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7.xml" ContentType="application/vnd.openxmlformats-officedocument.drawing+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 AM\20231107\"/>
    </mc:Choice>
  </mc:AlternateContent>
  <xr:revisionPtr revIDLastSave="0" documentId="13_ncr:1_{467BC83D-BDE0-40A9-80CB-7A0C6388A887}" xr6:coauthVersionLast="36" xr6:coauthVersionMax="36" xr10:uidLastSave="{00000000-0000-0000-0000-000000000000}"/>
  <bookViews>
    <workbookView xWindow="0" yWindow="0" windowWidth="24720" windowHeight="11625" tabRatio="792" activeTab="1" xr2:uid="{00000000-000D-0000-FFFF-FFFF00000000}"/>
  </bookViews>
  <sheets>
    <sheet name="EXE" sheetId="22" r:id="rId1"/>
    <sheet name="美元债一级" sheetId="13" r:id="rId2"/>
    <sheet name="OMAS" sheetId="21" r:id="rId3"/>
    <sheet name="华尔街交易员" sheetId="28" state="hidden" r:id="rId4"/>
    <sheet name="BBPTACShadowWks0001" sheetId="31" state="veryHidden" r:id="rId5"/>
    <sheet name="Add Stats" sheetId="6" r:id="rId6"/>
    <sheet name="Coded" sheetId="14" r:id="rId7"/>
    <sheet name="Tables_coded" sheetId="24" r:id="rId8"/>
    <sheet name="MAP" sheetId="34" state="hidden" r:id="rId9"/>
    <sheet name="Graphs_coded" sheetId="17" r:id="rId10"/>
    <sheet name="Corp_value" sheetId="26" r:id="rId11"/>
    <sheet name="Tables_value" sheetId="18" r:id="rId12"/>
    <sheet name="Graphs_value" sheetId="2" r:id="rId13"/>
    <sheet name="ECON" sheetId="16" r:id="rId14"/>
    <sheet name="潜在" sheetId="29" r:id="rId15"/>
  </sheets>
  <externalReferences>
    <externalReference r:id="rId16"/>
  </externalReferences>
  <definedNames>
    <definedName name="_xlnm._FilterDatabase" localSheetId="13" hidden="1">ECON!$A$2:$L$2</definedName>
    <definedName name="BBPTAutoColor_Changed" localSheetId="6" hidden="1">TRUE</definedName>
    <definedName name="BBPTAutoColor_ShadowWksName" localSheetId="6" hidden="1">"BBPTACShadowWks0001"</definedName>
    <definedName name="dd_bocomdeal">tbl_dd_bocomdeal[BOCOM DEAL]</definedName>
    <definedName name="dd_crcy">[1]!tbl_dd_crcy[Currency]</definedName>
    <definedName name="dd_品种">Table_发行品种[发行品种]</definedName>
    <definedName name="DMIrange">美元债一级!$A1048572:$BV9995</definedName>
    <definedName name="ExternalData_1" localSheetId="0" hidden="1">EXE!$B$29:$B$52</definedName>
    <definedName name="px">Graphs_value!$D$1</definedName>
    <definedName name="潜在交易">潜在!$A$1</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O6" i="24" l="1"/>
  <c r="BP15" i="24"/>
  <c r="BM4" i="24"/>
  <c r="BM9" i="24"/>
  <c r="BL12" i="24"/>
  <c r="BP17" i="24"/>
  <c r="BP20" i="24"/>
  <c r="BP11" i="24"/>
  <c r="BO4" i="24"/>
  <c r="BP12" i="24"/>
  <c r="BL20" i="24"/>
  <c r="BP6" i="24"/>
  <c r="BM11" i="24"/>
  <c r="BO12" i="24"/>
  <c r="BO20" i="24"/>
  <c r="BL11" i="24"/>
  <c r="BP4" i="24"/>
  <c r="BO17" i="24"/>
  <c r="BO11" i="24"/>
  <c r="BO9" i="24"/>
  <c r="BL9" i="24"/>
  <c r="BM20" i="24"/>
  <c r="BO15" i="24"/>
  <c r="BP18" i="24"/>
  <c r="BL18" i="24"/>
  <c r="BM6" i="24"/>
  <c r="BO18" i="24"/>
  <c r="BP9" i="24"/>
  <c r="BL6" i="24"/>
  <c r="BL17" i="24"/>
  <c r="BL15" i="24"/>
  <c r="BM18" i="24"/>
  <c r="BM12" i="24"/>
  <c r="BM15" i="24"/>
  <c r="BL4" i="24"/>
  <c r="BM17" i="24"/>
  <c r="BP3" i="24"/>
  <c r="BM16" i="24"/>
  <c r="BO13" i="24"/>
  <c r="BP13" i="24"/>
  <c r="BM7" i="24"/>
  <c r="BP7" i="24"/>
  <c r="BL8" i="24"/>
  <c r="BL7" i="24"/>
  <c r="BM3" i="24"/>
  <c r="BL14" i="24"/>
  <c r="BP14" i="24"/>
  <c r="BP21" i="24"/>
  <c r="BO8" i="24"/>
  <c r="BO5" i="24"/>
  <c r="BM5" i="24"/>
  <c r="BL10" i="24"/>
  <c r="BP5" i="24"/>
  <c r="BM19" i="24"/>
  <c r="BM21" i="24"/>
  <c r="BP19" i="24"/>
  <c r="BO16" i="24"/>
  <c r="BO10" i="24"/>
  <c r="BO14" i="24"/>
  <c r="BL5" i="24"/>
  <c r="BO21" i="24"/>
  <c r="BM10" i="24"/>
  <c r="BL3" i="24"/>
  <c r="BO3" i="24"/>
  <c r="BL19" i="24"/>
  <c r="BM14" i="24"/>
  <c r="BL13" i="24"/>
  <c r="BM13" i="24"/>
  <c r="BP8" i="24"/>
  <c r="BL21" i="24"/>
  <c r="BL16" i="24"/>
  <c r="BM8" i="24"/>
  <c r="BP10" i="24"/>
  <c r="BP16" i="24"/>
  <c r="BO7" i="24"/>
  <c r="BO19" i="24"/>
  <c r="BN16" i="24" l="1"/>
  <c r="BN21" i="24"/>
  <c r="BN13" i="24"/>
  <c r="BN19" i="24"/>
  <c r="BN3" i="24"/>
  <c r="BN5" i="24"/>
  <c r="BN10" i="24"/>
  <c r="BN14" i="24"/>
  <c r="BN7" i="24"/>
  <c r="BN8" i="24"/>
  <c r="BN4" i="24"/>
  <c r="BN15" i="24"/>
  <c r="BN17" i="24"/>
  <c r="BN6" i="24"/>
  <c r="BN18" i="24"/>
  <c r="BN9" i="24"/>
  <c r="BN11" i="24"/>
  <c r="BN20" i="24"/>
  <c r="BN12" i="24"/>
  <c r="BY5" i="24"/>
  <c r="CA5" i="24"/>
  <c r="BY7" i="24"/>
  <c r="BZ5" i="24"/>
  <c r="CD5" i="24"/>
  <c r="CC5" i="24"/>
  <c r="CB5" i="24"/>
  <c r="CF5" i="24"/>
  <c r="CE5" i="24"/>
  <c r="CG5" i="24"/>
  <c r="CH5" i="24"/>
  <c r="BX6" i="24"/>
  <c r="BZ6" i="24"/>
  <c r="CC6" i="24"/>
  <c r="CD6" i="24"/>
  <c r="CB6" i="24"/>
  <c r="CG6" i="24"/>
  <c r="CH6" i="24"/>
  <c r="CA6" i="24"/>
  <c r="CE6" i="24"/>
  <c r="CF6" i="24"/>
  <c r="BX7" i="24"/>
  <c r="CC7" i="24"/>
  <c r="CA7" i="24"/>
  <c r="CB7" i="24"/>
  <c r="CD7" i="24"/>
  <c r="CE7" i="24"/>
  <c r="CF7" i="24"/>
  <c r="CG7" i="24"/>
  <c r="CH7" i="24"/>
  <c r="BX8" i="24"/>
  <c r="BY8" i="24"/>
  <c r="BZ8" i="24"/>
  <c r="CD8" i="24"/>
  <c r="CB8" i="24"/>
  <c r="CC8" i="24"/>
  <c r="CE8" i="24"/>
  <c r="CF8" i="24"/>
  <c r="CG8" i="24"/>
  <c r="CA9" i="24"/>
  <c r="BY9" i="24"/>
  <c r="CH8" i="24"/>
  <c r="BZ9" i="24"/>
  <c r="BX9" i="24"/>
  <c r="CC9" i="24"/>
  <c r="CE9" i="24"/>
  <c r="CD9" i="24"/>
  <c r="BX10" i="24"/>
  <c r="CB10" i="24"/>
  <c r="CF9" i="24"/>
  <c r="CG9" i="24"/>
  <c r="CH9" i="24"/>
  <c r="BY10" i="24"/>
  <c r="CA10" i="24"/>
  <c r="BZ10" i="24"/>
  <c r="CF10" i="24"/>
  <c r="CG10" i="24"/>
  <c r="CH10" i="24"/>
  <c r="CD10" i="24"/>
  <c r="CE10" i="24"/>
  <c r="CC11" i="24"/>
  <c r="BX11" i="24"/>
  <c r="BZ11" i="24"/>
  <c r="BY11" i="24"/>
  <c r="CA11" i="24"/>
  <c r="CB11" i="24"/>
  <c r="BX13" i="24"/>
  <c r="CF11" i="24"/>
  <c r="CC12" i="24"/>
  <c r="CH11" i="24"/>
  <c r="BY12" i="24"/>
  <c r="CE11" i="24"/>
  <c r="CC13" i="24"/>
  <c r="BX12" i="24"/>
  <c r="CD12" i="24"/>
  <c r="CA12" i="24"/>
  <c r="CG11" i="24"/>
  <c r="BZ12" i="24"/>
  <c r="CB12" i="24"/>
  <c r="CF12" i="24"/>
  <c r="CG12" i="24"/>
  <c r="BZ13" i="24"/>
  <c r="CB13" i="24"/>
  <c r="CA13" i="24"/>
  <c r="CH12" i="24"/>
  <c r="BY13" i="24"/>
  <c r="CD13" i="24"/>
  <c r="CE13" i="24"/>
  <c r="CG13" i="24"/>
  <c r="CH13" i="24"/>
  <c r="BX14" i="24"/>
  <c r="BY14" i="24"/>
  <c r="CB14" i="24"/>
  <c r="CE14" i="24"/>
  <c r="BZ14" i="24"/>
  <c r="CC14" i="24"/>
  <c r="CH14" i="24"/>
  <c r="CF14" i="24"/>
  <c r="BY15" i="24"/>
  <c r="CD14" i="24"/>
  <c r="CC15" i="24"/>
  <c r="CD15" i="24"/>
  <c r="CA14" i="24"/>
  <c r="CG15" i="24"/>
  <c r="CF15" i="24"/>
  <c r="CA15" i="24"/>
  <c r="CB15" i="24"/>
  <c r="BZ15" i="24"/>
  <c r="BX15" i="24"/>
  <c r="CE15" i="24"/>
  <c r="CH15" i="24" l="1"/>
  <c r="CG14" i="24" l="1"/>
  <c r="CF13" i="24" l="1"/>
  <c r="CE12" i="24" l="1"/>
  <c r="CD11" i="24" l="1"/>
  <c r="CC10" i="24" l="1"/>
  <c r="CB9" i="24" l="1"/>
  <c r="CA8" i="24" l="1"/>
  <c r="BZ7" i="24" l="1"/>
  <c r="AM7" i="24" l="1"/>
  <c r="AL7" i="24"/>
  <c r="AK7" i="24"/>
  <c r="AJ7" i="24"/>
  <c r="AI7" i="24"/>
  <c r="BY6" i="24"/>
  <c r="AR6" i="24" l="1"/>
  <c r="AQ6" i="24"/>
  <c r="AP6" i="24"/>
  <c r="AO6" i="24"/>
  <c r="AN6" i="24"/>
  <c r="BX5" i="24"/>
  <c r="AR5" i="24" l="1"/>
  <c r="AQ5" i="24"/>
  <c r="AP5" i="24"/>
  <c r="AO5" i="24"/>
  <c r="AN5" i="24"/>
  <c r="AR4" i="24" l="1"/>
  <c r="AQ4" i="24"/>
  <c r="AP4" i="24"/>
  <c r="AO4" i="24"/>
  <c r="AN4" i="24"/>
  <c r="X4" i="24"/>
  <c r="AR3" i="24" l="1"/>
  <c r="AQ3" i="24"/>
  <c r="AP3" i="24"/>
  <c r="AO3" i="24"/>
  <c r="AN3" i="24"/>
  <c r="BV1" i="24" l="1"/>
  <c r="AI22" i="6" l="1"/>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A2"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B318" i="14"/>
  <c r="B317" i="14"/>
  <c r="AT317" i="14" s="1"/>
  <c r="AU317" i="14" s="1"/>
  <c r="B316" i="14"/>
  <c r="B315" i="14"/>
  <c r="B314" i="14"/>
  <c r="B313" i="14"/>
  <c r="B312" i="14"/>
  <c r="BG312" i="14" s="1"/>
  <c r="B311" i="14"/>
  <c r="B310" i="14"/>
  <c r="AW310" i="14" s="1"/>
  <c r="B309" i="14"/>
  <c r="B308" i="14"/>
  <c r="B307" i="14"/>
  <c r="B306" i="14"/>
  <c r="B305" i="14"/>
  <c r="B304" i="14"/>
  <c r="B303" i="14"/>
  <c r="BH303" i="14" s="1"/>
  <c r="B302" i="14"/>
  <c r="B301" i="14"/>
  <c r="BH301" i="14" s="1"/>
  <c r="B300" i="14"/>
  <c r="B299" i="14"/>
  <c r="B298" i="14"/>
  <c r="B297" i="14"/>
  <c r="B296" i="14"/>
  <c r="B295" i="14"/>
  <c r="B294" i="14"/>
  <c r="BC294" i="14" s="1"/>
  <c r="B293" i="14"/>
  <c r="BG293" i="14" s="1"/>
  <c r="B292" i="14"/>
  <c r="B291" i="14"/>
  <c r="BD291" i="14" s="1"/>
  <c r="B290" i="14"/>
  <c r="B289" i="14"/>
  <c r="B288" i="14"/>
  <c r="B287" i="14"/>
  <c r="B286" i="14"/>
  <c r="B285" i="14"/>
  <c r="AP285" i="14" s="1"/>
  <c r="B284" i="14"/>
  <c r="B283" i="14"/>
  <c r="BE283" i="14" s="1"/>
  <c r="B282" i="14"/>
  <c r="BE282" i="14" s="1"/>
  <c r="B281" i="14"/>
  <c r="BF281" i="14" s="1"/>
  <c r="B280" i="14"/>
  <c r="B279" i="14"/>
  <c r="AE279" i="14" s="1"/>
  <c r="B278" i="14"/>
  <c r="B277" i="14"/>
  <c r="B276" i="14"/>
  <c r="AS276" i="14" s="1"/>
  <c r="B275" i="14"/>
  <c r="B274" i="14"/>
  <c r="M274" i="14" s="1"/>
  <c r="B273" i="14"/>
  <c r="B272" i="14"/>
  <c r="B271" i="14"/>
  <c r="B270" i="14"/>
  <c r="AZ270" i="14" s="1"/>
  <c r="B269" i="14"/>
  <c r="B268" i="14"/>
  <c r="B267" i="14"/>
  <c r="B266" i="14"/>
  <c r="BG266" i="14" s="1"/>
  <c r="B265" i="14"/>
  <c r="B264" i="14"/>
  <c r="B263" i="14"/>
  <c r="BH263" i="14" s="1"/>
  <c r="B262" i="14"/>
  <c r="BH262" i="14" s="1"/>
  <c r="B261" i="14"/>
  <c r="B260" i="14"/>
  <c r="AA260" i="14" s="1"/>
  <c r="B259" i="14"/>
  <c r="M259" i="14" s="1"/>
  <c r="B258" i="14"/>
  <c r="BH258" i="14" s="1"/>
  <c r="B257" i="14"/>
  <c r="B256" i="14"/>
  <c r="B255" i="14"/>
  <c r="B254" i="14"/>
  <c r="B253" i="14"/>
  <c r="B252" i="14"/>
  <c r="B251" i="14"/>
  <c r="B250" i="14"/>
  <c r="AL250" i="14" s="1"/>
  <c r="B249" i="14"/>
  <c r="BG249" i="14" s="1"/>
  <c r="B248" i="14"/>
  <c r="B247" i="14"/>
  <c r="B246" i="14"/>
  <c r="B245" i="14"/>
  <c r="B244" i="14"/>
  <c r="B243" i="14"/>
  <c r="B242" i="14"/>
  <c r="B241" i="14"/>
  <c r="B240" i="14"/>
  <c r="AP240" i="14" s="1"/>
  <c r="B239" i="14"/>
  <c r="Z239" i="14" s="1"/>
  <c r="B238" i="14"/>
  <c r="B237" i="14"/>
  <c r="B236" i="14"/>
  <c r="BA236" i="14" s="1"/>
  <c r="B235" i="14"/>
  <c r="AD235" i="14" s="1"/>
  <c r="B234" i="14"/>
  <c r="B233" i="14"/>
  <c r="AD233" i="14" s="1"/>
  <c r="B232" i="14"/>
  <c r="B231" i="14"/>
  <c r="B230" i="14"/>
  <c r="AM230" i="14" s="1"/>
  <c r="B229" i="14"/>
  <c r="B228" i="14"/>
  <c r="K228" i="14" s="1"/>
  <c r="B227" i="14"/>
  <c r="B226" i="14"/>
  <c r="AS226" i="14" s="1"/>
  <c r="B225" i="14"/>
  <c r="B224" i="14"/>
  <c r="BA224" i="14" s="1"/>
  <c r="B223" i="14"/>
  <c r="B222" i="14"/>
  <c r="B221" i="14"/>
  <c r="B220" i="14"/>
  <c r="B219" i="14"/>
  <c r="B218" i="14"/>
  <c r="B217" i="14"/>
  <c r="BF217" i="14" s="1"/>
  <c r="B216" i="14"/>
  <c r="B215" i="14"/>
  <c r="AT215" i="14" s="1"/>
  <c r="AU215" i="14" s="1"/>
  <c r="B214" i="14"/>
  <c r="B213" i="14"/>
  <c r="M213" i="14" s="1"/>
  <c r="B212" i="14"/>
  <c r="B211" i="14"/>
  <c r="B210" i="14"/>
  <c r="BH210" i="14" s="1"/>
  <c r="B209" i="14"/>
  <c r="B208" i="14"/>
  <c r="B207" i="14"/>
  <c r="B206" i="14"/>
  <c r="BD206" i="14" s="1"/>
  <c r="B205" i="14"/>
  <c r="B204" i="14"/>
  <c r="B203" i="14"/>
  <c r="B202" i="14"/>
  <c r="B201" i="14"/>
  <c r="B200" i="14"/>
  <c r="B199" i="14"/>
  <c r="B198" i="14"/>
  <c r="B197" i="14"/>
  <c r="AC197" i="14" s="1"/>
  <c r="B196" i="14"/>
  <c r="B195" i="14"/>
  <c r="B194" i="14"/>
  <c r="B193" i="14"/>
  <c r="B192" i="14"/>
  <c r="B191" i="14"/>
  <c r="B190" i="14"/>
  <c r="B189" i="14"/>
  <c r="F189" i="14" s="1"/>
  <c r="B188" i="14"/>
  <c r="B187" i="14"/>
  <c r="AX187" i="14" s="1"/>
  <c r="B186" i="14"/>
  <c r="B185" i="14"/>
  <c r="B184" i="14"/>
  <c r="B183" i="14"/>
  <c r="B182" i="14"/>
  <c r="B181" i="14"/>
  <c r="B180" i="14"/>
  <c r="B179" i="14"/>
  <c r="B178" i="14"/>
  <c r="B177" i="14"/>
  <c r="B176" i="14"/>
  <c r="AT176" i="14" s="1"/>
  <c r="AU176" i="14" s="1"/>
  <c r="B175" i="14"/>
  <c r="B174" i="14"/>
  <c r="B173" i="14"/>
  <c r="B172" i="14"/>
  <c r="AX172" i="14" s="1"/>
  <c r="B171" i="14"/>
  <c r="B170" i="14"/>
  <c r="B169" i="14"/>
  <c r="BE169" i="14" s="1"/>
  <c r="B168" i="14"/>
  <c r="B167" i="14"/>
  <c r="B166" i="14"/>
  <c r="B165" i="14"/>
  <c r="BG165" i="14" s="1"/>
  <c r="B164" i="14"/>
  <c r="B163" i="14"/>
  <c r="B162" i="14"/>
  <c r="B161" i="14"/>
  <c r="B160" i="14"/>
  <c r="B159" i="14"/>
  <c r="B158" i="14"/>
  <c r="B157" i="14"/>
  <c r="B156" i="14"/>
  <c r="B155" i="14"/>
  <c r="Z155" i="14" s="1"/>
  <c r="B154" i="14"/>
  <c r="B153" i="14"/>
  <c r="BB153" i="14" s="1"/>
  <c r="B152" i="14"/>
  <c r="B151" i="14"/>
  <c r="AM151" i="14" s="1"/>
  <c r="B150" i="14"/>
  <c r="B149" i="14"/>
  <c r="B148" i="14"/>
  <c r="B147" i="14"/>
  <c r="B146" i="14"/>
  <c r="B145" i="14"/>
  <c r="B144" i="14"/>
  <c r="B143" i="14"/>
  <c r="AM143" i="14" s="1"/>
  <c r="B142" i="14"/>
  <c r="B141" i="14"/>
  <c r="B140" i="14"/>
  <c r="B139" i="14"/>
  <c r="B138" i="14"/>
  <c r="B137" i="14"/>
  <c r="B136" i="14"/>
  <c r="B135" i="14"/>
  <c r="AV135" i="14" s="1"/>
  <c r="B134" i="14"/>
  <c r="B133" i="14"/>
  <c r="B132" i="14"/>
  <c r="B131" i="14"/>
  <c r="B130" i="14"/>
  <c r="B129" i="14"/>
  <c r="E129" i="14" s="1"/>
  <c r="B128" i="14"/>
  <c r="B127" i="14"/>
  <c r="B126" i="14"/>
  <c r="AW126" i="14" s="1"/>
  <c r="B125" i="14"/>
  <c r="B124" i="14"/>
  <c r="B123" i="14"/>
  <c r="BG123" i="14" s="1"/>
  <c r="B122" i="14"/>
  <c r="AZ122" i="14" s="1"/>
  <c r="B121" i="14"/>
  <c r="B120" i="14"/>
  <c r="B119" i="14"/>
  <c r="BB119" i="14" s="1"/>
  <c r="B118" i="14"/>
  <c r="AZ118" i="14" s="1"/>
  <c r="B117" i="14"/>
  <c r="B116" i="14"/>
  <c r="B115" i="14"/>
  <c r="B114" i="14"/>
  <c r="B113" i="14"/>
  <c r="B112" i="14"/>
  <c r="B111" i="14"/>
  <c r="B110" i="14"/>
  <c r="B109" i="14"/>
  <c r="B108" i="14"/>
  <c r="B107" i="14"/>
  <c r="B106" i="14"/>
  <c r="B105" i="14"/>
  <c r="F105" i="14" s="1"/>
  <c r="B104" i="14"/>
  <c r="AZ104" i="14" s="1"/>
  <c r="B103" i="14"/>
  <c r="B102" i="14"/>
  <c r="B101" i="14"/>
  <c r="B100" i="14"/>
  <c r="BC100" i="14" s="1"/>
  <c r="B99" i="14"/>
  <c r="B98" i="14"/>
  <c r="B97" i="14"/>
  <c r="B96" i="14"/>
  <c r="B95" i="14"/>
  <c r="H95" i="14" s="1"/>
  <c r="B94" i="14"/>
  <c r="AI94" i="14" s="1"/>
  <c r="B93" i="14"/>
  <c r="B92" i="14"/>
  <c r="B91" i="14"/>
  <c r="B90" i="14"/>
  <c r="BC90" i="14" s="1"/>
  <c r="B89" i="14"/>
  <c r="B88" i="14"/>
  <c r="B87" i="14"/>
  <c r="B86" i="14"/>
  <c r="B85" i="14"/>
  <c r="B84" i="14"/>
  <c r="B83" i="14"/>
  <c r="B82" i="14"/>
  <c r="B81" i="14"/>
  <c r="AV81" i="14" s="1"/>
  <c r="B80" i="14"/>
  <c r="BB80" i="14" s="1"/>
  <c r="B79" i="14"/>
  <c r="B78" i="14"/>
  <c r="B77" i="14"/>
  <c r="B76" i="14"/>
  <c r="B75" i="14"/>
  <c r="B74" i="14"/>
  <c r="B73" i="14"/>
  <c r="BC73" i="14" s="1"/>
  <c r="B72" i="14"/>
  <c r="B71" i="14"/>
  <c r="B70" i="14"/>
  <c r="B69" i="14"/>
  <c r="B68" i="14"/>
  <c r="AI68" i="14" s="1"/>
  <c r="B67" i="14"/>
  <c r="AD67" i="14" s="1"/>
  <c r="B66" i="14"/>
  <c r="B65" i="14"/>
  <c r="B64" i="14"/>
  <c r="B63" i="14"/>
  <c r="B62" i="14"/>
  <c r="B61" i="14"/>
  <c r="B60" i="14"/>
  <c r="B59" i="14"/>
  <c r="B58" i="14"/>
  <c r="B57" i="14"/>
  <c r="B56" i="14"/>
  <c r="BG56" i="14" s="1"/>
  <c r="B55" i="14"/>
  <c r="B54" i="14"/>
  <c r="B53" i="14"/>
  <c r="B52" i="14"/>
  <c r="B51" i="14"/>
  <c r="B50" i="14"/>
  <c r="BB50" i="14" s="1"/>
  <c r="B49" i="14"/>
  <c r="B48" i="14"/>
  <c r="B47" i="14"/>
  <c r="B46" i="14"/>
  <c r="BF46" i="14" s="1"/>
  <c r="B45" i="14"/>
  <c r="B44" i="14"/>
  <c r="B43" i="14"/>
  <c r="B42" i="14"/>
  <c r="B41" i="14"/>
  <c r="AM41" i="14" s="1"/>
  <c r="B40" i="14"/>
  <c r="BF40" i="14" s="1"/>
  <c r="B39" i="14"/>
  <c r="B38" i="14"/>
  <c r="B37" i="14"/>
  <c r="B36" i="14"/>
  <c r="B35" i="14"/>
  <c r="B34" i="14"/>
  <c r="B33" i="14"/>
  <c r="B32" i="14"/>
  <c r="B31" i="14"/>
  <c r="BC31" i="14" s="1"/>
  <c r="B30" i="14"/>
  <c r="B30" i="31" s="1"/>
  <c r="B29" i="14"/>
  <c r="B28" i="14"/>
  <c r="B28" i="31" s="1"/>
  <c r="B27" i="14"/>
  <c r="B26" i="14"/>
  <c r="B26" i="31" s="1"/>
  <c r="B25" i="14"/>
  <c r="AM25" i="14" s="1"/>
  <c r="B24" i="14"/>
  <c r="AS24" i="14" s="1"/>
  <c r="B23" i="14"/>
  <c r="H23" i="14" s="1"/>
  <c r="H23" i="31" s="1"/>
  <c r="B22" i="14"/>
  <c r="B21" i="14"/>
  <c r="B20" i="14"/>
  <c r="B19" i="14"/>
  <c r="B18" i="14"/>
  <c r="B17" i="14"/>
  <c r="B16" i="14"/>
  <c r="B14" i="14"/>
  <c r="B14" i="31" s="1"/>
  <c r="B13" i="14"/>
  <c r="AT13" i="14" s="1"/>
  <c r="B12" i="14"/>
  <c r="B12" i="31" s="1"/>
  <c r="B11" i="14"/>
  <c r="E11" i="14" s="1"/>
  <c r="B10" i="14"/>
  <c r="AM10" i="14" s="1"/>
  <c r="B9" i="14"/>
  <c r="AT9" i="14" s="1"/>
  <c r="B8" i="14"/>
  <c r="B8" i="31" s="1"/>
  <c r="B7" i="14"/>
  <c r="B7" i="31" s="1"/>
  <c r="B6" i="14"/>
  <c r="B6" i="31" s="1"/>
  <c r="B5" i="14"/>
  <c r="AT5" i="14" s="1"/>
  <c r="B4" i="14"/>
  <c r="B3" i="14"/>
  <c r="AB3" i="14" s="1"/>
  <c r="A1" i="14"/>
  <c r="C12" i="14" s="1"/>
  <c r="A32" i="31"/>
  <c r="A31" i="31"/>
  <c r="A30" i="31"/>
  <c r="B29" i="31"/>
  <c r="A29" i="31"/>
  <c r="A28" i="31"/>
  <c r="A27" i="31"/>
  <c r="A26" i="31"/>
  <c r="A25" i="31"/>
  <c r="A24" i="31"/>
  <c r="A23" i="31"/>
  <c r="B22" i="31"/>
  <c r="A22" i="31"/>
  <c r="B21" i="31"/>
  <c r="A21" i="31"/>
  <c r="A20" i="31"/>
  <c r="A19" i="31"/>
  <c r="A18" i="31"/>
  <c r="A17" i="31"/>
  <c r="A16" i="31"/>
  <c r="B15" i="31"/>
  <c r="A15" i="31"/>
  <c r="A14" i="31"/>
  <c r="B13" i="31"/>
  <c r="A13" i="31"/>
  <c r="A12" i="31"/>
  <c r="A11" i="31"/>
  <c r="A10" i="31"/>
  <c r="A9" i="31"/>
  <c r="A8" i="31"/>
  <c r="A7" i="31"/>
  <c r="A6" i="31"/>
  <c r="B5" i="31"/>
  <c r="A5" i="31"/>
  <c r="B4" i="31"/>
  <c r="A4" i="31"/>
  <c r="A3" i="31"/>
  <c r="B3" i="21"/>
  <c r="B2" i="21"/>
  <c r="I2" i="22"/>
  <c r="G2" i="22"/>
  <c r="H1" i="16" s="1"/>
  <c r="AL3" i="24"/>
  <c r="AJ3" i="24"/>
  <c r="AK3" i="24"/>
  <c r="AI3" i="24"/>
  <c r="AM3" i="24"/>
  <c r="AL4" i="24"/>
  <c r="AJ4" i="24"/>
  <c r="AK4" i="24"/>
  <c r="AI4" i="24"/>
  <c r="AM4" i="24"/>
  <c r="AJ5" i="24"/>
  <c r="AK5" i="24"/>
  <c r="AL5" i="24"/>
  <c r="AI5" i="24"/>
  <c r="AM5" i="24"/>
  <c r="AJ6" i="24"/>
  <c r="AK6" i="24"/>
  <c r="AL6" i="24"/>
  <c r="AI6" i="24"/>
  <c r="AM6" i="24"/>
  <c r="C27" i="24"/>
  <c r="C25" i="24"/>
  <c r="C21" i="24"/>
  <c r="C28" i="24"/>
  <c r="C20" i="24"/>
  <c r="C18" i="24"/>
  <c r="C22" i="24"/>
  <c r="C24" i="24"/>
  <c r="C16" i="24"/>
  <c r="C15" i="24"/>
  <c r="C14" i="24"/>
  <c r="C13" i="24"/>
  <c r="L12" i="24"/>
  <c r="C11" i="24"/>
  <c r="L11" i="24"/>
  <c r="C10" i="24"/>
  <c r="L10" i="24"/>
  <c r="L9" i="24"/>
  <c r="C9" i="24"/>
  <c r="L8" i="24"/>
  <c r="C8" i="24"/>
  <c r="L7" i="24"/>
  <c r="C7" i="24"/>
  <c r="C6" i="24"/>
  <c r="L6" i="24"/>
  <c r="L5" i="24"/>
  <c r="C5" i="24"/>
  <c r="W4" i="24"/>
  <c r="V4" i="24"/>
  <c r="U4" i="24"/>
  <c r="L4" i="24"/>
  <c r="C4" i="24"/>
  <c r="Y3" i="24"/>
  <c r="V3" i="24"/>
  <c r="W3" i="24"/>
  <c r="U3" i="24"/>
  <c r="X3" i="24"/>
  <c r="L3" i="24"/>
  <c r="AM14" i="14"/>
  <c r="AO14" i="14" s="1"/>
  <c r="AX14" i="14"/>
  <c r="AZ14" i="14"/>
  <c r="L14" i="14"/>
  <c r="BG14" i="14"/>
  <c r="BC14" i="14"/>
  <c r="AC14" i="14"/>
  <c r="E6" i="14"/>
  <c r="K6" i="14"/>
  <c r="AE6" i="14"/>
  <c r="AA6" i="14"/>
  <c r="AI6" i="14"/>
  <c r="BG6" i="14"/>
  <c r="BB6" i="14"/>
  <c r="AT7" i="14"/>
  <c r="AU7" i="14" s="1"/>
  <c r="AW7" i="14"/>
  <c r="AC7" i="14"/>
  <c r="AD7" i="14"/>
  <c r="AZ7" i="14"/>
  <c r="BC7" i="14"/>
  <c r="BA7" i="14"/>
  <c r="BB7" i="14"/>
  <c r="E7" i="14"/>
  <c r="AJ7" i="14"/>
  <c r="AB13" i="14"/>
  <c r="BG13" i="14"/>
  <c r="R13" i="14"/>
  <c r="X13" i="14" s="1"/>
  <c r="AV13" i="14"/>
  <c r="BH13" i="14"/>
  <c r="BK13" i="14" s="1"/>
  <c r="H13" i="14"/>
  <c r="AL13" i="14"/>
  <c r="AM9" i="14"/>
  <c r="F9" i="14"/>
  <c r="O9" i="14"/>
  <c r="BG9" i="14"/>
  <c r="AS9" i="14"/>
  <c r="M9" i="14"/>
  <c r="AZ9" i="14"/>
  <c r="I9" i="14"/>
  <c r="AA9" i="14"/>
  <c r="AI9" i="14"/>
  <c r="L9" i="14"/>
  <c r="AW9" i="14"/>
  <c r="BD9" i="14"/>
  <c r="K9" i="14"/>
  <c r="AV9" i="14"/>
  <c r="BH9" i="14"/>
  <c r="BK9" i="14" s="1"/>
  <c r="E9" i="14"/>
  <c r="BA9" i="14"/>
  <c r="BF9" i="14"/>
  <c r="BC9" i="14"/>
  <c r="BB9" i="14"/>
  <c r="AJ9" i="14"/>
  <c r="AM5" i="14"/>
  <c r="F5" i="14"/>
  <c r="BB5" i="14"/>
  <c r="P5" i="14"/>
  <c r="AB5" i="14"/>
  <c r="BH5" i="14"/>
  <c r="BI5" i="14" s="1"/>
  <c r="AC5" i="14"/>
  <c r="E5" i="14"/>
  <c r="K5" i="14"/>
  <c r="AE5" i="14"/>
  <c r="AA5" i="14"/>
  <c r="R5" i="14"/>
  <c r="W5" i="14" s="1"/>
  <c r="BG5" i="14"/>
  <c r="I5" i="14"/>
  <c r="AL5" i="14"/>
  <c r="AM12" i="14"/>
  <c r="AO12" i="14" s="1"/>
  <c r="F12" i="14"/>
  <c r="AT12" i="14"/>
  <c r="BG12" i="14"/>
  <c r="O12" i="14"/>
  <c r="H12" i="14"/>
  <c r="BD12" i="14"/>
  <c r="BC12" i="14"/>
  <c r="AV12" i="14"/>
  <c r="N12" i="14"/>
  <c r="E12" i="14"/>
  <c r="J12" i="14"/>
  <c r="P12" i="14"/>
  <c r="BE12" i="14"/>
  <c r="AW12" i="14"/>
  <c r="AB12" i="14"/>
  <c r="BH12" i="14"/>
  <c r="BI12" i="14" s="1"/>
  <c r="D12" i="14"/>
  <c r="AD12" i="14"/>
  <c r="L12" i="14"/>
  <c r="M12" i="14"/>
  <c r="AA12" i="14"/>
  <c r="AC12" i="14"/>
  <c r="I12" i="14"/>
  <c r="BB12" i="14"/>
  <c r="AE12" i="14"/>
  <c r="AX12" i="14"/>
  <c r="AI12" i="14"/>
  <c r="AS12" i="14"/>
  <c r="K12" i="14"/>
  <c r="BF12" i="14"/>
  <c r="Z12" i="14"/>
  <c r="AY12" i="14"/>
  <c r="BA12" i="14"/>
  <c r="R12" i="14"/>
  <c r="S12" i="14" s="1"/>
  <c r="AZ12" i="14"/>
  <c r="AJ12" i="14"/>
  <c r="AL12" i="14"/>
  <c r="AT8" i="14"/>
  <c r="AM8" i="14"/>
  <c r="F8" i="14"/>
  <c r="G8" i="14" s="1"/>
  <c r="E8" i="14"/>
  <c r="BD8" i="14"/>
  <c r="AX8" i="14"/>
  <c r="AE8" i="14"/>
  <c r="P8" i="14"/>
  <c r="AI8" i="14"/>
  <c r="BG8" i="14"/>
  <c r="AC8" i="14"/>
  <c r="J8" i="14"/>
  <c r="AB8" i="14"/>
  <c r="AV8" i="14"/>
  <c r="AA8" i="14"/>
  <c r="AD8" i="14"/>
  <c r="L8" i="14"/>
  <c r="BF8" i="14"/>
  <c r="D8" i="14"/>
  <c r="BE8" i="14"/>
  <c r="O8" i="14"/>
  <c r="R8" i="14"/>
  <c r="S8" i="14" s="1"/>
  <c r="AS8" i="14"/>
  <c r="I8" i="14"/>
  <c r="BH8" i="14"/>
  <c r="BK8" i="14" s="1"/>
  <c r="N8" i="14"/>
  <c r="BA8" i="14"/>
  <c r="BC8" i="14"/>
  <c r="Z8" i="14"/>
  <c r="AZ8" i="14"/>
  <c r="H8" i="14"/>
  <c r="AY8" i="14"/>
  <c r="K8" i="14"/>
  <c r="BB8" i="14"/>
  <c r="M8" i="14"/>
  <c r="AW8" i="14"/>
  <c r="AL8" i="14"/>
  <c r="AJ8" i="14"/>
  <c r="AM4" i="14"/>
  <c r="AQ4" i="14" s="1"/>
  <c r="F4" i="14"/>
  <c r="AT4" i="14"/>
  <c r="P4" i="14"/>
  <c r="AV4" i="14"/>
  <c r="AS4" i="14"/>
  <c r="AC4" i="14"/>
  <c r="BA4" i="14"/>
  <c r="K4" i="14"/>
  <c r="BC4" i="14"/>
  <c r="I4" i="14"/>
  <c r="BF4" i="14"/>
  <c r="E4" i="14"/>
  <c r="Z4" i="14"/>
  <c r="BG4" i="14"/>
  <c r="M4" i="14"/>
  <c r="AB4" i="14"/>
  <c r="H4" i="14"/>
  <c r="BE4" i="14"/>
  <c r="AA4" i="14"/>
  <c r="AZ4" i="14"/>
  <c r="N4" i="14"/>
  <c r="R4" i="14"/>
  <c r="X4" i="14" s="1"/>
  <c r="AW4" i="14"/>
  <c r="J4" i="14"/>
  <c r="BB4" i="14"/>
  <c r="BH4" i="14"/>
  <c r="BK4" i="14" s="1"/>
  <c r="AX4" i="14"/>
  <c r="AY4" i="14"/>
  <c r="AI4" i="14"/>
  <c r="L4" i="14"/>
  <c r="BD4" i="14"/>
  <c r="O4" i="14"/>
  <c r="D4" i="14"/>
  <c r="AD4" i="14"/>
  <c r="AE4" i="14"/>
  <c r="AJ4" i="14"/>
  <c r="AL4" i="14"/>
  <c r="BL13" i="14"/>
  <c r="W8" i="14"/>
  <c r="BL8" i="14"/>
  <c r="BL4" i="14"/>
  <c r="BJ4" i="14"/>
  <c r="BJ8" i="14" l="1"/>
  <c r="BB13" i="14"/>
  <c r="J13" i="14"/>
  <c r="BH6" i="14"/>
  <c r="H6" i="14"/>
  <c r="BD14" i="14"/>
  <c r="J14" i="14"/>
  <c r="BJ43" i="14"/>
  <c r="AC13" i="14"/>
  <c r="AS13" i="14"/>
  <c r="AX6" i="14"/>
  <c r="R6" i="14"/>
  <c r="V6" i="14" s="1"/>
  <c r="AI14" i="14"/>
  <c r="F14" i="14"/>
  <c r="G14" i="14" s="1"/>
  <c r="V12" i="14"/>
  <c r="BK87" i="14"/>
  <c r="X12" i="14"/>
  <c r="BI4" i="14"/>
  <c r="BL5" i="14"/>
  <c r="BF13" i="14"/>
  <c r="AD13" i="14"/>
  <c r="AW6" i="14"/>
  <c r="AT6" i="14"/>
  <c r="BH14" i="14"/>
  <c r="BL112" i="14"/>
  <c r="V4" i="14"/>
  <c r="S4" i="14"/>
  <c r="BE13" i="14"/>
  <c r="M6" i="14"/>
  <c r="O14" i="14"/>
  <c r="N14" i="14"/>
  <c r="S6" i="14"/>
  <c r="AS6" i="14"/>
  <c r="AD6" i="14"/>
  <c r="L6" i="14"/>
  <c r="Z6" i="14"/>
  <c r="F6" i="14"/>
  <c r="I14" i="14"/>
  <c r="I14" i="31" s="1"/>
  <c r="BE14" i="14"/>
  <c r="AB14" i="14"/>
  <c r="AD14" i="14"/>
  <c r="AT14" i="14"/>
  <c r="T6" i="14"/>
  <c r="BF6" i="14"/>
  <c r="O6" i="14"/>
  <c r="BE6" i="14"/>
  <c r="N6" i="14"/>
  <c r="AM6" i="14"/>
  <c r="AN6" i="14" s="1"/>
  <c r="Z14" i="14"/>
  <c r="R14" i="14"/>
  <c r="W14" i="14" s="1"/>
  <c r="AV14" i="14"/>
  <c r="AW14" i="14"/>
  <c r="AN14" i="14"/>
  <c r="BB10" i="14"/>
  <c r="AW11" i="14"/>
  <c r="AY6" i="14"/>
  <c r="AZ6" i="14"/>
  <c r="AC6" i="14"/>
  <c r="BA6" i="14"/>
  <c r="AJ14" i="14"/>
  <c r="E14" i="14"/>
  <c r="BF14" i="14"/>
  <c r="P14" i="14"/>
  <c r="D14" i="14"/>
  <c r="B23" i="31"/>
  <c r="S14" i="14"/>
  <c r="D11" i="14"/>
  <c r="D11" i="31" s="1"/>
  <c r="AL6" i="14"/>
  <c r="D6" i="14"/>
  <c r="J6" i="14"/>
  <c r="P6" i="14"/>
  <c r="AB6" i="14"/>
  <c r="AL14" i="14"/>
  <c r="M14" i="14"/>
  <c r="H14" i="14"/>
  <c r="H14" i="31" s="1"/>
  <c r="BB14" i="14"/>
  <c r="AY14" i="14"/>
  <c r="BL12" i="14"/>
  <c r="AJ6" i="14"/>
  <c r="I6" i="14"/>
  <c r="AV6" i="14"/>
  <c r="BC6" i="14"/>
  <c r="BD6" i="14"/>
  <c r="AS14" i="14"/>
  <c r="BA14" i="14"/>
  <c r="K14" i="14"/>
  <c r="K14" i="31" s="1"/>
  <c r="AE14" i="14"/>
  <c r="AA14" i="14"/>
  <c r="AP12" i="14"/>
  <c r="BI6" i="14"/>
  <c r="BJ14" i="14"/>
  <c r="X8" i="14"/>
  <c r="BK12" i="14"/>
  <c r="W6" i="14"/>
  <c r="BI8" i="14"/>
  <c r="BJ12" i="14"/>
  <c r="BK5" i="14"/>
  <c r="X6" i="14"/>
  <c r="U6" i="14"/>
  <c r="V8" i="14"/>
  <c r="AX10" i="14"/>
  <c r="BL9" i="14"/>
  <c r="AQ14" i="14"/>
  <c r="C4" i="14"/>
  <c r="C4" i="31" s="1"/>
  <c r="AL9" i="14"/>
  <c r="AY9" i="14"/>
  <c r="J9" i="14"/>
  <c r="J9" i="31" s="1"/>
  <c r="AC9" i="14"/>
  <c r="Z9" i="14"/>
  <c r="BF10" i="14"/>
  <c r="N9" i="14"/>
  <c r="W4" i="14"/>
  <c r="U12" i="14"/>
  <c r="T12" i="14"/>
  <c r="BJ9" i="14"/>
  <c r="W12" i="14"/>
  <c r="AP14" i="14"/>
  <c r="B18" i="31"/>
  <c r="U8" i="14"/>
  <c r="T4" i="14"/>
  <c r="U4" i="14"/>
  <c r="T8" i="14"/>
  <c r="P9" i="14"/>
  <c r="AB9" i="14"/>
  <c r="R9" i="14"/>
  <c r="W9" i="14" s="1"/>
  <c r="BE9" i="14"/>
  <c r="D9" i="14"/>
  <c r="D9" i="31" s="1"/>
  <c r="BI9" i="14"/>
  <c r="AX9" i="14"/>
  <c r="AD9" i="14"/>
  <c r="AE9" i="14"/>
  <c r="H9" i="14"/>
  <c r="H9" i="31" s="1"/>
  <c r="C6" i="14"/>
  <c r="C6" i="31" s="1"/>
  <c r="AS10" i="14"/>
  <c r="U5" i="14"/>
  <c r="BJ5" i="14"/>
  <c r="AB11" i="14"/>
  <c r="J5" i="14"/>
  <c r="J5" i="31" s="1"/>
  <c r="BE5" i="14"/>
  <c r="N5" i="14"/>
  <c r="N5" i="31" s="1"/>
  <c r="BA5" i="14"/>
  <c r="AJ13" i="14"/>
  <c r="P13" i="14"/>
  <c r="AW13" i="14"/>
  <c r="BC13" i="14"/>
  <c r="AY13" i="14"/>
  <c r="AJ10" i="14"/>
  <c r="K10" i="14"/>
  <c r="K10" i="31" s="1"/>
  <c r="O10" i="14"/>
  <c r="H10" i="14"/>
  <c r="H10" i="31" s="1"/>
  <c r="R10" i="14"/>
  <c r="X10" i="14" s="1"/>
  <c r="AL10" i="14"/>
  <c r="BC10" i="14"/>
  <c r="J10" i="14"/>
  <c r="J10" i="31" s="1"/>
  <c r="X5" i="14"/>
  <c r="AJ11" i="14"/>
  <c r="BC11" i="14"/>
  <c r="AJ5" i="14"/>
  <c r="AY5" i="14"/>
  <c r="H5" i="14"/>
  <c r="H5" i="31" s="1"/>
  <c r="L5" i="14"/>
  <c r="L5" i="31" s="1"/>
  <c r="M5" i="14"/>
  <c r="M5" i="31" s="1"/>
  <c r="BD13" i="14"/>
  <c r="AI13" i="14"/>
  <c r="AA13" i="14"/>
  <c r="E13" i="14"/>
  <c r="E13" i="31" s="1"/>
  <c r="AE13" i="14"/>
  <c r="P10" i="14"/>
  <c r="AD10" i="14"/>
  <c r="AZ10" i="14"/>
  <c r="BH10" i="14"/>
  <c r="BL10" i="14" s="1"/>
  <c r="AV10" i="14"/>
  <c r="C14" i="14"/>
  <c r="B19" i="31"/>
  <c r="D10" i="14"/>
  <c r="M11" i="14"/>
  <c r="M11" i="31" s="1"/>
  <c r="T5" i="14"/>
  <c r="AS11" i="14"/>
  <c r="F11" i="14"/>
  <c r="F11" i="31" s="1"/>
  <c r="C8" i="14"/>
  <c r="BF5" i="14"/>
  <c r="AZ5" i="14"/>
  <c r="AD5" i="14"/>
  <c r="D5" i="14"/>
  <c r="AI5" i="14"/>
  <c r="C9" i="14"/>
  <c r="O13" i="14"/>
  <c r="BA13" i="14"/>
  <c r="M13" i="14"/>
  <c r="M13" i="31" s="1"/>
  <c r="I13" i="14"/>
  <c r="I13" i="31" s="1"/>
  <c r="F13" i="14"/>
  <c r="F13" i="31" s="1"/>
  <c r="AY10" i="14"/>
  <c r="AE10" i="14"/>
  <c r="L10" i="14"/>
  <c r="M10" i="14"/>
  <c r="M10" i="31" s="1"/>
  <c r="AT10" i="14"/>
  <c r="BD10" i="14"/>
  <c r="BA10" i="14"/>
  <c r="S5" i="14"/>
  <c r="BJ13" i="14"/>
  <c r="BE11" i="14"/>
  <c r="Z5" i="14"/>
  <c r="C5" i="14"/>
  <c r="C5" i="31" s="1"/>
  <c r="BC5" i="14"/>
  <c r="O5" i="14"/>
  <c r="BD5" i="14"/>
  <c r="Z13" i="14"/>
  <c r="C13" i="14"/>
  <c r="C13" i="31" s="1"/>
  <c r="L13" i="14"/>
  <c r="N13" i="14"/>
  <c r="N13" i="31" s="1"/>
  <c r="AM13" i="14"/>
  <c r="AI10" i="14"/>
  <c r="AC10" i="14"/>
  <c r="E10" i="14"/>
  <c r="E10" i="31" s="1"/>
  <c r="BG10" i="14"/>
  <c r="F10" i="14"/>
  <c r="Z10" i="14"/>
  <c r="BE10" i="14"/>
  <c r="AA10" i="14"/>
  <c r="I10" i="14"/>
  <c r="V5" i="14"/>
  <c r="BI13" i="14"/>
  <c r="AD11" i="14"/>
  <c r="AS5" i="14"/>
  <c r="AX5" i="14"/>
  <c r="AV5" i="14"/>
  <c r="AW5" i="14"/>
  <c r="D13" i="14"/>
  <c r="D13" i="31" s="1"/>
  <c r="AX13" i="14"/>
  <c r="AZ13" i="14"/>
  <c r="K13" i="14"/>
  <c r="K13" i="31" s="1"/>
  <c r="AB10" i="14"/>
  <c r="AW10" i="14"/>
  <c r="C10" i="14"/>
  <c r="C10" i="31" s="1"/>
  <c r="N10" i="14"/>
  <c r="N10" i="31" s="1"/>
  <c r="S13" i="14"/>
  <c r="AL11" i="14"/>
  <c r="Z11" i="14"/>
  <c r="AY11" i="14"/>
  <c r="AA11" i="14"/>
  <c r="H11" i="14"/>
  <c r="H11" i="31" s="1"/>
  <c r="BE7" i="14"/>
  <c r="BG7" i="14"/>
  <c r="BD7" i="14"/>
  <c r="Z7" i="14"/>
  <c r="B11" i="31"/>
  <c r="AL7" i="14"/>
  <c r="M7" i="14"/>
  <c r="AA7" i="14"/>
  <c r="K7" i="14"/>
  <c r="K7" i="31" s="1"/>
  <c r="BH7" i="14"/>
  <c r="BD11" i="14"/>
  <c r="C11" i="14"/>
  <c r="C11" i="31" s="1"/>
  <c r="AC11" i="14"/>
  <c r="AV11" i="14"/>
  <c r="T13" i="14"/>
  <c r="BB11" i="14"/>
  <c r="L11" i="14"/>
  <c r="L11" i="31" s="1"/>
  <c r="AX11" i="14"/>
  <c r="BG11" i="14"/>
  <c r="O11" i="14"/>
  <c r="R7" i="14"/>
  <c r="O7" i="14"/>
  <c r="C7" i="14"/>
  <c r="C7" i="31" s="1"/>
  <c r="P7" i="14"/>
  <c r="AS7" i="14"/>
  <c r="U13" i="14"/>
  <c r="BF11" i="14"/>
  <c r="W13" i="14"/>
  <c r="N11" i="14"/>
  <c r="N11" i="31" s="1"/>
  <c r="AI11" i="14"/>
  <c r="AZ11" i="14"/>
  <c r="J11" i="14"/>
  <c r="J11" i="31" s="1"/>
  <c r="AT11" i="14"/>
  <c r="AU11" i="14" s="1"/>
  <c r="BF7" i="14"/>
  <c r="AI7" i="14"/>
  <c r="AX7" i="14"/>
  <c r="I7" i="14"/>
  <c r="I7" i="31" s="1"/>
  <c r="AB7" i="14"/>
  <c r="V13" i="14"/>
  <c r="BH11" i="14"/>
  <c r="I11" i="14"/>
  <c r="I11" i="31" s="1"/>
  <c r="R11" i="14"/>
  <c r="U11" i="14" s="1"/>
  <c r="AE11" i="14"/>
  <c r="AM11" i="14"/>
  <c r="AY7" i="14"/>
  <c r="AE7" i="14"/>
  <c r="N7" i="14"/>
  <c r="N7" i="31" s="1"/>
  <c r="J7" i="14"/>
  <c r="J7" i="31" s="1"/>
  <c r="F7" i="14"/>
  <c r="F7" i="31" s="1"/>
  <c r="W11" i="14"/>
  <c r="K11" i="14"/>
  <c r="K11" i="31" s="1"/>
  <c r="BA11" i="14"/>
  <c r="P11" i="14"/>
  <c r="H7" i="14"/>
  <c r="D7" i="14"/>
  <c r="D7" i="31" s="1"/>
  <c r="L7" i="14"/>
  <c r="L7" i="31" s="1"/>
  <c r="AV7" i="14"/>
  <c r="AM7" i="14"/>
  <c r="AZ3" i="14"/>
  <c r="X5" i="24"/>
  <c r="U5" i="24"/>
  <c r="W5" i="24"/>
  <c r="V5" i="24"/>
  <c r="H2" i="22"/>
  <c r="A6" i="17" s="1"/>
  <c r="B11" i="17" s="1"/>
  <c r="B20" i="31"/>
  <c r="B27" i="31"/>
  <c r="B6" i="17"/>
  <c r="B12" i="17" s="1"/>
  <c r="B3" i="31"/>
  <c r="B16" i="31"/>
  <c r="B32" i="31"/>
  <c r="AJ3" i="14"/>
  <c r="AA3" i="14"/>
  <c r="P3" i="14"/>
  <c r="AM3" i="14"/>
  <c r="R3" i="14"/>
  <c r="D3" i="14"/>
  <c r="D3" i="31" s="1"/>
  <c r="AV3" i="14"/>
  <c r="W3" i="14"/>
  <c r="N3" i="14"/>
  <c r="N3" i="31" s="1"/>
  <c r="AD3" i="14"/>
  <c r="AT3" i="14"/>
  <c r="AU3" i="14" s="1"/>
  <c r="S3" i="14"/>
  <c r="AL3" i="14"/>
  <c r="AS3" i="14"/>
  <c r="I3" i="14"/>
  <c r="I3" i="31" s="1"/>
  <c r="BC3" i="14"/>
  <c r="C3" i="14"/>
  <c r="C3" i="31" s="1"/>
  <c r="H3" i="14"/>
  <c r="H3" i="31" s="1"/>
  <c r="E3" i="14"/>
  <c r="E3" i="31" s="1"/>
  <c r="J3" i="14"/>
  <c r="J3" i="31" s="1"/>
  <c r="M3" i="14"/>
  <c r="M3" i="31" s="1"/>
  <c r="G3" i="14"/>
  <c r="G3" i="31" s="1"/>
  <c r="X3" i="14"/>
  <c r="T3" i="14"/>
  <c r="BE3" i="14"/>
  <c r="AY3" i="14"/>
  <c r="O3" i="14"/>
  <c r="BD3" i="14"/>
  <c r="AX3" i="14"/>
  <c r="BA3" i="14"/>
  <c r="Z3" i="14"/>
  <c r="K3" i="14"/>
  <c r="K3" i="31" s="1"/>
  <c r="AE3" i="14"/>
  <c r="F3" i="14"/>
  <c r="F3" i="31" s="1"/>
  <c r="U3" i="14"/>
  <c r="V3" i="14"/>
  <c r="AI3" i="14"/>
  <c r="AC3" i="14"/>
  <c r="BG3" i="14"/>
  <c r="L3" i="14"/>
  <c r="L3" i="31" s="1"/>
  <c r="BF3" i="14"/>
  <c r="BH3" i="14"/>
  <c r="AW3" i="14"/>
  <c r="BB3" i="14"/>
  <c r="K16" i="14"/>
  <c r="K16" i="31" s="1"/>
  <c r="AI43" i="14"/>
  <c r="E238" i="14"/>
  <c r="E269" i="14"/>
  <c r="B9" i="31"/>
  <c r="B17" i="31"/>
  <c r="AB25" i="14"/>
  <c r="C51" i="14"/>
  <c r="K311" i="14"/>
  <c r="C87" i="14"/>
  <c r="B25" i="31"/>
  <c r="B24" i="31"/>
  <c r="A1" i="31"/>
  <c r="B10" i="31"/>
  <c r="H282" i="14"/>
  <c r="I38" i="14"/>
  <c r="BH112" i="14"/>
  <c r="B31" i="31"/>
  <c r="C316" i="14"/>
  <c r="K43" i="14"/>
  <c r="D49" i="14"/>
  <c r="H108" i="14"/>
  <c r="I145" i="14"/>
  <c r="E168" i="14"/>
  <c r="G14" i="31"/>
  <c r="F14" i="31"/>
  <c r="F5" i="31"/>
  <c r="F9" i="31"/>
  <c r="F4" i="31"/>
  <c r="F8" i="31"/>
  <c r="F12" i="31"/>
  <c r="E7" i="31"/>
  <c r="H7" i="31"/>
  <c r="M7" i="31"/>
  <c r="H4" i="31"/>
  <c r="E4" i="31"/>
  <c r="L4" i="31"/>
  <c r="J4" i="31"/>
  <c r="D4" i="31"/>
  <c r="I4" i="31"/>
  <c r="K4" i="31"/>
  <c r="M4" i="31"/>
  <c r="N4" i="31"/>
  <c r="M8" i="31"/>
  <c r="K8" i="31"/>
  <c r="H8" i="31"/>
  <c r="N8" i="31"/>
  <c r="I8" i="31"/>
  <c r="D8" i="31"/>
  <c r="L8" i="31"/>
  <c r="J8" i="31"/>
  <c r="C8" i="31"/>
  <c r="E8" i="31"/>
  <c r="K12" i="31"/>
  <c r="C12" i="31"/>
  <c r="I12" i="31"/>
  <c r="M12" i="31"/>
  <c r="L12" i="31"/>
  <c r="D12" i="31"/>
  <c r="J12" i="31"/>
  <c r="E12" i="31"/>
  <c r="N12" i="31"/>
  <c r="H12" i="31"/>
  <c r="E11" i="31"/>
  <c r="I5" i="31"/>
  <c r="K5" i="31"/>
  <c r="E5" i="31"/>
  <c r="D5" i="31"/>
  <c r="K9" i="31"/>
  <c r="L9" i="31"/>
  <c r="I9" i="31"/>
  <c r="M9" i="31"/>
  <c r="H13" i="31"/>
  <c r="L13" i="31"/>
  <c r="J13" i="31"/>
  <c r="D6" i="31"/>
  <c r="I6" i="31"/>
  <c r="J6" i="31"/>
  <c r="M6" i="31"/>
  <c r="L6" i="31"/>
  <c r="H6" i="31"/>
  <c r="N6" i="31"/>
  <c r="K6" i="31"/>
  <c r="E6" i="31"/>
  <c r="D10" i="31"/>
  <c r="E14" i="31"/>
  <c r="M14" i="31"/>
  <c r="L14" i="31"/>
  <c r="N14" i="31"/>
  <c r="J14" i="31"/>
  <c r="D14" i="31"/>
  <c r="J2" i="22"/>
  <c r="K2" i="22"/>
  <c r="L2" i="22"/>
  <c r="AV287" i="14"/>
  <c r="M26" i="14"/>
  <c r="M26" i="31" s="1"/>
  <c r="K59" i="14"/>
  <c r="AB59" i="14"/>
  <c r="O25" i="14"/>
  <c r="AM92" i="14"/>
  <c r="BD108" i="14"/>
  <c r="D156" i="14"/>
  <c r="E181" i="14"/>
  <c r="E154" i="14"/>
  <c r="AB156" i="14"/>
  <c r="L286" i="14"/>
  <c r="BB38" i="14"/>
  <c r="BC43" i="14"/>
  <c r="D51" i="14"/>
  <c r="AW78" i="14"/>
  <c r="AZ95" i="14"/>
  <c r="I113" i="14"/>
  <c r="F159" i="14"/>
  <c r="BB217" i="14"/>
  <c r="H220" i="14"/>
  <c r="AT235" i="14"/>
  <c r="AU235" i="14" s="1"/>
  <c r="D31" i="14"/>
  <c r="D31" i="31" s="1"/>
  <c r="AI51" i="14"/>
  <c r="M129" i="14"/>
  <c r="N153" i="14"/>
  <c r="K167" i="14"/>
  <c r="P169" i="14"/>
  <c r="K180" i="14"/>
  <c r="D182" i="14"/>
  <c r="F196" i="14"/>
  <c r="BA207" i="14"/>
  <c r="O253" i="14"/>
  <c r="AD256" i="14"/>
  <c r="F293" i="14"/>
  <c r="AS113" i="14"/>
  <c r="E240" i="14"/>
  <c r="AA257" i="14"/>
  <c r="AV282" i="14"/>
  <c r="C313" i="14"/>
  <c r="AA104" i="14"/>
  <c r="D18" i="14"/>
  <c r="D18" i="31" s="1"/>
  <c r="BC54" i="14"/>
  <c r="E57" i="14"/>
  <c r="D62" i="14"/>
  <c r="D66" i="14"/>
  <c r="AC72" i="14"/>
  <c r="H74" i="14"/>
  <c r="C104" i="14"/>
  <c r="L108" i="14"/>
  <c r="BH108" i="14"/>
  <c r="BK108" i="14" s="1"/>
  <c r="AM109" i="14"/>
  <c r="BC111" i="14"/>
  <c r="BG113" i="14"/>
  <c r="AX114" i="14"/>
  <c r="Z157" i="14"/>
  <c r="J159" i="14"/>
  <c r="P165" i="14"/>
  <c r="D173" i="14"/>
  <c r="F198" i="14"/>
  <c r="AC244" i="14"/>
  <c r="D251" i="14"/>
  <c r="M275" i="14"/>
  <c r="C283" i="14"/>
  <c r="L284" i="14"/>
  <c r="AC286" i="14"/>
  <c r="AI293" i="14"/>
  <c r="E303" i="14"/>
  <c r="F305" i="14"/>
  <c r="AM311" i="14"/>
  <c r="H313" i="14"/>
  <c r="BB303" i="14"/>
  <c r="O18" i="14"/>
  <c r="I57" i="14"/>
  <c r="AJ62" i="14"/>
  <c r="AI64" i="14"/>
  <c r="AJ66" i="14"/>
  <c r="AE81" i="14"/>
  <c r="E104" i="14"/>
  <c r="AW104" i="14"/>
  <c r="BG129" i="14"/>
  <c r="AY173" i="14"/>
  <c r="AC275" i="14"/>
  <c r="AV25" i="14"/>
  <c r="N31" i="14"/>
  <c r="N31" i="31" s="1"/>
  <c r="AT32" i="14"/>
  <c r="AU32" i="14" s="1"/>
  <c r="AV39" i="14"/>
  <c r="AJ51" i="14"/>
  <c r="I55" i="14"/>
  <c r="BD74" i="14"/>
  <c r="E76" i="14"/>
  <c r="L78" i="14"/>
  <c r="BH81" i="14"/>
  <c r="AB112" i="14"/>
  <c r="M114" i="14"/>
  <c r="H141" i="14"/>
  <c r="M164" i="14"/>
  <c r="H188" i="14"/>
  <c r="BA194" i="14"/>
  <c r="AC213" i="14"/>
  <c r="AI251" i="14"/>
  <c r="H267" i="14"/>
  <c r="AI283" i="14"/>
  <c r="D287" i="14"/>
  <c r="E16" i="14"/>
  <c r="E16" i="31" s="1"/>
  <c r="AV18" i="14"/>
  <c r="AI23" i="14"/>
  <c r="I26" i="14"/>
  <c r="I26" i="31" s="1"/>
  <c r="BA26" i="14"/>
  <c r="O27" i="14"/>
  <c r="BD27" i="14"/>
  <c r="AV16" i="14"/>
  <c r="AE33" i="14"/>
  <c r="P16" i="14"/>
  <c r="AM27" i="14"/>
  <c r="BD33" i="14"/>
  <c r="BA24" i="14"/>
  <c r="AW26" i="14"/>
  <c r="AV27" i="14"/>
  <c r="AB37" i="14"/>
  <c r="L37" i="14"/>
  <c r="AS38" i="14"/>
  <c r="AM39" i="14"/>
  <c r="AS42" i="14"/>
  <c r="D43" i="14"/>
  <c r="AA43" i="14"/>
  <c r="AZ43" i="14"/>
  <c r="O47" i="14"/>
  <c r="BD47" i="14"/>
  <c r="AM49" i="14"/>
  <c r="BA51" i="14"/>
  <c r="C54" i="14"/>
  <c r="AM54" i="14"/>
  <c r="D55" i="14"/>
  <c r="AV55" i="14"/>
  <c r="D57" i="14"/>
  <c r="P57" i="14"/>
  <c r="AW57" i="14"/>
  <c r="AA58" i="14"/>
  <c r="BD59" i="14"/>
  <c r="BD62" i="14"/>
  <c r="L68" i="14"/>
  <c r="M72" i="14"/>
  <c r="D74" i="14"/>
  <c r="AB74" i="14"/>
  <c r="AV74" i="14"/>
  <c r="AW76" i="14"/>
  <c r="H79" i="14"/>
  <c r="AA81" i="14"/>
  <c r="BD81" i="14"/>
  <c r="H85" i="14"/>
  <c r="AB85" i="14"/>
  <c r="AY85" i="14"/>
  <c r="AN87" i="14"/>
  <c r="BH87" i="14"/>
  <c r="K90" i="14"/>
  <c r="L91" i="14"/>
  <c r="BH91" i="14"/>
  <c r="BK91" i="14" s="1"/>
  <c r="M93" i="14"/>
  <c r="F97" i="14"/>
  <c r="P100" i="14"/>
  <c r="AS100" i="14"/>
  <c r="O102" i="14"/>
  <c r="AY102" i="14"/>
  <c r="P104" i="14"/>
  <c r="BE104" i="14"/>
  <c r="D108" i="14"/>
  <c r="AB108" i="14"/>
  <c r="AV108" i="14"/>
  <c r="AA111" i="14"/>
  <c r="L112" i="14"/>
  <c r="AV112" i="14"/>
  <c r="E113" i="14"/>
  <c r="BF114" i="14"/>
  <c r="L116" i="14"/>
  <c r="AZ116" i="14"/>
  <c r="AB118" i="14"/>
  <c r="L120" i="14"/>
  <c r="AZ120" i="14"/>
  <c r="K127" i="14"/>
  <c r="AM127" i="14"/>
  <c r="AY129" i="14"/>
  <c r="BA42" i="14"/>
  <c r="BC55" i="14"/>
  <c r="AY57" i="14"/>
  <c r="BC68" i="14"/>
  <c r="M85" i="14"/>
  <c r="BC85" i="14"/>
  <c r="BL91" i="14"/>
  <c r="AZ100" i="14"/>
  <c r="AB102" i="14"/>
  <c r="BD102" i="14"/>
  <c r="AQ127" i="14"/>
  <c r="AZ133" i="14"/>
  <c r="H133" i="14"/>
  <c r="D133" i="14"/>
  <c r="BE38" i="14"/>
  <c r="O39" i="14"/>
  <c r="BD39" i="14"/>
  <c r="E42" i="14"/>
  <c r="AJ43" i="14"/>
  <c r="BH43" i="14"/>
  <c r="AM47" i="14"/>
  <c r="AB49" i="14"/>
  <c r="BC49" i="14"/>
  <c r="F50" i="14"/>
  <c r="M55" i="14"/>
  <c r="AJ55" i="14"/>
  <c r="BG55" i="14"/>
  <c r="AA57" i="14"/>
  <c r="AM57" i="14"/>
  <c r="BC57" i="14"/>
  <c r="AM62" i="14"/>
  <c r="AZ64" i="14"/>
  <c r="AM66" i="14"/>
  <c r="C68" i="14"/>
  <c r="AE68" i="14"/>
  <c r="BD68" i="14"/>
  <c r="AS72" i="14"/>
  <c r="L74" i="14"/>
  <c r="BH74" i="14"/>
  <c r="BK74" i="14" s="1"/>
  <c r="M76" i="14"/>
  <c r="K81" i="14"/>
  <c r="AM81" i="14"/>
  <c r="C85" i="14"/>
  <c r="P85" i="14"/>
  <c r="AJ85" i="14"/>
  <c r="AA87" i="14"/>
  <c r="AZ87" i="14"/>
  <c r="AA90" i="14"/>
  <c r="D91" i="14"/>
  <c r="AB91" i="14"/>
  <c r="AV91" i="14"/>
  <c r="AW93" i="14"/>
  <c r="AL97" i="14"/>
  <c r="C100" i="14"/>
  <c r="D102" i="14"/>
  <c r="BM112" i="14"/>
  <c r="AJ116" i="14"/>
  <c r="AJ120" i="14"/>
  <c r="C127" i="14"/>
  <c r="AA127" i="14"/>
  <c r="BA127" i="14"/>
  <c r="AJ133" i="14"/>
  <c r="F38" i="14"/>
  <c r="M42" i="14"/>
  <c r="C43" i="14"/>
  <c r="AV47" i="14"/>
  <c r="BB48" i="14"/>
  <c r="L49" i="14"/>
  <c r="AJ49" i="14"/>
  <c r="BD49" i="14"/>
  <c r="AZ51" i="14"/>
  <c r="AI54" i="14"/>
  <c r="C55" i="14"/>
  <c r="O57" i="14"/>
  <c r="AB57" i="14"/>
  <c r="AK57" i="14" s="1"/>
  <c r="AQ57" i="14"/>
  <c r="BH57" i="14"/>
  <c r="BI57" i="14" s="1"/>
  <c r="K58" i="14"/>
  <c r="E59" i="14"/>
  <c r="AY59" i="14"/>
  <c r="BC62" i="14"/>
  <c r="K68" i="14"/>
  <c r="I72" i="14"/>
  <c r="BL74" i="14"/>
  <c r="AM75" i="14"/>
  <c r="O81" i="14"/>
  <c r="E85" i="14"/>
  <c r="K87" i="14"/>
  <c r="AI87" i="14"/>
  <c r="BD87" i="14"/>
  <c r="H91" i="14"/>
  <c r="BD91" i="14"/>
  <c r="E93" i="14"/>
  <c r="E100" i="14"/>
  <c r="AI100" i="14"/>
  <c r="I102" i="14"/>
  <c r="AM102" i="14"/>
  <c r="K104" i="14"/>
  <c r="AI104" i="14"/>
  <c r="BL108" i="14"/>
  <c r="H112" i="14"/>
  <c r="AC113" i="14"/>
  <c r="D116" i="14"/>
  <c r="D120" i="14"/>
  <c r="AE127" i="14"/>
  <c r="O145" i="14"/>
  <c r="AW145" i="14"/>
  <c r="AE147" i="14"/>
  <c r="E148" i="14"/>
  <c r="AX150" i="14"/>
  <c r="E152" i="14"/>
  <c r="D154" i="14"/>
  <c r="P156" i="14"/>
  <c r="AV156" i="14"/>
  <c r="J157" i="14"/>
  <c r="I161" i="14"/>
  <c r="AE161" i="14"/>
  <c r="H165" i="14"/>
  <c r="C167" i="14"/>
  <c r="K169" i="14"/>
  <c r="AT170" i="14"/>
  <c r="AU170" i="14" s="1"/>
  <c r="O171" i="14"/>
  <c r="AY171" i="14"/>
  <c r="C180" i="14"/>
  <c r="AJ182" i="14"/>
  <c r="I183" i="14"/>
  <c r="C188" i="14"/>
  <c r="AM193" i="14"/>
  <c r="AB212" i="14"/>
  <c r="Z217" i="14"/>
  <c r="M231" i="14"/>
  <c r="AC236" i="14"/>
  <c r="K243" i="14"/>
  <c r="E244" i="14"/>
  <c r="BA244" i="14"/>
  <c r="L245" i="14"/>
  <c r="BC245" i="14"/>
  <c r="O247" i="14"/>
  <c r="N249" i="14"/>
  <c r="BA251" i="14"/>
  <c r="AD252" i="14"/>
  <c r="E258" i="14"/>
  <c r="I272" i="14"/>
  <c r="BD272" i="14"/>
  <c r="AJ280" i="14"/>
  <c r="BC297" i="14"/>
  <c r="AA145" i="14"/>
  <c r="BC145" i="14"/>
  <c r="O146" i="14"/>
  <c r="C147" i="14"/>
  <c r="AV147" i="14"/>
  <c r="E150" i="14"/>
  <c r="AA150" i="14"/>
  <c r="BF150" i="14"/>
  <c r="M152" i="14"/>
  <c r="AV154" i="14"/>
  <c r="BE156" i="14"/>
  <c r="K161" i="14"/>
  <c r="AJ161" i="14"/>
  <c r="AB171" i="14"/>
  <c r="BD171" i="14"/>
  <c r="BD193" i="14"/>
  <c r="AJ212" i="14"/>
  <c r="BD243" i="14"/>
  <c r="M244" i="14"/>
  <c r="BH253" i="14"/>
  <c r="D257" i="14"/>
  <c r="AW257" i="14"/>
  <c r="AD258" i="14"/>
  <c r="AT263" i="14"/>
  <c r="AU263" i="14" s="1"/>
  <c r="AO267" i="14"/>
  <c r="I269" i="14"/>
  <c r="AB272" i="14"/>
  <c r="BH274" i="14"/>
  <c r="C299" i="14"/>
  <c r="R301" i="14"/>
  <c r="BB136" i="14"/>
  <c r="D141" i="14"/>
  <c r="D145" i="14"/>
  <c r="BH145" i="14"/>
  <c r="BJ145" i="14" s="1"/>
  <c r="H147" i="14"/>
  <c r="BA147" i="14"/>
  <c r="AL153" i="14"/>
  <c r="E156" i="14"/>
  <c r="AQ159" i="14"/>
  <c r="C161" i="14"/>
  <c r="P161" i="14"/>
  <c r="AV161" i="14"/>
  <c r="AI167" i="14"/>
  <c r="AI169" i="14"/>
  <c r="J170" i="14"/>
  <c r="D171" i="14"/>
  <c r="I173" i="14"/>
  <c r="BD173" i="14"/>
  <c r="AI180" i="14"/>
  <c r="AS181" i="14"/>
  <c r="L182" i="14"/>
  <c r="BC182" i="14"/>
  <c r="AA188" i="14"/>
  <c r="E193" i="14"/>
  <c r="AE206" i="14"/>
  <c r="C210" i="14"/>
  <c r="D212" i="14"/>
  <c r="P220" i="14"/>
  <c r="H227" i="14"/>
  <c r="BG227" i="14"/>
  <c r="E231" i="14"/>
  <c r="AC232" i="14"/>
  <c r="AT233" i="14"/>
  <c r="AU233" i="14" s="1"/>
  <c r="N237" i="14"/>
  <c r="AA243" i="14"/>
  <c r="BH243" i="14"/>
  <c r="BJ243" i="14" s="1"/>
  <c r="AJ245" i="14"/>
  <c r="AV247" i="14"/>
  <c r="AQ249" i="14"/>
  <c r="BM253" i="14"/>
  <c r="O257" i="14"/>
  <c r="BH257" i="14"/>
  <c r="BJ257" i="14" s="1"/>
  <c r="BB258" i="14"/>
  <c r="AD269" i="14"/>
  <c r="O279" i="14"/>
  <c r="H280" i="14"/>
  <c r="AM283" i="14"/>
  <c r="I295" i="14"/>
  <c r="C297" i="14"/>
  <c r="E298" i="14"/>
  <c r="AI299" i="14"/>
  <c r="AA305" i="14"/>
  <c r="L308" i="14"/>
  <c r="AD312" i="14"/>
  <c r="M313" i="14"/>
  <c r="AI316" i="14"/>
  <c r="BA146" i="14"/>
  <c r="M150" i="14"/>
  <c r="AP150" i="14"/>
  <c r="AW152" i="14"/>
  <c r="M156" i="14"/>
  <c r="BC159" i="14"/>
  <c r="D161" i="14"/>
  <c r="BC161" i="14"/>
  <c r="Z170" i="14"/>
  <c r="I171" i="14"/>
  <c r="AM171" i="14"/>
  <c r="AB173" i="14"/>
  <c r="F190" i="14"/>
  <c r="H193" i="14"/>
  <c r="M194" i="14"/>
  <c r="F200" i="14"/>
  <c r="K212" i="14"/>
  <c r="J217" i="14"/>
  <c r="AB220" i="14"/>
  <c r="L227" i="14"/>
  <c r="I231" i="14"/>
  <c r="AT231" i="14"/>
  <c r="AU231" i="14" s="1"/>
  <c r="Z237" i="14"/>
  <c r="AM243" i="14"/>
  <c r="AQ243" i="14" s="1"/>
  <c r="AS244" i="14"/>
  <c r="D245" i="14"/>
  <c r="K247" i="14"/>
  <c r="C249" i="14"/>
  <c r="AM251" i="14"/>
  <c r="O252" i="14"/>
  <c r="BA269" i="14"/>
  <c r="D272" i="14"/>
  <c r="AY272" i="14"/>
  <c r="AJ295" i="14"/>
  <c r="J298" i="14"/>
  <c r="AC304" i="14"/>
  <c r="AL308" i="14"/>
  <c r="AZ316" i="14"/>
  <c r="BA28" i="14"/>
  <c r="BC69" i="14"/>
  <c r="J69" i="14"/>
  <c r="AQ69" i="14"/>
  <c r="F69" i="14"/>
  <c r="BE166" i="14"/>
  <c r="BC314" i="14"/>
  <c r="AV314" i="14"/>
  <c r="D314" i="14"/>
  <c r="O71" i="14"/>
  <c r="BC77" i="14"/>
  <c r="K77" i="14"/>
  <c r="H18" i="14"/>
  <c r="H18" i="31" s="1"/>
  <c r="BA18" i="14"/>
  <c r="H22" i="14"/>
  <c r="H22" i="31" s="1"/>
  <c r="BC23" i="14"/>
  <c r="N23" i="14"/>
  <c r="N23" i="31" s="1"/>
  <c r="BC25" i="14"/>
  <c r="AJ25" i="14"/>
  <c r="D25" i="14"/>
  <c r="D25" i="31" s="1"/>
  <c r="M28" i="14"/>
  <c r="M28" i="31" s="1"/>
  <c r="L30" i="14"/>
  <c r="L30" i="31" s="1"/>
  <c r="BG31" i="14"/>
  <c r="Z31" i="14"/>
  <c r="K31" i="14"/>
  <c r="K31" i="31" s="1"/>
  <c r="AI31" i="14"/>
  <c r="BB32" i="14"/>
  <c r="BD37" i="14"/>
  <c r="AM37" i="14"/>
  <c r="BC37" i="14"/>
  <c r="AJ37" i="14"/>
  <c r="D37" i="14"/>
  <c r="AE37" i="14"/>
  <c r="C41" i="14"/>
  <c r="AB41" i="14"/>
  <c r="K56" i="14"/>
  <c r="AM56" i="14"/>
  <c r="AQ56" i="14" s="1"/>
  <c r="BB61" i="14"/>
  <c r="AB64" i="14"/>
  <c r="O64" i="14"/>
  <c r="D64" i="14"/>
  <c r="BH64" i="14"/>
  <c r="BJ64" i="14" s="1"/>
  <c r="AA64" i="14"/>
  <c r="L64" i="14"/>
  <c r="C64" i="14"/>
  <c r="BC64" i="14"/>
  <c r="AY71" i="14"/>
  <c r="K73" i="14"/>
  <c r="AI73" i="14"/>
  <c r="C73" i="14"/>
  <c r="C77" i="14"/>
  <c r="AS78" i="14"/>
  <c r="AB78" i="14"/>
  <c r="H78" i="14"/>
  <c r="BE78" i="14"/>
  <c r="AO78" i="14"/>
  <c r="D78" i="14"/>
  <c r="AJ78" i="14"/>
  <c r="AB79" i="14"/>
  <c r="BG79" i="14"/>
  <c r="AJ79" i="14"/>
  <c r="P79" i="14"/>
  <c r="E79" i="14"/>
  <c r="BC79" i="14"/>
  <c r="M79" i="14"/>
  <c r="C79" i="14"/>
  <c r="BB86" i="14"/>
  <c r="BD95" i="14"/>
  <c r="D95" i="14"/>
  <c r="P95" i="14"/>
  <c r="BH95" i="14"/>
  <c r="BL95" i="14" s="1"/>
  <c r="AJ95" i="14"/>
  <c r="L95" i="14"/>
  <c r="AV95" i="14"/>
  <c r="BD184" i="14"/>
  <c r="AV184" i="14"/>
  <c r="O184" i="14"/>
  <c r="AM184" i="14"/>
  <c r="AE184" i="14"/>
  <c r="BE302" i="14"/>
  <c r="AC302" i="14"/>
  <c r="M302" i="14"/>
  <c r="AX302" i="14"/>
  <c r="E302" i="14"/>
  <c r="BF22" i="14"/>
  <c r="BD41" i="14"/>
  <c r="AT67" i="14"/>
  <c r="AU67" i="14" s="1"/>
  <c r="BF67" i="14"/>
  <c r="N67" i="14"/>
  <c r="BB67" i="14"/>
  <c r="J67" i="14"/>
  <c r="AM98" i="14"/>
  <c r="O98" i="14"/>
  <c r="I98" i="14"/>
  <c r="D98" i="14"/>
  <c r="BD18" i="14"/>
  <c r="P22" i="14"/>
  <c r="AL30" i="14"/>
  <c r="AD65" i="14"/>
  <c r="AL67" i="14"/>
  <c r="AL69" i="14"/>
  <c r="AI107" i="14"/>
  <c r="C107" i="14"/>
  <c r="BC107" i="14"/>
  <c r="K107" i="14"/>
  <c r="BE110" i="14"/>
  <c r="AW110" i="14"/>
  <c r="M110" i="14"/>
  <c r="E110" i="14"/>
  <c r="H128" i="14"/>
  <c r="P128" i="14"/>
  <c r="E128" i="14"/>
  <c r="BC128" i="14"/>
  <c r="M128" i="14"/>
  <c r="AS128" i="14"/>
  <c r="K128" i="14"/>
  <c r="AC128" i="14"/>
  <c r="C128" i="14"/>
  <c r="I132" i="14"/>
  <c r="AC132" i="14"/>
  <c r="P132" i="14"/>
  <c r="E132" i="14"/>
  <c r="BB132" i="14"/>
  <c r="O132" i="14"/>
  <c r="AT132" i="14"/>
  <c r="AU132" i="14" s="1"/>
  <c r="K132" i="14"/>
  <c r="AA132" i="14"/>
  <c r="D132" i="14"/>
  <c r="BE142" i="14"/>
  <c r="AW142" i="14"/>
  <c r="K142" i="14"/>
  <c r="AM142" i="14"/>
  <c r="AE142" i="14"/>
  <c r="C142" i="14"/>
  <c r="BE175" i="14"/>
  <c r="AI175" i="14"/>
  <c r="K175" i="14"/>
  <c r="AZ175" i="14"/>
  <c r="AC175" i="14"/>
  <c r="E175" i="14"/>
  <c r="P175" i="14"/>
  <c r="AS175" i="14"/>
  <c r="D175" i="14"/>
  <c r="BH290" i="14"/>
  <c r="BL290" i="14" s="1"/>
  <c r="AW290" i="14"/>
  <c r="J290" i="14"/>
  <c r="AJ290" i="14"/>
  <c r="D290" i="14"/>
  <c r="BE290" i="14"/>
  <c r="AB290" i="14"/>
  <c r="BA300" i="14"/>
  <c r="N300" i="14"/>
  <c r="E300" i="14"/>
  <c r="AT300" i="14"/>
  <c r="AU300" i="14" s="1"/>
  <c r="BH30" i="14"/>
  <c r="BL30" i="14" s="1"/>
  <c r="BC41" i="14"/>
  <c r="AJ41" i="14"/>
  <c r="AV41" i="14"/>
  <c r="AE41" i="14"/>
  <c r="O41" i="14"/>
  <c r="D41" i="14"/>
  <c r="BD98" i="14"/>
  <c r="BE131" i="14"/>
  <c r="AI131" i="14"/>
  <c r="AW131" i="14"/>
  <c r="AE131" i="14"/>
  <c r="O131" i="14"/>
  <c r="E131" i="14"/>
  <c r="M131" i="14"/>
  <c r="AM131" i="14"/>
  <c r="AQ131" i="14" s="1"/>
  <c r="K131" i="14"/>
  <c r="AA131" i="14"/>
  <c r="C131" i="14"/>
  <c r="I18" i="14"/>
  <c r="I18" i="31" s="1"/>
  <c r="BE32" i="14"/>
  <c r="I32" i="14"/>
  <c r="I32" i="31" s="1"/>
  <c r="K41" i="14"/>
  <c r="BG71" i="14"/>
  <c r="AA77" i="14"/>
  <c r="BB84" i="14"/>
  <c r="K94" i="14"/>
  <c r="BC94" i="14"/>
  <c r="C94" i="14"/>
  <c r="AB98" i="14"/>
  <c r="BD16" i="14"/>
  <c r="C18" i="14"/>
  <c r="C18" i="31" s="1"/>
  <c r="M18" i="14"/>
  <c r="M18" i="31" s="1"/>
  <c r="AC18" i="14"/>
  <c r="AS18" i="14"/>
  <c r="AD23" i="14"/>
  <c r="L25" i="14"/>
  <c r="L25" i="31" s="1"/>
  <c r="AE25" i="14"/>
  <c r="BD25" i="14"/>
  <c r="F31" i="14"/>
  <c r="F31" i="31" s="1"/>
  <c r="AA31" i="14"/>
  <c r="AY31" i="14"/>
  <c r="F32" i="14"/>
  <c r="F32" i="31" s="1"/>
  <c r="AS32" i="14"/>
  <c r="AV33" i="14"/>
  <c r="O33" i="14"/>
  <c r="AM33" i="14"/>
  <c r="O37" i="14"/>
  <c r="AV37" i="14"/>
  <c r="L41" i="14"/>
  <c r="AA56" i="14"/>
  <c r="K64" i="14"/>
  <c r="AJ64" i="14"/>
  <c r="N65" i="14"/>
  <c r="AZ68" i="14"/>
  <c r="AM68" i="14"/>
  <c r="AB68" i="14"/>
  <c r="BH68" i="14"/>
  <c r="BJ68" i="14" s="1"/>
  <c r="AV68" i="14"/>
  <c r="AJ68" i="14"/>
  <c r="AA68" i="14"/>
  <c r="O68" i="14"/>
  <c r="D68" i="14"/>
  <c r="AQ68" i="14"/>
  <c r="BL68" i="14"/>
  <c r="AA73" i="14"/>
  <c r="AI77" i="14"/>
  <c r="P78" i="14"/>
  <c r="BA78" i="14"/>
  <c r="K79" i="14"/>
  <c r="AY79" i="14"/>
  <c r="AA94" i="14"/>
  <c r="AB95" i="14"/>
  <c r="AY98" i="14"/>
  <c r="AL105" i="14"/>
  <c r="BC105" i="14"/>
  <c r="AA107" i="14"/>
  <c r="L122" i="14"/>
  <c r="AJ122" i="14"/>
  <c r="D122" i="14"/>
  <c r="BH122" i="14"/>
  <c r="BK122" i="14" s="1"/>
  <c r="AM126" i="14"/>
  <c r="I126" i="14"/>
  <c r="AE126" i="14"/>
  <c r="D126" i="14"/>
  <c r="BE126" i="14"/>
  <c r="J140" i="14"/>
  <c r="F140" i="14"/>
  <c r="BD143" i="14"/>
  <c r="K143" i="14"/>
  <c r="AY143" i="14"/>
  <c r="AB143" i="14"/>
  <c r="E143" i="14"/>
  <c r="BA162" i="14"/>
  <c r="M162" i="14"/>
  <c r="AW162" i="14"/>
  <c r="I162" i="14"/>
  <c r="AV163" i="14"/>
  <c r="BL177" i="14"/>
  <c r="BB177" i="14"/>
  <c r="H177" i="14"/>
  <c r="AW177" i="14"/>
  <c r="AA177" i="14"/>
  <c r="C177" i="14"/>
  <c r="M185" i="14"/>
  <c r="AZ230" i="14"/>
  <c r="AI230" i="14"/>
  <c r="D230" i="14"/>
  <c r="BL230" i="14"/>
  <c r="AV230" i="14"/>
  <c r="AE230" i="14"/>
  <c r="O230" i="14"/>
  <c r="C230" i="14"/>
  <c r="BD230" i="14"/>
  <c r="AQ230" i="14"/>
  <c r="K230" i="14"/>
  <c r="BH230" i="14"/>
  <c r="BJ230" i="14" s="1"/>
  <c r="AW234" i="14"/>
  <c r="M234" i="14"/>
  <c r="E234" i="14"/>
  <c r="BE234" i="14"/>
  <c r="AW246" i="14"/>
  <c r="AW296" i="14"/>
  <c r="AE27" i="14"/>
  <c r="AT38" i="14"/>
  <c r="AU38" i="14" s="1"/>
  <c r="AE39" i="14"/>
  <c r="L43" i="14"/>
  <c r="AB43" i="14"/>
  <c r="BK43" i="14"/>
  <c r="AE47" i="14"/>
  <c r="O49" i="14"/>
  <c r="AE49" i="14"/>
  <c r="AV49" i="14"/>
  <c r="AL50" i="14"/>
  <c r="K51" i="14"/>
  <c r="AA51" i="14"/>
  <c r="BH51" i="14"/>
  <c r="BK51" i="14" s="1"/>
  <c r="BG54" i="14"/>
  <c r="E55" i="14"/>
  <c r="O55" i="14"/>
  <c r="AA55" i="14"/>
  <c r="AW55" i="14"/>
  <c r="BH55" i="14"/>
  <c r="BJ55" i="14" s="1"/>
  <c r="K57" i="14"/>
  <c r="BD57" i="14"/>
  <c r="P59" i="14"/>
  <c r="AM59" i="14"/>
  <c r="L62" i="14"/>
  <c r="AB62" i="14"/>
  <c r="L66" i="14"/>
  <c r="AB66" i="14"/>
  <c r="P74" i="14"/>
  <c r="AJ74" i="14"/>
  <c r="AZ74" i="14"/>
  <c r="BG75" i="14"/>
  <c r="BE76" i="14"/>
  <c r="BJ81" i="14"/>
  <c r="AZ81" i="14"/>
  <c r="AI81" i="14"/>
  <c r="C81" i="14"/>
  <c r="AQ81" i="14"/>
  <c r="BL81" i="14"/>
  <c r="AI90" i="14"/>
  <c r="C90" i="14"/>
  <c r="BE93" i="14"/>
  <c r="H100" i="14"/>
  <c r="BC104" i="14"/>
  <c r="H104" i="14"/>
  <c r="M104" i="14"/>
  <c r="AC104" i="14"/>
  <c r="AS104" i="14"/>
  <c r="BH104" i="14"/>
  <c r="BJ104" i="14" s="1"/>
  <c r="K111" i="14"/>
  <c r="AI111" i="14"/>
  <c r="C111" i="14"/>
  <c r="O126" i="14"/>
  <c r="P143" i="14"/>
  <c r="AY148" i="14"/>
  <c r="M148" i="14"/>
  <c r="BG148" i="14"/>
  <c r="AZ169" i="14"/>
  <c r="AC169" i="14"/>
  <c r="E169" i="14"/>
  <c r="AS169" i="14"/>
  <c r="C169" i="14"/>
  <c r="M177" i="14"/>
  <c r="BH177" i="14"/>
  <c r="AC181" i="14"/>
  <c r="M181" i="14"/>
  <c r="BA185" i="14"/>
  <c r="AL189" i="14"/>
  <c r="BE192" i="14"/>
  <c r="I192" i="14"/>
  <c r="E192" i="14"/>
  <c r="BA192" i="14"/>
  <c r="AC211" i="14"/>
  <c r="E211" i="14"/>
  <c r="AS211" i="14"/>
  <c r="BE232" i="14"/>
  <c r="E232" i="14"/>
  <c r="BA232" i="14"/>
  <c r="C232" i="14"/>
  <c r="AW232" i="14"/>
  <c r="M232" i="14"/>
  <c r="AS232" i="14"/>
  <c r="I232" i="14"/>
  <c r="I246" i="14"/>
  <c r="L51" i="14"/>
  <c r="AB51" i="14"/>
  <c r="AS51" i="14"/>
  <c r="BI51" i="14"/>
  <c r="H55" i="14"/>
  <c r="AE55" i="14"/>
  <c r="BA55" i="14"/>
  <c r="BL55" i="14"/>
  <c r="O62" i="14"/>
  <c r="AE62" i="14"/>
  <c r="AV62" i="14"/>
  <c r="O66" i="14"/>
  <c r="AE66" i="14"/>
  <c r="BC66" i="14"/>
  <c r="BJ100" i="14"/>
  <c r="BH100" i="14"/>
  <c r="AW100" i="14"/>
  <c r="AA100" i="14"/>
  <c r="M100" i="14"/>
  <c r="D100" i="14"/>
  <c r="K100" i="14"/>
  <c r="AC100" i="14"/>
  <c r="BE100" i="14"/>
  <c r="L118" i="14"/>
  <c r="AJ118" i="14"/>
  <c r="D118" i="14"/>
  <c r="BH118" i="14"/>
  <c r="BK118" i="14" s="1"/>
  <c r="AB122" i="14"/>
  <c r="BB140" i="14"/>
  <c r="AT168" i="14"/>
  <c r="AU168" i="14" s="1"/>
  <c r="AC168" i="14"/>
  <c r="Z176" i="14"/>
  <c r="F176" i="14"/>
  <c r="AI191" i="14"/>
  <c r="AA191" i="14"/>
  <c r="C191" i="14"/>
  <c r="K191" i="14"/>
  <c r="BA197" i="14"/>
  <c r="I197" i="14"/>
  <c r="AS197" i="14"/>
  <c r="AV206" i="14"/>
  <c r="O206" i="14"/>
  <c r="AM206" i="14"/>
  <c r="H206" i="14"/>
  <c r="C206" i="14"/>
  <c r="BJ210" i="14"/>
  <c r="AZ210" i="14"/>
  <c r="K210" i="14"/>
  <c r="AI210" i="14"/>
  <c r="AA210" i="14"/>
  <c r="L222" i="14"/>
  <c r="E222" i="14"/>
  <c r="M224" i="14"/>
  <c r="BB229" i="14"/>
  <c r="M229" i="14"/>
  <c r="AL229" i="14"/>
  <c r="F229" i="14"/>
  <c r="AA230" i="14"/>
  <c r="BB239" i="14"/>
  <c r="BF239" i="14"/>
  <c r="N239" i="14"/>
  <c r="AT239" i="14"/>
  <c r="AU239" i="14" s="1"/>
  <c r="F239" i="14"/>
  <c r="AL239" i="14"/>
  <c r="AV268" i="14"/>
  <c r="AJ268" i="14"/>
  <c r="M268" i="14"/>
  <c r="E268" i="14"/>
  <c r="BG268" i="14"/>
  <c r="K268" i="14"/>
  <c r="D268" i="14"/>
  <c r="BA268" i="14"/>
  <c r="AE268" i="14"/>
  <c r="I268" i="14"/>
  <c r="C268" i="14"/>
  <c r="O268" i="14"/>
  <c r="AW268" i="14"/>
  <c r="H268" i="14"/>
  <c r="AA268" i="14"/>
  <c r="P112" i="14"/>
  <c r="AJ112" i="14"/>
  <c r="AZ112" i="14"/>
  <c r="M113" i="14"/>
  <c r="AY113" i="14"/>
  <c r="BD137" i="14"/>
  <c r="AO141" i="14"/>
  <c r="BM145" i="14"/>
  <c r="AA146" i="14"/>
  <c r="M147" i="14"/>
  <c r="AJ147" i="14"/>
  <c r="BG147" i="14"/>
  <c r="O150" i="14"/>
  <c r="AI150" i="14"/>
  <c r="BE152" i="14"/>
  <c r="BF153" i="14"/>
  <c r="L154" i="14"/>
  <c r="BD154" i="14"/>
  <c r="H156" i="14"/>
  <c r="AW156" i="14"/>
  <c r="E161" i="14"/>
  <c r="M161" i="14"/>
  <c r="AM161" i="14"/>
  <c r="BD161" i="14"/>
  <c r="BA164" i="14"/>
  <c r="AZ167" i="14"/>
  <c r="O173" i="14"/>
  <c r="AM173" i="14"/>
  <c r="AZ180" i="14"/>
  <c r="AB182" i="14"/>
  <c r="AW183" i="14"/>
  <c r="M188" i="14"/>
  <c r="AL190" i="14"/>
  <c r="AX213" i="14"/>
  <c r="I213" i="14"/>
  <c r="E213" i="14"/>
  <c r="BF215" i="14"/>
  <c r="Z215" i="14"/>
  <c r="F215" i="14"/>
  <c r="O223" i="14"/>
  <c r="AA247" i="14"/>
  <c r="BH249" i="14"/>
  <c r="BB249" i="14"/>
  <c r="AE249" i="14"/>
  <c r="J249" i="14"/>
  <c r="AX249" i="14"/>
  <c r="AA249" i="14"/>
  <c r="F249" i="14"/>
  <c r="Z271" i="14"/>
  <c r="N271" i="14"/>
  <c r="AY271" i="14"/>
  <c r="C271" i="14"/>
  <c r="K85" i="14"/>
  <c r="BG85" i="14"/>
  <c r="O87" i="14"/>
  <c r="AE87" i="14"/>
  <c r="AV87" i="14"/>
  <c r="BL87" i="14"/>
  <c r="P91" i="14"/>
  <c r="AJ91" i="14"/>
  <c r="AZ91" i="14"/>
  <c r="BG92" i="14"/>
  <c r="BB97" i="14"/>
  <c r="P108" i="14"/>
  <c r="AJ108" i="14"/>
  <c r="AZ108" i="14"/>
  <c r="BG109" i="14"/>
  <c r="D112" i="14"/>
  <c r="BD112" i="14"/>
  <c r="C113" i="14"/>
  <c r="BC113" i="14"/>
  <c r="E114" i="14"/>
  <c r="AP114" i="14"/>
  <c r="AB116" i="14"/>
  <c r="BH116" i="14"/>
  <c r="BK116" i="14" s="1"/>
  <c r="AB120" i="14"/>
  <c r="BH120" i="14"/>
  <c r="BK120" i="14" s="1"/>
  <c r="O127" i="14"/>
  <c r="AI127" i="14"/>
  <c r="BD133" i="14"/>
  <c r="F136" i="14"/>
  <c r="H137" i="14"/>
  <c r="BE141" i="14"/>
  <c r="AI146" i="14"/>
  <c r="M154" i="14"/>
  <c r="L156" i="14"/>
  <c r="BD156" i="14"/>
  <c r="AL159" i="14"/>
  <c r="H161" i="14"/>
  <c r="O161" i="14"/>
  <c r="AB161" i="14"/>
  <c r="AY165" i="14"/>
  <c r="AA167" i="14"/>
  <c r="BH167" i="14"/>
  <c r="BJ167" i="14" s="1"/>
  <c r="AA180" i="14"/>
  <c r="BH180" i="14"/>
  <c r="BJ180" i="14" s="1"/>
  <c r="BB190" i="14"/>
  <c r="F204" i="14"/>
  <c r="AS236" i="14"/>
  <c r="I236" i="14"/>
  <c r="D236" i="14"/>
  <c r="BE238" i="14"/>
  <c r="AW238" i="14"/>
  <c r="M238" i="14"/>
  <c r="BF240" i="14"/>
  <c r="AX240" i="14"/>
  <c r="M240" i="14"/>
  <c r="BF247" i="14"/>
  <c r="AM247" i="14"/>
  <c r="AQ247" i="14" s="1"/>
  <c r="AZ247" i="14"/>
  <c r="AI247" i="14"/>
  <c r="C247" i="14"/>
  <c r="AE247" i="14"/>
  <c r="AW248" i="14"/>
  <c r="BB248" i="14"/>
  <c r="F248" i="14"/>
  <c r="BJ253" i="14"/>
  <c r="BC253" i="14"/>
  <c r="I253" i="14"/>
  <c r="AW253" i="14"/>
  <c r="AA253" i="14"/>
  <c r="D253" i="14"/>
  <c r="BG260" i="14"/>
  <c r="AX260" i="14"/>
  <c r="AM260" i="14"/>
  <c r="K260" i="14"/>
  <c r="AL260" i="14"/>
  <c r="BB260" i="14"/>
  <c r="BJ263" i="14"/>
  <c r="BF263" i="14"/>
  <c r="AD263" i="14"/>
  <c r="L263" i="14"/>
  <c r="BA263" i="14"/>
  <c r="AL263" i="14"/>
  <c r="F263" i="14"/>
  <c r="BM263" i="14"/>
  <c r="AZ263" i="14"/>
  <c r="E263" i="14"/>
  <c r="N263" i="14"/>
  <c r="L193" i="14"/>
  <c r="L212" i="14"/>
  <c r="AD217" i="14"/>
  <c r="AL237" i="14"/>
  <c r="O243" i="14"/>
  <c r="AE243" i="14"/>
  <c r="AV243" i="14"/>
  <c r="BL243" i="14"/>
  <c r="K251" i="14"/>
  <c r="AA251" i="14"/>
  <c r="AQ251" i="14"/>
  <c r="BE254" i="14"/>
  <c r="I254" i="14"/>
  <c r="AE254" i="14"/>
  <c r="AN276" i="14"/>
  <c r="O276" i="14"/>
  <c r="BD276" i="14"/>
  <c r="I276" i="14"/>
  <c r="AX276" i="14"/>
  <c r="AB276" i="14"/>
  <c r="D276" i="14"/>
  <c r="BH292" i="14"/>
  <c r="BM292" i="14"/>
  <c r="BB292" i="14"/>
  <c r="J292" i="14"/>
  <c r="C193" i="14"/>
  <c r="F202" i="14"/>
  <c r="M207" i="14"/>
  <c r="C212" i="14"/>
  <c r="BC212" i="14"/>
  <c r="F217" i="14"/>
  <c r="AT217" i="14"/>
  <c r="AU217" i="14" s="1"/>
  <c r="AJ220" i="14"/>
  <c r="AB227" i="14"/>
  <c r="AC231" i="14"/>
  <c r="BB231" i="14"/>
  <c r="N233" i="14"/>
  <c r="N235" i="14"/>
  <c r="F237" i="14"/>
  <c r="BB237" i="14"/>
  <c r="C243" i="14"/>
  <c r="AI243" i="14"/>
  <c r="AZ243" i="14"/>
  <c r="AB245" i="14"/>
  <c r="C251" i="14"/>
  <c r="O251" i="14"/>
  <c r="AE251" i="14"/>
  <c r="AV251" i="14"/>
  <c r="E252" i="14"/>
  <c r="AY252" i="14"/>
  <c r="C254" i="14"/>
  <c r="BJ274" i="14"/>
  <c r="BC274" i="14"/>
  <c r="H274" i="14"/>
  <c r="AW274" i="14"/>
  <c r="AA274" i="14"/>
  <c r="D274" i="14"/>
  <c r="BM274" i="14"/>
  <c r="C274" i="14"/>
  <c r="H257" i="14"/>
  <c r="AE257" i="14"/>
  <c r="BA257" i="14"/>
  <c r="BL257" i="14"/>
  <c r="I258" i="14"/>
  <c r="AE258" i="14"/>
  <c r="BF258" i="14"/>
  <c r="I267" i="14"/>
  <c r="AP267" i="14"/>
  <c r="AE269" i="14"/>
  <c r="BE269" i="14"/>
  <c r="L280" i="14"/>
  <c r="P282" i="14"/>
  <c r="BG282" i="14"/>
  <c r="N283" i="14"/>
  <c r="AX283" i="14"/>
  <c r="AJ284" i="14"/>
  <c r="O287" i="14"/>
  <c r="BG287" i="14"/>
  <c r="AI291" i="14"/>
  <c r="N293" i="14"/>
  <c r="O295" i="14"/>
  <c r="D297" i="14"/>
  <c r="AB297" i="14"/>
  <c r="K299" i="14"/>
  <c r="AB301" i="14"/>
  <c r="O303" i="14"/>
  <c r="BL303" i="14"/>
  <c r="N308" i="14"/>
  <c r="AT308" i="14"/>
  <c r="AU308" i="14" s="1"/>
  <c r="BB311" i="14"/>
  <c r="I313" i="14"/>
  <c r="AA313" i="14"/>
  <c r="AW313" i="14"/>
  <c r="AA316" i="14"/>
  <c r="BH316" i="14"/>
  <c r="BJ316" i="14" s="1"/>
  <c r="E256" i="14"/>
  <c r="I257" i="14"/>
  <c r="BC257" i="14"/>
  <c r="BM257" i="14"/>
  <c r="O258" i="14"/>
  <c r="AP258" i="14"/>
  <c r="BL258" i="14"/>
  <c r="F266" i="14"/>
  <c r="BF267" i="14"/>
  <c r="O269" i="14"/>
  <c r="O272" i="14"/>
  <c r="AM272" i="14"/>
  <c r="AS275" i="14"/>
  <c r="AM279" i="14"/>
  <c r="D280" i="14"/>
  <c r="M280" i="14"/>
  <c r="AB280" i="14"/>
  <c r="AV280" i="14"/>
  <c r="AB282" i="14"/>
  <c r="AC283" i="14"/>
  <c r="BG284" i="14"/>
  <c r="BH286" i="14"/>
  <c r="BM286" i="14" s="1"/>
  <c r="Z287" i="14"/>
  <c r="AX291" i="14"/>
  <c r="AV293" i="14"/>
  <c r="H294" i="14"/>
  <c r="C295" i="14"/>
  <c r="BC295" i="14"/>
  <c r="K297" i="14"/>
  <c r="AJ297" i="14"/>
  <c r="AZ299" i="14"/>
  <c r="AX301" i="14"/>
  <c r="AD303" i="14"/>
  <c r="BE304" i="14"/>
  <c r="AV305" i="14"/>
  <c r="E308" i="14"/>
  <c r="BA308" i="14"/>
  <c r="Z311" i="14"/>
  <c r="BC311" i="14"/>
  <c r="BC313" i="14"/>
  <c r="O256" i="14"/>
  <c r="C257" i="14"/>
  <c r="M257" i="14"/>
  <c r="AJ257" i="14"/>
  <c r="AV257" i="14"/>
  <c r="BG257" i="14"/>
  <c r="AQ258" i="14"/>
  <c r="AC267" i="14"/>
  <c r="E275" i="14"/>
  <c r="BC279" i="14"/>
  <c r="E280" i="14"/>
  <c r="P280" i="14"/>
  <c r="BD280" i="14"/>
  <c r="AJ282" i="14"/>
  <c r="AJ287" i="14"/>
  <c r="AA293" i="14"/>
  <c r="BD293" i="14"/>
  <c r="AL294" i="14"/>
  <c r="D295" i="14"/>
  <c r="AB295" i="14"/>
  <c r="L297" i="14"/>
  <c r="AA299" i="14"/>
  <c r="BH299" i="14"/>
  <c r="BJ299" i="14" s="1"/>
  <c r="AP303" i="14"/>
  <c r="I304" i="14"/>
  <c r="F308" i="14"/>
  <c r="BH308" i="14"/>
  <c r="BL308" i="14" s="1"/>
  <c r="F311" i="14"/>
  <c r="D313" i="14"/>
  <c r="O313" i="14"/>
  <c r="K316" i="14"/>
  <c r="R317" i="14"/>
  <c r="H20" i="14"/>
  <c r="H20" i="31" s="1"/>
  <c r="P20" i="14"/>
  <c r="AB20" i="14"/>
  <c r="AK20" i="14" s="1"/>
  <c r="AJ20" i="14"/>
  <c r="AZ20" i="14"/>
  <c r="BH20" i="14"/>
  <c r="BK20" i="14" s="1"/>
  <c r="H29" i="14"/>
  <c r="H29" i="31" s="1"/>
  <c r="P29" i="14"/>
  <c r="Z29" i="14"/>
  <c r="AJ29" i="14"/>
  <c r="AY29" i="14"/>
  <c r="H35" i="14"/>
  <c r="P35" i="14"/>
  <c r="AY35" i="14"/>
  <c r="BG35" i="14"/>
  <c r="R36" i="14"/>
  <c r="AT36" i="14"/>
  <c r="AU36" i="14" s="1"/>
  <c r="H45" i="14"/>
  <c r="P45" i="14"/>
  <c r="AY45" i="14"/>
  <c r="BG45" i="14"/>
  <c r="O52" i="14"/>
  <c r="AE52" i="14"/>
  <c r="AY52" i="14"/>
  <c r="L53" i="14"/>
  <c r="AC53" i="14"/>
  <c r="AI53" i="14"/>
  <c r="AS53" i="14"/>
  <c r="AZ53" i="14"/>
  <c r="BE53" i="14"/>
  <c r="BK53" i="14"/>
  <c r="O60" i="14"/>
  <c r="AE60" i="14"/>
  <c r="AV60" i="14"/>
  <c r="BA70" i="14"/>
  <c r="AS70" i="14"/>
  <c r="AC70" i="14"/>
  <c r="BE70" i="14"/>
  <c r="AW70" i="14"/>
  <c r="M70" i="14"/>
  <c r="I70" i="14"/>
  <c r="AB70" i="14"/>
  <c r="AK70" i="14" s="1"/>
  <c r="BH70" i="14"/>
  <c r="BM70" i="14" s="1"/>
  <c r="L16" i="14"/>
  <c r="L16" i="31" s="1"/>
  <c r="AW16" i="14"/>
  <c r="BE16" i="14"/>
  <c r="C20" i="14"/>
  <c r="C20" i="31" s="1"/>
  <c r="I20" i="14"/>
  <c r="I20" i="31" s="1"/>
  <c r="AC20" i="14"/>
  <c r="AS20" i="14"/>
  <c r="BA20" i="14"/>
  <c r="BI20" i="14"/>
  <c r="I22" i="14"/>
  <c r="I22" i="31" s="1"/>
  <c r="AC24" i="14"/>
  <c r="H27" i="14"/>
  <c r="H27" i="31" s="1"/>
  <c r="P27" i="14"/>
  <c r="AN27" i="14"/>
  <c r="AY27" i="14"/>
  <c r="BG27" i="14"/>
  <c r="BE28" i="14"/>
  <c r="C29" i="14"/>
  <c r="C29" i="31" s="1"/>
  <c r="K29" i="14"/>
  <c r="K29" i="31" s="1"/>
  <c r="AD29" i="14"/>
  <c r="AZ29" i="14"/>
  <c r="H33" i="14"/>
  <c r="P33" i="14"/>
  <c r="AN33" i="14"/>
  <c r="AY33" i="14"/>
  <c r="BG33" i="14"/>
  <c r="AW34" i="14"/>
  <c r="C35" i="14"/>
  <c r="K35" i="14"/>
  <c r="AA35" i="14"/>
  <c r="AI35" i="14"/>
  <c r="AZ35" i="14"/>
  <c r="BH35" i="14"/>
  <c r="BJ35" i="14" s="1"/>
  <c r="E36" i="14"/>
  <c r="Z36" i="14"/>
  <c r="BF36" i="14"/>
  <c r="H39" i="14"/>
  <c r="P39" i="14"/>
  <c r="AN39" i="14"/>
  <c r="AY39" i="14"/>
  <c r="BG39" i="14"/>
  <c r="C45" i="14"/>
  <c r="K45" i="14"/>
  <c r="AA45" i="14"/>
  <c r="AI45" i="14"/>
  <c r="AZ45" i="14"/>
  <c r="BH45" i="14"/>
  <c r="BJ45" i="14" s="1"/>
  <c r="F46" i="14"/>
  <c r="Z46" i="14"/>
  <c r="AT46" i="14"/>
  <c r="AU46" i="14" s="1"/>
  <c r="H47" i="14"/>
  <c r="P47" i="14"/>
  <c r="AN47" i="14"/>
  <c r="AY47" i="14"/>
  <c r="BG47" i="14"/>
  <c r="Z48" i="14"/>
  <c r="BF48" i="14"/>
  <c r="C52" i="14"/>
  <c r="AI52" i="14"/>
  <c r="BC52" i="14"/>
  <c r="C53" i="14"/>
  <c r="H53" i="14"/>
  <c r="M53" i="14"/>
  <c r="AE53" i="14"/>
  <c r="AJ53" i="14"/>
  <c r="AO53" i="14"/>
  <c r="AV53" i="14"/>
  <c r="BA53" i="14"/>
  <c r="BG53" i="14"/>
  <c r="O58" i="14"/>
  <c r="AE58" i="14"/>
  <c r="AY58" i="14"/>
  <c r="L59" i="14"/>
  <c r="AC59" i="14"/>
  <c r="AI59" i="14"/>
  <c r="AN59" i="14"/>
  <c r="AS59" i="14"/>
  <c r="AZ59" i="14"/>
  <c r="BE59" i="14"/>
  <c r="C60" i="14"/>
  <c r="AI60" i="14"/>
  <c r="AZ60" i="14"/>
  <c r="Z61" i="14"/>
  <c r="BF61" i="14"/>
  <c r="AV66" i="14"/>
  <c r="BD66" i="14"/>
  <c r="D70" i="14"/>
  <c r="L70" i="14"/>
  <c r="AV70" i="14"/>
  <c r="AW72" i="14"/>
  <c r="C16" i="14"/>
  <c r="C16" i="31" s="1"/>
  <c r="H16" i="14"/>
  <c r="M16" i="14"/>
  <c r="M16" i="31" s="1"/>
  <c r="AB16" i="14"/>
  <c r="AJ16" i="14"/>
  <c r="AZ16" i="14"/>
  <c r="BH16" i="14"/>
  <c r="BM16" i="14" s="1"/>
  <c r="E18" i="14"/>
  <c r="E18" i="31" s="1"/>
  <c r="K18" i="14"/>
  <c r="K18" i="31" s="1"/>
  <c r="P18" i="14"/>
  <c r="AW18" i="14"/>
  <c r="BE18" i="14"/>
  <c r="D20" i="14"/>
  <c r="D20" i="31" s="1"/>
  <c r="L20" i="14"/>
  <c r="L20" i="31" s="1"/>
  <c r="AV20" i="14"/>
  <c r="BD20" i="14"/>
  <c r="BL20" i="14"/>
  <c r="D22" i="14"/>
  <c r="D22" i="31" s="1"/>
  <c r="L22" i="14"/>
  <c r="L22" i="31" s="1"/>
  <c r="AC22" i="14"/>
  <c r="AV22" i="14"/>
  <c r="E24" i="14"/>
  <c r="E24" i="31" s="1"/>
  <c r="H25" i="14"/>
  <c r="H25" i="31" s="1"/>
  <c r="P25" i="14"/>
  <c r="AN25" i="14"/>
  <c r="AY25" i="14"/>
  <c r="BG25" i="14"/>
  <c r="BE26" i="14"/>
  <c r="C27" i="14"/>
  <c r="C27" i="31" s="1"/>
  <c r="K27" i="14"/>
  <c r="K27" i="31" s="1"/>
  <c r="AA27" i="14"/>
  <c r="AI27" i="14"/>
  <c r="AQ27" i="14"/>
  <c r="AZ27" i="14"/>
  <c r="BH27" i="14"/>
  <c r="E28" i="14"/>
  <c r="E28" i="31" s="1"/>
  <c r="AC28" i="14"/>
  <c r="AS28" i="14"/>
  <c r="D29" i="14"/>
  <c r="D29" i="31" s="1"/>
  <c r="L29" i="14"/>
  <c r="L29" i="31" s="1"/>
  <c r="AE29" i="14"/>
  <c r="BD29" i="14"/>
  <c r="AB30" i="14"/>
  <c r="AW30" i="14"/>
  <c r="H31" i="14"/>
  <c r="O31" i="14"/>
  <c r="AD31" i="14"/>
  <c r="AJ31" i="14"/>
  <c r="BD31" i="14"/>
  <c r="M32" i="14"/>
  <c r="M32" i="31" s="1"/>
  <c r="AC32" i="14"/>
  <c r="AL32" i="14"/>
  <c r="AW32" i="14"/>
  <c r="C33" i="14"/>
  <c r="K33" i="14"/>
  <c r="AA33" i="14"/>
  <c r="AI33" i="14"/>
  <c r="AQ33" i="14"/>
  <c r="AZ33" i="14"/>
  <c r="BH33" i="14"/>
  <c r="BJ33" i="14" s="1"/>
  <c r="I34" i="14"/>
  <c r="BE34" i="14"/>
  <c r="D35" i="14"/>
  <c r="L35" i="14"/>
  <c r="AB35" i="14"/>
  <c r="AJ35" i="14"/>
  <c r="BC35" i="14"/>
  <c r="BK35" i="14"/>
  <c r="F36" i="14"/>
  <c r="AC36" i="14"/>
  <c r="H37" i="14"/>
  <c r="P37" i="14"/>
  <c r="AN37" i="14"/>
  <c r="AY37" i="14"/>
  <c r="BG37" i="14"/>
  <c r="M38" i="14"/>
  <c r="AC38" i="14"/>
  <c r="AL38" i="14"/>
  <c r="AW38" i="14"/>
  <c r="C39" i="14"/>
  <c r="K39" i="14"/>
  <c r="AA39" i="14"/>
  <c r="AI39" i="14"/>
  <c r="AQ39" i="14"/>
  <c r="AZ39" i="14"/>
  <c r="BH39" i="14"/>
  <c r="H41" i="14"/>
  <c r="P41" i="14"/>
  <c r="AN41" i="14"/>
  <c r="AY41" i="14"/>
  <c r="BG41" i="14"/>
  <c r="AC42" i="14"/>
  <c r="O43" i="14"/>
  <c r="AE43" i="14"/>
  <c r="AM43" i="14"/>
  <c r="AQ43" i="14" s="1"/>
  <c r="AV43" i="14"/>
  <c r="BD43" i="14"/>
  <c r="BL43" i="14"/>
  <c r="D45" i="14"/>
  <c r="L45" i="14"/>
  <c r="AB45" i="14"/>
  <c r="AJ45" i="14"/>
  <c r="BC45" i="14"/>
  <c r="J46" i="14"/>
  <c r="AD46" i="14"/>
  <c r="BB46" i="14"/>
  <c r="C47" i="14"/>
  <c r="K47" i="14"/>
  <c r="AA47" i="14"/>
  <c r="AI47" i="14"/>
  <c r="AQ47" i="14"/>
  <c r="AZ47" i="14"/>
  <c r="BH47" i="14"/>
  <c r="F48" i="14"/>
  <c r="AL48" i="14"/>
  <c r="H49" i="14"/>
  <c r="P49" i="14"/>
  <c r="AN49" i="14"/>
  <c r="AY49" i="14"/>
  <c r="BG49" i="14"/>
  <c r="O51" i="14"/>
  <c r="AE51" i="14"/>
  <c r="AN51" i="14"/>
  <c r="AV51" i="14"/>
  <c r="BD51" i="14"/>
  <c r="BL51" i="14"/>
  <c r="AM52" i="14"/>
  <c r="BG52" i="14"/>
  <c r="D53" i="14"/>
  <c r="I53" i="14"/>
  <c r="O53" i="14"/>
  <c r="AA53" i="14"/>
  <c r="AW53" i="14"/>
  <c r="BC53" i="14"/>
  <c r="BH53" i="14"/>
  <c r="BJ53" i="14" s="1"/>
  <c r="BM53" i="14"/>
  <c r="K54" i="14"/>
  <c r="AA54" i="14"/>
  <c r="AQ54" i="14"/>
  <c r="K55" i="14"/>
  <c r="P55" i="14"/>
  <c r="AB55" i="14"/>
  <c r="AK55" i="14" s="1"/>
  <c r="AM55" i="14"/>
  <c r="AY55" i="14"/>
  <c r="BD55" i="14"/>
  <c r="BI55" i="14"/>
  <c r="O56" i="14"/>
  <c r="AE56" i="14"/>
  <c r="AY56" i="14"/>
  <c r="L57" i="14"/>
  <c r="AC57" i="14"/>
  <c r="AI57" i="14"/>
  <c r="AN57" i="14"/>
  <c r="AS57" i="14"/>
  <c r="AZ57" i="14"/>
  <c r="BE57" i="14"/>
  <c r="BK57" i="14"/>
  <c r="C58" i="14"/>
  <c r="AI58" i="14"/>
  <c r="BC58" i="14"/>
  <c r="C59" i="14"/>
  <c r="H59" i="14"/>
  <c r="M59" i="14"/>
  <c r="AE59" i="14"/>
  <c r="AJ59" i="14"/>
  <c r="AO59" i="14"/>
  <c r="AV59" i="14"/>
  <c r="BA59" i="14"/>
  <c r="BG59" i="14"/>
  <c r="AN60" i="14"/>
  <c r="BD60" i="14"/>
  <c r="F61" i="14"/>
  <c r="AL61" i="14"/>
  <c r="H62" i="14"/>
  <c r="P62" i="14"/>
  <c r="AN62" i="14"/>
  <c r="AY62" i="14"/>
  <c r="BG62" i="14"/>
  <c r="AE64" i="14"/>
  <c r="AM64" i="14"/>
  <c r="AQ64" i="14" s="1"/>
  <c r="AV64" i="14"/>
  <c r="BD64" i="14"/>
  <c r="BL64" i="14"/>
  <c r="H66" i="14"/>
  <c r="P66" i="14"/>
  <c r="AN66" i="14"/>
  <c r="AY66" i="14"/>
  <c r="BG66" i="14"/>
  <c r="E70" i="14"/>
  <c r="P70" i="14"/>
  <c r="AJ70" i="14"/>
  <c r="AZ70" i="14"/>
  <c r="BC71" i="14"/>
  <c r="AI71" i="14"/>
  <c r="C71" i="14"/>
  <c r="AA71" i="14"/>
  <c r="K71" i="14"/>
  <c r="AE71" i="14"/>
  <c r="BD72" i="14"/>
  <c r="AV72" i="14"/>
  <c r="L72" i="14"/>
  <c r="D72" i="14"/>
  <c r="BH72" i="14"/>
  <c r="AZ72" i="14"/>
  <c r="AJ72" i="14"/>
  <c r="AB72" i="14"/>
  <c r="P72" i="14"/>
  <c r="H72" i="14"/>
  <c r="AK72" i="14"/>
  <c r="BA72" i="14"/>
  <c r="D16" i="14"/>
  <c r="D16" i="31" s="1"/>
  <c r="I16" i="14"/>
  <c r="I16" i="31" s="1"/>
  <c r="O16" i="14"/>
  <c r="AC16" i="14"/>
  <c r="AK16" i="14"/>
  <c r="AS16" i="14"/>
  <c r="BA16" i="14"/>
  <c r="BI16" i="14"/>
  <c r="L18" i="14"/>
  <c r="L18" i="31" s="1"/>
  <c r="AB18" i="14"/>
  <c r="AK18" i="14" s="1"/>
  <c r="AJ18" i="14"/>
  <c r="AZ18" i="14"/>
  <c r="BH18" i="14"/>
  <c r="E20" i="14"/>
  <c r="E20" i="31" s="1"/>
  <c r="M20" i="14"/>
  <c r="M20" i="31" s="1"/>
  <c r="AW20" i="14"/>
  <c r="BE20" i="14"/>
  <c r="BM20" i="14"/>
  <c r="E22" i="14"/>
  <c r="E22" i="31" s="1"/>
  <c r="M22" i="14"/>
  <c r="M22" i="31" s="1"/>
  <c r="BA22" i="14"/>
  <c r="C23" i="14"/>
  <c r="C23" i="31" s="1"/>
  <c r="M24" i="14"/>
  <c r="M24" i="31" s="1"/>
  <c r="C25" i="14"/>
  <c r="C25" i="31" s="1"/>
  <c r="K25" i="14"/>
  <c r="K25" i="31" s="1"/>
  <c r="AA25" i="14"/>
  <c r="AI25" i="14"/>
  <c r="AQ25" i="14"/>
  <c r="AZ25" i="14"/>
  <c r="BH25" i="14"/>
  <c r="E26" i="14"/>
  <c r="E26" i="31" s="1"/>
  <c r="AC26" i="14"/>
  <c r="AS26" i="14"/>
  <c r="D27" i="14"/>
  <c r="D27" i="31" s="1"/>
  <c r="L27" i="14"/>
  <c r="L27" i="31" s="1"/>
  <c r="AB27" i="14"/>
  <c r="AJ27" i="14"/>
  <c r="BC27" i="14"/>
  <c r="BK27" i="14"/>
  <c r="I28" i="14"/>
  <c r="I28" i="31" s="1"/>
  <c r="AW28" i="14"/>
  <c r="O29" i="14"/>
  <c r="AI29" i="14"/>
  <c r="AT29" i="14"/>
  <c r="AU29" i="14" s="1"/>
  <c r="BF29" i="14"/>
  <c r="F30" i="14"/>
  <c r="F30" i="31" s="1"/>
  <c r="BB30" i="14"/>
  <c r="C31" i="14"/>
  <c r="C31" i="31" s="1"/>
  <c r="J31" i="14"/>
  <c r="J31" i="31" s="1"/>
  <c r="P31" i="14"/>
  <c r="AE31" i="14"/>
  <c r="AL31" i="14"/>
  <c r="AV31" i="14"/>
  <c r="E32" i="14"/>
  <c r="E32" i="31" s="1"/>
  <c r="N32" i="14"/>
  <c r="N32" i="31" s="1"/>
  <c r="AD32" i="14"/>
  <c r="BA32" i="14"/>
  <c r="D33" i="14"/>
  <c r="L33" i="14"/>
  <c r="AB33" i="14"/>
  <c r="AJ33" i="14"/>
  <c r="BC33" i="14"/>
  <c r="BK33" i="14"/>
  <c r="O35" i="14"/>
  <c r="AE35" i="14"/>
  <c r="AM35" i="14"/>
  <c r="AQ35" i="14" s="1"/>
  <c r="AV35" i="14"/>
  <c r="BD35" i="14"/>
  <c r="BL35" i="14"/>
  <c r="N36" i="14"/>
  <c r="C37" i="14"/>
  <c r="K37" i="14"/>
  <c r="AA37" i="14"/>
  <c r="AI37" i="14"/>
  <c r="AQ37" i="14"/>
  <c r="AZ37" i="14"/>
  <c r="BH37" i="14"/>
  <c r="BL37" i="14" s="1"/>
  <c r="E38" i="14"/>
  <c r="N38" i="14"/>
  <c r="AD38" i="14"/>
  <c r="BA38" i="14"/>
  <c r="D39" i="14"/>
  <c r="L39" i="14"/>
  <c r="AB39" i="14"/>
  <c r="AJ39" i="14"/>
  <c r="BC39" i="14"/>
  <c r="BK39" i="14"/>
  <c r="AA41" i="14"/>
  <c r="AI41" i="14"/>
  <c r="AQ41" i="14"/>
  <c r="AZ41" i="14"/>
  <c r="BH41" i="14"/>
  <c r="H43" i="14"/>
  <c r="P43" i="14"/>
  <c r="AN43" i="14"/>
  <c r="AY43" i="14"/>
  <c r="BG43" i="14"/>
  <c r="O45" i="14"/>
  <c r="AE45" i="14"/>
  <c r="AM45" i="14"/>
  <c r="AN45" i="14" s="1"/>
  <c r="AV45" i="14"/>
  <c r="BD45" i="14"/>
  <c r="N46" i="14"/>
  <c r="AL46" i="14"/>
  <c r="D47" i="14"/>
  <c r="L47" i="14"/>
  <c r="AB47" i="14"/>
  <c r="AJ47" i="14"/>
  <c r="BC47" i="14"/>
  <c r="BK47" i="14"/>
  <c r="J48" i="14"/>
  <c r="C49" i="14"/>
  <c r="K49" i="14"/>
  <c r="AA49" i="14"/>
  <c r="AI49" i="14"/>
  <c r="AQ49" i="14"/>
  <c r="AZ49" i="14"/>
  <c r="BH49" i="14"/>
  <c r="H51" i="14"/>
  <c r="P51" i="14"/>
  <c r="AO51" i="14"/>
  <c r="AW51" i="14"/>
  <c r="BE51" i="14"/>
  <c r="BM51" i="14"/>
  <c r="K52" i="14"/>
  <c r="AA52" i="14"/>
  <c r="AQ52" i="14"/>
  <c r="E53" i="14"/>
  <c r="K53" i="14"/>
  <c r="P53" i="14"/>
  <c r="AB53" i="14"/>
  <c r="AK53" i="14" s="1"/>
  <c r="AM53" i="14"/>
  <c r="AN53" i="14" s="1"/>
  <c r="AY53" i="14"/>
  <c r="BD53" i="14"/>
  <c r="BI53" i="14"/>
  <c r="O54" i="14"/>
  <c r="AE54" i="14"/>
  <c r="AY54" i="14"/>
  <c r="L55" i="14"/>
  <c r="AC55" i="14"/>
  <c r="AI55" i="14"/>
  <c r="AN55" i="14"/>
  <c r="AS55" i="14"/>
  <c r="AZ55" i="14"/>
  <c r="BE55" i="14"/>
  <c r="BK55" i="14"/>
  <c r="C56" i="14"/>
  <c r="AI56" i="14"/>
  <c r="BC56" i="14"/>
  <c r="C57" i="14"/>
  <c r="H57" i="14"/>
  <c r="M57" i="14"/>
  <c r="AE57" i="14"/>
  <c r="AJ57" i="14"/>
  <c r="AO57" i="14"/>
  <c r="AV57" i="14"/>
  <c r="BA57" i="14"/>
  <c r="BG57" i="14"/>
  <c r="BL57" i="14"/>
  <c r="AM58" i="14"/>
  <c r="AQ58" i="14" s="1"/>
  <c r="BG58" i="14"/>
  <c r="D59" i="14"/>
  <c r="I59" i="14"/>
  <c r="O59" i="14"/>
  <c r="AA59" i="14"/>
  <c r="AK59" i="14"/>
  <c r="AQ59" i="14"/>
  <c r="AW59" i="14"/>
  <c r="BC59" i="14"/>
  <c r="BH59" i="14"/>
  <c r="BM59" i="14" s="1"/>
  <c r="K60" i="14"/>
  <c r="AA60" i="14"/>
  <c r="BH60" i="14"/>
  <c r="J61" i="14"/>
  <c r="C62" i="14"/>
  <c r="K62" i="14"/>
  <c r="AA62" i="14"/>
  <c r="AI62" i="14"/>
  <c r="AQ62" i="14"/>
  <c r="AZ62" i="14"/>
  <c r="BH62" i="14"/>
  <c r="BL62" i="14" s="1"/>
  <c r="H64" i="14"/>
  <c r="P64" i="14"/>
  <c r="AN64" i="14"/>
  <c r="AY64" i="14"/>
  <c r="BG64" i="14"/>
  <c r="C66" i="14"/>
  <c r="K66" i="14"/>
  <c r="AA66" i="14"/>
  <c r="AI66" i="14"/>
  <c r="AQ66" i="14"/>
  <c r="AZ66" i="14"/>
  <c r="BH66" i="14"/>
  <c r="BK66" i="14" s="1"/>
  <c r="F67" i="14"/>
  <c r="Z67" i="14"/>
  <c r="H68" i="14"/>
  <c r="P68" i="14"/>
  <c r="AN68" i="14"/>
  <c r="AY68" i="14"/>
  <c r="BG68" i="14"/>
  <c r="Z69" i="14"/>
  <c r="BG69" i="14"/>
  <c r="H70" i="14"/>
  <c r="BD70" i="14"/>
  <c r="AM71" i="14"/>
  <c r="AQ71" i="14" s="1"/>
  <c r="E72" i="14"/>
  <c r="BE72" i="14"/>
  <c r="O73" i="14"/>
  <c r="AE73" i="14"/>
  <c r="AY73" i="14"/>
  <c r="I74" i="14"/>
  <c r="AC74" i="14"/>
  <c r="AK74" i="14"/>
  <c r="AS74" i="14"/>
  <c r="BA74" i="14"/>
  <c r="BI74" i="14"/>
  <c r="C75" i="14"/>
  <c r="AI75" i="14"/>
  <c r="BC75" i="14"/>
  <c r="D76" i="14"/>
  <c r="L76" i="14"/>
  <c r="AV76" i="14"/>
  <c r="BD76" i="14"/>
  <c r="AM77" i="14"/>
  <c r="AQ77" i="14" s="1"/>
  <c r="BG77" i="14"/>
  <c r="E78" i="14"/>
  <c r="M78" i="14"/>
  <c r="AP78" i="14"/>
  <c r="AX78" i="14"/>
  <c r="BF78" i="14"/>
  <c r="L79" i="14"/>
  <c r="AA79" i="14"/>
  <c r="AI79" i="14"/>
  <c r="AZ79" i="14"/>
  <c r="BH79" i="14"/>
  <c r="F80" i="14"/>
  <c r="H81" i="14"/>
  <c r="P81" i="14"/>
  <c r="AN81" i="14"/>
  <c r="AY81" i="14"/>
  <c r="BG81" i="14"/>
  <c r="E83" i="14"/>
  <c r="K83" i="14"/>
  <c r="AA83" i="14"/>
  <c r="AI83" i="14"/>
  <c r="AZ83" i="14"/>
  <c r="BH83" i="14"/>
  <c r="BJ83" i="14" s="1"/>
  <c r="F84" i="14"/>
  <c r="L85" i="14"/>
  <c r="AA85" i="14"/>
  <c r="AI85" i="14"/>
  <c r="AZ85" i="14"/>
  <c r="BH85" i="14"/>
  <c r="BL85" i="14" s="1"/>
  <c r="F86" i="14"/>
  <c r="H87" i="14"/>
  <c r="P87" i="14"/>
  <c r="AO87" i="14"/>
  <c r="AW87" i="14"/>
  <c r="BE87" i="14"/>
  <c r="BM87" i="14"/>
  <c r="K88" i="14"/>
  <c r="AA88" i="14"/>
  <c r="H89" i="14"/>
  <c r="P89" i="14"/>
  <c r="AB89" i="14"/>
  <c r="AJ89" i="14"/>
  <c r="AZ89" i="14"/>
  <c r="BH89" i="14"/>
  <c r="BK89" i="14" s="1"/>
  <c r="O90" i="14"/>
  <c r="AE90" i="14"/>
  <c r="AY90" i="14"/>
  <c r="I91" i="14"/>
  <c r="AC91" i="14"/>
  <c r="AK91" i="14"/>
  <c r="AS91" i="14"/>
  <c r="BA91" i="14"/>
  <c r="BI91" i="14"/>
  <c r="C92" i="14"/>
  <c r="AI92" i="14"/>
  <c r="BC92" i="14"/>
  <c r="D93" i="14"/>
  <c r="L93" i="14"/>
  <c r="AV93" i="14"/>
  <c r="BD93" i="14"/>
  <c r="AM94" i="14"/>
  <c r="AQ94" i="14" s="1"/>
  <c r="BG94" i="14"/>
  <c r="E95" i="14"/>
  <c r="M95" i="14"/>
  <c r="AW95" i="14"/>
  <c r="BE95" i="14"/>
  <c r="BM95" i="14"/>
  <c r="K96" i="14"/>
  <c r="AA96" i="14"/>
  <c r="BH96" i="14"/>
  <c r="BK96" i="14" s="1"/>
  <c r="J97" i="14"/>
  <c r="C98" i="14"/>
  <c r="H98" i="14"/>
  <c r="M98" i="14"/>
  <c r="AA98" i="14"/>
  <c r="AK98" i="14"/>
  <c r="AQ98" i="14"/>
  <c r="AW98" i="14"/>
  <c r="BC98" i="14"/>
  <c r="BH98" i="14"/>
  <c r="BI98" i="14" s="1"/>
  <c r="BM98" i="14"/>
  <c r="N99" i="14"/>
  <c r="L100" i="14"/>
  <c r="AE100" i="14"/>
  <c r="AJ100" i="14"/>
  <c r="AV100" i="14"/>
  <c r="BA100" i="14"/>
  <c r="BG100" i="14"/>
  <c r="BL100" i="14"/>
  <c r="C102" i="14"/>
  <c r="H102" i="14"/>
  <c r="M102" i="14"/>
  <c r="AA102" i="14"/>
  <c r="AK102" i="14"/>
  <c r="AQ102" i="14"/>
  <c r="AW102" i="14"/>
  <c r="BC102" i="14"/>
  <c r="BH102" i="14"/>
  <c r="AL103" i="14"/>
  <c r="D104" i="14"/>
  <c r="I104" i="14"/>
  <c r="O104" i="14"/>
  <c r="AB104" i="14"/>
  <c r="AK104" i="14" s="1"/>
  <c r="AM104" i="14"/>
  <c r="AY104" i="14"/>
  <c r="BD104" i="14"/>
  <c r="BI104" i="14"/>
  <c r="Z105" i="14"/>
  <c r="BG105" i="14"/>
  <c r="H106" i="14"/>
  <c r="P106" i="14"/>
  <c r="AB106" i="14"/>
  <c r="AJ106" i="14"/>
  <c r="AZ106" i="14"/>
  <c r="BH106" i="14"/>
  <c r="BK106" i="14" s="1"/>
  <c r="O107" i="14"/>
  <c r="AE107" i="14"/>
  <c r="AY107" i="14"/>
  <c r="I108" i="14"/>
  <c r="AC108" i="14"/>
  <c r="AK108" i="14"/>
  <c r="AS108" i="14"/>
  <c r="BA108" i="14"/>
  <c r="BI108" i="14"/>
  <c r="C109" i="14"/>
  <c r="AI109" i="14"/>
  <c r="BC109" i="14"/>
  <c r="D110" i="14"/>
  <c r="L110" i="14"/>
  <c r="AV110" i="14"/>
  <c r="BD110" i="14"/>
  <c r="AM111" i="14"/>
  <c r="AQ111" i="14" s="1"/>
  <c r="BG111" i="14"/>
  <c r="E112" i="14"/>
  <c r="M112" i="14"/>
  <c r="AW112" i="14"/>
  <c r="BE112" i="14"/>
  <c r="O113" i="14"/>
  <c r="AA113" i="14"/>
  <c r="AI113" i="14"/>
  <c r="BA113" i="14"/>
  <c r="C114" i="14"/>
  <c r="K114" i="14"/>
  <c r="AE114" i="14"/>
  <c r="AN114" i="14"/>
  <c r="AV114" i="14"/>
  <c r="BD114" i="14"/>
  <c r="N115" i="14"/>
  <c r="AD115" i="14"/>
  <c r="BB115" i="14"/>
  <c r="H116" i="14"/>
  <c r="BD116" i="14"/>
  <c r="P118" i="14"/>
  <c r="AV118" i="14"/>
  <c r="BL118" i="14"/>
  <c r="N119" i="14"/>
  <c r="AL119" i="14"/>
  <c r="BF119" i="14"/>
  <c r="H120" i="14"/>
  <c r="BD120" i="14"/>
  <c r="P122" i="14"/>
  <c r="AV122" i="14"/>
  <c r="BL122" i="14"/>
  <c r="N123" i="14"/>
  <c r="AL123" i="14"/>
  <c r="E124" i="14"/>
  <c r="K124" i="14"/>
  <c r="P124" i="14"/>
  <c r="AB124" i="14"/>
  <c r="AM124" i="14"/>
  <c r="AW124" i="14"/>
  <c r="BE124" i="14"/>
  <c r="O125" i="14"/>
  <c r="AA125" i="14"/>
  <c r="AI125" i="14"/>
  <c r="BA125" i="14"/>
  <c r="C126" i="14"/>
  <c r="H126" i="14"/>
  <c r="M126" i="14"/>
  <c r="AC126" i="14"/>
  <c r="AS126" i="14"/>
  <c r="BC126" i="14"/>
  <c r="E127" i="14"/>
  <c r="M127" i="14"/>
  <c r="AO127" i="14"/>
  <c r="AY127" i="14"/>
  <c r="BG127" i="14"/>
  <c r="L128" i="14"/>
  <c r="AA128" i="14"/>
  <c r="AI128" i="14"/>
  <c r="BA128" i="14"/>
  <c r="C129" i="14"/>
  <c r="K129" i="14"/>
  <c r="AE129" i="14"/>
  <c r="AM129" i="14"/>
  <c r="AO129" i="14" s="1"/>
  <c r="AW129" i="14"/>
  <c r="BE129" i="14"/>
  <c r="E130" i="14"/>
  <c r="K130" i="14"/>
  <c r="P130" i="14"/>
  <c r="AY130" i="14"/>
  <c r="BG130" i="14"/>
  <c r="BG131" i="14"/>
  <c r="I131" i="14"/>
  <c r="AC131" i="14"/>
  <c r="AS131" i="14"/>
  <c r="BC131" i="14"/>
  <c r="L83" i="14"/>
  <c r="AB83" i="14"/>
  <c r="AJ83" i="14"/>
  <c r="BC83" i="14"/>
  <c r="BK83" i="14"/>
  <c r="O88" i="14"/>
  <c r="AE88" i="14"/>
  <c r="AY88" i="14"/>
  <c r="I89" i="14"/>
  <c r="AC89" i="14"/>
  <c r="AK89" i="14"/>
  <c r="AS89" i="14"/>
  <c r="BA89" i="14"/>
  <c r="BI89" i="14"/>
  <c r="O96" i="14"/>
  <c r="AE96" i="14"/>
  <c r="AV96" i="14"/>
  <c r="BL96" i="14"/>
  <c r="AT99" i="14"/>
  <c r="AU99" i="14" s="1"/>
  <c r="BB103" i="14"/>
  <c r="I106" i="14"/>
  <c r="AC106" i="14"/>
  <c r="AK106" i="14"/>
  <c r="AS106" i="14"/>
  <c r="BA106" i="14"/>
  <c r="BI106" i="14"/>
  <c r="P115" i="14"/>
  <c r="BF115" i="14"/>
  <c r="AQ123" i="14"/>
  <c r="L124" i="14"/>
  <c r="AC124" i="14"/>
  <c r="AI124" i="14"/>
  <c r="AO124" i="14"/>
  <c r="AY124" i="14"/>
  <c r="BG124" i="14"/>
  <c r="I125" i="14"/>
  <c r="AC125" i="14"/>
  <c r="AS125" i="14"/>
  <c r="BC125" i="14"/>
  <c r="L130" i="14"/>
  <c r="AA130" i="14"/>
  <c r="AI130" i="14"/>
  <c r="BA130" i="14"/>
  <c r="BK135" i="14"/>
  <c r="BH135" i="14"/>
  <c r="AB135" i="14"/>
  <c r="L135" i="14"/>
  <c r="BD135" i="14"/>
  <c r="H135" i="14"/>
  <c r="AZ135" i="14"/>
  <c r="AJ135" i="14"/>
  <c r="D135" i="14"/>
  <c r="BL135" i="14"/>
  <c r="AM73" i="14"/>
  <c r="AQ73" i="14" s="1"/>
  <c r="BG73" i="14"/>
  <c r="E74" i="14"/>
  <c r="M74" i="14"/>
  <c r="AW74" i="14"/>
  <c r="BE74" i="14"/>
  <c r="BM74" i="14"/>
  <c r="K75" i="14"/>
  <c r="AA75" i="14"/>
  <c r="AQ75" i="14"/>
  <c r="H76" i="14"/>
  <c r="P76" i="14"/>
  <c r="AB76" i="14"/>
  <c r="AJ76" i="14"/>
  <c r="AZ76" i="14"/>
  <c r="BH76" i="14"/>
  <c r="O77" i="14"/>
  <c r="AE77" i="14"/>
  <c r="AY77" i="14"/>
  <c r="I78" i="14"/>
  <c r="AC78" i="14"/>
  <c r="AK78" i="14"/>
  <c r="AT78" i="14"/>
  <c r="AU78" i="14" s="1"/>
  <c r="BB78" i="14"/>
  <c r="D79" i="14"/>
  <c r="I79" i="14"/>
  <c r="O79" i="14"/>
  <c r="AE79" i="14"/>
  <c r="AM79" i="14"/>
  <c r="AV79" i="14"/>
  <c r="BD79" i="14"/>
  <c r="BL79" i="14"/>
  <c r="AL80" i="14"/>
  <c r="D81" i="14"/>
  <c r="L81" i="14"/>
  <c r="AB81" i="14"/>
  <c r="AJ81" i="14"/>
  <c r="BC81" i="14"/>
  <c r="BK81" i="14"/>
  <c r="C83" i="14"/>
  <c r="H83" i="14"/>
  <c r="O83" i="14"/>
  <c r="AE83" i="14"/>
  <c r="AM83" i="14"/>
  <c r="AQ83" i="14" s="1"/>
  <c r="AV83" i="14"/>
  <c r="BD83" i="14"/>
  <c r="BL83" i="14"/>
  <c r="AL84" i="14"/>
  <c r="D85" i="14"/>
  <c r="I85" i="14"/>
  <c r="O85" i="14"/>
  <c r="AE85" i="14"/>
  <c r="AM85" i="14"/>
  <c r="AV85" i="14"/>
  <c r="BD85" i="14"/>
  <c r="AL86" i="14"/>
  <c r="D87" i="14"/>
  <c r="L87" i="14"/>
  <c r="AB87" i="14"/>
  <c r="AJ87" i="14"/>
  <c r="AS87" i="14"/>
  <c r="BA87" i="14"/>
  <c r="BI87" i="14"/>
  <c r="C88" i="14"/>
  <c r="AI88" i="14"/>
  <c r="BC88" i="14"/>
  <c r="D89" i="14"/>
  <c r="L89" i="14"/>
  <c r="AV89" i="14"/>
  <c r="BD89" i="14"/>
  <c r="BL89" i="14"/>
  <c r="AM90" i="14"/>
  <c r="AQ90" i="14" s="1"/>
  <c r="BG90" i="14"/>
  <c r="E91" i="14"/>
  <c r="M91" i="14"/>
  <c r="AW91" i="14"/>
  <c r="BE91" i="14"/>
  <c r="BM91" i="14"/>
  <c r="K92" i="14"/>
  <c r="AA92" i="14"/>
  <c r="AQ92" i="14"/>
  <c r="H93" i="14"/>
  <c r="P93" i="14"/>
  <c r="AB93" i="14"/>
  <c r="AJ93" i="14"/>
  <c r="AZ93" i="14"/>
  <c r="BH93" i="14"/>
  <c r="O94" i="14"/>
  <c r="AE94" i="14"/>
  <c r="AY94" i="14"/>
  <c r="I95" i="14"/>
  <c r="AC95" i="14"/>
  <c r="AK95" i="14"/>
  <c r="AS95" i="14"/>
  <c r="BA95" i="14"/>
  <c r="BI95" i="14"/>
  <c r="C96" i="14"/>
  <c r="AI96" i="14"/>
  <c r="AZ96" i="14"/>
  <c r="Z97" i="14"/>
  <c r="BF97" i="14"/>
  <c r="E98" i="14"/>
  <c r="K98" i="14"/>
  <c r="P98" i="14"/>
  <c r="AC98" i="14"/>
  <c r="AI98" i="14"/>
  <c r="AN98" i="14"/>
  <c r="AS98" i="14"/>
  <c r="AZ98" i="14"/>
  <c r="BE98" i="14"/>
  <c r="BK98" i="14"/>
  <c r="F99" i="14"/>
  <c r="Z99" i="14"/>
  <c r="BF99" i="14"/>
  <c r="I100" i="14"/>
  <c r="O100" i="14"/>
  <c r="AB100" i="14"/>
  <c r="AK100" i="14" s="1"/>
  <c r="AM100" i="14"/>
  <c r="AY100" i="14"/>
  <c r="BD100" i="14"/>
  <c r="BI100" i="14"/>
  <c r="E102" i="14"/>
  <c r="K102" i="14"/>
  <c r="P102" i="14"/>
  <c r="AC102" i="14"/>
  <c r="AI102" i="14"/>
  <c r="AN102" i="14"/>
  <c r="AS102" i="14"/>
  <c r="AZ102" i="14"/>
  <c r="BE102" i="14"/>
  <c r="BK102" i="14"/>
  <c r="F103" i="14"/>
  <c r="L104" i="14"/>
  <c r="AE104" i="14"/>
  <c r="AJ104" i="14"/>
  <c r="AO104" i="14"/>
  <c r="AV104" i="14"/>
  <c r="BA104" i="14"/>
  <c r="BG104" i="14"/>
  <c r="BL104" i="14"/>
  <c r="J105" i="14"/>
  <c r="AQ105" i="14"/>
  <c r="D106" i="14"/>
  <c r="L106" i="14"/>
  <c r="AV106" i="14"/>
  <c r="BD106" i="14"/>
  <c r="BL106" i="14"/>
  <c r="AM107" i="14"/>
  <c r="AQ107" i="14" s="1"/>
  <c r="BG107" i="14"/>
  <c r="E108" i="14"/>
  <c r="M108" i="14"/>
  <c r="AW108" i="14"/>
  <c r="BE108" i="14"/>
  <c r="BM108" i="14"/>
  <c r="K109" i="14"/>
  <c r="AA109" i="14"/>
  <c r="AQ109" i="14"/>
  <c r="H110" i="14"/>
  <c r="P110" i="14"/>
  <c r="AB110" i="14"/>
  <c r="AJ110" i="14"/>
  <c r="AZ110" i="14"/>
  <c r="BH110" i="14"/>
  <c r="O111" i="14"/>
  <c r="AE111" i="14"/>
  <c r="AY111" i="14"/>
  <c r="I112" i="14"/>
  <c r="AC112" i="14"/>
  <c r="AK112" i="14"/>
  <c r="AS112" i="14"/>
  <c r="BA112" i="14"/>
  <c r="BI112" i="14"/>
  <c r="D113" i="14"/>
  <c r="K113" i="14"/>
  <c r="AE113" i="14"/>
  <c r="AM113" i="14"/>
  <c r="AW113" i="14"/>
  <c r="BE113" i="14"/>
  <c r="O114" i="14"/>
  <c r="AA114" i="14"/>
  <c r="AI114" i="14"/>
  <c r="AZ114" i="14"/>
  <c r="BH114" i="14"/>
  <c r="BK114" i="14" s="1"/>
  <c r="F115" i="14"/>
  <c r="AL115" i="14"/>
  <c r="P116" i="14"/>
  <c r="AV116" i="14"/>
  <c r="BL116" i="14"/>
  <c r="H118" i="14"/>
  <c r="BD118" i="14"/>
  <c r="F119" i="14"/>
  <c r="Z119" i="14"/>
  <c r="AT119" i="14"/>
  <c r="AU119" i="14" s="1"/>
  <c r="P120" i="14"/>
  <c r="AV120" i="14"/>
  <c r="BL120" i="14"/>
  <c r="H122" i="14"/>
  <c r="BD122" i="14"/>
  <c r="F123" i="14"/>
  <c r="Z123" i="14"/>
  <c r="BC123" i="14"/>
  <c r="C124" i="14"/>
  <c r="H124" i="14"/>
  <c r="M124" i="14"/>
  <c r="AE124" i="14"/>
  <c r="AJ124" i="14"/>
  <c r="AQ124" i="14"/>
  <c r="BA124" i="14"/>
  <c r="C125" i="14"/>
  <c r="K125" i="14"/>
  <c r="AE125" i="14"/>
  <c r="AM125" i="14"/>
  <c r="AQ125" i="14" s="1"/>
  <c r="AW125" i="14"/>
  <c r="BE125" i="14"/>
  <c r="E126" i="14"/>
  <c r="K126" i="14"/>
  <c r="P126" i="14"/>
  <c r="AO126" i="14"/>
  <c r="AY126" i="14"/>
  <c r="BG126" i="14"/>
  <c r="I127" i="14"/>
  <c r="AC127" i="14"/>
  <c r="AS127" i="14"/>
  <c r="BC127" i="14"/>
  <c r="D128" i="14"/>
  <c r="I128" i="14"/>
  <c r="O128" i="14"/>
  <c r="AE128" i="14"/>
  <c r="AM128" i="14"/>
  <c r="AQ128" i="14" s="1"/>
  <c r="AW128" i="14"/>
  <c r="BE128" i="14"/>
  <c r="O129" i="14"/>
  <c r="AA129" i="14"/>
  <c r="AI129" i="14"/>
  <c r="AQ129" i="14"/>
  <c r="BA129" i="14"/>
  <c r="C130" i="14"/>
  <c r="H130" i="14"/>
  <c r="M130" i="14"/>
  <c r="AC130" i="14"/>
  <c r="AS130" i="14"/>
  <c r="BC130" i="14"/>
  <c r="AO131" i="14"/>
  <c r="AY131" i="14"/>
  <c r="P135" i="14"/>
  <c r="O75" i="14"/>
  <c r="AE75" i="14"/>
  <c r="AY75" i="14"/>
  <c r="I76" i="14"/>
  <c r="AC76" i="14"/>
  <c r="AK76" i="14"/>
  <c r="AS76" i="14"/>
  <c r="BA76" i="14"/>
  <c r="BI76" i="14"/>
  <c r="D83" i="14"/>
  <c r="I83" i="14"/>
  <c r="P83" i="14"/>
  <c r="AN83" i="14"/>
  <c r="AY83" i="14"/>
  <c r="BG83" i="14"/>
  <c r="AM88" i="14"/>
  <c r="AQ88" i="14" s="1"/>
  <c r="BG88" i="14"/>
  <c r="E89" i="14"/>
  <c r="M89" i="14"/>
  <c r="AW89" i="14"/>
  <c r="BE89" i="14"/>
  <c r="BM89" i="14"/>
  <c r="O92" i="14"/>
  <c r="AE92" i="14"/>
  <c r="AY92" i="14"/>
  <c r="I93" i="14"/>
  <c r="AC93" i="14"/>
  <c r="AK93" i="14"/>
  <c r="AS93" i="14"/>
  <c r="BA93" i="14"/>
  <c r="BI93" i="14"/>
  <c r="AN96" i="14"/>
  <c r="BD96" i="14"/>
  <c r="L98" i="14"/>
  <c r="AE98" i="14"/>
  <c r="AJ98" i="14"/>
  <c r="AO98" i="14"/>
  <c r="AV98" i="14"/>
  <c r="BA98" i="14"/>
  <c r="BG98" i="14"/>
  <c r="BL98" i="14"/>
  <c r="J99" i="14"/>
  <c r="AD99" i="14"/>
  <c r="L102" i="14"/>
  <c r="AE102" i="14"/>
  <c r="AJ102" i="14"/>
  <c r="AO102" i="14"/>
  <c r="AV102" i="14"/>
  <c r="BA102" i="14"/>
  <c r="BG102" i="14"/>
  <c r="BL102" i="14"/>
  <c r="E106" i="14"/>
  <c r="M106" i="14"/>
  <c r="AW106" i="14"/>
  <c r="BE106" i="14"/>
  <c r="BM106" i="14"/>
  <c r="O109" i="14"/>
  <c r="AE109" i="14"/>
  <c r="AY109" i="14"/>
  <c r="I110" i="14"/>
  <c r="AC110" i="14"/>
  <c r="AK110" i="14"/>
  <c r="AS110" i="14"/>
  <c r="BA110" i="14"/>
  <c r="BI110" i="14"/>
  <c r="I114" i="14"/>
  <c r="AC114" i="14"/>
  <c r="AT114" i="14"/>
  <c r="AU114" i="14" s="1"/>
  <c r="BB114" i="14"/>
  <c r="BJ114" i="14"/>
  <c r="H115" i="14"/>
  <c r="J119" i="14"/>
  <c r="AD119" i="14"/>
  <c r="J123" i="14"/>
  <c r="AD123" i="14"/>
  <c r="D124" i="14"/>
  <c r="I124" i="14"/>
  <c r="O124" i="14"/>
  <c r="AA124" i="14"/>
  <c r="AK124" i="14"/>
  <c r="AS124" i="14"/>
  <c r="BC124" i="14"/>
  <c r="E125" i="14"/>
  <c r="M125" i="14"/>
  <c r="AY125" i="14"/>
  <c r="BG125" i="14"/>
  <c r="L126" i="14"/>
  <c r="AA126" i="14"/>
  <c r="AI126" i="14"/>
  <c r="AQ126" i="14"/>
  <c r="BA126" i="14"/>
  <c r="AW127" i="14"/>
  <c r="BE127" i="14"/>
  <c r="AY128" i="14"/>
  <c r="BG128" i="14"/>
  <c r="I129" i="14"/>
  <c r="AC129" i="14"/>
  <c r="AS129" i="14"/>
  <c r="BC129" i="14"/>
  <c r="D130" i="14"/>
  <c r="I130" i="14"/>
  <c r="O130" i="14"/>
  <c r="AE130" i="14"/>
  <c r="AM130" i="14"/>
  <c r="AQ130" i="14" s="1"/>
  <c r="AW130" i="14"/>
  <c r="BE130" i="14"/>
  <c r="BA131" i="14"/>
  <c r="P139" i="14"/>
  <c r="AV139" i="14"/>
  <c r="I144" i="14"/>
  <c r="AC144" i="14"/>
  <c r="AS144" i="14"/>
  <c r="BC144" i="14"/>
  <c r="L149" i="14"/>
  <c r="AC149" i="14"/>
  <c r="AI149" i="14"/>
  <c r="AS149" i="14"/>
  <c r="AZ149" i="14"/>
  <c r="BE149" i="14"/>
  <c r="BC151" i="14"/>
  <c r="I158" i="14"/>
  <c r="AC158" i="14"/>
  <c r="AS158" i="14"/>
  <c r="BA158" i="14"/>
  <c r="BE160" i="14"/>
  <c r="O163" i="14"/>
  <c r="AE163" i="14"/>
  <c r="AM163" i="14"/>
  <c r="L132" i="14"/>
  <c r="AE132" i="14"/>
  <c r="AN132" i="14"/>
  <c r="AV132" i="14"/>
  <c r="BD132" i="14"/>
  <c r="L133" i="14"/>
  <c r="AB133" i="14"/>
  <c r="BH133" i="14"/>
  <c r="BK133" i="14" s="1"/>
  <c r="Z136" i="14"/>
  <c r="BF136" i="14"/>
  <c r="L137" i="14"/>
  <c r="AB137" i="14"/>
  <c r="BH137" i="14"/>
  <c r="BK137" i="14" s="1"/>
  <c r="D139" i="14"/>
  <c r="AJ139" i="14"/>
  <c r="AZ139" i="14"/>
  <c r="Z140" i="14"/>
  <c r="BF140" i="14"/>
  <c r="L141" i="14"/>
  <c r="AB141" i="14"/>
  <c r="AS141" i="14"/>
  <c r="E142" i="14"/>
  <c r="M142" i="14"/>
  <c r="AO142" i="14"/>
  <c r="AY142" i="14"/>
  <c r="BG142" i="14"/>
  <c r="L143" i="14"/>
  <c r="AC143" i="14"/>
  <c r="AI143" i="14"/>
  <c r="AN143" i="14"/>
  <c r="AS143" i="14"/>
  <c r="AZ143" i="14"/>
  <c r="BE143" i="14"/>
  <c r="C144" i="14"/>
  <c r="K144" i="14"/>
  <c r="AE144" i="14"/>
  <c r="AM144" i="14"/>
  <c r="AW144" i="14"/>
  <c r="BE144" i="14"/>
  <c r="E145" i="14"/>
  <c r="K145" i="14"/>
  <c r="P145" i="14"/>
  <c r="AB145" i="14"/>
  <c r="AK145" i="14" s="1"/>
  <c r="AM145" i="14"/>
  <c r="AQ145" i="14" s="1"/>
  <c r="AY145" i="14"/>
  <c r="BD145" i="14"/>
  <c r="BI145" i="14"/>
  <c r="I146" i="14"/>
  <c r="AC146" i="14"/>
  <c r="AS146" i="14"/>
  <c r="BC146" i="14"/>
  <c r="D147" i="14"/>
  <c r="I147" i="14"/>
  <c r="O147" i="14"/>
  <c r="AA147" i="14"/>
  <c r="AK147" i="14"/>
  <c r="AW147" i="14"/>
  <c r="BC147" i="14"/>
  <c r="BH147" i="14"/>
  <c r="BM147" i="14"/>
  <c r="O148" i="14"/>
  <c r="AA148" i="14"/>
  <c r="AI148" i="14"/>
  <c r="BA148" i="14"/>
  <c r="C149" i="14"/>
  <c r="H149" i="14"/>
  <c r="M149" i="14"/>
  <c r="AE149" i="14"/>
  <c r="AJ149" i="14"/>
  <c r="AV149" i="14"/>
  <c r="BA149" i="14"/>
  <c r="BG149" i="14"/>
  <c r="AZ150" i="14"/>
  <c r="BH150" i="14"/>
  <c r="BK150" i="14" s="1"/>
  <c r="F151" i="14"/>
  <c r="Z151" i="14"/>
  <c r="H152" i="14"/>
  <c r="P152" i="14"/>
  <c r="AB152" i="14"/>
  <c r="AJ152" i="14"/>
  <c r="AZ152" i="14"/>
  <c r="BH152" i="14"/>
  <c r="BK152" i="14" s="1"/>
  <c r="AW154" i="14"/>
  <c r="BE154" i="14"/>
  <c r="D158" i="14"/>
  <c r="L158" i="14"/>
  <c r="AV158" i="14"/>
  <c r="BD158" i="14"/>
  <c r="E160" i="14"/>
  <c r="AC160" i="14"/>
  <c r="AS160" i="14"/>
  <c r="BG163" i="14"/>
  <c r="AY163" i="14"/>
  <c r="BC163" i="14"/>
  <c r="BH163" i="14"/>
  <c r="BJ163" i="14" s="1"/>
  <c r="AZ163" i="14"/>
  <c r="H163" i="14"/>
  <c r="P163" i="14"/>
  <c r="AN163" i="14"/>
  <c r="BD163" i="14"/>
  <c r="C132" i="14"/>
  <c r="H132" i="14"/>
  <c r="M132" i="14"/>
  <c r="AP132" i="14"/>
  <c r="AX132" i="14"/>
  <c r="BF132" i="14"/>
  <c r="P133" i="14"/>
  <c r="AV133" i="14"/>
  <c r="BL133" i="14"/>
  <c r="AL136" i="14"/>
  <c r="P137" i="14"/>
  <c r="AV137" i="14"/>
  <c r="BL137" i="14"/>
  <c r="H139" i="14"/>
  <c r="BD139" i="14"/>
  <c r="AL140" i="14"/>
  <c r="P141" i="14"/>
  <c r="AW141" i="14"/>
  <c r="O142" i="14"/>
  <c r="AA142" i="14"/>
  <c r="AI142" i="14"/>
  <c r="AQ142" i="14"/>
  <c r="BA142" i="14"/>
  <c r="C143" i="14"/>
  <c r="H143" i="14"/>
  <c r="M143" i="14"/>
  <c r="AE143" i="14"/>
  <c r="AJ143" i="14"/>
  <c r="AO143" i="14"/>
  <c r="AV143" i="14"/>
  <c r="BA143" i="14"/>
  <c r="BG143" i="14"/>
  <c r="E144" i="14"/>
  <c r="M144" i="14"/>
  <c r="AO144" i="14"/>
  <c r="AY144" i="14"/>
  <c r="BG144" i="14"/>
  <c r="L145" i="14"/>
  <c r="AC145" i="14"/>
  <c r="AI145" i="14"/>
  <c r="AN145" i="14"/>
  <c r="AS145" i="14"/>
  <c r="AZ145" i="14"/>
  <c r="BE145" i="14"/>
  <c r="BK145" i="14"/>
  <c r="C146" i="14"/>
  <c r="K146" i="14"/>
  <c r="AE146" i="14"/>
  <c r="AM146" i="14"/>
  <c r="AQ146" i="14" s="1"/>
  <c r="AW146" i="14"/>
  <c r="BE146" i="14"/>
  <c r="E147" i="14"/>
  <c r="K147" i="14"/>
  <c r="P147" i="14"/>
  <c r="AB147" i="14"/>
  <c r="AM147" i="14"/>
  <c r="AO147" i="14" s="1"/>
  <c r="AY147" i="14"/>
  <c r="BD147" i="14"/>
  <c r="BI147" i="14"/>
  <c r="I148" i="14"/>
  <c r="AC148" i="14"/>
  <c r="AS148" i="14"/>
  <c r="BC148" i="14"/>
  <c r="D149" i="14"/>
  <c r="I149" i="14"/>
  <c r="O149" i="14"/>
  <c r="AA149" i="14"/>
  <c r="AW149" i="14"/>
  <c r="BC149" i="14"/>
  <c r="BH149" i="14"/>
  <c r="BL149" i="14" s="1"/>
  <c r="I150" i="14"/>
  <c r="AC150" i="14"/>
  <c r="AT150" i="14"/>
  <c r="AU150" i="14" s="1"/>
  <c r="BB150" i="14"/>
  <c r="BJ150" i="14"/>
  <c r="J151" i="14"/>
  <c r="AD151" i="14"/>
  <c r="C152" i="14"/>
  <c r="I152" i="14"/>
  <c r="AC152" i="14"/>
  <c r="AK152" i="14"/>
  <c r="AS152" i="14"/>
  <c r="BA152" i="14"/>
  <c r="BI152" i="14"/>
  <c r="F153" i="14"/>
  <c r="Z153" i="14"/>
  <c r="AT153" i="14"/>
  <c r="AU153" i="14" s="1"/>
  <c r="H154" i="14"/>
  <c r="P154" i="14"/>
  <c r="AB154" i="14"/>
  <c r="AJ154" i="14"/>
  <c r="AZ154" i="14"/>
  <c r="BH154" i="14"/>
  <c r="BF155" i="14"/>
  <c r="AJ156" i="14"/>
  <c r="AZ156" i="14"/>
  <c r="BH156" i="14"/>
  <c r="E158" i="14"/>
  <c r="M158" i="14"/>
  <c r="AW158" i="14"/>
  <c r="BE158" i="14"/>
  <c r="BM158" i="14"/>
  <c r="I160" i="14"/>
  <c r="AW160" i="14"/>
  <c r="AN161" i="14"/>
  <c r="AY161" i="14"/>
  <c r="BG161" i="14"/>
  <c r="BE162" i="14"/>
  <c r="C163" i="14"/>
  <c r="K163" i="14"/>
  <c r="AA163" i="14"/>
  <c r="AI163" i="14"/>
  <c r="AQ163" i="14"/>
  <c r="BL163" i="14"/>
  <c r="AI132" i="14"/>
  <c r="AZ132" i="14"/>
  <c r="BH132" i="14"/>
  <c r="BL132" i="14" s="1"/>
  <c r="J136" i="14"/>
  <c r="D137" i="14"/>
  <c r="AJ137" i="14"/>
  <c r="AZ137" i="14"/>
  <c r="L139" i="14"/>
  <c r="AB139" i="14"/>
  <c r="BH139" i="14"/>
  <c r="BK139" i="14" s="1"/>
  <c r="AJ141" i="14"/>
  <c r="BA141" i="14"/>
  <c r="I142" i="14"/>
  <c r="AC142" i="14"/>
  <c r="AS142" i="14"/>
  <c r="BC142" i="14"/>
  <c r="D143" i="14"/>
  <c r="I143" i="14"/>
  <c r="O143" i="14"/>
  <c r="Q143" i="14" s="1"/>
  <c r="AA143" i="14"/>
  <c r="AK143" i="14"/>
  <c r="AQ143" i="14"/>
  <c r="AW143" i="14"/>
  <c r="BC143" i="14"/>
  <c r="BH143" i="14"/>
  <c r="BL143" i="14" s="1"/>
  <c r="O144" i="14"/>
  <c r="AA144" i="14"/>
  <c r="AI144" i="14"/>
  <c r="AQ144" i="14"/>
  <c r="BA144" i="14"/>
  <c r="C145" i="14"/>
  <c r="H145" i="14"/>
  <c r="M145" i="14"/>
  <c r="AE145" i="14"/>
  <c r="AJ145" i="14"/>
  <c r="AO145" i="14"/>
  <c r="AV145" i="14"/>
  <c r="BA145" i="14"/>
  <c r="BG145" i="14"/>
  <c r="BL145" i="14"/>
  <c r="E146" i="14"/>
  <c r="M146" i="14"/>
  <c r="AO146" i="14"/>
  <c r="AY146" i="14"/>
  <c r="BG146" i="14"/>
  <c r="L147" i="14"/>
  <c r="AC147" i="14"/>
  <c r="AI147" i="14"/>
  <c r="AN147" i="14"/>
  <c r="AS147" i="14"/>
  <c r="AZ147" i="14"/>
  <c r="BE147" i="14"/>
  <c r="BK147" i="14"/>
  <c r="C148" i="14"/>
  <c r="K148" i="14"/>
  <c r="AE148" i="14"/>
  <c r="AM148" i="14"/>
  <c r="AO148" i="14" s="1"/>
  <c r="AW148" i="14"/>
  <c r="BE148" i="14"/>
  <c r="E149" i="14"/>
  <c r="K149" i="14"/>
  <c r="P149" i="14"/>
  <c r="AB149" i="14"/>
  <c r="AK149" i="14" s="1"/>
  <c r="AM149" i="14"/>
  <c r="AN149" i="14" s="1"/>
  <c r="AY149" i="14"/>
  <c r="BD149" i="14"/>
  <c r="BI149" i="14"/>
  <c r="C150" i="14"/>
  <c r="K150" i="14"/>
  <c r="AE150" i="14"/>
  <c r="AN150" i="14"/>
  <c r="AV150" i="14"/>
  <c r="BD150" i="14"/>
  <c r="BL150" i="14"/>
  <c r="N151" i="14"/>
  <c r="D152" i="14"/>
  <c r="L152" i="14"/>
  <c r="AV152" i="14"/>
  <c r="BD152" i="14"/>
  <c r="BL152" i="14"/>
  <c r="J153" i="14"/>
  <c r="AD153" i="14"/>
  <c r="C154" i="14"/>
  <c r="I154" i="14"/>
  <c r="AC154" i="14"/>
  <c r="AK154" i="14"/>
  <c r="AS154" i="14"/>
  <c r="BA154" i="14"/>
  <c r="BI154" i="14"/>
  <c r="J155" i="14"/>
  <c r="I156" i="14"/>
  <c r="AC156" i="14"/>
  <c r="AK156" i="14"/>
  <c r="AS156" i="14"/>
  <c r="BA156" i="14"/>
  <c r="BI156" i="14"/>
  <c r="F157" i="14"/>
  <c r="BF157" i="14"/>
  <c r="H158" i="14"/>
  <c r="P158" i="14"/>
  <c r="AB158" i="14"/>
  <c r="AK158" i="14" s="1"/>
  <c r="AJ158" i="14"/>
  <c r="AZ158" i="14"/>
  <c r="BH158" i="14"/>
  <c r="BK158" i="14" s="1"/>
  <c r="Z159" i="14"/>
  <c r="BG159" i="14"/>
  <c r="M160" i="14"/>
  <c r="BA160" i="14"/>
  <c r="L161" i="14"/>
  <c r="AA161" i="14"/>
  <c r="AI161" i="14"/>
  <c r="AQ161" i="14"/>
  <c r="AZ161" i="14"/>
  <c r="BH161" i="14"/>
  <c r="E162" i="14"/>
  <c r="AC162" i="14"/>
  <c r="AS162" i="14"/>
  <c r="D163" i="14"/>
  <c r="L163" i="14"/>
  <c r="AB163" i="14"/>
  <c r="AJ163" i="14"/>
  <c r="BH165" i="14"/>
  <c r="BJ165" i="14" s="1"/>
  <c r="AZ165" i="14"/>
  <c r="AI165" i="14"/>
  <c r="AA165" i="14"/>
  <c r="K165" i="14"/>
  <c r="C165" i="14"/>
  <c r="BL165" i="14"/>
  <c r="BD165" i="14"/>
  <c r="AV165" i="14"/>
  <c r="AM165" i="14"/>
  <c r="AN165" i="14" s="1"/>
  <c r="AE165" i="14"/>
  <c r="O165" i="14"/>
  <c r="BK165" i="14"/>
  <c r="BC165" i="14"/>
  <c r="AJ165" i="14"/>
  <c r="AB165" i="14"/>
  <c r="L165" i="14"/>
  <c r="D165" i="14"/>
  <c r="AS166" i="14"/>
  <c r="AC166" i="14"/>
  <c r="E166" i="14"/>
  <c r="BA166" i="14"/>
  <c r="M166" i="14"/>
  <c r="AW166" i="14"/>
  <c r="I166" i="14"/>
  <c r="E164" i="14"/>
  <c r="AC164" i="14"/>
  <c r="AS164" i="14"/>
  <c r="O167" i="14"/>
  <c r="AE167" i="14"/>
  <c r="AM167" i="14"/>
  <c r="AQ167" i="14" s="1"/>
  <c r="AV167" i="14"/>
  <c r="BD167" i="14"/>
  <c r="BL167" i="14"/>
  <c r="M168" i="14"/>
  <c r="BB168" i="14"/>
  <c r="H169" i="14"/>
  <c r="M169" i="14"/>
  <c r="AA169" i="14"/>
  <c r="AW169" i="14"/>
  <c r="BC169" i="14"/>
  <c r="BH169" i="14"/>
  <c r="BM169" i="14" s="1"/>
  <c r="L171" i="14"/>
  <c r="AE171" i="14"/>
  <c r="AJ171" i="14"/>
  <c r="AO171" i="14"/>
  <c r="AV171" i="14"/>
  <c r="BA171" i="14"/>
  <c r="BG171" i="14"/>
  <c r="L173" i="14"/>
  <c r="AE173" i="14"/>
  <c r="AJ173" i="14"/>
  <c r="AO173" i="14"/>
  <c r="AV173" i="14"/>
  <c r="BA173" i="14"/>
  <c r="BG173" i="14"/>
  <c r="C175" i="14"/>
  <c r="H175" i="14"/>
  <c r="M175" i="14"/>
  <c r="AA175" i="14"/>
  <c r="AW175" i="14"/>
  <c r="BC175" i="14"/>
  <c r="BH175" i="14"/>
  <c r="BM175" i="14" s="1"/>
  <c r="N176" i="14"/>
  <c r="AL176" i="14"/>
  <c r="BF176" i="14"/>
  <c r="E177" i="14"/>
  <c r="K177" i="14"/>
  <c r="P177" i="14"/>
  <c r="AC177" i="14"/>
  <c r="AI177" i="14"/>
  <c r="AO177" i="14"/>
  <c r="AT177" i="14"/>
  <c r="AU177" i="14" s="1"/>
  <c r="AZ177" i="14"/>
  <c r="BE177" i="14"/>
  <c r="BJ177" i="14"/>
  <c r="D178" i="14"/>
  <c r="L178" i="14"/>
  <c r="AB178" i="14"/>
  <c r="AJ178" i="14"/>
  <c r="BC178" i="14"/>
  <c r="I179" i="14"/>
  <c r="AW179" i="14"/>
  <c r="O180" i="14"/>
  <c r="AE180" i="14"/>
  <c r="AM180" i="14"/>
  <c r="AQ180" i="14" s="1"/>
  <c r="AV180" i="14"/>
  <c r="BD180" i="14"/>
  <c r="BL180" i="14"/>
  <c r="BA181" i="14"/>
  <c r="H182" i="14"/>
  <c r="P182" i="14"/>
  <c r="AY182" i="14"/>
  <c r="BG182" i="14"/>
  <c r="BE183" i="14"/>
  <c r="C184" i="14"/>
  <c r="K184" i="14"/>
  <c r="AA184" i="14"/>
  <c r="AI184" i="14"/>
  <c r="AQ184" i="14"/>
  <c r="AZ184" i="14"/>
  <c r="BH184" i="14"/>
  <c r="E185" i="14"/>
  <c r="AC185" i="14"/>
  <c r="AS185" i="14"/>
  <c r="D186" i="14"/>
  <c r="L186" i="14"/>
  <c r="AB186" i="14"/>
  <c r="AJ186" i="14"/>
  <c r="AS186" i="14"/>
  <c r="BA186" i="14"/>
  <c r="E188" i="14"/>
  <c r="K188" i="14"/>
  <c r="P188" i="14"/>
  <c r="AC188" i="14"/>
  <c r="AI188" i="14"/>
  <c r="AS188" i="14"/>
  <c r="AZ188" i="14"/>
  <c r="BE188" i="14"/>
  <c r="N190" i="14"/>
  <c r="AD190" i="14"/>
  <c r="AT190" i="14"/>
  <c r="AU190" i="14" s="1"/>
  <c r="O191" i="14"/>
  <c r="AE191" i="14"/>
  <c r="AM191" i="14"/>
  <c r="AQ191" i="14" s="1"/>
  <c r="AV191" i="14"/>
  <c r="BD191" i="14"/>
  <c r="BE195" i="14"/>
  <c r="AW195" i="14"/>
  <c r="AO195" i="14"/>
  <c r="P195" i="14"/>
  <c r="I195" i="14"/>
  <c r="D195" i="14"/>
  <c r="BD195" i="14"/>
  <c r="AV195" i="14"/>
  <c r="AN195" i="14"/>
  <c r="AE195" i="14"/>
  <c r="O195" i="14"/>
  <c r="H195" i="14"/>
  <c r="C195" i="14"/>
  <c r="BH195" i="14"/>
  <c r="BI195" i="14" s="1"/>
  <c r="AZ195" i="14"/>
  <c r="AI195" i="14"/>
  <c r="AA195" i="14"/>
  <c r="K195" i="14"/>
  <c r="E195" i="14"/>
  <c r="AB195" i="14"/>
  <c r="I164" i="14"/>
  <c r="AW164" i="14"/>
  <c r="H167" i="14"/>
  <c r="P167" i="14"/>
  <c r="AN167" i="14"/>
  <c r="AY167" i="14"/>
  <c r="BG167" i="14"/>
  <c r="AP168" i="14"/>
  <c r="BF168" i="14"/>
  <c r="D169" i="14"/>
  <c r="I169" i="14"/>
  <c r="O169" i="14"/>
  <c r="AB169" i="14"/>
  <c r="AK169" i="14" s="1"/>
  <c r="AM169" i="14"/>
  <c r="AN169" i="14" s="1"/>
  <c r="AY169" i="14"/>
  <c r="BD169" i="14"/>
  <c r="BI169" i="14"/>
  <c r="AD170" i="14"/>
  <c r="C171" i="14"/>
  <c r="H171" i="14"/>
  <c r="M171" i="14"/>
  <c r="AA171" i="14"/>
  <c r="AK171" i="14"/>
  <c r="AQ171" i="14"/>
  <c r="AW171" i="14"/>
  <c r="BC171" i="14"/>
  <c r="BH171" i="14"/>
  <c r="BM171" i="14" s="1"/>
  <c r="C173" i="14"/>
  <c r="H173" i="14"/>
  <c r="M173" i="14"/>
  <c r="AA173" i="14"/>
  <c r="AK173" i="14"/>
  <c r="AQ173" i="14"/>
  <c r="AW173" i="14"/>
  <c r="BC173" i="14"/>
  <c r="BH173" i="14"/>
  <c r="BL173" i="14" s="1"/>
  <c r="BM173" i="14"/>
  <c r="AL174" i="14"/>
  <c r="I175" i="14"/>
  <c r="O175" i="14"/>
  <c r="AB175" i="14"/>
  <c r="AK175" i="14" s="1"/>
  <c r="AM175" i="14"/>
  <c r="AN175" i="14" s="1"/>
  <c r="AY175" i="14"/>
  <c r="BD175" i="14"/>
  <c r="L177" i="14"/>
  <c r="AE177" i="14"/>
  <c r="AJ177" i="14"/>
  <c r="AP177" i="14"/>
  <c r="AV177" i="14"/>
  <c r="BA177" i="14"/>
  <c r="BF177" i="14"/>
  <c r="BM177" i="14"/>
  <c r="O178" i="14"/>
  <c r="AE178" i="14"/>
  <c r="AM178" i="14"/>
  <c r="AQ178" i="14" s="1"/>
  <c r="AV178" i="14"/>
  <c r="BD178" i="14"/>
  <c r="BL178" i="14"/>
  <c r="M179" i="14"/>
  <c r="BA179" i="14"/>
  <c r="H180" i="14"/>
  <c r="P180" i="14"/>
  <c r="AN180" i="14"/>
  <c r="AY180" i="14"/>
  <c r="BG180" i="14"/>
  <c r="BE181" i="14"/>
  <c r="C182" i="14"/>
  <c r="K182" i="14"/>
  <c r="AA182" i="14"/>
  <c r="AI182" i="14"/>
  <c r="AZ182" i="14"/>
  <c r="BH182" i="14"/>
  <c r="BL182" i="14" s="1"/>
  <c r="E183" i="14"/>
  <c r="AC183" i="14"/>
  <c r="AS183" i="14"/>
  <c r="D184" i="14"/>
  <c r="L184" i="14"/>
  <c r="AB184" i="14"/>
  <c r="AJ184" i="14"/>
  <c r="BC184" i="14"/>
  <c r="BK184" i="14"/>
  <c r="I185" i="14"/>
  <c r="AW185" i="14"/>
  <c r="O186" i="14"/>
  <c r="AE186" i="14"/>
  <c r="AN186" i="14"/>
  <c r="AV186" i="14"/>
  <c r="BD186" i="14"/>
  <c r="L188" i="14"/>
  <c r="AE188" i="14"/>
  <c r="AJ188" i="14"/>
  <c r="AV188" i="14"/>
  <c r="BA188" i="14"/>
  <c r="BG188" i="14"/>
  <c r="BL188" i="14"/>
  <c r="E190" i="14"/>
  <c r="BA190" i="14"/>
  <c r="H191" i="14"/>
  <c r="P191" i="14"/>
  <c r="AN191" i="14"/>
  <c r="AY191" i="14"/>
  <c r="BG191" i="14"/>
  <c r="AW192" i="14"/>
  <c r="BH193" i="14"/>
  <c r="BJ193" i="14" s="1"/>
  <c r="AZ193" i="14"/>
  <c r="AQ193" i="14"/>
  <c r="AI193" i="14"/>
  <c r="AA193" i="14"/>
  <c r="BG193" i="14"/>
  <c r="AY193" i="14"/>
  <c r="AN193" i="14"/>
  <c r="P193" i="14"/>
  <c r="BC193" i="14"/>
  <c r="AJ193" i="14"/>
  <c r="AB193" i="14"/>
  <c r="O193" i="14"/>
  <c r="AV193" i="14"/>
  <c r="AJ195" i="14"/>
  <c r="BB174" i="14"/>
  <c r="H178" i="14"/>
  <c r="P178" i="14"/>
  <c r="AY178" i="14"/>
  <c r="BG178" i="14"/>
  <c r="BE179" i="14"/>
  <c r="H186" i="14"/>
  <c r="P186" i="14"/>
  <c r="AO186" i="14"/>
  <c r="AW186" i="14"/>
  <c r="BE186" i="14"/>
  <c r="AW188" i="14"/>
  <c r="BC188" i="14"/>
  <c r="BH188" i="14"/>
  <c r="BJ188" i="14" s="1"/>
  <c r="AZ191" i="14"/>
  <c r="BH191" i="14"/>
  <c r="BJ191" i="14" s="1"/>
  <c r="L195" i="14"/>
  <c r="AS195" i="14"/>
  <c r="BE164" i="14"/>
  <c r="D167" i="14"/>
  <c r="L167" i="14"/>
  <c r="AB167" i="14"/>
  <c r="AJ167" i="14"/>
  <c r="BC167" i="14"/>
  <c r="BK167" i="14"/>
  <c r="I168" i="14"/>
  <c r="AX168" i="14"/>
  <c r="L169" i="14"/>
  <c r="AE169" i="14"/>
  <c r="AJ169" i="14"/>
  <c r="AO169" i="14"/>
  <c r="AV169" i="14"/>
  <c r="BA169" i="14"/>
  <c r="BG169" i="14"/>
  <c r="BL169" i="14"/>
  <c r="N170" i="14"/>
  <c r="E171" i="14"/>
  <c r="K171" i="14"/>
  <c r="P171" i="14"/>
  <c r="AC171" i="14"/>
  <c r="AI171" i="14"/>
  <c r="AN171" i="14"/>
  <c r="AS171" i="14"/>
  <c r="AZ171" i="14"/>
  <c r="BE171" i="14"/>
  <c r="BK171" i="14"/>
  <c r="R172" i="14"/>
  <c r="E173" i="14"/>
  <c r="K173" i="14"/>
  <c r="P173" i="14"/>
  <c r="AC173" i="14"/>
  <c r="AI173" i="14"/>
  <c r="AN173" i="14"/>
  <c r="AS173" i="14"/>
  <c r="AZ173" i="14"/>
  <c r="BE173" i="14"/>
  <c r="BK173" i="14"/>
  <c r="F174" i="14"/>
  <c r="L175" i="14"/>
  <c r="AE175" i="14"/>
  <c r="AJ175" i="14"/>
  <c r="AO175" i="14"/>
  <c r="AV175" i="14"/>
  <c r="BA175" i="14"/>
  <c r="BG175" i="14"/>
  <c r="BL175" i="14"/>
  <c r="J176" i="14"/>
  <c r="AD176" i="14"/>
  <c r="BB176" i="14"/>
  <c r="D177" i="14"/>
  <c r="I177" i="14"/>
  <c r="O177" i="14"/>
  <c r="AB177" i="14"/>
  <c r="AK177" i="14" s="1"/>
  <c r="AN177" i="14"/>
  <c r="AS177" i="14"/>
  <c r="AX177" i="14"/>
  <c r="BD177" i="14"/>
  <c r="BI177" i="14"/>
  <c r="C178" i="14"/>
  <c r="K178" i="14"/>
  <c r="AA178" i="14"/>
  <c r="AI178" i="14"/>
  <c r="AZ178" i="14"/>
  <c r="BH178" i="14"/>
  <c r="BJ178" i="14" s="1"/>
  <c r="E179" i="14"/>
  <c r="AC179" i="14"/>
  <c r="AS179" i="14"/>
  <c r="D180" i="14"/>
  <c r="L180" i="14"/>
  <c r="AB180" i="14"/>
  <c r="AJ180" i="14"/>
  <c r="BC180" i="14"/>
  <c r="BK180" i="14"/>
  <c r="I181" i="14"/>
  <c r="AW181" i="14"/>
  <c r="O182" i="14"/>
  <c r="AE182" i="14"/>
  <c r="AM182" i="14"/>
  <c r="AN182" i="14" s="1"/>
  <c r="AV182" i="14"/>
  <c r="BD182" i="14"/>
  <c r="M183" i="14"/>
  <c r="BA183" i="14"/>
  <c r="H184" i="14"/>
  <c r="P184" i="14"/>
  <c r="AN184" i="14"/>
  <c r="AY184" i="14"/>
  <c r="BG184" i="14"/>
  <c r="BE185" i="14"/>
  <c r="C186" i="14"/>
  <c r="K186" i="14"/>
  <c r="AA186" i="14"/>
  <c r="AI186" i="14"/>
  <c r="AZ186" i="14"/>
  <c r="BH186" i="14"/>
  <c r="BK186" i="14" s="1"/>
  <c r="R187" i="14"/>
  <c r="D188" i="14"/>
  <c r="I188" i="14"/>
  <c r="O188" i="14"/>
  <c r="AB188" i="14"/>
  <c r="AK188" i="14" s="1"/>
  <c r="AM188" i="14"/>
  <c r="AQ188" i="14" s="1"/>
  <c r="AY188" i="14"/>
  <c r="BD188" i="14"/>
  <c r="BI188" i="14"/>
  <c r="BB189" i="14"/>
  <c r="M190" i="14"/>
  <c r="AC190" i="14"/>
  <c r="AS190" i="14"/>
  <c r="D191" i="14"/>
  <c r="L191" i="14"/>
  <c r="AB191" i="14"/>
  <c r="AJ191" i="14"/>
  <c r="BC191" i="14"/>
  <c r="BK191" i="14"/>
  <c r="F192" i="14"/>
  <c r="D193" i="14"/>
  <c r="K193" i="14"/>
  <c r="AE193" i="14"/>
  <c r="BA195" i="14"/>
  <c r="BE197" i="14"/>
  <c r="AW197" i="14"/>
  <c r="M197" i="14"/>
  <c r="E197" i="14"/>
  <c r="BD197" i="14"/>
  <c r="AV197" i="14"/>
  <c r="L197" i="14"/>
  <c r="D197" i="14"/>
  <c r="BH197" i="14"/>
  <c r="BI197" i="14" s="1"/>
  <c r="AZ197" i="14"/>
  <c r="AJ197" i="14"/>
  <c r="AB197" i="14"/>
  <c r="AK197" i="14" s="1"/>
  <c r="P197" i="14"/>
  <c r="H197" i="14"/>
  <c r="I194" i="14"/>
  <c r="AW194" i="14"/>
  <c r="BB196" i="14"/>
  <c r="BB198" i="14"/>
  <c r="H199" i="14"/>
  <c r="P199" i="14"/>
  <c r="AB199" i="14"/>
  <c r="AJ199" i="14"/>
  <c r="AZ199" i="14"/>
  <c r="BH199" i="14"/>
  <c r="BK199" i="14" s="1"/>
  <c r="BB200" i="14"/>
  <c r="H201" i="14"/>
  <c r="P201" i="14"/>
  <c r="AB201" i="14"/>
  <c r="AJ201" i="14"/>
  <c r="AZ201" i="14"/>
  <c r="BH201" i="14"/>
  <c r="BK201" i="14" s="1"/>
  <c r="BB202" i="14"/>
  <c r="H203" i="14"/>
  <c r="P203" i="14"/>
  <c r="AB203" i="14"/>
  <c r="AJ203" i="14"/>
  <c r="AZ203" i="14"/>
  <c r="BH203" i="14"/>
  <c r="BK203" i="14" s="1"/>
  <c r="BC204" i="14"/>
  <c r="M205" i="14"/>
  <c r="BA205" i="14"/>
  <c r="L206" i="14"/>
  <c r="AB206" i="14"/>
  <c r="AJ206" i="14"/>
  <c r="BC206" i="14"/>
  <c r="I207" i="14"/>
  <c r="AW207" i="14"/>
  <c r="O208" i="14"/>
  <c r="AE208" i="14"/>
  <c r="AM208" i="14"/>
  <c r="AV208" i="14"/>
  <c r="BD208" i="14"/>
  <c r="M209" i="14"/>
  <c r="BA209" i="14"/>
  <c r="H210" i="14"/>
  <c r="P210" i="14"/>
  <c r="AY210" i="14"/>
  <c r="BG210" i="14"/>
  <c r="BE211" i="14"/>
  <c r="AA212" i="14"/>
  <c r="AI212" i="14"/>
  <c r="AZ212" i="14"/>
  <c r="BH212" i="14"/>
  <c r="AT213" i="14"/>
  <c r="AU213" i="14" s="1"/>
  <c r="H214" i="14"/>
  <c r="P214" i="14"/>
  <c r="AB214" i="14"/>
  <c r="AJ214" i="14"/>
  <c r="AZ214" i="14"/>
  <c r="BH214" i="14"/>
  <c r="BK214" i="14" s="1"/>
  <c r="H216" i="14"/>
  <c r="P216" i="14"/>
  <c r="AB216" i="14"/>
  <c r="AJ216" i="14"/>
  <c r="AZ216" i="14"/>
  <c r="BH216" i="14"/>
  <c r="BK216" i="14" s="1"/>
  <c r="E218" i="14"/>
  <c r="M218" i="14"/>
  <c r="AW218" i="14"/>
  <c r="BE218" i="14"/>
  <c r="BM218" i="14"/>
  <c r="AL219" i="14"/>
  <c r="E220" i="14"/>
  <c r="M220" i="14"/>
  <c r="AW220" i="14"/>
  <c r="BE220" i="14"/>
  <c r="AL221" i="14"/>
  <c r="D222" i="14"/>
  <c r="I222" i="14"/>
  <c r="AC222" i="14"/>
  <c r="AT222" i="14"/>
  <c r="AU222" i="14" s="1"/>
  <c r="BB222" i="14"/>
  <c r="D223" i="14"/>
  <c r="L223" i="14"/>
  <c r="AB223" i="14"/>
  <c r="AJ223" i="14"/>
  <c r="BC223" i="14"/>
  <c r="I224" i="14"/>
  <c r="AW224" i="14"/>
  <c r="O225" i="14"/>
  <c r="AE225" i="14"/>
  <c r="AM225" i="14"/>
  <c r="AV225" i="14"/>
  <c r="BD225" i="14"/>
  <c r="M226" i="14"/>
  <c r="D227" i="14"/>
  <c r="AJ227" i="14"/>
  <c r="BC227" i="14"/>
  <c r="BE229" i="14"/>
  <c r="AT229" i="14"/>
  <c r="AU229" i="14" s="1"/>
  <c r="I229" i="14"/>
  <c r="BA229" i="14"/>
  <c r="AD229" i="14"/>
  <c r="N229" i="14"/>
  <c r="E229" i="14"/>
  <c r="AC229" i="14"/>
  <c r="AW229" i="14"/>
  <c r="I199" i="14"/>
  <c r="AC199" i="14"/>
  <c r="AK199" i="14"/>
  <c r="AS199" i="14"/>
  <c r="BA199" i="14"/>
  <c r="BI199" i="14"/>
  <c r="I201" i="14"/>
  <c r="AC201" i="14"/>
  <c r="AK201" i="14"/>
  <c r="AS201" i="14"/>
  <c r="BA201" i="14"/>
  <c r="BI201" i="14"/>
  <c r="I203" i="14"/>
  <c r="AC203" i="14"/>
  <c r="AK203" i="14"/>
  <c r="AS203" i="14"/>
  <c r="BA203" i="14"/>
  <c r="BI203" i="14"/>
  <c r="BE205" i="14"/>
  <c r="H208" i="14"/>
  <c r="P208" i="14"/>
  <c r="AN208" i="14"/>
  <c r="AY208" i="14"/>
  <c r="BG208" i="14"/>
  <c r="BE209" i="14"/>
  <c r="I214" i="14"/>
  <c r="AC214" i="14"/>
  <c r="AK214" i="14"/>
  <c r="AS214" i="14"/>
  <c r="BA214" i="14"/>
  <c r="BI214" i="14"/>
  <c r="I216" i="14"/>
  <c r="AC216" i="14"/>
  <c r="AK216" i="14"/>
  <c r="AS216" i="14"/>
  <c r="BA216" i="14"/>
  <c r="BI216" i="14"/>
  <c r="H218" i="14"/>
  <c r="P218" i="14"/>
  <c r="AB218" i="14"/>
  <c r="AJ218" i="14"/>
  <c r="AZ218" i="14"/>
  <c r="BH218" i="14"/>
  <c r="BK218" i="14" s="1"/>
  <c r="BB219" i="14"/>
  <c r="AZ220" i="14"/>
  <c r="BH220" i="14"/>
  <c r="BK220" i="14" s="1"/>
  <c r="BB221" i="14"/>
  <c r="AO222" i="14"/>
  <c r="AW222" i="14"/>
  <c r="BE222" i="14"/>
  <c r="AE223" i="14"/>
  <c r="AM223" i="14"/>
  <c r="AV223" i="14"/>
  <c r="BD223" i="14"/>
  <c r="H225" i="14"/>
  <c r="P225" i="14"/>
  <c r="AN225" i="14"/>
  <c r="AY225" i="14"/>
  <c r="BG225" i="14"/>
  <c r="BE226" i="14"/>
  <c r="AW226" i="14"/>
  <c r="BA226" i="14"/>
  <c r="BE194" i="14"/>
  <c r="D199" i="14"/>
  <c r="L199" i="14"/>
  <c r="AV199" i="14"/>
  <c r="BD199" i="14"/>
  <c r="BL199" i="14"/>
  <c r="D201" i="14"/>
  <c r="L201" i="14"/>
  <c r="AV201" i="14"/>
  <c r="BD201" i="14"/>
  <c r="BL201" i="14"/>
  <c r="D203" i="14"/>
  <c r="L203" i="14"/>
  <c r="AV203" i="14"/>
  <c r="BD203" i="14"/>
  <c r="BL203" i="14"/>
  <c r="E205" i="14"/>
  <c r="AC205" i="14"/>
  <c r="AS205" i="14"/>
  <c r="D206" i="14"/>
  <c r="I206" i="14"/>
  <c r="P206" i="14"/>
  <c r="AN206" i="14"/>
  <c r="AY206" i="14"/>
  <c r="BG206" i="14"/>
  <c r="BE207" i="14"/>
  <c r="C208" i="14"/>
  <c r="K208" i="14"/>
  <c r="AA208" i="14"/>
  <c r="AI208" i="14"/>
  <c r="AQ208" i="14"/>
  <c r="AZ208" i="14"/>
  <c r="BH208" i="14"/>
  <c r="E209" i="14"/>
  <c r="AC209" i="14"/>
  <c r="AS209" i="14"/>
  <c r="D210" i="14"/>
  <c r="L210" i="14"/>
  <c r="AB210" i="14"/>
  <c r="AJ210" i="14"/>
  <c r="BC210" i="14"/>
  <c r="BK210" i="14"/>
  <c r="I211" i="14"/>
  <c r="AW211" i="14"/>
  <c r="O212" i="14"/>
  <c r="AE212" i="14"/>
  <c r="AM212" i="14"/>
  <c r="AQ212" i="14" s="1"/>
  <c r="AV212" i="14"/>
  <c r="BD212" i="14"/>
  <c r="BL212" i="14"/>
  <c r="BB213" i="14"/>
  <c r="D214" i="14"/>
  <c r="L214" i="14"/>
  <c r="AV214" i="14"/>
  <c r="BD214" i="14"/>
  <c r="BL214" i="14"/>
  <c r="J215" i="14"/>
  <c r="AD215" i="14"/>
  <c r="BB215" i="14"/>
  <c r="D216" i="14"/>
  <c r="L216" i="14"/>
  <c r="AV216" i="14"/>
  <c r="BD216" i="14"/>
  <c r="BL216" i="14"/>
  <c r="C218" i="14"/>
  <c r="I218" i="14"/>
  <c r="AC218" i="14"/>
  <c r="AK218" i="14"/>
  <c r="AS218" i="14"/>
  <c r="BA218" i="14"/>
  <c r="BI218" i="14"/>
  <c r="F219" i="14"/>
  <c r="I220" i="14"/>
  <c r="AC220" i="14"/>
  <c r="AK220" i="14"/>
  <c r="AS220" i="14"/>
  <c r="BA220" i="14"/>
  <c r="BI220" i="14"/>
  <c r="F221" i="14"/>
  <c r="M222" i="14"/>
  <c r="AP222" i="14"/>
  <c r="AX222" i="14"/>
  <c r="BF222" i="14"/>
  <c r="H223" i="14"/>
  <c r="P223" i="14"/>
  <c r="AN223" i="14"/>
  <c r="AY223" i="14"/>
  <c r="BG223" i="14"/>
  <c r="BE224" i="14"/>
  <c r="C225" i="14"/>
  <c r="K225" i="14"/>
  <c r="AA225" i="14"/>
  <c r="AI225" i="14"/>
  <c r="AQ225" i="14"/>
  <c r="AZ225" i="14"/>
  <c r="BH225" i="14"/>
  <c r="E226" i="14"/>
  <c r="AC226" i="14"/>
  <c r="E194" i="14"/>
  <c r="AC194" i="14"/>
  <c r="AS194" i="14"/>
  <c r="AL196" i="14"/>
  <c r="AL198" i="14"/>
  <c r="E199" i="14"/>
  <c r="M199" i="14"/>
  <c r="AW199" i="14"/>
  <c r="BE199" i="14"/>
  <c r="BM199" i="14"/>
  <c r="AL200" i="14"/>
  <c r="E201" i="14"/>
  <c r="M201" i="14"/>
  <c r="AW201" i="14"/>
  <c r="BE201" i="14"/>
  <c r="BM201" i="14"/>
  <c r="AL202" i="14"/>
  <c r="E203" i="14"/>
  <c r="M203" i="14"/>
  <c r="AW203" i="14"/>
  <c r="BE203" i="14"/>
  <c r="BM203" i="14"/>
  <c r="AL204" i="14"/>
  <c r="I205" i="14"/>
  <c r="AW205" i="14"/>
  <c r="E206" i="14"/>
  <c r="K206" i="14"/>
  <c r="AA206" i="14"/>
  <c r="AI206" i="14"/>
  <c r="AQ206" i="14"/>
  <c r="AZ206" i="14"/>
  <c r="BH206" i="14"/>
  <c r="E207" i="14"/>
  <c r="AC207" i="14"/>
  <c r="AS207" i="14"/>
  <c r="D208" i="14"/>
  <c r="L208" i="14"/>
  <c r="AB208" i="14"/>
  <c r="AJ208" i="14"/>
  <c r="BC208" i="14"/>
  <c r="BK208" i="14"/>
  <c r="I209" i="14"/>
  <c r="AW209" i="14"/>
  <c r="O210" i="14"/>
  <c r="AE210" i="14"/>
  <c r="AM210" i="14"/>
  <c r="AV210" i="14"/>
  <c r="BD210" i="14"/>
  <c r="BL210" i="14"/>
  <c r="M211" i="14"/>
  <c r="BA211" i="14"/>
  <c r="H212" i="14"/>
  <c r="P212" i="14"/>
  <c r="AN212" i="14"/>
  <c r="AY212" i="14"/>
  <c r="BG212" i="14"/>
  <c r="AP213" i="14"/>
  <c r="BF213" i="14"/>
  <c r="E214" i="14"/>
  <c r="M214" i="14"/>
  <c r="AW214" i="14"/>
  <c r="BE214" i="14"/>
  <c r="BM214" i="14"/>
  <c r="N215" i="14"/>
  <c r="AL215" i="14"/>
  <c r="E216" i="14"/>
  <c r="M216" i="14"/>
  <c r="AW216" i="14"/>
  <c r="BE216" i="14"/>
  <c r="BM216" i="14"/>
  <c r="N217" i="14"/>
  <c r="AL217" i="14"/>
  <c r="D218" i="14"/>
  <c r="L218" i="14"/>
  <c r="AV218" i="14"/>
  <c r="BD218" i="14"/>
  <c r="BL218" i="14"/>
  <c r="D220" i="14"/>
  <c r="L220" i="14"/>
  <c r="AV220" i="14"/>
  <c r="BD220" i="14"/>
  <c r="BL220" i="14"/>
  <c r="C222" i="14"/>
  <c r="H222" i="14"/>
  <c r="P222" i="14"/>
  <c r="AB222" i="14"/>
  <c r="AK222" i="14" s="1"/>
  <c r="AJ222" i="14"/>
  <c r="AS222" i="14"/>
  <c r="BA222" i="14"/>
  <c r="C223" i="14"/>
  <c r="K223" i="14"/>
  <c r="AA223" i="14"/>
  <c r="AI223" i="14"/>
  <c r="AQ223" i="14"/>
  <c r="AZ223" i="14"/>
  <c r="BH223" i="14"/>
  <c r="E224" i="14"/>
  <c r="AC224" i="14"/>
  <c r="AS224" i="14"/>
  <c r="D225" i="14"/>
  <c r="L225" i="14"/>
  <c r="AB225" i="14"/>
  <c r="AJ225" i="14"/>
  <c r="BC225" i="14"/>
  <c r="BK225" i="14"/>
  <c r="I226" i="14"/>
  <c r="BH227" i="14"/>
  <c r="BK227" i="14" s="1"/>
  <c r="AZ227" i="14"/>
  <c r="AI227" i="14"/>
  <c r="AA227" i="14"/>
  <c r="K227" i="14"/>
  <c r="C227" i="14"/>
  <c r="BL227" i="14"/>
  <c r="BD227" i="14"/>
  <c r="AV227" i="14"/>
  <c r="AM227" i="14"/>
  <c r="AN227" i="14" s="1"/>
  <c r="AE227" i="14"/>
  <c r="O227" i="14"/>
  <c r="P227" i="14"/>
  <c r="AY227" i="14"/>
  <c r="E228" i="14"/>
  <c r="AV228" i="14"/>
  <c r="P228" i="14"/>
  <c r="BD228" i="14"/>
  <c r="AS229" i="14"/>
  <c r="H241" i="14"/>
  <c r="P241" i="14"/>
  <c r="AY241" i="14"/>
  <c r="BG241" i="14"/>
  <c r="BE242" i="14"/>
  <c r="L255" i="14"/>
  <c r="AE255" i="14"/>
  <c r="AJ255" i="14"/>
  <c r="AV255" i="14"/>
  <c r="BA255" i="14"/>
  <c r="BG255" i="14"/>
  <c r="BF256" i="14"/>
  <c r="L230" i="14"/>
  <c r="AB230" i="14"/>
  <c r="AJ230" i="14"/>
  <c r="BC230" i="14"/>
  <c r="BK230" i="14"/>
  <c r="AX231" i="14"/>
  <c r="H232" i="14"/>
  <c r="P232" i="14"/>
  <c r="AB232" i="14"/>
  <c r="AK232" i="14" s="1"/>
  <c r="AJ232" i="14"/>
  <c r="AZ232" i="14"/>
  <c r="BH232" i="14"/>
  <c r="H234" i="14"/>
  <c r="P234" i="14"/>
  <c r="AB234" i="14"/>
  <c r="AJ234" i="14"/>
  <c r="AZ234" i="14"/>
  <c r="BH234" i="14"/>
  <c r="E236" i="14"/>
  <c r="L236" i="14"/>
  <c r="AV236" i="14"/>
  <c r="BD236" i="14"/>
  <c r="BL236" i="14"/>
  <c r="J237" i="14"/>
  <c r="AD237" i="14"/>
  <c r="BF237" i="14"/>
  <c r="H238" i="14"/>
  <c r="P238" i="14"/>
  <c r="AB238" i="14"/>
  <c r="AJ238" i="14"/>
  <c r="AZ238" i="14"/>
  <c r="BH238" i="14"/>
  <c r="H240" i="14"/>
  <c r="P240" i="14"/>
  <c r="AB240" i="14"/>
  <c r="AK240" i="14" s="1"/>
  <c r="AJ240" i="14"/>
  <c r="AS240" i="14"/>
  <c r="BA240" i="14"/>
  <c r="C241" i="14"/>
  <c r="K241" i="14"/>
  <c r="AA241" i="14"/>
  <c r="AI241" i="14"/>
  <c r="AZ241" i="14"/>
  <c r="BH241" i="14"/>
  <c r="BJ241" i="14" s="1"/>
  <c r="E242" i="14"/>
  <c r="AC242" i="14"/>
  <c r="AS242" i="14"/>
  <c r="D243" i="14"/>
  <c r="L243" i="14"/>
  <c r="AB243" i="14"/>
  <c r="AJ243" i="14"/>
  <c r="BC243" i="14"/>
  <c r="BK243" i="14"/>
  <c r="I244" i="14"/>
  <c r="AW244" i="14"/>
  <c r="O245" i="14"/>
  <c r="AE245" i="14"/>
  <c r="AM245" i="14"/>
  <c r="AV245" i="14"/>
  <c r="BD245" i="14"/>
  <c r="BL245" i="14"/>
  <c r="M246" i="14"/>
  <c r="BA246" i="14"/>
  <c r="H247" i="14"/>
  <c r="P247" i="14"/>
  <c r="AN247" i="14"/>
  <c r="AY247" i="14"/>
  <c r="L248" i="14"/>
  <c r="AL248" i="14"/>
  <c r="BH248" i="14"/>
  <c r="BM248" i="14" s="1"/>
  <c r="D249" i="14"/>
  <c r="K249" i="14"/>
  <c r="AI249" i="14"/>
  <c r="BF249" i="14"/>
  <c r="N250" i="14"/>
  <c r="L251" i="14"/>
  <c r="AB251" i="14"/>
  <c r="AJ251" i="14"/>
  <c r="BC251" i="14"/>
  <c r="I252" i="14"/>
  <c r="AE252" i="14"/>
  <c r="BA252" i="14"/>
  <c r="E253" i="14"/>
  <c r="K253" i="14"/>
  <c r="P253" i="14"/>
  <c r="AB253" i="14"/>
  <c r="AK253" i="14" s="1"/>
  <c r="AM253" i="14"/>
  <c r="AQ253" i="14" s="1"/>
  <c r="AY253" i="14"/>
  <c r="BD253" i="14"/>
  <c r="BI253" i="14"/>
  <c r="J254" i="14"/>
  <c r="AI254" i="14"/>
  <c r="AT254" i="14"/>
  <c r="AU254" i="14" s="1"/>
  <c r="BF254" i="14"/>
  <c r="C255" i="14"/>
  <c r="H255" i="14"/>
  <c r="M255" i="14"/>
  <c r="AA255" i="14"/>
  <c r="AK255" i="14"/>
  <c r="AW255" i="14"/>
  <c r="BC255" i="14"/>
  <c r="BH255" i="14"/>
  <c r="BJ255" i="14" s="1"/>
  <c r="I256" i="14"/>
  <c r="AE256" i="14"/>
  <c r="AT256" i="14"/>
  <c r="AU256" i="14" s="1"/>
  <c r="I234" i="14"/>
  <c r="AC234" i="14"/>
  <c r="AK234" i="14"/>
  <c r="AS234" i="14"/>
  <c r="BA234" i="14"/>
  <c r="BI234" i="14"/>
  <c r="M236" i="14"/>
  <c r="AW236" i="14"/>
  <c r="BE236" i="14"/>
  <c r="BM236" i="14"/>
  <c r="I238" i="14"/>
  <c r="AC238" i="14"/>
  <c r="AK238" i="14"/>
  <c r="AS238" i="14"/>
  <c r="BA238" i="14"/>
  <c r="BI238" i="14"/>
  <c r="I240" i="14"/>
  <c r="AC240" i="14"/>
  <c r="AT240" i="14"/>
  <c r="AU240" i="14" s="1"/>
  <c r="BB240" i="14"/>
  <c r="D241" i="14"/>
  <c r="L241" i="14"/>
  <c r="AB241" i="14"/>
  <c r="AJ241" i="14"/>
  <c r="BC241" i="14"/>
  <c r="I242" i="14"/>
  <c r="AW242" i="14"/>
  <c r="H245" i="14"/>
  <c r="P245" i="14"/>
  <c r="AN245" i="14"/>
  <c r="AY245" i="14"/>
  <c r="BG245" i="14"/>
  <c r="BE246" i="14"/>
  <c r="BG251" i="14"/>
  <c r="J252" i="14"/>
  <c r="AI252" i="14"/>
  <c r="AT252" i="14"/>
  <c r="AU252" i="14" s="1"/>
  <c r="BE252" i="14"/>
  <c r="L253" i="14"/>
  <c r="AC253" i="14"/>
  <c r="AI253" i="14"/>
  <c r="AN253" i="14"/>
  <c r="AS253" i="14"/>
  <c r="AZ253" i="14"/>
  <c r="BE253" i="14"/>
  <c r="BK253" i="14"/>
  <c r="N254" i="14"/>
  <c r="Z254" i="14"/>
  <c r="AY254" i="14"/>
  <c r="D255" i="14"/>
  <c r="I255" i="14"/>
  <c r="O255" i="14"/>
  <c r="AB255" i="14"/>
  <c r="AM255" i="14"/>
  <c r="AQ255" i="14" s="1"/>
  <c r="AY255" i="14"/>
  <c r="BD255" i="14"/>
  <c r="BI255" i="14"/>
  <c r="BA256" i="14"/>
  <c r="BE256" i="14"/>
  <c r="J256" i="14"/>
  <c r="AI256" i="14"/>
  <c r="H230" i="14"/>
  <c r="P230" i="14"/>
  <c r="AN230" i="14"/>
  <c r="AY230" i="14"/>
  <c r="BG230" i="14"/>
  <c r="AP231" i="14"/>
  <c r="BF231" i="14"/>
  <c r="D232" i="14"/>
  <c r="L232" i="14"/>
  <c r="AV232" i="14"/>
  <c r="BD232" i="14"/>
  <c r="BL232" i="14"/>
  <c r="D234" i="14"/>
  <c r="L234" i="14"/>
  <c r="AV234" i="14"/>
  <c r="BD234" i="14"/>
  <c r="BL234" i="14"/>
  <c r="C236" i="14"/>
  <c r="H236" i="14"/>
  <c r="P236" i="14"/>
  <c r="AB236" i="14"/>
  <c r="AK236" i="14" s="1"/>
  <c r="AJ236" i="14"/>
  <c r="AZ236" i="14"/>
  <c r="BH236" i="14"/>
  <c r="D238" i="14"/>
  <c r="L238" i="14"/>
  <c r="AV238" i="14"/>
  <c r="BD238" i="14"/>
  <c r="BL238" i="14"/>
  <c r="J239" i="14"/>
  <c r="AD239" i="14"/>
  <c r="D240" i="14"/>
  <c r="L240" i="14"/>
  <c r="AO240" i="14"/>
  <c r="AW240" i="14"/>
  <c r="BE240" i="14"/>
  <c r="O241" i="14"/>
  <c r="AE241" i="14"/>
  <c r="AM241" i="14"/>
  <c r="AN241" i="14" s="1"/>
  <c r="AV241" i="14"/>
  <c r="BD241" i="14"/>
  <c r="M242" i="14"/>
  <c r="BA242" i="14"/>
  <c r="H243" i="14"/>
  <c r="P243" i="14"/>
  <c r="AN243" i="14"/>
  <c r="AY243" i="14"/>
  <c r="BG243" i="14"/>
  <c r="BE244" i="14"/>
  <c r="C245" i="14"/>
  <c r="K245" i="14"/>
  <c r="AA245" i="14"/>
  <c r="AI245" i="14"/>
  <c r="AQ245" i="14"/>
  <c r="AZ245" i="14"/>
  <c r="BH245" i="14"/>
  <c r="E246" i="14"/>
  <c r="AC246" i="14"/>
  <c r="AS246" i="14"/>
  <c r="D247" i="14"/>
  <c r="L247" i="14"/>
  <c r="AB247" i="14"/>
  <c r="AJ247" i="14"/>
  <c r="BD247" i="14"/>
  <c r="AB248" i="14"/>
  <c r="H249" i="14"/>
  <c r="O249" i="14"/>
  <c r="AD249" i="14"/>
  <c r="AL249" i="14"/>
  <c r="AZ249" i="14"/>
  <c r="H251" i="14"/>
  <c r="P251" i="14"/>
  <c r="AN251" i="14"/>
  <c r="AW251" i="14"/>
  <c r="BH251" i="14"/>
  <c r="C252" i="14"/>
  <c r="N252" i="14"/>
  <c r="Z252" i="14"/>
  <c r="BF252" i="14"/>
  <c r="C253" i="14"/>
  <c r="H253" i="14"/>
  <c r="M253" i="14"/>
  <c r="AE253" i="14"/>
  <c r="AJ253" i="14"/>
  <c r="AO253" i="14"/>
  <c r="AV253" i="14"/>
  <c r="BA253" i="14"/>
  <c r="BG253" i="14"/>
  <c r="BL253" i="14"/>
  <c r="E254" i="14"/>
  <c r="O254" i="14"/>
  <c r="AD254" i="14"/>
  <c r="BA254" i="14"/>
  <c r="E255" i="14"/>
  <c r="K255" i="14"/>
  <c r="P255" i="14"/>
  <c r="AC255" i="14"/>
  <c r="AI255" i="14"/>
  <c r="AS255" i="14"/>
  <c r="AZ255" i="14"/>
  <c r="BE255" i="14"/>
  <c r="C256" i="14"/>
  <c r="N256" i="14"/>
  <c r="Z256" i="14"/>
  <c r="AY256" i="14"/>
  <c r="L257" i="14"/>
  <c r="AC257" i="14"/>
  <c r="AI257" i="14"/>
  <c r="AN257" i="14"/>
  <c r="AS257" i="14"/>
  <c r="AZ257" i="14"/>
  <c r="BE257" i="14"/>
  <c r="BK257" i="14"/>
  <c r="C258" i="14"/>
  <c r="N258" i="14"/>
  <c r="Z258" i="14"/>
  <c r="AZ258" i="14"/>
  <c r="BK258" i="14"/>
  <c r="F260" i="14"/>
  <c r="G260" i="14" s="1"/>
  <c r="R260" i="14"/>
  <c r="V260" i="14" s="1"/>
  <c r="AV260" i="14"/>
  <c r="BH260" i="14"/>
  <c r="BL260" i="14" s="1"/>
  <c r="E261" i="14"/>
  <c r="P261" i="14"/>
  <c r="AD261" i="14"/>
  <c r="AZ261" i="14"/>
  <c r="H262" i="14"/>
  <c r="AD262" i="14"/>
  <c r="AY262" i="14"/>
  <c r="D263" i="14"/>
  <c r="J263" i="14"/>
  <c r="AB263" i="14"/>
  <c r="AK263" i="14" s="1"/>
  <c r="AJ263" i="14"/>
  <c r="AW263" i="14"/>
  <c r="BE263" i="14"/>
  <c r="BL263" i="14"/>
  <c r="D264" i="14"/>
  <c r="O264" i="14"/>
  <c r="Z264" i="14"/>
  <c r="AJ264" i="14"/>
  <c r="AY264" i="14"/>
  <c r="L265" i="14"/>
  <c r="AL265" i="14"/>
  <c r="BH265" i="14"/>
  <c r="BI265" i="14" s="1"/>
  <c r="D266" i="14"/>
  <c r="K266" i="14"/>
  <c r="Z266" i="14"/>
  <c r="BB266" i="14"/>
  <c r="D267" i="14"/>
  <c r="R267" i="14"/>
  <c r="T267" i="14" s="1"/>
  <c r="AJ267" i="14"/>
  <c r="BA267" i="14"/>
  <c r="L268" i="14"/>
  <c r="AC268" i="14"/>
  <c r="AI268" i="14"/>
  <c r="AS268" i="14"/>
  <c r="AZ268" i="14"/>
  <c r="BE268" i="14"/>
  <c r="C269" i="14"/>
  <c r="N269" i="14"/>
  <c r="Z269" i="14"/>
  <c r="AY269" i="14"/>
  <c r="D270" i="14"/>
  <c r="I270" i="14"/>
  <c r="AS270" i="14"/>
  <c r="I261" i="14"/>
  <c r="BA261" i="14"/>
  <c r="N262" i="14"/>
  <c r="AI262" i="14"/>
  <c r="BD262" i="14"/>
  <c r="H264" i="14"/>
  <c r="AD264" i="14"/>
  <c r="AZ264" i="14"/>
  <c r="BM265" i="14"/>
  <c r="N266" i="14"/>
  <c r="AA266" i="14"/>
  <c r="AI266" i="14"/>
  <c r="AV266" i="14"/>
  <c r="BD266" i="14"/>
  <c r="E270" i="14"/>
  <c r="K270" i="14"/>
  <c r="AC270" i="14"/>
  <c r="BD259" i="14"/>
  <c r="J261" i="14"/>
  <c r="AJ261" i="14"/>
  <c r="AT261" i="14"/>
  <c r="AU261" i="14" s="1"/>
  <c r="BE261" i="14"/>
  <c r="BJ262" i="14"/>
  <c r="J264" i="14"/>
  <c r="AE264" i="14"/>
  <c r="BD264" i="14"/>
  <c r="AB265" i="14"/>
  <c r="AW265" i="14"/>
  <c r="H266" i="14"/>
  <c r="O266" i="14"/>
  <c r="AD266" i="14"/>
  <c r="AJ266" i="14"/>
  <c r="AY266" i="14"/>
  <c r="BF266" i="14"/>
  <c r="BC268" i="14"/>
  <c r="BH268" i="14"/>
  <c r="BJ268" i="14" s="1"/>
  <c r="BD270" i="14"/>
  <c r="AY270" i="14"/>
  <c r="AM270" i="14"/>
  <c r="AB270" i="14"/>
  <c r="O270" i="14"/>
  <c r="BM270" i="14"/>
  <c r="BH270" i="14"/>
  <c r="BJ270" i="14" s="1"/>
  <c r="BC270" i="14"/>
  <c r="AW270" i="14"/>
  <c r="AQ270" i="14"/>
  <c r="AK270" i="14"/>
  <c r="AA270" i="14"/>
  <c r="M270" i="14"/>
  <c r="BL270" i="14"/>
  <c r="BG270" i="14"/>
  <c r="BA270" i="14"/>
  <c r="AV270" i="14"/>
  <c r="AO270" i="14"/>
  <c r="AJ270" i="14"/>
  <c r="AE270" i="14"/>
  <c r="L270" i="14"/>
  <c r="AI270" i="14"/>
  <c r="BE270" i="14"/>
  <c r="E257" i="14"/>
  <c r="K257" i="14"/>
  <c r="P257" i="14"/>
  <c r="AB257" i="14"/>
  <c r="AK257" i="14" s="1"/>
  <c r="AM257" i="14"/>
  <c r="AY257" i="14"/>
  <c r="BD257" i="14"/>
  <c r="BI257" i="14"/>
  <c r="J258" i="14"/>
  <c r="AI258" i="14"/>
  <c r="AV258" i="14"/>
  <c r="BG258" i="14"/>
  <c r="P260" i="14"/>
  <c r="AB260" i="14"/>
  <c r="AQ260" i="14"/>
  <c r="D261" i="14"/>
  <c r="N261" i="14"/>
  <c r="Z261" i="14"/>
  <c r="AV261" i="14"/>
  <c r="BF261" i="14"/>
  <c r="C262" i="14"/>
  <c r="AT262" i="14"/>
  <c r="AU262" i="14" s="1"/>
  <c r="I263" i="14"/>
  <c r="P263" i="14"/>
  <c r="Z263" i="14"/>
  <c r="AV263" i="14"/>
  <c r="BB263" i="14"/>
  <c r="C264" i="14"/>
  <c r="N264" i="14"/>
  <c r="AI264" i="14"/>
  <c r="AT264" i="14"/>
  <c r="AU264" i="14" s="1"/>
  <c r="BF264" i="14"/>
  <c r="F265" i="14"/>
  <c r="BB265" i="14"/>
  <c r="C266" i="14"/>
  <c r="J266" i="14"/>
  <c r="P266" i="14"/>
  <c r="AE266" i="14"/>
  <c r="AL266" i="14"/>
  <c r="AT266" i="14"/>
  <c r="AU266" i="14" s="1"/>
  <c r="AZ266" i="14"/>
  <c r="N267" i="14"/>
  <c r="AD267" i="14"/>
  <c r="AY267" i="14"/>
  <c r="P268" i="14"/>
  <c r="AB268" i="14"/>
  <c r="AK268" i="14" s="1"/>
  <c r="AM268" i="14"/>
  <c r="AY268" i="14"/>
  <c r="BD268" i="14"/>
  <c r="J269" i="14"/>
  <c r="AI269" i="14"/>
  <c r="AT269" i="14"/>
  <c r="AU269" i="14" s="1"/>
  <c r="BF269" i="14"/>
  <c r="C270" i="14"/>
  <c r="H270" i="14"/>
  <c r="P270" i="14"/>
  <c r="AN270" i="14"/>
  <c r="BK270" i="14"/>
  <c r="J273" i="14"/>
  <c r="AI273" i="14"/>
  <c r="AT273" i="14"/>
  <c r="AU273" i="14" s="1"/>
  <c r="BF273" i="14"/>
  <c r="K277" i="14"/>
  <c r="AE277" i="14"/>
  <c r="BC277" i="14"/>
  <c r="I278" i="14"/>
  <c r="AC278" i="14"/>
  <c r="AS278" i="14"/>
  <c r="BA278" i="14"/>
  <c r="E271" i="14"/>
  <c r="O271" i="14"/>
  <c r="AD271" i="14"/>
  <c r="BA271" i="14"/>
  <c r="E272" i="14"/>
  <c r="K272" i="14"/>
  <c r="P272" i="14"/>
  <c r="AC272" i="14"/>
  <c r="AI272" i="14"/>
  <c r="AN272" i="14"/>
  <c r="AS272" i="14"/>
  <c r="AZ272" i="14"/>
  <c r="BE272" i="14"/>
  <c r="C273" i="14"/>
  <c r="N273" i="14"/>
  <c r="Z273" i="14"/>
  <c r="AY273" i="14"/>
  <c r="I274" i="14"/>
  <c r="O274" i="14"/>
  <c r="AB274" i="14"/>
  <c r="AK274" i="14" s="1"/>
  <c r="AM274" i="14"/>
  <c r="AQ274" i="14" s="1"/>
  <c r="AY274" i="14"/>
  <c r="BD274" i="14"/>
  <c r="BI274" i="14"/>
  <c r="N275" i="14"/>
  <c r="AD275" i="14"/>
  <c r="AT275" i="14"/>
  <c r="AU275" i="14" s="1"/>
  <c r="E276" i="14"/>
  <c r="K276" i="14"/>
  <c r="P276" i="14"/>
  <c r="AC276" i="14"/>
  <c r="AI276" i="14"/>
  <c r="AO276" i="14"/>
  <c r="AT276" i="14"/>
  <c r="AU276" i="14" s="1"/>
  <c r="AZ276" i="14"/>
  <c r="BE276" i="14"/>
  <c r="C277" i="14"/>
  <c r="N277" i="14"/>
  <c r="AI277" i="14"/>
  <c r="AT277" i="14"/>
  <c r="AU277" i="14" s="1"/>
  <c r="BG277" i="14"/>
  <c r="D278" i="14"/>
  <c r="L278" i="14"/>
  <c r="AV278" i="14"/>
  <c r="BD278" i="14"/>
  <c r="AW280" i="14"/>
  <c r="BE280" i="14"/>
  <c r="I282" i="14"/>
  <c r="AC282" i="14"/>
  <c r="AK282" i="14"/>
  <c r="AZ282" i="14"/>
  <c r="AO284" i="14"/>
  <c r="I271" i="14"/>
  <c r="AE271" i="14"/>
  <c r="BE271" i="14"/>
  <c r="L272" i="14"/>
  <c r="AE272" i="14"/>
  <c r="AJ272" i="14"/>
  <c r="AO272" i="14"/>
  <c r="AV272" i="14"/>
  <c r="BA272" i="14"/>
  <c r="BG272" i="14"/>
  <c r="BL272" i="14"/>
  <c r="E273" i="14"/>
  <c r="O273" i="14"/>
  <c r="AD273" i="14"/>
  <c r="BA273" i="14"/>
  <c r="E274" i="14"/>
  <c r="K274" i="14"/>
  <c r="P274" i="14"/>
  <c r="AC274" i="14"/>
  <c r="AI274" i="14"/>
  <c r="AN274" i="14"/>
  <c r="AS274" i="14"/>
  <c r="AZ274" i="14"/>
  <c r="BE274" i="14"/>
  <c r="BK274" i="14"/>
  <c r="BA275" i="14"/>
  <c r="L276" i="14"/>
  <c r="AE276" i="14"/>
  <c r="AJ276" i="14"/>
  <c r="AP276" i="14"/>
  <c r="AV276" i="14"/>
  <c r="BA276" i="14"/>
  <c r="BF276" i="14"/>
  <c r="F277" i="14"/>
  <c r="G277" i="14" s="1"/>
  <c r="O277" i="14"/>
  <c r="AA277" i="14"/>
  <c r="AL277" i="14"/>
  <c r="AY277" i="14"/>
  <c r="E278" i="14"/>
  <c r="M278" i="14"/>
  <c r="AW278" i="14"/>
  <c r="BE278" i="14"/>
  <c r="AZ280" i="14"/>
  <c r="BH280" i="14"/>
  <c r="BI280" i="14" s="1"/>
  <c r="D282" i="14"/>
  <c r="L282" i="14"/>
  <c r="BA282" i="14"/>
  <c r="BJ284" i="14"/>
  <c r="BI284" i="14"/>
  <c r="BD284" i="14"/>
  <c r="AY284" i="14"/>
  <c r="AM284" i="14"/>
  <c r="AB284" i="14"/>
  <c r="O284" i="14"/>
  <c r="I284" i="14"/>
  <c r="D284" i="14"/>
  <c r="BM284" i="14"/>
  <c r="BH284" i="14"/>
  <c r="BL284" i="14" s="1"/>
  <c r="BC284" i="14"/>
  <c r="AW284" i="14"/>
  <c r="AQ284" i="14"/>
  <c r="AK284" i="14"/>
  <c r="AA284" i="14"/>
  <c r="M284" i="14"/>
  <c r="H284" i="14"/>
  <c r="C284" i="14"/>
  <c r="BK284" i="14"/>
  <c r="BE284" i="14"/>
  <c r="AZ284" i="14"/>
  <c r="AS284" i="14"/>
  <c r="AN284" i="14"/>
  <c r="AI284" i="14"/>
  <c r="AC284" i="14"/>
  <c r="P284" i="14"/>
  <c r="K284" i="14"/>
  <c r="E284" i="14"/>
  <c r="AV284" i="14"/>
  <c r="BB289" i="14"/>
  <c r="K289" i="14"/>
  <c r="J271" i="14"/>
  <c r="AI271" i="14"/>
  <c r="AT271" i="14"/>
  <c r="AU271" i="14" s="1"/>
  <c r="BF271" i="14"/>
  <c r="C272" i="14"/>
  <c r="H272" i="14"/>
  <c r="M272" i="14"/>
  <c r="AA272" i="14"/>
  <c r="AK272" i="14"/>
  <c r="AQ272" i="14"/>
  <c r="AW272" i="14"/>
  <c r="BC272" i="14"/>
  <c r="BH272" i="14"/>
  <c r="BM272" i="14" s="1"/>
  <c r="I273" i="14"/>
  <c r="AE273" i="14"/>
  <c r="BE273" i="14"/>
  <c r="L274" i="14"/>
  <c r="AE274" i="14"/>
  <c r="AJ274" i="14"/>
  <c r="AO274" i="14"/>
  <c r="AV274" i="14"/>
  <c r="BA274" i="14"/>
  <c r="BG274" i="14"/>
  <c r="BL274" i="14"/>
  <c r="F275" i="14"/>
  <c r="AL275" i="14"/>
  <c r="BB275" i="14"/>
  <c r="C276" i="14"/>
  <c r="H276" i="14"/>
  <c r="M276" i="14"/>
  <c r="AA276" i="14"/>
  <c r="AK276" i="14"/>
  <c r="AW276" i="14"/>
  <c r="BB276" i="14"/>
  <c r="BH276" i="14"/>
  <c r="BM276" i="14" s="1"/>
  <c r="AD277" i="14"/>
  <c r="AM277" i="14"/>
  <c r="AQ277" i="14" s="1"/>
  <c r="BB277" i="14"/>
  <c r="H278" i="14"/>
  <c r="P278" i="14"/>
  <c r="AB278" i="14"/>
  <c r="AK278" i="14" s="1"/>
  <c r="AJ278" i="14"/>
  <c r="AZ278" i="14"/>
  <c r="BH278" i="14"/>
  <c r="BK278" i="14" s="1"/>
  <c r="I280" i="14"/>
  <c r="AC280" i="14"/>
  <c r="AK280" i="14"/>
  <c r="AS280" i="14"/>
  <c r="BA280" i="14"/>
  <c r="J281" i="14"/>
  <c r="E282" i="14"/>
  <c r="M282" i="14"/>
  <c r="R283" i="14"/>
  <c r="AT283" i="14"/>
  <c r="AU283" i="14" s="1"/>
  <c r="AE284" i="14"/>
  <c r="BA284" i="14"/>
  <c r="I285" i="14"/>
  <c r="AZ285" i="14"/>
  <c r="H286" i="14"/>
  <c r="AB286" i="14"/>
  <c r="BB286" i="14"/>
  <c r="K287" i="14"/>
  <c r="BF287" i="14"/>
  <c r="I290" i="14"/>
  <c r="P290" i="14"/>
  <c r="Z290" i="14"/>
  <c r="AV290" i="14"/>
  <c r="BB290" i="14"/>
  <c r="BJ290" i="14"/>
  <c r="C291" i="14"/>
  <c r="R291" i="14"/>
  <c r="S291" i="14" s="1"/>
  <c r="AD291" i="14"/>
  <c r="AT291" i="14"/>
  <c r="AU291" i="14" s="1"/>
  <c r="BH291" i="14"/>
  <c r="BJ291" i="14" s="1"/>
  <c r="F292" i="14"/>
  <c r="BA292" i="14"/>
  <c r="BL292" i="14"/>
  <c r="D293" i="14"/>
  <c r="K293" i="14"/>
  <c r="Z293" i="14"/>
  <c r="BB293" i="14"/>
  <c r="F294" i="14"/>
  <c r="AC294" i="14"/>
  <c r="AY294" i="14"/>
  <c r="H295" i="14"/>
  <c r="M295" i="14"/>
  <c r="AA295" i="14"/>
  <c r="AI295" i="14"/>
  <c r="AZ295" i="14"/>
  <c r="BH295" i="14"/>
  <c r="BL295" i="14" s="1"/>
  <c r="AA297" i="14"/>
  <c r="AI297" i="14"/>
  <c r="AQ297" i="14"/>
  <c r="AZ297" i="14"/>
  <c r="BH297" i="14"/>
  <c r="H299" i="14"/>
  <c r="P299" i="14"/>
  <c r="AY299" i="14"/>
  <c r="BG299" i="14"/>
  <c r="M300" i="14"/>
  <c r="AD300" i="14"/>
  <c r="BE300" i="14"/>
  <c r="AZ306" i="14"/>
  <c r="AD306" i="14"/>
  <c r="P306" i="14"/>
  <c r="E306" i="14"/>
  <c r="BF306" i="14"/>
  <c r="AV306" i="14"/>
  <c r="Z306" i="14"/>
  <c r="N306" i="14"/>
  <c r="D306" i="14"/>
  <c r="BE306" i="14"/>
  <c r="AT306" i="14"/>
  <c r="AU306" i="14" s="1"/>
  <c r="AJ306" i="14"/>
  <c r="BA306" i="14"/>
  <c r="I306" i="14"/>
  <c r="AD285" i="14"/>
  <c r="R286" i="14"/>
  <c r="AG286" i="14" s="1"/>
  <c r="AW286" i="14"/>
  <c r="BI286" i="14"/>
  <c r="F287" i="14"/>
  <c r="P287" i="14"/>
  <c r="AA287" i="14"/>
  <c r="AL287" i="14"/>
  <c r="AZ287" i="14"/>
  <c r="E290" i="14"/>
  <c r="L290" i="14"/>
  <c r="AD290" i="14"/>
  <c r="AK290" i="14"/>
  <c r="AZ290" i="14"/>
  <c r="BF290" i="14"/>
  <c r="BM290" i="14"/>
  <c r="H291" i="14"/>
  <c r="AM291" i="14"/>
  <c r="AY291" i="14"/>
  <c r="L292" i="14"/>
  <c r="Z292" i="14"/>
  <c r="AV292" i="14"/>
  <c r="BF292" i="14"/>
  <c r="H293" i="14"/>
  <c r="O293" i="14"/>
  <c r="AD293" i="14"/>
  <c r="AJ293" i="14"/>
  <c r="AY293" i="14"/>
  <c r="BF293" i="14"/>
  <c r="R294" i="14"/>
  <c r="AO294" i="14"/>
  <c r="E295" i="14"/>
  <c r="K295" i="14"/>
  <c r="P295" i="14"/>
  <c r="AE295" i="14"/>
  <c r="AM295" i="14"/>
  <c r="AQ295" i="14" s="1"/>
  <c r="AV295" i="14"/>
  <c r="BD295" i="14"/>
  <c r="O297" i="14"/>
  <c r="AE297" i="14"/>
  <c r="AM297" i="14"/>
  <c r="AV297" i="14"/>
  <c r="BD297" i="14"/>
  <c r="BL297" i="14"/>
  <c r="BA298" i="14"/>
  <c r="D299" i="14"/>
  <c r="L299" i="14"/>
  <c r="AB299" i="14"/>
  <c r="AJ299" i="14"/>
  <c r="BC299" i="14"/>
  <c r="BK299" i="14"/>
  <c r="F300" i="14"/>
  <c r="AJ300" i="14"/>
  <c r="AZ300" i="14"/>
  <c r="J306" i="14"/>
  <c r="F286" i="14"/>
  <c r="V286" i="14"/>
  <c r="AL286" i="14"/>
  <c r="AX286" i="14"/>
  <c r="J287" i="14"/>
  <c r="AE287" i="14"/>
  <c r="BB287" i="14"/>
  <c r="F290" i="14"/>
  <c r="N290" i="14"/>
  <c r="AL290" i="14"/>
  <c r="AT290" i="14"/>
  <c r="AU290" i="14" s="1"/>
  <c r="BA290" i="14"/>
  <c r="N291" i="14"/>
  <c r="AB291" i="14"/>
  <c r="AN291" i="14"/>
  <c r="E292" i="14"/>
  <c r="P292" i="14"/>
  <c r="AB292" i="14"/>
  <c r="AK292" i="14" s="1"/>
  <c r="AL292" i="14"/>
  <c r="AW292" i="14"/>
  <c r="C293" i="14"/>
  <c r="J293" i="14"/>
  <c r="P293" i="14"/>
  <c r="AE293" i="14"/>
  <c r="AL293" i="14"/>
  <c r="AT293" i="14"/>
  <c r="AU293" i="14" s="1"/>
  <c r="AZ293" i="14"/>
  <c r="AB294" i="14"/>
  <c r="AX294" i="14"/>
  <c r="L295" i="14"/>
  <c r="AN295" i="14"/>
  <c r="AY295" i="14"/>
  <c r="BG295" i="14"/>
  <c r="H297" i="14"/>
  <c r="P297" i="14"/>
  <c r="AN297" i="14"/>
  <c r="AY297" i="14"/>
  <c r="BG297" i="14"/>
  <c r="Z298" i="14"/>
  <c r="BF298" i="14"/>
  <c r="O299" i="14"/>
  <c r="AE299" i="14"/>
  <c r="AM299" i="14"/>
  <c r="AQ299" i="14" s="1"/>
  <c r="AV299" i="14"/>
  <c r="BD299" i="14"/>
  <c r="BL299" i="14"/>
  <c r="I300" i="14"/>
  <c r="BJ301" i="14"/>
  <c r="AN301" i="14"/>
  <c r="S301" i="14"/>
  <c r="AY301" i="14"/>
  <c r="AD301" i="14"/>
  <c r="H301" i="14"/>
  <c r="AM301" i="14"/>
  <c r="D302" i="14"/>
  <c r="J302" i="14"/>
  <c r="Z302" i="14"/>
  <c r="AW302" i="14"/>
  <c r="BF302" i="14"/>
  <c r="C303" i="14"/>
  <c r="N303" i="14"/>
  <c r="Z303" i="14"/>
  <c r="AZ303" i="14"/>
  <c r="BK303" i="14"/>
  <c r="H304" i="14"/>
  <c r="AZ304" i="14"/>
  <c r="R305" i="14"/>
  <c r="AM305" i="14"/>
  <c r="BH305" i="14"/>
  <c r="BL305" i="14" s="1"/>
  <c r="AD308" i="14"/>
  <c r="AZ308" i="14"/>
  <c r="BF308" i="14"/>
  <c r="BM308" i="14"/>
  <c r="H309" i="14"/>
  <c r="AD309" i="14"/>
  <c r="AZ309" i="14"/>
  <c r="AE313" i="14"/>
  <c r="AJ313" i="14"/>
  <c r="AV313" i="14"/>
  <c r="BA313" i="14"/>
  <c r="BH313" i="14"/>
  <c r="P314" i="14"/>
  <c r="AM314" i="14"/>
  <c r="I315" i="14"/>
  <c r="AT315" i="14"/>
  <c r="AU315" i="14" s="1"/>
  <c r="BE315" i="14"/>
  <c r="H316" i="14"/>
  <c r="P316" i="14"/>
  <c r="AY316" i="14"/>
  <c r="BG316" i="14"/>
  <c r="AX317" i="14"/>
  <c r="O318" i="14"/>
  <c r="AE318" i="14"/>
  <c r="AM318" i="14"/>
  <c r="AV318" i="14"/>
  <c r="BD318" i="14"/>
  <c r="J309" i="14"/>
  <c r="AE309" i="14"/>
  <c r="BD309" i="14"/>
  <c r="M315" i="14"/>
  <c r="AC315" i="14"/>
  <c r="AL315" i="14"/>
  <c r="AW315" i="14"/>
  <c r="H318" i="14"/>
  <c r="P318" i="14"/>
  <c r="AN318" i="14"/>
  <c r="AY318" i="14"/>
  <c r="BG318" i="14"/>
  <c r="F302" i="14"/>
  <c r="R302" i="14"/>
  <c r="AG302" i="14" s="1"/>
  <c r="BA302" i="14"/>
  <c r="I303" i="14"/>
  <c r="AE303" i="14"/>
  <c r="AQ303" i="14"/>
  <c r="BF303" i="14"/>
  <c r="N304" i="14"/>
  <c r="AD304" i="14"/>
  <c r="AT304" i="14"/>
  <c r="AU304" i="14" s="1"/>
  <c r="G305" i="14"/>
  <c r="AB305" i="14"/>
  <c r="AX305" i="14"/>
  <c r="I308" i="14"/>
  <c r="P308" i="14"/>
  <c r="Z308" i="14"/>
  <c r="AV308" i="14"/>
  <c r="BB308" i="14"/>
  <c r="BJ308" i="14"/>
  <c r="C309" i="14"/>
  <c r="N309" i="14"/>
  <c r="AI309" i="14"/>
  <c r="AT309" i="14"/>
  <c r="AU309" i="14" s="1"/>
  <c r="BF309" i="14"/>
  <c r="L310" i="14"/>
  <c r="AJ310" i="14"/>
  <c r="L311" i="14"/>
  <c r="AA311" i="14"/>
  <c r="AP311" i="14"/>
  <c r="BH311" i="14"/>
  <c r="BL311" i="14" s="1"/>
  <c r="E313" i="14"/>
  <c r="K313" i="14"/>
  <c r="P313" i="14"/>
  <c r="AB313" i="14"/>
  <c r="AK313" i="14" s="1"/>
  <c r="AM313" i="14"/>
  <c r="AQ313" i="14" s="1"/>
  <c r="AY313" i="14"/>
  <c r="BD313" i="14"/>
  <c r="BJ313" i="14"/>
  <c r="Z314" i="14"/>
  <c r="AY314" i="14"/>
  <c r="E315" i="14"/>
  <c r="N315" i="14"/>
  <c r="AD315" i="14"/>
  <c r="BA315" i="14"/>
  <c r="D316" i="14"/>
  <c r="L316" i="14"/>
  <c r="AB316" i="14"/>
  <c r="AJ316" i="14"/>
  <c r="BC316" i="14"/>
  <c r="BK316" i="14"/>
  <c r="V317" i="14"/>
  <c r="C318" i="14"/>
  <c r="K318" i="14"/>
  <c r="AA318" i="14"/>
  <c r="AI318" i="14"/>
  <c r="AQ318" i="14"/>
  <c r="AZ318" i="14"/>
  <c r="BH318" i="14"/>
  <c r="BJ318" i="14" s="1"/>
  <c r="I302" i="14"/>
  <c r="U302" i="14"/>
  <c r="AS302" i="14"/>
  <c r="J303" i="14"/>
  <c r="AI303" i="14"/>
  <c r="AV303" i="14"/>
  <c r="BG303" i="14"/>
  <c r="D304" i="14"/>
  <c r="R304" i="14"/>
  <c r="T304" i="14" s="1"/>
  <c r="AJ304" i="14"/>
  <c r="AX304" i="14"/>
  <c r="P305" i="14"/>
  <c r="AL305" i="14"/>
  <c r="BG305" i="14"/>
  <c r="D308" i="14"/>
  <c r="J308" i="14"/>
  <c r="AB308" i="14"/>
  <c r="AK308" i="14" s="1"/>
  <c r="AJ308" i="14"/>
  <c r="AW308" i="14"/>
  <c r="BE308" i="14"/>
  <c r="D309" i="14"/>
  <c r="O309" i="14"/>
  <c r="Z309" i="14"/>
  <c r="AJ309" i="14"/>
  <c r="AY309" i="14"/>
  <c r="M310" i="14"/>
  <c r="D311" i="14"/>
  <c r="R311" i="14"/>
  <c r="T311" i="14" s="1"/>
  <c r="AV311" i="14"/>
  <c r="BK311" i="14"/>
  <c r="L313" i="14"/>
  <c r="AC313" i="14"/>
  <c r="AI313" i="14"/>
  <c r="AN313" i="14"/>
  <c r="AS313" i="14"/>
  <c r="AZ313" i="14"/>
  <c r="BE313" i="14"/>
  <c r="O314" i="14"/>
  <c r="F315" i="14"/>
  <c r="AS315" i="14"/>
  <c r="BB315" i="14"/>
  <c r="O316" i="14"/>
  <c r="AE316" i="14"/>
  <c r="AM316" i="14"/>
  <c r="AQ316" i="14" s="1"/>
  <c r="AV316" i="14"/>
  <c r="BD316" i="14"/>
  <c r="BL316" i="14"/>
  <c r="D318" i="14"/>
  <c r="L318" i="14"/>
  <c r="AB318" i="14"/>
  <c r="AJ318" i="14"/>
  <c r="BC318" i="14"/>
  <c r="BK318" i="14"/>
  <c r="AK4" i="14"/>
  <c r="AK6" i="14"/>
  <c r="AK8" i="14"/>
  <c r="AK10" i="14"/>
  <c r="AK12" i="14"/>
  <c r="AK14" i="14"/>
  <c r="F17" i="14"/>
  <c r="F17" i="31" s="1"/>
  <c r="J17" i="14"/>
  <c r="J17" i="31" s="1"/>
  <c r="N17" i="14"/>
  <c r="N17" i="31" s="1"/>
  <c r="R17" i="14"/>
  <c r="V17" i="14" s="1"/>
  <c r="Z17" i="14"/>
  <c r="AD17" i="14"/>
  <c r="AL17" i="14"/>
  <c r="AP17" i="14"/>
  <c r="AT17" i="14"/>
  <c r="AU17" i="14" s="1"/>
  <c r="AX17" i="14"/>
  <c r="BB17" i="14"/>
  <c r="BF17" i="14"/>
  <c r="F19" i="14"/>
  <c r="F19" i="31" s="1"/>
  <c r="J19" i="14"/>
  <c r="J19" i="31" s="1"/>
  <c r="N19" i="14"/>
  <c r="N19" i="31" s="1"/>
  <c r="R19" i="14"/>
  <c r="V19" i="14" s="1"/>
  <c r="Z19" i="14"/>
  <c r="AD19" i="14"/>
  <c r="AL19" i="14"/>
  <c r="AT19" i="14"/>
  <c r="AU19" i="14" s="1"/>
  <c r="AX19" i="14"/>
  <c r="BB19" i="14"/>
  <c r="BF19" i="14"/>
  <c r="BJ19" i="14"/>
  <c r="F21" i="14"/>
  <c r="F21" i="31" s="1"/>
  <c r="J21" i="14"/>
  <c r="J21" i="31" s="1"/>
  <c r="N21" i="14"/>
  <c r="N21" i="31" s="1"/>
  <c r="R21" i="14"/>
  <c r="V21" i="14" s="1"/>
  <c r="Z21" i="14"/>
  <c r="AD21" i="14"/>
  <c r="AL21" i="14"/>
  <c r="AT21" i="14"/>
  <c r="AU21" i="14" s="1"/>
  <c r="AX21" i="14"/>
  <c r="BB21" i="14"/>
  <c r="BF21" i="14"/>
  <c r="AB22" i="14"/>
  <c r="AK22" i="14" s="1"/>
  <c r="AJ22" i="14"/>
  <c r="AT22" i="14"/>
  <c r="AU22" i="14" s="1"/>
  <c r="AZ22" i="14"/>
  <c r="BE22" i="14"/>
  <c r="BF23" i="14"/>
  <c r="BB23" i="14"/>
  <c r="AX23" i="14"/>
  <c r="AT23" i="14"/>
  <c r="AU23" i="14" s="1"/>
  <c r="BE23" i="14"/>
  <c r="BA23" i="14"/>
  <c r="AW23" i="14"/>
  <c r="AS23" i="14"/>
  <c r="AO23" i="14"/>
  <c r="AC23" i="14"/>
  <c r="U23" i="14"/>
  <c r="M23" i="14"/>
  <c r="M23" i="31" s="1"/>
  <c r="I23" i="14"/>
  <c r="I23" i="31" s="1"/>
  <c r="E23" i="14"/>
  <c r="E23" i="31" s="1"/>
  <c r="L23" i="14"/>
  <c r="L23" i="31" s="1"/>
  <c r="R23" i="14"/>
  <c r="W23" i="14" s="1"/>
  <c r="AB23" i="14"/>
  <c r="AK23" i="14" s="1"/>
  <c r="AM23" i="14"/>
  <c r="AN23" i="14" s="1"/>
  <c r="AZ23" i="14"/>
  <c r="BH23" i="14"/>
  <c r="BK23" i="14" s="1"/>
  <c r="BL24" i="14"/>
  <c r="BH24" i="14"/>
  <c r="BI24" i="14" s="1"/>
  <c r="BD24" i="14"/>
  <c r="AZ24" i="14"/>
  <c r="AV24" i="14"/>
  <c r="AN24" i="14"/>
  <c r="AJ24" i="14"/>
  <c r="AB24" i="14"/>
  <c r="AK24" i="14" s="1"/>
  <c r="X24" i="14"/>
  <c r="P24" i="14"/>
  <c r="L24" i="14"/>
  <c r="L24" i="31" s="1"/>
  <c r="H24" i="14"/>
  <c r="H24" i="31" s="1"/>
  <c r="D24" i="14"/>
  <c r="D24" i="31" s="1"/>
  <c r="BK24" i="14"/>
  <c r="BG24" i="14"/>
  <c r="BC24" i="14"/>
  <c r="AY24" i="14"/>
  <c r="AQ24" i="14"/>
  <c r="AM24" i="14"/>
  <c r="AI24" i="14"/>
  <c r="AE24" i="14"/>
  <c r="AA24" i="14"/>
  <c r="S24" i="14"/>
  <c r="O24" i="14"/>
  <c r="K24" i="14"/>
  <c r="K24" i="31" s="1"/>
  <c r="C24" i="14"/>
  <c r="C24" i="31" s="1"/>
  <c r="J24" i="14"/>
  <c r="J24" i="31" s="1"/>
  <c r="R24" i="14"/>
  <c r="U24" i="14" s="1"/>
  <c r="Z24" i="14"/>
  <c r="AP24" i="14"/>
  <c r="AX24" i="14"/>
  <c r="BF24" i="14"/>
  <c r="C17" i="14"/>
  <c r="C17" i="31" s="1"/>
  <c r="G17" i="14"/>
  <c r="G17" i="31" s="1"/>
  <c r="K17" i="14"/>
  <c r="K17" i="31" s="1"/>
  <c r="O17" i="14"/>
  <c r="S17" i="14"/>
  <c r="W17" i="14"/>
  <c r="AA17" i="14"/>
  <c r="AE17" i="14"/>
  <c r="AI17" i="14"/>
  <c r="AM17" i="14"/>
  <c r="AQ17" i="14" s="1"/>
  <c r="AY17" i="14"/>
  <c r="BC17" i="14"/>
  <c r="BG17" i="14"/>
  <c r="C19" i="14"/>
  <c r="C19" i="31" s="1"/>
  <c r="G19" i="14"/>
  <c r="G19" i="31" s="1"/>
  <c r="K19" i="14"/>
  <c r="K19" i="31" s="1"/>
  <c r="O19" i="14"/>
  <c r="S19" i="14"/>
  <c r="W19" i="14"/>
  <c r="AA19" i="14"/>
  <c r="AE19" i="14"/>
  <c r="AI19" i="14"/>
  <c r="AM19" i="14"/>
  <c r="AQ19" i="14" s="1"/>
  <c r="AY19" i="14"/>
  <c r="BC19" i="14"/>
  <c r="BG19" i="14"/>
  <c r="C21" i="14"/>
  <c r="C21" i="31" s="1"/>
  <c r="G21" i="14"/>
  <c r="G21" i="31" s="1"/>
  <c r="K21" i="14"/>
  <c r="K21" i="31" s="1"/>
  <c r="O21" i="14"/>
  <c r="AA21" i="14"/>
  <c r="AE21" i="14"/>
  <c r="AI21" i="14"/>
  <c r="AM21" i="14"/>
  <c r="AP21" i="14" s="1"/>
  <c r="AR21" i="14" s="1"/>
  <c r="AQ21" i="14"/>
  <c r="AY21" i="14"/>
  <c r="BC21" i="14"/>
  <c r="BG21" i="14"/>
  <c r="F16" i="14"/>
  <c r="J16" i="14"/>
  <c r="J16" i="31" s="1"/>
  <c r="N16" i="14"/>
  <c r="N16" i="31" s="1"/>
  <c r="R16" i="14"/>
  <c r="V16" i="14" s="1"/>
  <c r="Z16" i="14"/>
  <c r="AD16" i="14"/>
  <c r="AH16" i="14"/>
  <c r="AL16" i="14"/>
  <c r="AT16" i="14"/>
  <c r="AU16" i="14" s="1"/>
  <c r="AX16" i="14"/>
  <c r="BB16" i="14"/>
  <c r="BF16" i="14"/>
  <c r="BJ16" i="14"/>
  <c r="D17" i="14"/>
  <c r="D17" i="31" s="1"/>
  <c r="H17" i="14"/>
  <c r="H17" i="31" s="1"/>
  <c r="L17" i="14"/>
  <c r="L17" i="31" s="1"/>
  <c r="P17" i="14"/>
  <c r="T17" i="14"/>
  <c r="X17" i="14"/>
  <c r="AB17" i="14"/>
  <c r="AJ17" i="14"/>
  <c r="AN17" i="14"/>
  <c r="AV17" i="14"/>
  <c r="AZ17" i="14"/>
  <c r="BD17" i="14"/>
  <c r="BH17" i="14"/>
  <c r="BM17" i="14" s="1"/>
  <c r="F18" i="14"/>
  <c r="J18" i="14"/>
  <c r="J18" i="31" s="1"/>
  <c r="N18" i="14"/>
  <c r="N18" i="31" s="1"/>
  <c r="R18" i="14"/>
  <c r="V18" i="14"/>
  <c r="Z18" i="14"/>
  <c r="AD18" i="14"/>
  <c r="AH18" i="14"/>
  <c r="AL18" i="14"/>
  <c r="AT18" i="14"/>
  <c r="AU18" i="14" s="1"/>
  <c r="AX18" i="14"/>
  <c r="BB18" i="14"/>
  <c r="BF18" i="14"/>
  <c r="BJ18" i="14"/>
  <c r="D19" i="14"/>
  <c r="D19" i="31" s="1"/>
  <c r="H19" i="14"/>
  <c r="H19" i="31" s="1"/>
  <c r="L19" i="14"/>
  <c r="L19" i="31" s="1"/>
  <c r="P19" i="14"/>
  <c r="T19" i="14"/>
  <c r="X19" i="14"/>
  <c r="AB19" i="14"/>
  <c r="AJ19" i="14"/>
  <c r="AN19" i="14"/>
  <c r="AV19" i="14"/>
  <c r="AZ19" i="14"/>
  <c r="BD19" i="14"/>
  <c r="BH19" i="14"/>
  <c r="BM19" i="14" s="1"/>
  <c r="F20" i="14"/>
  <c r="F20" i="31" s="1"/>
  <c r="J20" i="14"/>
  <c r="N20" i="14"/>
  <c r="N20" i="31" s="1"/>
  <c r="R20" i="14"/>
  <c r="V20" i="14" s="1"/>
  <c r="Z20" i="14"/>
  <c r="AD20" i="14"/>
  <c r="AL20" i="14"/>
  <c r="AP20" i="14"/>
  <c r="AT20" i="14"/>
  <c r="AU20" i="14" s="1"/>
  <c r="AX20" i="14"/>
  <c r="BB20" i="14"/>
  <c r="BF20" i="14"/>
  <c r="BJ20" i="14"/>
  <c r="D21" i="14"/>
  <c r="D21" i="31" s="1"/>
  <c r="H21" i="14"/>
  <c r="H21" i="31" s="1"/>
  <c r="L21" i="14"/>
  <c r="L21" i="31" s="1"/>
  <c r="P21" i="14"/>
  <c r="T21" i="14"/>
  <c r="AB21" i="14"/>
  <c r="AJ21" i="14"/>
  <c r="AN21" i="14"/>
  <c r="AV21" i="14"/>
  <c r="AZ21" i="14"/>
  <c r="BD21" i="14"/>
  <c r="BH21" i="14"/>
  <c r="BM21" i="14" s="1"/>
  <c r="BG22" i="14"/>
  <c r="BC22" i="14"/>
  <c r="AY22" i="14"/>
  <c r="AQ22" i="14"/>
  <c r="AM22" i="14"/>
  <c r="AP22" i="14" s="1"/>
  <c r="F22" i="14"/>
  <c r="F22" i="31" s="1"/>
  <c r="J22" i="14"/>
  <c r="J22" i="31" s="1"/>
  <c r="N22" i="14"/>
  <c r="N22" i="31" s="1"/>
  <c r="R22" i="14"/>
  <c r="T22" i="14" s="1"/>
  <c r="V22" i="14"/>
  <c r="Z22" i="14"/>
  <c r="AD22" i="14"/>
  <c r="AH22" i="14"/>
  <c r="AL22" i="14"/>
  <c r="AW22" i="14"/>
  <c r="BB22" i="14"/>
  <c r="BH22" i="14"/>
  <c r="BM22" i="14" s="1"/>
  <c r="D23" i="14"/>
  <c r="D23" i="31" s="1"/>
  <c r="J23" i="14"/>
  <c r="J23" i="31" s="1"/>
  <c r="O23" i="14"/>
  <c r="T23" i="14"/>
  <c r="Z23" i="14"/>
  <c r="AE23" i="14"/>
  <c r="AJ23" i="14"/>
  <c r="AP23" i="14"/>
  <c r="AV23" i="14"/>
  <c r="BD23" i="14"/>
  <c r="BL23" i="14"/>
  <c r="F24" i="14"/>
  <c r="F24" i="31" s="1"/>
  <c r="N24" i="14"/>
  <c r="N24" i="31" s="1"/>
  <c r="V24" i="14"/>
  <c r="AD24" i="14"/>
  <c r="AL24" i="14"/>
  <c r="AT24" i="14"/>
  <c r="AU24" i="14" s="1"/>
  <c r="BB24" i="14"/>
  <c r="BJ24" i="14"/>
  <c r="Q25" i="14"/>
  <c r="AA16" i="14"/>
  <c r="AE16" i="14"/>
  <c r="AI16" i="14"/>
  <c r="AM16" i="14"/>
  <c r="AP16" i="14" s="1"/>
  <c r="AQ16" i="14"/>
  <c r="AY16" i="14"/>
  <c r="BC16" i="14"/>
  <c r="BG16" i="14"/>
  <c r="E17" i="14"/>
  <c r="E17" i="31" s="1"/>
  <c r="I17" i="14"/>
  <c r="I17" i="31" s="1"/>
  <c r="M17" i="14"/>
  <c r="M17" i="31" s="1"/>
  <c r="U17" i="14"/>
  <c r="AC17" i="14"/>
  <c r="AG17" i="14"/>
  <c r="AK17" i="14"/>
  <c r="AO17" i="14"/>
  <c r="AS17" i="14"/>
  <c r="AW17" i="14"/>
  <c r="BA17" i="14"/>
  <c r="BE17" i="14"/>
  <c r="BI17" i="14"/>
  <c r="W18" i="14"/>
  <c r="AA18" i="14"/>
  <c r="AE18" i="14"/>
  <c r="AI18" i="14"/>
  <c r="AM18" i="14"/>
  <c r="AP18" i="14" s="1"/>
  <c r="AQ18" i="14"/>
  <c r="AY18" i="14"/>
  <c r="BC18" i="14"/>
  <c r="BG18" i="14"/>
  <c r="E19" i="14"/>
  <c r="E19" i="31" s="1"/>
  <c r="I19" i="14"/>
  <c r="I19" i="31" s="1"/>
  <c r="M19" i="14"/>
  <c r="M19" i="31" s="1"/>
  <c r="U19" i="14"/>
  <c r="AC19" i="14"/>
  <c r="AG19" i="14"/>
  <c r="AK19" i="14"/>
  <c r="AS19" i="14"/>
  <c r="AW19" i="14"/>
  <c r="BA19" i="14"/>
  <c r="BE19" i="14"/>
  <c r="BI19" i="14"/>
  <c r="G20" i="14"/>
  <c r="G20" i="31" s="1"/>
  <c r="K20" i="14"/>
  <c r="K20" i="31" s="1"/>
  <c r="O20" i="14"/>
  <c r="S20" i="14"/>
  <c r="W20" i="14"/>
  <c r="AA20" i="14"/>
  <c r="AE20" i="14"/>
  <c r="AI20" i="14"/>
  <c r="AM20" i="14"/>
  <c r="AQ20" i="14"/>
  <c r="AY20" i="14"/>
  <c r="BC20" i="14"/>
  <c r="BG20" i="14"/>
  <c r="E21" i="14"/>
  <c r="E21" i="31" s="1"/>
  <c r="I21" i="14"/>
  <c r="I21" i="31" s="1"/>
  <c r="M21" i="14"/>
  <c r="M21" i="31" s="1"/>
  <c r="U21" i="14"/>
  <c r="AC21" i="14"/>
  <c r="AG21" i="14"/>
  <c r="AK21" i="14"/>
  <c r="AO21" i="14"/>
  <c r="AS21" i="14"/>
  <c r="AW21" i="14"/>
  <c r="BA21" i="14"/>
  <c r="BE21" i="14"/>
  <c r="C22" i="14"/>
  <c r="C22" i="31" s="1"/>
  <c r="G22" i="14"/>
  <c r="G22" i="31" s="1"/>
  <c r="K22" i="14"/>
  <c r="K22" i="31" s="1"/>
  <c r="O22" i="14"/>
  <c r="S22" i="14"/>
  <c r="W22" i="14"/>
  <c r="AA22" i="14"/>
  <c r="AE22" i="14"/>
  <c r="AI22" i="14"/>
  <c r="AN22" i="14"/>
  <c r="AS22" i="14"/>
  <c r="AX22" i="14"/>
  <c r="BD22" i="14"/>
  <c r="BI22" i="14"/>
  <c r="F23" i="14"/>
  <c r="F23" i="31" s="1"/>
  <c r="K23" i="14"/>
  <c r="K23" i="31" s="1"/>
  <c r="P23" i="14"/>
  <c r="V23" i="14"/>
  <c r="AA23" i="14"/>
  <c r="AF23" i="14"/>
  <c r="AL23" i="14"/>
  <c r="AQ23" i="14"/>
  <c r="AY23" i="14"/>
  <c r="BG23" i="14"/>
  <c r="I24" i="14"/>
  <c r="I24" i="31" s="1"/>
  <c r="AG24" i="14"/>
  <c r="AO24" i="14"/>
  <c r="AR24" i="14" s="1"/>
  <c r="AW24" i="14"/>
  <c r="BE24" i="14"/>
  <c r="BM24" i="14"/>
  <c r="E25" i="14"/>
  <c r="E25" i="31" s="1"/>
  <c r="I25" i="14"/>
  <c r="M25" i="14"/>
  <c r="M25" i="31" s="1"/>
  <c r="AC25" i="14"/>
  <c r="AK25" i="14"/>
  <c r="AO25" i="14"/>
  <c r="AS25" i="14"/>
  <c r="AW25" i="14"/>
  <c r="BA25" i="14"/>
  <c r="BE25" i="14"/>
  <c r="BI25" i="14"/>
  <c r="BM25" i="14"/>
  <c r="C26" i="14"/>
  <c r="C26" i="31" s="1"/>
  <c r="K26" i="14"/>
  <c r="K26" i="31" s="1"/>
  <c r="O26" i="14"/>
  <c r="AA26" i="14"/>
  <c r="AE26" i="14"/>
  <c r="AI26" i="14"/>
  <c r="AM26" i="14"/>
  <c r="AP26" i="14" s="1"/>
  <c r="AY26" i="14"/>
  <c r="BC26" i="14"/>
  <c r="BG26" i="14"/>
  <c r="E27" i="14"/>
  <c r="E27" i="31" s="1"/>
  <c r="I27" i="14"/>
  <c r="I27" i="31" s="1"/>
  <c r="M27" i="14"/>
  <c r="M27" i="31" s="1"/>
  <c r="AC27" i="14"/>
  <c r="AK27" i="14"/>
  <c r="AO27" i="14"/>
  <c r="AS27" i="14"/>
  <c r="AW27" i="14"/>
  <c r="BA27" i="14"/>
  <c r="BE27" i="14"/>
  <c r="BI27" i="14"/>
  <c r="BM27" i="14"/>
  <c r="C28" i="14"/>
  <c r="C28" i="31" s="1"/>
  <c r="K28" i="14"/>
  <c r="K28" i="31" s="1"/>
  <c r="O28" i="14"/>
  <c r="AA28" i="14"/>
  <c r="AE28" i="14"/>
  <c r="AI28" i="14"/>
  <c r="AM28" i="14"/>
  <c r="AO28" i="14" s="1"/>
  <c r="AQ28" i="14"/>
  <c r="AY28" i="14"/>
  <c r="BC28" i="14"/>
  <c r="BG28" i="14"/>
  <c r="E29" i="14"/>
  <c r="E29" i="31" s="1"/>
  <c r="I29" i="14"/>
  <c r="I29" i="31" s="1"/>
  <c r="M29" i="14"/>
  <c r="M29" i="31" s="1"/>
  <c r="AA29" i="14"/>
  <c r="AF29" i="14"/>
  <c r="AL29" i="14"/>
  <c r="AV29" i="14"/>
  <c r="BB29" i="14"/>
  <c r="BG29" i="14"/>
  <c r="D30" i="14"/>
  <c r="D30" i="31" s="1"/>
  <c r="I30" i="14"/>
  <c r="I30" i="31" s="1"/>
  <c r="N30" i="14"/>
  <c r="N30" i="31" s="1"/>
  <c r="AD30" i="14"/>
  <c r="AJ30" i="14"/>
  <c r="AT30" i="14"/>
  <c r="AU30" i="14" s="1"/>
  <c r="AZ30" i="14"/>
  <c r="BE30" i="14"/>
  <c r="BJ30" i="14"/>
  <c r="BF31" i="14"/>
  <c r="BB31" i="14"/>
  <c r="AX31" i="14"/>
  <c r="AT31" i="14"/>
  <c r="AU31" i="14" s="1"/>
  <c r="BE31" i="14"/>
  <c r="BA31" i="14"/>
  <c r="AW31" i="14"/>
  <c r="AS31" i="14"/>
  <c r="AO31" i="14"/>
  <c r="AC31" i="14"/>
  <c r="U31" i="14"/>
  <c r="M31" i="14"/>
  <c r="M31" i="31" s="1"/>
  <c r="I31" i="14"/>
  <c r="I31" i="31" s="1"/>
  <c r="E31" i="14"/>
  <c r="E31" i="31" s="1"/>
  <c r="G31" i="14"/>
  <c r="G31" i="31" s="1"/>
  <c r="L31" i="14"/>
  <c r="L31" i="31" s="1"/>
  <c r="R31" i="14"/>
  <c r="W31" i="14"/>
  <c r="AB31" i="14"/>
  <c r="AK31" i="14" s="1"/>
  <c r="AH31" i="14"/>
  <c r="AM31" i="14"/>
  <c r="AZ31" i="14"/>
  <c r="BH31" i="14"/>
  <c r="BM31" i="14" s="1"/>
  <c r="BH32" i="14"/>
  <c r="BD32" i="14"/>
  <c r="AZ32" i="14"/>
  <c r="AV32" i="14"/>
  <c r="AJ32" i="14"/>
  <c r="AB32" i="14"/>
  <c r="AK32" i="14" s="1"/>
  <c r="P32" i="14"/>
  <c r="L32" i="14"/>
  <c r="L32" i="31" s="1"/>
  <c r="H32" i="14"/>
  <c r="AH32" i="14" s="1"/>
  <c r="D32" i="14"/>
  <c r="D32" i="31" s="1"/>
  <c r="BG32" i="14"/>
  <c r="BC32" i="14"/>
  <c r="AY32" i="14"/>
  <c r="AM32" i="14"/>
  <c r="AN32" i="14" s="1"/>
  <c r="AI32" i="14"/>
  <c r="AE32" i="14"/>
  <c r="AA32" i="14"/>
  <c r="O32" i="14"/>
  <c r="K32" i="14"/>
  <c r="K32" i="31" s="1"/>
  <c r="G32" i="14"/>
  <c r="G32" i="31" s="1"/>
  <c r="C32" i="14"/>
  <c r="C32" i="31" s="1"/>
  <c r="J32" i="14"/>
  <c r="J32" i="31" s="1"/>
  <c r="R32" i="14"/>
  <c r="W32" i="14" s="1"/>
  <c r="Z32" i="14"/>
  <c r="AX32" i="14"/>
  <c r="BF32" i="14"/>
  <c r="E34" i="14"/>
  <c r="M34" i="14"/>
  <c r="U34" i="14"/>
  <c r="AC34" i="14"/>
  <c r="AS34" i="14"/>
  <c r="BA34" i="14"/>
  <c r="J36" i="14"/>
  <c r="U36" i="14"/>
  <c r="AD36" i="14"/>
  <c r="BA36" i="14"/>
  <c r="I40" i="14"/>
  <c r="AO40" i="14"/>
  <c r="BE40" i="14"/>
  <c r="F25" i="14"/>
  <c r="J25" i="14"/>
  <c r="J25" i="31" s="1"/>
  <c r="N25" i="14"/>
  <c r="N25" i="31" s="1"/>
  <c r="R25" i="14"/>
  <c r="V25" i="14"/>
  <c r="Z25" i="14"/>
  <c r="AD25" i="14"/>
  <c r="AL25" i="14"/>
  <c r="AP25" i="14"/>
  <c r="AT25" i="14"/>
  <c r="AU25" i="14" s="1"/>
  <c r="AX25" i="14"/>
  <c r="BB25" i="14"/>
  <c r="BF25" i="14"/>
  <c r="D26" i="14"/>
  <c r="D26" i="31" s="1"/>
  <c r="H26" i="14"/>
  <c r="H26" i="31" s="1"/>
  <c r="L26" i="14"/>
  <c r="L26" i="31" s="1"/>
  <c r="P26" i="14"/>
  <c r="AB26" i="14"/>
  <c r="AK26" i="14" s="1"/>
  <c r="AJ26" i="14"/>
  <c r="AV26" i="14"/>
  <c r="AZ26" i="14"/>
  <c r="BD26" i="14"/>
  <c r="BH26" i="14"/>
  <c r="BL26" i="14" s="1"/>
  <c r="F27" i="14"/>
  <c r="J27" i="14"/>
  <c r="J27" i="31" s="1"/>
  <c r="N27" i="14"/>
  <c r="N27" i="31" s="1"/>
  <c r="R27" i="14"/>
  <c r="V27" i="14"/>
  <c r="Z27" i="14"/>
  <c r="AD27" i="14"/>
  <c r="AL27" i="14"/>
  <c r="AP27" i="14"/>
  <c r="AT27" i="14"/>
  <c r="AU27" i="14" s="1"/>
  <c r="AX27" i="14"/>
  <c r="BB27" i="14"/>
  <c r="BF27" i="14"/>
  <c r="D28" i="14"/>
  <c r="D28" i="31" s="1"/>
  <c r="H28" i="14"/>
  <c r="H28" i="31" s="1"/>
  <c r="L28" i="14"/>
  <c r="L28" i="31" s="1"/>
  <c r="P28" i="14"/>
  <c r="AB28" i="14"/>
  <c r="AK28" i="14" s="1"/>
  <c r="AJ28" i="14"/>
  <c r="AN28" i="14"/>
  <c r="AV28" i="14"/>
  <c r="AZ28" i="14"/>
  <c r="BD28" i="14"/>
  <c r="BH28" i="14"/>
  <c r="BL28" i="14" s="1"/>
  <c r="BE29" i="14"/>
  <c r="BA29" i="14"/>
  <c r="AW29" i="14"/>
  <c r="AS29" i="14"/>
  <c r="AC29" i="14"/>
  <c r="F29" i="14"/>
  <c r="J29" i="14"/>
  <c r="J29" i="31" s="1"/>
  <c r="N29" i="14"/>
  <c r="N29" i="31" s="1"/>
  <c r="R29" i="14"/>
  <c r="W29" i="14" s="1"/>
  <c r="AB29" i="14"/>
  <c r="AK29" i="14" s="1"/>
  <c r="AM29" i="14"/>
  <c r="AO29" i="14" s="1"/>
  <c r="AX29" i="14"/>
  <c r="BC29" i="14"/>
  <c r="BH29" i="14"/>
  <c r="BM29" i="14" s="1"/>
  <c r="E30" i="14"/>
  <c r="E30" i="31" s="1"/>
  <c r="J30" i="14"/>
  <c r="J30" i="31" s="1"/>
  <c r="P30" i="14"/>
  <c r="U30" i="14"/>
  <c r="Z30" i="14"/>
  <c r="AK30" i="14"/>
  <c r="AP30" i="14"/>
  <c r="AV30" i="14"/>
  <c r="BA30" i="14"/>
  <c r="BF30" i="14"/>
  <c r="F34" i="14"/>
  <c r="N34" i="14"/>
  <c r="AD34" i="14"/>
  <c r="AL34" i="14"/>
  <c r="AT34" i="14"/>
  <c r="AU34" i="14" s="1"/>
  <c r="BB34" i="14"/>
  <c r="BH36" i="14"/>
  <c r="BJ36" i="14" s="1"/>
  <c r="BD36" i="14"/>
  <c r="AZ36" i="14"/>
  <c r="AV36" i="14"/>
  <c r="AJ36" i="14"/>
  <c r="AB36" i="14"/>
  <c r="AK36" i="14" s="1"/>
  <c r="X36" i="14"/>
  <c r="T36" i="14"/>
  <c r="P36" i="14"/>
  <c r="L36" i="14"/>
  <c r="H36" i="14"/>
  <c r="AF36" i="14" s="1"/>
  <c r="D36" i="14"/>
  <c r="BG36" i="14"/>
  <c r="BC36" i="14"/>
  <c r="AY36" i="14"/>
  <c r="AM36" i="14"/>
  <c r="AO36" i="14" s="1"/>
  <c r="AI36" i="14"/>
  <c r="AE36" i="14"/>
  <c r="AA36" i="14"/>
  <c r="W36" i="14"/>
  <c r="S36" i="14"/>
  <c r="O36" i="14"/>
  <c r="K36" i="14"/>
  <c r="G36" i="14"/>
  <c r="C36" i="14"/>
  <c r="BE36" i="14"/>
  <c r="AW36" i="14"/>
  <c r="AG36" i="14"/>
  <c r="I36" i="14"/>
  <c r="M36" i="14"/>
  <c r="V36" i="14"/>
  <c r="AH36" i="14"/>
  <c r="AS36" i="14"/>
  <c r="BB36" i="14"/>
  <c r="J40" i="14"/>
  <c r="Z40" i="14"/>
  <c r="BL40" i="14"/>
  <c r="BH40" i="14"/>
  <c r="BD40" i="14"/>
  <c r="AZ40" i="14"/>
  <c r="AV40" i="14"/>
  <c r="AJ40" i="14"/>
  <c r="AF40" i="14"/>
  <c r="AB40" i="14"/>
  <c r="P40" i="14"/>
  <c r="L40" i="14"/>
  <c r="H40" i="14"/>
  <c r="D40" i="14"/>
  <c r="BK40" i="14"/>
  <c r="BG40" i="14"/>
  <c r="BC40" i="14"/>
  <c r="AY40" i="14"/>
  <c r="AQ40" i="14"/>
  <c r="AM40" i="14"/>
  <c r="AN40" i="14" s="1"/>
  <c r="AI40" i="14"/>
  <c r="AE40" i="14"/>
  <c r="AA40" i="14"/>
  <c r="O40" i="14"/>
  <c r="K40" i="14"/>
  <c r="C40" i="14"/>
  <c r="BJ40" i="14"/>
  <c r="BB40" i="14"/>
  <c r="AT40" i="14"/>
  <c r="AU40" i="14" s="1"/>
  <c r="AL40" i="14"/>
  <c r="AD40" i="14"/>
  <c r="V40" i="14"/>
  <c r="N40" i="14"/>
  <c r="BI40" i="14"/>
  <c r="BA40" i="14"/>
  <c r="AS40" i="14"/>
  <c r="AK40" i="14"/>
  <c r="AC40" i="14"/>
  <c r="M40" i="14"/>
  <c r="E40" i="14"/>
  <c r="AW40" i="14"/>
  <c r="BM40" i="14"/>
  <c r="F26" i="14"/>
  <c r="F26" i="31" s="1"/>
  <c r="J26" i="14"/>
  <c r="J26" i="31" s="1"/>
  <c r="N26" i="14"/>
  <c r="N26" i="31" s="1"/>
  <c r="R26" i="14"/>
  <c r="V26" i="14" s="1"/>
  <c r="Z26" i="14"/>
  <c r="AD26" i="14"/>
  <c r="AH26" i="14"/>
  <c r="AL26" i="14"/>
  <c r="AT26" i="14"/>
  <c r="AU26" i="14" s="1"/>
  <c r="AX26" i="14"/>
  <c r="BB26" i="14"/>
  <c r="BF26" i="14"/>
  <c r="F28" i="14"/>
  <c r="J28" i="14"/>
  <c r="J28" i="31" s="1"/>
  <c r="N28" i="14"/>
  <c r="N28" i="31" s="1"/>
  <c r="R28" i="14"/>
  <c r="S28" i="14" s="1"/>
  <c r="Z28" i="14"/>
  <c r="AD28" i="14"/>
  <c r="AL28" i="14"/>
  <c r="AP28" i="14"/>
  <c r="AR28" i="14" s="1"/>
  <c r="AT28" i="14"/>
  <c r="AU28" i="14" s="1"/>
  <c r="AX28" i="14"/>
  <c r="BB28" i="14"/>
  <c r="BF28" i="14"/>
  <c r="BK30" i="14"/>
  <c r="BG30" i="14"/>
  <c r="BC30" i="14"/>
  <c r="AY30" i="14"/>
  <c r="AM30" i="14"/>
  <c r="AQ30" i="14" s="1"/>
  <c r="AI30" i="14"/>
  <c r="AE30" i="14"/>
  <c r="AA30" i="14"/>
  <c r="O30" i="14"/>
  <c r="K30" i="14"/>
  <c r="K30" i="31" s="1"/>
  <c r="G30" i="14"/>
  <c r="G30" i="31" s="1"/>
  <c r="C30" i="14"/>
  <c r="C30" i="31" s="1"/>
  <c r="H30" i="14"/>
  <c r="H30" i="31" s="1"/>
  <c r="M30" i="14"/>
  <c r="M30" i="31" s="1"/>
  <c r="R30" i="14"/>
  <c r="S30" i="14" s="1"/>
  <c r="AC30" i="14"/>
  <c r="AN30" i="14"/>
  <c r="AS30" i="14"/>
  <c r="AX30" i="14"/>
  <c r="BD30" i="14"/>
  <c r="BI30" i="14"/>
  <c r="BH34" i="14"/>
  <c r="BD34" i="14"/>
  <c r="AZ34" i="14"/>
  <c r="AV34" i="14"/>
  <c r="AJ34" i="14"/>
  <c r="AB34" i="14"/>
  <c r="AK34" i="14" s="1"/>
  <c r="T34" i="14"/>
  <c r="P34" i="14"/>
  <c r="L34" i="14"/>
  <c r="H34" i="14"/>
  <c r="AF34" i="14" s="1"/>
  <c r="D34" i="14"/>
  <c r="BG34" i="14"/>
  <c r="BC34" i="14"/>
  <c r="AY34" i="14"/>
  <c r="AM34" i="14"/>
  <c r="AO34" i="14" s="1"/>
  <c r="AI34" i="14"/>
  <c r="AE34" i="14"/>
  <c r="AA34" i="14"/>
  <c r="W34" i="14"/>
  <c r="O34" i="14"/>
  <c r="K34" i="14"/>
  <c r="G34" i="14"/>
  <c r="C34" i="14"/>
  <c r="J34" i="14"/>
  <c r="R34" i="14"/>
  <c r="AG34" i="14" s="1"/>
  <c r="Z34" i="14"/>
  <c r="AX34" i="14"/>
  <c r="BF34" i="14"/>
  <c r="AL36" i="14"/>
  <c r="AX36" i="14"/>
  <c r="Q37" i="14"/>
  <c r="F40" i="14"/>
  <c r="G40" i="14" s="1"/>
  <c r="R40" i="14"/>
  <c r="AG40" i="14" s="1"/>
  <c r="AH40" i="14"/>
  <c r="AX40" i="14"/>
  <c r="BH42" i="14"/>
  <c r="BI42" i="14" s="1"/>
  <c r="BD42" i="14"/>
  <c r="AZ42" i="14"/>
  <c r="AV42" i="14"/>
  <c r="AJ42" i="14"/>
  <c r="AB42" i="14"/>
  <c r="AK42" i="14" s="1"/>
  <c r="T42" i="14"/>
  <c r="P42" i="14"/>
  <c r="L42" i="14"/>
  <c r="H42" i="14"/>
  <c r="D42" i="14"/>
  <c r="BG42" i="14"/>
  <c r="BC42" i="14"/>
  <c r="AY42" i="14"/>
  <c r="AM42" i="14"/>
  <c r="AQ42" i="14" s="1"/>
  <c r="AI42" i="14"/>
  <c r="AE42" i="14"/>
  <c r="AA42" i="14"/>
  <c r="W42" i="14"/>
  <c r="O42" i="14"/>
  <c r="K42" i="14"/>
  <c r="C42" i="14"/>
  <c r="J42" i="14"/>
  <c r="R42" i="14"/>
  <c r="U42" i="14" s="1"/>
  <c r="Z42" i="14"/>
  <c r="AP42" i="14"/>
  <c r="AX42" i="14"/>
  <c r="BF42" i="14"/>
  <c r="N44" i="14"/>
  <c r="AD44" i="14"/>
  <c r="AT44" i="14"/>
  <c r="AU44" i="14" s="1"/>
  <c r="BM50" i="14"/>
  <c r="BE50" i="14"/>
  <c r="BA50" i="14"/>
  <c r="AW50" i="14"/>
  <c r="AS50" i="14"/>
  <c r="AO50" i="14"/>
  <c r="AR50" i="14" s="1"/>
  <c r="AG50" i="14"/>
  <c r="AC50" i="14"/>
  <c r="U50" i="14"/>
  <c r="M50" i="14"/>
  <c r="I50" i="14"/>
  <c r="E50" i="14"/>
  <c r="BL50" i="14"/>
  <c r="BH50" i="14"/>
  <c r="BI50" i="14" s="1"/>
  <c r="BD50" i="14"/>
  <c r="AZ50" i="14"/>
  <c r="AV50" i="14"/>
  <c r="AN50" i="14"/>
  <c r="AJ50" i="14"/>
  <c r="AB50" i="14"/>
  <c r="AK50" i="14" s="1"/>
  <c r="X50" i="14"/>
  <c r="T50" i="14"/>
  <c r="P50" i="14"/>
  <c r="L50" i="14"/>
  <c r="H50" i="14"/>
  <c r="D50" i="14"/>
  <c r="BK50" i="14"/>
  <c r="BG50" i="14"/>
  <c r="BC50" i="14"/>
  <c r="AY50" i="14"/>
  <c r="AQ50" i="14"/>
  <c r="AM50" i="14"/>
  <c r="AI50" i="14"/>
  <c r="AE50" i="14"/>
  <c r="AA50" i="14"/>
  <c r="W50" i="14"/>
  <c r="S50" i="14"/>
  <c r="O50" i="14"/>
  <c r="K50" i="14"/>
  <c r="G50" i="14"/>
  <c r="C50" i="14"/>
  <c r="R50" i="14"/>
  <c r="V50" i="14" s="1"/>
  <c r="AX50" i="14"/>
  <c r="BM63" i="14"/>
  <c r="BE63" i="14"/>
  <c r="BA63" i="14"/>
  <c r="AW63" i="14"/>
  <c r="AS63" i="14"/>
  <c r="AO63" i="14"/>
  <c r="AR63" i="14" s="1"/>
  <c r="AG63" i="14"/>
  <c r="AC63" i="14"/>
  <c r="U63" i="14"/>
  <c r="M63" i="14"/>
  <c r="I63" i="14"/>
  <c r="E63" i="14"/>
  <c r="BL63" i="14"/>
  <c r="BH63" i="14"/>
  <c r="BI63" i="14" s="1"/>
  <c r="BD63" i="14"/>
  <c r="AZ63" i="14"/>
  <c r="AV63" i="14"/>
  <c r="AN63" i="14"/>
  <c r="AJ63" i="14"/>
  <c r="AB63" i="14"/>
  <c r="AK63" i="14" s="1"/>
  <c r="X63" i="14"/>
  <c r="T63" i="14"/>
  <c r="P63" i="14"/>
  <c r="L63" i="14"/>
  <c r="H63" i="14"/>
  <c r="D63" i="14"/>
  <c r="BK63" i="14"/>
  <c r="BG63" i="14"/>
  <c r="BC63" i="14"/>
  <c r="AY63" i="14"/>
  <c r="AQ63" i="14"/>
  <c r="AM63" i="14"/>
  <c r="AI63" i="14"/>
  <c r="AE63" i="14"/>
  <c r="AA63" i="14"/>
  <c r="W63" i="14"/>
  <c r="S63" i="14"/>
  <c r="O63" i="14"/>
  <c r="K63" i="14"/>
  <c r="C63" i="14"/>
  <c r="R63" i="14"/>
  <c r="AX63" i="14"/>
  <c r="AT65" i="14"/>
  <c r="AU65" i="14" s="1"/>
  <c r="BI80" i="14"/>
  <c r="BE80" i="14"/>
  <c r="BA80" i="14"/>
  <c r="AW80" i="14"/>
  <c r="AS80" i="14"/>
  <c r="AC80" i="14"/>
  <c r="M80" i="14"/>
  <c r="I80" i="14"/>
  <c r="E80" i="14"/>
  <c r="BH80" i="14"/>
  <c r="BL80" i="14" s="1"/>
  <c r="BD80" i="14"/>
  <c r="AZ80" i="14"/>
  <c r="AV80" i="14"/>
  <c r="AJ80" i="14"/>
  <c r="AB80" i="14"/>
  <c r="AK80" i="14" s="1"/>
  <c r="P80" i="14"/>
  <c r="L80" i="14"/>
  <c r="H80" i="14"/>
  <c r="D80" i="14"/>
  <c r="BG80" i="14"/>
  <c r="BC80" i="14"/>
  <c r="AY80" i="14"/>
  <c r="AM80" i="14"/>
  <c r="AO80" i="14" s="1"/>
  <c r="AI80" i="14"/>
  <c r="AE80" i="14"/>
  <c r="AA80" i="14"/>
  <c r="O80" i="14"/>
  <c r="K80" i="14"/>
  <c r="G80" i="14"/>
  <c r="C80" i="14"/>
  <c r="R80" i="14"/>
  <c r="V80" i="14" s="1"/>
  <c r="AX80" i="14"/>
  <c r="N82" i="14"/>
  <c r="AD82" i="14"/>
  <c r="AT82" i="14"/>
  <c r="AU82" i="14" s="1"/>
  <c r="BM84" i="14"/>
  <c r="BE84" i="14"/>
  <c r="BA84" i="14"/>
  <c r="AW84" i="14"/>
  <c r="AS84" i="14"/>
  <c r="AO84" i="14"/>
  <c r="AR84" i="14" s="1"/>
  <c r="AC84" i="14"/>
  <c r="U84" i="14"/>
  <c r="M84" i="14"/>
  <c r="I84" i="14"/>
  <c r="E84" i="14"/>
  <c r="BL84" i="14"/>
  <c r="BH84" i="14"/>
  <c r="BI84" i="14" s="1"/>
  <c r="BD84" i="14"/>
  <c r="AZ84" i="14"/>
  <c r="AV84" i="14"/>
  <c r="AN84" i="14"/>
  <c r="AJ84" i="14"/>
  <c r="AB84" i="14"/>
  <c r="AK84" i="14" s="1"/>
  <c r="P84" i="14"/>
  <c r="L84" i="14"/>
  <c r="H84" i="14"/>
  <c r="D84" i="14"/>
  <c r="BK84" i="14"/>
  <c r="BG84" i="14"/>
  <c r="BC84" i="14"/>
  <c r="AY84" i="14"/>
  <c r="AQ84" i="14"/>
  <c r="AM84" i="14"/>
  <c r="AI84" i="14"/>
  <c r="AE84" i="14"/>
  <c r="AA84" i="14"/>
  <c r="O84" i="14"/>
  <c r="K84" i="14"/>
  <c r="G84" i="14"/>
  <c r="C84" i="14"/>
  <c r="R84" i="14"/>
  <c r="V84" i="14" s="1"/>
  <c r="AX84" i="14"/>
  <c r="BM86" i="14"/>
  <c r="BE86" i="14"/>
  <c r="BA86" i="14"/>
  <c r="AW86" i="14"/>
  <c r="AS86" i="14"/>
  <c r="AO86" i="14"/>
  <c r="AR86" i="14" s="1"/>
  <c r="AC86" i="14"/>
  <c r="U86" i="14"/>
  <c r="M86" i="14"/>
  <c r="I86" i="14"/>
  <c r="E86" i="14"/>
  <c r="BL86" i="14"/>
  <c r="BH86" i="14"/>
  <c r="BI86" i="14" s="1"/>
  <c r="BD86" i="14"/>
  <c r="AZ86" i="14"/>
  <c r="AV86" i="14"/>
  <c r="AN86" i="14"/>
  <c r="AJ86" i="14"/>
  <c r="AB86" i="14"/>
  <c r="AK86" i="14" s="1"/>
  <c r="P86" i="14"/>
  <c r="L86" i="14"/>
  <c r="H86" i="14"/>
  <c r="D86" i="14"/>
  <c r="BK86" i="14"/>
  <c r="BG86" i="14"/>
  <c r="BC86" i="14"/>
  <c r="AY86" i="14"/>
  <c r="AQ86" i="14"/>
  <c r="AM86" i="14"/>
  <c r="AI86" i="14"/>
  <c r="AE86" i="14"/>
  <c r="AA86" i="14"/>
  <c r="O86" i="14"/>
  <c r="K86" i="14"/>
  <c r="G86" i="14"/>
  <c r="C86" i="14"/>
  <c r="R86" i="14"/>
  <c r="V86" i="14" s="1"/>
  <c r="AX86" i="14"/>
  <c r="N101" i="14"/>
  <c r="AD101" i="14"/>
  <c r="AT101" i="14"/>
  <c r="AU101" i="14" s="1"/>
  <c r="BE103" i="14"/>
  <c r="BA103" i="14"/>
  <c r="AW103" i="14"/>
  <c r="AS103" i="14"/>
  <c r="AC103" i="14"/>
  <c r="M103" i="14"/>
  <c r="I103" i="14"/>
  <c r="E103" i="14"/>
  <c r="BH103" i="14"/>
  <c r="BM103" i="14" s="1"/>
  <c r="BD103" i="14"/>
  <c r="AZ103" i="14"/>
  <c r="AV103" i="14"/>
  <c r="AJ103" i="14"/>
  <c r="AB103" i="14"/>
  <c r="AK103" i="14" s="1"/>
  <c r="T103" i="14"/>
  <c r="P103" i="14"/>
  <c r="L103" i="14"/>
  <c r="H103" i="14"/>
  <c r="AF103" i="14" s="1"/>
  <c r="D103" i="14"/>
  <c r="BG103" i="14"/>
  <c r="BC103" i="14"/>
  <c r="AY103" i="14"/>
  <c r="AM103" i="14"/>
  <c r="AQ103" i="14" s="1"/>
  <c r="AI103" i="14"/>
  <c r="AE103" i="14"/>
  <c r="AA103" i="14"/>
  <c r="W103" i="14"/>
  <c r="O103" i="14"/>
  <c r="K103" i="14"/>
  <c r="G103" i="14"/>
  <c r="C103" i="14"/>
  <c r="R103" i="14"/>
  <c r="V103" i="14" s="1"/>
  <c r="AX103" i="14"/>
  <c r="BE117" i="14"/>
  <c r="BA117" i="14"/>
  <c r="AW117" i="14"/>
  <c r="AS117" i="14"/>
  <c r="AC117" i="14"/>
  <c r="M117" i="14"/>
  <c r="I117" i="14"/>
  <c r="E117" i="14"/>
  <c r="BH117" i="14"/>
  <c r="BM117" i="14" s="1"/>
  <c r="BD117" i="14"/>
  <c r="AZ117" i="14"/>
  <c r="AV117" i="14"/>
  <c r="AJ117" i="14"/>
  <c r="AB117" i="14"/>
  <c r="AK117" i="14" s="1"/>
  <c r="P117" i="14"/>
  <c r="L117" i="14"/>
  <c r="H117" i="14"/>
  <c r="AF117" i="14" s="1"/>
  <c r="D117" i="14"/>
  <c r="BG117" i="14"/>
  <c r="BC117" i="14"/>
  <c r="AY117" i="14"/>
  <c r="AM117" i="14"/>
  <c r="AQ117" i="14" s="1"/>
  <c r="AI117" i="14"/>
  <c r="AE117" i="14"/>
  <c r="AA117" i="14"/>
  <c r="W117" i="14"/>
  <c r="O117" i="14"/>
  <c r="K117" i="14"/>
  <c r="G117" i="14"/>
  <c r="C117" i="14"/>
  <c r="AT117" i="14"/>
  <c r="AU117" i="14" s="1"/>
  <c r="AD117" i="14"/>
  <c r="N117" i="14"/>
  <c r="BF117" i="14"/>
  <c r="Z117" i="14"/>
  <c r="J117" i="14"/>
  <c r="BB117" i="14"/>
  <c r="AL117" i="14"/>
  <c r="V117" i="14"/>
  <c r="F117" i="14"/>
  <c r="BM44" i="14"/>
  <c r="BI44" i="14"/>
  <c r="BE44" i="14"/>
  <c r="BA44" i="14"/>
  <c r="AW44" i="14"/>
  <c r="AS44" i="14"/>
  <c r="AO44" i="14"/>
  <c r="AR44" i="14" s="1"/>
  <c r="AG44" i="14"/>
  <c r="AC44" i="14"/>
  <c r="U44" i="14"/>
  <c r="M44" i="14"/>
  <c r="I44" i="14"/>
  <c r="E44" i="14"/>
  <c r="BL44" i="14"/>
  <c r="BH44" i="14"/>
  <c r="BJ44" i="14" s="1"/>
  <c r="BD44" i="14"/>
  <c r="AZ44" i="14"/>
  <c r="AV44" i="14"/>
  <c r="AN44" i="14"/>
  <c r="AJ44" i="14"/>
  <c r="AB44" i="14"/>
  <c r="AK44" i="14" s="1"/>
  <c r="X44" i="14"/>
  <c r="T44" i="14"/>
  <c r="P44" i="14"/>
  <c r="L44" i="14"/>
  <c r="H44" i="14"/>
  <c r="D44" i="14"/>
  <c r="BK44" i="14"/>
  <c r="BG44" i="14"/>
  <c r="BC44" i="14"/>
  <c r="AY44" i="14"/>
  <c r="AQ44" i="14"/>
  <c r="AM44" i="14"/>
  <c r="AI44" i="14"/>
  <c r="AE44" i="14"/>
  <c r="AA44" i="14"/>
  <c r="W44" i="14"/>
  <c r="S44" i="14"/>
  <c r="O44" i="14"/>
  <c r="K44" i="14"/>
  <c r="C44" i="14"/>
  <c r="R44" i="14"/>
  <c r="AX44" i="14"/>
  <c r="F63" i="14"/>
  <c r="G63" i="14" s="1"/>
  <c r="V63" i="14"/>
  <c r="AL63" i="14"/>
  <c r="BB63" i="14"/>
  <c r="BM65" i="14"/>
  <c r="BE65" i="14"/>
  <c r="BA65" i="14"/>
  <c r="AW65" i="14"/>
  <c r="AS65" i="14"/>
  <c r="AO65" i="14"/>
  <c r="AR65" i="14" s="1"/>
  <c r="AC65" i="14"/>
  <c r="U65" i="14"/>
  <c r="M65" i="14"/>
  <c r="I65" i="14"/>
  <c r="E65" i="14"/>
  <c r="BL65" i="14"/>
  <c r="BH65" i="14"/>
  <c r="BJ65" i="14" s="1"/>
  <c r="BD65" i="14"/>
  <c r="AZ65" i="14"/>
  <c r="AV65" i="14"/>
  <c r="AN65" i="14"/>
  <c r="AJ65" i="14"/>
  <c r="AB65" i="14"/>
  <c r="AK65" i="14" s="1"/>
  <c r="P65" i="14"/>
  <c r="L65" i="14"/>
  <c r="H65" i="14"/>
  <c r="D65" i="14"/>
  <c r="BK65" i="14"/>
  <c r="BG65" i="14"/>
  <c r="BC65" i="14"/>
  <c r="AY65" i="14"/>
  <c r="AQ65" i="14"/>
  <c r="AM65" i="14"/>
  <c r="AI65" i="14"/>
  <c r="AE65" i="14"/>
  <c r="AA65" i="14"/>
  <c r="O65" i="14"/>
  <c r="K65" i="14"/>
  <c r="C65" i="14"/>
  <c r="R65" i="14"/>
  <c r="W65" i="14" s="1"/>
  <c r="AX65" i="14"/>
  <c r="BM82" i="14"/>
  <c r="BE82" i="14"/>
  <c r="BA82" i="14"/>
  <c r="AW82" i="14"/>
  <c r="AS82" i="14"/>
  <c r="AO82" i="14"/>
  <c r="AR82" i="14" s="1"/>
  <c r="AC82" i="14"/>
  <c r="U82" i="14"/>
  <c r="M82" i="14"/>
  <c r="I82" i="14"/>
  <c r="E82" i="14"/>
  <c r="BL82" i="14"/>
  <c r="BH82" i="14"/>
  <c r="BJ82" i="14" s="1"/>
  <c r="BD82" i="14"/>
  <c r="AZ82" i="14"/>
  <c r="AV82" i="14"/>
  <c r="AN82" i="14"/>
  <c r="AJ82" i="14"/>
  <c r="AB82" i="14"/>
  <c r="AK82" i="14" s="1"/>
  <c r="P82" i="14"/>
  <c r="L82" i="14"/>
  <c r="H82" i="14"/>
  <c r="D82" i="14"/>
  <c r="BK82" i="14"/>
  <c r="BG82" i="14"/>
  <c r="BC82" i="14"/>
  <c r="AY82" i="14"/>
  <c r="AQ82" i="14"/>
  <c r="AM82" i="14"/>
  <c r="AI82" i="14"/>
  <c r="AE82" i="14"/>
  <c r="AA82" i="14"/>
  <c r="O82" i="14"/>
  <c r="K82" i="14"/>
  <c r="C82" i="14"/>
  <c r="R82" i="14"/>
  <c r="W82" i="14" s="1"/>
  <c r="AX82" i="14"/>
  <c r="BM101" i="14"/>
  <c r="BE101" i="14"/>
  <c r="BA101" i="14"/>
  <c r="AW101" i="14"/>
  <c r="AS101" i="14"/>
  <c r="AO101" i="14"/>
  <c r="AR101" i="14" s="1"/>
  <c r="AC101" i="14"/>
  <c r="U101" i="14"/>
  <c r="M101" i="14"/>
  <c r="I101" i="14"/>
  <c r="E101" i="14"/>
  <c r="BL101" i="14"/>
  <c r="BH101" i="14"/>
  <c r="BJ101" i="14" s="1"/>
  <c r="BD101" i="14"/>
  <c r="AZ101" i="14"/>
  <c r="AV101" i="14"/>
  <c r="AN101" i="14"/>
  <c r="AJ101" i="14"/>
  <c r="AB101" i="14"/>
  <c r="AK101" i="14" s="1"/>
  <c r="P101" i="14"/>
  <c r="L101" i="14"/>
  <c r="H101" i="14"/>
  <c r="D101" i="14"/>
  <c r="BK101" i="14"/>
  <c r="BG101" i="14"/>
  <c r="BC101" i="14"/>
  <c r="AY101" i="14"/>
  <c r="AQ101" i="14"/>
  <c r="AM101" i="14"/>
  <c r="AI101" i="14"/>
  <c r="AE101" i="14"/>
  <c r="AA101" i="14"/>
  <c r="O101" i="14"/>
  <c r="K101" i="14"/>
  <c r="C101" i="14"/>
  <c r="R101" i="14"/>
  <c r="W101" i="14" s="1"/>
  <c r="AX101" i="14"/>
  <c r="R117" i="14"/>
  <c r="AG117" i="14" s="1"/>
  <c r="BH38" i="14"/>
  <c r="BL38" i="14" s="1"/>
  <c r="BD38" i="14"/>
  <c r="AZ38" i="14"/>
  <c r="AV38" i="14"/>
  <c r="AJ38" i="14"/>
  <c r="AB38" i="14"/>
  <c r="AK38" i="14" s="1"/>
  <c r="T38" i="14"/>
  <c r="P38" i="14"/>
  <c r="L38" i="14"/>
  <c r="H38" i="14"/>
  <c r="AF38" i="14" s="1"/>
  <c r="D38" i="14"/>
  <c r="BG38" i="14"/>
  <c r="BC38" i="14"/>
  <c r="AY38" i="14"/>
  <c r="AM38" i="14"/>
  <c r="AO38" i="14" s="1"/>
  <c r="AI38" i="14"/>
  <c r="AE38" i="14"/>
  <c r="AA38" i="14"/>
  <c r="W38" i="14"/>
  <c r="S38" i="14"/>
  <c r="O38" i="14"/>
  <c r="K38" i="14"/>
  <c r="G38" i="14"/>
  <c r="C38" i="14"/>
  <c r="J38" i="14"/>
  <c r="AH38" i="14" s="1"/>
  <c r="R38" i="14"/>
  <c r="Z38" i="14"/>
  <c r="AX38" i="14"/>
  <c r="BF38" i="14"/>
  <c r="F42" i="14"/>
  <c r="G42" i="14" s="1"/>
  <c r="N42" i="14"/>
  <c r="V42" i="14"/>
  <c r="AD42" i="14"/>
  <c r="AL42" i="14"/>
  <c r="AT42" i="14"/>
  <c r="AU42" i="14" s="1"/>
  <c r="BB42" i="14"/>
  <c r="BJ42" i="14"/>
  <c r="F44" i="14"/>
  <c r="G44" i="14" s="1"/>
  <c r="V44" i="14"/>
  <c r="AL44" i="14"/>
  <c r="BB44" i="14"/>
  <c r="BE46" i="14"/>
  <c r="BA46" i="14"/>
  <c r="AW46" i="14"/>
  <c r="AS46" i="14"/>
  <c r="AC46" i="14"/>
  <c r="U46" i="14"/>
  <c r="M46" i="14"/>
  <c r="I46" i="14"/>
  <c r="E46" i="14"/>
  <c r="BH46" i="14"/>
  <c r="BJ46" i="14" s="1"/>
  <c r="BD46" i="14"/>
  <c r="AZ46" i="14"/>
  <c r="AV46" i="14"/>
  <c r="AJ46" i="14"/>
  <c r="AB46" i="14"/>
  <c r="AK46" i="14" s="1"/>
  <c r="T46" i="14"/>
  <c r="P46" i="14"/>
  <c r="L46" i="14"/>
  <c r="H46" i="14"/>
  <c r="AF46" i="14" s="1"/>
  <c r="D46" i="14"/>
  <c r="BG46" i="14"/>
  <c r="BC46" i="14"/>
  <c r="AY46" i="14"/>
  <c r="AM46" i="14"/>
  <c r="AP46" i="14" s="1"/>
  <c r="AI46" i="14"/>
  <c r="AE46" i="14"/>
  <c r="AA46" i="14"/>
  <c r="W46" i="14"/>
  <c r="O46" i="14"/>
  <c r="K46" i="14"/>
  <c r="G46" i="14"/>
  <c r="C46" i="14"/>
  <c r="R46" i="14"/>
  <c r="V46" i="14" s="1"/>
  <c r="AH46" i="14"/>
  <c r="AX46" i="14"/>
  <c r="N48" i="14"/>
  <c r="AD48" i="14"/>
  <c r="AT48" i="14"/>
  <c r="AU48" i="14" s="1"/>
  <c r="J50" i="14"/>
  <c r="AF50" i="14" s="1"/>
  <c r="Z50" i="14"/>
  <c r="AP50" i="14"/>
  <c r="BF50" i="14"/>
  <c r="N61" i="14"/>
  <c r="AD61" i="14"/>
  <c r="AT61" i="14"/>
  <c r="AU61" i="14" s="1"/>
  <c r="J63" i="14"/>
  <c r="AF63" i="14" s="1"/>
  <c r="Z63" i="14"/>
  <c r="AP63" i="14"/>
  <c r="BF63" i="14"/>
  <c r="F65" i="14"/>
  <c r="G65" i="14" s="1"/>
  <c r="V65" i="14"/>
  <c r="AL65" i="14"/>
  <c r="BB65" i="14"/>
  <c r="BI67" i="14"/>
  <c r="BE67" i="14"/>
  <c r="BA67" i="14"/>
  <c r="AW67" i="14"/>
  <c r="AS67" i="14"/>
  <c r="AC67" i="14"/>
  <c r="M67" i="14"/>
  <c r="I67" i="14"/>
  <c r="E67" i="14"/>
  <c r="BH67" i="14"/>
  <c r="BJ67" i="14" s="1"/>
  <c r="BD67" i="14"/>
  <c r="AZ67" i="14"/>
  <c r="AV67" i="14"/>
  <c r="AJ67" i="14"/>
  <c r="AF67" i="14"/>
  <c r="AB67" i="14"/>
  <c r="AK67" i="14" s="1"/>
  <c r="P67" i="14"/>
  <c r="L67" i="14"/>
  <c r="H67" i="14"/>
  <c r="D67" i="14"/>
  <c r="BG67" i="14"/>
  <c r="BC67" i="14"/>
  <c r="AY67" i="14"/>
  <c r="AM67" i="14"/>
  <c r="AP67" i="14" s="1"/>
  <c r="AI67" i="14"/>
  <c r="AE67" i="14"/>
  <c r="AA67" i="14"/>
  <c r="O67" i="14"/>
  <c r="K67" i="14"/>
  <c r="G67" i="14"/>
  <c r="C67" i="14"/>
  <c r="R67" i="14"/>
  <c r="V67" i="14" s="1"/>
  <c r="AH67" i="14"/>
  <c r="AX67" i="14"/>
  <c r="N69" i="14"/>
  <c r="AD69" i="14"/>
  <c r="J80" i="14"/>
  <c r="AF80" i="14" s="1"/>
  <c r="Z80" i="14"/>
  <c r="AP80" i="14"/>
  <c r="BF80" i="14"/>
  <c r="Q81" i="14"/>
  <c r="F82" i="14"/>
  <c r="G82" i="14" s="1"/>
  <c r="V82" i="14"/>
  <c r="AL82" i="14"/>
  <c r="BB82" i="14"/>
  <c r="J84" i="14"/>
  <c r="AF84" i="14" s="1"/>
  <c r="Z84" i="14"/>
  <c r="AP84" i="14"/>
  <c r="BF84" i="14"/>
  <c r="J86" i="14"/>
  <c r="AF86" i="14" s="1"/>
  <c r="Z86" i="14"/>
  <c r="AP86" i="14"/>
  <c r="BF86" i="14"/>
  <c r="N97" i="14"/>
  <c r="AD97" i="14"/>
  <c r="AT97" i="14"/>
  <c r="AU97" i="14" s="1"/>
  <c r="BE99" i="14"/>
  <c r="BA99" i="14"/>
  <c r="AW99" i="14"/>
  <c r="AS99" i="14"/>
  <c r="AC99" i="14"/>
  <c r="M99" i="14"/>
  <c r="I99" i="14"/>
  <c r="E99" i="14"/>
  <c r="BH99" i="14"/>
  <c r="BJ99" i="14" s="1"/>
  <c r="BD99" i="14"/>
  <c r="AZ99" i="14"/>
  <c r="AV99" i="14"/>
  <c r="AJ99" i="14"/>
  <c r="AB99" i="14"/>
  <c r="AK99" i="14" s="1"/>
  <c r="T99" i="14"/>
  <c r="P99" i="14"/>
  <c r="L99" i="14"/>
  <c r="H99" i="14"/>
  <c r="AF99" i="14" s="1"/>
  <c r="D99" i="14"/>
  <c r="BG99" i="14"/>
  <c r="BC99" i="14"/>
  <c r="AY99" i="14"/>
  <c r="AM99" i="14"/>
  <c r="AP99" i="14" s="1"/>
  <c r="AI99" i="14"/>
  <c r="AE99" i="14"/>
  <c r="AA99" i="14"/>
  <c r="W99" i="14"/>
  <c r="O99" i="14"/>
  <c r="K99" i="14"/>
  <c r="G99" i="14"/>
  <c r="C99" i="14"/>
  <c r="R99" i="14"/>
  <c r="V99" i="14" s="1"/>
  <c r="AH99" i="14"/>
  <c r="AX99" i="14"/>
  <c r="F101" i="14"/>
  <c r="G101" i="14" s="1"/>
  <c r="V101" i="14"/>
  <c r="AL101" i="14"/>
  <c r="BB101" i="14"/>
  <c r="J103" i="14"/>
  <c r="AH103" i="14" s="1"/>
  <c r="Z103" i="14"/>
  <c r="AP103" i="14"/>
  <c r="BF103" i="14"/>
  <c r="N105" i="14"/>
  <c r="AD105" i="14"/>
  <c r="AH117" i="14"/>
  <c r="I42" i="14"/>
  <c r="AF42" i="14" s="1"/>
  <c r="AG42" i="14"/>
  <c r="AO42" i="14"/>
  <c r="AR42" i="14" s="1"/>
  <c r="AW42" i="14"/>
  <c r="BE42" i="14"/>
  <c r="BM42" i="14"/>
  <c r="J44" i="14"/>
  <c r="AF44" i="14" s="1"/>
  <c r="Z44" i="14"/>
  <c r="AP44" i="14"/>
  <c r="BF44" i="14"/>
  <c r="BM48" i="14"/>
  <c r="BE48" i="14"/>
  <c r="BA48" i="14"/>
  <c r="AW48" i="14"/>
  <c r="AS48" i="14"/>
  <c r="AO48" i="14"/>
  <c r="AR48" i="14" s="1"/>
  <c r="AC48" i="14"/>
  <c r="U48" i="14"/>
  <c r="M48" i="14"/>
  <c r="I48" i="14"/>
  <c r="E48" i="14"/>
  <c r="BL48" i="14"/>
  <c r="BH48" i="14"/>
  <c r="BJ48" i="14" s="1"/>
  <c r="BD48" i="14"/>
  <c r="AZ48" i="14"/>
  <c r="AV48" i="14"/>
  <c r="AN48" i="14"/>
  <c r="AJ48" i="14"/>
  <c r="AF48" i="14"/>
  <c r="AB48" i="14"/>
  <c r="AK48" i="14" s="1"/>
  <c r="P48" i="14"/>
  <c r="L48" i="14"/>
  <c r="H48" i="14"/>
  <c r="D48" i="14"/>
  <c r="BK48" i="14"/>
  <c r="BG48" i="14"/>
  <c r="BC48" i="14"/>
  <c r="AY48" i="14"/>
  <c r="AQ48" i="14"/>
  <c r="AM48" i="14"/>
  <c r="AP48" i="14" s="1"/>
  <c r="AI48" i="14"/>
  <c r="AE48" i="14"/>
  <c r="AA48" i="14"/>
  <c r="O48" i="14"/>
  <c r="K48" i="14"/>
  <c r="G48" i="14"/>
  <c r="C48" i="14"/>
  <c r="R48" i="14"/>
  <c r="V48" i="14" s="1"/>
  <c r="AH48" i="14"/>
  <c r="AX48" i="14"/>
  <c r="N50" i="14"/>
  <c r="AD50" i="14"/>
  <c r="AT50" i="14"/>
  <c r="AU50" i="14" s="1"/>
  <c r="BJ50" i="14"/>
  <c r="BM61" i="14"/>
  <c r="BI61" i="14"/>
  <c r="BE61" i="14"/>
  <c r="BA61" i="14"/>
  <c r="AW61" i="14"/>
  <c r="AS61" i="14"/>
  <c r="AO61" i="14"/>
  <c r="AR61" i="14" s="1"/>
  <c r="AG61" i="14"/>
  <c r="AC61" i="14"/>
  <c r="U61" i="14"/>
  <c r="M61" i="14"/>
  <c r="I61" i="14"/>
  <c r="E61" i="14"/>
  <c r="BL61" i="14"/>
  <c r="BH61" i="14"/>
  <c r="BJ61" i="14" s="1"/>
  <c r="BD61" i="14"/>
  <c r="AZ61" i="14"/>
  <c r="AV61" i="14"/>
  <c r="AN61" i="14"/>
  <c r="AJ61" i="14"/>
  <c r="AF61" i="14"/>
  <c r="AB61" i="14"/>
  <c r="AK61" i="14" s="1"/>
  <c r="X61" i="14"/>
  <c r="T61" i="14"/>
  <c r="P61" i="14"/>
  <c r="L61" i="14"/>
  <c r="H61" i="14"/>
  <c r="D61" i="14"/>
  <c r="BK61" i="14"/>
  <c r="BG61" i="14"/>
  <c r="BC61" i="14"/>
  <c r="AY61" i="14"/>
  <c r="AQ61" i="14"/>
  <c r="AM61" i="14"/>
  <c r="AP61" i="14" s="1"/>
  <c r="AI61" i="14"/>
  <c r="AE61" i="14"/>
  <c r="AA61" i="14"/>
  <c r="W61" i="14"/>
  <c r="S61" i="14"/>
  <c r="O61" i="14"/>
  <c r="K61" i="14"/>
  <c r="G61" i="14"/>
  <c r="C61" i="14"/>
  <c r="R61" i="14"/>
  <c r="V61" i="14" s="1"/>
  <c r="AH61" i="14"/>
  <c r="AX61" i="14"/>
  <c r="N63" i="14"/>
  <c r="AD63" i="14"/>
  <c r="AT63" i="14"/>
  <c r="AU63" i="14" s="1"/>
  <c r="BJ63" i="14"/>
  <c r="J65" i="14"/>
  <c r="AF65" i="14" s="1"/>
  <c r="Z65" i="14"/>
  <c r="AP65" i="14"/>
  <c r="BF65" i="14"/>
  <c r="BF69" i="14"/>
  <c r="BB69" i="14"/>
  <c r="AX69" i="14"/>
  <c r="AT69" i="14"/>
  <c r="AU69" i="14" s="1"/>
  <c r="AP69" i="14"/>
  <c r="AC69" i="14"/>
  <c r="U69" i="14"/>
  <c r="M69" i="14"/>
  <c r="I69" i="14"/>
  <c r="E69" i="14"/>
  <c r="BE69" i="14"/>
  <c r="BA69" i="14"/>
  <c r="AW69" i="14"/>
  <c r="AS69" i="14"/>
  <c r="AO69" i="14"/>
  <c r="AJ69" i="14"/>
  <c r="AB69" i="14"/>
  <c r="AK69" i="14" s="1"/>
  <c r="T69" i="14"/>
  <c r="P69" i="14"/>
  <c r="L69" i="14"/>
  <c r="H69" i="14"/>
  <c r="AF69" i="14" s="1"/>
  <c r="D69" i="14"/>
  <c r="BH69" i="14"/>
  <c r="BK69" i="14" s="1"/>
  <c r="BD69" i="14"/>
  <c r="AZ69" i="14"/>
  <c r="AV69" i="14"/>
  <c r="AR69" i="14"/>
  <c r="AN69" i="14"/>
  <c r="AI69" i="14"/>
  <c r="AE69" i="14"/>
  <c r="AA69" i="14"/>
  <c r="W69" i="14"/>
  <c r="S69" i="14"/>
  <c r="O69" i="14"/>
  <c r="K69" i="14"/>
  <c r="G69" i="14"/>
  <c r="C69" i="14"/>
  <c r="R69" i="14"/>
  <c r="V69" i="14" s="1"/>
  <c r="AH69" i="14"/>
  <c r="AY69" i="14"/>
  <c r="N80" i="14"/>
  <c r="AD80" i="14"/>
  <c r="AT80" i="14"/>
  <c r="AU80" i="14" s="1"/>
  <c r="BJ80" i="14"/>
  <c r="J82" i="14"/>
  <c r="AF82" i="14" s="1"/>
  <c r="Z82" i="14"/>
  <c r="AP82" i="14"/>
  <c r="BF82" i="14"/>
  <c r="N84" i="14"/>
  <c r="AD84" i="14"/>
  <c r="AT84" i="14"/>
  <c r="AU84" i="14" s="1"/>
  <c r="BJ84" i="14"/>
  <c r="N86" i="14"/>
  <c r="AD86" i="14"/>
  <c r="AT86" i="14"/>
  <c r="AU86" i="14" s="1"/>
  <c r="BJ86" i="14"/>
  <c r="BM97" i="14"/>
  <c r="BI97" i="14"/>
  <c r="BE97" i="14"/>
  <c r="BA97" i="14"/>
  <c r="AW97" i="14"/>
  <c r="AS97" i="14"/>
  <c r="AO97" i="14"/>
  <c r="AR97" i="14" s="1"/>
  <c r="AG97" i="14"/>
  <c r="AC97" i="14"/>
  <c r="U97" i="14"/>
  <c r="M97" i="14"/>
  <c r="I97" i="14"/>
  <c r="E97" i="14"/>
  <c r="BL97" i="14"/>
  <c r="BH97" i="14"/>
  <c r="BJ97" i="14" s="1"/>
  <c r="BD97" i="14"/>
  <c r="AZ97" i="14"/>
  <c r="AV97" i="14"/>
  <c r="AN97" i="14"/>
  <c r="AJ97" i="14"/>
  <c r="AF97" i="14"/>
  <c r="AB97" i="14"/>
  <c r="AK97" i="14" s="1"/>
  <c r="X97" i="14"/>
  <c r="T97" i="14"/>
  <c r="P97" i="14"/>
  <c r="L97" i="14"/>
  <c r="H97" i="14"/>
  <c r="D97" i="14"/>
  <c r="BK97" i="14"/>
  <c r="BG97" i="14"/>
  <c r="BC97" i="14"/>
  <c r="AY97" i="14"/>
  <c r="AQ97" i="14"/>
  <c r="AM97" i="14"/>
  <c r="AP97" i="14" s="1"/>
  <c r="AI97" i="14"/>
  <c r="AE97" i="14"/>
  <c r="AA97" i="14"/>
  <c r="W97" i="14"/>
  <c r="S97" i="14"/>
  <c r="O97" i="14"/>
  <c r="K97" i="14"/>
  <c r="G97" i="14"/>
  <c r="C97" i="14"/>
  <c r="R97" i="14"/>
  <c r="V97" i="14" s="1"/>
  <c r="AH97" i="14"/>
  <c r="AX97" i="14"/>
  <c r="AL99" i="14"/>
  <c r="BB99" i="14"/>
  <c r="J101" i="14"/>
  <c r="AF101" i="14" s="1"/>
  <c r="Z101" i="14"/>
  <c r="AP101" i="14"/>
  <c r="BF101" i="14"/>
  <c r="N103" i="14"/>
  <c r="AD103" i="14"/>
  <c r="AT103" i="14"/>
  <c r="AU103" i="14" s="1"/>
  <c r="BJ103" i="14"/>
  <c r="BJ105" i="14"/>
  <c r="BF105" i="14"/>
  <c r="BB105" i="14"/>
  <c r="AX105" i="14"/>
  <c r="AT105" i="14"/>
  <c r="AU105" i="14" s="1"/>
  <c r="AP105" i="14"/>
  <c r="AG105" i="14"/>
  <c r="AC105" i="14"/>
  <c r="M105" i="14"/>
  <c r="I105" i="14"/>
  <c r="E105" i="14"/>
  <c r="BE105" i="14"/>
  <c r="BA105" i="14"/>
  <c r="AW105" i="14"/>
  <c r="AS105" i="14"/>
  <c r="AO105" i="14"/>
  <c r="AJ105" i="14"/>
  <c r="AF105" i="14"/>
  <c r="AB105" i="14"/>
  <c r="AK105" i="14" s="1"/>
  <c r="X105" i="14"/>
  <c r="T105" i="14"/>
  <c r="P105" i="14"/>
  <c r="L105" i="14"/>
  <c r="H105" i="14"/>
  <c r="D105" i="14"/>
  <c r="BH105" i="14"/>
  <c r="BK105" i="14" s="1"/>
  <c r="BD105" i="14"/>
  <c r="AZ105" i="14"/>
  <c r="AV105" i="14"/>
  <c r="AR105" i="14"/>
  <c r="AN105" i="14"/>
  <c r="AI105" i="14"/>
  <c r="AE105" i="14"/>
  <c r="AA105" i="14"/>
  <c r="W105" i="14"/>
  <c r="S105" i="14"/>
  <c r="O105" i="14"/>
  <c r="K105" i="14"/>
  <c r="G105" i="14"/>
  <c r="C105" i="14"/>
  <c r="R105" i="14"/>
  <c r="V105" i="14" s="1"/>
  <c r="AH105" i="14"/>
  <c r="AY105" i="14"/>
  <c r="AX117" i="14"/>
  <c r="BE121" i="14"/>
  <c r="BA121" i="14"/>
  <c r="AW121" i="14"/>
  <c r="AS121" i="14"/>
  <c r="AC121" i="14"/>
  <c r="M121" i="14"/>
  <c r="I121" i="14"/>
  <c r="E121" i="14"/>
  <c r="BH121" i="14"/>
  <c r="BL121" i="14" s="1"/>
  <c r="BD121" i="14"/>
  <c r="AZ121" i="14"/>
  <c r="AV121" i="14"/>
  <c r="AJ121" i="14"/>
  <c r="AB121" i="14"/>
  <c r="AK121" i="14" s="1"/>
  <c r="P121" i="14"/>
  <c r="L121" i="14"/>
  <c r="H121" i="14"/>
  <c r="D121" i="14"/>
  <c r="BG121" i="14"/>
  <c r="BC121" i="14"/>
  <c r="AY121" i="14"/>
  <c r="AM121" i="14"/>
  <c r="AN121" i="14" s="1"/>
  <c r="AI121" i="14"/>
  <c r="AE121" i="14"/>
  <c r="AA121" i="14"/>
  <c r="W121" i="14"/>
  <c r="O121" i="14"/>
  <c r="K121" i="14"/>
  <c r="C121" i="14"/>
  <c r="R121" i="14"/>
  <c r="AG121" i="14" s="1"/>
  <c r="AX121" i="14"/>
  <c r="BE134" i="14"/>
  <c r="BA134" i="14"/>
  <c r="AW134" i="14"/>
  <c r="AS134" i="14"/>
  <c r="AC134" i="14"/>
  <c r="M134" i="14"/>
  <c r="I134" i="14"/>
  <c r="E134" i="14"/>
  <c r="BH134" i="14"/>
  <c r="BL134" i="14" s="1"/>
  <c r="BD134" i="14"/>
  <c r="AZ134" i="14"/>
  <c r="AV134" i="14"/>
  <c r="AJ134" i="14"/>
  <c r="AB134" i="14"/>
  <c r="AK134" i="14" s="1"/>
  <c r="P134" i="14"/>
  <c r="L134" i="14"/>
  <c r="H134" i="14"/>
  <c r="D134" i="14"/>
  <c r="BG134" i="14"/>
  <c r="BC134" i="14"/>
  <c r="AY134" i="14"/>
  <c r="AM134" i="14"/>
  <c r="AN134" i="14" s="1"/>
  <c r="AI134" i="14"/>
  <c r="AE134" i="14"/>
  <c r="AA134" i="14"/>
  <c r="W134" i="14"/>
  <c r="O134" i="14"/>
  <c r="K134" i="14"/>
  <c r="C134" i="14"/>
  <c r="R134" i="14"/>
  <c r="AG134" i="14" s="1"/>
  <c r="AX134" i="14"/>
  <c r="BE138" i="14"/>
  <c r="BA138" i="14"/>
  <c r="AW138" i="14"/>
  <c r="AS138" i="14"/>
  <c r="AC138" i="14"/>
  <c r="M138" i="14"/>
  <c r="I138" i="14"/>
  <c r="E138" i="14"/>
  <c r="BH138" i="14"/>
  <c r="BL138" i="14" s="1"/>
  <c r="BD138" i="14"/>
  <c r="AZ138" i="14"/>
  <c r="AV138" i="14"/>
  <c r="AJ138" i="14"/>
  <c r="AB138" i="14"/>
  <c r="AK138" i="14" s="1"/>
  <c r="P138" i="14"/>
  <c r="L138" i="14"/>
  <c r="H138" i="14"/>
  <c r="D138" i="14"/>
  <c r="BG138" i="14"/>
  <c r="BC138" i="14"/>
  <c r="AY138" i="14"/>
  <c r="AM138" i="14"/>
  <c r="AN138" i="14" s="1"/>
  <c r="AI138" i="14"/>
  <c r="AE138" i="14"/>
  <c r="AA138" i="14"/>
  <c r="W138" i="14"/>
  <c r="O138" i="14"/>
  <c r="K138" i="14"/>
  <c r="C138" i="14"/>
  <c r="R138" i="14"/>
  <c r="AG138" i="14" s="1"/>
  <c r="AX138" i="14"/>
  <c r="E33" i="14"/>
  <c r="I33" i="14"/>
  <c r="M33" i="14"/>
  <c r="AC33" i="14"/>
  <c r="AK33" i="14"/>
  <c r="AO33" i="14"/>
  <c r="AS33" i="14"/>
  <c r="AW33" i="14"/>
  <c r="BA33" i="14"/>
  <c r="BE33" i="14"/>
  <c r="BI33" i="14"/>
  <c r="BM33" i="14"/>
  <c r="E35" i="14"/>
  <c r="I35" i="14"/>
  <c r="M35" i="14"/>
  <c r="AC35" i="14"/>
  <c r="AK35" i="14"/>
  <c r="AO35" i="14"/>
  <c r="AS35" i="14"/>
  <c r="AW35" i="14"/>
  <c r="BA35" i="14"/>
  <c r="BE35" i="14"/>
  <c r="BI35" i="14"/>
  <c r="BM35" i="14"/>
  <c r="E37" i="14"/>
  <c r="I37" i="14"/>
  <c r="M37" i="14"/>
  <c r="AC37" i="14"/>
  <c r="AK37" i="14"/>
  <c r="AO37" i="14"/>
  <c r="AS37" i="14"/>
  <c r="AW37" i="14"/>
  <c r="BA37" i="14"/>
  <c r="BE37" i="14"/>
  <c r="BI37" i="14"/>
  <c r="BM37" i="14"/>
  <c r="E39" i="14"/>
  <c r="I39" i="14"/>
  <c r="M39" i="14"/>
  <c r="AC39" i="14"/>
  <c r="AK39" i="14"/>
  <c r="AO39" i="14"/>
  <c r="AS39" i="14"/>
  <c r="AW39" i="14"/>
  <c r="BA39" i="14"/>
  <c r="BE39" i="14"/>
  <c r="BI39" i="14"/>
  <c r="BM39" i="14"/>
  <c r="E41" i="14"/>
  <c r="I41" i="14"/>
  <c r="M41" i="14"/>
  <c r="AC41" i="14"/>
  <c r="AK41" i="14"/>
  <c r="AO41" i="14"/>
  <c r="AS41" i="14"/>
  <c r="AW41" i="14"/>
  <c r="BA41" i="14"/>
  <c r="BE41" i="14"/>
  <c r="BI41" i="14"/>
  <c r="BM41" i="14"/>
  <c r="E43" i="14"/>
  <c r="I43" i="14"/>
  <c r="M43" i="14"/>
  <c r="AC43" i="14"/>
  <c r="AK43" i="14"/>
  <c r="AO43" i="14"/>
  <c r="AS43" i="14"/>
  <c r="AW43" i="14"/>
  <c r="BA43" i="14"/>
  <c r="BE43" i="14"/>
  <c r="BI43" i="14"/>
  <c r="BM43" i="14"/>
  <c r="E45" i="14"/>
  <c r="I45" i="14"/>
  <c r="M45" i="14"/>
  <c r="AC45" i="14"/>
  <c r="AK45" i="14"/>
  <c r="AO45" i="14"/>
  <c r="AS45" i="14"/>
  <c r="AW45" i="14"/>
  <c r="BA45" i="14"/>
  <c r="BE45" i="14"/>
  <c r="BI45" i="14"/>
  <c r="BM45" i="14"/>
  <c r="E47" i="14"/>
  <c r="I47" i="14"/>
  <c r="M47" i="14"/>
  <c r="AC47" i="14"/>
  <c r="AK47" i="14"/>
  <c r="AO47" i="14"/>
  <c r="AS47" i="14"/>
  <c r="AW47" i="14"/>
  <c r="BA47" i="14"/>
  <c r="BE47" i="14"/>
  <c r="BI47" i="14"/>
  <c r="BM47" i="14"/>
  <c r="E49" i="14"/>
  <c r="I49" i="14"/>
  <c r="M49" i="14"/>
  <c r="AC49" i="14"/>
  <c r="AK49" i="14"/>
  <c r="AO49" i="14"/>
  <c r="AS49" i="14"/>
  <c r="AW49" i="14"/>
  <c r="BA49" i="14"/>
  <c r="BE49" i="14"/>
  <c r="BI49" i="14"/>
  <c r="BM49" i="14"/>
  <c r="E51" i="14"/>
  <c r="I51" i="14"/>
  <c r="M51" i="14"/>
  <c r="AC51" i="14"/>
  <c r="AK51" i="14"/>
  <c r="AP51" i="14"/>
  <c r="AT51" i="14"/>
  <c r="AU51" i="14" s="1"/>
  <c r="AX51" i="14"/>
  <c r="BB51" i="14"/>
  <c r="BF51" i="14"/>
  <c r="BJ51" i="14"/>
  <c r="D52" i="14"/>
  <c r="H52" i="14"/>
  <c r="L52" i="14"/>
  <c r="P52" i="14"/>
  <c r="AB52" i="14"/>
  <c r="AJ52" i="14"/>
  <c r="AN52" i="14"/>
  <c r="AV52" i="14"/>
  <c r="AZ52" i="14"/>
  <c r="BD52" i="14"/>
  <c r="BH52" i="14"/>
  <c r="BL52" i="14" s="1"/>
  <c r="F53" i="14"/>
  <c r="G53" i="14" s="1"/>
  <c r="J53" i="14"/>
  <c r="AH53" i="14" s="1"/>
  <c r="N53" i="14"/>
  <c r="R53" i="14"/>
  <c r="V53" i="14"/>
  <c r="Z53" i="14"/>
  <c r="AD53" i="14"/>
  <c r="AL53" i="14"/>
  <c r="AP53" i="14"/>
  <c r="AT53" i="14"/>
  <c r="AU53" i="14" s="1"/>
  <c r="AX53" i="14"/>
  <c r="BB53" i="14"/>
  <c r="BF53" i="14"/>
  <c r="D54" i="14"/>
  <c r="H54" i="14"/>
  <c r="L54" i="14"/>
  <c r="P54" i="14"/>
  <c r="AB54" i="14"/>
  <c r="AJ54" i="14"/>
  <c r="AN54" i="14"/>
  <c r="AV54" i="14"/>
  <c r="AZ54" i="14"/>
  <c r="BD54" i="14"/>
  <c r="BH54" i="14"/>
  <c r="BL54" i="14" s="1"/>
  <c r="F55" i="14"/>
  <c r="G55" i="14" s="1"/>
  <c r="J55" i="14"/>
  <c r="AH55" i="14" s="1"/>
  <c r="N55" i="14"/>
  <c r="R55" i="14"/>
  <c r="V55" i="14"/>
  <c r="Z55" i="14"/>
  <c r="AD55" i="14"/>
  <c r="AL55" i="14"/>
  <c r="AP55" i="14"/>
  <c r="AT55" i="14"/>
  <c r="AU55" i="14" s="1"/>
  <c r="AX55" i="14"/>
  <c r="BB55" i="14"/>
  <c r="BF55" i="14"/>
  <c r="D56" i="14"/>
  <c r="H56" i="14"/>
  <c r="L56" i="14"/>
  <c r="P56" i="14"/>
  <c r="AB56" i="14"/>
  <c r="AJ56" i="14"/>
  <c r="AN56" i="14"/>
  <c r="AV56" i="14"/>
  <c r="AZ56" i="14"/>
  <c r="BD56" i="14"/>
  <c r="BH56" i="14"/>
  <c r="BL56" i="14" s="1"/>
  <c r="F57" i="14"/>
  <c r="G57" i="14" s="1"/>
  <c r="J57" i="14"/>
  <c r="N57" i="14"/>
  <c r="R57" i="14"/>
  <c r="V57" i="14"/>
  <c r="Z57" i="14"/>
  <c r="AD57" i="14"/>
  <c r="AH57" i="14"/>
  <c r="AL57" i="14"/>
  <c r="AP57" i="14"/>
  <c r="AT57" i="14"/>
  <c r="AU57" i="14" s="1"/>
  <c r="AX57" i="14"/>
  <c r="BB57" i="14"/>
  <c r="BF57" i="14"/>
  <c r="D58" i="14"/>
  <c r="H58" i="14"/>
  <c r="L58" i="14"/>
  <c r="P58" i="14"/>
  <c r="AB58" i="14"/>
  <c r="AJ58" i="14"/>
  <c r="AN58" i="14"/>
  <c r="AV58" i="14"/>
  <c r="AZ58" i="14"/>
  <c r="BD58" i="14"/>
  <c r="BH58" i="14"/>
  <c r="F59" i="14"/>
  <c r="G59" i="14" s="1"/>
  <c r="J59" i="14"/>
  <c r="AF59" i="14" s="1"/>
  <c r="N59" i="14"/>
  <c r="R59" i="14"/>
  <c r="V59" i="14"/>
  <c r="Z59" i="14"/>
  <c r="AD59" i="14"/>
  <c r="AL59" i="14"/>
  <c r="AP59" i="14"/>
  <c r="AT59" i="14"/>
  <c r="AU59" i="14" s="1"/>
  <c r="AX59" i="14"/>
  <c r="BB59" i="14"/>
  <c r="BF59" i="14"/>
  <c r="D60" i="14"/>
  <c r="H60" i="14"/>
  <c r="L60" i="14"/>
  <c r="P60" i="14"/>
  <c r="AB60" i="14"/>
  <c r="AJ60" i="14"/>
  <c r="AO60" i="14"/>
  <c r="AS60" i="14"/>
  <c r="AW60" i="14"/>
  <c r="BA60" i="14"/>
  <c r="BE60" i="14"/>
  <c r="BI60" i="14"/>
  <c r="BM60" i="14"/>
  <c r="E62" i="14"/>
  <c r="I62" i="14"/>
  <c r="M62" i="14"/>
  <c r="AC62" i="14"/>
  <c r="AK62" i="14"/>
  <c r="AO62" i="14"/>
  <c r="AS62" i="14"/>
  <c r="AW62" i="14"/>
  <c r="BA62" i="14"/>
  <c r="BE62" i="14"/>
  <c r="BI62" i="14"/>
  <c r="BM62" i="14"/>
  <c r="E64" i="14"/>
  <c r="I64" i="14"/>
  <c r="M64" i="14"/>
  <c r="AC64" i="14"/>
  <c r="AK64" i="14"/>
  <c r="AO64" i="14"/>
  <c r="AS64" i="14"/>
  <c r="AW64" i="14"/>
  <c r="BA64" i="14"/>
  <c r="BE64" i="14"/>
  <c r="BI64" i="14"/>
  <c r="BM64" i="14"/>
  <c r="E66" i="14"/>
  <c r="I66" i="14"/>
  <c r="M66" i="14"/>
  <c r="AC66" i="14"/>
  <c r="AK66" i="14"/>
  <c r="AO66" i="14"/>
  <c r="AS66" i="14"/>
  <c r="AW66" i="14"/>
  <c r="BA66" i="14"/>
  <c r="BE66" i="14"/>
  <c r="BI66" i="14"/>
  <c r="BM66" i="14"/>
  <c r="E68" i="14"/>
  <c r="I68" i="14"/>
  <c r="M68" i="14"/>
  <c r="AC68" i="14"/>
  <c r="AK68" i="14"/>
  <c r="AO68" i="14"/>
  <c r="AS68" i="14"/>
  <c r="AW68" i="14"/>
  <c r="BA68" i="14"/>
  <c r="BE68" i="14"/>
  <c r="BI68" i="14"/>
  <c r="BM68" i="14"/>
  <c r="F70" i="14"/>
  <c r="J70" i="14"/>
  <c r="AH70" i="14" s="1"/>
  <c r="N70" i="14"/>
  <c r="R70" i="14"/>
  <c r="V70" i="14"/>
  <c r="Z70" i="14"/>
  <c r="AD70" i="14"/>
  <c r="AL70" i="14"/>
  <c r="AT70" i="14"/>
  <c r="AU70" i="14" s="1"/>
  <c r="AX70" i="14"/>
  <c r="BB70" i="14"/>
  <c r="BF70" i="14"/>
  <c r="BJ70" i="14"/>
  <c r="D71" i="14"/>
  <c r="H71" i="14"/>
  <c r="L71" i="14"/>
  <c r="P71" i="14"/>
  <c r="AB71" i="14"/>
  <c r="AJ71" i="14"/>
  <c r="AN71" i="14"/>
  <c r="AV71" i="14"/>
  <c r="AZ71" i="14"/>
  <c r="BD71" i="14"/>
  <c r="BH71" i="14"/>
  <c r="BL71" i="14"/>
  <c r="F72" i="14"/>
  <c r="J72" i="14"/>
  <c r="AH72" i="14" s="1"/>
  <c r="N72" i="14"/>
  <c r="R72" i="14"/>
  <c r="V72" i="14" s="1"/>
  <c r="Z72" i="14"/>
  <c r="AD72" i="14"/>
  <c r="AL72" i="14"/>
  <c r="AT72" i="14"/>
  <c r="AU72" i="14" s="1"/>
  <c r="AX72" i="14"/>
  <c r="BB72" i="14"/>
  <c r="BF72" i="14"/>
  <c r="BJ72" i="14"/>
  <c r="D73" i="14"/>
  <c r="H73" i="14"/>
  <c r="L73" i="14"/>
  <c r="P73" i="14"/>
  <c r="AB73" i="14"/>
  <c r="AJ73" i="14"/>
  <c r="AN73" i="14"/>
  <c r="AV73" i="14"/>
  <c r="AZ73" i="14"/>
  <c r="BD73" i="14"/>
  <c r="BH73" i="14"/>
  <c r="F74" i="14"/>
  <c r="J74" i="14"/>
  <c r="AH74" i="14" s="1"/>
  <c r="N74" i="14"/>
  <c r="R74" i="14"/>
  <c r="V74" i="14"/>
  <c r="Z74" i="14"/>
  <c r="AD74" i="14"/>
  <c r="AL74" i="14"/>
  <c r="AT74" i="14"/>
  <c r="AU74" i="14" s="1"/>
  <c r="AX74" i="14"/>
  <c r="BB74" i="14"/>
  <c r="BF74" i="14"/>
  <c r="BJ74" i="14"/>
  <c r="D75" i="14"/>
  <c r="H75" i="14"/>
  <c r="L75" i="14"/>
  <c r="P75" i="14"/>
  <c r="AB75" i="14"/>
  <c r="AJ75" i="14"/>
  <c r="AN75" i="14"/>
  <c r="AV75" i="14"/>
  <c r="AZ75" i="14"/>
  <c r="BD75" i="14"/>
  <c r="BH75" i="14"/>
  <c r="BL75" i="14"/>
  <c r="F76" i="14"/>
  <c r="J76" i="14"/>
  <c r="N76" i="14"/>
  <c r="R76" i="14"/>
  <c r="Z76" i="14"/>
  <c r="AD76" i="14"/>
  <c r="AH76" i="14"/>
  <c r="AL76" i="14"/>
  <c r="AT76" i="14"/>
  <c r="AU76" i="14" s="1"/>
  <c r="AX76" i="14"/>
  <c r="BB76" i="14"/>
  <c r="BF76" i="14"/>
  <c r="BJ76" i="14"/>
  <c r="D77" i="14"/>
  <c r="H77" i="14"/>
  <c r="L77" i="14"/>
  <c r="P77" i="14"/>
  <c r="AB77" i="14"/>
  <c r="AJ77" i="14"/>
  <c r="AN77" i="14"/>
  <c r="AV77" i="14"/>
  <c r="AZ77" i="14"/>
  <c r="BD77" i="14"/>
  <c r="BH77" i="14"/>
  <c r="BL77" i="14" s="1"/>
  <c r="F78" i="14"/>
  <c r="J78" i="14"/>
  <c r="N78" i="14"/>
  <c r="R78" i="14"/>
  <c r="V78" i="14"/>
  <c r="Z78" i="14"/>
  <c r="AD78" i="14"/>
  <c r="AH78" i="14"/>
  <c r="AL78" i="14"/>
  <c r="AQ78" i="14"/>
  <c r="AY78" i="14"/>
  <c r="BC78" i="14"/>
  <c r="BG78" i="14"/>
  <c r="AC79" i="14"/>
  <c r="AK79" i="14"/>
  <c r="AO79" i="14"/>
  <c r="AS79" i="14"/>
  <c r="AW79" i="14"/>
  <c r="BA79" i="14"/>
  <c r="BE79" i="14"/>
  <c r="BI79" i="14"/>
  <c r="BM79" i="14"/>
  <c r="E81" i="14"/>
  <c r="I81" i="14"/>
  <c r="M81" i="14"/>
  <c r="AC81" i="14"/>
  <c r="AK81" i="14"/>
  <c r="AO81" i="14"/>
  <c r="AS81" i="14"/>
  <c r="AW81" i="14"/>
  <c r="BA81" i="14"/>
  <c r="BE81" i="14"/>
  <c r="BI81" i="14"/>
  <c r="BM81" i="14"/>
  <c r="M83" i="14"/>
  <c r="AC83" i="14"/>
  <c r="AK83" i="14"/>
  <c r="AO83" i="14"/>
  <c r="AS83" i="14"/>
  <c r="AW83" i="14"/>
  <c r="BA83" i="14"/>
  <c r="BE83" i="14"/>
  <c r="BI83" i="14"/>
  <c r="BM83" i="14"/>
  <c r="AC85" i="14"/>
  <c r="AK85" i="14"/>
  <c r="AO85" i="14"/>
  <c r="AS85" i="14"/>
  <c r="AW85" i="14"/>
  <c r="BA85" i="14"/>
  <c r="BE85" i="14"/>
  <c r="BI85" i="14"/>
  <c r="BM85" i="14"/>
  <c r="E87" i="14"/>
  <c r="I87" i="14"/>
  <c r="M87" i="14"/>
  <c r="AC87" i="14"/>
  <c r="AK87" i="14"/>
  <c r="AP87" i="14"/>
  <c r="AT87" i="14"/>
  <c r="AU87" i="14" s="1"/>
  <c r="AX87" i="14"/>
  <c r="BB87" i="14"/>
  <c r="BF87" i="14"/>
  <c r="BJ87" i="14"/>
  <c r="D88" i="14"/>
  <c r="H88" i="14"/>
  <c r="L88" i="14"/>
  <c r="P88" i="14"/>
  <c r="AB88" i="14"/>
  <c r="AJ88" i="14"/>
  <c r="AN88" i="14"/>
  <c r="AV88" i="14"/>
  <c r="AZ88" i="14"/>
  <c r="BD88" i="14"/>
  <c r="BH88" i="14"/>
  <c r="BL88" i="14"/>
  <c r="F89" i="14"/>
  <c r="J89" i="14"/>
  <c r="AH89" i="14" s="1"/>
  <c r="N89" i="14"/>
  <c r="R89" i="14"/>
  <c r="V89" i="14" s="1"/>
  <c r="Z89" i="14"/>
  <c r="AD89" i="14"/>
  <c r="AL89" i="14"/>
  <c r="AT89" i="14"/>
  <c r="AU89" i="14" s="1"/>
  <c r="AX89" i="14"/>
  <c r="BB89" i="14"/>
  <c r="BF89" i="14"/>
  <c r="BJ89" i="14"/>
  <c r="D90" i="14"/>
  <c r="H90" i="14"/>
  <c r="L90" i="14"/>
  <c r="P90" i="14"/>
  <c r="AB90" i="14"/>
  <c r="AJ90" i="14"/>
  <c r="AN90" i="14"/>
  <c r="AV90" i="14"/>
  <c r="AZ90" i="14"/>
  <c r="BD90" i="14"/>
  <c r="BH90" i="14"/>
  <c r="F91" i="14"/>
  <c r="J91" i="14"/>
  <c r="AH91" i="14" s="1"/>
  <c r="N91" i="14"/>
  <c r="R91" i="14"/>
  <c r="V91" i="14"/>
  <c r="Z91" i="14"/>
  <c r="AD91" i="14"/>
  <c r="AL91" i="14"/>
  <c r="AT91" i="14"/>
  <c r="AU91" i="14" s="1"/>
  <c r="AX91" i="14"/>
  <c r="BB91" i="14"/>
  <c r="BF91" i="14"/>
  <c r="BJ91" i="14"/>
  <c r="D92" i="14"/>
  <c r="H92" i="14"/>
  <c r="L92" i="14"/>
  <c r="P92" i="14"/>
  <c r="AB92" i="14"/>
  <c r="AJ92" i="14"/>
  <c r="AN92" i="14"/>
  <c r="AV92" i="14"/>
  <c r="AZ92" i="14"/>
  <c r="BD92" i="14"/>
  <c r="BH92" i="14"/>
  <c r="BL92" i="14" s="1"/>
  <c r="F93" i="14"/>
  <c r="J93" i="14"/>
  <c r="N93" i="14"/>
  <c r="R93" i="14"/>
  <c r="Z93" i="14"/>
  <c r="AD93" i="14"/>
  <c r="AH93" i="14"/>
  <c r="AL93" i="14"/>
  <c r="AT93" i="14"/>
  <c r="AU93" i="14" s="1"/>
  <c r="AX93" i="14"/>
  <c r="BB93" i="14"/>
  <c r="BF93" i="14"/>
  <c r="BJ93" i="14"/>
  <c r="D94" i="14"/>
  <c r="H94" i="14"/>
  <c r="L94" i="14"/>
  <c r="P94" i="14"/>
  <c r="Q94" i="14" s="1"/>
  <c r="AB94" i="14"/>
  <c r="AJ94" i="14"/>
  <c r="AN94" i="14"/>
  <c r="AV94" i="14"/>
  <c r="AZ94" i="14"/>
  <c r="BD94" i="14"/>
  <c r="BH94" i="14"/>
  <c r="BL94" i="14"/>
  <c r="F95" i="14"/>
  <c r="J95" i="14"/>
  <c r="N95" i="14"/>
  <c r="R95" i="14"/>
  <c r="V95" i="14"/>
  <c r="Z95" i="14"/>
  <c r="AD95" i="14"/>
  <c r="AH95" i="14"/>
  <c r="AL95" i="14"/>
  <c r="AT95" i="14"/>
  <c r="AU95" i="14" s="1"/>
  <c r="AX95" i="14"/>
  <c r="BB95" i="14"/>
  <c r="BF95" i="14"/>
  <c r="BJ95" i="14"/>
  <c r="D96" i="14"/>
  <c r="H96" i="14"/>
  <c r="AF96" i="14" s="1"/>
  <c r="L96" i="14"/>
  <c r="P96" i="14"/>
  <c r="AB96" i="14"/>
  <c r="AJ96" i="14"/>
  <c r="AO96" i="14"/>
  <c r="AS96" i="14"/>
  <c r="AW96" i="14"/>
  <c r="BA96" i="14"/>
  <c r="BE96" i="14"/>
  <c r="BI96" i="14"/>
  <c r="BM96" i="14"/>
  <c r="F106" i="14"/>
  <c r="J106" i="14"/>
  <c r="AF106" i="14" s="1"/>
  <c r="N106" i="14"/>
  <c r="R106" i="14"/>
  <c r="V106" i="14" s="1"/>
  <c r="Z106" i="14"/>
  <c r="AD106" i="14"/>
  <c r="AH106" i="14"/>
  <c r="AL106" i="14"/>
  <c r="AT106" i="14"/>
  <c r="AU106" i="14" s="1"/>
  <c r="AX106" i="14"/>
  <c r="BB106" i="14"/>
  <c r="BF106" i="14"/>
  <c r="BJ106" i="14"/>
  <c r="D107" i="14"/>
  <c r="H107" i="14"/>
  <c r="L107" i="14"/>
  <c r="P107" i="14"/>
  <c r="AB107" i="14"/>
  <c r="AJ107" i="14"/>
  <c r="AN107" i="14"/>
  <c r="AV107" i="14"/>
  <c r="AZ107" i="14"/>
  <c r="BD107" i="14"/>
  <c r="BH107" i="14"/>
  <c r="F108" i="14"/>
  <c r="J108" i="14"/>
  <c r="AH108" i="14" s="1"/>
  <c r="N108" i="14"/>
  <c r="R108" i="14"/>
  <c r="V108" i="14"/>
  <c r="Z108" i="14"/>
  <c r="AD108" i="14"/>
  <c r="AL108" i="14"/>
  <c r="AT108" i="14"/>
  <c r="AU108" i="14" s="1"/>
  <c r="AX108" i="14"/>
  <c r="BB108" i="14"/>
  <c r="BF108" i="14"/>
  <c r="BJ108" i="14"/>
  <c r="D109" i="14"/>
  <c r="H109" i="14"/>
  <c r="L109" i="14"/>
  <c r="P109" i="14"/>
  <c r="AB109" i="14"/>
  <c r="AJ109" i="14"/>
  <c r="AN109" i="14"/>
  <c r="AV109" i="14"/>
  <c r="AZ109" i="14"/>
  <c r="BD109" i="14"/>
  <c r="BH109" i="14"/>
  <c r="BL109" i="14"/>
  <c r="F110" i="14"/>
  <c r="J110" i="14"/>
  <c r="N110" i="14"/>
  <c r="R110" i="14"/>
  <c r="Z110" i="14"/>
  <c r="AD110" i="14"/>
  <c r="AH110" i="14"/>
  <c r="AL110" i="14"/>
  <c r="AT110" i="14"/>
  <c r="AU110" i="14" s="1"/>
  <c r="AX110" i="14"/>
  <c r="BB110" i="14"/>
  <c r="BF110" i="14"/>
  <c r="BJ110" i="14"/>
  <c r="D111" i="14"/>
  <c r="H111" i="14"/>
  <c r="L111" i="14"/>
  <c r="P111" i="14"/>
  <c r="AB111" i="14"/>
  <c r="AJ111" i="14"/>
  <c r="AN111" i="14"/>
  <c r="AV111" i="14"/>
  <c r="AZ111" i="14"/>
  <c r="BD111" i="14"/>
  <c r="BH111" i="14"/>
  <c r="F112" i="14"/>
  <c r="J112" i="14"/>
  <c r="AH112" i="14" s="1"/>
  <c r="N112" i="14"/>
  <c r="R112" i="14"/>
  <c r="V112" i="14"/>
  <c r="Z112" i="14"/>
  <c r="AD112" i="14"/>
  <c r="AL112" i="14"/>
  <c r="AT112" i="14"/>
  <c r="AU112" i="14" s="1"/>
  <c r="AX112" i="14"/>
  <c r="BB112" i="14"/>
  <c r="BF112" i="14"/>
  <c r="BJ112" i="14"/>
  <c r="BE115" i="14"/>
  <c r="BA115" i="14"/>
  <c r="AW115" i="14"/>
  <c r="AS115" i="14"/>
  <c r="AG115" i="14"/>
  <c r="AC115" i="14"/>
  <c r="M115" i="14"/>
  <c r="I115" i="14"/>
  <c r="AH115" i="14" s="1"/>
  <c r="E115" i="14"/>
  <c r="BH115" i="14"/>
  <c r="BI115" i="14" s="1"/>
  <c r="BD115" i="14"/>
  <c r="AZ115" i="14"/>
  <c r="AV115" i="14"/>
  <c r="AN115" i="14"/>
  <c r="BK115" i="14"/>
  <c r="BG115" i="14"/>
  <c r="BC115" i="14"/>
  <c r="AY115" i="14"/>
  <c r="AQ115" i="14"/>
  <c r="AM115" i="14"/>
  <c r="AI115" i="14"/>
  <c r="AE115" i="14"/>
  <c r="AA115" i="14"/>
  <c r="O115" i="14"/>
  <c r="K115" i="14"/>
  <c r="G115" i="14"/>
  <c r="C115" i="14"/>
  <c r="J115" i="14"/>
  <c r="R115" i="14"/>
  <c r="W115" i="14" s="1"/>
  <c r="Z115" i="14"/>
  <c r="AT115" i="14"/>
  <c r="AU115" i="14" s="1"/>
  <c r="BJ115" i="14"/>
  <c r="F121" i="14"/>
  <c r="G121" i="14" s="1"/>
  <c r="V121" i="14"/>
  <c r="AL121" i="14"/>
  <c r="BB121" i="14"/>
  <c r="F134" i="14"/>
  <c r="G134" i="14" s="1"/>
  <c r="V134" i="14"/>
  <c r="AL134" i="14"/>
  <c r="BB134" i="14"/>
  <c r="N136" i="14"/>
  <c r="AD136" i="14"/>
  <c r="AT136" i="14"/>
  <c r="AU136" i="14" s="1"/>
  <c r="F138" i="14"/>
  <c r="G138" i="14" s="1"/>
  <c r="V138" i="14"/>
  <c r="AL138" i="14"/>
  <c r="BB138" i="14"/>
  <c r="N140" i="14"/>
  <c r="AD140" i="14"/>
  <c r="AT140" i="14"/>
  <c r="AU140" i="14" s="1"/>
  <c r="BE151" i="14"/>
  <c r="BA151" i="14"/>
  <c r="AW151" i="14"/>
  <c r="AS151" i="14"/>
  <c r="AO151" i="14"/>
  <c r="BH151" i="14"/>
  <c r="BI151" i="14" s="1"/>
  <c r="BD151" i="14"/>
  <c r="AZ151" i="14"/>
  <c r="AV151" i="14"/>
  <c r="AR151" i="14"/>
  <c r="AN151" i="14"/>
  <c r="BB151" i="14"/>
  <c r="AT151" i="14"/>
  <c r="AU151" i="14" s="1"/>
  <c r="AL151" i="14"/>
  <c r="AC151" i="14"/>
  <c r="U151" i="14"/>
  <c r="M151" i="14"/>
  <c r="I151" i="14"/>
  <c r="E151" i="14"/>
  <c r="BG151" i="14"/>
  <c r="AY151" i="14"/>
  <c r="AQ151" i="14"/>
  <c r="AJ151" i="14"/>
  <c r="AF151" i="14"/>
  <c r="AB151" i="14"/>
  <c r="AK151" i="14" s="1"/>
  <c r="P151" i="14"/>
  <c r="L151" i="14"/>
  <c r="H151" i="14"/>
  <c r="D151" i="14"/>
  <c r="BF151" i="14"/>
  <c r="AX151" i="14"/>
  <c r="AP151" i="14"/>
  <c r="AI151" i="14"/>
  <c r="AE151" i="14"/>
  <c r="AA151" i="14"/>
  <c r="O151" i="14"/>
  <c r="K151" i="14"/>
  <c r="G151" i="14"/>
  <c r="C151" i="14"/>
  <c r="R151" i="14"/>
  <c r="V151" i="14" s="1"/>
  <c r="AH151" i="14"/>
  <c r="F33" i="14"/>
  <c r="G33" i="14" s="1"/>
  <c r="J33" i="14"/>
  <c r="N33" i="14"/>
  <c r="R33" i="14"/>
  <c r="V33" i="14"/>
  <c r="Z33" i="14"/>
  <c r="AD33" i="14"/>
  <c r="AH33" i="14"/>
  <c r="AL33" i="14"/>
  <c r="AP33" i="14"/>
  <c r="AT33" i="14"/>
  <c r="AU33" i="14" s="1"/>
  <c r="AX33" i="14"/>
  <c r="BB33" i="14"/>
  <c r="BF33" i="14"/>
  <c r="F35" i="14"/>
  <c r="G35" i="14" s="1"/>
  <c r="J35" i="14"/>
  <c r="AH35" i="14" s="1"/>
  <c r="N35" i="14"/>
  <c r="R35" i="14"/>
  <c r="V35" i="14" s="1"/>
  <c r="Z35" i="14"/>
  <c r="AD35" i="14"/>
  <c r="AL35" i="14"/>
  <c r="AP35" i="14"/>
  <c r="AT35" i="14"/>
  <c r="AU35" i="14" s="1"/>
  <c r="AX35" i="14"/>
  <c r="BB35" i="14"/>
  <c r="BF35" i="14"/>
  <c r="F37" i="14"/>
  <c r="G37" i="14" s="1"/>
  <c r="J37" i="14"/>
  <c r="N37" i="14"/>
  <c r="R37" i="14"/>
  <c r="V37" i="14"/>
  <c r="Z37" i="14"/>
  <c r="AD37" i="14"/>
  <c r="AH37" i="14"/>
  <c r="AL37" i="14"/>
  <c r="AP37" i="14"/>
  <c r="AT37" i="14"/>
  <c r="AU37" i="14" s="1"/>
  <c r="AX37" i="14"/>
  <c r="BB37" i="14"/>
  <c r="BF37" i="14"/>
  <c r="F39" i="14"/>
  <c r="G39" i="14" s="1"/>
  <c r="J39" i="14"/>
  <c r="AH39" i="14" s="1"/>
  <c r="N39" i="14"/>
  <c r="R39" i="14"/>
  <c r="V39" i="14" s="1"/>
  <c r="Z39" i="14"/>
  <c r="AD39" i="14"/>
  <c r="AL39" i="14"/>
  <c r="AP39" i="14"/>
  <c r="AT39" i="14"/>
  <c r="AU39" i="14" s="1"/>
  <c r="AX39" i="14"/>
  <c r="BB39" i="14"/>
  <c r="BF39" i="14"/>
  <c r="F41" i="14"/>
  <c r="G41" i="14" s="1"/>
  <c r="J41" i="14"/>
  <c r="N41" i="14"/>
  <c r="R41" i="14"/>
  <c r="V41" i="14"/>
  <c r="Z41" i="14"/>
  <c r="AD41" i="14"/>
  <c r="AH41" i="14"/>
  <c r="AL41" i="14"/>
  <c r="AP41" i="14"/>
  <c r="AT41" i="14"/>
  <c r="AU41" i="14" s="1"/>
  <c r="AX41" i="14"/>
  <c r="BB41" i="14"/>
  <c r="BF41" i="14"/>
  <c r="F43" i="14"/>
  <c r="G43" i="14" s="1"/>
  <c r="J43" i="14"/>
  <c r="AH43" i="14" s="1"/>
  <c r="N43" i="14"/>
  <c r="R43" i="14"/>
  <c r="V43" i="14" s="1"/>
  <c r="Z43" i="14"/>
  <c r="AD43" i="14"/>
  <c r="AL43" i="14"/>
  <c r="AP43" i="14"/>
  <c r="AT43" i="14"/>
  <c r="AU43" i="14" s="1"/>
  <c r="AX43" i="14"/>
  <c r="BB43" i="14"/>
  <c r="BF43" i="14"/>
  <c r="F45" i="14"/>
  <c r="G45" i="14" s="1"/>
  <c r="J45" i="14"/>
  <c r="N45" i="14"/>
  <c r="R45" i="14"/>
  <c r="V45" i="14"/>
  <c r="Z45" i="14"/>
  <c r="AD45" i="14"/>
  <c r="AH45" i="14"/>
  <c r="AL45" i="14"/>
  <c r="AP45" i="14"/>
  <c r="AT45" i="14"/>
  <c r="AU45" i="14" s="1"/>
  <c r="AX45" i="14"/>
  <c r="BB45" i="14"/>
  <c r="BF45" i="14"/>
  <c r="F47" i="14"/>
  <c r="G47" i="14" s="1"/>
  <c r="J47" i="14"/>
  <c r="AH47" i="14" s="1"/>
  <c r="N47" i="14"/>
  <c r="R47" i="14"/>
  <c r="V47" i="14" s="1"/>
  <c r="Z47" i="14"/>
  <c r="AD47" i="14"/>
  <c r="AL47" i="14"/>
  <c r="AP47" i="14"/>
  <c r="AT47" i="14"/>
  <c r="AU47" i="14" s="1"/>
  <c r="AX47" i="14"/>
  <c r="BB47" i="14"/>
  <c r="BF47" i="14"/>
  <c r="F49" i="14"/>
  <c r="G49" i="14" s="1"/>
  <c r="J49" i="14"/>
  <c r="N49" i="14"/>
  <c r="R49" i="14"/>
  <c r="V49" i="14"/>
  <c r="Z49" i="14"/>
  <c r="AD49" i="14"/>
  <c r="AH49" i="14"/>
  <c r="AL49" i="14"/>
  <c r="AP49" i="14"/>
  <c r="AT49" i="14"/>
  <c r="AU49" i="14" s="1"/>
  <c r="AX49" i="14"/>
  <c r="BB49" i="14"/>
  <c r="BF49" i="14"/>
  <c r="F51" i="14"/>
  <c r="G51" i="14" s="1"/>
  <c r="J51" i="14"/>
  <c r="AH51" i="14" s="1"/>
  <c r="N51" i="14"/>
  <c r="R51" i="14"/>
  <c r="V51" i="14" s="1"/>
  <c r="Z51" i="14"/>
  <c r="AD51" i="14"/>
  <c r="AL51" i="14"/>
  <c r="AQ51" i="14"/>
  <c r="AY51" i="14"/>
  <c r="BC51" i="14"/>
  <c r="BG51" i="14"/>
  <c r="E52" i="14"/>
  <c r="I52" i="14"/>
  <c r="M52" i="14"/>
  <c r="AC52" i="14"/>
  <c r="AK52" i="14"/>
  <c r="AO52" i="14"/>
  <c r="AS52" i="14"/>
  <c r="AW52" i="14"/>
  <c r="BA52" i="14"/>
  <c r="BE52" i="14"/>
  <c r="BI52" i="14"/>
  <c r="BM52" i="14"/>
  <c r="E54" i="14"/>
  <c r="I54" i="14"/>
  <c r="M54" i="14"/>
  <c r="AC54" i="14"/>
  <c r="AK54" i="14"/>
  <c r="AO54" i="14"/>
  <c r="AS54" i="14"/>
  <c r="AW54" i="14"/>
  <c r="BA54" i="14"/>
  <c r="BE54" i="14"/>
  <c r="BI54" i="14"/>
  <c r="BM54" i="14"/>
  <c r="E56" i="14"/>
  <c r="I56" i="14"/>
  <c r="M56" i="14"/>
  <c r="AC56" i="14"/>
  <c r="AK56" i="14"/>
  <c r="AO56" i="14"/>
  <c r="AS56" i="14"/>
  <c r="AW56" i="14"/>
  <c r="BA56" i="14"/>
  <c r="BE56" i="14"/>
  <c r="BI56" i="14"/>
  <c r="BM56" i="14"/>
  <c r="E58" i="14"/>
  <c r="I58" i="14"/>
  <c r="M58" i="14"/>
  <c r="AC58" i="14"/>
  <c r="AK58" i="14"/>
  <c r="AO58" i="14"/>
  <c r="AR58" i="14" s="1"/>
  <c r="AS58" i="14"/>
  <c r="AW58" i="14"/>
  <c r="BA58" i="14"/>
  <c r="BE58" i="14"/>
  <c r="BI58" i="14"/>
  <c r="BM58" i="14"/>
  <c r="E60" i="14"/>
  <c r="I60" i="14"/>
  <c r="M60" i="14"/>
  <c r="AC60" i="14"/>
  <c r="AK60" i="14"/>
  <c r="AP60" i="14"/>
  <c r="AT60" i="14"/>
  <c r="AU60" i="14" s="1"/>
  <c r="AX60" i="14"/>
  <c r="BB60" i="14"/>
  <c r="BF60" i="14"/>
  <c r="BJ60" i="14"/>
  <c r="F62" i="14"/>
  <c r="G62" i="14" s="1"/>
  <c r="J62" i="14"/>
  <c r="N62" i="14"/>
  <c r="R62" i="14"/>
  <c r="V62" i="14"/>
  <c r="Z62" i="14"/>
  <c r="AD62" i="14"/>
  <c r="AH62" i="14"/>
  <c r="AL62" i="14"/>
  <c r="AP62" i="14"/>
  <c r="AT62" i="14"/>
  <c r="AU62" i="14" s="1"/>
  <c r="AX62" i="14"/>
  <c r="BB62" i="14"/>
  <c r="BF62" i="14"/>
  <c r="F64" i="14"/>
  <c r="G64" i="14" s="1"/>
  <c r="J64" i="14"/>
  <c r="AH64" i="14" s="1"/>
  <c r="N64" i="14"/>
  <c r="R64" i="14"/>
  <c r="V64" i="14" s="1"/>
  <c r="Z64" i="14"/>
  <c r="AD64" i="14"/>
  <c r="AL64" i="14"/>
  <c r="AP64" i="14"/>
  <c r="AT64" i="14"/>
  <c r="AU64" i="14" s="1"/>
  <c r="AX64" i="14"/>
  <c r="BB64" i="14"/>
  <c r="BF64" i="14"/>
  <c r="F66" i="14"/>
  <c r="G66" i="14" s="1"/>
  <c r="J66" i="14"/>
  <c r="N66" i="14"/>
  <c r="R66" i="14"/>
  <c r="V66" i="14"/>
  <c r="Z66" i="14"/>
  <c r="AD66" i="14"/>
  <c r="AH66" i="14"/>
  <c r="AL66" i="14"/>
  <c r="AP66" i="14"/>
  <c r="AT66" i="14"/>
  <c r="AU66" i="14" s="1"/>
  <c r="AX66" i="14"/>
  <c r="BB66" i="14"/>
  <c r="BF66" i="14"/>
  <c r="F68" i="14"/>
  <c r="G68" i="14" s="1"/>
  <c r="J68" i="14"/>
  <c r="AH68" i="14" s="1"/>
  <c r="N68" i="14"/>
  <c r="R68" i="14"/>
  <c r="V68" i="14" s="1"/>
  <c r="Z68" i="14"/>
  <c r="AD68" i="14"/>
  <c r="AL68" i="14"/>
  <c r="AP68" i="14"/>
  <c r="AT68" i="14"/>
  <c r="AU68" i="14" s="1"/>
  <c r="AX68" i="14"/>
  <c r="BB68" i="14"/>
  <c r="BF68" i="14"/>
  <c r="C70" i="14"/>
  <c r="G70" i="14"/>
  <c r="K70" i="14"/>
  <c r="O70" i="14"/>
  <c r="S70" i="14"/>
  <c r="W70" i="14"/>
  <c r="AA70" i="14"/>
  <c r="AE70" i="14"/>
  <c r="AI70" i="14"/>
  <c r="AM70" i="14"/>
  <c r="AQ70" i="14"/>
  <c r="AY70" i="14"/>
  <c r="BC70" i="14"/>
  <c r="BG70" i="14"/>
  <c r="E71" i="14"/>
  <c r="I71" i="14"/>
  <c r="M71" i="14"/>
  <c r="AC71" i="14"/>
  <c r="AK71" i="14"/>
  <c r="AO71" i="14"/>
  <c r="AS71" i="14"/>
  <c r="AW71" i="14"/>
  <c r="BA71" i="14"/>
  <c r="BE71" i="14"/>
  <c r="BI71" i="14"/>
  <c r="BM71" i="14"/>
  <c r="C72" i="14"/>
  <c r="G72" i="14"/>
  <c r="K72" i="14"/>
  <c r="O72" i="14"/>
  <c r="S72" i="14"/>
  <c r="W72" i="14"/>
  <c r="AA72" i="14"/>
  <c r="AE72" i="14"/>
  <c r="AI72" i="14"/>
  <c r="AM72" i="14"/>
  <c r="AQ72" i="14" s="1"/>
  <c r="AY72" i="14"/>
  <c r="BC72" i="14"/>
  <c r="BG72" i="14"/>
  <c r="E73" i="14"/>
  <c r="I73" i="14"/>
  <c r="M73" i="14"/>
  <c r="AC73" i="14"/>
  <c r="AK73" i="14"/>
  <c r="AO73" i="14"/>
  <c r="AR73" i="14" s="1"/>
  <c r="AS73" i="14"/>
  <c r="AW73" i="14"/>
  <c r="BA73" i="14"/>
  <c r="BE73" i="14"/>
  <c r="BI73" i="14"/>
  <c r="BM73" i="14"/>
  <c r="C74" i="14"/>
  <c r="G74" i="14"/>
  <c r="K74" i="14"/>
  <c r="O74" i="14"/>
  <c r="S74" i="14"/>
  <c r="W74" i="14"/>
  <c r="AA74" i="14"/>
  <c r="AE74" i="14"/>
  <c r="AI74" i="14"/>
  <c r="AM74" i="14"/>
  <c r="AQ74" i="14" s="1"/>
  <c r="AY74" i="14"/>
  <c r="BC74" i="14"/>
  <c r="BG74" i="14"/>
  <c r="E75" i="14"/>
  <c r="I75" i="14"/>
  <c r="AF75" i="14" s="1"/>
  <c r="M75" i="14"/>
  <c r="AC75" i="14"/>
  <c r="AK75" i="14"/>
  <c r="AO75" i="14"/>
  <c r="AS75" i="14"/>
  <c r="AW75" i="14"/>
  <c r="BA75" i="14"/>
  <c r="BE75" i="14"/>
  <c r="BI75" i="14"/>
  <c r="BM75" i="14"/>
  <c r="C76" i="14"/>
  <c r="G76" i="14"/>
  <c r="K76" i="14"/>
  <c r="O76" i="14"/>
  <c r="S76" i="14"/>
  <c r="W76" i="14"/>
  <c r="AA76" i="14"/>
  <c r="AE76" i="14"/>
  <c r="AI76" i="14"/>
  <c r="AM76" i="14"/>
  <c r="AQ76" i="14" s="1"/>
  <c r="AY76" i="14"/>
  <c r="BC76" i="14"/>
  <c r="BG76" i="14"/>
  <c r="E77" i="14"/>
  <c r="I77" i="14"/>
  <c r="M77" i="14"/>
  <c r="AC77" i="14"/>
  <c r="AK77" i="14"/>
  <c r="AO77" i="14"/>
  <c r="AS77" i="14"/>
  <c r="AW77" i="14"/>
  <c r="BA77" i="14"/>
  <c r="BE77" i="14"/>
  <c r="BI77" i="14"/>
  <c r="BM77" i="14"/>
  <c r="C78" i="14"/>
  <c r="G78" i="14"/>
  <c r="K78" i="14"/>
  <c r="O78" i="14"/>
  <c r="S78" i="14"/>
  <c r="W78" i="14"/>
  <c r="AA78" i="14"/>
  <c r="AE78" i="14"/>
  <c r="AI78" i="14"/>
  <c r="AN78" i="14"/>
  <c r="AR78" i="14"/>
  <c r="AV78" i="14"/>
  <c r="AZ78" i="14"/>
  <c r="BD78" i="14"/>
  <c r="BH78" i="14"/>
  <c r="F79" i="14"/>
  <c r="G79" i="14" s="1"/>
  <c r="J79" i="14"/>
  <c r="AH79" i="14" s="1"/>
  <c r="N79" i="14"/>
  <c r="R79" i="14"/>
  <c r="V79" i="14"/>
  <c r="Z79" i="14"/>
  <c r="AD79" i="14"/>
  <c r="AL79" i="14"/>
  <c r="AP79" i="14"/>
  <c r="AT79" i="14"/>
  <c r="AU79" i="14" s="1"/>
  <c r="AX79" i="14"/>
  <c r="BB79" i="14"/>
  <c r="BF79" i="14"/>
  <c r="F81" i="14"/>
  <c r="G81" i="14" s="1"/>
  <c r="J81" i="14"/>
  <c r="N81" i="14"/>
  <c r="R81" i="14"/>
  <c r="V81" i="14" s="1"/>
  <c r="Z81" i="14"/>
  <c r="AD81" i="14"/>
  <c r="AH81" i="14"/>
  <c r="AL81" i="14"/>
  <c r="AP81" i="14"/>
  <c r="AT81" i="14"/>
  <c r="AU81" i="14" s="1"/>
  <c r="AX81" i="14"/>
  <c r="BB81" i="14"/>
  <c r="BF81" i="14"/>
  <c r="F83" i="14"/>
  <c r="G83" i="14" s="1"/>
  <c r="J83" i="14"/>
  <c r="AF83" i="14" s="1"/>
  <c r="N83" i="14"/>
  <c r="R83" i="14"/>
  <c r="U83" i="14" s="1"/>
  <c r="V83" i="14"/>
  <c r="Z83" i="14"/>
  <c r="AD83" i="14"/>
  <c r="AL83" i="14"/>
  <c r="AP83" i="14"/>
  <c r="AT83" i="14"/>
  <c r="AU83" i="14" s="1"/>
  <c r="AX83" i="14"/>
  <c r="BB83" i="14"/>
  <c r="BF83" i="14"/>
  <c r="F85" i="14"/>
  <c r="G85" i="14" s="1"/>
  <c r="J85" i="14"/>
  <c r="N85" i="14"/>
  <c r="R85" i="14"/>
  <c r="V85" i="14" s="1"/>
  <c r="Z85" i="14"/>
  <c r="AD85" i="14"/>
  <c r="AH85" i="14"/>
  <c r="AL85" i="14"/>
  <c r="AP85" i="14"/>
  <c r="AT85" i="14"/>
  <c r="AU85" i="14" s="1"/>
  <c r="AX85" i="14"/>
  <c r="BB85" i="14"/>
  <c r="BF85" i="14"/>
  <c r="F87" i="14"/>
  <c r="G87" i="14" s="1"/>
  <c r="J87" i="14"/>
  <c r="AH87" i="14" s="1"/>
  <c r="N87" i="14"/>
  <c r="R87" i="14"/>
  <c r="V87" i="14"/>
  <c r="Z87" i="14"/>
  <c r="AD87" i="14"/>
  <c r="AL87" i="14"/>
  <c r="AQ87" i="14"/>
  <c r="AY87" i="14"/>
  <c r="BC87" i="14"/>
  <c r="BG87" i="14"/>
  <c r="E88" i="14"/>
  <c r="I88" i="14"/>
  <c r="M88" i="14"/>
  <c r="AC88" i="14"/>
  <c r="AK88" i="14"/>
  <c r="AO88" i="14"/>
  <c r="AS88" i="14"/>
  <c r="AW88" i="14"/>
  <c r="BA88" i="14"/>
  <c r="BE88" i="14"/>
  <c r="BI88" i="14"/>
  <c r="BM88" i="14"/>
  <c r="C89" i="14"/>
  <c r="G89" i="14"/>
  <c r="K89" i="14"/>
  <c r="O89" i="14"/>
  <c r="S89" i="14"/>
  <c r="W89" i="14"/>
  <c r="AA89" i="14"/>
  <c r="AE89" i="14"/>
  <c r="AI89" i="14"/>
  <c r="AM89" i="14"/>
  <c r="AQ89" i="14"/>
  <c r="AY89" i="14"/>
  <c r="BC89" i="14"/>
  <c r="BG89" i="14"/>
  <c r="E90" i="14"/>
  <c r="I90" i="14"/>
  <c r="M90" i="14"/>
  <c r="AC90" i="14"/>
  <c r="AK90" i="14"/>
  <c r="AO90" i="14"/>
  <c r="AR90" i="14" s="1"/>
  <c r="AS90" i="14"/>
  <c r="AW90" i="14"/>
  <c r="BA90" i="14"/>
  <c r="BE90" i="14"/>
  <c r="BI90" i="14"/>
  <c r="BM90" i="14"/>
  <c r="C91" i="14"/>
  <c r="G91" i="14"/>
  <c r="K91" i="14"/>
  <c r="O91" i="14"/>
  <c r="S91" i="14"/>
  <c r="W91" i="14"/>
  <c r="AA91" i="14"/>
  <c r="AE91" i="14"/>
  <c r="AI91" i="14"/>
  <c r="AM91" i="14"/>
  <c r="AQ91" i="14"/>
  <c r="AY91" i="14"/>
  <c r="BC91" i="14"/>
  <c r="BG91" i="14"/>
  <c r="E92" i="14"/>
  <c r="I92" i="14"/>
  <c r="AF92" i="14" s="1"/>
  <c r="M92" i="14"/>
  <c r="AC92" i="14"/>
  <c r="AK92" i="14"/>
  <c r="AO92" i="14"/>
  <c r="AS92" i="14"/>
  <c r="AW92" i="14"/>
  <c r="BA92" i="14"/>
  <c r="BE92" i="14"/>
  <c r="BI92" i="14"/>
  <c r="BM92" i="14"/>
  <c r="C93" i="14"/>
  <c r="G93" i="14"/>
  <c r="K93" i="14"/>
  <c r="O93" i="14"/>
  <c r="S93" i="14"/>
  <c r="W93" i="14"/>
  <c r="AA93" i="14"/>
  <c r="AE93" i="14"/>
  <c r="AI93" i="14"/>
  <c r="AM93" i="14"/>
  <c r="AQ93" i="14"/>
  <c r="AY93" i="14"/>
  <c r="BC93" i="14"/>
  <c r="BG93" i="14"/>
  <c r="E94" i="14"/>
  <c r="I94" i="14"/>
  <c r="AF94" i="14" s="1"/>
  <c r="M94" i="14"/>
  <c r="AC94" i="14"/>
  <c r="AK94" i="14"/>
  <c r="AO94" i="14"/>
  <c r="AS94" i="14"/>
  <c r="AW94" i="14"/>
  <c r="BA94" i="14"/>
  <c r="BE94" i="14"/>
  <c r="BI94" i="14"/>
  <c r="BM94" i="14"/>
  <c r="C95" i="14"/>
  <c r="G95" i="14"/>
  <c r="K95" i="14"/>
  <c r="O95" i="14"/>
  <c r="S95" i="14"/>
  <c r="W95" i="14"/>
  <c r="AA95" i="14"/>
  <c r="AE95" i="14"/>
  <c r="AI95" i="14"/>
  <c r="AM95" i="14"/>
  <c r="AQ95" i="14"/>
  <c r="AY95" i="14"/>
  <c r="BC95" i="14"/>
  <c r="BG95" i="14"/>
  <c r="E96" i="14"/>
  <c r="I96" i="14"/>
  <c r="M96" i="14"/>
  <c r="AC96" i="14"/>
  <c r="AK96" i="14"/>
  <c r="AP96" i="14"/>
  <c r="AT96" i="14"/>
  <c r="AU96" i="14" s="1"/>
  <c r="AX96" i="14"/>
  <c r="BB96" i="14"/>
  <c r="BF96" i="14"/>
  <c r="BJ96" i="14"/>
  <c r="F98" i="14"/>
  <c r="G98" i="14" s="1"/>
  <c r="J98" i="14"/>
  <c r="N98" i="14"/>
  <c r="R98" i="14"/>
  <c r="V98" i="14" s="1"/>
  <c r="Z98" i="14"/>
  <c r="AD98" i="14"/>
  <c r="AH98" i="14"/>
  <c r="AL98" i="14"/>
  <c r="AP98" i="14"/>
  <c r="AT98" i="14"/>
  <c r="AU98" i="14" s="1"/>
  <c r="AX98" i="14"/>
  <c r="BB98" i="14"/>
  <c r="BF98" i="14"/>
  <c r="F100" i="14"/>
  <c r="G100" i="14" s="1"/>
  <c r="J100" i="14"/>
  <c r="AH100" i="14" s="1"/>
  <c r="N100" i="14"/>
  <c r="R100" i="14"/>
  <c r="V100" i="14"/>
  <c r="Z100" i="14"/>
  <c r="AD100" i="14"/>
  <c r="AL100" i="14"/>
  <c r="AP100" i="14"/>
  <c r="AT100" i="14"/>
  <c r="AU100" i="14" s="1"/>
  <c r="AX100" i="14"/>
  <c r="BB100" i="14"/>
  <c r="BF100" i="14"/>
  <c r="F102" i="14"/>
  <c r="G102" i="14" s="1"/>
  <c r="J102" i="14"/>
  <c r="N102" i="14"/>
  <c r="R102" i="14"/>
  <c r="V102" i="14" s="1"/>
  <c r="Z102" i="14"/>
  <c r="AD102" i="14"/>
  <c r="AH102" i="14"/>
  <c r="AL102" i="14"/>
  <c r="AP102" i="14"/>
  <c r="AT102" i="14"/>
  <c r="AU102" i="14" s="1"/>
  <c r="AX102" i="14"/>
  <c r="BB102" i="14"/>
  <c r="BF102" i="14"/>
  <c r="F104" i="14"/>
  <c r="G104" i="14" s="1"/>
  <c r="J104" i="14"/>
  <c r="AH104" i="14" s="1"/>
  <c r="N104" i="14"/>
  <c r="R104" i="14"/>
  <c r="V104" i="14"/>
  <c r="Z104" i="14"/>
  <c r="AD104" i="14"/>
  <c r="AL104" i="14"/>
  <c r="AP104" i="14"/>
  <c r="AT104" i="14"/>
  <c r="AU104" i="14" s="1"/>
  <c r="AX104" i="14"/>
  <c r="BB104" i="14"/>
  <c r="BF104" i="14"/>
  <c r="C106" i="14"/>
  <c r="G106" i="14"/>
  <c r="K106" i="14"/>
  <c r="O106" i="14"/>
  <c r="S106" i="14"/>
  <c r="W106" i="14"/>
  <c r="AA106" i="14"/>
  <c r="AE106" i="14"/>
  <c r="AI106" i="14"/>
  <c r="AM106" i="14"/>
  <c r="AQ106" i="14"/>
  <c r="AY106" i="14"/>
  <c r="BC106" i="14"/>
  <c r="BG106" i="14"/>
  <c r="E107" i="14"/>
  <c r="I107" i="14"/>
  <c r="M107" i="14"/>
  <c r="AC107" i="14"/>
  <c r="AK107" i="14"/>
  <c r="AO107" i="14"/>
  <c r="AR107" i="14" s="1"/>
  <c r="AS107" i="14"/>
  <c r="AW107" i="14"/>
  <c r="BA107" i="14"/>
  <c r="BE107" i="14"/>
  <c r="BI107" i="14"/>
  <c r="BM107" i="14"/>
  <c r="C108" i="14"/>
  <c r="G108" i="14"/>
  <c r="K108" i="14"/>
  <c r="O108" i="14"/>
  <c r="S108" i="14"/>
  <c r="W108" i="14"/>
  <c r="AA108" i="14"/>
  <c r="AE108" i="14"/>
  <c r="AI108" i="14"/>
  <c r="AM108" i="14"/>
  <c r="AQ108" i="14"/>
  <c r="AY108" i="14"/>
  <c r="BC108" i="14"/>
  <c r="BG108" i="14"/>
  <c r="E109" i="14"/>
  <c r="I109" i="14"/>
  <c r="AF109" i="14" s="1"/>
  <c r="M109" i="14"/>
  <c r="AC109" i="14"/>
  <c r="AK109" i="14"/>
  <c r="AO109" i="14"/>
  <c r="AR109" i="14" s="1"/>
  <c r="AS109" i="14"/>
  <c r="AW109" i="14"/>
  <c r="BA109" i="14"/>
  <c r="BE109" i="14"/>
  <c r="BI109" i="14"/>
  <c r="BM109" i="14"/>
  <c r="C110" i="14"/>
  <c r="G110" i="14"/>
  <c r="K110" i="14"/>
  <c r="O110" i="14"/>
  <c r="S110" i="14"/>
  <c r="W110" i="14"/>
  <c r="AA110" i="14"/>
  <c r="AE110" i="14"/>
  <c r="AI110" i="14"/>
  <c r="AM110" i="14"/>
  <c r="AQ110" i="14"/>
  <c r="AY110" i="14"/>
  <c r="BC110" i="14"/>
  <c r="BG110" i="14"/>
  <c r="E111" i="14"/>
  <c r="I111" i="14"/>
  <c r="M111" i="14"/>
  <c r="AC111" i="14"/>
  <c r="AK111" i="14"/>
  <c r="AO111" i="14"/>
  <c r="AR111" i="14" s="1"/>
  <c r="AS111" i="14"/>
  <c r="AW111" i="14"/>
  <c r="BA111" i="14"/>
  <c r="BE111" i="14"/>
  <c r="BI111" i="14"/>
  <c r="BM111" i="14"/>
  <c r="C112" i="14"/>
  <c r="G112" i="14"/>
  <c r="K112" i="14"/>
  <c r="O112" i="14"/>
  <c r="S112" i="14"/>
  <c r="W112" i="14"/>
  <c r="AA112" i="14"/>
  <c r="AE112" i="14"/>
  <c r="AI112" i="14"/>
  <c r="AM112" i="14"/>
  <c r="AQ112" i="14"/>
  <c r="AY112" i="14"/>
  <c r="BC112" i="14"/>
  <c r="BG112" i="14"/>
  <c r="BK112" i="14"/>
  <c r="D115" i="14"/>
  <c r="L115" i="14"/>
  <c r="T115" i="14"/>
  <c r="AB115" i="14"/>
  <c r="AK115" i="14" s="1"/>
  <c r="AJ115" i="14"/>
  <c r="AX115" i="14"/>
  <c r="BI119" i="14"/>
  <c r="BE119" i="14"/>
  <c r="BA119" i="14"/>
  <c r="AW119" i="14"/>
  <c r="AS119" i="14"/>
  <c r="AO119" i="14"/>
  <c r="AR119" i="14" s="1"/>
  <c r="AC119" i="14"/>
  <c r="U119" i="14"/>
  <c r="M119" i="14"/>
  <c r="I119" i="14"/>
  <c r="E119" i="14"/>
  <c r="BL119" i="14"/>
  <c r="BH119" i="14"/>
  <c r="BJ119" i="14" s="1"/>
  <c r="BD119" i="14"/>
  <c r="AZ119" i="14"/>
  <c r="AV119" i="14"/>
  <c r="AJ119" i="14"/>
  <c r="AF119" i="14"/>
  <c r="AB119" i="14"/>
  <c r="AK119" i="14" s="1"/>
  <c r="P119" i="14"/>
  <c r="L119" i="14"/>
  <c r="H119" i="14"/>
  <c r="D119" i="14"/>
  <c r="BK119" i="14"/>
  <c r="BG119" i="14"/>
  <c r="BC119" i="14"/>
  <c r="AY119" i="14"/>
  <c r="AQ119" i="14"/>
  <c r="AM119" i="14"/>
  <c r="AP119" i="14" s="1"/>
  <c r="AI119" i="14"/>
  <c r="AE119" i="14"/>
  <c r="AA119" i="14"/>
  <c r="O119" i="14"/>
  <c r="K119" i="14"/>
  <c r="G119" i="14"/>
  <c r="C119" i="14"/>
  <c r="R119" i="14"/>
  <c r="V119" i="14" s="1"/>
  <c r="AH119" i="14"/>
  <c r="AX119" i="14"/>
  <c r="J121" i="14"/>
  <c r="Z121" i="14"/>
  <c r="AP121" i="14"/>
  <c r="BF121" i="14"/>
  <c r="BF123" i="14"/>
  <c r="BB123" i="14"/>
  <c r="AX123" i="14"/>
  <c r="AT123" i="14"/>
  <c r="AU123" i="14" s="1"/>
  <c r="AP123" i="14"/>
  <c r="AC123" i="14"/>
  <c r="M123" i="14"/>
  <c r="I123" i="14"/>
  <c r="E123" i="14"/>
  <c r="BE123" i="14"/>
  <c r="BA123" i="14"/>
  <c r="AW123" i="14"/>
  <c r="AS123" i="14"/>
  <c r="AO123" i="14"/>
  <c r="AJ123" i="14"/>
  <c r="AF123" i="14"/>
  <c r="AB123" i="14"/>
  <c r="AK123" i="14" s="1"/>
  <c r="P123" i="14"/>
  <c r="L123" i="14"/>
  <c r="H123" i="14"/>
  <c r="D123" i="14"/>
  <c r="BH123" i="14"/>
  <c r="BK123" i="14" s="1"/>
  <c r="BD123" i="14"/>
  <c r="AZ123" i="14"/>
  <c r="AV123" i="14"/>
  <c r="AR123" i="14"/>
  <c r="AN123" i="14"/>
  <c r="AI123" i="14"/>
  <c r="AE123" i="14"/>
  <c r="AA123" i="14"/>
  <c r="O123" i="14"/>
  <c r="K123" i="14"/>
  <c r="G123" i="14"/>
  <c r="C123" i="14"/>
  <c r="R123" i="14"/>
  <c r="V123" i="14" s="1"/>
  <c r="AH123" i="14"/>
  <c r="AY123" i="14"/>
  <c r="J134" i="14"/>
  <c r="Z134" i="14"/>
  <c r="AP134" i="14"/>
  <c r="BF134" i="14"/>
  <c r="BI136" i="14"/>
  <c r="BE136" i="14"/>
  <c r="BA136" i="14"/>
  <c r="AW136" i="14"/>
  <c r="AS136" i="14"/>
  <c r="AO136" i="14"/>
  <c r="AR136" i="14" s="1"/>
  <c r="AC136" i="14"/>
  <c r="U136" i="14"/>
  <c r="M136" i="14"/>
  <c r="I136" i="14"/>
  <c r="E136" i="14"/>
  <c r="BL136" i="14"/>
  <c r="BH136" i="14"/>
  <c r="BJ136" i="14" s="1"/>
  <c r="BD136" i="14"/>
  <c r="AZ136" i="14"/>
  <c r="AV136" i="14"/>
  <c r="AJ136" i="14"/>
  <c r="AF136" i="14"/>
  <c r="AB136" i="14"/>
  <c r="AK136" i="14" s="1"/>
  <c r="P136" i="14"/>
  <c r="L136" i="14"/>
  <c r="H136" i="14"/>
  <c r="D136" i="14"/>
  <c r="BK136" i="14"/>
  <c r="BG136" i="14"/>
  <c r="BC136" i="14"/>
  <c r="AY136" i="14"/>
  <c r="AQ136" i="14"/>
  <c r="AM136" i="14"/>
  <c r="AP136" i="14" s="1"/>
  <c r="AI136" i="14"/>
  <c r="AE136" i="14"/>
  <c r="AA136" i="14"/>
  <c r="O136" i="14"/>
  <c r="K136" i="14"/>
  <c r="G136" i="14"/>
  <c r="C136" i="14"/>
  <c r="R136" i="14"/>
  <c r="V136" i="14" s="1"/>
  <c r="AH136" i="14"/>
  <c r="AX136" i="14"/>
  <c r="J138" i="14"/>
  <c r="Z138" i="14"/>
  <c r="AP138" i="14"/>
  <c r="BF138" i="14"/>
  <c r="BI140" i="14"/>
  <c r="BE140" i="14"/>
  <c r="BA140" i="14"/>
  <c r="AW140" i="14"/>
  <c r="AS140" i="14"/>
  <c r="AO140" i="14"/>
  <c r="AR140" i="14" s="1"/>
  <c r="AC140" i="14"/>
  <c r="U140" i="14"/>
  <c r="M140" i="14"/>
  <c r="I140" i="14"/>
  <c r="E140" i="14"/>
  <c r="BL140" i="14"/>
  <c r="BH140" i="14"/>
  <c r="BJ140" i="14" s="1"/>
  <c r="BD140" i="14"/>
  <c r="AZ140" i="14"/>
  <c r="AV140" i="14"/>
  <c r="AJ140" i="14"/>
  <c r="AF140" i="14"/>
  <c r="AB140" i="14"/>
  <c r="AK140" i="14" s="1"/>
  <c r="T140" i="14"/>
  <c r="P140" i="14"/>
  <c r="L140" i="14"/>
  <c r="H140" i="14"/>
  <c r="D140" i="14"/>
  <c r="BK140" i="14"/>
  <c r="BG140" i="14"/>
  <c r="BC140" i="14"/>
  <c r="AY140" i="14"/>
  <c r="AQ140" i="14"/>
  <c r="AM140" i="14"/>
  <c r="AP140" i="14" s="1"/>
  <c r="AI140" i="14"/>
  <c r="AE140" i="14"/>
  <c r="AA140" i="14"/>
  <c r="O140" i="14"/>
  <c r="K140" i="14"/>
  <c r="G140" i="14"/>
  <c r="C140" i="14"/>
  <c r="R140" i="14"/>
  <c r="V140" i="14" s="1"/>
  <c r="AH140" i="14"/>
  <c r="AX140" i="14"/>
  <c r="BI187" i="14"/>
  <c r="BE187" i="14"/>
  <c r="BA187" i="14"/>
  <c r="AW187" i="14"/>
  <c r="AS187" i="14"/>
  <c r="AO187" i="14"/>
  <c r="AR187" i="14" s="1"/>
  <c r="AG187" i="14"/>
  <c r="AC187" i="14"/>
  <c r="U187" i="14"/>
  <c r="M187" i="14"/>
  <c r="I187" i="14"/>
  <c r="E187" i="14"/>
  <c r="BL187" i="14"/>
  <c r="BH187" i="14"/>
  <c r="BM187" i="14" s="1"/>
  <c r="BD187" i="14"/>
  <c r="AZ187" i="14"/>
  <c r="AV187" i="14"/>
  <c r="AJ187" i="14"/>
  <c r="AF187" i="14"/>
  <c r="AB187" i="14"/>
  <c r="AK187" i="14" s="1"/>
  <c r="X187" i="14"/>
  <c r="T187" i="14"/>
  <c r="P187" i="14"/>
  <c r="L187" i="14"/>
  <c r="H187" i="14"/>
  <c r="D187" i="14"/>
  <c r="BK187" i="14"/>
  <c r="BG187" i="14"/>
  <c r="BC187" i="14"/>
  <c r="AY187" i="14"/>
  <c r="AQ187" i="14"/>
  <c r="AM187" i="14"/>
  <c r="AN187" i="14" s="1"/>
  <c r="AI187" i="14"/>
  <c r="AE187" i="14"/>
  <c r="AA187" i="14"/>
  <c r="W187" i="14"/>
  <c r="S187" i="14"/>
  <c r="O187" i="14"/>
  <c r="K187" i="14"/>
  <c r="C187" i="14"/>
  <c r="BJ187" i="14"/>
  <c r="AT187" i="14"/>
  <c r="AU187" i="14" s="1"/>
  <c r="AD187" i="14"/>
  <c r="N187" i="14"/>
  <c r="BF187" i="14"/>
  <c r="AP187" i="14"/>
  <c r="Z187" i="14"/>
  <c r="J187" i="14"/>
  <c r="BB187" i="14"/>
  <c r="AL187" i="14"/>
  <c r="V187" i="14"/>
  <c r="F187" i="14"/>
  <c r="G187" i="14" s="1"/>
  <c r="F52" i="14"/>
  <c r="G52" i="14" s="1"/>
  <c r="J52" i="14"/>
  <c r="AH52" i="14" s="1"/>
  <c r="N52" i="14"/>
  <c r="R52" i="14"/>
  <c r="V52" i="14"/>
  <c r="Z52" i="14"/>
  <c r="AD52" i="14"/>
  <c r="AL52" i="14"/>
  <c r="AP52" i="14"/>
  <c r="AT52" i="14"/>
  <c r="AU52" i="14" s="1"/>
  <c r="AX52" i="14"/>
  <c r="BB52" i="14"/>
  <c r="BF52" i="14"/>
  <c r="F54" i="14"/>
  <c r="G54" i="14" s="1"/>
  <c r="J54" i="14"/>
  <c r="N54" i="14"/>
  <c r="R54" i="14"/>
  <c r="V54" i="14" s="1"/>
  <c r="Z54" i="14"/>
  <c r="AD54" i="14"/>
  <c r="AH54" i="14"/>
  <c r="AL54" i="14"/>
  <c r="AP54" i="14"/>
  <c r="AT54" i="14"/>
  <c r="AU54" i="14" s="1"/>
  <c r="AX54" i="14"/>
  <c r="BB54" i="14"/>
  <c r="BF54" i="14"/>
  <c r="F56" i="14"/>
  <c r="G56" i="14" s="1"/>
  <c r="J56" i="14"/>
  <c r="AH56" i="14" s="1"/>
  <c r="N56" i="14"/>
  <c r="R56" i="14"/>
  <c r="U56" i="14" s="1"/>
  <c r="V56" i="14"/>
  <c r="Z56" i="14"/>
  <c r="AD56" i="14"/>
  <c r="AL56" i="14"/>
  <c r="AP56" i="14"/>
  <c r="AT56" i="14"/>
  <c r="AU56" i="14" s="1"/>
  <c r="AX56" i="14"/>
  <c r="BB56" i="14"/>
  <c r="BF56" i="14"/>
  <c r="F58" i="14"/>
  <c r="G58" i="14" s="1"/>
  <c r="J58" i="14"/>
  <c r="N58" i="14"/>
  <c r="R58" i="14"/>
  <c r="V58" i="14" s="1"/>
  <c r="Z58" i="14"/>
  <c r="AD58" i="14"/>
  <c r="AH58" i="14"/>
  <c r="AL58" i="14"/>
  <c r="AP58" i="14"/>
  <c r="AT58" i="14"/>
  <c r="AU58" i="14" s="1"/>
  <c r="AX58" i="14"/>
  <c r="BB58" i="14"/>
  <c r="BF58" i="14"/>
  <c r="F60" i="14"/>
  <c r="G60" i="14" s="1"/>
  <c r="J60" i="14"/>
  <c r="AH60" i="14" s="1"/>
  <c r="N60" i="14"/>
  <c r="R60" i="14"/>
  <c r="V60" i="14"/>
  <c r="Z60" i="14"/>
  <c r="AD60" i="14"/>
  <c r="AL60" i="14"/>
  <c r="AQ60" i="14"/>
  <c r="AY60" i="14"/>
  <c r="BC60" i="14"/>
  <c r="BG60" i="14"/>
  <c r="F71" i="14"/>
  <c r="G71" i="14" s="1"/>
  <c r="J71" i="14"/>
  <c r="N71" i="14"/>
  <c r="R71" i="14"/>
  <c r="X71" i="14" s="1"/>
  <c r="V71" i="14"/>
  <c r="Z71" i="14"/>
  <c r="AD71" i="14"/>
  <c r="AH71" i="14"/>
  <c r="AL71" i="14"/>
  <c r="AP71" i="14"/>
  <c r="AT71" i="14"/>
  <c r="AU71" i="14" s="1"/>
  <c r="AX71" i="14"/>
  <c r="BB71" i="14"/>
  <c r="BF71" i="14"/>
  <c r="F73" i="14"/>
  <c r="G73" i="14" s="1"/>
  <c r="J73" i="14"/>
  <c r="AH73" i="14" s="1"/>
  <c r="N73" i="14"/>
  <c r="R73" i="14"/>
  <c r="V73" i="14" s="1"/>
  <c r="Z73" i="14"/>
  <c r="AD73" i="14"/>
  <c r="AL73" i="14"/>
  <c r="AP73" i="14"/>
  <c r="AT73" i="14"/>
  <c r="AU73" i="14" s="1"/>
  <c r="AX73" i="14"/>
  <c r="BB73" i="14"/>
  <c r="BF73" i="14"/>
  <c r="F75" i="14"/>
  <c r="G75" i="14" s="1"/>
  <c r="J75" i="14"/>
  <c r="N75" i="14"/>
  <c r="R75" i="14"/>
  <c r="V75" i="14"/>
  <c r="Z75" i="14"/>
  <c r="AD75" i="14"/>
  <c r="AH75" i="14"/>
  <c r="AL75" i="14"/>
  <c r="AP75" i="14"/>
  <c r="AT75" i="14"/>
  <c r="AU75" i="14" s="1"/>
  <c r="AX75" i="14"/>
  <c r="BB75" i="14"/>
  <c r="BF75" i="14"/>
  <c r="F77" i="14"/>
  <c r="G77" i="14" s="1"/>
  <c r="J77" i="14"/>
  <c r="AH77" i="14" s="1"/>
  <c r="N77" i="14"/>
  <c r="R77" i="14"/>
  <c r="V77" i="14"/>
  <c r="Z77" i="14"/>
  <c r="AD77" i="14"/>
  <c r="AL77" i="14"/>
  <c r="AP77" i="14"/>
  <c r="AT77" i="14"/>
  <c r="AU77" i="14" s="1"/>
  <c r="AX77" i="14"/>
  <c r="BB77" i="14"/>
  <c r="BF77" i="14"/>
  <c r="F88" i="14"/>
  <c r="G88" i="14" s="1"/>
  <c r="J88" i="14"/>
  <c r="N88" i="14"/>
  <c r="R88" i="14"/>
  <c r="AG88" i="14" s="1"/>
  <c r="V88" i="14"/>
  <c r="Z88" i="14"/>
  <c r="AD88" i="14"/>
  <c r="AH88" i="14"/>
  <c r="AL88" i="14"/>
  <c r="AP88" i="14"/>
  <c r="AT88" i="14"/>
  <c r="AU88" i="14" s="1"/>
  <c r="AX88" i="14"/>
  <c r="BB88" i="14"/>
  <c r="BF88" i="14"/>
  <c r="F90" i="14"/>
  <c r="G90" i="14" s="1"/>
  <c r="J90" i="14"/>
  <c r="AH90" i="14" s="1"/>
  <c r="N90" i="14"/>
  <c r="R90" i="14"/>
  <c r="V90" i="14" s="1"/>
  <c r="Z90" i="14"/>
  <c r="AD90" i="14"/>
  <c r="AL90" i="14"/>
  <c r="AP90" i="14"/>
  <c r="AT90" i="14"/>
  <c r="AU90" i="14" s="1"/>
  <c r="AX90" i="14"/>
  <c r="BB90" i="14"/>
  <c r="BF90" i="14"/>
  <c r="F92" i="14"/>
  <c r="G92" i="14" s="1"/>
  <c r="J92" i="14"/>
  <c r="N92" i="14"/>
  <c r="R92" i="14"/>
  <c r="V92" i="14"/>
  <c r="Z92" i="14"/>
  <c r="AD92" i="14"/>
  <c r="AH92" i="14"/>
  <c r="AL92" i="14"/>
  <c r="AP92" i="14"/>
  <c r="AT92" i="14"/>
  <c r="AU92" i="14" s="1"/>
  <c r="AX92" i="14"/>
  <c r="BB92" i="14"/>
  <c r="BF92" i="14"/>
  <c r="F94" i="14"/>
  <c r="G94" i="14" s="1"/>
  <c r="J94" i="14"/>
  <c r="AH94" i="14" s="1"/>
  <c r="N94" i="14"/>
  <c r="R94" i="14"/>
  <c r="T94" i="14" s="1"/>
  <c r="V94" i="14"/>
  <c r="Z94" i="14"/>
  <c r="AD94" i="14"/>
  <c r="AL94" i="14"/>
  <c r="AP94" i="14"/>
  <c r="AT94" i="14"/>
  <c r="AU94" i="14" s="1"/>
  <c r="AX94" i="14"/>
  <c r="BB94" i="14"/>
  <c r="BF94" i="14"/>
  <c r="F96" i="14"/>
  <c r="G96" i="14" s="1"/>
  <c r="J96" i="14"/>
  <c r="N96" i="14"/>
  <c r="R96" i="14"/>
  <c r="AG96" i="14" s="1"/>
  <c r="V96" i="14"/>
  <c r="Z96" i="14"/>
  <c r="AD96" i="14"/>
  <c r="AH96" i="14"/>
  <c r="AL96" i="14"/>
  <c r="AQ96" i="14"/>
  <c r="AY96" i="14"/>
  <c r="BC96" i="14"/>
  <c r="BG96" i="14"/>
  <c r="F107" i="14"/>
  <c r="G107" i="14" s="1"/>
  <c r="J107" i="14"/>
  <c r="N107" i="14"/>
  <c r="R107" i="14"/>
  <c r="V107" i="14" s="1"/>
  <c r="Z107" i="14"/>
  <c r="AD107" i="14"/>
  <c r="AH107" i="14"/>
  <c r="AL107" i="14"/>
  <c r="AP107" i="14"/>
  <c r="AT107" i="14"/>
  <c r="AU107" i="14" s="1"/>
  <c r="AX107" i="14"/>
  <c r="BB107" i="14"/>
  <c r="BF107" i="14"/>
  <c r="F109" i="14"/>
  <c r="G109" i="14" s="1"/>
  <c r="J109" i="14"/>
  <c r="AH109" i="14" s="1"/>
  <c r="N109" i="14"/>
  <c r="R109" i="14"/>
  <c r="V109" i="14"/>
  <c r="Z109" i="14"/>
  <c r="AD109" i="14"/>
  <c r="AL109" i="14"/>
  <c r="AP109" i="14"/>
  <c r="AT109" i="14"/>
  <c r="AU109" i="14" s="1"/>
  <c r="AX109" i="14"/>
  <c r="BB109" i="14"/>
  <c r="BF109" i="14"/>
  <c r="F111" i="14"/>
  <c r="G111" i="14" s="1"/>
  <c r="J111" i="14"/>
  <c r="N111" i="14"/>
  <c r="R111" i="14"/>
  <c r="V111" i="14" s="1"/>
  <c r="Z111" i="14"/>
  <c r="AD111" i="14"/>
  <c r="AH111" i="14"/>
  <c r="AL111" i="14"/>
  <c r="AP111" i="14"/>
  <c r="AT111" i="14"/>
  <c r="AU111" i="14" s="1"/>
  <c r="AX111" i="14"/>
  <c r="BB111" i="14"/>
  <c r="BF111" i="14"/>
  <c r="N121" i="14"/>
  <c r="AD121" i="14"/>
  <c r="AT121" i="14"/>
  <c r="AU121" i="14" s="1"/>
  <c r="BJ121" i="14"/>
  <c r="N134" i="14"/>
  <c r="AD134" i="14"/>
  <c r="AT134" i="14"/>
  <c r="AU134" i="14" s="1"/>
  <c r="BJ134" i="14"/>
  <c r="N138" i="14"/>
  <c r="AD138" i="14"/>
  <c r="AT138" i="14"/>
  <c r="AU138" i="14" s="1"/>
  <c r="BJ138" i="14"/>
  <c r="BM172" i="14"/>
  <c r="BI172" i="14"/>
  <c r="BE172" i="14"/>
  <c r="BA172" i="14"/>
  <c r="AW172" i="14"/>
  <c r="AS172" i="14"/>
  <c r="AO172" i="14"/>
  <c r="AG172" i="14"/>
  <c r="AC172" i="14"/>
  <c r="U172" i="14"/>
  <c r="M172" i="14"/>
  <c r="I172" i="14"/>
  <c r="E172" i="14"/>
  <c r="BL172" i="14"/>
  <c r="BH172" i="14"/>
  <c r="BD172" i="14"/>
  <c r="AZ172" i="14"/>
  <c r="AV172" i="14"/>
  <c r="AN172" i="14"/>
  <c r="AJ172" i="14"/>
  <c r="AB172" i="14"/>
  <c r="AK172" i="14" s="1"/>
  <c r="X172" i="14"/>
  <c r="T172" i="14"/>
  <c r="P172" i="14"/>
  <c r="L172" i="14"/>
  <c r="H172" i="14"/>
  <c r="AF172" i="14" s="1"/>
  <c r="D172" i="14"/>
  <c r="BK172" i="14"/>
  <c r="BG172" i="14"/>
  <c r="BC172" i="14"/>
  <c r="AY172" i="14"/>
  <c r="AM172" i="14"/>
  <c r="AQ172" i="14" s="1"/>
  <c r="AI172" i="14"/>
  <c r="AE172" i="14"/>
  <c r="AA172" i="14"/>
  <c r="W172" i="14"/>
  <c r="S172" i="14"/>
  <c r="O172" i="14"/>
  <c r="K172" i="14"/>
  <c r="C172" i="14"/>
  <c r="BJ172" i="14"/>
  <c r="AT172" i="14"/>
  <c r="AU172" i="14" s="1"/>
  <c r="AD172" i="14"/>
  <c r="N172" i="14"/>
  <c r="BF172" i="14"/>
  <c r="Z172" i="14"/>
  <c r="J172" i="14"/>
  <c r="BB172" i="14"/>
  <c r="AL172" i="14"/>
  <c r="V172" i="14"/>
  <c r="F172" i="14"/>
  <c r="G172" i="14" s="1"/>
  <c r="F113" i="14"/>
  <c r="G113" i="14" s="1"/>
  <c r="J113" i="14"/>
  <c r="N113" i="14"/>
  <c r="R113" i="14"/>
  <c r="V113" i="14"/>
  <c r="Z113" i="14"/>
  <c r="AD113" i="14"/>
  <c r="AL113" i="14"/>
  <c r="AP113" i="14"/>
  <c r="AT113" i="14"/>
  <c r="AU113" i="14" s="1"/>
  <c r="AX113" i="14"/>
  <c r="BB113" i="14"/>
  <c r="BF113" i="14"/>
  <c r="D114" i="14"/>
  <c r="H114" i="14"/>
  <c r="AF114" i="14" s="1"/>
  <c r="L114" i="14"/>
  <c r="P114" i="14"/>
  <c r="AB114" i="14"/>
  <c r="AK114" i="14" s="1"/>
  <c r="AJ114" i="14"/>
  <c r="AO114" i="14"/>
  <c r="AS114" i="14"/>
  <c r="AW114" i="14"/>
  <c r="BA114" i="14"/>
  <c r="BE114" i="14"/>
  <c r="BI114" i="14"/>
  <c r="BM114" i="14"/>
  <c r="E116" i="14"/>
  <c r="I116" i="14"/>
  <c r="AF116" i="14" s="1"/>
  <c r="M116" i="14"/>
  <c r="AC116" i="14"/>
  <c r="AK116" i="14"/>
  <c r="AS116" i="14"/>
  <c r="AW116" i="14"/>
  <c r="BA116" i="14"/>
  <c r="BE116" i="14"/>
  <c r="BI116" i="14"/>
  <c r="BM116" i="14"/>
  <c r="E118" i="14"/>
  <c r="I118" i="14"/>
  <c r="M118" i="14"/>
  <c r="U118" i="14"/>
  <c r="AC118" i="14"/>
  <c r="AK118" i="14"/>
  <c r="AS118" i="14"/>
  <c r="AW118" i="14"/>
  <c r="BA118" i="14"/>
  <c r="BE118" i="14"/>
  <c r="BI118" i="14"/>
  <c r="BM118" i="14"/>
  <c r="E120" i="14"/>
  <c r="I120" i="14"/>
  <c r="AH120" i="14" s="1"/>
  <c r="M120" i="14"/>
  <c r="AC120" i="14"/>
  <c r="AG120" i="14"/>
  <c r="AK120" i="14"/>
  <c r="AS120" i="14"/>
  <c r="AW120" i="14"/>
  <c r="BA120" i="14"/>
  <c r="BE120" i="14"/>
  <c r="BI120" i="14"/>
  <c r="BM120" i="14"/>
  <c r="E122" i="14"/>
  <c r="I122" i="14"/>
  <c r="M122" i="14"/>
  <c r="AC122" i="14"/>
  <c r="AK122" i="14"/>
  <c r="AS122" i="14"/>
  <c r="AW122" i="14"/>
  <c r="BA122" i="14"/>
  <c r="BE122" i="14"/>
  <c r="BI122" i="14"/>
  <c r="BM122" i="14"/>
  <c r="F124" i="14"/>
  <c r="G124" i="14" s="1"/>
  <c r="J124" i="14"/>
  <c r="AH124" i="14" s="1"/>
  <c r="N124" i="14"/>
  <c r="R124" i="14"/>
  <c r="V124" i="14"/>
  <c r="Z124" i="14"/>
  <c r="AD124" i="14"/>
  <c r="AL124" i="14"/>
  <c r="AP124" i="14"/>
  <c r="AT124" i="14"/>
  <c r="AU124" i="14" s="1"/>
  <c r="AX124" i="14"/>
  <c r="BB124" i="14"/>
  <c r="BF124" i="14"/>
  <c r="D125" i="14"/>
  <c r="H125" i="14"/>
  <c r="AF125" i="14" s="1"/>
  <c r="L125" i="14"/>
  <c r="P125" i="14"/>
  <c r="AB125" i="14"/>
  <c r="AK125" i="14" s="1"/>
  <c r="AJ125" i="14"/>
  <c r="AN125" i="14"/>
  <c r="AV125" i="14"/>
  <c r="AZ125" i="14"/>
  <c r="BD125" i="14"/>
  <c r="BH125" i="14"/>
  <c r="BL125" i="14" s="1"/>
  <c r="F126" i="14"/>
  <c r="G126" i="14" s="1"/>
  <c r="J126" i="14"/>
  <c r="AH126" i="14" s="1"/>
  <c r="N126" i="14"/>
  <c r="R126" i="14"/>
  <c r="V126" i="14"/>
  <c r="Z126" i="14"/>
  <c r="AD126" i="14"/>
  <c r="AL126" i="14"/>
  <c r="AP126" i="14"/>
  <c r="AT126" i="14"/>
  <c r="AU126" i="14" s="1"/>
  <c r="AX126" i="14"/>
  <c r="BB126" i="14"/>
  <c r="BF126" i="14"/>
  <c r="D127" i="14"/>
  <c r="H127" i="14"/>
  <c r="L127" i="14"/>
  <c r="P127" i="14"/>
  <c r="Q127" i="14" s="1"/>
  <c r="AB127" i="14"/>
  <c r="AK127" i="14" s="1"/>
  <c r="AJ127" i="14"/>
  <c r="AN127" i="14"/>
  <c r="AV127" i="14"/>
  <c r="AZ127" i="14"/>
  <c r="BD127" i="14"/>
  <c r="BH127" i="14"/>
  <c r="BL127" i="14"/>
  <c r="F128" i="14"/>
  <c r="G128" i="14" s="1"/>
  <c r="J128" i="14"/>
  <c r="N128" i="14"/>
  <c r="R128" i="14"/>
  <c r="V128" i="14" s="1"/>
  <c r="Z128" i="14"/>
  <c r="AD128" i="14"/>
  <c r="AH128" i="14"/>
  <c r="AL128" i="14"/>
  <c r="AP128" i="14"/>
  <c r="AT128" i="14"/>
  <c r="AU128" i="14" s="1"/>
  <c r="AX128" i="14"/>
  <c r="BB128" i="14"/>
  <c r="BF128" i="14"/>
  <c r="D129" i="14"/>
  <c r="H129" i="14"/>
  <c r="L129" i="14"/>
  <c r="P129" i="14"/>
  <c r="Q129" i="14" s="1"/>
  <c r="AB129" i="14"/>
  <c r="AK129" i="14" s="1"/>
  <c r="AJ129" i="14"/>
  <c r="AN129" i="14"/>
  <c r="AV129" i="14"/>
  <c r="AZ129" i="14"/>
  <c r="BD129" i="14"/>
  <c r="BH129" i="14"/>
  <c r="BL129" i="14"/>
  <c r="F130" i="14"/>
  <c r="G130" i="14" s="1"/>
  <c r="J130" i="14"/>
  <c r="N130" i="14"/>
  <c r="R130" i="14"/>
  <c r="V130" i="14"/>
  <c r="Z130" i="14"/>
  <c r="AD130" i="14"/>
  <c r="AH130" i="14"/>
  <c r="AL130" i="14"/>
  <c r="AP130" i="14"/>
  <c r="AT130" i="14"/>
  <c r="AU130" i="14" s="1"/>
  <c r="AX130" i="14"/>
  <c r="BB130" i="14"/>
  <c r="BF130" i="14"/>
  <c r="D131" i="14"/>
  <c r="H131" i="14"/>
  <c r="AF131" i="14" s="1"/>
  <c r="L131" i="14"/>
  <c r="P131" i="14"/>
  <c r="AB131" i="14"/>
  <c r="AK131" i="14" s="1"/>
  <c r="AJ131" i="14"/>
  <c r="AN131" i="14"/>
  <c r="AV131" i="14"/>
  <c r="AZ131" i="14"/>
  <c r="BD131" i="14"/>
  <c r="BH131" i="14"/>
  <c r="BL131" i="14"/>
  <c r="F132" i="14"/>
  <c r="G132" i="14" s="1"/>
  <c r="J132" i="14"/>
  <c r="AH132" i="14" s="1"/>
  <c r="N132" i="14"/>
  <c r="R132" i="14"/>
  <c r="V132" i="14"/>
  <c r="Z132" i="14"/>
  <c r="AD132" i="14"/>
  <c r="AL132" i="14"/>
  <c r="AQ132" i="14"/>
  <c r="AY132" i="14"/>
  <c r="BC132" i="14"/>
  <c r="BG132" i="14"/>
  <c r="BK132" i="14"/>
  <c r="E133" i="14"/>
  <c r="I133" i="14"/>
  <c r="M133" i="14"/>
  <c r="AC133" i="14"/>
  <c r="AK133" i="14"/>
  <c r="AS133" i="14"/>
  <c r="AW133" i="14"/>
  <c r="BA133" i="14"/>
  <c r="BE133" i="14"/>
  <c r="BI133" i="14"/>
  <c r="BM133" i="14"/>
  <c r="E135" i="14"/>
  <c r="I135" i="14"/>
  <c r="AH135" i="14" s="1"/>
  <c r="M135" i="14"/>
  <c r="AC135" i="14"/>
  <c r="AG135" i="14"/>
  <c r="AK135" i="14"/>
  <c r="AS135" i="14"/>
  <c r="AW135" i="14"/>
  <c r="BA135" i="14"/>
  <c r="BE135" i="14"/>
  <c r="BI135" i="14"/>
  <c r="BM135" i="14"/>
  <c r="E137" i="14"/>
  <c r="I137" i="14"/>
  <c r="M137" i="14"/>
  <c r="U137" i="14"/>
  <c r="AC137" i="14"/>
  <c r="AK137" i="14"/>
  <c r="AS137" i="14"/>
  <c r="AW137" i="14"/>
  <c r="BA137" i="14"/>
  <c r="BE137" i="14"/>
  <c r="BI137" i="14"/>
  <c r="BM137" i="14"/>
  <c r="E139" i="14"/>
  <c r="I139" i="14"/>
  <c r="M139" i="14"/>
  <c r="AC139" i="14"/>
  <c r="AK139" i="14"/>
  <c r="AS139" i="14"/>
  <c r="AW139" i="14"/>
  <c r="BA139" i="14"/>
  <c r="BE139" i="14"/>
  <c r="BI139" i="14"/>
  <c r="BM139" i="14"/>
  <c r="E141" i="14"/>
  <c r="I141" i="14"/>
  <c r="M141" i="14"/>
  <c r="U141" i="14"/>
  <c r="AC141" i="14"/>
  <c r="AK141" i="14"/>
  <c r="AP141" i="14"/>
  <c r="AT141" i="14"/>
  <c r="AU141" i="14" s="1"/>
  <c r="AX141" i="14"/>
  <c r="BB141" i="14"/>
  <c r="BF141" i="14"/>
  <c r="D142" i="14"/>
  <c r="H142" i="14"/>
  <c r="AF142" i="14" s="1"/>
  <c r="L142" i="14"/>
  <c r="P142" i="14"/>
  <c r="AB142" i="14"/>
  <c r="AK142" i="14" s="1"/>
  <c r="AJ142" i="14"/>
  <c r="AN142" i="14"/>
  <c r="AV142" i="14"/>
  <c r="AZ142" i="14"/>
  <c r="BD142" i="14"/>
  <c r="BH142" i="14"/>
  <c r="BL142" i="14" s="1"/>
  <c r="F143" i="14"/>
  <c r="G143" i="14" s="1"/>
  <c r="J143" i="14"/>
  <c r="AF143" i="14" s="1"/>
  <c r="N143" i="14"/>
  <c r="R143" i="14"/>
  <c r="V143" i="14"/>
  <c r="Z143" i="14"/>
  <c r="AD143" i="14"/>
  <c r="AL143" i="14"/>
  <c r="AP143" i="14"/>
  <c r="AT143" i="14"/>
  <c r="AU143" i="14" s="1"/>
  <c r="AX143" i="14"/>
  <c r="BB143" i="14"/>
  <c r="BF143" i="14"/>
  <c r="D144" i="14"/>
  <c r="H144" i="14"/>
  <c r="L144" i="14"/>
  <c r="P144" i="14"/>
  <c r="AB144" i="14"/>
  <c r="AK144" i="14" s="1"/>
  <c r="AJ144" i="14"/>
  <c r="AN144" i="14"/>
  <c r="AV144" i="14"/>
  <c r="AZ144" i="14"/>
  <c r="BD144" i="14"/>
  <c r="BH144" i="14"/>
  <c r="BL144" i="14"/>
  <c r="F145" i="14"/>
  <c r="G145" i="14" s="1"/>
  <c r="J145" i="14"/>
  <c r="N145" i="14"/>
  <c r="R145" i="14"/>
  <c r="V145" i="14"/>
  <c r="Z145" i="14"/>
  <c r="AD145" i="14"/>
  <c r="AH145" i="14"/>
  <c r="AL145" i="14"/>
  <c r="AP145" i="14"/>
  <c r="AT145" i="14"/>
  <c r="AU145" i="14" s="1"/>
  <c r="AX145" i="14"/>
  <c r="BB145" i="14"/>
  <c r="BF145" i="14"/>
  <c r="D146" i="14"/>
  <c r="H146" i="14"/>
  <c r="AF146" i="14" s="1"/>
  <c r="L146" i="14"/>
  <c r="P146" i="14"/>
  <c r="AB146" i="14"/>
  <c r="AK146" i="14" s="1"/>
  <c r="AJ146" i="14"/>
  <c r="AN146" i="14"/>
  <c r="AV146" i="14"/>
  <c r="AZ146" i="14"/>
  <c r="BD146" i="14"/>
  <c r="BH146" i="14"/>
  <c r="BL146" i="14" s="1"/>
  <c r="F147" i="14"/>
  <c r="G147" i="14" s="1"/>
  <c r="J147" i="14"/>
  <c r="AH147" i="14" s="1"/>
  <c r="N147" i="14"/>
  <c r="R147" i="14"/>
  <c r="V147" i="14" s="1"/>
  <c r="Z147" i="14"/>
  <c r="AD147" i="14"/>
  <c r="AL147" i="14"/>
  <c r="AP147" i="14"/>
  <c r="AT147" i="14"/>
  <c r="AU147" i="14" s="1"/>
  <c r="AX147" i="14"/>
  <c r="BB147" i="14"/>
  <c r="BF147" i="14"/>
  <c r="D148" i="14"/>
  <c r="H148" i="14"/>
  <c r="L148" i="14"/>
  <c r="P148" i="14"/>
  <c r="AB148" i="14"/>
  <c r="AK148" i="14" s="1"/>
  <c r="AJ148" i="14"/>
  <c r="AN148" i="14"/>
  <c r="AV148" i="14"/>
  <c r="AZ148" i="14"/>
  <c r="BD148" i="14"/>
  <c r="BH148" i="14"/>
  <c r="BL148" i="14"/>
  <c r="F149" i="14"/>
  <c r="G149" i="14" s="1"/>
  <c r="J149" i="14"/>
  <c r="N149" i="14"/>
  <c r="R149" i="14"/>
  <c r="V149" i="14"/>
  <c r="Z149" i="14"/>
  <c r="AD149" i="14"/>
  <c r="AH149" i="14"/>
  <c r="AL149" i="14"/>
  <c r="AP149" i="14"/>
  <c r="AT149" i="14"/>
  <c r="AU149" i="14" s="1"/>
  <c r="AX149" i="14"/>
  <c r="BB149" i="14"/>
  <c r="BF149" i="14"/>
  <c r="BJ149" i="14"/>
  <c r="D150" i="14"/>
  <c r="H150" i="14"/>
  <c r="AF150" i="14" s="1"/>
  <c r="L150" i="14"/>
  <c r="P150" i="14"/>
  <c r="AB150" i="14"/>
  <c r="AK150" i="14" s="1"/>
  <c r="AJ150" i="14"/>
  <c r="AO150" i="14"/>
  <c r="AS150" i="14"/>
  <c r="AW150" i="14"/>
  <c r="BA150" i="14"/>
  <c r="BE150" i="14"/>
  <c r="BI150" i="14"/>
  <c r="BM150" i="14"/>
  <c r="BM153" i="14"/>
  <c r="BI153" i="14"/>
  <c r="BE153" i="14"/>
  <c r="BA153" i="14"/>
  <c r="AW153" i="14"/>
  <c r="AS153" i="14"/>
  <c r="AC153" i="14"/>
  <c r="M153" i="14"/>
  <c r="I153" i="14"/>
  <c r="E153" i="14"/>
  <c r="BL153" i="14"/>
  <c r="BH153" i="14"/>
  <c r="BJ153" i="14" s="1"/>
  <c r="BD153" i="14"/>
  <c r="AZ153" i="14"/>
  <c r="AV153" i="14"/>
  <c r="AN153" i="14"/>
  <c r="AJ153" i="14"/>
  <c r="AB153" i="14"/>
  <c r="AK153" i="14" s="1"/>
  <c r="P153" i="14"/>
  <c r="L153" i="14"/>
  <c r="H153" i="14"/>
  <c r="AF153" i="14" s="1"/>
  <c r="D153" i="14"/>
  <c r="BK153" i="14"/>
  <c r="BG153" i="14"/>
  <c r="BC153" i="14"/>
  <c r="AY153" i="14"/>
  <c r="AM153" i="14"/>
  <c r="AP153" i="14" s="1"/>
  <c r="AI153" i="14"/>
  <c r="AE153" i="14"/>
  <c r="AA153" i="14"/>
  <c r="O153" i="14"/>
  <c r="K153" i="14"/>
  <c r="G153" i="14"/>
  <c r="C153" i="14"/>
  <c r="R153" i="14"/>
  <c r="V153" i="14" s="1"/>
  <c r="AX153" i="14"/>
  <c r="N155" i="14"/>
  <c r="AD155" i="14"/>
  <c r="AT155" i="14"/>
  <c r="AU155" i="14" s="1"/>
  <c r="N157" i="14"/>
  <c r="AD157" i="14"/>
  <c r="AT157" i="14"/>
  <c r="AU157" i="14" s="1"/>
  <c r="N159" i="14"/>
  <c r="AD159" i="14"/>
  <c r="Q167" i="14"/>
  <c r="BM170" i="14"/>
  <c r="BE170" i="14"/>
  <c r="BA170" i="14"/>
  <c r="AW170" i="14"/>
  <c r="AS170" i="14"/>
  <c r="AG170" i="14"/>
  <c r="AC170" i="14"/>
  <c r="M170" i="14"/>
  <c r="I170" i="14"/>
  <c r="E170" i="14"/>
  <c r="BH170" i="14"/>
  <c r="BJ170" i="14" s="1"/>
  <c r="BD170" i="14"/>
  <c r="AZ170" i="14"/>
  <c r="AV170" i="14"/>
  <c r="AN170" i="14"/>
  <c r="AJ170" i="14"/>
  <c r="AB170" i="14"/>
  <c r="AK170" i="14" s="1"/>
  <c r="X170" i="14"/>
  <c r="P170" i="14"/>
  <c r="L170" i="14"/>
  <c r="H170" i="14"/>
  <c r="AF170" i="14" s="1"/>
  <c r="D170" i="14"/>
  <c r="BG170" i="14"/>
  <c r="BC170" i="14"/>
  <c r="AY170" i="14"/>
  <c r="AM170" i="14"/>
  <c r="AO170" i="14" s="1"/>
  <c r="AI170" i="14"/>
  <c r="AE170" i="14"/>
  <c r="AA170" i="14"/>
  <c r="W170" i="14"/>
  <c r="S170" i="14"/>
  <c r="O170" i="14"/>
  <c r="K170" i="14"/>
  <c r="C170" i="14"/>
  <c r="R170" i="14"/>
  <c r="T170" i="14" s="1"/>
  <c r="AX170" i="14"/>
  <c r="J174" i="14"/>
  <c r="Z174" i="14"/>
  <c r="BF174" i="14"/>
  <c r="J189" i="14"/>
  <c r="Z189" i="14"/>
  <c r="BF189" i="14"/>
  <c r="F116" i="14"/>
  <c r="J116" i="14"/>
  <c r="N116" i="14"/>
  <c r="R116" i="14"/>
  <c r="V116" i="14"/>
  <c r="Z116" i="14"/>
  <c r="AD116" i="14"/>
  <c r="AH116" i="14"/>
  <c r="AL116" i="14"/>
  <c r="AT116" i="14"/>
  <c r="AU116" i="14" s="1"/>
  <c r="AX116" i="14"/>
  <c r="BB116" i="14"/>
  <c r="BF116" i="14"/>
  <c r="BJ116" i="14"/>
  <c r="F118" i="14"/>
  <c r="J118" i="14"/>
  <c r="AH118" i="14" s="1"/>
  <c r="N118" i="14"/>
  <c r="R118" i="14"/>
  <c r="V118" i="14"/>
  <c r="Z118" i="14"/>
  <c r="AD118" i="14"/>
  <c r="AL118" i="14"/>
  <c r="AP118" i="14"/>
  <c r="AT118" i="14"/>
  <c r="AU118" i="14" s="1"/>
  <c r="AX118" i="14"/>
  <c r="BB118" i="14"/>
  <c r="BF118" i="14"/>
  <c r="BJ118" i="14"/>
  <c r="F120" i="14"/>
  <c r="J120" i="14"/>
  <c r="N120" i="14"/>
  <c r="R120" i="14"/>
  <c r="V120" i="14"/>
  <c r="Z120" i="14"/>
  <c r="AD120" i="14"/>
  <c r="AL120" i="14"/>
  <c r="AT120" i="14"/>
  <c r="AU120" i="14" s="1"/>
  <c r="AX120" i="14"/>
  <c r="BB120" i="14"/>
  <c r="BF120" i="14"/>
  <c r="BJ120" i="14"/>
  <c r="F122" i="14"/>
  <c r="J122" i="14"/>
  <c r="N122" i="14"/>
  <c r="R122" i="14"/>
  <c r="V122" i="14" s="1"/>
  <c r="Z122" i="14"/>
  <c r="AD122" i="14"/>
  <c r="AH122" i="14"/>
  <c r="AL122" i="14"/>
  <c r="AT122" i="14"/>
  <c r="AU122" i="14" s="1"/>
  <c r="AX122" i="14"/>
  <c r="BB122" i="14"/>
  <c r="BF122" i="14"/>
  <c r="BJ122" i="14"/>
  <c r="F133" i="14"/>
  <c r="J133" i="14"/>
  <c r="N133" i="14"/>
  <c r="R133" i="14"/>
  <c r="V133" i="14"/>
  <c r="Z133" i="14"/>
  <c r="AD133" i="14"/>
  <c r="AH133" i="14"/>
  <c r="AL133" i="14"/>
  <c r="AT133" i="14"/>
  <c r="AU133" i="14" s="1"/>
  <c r="AX133" i="14"/>
  <c r="BB133" i="14"/>
  <c r="BF133" i="14"/>
  <c r="BJ133" i="14"/>
  <c r="F135" i="14"/>
  <c r="J135" i="14"/>
  <c r="N135" i="14"/>
  <c r="R135" i="14"/>
  <c r="U135" i="14" s="1"/>
  <c r="V135" i="14"/>
  <c r="Z135" i="14"/>
  <c r="AD135" i="14"/>
  <c r="AL135" i="14"/>
  <c r="AP135" i="14"/>
  <c r="AT135" i="14"/>
  <c r="AU135" i="14" s="1"/>
  <c r="AX135" i="14"/>
  <c r="BB135" i="14"/>
  <c r="BF135" i="14"/>
  <c r="BJ135" i="14"/>
  <c r="F137" i="14"/>
  <c r="J137" i="14"/>
  <c r="AH137" i="14" s="1"/>
  <c r="N137" i="14"/>
  <c r="R137" i="14"/>
  <c r="V137" i="14" s="1"/>
  <c r="Z137" i="14"/>
  <c r="AD137" i="14"/>
  <c r="AL137" i="14"/>
  <c r="AT137" i="14"/>
  <c r="AU137" i="14" s="1"/>
  <c r="AX137" i="14"/>
  <c r="BB137" i="14"/>
  <c r="BF137" i="14"/>
  <c r="BJ137" i="14"/>
  <c r="F139" i="14"/>
  <c r="J139" i="14"/>
  <c r="N139" i="14"/>
  <c r="R139" i="14"/>
  <c r="V139" i="14" s="1"/>
  <c r="Z139" i="14"/>
  <c r="AD139" i="14"/>
  <c r="AH139" i="14"/>
  <c r="AL139" i="14"/>
  <c r="AT139" i="14"/>
  <c r="AU139" i="14" s="1"/>
  <c r="AX139" i="14"/>
  <c r="BB139" i="14"/>
  <c r="BF139" i="14"/>
  <c r="BJ139" i="14"/>
  <c r="F141" i="14"/>
  <c r="J141" i="14"/>
  <c r="N141" i="14"/>
  <c r="R141" i="14"/>
  <c r="V141" i="14"/>
  <c r="Z141" i="14"/>
  <c r="AD141" i="14"/>
  <c r="AH141" i="14"/>
  <c r="AL141" i="14"/>
  <c r="AQ141" i="14"/>
  <c r="AY141" i="14"/>
  <c r="BC141" i="14"/>
  <c r="BG141" i="14"/>
  <c r="BI155" i="14"/>
  <c r="BE155" i="14"/>
  <c r="BA155" i="14"/>
  <c r="AW155" i="14"/>
  <c r="AS155" i="14"/>
  <c r="AO155" i="14"/>
  <c r="AR155" i="14" s="1"/>
  <c r="AC155" i="14"/>
  <c r="U155" i="14"/>
  <c r="M155" i="14"/>
  <c r="I155" i="14"/>
  <c r="E155" i="14"/>
  <c r="BL155" i="14"/>
  <c r="BH155" i="14"/>
  <c r="BJ155" i="14" s="1"/>
  <c r="BD155" i="14"/>
  <c r="AZ155" i="14"/>
  <c r="AV155" i="14"/>
  <c r="AN155" i="14"/>
  <c r="AJ155" i="14"/>
  <c r="AF155" i="14"/>
  <c r="AB155" i="14"/>
  <c r="AK155" i="14" s="1"/>
  <c r="T155" i="14"/>
  <c r="P155" i="14"/>
  <c r="L155" i="14"/>
  <c r="H155" i="14"/>
  <c r="D155" i="14"/>
  <c r="BK155" i="14"/>
  <c r="BG155" i="14"/>
  <c r="BC155" i="14"/>
  <c r="AY155" i="14"/>
  <c r="AQ155" i="14"/>
  <c r="AM155" i="14"/>
  <c r="AP155" i="14" s="1"/>
  <c r="AI155" i="14"/>
  <c r="AE155" i="14"/>
  <c r="AA155" i="14"/>
  <c r="O155" i="14"/>
  <c r="K155" i="14"/>
  <c r="C155" i="14"/>
  <c r="R155" i="14"/>
  <c r="W155" i="14" s="1"/>
  <c r="AH155" i="14"/>
  <c r="AX155" i="14"/>
  <c r="BI157" i="14"/>
  <c r="BE157" i="14"/>
  <c r="BA157" i="14"/>
  <c r="AW157" i="14"/>
  <c r="AS157" i="14"/>
  <c r="AO157" i="14"/>
  <c r="AR157" i="14" s="1"/>
  <c r="AC157" i="14"/>
  <c r="U157" i="14"/>
  <c r="M157" i="14"/>
  <c r="I157" i="14"/>
  <c r="E157" i="14"/>
  <c r="BL157" i="14"/>
  <c r="BH157" i="14"/>
  <c r="BJ157" i="14" s="1"/>
  <c r="BD157" i="14"/>
  <c r="AZ157" i="14"/>
  <c r="AV157" i="14"/>
  <c r="AN157" i="14"/>
  <c r="AJ157" i="14"/>
  <c r="AF157" i="14"/>
  <c r="AB157" i="14"/>
  <c r="AK157" i="14" s="1"/>
  <c r="T157" i="14"/>
  <c r="P157" i="14"/>
  <c r="L157" i="14"/>
  <c r="H157" i="14"/>
  <c r="D157" i="14"/>
  <c r="BK157" i="14"/>
  <c r="BG157" i="14"/>
  <c r="BC157" i="14"/>
  <c r="AY157" i="14"/>
  <c r="AQ157" i="14"/>
  <c r="AM157" i="14"/>
  <c r="AP157" i="14" s="1"/>
  <c r="AI157" i="14"/>
  <c r="AE157" i="14"/>
  <c r="AA157" i="14"/>
  <c r="O157" i="14"/>
  <c r="K157" i="14"/>
  <c r="G157" i="14"/>
  <c r="C157" i="14"/>
  <c r="R157" i="14"/>
  <c r="W157" i="14" s="1"/>
  <c r="AH157" i="14"/>
  <c r="AX157" i="14"/>
  <c r="BF159" i="14"/>
  <c r="BB159" i="14"/>
  <c r="AX159" i="14"/>
  <c r="AT159" i="14"/>
  <c r="AU159" i="14" s="1"/>
  <c r="AP159" i="14"/>
  <c r="AC159" i="14"/>
  <c r="U159" i="14"/>
  <c r="M159" i="14"/>
  <c r="I159" i="14"/>
  <c r="E159" i="14"/>
  <c r="BE159" i="14"/>
  <c r="BA159" i="14"/>
  <c r="AW159" i="14"/>
  <c r="AS159" i="14"/>
  <c r="AO159" i="14"/>
  <c r="AJ159" i="14"/>
  <c r="AF159" i="14"/>
  <c r="AB159" i="14"/>
  <c r="AK159" i="14" s="1"/>
  <c r="P159" i="14"/>
  <c r="L159" i="14"/>
  <c r="H159" i="14"/>
  <c r="D159" i="14"/>
  <c r="BH159" i="14"/>
  <c r="BK159" i="14" s="1"/>
  <c r="BD159" i="14"/>
  <c r="AZ159" i="14"/>
  <c r="AV159" i="14"/>
  <c r="AR159" i="14"/>
  <c r="AN159" i="14"/>
  <c r="AI159" i="14"/>
  <c r="AE159" i="14"/>
  <c r="AA159" i="14"/>
  <c r="O159" i="14"/>
  <c r="K159" i="14"/>
  <c r="G159" i="14"/>
  <c r="C159" i="14"/>
  <c r="R159" i="14"/>
  <c r="V159" i="14" s="1"/>
  <c r="AH159" i="14"/>
  <c r="AY159" i="14"/>
  <c r="F170" i="14"/>
  <c r="G170" i="14" s="1"/>
  <c r="V170" i="14"/>
  <c r="AL170" i="14"/>
  <c r="BB170" i="14"/>
  <c r="N174" i="14"/>
  <c r="AD174" i="14"/>
  <c r="AT174" i="14"/>
  <c r="AU174" i="14" s="1"/>
  <c r="BE176" i="14"/>
  <c r="BA176" i="14"/>
  <c r="AW176" i="14"/>
  <c r="AS176" i="14"/>
  <c r="AC176" i="14"/>
  <c r="U176" i="14"/>
  <c r="M176" i="14"/>
  <c r="I176" i="14"/>
  <c r="E176" i="14"/>
  <c r="BH176" i="14"/>
  <c r="BJ176" i="14" s="1"/>
  <c r="BD176" i="14"/>
  <c r="AZ176" i="14"/>
  <c r="AV176" i="14"/>
  <c r="AJ176" i="14"/>
  <c r="AF176" i="14"/>
  <c r="AB176" i="14"/>
  <c r="AK176" i="14" s="1"/>
  <c r="P176" i="14"/>
  <c r="L176" i="14"/>
  <c r="H176" i="14"/>
  <c r="D176" i="14"/>
  <c r="BG176" i="14"/>
  <c r="BC176" i="14"/>
  <c r="AY176" i="14"/>
  <c r="AM176" i="14"/>
  <c r="AP176" i="14" s="1"/>
  <c r="AI176" i="14"/>
  <c r="AE176" i="14"/>
  <c r="AA176" i="14"/>
  <c r="W176" i="14"/>
  <c r="O176" i="14"/>
  <c r="K176" i="14"/>
  <c r="G176" i="14"/>
  <c r="C176" i="14"/>
  <c r="R176" i="14"/>
  <c r="V176" i="14" s="1"/>
  <c r="AH176" i="14"/>
  <c r="AX176" i="14"/>
  <c r="N189" i="14"/>
  <c r="AD189" i="14"/>
  <c r="AT189" i="14"/>
  <c r="AU189" i="14" s="1"/>
  <c r="H113" i="14"/>
  <c r="AF113" i="14" s="1"/>
  <c r="L113" i="14"/>
  <c r="P113" i="14"/>
  <c r="T113" i="14"/>
  <c r="X113" i="14"/>
  <c r="AB113" i="14"/>
  <c r="AK113" i="14" s="1"/>
  <c r="AJ113" i="14"/>
  <c r="AN113" i="14"/>
  <c r="AV113" i="14"/>
  <c r="AZ113" i="14"/>
  <c r="BD113" i="14"/>
  <c r="BH113" i="14"/>
  <c r="BJ113" i="14" s="1"/>
  <c r="F114" i="14"/>
  <c r="G114" i="14" s="1"/>
  <c r="J114" i="14"/>
  <c r="AH114" i="14" s="1"/>
  <c r="N114" i="14"/>
  <c r="R114" i="14"/>
  <c r="T114" i="14" s="1"/>
  <c r="V114" i="14"/>
  <c r="Z114" i="14"/>
  <c r="AD114" i="14"/>
  <c r="AL114" i="14"/>
  <c r="AQ114" i="14"/>
  <c r="AY114" i="14"/>
  <c r="BC114" i="14"/>
  <c r="BG114" i="14"/>
  <c r="C116" i="14"/>
  <c r="G116" i="14"/>
  <c r="K116" i="14"/>
  <c r="O116" i="14"/>
  <c r="S116" i="14"/>
  <c r="W116" i="14"/>
  <c r="AA116" i="14"/>
  <c r="AE116" i="14"/>
  <c r="AI116" i="14"/>
  <c r="AM116" i="14"/>
  <c r="AN116" i="14" s="1"/>
  <c r="AY116" i="14"/>
  <c r="BC116" i="14"/>
  <c r="BG116" i="14"/>
  <c r="C118" i="14"/>
  <c r="G118" i="14"/>
  <c r="K118" i="14"/>
  <c r="O118" i="14"/>
  <c r="S118" i="14"/>
  <c r="W118" i="14"/>
  <c r="AA118" i="14"/>
  <c r="AE118" i="14"/>
  <c r="AI118" i="14"/>
  <c r="AM118" i="14"/>
  <c r="AN118" i="14" s="1"/>
  <c r="AQ118" i="14"/>
  <c r="AY118" i="14"/>
  <c r="BC118" i="14"/>
  <c r="BG118" i="14"/>
  <c r="C120" i="14"/>
  <c r="G120" i="14"/>
  <c r="K120" i="14"/>
  <c r="O120" i="14"/>
  <c r="S120" i="14"/>
  <c r="W120" i="14"/>
  <c r="AA120" i="14"/>
  <c r="AE120" i="14"/>
  <c r="AI120" i="14"/>
  <c r="AM120" i="14"/>
  <c r="AN120" i="14" s="1"/>
  <c r="AY120" i="14"/>
  <c r="BC120" i="14"/>
  <c r="BG120" i="14"/>
  <c r="C122" i="14"/>
  <c r="G122" i="14"/>
  <c r="K122" i="14"/>
  <c r="O122" i="14"/>
  <c r="AA122" i="14"/>
  <c r="AE122" i="14"/>
  <c r="AI122" i="14"/>
  <c r="AM122" i="14"/>
  <c r="AN122" i="14" s="1"/>
  <c r="AQ122" i="14"/>
  <c r="AY122" i="14"/>
  <c r="BC122" i="14"/>
  <c r="BG122" i="14"/>
  <c r="AN124" i="14"/>
  <c r="AR124" i="14"/>
  <c r="AV124" i="14"/>
  <c r="AZ124" i="14"/>
  <c r="BD124" i="14"/>
  <c r="BH124" i="14"/>
  <c r="F125" i="14"/>
  <c r="G125" i="14" s="1"/>
  <c r="J125" i="14"/>
  <c r="N125" i="14"/>
  <c r="R125" i="14"/>
  <c r="V125" i="14" s="1"/>
  <c r="Z125" i="14"/>
  <c r="AD125" i="14"/>
  <c r="AH125" i="14"/>
  <c r="AL125" i="14"/>
  <c r="AP125" i="14"/>
  <c r="AT125" i="14"/>
  <c r="AU125" i="14" s="1"/>
  <c r="AX125" i="14"/>
  <c r="BB125" i="14"/>
  <c r="BF125" i="14"/>
  <c r="T126" i="14"/>
  <c r="X126" i="14"/>
  <c r="AB126" i="14"/>
  <c r="AK126" i="14" s="1"/>
  <c r="AF126" i="14"/>
  <c r="AJ126" i="14"/>
  <c r="AN126" i="14"/>
  <c r="AR126" i="14"/>
  <c r="AV126" i="14"/>
  <c r="AZ126" i="14"/>
  <c r="BD126" i="14"/>
  <c r="BH126" i="14"/>
  <c r="F127" i="14"/>
  <c r="G127" i="14" s="1"/>
  <c r="J127" i="14"/>
  <c r="AF127" i="14" s="1"/>
  <c r="N127" i="14"/>
  <c r="R127" i="14"/>
  <c r="V127" i="14" s="1"/>
  <c r="Z127" i="14"/>
  <c r="AD127" i="14"/>
  <c r="AL127" i="14"/>
  <c r="AP127" i="14"/>
  <c r="AR127" i="14" s="1"/>
  <c r="AT127" i="14"/>
  <c r="AU127" i="14" s="1"/>
  <c r="AX127" i="14"/>
  <c r="BB127" i="14"/>
  <c r="BF127" i="14"/>
  <c r="T128" i="14"/>
  <c r="X128" i="14"/>
  <c r="AB128" i="14"/>
  <c r="AK128" i="14" s="1"/>
  <c r="AF128" i="14"/>
  <c r="AJ128" i="14"/>
  <c r="AN128" i="14"/>
  <c r="AV128" i="14"/>
  <c r="AZ128" i="14"/>
  <c r="BD128" i="14"/>
  <c r="BH128" i="14"/>
  <c r="BJ128" i="14" s="1"/>
  <c r="F129" i="14"/>
  <c r="G129" i="14" s="1"/>
  <c r="J129" i="14"/>
  <c r="AH129" i="14" s="1"/>
  <c r="N129" i="14"/>
  <c r="R129" i="14"/>
  <c r="T129" i="14" s="1"/>
  <c r="V129" i="14"/>
  <c r="Z129" i="14"/>
  <c r="AD129" i="14"/>
  <c r="AL129" i="14"/>
  <c r="AP129" i="14"/>
  <c r="AR129" i="14" s="1"/>
  <c r="AT129" i="14"/>
  <c r="AU129" i="14" s="1"/>
  <c r="AX129" i="14"/>
  <c r="BB129" i="14"/>
  <c r="BF129" i="14"/>
  <c r="T130" i="14"/>
  <c r="X130" i="14"/>
  <c r="AB130" i="14"/>
  <c r="AK130" i="14" s="1"/>
  <c r="AF130" i="14"/>
  <c r="AJ130" i="14"/>
  <c r="AN130" i="14"/>
  <c r="AV130" i="14"/>
  <c r="AZ130" i="14"/>
  <c r="BD130" i="14"/>
  <c r="BH130" i="14"/>
  <c r="F131" i="14"/>
  <c r="G131" i="14" s="1"/>
  <c r="J131" i="14"/>
  <c r="N131" i="14"/>
  <c r="R131" i="14"/>
  <c r="X131" i="14" s="1"/>
  <c r="V131" i="14"/>
  <c r="Z131" i="14"/>
  <c r="AD131" i="14"/>
  <c r="AH131" i="14"/>
  <c r="AL131" i="14"/>
  <c r="AP131" i="14"/>
  <c r="AR131" i="14" s="1"/>
  <c r="AT131" i="14"/>
  <c r="AU131" i="14" s="1"/>
  <c r="AX131" i="14"/>
  <c r="BB131" i="14"/>
  <c r="BF131" i="14"/>
  <c r="AB132" i="14"/>
  <c r="AK132" i="14" s="1"/>
  <c r="AF132" i="14"/>
  <c r="AJ132" i="14"/>
  <c r="AO132" i="14"/>
  <c r="AR132" i="14" s="1"/>
  <c r="AS132" i="14"/>
  <c r="AW132" i="14"/>
  <c r="BA132" i="14"/>
  <c r="BE132" i="14"/>
  <c r="BI132" i="14"/>
  <c r="C133" i="14"/>
  <c r="G133" i="14"/>
  <c r="K133" i="14"/>
  <c r="O133" i="14"/>
  <c r="S133" i="14"/>
  <c r="W133" i="14"/>
  <c r="AA133" i="14"/>
  <c r="AE133" i="14"/>
  <c r="AI133" i="14"/>
  <c r="AM133" i="14"/>
  <c r="AN133" i="14" s="1"/>
  <c r="AY133" i="14"/>
  <c r="BC133" i="14"/>
  <c r="BG133" i="14"/>
  <c r="C135" i="14"/>
  <c r="G135" i="14"/>
  <c r="K135" i="14"/>
  <c r="O135" i="14"/>
  <c r="S135" i="14"/>
  <c r="W135" i="14"/>
  <c r="AA135" i="14"/>
  <c r="AE135" i="14"/>
  <c r="AI135" i="14"/>
  <c r="AM135" i="14"/>
  <c r="AN135" i="14" s="1"/>
  <c r="AQ135" i="14"/>
  <c r="AY135" i="14"/>
  <c r="BC135" i="14"/>
  <c r="BG135" i="14"/>
  <c r="C137" i="14"/>
  <c r="G137" i="14"/>
  <c r="K137" i="14"/>
  <c r="O137" i="14"/>
  <c r="S137" i="14"/>
  <c r="W137" i="14"/>
  <c r="AA137" i="14"/>
  <c r="AE137" i="14"/>
  <c r="AI137" i="14"/>
  <c r="AM137" i="14"/>
  <c r="AN137" i="14" s="1"/>
  <c r="AY137" i="14"/>
  <c r="BC137" i="14"/>
  <c r="BG137" i="14"/>
  <c r="C139" i="14"/>
  <c r="G139" i="14"/>
  <c r="K139" i="14"/>
  <c r="O139" i="14"/>
  <c r="AA139" i="14"/>
  <c r="AE139" i="14"/>
  <c r="AI139" i="14"/>
  <c r="AM139" i="14"/>
  <c r="AN139" i="14" s="1"/>
  <c r="AQ139" i="14"/>
  <c r="AY139" i="14"/>
  <c r="BC139" i="14"/>
  <c r="BG139" i="14"/>
  <c r="C141" i="14"/>
  <c r="G141" i="14"/>
  <c r="K141" i="14"/>
  <c r="O141" i="14"/>
  <c r="S141" i="14"/>
  <c r="W141" i="14"/>
  <c r="AA141" i="14"/>
  <c r="AE141" i="14"/>
  <c r="AI141" i="14"/>
  <c r="AN141" i="14"/>
  <c r="AR141" i="14"/>
  <c r="AV141" i="14"/>
  <c r="AZ141" i="14"/>
  <c r="BD141" i="14"/>
  <c r="BH141" i="14"/>
  <c r="F142" i="14"/>
  <c r="G142" i="14" s="1"/>
  <c r="J142" i="14"/>
  <c r="AH142" i="14" s="1"/>
  <c r="N142" i="14"/>
  <c r="R142" i="14"/>
  <c r="V142" i="14" s="1"/>
  <c r="Z142" i="14"/>
  <c r="AD142" i="14"/>
  <c r="AL142" i="14"/>
  <c r="AP142" i="14"/>
  <c r="AR142" i="14" s="1"/>
  <c r="AT142" i="14"/>
  <c r="AU142" i="14" s="1"/>
  <c r="AX142" i="14"/>
  <c r="BB142" i="14"/>
  <c r="BF142" i="14"/>
  <c r="F144" i="14"/>
  <c r="G144" i="14" s="1"/>
  <c r="J144" i="14"/>
  <c r="AF144" i="14" s="1"/>
  <c r="N144" i="14"/>
  <c r="R144" i="14"/>
  <c r="V144" i="14"/>
  <c r="Z144" i="14"/>
  <c r="AD144" i="14"/>
  <c r="AH144" i="14"/>
  <c r="AL144" i="14"/>
  <c r="AP144" i="14"/>
  <c r="AR144" i="14" s="1"/>
  <c r="AT144" i="14"/>
  <c r="AU144" i="14" s="1"/>
  <c r="AX144" i="14"/>
  <c r="BB144" i="14"/>
  <c r="BF144" i="14"/>
  <c r="F146" i="14"/>
  <c r="G146" i="14" s="1"/>
  <c r="J146" i="14"/>
  <c r="AH146" i="14" s="1"/>
  <c r="N146" i="14"/>
  <c r="R146" i="14"/>
  <c r="V146" i="14"/>
  <c r="Z146" i="14"/>
  <c r="AD146" i="14"/>
  <c r="AL146" i="14"/>
  <c r="AP146" i="14"/>
  <c r="AR146" i="14" s="1"/>
  <c r="AT146" i="14"/>
  <c r="AU146" i="14" s="1"/>
  <c r="AX146" i="14"/>
  <c r="BB146" i="14"/>
  <c r="BF146" i="14"/>
  <c r="F148" i="14"/>
  <c r="G148" i="14" s="1"/>
  <c r="J148" i="14"/>
  <c r="AF148" i="14" s="1"/>
  <c r="N148" i="14"/>
  <c r="R148" i="14"/>
  <c r="V148" i="14"/>
  <c r="Z148" i="14"/>
  <c r="AD148" i="14"/>
  <c r="AH148" i="14"/>
  <c r="AL148" i="14"/>
  <c r="AP148" i="14"/>
  <c r="AT148" i="14"/>
  <c r="AU148" i="14" s="1"/>
  <c r="AX148" i="14"/>
  <c r="BB148" i="14"/>
  <c r="BF148" i="14"/>
  <c r="F150" i="14"/>
  <c r="G150" i="14" s="1"/>
  <c r="J150" i="14"/>
  <c r="AH150" i="14" s="1"/>
  <c r="N150" i="14"/>
  <c r="R150" i="14"/>
  <c r="V150" i="14" s="1"/>
  <c r="Z150" i="14"/>
  <c r="AD150" i="14"/>
  <c r="AL150" i="14"/>
  <c r="AQ150" i="14"/>
  <c r="AY150" i="14"/>
  <c r="BC150" i="14"/>
  <c r="BG150" i="14"/>
  <c r="F155" i="14"/>
  <c r="G155" i="14" s="1"/>
  <c r="V155" i="14"/>
  <c r="AL155" i="14"/>
  <c r="BB155" i="14"/>
  <c r="V157" i="14"/>
  <c r="AL157" i="14"/>
  <c r="BB157" i="14"/>
  <c r="AP170" i="14"/>
  <c r="BF170" i="14"/>
  <c r="BM174" i="14"/>
  <c r="BE174" i="14"/>
  <c r="BA174" i="14"/>
  <c r="AW174" i="14"/>
  <c r="AS174" i="14"/>
  <c r="AG174" i="14"/>
  <c r="AC174" i="14"/>
  <c r="M174" i="14"/>
  <c r="I174" i="14"/>
  <c r="E174" i="14"/>
  <c r="BH174" i="14"/>
  <c r="BJ174" i="14" s="1"/>
  <c r="BD174" i="14"/>
  <c r="AZ174" i="14"/>
  <c r="AV174" i="14"/>
  <c r="AN174" i="14"/>
  <c r="AJ174" i="14"/>
  <c r="AB174" i="14"/>
  <c r="AK174" i="14" s="1"/>
  <c r="X174" i="14"/>
  <c r="P174" i="14"/>
  <c r="L174" i="14"/>
  <c r="H174" i="14"/>
  <c r="D174" i="14"/>
  <c r="BG174" i="14"/>
  <c r="BC174" i="14"/>
  <c r="AY174" i="14"/>
  <c r="AM174" i="14"/>
  <c r="AO174" i="14" s="1"/>
  <c r="AI174" i="14"/>
  <c r="AE174" i="14"/>
  <c r="AA174" i="14"/>
  <c r="W174" i="14"/>
  <c r="S174" i="14"/>
  <c r="O174" i="14"/>
  <c r="K174" i="14"/>
  <c r="G174" i="14"/>
  <c r="C174" i="14"/>
  <c r="R174" i="14"/>
  <c r="V174" i="14" s="1"/>
  <c r="AX174" i="14"/>
  <c r="BJ189" i="14"/>
  <c r="BE189" i="14"/>
  <c r="BA189" i="14"/>
  <c r="AW189" i="14"/>
  <c r="AS189" i="14"/>
  <c r="AO189" i="14"/>
  <c r="AK189" i="14"/>
  <c r="AC189" i="14"/>
  <c r="U189" i="14"/>
  <c r="M189" i="14"/>
  <c r="I189" i="14"/>
  <c r="E189" i="14"/>
  <c r="BH189" i="14"/>
  <c r="BK189" i="14" s="1"/>
  <c r="BD189" i="14"/>
  <c r="AZ189" i="14"/>
  <c r="AV189" i="14"/>
  <c r="AN189" i="14"/>
  <c r="AJ189" i="14"/>
  <c r="AB189" i="14"/>
  <c r="X189" i="14"/>
  <c r="P189" i="14"/>
  <c r="L189" i="14"/>
  <c r="H189" i="14"/>
  <c r="D189" i="14"/>
  <c r="BG189" i="14"/>
  <c r="BC189" i="14"/>
  <c r="AY189" i="14"/>
  <c r="AM189" i="14"/>
  <c r="AP189" i="14" s="1"/>
  <c r="AI189" i="14"/>
  <c r="AE189" i="14"/>
  <c r="AA189" i="14"/>
  <c r="W189" i="14"/>
  <c r="S189" i="14"/>
  <c r="O189" i="14"/>
  <c r="K189" i="14"/>
  <c r="G189" i="14"/>
  <c r="C189" i="14"/>
  <c r="R189" i="14"/>
  <c r="V189" i="14" s="1"/>
  <c r="AX189" i="14"/>
  <c r="F160" i="14"/>
  <c r="J160" i="14"/>
  <c r="N160" i="14"/>
  <c r="R160" i="14"/>
  <c r="V160" i="14"/>
  <c r="Z160" i="14"/>
  <c r="AD160" i="14"/>
  <c r="AL160" i="14"/>
  <c r="AT160" i="14"/>
  <c r="AU160" i="14" s="1"/>
  <c r="AX160" i="14"/>
  <c r="BB160" i="14"/>
  <c r="BF160" i="14"/>
  <c r="F162" i="14"/>
  <c r="J162" i="14"/>
  <c r="N162" i="14"/>
  <c r="R162" i="14"/>
  <c r="V162" i="14"/>
  <c r="Z162" i="14"/>
  <c r="AD162" i="14"/>
  <c r="AL162" i="14"/>
  <c r="AP162" i="14"/>
  <c r="AT162" i="14"/>
  <c r="AU162" i="14" s="1"/>
  <c r="AX162" i="14"/>
  <c r="BB162" i="14"/>
  <c r="BF162" i="14"/>
  <c r="F164" i="14"/>
  <c r="J164" i="14"/>
  <c r="N164" i="14"/>
  <c r="R164" i="14"/>
  <c r="V164" i="14"/>
  <c r="Z164" i="14"/>
  <c r="AD164" i="14"/>
  <c r="AL164" i="14"/>
  <c r="AT164" i="14"/>
  <c r="AU164" i="14" s="1"/>
  <c r="AX164" i="14"/>
  <c r="BB164" i="14"/>
  <c r="BF164" i="14"/>
  <c r="F166" i="14"/>
  <c r="J166" i="14"/>
  <c r="N166" i="14"/>
  <c r="R166" i="14"/>
  <c r="Z166" i="14"/>
  <c r="AD166" i="14"/>
  <c r="AL166" i="14"/>
  <c r="AT166" i="14"/>
  <c r="AU166" i="14" s="1"/>
  <c r="AX166" i="14"/>
  <c r="BB166" i="14"/>
  <c r="BF166" i="14"/>
  <c r="F168" i="14"/>
  <c r="G168" i="14" s="1"/>
  <c r="J168" i="14"/>
  <c r="N168" i="14"/>
  <c r="R168" i="14"/>
  <c r="V168" i="14"/>
  <c r="Z168" i="14"/>
  <c r="AD168" i="14"/>
  <c r="AL168" i="14"/>
  <c r="AQ168" i="14"/>
  <c r="AY168" i="14"/>
  <c r="BC168" i="14"/>
  <c r="BG168" i="14"/>
  <c r="F179" i="14"/>
  <c r="J179" i="14"/>
  <c r="N179" i="14"/>
  <c r="R179" i="14"/>
  <c r="V179" i="14" s="1"/>
  <c r="Z179" i="14"/>
  <c r="AD179" i="14"/>
  <c r="AL179" i="14"/>
  <c r="AT179" i="14"/>
  <c r="AU179" i="14" s="1"/>
  <c r="AX179" i="14"/>
  <c r="BB179" i="14"/>
  <c r="BF179" i="14"/>
  <c r="F181" i="14"/>
  <c r="J181" i="14"/>
  <c r="N181" i="14"/>
  <c r="R181" i="14"/>
  <c r="Z181" i="14"/>
  <c r="AD181" i="14"/>
  <c r="AL181" i="14"/>
  <c r="AT181" i="14"/>
  <c r="AU181" i="14" s="1"/>
  <c r="AX181" i="14"/>
  <c r="BB181" i="14"/>
  <c r="BF181" i="14"/>
  <c r="F183" i="14"/>
  <c r="J183" i="14"/>
  <c r="N183" i="14"/>
  <c r="R183" i="14"/>
  <c r="V183" i="14"/>
  <c r="Z183" i="14"/>
  <c r="AD183" i="14"/>
  <c r="AL183" i="14"/>
  <c r="AT183" i="14"/>
  <c r="AU183" i="14" s="1"/>
  <c r="AX183" i="14"/>
  <c r="BB183" i="14"/>
  <c r="BF183" i="14"/>
  <c r="F185" i="14"/>
  <c r="J185" i="14"/>
  <c r="N185" i="14"/>
  <c r="R185" i="14"/>
  <c r="V185" i="14"/>
  <c r="Z185" i="14"/>
  <c r="AD185" i="14"/>
  <c r="AL185" i="14"/>
  <c r="AT185" i="14"/>
  <c r="AU185" i="14" s="1"/>
  <c r="AX185" i="14"/>
  <c r="BB185" i="14"/>
  <c r="BF185" i="14"/>
  <c r="BM186" i="14"/>
  <c r="J196" i="14"/>
  <c r="Z196" i="14"/>
  <c r="BF196" i="14"/>
  <c r="J198" i="14"/>
  <c r="Z198" i="14"/>
  <c r="BF198" i="14"/>
  <c r="J200" i="14"/>
  <c r="Z200" i="14"/>
  <c r="BF200" i="14"/>
  <c r="J202" i="14"/>
  <c r="Z202" i="14"/>
  <c r="BF202" i="14"/>
  <c r="J204" i="14"/>
  <c r="Z204" i="14"/>
  <c r="AQ204" i="14"/>
  <c r="BG204" i="14"/>
  <c r="J219" i="14"/>
  <c r="Z219" i="14"/>
  <c r="BF219" i="14"/>
  <c r="J221" i="14"/>
  <c r="Z221" i="14"/>
  <c r="BF221" i="14"/>
  <c r="F152" i="14"/>
  <c r="J152" i="14"/>
  <c r="N152" i="14"/>
  <c r="R152" i="14"/>
  <c r="V152" i="14"/>
  <c r="Z152" i="14"/>
  <c r="AD152" i="14"/>
  <c r="AL152" i="14"/>
  <c r="AT152" i="14"/>
  <c r="AU152" i="14" s="1"/>
  <c r="AX152" i="14"/>
  <c r="BB152" i="14"/>
  <c r="BF152" i="14"/>
  <c r="BJ152" i="14"/>
  <c r="F154" i="14"/>
  <c r="J154" i="14"/>
  <c r="AH154" i="14" s="1"/>
  <c r="N154" i="14"/>
  <c r="R154" i="14"/>
  <c r="V154" i="14" s="1"/>
  <c r="Z154" i="14"/>
  <c r="AD154" i="14"/>
  <c r="AL154" i="14"/>
  <c r="AT154" i="14"/>
  <c r="AU154" i="14" s="1"/>
  <c r="AX154" i="14"/>
  <c r="BB154" i="14"/>
  <c r="BF154" i="14"/>
  <c r="BJ154" i="14"/>
  <c r="F156" i="14"/>
  <c r="J156" i="14"/>
  <c r="N156" i="14"/>
  <c r="R156" i="14"/>
  <c r="Z156" i="14"/>
  <c r="AD156" i="14"/>
  <c r="AH156" i="14"/>
  <c r="AL156" i="14"/>
  <c r="AT156" i="14"/>
  <c r="AU156" i="14" s="1"/>
  <c r="AX156" i="14"/>
  <c r="BB156" i="14"/>
  <c r="BF156" i="14"/>
  <c r="BJ156" i="14"/>
  <c r="F158" i="14"/>
  <c r="J158" i="14"/>
  <c r="N158" i="14"/>
  <c r="R158" i="14"/>
  <c r="V158" i="14"/>
  <c r="Z158" i="14"/>
  <c r="AD158" i="14"/>
  <c r="AH158" i="14"/>
  <c r="AL158" i="14"/>
  <c r="AT158" i="14"/>
  <c r="AU158" i="14" s="1"/>
  <c r="AX158" i="14"/>
  <c r="BB158" i="14"/>
  <c r="BF158" i="14"/>
  <c r="BJ158" i="14"/>
  <c r="C160" i="14"/>
  <c r="G160" i="14"/>
  <c r="K160" i="14"/>
  <c r="O160" i="14"/>
  <c r="S160" i="14"/>
  <c r="W160" i="14"/>
  <c r="AA160" i="14"/>
  <c r="AE160" i="14"/>
  <c r="AI160" i="14"/>
  <c r="AM160" i="14"/>
  <c r="AY160" i="14"/>
  <c r="BC160" i="14"/>
  <c r="BG160" i="14"/>
  <c r="AC161" i="14"/>
  <c r="AK161" i="14"/>
  <c r="AO161" i="14"/>
  <c r="AS161" i="14"/>
  <c r="AW161" i="14"/>
  <c r="BA161" i="14"/>
  <c r="BE161" i="14"/>
  <c r="BI161" i="14"/>
  <c r="BM161" i="14"/>
  <c r="C162" i="14"/>
  <c r="G162" i="14"/>
  <c r="K162" i="14"/>
  <c r="O162" i="14"/>
  <c r="S162" i="14"/>
  <c r="W162" i="14"/>
  <c r="AA162" i="14"/>
  <c r="AE162" i="14"/>
  <c r="AI162" i="14"/>
  <c r="AM162" i="14"/>
  <c r="AO162" i="14" s="1"/>
  <c r="AQ162" i="14"/>
  <c r="AY162" i="14"/>
  <c r="BC162" i="14"/>
  <c r="BG162" i="14"/>
  <c r="E163" i="14"/>
  <c r="I163" i="14"/>
  <c r="M163" i="14"/>
  <c r="AC163" i="14"/>
  <c r="AK163" i="14"/>
  <c r="AO163" i="14"/>
  <c r="AS163" i="14"/>
  <c r="AW163" i="14"/>
  <c r="BA163" i="14"/>
  <c r="BE163" i="14"/>
  <c r="BI163" i="14"/>
  <c r="BM163" i="14"/>
  <c r="C164" i="14"/>
  <c r="G164" i="14"/>
  <c r="K164" i="14"/>
  <c r="O164" i="14"/>
  <c r="S164" i="14"/>
  <c r="W164" i="14"/>
  <c r="AA164" i="14"/>
  <c r="AE164" i="14"/>
  <c r="AI164" i="14"/>
  <c r="AM164" i="14"/>
  <c r="AQ164" i="14"/>
  <c r="AY164" i="14"/>
  <c r="BC164" i="14"/>
  <c r="BG164" i="14"/>
  <c r="E165" i="14"/>
  <c r="I165" i="14"/>
  <c r="M165" i="14"/>
  <c r="AC165" i="14"/>
  <c r="AK165" i="14"/>
  <c r="AO165" i="14"/>
  <c r="AS165" i="14"/>
  <c r="AW165" i="14"/>
  <c r="BA165" i="14"/>
  <c r="BE165" i="14"/>
  <c r="BI165" i="14"/>
  <c r="BM165" i="14"/>
  <c r="C166" i="14"/>
  <c r="G166" i="14"/>
  <c r="K166" i="14"/>
  <c r="O166" i="14"/>
  <c r="W166" i="14"/>
  <c r="AA166" i="14"/>
  <c r="AE166" i="14"/>
  <c r="AI166" i="14"/>
  <c r="AM166" i="14"/>
  <c r="AY166" i="14"/>
  <c r="BC166" i="14"/>
  <c r="BG166" i="14"/>
  <c r="E167" i="14"/>
  <c r="I167" i="14"/>
  <c r="M167" i="14"/>
  <c r="AC167" i="14"/>
  <c r="AK167" i="14"/>
  <c r="AO167" i="14"/>
  <c r="AS167" i="14"/>
  <c r="AW167" i="14"/>
  <c r="BA167" i="14"/>
  <c r="BE167" i="14"/>
  <c r="BI167" i="14"/>
  <c r="BM167" i="14"/>
  <c r="C168" i="14"/>
  <c r="K168" i="14"/>
  <c r="O168" i="14"/>
  <c r="S168" i="14"/>
  <c r="W168" i="14"/>
  <c r="AA168" i="14"/>
  <c r="AE168" i="14"/>
  <c r="AI168" i="14"/>
  <c r="AN168" i="14"/>
  <c r="AV168" i="14"/>
  <c r="AZ168" i="14"/>
  <c r="BD168" i="14"/>
  <c r="BH168" i="14"/>
  <c r="BK168" i="14" s="1"/>
  <c r="BL168" i="14"/>
  <c r="F169" i="14"/>
  <c r="G169" i="14" s="1"/>
  <c r="J169" i="14"/>
  <c r="AF169" i="14" s="1"/>
  <c r="N169" i="14"/>
  <c r="R169" i="14"/>
  <c r="V169" i="14" s="1"/>
  <c r="Z169" i="14"/>
  <c r="AD169" i="14"/>
  <c r="AH169" i="14"/>
  <c r="AL169" i="14"/>
  <c r="AP169" i="14"/>
  <c r="AT169" i="14"/>
  <c r="AU169" i="14" s="1"/>
  <c r="AX169" i="14"/>
  <c r="BB169" i="14"/>
  <c r="BF169" i="14"/>
  <c r="F171" i="14"/>
  <c r="G171" i="14" s="1"/>
  <c r="J171" i="14"/>
  <c r="N171" i="14"/>
  <c r="R171" i="14"/>
  <c r="V171" i="14"/>
  <c r="Z171" i="14"/>
  <c r="AD171" i="14"/>
  <c r="AL171" i="14"/>
  <c r="AP171" i="14"/>
  <c r="AT171" i="14"/>
  <c r="AU171" i="14" s="1"/>
  <c r="AX171" i="14"/>
  <c r="BB171" i="14"/>
  <c r="BF171" i="14"/>
  <c r="F173" i="14"/>
  <c r="G173" i="14" s="1"/>
  <c r="J173" i="14"/>
  <c r="N173" i="14"/>
  <c r="R173" i="14"/>
  <c r="V173" i="14" s="1"/>
  <c r="Z173" i="14"/>
  <c r="AD173" i="14"/>
  <c r="AH173" i="14"/>
  <c r="AL173" i="14"/>
  <c r="AP173" i="14"/>
  <c r="AT173" i="14"/>
  <c r="AU173" i="14" s="1"/>
  <c r="AX173" i="14"/>
  <c r="BB173" i="14"/>
  <c r="BF173" i="14"/>
  <c r="F175" i="14"/>
  <c r="G175" i="14" s="1"/>
  <c r="J175" i="14"/>
  <c r="N175" i="14"/>
  <c r="R175" i="14"/>
  <c r="V175" i="14" s="1"/>
  <c r="Z175" i="14"/>
  <c r="AD175" i="14"/>
  <c r="AL175" i="14"/>
  <c r="AP175" i="14"/>
  <c r="AT175" i="14"/>
  <c r="AU175" i="14" s="1"/>
  <c r="AX175" i="14"/>
  <c r="BB175" i="14"/>
  <c r="BF175" i="14"/>
  <c r="F177" i="14"/>
  <c r="G177" i="14" s="1"/>
  <c r="J177" i="14"/>
  <c r="N177" i="14"/>
  <c r="R177" i="14"/>
  <c r="V177" i="14"/>
  <c r="Z177" i="14"/>
  <c r="AD177" i="14"/>
  <c r="AH177" i="14"/>
  <c r="AL177" i="14"/>
  <c r="AQ177" i="14"/>
  <c r="AY177" i="14"/>
  <c r="BC177" i="14"/>
  <c r="BG177" i="14"/>
  <c r="BK177" i="14"/>
  <c r="E178" i="14"/>
  <c r="I178" i="14"/>
  <c r="M178" i="14"/>
  <c r="AC178" i="14"/>
  <c r="AK178" i="14"/>
  <c r="AO178" i="14"/>
  <c r="AS178" i="14"/>
  <c r="AW178" i="14"/>
  <c r="BA178" i="14"/>
  <c r="BE178" i="14"/>
  <c r="BI178" i="14"/>
  <c r="BM178" i="14"/>
  <c r="C179" i="14"/>
  <c r="G179" i="14"/>
  <c r="K179" i="14"/>
  <c r="O179" i="14"/>
  <c r="S179" i="14"/>
  <c r="W179" i="14"/>
  <c r="AA179" i="14"/>
  <c r="AE179" i="14"/>
  <c r="AI179" i="14"/>
  <c r="AM179" i="14"/>
  <c r="AY179" i="14"/>
  <c r="BC179" i="14"/>
  <c r="BG179" i="14"/>
  <c r="E180" i="14"/>
  <c r="I180" i="14"/>
  <c r="M180" i="14"/>
  <c r="AC180" i="14"/>
  <c r="AK180" i="14"/>
  <c r="AO180" i="14"/>
  <c r="AS180" i="14"/>
  <c r="AW180" i="14"/>
  <c r="BA180" i="14"/>
  <c r="BE180" i="14"/>
  <c r="BI180" i="14"/>
  <c r="BM180" i="14"/>
  <c r="C181" i="14"/>
  <c r="G181" i="14"/>
  <c r="K181" i="14"/>
  <c r="O181" i="14"/>
  <c r="S181" i="14"/>
  <c r="AA181" i="14"/>
  <c r="AE181" i="14"/>
  <c r="AI181" i="14"/>
  <c r="AM181" i="14"/>
  <c r="AQ181" i="14" s="1"/>
  <c r="AY181" i="14"/>
  <c r="BC181" i="14"/>
  <c r="BG181" i="14"/>
  <c r="E182" i="14"/>
  <c r="I182" i="14"/>
  <c r="M182" i="14"/>
  <c r="AC182" i="14"/>
  <c r="AK182" i="14"/>
  <c r="AO182" i="14"/>
  <c r="AS182" i="14"/>
  <c r="AW182" i="14"/>
  <c r="BA182" i="14"/>
  <c r="BE182" i="14"/>
  <c r="BI182" i="14"/>
  <c r="BM182" i="14"/>
  <c r="C183" i="14"/>
  <c r="G183" i="14"/>
  <c r="K183" i="14"/>
  <c r="O183" i="14"/>
  <c r="S183" i="14"/>
  <c r="W183" i="14"/>
  <c r="AA183" i="14"/>
  <c r="AE183" i="14"/>
  <c r="AI183" i="14"/>
  <c r="AM183" i="14"/>
  <c r="AQ183" i="14"/>
  <c r="AY183" i="14"/>
  <c r="BC183" i="14"/>
  <c r="BG183" i="14"/>
  <c r="E184" i="14"/>
  <c r="I184" i="14"/>
  <c r="M184" i="14"/>
  <c r="AC184" i="14"/>
  <c r="AK184" i="14"/>
  <c r="AO184" i="14"/>
  <c r="AS184" i="14"/>
  <c r="AW184" i="14"/>
  <c r="BA184" i="14"/>
  <c r="BE184" i="14"/>
  <c r="BI184" i="14"/>
  <c r="BM184" i="14"/>
  <c r="C185" i="14"/>
  <c r="G185" i="14"/>
  <c r="K185" i="14"/>
  <c r="O185" i="14"/>
  <c r="S185" i="14"/>
  <c r="W185" i="14"/>
  <c r="AA185" i="14"/>
  <c r="AE185" i="14"/>
  <c r="AI185" i="14"/>
  <c r="AM185" i="14"/>
  <c r="AO185" i="14" s="1"/>
  <c r="AQ185" i="14"/>
  <c r="AY185" i="14"/>
  <c r="BC185" i="14"/>
  <c r="BG185" i="14"/>
  <c r="E186" i="14"/>
  <c r="I186" i="14"/>
  <c r="M186" i="14"/>
  <c r="AC186" i="14"/>
  <c r="AK186" i="14"/>
  <c r="AP186" i="14"/>
  <c r="AT186" i="14"/>
  <c r="AU186" i="14" s="1"/>
  <c r="AX186" i="14"/>
  <c r="BB186" i="14"/>
  <c r="BF186" i="14"/>
  <c r="BJ186" i="14"/>
  <c r="F188" i="14"/>
  <c r="G188" i="14" s="1"/>
  <c r="J188" i="14"/>
  <c r="AH188" i="14" s="1"/>
  <c r="N188" i="14"/>
  <c r="R188" i="14"/>
  <c r="V188" i="14" s="1"/>
  <c r="Z188" i="14"/>
  <c r="AD188" i="14"/>
  <c r="AL188" i="14"/>
  <c r="AP188" i="14"/>
  <c r="AT188" i="14"/>
  <c r="AU188" i="14" s="1"/>
  <c r="AX188" i="14"/>
  <c r="BB188" i="14"/>
  <c r="BF188" i="14"/>
  <c r="BO188" i="14" s="1"/>
  <c r="I190" i="14"/>
  <c r="AW190" i="14"/>
  <c r="BE190" i="14"/>
  <c r="BL192" i="14"/>
  <c r="BH192" i="14"/>
  <c r="BM192" i="14" s="1"/>
  <c r="BD192" i="14"/>
  <c r="AZ192" i="14"/>
  <c r="AV192" i="14"/>
  <c r="AN192" i="14"/>
  <c r="AJ192" i="14"/>
  <c r="AF192" i="14"/>
  <c r="AB192" i="14"/>
  <c r="AK192" i="14" s="1"/>
  <c r="T192" i="14"/>
  <c r="P192" i="14"/>
  <c r="L192" i="14"/>
  <c r="H192" i="14"/>
  <c r="D192" i="14"/>
  <c r="BK192" i="14"/>
  <c r="BG192" i="14"/>
  <c r="BC192" i="14"/>
  <c r="AY192" i="14"/>
  <c r="AQ192" i="14"/>
  <c r="AM192" i="14"/>
  <c r="AO192" i="14" s="1"/>
  <c r="AR192" i="14" s="1"/>
  <c r="AI192" i="14"/>
  <c r="AE192" i="14"/>
  <c r="AA192" i="14"/>
  <c r="O192" i="14"/>
  <c r="K192" i="14"/>
  <c r="G192" i="14"/>
  <c r="C192" i="14"/>
  <c r="BJ192" i="14"/>
  <c r="BF192" i="14"/>
  <c r="BB192" i="14"/>
  <c r="AX192" i="14"/>
  <c r="AT192" i="14"/>
  <c r="AU192" i="14" s="1"/>
  <c r="AP192" i="14"/>
  <c r="AL192" i="14"/>
  <c r="AH192" i="14"/>
  <c r="AD192" i="14"/>
  <c r="Z192" i="14"/>
  <c r="R192" i="14"/>
  <c r="N192" i="14"/>
  <c r="J192" i="14"/>
  <c r="M192" i="14"/>
  <c r="AC192" i="14"/>
  <c r="AS192" i="14"/>
  <c r="BI192" i="14"/>
  <c r="Q193" i="14"/>
  <c r="N196" i="14"/>
  <c r="AD196" i="14"/>
  <c r="AT196" i="14"/>
  <c r="AU196" i="14" s="1"/>
  <c r="N198" i="14"/>
  <c r="AD198" i="14"/>
  <c r="AT198" i="14"/>
  <c r="AU198" i="14" s="1"/>
  <c r="N200" i="14"/>
  <c r="AD200" i="14"/>
  <c r="AT200" i="14"/>
  <c r="AU200" i="14" s="1"/>
  <c r="N202" i="14"/>
  <c r="AD202" i="14"/>
  <c r="AT202" i="14"/>
  <c r="AU202" i="14" s="1"/>
  <c r="N204" i="14"/>
  <c r="AD204" i="14"/>
  <c r="BE215" i="14"/>
  <c r="BA215" i="14"/>
  <c r="AW215" i="14"/>
  <c r="AS215" i="14"/>
  <c r="AG215" i="14"/>
  <c r="AC215" i="14"/>
  <c r="M215" i="14"/>
  <c r="I215" i="14"/>
  <c r="E215" i="14"/>
  <c r="BH215" i="14"/>
  <c r="BJ215" i="14" s="1"/>
  <c r="BD215" i="14"/>
  <c r="AZ215" i="14"/>
  <c r="AV215" i="14"/>
  <c r="AJ215" i="14"/>
  <c r="AF215" i="14"/>
  <c r="AB215" i="14"/>
  <c r="AK215" i="14" s="1"/>
  <c r="X215" i="14"/>
  <c r="P215" i="14"/>
  <c r="L215" i="14"/>
  <c r="H215" i="14"/>
  <c r="D215" i="14"/>
  <c r="BG215" i="14"/>
  <c r="BC215" i="14"/>
  <c r="AY215" i="14"/>
  <c r="AM215" i="14"/>
  <c r="AP215" i="14" s="1"/>
  <c r="AI215" i="14"/>
  <c r="AE215" i="14"/>
  <c r="AA215" i="14"/>
  <c r="W215" i="14"/>
  <c r="S215" i="14"/>
  <c r="O215" i="14"/>
  <c r="K215" i="14"/>
  <c r="G215" i="14"/>
  <c r="C215" i="14"/>
  <c r="R215" i="14"/>
  <c r="V215" i="14" s="1"/>
  <c r="AH215" i="14"/>
  <c r="AX215" i="14"/>
  <c r="BE217" i="14"/>
  <c r="BA217" i="14"/>
  <c r="AW217" i="14"/>
  <c r="AS217" i="14"/>
  <c r="AC217" i="14"/>
  <c r="M217" i="14"/>
  <c r="I217" i="14"/>
  <c r="E217" i="14"/>
  <c r="BH217" i="14"/>
  <c r="BJ217" i="14" s="1"/>
  <c r="BD217" i="14"/>
  <c r="AZ217" i="14"/>
  <c r="AV217" i="14"/>
  <c r="AJ217" i="14"/>
  <c r="AF217" i="14"/>
  <c r="AB217" i="14"/>
  <c r="AK217" i="14" s="1"/>
  <c r="X217" i="14"/>
  <c r="P217" i="14"/>
  <c r="L217" i="14"/>
  <c r="H217" i="14"/>
  <c r="D217" i="14"/>
  <c r="BG217" i="14"/>
  <c r="BC217" i="14"/>
  <c r="AY217" i="14"/>
  <c r="AM217" i="14"/>
  <c r="AP217" i="14" s="1"/>
  <c r="AI217" i="14"/>
  <c r="AE217" i="14"/>
  <c r="AA217" i="14"/>
  <c r="W217" i="14"/>
  <c r="S217" i="14"/>
  <c r="O217" i="14"/>
  <c r="K217" i="14"/>
  <c r="G217" i="14"/>
  <c r="C217" i="14"/>
  <c r="R217" i="14"/>
  <c r="V217" i="14" s="1"/>
  <c r="AH217" i="14"/>
  <c r="AX217" i="14"/>
  <c r="N219" i="14"/>
  <c r="AD219" i="14"/>
  <c r="AT219" i="14"/>
  <c r="AU219" i="14" s="1"/>
  <c r="N221" i="14"/>
  <c r="AD221" i="14"/>
  <c r="AT221" i="14"/>
  <c r="AU221" i="14" s="1"/>
  <c r="G152" i="14"/>
  <c r="K152" i="14"/>
  <c r="O152" i="14"/>
  <c r="S152" i="14"/>
  <c r="W152" i="14"/>
  <c r="AA152" i="14"/>
  <c r="AE152" i="14"/>
  <c r="AI152" i="14"/>
  <c r="AM152" i="14"/>
  <c r="AQ152" i="14"/>
  <c r="AY152" i="14"/>
  <c r="BC152" i="14"/>
  <c r="BG152" i="14"/>
  <c r="G154" i="14"/>
  <c r="K154" i="14"/>
  <c r="O154" i="14"/>
  <c r="S154" i="14"/>
  <c r="W154" i="14"/>
  <c r="AA154" i="14"/>
  <c r="AE154" i="14"/>
  <c r="AI154" i="14"/>
  <c r="AM154" i="14"/>
  <c r="AQ154" i="14" s="1"/>
  <c r="AY154" i="14"/>
  <c r="BC154" i="14"/>
  <c r="BG154" i="14"/>
  <c r="C156" i="14"/>
  <c r="G156" i="14"/>
  <c r="K156" i="14"/>
  <c r="O156" i="14"/>
  <c r="S156" i="14"/>
  <c r="W156" i="14"/>
  <c r="AA156" i="14"/>
  <c r="AE156" i="14"/>
  <c r="AI156" i="14"/>
  <c r="AM156" i="14"/>
  <c r="AQ156" i="14"/>
  <c r="AY156" i="14"/>
  <c r="BC156" i="14"/>
  <c r="BG156" i="14"/>
  <c r="C158" i="14"/>
  <c r="G158" i="14"/>
  <c r="K158" i="14"/>
  <c r="O158" i="14"/>
  <c r="S158" i="14"/>
  <c r="W158" i="14"/>
  <c r="AA158" i="14"/>
  <c r="AE158" i="14"/>
  <c r="AI158" i="14"/>
  <c r="AM158" i="14"/>
  <c r="AQ158" i="14" s="1"/>
  <c r="AY158" i="14"/>
  <c r="BC158" i="14"/>
  <c r="BG158" i="14"/>
  <c r="D160" i="14"/>
  <c r="H160" i="14"/>
  <c r="AH160" i="14" s="1"/>
  <c r="L160" i="14"/>
  <c r="P160" i="14"/>
  <c r="T160" i="14"/>
  <c r="X160" i="14"/>
  <c r="AB160" i="14"/>
  <c r="AK160" i="14" s="1"/>
  <c r="AF160" i="14"/>
  <c r="AJ160" i="14"/>
  <c r="AN160" i="14"/>
  <c r="AV160" i="14"/>
  <c r="AZ160" i="14"/>
  <c r="BD160" i="14"/>
  <c r="BH160" i="14"/>
  <c r="F161" i="14"/>
  <c r="G161" i="14" s="1"/>
  <c r="J161" i="14"/>
  <c r="AF161" i="14" s="1"/>
  <c r="N161" i="14"/>
  <c r="R161" i="14"/>
  <c r="V161" i="14"/>
  <c r="Z161" i="14"/>
  <c r="AD161" i="14"/>
  <c r="AL161" i="14"/>
  <c r="AP161" i="14"/>
  <c r="AT161" i="14"/>
  <c r="AU161" i="14" s="1"/>
  <c r="AX161" i="14"/>
  <c r="BB161" i="14"/>
  <c r="BF161" i="14"/>
  <c r="D162" i="14"/>
  <c r="H162" i="14"/>
  <c r="AH162" i="14" s="1"/>
  <c r="L162" i="14"/>
  <c r="P162" i="14"/>
  <c r="T162" i="14"/>
  <c r="X162" i="14"/>
  <c r="AB162" i="14"/>
  <c r="AK162" i="14" s="1"/>
  <c r="AF162" i="14"/>
  <c r="AJ162" i="14"/>
  <c r="AN162" i="14"/>
  <c r="AR162" i="14"/>
  <c r="AV162" i="14"/>
  <c r="AZ162" i="14"/>
  <c r="BD162" i="14"/>
  <c r="BH162" i="14"/>
  <c r="BK162" i="14" s="1"/>
  <c r="F163" i="14"/>
  <c r="G163" i="14" s="1"/>
  <c r="J163" i="14"/>
  <c r="N163" i="14"/>
  <c r="R163" i="14"/>
  <c r="V163" i="14" s="1"/>
  <c r="Z163" i="14"/>
  <c r="AD163" i="14"/>
  <c r="AH163" i="14"/>
  <c r="AL163" i="14"/>
  <c r="AP163" i="14"/>
  <c r="AT163" i="14"/>
  <c r="AU163" i="14" s="1"/>
  <c r="AX163" i="14"/>
  <c r="BB163" i="14"/>
  <c r="BF163" i="14"/>
  <c r="D164" i="14"/>
  <c r="H164" i="14"/>
  <c r="AH164" i="14" s="1"/>
  <c r="L164" i="14"/>
  <c r="P164" i="14"/>
  <c r="T164" i="14"/>
  <c r="X164" i="14"/>
  <c r="AB164" i="14"/>
  <c r="AK164" i="14" s="1"/>
  <c r="AJ164" i="14"/>
  <c r="AN164" i="14"/>
  <c r="AV164" i="14"/>
  <c r="AZ164" i="14"/>
  <c r="BD164" i="14"/>
  <c r="BH164" i="14"/>
  <c r="F165" i="14"/>
  <c r="G165" i="14" s="1"/>
  <c r="J165" i="14"/>
  <c r="AH165" i="14" s="1"/>
  <c r="N165" i="14"/>
  <c r="R165" i="14"/>
  <c r="V165" i="14" s="1"/>
  <c r="Z165" i="14"/>
  <c r="AD165" i="14"/>
  <c r="AL165" i="14"/>
  <c r="AP165" i="14"/>
  <c r="AT165" i="14"/>
  <c r="AU165" i="14" s="1"/>
  <c r="AX165" i="14"/>
  <c r="BB165" i="14"/>
  <c r="BF165" i="14"/>
  <c r="D166" i="14"/>
  <c r="H166" i="14"/>
  <c r="AH166" i="14" s="1"/>
  <c r="L166" i="14"/>
  <c r="P166" i="14"/>
  <c r="T166" i="14"/>
  <c r="X166" i="14"/>
  <c r="AB166" i="14"/>
  <c r="AK166" i="14" s="1"/>
  <c r="AJ166" i="14"/>
  <c r="AN166" i="14"/>
  <c r="AV166" i="14"/>
  <c r="AZ166" i="14"/>
  <c r="BD166" i="14"/>
  <c r="BH166" i="14"/>
  <c r="F167" i="14"/>
  <c r="G167" i="14" s="1"/>
  <c r="J167" i="14"/>
  <c r="AH167" i="14" s="1"/>
  <c r="N167" i="14"/>
  <c r="R167" i="14"/>
  <c r="AG167" i="14" s="1"/>
  <c r="Z167" i="14"/>
  <c r="AD167" i="14"/>
  <c r="AL167" i="14"/>
  <c r="AP167" i="14"/>
  <c r="AT167" i="14"/>
  <c r="AU167" i="14" s="1"/>
  <c r="AX167" i="14"/>
  <c r="BB167" i="14"/>
  <c r="BF167" i="14"/>
  <c r="D168" i="14"/>
  <c r="H168" i="14"/>
  <c r="AH168" i="14" s="1"/>
  <c r="L168" i="14"/>
  <c r="P168" i="14"/>
  <c r="T168" i="14"/>
  <c r="X168" i="14"/>
  <c r="AB168" i="14"/>
  <c r="AK168" i="14" s="1"/>
  <c r="AF168" i="14"/>
  <c r="AJ168" i="14"/>
  <c r="AO168" i="14"/>
  <c r="AR168" i="14" s="1"/>
  <c r="AS168" i="14"/>
  <c r="AW168" i="14"/>
  <c r="BA168" i="14"/>
  <c r="BE168" i="14"/>
  <c r="BI168" i="14"/>
  <c r="F178" i="14"/>
  <c r="G178" i="14" s="1"/>
  <c r="J178" i="14"/>
  <c r="AH178" i="14" s="1"/>
  <c r="N178" i="14"/>
  <c r="R178" i="14"/>
  <c r="AG178" i="14" s="1"/>
  <c r="V178" i="14"/>
  <c r="Z178" i="14"/>
  <c r="AD178" i="14"/>
  <c r="AL178" i="14"/>
  <c r="AP178" i="14"/>
  <c r="AT178" i="14"/>
  <c r="AU178" i="14" s="1"/>
  <c r="AX178" i="14"/>
  <c r="BB178" i="14"/>
  <c r="BF178" i="14"/>
  <c r="D179" i="14"/>
  <c r="H179" i="14"/>
  <c r="AH179" i="14" s="1"/>
  <c r="L179" i="14"/>
  <c r="P179" i="14"/>
  <c r="T179" i="14"/>
  <c r="X179" i="14"/>
  <c r="AB179" i="14"/>
  <c r="AK179" i="14" s="1"/>
  <c r="AJ179" i="14"/>
  <c r="AN179" i="14"/>
  <c r="AV179" i="14"/>
  <c r="AZ179" i="14"/>
  <c r="BD179" i="14"/>
  <c r="BH179" i="14"/>
  <c r="BJ179" i="14" s="1"/>
  <c r="F180" i="14"/>
  <c r="G180" i="14" s="1"/>
  <c r="J180" i="14"/>
  <c r="N180" i="14"/>
  <c r="R180" i="14"/>
  <c r="V180" i="14" s="1"/>
  <c r="Z180" i="14"/>
  <c r="AD180" i="14"/>
  <c r="AH180" i="14"/>
  <c r="AL180" i="14"/>
  <c r="AP180" i="14"/>
  <c r="AT180" i="14"/>
  <c r="AU180" i="14" s="1"/>
  <c r="AX180" i="14"/>
  <c r="BB180" i="14"/>
  <c r="BF180" i="14"/>
  <c r="D181" i="14"/>
  <c r="H181" i="14"/>
  <c r="AF181" i="14" s="1"/>
  <c r="L181" i="14"/>
  <c r="P181" i="14"/>
  <c r="T181" i="14"/>
  <c r="X181" i="14"/>
  <c r="AB181" i="14"/>
  <c r="AK181" i="14" s="1"/>
  <c r="AJ181" i="14"/>
  <c r="AN181" i="14"/>
  <c r="AV181" i="14"/>
  <c r="AZ181" i="14"/>
  <c r="BD181" i="14"/>
  <c r="BH181" i="14"/>
  <c r="BK181" i="14" s="1"/>
  <c r="F182" i="14"/>
  <c r="G182" i="14" s="1"/>
  <c r="J182" i="14"/>
  <c r="N182" i="14"/>
  <c r="R182" i="14"/>
  <c r="V182" i="14"/>
  <c r="Z182" i="14"/>
  <c r="AD182" i="14"/>
  <c r="AH182" i="14"/>
  <c r="AL182" i="14"/>
  <c r="AP182" i="14"/>
  <c r="AT182" i="14"/>
  <c r="AU182" i="14" s="1"/>
  <c r="AX182" i="14"/>
  <c r="BB182" i="14"/>
  <c r="BF182" i="14"/>
  <c r="D183" i="14"/>
  <c r="H183" i="14"/>
  <c r="AH183" i="14" s="1"/>
  <c r="L183" i="14"/>
  <c r="P183" i="14"/>
  <c r="T183" i="14"/>
  <c r="X183" i="14"/>
  <c r="AB183" i="14"/>
  <c r="AK183" i="14" s="1"/>
  <c r="AJ183" i="14"/>
  <c r="AN183" i="14"/>
  <c r="AV183" i="14"/>
  <c r="AZ183" i="14"/>
  <c r="BD183" i="14"/>
  <c r="BH183" i="14"/>
  <c r="F184" i="14"/>
  <c r="G184" i="14" s="1"/>
  <c r="J184" i="14"/>
  <c r="AH184" i="14" s="1"/>
  <c r="N184" i="14"/>
  <c r="R184" i="14"/>
  <c r="U184" i="14" s="1"/>
  <c r="V184" i="14"/>
  <c r="Z184" i="14"/>
  <c r="AD184" i="14"/>
  <c r="AL184" i="14"/>
  <c r="AP184" i="14"/>
  <c r="AT184" i="14"/>
  <c r="AU184" i="14" s="1"/>
  <c r="AX184" i="14"/>
  <c r="BB184" i="14"/>
  <c r="BF184" i="14"/>
  <c r="D185" i="14"/>
  <c r="H185" i="14"/>
  <c r="AH185" i="14" s="1"/>
  <c r="L185" i="14"/>
  <c r="P185" i="14"/>
  <c r="T185" i="14"/>
  <c r="X185" i="14"/>
  <c r="AB185" i="14"/>
  <c r="AK185" i="14" s="1"/>
  <c r="AF185" i="14"/>
  <c r="AJ185" i="14"/>
  <c r="AN185" i="14"/>
  <c r="AV185" i="14"/>
  <c r="AZ185" i="14"/>
  <c r="BD185" i="14"/>
  <c r="BH185" i="14"/>
  <c r="F186" i="14"/>
  <c r="G186" i="14" s="1"/>
  <c r="J186" i="14"/>
  <c r="AH186" i="14" s="1"/>
  <c r="N186" i="14"/>
  <c r="R186" i="14"/>
  <c r="V186" i="14"/>
  <c r="Z186" i="14"/>
  <c r="AD186" i="14"/>
  <c r="AL186" i="14"/>
  <c r="AQ186" i="14"/>
  <c r="AY186" i="14"/>
  <c r="BC186" i="14"/>
  <c r="BG186" i="14"/>
  <c r="BL190" i="14"/>
  <c r="BH190" i="14"/>
  <c r="BD190" i="14"/>
  <c r="AZ190" i="14"/>
  <c r="AV190" i="14"/>
  <c r="AJ190" i="14"/>
  <c r="AB190" i="14"/>
  <c r="AK190" i="14" s="1"/>
  <c r="T190" i="14"/>
  <c r="P190" i="14"/>
  <c r="L190" i="14"/>
  <c r="H190" i="14"/>
  <c r="AH190" i="14" s="1"/>
  <c r="D190" i="14"/>
  <c r="BK190" i="14"/>
  <c r="BG190" i="14"/>
  <c r="BC190" i="14"/>
  <c r="AY190" i="14"/>
  <c r="AM190" i="14"/>
  <c r="AQ190" i="14" s="1"/>
  <c r="AI190" i="14"/>
  <c r="AE190" i="14"/>
  <c r="AA190" i="14"/>
  <c r="O190" i="14"/>
  <c r="K190" i="14"/>
  <c r="G190" i="14"/>
  <c r="C190" i="14"/>
  <c r="J190" i="14"/>
  <c r="AF190" i="14" s="1"/>
  <c r="R190" i="14"/>
  <c r="W190" i="14" s="1"/>
  <c r="Z190" i="14"/>
  <c r="AP190" i="14"/>
  <c r="AX190" i="14"/>
  <c r="BF190" i="14"/>
  <c r="BI196" i="14"/>
  <c r="BE196" i="14"/>
  <c r="BA196" i="14"/>
  <c r="AW196" i="14"/>
  <c r="AS196" i="14"/>
  <c r="AO196" i="14"/>
  <c r="AR196" i="14" s="1"/>
  <c r="AC196" i="14"/>
  <c r="M196" i="14"/>
  <c r="I196" i="14"/>
  <c r="E196" i="14"/>
  <c r="BH196" i="14"/>
  <c r="BJ196" i="14" s="1"/>
  <c r="BD196" i="14"/>
  <c r="AZ196" i="14"/>
  <c r="AV196" i="14"/>
  <c r="AN196" i="14"/>
  <c r="AJ196" i="14"/>
  <c r="AF196" i="14"/>
  <c r="AB196" i="14"/>
  <c r="AK196" i="14" s="1"/>
  <c r="T196" i="14"/>
  <c r="P196" i="14"/>
  <c r="L196" i="14"/>
  <c r="H196" i="14"/>
  <c r="D196" i="14"/>
  <c r="BG196" i="14"/>
  <c r="BC196" i="14"/>
  <c r="AY196" i="14"/>
  <c r="AQ196" i="14"/>
  <c r="AM196" i="14"/>
  <c r="AP196" i="14" s="1"/>
  <c r="AI196" i="14"/>
  <c r="AE196" i="14"/>
  <c r="AA196" i="14"/>
  <c r="O196" i="14"/>
  <c r="K196" i="14"/>
  <c r="G196" i="14"/>
  <c r="C196" i="14"/>
  <c r="R196" i="14"/>
  <c r="V196" i="14" s="1"/>
  <c r="AH196" i="14"/>
  <c r="AX196" i="14"/>
  <c r="BI198" i="14"/>
  <c r="BE198" i="14"/>
  <c r="BA198" i="14"/>
  <c r="AW198" i="14"/>
  <c r="AS198" i="14"/>
  <c r="AO198" i="14"/>
  <c r="AR198" i="14" s="1"/>
  <c r="AC198" i="14"/>
  <c r="M198" i="14"/>
  <c r="I198" i="14"/>
  <c r="E198" i="14"/>
  <c r="BH198" i="14"/>
  <c r="BJ198" i="14" s="1"/>
  <c r="BD198" i="14"/>
  <c r="AZ198" i="14"/>
  <c r="AV198" i="14"/>
  <c r="AN198" i="14"/>
  <c r="AJ198" i="14"/>
  <c r="AF198" i="14"/>
  <c r="AB198" i="14"/>
  <c r="AK198" i="14" s="1"/>
  <c r="P198" i="14"/>
  <c r="L198" i="14"/>
  <c r="H198" i="14"/>
  <c r="D198" i="14"/>
  <c r="BG198" i="14"/>
  <c r="BC198" i="14"/>
  <c r="AY198" i="14"/>
  <c r="AQ198" i="14"/>
  <c r="AM198" i="14"/>
  <c r="AP198" i="14" s="1"/>
  <c r="AI198" i="14"/>
  <c r="AE198" i="14"/>
  <c r="AA198" i="14"/>
  <c r="O198" i="14"/>
  <c r="K198" i="14"/>
  <c r="G198" i="14"/>
  <c r="C198" i="14"/>
  <c r="R198" i="14"/>
  <c r="V198" i="14" s="1"/>
  <c r="AH198" i="14"/>
  <c r="AX198" i="14"/>
  <c r="BI200" i="14"/>
  <c r="BE200" i="14"/>
  <c r="BA200" i="14"/>
  <c r="AW200" i="14"/>
  <c r="AS200" i="14"/>
  <c r="AO200" i="14"/>
  <c r="AR200" i="14" s="1"/>
  <c r="AC200" i="14"/>
  <c r="M200" i="14"/>
  <c r="I200" i="14"/>
  <c r="E200" i="14"/>
  <c r="BH200" i="14"/>
  <c r="BJ200" i="14" s="1"/>
  <c r="BD200" i="14"/>
  <c r="AZ200" i="14"/>
  <c r="AV200" i="14"/>
  <c r="AN200" i="14"/>
  <c r="AJ200" i="14"/>
  <c r="AF200" i="14"/>
  <c r="AB200" i="14"/>
  <c r="AK200" i="14" s="1"/>
  <c r="P200" i="14"/>
  <c r="L200" i="14"/>
  <c r="H200" i="14"/>
  <c r="D200" i="14"/>
  <c r="BG200" i="14"/>
  <c r="BC200" i="14"/>
  <c r="AY200" i="14"/>
  <c r="AQ200" i="14"/>
  <c r="AM200" i="14"/>
  <c r="AP200" i="14" s="1"/>
  <c r="AI200" i="14"/>
  <c r="AE200" i="14"/>
  <c r="AA200" i="14"/>
  <c r="O200" i="14"/>
  <c r="K200" i="14"/>
  <c r="G200" i="14"/>
  <c r="C200" i="14"/>
  <c r="R200" i="14"/>
  <c r="V200" i="14" s="1"/>
  <c r="AH200" i="14"/>
  <c r="AX200" i="14"/>
  <c r="BI202" i="14"/>
  <c r="BE202" i="14"/>
  <c r="BA202" i="14"/>
  <c r="AW202" i="14"/>
  <c r="AS202" i="14"/>
  <c r="AO202" i="14"/>
  <c r="AR202" i="14" s="1"/>
  <c r="AC202" i="14"/>
  <c r="M202" i="14"/>
  <c r="I202" i="14"/>
  <c r="E202" i="14"/>
  <c r="BH202" i="14"/>
  <c r="BJ202" i="14" s="1"/>
  <c r="BD202" i="14"/>
  <c r="AZ202" i="14"/>
  <c r="AV202" i="14"/>
  <c r="AN202" i="14"/>
  <c r="AJ202" i="14"/>
  <c r="AF202" i="14"/>
  <c r="AB202" i="14"/>
  <c r="AK202" i="14" s="1"/>
  <c r="P202" i="14"/>
  <c r="L202" i="14"/>
  <c r="H202" i="14"/>
  <c r="D202" i="14"/>
  <c r="BG202" i="14"/>
  <c r="BC202" i="14"/>
  <c r="AY202" i="14"/>
  <c r="AQ202" i="14"/>
  <c r="AM202" i="14"/>
  <c r="AP202" i="14" s="1"/>
  <c r="AI202" i="14"/>
  <c r="AE202" i="14"/>
  <c r="AA202" i="14"/>
  <c r="O202" i="14"/>
  <c r="K202" i="14"/>
  <c r="G202" i="14"/>
  <c r="C202" i="14"/>
  <c r="R202" i="14"/>
  <c r="V202" i="14" s="1"/>
  <c r="AH202" i="14"/>
  <c r="AX202" i="14"/>
  <c r="BF204" i="14"/>
  <c r="BB204" i="14"/>
  <c r="AX204" i="14"/>
  <c r="AT204" i="14"/>
  <c r="AU204" i="14" s="1"/>
  <c r="AP204" i="14"/>
  <c r="AR204" i="14" s="1"/>
  <c r="AC204" i="14"/>
  <c r="M204" i="14"/>
  <c r="I204" i="14"/>
  <c r="E204" i="14"/>
  <c r="BM204" i="14"/>
  <c r="BE204" i="14"/>
  <c r="BA204" i="14"/>
  <c r="AW204" i="14"/>
  <c r="AS204" i="14"/>
  <c r="AO204" i="14"/>
  <c r="AJ204" i="14"/>
  <c r="AF204" i="14"/>
  <c r="AB204" i="14"/>
  <c r="AK204" i="14" s="1"/>
  <c r="P204" i="14"/>
  <c r="L204" i="14"/>
  <c r="H204" i="14"/>
  <c r="D204" i="14"/>
  <c r="BL204" i="14"/>
  <c r="BH204" i="14"/>
  <c r="BK204" i="14" s="1"/>
  <c r="BD204" i="14"/>
  <c r="AZ204" i="14"/>
  <c r="AV204" i="14"/>
  <c r="AN204" i="14"/>
  <c r="AI204" i="14"/>
  <c r="AE204" i="14"/>
  <c r="AA204" i="14"/>
  <c r="O204" i="14"/>
  <c r="K204" i="14"/>
  <c r="G204" i="14"/>
  <c r="C204" i="14"/>
  <c r="R204" i="14"/>
  <c r="V204" i="14" s="1"/>
  <c r="AH204" i="14"/>
  <c r="AY204" i="14"/>
  <c r="BI219" i="14"/>
  <c r="BE219" i="14"/>
  <c r="BA219" i="14"/>
  <c r="AW219" i="14"/>
  <c r="AS219" i="14"/>
  <c r="AO219" i="14"/>
  <c r="AR219" i="14" s="1"/>
  <c r="AC219" i="14"/>
  <c r="M219" i="14"/>
  <c r="I219" i="14"/>
  <c r="E219" i="14"/>
  <c r="BH219" i="14"/>
  <c r="BJ219" i="14" s="1"/>
  <c r="BD219" i="14"/>
  <c r="AZ219" i="14"/>
  <c r="AV219" i="14"/>
  <c r="AJ219" i="14"/>
  <c r="AF219" i="14"/>
  <c r="AB219" i="14"/>
  <c r="AK219" i="14" s="1"/>
  <c r="P219" i="14"/>
  <c r="L219" i="14"/>
  <c r="H219" i="14"/>
  <c r="D219" i="14"/>
  <c r="BG219" i="14"/>
  <c r="BC219" i="14"/>
  <c r="AY219" i="14"/>
  <c r="AQ219" i="14"/>
  <c r="AM219" i="14"/>
  <c r="AP219" i="14" s="1"/>
  <c r="AI219" i="14"/>
  <c r="AE219" i="14"/>
  <c r="AA219" i="14"/>
  <c r="O219" i="14"/>
  <c r="K219" i="14"/>
  <c r="G219" i="14"/>
  <c r="C219" i="14"/>
  <c r="R219" i="14"/>
  <c r="V219" i="14" s="1"/>
  <c r="AH219" i="14"/>
  <c r="AX219" i="14"/>
  <c r="BI221" i="14"/>
  <c r="BE221" i="14"/>
  <c r="BA221" i="14"/>
  <c r="AW221" i="14"/>
  <c r="AS221" i="14"/>
  <c r="AO221" i="14"/>
  <c r="AR221" i="14" s="1"/>
  <c r="AC221" i="14"/>
  <c r="M221" i="14"/>
  <c r="I221" i="14"/>
  <c r="E221" i="14"/>
  <c r="BH221" i="14"/>
  <c r="BJ221" i="14" s="1"/>
  <c r="BD221" i="14"/>
  <c r="AZ221" i="14"/>
  <c r="AV221" i="14"/>
  <c r="AJ221" i="14"/>
  <c r="AF221" i="14"/>
  <c r="AB221" i="14"/>
  <c r="AK221" i="14" s="1"/>
  <c r="P221" i="14"/>
  <c r="L221" i="14"/>
  <c r="H221" i="14"/>
  <c r="D221" i="14"/>
  <c r="BK221" i="14"/>
  <c r="BG221" i="14"/>
  <c r="BC221" i="14"/>
  <c r="AY221" i="14"/>
  <c r="AQ221" i="14"/>
  <c r="AM221" i="14"/>
  <c r="AP221" i="14" s="1"/>
  <c r="AI221" i="14"/>
  <c r="AE221" i="14"/>
  <c r="AA221" i="14"/>
  <c r="O221" i="14"/>
  <c r="K221" i="14"/>
  <c r="G221" i="14"/>
  <c r="C221" i="14"/>
  <c r="R221" i="14"/>
  <c r="V221" i="14" s="1"/>
  <c r="AH221" i="14"/>
  <c r="AX221" i="14"/>
  <c r="F194" i="14"/>
  <c r="J194" i="14"/>
  <c r="N194" i="14"/>
  <c r="R194" i="14"/>
  <c r="V194" i="14" s="1"/>
  <c r="Z194" i="14"/>
  <c r="AD194" i="14"/>
  <c r="AL194" i="14"/>
  <c r="AT194" i="14"/>
  <c r="AU194" i="14" s="1"/>
  <c r="AX194" i="14"/>
  <c r="BB194" i="14"/>
  <c r="BF194" i="14"/>
  <c r="F205" i="14"/>
  <c r="J205" i="14"/>
  <c r="N205" i="14"/>
  <c r="R205" i="14"/>
  <c r="V205" i="14" s="1"/>
  <c r="Z205" i="14"/>
  <c r="AD205" i="14"/>
  <c r="AL205" i="14"/>
  <c r="AT205" i="14"/>
  <c r="AU205" i="14" s="1"/>
  <c r="AX205" i="14"/>
  <c r="BB205" i="14"/>
  <c r="BF205" i="14"/>
  <c r="F207" i="14"/>
  <c r="J207" i="14"/>
  <c r="N207" i="14"/>
  <c r="R207" i="14"/>
  <c r="V207" i="14" s="1"/>
  <c r="Z207" i="14"/>
  <c r="AD207" i="14"/>
  <c r="AL207" i="14"/>
  <c r="AT207" i="14"/>
  <c r="AU207" i="14" s="1"/>
  <c r="AX207" i="14"/>
  <c r="BB207" i="14"/>
  <c r="BF207" i="14"/>
  <c r="F209" i="14"/>
  <c r="J209" i="14"/>
  <c r="N209" i="14"/>
  <c r="R209" i="14"/>
  <c r="V209" i="14"/>
  <c r="Z209" i="14"/>
  <c r="AD209" i="14"/>
  <c r="AL209" i="14"/>
  <c r="AT209" i="14"/>
  <c r="AU209" i="14" s="1"/>
  <c r="AX209" i="14"/>
  <c r="BB209" i="14"/>
  <c r="BF209" i="14"/>
  <c r="F211" i="14"/>
  <c r="J211" i="14"/>
  <c r="N211" i="14"/>
  <c r="R211" i="14"/>
  <c r="V211" i="14" s="1"/>
  <c r="Z211" i="14"/>
  <c r="AD211" i="14"/>
  <c r="AL211" i="14"/>
  <c r="AT211" i="14"/>
  <c r="AU211" i="14" s="1"/>
  <c r="AX211" i="14"/>
  <c r="BB211" i="14"/>
  <c r="BF211" i="14"/>
  <c r="F213" i="14"/>
  <c r="J213" i="14"/>
  <c r="N213" i="14"/>
  <c r="R213" i="14"/>
  <c r="V213" i="14" s="1"/>
  <c r="Z213" i="14"/>
  <c r="AD213" i="14"/>
  <c r="AL213" i="14"/>
  <c r="AQ213" i="14"/>
  <c r="AY213" i="14"/>
  <c r="BC213" i="14"/>
  <c r="BG213" i="14"/>
  <c r="F224" i="14"/>
  <c r="J224" i="14"/>
  <c r="N224" i="14"/>
  <c r="R224" i="14"/>
  <c r="V224" i="14"/>
  <c r="Z224" i="14"/>
  <c r="AD224" i="14"/>
  <c r="AL224" i="14"/>
  <c r="AT224" i="14"/>
  <c r="AU224" i="14" s="1"/>
  <c r="AX224" i="14"/>
  <c r="BB224" i="14"/>
  <c r="BF224" i="14"/>
  <c r="F226" i="14"/>
  <c r="J226" i="14"/>
  <c r="N226" i="14"/>
  <c r="R226" i="14"/>
  <c r="V226" i="14" s="1"/>
  <c r="Z226" i="14"/>
  <c r="AD226" i="14"/>
  <c r="AL226" i="14"/>
  <c r="AT226" i="14"/>
  <c r="AU226" i="14" s="1"/>
  <c r="AX226" i="14"/>
  <c r="BB226" i="14"/>
  <c r="BF226" i="14"/>
  <c r="BF228" i="14"/>
  <c r="BB228" i="14"/>
  <c r="AX228" i="14"/>
  <c r="AT228" i="14"/>
  <c r="AU228" i="14" s="1"/>
  <c r="AL228" i="14"/>
  <c r="AD228" i="14"/>
  <c r="Z228" i="14"/>
  <c r="V228" i="14"/>
  <c r="R228" i="14"/>
  <c r="X228" i="14" s="1"/>
  <c r="N228" i="14"/>
  <c r="J228" i="14"/>
  <c r="F228" i="14"/>
  <c r="G228" i="14" s="1"/>
  <c r="BE228" i="14"/>
  <c r="BA228" i="14"/>
  <c r="AW228" i="14"/>
  <c r="AS228" i="14"/>
  <c r="AG228" i="14"/>
  <c r="AC228" i="14"/>
  <c r="L228" i="14"/>
  <c r="AA228" i="14"/>
  <c r="AI228" i="14"/>
  <c r="AY228" i="14"/>
  <c r="BG228" i="14"/>
  <c r="BM233" i="14"/>
  <c r="BI233" i="14"/>
  <c r="BE233" i="14"/>
  <c r="BA233" i="14"/>
  <c r="AW233" i="14"/>
  <c r="AS233" i="14"/>
  <c r="AO233" i="14"/>
  <c r="AG233" i="14"/>
  <c r="AC233" i="14"/>
  <c r="M233" i="14"/>
  <c r="I233" i="14"/>
  <c r="E233" i="14"/>
  <c r="BL233" i="14"/>
  <c r="BH233" i="14"/>
  <c r="BJ233" i="14" s="1"/>
  <c r="BD233" i="14"/>
  <c r="AZ233" i="14"/>
  <c r="AV233" i="14"/>
  <c r="AN233" i="14"/>
  <c r="AJ233" i="14"/>
  <c r="AB233" i="14"/>
  <c r="AK233" i="14" s="1"/>
  <c r="X233" i="14"/>
  <c r="P233" i="14"/>
  <c r="L233" i="14"/>
  <c r="H233" i="14"/>
  <c r="AF233" i="14" s="1"/>
  <c r="D233" i="14"/>
  <c r="BK233" i="14"/>
  <c r="BG233" i="14"/>
  <c r="BC233" i="14"/>
  <c r="AY233" i="14"/>
  <c r="AM233" i="14"/>
  <c r="AQ233" i="14" s="1"/>
  <c r="AI233" i="14"/>
  <c r="AE233" i="14"/>
  <c r="AA233" i="14"/>
  <c r="S233" i="14"/>
  <c r="O233" i="14"/>
  <c r="K233" i="14"/>
  <c r="C233" i="14"/>
  <c r="R233" i="14"/>
  <c r="T233" i="14" s="1"/>
  <c r="AX233" i="14"/>
  <c r="BM235" i="14"/>
  <c r="BI235" i="14"/>
  <c r="BE235" i="14"/>
  <c r="BA235" i="14"/>
  <c r="AW235" i="14"/>
  <c r="AS235" i="14"/>
  <c r="AO235" i="14"/>
  <c r="AG235" i="14"/>
  <c r="AC235" i="14"/>
  <c r="M235" i="14"/>
  <c r="I235" i="14"/>
  <c r="E235" i="14"/>
  <c r="BL235" i="14"/>
  <c r="BH235" i="14"/>
  <c r="BJ235" i="14" s="1"/>
  <c r="BD235" i="14"/>
  <c r="AZ235" i="14"/>
  <c r="AV235" i="14"/>
  <c r="AN235" i="14"/>
  <c r="AJ235" i="14"/>
  <c r="AB235" i="14"/>
  <c r="AK235" i="14" s="1"/>
  <c r="X235" i="14"/>
  <c r="P235" i="14"/>
  <c r="L235" i="14"/>
  <c r="H235" i="14"/>
  <c r="AF235" i="14" s="1"/>
  <c r="D235" i="14"/>
  <c r="BK235" i="14"/>
  <c r="BG235" i="14"/>
  <c r="BC235" i="14"/>
  <c r="AY235" i="14"/>
  <c r="AM235" i="14"/>
  <c r="AQ235" i="14" s="1"/>
  <c r="AI235" i="14"/>
  <c r="AE235" i="14"/>
  <c r="AA235" i="14"/>
  <c r="S235" i="14"/>
  <c r="O235" i="14"/>
  <c r="K235" i="14"/>
  <c r="C235" i="14"/>
  <c r="R235" i="14"/>
  <c r="T235" i="14" s="1"/>
  <c r="AX235" i="14"/>
  <c r="BL250" i="14"/>
  <c r="BH250" i="14"/>
  <c r="BM250" i="14" s="1"/>
  <c r="BD250" i="14"/>
  <c r="AZ250" i="14"/>
  <c r="AV250" i="14"/>
  <c r="AJ250" i="14"/>
  <c r="AB250" i="14"/>
  <c r="AK250" i="14" s="1"/>
  <c r="P250" i="14"/>
  <c r="L250" i="14"/>
  <c r="H250" i="14"/>
  <c r="D250" i="14"/>
  <c r="BK250" i="14"/>
  <c r="BG250" i="14"/>
  <c r="BC250" i="14"/>
  <c r="AY250" i="14"/>
  <c r="AQ250" i="14"/>
  <c r="AM250" i="14"/>
  <c r="AO250" i="14" s="1"/>
  <c r="AR250" i="14" s="1"/>
  <c r="AI250" i="14"/>
  <c r="AE250" i="14"/>
  <c r="AA250" i="14"/>
  <c r="W250" i="14"/>
  <c r="O250" i="14"/>
  <c r="K250" i="14"/>
  <c r="C250" i="14"/>
  <c r="BE250" i="14"/>
  <c r="AW250" i="14"/>
  <c r="BI250" i="14"/>
  <c r="BA250" i="14"/>
  <c r="AS250" i="14"/>
  <c r="AC250" i="14"/>
  <c r="U250" i="14"/>
  <c r="M250" i="14"/>
  <c r="E250" i="14"/>
  <c r="AX250" i="14"/>
  <c r="V250" i="14"/>
  <c r="J250" i="14"/>
  <c r="BJ250" i="14"/>
  <c r="AT250" i="14"/>
  <c r="AU250" i="14" s="1"/>
  <c r="AD250" i="14"/>
  <c r="R250" i="14"/>
  <c r="X250" i="14" s="1"/>
  <c r="I250" i="14"/>
  <c r="AF250" i="14" s="1"/>
  <c r="BF250" i="14"/>
  <c r="AP250" i="14"/>
  <c r="Z250" i="14"/>
  <c r="F250" i="14"/>
  <c r="G250" i="14" s="1"/>
  <c r="BB250" i="14"/>
  <c r="E191" i="14"/>
  <c r="I191" i="14"/>
  <c r="M191" i="14"/>
  <c r="AC191" i="14"/>
  <c r="AK191" i="14"/>
  <c r="AO191" i="14"/>
  <c r="AS191" i="14"/>
  <c r="AW191" i="14"/>
  <c r="BA191" i="14"/>
  <c r="BE191" i="14"/>
  <c r="BI191" i="14"/>
  <c r="BM191" i="14"/>
  <c r="I193" i="14"/>
  <c r="M193" i="14"/>
  <c r="AC193" i="14"/>
  <c r="AK193" i="14"/>
  <c r="AO193" i="14"/>
  <c r="AS193" i="14"/>
  <c r="AW193" i="14"/>
  <c r="BA193" i="14"/>
  <c r="BE193" i="14"/>
  <c r="BI193" i="14"/>
  <c r="BM193" i="14"/>
  <c r="C194" i="14"/>
  <c r="G194" i="14"/>
  <c r="K194" i="14"/>
  <c r="O194" i="14"/>
  <c r="S194" i="14"/>
  <c r="W194" i="14"/>
  <c r="AA194" i="14"/>
  <c r="AE194" i="14"/>
  <c r="AI194" i="14"/>
  <c r="AM194" i="14"/>
  <c r="AO194" i="14" s="1"/>
  <c r="AY194" i="14"/>
  <c r="BC194" i="14"/>
  <c r="BG194" i="14"/>
  <c r="M195" i="14"/>
  <c r="AC195" i="14"/>
  <c r="AK195" i="14"/>
  <c r="AP195" i="14"/>
  <c r="AT195" i="14"/>
  <c r="AU195" i="14" s="1"/>
  <c r="AX195" i="14"/>
  <c r="BB195" i="14"/>
  <c r="BF195" i="14"/>
  <c r="BJ195" i="14"/>
  <c r="F197" i="14"/>
  <c r="J197" i="14"/>
  <c r="AH197" i="14" s="1"/>
  <c r="N197" i="14"/>
  <c r="R197" i="14"/>
  <c r="V197" i="14" s="1"/>
  <c r="Z197" i="14"/>
  <c r="AD197" i="14"/>
  <c r="AL197" i="14"/>
  <c r="AT197" i="14"/>
  <c r="AU197" i="14" s="1"/>
  <c r="AX197" i="14"/>
  <c r="BB197" i="14"/>
  <c r="BF197" i="14"/>
  <c r="BJ197" i="14"/>
  <c r="F199" i="14"/>
  <c r="J199" i="14"/>
  <c r="AF199" i="14" s="1"/>
  <c r="N199" i="14"/>
  <c r="R199" i="14"/>
  <c r="V199" i="14" s="1"/>
  <c r="Z199" i="14"/>
  <c r="AD199" i="14"/>
  <c r="AH199" i="14"/>
  <c r="AL199" i="14"/>
  <c r="AT199" i="14"/>
  <c r="AU199" i="14" s="1"/>
  <c r="AX199" i="14"/>
  <c r="BB199" i="14"/>
  <c r="BF199" i="14"/>
  <c r="BJ199" i="14"/>
  <c r="F201" i="14"/>
  <c r="J201" i="14"/>
  <c r="AF201" i="14" s="1"/>
  <c r="N201" i="14"/>
  <c r="R201" i="14"/>
  <c r="V201" i="14" s="1"/>
  <c r="Z201" i="14"/>
  <c r="AD201" i="14"/>
  <c r="AH201" i="14"/>
  <c r="AL201" i="14"/>
  <c r="AT201" i="14"/>
  <c r="AU201" i="14" s="1"/>
  <c r="AX201" i="14"/>
  <c r="BB201" i="14"/>
  <c r="BF201" i="14"/>
  <c r="BJ201" i="14"/>
  <c r="F203" i="14"/>
  <c r="J203" i="14"/>
  <c r="AF203" i="14" s="1"/>
  <c r="N203" i="14"/>
  <c r="R203" i="14"/>
  <c r="V203" i="14"/>
  <c r="Z203" i="14"/>
  <c r="AD203" i="14"/>
  <c r="AL203" i="14"/>
  <c r="AT203" i="14"/>
  <c r="AU203" i="14" s="1"/>
  <c r="AX203" i="14"/>
  <c r="BB203" i="14"/>
  <c r="BF203" i="14"/>
  <c r="BJ203" i="14"/>
  <c r="C205" i="14"/>
  <c r="G205" i="14"/>
  <c r="K205" i="14"/>
  <c r="O205" i="14"/>
  <c r="S205" i="14"/>
  <c r="W205" i="14"/>
  <c r="AA205" i="14"/>
  <c r="AE205" i="14"/>
  <c r="AI205" i="14"/>
  <c r="AM205" i="14"/>
  <c r="AO205" i="14" s="1"/>
  <c r="AY205" i="14"/>
  <c r="BC205" i="14"/>
  <c r="BG205" i="14"/>
  <c r="M206" i="14"/>
  <c r="AC206" i="14"/>
  <c r="AK206" i="14"/>
  <c r="AO206" i="14"/>
  <c r="AS206" i="14"/>
  <c r="AW206" i="14"/>
  <c r="BA206" i="14"/>
  <c r="BE206" i="14"/>
  <c r="BI206" i="14"/>
  <c r="BM206" i="14"/>
  <c r="C207" i="14"/>
  <c r="G207" i="14"/>
  <c r="K207" i="14"/>
  <c r="O207" i="14"/>
  <c r="S207" i="14"/>
  <c r="W207" i="14"/>
  <c r="AA207" i="14"/>
  <c r="AE207" i="14"/>
  <c r="AI207" i="14"/>
  <c r="AM207" i="14"/>
  <c r="AO207" i="14" s="1"/>
  <c r="AQ207" i="14"/>
  <c r="AY207" i="14"/>
  <c r="BC207" i="14"/>
  <c r="BG207" i="14"/>
  <c r="E208" i="14"/>
  <c r="I208" i="14"/>
  <c r="M208" i="14"/>
  <c r="AC208" i="14"/>
  <c r="AK208" i="14"/>
  <c r="AO208" i="14"/>
  <c r="AS208" i="14"/>
  <c r="AW208" i="14"/>
  <c r="BA208" i="14"/>
  <c r="BE208" i="14"/>
  <c r="BI208" i="14"/>
  <c r="BM208" i="14"/>
  <c r="C209" i="14"/>
  <c r="G209" i="14"/>
  <c r="K209" i="14"/>
  <c r="O209" i="14"/>
  <c r="S209" i="14"/>
  <c r="W209" i="14"/>
  <c r="AA209" i="14"/>
  <c r="AE209" i="14"/>
  <c r="AI209" i="14"/>
  <c r="AM209" i="14"/>
  <c r="AO209" i="14" s="1"/>
  <c r="AY209" i="14"/>
  <c r="BC209" i="14"/>
  <c r="BG209" i="14"/>
  <c r="E210" i="14"/>
  <c r="I210" i="14"/>
  <c r="M210" i="14"/>
  <c r="AC210" i="14"/>
  <c r="AK210" i="14"/>
  <c r="AO210" i="14"/>
  <c r="AS210" i="14"/>
  <c r="AW210" i="14"/>
  <c r="BA210" i="14"/>
  <c r="BE210" i="14"/>
  <c r="BI210" i="14"/>
  <c r="BM210" i="14"/>
  <c r="C211" i="14"/>
  <c r="G211" i="14"/>
  <c r="K211" i="14"/>
  <c r="O211" i="14"/>
  <c r="S211" i="14"/>
  <c r="W211" i="14"/>
  <c r="AA211" i="14"/>
  <c r="AE211" i="14"/>
  <c r="AI211" i="14"/>
  <c r="AM211" i="14"/>
  <c r="AO211" i="14" s="1"/>
  <c r="AY211" i="14"/>
  <c r="BC211" i="14"/>
  <c r="BG211" i="14"/>
  <c r="E212" i="14"/>
  <c r="I212" i="14"/>
  <c r="M212" i="14"/>
  <c r="AC212" i="14"/>
  <c r="AK212" i="14"/>
  <c r="AO212" i="14"/>
  <c r="AS212" i="14"/>
  <c r="AW212" i="14"/>
  <c r="BA212" i="14"/>
  <c r="BE212" i="14"/>
  <c r="BI212" i="14"/>
  <c r="BM212" i="14"/>
  <c r="C213" i="14"/>
  <c r="G213" i="14"/>
  <c r="K213" i="14"/>
  <c r="O213" i="14"/>
  <c r="S213" i="14"/>
  <c r="W213" i="14"/>
  <c r="AA213" i="14"/>
  <c r="AE213" i="14"/>
  <c r="AI213" i="14"/>
  <c r="AN213" i="14"/>
  <c r="AV213" i="14"/>
  <c r="AZ213" i="14"/>
  <c r="BD213" i="14"/>
  <c r="BH213" i="14"/>
  <c r="BK213" i="14" s="1"/>
  <c r="BL213" i="14"/>
  <c r="F214" i="14"/>
  <c r="J214" i="14"/>
  <c r="AF214" i="14" s="1"/>
  <c r="N214" i="14"/>
  <c r="R214" i="14"/>
  <c r="V214" i="14" s="1"/>
  <c r="Z214" i="14"/>
  <c r="AD214" i="14"/>
  <c r="AH214" i="14"/>
  <c r="AL214" i="14"/>
  <c r="AT214" i="14"/>
  <c r="AU214" i="14" s="1"/>
  <c r="AX214" i="14"/>
  <c r="BB214" i="14"/>
  <c r="BF214" i="14"/>
  <c r="BJ214" i="14"/>
  <c r="F216" i="14"/>
  <c r="J216" i="14"/>
  <c r="AF216" i="14" s="1"/>
  <c r="N216" i="14"/>
  <c r="R216" i="14"/>
  <c r="V216" i="14"/>
  <c r="Z216" i="14"/>
  <c r="AD216" i="14"/>
  <c r="AL216" i="14"/>
  <c r="AT216" i="14"/>
  <c r="AU216" i="14" s="1"/>
  <c r="AX216" i="14"/>
  <c r="BB216" i="14"/>
  <c r="BF216" i="14"/>
  <c r="BJ216" i="14"/>
  <c r="F218" i="14"/>
  <c r="J218" i="14"/>
  <c r="AH218" i="14" s="1"/>
  <c r="N218" i="14"/>
  <c r="R218" i="14"/>
  <c r="V218" i="14" s="1"/>
  <c r="Z218" i="14"/>
  <c r="AD218" i="14"/>
  <c r="AL218" i="14"/>
  <c r="AT218" i="14"/>
  <c r="AU218" i="14" s="1"/>
  <c r="AX218" i="14"/>
  <c r="BB218" i="14"/>
  <c r="BF218" i="14"/>
  <c r="BJ218" i="14"/>
  <c r="F220" i="14"/>
  <c r="J220" i="14"/>
  <c r="N220" i="14"/>
  <c r="R220" i="14"/>
  <c r="V220" i="14"/>
  <c r="Z220" i="14"/>
  <c r="AD220" i="14"/>
  <c r="AH220" i="14"/>
  <c r="AL220" i="14"/>
  <c r="AT220" i="14"/>
  <c r="AU220" i="14" s="1"/>
  <c r="AX220" i="14"/>
  <c r="BB220" i="14"/>
  <c r="BF220" i="14"/>
  <c r="BJ220" i="14"/>
  <c r="F222" i="14"/>
  <c r="G222" i="14" s="1"/>
  <c r="J222" i="14"/>
  <c r="N222" i="14"/>
  <c r="R222" i="14"/>
  <c r="V222" i="14" s="1"/>
  <c r="Z222" i="14"/>
  <c r="AD222" i="14"/>
  <c r="AH222" i="14"/>
  <c r="AL222" i="14"/>
  <c r="AQ222" i="14"/>
  <c r="AY222" i="14"/>
  <c r="BC222" i="14"/>
  <c r="BG222" i="14"/>
  <c r="E223" i="14"/>
  <c r="I223" i="14"/>
  <c r="M223" i="14"/>
  <c r="AC223" i="14"/>
  <c r="AK223" i="14"/>
  <c r="AO223" i="14"/>
  <c r="AS223" i="14"/>
  <c r="AW223" i="14"/>
  <c r="BA223" i="14"/>
  <c r="BE223" i="14"/>
  <c r="BI223" i="14"/>
  <c r="BM223" i="14"/>
  <c r="C224" i="14"/>
  <c r="G224" i="14"/>
  <c r="K224" i="14"/>
  <c r="O224" i="14"/>
  <c r="S224" i="14"/>
  <c r="W224" i="14"/>
  <c r="AA224" i="14"/>
  <c r="AE224" i="14"/>
  <c r="AI224" i="14"/>
  <c r="AM224" i="14"/>
  <c r="AO224" i="14" s="1"/>
  <c r="AY224" i="14"/>
  <c r="BC224" i="14"/>
  <c r="BG224" i="14"/>
  <c r="E225" i="14"/>
  <c r="I225" i="14"/>
  <c r="M225" i="14"/>
  <c r="AC225" i="14"/>
  <c r="AK225" i="14"/>
  <c r="AO225" i="14"/>
  <c r="AS225" i="14"/>
  <c r="AW225" i="14"/>
  <c r="BA225" i="14"/>
  <c r="BE225" i="14"/>
  <c r="BI225" i="14"/>
  <c r="BM225" i="14"/>
  <c r="C226" i="14"/>
  <c r="G226" i="14"/>
  <c r="K226" i="14"/>
  <c r="O226" i="14"/>
  <c r="S226" i="14"/>
  <c r="W226" i="14"/>
  <c r="AA226" i="14"/>
  <c r="AE226" i="14"/>
  <c r="AI226" i="14"/>
  <c r="AM226" i="14"/>
  <c r="AO226" i="14" s="1"/>
  <c r="AQ226" i="14"/>
  <c r="AY226" i="14"/>
  <c r="BC226" i="14"/>
  <c r="BG226" i="14"/>
  <c r="E227" i="14"/>
  <c r="I227" i="14"/>
  <c r="M227" i="14"/>
  <c r="U227" i="14"/>
  <c r="AC227" i="14"/>
  <c r="AK227" i="14"/>
  <c r="AO227" i="14"/>
  <c r="AS227" i="14"/>
  <c r="AW227" i="14"/>
  <c r="BA227" i="14"/>
  <c r="BE227" i="14"/>
  <c r="BI227" i="14"/>
  <c r="BM227" i="14"/>
  <c r="C228" i="14"/>
  <c r="H228" i="14"/>
  <c r="AH228" i="14" s="1"/>
  <c r="M228" i="14"/>
  <c r="T228" i="14"/>
  <c r="AB228" i="14"/>
  <c r="AK228" i="14" s="1"/>
  <c r="AJ228" i="14"/>
  <c r="AZ228" i="14"/>
  <c r="BH228" i="14"/>
  <c r="BL228" i="14" s="1"/>
  <c r="BL229" i="14"/>
  <c r="BH229" i="14"/>
  <c r="BD229" i="14"/>
  <c r="AZ229" i="14"/>
  <c r="AV229" i="14"/>
  <c r="AN229" i="14"/>
  <c r="AJ229" i="14"/>
  <c r="AF229" i="14"/>
  <c r="AB229" i="14"/>
  <c r="AK229" i="14" s="1"/>
  <c r="P229" i="14"/>
  <c r="L229" i="14"/>
  <c r="H229" i="14"/>
  <c r="AH229" i="14" s="1"/>
  <c r="D229" i="14"/>
  <c r="BK229" i="14"/>
  <c r="BG229" i="14"/>
  <c r="BC229" i="14"/>
  <c r="AY229" i="14"/>
  <c r="AQ229" i="14"/>
  <c r="AM229" i="14"/>
  <c r="AO229" i="14" s="1"/>
  <c r="AI229" i="14"/>
  <c r="AE229" i="14"/>
  <c r="AA229" i="14"/>
  <c r="O229" i="14"/>
  <c r="K229" i="14"/>
  <c r="G229" i="14"/>
  <c r="C229" i="14"/>
  <c r="J229" i="14"/>
  <c r="R229" i="14"/>
  <c r="W229" i="14" s="1"/>
  <c r="Z229" i="14"/>
  <c r="AX229" i="14"/>
  <c r="BF229" i="14"/>
  <c r="F233" i="14"/>
  <c r="G233" i="14" s="1"/>
  <c r="V233" i="14"/>
  <c r="AL233" i="14"/>
  <c r="BB233" i="14"/>
  <c r="F235" i="14"/>
  <c r="G235" i="14" s="1"/>
  <c r="V235" i="14"/>
  <c r="AL235" i="14"/>
  <c r="BB235" i="14"/>
  <c r="AT237" i="14"/>
  <c r="AU237" i="14" s="1"/>
  <c r="F191" i="14"/>
  <c r="G191" i="14" s="1"/>
  <c r="J191" i="14"/>
  <c r="AH191" i="14" s="1"/>
  <c r="N191" i="14"/>
  <c r="R191" i="14"/>
  <c r="V191" i="14" s="1"/>
  <c r="Z191" i="14"/>
  <c r="AD191" i="14"/>
  <c r="AL191" i="14"/>
  <c r="AP191" i="14"/>
  <c r="AT191" i="14"/>
  <c r="AU191" i="14" s="1"/>
  <c r="AX191" i="14"/>
  <c r="BB191" i="14"/>
  <c r="BF191" i="14"/>
  <c r="F193" i="14"/>
  <c r="G193" i="14" s="1"/>
  <c r="J193" i="14"/>
  <c r="N193" i="14"/>
  <c r="R193" i="14"/>
  <c r="V193" i="14" s="1"/>
  <c r="Z193" i="14"/>
  <c r="AD193" i="14"/>
  <c r="AH193" i="14"/>
  <c r="AL193" i="14"/>
  <c r="AP193" i="14"/>
  <c r="AT193" i="14"/>
  <c r="AU193" i="14" s="1"/>
  <c r="AX193" i="14"/>
  <c r="BB193" i="14"/>
  <c r="BF193" i="14"/>
  <c r="D194" i="14"/>
  <c r="H194" i="14"/>
  <c r="AF194" i="14" s="1"/>
  <c r="L194" i="14"/>
  <c r="P194" i="14"/>
  <c r="T194" i="14"/>
  <c r="X194" i="14"/>
  <c r="AB194" i="14"/>
  <c r="AK194" i="14" s="1"/>
  <c r="AJ194" i="14"/>
  <c r="AN194" i="14"/>
  <c r="AV194" i="14"/>
  <c r="AZ194" i="14"/>
  <c r="BD194" i="14"/>
  <c r="BH194" i="14"/>
  <c r="BK194" i="14" s="1"/>
  <c r="F195" i="14"/>
  <c r="G195" i="14" s="1"/>
  <c r="J195" i="14"/>
  <c r="N195" i="14"/>
  <c r="R195" i="14"/>
  <c r="AG195" i="14" s="1"/>
  <c r="V195" i="14"/>
  <c r="Z195" i="14"/>
  <c r="AD195" i="14"/>
  <c r="AH195" i="14"/>
  <c r="AL195" i="14"/>
  <c r="AQ195" i="14"/>
  <c r="AY195" i="14"/>
  <c r="BC195" i="14"/>
  <c r="BG195" i="14"/>
  <c r="C197" i="14"/>
  <c r="G197" i="14"/>
  <c r="K197" i="14"/>
  <c r="O197" i="14"/>
  <c r="S197" i="14"/>
  <c r="W197" i="14"/>
  <c r="AA197" i="14"/>
  <c r="AE197" i="14"/>
  <c r="AI197" i="14"/>
  <c r="AM197" i="14"/>
  <c r="AQ197" i="14" s="1"/>
  <c r="AY197" i="14"/>
  <c r="BC197" i="14"/>
  <c r="BG197" i="14"/>
  <c r="C199" i="14"/>
  <c r="G199" i="14"/>
  <c r="K199" i="14"/>
  <c r="O199" i="14"/>
  <c r="S199" i="14"/>
  <c r="W199" i="14"/>
  <c r="AA199" i="14"/>
  <c r="AE199" i="14"/>
  <c r="AI199" i="14"/>
  <c r="AM199" i="14"/>
  <c r="AP199" i="14" s="1"/>
  <c r="AY199" i="14"/>
  <c r="BC199" i="14"/>
  <c r="BG199" i="14"/>
  <c r="C201" i="14"/>
  <c r="G201" i="14"/>
  <c r="K201" i="14"/>
  <c r="O201" i="14"/>
  <c r="S201" i="14"/>
  <c r="W201" i="14"/>
  <c r="AA201" i="14"/>
  <c r="AE201" i="14"/>
  <c r="AI201" i="14"/>
  <c r="AM201" i="14"/>
  <c r="AQ201" i="14" s="1"/>
  <c r="AY201" i="14"/>
  <c r="BC201" i="14"/>
  <c r="BG201" i="14"/>
  <c r="C203" i="14"/>
  <c r="G203" i="14"/>
  <c r="K203" i="14"/>
  <c r="O203" i="14"/>
  <c r="S203" i="14"/>
  <c r="W203" i="14"/>
  <c r="AA203" i="14"/>
  <c r="AE203" i="14"/>
  <c r="AI203" i="14"/>
  <c r="AM203" i="14"/>
  <c r="AQ203" i="14" s="1"/>
  <c r="AY203" i="14"/>
  <c r="BC203" i="14"/>
  <c r="BG203" i="14"/>
  <c r="D205" i="14"/>
  <c r="H205" i="14"/>
  <c r="AH205" i="14" s="1"/>
  <c r="L205" i="14"/>
  <c r="P205" i="14"/>
  <c r="T205" i="14"/>
  <c r="X205" i="14"/>
  <c r="AB205" i="14"/>
  <c r="AK205" i="14" s="1"/>
  <c r="AJ205" i="14"/>
  <c r="AN205" i="14"/>
  <c r="AV205" i="14"/>
  <c r="AZ205" i="14"/>
  <c r="BD205" i="14"/>
  <c r="BH205" i="14"/>
  <c r="F206" i="14"/>
  <c r="G206" i="14" s="1"/>
  <c r="J206" i="14"/>
  <c r="N206" i="14"/>
  <c r="R206" i="14"/>
  <c r="V206" i="14" s="1"/>
  <c r="Z206" i="14"/>
  <c r="AD206" i="14"/>
  <c r="AH206" i="14"/>
  <c r="AL206" i="14"/>
  <c r="AP206" i="14"/>
  <c r="AT206" i="14"/>
  <c r="AU206" i="14" s="1"/>
  <c r="AX206" i="14"/>
  <c r="BB206" i="14"/>
  <c r="BF206" i="14"/>
  <c r="D207" i="14"/>
  <c r="H207" i="14"/>
  <c r="AF207" i="14" s="1"/>
  <c r="L207" i="14"/>
  <c r="P207" i="14"/>
  <c r="T207" i="14"/>
  <c r="X207" i="14"/>
  <c r="AB207" i="14"/>
  <c r="AK207" i="14" s="1"/>
  <c r="AJ207" i="14"/>
  <c r="AN207" i="14"/>
  <c r="AV207" i="14"/>
  <c r="AZ207" i="14"/>
  <c r="BD207" i="14"/>
  <c r="BH207" i="14"/>
  <c r="BJ207" i="14" s="1"/>
  <c r="F208" i="14"/>
  <c r="G208" i="14" s="1"/>
  <c r="J208" i="14"/>
  <c r="AH208" i="14" s="1"/>
  <c r="N208" i="14"/>
  <c r="R208" i="14"/>
  <c r="V208" i="14" s="1"/>
  <c r="Z208" i="14"/>
  <c r="AD208" i="14"/>
  <c r="AL208" i="14"/>
  <c r="AP208" i="14"/>
  <c r="AT208" i="14"/>
  <c r="AU208" i="14" s="1"/>
  <c r="AX208" i="14"/>
  <c r="BB208" i="14"/>
  <c r="BF208" i="14"/>
  <c r="D209" i="14"/>
  <c r="H209" i="14"/>
  <c r="AH209" i="14" s="1"/>
  <c r="L209" i="14"/>
  <c r="P209" i="14"/>
  <c r="T209" i="14"/>
  <c r="X209" i="14"/>
  <c r="AB209" i="14"/>
  <c r="AK209" i="14" s="1"/>
  <c r="AF209" i="14"/>
  <c r="AJ209" i="14"/>
  <c r="AN209" i="14"/>
  <c r="AV209" i="14"/>
  <c r="AZ209" i="14"/>
  <c r="BD209" i="14"/>
  <c r="BH209" i="14"/>
  <c r="F210" i="14"/>
  <c r="G210" i="14" s="1"/>
  <c r="J210" i="14"/>
  <c r="AH210" i="14" s="1"/>
  <c r="N210" i="14"/>
  <c r="R210" i="14"/>
  <c r="U210" i="14" s="1"/>
  <c r="V210" i="14"/>
  <c r="Z210" i="14"/>
  <c r="AD210" i="14"/>
  <c r="AL210" i="14"/>
  <c r="AP210" i="14"/>
  <c r="AT210" i="14"/>
  <c r="AU210" i="14" s="1"/>
  <c r="AX210" i="14"/>
  <c r="BB210" i="14"/>
  <c r="BF210" i="14"/>
  <c r="D211" i="14"/>
  <c r="H211" i="14"/>
  <c r="AH211" i="14" s="1"/>
  <c r="L211" i="14"/>
  <c r="P211" i="14"/>
  <c r="T211" i="14"/>
  <c r="X211" i="14"/>
  <c r="AB211" i="14"/>
  <c r="AK211" i="14" s="1"/>
  <c r="AF211" i="14"/>
  <c r="AJ211" i="14"/>
  <c r="AN211" i="14"/>
  <c r="AV211" i="14"/>
  <c r="AZ211" i="14"/>
  <c r="BD211" i="14"/>
  <c r="BH211" i="14"/>
  <c r="BK211" i="14" s="1"/>
  <c r="F212" i="14"/>
  <c r="G212" i="14" s="1"/>
  <c r="J212" i="14"/>
  <c r="N212" i="14"/>
  <c r="R212" i="14"/>
  <c r="V212" i="14" s="1"/>
  <c r="Z212" i="14"/>
  <c r="AD212" i="14"/>
  <c r="AH212" i="14"/>
  <c r="AL212" i="14"/>
  <c r="AP212" i="14"/>
  <c r="AT212" i="14"/>
  <c r="AU212" i="14" s="1"/>
  <c r="AX212" i="14"/>
  <c r="BB212" i="14"/>
  <c r="BF212" i="14"/>
  <c r="D213" i="14"/>
  <c r="H213" i="14"/>
  <c r="AH213" i="14" s="1"/>
  <c r="L213" i="14"/>
  <c r="P213" i="14"/>
  <c r="T213" i="14"/>
  <c r="X213" i="14"/>
  <c r="AB213" i="14"/>
  <c r="AK213" i="14" s="1"/>
  <c r="AJ213" i="14"/>
  <c r="AO213" i="14"/>
  <c r="AR213" i="14" s="1"/>
  <c r="AS213" i="14"/>
  <c r="AW213" i="14"/>
  <c r="BA213" i="14"/>
  <c r="BE213" i="14"/>
  <c r="BI213" i="14"/>
  <c r="C214" i="14"/>
  <c r="G214" i="14"/>
  <c r="K214" i="14"/>
  <c r="O214" i="14"/>
  <c r="S214" i="14"/>
  <c r="W214" i="14"/>
  <c r="AA214" i="14"/>
  <c r="AE214" i="14"/>
  <c r="AI214" i="14"/>
  <c r="AM214" i="14"/>
  <c r="AP214" i="14" s="1"/>
  <c r="AQ214" i="14"/>
  <c r="AY214" i="14"/>
  <c r="BC214" i="14"/>
  <c r="BG214" i="14"/>
  <c r="C216" i="14"/>
  <c r="G216" i="14"/>
  <c r="K216" i="14"/>
  <c r="O216" i="14"/>
  <c r="S216" i="14"/>
  <c r="W216" i="14"/>
  <c r="AA216" i="14"/>
  <c r="AE216" i="14"/>
  <c r="AI216" i="14"/>
  <c r="AM216" i="14"/>
  <c r="AQ216" i="14" s="1"/>
  <c r="AY216" i="14"/>
  <c r="BC216" i="14"/>
  <c r="BG216" i="14"/>
  <c r="G218" i="14"/>
  <c r="K218" i="14"/>
  <c r="O218" i="14"/>
  <c r="S218" i="14"/>
  <c r="W218" i="14"/>
  <c r="AA218" i="14"/>
  <c r="AE218" i="14"/>
  <c r="AI218" i="14"/>
  <c r="AM218" i="14"/>
  <c r="AQ218" i="14" s="1"/>
  <c r="AY218" i="14"/>
  <c r="BC218" i="14"/>
  <c r="BG218" i="14"/>
  <c r="C220" i="14"/>
  <c r="G220" i="14"/>
  <c r="K220" i="14"/>
  <c r="O220" i="14"/>
  <c r="S220" i="14"/>
  <c r="W220" i="14"/>
  <c r="AA220" i="14"/>
  <c r="AE220" i="14"/>
  <c r="AI220" i="14"/>
  <c r="AM220" i="14"/>
  <c r="AQ220" i="14" s="1"/>
  <c r="AY220" i="14"/>
  <c r="BC220" i="14"/>
  <c r="BG220" i="14"/>
  <c r="K222" i="14"/>
  <c r="O222" i="14"/>
  <c r="W222" i="14"/>
  <c r="AA222" i="14"/>
  <c r="AE222" i="14"/>
  <c r="AI222" i="14"/>
  <c r="AN222" i="14"/>
  <c r="AR222" i="14"/>
  <c r="AV222" i="14"/>
  <c r="AZ222" i="14"/>
  <c r="BD222" i="14"/>
  <c r="BH222" i="14"/>
  <c r="BK222" i="14" s="1"/>
  <c r="F223" i="14"/>
  <c r="G223" i="14" s="1"/>
  <c r="J223" i="14"/>
  <c r="N223" i="14"/>
  <c r="R223" i="14"/>
  <c r="U223" i="14" s="1"/>
  <c r="Z223" i="14"/>
  <c r="AD223" i="14"/>
  <c r="AH223" i="14"/>
  <c r="AL223" i="14"/>
  <c r="AP223" i="14"/>
  <c r="AT223" i="14"/>
  <c r="AU223" i="14" s="1"/>
  <c r="AX223" i="14"/>
  <c r="BB223" i="14"/>
  <c r="BF223" i="14"/>
  <c r="D224" i="14"/>
  <c r="H224" i="14"/>
  <c r="AF224" i="14" s="1"/>
  <c r="L224" i="14"/>
  <c r="P224" i="14"/>
  <c r="T224" i="14"/>
  <c r="X224" i="14"/>
  <c r="AB224" i="14"/>
  <c r="AK224" i="14" s="1"/>
  <c r="AJ224" i="14"/>
  <c r="AN224" i="14"/>
  <c r="AV224" i="14"/>
  <c r="AZ224" i="14"/>
  <c r="BD224" i="14"/>
  <c r="BH224" i="14"/>
  <c r="BK224" i="14" s="1"/>
  <c r="F225" i="14"/>
  <c r="G225" i="14" s="1"/>
  <c r="J225" i="14"/>
  <c r="AH225" i="14" s="1"/>
  <c r="N225" i="14"/>
  <c r="R225" i="14"/>
  <c r="U225" i="14" s="1"/>
  <c r="Z225" i="14"/>
  <c r="AD225" i="14"/>
  <c r="AL225" i="14"/>
  <c r="AP225" i="14"/>
  <c r="AT225" i="14"/>
  <c r="AU225" i="14" s="1"/>
  <c r="AX225" i="14"/>
  <c r="BB225" i="14"/>
  <c r="BF225" i="14"/>
  <c r="D226" i="14"/>
  <c r="H226" i="14"/>
  <c r="AH226" i="14" s="1"/>
  <c r="L226" i="14"/>
  <c r="P226" i="14"/>
  <c r="T226" i="14"/>
  <c r="X226" i="14"/>
  <c r="AB226" i="14"/>
  <c r="AK226" i="14" s="1"/>
  <c r="AF226" i="14"/>
  <c r="AJ226" i="14"/>
  <c r="AN226" i="14"/>
  <c r="AV226" i="14"/>
  <c r="AZ226" i="14"/>
  <c r="BD226" i="14"/>
  <c r="BH226" i="14"/>
  <c r="F227" i="14"/>
  <c r="G227" i="14" s="1"/>
  <c r="J227" i="14"/>
  <c r="AH227" i="14" s="1"/>
  <c r="N227" i="14"/>
  <c r="R227" i="14"/>
  <c r="AG227" i="14" s="1"/>
  <c r="V227" i="14"/>
  <c r="Z227" i="14"/>
  <c r="AD227" i="14"/>
  <c r="AL227" i="14"/>
  <c r="AP227" i="14"/>
  <c r="AT227" i="14"/>
  <c r="AU227" i="14" s="1"/>
  <c r="AX227" i="14"/>
  <c r="BB227" i="14"/>
  <c r="BF227" i="14"/>
  <c r="D228" i="14"/>
  <c r="I228" i="14"/>
  <c r="O228" i="14"/>
  <c r="W228" i="14"/>
  <c r="AE228" i="14"/>
  <c r="AM228" i="14"/>
  <c r="AN228" i="14" s="1"/>
  <c r="BC228" i="14"/>
  <c r="BK228" i="14"/>
  <c r="J233" i="14"/>
  <c r="Z233" i="14"/>
  <c r="AP233" i="14"/>
  <c r="BF233" i="14"/>
  <c r="J235" i="14"/>
  <c r="Z235" i="14"/>
  <c r="AP235" i="14"/>
  <c r="BF235" i="14"/>
  <c r="BM237" i="14"/>
  <c r="BE237" i="14"/>
  <c r="BA237" i="14"/>
  <c r="AW237" i="14"/>
  <c r="AS237" i="14"/>
  <c r="AO237" i="14"/>
  <c r="AR237" i="14" s="1"/>
  <c r="AG237" i="14"/>
  <c r="AC237" i="14"/>
  <c r="U237" i="14"/>
  <c r="M237" i="14"/>
  <c r="I237" i="14"/>
  <c r="E237" i="14"/>
  <c r="BL237" i="14"/>
  <c r="BH237" i="14"/>
  <c r="BJ237" i="14" s="1"/>
  <c r="BD237" i="14"/>
  <c r="AZ237" i="14"/>
  <c r="AV237" i="14"/>
  <c r="AJ237" i="14"/>
  <c r="AF237" i="14"/>
  <c r="AB237" i="14"/>
  <c r="AK237" i="14" s="1"/>
  <c r="X237" i="14"/>
  <c r="T237" i="14"/>
  <c r="P237" i="14"/>
  <c r="L237" i="14"/>
  <c r="H237" i="14"/>
  <c r="D237" i="14"/>
  <c r="BK237" i="14"/>
  <c r="BG237" i="14"/>
  <c r="BC237" i="14"/>
  <c r="AY237" i="14"/>
  <c r="AQ237" i="14"/>
  <c r="AM237" i="14"/>
  <c r="AP237" i="14" s="1"/>
  <c r="AI237" i="14"/>
  <c r="AE237" i="14"/>
  <c r="AA237" i="14"/>
  <c r="W237" i="14"/>
  <c r="S237" i="14"/>
  <c r="O237" i="14"/>
  <c r="K237" i="14"/>
  <c r="G237" i="14"/>
  <c r="C237" i="14"/>
  <c r="R237" i="14"/>
  <c r="V237" i="14" s="1"/>
  <c r="AH237" i="14"/>
  <c r="AX237" i="14"/>
  <c r="BM239" i="14"/>
  <c r="BE239" i="14"/>
  <c r="BA239" i="14"/>
  <c r="AW239" i="14"/>
  <c r="AS239" i="14"/>
  <c r="AO239" i="14"/>
  <c r="AR239" i="14" s="1"/>
  <c r="AG239" i="14"/>
  <c r="AC239" i="14"/>
  <c r="U239" i="14"/>
  <c r="M239" i="14"/>
  <c r="I239" i="14"/>
  <c r="E239" i="14"/>
  <c r="BL239" i="14"/>
  <c r="BH239" i="14"/>
  <c r="BJ239" i="14" s="1"/>
  <c r="BD239" i="14"/>
  <c r="AZ239" i="14"/>
  <c r="AV239" i="14"/>
  <c r="AJ239" i="14"/>
  <c r="AF239" i="14"/>
  <c r="AB239" i="14"/>
  <c r="AK239" i="14" s="1"/>
  <c r="X239" i="14"/>
  <c r="T239" i="14"/>
  <c r="P239" i="14"/>
  <c r="L239" i="14"/>
  <c r="H239" i="14"/>
  <c r="D239" i="14"/>
  <c r="BK239" i="14"/>
  <c r="BG239" i="14"/>
  <c r="BC239" i="14"/>
  <c r="AY239" i="14"/>
  <c r="AQ239" i="14"/>
  <c r="AM239" i="14"/>
  <c r="AP239" i="14" s="1"/>
  <c r="AI239" i="14"/>
  <c r="AE239" i="14"/>
  <c r="AA239" i="14"/>
  <c r="W239" i="14"/>
  <c r="S239" i="14"/>
  <c r="O239" i="14"/>
  <c r="K239" i="14"/>
  <c r="G239" i="14"/>
  <c r="C239" i="14"/>
  <c r="R239" i="14"/>
  <c r="V239" i="14" s="1"/>
  <c r="AH239" i="14"/>
  <c r="AX239" i="14"/>
  <c r="F231" i="14"/>
  <c r="G231" i="14" s="1"/>
  <c r="J231" i="14"/>
  <c r="N231" i="14"/>
  <c r="R231" i="14"/>
  <c r="V231" i="14" s="1"/>
  <c r="Z231" i="14"/>
  <c r="AD231" i="14"/>
  <c r="AL231" i="14"/>
  <c r="AQ231" i="14"/>
  <c r="AY231" i="14"/>
  <c r="BC231" i="14"/>
  <c r="BG231" i="14"/>
  <c r="F242" i="14"/>
  <c r="G242" i="14" s="1"/>
  <c r="J242" i="14"/>
  <c r="N242" i="14"/>
  <c r="R242" i="14"/>
  <c r="V242" i="14"/>
  <c r="Z242" i="14"/>
  <c r="AD242" i="14"/>
  <c r="AL242" i="14"/>
  <c r="AT242" i="14"/>
  <c r="AU242" i="14" s="1"/>
  <c r="AX242" i="14"/>
  <c r="BB242" i="14"/>
  <c r="BF242" i="14"/>
  <c r="F244" i="14"/>
  <c r="J244" i="14"/>
  <c r="N244" i="14"/>
  <c r="R244" i="14"/>
  <c r="V244" i="14" s="1"/>
  <c r="Z244" i="14"/>
  <c r="AD244" i="14"/>
  <c r="AL244" i="14"/>
  <c r="AP244" i="14"/>
  <c r="AT244" i="14"/>
  <c r="AU244" i="14" s="1"/>
  <c r="AX244" i="14"/>
  <c r="BB244" i="14"/>
  <c r="BF244" i="14"/>
  <c r="F246" i="14"/>
  <c r="J246" i="14"/>
  <c r="N246" i="14"/>
  <c r="R246" i="14"/>
  <c r="V246" i="14"/>
  <c r="Z246" i="14"/>
  <c r="AD246" i="14"/>
  <c r="AL246" i="14"/>
  <c r="AT246" i="14"/>
  <c r="AU246" i="14" s="1"/>
  <c r="AX246" i="14"/>
  <c r="BB246" i="14"/>
  <c r="BF246" i="14"/>
  <c r="BK248" i="14"/>
  <c r="BG248" i="14"/>
  <c r="BC248" i="14"/>
  <c r="AY248" i="14"/>
  <c r="AM248" i="14"/>
  <c r="AQ248" i="14" s="1"/>
  <c r="AI248" i="14"/>
  <c r="AE248" i="14"/>
  <c r="AA248" i="14"/>
  <c r="O248" i="14"/>
  <c r="K248" i="14"/>
  <c r="G248" i="14"/>
  <c r="C248" i="14"/>
  <c r="H248" i="14"/>
  <c r="AH248" i="14" s="1"/>
  <c r="M248" i="14"/>
  <c r="R248" i="14"/>
  <c r="S248" i="14" s="1"/>
  <c r="X248" i="14"/>
  <c r="AC248" i="14"/>
  <c r="AN248" i="14"/>
  <c r="AS248" i="14"/>
  <c r="AX248" i="14"/>
  <c r="BD248" i="14"/>
  <c r="BI248" i="14"/>
  <c r="E230" i="14"/>
  <c r="I230" i="14"/>
  <c r="M230" i="14"/>
  <c r="AC230" i="14"/>
  <c r="AG230" i="14"/>
  <c r="AK230" i="14"/>
  <c r="AO230" i="14"/>
  <c r="AS230" i="14"/>
  <c r="AW230" i="14"/>
  <c r="BA230" i="14"/>
  <c r="BE230" i="14"/>
  <c r="BI230" i="14"/>
  <c r="BM230" i="14"/>
  <c r="C231" i="14"/>
  <c r="K231" i="14"/>
  <c r="O231" i="14"/>
  <c r="S231" i="14"/>
  <c r="W231" i="14"/>
  <c r="AA231" i="14"/>
  <c r="AE231" i="14"/>
  <c r="AI231" i="14"/>
  <c r="AN231" i="14"/>
  <c r="AV231" i="14"/>
  <c r="AZ231" i="14"/>
  <c r="BD231" i="14"/>
  <c r="BH231" i="14"/>
  <c r="BL231" i="14"/>
  <c r="F232" i="14"/>
  <c r="J232" i="14"/>
  <c r="AF232" i="14" s="1"/>
  <c r="N232" i="14"/>
  <c r="R232" i="14"/>
  <c r="V232" i="14" s="1"/>
  <c r="Z232" i="14"/>
  <c r="AD232" i="14"/>
  <c r="AH232" i="14"/>
  <c r="AL232" i="14"/>
  <c r="AT232" i="14"/>
  <c r="AU232" i="14" s="1"/>
  <c r="AX232" i="14"/>
  <c r="BB232" i="14"/>
  <c r="BF232" i="14"/>
  <c r="BJ232" i="14"/>
  <c r="F234" i="14"/>
  <c r="G234" i="14" s="1"/>
  <c r="J234" i="14"/>
  <c r="AF234" i="14" s="1"/>
  <c r="N234" i="14"/>
  <c r="R234" i="14"/>
  <c r="V234" i="14"/>
  <c r="Z234" i="14"/>
  <c r="AD234" i="14"/>
  <c r="AL234" i="14"/>
  <c r="AT234" i="14"/>
  <c r="AU234" i="14" s="1"/>
  <c r="AX234" i="14"/>
  <c r="BB234" i="14"/>
  <c r="BF234" i="14"/>
  <c r="BJ234" i="14"/>
  <c r="F236" i="14"/>
  <c r="G236" i="14" s="1"/>
  <c r="J236" i="14"/>
  <c r="AH236" i="14" s="1"/>
  <c r="N236" i="14"/>
  <c r="R236" i="14"/>
  <c r="V236" i="14" s="1"/>
  <c r="Z236" i="14"/>
  <c r="AD236" i="14"/>
  <c r="AL236" i="14"/>
  <c r="AT236" i="14"/>
  <c r="AU236" i="14" s="1"/>
  <c r="AX236" i="14"/>
  <c r="BB236" i="14"/>
  <c r="BF236" i="14"/>
  <c r="BJ236" i="14"/>
  <c r="F238" i="14"/>
  <c r="J238" i="14"/>
  <c r="AF238" i="14" s="1"/>
  <c r="N238" i="14"/>
  <c r="R238" i="14"/>
  <c r="V238" i="14" s="1"/>
  <c r="Z238" i="14"/>
  <c r="AD238" i="14"/>
  <c r="AH238" i="14"/>
  <c r="AL238" i="14"/>
  <c r="AT238" i="14"/>
  <c r="AU238" i="14" s="1"/>
  <c r="AX238" i="14"/>
  <c r="BB238" i="14"/>
  <c r="BF238" i="14"/>
  <c r="BJ238" i="14"/>
  <c r="F240" i="14"/>
  <c r="J240" i="14"/>
  <c r="N240" i="14"/>
  <c r="R240" i="14"/>
  <c r="V240" i="14" s="1"/>
  <c r="Z240" i="14"/>
  <c r="AD240" i="14"/>
  <c r="AH240" i="14"/>
  <c r="AL240" i="14"/>
  <c r="AQ240" i="14"/>
  <c r="AY240" i="14"/>
  <c r="BC240" i="14"/>
  <c r="BG240" i="14"/>
  <c r="E241" i="14"/>
  <c r="I241" i="14"/>
  <c r="AH241" i="14" s="1"/>
  <c r="M241" i="14"/>
  <c r="AC241" i="14"/>
  <c r="AG241" i="14"/>
  <c r="AK241" i="14"/>
  <c r="AO241" i="14"/>
  <c r="AS241" i="14"/>
  <c r="AW241" i="14"/>
  <c r="BA241" i="14"/>
  <c r="BE241" i="14"/>
  <c r="BI241" i="14"/>
  <c r="BM241" i="14"/>
  <c r="C242" i="14"/>
  <c r="K242" i="14"/>
  <c r="O242" i="14"/>
  <c r="S242" i="14"/>
  <c r="W242" i="14"/>
  <c r="AA242" i="14"/>
  <c r="AE242" i="14"/>
  <c r="AI242" i="14"/>
  <c r="AM242" i="14"/>
  <c r="AO242" i="14" s="1"/>
  <c r="AY242" i="14"/>
  <c r="BC242" i="14"/>
  <c r="BG242" i="14"/>
  <c r="E243" i="14"/>
  <c r="I243" i="14"/>
  <c r="M243" i="14"/>
  <c r="AC243" i="14"/>
  <c r="AK243" i="14"/>
  <c r="AO243" i="14"/>
  <c r="AS243" i="14"/>
  <c r="AW243" i="14"/>
  <c r="BA243" i="14"/>
  <c r="BE243" i="14"/>
  <c r="BI243" i="14"/>
  <c r="BM243" i="14"/>
  <c r="C244" i="14"/>
  <c r="G244" i="14"/>
  <c r="K244" i="14"/>
  <c r="O244" i="14"/>
  <c r="AA244" i="14"/>
  <c r="AE244" i="14"/>
  <c r="AI244" i="14"/>
  <c r="AM244" i="14"/>
  <c r="AO244" i="14" s="1"/>
  <c r="AQ244" i="14"/>
  <c r="AY244" i="14"/>
  <c r="BC244" i="14"/>
  <c r="BG244" i="14"/>
  <c r="E245" i="14"/>
  <c r="I245" i="14"/>
  <c r="M245" i="14"/>
  <c r="AC245" i="14"/>
  <c r="AK245" i="14"/>
  <c r="AO245" i="14"/>
  <c r="AR245" i="14" s="1"/>
  <c r="AS245" i="14"/>
  <c r="AW245" i="14"/>
  <c r="BA245" i="14"/>
  <c r="BE245" i="14"/>
  <c r="BI245" i="14"/>
  <c r="BM245" i="14"/>
  <c r="C246" i="14"/>
  <c r="G246" i="14"/>
  <c r="K246" i="14"/>
  <c r="O246" i="14"/>
  <c r="S246" i="14"/>
  <c r="W246" i="14"/>
  <c r="AA246" i="14"/>
  <c r="AE246" i="14"/>
  <c r="AI246" i="14"/>
  <c r="AM246" i="14"/>
  <c r="AO246" i="14" s="1"/>
  <c r="AY246" i="14"/>
  <c r="BC246" i="14"/>
  <c r="BG246" i="14"/>
  <c r="E247" i="14"/>
  <c r="I247" i="14"/>
  <c r="M247" i="14"/>
  <c r="AC247" i="14"/>
  <c r="AK247" i="14"/>
  <c r="AO247" i="14"/>
  <c r="AS247" i="14"/>
  <c r="AW247" i="14"/>
  <c r="BB247" i="14"/>
  <c r="BG247" i="14"/>
  <c r="D248" i="14"/>
  <c r="I248" i="14"/>
  <c r="N248" i="14"/>
  <c r="T248" i="14"/>
  <c r="AD248" i="14"/>
  <c r="AJ248" i="14"/>
  <c r="AO248" i="14"/>
  <c r="AT248" i="14"/>
  <c r="AU248" i="14" s="1"/>
  <c r="AZ248" i="14"/>
  <c r="BE248" i="14"/>
  <c r="BJ248" i="14"/>
  <c r="BJ249" i="14"/>
  <c r="BM249" i="14"/>
  <c r="BI249" i="14"/>
  <c r="BE249" i="14"/>
  <c r="BA249" i="14"/>
  <c r="AW249" i="14"/>
  <c r="AS249" i="14"/>
  <c r="AO249" i="14"/>
  <c r="AJ249" i="14"/>
  <c r="AB249" i="14"/>
  <c r="AK249" i="14" s="1"/>
  <c r="X249" i="14"/>
  <c r="T249" i="14"/>
  <c r="P249" i="14"/>
  <c r="BK249" i="14"/>
  <c r="BD249" i="14"/>
  <c r="AY249" i="14"/>
  <c r="AT249" i="14"/>
  <c r="AU249" i="14" s="1"/>
  <c r="AN249" i="14"/>
  <c r="AH249" i="14"/>
  <c r="AC249" i="14"/>
  <c r="W249" i="14"/>
  <c r="R249" i="14"/>
  <c r="M249" i="14"/>
  <c r="I249" i="14"/>
  <c r="AF249" i="14" s="1"/>
  <c r="E249" i="14"/>
  <c r="G249" i="14"/>
  <c r="L249" i="14"/>
  <c r="S249" i="14"/>
  <c r="Z249" i="14"/>
  <c r="AG249" i="14"/>
  <c r="AP249" i="14"/>
  <c r="AV249" i="14"/>
  <c r="BC249" i="14"/>
  <c r="BL249" i="14"/>
  <c r="BG288" i="14"/>
  <c r="BC288" i="14"/>
  <c r="AY288" i="14"/>
  <c r="AQ288" i="14"/>
  <c r="AM288" i="14"/>
  <c r="AP288" i="14" s="1"/>
  <c r="AI288" i="14"/>
  <c r="AE288" i="14"/>
  <c r="AA288" i="14"/>
  <c r="O288" i="14"/>
  <c r="K288" i="14"/>
  <c r="G288" i="14"/>
  <c r="C288" i="14"/>
  <c r="BH288" i="14"/>
  <c r="BI288" i="14" s="1"/>
  <c r="BB288" i="14"/>
  <c r="AW288" i="14"/>
  <c r="AL288" i="14"/>
  <c r="AB288" i="14"/>
  <c r="L288" i="14"/>
  <c r="F288" i="14"/>
  <c r="BF288" i="14"/>
  <c r="BA288" i="14"/>
  <c r="AV288" i="14"/>
  <c r="AK288" i="14"/>
  <c r="AF288" i="14"/>
  <c r="Z288" i="14"/>
  <c r="P288" i="14"/>
  <c r="J288" i="14"/>
  <c r="E288" i="14"/>
  <c r="AZ288" i="14"/>
  <c r="AO288" i="14"/>
  <c r="AR288" i="14" s="1"/>
  <c r="AD288" i="14"/>
  <c r="I288" i="14"/>
  <c r="AX288" i="14"/>
  <c r="AC288" i="14"/>
  <c r="R288" i="14"/>
  <c r="AG288" i="14" s="1"/>
  <c r="H288" i="14"/>
  <c r="AH288" i="14" s="1"/>
  <c r="BE288" i="14"/>
  <c r="AT288" i="14"/>
  <c r="AU288" i="14" s="1"/>
  <c r="AJ288" i="14"/>
  <c r="N288" i="14"/>
  <c r="D288" i="14"/>
  <c r="X288" i="14"/>
  <c r="BD288" i="14"/>
  <c r="M288" i="14"/>
  <c r="F230" i="14"/>
  <c r="G230" i="14" s="1"/>
  <c r="J230" i="14"/>
  <c r="AH230" i="14" s="1"/>
  <c r="N230" i="14"/>
  <c r="R230" i="14"/>
  <c r="V230" i="14" s="1"/>
  <c r="Z230" i="14"/>
  <c r="AD230" i="14"/>
  <c r="AL230" i="14"/>
  <c r="AP230" i="14"/>
  <c r="AT230" i="14"/>
  <c r="AU230" i="14" s="1"/>
  <c r="AX230" i="14"/>
  <c r="BB230" i="14"/>
  <c r="BF230" i="14"/>
  <c r="D231" i="14"/>
  <c r="H231" i="14"/>
  <c r="AH231" i="14" s="1"/>
  <c r="L231" i="14"/>
  <c r="P231" i="14"/>
  <c r="T231" i="14"/>
  <c r="X231" i="14"/>
  <c r="AB231" i="14"/>
  <c r="AK231" i="14" s="1"/>
  <c r="AF231" i="14"/>
  <c r="AJ231" i="14"/>
  <c r="AO231" i="14"/>
  <c r="AR231" i="14" s="1"/>
  <c r="AS231" i="14"/>
  <c r="AW231" i="14"/>
  <c r="BA231" i="14"/>
  <c r="BE231" i="14"/>
  <c r="BI231" i="14"/>
  <c r="G232" i="14"/>
  <c r="K232" i="14"/>
  <c r="O232" i="14"/>
  <c r="W232" i="14"/>
  <c r="AA232" i="14"/>
  <c r="AE232" i="14"/>
  <c r="AI232" i="14"/>
  <c r="AM232" i="14"/>
  <c r="AQ232" i="14" s="1"/>
  <c r="AY232" i="14"/>
  <c r="BC232" i="14"/>
  <c r="BG232" i="14"/>
  <c r="C234" i="14"/>
  <c r="K234" i="14"/>
  <c r="O234" i="14"/>
  <c r="S234" i="14"/>
  <c r="W234" i="14"/>
  <c r="AA234" i="14"/>
  <c r="AE234" i="14"/>
  <c r="AI234" i="14"/>
  <c r="AM234" i="14"/>
  <c r="AQ234" i="14" s="1"/>
  <c r="AY234" i="14"/>
  <c r="BC234" i="14"/>
  <c r="BG234" i="14"/>
  <c r="K236" i="14"/>
  <c r="O236" i="14"/>
  <c r="S236" i="14"/>
  <c r="W236" i="14"/>
  <c r="AA236" i="14"/>
  <c r="AE236" i="14"/>
  <c r="AI236" i="14"/>
  <c r="AM236" i="14"/>
  <c r="AQ236" i="14" s="1"/>
  <c r="AY236" i="14"/>
  <c r="BC236" i="14"/>
  <c r="BG236" i="14"/>
  <c r="C238" i="14"/>
  <c r="G238" i="14"/>
  <c r="K238" i="14"/>
  <c r="O238" i="14"/>
  <c r="S238" i="14"/>
  <c r="W238" i="14"/>
  <c r="AA238" i="14"/>
  <c r="AE238" i="14"/>
  <c r="AI238" i="14"/>
  <c r="AM238" i="14"/>
  <c r="AQ238" i="14" s="1"/>
  <c r="AY238" i="14"/>
  <c r="BC238" i="14"/>
  <c r="BG238" i="14"/>
  <c r="C240" i="14"/>
  <c r="G240" i="14"/>
  <c r="K240" i="14"/>
  <c r="O240" i="14"/>
  <c r="S240" i="14"/>
  <c r="W240" i="14"/>
  <c r="AA240" i="14"/>
  <c r="AE240" i="14"/>
  <c r="AI240" i="14"/>
  <c r="AN240" i="14"/>
  <c r="AR240" i="14"/>
  <c r="AV240" i="14"/>
  <c r="AZ240" i="14"/>
  <c r="BD240" i="14"/>
  <c r="BH240" i="14"/>
  <c r="F241" i="14"/>
  <c r="G241" i="14" s="1"/>
  <c r="J241" i="14"/>
  <c r="N241" i="14"/>
  <c r="R241" i="14"/>
  <c r="U241" i="14" s="1"/>
  <c r="V241" i="14"/>
  <c r="Z241" i="14"/>
  <c r="AD241" i="14"/>
  <c r="AL241" i="14"/>
  <c r="AP241" i="14"/>
  <c r="AT241" i="14"/>
  <c r="AU241" i="14" s="1"/>
  <c r="AX241" i="14"/>
  <c r="BB241" i="14"/>
  <c r="BF241" i="14"/>
  <c r="D242" i="14"/>
  <c r="H242" i="14"/>
  <c r="AH242" i="14" s="1"/>
  <c r="L242" i="14"/>
  <c r="P242" i="14"/>
  <c r="T242" i="14"/>
  <c r="X242" i="14"/>
  <c r="AB242" i="14"/>
  <c r="AK242" i="14" s="1"/>
  <c r="AF242" i="14"/>
  <c r="AJ242" i="14"/>
  <c r="AN242" i="14"/>
  <c r="AV242" i="14"/>
  <c r="AZ242" i="14"/>
  <c r="BD242" i="14"/>
  <c r="BH242" i="14"/>
  <c r="BK242" i="14" s="1"/>
  <c r="F243" i="14"/>
  <c r="G243" i="14" s="1"/>
  <c r="J243" i="14"/>
  <c r="N243" i="14"/>
  <c r="R243" i="14"/>
  <c r="V243" i="14" s="1"/>
  <c r="Z243" i="14"/>
  <c r="AD243" i="14"/>
  <c r="AH243" i="14"/>
  <c r="AL243" i="14"/>
  <c r="AP243" i="14"/>
  <c r="AT243" i="14"/>
  <c r="AU243" i="14" s="1"/>
  <c r="AX243" i="14"/>
  <c r="BB243" i="14"/>
  <c r="BF243" i="14"/>
  <c r="D244" i="14"/>
  <c r="H244" i="14"/>
  <c r="AH244" i="14" s="1"/>
  <c r="L244" i="14"/>
  <c r="P244" i="14"/>
  <c r="T244" i="14"/>
  <c r="X244" i="14"/>
  <c r="AB244" i="14"/>
  <c r="AK244" i="14" s="1"/>
  <c r="AJ244" i="14"/>
  <c r="AN244" i="14"/>
  <c r="AR244" i="14"/>
  <c r="AV244" i="14"/>
  <c r="AZ244" i="14"/>
  <c r="BD244" i="14"/>
  <c r="BH244" i="14"/>
  <c r="BK244" i="14" s="1"/>
  <c r="F245" i="14"/>
  <c r="G245" i="14" s="1"/>
  <c r="J245" i="14"/>
  <c r="N245" i="14"/>
  <c r="R245" i="14"/>
  <c r="V245" i="14"/>
  <c r="Z245" i="14"/>
  <c r="AD245" i="14"/>
  <c r="AH245" i="14"/>
  <c r="AL245" i="14"/>
  <c r="AP245" i="14"/>
  <c r="AT245" i="14"/>
  <c r="AU245" i="14" s="1"/>
  <c r="AX245" i="14"/>
  <c r="BB245" i="14"/>
  <c r="BF245" i="14"/>
  <c r="D246" i="14"/>
  <c r="H246" i="14"/>
  <c r="AH246" i="14" s="1"/>
  <c r="L246" i="14"/>
  <c r="P246" i="14"/>
  <c r="T246" i="14"/>
  <c r="X246" i="14"/>
  <c r="AB246" i="14"/>
  <c r="AK246" i="14" s="1"/>
  <c r="AJ246" i="14"/>
  <c r="AN246" i="14"/>
  <c r="AV246" i="14"/>
  <c r="AZ246" i="14"/>
  <c r="BD246" i="14"/>
  <c r="BH246" i="14"/>
  <c r="BE247" i="14"/>
  <c r="BA247" i="14"/>
  <c r="F247" i="14"/>
  <c r="G247" i="14" s="1"/>
  <c r="J247" i="14"/>
  <c r="AH247" i="14" s="1"/>
  <c r="N247" i="14"/>
  <c r="R247" i="14"/>
  <c r="AG247" i="14" s="1"/>
  <c r="Z247" i="14"/>
  <c r="AD247" i="14"/>
  <c r="AL247" i="14"/>
  <c r="AP247" i="14"/>
  <c r="AT247" i="14"/>
  <c r="AU247" i="14" s="1"/>
  <c r="AX247" i="14"/>
  <c r="BC247" i="14"/>
  <c r="BH247" i="14"/>
  <c r="BM247" i="14" s="1"/>
  <c r="E248" i="14"/>
  <c r="J248" i="14"/>
  <c r="P248" i="14"/>
  <c r="U248" i="14"/>
  <c r="Z248" i="14"/>
  <c r="AF248" i="14"/>
  <c r="AK248" i="14"/>
  <c r="AP248" i="14"/>
  <c r="AV248" i="14"/>
  <c r="BA248" i="14"/>
  <c r="BF248" i="14"/>
  <c r="BL248" i="14"/>
  <c r="BG259" i="14"/>
  <c r="BC259" i="14"/>
  <c r="AY259" i="14"/>
  <c r="AQ259" i="14"/>
  <c r="AM259" i="14"/>
  <c r="AI259" i="14"/>
  <c r="AE259" i="14"/>
  <c r="AA259" i="14"/>
  <c r="W259" i="14"/>
  <c r="O259" i="14"/>
  <c r="K259" i="14"/>
  <c r="C259" i="14"/>
  <c r="BM259" i="14"/>
  <c r="BH259" i="14"/>
  <c r="BJ259" i="14" s="1"/>
  <c r="BB259" i="14"/>
  <c r="AW259" i="14"/>
  <c r="AR259" i="14"/>
  <c r="AL259" i="14"/>
  <c r="AB259" i="14"/>
  <c r="V259" i="14"/>
  <c r="L259" i="14"/>
  <c r="F259" i="14"/>
  <c r="G259" i="14" s="1"/>
  <c r="BF259" i="14"/>
  <c r="BA259" i="14"/>
  <c r="AV259" i="14"/>
  <c r="AP259" i="14"/>
  <c r="AK259" i="14"/>
  <c r="Z259" i="14"/>
  <c r="P259" i="14"/>
  <c r="J259" i="14"/>
  <c r="E259" i="14"/>
  <c r="AZ259" i="14"/>
  <c r="AO259" i="14"/>
  <c r="AD259" i="14"/>
  <c r="I259" i="14"/>
  <c r="BI259" i="14"/>
  <c r="AX259" i="14"/>
  <c r="AN259" i="14"/>
  <c r="AC259" i="14"/>
  <c r="R259" i="14"/>
  <c r="X259" i="14" s="1"/>
  <c r="H259" i="14"/>
  <c r="BE259" i="14"/>
  <c r="AT259" i="14"/>
  <c r="AU259" i="14" s="1"/>
  <c r="AJ259" i="14"/>
  <c r="N259" i="14"/>
  <c r="D259" i="14"/>
  <c r="AS259" i="14"/>
  <c r="AS288" i="14"/>
  <c r="BM260" i="14"/>
  <c r="BI260" i="14"/>
  <c r="BE260" i="14"/>
  <c r="BA260" i="14"/>
  <c r="AW260" i="14"/>
  <c r="AS260" i="14"/>
  <c r="AO260" i="14"/>
  <c r="AR260" i="14" s="1"/>
  <c r="AK260" i="14"/>
  <c r="AG260" i="14"/>
  <c r="AC260" i="14"/>
  <c r="U260" i="14"/>
  <c r="M260" i="14"/>
  <c r="I260" i="14"/>
  <c r="E260" i="14"/>
  <c r="BK260" i="14"/>
  <c r="BF260" i="14"/>
  <c r="AZ260" i="14"/>
  <c r="AP260" i="14"/>
  <c r="AJ260" i="14"/>
  <c r="AE260" i="14"/>
  <c r="Z260" i="14"/>
  <c r="T260" i="14"/>
  <c r="O260" i="14"/>
  <c r="J260" i="14"/>
  <c r="D260" i="14"/>
  <c r="BJ260" i="14"/>
  <c r="BD260" i="14"/>
  <c r="AY260" i="14"/>
  <c r="AT260" i="14"/>
  <c r="AU260" i="14" s="1"/>
  <c r="AN260" i="14"/>
  <c r="AI260" i="14"/>
  <c r="AD260" i="14"/>
  <c r="X260" i="14"/>
  <c r="S260" i="14"/>
  <c r="N260" i="14"/>
  <c r="H260" i="14"/>
  <c r="AF260" i="14" s="1"/>
  <c r="C260" i="14"/>
  <c r="L260" i="14"/>
  <c r="W260" i="14"/>
  <c r="BC260" i="14"/>
  <c r="G262" i="14"/>
  <c r="R262" i="14"/>
  <c r="T262" i="14" s="1"/>
  <c r="AB262" i="14"/>
  <c r="AM262" i="14"/>
  <c r="AN262" i="14" s="1"/>
  <c r="AX262" i="14"/>
  <c r="H265" i="14"/>
  <c r="AH265" i="14" s="1"/>
  <c r="R265" i="14"/>
  <c r="AC265" i="14"/>
  <c r="AX265" i="14"/>
  <c r="BH267" i="14"/>
  <c r="BD267" i="14"/>
  <c r="AZ267" i="14"/>
  <c r="AV267" i="14"/>
  <c r="AN267" i="14"/>
  <c r="AI267" i="14"/>
  <c r="AE267" i="14"/>
  <c r="AA267" i="14"/>
  <c r="W267" i="14"/>
  <c r="S267" i="14"/>
  <c r="O267" i="14"/>
  <c r="K267" i="14"/>
  <c r="G267" i="14"/>
  <c r="C267" i="14"/>
  <c r="BI267" i="14"/>
  <c r="BC267" i="14"/>
  <c r="AX267" i="14"/>
  <c r="AS267" i="14"/>
  <c r="AL267" i="14"/>
  <c r="AG267" i="14"/>
  <c r="AB267" i="14"/>
  <c r="AK267" i="14" s="1"/>
  <c r="V267" i="14"/>
  <c r="L267" i="14"/>
  <c r="F267" i="14"/>
  <c r="BM267" i="14"/>
  <c r="BG267" i="14"/>
  <c r="BB267" i="14"/>
  <c r="AW267" i="14"/>
  <c r="AQ267" i="14"/>
  <c r="AR267" i="14" s="1"/>
  <c r="Z267" i="14"/>
  <c r="U267" i="14"/>
  <c r="P267" i="14"/>
  <c r="J267" i="14"/>
  <c r="AF267" i="14" s="1"/>
  <c r="E267" i="14"/>
  <c r="M267" i="14"/>
  <c r="X267" i="14"/>
  <c r="AT267" i="14"/>
  <c r="AU267" i="14" s="1"/>
  <c r="BE267" i="14"/>
  <c r="R281" i="14"/>
  <c r="T281" i="14" s="1"/>
  <c r="AX281" i="14"/>
  <c r="Q266" i="14"/>
  <c r="Z281" i="14"/>
  <c r="BM262" i="14"/>
  <c r="BI262" i="14"/>
  <c r="BE262" i="14"/>
  <c r="BA262" i="14"/>
  <c r="AW262" i="14"/>
  <c r="AS262" i="14"/>
  <c r="AO262" i="14"/>
  <c r="AK262" i="14"/>
  <c r="AG262" i="14"/>
  <c r="AC262" i="14"/>
  <c r="M262" i="14"/>
  <c r="I262" i="14"/>
  <c r="E262" i="14"/>
  <c r="BL262" i="14"/>
  <c r="BG262" i="14"/>
  <c r="BB262" i="14"/>
  <c r="AV262" i="14"/>
  <c r="AQ262" i="14"/>
  <c r="AL262" i="14"/>
  <c r="AA262" i="14"/>
  <c r="P262" i="14"/>
  <c r="K262" i="14"/>
  <c r="F262" i="14"/>
  <c r="BK262" i="14"/>
  <c r="BF262" i="14"/>
  <c r="AZ262" i="14"/>
  <c r="AP262" i="14"/>
  <c r="AJ262" i="14"/>
  <c r="AE262" i="14"/>
  <c r="Z262" i="14"/>
  <c r="O262" i="14"/>
  <c r="J262" i="14"/>
  <c r="AH262" i="14" s="1"/>
  <c r="D262" i="14"/>
  <c r="L262" i="14"/>
  <c r="AR262" i="14"/>
  <c r="BC262" i="14"/>
  <c r="BK265" i="14"/>
  <c r="BG265" i="14"/>
  <c r="BC265" i="14"/>
  <c r="AY265" i="14"/>
  <c r="AM265" i="14"/>
  <c r="AN265" i="14" s="1"/>
  <c r="AI265" i="14"/>
  <c r="AE265" i="14"/>
  <c r="AA265" i="14"/>
  <c r="W265" i="14"/>
  <c r="S265" i="14"/>
  <c r="O265" i="14"/>
  <c r="K265" i="14"/>
  <c r="G265" i="14"/>
  <c r="C265" i="14"/>
  <c r="BL265" i="14"/>
  <c r="BF265" i="14"/>
  <c r="BA265" i="14"/>
  <c r="AV265" i="14"/>
  <c r="AK265" i="14"/>
  <c r="Z265" i="14"/>
  <c r="P265" i="14"/>
  <c r="J265" i="14"/>
  <c r="AF265" i="14" s="1"/>
  <c r="E265" i="14"/>
  <c r="BJ265" i="14"/>
  <c r="BE265" i="14"/>
  <c r="AZ265" i="14"/>
  <c r="AT265" i="14"/>
  <c r="AU265" i="14" s="1"/>
  <c r="AJ265" i="14"/>
  <c r="AD265" i="14"/>
  <c r="T265" i="14"/>
  <c r="N265" i="14"/>
  <c r="I265" i="14"/>
  <c r="D265" i="14"/>
  <c r="M265" i="14"/>
  <c r="AS265" i="14"/>
  <c r="BD265" i="14"/>
  <c r="BM281" i="14"/>
  <c r="BE281" i="14"/>
  <c r="BA281" i="14"/>
  <c r="AW281" i="14"/>
  <c r="AS281" i="14"/>
  <c r="AO281" i="14"/>
  <c r="AG281" i="14"/>
  <c r="AC281" i="14"/>
  <c r="U281" i="14"/>
  <c r="M281" i="14"/>
  <c r="I281" i="14"/>
  <c r="E281" i="14"/>
  <c r="BL281" i="14"/>
  <c r="BH281" i="14"/>
  <c r="BJ281" i="14" s="1"/>
  <c r="BD281" i="14"/>
  <c r="AZ281" i="14"/>
  <c r="AV281" i="14"/>
  <c r="AJ281" i="14"/>
  <c r="AF281" i="14"/>
  <c r="AB281" i="14"/>
  <c r="AK281" i="14" s="1"/>
  <c r="X281" i="14"/>
  <c r="P281" i="14"/>
  <c r="L281" i="14"/>
  <c r="H281" i="14"/>
  <c r="D281" i="14"/>
  <c r="BK281" i="14"/>
  <c r="BC281" i="14"/>
  <c r="AM281" i="14"/>
  <c r="AP281" i="14" s="1"/>
  <c r="AE281" i="14"/>
  <c r="W281" i="14"/>
  <c r="O281" i="14"/>
  <c r="BB281" i="14"/>
  <c r="AT281" i="14"/>
  <c r="AU281" i="14" s="1"/>
  <c r="AL281" i="14"/>
  <c r="AD281" i="14"/>
  <c r="V281" i="14"/>
  <c r="N281" i="14"/>
  <c r="F281" i="14"/>
  <c r="G281" i="14" s="1"/>
  <c r="BG281" i="14"/>
  <c r="AY281" i="14"/>
  <c r="AI281" i="14"/>
  <c r="AA281" i="14"/>
  <c r="S281" i="14"/>
  <c r="K281" i="14"/>
  <c r="C281" i="14"/>
  <c r="AH281" i="14"/>
  <c r="BM279" i="14"/>
  <c r="BI279" i="14"/>
  <c r="BE279" i="14"/>
  <c r="BA279" i="14"/>
  <c r="AW279" i="14"/>
  <c r="AS279" i="14"/>
  <c r="AO279" i="14"/>
  <c r="AG279" i="14"/>
  <c r="AC279" i="14"/>
  <c r="U279" i="14"/>
  <c r="M279" i="14"/>
  <c r="I279" i="14"/>
  <c r="E279" i="14"/>
  <c r="BH279" i="14"/>
  <c r="BK279" i="14" s="1"/>
  <c r="BD279" i="14"/>
  <c r="AZ279" i="14"/>
  <c r="AV279" i="14"/>
  <c r="AN279" i="14"/>
  <c r="AJ279" i="14"/>
  <c r="AB279" i="14"/>
  <c r="AK279" i="14" s="1"/>
  <c r="X279" i="14"/>
  <c r="T279" i="14"/>
  <c r="P279" i="14"/>
  <c r="L279" i="14"/>
  <c r="H279" i="14"/>
  <c r="AF279" i="14" s="1"/>
  <c r="D279" i="14"/>
  <c r="J279" i="14"/>
  <c r="R279" i="14"/>
  <c r="W279" i="14" s="1"/>
  <c r="Z279" i="14"/>
  <c r="AP279" i="14"/>
  <c r="AR279" i="14" s="1"/>
  <c r="AX279" i="14"/>
  <c r="BF279" i="14"/>
  <c r="BE285" i="14"/>
  <c r="BA285" i="14"/>
  <c r="AW285" i="14"/>
  <c r="AS285" i="14"/>
  <c r="AO285" i="14"/>
  <c r="AJ285" i="14"/>
  <c r="AF285" i="14"/>
  <c r="AB285" i="14"/>
  <c r="P285" i="14"/>
  <c r="L285" i="14"/>
  <c r="H285" i="14"/>
  <c r="D285" i="14"/>
  <c r="BH285" i="14"/>
  <c r="BK285" i="14" s="1"/>
  <c r="BC285" i="14"/>
  <c r="AX285" i="14"/>
  <c r="AR285" i="14"/>
  <c r="AL285" i="14"/>
  <c r="AA285" i="14"/>
  <c r="K285" i="14"/>
  <c r="F285" i="14"/>
  <c r="BG285" i="14"/>
  <c r="BB285" i="14"/>
  <c r="AV285" i="14"/>
  <c r="AQ285" i="14"/>
  <c r="AK285" i="14"/>
  <c r="AE285" i="14"/>
  <c r="Z285" i="14"/>
  <c r="O285" i="14"/>
  <c r="J285" i="14"/>
  <c r="E285" i="14"/>
  <c r="M285" i="14"/>
  <c r="AH285" i="14"/>
  <c r="AT285" i="14"/>
  <c r="AU285" i="14" s="1"/>
  <c r="BD285" i="14"/>
  <c r="BE289" i="14"/>
  <c r="BA289" i="14"/>
  <c r="AW289" i="14"/>
  <c r="AS289" i="14"/>
  <c r="AC289" i="14"/>
  <c r="M289" i="14"/>
  <c r="I289" i="14"/>
  <c r="E289" i="14"/>
  <c r="BF289" i="14"/>
  <c r="AZ289" i="14"/>
  <c r="AJ289" i="14"/>
  <c r="AE289" i="14"/>
  <c r="Z289" i="14"/>
  <c r="O289" i="14"/>
  <c r="J289" i="14"/>
  <c r="D289" i="14"/>
  <c r="BD289" i="14"/>
  <c r="AY289" i="14"/>
  <c r="AT289" i="14"/>
  <c r="AU289" i="14" s="1"/>
  <c r="AI289" i="14"/>
  <c r="AD289" i="14"/>
  <c r="N289" i="14"/>
  <c r="H289" i="14"/>
  <c r="C289" i="14"/>
  <c r="L289" i="14"/>
  <c r="BC289" i="14"/>
  <c r="BL296" i="14"/>
  <c r="BH296" i="14"/>
  <c r="BM296" i="14" s="1"/>
  <c r="BD296" i="14"/>
  <c r="AZ296" i="14"/>
  <c r="AV296" i="14"/>
  <c r="AN296" i="14"/>
  <c r="AJ296" i="14"/>
  <c r="AB296" i="14"/>
  <c r="X296" i="14"/>
  <c r="T296" i="14"/>
  <c r="P296" i="14"/>
  <c r="L296" i="14"/>
  <c r="H296" i="14"/>
  <c r="AF296" i="14" s="1"/>
  <c r="D296" i="14"/>
  <c r="BK296" i="14"/>
  <c r="BG296" i="14"/>
  <c r="BC296" i="14"/>
  <c r="AY296" i="14"/>
  <c r="AM296" i="14"/>
  <c r="AQ296" i="14" s="1"/>
  <c r="AI296" i="14"/>
  <c r="AE296" i="14"/>
  <c r="AA296" i="14"/>
  <c r="S296" i="14"/>
  <c r="O296" i="14"/>
  <c r="K296" i="14"/>
  <c r="C296" i="14"/>
  <c r="BJ296" i="14"/>
  <c r="BB296" i="14"/>
  <c r="AT296" i="14"/>
  <c r="AU296" i="14" s="1"/>
  <c r="AL296" i="14"/>
  <c r="AD296" i="14"/>
  <c r="N296" i="14"/>
  <c r="F296" i="14"/>
  <c r="G296" i="14" s="1"/>
  <c r="BI296" i="14"/>
  <c r="BA296" i="14"/>
  <c r="AS296" i="14"/>
  <c r="AK296" i="14"/>
  <c r="AC296" i="14"/>
  <c r="M296" i="14"/>
  <c r="E296" i="14"/>
  <c r="R296" i="14"/>
  <c r="AG296" i="14" s="1"/>
  <c r="AX296" i="14"/>
  <c r="BM307" i="14"/>
  <c r="BI307" i="14"/>
  <c r="BE307" i="14"/>
  <c r="BA307" i="14"/>
  <c r="AW307" i="14"/>
  <c r="AS307" i="14"/>
  <c r="AO307" i="14"/>
  <c r="AG307" i="14"/>
  <c r="AC307" i="14"/>
  <c r="M307" i="14"/>
  <c r="I307" i="14"/>
  <c r="E307" i="14"/>
  <c r="BL307" i="14"/>
  <c r="BG307" i="14"/>
  <c r="BB307" i="14"/>
  <c r="AV307" i="14"/>
  <c r="AL307" i="14"/>
  <c r="AF307" i="14"/>
  <c r="AA307" i="14"/>
  <c r="P307" i="14"/>
  <c r="K307" i="14"/>
  <c r="F307" i="14"/>
  <c r="G307" i="14" s="1"/>
  <c r="BF307" i="14"/>
  <c r="AZ307" i="14"/>
  <c r="AP307" i="14"/>
  <c r="AJ307" i="14"/>
  <c r="AE307" i="14"/>
  <c r="Z307" i="14"/>
  <c r="O307" i="14"/>
  <c r="J307" i="14"/>
  <c r="D307" i="14"/>
  <c r="BH307" i="14"/>
  <c r="BK307" i="14" s="1"/>
  <c r="AX307" i="14"/>
  <c r="AM307" i="14"/>
  <c r="AQ307" i="14" s="1"/>
  <c r="AR307" i="14" s="1"/>
  <c r="AB307" i="14"/>
  <c r="AK307" i="14" s="1"/>
  <c r="R307" i="14"/>
  <c r="T307" i="14" s="1"/>
  <c r="BD307" i="14"/>
  <c r="AT307" i="14"/>
  <c r="AU307" i="14" s="1"/>
  <c r="AI307" i="14"/>
  <c r="N307" i="14"/>
  <c r="C307" i="14"/>
  <c r="BJ307" i="14"/>
  <c r="BC307" i="14"/>
  <c r="L307" i="14"/>
  <c r="AY307" i="14"/>
  <c r="AD307" i="14"/>
  <c r="H307" i="14"/>
  <c r="AH307" i="14" s="1"/>
  <c r="E251" i="14"/>
  <c r="I251" i="14"/>
  <c r="M251" i="14"/>
  <c r="AC251" i="14"/>
  <c r="AK251" i="14"/>
  <c r="AO251" i="14"/>
  <c r="AS251" i="14"/>
  <c r="AY251" i="14"/>
  <c r="BD251" i="14"/>
  <c r="F252" i="14"/>
  <c r="K252" i="14"/>
  <c r="AA252" i="14"/>
  <c r="AL252" i="14"/>
  <c r="AW252" i="14"/>
  <c r="BB252" i="14"/>
  <c r="BG252" i="14"/>
  <c r="F254" i="14"/>
  <c r="K254" i="14"/>
  <c r="AA254" i="14"/>
  <c r="AL254" i="14"/>
  <c r="AW254" i="14"/>
  <c r="BB254" i="14"/>
  <c r="BG254" i="14"/>
  <c r="F256" i="14"/>
  <c r="K256" i="14"/>
  <c r="AA256" i="14"/>
  <c r="AL256" i="14"/>
  <c r="AW256" i="14"/>
  <c r="BB256" i="14"/>
  <c r="BG256" i="14"/>
  <c r="F258" i="14"/>
  <c r="K258" i="14"/>
  <c r="AA258" i="14"/>
  <c r="AL258" i="14"/>
  <c r="AX258" i="14"/>
  <c r="BC258" i="14"/>
  <c r="F261" i="14"/>
  <c r="L261" i="14"/>
  <c r="AB261" i="14"/>
  <c r="AK261" i="14" s="1"/>
  <c r="AG261" i="14"/>
  <c r="AL261" i="14"/>
  <c r="AW261" i="14"/>
  <c r="BB261" i="14"/>
  <c r="BH261" i="14"/>
  <c r="BK263" i="14"/>
  <c r="BG263" i="14"/>
  <c r="BC263" i="14"/>
  <c r="AY263" i="14"/>
  <c r="AM263" i="14"/>
  <c r="AI263" i="14"/>
  <c r="AE263" i="14"/>
  <c r="AA263" i="14"/>
  <c r="S263" i="14"/>
  <c r="O263" i="14"/>
  <c r="K263" i="14"/>
  <c r="G263" i="14"/>
  <c r="C263" i="14"/>
  <c r="H263" i="14"/>
  <c r="AF263" i="14" s="1"/>
  <c r="M263" i="14"/>
  <c r="R263" i="14"/>
  <c r="X263" i="14"/>
  <c r="AC263" i="14"/>
  <c r="AN263" i="14"/>
  <c r="AS263" i="14"/>
  <c r="AX263" i="14"/>
  <c r="BD263" i="14"/>
  <c r="BI263" i="14"/>
  <c r="F264" i="14"/>
  <c r="K264" i="14"/>
  <c r="P264" i="14"/>
  <c r="AA264" i="14"/>
  <c r="AL264" i="14"/>
  <c r="AV264" i="14"/>
  <c r="BB264" i="14"/>
  <c r="BG264" i="14"/>
  <c r="BI266" i="14"/>
  <c r="BE266" i="14"/>
  <c r="BA266" i="14"/>
  <c r="AW266" i="14"/>
  <c r="AS266" i="14"/>
  <c r="AO266" i="14"/>
  <c r="AC266" i="14"/>
  <c r="U266" i="14"/>
  <c r="M266" i="14"/>
  <c r="I266" i="14"/>
  <c r="AF266" i="14" s="1"/>
  <c r="E266" i="14"/>
  <c r="G266" i="14"/>
  <c r="L266" i="14"/>
  <c r="R266" i="14"/>
  <c r="W266" i="14"/>
  <c r="AB266" i="14"/>
  <c r="AK266" i="14" s="1"/>
  <c r="AH266" i="14"/>
  <c r="AM266" i="14"/>
  <c r="AX266" i="14"/>
  <c r="BC266" i="14"/>
  <c r="BH266" i="14"/>
  <c r="F269" i="14"/>
  <c r="K269" i="14"/>
  <c r="AA269" i="14"/>
  <c r="AL269" i="14"/>
  <c r="AW269" i="14"/>
  <c r="BB269" i="14"/>
  <c r="BG269" i="14"/>
  <c r="F271" i="14"/>
  <c r="K271" i="14"/>
  <c r="AA271" i="14"/>
  <c r="AL271" i="14"/>
  <c r="AW271" i="14"/>
  <c r="BB271" i="14"/>
  <c r="BG271" i="14"/>
  <c r="F273" i="14"/>
  <c r="G273" i="14" s="1"/>
  <c r="K273" i="14"/>
  <c r="AA273" i="14"/>
  <c r="AL273" i="14"/>
  <c r="AW273" i="14"/>
  <c r="BB273" i="14"/>
  <c r="BG273" i="14"/>
  <c r="I275" i="14"/>
  <c r="AO275" i="14"/>
  <c r="AR275" i="14" s="1"/>
  <c r="AW275" i="14"/>
  <c r="BE275" i="14"/>
  <c r="BI277" i="14"/>
  <c r="BE277" i="14"/>
  <c r="BA277" i="14"/>
  <c r="AW277" i="14"/>
  <c r="AS277" i="14"/>
  <c r="AO277" i="14"/>
  <c r="AR277" i="14" s="1"/>
  <c r="AC277" i="14"/>
  <c r="M277" i="14"/>
  <c r="I277" i="14"/>
  <c r="E277" i="14"/>
  <c r="BH277" i="14"/>
  <c r="BM277" i="14" s="1"/>
  <c r="BD277" i="14"/>
  <c r="AZ277" i="14"/>
  <c r="AV277" i="14"/>
  <c r="AN277" i="14"/>
  <c r="AJ277" i="14"/>
  <c r="AB277" i="14"/>
  <c r="AK277" i="14" s="1"/>
  <c r="T277" i="14"/>
  <c r="P277" i="14"/>
  <c r="L277" i="14"/>
  <c r="H277" i="14"/>
  <c r="D277" i="14"/>
  <c r="J277" i="14"/>
  <c r="AF277" i="14" s="1"/>
  <c r="R277" i="14"/>
  <c r="AG277" i="14" s="1"/>
  <c r="Z277" i="14"/>
  <c r="AH277" i="14"/>
  <c r="AP277" i="14"/>
  <c r="AX277" i="14"/>
  <c r="BF277" i="14"/>
  <c r="C279" i="14"/>
  <c r="K279" i="14"/>
  <c r="S279" i="14"/>
  <c r="AA279" i="14"/>
  <c r="AI279" i="14"/>
  <c r="AQ279" i="14"/>
  <c r="AY279" i="14"/>
  <c r="BG279" i="14"/>
  <c r="I283" i="14"/>
  <c r="S283" i="14"/>
  <c r="AD283" i="14"/>
  <c r="AO283" i="14"/>
  <c r="AY283" i="14"/>
  <c r="C285" i="14"/>
  <c r="N285" i="14"/>
  <c r="AI285" i="14"/>
  <c r="BF285" i="14"/>
  <c r="BK286" i="14"/>
  <c r="BG286" i="14"/>
  <c r="BC286" i="14"/>
  <c r="AY286" i="14"/>
  <c r="AQ286" i="14"/>
  <c r="AM286" i="14"/>
  <c r="AN286" i="14" s="1"/>
  <c r="AI286" i="14"/>
  <c r="AE286" i="14"/>
  <c r="AA286" i="14"/>
  <c r="W286" i="14"/>
  <c r="S286" i="14"/>
  <c r="O286" i="14"/>
  <c r="K286" i="14"/>
  <c r="G286" i="14"/>
  <c r="C286" i="14"/>
  <c r="BL286" i="14"/>
  <c r="BF286" i="14"/>
  <c r="BA286" i="14"/>
  <c r="AV286" i="14"/>
  <c r="AP286" i="14"/>
  <c r="AK286" i="14"/>
  <c r="Z286" i="14"/>
  <c r="U286" i="14"/>
  <c r="P286" i="14"/>
  <c r="J286" i="14"/>
  <c r="E286" i="14"/>
  <c r="BJ286" i="14"/>
  <c r="BE286" i="14"/>
  <c r="AZ286" i="14"/>
  <c r="AT286" i="14"/>
  <c r="AU286" i="14" s="1"/>
  <c r="AO286" i="14"/>
  <c r="AR286" i="14" s="1"/>
  <c r="AJ286" i="14"/>
  <c r="AD286" i="14"/>
  <c r="T286" i="14"/>
  <c r="N286" i="14"/>
  <c r="I286" i="14"/>
  <c r="AF286" i="14" s="1"/>
  <c r="D286" i="14"/>
  <c r="M286" i="14"/>
  <c r="X286" i="14"/>
  <c r="AS286" i="14"/>
  <c r="BD286" i="14"/>
  <c r="F289" i="14"/>
  <c r="P289" i="14"/>
  <c r="AA289" i="14"/>
  <c r="AL289" i="14"/>
  <c r="AV289" i="14"/>
  <c r="BG289" i="14"/>
  <c r="BM291" i="14"/>
  <c r="BI291" i="14"/>
  <c r="BE291" i="14"/>
  <c r="BA291" i="14"/>
  <c r="AW291" i="14"/>
  <c r="AS291" i="14"/>
  <c r="AO291" i="14"/>
  <c r="AR291" i="14" s="1"/>
  <c r="AK291" i="14"/>
  <c r="AG291" i="14"/>
  <c r="AC291" i="14"/>
  <c r="U291" i="14"/>
  <c r="M291" i="14"/>
  <c r="I291" i="14"/>
  <c r="E291" i="14"/>
  <c r="BL291" i="14"/>
  <c r="BG291" i="14"/>
  <c r="BB291" i="14"/>
  <c r="AV291" i="14"/>
  <c r="AQ291" i="14"/>
  <c r="AL291" i="14"/>
  <c r="AA291" i="14"/>
  <c r="V291" i="14"/>
  <c r="P291" i="14"/>
  <c r="K291" i="14"/>
  <c r="F291" i="14"/>
  <c r="G291" i="14" s="1"/>
  <c r="BK291" i="14"/>
  <c r="BF291" i="14"/>
  <c r="AZ291" i="14"/>
  <c r="AP291" i="14"/>
  <c r="AJ291" i="14"/>
  <c r="AE291" i="14"/>
  <c r="Z291" i="14"/>
  <c r="T291" i="14"/>
  <c r="O291" i="14"/>
  <c r="J291" i="14"/>
  <c r="AF291" i="14" s="1"/>
  <c r="D291" i="14"/>
  <c r="L291" i="14"/>
  <c r="W291" i="14"/>
  <c r="BC291" i="14"/>
  <c r="L294" i="14"/>
  <c r="V294" i="14"/>
  <c r="AG294" i="14"/>
  <c r="AS294" i="14"/>
  <c r="I296" i="14"/>
  <c r="AO296" i="14"/>
  <c r="BE296" i="14"/>
  <c r="M298" i="14"/>
  <c r="AC298" i="14"/>
  <c r="AS298" i="14"/>
  <c r="W307" i="14"/>
  <c r="BJ251" i="14"/>
  <c r="BF251" i="14"/>
  <c r="BB251" i="14"/>
  <c r="AX251" i="14"/>
  <c r="AT251" i="14"/>
  <c r="AU251" i="14" s="1"/>
  <c r="F251" i="14"/>
  <c r="G251" i="14" s="1"/>
  <c r="J251" i="14"/>
  <c r="AH251" i="14" s="1"/>
  <c r="N251" i="14"/>
  <c r="R251" i="14"/>
  <c r="U251" i="14" s="1"/>
  <c r="V251" i="14"/>
  <c r="Z251" i="14"/>
  <c r="AD251" i="14"/>
  <c r="AL251" i="14"/>
  <c r="AP251" i="14"/>
  <c r="AZ251" i="14"/>
  <c r="BE251" i="14"/>
  <c r="BK251" i="14"/>
  <c r="BH252" i="14"/>
  <c r="BI252" i="14" s="1"/>
  <c r="BD252" i="14"/>
  <c r="AZ252" i="14"/>
  <c r="AV252" i="14"/>
  <c r="AJ252" i="14"/>
  <c r="AF252" i="14"/>
  <c r="AB252" i="14"/>
  <c r="AK252" i="14" s="1"/>
  <c r="T252" i="14"/>
  <c r="P252" i="14"/>
  <c r="L252" i="14"/>
  <c r="H252" i="14"/>
  <c r="AH252" i="14" s="1"/>
  <c r="D252" i="14"/>
  <c r="G252" i="14"/>
  <c r="M252" i="14"/>
  <c r="R252" i="14"/>
  <c r="W252" i="14"/>
  <c r="AC252" i="14"/>
  <c r="AM252" i="14"/>
  <c r="AS252" i="14"/>
  <c r="AX252" i="14"/>
  <c r="BC252" i="14"/>
  <c r="BL254" i="14"/>
  <c r="BH254" i="14"/>
  <c r="BI254" i="14" s="1"/>
  <c r="BD254" i="14"/>
  <c r="AZ254" i="14"/>
  <c r="AV254" i="14"/>
  <c r="AJ254" i="14"/>
  <c r="AF254" i="14"/>
  <c r="AB254" i="14"/>
  <c r="AK254" i="14" s="1"/>
  <c r="P254" i="14"/>
  <c r="L254" i="14"/>
  <c r="H254" i="14"/>
  <c r="AH254" i="14" s="1"/>
  <c r="D254" i="14"/>
  <c r="G254" i="14"/>
  <c r="M254" i="14"/>
  <c r="R254" i="14"/>
  <c r="AG254" i="14" s="1"/>
  <c r="W254" i="14"/>
  <c r="AC254" i="14"/>
  <c r="AM254" i="14"/>
  <c r="AS254" i="14"/>
  <c r="AX254" i="14"/>
  <c r="BC254" i="14"/>
  <c r="BH256" i="14"/>
  <c r="BI256" i="14" s="1"/>
  <c r="BD256" i="14"/>
  <c r="AZ256" i="14"/>
  <c r="AV256" i="14"/>
  <c r="AJ256" i="14"/>
  <c r="AB256" i="14"/>
  <c r="AK256" i="14" s="1"/>
  <c r="T256" i="14"/>
  <c r="P256" i="14"/>
  <c r="L256" i="14"/>
  <c r="H256" i="14"/>
  <c r="AF256" i="14" s="1"/>
  <c r="D256" i="14"/>
  <c r="G256" i="14"/>
  <c r="M256" i="14"/>
  <c r="R256" i="14"/>
  <c r="W256" i="14"/>
  <c r="AC256" i="14"/>
  <c r="AH256" i="14"/>
  <c r="AM256" i="14"/>
  <c r="AQ256" i="14" s="1"/>
  <c r="AS256" i="14"/>
  <c r="AX256" i="14"/>
  <c r="BC256" i="14"/>
  <c r="BM258" i="14"/>
  <c r="BI258" i="14"/>
  <c r="BE258" i="14"/>
  <c r="BA258" i="14"/>
  <c r="AW258" i="14"/>
  <c r="AS258" i="14"/>
  <c r="AO258" i="14"/>
  <c r="AR258" i="14" s="1"/>
  <c r="AJ258" i="14"/>
  <c r="AB258" i="14"/>
  <c r="AK258" i="14" s="1"/>
  <c r="P258" i="14"/>
  <c r="L258" i="14"/>
  <c r="H258" i="14"/>
  <c r="AH258" i="14" s="1"/>
  <c r="D258" i="14"/>
  <c r="G258" i="14"/>
  <c r="M258" i="14"/>
  <c r="R258" i="14"/>
  <c r="T258" i="14" s="1"/>
  <c r="AC258" i="14"/>
  <c r="AN258" i="14"/>
  <c r="AT258" i="14"/>
  <c r="AU258" i="14" s="1"/>
  <c r="AY258" i="14"/>
  <c r="BD258" i="14"/>
  <c r="BJ258" i="14"/>
  <c r="BK261" i="14"/>
  <c r="BG261" i="14"/>
  <c r="BC261" i="14"/>
  <c r="AY261" i="14"/>
  <c r="AM261" i="14"/>
  <c r="AI261" i="14"/>
  <c r="AE261" i="14"/>
  <c r="AA261" i="14"/>
  <c r="O261" i="14"/>
  <c r="K261" i="14"/>
  <c r="G261" i="14"/>
  <c r="C261" i="14"/>
  <c r="H261" i="14"/>
  <c r="AF261" i="14" s="1"/>
  <c r="M261" i="14"/>
  <c r="R261" i="14"/>
  <c r="S261" i="14" s="1"/>
  <c r="AC261" i="14"/>
  <c r="AN261" i="14"/>
  <c r="AS261" i="14"/>
  <c r="AX261" i="14"/>
  <c r="BD261" i="14"/>
  <c r="BI261" i="14"/>
  <c r="BI264" i="14"/>
  <c r="BE264" i="14"/>
  <c r="BA264" i="14"/>
  <c r="AW264" i="14"/>
  <c r="AS264" i="14"/>
  <c r="AO264" i="14"/>
  <c r="AC264" i="14"/>
  <c r="U264" i="14"/>
  <c r="M264" i="14"/>
  <c r="I264" i="14"/>
  <c r="AF264" i="14" s="1"/>
  <c r="E264" i="14"/>
  <c r="G264" i="14"/>
  <c r="L264" i="14"/>
  <c r="R264" i="14"/>
  <c r="W264" i="14"/>
  <c r="AB264" i="14"/>
  <c r="AK264" i="14" s="1"/>
  <c r="AH264" i="14"/>
  <c r="AM264" i="14"/>
  <c r="AX264" i="14"/>
  <c r="BC264" i="14"/>
  <c r="BH264" i="14"/>
  <c r="BL269" i="14"/>
  <c r="BH269" i="14"/>
  <c r="BD269" i="14"/>
  <c r="AZ269" i="14"/>
  <c r="AV269" i="14"/>
  <c r="AJ269" i="14"/>
  <c r="AF269" i="14"/>
  <c r="AB269" i="14"/>
  <c r="AK269" i="14" s="1"/>
  <c r="P269" i="14"/>
  <c r="L269" i="14"/>
  <c r="H269" i="14"/>
  <c r="D269" i="14"/>
  <c r="G269" i="14"/>
  <c r="M269" i="14"/>
  <c r="R269" i="14"/>
  <c r="T269" i="14" s="1"/>
  <c r="AC269" i="14"/>
  <c r="AH269" i="14"/>
  <c r="AM269" i="14"/>
  <c r="AS269" i="14"/>
  <c r="AX269" i="14"/>
  <c r="BC269" i="14"/>
  <c r="BI269" i="14"/>
  <c r="BH271" i="14"/>
  <c r="BI271" i="14" s="1"/>
  <c r="BD271" i="14"/>
  <c r="AZ271" i="14"/>
  <c r="AV271" i="14"/>
  <c r="AJ271" i="14"/>
  <c r="AB271" i="14"/>
  <c r="AK271" i="14" s="1"/>
  <c r="P271" i="14"/>
  <c r="L271" i="14"/>
  <c r="H271" i="14"/>
  <c r="AF271" i="14" s="1"/>
  <c r="D271" i="14"/>
  <c r="G271" i="14"/>
  <c r="M271" i="14"/>
  <c r="R271" i="14"/>
  <c r="AG271" i="14" s="1"/>
  <c r="AC271" i="14"/>
  <c r="AH271" i="14"/>
  <c r="AM271" i="14"/>
  <c r="AS271" i="14"/>
  <c r="AX271" i="14"/>
  <c r="BC271" i="14"/>
  <c r="BH273" i="14"/>
  <c r="BD273" i="14"/>
  <c r="AZ273" i="14"/>
  <c r="AV273" i="14"/>
  <c r="AJ273" i="14"/>
  <c r="AB273" i="14"/>
  <c r="AK273" i="14" s="1"/>
  <c r="P273" i="14"/>
  <c r="L273" i="14"/>
  <c r="H273" i="14"/>
  <c r="AF273" i="14" s="1"/>
  <c r="D273" i="14"/>
  <c r="M273" i="14"/>
  <c r="R273" i="14"/>
  <c r="T273" i="14" s="1"/>
  <c r="AC273" i="14"/>
  <c r="AM273" i="14"/>
  <c r="AQ273" i="14" s="1"/>
  <c r="AS273" i="14"/>
  <c r="AX273" i="14"/>
  <c r="BC273" i="14"/>
  <c r="BI273" i="14"/>
  <c r="BH275" i="14"/>
  <c r="BD275" i="14"/>
  <c r="AZ275" i="14"/>
  <c r="AV275" i="14"/>
  <c r="AN275" i="14"/>
  <c r="AJ275" i="14"/>
  <c r="AB275" i="14"/>
  <c r="AK275" i="14" s="1"/>
  <c r="T275" i="14"/>
  <c r="P275" i="14"/>
  <c r="L275" i="14"/>
  <c r="H275" i="14"/>
  <c r="D275" i="14"/>
  <c r="BG275" i="14"/>
  <c r="BC275" i="14"/>
  <c r="AY275" i="14"/>
  <c r="AQ275" i="14"/>
  <c r="AM275" i="14"/>
  <c r="AI275" i="14"/>
  <c r="AE275" i="14"/>
  <c r="AA275" i="14"/>
  <c r="W275" i="14"/>
  <c r="O275" i="14"/>
  <c r="K275" i="14"/>
  <c r="G275" i="14"/>
  <c r="C275" i="14"/>
  <c r="J275" i="14"/>
  <c r="AF275" i="14" s="1"/>
  <c r="R275" i="14"/>
  <c r="X275" i="14" s="1"/>
  <c r="Z275" i="14"/>
  <c r="AP275" i="14"/>
  <c r="AX275" i="14"/>
  <c r="BF275" i="14"/>
  <c r="F279" i="14"/>
  <c r="G279" i="14" s="1"/>
  <c r="N279" i="14"/>
  <c r="V279" i="14"/>
  <c r="AD279" i="14"/>
  <c r="AL279" i="14"/>
  <c r="AT279" i="14"/>
  <c r="AU279" i="14" s="1"/>
  <c r="BB279" i="14"/>
  <c r="BJ279" i="14"/>
  <c r="BH283" i="14"/>
  <c r="BK283" i="14" s="1"/>
  <c r="BD283" i="14"/>
  <c r="AZ283" i="14"/>
  <c r="AV283" i="14"/>
  <c r="AR283" i="14"/>
  <c r="AN283" i="14"/>
  <c r="AJ283" i="14"/>
  <c r="AB283" i="14"/>
  <c r="AK283" i="14" s="1"/>
  <c r="X283" i="14"/>
  <c r="T283" i="14"/>
  <c r="P283" i="14"/>
  <c r="L283" i="14"/>
  <c r="H283" i="14"/>
  <c r="AF283" i="14" s="1"/>
  <c r="D283" i="14"/>
  <c r="BG283" i="14"/>
  <c r="BB283" i="14"/>
  <c r="AW283" i="14"/>
  <c r="AQ283" i="14"/>
  <c r="AL283" i="14"/>
  <c r="AG283" i="14"/>
  <c r="AA283" i="14"/>
  <c r="V283" i="14"/>
  <c r="K283" i="14"/>
  <c r="F283" i="14"/>
  <c r="G283" i="14" s="1"/>
  <c r="BF283" i="14"/>
  <c r="BA283" i="14"/>
  <c r="AP283" i="14"/>
  <c r="AE283" i="14"/>
  <c r="Z283" i="14"/>
  <c r="U283" i="14"/>
  <c r="O283" i="14"/>
  <c r="J283" i="14"/>
  <c r="E283" i="14"/>
  <c r="M283" i="14"/>
  <c r="W283" i="14"/>
  <c r="AS283" i="14"/>
  <c r="BC283" i="14"/>
  <c r="G285" i="14"/>
  <c r="R285" i="14"/>
  <c r="S285" i="14" s="1"/>
  <c r="AC285" i="14"/>
  <c r="AN285" i="14"/>
  <c r="AY285" i="14"/>
  <c r="BJ285" i="14"/>
  <c r="G289" i="14"/>
  <c r="R289" i="14"/>
  <c r="V289" i="14" s="1"/>
  <c r="AB289" i="14"/>
  <c r="AK289" i="14" s="1"/>
  <c r="AM289" i="14"/>
  <c r="AQ289" i="14" s="1"/>
  <c r="AX289" i="14"/>
  <c r="BH289" i="14"/>
  <c r="BL289" i="14" s="1"/>
  <c r="BH294" i="14"/>
  <c r="BD294" i="14"/>
  <c r="AZ294" i="14"/>
  <c r="AV294" i="14"/>
  <c r="AN294" i="14"/>
  <c r="AI294" i="14"/>
  <c r="AE294" i="14"/>
  <c r="AA294" i="14"/>
  <c r="W294" i="14"/>
  <c r="S294" i="14"/>
  <c r="O294" i="14"/>
  <c r="K294" i="14"/>
  <c r="G294" i="14"/>
  <c r="C294" i="14"/>
  <c r="BG294" i="14"/>
  <c r="BB294" i="14"/>
  <c r="AW294" i="14"/>
  <c r="AQ294" i="14"/>
  <c r="AK294" i="14"/>
  <c r="Z294" i="14"/>
  <c r="U294" i="14"/>
  <c r="P294" i="14"/>
  <c r="J294" i="14"/>
  <c r="AF294" i="14" s="1"/>
  <c r="E294" i="14"/>
  <c r="BK294" i="14"/>
  <c r="BF294" i="14"/>
  <c r="BA294" i="14"/>
  <c r="AP294" i="14"/>
  <c r="AR294" i="14" s="1"/>
  <c r="AJ294" i="14"/>
  <c r="AD294" i="14"/>
  <c r="T294" i="14"/>
  <c r="N294" i="14"/>
  <c r="I294" i="14"/>
  <c r="AH294" i="14" s="1"/>
  <c r="D294" i="14"/>
  <c r="M294" i="14"/>
  <c r="X294" i="14"/>
  <c r="AT294" i="14"/>
  <c r="AU294" i="14" s="1"/>
  <c r="BE294" i="14"/>
  <c r="J296" i="14"/>
  <c r="Z296" i="14"/>
  <c r="AP296" i="14"/>
  <c r="BF296" i="14"/>
  <c r="BL298" i="14"/>
  <c r="BH298" i="14"/>
  <c r="BI298" i="14" s="1"/>
  <c r="BD298" i="14"/>
  <c r="AZ298" i="14"/>
  <c r="AV298" i="14"/>
  <c r="AJ298" i="14"/>
  <c r="AF298" i="14"/>
  <c r="AB298" i="14"/>
  <c r="AK298" i="14" s="1"/>
  <c r="T298" i="14"/>
  <c r="P298" i="14"/>
  <c r="L298" i="14"/>
  <c r="H298" i="14"/>
  <c r="D298" i="14"/>
  <c r="BK298" i="14"/>
  <c r="BG298" i="14"/>
  <c r="BC298" i="14"/>
  <c r="AY298" i="14"/>
  <c r="AM298" i="14"/>
  <c r="AP298" i="14" s="1"/>
  <c r="AI298" i="14"/>
  <c r="AE298" i="14"/>
  <c r="AA298" i="14"/>
  <c r="O298" i="14"/>
  <c r="K298" i="14"/>
  <c r="G298" i="14"/>
  <c r="C298" i="14"/>
  <c r="BM298" i="14"/>
  <c r="BE298" i="14"/>
  <c r="AW298" i="14"/>
  <c r="AG298" i="14"/>
  <c r="I298" i="14"/>
  <c r="AH298" i="14" s="1"/>
  <c r="BJ298" i="14"/>
  <c r="BB298" i="14"/>
  <c r="AT298" i="14"/>
  <c r="AU298" i="14" s="1"/>
  <c r="AL298" i="14"/>
  <c r="AD298" i="14"/>
  <c r="N298" i="14"/>
  <c r="F298" i="14"/>
  <c r="R298" i="14"/>
  <c r="U298" i="14" s="1"/>
  <c r="AX298" i="14"/>
  <c r="BL312" i="14"/>
  <c r="BH312" i="14"/>
  <c r="BD312" i="14"/>
  <c r="AZ312" i="14"/>
  <c r="AV312" i="14"/>
  <c r="AN312" i="14"/>
  <c r="AI312" i="14"/>
  <c r="AE312" i="14"/>
  <c r="AA312" i="14"/>
  <c r="O312" i="14"/>
  <c r="K312" i="14"/>
  <c r="G312" i="14"/>
  <c r="C312" i="14"/>
  <c r="BI312" i="14"/>
  <c r="BC312" i="14"/>
  <c r="AX312" i="14"/>
  <c r="AS312" i="14"/>
  <c r="AL312" i="14"/>
  <c r="AB312" i="14"/>
  <c r="AK312" i="14" s="1"/>
  <c r="L312" i="14"/>
  <c r="F312" i="14"/>
  <c r="BM312" i="14"/>
  <c r="BF312" i="14"/>
  <c r="AY312" i="14"/>
  <c r="AQ312" i="14"/>
  <c r="AJ312" i="14"/>
  <c r="AC312" i="14"/>
  <c r="N312" i="14"/>
  <c r="H312" i="14"/>
  <c r="AH312" i="14" s="1"/>
  <c r="BK312" i="14"/>
  <c r="BE312" i="14"/>
  <c r="AW312" i="14"/>
  <c r="AP312" i="14"/>
  <c r="Z312" i="14"/>
  <c r="M312" i="14"/>
  <c r="E312" i="14"/>
  <c r="BA312" i="14"/>
  <c r="I312" i="14"/>
  <c r="BJ312" i="14"/>
  <c r="R312" i="14"/>
  <c r="X312" i="14" s="1"/>
  <c r="D312" i="14"/>
  <c r="BB312" i="14"/>
  <c r="AT312" i="14"/>
  <c r="AU312" i="14" s="1"/>
  <c r="P312" i="14"/>
  <c r="AO312" i="14"/>
  <c r="AR312" i="14" s="1"/>
  <c r="J312" i="14"/>
  <c r="F278" i="14"/>
  <c r="J278" i="14"/>
  <c r="AH278" i="14" s="1"/>
  <c r="N278" i="14"/>
  <c r="R278" i="14"/>
  <c r="V278" i="14" s="1"/>
  <c r="Z278" i="14"/>
  <c r="AD278" i="14"/>
  <c r="AL278" i="14"/>
  <c r="AP278" i="14"/>
  <c r="AT278" i="14"/>
  <c r="AU278" i="14" s="1"/>
  <c r="AX278" i="14"/>
  <c r="BB278" i="14"/>
  <c r="BF278" i="14"/>
  <c r="BJ278" i="14"/>
  <c r="F280" i="14"/>
  <c r="J280" i="14"/>
  <c r="N280" i="14"/>
  <c r="R280" i="14"/>
  <c r="V280" i="14"/>
  <c r="Z280" i="14"/>
  <c r="AD280" i="14"/>
  <c r="AH280" i="14"/>
  <c r="AL280" i="14"/>
  <c r="AT280" i="14"/>
  <c r="AU280" i="14" s="1"/>
  <c r="AX280" i="14"/>
  <c r="BB280" i="14"/>
  <c r="BF280" i="14"/>
  <c r="BJ280" i="14"/>
  <c r="BF282" i="14"/>
  <c r="BB282" i="14"/>
  <c r="AX282" i="14"/>
  <c r="AT282" i="14"/>
  <c r="AU282" i="14" s="1"/>
  <c r="AL282" i="14"/>
  <c r="F282" i="14"/>
  <c r="G282" i="14" s="1"/>
  <c r="J282" i="14"/>
  <c r="AF282" i="14" s="1"/>
  <c r="N282" i="14"/>
  <c r="R282" i="14"/>
  <c r="V282" i="14"/>
  <c r="Z282" i="14"/>
  <c r="AD282" i="14"/>
  <c r="AM282" i="14"/>
  <c r="AP282" i="14" s="1"/>
  <c r="AW282" i="14"/>
  <c r="BC282" i="14"/>
  <c r="BH282" i="14"/>
  <c r="BM282" i="14" s="1"/>
  <c r="BE287" i="14"/>
  <c r="BA287" i="14"/>
  <c r="AW287" i="14"/>
  <c r="AS287" i="14"/>
  <c r="AO287" i="14"/>
  <c r="AC287" i="14"/>
  <c r="U287" i="14"/>
  <c r="M287" i="14"/>
  <c r="I287" i="14"/>
  <c r="E287" i="14"/>
  <c r="G287" i="14"/>
  <c r="L287" i="14"/>
  <c r="R287" i="14"/>
  <c r="W287" i="14" s="1"/>
  <c r="AB287" i="14"/>
  <c r="AK287" i="14" s="1"/>
  <c r="AM287" i="14"/>
  <c r="AX287" i="14"/>
  <c r="BC287" i="14"/>
  <c r="BH287" i="14"/>
  <c r="BI287" i="14" s="1"/>
  <c r="BK292" i="14"/>
  <c r="BG292" i="14"/>
  <c r="BC292" i="14"/>
  <c r="AY292" i="14"/>
  <c r="AM292" i="14"/>
  <c r="AP292" i="14" s="1"/>
  <c r="AI292" i="14"/>
  <c r="AE292" i="14"/>
  <c r="AA292" i="14"/>
  <c r="O292" i="14"/>
  <c r="K292" i="14"/>
  <c r="G292" i="14"/>
  <c r="C292" i="14"/>
  <c r="H292" i="14"/>
  <c r="AF292" i="14" s="1"/>
  <c r="M292" i="14"/>
  <c r="R292" i="14"/>
  <c r="S292" i="14" s="1"/>
  <c r="AC292" i="14"/>
  <c r="AN292" i="14"/>
  <c r="AS292" i="14"/>
  <c r="AX292" i="14"/>
  <c r="BD292" i="14"/>
  <c r="BI292" i="14"/>
  <c r="BM301" i="14"/>
  <c r="BI301" i="14"/>
  <c r="BE301" i="14"/>
  <c r="BA301" i="14"/>
  <c r="AW301" i="14"/>
  <c r="AS301" i="14"/>
  <c r="AO301" i="14"/>
  <c r="AK301" i="14"/>
  <c r="AG301" i="14"/>
  <c r="AC301" i="14"/>
  <c r="U301" i="14"/>
  <c r="M301" i="14"/>
  <c r="I301" i="14"/>
  <c r="E301" i="14"/>
  <c r="BL301" i="14"/>
  <c r="BG301" i="14"/>
  <c r="BB301" i="14"/>
  <c r="AV301" i="14"/>
  <c r="AQ301" i="14"/>
  <c r="AL301" i="14"/>
  <c r="AA301" i="14"/>
  <c r="V301" i="14"/>
  <c r="P301" i="14"/>
  <c r="K301" i="14"/>
  <c r="F301" i="14"/>
  <c r="G301" i="14" s="1"/>
  <c r="BK301" i="14"/>
  <c r="BF301" i="14"/>
  <c r="AZ301" i="14"/>
  <c r="AP301" i="14"/>
  <c r="AR301" i="14" s="1"/>
  <c r="AJ301" i="14"/>
  <c r="AE301" i="14"/>
  <c r="Z301" i="14"/>
  <c r="T301" i="14"/>
  <c r="O301" i="14"/>
  <c r="J301" i="14"/>
  <c r="AH301" i="14" s="1"/>
  <c r="D301" i="14"/>
  <c r="L301" i="14"/>
  <c r="W301" i="14"/>
  <c r="BC301" i="14"/>
  <c r="F253" i="14"/>
  <c r="G253" i="14" s="1"/>
  <c r="J253" i="14"/>
  <c r="AH253" i="14" s="1"/>
  <c r="N253" i="14"/>
  <c r="R253" i="14"/>
  <c r="V253" i="14" s="1"/>
  <c r="Z253" i="14"/>
  <c r="AD253" i="14"/>
  <c r="AL253" i="14"/>
  <c r="AP253" i="14"/>
  <c r="AT253" i="14"/>
  <c r="AU253" i="14" s="1"/>
  <c r="AX253" i="14"/>
  <c r="BB253" i="14"/>
  <c r="BF253" i="14"/>
  <c r="F255" i="14"/>
  <c r="G255" i="14" s="1"/>
  <c r="J255" i="14"/>
  <c r="N255" i="14"/>
  <c r="R255" i="14"/>
  <c r="V255" i="14" s="1"/>
  <c r="Z255" i="14"/>
  <c r="AD255" i="14"/>
  <c r="AH255" i="14"/>
  <c r="AL255" i="14"/>
  <c r="AP255" i="14"/>
  <c r="AT255" i="14"/>
  <c r="AU255" i="14" s="1"/>
  <c r="AX255" i="14"/>
  <c r="BB255" i="14"/>
  <c r="BF255" i="14"/>
  <c r="F257" i="14"/>
  <c r="G257" i="14" s="1"/>
  <c r="J257" i="14"/>
  <c r="AF257" i="14" s="1"/>
  <c r="N257" i="14"/>
  <c r="R257" i="14"/>
  <c r="V257" i="14" s="1"/>
  <c r="Z257" i="14"/>
  <c r="AD257" i="14"/>
  <c r="AL257" i="14"/>
  <c r="AP257" i="14"/>
  <c r="AT257" i="14"/>
  <c r="AU257" i="14" s="1"/>
  <c r="AX257" i="14"/>
  <c r="BB257" i="14"/>
  <c r="BF257" i="14"/>
  <c r="F268" i="14"/>
  <c r="G268" i="14" s="1"/>
  <c r="J268" i="14"/>
  <c r="N268" i="14"/>
  <c r="R268" i="14"/>
  <c r="V268" i="14" s="1"/>
  <c r="Z268" i="14"/>
  <c r="AD268" i="14"/>
  <c r="AH268" i="14"/>
  <c r="AL268" i="14"/>
  <c r="AP268" i="14"/>
  <c r="AT268" i="14"/>
  <c r="AU268" i="14" s="1"/>
  <c r="AX268" i="14"/>
  <c r="BB268" i="14"/>
  <c r="BF268" i="14"/>
  <c r="F270" i="14"/>
  <c r="G270" i="14" s="1"/>
  <c r="J270" i="14"/>
  <c r="AH270" i="14" s="1"/>
  <c r="N270" i="14"/>
  <c r="R270" i="14"/>
  <c r="V270" i="14" s="1"/>
  <c r="Z270" i="14"/>
  <c r="AD270" i="14"/>
  <c r="AL270" i="14"/>
  <c r="AP270" i="14"/>
  <c r="AT270" i="14"/>
  <c r="AU270" i="14" s="1"/>
  <c r="AX270" i="14"/>
  <c r="BB270" i="14"/>
  <c r="BF270" i="14"/>
  <c r="F272" i="14"/>
  <c r="G272" i="14" s="1"/>
  <c r="J272" i="14"/>
  <c r="AF272" i="14" s="1"/>
  <c r="N272" i="14"/>
  <c r="R272" i="14"/>
  <c r="V272" i="14" s="1"/>
  <c r="Z272" i="14"/>
  <c r="AD272" i="14"/>
  <c r="AH272" i="14"/>
  <c r="AL272" i="14"/>
  <c r="AP272" i="14"/>
  <c r="AT272" i="14"/>
  <c r="AU272" i="14" s="1"/>
  <c r="AX272" i="14"/>
  <c r="BB272" i="14"/>
  <c r="BF272" i="14"/>
  <c r="F274" i="14"/>
  <c r="G274" i="14" s="1"/>
  <c r="J274" i="14"/>
  <c r="AH274" i="14" s="1"/>
  <c r="N274" i="14"/>
  <c r="R274" i="14"/>
  <c r="V274" i="14" s="1"/>
  <c r="Z274" i="14"/>
  <c r="AD274" i="14"/>
  <c r="AL274" i="14"/>
  <c r="AP274" i="14"/>
  <c r="AT274" i="14"/>
  <c r="AU274" i="14" s="1"/>
  <c r="AX274" i="14"/>
  <c r="BB274" i="14"/>
  <c r="BF274" i="14"/>
  <c r="F276" i="14"/>
  <c r="G276" i="14" s="1"/>
  <c r="J276" i="14"/>
  <c r="AF276" i="14" s="1"/>
  <c r="N276" i="14"/>
  <c r="R276" i="14"/>
  <c r="V276" i="14" s="1"/>
  <c r="Z276" i="14"/>
  <c r="AD276" i="14"/>
  <c r="AH276" i="14"/>
  <c r="AL276" i="14"/>
  <c r="AQ276" i="14"/>
  <c r="AR276" i="14" s="1"/>
  <c r="AY276" i="14"/>
  <c r="BC276" i="14"/>
  <c r="BG276" i="14"/>
  <c r="C278" i="14"/>
  <c r="G278" i="14"/>
  <c r="K278" i="14"/>
  <c r="O278" i="14"/>
  <c r="S278" i="14"/>
  <c r="W278" i="14"/>
  <c r="AA278" i="14"/>
  <c r="AE278" i="14"/>
  <c r="AI278" i="14"/>
  <c r="AM278" i="14"/>
  <c r="AQ278" i="14"/>
  <c r="AY278" i="14"/>
  <c r="BC278" i="14"/>
  <c r="BG278" i="14"/>
  <c r="C280" i="14"/>
  <c r="G280" i="14"/>
  <c r="K280" i="14"/>
  <c r="O280" i="14"/>
  <c r="S280" i="14"/>
  <c r="W280" i="14"/>
  <c r="AA280" i="14"/>
  <c r="AE280" i="14"/>
  <c r="AI280" i="14"/>
  <c r="AM280" i="14"/>
  <c r="AQ280" i="14" s="1"/>
  <c r="AY280" i="14"/>
  <c r="BC280" i="14"/>
  <c r="BG280" i="14"/>
  <c r="C282" i="14"/>
  <c r="K282" i="14"/>
  <c r="O282" i="14"/>
  <c r="S282" i="14"/>
  <c r="W282" i="14"/>
  <c r="AA282" i="14"/>
  <c r="AE282" i="14"/>
  <c r="AI282" i="14"/>
  <c r="AS282" i="14"/>
  <c r="AY282" i="14"/>
  <c r="BD282" i="14"/>
  <c r="C287" i="14"/>
  <c r="H287" i="14"/>
  <c r="AF287" i="14" s="1"/>
  <c r="N287" i="14"/>
  <c r="S287" i="14"/>
  <c r="X287" i="14"/>
  <c r="AD287" i="14"/>
  <c r="AI287" i="14"/>
  <c r="AN287" i="14"/>
  <c r="AT287" i="14"/>
  <c r="AU287" i="14" s="1"/>
  <c r="AY287" i="14"/>
  <c r="BD287" i="14"/>
  <c r="BJ287" i="14"/>
  <c r="BK290" i="14"/>
  <c r="BG290" i="14"/>
  <c r="BC290" i="14"/>
  <c r="AY290" i="14"/>
  <c r="AQ290" i="14"/>
  <c r="AM290" i="14"/>
  <c r="AI290" i="14"/>
  <c r="AE290" i="14"/>
  <c r="AA290" i="14"/>
  <c r="O290" i="14"/>
  <c r="K290" i="14"/>
  <c r="G290" i="14"/>
  <c r="C290" i="14"/>
  <c r="H290" i="14"/>
  <c r="AF290" i="14" s="1"/>
  <c r="M290" i="14"/>
  <c r="R290" i="14"/>
  <c r="S290" i="14" s="1"/>
  <c r="AC290" i="14"/>
  <c r="AH290" i="14"/>
  <c r="AN290" i="14"/>
  <c r="AS290" i="14"/>
  <c r="AX290" i="14"/>
  <c r="BD290" i="14"/>
  <c r="BI290" i="14"/>
  <c r="D292" i="14"/>
  <c r="I292" i="14"/>
  <c r="N292" i="14"/>
  <c r="AD292" i="14"/>
  <c r="AJ292" i="14"/>
  <c r="AO292" i="14"/>
  <c r="AT292" i="14"/>
  <c r="AU292" i="14" s="1"/>
  <c r="AZ292" i="14"/>
  <c r="BE292" i="14"/>
  <c r="BJ292" i="14"/>
  <c r="BI293" i="14"/>
  <c r="BE293" i="14"/>
  <c r="BA293" i="14"/>
  <c r="AW293" i="14"/>
  <c r="AS293" i="14"/>
  <c r="AK293" i="14"/>
  <c r="AC293" i="14"/>
  <c r="M293" i="14"/>
  <c r="I293" i="14"/>
  <c r="E293" i="14"/>
  <c r="G293" i="14"/>
  <c r="L293" i="14"/>
  <c r="R293" i="14"/>
  <c r="U293" i="14" s="1"/>
  <c r="W293" i="14"/>
  <c r="AB293" i="14"/>
  <c r="AH293" i="14"/>
  <c r="AM293" i="14"/>
  <c r="AO293" i="14" s="1"/>
  <c r="AX293" i="14"/>
  <c r="BC293" i="14"/>
  <c r="BH293" i="14"/>
  <c r="BK300" i="14"/>
  <c r="BG300" i="14"/>
  <c r="BC300" i="14"/>
  <c r="AY300" i="14"/>
  <c r="AQ300" i="14"/>
  <c r="AM300" i="14"/>
  <c r="AI300" i="14"/>
  <c r="AE300" i="14"/>
  <c r="AA300" i="14"/>
  <c r="BD300" i="14"/>
  <c r="AX300" i="14"/>
  <c r="AS300" i="14"/>
  <c r="AN300" i="14"/>
  <c r="AH300" i="14"/>
  <c r="AC300" i="14"/>
  <c r="X300" i="14"/>
  <c r="T300" i="14"/>
  <c r="P300" i="14"/>
  <c r="L300" i="14"/>
  <c r="H300" i="14"/>
  <c r="D300" i="14"/>
  <c r="BM300" i="14"/>
  <c r="BH300" i="14"/>
  <c r="BI300" i="14" s="1"/>
  <c r="BB300" i="14"/>
  <c r="AW300" i="14"/>
  <c r="AL300" i="14"/>
  <c r="AG300" i="14"/>
  <c r="AB300" i="14"/>
  <c r="W300" i="14"/>
  <c r="S300" i="14"/>
  <c r="O300" i="14"/>
  <c r="K300" i="14"/>
  <c r="G300" i="14"/>
  <c r="C300" i="14"/>
  <c r="J300" i="14"/>
  <c r="R300" i="14"/>
  <c r="Z300" i="14"/>
  <c r="AK300" i="14"/>
  <c r="AV300" i="14"/>
  <c r="BF300" i="14"/>
  <c r="C301" i="14"/>
  <c r="N301" i="14"/>
  <c r="X301" i="14"/>
  <c r="AI301" i="14"/>
  <c r="AT301" i="14"/>
  <c r="AU301" i="14" s="1"/>
  <c r="BD301" i="14"/>
  <c r="BG310" i="14"/>
  <c r="BC310" i="14"/>
  <c r="AY310" i="14"/>
  <c r="AQ310" i="14"/>
  <c r="AM310" i="14"/>
  <c r="AI310" i="14"/>
  <c r="AE310" i="14"/>
  <c r="BF310" i="14"/>
  <c r="BA310" i="14"/>
  <c r="AV310" i="14"/>
  <c r="AP310" i="14"/>
  <c r="AA310" i="14"/>
  <c r="W310" i="14"/>
  <c r="S310" i="14"/>
  <c r="O310" i="14"/>
  <c r="K310" i="14"/>
  <c r="C310" i="14"/>
  <c r="BI310" i="14"/>
  <c r="BB310" i="14"/>
  <c r="AT310" i="14"/>
  <c r="AU310" i="14" s="1"/>
  <c r="AN310" i="14"/>
  <c r="AG310" i="14"/>
  <c r="Z310" i="14"/>
  <c r="P310" i="14"/>
  <c r="J310" i="14"/>
  <c r="AF310" i="14" s="1"/>
  <c r="E310" i="14"/>
  <c r="BH310" i="14"/>
  <c r="AZ310" i="14"/>
  <c r="AS310" i="14"/>
  <c r="AL310" i="14"/>
  <c r="AD310" i="14"/>
  <c r="N310" i="14"/>
  <c r="I310" i="14"/>
  <c r="D310" i="14"/>
  <c r="BE310" i="14"/>
  <c r="AR310" i="14"/>
  <c r="AC310" i="14"/>
  <c r="R310" i="14"/>
  <c r="V310" i="14" s="1"/>
  <c r="H310" i="14"/>
  <c r="BD310" i="14"/>
  <c r="AO310" i="14"/>
  <c r="AB310" i="14"/>
  <c r="AK310" i="14" s="1"/>
  <c r="F310" i="14"/>
  <c r="G310" i="14" s="1"/>
  <c r="X310" i="14"/>
  <c r="AX310" i="14"/>
  <c r="AC295" i="14"/>
  <c r="AK295" i="14"/>
  <c r="AO295" i="14"/>
  <c r="AS295" i="14"/>
  <c r="AW295" i="14"/>
  <c r="BA295" i="14"/>
  <c r="BE295" i="14"/>
  <c r="BI295" i="14"/>
  <c r="BM295" i="14"/>
  <c r="E297" i="14"/>
  <c r="I297" i="14"/>
  <c r="M297" i="14"/>
  <c r="AC297" i="14"/>
  <c r="AK297" i="14"/>
  <c r="AO297" i="14"/>
  <c r="AS297" i="14"/>
  <c r="AW297" i="14"/>
  <c r="BA297" i="14"/>
  <c r="BE297" i="14"/>
  <c r="BI297" i="14"/>
  <c r="BM297" i="14"/>
  <c r="E299" i="14"/>
  <c r="I299" i="14"/>
  <c r="M299" i="14"/>
  <c r="AC299" i="14"/>
  <c r="AK299" i="14"/>
  <c r="AO299" i="14"/>
  <c r="AS299" i="14"/>
  <c r="AW299" i="14"/>
  <c r="BA299" i="14"/>
  <c r="BE299" i="14"/>
  <c r="BI299" i="14"/>
  <c r="BM299" i="14"/>
  <c r="BL302" i="14"/>
  <c r="BH302" i="14"/>
  <c r="BD302" i="14"/>
  <c r="AZ302" i="14"/>
  <c r="AV302" i="14"/>
  <c r="AN302" i="14"/>
  <c r="AJ302" i="14"/>
  <c r="AF302" i="14"/>
  <c r="AB302" i="14"/>
  <c r="AK302" i="14" s="1"/>
  <c r="X302" i="14"/>
  <c r="T302" i="14"/>
  <c r="P302" i="14"/>
  <c r="L302" i="14"/>
  <c r="BK302" i="14"/>
  <c r="BG302" i="14"/>
  <c r="BC302" i="14"/>
  <c r="AY302" i="14"/>
  <c r="AM302" i="14"/>
  <c r="AI302" i="14"/>
  <c r="AE302" i="14"/>
  <c r="AA302" i="14"/>
  <c r="W302" i="14"/>
  <c r="S302" i="14"/>
  <c r="O302" i="14"/>
  <c r="K302" i="14"/>
  <c r="G302" i="14"/>
  <c r="C302" i="14"/>
  <c r="H302" i="14"/>
  <c r="AH302" i="14" s="1"/>
  <c r="N302" i="14"/>
  <c r="V302" i="14"/>
  <c r="AD302" i="14"/>
  <c r="AL302" i="14"/>
  <c r="AT302" i="14"/>
  <c r="AU302" i="14" s="1"/>
  <c r="BB302" i="14"/>
  <c r="BJ302" i="14"/>
  <c r="BG304" i="14"/>
  <c r="BC304" i="14"/>
  <c r="AY304" i="14"/>
  <c r="AQ304" i="14"/>
  <c r="AM304" i="14"/>
  <c r="AI304" i="14"/>
  <c r="AE304" i="14"/>
  <c r="AA304" i="14"/>
  <c r="W304" i="14"/>
  <c r="S304" i="14"/>
  <c r="O304" i="14"/>
  <c r="K304" i="14"/>
  <c r="C304" i="14"/>
  <c r="BM304" i="14"/>
  <c r="BH304" i="14"/>
  <c r="BL304" i="14" s="1"/>
  <c r="BB304" i="14"/>
  <c r="AW304" i="14"/>
  <c r="AL304" i="14"/>
  <c r="AG304" i="14"/>
  <c r="AB304" i="14"/>
  <c r="V304" i="14"/>
  <c r="L304" i="14"/>
  <c r="F304" i="14"/>
  <c r="G304" i="14" s="1"/>
  <c r="BF304" i="14"/>
  <c r="BA304" i="14"/>
  <c r="AV304" i="14"/>
  <c r="AP304" i="14"/>
  <c r="AK304" i="14"/>
  <c r="Z304" i="14"/>
  <c r="U304" i="14"/>
  <c r="P304" i="14"/>
  <c r="J304" i="14"/>
  <c r="AF304" i="14" s="1"/>
  <c r="E304" i="14"/>
  <c r="M304" i="14"/>
  <c r="X304" i="14"/>
  <c r="AS304" i="14"/>
  <c r="BD304" i="14"/>
  <c r="K305" i="14"/>
  <c r="V305" i="14"/>
  <c r="AQ305" i="14"/>
  <c r="BB305" i="14"/>
  <c r="BH317" i="14"/>
  <c r="BL317" i="14" s="1"/>
  <c r="BD317" i="14"/>
  <c r="AZ317" i="14"/>
  <c r="AV317" i="14"/>
  <c r="AJ317" i="14"/>
  <c r="AB317" i="14"/>
  <c r="AK317" i="14" s="1"/>
  <c r="X317" i="14"/>
  <c r="T317" i="14"/>
  <c r="P317" i="14"/>
  <c r="L317" i="14"/>
  <c r="H317" i="14"/>
  <c r="D317" i="14"/>
  <c r="BG317" i="14"/>
  <c r="BC317" i="14"/>
  <c r="AY317" i="14"/>
  <c r="AQ317" i="14"/>
  <c r="AM317" i="14"/>
  <c r="AN317" i="14" s="1"/>
  <c r="AI317" i="14"/>
  <c r="AE317" i="14"/>
  <c r="AA317" i="14"/>
  <c r="W317" i="14"/>
  <c r="S317" i="14"/>
  <c r="O317" i="14"/>
  <c r="K317" i="14"/>
  <c r="C317" i="14"/>
  <c r="BI317" i="14"/>
  <c r="BA317" i="14"/>
  <c r="AS317" i="14"/>
  <c r="AC317" i="14"/>
  <c r="U317" i="14"/>
  <c r="M317" i="14"/>
  <c r="E317" i="14"/>
  <c r="BF317" i="14"/>
  <c r="AW317" i="14"/>
  <c r="AL317" i="14"/>
  <c r="Z317" i="14"/>
  <c r="F317" i="14"/>
  <c r="G317" i="14" s="1"/>
  <c r="BE317" i="14"/>
  <c r="AP317" i="14"/>
  <c r="AD317" i="14"/>
  <c r="N317" i="14"/>
  <c r="BB317" i="14"/>
  <c r="AO317" i="14"/>
  <c r="AR317" i="14" s="1"/>
  <c r="J317" i="14"/>
  <c r="AG317" i="14"/>
  <c r="BJ317" i="14"/>
  <c r="F284" i="14"/>
  <c r="G284" i="14" s="1"/>
  <c r="J284" i="14"/>
  <c r="N284" i="14"/>
  <c r="R284" i="14"/>
  <c r="V284" i="14"/>
  <c r="Z284" i="14"/>
  <c r="AD284" i="14"/>
  <c r="AH284" i="14"/>
  <c r="AL284" i="14"/>
  <c r="AP284" i="14"/>
  <c r="AR284" i="14" s="1"/>
  <c r="AT284" i="14"/>
  <c r="AU284" i="14" s="1"/>
  <c r="AX284" i="14"/>
  <c r="BB284" i="14"/>
  <c r="BF284" i="14"/>
  <c r="F295" i="14"/>
  <c r="G295" i="14" s="1"/>
  <c r="J295" i="14"/>
  <c r="AF295" i="14" s="1"/>
  <c r="N295" i="14"/>
  <c r="R295" i="14"/>
  <c r="V295" i="14"/>
  <c r="Z295" i="14"/>
  <c r="AD295" i="14"/>
  <c r="AL295" i="14"/>
  <c r="AP295" i="14"/>
  <c r="AT295" i="14"/>
  <c r="AU295" i="14" s="1"/>
  <c r="AX295" i="14"/>
  <c r="BB295" i="14"/>
  <c r="BF295" i="14"/>
  <c r="F297" i="14"/>
  <c r="G297" i="14" s="1"/>
  <c r="J297" i="14"/>
  <c r="N297" i="14"/>
  <c r="R297" i="14"/>
  <c r="V297" i="14" s="1"/>
  <c r="Z297" i="14"/>
  <c r="AD297" i="14"/>
  <c r="AH297" i="14"/>
  <c r="AL297" i="14"/>
  <c r="AP297" i="14"/>
  <c r="AT297" i="14"/>
  <c r="AU297" i="14" s="1"/>
  <c r="AX297" i="14"/>
  <c r="BB297" i="14"/>
  <c r="BF297" i="14"/>
  <c r="F299" i="14"/>
  <c r="G299" i="14" s="1"/>
  <c r="J299" i="14"/>
  <c r="AH299" i="14" s="1"/>
  <c r="N299" i="14"/>
  <c r="R299" i="14"/>
  <c r="V299" i="14"/>
  <c r="Z299" i="14"/>
  <c r="AD299" i="14"/>
  <c r="AL299" i="14"/>
  <c r="AP299" i="14"/>
  <c r="AT299" i="14"/>
  <c r="AU299" i="14" s="1"/>
  <c r="AX299" i="14"/>
  <c r="BB299" i="14"/>
  <c r="BF299" i="14"/>
  <c r="BM305" i="14"/>
  <c r="BI305" i="14"/>
  <c r="BE305" i="14"/>
  <c r="BA305" i="14"/>
  <c r="AW305" i="14"/>
  <c r="AS305" i="14"/>
  <c r="AO305" i="14"/>
  <c r="AR305" i="14" s="1"/>
  <c r="AK305" i="14"/>
  <c r="AG305" i="14"/>
  <c r="AC305" i="14"/>
  <c r="U305" i="14"/>
  <c r="M305" i="14"/>
  <c r="I305" i="14"/>
  <c r="E305" i="14"/>
  <c r="BK305" i="14"/>
  <c r="BF305" i="14"/>
  <c r="AZ305" i="14"/>
  <c r="AP305" i="14"/>
  <c r="AJ305" i="14"/>
  <c r="AE305" i="14"/>
  <c r="Z305" i="14"/>
  <c r="T305" i="14"/>
  <c r="O305" i="14"/>
  <c r="J305" i="14"/>
  <c r="D305" i="14"/>
  <c r="BJ305" i="14"/>
  <c r="BD305" i="14"/>
  <c r="AY305" i="14"/>
  <c r="AT305" i="14"/>
  <c r="AU305" i="14" s="1"/>
  <c r="AN305" i="14"/>
  <c r="AI305" i="14"/>
  <c r="AD305" i="14"/>
  <c r="X305" i="14"/>
  <c r="S305" i="14"/>
  <c r="N305" i="14"/>
  <c r="H305" i="14"/>
  <c r="AF305" i="14" s="1"/>
  <c r="C305" i="14"/>
  <c r="L305" i="14"/>
  <c r="W305" i="14"/>
  <c r="AH305" i="14"/>
  <c r="BC305" i="14"/>
  <c r="I317" i="14"/>
  <c r="BM317" i="14"/>
  <c r="F303" i="14"/>
  <c r="G303" i="14" s="1"/>
  <c r="K303" i="14"/>
  <c r="V303" i="14"/>
  <c r="AA303" i="14"/>
  <c r="AL303" i="14"/>
  <c r="AX303" i="14"/>
  <c r="BC303" i="14"/>
  <c r="F306" i="14"/>
  <c r="G306" i="14" s="1"/>
  <c r="L306" i="14"/>
  <c r="AB306" i="14"/>
  <c r="AK306" i="14" s="1"/>
  <c r="AG306" i="14"/>
  <c r="AL306" i="14"/>
  <c r="AW306" i="14"/>
  <c r="BB306" i="14"/>
  <c r="BH306" i="14"/>
  <c r="BK308" i="14"/>
  <c r="BG308" i="14"/>
  <c r="BC308" i="14"/>
  <c r="AY308" i="14"/>
  <c r="AQ308" i="14"/>
  <c r="AM308" i="14"/>
  <c r="AI308" i="14"/>
  <c r="AE308" i="14"/>
  <c r="AA308" i="14"/>
  <c r="S308" i="14"/>
  <c r="O308" i="14"/>
  <c r="K308" i="14"/>
  <c r="G308" i="14"/>
  <c r="C308" i="14"/>
  <c r="H308" i="14"/>
  <c r="AF308" i="14" s="1"/>
  <c r="M308" i="14"/>
  <c r="R308" i="14"/>
  <c r="X308" i="14"/>
  <c r="AC308" i="14"/>
  <c r="AN308" i="14"/>
  <c r="AS308" i="14"/>
  <c r="AX308" i="14"/>
  <c r="BD308" i="14"/>
  <c r="BI308" i="14"/>
  <c r="F309" i="14"/>
  <c r="K309" i="14"/>
  <c r="P309" i="14"/>
  <c r="AA309" i="14"/>
  <c r="AF309" i="14"/>
  <c r="AL309" i="14"/>
  <c r="AV309" i="14"/>
  <c r="BB309" i="14"/>
  <c r="BG309" i="14"/>
  <c r="G311" i="14"/>
  <c r="O311" i="14"/>
  <c r="V311" i="14"/>
  <c r="AB311" i="14"/>
  <c r="AJ311" i="14"/>
  <c r="AQ311" i="14"/>
  <c r="AX311" i="14"/>
  <c r="BF311" i="14"/>
  <c r="J314" i="14"/>
  <c r="R314" i="14"/>
  <c r="AB314" i="14"/>
  <c r="AK314" i="14" s="1"/>
  <c r="AN314" i="14"/>
  <c r="BM303" i="14"/>
  <c r="BI303" i="14"/>
  <c r="BE303" i="14"/>
  <c r="BA303" i="14"/>
  <c r="AW303" i="14"/>
  <c r="AS303" i="14"/>
  <c r="AO303" i="14"/>
  <c r="AR303" i="14" s="1"/>
  <c r="AJ303" i="14"/>
  <c r="AB303" i="14"/>
  <c r="AK303" i="14" s="1"/>
  <c r="T303" i="14"/>
  <c r="P303" i="14"/>
  <c r="L303" i="14"/>
  <c r="H303" i="14"/>
  <c r="AF303" i="14" s="1"/>
  <c r="D303" i="14"/>
  <c r="M303" i="14"/>
  <c r="R303" i="14"/>
  <c r="W303" i="14"/>
  <c r="AC303" i="14"/>
  <c r="AH303" i="14"/>
  <c r="AN303" i="14"/>
  <c r="AT303" i="14"/>
  <c r="AU303" i="14" s="1"/>
  <c r="AY303" i="14"/>
  <c r="BD303" i="14"/>
  <c r="BJ303" i="14"/>
  <c r="BK306" i="14"/>
  <c r="BG306" i="14"/>
  <c r="BC306" i="14"/>
  <c r="AY306" i="14"/>
  <c r="AQ306" i="14"/>
  <c r="AM306" i="14"/>
  <c r="AI306" i="14"/>
  <c r="AE306" i="14"/>
  <c r="AA306" i="14"/>
  <c r="S306" i="14"/>
  <c r="O306" i="14"/>
  <c r="K306" i="14"/>
  <c r="C306" i="14"/>
  <c r="H306" i="14"/>
  <c r="AF306" i="14" s="1"/>
  <c r="M306" i="14"/>
  <c r="R306" i="14"/>
  <c r="X306" i="14"/>
  <c r="AC306" i="14"/>
  <c r="AN306" i="14"/>
  <c r="AS306" i="14"/>
  <c r="AX306" i="14"/>
  <c r="BD306" i="14"/>
  <c r="BE309" i="14"/>
  <c r="BA309" i="14"/>
  <c r="AW309" i="14"/>
  <c r="AS309" i="14"/>
  <c r="AK309" i="14"/>
  <c r="AG309" i="14"/>
  <c r="AC309" i="14"/>
  <c r="M309" i="14"/>
  <c r="I309" i="14"/>
  <c r="AH309" i="14" s="1"/>
  <c r="E309" i="14"/>
  <c r="G309" i="14"/>
  <c r="L309" i="14"/>
  <c r="R309" i="14"/>
  <c r="W309" i="14"/>
  <c r="AB309" i="14"/>
  <c r="AM309" i="14"/>
  <c r="AX309" i="14"/>
  <c r="BC309" i="14"/>
  <c r="BH309" i="14"/>
  <c r="BM309" i="14" s="1"/>
  <c r="BM311" i="14"/>
  <c r="BI311" i="14"/>
  <c r="BE311" i="14"/>
  <c r="BA311" i="14"/>
  <c r="AW311" i="14"/>
  <c r="AS311" i="14"/>
  <c r="AO311" i="14"/>
  <c r="AK311" i="14"/>
  <c r="AG311" i="14"/>
  <c r="AC311" i="14"/>
  <c r="U311" i="14"/>
  <c r="M311" i="14"/>
  <c r="I311" i="14"/>
  <c r="E311" i="14"/>
  <c r="BJ311" i="14"/>
  <c r="BD311" i="14"/>
  <c r="AY311" i="14"/>
  <c r="AT311" i="14"/>
  <c r="AU311" i="14" s="1"/>
  <c r="AN311" i="14"/>
  <c r="AI311" i="14"/>
  <c r="AD311" i="14"/>
  <c r="X311" i="14"/>
  <c r="S311" i="14"/>
  <c r="N311" i="14"/>
  <c r="H311" i="14"/>
  <c r="C311" i="14"/>
  <c r="J311" i="14"/>
  <c r="P311" i="14"/>
  <c r="W311" i="14"/>
  <c r="AE311" i="14"/>
  <c r="AL311" i="14"/>
  <c r="AR311" i="14"/>
  <c r="AZ311" i="14"/>
  <c r="BG311" i="14"/>
  <c r="BF314" i="14"/>
  <c r="BB314" i="14"/>
  <c r="AX314" i="14"/>
  <c r="AT314" i="14"/>
  <c r="AU314" i="14" s="1"/>
  <c r="AP314" i="14"/>
  <c r="AL314" i="14"/>
  <c r="BE314" i="14"/>
  <c r="BA314" i="14"/>
  <c r="AW314" i="14"/>
  <c r="AS314" i="14"/>
  <c r="AO314" i="14"/>
  <c r="AC314" i="14"/>
  <c r="U314" i="14"/>
  <c r="M314" i="14"/>
  <c r="I314" i="14"/>
  <c r="E314" i="14"/>
  <c r="BH314" i="14"/>
  <c r="AZ314" i="14"/>
  <c r="AJ314" i="14"/>
  <c r="AD314" i="14"/>
  <c r="X314" i="14"/>
  <c r="N314" i="14"/>
  <c r="H314" i="14"/>
  <c r="C314" i="14"/>
  <c r="BD314" i="14"/>
  <c r="AI314" i="14"/>
  <c r="AA314" i="14"/>
  <c r="T314" i="14"/>
  <c r="L314" i="14"/>
  <c r="F314" i="14"/>
  <c r="G314" i="14" s="1"/>
  <c r="K314" i="14"/>
  <c r="AE314" i="14"/>
  <c r="AQ314" i="14"/>
  <c r="BG314" i="14"/>
  <c r="BK313" i="14"/>
  <c r="BG313" i="14"/>
  <c r="F313" i="14"/>
  <c r="G313" i="14" s="1"/>
  <c r="J313" i="14"/>
  <c r="AF313" i="14" s="1"/>
  <c r="N313" i="14"/>
  <c r="R313" i="14"/>
  <c r="V313" i="14"/>
  <c r="Z313" i="14"/>
  <c r="AD313" i="14"/>
  <c r="AH313" i="14"/>
  <c r="AL313" i="14"/>
  <c r="AP313" i="14"/>
  <c r="AT313" i="14"/>
  <c r="AU313" i="14" s="1"/>
  <c r="AX313" i="14"/>
  <c r="BB313" i="14"/>
  <c r="BF313" i="14"/>
  <c r="BL313" i="14"/>
  <c r="BH315" i="14"/>
  <c r="BK315" i="14" s="1"/>
  <c r="BD315" i="14"/>
  <c r="AZ315" i="14"/>
  <c r="AV315" i="14"/>
  <c r="AN315" i="14"/>
  <c r="AJ315" i="14"/>
  <c r="AB315" i="14"/>
  <c r="AK315" i="14" s="1"/>
  <c r="P315" i="14"/>
  <c r="L315" i="14"/>
  <c r="H315" i="14"/>
  <c r="AF315" i="14" s="1"/>
  <c r="D315" i="14"/>
  <c r="BG315" i="14"/>
  <c r="BC315" i="14"/>
  <c r="AY315" i="14"/>
  <c r="AM315" i="14"/>
  <c r="AI315" i="14"/>
  <c r="AE315" i="14"/>
  <c r="AA315" i="14"/>
  <c r="O315" i="14"/>
  <c r="K315" i="14"/>
  <c r="G315" i="14"/>
  <c r="C315" i="14"/>
  <c r="J315" i="14"/>
  <c r="R315" i="14"/>
  <c r="W315" i="14" s="1"/>
  <c r="Z315" i="14"/>
  <c r="AX315" i="14"/>
  <c r="BF315" i="14"/>
  <c r="E316" i="14"/>
  <c r="I316" i="14"/>
  <c r="AF316" i="14" s="1"/>
  <c r="M316" i="14"/>
  <c r="AC316" i="14"/>
  <c r="AK316" i="14"/>
  <c r="AO316" i="14"/>
  <c r="AR316" i="14" s="1"/>
  <c r="AS316" i="14"/>
  <c r="AW316" i="14"/>
  <c r="BA316" i="14"/>
  <c r="BE316" i="14"/>
  <c r="BI316" i="14"/>
  <c r="BM316" i="14"/>
  <c r="E318" i="14"/>
  <c r="I318" i="14"/>
  <c r="AF318" i="14" s="1"/>
  <c r="M318" i="14"/>
  <c r="U318" i="14"/>
  <c r="AC318" i="14"/>
  <c r="AG318" i="14"/>
  <c r="AK318" i="14"/>
  <c r="AO318" i="14"/>
  <c r="AS318" i="14"/>
  <c r="AW318" i="14"/>
  <c r="BA318" i="14"/>
  <c r="BE318" i="14"/>
  <c r="BI318" i="14"/>
  <c r="BM318" i="14"/>
  <c r="F316" i="14"/>
  <c r="G316" i="14" s="1"/>
  <c r="J316" i="14"/>
  <c r="N316" i="14"/>
  <c r="R316" i="14"/>
  <c r="V316" i="14" s="1"/>
  <c r="Z316" i="14"/>
  <c r="AD316" i="14"/>
  <c r="AH316" i="14"/>
  <c r="AL316" i="14"/>
  <c r="AP316" i="14"/>
  <c r="AT316" i="14"/>
  <c r="AU316" i="14" s="1"/>
  <c r="AX316" i="14"/>
  <c r="BB316" i="14"/>
  <c r="BF316" i="14"/>
  <c r="F318" i="14"/>
  <c r="G318" i="14" s="1"/>
  <c r="J318" i="14"/>
  <c r="N318" i="14"/>
  <c r="R318" i="14"/>
  <c r="V318" i="14" s="1"/>
  <c r="Z318" i="14"/>
  <c r="AD318" i="14"/>
  <c r="AL318" i="14"/>
  <c r="AP318" i="14"/>
  <c r="AT318" i="14"/>
  <c r="AU318" i="14" s="1"/>
  <c r="AX318" i="14"/>
  <c r="BB318" i="14"/>
  <c r="BF318" i="14"/>
  <c r="V310" i="6"/>
  <c r="V306" i="6"/>
  <c r="V302" i="6"/>
  <c r="D313" i="6"/>
  <c r="M312" i="6"/>
  <c r="D312" i="6"/>
  <c r="D311" i="6"/>
  <c r="M310" i="6"/>
  <c r="D310" i="6"/>
  <c r="D309" i="6"/>
  <c r="C313" i="6"/>
  <c r="Z313" i="6" s="1"/>
  <c r="L312" i="6"/>
  <c r="C312" i="6"/>
  <c r="R312" i="6" s="1"/>
  <c r="T311" i="6"/>
  <c r="C311" i="6"/>
  <c r="V311" i="6" s="1"/>
  <c r="T310" i="6"/>
  <c r="L310" i="6"/>
  <c r="C310" i="6"/>
  <c r="Y310" i="6" s="1"/>
  <c r="C309" i="6"/>
  <c r="Y309" i="6" s="1"/>
  <c r="L308" i="6"/>
  <c r="C308" i="6"/>
  <c r="J308" i="6" s="1"/>
  <c r="T307" i="6"/>
  <c r="C307" i="6"/>
  <c r="Z307" i="6" s="1"/>
  <c r="T306" i="6"/>
  <c r="L306" i="6"/>
  <c r="C306" i="6"/>
  <c r="X306" i="6" s="1"/>
  <c r="C305" i="6"/>
  <c r="Z305" i="6" s="1"/>
  <c r="L304" i="6"/>
  <c r="C304" i="6"/>
  <c r="N304" i="6" s="1"/>
  <c r="T303" i="6"/>
  <c r="C303" i="6"/>
  <c r="G303" i="6" s="1"/>
  <c r="T302" i="6"/>
  <c r="L302" i="6"/>
  <c r="C302" i="6"/>
  <c r="R302" i="6" s="1"/>
  <c r="C301" i="6"/>
  <c r="J301" i="6" s="1"/>
  <c r="L300" i="6"/>
  <c r="C300" i="6"/>
  <c r="Z300" i="6" s="1"/>
  <c r="W313" i="6"/>
  <c r="O312" i="6"/>
  <c r="G311" i="6"/>
  <c r="Q308" i="6"/>
  <c r="I307" i="6"/>
  <c r="Q306" i="6"/>
  <c r="Y305" i="6"/>
  <c r="Q304" i="6"/>
  <c r="I303" i="6"/>
  <c r="Q302" i="6"/>
  <c r="Y301" i="6"/>
  <c r="Q300" i="6"/>
  <c r="Y299" i="6"/>
  <c r="P299" i="6"/>
  <c r="H299" i="6"/>
  <c r="C299" i="6"/>
  <c r="L299" i="6" s="1"/>
  <c r="X298" i="6"/>
  <c r="T298" i="6"/>
  <c r="P298" i="6"/>
  <c r="H298" i="6"/>
  <c r="C298" i="6"/>
  <c r="L298" i="6" s="1"/>
  <c r="X297" i="6"/>
  <c r="P297" i="6"/>
  <c r="L297" i="6"/>
  <c r="H297" i="6"/>
  <c r="C297" i="6"/>
  <c r="T297" i="6" s="1"/>
  <c r="X296" i="6"/>
  <c r="P296" i="6"/>
  <c r="H296" i="6"/>
  <c r="C296" i="6"/>
  <c r="T296" i="6" s="1"/>
  <c r="X295" i="6"/>
  <c r="T295" i="6"/>
  <c r="P295" i="6"/>
  <c r="H295" i="6"/>
  <c r="C295" i="6"/>
  <c r="L295" i="6" s="1"/>
  <c r="X294" i="6"/>
  <c r="T294" i="6"/>
  <c r="P294" i="6"/>
  <c r="L294" i="6"/>
  <c r="H294" i="6"/>
  <c r="C294" i="6"/>
  <c r="X293" i="6"/>
  <c r="P293" i="6"/>
  <c r="L293" i="6"/>
  <c r="H293" i="6"/>
  <c r="C293" i="6"/>
  <c r="T293" i="6" s="1"/>
  <c r="X292" i="6"/>
  <c r="P292" i="6"/>
  <c r="H292" i="6"/>
  <c r="C292" i="6"/>
  <c r="T292" i="6" s="1"/>
  <c r="X291" i="6"/>
  <c r="P291" i="6"/>
  <c r="B313" i="6"/>
  <c r="K312" i="6"/>
  <c r="S311" i="6"/>
  <c r="B311" i="6"/>
  <c r="K310" i="6"/>
  <c r="B309" i="6"/>
  <c r="G308" i="6"/>
  <c r="O307" i="6"/>
  <c r="G307" i="6"/>
  <c r="W306" i="6"/>
  <c r="O306" i="6"/>
  <c r="G306" i="6"/>
  <c r="O305" i="6"/>
  <c r="W304" i="6"/>
  <c r="O304" i="6"/>
  <c r="G304" i="6"/>
  <c r="O303" i="6"/>
  <c r="W302" i="6"/>
  <c r="O302" i="6"/>
  <c r="G302" i="6"/>
  <c r="O301" i="6"/>
  <c r="W300" i="6"/>
  <c r="G300" i="6"/>
  <c r="W299" i="6"/>
  <c r="S299" i="6"/>
  <c r="O299" i="6"/>
  <c r="K299" i="6"/>
  <c r="G299" i="6"/>
  <c r="B299" i="6"/>
  <c r="W298" i="6"/>
  <c r="S298" i="6"/>
  <c r="O298" i="6"/>
  <c r="K298" i="6"/>
  <c r="G298" i="6"/>
  <c r="B298" i="6"/>
  <c r="W297" i="6"/>
  <c r="S297" i="6"/>
  <c r="O297" i="6"/>
  <c r="K297" i="6"/>
  <c r="G297" i="6"/>
  <c r="B297" i="6"/>
  <c r="W296" i="6"/>
  <c r="S296" i="6"/>
  <c r="O296" i="6"/>
  <c r="K296" i="6"/>
  <c r="B296" i="6"/>
  <c r="W295" i="6"/>
  <c r="S295" i="6"/>
  <c r="O295" i="6"/>
  <c r="K295" i="6"/>
  <c r="G295" i="6"/>
  <c r="B295" i="6"/>
  <c r="W294" i="6"/>
  <c r="S294" i="6"/>
  <c r="O294" i="6"/>
  <c r="K294" i="6"/>
  <c r="G294" i="6"/>
  <c r="B294" i="6"/>
  <c r="W293" i="6"/>
  <c r="O313" i="6"/>
  <c r="G312" i="6"/>
  <c r="W310" i="6"/>
  <c r="O309" i="6"/>
  <c r="M308" i="6"/>
  <c r="U307" i="6"/>
  <c r="D307" i="6"/>
  <c r="M306" i="6"/>
  <c r="U305" i="6"/>
  <c r="D305" i="6"/>
  <c r="M304" i="6"/>
  <c r="U303" i="6"/>
  <c r="D303" i="6"/>
  <c r="M302" i="6"/>
  <c r="U301" i="6"/>
  <c r="D301" i="6"/>
  <c r="M300" i="6"/>
  <c r="V299" i="6"/>
  <c r="N299" i="6"/>
  <c r="V298" i="6"/>
  <c r="N298" i="6"/>
  <c r="V297" i="6"/>
  <c r="N297" i="6"/>
  <c r="V296" i="6"/>
  <c r="N296" i="6"/>
  <c r="V295" i="6"/>
  <c r="N295" i="6"/>
  <c r="V294" i="6"/>
  <c r="N294" i="6"/>
  <c r="V293" i="6"/>
  <c r="Q293" i="6"/>
  <c r="K293" i="6"/>
  <c r="Y292" i="6"/>
  <c r="S292" i="6"/>
  <c r="N292" i="6"/>
  <c r="I292" i="6"/>
  <c r="B292" i="6"/>
  <c r="E292" i="6" s="1"/>
  <c r="V291" i="6"/>
  <c r="Q291" i="6"/>
  <c r="L291" i="6"/>
  <c r="H291" i="6"/>
  <c r="C291" i="6"/>
  <c r="T291" i="6" s="1"/>
  <c r="X290" i="6"/>
  <c r="P290" i="6"/>
  <c r="L290" i="6"/>
  <c r="H290" i="6"/>
  <c r="C290" i="6"/>
  <c r="T290" i="6" s="1"/>
  <c r="X289" i="6"/>
  <c r="P289" i="6"/>
  <c r="H289" i="6"/>
  <c r="C289" i="6"/>
  <c r="T289" i="6" s="1"/>
  <c r="X288" i="6"/>
  <c r="T288" i="6"/>
  <c r="P288" i="6"/>
  <c r="H288" i="6"/>
  <c r="C288" i="6"/>
  <c r="L288" i="6" s="1"/>
  <c r="X287" i="6"/>
  <c r="T287" i="6"/>
  <c r="P287" i="6"/>
  <c r="L287" i="6"/>
  <c r="H287" i="6"/>
  <c r="C287" i="6"/>
  <c r="X286" i="6"/>
  <c r="P286" i="6"/>
  <c r="L286" i="6"/>
  <c r="H286" i="6"/>
  <c r="C286" i="6"/>
  <c r="T286" i="6" s="1"/>
  <c r="X285" i="6"/>
  <c r="P285" i="6"/>
  <c r="H285" i="6"/>
  <c r="C285" i="6"/>
  <c r="T285" i="6" s="1"/>
  <c r="X284" i="6"/>
  <c r="T284" i="6"/>
  <c r="P284" i="6"/>
  <c r="H284" i="6"/>
  <c r="C284" i="6"/>
  <c r="L284" i="6" s="1"/>
  <c r="X283" i="6"/>
  <c r="T283" i="6"/>
  <c r="P283" i="6"/>
  <c r="L283" i="6"/>
  <c r="H283" i="6"/>
  <c r="C283" i="6"/>
  <c r="X282" i="6"/>
  <c r="P282" i="6"/>
  <c r="L282" i="6"/>
  <c r="H282" i="6"/>
  <c r="C282" i="6"/>
  <c r="T282" i="6" s="1"/>
  <c r="X281" i="6"/>
  <c r="P281" i="6"/>
  <c r="H281" i="6"/>
  <c r="C281" i="6"/>
  <c r="T281" i="6" s="1"/>
  <c r="X280" i="6"/>
  <c r="T280" i="6"/>
  <c r="P280" i="6"/>
  <c r="H280" i="6"/>
  <c r="C280" i="6"/>
  <c r="L280" i="6" s="1"/>
  <c r="X279" i="6"/>
  <c r="T279" i="6"/>
  <c r="P279" i="6"/>
  <c r="L279" i="6"/>
  <c r="H279" i="6"/>
  <c r="C279" i="6"/>
  <c r="X278" i="6"/>
  <c r="P278" i="6"/>
  <c r="L278" i="6"/>
  <c r="H278" i="6"/>
  <c r="C278" i="6"/>
  <c r="T278" i="6" s="1"/>
  <c r="X277" i="6"/>
  <c r="P277" i="6"/>
  <c r="H277" i="6"/>
  <c r="C277" i="6"/>
  <c r="T277" i="6" s="1"/>
  <c r="X276" i="6"/>
  <c r="T276" i="6"/>
  <c r="P276" i="6"/>
  <c r="H276" i="6"/>
  <c r="C276" i="6"/>
  <c r="L276" i="6" s="1"/>
  <c r="X275" i="6"/>
  <c r="T275" i="6"/>
  <c r="P275" i="6"/>
  <c r="L275" i="6"/>
  <c r="H275" i="6"/>
  <c r="C275" i="6"/>
  <c r="X274" i="6"/>
  <c r="P274" i="6"/>
  <c r="L274" i="6"/>
  <c r="H274" i="6"/>
  <c r="C274" i="6"/>
  <c r="T274" i="6" s="1"/>
  <c r="X273" i="6"/>
  <c r="P273" i="6"/>
  <c r="H273" i="6"/>
  <c r="C273" i="6"/>
  <c r="T273" i="6" s="1"/>
  <c r="X272" i="6"/>
  <c r="T272" i="6"/>
  <c r="P272" i="6"/>
  <c r="H272" i="6"/>
  <c r="C272" i="6"/>
  <c r="L272" i="6" s="1"/>
  <c r="X271" i="6"/>
  <c r="T271" i="6"/>
  <c r="P271" i="6"/>
  <c r="L271" i="6"/>
  <c r="H271" i="6"/>
  <c r="C271" i="6"/>
  <c r="K313" i="6"/>
  <c r="O311" i="6"/>
  <c r="B310" i="6"/>
  <c r="K308" i="6"/>
  <c r="M307" i="6"/>
  <c r="S306" i="6"/>
  <c r="S305" i="6"/>
  <c r="U304" i="6"/>
  <c r="B304" i="6"/>
  <c r="B303" i="6"/>
  <c r="D302" i="6"/>
  <c r="K301" i="6"/>
  <c r="K300" i="6"/>
  <c r="R299" i="6"/>
  <c r="I299" i="6"/>
  <c r="U298" i="6"/>
  <c r="J298" i="6"/>
  <c r="Y297" i="6"/>
  <c r="M297" i="6"/>
  <c r="Z296" i="6"/>
  <c r="Q296" i="6"/>
  <c r="D296" i="6"/>
  <c r="R295" i="6"/>
  <c r="I295" i="6"/>
  <c r="U294" i="6"/>
  <c r="J294" i="6"/>
  <c r="Y293" i="6"/>
  <c r="O293" i="6"/>
  <c r="I293" i="6"/>
  <c r="Z292" i="6"/>
  <c r="R292" i="6"/>
  <c r="K292" i="6"/>
  <c r="D292" i="6"/>
  <c r="U291" i="6"/>
  <c r="N291" i="6"/>
  <c r="I291" i="6"/>
  <c r="B291" i="6"/>
  <c r="V290" i="6"/>
  <c r="Q290" i="6"/>
  <c r="K290" i="6"/>
  <c r="S289" i="6"/>
  <c r="N289" i="6"/>
  <c r="I289" i="6"/>
  <c r="B289" i="6"/>
  <c r="V288" i="6"/>
  <c r="Q288" i="6"/>
  <c r="K288" i="6"/>
  <c r="Y287" i="6"/>
  <c r="S287" i="6"/>
  <c r="N287" i="6"/>
  <c r="I287" i="6"/>
  <c r="B287" i="6"/>
  <c r="V286" i="6"/>
  <c r="Q286" i="6"/>
  <c r="K286" i="6"/>
  <c r="S285" i="6"/>
  <c r="N285" i="6"/>
  <c r="I285" i="6"/>
  <c r="B285" i="6"/>
  <c r="V284" i="6"/>
  <c r="Q284" i="6"/>
  <c r="K284" i="6"/>
  <c r="Y283" i="6"/>
  <c r="S283" i="6"/>
  <c r="N283" i="6"/>
  <c r="I283" i="6"/>
  <c r="B283" i="6"/>
  <c r="V282" i="6"/>
  <c r="Q282" i="6"/>
  <c r="K282" i="6"/>
  <c r="S281" i="6"/>
  <c r="N281" i="6"/>
  <c r="I281" i="6"/>
  <c r="B281" i="6"/>
  <c r="V280" i="6"/>
  <c r="Q280" i="6"/>
  <c r="K280" i="6"/>
  <c r="Y279" i="6"/>
  <c r="S279" i="6"/>
  <c r="N279" i="6"/>
  <c r="I279" i="6"/>
  <c r="B279" i="6"/>
  <c r="V278" i="6"/>
  <c r="Q278" i="6"/>
  <c r="K278" i="6"/>
  <c r="S277" i="6"/>
  <c r="N277" i="6"/>
  <c r="I277" i="6"/>
  <c r="B277" i="6"/>
  <c r="V276" i="6"/>
  <c r="Q276" i="6"/>
  <c r="K276" i="6"/>
  <c r="Y275" i="6"/>
  <c r="S275" i="6"/>
  <c r="N275" i="6"/>
  <c r="I275" i="6"/>
  <c r="B275" i="6"/>
  <c r="V274" i="6"/>
  <c r="Q274" i="6"/>
  <c r="K274" i="6"/>
  <c r="S273" i="6"/>
  <c r="N273" i="6"/>
  <c r="I273" i="6"/>
  <c r="B273" i="6"/>
  <c r="V272" i="6"/>
  <c r="Q272" i="6"/>
  <c r="K272" i="6"/>
  <c r="Y271" i="6"/>
  <c r="S271" i="6"/>
  <c r="N271" i="6"/>
  <c r="I271" i="6"/>
  <c r="B271" i="6"/>
  <c r="W312" i="6"/>
  <c r="K311" i="6"/>
  <c r="K309" i="6"/>
  <c r="D308" i="6"/>
  <c r="K307" i="6"/>
  <c r="K306" i="6"/>
  <c r="M305" i="6"/>
  <c r="S304" i="6"/>
  <c r="S303" i="6"/>
  <c r="U302" i="6"/>
  <c r="B302" i="6"/>
  <c r="E302" i="6" s="1"/>
  <c r="B301" i="6"/>
  <c r="D300" i="6"/>
  <c r="Q299" i="6"/>
  <c r="D299" i="6"/>
  <c r="R298" i="6"/>
  <c r="I298" i="6"/>
  <c r="U297" i="6"/>
  <c r="J297" i="6"/>
  <c r="Y296" i="6"/>
  <c r="M296" i="6"/>
  <c r="Z295" i="6"/>
  <c r="Q295" i="6"/>
  <c r="D295" i="6"/>
  <c r="R294" i="6"/>
  <c r="I294" i="6"/>
  <c r="U293" i="6"/>
  <c r="N293" i="6"/>
  <c r="G293" i="6"/>
  <c r="W292" i="6"/>
  <c r="Q292" i="6"/>
  <c r="J292" i="6"/>
  <c r="Z291" i="6"/>
  <c r="S291" i="6"/>
  <c r="M291" i="6"/>
  <c r="G291" i="6"/>
  <c r="Z290" i="6"/>
  <c r="U290" i="6"/>
  <c r="O290" i="6"/>
  <c r="J290" i="6"/>
  <c r="D290" i="6"/>
  <c r="W289" i="6"/>
  <c r="R289" i="6"/>
  <c r="M289" i="6"/>
  <c r="G289" i="6"/>
  <c r="Z288" i="6"/>
  <c r="U288" i="6"/>
  <c r="O288" i="6"/>
  <c r="J288" i="6"/>
  <c r="D288" i="6"/>
  <c r="W287" i="6"/>
  <c r="R287" i="6"/>
  <c r="M287" i="6"/>
  <c r="G287" i="6"/>
  <c r="Z286" i="6"/>
  <c r="U286" i="6"/>
  <c r="O286" i="6"/>
  <c r="J286" i="6"/>
  <c r="D286" i="6"/>
  <c r="W285" i="6"/>
  <c r="R285" i="6"/>
  <c r="M285" i="6"/>
  <c r="G285" i="6"/>
  <c r="Z284" i="6"/>
  <c r="U284" i="6"/>
  <c r="O284" i="6"/>
  <c r="J284" i="6"/>
  <c r="D284" i="6"/>
  <c r="W283" i="6"/>
  <c r="R283" i="6"/>
  <c r="M283" i="6"/>
  <c r="G283" i="6"/>
  <c r="Z282" i="6"/>
  <c r="U282" i="6"/>
  <c r="O282" i="6"/>
  <c r="J282" i="6"/>
  <c r="D282" i="6"/>
  <c r="W281" i="6"/>
  <c r="R281" i="6"/>
  <c r="M281" i="6"/>
  <c r="G281" i="6"/>
  <c r="Z280" i="6"/>
  <c r="U280" i="6"/>
  <c r="O280" i="6"/>
  <c r="J280" i="6"/>
  <c r="S312" i="6"/>
  <c r="W308" i="6"/>
  <c r="B307" i="6"/>
  <c r="K305" i="6"/>
  <c r="M303" i="6"/>
  <c r="S301" i="6"/>
  <c r="B300" i="6"/>
  <c r="Z298" i="6"/>
  <c r="D298" i="6"/>
  <c r="I297" i="6"/>
  <c r="J296" i="6"/>
  <c r="M295" i="6"/>
  <c r="Q294" i="6"/>
  <c r="S293" i="6"/>
  <c r="D293" i="6"/>
  <c r="O292" i="6"/>
  <c r="Y291" i="6"/>
  <c r="K291" i="6"/>
  <c r="Y290" i="6"/>
  <c r="N290" i="6"/>
  <c r="B290" i="6"/>
  <c r="Q289" i="6"/>
  <c r="S288" i="6"/>
  <c r="I288" i="6"/>
  <c r="V287" i="6"/>
  <c r="K287" i="6"/>
  <c r="Y286" i="6"/>
  <c r="N286" i="6"/>
  <c r="B286" i="6"/>
  <c r="Q285" i="6"/>
  <c r="S284" i="6"/>
  <c r="I284" i="6"/>
  <c r="V283" i="6"/>
  <c r="K283" i="6"/>
  <c r="Y282" i="6"/>
  <c r="N282" i="6"/>
  <c r="B282" i="6"/>
  <c r="Q281" i="6"/>
  <c r="S280" i="6"/>
  <c r="I280" i="6"/>
  <c r="Z279" i="6"/>
  <c r="R279" i="6"/>
  <c r="K279" i="6"/>
  <c r="D279" i="6"/>
  <c r="U278" i="6"/>
  <c r="N278" i="6"/>
  <c r="G278" i="6"/>
  <c r="W277" i="6"/>
  <c r="Q277" i="6"/>
  <c r="J277" i="6"/>
  <c r="Z276" i="6"/>
  <c r="S276" i="6"/>
  <c r="M276" i="6"/>
  <c r="D276" i="6"/>
  <c r="V275" i="6"/>
  <c r="O275" i="6"/>
  <c r="G275" i="6"/>
  <c r="Y274" i="6"/>
  <c r="R274" i="6"/>
  <c r="J274" i="6"/>
  <c r="B274" i="6"/>
  <c r="U273" i="6"/>
  <c r="M273" i="6"/>
  <c r="W272" i="6"/>
  <c r="O272" i="6"/>
  <c r="I272" i="6"/>
  <c r="Z271" i="6"/>
  <c r="R271" i="6"/>
  <c r="K271" i="6"/>
  <c r="D271" i="6"/>
  <c r="P270" i="6"/>
  <c r="D270" i="6"/>
  <c r="B269" i="6"/>
  <c r="D268" i="6"/>
  <c r="B267" i="6"/>
  <c r="P266" i="6"/>
  <c r="D266" i="6"/>
  <c r="B265" i="6"/>
  <c r="D264" i="6"/>
  <c r="B263" i="6"/>
  <c r="D262" i="6"/>
  <c r="D261" i="6"/>
  <c r="Y260" i="6"/>
  <c r="U260" i="6"/>
  <c r="M260" i="6"/>
  <c r="D260" i="6"/>
  <c r="D259" i="6"/>
  <c r="D258" i="6"/>
  <c r="D257" i="6"/>
  <c r="U256" i="6"/>
  <c r="M256" i="6"/>
  <c r="D256" i="6"/>
  <c r="D255" i="6"/>
  <c r="D254" i="6"/>
  <c r="D253" i="6"/>
  <c r="U252" i="6"/>
  <c r="M252" i="6"/>
  <c r="D252" i="6"/>
  <c r="D251" i="6"/>
  <c r="D250" i="6"/>
  <c r="D249" i="6"/>
  <c r="Y248" i="6"/>
  <c r="U248" i="6"/>
  <c r="M248" i="6"/>
  <c r="D248" i="6"/>
  <c r="D247" i="6"/>
  <c r="D246" i="6"/>
  <c r="D245" i="6"/>
  <c r="Y244" i="6"/>
  <c r="U244" i="6"/>
  <c r="M244" i="6"/>
  <c r="D244" i="6"/>
  <c r="D243" i="6"/>
  <c r="D242" i="6"/>
  <c r="D241" i="6"/>
  <c r="U240" i="6"/>
  <c r="M240" i="6"/>
  <c r="D240" i="6"/>
  <c r="D239" i="6"/>
  <c r="D238" i="6"/>
  <c r="D237" i="6"/>
  <c r="D236" i="6"/>
  <c r="D235" i="6"/>
  <c r="D234" i="6"/>
  <c r="D233" i="6"/>
  <c r="D232" i="6"/>
  <c r="D231" i="6"/>
  <c r="U230" i="6"/>
  <c r="M230" i="6"/>
  <c r="D230" i="6"/>
  <c r="U229" i="6"/>
  <c r="M229" i="6"/>
  <c r="D229" i="6"/>
  <c r="D228" i="6"/>
  <c r="D227" i="6"/>
  <c r="D226" i="6"/>
  <c r="D225" i="6"/>
  <c r="B312" i="6"/>
  <c r="E312" i="6" s="1"/>
  <c r="S308" i="6"/>
  <c r="U306" i="6"/>
  <c r="B305" i="6"/>
  <c r="K303" i="6"/>
  <c r="M301" i="6"/>
  <c r="U299" i="6"/>
  <c r="Y298" i="6"/>
  <c r="Z297" i="6"/>
  <c r="D297" i="6"/>
  <c r="I296" i="6"/>
  <c r="J295" i="6"/>
  <c r="M294" i="6"/>
  <c r="R293" i="6"/>
  <c r="B293" i="6"/>
  <c r="M292" i="6"/>
  <c r="W291" i="6"/>
  <c r="J291" i="6"/>
  <c r="W290" i="6"/>
  <c r="M290" i="6"/>
  <c r="Z289" i="6"/>
  <c r="O289" i="6"/>
  <c r="D289" i="6"/>
  <c r="R288" i="6"/>
  <c r="G288" i="6"/>
  <c r="U287" i="6"/>
  <c r="S310" i="6"/>
  <c r="G310" i="6"/>
  <c r="B306" i="6"/>
  <c r="E306" i="6" s="1"/>
  <c r="K302" i="6"/>
  <c r="J299" i="6"/>
  <c r="Q297" i="6"/>
  <c r="U295" i="6"/>
  <c r="Z293" i="6"/>
  <c r="U292" i="6"/>
  <c r="O291" i="6"/>
  <c r="R290" i="6"/>
  <c r="U289" i="6"/>
  <c r="W288" i="6"/>
  <c r="Z287" i="6"/>
  <c r="R286" i="6"/>
  <c r="Z285" i="6"/>
  <c r="K285" i="6"/>
  <c r="W284" i="6"/>
  <c r="G284" i="6"/>
  <c r="Q283" i="6"/>
  <c r="D283" i="6"/>
  <c r="M282" i="6"/>
  <c r="V281" i="6"/>
  <c r="J281" i="6"/>
  <c r="R280" i="6"/>
  <c r="D280" i="6"/>
  <c r="U279" i="6"/>
  <c r="J279" i="6"/>
  <c r="Y278" i="6"/>
  <c r="O278" i="6"/>
  <c r="D278" i="6"/>
  <c r="U277" i="6"/>
  <c r="K277" i="6"/>
  <c r="Y276" i="6"/>
  <c r="O276" i="6"/>
  <c r="G276" i="6"/>
  <c r="U275" i="6"/>
  <c r="K275" i="6"/>
  <c r="Z274" i="6"/>
  <c r="O274" i="6"/>
  <c r="G274" i="6"/>
  <c r="V273" i="6"/>
  <c r="K273" i="6"/>
  <c r="Z272" i="6"/>
  <c r="R272" i="6"/>
  <c r="G272" i="6"/>
  <c r="V271" i="6"/>
  <c r="M271" i="6"/>
  <c r="Z270" i="6"/>
  <c r="S270" i="6"/>
  <c r="L270" i="6"/>
  <c r="C270" i="6"/>
  <c r="V270" i="6" s="1"/>
  <c r="B268" i="6"/>
  <c r="D267" i="6"/>
  <c r="W266" i="6"/>
  <c r="H266" i="6"/>
  <c r="Q265" i="6"/>
  <c r="C265" i="6"/>
  <c r="M264" i="6"/>
  <c r="C262" i="6"/>
  <c r="Z260" i="6"/>
  <c r="T260" i="6"/>
  <c r="J260" i="6"/>
  <c r="C260" i="6"/>
  <c r="I260" i="6" s="1"/>
  <c r="Z258" i="6"/>
  <c r="O258" i="6"/>
  <c r="C258" i="6"/>
  <c r="T256" i="6"/>
  <c r="J256" i="6"/>
  <c r="C256" i="6"/>
  <c r="I256" i="6" s="1"/>
  <c r="C254" i="6"/>
  <c r="M254" i="6" s="1"/>
  <c r="T252" i="6"/>
  <c r="O252" i="6"/>
  <c r="J252" i="6"/>
  <c r="C252" i="6"/>
  <c r="I252" i="6" s="1"/>
  <c r="C250" i="6"/>
  <c r="Z248" i="6"/>
  <c r="T248" i="6"/>
  <c r="O248" i="6"/>
  <c r="J248" i="6"/>
  <c r="C248" i="6"/>
  <c r="I248" i="6" s="1"/>
  <c r="C246" i="6"/>
  <c r="Z244" i="6"/>
  <c r="T244" i="6"/>
  <c r="J244" i="6"/>
  <c r="C244" i="6"/>
  <c r="I244" i="6" s="1"/>
  <c r="Z242" i="6"/>
  <c r="O242" i="6"/>
  <c r="C242" i="6"/>
  <c r="M242" i="6" s="1"/>
  <c r="T240" i="6"/>
  <c r="J240" i="6"/>
  <c r="C240" i="6"/>
  <c r="I240" i="6" s="1"/>
  <c r="B308" i="6"/>
  <c r="K304" i="6"/>
  <c r="U300" i="6"/>
  <c r="Q298" i="6"/>
  <c r="U296" i="6"/>
  <c r="Z294" i="6"/>
  <c r="M293" i="6"/>
  <c r="G292" i="6"/>
  <c r="I290" i="6"/>
  <c r="K289" i="6"/>
  <c r="N288" i="6"/>
  <c r="Q287" i="6"/>
  <c r="D287" i="6"/>
  <c r="M286" i="6"/>
  <c r="V285" i="6"/>
  <c r="J285" i="6"/>
  <c r="R284" i="6"/>
  <c r="B284" i="6"/>
  <c r="O283" i="6"/>
  <c r="W282" i="6"/>
  <c r="I282" i="6"/>
  <c r="U281" i="6"/>
  <c r="D281" i="6"/>
  <c r="N280" i="6"/>
  <c r="B280" i="6"/>
  <c r="Q279" i="6"/>
  <c r="G279" i="6"/>
  <c r="W278" i="6"/>
  <c r="M278" i="6"/>
  <c r="B278" i="6"/>
  <c r="R277" i="6"/>
  <c r="G277" i="6"/>
  <c r="W276" i="6"/>
  <c r="N276" i="6"/>
  <c r="B276" i="6"/>
  <c r="R275" i="6"/>
  <c r="J275" i="6"/>
  <c r="W274" i="6"/>
  <c r="N274" i="6"/>
  <c r="D274" i="6"/>
  <c r="R273" i="6"/>
  <c r="J273" i="6"/>
  <c r="Y272" i="6"/>
  <c r="N272" i="6"/>
  <c r="D272" i="6"/>
  <c r="U271" i="6"/>
  <c r="J271" i="6"/>
  <c r="Y270" i="6"/>
  <c r="Q270" i="6"/>
  <c r="I270" i="6"/>
  <c r="B270" i="6"/>
  <c r="D269" i="6"/>
  <c r="C267" i="6"/>
  <c r="L267" i="6" s="1"/>
  <c r="M266" i="6"/>
  <c r="G266" i="6"/>
  <c r="W265" i="6"/>
  <c r="I265" i="6"/>
  <c r="S264" i="6"/>
  <c r="C264" i="6"/>
  <c r="X262" i="6"/>
  <c r="B262" i="6"/>
  <c r="X260" i="6"/>
  <c r="S260" i="6"/>
  <c r="N260" i="6"/>
  <c r="H260" i="6"/>
  <c r="B260" i="6"/>
  <c r="E260" i="6" s="1"/>
  <c r="S258" i="6"/>
  <c r="H258" i="6"/>
  <c r="B258" i="6"/>
  <c r="X256" i="6"/>
  <c r="S256" i="6"/>
  <c r="H256" i="6"/>
  <c r="B256" i="6"/>
  <c r="S254" i="6"/>
  <c r="B254" i="6"/>
  <c r="X252" i="6"/>
  <c r="S252" i="6"/>
  <c r="H252" i="6"/>
  <c r="B252" i="6"/>
  <c r="S250" i="6"/>
  <c r="B250" i="6"/>
  <c r="X248" i="6"/>
  <c r="S248" i="6"/>
  <c r="N248" i="6"/>
  <c r="H248" i="6"/>
  <c r="B248" i="6"/>
  <c r="S246" i="6"/>
  <c r="H246" i="6"/>
  <c r="B246" i="6"/>
  <c r="X244" i="6"/>
  <c r="S244" i="6"/>
  <c r="N244" i="6"/>
  <c r="H244" i="6"/>
  <c r="B244" i="6"/>
  <c r="E244" i="6" s="1"/>
  <c r="K243" i="6"/>
  <c r="S242" i="6"/>
  <c r="H242" i="6"/>
  <c r="B242" i="6"/>
  <c r="S307" i="6"/>
  <c r="D304" i="6"/>
  <c r="S300" i="6"/>
  <c r="M298" i="6"/>
  <c r="R296" i="6"/>
  <c r="Y294" i="6"/>
  <c r="J293" i="6"/>
  <c r="D291" i="6"/>
  <c r="G290" i="6"/>
  <c r="J289" i="6"/>
  <c r="M288" i="6"/>
  <c r="O287" i="6"/>
  <c r="W286" i="6"/>
  <c r="I286" i="6"/>
  <c r="U285" i="6"/>
  <c r="D285" i="6"/>
  <c r="N284" i="6"/>
  <c r="Z283" i="6"/>
  <c r="J283" i="6"/>
  <c r="S282" i="6"/>
  <c r="G282" i="6"/>
  <c r="O281" i="6"/>
  <c r="Y280" i="6"/>
  <c r="M280" i="6"/>
  <c r="W279" i="6"/>
  <c r="O279" i="6"/>
  <c r="S278" i="6"/>
  <c r="J278" i="6"/>
  <c r="Z277" i="6"/>
  <c r="O277" i="6"/>
  <c r="U276" i="6"/>
  <c r="J276" i="6"/>
  <c r="Z275" i="6"/>
  <c r="Q275" i="6"/>
  <c r="U274" i="6"/>
  <c r="M274" i="6"/>
  <c r="Z273" i="6"/>
  <c r="Q273" i="6"/>
  <c r="G273" i="6"/>
  <c r="U272" i="6"/>
  <c r="M272" i="6"/>
  <c r="B272" i="6"/>
  <c r="Q271" i="6"/>
  <c r="G271" i="6"/>
  <c r="W270" i="6"/>
  <c r="O270" i="6"/>
  <c r="H270" i="6"/>
  <c r="Y269" i="6"/>
  <c r="Q269" i="6"/>
  <c r="C269" i="6"/>
  <c r="S269" i="6" s="1"/>
  <c r="Y266" i="6"/>
  <c r="S266" i="6"/>
  <c r="L266" i="6"/>
  <c r="C266" i="6"/>
  <c r="U266" i="6" s="1"/>
  <c r="U265" i="6"/>
  <c r="G265" i="6"/>
  <c r="X264" i="6"/>
  <c r="Q264" i="6"/>
  <c r="I264" i="6"/>
  <c r="B264" i="6"/>
  <c r="D263" i="6"/>
  <c r="W262" i="6"/>
  <c r="O262" i="6"/>
  <c r="H262" i="6"/>
  <c r="D306" i="6"/>
  <c r="Y295" i="6"/>
  <c r="S290" i="6"/>
  <c r="J287" i="6"/>
  <c r="Y284" i="6"/>
  <c r="R282" i="6"/>
  <c r="G280" i="6"/>
  <c r="R278" i="6"/>
  <c r="D277" i="6"/>
  <c r="M275" i="6"/>
  <c r="W273" i="6"/>
  <c r="J272" i="6"/>
  <c r="T270" i="6"/>
  <c r="P269" i="6"/>
  <c r="G267" i="6"/>
  <c r="B266" i="6"/>
  <c r="W264" i="6"/>
  <c r="M262" i="6"/>
  <c r="W260" i="6"/>
  <c r="L260" i="6"/>
  <c r="Z259" i="6"/>
  <c r="C259" i="6"/>
  <c r="W259" i="6" s="1"/>
  <c r="R258" i="6"/>
  <c r="G258" i="6"/>
  <c r="L256" i="6"/>
  <c r="C255" i="6"/>
  <c r="V255" i="6" s="1"/>
  <c r="R254" i="6"/>
  <c r="G254" i="6"/>
  <c r="W252" i="6"/>
  <c r="L252" i="6"/>
  <c r="C251" i="6"/>
  <c r="V251" i="6" s="1"/>
  <c r="R250" i="6"/>
  <c r="G250" i="6"/>
  <c r="W248" i="6"/>
  <c r="L248" i="6"/>
  <c r="C247" i="6"/>
  <c r="U247" i="6" s="1"/>
  <c r="R246" i="6"/>
  <c r="W244" i="6"/>
  <c r="L244" i="6"/>
  <c r="O243" i="6"/>
  <c r="C243" i="6"/>
  <c r="G242" i="6"/>
  <c r="W240" i="6"/>
  <c r="P240" i="6"/>
  <c r="H240" i="6"/>
  <c r="O239" i="6"/>
  <c r="C239" i="6"/>
  <c r="T237" i="6"/>
  <c r="C237" i="6"/>
  <c r="Z235" i="6"/>
  <c r="O235" i="6"/>
  <c r="J235" i="6"/>
  <c r="C235" i="6"/>
  <c r="U235" i="6" s="1"/>
  <c r="C233" i="6"/>
  <c r="M233" i="6" s="1"/>
  <c r="T231" i="6"/>
  <c r="O231" i="6"/>
  <c r="C231" i="6"/>
  <c r="Z231" i="6" s="1"/>
  <c r="R230" i="6"/>
  <c r="L230" i="6"/>
  <c r="G230" i="6"/>
  <c r="Z229" i="6"/>
  <c r="T229" i="6"/>
  <c r="O229" i="6"/>
  <c r="J229" i="6"/>
  <c r="C229" i="6"/>
  <c r="Q229" i="6" s="1"/>
  <c r="Z227" i="6"/>
  <c r="T227" i="6"/>
  <c r="O227" i="6"/>
  <c r="C227" i="6"/>
  <c r="U227" i="6" s="1"/>
  <c r="Z225" i="6"/>
  <c r="T225" i="6"/>
  <c r="J225" i="6"/>
  <c r="C225" i="6"/>
  <c r="B224" i="6"/>
  <c r="B223" i="6"/>
  <c r="B222" i="6"/>
  <c r="B221" i="6"/>
  <c r="B220" i="6"/>
  <c r="S302" i="6"/>
  <c r="D294" i="6"/>
  <c r="V289" i="6"/>
  <c r="S286" i="6"/>
  <c r="M284" i="6"/>
  <c r="Z281" i="6"/>
  <c r="V279" i="6"/>
  <c r="I278" i="6"/>
  <c r="R276" i="6"/>
  <c r="D275" i="6"/>
  <c r="O273" i="6"/>
  <c r="W271" i="6"/>
  <c r="M270" i="6"/>
  <c r="I269" i="6"/>
  <c r="C268" i="6"/>
  <c r="Y268" i="6" s="1"/>
  <c r="X266" i="6"/>
  <c r="T265" i="6"/>
  <c r="O264" i="6"/>
  <c r="K263" i="6"/>
  <c r="V260" i="6"/>
  <c r="K260" i="6"/>
  <c r="X259" i="6"/>
  <c r="N259" i="6"/>
  <c r="B259" i="6"/>
  <c r="P258" i="6"/>
  <c r="H257" i="6"/>
  <c r="V256" i="6"/>
  <c r="K256" i="6"/>
  <c r="N255" i="6"/>
  <c r="B255" i="6"/>
  <c r="P254" i="6"/>
  <c r="V252" i="6"/>
  <c r="K252" i="6"/>
  <c r="B251" i="6"/>
  <c r="P250" i="6"/>
  <c r="V248" i="6"/>
  <c r="K248" i="6"/>
  <c r="B247" i="6"/>
  <c r="P246" i="6"/>
  <c r="V244" i="6"/>
  <c r="K244" i="6"/>
  <c r="X243" i="6"/>
  <c r="N243" i="6"/>
  <c r="B243" i="6"/>
  <c r="P242" i="6"/>
  <c r="K241" i="6"/>
  <c r="C241" i="6"/>
  <c r="R241" i="6" s="1"/>
  <c r="V240" i="6"/>
  <c r="N240" i="6"/>
  <c r="G240" i="6"/>
  <c r="X239" i="6"/>
  <c r="S239" i="6"/>
  <c r="H239" i="6"/>
  <c r="B239" i="6"/>
  <c r="X237" i="6"/>
  <c r="S237" i="6"/>
  <c r="H237" i="6"/>
  <c r="B237" i="6"/>
  <c r="V236" i="6"/>
  <c r="X235" i="6"/>
  <c r="S235" i="6"/>
  <c r="H235" i="6"/>
  <c r="B235" i="6"/>
  <c r="P234" i="6"/>
  <c r="H233" i="6"/>
  <c r="B233" i="6"/>
  <c r="K232" i="6"/>
  <c r="X231" i="6"/>
  <c r="S231" i="6"/>
  <c r="H231" i="6"/>
  <c r="B231" i="6"/>
  <c r="V230" i="6"/>
  <c r="P230" i="6"/>
  <c r="K230" i="6"/>
  <c r="X229" i="6"/>
  <c r="S229" i="6"/>
  <c r="N229" i="6"/>
  <c r="H229" i="6"/>
  <c r="B229" i="6"/>
  <c r="X227" i="6"/>
  <c r="S227" i="6"/>
  <c r="H227" i="6"/>
  <c r="B227" i="6"/>
  <c r="V226" i="6"/>
  <c r="X225" i="6"/>
  <c r="S225" i="6"/>
  <c r="H225" i="6"/>
  <c r="B225" i="6"/>
  <c r="E225" i="6" s="1"/>
  <c r="P224" i="6"/>
  <c r="V219" i="6"/>
  <c r="M299" i="6"/>
  <c r="V292" i="6"/>
  <c r="Y288" i="6"/>
  <c r="G286" i="6"/>
  <c r="U283" i="6"/>
  <c r="K281" i="6"/>
  <c r="M279" i="6"/>
  <c r="V277" i="6"/>
  <c r="I276" i="6"/>
  <c r="S274" i="6"/>
  <c r="D273" i="6"/>
  <c r="O271" i="6"/>
  <c r="G270" i="6"/>
  <c r="U267" i="6"/>
  <c r="Q266" i="6"/>
  <c r="L265" i="6"/>
  <c r="C263" i="6"/>
  <c r="U263" i="6" s="1"/>
  <c r="C261" i="6"/>
  <c r="R260" i="6"/>
  <c r="G260" i="6"/>
  <c r="T259" i="6"/>
  <c r="J259" i="6"/>
  <c r="L258" i="6"/>
  <c r="C257" i="6"/>
  <c r="R256" i="6"/>
  <c r="G256" i="6"/>
  <c r="T255" i="6"/>
  <c r="W254" i="6"/>
  <c r="L254" i="6"/>
  <c r="C253" i="6"/>
  <c r="R252" i="6"/>
  <c r="G252" i="6"/>
  <c r="J251" i="6"/>
  <c r="W250" i="6"/>
  <c r="L250" i="6"/>
  <c r="C249" i="6"/>
  <c r="R248" i="6"/>
  <c r="G248" i="6"/>
  <c r="T247" i="6"/>
  <c r="J247" i="6"/>
  <c r="W246" i="6"/>
  <c r="L246" i="6"/>
  <c r="C245" i="6"/>
  <c r="R244" i="6"/>
  <c r="G244" i="6"/>
  <c r="T243" i="6"/>
  <c r="J243" i="6"/>
  <c r="W242" i="6"/>
  <c r="L242" i="6"/>
  <c r="Z241" i="6"/>
  <c r="P241" i="6"/>
  <c r="B241" i="6"/>
  <c r="S240" i="6"/>
  <c r="L240" i="6"/>
  <c r="W239" i="6"/>
  <c r="R239" i="6"/>
  <c r="L239" i="6"/>
  <c r="G239" i="6"/>
  <c r="T238" i="6"/>
  <c r="O238" i="6"/>
  <c r="J238" i="6"/>
  <c r="C238" i="6"/>
  <c r="N238" i="6" s="1"/>
  <c r="W237" i="6"/>
  <c r="R237" i="6"/>
  <c r="L237" i="6"/>
  <c r="T236" i="6"/>
  <c r="O236" i="6"/>
  <c r="J236" i="6"/>
  <c r="C236" i="6"/>
  <c r="M236" i="6" s="1"/>
  <c r="W235" i="6"/>
  <c r="R235" i="6"/>
  <c r="G235" i="6"/>
  <c r="T234" i="6"/>
  <c r="O234" i="6"/>
  <c r="J234" i="6"/>
  <c r="C234" i="6"/>
  <c r="W234" i="6" s="1"/>
  <c r="W233" i="6"/>
  <c r="T232" i="6"/>
  <c r="O232" i="6"/>
  <c r="J232" i="6"/>
  <c r="C232" i="6"/>
  <c r="W232" i="6" s="1"/>
  <c r="R231" i="6"/>
  <c r="L231" i="6"/>
  <c r="G231" i="6"/>
  <c r="Z230" i="6"/>
  <c r="T230" i="6"/>
  <c r="O230" i="6"/>
  <c r="J230" i="6"/>
  <c r="C230" i="6"/>
  <c r="Y230" i="6" s="1"/>
  <c r="W229" i="6"/>
  <c r="R229" i="6"/>
  <c r="L229" i="6"/>
  <c r="G229" i="6"/>
  <c r="Z228" i="6"/>
  <c r="T228" i="6"/>
  <c r="O228" i="6"/>
  <c r="C228" i="6"/>
  <c r="W228" i="6" s="1"/>
  <c r="W227" i="6"/>
  <c r="R227" i="6"/>
  <c r="L227" i="6"/>
  <c r="G227" i="6"/>
  <c r="Z226" i="6"/>
  <c r="T226" i="6"/>
  <c r="J226" i="6"/>
  <c r="C226" i="6"/>
  <c r="W226" i="6" s="1"/>
  <c r="W225" i="6"/>
  <c r="R225" i="6"/>
  <c r="L225" i="6"/>
  <c r="G225" i="6"/>
  <c r="Z224" i="6"/>
  <c r="O224" i="6"/>
  <c r="J224" i="6"/>
  <c r="D224" i="6"/>
  <c r="Y223" i="6"/>
  <c r="D223" i="6"/>
  <c r="M222" i="6"/>
  <c r="D222" i="6"/>
  <c r="D221" i="6"/>
  <c r="Y220" i="6"/>
  <c r="D220" i="6"/>
  <c r="U219" i="6"/>
  <c r="M219" i="6"/>
  <c r="R297" i="6"/>
  <c r="W275" i="6"/>
  <c r="W269" i="6"/>
  <c r="D265" i="6"/>
  <c r="B261" i="6"/>
  <c r="H259" i="6"/>
  <c r="N257" i="6"/>
  <c r="S255" i="6"/>
  <c r="K250" i="6"/>
  <c r="P248" i="6"/>
  <c r="V246" i="6"/>
  <c r="B245" i="6"/>
  <c r="H243" i="6"/>
  <c r="O241" i="6"/>
  <c r="K240" i="6"/>
  <c r="K239" i="6"/>
  <c r="P237" i="6"/>
  <c r="S236" i="6"/>
  <c r="V235" i="6"/>
  <c r="X234" i="6"/>
  <c r="B234" i="6"/>
  <c r="E234" i="6" s="1"/>
  <c r="H232" i="6"/>
  <c r="K231" i="6"/>
  <c r="N230" i="6"/>
  <c r="P229" i="6"/>
  <c r="V227" i="6"/>
  <c r="X226" i="6"/>
  <c r="B226" i="6"/>
  <c r="H224" i="6"/>
  <c r="X220" i="6"/>
  <c r="P219" i="6"/>
  <c r="Z215" i="6"/>
  <c r="R215" i="6"/>
  <c r="R211" i="6"/>
  <c r="N211" i="6"/>
  <c r="J211" i="6"/>
  <c r="Z207" i="6"/>
  <c r="R207" i="6"/>
  <c r="R203" i="6"/>
  <c r="N203" i="6"/>
  <c r="J203" i="6"/>
  <c r="Z199" i="6"/>
  <c r="R199" i="6"/>
  <c r="R195" i="6"/>
  <c r="N195" i="6"/>
  <c r="J195" i="6"/>
  <c r="Z191" i="6"/>
  <c r="R191" i="6"/>
  <c r="R187" i="6"/>
  <c r="N187" i="6"/>
  <c r="J187" i="6"/>
  <c r="Z183" i="6"/>
  <c r="R183" i="6"/>
  <c r="R179" i="6"/>
  <c r="N179" i="6"/>
  <c r="J179" i="6"/>
  <c r="Z175" i="6"/>
  <c r="R175" i="6"/>
  <c r="R171" i="6"/>
  <c r="N171" i="6"/>
  <c r="J171" i="6"/>
  <c r="R291" i="6"/>
  <c r="W280" i="6"/>
  <c r="I274" i="6"/>
  <c r="S268" i="6"/>
  <c r="Y263" i="6"/>
  <c r="P260" i="6"/>
  <c r="V258" i="6"/>
  <c r="B257" i="6"/>
  <c r="E257" i="6" s="1"/>
  <c r="H255" i="6"/>
  <c r="N253" i="6"/>
  <c r="S251" i="6"/>
  <c r="X249" i="6"/>
  <c r="K246" i="6"/>
  <c r="P244" i="6"/>
  <c r="V242" i="6"/>
  <c r="H241" i="6"/>
  <c r="B240" i="6"/>
  <c r="E240" i="6" s="1"/>
  <c r="H238" i="6"/>
  <c r="K237" i="6"/>
  <c r="N236" i="6"/>
  <c r="P235" i="6"/>
  <c r="S234" i="6"/>
  <c r="V233" i="6"/>
  <c r="X232" i="6"/>
  <c r="B232" i="6"/>
  <c r="H230" i="6"/>
  <c r="K229" i="6"/>
  <c r="N228" i="6"/>
  <c r="P227" i="6"/>
  <c r="S226" i="6"/>
  <c r="V225" i="6"/>
  <c r="X224" i="6"/>
  <c r="C224" i="6"/>
  <c r="M224" i="6" s="1"/>
  <c r="T222" i="6"/>
  <c r="C222" i="6"/>
  <c r="T220" i="6"/>
  <c r="C220" i="6"/>
  <c r="G220" i="6" s="1"/>
  <c r="L219" i="6"/>
  <c r="D219" i="6"/>
  <c r="D218" i="6"/>
  <c r="Y217" i="6"/>
  <c r="D217" i="6"/>
  <c r="D216" i="6"/>
  <c r="Y215" i="6"/>
  <c r="U215" i="6"/>
  <c r="Q215" i="6"/>
  <c r="M215" i="6"/>
  <c r="I215" i="6"/>
  <c r="D215" i="6"/>
  <c r="M214" i="6"/>
  <c r="I214" i="6"/>
  <c r="D214" i="6"/>
  <c r="D213" i="6"/>
  <c r="Q212" i="6"/>
  <c r="D212" i="6"/>
  <c r="Y211" i="6"/>
  <c r="U211" i="6"/>
  <c r="Q211" i="6"/>
  <c r="M211" i="6"/>
  <c r="I211" i="6"/>
  <c r="D211" i="6"/>
  <c r="U210" i="6"/>
  <c r="Q210" i="6"/>
  <c r="M210" i="6"/>
  <c r="D210" i="6"/>
  <c r="D209" i="6"/>
  <c r="Y208" i="6"/>
  <c r="Q208" i="6"/>
  <c r="D208" i="6"/>
  <c r="Y207" i="6"/>
  <c r="U207" i="6"/>
  <c r="Q207" i="6"/>
  <c r="M207" i="6"/>
  <c r="I207" i="6"/>
  <c r="D207" i="6"/>
  <c r="D206" i="6"/>
  <c r="M205" i="6"/>
  <c r="I205" i="6"/>
  <c r="D205" i="6"/>
  <c r="D204" i="6"/>
  <c r="Y203" i="6"/>
  <c r="U203" i="6"/>
  <c r="Q203" i="6"/>
  <c r="M203" i="6"/>
  <c r="I203" i="6"/>
  <c r="D203" i="6"/>
  <c r="D202" i="6"/>
  <c r="D201" i="6"/>
  <c r="D200" i="6"/>
  <c r="Y199" i="6"/>
  <c r="U199" i="6"/>
  <c r="Q199" i="6"/>
  <c r="M199" i="6"/>
  <c r="I199" i="6"/>
  <c r="D199" i="6"/>
  <c r="M198" i="6"/>
  <c r="I198" i="6"/>
  <c r="D198" i="6"/>
  <c r="D197" i="6"/>
  <c r="Q196" i="6"/>
  <c r="D196" i="6"/>
  <c r="Y195" i="6"/>
  <c r="U195" i="6"/>
  <c r="Q195" i="6"/>
  <c r="M195" i="6"/>
  <c r="I195" i="6"/>
  <c r="D195" i="6"/>
  <c r="D194" i="6"/>
  <c r="D193" i="6"/>
  <c r="D192" i="6"/>
  <c r="Y191" i="6"/>
  <c r="U191" i="6"/>
  <c r="Q191" i="6"/>
  <c r="M191" i="6"/>
  <c r="I191" i="6"/>
  <c r="D191" i="6"/>
  <c r="D190" i="6"/>
  <c r="D189" i="6"/>
  <c r="D188" i="6"/>
  <c r="Y187" i="6"/>
  <c r="U187" i="6"/>
  <c r="Q187" i="6"/>
  <c r="M187" i="6"/>
  <c r="I187" i="6"/>
  <c r="D187" i="6"/>
  <c r="D186" i="6"/>
  <c r="Y185" i="6"/>
  <c r="D185" i="6"/>
  <c r="D184" i="6"/>
  <c r="Y183" i="6"/>
  <c r="U183" i="6"/>
  <c r="Q183" i="6"/>
  <c r="M183" i="6"/>
  <c r="I183" i="6"/>
  <c r="D183" i="6"/>
  <c r="M182" i="6"/>
  <c r="D182" i="6"/>
  <c r="D181" i="6"/>
  <c r="U180" i="6"/>
  <c r="D180" i="6"/>
  <c r="Y179" i="6"/>
  <c r="U179" i="6"/>
  <c r="Q179" i="6"/>
  <c r="M179" i="6"/>
  <c r="I179" i="6"/>
  <c r="D179" i="6"/>
  <c r="U178" i="6"/>
  <c r="D178" i="6"/>
  <c r="D177" i="6"/>
  <c r="D176" i="6"/>
  <c r="Y175" i="6"/>
  <c r="U175" i="6"/>
  <c r="Q175" i="6"/>
  <c r="M175" i="6"/>
  <c r="I175" i="6"/>
  <c r="D175" i="6"/>
  <c r="D174" i="6"/>
  <c r="D173" i="6"/>
  <c r="D172" i="6"/>
  <c r="Y171" i="6"/>
  <c r="U171" i="6"/>
  <c r="Q171" i="6"/>
  <c r="M171" i="6"/>
  <c r="I171" i="6"/>
  <c r="D171" i="6"/>
  <c r="Q170" i="6"/>
  <c r="D170" i="6"/>
  <c r="B288" i="6"/>
  <c r="E288" i="6" s="1"/>
  <c r="Z278" i="6"/>
  <c r="S272" i="6"/>
  <c r="O267" i="6"/>
  <c r="T262" i="6"/>
  <c r="K258" i="6"/>
  <c r="P256" i="6"/>
  <c r="V254" i="6"/>
  <c r="B253" i="6"/>
  <c r="H251" i="6"/>
  <c r="N249" i="6"/>
  <c r="S247" i="6"/>
  <c r="X245" i="6"/>
  <c r="K242" i="6"/>
  <c r="X240" i="6"/>
  <c r="V239" i="6"/>
  <c r="X238" i="6"/>
  <c r="B238" i="6"/>
  <c r="E238" i="6" s="1"/>
  <c r="H236" i="6"/>
  <c r="K235" i="6"/>
  <c r="N234" i="6"/>
  <c r="P233" i="6"/>
  <c r="S232" i="6"/>
  <c r="V231" i="6"/>
  <c r="X230" i="6"/>
  <c r="B230" i="6"/>
  <c r="H228" i="6"/>
  <c r="K227" i="6"/>
  <c r="N226" i="6"/>
  <c r="P225" i="6"/>
  <c r="S224" i="6"/>
  <c r="P222" i="6"/>
  <c r="P220" i="6"/>
  <c r="X219" i="6"/>
  <c r="I219" i="6"/>
  <c r="C219" i="6"/>
  <c r="W219" i="6" s="1"/>
  <c r="C218" i="6"/>
  <c r="X217" i="6"/>
  <c r="L217" i="6"/>
  <c r="H217" i="6"/>
  <c r="C217" i="6"/>
  <c r="R217" i="6" s="1"/>
  <c r="C216" i="6"/>
  <c r="X215" i="6"/>
  <c r="T215" i="6"/>
  <c r="P215" i="6"/>
  <c r="L215" i="6"/>
  <c r="H215" i="6"/>
  <c r="C215" i="6"/>
  <c r="V215" i="6" s="1"/>
  <c r="P214" i="6"/>
  <c r="L214" i="6"/>
  <c r="H214" i="6"/>
  <c r="C214" i="6"/>
  <c r="U214" i="6" s="1"/>
  <c r="X213" i="6"/>
  <c r="L213" i="6"/>
  <c r="C213" i="6"/>
  <c r="X212" i="6"/>
  <c r="T212" i="6"/>
  <c r="P212" i="6"/>
  <c r="C212" i="6"/>
  <c r="V212" i="6" s="1"/>
  <c r="X211" i="6"/>
  <c r="T211" i="6"/>
  <c r="P211" i="6"/>
  <c r="L211" i="6"/>
  <c r="H211" i="6"/>
  <c r="C211" i="6"/>
  <c r="Z211" i="6" s="1"/>
  <c r="T210" i="6"/>
  <c r="P210" i="6"/>
  <c r="L210" i="6"/>
  <c r="H210" i="6"/>
  <c r="C210" i="6"/>
  <c r="L209" i="6"/>
  <c r="C209" i="6"/>
  <c r="X208" i="6"/>
  <c r="T208" i="6"/>
  <c r="P208" i="6"/>
  <c r="C208" i="6"/>
  <c r="N208" i="6" s="1"/>
  <c r="X207" i="6"/>
  <c r="T207" i="6"/>
  <c r="P207" i="6"/>
  <c r="L207" i="6"/>
  <c r="H207" i="6"/>
  <c r="C207" i="6"/>
  <c r="V207" i="6" s="1"/>
  <c r="C206" i="6"/>
  <c r="X205" i="6"/>
  <c r="L205" i="6"/>
  <c r="H205" i="6"/>
  <c r="C205" i="6"/>
  <c r="Y205" i="6" s="1"/>
  <c r="C204" i="6"/>
  <c r="X203" i="6"/>
  <c r="T203" i="6"/>
  <c r="P203" i="6"/>
  <c r="L203" i="6"/>
  <c r="H203" i="6"/>
  <c r="C203" i="6"/>
  <c r="Z203" i="6" s="1"/>
  <c r="T202" i="6"/>
  <c r="P202" i="6"/>
  <c r="L202" i="6"/>
  <c r="H202" i="6"/>
  <c r="C202" i="6"/>
  <c r="Q202" i="6" s="1"/>
  <c r="C201" i="6"/>
  <c r="X200" i="6"/>
  <c r="T200" i="6"/>
  <c r="P200" i="6"/>
  <c r="C200" i="6"/>
  <c r="Y200" i="6" s="1"/>
  <c r="X199" i="6"/>
  <c r="T199" i="6"/>
  <c r="P199" i="6"/>
  <c r="L199" i="6"/>
  <c r="H199" i="6"/>
  <c r="C199" i="6"/>
  <c r="V199" i="6" s="1"/>
  <c r="T198" i="6"/>
  <c r="P198" i="6"/>
  <c r="L198" i="6"/>
  <c r="C198" i="6"/>
  <c r="X197" i="6"/>
  <c r="L197" i="6"/>
  <c r="H197" i="6"/>
  <c r="C197" i="6"/>
  <c r="Z197" i="6" s="1"/>
  <c r="X196" i="6"/>
  <c r="T196" i="6"/>
  <c r="C196" i="6"/>
  <c r="X195" i="6"/>
  <c r="T195" i="6"/>
  <c r="P195" i="6"/>
  <c r="L195" i="6"/>
  <c r="H195" i="6"/>
  <c r="C195" i="6"/>
  <c r="Z195" i="6" s="1"/>
  <c r="L194" i="6"/>
  <c r="H194" i="6"/>
  <c r="C194" i="6"/>
  <c r="X193" i="6"/>
  <c r="L193" i="6"/>
  <c r="H193" i="6"/>
  <c r="C193" i="6"/>
  <c r="I193" i="6" s="1"/>
  <c r="T192" i="6"/>
  <c r="P192" i="6"/>
  <c r="C192" i="6"/>
  <c r="X191" i="6"/>
  <c r="T191" i="6"/>
  <c r="P191" i="6"/>
  <c r="L191" i="6"/>
  <c r="H191" i="6"/>
  <c r="C191" i="6"/>
  <c r="V191" i="6" s="1"/>
  <c r="T190" i="6"/>
  <c r="P190" i="6"/>
  <c r="L190" i="6"/>
  <c r="H190" i="6"/>
  <c r="C190" i="6"/>
  <c r="C189" i="6"/>
  <c r="I189" i="6" s="1"/>
  <c r="X188" i="6"/>
  <c r="T188" i="6"/>
  <c r="P188" i="6"/>
  <c r="C188" i="6"/>
  <c r="V188" i="6" s="1"/>
  <c r="X187" i="6"/>
  <c r="T187" i="6"/>
  <c r="P187" i="6"/>
  <c r="L187" i="6"/>
  <c r="H187" i="6"/>
  <c r="C187" i="6"/>
  <c r="Z187" i="6" s="1"/>
  <c r="C186" i="6"/>
  <c r="X185" i="6"/>
  <c r="L185" i="6"/>
  <c r="H185" i="6"/>
  <c r="C185" i="6"/>
  <c r="R185" i="6" s="1"/>
  <c r="C184" i="6"/>
  <c r="X183" i="6"/>
  <c r="T183" i="6"/>
  <c r="P183" i="6"/>
  <c r="L183" i="6"/>
  <c r="H183" i="6"/>
  <c r="C183" i="6"/>
  <c r="V183" i="6" s="1"/>
  <c r="P182" i="6"/>
  <c r="L182" i="6"/>
  <c r="H182" i="6"/>
  <c r="C182" i="6"/>
  <c r="U182" i="6" s="1"/>
  <c r="X181" i="6"/>
  <c r="L181" i="6"/>
  <c r="C181" i="6"/>
  <c r="X180" i="6"/>
  <c r="T180" i="6"/>
  <c r="P180" i="6"/>
  <c r="C180" i="6"/>
  <c r="V180" i="6" s="1"/>
  <c r="X179" i="6"/>
  <c r="T179" i="6"/>
  <c r="P179" i="6"/>
  <c r="L179" i="6"/>
  <c r="H179" i="6"/>
  <c r="C179" i="6"/>
  <c r="Z179" i="6" s="1"/>
  <c r="T178" i="6"/>
  <c r="P178" i="6"/>
  <c r="L178" i="6"/>
  <c r="H178" i="6"/>
  <c r="C178" i="6"/>
  <c r="L177" i="6"/>
  <c r="H177" i="6"/>
  <c r="C177" i="6"/>
  <c r="I177" i="6" s="1"/>
  <c r="X176" i="6"/>
  <c r="T176" i="6"/>
  <c r="P176" i="6"/>
  <c r="C176" i="6"/>
  <c r="N176" i="6" s="1"/>
  <c r="X175" i="6"/>
  <c r="T175" i="6"/>
  <c r="P175" i="6"/>
  <c r="L175" i="6"/>
  <c r="H175" i="6"/>
  <c r="C175" i="6"/>
  <c r="V175" i="6" s="1"/>
  <c r="H174" i="6"/>
  <c r="C174" i="6"/>
  <c r="X173" i="6"/>
  <c r="L173" i="6"/>
  <c r="H173" i="6"/>
  <c r="C173" i="6"/>
  <c r="C172" i="6"/>
  <c r="X171" i="6"/>
  <c r="T171" i="6"/>
  <c r="P171" i="6"/>
  <c r="L171" i="6"/>
  <c r="H171" i="6"/>
  <c r="C171" i="6"/>
  <c r="Z171" i="6" s="1"/>
  <c r="T170" i="6"/>
  <c r="P170" i="6"/>
  <c r="L170" i="6"/>
  <c r="H170" i="6"/>
  <c r="C170" i="6"/>
  <c r="O285" i="6"/>
  <c r="S261" i="6"/>
  <c r="K254" i="6"/>
  <c r="H247" i="6"/>
  <c r="R240" i="6"/>
  <c r="X236" i="6"/>
  <c r="K233" i="6"/>
  <c r="V229" i="6"/>
  <c r="H226" i="6"/>
  <c r="C223" i="6"/>
  <c r="P223" i="6" s="1"/>
  <c r="L220" i="6"/>
  <c r="W218" i="6"/>
  <c r="G218" i="6"/>
  <c r="O217" i="6"/>
  <c r="O215" i="6"/>
  <c r="W214" i="6"/>
  <c r="G214" i="6"/>
  <c r="O213" i="6"/>
  <c r="W212" i="6"/>
  <c r="G212" i="6"/>
  <c r="O211" i="6"/>
  <c r="G210" i="6"/>
  <c r="O209" i="6"/>
  <c r="W208" i="6"/>
  <c r="G208" i="6"/>
  <c r="O207" i="6"/>
  <c r="W206" i="6"/>
  <c r="W204" i="6"/>
  <c r="G204" i="6"/>
  <c r="O203" i="6"/>
  <c r="W202" i="6"/>
  <c r="G202" i="6"/>
  <c r="O199" i="6"/>
  <c r="W198" i="6"/>
  <c r="G198" i="6"/>
  <c r="O197" i="6"/>
  <c r="W196" i="6"/>
  <c r="G196" i="6"/>
  <c r="O195" i="6"/>
  <c r="O193" i="6"/>
  <c r="W192" i="6"/>
  <c r="G192" i="6"/>
  <c r="O191" i="6"/>
  <c r="W190" i="6"/>
  <c r="W188" i="6"/>
  <c r="G188" i="6"/>
  <c r="O187" i="6"/>
  <c r="G186" i="6"/>
  <c r="O185" i="6"/>
  <c r="O183" i="6"/>
  <c r="W182" i="6"/>
  <c r="G182" i="6"/>
  <c r="O181" i="6"/>
  <c r="O179" i="6"/>
  <c r="G178" i="6"/>
  <c r="W176" i="6"/>
  <c r="G176" i="6"/>
  <c r="O175" i="6"/>
  <c r="G172" i="6"/>
  <c r="O171" i="6"/>
  <c r="W170" i="6"/>
  <c r="N170" i="6"/>
  <c r="B169" i="6"/>
  <c r="B168" i="6"/>
  <c r="B167" i="6"/>
  <c r="B166" i="6"/>
  <c r="B165" i="6"/>
  <c r="S164" i="6"/>
  <c r="B164" i="6"/>
  <c r="B163" i="6"/>
  <c r="B162" i="6"/>
  <c r="B161" i="6"/>
  <c r="B160" i="6"/>
  <c r="B159" i="6"/>
  <c r="K158" i="6"/>
  <c r="B158" i="6"/>
  <c r="B157" i="6"/>
  <c r="B156" i="6"/>
  <c r="B155" i="6"/>
  <c r="B154" i="6"/>
  <c r="B153" i="6"/>
  <c r="B152" i="6"/>
  <c r="B151" i="6"/>
  <c r="B150" i="6"/>
  <c r="B149" i="6"/>
  <c r="B148" i="6"/>
  <c r="B147" i="6"/>
  <c r="B146" i="6"/>
  <c r="B145" i="6"/>
  <c r="B144" i="6"/>
  <c r="B143" i="6"/>
  <c r="B142" i="6"/>
  <c r="B141" i="6"/>
  <c r="B140" i="6"/>
  <c r="B139" i="6"/>
  <c r="B138" i="6"/>
  <c r="B137" i="6"/>
  <c r="B136" i="6"/>
  <c r="B135" i="6"/>
  <c r="O134" i="6"/>
  <c r="B134" i="6"/>
  <c r="B133" i="6"/>
  <c r="B132" i="6"/>
  <c r="B131" i="6"/>
  <c r="B130" i="6"/>
  <c r="B129" i="6"/>
  <c r="O128" i="6"/>
  <c r="B128" i="6"/>
  <c r="B127" i="6"/>
  <c r="M277" i="6"/>
  <c r="S259" i="6"/>
  <c r="P252" i="6"/>
  <c r="N245" i="6"/>
  <c r="P239" i="6"/>
  <c r="B236" i="6"/>
  <c r="N232" i="6"/>
  <c r="X228" i="6"/>
  <c r="K225" i="6"/>
  <c r="L222" i="6"/>
  <c r="T219" i="6"/>
  <c r="S218" i="6"/>
  <c r="B218" i="6"/>
  <c r="K217" i="6"/>
  <c r="B216" i="6"/>
  <c r="K215" i="6"/>
  <c r="S214" i="6"/>
  <c r="B214" i="6"/>
  <c r="K213" i="6"/>
  <c r="S212" i="6"/>
  <c r="B212" i="6"/>
  <c r="K211" i="6"/>
  <c r="S210" i="6"/>
  <c r="B210" i="6"/>
  <c r="K209" i="6"/>
  <c r="S208" i="6"/>
  <c r="B208" i="6"/>
  <c r="K207" i="6"/>
  <c r="B206" i="6"/>
  <c r="K205" i="6"/>
  <c r="S204" i="6"/>
  <c r="B204" i="6"/>
  <c r="K203" i="6"/>
  <c r="S202" i="6"/>
  <c r="B202" i="6"/>
  <c r="S200" i="6"/>
  <c r="B200" i="6"/>
  <c r="K199" i="6"/>
  <c r="S198" i="6"/>
  <c r="B198" i="6"/>
  <c r="K197" i="6"/>
  <c r="S196" i="6"/>
  <c r="B196" i="6"/>
  <c r="K195" i="6"/>
  <c r="S194" i="6"/>
  <c r="B194" i="6"/>
  <c r="K193" i="6"/>
  <c r="S192" i="6"/>
  <c r="B192" i="6"/>
  <c r="K191" i="6"/>
  <c r="S190" i="6"/>
  <c r="B190" i="6"/>
  <c r="E190" i="6" s="1"/>
  <c r="K189" i="6"/>
  <c r="S188" i="6"/>
  <c r="B188" i="6"/>
  <c r="K187" i="6"/>
  <c r="S186" i="6"/>
  <c r="B186" i="6"/>
  <c r="K185" i="6"/>
  <c r="B184" i="6"/>
  <c r="K183" i="6"/>
  <c r="S182" i="6"/>
  <c r="B182" i="6"/>
  <c r="K181" i="6"/>
  <c r="S180" i="6"/>
  <c r="B180" i="6"/>
  <c r="K179" i="6"/>
  <c r="S178" i="6"/>
  <c r="B178" i="6"/>
  <c r="K177" i="6"/>
  <c r="S176" i="6"/>
  <c r="B176" i="6"/>
  <c r="K175" i="6"/>
  <c r="B174" i="6"/>
  <c r="E174" i="6" s="1"/>
  <c r="K173" i="6"/>
  <c r="S172" i="6"/>
  <c r="B172" i="6"/>
  <c r="K171" i="6"/>
  <c r="S170" i="6"/>
  <c r="K170" i="6"/>
  <c r="B170" i="6"/>
  <c r="Z165" i="6"/>
  <c r="J164" i="6"/>
  <c r="R149" i="6"/>
  <c r="V147" i="6"/>
  <c r="X257" i="6"/>
  <c r="V250" i="6"/>
  <c r="S243" i="6"/>
  <c r="S238" i="6"/>
  <c r="P231" i="6"/>
  <c r="B228" i="6"/>
  <c r="E228" i="6" s="1"/>
  <c r="N224" i="6"/>
  <c r="H219" i="6"/>
  <c r="O218" i="6"/>
  <c r="W217" i="6"/>
  <c r="G217" i="6"/>
  <c r="O216" i="6"/>
  <c r="W215" i="6"/>
  <c r="G215" i="6"/>
  <c r="O214" i="6"/>
  <c r="W213" i="6"/>
  <c r="G213" i="6"/>
  <c r="O212" i="6"/>
  <c r="W211" i="6"/>
  <c r="G211" i="6"/>
  <c r="O210" i="6"/>
  <c r="W209" i="6"/>
  <c r="G209" i="6"/>
  <c r="O208" i="6"/>
  <c r="W207" i="6"/>
  <c r="G207" i="6"/>
  <c r="O206" i="6"/>
  <c r="W205" i="6"/>
  <c r="G205" i="6"/>
  <c r="O204" i="6"/>
  <c r="W203" i="6"/>
  <c r="G203" i="6"/>
  <c r="O202" i="6"/>
  <c r="O200" i="6"/>
  <c r="W199" i="6"/>
  <c r="G199" i="6"/>
  <c r="O198" i="6"/>
  <c r="W197" i="6"/>
  <c r="G197" i="6"/>
  <c r="O196" i="6"/>
  <c r="W195" i="6"/>
  <c r="G195" i="6"/>
  <c r="O194" i="6"/>
  <c r="W193" i="6"/>
  <c r="G193" i="6"/>
  <c r="O192" i="6"/>
  <c r="W191" i="6"/>
  <c r="G191" i="6"/>
  <c r="O190" i="6"/>
  <c r="W189" i="6"/>
  <c r="G189" i="6"/>
  <c r="O188" i="6"/>
  <c r="W187" i="6"/>
  <c r="G187" i="6"/>
  <c r="O186" i="6"/>
  <c r="W185" i="6"/>
  <c r="G185" i="6"/>
  <c r="O184" i="6"/>
  <c r="W183" i="6"/>
  <c r="G183" i="6"/>
  <c r="O182" i="6"/>
  <c r="W181" i="6"/>
  <c r="G181" i="6"/>
  <c r="O180" i="6"/>
  <c r="W179" i="6"/>
  <c r="G179" i="6"/>
  <c r="O178" i="6"/>
  <c r="W177" i="6"/>
  <c r="G177" i="6"/>
  <c r="O176" i="6"/>
  <c r="W175" i="6"/>
  <c r="G175" i="6"/>
  <c r="O174" i="6"/>
  <c r="W173" i="6"/>
  <c r="G173" i="6"/>
  <c r="O172" i="6"/>
  <c r="W171" i="6"/>
  <c r="G171" i="6"/>
  <c r="R170" i="6"/>
  <c r="J170" i="6"/>
  <c r="M169" i="6"/>
  <c r="I169" i="6"/>
  <c r="D169" i="6"/>
  <c r="D168" i="6"/>
  <c r="I167" i="6"/>
  <c r="D167" i="6"/>
  <c r="D166" i="6"/>
  <c r="Y165" i="6"/>
  <c r="Q165" i="6"/>
  <c r="M165" i="6"/>
  <c r="D165" i="6"/>
  <c r="D164" i="6"/>
  <c r="Y163" i="6"/>
  <c r="U163" i="6"/>
  <c r="D163" i="6"/>
  <c r="D162" i="6"/>
  <c r="D161" i="6"/>
  <c r="Q160" i="6"/>
  <c r="I160" i="6"/>
  <c r="D160" i="6"/>
  <c r="D159" i="6"/>
  <c r="Y158" i="6"/>
  <c r="D158" i="6"/>
  <c r="I157" i="6"/>
  <c r="D157" i="6"/>
  <c r="D156" i="6"/>
  <c r="M155" i="6"/>
  <c r="I155" i="6"/>
  <c r="D155" i="6"/>
  <c r="D154" i="6"/>
  <c r="Y153" i="6"/>
  <c r="Q153" i="6"/>
  <c r="D153" i="6"/>
  <c r="D152" i="6"/>
  <c r="D151" i="6"/>
  <c r="Q150" i="6"/>
  <c r="D150" i="6"/>
  <c r="Y149" i="6"/>
  <c r="M149" i="6"/>
  <c r="I149" i="6"/>
  <c r="D149" i="6"/>
  <c r="U148" i="6"/>
  <c r="D148" i="6"/>
  <c r="D147" i="6"/>
  <c r="D146" i="6"/>
  <c r="Q145" i="6"/>
  <c r="M145" i="6"/>
  <c r="I145" i="6"/>
  <c r="D145" i="6"/>
  <c r="D144" i="6"/>
  <c r="U143" i="6"/>
  <c r="M143" i="6"/>
  <c r="D143" i="6"/>
  <c r="D142" i="6"/>
  <c r="D141" i="6"/>
  <c r="I140" i="6"/>
  <c r="D140" i="6"/>
  <c r="D139" i="6"/>
  <c r="D138" i="6"/>
  <c r="D137" i="6"/>
  <c r="D136" i="6"/>
  <c r="I135" i="6"/>
  <c r="D135" i="6"/>
  <c r="D134" i="6"/>
  <c r="Y133" i="6"/>
  <c r="Q133" i="6"/>
  <c r="M133" i="6"/>
  <c r="D133" i="6"/>
  <c r="D132" i="6"/>
  <c r="Y131" i="6"/>
  <c r="U131" i="6"/>
  <c r="D131" i="6"/>
  <c r="D130" i="6"/>
  <c r="D129" i="6"/>
  <c r="Q128" i="6"/>
  <c r="I128" i="6"/>
  <c r="D128" i="6"/>
  <c r="I266" i="6"/>
  <c r="V237" i="6"/>
  <c r="T223" i="6"/>
  <c r="S217" i="6"/>
  <c r="B215" i="6"/>
  <c r="K212" i="6"/>
  <c r="S209" i="6"/>
  <c r="B207" i="6"/>
  <c r="K204" i="6"/>
  <c r="B199" i="6"/>
  <c r="E199" i="6" s="1"/>
  <c r="K196" i="6"/>
  <c r="S193" i="6"/>
  <c r="B191" i="6"/>
  <c r="K188" i="6"/>
  <c r="S185" i="6"/>
  <c r="B183" i="6"/>
  <c r="K180" i="6"/>
  <c r="S177" i="6"/>
  <c r="B175" i="6"/>
  <c r="K172" i="6"/>
  <c r="G170" i="6"/>
  <c r="P166" i="6"/>
  <c r="X165" i="6"/>
  <c r="H165" i="6"/>
  <c r="X159" i="6"/>
  <c r="X149" i="6"/>
  <c r="X145" i="6"/>
  <c r="H145" i="6"/>
  <c r="P144" i="6"/>
  <c r="H137" i="6"/>
  <c r="X133" i="6"/>
  <c r="H133" i="6"/>
  <c r="H131" i="6"/>
  <c r="X129" i="6"/>
  <c r="N126" i="6"/>
  <c r="J126" i="6"/>
  <c r="Z125" i="6"/>
  <c r="V123" i="6"/>
  <c r="J122" i="6"/>
  <c r="Z121" i="6"/>
  <c r="R121" i="6"/>
  <c r="V119" i="6"/>
  <c r="R119" i="6"/>
  <c r="V117" i="6"/>
  <c r="N117" i="6"/>
  <c r="R115" i="6"/>
  <c r="J115" i="6"/>
  <c r="N113" i="6"/>
  <c r="J113" i="6"/>
  <c r="N111" i="6"/>
  <c r="Z110" i="6"/>
  <c r="J109" i="6"/>
  <c r="N107" i="6"/>
  <c r="J107" i="6"/>
  <c r="V105" i="6"/>
  <c r="R105" i="6"/>
  <c r="Z103" i="6"/>
  <c r="R102" i="6"/>
  <c r="N102" i="6"/>
  <c r="N99" i="6"/>
  <c r="J99" i="6"/>
  <c r="V97" i="6"/>
  <c r="H234" i="6"/>
  <c r="C221" i="6"/>
  <c r="B217" i="6"/>
  <c r="K214" i="6"/>
  <c r="S211" i="6"/>
  <c r="B209" i="6"/>
  <c r="E209" i="6" s="1"/>
  <c r="K206" i="6"/>
  <c r="S203" i="6"/>
  <c r="B201" i="6"/>
  <c r="K198" i="6"/>
  <c r="S195" i="6"/>
  <c r="B193" i="6"/>
  <c r="K190" i="6"/>
  <c r="S187" i="6"/>
  <c r="B185" i="6"/>
  <c r="K182" i="6"/>
  <c r="S179" i="6"/>
  <c r="B177" i="6"/>
  <c r="K174" i="6"/>
  <c r="S171" i="6"/>
  <c r="C169" i="6"/>
  <c r="R169" i="6" s="1"/>
  <c r="T167" i="6"/>
  <c r="C167" i="6"/>
  <c r="V167" i="6" s="1"/>
  <c r="T165" i="6"/>
  <c r="C165" i="6"/>
  <c r="C163" i="6"/>
  <c r="L162" i="6"/>
  <c r="T161" i="6"/>
  <c r="C161" i="6"/>
  <c r="Q161" i="6" s="1"/>
  <c r="C159" i="6"/>
  <c r="I159" i="6" s="1"/>
  <c r="C157" i="6"/>
  <c r="L156" i="6"/>
  <c r="C155" i="6"/>
  <c r="X155" i="6" s="1"/>
  <c r="C153" i="6"/>
  <c r="H153" i="6" s="1"/>
  <c r="T151" i="6"/>
  <c r="C151" i="6"/>
  <c r="U151" i="6" s="1"/>
  <c r="T149" i="6"/>
  <c r="C149" i="6"/>
  <c r="C147" i="6"/>
  <c r="T145" i="6"/>
  <c r="C145" i="6"/>
  <c r="Y145" i="6" s="1"/>
  <c r="C143" i="6"/>
  <c r="Y143" i="6" s="1"/>
  <c r="C141" i="6"/>
  <c r="L140" i="6"/>
  <c r="C139" i="6"/>
  <c r="M139" i="6" s="1"/>
  <c r="C137" i="6"/>
  <c r="V137" i="6" s="1"/>
  <c r="T135" i="6"/>
  <c r="C135" i="6"/>
  <c r="H135" i="6" s="1"/>
  <c r="T133" i="6"/>
  <c r="C133" i="6"/>
  <c r="C131" i="6"/>
  <c r="L130" i="6"/>
  <c r="T129" i="6"/>
  <c r="C129" i="6"/>
  <c r="Q129" i="6" s="1"/>
  <c r="Y126" i="6"/>
  <c r="U126" i="6"/>
  <c r="Q126" i="6"/>
  <c r="M126" i="6"/>
  <c r="I126" i="6"/>
  <c r="D126" i="6"/>
  <c r="D125" i="6"/>
  <c r="D124" i="6"/>
  <c r="U123" i="6"/>
  <c r="Q123" i="6"/>
  <c r="D123" i="6"/>
  <c r="Y122" i="6"/>
  <c r="U122" i="6"/>
  <c r="Q122" i="6"/>
  <c r="M122" i="6"/>
  <c r="I122" i="6"/>
  <c r="D122" i="6"/>
  <c r="D121" i="6"/>
  <c r="D120" i="6"/>
  <c r="U119" i="6"/>
  <c r="Q119" i="6"/>
  <c r="D119" i="6"/>
  <c r="Y118" i="6"/>
  <c r="U118" i="6"/>
  <c r="Q118" i="6"/>
  <c r="M118" i="6"/>
  <c r="I118" i="6"/>
  <c r="D118" i="6"/>
  <c r="D117" i="6"/>
  <c r="D116" i="6"/>
  <c r="U115" i="6"/>
  <c r="Q115" i="6"/>
  <c r="D115" i="6"/>
  <c r="Y114" i="6"/>
  <c r="U114" i="6"/>
  <c r="Q114" i="6"/>
  <c r="M114" i="6"/>
  <c r="I114" i="6"/>
  <c r="D114" i="6"/>
  <c r="D113" i="6"/>
  <c r="D112" i="6"/>
  <c r="U111" i="6"/>
  <c r="Q111" i="6"/>
  <c r="D111" i="6"/>
  <c r="Y110" i="6"/>
  <c r="U110" i="6"/>
  <c r="Q110" i="6"/>
  <c r="M110" i="6"/>
  <c r="I110" i="6"/>
  <c r="D110" i="6"/>
  <c r="D109" i="6"/>
  <c r="D108" i="6"/>
  <c r="U107" i="6"/>
  <c r="Q107" i="6"/>
  <c r="D107" i="6"/>
  <c r="Y106" i="6"/>
  <c r="U106" i="6"/>
  <c r="Q106" i="6"/>
  <c r="M106" i="6"/>
  <c r="I106" i="6"/>
  <c r="D106" i="6"/>
  <c r="D105" i="6"/>
  <c r="D104" i="6"/>
  <c r="U103" i="6"/>
  <c r="Q103" i="6"/>
  <c r="D103" i="6"/>
  <c r="Y102" i="6"/>
  <c r="U102" i="6"/>
  <c r="Q102" i="6"/>
  <c r="M102" i="6"/>
  <c r="I102" i="6"/>
  <c r="D102" i="6"/>
  <c r="D101" i="6"/>
  <c r="D100" i="6"/>
  <c r="U99" i="6"/>
  <c r="Q99" i="6"/>
  <c r="D99" i="6"/>
  <c r="Y98" i="6"/>
  <c r="U98" i="6"/>
  <c r="Q98" i="6"/>
  <c r="M98" i="6"/>
  <c r="I98" i="6"/>
  <c r="D98" i="6"/>
  <c r="D97" i="6"/>
  <c r="D96" i="6"/>
  <c r="U95" i="6"/>
  <c r="Q95" i="6"/>
  <c r="D95" i="6"/>
  <c r="Y94" i="6"/>
  <c r="U94" i="6"/>
  <c r="Q94" i="6"/>
  <c r="M94" i="6"/>
  <c r="I94" i="6"/>
  <c r="D94" i="6"/>
  <c r="D93" i="6"/>
  <c r="D92" i="6"/>
  <c r="U91" i="6"/>
  <c r="Q91" i="6"/>
  <c r="D91" i="6"/>
  <c r="Y90" i="6"/>
  <c r="U90" i="6"/>
  <c r="Q90" i="6"/>
  <c r="M90" i="6"/>
  <c r="I90" i="6"/>
  <c r="D90" i="6"/>
  <c r="D89" i="6"/>
  <c r="D88" i="6"/>
  <c r="U87" i="6"/>
  <c r="Q87" i="6"/>
  <c r="D87" i="6"/>
  <c r="Y86" i="6"/>
  <c r="U86" i="6"/>
  <c r="Q86" i="6"/>
  <c r="M86" i="6"/>
  <c r="I86" i="6"/>
  <c r="D86" i="6"/>
  <c r="D85" i="6"/>
  <c r="D84" i="6"/>
  <c r="U83" i="6"/>
  <c r="Q83" i="6"/>
  <c r="D83" i="6"/>
  <c r="Y82" i="6"/>
  <c r="U82" i="6"/>
  <c r="Q82" i="6"/>
  <c r="M82" i="6"/>
  <c r="I82" i="6"/>
  <c r="D82" i="6"/>
  <c r="D81" i="6"/>
  <c r="D80" i="6"/>
  <c r="U79" i="6"/>
  <c r="Q79" i="6"/>
  <c r="D79" i="6"/>
  <c r="Y78" i="6"/>
  <c r="U78" i="6"/>
  <c r="Q78" i="6"/>
  <c r="M78" i="6"/>
  <c r="I78" i="6"/>
  <c r="D78" i="6"/>
  <c r="D77" i="6"/>
  <c r="D76" i="6"/>
  <c r="U75" i="6"/>
  <c r="Q75" i="6"/>
  <c r="D75" i="6"/>
  <c r="Y74" i="6"/>
  <c r="U74" i="6"/>
  <c r="Q74" i="6"/>
  <c r="M74" i="6"/>
  <c r="I74" i="6"/>
  <c r="D74" i="6"/>
  <c r="D73" i="6"/>
  <c r="D72" i="6"/>
  <c r="U71" i="6"/>
  <c r="Q71" i="6"/>
  <c r="D71" i="6"/>
  <c r="Y70" i="6"/>
  <c r="U70" i="6"/>
  <c r="Q70" i="6"/>
  <c r="M70" i="6"/>
  <c r="I70" i="6"/>
  <c r="D70" i="6"/>
  <c r="D69" i="6"/>
  <c r="D68" i="6"/>
  <c r="U67" i="6"/>
  <c r="Q67" i="6"/>
  <c r="D67" i="6"/>
  <c r="M66" i="6"/>
  <c r="B249" i="6"/>
  <c r="S230" i="6"/>
  <c r="B219" i="6"/>
  <c r="K216" i="6"/>
  <c r="S213" i="6"/>
  <c r="B211" i="6"/>
  <c r="K208" i="6"/>
  <c r="S205" i="6"/>
  <c r="B203" i="6"/>
  <c r="K200" i="6"/>
  <c r="S197" i="6"/>
  <c r="B195" i="6"/>
  <c r="K192" i="6"/>
  <c r="S189" i="6"/>
  <c r="B187" i="6"/>
  <c r="K184" i="6"/>
  <c r="S181" i="6"/>
  <c r="B179" i="6"/>
  <c r="E179" i="6" s="1"/>
  <c r="K176" i="6"/>
  <c r="S173" i="6"/>
  <c r="B171" i="6"/>
  <c r="Q169" i="6"/>
  <c r="P167" i="6"/>
  <c r="P165" i="6"/>
  <c r="P163" i="6"/>
  <c r="X162" i="6"/>
  <c r="P161" i="6"/>
  <c r="P159" i="6"/>
  <c r="P157" i="6"/>
  <c r="X156" i="6"/>
  <c r="P155" i="6"/>
  <c r="P153" i="6"/>
  <c r="P151" i="6"/>
  <c r="P149" i="6"/>
  <c r="P147" i="6"/>
  <c r="P145" i="6"/>
  <c r="P143" i="6"/>
  <c r="P141" i="6"/>
  <c r="X140" i="6"/>
  <c r="P139" i="6"/>
  <c r="P137" i="6"/>
  <c r="P135" i="6"/>
  <c r="P133" i="6"/>
  <c r="P131" i="6"/>
  <c r="X130" i="6"/>
  <c r="P129" i="6"/>
  <c r="D127" i="6"/>
  <c r="X126" i="6"/>
  <c r="T126" i="6"/>
  <c r="P126" i="6"/>
  <c r="L126" i="6"/>
  <c r="H126" i="6"/>
  <c r="C126" i="6"/>
  <c r="R126" i="6" s="1"/>
  <c r="X125" i="6"/>
  <c r="T125" i="6"/>
  <c r="P125" i="6"/>
  <c r="L125" i="6"/>
  <c r="H125" i="6"/>
  <c r="C125" i="6"/>
  <c r="R125" i="6" s="1"/>
  <c r="C124" i="6"/>
  <c r="G124" i="6" s="1"/>
  <c r="X123" i="6"/>
  <c r="H123" i="6"/>
  <c r="C123" i="6"/>
  <c r="Y123" i="6" s="1"/>
  <c r="X122" i="6"/>
  <c r="T122" i="6"/>
  <c r="P122" i="6"/>
  <c r="L122" i="6"/>
  <c r="H122" i="6"/>
  <c r="C122" i="6"/>
  <c r="N122" i="6" s="1"/>
  <c r="X121" i="6"/>
  <c r="T121" i="6"/>
  <c r="P121" i="6"/>
  <c r="L121" i="6"/>
  <c r="H121" i="6"/>
  <c r="C121" i="6"/>
  <c r="V121" i="6" s="1"/>
  <c r="C120" i="6"/>
  <c r="W120" i="6" s="1"/>
  <c r="X119" i="6"/>
  <c r="H119" i="6"/>
  <c r="C119" i="6"/>
  <c r="J119" i="6" s="1"/>
  <c r="X118" i="6"/>
  <c r="T118" i="6"/>
  <c r="P118" i="6"/>
  <c r="L118" i="6"/>
  <c r="H118" i="6"/>
  <c r="C118" i="6"/>
  <c r="R118" i="6" s="1"/>
  <c r="X117" i="6"/>
  <c r="T117" i="6"/>
  <c r="P117" i="6"/>
  <c r="L117" i="6"/>
  <c r="H117" i="6"/>
  <c r="C117" i="6"/>
  <c r="R117" i="6" s="1"/>
  <c r="C116" i="6"/>
  <c r="O116" i="6" s="1"/>
  <c r="X115" i="6"/>
  <c r="H115" i="6"/>
  <c r="C115" i="6"/>
  <c r="V115" i="6" s="1"/>
  <c r="X114" i="6"/>
  <c r="T114" i="6"/>
  <c r="P114" i="6"/>
  <c r="L114" i="6"/>
  <c r="H114" i="6"/>
  <c r="C114" i="6"/>
  <c r="N114" i="6" s="1"/>
  <c r="X113" i="6"/>
  <c r="T113" i="6"/>
  <c r="P113" i="6"/>
  <c r="L113" i="6"/>
  <c r="H113" i="6"/>
  <c r="C113" i="6"/>
  <c r="V113" i="6" s="1"/>
  <c r="C112" i="6"/>
  <c r="G112" i="6" s="1"/>
  <c r="X111" i="6"/>
  <c r="H111" i="6"/>
  <c r="C111" i="6"/>
  <c r="J111" i="6" s="1"/>
  <c r="X110" i="6"/>
  <c r="T110" i="6"/>
  <c r="P110" i="6"/>
  <c r="L110" i="6"/>
  <c r="H110" i="6"/>
  <c r="C110" i="6"/>
  <c r="R110" i="6" s="1"/>
  <c r="X109" i="6"/>
  <c r="T109" i="6"/>
  <c r="P109" i="6"/>
  <c r="L109" i="6"/>
  <c r="H109" i="6"/>
  <c r="C109" i="6"/>
  <c r="R109" i="6" s="1"/>
  <c r="C108" i="6"/>
  <c r="G108" i="6" s="1"/>
  <c r="X107" i="6"/>
  <c r="H107" i="6"/>
  <c r="C107" i="6"/>
  <c r="Z107" i="6" s="1"/>
  <c r="X106" i="6"/>
  <c r="T106" i="6"/>
  <c r="P106" i="6"/>
  <c r="L106" i="6"/>
  <c r="H106" i="6"/>
  <c r="C106" i="6"/>
  <c r="Z106" i="6" s="1"/>
  <c r="X105" i="6"/>
  <c r="T105" i="6"/>
  <c r="P105" i="6"/>
  <c r="L105" i="6"/>
  <c r="H105" i="6"/>
  <c r="C105" i="6"/>
  <c r="N105" i="6" s="1"/>
  <c r="C104" i="6"/>
  <c r="J104" i="6" s="1"/>
  <c r="X103" i="6"/>
  <c r="H103" i="6"/>
  <c r="C103" i="6"/>
  <c r="V103" i="6" s="1"/>
  <c r="X102" i="6"/>
  <c r="T102" i="6"/>
  <c r="P102" i="6"/>
  <c r="L102" i="6"/>
  <c r="H102" i="6"/>
  <c r="C102" i="6"/>
  <c r="J102" i="6" s="1"/>
  <c r="X101" i="6"/>
  <c r="T101" i="6"/>
  <c r="P101" i="6"/>
  <c r="L101" i="6"/>
  <c r="H101" i="6"/>
  <c r="C101" i="6"/>
  <c r="Z101" i="6" s="1"/>
  <c r="C100" i="6"/>
  <c r="O100" i="6" s="1"/>
  <c r="X99" i="6"/>
  <c r="H99" i="6"/>
  <c r="C99" i="6"/>
  <c r="M99" i="6" s="1"/>
  <c r="X98" i="6"/>
  <c r="T98" i="6"/>
  <c r="P98" i="6"/>
  <c r="L98" i="6"/>
  <c r="H98" i="6"/>
  <c r="C98" i="6"/>
  <c r="Z98" i="6" s="1"/>
  <c r="X97" i="6"/>
  <c r="T97" i="6"/>
  <c r="P97" i="6"/>
  <c r="L97" i="6"/>
  <c r="H97" i="6"/>
  <c r="C97" i="6"/>
  <c r="Y97" i="6" s="1"/>
  <c r="C96" i="6"/>
  <c r="Z96" i="6" s="1"/>
  <c r="X95" i="6"/>
  <c r="H95" i="6"/>
  <c r="C95" i="6"/>
  <c r="M95" i="6" s="1"/>
  <c r="X94" i="6"/>
  <c r="T94" i="6"/>
  <c r="P94" i="6"/>
  <c r="L94" i="6"/>
  <c r="H94" i="6"/>
  <c r="C94" i="6"/>
  <c r="X93" i="6"/>
  <c r="T93" i="6"/>
  <c r="P93" i="6"/>
  <c r="L93" i="6"/>
  <c r="H93" i="6"/>
  <c r="C93" i="6"/>
  <c r="Y93" i="6" s="1"/>
  <c r="C92" i="6"/>
  <c r="S92" i="6" s="1"/>
  <c r="X91" i="6"/>
  <c r="H91" i="6"/>
  <c r="C91" i="6"/>
  <c r="M91" i="6" s="1"/>
  <c r="X90" i="6"/>
  <c r="T90" i="6"/>
  <c r="P90" i="6"/>
  <c r="L90" i="6"/>
  <c r="H90" i="6"/>
  <c r="C90" i="6"/>
  <c r="X89" i="6"/>
  <c r="T89" i="6"/>
  <c r="P89" i="6"/>
  <c r="L89" i="6"/>
  <c r="H89" i="6"/>
  <c r="C89" i="6"/>
  <c r="Y89" i="6" s="1"/>
  <c r="C88" i="6"/>
  <c r="S88" i="6" s="1"/>
  <c r="X87" i="6"/>
  <c r="H87" i="6"/>
  <c r="C87" i="6"/>
  <c r="M87" i="6" s="1"/>
  <c r="X86" i="6"/>
  <c r="T86" i="6"/>
  <c r="P86" i="6"/>
  <c r="L86" i="6"/>
  <c r="H86" i="6"/>
  <c r="C86" i="6"/>
  <c r="X85" i="6"/>
  <c r="T85" i="6"/>
  <c r="P85" i="6"/>
  <c r="L85" i="6"/>
  <c r="H85" i="6"/>
  <c r="C85" i="6"/>
  <c r="Y85" i="6" s="1"/>
  <c r="C84" i="6"/>
  <c r="O84" i="6" s="1"/>
  <c r="X83" i="6"/>
  <c r="H83" i="6"/>
  <c r="C83" i="6"/>
  <c r="M83" i="6" s="1"/>
  <c r="X82" i="6"/>
  <c r="T82" i="6"/>
  <c r="P82" i="6"/>
  <c r="L82" i="6"/>
  <c r="H82" i="6"/>
  <c r="C82" i="6"/>
  <c r="X81" i="6"/>
  <c r="T81" i="6"/>
  <c r="P81" i="6"/>
  <c r="L81" i="6"/>
  <c r="H81" i="6"/>
  <c r="C81" i="6"/>
  <c r="Y81" i="6" s="1"/>
  <c r="C80" i="6"/>
  <c r="W80" i="6" s="1"/>
  <c r="X79" i="6"/>
  <c r="H79" i="6"/>
  <c r="C79" i="6"/>
  <c r="M79" i="6" s="1"/>
  <c r="X78" i="6"/>
  <c r="T78" i="6"/>
  <c r="P78" i="6"/>
  <c r="L78" i="6"/>
  <c r="H78" i="6"/>
  <c r="C78" i="6"/>
  <c r="X77" i="6"/>
  <c r="T77" i="6"/>
  <c r="P77" i="6"/>
  <c r="L77" i="6"/>
  <c r="H77" i="6"/>
  <c r="C77" i="6"/>
  <c r="Y77" i="6" s="1"/>
  <c r="C76" i="6"/>
  <c r="S76" i="6" s="1"/>
  <c r="X75" i="6"/>
  <c r="H75" i="6"/>
  <c r="C75" i="6"/>
  <c r="M75" i="6" s="1"/>
  <c r="X74" i="6"/>
  <c r="T74" i="6"/>
  <c r="P74" i="6"/>
  <c r="L74" i="6"/>
  <c r="H74" i="6"/>
  <c r="C74" i="6"/>
  <c r="X73" i="6"/>
  <c r="T73" i="6"/>
  <c r="P73" i="6"/>
  <c r="L73" i="6"/>
  <c r="H73" i="6"/>
  <c r="C73" i="6"/>
  <c r="Y73" i="6" s="1"/>
  <c r="C72" i="6"/>
  <c r="S72" i="6" s="1"/>
  <c r="X71" i="6"/>
  <c r="H71" i="6"/>
  <c r="C71" i="6"/>
  <c r="M71" i="6" s="1"/>
  <c r="X70" i="6"/>
  <c r="T70" i="6"/>
  <c r="P70" i="6"/>
  <c r="L70" i="6"/>
  <c r="H70" i="6"/>
  <c r="C70" i="6"/>
  <c r="X69" i="6"/>
  <c r="T69" i="6"/>
  <c r="P69" i="6"/>
  <c r="L69" i="6"/>
  <c r="H69" i="6"/>
  <c r="C69" i="6"/>
  <c r="Y69" i="6" s="1"/>
  <c r="C68" i="6"/>
  <c r="S68" i="6" s="1"/>
  <c r="X67" i="6"/>
  <c r="H67" i="6"/>
  <c r="C67" i="6"/>
  <c r="M67" i="6" s="1"/>
  <c r="X66" i="6"/>
  <c r="T66" i="6"/>
  <c r="P66" i="6"/>
  <c r="X241" i="6"/>
  <c r="K218" i="6"/>
  <c r="S215" i="6"/>
  <c r="B213" i="6"/>
  <c r="K210" i="6"/>
  <c r="S207" i="6"/>
  <c r="B205" i="6"/>
  <c r="K202" i="6"/>
  <c r="S199" i="6"/>
  <c r="B197" i="6"/>
  <c r="K194" i="6"/>
  <c r="S191" i="6"/>
  <c r="B189" i="6"/>
  <c r="E189" i="6" s="1"/>
  <c r="K186" i="6"/>
  <c r="S183" i="6"/>
  <c r="B181" i="6"/>
  <c r="K178" i="6"/>
  <c r="S175" i="6"/>
  <c r="B173" i="6"/>
  <c r="O170" i="6"/>
  <c r="L169" i="6"/>
  <c r="C168" i="6"/>
  <c r="L167" i="6"/>
  <c r="C166" i="6"/>
  <c r="Q166" i="6" s="1"/>
  <c r="L165" i="6"/>
  <c r="T164" i="6"/>
  <c r="C164" i="6"/>
  <c r="L163" i="6"/>
  <c r="T162" i="6"/>
  <c r="C162" i="6"/>
  <c r="M162" i="6" s="1"/>
  <c r="L161" i="6"/>
  <c r="T160" i="6"/>
  <c r="C160" i="6"/>
  <c r="K160" i="6" s="1"/>
  <c r="L159" i="6"/>
  <c r="C158" i="6"/>
  <c r="L157" i="6"/>
  <c r="T156" i="6"/>
  <c r="C156" i="6"/>
  <c r="O156" i="6" s="1"/>
  <c r="L155" i="6"/>
  <c r="C154" i="6"/>
  <c r="L153" i="6"/>
  <c r="C152" i="6"/>
  <c r="H152" i="6" s="1"/>
  <c r="L151" i="6"/>
  <c r="C150" i="6"/>
  <c r="G150" i="6" s="1"/>
  <c r="L149" i="6"/>
  <c r="T148" i="6"/>
  <c r="C148" i="6"/>
  <c r="L147" i="6"/>
  <c r="C146" i="6"/>
  <c r="L146" i="6" s="1"/>
  <c r="L145" i="6"/>
  <c r="T144" i="6"/>
  <c r="C144" i="6"/>
  <c r="I144" i="6" s="1"/>
  <c r="L143" i="6"/>
  <c r="C142" i="6"/>
  <c r="L141" i="6"/>
  <c r="T140" i="6"/>
  <c r="C140" i="6"/>
  <c r="Z140" i="6" s="1"/>
  <c r="L139" i="6"/>
  <c r="C138" i="6"/>
  <c r="L137" i="6"/>
  <c r="C136" i="6"/>
  <c r="J136" i="6" s="1"/>
  <c r="L135" i="6"/>
  <c r="C134" i="6"/>
  <c r="Q134" i="6" s="1"/>
  <c r="L133" i="6"/>
  <c r="T132" i="6"/>
  <c r="C132" i="6"/>
  <c r="L131" i="6"/>
  <c r="T130" i="6"/>
  <c r="C130" i="6"/>
  <c r="H130" i="6" s="1"/>
  <c r="L129" i="6"/>
  <c r="T128" i="6"/>
  <c r="C128" i="6"/>
  <c r="J128" i="6" s="1"/>
  <c r="L127" i="6"/>
  <c r="C127" i="6"/>
  <c r="K126" i="6"/>
  <c r="S125" i="6"/>
  <c r="B125" i="6"/>
  <c r="S123" i="6"/>
  <c r="B123" i="6"/>
  <c r="K122" i="6"/>
  <c r="S121" i="6"/>
  <c r="B121" i="6"/>
  <c r="S119" i="6"/>
  <c r="B119" i="6"/>
  <c r="K118" i="6"/>
  <c r="S117" i="6"/>
  <c r="B117" i="6"/>
  <c r="S115" i="6"/>
  <c r="B115" i="6"/>
  <c r="K114" i="6"/>
  <c r="S113" i="6"/>
  <c r="B113" i="6"/>
  <c r="S111" i="6"/>
  <c r="B111" i="6"/>
  <c r="E111" i="6" s="1"/>
  <c r="K110" i="6"/>
  <c r="S109" i="6"/>
  <c r="B109" i="6"/>
  <c r="S107" i="6"/>
  <c r="B107" i="6"/>
  <c r="K106" i="6"/>
  <c r="S105" i="6"/>
  <c r="B105" i="6"/>
  <c r="S103" i="6"/>
  <c r="B103" i="6"/>
  <c r="K102" i="6"/>
  <c r="B101" i="6"/>
  <c r="S99" i="6"/>
  <c r="B99" i="6"/>
  <c r="K98" i="6"/>
  <c r="S97" i="6"/>
  <c r="K97" i="6"/>
  <c r="B97" i="6"/>
  <c r="B96" i="6"/>
  <c r="S95" i="6"/>
  <c r="K95" i="6"/>
  <c r="B95" i="6"/>
  <c r="S94" i="6"/>
  <c r="K94" i="6"/>
  <c r="B94" i="6"/>
  <c r="S93" i="6"/>
  <c r="K93" i="6"/>
  <c r="B93" i="6"/>
  <c r="B92" i="6"/>
  <c r="K91" i="6"/>
  <c r="B91" i="6"/>
  <c r="E91" i="6" s="1"/>
  <c r="S90" i="6"/>
  <c r="K90" i="6"/>
  <c r="B90" i="6"/>
  <c r="S89" i="6"/>
  <c r="K89" i="6"/>
  <c r="B89" i="6"/>
  <c r="B88" i="6"/>
  <c r="S87" i="6"/>
  <c r="K87" i="6"/>
  <c r="B87" i="6"/>
  <c r="S86" i="6"/>
  <c r="K86" i="6"/>
  <c r="B86" i="6"/>
  <c r="S85" i="6"/>
  <c r="K85" i="6"/>
  <c r="B85" i="6"/>
  <c r="B84" i="6"/>
  <c r="K83" i="6"/>
  <c r="B83" i="6"/>
  <c r="E83" i="6" s="1"/>
  <c r="S82" i="6"/>
  <c r="K82" i="6"/>
  <c r="B82" i="6"/>
  <c r="S81" i="6"/>
  <c r="K81" i="6"/>
  <c r="B81" i="6"/>
  <c r="B80" i="6"/>
  <c r="S79" i="6"/>
  <c r="K79" i="6"/>
  <c r="B79" i="6"/>
  <c r="S78" i="6"/>
  <c r="K78" i="6"/>
  <c r="B78" i="6"/>
  <c r="S77" i="6"/>
  <c r="K77" i="6"/>
  <c r="B77" i="6"/>
  <c r="B76" i="6"/>
  <c r="K75" i="6"/>
  <c r="B75" i="6"/>
  <c r="E75" i="6" s="1"/>
  <c r="S74" i="6"/>
  <c r="K74" i="6"/>
  <c r="B74" i="6"/>
  <c r="S73" i="6"/>
  <c r="K73" i="6"/>
  <c r="B73" i="6"/>
  <c r="B72" i="6"/>
  <c r="S71" i="6"/>
  <c r="K71" i="6"/>
  <c r="B71" i="6"/>
  <c r="S70" i="6"/>
  <c r="K70" i="6"/>
  <c r="B70" i="6"/>
  <c r="S69" i="6"/>
  <c r="K69" i="6"/>
  <c r="B69" i="6"/>
  <c r="B68" i="6"/>
  <c r="K67" i="6"/>
  <c r="B67" i="6"/>
  <c r="E67" i="6" s="1"/>
  <c r="S66" i="6"/>
  <c r="L66" i="6"/>
  <c r="H66" i="6"/>
  <c r="C66" i="6"/>
  <c r="K66" i="6" s="1"/>
  <c r="C65" i="6"/>
  <c r="L65" i="6" s="1"/>
  <c r="X64" i="6"/>
  <c r="H64" i="6"/>
  <c r="C64" i="6"/>
  <c r="X63" i="6"/>
  <c r="T63" i="6"/>
  <c r="P63" i="6"/>
  <c r="L63" i="6"/>
  <c r="H63" i="6"/>
  <c r="C63" i="6"/>
  <c r="X62" i="6"/>
  <c r="T62" i="6"/>
  <c r="P62" i="6"/>
  <c r="L62" i="6"/>
  <c r="H62" i="6"/>
  <c r="C62" i="6"/>
  <c r="K62" i="6" s="1"/>
  <c r="P61" i="6"/>
  <c r="L61" i="6"/>
  <c r="H61" i="6"/>
  <c r="C61" i="6"/>
  <c r="H60" i="6"/>
  <c r="C60" i="6"/>
  <c r="K60" i="6" s="1"/>
  <c r="X59" i="6"/>
  <c r="T59" i="6"/>
  <c r="P59" i="6"/>
  <c r="L59" i="6"/>
  <c r="H59" i="6"/>
  <c r="C59" i="6"/>
  <c r="X58" i="6"/>
  <c r="T58" i="6"/>
  <c r="P58" i="6"/>
  <c r="L58" i="6"/>
  <c r="H58" i="6"/>
  <c r="C58" i="6"/>
  <c r="K58" i="6" s="1"/>
  <c r="H57" i="6"/>
  <c r="C57" i="6"/>
  <c r="O57" i="6" s="1"/>
  <c r="H56" i="6"/>
  <c r="C56" i="6"/>
  <c r="X55" i="6"/>
  <c r="T55" i="6"/>
  <c r="P55" i="6"/>
  <c r="L55" i="6"/>
  <c r="H55" i="6"/>
  <c r="C55" i="6"/>
  <c r="X54" i="6"/>
  <c r="W126" i="6"/>
  <c r="G126" i="6"/>
  <c r="O125" i="6"/>
  <c r="W124" i="6"/>
  <c r="O123" i="6"/>
  <c r="W122" i="6"/>
  <c r="G122" i="6"/>
  <c r="O121" i="6"/>
  <c r="O119" i="6"/>
  <c r="W118" i="6"/>
  <c r="G118" i="6"/>
  <c r="O117" i="6"/>
  <c r="O115" i="6"/>
  <c r="W114" i="6"/>
  <c r="G114" i="6"/>
  <c r="O113" i="6"/>
  <c r="W112" i="6"/>
  <c r="O111" i="6"/>
  <c r="W110" i="6"/>
  <c r="G110" i="6"/>
  <c r="O109" i="6"/>
  <c r="O107" i="6"/>
  <c r="W106" i="6"/>
  <c r="G106" i="6"/>
  <c r="O105" i="6"/>
  <c r="O103" i="6"/>
  <c r="W102" i="6"/>
  <c r="G102" i="6"/>
  <c r="O101" i="6"/>
  <c r="O99" i="6"/>
  <c r="W98" i="6"/>
  <c r="G98" i="6"/>
  <c r="R97" i="6"/>
  <c r="J97" i="6"/>
  <c r="R96" i="6"/>
  <c r="Z95" i="6"/>
  <c r="J95" i="6"/>
  <c r="Z94" i="6"/>
  <c r="R94" i="6"/>
  <c r="J94" i="6"/>
  <c r="Z93" i="6"/>
  <c r="R93" i="6"/>
  <c r="J93" i="6"/>
  <c r="Z91" i="6"/>
  <c r="R91" i="6"/>
  <c r="J91" i="6"/>
  <c r="Z90" i="6"/>
  <c r="R90" i="6"/>
  <c r="J90" i="6"/>
  <c r="Z89" i="6"/>
  <c r="R89" i="6"/>
  <c r="J89" i="6"/>
  <c r="Z87" i="6"/>
  <c r="J87" i="6"/>
  <c r="Z86" i="6"/>
  <c r="R86" i="6"/>
  <c r="J86" i="6"/>
  <c r="Z85" i="6"/>
  <c r="R85" i="6"/>
  <c r="J85" i="6"/>
  <c r="Z83" i="6"/>
  <c r="R83" i="6"/>
  <c r="J83" i="6"/>
  <c r="Z82" i="6"/>
  <c r="R82" i="6"/>
  <c r="J82" i="6"/>
  <c r="Z81" i="6"/>
  <c r="R81" i="6"/>
  <c r="J81" i="6"/>
  <c r="Z79" i="6"/>
  <c r="J79" i="6"/>
  <c r="Z78" i="6"/>
  <c r="R78" i="6"/>
  <c r="J78" i="6"/>
  <c r="Z77" i="6"/>
  <c r="R77" i="6"/>
  <c r="J77" i="6"/>
  <c r="Z75" i="6"/>
  <c r="R75" i="6"/>
  <c r="J75" i="6"/>
  <c r="Z74" i="6"/>
  <c r="R74" i="6"/>
  <c r="J74" i="6"/>
  <c r="Z73" i="6"/>
  <c r="R73" i="6"/>
  <c r="J73" i="6"/>
  <c r="Z71" i="6"/>
  <c r="J71" i="6"/>
  <c r="Z70" i="6"/>
  <c r="R70" i="6"/>
  <c r="J70" i="6"/>
  <c r="Z69" i="6"/>
  <c r="R69" i="6"/>
  <c r="J69" i="6"/>
  <c r="R68" i="6"/>
  <c r="Z67" i="6"/>
  <c r="R67" i="6"/>
  <c r="J67" i="6"/>
  <c r="Z66" i="6"/>
  <c r="R66" i="6"/>
  <c r="G66" i="6"/>
  <c r="B66" i="6"/>
  <c r="B65" i="6"/>
  <c r="W64" i="6"/>
  <c r="S64" i="6"/>
  <c r="O64" i="6"/>
  <c r="K64" i="6"/>
  <c r="G64" i="6"/>
  <c r="B64" i="6"/>
  <c r="W63" i="6"/>
  <c r="S63" i="6"/>
  <c r="O63" i="6"/>
  <c r="K63" i="6"/>
  <c r="G63" i="6"/>
  <c r="B63" i="6"/>
  <c r="W62" i="6"/>
  <c r="S62" i="6"/>
  <c r="O62" i="6"/>
  <c r="G62" i="6"/>
  <c r="B62" i="6"/>
  <c r="W61" i="6"/>
  <c r="S61" i="6"/>
  <c r="O61" i="6"/>
  <c r="G61" i="6"/>
  <c r="B61" i="6"/>
  <c r="S60" i="6"/>
  <c r="O60" i="6"/>
  <c r="G60" i="6"/>
  <c r="B60" i="6"/>
  <c r="W59" i="6"/>
  <c r="S59" i="6"/>
  <c r="O59" i="6"/>
  <c r="K59" i="6"/>
  <c r="G59" i="6"/>
  <c r="B59" i="6"/>
  <c r="W58" i="6"/>
  <c r="S58" i="6"/>
  <c r="O58" i="6"/>
  <c r="G58" i="6"/>
  <c r="B58" i="6"/>
  <c r="W57" i="6"/>
  <c r="S57" i="6"/>
  <c r="G57" i="6"/>
  <c r="B57" i="6"/>
  <c r="W56" i="6"/>
  <c r="S56" i="6"/>
  <c r="K56" i="6"/>
  <c r="G56" i="6"/>
  <c r="B56" i="6"/>
  <c r="W55" i="6"/>
  <c r="S55" i="6"/>
  <c r="O55" i="6"/>
  <c r="K55" i="6"/>
  <c r="G55" i="6"/>
  <c r="B55" i="6"/>
  <c r="G54" i="6"/>
  <c r="B54" i="6"/>
  <c r="S126" i="6"/>
  <c r="B126" i="6"/>
  <c r="K125" i="6"/>
  <c r="B124" i="6"/>
  <c r="K123" i="6"/>
  <c r="S122" i="6"/>
  <c r="B122" i="6"/>
  <c r="K121" i="6"/>
  <c r="B120" i="6"/>
  <c r="K119" i="6"/>
  <c r="S118" i="6"/>
  <c r="B118" i="6"/>
  <c r="K117" i="6"/>
  <c r="B116" i="6"/>
  <c r="K115" i="6"/>
  <c r="S114" i="6"/>
  <c r="B114" i="6"/>
  <c r="K113" i="6"/>
  <c r="S112" i="6"/>
  <c r="B112" i="6"/>
  <c r="K111" i="6"/>
  <c r="S110" i="6"/>
  <c r="B110" i="6"/>
  <c r="K109" i="6"/>
  <c r="B108" i="6"/>
  <c r="K107" i="6"/>
  <c r="S106" i="6"/>
  <c r="B106" i="6"/>
  <c r="K105" i="6"/>
  <c r="B104" i="6"/>
  <c r="K103" i="6"/>
  <c r="S102" i="6"/>
  <c r="B102" i="6"/>
  <c r="K101" i="6"/>
  <c r="B100" i="6"/>
  <c r="K99" i="6"/>
  <c r="S98" i="6"/>
  <c r="B98" i="6"/>
  <c r="O97" i="6"/>
  <c r="G97" i="6"/>
  <c r="W95" i="6"/>
  <c r="O95" i="6"/>
  <c r="G95" i="6"/>
  <c r="W94" i="6"/>
  <c r="O94" i="6"/>
  <c r="G94" i="6"/>
  <c r="W93" i="6"/>
  <c r="O93" i="6"/>
  <c r="G93" i="6"/>
  <c r="W91" i="6"/>
  <c r="O91" i="6"/>
  <c r="G91" i="6"/>
  <c r="W90" i="6"/>
  <c r="O90" i="6"/>
  <c r="G90" i="6"/>
  <c r="W89" i="6"/>
  <c r="O89" i="6"/>
  <c r="G89" i="6"/>
  <c r="W88" i="6"/>
  <c r="W87" i="6"/>
  <c r="O87" i="6"/>
  <c r="G87" i="6"/>
  <c r="W86" i="6"/>
  <c r="O86" i="6"/>
  <c r="G86" i="6"/>
  <c r="W85" i="6"/>
  <c r="O85" i="6"/>
  <c r="G85" i="6"/>
  <c r="W83" i="6"/>
  <c r="O83" i="6"/>
  <c r="G83" i="6"/>
  <c r="W82" i="6"/>
  <c r="O82" i="6"/>
  <c r="G82" i="6"/>
  <c r="W81" i="6"/>
  <c r="O81" i="6"/>
  <c r="G81" i="6"/>
  <c r="O80" i="6"/>
  <c r="W79" i="6"/>
  <c r="O79" i="6"/>
  <c r="G79" i="6"/>
  <c r="W78" i="6"/>
  <c r="O78" i="6"/>
  <c r="G78" i="6"/>
  <c r="W77" i="6"/>
  <c r="O77" i="6"/>
  <c r="G77" i="6"/>
  <c r="W75" i="6"/>
  <c r="O75" i="6"/>
  <c r="G75" i="6"/>
  <c r="W74" i="6"/>
  <c r="O74" i="6"/>
  <c r="G74" i="6"/>
  <c r="W73" i="6"/>
  <c r="O73" i="6"/>
  <c r="G73" i="6"/>
  <c r="G72" i="6"/>
  <c r="W71" i="6"/>
  <c r="O71" i="6"/>
  <c r="G71" i="6"/>
  <c r="W70" i="6"/>
  <c r="O70" i="6"/>
  <c r="G70" i="6"/>
  <c r="W69" i="6"/>
  <c r="O69" i="6"/>
  <c r="G69" i="6"/>
  <c r="W67" i="6"/>
  <c r="O67" i="6"/>
  <c r="G67" i="6"/>
  <c r="W66" i="6"/>
  <c r="O66" i="6"/>
  <c r="J66" i="6"/>
  <c r="Z64" i="6"/>
  <c r="V64" i="6"/>
  <c r="R64" i="6"/>
  <c r="N64" i="6"/>
  <c r="Z63" i="6"/>
  <c r="V63" i="6"/>
  <c r="R63" i="6"/>
  <c r="N63" i="6"/>
  <c r="J63" i="6"/>
  <c r="Z62" i="6"/>
  <c r="V62" i="6"/>
  <c r="R62" i="6"/>
  <c r="N62" i="6"/>
  <c r="J62" i="6"/>
  <c r="Z61" i="6"/>
  <c r="V61" i="6"/>
  <c r="R61" i="6"/>
  <c r="N61" i="6"/>
  <c r="J61" i="6"/>
  <c r="V60" i="6"/>
  <c r="R60" i="6"/>
  <c r="N60" i="6"/>
  <c r="Z59" i="6"/>
  <c r="V59" i="6"/>
  <c r="R59" i="6"/>
  <c r="N59" i="6"/>
  <c r="J59" i="6"/>
  <c r="Z58" i="6"/>
  <c r="V58" i="6"/>
  <c r="R58" i="6"/>
  <c r="N58" i="6"/>
  <c r="J58" i="6"/>
  <c r="Z57" i="6"/>
  <c r="R57" i="6"/>
  <c r="N57" i="6"/>
  <c r="J57" i="6"/>
  <c r="Z56" i="6"/>
  <c r="V56" i="6"/>
  <c r="R56" i="6"/>
  <c r="N56" i="6"/>
  <c r="Z55" i="6"/>
  <c r="V55" i="6"/>
  <c r="R55" i="6"/>
  <c r="N55" i="6"/>
  <c r="J55" i="6"/>
  <c r="O126" i="6"/>
  <c r="W125" i="6"/>
  <c r="G125" i="6"/>
  <c r="W123" i="6"/>
  <c r="G123" i="6"/>
  <c r="O122" i="6"/>
  <c r="W121" i="6"/>
  <c r="G121" i="6"/>
  <c r="W119" i="6"/>
  <c r="G119" i="6"/>
  <c r="O118" i="6"/>
  <c r="W117" i="6"/>
  <c r="G117" i="6"/>
  <c r="W115" i="6"/>
  <c r="G115" i="6"/>
  <c r="O114" i="6"/>
  <c r="W113" i="6"/>
  <c r="G113" i="6"/>
  <c r="W111" i="6"/>
  <c r="G111" i="6"/>
  <c r="O110" i="6"/>
  <c r="W109" i="6"/>
  <c r="G109" i="6"/>
  <c r="W107" i="6"/>
  <c r="G107" i="6"/>
  <c r="O106" i="6"/>
  <c r="W105" i="6"/>
  <c r="G105" i="6"/>
  <c r="O104" i="6"/>
  <c r="W103" i="6"/>
  <c r="G103" i="6"/>
  <c r="O102" i="6"/>
  <c r="W101" i="6"/>
  <c r="G101" i="6"/>
  <c r="W99" i="6"/>
  <c r="G99" i="6"/>
  <c r="O98" i="6"/>
  <c r="W97" i="6"/>
  <c r="N97" i="6"/>
  <c r="V95" i="6"/>
  <c r="N95" i="6"/>
  <c r="V94" i="6"/>
  <c r="N94" i="6"/>
  <c r="V93" i="6"/>
  <c r="N93" i="6"/>
  <c r="V91" i="6"/>
  <c r="N91" i="6"/>
  <c r="V90" i="6"/>
  <c r="N90" i="6"/>
  <c r="V89" i="6"/>
  <c r="N89" i="6"/>
  <c r="V87" i="6"/>
  <c r="N87" i="6"/>
  <c r="V86" i="6"/>
  <c r="N86" i="6"/>
  <c r="V85" i="6"/>
  <c r="N85" i="6"/>
  <c r="V83" i="6"/>
  <c r="N83" i="6"/>
  <c r="V82" i="6"/>
  <c r="N82" i="6"/>
  <c r="V81" i="6"/>
  <c r="N81" i="6"/>
  <c r="N80" i="6"/>
  <c r="V79" i="6"/>
  <c r="N79" i="6"/>
  <c r="V78" i="6"/>
  <c r="N78" i="6"/>
  <c r="V77" i="6"/>
  <c r="N77" i="6"/>
  <c r="V75" i="6"/>
  <c r="N75" i="6"/>
  <c r="V74" i="6"/>
  <c r="N74" i="6"/>
  <c r="V73" i="6"/>
  <c r="N73" i="6"/>
  <c r="V71" i="6"/>
  <c r="N71" i="6"/>
  <c r="V70" i="6"/>
  <c r="N70" i="6"/>
  <c r="V69" i="6"/>
  <c r="N69" i="6"/>
  <c r="V67" i="6"/>
  <c r="N67" i="6"/>
  <c r="V66" i="6"/>
  <c r="N66" i="6"/>
  <c r="I66" i="6"/>
  <c r="D66" i="6"/>
  <c r="D65" i="6"/>
  <c r="Y64" i="6"/>
  <c r="U64" i="6"/>
  <c r="M64" i="6"/>
  <c r="I64" i="6"/>
  <c r="D64" i="6"/>
  <c r="Y63" i="6"/>
  <c r="U63" i="6"/>
  <c r="Q63" i="6"/>
  <c r="M63" i="6"/>
  <c r="I63" i="6"/>
  <c r="D63" i="6"/>
  <c r="Y62" i="6"/>
  <c r="U62" i="6"/>
  <c r="Q62" i="6"/>
  <c r="M62" i="6"/>
  <c r="I62" i="6"/>
  <c r="D62" i="6"/>
  <c r="U61" i="6"/>
  <c r="Q61" i="6"/>
  <c r="M61" i="6"/>
  <c r="I61" i="6"/>
  <c r="D61" i="6"/>
  <c r="D5" i="6"/>
  <c r="C6" i="6"/>
  <c r="H6" i="6" s="1"/>
  <c r="B7" i="6"/>
  <c r="D9" i="6"/>
  <c r="C10" i="6"/>
  <c r="H10" i="6" s="1"/>
  <c r="B11" i="6"/>
  <c r="D13" i="6"/>
  <c r="C14" i="6"/>
  <c r="H14" i="6" s="1"/>
  <c r="B15" i="6"/>
  <c r="D17" i="6"/>
  <c r="M17" i="6"/>
  <c r="Q17" i="6"/>
  <c r="U17" i="6"/>
  <c r="C18" i="6"/>
  <c r="P18" i="6" s="1"/>
  <c r="H18" i="6"/>
  <c r="T18" i="6"/>
  <c r="B19" i="6"/>
  <c r="J20" i="6"/>
  <c r="N20" i="6"/>
  <c r="R20" i="6"/>
  <c r="V20" i="6"/>
  <c r="Z20" i="6"/>
  <c r="D21" i="6"/>
  <c r="U21" i="6"/>
  <c r="C22" i="6"/>
  <c r="H22" i="6" s="1"/>
  <c r="T22" i="6"/>
  <c r="B23" i="6"/>
  <c r="J24" i="6"/>
  <c r="R24" i="6"/>
  <c r="D25" i="6"/>
  <c r="Y25" i="6"/>
  <c r="C26" i="6"/>
  <c r="L26" i="6" s="1"/>
  <c r="H26" i="6"/>
  <c r="T26" i="6"/>
  <c r="X26" i="6"/>
  <c r="B27" i="6"/>
  <c r="G27" i="6"/>
  <c r="K27" i="6"/>
  <c r="O27" i="6"/>
  <c r="S27" i="6"/>
  <c r="V28" i="6"/>
  <c r="N30" i="6"/>
  <c r="N31" i="6"/>
  <c r="R31" i="6"/>
  <c r="V31" i="6"/>
  <c r="Z31" i="6"/>
  <c r="J35" i="6"/>
  <c r="N35" i="6"/>
  <c r="R35" i="6"/>
  <c r="V35" i="6"/>
  <c r="V36" i="6"/>
  <c r="N38" i="6"/>
  <c r="N39" i="6"/>
  <c r="R39" i="6"/>
  <c r="V39" i="6"/>
  <c r="Z39" i="6"/>
  <c r="J43" i="6"/>
  <c r="N43" i="6"/>
  <c r="R43" i="6"/>
  <c r="V43" i="6"/>
  <c r="V44" i="6"/>
  <c r="N46" i="6"/>
  <c r="N47" i="6"/>
  <c r="R47" i="6"/>
  <c r="V47" i="6"/>
  <c r="Z47" i="6"/>
  <c r="J51" i="6"/>
  <c r="N51" i="6"/>
  <c r="R51" i="6"/>
  <c r="V51" i="6"/>
  <c r="V52" i="6"/>
  <c r="C54" i="6"/>
  <c r="W54" i="6" s="1"/>
  <c r="D55" i="6"/>
  <c r="U55" i="6"/>
  <c r="M56" i="6"/>
  <c r="D57" i="6"/>
  <c r="U57" i="6"/>
  <c r="M58" i="6"/>
  <c r="D59" i="6"/>
  <c r="U59" i="6"/>
  <c r="M60" i="6"/>
  <c r="B4" i="6"/>
  <c r="D6" i="6"/>
  <c r="C7" i="6"/>
  <c r="K7" i="6" s="1"/>
  <c r="B8" i="6"/>
  <c r="D10" i="6"/>
  <c r="C11" i="6"/>
  <c r="K11" i="6" s="1"/>
  <c r="B12" i="6"/>
  <c r="D14" i="6"/>
  <c r="C15" i="6"/>
  <c r="O15" i="6" s="1"/>
  <c r="B16" i="6"/>
  <c r="J17" i="6"/>
  <c r="R17" i="6"/>
  <c r="V17" i="6"/>
  <c r="Z17" i="6"/>
  <c r="D18" i="6"/>
  <c r="I18" i="6"/>
  <c r="M18" i="6"/>
  <c r="Q18" i="6"/>
  <c r="Y18" i="6"/>
  <c r="C19" i="6"/>
  <c r="W19" i="6" s="1"/>
  <c r="L19" i="6"/>
  <c r="B20" i="6"/>
  <c r="G20" i="6"/>
  <c r="K20" i="6"/>
  <c r="O20" i="6"/>
  <c r="S20" i="6"/>
  <c r="W20" i="6"/>
  <c r="Z21" i="6"/>
  <c r="D22" i="6"/>
  <c r="I22" i="6"/>
  <c r="M22" i="6"/>
  <c r="Q22" i="6"/>
  <c r="U22" i="6"/>
  <c r="C23" i="6"/>
  <c r="O23" i="6" s="1"/>
  <c r="H23" i="6"/>
  <c r="P23" i="6"/>
  <c r="T23" i="6"/>
  <c r="X23" i="6"/>
  <c r="B24" i="6"/>
  <c r="O24" i="6"/>
  <c r="W24" i="6"/>
  <c r="D26" i="6"/>
  <c r="M26" i="6"/>
  <c r="Q26" i="6"/>
  <c r="U26" i="6"/>
  <c r="Y26" i="6"/>
  <c r="C27" i="6"/>
  <c r="W27" i="6" s="1"/>
  <c r="H27" i="6"/>
  <c r="L27" i="6"/>
  <c r="P27" i="6"/>
  <c r="T27" i="6"/>
  <c r="X27" i="6"/>
  <c r="B28" i="6"/>
  <c r="B29" i="6"/>
  <c r="B30" i="6"/>
  <c r="K30" i="6"/>
  <c r="B31" i="6"/>
  <c r="G31" i="6"/>
  <c r="K31" i="6"/>
  <c r="O31" i="6"/>
  <c r="S31" i="6"/>
  <c r="W31" i="6"/>
  <c r="B32" i="6"/>
  <c r="B33" i="6"/>
  <c r="B34" i="6"/>
  <c r="K34" i="6"/>
  <c r="B35" i="6"/>
  <c r="G35" i="6"/>
  <c r="K35" i="6"/>
  <c r="O35" i="6"/>
  <c r="S35" i="6"/>
  <c r="W35" i="6"/>
  <c r="B36" i="6"/>
  <c r="B37" i="6"/>
  <c r="B38" i="6"/>
  <c r="K38" i="6"/>
  <c r="B39" i="6"/>
  <c r="G39" i="6"/>
  <c r="K39" i="6"/>
  <c r="O39" i="6"/>
  <c r="S39" i="6"/>
  <c r="W39" i="6"/>
  <c r="B40" i="6"/>
  <c r="B41" i="6"/>
  <c r="B42" i="6"/>
  <c r="K42" i="6"/>
  <c r="B43" i="6"/>
  <c r="G43" i="6"/>
  <c r="K43" i="6"/>
  <c r="O43" i="6"/>
  <c r="S43" i="6"/>
  <c r="W43" i="6"/>
  <c r="B44" i="6"/>
  <c r="B45" i="6"/>
  <c r="B46" i="6"/>
  <c r="K46" i="6"/>
  <c r="B47" i="6"/>
  <c r="G47" i="6"/>
  <c r="K47" i="6"/>
  <c r="O47" i="6"/>
  <c r="S47" i="6"/>
  <c r="W47" i="6"/>
  <c r="B48" i="6"/>
  <c r="B49" i="6"/>
  <c r="B50" i="6"/>
  <c r="K50" i="6"/>
  <c r="B51" i="6"/>
  <c r="G51" i="6"/>
  <c r="K51" i="6"/>
  <c r="O51" i="6"/>
  <c r="S51" i="6"/>
  <c r="W51" i="6"/>
  <c r="B52" i="6"/>
  <c r="B53" i="6"/>
  <c r="D54" i="6"/>
  <c r="I55" i="6"/>
  <c r="Y55" i="6"/>
  <c r="Q56" i="6"/>
  <c r="I57" i="6"/>
  <c r="Y57" i="6"/>
  <c r="Q58" i="6"/>
  <c r="I59" i="6"/>
  <c r="Y59" i="6"/>
  <c r="Q60" i="6"/>
  <c r="C4" i="6"/>
  <c r="R4" i="6" s="1"/>
  <c r="B5" i="6"/>
  <c r="D7" i="6"/>
  <c r="C8" i="6"/>
  <c r="V8" i="6" s="1"/>
  <c r="B9" i="6"/>
  <c r="D11" i="6"/>
  <c r="C12" i="6"/>
  <c r="J12" i="6" s="1"/>
  <c r="B13" i="6"/>
  <c r="D15" i="6"/>
  <c r="C16" i="6"/>
  <c r="O16" i="6" s="1"/>
  <c r="B17" i="6"/>
  <c r="K17" i="6"/>
  <c r="O17" i="6"/>
  <c r="S17" i="6"/>
  <c r="W17" i="6"/>
  <c r="J18" i="6"/>
  <c r="N18" i="6"/>
  <c r="R18" i="6"/>
  <c r="Z18" i="6"/>
  <c r="D19" i="6"/>
  <c r="M19" i="6"/>
  <c r="Q19" i="6"/>
  <c r="U19" i="6"/>
  <c r="C20" i="6"/>
  <c r="H20" i="6"/>
  <c r="L20" i="6"/>
  <c r="P20" i="6"/>
  <c r="T20" i="6"/>
  <c r="X20" i="6"/>
  <c r="B21" i="6"/>
  <c r="S21" i="6"/>
  <c r="J22" i="6"/>
  <c r="N22" i="6"/>
  <c r="R22" i="6"/>
  <c r="V22" i="6"/>
  <c r="D23" i="6"/>
  <c r="I23" i="6"/>
  <c r="Q23" i="6"/>
  <c r="U23" i="6"/>
  <c r="Y23" i="6"/>
  <c r="C24" i="6"/>
  <c r="G24" i="6" s="1"/>
  <c r="P24" i="6"/>
  <c r="X24" i="6"/>
  <c r="B25" i="6"/>
  <c r="J26" i="6"/>
  <c r="N26" i="6"/>
  <c r="R26" i="6"/>
  <c r="V26" i="6"/>
  <c r="Z26" i="6"/>
  <c r="D27" i="6"/>
  <c r="I27" i="6"/>
  <c r="M27" i="6"/>
  <c r="Q27" i="6"/>
  <c r="U27" i="6"/>
  <c r="Y27" i="6"/>
  <c r="C28" i="6"/>
  <c r="G28" i="6" s="1"/>
  <c r="T28" i="6"/>
  <c r="C29" i="6"/>
  <c r="N29" i="6" s="1"/>
  <c r="C30" i="6"/>
  <c r="Z30" i="6" s="1"/>
  <c r="L30" i="6"/>
  <c r="C31" i="6"/>
  <c r="J31" i="6" s="1"/>
  <c r="H31" i="6"/>
  <c r="L31" i="6"/>
  <c r="P31" i="6"/>
  <c r="T31" i="6"/>
  <c r="X31" i="6"/>
  <c r="C32" i="6"/>
  <c r="R32" i="6" s="1"/>
  <c r="T32" i="6"/>
  <c r="C33" i="6"/>
  <c r="O33" i="6" s="1"/>
  <c r="C34" i="6"/>
  <c r="J34" i="6" s="1"/>
  <c r="L34" i="6"/>
  <c r="C35" i="6"/>
  <c r="Z35" i="6" s="1"/>
  <c r="H35" i="6"/>
  <c r="L35" i="6"/>
  <c r="P35" i="6"/>
  <c r="T35" i="6"/>
  <c r="X35" i="6"/>
  <c r="C36" i="6"/>
  <c r="G36" i="6" s="1"/>
  <c r="T36" i="6"/>
  <c r="C37" i="6"/>
  <c r="N37" i="6" s="1"/>
  <c r="C38" i="6"/>
  <c r="Z38" i="6" s="1"/>
  <c r="L38" i="6"/>
  <c r="P38" i="6"/>
  <c r="C39" i="6"/>
  <c r="J39" i="6" s="1"/>
  <c r="H39" i="6"/>
  <c r="L39" i="6"/>
  <c r="P39" i="6"/>
  <c r="T39" i="6"/>
  <c r="X39" i="6"/>
  <c r="C40" i="6"/>
  <c r="R40" i="6" s="1"/>
  <c r="T40" i="6"/>
  <c r="C41" i="6"/>
  <c r="O41" i="6" s="1"/>
  <c r="C42" i="6"/>
  <c r="J42" i="6" s="1"/>
  <c r="L42" i="6"/>
  <c r="P42" i="6"/>
  <c r="C43" i="6"/>
  <c r="Z43" i="6" s="1"/>
  <c r="H43" i="6"/>
  <c r="L43" i="6"/>
  <c r="P43" i="6"/>
  <c r="T43" i="6"/>
  <c r="X43" i="6"/>
  <c r="C44" i="6"/>
  <c r="G44" i="6" s="1"/>
  <c r="T44" i="6"/>
  <c r="C45" i="6"/>
  <c r="N45" i="6" s="1"/>
  <c r="C46" i="6"/>
  <c r="Z46" i="6" s="1"/>
  <c r="L46" i="6"/>
  <c r="P46" i="6"/>
  <c r="C47" i="6"/>
  <c r="J47" i="6" s="1"/>
  <c r="H47" i="6"/>
  <c r="L47" i="6"/>
  <c r="P47" i="6"/>
  <c r="T47" i="6"/>
  <c r="X47" i="6"/>
  <c r="C48" i="6"/>
  <c r="R48" i="6" s="1"/>
  <c r="T48" i="6"/>
  <c r="C49" i="6"/>
  <c r="O49" i="6" s="1"/>
  <c r="C50" i="6"/>
  <c r="J50" i="6" s="1"/>
  <c r="L50" i="6"/>
  <c r="P50" i="6"/>
  <c r="C51" i="6"/>
  <c r="Z51" i="6" s="1"/>
  <c r="H51" i="6"/>
  <c r="L51" i="6"/>
  <c r="P51" i="6"/>
  <c r="T51" i="6"/>
  <c r="X51" i="6"/>
  <c r="C52" i="6"/>
  <c r="G52" i="6" s="1"/>
  <c r="T52" i="6"/>
  <c r="C53" i="6"/>
  <c r="N53" i="6" s="1"/>
  <c r="U54" i="6"/>
  <c r="M55" i="6"/>
  <c r="D56" i="6"/>
  <c r="U56" i="6"/>
  <c r="M57" i="6"/>
  <c r="D58" i="6"/>
  <c r="U58" i="6"/>
  <c r="M59" i="6"/>
  <c r="D60" i="6"/>
  <c r="U60" i="6"/>
  <c r="D4" i="6"/>
  <c r="C5" i="6"/>
  <c r="I5" i="6" s="1"/>
  <c r="B6" i="6"/>
  <c r="D8" i="6"/>
  <c r="C9" i="6"/>
  <c r="M9" i="6" s="1"/>
  <c r="B10" i="6"/>
  <c r="D12" i="6"/>
  <c r="C13" i="6"/>
  <c r="Q13" i="6" s="1"/>
  <c r="B14" i="6"/>
  <c r="S14" i="6"/>
  <c r="D16" i="6"/>
  <c r="C17" i="6"/>
  <c r="I17" i="6" s="1"/>
  <c r="H17" i="6"/>
  <c r="L17" i="6"/>
  <c r="P17" i="6"/>
  <c r="T17" i="6"/>
  <c r="X17" i="6"/>
  <c r="B18" i="6"/>
  <c r="G18" i="6"/>
  <c r="O18" i="6"/>
  <c r="S18" i="6"/>
  <c r="W18" i="6"/>
  <c r="J19" i="6"/>
  <c r="N19" i="6"/>
  <c r="R19" i="6"/>
  <c r="D20" i="6"/>
  <c r="I20" i="6"/>
  <c r="M20" i="6"/>
  <c r="Q20" i="6"/>
  <c r="U20" i="6"/>
  <c r="Y20" i="6"/>
  <c r="C21" i="6"/>
  <c r="N21" i="6" s="1"/>
  <c r="P21" i="6"/>
  <c r="X21" i="6"/>
  <c r="B22" i="6"/>
  <c r="G22" i="6"/>
  <c r="K22" i="6"/>
  <c r="S22" i="6"/>
  <c r="W22" i="6"/>
  <c r="J23" i="6"/>
  <c r="N23" i="6"/>
  <c r="R23" i="6"/>
  <c r="V23" i="6"/>
  <c r="Z23" i="6"/>
  <c r="D24" i="6"/>
  <c r="I24" i="6"/>
  <c r="M24" i="6"/>
  <c r="Q24" i="6"/>
  <c r="U24" i="6"/>
  <c r="Y24" i="6"/>
  <c r="C25" i="6"/>
  <c r="R25" i="6" s="1"/>
  <c r="B26" i="6"/>
  <c r="G26" i="6"/>
  <c r="K26" i="6"/>
  <c r="O26" i="6"/>
  <c r="W26" i="6"/>
  <c r="J27" i="6"/>
  <c r="N27" i="6"/>
  <c r="R27" i="6"/>
  <c r="V27" i="6"/>
  <c r="Z27" i="6"/>
  <c r="D28" i="6"/>
  <c r="Q28" i="6"/>
  <c r="Y28" i="6"/>
  <c r="D29" i="6"/>
  <c r="D30" i="6"/>
  <c r="I30" i="6"/>
  <c r="M30" i="6"/>
  <c r="Q30" i="6"/>
  <c r="D31" i="6"/>
  <c r="I31" i="6"/>
  <c r="M31" i="6"/>
  <c r="Q31" i="6"/>
  <c r="U31" i="6"/>
  <c r="Y31" i="6"/>
  <c r="D32" i="6"/>
  <c r="Q32" i="6"/>
  <c r="Y32" i="6"/>
  <c r="D33" i="6"/>
  <c r="D34" i="6"/>
  <c r="I34" i="6"/>
  <c r="M34" i="6"/>
  <c r="Q34" i="6"/>
  <c r="D35" i="6"/>
  <c r="I35" i="6"/>
  <c r="M35" i="6"/>
  <c r="Q35" i="6"/>
  <c r="U35" i="6"/>
  <c r="Y35" i="6"/>
  <c r="D36" i="6"/>
  <c r="Q36" i="6"/>
  <c r="Y36" i="6"/>
  <c r="D37" i="6"/>
  <c r="D38" i="6"/>
  <c r="I38" i="6"/>
  <c r="M38" i="6"/>
  <c r="Q38" i="6"/>
  <c r="D39" i="6"/>
  <c r="I39" i="6"/>
  <c r="M39" i="6"/>
  <c r="Q39" i="6"/>
  <c r="U39" i="6"/>
  <c r="Y39" i="6"/>
  <c r="D40" i="6"/>
  <c r="Q40" i="6"/>
  <c r="Y40" i="6"/>
  <c r="D41" i="6"/>
  <c r="D42" i="6"/>
  <c r="I42" i="6"/>
  <c r="M42" i="6"/>
  <c r="Q42" i="6"/>
  <c r="D43" i="6"/>
  <c r="I43" i="6"/>
  <c r="M43" i="6"/>
  <c r="Q43" i="6"/>
  <c r="U43" i="6"/>
  <c r="Y43" i="6"/>
  <c r="D44" i="6"/>
  <c r="Q44" i="6"/>
  <c r="Y44" i="6"/>
  <c r="D45" i="6"/>
  <c r="D46" i="6"/>
  <c r="I46" i="6"/>
  <c r="M46" i="6"/>
  <c r="Q46" i="6"/>
  <c r="D47" i="6"/>
  <c r="I47" i="6"/>
  <c r="M47" i="6"/>
  <c r="Q47" i="6"/>
  <c r="U47" i="6"/>
  <c r="Y47" i="6"/>
  <c r="D48" i="6"/>
  <c r="Q48" i="6"/>
  <c r="Y48" i="6"/>
  <c r="D49" i="6"/>
  <c r="D50" i="6"/>
  <c r="I50" i="6"/>
  <c r="M50" i="6"/>
  <c r="Q50" i="6"/>
  <c r="D51" i="6"/>
  <c r="I51" i="6"/>
  <c r="M51" i="6"/>
  <c r="Q51" i="6"/>
  <c r="U51" i="6"/>
  <c r="Y51" i="6"/>
  <c r="D52" i="6"/>
  <c r="Q52" i="6"/>
  <c r="Y52" i="6"/>
  <c r="D53" i="6"/>
  <c r="I54" i="6"/>
  <c r="Y54" i="6"/>
  <c r="Q55" i="6"/>
  <c r="I56" i="6"/>
  <c r="Y56" i="6"/>
  <c r="Q57" i="6"/>
  <c r="I58" i="6"/>
  <c r="Y58" i="6"/>
  <c r="Q59" i="6"/>
  <c r="I60" i="6"/>
  <c r="Y60" i="6"/>
  <c r="E22" i="24"/>
  <c r="F18" i="24"/>
  <c r="E25" i="24"/>
  <c r="N3" i="24"/>
  <c r="E4" i="24"/>
  <c r="N4" i="24"/>
  <c r="E5" i="24"/>
  <c r="N5" i="24"/>
  <c r="N6" i="24"/>
  <c r="E6" i="24"/>
  <c r="E7" i="24"/>
  <c r="N7" i="24"/>
  <c r="E8" i="24"/>
  <c r="N8" i="24"/>
  <c r="E9" i="24"/>
  <c r="N9" i="24"/>
  <c r="N10" i="24"/>
  <c r="E10" i="24"/>
  <c r="N11" i="24"/>
  <c r="E11" i="24"/>
  <c r="N12" i="24"/>
  <c r="E13" i="24"/>
  <c r="E14" i="24"/>
  <c r="E15" i="24"/>
  <c r="E16" i="24"/>
  <c r="E24" i="24"/>
  <c r="E18" i="24"/>
  <c r="E20" i="24"/>
  <c r="E21" i="24"/>
  <c r="E27" i="24"/>
  <c r="D4" i="24"/>
  <c r="D22" i="24"/>
  <c r="D20" i="24"/>
  <c r="D25" i="24"/>
  <c r="O3" i="24"/>
  <c r="F4" i="24"/>
  <c r="O4" i="24"/>
  <c r="F5" i="24"/>
  <c r="O5" i="24"/>
  <c r="O6" i="24"/>
  <c r="F6" i="24"/>
  <c r="F7" i="24"/>
  <c r="O7" i="24"/>
  <c r="F8" i="24"/>
  <c r="O8" i="24"/>
  <c r="F9" i="24"/>
  <c r="O9" i="24"/>
  <c r="O10" i="24"/>
  <c r="F10" i="24"/>
  <c r="O11" i="24"/>
  <c r="F11" i="24"/>
  <c r="O12" i="24"/>
  <c r="F13" i="24"/>
  <c r="F14" i="24"/>
  <c r="F15" i="24"/>
  <c r="F16" i="24"/>
  <c r="F20" i="24"/>
  <c r="F28" i="24"/>
  <c r="F21" i="24"/>
  <c r="F27" i="24"/>
  <c r="BC3" i="24"/>
  <c r="BE3" i="24"/>
  <c r="F24" i="24"/>
  <c r="F22" i="24"/>
  <c r="E28" i="24"/>
  <c r="F25" i="24"/>
  <c r="AP17" i="17"/>
  <c r="O17" i="17"/>
  <c r="N17" i="17"/>
  <c r="P17" i="17"/>
  <c r="AO17" i="17"/>
  <c r="D24" i="24"/>
  <c r="D18" i="24"/>
  <c r="D28" i="24"/>
  <c r="I17" i="17"/>
  <c r="E17" i="17"/>
  <c r="A17" i="17"/>
  <c r="U17" i="17"/>
  <c r="AR17" i="17"/>
  <c r="K17" i="17"/>
  <c r="AI17" i="17"/>
  <c r="X17" i="17"/>
  <c r="W17" i="17"/>
  <c r="AE17" i="17"/>
  <c r="S17" i="17"/>
  <c r="AC17" i="17"/>
  <c r="V17" i="17"/>
  <c r="AL17" i="17"/>
  <c r="AQ17" i="17"/>
  <c r="AB17" i="17"/>
  <c r="C17" i="17"/>
  <c r="J17" i="17"/>
  <c r="G17" i="17"/>
  <c r="AH17" i="17"/>
  <c r="Q17" i="17"/>
  <c r="AG17" i="17"/>
  <c r="AA17" i="17"/>
  <c r="AD17" i="17"/>
  <c r="T17" i="17"/>
  <c r="AM17" i="17"/>
  <c r="AS17" i="17"/>
  <c r="H17" i="17"/>
  <c r="M17" i="17"/>
  <c r="AN17" i="17"/>
  <c r="F17" i="17"/>
  <c r="L17" i="17"/>
  <c r="Z17" i="17"/>
  <c r="AJ17" i="17"/>
  <c r="AF17" i="17"/>
  <c r="Y17" i="17"/>
  <c r="R17" i="17"/>
  <c r="D17" i="17"/>
  <c r="AK17" i="17"/>
  <c r="AT17" i="17"/>
  <c r="M3" i="24"/>
  <c r="M4" i="24"/>
  <c r="D5" i="24"/>
  <c r="M5" i="24"/>
  <c r="M6" i="24"/>
  <c r="D6" i="24"/>
  <c r="D7" i="24"/>
  <c r="M7" i="24"/>
  <c r="D8" i="24"/>
  <c r="M8" i="24"/>
  <c r="D9" i="24"/>
  <c r="M9" i="24"/>
  <c r="M10" i="24"/>
  <c r="D10" i="24"/>
  <c r="M11" i="24"/>
  <c r="D11" i="24"/>
  <c r="M12" i="24"/>
  <c r="D13" i="24"/>
  <c r="D14" i="24"/>
  <c r="D15" i="24"/>
  <c r="D16" i="24"/>
  <c r="D21" i="24"/>
  <c r="D27" i="24"/>
  <c r="AQ12" i="14"/>
  <c r="AP6" i="14"/>
  <c r="AO4" i="14"/>
  <c r="AQ6" i="14"/>
  <c r="AO8" i="14"/>
  <c r="AQ8" i="14"/>
  <c r="AP8" i="14"/>
  <c r="AP4" i="14"/>
  <c r="AN8" i="14"/>
  <c r="AN4" i="14"/>
  <c r="AN12" i="14"/>
  <c r="AO6" i="14"/>
  <c r="R41" i="6" l="1"/>
  <c r="I53" i="6"/>
  <c r="I49" i="6"/>
  <c r="I45" i="6"/>
  <c r="I41" i="6"/>
  <c r="I37" i="6"/>
  <c r="I33" i="6"/>
  <c r="I29" i="6"/>
  <c r="L53" i="6"/>
  <c r="T50" i="6"/>
  <c r="L49" i="6"/>
  <c r="T46" i="6"/>
  <c r="L45" i="6"/>
  <c r="T42" i="6"/>
  <c r="L41" i="6"/>
  <c r="T38" i="6"/>
  <c r="L37" i="6"/>
  <c r="T34" i="6"/>
  <c r="L33" i="6"/>
  <c r="T30" i="6"/>
  <c r="L29" i="6"/>
  <c r="G25" i="6"/>
  <c r="K53" i="6"/>
  <c r="S50" i="6"/>
  <c r="K49" i="6"/>
  <c r="S46" i="6"/>
  <c r="K45" i="6"/>
  <c r="S42" i="6"/>
  <c r="K41" i="6"/>
  <c r="S38" i="6"/>
  <c r="K37" i="6"/>
  <c r="S34" i="6"/>
  <c r="K33" i="6"/>
  <c r="S30" i="6"/>
  <c r="K29" i="6"/>
  <c r="N25" i="6"/>
  <c r="J21" i="6"/>
  <c r="T19" i="6"/>
  <c r="J53" i="6"/>
  <c r="Z49" i="6"/>
  <c r="N48" i="6"/>
  <c r="V46" i="6"/>
  <c r="J45" i="6"/>
  <c r="Z41" i="6"/>
  <c r="N40" i="6"/>
  <c r="V38" i="6"/>
  <c r="J37" i="6"/>
  <c r="Z33" i="6"/>
  <c r="N32" i="6"/>
  <c r="V30" i="6"/>
  <c r="J29" i="6"/>
  <c r="Z24" i="6"/>
  <c r="K23" i="6"/>
  <c r="N88" i="6"/>
  <c r="O108" i="6"/>
  <c r="Z65" i="6"/>
  <c r="W68" i="6"/>
  <c r="G88" i="6"/>
  <c r="O96" i="6"/>
  <c r="S100" i="6"/>
  <c r="S116" i="6"/>
  <c r="W53" i="6"/>
  <c r="S65" i="6"/>
  <c r="R80" i="6"/>
  <c r="J92" i="6"/>
  <c r="P54" i="6"/>
  <c r="K72" i="6"/>
  <c r="S84" i="6"/>
  <c r="S96" i="6"/>
  <c r="K120" i="6"/>
  <c r="W138" i="6"/>
  <c r="G138" i="6"/>
  <c r="Z138" i="6"/>
  <c r="V138" i="6"/>
  <c r="R138" i="6"/>
  <c r="N138" i="6"/>
  <c r="S138" i="6"/>
  <c r="J138" i="6"/>
  <c r="I138" i="6"/>
  <c r="O138" i="6"/>
  <c r="Q138" i="6"/>
  <c r="K138" i="6"/>
  <c r="M138" i="6"/>
  <c r="L138" i="6"/>
  <c r="X138" i="6"/>
  <c r="T138" i="6"/>
  <c r="H138" i="6"/>
  <c r="Y138" i="6"/>
  <c r="Z100" i="6"/>
  <c r="J124" i="6"/>
  <c r="V201" i="6"/>
  <c r="N201" i="6"/>
  <c r="U201" i="6"/>
  <c r="T201" i="6"/>
  <c r="Q201" i="6"/>
  <c r="P201" i="6"/>
  <c r="M201" i="6"/>
  <c r="I201" i="6"/>
  <c r="Z201" i="6"/>
  <c r="R201" i="6"/>
  <c r="X201" i="6"/>
  <c r="J201" i="6"/>
  <c r="L201" i="6"/>
  <c r="O201" i="6"/>
  <c r="K201" i="6"/>
  <c r="H201" i="6"/>
  <c r="G201" i="6"/>
  <c r="Y201" i="6"/>
  <c r="W201" i="6"/>
  <c r="H53" i="6"/>
  <c r="H49" i="6"/>
  <c r="H45" i="6"/>
  <c r="H41" i="6"/>
  <c r="H37" i="6"/>
  <c r="P34" i="6"/>
  <c r="H33" i="6"/>
  <c r="P30" i="6"/>
  <c r="H29" i="6"/>
  <c r="G53" i="6"/>
  <c r="O50" i="6"/>
  <c r="G49" i="6"/>
  <c r="O46" i="6"/>
  <c r="G45" i="6"/>
  <c r="O42" i="6"/>
  <c r="G41" i="6"/>
  <c r="O38" i="6"/>
  <c r="G37" i="6"/>
  <c r="O34" i="6"/>
  <c r="G33" i="6"/>
  <c r="O30" i="6"/>
  <c r="G29" i="6"/>
  <c r="J25" i="6"/>
  <c r="P19" i="6"/>
  <c r="Z52" i="6"/>
  <c r="V49" i="6"/>
  <c r="J48" i="6"/>
  <c r="R46" i="6"/>
  <c r="Z44" i="6"/>
  <c r="V41" i="6"/>
  <c r="J40" i="6"/>
  <c r="R38" i="6"/>
  <c r="Z36" i="6"/>
  <c r="V33" i="6"/>
  <c r="J32" i="6"/>
  <c r="R30" i="6"/>
  <c r="Z28" i="6"/>
  <c r="V24" i="6"/>
  <c r="G23" i="6"/>
  <c r="Y21" i="6"/>
  <c r="X18" i="6"/>
  <c r="N84" i="6"/>
  <c r="O120" i="6"/>
  <c r="G80" i="6"/>
  <c r="O88" i="6"/>
  <c r="W96" i="6"/>
  <c r="W65" i="6"/>
  <c r="J68" i="6"/>
  <c r="Z80" i="6"/>
  <c r="R92" i="6"/>
  <c r="W100" i="6"/>
  <c r="T54" i="6"/>
  <c r="T56" i="6"/>
  <c r="P56" i="6"/>
  <c r="L56" i="6"/>
  <c r="J56" i="6"/>
  <c r="H162" i="6"/>
  <c r="O141" i="6"/>
  <c r="W141" i="6"/>
  <c r="U141" i="6"/>
  <c r="H141" i="6"/>
  <c r="S141" i="6"/>
  <c r="K141" i="6"/>
  <c r="Z141" i="6"/>
  <c r="G141" i="6"/>
  <c r="V141" i="6"/>
  <c r="R141" i="6"/>
  <c r="N141" i="6"/>
  <c r="J141" i="6"/>
  <c r="Y141" i="6"/>
  <c r="Q141" i="6"/>
  <c r="M141" i="6"/>
  <c r="I141" i="6"/>
  <c r="X141" i="6"/>
  <c r="T141" i="6"/>
  <c r="P138" i="6"/>
  <c r="U72" i="6"/>
  <c r="J72" i="6"/>
  <c r="Q72" i="6"/>
  <c r="X72" i="6"/>
  <c r="M72" i="6"/>
  <c r="T72" i="6"/>
  <c r="V72" i="6"/>
  <c r="I72" i="6"/>
  <c r="P72" i="6"/>
  <c r="L72" i="6"/>
  <c r="H72" i="6"/>
  <c r="Y100" i="6"/>
  <c r="Y108" i="6"/>
  <c r="U52" i="6"/>
  <c r="U48" i="6"/>
  <c r="U44" i="6"/>
  <c r="U40" i="6"/>
  <c r="U36" i="6"/>
  <c r="U32" i="6"/>
  <c r="U28" i="6"/>
  <c r="X25" i="6"/>
  <c r="T21" i="6"/>
  <c r="X52" i="6"/>
  <c r="H50" i="6"/>
  <c r="X48" i="6"/>
  <c r="H46" i="6"/>
  <c r="X44" i="6"/>
  <c r="H42" i="6"/>
  <c r="X40" i="6"/>
  <c r="H38" i="6"/>
  <c r="X36" i="6"/>
  <c r="H34" i="6"/>
  <c r="X32" i="6"/>
  <c r="H30" i="6"/>
  <c r="X28" i="6"/>
  <c r="T24" i="6"/>
  <c r="M23" i="6"/>
  <c r="W21" i="6"/>
  <c r="I19" i="6"/>
  <c r="Q54" i="6"/>
  <c r="W52" i="6"/>
  <c r="G50" i="6"/>
  <c r="W48" i="6"/>
  <c r="G46" i="6"/>
  <c r="W44" i="6"/>
  <c r="G42" i="6"/>
  <c r="W40" i="6"/>
  <c r="G38" i="6"/>
  <c r="W36" i="6"/>
  <c r="G34" i="6"/>
  <c r="W32" i="6"/>
  <c r="G30" i="6"/>
  <c r="W28" i="6"/>
  <c r="I26" i="6"/>
  <c r="S24" i="6"/>
  <c r="L23" i="6"/>
  <c r="H19" i="6"/>
  <c r="M54" i="6"/>
  <c r="R52" i="6"/>
  <c r="Z50" i="6"/>
  <c r="N49" i="6"/>
  <c r="J46" i="6"/>
  <c r="R44" i="6"/>
  <c r="Z42" i="6"/>
  <c r="N41" i="6"/>
  <c r="J38" i="6"/>
  <c r="R36" i="6"/>
  <c r="Z34" i="6"/>
  <c r="N33" i="6"/>
  <c r="J30" i="6"/>
  <c r="R28" i="6"/>
  <c r="U25" i="6"/>
  <c r="N24" i="6"/>
  <c r="X22" i="6"/>
  <c r="Q21" i="6"/>
  <c r="L18" i="6"/>
  <c r="I65" i="6"/>
  <c r="N76" i="6"/>
  <c r="J54" i="6"/>
  <c r="O72" i="6"/>
  <c r="O54" i="6"/>
  <c r="R72" i="6"/>
  <c r="J84" i="6"/>
  <c r="X56" i="6"/>
  <c r="H65" i="6"/>
  <c r="K104" i="6"/>
  <c r="T146" i="6"/>
  <c r="U76" i="6"/>
  <c r="K76" i="6"/>
  <c r="Q76" i="6"/>
  <c r="X76" i="6"/>
  <c r="M76" i="6"/>
  <c r="T76" i="6"/>
  <c r="Z76" i="6"/>
  <c r="G76" i="6"/>
  <c r="V76" i="6"/>
  <c r="I76" i="6"/>
  <c r="P76" i="6"/>
  <c r="L76" i="6"/>
  <c r="H76" i="6"/>
  <c r="U88" i="6"/>
  <c r="J88" i="6"/>
  <c r="Q88" i="6"/>
  <c r="X88" i="6"/>
  <c r="M88" i="6"/>
  <c r="T88" i="6"/>
  <c r="V88" i="6"/>
  <c r="I88" i="6"/>
  <c r="P88" i="6"/>
  <c r="L88" i="6"/>
  <c r="K88" i="6"/>
  <c r="H88" i="6"/>
  <c r="Z108" i="6"/>
  <c r="V108" i="6"/>
  <c r="U108" i="6"/>
  <c r="K108" i="6"/>
  <c r="R108" i="6"/>
  <c r="Q108" i="6"/>
  <c r="X108" i="6"/>
  <c r="N108" i="6"/>
  <c r="M108" i="6"/>
  <c r="T108" i="6"/>
  <c r="J108" i="6"/>
  <c r="I108" i="6"/>
  <c r="P108" i="6"/>
  <c r="L108" i="6"/>
  <c r="H108" i="6"/>
  <c r="Z124" i="6"/>
  <c r="Y124" i="6"/>
  <c r="U124" i="6"/>
  <c r="K124" i="6"/>
  <c r="Q124" i="6"/>
  <c r="X124" i="6"/>
  <c r="M124" i="6"/>
  <c r="T124" i="6"/>
  <c r="V124" i="6"/>
  <c r="I124" i="6"/>
  <c r="P124" i="6"/>
  <c r="R124" i="6"/>
  <c r="L124" i="6"/>
  <c r="N124" i="6"/>
  <c r="H124" i="6"/>
  <c r="Y92" i="6"/>
  <c r="Y29" i="6"/>
  <c r="W25" i="6"/>
  <c r="N44" i="6"/>
  <c r="J41" i="6"/>
  <c r="Z37" i="6"/>
  <c r="Z29" i="6"/>
  <c r="N28" i="6"/>
  <c r="Q25" i="6"/>
  <c r="M21" i="6"/>
  <c r="S19" i="6"/>
  <c r="M65" i="6"/>
  <c r="N72" i="6"/>
  <c r="N54" i="6"/>
  <c r="W72" i="6"/>
  <c r="O92" i="6"/>
  <c r="S108" i="6"/>
  <c r="S124" i="6"/>
  <c r="Z72" i="6"/>
  <c r="R84" i="6"/>
  <c r="W108" i="6"/>
  <c r="K57" i="6"/>
  <c r="X57" i="6"/>
  <c r="T57" i="6"/>
  <c r="V57" i="6"/>
  <c r="T60" i="6"/>
  <c r="P60" i="6"/>
  <c r="L60" i="6"/>
  <c r="Z60" i="6"/>
  <c r="W154" i="6"/>
  <c r="S154" i="6"/>
  <c r="G154" i="6"/>
  <c r="V154" i="6"/>
  <c r="R154" i="6"/>
  <c r="N154" i="6"/>
  <c r="J154" i="6"/>
  <c r="I154" i="6"/>
  <c r="O154" i="6"/>
  <c r="Y154" i="6"/>
  <c r="U154" i="6"/>
  <c r="L154" i="6"/>
  <c r="X154" i="6"/>
  <c r="T154" i="6"/>
  <c r="Z154" i="6"/>
  <c r="Q154" i="6"/>
  <c r="H154" i="6"/>
  <c r="K154" i="6"/>
  <c r="M154" i="6"/>
  <c r="P154" i="6"/>
  <c r="K65" i="6"/>
  <c r="X65" i="6"/>
  <c r="T65" i="6"/>
  <c r="V65" i="6"/>
  <c r="Y65" i="6"/>
  <c r="G152" i="6"/>
  <c r="K152" i="6"/>
  <c r="J152" i="6"/>
  <c r="Z152" i="6"/>
  <c r="M152" i="6"/>
  <c r="V152" i="6"/>
  <c r="R152" i="6"/>
  <c r="N152" i="6"/>
  <c r="W152" i="6"/>
  <c r="Y152" i="6"/>
  <c r="S152" i="6"/>
  <c r="O152" i="6"/>
  <c r="U152" i="6"/>
  <c r="Q152" i="6"/>
  <c r="I152" i="6"/>
  <c r="L152" i="6"/>
  <c r="X152" i="6"/>
  <c r="T152" i="6"/>
  <c r="U80" i="6"/>
  <c r="J80" i="6"/>
  <c r="Q80" i="6"/>
  <c r="X80" i="6"/>
  <c r="M80" i="6"/>
  <c r="T80" i="6"/>
  <c r="V80" i="6"/>
  <c r="I80" i="6"/>
  <c r="P80" i="6"/>
  <c r="L80" i="6"/>
  <c r="K80" i="6"/>
  <c r="H80" i="6"/>
  <c r="U96" i="6"/>
  <c r="J96" i="6"/>
  <c r="Q96" i="6"/>
  <c r="X96" i="6"/>
  <c r="M96" i="6"/>
  <c r="T96" i="6"/>
  <c r="V96" i="6"/>
  <c r="I96" i="6"/>
  <c r="P96" i="6"/>
  <c r="L96" i="6"/>
  <c r="K96" i="6"/>
  <c r="H96" i="6"/>
  <c r="U104" i="6"/>
  <c r="Q104" i="6"/>
  <c r="X104" i="6"/>
  <c r="Z104" i="6"/>
  <c r="M104" i="6"/>
  <c r="T104" i="6"/>
  <c r="G104" i="6"/>
  <c r="V104" i="6"/>
  <c r="I104" i="6"/>
  <c r="P104" i="6"/>
  <c r="R104" i="6"/>
  <c r="L104" i="6"/>
  <c r="N104" i="6"/>
  <c r="H104" i="6"/>
  <c r="Z116" i="6"/>
  <c r="Y116" i="6"/>
  <c r="U116" i="6"/>
  <c r="G116" i="6"/>
  <c r="V116" i="6"/>
  <c r="Q116" i="6"/>
  <c r="X116" i="6"/>
  <c r="R116" i="6"/>
  <c r="M116" i="6"/>
  <c r="T116" i="6"/>
  <c r="N116" i="6"/>
  <c r="I116" i="6"/>
  <c r="P116" i="6"/>
  <c r="J116" i="6"/>
  <c r="L116" i="6"/>
  <c r="K116" i="6"/>
  <c r="H116" i="6"/>
  <c r="Y76" i="6"/>
  <c r="Y84" i="6"/>
  <c r="Y49" i="6"/>
  <c r="S48" i="6"/>
  <c r="S44" i="6"/>
  <c r="S32" i="6"/>
  <c r="S54" i="6"/>
  <c r="K54" i="6"/>
  <c r="R54" i="6"/>
  <c r="N52" i="6"/>
  <c r="V50" i="6"/>
  <c r="J49" i="6"/>
  <c r="Z45" i="6"/>
  <c r="V42" i="6"/>
  <c r="V34" i="6"/>
  <c r="M48" i="6"/>
  <c r="U41" i="6"/>
  <c r="M40" i="6"/>
  <c r="M36" i="6"/>
  <c r="M28" i="6"/>
  <c r="Y53" i="6"/>
  <c r="P52" i="6"/>
  <c r="X45" i="6"/>
  <c r="P44" i="6"/>
  <c r="X33" i="6"/>
  <c r="P32" i="6"/>
  <c r="S25" i="6"/>
  <c r="L24" i="6"/>
  <c r="O21" i="6"/>
  <c r="O52" i="6"/>
  <c r="W45" i="6"/>
  <c r="O44" i="6"/>
  <c r="W37" i="6"/>
  <c r="O36" i="6"/>
  <c r="V21" i="6"/>
  <c r="V53" i="6"/>
  <c r="J52" i="6"/>
  <c r="R50" i="6"/>
  <c r="Z48" i="6"/>
  <c r="V37" i="6"/>
  <c r="J36" i="6"/>
  <c r="R34" i="6"/>
  <c r="Z32" i="6"/>
  <c r="V29" i="6"/>
  <c r="V54" i="6"/>
  <c r="W92" i="6"/>
  <c r="R88" i="6"/>
  <c r="P65" i="6"/>
  <c r="H146" i="6"/>
  <c r="U138" i="6"/>
  <c r="R49" i="6"/>
  <c r="R33" i="6"/>
  <c r="W146" i="6"/>
  <c r="S146" i="6"/>
  <c r="P146" i="6"/>
  <c r="Z146" i="6"/>
  <c r="V146" i="6"/>
  <c r="O146" i="6"/>
  <c r="R146" i="6"/>
  <c r="K146" i="6"/>
  <c r="N146" i="6"/>
  <c r="I146" i="6"/>
  <c r="G146" i="6"/>
  <c r="J146" i="6"/>
  <c r="Y146" i="6"/>
  <c r="U146" i="6"/>
  <c r="Q146" i="6"/>
  <c r="M146" i="6"/>
  <c r="U68" i="6"/>
  <c r="K68" i="6"/>
  <c r="Q68" i="6"/>
  <c r="X68" i="6"/>
  <c r="M68" i="6"/>
  <c r="T68" i="6"/>
  <c r="Z68" i="6"/>
  <c r="G68" i="6"/>
  <c r="V68" i="6"/>
  <c r="I68" i="6"/>
  <c r="P68" i="6"/>
  <c r="L68" i="6"/>
  <c r="H68" i="6"/>
  <c r="U84" i="6"/>
  <c r="K84" i="6"/>
  <c r="Q84" i="6"/>
  <c r="X84" i="6"/>
  <c r="M84" i="6"/>
  <c r="T84" i="6"/>
  <c r="Z84" i="6"/>
  <c r="G84" i="6"/>
  <c r="V84" i="6"/>
  <c r="I84" i="6"/>
  <c r="P84" i="6"/>
  <c r="L84" i="6"/>
  <c r="H84" i="6"/>
  <c r="V100" i="6"/>
  <c r="R100" i="6"/>
  <c r="U100" i="6"/>
  <c r="G100" i="6"/>
  <c r="N100" i="6"/>
  <c r="Q100" i="6"/>
  <c r="X100" i="6"/>
  <c r="J100" i="6"/>
  <c r="M100" i="6"/>
  <c r="T100" i="6"/>
  <c r="I100" i="6"/>
  <c r="P100" i="6"/>
  <c r="L100" i="6"/>
  <c r="K100" i="6"/>
  <c r="H100" i="6"/>
  <c r="J112" i="6"/>
  <c r="V112" i="6"/>
  <c r="Y112" i="6"/>
  <c r="Z112" i="6"/>
  <c r="U112" i="6"/>
  <c r="R112" i="6"/>
  <c r="Q112" i="6"/>
  <c r="X112" i="6"/>
  <c r="N112" i="6"/>
  <c r="M112" i="6"/>
  <c r="T112" i="6"/>
  <c r="K112" i="6"/>
  <c r="O112" i="6"/>
  <c r="I112" i="6"/>
  <c r="P112" i="6"/>
  <c r="L112" i="6"/>
  <c r="H112" i="6"/>
  <c r="J120" i="6"/>
  <c r="V120" i="6"/>
  <c r="Y120" i="6"/>
  <c r="U120" i="6"/>
  <c r="Q120" i="6"/>
  <c r="X120" i="6"/>
  <c r="Z120" i="6"/>
  <c r="M120" i="6"/>
  <c r="T120" i="6"/>
  <c r="G120" i="6"/>
  <c r="R120" i="6"/>
  <c r="I120" i="6"/>
  <c r="P120" i="6"/>
  <c r="N120" i="6"/>
  <c r="L120" i="6"/>
  <c r="H120" i="6"/>
  <c r="Y45" i="6"/>
  <c r="Y37" i="6"/>
  <c r="Y33" i="6"/>
  <c r="T25" i="6"/>
  <c r="S40" i="6"/>
  <c r="S28" i="6"/>
  <c r="N36" i="6"/>
  <c r="J33" i="6"/>
  <c r="U53" i="6"/>
  <c r="M52" i="6"/>
  <c r="U49" i="6"/>
  <c r="U45" i="6"/>
  <c r="M44" i="6"/>
  <c r="U37" i="6"/>
  <c r="U33" i="6"/>
  <c r="M32" i="6"/>
  <c r="U29" i="6"/>
  <c r="P25" i="6"/>
  <c r="L21" i="6"/>
  <c r="X49" i="6"/>
  <c r="P48" i="6"/>
  <c r="X41" i="6"/>
  <c r="P40" i="6"/>
  <c r="X37" i="6"/>
  <c r="P36" i="6"/>
  <c r="X29" i="6"/>
  <c r="P28" i="6"/>
  <c r="X53" i="6"/>
  <c r="W49" i="6"/>
  <c r="O48" i="6"/>
  <c r="W41" i="6"/>
  <c r="O40" i="6"/>
  <c r="W33" i="6"/>
  <c r="O32" i="6"/>
  <c r="W29" i="6"/>
  <c r="O28" i="6"/>
  <c r="Z25" i="6"/>
  <c r="K24" i="6"/>
  <c r="V45" i="6"/>
  <c r="J44" i="6"/>
  <c r="R42" i="6"/>
  <c r="Z40" i="6"/>
  <c r="J28" i="6"/>
  <c r="M25" i="6"/>
  <c r="W23" i="6"/>
  <c r="P22" i="6"/>
  <c r="I21" i="6"/>
  <c r="O19" i="6"/>
  <c r="Q65" i="6"/>
  <c r="N68" i="6"/>
  <c r="J65" i="6"/>
  <c r="Q53" i="6"/>
  <c r="I52" i="6"/>
  <c r="Y50" i="6"/>
  <c r="Q49" i="6"/>
  <c r="I48" i="6"/>
  <c r="Y46" i="6"/>
  <c r="Q45" i="6"/>
  <c r="I44" i="6"/>
  <c r="Y42" i="6"/>
  <c r="Q41" i="6"/>
  <c r="I40" i="6"/>
  <c r="Y38" i="6"/>
  <c r="Q37" i="6"/>
  <c r="I36" i="6"/>
  <c r="Y34" i="6"/>
  <c r="Q33" i="6"/>
  <c r="I32" i="6"/>
  <c r="Y30" i="6"/>
  <c r="Q29" i="6"/>
  <c r="I28" i="6"/>
  <c r="S26" i="6"/>
  <c r="L25" i="6"/>
  <c r="O22" i="6"/>
  <c r="H21" i="6"/>
  <c r="Z19" i="6"/>
  <c r="K18" i="6"/>
  <c r="T53" i="6"/>
  <c r="L52" i="6"/>
  <c r="T49" i="6"/>
  <c r="L48" i="6"/>
  <c r="T45" i="6"/>
  <c r="L44" i="6"/>
  <c r="T41" i="6"/>
  <c r="L40" i="6"/>
  <c r="T37" i="6"/>
  <c r="L36" i="6"/>
  <c r="T33" i="6"/>
  <c r="L32" i="6"/>
  <c r="T29" i="6"/>
  <c r="L28" i="6"/>
  <c r="O25" i="6"/>
  <c r="H24" i="6"/>
  <c r="Z22" i="6"/>
  <c r="K21" i="6"/>
  <c r="V18" i="6"/>
  <c r="G17" i="6"/>
  <c r="S53" i="6"/>
  <c r="K52" i="6"/>
  <c r="S49" i="6"/>
  <c r="K48" i="6"/>
  <c r="S45" i="6"/>
  <c r="K44" i="6"/>
  <c r="S41" i="6"/>
  <c r="K40" i="6"/>
  <c r="S37" i="6"/>
  <c r="K36" i="6"/>
  <c r="S33" i="6"/>
  <c r="K32" i="6"/>
  <c r="S29" i="6"/>
  <c r="K28" i="6"/>
  <c r="V25" i="6"/>
  <c r="Y22" i="6"/>
  <c r="R21" i="6"/>
  <c r="U18" i="6"/>
  <c r="N17" i="6"/>
  <c r="R53" i="6"/>
  <c r="N50" i="6"/>
  <c r="V48" i="6"/>
  <c r="R45" i="6"/>
  <c r="N42" i="6"/>
  <c r="V40" i="6"/>
  <c r="R37" i="6"/>
  <c r="N34" i="6"/>
  <c r="V32" i="6"/>
  <c r="R29" i="6"/>
  <c r="P26" i="6"/>
  <c r="I25" i="6"/>
  <c r="S23" i="6"/>
  <c r="L22" i="6"/>
  <c r="K19" i="6"/>
  <c r="Y17" i="6"/>
  <c r="U65" i="6"/>
  <c r="N96" i="6"/>
  <c r="Z54" i="6"/>
  <c r="J60" i="6"/>
  <c r="N65" i="6"/>
  <c r="O76" i="6"/>
  <c r="W84" i="6"/>
  <c r="S104" i="6"/>
  <c r="S120" i="6"/>
  <c r="O56" i="6"/>
  <c r="W60" i="6"/>
  <c r="G65" i="6"/>
  <c r="J76" i="6"/>
  <c r="Z88" i="6"/>
  <c r="W104" i="6"/>
  <c r="H54" i="6"/>
  <c r="L57" i="6"/>
  <c r="X60" i="6"/>
  <c r="S80" i="6"/>
  <c r="W130" i="6"/>
  <c r="K130" i="6"/>
  <c r="G130" i="6"/>
  <c r="O130" i="6"/>
  <c r="P130" i="6"/>
  <c r="Z130" i="6"/>
  <c r="V130" i="6"/>
  <c r="R130" i="6"/>
  <c r="N130" i="6"/>
  <c r="J130" i="6"/>
  <c r="I130" i="6"/>
  <c r="Y130" i="6"/>
  <c r="S130" i="6"/>
  <c r="U130" i="6"/>
  <c r="Q130" i="6"/>
  <c r="G136" i="6"/>
  <c r="O136" i="6"/>
  <c r="K136" i="6"/>
  <c r="M136" i="6"/>
  <c r="Z136" i="6"/>
  <c r="V136" i="6"/>
  <c r="R136" i="6"/>
  <c r="Y136" i="6"/>
  <c r="W136" i="6"/>
  <c r="N136" i="6"/>
  <c r="U136" i="6"/>
  <c r="Q136" i="6"/>
  <c r="P136" i="6"/>
  <c r="I136" i="6"/>
  <c r="S136" i="6"/>
  <c r="L136" i="6"/>
  <c r="X136" i="6"/>
  <c r="T136" i="6"/>
  <c r="W162" i="6"/>
  <c r="S162" i="6"/>
  <c r="K162" i="6"/>
  <c r="G162" i="6"/>
  <c r="O162" i="6"/>
  <c r="J162" i="6"/>
  <c r="P162" i="6"/>
  <c r="Z162" i="6"/>
  <c r="V162" i="6"/>
  <c r="I162" i="6"/>
  <c r="R162" i="6"/>
  <c r="N162" i="6"/>
  <c r="Y162" i="6"/>
  <c r="U162" i="6"/>
  <c r="Q162" i="6"/>
  <c r="G168" i="6"/>
  <c r="J168" i="6"/>
  <c r="W168" i="6"/>
  <c r="S168" i="6"/>
  <c r="M168" i="6"/>
  <c r="O168" i="6"/>
  <c r="K168" i="6"/>
  <c r="Z168" i="6"/>
  <c r="V168" i="6"/>
  <c r="R168" i="6"/>
  <c r="N168" i="6"/>
  <c r="Y168" i="6"/>
  <c r="U168" i="6"/>
  <c r="Q168" i="6"/>
  <c r="I168" i="6"/>
  <c r="P168" i="6"/>
  <c r="L168" i="6"/>
  <c r="X168" i="6"/>
  <c r="T168" i="6"/>
  <c r="H136" i="6"/>
  <c r="X146" i="6"/>
  <c r="H168" i="6"/>
  <c r="Y72" i="6"/>
  <c r="Y80" i="6"/>
  <c r="Y88" i="6"/>
  <c r="Y96" i="6"/>
  <c r="Y104" i="6"/>
  <c r="O157" i="6"/>
  <c r="K157" i="6"/>
  <c r="G157" i="6"/>
  <c r="U157" i="6"/>
  <c r="H157" i="6"/>
  <c r="W157" i="6"/>
  <c r="Z157" i="6"/>
  <c r="S157" i="6"/>
  <c r="V157" i="6"/>
  <c r="R157" i="6"/>
  <c r="N157" i="6"/>
  <c r="J157" i="6"/>
  <c r="X157" i="6"/>
  <c r="Y157" i="6"/>
  <c r="Q157" i="6"/>
  <c r="M157" i="6"/>
  <c r="T157" i="6"/>
  <c r="P152" i="6"/>
  <c r="M130" i="6"/>
  <c r="U92" i="6"/>
  <c r="K92" i="6"/>
  <c r="Q92" i="6"/>
  <c r="X92" i="6"/>
  <c r="M92" i="6"/>
  <c r="T92" i="6"/>
  <c r="Z92" i="6"/>
  <c r="G92" i="6"/>
  <c r="V92" i="6"/>
  <c r="I92" i="6"/>
  <c r="P92" i="6"/>
  <c r="L92" i="6"/>
  <c r="H92" i="6"/>
  <c r="Y68" i="6"/>
  <c r="Z53" i="6"/>
  <c r="Y41" i="6"/>
  <c r="S52" i="6"/>
  <c r="S36" i="6"/>
  <c r="M53" i="6"/>
  <c r="U50" i="6"/>
  <c r="M49" i="6"/>
  <c r="U46" i="6"/>
  <c r="M45" i="6"/>
  <c r="U42" i="6"/>
  <c r="M41" i="6"/>
  <c r="U38" i="6"/>
  <c r="M37" i="6"/>
  <c r="U34" i="6"/>
  <c r="M33" i="6"/>
  <c r="U30" i="6"/>
  <c r="M29" i="6"/>
  <c r="H25" i="6"/>
  <c r="V19" i="6"/>
  <c r="G6" i="6"/>
  <c r="P53" i="6"/>
  <c r="H52" i="6"/>
  <c r="X50" i="6"/>
  <c r="P49" i="6"/>
  <c r="H48" i="6"/>
  <c r="X46" i="6"/>
  <c r="P45" i="6"/>
  <c r="H44" i="6"/>
  <c r="X42" i="6"/>
  <c r="P41" i="6"/>
  <c r="H40" i="6"/>
  <c r="X38" i="6"/>
  <c r="P37" i="6"/>
  <c r="H36" i="6"/>
  <c r="X34" i="6"/>
  <c r="P33" i="6"/>
  <c r="H32" i="6"/>
  <c r="X30" i="6"/>
  <c r="P29" i="6"/>
  <c r="H28" i="6"/>
  <c r="K25" i="6"/>
  <c r="G21" i="6"/>
  <c r="Y19" i="6"/>
  <c r="O53" i="6"/>
  <c r="W50" i="6"/>
  <c r="G48" i="6"/>
  <c r="W46" i="6"/>
  <c r="O45" i="6"/>
  <c r="W42" i="6"/>
  <c r="G40" i="6"/>
  <c r="W38" i="6"/>
  <c r="O37" i="6"/>
  <c r="W34" i="6"/>
  <c r="G32" i="6"/>
  <c r="W30" i="6"/>
  <c r="O29" i="6"/>
  <c r="X19" i="6"/>
  <c r="G19" i="6"/>
  <c r="N92" i="6"/>
  <c r="O124" i="6"/>
  <c r="R65" i="6"/>
  <c r="O68" i="6"/>
  <c r="W76" i="6"/>
  <c r="G96" i="6"/>
  <c r="E100" i="6"/>
  <c r="E116" i="6"/>
  <c r="O65" i="6"/>
  <c r="R76" i="6"/>
  <c r="W116" i="6"/>
  <c r="L54" i="6"/>
  <c r="P57" i="6"/>
  <c r="K61" i="6"/>
  <c r="X61" i="6"/>
  <c r="T61" i="6"/>
  <c r="Y61" i="6"/>
  <c r="T64" i="6"/>
  <c r="P64" i="6"/>
  <c r="L64" i="6"/>
  <c r="J64" i="6"/>
  <c r="Q64" i="6"/>
  <c r="S201" i="6"/>
  <c r="W142" i="6"/>
  <c r="O142" i="6"/>
  <c r="K142" i="6"/>
  <c r="N142" i="6"/>
  <c r="J142" i="6"/>
  <c r="S142" i="6"/>
  <c r="Z142" i="6"/>
  <c r="I142" i="6"/>
  <c r="G142" i="6"/>
  <c r="V142" i="6"/>
  <c r="W158" i="6"/>
  <c r="S158" i="6"/>
  <c r="R158" i="6"/>
  <c r="G158" i="6"/>
  <c r="N158" i="6"/>
  <c r="J158" i="6"/>
  <c r="I158" i="6"/>
  <c r="O158" i="6"/>
  <c r="Z158" i="6"/>
  <c r="H142" i="6"/>
  <c r="H158" i="6"/>
  <c r="Q66" i="6"/>
  <c r="Y67" i="6"/>
  <c r="I69" i="6"/>
  <c r="Y71" i="6"/>
  <c r="I73" i="6"/>
  <c r="Y75" i="6"/>
  <c r="I77" i="6"/>
  <c r="Y79" i="6"/>
  <c r="I81" i="6"/>
  <c r="Y83" i="6"/>
  <c r="I85" i="6"/>
  <c r="Y87" i="6"/>
  <c r="I89" i="6"/>
  <c r="Y91" i="6"/>
  <c r="I93" i="6"/>
  <c r="Y95" i="6"/>
  <c r="I97" i="6"/>
  <c r="Y99" i="6"/>
  <c r="I101" i="6"/>
  <c r="Y103" i="6"/>
  <c r="I105" i="6"/>
  <c r="Y107" i="6"/>
  <c r="I109" i="6"/>
  <c r="Y111" i="6"/>
  <c r="I113" i="6"/>
  <c r="Y115" i="6"/>
  <c r="I117" i="6"/>
  <c r="Y119" i="6"/>
  <c r="I121" i="6"/>
  <c r="I125" i="6"/>
  <c r="W131" i="6"/>
  <c r="S131" i="6"/>
  <c r="J131" i="6"/>
  <c r="O131" i="6"/>
  <c r="K131" i="6"/>
  <c r="Z131" i="6"/>
  <c r="G131" i="6"/>
  <c r="V131" i="6"/>
  <c r="Q131" i="6"/>
  <c r="R131" i="6"/>
  <c r="K147" i="6"/>
  <c r="N147" i="6"/>
  <c r="G147" i="6"/>
  <c r="W147" i="6"/>
  <c r="R147" i="6"/>
  <c r="S147" i="6"/>
  <c r="J147" i="6"/>
  <c r="O147" i="6"/>
  <c r="Q147" i="6"/>
  <c r="Z147" i="6"/>
  <c r="N163" i="6"/>
  <c r="W163" i="6"/>
  <c r="Z163" i="6"/>
  <c r="V163" i="6"/>
  <c r="R163" i="6"/>
  <c r="S163" i="6"/>
  <c r="J163" i="6"/>
  <c r="O163" i="6"/>
  <c r="K163" i="6"/>
  <c r="Q163" i="6"/>
  <c r="G163" i="6"/>
  <c r="Z97" i="6"/>
  <c r="R99" i="6"/>
  <c r="J101" i="6"/>
  <c r="V102" i="6"/>
  <c r="Z105" i="6"/>
  <c r="R107" i="6"/>
  <c r="N109" i="6"/>
  <c r="R111" i="6"/>
  <c r="R113" i="6"/>
  <c r="Z117" i="6"/>
  <c r="Z119" i="6"/>
  <c r="X131" i="6"/>
  <c r="H139" i="6"/>
  <c r="P160" i="6"/>
  <c r="H167" i="6"/>
  <c r="U128" i="6"/>
  <c r="M135" i="6"/>
  <c r="I137" i="6"/>
  <c r="Q140" i="6"/>
  <c r="M142" i="6"/>
  <c r="I147" i="6"/>
  <c r="U150" i="6"/>
  <c r="U155" i="6"/>
  <c r="U160" i="6"/>
  <c r="U167" i="6"/>
  <c r="N151" i="6"/>
  <c r="K140" i="6"/>
  <c r="K127" i="6"/>
  <c r="G127" i="6"/>
  <c r="Z127" i="6"/>
  <c r="V127" i="6"/>
  <c r="W127" i="6"/>
  <c r="R127" i="6"/>
  <c r="S127" i="6"/>
  <c r="N127" i="6"/>
  <c r="O127" i="6"/>
  <c r="J127" i="6"/>
  <c r="Q127" i="6"/>
  <c r="H127" i="6"/>
  <c r="G132" i="6"/>
  <c r="O132" i="6"/>
  <c r="V132" i="6"/>
  <c r="M132" i="6"/>
  <c r="K132" i="6"/>
  <c r="R132" i="6"/>
  <c r="N132" i="6"/>
  <c r="J132" i="6"/>
  <c r="Y132" i="6"/>
  <c r="P132" i="6"/>
  <c r="W132" i="6"/>
  <c r="T142" i="6"/>
  <c r="G148" i="6"/>
  <c r="W148" i="6"/>
  <c r="Z148" i="6"/>
  <c r="S148" i="6"/>
  <c r="M148" i="6"/>
  <c r="V148" i="6"/>
  <c r="R148" i="6"/>
  <c r="N148" i="6"/>
  <c r="O148" i="6"/>
  <c r="J148" i="6"/>
  <c r="Y148" i="6"/>
  <c r="P148" i="6"/>
  <c r="K148" i="6"/>
  <c r="T158" i="6"/>
  <c r="G164" i="6"/>
  <c r="Z164" i="6"/>
  <c r="O164" i="6"/>
  <c r="M164" i="6"/>
  <c r="K164" i="6"/>
  <c r="V164" i="6"/>
  <c r="R164" i="6"/>
  <c r="Y164" i="6"/>
  <c r="P164" i="6"/>
  <c r="W164" i="6"/>
  <c r="N164" i="6"/>
  <c r="N115" i="6"/>
  <c r="Z115" i="6"/>
  <c r="N123" i="6"/>
  <c r="Z123" i="6"/>
  <c r="H132" i="6"/>
  <c r="X142" i="6"/>
  <c r="H148" i="6"/>
  <c r="X158" i="6"/>
  <c r="H164" i="6"/>
  <c r="U66" i="6"/>
  <c r="M69" i="6"/>
  <c r="M73" i="6"/>
  <c r="M77" i="6"/>
  <c r="M81" i="6"/>
  <c r="M85" i="6"/>
  <c r="M89" i="6"/>
  <c r="M93" i="6"/>
  <c r="M97" i="6"/>
  <c r="M101" i="6"/>
  <c r="M105" i="6"/>
  <c r="M109" i="6"/>
  <c r="M113" i="6"/>
  <c r="M117" i="6"/>
  <c r="M121" i="6"/>
  <c r="M125" i="6"/>
  <c r="T131" i="6"/>
  <c r="O137" i="6"/>
  <c r="W137" i="6"/>
  <c r="R137" i="6"/>
  <c r="U137" i="6"/>
  <c r="N137" i="6"/>
  <c r="S137" i="6"/>
  <c r="J137" i="6"/>
  <c r="K137" i="6"/>
  <c r="G137" i="6"/>
  <c r="X137" i="6"/>
  <c r="Z137" i="6"/>
  <c r="L142" i="6"/>
  <c r="T147" i="6"/>
  <c r="O153" i="6"/>
  <c r="K153" i="6"/>
  <c r="V153" i="6"/>
  <c r="W153" i="6"/>
  <c r="U153" i="6"/>
  <c r="S153" i="6"/>
  <c r="G153" i="6"/>
  <c r="Z153" i="6"/>
  <c r="R153" i="6"/>
  <c r="X153" i="6"/>
  <c r="N153" i="6"/>
  <c r="L158" i="6"/>
  <c r="T163" i="6"/>
  <c r="U169" i="6"/>
  <c r="T169" i="6"/>
  <c r="O169" i="6"/>
  <c r="P169" i="6"/>
  <c r="K169" i="6"/>
  <c r="Y169" i="6"/>
  <c r="X169" i="6"/>
  <c r="N169" i="6"/>
  <c r="Z169" i="6"/>
  <c r="J169" i="6"/>
  <c r="V169" i="6"/>
  <c r="G169" i="6"/>
  <c r="J98" i="6"/>
  <c r="V99" i="6"/>
  <c r="N101" i="6"/>
  <c r="Z102" i="6"/>
  <c r="J106" i="6"/>
  <c r="V107" i="6"/>
  <c r="V109" i="6"/>
  <c r="V111" i="6"/>
  <c r="Z113" i="6"/>
  <c r="J118" i="6"/>
  <c r="R122" i="6"/>
  <c r="V126" i="6"/>
  <c r="X139" i="6"/>
  <c r="H147" i="6"/>
  <c r="H161" i="6"/>
  <c r="I127" i="6"/>
  <c r="I132" i="6"/>
  <c r="U135" i="6"/>
  <c r="M137" i="6"/>
  <c r="U140" i="6"/>
  <c r="Q142" i="6"/>
  <c r="M147" i="6"/>
  <c r="Y150" i="6"/>
  <c r="Y155" i="6"/>
  <c r="I164" i="6"/>
  <c r="Y167" i="6"/>
  <c r="N139" i="6"/>
  <c r="J153" i="6"/>
  <c r="P127" i="6"/>
  <c r="X132" i="6"/>
  <c r="X148" i="6"/>
  <c r="X164" i="6"/>
  <c r="Y66" i="6"/>
  <c r="Q69" i="6"/>
  <c r="Q73" i="6"/>
  <c r="Q77" i="6"/>
  <c r="Q81" i="6"/>
  <c r="Q85" i="6"/>
  <c r="Q89" i="6"/>
  <c r="Q93" i="6"/>
  <c r="Q97" i="6"/>
  <c r="Q101" i="6"/>
  <c r="Q105" i="6"/>
  <c r="Q109" i="6"/>
  <c r="Q113" i="6"/>
  <c r="Q117" i="6"/>
  <c r="Q121" i="6"/>
  <c r="Q125" i="6"/>
  <c r="L132" i="6"/>
  <c r="T137" i="6"/>
  <c r="W143" i="6"/>
  <c r="S143" i="6"/>
  <c r="Z143" i="6"/>
  <c r="O143" i="6"/>
  <c r="V143" i="6"/>
  <c r="K143" i="6"/>
  <c r="R143" i="6"/>
  <c r="G143" i="6"/>
  <c r="N143" i="6"/>
  <c r="J143" i="6"/>
  <c r="Q143" i="6"/>
  <c r="H143" i="6"/>
  <c r="L148" i="6"/>
  <c r="T153" i="6"/>
  <c r="G159" i="6"/>
  <c r="W159" i="6"/>
  <c r="Z159" i="6"/>
  <c r="S159" i="6"/>
  <c r="V159" i="6"/>
  <c r="O159" i="6"/>
  <c r="R159" i="6"/>
  <c r="K159" i="6"/>
  <c r="N159" i="6"/>
  <c r="J159" i="6"/>
  <c r="Q159" i="6"/>
  <c r="H159" i="6"/>
  <c r="L164" i="6"/>
  <c r="W169" i="6"/>
  <c r="N98" i="6"/>
  <c r="Z99" i="6"/>
  <c r="R101" i="6"/>
  <c r="J103" i="6"/>
  <c r="N106" i="6"/>
  <c r="Z109" i="6"/>
  <c r="Z111" i="6"/>
  <c r="J114" i="6"/>
  <c r="N118" i="6"/>
  <c r="V122" i="6"/>
  <c r="Z126" i="6"/>
  <c r="P140" i="6"/>
  <c r="X147" i="6"/>
  <c r="H155" i="6"/>
  <c r="X161" i="6"/>
  <c r="H169" i="6"/>
  <c r="M127" i="6"/>
  <c r="I129" i="6"/>
  <c r="Q132" i="6"/>
  <c r="M134" i="6"/>
  <c r="Y135" i="6"/>
  <c r="Q137" i="6"/>
  <c r="I139" i="6"/>
  <c r="U142" i="6"/>
  <c r="U147" i="6"/>
  <c r="M159" i="6"/>
  <c r="I161" i="6"/>
  <c r="Q164" i="6"/>
  <c r="M166" i="6"/>
  <c r="S169" i="6"/>
  <c r="R71" i="6"/>
  <c r="R79" i="6"/>
  <c r="R87" i="6"/>
  <c r="R95" i="6"/>
  <c r="S67" i="6"/>
  <c r="S75" i="6"/>
  <c r="S83" i="6"/>
  <c r="S91" i="6"/>
  <c r="S101" i="6"/>
  <c r="G128" i="6"/>
  <c r="W128" i="6"/>
  <c r="S128" i="6"/>
  <c r="K128" i="6"/>
  <c r="M128" i="6"/>
  <c r="Z128" i="6"/>
  <c r="V128" i="6"/>
  <c r="R128" i="6"/>
  <c r="Y128" i="6"/>
  <c r="N128" i="6"/>
  <c r="G144" i="6"/>
  <c r="M144" i="6"/>
  <c r="W144" i="6"/>
  <c r="Z144" i="6"/>
  <c r="S144" i="6"/>
  <c r="V144" i="6"/>
  <c r="O144" i="6"/>
  <c r="R144" i="6"/>
  <c r="Y144" i="6"/>
  <c r="K144" i="6"/>
  <c r="N144" i="6"/>
  <c r="G160" i="6"/>
  <c r="S160" i="6"/>
  <c r="J160" i="6"/>
  <c r="O160" i="6"/>
  <c r="N160" i="6"/>
  <c r="M160" i="6"/>
  <c r="Z160" i="6"/>
  <c r="Y160" i="6"/>
  <c r="W160" i="6"/>
  <c r="V160" i="6"/>
  <c r="L67" i="6"/>
  <c r="L71" i="6"/>
  <c r="L75" i="6"/>
  <c r="L79" i="6"/>
  <c r="L83" i="6"/>
  <c r="L87" i="6"/>
  <c r="L91" i="6"/>
  <c r="L95" i="6"/>
  <c r="L99" i="6"/>
  <c r="L103" i="6"/>
  <c r="L107" i="6"/>
  <c r="L111" i="6"/>
  <c r="L115" i="6"/>
  <c r="L119" i="6"/>
  <c r="L123" i="6"/>
  <c r="H128" i="6"/>
  <c r="H144" i="6"/>
  <c r="H160" i="6"/>
  <c r="U69" i="6"/>
  <c r="U73" i="6"/>
  <c r="U77" i="6"/>
  <c r="U81" i="6"/>
  <c r="U85" i="6"/>
  <c r="U89" i="6"/>
  <c r="U93" i="6"/>
  <c r="U97" i="6"/>
  <c r="U101" i="6"/>
  <c r="U105" i="6"/>
  <c r="U109" i="6"/>
  <c r="U113" i="6"/>
  <c r="U117" i="6"/>
  <c r="U121" i="6"/>
  <c r="U125" i="6"/>
  <c r="T127" i="6"/>
  <c r="O133" i="6"/>
  <c r="K133" i="6"/>
  <c r="G133" i="6"/>
  <c r="U133" i="6"/>
  <c r="Z133" i="6"/>
  <c r="W133" i="6"/>
  <c r="V133" i="6"/>
  <c r="S133" i="6"/>
  <c r="R133" i="6"/>
  <c r="N133" i="6"/>
  <c r="J133" i="6"/>
  <c r="T143" i="6"/>
  <c r="O149" i="6"/>
  <c r="K149" i="6"/>
  <c r="N149" i="6"/>
  <c r="U149" i="6"/>
  <c r="W149" i="6"/>
  <c r="J149" i="6"/>
  <c r="S149" i="6"/>
  <c r="G149" i="6"/>
  <c r="Z149" i="6"/>
  <c r="V149" i="6"/>
  <c r="T159" i="6"/>
  <c r="O165" i="6"/>
  <c r="K165" i="6"/>
  <c r="W165" i="6"/>
  <c r="S165" i="6"/>
  <c r="V165" i="6"/>
  <c r="U165" i="6"/>
  <c r="R165" i="6"/>
  <c r="N165" i="6"/>
  <c r="J165" i="6"/>
  <c r="G165" i="6"/>
  <c r="R98" i="6"/>
  <c r="V101" i="6"/>
  <c r="N103" i="6"/>
  <c r="R106" i="6"/>
  <c r="J110" i="6"/>
  <c r="R114" i="6"/>
  <c r="V118" i="6"/>
  <c r="Z122" i="6"/>
  <c r="J125" i="6"/>
  <c r="X127" i="6"/>
  <c r="P134" i="6"/>
  <c r="H149" i="6"/>
  <c r="H163" i="6"/>
  <c r="U127" i="6"/>
  <c r="M129" i="6"/>
  <c r="U132" i="6"/>
  <c r="Y137" i="6"/>
  <c r="Y142" i="6"/>
  <c r="Q144" i="6"/>
  <c r="Y147" i="6"/>
  <c r="Q149" i="6"/>
  <c r="I151" i="6"/>
  <c r="I156" i="6"/>
  <c r="U159" i="6"/>
  <c r="M161" i="6"/>
  <c r="U164" i="6"/>
  <c r="V129" i="6"/>
  <c r="R142" i="6"/>
  <c r="V156" i="6"/>
  <c r="W134" i="6"/>
  <c r="S134" i="6"/>
  <c r="K134" i="6"/>
  <c r="N134" i="6"/>
  <c r="G134" i="6"/>
  <c r="J134" i="6"/>
  <c r="Z134" i="6"/>
  <c r="I134" i="6"/>
  <c r="V134" i="6"/>
  <c r="W150" i="6"/>
  <c r="S150" i="6"/>
  <c r="O150" i="6"/>
  <c r="R150" i="6"/>
  <c r="K150" i="6"/>
  <c r="Z150" i="6"/>
  <c r="V150" i="6"/>
  <c r="N150" i="6"/>
  <c r="J150" i="6"/>
  <c r="I150" i="6"/>
  <c r="W166" i="6"/>
  <c r="S166" i="6"/>
  <c r="R166" i="6"/>
  <c r="O166" i="6"/>
  <c r="K166" i="6"/>
  <c r="G166" i="6"/>
  <c r="Z166" i="6"/>
  <c r="V166" i="6"/>
  <c r="N166" i="6"/>
  <c r="I166" i="6"/>
  <c r="J166" i="6"/>
  <c r="P67" i="6"/>
  <c r="P71" i="6"/>
  <c r="P75" i="6"/>
  <c r="P79" i="6"/>
  <c r="P83" i="6"/>
  <c r="P87" i="6"/>
  <c r="P91" i="6"/>
  <c r="P95" i="6"/>
  <c r="P99" i="6"/>
  <c r="P103" i="6"/>
  <c r="P107" i="6"/>
  <c r="P111" i="6"/>
  <c r="P115" i="6"/>
  <c r="P119" i="6"/>
  <c r="P123" i="6"/>
  <c r="X128" i="6"/>
  <c r="H134" i="6"/>
  <c r="X144" i="6"/>
  <c r="H150" i="6"/>
  <c r="X160" i="6"/>
  <c r="H166" i="6"/>
  <c r="I67" i="6"/>
  <c r="I71" i="6"/>
  <c r="I75" i="6"/>
  <c r="I79" i="6"/>
  <c r="I83" i="6"/>
  <c r="I87" i="6"/>
  <c r="I91" i="6"/>
  <c r="I95" i="6"/>
  <c r="I99" i="6"/>
  <c r="Y101" i="6"/>
  <c r="I103" i="6"/>
  <c r="Y105" i="6"/>
  <c r="I107" i="6"/>
  <c r="Y109" i="6"/>
  <c r="I111" i="6"/>
  <c r="Y113" i="6"/>
  <c r="I115" i="6"/>
  <c r="Y117" i="6"/>
  <c r="I119" i="6"/>
  <c r="Y121" i="6"/>
  <c r="I123" i="6"/>
  <c r="Y125" i="6"/>
  <c r="L128" i="6"/>
  <c r="O139" i="6"/>
  <c r="K139" i="6"/>
  <c r="J139" i="6"/>
  <c r="W139" i="6"/>
  <c r="S139" i="6"/>
  <c r="G139" i="6"/>
  <c r="Z139" i="6"/>
  <c r="V139" i="6"/>
  <c r="Q139" i="6"/>
  <c r="R139" i="6"/>
  <c r="L144" i="6"/>
  <c r="S155" i="6"/>
  <c r="N155" i="6"/>
  <c r="O155" i="6"/>
  <c r="W155" i="6"/>
  <c r="K155" i="6"/>
  <c r="Z155" i="6"/>
  <c r="G155" i="6"/>
  <c r="V155" i="6"/>
  <c r="R155" i="6"/>
  <c r="Q155" i="6"/>
  <c r="J155" i="6"/>
  <c r="L160" i="6"/>
  <c r="V98" i="6"/>
  <c r="R103" i="6"/>
  <c r="J105" i="6"/>
  <c r="V106" i="6"/>
  <c r="N110" i="6"/>
  <c r="V114" i="6"/>
  <c r="Z118" i="6"/>
  <c r="J121" i="6"/>
  <c r="J123" i="6"/>
  <c r="N125" i="6"/>
  <c r="P128" i="6"/>
  <c r="P142" i="6"/>
  <c r="P156" i="6"/>
  <c r="X163" i="6"/>
  <c r="Y127" i="6"/>
  <c r="I131" i="6"/>
  <c r="U134" i="6"/>
  <c r="U139" i="6"/>
  <c r="U144" i="6"/>
  <c r="M151" i="6"/>
  <c r="I153" i="6"/>
  <c r="Q156" i="6"/>
  <c r="M158" i="6"/>
  <c r="Y159" i="6"/>
  <c r="I163" i="6"/>
  <c r="U166" i="6"/>
  <c r="N131" i="6"/>
  <c r="J144" i="6"/>
  <c r="V158" i="6"/>
  <c r="S132" i="6"/>
  <c r="T134" i="6"/>
  <c r="G140" i="6"/>
  <c r="W140" i="6"/>
  <c r="V140" i="6"/>
  <c r="M140" i="6"/>
  <c r="R140" i="6"/>
  <c r="N140" i="6"/>
  <c r="J140" i="6"/>
  <c r="S140" i="6"/>
  <c r="Y140" i="6"/>
  <c r="O140" i="6"/>
  <c r="T150" i="6"/>
  <c r="G156" i="6"/>
  <c r="Z156" i="6"/>
  <c r="K156" i="6"/>
  <c r="R156" i="6"/>
  <c r="M156" i="6"/>
  <c r="N156" i="6"/>
  <c r="J156" i="6"/>
  <c r="W156" i="6"/>
  <c r="Y156" i="6"/>
  <c r="S156" i="6"/>
  <c r="T166" i="6"/>
  <c r="T67" i="6"/>
  <c r="T71" i="6"/>
  <c r="T75" i="6"/>
  <c r="T79" i="6"/>
  <c r="T83" i="6"/>
  <c r="T87" i="6"/>
  <c r="T91" i="6"/>
  <c r="T95" i="6"/>
  <c r="T99" i="6"/>
  <c r="T103" i="6"/>
  <c r="T107" i="6"/>
  <c r="T111" i="6"/>
  <c r="T115" i="6"/>
  <c r="T119" i="6"/>
  <c r="T123" i="6"/>
  <c r="X134" i="6"/>
  <c r="H140" i="6"/>
  <c r="X150" i="6"/>
  <c r="H156" i="6"/>
  <c r="X166" i="6"/>
  <c r="M103" i="6"/>
  <c r="M107" i="6"/>
  <c r="M111" i="6"/>
  <c r="M115" i="6"/>
  <c r="M119" i="6"/>
  <c r="M123" i="6"/>
  <c r="O129" i="6"/>
  <c r="R129" i="6"/>
  <c r="U129" i="6"/>
  <c r="N129" i="6"/>
  <c r="W129" i="6"/>
  <c r="J129" i="6"/>
  <c r="S129" i="6"/>
  <c r="K129" i="6"/>
  <c r="G129" i="6"/>
  <c r="Z129" i="6"/>
  <c r="L134" i="6"/>
  <c r="T139" i="6"/>
  <c r="O145" i="6"/>
  <c r="S145" i="6"/>
  <c r="V145" i="6"/>
  <c r="K145" i="6"/>
  <c r="W145" i="6"/>
  <c r="R145" i="6"/>
  <c r="U145" i="6"/>
  <c r="G145" i="6"/>
  <c r="N145" i="6"/>
  <c r="J145" i="6"/>
  <c r="L150" i="6"/>
  <c r="T155" i="6"/>
  <c r="O161" i="6"/>
  <c r="K161" i="6"/>
  <c r="V161" i="6"/>
  <c r="U161" i="6"/>
  <c r="Z161" i="6"/>
  <c r="W161" i="6"/>
  <c r="R161" i="6"/>
  <c r="S161" i="6"/>
  <c r="N161" i="6"/>
  <c r="G161" i="6"/>
  <c r="J161" i="6"/>
  <c r="L166" i="6"/>
  <c r="G221" i="6"/>
  <c r="Z221" i="6"/>
  <c r="Y221" i="6"/>
  <c r="R221" i="6"/>
  <c r="N221" i="6"/>
  <c r="M221" i="6"/>
  <c r="J221" i="6"/>
  <c r="I221" i="6"/>
  <c r="W221" i="6"/>
  <c r="S221" i="6"/>
  <c r="O221" i="6"/>
  <c r="K221" i="6"/>
  <c r="V221" i="6"/>
  <c r="U221" i="6"/>
  <c r="P221" i="6"/>
  <c r="Q221" i="6"/>
  <c r="X221" i="6"/>
  <c r="L221" i="6"/>
  <c r="H221" i="6"/>
  <c r="T221" i="6"/>
  <c r="V110" i="6"/>
  <c r="Z114" i="6"/>
  <c r="J117" i="6"/>
  <c r="N119" i="6"/>
  <c r="N121" i="6"/>
  <c r="R123" i="6"/>
  <c r="V125" i="6"/>
  <c r="H129" i="6"/>
  <c r="X143" i="6"/>
  <c r="P150" i="6"/>
  <c r="Y129" i="6"/>
  <c r="M131" i="6"/>
  <c r="I133" i="6"/>
  <c r="Y134" i="6"/>
  <c r="Y139" i="6"/>
  <c r="I143" i="6"/>
  <c r="I148" i="6"/>
  <c r="M153" i="6"/>
  <c r="U156" i="6"/>
  <c r="Q158" i="6"/>
  <c r="Y161" i="6"/>
  <c r="M163" i="6"/>
  <c r="I165" i="6"/>
  <c r="Y166" i="6"/>
  <c r="Z132" i="6"/>
  <c r="Z145" i="6"/>
  <c r="R160" i="6"/>
  <c r="Z135" i="6"/>
  <c r="X135" i="6"/>
  <c r="W135" i="6"/>
  <c r="V135" i="6"/>
  <c r="S135" i="6"/>
  <c r="R135" i="6"/>
  <c r="O135" i="6"/>
  <c r="N135" i="6"/>
  <c r="K135" i="6"/>
  <c r="J135" i="6"/>
  <c r="G135" i="6"/>
  <c r="Q135" i="6"/>
  <c r="J151" i="6"/>
  <c r="X151" i="6"/>
  <c r="W151" i="6"/>
  <c r="S151" i="6"/>
  <c r="O151" i="6"/>
  <c r="K151" i="6"/>
  <c r="Z151" i="6"/>
  <c r="G151" i="6"/>
  <c r="V151" i="6"/>
  <c r="Q151" i="6"/>
  <c r="R151" i="6"/>
  <c r="O167" i="6"/>
  <c r="K167" i="6"/>
  <c r="R167" i="6"/>
  <c r="X167" i="6"/>
  <c r="N167" i="6"/>
  <c r="J167" i="6"/>
  <c r="W167" i="6"/>
  <c r="S167" i="6"/>
  <c r="Q167" i="6"/>
  <c r="G167" i="6"/>
  <c r="Z167" i="6"/>
  <c r="M167" i="6"/>
  <c r="H151" i="6"/>
  <c r="P158" i="6"/>
  <c r="Q148" i="6"/>
  <c r="M150" i="6"/>
  <c r="Y151" i="6"/>
  <c r="U158" i="6"/>
  <c r="R134" i="6"/>
  <c r="O177" i="6"/>
  <c r="Z170" i="6"/>
  <c r="Y170" i="6"/>
  <c r="X170" i="6"/>
  <c r="M170" i="6"/>
  <c r="V170" i="6"/>
  <c r="I170" i="6"/>
  <c r="U170" i="6"/>
  <c r="Z194" i="6"/>
  <c r="R194" i="6"/>
  <c r="N194" i="6"/>
  <c r="Y194" i="6"/>
  <c r="X194" i="6"/>
  <c r="W194" i="6"/>
  <c r="J194" i="6"/>
  <c r="M194" i="6"/>
  <c r="V194" i="6"/>
  <c r="I194" i="6"/>
  <c r="T194" i="6"/>
  <c r="G194" i="6"/>
  <c r="P194" i="6"/>
  <c r="U194" i="6"/>
  <c r="R206" i="6"/>
  <c r="J206" i="6"/>
  <c r="G206" i="6"/>
  <c r="Y206" i="6"/>
  <c r="X206" i="6"/>
  <c r="Z206" i="6"/>
  <c r="V206" i="6"/>
  <c r="U206" i="6"/>
  <c r="N206" i="6"/>
  <c r="Q206" i="6"/>
  <c r="M206" i="6"/>
  <c r="I206" i="6"/>
  <c r="T206" i="6"/>
  <c r="P206" i="6"/>
  <c r="S206" i="6"/>
  <c r="L206" i="6"/>
  <c r="Z218" i="6"/>
  <c r="R218" i="6"/>
  <c r="N218" i="6"/>
  <c r="Y218" i="6"/>
  <c r="X218" i="6"/>
  <c r="J218" i="6"/>
  <c r="V218" i="6"/>
  <c r="U218" i="6"/>
  <c r="T218" i="6"/>
  <c r="Q218" i="6"/>
  <c r="P218" i="6"/>
  <c r="M218" i="6"/>
  <c r="L218" i="6"/>
  <c r="I218" i="6"/>
  <c r="H218" i="6"/>
  <c r="R174" i="6"/>
  <c r="J174" i="6"/>
  <c r="G174" i="6"/>
  <c r="Y174" i="6"/>
  <c r="X174" i="6"/>
  <c r="Z174" i="6"/>
  <c r="V174" i="6"/>
  <c r="N174" i="6"/>
  <c r="U174" i="6"/>
  <c r="T174" i="6"/>
  <c r="Q174" i="6"/>
  <c r="P174" i="6"/>
  <c r="W174" i="6"/>
  <c r="S174" i="6"/>
  <c r="M174" i="6"/>
  <c r="L174" i="6"/>
  <c r="I174" i="6"/>
  <c r="Z186" i="6"/>
  <c r="R186" i="6"/>
  <c r="N186" i="6"/>
  <c r="Y186" i="6"/>
  <c r="X186" i="6"/>
  <c r="J186" i="6"/>
  <c r="V186" i="6"/>
  <c r="U186" i="6"/>
  <c r="T186" i="6"/>
  <c r="Q186" i="6"/>
  <c r="P186" i="6"/>
  <c r="M186" i="6"/>
  <c r="L186" i="6"/>
  <c r="I186" i="6"/>
  <c r="H186" i="6"/>
  <c r="W186" i="6"/>
  <c r="J192" i="6"/>
  <c r="U192" i="6"/>
  <c r="Z192" i="6"/>
  <c r="M192" i="6"/>
  <c r="L192" i="6"/>
  <c r="V192" i="6"/>
  <c r="I192" i="6"/>
  <c r="H192" i="6"/>
  <c r="R192" i="6"/>
  <c r="Q192" i="6"/>
  <c r="N192" i="6"/>
  <c r="X192" i="6"/>
  <c r="H206" i="6"/>
  <c r="Y192" i="6"/>
  <c r="Z204" i="6"/>
  <c r="R204" i="6"/>
  <c r="U204" i="6"/>
  <c r="J204" i="6"/>
  <c r="M204" i="6"/>
  <c r="L204" i="6"/>
  <c r="I204" i="6"/>
  <c r="H204" i="6"/>
  <c r="Y204" i="6"/>
  <c r="Q204" i="6"/>
  <c r="V204" i="6"/>
  <c r="X204" i="6"/>
  <c r="N204" i="6"/>
  <c r="T204" i="6"/>
  <c r="Z172" i="6"/>
  <c r="R172" i="6"/>
  <c r="J172" i="6"/>
  <c r="M172" i="6"/>
  <c r="L172" i="6"/>
  <c r="I172" i="6"/>
  <c r="H172" i="6"/>
  <c r="V172" i="6"/>
  <c r="Y172" i="6"/>
  <c r="X172" i="6"/>
  <c r="N172" i="6"/>
  <c r="U172" i="6"/>
  <c r="T172" i="6"/>
  <c r="W172" i="6"/>
  <c r="Q172" i="6"/>
  <c r="P204" i="6"/>
  <c r="J216" i="6"/>
  <c r="U216" i="6"/>
  <c r="Z216" i="6"/>
  <c r="M216" i="6"/>
  <c r="L216" i="6"/>
  <c r="W216" i="6"/>
  <c r="V216" i="6"/>
  <c r="I216" i="6"/>
  <c r="H216" i="6"/>
  <c r="G216" i="6"/>
  <c r="R216" i="6"/>
  <c r="Y216" i="6"/>
  <c r="X216" i="6"/>
  <c r="Q216" i="6"/>
  <c r="T216" i="6"/>
  <c r="N216" i="6"/>
  <c r="P216" i="6"/>
  <c r="S216" i="6"/>
  <c r="P172" i="6"/>
  <c r="J184" i="6"/>
  <c r="Z184" i="6"/>
  <c r="M184" i="6"/>
  <c r="L184" i="6"/>
  <c r="W184" i="6"/>
  <c r="V184" i="6"/>
  <c r="I184" i="6"/>
  <c r="H184" i="6"/>
  <c r="G184" i="6"/>
  <c r="R184" i="6"/>
  <c r="Y184" i="6"/>
  <c r="X184" i="6"/>
  <c r="U184" i="6"/>
  <c r="T184" i="6"/>
  <c r="N184" i="6"/>
  <c r="Q184" i="6"/>
  <c r="P184" i="6"/>
  <c r="S184" i="6"/>
  <c r="V189" i="6"/>
  <c r="U189" i="6"/>
  <c r="T189" i="6"/>
  <c r="R189" i="6"/>
  <c r="Q189" i="6"/>
  <c r="P189" i="6"/>
  <c r="O189" i="6"/>
  <c r="N189" i="6"/>
  <c r="Z189" i="6"/>
  <c r="J189" i="6"/>
  <c r="X189" i="6"/>
  <c r="Y189" i="6"/>
  <c r="L189" i="6"/>
  <c r="M189" i="6"/>
  <c r="V209" i="6"/>
  <c r="N209" i="6"/>
  <c r="U209" i="6"/>
  <c r="T209" i="6"/>
  <c r="Q209" i="6"/>
  <c r="P209" i="6"/>
  <c r="Z209" i="6"/>
  <c r="R209" i="6"/>
  <c r="Y209" i="6"/>
  <c r="J209" i="6"/>
  <c r="M209" i="6"/>
  <c r="I209" i="6"/>
  <c r="X209" i="6"/>
  <c r="Q194" i="6"/>
  <c r="V177" i="6"/>
  <c r="N177" i="6"/>
  <c r="U177" i="6"/>
  <c r="T177" i="6"/>
  <c r="Q177" i="6"/>
  <c r="P177" i="6"/>
  <c r="Z177" i="6"/>
  <c r="R177" i="6"/>
  <c r="J177" i="6"/>
  <c r="Y177" i="6"/>
  <c r="X177" i="6"/>
  <c r="M177" i="6"/>
  <c r="H189" i="6"/>
  <c r="H209" i="6"/>
  <c r="Y180" i="6"/>
  <c r="Q182" i="6"/>
  <c r="E206" i="6"/>
  <c r="G180" i="6"/>
  <c r="W223" i="6"/>
  <c r="R223" i="6"/>
  <c r="I223" i="6"/>
  <c r="N223" i="6"/>
  <c r="S223" i="6"/>
  <c r="J223" i="6"/>
  <c r="O223" i="6"/>
  <c r="K223" i="6"/>
  <c r="G223" i="6"/>
  <c r="U223" i="6"/>
  <c r="X223" i="6"/>
  <c r="Z223" i="6"/>
  <c r="Q223" i="6"/>
  <c r="L223" i="6"/>
  <c r="H223" i="6"/>
  <c r="V223" i="6"/>
  <c r="M223" i="6"/>
  <c r="V181" i="6"/>
  <c r="U181" i="6"/>
  <c r="T181" i="6"/>
  <c r="R181" i="6"/>
  <c r="Q181" i="6"/>
  <c r="P181" i="6"/>
  <c r="N181" i="6"/>
  <c r="T182" i="6"/>
  <c r="Z196" i="6"/>
  <c r="R196" i="6"/>
  <c r="U196" i="6"/>
  <c r="J196" i="6"/>
  <c r="M196" i="6"/>
  <c r="L196" i="6"/>
  <c r="I196" i="6"/>
  <c r="H196" i="6"/>
  <c r="R198" i="6"/>
  <c r="J198" i="6"/>
  <c r="Y198" i="6"/>
  <c r="X198" i="6"/>
  <c r="Z198" i="6"/>
  <c r="V213" i="6"/>
  <c r="U213" i="6"/>
  <c r="T213" i="6"/>
  <c r="R213" i="6"/>
  <c r="Q213" i="6"/>
  <c r="P213" i="6"/>
  <c r="N213" i="6"/>
  <c r="T214" i="6"/>
  <c r="Y196" i="6"/>
  <c r="Q198" i="6"/>
  <c r="I202" i="6"/>
  <c r="Y212" i="6"/>
  <c r="Q214" i="6"/>
  <c r="N180" i="6"/>
  <c r="N188" i="6"/>
  <c r="N196" i="6"/>
  <c r="N200" i="6"/>
  <c r="N212" i="6"/>
  <c r="W180" i="6"/>
  <c r="J176" i="6"/>
  <c r="Z176" i="6"/>
  <c r="M176" i="6"/>
  <c r="L176" i="6"/>
  <c r="V176" i="6"/>
  <c r="I176" i="6"/>
  <c r="H176" i="6"/>
  <c r="R176" i="6"/>
  <c r="Z178" i="6"/>
  <c r="R178" i="6"/>
  <c r="N178" i="6"/>
  <c r="Y178" i="6"/>
  <c r="X178" i="6"/>
  <c r="W178" i="6"/>
  <c r="J178" i="6"/>
  <c r="H181" i="6"/>
  <c r="V193" i="6"/>
  <c r="N193" i="6"/>
  <c r="U193" i="6"/>
  <c r="T193" i="6"/>
  <c r="Q193" i="6"/>
  <c r="P193" i="6"/>
  <c r="P196" i="6"/>
  <c r="H198" i="6"/>
  <c r="J208" i="6"/>
  <c r="U208" i="6"/>
  <c r="Z208" i="6"/>
  <c r="M208" i="6"/>
  <c r="L208" i="6"/>
  <c r="V208" i="6"/>
  <c r="I208" i="6"/>
  <c r="H208" i="6"/>
  <c r="R208" i="6"/>
  <c r="Z210" i="6"/>
  <c r="R210" i="6"/>
  <c r="N210" i="6"/>
  <c r="Y210" i="6"/>
  <c r="X210" i="6"/>
  <c r="W210" i="6"/>
  <c r="J210" i="6"/>
  <c r="H213" i="6"/>
  <c r="I181" i="6"/>
  <c r="M193" i="6"/>
  <c r="U198" i="6"/>
  <c r="Q200" i="6"/>
  <c r="M202" i="6"/>
  <c r="O222" i="6"/>
  <c r="K222" i="6"/>
  <c r="G222" i="6"/>
  <c r="Y222" i="6"/>
  <c r="Z222" i="6"/>
  <c r="U222" i="6"/>
  <c r="V222" i="6"/>
  <c r="Q222" i="6"/>
  <c r="R222" i="6"/>
  <c r="N222" i="6"/>
  <c r="I222" i="6"/>
  <c r="X222" i="6"/>
  <c r="W222" i="6"/>
  <c r="J222" i="6"/>
  <c r="H222" i="6"/>
  <c r="S222" i="6"/>
  <c r="J185" i="6"/>
  <c r="J193" i="6"/>
  <c r="V196" i="6"/>
  <c r="J217" i="6"/>
  <c r="V173" i="6"/>
  <c r="U173" i="6"/>
  <c r="T173" i="6"/>
  <c r="R173" i="6"/>
  <c r="Q173" i="6"/>
  <c r="P173" i="6"/>
  <c r="O173" i="6"/>
  <c r="N173" i="6"/>
  <c r="Z188" i="6"/>
  <c r="R188" i="6"/>
  <c r="U188" i="6"/>
  <c r="J188" i="6"/>
  <c r="M188" i="6"/>
  <c r="L188" i="6"/>
  <c r="I188" i="6"/>
  <c r="H188" i="6"/>
  <c r="R190" i="6"/>
  <c r="J190" i="6"/>
  <c r="G190" i="6"/>
  <c r="Y190" i="6"/>
  <c r="X190" i="6"/>
  <c r="Z190" i="6"/>
  <c r="V205" i="6"/>
  <c r="U205" i="6"/>
  <c r="T205" i="6"/>
  <c r="R205" i="6"/>
  <c r="Q205" i="6"/>
  <c r="P205" i="6"/>
  <c r="O205" i="6"/>
  <c r="N205" i="6"/>
  <c r="Q176" i="6"/>
  <c r="I178" i="6"/>
  <c r="M181" i="6"/>
  <c r="I190" i="6"/>
  <c r="Y193" i="6"/>
  <c r="I197" i="6"/>
  <c r="I213" i="6"/>
  <c r="J173" i="6"/>
  <c r="J181" i="6"/>
  <c r="R193" i="6"/>
  <c r="J197" i="6"/>
  <c r="J205" i="6"/>
  <c r="J213" i="6"/>
  <c r="V185" i="6"/>
  <c r="N185" i="6"/>
  <c r="U185" i="6"/>
  <c r="T185" i="6"/>
  <c r="Q185" i="6"/>
  <c r="P185" i="6"/>
  <c r="J200" i="6"/>
  <c r="U200" i="6"/>
  <c r="Z200" i="6"/>
  <c r="M200" i="6"/>
  <c r="L200" i="6"/>
  <c r="W200" i="6"/>
  <c r="V200" i="6"/>
  <c r="I200" i="6"/>
  <c r="H200" i="6"/>
  <c r="G200" i="6"/>
  <c r="R200" i="6"/>
  <c r="Z202" i="6"/>
  <c r="R202" i="6"/>
  <c r="N202" i="6"/>
  <c r="Y202" i="6"/>
  <c r="X202" i="6"/>
  <c r="J202" i="6"/>
  <c r="V217" i="6"/>
  <c r="N217" i="6"/>
  <c r="U217" i="6"/>
  <c r="T217" i="6"/>
  <c r="Q217" i="6"/>
  <c r="P217" i="6"/>
  <c r="I173" i="6"/>
  <c r="U176" i="6"/>
  <c r="M178" i="6"/>
  <c r="Y181" i="6"/>
  <c r="Q188" i="6"/>
  <c r="M190" i="6"/>
  <c r="M197" i="6"/>
  <c r="U202" i="6"/>
  <c r="M213" i="6"/>
  <c r="Z173" i="6"/>
  <c r="Z181" i="6"/>
  <c r="Z185" i="6"/>
  <c r="Z193" i="6"/>
  <c r="Z205" i="6"/>
  <c r="Z213" i="6"/>
  <c r="Z217" i="6"/>
  <c r="Z180" i="6"/>
  <c r="R180" i="6"/>
  <c r="J180" i="6"/>
  <c r="M180" i="6"/>
  <c r="L180" i="6"/>
  <c r="I180" i="6"/>
  <c r="H180" i="6"/>
  <c r="R182" i="6"/>
  <c r="J182" i="6"/>
  <c r="Y182" i="6"/>
  <c r="X182" i="6"/>
  <c r="Z182" i="6"/>
  <c r="V197" i="6"/>
  <c r="U197" i="6"/>
  <c r="T197" i="6"/>
  <c r="R197" i="6"/>
  <c r="Q197" i="6"/>
  <c r="P197" i="6"/>
  <c r="N197" i="6"/>
  <c r="Z212" i="6"/>
  <c r="R212" i="6"/>
  <c r="U212" i="6"/>
  <c r="J212" i="6"/>
  <c r="M212" i="6"/>
  <c r="L212" i="6"/>
  <c r="I212" i="6"/>
  <c r="H212" i="6"/>
  <c r="R214" i="6"/>
  <c r="J214" i="6"/>
  <c r="Y214" i="6"/>
  <c r="X214" i="6"/>
  <c r="Z214" i="6"/>
  <c r="M173" i="6"/>
  <c r="Y176" i="6"/>
  <c r="Q178" i="6"/>
  <c r="I185" i="6"/>
  <c r="Y188" i="6"/>
  <c r="Q190" i="6"/>
  <c r="Y197" i="6"/>
  <c r="I210" i="6"/>
  <c r="Y213" i="6"/>
  <c r="I217" i="6"/>
  <c r="V178" i="6"/>
  <c r="N182" i="6"/>
  <c r="N190" i="6"/>
  <c r="N198" i="6"/>
  <c r="V202" i="6"/>
  <c r="V210" i="6"/>
  <c r="N214" i="6"/>
  <c r="Y173" i="6"/>
  <c r="Q180" i="6"/>
  <c r="I182" i="6"/>
  <c r="M185" i="6"/>
  <c r="U190" i="6"/>
  <c r="M217" i="6"/>
  <c r="V182" i="6"/>
  <c r="V190" i="6"/>
  <c r="V198" i="6"/>
  <c r="V214" i="6"/>
  <c r="Q245" i="6"/>
  <c r="S245" i="6"/>
  <c r="M245" i="6"/>
  <c r="I245" i="6"/>
  <c r="W245" i="6"/>
  <c r="J245" i="6"/>
  <c r="L245" i="6"/>
  <c r="Y245" i="6"/>
  <c r="R245" i="6"/>
  <c r="G245" i="6"/>
  <c r="H245" i="6"/>
  <c r="V245" i="6"/>
  <c r="T245" i="6"/>
  <c r="P245" i="6"/>
  <c r="K245" i="6"/>
  <c r="U245" i="6"/>
  <c r="Z245" i="6"/>
  <c r="O245" i="6"/>
  <c r="V171" i="6"/>
  <c r="V179" i="6"/>
  <c r="V187" i="6"/>
  <c r="V195" i="6"/>
  <c r="V203" i="6"/>
  <c r="V211" i="6"/>
  <c r="S228" i="6"/>
  <c r="I220" i="6"/>
  <c r="Z232" i="6"/>
  <c r="Z234" i="6"/>
  <c r="Z236" i="6"/>
  <c r="Q249" i="6"/>
  <c r="W249" i="6"/>
  <c r="T249" i="6"/>
  <c r="S249" i="6"/>
  <c r="M249" i="6"/>
  <c r="I249" i="6"/>
  <c r="L249" i="6"/>
  <c r="Y249" i="6"/>
  <c r="Q253" i="6"/>
  <c r="L253" i="6"/>
  <c r="J253" i="6"/>
  <c r="S253" i="6"/>
  <c r="X253" i="6"/>
  <c r="M253" i="6"/>
  <c r="I253" i="6"/>
  <c r="Y253" i="6"/>
  <c r="W253" i="6"/>
  <c r="U257" i="6"/>
  <c r="Q257" i="6"/>
  <c r="S257" i="6"/>
  <c r="M257" i="6"/>
  <c r="I257" i="6"/>
  <c r="W257" i="6"/>
  <c r="Y257" i="6"/>
  <c r="L257" i="6"/>
  <c r="U261" i="6"/>
  <c r="Q261" i="6"/>
  <c r="O261" i="6"/>
  <c r="M261" i="6"/>
  <c r="I261" i="6"/>
  <c r="W261" i="6"/>
  <c r="L261" i="6"/>
  <c r="Y261" i="6"/>
  <c r="Z219" i="6"/>
  <c r="K228" i="6"/>
  <c r="P232" i="6"/>
  <c r="V234" i="6"/>
  <c r="E247" i="6"/>
  <c r="N251" i="6"/>
  <c r="X255" i="6"/>
  <c r="O219" i="6"/>
  <c r="G224" i="6"/>
  <c r="G226" i="6"/>
  <c r="G228" i="6"/>
  <c r="R234" i="6"/>
  <c r="W236" i="6"/>
  <c r="T239" i="6"/>
  <c r="N239" i="6"/>
  <c r="Y239" i="6"/>
  <c r="J239" i="6"/>
  <c r="Q239" i="6"/>
  <c r="M239" i="6"/>
  <c r="I239" i="6"/>
  <c r="Y243" i="6"/>
  <c r="Q243" i="6"/>
  <c r="R243" i="6"/>
  <c r="M243" i="6"/>
  <c r="I243" i="6"/>
  <c r="G243" i="6"/>
  <c r="O247" i="6"/>
  <c r="O251" i="6"/>
  <c r="O255" i="6"/>
  <c r="Z261" i="6"/>
  <c r="I267" i="6"/>
  <c r="P251" i="6"/>
  <c r="V253" i="6"/>
  <c r="Q267" i="6"/>
  <c r="L243" i="6"/>
  <c r="Y246" i="6"/>
  <c r="J246" i="6"/>
  <c r="N246" i="6"/>
  <c r="G246" i="6"/>
  <c r="U246" i="6"/>
  <c r="Q246" i="6"/>
  <c r="I246" i="6"/>
  <c r="T246" i="6"/>
  <c r="X246" i="6"/>
  <c r="W251" i="6"/>
  <c r="O254" i="6"/>
  <c r="R257" i="6"/>
  <c r="Q268" i="6"/>
  <c r="U226" i="6"/>
  <c r="M232" i="6"/>
  <c r="U238" i="6"/>
  <c r="U255" i="6"/>
  <c r="U259" i="6"/>
  <c r="J175" i="6"/>
  <c r="J183" i="6"/>
  <c r="J191" i="6"/>
  <c r="J199" i="6"/>
  <c r="J207" i="6"/>
  <c r="J215" i="6"/>
  <c r="M220" i="6"/>
  <c r="G233" i="6"/>
  <c r="O249" i="6"/>
  <c r="O253" i="6"/>
  <c r="O257" i="6"/>
  <c r="X261" i="6"/>
  <c r="J220" i="6"/>
  <c r="K226" i="6"/>
  <c r="P228" i="6"/>
  <c r="V232" i="6"/>
  <c r="N247" i="6"/>
  <c r="X251" i="6"/>
  <c r="S219" i="6"/>
  <c r="L224" i="6"/>
  <c r="L226" i="6"/>
  <c r="L228" i="6"/>
  <c r="L232" i="6"/>
  <c r="Q237" i="6"/>
  <c r="Z237" i="6"/>
  <c r="N237" i="6"/>
  <c r="G237" i="6"/>
  <c r="I237" i="6"/>
  <c r="O237" i="6"/>
  <c r="Y237" i="6"/>
  <c r="Z247" i="6"/>
  <c r="Z251" i="6"/>
  <c r="P267" i="6"/>
  <c r="K247" i="6"/>
  <c r="K249" i="6"/>
  <c r="K259" i="6"/>
  <c r="K261" i="6"/>
  <c r="N264" i="6"/>
  <c r="J264" i="6"/>
  <c r="T264" i="6"/>
  <c r="Y264" i="6"/>
  <c r="H264" i="6"/>
  <c r="U264" i="6"/>
  <c r="P264" i="6"/>
  <c r="G264" i="6"/>
  <c r="L264" i="6"/>
  <c r="Z264" i="6"/>
  <c r="V264" i="6"/>
  <c r="R264" i="6"/>
  <c r="H268" i="6"/>
  <c r="W243" i="6"/>
  <c r="O246" i="6"/>
  <c r="Z254" i="6"/>
  <c r="Y258" i="6"/>
  <c r="T258" i="6"/>
  <c r="N258" i="6"/>
  <c r="W258" i="6"/>
  <c r="U258" i="6"/>
  <c r="Q258" i="6"/>
  <c r="J258" i="6"/>
  <c r="I258" i="6"/>
  <c r="X258" i="6"/>
  <c r="Z265" i="6"/>
  <c r="H265" i="6"/>
  <c r="V265" i="6"/>
  <c r="R265" i="6"/>
  <c r="N265" i="6"/>
  <c r="O265" i="6"/>
  <c r="J265" i="6"/>
  <c r="X265" i="6"/>
  <c r="Y265" i="6"/>
  <c r="S265" i="6"/>
  <c r="M265" i="6"/>
  <c r="K265" i="6"/>
  <c r="P265" i="6"/>
  <c r="G269" i="6"/>
  <c r="I224" i="6"/>
  <c r="T224" i="6"/>
  <c r="Y224" i="6"/>
  <c r="Q224" i="6"/>
  <c r="N175" i="6"/>
  <c r="N183" i="6"/>
  <c r="N191" i="6"/>
  <c r="N199" i="6"/>
  <c r="N207" i="6"/>
  <c r="N215" i="6"/>
  <c r="U220" i="6"/>
  <c r="L233" i="6"/>
  <c r="Z249" i="6"/>
  <c r="Z253" i="6"/>
  <c r="Z257" i="6"/>
  <c r="M263" i="6"/>
  <c r="H263" i="6"/>
  <c r="T263" i="6"/>
  <c r="Z263" i="6"/>
  <c r="V263" i="6"/>
  <c r="R263" i="6"/>
  <c r="N263" i="6"/>
  <c r="P263" i="6"/>
  <c r="J263" i="6"/>
  <c r="X263" i="6"/>
  <c r="S263" i="6"/>
  <c r="G263" i="6"/>
  <c r="R220" i="6"/>
  <c r="K224" i="6"/>
  <c r="P226" i="6"/>
  <c r="V228" i="6"/>
  <c r="X247" i="6"/>
  <c r="H261" i="6"/>
  <c r="R224" i="6"/>
  <c r="R226" i="6"/>
  <c r="R228" i="6"/>
  <c r="N235" i="6"/>
  <c r="L235" i="6"/>
  <c r="Y235" i="6"/>
  <c r="T235" i="6"/>
  <c r="Q235" i="6"/>
  <c r="M235" i="6"/>
  <c r="I235" i="6"/>
  <c r="J237" i="6"/>
  <c r="Z239" i="6"/>
  <c r="Z243" i="6"/>
  <c r="J257" i="6"/>
  <c r="N261" i="6"/>
  <c r="G268" i="6"/>
  <c r="P247" i="6"/>
  <c r="P249" i="6"/>
  <c r="H254" i="6"/>
  <c r="P259" i="6"/>
  <c r="P261" i="6"/>
  <c r="W268" i="6"/>
  <c r="Z246" i="6"/>
  <c r="G249" i="6"/>
  <c r="L255" i="6"/>
  <c r="G261" i="6"/>
  <c r="U269" i="6"/>
  <c r="U224" i="6"/>
  <c r="M227" i="6"/>
  <c r="U239" i="6"/>
  <c r="K264" i="6"/>
  <c r="V220" i="6"/>
  <c r="W224" i="6"/>
  <c r="Q233" i="6"/>
  <c r="N233" i="6"/>
  <c r="R233" i="6"/>
  <c r="I233" i="6"/>
  <c r="Z233" i="6"/>
  <c r="Y233" i="6"/>
  <c r="T257" i="6"/>
  <c r="T268" i="6"/>
  <c r="V247" i="6"/>
  <c r="V249" i="6"/>
  <c r="K257" i="6"/>
  <c r="V259" i="6"/>
  <c r="V261" i="6"/>
  <c r="G241" i="6"/>
  <c r="L247" i="6"/>
  <c r="R249" i="6"/>
  <c r="W255" i="6"/>
  <c r="R261" i="6"/>
  <c r="U233" i="6"/>
  <c r="U243" i="6"/>
  <c r="M246" i="6"/>
  <c r="U249" i="6"/>
  <c r="N220" i="6"/>
  <c r="Q220" i="6"/>
  <c r="Q219" i="6"/>
  <c r="Y226" i="6"/>
  <c r="O226" i="6"/>
  <c r="Q226" i="6"/>
  <c r="I226" i="6"/>
  <c r="I228" i="6"/>
  <c r="J228" i="6"/>
  <c r="Y228" i="6"/>
  <c r="Q228" i="6"/>
  <c r="I232" i="6"/>
  <c r="R232" i="6"/>
  <c r="G232" i="6"/>
  <c r="Y232" i="6"/>
  <c r="U232" i="6"/>
  <c r="Q232" i="6"/>
  <c r="Y234" i="6"/>
  <c r="L234" i="6"/>
  <c r="Q234" i="6"/>
  <c r="I234" i="6"/>
  <c r="I236" i="6"/>
  <c r="G236" i="6"/>
  <c r="Y236" i="6"/>
  <c r="U236" i="6"/>
  <c r="Q236" i="6"/>
  <c r="Y238" i="6"/>
  <c r="Z238" i="6"/>
  <c r="Q238" i="6"/>
  <c r="I238" i="6"/>
  <c r="J219" i="6"/>
  <c r="Z220" i="6"/>
  <c r="V224" i="6"/>
  <c r="S233" i="6"/>
  <c r="K238" i="6"/>
  <c r="H253" i="6"/>
  <c r="K220" i="6"/>
  <c r="Q225" i="6"/>
  <c r="O225" i="6"/>
  <c r="N225" i="6"/>
  <c r="I225" i="6"/>
  <c r="Y225" i="6"/>
  <c r="J227" i="6"/>
  <c r="N227" i="6"/>
  <c r="Y227" i="6"/>
  <c r="Q227" i="6"/>
  <c r="I227" i="6"/>
  <c r="N231" i="6"/>
  <c r="W231" i="6"/>
  <c r="Y231" i="6"/>
  <c r="Q231" i="6"/>
  <c r="M231" i="6"/>
  <c r="I231" i="6"/>
  <c r="J233" i="6"/>
  <c r="G238" i="6"/>
  <c r="J249" i="6"/>
  <c r="T253" i="6"/>
  <c r="Q263" i="6"/>
  <c r="J269" i="6"/>
  <c r="O269" i="6"/>
  <c r="T269" i="6"/>
  <c r="X269" i="6"/>
  <c r="Z269" i="6"/>
  <c r="V269" i="6"/>
  <c r="M269" i="6"/>
  <c r="R269" i="6"/>
  <c r="H269" i="6"/>
  <c r="N269" i="6"/>
  <c r="P243" i="6"/>
  <c r="K255" i="6"/>
  <c r="P257" i="6"/>
  <c r="L269" i="6"/>
  <c r="W247" i="6"/>
  <c r="Y250" i="6"/>
  <c r="N250" i="6"/>
  <c r="U250" i="6"/>
  <c r="Q250" i="6"/>
  <c r="I250" i="6"/>
  <c r="T250" i="6"/>
  <c r="J250" i="6"/>
  <c r="X250" i="6"/>
  <c r="L259" i="6"/>
  <c r="V262" i="6"/>
  <c r="R262" i="6"/>
  <c r="L262" i="6"/>
  <c r="Q262" i="6"/>
  <c r="G262" i="6"/>
  <c r="N262" i="6"/>
  <c r="J262" i="6"/>
  <c r="U262" i="6"/>
  <c r="K262" i="6"/>
  <c r="Z262" i="6"/>
  <c r="Y262" i="6"/>
  <c r="M225" i="6"/>
  <c r="M237" i="6"/>
  <c r="U253" i="6"/>
  <c r="N219" i="6"/>
  <c r="X233" i="6"/>
  <c r="K236" i="6"/>
  <c r="P238" i="6"/>
  <c r="H249" i="6"/>
  <c r="O220" i="6"/>
  <c r="J231" i="6"/>
  <c r="O233" i="6"/>
  <c r="L238" i="6"/>
  <c r="L263" i="6"/>
  <c r="K269" i="6"/>
  <c r="V243" i="6"/>
  <c r="H250" i="6"/>
  <c r="P255" i="6"/>
  <c r="V257" i="6"/>
  <c r="I262" i="6"/>
  <c r="Y242" i="6"/>
  <c r="T242" i="6"/>
  <c r="N242" i="6"/>
  <c r="R242" i="6"/>
  <c r="U242" i="6"/>
  <c r="Q242" i="6"/>
  <c r="J242" i="6"/>
  <c r="I242" i="6"/>
  <c r="X242" i="6"/>
  <c r="O250" i="6"/>
  <c r="G253" i="6"/>
  <c r="S262" i="6"/>
  <c r="U225" i="6"/>
  <c r="M228" i="6"/>
  <c r="M234" i="6"/>
  <c r="U237" i="6"/>
  <c r="M250" i="6"/>
  <c r="H220" i="6"/>
  <c r="Y219" i="6"/>
  <c r="R219" i="6"/>
  <c r="K234" i="6"/>
  <c r="P236" i="6"/>
  <c r="V238" i="6"/>
  <c r="Q241" i="6"/>
  <c r="S241" i="6"/>
  <c r="J241" i="6"/>
  <c r="M241" i="6"/>
  <c r="I241" i="6"/>
  <c r="T241" i="6"/>
  <c r="W241" i="6"/>
  <c r="Y241" i="6"/>
  <c r="L241" i="6"/>
  <c r="G219" i="6"/>
  <c r="S220" i="6"/>
  <c r="T233" i="6"/>
  <c r="L236" i="6"/>
  <c r="R238" i="6"/>
  <c r="N241" i="6"/>
  <c r="Y259" i="6"/>
  <c r="O259" i="6"/>
  <c r="Q259" i="6"/>
  <c r="R259" i="6"/>
  <c r="M259" i="6"/>
  <c r="I259" i="6"/>
  <c r="G259" i="6"/>
  <c r="J261" i="6"/>
  <c r="K253" i="6"/>
  <c r="Z250" i="6"/>
  <c r="R253" i="6"/>
  <c r="I263" i="6"/>
  <c r="U228" i="6"/>
  <c r="U231" i="6"/>
  <c r="U234" i="6"/>
  <c r="M258" i="6"/>
  <c r="U268" i="6"/>
  <c r="Z268" i="6"/>
  <c r="P268" i="6"/>
  <c r="M268" i="6"/>
  <c r="L268" i="6"/>
  <c r="V268" i="6"/>
  <c r="K268" i="6"/>
  <c r="R268" i="6"/>
  <c r="X268" i="6"/>
  <c r="N268" i="6"/>
  <c r="J268" i="6"/>
  <c r="I268" i="6"/>
  <c r="O268" i="6"/>
  <c r="K219" i="6"/>
  <c r="W220" i="6"/>
  <c r="G234" i="6"/>
  <c r="R236" i="6"/>
  <c r="W238" i="6"/>
  <c r="Y247" i="6"/>
  <c r="R247" i="6"/>
  <c r="Q247" i="6"/>
  <c r="G247" i="6"/>
  <c r="M247" i="6"/>
  <c r="I247" i="6"/>
  <c r="R251" i="6"/>
  <c r="T251" i="6"/>
  <c r="Y251" i="6"/>
  <c r="G251" i="6"/>
  <c r="Q251" i="6"/>
  <c r="M251" i="6"/>
  <c r="I251" i="6"/>
  <c r="G255" i="6"/>
  <c r="J255" i="6"/>
  <c r="Y255" i="6"/>
  <c r="Z255" i="6"/>
  <c r="Q255" i="6"/>
  <c r="M255" i="6"/>
  <c r="I255" i="6"/>
  <c r="R255" i="6"/>
  <c r="T261" i="6"/>
  <c r="V241" i="6"/>
  <c r="K251" i="6"/>
  <c r="P253" i="6"/>
  <c r="O263" i="6"/>
  <c r="R267" i="6"/>
  <c r="N267" i="6"/>
  <c r="K267" i="6"/>
  <c r="J267" i="6"/>
  <c r="W267" i="6"/>
  <c r="S267" i="6"/>
  <c r="Z267" i="6"/>
  <c r="M267" i="6"/>
  <c r="V267" i="6"/>
  <c r="H267" i="6"/>
  <c r="T267" i="6"/>
  <c r="Y267" i="6"/>
  <c r="L251" i="6"/>
  <c r="Y254" i="6"/>
  <c r="N254" i="6"/>
  <c r="U254" i="6"/>
  <c r="Q254" i="6"/>
  <c r="T254" i="6"/>
  <c r="I254" i="6"/>
  <c r="J254" i="6"/>
  <c r="X254" i="6"/>
  <c r="G257" i="6"/>
  <c r="W263" i="6"/>
  <c r="M226" i="6"/>
  <c r="M238" i="6"/>
  <c r="U241" i="6"/>
  <c r="U251" i="6"/>
  <c r="P262" i="6"/>
  <c r="X267" i="6"/>
  <c r="Y229" i="6"/>
  <c r="Q240" i="6"/>
  <c r="Q244" i="6"/>
  <c r="Q248" i="6"/>
  <c r="Q252" i="6"/>
  <c r="Q256" i="6"/>
  <c r="Q260" i="6"/>
  <c r="U270" i="6"/>
  <c r="J266" i="6"/>
  <c r="G301" i="6"/>
  <c r="W303" i="6"/>
  <c r="S309" i="6"/>
  <c r="T299" i="6"/>
  <c r="I302" i="6"/>
  <c r="Y304" i="6"/>
  <c r="Q307" i="6"/>
  <c r="W311" i="6"/>
  <c r="P300" i="6"/>
  <c r="X301" i="6"/>
  <c r="H303" i="6"/>
  <c r="P304" i="6"/>
  <c r="X305" i="6"/>
  <c r="H307" i="6"/>
  <c r="P308" i="6"/>
  <c r="X309" i="6"/>
  <c r="H311" i="6"/>
  <c r="P312" i="6"/>
  <c r="X313" i="6"/>
  <c r="I311" i="6"/>
  <c r="Q312" i="6"/>
  <c r="Y313" i="6"/>
  <c r="N301" i="6"/>
  <c r="Z302" i="6"/>
  <c r="R304" i="6"/>
  <c r="J306" i="6"/>
  <c r="V307" i="6"/>
  <c r="J310" i="6"/>
  <c r="J312" i="6"/>
  <c r="AH315" i="14"/>
  <c r="S315" i="14"/>
  <c r="BL315" i="14"/>
  <c r="N266" i="6"/>
  <c r="I305" i="6"/>
  <c r="Y307" i="6"/>
  <c r="T300" i="6"/>
  <c r="L303" i="6"/>
  <c r="T304" i="6"/>
  <c r="L307" i="6"/>
  <c r="T308" i="6"/>
  <c r="L311" i="6"/>
  <c r="T312" i="6"/>
  <c r="U308" i="6"/>
  <c r="M311" i="6"/>
  <c r="U312" i="6"/>
  <c r="Z299" i="6"/>
  <c r="R301" i="6"/>
  <c r="J303" i="6"/>
  <c r="V304" i="6"/>
  <c r="N306" i="6"/>
  <c r="N308" i="6"/>
  <c r="N310" i="6"/>
  <c r="N312" i="6"/>
  <c r="AR314" i="14"/>
  <c r="BM306" i="14"/>
  <c r="BL306" i="14"/>
  <c r="BJ306" i="14"/>
  <c r="BI306" i="14"/>
  <c r="AR233" i="14"/>
  <c r="I230" i="6"/>
  <c r="Y240" i="6"/>
  <c r="Y252" i="6"/>
  <c r="Y256" i="6"/>
  <c r="R266" i="6"/>
  <c r="W301" i="6"/>
  <c r="I300" i="6"/>
  <c r="Y302" i="6"/>
  <c r="Q305" i="6"/>
  <c r="I308" i="6"/>
  <c r="G313" i="6"/>
  <c r="X300" i="6"/>
  <c r="H302" i="6"/>
  <c r="P303" i="6"/>
  <c r="X304" i="6"/>
  <c r="H306" i="6"/>
  <c r="P307" i="6"/>
  <c r="X308" i="6"/>
  <c r="H310" i="6"/>
  <c r="P311" i="6"/>
  <c r="X312" i="6"/>
  <c r="Y308" i="6"/>
  <c r="I310" i="6"/>
  <c r="Q311" i="6"/>
  <c r="Y312" i="6"/>
  <c r="J300" i="6"/>
  <c r="V301" i="6"/>
  <c r="N303" i="6"/>
  <c r="Z304" i="6"/>
  <c r="R306" i="6"/>
  <c r="R308" i="6"/>
  <c r="R310" i="6"/>
  <c r="U316" i="14"/>
  <c r="V315" i="14"/>
  <c r="U315" i="14"/>
  <c r="AG315" i="14"/>
  <c r="T315" i="14"/>
  <c r="AN309" i="14"/>
  <c r="AP309" i="14"/>
  <c r="AQ309" i="14"/>
  <c r="AF317" i="14"/>
  <c r="AH317" i="14"/>
  <c r="AR296" i="14"/>
  <c r="AR235" i="14"/>
  <c r="V266" i="6"/>
  <c r="V309" i="6"/>
  <c r="R309" i="6"/>
  <c r="U311" i="6"/>
  <c r="N300" i="6"/>
  <c r="Z301" i="6"/>
  <c r="R303" i="6"/>
  <c r="J305" i="6"/>
  <c r="V308" i="6"/>
  <c r="J313" i="6"/>
  <c r="BL314" i="14"/>
  <c r="BK314" i="14"/>
  <c r="BJ314" i="14"/>
  <c r="BM314" i="14"/>
  <c r="BI309" i="14"/>
  <c r="T266" i="6"/>
  <c r="O240" i="6"/>
  <c r="Z252" i="6"/>
  <c r="O256" i="6"/>
  <c r="O266" i="6"/>
  <c r="I229" i="6"/>
  <c r="Q230" i="6"/>
  <c r="K266" i="6"/>
  <c r="Z266" i="6"/>
  <c r="J270" i="6"/>
  <c r="Y273" i="6"/>
  <c r="Y277" i="6"/>
  <c r="Y281" i="6"/>
  <c r="Y285" i="6"/>
  <c r="Y289" i="6"/>
  <c r="L273" i="6"/>
  <c r="L277" i="6"/>
  <c r="L281" i="6"/>
  <c r="L285" i="6"/>
  <c r="L289" i="6"/>
  <c r="G305" i="6"/>
  <c r="W307" i="6"/>
  <c r="L292" i="6"/>
  <c r="L296" i="6"/>
  <c r="Y300" i="6"/>
  <c r="Q303" i="6"/>
  <c r="I306" i="6"/>
  <c r="G309" i="6"/>
  <c r="X299" i="6"/>
  <c r="H301" i="6"/>
  <c r="P302" i="6"/>
  <c r="X303" i="6"/>
  <c r="H305" i="6"/>
  <c r="P306" i="6"/>
  <c r="X307" i="6"/>
  <c r="H309" i="6"/>
  <c r="P310" i="6"/>
  <c r="X311" i="6"/>
  <c r="H313" i="6"/>
  <c r="I309" i="6"/>
  <c r="Q310" i="6"/>
  <c r="Y311" i="6"/>
  <c r="I313" i="6"/>
  <c r="R300" i="6"/>
  <c r="J302" i="6"/>
  <c r="V303" i="6"/>
  <c r="N305" i="6"/>
  <c r="Z306" i="6"/>
  <c r="Z308" i="6"/>
  <c r="Z310" i="6"/>
  <c r="N313" i="6"/>
  <c r="N270" i="6"/>
  <c r="X270" i="6"/>
  <c r="I301" i="6"/>
  <c r="Y303" i="6"/>
  <c r="W309" i="6"/>
  <c r="L301" i="6"/>
  <c r="L305" i="6"/>
  <c r="L309" i="6"/>
  <c r="Z312" i="6"/>
  <c r="V312" i="6"/>
  <c r="L313" i="6"/>
  <c r="M309" i="6"/>
  <c r="U310" i="6"/>
  <c r="M313" i="6"/>
  <c r="V300" i="6"/>
  <c r="N302" i="6"/>
  <c r="Z303" i="6"/>
  <c r="R305" i="6"/>
  <c r="J307" i="6"/>
  <c r="J309" i="6"/>
  <c r="R311" i="6"/>
  <c r="R313" i="6"/>
  <c r="AO315" i="14"/>
  <c r="AP315" i="14"/>
  <c r="AQ315" i="14"/>
  <c r="AF314" i="14"/>
  <c r="AH314" i="14"/>
  <c r="X309" i="14"/>
  <c r="S309" i="14"/>
  <c r="T309" i="14"/>
  <c r="U309" i="14"/>
  <c r="V309" i="14"/>
  <c r="W314" i="14"/>
  <c r="V314" i="14"/>
  <c r="AG314" i="14"/>
  <c r="S314" i="14"/>
  <c r="AH308" i="14"/>
  <c r="W230" i="6"/>
  <c r="W256" i="6"/>
  <c r="N252" i="6"/>
  <c r="N256" i="6"/>
  <c r="Z240" i="6"/>
  <c r="O244" i="6"/>
  <c r="Z256" i="6"/>
  <c r="O260" i="6"/>
  <c r="K270" i="6"/>
  <c r="R270" i="6"/>
  <c r="G296" i="6"/>
  <c r="O300" i="6"/>
  <c r="W305" i="6"/>
  <c r="O308" i="6"/>
  <c r="S313" i="6"/>
  <c r="Q301" i="6"/>
  <c r="I304" i="6"/>
  <c r="Y306" i="6"/>
  <c r="O310" i="6"/>
  <c r="H300" i="6"/>
  <c r="P301" i="6"/>
  <c r="X302" i="6"/>
  <c r="H304" i="6"/>
  <c r="P305" i="6"/>
  <c r="H308" i="6"/>
  <c r="P309" i="6"/>
  <c r="X310" i="6"/>
  <c r="H312" i="6"/>
  <c r="P313" i="6"/>
  <c r="Q309" i="6"/>
  <c r="I312" i="6"/>
  <c r="Q313" i="6"/>
  <c r="J304" i="6"/>
  <c r="V305" i="6"/>
  <c r="N307" i="6"/>
  <c r="N309" i="6"/>
  <c r="V313" i="6"/>
  <c r="AH318" i="14"/>
  <c r="X315" i="14"/>
  <c r="BI314" i="14"/>
  <c r="AH311" i="14"/>
  <c r="AF311" i="14"/>
  <c r="AO309" i="14"/>
  <c r="AR309" i="14" s="1"/>
  <c r="T301" i="6"/>
  <c r="T305" i="6"/>
  <c r="T309" i="6"/>
  <c r="N311" i="6"/>
  <c r="J311" i="6"/>
  <c r="T313" i="6"/>
  <c r="U309" i="6"/>
  <c r="U313" i="6"/>
  <c r="R307" i="6"/>
  <c r="Z309" i="6"/>
  <c r="Z311" i="6"/>
  <c r="S316" i="14"/>
  <c r="X316" i="14"/>
  <c r="W316" i="14"/>
  <c r="T316" i="14"/>
  <c r="AG316" i="14"/>
  <c r="BM315" i="14"/>
  <c r="BI315" i="14"/>
  <c r="BJ315" i="14"/>
  <c r="BL309" i="14"/>
  <c r="BJ309" i="14"/>
  <c r="BK309" i="14"/>
  <c r="AR229" i="14"/>
  <c r="T306" i="14"/>
  <c r="U306" i="14"/>
  <c r="W306" i="14"/>
  <c r="AP308" i="14"/>
  <c r="AO308" i="14"/>
  <c r="S299" i="14"/>
  <c r="T299" i="14"/>
  <c r="W299" i="14"/>
  <c r="X299" i="14"/>
  <c r="AH295" i="14"/>
  <c r="AG299" i="14"/>
  <c r="U297" i="14"/>
  <c r="AN282" i="14"/>
  <c r="AH282" i="14"/>
  <c r="AG312" i="14"/>
  <c r="AN298" i="14"/>
  <c r="AH275" i="14"/>
  <c r="S275" i="14"/>
  <c r="AH273" i="14"/>
  <c r="BL271" i="14"/>
  <c r="W269" i="14"/>
  <c r="AP264" i="14"/>
  <c r="AN264" i="14"/>
  <c r="S252" i="14"/>
  <c r="U252" i="14"/>
  <c r="X252" i="14"/>
  <c r="X277" i="14"/>
  <c r="AQ266" i="14"/>
  <c r="AN266" i="14"/>
  <c r="AP266" i="14"/>
  <c r="AR266" i="14" s="1"/>
  <c r="AQ264" i="14"/>
  <c r="V263" i="14"/>
  <c r="U263" i="14"/>
  <c r="T263" i="14"/>
  <c r="AG263" i="14"/>
  <c r="W263" i="14"/>
  <c r="AG258" i="14"/>
  <c r="V252" i="14"/>
  <c r="AG251" i="14"/>
  <c r="W296" i="14"/>
  <c r="AF289" i="14"/>
  <c r="BI281" i="14"/>
  <c r="AQ265" i="14"/>
  <c r="W262" i="14"/>
  <c r="V262" i="14"/>
  <c r="T259" i="14"/>
  <c r="U259" i="14"/>
  <c r="BL259" i="14"/>
  <c r="S259" i="14"/>
  <c r="V247" i="14"/>
  <c r="AF246" i="14"/>
  <c r="BL240" i="14"/>
  <c r="BI240" i="14"/>
  <c r="BM240" i="14"/>
  <c r="BJ240" i="14"/>
  <c r="S232" i="14"/>
  <c r="U249" i="14"/>
  <c r="V249" i="14"/>
  <c r="AR243" i="14"/>
  <c r="AP238" i="14"/>
  <c r="AH234" i="14"/>
  <c r="BM231" i="14"/>
  <c r="BJ231" i="14"/>
  <c r="AG242" i="14"/>
  <c r="U242" i="14"/>
  <c r="BI239" i="14"/>
  <c r="BI237" i="14"/>
  <c r="BL226" i="14"/>
  <c r="BM226" i="14"/>
  <c r="BI226" i="14"/>
  <c r="V225" i="14"/>
  <c r="BL209" i="14"/>
  <c r="BM209" i="14"/>
  <c r="BI209" i="14"/>
  <c r="AQ199" i="14"/>
  <c r="AQ224" i="14"/>
  <c r="T216" i="14"/>
  <c r="U216" i="14"/>
  <c r="X216" i="14"/>
  <c r="AG216" i="14"/>
  <c r="AG210" i="14"/>
  <c r="AR206" i="14"/>
  <c r="AG203" i="14"/>
  <c r="T203" i="14"/>
  <c r="U203" i="14"/>
  <c r="X203" i="14"/>
  <c r="AQ194" i="14"/>
  <c r="AG191" i="14"/>
  <c r="W235" i="14"/>
  <c r="W233" i="14"/>
  <c r="U228" i="14"/>
  <c r="AH224" i="14"/>
  <c r="U209" i="14"/>
  <c r="AG209" i="14"/>
  <c r="AP205" i="14"/>
  <c r="AR205" i="14" s="1"/>
  <c r="S221" i="14"/>
  <c r="X221" i="14"/>
  <c r="AG221" i="14"/>
  <c r="BM221" i="14"/>
  <c r="S219" i="14"/>
  <c r="X219" i="14"/>
  <c r="AG219" i="14"/>
  <c r="BM219" i="14"/>
  <c r="S204" i="14"/>
  <c r="T204" i="14"/>
  <c r="BJ204" i="14"/>
  <c r="S202" i="14"/>
  <c r="X202" i="14"/>
  <c r="AG202" i="14"/>
  <c r="BM202" i="14"/>
  <c r="S200" i="14"/>
  <c r="X200" i="14"/>
  <c r="AG200" i="14"/>
  <c r="BM200" i="14"/>
  <c r="S198" i="14"/>
  <c r="X198" i="14"/>
  <c r="AG198" i="14"/>
  <c r="BM198" i="14"/>
  <c r="S196" i="14"/>
  <c r="X196" i="14"/>
  <c r="AG196" i="14"/>
  <c r="BM196" i="14"/>
  <c r="AN190" i="14"/>
  <c r="W186" i="14"/>
  <c r="T186" i="14"/>
  <c r="S186" i="14"/>
  <c r="X186" i="14"/>
  <c r="AF183" i="14"/>
  <c r="V167" i="14"/>
  <c r="T161" i="14"/>
  <c r="W161" i="14"/>
  <c r="X161" i="14"/>
  <c r="S161" i="14"/>
  <c r="U161" i="14"/>
  <c r="AO152" i="14"/>
  <c r="AN152" i="14"/>
  <c r="BK217" i="14"/>
  <c r="BL217" i="14"/>
  <c r="AO217" i="14"/>
  <c r="BK215" i="14"/>
  <c r="BL215" i="14"/>
  <c r="AO215" i="14"/>
  <c r="AO179" i="14"/>
  <c r="AQ179" i="14"/>
  <c r="AP179" i="14"/>
  <c r="AR178" i="14"/>
  <c r="AO166" i="14"/>
  <c r="AQ166" i="14"/>
  <c r="AP166" i="14"/>
  <c r="U156" i="14"/>
  <c r="AG156" i="14"/>
  <c r="X156" i="14"/>
  <c r="T156" i="14"/>
  <c r="V156" i="14"/>
  <c r="BM310" i="14"/>
  <c r="BJ310" i="14"/>
  <c r="BL310" i="14"/>
  <c r="BK310" i="14"/>
  <c r="AG270" i="14"/>
  <c r="U270" i="14"/>
  <c r="T270" i="14"/>
  <c r="X270" i="14"/>
  <c r="W270" i="14"/>
  <c r="S270" i="14"/>
  <c r="AH257" i="14"/>
  <c r="T253" i="14"/>
  <c r="S253" i="14"/>
  <c r="X253" i="14"/>
  <c r="U253" i="14"/>
  <c r="W253" i="14"/>
  <c r="AG253" i="14"/>
  <c r="BL287" i="14"/>
  <c r="BK287" i="14"/>
  <c r="V287" i="14"/>
  <c r="T287" i="14"/>
  <c r="AG287" i="14"/>
  <c r="BM287" i="14"/>
  <c r="T278" i="14"/>
  <c r="X278" i="14"/>
  <c r="AG278" i="14"/>
  <c r="U278" i="14"/>
  <c r="BM275" i="14"/>
  <c r="BI275" i="14"/>
  <c r="BJ275" i="14"/>
  <c r="S269" i="14"/>
  <c r="U269" i="14"/>
  <c r="X269" i="14"/>
  <c r="AO261" i="14"/>
  <c r="AP261" i="14"/>
  <c r="AF258" i="14"/>
  <c r="AP254" i="14"/>
  <c r="AO254" i="14"/>
  <c r="AN254" i="14"/>
  <c r="BM252" i="14"/>
  <c r="BJ252" i="14"/>
  <c r="BK252" i="14"/>
  <c r="W277" i="14"/>
  <c r="V277" i="14"/>
  <c r="S277" i="14"/>
  <c r="BK277" i="14"/>
  <c r="BJ277" i="14"/>
  <c r="V269" i="14"/>
  <c r="V261" i="14"/>
  <c r="X307" i="14"/>
  <c r="V307" i="14"/>
  <c r="AH296" i="14"/>
  <c r="U289" i="14"/>
  <c r="AG285" i="14"/>
  <c r="AP265" i="14"/>
  <c r="V265" i="14"/>
  <c r="AG265" i="14"/>
  <c r="AH259" i="14"/>
  <c r="S247" i="14"/>
  <c r="W247" i="14"/>
  <c r="X247" i="14"/>
  <c r="T247" i="14"/>
  <c r="BL246" i="14"/>
  <c r="BM246" i="14"/>
  <c r="BI246" i="14"/>
  <c r="AN236" i="14"/>
  <c r="AO236" i="14"/>
  <c r="T288" i="14"/>
  <c r="U288" i="14"/>
  <c r="BL288" i="14"/>
  <c r="S288" i="14"/>
  <c r="U230" i="14"/>
  <c r="U244" i="14"/>
  <c r="AG244" i="14"/>
  <c r="W225" i="14"/>
  <c r="X225" i="14"/>
  <c r="S225" i="14"/>
  <c r="T225" i="14"/>
  <c r="AO218" i="14"/>
  <c r="AN218" i="14"/>
  <c r="W208" i="14"/>
  <c r="X208" i="14"/>
  <c r="T208" i="14"/>
  <c r="S208" i="14"/>
  <c r="AF205" i="14"/>
  <c r="AN199" i="14"/>
  <c r="AO199" i="14"/>
  <c r="AR199" i="14" s="1"/>
  <c r="AR223" i="14"/>
  <c r="X218" i="14"/>
  <c r="AG218" i="14"/>
  <c r="T218" i="14"/>
  <c r="U218" i="14"/>
  <c r="AR212" i="14"/>
  <c r="AF208" i="14"/>
  <c r="AP201" i="14"/>
  <c r="AR193" i="14"/>
  <c r="AN250" i="14"/>
  <c r="AH235" i="14"/>
  <c r="AH233" i="14"/>
  <c r="BI228" i="14"/>
  <c r="BJ228" i="14"/>
  <c r="BJ224" i="14"/>
  <c r="U211" i="14"/>
  <c r="AG211" i="14"/>
  <c r="AP207" i="14"/>
  <c r="AR207" i="14" s="1"/>
  <c r="AH194" i="14"/>
  <c r="W221" i="14"/>
  <c r="W219" i="14"/>
  <c r="W204" i="14"/>
  <c r="X204" i="14"/>
  <c r="AG204" i="14"/>
  <c r="W202" i="14"/>
  <c r="W200" i="14"/>
  <c r="W198" i="14"/>
  <c r="W196" i="14"/>
  <c r="BL183" i="14"/>
  <c r="BM183" i="14"/>
  <c r="BI183" i="14"/>
  <c r="BJ183" i="14"/>
  <c r="S167" i="14"/>
  <c r="X167" i="14"/>
  <c r="T167" i="14"/>
  <c r="W167" i="14"/>
  <c r="U167" i="14"/>
  <c r="AF164" i="14"/>
  <c r="AO190" i="14"/>
  <c r="AR190" i="14" s="1"/>
  <c r="AG186" i="14"/>
  <c r="AO183" i="14"/>
  <c r="AR183" i="14" s="1"/>
  <c r="AP183" i="14"/>
  <c r="T177" i="14"/>
  <c r="W177" i="14"/>
  <c r="AG177" i="14"/>
  <c r="S177" i="14"/>
  <c r="X177" i="14"/>
  <c r="U177" i="14"/>
  <c r="AP185" i="14"/>
  <c r="AR185" i="14" s="1"/>
  <c r="S303" i="14"/>
  <c r="U303" i="14"/>
  <c r="X303" i="14"/>
  <c r="U284" i="14"/>
  <c r="X284" i="14"/>
  <c r="T284" i="14"/>
  <c r="AG284" i="14"/>
  <c r="S284" i="14"/>
  <c r="W284" i="14"/>
  <c r="BK317" i="14"/>
  <c r="AH304" i="14"/>
  <c r="BJ304" i="14"/>
  <c r="BI304" i="14"/>
  <c r="BK304" i="14"/>
  <c r="U299" i="14"/>
  <c r="AR295" i="14"/>
  <c r="BJ300" i="14"/>
  <c r="BL300" i="14"/>
  <c r="BK293" i="14"/>
  <c r="BJ293" i="14"/>
  <c r="BL293" i="14"/>
  <c r="T293" i="14"/>
  <c r="X293" i="14"/>
  <c r="V293" i="14"/>
  <c r="S293" i="14"/>
  <c r="AG293" i="14"/>
  <c r="BM293" i="14"/>
  <c r="T292" i="14"/>
  <c r="AP290" i="14"/>
  <c r="AO290" i="14"/>
  <c r="AR290" i="14" s="1"/>
  <c r="AF301" i="14"/>
  <c r="U280" i="14"/>
  <c r="X280" i="14"/>
  <c r="T280" i="14"/>
  <c r="AG280" i="14"/>
  <c r="S312" i="14"/>
  <c r="AQ298" i="14"/>
  <c r="U275" i="14"/>
  <c r="V275" i="14"/>
  <c r="BK275" i="14"/>
  <c r="BL275" i="14"/>
  <c r="W273" i="14"/>
  <c r="AO271" i="14"/>
  <c r="AP271" i="14"/>
  <c r="AN271" i="14"/>
  <c r="BM269" i="14"/>
  <c r="BK269" i="14"/>
  <c r="BJ269" i="14"/>
  <c r="AH261" i="14"/>
  <c r="AQ261" i="14"/>
  <c r="U256" i="14"/>
  <c r="S256" i="14"/>
  <c r="X256" i="14"/>
  <c r="BL252" i="14"/>
  <c r="AH291" i="14"/>
  <c r="AH286" i="14"/>
  <c r="BL277" i="14"/>
  <c r="BM261" i="14"/>
  <c r="BJ261" i="14"/>
  <c r="BL261" i="14"/>
  <c r="V258" i="14"/>
  <c r="AG256" i="14"/>
  <c r="AQ254" i="14"/>
  <c r="S289" i="14"/>
  <c r="BJ289" i="14"/>
  <c r="AP289" i="14"/>
  <c r="BI289" i="14"/>
  <c r="AH279" i="14"/>
  <c r="AQ281" i="14"/>
  <c r="AR281" i="14" s="1"/>
  <c r="AF262" i="14"/>
  <c r="AH260" i="14"/>
  <c r="AF259" i="14"/>
  <c r="BK259" i="14"/>
  <c r="T245" i="14"/>
  <c r="S245" i="14"/>
  <c r="W245" i="14"/>
  <c r="X245" i="14"/>
  <c r="W288" i="14"/>
  <c r="U247" i="14"/>
  <c r="AQ246" i="14"/>
  <c r="AG243" i="14"/>
  <c r="AG246" i="14"/>
  <c r="U246" i="14"/>
  <c r="AP242" i="14"/>
  <c r="BL222" i="14"/>
  <c r="BM222" i="14"/>
  <c r="BJ222" i="14"/>
  <c r="BI222" i="14"/>
  <c r="BL205" i="14"/>
  <c r="BM205" i="14"/>
  <c r="BI205" i="14"/>
  <c r="X195" i="14"/>
  <c r="T195" i="14"/>
  <c r="W195" i="14"/>
  <c r="S195" i="14"/>
  <c r="X220" i="14"/>
  <c r="AG220" i="14"/>
  <c r="T220" i="14"/>
  <c r="U220" i="14"/>
  <c r="AP216" i="14"/>
  <c r="AQ209" i="14"/>
  <c r="AG206" i="14"/>
  <c r="AQ205" i="14"/>
  <c r="AP203" i="14"/>
  <c r="U195" i="14"/>
  <c r="U191" i="14"/>
  <c r="AH250" i="14"/>
  <c r="AQ228" i="14"/>
  <c r="BM228" i="14"/>
  <c r="BJ226" i="14"/>
  <c r="AG213" i="14"/>
  <c r="U213" i="14"/>
  <c r="AP209" i="14"/>
  <c r="AR209" i="14" s="1"/>
  <c r="BJ194" i="14"/>
  <c r="BL221" i="14"/>
  <c r="BK219" i="14"/>
  <c r="BL219" i="14"/>
  <c r="BI204" i="14"/>
  <c r="BK202" i="14"/>
  <c r="BL202" i="14"/>
  <c r="BK200" i="14"/>
  <c r="BL200" i="14"/>
  <c r="BK198" i="14"/>
  <c r="BL198" i="14"/>
  <c r="BK196" i="14"/>
  <c r="BL196" i="14"/>
  <c r="T182" i="14"/>
  <c r="X182" i="14"/>
  <c r="W182" i="14"/>
  <c r="S182" i="14"/>
  <c r="AF179" i="14"/>
  <c r="BL164" i="14"/>
  <c r="BI164" i="14"/>
  <c r="BM164" i="14"/>
  <c r="AN217" i="14"/>
  <c r="AN215" i="14"/>
  <c r="AG190" i="14"/>
  <c r="AF180" i="14"/>
  <c r="AF171" i="14"/>
  <c r="AH171" i="14"/>
  <c r="AG161" i="14"/>
  <c r="U166" i="14"/>
  <c r="AG166" i="14"/>
  <c r="V166" i="14"/>
  <c r="AG272" i="14"/>
  <c r="U272" i="14"/>
  <c r="S272" i="14"/>
  <c r="X272" i="14"/>
  <c r="T272" i="14"/>
  <c r="W272" i="14"/>
  <c r="W255" i="14"/>
  <c r="S255" i="14"/>
  <c r="X255" i="14"/>
  <c r="T255" i="14"/>
  <c r="U255" i="14"/>
  <c r="AG255" i="14"/>
  <c r="BK282" i="14"/>
  <c r="BL282" i="14"/>
  <c r="W312" i="14"/>
  <c r="BJ283" i="14"/>
  <c r="BI283" i="14"/>
  <c r="S273" i="14"/>
  <c r="U273" i="14"/>
  <c r="X273" i="14"/>
  <c r="BJ256" i="14"/>
  <c r="BM256" i="14"/>
  <c r="BK256" i="14"/>
  <c r="AG273" i="14"/>
  <c r="AQ271" i="14"/>
  <c r="X289" i="14"/>
  <c r="AG289" i="14"/>
  <c r="BM289" i="14"/>
  <c r="T285" i="14"/>
  <c r="BL242" i="14"/>
  <c r="BM242" i="14"/>
  <c r="BI242" i="14"/>
  <c r="AO238" i="14"/>
  <c r="AR238" i="14" s="1"/>
  <c r="AN238" i="14"/>
  <c r="AO232" i="14"/>
  <c r="AN232" i="14"/>
  <c r="BK288" i="14"/>
  <c r="AR248" i="14"/>
  <c r="AF241" i="14"/>
  <c r="T232" i="14"/>
  <c r="AG232" i="14"/>
  <c r="X232" i="14"/>
  <c r="U232" i="14"/>
  <c r="AF230" i="14"/>
  <c r="AO220" i="14"/>
  <c r="AN220" i="14"/>
  <c r="BL211" i="14"/>
  <c r="BI211" i="14"/>
  <c r="BM211" i="14"/>
  <c r="AO201" i="14"/>
  <c r="AR201" i="14" s="1"/>
  <c r="AN201" i="14"/>
  <c r="AG223" i="14"/>
  <c r="U222" i="14"/>
  <c r="X222" i="14"/>
  <c r="AG222" i="14"/>
  <c r="T222" i="14"/>
  <c r="AP218" i="14"/>
  <c r="AG212" i="14"/>
  <c r="AR208" i="14"/>
  <c r="BK207" i="14"/>
  <c r="AG193" i="14"/>
  <c r="AP211" i="14"/>
  <c r="AH207" i="14"/>
  <c r="BJ205" i="14"/>
  <c r="BL179" i="14"/>
  <c r="BI179" i="14"/>
  <c r="BM179" i="14"/>
  <c r="S163" i="14"/>
  <c r="W163" i="14"/>
  <c r="X163" i="14"/>
  <c r="T163" i="14"/>
  <c r="AG163" i="14"/>
  <c r="AN154" i="14"/>
  <c r="AO154" i="14"/>
  <c r="AR154" i="14" s="1"/>
  <c r="AP154" i="14"/>
  <c r="U186" i="14"/>
  <c r="AG182" i="14"/>
  <c r="AG173" i="14"/>
  <c r="U173" i="14"/>
  <c r="T173" i="14"/>
  <c r="S173" i="14"/>
  <c r="X173" i="14"/>
  <c r="W173" i="14"/>
  <c r="AF167" i="14"/>
  <c r="U165" i="14"/>
  <c r="AH181" i="14"/>
  <c r="AF174" i="14"/>
  <c r="AH174" i="14"/>
  <c r="T313" i="14"/>
  <c r="U313" i="14"/>
  <c r="W313" i="14"/>
  <c r="AG313" i="14"/>
  <c r="S313" i="14"/>
  <c r="X313" i="14"/>
  <c r="AP306" i="14"/>
  <c r="AO306" i="14"/>
  <c r="AR306" i="14" s="1"/>
  <c r="V308" i="14"/>
  <c r="AG308" i="14"/>
  <c r="T308" i="14"/>
  <c r="U308" i="14"/>
  <c r="W308" i="14"/>
  <c r="AG303" i="14"/>
  <c r="U295" i="14"/>
  <c r="W295" i="14"/>
  <c r="S295" i="14"/>
  <c r="X295" i="14"/>
  <c r="T295" i="14"/>
  <c r="AO302" i="14"/>
  <c r="AP302" i="14"/>
  <c r="AF299" i="14"/>
  <c r="AR297" i="14"/>
  <c r="AG295" i="14"/>
  <c r="AH310" i="14"/>
  <c r="T310" i="14"/>
  <c r="U300" i="14"/>
  <c r="V300" i="14"/>
  <c r="AO300" i="14"/>
  <c r="AP300" i="14"/>
  <c r="BI282" i="14"/>
  <c r="AN278" i="14"/>
  <c r="AO278" i="14"/>
  <c r="AR278" i="14" s="1"/>
  <c r="AH292" i="14"/>
  <c r="AQ292" i="14"/>
  <c r="AR292" i="14" s="1"/>
  <c r="X282" i="14"/>
  <c r="T282" i="14"/>
  <c r="AG282" i="14"/>
  <c r="U282" i="14"/>
  <c r="AP280" i="14"/>
  <c r="AF312" i="14"/>
  <c r="T312" i="14"/>
  <c r="V298" i="14"/>
  <c r="AO298" i="14"/>
  <c r="AR298" i="14" s="1"/>
  <c r="S298" i="14"/>
  <c r="X298" i="14"/>
  <c r="BI294" i="14"/>
  <c r="BJ294" i="14"/>
  <c r="AH283" i="14"/>
  <c r="BM283" i="14"/>
  <c r="BL283" i="14"/>
  <c r="BM273" i="14"/>
  <c r="BJ273" i="14"/>
  <c r="BK273" i="14"/>
  <c r="BL264" i="14"/>
  <c r="BJ264" i="14"/>
  <c r="BK264" i="14"/>
  <c r="T264" i="14"/>
  <c r="X264" i="14"/>
  <c r="S264" i="14"/>
  <c r="AG264" i="14"/>
  <c r="BM264" i="14"/>
  <c r="X261" i="14"/>
  <c r="BL256" i="14"/>
  <c r="T254" i="14"/>
  <c r="AO252" i="14"/>
  <c r="AR252" i="14" s="1"/>
  <c r="AP252" i="14"/>
  <c r="AN252" i="14"/>
  <c r="S251" i="14"/>
  <c r="W251" i="14"/>
  <c r="X251" i="14"/>
  <c r="T251" i="14"/>
  <c r="AG275" i="14"/>
  <c r="BK266" i="14"/>
  <c r="BL266" i="14"/>
  <c r="BJ266" i="14"/>
  <c r="V266" i="14"/>
  <c r="S266" i="14"/>
  <c r="X266" i="14"/>
  <c r="T266" i="14"/>
  <c r="AG266" i="14"/>
  <c r="BM266" i="14"/>
  <c r="V264" i="14"/>
  <c r="AP263" i="14"/>
  <c r="AO263" i="14"/>
  <c r="V256" i="14"/>
  <c r="AQ252" i="14"/>
  <c r="AF251" i="14"/>
  <c r="S307" i="14"/>
  <c r="AH289" i="14"/>
  <c r="U285" i="14"/>
  <c r="BL285" i="14"/>
  <c r="X285" i="14"/>
  <c r="U262" i="14"/>
  <c r="BK267" i="14"/>
  <c r="BJ267" i="14"/>
  <c r="X241" i="14"/>
  <c r="T241" i="14"/>
  <c r="S241" i="14"/>
  <c r="W241" i="14"/>
  <c r="V288" i="14"/>
  <c r="BM288" i="14"/>
  <c r="W244" i="14"/>
  <c r="U243" i="14"/>
  <c r="AQ242" i="14"/>
  <c r="X234" i="14"/>
  <c r="AG234" i="14"/>
  <c r="U234" i="14"/>
  <c r="T234" i="14"/>
  <c r="AP246" i="14"/>
  <c r="AR246" i="14" s="1"/>
  <c r="BK231" i="14"/>
  <c r="X227" i="14"/>
  <c r="T227" i="14"/>
  <c r="S227" i="14"/>
  <c r="W227" i="14"/>
  <c r="S222" i="14"/>
  <c r="AN214" i="14"/>
  <c r="AO214" i="14"/>
  <c r="AR214" i="14" s="1"/>
  <c r="S210" i="14"/>
  <c r="X210" i="14"/>
  <c r="T210" i="14"/>
  <c r="W210" i="14"/>
  <c r="AP229" i="14"/>
  <c r="T229" i="14"/>
  <c r="AR225" i="14"/>
  <c r="AP220" i="14"/>
  <c r="AH216" i="14"/>
  <c r="BM213" i="14"/>
  <c r="BJ213" i="14"/>
  <c r="U206" i="14"/>
  <c r="AH203" i="14"/>
  <c r="AG250" i="14"/>
  <c r="T250" i="14"/>
  <c r="AO228" i="14"/>
  <c r="AR228" i="14" s="1"/>
  <c r="AP228" i="14"/>
  <c r="AG224" i="14"/>
  <c r="U224" i="14"/>
  <c r="AN221" i="14"/>
  <c r="AN219" i="14"/>
  <c r="S190" i="14"/>
  <c r="X190" i="14"/>
  <c r="BL185" i="14"/>
  <c r="BM185" i="14"/>
  <c r="BI185" i="14"/>
  <c r="BJ185" i="14"/>
  <c r="S178" i="14"/>
  <c r="T178" i="14"/>
  <c r="X178" i="14"/>
  <c r="W178" i="14"/>
  <c r="U178" i="14"/>
  <c r="AF166" i="14"/>
  <c r="AH161" i="14"/>
  <c r="BL160" i="14"/>
  <c r="BI160" i="14"/>
  <c r="BM160" i="14"/>
  <c r="BK160" i="14"/>
  <c r="BJ160" i="14"/>
  <c r="AQ217" i="14"/>
  <c r="U217" i="14"/>
  <c r="AQ215" i="14"/>
  <c r="U215" i="14"/>
  <c r="AG192" i="14"/>
  <c r="U192" i="14"/>
  <c r="S192" i="14"/>
  <c r="X192" i="14"/>
  <c r="AR184" i="14"/>
  <c r="BK183" i="14"/>
  <c r="BK179" i="14"/>
  <c r="AO164" i="14"/>
  <c r="AP164" i="14"/>
  <c r="AR163" i="14"/>
  <c r="AF152" i="14"/>
  <c r="AH152" i="14"/>
  <c r="AF189" i="14"/>
  <c r="AH189" i="14"/>
  <c r="W318" i="14"/>
  <c r="T318" i="14"/>
  <c r="X318" i="14"/>
  <c r="S318" i="14"/>
  <c r="AR318" i="14"/>
  <c r="AH306" i="14"/>
  <c r="V306" i="14"/>
  <c r="AO304" i="14"/>
  <c r="AR304" i="14" s="1"/>
  <c r="AN304" i="14"/>
  <c r="AQ302" i="14"/>
  <c r="U310" i="14"/>
  <c r="AF300" i="14"/>
  <c r="X290" i="14"/>
  <c r="T274" i="14"/>
  <c r="AG274" i="14"/>
  <c r="W274" i="14"/>
  <c r="S274" i="14"/>
  <c r="X274" i="14"/>
  <c r="U274" i="14"/>
  <c r="S257" i="14"/>
  <c r="X257" i="14"/>
  <c r="T257" i="14"/>
  <c r="AG257" i="14"/>
  <c r="W257" i="14"/>
  <c r="U257" i="14"/>
  <c r="AQ287" i="14"/>
  <c r="AP287" i="14"/>
  <c r="AR287" i="14" s="1"/>
  <c r="U312" i="14"/>
  <c r="W298" i="14"/>
  <c r="BM294" i="14"/>
  <c r="BL294" i="14"/>
  <c r="BL273" i="14"/>
  <c r="W271" i="14"/>
  <c r="T271" i="14"/>
  <c r="AP269" i="14"/>
  <c r="AO269" i="14"/>
  <c r="AN269" i="14"/>
  <c r="U261" i="14"/>
  <c r="T261" i="14"/>
  <c r="W261" i="14"/>
  <c r="S254" i="14"/>
  <c r="U254" i="14"/>
  <c r="X254" i="14"/>
  <c r="V273" i="14"/>
  <c r="AQ269" i="14"/>
  <c r="AH263" i="14"/>
  <c r="AQ263" i="14"/>
  <c r="AN307" i="14"/>
  <c r="U307" i="14"/>
  <c r="U296" i="14"/>
  <c r="V296" i="14"/>
  <c r="W289" i="14"/>
  <c r="BK289" i="14"/>
  <c r="AO289" i="14"/>
  <c r="BI285" i="14"/>
  <c r="BL279" i="14"/>
  <c r="AN281" i="14"/>
  <c r="X265" i="14"/>
  <c r="AO265" i="14"/>
  <c r="AR265" i="14" s="1"/>
  <c r="U265" i="14"/>
  <c r="AH267" i="14"/>
  <c r="BL267" i="14"/>
  <c r="AG259" i="14"/>
  <c r="AF244" i="14"/>
  <c r="AO234" i="14"/>
  <c r="AN234" i="14"/>
  <c r="S230" i="14"/>
  <c r="W230" i="14"/>
  <c r="T230" i="14"/>
  <c r="X230" i="14"/>
  <c r="AN288" i="14"/>
  <c r="BJ288" i="14"/>
  <c r="AG245" i="14"/>
  <c r="S244" i="14"/>
  <c r="BK240" i="14"/>
  <c r="T236" i="14"/>
  <c r="X236" i="14"/>
  <c r="AG236" i="14"/>
  <c r="U236" i="14"/>
  <c r="AP232" i="14"/>
  <c r="AR230" i="14"/>
  <c r="AG248" i="14"/>
  <c r="V248" i="14"/>
  <c r="W248" i="14"/>
  <c r="BJ242" i="14"/>
  <c r="AN239" i="14"/>
  <c r="AN237" i="14"/>
  <c r="BL224" i="14"/>
  <c r="BM224" i="14"/>
  <c r="BI224" i="14"/>
  <c r="V223" i="14"/>
  <c r="AF213" i="14"/>
  <c r="BL207" i="14"/>
  <c r="BM207" i="14"/>
  <c r="BI207" i="14"/>
  <c r="AO203" i="14"/>
  <c r="AR203" i="14" s="1"/>
  <c r="AN203" i="14"/>
  <c r="S191" i="14"/>
  <c r="X191" i="14"/>
  <c r="W191" i="14"/>
  <c r="T191" i="14"/>
  <c r="S229" i="14"/>
  <c r="X229" i="14"/>
  <c r="AF227" i="14"/>
  <c r="U212" i="14"/>
  <c r="AQ211" i="14"/>
  <c r="AG208" i="14"/>
  <c r="T197" i="14"/>
  <c r="AG197" i="14"/>
  <c r="X197" i="14"/>
  <c r="U197" i="14"/>
  <c r="U193" i="14"/>
  <c r="S250" i="14"/>
  <c r="U235" i="14"/>
  <c r="U233" i="14"/>
  <c r="S228" i="14"/>
  <c r="AG226" i="14"/>
  <c r="U226" i="14"/>
  <c r="BJ209" i="14"/>
  <c r="U194" i="14"/>
  <c r="AG194" i="14"/>
  <c r="BM190" i="14"/>
  <c r="BJ190" i="14"/>
  <c r="BI190" i="14"/>
  <c r="W184" i="14"/>
  <c r="S184" i="14"/>
  <c r="X184" i="14"/>
  <c r="T184" i="14"/>
  <c r="BL166" i="14"/>
  <c r="BM166" i="14"/>
  <c r="BI166" i="14"/>
  <c r="BK166" i="14"/>
  <c r="BJ166" i="14"/>
  <c r="AO156" i="14"/>
  <c r="AN156" i="14"/>
  <c r="AP156" i="14"/>
  <c r="T217" i="14"/>
  <c r="BI217" i="14"/>
  <c r="T215" i="14"/>
  <c r="BI215" i="14"/>
  <c r="V192" i="14"/>
  <c r="W192" i="14"/>
  <c r="AF186" i="14"/>
  <c r="U182" i="14"/>
  <c r="AR180" i="14"/>
  <c r="S166" i="14"/>
  <c r="AP152" i="14"/>
  <c r="T297" i="14"/>
  <c r="W297" i="14"/>
  <c r="X297" i="14"/>
  <c r="S297" i="14"/>
  <c r="BI302" i="14"/>
  <c r="BM302" i="14"/>
  <c r="AR299" i="14"/>
  <c r="AG297" i="14"/>
  <c r="AP293" i="14"/>
  <c r="AR293" i="14" s="1"/>
  <c r="AQ293" i="14"/>
  <c r="AN293" i="14"/>
  <c r="T290" i="14"/>
  <c r="U290" i="14"/>
  <c r="V290" i="14"/>
  <c r="AG290" i="14"/>
  <c r="W290" i="14"/>
  <c r="AN280" i="14"/>
  <c r="AO280" i="14"/>
  <c r="X292" i="14"/>
  <c r="AH287" i="14"/>
  <c r="BJ282" i="14"/>
  <c r="V312" i="14"/>
  <c r="S271" i="14"/>
  <c r="U271" i="14"/>
  <c r="X271" i="14"/>
  <c r="W258" i="14"/>
  <c r="AO256" i="14"/>
  <c r="AP256" i="14"/>
  <c r="AN256" i="14"/>
  <c r="BM254" i="14"/>
  <c r="BJ254" i="14"/>
  <c r="BK254" i="14"/>
  <c r="U277" i="14"/>
  <c r="V254" i="14"/>
  <c r="AG252" i="14"/>
  <c r="AR251" i="14"/>
  <c r="AN289" i="14"/>
  <c r="T289" i="14"/>
  <c r="BM285" i="14"/>
  <c r="S262" i="14"/>
  <c r="X262" i="14"/>
  <c r="BL244" i="14"/>
  <c r="BI244" i="14"/>
  <c r="BM244" i="14"/>
  <c r="AR247" i="14"/>
  <c r="BK246" i="14"/>
  <c r="AF243" i="14"/>
  <c r="AG238" i="14"/>
  <c r="X238" i="14"/>
  <c r="T238" i="14"/>
  <c r="U238" i="14"/>
  <c r="AP234" i="14"/>
  <c r="BJ244" i="14"/>
  <c r="AG231" i="14"/>
  <c r="U231" i="14"/>
  <c r="W223" i="14"/>
  <c r="X223" i="14"/>
  <c r="T223" i="14"/>
  <c r="S223" i="14"/>
  <c r="AN216" i="14"/>
  <c r="AO216" i="14"/>
  <c r="AR216" i="14" s="1"/>
  <c r="W206" i="14"/>
  <c r="T206" i="14"/>
  <c r="X206" i="14"/>
  <c r="S206" i="14"/>
  <c r="BL194" i="14"/>
  <c r="BM194" i="14"/>
  <c r="BI194" i="14"/>
  <c r="BI229" i="14"/>
  <c r="BJ229" i="14"/>
  <c r="BM229" i="14"/>
  <c r="AG225" i="14"/>
  <c r="BK209" i="14"/>
  <c r="BK205" i="14"/>
  <c r="T199" i="14"/>
  <c r="U199" i="14"/>
  <c r="X199" i="14"/>
  <c r="AG199" i="14"/>
  <c r="AR195" i="14"/>
  <c r="AR191" i="14"/>
  <c r="AP224" i="14"/>
  <c r="AR224" i="14" s="1"/>
  <c r="BJ211" i="14"/>
  <c r="U205" i="14"/>
  <c r="AG205" i="14"/>
  <c r="U221" i="14"/>
  <c r="U219" i="14"/>
  <c r="U202" i="14"/>
  <c r="U200" i="14"/>
  <c r="U198" i="14"/>
  <c r="U196" i="14"/>
  <c r="V190" i="14"/>
  <c r="U190" i="14"/>
  <c r="BL181" i="14"/>
  <c r="BI181" i="14"/>
  <c r="BM181" i="14"/>
  <c r="BJ181" i="14"/>
  <c r="S165" i="14"/>
  <c r="W165" i="14"/>
  <c r="T165" i="14"/>
  <c r="X165" i="14"/>
  <c r="AG165" i="14"/>
  <c r="AG217" i="14"/>
  <c r="BM217" i="14"/>
  <c r="BM215" i="14"/>
  <c r="T188" i="14"/>
  <c r="W188" i="14"/>
  <c r="U188" i="14"/>
  <c r="AG188" i="14"/>
  <c r="S188" i="14"/>
  <c r="X188" i="14"/>
  <c r="AG184" i="14"/>
  <c r="AO181" i="14"/>
  <c r="AR181" i="14" s="1"/>
  <c r="AP181" i="14"/>
  <c r="W169" i="14"/>
  <c r="U169" i="14"/>
  <c r="S169" i="14"/>
  <c r="AG169" i="14"/>
  <c r="X169" i="14"/>
  <c r="T169" i="14"/>
  <c r="AG181" i="14"/>
  <c r="U181" i="14"/>
  <c r="V181" i="14"/>
  <c r="W181" i="14"/>
  <c r="BJ164" i="14"/>
  <c r="AR174" i="14"/>
  <c r="AG276" i="14"/>
  <c r="U276" i="14"/>
  <c r="X276" i="14"/>
  <c r="T276" i="14"/>
  <c r="W276" i="14"/>
  <c r="S276" i="14"/>
  <c r="T268" i="14"/>
  <c r="X268" i="14"/>
  <c r="S268" i="14"/>
  <c r="U268" i="14"/>
  <c r="AG268" i="14"/>
  <c r="W268" i="14"/>
  <c r="V292" i="14"/>
  <c r="AG292" i="14"/>
  <c r="U292" i="14"/>
  <c r="W292" i="14"/>
  <c r="AQ282" i="14"/>
  <c r="AO282" i="14"/>
  <c r="AO273" i="14"/>
  <c r="AP273" i="14"/>
  <c r="AN273" i="14"/>
  <c r="BM271" i="14"/>
  <c r="BJ271" i="14"/>
  <c r="BK271" i="14"/>
  <c r="S258" i="14"/>
  <c r="U258" i="14"/>
  <c r="X258" i="14"/>
  <c r="V271" i="14"/>
  <c r="AG269" i="14"/>
  <c r="W285" i="14"/>
  <c r="V285" i="14"/>
  <c r="BK247" i="14"/>
  <c r="BL247" i="14"/>
  <c r="BJ247" i="14"/>
  <c r="BI247" i="14"/>
  <c r="W243" i="14"/>
  <c r="S243" i="14"/>
  <c r="X243" i="14"/>
  <c r="T243" i="14"/>
  <c r="AR249" i="14"/>
  <c r="U245" i="14"/>
  <c r="AG240" i="14"/>
  <c r="X240" i="14"/>
  <c r="T240" i="14"/>
  <c r="U240" i="14"/>
  <c r="AP236" i="14"/>
  <c r="BJ246" i="14"/>
  <c r="T212" i="14"/>
  <c r="S212" i="14"/>
  <c r="W212" i="14"/>
  <c r="X212" i="14"/>
  <c r="AO197" i="14"/>
  <c r="AR197" i="14" s="1"/>
  <c r="AN197" i="14"/>
  <c r="W193" i="14"/>
  <c r="S193" i="14"/>
  <c r="T193" i="14"/>
  <c r="X193" i="14"/>
  <c r="U229" i="14"/>
  <c r="AG229" i="14"/>
  <c r="V229" i="14"/>
  <c r="AF228" i="14"/>
  <c r="BK226" i="14"/>
  <c r="AF223" i="14"/>
  <c r="T214" i="14"/>
  <c r="X214" i="14"/>
  <c r="AG214" i="14"/>
  <c r="U214" i="14"/>
  <c r="AF212" i="14"/>
  <c r="U208" i="14"/>
  <c r="T201" i="14"/>
  <c r="U201" i="14"/>
  <c r="X201" i="14"/>
  <c r="AG201" i="14"/>
  <c r="AP197" i="14"/>
  <c r="AF193" i="14"/>
  <c r="AP226" i="14"/>
  <c r="AR226" i="14" s="1"/>
  <c r="AG207" i="14"/>
  <c r="U207" i="14"/>
  <c r="AP194" i="14"/>
  <c r="T221" i="14"/>
  <c r="T219" i="14"/>
  <c r="U204" i="14"/>
  <c r="T202" i="14"/>
  <c r="T200" i="14"/>
  <c r="T198" i="14"/>
  <c r="S180" i="14"/>
  <c r="X180" i="14"/>
  <c r="T180" i="14"/>
  <c r="W180" i="14"/>
  <c r="U180" i="14"/>
  <c r="BM162" i="14"/>
  <c r="BL162" i="14"/>
  <c r="BI162" i="14"/>
  <c r="BJ162" i="14"/>
  <c r="AO158" i="14"/>
  <c r="AN158" i="14"/>
  <c r="AP158" i="14"/>
  <c r="AR186" i="14"/>
  <c r="BK185" i="14"/>
  <c r="AG180" i="14"/>
  <c r="AF175" i="14"/>
  <c r="AH175" i="14"/>
  <c r="BK164" i="14"/>
  <c r="U163" i="14"/>
  <c r="AO160" i="14"/>
  <c r="AP160" i="14"/>
  <c r="AQ160" i="14"/>
  <c r="U158" i="14"/>
  <c r="T158" i="14"/>
  <c r="X158" i="14"/>
  <c r="AG158" i="14"/>
  <c r="AG183" i="14"/>
  <c r="U183" i="14"/>
  <c r="AG160" i="14"/>
  <c r="U160" i="14"/>
  <c r="AG144" i="14"/>
  <c r="S144" i="14"/>
  <c r="U144" i="14"/>
  <c r="W144" i="14"/>
  <c r="BL130" i="14"/>
  <c r="BI130" i="14"/>
  <c r="BM130" i="14"/>
  <c r="BK130" i="14"/>
  <c r="BK176" i="14"/>
  <c r="BL176" i="14"/>
  <c r="AO176" i="14"/>
  <c r="BL159" i="14"/>
  <c r="BM159" i="14"/>
  <c r="X141" i="14"/>
  <c r="T141" i="14"/>
  <c r="AP137" i="14"/>
  <c r="X116" i="14"/>
  <c r="T116" i="14"/>
  <c r="T150" i="14"/>
  <c r="S149" i="14"/>
  <c r="X149" i="14"/>
  <c r="T149" i="14"/>
  <c r="U149" i="14"/>
  <c r="W149" i="14"/>
  <c r="AG149" i="14"/>
  <c r="X142" i="14"/>
  <c r="AF129" i="14"/>
  <c r="BJ127" i="14"/>
  <c r="BI127" i="14"/>
  <c r="BM127" i="14"/>
  <c r="BK127" i="14"/>
  <c r="X125" i="14"/>
  <c r="W113" i="14"/>
  <c r="AG113" i="14"/>
  <c r="S113" i="14"/>
  <c r="U113" i="14"/>
  <c r="W92" i="14"/>
  <c r="S92" i="14"/>
  <c r="T92" i="14"/>
  <c r="W75" i="14"/>
  <c r="S75" i="14"/>
  <c r="T75" i="14"/>
  <c r="X75" i="14"/>
  <c r="T136" i="14"/>
  <c r="BL123" i="14"/>
  <c r="BM123" i="14"/>
  <c r="T119" i="14"/>
  <c r="U94" i="14"/>
  <c r="AO93" i="14"/>
  <c r="AR93" i="14" s="1"/>
  <c r="AN93" i="14"/>
  <c r="AP93" i="14"/>
  <c r="AR92" i="14"/>
  <c r="U90" i="14"/>
  <c r="AN89" i="14"/>
  <c r="AO89" i="14"/>
  <c r="AR88" i="14"/>
  <c r="AF77" i="14"/>
  <c r="AG75" i="14"/>
  <c r="AG71" i="14"/>
  <c r="W62" i="14"/>
  <c r="T62" i="14"/>
  <c r="X62" i="14"/>
  <c r="S62" i="14"/>
  <c r="U62" i="14"/>
  <c r="AG62" i="14"/>
  <c r="T49" i="14"/>
  <c r="S49" i="14"/>
  <c r="W49" i="14"/>
  <c r="X49" i="14"/>
  <c r="U49" i="14"/>
  <c r="AG49" i="14"/>
  <c r="T41" i="14"/>
  <c r="W41" i="14"/>
  <c r="X41" i="14"/>
  <c r="S41" i="14"/>
  <c r="U41" i="14"/>
  <c r="AG41" i="14"/>
  <c r="W33" i="14"/>
  <c r="X33" i="14"/>
  <c r="T33" i="14"/>
  <c r="S33" i="14"/>
  <c r="U33" i="14"/>
  <c r="AG33" i="14"/>
  <c r="T151" i="14"/>
  <c r="BL151" i="14"/>
  <c r="BM151" i="14"/>
  <c r="BK111" i="14"/>
  <c r="BJ111" i="14"/>
  <c r="BL111" i="14"/>
  <c r="T111" i="14"/>
  <c r="BJ107" i="14"/>
  <c r="BK107" i="14"/>
  <c r="BL107" i="14"/>
  <c r="AR96" i="14"/>
  <c r="BK94" i="14"/>
  <c r="BJ94" i="14"/>
  <c r="AR81" i="14"/>
  <c r="AF60" i="14"/>
  <c r="T56" i="14"/>
  <c r="AR161" i="14"/>
  <c r="U185" i="14"/>
  <c r="AG185" i="14"/>
  <c r="AG162" i="14"/>
  <c r="U162" i="14"/>
  <c r="AQ189" i="14"/>
  <c r="AR189" i="14" s="1"/>
  <c r="BI189" i="14"/>
  <c r="AQ174" i="14"/>
  <c r="U174" i="14"/>
  <c r="W139" i="14"/>
  <c r="BK128" i="14"/>
  <c r="BL128" i="14"/>
  <c r="BI128" i="14"/>
  <c r="BM128" i="14"/>
  <c r="W122" i="14"/>
  <c r="AP139" i="14"/>
  <c r="T118" i="14"/>
  <c r="X118" i="14"/>
  <c r="AP174" i="14"/>
  <c r="AQ170" i="14"/>
  <c r="AR170" i="14" s="1"/>
  <c r="U170" i="14"/>
  <c r="BJ144" i="14"/>
  <c r="BK144" i="14"/>
  <c r="BM144" i="14"/>
  <c r="BI144" i="14"/>
  <c r="T142" i="14"/>
  <c r="AF141" i="14"/>
  <c r="AO139" i="14"/>
  <c r="AR139" i="14" s="1"/>
  <c r="AG137" i="14"/>
  <c r="AF133" i="14"/>
  <c r="BJ130" i="14"/>
  <c r="BJ129" i="14"/>
  <c r="BM129" i="14"/>
  <c r="BK129" i="14"/>
  <c r="BI129" i="14"/>
  <c r="X127" i="14"/>
  <c r="T125" i="14"/>
  <c r="U124" i="14"/>
  <c r="S124" i="14"/>
  <c r="X124" i="14"/>
  <c r="T124" i="14"/>
  <c r="AG124" i="14"/>
  <c r="W124" i="14"/>
  <c r="AO120" i="14"/>
  <c r="AG118" i="14"/>
  <c r="U116" i="14"/>
  <c r="W109" i="14"/>
  <c r="S109" i="14"/>
  <c r="T109" i="14"/>
  <c r="S60" i="14"/>
  <c r="W60" i="14"/>
  <c r="X60" i="14"/>
  <c r="W52" i="14"/>
  <c r="S52" i="14"/>
  <c r="T52" i="14"/>
  <c r="X52" i="14"/>
  <c r="AH187" i="14"/>
  <c r="AN140" i="14"/>
  <c r="AF138" i="14"/>
  <c r="AH138" i="14"/>
  <c r="S136" i="14"/>
  <c r="X136" i="14"/>
  <c r="AG136" i="14"/>
  <c r="BM136" i="14"/>
  <c r="AF121" i="14"/>
  <c r="AH121" i="14"/>
  <c r="S119" i="14"/>
  <c r="X119" i="14"/>
  <c r="AG119" i="14"/>
  <c r="BM119" i="14"/>
  <c r="U111" i="14"/>
  <c r="AO110" i="14"/>
  <c r="AN110" i="14"/>
  <c r="U107" i="14"/>
  <c r="AN106" i="14"/>
  <c r="AO106" i="14"/>
  <c r="T100" i="14"/>
  <c r="W100" i="14"/>
  <c r="S100" i="14"/>
  <c r="X100" i="14"/>
  <c r="U100" i="14"/>
  <c r="AG100" i="14"/>
  <c r="W87" i="14"/>
  <c r="S87" i="14"/>
  <c r="X87" i="14"/>
  <c r="T87" i="14"/>
  <c r="U87" i="14"/>
  <c r="AG87" i="14"/>
  <c r="AH83" i="14"/>
  <c r="X79" i="14"/>
  <c r="T79" i="14"/>
  <c r="S79" i="14"/>
  <c r="W79" i="14"/>
  <c r="U79" i="14"/>
  <c r="AG58" i="14"/>
  <c r="AR52" i="14"/>
  <c r="X151" i="14"/>
  <c r="BJ151" i="14"/>
  <c r="U115" i="14"/>
  <c r="AP106" i="14"/>
  <c r="AF88" i="14"/>
  <c r="BK73" i="14"/>
  <c r="BJ73" i="14"/>
  <c r="BL73" i="14"/>
  <c r="AF58" i="14"/>
  <c r="AG171" i="14"/>
  <c r="U171" i="14"/>
  <c r="S171" i="14"/>
  <c r="W171" i="14"/>
  <c r="X171" i="14"/>
  <c r="T171" i="14"/>
  <c r="AR167" i="14"/>
  <c r="AF163" i="14"/>
  <c r="AG164" i="14"/>
  <c r="U164" i="14"/>
  <c r="T189" i="14"/>
  <c r="AG189" i="14"/>
  <c r="BM189" i="14"/>
  <c r="T174" i="14"/>
  <c r="BI174" i="14"/>
  <c r="U146" i="14"/>
  <c r="W146" i="14"/>
  <c r="AG146" i="14"/>
  <c r="S146" i="14"/>
  <c r="BL141" i="14"/>
  <c r="BI141" i="14"/>
  <c r="BM141" i="14"/>
  <c r="S139" i="14"/>
  <c r="AQ137" i="14"/>
  <c r="AH127" i="14"/>
  <c r="BM126" i="14"/>
  <c r="BL126" i="14"/>
  <c r="BK126" i="14"/>
  <c r="BI126" i="14"/>
  <c r="S122" i="14"/>
  <c r="AQ120" i="14"/>
  <c r="W114" i="14"/>
  <c r="U114" i="14"/>
  <c r="AG114" i="14"/>
  <c r="S114" i="14"/>
  <c r="AN176" i="14"/>
  <c r="T120" i="14"/>
  <c r="X120" i="14"/>
  <c r="AP116" i="14"/>
  <c r="BI170" i="14"/>
  <c r="AQ153" i="14"/>
  <c r="U153" i="14"/>
  <c r="X144" i="14"/>
  <c r="AG143" i="14"/>
  <c r="U143" i="14"/>
  <c r="W143" i="14"/>
  <c r="S143" i="14"/>
  <c r="T143" i="14"/>
  <c r="X143" i="14"/>
  <c r="BK131" i="14"/>
  <c r="BJ131" i="14"/>
  <c r="BI131" i="14"/>
  <c r="BM131" i="14"/>
  <c r="X129" i="14"/>
  <c r="T127" i="14"/>
  <c r="S126" i="14"/>
  <c r="U126" i="14"/>
  <c r="W126" i="14"/>
  <c r="AG126" i="14"/>
  <c r="AP172" i="14"/>
  <c r="AR172" i="14" s="1"/>
  <c r="S94" i="14"/>
  <c r="W94" i="14"/>
  <c r="X94" i="14"/>
  <c r="S77" i="14"/>
  <c r="W77" i="14"/>
  <c r="X77" i="14"/>
  <c r="W136" i="14"/>
  <c r="W119" i="14"/>
  <c r="AG92" i="14"/>
  <c r="AR77" i="14"/>
  <c r="U75" i="14"/>
  <c r="AN74" i="14"/>
  <c r="AO74" i="14"/>
  <c r="AR74" i="14" s="1"/>
  <c r="AP74" i="14"/>
  <c r="U71" i="14"/>
  <c r="AO70" i="14"/>
  <c r="AR70" i="14" s="1"/>
  <c r="AN70" i="14"/>
  <c r="AP70" i="14"/>
  <c r="T64" i="14"/>
  <c r="S64" i="14"/>
  <c r="W64" i="14"/>
  <c r="X64" i="14"/>
  <c r="U64" i="14"/>
  <c r="AG64" i="14"/>
  <c r="T51" i="14"/>
  <c r="W51" i="14"/>
  <c r="X51" i="14"/>
  <c r="S51" i="14"/>
  <c r="AG51" i="14"/>
  <c r="U51" i="14"/>
  <c r="T43" i="14"/>
  <c r="S43" i="14"/>
  <c r="W43" i="14"/>
  <c r="X43" i="14"/>
  <c r="AG43" i="14"/>
  <c r="U43" i="14"/>
  <c r="S35" i="14"/>
  <c r="T35" i="14"/>
  <c r="X35" i="14"/>
  <c r="W35" i="14"/>
  <c r="AG35" i="14"/>
  <c r="U35" i="14"/>
  <c r="AP115" i="14"/>
  <c r="AO115" i="14"/>
  <c r="AP110" i="14"/>
  <c r="AF107" i="14"/>
  <c r="AP72" i="14"/>
  <c r="BL124" i="14"/>
  <c r="BM124" i="14"/>
  <c r="BK124" i="14"/>
  <c r="BI124" i="14"/>
  <c r="T122" i="14"/>
  <c r="X122" i="14"/>
  <c r="T153" i="14"/>
  <c r="AR150" i="14"/>
  <c r="BJ146" i="14"/>
  <c r="BI146" i="14"/>
  <c r="BK146" i="14"/>
  <c r="BM146" i="14"/>
  <c r="T144" i="14"/>
  <c r="AG139" i="14"/>
  <c r="AF135" i="14"/>
  <c r="AO133" i="14"/>
  <c r="S128" i="14"/>
  <c r="AG128" i="14"/>
  <c r="W128" i="14"/>
  <c r="U128" i="14"/>
  <c r="AO122" i="14"/>
  <c r="AR122" i="14" s="1"/>
  <c r="AR114" i="14"/>
  <c r="S111" i="14"/>
  <c r="W111" i="14"/>
  <c r="X111" i="14"/>
  <c r="S54" i="14"/>
  <c r="W54" i="14"/>
  <c r="T54" i="14"/>
  <c r="X54" i="14"/>
  <c r="AG109" i="14"/>
  <c r="AG102" i="14"/>
  <c r="T102" i="14"/>
  <c r="U102" i="14"/>
  <c r="X102" i="14"/>
  <c r="W102" i="14"/>
  <c r="S102" i="14"/>
  <c r="S81" i="14"/>
  <c r="W81" i="14"/>
  <c r="X81" i="14"/>
  <c r="T81" i="14"/>
  <c r="AG81" i="14"/>
  <c r="AG60" i="14"/>
  <c r="U58" i="14"/>
  <c r="AF56" i="14"/>
  <c r="AR54" i="14"/>
  <c r="AG52" i="14"/>
  <c r="AF111" i="14"/>
  <c r="BJ92" i="14"/>
  <c r="BK92" i="14"/>
  <c r="X92" i="14"/>
  <c r="U81" i="14"/>
  <c r="X76" i="14"/>
  <c r="AG76" i="14"/>
  <c r="U76" i="14"/>
  <c r="T76" i="14"/>
  <c r="V76" i="14"/>
  <c r="AF73" i="14"/>
  <c r="AF54" i="14"/>
  <c r="AF52" i="14"/>
  <c r="AG168" i="14"/>
  <c r="U168" i="14"/>
  <c r="AG148" i="14"/>
  <c r="W148" i="14"/>
  <c r="S148" i="14"/>
  <c r="U148" i="14"/>
  <c r="W131" i="14"/>
  <c r="U131" i="14"/>
  <c r="S131" i="14"/>
  <c r="AG131" i="14"/>
  <c r="AQ176" i="14"/>
  <c r="T133" i="14"/>
  <c r="X133" i="14"/>
  <c r="AP120" i="14"/>
  <c r="S153" i="14"/>
  <c r="X153" i="14"/>
  <c r="AG153" i="14"/>
  <c r="X146" i="14"/>
  <c r="T145" i="14"/>
  <c r="AG145" i="14"/>
  <c r="X145" i="14"/>
  <c r="U145" i="14"/>
  <c r="W145" i="14"/>
  <c r="S145" i="14"/>
  <c r="T131" i="14"/>
  <c r="AG130" i="14"/>
  <c r="S130" i="14"/>
  <c r="W130" i="14"/>
  <c r="U130" i="14"/>
  <c r="AH113" i="14"/>
  <c r="W96" i="14"/>
  <c r="S96" i="14"/>
  <c r="T96" i="14"/>
  <c r="S88" i="14"/>
  <c r="W88" i="14"/>
  <c r="T88" i="14"/>
  <c r="W71" i="14"/>
  <c r="S71" i="14"/>
  <c r="T71" i="14"/>
  <c r="U123" i="14"/>
  <c r="U96" i="14"/>
  <c r="AO95" i="14"/>
  <c r="AN95" i="14"/>
  <c r="AP95" i="14"/>
  <c r="AR94" i="14"/>
  <c r="U92" i="14"/>
  <c r="AN91" i="14"/>
  <c r="AO91" i="14"/>
  <c r="AR91" i="14" s="1"/>
  <c r="AP91" i="14"/>
  <c r="U88" i="14"/>
  <c r="AG77" i="14"/>
  <c r="AG73" i="14"/>
  <c r="W66" i="14"/>
  <c r="X66" i="14"/>
  <c r="T66" i="14"/>
  <c r="S66" i="14"/>
  <c r="AG66" i="14"/>
  <c r="U66" i="14"/>
  <c r="S45" i="14"/>
  <c r="X45" i="14"/>
  <c r="T45" i="14"/>
  <c r="W45" i="14"/>
  <c r="U45" i="14"/>
  <c r="AG45" i="14"/>
  <c r="W37" i="14"/>
  <c r="T37" i="14"/>
  <c r="X37" i="14"/>
  <c r="S37" i="14"/>
  <c r="U37" i="14"/>
  <c r="AG37" i="14"/>
  <c r="AH172" i="14"/>
  <c r="S151" i="14"/>
  <c r="X112" i="14"/>
  <c r="U112" i="14"/>
  <c r="AG112" i="14"/>
  <c r="T112" i="14"/>
  <c r="X96" i="14"/>
  <c r="BJ168" i="14"/>
  <c r="BM168" i="14"/>
  <c r="AF165" i="14"/>
  <c r="X152" i="14"/>
  <c r="AG152" i="14"/>
  <c r="T152" i="14"/>
  <c r="U152" i="14"/>
  <c r="BL189" i="14"/>
  <c r="BK174" i="14"/>
  <c r="BL174" i="14"/>
  <c r="W129" i="14"/>
  <c r="AG129" i="14"/>
  <c r="U129" i="14"/>
  <c r="S129" i="14"/>
  <c r="T176" i="14"/>
  <c r="BI176" i="14"/>
  <c r="S159" i="14"/>
  <c r="T159" i="14"/>
  <c r="BJ159" i="14"/>
  <c r="S157" i="14"/>
  <c r="X157" i="14"/>
  <c r="AG157" i="14"/>
  <c r="BM157" i="14"/>
  <c r="S155" i="14"/>
  <c r="X155" i="14"/>
  <c r="AG155" i="14"/>
  <c r="BM155" i="14"/>
  <c r="X135" i="14"/>
  <c r="T135" i="14"/>
  <c r="AP122" i="14"/>
  <c r="AH170" i="14"/>
  <c r="BK170" i="14"/>
  <c r="BL170" i="14"/>
  <c r="W153" i="14"/>
  <c r="BJ148" i="14"/>
  <c r="BM148" i="14"/>
  <c r="BI148" i="14"/>
  <c r="BK148" i="14"/>
  <c r="T146" i="14"/>
  <c r="AG141" i="14"/>
  <c r="U139" i="14"/>
  <c r="AF137" i="14"/>
  <c r="AO135" i="14"/>
  <c r="AR135" i="14" s="1"/>
  <c r="AG133" i="14"/>
  <c r="U132" i="14"/>
  <c r="T132" i="14"/>
  <c r="W132" i="14"/>
  <c r="S132" i="14"/>
  <c r="X132" i="14"/>
  <c r="AG132" i="14"/>
  <c r="AG122" i="14"/>
  <c r="U120" i="14"/>
  <c r="AO116" i="14"/>
  <c r="AR116" i="14" s="1"/>
  <c r="W56" i="14"/>
  <c r="S56" i="14"/>
  <c r="X56" i="14"/>
  <c r="S140" i="14"/>
  <c r="X140" i="14"/>
  <c r="AG140" i="14"/>
  <c r="BM140" i="14"/>
  <c r="AN136" i="14"/>
  <c r="AF134" i="14"/>
  <c r="AH134" i="14"/>
  <c r="S123" i="14"/>
  <c r="T123" i="14"/>
  <c r="BJ123" i="14"/>
  <c r="AN119" i="14"/>
  <c r="AN112" i="14"/>
  <c r="AO112" i="14"/>
  <c r="AR112" i="14" s="1"/>
  <c r="U109" i="14"/>
  <c r="AN108" i="14"/>
  <c r="AO108" i="14"/>
  <c r="AR108" i="14" s="1"/>
  <c r="W104" i="14"/>
  <c r="T104" i="14"/>
  <c r="AG104" i="14"/>
  <c r="S104" i="14"/>
  <c r="X104" i="14"/>
  <c r="U104" i="14"/>
  <c r="S83" i="14"/>
  <c r="X83" i="14"/>
  <c r="T83" i="14"/>
  <c r="W83" i="14"/>
  <c r="AG83" i="14"/>
  <c r="BL78" i="14"/>
  <c r="BI78" i="14"/>
  <c r="BM78" i="14"/>
  <c r="BJ78" i="14"/>
  <c r="BK78" i="14"/>
  <c r="U60" i="14"/>
  <c r="AR56" i="14"/>
  <c r="AG54" i="14"/>
  <c r="U52" i="14"/>
  <c r="BK151" i="14"/>
  <c r="W151" i="14"/>
  <c r="AG151" i="14"/>
  <c r="S115" i="14"/>
  <c r="BL115" i="14"/>
  <c r="BM115" i="14"/>
  <c r="X109" i="14"/>
  <c r="BK90" i="14"/>
  <c r="BJ90" i="14"/>
  <c r="BL90" i="14"/>
  <c r="AR83" i="14"/>
  <c r="T77" i="14"/>
  <c r="AF71" i="14"/>
  <c r="T60" i="14"/>
  <c r="W175" i="14"/>
  <c r="S175" i="14"/>
  <c r="T175" i="14"/>
  <c r="AG175" i="14"/>
  <c r="X175" i="14"/>
  <c r="U175" i="14"/>
  <c r="X154" i="14"/>
  <c r="U154" i="14"/>
  <c r="AG154" i="14"/>
  <c r="T154" i="14"/>
  <c r="AG179" i="14"/>
  <c r="U179" i="14"/>
  <c r="AG150" i="14"/>
  <c r="W150" i="14"/>
  <c r="S150" i="14"/>
  <c r="U150" i="14"/>
  <c r="U142" i="14"/>
  <c r="S142" i="14"/>
  <c r="W142" i="14"/>
  <c r="AG142" i="14"/>
  <c r="AQ133" i="14"/>
  <c r="U127" i="14"/>
  <c r="W127" i="14"/>
  <c r="S127" i="14"/>
  <c r="AG127" i="14"/>
  <c r="AQ116" i="14"/>
  <c r="BK113" i="14"/>
  <c r="BL113" i="14"/>
  <c r="BI113" i="14"/>
  <c r="BM113" i="14"/>
  <c r="S176" i="14"/>
  <c r="X176" i="14"/>
  <c r="AG176" i="14"/>
  <c r="BM176" i="14"/>
  <c r="W159" i="14"/>
  <c r="X159" i="14"/>
  <c r="AG159" i="14"/>
  <c r="BK141" i="14"/>
  <c r="X137" i="14"/>
  <c r="T137" i="14"/>
  <c r="AP133" i="14"/>
  <c r="AH153" i="14"/>
  <c r="AO153" i="14"/>
  <c r="AR153" i="14" s="1"/>
  <c r="X148" i="14"/>
  <c r="X147" i="14"/>
  <c r="S147" i="14"/>
  <c r="T147" i="14"/>
  <c r="U147" i="14"/>
  <c r="W147" i="14"/>
  <c r="AG147" i="14"/>
  <c r="AH143" i="14"/>
  <c r="BJ141" i="14"/>
  <c r="BJ124" i="14"/>
  <c r="S90" i="14"/>
  <c r="W90" i="14"/>
  <c r="T90" i="14"/>
  <c r="X90" i="14"/>
  <c r="S73" i="14"/>
  <c r="W73" i="14"/>
  <c r="T73" i="14"/>
  <c r="X73" i="14"/>
  <c r="W140" i="14"/>
  <c r="W123" i="14"/>
  <c r="X123" i="14"/>
  <c r="AG123" i="14"/>
  <c r="AG94" i="14"/>
  <c r="AG90" i="14"/>
  <c r="U77" i="14"/>
  <c r="AO76" i="14"/>
  <c r="AR76" i="14" s="1"/>
  <c r="AN76" i="14"/>
  <c r="AP76" i="14"/>
  <c r="AR75" i="14"/>
  <c r="U73" i="14"/>
  <c r="AN72" i="14"/>
  <c r="AO72" i="14"/>
  <c r="AR72" i="14" s="1"/>
  <c r="AR71" i="14"/>
  <c r="S68" i="14"/>
  <c r="T68" i="14"/>
  <c r="W68" i="14"/>
  <c r="X68" i="14"/>
  <c r="U68" i="14"/>
  <c r="AG68" i="14"/>
  <c r="W47" i="14"/>
  <c r="T47" i="14"/>
  <c r="S47" i="14"/>
  <c r="X47" i="14"/>
  <c r="U47" i="14"/>
  <c r="AG47" i="14"/>
  <c r="W39" i="14"/>
  <c r="T39" i="14"/>
  <c r="X39" i="14"/>
  <c r="S39" i="14"/>
  <c r="U39" i="14"/>
  <c r="AG39" i="14"/>
  <c r="X93" i="14"/>
  <c r="AG93" i="14"/>
  <c r="U93" i="14"/>
  <c r="T93" i="14"/>
  <c r="V93" i="14"/>
  <c r="AP89" i="14"/>
  <c r="X88" i="14"/>
  <c r="U125" i="14"/>
  <c r="W125" i="14"/>
  <c r="AG125" i="14"/>
  <c r="S125" i="14"/>
  <c r="BI159" i="14"/>
  <c r="T139" i="14"/>
  <c r="X139" i="14"/>
  <c r="X150" i="14"/>
  <c r="T148" i="14"/>
  <c r="BJ142" i="14"/>
  <c r="BM142" i="14"/>
  <c r="BI142" i="14"/>
  <c r="BK142" i="14"/>
  <c r="AO137" i="14"/>
  <c r="AR137" i="14" s="1"/>
  <c r="U133" i="14"/>
  <c r="BJ126" i="14"/>
  <c r="BJ125" i="14"/>
  <c r="BK125" i="14"/>
  <c r="BI125" i="14"/>
  <c r="BM125" i="14"/>
  <c r="U122" i="14"/>
  <c r="AF120" i="14"/>
  <c r="AO118" i="14"/>
  <c r="AR118" i="14" s="1"/>
  <c r="AG116" i="14"/>
  <c r="X114" i="14"/>
  <c r="S107" i="14"/>
  <c r="W107" i="14"/>
  <c r="T107" i="14"/>
  <c r="X107" i="14"/>
  <c r="S58" i="14"/>
  <c r="W58" i="14"/>
  <c r="T58" i="14"/>
  <c r="X58" i="14"/>
  <c r="BI123" i="14"/>
  <c r="AG111" i="14"/>
  <c r="AG107" i="14"/>
  <c r="U98" i="14"/>
  <c r="AG98" i="14"/>
  <c r="T98" i="14"/>
  <c r="S98" i="14"/>
  <c r="X98" i="14"/>
  <c r="W98" i="14"/>
  <c r="T85" i="14"/>
  <c r="X85" i="14"/>
  <c r="S85" i="14"/>
  <c r="W85" i="14"/>
  <c r="AG85" i="14"/>
  <c r="U85" i="14"/>
  <c r="AG56" i="14"/>
  <c r="U54" i="14"/>
  <c r="X115" i="14"/>
  <c r="V115" i="14"/>
  <c r="AP112" i="14"/>
  <c r="X110" i="14"/>
  <c r="AG110" i="14"/>
  <c r="U110" i="14"/>
  <c r="T110" i="14"/>
  <c r="V110" i="14"/>
  <c r="AP108" i="14"/>
  <c r="AF90" i="14"/>
  <c r="AG79" i="14"/>
  <c r="BK58" i="14"/>
  <c r="BJ58" i="14"/>
  <c r="BL58" i="14"/>
  <c r="BJ109" i="14"/>
  <c r="BK109" i="14"/>
  <c r="U95" i="14"/>
  <c r="X95" i="14"/>
  <c r="AG95" i="14"/>
  <c r="T95" i="14"/>
  <c r="U78" i="14"/>
  <c r="X78" i="14"/>
  <c r="AG78" i="14"/>
  <c r="T78" i="14"/>
  <c r="AF64" i="14"/>
  <c r="AR62" i="14"/>
  <c r="AG57" i="14"/>
  <c r="T57" i="14"/>
  <c r="U57" i="14"/>
  <c r="W57" i="14"/>
  <c r="S57" i="14"/>
  <c r="X57" i="14"/>
  <c r="AQ138" i="14"/>
  <c r="U138" i="14"/>
  <c r="AQ134" i="14"/>
  <c r="U134" i="14"/>
  <c r="AQ121" i="14"/>
  <c r="U121" i="14"/>
  <c r="BL69" i="14"/>
  <c r="BM69" i="14"/>
  <c r="T48" i="14"/>
  <c r="BI48" i="14"/>
  <c r="BK99" i="14"/>
  <c r="BL99" i="14"/>
  <c r="AO99" i="14"/>
  <c r="AN67" i="14"/>
  <c r="BK46" i="14"/>
  <c r="BL46" i="14"/>
  <c r="AO46" i="14"/>
  <c r="AR46" i="14" s="1"/>
  <c r="AG38" i="14"/>
  <c r="V38" i="14"/>
  <c r="U38" i="14"/>
  <c r="BK38" i="14"/>
  <c r="T101" i="14"/>
  <c r="BI101" i="14"/>
  <c r="T82" i="14"/>
  <c r="BI82" i="14"/>
  <c r="T65" i="14"/>
  <c r="BI65" i="14"/>
  <c r="BK117" i="14"/>
  <c r="BL117" i="14"/>
  <c r="AO117" i="14"/>
  <c r="BK103" i="14"/>
  <c r="BL103" i="14"/>
  <c r="AO103" i="14"/>
  <c r="AR103" i="14" s="1"/>
  <c r="T86" i="14"/>
  <c r="T84" i="14"/>
  <c r="AN80" i="14"/>
  <c r="AN42" i="14"/>
  <c r="AQ34" i="14"/>
  <c r="V28" i="14"/>
  <c r="U40" i="14"/>
  <c r="T40" i="14"/>
  <c r="BK36" i="14"/>
  <c r="BL36" i="14"/>
  <c r="AH29" i="14"/>
  <c r="BI29" i="14"/>
  <c r="AH27" i="14"/>
  <c r="AF26" i="14"/>
  <c r="AP32" i="14"/>
  <c r="AR270" i="14"/>
  <c r="AF236" i="14"/>
  <c r="X106" i="14"/>
  <c r="AG106" i="14"/>
  <c r="U106" i="14"/>
  <c r="T106" i="14"/>
  <c r="BJ52" i="14"/>
  <c r="BK52" i="14"/>
  <c r="AF49" i="14"/>
  <c r="AR47" i="14"/>
  <c r="AF41" i="14"/>
  <c r="AR39" i="14"/>
  <c r="T138" i="14"/>
  <c r="BI138" i="14"/>
  <c r="T134" i="14"/>
  <c r="BI134" i="14"/>
  <c r="T121" i="14"/>
  <c r="BI121" i="14"/>
  <c r="S48" i="14"/>
  <c r="X48" i="14"/>
  <c r="AG48" i="14"/>
  <c r="S101" i="14"/>
  <c r="X101" i="14"/>
  <c r="AG101" i="14"/>
  <c r="S82" i="14"/>
  <c r="X82" i="14"/>
  <c r="AG82" i="14"/>
  <c r="S65" i="14"/>
  <c r="X65" i="14"/>
  <c r="AG65" i="14"/>
  <c r="BJ117" i="14"/>
  <c r="S86" i="14"/>
  <c r="X86" i="14"/>
  <c r="AG86" i="14"/>
  <c r="S84" i="14"/>
  <c r="X84" i="14"/>
  <c r="AG84" i="14"/>
  <c r="AP34" i="14"/>
  <c r="AR34" i="14" s="1"/>
  <c r="U28" i="14"/>
  <c r="AG28" i="14"/>
  <c r="W28" i="14"/>
  <c r="S40" i="14"/>
  <c r="X40" i="14"/>
  <c r="BM36" i="14"/>
  <c r="AG29" i="14"/>
  <c r="BJ26" i="14"/>
  <c r="BM26" i="14"/>
  <c r="BI26" i="14"/>
  <c r="BK26" i="14"/>
  <c r="S32" i="14"/>
  <c r="AO30" i="14"/>
  <c r="AR30" i="14" s="1"/>
  <c r="AF284" i="14"/>
  <c r="AF255" i="14"/>
  <c r="AF247" i="14"/>
  <c r="U108" i="14"/>
  <c r="T108" i="14"/>
  <c r="X108" i="14"/>
  <c r="AG108" i="14"/>
  <c r="BJ88" i="14"/>
  <c r="BK88" i="14"/>
  <c r="BK71" i="14"/>
  <c r="BJ71" i="14"/>
  <c r="AR64" i="14"/>
  <c r="AG59" i="14"/>
  <c r="U59" i="14"/>
  <c r="W59" i="14"/>
  <c r="S59" i="14"/>
  <c r="X59" i="14"/>
  <c r="T59" i="14"/>
  <c r="S138" i="14"/>
  <c r="X138" i="14"/>
  <c r="BM138" i="14"/>
  <c r="S134" i="14"/>
  <c r="X134" i="14"/>
  <c r="BM134" i="14"/>
  <c r="S121" i="14"/>
  <c r="X121" i="14"/>
  <c r="BM121" i="14"/>
  <c r="U105" i="14"/>
  <c r="W48" i="14"/>
  <c r="AN99" i="14"/>
  <c r="AQ67" i="14"/>
  <c r="U67" i="14"/>
  <c r="AN46" i="14"/>
  <c r="AN38" i="14"/>
  <c r="AN117" i="14"/>
  <c r="AN103" i="14"/>
  <c r="W86" i="14"/>
  <c r="W84" i="14"/>
  <c r="AQ80" i="14"/>
  <c r="AR80" i="14" s="1"/>
  <c r="U80" i="14"/>
  <c r="AH34" i="14"/>
  <c r="S34" i="14"/>
  <c r="X34" i="14"/>
  <c r="AH30" i="14"/>
  <c r="W40" i="14"/>
  <c r="AN36" i="14"/>
  <c r="AF28" i="14"/>
  <c r="X26" i="14"/>
  <c r="W25" i="14"/>
  <c r="T25" i="14"/>
  <c r="S25" i="14"/>
  <c r="X25" i="14"/>
  <c r="AG25" i="14"/>
  <c r="AP36" i="14"/>
  <c r="AR36" i="14" s="1"/>
  <c r="G26" i="14"/>
  <c r="G26" i="31" s="1"/>
  <c r="AR25" i="14"/>
  <c r="AR17" i="14"/>
  <c r="AF218" i="14"/>
  <c r="BJ54" i="14"/>
  <c r="BK54" i="14"/>
  <c r="AR49" i="14"/>
  <c r="AR41" i="14"/>
  <c r="AF35" i="14"/>
  <c r="AR33" i="14"/>
  <c r="T67" i="14"/>
  <c r="AH101" i="14"/>
  <c r="AH82" i="14"/>
  <c r="AH65" i="14"/>
  <c r="AH86" i="14"/>
  <c r="AH84" i="14"/>
  <c r="T80" i="14"/>
  <c r="BJ34" i="14"/>
  <c r="BM34" i="14"/>
  <c r="BL29" i="14"/>
  <c r="BK29" i="14"/>
  <c r="BJ29" i="14"/>
  <c r="S29" i="14"/>
  <c r="T29" i="14"/>
  <c r="X29" i="14"/>
  <c r="V29" i="14"/>
  <c r="BJ28" i="14"/>
  <c r="BM28" i="14"/>
  <c r="BI28" i="14"/>
  <c r="BK28" i="14"/>
  <c r="T26" i="14"/>
  <c r="AG32" i="14"/>
  <c r="V32" i="14"/>
  <c r="U32" i="14"/>
  <c r="T32" i="14"/>
  <c r="H32" i="31"/>
  <c r="AF32" i="14"/>
  <c r="AO26" i="14"/>
  <c r="AQ26" i="14"/>
  <c r="AF220" i="14"/>
  <c r="AF87" i="14"/>
  <c r="BJ75" i="14"/>
  <c r="BK75" i="14"/>
  <c r="X70" i="14"/>
  <c r="T70" i="14"/>
  <c r="U70" i="14"/>
  <c r="AG70" i="14"/>
  <c r="AF68" i="14"/>
  <c r="AR66" i="14"/>
  <c r="W53" i="14"/>
  <c r="AG53" i="14"/>
  <c r="S53" i="14"/>
  <c r="X53" i="14"/>
  <c r="T53" i="14"/>
  <c r="U53" i="14"/>
  <c r="BK138" i="14"/>
  <c r="AO138" i="14"/>
  <c r="AR138" i="14" s="1"/>
  <c r="BK134" i="14"/>
  <c r="AO134" i="14"/>
  <c r="BK121" i="14"/>
  <c r="AO121" i="14"/>
  <c r="AR121" i="14" s="1"/>
  <c r="AQ99" i="14"/>
  <c r="U99" i="14"/>
  <c r="S67" i="14"/>
  <c r="X67" i="14"/>
  <c r="AG67" i="14"/>
  <c r="BM67" i="14"/>
  <c r="AQ46" i="14"/>
  <c r="AQ38" i="14"/>
  <c r="AP117" i="14"/>
  <c r="U117" i="14"/>
  <c r="U103" i="14"/>
  <c r="S80" i="14"/>
  <c r="X80" i="14"/>
  <c r="AG80" i="14"/>
  <c r="BM80" i="14"/>
  <c r="AH42" i="14"/>
  <c r="S42" i="14"/>
  <c r="X42" i="14"/>
  <c r="BI36" i="14"/>
  <c r="BK34" i="14"/>
  <c r="BL34" i="14"/>
  <c r="X30" i="14"/>
  <c r="F28" i="31"/>
  <c r="G28" i="14"/>
  <c r="G28" i="31" s="1"/>
  <c r="AP40" i="14"/>
  <c r="AR40" i="14" s="1"/>
  <c r="AQ36" i="14"/>
  <c r="X28" i="14"/>
  <c r="W27" i="14"/>
  <c r="S27" i="14"/>
  <c r="X27" i="14"/>
  <c r="T27" i="14"/>
  <c r="U27" i="14"/>
  <c r="AG27" i="14"/>
  <c r="AR31" i="14"/>
  <c r="AF278" i="14"/>
  <c r="AF270" i="14"/>
  <c r="AF245" i="14"/>
  <c r="T89" i="14"/>
  <c r="X89" i="14"/>
  <c r="AG89" i="14"/>
  <c r="U89" i="14"/>
  <c r="BK77" i="14"/>
  <c r="BJ77" i="14"/>
  <c r="AG72" i="14"/>
  <c r="X72" i="14"/>
  <c r="U72" i="14"/>
  <c r="T72" i="14"/>
  <c r="BK56" i="14"/>
  <c r="BJ56" i="14"/>
  <c r="AF45" i="14"/>
  <c r="AR43" i="14"/>
  <c r="AR35" i="14"/>
  <c r="BI105" i="14"/>
  <c r="BJ69" i="14"/>
  <c r="BI99" i="14"/>
  <c r="W67" i="14"/>
  <c r="BI46" i="14"/>
  <c r="AP38" i="14"/>
  <c r="AR38" i="14" s="1"/>
  <c r="T117" i="14"/>
  <c r="BI117" i="14"/>
  <c r="BI103" i="14"/>
  <c r="W80" i="14"/>
  <c r="V30" i="14"/>
  <c r="AG30" i="14"/>
  <c r="T30" i="14"/>
  <c r="W30" i="14"/>
  <c r="AH28" i="14"/>
  <c r="V34" i="14"/>
  <c r="AF30" i="14"/>
  <c r="T28" i="14"/>
  <c r="F25" i="31"/>
  <c r="G25" i="14"/>
  <c r="G25" i="31" s="1"/>
  <c r="BJ32" i="14"/>
  <c r="BI32" i="14"/>
  <c r="BM32" i="14"/>
  <c r="BL32" i="14"/>
  <c r="BK32" i="14"/>
  <c r="U25" i="14"/>
  <c r="U91" i="14"/>
  <c r="T91" i="14"/>
  <c r="X91" i="14"/>
  <c r="AG91" i="14"/>
  <c r="U74" i="14"/>
  <c r="T74" i="14"/>
  <c r="AG74" i="14"/>
  <c r="X74" i="14"/>
  <c r="AR68" i="14"/>
  <c r="AF62" i="14"/>
  <c r="AR60" i="14"/>
  <c r="AH59" i="14"/>
  <c r="S55" i="14"/>
  <c r="X55" i="14"/>
  <c r="T55" i="14"/>
  <c r="AG55" i="14"/>
  <c r="W55" i="14"/>
  <c r="U55" i="14"/>
  <c r="BL105" i="14"/>
  <c r="BM105" i="14"/>
  <c r="X69" i="14"/>
  <c r="AG69" i="14"/>
  <c r="S99" i="14"/>
  <c r="X99" i="14"/>
  <c r="AG99" i="14"/>
  <c r="BM99" i="14"/>
  <c r="BK67" i="14"/>
  <c r="BL67" i="14"/>
  <c r="AO67" i="14"/>
  <c r="AR67" i="14" s="1"/>
  <c r="S46" i="14"/>
  <c r="X46" i="14"/>
  <c r="AG46" i="14"/>
  <c r="BM46" i="14"/>
  <c r="X38" i="14"/>
  <c r="S117" i="14"/>
  <c r="X117" i="14"/>
  <c r="S103" i="14"/>
  <c r="X103" i="14"/>
  <c r="AG103" i="14"/>
  <c r="AH80" i="14"/>
  <c r="BK80" i="14"/>
  <c r="BK42" i="14"/>
  <c r="BL42" i="14"/>
  <c r="AN34" i="14"/>
  <c r="F29" i="31"/>
  <c r="G29" i="14"/>
  <c r="G29" i="31" s="1"/>
  <c r="AN26" i="14"/>
  <c r="AH25" i="14"/>
  <c r="BI34" i="14"/>
  <c r="AO32" i="14"/>
  <c r="AQ32" i="14"/>
  <c r="X32" i="14"/>
  <c r="AR23" i="14"/>
  <c r="AF297" i="14"/>
  <c r="AR253" i="14"/>
  <c r="AF222" i="14"/>
  <c r="AF47" i="14"/>
  <c r="AF39" i="14"/>
  <c r="AR37" i="14"/>
  <c r="BI69" i="14"/>
  <c r="BM38" i="14"/>
  <c r="BJ38" i="14"/>
  <c r="BI38" i="14"/>
  <c r="AH44" i="14"/>
  <c r="AH63" i="14"/>
  <c r="AH50" i="14"/>
  <c r="AG26" i="14"/>
  <c r="U26" i="14"/>
  <c r="S26" i="14"/>
  <c r="AN29" i="14"/>
  <c r="AP29" i="14"/>
  <c r="AQ29" i="14"/>
  <c r="AR29" i="14" s="1"/>
  <c r="U29" i="14"/>
  <c r="F27" i="31"/>
  <c r="G27" i="14"/>
  <c r="G27" i="31" s="1"/>
  <c r="W26" i="14"/>
  <c r="AF293" i="14"/>
  <c r="AR274" i="14"/>
  <c r="AF240" i="14"/>
  <c r="AF206" i="14"/>
  <c r="AO19" i="14"/>
  <c r="X21" i="14"/>
  <c r="T18" i="14"/>
  <c r="U18" i="14"/>
  <c r="X18" i="14"/>
  <c r="S18" i="14"/>
  <c r="AG18" i="14"/>
  <c r="G24" i="14"/>
  <c r="G24" i="31" s="1"/>
  <c r="AF22" i="14"/>
  <c r="AP19" i="14"/>
  <c r="AN299" i="14"/>
  <c r="AF280" i="14"/>
  <c r="BL276" i="14"/>
  <c r="BI251" i="14"/>
  <c r="BL251" i="14"/>
  <c r="BJ245" i="14"/>
  <c r="BK245" i="14"/>
  <c r="AO255" i="14"/>
  <c r="AR255" i="14" s="1"/>
  <c r="AF225" i="14"/>
  <c r="AF210" i="14"/>
  <c r="AF158" i="14"/>
  <c r="AF110" i="14"/>
  <c r="AP31" i="14"/>
  <c r="AN31" i="14"/>
  <c r="AQ31" i="14"/>
  <c r="I25" i="31"/>
  <c r="AF25" i="14"/>
  <c r="BI21" i="14"/>
  <c r="T20" i="14"/>
  <c r="U20" i="14"/>
  <c r="X20" i="14"/>
  <c r="AG20" i="14"/>
  <c r="BK17" i="14"/>
  <c r="AH17" i="14"/>
  <c r="BK272" i="14"/>
  <c r="AO268" i="14"/>
  <c r="AR268" i="14" s="1"/>
  <c r="AQ268" i="14"/>
  <c r="AF253" i="14"/>
  <c r="BK236" i="14"/>
  <c r="BI236" i="14"/>
  <c r="BK241" i="14"/>
  <c r="AQ241" i="14"/>
  <c r="AR241" i="14" s="1"/>
  <c r="BM238" i="14"/>
  <c r="BK238" i="14"/>
  <c r="AQ227" i="14"/>
  <c r="AR227" i="14" s="1"/>
  <c r="AQ210" i="14"/>
  <c r="AR210" i="14" s="1"/>
  <c r="AN210" i="14"/>
  <c r="AF197" i="14"/>
  <c r="AF118" i="14"/>
  <c r="BJ31" i="14"/>
  <c r="AN20" i="14"/>
  <c r="AO20" i="14"/>
  <c r="AR20" i="14" s="1"/>
  <c r="AO16" i="14"/>
  <c r="AR16" i="14" s="1"/>
  <c r="AN16" i="14"/>
  <c r="F16" i="31"/>
  <c r="G16" i="14"/>
  <c r="G16" i="31" s="1"/>
  <c r="BK19" i="14"/>
  <c r="T24" i="14"/>
  <c r="AH23" i="14"/>
  <c r="BJ23" i="14"/>
  <c r="X22" i="14"/>
  <c r="AH19" i="14"/>
  <c r="BJ17" i="14"/>
  <c r="BL318" i="14"/>
  <c r="BM313" i="14"/>
  <c r="BI313" i="14"/>
  <c r="BM278" i="14"/>
  <c r="BJ276" i="14"/>
  <c r="BI278" i="14"/>
  <c r="BK268" i="14"/>
  <c r="AN255" i="14"/>
  <c r="BM255" i="14"/>
  <c r="AF184" i="14"/>
  <c r="AR169" i="14"/>
  <c r="AF173" i="14"/>
  <c r="AF115" i="14"/>
  <c r="AF89" i="14"/>
  <c r="BJ22" i="14"/>
  <c r="BL22" i="14"/>
  <c r="J20" i="31"/>
  <c r="AF20" i="14"/>
  <c r="F18" i="31"/>
  <c r="G18" i="14"/>
  <c r="G18" i="31" s="1"/>
  <c r="BK21" i="14"/>
  <c r="AH24" i="14"/>
  <c r="AH21" i="14"/>
  <c r="BJ295" i="14"/>
  <c r="BK295" i="14"/>
  <c r="AR272" i="14"/>
  <c r="BJ223" i="14"/>
  <c r="BL223" i="14"/>
  <c r="BK223" i="14"/>
  <c r="AF76" i="14"/>
  <c r="BI31" i="14"/>
  <c r="AN18" i="14"/>
  <c r="AO18" i="14"/>
  <c r="AR18" i="14" s="1"/>
  <c r="U22" i="14"/>
  <c r="AG22" i="14"/>
  <c r="BL17" i="14"/>
  <c r="AF17" i="14"/>
  <c r="W21" i="14"/>
  <c r="W24" i="14"/>
  <c r="BI23" i="14"/>
  <c r="BJ21" i="14"/>
  <c r="BL278" i="14"/>
  <c r="BI270" i="14"/>
  <c r="BM251" i="14"/>
  <c r="BK234" i="14"/>
  <c r="BM234" i="14"/>
  <c r="BK232" i="14"/>
  <c r="BI232" i="14"/>
  <c r="BM232" i="14"/>
  <c r="BL255" i="14"/>
  <c r="BJ227" i="14"/>
  <c r="AF147" i="14"/>
  <c r="AF124" i="14"/>
  <c r="S31" i="14"/>
  <c r="T31" i="14"/>
  <c r="V31" i="14"/>
  <c r="X31" i="14"/>
  <c r="AG31" i="14"/>
  <c r="BK22" i="14"/>
  <c r="AH20" i="14"/>
  <c r="BL19" i="14"/>
  <c r="AF19" i="14"/>
  <c r="S21" i="14"/>
  <c r="AF24" i="14"/>
  <c r="S23" i="14"/>
  <c r="X23" i="14"/>
  <c r="AG23" i="14"/>
  <c r="BM23" i="14"/>
  <c r="AN316" i="14"/>
  <c r="AO313" i="14"/>
  <c r="AR313" i="14" s="1"/>
  <c r="BJ297" i="14"/>
  <c r="BK297" i="14"/>
  <c r="BI268" i="14"/>
  <c r="BL268" i="14"/>
  <c r="BL241" i="14"/>
  <c r="AF191" i="14"/>
  <c r="BL31" i="14"/>
  <c r="BK31" i="14"/>
  <c r="AR27" i="14"/>
  <c r="BL21" i="14"/>
  <c r="AF21" i="14"/>
  <c r="AO22" i="14"/>
  <c r="AR22" i="14" s="1"/>
  <c r="X291" i="14"/>
  <c r="BK276" i="14"/>
  <c r="BI276" i="14"/>
  <c r="BJ272" i="14"/>
  <c r="BI272" i="14"/>
  <c r="AO257" i="14"/>
  <c r="AQ257" i="14"/>
  <c r="BM268" i="14"/>
  <c r="AN268" i="14"/>
  <c r="BK255" i="14"/>
  <c r="BL206" i="14"/>
  <c r="BJ206" i="14"/>
  <c r="BK206" i="14"/>
  <c r="BJ208" i="14"/>
  <c r="BL208" i="14"/>
  <c r="W16" i="14"/>
  <c r="S16" i="14"/>
  <c r="X16" i="14"/>
  <c r="AG16" i="14"/>
  <c r="T16" i="14"/>
  <c r="U16" i="14"/>
  <c r="G23" i="14"/>
  <c r="G23" i="31" s="1"/>
  <c r="BL280" i="14"/>
  <c r="BK280" i="14"/>
  <c r="BM280" i="14"/>
  <c r="BJ225" i="14"/>
  <c r="BL225" i="14"/>
  <c r="AF178" i="14"/>
  <c r="AF195" i="14"/>
  <c r="AF182" i="14"/>
  <c r="AR145" i="14"/>
  <c r="AF139" i="14"/>
  <c r="AF149" i="14"/>
  <c r="BM188" i="14"/>
  <c r="AN178" i="14"/>
  <c r="BK193" i="14"/>
  <c r="AO188" i="14"/>
  <c r="AR188" i="14" s="1"/>
  <c r="BL195" i="14"/>
  <c r="BK188" i="14"/>
  <c r="BJ184" i="14"/>
  <c r="BL184" i="14"/>
  <c r="BK178" i="14"/>
  <c r="AF154" i="14"/>
  <c r="AQ149" i="14"/>
  <c r="BJ147" i="14"/>
  <c r="BL147" i="14"/>
  <c r="BM152" i="14"/>
  <c r="AF85" i="14"/>
  <c r="AN79" i="14"/>
  <c r="AQ79" i="14"/>
  <c r="AR79" i="14" s="1"/>
  <c r="BK76" i="14"/>
  <c r="BL76" i="14"/>
  <c r="BM76" i="14"/>
  <c r="AF70" i="14"/>
  <c r="AR57" i="14"/>
  <c r="AF33" i="14"/>
  <c r="BL197" i="14"/>
  <c r="BM197" i="14"/>
  <c r="AF188" i="14"/>
  <c r="AQ182" i="14"/>
  <c r="AR182" i="14" s="1"/>
  <c r="BI175" i="14"/>
  <c r="BI171" i="14"/>
  <c r="BJ171" i="14"/>
  <c r="BM195" i="14"/>
  <c r="AO149" i="14"/>
  <c r="AR149" i="14" s="1"/>
  <c r="BI158" i="14"/>
  <c r="AR98" i="14"/>
  <c r="AF122" i="14"/>
  <c r="AO100" i="14"/>
  <c r="AQ100" i="14"/>
  <c r="AN100" i="14"/>
  <c r="AF95" i="14"/>
  <c r="AF43" i="14"/>
  <c r="BJ212" i="14"/>
  <c r="BK212" i="14"/>
  <c r="BK197" i="14"/>
  <c r="BK195" i="14"/>
  <c r="AQ175" i="14"/>
  <c r="AR175" i="14" s="1"/>
  <c r="AR171" i="14"/>
  <c r="BK169" i="14"/>
  <c r="BJ169" i="14"/>
  <c r="AF145" i="14"/>
  <c r="BK154" i="14"/>
  <c r="BL154" i="14"/>
  <c r="BK163" i="14"/>
  <c r="BL158" i="14"/>
  <c r="BM154" i="14"/>
  <c r="AO125" i="14"/>
  <c r="AR125" i="14" s="1"/>
  <c r="AR104" i="14"/>
  <c r="AF53" i="14"/>
  <c r="AF274" i="14"/>
  <c r="BM220" i="14"/>
  <c r="BL161" i="14"/>
  <c r="BJ161" i="14"/>
  <c r="BK161" i="14"/>
  <c r="BM143" i="14"/>
  <c r="AQ148" i="14"/>
  <c r="AR148" i="14" s="1"/>
  <c r="AQ147" i="14"/>
  <c r="AR147" i="14" s="1"/>
  <c r="BK149" i="14"/>
  <c r="AF93" i="14"/>
  <c r="AN188" i="14"/>
  <c r="BI186" i="14"/>
  <c r="AR177" i="14"/>
  <c r="BJ143" i="14"/>
  <c r="BI143" i="14"/>
  <c r="BJ132" i="14"/>
  <c r="BM132" i="14"/>
  <c r="BL139" i="14"/>
  <c r="AR102" i="14"/>
  <c r="AN85" i="14"/>
  <c r="AQ85" i="14"/>
  <c r="AR85" i="14" s="1"/>
  <c r="AF79" i="14"/>
  <c r="AF102" i="14"/>
  <c r="BK85" i="14"/>
  <c r="BJ85" i="14"/>
  <c r="AF81" i="14"/>
  <c r="AF72" i="14"/>
  <c r="AF66" i="14"/>
  <c r="AF268" i="14"/>
  <c r="BL193" i="14"/>
  <c r="BJ173" i="14"/>
  <c r="BI173" i="14"/>
  <c r="BL191" i="14"/>
  <c r="AQ169" i="14"/>
  <c r="AQ165" i="14"/>
  <c r="AR165" i="14" s="1"/>
  <c r="BL156" i="14"/>
  <c r="BK156" i="14"/>
  <c r="BM156" i="14"/>
  <c r="BM149" i="14"/>
  <c r="BK143" i="14"/>
  <c r="AO128" i="14"/>
  <c r="AR128" i="14" s="1"/>
  <c r="BM110" i="14"/>
  <c r="BL110" i="14"/>
  <c r="BK110" i="14"/>
  <c r="BK93" i="14"/>
  <c r="BM93" i="14"/>
  <c r="BL93" i="14"/>
  <c r="BL114" i="14"/>
  <c r="BM102" i="14"/>
  <c r="BJ102" i="14"/>
  <c r="BI102" i="14"/>
  <c r="AF51" i="14"/>
  <c r="AF37" i="14"/>
  <c r="BL171" i="14"/>
  <c r="AO113" i="14"/>
  <c r="AR113" i="14" s="1"/>
  <c r="AQ113" i="14"/>
  <c r="AO130" i="14"/>
  <c r="AR130" i="14" s="1"/>
  <c r="BK60" i="14"/>
  <c r="BL60" i="14"/>
  <c r="BJ49" i="14"/>
  <c r="BL49" i="14"/>
  <c r="BK49" i="14"/>
  <c r="BL186" i="14"/>
  <c r="BJ182" i="14"/>
  <c r="BK182" i="14"/>
  <c r="BJ175" i="14"/>
  <c r="BK175" i="14"/>
  <c r="AR173" i="14"/>
  <c r="AR143" i="14"/>
  <c r="AF98" i="14"/>
  <c r="BI72" i="14"/>
  <c r="BM72" i="14"/>
  <c r="BL72" i="14"/>
  <c r="BJ37" i="14"/>
  <c r="AF112" i="14"/>
  <c r="AF74" i="14"/>
  <c r="G6" i="14"/>
  <c r="F6" i="31"/>
  <c r="BJ66" i="14"/>
  <c r="BL33" i="14"/>
  <c r="BJ79" i="14"/>
  <c r="BK79" i="14"/>
  <c r="BK72" i="14"/>
  <c r="AR59" i="14"/>
  <c r="BJ47" i="14"/>
  <c r="BL47" i="14"/>
  <c r="BL70" i="14"/>
  <c r="BK100" i="14"/>
  <c r="BM100" i="14"/>
  <c r="AF100" i="14"/>
  <c r="AR87" i="14"/>
  <c r="AQ45" i="14"/>
  <c r="AR45" i="14" s="1"/>
  <c r="BI70" i="14"/>
  <c r="AF91" i="14"/>
  <c r="AR51" i="14"/>
  <c r="BK41" i="14"/>
  <c r="BL41" i="14"/>
  <c r="BK70" i="14"/>
  <c r="AN35" i="14"/>
  <c r="BJ98" i="14"/>
  <c r="AF104" i="14"/>
  <c r="BL45" i="14"/>
  <c r="AQ53" i="14"/>
  <c r="AR53" i="14" s="1"/>
  <c r="BK45" i="14"/>
  <c r="BJ39" i="14"/>
  <c r="BL39" i="14"/>
  <c r="BJ27" i="14"/>
  <c r="BL27" i="14"/>
  <c r="BL53" i="14"/>
  <c r="AF78" i="14"/>
  <c r="BJ59" i="14"/>
  <c r="BI59" i="14"/>
  <c r="BL59" i="14"/>
  <c r="BK14" i="14"/>
  <c r="BL14" i="14"/>
  <c r="BI14" i="14"/>
  <c r="AF108" i="14"/>
  <c r="BK62" i="14"/>
  <c r="BJ62" i="14"/>
  <c r="AF57" i="14"/>
  <c r="BL18" i="14"/>
  <c r="BK18" i="14"/>
  <c r="BI18" i="14"/>
  <c r="AO55" i="14"/>
  <c r="AQ55" i="14"/>
  <c r="BM18" i="14"/>
  <c r="H16" i="31"/>
  <c r="AF16" i="14"/>
  <c r="BL66" i="14"/>
  <c r="AF177" i="14"/>
  <c r="AQ104" i="14"/>
  <c r="AN104" i="14"/>
  <c r="BL25" i="14"/>
  <c r="BJ25" i="14"/>
  <c r="BK25" i="14"/>
  <c r="H31" i="31"/>
  <c r="AF31" i="14"/>
  <c r="BK16" i="14"/>
  <c r="BL16" i="14"/>
  <c r="BK59" i="14"/>
  <c r="AF27" i="14"/>
  <c r="AF156" i="14"/>
  <c r="AF55" i="14"/>
  <c r="BJ41" i="14"/>
  <c r="BK37" i="14"/>
  <c r="BK68" i="14"/>
  <c r="BK64" i="14"/>
  <c r="BK104" i="14"/>
  <c r="BK95" i="14"/>
  <c r="BM55" i="14"/>
  <c r="BM57" i="14"/>
  <c r="BJ6" i="14"/>
  <c r="BL6" i="14"/>
  <c r="BK6" i="14"/>
  <c r="BM104" i="14"/>
  <c r="BM30" i="14"/>
  <c r="AF18" i="14"/>
  <c r="BJ57" i="14"/>
  <c r="R7" i="6"/>
  <c r="V14" i="14"/>
  <c r="X14" i="14"/>
  <c r="U14" i="14"/>
  <c r="T14" i="14"/>
  <c r="Q59" i="14"/>
  <c r="BK10" i="14"/>
  <c r="S10" i="14"/>
  <c r="BI10" i="14"/>
  <c r="E112" i="6"/>
  <c r="E186" i="6"/>
  <c r="Y16" i="6"/>
  <c r="U16" i="6"/>
  <c r="E108" i="6"/>
  <c r="E124" i="6"/>
  <c r="E57" i="6"/>
  <c r="E61" i="6"/>
  <c r="E65" i="6"/>
  <c r="E182" i="6"/>
  <c r="E198" i="6"/>
  <c r="E214" i="6"/>
  <c r="E303" i="6"/>
  <c r="E104" i="6"/>
  <c r="W10" i="14"/>
  <c r="S9" i="14"/>
  <c r="T9" i="14"/>
  <c r="X9" i="14"/>
  <c r="V9" i="14"/>
  <c r="U9" i="14"/>
  <c r="E120" i="6"/>
  <c r="H16" i="6"/>
  <c r="BJ10" i="14"/>
  <c r="Q77" i="14"/>
  <c r="Q131" i="14"/>
  <c r="Q96" i="14"/>
  <c r="BO274" i="14"/>
  <c r="BO257" i="14"/>
  <c r="BO53" i="14"/>
  <c r="Q230" i="14"/>
  <c r="U10" i="14"/>
  <c r="E58" i="6"/>
  <c r="E211" i="6"/>
  <c r="E308" i="6"/>
  <c r="E294" i="6"/>
  <c r="E298" i="6"/>
  <c r="BO177" i="14"/>
  <c r="Q16" i="14"/>
  <c r="E66" i="6"/>
  <c r="Q111" i="14"/>
  <c r="Q52" i="14"/>
  <c r="T10" i="14"/>
  <c r="V10" i="14"/>
  <c r="E62" i="6"/>
  <c r="Q113" i="14"/>
  <c r="Q150" i="14"/>
  <c r="BO51" i="14"/>
  <c r="Q88" i="14"/>
  <c r="Q243" i="14"/>
  <c r="BO147" i="14"/>
  <c r="Q144" i="14"/>
  <c r="BO59" i="14"/>
  <c r="Q56" i="14"/>
  <c r="V11" i="14"/>
  <c r="W14" i="6"/>
  <c r="V7" i="6"/>
  <c r="E106" i="6"/>
  <c r="E122" i="6"/>
  <c r="E72" i="6"/>
  <c r="E80" i="6"/>
  <c r="E88" i="6"/>
  <c r="E96" i="6"/>
  <c r="E196" i="6"/>
  <c r="E212" i="6"/>
  <c r="E226" i="6"/>
  <c r="E284" i="6"/>
  <c r="E301" i="6"/>
  <c r="E271" i="6"/>
  <c r="E273" i="6"/>
  <c r="E275" i="6"/>
  <c r="E277" i="6"/>
  <c r="E279" i="6"/>
  <c r="E281" i="6"/>
  <c r="E283" i="6"/>
  <c r="E285" i="6"/>
  <c r="E287" i="6"/>
  <c r="E289" i="6"/>
  <c r="BJ11" i="14"/>
  <c r="BK11" i="14"/>
  <c r="BI11" i="14"/>
  <c r="X7" i="14"/>
  <c r="W7" i="14"/>
  <c r="S11" i="14"/>
  <c r="U7" i="14"/>
  <c r="E230" i="6"/>
  <c r="Q314" i="14"/>
  <c r="V7" i="14"/>
  <c r="Y7" i="6"/>
  <c r="I7" i="6"/>
  <c r="E68" i="6"/>
  <c r="E76" i="6"/>
  <c r="E84" i="6"/>
  <c r="E92" i="6"/>
  <c r="E266" i="6"/>
  <c r="E248" i="6"/>
  <c r="E256" i="6"/>
  <c r="E307" i="6"/>
  <c r="Q71" i="14"/>
  <c r="P7" i="6"/>
  <c r="E56" i="6"/>
  <c r="E60" i="6"/>
  <c r="E64" i="6"/>
  <c r="E71" i="6"/>
  <c r="E79" i="6"/>
  <c r="E87" i="6"/>
  <c r="E95" i="6"/>
  <c r="E103" i="6"/>
  <c r="E119" i="6"/>
  <c r="E177" i="6"/>
  <c r="S7" i="14"/>
  <c r="BL11" i="14"/>
  <c r="T11" i="14"/>
  <c r="X11" i="14"/>
  <c r="T7" i="14"/>
  <c r="Y4" i="24"/>
  <c r="Y5" i="24" s="1"/>
  <c r="M11" i="6"/>
  <c r="E272" i="6"/>
  <c r="E280" i="6"/>
  <c r="C6" i="17"/>
  <c r="M16" i="6"/>
  <c r="N7" i="6"/>
  <c r="X16" i="6"/>
  <c r="U7" i="6"/>
  <c r="N6" i="6"/>
  <c r="M6" i="6"/>
  <c r="E311" i="6"/>
  <c r="W6" i="6"/>
  <c r="Q4" i="6"/>
  <c r="P16" i="6"/>
  <c r="Q7" i="6"/>
  <c r="J6" i="6"/>
  <c r="T7" i="6"/>
  <c r="E6" i="17"/>
  <c r="D6" i="17"/>
  <c r="U6" i="6"/>
  <c r="N16" i="6"/>
  <c r="U12" i="6"/>
  <c r="I16" i="6"/>
  <c r="G14" i="6"/>
  <c r="S6" i="6"/>
  <c r="T16" i="6"/>
  <c r="Z6" i="6"/>
  <c r="S7" i="6"/>
  <c r="Q16" i="6"/>
  <c r="T13" i="6"/>
  <c r="V11" i="6"/>
  <c r="Q8" i="6"/>
  <c r="L16" i="6"/>
  <c r="Z14" i="6"/>
  <c r="W16" i="6"/>
  <c r="J16" i="6"/>
  <c r="K16" i="6"/>
  <c r="Z16" i="6"/>
  <c r="P6" i="6"/>
  <c r="H9" i="6"/>
  <c r="T8" i="6"/>
  <c r="G16" i="6"/>
  <c r="R16" i="6"/>
  <c r="E105" i="6"/>
  <c r="E113" i="6"/>
  <c r="E121" i="6"/>
  <c r="E197" i="6"/>
  <c r="E187" i="6"/>
  <c r="E219" i="6"/>
  <c r="E185" i="6"/>
  <c r="E217" i="6"/>
  <c r="E175" i="6"/>
  <c r="E207" i="6"/>
  <c r="E170" i="6"/>
  <c r="E180" i="6"/>
  <c r="E236" i="6"/>
  <c r="E130" i="6"/>
  <c r="E132" i="6"/>
  <c r="E136" i="6"/>
  <c r="E138" i="6"/>
  <c r="E140" i="6"/>
  <c r="E146" i="6"/>
  <c r="E148" i="6"/>
  <c r="E152" i="6"/>
  <c r="E154" i="6"/>
  <c r="E162" i="6"/>
  <c r="E168" i="6"/>
  <c r="E253" i="6"/>
  <c r="E227" i="6"/>
  <c r="E229" i="6"/>
  <c r="E231" i="6"/>
  <c r="E235" i="6"/>
  <c r="E237" i="6"/>
  <c r="E243" i="6"/>
  <c r="E251" i="6"/>
  <c r="E255" i="6"/>
  <c r="E259" i="6"/>
  <c r="E246" i="6"/>
  <c r="E250" i="6"/>
  <c r="E254" i="6"/>
  <c r="E262" i="6"/>
  <c r="E300" i="6"/>
  <c r="E291" i="6"/>
  <c r="E304" i="6"/>
  <c r="Q241" i="14"/>
  <c r="E15" i="31"/>
  <c r="L15" i="31"/>
  <c r="C15" i="31"/>
  <c r="J15" i="31"/>
  <c r="H15" i="31"/>
  <c r="F15" i="31"/>
  <c r="I10" i="31"/>
  <c r="M15" i="31"/>
  <c r="D15" i="31"/>
  <c r="K15" i="31"/>
  <c r="C9" i="31"/>
  <c r="E9" i="31"/>
  <c r="I15" i="31"/>
  <c r="N15" i="31"/>
  <c r="L10" i="31"/>
  <c r="C14" i="31"/>
  <c r="F10" i="31"/>
  <c r="N9" i="31"/>
  <c r="Q212" i="14"/>
  <c r="Q31" i="14"/>
  <c r="Q299" i="14"/>
  <c r="Q178" i="14"/>
  <c r="Q191" i="14"/>
  <c r="Q41" i="14"/>
  <c r="Q247" i="14"/>
  <c r="Q43" i="14"/>
  <c r="K10" i="6"/>
  <c r="U8" i="6"/>
  <c r="O6" i="6"/>
  <c r="Z10" i="6"/>
  <c r="P8" i="6"/>
  <c r="R6" i="6"/>
  <c r="R9" i="6"/>
  <c r="I6" i="6"/>
  <c r="V16" i="6"/>
  <c r="T10" i="6"/>
  <c r="Q315" i="14"/>
  <c r="Q90" i="14"/>
  <c r="Q184" i="14"/>
  <c r="T6" i="6"/>
  <c r="E102" i="6"/>
  <c r="E118" i="6"/>
  <c r="E70" i="6"/>
  <c r="E78" i="6"/>
  <c r="E86" i="6"/>
  <c r="E94" i="6"/>
  <c r="E176" i="6"/>
  <c r="E192" i="6"/>
  <c r="E208" i="6"/>
  <c r="E305" i="6"/>
  <c r="Q169" i="14"/>
  <c r="Q100" i="14"/>
  <c r="W10" i="6"/>
  <c r="S10" i="6"/>
  <c r="E35" i="6"/>
  <c r="I10" i="6"/>
  <c r="E51" i="6"/>
  <c r="E39" i="6"/>
  <c r="R10" i="6"/>
  <c r="Y9" i="6"/>
  <c r="I9" i="6"/>
  <c r="E98" i="6"/>
  <c r="E172" i="6"/>
  <c r="E188" i="6"/>
  <c r="E204" i="6"/>
  <c r="E128" i="6"/>
  <c r="E144" i="6"/>
  <c r="E160" i="6"/>
  <c r="E233" i="6"/>
  <c r="E239" i="6"/>
  <c r="E242" i="6"/>
  <c r="E252" i="6"/>
  <c r="E258" i="6"/>
  <c r="E278" i="6"/>
  <c r="BO270" i="14"/>
  <c r="BO253" i="14"/>
  <c r="Q277" i="14"/>
  <c r="BO247" i="14"/>
  <c r="Q85" i="14"/>
  <c r="E47" i="6"/>
  <c r="E31" i="6"/>
  <c r="E114" i="6"/>
  <c r="T9" i="6"/>
  <c r="T12" i="6"/>
  <c r="W9" i="6"/>
  <c r="S16" i="6"/>
  <c r="E178" i="6"/>
  <c r="E296" i="6"/>
  <c r="E313" i="6"/>
  <c r="BO284" i="14"/>
  <c r="Y317" i="14"/>
  <c r="BN317" i="14" s="1"/>
  <c r="BO249" i="14"/>
  <c r="Q58" i="14"/>
  <c r="Q293" i="14"/>
  <c r="Q210" i="14"/>
  <c r="G10" i="6"/>
  <c r="V10" i="6"/>
  <c r="E43" i="6"/>
  <c r="X9" i="6"/>
  <c r="J10" i="6"/>
  <c r="L9" i="6"/>
  <c r="K9" i="6"/>
  <c r="E53" i="6"/>
  <c r="E49" i="6"/>
  <c r="E45" i="6"/>
  <c r="E41" i="6"/>
  <c r="E37" i="6"/>
  <c r="E33" i="6"/>
  <c r="E29" i="6"/>
  <c r="Y10" i="6"/>
  <c r="Y6" i="6"/>
  <c r="R8" i="6"/>
  <c r="E110" i="6"/>
  <c r="E126" i="6"/>
  <c r="E74" i="6"/>
  <c r="E82" i="6"/>
  <c r="E90" i="6"/>
  <c r="E184" i="6"/>
  <c r="E200" i="6"/>
  <c r="E216" i="6"/>
  <c r="Q228" i="14"/>
  <c r="Q67" i="14"/>
  <c r="W7" i="6"/>
  <c r="E55" i="6"/>
  <c r="E59" i="6"/>
  <c r="E63" i="6"/>
  <c r="E264" i="6"/>
  <c r="E309" i="6"/>
  <c r="Q249" i="14"/>
  <c r="Q148" i="14"/>
  <c r="BO143" i="14"/>
  <c r="Q60" i="14"/>
  <c r="BO55" i="14"/>
  <c r="Q47" i="14"/>
  <c r="O13" i="6"/>
  <c r="V13" i="6"/>
  <c r="E156" i="6"/>
  <c r="E164" i="6"/>
  <c r="Q35" i="14"/>
  <c r="Q297" i="14"/>
  <c r="Q287" i="14"/>
  <c r="Q87" i="14"/>
  <c r="Q51" i="14"/>
  <c r="Q64" i="14"/>
  <c r="T4" i="6"/>
  <c r="R11" i="6"/>
  <c r="K13" i="6"/>
  <c r="P4" i="6"/>
  <c r="N4" i="6"/>
  <c r="M13" i="6"/>
  <c r="M4" i="6"/>
  <c r="I11" i="6"/>
  <c r="R15" i="6"/>
  <c r="L13" i="6"/>
  <c r="N11" i="6"/>
  <c r="O10" i="6"/>
  <c r="Z7" i="6"/>
  <c r="J7" i="6"/>
  <c r="K6" i="6"/>
  <c r="Y4" i="6"/>
  <c r="I4" i="6"/>
  <c r="J14" i="6"/>
  <c r="G13" i="6"/>
  <c r="Y11" i="6"/>
  <c r="N10" i="6"/>
  <c r="G9" i="6"/>
  <c r="M7" i="6"/>
  <c r="V6" i="6"/>
  <c r="L4" i="6"/>
  <c r="M14" i="6"/>
  <c r="T11" i="6"/>
  <c r="M10" i="6"/>
  <c r="S8" i="6"/>
  <c r="L7" i="6"/>
  <c r="Q6" i="6"/>
  <c r="S4" i="6"/>
  <c r="W11" i="6"/>
  <c r="P10" i="6"/>
  <c r="G7" i="6"/>
  <c r="L6" i="6"/>
  <c r="E101" i="6"/>
  <c r="E109" i="6"/>
  <c r="E117" i="6"/>
  <c r="E125" i="6"/>
  <c r="E181" i="6"/>
  <c r="E213" i="6"/>
  <c r="E171" i="6"/>
  <c r="E203" i="6"/>
  <c r="E249" i="6"/>
  <c r="E201" i="6"/>
  <c r="E191" i="6"/>
  <c r="E274" i="6"/>
  <c r="E282" i="6"/>
  <c r="E286" i="6"/>
  <c r="E290" i="6"/>
  <c r="E310" i="6"/>
  <c r="BO287" i="14"/>
  <c r="Q223" i="14"/>
  <c r="Q186" i="14"/>
  <c r="Q165" i="14"/>
  <c r="P13" i="6"/>
  <c r="X13" i="6"/>
  <c r="H13" i="6"/>
  <c r="Z11" i="6"/>
  <c r="J11" i="6"/>
  <c r="U4" i="6"/>
  <c r="Q15" i="6"/>
  <c r="W13" i="6"/>
  <c r="Q11" i="6"/>
  <c r="X4" i="6"/>
  <c r="H4" i="6"/>
  <c r="P11" i="6"/>
  <c r="O4" i="6"/>
  <c r="G11" i="6"/>
  <c r="E69" i="6"/>
  <c r="E73" i="6"/>
  <c r="E77" i="6"/>
  <c r="E81" i="6"/>
  <c r="E85" i="6"/>
  <c r="E89" i="6"/>
  <c r="E93" i="6"/>
  <c r="E97" i="6"/>
  <c r="E99" i="6"/>
  <c r="E107" i="6"/>
  <c r="E115" i="6"/>
  <c r="E123" i="6"/>
  <c r="E173" i="6"/>
  <c r="E205" i="6"/>
  <c r="E195" i="6"/>
  <c r="E193" i="6"/>
  <c r="E183" i="6"/>
  <c r="E215" i="6"/>
  <c r="E222" i="6"/>
  <c r="E270" i="6"/>
  <c r="E276" i="6"/>
  <c r="E293" i="6"/>
  <c r="E267" i="6"/>
  <c r="E295" i="6"/>
  <c r="E297" i="6"/>
  <c r="E299" i="6"/>
  <c r="Y172" i="14"/>
  <c r="BN172" i="14" s="1"/>
  <c r="BO93" i="14"/>
  <c r="BO47" i="14"/>
  <c r="BO43" i="14"/>
  <c r="Q138" i="14"/>
  <c r="Q134" i="14"/>
  <c r="Q121" i="14"/>
  <c r="Q101" i="14"/>
  <c r="Q63" i="14"/>
  <c r="Y36" i="14"/>
  <c r="BN36" i="14" s="1"/>
  <c r="BO293" i="14"/>
  <c r="BO98" i="14"/>
  <c r="BO18" i="14"/>
  <c r="Q66" i="14"/>
  <c r="Q50" i="14"/>
  <c r="BO309" i="14"/>
  <c r="BO171" i="14"/>
  <c r="Q114" i="14"/>
  <c r="BO255" i="14"/>
  <c r="BO264" i="14"/>
  <c r="Q279" i="14"/>
  <c r="BO266" i="14"/>
  <c r="BO211" i="14"/>
  <c r="BO164" i="14"/>
  <c r="BO128" i="14"/>
  <c r="BO149" i="14"/>
  <c r="Q146" i="14"/>
  <c r="BO145" i="14"/>
  <c r="Q142" i="14"/>
  <c r="Q125" i="14"/>
  <c r="Q107" i="14"/>
  <c r="Q73" i="14"/>
  <c r="BO57" i="14"/>
  <c r="Q54" i="14"/>
  <c r="Q268" i="14"/>
  <c r="Q251" i="14"/>
  <c r="Q163" i="14"/>
  <c r="Q33" i="14"/>
  <c r="BO175" i="14"/>
  <c r="BO102" i="14"/>
  <c r="BO272" i="14"/>
  <c r="BO268" i="14"/>
  <c r="BO132" i="14"/>
  <c r="BO276" i="14"/>
  <c r="Y291" i="14"/>
  <c r="BN291" i="14" s="1"/>
  <c r="Y260" i="14"/>
  <c r="BN260" i="14" s="1"/>
  <c r="Q260" i="14"/>
  <c r="BO179" i="14"/>
  <c r="BO173" i="14"/>
  <c r="BO169" i="14"/>
  <c r="BO126" i="14"/>
  <c r="BO104" i="14"/>
  <c r="BO100" i="14"/>
  <c r="Q109" i="14"/>
  <c r="Q92" i="14"/>
  <c r="Q75" i="14"/>
  <c r="Q97" i="14"/>
  <c r="Q104" i="14"/>
  <c r="Q68" i="14"/>
  <c r="Q290" i="14"/>
  <c r="Q313" i="14"/>
  <c r="Q274" i="14"/>
  <c r="Q276" i="14"/>
  <c r="Q257" i="14"/>
  <c r="BO254" i="14"/>
  <c r="BO114" i="14"/>
  <c r="Q280" i="14"/>
  <c r="Q275" i="14"/>
  <c r="Q281" i="14"/>
  <c r="Q153" i="14"/>
  <c r="Q172" i="14"/>
  <c r="Q151" i="14"/>
  <c r="BO29" i="14"/>
  <c r="Q24" i="14"/>
  <c r="Q208" i="14"/>
  <c r="Q180" i="14"/>
  <c r="Q79" i="14"/>
  <c r="Q175" i="14"/>
  <c r="Q132" i="14"/>
  <c r="Q161" i="14"/>
  <c r="Q12" i="14"/>
  <c r="Q8" i="14"/>
  <c r="Q4" i="14"/>
  <c r="Q14" i="14"/>
  <c r="Q10" i="14"/>
  <c r="Q6" i="14"/>
  <c r="BO305" i="14"/>
  <c r="BO273" i="14"/>
  <c r="BO209" i="14"/>
  <c r="BO162" i="14"/>
  <c r="Q128" i="14"/>
  <c r="Q126" i="14"/>
  <c r="Q53" i="14"/>
  <c r="Q49" i="14"/>
  <c r="Q39" i="14"/>
  <c r="Q27" i="14"/>
  <c r="Y305" i="14"/>
  <c r="BN305" i="14" s="1"/>
  <c r="Y304" i="14"/>
  <c r="BN304" i="14" s="1"/>
  <c r="BO258" i="14"/>
  <c r="Q112" i="14"/>
  <c r="Q110" i="14"/>
  <c r="Q108" i="14"/>
  <c r="Q106" i="14"/>
  <c r="BO30" i="14"/>
  <c r="Q30" i="14"/>
  <c r="Q316" i="14"/>
  <c r="Q253" i="14"/>
  <c r="Q206" i="14"/>
  <c r="Q145" i="14"/>
  <c r="Q55" i="14"/>
  <c r="BO269" i="14"/>
  <c r="BO240" i="14"/>
  <c r="Q117" i="14"/>
  <c r="BO22" i="14"/>
  <c r="Q318" i="14"/>
  <c r="Q245" i="14"/>
  <c r="Q225" i="14"/>
  <c r="Q173" i="14"/>
  <c r="Q171" i="14"/>
  <c r="Q195" i="14"/>
  <c r="Q62" i="14"/>
  <c r="Q57" i="14"/>
  <c r="BO112" i="14"/>
  <c r="BO95" i="14"/>
  <c r="BO70" i="14"/>
  <c r="BO68" i="14"/>
  <c r="BO46" i="14"/>
  <c r="BO31" i="14"/>
  <c r="Q255" i="14"/>
  <c r="Q263" i="14"/>
  <c r="Q296" i="14"/>
  <c r="Q240" i="14"/>
  <c r="BO207" i="14"/>
  <c r="BO229" i="14"/>
  <c r="BO214" i="14"/>
  <c r="BO213" i="14"/>
  <c r="BO212" i="14"/>
  <c r="BO201" i="14"/>
  <c r="BO193" i="14"/>
  <c r="BO250" i="14"/>
  <c r="BO192" i="14"/>
  <c r="Q183" i="14"/>
  <c r="BO165" i="14"/>
  <c r="BO152" i="14"/>
  <c r="BO170" i="14"/>
  <c r="Q61" i="14"/>
  <c r="BO99" i="14"/>
  <c r="BO38" i="14"/>
  <c r="Q80" i="14"/>
  <c r="BO199" i="14"/>
  <c r="BO301" i="14"/>
  <c r="BO282" i="14"/>
  <c r="Q286" i="14"/>
  <c r="BO232" i="14"/>
  <c r="BO216" i="14"/>
  <c r="BO217" i="14"/>
  <c r="BO159" i="14"/>
  <c r="Q295" i="14"/>
  <c r="BO316" i="14"/>
  <c r="Q301" i="14"/>
  <c r="BO292" i="14"/>
  <c r="Q292" i="14"/>
  <c r="BO280" i="14"/>
  <c r="BO298" i="14"/>
  <c r="Q283" i="14"/>
  <c r="BO262" i="14"/>
  <c r="Q259" i="14"/>
  <c r="BO218" i="14"/>
  <c r="BO197" i="14"/>
  <c r="BO186" i="14"/>
  <c r="Q192" i="14"/>
  <c r="Q176" i="14"/>
  <c r="Q159" i="14"/>
  <c r="Q157" i="14"/>
  <c r="Q155" i="14"/>
  <c r="Q170" i="14"/>
  <c r="BO76" i="14"/>
  <c r="Q103" i="14"/>
  <c r="Q147" i="14"/>
  <c r="Q18" i="14"/>
  <c r="BO297" i="14"/>
  <c r="Q211" i="14"/>
  <c r="Q164" i="14"/>
  <c r="BO129" i="14"/>
  <c r="Q86" i="14"/>
  <c r="Q84" i="14"/>
  <c r="Q42" i="14"/>
  <c r="BO27" i="14"/>
  <c r="BO16" i="14"/>
  <c r="Q270" i="14"/>
  <c r="Q188" i="14"/>
  <c r="Q177" i="14"/>
  <c r="BO306" i="14"/>
  <c r="BO308" i="14"/>
  <c r="BO291" i="14"/>
  <c r="BO281" i="14"/>
  <c r="BO260" i="14"/>
  <c r="BO234" i="14"/>
  <c r="Q248" i="14"/>
  <c r="Q214" i="14"/>
  <c r="BO210" i="14"/>
  <c r="BO203" i="14"/>
  <c r="BO195" i="14"/>
  <c r="BO191" i="14"/>
  <c r="Q158" i="14"/>
  <c r="Q154" i="14"/>
  <c r="BO215" i="14"/>
  <c r="BO163" i="14"/>
  <c r="BO154" i="14"/>
  <c r="Q189" i="14"/>
  <c r="Q174" i="14"/>
  <c r="BO150" i="14"/>
  <c r="BO137" i="14"/>
  <c r="BO133" i="14"/>
  <c r="BO122" i="14"/>
  <c r="BO118" i="14"/>
  <c r="Q115" i="14"/>
  <c r="BO106" i="14"/>
  <c r="BO96" i="14"/>
  <c r="BO89" i="14"/>
  <c r="BO83" i="14"/>
  <c r="BO81" i="14"/>
  <c r="BO72" i="14"/>
  <c r="BO71" i="14"/>
  <c r="BO49" i="14"/>
  <c r="BO45" i="14"/>
  <c r="BO41" i="14"/>
  <c r="BO37" i="14"/>
  <c r="BO33" i="14"/>
  <c r="BO65" i="14"/>
  <c r="BO44" i="14"/>
  <c r="BO80" i="14"/>
  <c r="BO36" i="14"/>
  <c r="BO32" i="14"/>
  <c r="Q227" i="14"/>
  <c r="Q182" i="14"/>
  <c r="Q149" i="14"/>
  <c r="Q102" i="14"/>
  <c r="Q98" i="14"/>
  <c r="Q45" i="14"/>
  <c r="Q252" i="14"/>
  <c r="Q289" i="14"/>
  <c r="BO315" i="14"/>
  <c r="BO313" i="14"/>
  <c r="Y311" i="14"/>
  <c r="BN311" i="14" s="1"/>
  <c r="Q309" i="14"/>
  <c r="BO299" i="14"/>
  <c r="Y301" i="14"/>
  <c r="BN301" i="14" s="1"/>
  <c r="Y294" i="14"/>
  <c r="BN294" i="14" s="1"/>
  <c r="BO275" i="14"/>
  <c r="BO252" i="14"/>
  <c r="Y286" i="14"/>
  <c r="BN286" i="14" s="1"/>
  <c r="Q267" i="14"/>
  <c r="BO245" i="14"/>
  <c r="BO236" i="14"/>
  <c r="Q218" i="14"/>
  <c r="Q203" i="14"/>
  <c r="Q199" i="14"/>
  <c r="BO235" i="14"/>
  <c r="BO181" i="14"/>
  <c r="Q152" i="14"/>
  <c r="BO156" i="14"/>
  <c r="BO139" i="14"/>
  <c r="BO130" i="14"/>
  <c r="BO135" i="14"/>
  <c r="BO172" i="14"/>
  <c r="BO87" i="14"/>
  <c r="BO64" i="14"/>
  <c r="BO115" i="14"/>
  <c r="BO108" i="14"/>
  <c r="BO91" i="14"/>
  <c r="BO85" i="14"/>
  <c r="BO74" i="14"/>
  <c r="BO66" i="14"/>
  <c r="BO62" i="14"/>
  <c r="BO105" i="14"/>
  <c r="Q34" i="14"/>
  <c r="Q40" i="14"/>
  <c r="BO20" i="14"/>
  <c r="Q130" i="14"/>
  <c r="Q124" i="14"/>
  <c r="Q83" i="14"/>
  <c r="Q29" i="14"/>
  <c r="BO311" i="14"/>
  <c r="Q311" i="14"/>
  <c r="Q303" i="14"/>
  <c r="Y302" i="14"/>
  <c r="BN302" i="14" s="1"/>
  <c r="BO310" i="14"/>
  <c r="BO300" i="14"/>
  <c r="BO278" i="14"/>
  <c r="BO283" i="14"/>
  <c r="BO307" i="14"/>
  <c r="BO265" i="14"/>
  <c r="Q262" i="14"/>
  <c r="BO259" i="14"/>
  <c r="BO238" i="14"/>
  <c r="Q239" i="14"/>
  <c r="Q237" i="14"/>
  <c r="BO220" i="14"/>
  <c r="BO228" i="14"/>
  <c r="BO221" i="14"/>
  <c r="BO202" i="14"/>
  <c r="BO198" i="14"/>
  <c r="BO196" i="14"/>
  <c r="BO190" i="14"/>
  <c r="BO158" i="14"/>
  <c r="BO189" i="14"/>
  <c r="BO174" i="14"/>
  <c r="BO120" i="14"/>
  <c r="BO116" i="14"/>
  <c r="Y187" i="14"/>
  <c r="BN187" i="14" s="1"/>
  <c r="BO140" i="14"/>
  <c r="BO136" i="14"/>
  <c r="BO119" i="14"/>
  <c r="BO60" i="14"/>
  <c r="BO110" i="14"/>
  <c r="BO79" i="14"/>
  <c r="BO39" i="14"/>
  <c r="BO35" i="14"/>
  <c r="Q105" i="14"/>
  <c r="BO48" i="14"/>
  <c r="Q38" i="14"/>
  <c r="Q82" i="14"/>
  <c r="BO103" i="14"/>
  <c r="BO50" i="14"/>
  <c r="Q28" i="14"/>
  <c r="BO23" i="14"/>
  <c r="BO21" i="14"/>
  <c r="Q284" i="14"/>
  <c r="Q272" i="14"/>
  <c r="BO14" i="14"/>
  <c r="AH14" i="14"/>
  <c r="AF14" i="14"/>
  <c r="BO13" i="14"/>
  <c r="AH13" i="14"/>
  <c r="AF13" i="14"/>
  <c r="BO10" i="14"/>
  <c r="AF10" i="14"/>
  <c r="AH10" i="14"/>
  <c r="BO9" i="14"/>
  <c r="AF9" i="14"/>
  <c r="AH9" i="14"/>
  <c r="BO6" i="14"/>
  <c r="AH6" i="14"/>
  <c r="AF6" i="14"/>
  <c r="BO5" i="14"/>
  <c r="AF5" i="14"/>
  <c r="AH5" i="14"/>
  <c r="AR12" i="14"/>
  <c r="AR8" i="14"/>
  <c r="AR6" i="14"/>
  <c r="AR4" i="14"/>
  <c r="AK11" i="14"/>
  <c r="AK7" i="14"/>
  <c r="AK3" i="14"/>
  <c r="Q7" i="14"/>
  <c r="Q9" i="14"/>
  <c r="BM4" i="14"/>
  <c r="BM14" i="14"/>
  <c r="BM8" i="14"/>
  <c r="BM6" i="14"/>
  <c r="BO12" i="14"/>
  <c r="AF12" i="14"/>
  <c r="AH12" i="14"/>
  <c r="BO11" i="14"/>
  <c r="AH11" i="14"/>
  <c r="AF11" i="14"/>
  <c r="BO8" i="14"/>
  <c r="AF8" i="14"/>
  <c r="AH8" i="14"/>
  <c r="BO7" i="14"/>
  <c r="AH7" i="14"/>
  <c r="AF7" i="14"/>
  <c r="BO4" i="14"/>
  <c r="AF4" i="14"/>
  <c r="AH4" i="14"/>
  <c r="BO3" i="14"/>
  <c r="AF3" i="14"/>
  <c r="AH3" i="14"/>
  <c r="Q11" i="14"/>
  <c r="Q5" i="14"/>
  <c r="Q3" i="14"/>
  <c r="AK13" i="14"/>
  <c r="AK9" i="14"/>
  <c r="AK5" i="14"/>
  <c r="Q13" i="14"/>
  <c r="BM12" i="14"/>
  <c r="Q305" i="14"/>
  <c r="Y264" i="14"/>
  <c r="BN264" i="14" s="1"/>
  <c r="Y266" i="14"/>
  <c r="BN266" i="14" s="1"/>
  <c r="BO267" i="14"/>
  <c r="Y247" i="14"/>
  <c r="BN247" i="14" s="1"/>
  <c r="Y230" i="14"/>
  <c r="BN230" i="14" s="1"/>
  <c r="Q244" i="14"/>
  <c r="Y240" i="14"/>
  <c r="BN240" i="14" s="1"/>
  <c r="Y232" i="14"/>
  <c r="BN232" i="14" s="1"/>
  <c r="Y248" i="14"/>
  <c r="BN248" i="14" s="1"/>
  <c r="Y244" i="14"/>
  <c r="BN244" i="14" s="1"/>
  <c r="Y227" i="14"/>
  <c r="BN227" i="14" s="1"/>
  <c r="Y210" i="14"/>
  <c r="BN210" i="14" s="1"/>
  <c r="BO223" i="14"/>
  <c r="Y218" i="14"/>
  <c r="BN218" i="14" s="1"/>
  <c r="Y197" i="14"/>
  <c r="BN197" i="14" s="1"/>
  <c r="BO233" i="14"/>
  <c r="Y207" i="14"/>
  <c r="BN207" i="14" s="1"/>
  <c r="Y221" i="14"/>
  <c r="BN221" i="14" s="1"/>
  <c r="Y219" i="14"/>
  <c r="BN219" i="14" s="1"/>
  <c r="Y204" i="14"/>
  <c r="BN204" i="14" s="1"/>
  <c r="Y202" i="14"/>
  <c r="BN202" i="14" s="1"/>
  <c r="Y200" i="14"/>
  <c r="BN200" i="14" s="1"/>
  <c r="Y198" i="14"/>
  <c r="BN198" i="14" s="1"/>
  <c r="Y196" i="14"/>
  <c r="BN196" i="14" s="1"/>
  <c r="Y180" i="14"/>
  <c r="BN180" i="14" s="1"/>
  <c r="Y163" i="14"/>
  <c r="BN163" i="14" s="1"/>
  <c r="Y217" i="14"/>
  <c r="BN217" i="14" s="1"/>
  <c r="Y215" i="14"/>
  <c r="BN215" i="14" s="1"/>
  <c r="Y192" i="14"/>
  <c r="BN192" i="14" s="1"/>
  <c r="BO184" i="14"/>
  <c r="Y156" i="14"/>
  <c r="BN156" i="14" s="1"/>
  <c r="Y185" i="14"/>
  <c r="BN185" i="14" s="1"/>
  <c r="Y162" i="14"/>
  <c r="BN162" i="14" s="1"/>
  <c r="Y129" i="14"/>
  <c r="BN129" i="14" s="1"/>
  <c r="Y137" i="14"/>
  <c r="BN137" i="14" s="1"/>
  <c r="Y120" i="14"/>
  <c r="BN120" i="14" s="1"/>
  <c r="BO148" i="14"/>
  <c r="Y147" i="14"/>
  <c r="BN147" i="14" s="1"/>
  <c r="BO144" i="14"/>
  <c r="Y143" i="14"/>
  <c r="BN143" i="14" s="1"/>
  <c r="Y126" i="14"/>
  <c r="BN126" i="14" s="1"/>
  <c r="Y96" i="14"/>
  <c r="BN96" i="14" s="1"/>
  <c r="Y92" i="14"/>
  <c r="BN92" i="14" s="1"/>
  <c r="Y88" i="14"/>
  <c r="BN88" i="14" s="1"/>
  <c r="Y75" i="14"/>
  <c r="BN75" i="14" s="1"/>
  <c r="Y71" i="14"/>
  <c r="BN71" i="14" s="1"/>
  <c r="Y140" i="14"/>
  <c r="BN140" i="14" s="1"/>
  <c r="Y136" i="14"/>
  <c r="BN136" i="14" s="1"/>
  <c r="Y123" i="14"/>
  <c r="BN123" i="14" s="1"/>
  <c r="Y119" i="14"/>
  <c r="BN119" i="14" s="1"/>
  <c r="Y66" i="14"/>
  <c r="BN66" i="14" s="1"/>
  <c r="Y62" i="14"/>
  <c r="BN62" i="14" s="1"/>
  <c r="Y49" i="14"/>
  <c r="BN49" i="14" s="1"/>
  <c r="Y45" i="14"/>
  <c r="BN45" i="14" s="1"/>
  <c r="Y41" i="14"/>
  <c r="BN41" i="14" s="1"/>
  <c r="Y37" i="14"/>
  <c r="BN37" i="14" s="1"/>
  <c r="Y33" i="14"/>
  <c r="BN33" i="14" s="1"/>
  <c r="Y115" i="14"/>
  <c r="BN115" i="14" s="1"/>
  <c r="Y110" i="14"/>
  <c r="BN110" i="14" s="1"/>
  <c r="Y93" i="14"/>
  <c r="BN93" i="14" s="1"/>
  <c r="BO88" i="14"/>
  <c r="Y76" i="14"/>
  <c r="BN76" i="14" s="1"/>
  <c r="Y69" i="14"/>
  <c r="BN69" i="14" s="1"/>
  <c r="Y48" i="14"/>
  <c r="BN48" i="14" s="1"/>
  <c r="Y99" i="14"/>
  <c r="BN99" i="14" s="1"/>
  <c r="Y46" i="14"/>
  <c r="BN46" i="14" s="1"/>
  <c r="Y38" i="14"/>
  <c r="BN38" i="14" s="1"/>
  <c r="Y65" i="14"/>
  <c r="BN65" i="14" s="1"/>
  <c r="Y44" i="14"/>
  <c r="BN44" i="14" s="1"/>
  <c r="BO86" i="14"/>
  <c r="BO84" i="14"/>
  <c r="BO63" i="14"/>
  <c r="BO42" i="14"/>
  <c r="BO28" i="14"/>
  <c r="Y27" i="14"/>
  <c r="BN27" i="14" s="1"/>
  <c r="Y32" i="14"/>
  <c r="BN32" i="14" s="1"/>
  <c r="Q32" i="14"/>
  <c r="Y31" i="14"/>
  <c r="BN31" i="14" s="1"/>
  <c r="Y22" i="14"/>
  <c r="BN22" i="14" s="1"/>
  <c r="Y18" i="14"/>
  <c r="BN18" i="14" s="1"/>
  <c r="Y274" i="14"/>
  <c r="BN274" i="14" s="1"/>
  <c r="Y270" i="14"/>
  <c r="BN270" i="14" s="1"/>
  <c r="Y257" i="14"/>
  <c r="BN257" i="14" s="1"/>
  <c r="BO294" i="14"/>
  <c r="Q271" i="14"/>
  <c r="Y309" i="14"/>
  <c r="BN309" i="14" s="1"/>
  <c r="Y314" i="14"/>
  <c r="BN314" i="14" s="1"/>
  <c r="Y295" i="14"/>
  <c r="BN295" i="14" s="1"/>
  <c r="BO317" i="14"/>
  <c r="Y293" i="14"/>
  <c r="BN293" i="14" s="1"/>
  <c r="Y278" i="14"/>
  <c r="BN278" i="14" s="1"/>
  <c r="Q294" i="14"/>
  <c r="Y269" i="14"/>
  <c r="BN269" i="14" s="1"/>
  <c r="Y261" i="14"/>
  <c r="BN261" i="14" s="1"/>
  <c r="Y254" i="14"/>
  <c r="BN254" i="14" s="1"/>
  <c r="BO263" i="14"/>
  <c r="Q256" i="14"/>
  <c r="BO285" i="14"/>
  <c r="BO279" i="14"/>
  <c r="Y281" i="14"/>
  <c r="BN281" i="14" s="1"/>
  <c r="Y259" i="14"/>
  <c r="BN259" i="14" s="1"/>
  <c r="BO246" i="14"/>
  <c r="Y245" i="14"/>
  <c r="BN245" i="14" s="1"/>
  <c r="Q238" i="14"/>
  <c r="Q232" i="14"/>
  <c r="BO288" i="14"/>
  <c r="Y249" i="14"/>
  <c r="BN249" i="14" s="1"/>
  <c r="BO243" i="14"/>
  <c r="Q242" i="14"/>
  <c r="Y234" i="14"/>
  <c r="BN234" i="14" s="1"/>
  <c r="Q231" i="14"/>
  <c r="BO248" i="14"/>
  <c r="Y246" i="14"/>
  <c r="BN246" i="14" s="1"/>
  <c r="Y231" i="14"/>
  <c r="BN231" i="14" s="1"/>
  <c r="Y239" i="14"/>
  <c r="BN239" i="14" s="1"/>
  <c r="Y237" i="14"/>
  <c r="BN237" i="14" s="1"/>
  <c r="BO226" i="14"/>
  <c r="Y225" i="14"/>
  <c r="BN225" i="14" s="1"/>
  <c r="Q216" i="14"/>
  <c r="Y208" i="14"/>
  <c r="BN208" i="14" s="1"/>
  <c r="Y191" i="14"/>
  <c r="BN191" i="14" s="1"/>
  <c r="Y220" i="14"/>
  <c r="BN220" i="14" s="1"/>
  <c r="Q209" i="14"/>
  <c r="Q205" i="14"/>
  <c r="Y199" i="14"/>
  <c r="BN199" i="14" s="1"/>
  <c r="Y224" i="14"/>
  <c r="BN224" i="14" s="1"/>
  <c r="Y209" i="14"/>
  <c r="BN209" i="14" s="1"/>
  <c r="BO219" i="14"/>
  <c r="BO200" i="14"/>
  <c r="Y186" i="14"/>
  <c r="BN186" i="14" s="1"/>
  <c r="Y178" i="14"/>
  <c r="BN178" i="14" s="1"/>
  <c r="Y161" i="14"/>
  <c r="BN161" i="14" s="1"/>
  <c r="Q156" i="14"/>
  <c r="BO182" i="14"/>
  <c r="Q181" i="14"/>
  <c r="Y177" i="14"/>
  <c r="BN177" i="14" s="1"/>
  <c r="Y173" i="14"/>
  <c r="BN173" i="14" s="1"/>
  <c r="Y169" i="14"/>
  <c r="BN169" i="14" s="1"/>
  <c r="Q162" i="14"/>
  <c r="Y158" i="14"/>
  <c r="BN158" i="14" s="1"/>
  <c r="Y179" i="14"/>
  <c r="BN179" i="14" s="1"/>
  <c r="Y164" i="14"/>
  <c r="BN164" i="14" s="1"/>
  <c r="Y189" i="14"/>
  <c r="BN189" i="14" s="1"/>
  <c r="Y150" i="14"/>
  <c r="BN150" i="14" s="1"/>
  <c r="Y146" i="14"/>
  <c r="BN146" i="14" s="1"/>
  <c r="Y142" i="14"/>
  <c r="BN142" i="14" s="1"/>
  <c r="Q141" i="14"/>
  <c r="Q137" i="14"/>
  <c r="Q133" i="14"/>
  <c r="Y127" i="14"/>
  <c r="BN127" i="14" s="1"/>
  <c r="Q120" i="14"/>
  <c r="Q116" i="14"/>
  <c r="Y114" i="14"/>
  <c r="BN114" i="14" s="1"/>
  <c r="Y176" i="14"/>
  <c r="BN176" i="14" s="1"/>
  <c r="Y139" i="14"/>
  <c r="BN139" i="14" s="1"/>
  <c r="Y122" i="14"/>
  <c r="BN122" i="14" s="1"/>
  <c r="Y153" i="14"/>
  <c r="BN153" i="14" s="1"/>
  <c r="BO131" i="14"/>
  <c r="Y128" i="14"/>
  <c r="BN128" i="14" s="1"/>
  <c r="Y109" i="14"/>
  <c r="BN109" i="14" s="1"/>
  <c r="Y60" i="14"/>
  <c r="BN60" i="14" s="1"/>
  <c r="Y56" i="14"/>
  <c r="BN56" i="14" s="1"/>
  <c r="Y52" i="14"/>
  <c r="BN52" i="14" s="1"/>
  <c r="BO187" i="14"/>
  <c r="Y104" i="14"/>
  <c r="BN104" i="14" s="1"/>
  <c r="Y100" i="14"/>
  <c r="BN100" i="14" s="1"/>
  <c r="Y87" i="14"/>
  <c r="BN87" i="14" s="1"/>
  <c r="Y83" i="14"/>
  <c r="BN83" i="14" s="1"/>
  <c r="Y79" i="14"/>
  <c r="BN79" i="14" s="1"/>
  <c r="Q78" i="14"/>
  <c r="Q76" i="14"/>
  <c r="Q74" i="14"/>
  <c r="Q72" i="14"/>
  <c r="Q70" i="14"/>
  <c r="Y112" i="14"/>
  <c r="BN112" i="14" s="1"/>
  <c r="BO107" i="14"/>
  <c r="Y95" i="14"/>
  <c r="BN95" i="14" s="1"/>
  <c r="BO90" i="14"/>
  <c r="Y78" i="14"/>
  <c r="BN78" i="14" s="1"/>
  <c r="BO73" i="14"/>
  <c r="Y70" i="14"/>
  <c r="BN70" i="14" s="1"/>
  <c r="BO58" i="14"/>
  <c r="Y57" i="14"/>
  <c r="BN57" i="14" s="1"/>
  <c r="BO54" i="14"/>
  <c r="Y53" i="14"/>
  <c r="BN53" i="14" s="1"/>
  <c r="Y97" i="14"/>
  <c r="BN97" i="14" s="1"/>
  <c r="Y61" i="14"/>
  <c r="BN61" i="14" s="1"/>
  <c r="Y67" i="14"/>
  <c r="BN67" i="14" s="1"/>
  <c r="Y117" i="14"/>
  <c r="BN117" i="14" s="1"/>
  <c r="Y101" i="14"/>
  <c r="BN101" i="14" s="1"/>
  <c r="Y82" i="14"/>
  <c r="BN82" i="14" s="1"/>
  <c r="Y40" i="14"/>
  <c r="BN40" i="14" s="1"/>
  <c r="Y34" i="14"/>
  <c r="BN34" i="14" s="1"/>
  <c r="Y26" i="14"/>
  <c r="BN26" i="14" s="1"/>
  <c r="Q26" i="14"/>
  <c r="Y20" i="14"/>
  <c r="BN20" i="14" s="1"/>
  <c r="Q17" i="14"/>
  <c r="Y24" i="14"/>
  <c r="BN24" i="14" s="1"/>
  <c r="Y23" i="14"/>
  <c r="BN23" i="14" s="1"/>
  <c r="Y17" i="14"/>
  <c r="BN17" i="14" s="1"/>
  <c r="Y303" i="14"/>
  <c r="BN303" i="14" s="1"/>
  <c r="Y277" i="14"/>
  <c r="BN277" i="14" s="1"/>
  <c r="Y263" i="14"/>
  <c r="BN263" i="14" s="1"/>
  <c r="Y299" i="14"/>
  <c r="BN299" i="14" s="1"/>
  <c r="Y315" i="14"/>
  <c r="BN315" i="14" s="1"/>
  <c r="Y313" i="14"/>
  <c r="BN313" i="14" s="1"/>
  <c r="BO314" i="14"/>
  <c r="Y306" i="14"/>
  <c r="BN306" i="14" s="1"/>
  <c r="Y308" i="14"/>
  <c r="BN308" i="14" s="1"/>
  <c r="Q302" i="14"/>
  <c r="BO302" i="14"/>
  <c r="Y310" i="14"/>
  <c r="BN310" i="14" s="1"/>
  <c r="Y300" i="14"/>
  <c r="BN300" i="14" s="1"/>
  <c r="Q300" i="14"/>
  <c r="BO290" i="14"/>
  <c r="Q282" i="14"/>
  <c r="Q278" i="14"/>
  <c r="Y276" i="14"/>
  <c r="BN276" i="14" s="1"/>
  <c r="Y272" i="14"/>
  <c r="BN272" i="14" s="1"/>
  <c r="Y268" i="14"/>
  <c r="BN268" i="14" s="1"/>
  <c r="Y255" i="14"/>
  <c r="BN255" i="14" s="1"/>
  <c r="Y280" i="14"/>
  <c r="BN280" i="14" s="1"/>
  <c r="Y312" i="14"/>
  <c r="BN312" i="14" s="1"/>
  <c r="BO312" i="14"/>
  <c r="Y298" i="14"/>
  <c r="BN298" i="14" s="1"/>
  <c r="Y285" i="14"/>
  <c r="BN285" i="14" s="1"/>
  <c r="Y275" i="14"/>
  <c r="BN275" i="14" s="1"/>
  <c r="Y271" i="14"/>
  <c r="BN271" i="14" s="1"/>
  <c r="BO271" i="14"/>
  <c r="BO261" i="14"/>
  <c r="Q261" i="14"/>
  <c r="Y256" i="14"/>
  <c r="BN256" i="14" s="1"/>
  <c r="BO256" i="14"/>
  <c r="BO286" i="14"/>
  <c r="Q273" i="14"/>
  <c r="Q269" i="14"/>
  <c r="Q264" i="14"/>
  <c r="Y307" i="14"/>
  <c r="BN307" i="14" s="1"/>
  <c r="Y296" i="14"/>
  <c r="BN296" i="14" s="1"/>
  <c r="BO289" i="14"/>
  <c r="Y279" i="14"/>
  <c r="BN279" i="14" s="1"/>
  <c r="Q265" i="14"/>
  <c r="Y265" i="14"/>
  <c r="BN265" i="14" s="1"/>
  <c r="BO244" i="14"/>
  <c r="Y243" i="14"/>
  <c r="BN243" i="14" s="1"/>
  <c r="Y288" i="14"/>
  <c r="BN288" i="14" s="1"/>
  <c r="Q288" i="14"/>
  <c r="BO241" i="14"/>
  <c r="Y236" i="14"/>
  <c r="BN236" i="14" s="1"/>
  <c r="BO231" i="14"/>
  <c r="BO230" i="14"/>
  <c r="BO239" i="14"/>
  <c r="BO237" i="14"/>
  <c r="BO224" i="14"/>
  <c r="Y223" i="14"/>
  <c r="BN223" i="14" s="1"/>
  <c r="Q222" i="14"/>
  <c r="Q220" i="14"/>
  <c r="Y206" i="14"/>
  <c r="BN206" i="14" s="1"/>
  <c r="Q201" i="14"/>
  <c r="Q197" i="14"/>
  <c r="Y195" i="14"/>
  <c r="BN195" i="14" s="1"/>
  <c r="Y229" i="14"/>
  <c r="BN229" i="14" s="1"/>
  <c r="Q229" i="14"/>
  <c r="BO227" i="14"/>
  <c r="Q226" i="14"/>
  <c r="Y222" i="14"/>
  <c r="BN222" i="14" s="1"/>
  <c r="Y214" i="14"/>
  <c r="BN214" i="14" s="1"/>
  <c r="BO208" i="14"/>
  <c r="Q207" i="14"/>
  <c r="Y201" i="14"/>
  <c r="BN201" i="14" s="1"/>
  <c r="Q250" i="14"/>
  <c r="Q235" i="14"/>
  <c r="Q233" i="14"/>
  <c r="Y226" i="14"/>
  <c r="BN226" i="14" s="1"/>
  <c r="Y211" i="14"/>
  <c r="BN211" i="14" s="1"/>
  <c r="Y194" i="14"/>
  <c r="BN194" i="14" s="1"/>
  <c r="BO204" i="14"/>
  <c r="BO185" i="14"/>
  <c r="Y184" i="14"/>
  <c r="BN184" i="14" s="1"/>
  <c r="Y167" i="14"/>
  <c r="BN167" i="14" s="1"/>
  <c r="BO160" i="14"/>
  <c r="Y188" i="14"/>
  <c r="BN188" i="14" s="1"/>
  <c r="BO180" i="14"/>
  <c r="Q179" i="14"/>
  <c r="Q168" i="14"/>
  <c r="BO161" i="14"/>
  <c r="Y152" i="14"/>
  <c r="BN152" i="14" s="1"/>
  <c r="Y181" i="14"/>
  <c r="BN181" i="14" s="1"/>
  <c r="Y166" i="14"/>
  <c r="BN166" i="14" s="1"/>
  <c r="BO141" i="14"/>
  <c r="Y125" i="14"/>
  <c r="BN125" i="14" s="1"/>
  <c r="BO113" i="14"/>
  <c r="BO176" i="14"/>
  <c r="Y159" i="14"/>
  <c r="BN159" i="14" s="1"/>
  <c r="Y157" i="14"/>
  <c r="BN157" i="14" s="1"/>
  <c r="Y155" i="14"/>
  <c r="BN155" i="14" s="1"/>
  <c r="Y141" i="14"/>
  <c r="BN141" i="14" s="1"/>
  <c r="Y133" i="14"/>
  <c r="BN133" i="14" s="1"/>
  <c r="Y116" i="14"/>
  <c r="BN116" i="14" s="1"/>
  <c r="BO153" i="14"/>
  <c r="Y149" i="14"/>
  <c r="BN149" i="14" s="1"/>
  <c r="BO146" i="14"/>
  <c r="Y145" i="14"/>
  <c r="BN145" i="14" s="1"/>
  <c r="BO142" i="14"/>
  <c r="Y130" i="14"/>
  <c r="BN130" i="14" s="1"/>
  <c r="BO125" i="14"/>
  <c r="Y113" i="14"/>
  <c r="BN113" i="14" s="1"/>
  <c r="Y94" i="14"/>
  <c r="BN94" i="14" s="1"/>
  <c r="Y90" i="14"/>
  <c r="BN90" i="14" s="1"/>
  <c r="Y77" i="14"/>
  <c r="BN77" i="14" s="1"/>
  <c r="Y73" i="14"/>
  <c r="BN73" i="14" s="1"/>
  <c r="BO123" i="14"/>
  <c r="BO78" i="14"/>
  <c r="Y68" i="14"/>
  <c r="BN68" i="14" s="1"/>
  <c r="Y64" i="14"/>
  <c r="BN64" i="14" s="1"/>
  <c r="Y51" i="14"/>
  <c r="BN51" i="14" s="1"/>
  <c r="Y47" i="14"/>
  <c r="BN47" i="14" s="1"/>
  <c r="Y43" i="14"/>
  <c r="BN43" i="14" s="1"/>
  <c r="Y39" i="14"/>
  <c r="BN39" i="14" s="1"/>
  <c r="Y35" i="14"/>
  <c r="BN35" i="14" s="1"/>
  <c r="BO151" i="14"/>
  <c r="BO109" i="14"/>
  <c r="Y106" i="14"/>
  <c r="BN106" i="14" s="1"/>
  <c r="BO92" i="14"/>
  <c r="Y89" i="14"/>
  <c r="BN89" i="14" s="1"/>
  <c r="BO75" i="14"/>
  <c r="Y72" i="14"/>
  <c r="BN72" i="14" s="1"/>
  <c r="Y138" i="14"/>
  <c r="BN138" i="14" s="1"/>
  <c r="Y134" i="14"/>
  <c r="BN134" i="14" s="1"/>
  <c r="Y121" i="14"/>
  <c r="BN121" i="14" s="1"/>
  <c r="Y105" i="14"/>
  <c r="BN105" i="14" s="1"/>
  <c r="BO97" i="14"/>
  <c r="BO69" i="14"/>
  <c r="BO61" i="14"/>
  <c r="BO67" i="14"/>
  <c r="BO101" i="14"/>
  <c r="BO82" i="14"/>
  <c r="BO117" i="14"/>
  <c r="Y42" i="14"/>
  <c r="BN42" i="14" s="1"/>
  <c r="BO26" i="14"/>
  <c r="Y25" i="14"/>
  <c r="BN25" i="14" s="1"/>
  <c r="BO25" i="14"/>
  <c r="Q23" i="14"/>
  <c r="Q20" i="14"/>
  <c r="BO17" i="14"/>
  <c r="Q19" i="14"/>
  <c r="Y19" i="14"/>
  <c r="BN19" i="14" s="1"/>
  <c r="Y253" i="14"/>
  <c r="BN253" i="14" s="1"/>
  <c r="Y282" i="14"/>
  <c r="BN282" i="14" s="1"/>
  <c r="Y252" i="14"/>
  <c r="BN252" i="14" s="1"/>
  <c r="Y251" i="14"/>
  <c r="BN251" i="14" s="1"/>
  <c r="Y283" i="14"/>
  <c r="BN283" i="14" s="1"/>
  <c r="Y316" i="14"/>
  <c r="BN316" i="14" s="1"/>
  <c r="BO303" i="14"/>
  <c r="BO304" i="14"/>
  <c r="Y290" i="14"/>
  <c r="BN290" i="14" s="1"/>
  <c r="Y287" i="14"/>
  <c r="BN287" i="14" s="1"/>
  <c r="Y318" i="14"/>
  <c r="BN318" i="14" s="1"/>
  <c r="BO318" i="14"/>
  <c r="Q306" i="14"/>
  <c r="Q308" i="14"/>
  <c r="Y297" i="14"/>
  <c r="BN297" i="14" s="1"/>
  <c r="Y284" i="14"/>
  <c r="BN284" i="14" s="1"/>
  <c r="Q317" i="14"/>
  <c r="Q304" i="14"/>
  <c r="BO295" i="14"/>
  <c r="Q310" i="14"/>
  <c r="Y292" i="14"/>
  <c r="BN292" i="14" s="1"/>
  <c r="Q312" i="14"/>
  <c r="Q298" i="14"/>
  <c r="Y289" i="14"/>
  <c r="BN289" i="14" s="1"/>
  <c r="Y273" i="14"/>
  <c r="BN273" i="14" s="1"/>
  <c r="Y258" i="14"/>
  <c r="BN258" i="14" s="1"/>
  <c r="Q291" i="14"/>
  <c r="BO277" i="14"/>
  <c r="Q258" i="14"/>
  <c r="Q254" i="14"/>
  <c r="BO251" i="14"/>
  <c r="Q307" i="14"/>
  <c r="BO296" i="14"/>
  <c r="Q285" i="14"/>
  <c r="Y267" i="14"/>
  <c r="BN267" i="14" s="1"/>
  <c r="Y262" i="14"/>
  <c r="BN262" i="14" s="1"/>
  <c r="BO242" i="14"/>
  <c r="Y241" i="14"/>
  <c r="BN241" i="14" s="1"/>
  <c r="Q236" i="14"/>
  <c r="Q234" i="14"/>
  <c r="Q246" i="14"/>
  <c r="Y238" i="14"/>
  <c r="BN238" i="14" s="1"/>
  <c r="Y242" i="14"/>
  <c r="BN242" i="14" s="1"/>
  <c r="BO222" i="14"/>
  <c r="Y212" i="14"/>
  <c r="BN212" i="14" s="1"/>
  <c r="BO205" i="14"/>
  <c r="BO194" i="14"/>
  <c r="Y193" i="14"/>
  <c r="BN193" i="14" s="1"/>
  <c r="BO225" i="14"/>
  <c r="Q224" i="14"/>
  <c r="Y216" i="14"/>
  <c r="BN216" i="14" s="1"/>
  <c r="Q213" i="14"/>
  <c r="BO206" i="14"/>
  <c r="Y203" i="14"/>
  <c r="BN203" i="14" s="1"/>
  <c r="Q194" i="14"/>
  <c r="Y250" i="14"/>
  <c r="BN250" i="14" s="1"/>
  <c r="Y235" i="14"/>
  <c r="BN235" i="14" s="1"/>
  <c r="Y233" i="14"/>
  <c r="BN233" i="14" s="1"/>
  <c r="Y228" i="14"/>
  <c r="BN228" i="14" s="1"/>
  <c r="Y213" i="14"/>
  <c r="BN213" i="14" s="1"/>
  <c r="Y205" i="14"/>
  <c r="BN205" i="14" s="1"/>
  <c r="Q221" i="14"/>
  <c r="Q219" i="14"/>
  <c r="Q204" i="14"/>
  <c r="Q202" i="14"/>
  <c r="Q200" i="14"/>
  <c r="Q198" i="14"/>
  <c r="Q196" i="14"/>
  <c r="Y190" i="14"/>
  <c r="BN190" i="14" s="1"/>
  <c r="Q190" i="14"/>
  <c r="BO183" i="14"/>
  <c r="Y182" i="14"/>
  <c r="BN182" i="14" s="1"/>
  <c r="BO166" i="14"/>
  <c r="Y165" i="14"/>
  <c r="BN165" i="14" s="1"/>
  <c r="Q217" i="14"/>
  <c r="Q215" i="14"/>
  <c r="Q185" i="14"/>
  <c r="BO178" i="14"/>
  <c r="Y175" i="14"/>
  <c r="BN175" i="14" s="1"/>
  <c r="Y171" i="14"/>
  <c r="BN171" i="14" s="1"/>
  <c r="BO168" i="14"/>
  <c r="BO167" i="14"/>
  <c r="Q166" i="14"/>
  <c r="Q160" i="14"/>
  <c r="Y154" i="14"/>
  <c r="BN154" i="14" s="1"/>
  <c r="Y183" i="14"/>
  <c r="BN183" i="14" s="1"/>
  <c r="Y168" i="14"/>
  <c r="BN168" i="14" s="1"/>
  <c r="Y160" i="14"/>
  <c r="BN160" i="14" s="1"/>
  <c r="Y174" i="14"/>
  <c r="BN174" i="14" s="1"/>
  <c r="Y148" i="14"/>
  <c r="BN148" i="14" s="1"/>
  <c r="Y144" i="14"/>
  <c r="BN144" i="14" s="1"/>
  <c r="Q139" i="14"/>
  <c r="Q135" i="14"/>
  <c r="Y131" i="14"/>
  <c r="BN131" i="14" s="1"/>
  <c r="BO124" i="14"/>
  <c r="Q122" i="14"/>
  <c r="Q118" i="14"/>
  <c r="BO157" i="14"/>
  <c r="BO155" i="14"/>
  <c r="Y135" i="14"/>
  <c r="BN135" i="14" s="1"/>
  <c r="Y118" i="14"/>
  <c r="BN118" i="14" s="1"/>
  <c r="Y170" i="14"/>
  <c r="BN170" i="14" s="1"/>
  <c r="Y132" i="14"/>
  <c r="BN132" i="14" s="1"/>
  <c r="BO127" i="14"/>
  <c r="Y124" i="14"/>
  <c r="BN124" i="14" s="1"/>
  <c r="Y111" i="14"/>
  <c r="BN111" i="14" s="1"/>
  <c r="Y107" i="14"/>
  <c r="BN107" i="14" s="1"/>
  <c r="Y58" i="14"/>
  <c r="BN58" i="14" s="1"/>
  <c r="Y54" i="14"/>
  <c r="BN54" i="14" s="1"/>
  <c r="Q187" i="14"/>
  <c r="Q140" i="14"/>
  <c r="Q136" i="14"/>
  <c r="Q123" i="14"/>
  <c r="Q119" i="14"/>
  <c r="Y102" i="14"/>
  <c r="BN102" i="14" s="1"/>
  <c r="Y98" i="14"/>
  <c r="BN98" i="14" s="1"/>
  <c r="Q95" i="14"/>
  <c r="Q93" i="14"/>
  <c r="Q91" i="14"/>
  <c r="Q89" i="14"/>
  <c r="Y85" i="14"/>
  <c r="BN85" i="14" s="1"/>
  <c r="Y81" i="14"/>
  <c r="BN81" i="14" s="1"/>
  <c r="Y151" i="14"/>
  <c r="BN151" i="14" s="1"/>
  <c r="BO111" i="14"/>
  <c r="Y108" i="14"/>
  <c r="BN108" i="14" s="1"/>
  <c r="BO94" i="14"/>
  <c r="Y91" i="14"/>
  <c r="BN91" i="14" s="1"/>
  <c r="BO77" i="14"/>
  <c r="Y74" i="14"/>
  <c r="BN74" i="14" s="1"/>
  <c r="Y59" i="14"/>
  <c r="BN59" i="14" s="1"/>
  <c r="BO56" i="14"/>
  <c r="Y55" i="14"/>
  <c r="BN55" i="14" s="1"/>
  <c r="BO52" i="14"/>
  <c r="BO138" i="14"/>
  <c r="BO134" i="14"/>
  <c r="BO121" i="14"/>
  <c r="Q69" i="14"/>
  <c r="Q48" i="14"/>
  <c r="Q99" i="14"/>
  <c r="Q46" i="14"/>
  <c r="Q65" i="14"/>
  <c r="Q44" i="14"/>
  <c r="Y103" i="14"/>
  <c r="BN103" i="14" s="1"/>
  <c r="Y86" i="14"/>
  <c r="BN86" i="14" s="1"/>
  <c r="Y84" i="14"/>
  <c r="BN84" i="14" s="1"/>
  <c r="Y80" i="14"/>
  <c r="BN80" i="14" s="1"/>
  <c r="Y63" i="14"/>
  <c r="BN63" i="14" s="1"/>
  <c r="Y50" i="14"/>
  <c r="BN50" i="14" s="1"/>
  <c r="BO34" i="14"/>
  <c r="Y30" i="14"/>
  <c r="BN30" i="14" s="1"/>
  <c r="Y28" i="14"/>
  <c r="BN28" i="14" s="1"/>
  <c r="BO40" i="14"/>
  <c r="Q36" i="14"/>
  <c r="Y29" i="14"/>
  <c r="BN29" i="14" s="1"/>
  <c r="Q22" i="14"/>
  <c r="BO19" i="14"/>
  <c r="Y16" i="14"/>
  <c r="BN16" i="14" s="1"/>
  <c r="Q21" i="14"/>
  <c r="BO24" i="14"/>
  <c r="Y21" i="14"/>
  <c r="BN21" i="14" s="1"/>
  <c r="AA14" i="6"/>
  <c r="E14" i="6"/>
  <c r="S5" i="6"/>
  <c r="T14" i="6"/>
  <c r="U5" i="6"/>
  <c r="E134" i="6"/>
  <c r="E142" i="6"/>
  <c r="E150" i="6"/>
  <c r="E158" i="6"/>
  <c r="E166" i="6"/>
  <c r="E269" i="6"/>
  <c r="T5" i="6"/>
  <c r="AA5" i="6"/>
  <c r="E5" i="6"/>
  <c r="AA24" i="6"/>
  <c r="E24" i="6"/>
  <c r="AA8" i="6"/>
  <c r="E8" i="6"/>
  <c r="V12" i="6"/>
  <c r="E7" i="6"/>
  <c r="AA7" i="6"/>
  <c r="M8" i="6"/>
  <c r="P5" i="6"/>
  <c r="M15" i="6"/>
  <c r="V14" i="6"/>
  <c r="P12" i="6"/>
  <c r="AA9" i="6"/>
  <c r="E9" i="6"/>
  <c r="L8" i="6"/>
  <c r="O5" i="6"/>
  <c r="E52" i="6"/>
  <c r="E50" i="6"/>
  <c r="E48" i="6"/>
  <c r="E46" i="6"/>
  <c r="E44" i="6"/>
  <c r="E42" i="6"/>
  <c r="E40" i="6"/>
  <c r="E38" i="6"/>
  <c r="E36" i="6"/>
  <c r="E34" i="6"/>
  <c r="E32" i="6"/>
  <c r="E30" i="6"/>
  <c r="E28" i="6"/>
  <c r="P15" i="6"/>
  <c r="Y14" i="6"/>
  <c r="I14" i="6"/>
  <c r="R13" i="6"/>
  <c r="S12" i="6"/>
  <c r="AA12" i="6"/>
  <c r="E12" i="6"/>
  <c r="L11" i="6"/>
  <c r="U10" i="6"/>
  <c r="N9" i="6"/>
  <c r="O8" i="6"/>
  <c r="X7" i="6"/>
  <c r="H7" i="6"/>
  <c r="Z5" i="6"/>
  <c r="J5" i="6"/>
  <c r="K4" i="6"/>
  <c r="E27" i="6"/>
  <c r="AA27" i="6"/>
  <c r="W15" i="6"/>
  <c r="G15" i="6"/>
  <c r="P14" i="6"/>
  <c r="Y13" i="6"/>
  <c r="I13" i="6"/>
  <c r="R12" i="6"/>
  <c r="S11" i="6"/>
  <c r="E11" i="6"/>
  <c r="AA11" i="6"/>
  <c r="L10" i="6"/>
  <c r="U9" i="6"/>
  <c r="N8" i="6"/>
  <c r="O7" i="6"/>
  <c r="X6" i="6"/>
  <c r="Q5" i="6"/>
  <c r="Z4" i="6"/>
  <c r="J4" i="6"/>
  <c r="E54" i="6"/>
  <c r="E194" i="6"/>
  <c r="E202" i="6"/>
  <c r="E210" i="6"/>
  <c r="E218" i="6"/>
  <c r="E232" i="6"/>
  <c r="E241" i="6"/>
  <c r="E221" i="6"/>
  <c r="E223" i="6"/>
  <c r="E268" i="6"/>
  <c r="E263" i="6"/>
  <c r="T15" i="6"/>
  <c r="W12" i="6"/>
  <c r="G12" i="6"/>
  <c r="N5" i="6"/>
  <c r="E23" i="6"/>
  <c r="AA23" i="6"/>
  <c r="K15" i="6"/>
  <c r="AA18" i="6"/>
  <c r="E18" i="6"/>
  <c r="N15" i="6"/>
  <c r="O14" i="6"/>
  <c r="Q12" i="6"/>
  <c r="AA25" i="6"/>
  <c r="E25" i="6"/>
  <c r="S9" i="6"/>
  <c r="AA22" i="6"/>
  <c r="E22" i="6"/>
  <c r="Z15" i="6"/>
  <c r="J15" i="6"/>
  <c r="K14" i="6"/>
  <c r="M12" i="6"/>
  <c r="P9" i="6"/>
  <c r="Y8" i="6"/>
  <c r="I8" i="6"/>
  <c r="AA6" i="6"/>
  <c r="E6" i="6"/>
  <c r="L5" i="6"/>
  <c r="Y15" i="6"/>
  <c r="I15" i="6"/>
  <c r="R14" i="6"/>
  <c r="S13" i="6"/>
  <c r="AA13" i="6"/>
  <c r="E13" i="6"/>
  <c r="L12" i="6"/>
  <c r="U11" i="6"/>
  <c r="O9" i="6"/>
  <c r="X8" i="6"/>
  <c r="H8" i="6"/>
  <c r="K5" i="6"/>
  <c r="AA16" i="6"/>
  <c r="E16" i="6"/>
  <c r="L15" i="6"/>
  <c r="U14" i="6"/>
  <c r="N13" i="6"/>
  <c r="O12" i="6"/>
  <c r="X11" i="6"/>
  <c r="H11" i="6"/>
  <c r="Q10" i="6"/>
  <c r="Z9" i="6"/>
  <c r="J9" i="6"/>
  <c r="K8" i="6"/>
  <c r="V5" i="6"/>
  <c r="W4" i="6"/>
  <c r="G4" i="6"/>
  <c r="S15" i="6"/>
  <c r="E15" i="6"/>
  <c r="AA15" i="6"/>
  <c r="L14" i="6"/>
  <c r="U13" i="6"/>
  <c r="N12" i="6"/>
  <c r="O11" i="6"/>
  <c r="X10" i="6"/>
  <c r="Q9" i="6"/>
  <c r="Z8" i="6"/>
  <c r="J8" i="6"/>
  <c r="M5" i="6"/>
  <c r="V4" i="6"/>
  <c r="E127" i="6"/>
  <c r="E129" i="6"/>
  <c r="E131" i="6"/>
  <c r="E133" i="6"/>
  <c r="E135" i="6"/>
  <c r="E137" i="6"/>
  <c r="E139" i="6"/>
  <c r="E141" i="6"/>
  <c r="E143" i="6"/>
  <c r="E145" i="6"/>
  <c r="E147" i="6"/>
  <c r="E149" i="6"/>
  <c r="E151" i="6"/>
  <c r="E153" i="6"/>
  <c r="E155" i="6"/>
  <c r="E157" i="6"/>
  <c r="E159" i="6"/>
  <c r="E161" i="6"/>
  <c r="E163" i="6"/>
  <c r="E165" i="6"/>
  <c r="E167" i="6"/>
  <c r="E169" i="6"/>
  <c r="E245" i="6"/>
  <c r="E261" i="6"/>
  <c r="E265" i="6"/>
  <c r="AA21" i="6"/>
  <c r="E21" i="6"/>
  <c r="AA26" i="6"/>
  <c r="E26" i="6"/>
  <c r="V15" i="6"/>
  <c r="Y12" i="6"/>
  <c r="I12" i="6"/>
  <c r="AA10" i="6"/>
  <c r="E10" i="6"/>
  <c r="X5" i="6"/>
  <c r="H5" i="6"/>
  <c r="AA17" i="6"/>
  <c r="E17" i="6"/>
  <c r="U15" i="6"/>
  <c r="N14" i="6"/>
  <c r="X12" i="6"/>
  <c r="H12" i="6"/>
  <c r="W5" i="6"/>
  <c r="G5" i="6"/>
  <c r="AA20" i="6"/>
  <c r="E20" i="6"/>
  <c r="X15" i="6"/>
  <c r="H15" i="6"/>
  <c r="Q14" i="6"/>
  <c r="Z13" i="6"/>
  <c r="J13" i="6"/>
  <c r="K12" i="6"/>
  <c r="V9" i="6"/>
  <c r="W8" i="6"/>
  <c r="G8" i="6"/>
  <c r="R5" i="6"/>
  <c r="AA4" i="6"/>
  <c r="E4" i="6"/>
  <c r="E19" i="6"/>
  <c r="AA19" i="6"/>
  <c r="X14" i="6"/>
  <c r="Z12" i="6"/>
  <c r="Y5" i="6"/>
  <c r="E220" i="6"/>
  <c r="E224" i="6"/>
  <c r="AP3" i="14"/>
  <c r="BK3" i="14"/>
  <c r="AQ3" i="14"/>
  <c r="BJ3" i="14"/>
  <c r="BL3" i="14"/>
  <c r="AN3" i="14"/>
  <c r="AO3" i="14"/>
  <c r="BI3" i="14"/>
  <c r="AQ10" i="14"/>
  <c r="BK7" i="14"/>
  <c r="AU5" i="14"/>
  <c r="BL7" i="14"/>
  <c r="AN9" i="14"/>
  <c r="AN5" i="14"/>
  <c r="AU9" i="14"/>
  <c r="AO11" i="14"/>
  <c r="AP11" i="14"/>
  <c r="AO9" i="14"/>
  <c r="AU10" i="14"/>
  <c r="AN10" i="14"/>
  <c r="AN13" i="14"/>
  <c r="AU4" i="14"/>
  <c r="AQ9" i="14"/>
  <c r="G5" i="14"/>
  <c r="G13" i="14"/>
  <c r="AQ13" i="14"/>
  <c r="G11" i="14"/>
  <c r="G4" i="14"/>
  <c r="AP13" i="14"/>
  <c r="AU14" i="14"/>
  <c r="G7" i="14"/>
  <c r="AO13" i="14"/>
  <c r="AU13" i="14"/>
  <c r="AO5" i="14"/>
  <c r="AO10" i="14"/>
  <c r="G9" i="14"/>
  <c r="AP10" i="14"/>
  <c r="AQ7" i="14"/>
  <c r="AU8" i="14"/>
  <c r="AP5" i="14"/>
  <c r="AP7" i="14"/>
  <c r="BJ7" i="14"/>
  <c r="AQ5" i="14"/>
  <c r="AN7" i="14"/>
  <c r="BI7" i="14"/>
  <c r="G12" i="14"/>
  <c r="AO7" i="14"/>
  <c r="G10" i="14"/>
  <c r="AP9" i="14"/>
  <c r="AU6" i="14"/>
  <c r="AU12" i="14"/>
  <c r="AQ11" i="14"/>
  <c r="AN11" i="14"/>
  <c r="AR99" i="14" l="1"/>
  <c r="AR110" i="14"/>
  <c r="AR176" i="14"/>
  <c r="AR269" i="14"/>
  <c r="AR302" i="14"/>
  <c r="AR242" i="14"/>
  <c r="AR254" i="14"/>
  <c r="AR232" i="14"/>
  <c r="AR271" i="14"/>
  <c r="AR133" i="14"/>
  <c r="AR234" i="14"/>
  <c r="AR164" i="14"/>
  <c r="AR236" i="14"/>
  <c r="AR179" i="14"/>
  <c r="AR152" i="14"/>
  <c r="AR315" i="14"/>
  <c r="AR106" i="14"/>
  <c r="AR120" i="14"/>
  <c r="AR89" i="14"/>
  <c r="AR273" i="14"/>
  <c r="AR256" i="14"/>
  <c r="AR261" i="14"/>
  <c r="AR215" i="14"/>
  <c r="AR264" i="14"/>
  <c r="AR55" i="14"/>
  <c r="AR19" i="14"/>
  <c r="AR32" i="14"/>
  <c r="AR26" i="14"/>
  <c r="AR160" i="14"/>
  <c r="AR282" i="14"/>
  <c r="AR280" i="14"/>
  <c r="AR156" i="14"/>
  <c r="AR308" i="14"/>
  <c r="AR257" i="14"/>
  <c r="AR95" i="14"/>
  <c r="AR289" i="14"/>
  <c r="AR211" i="14"/>
  <c r="AR100" i="14"/>
  <c r="AR134" i="14"/>
  <c r="AR117" i="14"/>
  <c r="AR115" i="14"/>
  <c r="AR158" i="14"/>
  <c r="AR194" i="14"/>
  <c r="AR263" i="14"/>
  <c r="AR300" i="14"/>
  <c r="AR220" i="14"/>
  <c r="AR218" i="14"/>
  <c r="AR166" i="14"/>
  <c r="AR217" i="14"/>
  <c r="AR10" i="14"/>
  <c r="BM10" i="14"/>
  <c r="G15" i="31"/>
  <c r="G7" i="31"/>
  <c r="G6" i="31"/>
  <c r="G10" i="31"/>
  <c r="G9" i="31"/>
  <c r="G4" i="31"/>
  <c r="G8" i="31"/>
  <c r="G12" i="31"/>
  <c r="G11" i="31"/>
  <c r="G13" i="31"/>
  <c r="G5" i="31"/>
  <c r="AR11" i="14"/>
  <c r="AR5" i="14"/>
  <c r="BM3" i="14"/>
  <c r="AR3" i="14"/>
  <c r="AR7" i="14"/>
  <c r="AG12" i="14"/>
  <c r="Y12" i="14"/>
  <c r="BN12" i="14" s="1"/>
  <c r="BM13" i="14"/>
  <c r="AR9" i="14"/>
  <c r="AG14" i="14"/>
  <c r="Y14" i="14"/>
  <c r="BM7" i="14"/>
  <c r="Y7" i="14"/>
  <c r="BN7" i="14" s="1"/>
  <c r="AG7" i="14"/>
  <c r="AG8" i="14"/>
  <c r="Y8" i="14"/>
  <c r="BN8" i="14" s="1"/>
  <c r="AG13" i="14"/>
  <c r="Y13" i="14"/>
  <c r="BN13" i="14" s="1"/>
  <c r="BM5" i="14"/>
  <c r="Y11" i="14"/>
  <c r="AG11" i="14"/>
  <c r="Y10" i="14"/>
  <c r="BN10" i="14" s="1"/>
  <c r="AG10" i="14"/>
  <c r="Y9" i="14"/>
  <c r="BN9" i="14" s="1"/>
  <c r="AG9" i="14"/>
  <c r="Y3" i="14"/>
  <c r="BN3" i="14" s="1"/>
  <c r="AG3" i="14"/>
  <c r="AR13" i="14"/>
  <c r="AG4" i="14"/>
  <c r="Y4" i="14"/>
  <c r="BN4" i="14" s="1"/>
  <c r="Y5" i="14"/>
  <c r="BN5" i="14" s="1"/>
  <c r="AG5" i="14"/>
  <c r="BM9" i="14"/>
  <c r="AG6" i="14"/>
  <c r="Y6" i="14"/>
  <c r="BN6" i="14" s="1"/>
  <c r="BM11" i="14"/>
  <c r="AR14" i="14"/>
  <c r="BN14" i="14" l="1"/>
  <c r="BN11"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Mode" description="Connection to the 'Mode' query in the workbook." type="5" refreshedVersion="0" background="1">
    <dbPr connection="Provider=Microsoft.Mashup.OleDb.1;Data Source=$Workbook$;Location=Mode;Extended Properties=&quot;&quot;" command="SELECT * FROM [Mode]"/>
  </connection>
  <connection id="2" xr16:uid="{00000000-0015-0000-FFFF-FFFF01000000}" keepAlive="1" name="Query - 发行品种" description="Connection to the '发行品种' query in the workbook." type="5" refreshedVersion="6" background="1" saveData="1">
    <dbPr connection="Provider=Microsoft.Mashup.OleDb.1;Data Source=$Workbook$;Location=发行品种;Extended Properties=&quot;&quot;" command="SELECT * FROM [发行品种]"/>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<sst xmlns="http://schemas.openxmlformats.org/spreadsheetml/2006/main" count="84403" uniqueCount="11539">
  <si>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</si>
  <si>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</si>
  <si>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</si>
  <si>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</si>
  <si>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</si>
  <si>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</si>
  <si>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</si>
  <si>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</si>
  <si>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</si>
  <si>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</si>
  <si>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</si>
  <si>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</si>
  <si>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</si>
  <si>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</si>
  <si>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</si>
  <si>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</si>
  <si>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</si>
  <si>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</si>
  <si>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</si>
  <si>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</si>
  <si>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</si>
  <si>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</si>
  <si>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</si>
  <si>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</si>
  <si>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</si>
  <si>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</si>
  <si>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</si>
  <si>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</si>
  <si>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</si>
  <si>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</si>
  <si>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</si>
  <si>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</si>
  <si>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</si>
  <si>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</si>
  <si>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</si>
  <si>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</si>
  <si>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</si>
  <si>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</si>
  <si>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</si>
  <si>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</si>
  <si>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</si>
  <si>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</si>
  <si>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</si>
  <si>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</si>
  <si>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</si>
  <si>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</si>
  <si>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</si>
  <si>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</si>
  <si>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</si>
  <si>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</si>
  <si>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</si>
  <si>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</si>
  <si>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</si>
  <si>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</si>
  <si>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</si>
  <si>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</si>
  <si>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</si>
  <si>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</si>
  <si>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</si>
  <si>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</si>
  <si>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</si>
  <si>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</si>
  <si>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</si>
  <si>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</si>
  <si>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</si>
  <si>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</si>
  <si>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</si>
  <si>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</si>
  <si>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</si>
  <si>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</si>
  <si>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</si>
  <si>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</si>
  <si>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</si>
  <si>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</si>
  <si>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</si>
  <si>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</si>
  <si>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</si>
  <si>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</si>
  <si>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</si>
  <si>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</si>
  <si>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</si>
  <si>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</si>
  <si>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</si>
  <si>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</si>
  <si>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</si>
  <si>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</si>
  <si>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</si>
  <si>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</si>
  <si>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</si>
  <si>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</si>
  <si>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</si>
  <si>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</si>
  <si>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</si>
  <si>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</si>
  <si>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</si>
  <si>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</si>
  <si>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</si>
  <si>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</si>
  <si>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</si>
  <si>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</si>
  <si>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</si>
  <si>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</si>
  <si>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</si>
  <si>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</si>
  <si>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</si>
  <si>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</si>
  <si>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</si>
  <si>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</si>
  <si>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</si>
  <si>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</si>
  <si>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</si>
  <si>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</si>
  <si>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</si>
  <si>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</si>
  <si>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</si>
  <si>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</si>
  <si>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</si>
  <si>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</si>
  <si>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</si>
  <si>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</si>
  <si>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</si>
  <si>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</si>
  <si>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</si>
  <si>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</si>
  <si>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</si>
  <si>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</si>
  <si>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</si>
  <si>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</si>
  <si>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</si>
  <si>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</si>
  <si>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</si>
  <si>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</si>
  <si>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</si>
  <si>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</si>
  <si>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</si>
  <si>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</si>
  <si>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</si>
  <si>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</si>
  <si>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</si>
  <si>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</si>
  <si>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</si>
  <si>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</si>
  <si>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</si>
  <si>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</si>
  <si>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</si>
  <si>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</si>
  <si>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</si>
  <si>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</si>
  <si>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</si>
  <si>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</si>
  <si>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</si>
  <si>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</si>
  <si>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</si>
  <si>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</si>
  <si>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</si>
  <si>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</si>
  <si>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</si>
  <si>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</si>
  <si>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</si>
  <si>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</si>
  <si>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</si>
  <si>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</si>
  <si>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</si>
  <si>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</si>
  <si>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</si>
  <si>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</si>
  <si>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</si>
  <si>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 xml:space="preserve">   </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</si>
  <si>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</si>
  <si>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</si>
  <si>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</si>
  <si>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</si>
  <si>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</si>
  <si>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</si>
  <si>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</si>
  <si>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</si>
  <si>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</si>
  <si>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</si>
  <si>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</si>
  <si>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</si>
  <si>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</si>
  <si>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30" type="noConversion"/>
  </si>
  <si>
    <t>USGG7YR Index</t>
  </si>
  <si>
    <t>USGG30YR Index</t>
  </si>
  <si>
    <t>GCNY3YR Index</t>
  </si>
  <si>
    <t>Start Date</t>
  </si>
  <si>
    <t>End Date</t>
  </si>
  <si>
    <t>Period</t>
  </si>
  <si>
    <t>FLDS</t>
    <phoneticPr fontId="30" type="noConversion"/>
  </si>
  <si>
    <t>PX_LAST</t>
  </si>
  <si>
    <t>FLDS</t>
  </si>
  <si>
    <t xml:space="preserve">INDU Index                                                      </t>
  </si>
  <si>
    <t>SPX Index</t>
  </si>
  <si>
    <t>CCMP Index</t>
  </si>
  <si>
    <t>UKX Index</t>
  </si>
  <si>
    <t>NKY Index</t>
    <phoneticPr fontId="30" type="noConversion"/>
  </si>
  <si>
    <t>HSI Index</t>
  </si>
  <si>
    <t>SHCOMP Index</t>
  </si>
  <si>
    <t xml:space="preserve">I29380US Index                                               </t>
    <phoneticPr fontId="30" type="noConversion"/>
  </si>
  <si>
    <t xml:space="preserve">I29382US Index                                               </t>
  </si>
  <si>
    <t>C01 Comdty</t>
    <phoneticPr fontId="30"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</si>
  <si>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</si>
  <si>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</si>
  <si>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</si>
  <si>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</si>
  <si>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</si>
  <si>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</si>
  <si>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</si>
  <si>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</si>
  <si>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</si>
  <si>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</si>
  <si>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</si>
  <si>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</si>
  <si>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</si>
  <si>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</si>
  <si>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</si>
  <si>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</si>
  <si>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</si>
  <si>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</si>
  <si>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</si>
  <si>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</si>
  <si>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</si>
  <si>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</si>
  <si>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</si>
  <si>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</si>
  <si>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</si>
  <si>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</si>
  <si>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</si>
  <si>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</si>
  <si>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</si>
  <si>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</si>
  <si>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</si>
  <si>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</si>
  <si>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</si>
  <si>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</si>
  <si>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</si>
  <si>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</si>
  <si>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</si>
  <si>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</si>
  <si>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</si>
  <si>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</si>
  <si>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</si>
  <si>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</si>
  <si>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</si>
  <si>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</si>
  <si>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</si>
  <si>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</si>
  <si>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</si>
  <si>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</si>
  <si>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</si>
  <si>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</si>
  <si>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</si>
  <si>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</si>
  <si>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</si>
  <si>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</si>
  <si>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</si>
  <si>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</si>
  <si>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</si>
  <si>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</si>
  <si>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</si>
  <si>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</si>
  <si>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</si>
  <si>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</si>
  <si>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</si>
  <si>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</si>
  <si>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</si>
  <si>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</si>
  <si>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</si>
  <si>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</si>
  <si>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</si>
  <si>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</si>
  <si>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</si>
  <si>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</si>
  <si>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</si>
  <si>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</si>
  <si>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</si>
  <si>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</si>
  <si>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</si>
  <si>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</si>
  <si>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</si>
  <si>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</si>
  <si>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</si>
  <si>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</si>
  <si>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</si>
  <si>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</si>
  <si>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</si>
  <si>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</si>
  <si>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</si>
  <si>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</si>
  <si>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</si>
  <si>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</si>
  <si>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</si>
  <si>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</si>
  <si>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</si>
  <si>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</si>
  <si>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</si>
  <si>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</si>
  <si>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</si>
  <si>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</si>
  <si>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</si>
  <si>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</si>
  <si>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</si>
  <si>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</si>
  <si>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</si>
  <si>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</si>
  <si>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</si>
  <si>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</si>
  <si>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</si>
  <si>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</si>
  <si>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</si>
  <si>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</si>
  <si>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</si>
  <si>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</si>
  <si>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</si>
  <si>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</si>
  <si>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</si>
  <si>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</si>
  <si>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</si>
  <si>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</si>
  <si>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</si>
  <si>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</si>
  <si>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</si>
  <si>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</si>
  <si>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</si>
  <si>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</si>
  <si>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</si>
  <si>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</si>
  <si>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</si>
  <si>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</si>
  <si>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</si>
  <si>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</si>
  <si>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</si>
  <si>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</si>
  <si>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</si>
  <si>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</si>
  <si>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</si>
  <si>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</si>
  <si>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</si>
  <si>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</si>
  <si>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</si>
  <si>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</si>
  <si>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</si>
  <si>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</si>
  <si>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</si>
  <si>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</si>
  <si>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</si>
  <si>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</si>
  <si>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</si>
  <si>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</si>
  <si>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</si>
  <si>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</si>
  <si>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</si>
  <si>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</si>
  <si>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</si>
  <si>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</si>
  <si>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</si>
  <si>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</si>
  <si>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</si>
  <si>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</si>
  <si>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</si>
  <si>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</si>
  <si>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</si>
  <si>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</si>
  <si>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</si>
  <si>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</si>
  <si>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</si>
  <si>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</si>
  <si>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</si>
  <si>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</si>
  <si>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</si>
  <si>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</si>
  <si>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</si>
  <si>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</si>
  <si>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</si>
  <si>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</si>
  <si>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</si>
  <si>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</si>
  <si>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</si>
  <si>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</si>
  <si>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</si>
  <si>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</si>
  <si>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</si>
  <si>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</si>
  <si>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</si>
  <si>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</si>
  <si>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</si>
  <si>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</si>
  <si>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</si>
  <si>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</si>
  <si>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</si>
  <si>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</si>
  <si>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</si>
  <si>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</si>
  <si>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</si>
  <si>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</si>
  <si>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</si>
  <si>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</si>
  <si>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</si>
  <si>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</si>
  <si>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</si>
  <si>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</si>
  <si>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</si>
  <si>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</si>
  <si>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</si>
  <si>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</si>
  <si>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</si>
  <si>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</si>
  <si>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</si>
  <si>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</si>
  <si>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</si>
  <si>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</si>
  <si>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</si>
  <si>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</si>
  <si>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</si>
  <si>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</si>
  <si>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</si>
  <si>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</si>
  <si>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</si>
  <si>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</si>
  <si>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</si>
  <si>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</si>
  <si>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</si>
  <si>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</si>
  <si>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</si>
  <si>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</si>
  <si>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</si>
  <si>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</si>
  <si>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</si>
  <si>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</si>
  <si>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</si>
  <si>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</si>
  <si>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</si>
  <si>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</si>
  <si>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</si>
  <si>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</si>
  <si>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</si>
  <si>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</si>
  <si>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</si>
  <si>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</si>
  <si>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</si>
  <si>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</si>
  <si>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</si>
  <si>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</si>
  <si>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</si>
  <si>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</si>
  <si>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</si>
  <si>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</si>
  <si>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</si>
  <si>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</si>
  <si>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</si>
  <si>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</si>
  <si>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</si>
  <si>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</si>
  <si>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</si>
  <si>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</si>
  <si>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</si>
  <si>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</si>
  <si>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</si>
  <si>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</si>
  <si>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</si>
  <si>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</si>
  <si>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</si>
  <si>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</si>
  <si>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</si>
  <si>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</si>
  <si>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</si>
  <si>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</si>
  <si>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</si>
  <si>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</si>
  <si>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</si>
  <si>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</si>
  <si>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</si>
  <si>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</si>
  <si>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</si>
  <si>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</si>
  <si>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</si>
  <si>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</si>
  <si>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</si>
  <si>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</si>
  <si>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</si>
  <si>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A-u</t>
  </si>
  <si>
    <t>BB+u</t>
  </si>
  <si>
    <t>ESG Theme</t>
  </si>
  <si>
    <t>穆迪KPW评级</t>
  </si>
  <si>
    <t>SPKPW评级</t>
  </si>
  <si>
    <t>FITCHKPW评级</t>
  </si>
  <si>
    <t>KPW Rating</t>
  </si>
  <si>
    <t>KWP Rating</t>
  </si>
  <si>
    <t>RTG_MDY_LC_CURR_ISSUER_RATING</t>
    <phoneticPr fontId="10" type="noConversion"/>
  </si>
  <si>
    <t>Guarantor RTG MDY RA</t>
    <phoneticPr fontId="10" type="noConversion"/>
  </si>
  <si>
    <t>Parent Company 评级</t>
  </si>
  <si>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</si>
  <si>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</si>
  <si>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</si>
  <si>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</si>
  <si>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</si>
  <si>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</si>
  <si>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</si>
  <si>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</si>
  <si>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</si>
  <si>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</si>
  <si>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</si>
  <si>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</si>
  <si>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</si>
  <si>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</si>
  <si>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</si>
  <si>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</si>
  <si>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</si>
  <si>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</si>
  <si>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</si>
  <si>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</si>
  <si>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</si>
  <si>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</si>
  <si>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</si>
  <si>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</si>
  <si>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</si>
  <si>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</si>
  <si>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</si>
  <si>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</si>
  <si>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</si>
  <si>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</si>
  <si>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</si>
  <si>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</si>
  <si>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</si>
  <si>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</si>
  <si>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</si>
  <si>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</si>
  <si>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</si>
  <si>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</si>
  <si>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</si>
  <si>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</si>
  <si>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</si>
  <si>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</si>
  <si>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</si>
  <si>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</si>
  <si>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</si>
  <si>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</si>
  <si>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</si>
  <si>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</si>
  <si>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</si>
  <si>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</si>
  <si>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</si>
  <si>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</si>
  <si>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</si>
  <si>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</si>
  <si>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</si>
  <si>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</si>
  <si>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</si>
  <si>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</si>
  <si>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</si>
  <si>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</si>
  <si>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</si>
  <si>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</si>
  <si>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</si>
  <si>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</si>
  <si>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</si>
  <si>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</si>
  <si>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</si>
  <si>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</si>
  <si>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</si>
  <si>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</si>
  <si>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</si>
  <si>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</si>
  <si>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</si>
  <si>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</si>
  <si>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</si>
  <si>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</si>
  <si>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</si>
  <si>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</si>
  <si>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</si>
  <si>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</si>
  <si>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</si>
  <si>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</si>
  <si>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</si>
  <si>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</si>
  <si>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</si>
  <si>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</si>
  <si>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</si>
  <si>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</si>
  <si>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</si>
  <si>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</si>
  <si>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</si>
  <si>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</si>
  <si>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</si>
  <si>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</si>
  <si>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</si>
  <si>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</si>
  <si>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</si>
  <si>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</si>
  <si>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</si>
  <si>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</si>
  <si>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</si>
  <si>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</si>
  <si>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</si>
  <si>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</si>
  <si>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</si>
  <si>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</si>
  <si>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</si>
  <si>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</si>
  <si>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</si>
  <si>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</si>
  <si>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</si>
  <si>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</si>
  <si>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</si>
  <si>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</si>
  <si>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</si>
  <si>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</si>
  <si>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</si>
  <si>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</si>
  <si>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</si>
  <si>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</si>
  <si>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</si>
  <si>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</si>
  <si>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</si>
  <si>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</si>
  <si>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</si>
  <si>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</si>
  <si>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</si>
  <si>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</si>
  <si>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</si>
  <si>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</si>
  <si>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</si>
  <si>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</si>
  <si>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</si>
  <si>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</si>
  <si>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</si>
  <si>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</si>
  <si>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</si>
  <si>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</si>
  <si>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</si>
  <si>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</si>
  <si>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</si>
  <si>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</si>
  <si>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</si>
  <si>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</si>
  <si>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</si>
  <si>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</si>
  <si>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</si>
  <si>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</si>
  <si>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</si>
  <si>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</si>
  <si>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</si>
  <si>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</si>
  <si>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</si>
  <si>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</si>
  <si>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</si>
  <si>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</si>
  <si>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</si>
  <si>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</si>
  <si>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</si>
  <si>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</si>
  <si>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</si>
  <si>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</si>
  <si>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</si>
  <si>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</si>
  <si>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</si>
  <si>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</si>
  <si>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</si>
  <si>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</si>
  <si>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</si>
  <si>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</si>
  <si>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</si>
  <si>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</si>
  <si>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</si>
  <si>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</si>
  <si>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</si>
  <si>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</si>
  <si>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</si>
  <si>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</si>
  <si>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</si>
  <si>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</si>
  <si>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</si>
  <si>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</si>
  <si>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</si>
  <si>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</si>
  <si>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</si>
  <si>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</si>
  <si>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</si>
  <si>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</si>
  <si>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</si>
  <si>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</si>
  <si>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</si>
  <si>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</si>
  <si>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</si>
  <si>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</si>
  <si>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</si>
  <si>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</si>
  <si>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</si>
  <si>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</si>
  <si>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</si>
  <si>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</si>
  <si>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</si>
  <si>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</si>
  <si>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</si>
  <si>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</si>
  <si>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</si>
  <si>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</si>
  <si>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</si>
  <si>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</si>
  <si>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</si>
  <si>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</si>
  <si>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</si>
  <si>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</si>
  <si>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</si>
  <si>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</si>
  <si>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</si>
  <si>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</si>
  <si>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</si>
  <si>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</si>
  <si>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</si>
  <si>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</si>
  <si>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</si>
  <si>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</si>
  <si>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</si>
  <si>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</si>
  <si>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</si>
  <si>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</si>
  <si>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</si>
  <si>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</si>
  <si>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</si>
  <si>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</si>
  <si>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</si>
  <si>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</si>
  <si>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</si>
  <si>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</si>
  <si>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</si>
  <si>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</si>
  <si>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</si>
  <si>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</si>
  <si>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</si>
  <si>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</si>
  <si>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</si>
  <si>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</si>
  <si>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</si>
  <si>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</si>
  <si>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</si>
  <si>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</si>
  <si>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</si>
  <si>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</si>
  <si>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</si>
  <si>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</si>
  <si>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</si>
  <si>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</si>
  <si>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</si>
  <si>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</si>
  <si>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</si>
  <si>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</si>
  <si>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</si>
  <si>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</si>
  <si>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</si>
  <si>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</si>
  <si>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</si>
  <si>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</si>
  <si>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</si>
  <si>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</si>
  <si>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</si>
  <si>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</si>
  <si>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</si>
  <si>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</si>
  <si>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</si>
  <si>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</si>
  <si>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</si>
  <si>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</si>
  <si>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</si>
  <si>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</si>
  <si>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</si>
  <si>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</si>
  <si>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</si>
  <si>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</si>
  <si>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</si>
  <si>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</si>
  <si>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</si>
  <si>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</si>
  <si>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</si>
  <si>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</si>
  <si>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</si>
  <si>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</si>
  <si>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</si>
  <si>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</si>
  <si>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</si>
  <si>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</si>
  <si>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</si>
  <si>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</si>
  <si>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</si>
  <si>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</si>
  <si>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中信建投(国际)金融控股有限公司</t>
  </si>
  <si>
    <t>--/--</t>
  </si>
  <si>
    <t>0.2521</t>
  </si>
  <si>
    <t>未上市</t>
  </si>
  <si>
    <t>RegS</t>
  </si>
  <si>
    <t>担保发行</t>
  </si>
  <si>
    <t>Senior Unsecured</t>
  </si>
  <si>
    <t>北京市</t>
  </si>
  <si>
    <t>China Securities (International) Brokerage Company Limited</t>
  </si>
  <si>
    <t>新发</t>
  </si>
  <si>
    <t>多元金融</t>
  </si>
  <si>
    <t>金融</t>
  </si>
  <si>
    <t>地方国有企业</t>
  </si>
  <si>
    <t>CSCIF</t>
  </si>
  <si>
    <t>China Securities International Investment Co Ltd</t>
  </si>
  <si>
    <t>否</t>
  </si>
  <si>
    <t>固定利率</t>
  </si>
  <si>
    <t>未到期</t>
  </si>
  <si>
    <t>普通债</t>
  </si>
  <si>
    <t>HKD</t>
  </si>
  <si>
    <t>0.9945</t>
  </si>
  <si>
    <t>3.0000</t>
  </si>
  <si>
    <t>基础建设</t>
  </si>
  <si>
    <t>城投</t>
  </si>
  <si>
    <t>M6</t>
  </si>
  <si>
    <t>其他</t>
  </si>
  <si>
    <t>国有相对控股企业</t>
  </si>
  <si>
    <t>中华（澳门）金融资产交易股份有限公司</t>
  </si>
  <si>
    <t>山东省</t>
  </si>
  <si>
    <t>--/稳定</t>
  </si>
  <si>
    <t>维好协议</t>
  </si>
  <si>
    <t>证券</t>
  </si>
  <si>
    <t>2023-11-02</t>
  </si>
  <si>
    <t>贸易</t>
  </si>
  <si>
    <t>福建省</t>
  </si>
  <si>
    <t>5.0000</t>
  </si>
  <si>
    <t>零息</t>
  </si>
  <si>
    <t>2023-11-01</t>
  </si>
  <si>
    <t>Unsecured</t>
  </si>
  <si>
    <t>NZD</t>
  </si>
  <si>
    <t>2023-10-31</t>
  </si>
  <si>
    <t>2023-10-30</t>
  </si>
  <si>
    <t>可赎回债</t>
  </si>
  <si>
    <t>广东省</t>
  </si>
  <si>
    <t>daily</t>
    <phoneticPr fontId="10" type="noConversion"/>
  </si>
  <si>
    <t>hips</t>
    <phoneticPr fontId="10" type="noConversion"/>
  </si>
  <si>
    <t>Monthly</t>
    <phoneticPr fontId="10" type="noConversion"/>
  </si>
  <si>
    <t>中信证券国际有限公司</t>
  </si>
  <si>
    <t>CSI MTN Ltd</t>
  </si>
  <si>
    <t>CSILTD</t>
  </si>
  <si>
    <t>深圳市</t>
  </si>
  <si>
    <t>--/BBB+</t>
  </si>
  <si>
    <t>2024-01-03</t>
  </si>
  <si>
    <t>旅游综合</t>
  </si>
  <si>
    <t>SBLC_Provider_Name</t>
  </si>
  <si>
    <t>日期格式</t>
  </si>
  <si>
    <t>YYYYMMDD</t>
  </si>
  <si>
    <t>可改参数W,D,Y</t>
  </si>
  <si>
    <t>起始日</t>
  </si>
  <si>
    <t>截止日</t>
  </si>
  <si>
    <t>频率</t>
  </si>
  <si>
    <t>Q</t>
  </si>
  <si>
    <t>JPY</t>
  </si>
  <si>
    <t>GBP</t>
  </si>
  <si>
    <t>EUR</t>
  </si>
  <si>
    <t>SGD</t>
  </si>
  <si>
    <t>MOP</t>
  </si>
  <si>
    <t>AUD</t>
  </si>
  <si>
    <t>CAD</t>
  </si>
  <si>
    <t>XS2693585304</t>
  </si>
  <si>
    <t>2023-11-07</t>
  </si>
  <si>
    <t>2024-05-07</t>
  </si>
  <si>
    <t>中银航空租赁有限公司</t>
  </si>
  <si>
    <t>US66980Q2D87</t>
  </si>
  <si>
    <t>--/A-</t>
  </si>
  <si>
    <t>新加坡交易所</t>
  </si>
  <si>
    <t>天津市</t>
  </si>
  <si>
    <t>BOCAVI</t>
  </si>
  <si>
    <t>2024-05-09</t>
  </si>
  <si>
    <t>BOC Aviation USA Corp</t>
  </si>
  <si>
    <t>XS2710033403</t>
  </si>
  <si>
    <t>SBLC+担保</t>
  </si>
  <si>
    <t>临沂市</t>
  </si>
  <si>
    <t>物流</t>
  </si>
  <si>
    <t>2024-05-08</t>
  </si>
  <si>
    <t>控制权变更回售@100%</t>
  </si>
  <si>
    <t>CSILTD 0 02/07/24</t>
  </si>
  <si>
    <t>HK0000963576</t>
  </si>
  <si>
    <t>中信证券国际 0 2024-02-07</t>
  </si>
  <si>
    <t>2024-02-07</t>
  </si>
  <si>
    <t>96D</t>
  </si>
  <si>
    <t>厦门国贸控股集团有限公司</t>
  </si>
  <si>
    <t>XMITGH 6.9 11/05/24</t>
  </si>
  <si>
    <t>XS2713228018</t>
  </si>
  <si>
    <t>国贸控股 6.9 2024-11-05</t>
  </si>
  <si>
    <t>2024-11-05</t>
  </si>
  <si>
    <t>香港交易所;中华（澳门）金融资产交易股份有限公司</t>
  </si>
  <si>
    <t>7.0% 区域</t>
  </si>
  <si>
    <t>6.9%</t>
  </si>
  <si>
    <t>厦门市</t>
  </si>
  <si>
    <t>Luso International Banking Ltd;CNCB (Hong Kong) Capital Limited;Industrial Bank Co., Ltd. Hong Kong Branch;Bank of Communications Co., Ltd. Hong Kong Branch</t>
  </si>
  <si>
    <t>1.0Y</t>
  </si>
  <si>
    <t>Applying for purposes in compliance with applicable laws and regulations, such as replenishing offshore working capital and refinancing existing offshore indebtedness, etc.</t>
  </si>
  <si>
    <t>XMITGH</t>
  </si>
  <si>
    <t>ITG HOLDING INVESTMENT (HK) LIMITED</t>
  </si>
  <si>
    <t>认购期权：控制权变更时认购价为101%；未注册事件时认购价为100%。</t>
  </si>
  <si>
    <t>Chiyu Banking Corporation Limited;Guoyuan Securities Brokerage (Hong Kong) Limited;SPDB International Capital Limited;China Industrial Securities International Brokerage Limited;Hua Xia Bank Co., Limited Hong Kong Branch;China International Capital Corporation Hong Kong Securities Limited;China CITIC Bank International Limited;Guotai Junan Securities (Hong Kong) Limited;CMB Wing Lung Bank Limited;CMBC Securities Company Limited</t>
  </si>
  <si>
    <t>Chiyu Banking Corporation Limited;Guoyuan Securities Brokerage (Hong Kong) Limited;SPDB International Capital Limited;China Industrial Securities International Brokerage Limited;Hua Xia Bank Co., Limited Hong Kong Branch;Luso International Banking Ltd;Industrial Bank Co., Ltd. Hong Kong Branch;Bank of Communications Co., Ltd. Hong Kong Branch;China International Capital Corporation Hong Kong Securities Limited;CNCB (Hong Kong) Capital Limited;China CITIC Bank International Limited;Guotai Junan Securities (Hong Kong) Limited;CMB Wing Lung Bank Limited;CMBC Securities Company Limited</t>
  </si>
  <si>
    <t>XMITGH 4.3 11/05/24</t>
  </si>
  <si>
    <t>HK0000963170</t>
  </si>
  <si>
    <t>国贸控股 4.3 2024-11-05</t>
  </si>
  <si>
    <t>4.8% 区域</t>
  </si>
  <si>
    <t>4.3%</t>
  </si>
  <si>
    <t>Luso International Banking Ltd;China CITIC Bank International Limited;Industrial Bank Co., Ltd. Hong Kong Branch</t>
  </si>
  <si>
    <t>Chiyu Banking Corporation Limited;Hua Xia Bank Co., Limited Hong Kong Branch;CNCB (Hong Kong) Capital Limited;China Zheshang Bank Co., Ltd. Hong Kong Branch;Guotai Junan Securities (Hong Kong) Limited;CMB Wing Lung Bank Limited</t>
  </si>
  <si>
    <t>Chiyu Banking Corporation Limited;Hua Xia Bank Co., Limited Hong Kong Branch;Luso International Banking Ltd;Industrial Bank Co., Ltd. Hong Kong Branch;CNCB (Hong Kong) Capital Limited;China Zheshang Bank Co., Ltd. Hong Kong Branch;China CITIC Bank International Limited;Guotai Junan Securities (Hong Kong) Limited;CMB Wing Lung Bank Limited</t>
  </si>
  <si>
    <t>陕西旅游集团有限公司</t>
  </si>
  <si>
    <t>XS2713117534</t>
  </si>
  <si>
    <t>4.8%</t>
  </si>
  <si>
    <t>SBLC</t>
  </si>
  <si>
    <t>陕西省</t>
  </si>
  <si>
    <t>西安市</t>
  </si>
  <si>
    <t>AApi</t>
  </si>
  <si>
    <t>SXTOUR</t>
  </si>
  <si>
    <t>2023-11-03</t>
  </si>
  <si>
    <t>2024-05-03</t>
  </si>
  <si>
    <t>CSCIF 5.1 01/03/24</t>
  </si>
  <si>
    <t>XS2713732365</t>
  </si>
  <si>
    <t>中信建投国际 5.1 2024-01-03</t>
  </si>
  <si>
    <t>0.1726</t>
  </si>
  <si>
    <t>CSCIF 5.5 02/01/24</t>
  </si>
  <si>
    <t>XS2713733173</t>
  </si>
  <si>
    <t>中信建投国际 5.5 2024-02-01</t>
  </si>
  <si>
    <t>2024-02-01</t>
  </si>
  <si>
    <t>90D</t>
  </si>
  <si>
    <t>常德市经济建设投资集团有限公司</t>
  </si>
  <si>
    <t>CHAECO 5.5 11/01/24</t>
  </si>
  <si>
    <t>XS2685913035</t>
  </si>
  <si>
    <t>常德经投 5.5 2024-11-01</t>
  </si>
  <si>
    <t>Ba1/--</t>
  </si>
  <si>
    <t>稳定/--</t>
  </si>
  <si>
    <t>2024-11-01</t>
  </si>
  <si>
    <t>湖南省</t>
  </si>
  <si>
    <t>常德市</t>
  </si>
  <si>
    <t>Dongxing Securities (Hong Kong) Company Limited;First Shanghai Securities Ltd</t>
  </si>
  <si>
    <t>364D</t>
  </si>
  <si>
    <t>高收益</t>
  </si>
  <si>
    <t>CHAECO</t>
  </si>
  <si>
    <t>Summer Spring Project Ltd</t>
  </si>
  <si>
    <t>CMB International Capital Limited;Haitong International Securities Company Limited;Shanxi Securities</t>
  </si>
  <si>
    <t>CMB International Capital Limited;First Shanghai Securities Ltd;Dongxing Securities (Hong Kong) Company Limited;Shanxi Securities;Haitong International Securities Company Limited</t>
  </si>
  <si>
    <t>香港交易所</t>
  </si>
  <si>
    <t>天津银行股份有限公司</t>
  </si>
  <si>
    <t>四川省</t>
  </si>
  <si>
    <t>威海市文登区蓝海投资开发有限公司</t>
  </si>
  <si>
    <t>威海市</t>
  </si>
  <si>
    <t>3/11/2023</t>
  </si>
  <si>
    <t>N</t>
  </si>
  <si>
    <t>CN</t>
  </si>
  <si>
    <t>2023/11/03</t>
  </si>
  <si>
    <t xml:space="preserve"> </t>
  </si>
  <si>
    <t>ROWEN INTL CO LTD</t>
  </si>
  <si>
    <t>WEIHAI WENDENG DISTRICT</t>
  </si>
  <si>
    <t>1449670D CH</t>
  </si>
  <si>
    <t>WR</t>
  </si>
  <si>
    <t>WR/--/--</t>
  </si>
  <si>
    <t>--/WR/--</t>
  </si>
  <si>
    <t>Rowen International Co Ltd</t>
  </si>
  <si>
    <t>Weihai Wendeng District Bluesea Investment &amp; Development Co Ltd</t>
  </si>
  <si>
    <t>2023/11/07</t>
  </si>
  <si>
    <t>2/11/2023</t>
  </si>
  <si>
    <t>HEZE IVSTMT HLD INTL</t>
  </si>
  <si>
    <t>HEZE CITY CONSTRUCTION</t>
  </si>
  <si>
    <t>1865164D CH</t>
  </si>
  <si>
    <t>VG</t>
  </si>
  <si>
    <t>Heze City Investment Holdings</t>
  </si>
  <si>
    <t>Heze City Investment Holdings Group Co Ltd</t>
  </si>
  <si>
    <t>2026/11/07</t>
  </si>
  <si>
    <t>2023/11/02</t>
  </si>
  <si>
    <t>BOC AVIATION USA CORP</t>
  </si>
  <si>
    <t>BOC AVIATION LTD</t>
  </si>
  <si>
    <t>2588 HK</t>
  </si>
  <si>
    <t>--/A-/A-</t>
  </si>
  <si>
    <t>--/--/A-</t>
  </si>
  <si>
    <t>US</t>
  </si>
  <si>
    <t>BOC Aviation Ltd</t>
  </si>
  <si>
    <t>2023/11/09</t>
  </si>
  <si>
    <t>2028/11/09</t>
  </si>
  <si>
    <t>2028/10/09</t>
  </si>
  <si>
    <t>1/11/2023</t>
  </si>
  <si>
    <t>LANGYA OVERSEAS CO LTD</t>
  </si>
  <si>
    <t>LY LS FINANCIAL INVST GR</t>
  </si>
  <si>
    <t>2258868D CH</t>
  </si>
  <si>
    <t>Langya Overseas Co Ltd</t>
  </si>
  <si>
    <t>Linyi Lanshan District Finance Investment Group Co Ltd</t>
  </si>
  <si>
    <t>Bank of Qingdao Co Ltd/Linyi</t>
  </si>
  <si>
    <t>2023/11/08</t>
  </si>
  <si>
    <t>2026/11/08</t>
  </si>
  <si>
    <t>2023/11/01</t>
  </si>
  <si>
    <t>31/10/2023</t>
  </si>
  <si>
    <t>CSI MTN LTD</t>
  </si>
  <si>
    <t>CITIC SECURITIES INTERNA</t>
  </si>
  <si>
    <t>0335254D HK</t>
  </si>
  <si>
    <t>--/--/BBB+</t>
  </si>
  <si>
    <t>CITIC Securities International Co Ltd</t>
  </si>
  <si>
    <t>#N/A Field Not Applicable</t>
  </si>
  <si>
    <t>2024/02/07</t>
  </si>
  <si>
    <t>2023/10/31</t>
  </si>
  <si>
    <t>600030 CH</t>
  </si>
  <si>
    <t>ITG HLDG INV HK</t>
  </si>
  <si>
    <t>XIAMEN ITG HOLD GRP</t>
  </si>
  <si>
    <t>ITGHOZ CH</t>
  </si>
  <si>
    <t>ITG Holding Investment HK Ltd</t>
  </si>
  <si>
    <t>Xiamen ITG Holding Group Co Ltd</t>
  </si>
  <si>
    <t>2024/11/05</t>
  </si>
  <si>
    <t>SHAANXI TOURISM GROUP</t>
  </si>
  <si>
    <t>Shaanxi Tourism Group Co Ltd</t>
  </si>
  <si>
    <t>Bank of East Asia Ltd/Xi'an</t>
  </si>
  <si>
    <t>2026/11/03</t>
  </si>
  <si>
    <t>1315645D CH</t>
  </si>
  <si>
    <t>30/10/2023</t>
  </si>
  <si>
    <t>CHINA SEC INTL INVEST</t>
  </si>
  <si>
    <t>CHINA SECURITIES INTL FI</t>
  </si>
  <si>
    <t>2173618D HK</t>
  </si>
  <si>
    <t>China Securities International</t>
  </si>
  <si>
    <t>China Securities International Finance Holding Co Ltd</t>
  </si>
  <si>
    <t>2024/01/03</t>
  </si>
  <si>
    <t>2023/10/30</t>
  </si>
  <si>
    <t>6066 HK</t>
  </si>
  <si>
    <t>--/BBB+/BBB+</t>
  </si>
  <si>
    <t>2024/02/01</t>
  </si>
  <si>
    <t>SUMMER SPRING PRO LTD</t>
  </si>
  <si>
    <t>Changde Economic Construction</t>
  </si>
  <si>
    <t>2024/11/01</t>
  </si>
  <si>
    <t>0791031D CH</t>
  </si>
  <si>
    <t>0bps</t>
  </si>
  <si>
    <t>3bps</t>
  </si>
  <si>
    <t>-4bps</t>
  </si>
  <si>
    <t>-5bps</t>
  </si>
  <si>
    <t>-6bps</t>
  </si>
  <si>
    <t>-43bps</t>
  </si>
  <si>
    <t>23年Q4</t>
  </si>
  <si>
    <t>24年Q1</t>
  </si>
  <si>
    <t>24年Q2</t>
  </si>
  <si>
    <t>24年Q3</t>
  </si>
  <si>
    <t>最高预测</t>
  </si>
  <si>
    <t>FCUSCN Q423 Index</t>
  </si>
  <si>
    <t>FCUSCN Q124 Index</t>
  </si>
  <si>
    <t>FCUSCN Q224 Index</t>
  </si>
  <si>
    <t>FCUSCN Q324 Index</t>
  </si>
  <si>
    <t>FCUSCN Q424 Index</t>
  </si>
  <si>
    <t>PR293</t>
  </si>
  <si>
    <t>中位数</t>
  </si>
  <si>
    <t>PR291</t>
  </si>
  <si>
    <t>平均数</t>
  </si>
  <si>
    <t>PR292</t>
  </si>
  <si>
    <t>最低预测</t>
  </si>
  <si>
    <t>PR294</t>
  </si>
  <si>
    <t>Q423</t>
  </si>
  <si>
    <t>Q124</t>
  </si>
  <si>
    <t>Q224</t>
  </si>
  <si>
    <t>Q324</t>
  </si>
  <si>
    <t>Q424</t>
  </si>
  <si>
    <t>10/30/2023 22:30</t>
  </si>
  <si>
    <t>1)</t>
  </si>
  <si>
    <t>达拉斯联邦储备银行制造业活动指数</t>
  </si>
  <si>
    <t>Oct</t>
  </si>
  <si>
    <t>DFEDGBA Index</t>
  </si>
  <si>
    <t>10/31/2023 20:30</t>
  </si>
  <si>
    <t>2)</t>
  </si>
  <si>
    <t>就业成本指数</t>
  </si>
  <si>
    <t>3Q</t>
  </si>
  <si>
    <t>ECI SA% Index</t>
  </si>
  <si>
    <t>10/31/2023 21:00</t>
  </si>
  <si>
    <t>3)</t>
  </si>
  <si>
    <t>FHFA房价指数月环比</t>
  </si>
  <si>
    <t>Aug</t>
  </si>
  <si>
    <t>HPIMMOM% Index</t>
  </si>
  <si>
    <t>4)</t>
  </si>
  <si>
    <t>标普CoreLogic CS 20个城市月环比经季调</t>
  </si>
  <si>
    <t>SPCS20SM Index</t>
  </si>
  <si>
    <t>5)</t>
  </si>
  <si>
    <t>标普CoreLogic CS 20城市同比未经季调</t>
  </si>
  <si>
    <t>SPCS20Y% Index</t>
  </si>
  <si>
    <t>6)</t>
  </si>
  <si>
    <t>标普CoreLogic CS美国房价指数同比未经季调</t>
  </si>
  <si>
    <t>SPCSUSAY Index</t>
  </si>
  <si>
    <t>10/31/2023 21:45</t>
  </si>
  <si>
    <t>7)</t>
  </si>
  <si>
    <t>MNI芝加哥PMI</t>
  </si>
  <si>
    <t>CHPMINDX Index</t>
  </si>
  <si>
    <t>10/31/2023 22:00</t>
  </si>
  <si>
    <t>8)</t>
  </si>
  <si>
    <t>世界大型企业研究会消费者信心指数</t>
  </si>
  <si>
    <t>CONCCONF Index</t>
  </si>
  <si>
    <t>9)</t>
  </si>
  <si>
    <t>经济咨商局当前状况</t>
  </si>
  <si>
    <t>CONCPSIT Index</t>
  </si>
  <si>
    <t>10)</t>
  </si>
  <si>
    <t>经济咨商局预期</t>
  </si>
  <si>
    <t>CONCEXP Index</t>
  </si>
  <si>
    <t>10/31/2023 22:30</t>
  </si>
  <si>
    <t>11)</t>
  </si>
  <si>
    <t>达拉斯联储服务业活动</t>
  </si>
  <si>
    <t>DSERGBCC Index</t>
  </si>
  <si>
    <t>11/01/2023 19:00</t>
  </si>
  <si>
    <t>12)</t>
  </si>
  <si>
    <t>周度MBA抵押贷款申请指数环比</t>
  </si>
  <si>
    <t>MBAVCHNG Index</t>
  </si>
  <si>
    <t>11/01/2023 20:15</t>
  </si>
  <si>
    <t>13)</t>
  </si>
  <si>
    <t>ADP就业变动指数</t>
  </si>
  <si>
    <t>150k</t>
  </si>
  <si>
    <t>113k</t>
  </si>
  <si>
    <t>89k</t>
  </si>
  <si>
    <t>ADP CHNG Index</t>
  </si>
  <si>
    <t>11/01/2023 21:45</t>
  </si>
  <si>
    <t>14)</t>
  </si>
  <si>
    <t>标普全球-美国制造业PMI</t>
  </si>
  <si>
    <t>Oct F</t>
  </si>
  <si>
    <t>MPMIUSMA Index</t>
  </si>
  <si>
    <t>11/01/2023 22:00</t>
  </si>
  <si>
    <t>15)</t>
  </si>
  <si>
    <t>建筑开支月环比</t>
  </si>
  <si>
    <t>Sep</t>
  </si>
  <si>
    <t>CNSTTMOM Index</t>
  </si>
  <si>
    <t>16)</t>
  </si>
  <si>
    <t>JOLTS职位空缺</t>
  </si>
  <si>
    <t>9400k</t>
  </si>
  <si>
    <t>9553k</t>
  </si>
  <si>
    <t>9610k</t>
  </si>
  <si>
    <t>9497k</t>
  </si>
  <si>
    <t>JOLTTOTL Index</t>
  </si>
  <si>
    <t>17)</t>
  </si>
  <si>
    <t>ISM制造业指数</t>
  </si>
  <si>
    <t>NAPMPMI Index</t>
  </si>
  <si>
    <t>18)</t>
  </si>
  <si>
    <t>ISM支付价格</t>
  </si>
  <si>
    <t>NAPMPRIC Index</t>
  </si>
  <si>
    <t>19)</t>
  </si>
  <si>
    <t>ISM就业</t>
  </si>
  <si>
    <t>NAPMEMPL Index</t>
  </si>
  <si>
    <t>20)</t>
  </si>
  <si>
    <t>ISM新订单</t>
  </si>
  <si>
    <t>NAPMNEWO Index</t>
  </si>
  <si>
    <t>11/01/2023 11/02</t>
  </si>
  <si>
    <t>21)</t>
  </si>
  <si>
    <t>Wards总车辆销售</t>
  </si>
  <si>
    <t>15.60m</t>
  </si>
  <si>
    <t>15.50m</t>
  </si>
  <si>
    <t>15.67m</t>
  </si>
  <si>
    <t>SAARTOTL Index</t>
  </si>
  <si>
    <t>11/02/2023 02:00</t>
  </si>
  <si>
    <t>22)</t>
  </si>
  <si>
    <t>FOMC利率决策(上限)</t>
  </si>
  <si>
    <t>FDTR Index</t>
  </si>
  <si>
    <t>23)</t>
  </si>
  <si>
    <t>FOMC利率决策(下限)</t>
  </si>
  <si>
    <t>FDTRFTRL Index</t>
  </si>
  <si>
    <t>24)</t>
  </si>
  <si>
    <t>储备余额利率</t>
  </si>
  <si>
    <t>IRRBIOER Index</t>
  </si>
  <si>
    <t>11/02/2023 19:30</t>
  </si>
  <si>
    <t>25)</t>
  </si>
  <si>
    <t>挑战者企业裁员人数 同比</t>
  </si>
  <si>
    <t>CHALYOY% Index</t>
  </si>
  <si>
    <t>11/02/2023 20:30</t>
  </si>
  <si>
    <t>26)</t>
  </si>
  <si>
    <t>非农生产力</t>
  </si>
  <si>
    <t>3Q P</t>
  </si>
  <si>
    <t>PRODNFR% Index</t>
  </si>
  <si>
    <t>27)</t>
  </si>
  <si>
    <t>单位劳务成本</t>
  </si>
  <si>
    <t>COSTNFR% Index</t>
  </si>
  <si>
    <t>28)</t>
  </si>
  <si>
    <t>周度首次申领失业救济人数</t>
  </si>
  <si>
    <t>210k</t>
  </si>
  <si>
    <t>217k</t>
  </si>
  <si>
    <t>212k</t>
  </si>
  <si>
    <t>INJCJC Index</t>
  </si>
  <si>
    <t>29)</t>
  </si>
  <si>
    <t>持续领取失业救济人数</t>
  </si>
  <si>
    <t>1800k</t>
  </si>
  <si>
    <t>1818k</t>
  </si>
  <si>
    <t>1790k</t>
  </si>
  <si>
    <t>1783k</t>
  </si>
  <si>
    <t>INJCSP Index</t>
  </si>
  <si>
    <t>11/02/2023 22:00</t>
  </si>
  <si>
    <t>30)</t>
  </si>
  <si>
    <t>工厂订单</t>
  </si>
  <si>
    <t>TMNOCHNG Index</t>
  </si>
  <si>
    <t>31)</t>
  </si>
  <si>
    <t>工厂订单不含运输</t>
  </si>
  <si>
    <t>TMNOXTM% Index</t>
  </si>
  <si>
    <t>32)</t>
  </si>
  <si>
    <t>耐用品订单环比</t>
  </si>
  <si>
    <t>Sep F</t>
  </si>
  <si>
    <t>DGNOCHNG Index</t>
  </si>
  <si>
    <t>33)</t>
  </si>
  <si>
    <t>耐用消费品(除运输类)</t>
  </si>
  <si>
    <t>DGNOXTCH Index</t>
  </si>
  <si>
    <t>34)</t>
  </si>
  <si>
    <t>非国防资本货物订单(飞机除外)</t>
  </si>
  <si>
    <t>CGNOXAI% Index</t>
  </si>
  <si>
    <t>35)</t>
  </si>
  <si>
    <t>非国防资本货物出货(飞机除外)</t>
  </si>
  <si>
    <t>CGSHXAI% Index</t>
  </si>
  <si>
    <t>11/03/2023 20:30</t>
  </si>
  <si>
    <t>36)</t>
  </si>
  <si>
    <t>两个月薪水净修正</t>
  </si>
  <si>
    <t>ECONGECC Index</t>
  </si>
  <si>
    <t>37)</t>
  </si>
  <si>
    <t>非农就业人数增减</t>
  </si>
  <si>
    <t>180k</t>
  </si>
  <si>
    <t>336k</t>
  </si>
  <si>
    <t>NFP TCH Index</t>
  </si>
  <si>
    <t>38)</t>
  </si>
  <si>
    <t>非农私企就业人数增减</t>
  </si>
  <si>
    <t>145k</t>
  </si>
  <si>
    <t>263k</t>
  </si>
  <si>
    <t>NFP PCH Index</t>
  </si>
  <si>
    <t>39)</t>
  </si>
  <si>
    <t>制造业就业人数增减</t>
  </si>
  <si>
    <t>-10k</t>
  </si>
  <si>
    <t>17k</t>
  </si>
  <si>
    <t>USMMMNCH Index</t>
  </si>
  <si>
    <t>40)</t>
  </si>
  <si>
    <t>失业率</t>
  </si>
  <si>
    <t>USURTOT Index</t>
  </si>
  <si>
    <t>41)</t>
  </si>
  <si>
    <t>平均小时收入月环比</t>
  </si>
  <si>
    <t>AHE MOM% Index</t>
  </si>
  <si>
    <t>42)</t>
  </si>
  <si>
    <t>平均小时收入同比</t>
  </si>
  <si>
    <t>AHE YOY% Index</t>
  </si>
  <si>
    <t>43)</t>
  </si>
  <si>
    <t>周平均工时-所有员工</t>
  </si>
  <si>
    <t>AWH TOTL Index</t>
  </si>
  <si>
    <t>44)</t>
  </si>
  <si>
    <t>劳动力参与率</t>
  </si>
  <si>
    <t>PRUSTOT Index</t>
  </si>
  <si>
    <t>45)</t>
  </si>
  <si>
    <t>就业不足率</t>
  </si>
  <si>
    <t>USUDMAER Index</t>
  </si>
  <si>
    <t>11/03/2023 21:45</t>
  </si>
  <si>
    <t>46)</t>
  </si>
  <si>
    <t>标普全球-美国服务业PMI</t>
  </si>
  <si>
    <t>MPMIUSSA Index</t>
  </si>
  <si>
    <t>47)</t>
  </si>
  <si>
    <t>标普全球-美国综合PMI</t>
  </si>
  <si>
    <t>MPMIUSCA Index</t>
  </si>
  <si>
    <t>11/03/2023 22:00</t>
  </si>
  <si>
    <t>48)</t>
  </si>
  <si>
    <t>ISM服务业指数</t>
  </si>
  <si>
    <t>NAPMNMI Index</t>
  </si>
  <si>
    <t>49)</t>
  </si>
  <si>
    <t>ISM服务业支付价格</t>
  </si>
  <si>
    <t>NAPMNPRC Index</t>
  </si>
  <si>
    <t>50)</t>
  </si>
  <si>
    <t>ISM服务业就业</t>
  </si>
  <si>
    <t>NAPMNEMP Index</t>
  </si>
  <si>
    <t>51)</t>
  </si>
  <si>
    <t>ISM服务业新订单</t>
  </si>
  <si>
    <t>NAPMNNO Index</t>
  </si>
  <si>
    <t>11/07/2023 21:30</t>
  </si>
  <si>
    <t>52)</t>
  </si>
  <si>
    <t>贸易余额</t>
  </si>
  <si>
    <t>-$58.3b</t>
  </si>
  <si>
    <t>USTBTOT Index</t>
  </si>
  <si>
    <t>11/08/2023 04:00</t>
  </si>
  <si>
    <t>53)</t>
  </si>
  <si>
    <t>消费者信用</t>
  </si>
  <si>
    <t>-$15.628b</t>
  </si>
  <si>
    <t>CICRTOT Index</t>
  </si>
  <si>
    <t>11/08/2023 20:00</t>
  </si>
  <si>
    <t>54)</t>
  </si>
  <si>
    <t>11/08/2023 23:00</t>
  </si>
  <si>
    <t>55)</t>
  </si>
  <si>
    <t>批发贸易销售月环比</t>
  </si>
  <si>
    <t>MWSLCHNG Index</t>
  </si>
  <si>
    <t>56)</t>
  </si>
  <si>
    <t>批发库存月环比</t>
  </si>
  <si>
    <t>MWINCHNG Index</t>
  </si>
  <si>
    <t>11/09/2023 21:30</t>
  </si>
  <si>
    <t>57)</t>
  </si>
  <si>
    <t>58)</t>
  </si>
  <si>
    <t>11/10/2023 23:00</t>
  </si>
  <si>
    <t>59)</t>
  </si>
  <si>
    <t>密歇根大学消费者信心指数</t>
  </si>
  <si>
    <t>Nov P</t>
  </si>
  <si>
    <t>CONSSENT Index</t>
  </si>
  <si>
    <t>60)</t>
  </si>
  <si>
    <t>密歇根大学现况</t>
  </si>
  <si>
    <t>CONSCURR Index</t>
  </si>
  <si>
    <t>61)</t>
  </si>
  <si>
    <t>密歇根大学预期</t>
  </si>
  <si>
    <t>CONSEXP Index</t>
  </si>
  <si>
    <t>62)</t>
  </si>
  <si>
    <t>密歇根大学1年通胀</t>
  </si>
  <si>
    <t>CONSPXMD Index</t>
  </si>
  <si>
    <t>63)</t>
  </si>
  <si>
    <t>密歇根大学5-10年通胀</t>
  </si>
  <si>
    <t>CONSP5MD Index</t>
  </si>
  <si>
    <t>11/11/2023 03:00</t>
  </si>
  <si>
    <t>64)</t>
  </si>
  <si>
    <t>预算月报</t>
  </si>
  <si>
    <t>-$171.0b</t>
  </si>
  <si>
    <t>FDDSSD Index</t>
  </si>
  <si>
    <t>10/31/2023 09:30</t>
  </si>
  <si>
    <t>CH</t>
  </si>
  <si>
    <t>综合PMI</t>
  </si>
  <si>
    <t>CPMICOMP Index</t>
  </si>
  <si>
    <t>制造业采购经理指数</t>
  </si>
  <si>
    <t>CPMINDX Index</t>
  </si>
  <si>
    <t>非制造业采购经理指数</t>
  </si>
  <si>
    <t>CPMINMAN Index</t>
  </si>
  <si>
    <t>10/31/2023 14:00</t>
  </si>
  <si>
    <t>彭博10月中国调查 (表格)</t>
  </si>
  <si>
    <t>11/01/2023 09:45</t>
  </si>
  <si>
    <t>财新中国PMI制造业</t>
  </si>
  <si>
    <t>MPMICNMA Index</t>
  </si>
  <si>
    <t>11/03/2023 09:45</t>
  </si>
  <si>
    <t>财新中国PMI综合</t>
  </si>
  <si>
    <t>MPMICNCA Index</t>
  </si>
  <si>
    <t>财新中国PMI服务业</t>
  </si>
  <si>
    <t>MPMICNSA Index</t>
  </si>
  <si>
    <t>11/03/2023 17:00</t>
  </si>
  <si>
    <t>经常账户余额</t>
  </si>
  <si>
    <t>$62.6b</t>
  </si>
  <si>
    <t>$64.7b</t>
  </si>
  <si>
    <t>CHCUCAB Index</t>
  </si>
  <si>
    <t>11/07/2023</t>
  </si>
  <si>
    <t>进口同比</t>
  </si>
  <si>
    <t>CNFRIMPY Index</t>
  </si>
  <si>
    <t>$77.71b</t>
  </si>
  <si>
    <t>$77.83b</t>
  </si>
  <si>
    <t>CNFRBAL$ Index</t>
  </si>
  <si>
    <t>外汇储备</t>
  </si>
  <si>
    <t>$3115.07b</t>
  </si>
  <si>
    <t>CNGFOREX Index</t>
  </si>
  <si>
    <t>出口同比</t>
  </si>
  <si>
    <t>CNFREXPY Index</t>
  </si>
  <si>
    <t>出口同比人民币</t>
  </si>
  <si>
    <t>CNTSECNY Index</t>
  </si>
  <si>
    <t>进口同比人民币</t>
  </si>
  <si>
    <t>CNTSICNY Index</t>
  </si>
  <si>
    <t>贸易余额人民币</t>
  </si>
  <si>
    <t>558.74b</t>
  </si>
  <si>
    <t>CNTSTCN Index</t>
  </si>
  <si>
    <t>11/09/2023 09:30</t>
  </si>
  <si>
    <t>CPI 同比</t>
  </si>
  <si>
    <t>CNCPIYOY Index</t>
  </si>
  <si>
    <t>PPI同比</t>
  </si>
  <si>
    <t>CHEFTYOY Index</t>
  </si>
  <si>
    <t>11/09/2023 11/15</t>
  </si>
  <si>
    <t>总融资人民币</t>
  </si>
  <si>
    <t>4120.0b</t>
  </si>
  <si>
    <t>4122.7b</t>
  </si>
  <si>
    <t>CNLNASF Index</t>
  </si>
  <si>
    <t>新增人民币贷款</t>
  </si>
  <si>
    <t>2310.0b</t>
  </si>
  <si>
    <t>2311.8b</t>
  </si>
  <si>
    <t>CNLNNEW Index</t>
  </si>
  <si>
    <t>货币供应M2同比</t>
  </si>
  <si>
    <t>CNMS2YOY Index</t>
  </si>
  <si>
    <t>货币供应M1年同比</t>
  </si>
  <si>
    <t>CNMS1YOY Index</t>
  </si>
  <si>
    <t>货币供应M0年同比</t>
  </si>
  <si>
    <t>CNMS0YOY Index</t>
  </si>
  <si>
    <t>11/11/2023 11/18</t>
  </si>
  <si>
    <t>FDI YTD YoY CNY</t>
  </si>
  <si>
    <t>CNDIACRY Index</t>
  </si>
  <si>
    <t>10/30/2023 18:00</t>
  </si>
  <si>
    <t>EC</t>
  </si>
  <si>
    <t>消费者信心指数</t>
  </si>
  <si>
    <t>EUCCEMU Index</t>
  </si>
  <si>
    <t>经济信心</t>
  </si>
  <si>
    <t>EUESEMU Index</t>
  </si>
  <si>
    <t>工业信心指数</t>
  </si>
  <si>
    <t>EUICEMU Index</t>
  </si>
  <si>
    <t>服务业信心指数</t>
  </si>
  <si>
    <t>EUSCEMU Index</t>
  </si>
  <si>
    <t>10/31/2023 18:00</t>
  </si>
  <si>
    <t>GDP经季调季环比</t>
  </si>
  <si>
    <t>3Q A</t>
  </si>
  <si>
    <t>EUGNEMUQ Index</t>
  </si>
  <si>
    <t>GDP经季调同比</t>
  </si>
  <si>
    <t>EUGNEMUY Index</t>
  </si>
  <si>
    <t>CPI预计同比</t>
  </si>
  <si>
    <t>ECCPEST Index</t>
  </si>
  <si>
    <t>CPI 月环比</t>
  </si>
  <si>
    <t>Oct P</t>
  </si>
  <si>
    <t>ECCPEMUM Index</t>
  </si>
  <si>
    <t>核心CPI同比</t>
  </si>
  <si>
    <t>CPEXEMUY Index</t>
  </si>
  <si>
    <t>11/02/2023 17:00</t>
  </si>
  <si>
    <t>HCOB欧元区制造业PMI</t>
  </si>
  <si>
    <t>MPMIEZMA Index</t>
  </si>
  <si>
    <t>11/03/2023 18:00</t>
  </si>
  <si>
    <t>UMRTEMU Index</t>
  </si>
  <si>
    <t>11/06/2023 17:00</t>
  </si>
  <si>
    <t>HCOB欧元区服务业PMI</t>
  </si>
  <si>
    <t>MPMIEZSA Index</t>
  </si>
  <si>
    <t>HCOB欧元区综合PMI</t>
  </si>
  <si>
    <t>MPMIEZCA Index</t>
  </si>
  <si>
    <t>11/06/2023 17:30</t>
  </si>
  <si>
    <t>Sentix投资者信心</t>
  </si>
  <si>
    <t>Nov</t>
  </si>
  <si>
    <t>SNTEEUGX Index</t>
  </si>
  <si>
    <t>11/07/2023 18:00</t>
  </si>
  <si>
    <t>PPI月环比</t>
  </si>
  <si>
    <t>EUPPEMUM Index</t>
  </si>
  <si>
    <t>EUPPEMUY Index</t>
  </si>
  <si>
    <t>11/08/2023 17:00</t>
  </si>
  <si>
    <t>欧洲央行1年CPI预期</t>
  </si>
  <si>
    <t>ECIENDEA Index</t>
  </si>
  <si>
    <t>欧洲央行3年CPI预期</t>
  </si>
  <si>
    <t>ECIETDEA Index</t>
  </si>
  <si>
    <t>11/08/2023 18:00</t>
  </si>
  <si>
    <t>零售总额月环比</t>
  </si>
  <si>
    <t>RSSAEMUM Index</t>
  </si>
  <si>
    <t>社会消费品零售总额同比</t>
  </si>
  <si>
    <t>RSWAEMUY Index</t>
  </si>
  <si>
    <t>11/09/2023 17:00</t>
  </si>
  <si>
    <t>ECB Publishes Economic Bulletin</t>
  </si>
  <si>
    <t>WHWDLH 8.5 11/04/24</t>
  </si>
  <si>
    <t>XS2706169922</t>
  </si>
  <si>
    <t>蓝海投资 8.5 2024-11-04</t>
  </si>
  <si>
    <t>WR/--</t>
  </si>
  <si>
    <t>无/--</t>
  </si>
  <si>
    <t>2024-11-04</t>
  </si>
  <si>
    <t>China Credit International Securities Co., Limited; China Galaxy International Securities (Hong Kong) Co., Limited;Cinda International Capital Limited;Excellent Tide Securities Limited;Guotai Junan Securities (Hong Kong) Limited;Roofer Securities Ltd;Shenwan Hongyuan Securities (H.K.) Limited;Zhongtai International Securities Limited</t>
  </si>
  <si>
    <t>WHWDLH</t>
  </si>
  <si>
    <t>2023-11-06</t>
  </si>
  <si>
    <t>China Credit International Securities Co., Limited;Shenwan Hongyuan Securities (H.K.) Limited;Roofer Securities Ltd; China Galaxy International Securities (Hong Kong) Co., Limited;Cinda International Capital Limited;Guotai Junan Securities (Hong Kong) Limited;Zhongtai International Securities Limited;Excellent Tide Securities Limited</t>
  </si>
  <si>
    <t>成都市</t>
  </si>
  <si>
    <t>农业综合</t>
  </si>
  <si>
    <t>2023-11-10</t>
  </si>
  <si>
    <t>2024-05-10</t>
  </si>
  <si>
    <t>4.1%区域</t>
  </si>
  <si>
    <t>江苏省</t>
  </si>
  <si>
    <t>-16bps</t>
  </si>
  <si>
    <t>41bps</t>
  </si>
  <si>
    <t>12bps</t>
  </si>
  <si>
    <t>-26bps</t>
  </si>
  <si>
    <t>50bps</t>
  </si>
  <si>
    <t>14bps</t>
  </si>
  <si>
    <t>70bps</t>
  </si>
  <si>
    <t>43bps</t>
  </si>
  <si>
    <t>-25bps</t>
  </si>
  <si>
    <t>80bps</t>
  </si>
  <si>
    <t xml:space="preserve">I29380US Index                                               </t>
  </si>
  <si>
    <t>2023/11/06</t>
  </si>
  <si>
    <t>2024/11/04</t>
  </si>
  <si>
    <t>//</t>
  </si>
  <si>
    <t>#N/A N/A</t>
    <phoneticPr fontId="10" type="noConversion"/>
  </si>
  <si>
    <t>-101k</t>
  </si>
  <si>
    <t>297k</t>
  </si>
  <si>
    <t>99k</t>
  </si>
  <si>
    <t>246k</t>
  </si>
  <si>
    <t>-35k</t>
  </si>
  <si>
    <t>14k</t>
  </si>
  <si>
    <t>-$60.0b</t>
  </si>
  <si>
    <t>$9.000b</t>
  </si>
  <si>
    <t>220k</t>
  </si>
  <si>
    <t>1830k</t>
  </si>
  <si>
    <t>-$29.5b</t>
  </si>
  <si>
    <t>$81.90b</t>
  </si>
  <si>
    <t>$3105.00b</t>
  </si>
  <si>
    <t>2000.0b</t>
  </si>
  <si>
    <t>655.0b</t>
  </si>
  <si>
    <t>临时isin</t>
  </si>
  <si>
    <t>华泰国际金融控股有限公司</t>
  </si>
  <si>
    <t>HTIFIH 6.3 02/15/24</t>
  </si>
  <si>
    <t>XS2715287368</t>
  </si>
  <si>
    <t>华泰国际 6.3 2024-02-15</t>
  </si>
  <si>
    <t>0.2877</t>
  </si>
  <si>
    <t>2024-02-15</t>
  </si>
  <si>
    <t>香港特别行政区</t>
  </si>
  <si>
    <t>香港岛</t>
  </si>
  <si>
    <t>Huatai Financial Holdings (Hong Kong) Limited</t>
  </si>
  <si>
    <t>101D</t>
  </si>
  <si>
    <t>HTIFIH</t>
  </si>
  <si>
    <t>Huatai International Finance Ltd</t>
  </si>
  <si>
    <t>XS2715287442</t>
  </si>
  <si>
    <t>0.2658</t>
  </si>
  <si>
    <t>Huatai Financial Holdings Hong Kong Ltd</t>
  </si>
  <si>
    <t>HTIFIH 6.3 02/10/24</t>
  </si>
  <si>
    <t>BBG01K0QYGX7</t>
  </si>
  <si>
    <t>华泰国际 6.3 2024-02-10</t>
  </si>
  <si>
    <t>2024-02-10</t>
  </si>
  <si>
    <t>HFHHK 6.3 02/07/24</t>
  </si>
  <si>
    <t>XS2715286634</t>
  </si>
  <si>
    <t>华泰国际 6.3 2024-02-07</t>
  </si>
  <si>
    <t>93D</t>
  </si>
  <si>
    <t>HFHHK</t>
  </si>
  <si>
    <t>Huatai International Financial Products Ltd</t>
  </si>
  <si>
    <t>58D</t>
  </si>
  <si>
    <t>87D</t>
  </si>
  <si>
    <t>HTIFIH 0.000001 11/04/24</t>
  </si>
  <si>
    <t>XS2713738990</t>
  </si>
  <si>
    <t>华泰国际 0.000001 2024-11-04</t>
  </si>
  <si>
    <t>直接发行</t>
  </si>
  <si>
    <t>The Hongkong and Shanghai Banking Corporation Limited</t>
  </si>
  <si>
    <t>361D</t>
  </si>
  <si>
    <t>CSCIF 5.3 02/01/24</t>
  </si>
  <si>
    <t>XS2713321490</t>
  </si>
  <si>
    <t>2023-10-27</t>
  </si>
  <si>
    <t>中信建投国际 5.3 2024-02-01</t>
  </si>
  <si>
    <t>CSCIF 4.8 04/30/24</t>
  </si>
  <si>
    <t>XS2713275282</t>
  </si>
  <si>
    <t>中信建投国际 4.8 2024-04-30</t>
  </si>
  <si>
    <t>0.4932</t>
  </si>
  <si>
    <t>2024-04-30</t>
  </si>
  <si>
    <t>176D</t>
  </si>
  <si>
    <t>中信建投（国际）金融控股有限公司</t>
  </si>
  <si>
    <t>工银金融租赁有限公司</t>
  </si>
  <si>
    <t>ICBCIL FLOAT 11/08/24</t>
  </si>
  <si>
    <t>XS2713225261</t>
  </si>
  <si>
    <t>工银金融租赁 FLOAT 2024-11-08</t>
  </si>
  <si>
    <t>A1/A</t>
  </si>
  <si>
    <t>稳定/稳定</t>
  </si>
  <si>
    <t>0.9863</t>
  </si>
  <si>
    <t>2024-11-08</t>
  </si>
  <si>
    <t>滨海新区</t>
  </si>
  <si>
    <t>Standard Chartered Bank</t>
  </si>
  <si>
    <t>ICBCIL</t>
  </si>
  <si>
    <t>2023-11-13</t>
  </si>
  <si>
    <t>O/N SOFR +78.000</t>
  </si>
  <si>
    <t>2024-02-08</t>
  </si>
  <si>
    <t>ICBCIL Finance Co Ltd</t>
  </si>
  <si>
    <t>浮动利率</t>
  </si>
  <si>
    <t>M3</t>
  </si>
  <si>
    <t>XS2713225188</t>
  </si>
  <si>
    <t>凯基证券(香港)有限公司</t>
  </si>
  <si>
    <t>KGIINT 5.5 05/02/24</t>
  </si>
  <si>
    <t>XS2711953625</t>
  </si>
  <si>
    <t>2023-10-26</t>
  </si>
  <si>
    <t>凯基证券(香港) 5.5 2024-05-02</t>
  </si>
  <si>
    <t>--/BBB</t>
  </si>
  <si>
    <t>0.4986</t>
  </si>
  <si>
    <t>2024-05-02</t>
  </si>
  <si>
    <t>KGI Asia Limited</t>
  </si>
  <si>
    <t>178D</t>
  </si>
  <si>
    <t>中外合资企业</t>
  </si>
  <si>
    <t>KGIINT</t>
  </si>
  <si>
    <t>可赎回、可回售债</t>
  </si>
  <si>
    <t>CSILTD 0 01/31/24</t>
  </si>
  <si>
    <t>XS2712556674</t>
  </si>
  <si>
    <t>中信证券国际 0 2024-01-31</t>
  </si>
  <si>
    <t>2024-01-31</t>
  </si>
  <si>
    <t>86D</t>
  </si>
  <si>
    <t>CSCIF 3 01/03/24</t>
  </si>
  <si>
    <t>XS2712528111</t>
  </si>
  <si>
    <t>中信建投国际 3 2024-01-03</t>
  </si>
  <si>
    <t>0.1753</t>
  </si>
  <si>
    <t>可回售债</t>
  </si>
  <si>
    <t>HTIFIH 0 05/02/24</t>
  </si>
  <si>
    <t>XS2711901749</t>
  </si>
  <si>
    <t>2023-10-25</t>
  </si>
  <si>
    <t>华泰国际 0 2024-05-02</t>
  </si>
  <si>
    <t>CMB International Capital Corp Ltd</t>
  </si>
  <si>
    <t>华泰国际财务有限公司</t>
  </si>
  <si>
    <t>CSCIF 3.3 01/31/24</t>
  </si>
  <si>
    <t>XS2711409834</t>
  </si>
  <si>
    <t>中信建投国际 3.3 2024-01-31</t>
  </si>
  <si>
    <t>KGIINT 3.15 04/30/24</t>
  </si>
  <si>
    <t>XS2711325659</t>
  </si>
  <si>
    <t>2023-10-24</t>
  </si>
  <si>
    <t>凯基证券(香港) 3.15 2024-04-30</t>
  </si>
  <si>
    <t>0.4959</t>
  </si>
  <si>
    <t>KGI International Hong Kong Ltd</t>
  </si>
  <si>
    <t>招银金融租赁有限公司</t>
  </si>
  <si>
    <t>CMINLE FLOAT 10/25/24</t>
  </si>
  <si>
    <t>XS2710486882</t>
  </si>
  <si>
    <t>2023-10-20</t>
  </si>
  <si>
    <t>招银租赁 FLOAT 2024-10-25</t>
  </si>
  <si>
    <t>A3/BBB+</t>
  </si>
  <si>
    <t>正面/正面</t>
  </si>
  <si>
    <t>2024-10-25</t>
  </si>
  <si>
    <t>上海市</t>
  </si>
  <si>
    <t>浦东新区</t>
  </si>
  <si>
    <t>CMB International Finance Ltd</t>
  </si>
  <si>
    <t>354D</t>
  </si>
  <si>
    <t>CMINLE</t>
  </si>
  <si>
    <t>O/N SOFR +75.000</t>
  </si>
  <si>
    <t>2024-01-25</t>
  </si>
  <si>
    <t>招银国际租赁管理有限公司</t>
  </si>
  <si>
    <t>国泰君安国际控股有限公司</t>
  </si>
  <si>
    <t>GUOTJU 6.1 04/26/24</t>
  </si>
  <si>
    <t>XS2708692202</t>
  </si>
  <si>
    <t>国泰君安国际 6.1 2024-04-26</t>
  </si>
  <si>
    <t>Baa2/BBB+</t>
  </si>
  <si>
    <t>2024-04-26</t>
  </si>
  <si>
    <t>Guotai Junan Securities (Hong Kong) Limited</t>
  </si>
  <si>
    <t>172D</t>
  </si>
  <si>
    <t>GUOTJU</t>
  </si>
  <si>
    <t>Guotai Junan International Holdings Ltd</t>
  </si>
  <si>
    <t>CMINLE 6.034840721 04/29/24</t>
  </si>
  <si>
    <t>XS2709970151</t>
  </si>
  <si>
    <t>招银租赁 FLOAT 2024-04-29</t>
  </si>
  <si>
    <t>0.5041</t>
  </si>
  <si>
    <t>2024-04-29</t>
  </si>
  <si>
    <t>175D</t>
  </si>
  <si>
    <t>O/N SOFR +70.000</t>
  </si>
  <si>
    <t>2024-01-29</t>
  </si>
  <si>
    <t>CMB International Leasing Management Ltd</t>
  </si>
  <si>
    <t>CSCIF 2.85 01/25/24</t>
  </si>
  <si>
    <t>XS2709504422</t>
  </si>
  <si>
    <t>中信建投国际 2.85 2024-01-25</t>
  </si>
  <si>
    <t>80D</t>
  </si>
  <si>
    <t>CSCIF 4.65 01/25/24</t>
  </si>
  <si>
    <t>XS2709491778</t>
  </si>
  <si>
    <t>2023-10-19</t>
  </si>
  <si>
    <t>中信建投国际 4.65 2024-01-25</t>
  </si>
  <si>
    <t>工银国际控股有限公司</t>
  </si>
  <si>
    <t>ICBCIH 3.7 10/25/24</t>
  </si>
  <si>
    <t>HK0000937349</t>
  </si>
  <si>
    <t>工银国际 3.7 2024-10-25</t>
  </si>
  <si>
    <t>A2/A-</t>
  </si>
  <si>
    <t>ICBC International Securities Limited</t>
  </si>
  <si>
    <t>国有企业</t>
  </si>
  <si>
    <t>ICBCIH</t>
  </si>
  <si>
    <t>Horse Gallop Finance Ltd</t>
  </si>
  <si>
    <t>ICBC International Holdings Ltd</t>
  </si>
  <si>
    <t>CSCIF 6.7 10/18/24</t>
  </si>
  <si>
    <t>XS2708697342</t>
  </si>
  <si>
    <t>2023-10-18</t>
  </si>
  <si>
    <t>中信建投国际 6.7 2024-10-18</t>
  </si>
  <si>
    <t>0.9808</t>
  </si>
  <si>
    <t>2024-10-18</t>
  </si>
  <si>
    <t>347D+0D</t>
  </si>
  <si>
    <t>2024-04-23</t>
  </si>
  <si>
    <t>邹城市城资控股集团有限公司</t>
  </si>
  <si>
    <t>ZCCZKG 7.8 10/22/24</t>
  </si>
  <si>
    <t>XS2696043103</t>
  </si>
  <si>
    <t>邹城城资 7.8 2024-10-22</t>
  </si>
  <si>
    <t>2024-10-22</t>
  </si>
  <si>
    <t>7.8 %</t>
  </si>
  <si>
    <t>济宁市</t>
  </si>
  <si>
    <t>邹城市</t>
  </si>
  <si>
    <t>Excellent Tide Securities Limited;Valuable Capital Limited</t>
  </si>
  <si>
    <t>351D</t>
  </si>
  <si>
    <t>Repayment of bonds and replenishment of working capital of the Group</t>
  </si>
  <si>
    <t>ZCCZKG</t>
  </si>
  <si>
    <t>2024-04-24</t>
  </si>
  <si>
    <t>邹城城投控股国际有限公司</t>
  </si>
  <si>
    <t>Zhongtai International;AMC Wanhai Securities Ltd</t>
  </si>
  <si>
    <t>Zhongtai International;Valuable Capital Limited;AMC Wanhai Securities Ltd;Excellent Tide Securities Limited</t>
  </si>
  <si>
    <t>CSCIF 4.8 01/19/24</t>
  </si>
  <si>
    <t>XS2707619768</t>
  </si>
  <si>
    <t>2023-10-16</t>
  </si>
  <si>
    <t>中信建投国际 4.8 2024-01-19</t>
  </si>
  <si>
    <t>0.2493</t>
  </si>
  <si>
    <t>2024-01-19</t>
  </si>
  <si>
    <t>74D</t>
  </si>
  <si>
    <t>齐河城投建设集团有限公司</t>
  </si>
  <si>
    <t>QHURGR 4.8 11/20/24</t>
  </si>
  <si>
    <t>HK0000946548</t>
  </si>
  <si>
    <t>2023-10-13</t>
  </si>
  <si>
    <t>齐河城建 4.8 2024-11-20</t>
  </si>
  <si>
    <t>1.0849</t>
  </si>
  <si>
    <t>2024-11-20</t>
  </si>
  <si>
    <t>4.8%区域</t>
  </si>
  <si>
    <t>恒丰银行股份有限公司德州分行</t>
  </si>
  <si>
    <t>德州市</t>
  </si>
  <si>
    <t>齐河县</t>
  </si>
  <si>
    <t>Shenwan Hongyuan Capital HK Ltd;CEB International Capital Corporation Limited;China CITIC Bank International Ltd;Glory Profit Capital Limited</t>
  </si>
  <si>
    <t>1.04Y</t>
  </si>
  <si>
    <t>For financing the Qihe County Intelligent Industrial Park Construction Project and replenishing the working capital</t>
  </si>
  <si>
    <t>QHURGR</t>
  </si>
  <si>
    <t>2024-04-20</t>
  </si>
  <si>
    <t>Shandong Qihe International singapore pte Ltd</t>
  </si>
  <si>
    <t>Shenwan Hongyuan Capital HK Ltd;Glory Profit Capital Limited;CEB International Capital Corporation Limited;China CITIC Bank International Ltd</t>
  </si>
  <si>
    <t>杭州上城区国有资本运营集团有限公司</t>
  </si>
  <si>
    <t>ZHEKBV 6.7 10/16/24</t>
  </si>
  <si>
    <t>XS2680221806</t>
  </si>
  <si>
    <t>上城资本 6.7 2024-10-16</t>
  </si>
  <si>
    <t>Baa2/--</t>
  </si>
  <si>
    <t>Baa3/--</t>
  </si>
  <si>
    <t>2024-10-16</t>
  </si>
  <si>
    <t>7.30% 区域</t>
  </si>
  <si>
    <t>6.7%</t>
  </si>
  <si>
    <t>0.09%</t>
  </si>
  <si>
    <t>浙江省</t>
  </si>
  <si>
    <t>杭州市</t>
  </si>
  <si>
    <t>上城区</t>
  </si>
  <si>
    <t>China International Capital Corporation Hong Kong Securities Limited;China Industrial Securities International Brokerage Limited;Caitong International Securities Co., Limited;Guotai Junan Securities (Hong Kong) Limited</t>
  </si>
  <si>
    <t>商业物业经营</t>
  </si>
  <si>
    <t>345D</t>
  </si>
  <si>
    <t>Refinancing offshore indebtedness and replenishment of working capital</t>
  </si>
  <si>
    <t>ZHEKBV</t>
  </si>
  <si>
    <t>2024-04-16</t>
  </si>
  <si>
    <t>浙江鯤鵬(BVI)有限公司</t>
  </si>
  <si>
    <t>控制权变更回售@101%</t>
  </si>
  <si>
    <t>Bank of Communications Co., Ltd. Hong Kong Branch;BOCOM International Securities Limited;CCB International Capital Limited;China Credit International Securities Co., Limited;China Securities (International) Corporate Finance Company Limited;China Zheshang Bank Co., Ltd. Hong Kong Branch;CMBC Securities Company Limited;CNCB (Hong Kong) Capital Limited;GF Securities (Hong Kong) Brokerage Limited;Huatai Financial Holdings (Hong Kong) Limited;Shenwan Hongyuan Securities (H.K.) Limited;SPDB International Capital Limited;Shanghai Pudong Development Bank Co., Ltd., Hong Kong Branch</t>
  </si>
  <si>
    <t>Shenwan Hongyuan Securities (H.K.) Limited;Caitong International Securities Co., Limited;CCB International Capital Limited;GF Securities (Hong Kong) Brokerage Limited;SPDB International Capital Limited;China Industrial Securities International Brokerage Limited;China Credit International Securities Co., Limited;Bank of Communications Co., Ltd. Hong Kong Branch;BOCOM International Securities Limited;CNCB (Hong Kong) Capital Limited;China International Capital Corporation Hong Kong Securities Limited;China Zheshang Bank Co., Ltd. Hong Kong Branch;Huatai Financial Holdings (Hong Kong) Limited;Guotai Junan Securities (Hong Kong) Limited;Shanghai Pudong Development Bank Co., Ltd., Hong Kong Branch;CMBC Securities Company Limited;China Securities (International) Corporate Finance Company Limited</t>
  </si>
  <si>
    <t>交银租赁管理香港有限公司</t>
  </si>
  <si>
    <t>BCLMHK 3.5 10/16/24</t>
  </si>
  <si>
    <t>XS2706144933</t>
  </si>
  <si>
    <t>2023-10-12</t>
  </si>
  <si>
    <t>交银租赁香港 3.5 2024-10-16</t>
  </si>
  <si>
    <t>A3/A-</t>
  </si>
  <si>
    <t>Australia &amp; New Zealand Banking Group Ltd;CCB International Securities Ltd</t>
  </si>
  <si>
    <t>BCLMHK</t>
  </si>
  <si>
    <t>Bocom Leasing Management Hong Kong Co Ltd</t>
  </si>
  <si>
    <t>无锡惠山高科集团有限公司</t>
  </si>
  <si>
    <t>WXHSHT 4.8 10/14/24</t>
  </si>
  <si>
    <t>XS2703365317</t>
  </si>
  <si>
    <t>2023-10-11</t>
  </si>
  <si>
    <t>惠山高科 4.8 2024-10-14</t>
  </si>
  <si>
    <t>2024-10-14</t>
  </si>
  <si>
    <t>无锡市</t>
  </si>
  <si>
    <t>惠山区</t>
  </si>
  <si>
    <t>SunRiver International Securities Group Limited</t>
  </si>
  <si>
    <t>343D</t>
  </si>
  <si>
    <t>WXHSHT</t>
  </si>
  <si>
    <t>Huikai International Investment Co Ltd</t>
  </si>
  <si>
    <t>Shanghai Pudong Development Bank Co., Ltd., Hong Kong Branch;China Galaxy International Securities (Hong Kong) Co., Limited;CITIC Securities International Co Ltd;Guolian Securities International Capital Co., Limited;Essence International Financial Holdings Limited</t>
  </si>
  <si>
    <t>CITIC Securities International Co Ltd;Guolian Securities International Capital Co., Limited;China Galaxy International Securities (Hong Kong) Co., Limited;Shanghai Pudong Development Bank Co., Ltd., Hong Kong Branch;SunRiver International Securities Group Limited;Essence International Financial Holdings Limited</t>
  </si>
  <si>
    <t>HTIFIH 3.8 10/16/24</t>
  </si>
  <si>
    <t>XS2704932891</t>
  </si>
  <si>
    <t>2023-10-10</t>
  </si>
  <si>
    <t>华泰国际 3.8 2024-10-16</t>
  </si>
  <si>
    <t>0.9890</t>
  </si>
  <si>
    <t>CSCIF 5.15 01/10/24</t>
  </si>
  <si>
    <t>XS2702182028</t>
  </si>
  <si>
    <t>2023-10-04</t>
  </si>
  <si>
    <t>中信建投国际 5.15 2024-01-10</t>
  </si>
  <si>
    <t>2024-01-10</t>
  </si>
  <si>
    <t>65D</t>
  </si>
  <si>
    <t>CSILTD 0 04/08/24</t>
  </si>
  <si>
    <t>XS2701562667</t>
  </si>
  <si>
    <t>2023-10-03</t>
  </si>
  <si>
    <t>中信证券国际 0 2024-04-08</t>
  </si>
  <si>
    <t>2024-04-08</t>
  </si>
  <si>
    <t>CSI Global Markets Ltd</t>
  </si>
  <si>
    <t>154D</t>
  </si>
  <si>
    <t>CSI Financial Products Ltd</t>
  </si>
  <si>
    <t>XS2701562402</t>
  </si>
  <si>
    <t>高密华荣实业发展有限公司</t>
  </si>
  <si>
    <t>GMHRSY 7.5 10/08/24</t>
  </si>
  <si>
    <t>XS2694370227</t>
  </si>
  <si>
    <t>2023-09-28</t>
  </si>
  <si>
    <t>华荣实业 7.5 2024-10-08</t>
  </si>
  <si>
    <t>2024-10-08</t>
  </si>
  <si>
    <t>潍坊市</t>
  </si>
  <si>
    <t>高密市</t>
  </si>
  <si>
    <t>China Galaxy International Securities (Hong Kong) Company Limited;Haitong International Securities Company Limited</t>
  </si>
  <si>
    <t>综合</t>
  </si>
  <si>
    <t>337D</t>
  </si>
  <si>
    <t>GMHRSY</t>
  </si>
  <si>
    <t>Gaomi Huarong Industrial Development Co Ltd</t>
  </si>
  <si>
    <t>Excellent Tide Securities Limited;Zhonghui International Securities Limited</t>
  </si>
  <si>
    <t>Zhonghui International Securities Limited;China Galaxy International Securities (Hong Kong) Company Limited;Excellent Tide Securities Limited;Haitong International Securities Company Limited</t>
  </si>
  <si>
    <t>CSCIF 4.75 01/03/24</t>
  </si>
  <si>
    <t>XS2699400771</t>
  </si>
  <si>
    <t>2023-09-27</t>
  </si>
  <si>
    <t>中信建投国际 4.75 2024-01-03</t>
  </si>
  <si>
    <t>2023-11-04</t>
  </si>
  <si>
    <t>六盘水市民生产业投资集团有限责任公司</t>
  </si>
  <si>
    <t>LPSAFF 6.4 10/08/24</t>
  </si>
  <si>
    <t>XS2697201155</t>
  </si>
  <si>
    <t>六盘水民生集团 6.4 2024-10-08</t>
  </si>
  <si>
    <t>贵州省</t>
  </si>
  <si>
    <t>六盘水市</t>
  </si>
  <si>
    <t>Carlyon Securities Limited;JQ Securities (Hong Kong) Limited;Qianxing Capital Limited;BOWLEA SECURITIES LIMITED;Shenwan Hongyuan Securities (H.K.) Limited</t>
  </si>
  <si>
    <t>LPSAFF</t>
  </si>
  <si>
    <t>2024-04-10</t>
  </si>
  <si>
    <t>Liupanshui Minsheng Investment Group Co Ltd</t>
  </si>
  <si>
    <t>Guotai Junan International Holdings;Guoyuan Securities Brokerage (Hong Kong) Limited;Haitong International Securities Company Limited;Zheshang International Financial Holdings Co., Limited</t>
  </si>
  <si>
    <t>Guotai Junan International Holdings;Zheshang International Financial Holdings Co., Limited;Shenwan Hongyuan Securities (H.K.) Limited;Qianxing Capital Limited;Carlyon Securities Limited;BOWLEA SECURITIES LIMITED;Guoyuan Securities Brokerage (Hong Kong) Limited;JQ Securities (Hong Kong) Limited;Haitong International Securities Company Limited</t>
  </si>
  <si>
    <t>昆明产业开发投资有限责任公司</t>
  </si>
  <si>
    <t>KNMIDI 9.7 09/29/24</t>
  </si>
  <si>
    <t>XS2695373451</t>
  </si>
  <si>
    <t>2023-09-26</t>
  </si>
  <si>
    <t>昆明产投 9.7 2024-09-29</t>
  </si>
  <si>
    <t>1.0027</t>
  </si>
  <si>
    <t>2024-09-29</t>
  </si>
  <si>
    <t>云南省</t>
  </si>
  <si>
    <t>昆明市</t>
  </si>
  <si>
    <t>AMC Wanhai Securities Ltd;CEB International Capital Corporation Limited;China Galaxy International Securities (Hong Kong) Company Limited;Shanghai Pudong Development Bank Hong Kong Branch;JQ Securities (Hong Kong) Limited;Haitong Bank, Macau Branch</t>
  </si>
  <si>
    <t>328D</t>
  </si>
  <si>
    <t>For refinancing existing offshore indebtedness</t>
  </si>
  <si>
    <t>KNMIDI</t>
  </si>
  <si>
    <t>2024-03-28</t>
  </si>
  <si>
    <t>Hong Kong Jy Flower Limited</t>
  </si>
  <si>
    <t>9.7%</t>
  </si>
  <si>
    <t>HTIFIH 3.78 09/24/24</t>
  </si>
  <si>
    <t>XS2697478035</t>
  </si>
  <si>
    <t>2023-09-21</t>
  </si>
  <si>
    <t>华泰国际 3.78 2024-09-24</t>
  </si>
  <si>
    <t>2024-09-24</t>
  </si>
  <si>
    <t>323D</t>
  </si>
  <si>
    <t>HTIFIH 6 03/26/24</t>
  </si>
  <si>
    <t>XS2696107866</t>
  </si>
  <si>
    <t>2023-09-20</t>
  </si>
  <si>
    <t>华泰国际 6 2024-03-26</t>
  </si>
  <si>
    <t>2024-03-26</t>
  </si>
  <si>
    <t>China Minsheng Banking Corp., Ltd., Hong Kong Branch;Huatai Financial Holdings (Hong Kong) Limited</t>
  </si>
  <si>
    <t>141D</t>
  </si>
  <si>
    <t>中国人民银行</t>
  </si>
  <si>
    <t>PBOCIN 3.38 03/21/24</t>
  </si>
  <si>
    <t>HK0000954377</t>
  </si>
  <si>
    <t>2023-09-19</t>
  </si>
  <si>
    <t>中国人民银行 3.38 2024-03-21</t>
  </si>
  <si>
    <t>2024-03-21</t>
  </si>
  <si>
    <t>西城区</t>
  </si>
  <si>
    <t>银行</t>
  </si>
  <si>
    <t>136D</t>
  </si>
  <si>
    <t>PBOCIN</t>
  </si>
  <si>
    <t>PBOC International Note</t>
  </si>
  <si>
    <t>香港按揭证券有限公司</t>
  </si>
  <si>
    <t>HKMTGC 5.1 09/26/24</t>
  </si>
  <si>
    <t>HK0000954997</t>
  </si>
  <si>
    <t>香港按揭证券 5.1 2024-09-26</t>
  </si>
  <si>
    <t>Aa3/AA+</t>
  </si>
  <si>
    <t>1.0000</t>
  </si>
  <si>
    <t>2024-09-26</t>
  </si>
  <si>
    <t>Bank of China (Hong Kong) Limited</t>
  </si>
  <si>
    <t>325D</t>
  </si>
  <si>
    <t>HKMTGC</t>
  </si>
  <si>
    <t>Hong Kong Mortgage Corp Ltd/The</t>
  </si>
  <si>
    <t>济南市中财金投资集团有限公司</t>
  </si>
  <si>
    <t>JNSZFI 7.5 09/20/24</t>
  </si>
  <si>
    <t>XS2673791815</t>
  </si>
  <si>
    <t>市中财金 7.5 2024-09-20</t>
  </si>
  <si>
    <t>2024-09-20</t>
  </si>
  <si>
    <t>7.5% (the number)</t>
  </si>
  <si>
    <t>济南市</t>
  </si>
  <si>
    <t>市中区</t>
  </si>
  <si>
    <t>Zhongtai International;Shenwan Hongyuan Securities (H.K.) Limited;CNCB (Hong Kong) Capital Limited</t>
  </si>
  <si>
    <t>319D</t>
  </si>
  <si>
    <t>For general corporate purposes</t>
  </si>
  <si>
    <t>JNSZFI</t>
  </si>
  <si>
    <t>2023-09-22</t>
  </si>
  <si>
    <t>2024-03-22</t>
  </si>
  <si>
    <t>政金金融国际(BVI)有限公司</t>
  </si>
  <si>
    <t>7.5%</t>
  </si>
  <si>
    <t>Dongxing Securities (Hong Kong) Company Limited;China Securities (International) Corporate Finance Company Limited;Huatai Financial Holdings (Hong Kong) Limited</t>
  </si>
  <si>
    <t>Zhongtai International;Shenwan Hongyuan Securities (H.K.) Limited;CNCB (Hong Kong) Capital Limited;Huatai Financial Holdings (Hong Kong) Limited;Dongxing Securities (Hong Kong) Company Limited;China Securities (International) Corporate Finance Company Limited</t>
  </si>
  <si>
    <t>亚洲基础设施投资银行</t>
  </si>
  <si>
    <t>AIIB 2.92 09/22/24</t>
  </si>
  <si>
    <t>XS2693815669</t>
  </si>
  <si>
    <t>2023-09-15</t>
  </si>
  <si>
    <t>亚投行 2.92 2024-09-22</t>
  </si>
  <si>
    <t>2024-09-22</t>
  </si>
  <si>
    <t>Deutsche Bank AG London</t>
  </si>
  <si>
    <t>321D</t>
  </si>
  <si>
    <t>其他分类</t>
  </si>
  <si>
    <t>AIIB</t>
  </si>
  <si>
    <t>Asian Infrastructure Investment Bank/The</t>
  </si>
  <si>
    <t>ICBCIL FLOAT 09/11/24</t>
  </si>
  <si>
    <t>XS2688515266</t>
  </si>
  <si>
    <t>2023-09-11</t>
  </si>
  <si>
    <t>工银金融租赁 FLOAT 2024-09-11</t>
  </si>
  <si>
    <t>2024-09-11</t>
  </si>
  <si>
    <t>310D</t>
  </si>
  <si>
    <t>2023-09-18</t>
  </si>
  <si>
    <t>2023-12-18</t>
  </si>
  <si>
    <t>天津轨道交通集团有限公司</t>
  </si>
  <si>
    <t>TJRTGC 7.5 09/12/24</t>
  </si>
  <si>
    <t>XS2672161267</t>
  </si>
  <si>
    <t>天津轨道交通 7.5 2024-09-12</t>
  </si>
  <si>
    <t>Baa1/NR</t>
  </si>
  <si>
    <t>稳定/无</t>
  </si>
  <si>
    <t>2024-09-12</t>
  </si>
  <si>
    <t>7.6% 区域</t>
  </si>
  <si>
    <t>-0.23%</t>
  </si>
  <si>
    <t>西青区</t>
  </si>
  <si>
    <t>Dongxing Securities (Hong Kong) Company Limited;China Galaxy International Securities (Hong Kong) Co., Limited;China International Capital Corporation Hong Kong Securities Limited;CNCB (Hong Kong) Capital Limited</t>
  </si>
  <si>
    <t>铁路运输</t>
  </si>
  <si>
    <t>311D</t>
  </si>
  <si>
    <t>General corporate purposes</t>
  </si>
  <si>
    <t>TJRTGC</t>
  </si>
  <si>
    <t>2023-09-14</t>
  </si>
  <si>
    <t>2024-03-12</t>
  </si>
  <si>
    <t>天津轨道交通城市发展有限公司</t>
  </si>
  <si>
    <t>Central China International Capital Ltd;CMB International Capital Limited;Guotai Junan Securities (Hong Kong) Limited;Huatai Financial Holdings (Hong Kong) Limited;Powership Capital Management Limited;Shenwan Hongyuan Securities (H.K.) Limited;SMBC Nikko Securities (Hong Kong) Limited;SPDB International Capital Limited;CMBC Securities Company Limited</t>
  </si>
  <si>
    <t>Shenwan Hongyuan Securities (H.K.) Limited;Dongxing Securities (Hong Kong) Company Limited;SPDB International Capital Limited;CMB International Capital Limited;SMBC Nikko Securities (Hong Kong) Limited;China International Capital Corporation Hong Kong Securities Limited;CNCB (Hong Kong) Capital Limited;Central China International Capital Ltd;Huatai Financial Holdings (Hong Kong) Limited;China Galaxy International Securities (Hong Kong) Co., Limited;Guotai Junan Securities (Hong Kong) Limited;Powership Capital Management Limited;CMBC Securities Company Limited</t>
  </si>
  <si>
    <t>Y1</t>
  </si>
  <si>
    <t>中信建投证券股份有限公司</t>
  </si>
  <si>
    <t>CSFCO 4.4 09/13/24</t>
  </si>
  <si>
    <t>BBG01J7H7745</t>
  </si>
  <si>
    <t>2023-09-08</t>
  </si>
  <si>
    <t>中信建投证券 4.4 2024-09-13</t>
  </si>
  <si>
    <t>Baa1/BBB+</t>
  </si>
  <si>
    <t>0.9973</t>
  </si>
  <si>
    <t>2024-09-13</t>
  </si>
  <si>
    <t>朝阳区</t>
  </si>
  <si>
    <t>312D</t>
  </si>
  <si>
    <t>CSFCO</t>
  </si>
  <si>
    <t>CSC Financial Co Ltd</t>
  </si>
  <si>
    <t>CSCIF 4.4 09/13/24</t>
  </si>
  <si>
    <t>XS2685992070</t>
  </si>
  <si>
    <t>中信建投国际 4.4 2024-09-13</t>
  </si>
  <si>
    <t>China Securities (International) Brokerage Company Limited;Mizuho Securities Asia Limited</t>
  </si>
  <si>
    <t>铜仁市能源投资集团有限公司</t>
  </si>
  <si>
    <t>TOENIN 6 09/09/24</t>
  </si>
  <si>
    <t>XS2677436490</t>
  </si>
  <si>
    <t>2023-09-07</t>
  </si>
  <si>
    <t>铜仁能源投资集团 6 2024-09-09</t>
  </si>
  <si>
    <t>2024-09-09</t>
  </si>
  <si>
    <t>铜仁市</t>
  </si>
  <si>
    <t>AMC Wanhai Securities Limited;Golden Continent Securities Co., Limited;Shenwan Hongyuan Securities (H.K.) Limited</t>
  </si>
  <si>
    <t>308D</t>
  </si>
  <si>
    <t>TOENIN</t>
  </si>
  <si>
    <t>Tongren Energy Investment Group Ltd</t>
  </si>
  <si>
    <t>China Galaxy International Securities (Hong Kong) Company Limited;Shanghai Pudong Development Bank Co., Ltd., Hong Kong Branch;Soochow Securities International Brokerage Limited</t>
  </si>
  <si>
    <t>Golden Continent Securities Co., Limited;Shenwan Hongyuan Securities (H.K.) Limited;AMC Wanhai Securities Limited;China Galaxy International Securities (Hong Kong) Company Limited;Soochow Securities International Brokerage Limited;Shanghai Pudong Development Bank Co., Ltd., Hong Kong Branch</t>
  </si>
  <si>
    <t>CSCIF 4.6 03/08/24</t>
  </si>
  <si>
    <t>XS2680747248</t>
  </si>
  <si>
    <t>2023-09-05</t>
  </si>
  <si>
    <t>中信建投国际 4.6 2024-03-08</t>
  </si>
  <si>
    <t>2024-03-08</t>
  </si>
  <si>
    <t>123D</t>
  </si>
  <si>
    <t>HTIFIH 6 09/11/24</t>
  </si>
  <si>
    <t>XS2680895864</t>
  </si>
  <si>
    <t>华泰国际 6 2024-09-11</t>
  </si>
  <si>
    <t>China Minsheng Banking Corp., Ltd., Hong Kong Branch;CMB Wing Lung Bank Limited</t>
  </si>
  <si>
    <t>2023-09-12</t>
  </si>
  <si>
    <t>CSCIF 4.5 03/06/24</t>
  </si>
  <si>
    <t>XS2678177234</t>
  </si>
  <si>
    <t>2023-09-01</t>
  </si>
  <si>
    <t>中信建投国际 4.5 2024-03-06</t>
  </si>
  <si>
    <t>2024-03-06</t>
  </si>
  <si>
    <t>121D</t>
  </si>
  <si>
    <t>2023-09-06</t>
  </si>
  <si>
    <t>中国国际金融(国际)有限公司</t>
  </si>
  <si>
    <t>CICCHK 0 01/19/24</t>
  </si>
  <si>
    <t>XS2678150975</t>
  </si>
  <si>
    <t>2023-08-31</t>
  </si>
  <si>
    <t>中金香港 0 2024-01-19</t>
  </si>
  <si>
    <t>0.3726</t>
  </si>
  <si>
    <t>CICCHK</t>
  </si>
  <si>
    <t>CICC Financial Products Ltd</t>
  </si>
  <si>
    <t>信银(香港)投资有限公司</t>
  </si>
  <si>
    <t>CNCBHK 6.237 09/03/24</t>
  </si>
  <si>
    <t>XS2674403105</t>
  </si>
  <si>
    <t>2023-08-29</t>
  </si>
  <si>
    <t>信银投资 6.237 2024-09-03</t>
  </si>
  <si>
    <t>--/正面</t>
  </si>
  <si>
    <t>2024-09-03</t>
  </si>
  <si>
    <t>CNCB (Hong Kong) Capital Limited</t>
  </si>
  <si>
    <t>302D</t>
  </si>
  <si>
    <t>CNCBHK</t>
  </si>
  <si>
    <t>CNCB Hong Kong Investment Ltd</t>
  </si>
  <si>
    <t>到期一次还本付息</t>
  </si>
  <si>
    <t>天津滨海新区建设投资集团有限公司</t>
  </si>
  <si>
    <t>BINHCO 7 09/03/24</t>
  </si>
  <si>
    <t>XS2673291683</t>
  </si>
  <si>
    <t>滨海建投 7 2024-09-03</t>
  </si>
  <si>
    <t>Baa2/NR</t>
  </si>
  <si>
    <t>负面/无</t>
  </si>
  <si>
    <t>China Galaxy International Securities (Hong Kong) Company Limited;China Zheshang Bank Co., Ltd. Hong Kong Branch;CLSA Limited;Guoyuan Securities Brokerage (Hong Kong) Limited;Hua Xia Bank Co., Limited Hong Kong Branch</t>
  </si>
  <si>
    <t>BINHCO</t>
  </si>
  <si>
    <t>2024-03-05</t>
  </si>
  <si>
    <t>Zhaohai Investment BVI Ltd</t>
  </si>
  <si>
    <t>CLSA Limited;Hua Xia Bank Co., Limited Hong Kong Branch;China Zheshang Bank Co., Ltd. Hong Kong Branch;Guoyuan Securities Brokerage (Hong Kong) Limited;China Galaxy International Securities (Hong Kong) Company Limited</t>
  </si>
  <si>
    <t>KGIINT 4.875 02/29/24</t>
  </si>
  <si>
    <t>XS2674629840</t>
  </si>
  <si>
    <t>2023-08-24</t>
  </si>
  <si>
    <t>凯基证券(香港) 4.875 2024-02-29</t>
  </si>
  <si>
    <t>2024-02-29</t>
  </si>
  <si>
    <t>115D</t>
  </si>
  <si>
    <t>HKMTGC 2.8 08/28/24</t>
  </si>
  <si>
    <t>HK0000950839</t>
  </si>
  <si>
    <t>2023-08-23</t>
  </si>
  <si>
    <t>香港按揭证券 2.8 2024-08-28</t>
  </si>
  <si>
    <t>2024-08-28</t>
  </si>
  <si>
    <t>296D</t>
  </si>
  <si>
    <t>2023-08-30</t>
  </si>
  <si>
    <t>HKMTGC 5 08/30/24</t>
  </si>
  <si>
    <t>XS2674634337</t>
  </si>
  <si>
    <t>香港按揭证券 5 2024-08-30</t>
  </si>
  <si>
    <t>2024-08-30</t>
  </si>
  <si>
    <t>298D</t>
  </si>
  <si>
    <t>利率债</t>
  </si>
  <si>
    <t>HKMTGC 2.85 08/29/24</t>
  </si>
  <si>
    <t>HK0000950680</t>
  </si>
  <si>
    <t>2023-08-22</t>
  </si>
  <si>
    <t>香港按揭证券 2.85 2024-08-29</t>
  </si>
  <si>
    <t>2024-08-29</t>
  </si>
  <si>
    <t>DBS Bank (Hong Kong) Limited</t>
  </si>
  <si>
    <t>297D</t>
  </si>
  <si>
    <t>PBOCIN 2.7 08/24/24</t>
  </si>
  <si>
    <t>HK0000947116</t>
  </si>
  <si>
    <t>中国人民银行 2.7 2024-08-24</t>
  </si>
  <si>
    <t>2024-08-24</t>
  </si>
  <si>
    <t>292D</t>
  </si>
  <si>
    <t>2024-02-24</t>
  </si>
  <si>
    <t>HKMTGC 4.9 08/29/24</t>
  </si>
  <si>
    <t>HK0000950524</t>
  </si>
  <si>
    <t>2023-08-21</t>
  </si>
  <si>
    <t>香港按揭证券 4.9 2024-08-29</t>
  </si>
  <si>
    <t>绿景(中国)地产投资有限公司</t>
  </si>
  <si>
    <t>LVGEM 7 08/22/24</t>
  </si>
  <si>
    <t>XS2667297233</t>
  </si>
  <si>
    <t>绿景中国地产 7 2024-08-22</t>
  </si>
  <si>
    <t>2024-08-22</t>
  </si>
  <si>
    <t>DBS Bank Ltd;Haitong International Securities Singapore P;Keystone Capital Inc</t>
  </si>
  <si>
    <t>房地产开发</t>
  </si>
  <si>
    <t>地产</t>
  </si>
  <si>
    <t>290D</t>
  </si>
  <si>
    <t>外商独资企业</t>
  </si>
  <si>
    <t>LVGEM</t>
  </si>
  <si>
    <t>Gemstones International Ltd</t>
  </si>
  <si>
    <t>Keystone Capital Inc;DBS Bank Ltd;Haitong International Securities Singapore P</t>
  </si>
  <si>
    <t>XS2667302413</t>
  </si>
  <si>
    <t>XS2667305861</t>
  </si>
  <si>
    <t>CSCIF 6.05 08/23/24</t>
  </si>
  <si>
    <t>XS2672788572</t>
  </si>
  <si>
    <t>2023-08-18</t>
  </si>
  <si>
    <t>中信建投国际 6.05 2024-08-23</t>
  </si>
  <si>
    <t>2024-08-23</t>
  </si>
  <si>
    <t>291D</t>
  </si>
  <si>
    <t>中华人民共和国香港特别行政区政府</t>
  </si>
  <si>
    <t>GBHK FLOAT 08/19/24</t>
  </si>
  <si>
    <t>HK0000946654</t>
  </si>
  <si>
    <t>2023-08-16</t>
  </si>
  <si>
    <t>中国香港 FLOAT 2024-08-19</t>
  </si>
  <si>
    <t>1.0055</t>
  </si>
  <si>
    <t>2024-08-19</t>
  </si>
  <si>
    <t>287D</t>
  </si>
  <si>
    <t>GBHK</t>
  </si>
  <si>
    <t>2023-08-17</t>
  </si>
  <si>
    <t>OVRNT HONIA +38.000</t>
  </si>
  <si>
    <t>2023-11-17</t>
  </si>
  <si>
    <t>Hong Kong Government Bond Programme</t>
  </si>
  <si>
    <t>CSCIF 6.05 08/16/24</t>
  </si>
  <si>
    <t>XS2671065501</t>
  </si>
  <si>
    <t>中信建投国际 6.05 2024-08-16</t>
  </si>
  <si>
    <t>2024-08-16</t>
  </si>
  <si>
    <t>SEC注册</t>
  </si>
  <si>
    <t>284D</t>
  </si>
  <si>
    <t>GUOTJU 0 02/16/24</t>
  </si>
  <si>
    <t>XS2671014004</t>
  </si>
  <si>
    <t>2023-08-15</t>
  </si>
  <si>
    <t>国泰君安国际 0 2024-02-16</t>
  </si>
  <si>
    <t>2024-02-16</t>
  </si>
  <si>
    <t>102D</t>
  </si>
  <si>
    <t>HTIFIH 6.1 02/22/24</t>
  </si>
  <si>
    <t>XS2671020589</t>
  </si>
  <si>
    <t>华泰国际 6.1 2024-02-22</t>
  </si>
  <si>
    <t>2024-02-22</t>
  </si>
  <si>
    <t>Crédit Agricole Corporate and Investment Bank</t>
  </si>
  <si>
    <t>108D</t>
  </si>
  <si>
    <t>HTIFIH 5.5 02/22/24</t>
  </si>
  <si>
    <t>XS2671021124</t>
  </si>
  <si>
    <t>华泰国际 5.5 2024-02-22</t>
  </si>
  <si>
    <t>安顺市国有资本运营有限责任公司</t>
  </si>
  <si>
    <t>ASGZYY 6.58 08/14/24</t>
  </si>
  <si>
    <t>XS2540227563</t>
  </si>
  <si>
    <t>2023-08-11</t>
  </si>
  <si>
    <t>安顺国资运营 6.58 2024-08-14</t>
  </si>
  <si>
    <t>2024-08-14</t>
  </si>
  <si>
    <t>安顺市</t>
  </si>
  <si>
    <t>Haitong International Securities Company Limited;JQ Securities (Hong Kong) Limited</t>
  </si>
  <si>
    <t>282D</t>
  </si>
  <si>
    <t>ASGZYY</t>
  </si>
  <si>
    <t>2024-02-14</t>
  </si>
  <si>
    <t>Anshun Tourism Investment Co., Ltd.</t>
  </si>
  <si>
    <t>JQ Securities (Hong Kong) Limited;Haitong International Securities Company Limited</t>
  </si>
  <si>
    <t>CSILTD 0 02/16/24</t>
  </si>
  <si>
    <t>HK0000946852</t>
  </si>
  <si>
    <t>2023-08-09</t>
  </si>
  <si>
    <t>中信证券国际 0 2024-02-16</t>
  </si>
  <si>
    <t>CLSA Limited</t>
  </si>
  <si>
    <t>BBG01HTQ7B46</t>
  </si>
  <si>
    <t>HKMTGC 0 08/15/24</t>
  </si>
  <si>
    <t>HK0000946761</t>
  </si>
  <si>
    <t>2023-08-08</t>
  </si>
  <si>
    <t>香港按揭证券 0 2024-08-15</t>
  </si>
  <si>
    <t>2024-08-15</t>
  </si>
  <si>
    <t>283D</t>
  </si>
  <si>
    <t>The Hong Kong Mortgage Corp Ltd</t>
  </si>
  <si>
    <t>HTIFIH 6.05 08/09/24</t>
  </si>
  <si>
    <t>XS2665571837</t>
  </si>
  <si>
    <t>2023-08-03</t>
  </si>
  <si>
    <t>华泰国际 6.05 2024-08-09</t>
  </si>
  <si>
    <t>2024-08-09</t>
  </si>
  <si>
    <t>277D</t>
  </si>
  <si>
    <t>2023-08-10</t>
  </si>
  <si>
    <t>广发控股(香港)有限公司</t>
  </si>
  <si>
    <t>GFGCHK 6.7 02/04/24</t>
  </si>
  <si>
    <t>XS2658703686</t>
  </si>
  <si>
    <t>2023-08-02</t>
  </si>
  <si>
    <t>广发控股(香港) 6.7 2024-02-04</t>
  </si>
  <si>
    <t>2024-02-04</t>
  </si>
  <si>
    <t>广州市</t>
  </si>
  <si>
    <t>民营企业</t>
  </si>
  <si>
    <t>GFGCHK</t>
  </si>
  <si>
    <t>2023-08-04</t>
  </si>
  <si>
    <t>GF Global Capital Ltd/HK</t>
  </si>
  <si>
    <t>CSCIF 5.2 08/02/24</t>
  </si>
  <si>
    <t>XS2664203408</t>
  </si>
  <si>
    <t>中信建投国际 5.2 2024-08-02</t>
  </si>
  <si>
    <t>2024-08-02</t>
  </si>
  <si>
    <t>270D</t>
  </si>
  <si>
    <t>KGIINT 6.8 02/05/24</t>
  </si>
  <si>
    <t>XS2663667793</t>
  </si>
  <si>
    <t>2023-07-31</t>
  </si>
  <si>
    <t>凯基证券(香港) 6.8 2024-02-05</t>
  </si>
  <si>
    <t>0.5068</t>
  </si>
  <si>
    <t>2024-02-05</t>
  </si>
  <si>
    <t>91D</t>
  </si>
  <si>
    <t>2023-09-02</t>
  </si>
  <si>
    <t>HTIFIH 6.25 08/02/24</t>
  </si>
  <si>
    <t>XS2662937809</t>
  </si>
  <si>
    <t>2023-07-28</t>
  </si>
  <si>
    <t>华泰国际 FLOAT 2024-08-02</t>
  </si>
  <si>
    <t>O/N SOFR +95.000</t>
  </si>
  <si>
    <t>XS2663022239</t>
  </si>
  <si>
    <t>KGIINT 11 02/02/24</t>
  </si>
  <si>
    <t>XS2662532493</t>
  </si>
  <si>
    <t>2023-07-27</t>
  </si>
  <si>
    <t>凯基证券(香港) 11 2024-02-02</t>
  </si>
  <si>
    <t>2024-02-02</t>
  </si>
  <si>
    <t>88D</t>
  </si>
  <si>
    <t>HTIFIH 6.26 07/31/24</t>
  </si>
  <si>
    <t>XS2662495600</t>
  </si>
  <si>
    <t>华泰国际 FLOAT 2024-07-31</t>
  </si>
  <si>
    <t>2024-07-31</t>
  </si>
  <si>
    <t>268D</t>
  </si>
  <si>
    <t>HTIFIH 6.26 08/01/24</t>
  </si>
  <si>
    <t>XS2662500029</t>
  </si>
  <si>
    <t>华泰国际 FLOAT 2024-08-01</t>
  </si>
  <si>
    <t>2024-08-01</t>
  </si>
  <si>
    <t>269D</t>
  </si>
  <si>
    <t>恒基兆业地产有限公司</t>
  </si>
  <si>
    <t>HENLND 3 08/03/24</t>
  </si>
  <si>
    <t>HK0000942968</t>
  </si>
  <si>
    <t>恒基地产 3 2024-08-03</t>
  </si>
  <si>
    <t>2024-08-03</t>
  </si>
  <si>
    <t>271D</t>
  </si>
  <si>
    <t>HENLND</t>
  </si>
  <si>
    <t>2024-02-03</t>
  </si>
  <si>
    <t>Henderson Land MTN Ltd</t>
  </si>
  <si>
    <t>Henderson Land Development Co Ltd</t>
  </si>
  <si>
    <t>KGIINT 11 02/01/24</t>
  </si>
  <si>
    <t>XS2661893623</t>
  </si>
  <si>
    <t>2023-07-26</t>
  </si>
  <si>
    <t>凯基证券(香港) 11 2024-02-01</t>
  </si>
  <si>
    <t>2023-08-01</t>
  </si>
  <si>
    <t>CSCIF 5.6 01/31/24</t>
  </si>
  <si>
    <t>XS2661088182</t>
  </si>
  <si>
    <t>2023-07-25</t>
  </si>
  <si>
    <t>中信建投国际 5.6 2024-01-31</t>
  </si>
  <si>
    <t>HTIFIH 0 07/26/24</t>
  </si>
  <si>
    <t>XS2658517466</t>
  </si>
  <si>
    <t>2023-07-21</t>
  </si>
  <si>
    <t>华泰国际 0 2024-07-26</t>
  </si>
  <si>
    <t>2024-07-26</t>
  </si>
  <si>
    <t>263D</t>
  </si>
  <si>
    <t>KGIINT 8 01/26/24</t>
  </si>
  <si>
    <t>XS2658257378</t>
  </si>
  <si>
    <t>2023-07-20</t>
  </si>
  <si>
    <t>凯基证券(香港) 8 2024-01-26</t>
  </si>
  <si>
    <t>2024-01-26</t>
  </si>
  <si>
    <t>81D</t>
  </si>
  <si>
    <t>HKMTGC 4.94 07/26/24</t>
  </si>
  <si>
    <t>HK0000942497</t>
  </si>
  <si>
    <t>香港按揭证券 4.94 2024-07-26</t>
  </si>
  <si>
    <t>CSILTD 0 01/29/24</t>
  </si>
  <si>
    <t>HK0000942554</t>
  </si>
  <si>
    <t>中信证券国际 0 2024-01-29</t>
  </si>
  <si>
    <t>0.5096</t>
  </si>
  <si>
    <t>84D</t>
  </si>
  <si>
    <t>HKMTGC 4.8 07/31/24</t>
  </si>
  <si>
    <t>HK0000942539</t>
  </si>
  <si>
    <t>香港按揭证券 4.8 2024-07-31</t>
  </si>
  <si>
    <t>HKMTGC 4.92 07/29/24</t>
  </si>
  <si>
    <t>HK0000942430</t>
  </si>
  <si>
    <t>2023-07-19</t>
  </si>
  <si>
    <t>香港按揭证券 4.92 2024-07-29</t>
  </si>
  <si>
    <t>2024-07-29</t>
  </si>
  <si>
    <t>266D</t>
  </si>
  <si>
    <t>HTIFIH 6.17 07/19/24</t>
  </si>
  <si>
    <t>XS2654106264</t>
  </si>
  <si>
    <t>华泰国际 6.17 2024-07-19</t>
  </si>
  <si>
    <t>2024-07-19</t>
  </si>
  <si>
    <t>256D</t>
  </si>
  <si>
    <t>CNCBHK 6.1162 07/23/24</t>
  </si>
  <si>
    <t>XS2654749188</t>
  </si>
  <si>
    <t>2023-07-18</t>
  </si>
  <si>
    <t>信银投资 6.1162 2024-07-23</t>
  </si>
  <si>
    <t>2024-07-23</t>
  </si>
  <si>
    <t>260D</t>
  </si>
  <si>
    <t>CSILTD 5.4 07/24/24</t>
  </si>
  <si>
    <t>HK0000942356</t>
  </si>
  <si>
    <t>中信证券国际 5.4 2024-07-24</t>
  </si>
  <si>
    <t>2024-07-24</t>
  </si>
  <si>
    <t>261D</t>
  </si>
  <si>
    <t>HKMTGC 4.85 07/18/24</t>
  </si>
  <si>
    <t>HK0000939667</t>
  </si>
  <si>
    <t>2023-07-11</t>
  </si>
  <si>
    <t>香港按揭证券 4.85 2024-07-18</t>
  </si>
  <si>
    <t>2024-07-18</t>
  </si>
  <si>
    <t>255D</t>
  </si>
  <si>
    <t>HTIFIH 6.17 01/18/24</t>
  </si>
  <si>
    <t>XS2651943032</t>
  </si>
  <si>
    <t>华泰国际 6.17 2024-01-18</t>
  </si>
  <si>
    <t>2024-01-18</t>
  </si>
  <si>
    <t>73D</t>
  </si>
  <si>
    <t>Bank of China (Hong Kong) Limited;Huatai Financial Holdings (Hong Kong) Limited</t>
  </si>
  <si>
    <t>Huatai Financial Holdings (Hong Kong) Limited;Bank of China (Hong Kong) Limited</t>
  </si>
  <si>
    <t>HKMTGC 4.85 07/17/24</t>
  </si>
  <si>
    <t>HK0000939600</t>
  </si>
  <si>
    <t>2023-07-10</t>
  </si>
  <si>
    <t>香港按揭证券 4.85 2024-07-17</t>
  </si>
  <si>
    <t>2024-07-17</t>
  </si>
  <si>
    <t>254D</t>
  </si>
  <si>
    <t>2023-07-17</t>
  </si>
  <si>
    <t>中国银行股份有限公司</t>
  </si>
  <si>
    <t>BCHINA 0.74 05/04/24</t>
  </si>
  <si>
    <t>XS2651784568</t>
  </si>
  <si>
    <t>2023-07-07</t>
  </si>
  <si>
    <t>中国银行 0.74 2024-05-04</t>
  </si>
  <si>
    <t>0.8055</t>
  </si>
  <si>
    <t>2024-05-04</t>
  </si>
  <si>
    <t>180D</t>
  </si>
  <si>
    <t>中央国有企业</t>
  </si>
  <si>
    <t>BCHINA</t>
  </si>
  <si>
    <t>2023-05-04</t>
  </si>
  <si>
    <t>Bank of China Ltd/Macau</t>
  </si>
  <si>
    <t>2023-07-14</t>
  </si>
  <si>
    <t>BCHINA 0.18 09/22/24</t>
  </si>
  <si>
    <t>XS2647150759</t>
  </si>
  <si>
    <t>2023-06-29</t>
  </si>
  <si>
    <t>中国银行 0.18 2024-09-22</t>
  </si>
  <si>
    <t>1.2110</t>
  </si>
  <si>
    <t>2022-09-22</t>
  </si>
  <si>
    <t>南山集团有限公司</t>
  </si>
  <si>
    <t>NNSHAN 7.5 07/01/24</t>
  </si>
  <si>
    <t>XS2621326680</t>
  </si>
  <si>
    <t>南山集团 7.5 2024-07-01</t>
  </si>
  <si>
    <t>2024-07-01</t>
  </si>
  <si>
    <t>烟台市</t>
  </si>
  <si>
    <t>工业金属</t>
  </si>
  <si>
    <t>能源</t>
  </si>
  <si>
    <t>238D</t>
  </si>
  <si>
    <t>集体企业</t>
  </si>
  <si>
    <t>NNSHAN</t>
  </si>
  <si>
    <t>2023-07-03</t>
  </si>
  <si>
    <t>2024-01-01</t>
  </si>
  <si>
    <t>Hong Kong Nanshan Development Ltd</t>
  </si>
  <si>
    <t>JNSZFI 7.2 06/26/24</t>
  </si>
  <si>
    <t>XS2619663953</t>
  </si>
  <si>
    <t>2023-06-26</t>
  </si>
  <si>
    <t>市中财金 7.2 2024-06-26</t>
  </si>
  <si>
    <t>2024-06-26</t>
  </si>
  <si>
    <t>7.4%区域</t>
  </si>
  <si>
    <t>7.2%</t>
  </si>
  <si>
    <t>Zhongtai International Securities Limited;Shenwan Hongyuan Securities (H.K.) Limited;CNCB (Hong Kong) Capital Limited;Soochow Securities International Brokerage Limited</t>
  </si>
  <si>
    <t>233D</t>
  </si>
  <si>
    <t>用于一般企业用途</t>
  </si>
  <si>
    <t>2023-06-28</t>
  </si>
  <si>
    <t>2023-12-28</t>
  </si>
  <si>
    <t>China Securities (International) Corporate Finance Company Limited;China Industrial Securities International Brokerage Limited;Hua Xia Bank Co., Limited Hong Kong Branch;Huatai Financial Holdings (Hong Kong) Limited;Dongxing Securities (Hong Kong) Company Limited;China Zheshang Bank Co., Ltd. Hong Kong Branch;Soochow CSSD Capital Markets (Asia) Pte. Ltd.</t>
  </si>
  <si>
    <t>Shenwan Hongyuan Securities (H.K.) Limited;Hua Xia Bank Co., Limited Hong Kong Branch;CNCB (Hong Kong) Capital Limited;Huatai Financial Holdings (Hong Kong) Limited;China Zheshang Bank Co., Ltd. Hong Kong Branch;Soochow Securities International Brokerage Limited;Dongxing Securities (Hong Kong) Company Limited;Soochow CSSD Capital Markets (Asia) Pte. Ltd.;Zhongtai International Securities Limited;China Securities (International) Corporate Finance Company Limited;China Industrial Securities International Brokerage Limited</t>
  </si>
  <si>
    <t>国厚资产管理股份有限公司</t>
  </si>
  <si>
    <t>GOHOAS 8.5 06/25/24</t>
  </si>
  <si>
    <t>XS2635637940</t>
  </si>
  <si>
    <t>2023-06-21</t>
  </si>
  <si>
    <t>国厚资产 8.5 2024-06-25</t>
  </si>
  <si>
    <t>2024-06-25</t>
  </si>
  <si>
    <t>安徽省</t>
  </si>
  <si>
    <t>芜湖市</t>
  </si>
  <si>
    <t>新发;交换要约</t>
  </si>
  <si>
    <t>232D</t>
  </si>
  <si>
    <t>民营相对控股企业</t>
  </si>
  <si>
    <t>GOHOAS</t>
  </si>
  <si>
    <t>2023-06-27</t>
  </si>
  <si>
    <t>2023-12-27</t>
  </si>
  <si>
    <t>New Momentum International Ltd</t>
  </si>
  <si>
    <t>对GOHOAS 8.5 06/30/23（ISIN：XS2358337868）进行交换要约，交换至新ISIN：XS2635637940</t>
  </si>
  <si>
    <t>CSCIF 5 06/26/24</t>
  </si>
  <si>
    <t>XS2642667773</t>
  </si>
  <si>
    <t>2023-06-20</t>
  </si>
  <si>
    <t>中信建投国际 5 2024-06-26</t>
  </si>
  <si>
    <t>福建省晋江城市建设投资开发集团有限责任公司</t>
  </si>
  <si>
    <t>JJUCID 6.08 06/18/24</t>
  </si>
  <si>
    <t>XS2634238526</t>
  </si>
  <si>
    <t>2023-06-16</t>
  </si>
  <si>
    <t>晋江城投 6.08 2024-06-18</t>
  </si>
  <si>
    <t>2024-06-18</t>
  </si>
  <si>
    <t>6.3%区域</t>
  </si>
  <si>
    <t>6.08%</t>
  </si>
  <si>
    <t>泉州市</t>
  </si>
  <si>
    <t>晋江市</t>
  </si>
  <si>
    <t>Zhongtai International Securities Limited;Luso International Banking Limited;China Securities (International) Corporate Finance Company Limited;China CITIC Bank International Limited;Huatai Financial Holdings (Hong Kong) Limited;China Industrial Securities International Brokerage Limited</t>
  </si>
  <si>
    <t>增发</t>
  </si>
  <si>
    <t>房屋建设</t>
  </si>
  <si>
    <t>225D</t>
  </si>
  <si>
    <t>用于偿还现有债务。</t>
  </si>
  <si>
    <t>JJUCID</t>
  </si>
  <si>
    <t>2023-12-20</t>
  </si>
  <si>
    <t>晋江市路桥建设开发有限公司</t>
  </si>
  <si>
    <t>China International Capital Corporation Hong Kong Securities Limited;CLSA Limited;CNCB (Hong Kong) Capital Limited;GF Securities (Hong Kong) Brokerage Limited;BOCOM International Securities Limited;CMBC Securities Company Limited;Dongxing Securities (Hong Kong) Company Limited;Guotai Junan Securities (Hong Kong) Limited;Dingxin (Securities) Limited;SPDB International Capital Limited;Orient Securities (Hong Kong) Limited</t>
  </si>
  <si>
    <t>Luso International Banking Limited;Dongxing Securities (Hong Kong) Company Limited;GF Securities (Hong Kong) Brokerage Limited;CLSA Securities Limited;SPDB International Capital Limited;Zhongtai International Securities Limited;China Industrial Securities International Brokerage Limited;BOCOM International Securities Limited;China International Capital Corporation Hong Kong Securities Limited;CNCB (Hong Kong) Capital Limited;China CITIC Bank International Limited;Huatai Financial Holdings (Hong Kong) Limited;Guotai Junan Securities (Hong Kong) Limited;DBS Bank Ltd.;Dingxin (Securities) Limited;CMBC Securities Company Limited;China Securities (International) Corporate Finance Company Limited</t>
  </si>
  <si>
    <t>HKMTGC 4.78 06/21/24</t>
  </si>
  <si>
    <t>HK0000937216</t>
  </si>
  <si>
    <t>2023-06-15</t>
  </si>
  <si>
    <t>香港按揭证券 4.78 2024-06-21</t>
  </si>
  <si>
    <t>2024-06-21</t>
  </si>
  <si>
    <t>228D</t>
  </si>
  <si>
    <t>2023-06-23</t>
  </si>
  <si>
    <t>HKMTGC 4.78 06/20/24</t>
  </si>
  <si>
    <t>HK0000937208</t>
  </si>
  <si>
    <t>香港按揭证券 4.78 2024-06-20</t>
  </si>
  <si>
    <t>0.9918</t>
  </si>
  <si>
    <t>2024-06-20</t>
  </si>
  <si>
    <t>227D</t>
  </si>
  <si>
    <t>HKMTGC 4.7 06/24/24</t>
  </si>
  <si>
    <t>HK0000937190</t>
  </si>
  <si>
    <t>香港按揭证券 4.7 2024-06-24</t>
  </si>
  <si>
    <t>2024-06-24</t>
  </si>
  <si>
    <t>231D</t>
  </si>
  <si>
    <t>HK0000937182</t>
  </si>
  <si>
    <t>HKMTGC 4.69 06/21/24</t>
  </si>
  <si>
    <t>HK0000937059</t>
  </si>
  <si>
    <t>2023-06-14</t>
  </si>
  <si>
    <t>香港按揭证券 4.69 2024-06-21</t>
  </si>
  <si>
    <t>Zhongtai International Securities Limited;Luso International Banking Limited;China Securities (International) Corporate Finance Company Limited;China CITIC Bank International Limited;DBS Bank Ltd.;Huatai Financial Holdings (Hong Kong) Limited;China Industrial Securities International Brokerage Limited</t>
  </si>
  <si>
    <t>China International Capital Corporation Hong Kong Securities Limited;CLSA Securities Limited;CNCB (Hong Kong) Capital Limited;GF Securities (Hong Kong) Brokerage Limited;BOCOM International Securities Limited;CMBC Securities Company Limited;Dongxing Securities (Hong Kong) Company Limited;Guotai Junan Securities (Hong Kong) Limited;Dingxin (Securities) Limited;SPDB International Capital Limited</t>
  </si>
  <si>
    <t>HKMTGC 4.645 06/20/24</t>
  </si>
  <si>
    <t>HK0000936879</t>
  </si>
  <si>
    <t>2023-06-13</t>
  </si>
  <si>
    <t>香港按揭证券 4.645 2024-06-20</t>
  </si>
  <si>
    <t>NNSHAN 7.5 06/13/24</t>
  </si>
  <si>
    <t>XS2620552484</t>
  </si>
  <si>
    <t>南山集团 7.5 2024-06-13</t>
  </si>
  <si>
    <t>2024-06-13</t>
  </si>
  <si>
    <t>220D</t>
  </si>
  <si>
    <t>2023-12-15</t>
  </si>
  <si>
    <t>南山开发(香港)有限公司</t>
  </si>
  <si>
    <t>HKMTGC 4.65 06/19/24</t>
  </si>
  <si>
    <t>HK0000936796</t>
  </si>
  <si>
    <t>2023-06-12</t>
  </si>
  <si>
    <t>香港按揭证券 4.65 2024-06-19</t>
  </si>
  <si>
    <t>2024-06-19</t>
  </si>
  <si>
    <t>226D</t>
  </si>
  <si>
    <t>2023-06-19</t>
  </si>
  <si>
    <t>交银金融租赁有限责任公司</t>
  </si>
  <si>
    <t>BCLMHK 5.5 05/21/24</t>
  </si>
  <si>
    <t>XS2637808093</t>
  </si>
  <si>
    <t>2023-06-09</t>
  </si>
  <si>
    <t>交银金融租赁 5.5 2024-05-21</t>
  </si>
  <si>
    <t>0.9151</t>
  </si>
  <si>
    <t>2024-05-21</t>
  </si>
  <si>
    <t>China CITIC Bank International Limited</t>
  </si>
  <si>
    <t>197D</t>
  </si>
  <si>
    <t>杭州上城区城市建设投资集团有限公司</t>
  </si>
  <si>
    <t>ZJBOXV 5.9 06/11/24</t>
  </si>
  <si>
    <t>XS2618570068</t>
  </si>
  <si>
    <t>2023-06-06</t>
  </si>
  <si>
    <t>上城城投 5.9 2024-06-11</t>
  </si>
  <si>
    <t>2024-06-11</t>
  </si>
  <si>
    <t>5.9%</t>
  </si>
  <si>
    <t>-0.62%</t>
  </si>
  <si>
    <t>China International Capital Corporation Hong Kong Securities Limited</t>
  </si>
  <si>
    <t>218D</t>
  </si>
  <si>
    <t>用于再融资现有债务、项目建设和一般企业目的</t>
  </si>
  <si>
    <t>ZJBOXV</t>
  </si>
  <si>
    <t>2023-12-13</t>
  </si>
  <si>
    <t>Zhejiang Boxin Bvi Ltd</t>
  </si>
  <si>
    <t>SPDB International Capital Limited;Shanghai Pudong Development Bank Co., Ltd., Hong Kong Branch;JQ Securities (Hong Kong) Limited;Huatai Financial Holdings (Hong Kong) Limited;GF Securities (Hong Kong) Brokerage Limited;CNCB (Hong Kong) Capital Limited;China Securities (International) Corporate Finance Company Limited;China Industrial Securities International Brokerage Limited;China CITIC Bank International Limited;CCB International Capital Limited;BOCOM International Securities Limited;CMBC Securities Company Limited</t>
  </si>
  <si>
    <t>CCB International Capital Limited;GF Securities (Hong Kong) Brokerage Limited;SPDB International Capital Limited;China Industrial Securities International Brokerage Limited;BOCOM International Securities Limited;CNCB (Hong Kong) Capital Limited;China International Capital Corporation Hong Kong Securities Limited;Huatai Financial Holdings (Hong Kong) Limited;China CITIC Bank International Limited;Shanghai Pudong Development Bank Co., Ltd., Hong Kong Branch;JQ Securities (Hong Kong) Limited;CMBC Securities Company Limited;China Securities (International) Corporate Finance Company Limited</t>
  </si>
  <si>
    <t>华泰金融控股(香港)有限公司</t>
  </si>
  <si>
    <t>HTIFIH 5.95 06/13/24</t>
  </si>
  <si>
    <t>XS2635646263</t>
  </si>
  <si>
    <t>华泰金融控股 5.95 2024-06-13</t>
  </si>
  <si>
    <t>南京市</t>
  </si>
  <si>
    <t>Bank of China Hong Kong Ltd;Standard Chartered Bank (Hong Kong) Limited</t>
  </si>
  <si>
    <t>CSCIF FLOAT 06/06/24</t>
  </si>
  <si>
    <t>XS2635175982</t>
  </si>
  <si>
    <t>中信建投国际 FLOAT 2024-06-06</t>
  </si>
  <si>
    <t>0.9836</t>
  </si>
  <si>
    <t>2024-06-06</t>
  </si>
  <si>
    <t>213D</t>
  </si>
  <si>
    <t>NNSHAN 7.5 05/23/24</t>
  </si>
  <si>
    <t>XS2498922546</t>
  </si>
  <si>
    <t>2023-06-05</t>
  </si>
  <si>
    <t>南山集团 7.5 2024-05-23</t>
  </si>
  <si>
    <t>2024-05-23</t>
  </si>
  <si>
    <t>Zhongtai International Securities Limited</t>
  </si>
  <si>
    <t>199D</t>
  </si>
  <si>
    <t>2023-05-25</t>
  </si>
  <si>
    <t>XS2625987990</t>
  </si>
  <si>
    <t>0.9616</t>
  </si>
  <si>
    <t>2023-11-25</t>
  </si>
  <si>
    <t>HTIFIH 0 06/06/24</t>
  </si>
  <si>
    <t>XS2633804369</t>
  </si>
  <si>
    <t>2023-06-01</t>
  </si>
  <si>
    <t>华泰国际 0 2024-06-06</t>
  </si>
  <si>
    <t>HKMTGC 4.6 06/07/24</t>
  </si>
  <si>
    <t>HK0000932845</t>
  </si>
  <si>
    <t>2023-05-31</t>
  </si>
  <si>
    <t>香港按揭证券 4.6 2024-06-07</t>
  </si>
  <si>
    <t>2024-06-07</t>
  </si>
  <si>
    <t>214D</t>
  </si>
  <si>
    <t>2023-06-07</t>
  </si>
  <si>
    <t>HKMTGC 4.65 06/05/24</t>
  </si>
  <si>
    <t>HK0000932738</t>
  </si>
  <si>
    <t>2023-05-29</t>
  </si>
  <si>
    <t>香港按揭证券 4.65 2024-06-05</t>
  </si>
  <si>
    <t>2024-06-05</t>
  </si>
  <si>
    <t>212D</t>
  </si>
  <si>
    <t>CNCBHK 5.936 06/03/24</t>
  </si>
  <si>
    <t>XS2630400401</t>
  </si>
  <si>
    <t>信银投资 5.936 2024-06-03</t>
  </si>
  <si>
    <t>2024-06-03</t>
  </si>
  <si>
    <t>210D</t>
  </si>
  <si>
    <t>毕节盛丰农业发展有限公司</t>
  </si>
  <si>
    <t>BJSADC 4.9 06/03/24</t>
  </si>
  <si>
    <t>XS2602746351</t>
  </si>
  <si>
    <t>2023-05-24</t>
  </si>
  <si>
    <t>毕节盛丰农发 4.9 2024-06-03</t>
  </si>
  <si>
    <t>毕节市</t>
  </si>
  <si>
    <t>BJSADC</t>
  </si>
  <si>
    <t>2023-12-05</t>
  </si>
  <si>
    <t>Bijie Shengfeng Agricultural Development Co Ltd</t>
  </si>
  <si>
    <t>PBOCIN 2.45 05/24/24</t>
  </si>
  <si>
    <t>HK0000929536</t>
  </si>
  <si>
    <t>2023-05-23</t>
  </si>
  <si>
    <t>中国人民银行 2.45 2024-05-24</t>
  </si>
  <si>
    <t>2024-05-24</t>
  </si>
  <si>
    <t>200D</t>
  </si>
  <si>
    <t>HKMTGC 4.54 05/31/24</t>
  </si>
  <si>
    <t>HK0000930070</t>
  </si>
  <si>
    <t>2023-05-22</t>
  </si>
  <si>
    <t>香港按揭证券 4.54 2024-05-31</t>
  </si>
  <si>
    <t>2024-05-31</t>
  </si>
  <si>
    <t>207D</t>
  </si>
  <si>
    <t>HKMTGC 4.5 05/30/24</t>
  </si>
  <si>
    <t>HK0000929940</t>
  </si>
  <si>
    <t>2023-05-19</t>
  </si>
  <si>
    <t>香港按揭证券 4.5 2024-05-30</t>
  </si>
  <si>
    <t>2024-05-30</t>
  </si>
  <si>
    <t>206D</t>
  </si>
  <si>
    <t>2023-05-30</t>
  </si>
  <si>
    <t>HKMTGC 4.555 05/30/24</t>
  </si>
  <si>
    <t>HK0000929916</t>
  </si>
  <si>
    <t>香港按揭证券 4.555 2024-05-30</t>
  </si>
  <si>
    <t>HKMTGC 4.4 05/28/24</t>
  </si>
  <si>
    <t>HK0000929841</t>
  </si>
  <si>
    <t>2023-05-18</t>
  </si>
  <si>
    <t>香港按揭证券 4.4 2024-05-28</t>
  </si>
  <si>
    <t>1.0082</t>
  </si>
  <si>
    <t>2024-05-28</t>
  </si>
  <si>
    <t>204D</t>
  </si>
  <si>
    <t>HKMTGC 4.39 05/28/24</t>
  </si>
  <si>
    <t>HK0000929874</t>
  </si>
  <si>
    <t>香港按揭证券 4.39 2024-05-28</t>
  </si>
  <si>
    <t>HKMTGC 4.4 05/24/24</t>
  </si>
  <si>
    <t>HK0000929858</t>
  </si>
  <si>
    <t>香港按揭证券 4.4 2024-05-24</t>
  </si>
  <si>
    <t>HKMTGC 4.3 05/24/24</t>
  </si>
  <si>
    <t>HK0000929775</t>
  </si>
  <si>
    <t>2023-05-17</t>
  </si>
  <si>
    <t>香港按揭证券 4.3 2024-05-24</t>
  </si>
  <si>
    <t>HKMTGC 4.2 05/24/24</t>
  </si>
  <si>
    <t>HK0000929767</t>
  </si>
  <si>
    <t>香港按揭证券 4.2 2024-05-24</t>
  </si>
  <si>
    <t>GBHK 4.929534562 05/18/24</t>
  </si>
  <si>
    <t>HK0000925138</t>
  </si>
  <si>
    <t>中国香港 FLOAT 2024-05-18</t>
  </si>
  <si>
    <t>2024-05-18</t>
  </si>
  <si>
    <t>194D</t>
  </si>
  <si>
    <t>OVRNT HONIA +45.000</t>
  </si>
  <si>
    <t>新城发展控股有限公司</t>
  </si>
  <si>
    <t>FTLNHD 7.95 05/20/24</t>
  </si>
  <si>
    <t>XS2626677079</t>
  </si>
  <si>
    <t>新城发展 7.95 2024-05-20</t>
  </si>
  <si>
    <t>B1/B+</t>
  </si>
  <si>
    <t>负面/负面</t>
  </si>
  <si>
    <t>2024-05-20</t>
  </si>
  <si>
    <t>196D</t>
  </si>
  <si>
    <t>FTLNHD</t>
  </si>
  <si>
    <t>2023-11-22</t>
  </si>
  <si>
    <t>新城环球有限公司</t>
  </si>
  <si>
    <t>HKMTGC 4.27 05/17/24</t>
  </si>
  <si>
    <t>HK0000929346</t>
  </si>
  <si>
    <t>2023-05-10</t>
  </si>
  <si>
    <t>香港按揭证券 4.27 2024-05-17</t>
  </si>
  <si>
    <t>2024-05-17</t>
  </si>
  <si>
    <t>193D</t>
  </si>
  <si>
    <t>HKMTGC 4.28 05/17/24</t>
  </si>
  <si>
    <t>HK0000929361</t>
  </si>
  <si>
    <t>香港按揭证券 4.28 2024-05-17</t>
  </si>
  <si>
    <t>HKMTGC 4.15 05/17/24</t>
  </si>
  <si>
    <t>HK0000929254</t>
  </si>
  <si>
    <t>2023-05-09</t>
  </si>
  <si>
    <t>香港按揭证券 4.15 2024-05-17</t>
  </si>
  <si>
    <t>HKMTGC 4.1 05/10/24</t>
  </si>
  <si>
    <t>HK0000924883</t>
  </si>
  <si>
    <t>2023-05-02</t>
  </si>
  <si>
    <t>香港按揭证券 4.1 2024-05-10</t>
  </si>
  <si>
    <t>186D</t>
  </si>
  <si>
    <t>HKMTGC 4.15 05/10/24</t>
  </si>
  <si>
    <t>HK0000924867</t>
  </si>
  <si>
    <t>香港按揭证券 4.15 2024-05-10</t>
  </si>
  <si>
    <t>HKMTGC 5.26071 05/09/24</t>
  </si>
  <si>
    <t>BBG01GGSY8C6</t>
  </si>
  <si>
    <t>2023-04-27</t>
  </si>
  <si>
    <t>香港按揭证券 5.26071 2024-05-09</t>
  </si>
  <si>
    <t>185D</t>
  </si>
  <si>
    <t>QUARTLY HIHD -3.000</t>
  </si>
  <si>
    <t>HTIFIH 4 05/03/24</t>
  </si>
  <si>
    <t>XS2619837029</t>
  </si>
  <si>
    <t>华泰国际 4 2024-05-03</t>
  </si>
  <si>
    <t>179D</t>
  </si>
  <si>
    <t>2023-05-05</t>
  </si>
  <si>
    <t>Bank of China (Hong Kong) Limited;China Construction Bank (Asia) Corporation Limited</t>
  </si>
  <si>
    <t>China Construction Bank (Asia) Corporation Limited;Bank of China (Hong Kong) Limited</t>
  </si>
  <si>
    <t>HKMTGC 4 05/02/24</t>
  </si>
  <si>
    <t>XS2616725375</t>
  </si>
  <si>
    <t>2023-04-21</t>
  </si>
  <si>
    <t>香港按揭证券 4 2024-05-02</t>
  </si>
  <si>
    <t>HK0000924586</t>
  </si>
  <si>
    <t>HKMTGC 4 04/29/24</t>
  </si>
  <si>
    <t>XS2616394677</t>
  </si>
  <si>
    <t>2023-04-20</t>
  </si>
  <si>
    <t>香港按揭证券 4 2024-04-29</t>
  </si>
  <si>
    <t>2023-04-28</t>
  </si>
  <si>
    <t>CSCIF 4.15 04/23/24</t>
  </si>
  <si>
    <t>XS2615937344</t>
  </si>
  <si>
    <t>中信建投国际 4.15 2024-04-23</t>
  </si>
  <si>
    <t>169D</t>
  </si>
  <si>
    <t>2023-04-25</t>
  </si>
  <si>
    <t>CNCBHK 3.9 04/24/24</t>
  </si>
  <si>
    <t>XS2613741292</t>
  </si>
  <si>
    <t>信银投资 3.9 2024-04-24</t>
  </si>
  <si>
    <t>170D</t>
  </si>
  <si>
    <t>补充集团营运资本和一般企业用途</t>
  </si>
  <si>
    <t>2023-04-26</t>
  </si>
  <si>
    <t>CNCBINV 1 BVI Ltd</t>
  </si>
  <si>
    <t>3.9%</t>
  </si>
  <si>
    <t>控制权变更回售@100%；发行人赎回选择：自2023年10月26日后的任何时间，发行人有权全部或部分赎回债券。</t>
  </si>
  <si>
    <t>HKMTGC 4 04/26/24</t>
  </si>
  <si>
    <t>XS2615922668</t>
  </si>
  <si>
    <t>2023-04-19</t>
  </si>
  <si>
    <t>香港按揭证券 4 2024-04-26</t>
  </si>
  <si>
    <t>HKMTGC 4.05 04/26/24</t>
  </si>
  <si>
    <t>HK0000924503</t>
  </si>
  <si>
    <t>香港按揭证券 4.05 2024-04-26</t>
  </si>
  <si>
    <t>HKMTGC 4.04 04/26/24</t>
  </si>
  <si>
    <t>XS2615587347</t>
  </si>
  <si>
    <t>2023-04-18</t>
  </si>
  <si>
    <t>香港按揭证券 4.04 2024-04-26</t>
  </si>
  <si>
    <t>HK0000924396</t>
  </si>
  <si>
    <t>HKMTGC 4.065 04/26/24</t>
  </si>
  <si>
    <t>HK0000924404</t>
  </si>
  <si>
    <t>香港按揭证券 4.065 2024-04-26</t>
  </si>
  <si>
    <t>HK0000924321</t>
  </si>
  <si>
    <t>HKMTGC 4 04/25/24</t>
  </si>
  <si>
    <t>HK0000924289</t>
  </si>
  <si>
    <t>2023-04-17</t>
  </si>
  <si>
    <t>香港按揭证券 4 2024-04-25</t>
  </si>
  <si>
    <t>2024-04-25</t>
  </si>
  <si>
    <t>171D</t>
  </si>
  <si>
    <t>济南能源集团有限公司</t>
  </si>
  <si>
    <t>GUOENV 6 04/17/24</t>
  </si>
  <si>
    <t>XS2607211864</t>
  </si>
  <si>
    <t>2023-04-14</t>
  </si>
  <si>
    <t>济南能源集团 6 2024-04-17</t>
  </si>
  <si>
    <t>2024-04-17</t>
  </si>
  <si>
    <t>中华（澳门）金融资产交易股份有限公司;香港交易所</t>
  </si>
  <si>
    <t>6.5%区域</t>
  </si>
  <si>
    <t>6.0%</t>
  </si>
  <si>
    <t>0.02%</t>
  </si>
  <si>
    <t>China Securities (International) Corporate Finance Company Limited;Guotai Junan Securities (Hong Kong) Limited;China International Capital Corporation Hong Kong Securities Limited;Zhongtai International Securities Limited;Luso International Banking Limited</t>
  </si>
  <si>
    <t>燃气</t>
  </si>
  <si>
    <t>163D</t>
  </si>
  <si>
    <t>为绿色金融框架下的合格项目提供融资或再融资</t>
  </si>
  <si>
    <t>GUOENV</t>
  </si>
  <si>
    <t>2023-10-17</t>
  </si>
  <si>
    <t>Guoneng Environmental Protection Investment Group Co Ltd</t>
  </si>
  <si>
    <t>CCB International Capital Limited;China CITIC Bank International Limited;China Credit International Securities Co., Limited;China Galaxy International Securities (Hong Kong) Co., Limited;CNCB (Hong Kong) Capital Limited;Orient Securities (Hong Kong) Limited;Shenwan Hongyuan Securities (H.K.) Limited</t>
  </si>
  <si>
    <t>China Credit International Securities Co., Limited;Shenwan Hongyuan Securities (H.K.) Limited;Luso International Banking Limited;CNCB (Hong Kong) Capital Limited;China International Capital Corporation Hong Kong Securities Limited;CCB International Capital Limited;China CITIC Bank International Limited;China Galaxy International Securities (Hong Kong) Co., Limited;Orient Securities (Hong Kong) Limited;Guotai Junan Securities (Hong Kong) Limited;Zhongtai International Securities Limited;China Securities (International) Corporate Finance Company Limited</t>
  </si>
  <si>
    <t>CHAECO 5.5 04/17/24</t>
  </si>
  <si>
    <t>XS2598130180</t>
  </si>
  <si>
    <t>2023-04-13</t>
  </si>
  <si>
    <t>常德经投 5.5 2024-04-17</t>
  </si>
  <si>
    <t>5.5%</t>
  </si>
  <si>
    <t>Shanghai Securities (Hong Kong) Limited</t>
  </si>
  <si>
    <t>发行债券的所得款项净额将用于项目在中国建造、偿还债务、补充营运资金和资本注入公司的子公司。</t>
  </si>
  <si>
    <t>Summer Spring Project Limited</t>
  </si>
  <si>
    <t>CMB International Capital Limited</t>
  </si>
  <si>
    <t>CMB International Capital Limited;Shanghai Securities (Hong Kong) Limited</t>
  </si>
  <si>
    <t>CSCIF 5.1 04/16/24</t>
  </si>
  <si>
    <t>XS2613627913</t>
  </si>
  <si>
    <t>2023-04-12</t>
  </si>
  <si>
    <t>中信建投国际 5.1 2024-04-16</t>
  </si>
  <si>
    <t>162D</t>
  </si>
  <si>
    <t>HKMTGC 3.84 10/14/24</t>
  </si>
  <si>
    <t>HK0000920873</t>
  </si>
  <si>
    <t>2023-03-31</t>
  </si>
  <si>
    <t>香港按揭证券 3.84 2024-10-14</t>
  </si>
  <si>
    <t>1.5041</t>
  </si>
  <si>
    <t>2023-10-14</t>
  </si>
  <si>
    <t>天津泰达股份有限公司</t>
  </si>
  <si>
    <t>TJTEDA 6.5 04/02/24</t>
  </si>
  <si>
    <t>XS2604142591</t>
  </si>
  <si>
    <t>2023-03-30</t>
  </si>
  <si>
    <t>泰达股份 6.5 2024-04-02</t>
  </si>
  <si>
    <t>2024-04-02</t>
  </si>
  <si>
    <t>Central Wealth Securities Investment Limited;SunRiver International Securities Group Limited</t>
  </si>
  <si>
    <t>148D</t>
  </si>
  <si>
    <t>用于企业一般业务用途以及营运资本再融资</t>
  </si>
  <si>
    <t>TJTEDA</t>
  </si>
  <si>
    <t>2023-04-04</t>
  </si>
  <si>
    <t>Tianjin Teda Co Ltd</t>
  </si>
  <si>
    <t>6.5%</t>
  </si>
  <si>
    <t>湖州吴兴人才产业投资发展集团有限公司</t>
  </si>
  <si>
    <t>WUXING 6.2 03/27/24</t>
  </si>
  <si>
    <t>XS2597774962</t>
  </si>
  <si>
    <t>2023-03-27</t>
  </si>
  <si>
    <t>吴兴产投 6.2 2024-03-27</t>
  </si>
  <si>
    <t>2024-03-27</t>
  </si>
  <si>
    <t>湖州市</t>
  </si>
  <si>
    <t>吴兴区</t>
  </si>
  <si>
    <t>Shanghai Securities Company Limited;DBS Bank (Hong Kong) Limited</t>
  </si>
  <si>
    <t>142D</t>
  </si>
  <si>
    <t>用于项目融资，偿还债务以及为子公司提供资金和补充</t>
  </si>
  <si>
    <t>WUXING</t>
  </si>
  <si>
    <t>2023-03-29</t>
  </si>
  <si>
    <t>Wuxing Industry Investment Husheng Company Limited</t>
  </si>
  <si>
    <t>湖州吴兴产业投资发展集团有限公司</t>
  </si>
  <si>
    <t>6.20%</t>
  </si>
  <si>
    <t>CMB International Capital Limited;Shanghai Securities Company Limited;DBS Bank (Hong Kong) Limited</t>
  </si>
  <si>
    <t>ICBCIL 5.3 03/22/24</t>
  </si>
  <si>
    <t>XS2605906770</t>
  </si>
  <si>
    <t>2023-03-23</t>
  </si>
  <si>
    <t>工银金融租赁 5.3 2024-03-22</t>
  </si>
  <si>
    <t>137D</t>
  </si>
  <si>
    <t>CSILTD 0 04/10/24</t>
  </si>
  <si>
    <t>XS2605835060</t>
  </si>
  <si>
    <t>中信证券国际 0 2024-04-10</t>
  </si>
  <si>
    <t>1.0110</t>
  </si>
  <si>
    <t>156D</t>
  </si>
  <si>
    <t>2023-04-06</t>
  </si>
  <si>
    <t>BCLMHK 5 01/29/24</t>
  </si>
  <si>
    <t>XS2604890629</t>
  </si>
  <si>
    <t>2023-03-22</t>
  </si>
  <si>
    <t>交银金融租赁 5 2024-01-29</t>
  </si>
  <si>
    <t>0.8411</t>
  </si>
  <si>
    <t>2023-03-28</t>
  </si>
  <si>
    <t>CNCBHK 4.859 03/25/24</t>
  </si>
  <si>
    <t>XS2589993554</t>
  </si>
  <si>
    <t>2023-03-20</t>
  </si>
  <si>
    <t>信银投资 4.859 2024-03-25</t>
  </si>
  <si>
    <t>2024-03-25</t>
  </si>
  <si>
    <t>140D</t>
  </si>
  <si>
    <t>ICBCIL 5.4 03/22/24</t>
  </si>
  <si>
    <t>XS2603694311</t>
  </si>
  <si>
    <t>工银金融租赁 5.4 2024-03-22</t>
  </si>
  <si>
    <t>Australia and New Zealand Banking Group Limited</t>
  </si>
  <si>
    <t>HFHHK 0 03/11/24</t>
  </si>
  <si>
    <t>XS2603061388</t>
  </si>
  <si>
    <t>2023-03-17</t>
  </si>
  <si>
    <t>华泰国际 0 2024-03-11</t>
  </si>
  <si>
    <t>0.9699</t>
  </si>
  <si>
    <t>2024-03-11</t>
  </si>
  <si>
    <t>126D</t>
  </si>
  <si>
    <t>漳州市交通发展集团有限公司</t>
  </si>
  <si>
    <t>ZZTRAN 6.28 03/20/24</t>
  </si>
  <si>
    <t>XS2600440015</t>
  </si>
  <si>
    <t>漳州交发 6.28 2024-03-20</t>
  </si>
  <si>
    <t>2024-03-20</t>
  </si>
  <si>
    <t>6.7%区域</t>
  </si>
  <si>
    <t>6.3%</t>
  </si>
  <si>
    <t>0.34%</t>
  </si>
  <si>
    <t>漳州市</t>
  </si>
  <si>
    <t>Guotai Junan Securities (Hong Kong) Limited;Luso International Banking Limited;China Industrial Securities International Brokerage Limited;CLSA Limited</t>
  </si>
  <si>
    <t>135D</t>
  </si>
  <si>
    <t>为离岸债务再融资</t>
  </si>
  <si>
    <t>ZZTRAN</t>
  </si>
  <si>
    <t>Zhangzhou Transportation Development Group Co Ltd</t>
  </si>
  <si>
    <t>6.28%</t>
  </si>
  <si>
    <t>CNCB (Hong Kong) Capital Limited;Zhongtai International Securities Limited;Huatai Financial Holdings (Hong Kong) Limited</t>
  </si>
  <si>
    <t>CLSA Limited;Luso International Banking Limited;CNCB (Hong Kong) Capital Limited;Huatai Financial Holdings (Hong Kong) Limited;Guotai Junan Securities (Hong Kong) Limited;Zhongtai International Securities Limited;China Industrial Securities International Brokerage Limited</t>
  </si>
  <si>
    <t>HKMTGC 3.54 09/24/24</t>
  </si>
  <si>
    <t>HK0000917945</t>
  </si>
  <si>
    <t>2023-03-16</t>
  </si>
  <si>
    <t>香港按揭证券 3.54 2024-09-24</t>
  </si>
  <si>
    <t>2023-03-24</t>
  </si>
  <si>
    <t>2023-09-24</t>
  </si>
  <si>
    <t>CSILTD 0 08/12/24</t>
  </si>
  <si>
    <t>XS2602439858</t>
  </si>
  <si>
    <t>中信证券国际 0 2024-08-12</t>
  </si>
  <si>
    <t>1.3945</t>
  </si>
  <si>
    <t>2024-08-12</t>
  </si>
  <si>
    <t>280D</t>
  </si>
  <si>
    <t>2023-03-21</t>
  </si>
  <si>
    <t>XS2602438884</t>
  </si>
  <si>
    <t>XS2602439262</t>
  </si>
  <si>
    <t>XS2602440435</t>
  </si>
  <si>
    <t>WXHSHT 6.9 03/19/24</t>
  </si>
  <si>
    <t>XS2595457578</t>
  </si>
  <si>
    <t>惠山高科 6.9 2024-03-19</t>
  </si>
  <si>
    <t>2024-03-19</t>
  </si>
  <si>
    <t>Central Wealth Securities Investment Limited;CLSA Limited;Shanghai Pudong Development Bank Co., Ltd., Hong Kong Branch;SunRiver International Securities Group Limited</t>
  </si>
  <si>
    <t>134D</t>
  </si>
  <si>
    <t>用于再融资和一般公司用途</t>
  </si>
  <si>
    <t>China Galaxy International Securities (Hong Kong) Company Limited;Zhongtai International Securities Limited</t>
  </si>
  <si>
    <t>CLSA Limited;Central Wealth Securities Investment Limited;China Galaxy International Securities (Hong Kong) Company Limited;Shanghai Pudong Development Bank Co., Ltd., Hong Kong Branch;SunRiver International Securities Group Limited;Zhongtai International Securities Limited</t>
  </si>
  <si>
    <t>CSILTD 0 12/17/24</t>
  </si>
  <si>
    <t>XS2601000172</t>
  </si>
  <si>
    <t>2023-03-14</t>
  </si>
  <si>
    <t>中信证券国际 0 2024-12-17</t>
  </si>
  <si>
    <t>1.7534</t>
  </si>
  <si>
    <t>2024-12-17</t>
  </si>
  <si>
    <t>1.11Y</t>
  </si>
  <si>
    <t>HKMTGC 4.7 09/20/24</t>
  </si>
  <si>
    <t>HK0000917408</t>
  </si>
  <si>
    <t>2023-03-10</t>
  </si>
  <si>
    <t>香港按揭证券 4.7 2024-09-20</t>
  </si>
  <si>
    <t>Aa3/--</t>
  </si>
  <si>
    <t>XS2600204635</t>
  </si>
  <si>
    <t>1.7589</t>
  </si>
  <si>
    <t>2023-03-15</t>
  </si>
  <si>
    <t>XS2600154434</t>
  </si>
  <si>
    <t>CSCIF 5.8 03/15/24</t>
  </si>
  <si>
    <t>XS2599783516</t>
  </si>
  <si>
    <t>中信建投国际 5.8 2024-03-15</t>
  </si>
  <si>
    <t>2024-03-15</t>
  </si>
  <si>
    <t>130D</t>
  </si>
  <si>
    <t>HKMTGC 5.4 03/19/24</t>
  </si>
  <si>
    <t>XS2599744708</t>
  </si>
  <si>
    <t>2023-03-09</t>
  </si>
  <si>
    <t>香港按揭证券 5.4 2024-03-19</t>
  </si>
  <si>
    <t>HKMTGC 5.15 03/18/24</t>
  </si>
  <si>
    <t>XS2599738056</t>
  </si>
  <si>
    <t>香港按揭证券 5.15 2024-03-18</t>
  </si>
  <si>
    <t>2024-03-18</t>
  </si>
  <si>
    <t>133D</t>
  </si>
  <si>
    <t>HKMTGC 5.5 03/18/24</t>
  </si>
  <si>
    <t>XS2599737165</t>
  </si>
  <si>
    <t>香港按揭证券 5.5 2024-03-18</t>
  </si>
  <si>
    <t>国银金融租赁股份有限公司</t>
  </si>
  <si>
    <t>CDBLFD 5.6 02/21/24</t>
  </si>
  <si>
    <t>XS2599901068</t>
  </si>
  <si>
    <t>国银金租 5.6 2024-02-21</t>
  </si>
  <si>
    <t>0.9233</t>
  </si>
  <si>
    <t>2024-02-21</t>
  </si>
  <si>
    <t>维好协议+担保</t>
  </si>
  <si>
    <t>107D</t>
  </si>
  <si>
    <t>CDBLFD</t>
  </si>
  <si>
    <t>CDBL Funding 2</t>
  </si>
  <si>
    <t>国银租赁(国际)有限公司</t>
  </si>
  <si>
    <t>BCLMHK 5.55 03/13/24</t>
  </si>
  <si>
    <t>XS2598563968</t>
  </si>
  <si>
    <t>2023-03-08</t>
  </si>
  <si>
    <t>交银金融租赁 5.55 2024-03-13</t>
  </si>
  <si>
    <t>2024-03-13</t>
  </si>
  <si>
    <t>Bank of Communications Co., Ltd. Hong Kong Branch</t>
  </si>
  <si>
    <t>128D</t>
  </si>
  <si>
    <t>BCLMHK 5.5 03/13/24</t>
  </si>
  <si>
    <t>XS2598564420</t>
  </si>
  <si>
    <t>交银金融租赁 5.5 2024-03-13</t>
  </si>
  <si>
    <t>2023-09-13</t>
  </si>
  <si>
    <t>BCHINA 4.75 09/15/24</t>
  </si>
  <si>
    <t>XS2598905193</t>
  </si>
  <si>
    <t>中国银行 4.75 2024-09-15</t>
  </si>
  <si>
    <t>2024-09-15</t>
  </si>
  <si>
    <t>314D</t>
  </si>
  <si>
    <t>CDBLFD 4.7 02/21/24</t>
  </si>
  <si>
    <t>XS2598287162</t>
  </si>
  <si>
    <t>国银国际 4.7 2024-02-21</t>
  </si>
  <si>
    <t>0.9397</t>
  </si>
  <si>
    <t>2023-05-21</t>
  </si>
  <si>
    <t>CDBLFD 5.75 03/15/24</t>
  </si>
  <si>
    <t>XS2597908594</t>
  </si>
  <si>
    <t>国银金租 5.75 2024-03-15</t>
  </si>
  <si>
    <t>CSCIF 5.5 03/13/24</t>
  </si>
  <si>
    <t>XS2597945877</t>
  </si>
  <si>
    <t>中信建投国际 5.5 2024-03-13</t>
  </si>
  <si>
    <t>2023-03-13</t>
  </si>
  <si>
    <t>HKMTGC 5 03/15/24</t>
  </si>
  <si>
    <t>XS2597921001</t>
  </si>
  <si>
    <t>2023-03-07</t>
  </si>
  <si>
    <t>香港按揭证券 5 2024-03-15</t>
  </si>
  <si>
    <t>HKMTGC 4.5 09/16/24</t>
  </si>
  <si>
    <t>HK0000917168</t>
  </si>
  <si>
    <t>香港按揭证券 4.5 2024-09-16</t>
  </si>
  <si>
    <t>2024-09-16</t>
  </si>
  <si>
    <t>315D</t>
  </si>
  <si>
    <t>2023-09-16</t>
  </si>
  <si>
    <t>CDBLFD 5.77 04/12/24</t>
  </si>
  <si>
    <t>XS2597889273</t>
  </si>
  <si>
    <t>国银金租 5.77 2024-04-12</t>
  </si>
  <si>
    <t>1.0795</t>
  </si>
  <si>
    <t>2024-04-12</t>
  </si>
  <si>
    <t>158D</t>
  </si>
  <si>
    <t>JJUCID 6.68 03/08/24</t>
  </si>
  <si>
    <t>XS2573678435</t>
  </si>
  <si>
    <t>晋江城投 6.68 2024-03-08</t>
  </si>
  <si>
    <t>7%区域</t>
  </si>
  <si>
    <t>6.68%</t>
  </si>
  <si>
    <t>Zhongtai International Securities Limited;Luso International Banking Limited;CEB International Capital Corporation Limited;DBS Bank Ltd;Huatai Financial Holdings (Hong Kong) Limited;China Industrial Securities International Brokerage Limited;CNCB (Hong Kong) Capital Limited</t>
  </si>
  <si>
    <t>偿还现有债务</t>
  </si>
  <si>
    <t>2023-09-10</t>
  </si>
  <si>
    <t>Jinjiang Road &amp; Bridge Construction Development Co Ltd</t>
  </si>
  <si>
    <t>BOCOM International Securities Limited;China CITIC Bank International Limited;China Galaxy International Securities (Hong Kong) Company Limited;China International Capital Corporation Hong Kong Securities Limited;China Securities (International) Corporate Finance Company Limited;CLSA Limited;CMBC Securities Company Limited;Dongxing Securities (Hong Kong) Company Limited;GF Securities (Hong Kong) Brokerage Limited;Guolian Securities International Capital Co., Limited;Guotai Junan Securities (Hong Kong) Limited;Haitong International Securities Company Limited;Shenwan Hongyuan Securities (H.K.) Limited</t>
  </si>
  <si>
    <t>CLSA Limited;Shenwan Hongyuan Securities (H.K.) Limited;Luso International Banking Limited;CEB International Capital Corporation Limited;China Galaxy International Securities (Hong Kong) Company Limited;Dongxing Securities (Hong Kong) Company Limited;GF Securities (Hong Kong) Brokerage Limited;Zhongtai International Securities Limited;China Industrial Securities International Brokerage Limited;Guolian Securities International Capital Co., Limited;BOCOM International Securities Limited;DBS Bank Ltd;China International Capital Corporation Hong Kong Securities Limited;CNCB (Hong Kong) Capital Limited;China CITIC Bank International Limited;Huatai Financial Holdings (Hong Kong) Limited;Guotai Junan Securities (Hong Kong) Limited;CMBC Securities Company Limited;China Securities (International) Corporate Finance Company Limited;Haitong International Securities Company Limited</t>
  </si>
  <si>
    <t>HKMTGC 5 03/14/24</t>
  </si>
  <si>
    <t>XS2597539290</t>
  </si>
  <si>
    <t>2023-03-06</t>
  </si>
  <si>
    <t>香港按揭证券 5 2024-03-14</t>
  </si>
  <si>
    <t>2024-03-14</t>
  </si>
  <si>
    <t>129D</t>
  </si>
  <si>
    <t>BCLMHK 4.85 03/08/24</t>
  </si>
  <si>
    <t>HK0000917051</t>
  </si>
  <si>
    <t>2023-03-03</t>
  </si>
  <si>
    <t>交银金融租赁 4.85 2024-03-08</t>
  </si>
  <si>
    <t>United Overseas Bank Limited, Hong Kong Branch</t>
  </si>
  <si>
    <t>BCLMHK 5.5 03/08/24</t>
  </si>
  <si>
    <t>HK0000917069</t>
  </si>
  <si>
    <t>交银金融租赁 5.5 2024-03-08</t>
  </si>
  <si>
    <t>CSCIF 5.5 03/08/24</t>
  </si>
  <si>
    <t>XS2596364427</t>
  </si>
  <si>
    <t>中信建投国际 5.5 2024-03-08</t>
  </si>
  <si>
    <t>CDBLFD 4.85 03/09/24</t>
  </si>
  <si>
    <t>HK0000914215</t>
  </si>
  <si>
    <t>2023-03-02</t>
  </si>
  <si>
    <t>国银金租 4.85 2024-03-09</t>
  </si>
  <si>
    <t>2024-03-09</t>
  </si>
  <si>
    <t>124D</t>
  </si>
  <si>
    <t>HKMTGC 4.8 09/10/24</t>
  </si>
  <si>
    <t>HK0000917044</t>
  </si>
  <si>
    <t>香港按揭证券 4.8 2024-09-10</t>
  </si>
  <si>
    <t>2024-09-10</t>
  </si>
  <si>
    <t>309D</t>
  </si>
  <si>
    <t>XS2596343421</t>
  </si>
  <si>
    <t>BCLMHK 4.85 03/07/24</t>
  </si>
  <si>
    <t>HK0000913878</t>
  </si>
  <si>
    <t>2023-03-01</t>
  </si>
  <si>
    <t>交银金融租赁 4.85 2024-03-07</t>
  </si>
  <si>
    <t>2024-03-07</t>
  </si>
  <si>
    <t>122D</t>
  </si>
  <si>
    <t>HKMTGC 4.8 03/11/24</t>
  </si>
  <si>
    <t>XS2595960845</t>
  </si>
  <si>
    <t>香港按揭证券 4.8 2024-03-11</t>
  </si>
  <si>
    <t>HKMTGC 4.79 09/09/24</t>
  </si>
  <si>
    <t>HK0000913993</t>
  </si>
  <si>
    <t>香港按揭证券 4.79 2024-09-09</t>
  </si>
  <si>
    <t>2023-09-09</t>
  </si>
  <si>
    <t>HKMTGC 4.69024 09/09/24</t>
  </si>
  <si>
    <t>HK0000913985</t>
  </si>
  <si>
    <t>香港按揭证券 4.69024 2024-09-09</t>
  </si>
  <si>
    <t>QUARTLY HIHD +3.000</t>
  </si>
  <si>
    <t>HKMTGC 5.53 03/13/24</t>
  </si>
  <si>
    <t>XS2595866828</t>
  </si>
  <si>
    <t>香港按揭证券 5.53 2024-03-13</t>
  </si>
  <si>
    <t>HKMTGC 5.15 03/08/24</t>
  </si>
  <si>
    <t>XS2595643367</t>
  </si>
  <si>
    <t>2023-02-28</t>
  </si>
  <si>
    <t>香港按揭证券 5.15 2024-03-08</t>
  </si>
  <si>
    <t>HKMTGC 4.8 09/09/24</t>
  </si>
  <si>
    <t>HK0000913738</t>
  </si>
  <si>
    <t>2023-02-27</t>
  </si>
  <si>
    <t>香港按揭证券 4.8 2024-09-09</t>
  </si>
  <si>
    <t>HKMTGC 5.2 03/06/24</t>
  </si>
  <si>
    <t>XS2594809902</t>
  </si>
  <si>
    <t>2023-02-24</t>
  </si>
  <si>
    <t>香港按揭证券 5.2 2024-03-06</t>
  </si>
  <si>
    <t>0.61%</t>
  </si>
  <si>
    <t>XS2594811718</t>
  </si>
  <si>
    <t>HKMTGC 4.72 03/04/24</t>
  </si>
  <si>
    <t>HK0000913589</t>
  </si>
  <si>
    <t>2023-02-22</t>
  </si>
  <si>
    <t>香港按揭证券 4.72 2024-03-04</t>
  </si>
  <si>
    <t>2024-03-04</t>
  </si>
  <si>
    <t>119D</t>
  </si>
  <si>
    <t>HKMTGC 5 03/04/24</t>
  </si>
  <si>
    <t>XS2593593333</t>
  </si>
  <si>
    <t>香港按揭证券 5 2024-03-04</t>
  </si>
  <si>
    <t>HKMTGC 4.71 09/02/24</t>
  </si>
  <si>
    <t>XS2593134146</t>
  </si>
  <si>
    <t>香港按揭证券 4.71 2024-09-02</t>
  </si>
  <si>
    <t>2024-09-02</t>
  </si>
  <si>
    <t>301D</t>
  </si>
  <si>
    <t>HKMTGC 5.1 03/01/24</t>
  </si>
  <si>
    <t>XS2593593507</t>
  </si>
  <si>
    <t>香港按揭证券 5.1 2024-03-01</t>
  </si>
  <si>
    <t>2024-03-01</t>
  </si>
  <si>
    <t>116D</t>
  </si>
  <si>
    <t>XS2593107506</t>
  </si>
  <si>
    <t>0.48%</t>
  </si>
  <si>
    <t>HKMTGC 5 03/05/24</t>
  </si>
  <si>
    <t>XS2593593689</t>
  </si>
  <si>
    <t>香港按揭证券 5 2024-03-05</t>
  </si>
  <si>
    <t>120D</t>
  </si>
  <si>
    <t>CMINLE FLOAT 02/27/24</t>
  </si>
  <si>
    <t>XS2593875235</t>
  </si>
  <si>
    <t>招银租赁 FLOAT 2024-02-27</t>
  </si>
  <si>
    <t>2024-02-27</t>
  </si>
  <si>
    <t>113D</t>
  </si>
  <si>
    <t>XS2592680875</t>
  </si>
  <si>
    <t>2023-02-21</t>
  </si>
  <si>
    <t>PBOCIN 2.75 02/23/24</t>
  </si>
  <si>
    <t>HK0000910262</t>
  </si>
  <si>
    <t>中国人民银行 2.75 2024-02-23</t>
  </si>
  <si>
    <t>2024-02-23</t>
  </si>
  <si>
    <t>109D</t>
  </si>
  <si>
    <t>2023-02-23</t>
  </si>
  <si>
    <t>HKMTGC 4.68 08/28/24</t>
  </si>
  <si>
    <t>XS2592305945</t>
  </si>
  <si>
    <t>2023-02-20</t>
  </si>
  <si>
    <t>香港按揭证券 4.68 2024-08-28</t>
  </si>
  <si>
    <t>1.4959</t>
  </si>
  <si>
    <t>2023-08-28</t>
  </si>
  <si>
    <t>HKMTGC 5.13 02/28/24</t>
  </si>
  <si>
    <t>XS2592305515</t>
  </si>
  <si>
    <t>香港按揭证券 5.13 2024-02-28</t>
  </si>
  <si>
    <t>2024-02-28</t>
  </si>
  <si>
    <t>114D</t>
  </si>
  <si>
    <t>HKMTGC 5.4 02/28/24</t>
  </si>
  <si>
    <t>XS2591861450</t>
  </si>
  <si>
    <t>2023-02-17</t>
  </si>
  <si>
    <t>香港按揭证券 5.4 2024-02-28</t>
  </si>
  <si>
    <t>HKMTGC 5.1 02/27/24</t>
  </si>
  <si>
    <t>XS2591865014</t>
  </si>
  <si>
    <t>香港按揭证券 5.1 2024-02-27</t>
  </si>
  <si>
    <t>HKMTGC 5.15 02/27/24</t>
  </si>
  <si>
    <t>XS2591854679</t>
  </si>
  <si>
    <t>香港按揭证券 5.15 2024-02-27</t>
  </si>
  <si>
    <t>HKMTGC 4.76482 02/28/24</t>
  </si>
  <si>
    <t>HK0000913407</t>
  </si>
  <si>
    <t>香港按揭证券 4.76482 2024-02-28</t>
  </si>
  <si>
    <t>ICBCIL FLOAT 02/28/24</t>
  </si>
  <si>
    <t>XS2592022565</t>
  </si>
  <si>
    <t>工银金融租赁 FLOAT 2024-02-28</t>
  </si>
  <si>
    <t>O/N SOFR+78.000</t>
  </si>
  <si>
    <t>Icbc Financial Leasing Co.,Ltd.</t>
  </si>
  <si>
    <t>XS2591116764</t>
  </si>
  <si>
    <t>2023-02-16</t>
  </si>
  <si>
    <t>HKMTGC 4.5 02/27/24</t>
  </si>
  <si>
    <t>HK0000913308</t>
  </si>
  <si>
    <t>香港按揭证券 4.5 2024-02-27</t>
  </si>
  <si>
    <t>HKMTGC 5.15 02/26/24</t>
  </si>
  <si>
    <t>XS2591112425</t>
  </si>
  <si>
    <t>香港按揭证券 5.15 2024-02-26</t>
  </si>
  <si>
    <t>2024-02-26</t>
  </si>
  <si>
    <t>112D</t>
  </si>
  <si>
    <t>GBHK 4.90953 02/16/24</t>
  </si>
  <si>
    <t>HK0000910031</t>
  </si>
  <si>
    <t>2023-02-15</t>
  </si>
  <si>
    <t>中国香港 FLOAT 2024-02-16</t>
  </si>
  <si>
    <t>OVRNT HONIA +43.000</t>
  </si>
  <si>
    <t>HKMTGC 4.78 02/23/24</t>
  </si>
  <si>
    <t>HK0000910635</t>
  </si>
  <si>
    <t>香港按揭证券 4.78 2024-02-23</t>
  </si>
  <si>
    <t>HKMTGC 5.4 02/26/24</t>
  </si>
  <si>
    <t>XS2590646274</t>
  </si>
  <si>
    <t>香港按揭证券 5.4 2024-02-26</t>
  </si>
  <si>
    <t>HKMTGC 5.05 02/26/24</t>
  </si>
  <si>
    <t>XS2590644220</t>
  </si>
  <si>
    <t>香港按揭证券 5.05 2024-02-26</t>
  </si>
  <si>
    <t>HKINTL 4.05 02/16/24</t>
  </si>
  <si>
    <t>HK0000895216</t>
  </si>
  <si>
    <t>中国香港 4.05 2024-02-16</t>
  </si>
  <si>
    <t>Bank of China Hong Kong Ltd;Credit Agricole CIB/Hong Kong;Goldman Sachs (Asia);Hongkong &amp; Shanghai Banking Corporation Ltd</t>
  </si>
  <si>
    <t>HKINTL</t>
  </si>
  <si>
    <t>Hong Kong Government International Bond</t>
  </si>
  <si>
    <t>Bank of China Hong Kong Ltd;Credit Agricole CIB/Hong Kong;Hongkong &amp; Shanghai Banking Corporation Ltd;Goldman Sachs (Asia)</t>
  </si>
  <si>
    <t>HKMTGC 4.73 03/01/24</t>
  </si>
  <si>
    <t>HK0000910619</t>
  </si>
  <si>
    <t>香港按揭证券 4.73 2024-03-01</t>
  </si>
  <si>
    <t>HKMTGC 4.79 02/22/24</t>
  </si>
  <si>
    <t>HK0000910577</t>
  </si>
  <si>
    <t>2023-02-14</t>
  </si>
  <si>
    <t>香港按揭证券 4.79 2024-02-22</t>
  </si>
  <si>
    <t>HKMTGC 5 02/23/24</t>
  </si>
  <si>
    <t>XS2590142985</t>
  </si>
  <si>
    <t>香港按揭证券 5 2024-02-23</t>
  </si>
  <si>
    <t>HKMTGC 4.5 02/23/24</t>
  </si>
  <si>
    <t>HK0000910502</t>
  </si>
  <si>
    <t>香港按揭证券 4.5 2024-02-23</t>
  </si>
  <si>
    <t>HKMTGC 5.25 02/23/24</t>
  </si>
  <si>
    <t>HK0000910569</t>
  </si>
  <si>
    <t>香港按揭证券 5.25 2024-02-23</t>
  </si>
  <si>
    <t>HKMTGC 5.38 02/26/24</t>
  </si>
  <si>
    <t>HK0000910551</t>
  </si>
  <si>
    <t>香港按揭证券 5.38 2024-02-26</t>
  </si>
  <si>
    <t>CDBLFD 4.85 02/22/24</t>
  </si>
  <si>
    <t>HK0000910601</t>
  </si>
  <si>
    <t>国银金租 4.85 2024-02-22</t>
  </si>
  <si>
    <t>HKMTGC 4.77 02/21/24</t>
  </si>
  <si>
    <t>HK0000910411</t>
  </si>
  <si>
    <t>2023-02-13</t>
  </si>
  <si>
    <t>香港按揭证券 4.77 2024-02-21</t>
  </si>
  <si>
    <t>HKMTGC 5.2 02/22/24</t>
  </si>
  <si>
    <t>XS2589792907</t>
  </si>
  <si>
    <t>香港按揭证券 5.2 2024-02-22</t>
  </si>
  <si>
    <t>HKMTGC 5 02/22/24</t>
  </si>
  <si>
    <t>XS2589783740</t>
  </si>
  <si>
    <t>香港按揭证券 5 2024-02-22</t>
  </si>
  <si>
    <t>HKMTGC 5.38 02/21/24</t>
  </si>
  <si>
    <t>XS2589248512</t>
  </si>
  <si>
    <t>2023-02-10</t>
  </si>
  <si>
    <t>香港按揭证券 5.38 2024-02-21</t>
  </si>
  <si>
    <t>HKMTGC 4.74 02/20/24</t>
  </si>
  <si>
    <t>XS2589290472</t>
  </si>
  <si>
    <t>香港按揭证券 4.74 2024-02-20</t>
  </si>
  <si>
    <t>2024-02-20</t>
  </si>
  <si>
    <t>106D</t>
  </si>
  <si>
    <t>China Construction Bank (Asia);Credit Agricole CIB</t>
  </si>
  <si>
    <t>浙江安吉国控建设发展集团有限公司</t>
  </si>
  <si>
    <t>ZHJNGC 5.5 02/26/24</t>
  </si>
  <si>
    <t>XS2497721600</t>
  </si>
  <si>
    <t>安吉国控 5.5 2024-02-26</t>
  </si>
  <si>
    <t>安吉县</t>
  </si>
  <si>
    <t>Haitong International Securities Company Limited</t>
  </si>
  <si>
    <t>用于项目建设、偿还债务以及对子公司注资和补充公司营运资金</t>
  </si>
  <si>
    <t>ZHJNGC</t>
  </si>
  <si>
    <t>Zhejiang Anji Construction Development Hong Kong Co Ltd</t>
  </si>
  <si>
    <t>Shanghai Securities (Hong Kong) Limited;CLSA Limited;JQ Securities (Hong Kong) Limited;Zhongtai International Securities Limited;Zhonghui International Securities Limited</t>
  </si>
  <si>
    <t>CLSA Limited;Shanghai Securities (Hong Kong) Limited;Zhonghui International Securities Limited;JQ Securities (Hong Kong) Limited;Zhongtai International Securities Limited;Haitong International Securities Company Limited</t>
  </si>
  <si>
    <t>HKMTGC 5.35 02/20/24</t>
  </si>
  <si>
    <t>XS2588945290</t>
  </si>
  <si>
    <t>2023-02-09</t>
  </si>
  <si>
    <t>香港按揭证券 5.35 2024-02-20</t>
  </si>
  <si>
    <t>HKMTGC 4.65 02/19/24</t>
  </si>
  <si>
    <t>HK0000910239</t>
  </si>
  <si>
    <t>香港按揭证券 4.65 2024-02-19</t>
  </si>
  <si>
    <t>2024-02-19</t>
  </si>
  <si>
    <t>105D</t>
  </si>
  <si>
    <t>HKMTGC 4.9 02/20/24</t>
  </si>
  <si>
    <t>XS2588952312</t>
  </si>
  <si>
    <t>香港按揭证券 4.9 2024-02-20</t>
  </si>
  <si>
    <t>HKMTGC 4.9 02/21/24</t>
  </si>
  <si>
    <t>XS2588953716</t>
  </si>
  <si>
    <t>香港按揭证券 4.9 2024-02-21</t>
  </si>
  <si>
    <t>HKMTGC 5.3 02/16/24</t>
  </si>
  <si>
    <t>XS2587695623</t>
  </si>
  <si>
    <t>2023-02-08</t>
  </si>
  <si>
    <t>香港按揭证券 5.3 2024-02-16</t>
  </si>
  <si>
    <t>HKMTGC 4.55 02/16/24</t>
  </si>
  <si>
    <t>HK0000910155</t>
  </si>
  <si>
    <t>香港按揭证券 4.55 2024-02-16</t>
  </si>
  <si>
    <t>HKMTGC 3.916 02/15/24</t>
  </si>
  <si>
    <t>XS2587693412</t>
  </si>
  <si>
    <t>香港按揭证券 3.916 2024-02-15</t>
  </si>
  <si>
    <t>HKMTGC 5 02/16/24</t>
  </si>
  <si>
    <t>XS2587575726</t>
  </si>
  <si>
    <t>香港按揭证券 5 2024-02-16</t>
  </si>
  <si>
    <t>CSCIF 4.85 02/14/24</t>
  </si>
  <si>
    <t>XS2587721643</t>
  </si>
  <si>
    <t>中信建投国际 4.85 2024-02-14</t>
  </si>
  <si>
    <t>100D</t>
  </si>
  <si>
    <t>HKMTGC 5.34 02/15/24</t>
  </si>
  <si>
    <t>XS2587288825</t>
  </si>
  <si>
    <t>2023-02-07</t>
  </si>
  <si>
    <t>香港按揭证券 5.34 2024-02-15</t>
  </si>
  <si>
    <t>HKMTGC 4.725 02/15/24</t>
  </si>
  <si>
    <t>HK0000910122</t>
  </si>
  <si>
    <t>香港按揭证券 4.725 2024-02-15</t>
  </si>
  <si>
    <t>HKMTGC 4.6 02/15/24</t>
  </si>
  <si>
    <t>HK0000910148</t>
  </si>
  <si>
    <t>香港按揭证券 4.6 2024-02-15</t>
  </si>
  <si>
    <t>HKMTGC 5.18 02/15/24</t>
  </si>
  <si>
    <t>HK0000910114</t>
  </si>
  <si>
    <t>香港按揭证券 5.18 2024-02-15</t>
  </si>
  <si>
    <t>HKMTGC 4.5 02/15/24</t>
  </si>
  <si>
    <t>HK0000910023</t>
  </si>
  <si>
    <t>2023-02-06</t>
  </si>
  <si>
    <t>香港按揭证券 4.5 2024-02-15</t>
  </si>
  <si>
    <t>ICBCIL FLOAT 02/07/24</t>
  </si>
  <si>
    <t>XS2586752235</t>
  </si>
  <si>
    <t>工银金融租赁 FLOAT 2024-02-07</t>
  </si>
  <si>
    <t>HKMTGC 4.3 02/14/24</t>
  </si>
  <si>
    <t>HK0000909959</t>
  </si>
  <si>
    <t>2023-02-03</t>
  </si>
  <si>
    <t>香港按揭证券 4.3 2024-02-14</t>
  </si>
  <si>
    <t>HKMTGC 4.5 02/14/24</t>
  </si>
  <si>
    <t>HK0000909942</t>
  </si>
  <si>
    <t>香港按揭证券 4.5 2024-02-14</t>
  </si>
  <si>
    <t>HKMTGC 5.02 02/16/24</t>
  </si>
  <si>
    <t>HK0000909934</t>
  </si>
  <si>
    <t>香港按揭证券 5.02 2024-02-16</t>
  </si>
  <si>
    <t>HKMTGC 4.41 02/14/24</t>
  </si>
  <si>
    <t>HK0000909835</t>
  </si>
  <si>
    <t>2023-02-02</t>
  </si>
  <si>
    <t>香港按揭证券 4.41 2024-02-14</t>
  </si>
  <si>
    <t>HKMTGC 4.54 02/09/24</t>
  </si>
  <si>
    <t>HK0000909751</t>
  </si>
  <si>
    <t>2023-02-01</t>
  </si>
  <si>
    <t>香港按揭证券 4.54 2024-02-09</t>
  </si>
  <si>
    <t>2024-02-09</t>
  </si>
  <si>
    <t>95D</t>
  </si>
  <si>
    <t>HKMTGC 5.15 02/14/24</t>
  </si>
  <si>
    <t>XS2584528447</t>
  </si>
  <si>
    <t>香港按揭证券 5.15 2024-02-14</t>
  </si>
  <si>
    <t>HKMTGC 5.21 02/09/24</t>
  </si>
  <si>
    <t>XS2584515972</t>
  </si>
  <si>
    <t>香港按揭证券 5.21 2024-02-09</t>
  </si>
  <si>
    <t>HKMTGC 5 02/09/24</t>
  </si>
  <si>
    <t>XS2584530187</t>
  </si>
  <si>
    <t>香港按揭证券 5 2024-02-09</t>
  </si>
  <si>
    <t>CDBLFD 4.7 02/08/24</t>
  </si>
  <si>
    <t>HK0000905486</t>
  </si>
  <si>
    <t>2023-01-31</t>
  </si>
  <si>
    <t>国银金租 4.7 2024-02-08</t>
  </si>
  <si>
    <t>94D</t>
  </si>
  <si>
    <t>2023-05-08</t>
  </si>
  <si>
    <t>HKMTGC 4.5 02/08/24</t>
  </si>
  <si>
    <t>HK0000905395</t>
  </si>
  <si>
    <t>香港按揭证券 4.5 2024-02-08</t>
  </si>
  <si>
    <t>HKMTGC 4.48 02/08/24</t>
  </si>
  <si>
    <t>XS2584160076</t>
  </si>
  <si>
    <t>香港按揭证券 4.48 2024-02-08</t>
  </si>
  <si>
    <t>HKMTGC 5.17 02/08/24</t>
  </si>
  <si>
    <t>HK0000905429</t>
  </si>
  <si>
    <t>香港按揭证券 5.17 2024-02-08</t>
  </si>
  <si>
    <t>HTIFIH 0 02/02/24</t>
  </si>
  <si>
    <t>XS2584137413</t>
  </si>
  <si>
    <t>华泰国际 0 2024-02-02</t>
  </si>
  <si>
    <t>HKMTGC 0 02/02/24</t>
  </si>
  <si>
    <t>XS2583615120</t>
  </si>
  <si>
    <t>2023-01-30</t>
  </si>
  <si>
    <t>香港按揭证券 0 2024-02-02</t>
  </si>
  <si>
    <t>HKMTGC 3 02/07/24</t>
  </si>
  <si>
    <t>HK0000905288</t>
  </si>
  <si>
    <t>香港按揭证券 3 2024-02-07</t>
  </si>
  <si>
    <t>HKMTGC 4.35 02/08/24</t>
  </si>
  <si>
    <t>HK0000905254</t>
  </si>
  <si>
    <t>香港按揭证券 4.35 2024-02-08</t>
  </si>
  <si>
    <t>HKMTGC 4.3 02/07/24</t>
  </si>
  <si>
    <t>HK0000905247</t>
  </si>
  <si>
    <t>香港按揭证券 4.3 2024-02-07</t>
  </si>
  <si>
    <t>HK0000905338</t>
  </si>
  <si>
    <t>HKMTGC 4.44 02/06/24</t>
  </si>
  <si>
    <t>HK0000905205</t>
  </si>
  <si>
    <t>2023-01-27</t>
  </si>
  <si>
    <t>香港按揭证券 4.44 2024-02-06</t>
  </si>
  <si>
    <t>2024-02-06</t>
  </si>
  <si>
    <t>92D</t>
  </si>
  <si>
    <t>HKMTGC 5.14 02/06/24</t>
  </si>
  <si>
    <t>XS2583241372</t>
  </si>
  <si>
    <t>香港按揭证券 5.14 2024-02-06</t>
  </si>
  <si>
    <t>HKMTGC 5.115 02/05/24</t>
  </si>
  <si>
    <t>XS2582809542</t>
  </si>
  <si>
    <t>2023-01-26</t>
  </si>
  <si>
    <t>香港按揭证券 5.115 2024-02-05</t>
  </si>
  <si>
    <t>天风证券股份有限公司</t>
  </si>
  <si>
    <t>TIANFS 6.7 01/26/24</t>
  </si>
  <si>
    <t>XS2570766449</t>
  </si>
  <si>
    <t>2023-01-17</t>
  </si>
  <si>
    <t>天风证券 6.7 2024-01-26</t>
  </si>
  <si>
    <t>1.0247</t>
  </si>
  <si>
    <t>湖北省</t>
  </si>
  <si>
    <t>武汉市</t>
  </si>
  <si>
    <t>TIANFS</t>
  </si>
  <si>
    <t>TFI Overseas Investment Ltd</t>
  </si>
  <si>
    <t>天风国际证券集团有限公司</t>
  </si>
  <si>
    <t>HKMTGC 4.3 01/22/24</t>
  </si>
  <si>
    <t>HK0000904786</t>
  </si>
  <si>
    <t>2023-01-13</t>
  </si>
  <si>
    <t>香港按揭证券 4.3 2024-01-22</t>
  </si>
  <si>
    <t>2024-01-22</t>
  </si>
  <si>
    <t>77D</t>
  </si>
  <si>
    <t>2023-01-20</t>
  </si>
  <si>
    <t>HKMTGC 5.15982 01/22/24</t>
  </si>
  <si>
    <t>HK0000904760</t>
  </si>
  <si>
    <t>香港按揭证券 5.15982 2024-01-22</t>
  </si>
  <si>
    <t>QUARTLY HIHD FLAT</t>
  </si>
  <si>
    <t>2023-04-24</t>
  </si>
  <si>
    <t>淄博高新国有资本投资有限公司</t>
  </si>
  <si>
    <t>ZBTECH 8 07/17/24</t>
  </si>
  <si>
    <t>XS2560864253</t>
  </si>
  <si>
    <t>淄博高新 8 2024-07-17</t>
  </si>
  <si>
    <t>淄博市</t>
  </si>
  <si>
    <t>淄博国家高新技术产业开发区</t>
  </si>
  <si>
    <t>Initial Capital Securities Limited;Fosun Hani Securities Limited;CLSA Limited;China Shandong International Asset Management Limited</t>
  </si>
  <si>
    <t>ZBTECH</t>
  </si>
  <si>
    <t>Zibo High-Tech International Investment Co Ltd</t>
  </si>
  <si>
    <t>CLSA Limited;Fosun Hani Securities Limited;Initial Capital Securities Limited;China Shandong International Asset Management Limited</t>
  </si>
  <si>
    <t>济南章丘控股集团有限公司</t>
  </si>
  <si>
    <t>JNZQHD 8.5 01/17/24</t>
  </si>
  <si>
    <t>XS2572133580</t>
  </si>
  <si>
    <t>章丘控股 8.5 2024-01-17</t>
  </si>
  <si>
    <t>2024-01-17</t>
  </si>
  <si>
    <t>8.5%</t>
  </si>
  <si>
    <t>-0.16%</t>
  </si>
  <si>
    <t>章丘区</t>
  </si>
  <si>
    <t>72D</t>
  </si>
  <si>
    <t>为现有离岸债务再融资</t>
  </si>
  <si>
    <t>JNZQHD</t>
  </si>
  <si>
    <t>2023-01-18</t>
  </si>
  <si>
    <t>Golden Dragon Mountain Trading BVI Co Ltd</t>
  </si>
  <si>
    <t>Guotai Junan Securities (Hong Kong) Limited;China Galaxy International Securities (Hong Kong) Co., Limited;Dongxing Securities (Hong Kong) Company Limited;Guolian Securities International Capital Co., Limited;Initial Capital Securities Limited;SunRiver International Securities Group Limited</t>
  </si>
  <si>
    <t>Guolian Securities International Capital Co., Limited;Initial Capital Securities Limited;China International Capital Corporation Hong Kong Securities Limited;China Galaxy International Securities (Hong Kong) Co., Limited;Guotai Junan Securities (Hong Kong) Limited;Dongxing Securities (Hong Kong) Company Limited;SunRiver International Securities Group Limited</t>
  </si>
  <si>
    <t>泰安市城市发展投资有限公司</t>
  </si>
  <si>
    <t>TAICIT 7.95 01/17/24</t>
  </si>
  <si>
    <t>XS2571672752</t>
  </si>
  <si>
    <t>2023-01-12</t>
  </si>
  <si>
    <t>泰安城发展 7.95 2024-01-17</t>
  </si>
  <si>
    <t>8.00%区域</t>
  </si>
  <si>
    <t>7.95%</t>
  </si>
  <si>
    <t>泰安市</t>
  </si>
  <si>
    <t>用于一般企业用途和现有债务再融资</t>
  </si>
  <si>
    <t>TAICIT</t>
  </si>
  <si>
    <t>Taishan City Investment Co Ltd</t>
  </si>
  <si>
    <t>Hua Xia Bank Co., Limited Hong Kong Branch;Haitong Bank, Macau Branch;Shenwan Hongyuan Securities (H.K.) Limited;China Industrial Securities International Brokerage Limited</t>
  </si>
  <si>
    <t>Shenwan Hongyuan Securities (H.K.) Limited;Hua Xia Bank Co., Limited Hong Kong Branch;Guotai Junan Securities (Hong Kong) Limited;Haitong Bank, Macau Branch;China Industrial Securities International Brokerage Limited</t>
  </si>
  <si>
    <t>HKMTGC 5.06333 01/17/24</t>
  </si>
  <si>
    <t>XS2576259233</t>
  </si>
  <si>
    <t>2023-01-09</t>
  </si>
  <si>
    <t>香港按揭证券 5.06333 2024-01-17</t>
  </si>
  <si>
    <t>HTIFIH 5 01/12/24</t>
  </si>
  <si>
    <t>XS2576121805</t>
  </si>
  <si>
    <t>2023-01-06</t>
  </si>
  <si>
    <t>华泰国际 5 2024-01-12</t>
  </si>
  <si>
    <t>2024-01-12</t>
  </si>
  <si>
    <t>67D</t>
  </si>
  <si>
    <t>当代置业(中国)有限公司</t>
  </si>
  <si>
    <t>MOLAND 8 12/30/24</t>
  </si>
  <si>
    <t>XS2500897678</t>
  </si>
  <si>
    <t>2022-12-30</t>
  </si>
  <si>
    <t>当代置业 8 2024-12-30</t>
  </si>
  <si>
    <t>2.0000</t>
  </si>
  <si>
    <t>2024-12-30</t>
  </si>
  <si>
    <t>First Priority Lien</t>
  </si>
  <si>
    <t>1.15Y</t>
  </si>
  <si>
    <t>违约</t>
  </si>
  <si>
    <t>MOLAND</t>
  </si>
  <si>
    <t>2022-06-30</t>
  </si>
  <si>
    <t>Modern Land China Co Ltd</t>
  </si>
  <si>
    <t>子公司</t>
  </si>
  <si>
    <t>在发行日期后的第一年内，新票据的利息可用现金或者实物支付，在发行日期后的第二年内，所有系列的新票据未偿本金年利率至少为2.0%的利息应由公司以现金支付，其余部分的利息可由公司选择以现金或实物支付</t>
  </si>
  <si>
    <t>实物支付</t>
  </si>
  <si>
    <t>XS2502825164</t>
  </si>
  <si>
    <t>XS2502824944</t>
  </si>
  <si>
    <t>144A</t>
  </si>
  <si>
    <t>景业名邦集团控股有限公司</t>
  </si>
  <si>
    <t>JYGMHD 9.5 01/11/24</t>
  </si>
  <si>
    <t>XS2560991015</t>
  </si>
  <si>
    <t>2022-12-19</t>
  </si>
  <si>
    <t>景业名邦集团 9.5 2024-01-11</t>
  </si>
  <si>
    <t>2024-01-11</t>
  </si>
  <si>
    <t>73D+-7D</t>
  </si>
  <si>
    <t>JYGMHD</t>
  </si>
  <si>
    <t>2023-07-12</t>
  </si>
  <si>
    <t>JY Grandmark Holdings Ltd</t>
  </si>
  <si>
    <t>景业名邦集团控股有限公司附属子公司提供担保</t>
  </si>
  <si>
    <t>香港铁路有限公司</t>
  </si>
  <si>
    <t>MTRC 4.91 06/21/24</t>
  </si>
  <si>
    <t>HK0000898442</t>
  </si>
  <si>
    <t>2022-12-14</t>
  </si>
  <si>
    <t>香港铁路 4.91 2024-06-21</t>
  </si>
  <si>
    <t>1.4986</t>
  </si>
  <si>
    <t>MTRC</t>
  </si>
  <si>
    <t>2022-12-21</t>
  </si>
  <si>
    <t>MTR Corp Ltd</t>
  </si>
  <si>
    <t>EXIMCH 4 12/16/24</t>
  </si>
  <si>
    <t>XS2568297621</t>
  </si>
  <si>
    <t>2022-12-08</t>
  </si>
  <si>
    <t>进出口银行 4 2024-12-16</t>
  </si>
  <si>
    <t>A1/--</t>
  </si>
  <si>
    <t>2024-12-16</t>
  </si>
  <si>
    <t>EXIMCH</t>
  </si>
  <si>
    <t>2022-12-16</t>
  </si>
  <si>
    <t>Export-Import Bank of China/The</t>
  </si>
  <si>
    <t>Bank of Communications Co., Ltd. Hong Kong Branch;China Construction Bank (Asia) Corporation Limited</t>
  </si>
  <si>
    <t>HKMTGC 4.78 12/16/24</t>
  </si>
  <si>
    <t>HK0000895810</t>
  </si>
  <si>
    <t>2022-12-07</t>
  </si>
  <si>
    <t>香港按揭证券 4.78 2024-12-16</t>
  </si>
  <si>
    <t>2023-12-16</t>
  </si>
  <si>
    <t>HKMTGC 4.745 12/16/24</t>
  </si>
  <si>
    <t>HK0000895828</t>
  </si>
  <si>
    <t>香港按揭证券 4.745 2024-12-16</t>
  </si>
  <si>
    <t>中国工商银行股份有限公司</t>
  </si>
  <si>
    <t>ICBCAS FLOAT 12/15/24</t>
  </si>
  <si>
    <t>MO0000000089</t>
  </si>
  <si>
    <t>中国工商银行 FLOAT 2024-12-15</t>
  </si>
  <si>
    <t>2024-12-15</t>
  </si>
  <si>
    <t>中华（澳门）金融资产交易股份有限公司;新加坡交易所</t>
  </si>
  <si>
    <t>SOFR Compounded Index+120 bps区域</t>
  </si>
  <si>
    <t>SOFR Compounded Index+80bps</t>
  </si>
  <si>
    <t>0.06%</t>
  </si>
  <si>
    <t>1.1Y</t>
  </si>
  <si>
    <t>加强澳门作为中国与葡语国家合作平台的作用，支持在葡语国家的业务活动，进一步满足我行经营管理需求。</t>
  </si>
  <si>
    <t>ICBCAS</t>
  </si>
  <si>
    <t>2022-12-15</t>
  </si>
  <si>
    <t>O/N SOFR +80.000</t>
  </si>
  <si>
    <t>Industrial &amp; Commercial Bank of China Ltd/Macau</t>
  </si>
  <si>
    <t>ICBC Macau;ICBC (Asia);Industrial &amp; Comm Bank of China Ltd/Dubai;ICBC International Securities Ltd;ICBC Singapore;Agricultural Bank of China Ltd/Macau;Bank of China/Macau Branch;Bank of Communications Co Ltd/Macau;China Construction Bank Corp/Macau;China Everbright Bank/Hong Kong;China International Capital Corp;China Minsheng Banking Corp Ltd/Hong Kong;CMB Wing Lung Bank;DBS Bank;Luso International Banking Ltd;Macau Chinese Bank Ltd</t>
  </si>
  <si>
    <t>Industrial &amp; Comm Bank of China Ltd/Dubai;Agricultural Bank of China Ltd/Macau;Bank of Communications Co Ltd/Macau;DBS Bank;ICBC (Asia);ICBC International Securities Ltd;CMB Wing Lung Bank;ICBC Macau;China Minsheng Banking Corp Ltd/Hong Kong;Luso International Banking Ltd;Macau Chinese Bank Ltd;ICBC Singapore;China International Capital Corp;Bank of China/Macau Branch;China Construction Bank Corp/Macau;China Everbright Bank/Hong Kong</t>
  </si>
  <si>
    <t>HKMTGC 4.8 12/13/24</t>
  </si>
  <si>
    <t>HK0000895687</t>
  </si>
  <si>
    <t>2022-12-06</t>
  </si>
  <si>
    <t>香港按揭证券 4.8 2024-12-13</t>
  </si>
  <si>
    <t>1.9973</t>
  </si>
  <si>
    <t>2024-12-13</t>
  </si>
  <si>
    <t>中华人民共和国财政部</t>
  </si>
  <si>
    <t>CGB 2.44 06/17/24</t>
  </si>
  <si>
    <t>HK0000855681</t>
  </si>
  <si>
    <t>2022-12-01</t>
  </si>
  <si>
    <t>财政部 2.44 2024-06-17</t>
  </si>
  <si>
    <t>A1/A+</t>
  </si>
  <si>
    <t>2024-06-17</t>
  </si>
  <si>
    <t>224D</t>
  </si>
  <si>
    <t>2022-12-09</t>
  </si>
  <si>
    <t>2022-12-17</t>
  </si>
  <si>
    <t>China Government Bond</t>
  </si>
  <si>
    <t>2022-06-17</t>
  </si>
  <si>
    <t>HKMTGC 4.8 12/09/24</t>
  </si>
  <si>
    <t>HK0000895513</t>
  </si>
  <si>
    <t>香港按揭证券 4.8 2024-12-09</t>
  </si>
  <si>
    <t>2024-12-09</t>
  </si>
  <si>
    <t>1.09Y</t>
  </si>
  <si>
    <t>2023-12-09</t>
  </si>
  <si>
    <t>TIANFS 6.5 06/05/24</t>
  </si>
  <si>
    <t>XS2559193425</t>
  </si>
  <si>
    <t>2022-11-29</t>
  </si>
  <si>
    <t>天风证券 6.5 2024-06-05</t>
  </si>
  <si>
    <t>6.75%</t>
  </si>
  <si>
    <t>-1.67%</t>
  </si>
  <si>
    <t>TF International</t>
  </si>
  <si>
    <t>一般企业用途或为现有债务再融资</t>
  </si>
  <si>
    <t>2022-12-05</t>
  </si>
  <si>
    <t>天风国际证券集团有限公司;天风证券股份有限公司</t>
  </si>
  <si>
    <t>条款：控制权变更回售@101%</t>
  </si>
  <si>
    <t>ABCI Capital Ltd;Bank of Communications/Hong Kong;China Everbright Bank/Hong Kong;China Minsheng Banking Corp Ltd/Hong Kong;CLSA Ltd;CMBC Securities Co Ltd;Haitong International Securities Co Ltd;Huatai Financial Holdings Hong Kong Ltd;Shenwan Hongyuan Securities HK Ltd</t>
  </si>
  <si>
    <t>Huatai Financial Holdings Hong Kong Ltd;China Minsheng Banking Corp Ltd/Hong Kong;Haitong International Securities Co Ltd;ABCI Capital Ltd;TF International;Shenwan Hongyuan Securities HK Ltd;China Everbright Bank/Hong Kong;CLSA Ltd;Bank of Communications/Hong Kong;CMBC Securities Co Ltd</t>
  </si>
  <si>
    <t>中原资产管理有限公司</t>
  </si>
  <si>
    <t>ZYAMCL 7.5 11/25/24</t>
  </si>
  <si>
    <t>XS2560121464</t>
  </si>
  <si>
    <t>2022-11-22</t>
  </si>
  <si>
    <t>中原资产 7.5 2024-11-25</t>
  </si>
  <si>
    <t>2024-11-25</t>
  </si>
  <si>
    <t>香港交易所;卢森堡交易所;中华（澳门）金融资产交易股份有限公司</t>
  </si>
  <si>
    <t>0.64%</t>
  </si>
  <si>
    <t>河南省</t>
  </si>
  <si>
    <t>郑州市</t>
  </si>
  <si>
    <t>China International Capital Corp;China CITIC Bank International Ltd;Huatai Financial Holdings Hong Kong Ltd</t>
  </si>
  <si>
    <t>1.05Y</t>
  </si>
  <si>
    <t>对现有离岸债务进行再融资并补充营运资本</t>
  </si>
  <si>
    <t>ZYAMCL</t>
  </si>
  <si>
    <t>2022-11-25</t>
  </si>
  <si>
    <t>Zhongyuan Dayu International BVI Co Ltd</t>
  </si>
  <si>
    <t>BG Securities (HK) Co., Limited;Caitong International Securities Co Ltd;Central China International Securities Co Ltd;China Galaxy International Securities Hong K;China Industrial Securities International;China Securities International;CLSA Ltd;CNCB Hong Kong Capital;Dongxing Securities (Hong Kong);Guotai Junan Securities (Hong Kong) Ltd;Haitong International Securities Co Ltd;Industrial Bank/Hong Kong;Orient Securities Hong Kong Ltd;Shenwan Hongyuan Securities HK Ltd;Shanxi Securities International Limited;Zhongtai International Securities Ltd;CCB International Capital Ltd</t>
  </si>
  <si>
    <t>Shanxi Securities International Limited;BG Securities (HK) Co., Limited;Caitong International Securities Co Ltd;Haitong International Securities Co Ltd;China Galaxy International Securities Hong K;Guotai Junan Securities (Hong Kong) Ltd;China Industrial Securities International;Industrial Bank/Hong Kong;Zhongtai International Securities Ltd;China CITIC Bank International Ltd;CCB International Capital Ltd;CNCB Hong Kong Capital;Huatai Financial Holdings Hong Kong Ltd;Dongxing Securities (Hong Kong);Central China International Securities Co Ltd;China Securities International;China International Capital Corp;Shenwan Hongyuan Securities HK Ltd;CLSA Ltd;Orient Securities Hong Kong Ltd</t>
  </si>
  <si>
    <t>交通银行股份有限公司</t>
  </si>
  <si>
    <t>BOCOM 3.05 11/30/24</t>
  </si>
  <si>
    <t>HK0000892338</t>
  </si>
  <si>
    <t>交通银行 3.05 2024-11-30</t>
  </si>
  <si>
    <t>2024-11-30</t>
  </si>
  <si>
    <t>3.50%区域</t>
  </si>
  <si>
    <t>3.05%</t>
  </si>
  <si>
    <t>Bank of Communications/Hong Kong;Agricultural Bank of China/Hong Kong;Agricultural Bank Of China/Singapore;Bank of China Hong Kong Ltd;China CITIC Bank International Ltd;China Minsheng Banking Corp Ltd/Hong Kong;Credit Agricole CIB;HSBC;Industrial Bank/Hong Kong;Standard Chartered Bank</t>
  </si>
  <si>
    <t>1.06Y</t>
  </si>
  <si>
    <t>营运资金和一般公司用途</t>
  </si>
  <si>
    <t>BOCOM</t>
  </si>
  <si>
    <t>2022-11-30</t>
  </si>
  <si>
    <t>Bank of Communications Co Ltd/Hong Kong</t>
  </si>
  <si>
    <t>Standard Chartered Bank;Bank of China Hong Kong Ltd;China Minsheng Banking Corp Ltd/Hong Kong;Agricultural Bank of China/Hong Kong;Credit Agricole CIB;China CITIC Bank International Ltd;Industrial Bank/Hong Kong;Agricultural Bank Of China/Singapore;HSBC;Bank of Communications/Hong Kong</t>
  </si>
  <si>
    <t>HKMTGC 4.76 11/25/24</t>
  </si>
  <si>
    <t>HK0000892528</t>
  </si>
  <si>
    <t>2022-11-17</t>
  </si>
  <si>
    <t>香港按揭证券 4.76 2024-11-25</t>
  </si>
  <si>
    <t>MTRC 5.237 11/15/24</t>
  </si>
  <si>
    <t>HK0000888237</t>
  </si>
  <si>
    <t>2022-11-08</t>
  </si>
  <si>
    <t>香港铁路 5.237 2024-11-15</t>
  </si>
  <si>
    <t>2024-11-15</t>
  </si>
  <si>
    <t>1.02Y</t>
  </si>
  <si>
    <t>2022-11-15</t>
  </si>
  <si>
    <t>2023-11-15</t>
  </si>
  <si>
    <t>海伦堡中国控股有限公司</t>
  </si>
  <si>
    <t>HLBCNH 8 11/07/24</t>
  </si>
  <si>
    <t>XS2551272250</t>
  </si>
  <si>
    <t>2022-11-07</t>
  </si>
  <si>
    <t>海伦堡 8 2024-11-07</t>
  </si>
  <si>
    <t>负面/--</t>
  </si>
  <si>
    <t>2024-11-07</t>
  </si>
  <si>
    <t>直接发行+担保</t>
  </si>
  <si>
    <t>HLBCNH</t>
  </si>
  <si>
    <t>Helenbergh China Holdings Ltd</t>
  </si>
  <si>
    <t>若干在中国境外的限制性子公司</t>
  </si>
  <si>
    <t>对HLBCNH 11 03/24/23进行交换要约</t>
  </si>
  <si>
    <t>深圳市人民政府</t>
  </si>
  <si>
    <t>SHENZH 2.42 11/07/24</t>
  </si>
  <si>
    <t>HK0000881943</t>
  </si>
  <si>
    <t>2022-10-31</t>
  </si>
  <si>
    <t>深圳市人民政府 2.42 2024-11-07</t>
  </si>
  <si>
    <t>2.75%区域</t>
  </si>
  <si>
    <t>2.42%</t>
  </si>
  <si>
    <t>Bank of China Hong Kong Ltd;China International Capital Corp;HSBC;CLSA Ltd;Bank of Communications/Hong Kong;Agricultural Bank of China/Hong Kong;ICBC (Asia);Industrial Bank/Hong Kong;China CITIC Bank International Ltd;China Construction Bank (Asia);JP Morgan Securities Asia Pacific Ltd;CMB Wing Lung Bank;Guotai Junan Securities (Hong Kong) Ltd;Mizuho Securities Asia Ltd;Standard Chartered Bank Hong Kong Ltd;Shenwan Hongyuan Securities HK Ltd;Huatai Financial Holdings Hong Kong Ltd;China Minsheng Banking Corp Ltd/Hong Kong;Guosen Securities HK Capital Co Ltd;Citigroup Global Markets Ltd;China Everbright Bank/Hong Kong;CTBC Bank;Haitong International Securities Co Ltd;China PA Securities Hong Kong Co Ltd;Shanghai Pudong Development Bank/Hong Kong</t>
  </si>
  <si>
    <t>发行2年期债券的净收益将由发行人用于政府目的</t>
  </si>
  <si>
    <t>SHENZH</t>
  </si>
  <si>
    <t>2023-05-07</t>
  </si>
  <si>
    <t>Municipality of Shenzhen China</t>
  </si>
  <si>
    <t>Guotai Junan Securities (Hong Kong) Ltd;Industrial Bank/Hong Kong;China CITIC Bank International Ltd;Huatai Financial Holdings Hong Kong Ltd;China Construction Bank (Asia);CTBC Bank;China International Capital Corp;CLSA Ltd;China Everbright Bank/Hong Kong;Bank of Communications/Hong Kong;Guosen Securities HK Capital Co Ltd;Bank of China Hong Kong Ltd;Haitong International Securities Co Ltd;Citigroup Global Markets Ltd;ICBC (Asia);HSBC;CMB Wing Lung Bank;Standard Chartered Bank Hong Kong Ltd;China Minsheng Banking Corp Ltd/Hong Kong;Shanghai Pudong Development Bank/Hong Kong;Agricultural Bank of China/Hong Kong;JP Morgan Securities Asia Pacific Ltd;China PA Securities Hong Kong Co Ltd;Mizuho Securities Asia Ltd;Shenwan Hongyuan Securities HK Ltd</t>
  </si>
  <si>
    <t>MTRC 4.975 11/04/24</t>
  </si>
  <si>
    <t>HK0000887759</t>
  </si>
  <si>
    <t>2022-10-27</t>
  </si>
  <si>
    <t>香港铁路 4.975 2024-11-04</t>
  </si>
  <si>
    <t>2022-11-04</t>
  </si>
  <si>
    <t>2023-02-04</t>
  </si>
  <si>
    <t>MTRC 4.97 11/03/24</t>
  </si>
  <si>
    <t>HK0000887742</t>
  </si>
  <si>
    <t>香港铁路 4.97 2024-11-03</t>
  </si>
  <si>
    <t>2024-11-03</t>
  </si>
  <si>
    <t>363D</t>
  </si>
  <si>
    <t>2022-11-03</t>
  </si>
  <si>
    <t>MTRC 4.96 05/02/24</t>
  </si>
  <si>
    <t>HK0000887635</t>
  </si>
  <si>
    <t>2022-10-26</t>
  </si>
  <si>
    <t>香港铁路 4.96 2024-05-02</t>
  </si>
  <si>
    <t>2022-11-02</t>
  </si>
  <si>
    <t>海南省人民政府</t>
  </si>
  <si>
    <t>HAINAN 2.42 11/02/24</t>
  </si>
  <si>
    <t>HK0000877461</t>
  </si>
  <si>
    <t>海南省政府 2.42 2024-11-02</t>
  </si>
  <si>
    <t>2024-11-02</t>
  </si>
  <si>
    <t>海南省</t>
  </si>
  <si>
    <t>海口市</t>
  </si>
  <si>
    <t>Bank of China;China International Capital Corp;Bank of Communications/Hong Kong</t>
  </si>
  <si>
    <t>362D</t>
  </si>
  <si>
    <t>发行2年期债券的净收益将对合格蓝色项目进行融资，项目根据绿色、社会、蓝色和可持续发展融资框架("框架")归类</t>
  </si>
  <si>
    <t>HAINAN</t>
  </si>
  <si>
    <t>Province of Hainan China</t>
  </si>
  <si>
    <t>ICBC International Securities Ltd;China Construction Bank (Asia);Standard Chartered Bank;Credit Agricole CIB;CMB Wing Lung Bank;HSBC;Shanghai Pudong Development Bank/Hong Kong;Agricultural Bank of China/Hong Kong;Deutsche Bank;CEB International Capital Corp Ltd;Mizuho Securities;CLSA Ltd;Guotai Junan Securities (Hong Kong) Ltd;China Minsheng Banking Corp Ltd/Hong Kong</t>
  </si>
  <si>
    <t>CEB International Capital Corp Ltd;Bank of China;Credit Agricole CIB;Guotai Junan Securities (Hong Kong) Ltd;Deutsche Bank;ICBC International Securities Ltd;CMB Wing Lung Bank;HSBC;Standard Chartered Bank;China Construction Bank (Asia);Shanghai Pudong Development Bank/Hong Kong;Mizuho Securities;China Minsheng Banking Corp Ltd/Hong Kong;Agricultural Bank of China/Hong Kong;China International Capital Corp;CLSA Ltd;Bank of Communications/Hong Kong</t>
  </si>
  <si>
    <t>MTRC 5 11/01/24</t>
  </si>
  <si>
    <t>HK0000887429</t>
  </si>
  <si>
    <t>2022-10-24</t>
  </si>
  <si>
    <t>香港铁路 5 2024-11-01</t>
  </si>
  <si>
    <t>2022-11-01</t>
  </si>
  <si>
    <t>MTRC 4.85 10/28/24</t>
  </si>
  <si>
    <t>HK0000881927</t>
  </si>
  <si>
    <t>2022-10-21</t>
  </si>
  <si>
    <t>香港铁路 4.85 2024-10-28</t>
  </si>
  <si>
    <t>2024-10-28</t>
  </si>
  <si>
    <t>357D</t>
  </si>
  <si>
    <t>2022-10-28</t>
  </si>
  <si>
    <t>2023-01-28</t>
  </si>
  <si>
    <t>MTRC 5 10/28/24</t>
  </si>
  <si>
    <t>HK0000881935</t>
  </si>
  <si>
    <t>香港铁路 5 2024-10-28</t>
  </si>
  <si>
    <t>2023-10-28</t>
  </si>
  <si>
    <t>朗诗绿色管理有限公司</t>
  </si>
  <si>
    <t>LSEAGN 10.75 10/20/24</t>
  </si>
  <si>
    <t>XS2543125335</t>
  </si>
  <si>
    <t>2022-10-19</t>
  </si>
  <si>
    <t>朗诗绿色管理 10.75 2024-10-20</t>
  </si>
  <si>
    <t>WR/NR</t>
  </si>
  <si>
    <t>2024-10-20</t>
  </si>
  <si>
    <t>349D</t>
  </si>
  <si>
    <t>LSEAGN</t>
  </si>
  <si>
    <t>2022-10-20</t>
  </si>
  <si>
    <t>Landsea Green Management Ltd</t>
  </si>
  <si>
    <t>对LSEAGN 10.75 10/21/22进行交换要约</t>
  </si>
  <si>
    <t>HKMTGC 5 10/25/24</t>
  </si>
  <si>
    <t>HK0000881497</t>
  </si>
  <si>
    <t>2022-10-18</t>
  </si>
  <si>
    <t>香港按揭证券 5 2024-10-25</t>
  </si>
  <si>
    <t>5.25%区域</t>
  </si>
  <si>
    <t>5%</t>
  </si>
  <si>
    <t>Credit Agricole CIB/Hong Kong;Hongkong &amp; Shanghai Banking Corporation Ltd;Standard Chartered Bank Hong Kong Ltd</t>
  </si>
  <si>
    <t>已发行票据的所得款项将仅用于资助及╱或再融资于发行人的社会、绿色及可持续发展融资框架下一项或多项“合资格社会资产类别”的项目</t>
  </si>
  <si>
    <t>2022-10-25</t>
  </si>
  <si>
    <t>Australia &amp; New Zealand Banking Group/HK;Bank of China Hong Kong Ltd;Citigroup Global Markets Asia Ltd;Mizuho Securities Asia Ltd;United Overseas Bank Ltd/Hong Kong</t>
  </si>
  <si>
    <t>Standard Chartered Bank Hong Kong Ltd;Bank of China Hong Kong Ltd;Citigroup Global Markets Asia Ltd;Credit Agricole CIB/Hong Kong;Australia &amp; New Zealand Banking Group/HK;Hongkong &amp; Shanghai Banking Corporation Ltd;Mizuho Securities Asia Ltd;United Overseas Bank Ltd/Hong Kong</t>
  </si>
  <si>
    <t>2022-10-06</t>
  </si>
  <si>
    <t>2022-10-14</t>
  </si>
  <si>
    <t>HKMTGC 3.32 09/11/24</t>
  </si>
  <si>
    <t>HK0000877800</t>
  </si>
  <si>
    <t>2022-09-28</t>
  </si>
  <si>
    <t>香港按揭证券 3.32 2024-09-11</t>
  </si>
  <si>
    <t>1.9178</t>
  </si>
  <si>
    <t>2022-10-11</t>
  </si>
  <si>
    <t>HKMTGC 4.48 10/07/24</t>
  </si>
  <si>
    <t>HK0000877743</t>
  </si>
  <si>
    <t>2022-09-27</t>
  </si>
  <si>
    <t>香港按揭证券 4.48 2024-10-07</t>
  </si>
  <si>
    <t>2024-10-07</t>
  </si>
  <si>
    <t>336D</t>
  </si>
  <si>
    <t>2022-10-07</t>
  </si>
  <si>
    <t>2023-01-07</t>
  </si>
  <si>
    <t>MTRC 4.2 09/30/24</t>
  </si>
  <si>
    <t>HK0000877610</t>
  </si>
  <si>
    <t>2022-09-23</t>
  </si>
  <si>
    <t>香港铁路 4.2 2024-09-30</t>
  </si>
  <si>
    <t>2024-09-30</t>
  </si>
  <si>
    <t>329D</t>
  </si>
  <si>
    <t>2022-09-30</t>
  </si>
  <si>
    <t>合景泰富集团控股有限公司</t>
  </si>
  <si>
    <t>KWGPRO 7.875 08/30/24</t>
  </si>
  <si>
    <t>XS2530437339</t>
  </si>
  <si>
    <t>2022-09-14</t>
  </si>
  <si>
    <t>合景泰富集团 7.875 2024-08-30</t>
  </si>
  <si>
    <t>无/无</t>
  </si>
  <si>
    <t>1.9151</t>
  </si>
  <si>
    <t>Secured</t>
  </si>
  <si>
    <t>KWGPRO</t>
  </si>
  <si>
    <t>KWG Group Holdings Ltd</t>
  </si>
  <si>
    <t>对XS1954740285进行要约交换</t>
  </si>
  <si>
    <t>偿债基金债</t>
  </si>
  <si>
    <t>KWGPRO 6 01/14/24</t>
  </si>
  <si>
    <t>XS2530437172</t>
  </si>
  <si>
    <t>合景泰富集团 6 2024-01-14</t>
  </si>
  <si>
    <t>1.3342</t>
  </si>
  <si>
    <t>2024-01-14</t>
  </si>
  <si>
    <t>69D</t>
  </si>
  <si>
    <t>2023-01-14</t>
  </si>
  <si>
    <t>MTRC 2.87 09/12/24</t>
  </si>
  <si>
    <t>HK0000877156</t>
  </si>
  <si>
    <t>2022-09-09</t>
  </si>
  <si>
    <t>香港铁路 2.87 2024-09-12</t>
  </si>
  <si>
    <t>1.9808</t>
  </si>
  <si>
    <t>2022-09-19</t>
  </si>
  <si>
    <t>CGB 2.2 09/15/24</t>
  </si>
  <si>
    <t>MO0000000055</t>
  </si>
  <si>
    <t>2022-09-07</t>
  </si>
  <si>
    <t>财政部 2.2 2024-09-15</t>
  </si>
  <si>
    <t>2.40%区域</t>
  </si>
  <si>
    <t>2.20%</t>
  </si>
  <si>
    <t>Bank of China Limited, Macau Branch</t>
  </si>
  <si>
    <t>财政部拟将销售本次国债的所得款项净额用作一般政府用途</t>
  </si>
  <si>
    <t>2022-09-15</t>
  </si>
  <si>
    <t>Bank of Communications;Bank of China Limited, Macau Branch;China Construction Bank Corporation Macau Branch;China Galaxy International Securities (Hong Kong) Co., Limited;China International Capital Corporation;CLSA Limited;CMB Wing Lung Bank Limited;Haitong Bank SA;The Hongkong and Shanghai Banking Corporation Limited;Industrial and Commercial Bank of China (Macau) Limited;Luso International Banking Limited;Standard Chartered Bank</t>
  </si>
  <si>
    <t>Standard Chartered Bank;CLSA Limited;Industrial and Commercial Bank of China (Macau) Limited;Luso International Banking Limited;Haitong Bank SA;The Hongkong and Shanghai Banking Corporation Limited;Bank of China Limited, Macau Branch;Bank of Communications;China International Capital Corporation;China Galaxy International Securities (Hong Kong) Co., Limited;China Construction Bank Corporation Macau Branch;CMB Wing Lung Bank Limited</t>
  </si>
  <si>
    <t>ICBCIH 2.95 09/15/24</t>
  </si>
  <si>
    <t>HK0000876984</t>
  </si>
  <si>
    <t>工银国际 2.95 2024-09-15</t>
  </si>
  <si>
    <t>Bank of Communications/Hong Kong;ICBC International Securities Ltd</t>
  </si>
  <si>
    <t>ICBC International Securities Ltd;Bank of Communications/Hong Kong</t>
  </si>
  <si>
    <t>HENLND 4.1 09/06/24</t>
  </si>
  <si>
    <t>HK0000874294</t>
  </si>
  <si>
    <t>2022-08-29</t>
  </si>
  <si>
    <t>恒基地产 4.1 2024-09-06</t>
  </si>
  <si>
    <t>2024-09-06</t>
  </si>
  <si>
    <t>Australia &amp; New Zealand Banking Group Ltd</t>
  </si>
  <si>
    <t>305D</t>
  </si>
  <si>
    <t>2022-09-06</t>
  </si>
  <si>
    <t>MTRC 2.85 09/06/24</t>
  </si>
  <si>
    <t>HK0000874187</t>
  </si>
  <si>
    <t>2022-08-26</t>
  </si>
  <si>
    <t>香港铁路 2.85 2024-09-06</t>
  </si>
  <si>
    <t>国泰航空有限公司</t>
  </si>
  <si>
    <t>CATHAY 5 09/05/24</t>
  </si>
  <si>
    <t>HK0000874153</t>
  </si>
  <si>
    <t>2022-08-24</t>
  </si>
  <si>
    <t>国泰航空 5 2024-09-05</t>
  </si>
  <si>
    <t>2024-09-05</t>
  </si>
  <si>
    <t>航空运输</t>
  </si>
  <si>
    <t>304D</t>
  </si>
  <si>
    <t>CATHAY</t>
  </si>
  <si>
    <t>2022-09-05</t>
  </si>
  <si>
    <t>Cathay Pacific MTN Financing HK Ltd</t>
  </si>
  <si>
    <t>香港中华煤气有限公司</t>
  </si>
  <si>
    <t>HKCGAS 3.81 09/01/24</t>
  </si>
  <si>
    <t>HK0000874088</t>
  </si>
  <si>
    <t>2022-08-23</t>
  </si>
  <si>
    <t>香港中华煤气 3.81 2024-09-01</t>
  </si>
  <si>
    <t>A1/A-</t>
  </si>
  <si>
    <t>2024-09-01</t>
  </si>
  <si>
    <t>300D</t>
  </si>
  <si>
    <t>HKCGAS</t>
  </si>
  <si>
    <t>2022-09-01</t>
  </si>
  <si>
    <t>HKCG Finance Ltd</t>
  </si>
  <si>
    <t>HKMTGC 3.27 08/23/24</t>
  </si>
  <si>
    <t>HK0000872116</t>
  </si>
  <si>
    <t>2022-08-16</t>
  </si>
  <si>
    <t>香港按揭证券 3.27 2024-08-23</t>
  </si>
  <si>
    <t>HKMTGC 3.34 08/19/24</t>
  </si>
  <si>
    <t>HK0000871894</t>
  </si>
  <si>
    <t>2022-08-11</t>
  </si>
  <si>
    <t>香港按揭证券 3.34 2024-08-19</t>
  </si>
  <si>
    <t>2022-08-19</t>
  </si>
  <si>
    <t>2023-08-19</t>
  </si>
  <si>
    <t>国家开发银行</t>
  </si>
  <si>
    <t>SDBC 3 08/16/24</t>
  </si>
  <si>
    <t>XS2522302038</t>
  </si>
  <si>
    <t>2022-08-10</t>
  </si>
  <si>
    <t>国开行 3 2024-08-16</t>
  </si>
  <si>
    <t>SDBC</t>
  </si>
  <si>
    <t>2022-08-17</t>
  </si>
  <si>
    <t>China Development Bank/Hong Kong</t>
  </si>
  <si>
    <t>HKMTGC 3.33 08/19/24</t>
  </si>
  <si>
    <t>HK0000871738</t>
  </si>
  <si>
    <t>2022-08-09</t>
  </si>
  <si>
    <t>香港按揭证券 3.33 2024-08-19</t>
  </si>
  <si>
    <t>2.0055</t>
  </si>
  <si>
    <t>HKMTGC 3.34 08/16/24</t>
  </si>
  <si>
    <t>HK0000871589</t>
  </si>
  <si>
    <t>2022-08-08</t>
  </si>
  <si>
    <t>香港按揭证券 3.34 2024-08-16</t>
  </si>
  <si>
    <t>MTRC 3.25 08/15/24</t>
  </si>
  <si>
    <t>HK0000871613</t>
  </si>
  <si>
    <t>香港铁路 3.25 2024-08-15</t>
  </si>
  <si>
    <t>2022-08-15</t>
  </si>
  <si>
    <t>HKMTGC 3.17 08/15/24</t>
  </si>
  <si>
    <t>HK0000871530</t>
  </si>
  <si>
    <t>2022-08-05</t>
  </si>
  <si>
    <t>香港按揭证券 3.17 2024-08-15</t>
  </si>
  <si>
    <t>2022-08-04</t>
  </si>
  <si>
    <t>2022-08-12</t>
  </si>
  <si>
    <t>HKMTGC 3.22 08/12/24</t>
  </si>
  <si>
    <t>HK0000867926</t>
  </si>
  <si>
    <t>香港按揭证券 3.22 2024-08-12</t>
  </si>
  <si>
    <t>2023-08-12</t>
  </si>
  <si>
    <t>HKMTGC 3.16 08/12/24</t>
  </si>
  <si>
    <t>HK0000867736</t>
  </si>
  <si>
    <t>2022-08-03</t>
  </si>
  <si>
    <t>香港按揭证券 3.16 2024-08-12</t>
  </si>
  <si>
    <t>2.0027</t>
  </si>
  <si>
    <t>HKMTGC 3.045 08/09/24</t>
  </si>
  <si>
    <t>HK0000867488</t>
  </si>
  <si>
    <t>2022-08-01</t>
  </si>
  <si>
    <t>香港按揭证券 3.045 2024-08-09</t>
  </si>
  <si>
    <t>HKMTGC 3.2 07/26/24</t>
  </si>
  <si>
    <t>HK0000864147</t>
  </si>
  <si>
    <t>2022-07-18</t>
  </si>
  <si>
    <t>香港按揭证券 3.2 2024-07-26</t>
  </si>
  <si>
    <t>2022-07-26</t>
  </si>
  <si>
    <t>EXIMCH 3 07/22/24</t>
  </si>
  <si>
    <t>XS2506021976</t>
  </si>
  <si>
    <t>2022-07-15</t>
  </si>
  <si>
    <t>进出口银行 3 2024-07-22</t>
  </si>
  <si>
    <t>2024-07-22</t>
  </si>
  <si>
    <t>259D</t>
  </si>
  <si>
    <t>2022-07-22</t>
  </si>
  <si>
    <t>2023-01-22</t>
  </si>
  <si>
    <t>Export-Import Bank of China/Paris</t>
  </si>
  <si>
    <t>HKMTGC 3.2 07/22/24</t>
  </si>
  <si>
    <t>HK0000864022</t>
  </si>
  <si>
    <t>2022-07-14</t>
  </si>
  <si>
    <t>香港按揭证券 3.2 2024-07-22</t>
  </si>
  <si>
    <t>2023-07-22</t>
  </si>
  <si>
    <t>宝龙地产控股有限公司</t>
  </si>
  <si>
    <t>PWRLNG 4 07/12/24</t>
  </si>
  <si>
    <t>XS2500700633</t>
  </si>
  <si>
    <t>宝龙地产 4 2024-07-12</t>
  </si>
  <si>
    <t>Caa2/NR</t>
  </si>
  <si>
    <t>1.9918</t>
  </si>
  <si>
    <t>2024-07-12</t>
  </si>
  <si>
    <t>249D</t>
  </si>
  <si>
    <t>PWRLNG</t>
  </si>
  <si>
    <t>2023-01-15</t>
  </si>
  <si>
    <t>Powerlong Real Estate Holdings Ltd</t>
  </si>
  <si>
    <t>发行人的子公司</t>
  </si>
  <si>
    <t>HKMTGC 3 07/25/24</t>
  </si>
  <si>
    <t>HK0000863990</t>
  </si>
  <si>
    <t>2022-07-13</t>
  </si>
  <si>
    <t>香港按揭证券 3 2024-07-25</t>
  </si>
  <si>
    <t>2024-07-25</t>
  </si>
  <si>
    <t>262D</t>
  </si>
  <si>
    <t>2022-07-25</t>
  </si>
  <si>
    <t>SDBC 2.85 07/19/24</t>
  </si>
  <si>
    <t>HK0000860426</t>
  </si>
  <si>
    <t>2022-07-12</t>
  </si>
  <si>
    <t>国开行 2.85 2024-07-19</t>
  </si>
  <si>
    <t>--/A+</t>
  </si>
  <si>
    <t>3.400%区域</t>
  </si>
  <si>
    <t>2.850%</t>
  </si>
  <si>
    <t>Agricultural Bank of China/Hong Kong;ABCI Capital Ltd;Bank of China;Bank of China Hong Kong Ltd;Bank of Communications/Hong Kong;BNP Paribas;China CITIC Bank International Ltd;China Construction Bank (Asia);China International Capital Corp;CMB Wing Lung Bank;Credit Agricole CIB;DBS Bank;HSBC;ICBC (Asia);Industrial Bank/Hong Kong;Mizuho Securities Asia Ltd;Scotiabank;Shanghai Pudong Development Bank/Hong Kong;Standard Chartered Bank</t>
  </si>
  <si>
    <t>2022-07-19</t>
  </si>
  <si>
    <t>2023-01-19</t>
  </si>
  <si>
    <t>Bank of China;Bank of China Hong Kong Ltd;Scotiabank;ABCI Capital Ltd;Credit Agricole CIB;DBS Bank;China CITIC Bank International Ltd;Industrial Bank/Hong Kong;ICBC (Asia);CMB Wing Lung Bank;HSBC;Standard Chartered Bank;China Construction Bank (Asia);Shanghai Pudong Development Bank/Hong Kong;Agricultural Bank of China/Hong Kong;China International Capital Corp;Mizuho Securities Asia Ltd;Bank of Communications/Hong Kong;BNP Paribas</t>
  </si>
  <si>
    <t>EXIMCH 3 07/18/24</t>
  </si>
  <si>
    <t>XS2503199916</t>
  </si>
  <si>
    <t>2022-07-11</t>
  </si>
  <si>
    <t>进出口银行 3 2024-07-18</t>
  </si>
  <si>
    <t>Credit Agricole CIB</t>
  </si>
  <si>
    <t>EXIMCH 2.875 07/15/24</t>
  </si>
  <si>
    <t>XS2501792787</t>
  </si>
  <si>
    <t>2022-07-07</t>
  </si>
  <si>
    <t>进出口银行 2.875 2024-07-15</t>
  </si>
  <si>
    <t>2024-07-15</t>
  </si>
  <si>
    <t>252D</t>
  </si>
  <si>
    <t>EXIMCH 2.875 07/12/24</t>
  </si>
  <si>
    <t>XS2501654631</t>
  </si>
  <si>
    <t>进出口银行 2.875 2024-07-12</t>
  </si>
  <si>
    <t>CATHAY 4.65 06/24/24</t>
  </si>
  <si>
    <t>HK0000856432</t>
  </si>
  <si>
    <t>2022-06-15</t>
  </si>
  <si>
    <t>国泰航空 4.65 2024-06-24</t>
  </si>
  <si>
    <t>Merrill Lynch Asia Pacific</t>
  </si>
  <si>
    <t>2022-06-24</t>
  </si>
  <si>
    <t>2022-09-24</t>
  </si>
  <si>
    <t>HENLND 3.8 06/21/24</t>
  </si>
  <si>
    <t>HK0000856317</t>
  </si>
  <si>
    <t>2022-06-14</t>
  </si>
  <si>
    <t>恒基地产 3.8 2024-06-21</t>
  </si>
  <si>
    <t>2022-06-22</t>
  </si>
  <si>
    <t>HKMTGC 3.305 06/21/24</t>
  </si>
  <si>
    <t>HK0000856168</t>
  </si>
  <si>
    <t>2022-06-13</t>
  </si>
  <si>
    <t>香港按揭证券 3.305 2024-06-21</t>
  </si>
  <si>
    <t>2022-06-21</t>
  </si>
  <si>
    <t>HKMTGC 2.865 06/20/24</t>
  </si>
  <si>
    <t>HK0000856069</t>
  </si>
  <si>
    <t>2022-06-10</t>
  </si>
  <si>
    <t>香港按揭证券 2.865 2024-06-20</t>
  </si>
  <si>
    <t>2022-06-20</t>
  </si>
  <si>
    <t>中国建设银行股份有限公司</t>
  </si>
  <si>
    <t>CCB 2.85 06/13/24</t>
  </si>
  <si>
    <t>XS2488109047</t>
  </si>
  <si>
    <t>2022-06-06</t>
  </si>
  <si>
    <t>中国建设银行 2.85 2024-06-13</t>
  </si>
  <si>
    <t>3.05%区域</t>
  </si>
  <si>
    <t>2.85%</t>
  </si>
  <si>
    <t>31.0%</t>
  </si>
  <si>
    <t>China Construction Bank Corp/Singapore;China Construction Bank (Asia);China Construction Bank Europe SA;Agricultural Bank Of China/Singapore;Bank of China;DBS Bank;Hongkong &amp; Shanghai Banking Corporation Ltd;ICBC Singapore</t>
  </si>
  <si>
    <t>CCB</t>
  </si>
  <si>
    <t>2022-12-13</t>
  </si>
  <si>
    <t>China Construction Bank Corp Singapore Branch</t>
  </si>
  <si>
    <t>ANZ;China International Capital Corp;CLSA Ltd;CTBC Bank;OCBC Bank China Ltd;Standard Chartered Bank;United Overseas Bank</t>
  </si>
  <si>
    <t>Bank of China;China Construction Bank Europe SA;DBS Bank;United Overseas Bank;Hongkong &amp; Shanghai Banking Corporation Ltd;ANZ;China Construction Bank Corp/Singapore;Standard Chartered Bank;China Construction Bank (Asia);CTBC Bank;OCBC Bank China Ltd;ICBC Singapore;China International Capital Corp;CLSA Ltd;Agricultural Bank Of China/Singapore</t>
  </si>
  <si>
    <t>HKMTGC 2.63 06/13/24</t>
  </si>
  <si>
    <t>HK0000854395</t>
  </si>
  <si>
    <t>2022-06-01</t>
  </si>
  <si>
    <t>香港按揭证券 2.63 2024-06-13</t>
  </si>
  <si>
    <t>HKMTGC 3 06/14/24</t>
  </si>
  <si>
    <t>XS2489647409</t>
  </si>
  <si>
    <t>香港按揭证券 3 2024-06-14</t>
  </si>
  <si>
    <t>2024-06-14</t>
  </si>
  <si>
    <t>221D</t>
  </si>
  <si>
    <t>珠海华发集团有限公司</t>
  </si>
  <si>
    <t>ZHHFGR 4.25 PERP</t>
  </si>
  <si>
    <t>XS2371895074</t>
  </si>
  <si>
    <t>2022-05-31</t>
  </si>
  <si>
    <t>华发集团 4.25 PERP</t>
  </si>
  <si>
    <t>Perpetual</t>
  </si>
  <si>
    <t>4.5%区域</t>
  </si>
  <si>
    <t>4.25%</t>
  </si>
  <si>
    <t>-0.24%</t>
  </si>
  <si>
    <t>珠海市</t>
  </si>
  <si>
    <t>Huajin Securities International Ltd;BOCOM International Securities Ltd;GF Securities;Haitong International Securities Co Ltd;China Industrial Securities International Br;Guotai Junan International Holdings;CNCB Hong Kong Capital;SMBC Nikko Securities Inc</t>
  </si>
  <si>
    <t>255D+N</t>
  </si>
  <si>
    <t>ZHHFGR</t>
  </si>
  <si>
    <t>2022-06-08</t>
  </si>
  <si>
    <t>2022-02-18</t>
  </si>
  <si>
    <t>Huafa 2021 I Co Ltd</t>
  </si>
  <si>
    <t>2021-08-18</t>
  </si>
  <si>
    <t>发行人赎回选择：自2024年7月18日（首个重置日前一个月）（含）起至首个重置日（含）期间的任何日期或此后的任何付息日以票面价值全额赎回。
支付：在首个重置日前为固定利率，每半年付息一次，30/360；首个重置日后则每三年重置为相关重置利息。
支付利息：
（1）自发行日起至首个重置日每年固定利率为4.25%%；
（2）自首个重置日起，此后的每三年重置为prevailing 3-year Treasury Rate+初始利差+上浮300bps（即“相关重置利息”）。
最大支付利息：
（1）自发行日起至首个重置日（不含）为初始利息+300bps；
（2）此后则为相关重置利息+300bps。
递延选择：在累积和复利基础上，由发行人自行决定适用递延选择，但取决于股息制动(在发行人和担保人层面)。
股息制动：是，适用于发行人和担保人的平价和次级证券。
发生若干事件上浮利息：在发生控制权变更事件、违反契约事件、相关债务违约事件或违反股息制动事件，如果发行人未赎回时，则上浮300 bps。
控制权变更事件赎回：如果在2024年7月18日(即首个重置日前一个月)之前赎回，则发行人可选择以101%的价格全部（非部分）赎回证券；或此后按票面价格赎回。
其他提前赎回事件：
（1）税务原因：按票面价格赎回；
（2）会计事件：如果于2024年7月18 日(即首个重置日前一个月)之前按101%赎回，此后则按票面价格赎回；
（3）违反契约事件：按票面价格赎回；
（4）相关债务违约事件：按票面价格赎回；
（5）未注册事件：按票面价格赎回；
（6）违反股息制动事件：按票面价格赎回；
（7）最小未偿金额：按票面价格赎回。</t>
  </si>
  <si>
    <t>CMB International Securities Ltd;China Galaxy International Securities Hong K;CLSA Ltd;China International Capital Corp;Shenwan Hongyuan Securities HK Ltd;ABC International Holding</t>
  </si>
  <si>
    <t>Guotai Junan International Holdings;CMB International Capital Corp Ltd;Hongkong &amp; Shanghai Banking Corporation Ltd;Everbright Securities;CNCB Hong Kong Capital;Huatai Financial Holdings Hong Kong Ltd;BOCOM International Securities Ltd;CLSA Ltd;Bank of Communications/Hong Kong;Orient Securities Hong Kong Ltd;CMBC Capital Holdings;Haitong International Securities Co Ltd;Huajin Securities International Ltd;DBS Bank;China Securities International Corporate Fin;SMBC Nikko Capital Markets Ltd;ICBC International Securities Ltd;China Industrial Securities International Br;GF Securities Hong Kong Brokerage Ltd;BOSC International Comp Ltd;China Minsheng Banking Corp Ltd/Hong Kong;China International Capital Corp HK Securiti;SPDB International Capital Ltd;ABC International Holding;Mizuho Securities Asia Ltd</t>
  </si>
  <si>
    <t>是</t>
  </si>
  <si>
    <t>可调利率</t>
  </si>
  <si>
    <t>永续债</t>
  </si>
  <si>
    <t>XS2463439690</t>
  </si>
  <si>
    <t>5.50%，加上2022年2月18日(含)至新票据交割日(不含)的应计利息</t>
  </si>
  <si>
    <t>已到期</t>
  </si>
  <si>
    <t>2022-08-18</t>
  </si>
  <si>
    <t>互换：在满足以下条件时可与原有票据合并：（1）新证券的注册条件已经满足；（2）发出满足注册条件通知；和（3）提供了交换临时全球证书（连同原始全球证书）以换取新全球证书权益的说明。发行人赎回选择：自2024年7月18日（首个重置日前一个月）（含）起至首个重置日（含）期间的任何日期或此后的任何付息日以票面价值全额赎回。支付：在首个重置日前为固定利率，每半年付息一次，30/360；首个重置日后则每三年重置为相关重置利息。初始利差：379.6bps。支付利息：（1）自发行日起至首个重置日每年固定利率为4.25%%；（2）自首个重置日起，此后的每三年重置为prevailing 3-year Treasury Rate+初始利差+上浮300bps（即“相关重置利息”）。最大支付利息：（1）自发行日起至首个重置日（不含）为初始利息+300bps；（2）此后则为相关重置利息+300bps。递延选择：在累积和复利基础上，由发行人自行决定适用递延选择，但取决于股息制动(在发行人和担保人层面)。股息制动：是，适用于发行人和担保人的平价和次级证券。发生若干事件上浮利息：在发生控制权变更事件、违反契约事件、相关债务违约事件或违反股息制动事件，如果发行人未赎回时，则上浮300 bps。控制权变更事件赎回：如果在2024年7月18日(即首个重置日前一个月)之前赎回，则发行人可选择以101%的价格全部（非部分）赎回证券；或此后按票面价格赎回。其他提前赎回事件：（1）税务原因：按票面价格赎回；（2）会计事件：如果于2024年7月18 日(即首个重置日前一个月)之前按101%赎回，此后则按票面价格赎回；（3）违反契约事件：按票面价格赎回；（4）相关债务违约事件：按票面价格赎回；（5）未注册事件：按票面价格赎回；（6）违反股息制动事件：按票面价格赎回；（7）最小未偿金额：按票面价格赎回。已替换：XS2371895074</t>
  </si>
  <si>
    <t>SMBC Nikko Securities Inc;Guotai Junan International Holdings;Huajin Securities International Ltd;Haitong International Securities Co Ltd;China Galaxy International Securities Hong K;China Industrial Securities International Br;CNCB Hong Kong Capital;BOCOM International Securities Ltd;China International Capital Corp;ABC International Holding;Shenwan Hongyuan Securities HK Ltd;GF Securities;CLSA Ltd;CMB International Securities Ltd</t>
  </si>
  <si>
    <t>香港机场管理局</t>
  </si>
  <si>
    <t>HKAA 2.6 06/07/24</t>
  </si>
  <si>
    <t>HK0000854247</t>
  </si>
  <si>
    <t>2022-05-27</t>
  </si>
  <si>
    <t>香港机场管理局 2.6 2024-06-07</t>
  </si>
  <si>
    <t>--/AA+</t>
  </si>
  <si>
    <t>1.9945</t>
  </si>
  <si>
    <t>HKAA</t>
  </si>
  <si>
    <t>2022-06-09</t>
  </si>
  <si>
    <t>Airport Authority</t>
  </si>
  <si>
    <t>HKAA 2.6 06/08/24</t>
  </si>
  <si>
    <t>HK0000854288</t>
  </si>
  <si>
    <t>2022-05-26</t>
  </si>
  <si>
    <t>香港机场管理局 2.6 2024-06-08</t>
  </si>
  <si>
    <t>2024-06-08</t>
  </si>
  <si>
    <t>BNP Paribas/Hong Kong</t>
  </si>
  <si>
    <t>215D</t>
  </si>
  <si>
    <t>2022-09-08</t>
  </si>
  <si>
    <t>HKAA 2.8 06/06/24</t>
  </si>
  <si>
    <t>HK0000854205</t>
  </si>
  <si>
    <t>2022-05-25</t>
  </si>
  <si>
    <t>香港机场管理局 2.8 2024-06-06</t>
  </si>
  <si>
    <t>HK0000854130</t>
  </si>
  <si>
    <t>2022-05-24</t>
  </si>
  <si>
    <t>ICBCAS 2.95 06/01/24</t>
  </si>
  <si>
    <t>HK0000824497</t>
  </si>
  <si>
    <t>中国工商银行 2.95 2024-06-01</t>
  </si>
  <si>
    <t>2024-06-01</t>
  </si>
  <si>
    <t>香港交易所;伦敦证券交易所;纳斯达克迪拜交易所;新加坡交易所</t>
  </si>
  <si>
    <t>3.35%区域</t>
  </si>
  <si>
    <t>2.95%</t>
  </si>
  <si>
    <t>100.0%</t>
  </si>
  <si>
    <t>22.0%</t>
  </si>
  <si>
    <t>ICBC (Asia);Industrial &amp; Comm Bank of China Ltd/Dubai;ICBC International Securities Ltd;ICBC London PLC;ICBC Macau;ICBC Singapore;ABCI Capital Ltd;Agricultural Bank of China/Hong Kong;Bank of China;Bank of China Hong Kong Ltd;Bank of Communications/Hong Kong;China Construction Bank (Asia);Citigroup Global Markets Ltd;Credit Agricole CIB;HSBC;Standard Chartered Bank</t>
  </si>
  <si>
    <t>208D</t>
  </si>
  <si>
    <t>Industrial &amp; Commercial Bank of China Ltd/Hong Kong</t>
  </si>
  <si>
    <t>China Everbright Bank/Hong Kong;China International Capital Corp;CLSA Ltd;CMBC Capital Holdings;CMB Wing Lung Bank;DBS Bank;Industrial Bank/Hong Kong;Shanghai Pudong Development Bank/Hong Kong</t>
  </si>
  <si>
    <t>CMBC Capital Holdings;Bank of China;Bank of China Hong Kong Ltd;Industrial &amp; Comm Bank of China Ltd/Dubai;ABCI Capital Ltd;Credit Agricole CIB;Citigroup Global Markets Ltd;DBS Bank;Industrial Bank/Hong Kong;ICBC (Asia);CMB Wing Lung Bank;ICBC International Securities Ltd;HSBC;ICBC London PLC;Standard Chartered Bank;ICBC Macau;China Construction Bank (Asia);Shanghai Pudong Development Bank/Hong Kong;Agricultural Bank of China/Hong Kong;ICBC Singapore;China International Capital Corp;China Everbright Bank/Hong Kong;CLSA Ltd;Bank of Communications/Hong Kong</t>
  </si>
  <si>
    <t>ICBCAS 3.2 06/01/24</t>
  </si>
  <si>
    <t>HK0000853959</t>
  </si>
  <si>
    <t>中国工商银行 3.2 2024-06-01</t>
  </si>
  <si>
    <t>3.750%区域</t>
  </si>
  <si>
    <t>3.200%</t>
  </si>
  <si>
    <t>20.0%</t>
  </si>
  <si>
    <t>ICBC (Asia);ICBC International Securities Ltd;ICBC Singapore;ICBC Macau;Credit Agricole CIB;HSBC;Mizuho Securities Co Ltd;Standard Chartered Bank</t>
  </si>
  <si>
    <t>Industrial &amp; Commercial Bank of China Ltd/Dubai DIFC</t>
  </si>
  <si>
    <t>Agricultural Bank of China/Hong Kong;ABCI Capital Ltd;Bank of China Hong Kong Ltd;Bank of Communications/Hong Kong;China CITIC Bank International Ltd;China Construction Bank (Asia);China International Capital Corp;CMBC Capital Holdings;China Minsheng Banking Corp Ltd/Hong Kong;CMB Wing Lung Bank;DBS Bank;HSBC;Huaxia Bank Co Ltd/Hong Kong;Industrial Bank/Hong Kong;Shanghai Pudong Development Bank/Hong Kong;United Overseas Bank Ltd/Hong Kong</t>
  </si>
  <si>
    <t>Mizuho Securities Co Ltd;Bank of China Hong Kong Ltd;CMBC Capital Holdings;ABCI Capital Ltd;Credit Agricole CIB;DBS Bank;Huaxia Bank Co Ltd/Hong Kong;China CITIC Bank International Ltd;Industrial Bank/Hong Kong;ICBC (Asia);CMB Wing Lung Bank;HSBC;ICBC International Securities Ltd;Standard Chartered Bank;ICBC Macau;China Construction Bank (Asia);China Minsheng Banking Corp Ltd/Hong Kong;Shanghai Pudong Development Bank/Hong Kong;Agricultural Bank of China/Hong Kong;ICBC Singapore;China International Capital Corp;Bank of Communications/Hong Kong;United Overseas Bank Ltd/Hong Kong</t>
  </si>
  <si>
    <t>HKMTGC 2.78 05/31/24</t>
  </si>
  <si>
    <t>HK0000853967</t>
  </si>
  <si>
    <t>2022-05-23</t>
  </si>
  <si>
    <t>香港按揭证券 2.78 2024-05-31</t>
  </si>
  <si>
    <t>HKAA 2.8 06/03/24</t>
  </si>
  <si>
    <t>HK0000854007</t>
  </si>
  <si>
    <t>香港机场管理局 2.8 2024-06-03</t>
  </si>
  <si>
    <t>2022-06-02</t>
  </si>
  <si>
    <t>2022-09-03</t>
  </si>
  <si>
    <t>HKMTGC 2.75 05/30/24</t>
  </si>
  <si>
    <t>HK0000853892</t>
  </si>
  <si>
    <t>2022-05-20</t>
  </si>
  <si>
    <t>香港按揭证券 2.75 2024-05-30</t>
  </si>
  <si>
    <t>2022-05-30</t>
  </si>
  <si>
    <t>HKGB 2.35 05/23/24</t>
  </si>
  <si>
    <t>HK0000849437</t>
  </si>
  <si>
    <t>中国香港 2.35 2024-05-23</t>
  </si>
  <si>
    <t>HKGB</t>
  </si>
  <si>
    <t>2022-11-23</t>
  </si>
  <si>
    <t>Hong Kong Government Bond</t>
  </si>
  <si>
    <t>HKMTGC 2.87 05/28/24</t>
  </si>
  <si>
    <t>HK0000853744</t>
  </si>
  <si>
    <t>2022-05-19</t>
  </si>
  <si>
    <t>香港按揭证券 2.87 2024-05-28</t>
  </si>
  <si>
    <t>2023-05-28</t>
  </si>
  <si>
    <t>BCHINA 3 05/22/24</t>
  </si>
  <si>
    <t>HK0000853777</t>
  </si>
  <si>
    <t>中国银行 3 2024-05-22</t>
  </si>
  <si>
    <t>1.9890</t>
  </si>
  <si>
    <t>2024-05-22</t>
  </si>
  <si>
    <t>Bank of China;Hongkong &amp; Shanghai Banking Corporation Ltd</t>
  </si>
  <si>
    <t>198D</t>
  </si>
  <si>
    <t>2022-11-26</t>
  </si>
  <si>
    <t>Bank of China Ltd Qatar Financial Centre Branch</t>
  </si>
  <si>
    <t>HKMTGC 2.88 05/28/24</t>
  </si>
  <si>
    <t>HK0000853611</t>
  </si>
  <si>
    <t>2022-05-18</t>
  </si>
  <si>
    <t>香港按揭证券 2.88 2024-05-28</t>
  </si>
  <si>
    <t>HENLND 3.25 05/25/24</t>
  </si>
  <si>
    <t>XS2485263607</t>
  </si>
  <si>
    <t>恒基地产 3.25 2024-05-25</t>
  </si>
  <si>
    <t>2024-05-25</t>
  </si>
  <si>
    <t>201D</t>
  </si>
  <si>
    <t>HKMTGC 2.81 05/24/24</t>
  </si>
  <si>
    <t>HK0000849874</t>
  </si>
  <si>
    <t>2022-05-17</t>
  </si>
  <si>
    <t>香港按揭证券 2.81 2024-05-24</t>
  </si>
  <si>
    <t>HKMTGC 2.88 05/24/24</t>
  </si>
  <si>
    <t>HK0000849700</t>
  </si>
  <si>
    <t>2022-05-16</t>
  </si>
  <si>
    <t>香港按揭证券 2.88 2024-05-24</t>
  </si>
  <si>
    <t>九龙仓置业地产投资有限公司</t>
  </si>
  <si>
    <t>WREICL 3.1 05/24/24</t>
  </si>
  <si>
    <t>HK0000849775</t>
  </si>
  <si>
    <t>九龙仓置业 3.1 2024-05-24</t>
  </si>
  <si>
    <t>A2/--</t>
  </si>
  <si>
    <t>HSBC</t>
  </si>
  <si>
    <t>WREICL</t>
  </si>
  <si>
    <t>Wharf REIC Finance BVI Ltd</t>
  </si>
  <si>
    <t>CCB 3.4 05/17/24</t>
  </si>
  <si>
    <t>HK0000849247</t>
  </si>
  <si>
    <t>2022-05-10</t>
  </si>
  <si>
    <t>中国建设银行 3.4 2024-05-17</t>
  </si>
  <si>
    <t>香港交易所;伦敦证券交易所</t>
  </si>
  <si>
    <t>3.85%区域</t>
  </si>
  <si>
    <t>3.40%</t>
  </si>
  <si>
    <t>China Construction Bank (Asia);CCB International Capital Ltd;Agricultural Bank of China/Hong Kong;ABCI Capital Ltd;Bank of China Ltd/London;Bank of China Hong Kong Ltd;Bank of Communications/Hong Kong;Hongkong &amp; Shanghai Banking Corporation Ltd;ICBC (Asia);ICBC London PLC;ICBC International Securities Ltd;Shanghai Pudong Development Bank/Hong Kong;Standard Chartered Bank</t>
  </si>
  <si>
    <t>China Construction Bank Corp/London</t>
  </si>
  <si>
    <t>BOSC International Comp Ltd;China CITIC Bank International Ltd;China Everbright Bank/Hong Kong;Citigroup Global Markets Ltd;CLSA Ltd;Industrial Bank/Hong Kong;Merrill Lynch Asia Pacific;Mizuho Securities Asia Ltd</t>
  </si>
  <si>
    <t>Bank of China Hong Kong Ltd;ABCI Capital Ltd;Citigroup Global Markets Ltd;China CITIC Bank International Ltd;Industrial Bank/Hong Kong;ICBC (Asia);Bank of China Ltd/London;Hongkong &amp; Shanghai Banking Corporation Ltd;CCB International Capital Ltd;ICBC International Securities Ltd;ICBC London PLC;Standard Chartered Bank;China Construction Bank (Asia);BOSC International Comp Ltd;Shanghai Pudong Development Bank/Hong Kong;Merrill Lynch Asia Pacific;Agricultural Bank of China/Hong Kong;Mizuho Securities Asia Ltd;China Everbright Bank/Hong Kong;CLSA Ltd;Bank of Communications/Hong Kong</t>
  </si>
  <si>
    <t>EXIMCH 2.7 05/06/24</t>
  </si>
  <si>
    <t>XS2475869975</t>
  </si>
  <si>
    <t>2022-04-29</t>
  </si>
  <si>
    <t>进出口银行 2.7 2024-05-06</t>
  </si>
  <si>
    <t>2024-05-06</t>
  </si>
  <si>
    <t>Bank of China</t>
  </si>
  <si>
    <t>182D</t>
  </si>
  <si>
    <t>2022-05-06</t>
  </si>
  <si>
    <t>2022-11-06</t>
  </si>
  <si>
    <t>EXIMCH 2.7 05/05/24</t>
  </si>
  <si>
    <t>XS2475861642</t>
  </si>
  <si>
    <t>2022-04-28</t>
  </si>
  <si>
    <t>进出口银行 2.7 2024-05-05</t>
  </si>
  <si>
    <t>2024-05-05</t>
  </si>
  <si>
    <t>Bank of China;Bank of Communications/Hong Kong</t>
  </si>
  <si>
    <t>181D</t>
  </si>
  <si>
    <t>2022-05-05</t>
  </si>
  <si>
    <t>2022-11-05</t>
  </si>
  <si>
    <t>SDBC 2.5 05/05/24</t>
  </si>
  <si>
    <t>XS2474964678</t>
  </si>
  <si>
    <t>2022-04-26</t>
  </si>
  <si>
    <t>国开行 2.5 2024-05-05</t>
  </si>
  <si>
    <t>China Development Bank</t>
  </si>
  <si>
    <t>XS2475197773</t>
  </si>
  <si>
    <t>EXIMCH 2.7 04/29/24</t>
  </si>
  <si>
    <t>XS2473543283</t>
  </si>
  <si>
    <t>2022-04-21</t>
  </si>
  <si>
    <t>进出口银行 2.7 2024-04-29</t>
  </si>
  <si>
    <t>2022-10-29</t>
  </si>
  <si>
    <t>Societe Generale</t>
  </si>
  <si>
    <t>HENLND 3.45 04/27/24</t>
  </si>
  <si>
    <t>HK0000844909</t>
  </si>
  <si>
    <t>2022-04-20</t>
  </si>
  <si>
    <t>恒基地产 3.45 2024-04-27</t>
  </si>
  <si>
    <t>2024-04-27</t>
  </si>
  <si>
    <t>173D</t>
  </si>
  <si>
    <t>2022-04-27</t>
  </si>
  <si>
    <t>HKMTGC 3.5575 04/19/24</t>
  </si>
  <si>
    <t>HK0000844529</t>
  </si>
  <si>
    <t>2022-04-07</t>
  </si>
  <si>
    <t>香港按揭证券 3.5575 2024-04-19</t>
  </si>
  <si>
    <t>2024-04-19</t>
  </si>
  <si>
    <t>165D</t>
  </si>
  <si>
    <t>HKMTGC 3.5 04/19/24</t>
  </si>
  <si>
    <t>HK0000844446</t>
  </si>
  <si>
    <t>2022-04-06</t>
  </si>
  <si>
    <t>香港按揭证券 3.5 2024-04-19</t>
  </si>
  <si>
    <t>2022-04-19</t>
  </si>
  <si>
    <t>山东省商业集团有限公司</t>
  </si>
  <si>
    <t>SHDCOM 3.4 04/11/24</t>
  </si>
  <si>
    <t>XS2450210468</t>
  </si>
  <si>
    <t>2022-03-31</t>
  </si>
  <si>
    <t>鲁商集团 3.4 2024-04-11</t>
  </si>
  <si>
    <t>2024-04-11</t>
  </si>
  <si>
    <t>北京银行股份有限公司</t>
  </si>
  <si>
    <t>China Galaxy International Securities Hong K;CMB International Securities Ltd;Shanghai Pudong Development Bank/Hong Kong;Shenwan Hongyuan Securities HK Ltd;TF International;Zhongtai International Securities Ltd</t>
  </si>
  <si>
    <t>一般零售</t>
  </si>
  <si>
    <t>157D</t>
  </si>
  <si>
    <t>SHDCOM</t>
  </si>
  <si>
    <t>2022-04-11</t>
  </si>
  <si>
    <t>Fuyuan Worldwide Ltd</t>
  </si>
  <si>
    <t>Shanghai Pudong Development Bank/Hong Kong;China Galaxy International Securities Hong K;TF International;Zhongtai International Securities Ltd;Shenwan Hongyuan Securities HK Ltd;CMB International Securities Ltd</t>
  </si>
  <si>
    <t>HKMTGC 3.475 04/12/24</t>
  </si>
  <si>
    <t>HK0000834223</t>
  </si>
  <si>
    <t>2022-03-30</t>
  </si>
  <si>
    <t>香港按揭证券 3.475 2024-04-12</t>
  </si>
  <si>
    <t>2022-04-12</t>
  </si>
  <si>
    <t>MI能源控股有限公司</t>
  </si>
  <si>
    <t>MIEHOL 0 12/31/24</t>
  </si>
  <si>
    <t>XS2464423636</t>
  </si>
  <si>
    <t>MI能源 0 2024-12-31</t>
  </si>
  <si>
    <t>2.7562</t>
  </si>
  <si>
    <t>2024-12-31</t>
  </si>
  <si>
    <t>石油化工</t>
  </si>
  <si>
    <t>MIEHOL</t>
  </si>
  <si>
    <t>MIE Holdings Corp</t>
  </si>
  <si>
    <t>HKMTGC 3.56 04/08/24</t>
  </si>
  <si>
    <t>HK0000834173</t>
  </si>
  <si>
    <t>2022-03-29</t>
  </si>
  <si>
    <t>香港按揭证券 3.56 2024-04-08</t>
  </si>
  <si>
    <t>2022-04-08</t>
  </si>
  <si>
    <t>2023-04-08</t>
  </si>
  <si>
    <t>HKMTGC 2.72 04/08/24</t>
  </si>
  <si>
    <t>XS2465533276</t>
  </si>
  <si>
    <t>香港按揭证券 2.72 2024-04-08</t>
  </si>
  <si>
    <t>HKMTGC 2.54 04/08/24</t>
  </si>
  <si>
    <t>XS2464325898</t>
  </si>
  <si>
    <t>2022-03-25</t>
  </si>
  <si>
    <t>香港按揭证券 2.54 2024-04-08</t>
  </si>
  <si>
    <t>HKMTGC 2.16 03/28/24</t>
  </si>
  <si>
    <t>HK0000833944</t>
  </si>
  <si>
    <t>2022-03-23</t>
  </si>
  <si>
    <t>香港按揭证券 2.16 2024-03-28</t>
  </si>
  <si>
    <t>143D</t>
  </si>
  <si>
    <t>2022-04-01</t>
  </si>
  <si>
    <t>友邦保险控股有限公司</t>
  </si>
  <si>
    <t>AIA 2.25 03/28/24</t>
  </si>
  <si>
    <t>HK0000833555</t>
  </si>
  <si>
    <t>2022-03-22</t>
  </si>
  <si>
    <t>友邦保险 2.25 2024-03-28</t>
  </si>
  <si>
    <t>保险</t>
  </si>
  <si>
    <t>AIA</t>
  </si>
  <si>
    <t>2022-06-28</t>
  </si>
  <si>
    <t>AIA Group Ltd</t>
  </si>
  <si>
    <t>HKMTGC 3.44 03/28/24</t>
  </si>
  <si>
    <t>HK0000833654</t>
  </si>
  <si>
    <t>2022-03-18</t>
  </si>
  <si>
    <t>香港按揭证券 3.44 2024-03-28</t>
  </si>
  <si>
    <t>BCHINA FLOAT 03/25/24</t>
  </si>
  <si>
    <t>XS2430983861</t>
  </si>
  <si>
    <t>中国银行 FLOAT 2024-03-25</t>
  </si>
  <si>
    <t>TONA + 26-31bps</t>
  </si>
  <si>
    <t>Bank of China;China Construction Bank (Asia);CLSA Ltd;SMBC Nikko Securities Inc</t>
  </si>
  <si>
    <t>OVRNT TONAR +26.000</t>
  </si>
  <si>
    <t>2022-06-27</t>
  </si>
  <si>
    <t>Bank of China Ltd/Tokyo</t>
  </si>
  <si>
    <t>2022-03-24</t>
  </si>
  <si>
    <t>SMBC Nikko Securities Inc;China Construction Bank (Asia);Bank of China;CLSA Ltd</t>
  </si>
  <si>
    <t>荣盛房地产发展股份有限公司</t>
  </si>
  <si>
    <t>RISSUN 9.5 09/17/24</t>
  </si>
  <si>
    <t>XS2420457421</t>
  </si>
  <si>
    <t>2022-03-17</t>
  </si>
  <si>
    <t>荣盛发展 9.5 2024-09-17</t>
  </si>
  <si>
    <t>2.5041</t>
  </si>
  <si>
    <t>2024-09-17</t>
  </si>
  <si>
    <t>-64.75%</t>
  </si>
  <si>
    <t>河北省</t>
  </si>
  <si>
    <t>廊坊市</t>
  </si>
  <si>
    <t>新发;同意征求</t>
  </si>
  <si>
    <t>316D</t>
  </si>
  <si>
    <t>RISSUN</t>
  </si>
  <si>
    <t>2022-09-17</t>
  </si>
  <si>
    <t>Rongchangda Development Bvi Ltd</t>
  </si>
  <si>
    <t>HKMTGC 2.21 03/25/24</t>
  </si>
  <si>
    <t>XS2461118049</t>
  </si>
  <si>
    <t>2022-03-16</t>
  </si>
  <si>
    <t>香港按揭证券 2.21 2024-03-25</t>
  </si>
  <si>
    <t>2023-03-25</t>
  </si>
  <si>
    <t>HKMTGC 3.462 03/25/24</t>
  </si>
  <si>
    <t>HK0000833605</t>
  </si>
  <si>
    <t>香港按揭证券 3.462 2024-03-25</t>
  </si>
  <si>
    <t>HKMTGC 3.4 03/22/24</t>
  </si>
  <si>
    <t>HK0000833522</t>
  </si>
  <si>
    <t>2022-03-14</t>
  </si>
  <si>
    <t>香港按揭证券 3.4 2024-03-22</t>
  </si>
  <si>
    <t>BOCOM 3.2 03/21/24</t>
  </si>
  <si>
    <t>HK0000824877</t>
  </si>
  <si>
    <t>交通银行 3.2 2024-03-21</t>
  </si>
  <si>
    <t>3.60% 区域</t>
  </si>
  <si>
    <t>Bank of Communications;Agricultural Bank of China/Hong Kong;ABCI Capital Ltd;Bank of China;Bank of China Hong Kong Ltd;China Construction Bank (Asia);China Everbright Bank/Hong Kong;China International Capital Corp;CLSA Ltd;CMB Wing Lung Bank;Credit Agricole CIB;HSBC;ICBC International Holdings Ltd;ICBC (Asia);ICBC Singapore;Shanghai Pudong Development Bank/Hong Kong;Standard Chartered Bank</t>
  </si>
  <si>
    <t>2022-03-21</t>
  </si>
  <si>
    <t>2022-09-21</t>
  </si>
  <si>
    <t>Bank of China;Bank of China Hong Kong Ltd;ABCI Capital Ltd;Credit Agricole CIB;ICBC (Asia);CMB Wing Lung Bank;HSBC;Standard Chartered Bank;China Construction Bank (Asia);Shanghai Pudong Development Bank/Hong Kong;Agricultural Bank of China/Hong Kong;ICBC International Holdings Ltd;Bank of Communications;ICBC Singapore;China International Capital Corp;China Everbright Bank/Hong Kong;CLSA Ltd</t>
  </si>
  <si>
    <t>BOCOM 1.8 03/21/24</t>
  </si>
  <si>
    <t>HK0000824885</t>
  </si>
  <si>
    <t>交通银行 1.8 2024-03-21</t>
  </si>
  <si>
    <t>2.05%区域</t>
  </si>
  <si>
    <t>1.800%</t>
  </si>
  <si>
    <t>Bank of Communications;Agricultural Bank of China/Hong Kong;ABCI Capital Ltd;Agricultural Bank of China Ltd/Macau;Bank of China;Bank of China Hong Kong Ltd;China Construction Bank (Asia);China Everbright Bank/Hong Kong;CMB Wing Lung Bank;Guotai Junan International Holdings;HSBC;ICBC International Capital Ltd;ICBC (Asia);Shanghai Pudong Development Bank/Hong Kong;Standard Chartered Bank</t>
  </si>
  <si>
    <t>Guotai Junan International Holdings;Bank of China;Bank of China Hong Kong Ltd;ABCI Capital Ltd;Agricultural Bank of China Ltd/Macau;ICBC (Asia);CMB Wing Lung Bank;HSBC;Standard Chartered Bank;China Construction Bank (Asia);Shanghai Pudong Development Bank/Hong Kong;Agricultural Bank of China/Hong Kong;Bank of Communications;ICBC International Capital Ltd;China Everbright Bank/Hong Kong</t>
  </si>
  <si>
    <t>TIANFS 4 03/15/24</t>
  </si>
  <si>
    <t>XS2427752527</t>
  </si>
  <si>
    <t>2022-03-11</t>
  </si>
  <si>
    <t>天风证券 4 2024-03-15</t>
  </si>
  <si>
    <t>4.25%区域</t>
  </si>
  <si>
    <t>-0.84%</t>
  </si>
  <si>
    <t>Bank of Communications;CMBC Capital Holdings;Shanghai Pudong Development Bank/Hong Kong;TF International</t>
  </si>
  <si>
    <t>2022-03-15</t>
  </si>
  <si>
    <t>Tianfeng Securities Co Ltd</t>
  </si>
  <si>
    <t>Bank of Communications;CCB International Capital Ltd;Central China International Securities Co Ltd;CLSA Ltd;CMBC Capital Holdings;Hong Kong Shanghai Banking Corp;Shanghai Pudong Development Bank/Hong Kong;TF International</t>
  </si>
  <si>
    <t>CMBC Capital Holdings;Hong Kong Shanghai Banking Corp;Shanghai Pudong Development Bank/Hong Kong;TF International;Bank of Communications;Central China International Securities Co Ltd;CCB International Capital Ltd;CLSA Ltd</t>
  </si>
  <si>
    <t>HKMTGC 2 03/21/24</t>
  </si>
  <si>
    <t>HK0000833449</t>
  </si>
  <si>
    <t>2022-03-10</t>
  </si>
  <si>
    <t>香港按揭证券 2 2024-03-21</t>
  </si>
  <si>
    <t>HKMTGC 1.65 03/21/24</t>
  </si>
  <si>
    <t>HK0000825320</t>
  </si>
  <si>
    <t>香港按揭证券 1.65 2024-03-21</t>
  </si>
  <si>
    <t>洛阳龙门旅游集团有限公司</t>
  </si>
  <si>
    <t>LMTOUR 2.98 02/16/24</t>
  </si>
  <si>
    <t>XS2456821821</t>
  </si>
  <si>
    <t>2022-03-09</t>
  </si>
  <si>
    <t>龙门旅游 2.98 2024-02-16</t>
  </si>
  <si>
    <t>1.9233</t>
  </si>
  <si>
    <t>2.98%</t>
  </si>
  <si>
    <t>郑州银行股份有限公司</t>
  </si>
  <si>
    <t>洛阳市</t>
  </si>
  <si>
    <t>Fosun Hani Securities;China Zheshang Bank Co Ltd/Hong Kong;Dongxing Securities HK Financing Holding Co;Wilson Securities Ltd</t>
  </si>
  <si>
    <t>LMTOUR</t>
  </si>
  <si>
    <t>2022-09-16</t>
  </si>
  <si>
    <t>Luoyang Longmen Tourism Group Co Ltd</t>
  </si>
  <si>
    <t>条款：控制权变更回售@100%</t>
  </si>
  <si>
    <t>Dongxing Securities HK Financing Holding Co;China Zheshang Bank Co Ltd/Hong Kong;Wilson Securities Ltd;Fosun Hani Securities</t>
  </si>
  <si>
    <t>HKMTGC 3.3 03/18/24</t>
  </si>
  <si>
    <t>HK0000825130</t>
  </si>
  <si>
    <t>2022-03-08</t>
  </si>
  <si>
    <t>香港按揭证券 3.3 2024-03-18</t>
  </si>
  <si>
    <t>2023-03-18</t>
  </si>
  <si>
    <t>HK0000825163</t>
  </si>
  <si>
    <t>HKMTGC 3.1 03/16/24</t>
  </si>
  <si>
    <t>HK0000825106</t>
  </si>
  <si>
    <t>2022-03-07</t>
  </si>
  <si>
    <t>香港按揭证券 3.1 2024-03-16</t>
  </si>
  <si>
    <t>2024-03-16</t>
  </si>
  <si>
    <t>131D</t>
  </si>
  <si>
    <t>HKMTGC 3.25 03/15/24</t>
  </si>
  <si>
    <t>HK0000825064</t>
  </si>
  <si>
    <t>2022-03-04</t>
  </si>
  <si>
    <t>香港按揭证券 3.25 2024-03-15</t>
  </si>
  <si>
    <t>HKMTGC 3.33 03/15/24</t>
  </si>
  <si>
    <t>HK0000825056</t>
  </si>
  <si>
    <t>香港按揭证券 3.33 2024-03-15</t>
  </si>
  <si>
    <t>HKMTGC 3.23 03/14/24</t>
  </si>
  <si>
    <t>HK0000825007</t>
  </si>
  <si>
    <t>2022-03-03</t>
  </si>
  <si>
    <t>香港按揭证券 3.23 2024-03-14</t>
  </si>
  <si>
    <t>HKMTGC 3.1 03/14/24</t>
  </si>
  <si>
    <t>HK0000825015</t>
  </si>
  <si>
    <t>香港按揭证券 3.1 2024-03-14</t>
  </si>
  <si>
    <t>希慎兴业有限公司</t>
  </si>
  <si>
    <t>HYSAN 1.75 03/14/24</t>
  </si>
  <si>
    <t>HK0000824968</t>
  </si>
  <si>
    <t>2022-03-02</t>
  </si>
  <si>
    <t>希慎兴业 1.75 2024-03-14</t>
  </si>
  <si>
    <t>HYSAN</t>
  </si>
  <si>
    <t>Hysan MTN Ltd</t>
  </si>
  <si>
    <t>HKMTGC 4.74673 03/11/24</t>
  </si>
  <si>
    <t>HK0000824893</t>
  </si>
  <si>
    <t>2022-03-01</t>
  </si>
  <si>
    <t>香港按揭证券 4.74673 2024-03-11</t>
  </si>
  <si>
    <t>QUARTLY HIHD +5.000</t>
  </si>
  <si>
    <t>HKMTGC 3 03/08/24</t>
  </si>
  <si>
    <t>HK0000824786</t>
  </si>
  <si>
    <t>2022-02-25</t>
  </si>
  <si>
    <t>香港按揭证券 3 2024-03-08</t>
  </si>
  <si>
    <t>HK0000824729</t>
  </si>
  <si>
    <t>2022-02-24</t>
  </si>
  <si>
    <t>HKMTGC 3.09 03/07/24</t>
  </si>
  <si>
    <t>HK0000824752</t>
  </si>
  <si>
    <t>香港按揭证券 3.09 2024-03-07</t>
  </si>
  <si>
    <t>HKMTGC 1.43 03/01/24</t>
  </si>
  <si>
    <t>HK0000824679</t>
  </si>
  <si>
    <t>2022-02-22</t>
  </si>
  <si>
    <t>香港按揭证券 1.43 2024-03-01</t>
  </si>
  <si>
    <t>中国农业银行股份有限公司</t>
  </si>
  <si>
    <t>AGRBK 2.9 03/01/24</t>
  </si>
  <si>
    <t>HK0000814290</t>
  </si>
  <si>
    <t>中国农业银行 2.9 2024-03-01</t>
  </si>
  <si>
    <t>香港交易所;法兰克福证券交易所</t>
  </si>
  <si>
    <t>3.350%区域</t>
  </si>
  <si>
    <t>2.900%</t>
  </si>
  <si>
    <t>东城区</t>
  </si>
  <si>
    <t>Agricultural Bank of China/Hong Kong;ABCI Capital Ltd;Bank of China;Bank of China Hong Kong Ltd;Bank of Communications/Hong Kong;China Construction Bank (Asia);ICBC (Asia);Credit Agricole CIB;Citigroup;Hongkong &amp; Shanghai Banking Corporation Ltd;Mizuho Securities Asia Ltd;Standard Chartered Bank;China Everbright Bank/Hong Kong;ICBC Singapore;Shanghai Pudong Development Bank/Hong Kong;DBS Bank;CMB Wing Lung Bank;BNP Paribas</t>
  </si>
  <si>
    <t>AGRBK</t>
  </si>
  <si>
    <t>Agricultural Bank of China Ltd/Hong Kong</t>
  </si>
  <si>
    <t>Citigroup;Bank of China;Bank of China Hong Kong Ltd;ABCI Capital Ltd;Credit Agricole CIB;DBS Bank;ICBC (Asia);Hongkong &amp; Shanghai Banking Corporation Ltd;CMB Wing Lung Bank;Standard Chartered Bank;China Construction Bank (Asia);Shanghai Pudong Development Bank/Hong Kong;Agricultural Bank of China/Hong Kong;ICBC Singapore;Mizuho Securities Asia Ltd;China Everbright Bank/Hong Kong;Bank of Communications/Hong Kong;BNP Paribas</t>
  </si>
  <si>
    <t>HKMTGC 2.95 03/02/24</t>
  </si>
  <si>
    <t>HK0000824653</t>
  </si>
  <si>
    <t>2022-02-21</t>
  </si>
  <si>
    <t>香港按揭证券 2.95 2024-03-02</t>
  </si>
  <si>
    <t>2024-03-02</t>
  </si>
  <si>
    <t>117D</t>
  </si>
  <si>
    <t>国瑞健康产业有限公司</t>
  </si>
  <si>
    <t>GUOPRO 14.25 08/23/24</t>
  </si>
  <si>
    <t>XS2445036168</t>
  </si>
  <si>
    <t>国瑞健康 14.25 2024-08-23</t>
  </si>
  <si>
    <t>--/NR</t>
  </si>
  <si>
    <t>--/无</t>
  </si>
  <si>
    <t>2.4959</t>
  </si>
  <si>
    <t>Haitong International Securities Co Ltd</t>
  </si>
  <si>
    <t>201D+91D</t>
  </si>
  <si>
    <t>GUOPRO</t>
  </si>
  <si>
    <t>2022-02-23</t>
  </si>
  <si>
    <t>Glory Health Industry Ltd</t>
  </si>
  <si>
    <t>附属子公司</t>
  </si>
  <si>
    <t>HKGB 0.94 02/21/24</t>
  </si>
  <si>
    <t>HK0000814845</t>
  </si>
  <si>
    <t>中国香港 0.94 2024-02-21</t>
  </si>
  <si>
    <t>2022-08-22</t>
  </si>
  <si>
    <t>中国银行(香港)有限公司</t>
  </si>
  <si>
    <t>BOCHKL 1.33 02/17/24</t>
  </si>
  <si>
    <t>HK0000814258</t>
  </si>
  <si>
    <t>2022-02-10</t>
  </si>
  <si>
    <t>中国银行(香港) 1.33 2024-02-17</t>
  </si>
  <si>
    <t>Aa3/A+</t>
  </si>
  <si>
    <t>2024-02-17</t>
  </si>
  <si>
    <t>1.7%区域</t>
  </si>
  <si>
    <t xml:space="preserve">1.33% </t>
  </si>
  <si>
    <t>Bank of China Hong Kong Ltd;Bank of China;BOCI Asia Ltd;Credit Agricole CIB</t>
  </si>
  <si>
    <t>103D</t>
  </si>
  <si>
    <t>BOCHKL</t>
  </si>
  <si>
    <t>2022-02-17</t>
  </si>
  <si>
    <t>Bank of China Hong Kong Ltd</t>
  </si>
  <si>
    <t>Agricultural Bank of China/Hong Kong;ANZ Banking Group;BOCOM International Securities Ltd;CEB International Capital Corp Ltd;China Construction Bank (Asia);China Construction Bank Europe SA;China Everbright Bank/Hong Kong;China Minsheng Banking Corp Ltd/Hong Kong;Chiyu Banking Corp;Citigroup Inc;CLSA Ltd;CMB Wing Lung Bank;ICBC International Securities Ltd;ICBC (Asia);Industrial Bank/Hong Kong;JP Morgan;Shanghai Pudong Development Bank/Hong Kong;Bank of East Asia</t>
  </si>
  <si>
    <t>Chiyu Banking Corp;CEB International Capital Corp Ltd;Bank of China Hong Kong Ltd;Bank of China;China Construction Bank Europe SA;Credit Agricole CIB;Citigroup Inc;Industrial Bank/Hong Kong;ICBC (Asia);CMB Wing Lung Bank;ICBC International Securities Ltd;Bank of East Asia;China Construction Bank (Asia);BOCI Asia Ltd;BOCOM International Securities Ltd;China Minsheng Banking Corp Ltd/Hong Kong;Shanghai Pudong Development Bank/Hong Kong;Agricultural Bank of China/Hong Kong;ANZ Banking Group;JP Morgan;China Everbright Bank/Hong Kong;CLSA Ltd</t>
  </si>
  <si>
    <t>HKMTGC 4.75952 02/19/24</t>
  </si>
  <si>
    <t>HK0000824372</t>
  </si>
  <si>
    <t>2022-02-09</t>
  </si>
  <si>
    <t>香港按揭证券 4.75952 2024-02-19</t>
  </si>
  <si>
    <t>BCHINA 1.625 02/16/24</t>
  </si>
  <si>
    <t>XS2432530983</t>
  </si>
  <si>
    <t>中国银行 1.625 2024-02-16</t>
  </si>
  <si>
    <t>T+65bps区域</t>
  </si>
  <si>
    <t>T+30bps区域</t>
  </si>
  <si>
    <t>-0.54%</t>
  </si>
  <si>
    <t>92.0%</t>
  </si>
  <si>
    <t>7.0%</t>
  </si>
  <si>
    <t>Bank of China;Bank of China Hong Kong Ltd;BOCI Asia Ltd;Agricultural Bank of China/Hong Kong;Bank of Communications/Hong Kong;BNP Paribas;CCB International Capital Ltd;China Construction Bank (Asia);China Construction Bank Europe SA;China Minsheng Banking Corp Ltd/Hong Kong;Citigroup Global Markets Inc;CLSA Ltd;Credit Agricole CIB;DBS Bank;Goldman Sachs (Asia);Hongkong &amp; Shanghai Banking Corporation Ltd;JP Morgan Securities PLC;Mizuho Securities Asia Ltd;UBS AG/Hong Kong</t>
  </si>
  <si>
    <t>2022-02-16</t>
  </si>
  <si>
    <t>Bank of China Ltd/Hungary</t>
  </si>
  <si>
    <t>Citigroup Global Markets Inc;Bank of China;Bank of China Hong Kong Ltd;China Construction Bank Europe SA;Credit Agricole CIB;DBS Bank;UBS AG/Hong Kong;JP Morgan Securities PLC;Hongkong &amp; Shanghai Banking Corporation Ltd;CCB International Capital Ltd;BOCI Asia Ltd;China Construction Bank (Asia);China Minsheng Banking Corp Ltd/Hong Kong;Agricultural Bank of China/Hong Kong;Mizuho Securities Asia Ltd;CLSA Ltd;Goldman Sachs (Asia);Bank of Communications/Hong Kong;BNP Paribas</t>
  </si>
  <si>
    <t>HKMTGC 4.52423 02/16/24</t>
  </si>
  <si>
    <t>HK0000824331</t>
  </si>
  <si>
    <t>2022-02-08</t>
  </si>
  <si>
    <t>香港按揭证券 4.52423 2024-02-16</t>
  </si>
  <si>
    <t>HKMTGC 2.8 02/16/24</t>
  </si>
  <si>
    <t>XS2440659378</t>
  </si>
  <si>
    <t>2022-01-28</t>
  </si>
  <si>
    <t>香港按揭证券 2.8 2024-02-16</t>
  </si>
  <si>
    <t>2.0137</t>
  </si>
  <si>
    <t>2022-02-11</t>
  </si>
  <si>
    <t>XS2440107683</t>
  </si>
  <si>
    <t>2022-01-27</t>
  </si>
  <si>
    <t>HENLND 1.65 01/28/24</t>
  </si>
  <si>
    <t>HK0000814506</t>
  </si>
  <si>
    <t>2022-01-24</t>
  </si>
  <si>
    <t>恒基地产 1.65 2024-01-28</t>
  </si>
  <si>
    <t>2024-01-28</t>
  </si>
  <si>
    <t>DBS Bank</t>
  </si>
  <si>
    <t>83D</t>
  </si>
  <si>
    <t>HKMTGC 1.185 01/26/24</t>
  </si>
  <si>
    <t>HK0000814407</t>
  </si>
  <si>
    <t>2022-01-20</t>
  </si>
  <si>
    <t>香港按揭证券 1.185 2024-01-26</t>
  </si>
  <si>
    <t>HKMTGC 5.25196 01/26/24</t>
  </si>
  <si>
    <t>HK0000814332</t>
  </si>
  <si>
    <t>2022-01-18</t>
  </si>
  <si>
    <t>香港按揭证券 5.25196 2024-01-26</t>
  </si>
  <si>
    <t>2022-01-26</t>
  </si>
  <si>
    <t>QUARTLY HIHD +7.000</t>
  </si>
  <si>
    <t>HK0000814324</t>
  </si>
  <si>
    <t>HK0000814373</t>
  </si>
  <si>
    <t>HK0000814357</t>
  </si>
  <si>
    <t>曹妃甸国控投资集团有限公司</t>
  </si>
  <si>
    <t>CFDGKI 2.1 12/25/24</t>
  </si>
  <si>
    <t>XS2422199708</t>
  </si>
  <si>
    <t>曹国控 2.1 2024-12-25</t>
  </si>
  <si>
    <t>2.9151</t>
  </si>
  <si>
    <t>2024-12-25</t>
  </si>
  <si>
    <t>2.2%区域</t>
  </si>
  <si>
    <t>2.1%</t>
  </si>
  <si>
    <t>浙商银行股份有限公司北京分行</t>
  </si>
  <si>
    <t>唐山市</t>
  </si>
  <si>
    <t>曹妃甸区</t>
  </si>
  <si>
    <t>CEB International Capital Corp Ltd;Suntek Financial Investment Company Limited;Tensant Securities Ltd;China Zheshang Bank Co Ltd/Hong Kong;CMB International Capital Corp Ltd;Luso International Banking Ltd</t>
  </si>
  <si>
    <t>1.13Y</t>
  </si>
  <si>
    <t>CFDGKI</t>
  </si>
  <si>
    <t>2022-01-25</t>
  </si>
  <si>
    <t>2022-06-25</t>
  </si>
  <si>
    <t>Caofeidian State Holding Investment Group Co Ltd</t>
  </si>
  <si>
    <t>Industrial Bank/Hong Kong;Silk Road International Capital Ltd</t>
  </si>
  <si>
    <t>CEB International Capital Corp Ltd;Luso International Banking Ltd;China Zheshang Bank Co Ltd/Hong Kong;Silk Road International Capital Ltd;Industrial Bank/Hong Kong;CMB International Capital Corp Ltd;Tensant Securities Ltd;Suntek Financial Investment Company Limited</t>
  </si>
  <si>
    <t>HENLND 1.65 01/24/24</t>
  </si>
  <si>
    <t>HK0000814266</t>
  </si>
  <si>
    <t>2022-01-17</t>
  </si>
  <si>
    <t>恒基地产 1.65 2024-01-24</t>
  </si>
  <si>
    <t>2024-01-24</t>
  </si>
  <si>
    <t>79D</t>
  </si>
  <si>
    <t>2022-04-24</t>
  </si>
  <si>
    <t>成都经开国投集团有限公司</t>
  </si>
  <si>
    <t>CDECST 5.3 12/07/24</t>
  </si>
  <si>
    <t>XS2406896428</t>
  </si>
  <si>
    <t>2022-01-14</t>
  </si>
  <si>
    <t>经开国投 5.3 2024-12-07</t>
  </si>
  <si>
    <t>Ba2/--</t>
  </si>
  <si>
    <t>正面/--</t>
  </si>
  <si>
    <t>2024-12-07</t>
  </si>
  <si>
    <t>-0.45%</t>
  </si>
  <si>
    <t>龙泉驿区</t>
  </si>
  <si>
    <t>Haitong International Securities;Haitong Bank SA;BOSC International Comp Ltd;CEB International Capital Corp Ltd;CMBC Securities Co Ltd</t>
  </si>
  <si>
    <t>1.08Y</t>
  </si>
  <si>
    <t>CDECST</t>
  </si>
  <si>
    <t>2022-06-07</t>
  </si>
  <si>
    <t>Chengdu Economic &amp; Technological Investment Group Co Ltd</t>
  </si>
  <si>
    <t>2021-12-07</t>
  </si>
  <si>
    <t>China CITIC Bank International Ltd;Essence International Financial Holdings Ltd;Guoyuan Capital;Soochow Securities</t>
  </si>
  <si>
    <t>Alpha International Securities Hong Kong;Guoyuan Capital Hong Kong Ltd;Haitong International Securities Co Ltd;China Zheshang Bank Co Ltd/Hong Kong;Industrial Bank/Hong Kong;SPDB International Capital Ltd;China Everbright Securities (HK)</t>
  </si>
  <si>
    <t>XS2423890347</t>
  </si>
  <si>
    <t>2.8795</t>
  </si>
  <si>
    <t>BOSC International Comp Ltd;CEB International Capital Corp Ltd;CMBC Capital Holdings;Haitong Bank SA;Haitong International Securities Co Ltd</t>
  </si>
  <si>
    <t>China CITIC Bank International Ltd;Essence International Financial Holdings Ltd;Guoyuan Capital Hong Kong Ltd;SOOCHOW SECURITIES INT</t>
  </si>
  <si>
    <t>Essence International Financial Holdings Ltd;CEB International Capital Corp Ltd;Guoyuan Capital Hong Kong Ltd;BOSC International Comp Ltd;CMBC Capital Holdings;Haitong Bank SA;Haitong International Securities Co Ltd;China CITIC Bank International Ltd;SOOCHOW SECURITIES INT</t>
  </si>
  <si>
    <t>已替换</t>
  </si>
  <si>
    <t>HKMTGC 2.8 01/19/24</t>
  </si>
  <si>
    <t>HK0000814134</t>
  </si>
  <si>
    <t>2022-01-11</t>
  </si>
  <si>
    <t>香港按揭证券 2.8 2024-01-19</t>
  </si>
  <si>
    <t>2022-01-19</t>
  </si>
  <si>
    <t>HKMTGC 1.07 01/17/24</t>
  </si>
  <si>
    <t>HK0000814027</t>
  </si>
  <si>
    <t>2022-01-07</t>
  </si>
  <si>
    <t>香港按揭证券 1.07 2024-01-17</t>
  </si>
  <si>
    <t>HENLND 1.6 01/13/24</t>
  </si>
  <si>
    <t>HK0000813979</t>
  </si>
  <si>
    <t>2022-01-06</t>
  </si>
  <si>
    <t>恒基地产 1.6 2024-01-13</t>
  </si>
  <si>
    <t>2024-01-13</t>
  </si>
  <si>
    <t>68D</t>
  </si>
  <si>
    <t>2022-01-13</t>
  </si>
  <si>
    <t>2022-04-13</t>
  </si>
  <si>
    <t>HKMTGC 0.95 01/11/24</t>
  </si>
  <si>
    <t>HK0000813896</t>
  </si>
  <si>
    <t>2022-01-04</t>
  </si>
  <si>
    <t>香港按揭证券 0.95 2024-01-11</t>
  </si>
  <si>
    <t>66D</t>
  </si>
  <si>
    <t>2023-01-11</t>
  </si>
  <si>
    <t>HENLND 1.55 01/11/24</t>
  </si>
  <si>
    <t>HK0000813904</t>
  </si>
  <si>
    <t>恒基地产 1.55 2024-01-11</t>
  </si>
  <si>
    <t>DBS Bank Ltd/Hong Kong</t>
  </si>
  <si>
    <t>HKMTGC 1.19 12/16/24</t>
  </si>
  <si>
    <t>HK0000801909</t>
  </si>
  <si>
    <t>2021-12-24</t>
  </si>
  <si>
    <t>香港按揭证券 1.19 2024-12-16</t>
  </si>
  <si>
    <t>2.9452</t>
  </si>
  <si>
    <t>2022-01-05</t>
  </si>
  <si>
    <t>中骏集团控股有限公司</t>
  </si>
  <si>
    <t>CHINSC 5.95 09/29/24</t>
  </si>
  <si>
    <t>XS2316077572</t>
  </si>
  <si>
    <t>2021-12-23</t>
  </si>
  <si>
    <t>中骏集团控股 5.95 2024-09-29</t>
  </si>
  <si>
    <t>Ca/NR</t>
  </si>
  <si>
    <t>3.5041</t>
  </si>
  <si>
    <t>TRACE;香港交易所</t>
  </si>
  <si>
    <t>6.40%区域</t>
  </si>
  <si>
    <t>5.95%</t>
  </si>
  <si>
    <t>-0.97%</t>
  </si>
  <si>
    <t>98.0%</t>
  </si>
  <si>
    <t>87.0%</t>
  </si>
  <si>
    <t>UBS AG/Hong Kong</t>
  </si>
  <si>
    <t>CHINSC</t>
  </si>
  <si>
    <t>2023-09-29</t>
  </si>
  <si>
    <t>2021-09-29</t>
  </si>
  <si>
    <t>China SCE Group Holdings Ltd</t>
  </si>
  <si>
    <t>发行人在中国境外注册的若干受限制的子公司</t>
  </si>
  <si>
    <t>2021-03-29</t>
  </si>
  <si>
    <t>条款：控制权变更回售@101%；可赎回日：2023年9月29日，按101%</t>
  </si>
  <si>
    <t>Deutsche Bank AG/Singapore;Guotai Junan International Holdings;Merrill Lynch Asia Pacific;UBS AG/Hong Kong;Hongkong &amp; Shanghai Banking Corporation Ltd;Bank of East Asia</t>
  </si>
  <si>
    <t>海宁仰山实业集团有限公司</t>
  </si>
  <si>
    <t>HNYSSY 1.95 12/29/24</t>
  </si>
  <si>
    <t>XS2426042292</t>
  </si>
  <si>
    <t>海宁仰山 1.95 2024-12-29</t>
  </si>
  <si>
    <t>2024-12-29</t>
  </si>
  <si>
    <t>1.95%</t>
  </si>
  <si>
    <t>上海银行股份有限公司杭州分行</t>
  </si>
  <si>
    <t>嘉兴市</t>
  </si>
  <si>
    <t>海宁市</t>
  </si>
  <si>
    <t>Guotai Junan International Holdings;BOSC International Comp Ltd</t>
  </si>
  <si>
    <t>1.14Y</t>
  </si>
  <si>
    <t>HNYSSY</t>
  </si>
  <si>
    <t>2021-12-29</t>
  </si>
  <si>
    <t>2022-06-29</t>
  </si>
  <si>
    <t>Yangshan Overseas Development Co., Ltd</t>
  </si>
  <si>
    <t>CMB Wing Lung Bank;Industrial Bank/Hong Kong</t>
  </si>
  <si>
    <t>Guotai Junan International Holdings;BOSC International Comp Ltd;Industrial Bank/Hong Kong;CMB Wing Lung Bank</t>
  </si>
  <si>
    <t>SHDCOM 7 11/29/24</t>
  </si>
  <si>
    <t>XS2411437911</t>
  </si>
  <si>
    <t>2021-12-22</t>
  </si>
  <si>
    <t>鲁商集团 7 2024-11-29</t>
  </si>
  <si>
    <t>2024-11-29</t>
  </si>
  <si>
    <t>Zhongtai International Securities Ltd;Shenwan Hongyuan Securities HK Ltd;TF International</t>
  </si>
  <si>
    <t>2021-12-28</t>
  </si>
  <si>
    <t>2022-05-29</t>
  </si>
  <si>
    <t>FUYUAN WORLDWIDE LTD</t>
  </si>
  <si>
    <t>2021-11-29</t>
  </si>
  <si>
    <t>SDG Securities HK Ltd;Central Wealth Securities Investment Ltd</t>
  </si>
  <si>
    <t>TF International;Zhongtai International Securities Ltd;Shenwan Hongyuan Securities HK Ltd;SDG Securities HK Ltd;Orient Securities Hong Kong Ltd</t>
  </si>
  <si>
    <t>XS2426024126</t>
  </si>
  <si>
    <t>2.9205</t>
  </si>
  <si>
    <t>6.99688%</t>
  </si>
  <si>
    <t>条款：控制权变更回售@101%；已替换：XS2411437911</t>
  </si>
  <si>
    <t>TF International;Central Wealth Securities Investment Ltd;Zhongtai International Securities Ltd;Shenwan Hongyuan Securities HK Ltd;SDG Securities HK Ltd</t>
  </si>
  <si>
    <t>西安航空城建设发展(集团)有限公司</t>
  </si>
  <si>
    <t>XIANAV 6.2 12/28/24</t>
  </si>
  <si>
    <t>XS2419209411</t>
  </si>
  <si>
    <t>西安航空城建设发展(集团)有限公司 6.2 2024-12-28</t>
  </si>
  <si>
    <t>2024-12-28</t>
  </si>
  <si>
    <t>6.2%</t>
  </si>
  <si>
    <t>陕西航空经济技术开发区</t>
  </si>
  <si>
    <t>Fosun Hani Securities;Wilson Securities Ltd;Dongxing Securities (Hong Kong)</t>
  </si>
  <si>
    <t>XIANAV</t>
  </si>
  <si>
    <t>Xi'an Aviation City Construction &amp; Development Group Co Ltd</t>
  </si>
  <si>
    <t>Dongxing Securities (Hong Kong);Wilson Securities Ltd;Fosun Hani Securities</t>
  </si>
  <si>
    <t>海盐杭州湾投资发展集团有限公司</t>
  </si>
  <si>
    <t>HYHZWI 1.95 12/24/24</t>
  </si>
  <si>
    <t>XS2425757254</t>
  </si>
  <si>
    <t>2021-12-21</t>
  </si>
  <si>
    <t>杭州湾集团 1.95 2024-12-24</t>
  </si>
  <si>
    <t>2024-12-24</t>
  </si>
  <si>
    <t>1.95%区域</t>
  </si>
  <si>
    <t>浙商银行股份有限公司杭州分行</t>
  </si>
  <si>
    <t>海盐县</t>
  </si>
  <si>
    <t>Guotai Junan International Holdings;China Zheshang Bank Co Ltd/Hong Kong</t>
  </si>
  <si>
    <t>HYHZWI</t>
  </si>
  <si>
    <t>Hangzhou Bay Overseas Development Co., Ltd.</t>
  </si>
  <si>
    <t>SPDB International</t>
  </si>
  <si>
    <t>Guotai Junan International Holdings;SPDB International;China Zheshang Bank Co Ltd/Hong Kong</t>
  </si>
  <si>
    <t>SHDCOM 3.5 11/16/24</t>
  </si>
  <si>
    <t>XS2417619918</t>
  </si>
  <si>
    <t>2021-12-20</t>
  </si>
  <si>
    <t>鲁商集团 3.5 2024-11-16</t>
  </si>
  <si>
    <t>2.8986</t>
  </si>
  <si>
    <t>2024-11-16</t>
  </si>
  <si>
    <t>3.5%区域</t>
  </si>
  <si>
    <t>Zhongtai International;Shenwan Hongyuan Securities HK Ltd;TF International</t>
  </si>
  <si>
    <t>1.03Y</t>
  </si>
  <si>
    <t>2022-06-23</t>
  </si>
  <si>
    <t>东省商业集团有限公司</t>
  </si>
  <si>
    <t>China Zheshang Bank Co Ltd/Hong Kong;ICBC International;Central Wealth Securities Investment Ltd</t>
  </si>
  <si>
    <t>Zhongtai International;China Zheshang Bank Co Ltd/Hong Kong;TF International;ICBC International;Central Wealth Securities Investment Ltd;Shenwan Hongyuan Securities HK Ltd</t>
  </si>
  <si>
    <t>浙江钱塘江投资开发有限公司</t>
  </si>
  <si>
    <t>HNJSDV 1.95 12/23/24</t>
  </si>
  <si>
    <t>XS2425416851</t>
  </si>
  <si>
    <t>2021-12-17</t>
  </si>
  <si>
    <t>钱塘江公司 1.95 2024-12-23</t>
  </si>
  <si>
    <t>2024-12-23</t>
  </si>
  <si>
    <t>Hung Sing Securities Ltd;Haitong International Securities;Dingxin (Securities)</t>
  </si>
  <si>
    <t>HNJSDV</t>
  </si>
  <si>
    <t>Zhongchuang HK Technology Co Ltd</t>
  </si>
  <si>
    <t>China Industrial Securities International;CMB Wing Lung Bank;Southwest Securities HK Brokerage Ltd;China Everbright Securities (HK);Industrial Bank/Hong Kong;China Zheshang Bank Co Ltd/Hong Kong</t>
  </si>
  <si>
    <t>Hung Sing Securities Ltd;China Zheshang Bank Co Ltd/Hong Kong;Haitong International Securities;China Industrial Securities International;Industrial Bank/Hong Kong;China Everbright Securities (HK);Southwest Securities HK Brokerage Ltd;CMB Wing Lung Bank;Dingxin (Securities)</t>
  </si>
  <si>
    <t>无锡市广益建设发展集团有限公司</t>
  </si>
  <si>
    <t>WXGYGP 1.95 12/21/24</t>
  </si>
  <si>
    <t>XS2421424115</t>
  </si>
  <si>
    <t>2021-12-16</t>
  </si>
  <si>
    <t>广益建设 1.95 2024-12-21</t>
  </si>
  <si>
    <t>2024-12-21</t>
  </si>
  <si>
    <t>江苏银行股份有限公司无锡分行</t>
  </si>
  <si>
    <t>梁溪区</t>
  </si>
  <si>
    <t>Central Wealth Securities Investment Ltd;CMB Wing Lung Bank;Guolian Securities</t>
  </si>
  <si>
    <t>1.12Y</t>
  </si>
  <si>
    <t>WXGYGP</t>
  </si>
  <si>
    <t>Wuxi Guangyi Construction Development Group Co., Ltd.</t>
  </si>
  <si>
    <t>China Industrial Securities International;SunRiver International Securities Group Limited</t>
  </si>
  <si>
    <t>Guolian Securities;China Industrial Securities International;Central Wealth Securities Investment Ltd;SunRiver International Securities Group Limited;CMB Wing Lung Bank</t>
  </si>
  <si>
    <t>中国飞机租赁集团控股有限公司</t>
  </si>
  <si>
    <t>CHNAAR 4.85 12/23/24</t>
  </si>
  <si>
    <t>XS2396615481</t>
  </si>
  <si>
    <t>中国飞机租赁 4.85 2024-12-23</t>
  </si>
  <si>
    <t>4.85%</t>
  </si>
  <si>
    <t>-20.00%</t>
  </si>
  <si>
    <t>China Everbright Bank/Hong Kong;BNP Paribas;China CITIC Bank International Ltd</t>
  </si>
  <si>
    <t>CHNAAR</t>
  </si>
  <si>
    <t>CALC Bonds Limited</t>
  </si>
  <si>
    <t>China Zheshang Bank Co Ltd/Hong Kong;China Everbright Securities (HK);Shenwan Hongyuan Capital HK Ltd</t>
  </si>
  <si>
    <t>China Zheshang Bank Co Ltd/Hong Kong;Shenwan Hongyuan Capital HK Ltd;China CITIC Bank International Ltd;China Everbright Securities (HK);China Everbright Bank/Hong Kong;BNP Paribas</t>
  </si>
  <si>
    <t>江苏姜堰经开集团有限公司</t>
  </si>
  <si>
    <t>TZJYJK 5.17 12/20/24</t>
  </si>
  <si>
    <t>XS2423461909</t>
  </si>
  <si>
    <t>姜堰经开 5.17 2024-12-20</t>
  </si>
  <si>
    <t>2024-12-20</t>
  </si>
  <si>
    <t>5.30%区域</t>
  </si>
  <si>
    <t>5.17%</t>
  </si>
  <si>
    <t>泰州市</t>
  </si>
  <si>
    <t>姜堰区</t>
  </si>
  <si>
    <t>Silk Road International Capital Ltd;Shun Heng Securities Ltd</t>
  </si>
  <si>
    <t>TZJYJK</t>
  </si>
  <si>
    <t>SAN Shui International Development Co Ltd</t>
  </si>
  <si>
    <t>China Zheshang Bank Co Ltd/Hong Kong</t>
  </si>
  <si>
    <t>China Zheshang Bank Co Ltd/Hong Kong;Silk Road International Capital Ltd;Shun Heng Securities Ltd</t>
  </si>
  <si>
    <t>绿城中国控股有限公司</t>
  </si>
  <si>
    <t>GRNCH 5.95 12/22/24</t>
  </si>
  <si>
    <t>XS2390472202</t>
  </si>
  <si>
    <t>2021-12-15</t>
  </si>
  <si>
    <t>绿城中国 5.95 2024-12-22</t>
  </si>
  <si>
    <t>Ba3/BB-</t>
  </si>
  <si>
    <t>负面/正面</t>
  </si>
  <si>
    <t>2024-12-22</t>
  </si>
  <si>
    <t>0.25%</t>
  </si>
  <si>
    <t>Credit Suisse;HSBC;GF Securities</t>
  </si>
  <si>
    <t>46D+1.0Y</t>
  </si>
  <si>
    <t>GRNCH</t>
  </si>
  <si>
    <t>2023-12-22</t>
  </si>
  <si>
    <t>Greentown China Holdings Ltd</t>
  </si>
  <si>
    <t>发行人在中国境外成立的若干受限子公司</t>
  </si>
  <si>
    <t>条款：控制权变更回售@101%。发行人赎回选择：可于2023年12月22日当天或之后随时按101%赎回</t>
  </si>
  <si>
    <t>Credit Suisse;GF Securities;HSBC</t>
  </si>
  <si>
    <t>湖州新型城市投资发展集团有限公司</t>
  </si>
  <si>
    <t>HZNCID 4.5 12/21/24</t>
  </si>
  <si>
    <t>G218007</t>
  </si>
  <si>
    <t>2021-12-14</t>
  </si>
  <si>
    <t>新型城市公司 4.5 2024-12-21</t>
  </si>
  <si>
    <t>上海银行股份有限公司宁波分行</t>
  </si>
  <si>
    <t>China Industrial Securities International;BOSC International Comp Ltd</t>
  </si>
  <si>
    <t>自贸区债券</t>
  </si>
  <si>
    <t>HZNCID</t>
  </si>
  <si>
    <t>Huzhou New City Investment Development Group Co Ltd</t>
  </si>
  <si>
    <t>Industrial Bank/Hong Kong;Central Wealth Securities Investment Ltd;Hung Sing Securities Ltd;AMC Wanhai Securities Ltd</t>
  </si>
  <si>
    <t>Hung Sing Securities Ltd;BOSC International Comp Ltd;AMC Wanhai Securities Ltd;Industrial Bank/Hong Kong;Central Wealth Securities Investment Ltd;China Industrial Securities International</t>
  </si>
  <si>
    <t>G218008</t>
  </si>
  <si>
    <t>宁波银行股份有限公司湖州分行</t>
  </si>
  <si>
    <t>China Industrial Securities International</t>
  </si>
  <si>
    <t>Industrial Bank/Hong Kong;Soochow Securities;Guosen Securities (HK);Sinolink Securities</t>
  </si>
  <si>
    <t>Guosen Securities (HK);Sinolink Securities;Industrial Bank/Hong Kong;China Industrial Securities International;Soochow Securities</t>
  </si>
  <si>
    <t>温州市鹿城区国有控股集团有限公司</t>
  </si>
  <si>
    <t>WZLCSO 4.1 12/16/24</t>
  </si>
  <si>
    <t>XS2421276093</t>
  </si>
  <si>
    <t>2021-12-13</t>
  </si>
  <si>
    <t>温州市鹿城区国有控股集团有限公司 4.1 2024-12-16</t>
  </si>
  <si>
    <t>4.1%</t>
  </si>
  <si>
    <t>宁波银行股份有限公司温州分行</t>
  </si>
  <si>
    <t>温州市</t>
  </si>
  <si>
    <t>鹿城区</t>
  </si>
  <si>
    <t>WZLCSO</t>
  </si>
  <si>
    <t>2022-06-16</t>
  </si>
  <si>
    <t>Wenzhou Lucheng District State-Owned Holding Group Co Ltd</t>
  </si>
  <si>
    <t>Industrial Bank/Hong Kong;China Zheshang Bank Co Ltd/Hong Kong;Huaxia Bank Co Ltd/Hong Kong;CNCB Hong Kong Capital;Zhongtai International Securities Ltd;Central Wealth Securities Investment Ltd</t>
  </si>
  <si>
    <t>CNCB Hong Kong Capital;China Zheshang Bank Co Ltd/Hong Kong;Huaxia Bank Co Ltd/Hong Kong;China Securities International;Industrial Bank/Hong Kong;Zhongtai International Securities Ltd;Central Wealth Securities Investment Ltd</t>
  </si>
  <si>
    <t>CCB FLOAT 12/21/24</t>
  </si>
  <si>
    <t>XS2422720305</t>
  </si>
  <si>
    <t>中国建设银行 FLOAT 2024-12-21</t>
  </si>
  <si>
    <t>SOFR Compounded Index+80bps区域</t>
  </si>
  <si>
    <t>SOFR Compounded Index + 50bps</t>
  </si>
  <si>
    <t>-0.05%</t>
  </si>
  <si>
    <t>O/N SOFR +50.000</t>
  </si>
  <si>
    <t>China Construction Bank Corp/Macau</t>
  </si>
  <si>
    <t>China Construction Bank Corp/Macau;China Construction Bank (Asia);CCB International Capital Ltd;Agricultural Bank of China/Hong Kong;Bank of China Hong Kong Ltd;Bank of China;Bank of Communications;China CITIC Bank International Ltd;China Everbright Bank/Hong Kong;China International Capital Corp;China Securities International;CLSA Ltd;CMB Wing Lung Bank;Credit Agricole CIB;Hongkong &amp; Shanghai Banking Corporation Ltd;ICBC Macau;ICBC (Asia);Industrial Bank/Hong Kong;KGI Asia Ltd;Mizuho Securities Co Ltd;Nanyang Commercial Bank Ltd;Natixis;Shanghai Pudong Development Bank/Hong Kong;Standard Chartered Bank</t>
  </si>
  <si>
    <t>Mizuho Securities Co Ltd;Bank of China Hong Kong Ltd;Bank of China;Credit Agricole CIB;China CITIC Bank International Ltd;Industrial Bank/Hong Kong;ICBC (Asia);Hongkong &amp; Shanghai Banking Corporation Ltd;CCB International Capital Ltd;CMB Wing Lung Bank;Standard Chartered Bank;ICBC Macau;Nanyang Commercial Bank Ltd;China Construction Bank (Asia);Shanghai Pudong Development Bank/Hong Kong;Agricultural Bank of China/Hong Kong;Bank of Communications;China Securities International;China International Capital Corp;Natixis;China Construction Bank Corp/Macau;China Everbright Bank/Hong Kong;CLSA Ltd;KGI Asia Ltd</t>
  </si>
  <si>
    <t>PWRLNG 6.25 08/10/24</t>
  </si>
  <si>
    <t>XS2213954766</t>
  </si>
  <si>
    <t>2021-12-10</t>
  </si>
  <si>
    <t>宝龙地产 6.25 2024-08-10</t>
  </si>
  <si>
    <t>Caa3/NR</t>
  </si>
  <si>
    <t>4.0000</t>
  </si>
  <si>
    <t>2024-08-10</t>
  </si>
  <si>
    <t>新加坡交易所;法兰克福证券交易所</t>
  </si>
  <si>
    <t>7.0%区域</t>
  </si>
  <si>
    <t>-0.01%</t>
  </si>
  <si>
    <t>84.0%</t>
  </si>
  <si>
    <t>83.0%</t>
  </si>
  <si>
    <t>Guotai Junan International Holdings</t>
  </si>
  <si>
    <t>增发;同意征求</t>
  </si>
  <si>
    <t>B2/B</t>
  </si>
  <si>
    <t>278D</t>
  </si>
  <si>
    <t>2021-02-10</t>
  </si>
  <si>
    <t>2020-08-10</t>
  </si>
  <si>
    <t>条款：控制权变更回售@101%；</t>
  </si>
  <si>
    <t>Haitong International Securities Co Ltd;Guotai Junan Securities (Hong Kong) Ltd;Citigroup Global Markets Ltd;UBS AG/Hong Kong;China CITIC Bank International Ltd;Deutsche Bank AG/Hong Kong;Bank of East Asia China Ltd;China Industrial Securities International Brokerage Limited;Credit Suisse (HK) Ltd</t>
  </si>
  <si>
    <t>北京市基础设施投资有限公司</t>
  </si>
  <si>
    <t>BEIJHK 1.6 12/21/24</t>
  </si>
  <si>
    <t>HK0000801552</t>
  </si>
  <si>
    <t>京投公司 1.6 2024-12-21</t>
  </si>
  <si>
    <t>公交</t>
  </si>
  <si>
    <t>BEIJHK</t>
  </si>
  <si>
    <t>Eastern Creation II Investment Holdings Ltd</t>
  </si>
  <si>
    <t>靖江港口集团有限公司</t>
  </si>
  <si>
    <t>JJHD 1.95 12/17/24</t>
  </si>
  <si>
    <t>XS2403474310</t>
  </si>
  <si>
    <t>靖江港口 1.95 2024-12-17</t>
  </si>
  <si>
    <t>2.1%区域</t>
  </si>
  <si>
    <t>上海银行股份有限公司南京分行</t>
  </si>
  <si>
    <t>靖江市</t>
  </si>
  <si>
    <t>Haitong International Securities;BOSC International Comp Ltd</t>
  </si>
  <si>
    <t>港口</t>
  </si>
  <si>
    <t>JJHD</t>
  </si>
  <si>
    <t>Jingjiang Port Group Co Ltd</t>
  </si>
  <si>
    <t>Industrial Bank/Hong Kong;CMB International Capital Corp Ltd;Shanghai Pudong Development Bank/Hong Kong;Tensant Securities Ltd;Alpha International Securities Hong Kong;Guoyuan Capital Hong Kong Ltd;HK Sinoko Capital Ltd</t>
  </si>
  <si>
    <t>Shanghai Pudong Development Bank/Hong Kong;Alpha International Securities Hong Kong;Guoyuan Capital Hong Kong Ltd;BOSC International Comp Ltd;Haitong International Securities;Industrial Bank/Hong Kong;CMB International Capital Corp Ltd;HK Sinoko Capital Ltd;Tensant Securities Ltd</t>
  </si>
  <si>
    <t>青岛动车小镇投资集团有限公司</t>
  </si>
  <si>
    <t>QDHSTI 2.9 12/15/24</t>
  </si>
  <si>
    <t>XS2420253697</t>
  </si>
  <si>
    <t>青岛动投 2.9 2024-12-15</t>
  </si>
  <si>
    <t>维好协议+SBLC</t>
  </si>
  <si>
    <t>青岛银行股份有限公司</t>
  </si>
  <si>
    <t>青岛市</t>
  </si>
  <si>
    <t>城阳区</t>
  </si>
  <si>
    <t>Orient Securities Hong Kong Ltd;Fosun Hani Securities;Huatai International Ltd;Harmonia Capital Co Ltd</t>
  </si>
  <si>
    <t>QDHSTI</t>
  </si>
  <si>
    <t>Qingdao High-Speed Train Industry Development Group Bvi Co Ltd</t>
  </si>
  <si>
    <t>Harmonia Capital Co Ltd;Huatai International Ltd;Fosun Hani Securities;Orient Securities Hong Kong Ltd</t>
  </si>
  <si>
    <t>黄石市国有资产经营有限公司</t>
  </si>
  <si>
    <t>HUASST 2.8 12/15/24</t>
  </si>
  <si>
    <t>XS2406138672</t>
  </si>
  <si>
    <t>黄石国资 2.8 2024-12-15</t>
  </si>
  <si>
    <t>2.8%</t>
  </si>
  <si>
    <t>渤海银行股份有限公司武汉分行</t>
  </si>
  <si>
    <t>黄石市</t>
  </si>
  <si>
    <t>Dongxing Securities (Hong Kong);Fosun Hani Securities;Wilson Securities Ltd;China Zheshang Bank Co Ltd/Hong Kong;Shanghai Pudong Development Bank/Hong Kong;CNCB Hong Kong Capital</t>
  </si>
  <si>
    <t>HUASST</t>
  </si>
  <si>
    <t>Huangshi State-Owned Assets Management Co.Ltd.</t>
  </si>
  <si>
    <t>CNCB Hong Kong Capital;Dongxing Securities (Hong Kong);Shanghai Pudong Development Bank/Hong Kong;China Zheshang Bank Co Ltd/Hong Kong;Wilson Securities Ltd;Fosun Hani Securities</t>
  </si>
  <si>
    <t>青岛市即墨区城市旅游开发投资有限公司</t>
  </si>
  <si>
    <t>JIMOTM 2.9 12/14/24</t>
  </si>
  <si>
    <t>XS2416416514</t>
  </si>
  <si>
    <t>2021-12-09</t>
  </si>
  <si>
    <t>即墨旅投 2.9 2024-12-14</t>
  </si>
  <si>
    <t>2024-12-14</t>
  </si>
  <si>
    <t>3.2%区域</t>
  </si>
  <si>
    <t>2.9%</t>
  </si>
  <si>
    <t>-0.66%</t>
  </si>
  <si>
    <t>即墨区</t>
  </si>
  <si>
    <t>Central Wealth Securities Investment Ltd</t>
  </si>
  <si>
    <t>JIMOTM</t>
  </si>
  <si>
    <t>Jingming Yuantong Development Investment Bvi Co Ltd</t>
  </si>
  <si>
    <t>Industrial Bank/Hong Kong;Haitong International Securities Co Ltd;ABC International Holding;CNCB Hong Kong Capital;SunRiver International Securities Group Ltd;TFI Securities &amp; Futures Ltd;China Industrial Securities International Br;Shenwan Hongyuan Capital HK Ltd;CLSA Ltd</t>
  </si>
  <si>
    <t>CNCB Hong Kong Capital;Haitong International Securities Co Ltd;Shenwan Hongyuan Capital HK Ltd;Industrial Bank/Hong Kong;Central Wealth Securities Investment Ltd;ABC International Holding;SunRiver International Securities Group Ltd;CLSA Ltd;TFI Securities &amp; Futures Ltd;China Industrial Securities International Br</t>
  </si>
  <si>
    <t>平度市国有资产经营管理有限公司</t>
  </si>
  <si>
    <t>PDSOAM 5 12/16/24</t>
  </si>
  <si>
    <t>XS2416972581</t>
  </si>
  <si>
    <t>平度国资 5 2024-12-16</t>
  </si>
  <si>
    <t>5.3%区域</t>
  </si>
  <si>
    <t>平度市</t>
  </si>
  <si>
    <t>Orient Securities Hong Kong Ltd;Huaxia Bank Co Ltd/Hong Kong</t>
  </si>
  <si>
    <t>PDSOAM</t>
  </si>
  <si>
    <t>Pingdu State-owned Asset Management Co Ltd</t>
  </si>
  <si>
    <t>平度市城市建设投资开发有限公司</t>
  </si>
  <si>
    <t>CNCB Hong Kong Capital;Industrial Bank/Hong Kong;Donghai International Securities Hong Kong L;Shenwan Hongyuan Capital HK Ltd;TFI Securities &amp; Futures Ltd;Guoyuan Capital Hong Kong Ltd;Glam Capital Ltd;China International Capital Corp;Zhongtai International Securities Ltd</t>
  </si>
  <si>
    <t>CNCB Hong Kong Capital;Guoyuan Capital Hong Kong Ltd;Shenwan Hongyuan Capital HK Ltd;Donghai International Securities Hong Kong L;Glam Capital Ltd;Huaxia Bank Co Ltd/Hong Kong;Industrial Bank/Hong Kong;Zhongtai International Securities Ltd;China International Capital Corp;TFI Securities &amp; Futures Ltd;Orient Securities Hong Kong Ltd</t>
  </si>
  <si>
    <t>光银国际投资有限公司</t>
  </si>
  <si>
    <t>CEBINT 2 12/15/24</t>
  </si>
  <si>
    <t>XS2418777285</t>
  </si>
  <si>
    <t>2021-12-08</t>
  </si>
  <si>
    <t>光银国际 2 2024-12-15</t>
  </si>
  <si>
    <t>T+170bps区域</t>
  </si>
  <si>
    <t>T+125bps</t>
  </si>
  <si>
    <t>-0.14%</t>
  </si>
  <si>
    <t>CEB International Capital Corp Ltd;Standard Chartered Bank;Bank of Communications/Hong Kong;China Construction Bank (Asia);CMB Wing Lung Bank;Industrial Bank/Hong Kong;Shanghai Pudong Development Bank/Hong Kong;</t>
  </si>
  <si>
    <t>CEBINT</t>
  </si>
  <si>
    <t>Cebi Splendid Ltd</t>
  </si>
  <si>
    <t>ABC International Holding;ANZ;Bank of China;Bank of China Hong Kong Ltd;BOCOM International Securities Ltd;CCB International Capital Ltd;China CITIC Bank International Ltd;China Industrial Securities International Br;China International Capital Corp HK Securiti;China Merchants Securities (HK) Co Ltd;China Minsheng Banking Corp Ltd/Hong Kong;China Securities International;CLSA Ltd;CMBC Capital Holdings;CNCB Hong Kong Capital;China Everbright Securities (HK);Guosen Securities HK Capital Co Ltd;Haitong International Securities Co Ltd;Huatai International Finance Ltd;ICBC (Asia);Nanyang Commercial Bank Ltd;Natixis/Hong Kong;Shenwan Hongyuan Capital HK Ltd;Silk Road International Capital Ltd;SMBC Nikko Capital Markets Ltd;SOOCHOW SECURITIES INT;SPDB International Capital Ltd;Tensant Securities Ltd;Bank of East Asia;Zhongtai International Securities Ltd</t>
  </si>
  <si>
    <t>CEB International Capital Corp Ltd;Bank of China;Huatai International Finance Ltd;Silk Road International Capital Ltd;China CITIC Bank International Ltd;SOOCHOW SECURITIES INT;Industrial Bank/Hong Kong;China Everbright Securities (HK);ANZ;CCB International Capital Ltd;China Merchants Securities (HK) Co Ltd;Bank of East Asia;CNCB Hong Kong Capital;Nanyang Commercial Bank Ltd;China Construction Bank (Asia);BOCOM International Securities Ltd;Shenwan Hongyuan Capital HK Ltd;China Securities International;CLSA Ltd;Guosen Securities HK Capital Co Ltd;Bank of Communications/Hong Kong;Bank of China Hong Kong Ltd;CMBC Capital Holdings;Haitong International Securities Co Ltd;Zhongtai International Securities Ltd;ICBC (Asia);Natixis/Hong Kong;SMBC Nikko Capital Markets Ltd;Tensant Securities Ltd;CMB Wing Lung Bank;China Industrial Securities International Br;Standard Chartered Bank;China Minsheng Banking Corp Ltd/Hong Kong;Shanghai Pudong Development Bank/Hong Kong;China International Capital Corp HK Securiti;SPDB International Capital Ltd;ABC International Holding</t>
  </si>
  <si>
    <t>余姚经济开发区建设投资发展有限公司</t>
  </si>
  <si>
    <t>YYSCIH 2.5 12/13/24</t>
  </si>
  <si>
    <t>XS2413554036</t>
  </si>
  <si>
    <t>余姚经开投 2.5 2024-12-13</t>
  </si>
  <si>
    <t>2.60%区域</t>
  </si>
  <si>
    <t>2.50%</t>
  </si>
  <si>
    <t>宁波市</t>
  </si>
  <si>
    <t>余姚市</t>
  </si>
  <si>
    <t>YYSCIH</t>
  </si>
  <si>
    <t>Yuyao Economic Development Zone Construction Investment &amp; Development Co Ltd</t>
  </si>
  <si>
    <t>余姚市舜财投资控股有限公司</t>
  </si>
  <si>
    <t>China Zheshang Bank Co Ltd/Hong Kong;ChaoShang Securities Ltd</t>
  </si>
  <si>
    <t>Guotai Junan International Holdings;ChaoShang Securities Ltd;BOSC International Comp Ltd;China Zheshang Bank Co Ltd/Hong Kong</t>
  </si>
  <si>
    <t>山东明水国开发展集团有限公司</t>
  </si>
  <si>
    <t>SDMSGK 1.98 12/13/24</t>
  </si>
  <si>
    <t>XS2418061383</t>
  </si>
  <si>
    <t>明水国开 1.98 2024-12-13</t>
  </si>
  <si>
    <t>1.98%</t>
  </si>
  <si>
    <t>北京银行股份有限公司济南分行</t>
  </si>
  <si>
    <t>明水经济技术开发区</t>
  </si>
  <si>
    <t>SDMSGK</t>
  </si>
  <si>
    <t>Shandong Mingshui Guokai Development Group Co Ltd</t>
  </si>
  <si>
    <t>CMB Wing Lung Bank Ltd/Shanghai;TF International;SunRiver International Securities Group Ltd</t>
  </si>
  <si>
    <t>CMB Wing Lung Bank Ltd/Shanghai;TF International;Central Wealth Securities Investment Ltd;SunRiver International Securities Group Ltd</t>
  </si>
  <si>
    <t>无锡市建设发展投资有限公司</t>
  </si>
  <si>
    <t>WUXIMU 1.95 12/14/24</t>
  </si>
  <si>
    <t>XS2416568702</t>
  </si>
  <si>
    <t>无锡建发 1.95 2024-12-14</t>
  </si>
  <si>
    <t>2.50%区域</t>
  </si>
  <si>
    <t>1.95%-2.0% (WPIR)</t>
  </si>
  <si>
    <t>-0.13%</t>
  </si>
  <si>
    <t>Standard Chartered Bank;China Securities International;CLSA Ltd;Oversea-Chinese Banking Corp;Huaxia Bank Co Ltd/Hong Kong</t>
  </si>
  <si>
    <t>WUXIMU</t>
  </si>
  <si>
    <t>Xihui Haiwai I Investment Holdings Co Ltd</t>
  </si>
  <si>
    <t>CNCB Hong Kong Capital;Bank of Communications;Industrial Bank/Hong Kong;China Minsheng Banking Corp Ltd/Hong Kong;China Everbright Bank/Hong Kong;CMB Wing Lung Bank;Shanghai Pudong Development Bank/Hong Kong;Huatai International Finance Ltd</t>
  </si>
  <si>
    <t>Huatai International Finance Ltd;Huaxia Bank Co Ltd/Hong Kong;Industrial Bank/Hong Kong;Oversea-Chinese Banking Corp;CMB Wing Lung Bank;Standard Chartered Bank;CNCB Hong Kong Capital;China Minsheng Banking Corp Ltd/Hong Kong;Shanghai Pudong Development Bank/Hong Kong;Bank of Communications;China Securities International;China Everbright Bank/Hong Kong;CLSA Ltd</t>
  </si>
  <si>
    <t>明阳智慧能源集团股份公司</t>
  </si>
  <si>
    <t>MINYAN 1.6 12/14/24</t>
  </si>
  <si>
    <t>MO000A3KYVP5</t>
  </si>
  <si>
    <t>2021-12-06</t>
  </si>
  <si>
    <t>明阳智能 1.6 2024-12-14</t>
  </si>
  <si>
    <t>1.90%区域</t>
  </si>
  <si>
    <t>1.60%</t>
  </si>
  <si>
    <t>中国银行股份有限公司广东省分行</t>
  </si>
  <si>
    <t>中山市</t>
  </si>
  <si>
    <t>Bank of China/Macau Branch;Luso International Banking Ltd</t>
  </si>
  <si>
    <t>电源设备</t>
  </si>
  <si>
    <t>MINYAN</t>
  </si>
  <si>
    <t>Mingyang Smart Energy Bvi Co Ltd</t>
  </si>
  <si>
    <t>China Construction Bank (Asia);China Construction Bank Corp/Macau;CMB Wing Lung Bank;Shanghai Pudong Development Bank/Hong Kong;Industrial Bank/Hong Kong</t>
  </si>
  <si>
    <t>China Construction Bank (Asia);Shanghai Pudong Development Bank/Hong Kong;Luso International Banking Ltd;Industrial Bank/Hong Kong;China Construction Bank Corp/Macau;Bank of China/Macau Branch;CMB Wing Lung Bank</t>
  </si>
  <si>
    <t>烟台国丰投资控股集团有限公司</t>
  </si>
  <si>
    <t>YTGFIH 2.2 12/09/24</t>
  </si>
  <si>
    <t>XS2406804240</t>
  </si>
  <si>
    <t>国丰集团 2.2 2024-12-09</t>
  </si>
  <si>
    <t>2.70%区域</t>
  </si>
  <si>
    <t>Guotai Junan Securities (Hong Kong) Ltd;Haitong International Securities Co Ltd;Zhongtai International Securities Ltd</t>
  </si>
  <si>
    <t>化学制品</t>
  </si>
  <si>
    <t>YTGFIH</t>
  </si>
  <si>
    <t>Junfeng International Co Ltd</t>
  </si>
  <si>
    <t>Huaxia Bank Co Ltd/Hong Kong;CMBC Securities Co Ltd;CMB Wing Lung Bank;CNCB Hong Kong Capital;China Minsheng Banking Corp Ltd/Hong Kong;SPDB International Capital Ltd;ABCI Capital Ltd;Shenwan Hongyuan Securities HK Ltd;Chiyu Banking Corp</t>
  </si>
  <si>
    <t>Chiyu Banking Corp;CNCB Hong Kong Capital;China Minsheng Banking Corp Ltd/Hong Kong;Haitong International Securities Co Ltd;ABCI Capital Ltd;Guotai Junan Securities (Hong Kong) Ltd;Huaxia Bank Co Ltd/Hong Kong;SPDB International Capital Ltd;Zhongtai International Securities Ltd;Shenwan Hongyuan Securities HK Ltd;CMB Wing Lung Bank;CMBC Securities Co Ltd</t>
  </si>
  <si>
    <t>BOCOM 3.15 12/13/24</t>
  </si>
  <si>
    <t>HK0000732799</t>
  </si>
  <si>
    <t>交通银行 3.15 2024-12-13</t>
  </si>
  <si>
    <t>3.50% 区域</t>
  </si>
  <si>
    <t>3.15%</t>
  </si>
  <si>
    <t>Bank of Communications/Hong Kong;Bank of China Hong Kong Ltd;Bank of China;China Construction Bank (Asia);China Everbright Bank/Hong Kong;China International Capital Corp HK Securiti;CLSA Ltd;Hongkong &amp; Shanghai Banking Corporation Ltd;ICBC (Asia);Industrial Bank/Hong Kong;Shanghai Pudong Development Bank/Hong Kong;Standard Chartered Bank</t>
  </si>
  <si>
    <t>Standard Chartered Bank;China Construction Bank (Asia);Bank of China Hong Kong Ltd;Bank of China;Shanghai Pudong Development Bank/Hong Kong;China International Capital Corp HK Securiti;Industrial Bank/Hong Kong;ICBC (Asia);Hongkong &amp; Shanghai Banking Corporation Ltd;China Everbright Bank/Hong Kong;CLSA Ltd;Bank of Communications/Hong Kong</t>
  </si>
  <si>
    <t>宝鸡市投资(集团)有限公司</t>
  </si>
  <si>
    <t>BAJIIV 3.35 12/09/24</t>
  </si>
  <si>
    <t>XS2419745455</t>
  </si>
  <si>
    <t>宝鸡投资 3.35 2024-12-09</t>
  </si>
  <si>
    <t>3.35%</t>
  </si>
  <si>
    <t>西安银行股份有限公司</t>
  </si>
  <si>
    <t>宝鸡市</t>
  </si>
  <si>
    <t>Fosun Hani Securities;Dongxing Securities;Wilson Securities Ltd;TFI Securities &amp; Futures Ltd</t>
  </si>
  <si>
    <t>电力</t>
  </si>
  <si>
    <t>BAJIIV</t>
  </si>
  <si>
    <t>Baoji Investment Group Co Ltd</t>
  </si>
  <si>
    <t>Dongxing Securities;Wilson Securities Ltd;Fosun Hani Securities;TFI Securities &amp; Futures Ltd</t>
  </si>
  <si>
    <t>宁波南滨集团有限公司</t>
  </si>
  <si>
    <t>NBNBGC 3.5 12/08/24</t>
  </si>
  <si>
    <t>XS2418417668</t>
  </si>
  <si>
    <t>2021-12-03</t>
  </si>
  <si>
    <t>宁波南滨集团 3.5 2024-12-08</t>
  </si>
  <si>
    <t>2024-12-08</t>
  </si>
  <si>
    <t>3.5%</t>
  </si>
  <si>
    <t>宁海县</t>
  </si>
  <si>
    <t>Silk Road International Capital Ltd</t>
  </si>
  <si>
    <t>NBNBGC</t>
  </si>
  <si>
    <t>Yi Hong International Development Co Ltd</t>
  </si>
  <si>
    <t>China Zheshang Bank Co Ltd/Hong Kong;Silk Road International Capital Ltd</t>
  </si>
  <si>
    <t>泰州三福重工集团有限公司</t>
  </si>
  <si>
    <t>TZSHIG 1.9 12/07/24</t>
  </si>
  <si>
    <t>XS2416929227</t>
  </si>
  <si>
    <t>2021-12-01</t>
  </si>
  <si>
    <t>三福重工 1.9 2024-12-07</t>
  </si>
  <si>
    <t>华夏银行股份有限公司南京分行</t>
  </si>
  <si>
    <t>Huaxia Bank Co Ltd/Hong Kong</t>
  </si>
  <si>
    <t>船舶制造</t>
  </si>
  <si>
    <t>1.0Y+30D</t>
  </si>
  <si>
    <t>TZSHIG</t>
  </si>
  <si>
    <t>Victory Ovation Pte Ltd</t>
  </si>
  <si>
    <t>Sigma Capital Management Ltd;China Securities International;Fosun Hani Securities;Huatai International Finance Ltd;ABC International;Industrial Bank/Hong Kong</t>
  </si>
  <si>
    <t>Huatai International Finance Ltd;ABC International;Sigma Capital Management Ltd;China Securities International;Huaxia Bank Co Ltd/Hong Kong;Industrial Bank/Hong Kong;Fosun Hani Securities</t>
  </si>
  <si>
    <t>HKMTGC 1.27 12/06/24</t>
  </si>
  <si>
    <t>HK0000801339</t>
  </si>
  <si>
    <t>2021-11-30</t>
  </si>
  <si>
    <t>香港按揭证券 1.27 2024-12-06</t>
  </si>
  <si>
    <t>2.9973</t>
  </si>
  <si>
    <t>2024-12-06</t>
  </si>
  <si>
    <t>铁岭公共资产投资运营集团有限公司</t>
  </si>
  <si>
    <t>TLPUBL 9.1 12/06/24</t>
  </si>
  <si>
    <t>XS2412463882</t>
  </si>
  <si>
    <t>铁岭公共资产投资 9.1 2024-12-06</t>
  </si>
  <si>
    <t>辽宁省</t>
  </si>
  <si>
    <t>铁岭市</t>
  </si>
  <si>
    <t>TLPUBL</t>
  </si>
  <si>
    <t>Tieling Public Assets Investment &amp; Management Group Co Ltd</t>
  </si>
  <si>
    <t>TLPUBL 9.2 12/06/24</t>
  </si>
  <si>
    <t>XS2412466802</t>
  </si>
  <si>
    <t>铁岭公共资产投资 9.2 2024-12-06</t>
  </si>
  <si>
    <t>Alpha International Securities Hong Kong;China Everbright Securities (HK);China Zheshang Bank Co Ltd/Hong Kong;Guoyuan Capital Hong Kong Ltd;Industrial Bank/Hong Kong;SPDB International Capital Ltd</t>
  </si>
  <si>
    <t>青岛开发区投资建设集团有限公司</t>
  </si>
  <si>
    <t>QDKFTZ 4.6 12/06/24</t>
  </si>
  <si>
    <t>XS2368822503</t>
  </si>
  <si>
    <t>青岛开投 4.6 2024-12-06</t>
  </si>
  <si>
    <t>西海岸新区</t>
  </si>
  <si>
    <t>Guotai Junan International Holdings;Industrial Bank/Hong Kong</t>
  </si>
  <si>
    <t>QDKFTZ</t>
  </si>
  <si>
    <t>Qingdao Development Area Investment Construction Group Co., Ltd.</t>
  </si>
  <si>
    <t>China Industrial Securities International;Guosen Securities HK Capital Co Ltd;Orient Securities Hong Kong Ltd</t>
  </si>
  <si>
    <t>Guotai Junan International Holdings;China Industrial Securities International;Industrial Bank/Hong Kong;Guosen Securities HK Capital Co Ltd;Orient Securities Hong Kong Ltd</t>
  </si>
  <si>
    <t>建德市国有资产经营有限公司</t>
  </si>
  <si>
    <t>JDSOAM 4.85 12/06/24</t>
  </si>
  <si>
    <t>XS2416062441</t>
  </si>
  <si>
    <t>建德国资公司 4.85 2024-12-06</t>
  </si>
  <si>
    <t>建德市</t>
  </si>
  <si>
    <t>JDSOAM</t>
  </si>
  <si>
    <t>Jiantou International Hong Kong Co Ltd</t>
  </si>
  <si>
    <t>宁波市海曙开发建设投资集团有限公司</t>
  </si>
  <si>
    <t>NBHSDC 2.2 12/02/24</t>
  </si>
  <si>
    <t>XS2385886341</t>
  </si>
  <si>
    <t>2021-11-24</t>
  </si>
  <si>
    <t>海曙开投 2.2 2024-12-02</t>
  </si>
  <si>
    <t>2024-12-02</t>
  </si>
  <si>
    <t>2.7%区域</t>
  </si>
  <si>
    <t>2.2%</t>
  </si>
  <si>
    <t>-5.31%</t>
  </si>
  <si>
    <t>海曙区</t>
  </si>
  <si>
    <t>Silk Road International Capital Ltd;China International Capital Corp</t>
  </si>
  <si>
    <t>1.07Y</t>
  </si>
  <si>
    <t>NBHSDC</t>
  </si>
  <si>
    <t>2021-12-02</t>
  </si>
  <si>
    <t>Heng Yuan International Co Ltd</t>
  </si>
  <si>
    <t>Industrial Bank/Hong Kong;Shanghai Pudong Development Bank/Hong Kong;CNCB Hong Kong Capital;CEB International Capital Corp Ltd;CMB Wing Lung Bank;ABC International Holding</t>
  </si>
  <si>
    <t>CNCB Hong Kong Capital;CEB International Capital Corp Ltd;Shanghai Pudong Development Bank/Hong Kong;Silk Road International Capital Ltd;Industrial Bank/Hong Kong;ABC International Holding;China International Capital Corp;CMB Wing Lung Bank</t>
  </si>
  <si>
    <t>中国光大银行股份有限公司</t>
  </si>
  <si>
    <t>CHEVBK 1.27 12/01/24</t>
  </si>
  <si>
    <t>XS2390401524</t>
  </si>
  <si>
    <t>中国光大银行 1.27 2024-12-01</t>
  </si>
  <si>
    <t>2024-12-01</t>
  </si>
  <si>
    <t>T+70bps区域</t>
  </si>
  <si>
    <t>CT3+33 bps</t>
  </si>
  <si>
    <t>-0.44%</t>
  </si>
  <si>
    <t>China Everbright Bank/Hong Kong;Citigroup;Agricultural Bank of China/Hong Kong;Bank of China;Bank of Communications;China Construction Bank (Asia);CMBC Capital Holdings;ICBC (Asia);SPDB International</t>
  </si>
  <si>
    <t>CHEVBK</t>
  </si>
  <si>
    <t>China Everbright Bank Co Ltd/Hong Kong</t>
  </si>
  <si>
    <t>ABC International Holding;Agricultural Bank of China Ltd/Macau;Agricultural Bank Of China/Singapore;Bank of China Hong Kong Ltd;BOCOM International Asia Ltd;China Construction Bank Corp/Singapore;CCB International;China Construction Bank Europe SA;China CITIC Bank International Ltd;China Everbright Securities (HK);China Industrial Securities International;China International Capital Corp;China Merchants Securities (HK) Co Ltd;China Minsheng Banking Corp Ltd/Hong Kong;China Securities International;Chiyu Banking Corp;CMB Wing Lung Bank;CNCB Hong Kong Capital;Guotai Junan International Holdings;Haitong International Securities;Huatai International Finance Ltd;ICBC (Asia);ICBC Macau Capital Ltd;ICBC International Capital Ltd;Industrial Bank/Hong Kong;Nanyang Commercial Bank Ltd;Natixis;Bank of East Asia</t>
  </si>
  <si>
    <t>BOCOM International Asia Ltd;ICBC Macau Capital Ltd;Citigroup;Guotai Junan International Holdings;Huatai International Finance Ltd;Bank of China;China CITIC Bank International Ltd;China Industrial Securities International;Industrial Bank/Hong Kong;China Everbright Securities (HK);China Merchants Securities (HK) Co Ltd;Bank of East Asia;CNCB Hong Kong Capital;Nanyang Commercial Bank Ltd;China Construction Bank (Asia);Bank of Communications;China Securities International;China International Capital Corp;Natixis;ICBC International Capital Ltd;China Everbright Bank/Hong Kong;Chiyu Banking Corp;Bank of China Hong Kong Ltd;CMBC Capital Holdings;China Construction Bank Europe SA;Haitong International Securities;Agricultural Bank of China Ltd/Macau;ICBC (Asia);China Construction Bank Corp/Singapore;CMB Wing Lung Bank;CCB International;China Minsheng Banking Corp Ltd/Hong Kong;SPDB International;Agricultural Bank of China/Hong Kong;ABC International Holding;Agricultural Bank Of China/Singapore</t>
  </si>
  <si>
    <t>东方财富信息股份有限公司</t>
  </si>
  <si>
    <t>EASTMO 2 12/02/24</t>
  </si>
  <si>
    <t>XS2400951815</t>
  </si>
  <si>
    <t>东方财富 2 2024-12-02</t>
  </si>
  <si>
    <t>--/BBB-</t>
  </si>
  <si>
    <t>T+160bps区域</t>
  </si>
  <si>
    <t>T+110bps</t>
  </si>
  <si>
    <t>嘉定区</t>
  </si>
  <si>
    <t>ICBC International;ICBC Macau;Bank of China;HSBC;BofA Securities;Nomura;CMB International;Shanghai Pudong Development Bank/Hong Kong</t>
  </si>
  <si>
    <t>EASTMO</t>
  </si>
  <si>
    <t>Hafoo Co., Ltd</t>
  </si>
  <si>
    <t>Bank of Communications;BOCOM International Asia Ltd;BOSC International Comp Ltd;China CITIC Bank International Ltd;China Everbright Bank/Hong Kong;China Minsheng Banking Corp Ltd/Hong Kong;CMB Wing Lung Bank;Guotai Junan International Holdings;Industrial Bank/Hong Kong;SPDB International;Standard Chartered Bank</t>
  </si>
  <si>
    <t>BOCOM International Asia Ltd;Guotai Junan International Holdings;Bank of China;ICBC International;China CITIC Bank International Ltd;Industrial Bank/Hong Kong;CMB Wing Lung Bank;HSBC;Standard Chartered Bank;ICBC Macau;Nomura;BofA Securities;BOSC International Comp Ltd;China Minsheng Banking Corp Ltd/Hong Kong;Shanghai Pudong Development Bank/Hong Kong;SPDB International;Bank of Communications;CMB International;China Everbright Bank/Hong Kong</t>
  </si>
  <si>
    <t>2021-11-23</t>
  </si>
  <si>
    <t>Shenwan Hongyuan Securities HK Ltd;TF International;Zhongtai International Securities Ltd</t>
  </si>
  <si>
    <t>Orient Securities Hong Kong Ltd;SDG Securities HK Ltd</t>
  </si>
  <si>
    <t>成都交通投资集团有限公司</t>
  </si>
  <si>
    <t>CDCOMM 2.2 12/01/24</t>
  </si>
  <si>
    <t>XS2407012199</t>
  </si>
  <si>
    <t>成都交投 2.2 2024-12-01</t>
  </si>
  <si>
    <t>0.07%</t>
  </si>
  <si>
    <t>ICBC International;Bank of China;Standard Chartered Asia Ltd</t>
  </si>
  <si>
    <t>CDCOMM</t>
  </si>
  <si>
    <t>Chengdu Communications Investment Group Co Ltd</t>
  </si>
  <si>
    <t>ICBC Macau;ICBC (Europe) S.A.;Shanghai Pudong Development Bank/Hong Kong;China Everbright Bank/Hong Kong;China International Capital Corp;China Construction Bank (Asia);CNCB Hong Kong Capital;Industrial Bank/Hong Kong;CMB Wing Lung Bank;BOSC International Comp Ltd;CLSA Ltd;China CITIC Bank International;Ping An of China Securities Hong Kong Co Ltd;ABC International Holding;Huaxia Bank Co Ltd/Hong Kong</t>
  </si>
  <si>
    <t>Bank of China;Ping An of China Securities Hong Kong Co Ltd;Huaxia Bank Co Ltd/Hong Kong;ICBC International;Industrial Bank/Hong Kong;ICBC (Europe) S.A.;CMB Wing Lung Bank;ICBC Macau;CNCB Hong Kong Capital;China Construction Bank (Asia);Shanghai Pudong Development Bank/Hong Kong;BOSC International Comp Ltd;China CITIC Bank International;China International Capital Corp;ABC International Holding;Standard Chartered Asia Ltd;China Everbright Bank/Hong Kong;CLSA Ltd</t>
  </si>
  <si>
    <t>山东能源集团有限公司</t>
  </si>
  <si>
    <t>YGCZCH 2.9 11/30/24</t>
  </si>
  <si>
    <t>XS2407824213</t>
  </si>
  <si>
    <t>山东能源集团 2.9 2024-11-30</t>
  </si>
  <si>
    <t>Ba1/NR</t>
  </si>
  <si>
    <t>3.3%区域</t>
  </si>
  <si>
    <t>0.28%</t>
  </si>
  <si>
    <t>China International Capital Corp;China Securities International;Guotai Junan International Holdings;CCB International;Shenwan Hongyuan Capital HK Ltd</t>
  </si>
  <si>
    <t>煤炭开采</t>
  </si>
  <si>
    <t>YGCZCH</t>
  </si>
  <si>
    <t>Yankuang Group Cayman Ltd</t>
  </si>
  <si>
    <t>ABC International;CEB International;CLSA Ltd;Huatai International Ltd;Zhongtai International;China CITIC Bank International Ltd;Industrial Bank/Hong Kong;China Minsheng Banking Corp Ltd/Hong Kong;Tai Fung Bank;CMBC Capital Holdings;TF International</t>
  </si>
  <si>
    <t>Guotai Junan International Holdings;ABC International;CMBC Capital Holdings;Huatai International Ltd;TF International;China CITIC Bank International Ltd;Industrial Bank/Hong Kong;CEB International;Tai Fung Bank;CCB International;Zhongtai International;China Minsheng Banking Corp Ltd/Hong Kong;Shenwan Hongyuan Capital HK Ltd;China Securities International;China International Capital Corp;CLSA Ltd</t>
  </si>
  <si>
    <t>HKINTL 2.8 11/30/24</t>
  </si>
  <si>
    <t>HK0000789864</t>
  </si>
  <si>
    <t>中国香港 2.8 2024-11-30</t>
  </si>
  <si>
    <t>伦敦证券交易所;香港交易所</t>
  </si>
  <si>
    <t>2.800%</t>
  </si>
  <si>
    <t>Credit Agricole CIB;Hongkong &amp; Shanghai Banking Corporation Ltd;ICBC (Asia)</t>
  </si>
  <si>
    <t>Bank of China Hong Kong Ltd;Bank of Communications/Hong Kong;Mizuho Securities Asia Ltd;Standard Chartered Bank Hong Kong Ltd</t>
  </si>
  <si>
    <t>Standard Chartered Bank Hong Kong Ltd;Bank of China Hong Kong Ltd;Credit Agricole CIB;ICBC (Asia);Hongkong &amp; Shanghai Banking Corporation Ltd;Mizuho Securities Asia Ltd;Bank of Communications/Hong Kong</t>
  </si>
  <si>
    <t>HKMTGC 1.305 11/29/24</t>
  </si>
  <si>
    <t>XS2415067979</t>
  </si>
  <si>
    <t>2021-11-22</t>
  </si>
  <si>
    <t>香港按揭证券 1.305 2024-11-29</t>
  </si>
  <si>
    <t>HKMTGC 1.28 11/29/24</t>
  </si>
  <si>
    <t>HK0000790136</t>
  </si>
  <si>
    <t>香港按揭证券 1.28 2024-11-29</t>
  </si>
  <si>
    <t>江苏金灌投资发展集团有限公司</t>
  </si>
  <si>
    <t>JINGUA 1.98 10/26/24</t>
  </si>
  <si>
    <t>XS2406570239</t>
  </si>
  <si>
    <t>金灌集团 1.98 2024-10-26</t>
  </si>
  <si>
    <t>2024-10-26</t>
  </si>
  <si>
    <t>2.20%区域</t>
  </si>
  <si>
    <t>浙商银行股份有限公司南京分行</t>
  </si>
  <si>
    <t>连云港市</t>
  </si>
  <si>
    <t>灌南县</t>
  </si>
  <si>
    <t>Goldbridge Securities;China Zheshang Bank Co Ltd/Hong Kong</t>
  </si>
  <si>
    <t>355D</t>
  </si>
  <si>
    <t>JINGUA</t>
  </si>
  <si>
    <t>2021-11-26</t>
  </si>
  <si>
    <t>Haixi Overseas Investment Co Ltd</t>
  </si>
  <si>
    <t>Fosun Hani Securities;Shanghai Pudong Development Bank/Hong Kong;Industrial Bank/Hong Kong;Guoyuan Capital Hong Kong Ltd</t>
  </si>
  <si>
    <t>Shanghai Pudong Development Bank/Hong Kong;Guoyuan Capital Hong Kong Ltd;China Zheshang Bank Co Ltd/Hong Kong;Industrial Bank/Hong Kong;Fosun Hani Securities;Goldbridge Securities</t>
  </si>
  <si>
    <t>淄博市淄川区财金控股有限公司</t>
  </si>
  <si>
    <t>ZBZCHD 2.9 11/24/24</t>
  </si>
  <si>
    <t>XS2405328910</t>
  </si>
  <si>
    <t>淄川财金 2.9 2024-11-24</t>
  </si>
  <si>
    <t>2024-11-24</t>
  </si>
  <si>
    <t>2.90%</t>
  </si>
  <si>
    <t>青岛银行股份有限公司淄博分行</t>
  </si>
  <si>
    <t>淄川区</t>
  </si>
  <si>
    <t>Fosun Hani Securities;China Zheshang Bank Co Ltd/Hong Kong;Harmonia Capital Co Ltd;Wilson Securities Ltd</t>
  </si>
  <si>
    <t>ZBZCHD</t>
  </si>
  <si>
    <t>Luheng International Co Ltd</t>
  </si>
  <si>
    <t>Harmonia Capital Co Ltd;China Zheshang Bank Co Ltd/Hong Kong;Wilson Securities Ltd;Fosun Hani Securities</t>
  </si>
  <si>
    <t>江苏科维控股集团有限公司</t>
  </si>
  <si>
    <t>JSKWHG 1.98 11/24/24</t>
  </si>
  <si>
    <t>XS2412078979</t>
  </si>
  <si>
    <t>2021-11-19</t>
  </si>
  <si>
    <t>江苏科维集团 1.98 2024-11-24</t>
  </si>
  <si>
    <t>江苏银行股份有限公司常州分行</t>
  </si>
  <si>
    <t>常州市</t>
  </si>
  <si>
    <t>武进区</t>
  </si>
  <si>
    <t>Fosun Hani Securities</t>
  </si>
  <si>
    <t>JSKWHG</t>
  </si>
  <si>
    <t>Boen Investment Ltd</t>
  </si>
  <si>
    <t>Donghai International Securities;Shanghai Pudong Development Bank/Hong Kong;CMB Wing Lung Bank;China Zheshang Bank Co Ltd/Hong Kong;China Industrial Securities International;Hung Sing Securities Ltd;Wilson Securities Ltd;ABC International Holding</t>
  </si>
  <si>
    <t>Hung Sing Securities Ltd;Shanghai Pudong Development Bank/Hong Kong;China Zheshang Bank Co Ltd/Hong Kong;Wilson Securities Ltd;Donghai International Securities;China Industrial Securities International;ABC International Holding;Fosun Hani Securities;CMB Wing Lung Bank</t>
  </si>
  <si>
    <t>XS2412061819</t>
  </si>
  <si>
    <t>Fosun Hani Securities;China Zheshang Bank Co Ltd/Hong Kong</t>
  </si>
  <si>
    <t>Donghai International Securities;Shanghai Pudong Development Bank/Hong Kong;CMB Wing Lung Bank;Industrial Bank/Hong Kong;China Industrial Securities International;Hung Sing Securities Ltd;Wilson Securities Ltd;Goldbridge Securities</t>
  </si>
  <si>
    <t>Hung Sing Securities Ltd;Shanghai Pudong Development Bank/Hong Kong;China Zheshang Bank Co Ltd/Hong Kong;Wilson Securities Ltd;Donghai International Securities;Industrial Bank/Hong Kong;China Industrial Securities International;Fosun Hani Securities;CMB Wing Lung Bank;Goldbridge Securities</t>
  </si>
  <si>
    <t>天津保税区投资控股集团有限公司</t>
  </si>
  <si>
    <t>TJFTZI 3 11/24/24</t>
  </si>
  <si>
    <t>XS2408450166</t>
  </si>
  <si>
    <t>天保投控 3 2024-11-24</t>
  </si>
  <si>
    <t>3.0%</t>
  </si>
  <si>
    <t>渤海银行股份有限公司天津自由贸易试验区分行</t>
  </si>
  <si>
    <t>东丽区</t>
  </si>
  <si>
    <t>天津港保税区</t>
  </si>
  <si>
    <t>Silk Road International Capital Ltd;DBS Bank;BOSC International Comp Ltd;Interarch Asset Management Limited</t>
  </si>
  <si>
    <t>汽车服务</t>
  </si>
  <si>
    <t>TJFTZI</t>
  </si>
  <si>
    <t>Tianjin Free Trade Zone Investment Holding Group Co., Ltd.</t>
  </si>
  <si>
    <t>China Zheshang Bank Co Ltd/Hong Kong;Industrial Bank/Hong Kong;CMBC Capital Holdings;CMB Wing Lung Bank</t>
  </si>
  <si>
    <t>CMBC Capital Holdings;BOSC International Comp Ltd;China Zheshang Bank Co Ltd/Hong Kong;Silk Road International Capital Ltd;DBS Bank;Industrial Bank/Hong Kong;CMB Wing Lung Bank;Interarch Asset Management Limited</t>
  </si>
  <si>
    <t>HKMTGC 1.23 11/25/24</t>
  </si>
  <si>
    <t>HK0000790060</t>
  </si>
  <si>
    <t>2021-11-18</t>
  </si>
  <si>
    <t>香港按揭证券 1.23 2024-11-25</t>
  </si>
  <si>
    <t>2021-11-25</t>
  </si>
  <si>
    <t>HKMTGC 1.24 11/26/24</t>
  </si>
  <si>
    <t>XS2413647046</t>
  </si>
  <si>
    <t>香港按揭证券 1.24 2024-11-26</t>
  </si>
  <si>
    <t>2024-11-26</t>
  </si>
  <si>
    <t>台州市国有资产投资集团有限公司</t>
  </si>
  <si>
    <t>TZSOAI 2.02 11/24/24</t>
  </si>
  <si>
    <t>XS2404596715</t>
  </si>
  <si>
    <t>台州市国有资产投资集团有限公司 2.02 2024-11-24</t>
  </si>
  <si>
    <t>2.35%区域</t>
  </si>
  <si>
    <t>2.02%</t>
  </si>
  <si>
    <t>宁波银行股份有限公司台州分行</t>
  </si>
  <si>
    <t>台州市</t>
  </si>
  <si>
    <t>Orient Securities Hong Kong Ltd</t>
  </si>
  <si>
    <t>TZSOAI</t>
  </si>
  <si>
    <t>2022-11-24</t>
  </si>
  <si>
    <t>Taizhou State-owned Assets Investment Group Co., Ltd.</t>
  </si>
  <si>
    <t>Industrial Bank/Hong Kong;China Zheshang Bank Co Ltd/Hong Kong;CNCB Hong Kong Capital;Haitong Bank SA</t>
  </si>
  <si>
    <t>CNCB Hong Kong Capital;Haitong Bank SA;China Zheshang Bank Co Ltd/Hong Kong;Industrial Bank/Hong Kong;Orient Securities Hong Kong Ltd</t>
  </si>
  <si>
    <t>中化香港(集团)有限公司</t>
  </si>
  <si>
    <t>SINOCH 1.5 11/24/24</t>
  </si>
  <si>
    <t>XS2407996185</t>
  </si>
  <si>
    <t>中化香港 1.5 2024-11-24</t>
  </si>
  <si>
    <t>T+110bps区域</t>
  </si>
  <si>
    <t>-1.49%</t>
  </si>
  <si>
    <t>23.0%</t>
  </si>
  <si>
    <t>Citigroup;Bank of China Hong Kong Ltd;BOCI Asia Ltd;HSBC;China Securities International;CLSA Ltd;DBS Bank;Credit Agricole CIB;UBS</t>
  </si>
  <si>
    <t>353D+32D</t>
  </si>
  <si>
    <t>SINOCH</t>
  </si>
  <si>
    <t>2024-10-24</t>
  </si>
  <si>
    <t>Sinochem Offshore Capital Co Ltd</t>
  </si>
  <si>
    <t>中化香港(集团)有限公司提供担保;中国中化集团有限公司提供支持函</t>
  </si>
  <si>
    <t>Standard Chartered Bank;ICBC (Asia);China International Capital Corp;CMBC Capital Holdings</t>
  </si>
  <si>
    <t>Citigroup;CMBC Capital Holdings;Bank of China Hong Kong Ltd;Credit Agricole CIB;UBS;DBS Bank;ICBC (Asia);HSBC;Standard Chartered Bank;BOCI Asia Ltd;China Securities International;China International Capital Corp;CLSA Ltd</t>
  </si>
  <si>
    <t>会德丰有限公司</t>
  </si>
  <si>
    <t>WHEELK 1.65 11/26/24</t>
  </si>
  <si>
    <t>HK0000790078</t>
  </si>
  <si>
    <t>2021-11-17</t>
  </si>
  <si>
    <t>会德丰 1.65 2024-11-26</t>
  </si>
  <si>
    <t>A3/--</t>
  </si>
  <si>
    <t>Standard Chartered Bank Hong Kong Ltd</t>
  </si>
  <si>
    <t>WHEELK</t>
  </si>
  <si>
    <t>2022-02-26</t>
  </si>
  <si>
    <t>Wheelock MTN BVI Ltd</t>
  </si>
  <si>
    <t>国泰君安证券股份有限公司</t>
  </si>
  <si>
    <t>GTJA 1.6 11/24/24</t>
  </si>
  <si>
    <t>CND10004NX66</t>
  </si>
  <si>
    <t>国泰君安 1.6 2024-11-24</t>
  </si>
  <si>
    <t>T3+115bps区域</t>
  </si>
  <si>
    <t>T3+75bps</t>
  </si>
  <si>
    <t>Guotai Junan International Holdings;ICBC International;ICBC Singapore;ICBC Macau;Shanghai Pudong Development Bank/Hong Kong;SPDB International;China CITIC Bank International Ltd;China Construction Bank (Asia);CCB International;Bank of China;Bank of Communications;China Minsheng Banking Corp Ltd/Hong Kong;CMBC Securities Co Ltd;HSBC;Standard Chartered Bank</t>
  </si>
  <si>
    <t>GTJA</t>
  </si>
  <si>
    <t>Guotai Junan Holdings Ltd</t>
  </si>
  <si>
    <t>强制赎回：若发生控制权变更按101%赎回；若无注册事件赎回按100%</t>
  </si>
  <si>
    <t>CMB Wing Lung Bank;China Everbright Bank/Hong Kong;Industrial Bank/Hong Kong;ABC International Bank Plc;BOSC International Comp Ltd;Nanyang Commercial Bank China Ltd;UBS;DBS Bank</t>
  </si>
  <si>
    <t>Guotai Junan International Holdings;Bank of China;UBS;DBS Bank;ICBC International;Industrial Bank/Hong Kong;China CITIC Bank International Ltd;CMB Wing Lung Bank;HSBC;CCB International;Standard Chartered Bank;ICBC Macau;China Construction Bank (Asia);BOSC International Comp Ltd;Shanghai Pudong Development Bank/Hong Kong;China Minsheng Banking Corp Ltd/Hong Kong;SPDB International;Nanyang Commercial Bank China Ltd;Bank of Communications;ICBC Singapore;China Everbright Bank/Hong Kong;ABC International Bank Plc;CMBC Securities Co Ltd</t>
  </si>
  <si>
    <t>济南高新控股集团有限公司</t>
  </si>
  <si>
    <t>JNHITE 2.8 11/22/24</t>
  </si>
  <si>
    <t>XS2406890652</t>
  </si>
  <si>
    <t>济高控股 2.8 2024-11-22</t>
  </si>
  <si>
    <t>2024-11-22</t>
  </si>
  <si>
    <t>-0.02%</t>
  </si>
  <si>
    <t>济南高新技术产业开发区</t>
  </si>
  <si>
    <t>China International Capital Corp;Guotai Junan International Holdings;Industrial Bank/Hong Kong;Bank of China</t>
  </si>
  <si>
    <t>JNHITE</t>
  </si>
  <si>
    <t>2022-05-22</t>
  </si>
  <si>
    <t>Jinan Hi-tech Holding Group Co Ltd</t>
  </si>
  <si>
    <t>CEB International;China Everbright Bank/Hong Kong;China Industrial Securities International;CLSA Ltd;CMB International Finance Ltd;CMB Wing Lung Bank;CMBC Capital Holdings;CNCB Hong Kong Capital;Haitong International Securities;Huatai Financial Holdings Hong Kong Ltd;Shenwan Hongyuan Capital HK Ltd;SPDB International;Zhongtai International Securities Ltd</t>
  </si>
  <si>
    <t>Guotai Junan International Holdings;CMBC Capital Holdings;Bank of China;Haitong International Securities;China Industrial Securities International;Zhongtai International Securities Ltd;Industrial Bank/Hong Kong;CEB International;CMB Wing Lung Bank;CMB International Finance Ltd;CNCB Hong Kong Capital;Huatai Financial Holdings Hong Kong Ltd;Shenwan Hongyuan Capital HK Ltd;SPDB International;China International Capital Corp;China Everbright Bank/Hong Kong;CLSA Ltd</t>
  </si>
  <si>
    <t>HKMTGC 1.2 11/22/24</t>
  </si>
  <si>
    <t>HK0000789963</t>
  </si>
  <si>
    <t>2021-11-15</t>
  </si>
  <si>
    <t>香港按揭证券 1.2 2024-11-22</t>
  </si>
  <si>
    <t>HKMTGC 1.26 11/22/24</t>
  </si>
  <si>
    <t>XS2411444297</t>
  </si>
  <si>
    <t>香港按揭证券 1.26 2024-11-22</t>
  </si>
  <si>
    <t>宜昌高新投资开发有限公司</t>
  </si>
  <si>
    <t>YCGXIV 5 11/18/24</t>
  </si>
  <si>
    <t>XS2362785573</t>
  </si>
  <si>
    <t>宜昌高投 5 2024-11-18</t>
  </si>
  <si>
    <t>2024-11-18</t>
  </si>
  <si>
    <t>5.1%区域</t>
  </si>
  <si>
    <t>5.0%</t>
  </si>
  <si>
    <t>宜昌市</t>
  </si>
  <si>
    <t>宜昌高新技术产业开发区</t>
  </si>
  <si>
    <t>China International Capital Corp;CNCB Hong Kong Capital</t>
  </si>
  <si>
    <t>YCGXIV</t>
  </si>
  <si>
    <t>Yichang High-Tech Investment Development Co Ltd</t>
  </si>
  <si>
    <t>Hua Xia Bank;Industrial Bank/Hong Kong;CLSA Ltd;Guoyuan Capital Hong Kong Ltd;China Industrial Securities International;Guotai Junan International Holdings;China Minsheng Banking Corp Ltd/Hong Kong;Shanghai Pudong Development Bank/Hong Kong</t>
  </si>
  <si>
    <t>CNCB Hong Kong Capital;Guotai Junan International Holdings;Hua Xia Bank;Guoyuan Capital Hong Kong Ltd;China Minsheng Banking Corp Ltd/Hong Kong;Shanghai Pudong Development Bank/Hong Kong;Industrial Bank/Hong Kong;China Industrial Securities International;China International Capital Corp;CLSA Ltd</t>
  </si>
  <si>
    <t>兖矿能源集团股份有限公司</t>
  </si>
  <si>
    <t>YZCOAL 2.9 11/18/24</t>
  </si>
  <si>
    <t>XS2406562301</t>
  </si>
  <si>
    <t>兖矿能源 2.9 2024-11-18</t>
  </si>
  <si>
    <t>Ba1/BB</t>
  </si>
  <si>
    <t>3.25%区域</t>
  </si>
  <si>
    <t>2.90%区域(+/- 5bps)</t>
  </si>
  <si>
    <t>0.03%</t>
  </si>
  <si>
    <t>Deutsche Bank;CMB International Capital Corp Ltd;Haitong International Securities</t>
  </si>
  <si>
    <t>YZCOAL</t>
  </si>
  <si>
    <t>Yancoal International Resources Development Co Ltd</t>
  </si>
  <si>
    <t>Industrial Bank/Hong Kong;China International Capital Corp</t>
  </si>
  <si>
    <t>Haitong International Securities;Deutsche Bank;Industrial Bank/Hong Kong;CMB International Capital Corp Ltd;China International Capital Corp</t>
  </si>
  <si>
    <t>泰安市泰山财金投资集团有限公司</t>
  </si>
  <si>
    <t>TAIFIN 3.5 11/18/24</t>
  </si>
  <si>
    <t>XS2395417392</t>
  </si>
  <si>
    <t>2021-11-11</t>
  </si>
  <si>
    <t>泰安财金集团 3.5 2024-11-18</t>
  </si>
  <si>
    <t>4.0%区域</t>
  </si>
  <si>
    <t>3.500%</t>
  </si>
  <si>
    <t>China Industrial Securities International;Bank of China;China International Capital Corp;Haitong Bank SA</t>
  </si>
  <si>
    <t>TAIFIN</t>
  </si>
  <si>
    <t>Taishan Finance International Business Co Ltd</t>
  </si>
  <si>
    <t>Industrial Bank/Hong Kong;Shenwan Hongyuan Securities HK Ltd;Central Wealth Securities Investment;Haitong International Securities;TF International;Zhongtai International Securities Ltd</t>
  </si>
  <si>
    <t>Bank of China;Haitong Bank SA;Central Wealth Securities Investment;TF International;Haitong International Securities;Industrial Bank/Hong Kong;Zhongtai International Securities Ltd;China Industrial Securities International;China International Capital Corp;Shenwan Hongyuan Securities HK Ltd</t>
  </si>
  <si>
    <t>CHINA 0 11/17/24</t>
  </si>
  <si>
    <t>XS2407277651</t>
  </si>
  <si>
    <t>2021-11-10</t>
  </si>
  <si>
    <t>财政部 0 2024-11-17</t>
  </si>
  <si>
    <t>2024-11-17</t>
  </si>
  <si>
    <t>伦敦证券交易所;香港交易所;欧盟MTF交易所;慕尼黑证券交易所;法兰克福证券交易所;杜塞尔多夫证券交易所;卢森堡交易所;斯图加特证券交易所;TRADEGATE交易所;汉堡证券交易所</t>
  </si>
  <si>
    <t>MS+20bps 区域</t>
  </si>
  <si>
    <t>MS+0bps</t>
  </si>
  <si>
    <t>43.0%</t>
  </si>
  <si>
    <t>CHINA</t>
  </si>
  <si>
    <t>China Government International Bond</t>
  </si>
  <si>
    <t>Bank of China Limited;Bank of Communications;China International Capital Corporation Hong Kong Securities Limited;Crédit Agricole Corporate and Investment Bank;Deutsche Bank AG London;Goldman Sachs International;The Hongkong and Shanghai Banking Corporation Limited;JP Morgan Securities PLC;Merrill Lynch Asia Pacific;Societe Generale;Standard Chartered Bank;UBS Ltd</t>
  </si>
  <si>
    <t>Standard Chartered Bank;UBS Ltd;Bank of China Limited;Deutsche Bank AG London;The Hongkong and Shanghai Banking Corporation Limited;China International Capital Corporation Hong Kong Securities Limited;Merrill Lynch Asia Pacific;Bank of Communications;Crédit Agricole Corporate and Investment Bank;Societe Generale;JP Morgan Securities PLC;Goldman Sachs International</t>
  </si>
  <si>
    <t>武汉金融控股(集团)有限公司</t>
  </si>
  <si>
    <t>WUECDE 3.4 11/16/24</t>
  </si>
  <si>
    <t>XS2401933960</t>
  </si>
  <si>
    <t>2021-11-09</t>
  </si>
  <si>
    <t>武汉金融控股集团 3.4 2024-11-16</t>
  </si>
  <si>
    <t>3.7%区域</t>
  </si>
  <si>
    <t>3.4%</t>
  </si>
  <si>
    <t>-0.48%</t>
  </si>
  <si>
    <t>China International Capital Corp;China CITIC Bank International Ltd;China Industrial Securities International</t>
  </si>
  <si>
    <t>WUECDE</t>
  </si>
  <si>
    <t>2021-11-16</t>
  </si>
  <si>
    <t>Wuhan Financial Holdings Group Co Ltd</t>
  </si>
  <si>
    <t>Bank of China;China Everbright Bank/Hong Kong;Ping An of China Securities Hong Kong Co Ltd;China Zheshang Bank Co Ltd/Hong Kong;CLSA Ltd;CMB International Capital Corp Ltd;Industrial Bank/Hong Kong;Shanghai Pudong Development Bank/Hong Kong;Shenwan Hongyuan Capital HK Ltd;Silk Road International Capital Ltd</t>
  </si>
  <si>
    <t>Bank of China;China Zheshang Bank Co Ltd/Hong Kong;Silk Road International Capital Ltd;Ping An of China Securities Hong Kong Co Ltd;CMB International Capital Corp Ltd;Industrial Bank/Hong Kong;China CITIC Bank International Ltd;China Industrial Securities International;Shanghai Pudong Development Bank/Hong Kong;Shenwan Hongyuan Capital HK Ltd;China International Capital Corp;China Everbright Bank/Hong Kong;CLSA Ltd</t>
  </si>
  <si>
    <t>CNCBHK 1.75 11/17/24</t>
  </si>
  <si>
    <t>XS2400120650</t>
  </si>
  <si>
    <t>信银投资 1.75 2024-11-17</t>
  </si>
  <si>
    <t>T3+145bps区域</t>
  </si>
  <si>
    <t>T3+110bps</t>
  </si>
  <si>
    <t>-1.73%</t>
  </si>
  <si>
    <t>CNCB Hong Kong Capital;China CITIC Bank International Ltd;Bank of China;Bank of Communications;BOCOM International Asia Ltd;China Construction Bank (Asia);China Everbright Bank/Hong Kong;Industrial Bank/Hong Kong;Mizuho Securities Asia Ltd;Shanghai Pudong Development Bank/Hong Kong</t>
  </si>
  <si>
    <t>ABC International Bank Plc;BNP Paribas;BOSC International Comp Ltd;CCB International Capital Ltd;CEB International Capital Corp Ltd;Central Wealth Securities Investment Ltd;China Galaxy International Securities Hong K;China Industrial Securities International;China International Capital Corp;China Merchants Securities (HK) Co Ltd;China Minsheng Banking Corp Ltd/Hong Kong;China Securities International;China Zheshang Bank Co Ltd/Hong Kong;CLSA Ltd;CMBC Capital Holdings;CMB International Securities Ltd;CMB Wing Lung Bank;Dongxing Securities HK Financing Holding Co;GF Securities;Guotai Junan International Holdings;Haitong International Securities Co Ltd;Hongkong &amp; Shanghai Banking Corporation Ltd;Nanyang Commercial Bank Ltd;Natixis/Hong Kong;SMBC Nikko Capital Markets Ltd;SPDB International Capital Ltd;Standard Chartered Bank Hong Kong Ltd;TF International;UBS AG/Hong Kong</t>
  </si>
  <si>
    <t>BOCOM International Asia Ltd;Guotai Junan International Holdings;CEB International Capital Corp Ltd;Bank of China;China Galaxy International Securities Hong K;TF International;UBS AG/Hong Kong;China Industrial Securities International;China CITIC Bank International Ltd;Industrial Bank/Hong Kong;Hongkong &amp; Shanghai Banking Corporation Ltd;CCB International Capital Ltd;China Merchants Securities (HK) Co Ltd;CNCB Hong Kong Capital;Nanyang Commercial Bank Ltd;China Construction Bank (Asia);Dongxing Securities HK Financing Holding Co;Bank of Communications;China Securities International;China International Capital Corp;CLSA Ltd;China Everbright Bank/Hong Kong;ABC International Bank Plc;CMBC Capital Holdings;Haitong International Securities Co Ltd;China Zheshang Bank Co Ltd/Hong Kong;Natixis/Hong Kong;SMBC Nikko Capital Markets Ltd;CMB Wing Lung Bank;Standard Chartered Bank Hong Kong Ltd;BOSC International Comp Ltd;China Minsheng Banking Corp Ltd/Hong Kong;Shanghai Pudong Development Bank/Hong Kong;Central Wealth Securities Investment Ltd;SPDB International Capital Ltd;GF Securities;Mizuho Securities Asia Ltd;BNP Paribas;CMB International Securities Ltd</t>
  </si>
  <si>
    <t>郑州地铁集团有限公司</t>
  </si>
  <si>
    <t>ZZMTRG 1.915 11/15/24</t>
  </si>
  <si>
    <t>XS2405793089</t>
  </si>
  <si>
    <t>郑州地铁 1.915 2024-11-15</t>
  </si>
  <si>
    <t>T3+160bps区域</t>
  </si>
  <si>
    <t>T3+120bps</t>
  </si>
  <si>
    <t>0.22%</t>
  </si>
  <si>
    <t>China International Capital Corp;Bank of China;Industrial Bank/Hong Kong</t>
  </si>
  <si>
    <t>ZZMTRG</t>
  </si>
  <si>
    <t>2022-05-15</t>
  </si>
  <si>
    <t>Zhengzhou Metro Group Co Ltd</t>
  </si>
  <si>
    <t>BOCOM International Asia Ltd;China Everbright Bank/Hong Kong;China Minsheng Banking Corp Ltd/Hong Kong;CMB Wing Lung Bank;CMBC Capital Holdings;CNCB Hong Kong Capital;Guotai Junan International Holdings;Shanghai Pudong Development Bank/Hong Kong;Standard Chartered Bank Hong Kong Ltd;SPDB International Capital Ltd</t>
  </si>
  <si>
    <t>BOCOM International Asia Ltd;Guotai Junan International Holdings;CMBC Capital Holdings;Bank of China;Industrial Bank/Hong Kong;CMB Wing Lung Bank;CNCB Hong Kong Capital;Standard Chartered Bank Hong Kong Ltd;China Minsheng Banking Corp Ltd/Hong Kong;Shanghai Pudong Development Bank/Hong Kong;SPDB International Capital Ltd;China International Capital Corp;China Everbright Bank/Hong Kong</t>
  </si>
  <si>
    <t>济南历下控股集团有限公司</t>
  </si>
  <si>
    <t>JINLIX 3.4 11/16/24</t>
  </si>
  <si>
    <t>XS2373867956</t>
  </si>
  <si>
    <t>历下控股 3.4 2024-11-16</t>
  </si>
  <si>
    <t>3.9%区域</t>
  </si>
  <si>
    <t>0.79%</t>
  </si>
  <si>
    <t>历下区</t>
  </si>
  <si>
    <t>China International Capital Corp;Zhongtai International;CNCB Hong Kong Capital;Huatai International Finance Ltd</t>
  </si>
  <si>
    <t>JINLIX</t>
  </si>
  <si>
    <t>Minghu International BVI Investment Development Co Ltd</t>
  </si>
  <si>
    <t>Industrial Bank/Hong Kong;Bank of China;China Zheshang Bank Co Ltd/Hong Kong</t>
  </si>
  <si>
    <t>CNCB Hong Kong Capital;Zhongtai International;Bank of China;Huatai International Finance Ltd;China Zheshang Bank Co Ltd/Hong Kong;Industrial Bank/Hong Kong;China International Capital Corp</t>
  </si>
  <si>
    <t>浦江县国有资本投资集团有限公司</t>
  </si>
  <si>
    <t>PJZBTZ 2 11/12/24</t>
  </si>
  <si>
    <t>XS2404118908</t>
  </si>
  <si>
    <t>2021-11-05</t>
  </si>
  <si>
    <t>浦江国投 2 2024-11-12</t>
  </si>
  <si>
    <t>2024-11-12</t>
  </si>
  <si>
    <t>杭州银行股份有限公司金华分行</t>
  </si>
  <si>
    <t>金华市</t>
  </si>
  <si>
    <t>浦江县</t>
  </si>
  <si>
    <t>1.01Y</t>
  </si>
  <si>
    <t>PJZBTZ</t>
  </si>
  <si>
    <t>2021-11-12</t>
  </si>
  <si>
    <t>2022-05-12</t>
  </si>
  <si>
    <t>Pujiang County State-owned Capital Investment Group Co Ltd</t>
  </si>
  <si>
    <t>China Enterprise Securities Company Limited;Dongxing Securities HK Financing Holding Co;Everbright Securities;Guotai Junan International Holdings;Haitong International Securities Co Ltd</t>
  </si>
  <si>
    <t>Guotai Junan International Holdings;Dongxing Securities HK Financing Holding Co;Haitong International Securities Co Ltd;China Enterprise Securities Company Limited;Everbright Securities</t>
  </si>
  <si>
    <t>浙江省新昌县投资发展集团有限公司</t>
  </si>
  <si>
    <t>ZJXCID 3.6 11/10/24</t>
  </si>
  <si>
    <t>XS2393946392</t>
  </si>
  <si>
    <t>2021-11-04</t>
  </si>
  <si>
    <t>新昌投发 3.6 2024-11-10</t>
  </si>
  <si>
    <t>2024-11-10</t>
  </si>
  <si>
    <t>绍兴市</t>
  </si>
  <si>
    <t>新昌县</t>
  </si>
  <si>
    <t>China Industrial Securities International Br;Guotai Junan International Holdings</t>
  </si>
  <si>
    <t>ZJXCID</t>
  </si>
  <si>
    <t>Zhejiang Xinchang Investment Development Co Ltd</t>
  </si>
  <si>
    <t>China Industrial Securities International Br;China Zheshang Bank Co Ltd/Hong Kong;Guotai Junan International Holdings;Shenwan Hongyuan Securities HK Ltd</t>
  </si>
  <si>
    <t>Guotai Junan International Holdings;China Zheshang Bank Co Ltd/Hong Kong;Shenwan Hongyuan Securities HK Ltd;China Industrial Securities International Br</t>
  </si>
  <si>
    <t>港华智慧能源有限公司</t>
  </si>
  <si>
    <t>PANVA 3.4 11/12/24</t>
  </si>
  <si>
    <t>HK0000789682</t>
  </si>
  <si>
    <t>2021-11-03</t>
  </si>
  <si>
    <t>港华智慧能源 3.4 2024-11-12</t>
  </si>
  <si>
    <t>PANVA</t>
  </si>
  <si>
    <t>2022-11-12</t>
  </si>
  <si>
    <t>TCCL Finance Ltd</t>
  </si>
  <si>
    <t>港华燃气有限公司</t>
  </si>
  <si>
    <t>江苏方洋集团有限公司</t>
  </si>
  <si>
    <t>FANGYA 1.98 11/10/24</t>
  </si>
  <si>
    <t>XS2402387992</t>
  </si>
  <si>
    <t>方洋集团 1.98 2024-11-10</t>
  </si>
  <si>
    <t>2.15%区域</t>
  </si>
  <si>
    <t>1.98%-2.00%</t>
  </si>
  <si>
    <t>徐圩新区</t>
  </si>
  <si>
    <t>FANGYA</t>
  </si>
  <si>
    <t>Haichuan International Investment Co Ltd</t>
  </si>
  <si>
    <t>CEB International Capital Corp Ltd;China International Capital Corp;China Zheshang Bank Co Ltd/Hong Kong;CLSA Ltd;CMB International Securities Ltd;CMB Wing Lung Bank;Glory Sun Financial Group Ltd;Haitong International Securities Co Ltd;Industrial Bank/Hong Kong;SPDB International Capital Ltd;Tensant Securities Ltd</t>
  </si>
  <si>
    <t>CEB International Capital Corp Ltd;Haitong International Securities Co Ltd;China Zheshang Bank Co Ltd/Hong Kong;Industrial Bank/Hong Kong;SPDB International Capital Ltd;China International Capital Corp;Glory Sun Financial Group Ltd;CLSA Ltd;CMB Wing Lung Bank;Tensant Securities Ltd;CMB International Securities Ltd</t>
  </si>
  <si>
    <t>济南城市建设集团有限公司</t>
  </si>
  <si>
    <t>JNUCGC 2.3 11/10/24</t>
  </si>
  <si>
    <t>XS2403477099</t>
  </si>
  <si>
    <t>济南城市建设集团 2.3 2024-11-10</t>
  </si>
  <si>
    <t>Baa1/--</t>
  </si>
  <si>
    <t>2.30%</t>
  </si>
  <si>
    <t>0.30%</t>
  </si>
  <si>
    <t>Bank of China;China International Capital Corp;CLSA Ltd;Guotai Junan Securities</t>
  </si>
  <si>
    <t>JNUCGC</t>
  </si>
  <si>
    <t>Jinan Urban Construction International Investment Co Ltd</t>
  </si>
  <si>
    <t>Bank of China;BOCOM International Securities Ltd;CEB International Capital Corp Ltd;China Everbright Bank/Hong Kong;China International Capital Corp;CLSA Ltd;CMB International Securities Ltd;CNCB Hong Kong Capital;Guotai Junan Securities;Huatai International Finance Ltd;Industrial Bank/Hong Kong;Shenwan Hongyuan Securities HK Ltd;Zhongtai International Securities Ltd</t>
  </si>
  <si>
    <t>CEB International Capital Corp Ltd;Bank of China;Huatai International Finance Ltd;Guotai Junan Securities;Industrial Bank/Hong Kong;Zhongtai International Securities Ltd;CNCB Hong Kong Capital;BOCOM International Securities Ltd;China International Capital Corp;Shenwan Hongyuan Securities HK Ltd;China Everbright Bank/Hong Kong;CLSA Ltd;CMB International Securities Ltd</t>
  </si>
  <si>
    <t>渤海银行股份有限公司</t>
  </si>
  <si>
    <t>BOHAIB 1.5 11/10/24</t>
  </si>
  <si>
    <t>XS2405490850</t>
  </si>
  <si>
    <t>渤海银行 1.5 2024-11-10</t>
  </si>
  <si>
    <t>Baa3/BBB-</t>
  </si>
  <si>
    <t>稳定/负面</t>
  </si>
  <si>
    <t>T3+120bps区域</t>
  </si>
  <si>
    <t>T3+85bps</t>
  </si>
  <si>
    <t>-2.74%</t>
  </si>
  <si>
    <t>河东区</t>
  </si>
  <si>
    <t>Bank of China Ltd;Bank of Communications/Hong Kong;CCB International Capital Ltd;China Minsheng Banking Corp Ltd/Hong Kong;CLSA Ltd;CMB Wing Lung Bank;Haitong International Securities Co Ltd;Shanghai Pudong Development Bank/Hong Kong;Standard Chartered Bank</t>
  </si>
  <si>
    <t>BOHAIB</t>
  </si>
  <si>
    <t>China Bohai Bank Co Ltd/Hong Kong</t>
  </si>
  <si>
    <t>Bank of China Ltd;Bank of Communications/Hong Kong;BOCOM International Securities Ltd;CCB International Capital Ltd;CEB International Capital Corp Ltd;China Everbright Securities (HK);China Everbright Bank/Hong Kong;China International Capital Corp HK Securiti;China Merchants Securities (HK) Co Ltd;China Minsheng Banking Corp Ltd/Hong Kong;China Zheshang Bank Co Ltd/Hong Kong;CLSA Ltd;CMB International Capital Corp Ltd;CMB Wing Lung Bank;CMBC Securities Co Ltd;GF Securities Hong Kong Brokerage Ltd;Guotai Junan Securities (Hong Kong) Ltd;Haitong International Securities Co Ltd;ICBC (Asia);Industrial Bank/Hong Kong;Shanghai Pudong Development Bank/Hong Kong;SPDB International Capital Ltd;Standard Chartered Bank</t>
  </si>
  <si>
    <t>Bank of China Ltd;CEB International Capital Corp Ltd;Haitong International Securities Co Ltd;China Zheshang Bank Co Ltd/Hong Kong;Guotai Junan Securities (Hong Kong) Ltd;CMB International Capital Corp Ltd;Industrial Bank/Hong Kong;China Everbright Securities (HK);ICBC (Asia);CCB International Capital Ltd;China Merchants Securities (HK) Co Ltd;CMB Wing Lung Bank;Standard Chartered Bank;GF Securities Hong Kong Brokerage Ltd;BOCOM International Securities Ltd;China Minsheng Banking Corp Ltd/Hong Kong;Shanghai Pudong Development Bank/Hong Kong;China International Capital Corp HK Securiti;SPDB International Capital Ltd;China Everbright Bank/Hong Kong;CLSA Ltd;Bank of Communications/Hong Kong;CMBC Securities Co Ltd</t>
  </si>
  <si>
    <t>HKMTGC 1.23 11/08/24</t>
  </si>
  <si>
    <t>HK0000789658</t>
  </si>
  <si>
    <t>2021-11-02</t>
  </si>
  <si>
    <t>香港按揭证券 1.23 2024-11-08</t>
  </si>
  <si>
    <t>国家电力投资集团有限公司</t>
  </si>
  <si>
    <t>SPICPF 3.38 PERP</t>
  </si>
  <si>
    <t>XS2403671493</t>
  </si>
  <si>
    <t>国家电投 3.38 PERP</t>
  </si>
  <si>
    <t>2024-10-09</t>
  </si>
  <si>
    <t>新加坡交易所;斯图加特证券交易所</t>
  </si>
  <si>
    <t>3.80%区域</t>
  </si>
  <si>
    <t>3.38%</t>
  </si>
  <si>
    <t>Junior Subordinated</t>
  </si>
  <si>
    <t>BOC International Holdings Ltd;ICBC (Asia);Merrill Lynch Asia Pacific</t>
  </si>
  <si>
    <t>338D+N</t>
  </si>
  <si>
    <t>SPICPF</t>
  </si>
  <si>
    <t>2022-05-09</t>
  </si>
  <si>
    <t>SPIC Preferred Co No 1 Ltd</t>
  </si>
  <si>
    <t>详情：最小面额/增量为20万美元（或200股优先股）/1000美元（或1股优先股）；票面价值0.01美元；初始利差：+263.3bps；
股息率：初始股息率为前三年固定利率3.38%；相关重置股息率为此后每三年重置为prevailing 3-year US Treasury Rate+初始利差+上浮300bps；
最高股息率：自发行日起至首个重置日为初始股息率+300bps；自首个重置日往后为相关重置股息率+300bps；
递延选择：在累积和复利基础上，由发行人自行决定适用递延选择；但取决于股息制动和3个月“look-back”期的股息推动；
限制递延情况：如果计划在任何股息支付日未全额支付股息，则发行人或国家电投不得宣布或支付任意股息或任意分配，也不得任意支付发行人的任何其他具有同等偿还顺序的义务或初级义务；或在规定到期日之前对发行人或国家电投的任何具有同等偿还顺序的义务或初级义务进行赎回、减少、注销、回购或以其他方式的收购对价；
强制支付股息事件：如果发行人宣布或支付任意股息或任意分配，或任意支付发行人的任何具有同等偿还顺序的义务或初级义务；或在股息支付日前3个月内对发行人或国家电投的任何具有同等偿还顺序的义务或初级义务进行赎回、减少、注销、回购或以其他方式的收购对价，发行人须支付优先股股息；
在发生若干事件时上浮股息率：若发生：
（1）控制权变更事件；
（2）违反契约事件；或
（3）相关债务违约事件，则股息率将每年上浮300 bps，且不得超过最高股息率；
赎回事件：优先股可由发行人自行选择赎回；或因发生税务原因；会计原因；控制权变更事件；违反契约事件和相关债务违约事件；或最低未偿金额而赎回优先股；
若发行人自行选择赎回：在首个赎回日或在此后的股息支付日以票面价值赎回；若发生税务原因/会计原因/违反契约事件和相关债务违约事件/或最低未偿金额，以票面价值赎回；若在首个赎回日前发生控制权变更事件，以101%赎回，若在首个赎回日之后发生该事件则以票面价值赎回；
集团内部融资协议和融资担保：发行人作为融资提供人（“融资提供人”）将通过高级永续集团内融资协议（“集团内融资协议”）将优先股的总收益（全额）借予国家电投的若干离岸子公司（“融资接收方”）；集团内部融资协议项下的款项将根据国家电投签订的高级融资担保进行担保。集团内部融资协议和融资担保分别构成融资接收方和国家电投的高级和无抵押义务；各融资接收方支付本金和分配的安排将类似于优先股下的清算优先权和股息支付安排，以及集团内融资协议项下的应付金额将始终足以覆盖发行人的融资成本，并确保发行人有足够的可分配准备金来履行其在优先股项下的义务；
资金用途：根据集团内部融资协议，优先股发行的全部总收益将贷给融资接收方。母公司已同意无条件且不可撤销地担保融资接收方根据集团内融资协议不时向融资提供方支付的所有到期支付款项
优先股地位：优先股将构成发行人的直接、无抵押和次级义务；
若发行人清盘，优先股股东持有人的权利和主张应：
（1）次级于发行人所有一般非次级债务持有人；
（2）与彼此之间没有优先权或偿付优先权，以及具有同等偿还顺序的义务持有人享有同等权益；
（3）优先于发行人所有初级债务持有人
与发行人的有关承诺：除其他外，发行人不得：
（1）产生或有任何未偿债务，但以下情况除外：
（i）与发行优先股或签订集团内融资协议和融资担保有关的债务；以及
（ii）签订优先股股东债权之后的任何股东贷款，该等贷款在支付权方面顺序次于优先股股东债权偿付;
（2）在参与发行人利润和资产方面，创建和发行更多优先股，在各方面与优先股同等或高级于优先股</t>
  </si>
  <si>
    <t>ABC International Holding;BOC International Holdings Ltd;BOCOM International Asia Ltd;CLSA Ltd;ICBC (Asia);Merrill Lynch Asia Pacific</t>
  </si>
  <si>
    <t>BOCOM International Asia Ltd;Merrill Lynch Asia Pacific;ABC International Holding;ICBC (Asia);CLSA Ltd;BOC International Holdings Ltd</t>
  </si>
  <si>
    <t>舟山海城建设投资集团有限公司</t>
  </si>
  <si>
    <t>ZSHCCI 2.1 11/04/24</t>
  </si>
  <si>
    <t>XS2403514800</t>
  </si>
  <si>
    <t>2021-10-28</t>
  </si>
  <si>
    <t>城投集团 2.1 2024-11-04</t>
  </si>
  <si>
    <t>2.500%区域</t>
  </si>
  <si>
    <t>2.100%</t>
  </si>
  <si>
    <t>舟山市</t>
  </si>
  <si>
    <t>Guosen Securities</t>
  </si>
  <si>
    <t>ZSHCCI</t>
  </si>
  <si>
    <t>2022-05-04</t>
  </si>
  <si>
    <t>Zhoushan City Investment Group Co Ltd</t>
  </si>
  <si>
    <t>ABC International Bank Plc;BOSC International Comp Ltd;China Industrial Securities International Ca;CLSA Ltd;CNCB Hong Kong Capital;Goldbridge Securities Ltd;Guosen Securities;Industrial Bank/Hong Kong</t>
  </si>
  <si>
    <t>CNCB Hong Kong Capital;BOSC International Comp Ltd;Guosen Securities;Goldbridge Securities Ltd;Industrial Bank/Hong Kong;China Industrial Securities International Ca;CLSA Ltd;ABC International Bank Plc</t>
  </si>
  <si>
    <t>陕西省西咸新区沣西新城开发建设(集团)有限公司</t>
  </si>
  <si>
    <t>SXXXFX 2.55 11/04/24</t>
  </si>
  <si>
    <t>XS2375651937</t>
  </si>
  <si>
    <t>沣西集团 2.55 2024-11-04</t>
  </si>
  <si>
    <t>2.55%</t>
  </si>
  <si>
    <t>成都银行股份有限公司</t>
  </si>
  <si>
    <t>咸阳市</t>
  </si>
  <si>
    <t>西咸新区</t>
  </si>
  <si>
    <t>SXXXFX</t>
  </si>
  <si>
    <t>Shaanxi Xixian New Area Fengxi New City Development &amp; Construction Group Co Ltd</t>
  </si>
  <si>
    <t>CEB International Capital Corp Ltd;DBS Bank;Goldbridge Securities Ltd;Luso International Banking Ltd;Tensant Securities Ltd;Wilson Securities Ltd</t>
  </si>
  <si>
    <t>CEB International Capital Corp Ltd;Luso International Banking Ltd;Wilson Securities Ltd;DBS Bank;Goldbridge Securities Ltd;Tensant Securities Ltd</t>
  </si>
  <si>
    <t>武汉地铁集团有限公司</t>
  </si>
  <si>
    <t>WHMTR 1.58 11/03/24</t>
  </si>
  <si>
    <t>XS2388876745</t>
  </si>
  <si>
    <t>2021-10-27</t>
  </si>
  <si>
    <t>武汉地铁 1.58 2024-11-03</t>
  </si>
  <si>
    <t>T+120bps区域</t>
  </si>
  <si>
    <t>T3+83bps</t>
  </si>
  <si>
    <t>-0.21%</t>
  </si>
  <si>
    <t>Bank of China;ICBC International Securities Ltd</t>
  </si>
  <si>
    <t>WHMTR</t>
  </si>
  <si>
    <t>2022-05-03</t>
  </si>
  <si>
    <t>Wuhan Metro Group Co Ltd</t>
  </si>
  <si>
    <t>Bank of China;China Construction Bank (Asia);China Everbright Bank/Hong Kong;China International Capital Corp HK Securiti;China Zheshang Bank Co Ltd/Hong Kong;CLSA Ltd;CMB Wing Lung Bank;ICBC International Securities Ltd;ICBC (Asia);ICBC Singapore;ICBC Macau Capital Ltd;Industrial Bank/Hong Kong;Shanghai Pudong Development Bank/Hong Kong</t>
  </si>
  <si>
    <t>ICBC Macau Capital Ltd;Bank of China;China Zheshang Bank Co Ltd/Hong Kong;Industrial Bank/Hong Kong;ICBC (Asia);CMB Wing Lung Bank;ICBC International Securities Ltd;China Construction Bank (Asia);Shanghai Pudong Development Bank/Hong Kong;China International Capital Corp HK Securiti;ICBC Singapore;China Everbright Bank/Hong Kong;CLSA Ltd</t>
  </si>
  <si>
    <t>BCHINA 1.0006 11/02/24</t>
  </si>
  <si>
    <t>XS2400956020</t>
  </si>
  <si>
    <t>中国银行 1.0006 2024-11-02</t>
  </si>
  <si>
    <t>伦敦证券交易所</t>
  </si>
  <si>
    <t>T+75 bps区域</t>
  </si>
  <si>
    <t>T+32 bps</t>
  </si>
  <si>
    <t>-0.38%</t>
  </si>
  <si>
    <t>Bank of China Hong Kong Ltd;Bank of China Ltd/London;BOCI Asia Ltd;Citigroup Global Markets Asia Ltd;Credit Agricole CIB;Hongkong &amp; Shanghai Banking Corporation Ltd</t>
  </si>
  <si>
    <t>可持续发展挂钩债券</t>
  </si>
  <si>
    <t>2022-05-02</t>
  </si>
  <si>
    <t>Bank of China Ltd/London</t>
  </si>
  <si>
    <t>ABCI Capital Ltd;Bank of China Hong Kong Ltd;Bank of China Ltd/London;BOCI Asia Ltd;China Everbright Bank/Hong Kong;CLSA Ltd;CMBC Securities Co Ltd;Commonwealth Bank Australia;Emirates NBD PJSC;NatWest Markets;Shanghai Pudong Development Bank/Hong Kong;Skandinaviska Enskilda Banken AG;SMBC Nikko Capital Markets Ltd;Standard Chartered Bank Hong Kong Ltd;United Overseas Bank Ltd/Hong Kong;Westpac Banking Corp/Hong Kong</t>
  </si>
  <si>
    <t>Commonwealth Bank Australia;Bank of China Hong Kong Ltd;ABCI Capital Ltd;Credit Agricole CIB;NatWest Markets;Citigroup Global Markets Asia Ltd;Bank of China Ltd/London;Hongkong &amp; Shanghai Banking Corporation Ltd;SMBC Nikko Capital Markets Ltd;Westpac Banking Corp/Hong Kong;Emirates NBD PJSC;Standard Chartered Bank Hong Kong Ltd;BOCI Asia Ltd;Shanghai Pudong Development Bank/Hong Kong;China Everbright Bank/Hong Kong;CLSA Ltd;Skandinaviska Enskilda Banken AG;CMBC Securities Co Ltd;United Overseas Bank Ltd/Hong Kong</t>
  </si>
  <si>
    <t>ICBCIL 1.625 11/02/24</t>
  </si>
  <si>
    <t>XS2393949065</t>
  </si>
  <si>
    <t>2021-10-26</t>
  </si>
  <si>
    <t>工银金融租赁 1.625 2024-11-02</t>
  </si>
  <si>
    <t>香港交易所;斯图加特证券交易所</t>
  </si>
  <si>
    <t>T+125bps区域</t>
  </si>
  <si>
    <t>T+88bps</t>
  </si>
  <si>
    <t>19.0%</t>
  </si>
  <si>
    <t>Agricultural Bank of China/Hong Kong;Australia &amp; New Zealand Banking Group;Bank of Communications/Hong Kong;Bank of China;BNP Paribas/Hong Kong;CMB International Capital Corp Ltd;Hongkong &amp; Shanghai Banking Corporation Ltd;ICBC (Asia);ICBC International Securities Ltd;ICBC Singapore;ICBC Standard Bank Plc;JP Morgan Securities PLC;Merrill Lynch Asia Pacific;Mizuho Securities Asia Ltd;DBS Bank</t>
  </si>
  <si>
    <t>CCB International Capital Ltd;DBS Bank Ltd/Hong Kong;Industrial Bank/Hong Kong</t>
  </si>
  <si>
    <t>Australia &amp; New Zealand Banking Group;Bank of China;DBS Bank;Industrial Bank/Hong Kong;CMB International Capital Corp Ltd;JP Morgan Securities PLC;ICBC (Asia);Hongkong &amp; Shanghai Banking Corporation Ltd;CCB International Capital Ltd;ICBC International Securities Ltd;DBS Bank Ltd/Hong Kong;BNP Paribas/Hong Kong;Agricultural Bank of China/Hong Kong;Merrill Lynch Asia Pacific;ICBC Standard Bank Plc;ICBC Singapore;Mizuho Securities Asia Ltd;Bank of Communications/Hong Kong</t>
  </si>
  <si>
    <t>中国农业发展银行</t>
  </si>
  <si>
    <t>ADBCH 2.9 11/02/24</t>
  </si>
  <si>
    <t>HK0000778198</t>
  </si>
  <si>
    <t>农业发展银行 2.9 2024-11-02</t>
  </si>
  <si>
    <t>伦敦证券交易所;卢森堡交易所;新加坡交易所;中华（澳门）金融资产交易股份有限公司;法兰克福证券交易所</t>
  </si>
  <si>
    <t>3.20%区域</t>
  </si>
  <si>
    <t>Bank of China Limited;Bank of Communications Co., Ltd. Hong Kong Branch;Standard Chartered Bank (Hong Kong) Limited</t>
  </si>
  <si>
    <t>ADBCH</t>
  </si>
  <si>
    <t>Agricultural Development Bank of China</t>
  </si>
  <si>
    <t>Agricultural Bank of China Limited Hong Kong Branch;Bank of China Limited;Bank of Communications Co., Ltd. Hong Kong Branch;China Construction Bank Corporation Hong Kong Branch;China International Capital Corporation Hong Kong Securities Limited;CLSA Limited;CMB Wing Lung Bank Limited;Credit Agricole Corporate and Investment Bank Hong Kong Branch;CTBC Bank Co., Ltd.,Hong Kong Branch;DBS Bank Ltd;Industrial and Commercial Bank of China (Asia) Limited;KGI Asia Limited;Mizuho Securities Asia Limited;SPDB International Capital Limited;Standard Chartered Bank (Hong Kong) Limited</t>
  </si>
  <si>
    <t>CLSA Limited;Bank of China Limited;Credit Agricole Corporate and Investment Bank Hong Kong Branch;SPDB International Capital Limited;KGI Asia Limited;Bank of Communications Co., Ltd. Hong Kong Branch;China Construction Bank Corporation Hong Kong Branch;DBS Bank Ltd;China International Capital Corporation Hong Kong Securities Limited;Industrial and Commercial Bank of China (Asia) Limited;Agricultural Bank of China Limited Hong Kong Branch;Standard Chartered Bank (Hong Kong) Limited;CMB Wing Lung Bank Limited;Mizuho Securities Asia Limited;CTBC Bank Co., Ltd.,Hong Kong Branch</t>
  </si>
  <si>
    <t>宿州市产业投资控股集团有限公司</t>
  </si>
  <si>
    <t>SZIIGC 2.7 10/29/24</t>
  </si>
  <si>
    <t>XS2399416135</t>
  </si>
  <si>
    <t>宿州市产业投资控股集团有限公司 2.7 2024-10-29</t>
  </si>
  <si>
    <t>2024-10-29</t>
  </si>
  <si>
    <t>2.7%</t>
  </si>
  <si>
    <t>徽商银行股份有限公司</t>
  </si>
  <si>
    <t>宿州市</t>
  </si>
  <si>
    <t>Fosun Hani Securities;Guoyuan Capital Hong Kong Ltd</t>
  </si>
  <si>
    <t>358D</t>
  </si>
  <si>
    <t>SZIIGC</t>
  </si>
  <si>
    <t>2021-10-29</t>
  </si>
  <si>
    <t>Suzhou Industrial Investment Group Co Ltd</t>
  </si>
  <si>
    <t>China Zheshang Bank Co Ltd/Hong Kong;Fosun Hani Securities;Guoyuan Capital Hong Kong Ltd;Industrial Bank/Hong Kong</t>
  </si>
  <si>
    <t>Guoyuan Capital Hong Kong Ltd;China Zheshang Bank Co Ltd/Hong Kong;Industrial Bank/Hong Kong;Fosun Hani Securities</t>
  </si>
  <si>
    <t>HKMTGC 1.1 11/01/24</t>
  </si>
  <si>
    <t>HK0000789443</t>
  </si>
  <si>
    <t>2021-10-25</t>
  </si>
  <si>
    <t>香港按揭证券 1.1 2024-11-01</t>
  </si>
  <si>
    <t>2021-11-01</t>
  </si>
  <si>
    <t>湖州南浔旅游投资发展集团有限公司</t>
  </si>
  <si>
    <t>HZHNAX 2 11/01/24</t>
  </si>
  <si>
    <t>XS2382326606</t>
  </si>
  <si>
    <t>南浔旅投 2 2024-11-01</t>
  </si>
  <si>
    <t>2%</t>
  </si>
  <si>
    <t>北京银行股份有限公司杭州分行</t>
  </si>
  <si>
    <t>南浔区</t>
  </si>
  <si>
    <t>HZHNAX</t>
  </si>
  <si>
    <t>2022-05-01</t>
  </si>
  <si>
    <t>Huzhou Nanxun Tourism Investment Development Group Co Ltd</t>
  </si>
  <si>
    <t>Central Wealth Securities Investment Ltd;Industrial Bank/Hong Kong;Shanghai Pudong Development Bank/Hong Kong;TFI Securities &amp; Futures Ltd;CLSA Ltd;China Industrial Securities International Br;CNCB Hong Kong Capital;Shenwan Hongyuan Securities HK Ltd;Guoyuan Capital Hong Kong Ltd;CMBC International Securities Ltd;SunRiver International Securities Group Ltd;China Everbright Securities (HK)</t>
  </si>
  <si>
    <t>CNCB Hong Kong Capital;CMBC International Securities Ltd;Shanghai Pudong Development Bank/Hong Kong;Guoyuan Capital Hong Kong Ltd;Central Wealth Securities Investment Ltd;Industrial Bank/Hong Kong;China Everbright Securities (HK);Shenwan Hongyuan Securities HK Ltd;SunRiver International Securities Group Ltd;CLSA Ltd;TFI Securities &amp; Futures Ltd;China Industrial Securities International Br</t>
  </si>
  <si>
    <t>河北顺德投资集团有限公司</t>
  </si>
  <si>
    <t>HBSNDI 2 10/28/24</t>
  </si>
  <si>
    <t>XS2384852310</t>
  </si>
  <si>
    <t>2021-10-22</t>
  </si>
  <si>
    <t>顺德集团 2 2024-10-28</t>
  </si>
  <si>
    <t>2.00%</t>
  </si>
  <si>
    <t>华夏银行股份有限公司石家庄分行</t>
  </si>
  <si>
    <t>邢台市</t>
  </si>
  <si>
    <t>Shanxi Securities International Limited;Huaxia Bank Co Ltd/Hong Kong</t>
  </si>
  <si>
    <t>HBSNDI</t>
  </si>
  <si>
    <t>Hebei Shunde Investment Group Co Ltd</t>
  </si>
  <si>
    <t>ABC International;Central Wealth Securities Investment Ltd;Luso International Banking Ltd;Sigma Capital</t>
  </si>
  <si>
    <t>Shanxi Securities International Limited;ABC International;Luso International Banking Ltd;Sigma Capital;Huaxia Bank Co Ltd/Hong Kong;Central Wealth Securities Investment Ltd</t>
  </si>
  <si>
    <t>重庆市南部新城产业投资集团有限公司</t>
  </si>
  <si>
    <t>CQNXCT 5.45 10/29/24</t>
  </si>
  <si>
    <t>XS2386427368</t>
  </si>
  <si>
    <t>南投集团 5.45 2024-10-29</t>
  </si>
  <si>
    <t>5.6%区域</t>
  </si>
  <si>
    <t>5.45%</t>
  </si>
  <si>
    <t>重庆市</t>
  </si>
  <si>
    <t>巴南区</t>
  </si>
  <si>
    <t>China International Capital Corp HK Securiti;Orient Securities Hong Kong Ltd;CNCB Hong Kong Capital</t>
  </si>
  <si>
    <t>CQNXCT</t>
  </si>
  <si>
    <t>Chongqing Southern New City Industrial Investment Group Co Ltd</t>
  </si>
  <si>
    <t>China Zheshang Bank Co Ltd/Hong Kong;Guotai Junan International Holdings;Industrial Bank/Hong Kong;Luso International Banking Ltd;Shenwan Hongyuan Securities HK Ltd</t>
  </si>
  <si>
    <t>CNCB Hong Kong Capital;Guotai Junan International Holdings;Luso International Banking Ltd;China Zheshang Bank Co Ltd/Hong Kong;China International Capital Corp HK Securiti;Industrial Bank/Hong Kong;Shenwan Hongyuan Securities HK Ltd;Orient Securities Hong Kong Ltd</t>
  </si>
  <si>
    <t>西安航天城市发展控股集团有限公司</t>
  </si>
  <si>
    <t>XACDVE 3.5 10/29/24</t>
  </si>
  <si>
    <t>XS2400336157</t>
  </si>
  <si>
    <t>航天城发 3.5 2024-10-29</t>
  </si>
  <si>
    <t>恒丰银行股份有限公司西安分行</t>
  </si>
  <si>
    <t>陕西航天经济技术开发区</t>
  </si>
  <si>
    <t>XACDVE</t>
  </si>
  <si>
    <t>Xi'an Aerospace City Development Holding Group Co Ltd</t>
  </si>
  <si>
    <t>Central Wealth Securities Investment Ltd;China Industrial Securities International Br;CLSA Ltd;CNCB Hong Kong Capital;Shenwan Hongyuan Group;SunRiver International Securities Group Ltd;TF International</t>
  </si>
  <si>
    <t>CNCB Hong Kong Capital;TF International;Shenwan Hongyuan Group;Central Wealth Securities Investment Ltd;SunRiver International Securities Group Ltd;CLSA Ltd;China Industrial Securities International Br</t>
  </si>
  <si>
    <t>GBHK 0.36 04/15/24</t>
  </si>
  <si>
    <t>HK0000722121</t>
  </si>
  <si>
    <t>2021-10-21</t>
  </si>
  <si>
    <t>中国香港 0.36 2024-04-15</t>
  </si>
  <si>
    <t>2024-04-15</t>
  </si>
  <si>
    <t>161D</t>
  </si>
  <si>
    <t>2021-10-15</t>
  </si>
  <si>
    <t>2021-04-15</t>
  </si>
  <si>
    <t>宁海县城投集团有限公司</t>
  </si>
  <si>
    <t>NIHACA 3.3 10/26/24</t>
  </si>
  <si>
    <t>XS2399828081</t>
  </si>
  <si>
    <t>宁海城投 3.3 2024-10-26</t>
  </si>
  <si>
    <t>Shun Heng Securities Ltd;Silk Road International Capital Ltd</t>
  </si>
  <si>
    <t>NIHACA</t>
  </si>
  <si>
    <t>Goucheng International Co Ltd</t>
  </si>
  <si>
    <t>ICBCAS 1 10/28/24</t>
  </si>
  <si>
    <t>XS2384565508</t>
  </si>
  <si>
    <t>中国工商银行 1 2024-10-28</t>
  </si>
  <si>
    <t>伦敦证券交易所;香港交易所;新加坡交易所;卢森堡交易所;中华（澳门）金融资产交易股份有限公司;斯图加特证券交易所</t>
  </si>
  <si>
    <t>T+30bps</t>
  </si>
  <si>
    <t>Credit Agricole CIB/Singapore;DBS Bank;Hongkong &amp; Shanghai Banking Corporation Ltd;ICBC (Asia);ICBC International Securities Ltd;ICBC Macau;ICBC Singapore;ICBC Standard Bank Plc;SMBC Nikko Capital Markets Ltd;Standard Chartered Bank Singapore Ltd</t>
  </si>
  <si>
    <t>Industrial &amp; Commercial Bank of China Ltd/Singapore</t>
  </si>
  <si>
    <t>框架外部审核：Sustainalytics、北京中财绿融咨询有限公司。
第三方认证：北京中财绿融咨询有限公司的中国境内碳中和主题债券相关第三方评估、气候债券倡议组织的气候债券证书以及香港品质保证局颁发的发行前阶段证书</t>
  </si>
  <si>
    <t>Agricultural Bank Of China/Singapore;Agricultural Bank of China/Hong Kong;Australia &amp; New Zealand Banking Group;Bank of East Asia;Bank of China/Singapore;Bank of China Hong Kong Ltd;Bank of Communications/Hong Kong;China Construction Bank (Asia);China Everbright Bank/Hong Kong;China International Capital Corp HK Securiti;China Minsheng Banking Corp Ltd/Hong Kong;CMBC Securities Co Ltd;China Securities International Corporate Fin;Citigroup Global Markets Asia Ltd;CLSA Singapore Pte Ltd;CMB Wing Lung Bank;Credit Agricole CIB/Singapore;DBS Bank;First Abu Dhabi Bank PJSC;Guotai Junan International Holdings;Hongkong &amp; Shanghai Banking Corporation Ltd;ICBC (Asia);ICBC International Securities Ltd;ICBC Macau;ICBC Singapore;ICBC Standard Bank Plc;Industrial Bank/Hong Kong;Malayan Banking Berhad;Mirae Asset Securities;MUFG SECURITIES ASIA LTD;National Australia Bank;Oversea-Chinese Banking Corp;Shanghai Pudong Development Bank/Hong Kong;SMBC Nikko Capital Markets Ltd;SPDB International Capital Ltd;Standard Chartered Bank Singapore Ltd;United Overseas Bank;Zhongtai International Securities Singapore;E.Sun Commercial Bank Hong Kong Branch</t>
  </si>
  <si>
    <t>Guotai Junan International Holdings;Malayan Banking Berhad;Standard Chartered Bank Singapore Ltd;Industrial Bank/Hong Kong;Hongkong &amp; Shanghai Banking Corporation Ltd;United Overseas Bank;E.Sun Commercial Bank Hong Kong Branch;Bank of East Asia;Mirae Asset Securities;China Construction Bank (Asia);ICBC Singapore;China Everbright Bank/Hong Kong;National Australia Bank;Bank of Communications/Hong Kong;CMBC Securities Co Ltd;Credit Agricole CIB/Singapore;MUFG SECURITIES ASIA LTD;Australia &amp; New Zealand Banking Group;Bank of China Hong Kong Ltd;Citigroup Global Markets Asia Ltd;Bank of China/Singapore;DBS Bank;China Securities International Corporate Fin;ICBC (Asia);Oversea-Chinese Banking Corp;SMBC Nikko Capital Markets Ltd;CMB Wing Lung Bank;ICBC International Securities Ltd;ICBC Macau;China Minsheng Banking Corp Ltd/Hong Kong;Shanghai Pudong Development Bank/Hong Kong;Zhongtai International Securities Singapore;Agricultural Bank of China/Hong Kong;CLSA Singapore Pte Ltd;China International Capital Corp HK Securiti;ICBC Standard Bank Plc;SPDB International Capital Ltd;First Abu Dhabi Bank PJSC;Agricultural Bank Of China/Singapore</t>
  </si>
  <si>
    <t>ICBCAS 0.125 10/28/24</t>
  </si>
  <si>
    <t>XS2384014705</t>
  </si>
  <si>
    <t>中国工商银行 0.125 2024-10-28</t>
  </si>
  <si>
    <t>伦敦证券交易所;香港交易所;卢森堡交易所;中华（澳门）金融资产交易股份有限公司;新加坡交易所;杜塞尔多夫证券交易所;法兰克福证券交易所;斯图加特证券交易所</t>
  </si>
  <si>
    <t>MS+70bps区域</t>
  </si>
  <si>
    <t>Citigroup Global Markets Asia Ltd;Credit Agricole CIB;ICBC International Securities Ltd;Natixis;Societe Generale</t>
  </si>
  <si>
    <t>Industrial &amp; Commercial Bank of China Ltd/Luxembourg</t>
  </si>
  <si>
    <t>Bank of China/Luxembourg Branch;Banque Internationale a Luxembourg SA;China Construction Bank Europe SA;China International Capital Corp HK Securiti;Citigroup Global Markets Asia Ltd;Cooperatieve Rabobank UA;Credit Agricole CIB;Deutsche Bank AG;ICBC (Asia);ICBC (Europe) S.A.;ICBC International Securities Ltd;ICBC Macau;ICBC Standard Bank Plc;Natixis;Skandinaviska Enskilda Banken;Societe Generale;UBS LTD/LONDON</t>
  </si>
  <si>
    <t>China Construction Bank Europe SA;Credit Agricole CIB;Citigroup Global Markets Asia Ltd;ICBC (Asia);Cooperatieve Rabobank UA;ICBC (Europe) S.A.;ICBC International Securities Ltd;Deutsche Bank AG;ICBC Macau;Skandinaviska Enskilda Banken;China International Capital Corp HK Securiti;ICBC Standard Bank Plc;Societe Generale;Natixis;UBS LTD/LONDON;Bank of China/Luxembourg Branch;Banque Internationale a Luxembourg SA</t>
  </si>
  <si>
    <t>肇庆市国联投资控股有限公司</t>
  </si>
  <si>
    <t>ZQGLIH 2.68 10/26/24</t>
  </si>
  <si>
    <t>XS2401032490</t>
  </si>
  <si>
    <t>肇庆国联控股 2.68 2024-10-26</t>
  </si>
  <si>
    <t>3.00%区域</t>
  </si>
  <si>
    <t>2.68%</t>
  </si>
  <si>
    <t>肇庆市</t>
  </si>
  <si>
    <t>China Securities International Corporate Fin</t>
  </si>
  <si>
    <t>专业工程</t>
  </si>
  <si>
    <t>ZQGLIH</t>
  </si>
  <si>
    <t>Zhaoqing Guolian Investment Holdings Co Ltd</t>
  </si>
  <si>
    <t>CEB International Capital Corp Ltd;China Securities International Corporate Fin;China Zheshang Bank Co Ltd/Hong Kong;CLSA Ltd;CNCB Hong Kong Capital;Donghai International Securities Hong Kong L;Dongxing Securities HK Financing Holding Co;Fosun Hani Securities;GF Securities Hong Kong Brokerage Ltd;Huaxia Bank Co Ltd/Hong Kong;Shanghai Pudong Development Bank/Hong Kong;Southwest Securities HK Brokerage Ltd;SPDB International Capital Ltd</t>
  </si>
  <si>
    <t>CEB International Capital Corp Ltd;China Zheshang Bank Co Ltd/Hong Kong;Donghai International Securities Hong Kong L;Huaxia Bank Co Ltd/Hong Kong;China Securities International Corporate Fin;Southwest Securities HK Brokerage Ltd;CNCB Hong Kong Capital;GF Securities Hong Kong Brokerage Ltd;Dongxing Securities HK Financing Holding Co;Shanghai Pudong Development Bank/Hong Kong;SPDB International Capital Ltd;Fosun Hani Securities;CLSA Ltd</t>
  </si>
  <si>
    <t>HKMTGC 1.035 10/26/24</t>
  </si>
  <si>
    <t>HK0000789401</t>
  </si>
  <si>
    <t>2021-10-19</t>
  </si>
  <si>
    <t>香港按揭证券 1.035 2024-10-26</t>
  </si>
  <si>
    <t>如东县金鑫交通工程建设投资有限公司</t>
  </si>
  <si>
    <t>RUDOTR 2.68 10/22/24</t>
  </si>
  <si>
    <t>XS2384013640</t>
  </si>
  <si>
    <t>金鑫交通 2.68 2024-10-22</t>
  </si>
  <si>
    <t>南通市</t>
  </si>
  <si>
    <t>如东县</t>
  </si>
  <si>
    <t>AMC Wanhai Securities Ltd;Shanghai Pudong Development Bank/Hong Kong</t>
  </si>
  <si>
    <t>RUDOTR</t>
  </si>
  <si>
    <t>2022-04-22</t>
  </si>
  <si>
    <t>Rudong County Jinxin Transportation Engineering Construction Investment Co Ltd</t>
  </si>
  <si>
    <t>AMC Wanhai Securities Ltd;China Industrial Securities International Ca;China Zheshang Bank Co Ltd/Hong Kong;Industrial Bank/Hong Kong;Shanghai Pudong Development Bank/Hong Kong;SPDB International Capital Ltd</t>
  </si>
  <si>
    <t>Shanghai Pudong Development Bank/Hong Kong;AMC Wanhai Securities Ltd;China Zheshang Bank Co Ltd/Hong Kong;Industrial Bank/Hong Kong;SPDB International Capital Ltd;China Industrial Securities International Ca</t>
  </si>
  <si>
    <t>CHINA 0.75 10/26/24</t>
  </si>
  <si>
    <t>US60367QAA13</t>
  </si>
  <si>
    <t>财政部 0.75 2024-10-26</t>
  </si>
  <si>
    <t>Bank of China Limited;Bank of Communications Co., Ltd. Hong Kong Branch;China Construction Bank;China International Capital Corporation Hong Kong Securities Limited;Citigroup Global Markets Asia Ltd;Credit Agricole Corporate and Investment Bank Hong Kong Branch;CTBC Bank Co., Ltd., Hong Kong Branch;Deutsche Bank AG, Hong Kong Branch;Goldman Sachs (Asia) L.L.C.;Industrial and Commercial Bank of China Ltd;JP Morgan Securities Asia Pacific Ltd;Merrill Lynch Asia Pacific;Mizuho Securities Asia Limited;Standard Chartered Bank (Hong Kong) Limited</t>
  </si>
  <si>
    <t>Bank of China Limited;Credit Agricole Corporate and Investment Bank Hong Kong Branch;Citigroup Global Markets Asia Ltd;Deutsche Bank AG, Hong Kong Branch;Industrial and Commercial Bank of China Ltd;China Construction Bank;CTBC Bank Co., Ltd., Hong Kong Branch;Goldman Sachs (Asia) L.L.C.;Bank of Communications Co., Ltd. Hong Kong Branch;China International Capital Corporation Hong Kong Securities Limited;Merrill Lynch Asia Pacific;JP Morgan Securities Asia Pacific Ltd;Standard Chartered Bank (Hong Kong) Limited;Mizuho Securities Asia Limited</t>
  </si>
  <si>
    <t>USY5325QAD44</t>
  </si>
  <si>
    <t>伦敦证券交易所;香港交易所;斯图加特证券交易所;法兰克福证券交易所</t>
  </si>
  <si>
    <t>T+35bps区域</t>
  </si>
  <si>
    <t>T+6bps</t>
  </si>
  <si>
    <t>80.0%</t>
  </si>
  <si>
    <t>Bank of China;Bank of Communications/Hong Kong;China Construction Bank (Asia);China International Capital Corp HK Securiti;Citigroup Global Markets Asia Ltd;Credit Agricole CIB/Hong Kong;CTBC Bank Co Ltd/Hong Kong;Deutsche Bank AG/Hong Kong;Goldman Sachs (Asia);ICBC International;JP Morgan Securities Asia Pacific Ltd;Merrill Lynch Asia Pacific;Mizuho Securities Asia Ltd;Standard Chartered Bank Hong Kong Ltd</t>
  </si>
  <si>
    <t>Bank of China;Citigroup Global Markets Asia Ltd;ICBC International;Deutsche Bank AG/Hong Kong;Standard Chartered Bank Hong Kong Ltd;China Construction Bank (Asia);CTBC Bank Co Ltd/Hong Kong;Merrill Lynch Asia Pacific;JP Morgan Securities Asia Pacific Ltd;China International Capital Corp HK Securiti;Credit Agricole CIB/Hong Kong;Mizuho Securities Asia Ltd;Goldman Sachs (Asia);Bank of Communications/Hong Kong</t>
  </si>
  <si>
    <t>领展资产管理有限公司</t>
  </si>
  <si>
    <t>LINREI 3.25 10/27/24</t>
  </si>
  <si>
    <t>HK0000789393</t>
  </si>
  <si>
    <t>领展房产基金 3.25 2024-10-27</t>
  </si>
  <si>
    <t>A2/A</t>
  </si>
  <si>
    <t>2024-10-27</t>
  </si>
  <si>
    <t>九龙区</t>
  </si>
  <si>
    <t>356D</t>
  </si>
  <si>
    <t>LINREI</t>
  </si>
  <si>
    <t>Link Finance Cayman 2009 Ltd/The</t>
  </si>
  <si>
    <t>Link Holdings Limited;Link REIT;Link Properties Limited</t>
  </si>
  <si>
    <t>HKMTGC 1.04 10/25/24</t>
  </si>
  <si>
    <t>HK0000789294</t>
  </si>
  <si>
    <t>2021-10-18</t>
  </si>
  <si>
    <t>香港按揭证券 1.04 2024-10-25</t>
  </si>
  <si>
    <t>上海地产(集团)有限公司</t>
  </si>
  <si>
    <t>SHLANZ 3.7 10/20/24</t>
  </si>
  <si>
    <t>G218005</t>
  </si>
  <si>
    <t>上海地产 3.7 2024-10-20</t>
  </si>
  <si>
    <t>Shanghai Pudong Development Bank</t>
  </si>
  <si>
    <t>SHLANZ</t>
  </si>
  <si>
    <t>2021-10-20</t>
  </si>
  <si>
    <t>Shanghai Land Group Co Ltd</t>
  </si>
  <si>
    <t>HKMTGC 0.93 10/22/24</t>
  </si>
  <si>
    <t>HK0000789260</t>
  </si>
  <si>
    <t>香港按揭证券 0.93 2024-10-22</t>
  </si>
  <si>
    <t>2022-10-22</t>
  </si>
  <si>
    <t>新湖中宝股份有限公司</t>
  </si>
  <si>
    <t>XINHUZ 11 09/28/24</t>
  </si>
  <si>
    <t>XS2387698926</t>
  </si>
  <si>
    <t>2021-10-13</t>
  </si>
  <si>
    <t>新湖中宝 11 2024-09-28</t>
  </si>
  <si>
    <t>WR/B</t>
  </si>
  <si>
    <t>无/负面</t>
  </si>
  <si>
    <t>--/B-</t>
  </si>
  <si>
    <t>2024-09-28</t>
  </si>
  <si>
    <t>11.00%</t>
  </si>
  <si>
    <t>-7.12%</t>
  </si>
  <si>
    <t>衢州市</t>
  </si>
  <si>
    <t>China CITIC Bank International Ltd;Citigroup;CNCB Hong Kong Capital</t>
  </si>
  <si>
    <t>327D</t>
  </si>
  <si>
    <t>XINHUZ</t>
  </si>
  <si>
    <t>2022-03-28</t>
  </si>
  <si>
    <t>Xinhu BVI 2018 Holding Co Ltd</t>
  </si>
  <si>
    <t>2021-09-28</t>
  </si>
  <si>
    <t>条款：控制权变更回售@101%；投资者回售选择：2023年9月28日@100%；
发行人赎回选择：2023年9月28日@100%；
息票上浮选择：发行人可选择自2023年9月28日(含当日)起提高利率</t>
  </si>
  <si>
    <t>China CITIC Bank International Ltd;China International Capital Corp;Citigroup;CNCB Hong Kong Capital;Haitong International Securities Co Ltd;Vision Capital International Holdings Ltd</t>
  </si>
  <si>
    <t>Citigroup;CNCB Hong Kong Capital;Vision Capital International Holdings Ltd;China CITIC Bank International Ltd;China International Capital Corp</t>
  </si>
  <si>
    <t>XS2396507241</t>
  </si>
  <si>
    <t>2.9425</t>
  </si>
  <si>
    <t>发行人赎回选择：2023年9月28日@100%;投资者回售选择：2023年9月28日@100%;息票上浮选择：发行人可选择自2023年9月28日(含当日)起提高利率;原有票据：发行规模为2.5亿美元，到期日为2024年9月28日，票息为11%。已替换：XS2387698926</t>
  </si>
  <si>
    <t>Citigroup;CNCB Hong Kong Capital;Haitong International Securities Co Ltd;Vision Capital International Holdings Ltd;China CITIC Bank International Ltd;China International Capital Corp</t>
  </si>
  <si>
    <t>LINREI 3 10/21/24</t>
  </si>
  <si>
    <t>HK0000789245</t>
  </si>
  <si>
    <t>2021-10-12</t>
  </si>
  <si>
    <t>领展房产基金 3 2024-10-21</t>
  </si>
  <si>
    <t>--/A</t>
  </si>
  <si>
    <t>2024-10-21</t>
  </si>
  <si>
    <t>Hongkong &amp; Shanghai Banking Corporation</t>
  </si>
  <si>
    <t>350D</t>
  </si>
  <si>
    <t>东风汽车集团股份有限公司</t>
  </si>
  <si>
    <t>DONFEN 0.425 10/19/24</t>
  </si>
  <si>
    <t>XS2394012103</t>
  </si>
  <si>
    <t>东风集团股份 0.425 2024-10-19</t>
  </si>
  <si>
    <t>2024-10-19</t>
  </si>
  <si>
    <t>香港交易所;慕尼黑证券交易所;法兰克福证券交易所;柏林证券交易所;斯图加特证券交易所</t>
  </si>
  <si>
    <t>MS+100bps区域</t>
  </si>
  <si>
    <t>MS+70bps</t>
  </si>
  <si>
    <t>Bank of China;Deutsche Bank</t>
  </si>
  <si>
    <t>汽车整车</t>
  </si>
  <si>
    <t>318D+31D</t>
  </si>
  <si>
    <t>DONFEN</t>
  </si>
  <si>
    <t>2024-09-19</t>
  </si>
  <si>
    <t>Dongfeng Motor Hong Kong International Co Ltd</t>
  </si>
  <si>
    <t>条款：控制权变更回售@101%，加上应计利息</t>
  </si>
  <si>
    <t>Agricultural Bank of China/Hong Kong;Bank of China;Bank of Communications/Hong Kong;BNP Paribas/Hong Kong;China CITIC Bank International Ltd;China Construction Bank (Asia);China International Capital Corp;CLSA Ltd;CMBC Capital Holdings;DBS Bank;Deutsche Bank;ICBC International Securities Ltd;Shanghai Pudong Development Bank/Hong Kong</t>
  </si>
  <si>
    <t>Bank of China;CMBC Capital Holdings;DBS Bank;Deutsche Bank;China CITIC Bank International Ltd;ICBC International Securities Ltd;China Construction Bank (Asia);BNP Paribas/Hong Kong;Shanghai Pudong Development Bank/Hong Kong;Agricultural Bank of China/Hong Kong;China International Capital Corp;CLSA Ltd;Bank of Communications/Hong Kong</t>
  </si>
  <si>
    <t>BEIJHK 1.35 10/20/24</t>
  </si>
  <si>
    <t>XS2382272081</t>
  </si>
  <si>
    <t>京投公司 1.35 2024-10-20</t>
  </si>
  <si>
    <t>中华（澳门）金融资产交易股份有限公司;香港交易所;卢森堡交易所</t>
  </si>
  <si>
    <t>-0.46%</t>
  </si>
  <si>
    <t>99.0%</t>
  </si>
  <si>
    <t>18.0%</t>
  </si>
  <si>
    <t>Bank of China;CLSA Ltd;Haitong International Securities Co Ltd;Standard Chartered Bank</t>
  </si>
  <si>
    <t>Bank of China;CCB International Capital Ltd;China Everbright Bank/Hong Kong;CLSA Ltd;CMB Wing Lung Bank;Deutsche Bank AG/Hong Kong;Haitong International Securities Co Ltd;Hongkong &amp; Shanghai Banking Corporation Ltd;ICBC (Asia);Silk Road International Capital Ltd;Standard Chartered Bank</t>
  </si>
  <si>
    <t>Standard Chartered Bank;Bank of China;Haitong International Securities Co Ltd;Silk Road International Capital Ltd;Deutsche Bank AG/Hong Kong;ICBC (Asia);Hongkong &amp; Shanghai Banking Corporation Ltd;CCB International Capital Ltd;China Everbright Bank/Hong Kong;CLSA Ltd;CMB Wing Lung Bank</t>
  </si>
  <si>
    <t>诸暨市国有资产经营有限公司</t>
  </si>
  <si>
    <t>ZJSOAM 3.2 10/18/24</t>
  </si>
  <si>
    <t>XS2385309203</t>
  </si>
  <si>
    <t>诸暨国资 3.2 2024-10-18</t>
  </si>
  <si>
    <t xml:space="preserve">3.2% </t>
  </si>
  <si>
    <t>-0.31%</t>
  </si>
  <si>
    <t>诸暨市</t>
  </si>
  <si>
    <t>China CITIC Bank International Ltd;Guotai Junan International Holdings;China International Capital Corp HK Securiti;Oversea-Chinese Banking Corp;China Zheshang Bank Co Ltd/Hong Kong</t>
  </si>
  <si>
    <t>347D</t>
  </si>
  <si>
    <t>ZJSOAM</t>
  </si>
  <si>
    <t>2022-04-18</t>
  </si>
  <si>
    <t>Zhuji Development Ltd</t>
  </si>
  <si>
    <t>CCB International Capital Ltd;China CITIC Bank International Ltd;China International Capital Corp HK Securiti;China Securities International Corporate Fin;CLSA Ltd;CNCB Hong Kong Capital;Guotai Junan International Holdings;Industrial Bank/Hong Kong;</t>
  </si>
  <si>
    <t>CNCB Hong Kong Capital;Guotai Junan International Holdings;China Zheshang Bank Co Ltd/Hong Kong;China International Capital Corp HK Securiti;China CITIC Bank International Ltd;Industrial Bank/Hong Kong;China Securities International Corporate Fin;Oversea-Chinese Banking Corp;CCB International Capital Ltd;CLSA Ltd</t>
  </si>
  <si>
    <t>广东省人民政府</t>
  </si>
  <si>
    <t>GUANGD 2.68 10/20/24</t>
  </si>
  <si>
    <t>MO000A3KW387</t>
  </si>
  <si>
    <t>广东省政府 2.68 2024-10-20</t>
  </si>
  <si>
    <t>2.68 %</t>
  </si>
  <si>
    <t>Bank of China/Macau Branch</t>
  </si>
  <si>
    <t>GUANGD</t>
  </si>
  <si>
    <t>Province of Guangdong China</t>
  </si>
  <si>
    <t>Agricultural Bank of China Ltd/Macau;Bank of China/Macau Branch;Bank of Communications Co Ltd/Macau;China Construction Bank Corp/Macau;China Guangfa Bank Co Ltd/Macau;China International Capital Corp HK Securiti;China Minsheng Banking Corp Ltd/Hong Kong;Chong Hing Bank Ltd/Macao;Citigroup Global Markets Asia Ltd;CLSA Ltd;CMB International Capital Corp Ltd;ICBC Macau;Industrial Bank/Hong Kong;Luso International Banking Ltd;Macau Chinese Bank Ltd/The;Standard Chartered Bank Hong Kong Ltd</t>
  </si>
  <si>
    <t>Citigroup Global Markets Asia Ltd;Agricultural Bank of China Ltd/Macau;Bank of Communications Co Ltd/Macau;CMB International Capital Corp Ltd;Industrial Bank/Hong Kong;ICBC Macau;Macau Chinese Bank Ltd/The;Standard Chartered Bank Hong Kong Ltd;China Minsheng Banking Corp Ltd/Hong Kong;Luso International Banking Ltd;China International Capital Corp HK Securiti;Bank of China/Macau Branch;China Construction Bank Corp/Macau;Chong Hing Bank Ltd/Macao;CLSA Ltd;China Guangfa Bank Co Ltd/Macau</t>
  </si>
  <si>
    <t>SHENZH 2.7 10/19/24</t>
  </si>
  <si>
    <t>HK0000778479</t>
  </si>
  <si>
    <t>2021-10-11</t>
  </si>
  <si>
    <t>深圳市人民政府 2.7 2024-10-19</t>
  </si>
  <si>
    <t>3.0%区域</t>
  </si>
  <si>
    <t>2.70%</t>
  </si>
  <si>
    <t>348D</t>
  </si>
  <si>
    <t>Bank of China;Bank of Communications/Hong Kong;China Construction Bank (Asia);China International Capital Corp HK Securiti;China Merchants Securities (HK) Co Ltd;China Minsheng Banking Corp Ltd/Hong Kong;China PA Securities Hong Kong Co Ltd;Citigroup Global Markets Asia Ltd;CLSA Ltd;CMB International Capital Corp Ltd;Credit Agricole CIB/Hong Kong;Guosen Securities HK Capital Co Ltd;ICBC (Asia);JP Morgan Securities Asia Pacific Ltd;Mizuho Securities Asia Ltd;Standard Chartered Bank Hong Kong Ltd</t>
  </si>
  <si>
    <t>Bank of China;Citigroup Global Markets Asia Ltd;CMB International Capital Corp Ltd;ICBC (Asia);China Merchants Securities (HK) Co Ltd;Standard Chartered Bank Hong Kong Ltd;China Construction Bank (Asia);China Minsheng Banking Corp Ltd/Hong Kong;JP Morgan Securities Asia Pacific Ltd;China International Capital Corp HK Securiti;China PA Securities Hong Kong Co Ltd;Credit Agricole CIB/Hong Kong;Mizuho Securities Asia Ltd;CLSA Ltd;Bank of Communications/Hong Kong;Guosen Securities HK Capital Co Ltd</t>
  </si>
  <si>
    <t>宜宾市新兴产业投资集团有限公司</t>
  </si>
  <si>
    <t>YISTAS 2.6 09/15/24</t>
  </si>
  <si>
    <t>XS2393408658</t>
  </si>
  <si>
    <t>2021-10-08</t>
  </si>
  <si>
    <t>新兴公司 2.6 2024-09-15</t>
  </si>
  <si>
    <t>2.9178</t>
  </si>
  <si>
    <t>2.8%区域</t>
  </si>
  <si>
    <t>成都农村商业银行股份有限公司</t>
  </si>
  <si>
    <t>宜宾市</t>
  </si>
  <si>
    <t>YISTAS</t>
  </si>
  <si>
    <t>2022-04-15</t>
  </si>
  <si>
    <t>Yibin Emerging Industry Investment Group Co Ltd</t>
  </si>
  <si>
    <t>SPDB International;Zhongtai International</t>
  </si>
  <si>
    <t>Zhongtai International;SPDB International;Central Wealth Securities Investment Ltd</t>
  </si>
  <si>
    <t>HKMTGC 0.795 10/10/24</t>
  </si>
  <si>
    <t>HK0000778552</t>
  </si>
  <si>
    <t>2021-10-05</t>
  </si>
  <si>
    <t>香港按揭证券 0.795 2024-10-10</t>
  </si>
  <si>
    <t>2.9945</t>
  </si>
  <si>
    <t>2024-10-10</t>
  </si>
  <si>
    <t>339D</t>
  </si>
  <si>
    <t>2022-10-10</t>
  </si>
  <si>
    <t>浙江湖州南浔经济建设开发有限公司</t>
  </si>
  <si>
    <t>ZJHZNX 2.03 10/20/24</t>
  </si>
  <si>
    <t>XS2394764224</t>
  </si>
  <si>
    <t>2021-10-04</t>
  </si>
  <si>
    <t>南浔经开 2.03 2024-10-20</t>
  </si>
  <si>
    <t>宁波银行股份有限公司</t>
  </si>
  <si>
    <t>Hung Sing Securities Ltd</t>
  </si>
  <si>
    <t>ZJHZNX</t>
  </si>
  <si>
    <t>Zhejiang Huzhou Nanxun Economic Construction Development Co Ltd</t>
  </si>
  <si>
    <t>China Industrial Securities International Br;China Zheshang Bank Co Ltd/Hong Kong;Hung Sing Securities Ltd</t>
  </si>
  <si>
    <t>Hung Sing Securities Ltd;China Zheshang Bank Co Ltd/Hong Kong;China Industrial Securities International Br</t>
  </si>
  <si>
    <t>HKMTGC 0.83 10/07/24</t>
  </si>
  <si>
    <t>HK0000778503</t>
  </si>
  <si>
    <t>香港按揭证券 0.83 2024-10-07</t>
  </si>
  <si>
    <t>2021-10-07</t>
  </si>
  <si>
    <t>江苏叠石桥家纺产业集团有限公司</t>
  </si>
  <si>
    <t>JSDSQI 2.04 10/08/24</t>
  </si>
  <si>
    <t>XS2384014028</t>
  </si>
  <si>
    <t>叠石桥家纺集团 2.04 2024-10-08</t>
  </si>
  <si>
    <t>海门区</t>
  </si>
  <si>
    <t>AMC Wanhai Securities Ltd;China Galaxy International Securities Hong K</t>
  </si>
  <si>
    <t>JSDSQI</t>
  </si>
  <si>
    <t>Jiangsu Dieshiqiao Home Textile Industry Group Co Ltd</t>
  </si>
  <si>
    <t>ICBC International Securities Ltd;Industrial Bank/Hong Kong;Shanghai Pudong Development Bank/Hong Kong;</t>
  </si>
  <si>
    <t>Shanghai Pudong Development Bank/Hong Kong;AMC Wanhai Securities Ltd;China Galaxy International Securities Hong K;Industrial Bank/Hong Kong;ICBC International Securities Ltd</t>
  </si>
  <si>
    <t>赣州城市投资控股集团有限责任公司</t>
  </si>
  <si>
    <t>GZUIHG 3 10/12/24</t>
  </si>
  <si>
    <t>XS2375642944</t>
  </si>
  <si>
    <t>赣州城控 3 2024-10-12</t>
  </si>
  <si>
    <t>2024-10-12</t>
  </si>
  <si>
    <t>3%</t>
  </si>
  <si>
    <t>-0.39%</t>
  </si>
  <si>
    <t>江西省</t>
  </si>
  <si>
    <t>赣州市</t>
  </si>
  <si>
    <t>341D</t>
  </si>
  <si>
    <t>GZUIHG</t>
  </si>
  <si>
    <t>Ganzhou Urban Investment Holding Group Co Ltd</t>
  </si>
  <si>
    <t>Shenwan Hongyuan Capital HK Ltd;China International Capital Corp HK Secu;CNCB Hong Kong Capital</t>
  </si>
  <si>
    <t>CNCB Hong Kong Capital;Guotai Junan International Holdings;Shenwan Hongyuan Capital HK Ltd;China International Capital Corp HK Secu</t>
  </si>
  <si>
    <t>成都市羊安新城开发建设有限公司</t>
  </si>
  <si>
    <t>YANNEW 1.9 10/15/24</t>
  </si>
  <si>
    <t>XS2393199125</t>
  </si>
  <si>
    <t>羊安新城 1.9 2024-10-15</t>
  </si>
  <si>
    <t>2024-10-15</t>
  </si>
  <si>
    <t>1.9%</t>
  </si>
  <si>
    <t>中国工商银行股份有限公司四川省分行</t>
  </si>
  <si>
    <t>邛崃市</t>
  </si>
  <si>
    <t>Central Wealth Securities Investment Ltd;Soochow Securities;ICBC International Holdings Ltd;ICBC (Asia)</t>
  </si>
  <si>
    <t>344D</t>
  </si>
  <si>
    <t>YANNEW</t>
  </si>
  <si>
    <t>Chengdu Yang An New Town Development and Construction Co Ltd</t>
  </si>
  <si>
    <t>Shanghai Pudong Development Bank/Hong Ko;Industrial Bank/Hong Kong;ABC International Holding;JOY RICH SECURITIES;China Industrial Securities International;Po Tai Securities Hong Kong Ltd</t>
  </si>
  <si>
    <t>ICBC International Holdings Ltd;Industrial Bank/Hong Kong;China Industrial Securities International;Central Wealth Securities Investment Ltd;ABC International Holding;Soochow Securities;ICBC (Asia);Shanghai Pudong Development Bank/Hong Ko;JOY RICH SECURITIES;Po Tai Securities Hong Kong Ltd</t>
  </si>
  <si>
    <t>中航国际融资租赁有限公司</t>
  </si>
  <si>
    <t>AVIILC 1.65 10/08/24</t>
  </si>
  <si>
    <t>XS2387065134</t>
  </si>
  <si>
    <t>中航租赁 1.65 2024-10-08</t>
  </si>
  <si>
    <t>CT3+165bps区域</t>
  </si>
  <si>
    <t>CT3+112.5bps</t>
  </si>
  <si>
    <t>-1.29%</t>
  </si>
  <si>
    <t>Bank of China;BOC International;Bank of Communications/Hong Kong;BOCOM International Securities Ltd;China Securities International;DBS Bank;Guotai Junan International Holdings;Haitong International Securities Co Ltd;ICBC International;ICBC (Asia)</t>
  </si>
  <si>
    <t>AVIILC</t>
  </si>
  <si>
    <t>Soar Wise Ltd</t>
  </si>
  <si>
    <t>ABC International Holding;CMBC Capital Holdings;CNCB Hong Kong Capital;Hua Xia Bank;Industrial Bank/Hong Kong;Luso International Banking Ltd;Natixis;Shanghai Pudong Development Bank/Hong Ko;SMBC Nikko Capital Markets Ltd</t>
  </si>
  <si>
    <t>BOC International;Guotai Junan International Holdings;CMBC Capital Holdings;Hua Xia Bank;Bank of China;Haitong International Securities Co Ltd;DBS Bank;ICBC International;Industrial Bank/Hong Kong;ICBC (Asia);SMBC Nikko Capital Markets Ltd;Shanghai Pudong Development Bank/Hong Ko;CNCB Hong Kong Capital;Luso International Banking Ltd;BOCOM International Securities Ltd;China Securities International;ABC International Holding;Natixis;Bank of Communications/Hong Kong</t>
  </si>
  <si>
    <t>HKMTGC 0.81 10/04/24</t>
  </si>
  <si>
    <t>HK0000778362</t>
  </si>
  <si>
    <t>2021-09-24</t>
  </si>
  <si>
    <t>香港按揭证券 0.81 2024-10-04</t>
  </si>
  <si>
    <t>2024-10-04</t>
  </si>
  <si>
    <t>333D</t>
  </si>
  <si>
    <t>2022-10-04</t>
  </si>
  <si>
    <t>HKMTGC 0.8 10/04/24</t>
  </si>
  <si>
    <t>HK0000778370</t>
  </si>
  <si>
    <t>香港按揭证券 0.8 2024-10-04</t>
  </si>
  <si>
    <t>甘肃省电力投资集团有限责任公司</t>
  </si>
  <si>
    <t>GSELEC 3.7 09/29/24</t>
  </si>
  <si>
    <t>XS2384013996</t>
  </si>
  <si>
    <t>甘肃电投 3.7 2024-09-29</t>
  </si>
  <si>
    <t>3.7%</t>
  </si>
  <si>
    <t>-0.30%</t>
  </si>
  <si>
    <t>甘肃省</t>
  </si>
  <si>
    <t>兰州市</t>
  </si>
  <si>
    <t>Bank of China;CLSA Ltd;CCB International Finance Ltd</t>
  </si>
  <si>
    <t>GSELEC</t>
  </si>
  <si>
    <t>Gansu Province Electric Power Investment Group Co Ltd</t>
  </si>
  <si>
    <t>Industrial Bank Co Ltd/ Guangxi;China PA Securities Hong Kong Co Ltd;China Zheshang Bank Co Ltd/Hong Kong;CEB International Capital Corp Ltd;CMBC Capital Holdings;Hua Xia Bank;ABC International Holding</t>
  </si>
  <si>
    <t>CEB International Capital Corp Ltd;CMBC Capital Holdings;Hua Xia Bank;Bank of China;CCB International Finance Ltd;China Zheshang Bank Co Ltd/Hong Kong;China PA Securities Hong Kong Co Ltd;ABC International Holding;Industrial Bank Co Ltd/ Guangxi;CLSA Ltd</t>
  </si>
  <si>
    <t>Jiayuan International Group Limited</t>
  </si>
  <si>
    <t>JIAYUA 11 02/17/24</t>
  </si>
  <si>
    <t>XS2333154867</t>
  </si>
  <si>
    <t>2021-09-23</t>
  </si>
  <si>
    <t>佳源国际控股 11 2024-02-17</t>
  </si>
  <si>
    <t>C/--</t>
  </si>
  <si>
    <t>12.75% 区域</t>
  </si>
  <si>
    <t>12.5%</t>
  </si>
  <si>
    <t>-4.08%</t>
  </si>
  <si>
    <t>HSBC;CCB International;Valuable Capital Limited;CMB International;Seazen Resources;Haitong International;Guotai Junan International;BOCOM International;Zhongrong PT Securities Ltd</t>
  </si>
  <si>
    <t>B3/--</t>
  </si>
  <si>
    <t>JIAYUA</t>
  </si>
  <si>
    <t>2021-08-17</t>
  </si>
  <si>
    <t>Jiayuan International Group Ltd</t>
  </si>
  <si>
    <t>若干非中国的限制性子公司</t>
  </si>
  <si>
    <t>2021-05-17</t>
  </si>
  <si>
    <t>条款：控制权变更回售@101%；发行人赎回选择：2023年5月17日按102.5%赎回</t>
  </si>
  <si>
    <t>Guotai Junan International Holdings;Haitong International Securities;CRIC Securities Co Ltd;Hongkong &amp; Shanghai Banking Corporation Ltd;Harmonia Capital Co Ltd;BOCOM International Securities Ltd;Vision Capital International Holdings Ltd;Valuable Capital Ltd;Potomac Capital Ltd;CSFG International Securities Ltd;CCB International Securities Ltd;Seazen Resources Securities Ltd;BNP Paribas;CMB International Securities Ltd</t>
  </si>
  <si>
    <t>江西正邦科技股份有限公司</t>
  </si>
  <si>
    <t>ZHBTCH 1.85 09/28/24</t>
  </si>
  <si>
    <t>XS2383484982</t>
  </si>
  <si>
    <t>正邦科技 1.85 2024-09-28</t>
  </si>
  <si>
    <t>中国工商银行股份有限公司江西省分行</t>
  </si>
  <si>
    <t>南昌市</t>
  </si>
  <si>
    <t>饲料</t>
  </si>
  <si>
    <t>ZHBTCH</t>
  </si>
  <si>
    <t>Zhengbang International Limited</t>
  </si>
  <si>
    <t>Haitong International Securities Co Ltd;Industrial Bank/Hong Kong;Shanghai Pudong Development Bank/Hong Ko</t>
  </si>
  <si>
    <t>Haitong International Securities Co Ltd;ICBC International Holdings Ltd;Industrial Bank/Hong Kong;Shanghai Pudong Development Bank/Hong Ko</t>
  </si>
  <si>
    <t>景瑞控股有限公司</t>
  </si>
  <si>
    <t>JINGRU 12 01/28/24</t>
  </si>
  <si>
    <t>XS2386506310</t>
  </si>
  <si>
    <t>景瑞控股 12 2024-01-28</t>
  </si>
  <si>
    <t>2.3342</t>
  </si>
  <si>
    <t>-59.87%</t>
  </si>
  <si>
    <t>Guotai Junan International Holdings;Haitong International Securities Co Ltd;Vision Capital International Holdings Lt</t>
  </si>
  <si>
    <t>JINGRU</t>
  </si>
  <si>
    <t>JINGRUI HOLDINGS LTD</t>
  </si>
  <si>
    <t>在中国境外的若干附属公司</t>
  </si>
  <si>
    <t>BCHINA 0.75 09/29/24</t>
  </si>
  <si>
    <t>XS2388372273</t>
  </si>
  <si>
    <t>中国银行 0.75 2024-09-29</t>
  </si>
  <si>
    <t>T+33bps</t>
  </si>
  <si>
    <t>Bank of China Ltd/Sydney</t>
  </si>
  <si>
    <t>Bank of China;Credit Agricole CIB;HSBC;ICBC Singapore;Macquarie</t>
  </si>
  <si>
    <t>Macquarie;Bank of China;Credit Agricole CIB;ICBC Singapore;HSBC</t>
  </si>
  <si>
    <t>淮北市建投控股集团有限公司</t>
  </si>
  <si>
    <t>HBCITY 2.75 09/30/24</t>
  </si>
  <si>
    <t>XS2368827130</t>
  </si>
  <si>
    <t>淮北建投 2.75 2024-09-30</t>
  </si>
  <si>
    <t>2.75%</t>
  </si>
  <si>
    <t>淮北市</t>
  </si>
  <si>
    <t>HBCITY</t>
  </si>
  <si>
    <t>2021-09-30</t>
  </si>
  <si>
    <t>Huaibei City Construction Investment Holding Group Co Ltd</t>
  </si>
  <si>
    <t>China Zheshang Bank Co Ltd/Hong Kong;Industrial Bank/Hong Kong;CMB International Securities Ltd;SPDB International Capital Ltd;Golden Rich Securities Ltd</t>
  </si>
  <si>
    <t>China Zheshang Bank Co Ltd/Hong Kong;TF International;Industrial Bank/Hong Kong;SPDB International Capital Ltd;Golden Rich Securities Ltd;CMB International Securities Ltd</t>
  </si>
  <si>
    <t>泰州东方中国医药城控股集团有限公司</t>
  </si>
  <si>
    <t>TZOCMC 6.3 09/27/24</t>
  </si>
  <si>
    <t>XS2392250630</t>
  </si>
  <si>
    <t>药城控股 6.3 2024-09-27</t>
  </si>
  <si>
    <t>2024-09-27</t>
  </si>
  <si>
    <t>6.30%</t>
  </si>
  <si>
    <t>高港区</t>
  </si>
  <si>
    <t>Fosun Hani Securities;Guoyuan Capital Hong Kong Ltd;China PA Securities Hong Kong Co Ltd</t>
  </si>
  <si>
    <t>326D</t>
  </si>
  <si>
    <t>TZOCMC</t>
  </si>
  <si>
    <t>2021-09-27</t>
  </si>
  <si>
    <t>2022-03-27</t>
  </si>
  <si>
    <t>Taizhou Oriental China Medical City Holding Group Co Ltd</t>
  </si>
  <si>
    <t>Guoyuan Capital Hong Kong Ltd;China PA Securities Hong Kong Co Ltd;Fosun Hani Securities</t>
  </si>
  <si>
    <t>China International Capital Corp;Vision Capital International Holdings Ltd</t>
  </si>
  <si>
    <t>长江实业集团有限公司</t>
  </si>
  <si>
    <t>CKPH 3.38 PERP</t>
  </si>
  <si>
    <t>SGXF25764691</t>
  </si>
  <si>
    <t>2021-09-20</t>
  </si>
  <si>
    <t>长实集团 3.38 PERP</t>
  </si>
  <si>
    <t>3.625%区域</t>
  </si>
  <si>
    <t>Oversea-Chinese Banking Corp</t>
  </si>
  <si>
    <t>329D+N</t>
  </si>
  <si>
    <t>CKPH</t>
  </si>
  <si>
    <t>Panther Ventures Ltd</t>
  </si>
  <si>
    <t>利率结构：固定利率，不设利率重置或上浮，每半年支付一次，实际天数/365天（固定）；
递延付息：在累积和复利基础上，由发行人自行决定适用递延选择；但取决于股息制动和3个月“look-back”期的股息推动；
股息推动：是，含3个月“look-back”期；
股息制动：是；
赎回选择：可于2024年9月30日或此后全额或部分赎回；按票面价值赎回部分证券后，至少保留2亿新加坡元的未偿本金；
其他赎回事件：税务/会计事件/扣税事件/最低未偿金额</t>
  </si>
  <si>
    <t>HKMTGC 0.73 09/27/24</t>
  </si>
  <si>
    <t>HK0000778230</t>
  </si>
  <si>
    <t>2021-09-17</t>
  </si>
  <si>
    <t>香港按揭证券 0.73 2024-09-27</t>
  </si>
  <si>
    <t>中国林业集团有限公司</t>
  </si>
  <si>
    <t>CNFORE 5.5 09/24/24</t>
  </si>
  <si>
    <t>XS2385888982</t>
  </si>
  <si>
    <t>中林集团 5.5 2024-09-24</t>
  </si>
  <si>
    <t>CNFORE</t>
  </si>
  <si>
    <t>China Forest Farm Group Co Ltd</t>
  </si>
  <si>
    <t>潍坊市城市建设发展投资集团有限公司</t>
  </si>
  <si>
    <t>WFURCD 2.6 09/27/24</t>
  </si>
  <si>
    <t>XS2361211191</t>
  </si>
  <si>
    <t>潍坊市城投集团 2.6 2024-09-27</t>
  </si>
  <si>
    <t>2.6%</t>
  </si>
  <si>
    <t>0.00%</t>
  </si>
  <si>
    <t>CEB International Capital Corp Ltd;China International Capital Corp HK Securiti;Zhongtai International Securities Ltd;Huaxia Bank Co Ltd/Hong Kong</t>
  </si>
  <si>
    <t>WFURCD</t>
  </si>
  <si>
    <t>Weifang Urban Construction &amp; Development Investment Group Co Ltd</t>
  </si>
  <si>
    <t>Industrial Bank/Hong Kong;Bank of China;CCB International Capital Ltd;Guotai Junan International Holdings;CLSA Ltd;BOCOM International Asia Ltd;China Credit International Securities Co Ltd;China Minsheng Banking Corp Ltd/Hong Kong;Shenwan Hongyuan Securities HK Ltd;Shanghai Pudong Development Bank/Hong Kong;CNCB Hong Kong Capital;SPDB International Capital Ltd</t>
  </si>
  <si>
    <t>BOCOM International Asia Ltd;Guotai Junan International Holdings;CEB International Capital Corp Ltd;Bank of China;China Credit International Securities Co Ltd;Huaxia Bank Co Ltd/Hong Kong;Industrial Bank/Hong Kong;Zhongtai International Securities Ltd;CCB International Capital Ltd;CNCB Hong Kong Capital;China Minsheng Banking Corp Ltd/Hong Kong;Shanghai Pudong Development Bank/Hong Kong;China International Capital Corp HK Securiti;SPDB International Capital Ltd;Shenwan Hongyuan Securities HK Ltd;CLSA Ltd</t>
  </si>
  <si>
    <t>成都空港城市发展集团有限公司</t>
  </si>
  <si>
    <t>SHLTIG 2.8 09/24/24</t>
  </si>
  <si>
    <t>XS2384912155</t>
  </si>
  <si>
    <t>空港发展 2.8 2024-09-24</t>
  </si>
  <si>
    <t>3.4%区域</t>
  </si>
  <si>
    <t>0.29%</t>
  </si>
  <si>
    <t>双流区</t>
  </si>
  <si>
    <t>BOSC International Comp Ltd;China International Capital Corp;Guotai Junan International Holdings;Hung Sing Securities Ltd</t>
  </si>
  <si>
    <t>SHLTIG</t>
  </si>
  <si>
    <t>Chengdu Aerotropolis City Development Group Co Ltd</t>
  </si>
  <si>
    <t>BOSC International Comp Ltd;CEB International Capital Corp Ltd;China International Capital Corp;China Zheshang Bank Co Ltd/Hong Kong;CLSA Ltd;Guotai Junan International Holdings;Hua Xia Bank;Hung Sing Securities Ltd;Industrial Bank/Hong Kong;JQ Securities Hong Kong Ltd;SPDB International Capital Ltd;Zhongtai International Securities Singapore</t>
  </si>
  <si>
    <t>Guotai Junan International Holdings;CEB International Capital Corp Ltd;Hung Sing Securities Ltd;BOSC International Comp Ltd;Hua Xia Bank;Zhongtai International Securities Singapore;China Zheshang Bank Co Ltd/Hong Kong;Industrial Bank/Hong Kong;SPDB International Capital Ltd;China International Capital Corp;JQ Securities Hong Kong Ltd;CLSA Ltd</t>
  </si>
  <si>
    <t>无锡恒廷实业有限公司</t>
  </si>
  <si>
    <t>SIHAII 2.05 09/24/24</t>
  </si>
  <si>
    <t>XS2366188204</t>
  </si>
  <si>
    <t>恒廷实业 2.05 2024-09-24</t>
  </si>
  <si>
    <t>2.05%</t>
  </si>
  <si>
    <t>锡山区</t>
  </si>
  <si>
    <t>China International Capital Corp</t>
  </si>
  <si>
    <t>SIHAII</t>
  </si>
  <si>
    <t>Sihai International Investment Ltd</t>
  </si>
  <si>
    <t>China International Capital Corp;China Zheshang Bank Co Ltd/Hong Kong;CMB Wing Lung Bank;Huaxia Bank Co Ltd/Hong Kong</t>
  </si>
  <si>
    <t>China Zheshang Bank Co Ltd/Hong Kong;Huaxia Bank Co Ltd/Hong Kong;China International Capital Corp;CMB Wing Lung Bank</t>
  </si>
  <si>
    <t>南京牛首山文化旅游集团有限公司</t>
  </si>
  <si>
    <t>NJNSSW 2.05 09/23/24</t>
  </si>
  <si>
    <t>XS2384014374</t>
  </si>
  <si>
    <t>牛首山 2.05 2024-09-23</t>
  </si>
  <si>
    <t>2024-09-23</t>
  </si>
  <si>
    <t>江苏银行股份有限公司南京分行</t>
  </si>
  <si>
    <t>江宁区</t>
  </si>
  <si>
    <t>Shanghai Pudong Development Bank/Hong Kong;Fosun Hani Securities</t>
  </si>
  <si>
    <t>322D</t>
  </si>
  <si>
    <t>NJNSSW</t>
  </si>
  <si>
    <t>Nanjing Niushou Mountain Cultural Tourism Group Co Ltd</t>
  </si>
  <si>
    <t>China Zheshang Bank Co Ltd/Hong Kong;China Industrial Securities International</t>
  </si>
  <si>
    <t>Shanghai Pudong Development Bank/Hong Kong;China Zheshang Bank Co Ltd/Hong Kong;China Industrial Securities International;Fosun Hani Securities</t>
  </si>
  <si>
    <t>正商集团有限公司</t>
  </si>
  <si>
    <t>ZENENT 12.5 04/28/24</t>
  </si>
  <si>
    <t>XS2385313064</t>
  </si>
  <si>
    <t>2021-09-16</t>
  </si>
  <si>
    <t>正商集团 12.5 2024-04-28</t>
  </si>
  <si>
    <t>2.5945</t>
  </si>
  <si>
    <t>2024-04-28</t>
  </si>
  <si>
    <t>-52.98%</t>
  </si>
  <si>
    <t>BOCOM International Securities Ltd;CCB International Capital Ltd;Guotai Junan International Holdings;Haitong International Securities Co Ltd;Sheng Yuan Securities Ltd</t>
  </si>
  <si>
    <t>174D</t>
  </si>
  <si>
    <t>ZENENT</t>
  </si>
  <si>
    <t>2022-04-23</t>
  </si>
  <si>
    <t>ZENSUN ENTERPRISES LTD</t>
  </si>
  <si>
    <t>正商集团有限公司及其在中国境外的若干限制性附属公司</t>
  </si>
  <si>
    <t>AWC CPA Ltd;Central China International Capital Ltd;OCI Asset Management Co Ltd;Vision Capital International Holdings Lt</t>
  </si>
  <si>
    <t>Guotai Junan International Holdings;AWC CPA Ltd;BOCOM International Securities Ltd;Haitong International Securities Co Ltd;Vision Capital International Holdings Lt;Central China International Capital Ltd;CCB International Capital Ltd;OCI Asset Management Co Ltd;Sheng Yuan Securities Ltd</t>
  </si>
  <si>
    <t>BCLMHK 1.07 09/27/24</t>
  </si>
  <si>
    <t>HK0000778180</t>
  </si>
  <si>
    <t>交银金融租赁 1.07 2024-09-27</t>
  </si>
  <si>
    <t>平湖市国有资产控股集团有限公司</t>
  </si>
  <si>
    <t>PHSOAH 2.2 09/24/24</t>
  </si>
  <si>
    <t>XS2386427871</t>
  </si>
  <si>
    <t>平湖国控 2.2 2024-09-24</t>
  </si>
  <si>
    <t>2.650%区域</t>
  </si>
  <si>
    <t>2.200%</t>
  </si>
  <si>
    <t>0.20%</t>
  </si>
  <si>
    <t>平湖市</t>
  </si>
  <si>
    <t>88.3%</t>
  </si>
  <si>
    <t>24.7%</t>
  </si>
  <si>
    <t>Bank of China;Guosen Securities HK Capital Co Ltd</t>
  </si>
  <si>
    <t>PHSOAH</t>
  </si>
  <si>
    <t>Pinghu State-owned Asset Holding Group Co Ltd</t>
  </si>
  <si>
    <t>ABC International Holding;Bank of China;China International Capital Corp HK Securiti;China Industrial Securities International Br;CLSA Ltd;CMB International Capital Corp Ltd;CMB Wing Lung Bank;Emirates NBD Capital Ltd;Guosen Securities HK Capital Co Ltd;Huatai Financial Holdings Hong Kong Ltd;Industrial Bank/Hong Kong</t>
  </si>
  <si>
    <t>Huatai Financial Holdings Hong Kong Ltd;Bank of China;China International Capital Corp HK Securiti;CMB International Capital Corp Ltd;Emirates NBD Capital Ltd;Industrial Bank/Hong Kong;ABC International Holding;CLSA Ltd;CMB Wing Lung Bank;China Industrial Securities International Br;Guosen Securities HK Capital Co Ltd</t>
  </si>
  <si>
    <t>北京环境卫生工程集团有限公司</t>
  </si>
  <si>
    <t>BJESEG 1.65 09/24/24</t>
  </si>
  <si>
    <t>XS2383434029</t>
  </si>
  <si>
    <t>北京环卫集团 1.65 2024-09-24</t>
  </si>
  <si>
    <t>1.65%</t>
  </si>
  <si>
    <t>-5.94%</t>
  </si>
  <si>
    <t>环保工程及服务</t>
  </si>
  <si>
    <t>BJESEG</t>
  </si>
  <si>
    <t>Beijing Environment Bvi Co Ltd</t>
  </si>
  <si>
    <t>Bank of China;BOCOM International Asia Ltd;CEB International Capital Corp Ltd;China Construction Bank (Asia);China Everbright Bank/Hong Kong;China Merchants Securities (HK) Co Ltd;China Securities International Corporate Fin;CMB Wing Lung Bank;CMBC Capital Holdings;Everbright Securities;Huatai International Finance Ltd;ICBC International Securities Ltd;Industrial Bank/Hong Kong;Luso International Banking Ltd</t>
  </si>
  <si>
    <t>BOCOM International Asia Ltd;CEB International Capital Corp Ltd;Bank of China;CMBC Capital Holdings;Huatai International Finance Ltd;Industrial Bank/Hong Kong;China Securities International Corporate Fin;China Merchants Securities (HK) Co Ltd;CMB Wing Lung Bank;Everbright Securities;ICBC International Securities Ltd;China Construction Bank (Asia);Luso International Banking Ltd;China Everbright Bank/Hong Kong</t>
  </si>
  <si>
    <t>SXTOUR 3 09/24/24</t>
  </si>
  <si>
    <t>XS2357789986</t>
  </si>
  <si>
    <t>陕旅集团 3 2024-09-24</t>
  </si>
  <si>
    <t>南洋商业银行(中国)有限公司</t>
  </si>
  <si>
    <t>BOSC International Comp Ltd;China PA Securities Hong Kong Co Ltd</t>
  </si>
  <si>
    <t>BOSC International Comp Ltd;China PA Securities Hong Kong Co Ltd;Cinda International Capital Ltd;CMB Wing Lung Bank;Fosun Hani Securities;TF International</t>
  </si>
  <si>
    <t>Cinda International Capital Ltd;BOSC International Comp Ltd;TF International;China PA Securities Hong Kong Co Ltd;Fosun Hani Securities;CMB Wing Lung Bank</t>
  </si>
  <si>
    <t>HKMTGC 0.685 09/23/24</t>
  </si>
  <si>
    <t>HK0000778115</t>
  </si>
  <si>
    <t>2021-09-15</t>
  </si>
  <si>
    <t>香港按揭证券 0.685 2024-09-23</t>
  </si>
  <si>
    <t>HKCGAS 0.7 09/24/24</t>
  </si>
  <si>
    <t>HK0000778073</t>
  </si>
  <si>
    <t>2021-09-14</t>
  </si>
  <si>
    <t>香港中华煤气 0.7 2024-09-24</t>
  </si>
  <si>
    <t>Mizuho Securities Asia Ltd</t>
  </si>
  <si>
    <t>SINOCH 1 09/23/24</t>
  </si>
  <si>
    <t>XS2387356459</t>
  </si>
  <si>
    <t>中化香港 1 2024-09-23</t>
  </si>
  <si>
    <t>T+65bps</t>
  </si>
  <si>
    <t>-0.96%</t>
  </si>
  <si>
    <t>81.0%</t>
  </si>
  <si>
    <t>China Securities International Corporate Fin;Citigroup Global Markets Asia Ltd;CLSA Ltd;Credit Agricole CIB;Standard Chartered Bank</t>
  </si>
  <si>
    <t>291D+32D</t>
  </si>
  <si>
    <t>China Securities International Corporate Fin;Citigroup Global Markets Asia Ltd;CLSA Ltd;CMB International Securities Ltd;Credit Agricole CIB;Hongkong &amp; Shanghai Banking Corporation Ltd;Mizuho Securities Asia Ltd;Standard Chartered Bank;UBS AG/Hong Kong</t>
  </si>
  <si>
    <t>Standard Chartered Bank;Credit Agricole CIB;Citigroup Global Markets Asia Ltd;UBS AG/Hong Kong;China Securities International Corporate Fin;Hongkong &amp; Shanghai Banking Corporation Ltd;Mizuho Securities Asia Ltd;CLSA Ltd;CMB International Securities Ltd</t>
  </si>
  <si>
    <t>KWGPRO 7.4 03/05/24</t>
  </si>
  <si>
    <t>XS2034561584</t>
  </si>
  <si>
    <t>2021-09-13</t>
  </si>
  <si>
    <t>合景泰富集团 7.4 2024-03-05</t>
  </si>
  <si>
    <t>4.6000</t>
  </si>
  <si>
    <t>-1.10%</t>
  </si>
  <si>
    <t>JP Morgan</t>
  </si>
  <si>
    <t>2023-03-05</t>
  </si>
  <si>
    <t>2019-09-05</t>
  </si>
  <si>
    <t>2019-07-29</t>
  </si>
  <si>
    <t>条款：控制权变更回售@101%；赎回(1)于二零二二年三月五日或其后任何时间,本公司可不时选择以相等于下表所载的本金额百分比另加截至(但不包括)赎回日期之应计及未付利息(如有(如于下文所示各年度三月五日开始的十二个月期间内赎回)之赎回价赎回全数或部分票据(2)于二零二二年三月五日前任何时间,本公司可选择按相等于赎回票据本金额100%的赎回价另加截至赎回日期(不包括当日)的适用溢价(如契约所载者)及应计及未付的利息(如有),赎回全部(但并非部分)票据.(4)于原发行日期最初发行的票据本金总额不多于10%仍未偿还当日或其后任何时间,本公司可选择以相等于票据本金额100%另加截至(但不包括)赎回日期之应计及未付利息(如有)之赎回价赎回全数而非部分票据.</t>
  </si>
  <si>
    <t>Standard Chartered Bank;Haitong International Securities Co Ltd;JP Morgan</t>
  </si>
  <si>
    <t>赎回</t>
  </si>
  <si>
    <t>HKMTGC 0.7 09/20/24</t>
  </si>
  <si>
    <t>HK0000777927</t>
  </si>
  <si>
    <t>香港按揭证券 0.7 2024-09-20</t>
  </si>
  <si>
    <t>2022-09-20</t>
  </si>
  <si>
    <t>TZOCMC 2.1 09/17/24</t>
  </si>
  <si>
    <t>XS2385307926</t>
  </si>
  <si>
    <t>药城控股 2.1 2024-09-17</t>
  </si>
  <si>
    <t>南京银行股份有限公司泰州分行</t>
  </si>
  <si>
    <t>Fosun Hani Securities;Dongxing Securities HK Financing Holding Co;Shanghai Pudong Development Bank/Hong Kong;Sinolink Securities;Wilson Securities Ltd</t>
  </si>
  <si>
    <t>Sinolink Securities;Dongxing Securities HK Financing Holding Co;Shanghai Pudong Development Bank/Hong Kong;Wilson Securities Ltd;Fosun Hani Securities</t>
  </si>
  <si>
    <t>金辉控股(集团)有限公司</t>
  </si>
  <si>
    <t>RDHGCL 7.8 03/20/24</t>
  </si>
  <si>
    <t>XS2384610577</t>
  </si>
  <si>
    <t>金辉控股 7.8 2024-03-20</t>
  </si>
  <si>
    <t>Caa1/NR</t>
  </si>
  <si>
    <t>8.00%</t>
  </si>
  <si>
    <t>-4.76%</t>
  </si>
  <si>
    <t>BOC International Holdings Ltd;BOCOM International Securities Ltd;China CITIC Bank International Ltd;China International Capital Corp HK Securiti;China Merchants Securities (HK) Co Ltd;CMB International Securities Ltd;CMBC Capital Holdings;Credit Suisse (HK) Ltd;Deutsche Bank AG/Hong Kong;Guotai Junan International Holdings;Haitong International Securities Co Ltd;Hongkong &amp; Shanghai Banking Corporation Ltd;Huatai Financial Holdings Hong Kong Ltd;Merrill Lynch Asia Pacific;Morgan Stanley Asia Ltd;Nomura International (HK);Orient Securities Hong Kong Ltd;TF International;Vision Capital International Holdings Ltd;YONXI Securities Ltd;FUTEC Financial Group</t>
  </si>
  <si>
    <t>RDHGCL</t>
  </si>
  <si>
    <t>2022-03-20</t>
  </si>
  <si>
    <t>Radiance Holdings Group Co Ltd</t>
  </si>
  <si>
    <t>Guotai Junan International Holdings;CMBC Capital Holdings;Haitong International Securities Co Ltd;TF International;China CITIC Bank International Ltd;Deutsche Bank AG/Hong Kong;Hongkong &amp; Shanghai Banking Corporation Ltd;China Merchants Securities (HK) Co Ltd;Credit Suisse (HK) Ltd;YONXI Securities Ltd;Huatai Financial Holdings Hong Kong Ltd;Nomura International (HK);BOCOM International Securities Ltd;Morgan Stanley Asia Ltd;Vision Capital International Holdings Ltd;Merrill Lynch Asia Pacific;China International Capital Corp HK Securiti;FUTEC Financial Group;BOC International Holdings Ltd;CMB International Securities Ltd;Orient Securities Hong Kong Ltd</t>
  </si>
  <si>
    <t>新鸿基地产发展有限公司</t>
  </si>
  <si>
    <t>SUNHUN 0.82 09/17/24</t>
  </si>
  <si>
    <t>HK0000777893</t>
  </si>
  <si>
    <t>2021-09-10</t>
  </si>
  <si>
    <t>新鸿基地产 0.82 2024-09-17</t>
  </si>
  <si>
    <t>SUNHUN</t>
  </si>
  <si>
    <t>Sun Hung Kai Properties Capital Market Ltd</t>
  </si>
  <si>
    <t>湖州吴兴城市投资发展集团有限公司</t>
  </si>
  <si>
    <t>HZWXTZ 2.05 09/16/24</t>
  </si>
  <si>
    <t>XS2384203779</t>
  </si>
  <si>
    <t>吴兴城投 2.05 2024-09-16</t>
  </si>
  <si>
    <t>0.45%</t>
  </si>
  <si>
    <t>BOSC International Comp Ltd;China Industrial Securities International Ca;Dongxing Securities;Fosun Hani Securities</t>
  </si>
  <si>
    <t>HZWXTZ</t>
  </si>
  <si>
    <t>Wuxing City Investment HK Co Ltd</t>
  </si>
  <si>
    <t>BOSC International Comp Ltd;China Industrial Securities International Ca;CNCB Hong Kong Capital;Dongxing Securities;Fosun Hani Securities;Harmonia Capital Co Ltd;Luso International Banking Ltd;Shanghai Pudong Development Bank/Hong Kong</t>
  </si>
  <si>
    <t>Harmonia Capital Co Ltd;CNCB Hong Kong Capital;Dongxing Securities;BOSC International Comp Ltd;Luso International Banking Ltd;Shanghai Pudong Development Bank/Hong Kong;China Industrial Securities International Ca;Fosun Hani Securities</t>
  </si>
  <si>
    <t>HKMTGC 0.69 09/16/24</t>
  </si>
  <si>
    <t>HK0000777836</t>
  </si>
  <si>
    <t>2021-09-09</t>
  </si>
  <si>
    <t>香港按揭证券 0.69 2024-09-16</t>
  </si>
  <si>
    <t>招商证券国际有限公司</t>
  </si>
  <si>
    <t>CMSINT 1.295 09/16/24</t>
  </si>
  <si>
    <t>XS2385065656</t>
  </si>
  <si>
    <t>招商证券国际 1.295 2024-09-16</t>
  </si>
  <si>
    <t>T+130bps 区域</t>
  </si>
  <si>
    <t>T+86bps</t>
  </si>
  <si>
    <t>-0.59%</t>
  </si>
  <si>
    <t>11.0%</t>
  </si>
  <si>
    <t>China International Capital Corp HK Securiti;China Merchants Securities (HK) Co Ltd;CMB Wing Lung Bank;ICBC International Securities Ltd;Standard Chartered Bank Hong Kong Ltd</t>
  </si>
  <si>
    <t>CMSINT</t>
  </si>
  <si>
    <t>CMS International Gemstone Ltd</t>
  </si>
  <si>
    <t>ABC International Holding;Bank of China Hong Kong Ltd;Bank of China;Bank of Communications/Hong Kong;BOCOM International Securities Ltd;China CITIC Bank International Ltd;China Construction Bank (Asia);China Everbright Bank/Hong Kong;China International Capital Corp HK Securiti;China Merchants Securities (HK) Co Ltd;China Minsheng Banking Corp Ltd/Hong Kong;China Securities International Corporate Fin;CMB International Capital Corp Ltd;CMB Wing Lung Bank;CMBC Capital Holdings;CNCB Hong Kong Capital;DBS Bank;Dongxing Securities HK Financing Holding Co;Essence International Financial Holdings Ltd;GF Securities Hong Kong Brokerage Ltd;Guotai Junan International Holdings;Haitong International Securities Co Ltd;Hongkong &amp; Shanghai Banking Corporation Ltd;Huatai Financial Holdings Hong Kong Ltd;ICBC (Asia);ICBC International Securities Ltd;Industrial Bank/Hong Kong;Mizuho Securities Asia Ltd;Nanyang Commercial Bank Ltd;Natixis/Hong Kong;Oversea-Chinese Banking Corp;Shanghai Pudong Development Bank/Hong Kong;Standard Chartered Bank Hong Kong Ltd</t>
  </si>
  <si>
    <t>Guotai Junan International Holdings;Essence International Financial Holdings Ltd;Bank of China;China CITIC Bank International Ltd;CMB International Capital Corp Ltd;Industrial Bank/Hong Kong;Hongkong &amp; Shanghai Banking Corporation Ltd;China Merchants Securities (HK) Co Ltd;CNCB Hong Kong Capital;Huatai Financial Holdings Hong Kong Ltd;Nanyang Commercial Bank Ltd;China Construction Bank (Asia);BOCOM International Securities Ltd;Dongxing Securities HK Financing Holding Co;China Everbright Bank/Hong Kong;Bank of Communications/Hong Kong;Bank of China Hong Kong Ltd;CMBC Capital Holdings;Haitong International Securities Co Ltd;DBS Bank;China Securities International Corporate Fin;ICBC (Asia);Oversea-Chinese Banking Corp;Natixis/Hong Kong;CMB Wing Lung Bank;ICBC International Securities Ltd;Standard Chartered Bank Hong Kong Ltd;GF Securities Hong Kong Brokerage Ltd;China Minsheng Banking Corp Ltd/Hong Kong;Shanghai Pudong Development Bank/Hong Kong;China International Capital Corp HK Securiti;ABC International Holding;Mizuho Securities Asia Ltd</t>
  </si>
  <si>
    <t>CMINLE 0.5 09/16/24</t>
  </si>
  <si>
    <t>XS2373796676</t>
  </si>
  <si>
    <t>招银租赁 0.5 2024-09-16</t>
  </si>
  <si>
    <t>香港交易所;卢森堡交易所</t>
  </si>
  <si>
    <t>Mid-Swap+125 bps区域</t>
  </si>
  <si>
    <t>MS+100bps</t>
  </si>
  <si>
    <t>Agricultural Bank of China/Hong Kong;Australia &amp; New Zealand Banking Group/HK;Bank of China;BNP Paribas;CMB International Capital Corp Ltd;CMB Wing Lung Bank;Hongkong &amp; Shanghai Banking Corporation Ltd;Standard Chartered Bank Hong Kong Ltd</t>
  </si>
  <si>
    <t>284D+32D</t>
  </si>
  <si>
    <t>第二方意见提供者：可持续发展及香港品质保证局已分别就公司的可持续融资架构发出第二方意见</t>
  </si>
  <si>
    <t>Agricultural Bank of China/Hong Kong;Australia &amp; New Zealand Banking Group/HK;Bank of China;BNP Paribas;China Minsheng Banking Corp Ltd/Hong Kong;Citigroup Global Markets Asia Ltd;CMB International Capital Corp Ltd;CMB Wing Lung Bank;CTBC Bank Co Ltd/Hong Kong;Hongkong &amp; Shanghai Banking Corporation Ltd;Industrial Bank/Hong Kong;Shanghai Pudong Development Bank/Hong Kong;SMBC Nikko Capital Markets Ltd;Standard Chartered Bank Hong Kong Ltd</t>
  </si>
  <si>
    <t>Bank of China;Citigroup Global Markets Asia Ltd;CMB International Capital Corp Ltd;Industrial Bank/Hong Kong;Hongkong &amp; Shanghai Banking Corporation Ltd;SMBC Nikko Capital Markets Ltd;CMB Wing Lung Bank;Standard Chartered Bank Hong Kong Ltd;China Minsheng Banking Corp Ltd/Hong Kong;CTBC Bank Co Ltd/Hong Kong;Shanghai Pudong Development Bank/Hong Kong;Agricultural Bank of China/Hong Kong;Australia &amp; New Zealand Banking Group/HK;BNP Paribas</t>
  </si>
  <si>
    <t>CMINLE 1.25 09/16/24</t>
  </si>
  <si>
    <t>XS2373796320</t>
  </si>
  <si>
    <t>招银租赁 1.25 2024-09-16</t>
  </si>
  <si>
    <t>T3+130 bps区域</t>
  </si>
  <si>
    <t>T3+88bps</t>
  </si>
  <si>
    <t>-0.86%</t>
  </si>
  <si>
    <t>95.0%</t>
  </si>
  <si>
    <t>30.0%</t>
  </si>
  <si>
    <t>安吉七彩灵峰乡村旅游投资有限公司</t>
  </si>
  <si>
    <t>ANJQIC 4.8 09/16/24</t>
  </si>
  <si>
    <t>XS2378720531</t>
  </si>
  <si>
    <t>七彩灵峰乡旅 4.8 2024-09-16</t>
  </si>
  <si>
    <t>Alpha International Securities Hong Kong Ltd;Haitong International Securities Co Ltd</t>
  </si>
  <si>
    <t>ANJQIC</t>
  </si>
  <si>
    <t>Anji Qicai Lingfeng Rural Tourism Investment Co Ltd</t>
  </si>
  <si>
    <t>Haitong International Securities Co Ltd;Alpha International Securities Hong Kong Ltd</t>
  </si>
  <si>
    <t>GFFHBV 1.125 09/15/24</t>
  </si>
  <si>
    <t>XS2379598175</t>
  </si>
  <si>
    <t>2021-09-08</t>
  </si>
  <si>
    <t>广发控股(香港) 1.125 2024-09-15</t>
  </si>
  <si>
    <t>T+115bps区域</t>
  </si>
  <si>
    <t>T+73bps</t>
  </si>
  <si>
    <t>南洋商业银行有限公司</t>
  </si>
  <si>
    <t>-0.32%</t>
  </si>
  <si>
    <t>Bank of China Hong Kong Ltd;Bank of Communications/Hong Kong;China CITIC Bank International Ltd;China Construction Bank (Asia);GF Securities Hong Kong Brokerage Ltd;Hongkong &amp; Shanghai Banking Corporation Ltd;ICBC (Asia);Industrial Bank/Hong Kong;Nanyang Commercial Bank Ltd;Shanghai Pudong Development Bank/Hong Kong;Standard Chartered Bank</t>
  </si>
  <si>
    <t>GFFHBV</t>
  </si>
  <si>
    <t>GF Financial Holdings BVI Ltd</t>
  </si>
  <si>
    <t>交换新票据：根据交换要约，2023年票据中142,420,000美元用于交换要约，以相同的条款，并在结算时与票据形成单一系列</t>
  </si>
  <si>
    <t>ABC International Holding;Agricultural Bank of China/Hong Kong;Bank of China Hong Kong Ltd;Bank of China;Bank of Communications/Hong Kong;BOCOM International Asia Ltd;BOSC International Comp Ltd;CCB International Capital Ltd;Central Wealth Securities Investment Ltd;Changjiang Securities Holdings HK Ltd;China CITIC Bank International Ltd;China Construction Bank (Asia);China Everbright Bank/Hong Kong;China International Capital Corp HK Securiti;China Industrial Securities International Br;China Merchants Securities (HK) Co Ltd;China Minsheng Banking Corp Ltd/Hong Kong;CMB International Securities Ltd;CMB Wing Lung Bank;CMBC Capital Holdings;CNCB Hong Kong Capital;DBS Bank;GF Securities Hong Kong Brokerage Ltd;Guosen Securities HK Capital Co Ltd;Guotai Junan International Holdings;Guoyuan Capital Hong Kong Ltd;Haitong International Securities Co Ltd;Hongkong &amp; Shanghai Banking Corporation Ltd;Huatai Financial Holdings Hong Kong Ltd;ICBC (Asia);ICBC International Securities Ltd;Industrial Bank/Hong Kong;Nanyang Commercial Bank Ltd;Natixis/Hong Kong;Shanghai Pudong Development Bank/Hong Kong;Shenwan Hongyuan Securities HK Ltd;SOOCHOW SECURITIES INT;SPDB International Capital Ltd;Standard Chartered Bank;TF International;Zhongtai International Securities Ltd</t>
  </si>
  <si>
    <t>BOCOM International Asia Ltd;Guotai Junan International Holdings;Bank of China;TF International;China CITIC Bank International Ltd;Industrial Bank/Hong Kong;SOOCHOW SECURITIES INT;Hongkong &amp; Shanghai Banking Corporation Ltd;CCB International Capital Ltd;China Merchants Securities (HK) Co Ltd;CNCB Hong Kong Capital;Huatai Financial Holdings Hong Kong Ltd;Nanyang Commercial Bank Ltd;China Construction Bank (Asia);Changjiang Securities Holdings HK Ltd;China Everbright Bank/Hong Kong;Bank of Communications/Hong Kong;Guosen Securities HK Capital Co Ltd;Bank of China Hong Kong Ltd;CMBC Capital Holdings;Haitong International Securities Co Ltd;DBS Bank;Zhongtai International Securities Ltd;ICBC (Asia);Natixis/Hong Kong;CMB Wing Lung Bank;ICBC International Securities Ltd;China Industrial Securities International Br;Standard Chartered Bank;GF Securities Hong Kong Brokerage Ltd;BOSC International Comp Ltd;China Minsheng Banking Corp Ltd/Hong Kong;Guoyuan Capital Hong Kong Ltd;Shanghai Pudong Development Bank/Hong Kong;Agricultural Bank of China/Hong Kong;China International Capital Corp HK Securiti;Central Wealth Securities Investment Ltd;SPDB International Capital Ltd;ABC International Holding;Shenwan Hongyuan Securities HK Ltd;CMB International Securities Ltd</t>
  </si>
  <si>
    <t>HZHNAX 1.85 08/15/24</t>
  </si>
  <si>
    <t>XS2382150642</t>
  </si>
  <si>
    <t>南浔旅投 1.85 2024-08-15</t>
  </si>
  <si>
    <t>1.930%区域</t>
  </si>
  <si>
    <t>1.85%</t>
  </si>
  <si>
    <t>中国工商银行股份有限公司浙江省分行</t>
  </si>
  <si>
    <t>Central Wealth Securities Investment Ltd;China Industrial Securities International Br;ICBC International Securities Ltd;SunRiver International Securities Group Ltd</t>
  </si>
  <si>
    <t>Central Wealth Securities Investment Ltd;China CITIC Bank International Ltd;China Industrial Securities International Br;China Securities International Corporate Fin;CLSA Ltd;CNCB Hong Kong Capital;Guoyuan Capital Hong Kong Ltd;ICBC International Securities Ltd;Shanghai Pudong Development Bank/Hong Kong;Shenwan Hongyuan Securities HK Ltd;SunRiver International Securities Group Ltd;TFI Securities &amp; Futures Ltd</t>
  </si>
  <si>
    <t>CNCB Hong Kong Capital;Guoyuan Capital Hong Kong Ltd;Shanghai Pudong Development Bank/Hong Kong;Central Wealth Securities Investment Ltd;China CITIC Bank International Ltd;China Securities International Corporate Fin;Shenwan Hongyuan Securities HK Ltd;SunRiver International Securities Group Ltd;CLSA Ltd;ICBC International Securities Ltd;China Industrial Securities International Br;TFI Securities &amp; Futures Ltd</t>
  </si>
  <si>
    <t>HKMTGC 0.6725 09/14/24</t>
  </si>
  <si>
    <t>HK0000777737</t>
  </si>
  <si>
    <t>2021-09-07</t>
  </si>
  <si>
    <t>香港按揭证券 0.6725 2024-09-14</t>
  </si>
  <si>
    <t>2024-09-14</t>
  </si>
  <si>
    <t>313D</t>
  </si>
  <si>
    <t>九龙仓集团有限公司</t>
  </si>
  <si>
    <t>WHARF 1.2 09/16/24</t>
  </si>
  <si>
    <t>XS2386556844</t>
  </si>
  <si>
    <t>九龙仓集团 1.2 2024-09-16</t>
  </si>
  <si>
    <t>SMBC Nikko Capital Markets Ltd</t>
  </si>
  <si>
    <t>WHARF</t>
  </si>
  <si>
    <t>Wharf Finance BVI Ltd</t>
  </si>
  <si>
    <t>CHEVBK 0.826 09/14/24</t>
  </si>
  <si>
    <t>XS2378772417</t>
  </si>
  <si>
    <t>中国光大银行 0.826 2024-09-14</t>
  </si>
  <si>
    <t>香港交易所;中华（澳门）金融资产交易股份有限公司;法兰克福证券交易所</t>
  </si>
  <si>
    <t>T3+80bps区域</t>
  </si>
  <si>
    <t>T3+40bps</t>
  </si>
  <si>
    <t>94.0%</t>
  </si>
  <si>
    <t>12.0%</t>
  </si>
  <si>
    <t>Bank of Communications/Hong Kong;CEB International Capital Corp Ltd;China Everbright Bank/Hong Kong;Citigroup Global Markets Asia Ltd;CLSA Ltd;DBS Bank</t>
  </si>
  <si>
    <t>China Everbright Bank Co Ltd/Luxembourg</t>
  </si>
  <si>
    <t>Agricultural Bank of China/Hong Kong;Bank of China/Luxembourg Branch;Bank of Communications/Hong Kong;BNP Paribas;CCB International Capital Ltd;CEB International Capital Corp Ltd;China Construction Bank Europe SA;China Everbright Bank/Hong Kong;China International Capital Corp HK Securiti;China Minsheng Banking Corp Ltd/Hong Kong;Citigroup Global Markets Asia Ltd;CLSA Ltd;DBS Bank;Hongkong &amp; Shanghai Banking Corporation Ltd;ICBC (Asia);Industrial Bank/Hong Kong;Landesbank Baden-Wuerttemberg;Mizuho Securities Asia Ltd</t>
  </si>
  <si>
    <t>CEB International Capital Corp Ltd;China Construction Bank Europe SA;Citigroup Global Markets Asia Ltd;DBS Bank;Industrial Bank/Hong Kong;ICBC (Asia);Hongkong &amp; Shanghai Banking Corporation Ltd;CCB International Capital Ltd;China Minsheng Banking Corp Ltd/Hong Kong;Agricultural Bank of China/Hong Kong;China International Capital Corp HK Securiti;Landesbank Baden-Wuerttemberg;Bank of China/Luxembourg Branch;Mizuho Securities Asia Ltd;China Everbright Bank/Hong Kong;CLSA Ltd;Bank of Communications/Hong Kong;BNP Paribas</t>
  </si>
  <si>
    <t>渤海租赁股份有限公司</t>
  </si>
  <si>
    <t>GALCLD 6.5 09/15/24</t>
  </si>
  <si>
    <t>US37960JAB44</t>
  </si>
  <si>
    <t>2021-09-02</t>
  </si>
  <si>
    <t>渤海租赁 6.5 2024-09-15</t>
  </si>
  <si>
    <t>3.0219</t>
  </si>
  <si>
    <t>TRACE</t>
  </si>
  <si>
    <t>-17.27%</t>
  </si>
  <si>
    <t>新疆维吾尔自治区</t>
  </si>
  <si>
    <t>乌鲁木齐市</t>
  </si>
  <si>
    <t>GALCLD</t>
  </si>
  <si>
    <t>2021-03-15</t>
  </si>
  <si>
    <t>Global Aircraft Leasing Co Ltd</t>
  </si>
  <si>
    <t>WHARF 1.2 09/13/24</t>
  </si>
  <si>
    <t>HK0000758422</t>
  </si>
  <si>
    <t>九龙仓集团 1.2 2024-09-13</t>
  </si>
  <si>
    <t>Australia &amp; New Zealand Banking Group</t>
  </si>
  <si>
    <t>2022-09-13</t>
  </si>
  <si>
    <t>SDBC 0.625 09/09/24</t>
  </si>
  <si>
    <t>XS2380541685</t>
  </si>
  <si>
    <t>国开行 0.625 2024-09-09</t>
  </si>
  <si>
    <t>香港交易所;中华（澳门）金融资产交易股份有限公司;法兰克福证券交易所;斯图加特证券交易所</t>
  </si>
  <si>
    <t>T3+60bps区域</t>
  </si>
  <si>
    <t>T3+23bps</t>
  </si>
  <si>
    <t>-2.10%</t>
  </si>
  <si>
    <t>28.0%</t>
  </si>
  <si>
    <t>绿色框架协调意见提供者：S&amp;P全球评级；
第三方认证：香港品质保证局绿色及可持续金融认证（预发证阶段）</t>
  </si>
  <si>
    <t>Agricultural Bank of China/Hong Kong;Australia &amp; New Zealand Banking Group;Bank of China Hong Kong Ltd;Bank of China;Bank of Communications/Hong Kong;BNP Paribas Securities Asia Ltd;China Construction Bank (Asia);China Everbright Bank/Hong Kong;CLSA Ltd;CMB Wing Lung Bank;Credit Agricole CIB;DBS Bank;Hongkong &amp; Shanghai Banking Corporation Ltd;ICBC (Asia);Mizuho Securities Asia Ltd;Shanghai Pudong Development Bank/Hong Kong;Standard Chartered Bank Hong Kong Ltd</t>
  </si>
  <si>
    <t>Australia &amp; New Zealand Banking Group;Bank of China Hong Kong Ltd;Bank of China;Credit Agricole CIB;DBS Bank;ICBC (Asia);Hongkong &amp; Shanghai Banking Corporation Ltd;CMB Wing Lung Bank;Standard Chartered Bank Hong Kong Ltd;China Construction Bank (Asia);Shanghai Pudong Development Bank/Hong Kong;Agricultural Bank of China/Hong Kong;Mizuho Securities Asia Ltd;China Everbright Bank/Hong Kong;CLSA Ltd;Bank of Communications/Hong Kong;BNP Paribas Securities Asia Ltd</t>
  </si>
  <si>
    <t>长春市城市发展投资控股(集团)有限公司</t>
  </si>
  <si>
    <t>CCUDIH 4.3 09/09/24</t>
  </si>
  <si>
    <t>XS2374510407</t>
  </si>
  <si>
    <t>2021-09-01</t>
  </si>
  <si>
    <t>长发集团 4.3 2024-09-09</t>
  </si>
  <si>
    <t>4.6%区域</t>
  </si>
  <si>
    <t xml:space="preserve">4.3% </t>
  </si>
  <si>
    <t>0.23%</t>
  </si>
  <si>
    <t>吉林省</t>
  </si>
  <si>
    <t>长春市</t>
  </si>
  <si>
    <t>10.0%</t>
  </si>
  <si>
    <t>CCB International Finance Ltd;CMBC Capital Holdings;Guosen Securities HK Capital Co Ltd;HSBC;Huarong Xiangjiang Bank Co ltd</t>
  </si>
  <si>
    <t>水务</t>
  </si>
  <si>
    <t>CCUDIH</t>
  </si>
  <si>
    <t>Chang Development International Ltd</t>
  </si>
  <si>
    <t>ABC International Holding;Bank of East Asia;Bank of China;CCB International Capital Ltd;CEB International Capital Corp Ltd;CMBC Securities Co Ltd;CNCB Hong Kong Capital;Guosen Securities HK Capital Co Ltd;Guotai Junan International Holdings;Guoyuan Capital Hong Kong Ltd;Hongkong &amp; Shanghai Banking Corporation Ltd;Huatai Financial Holdings Hong Kong Ltd;Huaxia Bank Co Ltd/Hong Kong;Mizuho Securities Asia Ltd;Sheng Yuan Securities Ltd</t>
  </si>
  <si>
    <t>Guotai Junan International Holdings;CEB International Capital Corp Ltd;Bank of China;CCB International Finance Ltd;CMBC Capital Holdings;Huaxia Bank Co Ltd/Hong Kong;Huarong Xiangjiang Bank Co ltd;Hongkong &amp; Shanghai Banking Corporation Ltd;Bank of East Asia;CCB International Capital Ltd;HSBC;CNCB Hong Kong Capital;Huatai Financial Holdings Hong Kong Ltd;Guoyuan Capital Hong Kong Ltd;ABC International Holding;Mizuho Securities Asia Ltd;CMBC Securities Co Ltd;Guosen Securities HK Capital Co Ltd;Sheng Yuan Securities Ltd</t>
  </si>
  <si>
    <t>浙江德清金开城市开发建设有限公司</t>
  </si>
  <si>
    <t>ZHJNGD 2.05 09/08/24</t>
  </si>
  <si>
    <t>XS2379472314</t>
  </si>
  <si>
    <t>德清金开城发 2.05 2024-09-08</t>
  </si>
  <si>
    <t>2024-09-08</t>
  </si>
  <si>
    <t>杭州银行股份有限公司湖州分行</t>
  </si>
  <si>
    <t>德清县</t>
  </si>
  <si>
    <t>ABC International Holding;Haitong International Securities Co Ltd</t>
  </si>
  <si>
    <t>307D</t>
  </si>
  <si>
    <t>ZHJNGD</t>
  </si>
  <si>
    <t>Zhejiang Deqing Jinkai Urban Development Co Ltd</t>
  </si>
  <si>
    <t>ABC International Holding;China Everbright Securities (HK);China Zheshang Bank Co Ltd/Hong Kong;CNCB Hong Kong Capital;Dongxing Securities HK Financing Holding Co;Essence International Financial Holdings Ltd;Haitong International Securities Co Ltd;ICBC International Securities Ltd;Luso International Banking Ltd;SPDB International Capital Ltd</t>
  </si>
  <si>
    <t>CNCB Hong Kong Capital;Essence International Financial Holdings Ltd;Dongxing Securities HK Financing Holding Co;Haitong International Securities Co Ltd;Luso International Banking Ltd;China Zheshang Bank Co Ltd/Hong Kong;SPDB International Capital Ltd;ABC International Holding;China Everbright Securities (HK);ICBC International Securities Ltd</t>
  </si>
  <si>
    <t>重庆国际物流枢纽园区建设有限责任公司</t>
  </si>
  <si>
    <t>CQLGST 5.3 08/20/24</t>
  </si>
  <si>
    <t>XS2361085975</t>
  </si>
  <si>
    <t>2021-08-31</t>
  </si>
  <si>
    <t>重庆国际物流枢纽园区 5.3 2024-08-20</t>
  </si>
  <si>
    <t>2024-08-20</t>
  </si>
  <si>
    <t>5.75%区域</t>
  </si>
  <si>
    <t>5.3%</t>
  </si>
  <si>
    <t>-0.41%</t>
  </si>
  <si>
    <t>沙坪坝区</t>
  </si>
  <si>
    <t>Shenwan Hongyuan Capital HK Ltd;DBS Bank;Guotai Junan International Holdings;ICBC International Securities Ltd</t>
  </si>
  <si>
    <t>288D</t>
  </si>
  <si>
    <t>CQLGST</t>
  </si>
  <si>
    <t>2021-09-03</t>
  </si>
  <si>
    <t>2022-02-20</t>
  </si>
  <si>
    <t>Chongqing International Logistics Hub Park Construction Co Ltd</t>
  </si>
  <si>
    <t>2021-08-20</t>
  </si>
  <si>
    <t>Carnegie Hill Capital Partners Ltd;CEB International Capital Corp Ltd;China International Capital Corp HK Securiti;CMBC Capital Holdings;Shenwan Hongyuan Capital HK Ltd;DBS Bank;Fosun Hani Securities;Guotai Junan International Holdings;Haitong International Securities Co Ltd;ICBC International Securities Ltd;SPDB International Capital Ltd;Zhongtai International Securities Ltd</t>
  </si>
  <si>
    <t>Guotai Junan International Holdings;CEB International Capital Corp Ltd;Haitong International Securities Co Ltd;Carnegie Hill Capital Partners Ltd;China International Capital Corp HK Securiti;DBS Bank;SPDB International Capital Ltd;Zhongtai International Securities Ltd;Fosun Hani Securities;ICBC International Securities Ltd</t>
  </si>
  <si>
    <t>济南金投控股集团有限公司</t>
  </si>
  <si>
    <t>JNFIHG 3.8 09/07/24</t>
  </si>
  <si>
    <t>XS2380533740</t>
  </si>
  <si>
    <t>济南金控 3.8 2024-09-07</t>
  </si>
  <si>
    <t>2024-09-07</t>
  </si>
  <si>
    <t>4.2%区域</t>
  </si>
  <si>
    <t>3.80 %</t>
  </si>
  <si>
    <t>0.13%</t>
  </si>
  <si>
    <t>China CITIC Bank International Ltd;China International Capital Corp;China Securities International;Zhongtai International Securities Ltd</t>
  </si>
  <si>
    <t>306D</t>
  </si>
  <si>
    <t>JNFIHG</t>
  </si>
  <si>
    <t>Quan Cheng Financial Holdings Bvi Ltd</t>
  </si>
  <si>
    <t>济南金融控股集团有限公司</t>
  </si>
  <si>
    <t>BOCOM International Asia Ltd;China CITIC Bank International Ltd;China International Capital Corp;China Securities International;Huatai Financial Holdings Hong Kong Ltd;ICBC International Securities Ltd;Industrial Bank/Hong Kong</t>
  </si>
  <si>
    <t>BOCOM International Asia Ltd;Huatai Financial Holdings Hong Kong Ltd;China Securities International;China CITIC Bank International Ltd;Industrial Bank/Hong Kong;Zhongtai International Securities Ltd;China International Capital Corp;ICBC International Securities Ltd</t>
  </si>
  <si>
    <t>许昌市投资集团有限公司</t>
  </si>
  <si>
    <t>XUCGEN 4.8 09/03/24</t>
  </si>
  <si>
    <t>XS2379746469</t>
  </si>
  <si>
    <t>2021-08-30</t>
  </si>
  <si>
    <t>许昌投资 4.8 2024-09-03</t>
  </si>
  <si>
    <t>4.80%区域</t>
  </si>
  <si>
    <t>4.80%</t>
  </si>
  <si>
    <t>许昌市</t>
  </si>
  <si>
    <t>China International Capital Corp;China Industrial Securities International Br;China Securities International;Haitong International Securities Co Ltd</t>
  </si>
  <si>
    <t>XUCGEN</t>
  </si>
  <si>
    <t>Xuchang General Investment Co</t>
  </si>
  <si>
    <t>China International Capital Corp;China Industrial Securities International Br;China Securities International;China Zheshang Bank Co Ltd/Hong Kong;Haitong International Securities Co Ltd</t>
  </si>
  <si>
    <t>Haitong International Securities Co Ltd;China Zheshang Bank Co Ltd/Hong Kong;China Securities International;China International Capital Corp;China Industrial Securities International Br</t>
  </si>
  <si>
    <t>盐城高新区投资集团有限公司</t>
  </si>
  <si>
    <t>YCINVE 2.08 09/02/24</t>
  </si>
  <si>
    <t>XS2379865475</t>
  </si>
  <si>
    <t>盐高新 2.08 2024-09-02</t>
  </si>
  <si>
    <t>2.08%</t>
  </si>
  <si>
    <t>江苏银行股份有限公司盐城分行</t>
  </si>
  <si>
    <t>盐城市</t>
  </si>
  <si>
    <t>盐城高新技术产业开发区</t>
  </si>
  <si>
    <t>AMC Wanhai Securities Ltd;Dongxing Securities HK Financing Holding Co;Fosun Hani Securities;Industrial Bank/Hong Kong;Luso International Banking Ltd;Shanghai Pudong Development Bank/Hong Kong;Wilson Securities Ltd</t>
  </si>
  <si>
    <t>YCINVE</t>
  </si>
  <si>
    <t>Yancheng High-tech Zone Investment Group Corp Ltd</t>
  </si>
  <si>
    <t>Dongxing Securities HK Financing Holding Co;Luso International Banking Ltd;Shanghai Pudong Development Bank/Hong Kong;AMC Wanhai Securities Ltd;Wilson Securities Ltd;Industrial Bank/Hong Kong;Fosun Hani Securities</t>
  </si>
  <si>
    <t>HKMTGC 0.74 09/03/24</t>
  </si>
  <si>
    <t>HK0000758224</t>
  </si>
  <si>
    <t>2021-08-27</t>
  </si>
  <si>
    <t>香港按揭证券 0.74 2024-09-03</t>
  </si>
  <si>
    <t>台州市城市建设投资发展集团有限公司</t>
  </si>
  <si>
    <t>TZCONS 2.05 09/02/24</t>
  </si>
  <si>
    <t>XS2381337182</t>
  </si>
  <si>
    <t>2021-08-26</t>
  </si>
  <si>
    <t>台州城投 2.05 2024-09-02</t>
  </si>
  <si>
    <t>0.14%</t>
  </si>
  <si>
    <t>Citigroup Global Markets Asia Ltd;Orient Securities Hong Kong Ltd</t>
  </si>
  <si>
    <t>TZCONS</t>
  </si>
  <si>
    <t>Taizhou Urban Construction and Investment Development Group Co Ltd</t>
  </si>
  <si>
    <t>Bank of China;BOSC International Comp Ltd;Carlyon Securities Ltd;China Everbright Bank/Hong Kong;China Zheshang Bank Co Ltd/Hong Kong;Citigroup Global Markets Asia Ltd;Hua Xia Bank;Industrial Bank/Hong Kong;Orient Securities Hong Kong Ltd;Shanghai Pudong Development Bank/Hong Kong</t>
  </si>
  <si>
    <t>Carlyon Securities Ltd;Bank of China;BOSC International Comp Ltd;Hua Xia Bank;Shanghai Pudong Development Bank/Hong Kong;China Zheshang Bank Co Ltd/Hong Kong;Citigroup Global Markets Asia Ltd;Industrial Bank/Hong Kong;China Everbright Bank/Hong Kong;Orient Securities Hong Kong Ltd</t>
  </si>
  <si>
    <t>淮南建设发展控股(集团)有限公司</t>
  </si>
  <si>
    <t>HNCDHG 2.8 09/02/24</t>
  </si>
  <si>
    <t>XS2366190366</t>
  </si>
  <si>
    <t>淮南建发 2.8 2024-09-02</t>
  </si>
  <si>
    <t>淮南市</t>
  </si>
  <si>
    <t>China Industrial Securities International Br</t>
  </si>
  <si>
    <t>HNCDHG</t>
  </si>
  <si>
    <t>Huainan Construction Development Holdings Group Co Ltd</t>
  </si>
  <si>
    <t>CCB International Capital Ltd;Central Wealth Securities Investment Ltd;China International Capital Corp HK Securiti;Industrial Bank/Hong Kong;China Zheshang Bank Co Ltd/Hong Kong;Guoyuan Capital Hong Kong Ltd;Shenwan Hongyuan Securities HK Ltd;SPDB International Capital Ltd</t>
  </si>
  <si>
    <t>Guoyuan Capital Hong Kong Ltd;China Zheshang Bank Co Ltd/Hong Kong;China International Capital Corp HK Securiti;Central Wealth Securities Investment Ltd;Industrial Bank/Hong Kong;SPDB International Capital Ltd;Shenwan Hongyuan Securities HK Ltd;CCB International Capital Ltd;China Industrial Securities International Br</t>
  </si>
  <si>
    <t>东亚银行有限公司</t>
  </si>
  <si>
    <t>BNKEA 1.05 08/30/24</t>
  </si>
  <si>
    <t>XS2381567341</t>
  </si>
  <si>
    <t>2021-08-24</t>
  </si>
  <si>
    <t>东亚银行 1.05 2024-08-30</t>
  </si>
  <si>
    <t>BNKEA</t>
  </si>
  <si>
    <t>2022-08-30</t>
  </si>
  <si>
    <t>Bank of East Asia Ltd/The</t>
  </si>
  <si>
    <t>农银国际控股有限公司</t>
  </si>
  <si>
    <t>ABCIHL 1.1 09/01/24</t>
  </si>
  <si>
    <t>XS2379486884</t>
  </si>
  <si>
    <t>农银国际 1.1 2024-09-01</t>
  </si>
  <si>
    <t>香港交易所;法兰克福证券交易所;斯图加特证券交易所</t>
  </si>
  <si>
    <t>0.12%</t>
  </si>
  <si>
    <t>Agricultural Bank of China/Hong Kong;Agricultural Bank Of China/Singapore;Agricultural Bank of China Ltd/Macau;ABC International;Bank of China;Bank of Communications/Hong Kong;BOCOM International Securities Ltd;China CITIC Bank International Ltd;China Construction Bank (Asia);Hongkong &amp; Shanghai Banking Corporation Ltd;Standard Chartered Bank Hong Kong Ltd</t>
  </si>
  <si>
    <t>ABCIHL</t>
  </si>
  <si>
    <t>Inventive Global Investments Ltd</t>
  </si>
  <si>
    <t>China International Capital Corp HK Securiti;ICBC International Securities Ltd;Guotai Junan International Holdings;Huatai International Finance Ltd;Shanghai Pudong Development Bank/Hong Kong;SPDB International;CMB Wing Lung Bank;Industrial Bank/Hong Kong;China Everbright Bank/Hong Kong;China Minsheng Banking Corp Ltd/Hong Kong;CMBC Securities Co Ltd;China Securities International Corporate Fin;CNCB Hong Kong Capital;Nanyang Commercial Bank Ltd;Haitong International Securities Co Ltd;GF Securities;China Everbright Securities (HK);China Industrial Securities International Br;Dongxing Securities HK Financing Holding Co;China Merchants Securities (HK) Co Ltd;China Zheshang Bank Co Ltd/Hong Kong</t>
  </si>
  <si>
    <t>Guotai Junan International Holdings;Huatai International Finance Ltd;ABC International;Bank of China;Industrial Bank/Hong Kong;China CITIC Bank International Ltd;China Everbright Securities (HK);Hongkong &amp; Shanghai Banking Corporation Ltd;China Merchants Securities (HK) Co Ltd;CNCB Hong Kong Capital;Nanyang Commercial Bank Ltd;China Construction Bank (Asia);Dongxing Securities HK Financing Holding Co;BOCOM International Securities Ltd;China Everbright Bank/Hong Kong;CMBC Securities Co Ltd;Bank of Communications/Hong Kong;Haitong International Securities Co Ltd;China Zheshang Bank Co Ltd/Hong Kong;Agricultural Bank of China Ltd/Macau;China Securities International Corporate Fin;ICBC International Securities Ltd;CMB Wing Lung Bank;China Industrial Securities International Br;Standard Chartered Bank Hong Kong Ltd;Shanghai Pudong Development Bank/Hong Kong;China Minsheng Banking Corp Ltd/Hong Kong;SPDB International;Agricultural Bank of China/Hong Kong;China International Capital Corp HK Securiti;GF Securities;Agricultural Bank Of China/Singapore</t>
  </si>
  <si>
    <t>广西柳州市轨道交通投资发展集团有限公司</t>
  </si>
  <si>
    <t>LZRATR 2.3 08/26/24</t>
  </si>
  <si>
    <t>XS2378352558</t>
  </si>
  <si>
    <t>2021-08-23</t>
  </si>
  <si>
    <t>柳州轨道交通 2.3 2024-08-26</t>
  </si>
  <si>
    <t>2024-08-26</t>
  </si>
  <si>
    <t>华夏银行股份有限公司南宁分行</t>
  </si>
  <si>
    <t>广西壮族自治区</t>
  </si>
  <si>
    <t>柳州市</t>
  </si>
  <si>
    <t>BG Securities (HK) Co., Limited;Guotai Junan International Holdings;Huaxia Bank Co Ltd/Hong Kong;Zhongtai International Securities Ltd</t>
  </si>
  <si>
    <t>294D</t>
  </si>
  <si>
    <t>LZRATR</t>
  </si>
  <si>
    <t>Guangxi Liuzhou Rail Transit Investment Co Ltd</t>
  </si>
  <si>
    <t>Guotai Junan International Holdings;BG Securities (HK) Co., Limited;Huaxia Bank Co Ltd/Hong Kong;Zhongtai International Securities Ltd</t>
  </si>
  <si>
    <t>福建阳光集团有限公司</t>
  </si>
  <si>
    <t>YANGOG 12.5 01/04/24</t>
  </si>
  <si>
    <t>XS2369829473</t>
  </si>
  <si>
    <t>2021-08-19</t>
  </si>
  <si>
    <t>阳光集团 12.5 2024-01-04</t>
  </si>
  <si>
    <t>2.4192</t>
  </si>
  <si>
    <t>2024-01-04</t>
  </si>
  <si>
    <t>-0.34%</t>
  </si>
  <si>
    <t>福州市</t>
  </si>
  <si>
    <t>Guotai Junan International Holdings;YONXI Securities Ltd</t>
  </si>
  <si>
    <t>59D</t>
  </si>
  <si>
    <t>YANGOG</t>
  </si>
  <si>
    <t>2022-02-04</t>
  </si>
  <si>
    <t>Yango Cayman Investment Ltd</t>
  </si>
  <si>
    <t>2021-08-04</t>
  </si>
  <si>
    <t>YONXI Securities Ltd;Guotai Junan International Holdings;UBS AG/Hong Kong;Yango International Financial Holdings Ltd;China Everbright Securities (HK);CCB International Capital Ltd</t>
  </si>
  <si>
    <t>XS2379389922</t>
  </si>
  <si>
    <t>HKMTGC 0.705 08/26/24</t>
  </si>
  <si>
    <t>HK0000758075</t>
  </si>
  <si>
    <t>香港按揭证券 0.705 2024-08-26</t>
  </si>
  <si>
    <t>2.3644</t>
  </si>
  <si>
    <t>YONXI Securities Ltd;Guotai Junan International Holdings</t>
  </si>
  <si>
    <t>山东黄金集团有限公司</t>
  </si>
  <si>
    <t>SDGOLD 2.4 08/25/24</t>
  </si>
  <si>
    <t>XS2379669299</t>
  </si>
  <si>
    <t>山东黄金集团 2.4 2024-08-25</t>
  </si>
  <si>
    <t>2024-08-25</t>
  </si>
  <si>
    <t>2.40%</t>
  </si>
  <si>
    <t>42.0%</t>
  </si>
  <si>
    <t>Bank of China;CLSA Ltd;ICBC International Securities Ltd;Mizuho Securities Asia Ltd;SDG Securities HK Ltd;Standard Chartered Bank Hong Kong Ltd</t>
  </si>
  <si>
    <t>201D+93D</t>
  </si>
  <si>
    <t>SDGOLD</t>
  </si>
  <si>
    <t>2021-08-25</t>
  </si>
  <si>
    <t>SDG Finance Ltd</t>
  </si>
  <si>
    <t>ABC International Holding;ANZ Asia Limited;Bank of China;Bank of Communications/Hong Kong;Barclays Bank PLC;BOC International Holdings Ltd;BOCOM International Securities Ltd;CCB International Capital Ltd;China CITIC Bank International Ltd;China Everbright Bank/Hong Kong;China International Capital Corp HK Securiti;China Industrial Securities International Br;China Minsheng Banking Corp Ltd/Hong Kong;CLSA Ltd;CMB Wing Lung Bank;CMBC Capital Holdings;Credit Agricole CIB/Hong Kong;DBS Bank Ltd/Hong Kong;Donghai International Securities Hong Kong L;Everbright Securities;Guotai Junan International Holdings;Haitong International Securities Co Ltd;Huatai Financial Holdings Hong Kong Ltd;ICBC International Securities Ltd;Industrial Bank/Hong Kong;Mizuho Securities Asia Ltd;SDG Securities HK Ltd;Shanghai Pudong Development Bank/Hong Kong;SMBC Nikko Capital Markets Ltd;Societe Generale Asia Ltd;SPDB International Capital Ltd;Standard Chartered Bank Hong Kong Ltd;TF International;Zhongtai International Securities Ltd</t>
  </si>
  <si>
    <t>Guotai Junan International Holdings;Bank of China;TF International;Donghai International Securities Hong Kong L;ANZ Asia Limited;China CITIC Bank International Ltd;Industrial Bank/Hong Kong;CCB International Capital Ltd;Everbright Securities;Huatai Financial Holdings Hong Kong Ltd;Barclays Bank PLC;BOCOM International Securities Ltd;China Everbright Bank/Hong Kong;CLSA Ltd;BOC International Holdings Ltd;Bank of Communications/Hong Kong;CMBC Capital Holdings;Haitong International Securities Co Ltd;Zhongtai International Securities Ltd;SMBC Nikko Capital Markets Ltd;CMB Wing Lung Bank;ICBC International Securities Ltd;SDG Securities HK Ltd;China Industrial Securities International Br;DBS Bank Ltd/Hong Kong;Standard Chartered Bank Hong Kong Ltd;China Minsheng Banking Corp Ltd/Hong Kong;Shanghai Pudong Development Bank/Hong Kong;Societe Generale Asia Ltd;China International Capital Corp HK Securiti;Credit Agricole CIB/Hong Kong;SPDB International Capital Ltd;ABC International Holding;Mizuho Securities Asia Ltd</t>
  </si>
  <si>
    <t>河南投资集团有限公司</t>
  </si>
  <si>
    <t>HENINV 2.2 08/25/24</t>
  </si>
  <si>
    <t>XS2347623626</t>
  </si>
  <si>
    <t>河南投资集团 2.2 2024-08-25</t>
  </si>
  <si>
    <t>2.9%区域</t>
  </si>
  <si>
    <t>0.44%</t>
  </si>
  <si>
    <t>ABCI Capital Ltd;China International Capital Corp HK Securiti;Guotai Junan International Holdings;ICBC (Asia);Standard Chartered Bank Hong Kong Ltd</t>
  </si>
  <si>
    <t>293D</t>
  </si>
  <si>
    <t>HENINV</t>
  </si>
  <si>
    <t>Central International Development BVI Ltd</t>
  </si>
  <si>
    <t>Bank of China;Bank of Communications/Hong Kong;BOCOM International Securities Ltd;Central China International Capital Ltd;China CITIC Bank International Ltd;China Everbright Bank/Hong Kong;China International Capital Corp HK Securiti;China Industrial Securities International Br;China Merchants Securities (HK) Co Ltd;China Minsheng Banking Corp Ltd/Hong Kong;CMBC Securities Co Ltd;China Securities International Corporate Fin;China Zheshang Bank Co Ltd/Hong Kong;CLSA Ltd;CMB Wing Lung Bank;DBS Bank;GF Securities Hong Kong Brokerage Ltd;Guotai Junan International Holdings;Haitong International Securities Co Ltd;Huaxia Bank Co Ltd/Hong Kong;ICBC (Asia);Industrial Bank/Hong Kong;Luso International Banking Ltd;Shanghai Pudong Development Bank/Hong Kong;SPDB International;Sheng Yuan Securities Ltd;Shenwan Hongyuan Securities HK Ltd;SMBC Nikko Capital Markets Ltd;Standard Chartered Bank Hong Kong Ltd;CNCB Hong Kong Capital</t>
  </si>
  <si>
    <t>Guotai Junan International Holdings;Bank of China;ABCI Capital Ltd;China CITIC Bank International Ltd;Industrial Bank/Hong Kong;China Merchants Securities (HK) Co Ltd;CNCB Hong Kong Capital;BOCOM International Securities Ltd;China Everbright Bank/Hong Kong;CLSA Ltd;Bank of Communications/Hong Kong;CMBC Securities Co Ltd;Sheng Yuan Securities Ltd;Haitong International Securities Co Ltd;China Zheshang Bank Co Ltd/Hong Kong;DBS Bank;Huaxia Bank Co Ltd/Hong Kong;China Securities International Corporate Fin;ICBC (Asia);SMBC Nikko Capital Markets Ltd;CMB Wing Lung Bank;China Industrial Securities International Br;Standard Chartered Bank Hong Kong Ltd;GF Securities Hong Kong Brokerage Ltd;China Minsheng Banking Corp Ltd/Hong Kong;Luso International Banking Ltd;Shanghai Pudong Development Bank/Hong Kong;SPDB International;Central China International Capital Ltd;China International Capital Corp HK Securiti;Shenwan Hongyuan Securities HK Ltd</t>
  </si>
  <si>
    <t>平安国际融资租赁有限公司</t>
  </si>
  <si>
    <t>PINIFL 2.5 08/27/24</t>
  </si>
  <si>
    <t>XS2355595443</t>
  </si>
  <si>
    <t>平安租赁 2.5 2024-08-27</t>
  </si>
  <si>
    <t>2024-08-27</t>
  </si>
  <si>
    <t>26.0%</t>
  </si>
  <si>
    <t>China CITIC Bank International Ltd;Guotai Junan International Holdings;Mizuho Securities Asia Ltd</t>
  </si>
  <si>
    <t>295D</t>
  </si>
  <si>
    <t>PINIFL</t>
  </si>
  <si>
    <t>2022-02-27</t>
  </si>
  <si>
    <t>Ping An International Financial Leasing Co Ltd</t>
  </si>
  <si>
    <t>条款：控制权变更回售@101%；
控制权变更事件：当平安保险集团在任何时候不是或不再拥有或控制(无论直接或间接)发行人至少75%的已发行股本时</t>
  </si>
  <si>
    <t>ANZ Asia Limited;Bank of China;China CITIC Bank International Ltd;China Minsheng Banking Corp Ltd/Hong Kong;Guotai Junan International Holdings;Industrial Bank/Hong Kong;Mizuho Securities Asia Ltd</t>
  </si>
  <si>
    <t>Guotai Junan International Holdings;Bank of China;China Minsheng Banking Corp Ltd/Hong Kong;ANZ Asia Limited;China CITIC Bank International Ltd;Industrial Bank/Hong Kong;Mizuho Securities Asia Ltd</t>
  </si>
  <si>
    <t>中国建银投资有限责任公司</t>
  </si>
  <si>
    <t>CJIANT 1.375 08/25/24</t>
  </si>
  <si>
    <t>XS2358218936</t>
  </si>
  <si>
    <t>中国建投 1.375 2024-08-25</t>
  </si>
  <si>
    <t>香港交易所;斯图加特证券交易所;法兰克福证券交易所</t>
  </si>
  <si>
    <t>CT3+150bps区域</t>
  </si>
  <si>
    <t>CT3+105bps</t>
  </si>
  <si>
    <t>Bank of China;Bank of Communications/Hong Kong;China International Capital Corp HK Securiti;DBS Bank;ICBC International Securities Ltd;Mizuho Securities Asia Ltd</t>
  </si>
  <si>
    <t>262D+32D</t>
  </si>
  <si>
    <t>CJIANT</t>
  </si>
  <si>
    <t>Xingsheng BVI Co Ltd</t>
  </si>
  <si>
    <t>中建投租赁股份有限公司</t>
  </si>
  <si>
    <t>条款：控制权变更回售@101%。赎回选择：全部赎回；1个月按票面赎回</t>
  </si>
  <si>
    <t>Agricultural Bank of China/Hong Kong;Bank of East Asia;Bank of China;Bank of Communications/Hong Kong;BOSC International Comp Ltd;China CITIC Bank International Ltd;China Construction Bank (Asia);China Everbright Bank/Hong Kong;China International Capital Corp HK Securiti;China Securities International Corporate Fin;Cinda International Capital Ltd;CLSA Ltd;CMB Wing Lung Bank;CMBC Capital Holdings;DBS Bank;GF Securities Hong Kong Brokerage Ltd;Guotai Junan International Holdings;Hongkong &amp; Shanghai Banking Corporation Ltd;ICBC International Securities Ltd;Merrill Lynch Asia Pacific;Mizuho Securities Asia Ltd;Oversea-Chinese Banking Corp;Shanghai Pudong Development Bank/Hong Kong</t>
  </si>
  <si>
    <t>Guotai Junan International Holdings;Bank of China;CMBC Capital Holdings;DBS Bank;China CITIC Bank International Ltd;China Securities International Corporate Fin;Oversea-Chinese Banking Corp;Hongkong &amp; Shanghai Banking Corporation Ltd;Bank of East Asia;CMB Wing Lung Bank;ICBC International Securities Ltd;Cinda International Capital Ltd;China Construction Bank (Asia);GF Securities Hong Kong Brokerage Ltd;BOSC International Comp Ltd;Shanghai Pudong Development Bank/Hong Kong;Agricultural Bank of China/Hong Kong;Merrill Lynch Asia Pacific;China International Capital Corp HK Securiti;Mizuho Securities Asia Ltd;China Everbright Bank/Hong Kong;CLSA Ltd;Bank of Communications/Hong Kong</t>
  </si>
  <si>
    <t>HENLND 1.2 08/26/24</t>
  </si>
  <si>
    <t>XS2378712785</t>
  </si>
  <si>
    <t>恒基地产 1.2 2024-08-26</t>
  </si>
  <si>
    <t>SMBC Nikko Securities Inc</t>
  </si>
  <si>
    <t>SUNHUN 0.82 08/23/24</t>
  </si>
  <si>
    <t>HK0000758000</t>
  </si>
  <si>
    <t>2021-08-13</t>
  </si>
  <si>
    <t>新鸿基地产 0.82 2024-08-23</t>
  </si>
  <si>
    <t>DBS Bank;Guotai Junan International Holdings;ICBC International Securities Ltd</t>
  </si>
  <si>
    <t>Carnegie Hill Capital Partners Ltd;CEB International Capital Corp Ltd;China International Capital Corp HK Securiti;DBS Bank;Fosun Hani Securities;Guotai Junan International Holdings;Haitong International Securities Co Ltd;ICBC International Securities Ltd;SPDB International Capital Ltd;Zhongtai International Securities Ltd</t>
  </si>
  <si>
    <t>HKMTGC 0.81 08/19/24</t>
  </si>
  <si>
    <t>XS2377307801</t>
  </si>
  <si>
    <t>2021-08-11</t>
  </si>
  <si>
    <t>香港按揭证券 0.81 2024-08-19</t>
  </si>
  <si>
    <t>HENLND 1.2 08/18/24</t>
  </si>
  <si>
    <t>HK0000757903</t>
  </si>
  <si>
    <t>恒基地产 1.2 2024-08-18</t>
  </si>
  <si>
    <t>2024-08-18</t>
  </si>
  <si>
    <t>286D</t>
  </si>
  <si>
    <t>YISTAS 2.2 07/17/24</t>
  </si>
  <si>
    <t>XS2368568791</t>
  </si>
  <si>
    <t>新兴公司 2.2 2024-07-17</t>
  </si>
  <si>
    <t>2.4%区域</t>
  </si>
  <si>
    <t>上海银行股份有限公司成都分行</t>
  </si>
  <si>
    <t>BOSC International Comp Ltd;Central Wealth Securities Investment Ltd</t>
  </si>
  <si>
    <t>BOSC International Comp Ltd;Central Wealth Securities Investment Ltd;China Minsheng Banking Corp Ltd/Hong Kong;ICBC International Securities Ltd;Industrial Bank/Hong Kong;Shanghai Pudong Development Bank/Hong Kong;SOOCHOW SECURITIES INT;Zhongtai International Securities Singapore</t>
  </si>
  <si>
    <t>BOSC International Comp Ltd;China Minsheng Banking Corp Ltd/Hong Kong;Shanghai Pudong Development Bank/Hong Kong;Zhongtai International Securities Singapore;Central Wealth Securities Investment Ltd;Industrial Bank/Hong Kong;SOOCHOW SECURITIES INT;ICBC International Securities Ltd</t>
  </si>
  <si>
    <t>ABC International Holding;Bank of Communications/Hong Kong;BOCOM International Securities Ltd;BOSC International Comp Ltd;Everbright Securities;China International Capital Corp HK Securiti;China Industrial Securities International Br;China Minsheng Banking Corp Ltd/Hong Kong;China Securities International Corporate Fin;CLSA Ltd;CMB International Capital Corp Ltd;CMBC Capital Holdings;CNCB Hong Kong Capital;DBS Bank;Everbright Securities;GF Securities Hong Kong Brokerage Ltd;Guotai Junan International Holdings;Haitong International Securities Co Ltd;Hongkong &amp; Shanghai Banking Corporation Ltd;Huajin Securities International Ltd;Huatai Financial Holdings Hong Kong Ltd;ICBC International Securities Ltd;Mizuho Securities Asia Ltd;Orient Securities Hong Kong Ltd;SMBC Nikko Capital Markets Ltd;SPDB International Capital Ltd</t>
  </si>
  <si>
    <t>上饶创新发展产业投资集团有限公司</t>
  </si>
  <si>
    <t>SRCXFA 4 07/17/24</t>
  </si>
  <si>
    <t>XS2372877204</t>
  </si>
  <si>
    <t>2021-08-10</t>
  </si>
  <si>
    <t>创投集团 4 2024-07-17</t>
  </si>
  <si>
    <t>4%</t>
  </si>
  <si>
    <t>九江银行股份有限公司</t>
  </si>
  <si>
    <t>上饶市</t>
  </si>
  <si>
    <t>上饶经济技术开发区</t>
  </si>
  <si>
    <t>Bank of China;Central Wealth Securities Investment Ltd;China International Capital Corp;SOOCHOW SECURITIES INT;Tensant Securities Ltd;CNCB Hong Kong Capital;Guotai Junan International Holdings</t>
  </si>
  <si>
    <t>SRCXFA</t>
  </si>
  <si>
    <t>Shangrao Innovation Development Industrial Investment Group Co Ltd</t>
  </si>
  <si>
    <t>China Enterprise Securities Company Limited;Guoyuan Capital Hong Kong Ltd;TF International;SunRiver International Securities Group Limited</t>
  </si>
  <si>
    <t>CNCB Hong Kong Capital;Guotai Junan International Holdings;Guoyuan Capital Hong Kong Ltd;Bank of China;TF International;China Enterprise Securities Company Limited;Central Wealth Securities Investment Ltd;SOOCHOW SECURITIES INT;China International Capital Corp;SunRiver International Securities Group Limited;Tensant Securities Ltd</t>
  </si>
  <si>
    <t>HKMTGC 0.68 08/16/24</t>
  </si>
  <si>
    <t>HK0000757754</t>
  </si>
  <si>
    <t>2021-08-09</t>
  </si>
  <si>
    <t>香港按揭证券 0.68 2024-08-16</t>
  </si>
  <si>
    <t>2021-08-16</t>
  </si>
  <si>
    <t>ZHJNGD 2.08 08/16/24</t>
  </si>
  <si>
    <t>XS2368491713</t>
  </si>
  <si>
    <t>德清金开城发 2.08 2024-08-16</t>
  </si>
  <si>
    <t>ABC International Holding;CNCB Hong Kong Capital;Haitong International Securities Co Ltd;Luso International Banking Ltd</t>
  </si>
  <si>
    <t>CNCB Hong Kong Capital;Haitong International Securities Co Ltd;Luso International Banking Ltd;ABC International Holding</t>
  </si>
  <si>
    <t>杭州上城区城市建设综合开发有限公司</t>
  </si>
  <si>
    <t>ZHEBAR 2.25 08/12/24</t>
  </si>
  <si>
    <t>XS2357111090</t>
  </si>
  <si>
    <t>2021-08-05</t>
  </si>
  <si>
    <t>江干城建 2.25 2024-08-12</t>
  </si>
  <si>
    <t>2.25%</t>
  </si>
  <si>
    <t>-0.27%</t>
  </si>
  <si>
    <t>ZHEBAR</t>
  </si>
  <si>
    <t>2021-08-12</t>
  </si>
  <si>
    <t>2022-02-12</t>
  </si>
  <si>
    <t>Zhejiang Baron BVI Co Ltd</t>
  </si>
  <si>
    <t>Bank of China;BOCOM International Asia Ltd;China Minsheng Banking Corp Ltd/Hong Kong;Guotai Junan International Holdings;ICBC International Securities Ltd;Shanghai Pudong Development Bank/Hong Kong</t>
  </si>
  <si>
    <t>BOCOM International Asia Ltd;Guotai Junan International Holdings;Bank of China;China Minsheng Banking Corp Ltd/Hong Kong;Shanghai Pudong Development Bank/Hong Kong;ICBC International Securities Ltd</t>
  </si>
  <si>
    <t>金地(集团)股份有限公司</t>
  </si>
  <si>
    <t>GEMDAL 4.95 08/12/24</t>
  </si>
  <si>
    <t>XS2357443410</t>
  </si>
  <si>
    <t>金地集团 4.95 2024-08-12</t>
  </si>
  <si>
    <t>B3/NR</t>
  </si>
  <si>
    <t>Caa1/--</t>
  </si>
  <si>
    <t>96.0%</t>
  </si>
  <si>
    <t>65.0%</t>
  </si>
  <si>
    <t>BOCOM International Securities Ltd;BOSC International Comp Ltd;China International Capital Corp HK Securiti;China Minsheng Banking Corp Ltd/Hong Kong;Citigroup Global Markets Asia Ltd;CMBC Capital Holdings;Industrial Bank/Hong Kong;Orient Securities Hong Kong Ltd;SPDB International Capital Ltd;Standard Chartered Bank Hong Kong Ltd;UBS AG/Hong Kong</t>
  </si>
  <si>
    <t>Ba3/--</t>
  </si>
  <si>
    <t>GEMDAL</t>
  </si>
  <si>
    <t>Gemdale Ever Prosperity Investment Ltd</t>
  </si>
  <si>
    <t>辉煌商务有限公司</t>
  </si>
  <si>
    <t>Standard Chartered Bank Hong Kong Ltd;BOCOM International Securities Ltd;BOSC International Comp Ltd;China Minsheng Banking Corp Ltd/Hong Kong;CMBC Capital Holdings;Citigroup Global Markets Asia Ltd;China International Capital Corp HK Securiti;UBS AG/Hong Kong;Industrial Bank/Hong Kong;SPDB International Capital Ltd;Orient Securities Hong Kong Ltd</t>
  </si>
  <si>
    <t>宁波市鄞城集团有限责任公司</t>
  </si>
  <si>
    <t>NBQZUC 2.15 08/11/24</t>
  </si>
  <si>
    <t>XS2360792449</t>
  </si>
  <si>
    <t>鄞城集团 2.15 2024-08-11</t>
  </si>
  <si>
    <t>2024-08-11</t>
  </si>
  <si>
    <t>2.700%区域</t>
  </si>
  <si>
    <t>2.150%</t>
  </si>
  <si>
    <t>1.50%</t>
  </si>
  <si>
    <t>鄞州区</t>
  </si>
  <si>
    <t>17.0%</t>
  </si>
  <si>
    <t>Bank of China/Singapore;China International Capital Corp HK Securiti;China Securities International Corporate Fin;Guotai Junan International Holdings</t>
  </si>
  <si>
    <t>279D</t>
  </si>
  <si>
    <t>NBQZUC</t>
  </si>
  <si>
    <t>Ningbo Yincheng Group Co Ltd</t>
  </si>
  <si>
    <t>Bank of China/Singapore;China International Capital Corp HK Securiti;China Minsheng Banking Corp Ltd/Hong Kong;China Securities International Corporate Fin;China Zheshang Bank Co Ltd/Hong Kong;CNCB Hong Kong Capital;Guotai Junan International Holdings</t>
  </si>
  <si>
    <t>CNCB Hong Kong Capital;Guotai Junan International Holdings;China Minsheng Banking Corp Ltd/Hong Kong;China Zheshang Bank Co Ltd/Hong Kong;Bank of China/Singapore;China International Capital Corp HK Securiti;China Securities International Corporate Fin</t>
  </si>
  <si>
    <t>BCHINA FLOAT 08/10/24</t>
  </si>
  <si>
    <t>XS2369293886</t>
  </si>
  <si>
    <t>2021-08-03</t>
  </si>
  <si>
    <t>中国银行 FLOAT 2024-08-10</t>
  </si>
  <si>
    <t>Compounded SOFR + 80bps 区域</t>
  </si>
  <si>
    <t>SOFR + 48bps</t>
  </si>
  <si>
    <t>0.01%</t>
  </si>
  <si>
    <t>85.0%</t>
  </si>
  <si>
    <t>Bank of China Ltd/London;Bank of China Hong Kong Ltd;BOCI Asia Ltd;BNP Paribas;Hongkong &amp; Shanghai Banking Corporation Ltd;Merrill Lynch Asia Pacific;Mizuho Securities Asia Ltd;Standard Chartered Bank Hong Kong Ltd;UBS AG/Hong Kong</t>
  </si>
  <si>
    <t>O/N SOFR +48.00000</t>
  </si>
  <si>
    <t>Bank of China Ltd/Hong Kong</t>
  </si>
  <si>
    <t>ABCI Capital Ltd;Bank of East Asia;Bank of China Ltd/London;Bank of China Hong Kong Ltd;BOCI Asia Ltd;Bank of Communications/Hong Kong;CCB International Capital Ltd;China Construction Bank (Asia);China Everbright Bank/Hong Kong;China Minsheng Banking Corp Ltd/Hong Kong;CLSA Ltd;Hongkong &amp; Shanghai Banking Corporation Ltd;ICBC (Asia);ICBC International Securities Ltd;Industrial Bank/Hong Kong;Merrill Lynch Asia Pacific;Mizuho Securities Asia Ltd;Shanghai Pudong Development Bank/Hong Kong;Standard Chartered Bank Hong Kong Ltd;UBS AG/Hong Kong</t>
  </si>
  <si>
    <t>Bank of China Hong Kong Ltd;ABCI Capital Ltd;UBS AG/Hong Kong;Industrial Bank/Hong Kong;ICBC (Asia);Bank of China Ltd/London;Hongkong &amp; Shanghai Banking Corporation Ltd;Bank of East Asia;CCB International Capital Ltd;ICBC International Securities Ltd;Standard Chartered Bank Hong Kong Ltd;BOCI Asia Ltd;China Construction Bank (Asia);China Minsheng Banking Corp Ltd/Hong Kong;Shanghai Pudong Development Bank/Hong Kong;Merrill Lynch Asia Pacific;Mizuho Securities Asia Ltd;China Everbright Bank/Hong Kong;CLSA Ltd;Bank of Communications/Hong Kong;BNP Paribas</t>
  </si>
  <si>
    <t>云南省交通投资建设集团有限公司</t>
  </si>
  <si>
    <t>YNHIWA 3.1 08/09/24</t>
  </si>
  <si>
    <t>XS2344282335</t>
  </si>
  <si>
    <t>2021-08-02</t>
  </si>
  <si>
    <t>云南省交通投资建设集团有限公司 3.1 2024-08-09</t>
  </si>
  <si>
    <t>3.600%区域</t>
  </si>
  <si>
    <t>3.1%</t>
  </si>
  <si>
    <t>-5.30%</t>
  </si>
  <si>
    <t>YNHIWA</t>
  </si>
  <si>
    <t>YCIC International HK Co Ltd</t>
  </si>
  <si>
    <t>CEB International Capital Corp Ltd;China Industrial Securities International Br;China Minsheng Banking Corp Ltd/Hong Kong;Glory Sun Financial Group Ltd;ICBC International Securities Ltd;ICBC Singapore;Industrial Bank/Hong Kong</t>
  </si>
  <si>
    <t>CEB International Capital Corp Ltd;China Minsheng Banking Corp Ltd/Hong Kong;ICBC Singapore;Industrial Bank/Hong Kong;Glory Sun Financial Group Ltd;ICBC International Securities Ltd;China Industrial Securities International Br</t>
  </si>
  <si>
    <t>西安航天高技术产业发展集团有限公司</t>
  </si>
  <si>
    <t>XIANST 2 06/05/24</t>
  </si>
  <si>
    <t>XS2371893533</t>
  </si>
  <si>
    <t>2021-07-30</t>
  </si>
  <si>
    <t>高技术集团 2 2024-06-05</t>
  </si>
  <si>
    <t>2.8329</t>
  </si>
  <si>
    <t>上海浦东发展银行股份有限公司香港分行</t>
  </si>
  <si>
    <t>Fosun Hani Securities;Shanghai Pudong Development Bank/Hong Kong;China Minsheng Banking Corp Ltd/Hong Kong;Wilson Securities Ltd;CEB International Capital Corp Ltd;BOCOM International Asia Ltd</t>
  </si>
  <si>
    <t>XIANST</t>
  </si>
  <si>
    <t>2022-02-05</t>
  </si>
  <si>
    <t>Xi'an Aerospace High-Tech Industry Development Group Co Ltd</t>
  </si>
  <si>
    <t>BOCOM International Asia Ltd;CEB International Capital Corp Ltd;Shanghai Pudong Development Bank/Hong Kong;China Minsheng Banking Corp Ltd/Hong Kong;Wilson Securities Ltd;Fosun Hani Securities</t>
  </si>
  <si>
    <t>成都兴锦建设发展投资集团有限公司</t>
  </si>
  <si>
    <t>CDXJCD 3.7 08/05/24</t>
  </si>
  <si>
    <t>XS2357798110</t>
  </si>
  <si>
    <t>2021-07-29</t>
  </si>
  <si>
    <t>兴锦建投 3.7 2024-08-05</t>
  </si>
  <si>
    <t>2024-08-05</t>
  </si>
  <si>
    <t>锦江区</t>
  </si>
  <si>
    <t>BOSC International Comp Ltd;Essence International Securities Hong Kong L;Huaxia Bank Co Ltd/Hong Kong;ICBC International Securities Ltd;Shenwan Hongyuan Securities HK Ltd;Wilson Securities Ltd</t>
  </si>
  <si>
    <t>273D</t>
  </si>
  <si>
    <t>CDXJCD</t>
  </si>
  <si>
    <t>Chengdu Xingjin Construction Development &amp; Investment Group Co Ltd</t>
  </si>
  <si>
    <t>BOSC International Comp Ltd;Essence International Securities Hong Kong L;Guoyuan Capital Hong Kong Ltd;Huaxia Bank Co Ltd/Hong Kong;ICBC International Securities Ltd;Shenwan Hongyuan Securities HK Ltd;Wilson Securities Ltd</t>
  </si>
  <si>
    <t>BOSC International Comp Ltd;Guoyuan Capital Hong Kong Ltd;Wilson Securities Ltd;Essence International Securities Hong Kong L;Huaxia Bank Co Ltd/Hong Kong;Shenwan Hongyuan Securities HK Ltd;ICBC International Securities Ltd</t>
  </si>
  <si>
    <t>HKMTGC 0.565 08/05/24</t>
  </si>
  <si>
    <t>HK0000757556</t>
  </si>
  <si>
    <t>2021-07-27</t>
  </si>
  <si>
    <t>香港按揭证券 0.565 2024-08-05</t>
  </si>
  <si>
    <t>重庆市万盛经济技术开发区开发投资集团有限公司</t>
  </si>
  <si>
    <t>WSECOT 1.93 07/30/24</t>
  </si>
  <si>
    <t>XS2352290725</t>
  </si>
  <si>
    <t>万盛经开 1.93 2024-07-30</t>
  </si>
  <si>
    <t>2024-07-30</t>
  </si>
  <si>
    <t>中国工商银行股份有限公司重庆市分行</t>
  </si>
  <si>
    <t>綦江区</t>
  </si>
  <si>
    <t>重庆市万盛经济技术开发区</t>
  </si>
  <si>
    <t>ICBC International Securities Ltd</t>
  </si>
  <si>
    <t>267D</t>
  </si>
  <si>
    <t>WSECOT</t>
  </si>
  <si>
    <t>2022-01-30</t>
  </si>
  <si>
    <t>Chongqing Wansheng Eco &amp; Tech Development Zone Develop &amp; Invest Group Co Ltd</t>
  </si>
  <si>
    <t>Huaxia Bank Co Ltd/Hong Kong;ICBC International Securities Ltd;Industrial Bank/Hong Kong;Shanghai Pudong Development Bank/Hong Kong</t>
  </si>
  <si>
    <t>Shanghai Pudong Development Bank/Hong Kong;Huaxia Bank Co Ltd/Hong Kong;Industrial Bank/Hong Kong;ICBC International Securities Ltd</t>
  </si>
  <si>
    <t>ICBCIL 1.25 08/02/24</t>
  </si>
  <si>
    <t>XS2319959354</t>
  </si>
  <si>
    <t>2021-07-26</t>
  </si>
  <si>
    <t>工银金融租赁 1.25 2024-08-02</t>
  </si>
  <si>
    <t>T+130bps区域</t>
  </si>
  <si>
    <t>T+90bps</t>
  </si>
  <si>
    <t>89.0%</t>
  </si>
  <si>
    <t>Agricultural Bank of China/Hong Kong;Australia &amp; New Zealand Banking Group;Bank of China;Bank of Communications/Hong Kong;BNP Paribas/Hong Kong;CCB International Capital Ltd;Goldman Sachs (Asia);Hongkong &amp; Shanghai Banking Corporation Ltd;ICBC International;ICBC Standard Bank Plc;ICBC (Asia);Merrill Lynch Asia Pacific;Mizuho Securities Asia Ltd;MUFG SECURITIES ASIA LTD</t>
  </si>
  <si>
    <t>2022-02-02</t>
  </si>
  <si>
    <t>MUFG SECURITIES ASIA LTD;Australia &amp; New Zealand Banking Group;Bank of China;ICBC International;ICBC (Asia);Hongkong &amp; Shanghai Banking Corporation Ltd;CCB International Capital Ltd;BNP Paribas/Hong Kong;Agricultural Bank of China/Hong Kong;Merrill Lynch Asia Pacific;ICBC Standard Bank Plc;Mizuho Securities Asia Ltd;Goldman Sachs (Asia);Bank of Communications/Hong Kong</t>
  </si>
  <si>
    <t>Guotai Junan International Holdings;UBS AG/Hong Kong;YONXI Securities Ltd</t>
  </si>
  <si>
    <t>CCB International Capital Ltd;China Everbright Securities (HK);Guotai Junan International Holdings;UBS AG/Hong Kong;Yango International Financial Holdings Ltd;YONXI Securities Ltd</t>
  </si>
  <si>
    <t>南昌金开集团有限公司</t>
  </si>
  <si>
    <t>JINKGR 3.45 06/29/24</t>
  </si>
  <si>
    <t>XS2366635402</t>
  </si>
  <si>
    <t>2021-07-23</t>
  </si>
  <si>
    <t>南昌金开 3.45 2024-06-29</t>
  </si>
  <si>
    <t>2024-06-29</t>
  </si>
  <si>
    <t>3.45%</t>
  </si>
  <si>
    <t>南昌经济技术开发区</t>
  </si>
  <si>
    <t>Dongxing Securities HK Financing Holding Co;ICBC International Securities Ltd;Fosun Hani Securities</t>
  </si>
  <si>
    <t>236D</t>
  </si>
  <si>
    <t>JINKGR</t>
  </si>
  <si>
    <t>2022-01-29</t>
  </si>
  <si>
    <t>Nanchang Jinkai Group Co Ltd</t>
  </si>
  <si>
    <t>Bank of China;CNCB Hong Kong Capital;Dongxing Securities HK Financing Holding Co;Fosun Hani Securities;ICBC International Securities Ltd;SPDB International Capital Ltd;TF International;Wilson Securities Ltd</t>
  </si>
  <si>
    <t>CNCB Hong Kong Capital;Bank of China;Dongxing Securities HK Financing Holding Co;TF International;Wilson Securities Ltd;SPDB International Capital Ltd;Fosun Hani Securities;ICBC International Securities Ltd</t>
  </si>
  <si>
    <t>XIANST 3.6 07/28/24</t>
  </si>
  <si>
    <t>XS2368876343</t>
  </si>
  <si>
    <t>高技术集团 3.6 2024-07-28</t>
  </si>
  <si>
    <t>2024-07-28</t>
  </si>
  <si>
    <t xml:space="preserve">3.6% </t>
  </si>
  <si>
    <t>Fosun Hani Securities;Shanghai Pudong Development Bank/Hong Kong;Dongxing Securities (Hong Kong);Wilson Securities Ltd;China Securities International</t>
  </si>
  <si>
    <t>265D</t>
  </si>
  <si>
    <t>2021-07-28</t>
  </si>
  <si>
    <t>Shanghai Pudong Development Bank/Hong Kong;Dongxing Securities (Hong Kong);Wilson Securities Ltd;China Securities International;Fosun Hani Securities</t>
  </si>
  <si>
    <t>上海复星高科技(集团)有限公司</t>
  </si>
  <si>
    <t>FSHITZ 4.3 07/27/24</t>
  </si>
  <si>
    <t>G218003</t>
  </si>
  <si>
    <t>2021-07-22</t>
  </si>
  <si>
    <t>复星 4.3 2024-07-27</t>
  </si>
  <si>
    <t>2024-07-27</t>
  </si>
  <si>
    <t>4.300%</t>
  </si>
  <si>
    <t>普陀区</t>
  </si>
  <si>
    <t>BOSC International Comp Ltd;CMB International Securities Ltd;Fosun Hani Securities</t>
  </si>
  <si>
    <t>化学制药</t>
  </si>
  <si>
    <t>264D</t>
  </si>
  <si>
    <t>FSHITZ</t>
  </si>
  <si>
    <t>Shanghai Fosun High Technology Group Co Ltd</t>
  </si>
  <si>
    <t>BOSC International Comp Ltd;CMB International Securities Ltd;Fosun Hani Securities;Industrial Bank/Hong Kong</t>
  </si>
  <si>
    <t>BOSC International Comp Ltd;Industrial Bank/Hong Kong;Fosun Hani Securities;CMB International Securities Ltd</t>
  </si>
  <si>
    <t>平安不动产有限公司</t>
  </si>
  <si>
    <t>PINGRE 2.75 07/29/24</t>
  </si>
  <si>
    <t>XS2368566746</t>
  </si>
  <si>
    <t>平安不动产 2.75 2024-07-29</t>
  </si>
  <si>
    <t>T+285bps区域</t>
  </si>
  <si>
    <t>T+245bps</t>
  </si>
  <si>
    <t>97.0%</t>
  </si>
  <si>
    <t>China CITIC Bank International Ltd;Guotai Junan International Holdings;Hongkong &amp; Shanghai Banking Corporation Ltd</t>
  </si>
  <si>
    <t>PINGRE</t>
  </si>
  <si>
    <t>Pingan Real Estate Capital Ltd</t>
  </si>
  <si>
    <t>联席绿色结构顾问：中信银行国际，汇丰银行。
第二意见提供人：Sustainalytics和香港品质保证局。
绿色债券：这些票据在绿色债券框架下作为“绿色债券”发行。
控制权变更回售：在以下条件发生时以101%回售：1）中国平安保险(集团)股份有限公司（Ping An Insurance (Group) Company of China, Ltd.，简称“中国平安”，02318.HK，601318.SH）在任何时候均不是或不再直接或间接拥有或控制平安不动产或发行人（视情况而定）的已发行股本的70%以上；或（2）平安不动产在任何时候均不直接或间接拥有或控制发行人已发行股本100%的股份。
赎回选择：在发行日后的任何时间，以全价（（1）票据本金金额或（2）等于票据本金现值之和的金额，连同从赎回日至到期日的应付利息现值，以现行美国国债利率加0.50%的半年期复利折算至赎回日期，二者以孰高为原则）连同应付利息。</t>
  </si>
  <si>
    <t>Bank of East Asia;Bank of China;China CITIC Bank International Ltd;China Construction Bank (Asia);China Everbright Bank/Hong Kong;China International Capital Corp HK Securiti;CMB Wing Lung Bank;Guotai Junan International Holdings;Hongkong &amp; Shanghai Banking Corporation Ltd;Industrial Bank/Hong Kong</t>
  </si>
  <si>
    <t>Guotai Junan International Holdings;China Construction Bank (Asia);Bank of China;China International Capital Corp HK Securiti;China CITIC Bank International Ltd;Industrial Bank/Hong Kong;Hongkong &amp; Shanghai Banking Corporation Ltd;Bank of East Asia;China Everbright Bank/Hong Kong;CMB Wing Lung Bank</t>
  </si>
  <si>
    <t>山东钢铁集团有限公司</t>
  </si>
  <si>
    <t>SHDOIS 4.8 07/28/24</t>
  </si>
  <si>
    <t>XS2314627089</t>
  </si>
  <si>
    <t>山东钢铁集团 4.8 2024-07-28</t>
  </si>
  <si>
    <t>5.35%区域</t>
  </si>
  <si>
    <t>0.49%</t>
  </si>
  <si>
    <t>50.0%</t>
  </si>
  <si>
    <t>Bank of China;CEB International Capital Corp Ltd;DBS Bank;Huatai Financial Holdings Hong Kong Ltd;Standard Chartered Bank Hong Kong Ltd;TF International;Zhongtai International Securities Ltd</t>
  </si>
  <si>
    <t>钢铁</t>
  </si>
  <si>
    <t>SHDOIS</t>
  </si>
  <si>
    <t>Shandong Iron And Steel Xinheng International Co Ltd</t>
  </si>
  <si>
    <t>Bank of China;BOCOM International Asia Ltd;CEB International Capital Corp Ltd;Central Wealth Securities Investment Ltd;China Minsheng Banking Corp Ltd/Hong Kong;China Securities International Corporate Fin;CMB International Capital Corp Ltd;CMBC Capital Holdings;DBS Bank;Huatai Financial Holdings Hong Kong Ltd;Orient Securities Hong Kong Ltd;Shanghai Pudong Development Bank/Hong Kong;Standard Chartered Bank Hong Kong Ltd;TF International;Zhongtai International Securities Ltd</t>
  </si>
  <si>
    <t>BOCOM International Asia Ltd;CEB International Capital Corp Ltd;Bank of China;CMBC Capital Holdings;TF International;DBS Bank;CMB International Capital Corp Ltd;Zhongtai International Securities Ltd;China Securities International Corporate Fin;Huatai Financial Holdings Hong Kong Ltd;Standard Chartered Bank Hong Kong Ltd;China Minsheng Banking Corp Ltd/Hong Kong;Shanghai Pudong Development Bank/Hong Kong;Central Wealth Securities Investment Ltd;Orient Securities Hong Kong Ltd</t>
  </si>
  <si>
    <t>中国铝业股份有限公司</t>
  </si>
  <si>
    <t>CHALHK 1.55 07/28/24</t>
  </si>
  <si>
    <t>XS2366272339</t>
  </si>
  <si>
    <t>2021-07-21</t>
  </si>
  <si>
    <t>中国铝业 1.55 2024-07-28</t>
  </si>
  <si>
    <t>T3+170bps区域</t>
  </si>
  <si>
    <t>T3+125bps</t>
  </si>
  <si>
    <t>海淀区</t>
  </si>
  <si>
    <t>93.0%</t>
  </si>
  <si>
    <t>Bank of China;BOC International Holdings Ltd;China CITIC Bank International Ltd;China Construction Bank (Asia);DBS Bank</t>
  </si>
  <si>
    <t>235D+31D</t>
  </si>
  <si>
    <t>CHALHK</t>
  </si>
  <si>
    <t>2024-06-28</t>
  </si>
  <si>
    <t>Chalco Hong Kong Investment Co Ltd</t>
  </si>
  <si>
    <t>条款：控制权变更回售@101%；赎回选择：全部赎回；到期前一个月按照票面赎回</t>
  </si>
  <si>
    <t>Bank of China;Barclays Bank PLC/Hong Kong;BOC International Holdings Ltd;China CITIC Bank International Ltd;China Construction Bank (Asia);Credit Agricole CIB/Hong Kong;DBS Bank;Shanghai Pudong Development Bank/Hong Kong;Societe Generale Asia Ltd</t>
  </si>
  <si>
    <t>Barclays Bank PLC/Hong Kong;China Construction Bank (Asia);Bank of China;Shanghai Pudong Development Bank/Hong Kong;Societe Generale Asia Ltd;Credit Agricole CIB/Hong Kong;DBS Bank;China CITIC Bank International Ltd;BOC International Holdings Ltd</t>
  </si>
  <si>
    <t>广汇汽车服务集团股份公司</t>
  </si>
  <si>
    <t>CHIGRA 9.125 01/30/24</t>
  </si>
  <si>
    <t>XS2363933487</t>
  </si>
  <si>
    <t>广汇汽车 9.125 2024-01-30</t>
  </si>
  <si>
    <t>2024-01-30</t>
  </si>
  <si>
    <t>-11.96%</t>
  </si>
  <si>
    <t>大连市</t>
  </si>
  <si>
    <t>CCB International Finance Ltd;China International Capital Corp;Haitong International Securities Co Ltd;HSBC</t>
  </si>
  <si>
    <t>85D</t>
  </si>
  <si>
    <t>CHIGRA</t>
  </si>
  <si>
    <t>China Grand Automotive Services Ltd</t>
  </si>
  <si>
    <t>CCB International Finance Ltd;Haitong International Securities Co Ltd;China International Capital Corp;HSBC</t>
  </si>
  <si>
    <t>时代中国控股有限公司</t>
  </si>
  <si>
    <t>TPHL 5.55 06/04/24</t>
  </si>
  <si>
    <t>XS2348280962</t>
  </si>
  <si>
    <t>2021-07-20</t>
  </si>
  <si>
    <t>时代中国控股 5.55 2024-06-04</t>
  </si>
  <si>
    <t>C/NR</t>
  </si>
  <si>
    <t>2024-06-04</t>
  </si>
  <si>
    <t>6.05%区域</t>
  </si>
  <si>
    <t>5.55%</t>
  </si>
  <si>
    <t>0.32%</t>
  </si>
  <si>
    <t>86.0%</t>
  </si>
  <si>
    <t>72.0%</t>
  </si>
  <si>
    <t>Credit Suisse;Deutsche Bank</t>
  </si>
  <si>
    <t>211D</t>
  </si>
  <si>
    <t>TPHL</t>
  </si>
  <si>
    <t>2023-06-04</t>
  </si>
  <si>
    <t>2021-12-04</t>
  </si>
  <si>
    <t>Times China Holdings Ltd</t>
  </si>
  <si>
    <t>2021-06-04</t>
  </si>
  <si>
    <t>发行人赎回选择：2023年6月4日及其之后按照101%赎回；平价交易</t>
  </si>
  <si>
    <t>Barclays Bank PLC/Hong Kong;Haitong International Securities Co Ltd;Guotai Junan Securities (Hong Kong) Ltd;DBS Bank;UBS AG/Hong Kong;China CITIC Bank International Ltd;Credit Suisse (HK) Ltd;Deutsche Bank AG/Singapore;HeungKong Financial;BOCOM International Securities Ltd;China International Capital Corp HK Securiti;CLSA Ltd;Goldman Sachs (Asia)</t>
  </si>
  <si>
    <t>HKMTGC 0.58 07/26/24</t>
  </si>
  <si>
    <t>HK0000745221</t>
  </si>
  <si>
    <t>香港按揭证券 0.58 2024-07-26</t>
  </si>
  <si>
    <t>2022-07-27</t>
  </si>
  <si>
    <t>ICBCIH 1.1 07/26/24</t>
  </si>
  <si>
    <t>XS2365265003</t>
  </si>
  <si>
    <t>2021-07-19</t>
  </si>
  <si>
    <t>工银国际 1.1 2024-07-26</t>
  </si>
  <si>
    <t>T+75bps</t>
  </si>
  <si>
    <t>Agricultural Bank of China/Hong Kong;Bank of East Asia;Bank of China;Bank of Communications/Hong Kong;China Construction Bank (Asia);CMB Wing Lung Bank;CMBC Capital Holdings;Hongkong &amp; Shanghai Banking Corporation Ltd;ICBC International;ICBC (Asia);Mizuho Securities Asia Ltd</t>
  </si>
  <si>
    <t>ABC International Holding;Agricultural Bank of China/Hong Kong;Bank of East Asia;Bank of China;Bank of Communications/Hong Kong;CCB International Capital Ltd;China CITIC Bank International Ltd;China Construction Bank (Asia);China Everbright Bank/Hong Kong;China Everbright Securities (HK);China International Capital Corp HK Securiti;China Minsheng Banking Corp Ltd/Hong Kong;CMB Wing Lung Bank;CMBC Capital Holdings;Hongkong &amp; Shanghai Banking Corporation Ltd;ICBC International;ICBC (Asia);Industrial Bank/Hong Kong;Maybank/Hong Kong;Mizuho Securities Asia Ltd;Nanyang Commercial Bank Ltd;Shanghai Pudong Development Bank/Hong Kong;Standard Chartered Bank Hong Kong Ltd</t>
  </si>
  <si>
    <t>Bank of China;CMBC Capital Holdings;ICBC International;China CITIC Bank International Ltd;Industrial Bank/Hong Kong;China Everbright Securities (HK);ICBC (Asia);Hongkong &amp; Shanghai Banking Corporation Ltd;Bank of East Asia;CCB International Capital Ltd;CMB Wing Lung Bank;Maybank/Hong Kong;Nanyang Commercial Bank Ltd;Standard Chartered Bank Hong Kong Ltd;China Construction Bank (Asia);China Minsheng Banking Corp Ltd/Hong Kong;Shanghai Pudong Development Bank/Hong Kong;Agricultural Bank of China/Hong Kong;China International Capital Corp HK Securiti;ABC International Holding;Mizuho Securities Asia Ltd;China Everbright Bank/Hong Kong;Bank of Communications/Hong Kong</t>
  </si>
  <si>
    <t>湖州莫干山高新集团有限公司</t>
  </si>
  <si>
    <t>HZMGSG 3.5 07/23/24</t>
  </si>
  <si>
    <t>XS2348679387</t>
  </si>
  <si>
    <t>2021-07-16</t>
  </si>
  <si>
    <t>高新集团 3.5 2024-07-23</t>
  </si>
  <si>
    <t>China International Capital Corp HK Secu;Guotai Junan International Holdings</t>
  </si>
  <si>
    <t>HZMGSG</t>
  </si>
  <si>
    <t>2022-01-23</t>
  </si>
  <si>
    <t>Huzhou Moganshan Hi-tech Group Co Ltd</t>
  </si>
  <si>
    <t>Soochow Cssd Capital Markets Asia Pte Lt;Soochow Securities;Hua Xia Bank;Haitong International Securities Co Ltd;China Zheshang Bank Co Ltd/Hong Kong;CEB International Capital Corp Ltd;BOSC International Comp Ltd</t>
  </si>
  <si>
    <t>Guotai Junan International Holdings;CEB International Capital Corp Ltd;Hua Xia Bank;Haitong International Securities Co Ltd;BOSC International Comp Ltd;China Zheshang Bank Co Ltd/Hong Kong;China International Capital Corp HK Secu;Soochow Cssd Capital Markets Asia Pte Lt;Soochow Securities</t>
  </si>
  <si>
    <t>WHARF 1.2 07/23/24</t>
  </si>
  <si>
    <t>HK0000745155</t>
  </si>
  <si>
    <t>2021-07-15</t>
  </si>
  <si>
    <t>九龙仓集团 1.2 2024-07-23</t>
  </si>
  <si>
    <t>2021-10-23</t>
  </si>
  <si>
    <t>JSDSQI 2.2 07/20/24</t>
  </si>
  <si>
    <t>XS2345435049</t>
  </si>
  <si>
    <t>叠石桥家纺集团 2.2 2024-07-20</t>
  </si>
  <si>
    <t>2024-07-20</t>
  </si>
  <si>
    <t>2.45%区域</t>
  </si>
  <si>
    <t>江苏银行股份有限公司南通分行</t>
  </si>
  <si>
    <t>257D</t>
  </si>
  <si>
    <t>AMC Wanhai Securities Ltd;China Galaxy International Securities Hong K;ICBC International Securities Ltd;Industrial Bank/Hong Kong;Shanghai Pudong Development Bank/Hong Kong</t>
  </si>
  <si>
    <t>远东发展有限公司</t>
  </si>
  <si>
    <t>FAEACO 5.1 01/21/24</t>
  </si>
  <si>
    <t>XS2287420744</t>
  </si>
  <si>
    <t>2021-07-13</t>
  </si>
  <si>
    <t>远东发展 5.1 2024-01-21</t>
  </si>
  <si>
    <t>2024-01-21</t>
  </si>
  <si>
    <t>5.375%区域</t>
  </si>
  <si>
    <t>5.1%</t>
  </si>
  <si>
    <t>0.24%</t>
  </si>
  <si>
    <t>Credit Suisse (HK) Ltd;Hongkong &amp; Shanghai Banking Corporation;UBS AG/Hong Kong</t>
  </si>
  <si>
    <t>76D</t>
  </si>
  <si>
    <t>FAEACO</t>
  </si>
  <si>
    <t>FEC Finance Ltd</t>
  </si>
  <si>
    <t>2021-01-21</t>
  </si>
  <si>
    <t>Barclays;Credit Suisse (HK) Ltd;DBS Bank;Hongkong &amp; Shanghai Banking Corporation;Oversea-Chinese Banking Corp;UBS AG/Hong Kong</t>
  </si>
  <si>
    <t>Hongkong &amp; Shanghai Banking Corporation;Guotai Junan Securities (Hong Kong) Ltd;UBS AG/Hong Kong;Credit Suisse (HK) Ltd</t>
  </si>
  <si>
    <t>融创中国控股有限公司</t>
  </si>
  <si>
    <t>SUNAC 6.8 10/20/24</t>
  </si>
  <si>
    <t>XS2366526619</t>
  </si>
  <si>
    <t>融创中国 6.8 2024-10-20</t>
  </si>
  <si>
    <t>3.2521</t>
  </si>
  <si>
    <t>7.20%</t>
  </si>
  <si>
    <t>0.77%</t>
  </si>
  <si>
    <t>Barclays;China CITIC Bank International Ltd;China Securities International;Citigroup Inc;Guotai Junan International Holdings;HSBC;Huatai Securities;Morgan Stanley &amp; Co International PLC</t>
  </si>
  <si>
    <t>--/BB-</t>
  </si>
  <si>
    <t>SUNAC</t>
  </si>
  <si>
    <t>Sunac China Holdings Ltd</t>
  </si>
  <si>
    <t>发行人赎回选择：2023年10月20日及其之后按照102%赎回</t>
  </si>
  <si>
    <t>Guotai Junan International Holdings;Barclays;China Securities International;China CITIC Bank International Ltd;Citigroup Inc;Huatai Securities;Morgan Stanley &amp; Co International PLC;HSBC</t>
  </si>
  <si>
    <t>HKMTGC 2.7 07/19/24</t>
  </si>
  <si>
    <t>HK0000745031</t>
  </si>
  <si>
    <t>2021-07-12</t>
  </si>
  <si>
    <t>香港按揭证券 2.7 2024-07-19</t>
  </si>
  <si>
    <t>HKMTGC 0.62 07/19/24</t>
  </si>
  <si>
    <t>HK0000745015</t>
  </si>
  <si>
    <t>香港按揭证券 0.62 2024-07-19</t>
  </si>
  <si>
    <t>HKMTGC 0.64 07/15/24</t>
  </si>
  <si>
    <t>HK0000744950</t>
  </si>
  <si>
    <t>2021-07-08</t>
  </si>
  <si>
    <t>香港按揭证券 0.64 2024-07-15</t>
  </si>
  <si>
    <t>HKMTGC 2.8 07/15/24</t>
  </si>
  <si>
    <t>HK0000744968</t>
  </si>
  <si>
    <t>香港按揭证券 2.8 2024-07-15</t>
  </si>
  <si>
    <t>CATHAY 4.8 07/14/24</t>
  </si>
  <si>
    <t>HK0000744943</t>
  </si>
  <si>
    <t>2021-07-06</t>
  </si>
  <si>
    <t>国泰航空 4.8 2024-07-14</t>
  </si>
  <si>
    <t>2024-07-14</t>
  </si>
  <si>
    <t>251D</t>
  </si>
  <si>
    <t>2021-07-14</t>
  </si>
  <si>
    <t>上海浦东发展银行股份有限公司</t>
  </si>
  <si>
    <t>SHANPU 0.875 07/13/24</t>
  </si>
  <si>
    <t>XS2359947715</t>
  </si>
  <si>
    <t>浦发银行 0.875 2024-07-13</t>
  </si>
  <si>
    <t>Baa2/BBB</t>
  </si>
  <si>
    <t>2024-07-13</t>
  </si>
  <si>
    <t>CT3+85bps 区域</t>
  </si>
  <si>
    <t>CT3+47bps</t>
  </si>
  <si>
    <t>黄浦区</t>
  </si>
  <si>
    <t>2.0%</t>
  </si>
  <si>
    <t>Agricultural Bank of China/Hong Kong;Agricultural Bank Of China/Singapore;ABC International;Bank of China;Bank of China Hong Kong Ltd;Bank of Communications/Hong Kong;BOCOM International Securities Ltd;China Construction Bank (Asia);China Construction Bank Corp/Singapore;CCB International;Guotai Junan International Holdings;ICBC (Asia);ICBC International;ICBC Singapore;Shanghai Pudong Development Bank/Hong Kong;SPDB International;Shanghai Pudong Development Bank/SG;Standard Chartered Bank Hong Kong Ltd</t>
  </si>
  <si>
    <t>250D</t>
  </si>
  <si>
    <t>SHANPU</t>
  </si>
  <si>
    <t>Shanghai Pudong Development Bank Co Ltd/Hong Kong</t>
  </si>
  <si>
    <t>Agricultural Bank of China/Hong Kong;Agricultural Bank Of China/Singapore;ABC International;Bank of China;Bank of China Hong Kong Ltd;Bank of Communications/Hong Kong;BOCOM International Securities Ltd;BNP Paribas/Hong Kong;BOSC International Comp Ltd;CEB International Capital Corp Ltd;China CITIC Bank International Ltd;China Construction Bank (Asia);China Construction Bank Corp/Singapore;CCB International;China Everbright Securities (HK);China International Capital Corp HK Securiti;China Industrial Securities International Br;China Merchants Securities (HK) Co Ltd;China Minsheng Banking Corp Ltd/Hong Kong;China Securities International Corporate Fin;China Zheshang Bank Co Ltd/Hong Kong;Chiyu Banking Corp;Citigroup Global Markets Asia Ltd;CLSA Ltd;CMB International Securities Ltd;CMB Wing Lung Bank;CMBC Capital Holdings;CNCB Hong Kong Capital;Credit Agricole CIB/Hong Kong;DBS Bank;GF Securities Hong Kong Brokerage Ltd;Guotai Junan International Holdings;Haitong International Securities Co Ltd;Hongkong &amp; Shanghai Banking Corporation Ltd;Huatai Financial Holdings Hong Kong Ltd;ICBC (Asia);ICBC International;ICBC Singapore;Industrial Bank/Hong Kong;JP Morgan Securities Asia Pacific Ltd;Nanyang Commercial Bank Ltd;Shanghai Pudong Development Bank/Hong Kong;SPDB International;Shanghai Pudong Development Bank/SG;Shenwan Hongyuan Securities HK Ltd;Standard Chartered Bank Hong Kong Ltd</t>
  </si>
  <si>
    <t>Guotai Junan International Holdings;CEB International Capital Corp Ltd;ABC International;Bank of China;China CITIC Bank International Ltd;Industrial Bank/Hong Kong;China Everbright Securities (HK);Hongkong &amp; Shanghai Banking Corporation Ltd;China Merchants Securities (HK) Co Ltd;CNCB Hong Kong Capital;Huatai Financial Holdings Hong Kong Ltd;Nanyang Commercial Bank Ltd;China Construction Bank (Asia);BOCOM International Securities Ltd;ICBC Singapore;Shanghai Pudong Development Bank/SG;CLSA Ltd;Bank of Communications/Hong Kong;Chiyu Banking Corp;Bank of China Hong Kong Ltd;CMBC Capital Holdings;Haitong International Securities Co Ltd;China Zheshang Bank Co Ltd/Hong Kong;Citigroup Global Markets Asia Ltd;DBS Bank;ICBC International;China Securities International Corporate Fin;ICBC (Asia);China Construction Bank Corp/Singapore;CMB Wing Lung Bank;CCB International;China Industrial Securities International Br;Standard Chartered Bank Hong Kong Ltd;GF Securities Hong Kong Brokerage Ltd;BNP Paribas/Hong Kong;BOSC International Comp Ltd;China Minsheng Banking Corp Ltd/Hong Kong;Shanghai Pudong Development Bank/Hong Kong;SPDB International;Agricultural Bank of China/Hong Kong;JP Morgan Securities Asia Pacific Ltd;China International Capital Corp HK Securiti;Credit Agricole CIB/Hong Kong;Shenwan Hongyuan Securities HK Ltd;Agricultural Bank Of China/Singapore;CMB International Securities Ltd</t>
  </si>
  <si>
    <t>GBHK 3.5 08/10/24</t>
  </si>
  <si>
    <t>HK0000744869</t>
  </si>
  <si>
    <t>2021-06-29</t>
  </si>
  <si>
    <t>中国香港 FLOAT 2024-08-10</t>
  </si>
  <si>
    <t>MNTHLY HKCPI FLAT</t>
  </si>
  <si>
    <t>Bank of China Hong Kong Ltd;Hongkong &amp; Shanghai Banking Corporation Ltd</t>
  </si>
  <si>
    <t>XUCGEN 5 07/07/24</t>
  </si>
  <si>
    <t>XS2333986912</t>
  </si>
  <si>
    <t>许昌投资 5 2024-07-07</t>
  </si>
  <si>
    <t>2024-07-07</t>
  </si>
  <si>
    <t>China International Capital Corp HK Securiti;CNCB Hong Kong Capital;Hua Xia Bank;SOOCHOW SECURITIES INT</t>
  </si>
  <si>
    <t>244D</t>
  </si>
  <si>
    <t>2021-07-07</t>
  </si>
  <si>
    <t>条款：控制权变更回售@101%。发行人赎回选择：2023年10月15日及其之后按照102%赎回；2024年10月15日及其之后按照101%赎回</t>
  </si>
  <si>
    <t>Central Wealth Securities Investment Ltd;China International Capital Corp HK Securiti;China Securities International;CNCB Hong Kong Capital;Guotai Junan Securities (Hong Kong) Ltd;Hua Xia Bank;Huatai Financial Holdings Hong Kong Ltd;SOOCHOW SECURITIES INT</t>
  </si>
  <si>
    <t>CNCB Hong Kong Capital;Huatai Financial Holdings Hong Kong Ltd;Hua Xia Bank;Guotai Junan Securities (Hong Kong) Ltd;China International Capital Corp HK Securiti;China Securities International;Central Wealth Securities Investment Ltd;SOOCHOW SECURITIES INT</t>
  </si>
  <si>
    <t>中国蓝星(集团)股份有限公司</t>
  </si>
  <si>
    <t>CNBG 3.1 PERP</t>
  </si>
  <si>
    <t>XS2357214738</t>
  </si>
  <si>
    <t>中国蓝星 3.1 PERP</t>
  </si>
  <si>
    <t>3.65%区域</t>
  </si>
  <si>
    <t>Subordinated</t>
  </si>
  <si>
    <t>0.38%</t>
  </si>
  <si>
    <t>60.0%</t>
  </si>
  <si>
    <t>BOC International Holdings Ltd;Mizuho Securities Asia Ltd;China Securities International Corporate Fin;CLSA Ltd;CMBC Capital Holdings;Haitong International Securities Co Ltd;Huatai Financial Holdings Hong Kong Ltd;Standard Chartered Bank Hong Kong Ltd</t>
  </si>
  <si>
    <t>249D+N</t>
  </si>
  <si>
    <t>CNBG</t>
  </si>
  <si>
    <t>2022-01-12</t>
  </si>
  <si>
    <t>Bluestar Finance Holdings Ltd</t>
  </si>
  <si>
    <t>条款：控制权变更回售@101%。
赎回选择：首次赎回日或往后任意付息日全额按票面价格赎回。
支付利率：
（1）自发行日至首次赎回日按每年3.1%的固定利率（初始支付利率）；
（2）自首次赎回日后每三年重置为prevailing 3-year Treasury Rate+初始利差+上浮300bps（相关重置支付利率）。
最大支付利率：
（1）自发行日至首次赎回日：初始支付利率+300bps；
（2）此后：相关重置支付利率+300bps。
递延选择：发行人可自行决定，在累积和复合的基础上，根据受股息制动和六个月look-back股息推动（发行人和担保人层面）。
控制权变更：发行人有权在控制权变更触发事件发生时，在首次赎回日前以101%的价格赎回证券，此后按票面价值赎回。
控制权变更触发事件包括：（1）控制权变更 （2）评级下调。
其他赎回：
（1）税务原因：按票面价值赎回；
（2）会计原因：首次赎回日前按101%赎回，此后按票面价值赎回；
（3）违反契约事件：按票面价值赎回；
（4）相关债务违约事件：按票面价值赎回；
（5）未登记事件：按票面价值赎回；
（6）最低未偿金额：按票面价值赎回。
发生若干事件时支付利率上浮：在发生控制权变更触发事件、违反契约事件、未登记事件和/或相关债务违约事件（“上浮事件”）且证券未赎回时，支付利率增加300 bps，前提是支付利率的最大累计增长应为每年300bps，且支付利率不得超过最大支付利率；如果上浮事件得到纠正或不再存在，则减少300bps，前提是支付利率的最大累计减少应为每年300bps。</t>
  </si>
  <si>
    <t>BOC International Holdings Ltd;China Securities International Corporate Fin;CLSA Ltd;CMBC Capital Holdings;Haitong International Securities Co Ltd;Huatai Financial Holdings Hong Kong Ltd;Mizuho Securities Asia Ltd;Standard Chartered Bank Hong Kong Ltd</t>
  </si>
  <si>
    <t>Huatai Financial Holdings Hong Kong Ltd;Standard Chartered Bank Hong Kong Ltd;CMBC Capital Holdings;Haitong International Securities Co Ltd;China Securities International Corporate Fin;Mizuho Securities Asia Ltd;CLSA Ltd;BOC International Holdings Ltd</t>
  </si>
  <si>
    <t>RUDOTR 2.3 07/06/24</t>
  </si>
  <si>
    <t>XS2358245822</t>
  </si>
  <si>
    <t>金鑫交通 2.3 2024-07-06</t>
  </si>
  <si>
    <t>2024-07-06</t>
  </si>
  <si>
    <t>2.5%区域</t>
  </si>
  <si>
    <t>2.3%区域</t>
  </si>
  <si>
    <t>243D</t>
  </si>
  <si>
    <t>AMC Wanhai Securities Ltd;China Galaxy International Securities Hong K;CMB International Capital Corp Ltd;CMB Wing Lung Bank;Haitong International Securities Co Ltd;Industrial Bank/Hong Kong;Shanghai Pudong Development Bank</t>
  </si>
  <si>
    <t>Haitong International Securities Co Ltd;AMC Wanhai Securities Ltd;China Galaxy International Securities Hong K;CMB International Capital Corp Ltd;Industrial Bank/Hong Kong;CMB Wing Lung Bank;Shanghai Pudong Development Bank</t>
  </si>
  <si>
    <t>昆明市安居集团有限公司</t>
  </si>
  <si>
    <t>KMLHDM 5.5 07/08/24</t>
  </si>
  <si>
    <t>XS2358354012</t>
  </si>
  <si>
    <t>昆明安居 5.5 2024-07-08</t>
  </si>
  <si>
    <t>2024-07-08</t>
  </si>
  <si>
    <t>5.95%区域</t>
  </si>
  <si>
    <t>5.500%</t>
  </si>
  <si>
    <t>-2.00%</t>
  </si>
  <si>
    <t>CEB International Capital Corp Ltd;Guotai Junan International Holdings</t>
  </si>
  <si>
    <t>245D</t>
  </si>
  <si>
    <t>KMLHDM</t>
  </si>
  <si>
    <t>2022-01-08</t>
  </si>
  <si>
    <t>Kunming Public Rental Housing Development Construction Management Co Ltd</t>
  </si>
  <si>
    <t>BOCOM International Securities Ltd;CEB International Capital Corp Ltd;Central Wealth Securities Investment Ltd;CNCB Hong Kong Capital;Guotai Junan International Holdings;Huaxia Bank Co Ltd/Hong Kong;Industrial Bank/Hong Kong</t>
  </si>
  <si>
    <t>CNCB Hong Kong Capital;Guotai Junan International Holdings;CEB International Capital Corp Ltd;BOCOM International Securities Ltd;Huaxia Bank Co Ltd/Hong Kong;Central Wealth Securities Investment Ltd;Industrial Bank/Hong Kong</t>
  </si>
  <si>
    <t>重庆市南岸区城市建设发展(集团)有限公司</t>
  </si>
  <si>
    <t>CQNANA 4.2 07/07/24</t>
  </si>
  <si>
    <t>XS2356402011</t>
  </si>
  <si>
    <t>南岸城建 4.2 2024-07-07</t>
  </si>
  <si>
    <t>4.700%区域</t>
  </si>
  <si>
    <t>4.200%</t>
  </si>
  <si>
    <t>1.31%</t>
  </si>
  <si>
    <t>南岸区</t>
  </si>
  <si>
    <t>CQNANA</t>
  </si>
  <si>
    <t>Chongqing Nan'an Urban Construction &amp; Development Group Co Ltd</t>
  </si>
  <si>
    <t>Bank of China;CEB International Capital Corp Ltd;China Construction Bank (Asia);China Everbright Bank/Hong Kong;China Industrial Securities International Br;CMB International Capital Corp Ltd;CNCB Hong Kong Capital;Guotai Junan International Holdings;Haitong Bank SA;Haitong International Securities Co Ltd;Industrial Bank/Hong Kong;Shenwan Hongyuan Securities HK Ltd</t>
  </si>
  <si>
    <t>CNCB Hong Kong Capital;Guotai Junan International Holdings;CEB International Capital Corp Ltd;China Construction Bank (Asia);Bank of China;Haitong Bank SA;Haitong International Securities Co Ltd;CMB International Capital Corp Ltd;Industrial Bank/Hong Kong;Shenwan Hongyuan Securities HK Ltd;China Everbright Bank/Hong Kong;China Industrial Securities International Br</t>
  </si>
  <si>
    <t>武汉城市建设集团有限公司</t>
  </si>
  <si>
    <t>WHREST 2.25 07/09/24</t>
  </si>
  <si>
    <t>XS2352437334</t>
  </si>
  <si>
    <t>武汉城建集团 2.25 2024-07-09</t>
  </si>
  <si>
    <t>2024-07-09</t>
  </si>
  <si>
    <t>-0.12%</t>
  </si>
  <si>
    <t>246D</t>
  </si>
  <si>
    <t>WHREST</t>
  </si>
  <si>
    <t>2021-07-09</t>
  </si>
  <si>
    <t>2022-01-09</t>
  </si>
  <si>
    <t>Wuhan Urban Construction Group Co Ltd</t>
  </si>
  <si>
    <t>Bank of China;CEB International Capital Corp Ltd;China CITIC Bank International Ltd;China Everbright Bank/Hong Kong;China International Capital Corp;China Minsheng Banking Corp Ltd/Hong Kong;CMB International Securities Ltd;ICBC International Securities Ltd;Industrial Bank/Hong Kong;Shanghai Pudong Development Bank/Hong Kong</t>
  </si>
  <si>
    <t>CEB International Capital Corp Ltd;Bank of China;China Minsheng Banking Corp Ltd/Hong Kong;Shanghai Pudong Development Bank/Hong Kong;China CITIC Bank International Ltd;Industrial Bank/Hong Kong;China International Capital Corp;China Everbright Bank/Hong Kong;ICBC International Securities Ltd;CMB International Securities Ltd</t>
  </si>
  <si>
    <t>临沂城市建设投资集团有限公司</t>
  </si>
  <si>
    <t>LYURBN 2.6 07/06/24</t>
  </si>
  <si>
    <t>XS2356930383</t>
  </si>
  <si>
    <t>2021-06-28</t>
  </si>
  <si>
    <t>临沂城投 2.6 2024-07-06</t>
  </si>
  <si>
    <t>2.60%</t>
  </si>
  <si>
    <t>Bank of China;China International Capital Corp HK Securiti;China Industrial Securities International Br</t>
  </si>
  <si>
    <t>LYURBN</t>
  </si>
  <si>
    <t>YI Bright International Ltd</t>
  </si>
  <si>
    <t>Bank of China;China International Capital Corp HK Securiti;China Industrial Securities International Br;China Zheshang Bank Co Ltd/Hong Kong;CNCB Hong Kong Capital;Guotai Junan International Holdings;ICBC (Asia)</t>
  </si>
  <si>
    <t>CNCB Hong Kong Capital;Guotai Junan International Holdings;Bank of China;China Zheshang Bank Co Ltd/Hong Kong;China International Capital Corp HK Securiti;ICBC (Asia);China Industrial Securities International Br</t>
  </si>
  <si>
    <t>普洛斯中国控股有限公司</t>
  </si>
  <si>
    <t>GLPCHI 4 07/02/24</t>
  </si>
  <si>
    <t>HK0000744679</t>
  </si>
  <si>
    <t>2021-06-24</t>
  </si>
  <si>
    <t>普洛斯控股 4 2024-07-02</t>
  </si>
  <si>
    <t>--/负面</t>
  </si>
  <si>
    <t>2024-07-02</t>
  </si>
  <si>
    <t>4.300%区域</t>
  </si>
  <si>
    <t>Hongkong &amp; Shanghai Banking Corporation Ltd;Morgan Stanley Asia Ltd</t>
  </si>
  <si>
    <t>239D</t>
  </si>
  <si>
    <t>GLPCHI</t>
  </si>
  <si>
    <t>2021-07-02</t>
  </si>
  <si>
    <t>2022-01-02</t>
  </si>
  <si>
    <t>GLP China Holdings Ltd</t>
  </si>
  <si>
    <t>Morgan Stanley Asia Ltd;Hongkong &amp; Shanghai Banking Corporation Ltd</t>
  </si>
  <si>
    <t>CKPFIN 0.75 06/30/24</t>
  </si>
  <si>
    <t>XS2357430789</t>
  </si>
  <si>
    <t>2021-06-23</t>
  </si>
  <si>
    <t>长实集团 0.75 2024-06-30</t>
  </si>
  <si>
    <t>2024-06-30</t>
  </si>
  <si>
    <t>T3+70bps 区域</t>
  </si>
  <si>
    <t>237D</t>
  </si>
  <si>
    <t>CKPFIN</t>
  </si>
  <si>
    <t>2021-06-30</t>
  </si>
  <si>
    <t>2021-12-30</t>
  </si>
  <si>
    <t>CK Property Finance MTN Ltd</t>
  </si>
  <si>
    <t>Barclays;BofA Securities;Goldman Sachs (Asia)</t>
  </si>
  <si>
    <t>BofA Securities;Barclays;Goldman Sachs (Asia)</t>
  </si>
  <si>
    <t>北京能源国际控股有限公司</t>
  </si>
  <si>
    <t>GDPOLY 3.8 06/29/24</t>
  </si>
  <si>
    <t>XS2357661326</t>
  </si>
  <si>
    <t>2021-06-22</t>
  </si>
  <si>
    <t>北京能源国际 3.8 2024-06-29</t>
  </si>
  <si>
    <t>WR/BBB+</t>
  </si>
  <si>
    <t>无/稳定</t>
  </si>
  <si>
    <t>KGI Asia Ltd</t>
  </si>
  <si>
    <t>GDPOLY</t>
  </si>
  <si>
    <t>Beijing Energy International Holding Co Ltd</t>
  </si>
  <si>
    <t>可转债</t>
  </si>
  <si>
    <t>CCB 0 06/28/24</t>
  </si>
  <si>
    <t>XS2358343833</t>
  </si>
  <si>
    <t>中国建设银行 0 2024-06-28</t>
  </si>
  <si>
    <t>欧盟MTF交易所;慕尼黑证券交易所;法兰克福证券交易所;杜塞尔多夫证券交易所;柏林证券交易所;卢森堡交易所</t>
  </si>
  <si>
    <t>MS+70bps 区域</t>
  </si>
  <si>
    <t>MS+45bps</t>
  </si>
  <si>
    <t>Bank of China/Luxembourg Branch;Bank of China Hong Kong Ltd;China Construction Bank (Asia);China Construction Bank Europe SA;CCB International;Credit Agricole CIB;DZ Bank;HSBC</t>
  </si>
  <si>
    <t>235D</t>
  </si>
  <si>
    <t>China Construction Bank Europe SA</t>
  </si>
  <si>
    <t>中国建设银行股份有限公司卢森堡分行</t>
  </si>
  <si>
    <t>Agricultural Bank of China/Hong Kong;China Construction Bank (Asia);China Construction Bank Europe SA;CCB International;China International Capital Corp HK Securiti;CLSA Ltd;Credit Agricole CIB;Deutsche Bank;DZ Bank;HSBC;ICBC (Europe) S.A.;ICBC Singapore;ICBC International;Landesbank Baden-Wuerttemberg;Natixis</t>
  </si>
  <si>
    <t>Bank of China Hong Kong Ltd;China Construction Bank Europe SA;Credit Agricole CIB;Deutsche Bank;ICBC International;HSBC;ICBC (Europe) S.A.;CCB International;China Construction Bank (Asia);Agricultural Bank of China/Hong Kong;China International Capital Corp HK Securiti;DZ Bank;ICBC Singapore;Natixis;Landesbank Baden-Wuerttemberg;Bank of China/Luxembourg Branch;CLSA Ltd</t>
  </si>
  <si>
    <t>BOCOM 0.08 06/28/24</t>
  </si>
  <si>
    <t>XS2358229628</t>
  </si>
  <si>
    <t>2021-06-21</t>
  </si>
  <si>
    <t>交通银行 0.08 2024-06-28</t>
  </si>
  <si>
    <t>Cantor Fitzgerald Europe</t>
  </si>
  <si>
    <t>Bank of Communications Luxembourg SA</t>
  </si>
  <si>
    <t>交通银行股份有限公司卢森堡分行</t>
  </si>
  <si>
    <t>HNCDHG 2.8 06/25/24</t>
  </si>
  <si>
    <t>XS2346899169</t>
  </si>
  <si>
    <t>淮南建发 2.8 2024-06-25</t>
  </si>
  <si>
    <t>China Industrial Securities International Ca</t>
  </si>
  <si>
    <t>2021-06-25</t>
  </si>
  <si>
    <t>2021-12-25</t>
  </si>
  <si>
    <t>Central Wealth Securities Investment Ltd;China International Capital Corp HK Securiti;Industrial Bank/Hong Kong;CMB Wing Lung Bank;CMBC Capital Holdings;Dongxing Securities HK Financing Holding Co;China Everbright Securities (HK);Guoyuan Capital Hong Kong Ltd;ICBC International Holdings Ltd;TF International</t>
  </si>
  <si>
    <t>CMBC Capital Holdings;Dongxing Securities HK Financing Holding Co;Guoyuan Capital Hong Kong Ltd;ICBC International Holdings Ltd;TF International;China International Capital Corp HK Securiti;Central Wealth Securities Investment Ltd;Industrial Bank/Hong Kong;China Everbright Securities (HK);China Industrial Securities International Ca;CMB Wing Lung Bank</t>
  </si>
  <si>
    <t>HBSNDI 5 06/25/24</t>
  </si>
  <si>
    <t>XS2333436926</t>
  </si>
  <si>
    <t>顺德集团 5 2024-06-25</t>
  </si>
  <si>
    <t>5.50%</t>
  </si>
  <si>
    <t>CNCB Hong Kong Capital;Shanxi Securities International Limited</t>
  </si>
  <si>
    <t>CNCB Hong Kong Capital;Huatai Securities;Shanxi Securities International Limited</t>
  </si>
  <si>
    <t>Shanxi Securities International Limited;CNCB Hong Kong Capital;Huatai Securities</t>
  </si>
  <si>
    <t>WREICL 0.9 06/30/24</t>
  </si>
  <si>
    <t>HK0000744661</t>
  </si>
  <si>
    <t>2021-06-18</t>
  </si>
  <si>
    <t>九龙仓置业 0.9 2024-06-30</t>
  </si>
  <si>
    <t>Citigroup Global Markets Ltd</t>
  </si>
  <si>
    <t>JNHITE 2.5 06/23/24</t>
  </si>
  <si>
    <t>XS2355084430</t>
  </si>
  <si>
    <t>济高控股 2.5 2024-06-23</t>
  </si>
  <si>
    <t>2024-06-23</t>
  </si>
  <si>
    <t>Bank of China;China International Capital Corp HK Securiti;Guotai Junan International Holdings;Industrial Bank/Hong Kong</t>
  </si>
  <si>
    <t>230D</t>
  </si>
  <si>
    <t>Jinan HI-Tech International Cayman Investment Development Co Ltd</t>
  </si>
  <si>
    <t>Bank of China;CEB International Capital Corp Ltd;China International Capital Corp HK Securiti;CNCB Hong Kong Capital;Guotai Junan International Holdings;Haitong International Securities Co Ltd;Industrial Bank/Hong Kong;Zhongtai International Securities Ltd</t>
  </si>
  <si>
    <t>CNCB Hong Kong Capital;Guotai Junan International Holdings;CEB International Capital Corp Ltd;Bank of China;Haitong International Securities Co Ltd;China International Capital Corp HK Securiti;Industrial Bank/Hong Kong;Zhongtai International Securities Ltd</t>
  </si>
  <si>
    <t>德清县建设发展集团有限公司</t>
  </si>
  <si>
    <t>DQJSFZ 3.6 06/24/24</t>
  </si>
  <si>
    <t>XS2338003093</t>
  </si>
  <si>
    <t>2021-06-17</t>
  </si>
  <si>
    <t>德清建发 3.6 2024-06-24</t>
  </si>
  <si>
    <t>Central Wealth Securities Investment Ltd;China Securities International Corporate Fin;Industrial Bank/Hong Kong</t>
  </si>
  <si>
    <t>DQJSFZ</t>
  </si>
  <si>
    <t>Deqing Construction Development Group Co Ltd</t>
  </si>
  <si>
    <t>Blackwell Global Securities Limited;Central Wealth Securities Investment Ltd;China Industrial Securities International Br;China Securities International Corporate Fin;China Zheshang Bank Co Ltd/Hong Kong;CMBC Capital Holdings;CNCB Hong Kong Capital;Industrial Bank/Hong Kong;SunRiver International Securities Group Ltd;Zhongtai International Securities Ltd</t>
  </si>
  <si>
    <t>CNCB Hong Kong Capital;CMBC Capital Holdings;China Zheshang Bank Co Ltd/Hong Kong;Central Wealth Securities Investment Ltd;Industrial Bank/Hong Kong;Zhongtai International Securities Ltd;China Securities International Corporate Fin;SunRiver International Securities Group Ltd;Blackwell Global Securities Limited;China Industrial Securities International Br</t>
  </si>
  <si>
    <t>一嗨汽车租赁有限公司</t>
  </si>
  <si>
    <t>EHICAR 7.75 11/14/24</t>
  </si>
  <si>
    <t>XS2335327388</t>
  </si>
  <si>
    <t>2021-06-16</t>
  </si>
  <si>
    <t>一嗨租车 7.75 2024-11-14</t>
  </si>
  <si>
    <t>2024-11-14</t>
  </si>
  <si>
    <t>Deutsche Bank;JP Morgan</t>
  </si>
  <si>
    <t>增发;公开市场回购</t>
  </si>
  <si>
    <t>--/B</t>
  </si>
  <si>
    <t>8D+1.0Y</t>
  </si>
  <si>
    <t>EHICAR</t>
  </si>
  <si>
    <t>2023-11-14</t>
  </si>
  <si>
    <t>2021-11-14</t>
  </si>
  <si>
    <t>eHi Car Services Ltd</t>
  </si>
  <si>
    <t>2021-05-14</t>
  </si>
  <si>
    <t>条款：控制权变更回售@101%；发行人赎回选择：2023年11月14日及以后按照103.875%赎回</t>
  </si>
  <si>
    <t>SUNHUN 2.8 06/24/24</t>
  </si>
  <si>
    <t>HK0000744612</t>
  </si>
  <si>
    <t>新鸿基地产 2.8 2024-06-24</t>
  </si>
  <si>
    <t>花样年控股集团有限公司</t>
  </si>
  <si>
    <t>FTHDGR 14.5 06/25/24</t>
  </si>
  <si>
    <t>XS2355049797</t>
  </si>
  <si>
    <t>花样年控股 14.5 2024-06-25</t>
  </si>
  <si>
    <t>Morgan Stanley</t>
  </si>
  <si>
    <t>新发;公开市场回购</t>
  </si>
  <si>
    <t>FTHDGR</t>
  </si>
  <si>
    <t>Fantasia Holdings Group Co Ltd</t>
  </si>
  <si>
    <t>平价交易</t>
  </si>
  <si>
    <t>协鑫新能源控股有限公司</t>
  </si>
  <si>
    <t>GCLNE 10 01/30/24</t>
  </si>
  <si>
    <t>XS2350477308</t>
  </si>
  <si>
    <t>2021-06-15</t>
  </si>
  <si>
    <t>协鑫新能源 1E+1 2024-01-30</t>
  </si>
  <si>
    <t>2.6247</t>
  </si>
  <si>
    <t>苏州市</t>
  </si>
  <si>
    <t>Admiralty Harbour Capital Ltd</t>
  </si>
  <si>
    <t>新发;要约回购;同意征求;公开市场回购</t>
  </si>
  <si>
    <t>GCLNE</t>
  </si>
  <si>
    <t>GCL New Energy Holdings Ltd</t>
  </si>
  <si>
    <t>张家口金融控股集团有限公司</t>
  </si>
  <si>
    <t>ZJKFIN 4.3 06/18/24</t>
  </si>
  <si>
    <t>XS2347297488</t>
  </si>
  <si>
    <t>张家口金控 4.3 2024-06-18</t>
  </si>
  <si>
    <t>SBLC+担保+维好协议</t>
  </si>
  <si>
    <t>河北银行股份有限公司张家口分行</t>
  </si>
  <si>
    <t>Guotai Junan International Holdings;ZJKF Securities Investment Hong Kong Ltd</t>
  </si>
  <si>
    <t>ZJKFIN</t>
  </si>
  <si>
    <t>2021-12-18</t>
  </si>
  <si>
    <t>Zjkf International Bvi Ltd</t>
  </si>
  <si>
    <t>张金控股国际有限公司</t>
  </si>
  <si>
    <t>AMTD Group Co Ltd;Dongxing Securities;Guotai Junan International Holdings;Guoyuan Capital Hong Kong Ltd;Huatai International Finance Ltd;ZJKF Securities Investment Hong Kong Ltd</t>
  </si>
  <si>
    <t>Dongxing Securities;Guotai Junan International Holdings;Guoyuan Capital Hong Kong Ltd;Huatai International Finance Ltd;ZJKF Securities Investment Hong Kong Ltd;AMTD Group Co Ltd</t>
  </si>
  <si>
    <t>中国奥园集团股份有限公司</t>
  </si>
  <si>
    <t>CAPG 7.95 06/21/24</t>
  </si>
  <si>
    <t>XS2351242461</t>
  </si>
  <si>
    <t>中国奥园 7.95 2024-06-21</t>
  </si>
  <si>
    <t>8.25% 区域</t>
  </si>
  <si>
    <t>8.25%</t>
  </si>
  <si>
    <t>-0.15%</t>
  </si>
  <si>
    <t>Bank of East Asia;Bank of China Hong Kong Ltd;Barclays Bank PLC;China CITIC Bank International Ltd;China International Capital Corp HK Securiti;CMB International Capital Corp Ltd;CMBC Securities Co Ltd;Deutsche Bank AG/Singapore;Goldman Sachs (Asia);Guotai Junan International Holdings;Haitong International Securities Co Ltd;JP Morgan Securities PLC;Standard Chartered Bank;UBS AG</t>
  </si>
  <si>
    <t>CAPG</t>
  </si>
  <si>
    <t>China Aoyuan Group Ltd</t>
  </si>
  <si>
    <t>发行人在境外的若干子公司</t>
  </si>
  <si>
    <t>条款：控制权变更回售@101%；发行人赎回选择：2023年6月21日及其之后按照103%赎回</t>
  </si>
  <si>
    <t>Guotai Junan International Holdings;Bank of China Hong Kong Ltd;Haitong International Securities Co Ltd;China CITIC Bank International Ltd;CMB International Capital Corp Ltd;JP Morgan Securities PLC;Bank of East Asia;Standard Chartered Bank;Deutsche Bank AG/Singapore;Barclays Bank PLC;UBS AG;China International Capital Corp HK Securiti;Goldman Sachs (Asia);CMBC Securities Co Ltd</t>
  </si>
  <si>
    <t>无锡市交通产业集团有限公司</t>
  </si>
  <si>
    <t>WUXICO 1.8 06/18/24</t>
  </si>
  <si>
    <t>XS2347584463</t>
  </si>
  <si>
    <t>2021-06-13</t>
  </si>
  <si>
    <t>无锡交产集团 1.8 2024-06-18</t>
  </si>
  <si>
    <t>1.80%</t>
  </si>
  <si>
    <t>China PA Securities Hong Kong Co Ltd;CLSA Ltd;CMBC Capital Holdings;Huatai International Finance Ltd;Industrial Bank/Hong Kong;Shanghai Pudong Development Bank/Hong Kong</t>
  </si>
  <si>
    <t>WUXICO</t>
  </si>
  <si>
    <t>2022-06-18</t>
  </si>
  <si>
    <t>Seawings HK Co Ltd</t>
  </si>
  <si>
    <t>CMBC Capital Holdings;Huatai International Finance Ltd;Shanghai Pudong Development Bank/Hong Kong;China PA Securities Hong Kong Co Ltd;Industrial Bank/Hong Kong;CLSA Ltd</t>
  </si>
  <si>
    <t>赣州建控投资控股集团有限公司</t>
  </si>
  <si>
    <t>GZJKTZ 3.4 06/18/24</t>
  </si>
  <si>
    <t>XS2353027480</t>
  </si>
  <si>
    <t>2021-06-10</t>
  </si>
  <si>
    <t>赣建控 3.4 2024-06-18</t>
  </si>
  <si>
    <t>3.400%</t>
  </si>
  <si>
    <t>江西银行股份有限公司赣州分行</t>
  </si>
  <si>
    <t>赣州经济技术开发区</t>
  </si>
  <si>
    <t>GZJKTZ</t>
  </si>
  <si>
    <t>Ganzhou Hengzhi Co Ltd</t>
  </si>
  <si>
    <t>Bank of China;Guotai Junan International Holdings</t>
  </si>
  <si>
    <t>Guotai Junan International Holdings;Bank of China</t>
  </si>
  <si>
    <t>SDBC 2.65 06/18/24</t>
  </si>
  <si>
    <t>HK0000732930</t>
  </si>
  <si>
    <t>国开行 2.65 2024-06-18</t>
  </si>
  <si>
    <t>2.65%</t>
  </si>
  <si>
    <t>Agricultural Bank of China/Hong Kong;Bank of China Hong Kong Ltd;Bank of Communications/Hong Kong;China CITIC Bank International Ltd;China Construction Bank (Asia);China Minsheng Banking Corp Ltd/Hong Kong;CMB Wing Lung Bank;Credit Agricole CIB;Hongkong &amp; Shanghai Banking Corporation Ltd;ICBC (Asia);Industrial Bank/Hong Kong;Mizuho Securities Asia Ltd;Shanghai Pudong Development Bank/Hong Kong;Standard Chartered Bank Hong Kong Ltd</t>
  </si>
  <si>
    <t>Bank of China Hong Kong Ltd;Credit Agricole CIB;China CITIC Bank International Ltd;Industrial Bank/Hong Kong;ICBC (Asia);Hongkong &amp; Shanghai Banking Corporation Ltd;CMB Wing Lung Bank;Standard Chartered Bank Hong Kong Ltd;China Construction Bank (Asia);China Minsheng Banking Corp Ltd/Hong Kong;Shanghai Pudong Development Bank/Hong Kong;Agricultural Bank of China/Hong Kong;Mizuho Securities Asia Ltd;Bank of Communications/Hong Kong</t>
  </si>
  <si>
    <t>BCLMHK 1.125 06/18/24</t>
  </si>
  <si>
    <t>XS2351320366</t>
  </si>
  <si>
    <t>交银金融租赁 1.125 2024-06-18</t>
  </si>
  <si>
    <t>T+135bps 区域</t>
  </si>
  <si>
    <t>T+92bps</t>
  </si>
  <si>
    <t>34.0%</t>
  </si>
  <si>
    <t>Agricultural Bank of China/Hong Kong;ANZ Asia Limited;Bank of Communications/Hong Kong;BNP Paribas Securities Asia Ltd;BOCOM International Asia Ltd;CMB International Capital Corp Ltd;Haitong International Securities Co Ltd;Hongkong &amp; Shanghai Banking Corporation Ltd;Mizuho Securities Asia Ltd;Standard Chartered Bank</t>
  </si>
  <si>
    <t>BOCOM International Asia Ltd;Standard Chartered Bank;Haitong International Securities Co Ltd;Agricultural Bank of China/Hong Kong;ANZ Asia Limited;CMB International Capital Corp Ltd;Hongkong &amp; Shanghai Banking Corporation Ltd;Mizuho Securities Asia Ltd;Bank of Communications/Hong Kong;BNP Paribas Securities Asia Ltd</t>
  </si>
  <si>
    <t>AGRBK 0.7 06/17/24</t>
  </si>
  <si>
    <t>XS2349273701</t>
  </si>
  <si>
    <t>2021-06-09</t>
  </si>
  <si>
    <t>中国农业银行 0.7 2024-06-17</t>
  </si>
  <si>
    <t>T+85bps 区域</t>
  </si>
  <si>
    <t>T+45bps</t>
  </si>
  <si>
    <t>-0.09%</t>
  </si>
  <si>
    <t>ABC International Holding;Agricultural Bank of China/Hong Kong;Bank of China;Bank of China Hong Kong Ltd;Bank of Communications/Hong Kong;China Construction Bank (Asia);Citigroup Global Markets Asia Ltd;CLSA Ltd;Credit Agricole CIB/Hong Kong;Hongkong &amp; Shanghai Banking Corporation Ltd;Mizuho Securities Asia Ltd;Standard Chartered Bank Hong Kong Ltd</t>
  </si>
  <si>
    <t>ABC International Holding;Agricultural Bank of China/Hong Kong;Agricultural Bank of China Ltd/Macau;Bank of China;Bank of China Hong Kong Ltd;Bank of Communications/Hong Kong;BNP Paribas;China Construction Bank (Asia);China Everbright Bank/Hong Kong;Chiyu Banking Corp;Citigroup Global Markets Asia Ltd;CLSA Ltd;CMB Wing Lung Bank;CMBC Capital Holdings;Credit Agricole CIB/Hong Kong;DBS Bank;Haitong International Securities Co Ltd;Hongkong &amp; Shanghai Banking Corporation Ltd;ICBC (Asia);ICBC International;ICBC Singapore;Industrial Bank/Hong Kong;Mizuho Securities Asia Ltd;Nanyang Commercial Bank Ltd;Shanghai Pudong Development Bank/Hong Kong;Standard Chartered Bank Hong Kong Ltd</t>
  </si>
  <si>
    <t>Bank of China;Industrial Bank/Hong Kong;Hongkong &amp; Shanghai Banking Corporation Ltd;Nanyang Commercial Bank Ltd;China Construction Bank (Asia);ICBC Singapore;China Everbright Bank/Hong Kong;CLSA Ltd;Bank of Communications/Hong Kong;Chiyu Banking Corp;Bank of China Hong Kong Ltd;CMBC Capital Holdings;Haitong International Securities Co Ltd;Citigroup Global Markets Asia Ltd;Agricultural Bank of China Ltd/Macau;DBS Bank;ICBC International;ICBC (Asia);CMB Wing Lung Bank;Standard Chartered Bank Hong Kong Ltd;Shanghai Pudong Development Bank/Hong Kong;Agricultural Bank of China/Hong Kong;Credit Agricole CIB/Hong Kong;ABC International Holding;Mizuho Securities Asia Ltd;BNP Paribas</t>
  </si>
  <si>
    <t>SUNHUN 0.7 06/16/24</t>
  </si>
  <si>
    <t>HK0000744455</t>
  </si>
  <si>
    <t>2021-06-08</t>
  </si>
  <si>
    <t>新鸿基地产 0.7 2024-06-16</t>
  </si>
  <si>
    <t>2024-06-16</t>
  </si>
  <si>
    <t>223D</t>
  </si>
  <si>
    <t>WREICL 2.85 06/18/24</t>
  </si>
  <si>
    <t>HK0000744422</t>
  </si>
  <si>
    <t>九龙仓置业 2.85 2024-06-18</t>
  </si>
  <si>
    <t>CHEVBK 0.839 06/15/24</t>
  </si>
  <si>
    <t>XS2344842575</t>
  </si>
  <si>
    <t>中国光大银行 0.839 2024-06-15</t>
  </si>
  <si>
    <t>2024-06-15</t>
  </si>
  <si>
    <t>CT3 + 90 bps 区域</t>
  </si>
  <si>
    <t>CT3 + 53 bps</t>
  </si>
  <si>
    <t>Bank of Communications/Hong Kong;BOCOM International Securities Ltd;China Everbright Bank/Hong Kong;Citigroup Global Markets Asia Ltd;CMBC Capital Holdings;Natixis</t>
  </si>
  <si>
    <t>222D</t>
  </si>
  <si>
    <t>ABC International;Agricultural Bank of China/Hong Kong;Agricultural Bank of China Ltd/Macau;Agricultural Bank Of China/Singapore;Bank of East Asia;Bank of China;Bank of China Hong Kong Ltd;Bank of Communications/Hong Kong;BOCOM International Securities Ltd;BOSC International Comp Ltd;China CITIC Bank International Ltd;CCB International Capital Ltd;China Construction Bank Corp/Singapore;China Construction Bank (Asia);China Everbright Bank/Hong Kong;China International Capital Corp HK Securiti;China Industrial Securities International Br;China Minsheng Banking Corp Ltd/Hong Kong;China Securities International Corporate Fin;Citigroup Global Markets Asia Ltd;CLSA Ltd;CMB Wing Lung Bank;CMBC Capital Holdings;Everbright Securities;Guotai Junan International Holdings;Haitong International Securities Co Ltd;Huatai Financial Holdings Hong Kong Ltd;ICBC Singapore;ICBC Macau;ICBC International;ICBC (Asia);Industrial Bank/Hong Kong;Nanyang Commercial Bank Ltd;Natixis;SPDB International Capital Ltd</t>
  </si>
  <si>
    <t>Guotai Junan International Holdings;ABC International;Bank of China;China CITIC Bank International Ltd;Industrial Bank/Hong Kong;Bank of East Asia;CCB International Capital Ltd;Everbright Securities;Huatai Financial Holdings Hong Kong Ltd;Nanyang Commercial Bank Ltd;China Construction Bank (Asia);BOCOM International Securities Ltd;ICBC Singapore;Natixis;China Everbright Bank/Hong Kong;CLSA Ltd;Bank of Communications/Hong Kong;Bank of China Hong Kong Ltd;CMBC Capital Holdings;Haitong International Securities Co Ltd;Citigroup Global Markets Asia Ltd;Agricultural Bank of China Ltd/Macau;ICBC International;China Securities International Corporate Fin;ICBC (Asia);China Construction Bank Corp/Singapore;CMB Wing Lung Bank;China Industrial Securities International Br;ICBC Macau;BOSC International Comp Ltd;China Minsheng Banking Corp Ltd/Hong Kong;Agricultural Bank of China/Hong Kong;China International Capital Corp HK Securiti;SPDB International Capital Ltd;Agricultural Bank Of China/Singapore</t>
  </si>
  <si>
    <t>YANGOG 4 06/10/24</t>
  </si>
  <si>
    <t>XS2351301812</t>
  </si>
  <si>
    <t>2021-06-07</t>
  </si>
  <si>
    <t>阳光集团 4 2024-06-10</t>
  </si>
  <si>
    <t>2024-06-10</t>
  </si>
  <si>
    <t>4.0%</t>
  </si>
  <si>
    <t>江西银行股份有限公司南昌象南支行</t>
  </si>
  <si>
    <t>-92.09%</t>
  </si>
  <si>
    <t>Guotai Junan International;UBS</t>
  </si>
  <si>
    <t>217D</t>
  </si>
  <si>
    <t>CMB International</t>
  </si>
  <si>
    <t>CMB International;UBS;Guotai Junan International</t>
  </si>
  <si>
    <t>NIHACA 3.48 06/15/24</t>
  </si>
  <si>
    <t>XS2350236449</t>
  </si>
  <si>
    <t>宁海城投 3.48 2024-06-15</t>
  </si>
  <si>
    <t>莆田市国有资产投资集团有限责任公司</t>
  </si>
  <si>
    <t>PUTSTA 4.7 04/23/24</t>
  </si>
  <si>
    <t>XS2247949246</t>
  </si>
  <si>
    <t>莆田国投 4.7 2024-04-23</t>
  </si>
  <si>
    <t>5%区域</t>
  </si>
  <si>
    <t>4.7%</t>
  </si>
  <si>
    <t>0.53%</t>
  </si>
  <si>
    <t>莆田市</t>
  </si>
  <si>
    <t>China International Capital Corp HK Secu</t>
  </si>
  <si>
    <t>PUTSTA</t>
  </si>
  <si>
    <t>2021-06-11</t>
  </si>
  <si>
    <t>Putian State-owned Assets Investment Co Ltd</t>
  </si>
  <si>
    <t>2021-04-23</t>
  </si>
  <si>
    <t>Industrial Bank/Hong Kong;China International Capital Corp HK Secu;China Securities International;Guotai Junan International Holdings</t>
  </si>
  <si>
    <t>CNCB Hong Kong Capital;Guotai Junan International Holdings;CEB International Capital Corp Ltd;Hung Sing Securities Ltd;Bank of China;CMBC Capital Holdings;Haitong International Securities Co Ltd;China International Capital Corporation;China International Capital Corp HK Securiti;China Securities International;Industrial Bank/Hong Kong</t>
  </si>
  <si>
    <t>XS2348284956</t>
  </si>
  <si>
    <t>2.8658</t>
  </si>
  <si>
    <t>China International Capital Corp HK Securiti</t>
  </si>
  <si>
    <t>China International Capital Corp HK Securiti;China Securities International Corporate Fin;Guotai Junan International Holdings;Industrial Bank/Hong Kong</t>
  </si>
  <si>
    <t>Guotai Junan International Holdings;China International Capital Corp HK Securiti;Industrial Bank/Hong Kong;China Securities International Corporate Fin</t>
  </si>
  <si>
    <t>SUNHUN 2.78 06/11/24</t>
  </si>
  <si>
    <t>HK0000744273</t>
  </si>
  <si>
    <t>2021-06-03</t>
  </si>
  <si>
    <t>新鸿基地产 2.78 2024-06-11</t>
  </si>
  <si>
    <t>2021-12-11</t>
  </si>
  <si>
    <t>甘肃省公路航空旅游投资集团有限公司</t>
  </si>
  <si>
    <t>GSHIAV 3.5 06/10/24</t>
  </si>
  <si>
    <t>XS2349205455</t>
  </si>
  <si>
    <t>公航旅 3.5 2024-06-10</t>
  </si>
  <si>
    <t>3.50%</t>
  </si>
  <si>
    <t>-0.08%</t>
  </si>
  <si>
    <t>Bank of China;BOCOM International Asia Ltd;CEB International Capital Corp Ltd;Nanyang Commercial Bank Ltd</t>
  </si>
  <si>
    <t>GSHIAV</t>
  </si>
  <si>
    <t>Gansu Provincial Highway Aviation Tourism Investment Group Co Ltd</t>
  </si>
  <si>
    <t>Bank of China;BOCOM International Asia Ltd;CEB International Capital Corp Ltd;Nanyang Commercial Bank Ltd;Huaxia Bank Co Ltd/Hong Kong;Industrial Bank/Hong Kong;CCB International;China Minsheng Banking Corp Ltd/Hong Kong;ABC International Holding;China Everbright Bank/Hong Kong</t>
  </si>
  <si>
    <t>BOCOM International Asia Ltd;Nanyang Commercial Bank Ltd;CEB International Capital Corp Ltd;Bank of China;China Minsheng Banking Corp Ltd/Hong Kong;Huaxia Bank Co Ltd/Hong Kong;Industrial Bank/Hong Kong;ABC International Holding;China Everbright Bank/Hong Kong;CCB International</t>
  </si>
  <si>
    <t>兴业银行股份有限公司</t>
  </si>
  <si>
    <t>INDUBK 0.75 06/10/24</t>
  </si>
  <si>
    <t>HK0000732815</t>
  </si>
  <si>
    <t>兴业银行 0.75 2024-06-10</t>
  </si>
  <si>
    <t>1.10%区域</t>
  </si>
  <si>
    <t>0.75%</t>
  </si>
  <si>
    <t>Agricultural Bank of China/Hong Kong;Bank of China;Bank of Communications/Hong Kong;BOCOM International Asia Ltd;China Minsheng Banking Corp Ltd/Hong Kong;Chiyu Banking Corp;Citigroup Global Markets Asia Ltd;CLSA Ltd;CMB International Capital Corp Ltd;Credit Agricole CIB/Hong Kong;Industrial Bank/Hong Kong</t>
  </si>
  <si>
    <t>INDUBK</t>
  </si>
  <si>
    <t>Industrial Bank Co Ltd/Hong Kong</t>
  </si>
  <si>
    <t>ABC International Holding;Agricultural Bank Of China/Singapore;Bank of East Asia;Bank of China;Bank of Communications/Hong Kong;BOSC International Comp Ltd;China Construction Bank (Asia);China Construction Bank Corp/Singapore;China Everbright Bank/Hong Kong;China Industrial Securities International;China International Capital Corp HK Securiti;China Merchants Securities (HK) Co Ltd;China Securities International Corporate Fin;China Zheshang Bank Co Ltd/Hong Kong;CMB International Capital Corp Ltd;CMBC Capital Holdings;CNCB Hong Kong Capital;Dongxing Securities HK Financing Holding Co;Emirates NBD Capital Ltd;Guotai Junan International Holdings;Haitong International Securities;Hongkong &amp; Shanghai Banking Corporation Ltd;Huaxia Bank Co Ltd/Hong Kong;Huafu Securities;Huatai Financial Holdings Hong Kong Ltd;ICBC (Asia);ICBC International Securities Ltd;ICBC Singapore;Nanyang Commercial Bank Ltd;Natixis/Hong Kong;Shanghai Pudong Development Bank/Hong Kong;SMBC Nikko Capital Markets Ltd;SPDB International Capital Ltd;Standard Chartered Bank Hong Kong Ltd</t>
  </si>
  <si>
    <t>BOCOM International Asia Ltd;Guotai Junan International Holdings;Bank of China;China Industrial Securities International;CMB International Capital Corp Ltd;Industrial Bank/Hong Kong;Hongkong &amp; Shanghai Banking Corporation Ltd;Bank of East Asia;China Merchants Securities (HK) Co Ltd;CNCB Hong Kong Capital;Huatai Financial Holdings Hong Kong Ltd;Nanyang Commercial Bank Ltd;China Construction Bank (Asia);Dongxing Securities HK Financing Holding Co;ICBC Singapore;China Everbright Bank/Hong Kong;CLSA Ltd;Bank of Communications/Hong Kong;Chiyu Banking Corp;CMBC Capital Holdings;China Zheshang Bank Co Ltd/Hong Kong;Haitong International Securities;Citigroup Global Markets Asia Ltd;Huaxia Bank Co Ltd/Hong Kong;China Securities International Corporate Fin;ICBC (Asia);Natixis/Hong Kong;SMBC Nikko Capital Markets Ltd;China Construction Bank Corp/Singapore;Huafu Securities;ICBC International Securities Ltd;Standard Chartered Bank Hong Kong Ltd;BOSC International Comp Ltd;Shanghai Pudong Development Bank/Hong Kong;China Minsheng Banking Corp Ltd/Hong Kong;Agricultural Bank of China/Hong Kong;China International Capital Corp HK Securiti;Credit Agricole CIB/Hong Kong;Emirates NBD Capital Ltd;SPDB International Capital Ltd;ABC International Holding;Agricultural Bank Of China/Singapore</t>
  </si>
  <si>
    <t>INDUBK 0.875 06/10/24</t>
  </si>
  <si>
    <t>XS2345988211</t>
  </si>
  <si>
    <t>兴业银行 0.875 2024-06-10</t>
  </si>
  <si>
    <t>T+95bps 区域</t>
  </si>
  <si>
    <t>T+58bps</t>
  </si>
  <si>
    <t>-0.40%</t>
  </si>
  <si>
    <t>CSFCO 1.125 06/10/24</t>
  </si>
  <si>
    <t>XS2349739248</t>
  </si>
  <si>
    <t>中信建投证券 1.125 2024-06-10</t>
  </si>
  <si>
    <t>T+140bps 区域</t>
  </si>
  <si>
    <t>T+92.5bps</t>
  </si>
  <si>
    <t>ABC International Holding;Bank of China;Bank of Communications/Hong Kong;BOSC International Comp Ltd;China CITIC Bank International Ltd;China Construction Bank (Asia);China Securities International Corporate Fin;Hongkong &amp; Shanghai Banking Corporation Ltd;ICBC (Asia);ICBC International Securities Ltd;ICBC Singapore;SPDB International Capital Ltd;Standard Chartered Bank</t>
  </si>
  <si>
    <t>CSCIF Asia Ltd</t>
  </si>
  <si>
    <t>ABC International Holding;Bank of China;Bank of Communications/Hong Kong;BNP Paribas;BOCOM International Securities Ltd;BofA Securities;BOSC International Comp Ltd;China CITIC Bank International Ltd;China Construction Bank (Asia);China Everbright Bank/Hong Kong;China Minsheng Banking Corp Ltd/Hong Kong;China Securities International Corporate Fin;Chiyu Banking Corp;CMB International Capital Corp Ltd;CMB Wing Lung Bank;CMBC Capital Holdings;CNCB Hong Kong Capital;Daiwa Capital Markets Hong Kong Ltd;Hongkong &amp; Shanghai Banking Corporation Ltd;ICBC (Asia);ICBC International Securities Ltd;ICBC Singapore;Industrial Bank/Hong Kong;Shanghai Pudong Development Bank/Hong Kong;Shenwan Hongyuan Securities HK Ltd;Societe Generale;SPDB International Capital Ltd;Standard Chartered Bank</t>
  </si>
  <si>
    <t>Bank of China;China CITIC Bank International Ltd;CMB International Capital Corp Ltd;Industrial Bank/Hong Kong;Hongkong &amp; Shanghai Banking Corporation Ltd;CNCB Hong Kong Capital;BofA Securities;China Construction Bank (Asia);BOCOM International Securities Ltd;ICBC Singapore;China Everbright Bank/Hong Kong;Bank of Communications/Hong Kong;Chiyu Banking Corp;CMBC Capital Holdings;China Securities International Corporate Fin;ICBC (Asia);CMB Wing Lung Bank;ICBC International Securities Ltd;Standard Chartered Bank;BOSC International Comp Ltd;China Minsheng Banking Corp Ltd/Hong Kong;Shanghai Pudong Development Bank/Hong Kong;Societe Generale;SPDB International Capital Ltd;ABC International Holding;Daiwa Capital Markets Hong Kong Ltd;Shenwan Hongyuan Securities HK Ltd;BNP Paribas</t>
  </si>
  <si>
    <t>GBHK 2 06/23/24</t>
  </si>
  <si>
    <t>HK0000732385</t>
  </si>
  <si>
    <t>2021-06-01</t>
  </si>
  <si>
    <t>中国香港 FLOAT 2024-06-23</t>
  </si>
  <si>
    <t>中国宏桥集团有限公司</t>
  </si>
  <si>
    <t>HONGQI 6.25 06/08/24</t>
  </si>
  <si>
    <t>XS2348238259</t>
  </si>
  <si>
    <t>中国宏桥 6.25 2024-06-08</t>
  </si>
  <si>
    <t>Ba2/BB-</t>
  </si>
  <si>
    <t>负面/稳定</t>
  </si>
  <si>
    <t>Ba3/B+</t>
  </si>
  <si>
    <t>6.60%区域</t>
  </si>
  <si>
    <t>6.25%</t>
  </si>
  <si>
    <t>0.81%</t>
  </si>
  <si>
    <t>滨州市</t>
  </si>
  <si>
    <t>China CITIC Bank International Ltd;CMB International Capital Corp Ltd;Credit Agricole CIB/Hong Kong;DBS Bank;ING Bank NV/Singapore;Societe Generale;UBS AG/Hong Kong</t>
  </si>
  <si>
    <t>HONGQI</t>
  </si>
  <si>
    <t>China Hongqiao Group Ltd</t>
  </si>
  <si>
    <t>中国宏桥投资有限公司;宏桥投资(香港)有限公司;宏桥(香港)国际贸易有限公司</t>
  </si>
  <si>
    <t>ABCI Capital Ltd;BOCI Asia Ltd;CCB International Capital Ltd;China CITIC Bank International Ltd;China International Capital Corp HK Securiti;CMB International Capital Corp Ltd;CNCB Hong Kong Capital;Credit Agricole CIB/Hong Kong;DBS Bank;Guosen Securities HK Capital Co Ltd;Haitong International Securities Co Ltd;HTF Securities Ltd;ICBC (Asia);ING Bank NV/Singapore;Orient Securities Hong Kong Ltd;Societe Generale;Standard Chartered Bank;UBS AG/Hong Kong</t>
  </si>
  <si>
    <t>HTF Securities Ltd;Haitong International Securities Co Ltd;ABCI Capital Ltd;DBS Bank;UBS AG/Hong Kong;China CITIC Bank International Ltd;CMB International Capital Corp Ltd;ICBC (Asia);CCB International Capital Ltd;ING Bank NV/Singapore;Standard Chartered Bank;CNCB Hong Kong Capital;BOCI Asia Ltd;China International Capital Corp HK Securiti;Credit Agricole CIB/Hong Kong;Societe Generale;Guosen Securities HK Capital Co Ltd;Orient Securities Hong Kong Ltd</t>
  </si>
  <si>
    <t>正荣地产集团有限公司</t>
  </si>
  <si>
    <t>ZHPRHK 7.1 09/10/24</t>
  </si>
  <si>
    <t>XS2346158822</t>
  </si>
  <si>
    <t>正荣地产 7.1 2024-09-10</t>
  </si>
  <si>
    <t>7.800%区域</t>
  </si>
  <si>
    <t>7.400%</t>
  </si>
  <si>
    <t>-0.83%</t>
  </si>
  <si>
    <t>Bank of East Asia;Bank of China Hong Kong Ltd;BNP Paribas;BOCI Asia Ltd;CCB International Capital Ltd;CLSA Ltd;CMB International Capital Corp Ltd;Credit Suisse (HK) Ltd;Deutsche Bank AG/Singapore;Guotai Junan Securities (Hong Kong) Ltd;Haitong International Securities Co Ltd;Hongkong &amp; Shanghai Banking Corporation Ltd;Standard Chartered Bank;Zhenro Securities Co Ltd</t>
  </si>
  <si>
    <t>B2/--</t>
  </si>
  <si>
    <t>ZHPRHK</t>
  </si>
  <si>
    <t>Zhenro Properties Group Ltd</t>
  </si>
  <si>
    <t>条款：控制权变更回售@101%；
绿色结构顾问：德意志银行，渣打银行；
绿色债券：该票据将在绿色框架下以“绿色债券”形式发行；
发行人赎回选择：2023年9月10日及其之后可按照101.5%赎回；</t>
  </si>
  <si>
    <t>Bank of China Hong Kong Ltd;Haitong International Securities Co Ltd;Guotai Junan Securities (Hong Kong) Ltd;Zhenro Securities Co Ltd;CMB International Capital Corp Ltd;Hongkong &amp; Shanghai Banking Corporation Ltd;Bank of East Asia;CCB International Capital Ltd;Credit Suisse (HK) Ltd;Standard Chartered Bank;Deutsche Bank AG/Singapore;BOCI Asia Ltd;CLSA Ltd;BNP Paribas</t>
  </si>
  <si>
    <t>LINREI 2.8 06/09/24</t>
  </si>
  <si>
    <t>HK0000732807</t>
  </si>
  <si>
    <t>2021-05-31</t>
  </si>
  <si>
    <t>领展房产基金 2.8 2024-06-09</t>
  </si>
  <si>
    <t>2024-06-09</t>
  </si>
  <si>
    <t>216D</t>
  </si>
  <si>
    <t>Link Holdings Limited;HSBC Institutional Trust Services (Asia) Ltd;Link Properties Limited</t>
  </si>
  <si>
    <t>青岛胶州湾发展集团有限公司</t>
  </si>
  <si>
    <t>QDJZWD 3.4 06/07/24</t>
  </si>
  <si>
    <t>XS2346845584</t>
  </si>
  <si>
    <t>胶发集团 3.4 2024-06-07</t>
  </si>
  <si>
    <t>1.03%</t>
  </si>
  <si>
    <t>胶州市</t>
  </si>
  <si>
    <t>Hua Xia Bank;Industrial Bank/Hong Kong;Zhongtai International Securities Ltd</t>
  </si>
  <si>
    <t>QDJZWD</t>
  </si>
  <si>
    <t>Qingdao Jiaozhou Bay Development Group Co Ltd</t>
  </si>
  <si>
    <t>Bank of China;BOCOM International Asia Ltd;CEB International Capital Corp Ltd;Central Wealth Securities Investment Ltd;China International Capital Corp HK Securiti;China Minsheng Banking Corp Ltd/Hong Kong;China Securities International Corporate Fin;CMBC Capital Holdings;CNCB Hong Kong Capital;Donghai International Securities Hong Kong L;Hua Xia Bank;Industrial Bank/Hong Kong;Shanghai Pudong Development Bank/Hong Kong;Starwin Financial Group Ltd;Zhongtai International Securities Ltd</t>
  </si>
  <si>
    <t>BOCOM International Asia Ltd;CEB International Capital Corp Ltd;Bank of China;CMBC Capital Holdings;Hua Xia Bank;Donghai International Securities Hong Kong L;Industrial Bank/Hong Kong;Zhongtai International Securities Ltd;China Securities International Corporate Fin;Starwin Financial Group Ltd;CNCB Hong Kong Capital;China Minsheng Banking Corp Ltd/Hong Kong;Shanghai Pudong Development Bank/Hong Kong;China International Capital Corp HK Securiti;Central Wealth Securities Investment Ltd</t>
  </si>
  <si>
    <t>海通恒信国际融资租赁股份有限公司</t>
  </si>
  <si>
    <t>HAISEC 3 06/03/24</t>
  </si>
  <si>
    <t>XS2346141182</t>
  </si>
  <si>
    <t>2021-05-28</t>
  </si>
  <si>
    <t>海通恒信 3 2024-06-03</t>
  </si>
  <si>
    <t>Haitong International Securities Co Ltd;Haitong Bank SA/Spain</t>
  </si>
  <si>
    <t>HAISEC</t>
  </si>
  <si>
    <t>Haitong UT Brilliant Ltd</t>
  </si>
  <si>
    <t>CLSA Ltd;Haitong International Securities Co Ltd;Haitong Bank SA/Spain;Industrial Bank/Hong Kong;Oversea-Chinese Banking Corp;Shenwan Hongyuan Securities HK Ltd</t>
  </si>
  <si>
    <t>Haitong International Securities Co Ltd;Haitong Bank SA/Spain;Industrial Bank/Hong Kong;Oversea-Chinese Banking Corp;Shenwan Hongyuan Securities HK Ltd;CLSA Ltd</t>
  </si>
  <si>
    <t>株洲高科集团有限公司</t>
  </si>
  <si>
    <t>GECKOR 3.5 06/02/24</t>
  </si>
  <si>
    <t>XS2265808084</t>
  </si>
  <si>
    <t>2021-05-27</t>
  </si>
  <si>
    <t>株洲高科集团 3.5 2024-06-02</t>
  </si>
  <si>
    <t>2024-06-02</t>
  </si>
  <si>
    <t xml:space="preserve">3.500% </t>
  </si>
  <si>
    <t>长沙银行股份有限公司</t>
  </si>
  <si>
    <t>株洲市</t>
  </si>
  <si>
    <t>天元区</t>
  </si>
  <si>
    <t>Guotai Junan International Holdings;ICBC International Securities Ltd;Industrial Bank/Hong Kong</t>
  </si>
  <si>
    <t>209D</t>
  </si>
  <si>
    <t>GECKOR</t>
  </si>
  <si>
    <t>2021-06-02</t>
  </si>
  <si>
    <t>Zhuzhou Geckor Group Co Ltd</t>
  </si>
  <si>
    <t>CMBC Capital Holdings;CNCB Hong Kong Capital;Guotai Junan International Holdings;ICBC International Securities Ltd;Industrial Bank/Hong Kong</t>
  </si>
  <si>
    <t>CNCB Hong Kong Capital;Guotai Junan International Holdings;CMBC Capital Holdings;Industrial Bank/Hong Kong;ICBC International Securities Ltd</t>
  </si>
  <si>
    <t>Barclays Bank PLC/Hong Kong;BOCOM International Securities Ltd;China CITIC Bank International Ltd;China International Capital Corp HK Securiti;CLSA Ltd;Credit Suisse (HK) Ltd;DBS Bank;Deutsche Bank AG/Singapore;Goldman Sachs (Asia);Guotai Junan Securities (Hong Kong) Ltd;Haitong International Securities Co Ltd;HeungKong Financial;UBS AG/Hong Kong</t>
  </si>
  <si>
    <t>阳光城集团股份有限公司</t>
  </si>
  <si>
    <t>SUNSHI 7.875 09/04/24</t>
  </si>
  <si>
    <t>XS2347769833</t>
  </si>
  <si>
    <t>阳光城 7.875 2024-09-04</t>
  </si>
  <si>
    <t>2024-09-04</t>
  </si>
  <si>
    <t>8.45%区域</t>
  </si>
  <si>
    <t>8.05%</t>
  </si>
  <si>
    <t>-2.02%</t>
  </si>
  <si>
    <t>Barclays Bank PLC/Hong Kong;BOCOM International Securities Ltd;China CITIC Bank International Ltd;CLSA Ltd;CMB International Capital Corp Ltd;Guotai Junan Securities (Hong Kong) Ltd;Haitong International Securities Co Ltd;Huatai International Finance Ltd;Orient Securities Hong Kong Ltd;Standard Chartered Bank Hong Kong Ltd;UBS AG/Hong Kong</t>
  </si>
  <si>
    <t>新发;公开市场回购;同意征求</t>
  </si>
  <si>
    <t>303D</t>
  </si>
  <si>
    <t>SUNSHI</t>
  </si>
  <si>
    <t>2023-09-04</t>
  </si>
  <si>
    <t>Yango Justice International Ltd</t>
  </si>
  <si>
    <t>赎回选择：2023年9月4日及以后按照102.500%赎回</t>
  </si>
  <si>
    <t>Barclays Bank PLC/Hong Kong;Standard Chartered Bank Hong Kong Ltd;BOCOM International Securities Ltd;Haitong International Securities Co Ltd;Huatai International Finance Ltd;Guotai Junan Securities (Hong Kong) Ltd;UBS AG/Hong Kong;China CITIC Bank International Ltd;CMB International Capital Corp Ltd;CLSA Ltd;Orient Securities Hong Kong Ltd</t>
  </si>
  <si>
    <t>HENLND 3.3 06/01/24</t>
  </si>
  <si>
    <t>HK0000732690</t>
  </si>
  <si>
    <t>2021-05-25</t>
  </si>
  <si>
    <t>恒基地产 3.3 2024-06-01</t>
  </si>
  <si>
    <t>江苏沙钢集团有限公司</t>
  </si>
  <si>
    <t>SHAGAN 3.3 06/01/24</t>
  </si>
  <si>
    <t>XS2343552951</t>
  </si>
  <si>
    <t>江苏沙钢集团 3.3 2024-06-01</t>
  </si>
  <si>
    <t>3.80% 区域</t>
  </si>
  <si>
    <t>3.3%</t>
  </si>
  <si>
    <t>39.0%</t>
  </si>
  <si>
    <t>China CITIC Bank International Ltd;China International Capital Corp HK Securiti;CMB International Capital Corp Ltd;DBS Bank;Standard Chartered Bank</t>
  </si>
  <si>
    <t>SHAGAN</t>
  </si>
  <si>
    <t>Wealthy Vision Holdings Ltd</t>
  </si>
  <si>
    <t>Bank of China/Singapore;China CITIC Bank International Ltd;China International Capital Corp HK Securiti;CMB International Capital Corp Ltd;CLSA Ltd;DBS Bank;Hua Xia Bank;Industrial Bank/Hong Kong;Shanghai Pudong Development Bank/Hong Kong;Standard Chartered Bank</t>
  </si>
  <si>
    <t>Standard Chartered Bank;Hua Xia Bank;Shanghai Pudong Development Bank/Hong Kong;Bank of China/Singapore;China International Capital Corp HK Securiti;DBS Bank;China CITIC Bank International Ltd;CMB International Capital Corp Ltd;Industrial Bank/Hong Kong;CLSA Ltd</t>
  </si>
  <si>
    <t>金科地产集团股份有限公司</t>
  </si>
  <si>
    <t>JINKE 6.85 05/28/24</t>
  </si>
  <si>
    <t>XS2338347003</t>
  </si>
  <si>
    <t>金科股份 6.85 2024-05-28</t>
  </si>
  <si>
    <t>7.7%区域</t>
  </si>
  <si>
    <t>-2.36%</t>
  </si>
  <si>
    <t>江北区</t>
  </si>
  <si>
    <t>--/B+</t>
  </si>
  <si>
    <t>JINKE</t>
  </si>
  <si>
    <t>2021-11-28</t>
  </si>
  <si>
    <t>Jinke Properties Group Co Ltd</t>
  </si>
  <si>
    <t>条款：控制权变更回售@101%；平价交易</t>
  </si>
  <si>
    <t>Bank of East Asia;BOCOM International Securities Ltd;China CITIC Bank International Ltd;China International Capital Corp HK Securiti;CMB International Securities Ltd;CMBC Capital Holdings;Guotai Junan International Holdings;Haitong International Securities Co Ltd</t>
  </si>
  <si>
    <t>Guotai Junan International Holdings;BOCOM International Securities Ltd;CMBC Capital Holdings;Haitong International Securities Co Ltd;China International Capital Corp HK Securiti;China CITIC Bank International Ltd;Bank of East Asia;CMB International Securities Ltd</t>
  </si>
  <si>
    <t>招银国际金融有限公司</t>
  </si>
  <si>
    <t>CHINAM 1.375 06/02/24</t>
  </si>
  <si>
    <t>XS2347582418</t>
  </si>
  <si>
    <t>招银国际 1.375 2024-06-02</t>
  </si>
  <si>
    <t>稳定/正面</t>
  </si>
  <si>
    <t>T+150bps 区域</t>
  </si>
  <si>
    <t>0.36%</t>
  </si>
  <si>
    <t>29.0%</t>
  </si>
  <si>
    <t>Bank of Communications;China Construction Bank (Asia);CMB International Capital Corp Ltd;CMB Wing Lung Bank;Standard Chartered Bank</t>
  </si>
  <si>
    <t>CHINAM</t>
  </si>
  <si>
    <t>Legend Fortune Ltd</t>
  </si>
  <si>
    <t>Agricultural Bank of China/Hong Kong;Bank of Communications;China Construction Bank (Asia);China Merchants Securities (HK) Co Ltd;China Minsheng Banking Corp Ltd/Hong Kong;China PA Securities Hong Kong Co Ltd;CMB International Capital Corp Ltd;CMB Wing Lung Bank;Haitong International Securities Co Ltd;Industrial Bank/Hong Kong;Nanyang Commercial Bank Ltd;Oversea-Chinese Banking Corp;Standard Chartered Bank</t>
  </si>
  <si>
    <t>Haitong International Securities Co Ltd;CMB International Capital Corp Ltd;Industrial Bank/Hong Kong;Oversea-Chinese Banking Corp;China Merchants Securities (HK) Co Ltd;CMB Wing Lung Bank;Standard Chartered Bank;Nanyang Commercial Bank Ltd;China Construction Bank (Asia);China Minsheng Banking Corp Ltd/Hong Kong;Agricultural Bank of China/Hong Kong;Bank of Communications;China PA Securities Hong Kong Co Ltd</t>
  </si>
  <si>
    <t>九江市城市发展集团有限公司</t>
  </si>
  <si>
    <t>JIUJDV 3.45 06/01/24</t>
  </si>
  <si>
    <t>XS2320304376</t>
  </si>
  <si>
    <t>九江城发 3.45 2024-06-01</t>
  </si>
  <si>
    <t>3.90% 区域</t>
  </si>
  <si>
    <t>1.28%</t>
  </si>
  <si>
    <t>九江市</t>
  </si>
  <si>
    <t>China CITIC Bank International Ltd</t>
  </si>
  <si>
    <t>JIUJDV</t>
  </si>
  <si>
    <t>Jiujiang Municipal Development Group Co Ltd</t>
  </si>
  <si>
    <t>ABC International Holding;Bank of China;BOCOM International Securities Ltd;Carnegie Hill Capital Partners Ltd;CEB International Capital Corp Ltd;China CITIC Bank International Ltd;China Everbright Bank/Hong Kong;China International Capital Corp;China Minsheng Banking Corp Ltd/Hong Kong;CMB Wing Lung Bank;CNCB Hong Kong Capital;Guotai Junan International Holdings;Huaxia Bank Co Ltd/Hong Kong;Industrial Bank/Hong Kong;Shanghai Pudong Development Bank/Hong Kong;Shenwan Hongyuan Capital HK Ltd</t>
  </si>
  <si>
    <t>Guotai Junan International Holdings;CEB International Capital Corp Ltd;Bank of China;Huaxia Bank Co Ltd/Hong Kong;China CITIC Bank International Ltd;Industrial Bank/Hong Kong;CMB Wing Lung Bank;CNCB Hong Kong Capital;BOCOM International Securities Ltd;China Minsheng Banking Corp Ltd/Hong Kong;Shanghai Pudong Development Bank/Hong Kong;Carnegie Hill Capital Partners Ltd;Shenwan Hongyuan Capital HK Ltd;ABC International Holding;China International Capital Corp;China Everbright Bank/Hong Kong</t>
  </si>
  <si>
    <t>YANGOG 12 03/19/24</t>
  </si>
  <si>
    <t>XS2320776540</t>
  </si>
  <si>
    <t>2021-05-24</t>
  </si>
  <si>
    <t>阳光集团 12 2024-03-19</t>
  </si>
  <si>
    <t>Guotai Junan Securities;UBS AG;YONXI Securities Ltd</t>
  </si>
  <si>
    <t>2023-03-19</t>
  </si>
  <si>
    <t>2021-09-19</t>
  </si>
  <si>
    <t>2021-03-19</t>
  </si>
  <si>
    <t>条款：控制权变更回售@101%；投资者回售选择：2023年3月19日以100.0%回售；发生控制权变更触发事件以101.0%回售；发生不符合SAFE事件以100.0%回售；平价交易</t>
  </si>
  <si>
    <t>Yango International Financial Holdings Ltd</t>
  </si>
  <si>
    <t>UBS AG;AMC Wanhai Securities Ltd;CRIC Securities Co Ltd;Yango International Financial Holdings Ltd;Guotai Junan Securities;Yonxi International Finance Holdings Ltd</t>
  </si>
  <si>
    <t>回售条款</t>
  </si>
  <si>
    <t>XS2347615879</t>
  </si>
  <si>
    <t>2.8110</t>
  </si>
  <si>
    <t>12%，加上自2021年3月19日（含）至2021年5月27日（不含）的应计利息</t>
  </si>
  <si>
    <t>YONXI Securities Ltd;UBS AG;Guotai Junan Securities</t>
  </si>
  <si>
    <t>康达新材料(集团)股份有限公司</t>
  </si>
  <si>
    <t>SHAKAN 3 05/26/24</t>
  </si>
  <si>
    <t>XS2342409195</t>
  </si>
  <si>
    <t>2021-05-21</t>
  </si>
  <si>
    <t>康达新材 3 2024-05-26</t>
  </si>
  <si>
    <t>2024-05-26</t>
  </si>
  <si>
    <t>奉贤区</t>
  </si>
  <si>
    <t>Zhongtai International Securities Ltd</t>
  </si>
  <si>
    <t>202D</t>
  </si>
  <si>
    <t>SHAKAN</t>
  </si>
  <si>
    <t>2021-05-26</t>
  </si>
  <si>
    <t>Shanghai Kangda New Materials Hong Kong Co Ltd</t>
  </si>
  <si>
    <t>上海康达化工新材料集团股份有限公司</t>
  </si>
  <si>
    <t>Cinda International Securities Ltd;Hua Xia Bank;Industrial Bank/Hong Kong;Tensant Securities Ltd;Zhongtai International Securities Ltd</t>
  </si>
  <si>
    <t>Cinda International Securities Ltd;Hua Xia Bank;Industrial Bank/Hong Kong;Zhongtai International Securities Ltd;Tensant Securities Ltd</t>
  </si>
  <si>
    <t>AGRBK 2.7 04/28/24</t>
  </si>
  <si>
    <t>HK0000732542</t>
  </si>
  <si>
    <t>中国农业银行 2.7 2024-04-28</t>
  </si>
  <si>
    <t>Agricultural Bank of China/Hong Kong;Hongkong &amp; Shanghai Banking Corporation Ltd</t>
  </si>
  <si>
    <t>南宁交通投资集团有限责任公司</t>
  </si>
  <si>
    <t>NNCOMM 3.5 05/27/24</t>
  </si>
  <si>
    <t>XS2344386540</t>
  </si>
  <si>
    <t>2021-05-20</t>
  </si>
  <si>
    <t>南宁交投 3.5 2024-05-27</t>
  </si>
  <si>
    <t>2024-05-27</t>
  </si>
  <si>
    <t>南宁市</t>
  </si>
  <si>
    <t>Bank of China/Singapore;BOCOM International Securities Ltd;CEB International Capital Corp Ltd;Hua Xia Bank;Industrial Bank/Hong Kong</t>
  </si>
  <si>
    <t>203D</t>
  </si>
  <si>
    <t>NNCOMM</t>
  </si>
  <si>
    <t>2021-11-27</t>
  </si>
  <si>
    <t>Nanning Communications Investment Group Co Ltd</t>
  </si>
  <si>
    <t>Bank of China/Singapore;BOCOM International Securities Ltd;CCB International Capital Ltd;CEB International Capital Corp Ltd;Central Wealth Securities Investment Ltd;China International Capital Corp HK Securiti;CNCB Hong Kong Capital;Guotai Junan International Holdings;Hua Xia Bank;Industrial Bank/Hong Kong</t>
  </si>
  <si>
    <t>CNCB Hong Kong Capital;Guotai Junan International Holdings;CEB International Capital Corp Ltd;BOCOM International Securities Ltd;Hua Xia Bank;Bank of China/Singapore;China International Capital Corp HK Securiti;Central Wealth Securities Investment Ltd;Industrial Bank/Hong Kong;CCB International Capital Ltd</t>
  </si>
  <si>
    <t>长兴城市建设投资集团有限公司</t>
  </si>
  <si>
    <t>CHXIN 2.6 05/27/24</t>
  </si>
  <si>
    <t>XS2332875710</t>
  </si>
  <si>
    <t>长兴城投 2.6 2024-05-27</t>
  </si>
  <si>
    <t>新加坡交易所;中华（澳门）金融资产交易股份有限公司</t>
  </si>
  <si>
    <t>2.800 % 区域</t>
  </si>
  <si>
    <t>2.600%</t>
  </si>
  <si>
    <t>0.55%</t>
  </si>
  <si>
    <t>长兴县</t>
  </si>
  <si>
    <t>China Industrial Securities International Br;Hung Sing Securities Ltd</t>
  </si>
  <si>
    <t>CHXIN</t>
  </si>
  <si>
    <t>Changxing Urban Construction Investment Group Co Ltd</t>
  </si>
  <si>
    <t>China CITIC Bank International Ltd;China Minsheng Banking Corp;ICBC International Securities Ltd;Industrial Bank Co Ltd/Hong Kong</t>
  </si>
  <si>
    <t>Hung Sing Securities Ltd;Industrial Bank Co Ltd/Hong Kong;China CITIC Bank International Ltd;China Minsheng Banking Corp;ICBC International Securities Ltd;China Industrial Securities International Br</t>
  </si>
  <si>
    <t>JDSOAM 2.3 05/27/24</t>
  </si>
  <si>
    <t>XS2340835037</t>
  </si>
  <si>
    <t>建德国资公司 2.3 2024-05-27</t>
  </si>
  <si>
    <t>海隆控股有限公司</t>
  </si>
  <si>
    <t>HILOHO 9.75 11/18/24</t>
  </si>
  <si>
    <t>XS2344083139</t>
  </si>
  <si>
    <t>2021-05-18</t>
  </si>
  <si>
    <t>海隆控股 9.75 2024-11-18</t>
  </si>
  <si>
    <t>专用设备</t>
  </si>
  <si>
    <t>HILOHO</t>
  </si>
  <si>
    <t>Hilong Holding Ltd</t>
  </si>
  <si>
    <t>发行人的若干子公司</t>
  </si>
  <si>
    <t>XS2344082917</t>
  </si>
  <si>
    <t>XS2344083303</t>
  </si>
  <si>
    <t>JINGUA 2.3 05/27/24</t>
  </si>
  <si>
    <t>XS2316766190</t>
  </si>
  <si>
    <t>金灌集团 2.3 2024-05-27</t>
  </si>
  <si>
    <t>3.0055</t>
  </si>
  <si>
    <t>江苏银行股份有限公司连云港分行</t>
  </si>
  <si>
    <t>Goldbridge Securities Ltd;Haitong International Securities Co Ltd</t>
  </si>
  <si>
    <t>BOSC International Comp Ltd;China Everbright Bank/Hong Kong;Dongxing Securities;Fosun Hani Securities;Goldbridge Securities Ltd;Haitong International Securities Co Ltd;Shanghai Pudong Development Bank/Hong Kong</t>
  </si>
  <si>
    <t>Dongxing Securities;BOSC International Comp Ltd;Haitong International Securities Co Ltd;Shanghai Pudong Development Bank/Hong Kong;Goldbridge Securities Ltd;Fosun Hani Securities;China Everbright Bank/Hong Kong</t>
  </si>
  <si>
    <t>山东高速集团有限公司</t>
  </si>
  <si>
    <t>CNSHAN 3.95 05/24/24</t>
  </si>
  <si>
    <t>XS2339960093</t>
  </si>
  <si>
    <t>山东高速集团 3.95 2024-05-24</t>
  </si>
  <si>
    <t>4.15% 区域</t>
  </si>
  <si>
    <t xml:space="preserve"> 3.95%</t>
  </si>
  <si>
    <t>Bank of China;ICBC International Capital Ltd;CNCB Hong Kong Capital;China CITIC Bank International Ltd;Shanghai Pudong Development Bank/Hong Kong;Zhongtai International;Citigroup;Standard Chartered Bank;HSBC</t>
  </si>
  <si>
    <t>高速公路</t>
  </si>
  <si>
    <t>CNSHAN</t>
  </si>
  <si>
    <t>Coastal Emerald Ltd</t>
  </si>
  <si>
    <t>中国山东高速金融集团有限公司</t>
  </si>
  <si>
    <t>Guotai Junan International;CCB International;CMBC Capital Holdings;CMB Wing Lung Bank;BOCOM International Securities Ltd;BNP Paribas;Barclays;CLSA Ltd;CSFG International Securities Ltd;ABC International Bank Plc;China Everbright Securities (HK)</t>
  </si>
  <si>
    <t>Citigroup;CMBC Capital Holdings;Bank of China;Barclays;China CITIC Bank International Ltd;China Everbright Securities (HK);CMB Wing Lung Bank;HSBC;CCB International;Standard Chartered Bank;CNCB Hong Kong Capital;Zhongtai International;BOCOM International Securities Ltd;Shanghai Pudong Development Bank/Hong Kong;ICBC International Capital Ltd;CSFG International Securities Ltd;Guotai Junan International;CLSA Ltd;BNP Paribas;ABC International Bank Plc</t>
  </si>
  <si>
    <t>弘阳地产集团有限公司</t>
  </si>
  <si>
    <t>REDSUN 7.3 05/21/24</t>
  </si>
  <si>
    <t>XS2328508846</t>
  </si>
  <si>
    <t>弘阳地产 7.3 2024-05-21</t>
  </si>
  <si>
    <t>8.0%区域</t>
  </si>
  <si>
    <t>7.60%</t>
  </si>
  <si>
    <t>75.0%</t>
  </si>
  <si>
    <t>Bank of East Asia;China CITIC Bank International Ltd;China International Capital Corp HK Securiti;CLSA Ltd;CMBC Capital Holdings;Credit Suisse (HK) Ltd;DBS Bank;Deutsche Bank AG/Singapore;Guotai Junan International Holdings;Haitong International Securities Co Ltd;Standard Chartered Bank;UBS AG/Hong Kong</t>
  </si>
  <si>
    <t>REDSUN</t>
  </si>
  <si>
    <t>2021-11-21</t>
  </si>
  <si>
    <t>Redsun Properties Group Ltd</t>
  </si>
  <si>
    <t>Standard Chartered Bank;Deutsche Bank AG/Singapore;Guotai Junan International Holdings;CMBC Capital Holdings;Haitong International Securities Co Ltd;China International Capital Corp HK Securiti;DBS Bank;UBS AG/Hong Kong;China CITIC Bank International Ltd;Bank of East Asia;CLSA Ltd;Credit Suisse (HK) Ltd</t>
  </si>
  <si>
    <t>万科企业股份有限公司</t>
  </si>
  <si>
    <t>VNKRLE 3.45 05/25/24</t>
  </si>
  <si>
    <t>HK0000732427</t>
  </si>
  <si>
    <t>万科 3.45 2024-05-25</t>
  </si>
  <si>
    <t>观察/稳定</t>
  </si>
  <si>
    <t>3.75% 区域</t>
  </si>
  <si>
    <t>VNKRLE</t>
  </si>
  <si>
    <t>Vanke Real Estate Hong Kong Co Ltd</t>
  </si>
  <si>
    <t>赎回选择：2023年5月21日之后按照103%赎回</t>
  </si>
  <si>
    <t>BOC International Holdings Ltd;Credit Agricole CIB;Hongkong &amp; Shanghai Banking Corporation Ltd;UBS AG/Hong Kong</t>
  </si>
  <si>
    <t>Credit Agricole CIB;UBS AG/Hong Kong;Hongkong &amp; Shanghai Banking Corporation Ltd;BOC International Holdings Ltd</t>
  </si>
  <si>
    <t>HENLND 1.25 05/20/24</t>
  </si>
  <si>
    <t>HK0000732369</t>
  </si>
  <si>
    <t>2021-05-12</t>
  </si>
  <si>
    <t>恒基地产 1.25 2024-05-20</t>
  </si>
  <si>
    <t>LINREI 2.8 05/24/24</t>
  </si>
  <si>
    <t>HK0000732344</t>
  </si>
  <si>
    <t>领展房产基金 2.8 2024-05-24</t>
  </si>
  <si>
    <t>HKCGAS 0.7 05/24/24</t>
  </si>
  <si>
    <t>HK0000732351</t>
  </si>
  <si>
    <t>香港中华煤气 0.7 2024-05-24</t>
  </si>
  <si>
    <t>Credit Agricole CIB/Hong Kong</t>
  </si>
  <si>
    <t>HKCGAS 0.68 05/24/24</t>
  </si>
  <si>
    <t>HK0000732377</t>
  </si>
  <si>
    <t>香港中华煤气 0.68 2024-05-24</t>
  </si>
  <si>
    <t>合生创展集团有限公司</t>
  </si>
  <si>
    <t>HPDLF 7 05/18/24</t>
  </si>
  <si>
    <t>XS2336271510</t>
  </si>
  <si>
    <t>2021-05-11</t>
  </si>
  <si>
    <t>合生创展集团 7 2024-05-18</t>
  </si>
  <si>
    <t>7.35% 区域</t>
  </si>
  <si>
    <t xml:space="preserve">7% </t>
  </si>
  <si>
    <t>-0.18%</t>
  </si>
  <si>
    <t>46.0%</t>
  </si>
  <si>
    <t>Bank of East Asia;BOCOM International Asia Ltd;CCB International Capital Ltd;China International Capital Corp HK Securiti;HeungKong Financial;Hongkong &amp; Shanghai Banking Corporation Ltd</t>
  </si>
  <si>
    <t>HPDLF</t>
  </si>
  <si>
    <t>Hopson Development Holdings Ltd</t>
  </si>
  <si>
    <t>条款：控制权变更回售@101%；发行人赎回选择：2023年5月18日后按照103.5%赎回；可在到期日之前一个月或之后的任何时间按面值赎回全部或部分票据</t>
  </si>
  <si>
    <t>Bank of East Asia;BOCOM International Asia Ltd;CCB International Capital Ltd;China CITIC Bank International Ltd;China International Capital Corp HK Securiti;Citigroup Global Markets Asia Ltd;CLSA Ltd;CMB International Securities Ltd;CMBC Capital Holdings;DBS Bank;Haitong International Securities Co Ltd;HeungKong Financial;Hongkong &amp; Shanghai Banking Corporation Ltd;Orient Securities Hong Kong Ltd</t>
  </si>
  <si>
    <t>BOCOM International Asia Ltd;CMBC Capital Holdings;Haitong International Securities Co Ltd;Citigroup Global Markets Asia Ltd;DBS Bank;China CITIC Bank International Ltd;Hongkong &amp; Shanghai Banking Corporation Ltd;Bank of East Asia;CCB International Capital Ltd;HeungKong Financial;China International Capital Corp HK Securiti;CLSA Ltd;CMB International Securities Ltd;Orient Securities Hong Kong Ltd</t>
  </si>
  <si>
    <t>AGRBK 0.8 05/18/24</t>
  </si>
  <si>
    <t>XS2337501071</t>
  </si>
  <si>
    <t>中国农业银行 0.8 2024-05-18</t>
  </si>
  <si>
    <t>伦敦证券交易所;法兰克福证券交易所</t>
  </si>
  <si>
    <t xml:space="preserve">T+90 BPS 区域 </t>
  </si>
  <si>
    <t>21.0%</t>
  </si>
  <si>
    <t>ABC International Holding;Agricultural Bank of China/Hong Kong;Bank of Communications/Hong Kong;Credit Agricole CIB;Hongkong &amp; Shanghai Banking Corporation Ltd;Mizuho Bank Ltd/Hong Kong;Standard Chartered Bank Hong Kong Ltd</t>
  </si>
  <si>
    <t>Agricultural Bank of China Ltd/London</t>
  </si>
  <si>
    <t>ABC International Holding;Agricultural Bank Of China/Singapore;Agricultural Bank of China/Hong Kong;Agricultural Bank of China Ltd/Macau;Bank of Communications/Hong Kong;Bank of China Ltd/London;Barclays;BNP Paribas;China Construction Bank (Asia);China International Capital Corp HK Securiti;Citigroup Global Markets Asia Ltd;Commerzbank;Credit Agricole CIB;First Abu Dhabi Bank PJSC;Hongkong &amp; Shanghai Banking Corporation Ltd;ICBC London PLC;Mizuho Securities Asia Ltd;Natixis;Shanghai Pudong Development Bank/Hong Kong;Standard Chartered Bank Hong Kong Ltd</t>
  </si>
  <si>
    <t>Commerzbank;Mizuho Bank Ltd/Hong Kong;Credit Agricole CIB;Barclays;Citigroup Global Markets Asia Ltd;Agricultural Bank of China Ltd/Macau;Bank of China Ltd/London;Hongkong &amp; Shanghai Banking Corporation Ltd;ICBC London PLC;Standard Chartered Bank Hong Kong Ltd;China Construction Bank (Asia);Shanghai Pudong Development Bank/Hong Kong;Agricultural Bank of China/Hong Kong;China International Capital Corp HK Securiti;ABC International Holding;First Abu Dhabi Bank PJSC;Natixis;Mizuho Securities Asia Ltd;Agricultural Bank Of China/Singapore;Bank of Communications/Hong Kong;BNP Paribas</t>
  </si>
  <si>
    <t>Haitong International Securities;BNP Paribas;BOCOM International Securities Ltd;CCB International Securities Ltd;CMB International Securities Ltd;CRIC Securities Co Ltd;CSFG International Securities Ltd;Guotai Junan International Holdings;Harmonia Capital Co Ltd;Hongkong &amp; Shanghai Banking Corporation Ltd;Potomac Capital Ltd;Seazen Resources Securities Ltd;Valuable Capital Ltd;Vision Capital International Holdings Ltd</t>
  </si>
  <si>
    <t>BOCAVI 1.625 04/29/24</t>
  </si>
  <si>
    <t>US66980P2A66</t>
  </si>
  <si>
    <t>2021-05-06</t>
  </si>
  <si>
    <t>中银航空租赁 1.625 2024-04-29</t>
  </si>
  <si>
    <t>T+165bps 区域</t>
  </si>
  <si>
    <t>T+140 bps</t>
  </si>
  <si>
    <t>74.0%</t>
  </si>
  <si>
    <t>144D+32D</t>
  </si>
  <si>
    <t>2024-03-29</t>
  </si>
  <si>
    <t>2021-04-29</t>
  </si>
  <si>
    <t>BNP Paribas;BOC International Holdings Ltd;Citigroup Global Markets Asia Ltd;Hongkong &amp; Shanghai Banking Corporation Ltd;JP Morgan Securities Asia Ltd</t>
  </si>
  <si>
    <t>JP Morgan Securities Asia Ltd;Citigroup Global Markets Asia Ltd;Hongkong &amp; Shanghai Banking Corporation Ltd;BOC International Holdings Ltd;BNP Paribas</t>
  </si>
  <si>
    <t>US66980Q2A49</t>
  </si>
  <si>
    <t>新加坡交易所;斯图加特证券交易所;法兰克福证券交易所</t>
  </si>
  <si>
    <t>US66980Q2B22</t>
  </si>
  <si>
    <t>2.9644</t>
  </si>
  <si>
    <t>CT3+155bps 区域，自2021年4月29日至交割日（不含）的应计利息</t>
  </si>
  <si>
    <t>CT3+125 bps</t>
  </si>
  <si>
    <t>发行人赎回选择权：到期日前1个月可按照票面价格赎回；
原有票据：发行规模7.5亿美元，票息为1.625%，到期日为2024年4月29日；
可互换性：144A可立即与现有票据互换；在40天的发行合规期结束后，Reg S可与现有票据互换；</t>
  </si>
  <si>
    <t>BNP Paribas;BOC International Holdings Ltd;Citigroup Global Markets Asia Ltd;Hongkong &amp; Shanghai Banking Corporation;JP Morgan</t>
  </si>
  <si>
    <t>Hongkong &amp; Shanghai Banking Corporation;Citigroup Global Markets Asia Ltd;JP Morgan;BOC International Holdings Ltd;BNP Paribas</t>
  </si>
  <si>
    <t>HKCGAS 2.85 05/14/24</t>
  </si>
  <si>
    <t>HK0000732096</t>
  </si>
  <si>
    <t>2021-05-04</t>
  </si>
  <si>
    <t>香港中华煤气 2.85 2024-05-14</t>
  </si>
  <si>
    <t>2024-05-14</t>
  </si>
  <si>
    <t>190D</t>
  </si>
  <si>
    <t>2022-05-14</t>
  </si>
  <si>
    <t>广州金融控股集团有限公司</t>
  </si>
  <si>
    <t>GZFINH 2.15 05/06/24</t>
  </si>
  <si>
    <t>XS2334541922</t>
  </si>
  <si>
    <t>广州金控 2.15 2024-05-06</t>
  </si>
  <si>
    <t>2.15%</t>
  </si>
  <si>
    <t>1.10%</t>
  </si>
  <si>
    <t>ICBC International Securities Ltd;Huatai Financial Holdings Hong Kong Ltd;China Industrial Securities International;China International Capital Corp HK Secu</t>
  </si>
  <si>
    <t>GZFINH</t>
  </si>
  <si>
    <t>2021-11-06</t>
  </si>
  <si>
    <t>Guang Ying Investment Ltd</t>
  </si>
  <si>
    <t>Shenwan Hongyuan Securities HK Ltd;Shanghai Pudong Development Bank/Hong Ko;Industrial Bank/Hong Kong;ICBC International Securities Ltd;Huatai Financial Holdings Hong Kong Ltd;China Minsheng Banking Corp Ltd/Hong Kon;China Industrial Securities International;China International Capital Corp HK Secu;Bank of China;China CITIC Bank International Ltd;China Everbright Bank/Hong Kong</t>
  </si>
  <si>
    <t>Huatai Financial Holdings Hong Kong Ltd;China Minsheng Banking Corp Ltd/Hong Kon;Bank of China;Industrial Bank/Hong Kong;China Industrial Securities International;China International Capital Corp HK Secu;China CITIC Bank International Ltd;Shenwan Hongyuan Securities HK Ltd;Shanghai Pudong Development Bank/Hong Ko;ICBC International Securities Ltd;China Everbright Bank/Hong Kong</t>
  </si>
  <si>
    <t>西安曲江文化产业投资(集团)有限公司</t>
  </si>
  <si>
    <t>XIAQUJ 5.5 05/10/24</t>
  </si>
  <si>
    <t>XS2334353849</t>
  </si>
  <si>
    <t>曲江文化 5.5 2024-05-10</t>
  </si>
  <si>
    <t>曲江新区</t>
  </si>
  <si>
    <t>CMB International Securities Ltd</t>
  </si>
  <si>
    <t>XIAQUJ</t>
  </si>
  <si>
    <t>2021-05-10</t>
  </si>
  <si>
    <t>XiAn Qujiang Cultural Industry Investment Group Co Ltd</t>
  </si>
  <si>
    <t>Huaxia Bank Co Ltd/Hong Kong;CMB International Securities Ltd</t>
  </si>
  <si>
    <t>HFHHK 0 06/18/24</t>
  </si>
  <si>
    <t>XS2339425378</t>
  </si>
  <si>
    <t>2021-04-28</t>
  </si>
  <si>
    <t>华泰国际 0 2024-06-18</t>
  </si>
  <si>
    <t>3.1205</t>
  </si>
  <si>
    <t>2021-05-05</t>
  </si>
  <si>
    <t>赎回证券条件：发行日起至召回日止的天数乘以5.3%加上100%，可在任何工作日召回，发行日为2022年3月17日；可回售条件：发行日起至回售日止的天数乘以5.3%加上100%，可在2022年4月17日起的任何工作日回售。</t>
  </si>
  <si>
    <t>XS2339424488</t>
  </si>
  <si>
    <t>HKMTGC 0.7 05/07/24</t>
  </si>
  <si>
    <t>HK0000732005</t>
  </si>
  <si>
    <t>香港按揭证券 0.7 2024-05-07</t>
  </si>
  <si>
    <t>183D</t>
  </si>
  <si>
    <t>2021-05-07</t>
  </si>
  <si>
    <t>2022-05-07</t>
  </si>
  <si>
    <t>山西证券股份有限公司</t>
  </si>
  <si>
    <t>SHNXIS 3.4 05/04/24</t>
  </si>
  <si>
    <t>XS2337998152</t>
  </si>
  <si>
    <t>2021-04-27</t>
  </si>
  <si>
    <t>山西证券 3.4 2024-05-04</t>
  </si>
  <si>
    <t>3.75%区域</t>
  </si>
  <si>
    <t xml:space="preserve">3.40% </t>
  </si>
  <si>
    <t>山西省</t>
  </si>
  <si>
    <t>太原市</t>
  </si>
  <si>
    <t>SSIF Securities Ltd;CLSA;Bank of China</t>
  </si>
  <si>
    <t>SHNXIS</t>
  </si>
  <si>
    <t>Shanxi Securities Co Ltd</t>
  </si>
  <si>
    <t>China Minsheng Banking /Hong Kong;CMB International;Industrial Bank/Hong Kong;Guotai Junan International Holdings;CMBC Capital Holdings;Huatai International Finance Ltd</t>
  </si>
  <si>
    <t>Guotai Junan International Holdings;CMBC Capital Holdings;Huatai International Finance Ltd;Bank of China;China Minsheng Banking /Hong Kong;CMB International;CLSA;Industrial Bank/Hong Kong;SSIF Securities Ltd</t>
  </si>
  <si>
    <t>SUNSHI 7.5 04/15/24</t>
  </si>
  <si>
    <t>XS2203986927</t>
  </si>
  <si>
    <t>2021-04-26</t>
  </si>
  <si>
    <t>阳光城 7.5 2024-04-15</t>
  </si>
  <si>
    <t>3.7507</t>
  </si>
  <si>
    <t>8.350%区域（回售行权收益率）</t>
  </si>
  <si>
    <t>7.850%</t>
  </si>
  <si>
    <t>0.52%</t>
  </si>
  <si>
    <t>BOCOM International Securities Ltd</t>
  </si>
  <si>
    <t>增发;公开市场回购;同意征求</t>
  </si>
  <si>
    <t>2022-10-15</t>
  </si>
  <si>
    <t>2021-01-15</t>
  </si>
  <si>
    <t>2020-07-15</t>
  </si>
  <si>
    <t>BOCOM International Securities Ltd;Orient Securities Hong Kong Ltd</t>
  </si>
  <si>
    <t>Haitong International Securities Co Ltd;Guotai Junan Securities (Hong Kong) Ltd;Admiralty Harbour Capital Ltd;Barclays;UBS AG/Hong Kong;China International Capital Corp HK Secu;CMB International Capital Corp Ltd;CLSA Ltd;Nomura International PLC;Orient Securities Hong Kong Ltd</t>
  </si>
  <si>
    <t>中国大唐集团有限公司</t>
  </si>
  <si>
    <t>DATANG 3 04/28/24</t>
  </si>
  <si>
    <t>XS2307641238</t>
  </si>
  <si>
    <t>中国大唐集团公司 3 2024-04-28</t>
  </si>
  <si>
    <t>DATANG</t>
  </si>
  <si>
    <t>China Datang Overseas Hong Kong Co Ltd</t>
  </si>
  <si>
    <t>中国大唐集团海外投资有限公司提供担保;中国大唐集团有限公司提供安慰信</t>
  </si>
  <si>
    <t>HKMTGC 0.7 04/30/24</t>
  </si>
  <si>
    <t>HK0000722618</t>
  </si>
  <si>
    <t>香港按揭证券 0.7 2024-04-30</t>
  </si>
  <si>
    <t>2021-04-30</t>
  </si>
  <si>
    <t>2022-04-30</t>
  </si>
  <si>
    <t>BNKEA 0.99 04/30/24</t>
  </si>
  <si>
    <t>HK0000722626</t>
  </si>
  <si>
    <t>东亚银行 0.99 2024-04-30</t>
  </si>
  <si>
    <t>United Overseas Bank Ltd/Hong Kong</t>
  </si>
  <si>
    <t>潍坊市城区西部投资发展集团有限公司</t>
  </si>
  <si>
    <t>WFCXAM 1.5 04/29/24</t>
  </si>
  <si>
    <t>XS2332356950</t>
  </si>
  <si>
    <t>潍坊西部投资 1.5 2024-04-29</t>
  </si>
  <si>
    <t>潍城区</t>
  </si>
  <si>
    <t>WFCXAM</t>
  </si>
  <si>
    <t>Weifang Caixin State Owned Assets Management Co., Ltd</t>
  </si>
  <si>
    <t>招商局集团(香港)有限公司</t>
  </si>
  <si>
    <t>CHMERC 1.6 04/28/24</t>
  </si>
  <si>
    <t>XS2336008227</t>
  </si>
  <si>
    <t>2021-04-22</t>
  </si>
  <si>
    <t>招商局香港 1.6 2024-04-28</t>
  </si>
  <si>
    <t>CHMERC</t>
  </si>
  <si>
    <t>Future Days Ltd</t>
  </si>
  <si>
    <t>HKMTGC 0.71 04/28/24</t>
  </si>
  <si>
    <t>HK0000722527</t>
  </si>
  <si>
    <t>2021-04-21</t>
  </si>
  <si>
    <t>香港按揭证券 0.71 2024-04-28</t>
  </si>
  <si>
    <t>CCUDIH 4.3 04/27/24</t>
  </si>
  <si>
    <t>XS2325858038</t>
  </si>
  <si>
    <t>长发集团 4.3 2024-04-27</t>
  </si>
  <si>
    <t>-0.50%</t>
  </si>
  <si>
    <t>BOCOM International Securities Ltd;CEB International Capital Corp Ltd;CLSA Ltd;CMBC Securities Co Ltd;CNCB Capital</t>
  </si>
  <si>
    <t>ABCI Capital Ltd;Bank of China;BOCOM International Securities Ltd;CEB International Capital Corp Ltd;China International Capital Corp HK Securiti;CLSA Ltd;CMB International Capital Corp Ltd;CMBC Securities Co Ltd;CNCB Hong Kong Capital;Guotai Junan International Holdings;Haitong International Securities Co Ltd;Shenwan Hongyuan Securities HK Ltd;Standard Chartered Bank Hong Kong Ltd</t>
  </si>
  <si>
    <t>CNCB Capital;Guotai Junan International Holdings;CEB International Capital Corp Ltd;Bank of China;Haitong International Securities Co Ltd;ABCI Capital Ltd;CMB International Capital Corp Ltd;CNCB Hong Kong Capital;Standard Chartered Bank Hong Kong Ltd;BOCOM International Securities Ltd;China International Capital Corp HK Securiti;Shenwan Hongyuan Securities HK Ltd;CLSA Ltd;CMBC Securities Co Ltd</t>
  </si>
  <si>
    <t>BCHINA 0.8 04/28/24</t>
  </si>
  <si>
    <t>XS2333562713</t>
  </si>
  <si>
    <t>中国银行 0.8 2024-04-28</t>
  </si>
  <si>
    <t>CT3 + 90bps 区域</t>
  </si>
  <si>
    <t>CT3 + 53bps</t>
  </si>
  <si>
    <t>-0.36%</t>
  </si>
  <si>
    <t>8.0%</t>
  </si>
  <si>
    <t>Bank of China;Bank of China/Singapore;BOCI Asia Ltd;Bank of China Hong Kong Ltd;China Construction Bank Corp/Singapore;Citigroup Global Markets Asia Ltd;Credit Agricole CIB;DBS Bank;Mizuho Securities Asia Ltd;Oversea-Chinese Banking Corp;United Overseas Bank</t>
  </si>
  <si>
    <t>Bank of China Ltd/Singapore</t>
  </si>
  <si>
    <t>Agricultural Bank Of China/Singapore;Bank of China;Bank of China/Singapore;BOCI Asia Ltd;Bank of China Hong Kong Ltd;China Construction Bank Corp/Singapore;Citigroup Global Markets Asia Ltd;Credit Agricole CIB;DBS Bank;Emirates NBD PJSC/Singapore;ICBC Singapore;Mizuho Securities Asia Ltd;Oversea-Chinese Banking Corp;United Overseas Bank</t>
  </si>
  <si>
    <t>Bank of China;Bank of China Hong Kong Ltd;Credit Agricole CIB;Citigroup Global Markets Asia Ltd;Bank of China/Singapore;DBS Bank;Oversea-Chinese Banking Corp;United Overseas Bank;China Construction Bank Corp/Singapore;Emirates NBD PJSC/Singapore;BOCI Asia Ltd;ICBC Singapore;Mizuho Securities Asia Ltd;Agricultural Bank Of China/Singapore</t>
  </si>
  <si>
    <t>SRCXFA 2 04/27/24</t>
  </si>
  <si>
    <t>XS2334451189</t>
  </si>
  <si>
    <t>创投集团 2 2024-04-27</t>
  </si>
  <si>
    <t>Bank of China;ICBC (Asia);ICBC International Securities Ltd;Tensant Securities Ltd;Zhongtai International Securities Ltd</t>
  </si>
  <si>
    <t>条款：控制权变更回售@100%；</t>
  </si>
  <si>
    <t>China Everbright Bank/Hong Kong;China Minsheng Banking Corp Ltd/Hong Kong;CNCB Hong Kong Capital;Industrial Bank/Hong Kong;DBS Bank;Haitong International Securities Co Ltd;ICBC (Asia);ICBC International Securities Ltd;Shanghai Pudong Development Bank/Hong Kong;Silk Road International Capital Ltd;Guotai Junan Capital Ltd</t>
  </si>
  <si>
    <t>Haitong International Securities Co Ltd;Bank of China;Silk Road International Capital Ltd;DBS Bank;Industrial Bank/Hong Kong;Zhongtai International Securities Ltd;ICBC (Asia);ICBC International Securities Ltd;Tensant Securities Ltd;Guotai Junan Capital Ltd;CNCB Hong Kong Capital;China Minsheng Banking Corp Ltd/Hong Kong;Shanghai Pudong Development Bank/Hong Kong;China Everbright Bank/Hong Kong</t>
  </si>
  <si>
    <t>BCHINA 0 04/28/24</t>
  </si>
  <si>
    <t>XS2332559470</t>
  </si>
  <si>
    <t>2021-04-20</t>
  </si>
  <si>
    <t>中国银行 0 2024-04-28</t>
  </si>
  <si>
    <t>香港交易所;法兰克福证券交易所;卢森堡交易所;TRADEGATE交易所</t>
  </si>
  <si>
    <t>MS+70 bps区域</t>
  </si>
  <si>
    <t>MS+46 bps</t>
  </si>
  <si>
    <t>Agricultural Bank of China/Hong Kong;Bank of China;Bank of Communications/Hong Kong;BNP Paribas;Citigroup Global Markets Asia Ltd;Commerzbank;Credit Agricole CIB;DBS Bank;Skandinaviska Enskilda Banken</t>
  </si>
  <si>
    <t>Bank of China Ltd/Luxembourg</t>
  </si>
  <si>
    <t>Agricultural Bank of China/Hong Kong;Bank of China;Bank of Communications/Hong Kong;BNP Paribas;BofA Securities;Citigroup Global Markets Asia Ltd;Commerzbank;Credit Agricole CIB;DBS Bank;Skandinaviska Enskilda Banken</t>
  </si>
  <si>
    <t>BofA Securities;Skandinaviska Enskilda Banken;Bank of China;Commerzbank;Agricultural Bank of China/Hong Kong;Credit Agricole CIB;Citigroup Global Markets Asia Ltd;DBS Bank;Bank of Communications/Hong Kong;BNP Paribas</t>
  </si>
  <si>
    <t>2021-04-19</t>
  </si>
  <si>
    <t>China International Capital Corporation</t>
  </si>
  <si>
    <t>Bank of China;CEB International Capital Corp Ltd;China International Capital Corp HK Securiti;China Securities International;CMBC Capital Holdings;CNCB Hong Kong Capital;Guotai Junan International Holdings;Haitong International Securities Co Ltd;Hung Sing Securities Ltd;Industrial Bank/Hong Kong</t>
  </si>
  <si>
    <t>HKMTGC 0.71 04/26/24</t>
  </si>
  <si>
    <t>XS2335981788</t>
  </si>
  <si>
    <t>香港按揭证券 0.71 2024-04-26</t>
  </si>
  <si>
    <t>WHARF 3.3 04/23/24</t>
  </si>
  <si>
    <t>HK0000722436</t>
  </si>
  <si>
    <t>2021-04-16</t>
  </si>
  <si>
    <t>九龙仓集团 3.3 2024-04-23</t>
  </si>
  <si>
    <t>山东海洋集团有限公司</t>
  </si>
  <si>
    <t>SDOCIN 4.8 04/23/24</t>
  </si>
  <si>
    <t>XS2329611391</t>
  </si>
  <si>
    <t>山东海洋集团 4.8 2024-04-23</t>
  </si>
  <si>
    <t>China International Capital Corp HK Securiti;Huatai International Finance Ltd</t>
  </si>
  <si>
    <t>航运</t>
  </si>
  <si>
    <t>SDOCIN</t>
  </si>
  <si>
    <t>Sdoe Development I Co Ltd</t>
  </si>
  <si>
    <t>China International Capital Corp HK Securiti;China PA Securities Hong Kong Co Ltd;Hua Xia Bank;Huatai International Finance Ltd;Industrial Bank/Hong Kong;Shenwan Hongyuan Securities HK Ltd</t>
  </si>
  <si>
    <t>Hua Xia Bank;Huatai International Finance Ltd;China International Capital Corp HK Securiti;China PA Securities Hong Kong Co Ltd;Industrial Bank/Hong Kong;Shenwan Hongyuan Securities HK Ltd</t>
  </si>
  <si>
    <t>CCB 0 04/22/24</t>
  </si>
  <si>
    <t>XS2331604079</t>
  </si>
  <si>
    <t>中国建设银行 0 2024-04-22</t>
  </si>
  <si>
    <t>2024-04-22</t>
  </si>
  <si>
    <t>伦敦证券交易所;香港交易所;卢森堡交易所;法兰克福证券交易所;慕尼黑证券交易所</t>
  </si>
  <si>
    <t>MS+50bps</t>
  </si>
  <si>
    <t>Agricultural Bank of China/Hong Kong;Bank of China;BNP Paribas;China Construction Bank (Asia);Credit Agricole CIB;Merrill Lynch Asia Pacific</t>
  </si>
  <si>
    <t>168D</t>
  </si>
  <si>
    <t>China Construction Bank Corp/Luxembourg</t>
  </si>
  <si>
    <t>Agricultural Bank of China/Hong Kong;Australia &amp; New Zealand Banking Group;Bank of China;Bank of Communications/Hong Kong;BNP Paribas;China Construction Bank (Asia);China International Capital Corp HK Securiti;Citigroup Global Markets Asia Ltd;Commerzbank;Credit Agricole CIB;Deutsche Bank AG London;DZ Bank;ICBC (Asia);Merrill Lynch Asia Pacific;Societe Generale;Standard Chartered Bank;UBS AG</t>
  </si>
  <si>
    <t>Australia &amp; New Zealand Banking Group;Bank of China;Commerzbank;Deutsche Bank AG London;Credit Agricole CIB;Citigroup Global Markets Asia Ltd;ICBC (Asia);Standard Chartered Bank;China Construction Bank (Asia);UBS AG;Agricultural Bank of China/Hong Kong;Merrill Lynch Asia Pacific;China International Capital Corp HK Securiti;DZ Bank;Societe Generale;Bank of Communications/Hong Kong;BNP Paribas</t>
  </si>
  <si>
    <t>CCB 0.86 04/22/24</t>
  </si>
  <si>
    <t>XS2331713011</t>
  </si>
  <si>
    <t>中国建设银行 0.86 2024-04-22</t>
  </si>
  <si>
    <t>香港交易所;纳斯达克迪拜交易所;法兰克福证券交易所;斯图加特证券交易所</t>
  </si>
  <si>
    <t>CT3+90 bps区域</t>
  </si>
  <si>
    <t>CT3+55 bps</t>
  </si>
  <si>
    <t>Agricultural Bank of China/Hong Kong;Agricultural Bank Of China/Singapore;ABCI Capital Ltd;China Construction Bank (Asia);China Construction Bank Corp/Singapore;China Construction Bank Europe SA;CCB International;Citigroup Global Markets Asia Ltd;Hongkong &amp; Shanghai Banking Corporation Ltd;Mizuho Securities Asia Ltd</t>
  </si>
  <si>
    <t>China Construction Bank Corp/Hong Kong</t>
  </si>
  <si>
    <t>Agricultural Bank of China/Hong Kong;Agricultural Bank Of China/Singapore;ABCI Capital Ltd;Bank of China Hong Kong Ltd;Bank of China/Singapore;Bank of China;Bank of Communications/Hong Kong;BNP Paribas Securities Asia Ltd;BOSC International Comp Ltd;China Construction Bank (Asia);China Construction Bank Corp/Singapore;China Construction Bank Europe SA;CCB International;China Everbright Bank/Hong Kong;China International Capital Corp HK Securiti;Citigroup Global Markets Asia Ltd;CLSA Ltd;Credit Agricole CIB/Hong Kong;Hongkong &amp; Shanghai Banking Corporation Ltd;ICBC International Securities Ltd;ICBC (Asia);ICBC Singapore;JP Morgan Securities Asia Ltd;Merrill Lynch Asia Pacific;Mizuho Securities Asia Ltd;Nanyang Commercial Bank Ltd;SMBC Nikko Capital Markets Ltd</t>
  </si>
  <si>
    <t>Bank of China;ABCI Capital Ltd;Hongkong &amp; Shanghai Banking Corporation Ltd;Nanyang Commercial Bank Ltd;China Construction Bank (Asia);ICBC Singapore;China Everbright Bank/Hong Kong;CLSA Ltd;Bank of Communications/Hong Kong;BNP Paribas Securities Asia Ltd;JP Morgan Securities Asia Ltd;Bank of China Hong Kong Ltd;China Construction Bank Europe SA;Citigroup Global Markets Asia Ltd;Bank of China/Singapore;ICBC (Asia);SMBC Nikko Capital Markets Ltd;China Construction Bank Corp/Singapore;ICBC International Securities Ltd;CCB International;BOSC International Comp Ltd;Agricultural Bank of China/Hong Kong;Merrill Lynch Asia Pacific;China International Capital Corp HK Securiti;Credit Agricole CIB/Hong Kong;Mizuho Securities Asia Ltd;Agricultural Bank Of China/Singapore</t>
  </si>
  <si>
    <t>山东国惠投资控股集团有限公司</t>
  </si>
  <si>
    <t>SHGUOH 4.8 04/22/24</t>
  </si>
  <si>
    <t>XS2328738179</t>
  </si>
  <si>
    <t>山东国惠 4.8 2024-04-22</t>
  </si>
  <si>
    <t>Bank of China;Central Wealth Securities Investment Ltd</t>
  </si>
  <si>
    <t>SHGUOH</t>
  </si>
  <si>
    <t>Hanhui International Ltd</t>
  </si>
  <si>
    <t>Bank of China Hong Kong Ltd;Bank of China;Central Wealth Securities Investment Ltd;Haitong International Securities Co Ltd;Industrial Bank/Hong Kong;Shanghai Pudong Development Bank/Hong Kong;SunRiver International Securities Group Limited</t>
  </si>
  <si>
    <t>Bank of China Hong Kong Ltd;Bank of China;Haitong International Securities Co Ltd;Shanghai Pudong Development Bank/Hong Kong;Central Wealth Securities Investment Ltd;Industrial Bank/Hong Kong;SunRiver International Securities Group Limited</t>
  </si>
  <si>
    <t>2021-04-14</t>
  </si>
  <si>
    <t>华泰证券股份有限公司</t>
  </si>
  <si>
    <t>HTSC 1.3 04/09/24</t>
  </si>
  <si>
    <t>XS2326954398</t>
  </si>
  <si>
    <t>2021-04-13</t>
  </si>
  <si>
    <t>华泰证券 1.3 2024-04-09</t>
  </si>
  <si>
    <t>2024-04-09</t>
  </si>
  <si>
    <t xml:space="preserve">T3+160bps 区域 </t>
  </si>
  <si>
    <t>T3+100 bps</t>
  </si>
  <si>
    <t>Huatai Financial Holdings Hong Kong Ltd;ICBC Singapore</t>
  </si>
  <si>
    <t>155D</t>
  </si>
  <si>
    <t>HTSC</t>
  </si>
  <si>
    <t>2021-10-09</t>
  </si>
  <si>
    <t>Pioneer Reward Ltd</t>
  </si>
  <si>
    <t>2021-04-09</t>
  </si>
  <si>
    <t>JP Morgan Securities Asia Ltd;Bank of China;ABCI Capital Ltd;UBS AG/Hong Kong;China CITIC Bank International Ltd;Industrial Bank/Hong Kong;ICBC (Asia);CCB International Capital Ltd;CMB Wing Lung Bank;ICBC International Securities Ltd;Huatai Financial Holdings Hong Kong Ltd;Standard Chartered Bank Hong Kong Ltd;China Minsheng Banking Corp Ltd/Hong Kong;Merrill Lynch Asia Pacific;China PA Securities Hong Kong Co Ltd;Mizuho Securities Asia Ltd;China Everbright Bank/Hong Kong;Bank of Communications/Hong Kong;CMBC Securities Co Ltd</t>
  </si>
  <si>
    <t>WREICL 1.15 04/22/24</t>
  </si>
  <si>
    <t>HK0000722360</t>
  </si>
  <si>
    <t>九龙仓置业 1.15 2024-04-22</t>
  </si>
  <si>
    <t>HKMTGC 0.79 04/22/24</t>
  </si>
  <si>
    <t>HK0000722311</t>
  </si>
  <si>
    <t>香港按揭证券 0.79 2024-04-22</t>
  </si>
  <si>
    <t>CKPFIN FLOAT 04/19/24</t>
  </si>
  <si>
    <t>HK0000722287</t>
  </si>
  <si>
    <t>长实集团 FLOAT 2024-04-19</t>
  </si>
  <si>
    <t>QUARTLY HIHD +47.00000</t>
  </si>
  <si>
    <t>中国冶金科工股份有限公司</t>
  </si>
  <si>
    <t>CHMETL 2.95 PERP</t>
  </si>
  <si>
    <t>XS2325182512</t>
  </si>
  <si>
    <t>2021-04-12</t>
  </si>
  <si>
    <t>中国中冶 2.95 PERP</t>
  </si>
  <si>
    <t>正面/稳定</t>
  </si>
  <si>
    <t>3.30%区域</t>
  </si>
  <si>
    <t>0.67%</t>
  </si>
  <si>
    <t>BOCI Asia Ltd;DBS Bank</t>
  </si>
  <si>
    <t>166D+N</t>
  </si>
  <si>
    <t>CHMETL</t>
  </si>
  <si>
    <t>MCC Holding Hong Kong Corp Ltd</t>
  </si>
  <si>
    <t>条款：控制权变更回售@101%；发行人赎回选择：发行人可在发行日期的第三年（“首次赎回日期”）及其之后的任何分派付款日期按面值赎回 ；付息频率：每半年支付一次  ；初始利差：259.5bps  ；利率重置：从首次赎回日起，每3年重置一次利率，等于当时3年期美国国债利率+初始利差+一次性上调300个基点  ；最大支付利率： （1） 从发行日到首个赎回日：初始利率+300个基点； （2） 此后：相关重置利率 + 300bps； 其他赎回选择： （1）税务原因/违反契约事件/相关债务违约事件/最低未偿金额，按面值赎回； （2）会计原因，在首个赎回日前为101%，此后按票面价值赎回；控制权变更，按101%赎回； 选择性递延：发行人可自行决定在累积和复利的基础上递延利息；须遵守股息制动(Dividend Stopper)和股利推动(Dividend Pusher)； 股息推动：3个月“look-back”期； 导致利率上浮事件：在发生控制权变更、违约事件和/或相关债务违约事件时，上浮300bps。</t>
  </si>
  <si>
    <t>BOCI Asia Ltd;China CITIC Bank International Ltd;CMB International Capital Corp Ltd;DBS Bank;Guotai Junan International Holdings;ICBC International Securities Ltd;Industrial Bank/Hong Kong</t>
  </si>
  <si>
    <t>Guotai Junan International Holdings;BOCI Asia Ltd;DBS Bank;China CITIC Bank International Ltd;CMB International Capital Corp Ltd;Industrial Bank/Hong Kong;ICBC International Securities Ltd</t>
  </si>
  <si>
    <t>HKMTGC 0.8 04/15/24</t>
  </si>
  <si>
    <t>HK0000722204</t>
  </si>
  <si>
    <t>2021-04-07</t>
  </si>
  <si>
    <t>香港按揭证券 0.8 2024-04-15</t>
  </si>
  <si>
    <t>HKMTGC 0.82 04/12/24</t>
  </si>
  <si>
    <t>HK0000722188</t>
  </si>
  <si>
    <t>2021-04-01</t>
  </si>
  <si>
    <t>香港按揭证券 0.82 2024-04-12</t>
  </si>
  <si>
    <t>2021-03-31</t>
  </si>
  <si>
    <t>China Minsheng Banking Corp;Huatai Financial Holdings Hong Kong Ltd;Standard Chartered PLC</t>
  </si>
  <si>
    <t>2021-03-30</t>
  </si>
  <si>
    <t>ABCI Capital Ltd;Bank of China;China Minsheng Banking Corp Ltd/Hong Kong;CMBC Securities Co Ltd;Huatai Financial Holdings Hong Kong Ltd;Standard Chartered Bank Hong Kong Ltd;ICBC International Securities Ltd;ICBC (Asia)</t>
  </si>
  <si>
    <t>Bank of Communications/Hong Kong;CCB International Capital Ltd;China CITIC Bank International Ltd;China Everbright Bank/Hong Kong;China PA Securities Hong Kong Co Ltd;CMB Wing Lung Bank;Industrial Bank/Hong Kong;JP Morgan Securities Asia Ltd;Merrill Lynch Asia Pacific;Mizuho Securities Asia Ltd;UBS AG/Hong Kong</t>
  </si>
  <si>
    <t>江苏中南建设集团股份有限公司</t>
  </si>
  <si>
    <t>JIAZHO 11.5 04/07/24</t>
  </si>
  <si>
    <t>XS2288886216</t>
  </si>
  <si>
    <t>中南建设 11.5 2024-04-07</t>
  </si>
  <si>
    <t>2024-04-07</t>
  </si>
  <si>
    <t>11.625%区域</t>
  </si>
  <si>
    <t>11.45%</t>
  </si>
  <si>
    <t>-0.22%</t>
  </si>
  <si>
    <t>Barclays;BOCOM International Securities Ltd;Guotai Junan Securities (Hong Kong) Ltd;Haitong International Securities Co Ltd;Standard Chartered Bank</t>
  </si>
  <si>
    <t>新发;交换要约;同意征求;公开市场回购</t>
  </si>
  <si>
    <t>153D</t>
  </si>
  <si>
    <t>JIAZHO</t>
  </si>
  <si>
    <t>2023-04-07</t>
  </si>
  <si>
    <t>Haimen Zhongnan Investment Development International Co Ltd</t>
  </si>
  <si>
    <t>条款：控制权变更回售@101%；投资者回售选择：2023年4月7日，按照102%回售；发行人赎回选择：2023年4月7日及之后按照102%赎回；交换新票据：根据交换要约，交换2024年到期的190,250,000美元高级票据。平价交易</t>
  </si>
  <si>
    <t>Admiralty Harbour Capital Ltd;Barclays;BOCOM International Securities Ltd;Central Wealth Securities Investment Ltd;CMB International Capital Corp Ltd;CMBC Securities Co Ltd;Guotai Junan Securities (Hong Kong) Ltd;Haitong International Securities Co Ltd;Orient Securities Hong Kong Ltd;Standard Chartered Bank;Tianda Securities Ltd</t>
  </si>
  <si>
    <t>Standard Chartered Bank;Tianda Securities Ltd;BOCOM International Securities Ltd;Haitong International Securities Co Ltd;Guotai Junan Securities (Hong Kong) Ltd;Admiralty Harbour Capital Ltd;Barclays;Central Wealth Securities Investment Ltd;CMB International Capital Corp Ltd;CMBC Securities Co Ltd;Orient Securities Hong Kong Ltd</t>
  </si>
  <si>
    <t>神州租车有限公司</t>
  </si>
  <si>
    <t>CARINC 9.75 03/31/24</t>
  </si>
  <si>
    <t>XS2293887035</t>
  </si>
  <si>
    <t>2021-03-26</t>
  </si>
  <si>
    <t>神州租车 9.75 2024-03-31</t>
  </si>
  <si>
    <t>B3/B-</t>
  </si>
  <si>
    <t>2024-03-31</t>
  </si>
  <si>
    <t>10.25%区域</t>
  </si>
  <si>
    <t xml:space="preserve">10.00% </t>
  </si>
  <si>
    <t>2.06%</t>
  </si>
  <si>
    <t>China International Capital Corp HK Securiti;Goldman Sachs (Asia);JP Morgan Securities Asia Ltd</t>
  </si>
  <si>
    <t>新发;要约回购</t>
  </si>
  <si>
    <t>Caa1/B-</t>
  </si>
  <si>
    <t>146D</t>
  </si>
  <si>
    <t>CARINC</t>
  </si>
  <si>
    <t>CAR Inc</t>
  </si>
  <si>
    <t>条款：控制权变更回售@101%；发行人赎回选择：发行人可以选择在2023年3月31日或之后的任何时间以等于100％加上本金息票的37.5％的赎回价格赎回这些债券</t>
  </si>
  <si>
    <t>JP Morgan Securities Asia Ltd;China International Capital Corp HK Securiti;Goldman Sachs (Asia)</t>
  </si>
  <si>
    <t>WHEELK 3.5 04/13/24</t>
  </si>
  <si>
    <t>HK0000722022</t>
  </si>
  <si>
    <t>2021-03-25</t>
  </si>
  <si>
    <t>会德丰 3.5 2024-04-13</t>
  </si>
  <si>
    <t>2024-04-13</t>
  </si>
  <si>
    <t>159D</t>
  </si>
  <si>
    <t>AVIILC 1.75 03/30/24</t>
  </si>
  <si>
    <t>XS2320779130</t>
  </si>
  <si>
    <t>2021-03-24</t>
  </si>
  <si>
    <t>中航租赁 1.75 2024-03-30</t>
  </si>
  <si>
    <t>2024-03-30</t>
  </si>
  <si>
    <t>T+200 bps 区域</t>
  </si>
  <si>
    <t xml:space="preserve">CT3+155 bps </t>
  </si>
  <si>
    <t>Bank of China;BOC International;China Securities International Corporate Fin;DBS Bank Ltd/Hong Kong;Haitong International Securities Co Ltd;ICBC International;ICBC Macau;ICBC Singapore;Standard Chartered Bank</t>
  </si>
  <si>
    <t>145D</t>
  </si>
  <si>
    <t>Bank of China;BOC International;BOCOM International Securities Ltd;China Securities International Corporate Fin;CMBC Securities Co Ltd;DBS Bank Ltd/Hong Kong;Guotai Junan International Holdings;Haitong International Securities Co Ltd;ICBC International;ICBC Macau;ICBC Singapore;Industrial Bank/Hong Kong;Natixis;Shanghai Pudong Development Bank/Hong Kong;Silk Road International Capital Ltd;Standard Chartered Bank</t>
  </si>
  <si>
    <t>BOC International;Guotai Junan International Holdings;Bank of China;Haitong International Securities Co Ltd;Silk Road International Capital Ltd;ICBC International;Industrial Bank/Hong Kong;China Securities International Corporate Fin;DBS Bank Ltd/Hong Kong;Standard Chartered Bank;ICBC Macau;BOCOM International Securities Ltd;Shanghai Pudong Development Bank/Hong Kong;ICBC Singapore;Natixis;CMBC Securities Co Ltd</t>
  </si>
  <si>
    <t>GOHOAS 4.5 02/29/24</t>
  </si>
  <si>
    <t>XS2237430058</t>
  </si>
  <si>
    <t>国厚资产 4.5 2024-02-29</t>
  </si>
  <si>
    <t>4.500%区域</t>
  </si>
  <si>
    <t>4.500%</t>
  </si>
  <si>
    <t>ABC International Holding;CCB International Capital Ltd;Haitong International Securities Co Ltd;Standard Chartered Bank</t>
  </si>
  <si>
    <t>ABC International Holding;Bison Bank SA;CCB International Capital Ltd;China Everbright Securities (HK);China International Capital Corp HK Securiti;China Industrial Securities International Br;Guoyuan Capital Hong Kong Ltd;Haitong International Securities Co Ltd;Standard Chartered Bank</t>
  </si>
  <si>
    <t>Standard Chartered Bank;Guoyuan Capital Hong Kong Ltd;Haitong International Securities Co Ltd;China International Capital Corp HK Securiti;ABC International Holding;China Everbright Securities (HK);Bison Bank SA;CCB International Capital Ltd;China Industrial Securities International Br</t>
  </si>
  <si>
    <t>科学城(广州)投资集团有限公司</t>
  </si>
  <si>
    <t>GZDZCD 2.95 03/30/24</t>
  </si>
  <si>
    <t>XS2322572459</t>
  </si>
  <si>
    <t>2021-03-23</t>
  </si>
  <si>
    <t>科学城集团 2.95 2024-03-30</t>
  </si>
  <si>
    <t>3.00%</t>
  </si>
  <si>
    <t>-2.01%</t>
  </si>
  <si>
    <t>黄埔区</t>
  </si>
  <si>
    <t>ABC International Holding;Guotai Junan International Holdings;Hongkong &amp; Shanghai Banking Corporation Ltd</t>
  </si>
  <si>
    <t>GZDZCD</t>
  </si>
  <si>
    <t>SCI HK Development Ltd</t>
  </si>
  <si>
    <t>ABC International Holding;BOCOM International Asia Ltd;CMB Wing Lung Bank;CMBC Capital Holdings;CNCB Hong Kong Capital;Guotai Junan International Holdings;Haitong International Securities Co Ltd;Hongkong &amp; Shanghai Banking Corporation Ltd;ICBC International Capital Ltd;Luso International Banking Ltd;Shanghai Pudong Development Bank/Hong Kong</t>
  </si>
  <si>
    <t>BOCOM International Asia Ltd;CNCB Hong Kong Capital;Guotai Junan International Holdings;CMBC Capital Holdings;Haitong International Securities Co Ltd;Luso International Banking Ltd;Shanghai Pudong Development Bank/Hong Kong;ABC International Holding;Hongkong &amp; Shanghai Banking Corporation Ltd;ICBC International Capital Ltd;CMB Wing Lung Bank</t>
  </si>
  <si>
    <t>Bank of East Asia;Deutsche Bank AG/Singapore;Guotai Junan International Holdings;Hongkong &amp; Shanghai Banking Corporation Ltd;Merrill Lynch Asia Pacific;UBS AG/Hong Kong</t>
  </si>
  <si>
    <t>ANJQIC 2.6 03/25/24</t>
  </si>
  <si>
    <t>XS2285901935</t>
  </si>
  <si>
    <t>2021-03-22</t>
  </si>
  <si>
    <t>七彩灵峰乡旅 2.6 2024-03-25</t>
  </si>
  <si>
    <t>江苏银行股份有限公司杭州分行</t>
  </si>
  <si>
    <t>2021-09-25</t>
  </si>
  <si>
    <t>Alpha International Securities Hong Kong Ltd;CEB International Capital Corp Ltd;China Everbright Securities (HK);CMBC Capital Holdings;Dongxing Securities;Haitong International Securities Co Ltd</t>
  </si>
  <si>
    <t>Dongxing Securities;CEB International Capital Corp Ltd;CMBC Capital Holdings;Haitong International Securities Co Ltd;China Everbright Securities (HK);Alpha International Securities Hong Kong Ltd</t>
  </si>
  <si>
    <t>WHARF 3.4 03/30/24</t>
  </si>
  <si>
    <t>HK0000721883</t>
  </si>
  <si>
    <t>九龙仓集团 3.4 2024-03-30</t>
  </si>
  <si>
    <t>CCBESA 0.8 03/26/24</t>
  </si>
  <si>
    <t>XS2321528858</t>
  </si>
  <si>
    <t>中国建设银行 0.8 2024-03-26</t>
  </si>
  <si>
    <t>-3.74%</t>
  </si>
  <si>
    <t>China Construction Bank (Asia)</t>
  </si>
  <si>
    <t>CCBESA</t>
  </si>
  <si>
    <t>2021-09-26</t>
  </si>
  <si>
    <t>中国建设银行卢森堡分行</t>
  </si>
  <si>
    <t>南充鹏达嘉陵江(集团)实业有限公司</t>
  </si>
  <si>
    <t>NANPEN 3.5 02/24/24</t>
  </si>
  <si>
    <t>XS2307636238</t>
  </si>
  <si>
    <t>2021-03-18</t>
  </si>
  <si>
    <t>鹏达嘉陵江(集团) 3.5 2024-02-24</t>
  </si>
  <si>
    <t>2.9233</t>
  </si>
  <si>
    <t>南充市</t>
  </si>
  <si>
    <t>高坪区</t>
  </si>
  <si>
    <t>Central Wealth Securities Investment Ltd;CMBC Capital Holdings;Po Tai Securities Hong Kong Ltd;SunRiver International Securities</t>
  </si>
  <si>
    <t>110D</t>
  </si>
  <si>
    <t>NANPEN</t>
  </si>
  <si>
    <t>Nanchong Pengda Jialing River Group Industrial Co Ltd</t>
  </si>
  <si>
    <t>CMBC Capital Holdings;Central Wealth Securities Investment Ltd;SunRiver International Securities;Po Tai Securities Hong Kong Ltd</t>
  </si>
  <si>
    <t>JINKGR 1.98 03/25/24</t>
  </si>
  <si>
    <t>XS2310619916</t>
  </si>
  <si>
    <t>南昌金开 1.98 2024-03-25</t>
  </si>
  <si>
    <t>Dongxing Securities HK Financing Holding Co;ICBC International Securities Ltd;ICBC (Asia)</t>
  </si>
  <si>
    <t>Dongxing Securities HK Financing Holding Co;ICBC International Securities Ltd;ICBC (Asia);Shanghai Pudong Development Bank/Hong Kong</t>
  </si>
  <si>
    <t>Dongxing Securities HK Financing Holding Co;Shanghai Pudong Development Bank/Hong Kong;ICBC (Asia);ICBC International Securities Ltd</t>
  </si>
  <si>
    <t>浙江吉利控股集团有限公司</t>
  </si>
  <si>
    <t>GEELZ 1.375 03/25/24</t>
  </si>
  <si>
    <t>XS2295883206</t>
  </si>
  <si>
    <t>吉利控股 1.375 2024-03-25</t>
  </si>
  <si>
    <t>T+160 bps区域</t>
  </si>
  <si>
    <t>CT3+108 bps</t>
  </si>
  <si>
    <t>中国银行股份有限公司新加坡分行</t>
  </si>
  <si>
    <t>47.0%</t>
  </si>
  <si>
    <t>Bank of China/Singapore;BNP Paribas;China CITIC Bank International Ltd;DBS Bank;Hongkong &amp; Shanghai Banking Corporation Ltd</t>
  </si>
  <si>
    <t>GEELZ</t>
  </si>
  <si>
    <t>Levc Finance Ltd</t>
  </si>
  <si>
    <t>Bank of China/Singapore;BNP Paribas;China CITIC Bank International Ltd;China Construction Bank (Asia);China Everbright Bank/Hong Kong;CMBC Securities Co Ltd;DBS Bank;Hongkong &amp; Shanghai Banking Corporation Ltd;Natixis</t>
  </si>
  <si>
    <t>China Construction Bank (Asia);Bank of China/Singapore;DBS Bank;China CITIC Bank International Ltd;Natixis;Hongkong &amp; Shanghai Banking Corporation Ltd;China Everbright Bank/Hong Kong;BNP Paribas;CMBC Securities Co Ltd</t>
  </si>
  <si>
    <t>华南城控股有限公司</t>
  </si>
  <si>
    <t>CSCHCN 9 10/09/24</t>
  </si>
  <si>
    <t>XS2238030162</t>
  </si>
  <si>
    <t>2021-03-17</t>
  </si>
  <si>
    <t>华南城 9 2024-10-09</t>
  </si>
  <si>
    <t>3.5863</t>
  </si>
  <si>
    <t>14.5%区域</t>
  </si>
  <si>
    <t>14.375%</t>
  </si>
  <si>
    <t>-2.64%</t>
  </si>
  <si>
    <t>CCB International Capital Ltd</t>
  </si>
  <si>
    <t>338D</t>
  </si>
  <si>
    <t>CSCHCN</t>
  </si>
  <si>
    <t>China South City Holdings Ltd</t>
  </si>
  <si>
    <t>2021-03-09</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</si>
  <si>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11.95%票据的到期日延长至2024年10月9日，年利率降至9.0%，将在付款日生效；在生效时间未偿还的11.95%票据本金的2.5%、2.5%、5%、5%分别应在2022年11月20日、2023年2月9日、2023年8月9日、2024年2月9日支付。条款：控制权变更回售@101%.</t>
  </si>
  <si>
    <t>Guotai Junan International Holdings;Credit Suisse;HeungKong Financial;Haitong International Securities Co Ltd;Vision Capital International Holdings Ltd;Admiralty Harbour Capital Ltd;UBS;Deutsche Bank;China CITIC Bank International Ltd;CCB International Capital Ltd;BOC International Holdings Ltd</t>
  </si>
  <si>
    <t>江苏盐城港大丰港开发集团有限公司</t>
  </si>
  <si>
    <t>DAFPOR 2.4 03/23/24</t>
  </si>
  <si>
    <t>XS2320461390</t>
  </si>
  <si>
    <t>大丰海港控股 2.4 2024-03-23</t>
  </si>
  <si>
    <t>2024-03-23</t>
  </si>
  <si>
    <t>大丰区</t>
  </si>
  <si>
    <t>Tensant Securities Ltd;Haitong International Securities Co Ltd;BOSC International Comp Ltd</t>
  </si>
  <si>
    <t>138D</t>
  </si>
  <si>
    <t>DAFPOR</t>
  </si>
  <si>
    <t>Dafeng Port Heshun Technology Co Ltd</t>
  </si>
  <si>
    <t>江苏大丰海港控股集团有限公司</t>
  </si>
  <si>
    <t>CEB International Capital Corp Ltd;China Everbright Securities (HK);China Industrial Securities International Br;Huarong International Securities Ltd;Shanghai Pudong Development Bank/Hong Kong</t>
  </si>
  <si>
    <t>CEB International Capital Corp Ltd;Shanghai Pudong Development Bank/Hong Kong;Haitong International Securities Co Ltd;BOSC International Comp Ltd;China Everbright Securities (HK);Huarong International Securities Ltd;Tensant Securities Ltd;China Industrial Securities International Br</t>
  </si>
  <si>
    <t>水发集团有限公司</t>
  </si>
  <si>
    <t>SHUGRP 4 03/24/24</t>
  </si>
  <si>
    <t>XS2314615233</t>
  </si>
  <si>
    <t>水发集团 4 2024-03-24</t>
  </si>
  <si>
    <t>2024-03-24</t>
  </si>
  <si>
    <t xml:space="preserve">4.0% </t>
  </si>
  <si>
    <t>China International Capital Corp HK Securiti;Guotai Junan Securities (Hong Kong) Ltd;Huatai Financial Holdings Hong Kong Ltd</t>
  </si>
  <si>
    <t>139D</t>
  </si>
  <si>
    <t>SHUGRP</t>
  </si>
  <si>
    <t>Shuifa International Holdings BVI Co Ltd</t>
  </si>
  <si>
    <t>Bank of China;CEB International Capital Corp Ltd;China Industrial Securities International Br;CMB Wing Lung Bank;CNCB Hong Kong Capital;GF Securities Hong Kong Brokerage Ltd;Haitong Bank SA;Haitong International Securities Co Ltd;SPDB International Capital Ltd</t>
  </si>
  <si>
    <t>CNCB Hong Kong Capital;Huatai Financial Holdings Hong Kong Ltd;CEB International Capital Corp Ltd;GF Securities Hong Kong Brokerage Ltd;Bank of China;Haitong Bank SA;Haitong International Securities Co Ltd;Guotai Junan Securities (Hong Kong) Ltd;China International Capital Corp HK Securiti;SPDB International Capital Ltd;CMB Wing Lung Bank;China Industrial Securities International Br</t>
  </si>
  <si>
    <t>HKMTGC 0.79 03/25/24</t>
  </si>
  <si>
    <t>HK0000707536</t>
  </si>
  <si>
    <t>2021-03-16</t>
  </si>
  <si>
    <t>香港按揭证券 0.79 2024-03-25</t>
  </si>
  <si>
    <t>GLPCHI 2.6 02/09/24</t>
  </si>
  <si>
    <t>G218001</t>
  </si>
  <si>
    <t>普洛斯控股 2.6 2024-02-09</t>
  </si>
  <si>
    <t>2021-02-09</t>
  </si>
  <si>
    <t>China Merchants Bank International</t>
  </si>
  <si>
    <t>HKMTGC 0.81 03/21/24</t>
  </si>
  <si>
    <t>HK0000707478</t>
  </si>
  <si>
    <t>香港按揭证券 0.81 2024-03-21</t>
  </si>
  <si>
    <t>MTRC 2.9 03/24/24</t>
  </si>
  <si>
    <t>HK0000707460</t>
  </si>
  <si>
    <t>香港铁路 2.9 2024-03-24</t>
  </si>
  <si>
    <t>AMC Wanhai Securities Ltd;CRIC Securities Co Ltd;Guotai Junan Securities;UBS AG;Yango International Financial Holdings Ltd;Yonxi International Finance Holdings Ltd</t>
  </si>
  <si>
    <t>FANGYA 5.3 03/22/24</t>
  </si>
  <si>
    <t>XS2265218441</t>
  </si>
  <si>
    <t>方洋集团 5.3 2024-03-22</t>
  </si>
  <si>
    <t>2021-09-22</t>
  </si>
  <si>
    <t>Alpha International Securities Hong Kong Ltd;BOSC International Comp Ltd;CEB International Capital Corp Ltd;Dongxing Securities HK Financing Holding Co;Guoyuan Capital Hong Kong Ltd;Haitong International Securities Co Ltd;JQ Securities Hong Kong Ltd</t>
  </si>
  <si>
    <t>CEB International Capital Corp Ltd;BOSC International Comp Ltd;Dongxing Securities HK Financing Holding Co;Guoyuan Capital Hong Kong Ltd;Haitong International Securities Co Ltd;JQ Securities Hong Kong Ltd;Alpha International Securities Hong Kong Ltd</t>
  </si>
  <si>
    <t>MTRC 2.8 03/25/24</t>
  </si>
  <si>
    <t>HK0000707445</t>
  </si>
  <si>
    <t>2021-03-12</t>
  </si>
  <si>
    <t>香港铁路 2.8 2024-03-25</t>
  </si>
  <si>
    <t>陕西金融资产管理股份有限公司</t>
  </si>
  <si>
    <t>SXFIAM 3.2 03/18/24</t>
  </si>
  <si>
    <t>XS2298176988</t>
  </si>
  <si>
    <t>2021-03-11</t>
  </si>
  <si>
    <t>陕西金资 3.2 2024-03-18</t>
  </si>
  <si>
    <t xml:space="preserve">3.4% </t>
  </si>
  <si>
    <t>-2.20%</t>
  </si>
  <si>
    <t>BOC International;China International Capital Corp HK Securiti;CMB Wing Lung Bank;Bank of China;Shanghai Pudong Development Bank/Hong Kong</t>
  </si>
  <si>
    <t>SXFIAM</t>
  </si>
  <si>
    <t>2021-09-18</t>
  </si>
  <si>
    <t>Shaanxi Financial Assets Management Co Ltd</t>
  </si>
  <si>
    <t>China Everbright Bank/Hong Kong;China Minsheng Banking Corp Ltd/Hong Kong;Bank of Communications/Hong Kong;BOCOM International Securities Ltd;Haitong International Securities Co Ltd</t>
  </si>
  <si>
    <t>BOC International;China Minsheng Banking Corp Ltd/Hong Kong;BOCOM International Securities Ltd;Haitong International Securities Co Ltd;Bank of China;Shanghai Pudong Development Bank/Hong Kong;China International Capital Corp HK Securiti;China Everbright Bank/Hong Kong;CMB Wing Lung Bank;Bank of Communications/Hong Kong</t>
  </si>
  <si>
    <t>RUDOTR 2.4 03/15/24</t>
  </si>
  <si>
    <t>XS2313351889</t>
  </si>
  <si>
    <t>2021-03-10</t>
  </si>
  <si>
    <t>金鑫交通 2.4 2024-03-15</t>
  </si>
  <si>
    <t>北京银行股份有限公司南京分行</t>
  </si>
  <si>
    <t>AMC Wanhai Securities Ltd;China Galaxy International Securities Hong K;Soochow Securities</t>
  </si>
  <si>
    <t>AMC Wanhai Securities Ltd;China Galaxy International Securities Hong K;Industrial Bank/Hong Kong;Shanghai Pudong Development Bank/Hong Kong;Soochow Securities</t>
  </si>
  <si>
    <t>Shanghai Pudong Development Bank/Hong Kong;AMC Wanhai Securities Ltd;China Galaxy International Securities Hong K;Industrial Bank/Hong Kong;Soochow Securities</t>
  </si>
  <si>
    <t>北京汽车股份有限公司</t>
  </si>
  <si>
    <t>BAICM 2 03/16/24</t>
  </si>
  <si>
    <t>XS2311286111</t>
  </si>
  <si>
    <t>北京汽车 2 2024-03-16</t>
  </si>
  <si>
    <t>CT3+220 bps区域</t>
  </si>
  <si>
    <t>CT3+ 180 +/- 2.5bps</t>
  </si>
  <si>
    <t>0.92%</t>
  </si>
  <si>
    <t>顺义区</t>
  </si>
  <si>
    <t>79.0%</t>
  </si>
  <si>
    <t>Bank of Communications/Hong Kong;China Everbright Bank/Hong Kong;DBS Bank</t>
  </si>
  <si>
    <t>BAICM</t>
  </si>
  <si>
    <t>Baic Finance Investment Co Ltd</t>
  </si>
  <si>
    <t>Bank of Communications/Hong Kong;China CITIC Bank International Ltd;China Everbright Bank/Hong Kong;China International Capital Corp HK Securiti;China PA Securities Hong Kong Co Ltd;CMBC Capital Holdings;DBS Bank;Industrial Bank/Hong Kong</t>
  </si>
  <si>
    <t>CMBC Capital Holdings;China International Capital Corp HK Securiti;China PA Securities Hong Kong Co Ltd;DBS Bank;China CITIC Bank International Ltd;Industrial Bank/Hong Kong;China Everbright Bank/Hong Kong;Bank of Communications/Hong Kong</t>
  </si>
  <si>
    <t>HKMTGC 0.785 03/15/24</t>
  </si>
  <si>
    <t>HK0000707247</t>
  </si>
  <si>
    <t>香港按揭证券 0.785 2024-03-15</t>
  </si>
  <si>
    <t>绍兴市上虞区国有资本投资运营有限公司</t>
  </si>
  <si>
    <t>SYSTIO 2.95 03/16/24</t>
  </si>
  <si>
    <t>XS2296307767</t>
  </si>
  <si>
    <t>上虞国资 2.95 2024-03-16</t>
  </si>
  <si>
    <t xml:space="preserve">2.95% </t>
  </si>
  <si>
    <t>0.18%</t>
  </si>
  <si>
    <t>上虞区</t>
  </si>
  <si>
    <t>Bank of China;Guotai Junan Securities (Hong Kong) Ltd;Industrial Bank/Hong Kong;Zhongtai International Securities Ltd</t>
  </si>
  <si>
    <t>SYSTIO</t>
  </si>
  <si>
    <t>Shaoxing Shangyu State-owned Capital Investment Operation Co Ltd</t>
  </si>
  <si>
    <t>Bank of China;BOSC International Comp Ltd;China International Capital Corp HK Securiti;China Minsheng Banking Corp Ltd/Hong Kong;CMB Wing Lung Bank;CNCB Hong Kong Capital;Guotai Junan Securities (Hong Kong) Ltd;Industrial Bank/Hong Kong;Shanghai Pudong Development Bank/Hong Kong;Zhongtai International Securities Ltd;CNCB Hong Kong Capital</t>
  </si>
  <si>
    <t>CNCB Hong Kong Capital;Bank of China;BOSC International Comp Ltd;China Minsheng Banking Corp Ltd/Hong Kong;Shanghai Pudong Development Bank/Hong Kong;Guotai Junan Securities (Hong Kong) Ltd;China International Capital Corp HK Securiti;Industrial Bank/Hong Kong;Zhongtai International Securities Ltd;CMB Wing Lung Bank</t>
  </si>
  <si>
    <t>浙商银行股份有限公司</t>
  </si>
  <si>
    <t>ZHESHG 1.1 03/16/24</t>
  </si>
  <si>
    <t>XS2313674462</t>
  </si>
  <si>
    <t>浙商银行 1.1 2024-03-16</t>
  </si>
  <si>
    <t>CT3+120bps区域</t>
  </si>
  <si>
    <t>CT3+80bps</t>
  </si>
  <si>
    <t>CCB International Securities Ltd;CLSA Ltd</t>
  </si>
  <si>
    <t>ZHESHG</t>
  </si>
  <si>
    <t>ABC International Holding;Bank of China;Bank of China Hong Kong Ltd;Bank of Communications;BOSC International Comp Ltd;CCB International Securities Ltd;China Everbright Bank/Hong Kong;China International Capital Corp;Cinda International Capital Ltd;CLSA Ltd;CMB International Securities Ltd;CMB Wing Lung Bank;CMBC Capital Holdings;Credit Agricole CIB;Guotai Junan International Holdings;Haitong International Securities Co Ltd;Huatai Financial Holdings Hong Kong Ltd;Industrial Bank/Hong Kong;ICBC (Asia);ICBC International;Shanghai Pudong Development Bank/Hong Kong;SPDB International Capital Ltd</t>
  </si>
  <si>
    <t>Guotai Junan International Holdings;Bank of China;Bank of China Hong Kong Ltd;CMBC Capital Holdings;Haitong International Securities Co Ltd;Credit Agricole CIB;ICBC International;Industrial Bank/Hong Kong;ICBC (Asia);CMB Wing Lung Bank;Cinda International Capital Ltd;Huatai Financial Holdings Hong Kong Ltd;BOSC International Comp Ltd;Shanghai Pudong Development Bank/Hong Kong;Bank of Communications;SPDB International Capital Ltd;ABC International Holding;China International Capital Corp;China Everbright Bank/Hong Kong;CLSA Ltd;CCB International Securities Ltd;CMB International Securities Ltd</t>
  </si>
  <si>
    <t>XIANST 2.7 03/11/24</t>
  </si>
  <si>
    <t>XS2297498110</t>
  </si>
  <si>
    <t>2021-03-08</t>
  </si>
  <si>
    <t>高技术集团 2.7 2024-03-11</t>
  </si>
  <si>
    <t>渤海银行股份有限公司西安分行</t>
  </si>
  <si>
    <t>China Minsheng Banking Corp Ltd/Hong Kong;Fosun Hani Securities;Industrial Bank/Hong Kong;Shanghai Pudong Development Bank/Hong Kong;Wilson Securities Ltd</t>
  </si>
  <si>
    <t>2021-09-11</t>
  </si>
  <si>
    <t>China Minsheng Banking Corp Ltd/Hong Kong;Shanghai Pudong Development Bank/Hong Kong;Wilson Securities Ltd;Industrial Bank/Hong Kong;Fosun Hani Securities</t>
  </si>
  <si>
    <t>吉安城投控股集团有限公司</t>
  </si>
  <si>
    <t>JNCTHG 4.5 03/12/24</t>
  </si>
  <si>
    <t>XS2278537787</t>
  </si>
  <si>
    <t>2021-03-05</t>
  </si>
  <si>
    <t>吉安城控 4.5 2024-03-12</t>
  </si>
  <si>
    <t>4.5%</t>
  </si>
  <si>
    <t>吉安市</t>
  </si>
  <si>
    <t>China CITIC Bank International Ltd;Shenwan Hongyuan Securities HK Ltd</t>
  </si>
  <si>
    <t>127D</t>
  </si>
  <si>
    <t>JNCTHG</t>
  </si>
  <si>
    <t>2021-09-12</t>
  </si>
  <si>
    <t>Ji'an Chengtou Holding Group Co Ltd</t>
  </si>
  <si>
    <t>Bank of China;BOCOM International Asia Ltd;China CITIC Bank International Ltd;CNCB Hong Kong Capital;Guotai Junan Securities (Hong Kong) Ltd;Guoyuan Capital Hong Kong Ltd;Industrial Bank/Hong Kong;Shenwan Hongyuan Securities HK Ltd</t>
  </si>
  <si>
    <t>BOCOM International Asia Ltd;CNCB Hong Kong Capital;Bank of China;Guoyuan Capital Hong Kong Ltd;Guotai Junan Securities (Hong Kong) Ltd;China CITIC Bank International Ltd;Industrial Bank/Hong Kong;Shenwan Hongyuan Securities HK Ltd</t>
  </si>
  <si>
    <t>BNKEA 1 03/12/24</t>
  </si>
  <si>
    <t>XS2313592656</t>
  </si>
  <si>
    <t>2021-03-04</t>
  </si>
  <si>
    <t>东亚银行 1 2024-03-12</t>
  </si>
  <si>
    <t>2022-03-12</t>
  </si>
  <si>
    <t>CHEVBK 0.929 03/11/24</t>
  </si>
  <si>
    <t>XS2297070190</t>
  </si>
  <si>
    <t>中国光大银行 0.929 2024-03-11</t>
  </si>
  <si>
    <t>CT3 + 110 bps区域</t>
  </si>
  <si>
    <t>CT3 + 65 bps</t>
  </si>
  <si>
    <t>0.15%</t>
  </si>
  <si>
    <t>Agricultural Bank of China/Hong Kong;Bank of Communications/Hong Kong;CCB International Capital Ltd;China Everbright Bank/Hong Kong;Citigroup Global Markets Asia Ltd;CMBC Capital Holdings</t>
  </si>
  <si>
    <t>ABC International;Agricultural Bank Of China/Singapore;Agricultural Bank of China/Hong Kong;Bank of East Asia;Bank of China;Bank of China Hong Kong Ltd;Bank of Communications/Hong Kong;BOCOM International Asia Ltd;BOSC International Comp Ltd;CCB International Capital Ltd;China CITIC Bank International Ltd;China Construction Bank (Asia);China Everbright Bank/Hong Kong;China International Capital Corp HK Securiti;China Industrial Securities International Br;China Minsheng Banking Corp Ltd/Hong Kong;Citigroup Global Markets Asia Ltd;CLSA Ltd;CMB International Capital Corp Ltd;CMBC Capital Holdings;Everbright Securities;Haitong International Securities Co Ltd;Huatai Financial Holdings Hong Kong Ltd;ICBC Singapore;ICBC Macau;ICBC International;ICBC (Asia);Industrial Bank/Hong Kong;Nanyang Commercial Bank Ltd;Natixis;Shanghai Pudong Development Bank/Hong Kong;SPDB International</t>
  </si>
  <si>
    <t>BOCOM International Asia Ltd;ABC International;Bank of China;China CITIC Bank International Ltd;CMB International Capital Corp Ltd;Industrial Bank/Hong Kong;Bank of East Asia;CCB International Capital Ltd;Everbright Securities;Huatai Financial Holdings Hong Kong Ltd;Nanyang Commercial Bank Ltd;China Construction Bank (Asia);ICBC Singapore;Natixis;China Everbright Bank/Hong Kong;CLSA Ltd;Bank of Communications/Hong Kong;Bank of China Hong Kong Ltd;CMBC Capital Holdings;Haitong International Securities Co Ltd;Citigroup Global Markets Asia Ltd;ICBC International;ICBC (Asia);China Industrial Securities International Br;ICBC Macau;BOSC International Comp Ltd;China Minsheng Banking Corp Ltd/Hong Kong;Shanghai Pudong Development Bank/Hong Kong;SPDB International;Agricultural Bank of China/Hong Kong;China International Capital Corp HK Securiti;Agricultural Bank Of China/Singapore</t>
  </si>
  <si>
    <t>民生金融租赁股份有限公司</t>
  </si>
  <si>
    <t>MSFLCZ 3.15 03/10/24</t>
  </si>
  <si>
    <t>XS2249848719</t>
  </si>
  <si>
    <t>2021-03-03</t>
  </si>
  <si>
    <t>民生租赁 3.15 2024-03-10</t>
  </si>
  <si>
    <t>2024-03-10</t>
  </si>
  <si>
    <t>3.6%区域</t>
  </si>
  <si>
    <t>Senior Secured</t>
  </si>
  <si>
    <t>0.50%</t>
  </si>
  <si>
    <t>BOCOM International Asia Ltd;China International Capital Corp HK Securiti;China Minsheng Banking Corp Ltd/Hong Kong;China PA Securities Hong Kong Co Ltd;CMBC Capital Holdings;Credit Agricole CIB/Hong Kong;Emirates NBD PJSC;Guotai Junan Securities (Hong Kong) Ltd;Haitong International Securities Co Ltd;Huarong International Securities Ltd;Shanghai Pudong Development Bank/Hong Kong;Tai Fung Bank</t>
  </si>
  <si>
    <t>125D</t>
  </si>
  <si>
    <t>MSFLCZ</t>
  </si>
  <si>
    <t>Landmark Funding 2020 Ltd</t>
  </si>
  <si>
    <t>BOCOM International Asia Ltd;Emirates NBD PJSC;China Minsheng Banking Corp Ltd/Hong Kong;CMBC Capital Holdings;Haitong International Securities Co Ltd;Shanghai Pudong Development Bank/Hong Kong;Guotai Junan Securities (Hong Kong) Ltd;China International Capital Corp HK Securiti;China PA Securities Hong Kong Co Ltd;Credit Agricole CIB/Hong Kong;Tai Fung Bank;Huarong International Securities Ltd</t>
  </si>
  <si>
    <t>2021-03-02</t>
  </si>
  <si>
    <t>Credit Suisse;Deutsche Bank;Guotai Junan International Holdings;Haitong International Securities Co Ltd;UBS</t>
  </si>
  <si>
    <t>Admiralty Harbour Capital Ltd;BOC International Holdings Ltd;CCB International Capital Ltd;China CITIC Bank International Ltd;Credit Suisse;Deutsche Bank;Guotai Junan International Holdings;Haitong International Securities Co Ltd;HeungKong Financial;UBS;Vision Capital International Holdings Ltd</t>
  </si>
  <si>
    <t>HKMTGC 0.72 03/05/24</t>
  </si>
  <si>
    <t>HK0000707023</t>
  </si>
  <si>
    <t>2021-02-26</t>
  </si>
  <si>
    <t>香港按揭证券 0.72 2024-03-05</t>
  </si>
  <si>
    <t>2022-03-05</t>
  </si>
  <si>
    <t>SUNAC 5.95 04/26/24</t>
  </si>
  <si>
    <t>XS2287889708</t>
  </si>
  <si>
    <t>2021-02-25</t>
  </si>
  <si>
    <t>融创中国 5.95 2024-04-26</t>
  </si>
  <si>
    <t>3.2466</t>
  </si>
  <si>
    <t>6.50% 区域</t>
  </si>
  <si>
    <t>0.10%</t>
  </si>
  <si>
    <t>88.0%</t>
  </si>
  <si>
    <t>Barclays;China CITIC Bank International Ltd;China Securities International;Citigroup;Credit Suisse;Guotai Junan International Holdings;HSBC;Morgan Stanley</t>
  </si>
  <si>
    <t>2021-01-26</t>
  </si>
  <si>
    <t>条款：控制权变更回售@101%；互换：立即与原票据进行互换并形成单一系列
发行人赎回选择： 2023年1月26日之后按照102%赎回</t>
  </si>
  <si>
    <t>Barclays Bank PLC;Guotai Junan Securities (Hong Kong) Ltd;Citigroup Global Markets Asia Ltd;China CITIC Bank International Ltd;China Securities International Corporate Fin;Hongkong &amp; Shanghai Banking Corporation Ltd;Morgan Stanley &amp; Co International PLC;Credit Suisse (HK) Ltd</t>
  </si>
  <si>
    <t>HKMTGC 0.68 03/01/24</t>
  </si>
  <si>
    <t>HK0000706983</t>
  </si>
  <si>
    <t>香港按揭证券 0.68 2024-03-01</t>
  </si>
  <si>
    <t>青岛华通国有资本投资运营集团有限公司</t>
  </si>
  <si>
    <t>QDHTCO 2.98 03/04/24</t>
  </si>
  <si>
    <t>XS2280636494</t>
  </si>
  <si>
    <t>华通集团 2.98 2024-03-04</t>
  </si>
  <si>
    <t>16.0%</t>
  </si>
  <si>
    <t>Bank of China;China International Capital Corp HK Securiti;China PA Securities Hong Kong Co Ltd;Industrial Bank/Hong Kong;Standard Chartered Bank Hong Kong Ltd</t>
  </si>
  <si>
    <t>QDHTCO</t>
  </si>
  <si>
    <t>2021-09-04</t>
  </si>
  <si>
    <t>Huatong International Investment Holdings Co Ltd</t>
  </si>
  <si>
    <t>青岛华通国有资本运营(集团)有限责任公司</t>
  </si>
  <si>
    <t>ABC International Holding;Bank of China;BOCOM International Securities Ltd;China International Capital Corp HK Securiti;China Minsheng Banking Corp Ltd/Hong Kong;China PA Securities Hong Kong Co Ltd;CLSA Ltd;CMB Wing Lung Bank;CNCB Hong Kong Capital;DBS Bank;Guotai Junan Securities (Hong Kong) Ltd;Haitong International Securities Co Ltd;ICBC International Securities Ltd;Industrial Bank/Hong Kong;Shanghai Pudong Development Bank/Hong Kong;Standard Chartered Bank;CMBC Capital Holdings</t>
  </si>
  <si>
    <t>Bank of China;Haitong International Securities Co Ltd;CMBC Capital Holdings;Guotai Junan Securities (Hong Kong) Ltd;DBS Bank;Industrial Bank/Hong Kong;CMB Wing Lung Bank;ICBC International Securities Ltd;Standard Chartered Bank;CNCB Hong Kong Capital;Standard Chartered Bank Hong Kong Ltd;BOCOM International Securities Ltd;China Minsheng Banking Corp Ltd/Hong Kong;Shanghai Pudong Development Bank/Hong Kong;China International Capital Corp HK Securiti;China PA Securities Hong Kong Co Ltd;ABC International Holding;CLSA Ltd</t>
  </si>
  <si>
    <t>CDBLFD 1.375 03/04/24</t>
  </si>
  <si>
    <t>XS2297057767</t>
  </si>
  <si>
    <t>国银金租 1.375 2024-03-04</t>
  </si>
  <si>
    <t>T3+155bps区域</t>
  </si>
  <si>
    <t>T3+115bps</t>
  </si>
  <si>
    <t>38.0%</t>
  </si>
  <si>
    <t>Bank of China;Bank of Communications/Hong Kong;China CITIC Bank International Ltd;China International Capital Corp;DBS Bank;ICBC Singapore;Standard Chartered Bank Hong Kong Ltd</t>
  </si>
  <si>
    <t>Bank of China;Bank of Communications/Hong Kong;China CITIC Bank International Ltd;China Minsheng Banking Corp Ltd/Hong Kong;China Securities International Corporate Fin;Credit Agricole CIB;CTBC Bank;DBS Bank;ICBC Singapore;KGI Asia Ltd;MUFG SECURITIES ASIA LTD;Shanghai Pudong Development Bank/Hong Kong;Standard Chartered Bank Hong Kong Ltd;United Overseas Bank Ltd/Hong Kong</t>
  </si>
  <si>
    <t>MUFG SECURITIES ASIA LTD;Bank of China;Credit Agricole CIB;DBS Bank;China CITIC Bank International Ltd;China Securities International Corporate Fin;Standard Chartered Bank Hong Kong Ltd;China Minsheng Banking Corp Ltd/Hong Kong;CTBC Bank;Shanghai Pudong Development Bank/Hong Kong;ICBC Singapore;China International Capital Corp;KGI Asia Ltd;Bank of Communications/Hong Kong;United Overseas Bank Ltd/Hong Kong</t>
  </si>
  <si>
    <t>FTHDGR 10.875 03/02/24</t>
  </si>
  <si>
    <t>XS2306557401</t>
  </si>
  <si>
    <t>花样年控股 10.875 2024-03-02</t>
  </si>
  <si>
    <t>11.60% 区域</t>
  </si>
  <si>
    <t>11.35%</t>
  </si>
  <si>
    <t>-4.05%</t>
  </si>
  <si>
    <t>70.0%</t>
  </si>
  <si>
    <t>BNP Paribas;China CITIC Bank International Ltd;CMBC International Securities Ltd;Deutsche Bank AG/Singapore;Guotai Junan International Holdings;Haitong International Securities Co Ltd;Morgan Stanley &amp; Co International PLC;Nomura Singapore Ltd;UBS AG/Hong Kong</t>
  </si>
  <si>
    <t>BNP Paribas;China CITIC Bank International Ltd;CMBC Capital Holdings;Deutsche Bank AG/Singapore;Guotai Junan International Holdings;Haitong International Securities Co Ltd;Morgan Stanley &amp; Co International PLC;Nomura Singapore Ltd;UBS AG/Hong Kong</t>
  </si>
  <si>
    <t>Deutsche Bank AG/Singapore;CMBC International Securities Ltd;Guotai Junan International Holdings;CMBC Capital Holdings;Haitong International Securities Co Ltd;UBS AG/Hong Kong;China CITIC Bank International Ltd;Morgan Stanley &amp; Co International PLC;Nomura Singapore Ltd;BNP Paribas</t>
  </si>
  <si>
    <t>远东宏信有限公司</t>
  </si>
  <si>
    <t>FRESHK 2.625 03/03/24</t>
  </si>
  <si>
    <t>XS2302544353</t>
  </si>
  <si>
    <t>2021-02-24</t>
  </si>
  <si>
    <t>远东宏信 2.625 2024-03-03</t>
  </si>
  <si>
    <t>2024-03-03</t>
  </si>
  <si>
    <t>CT3 + 285 bps区域</t>
  </si>
  <si>
    <t>CT3 + 240 bps</t>
  </si>
  <si>
    <t>0.51%</t>
  </si>
  <si>
    <t>BNP Paribas;Guotai Junan Securities (Hong Kong) Ltd;MUFG SECURITIES ASIA LTD;SMBC Nikko Capital Markets Ltd</t>
  </si>
  <si>
    <t>118D</t>
  </si>
  <si>
    <t>FRESHK</t>
  </si>
  <si>
    <t>Far East Horizon Ltd</t>
  </si>
  <si>
    <t>Bank of East Asia;BNP Paribas;China Everbright Bank/Hong Kong;Emirates NBD PJSC;Guotai Junan Securities (Hong Kong) Ltd;Industrial Bank/Hong Kong;MUFG SECURITIES ASIA LTD;SMBC Nikko Capital Markets Ltd</t>
  </si>
  <si>
    <t>MUFG SECURITIES ASIA LTD;Emirates NBD PJSC;Guotai Junan Securities (Hong Kong) Ltd;Industrial Bank/Hong Kong;SMBC Nikko Capital Markets Ltd;Bank of East Asia;China Everbright Bank/Hong Kong;BNP Paribas</t>
  </si>
  <si>
    <t>广州富力地产股份有限公司</t>
  </si>
  <si>
    <t>GZRFPR 11.625 09/03/24</t>
  </si>
  <si>
    <t>XS2307743075</t>
  </si>
  <si>
    <t>富力地产 11.625 2024-09-03</t>
  </si>
  <si>
    <t>12.0%区域</t>
  </si>
  <si>
    <t>11.625%</t>
  </si>
  <si>
    <t>-1.08%</t>
  </si>
  <si>
    <t>62.0%</t>
  </si>
  <si>
    <t>China CITIC Bank International Ltd;Credit Suisse (HK) Ltd;HeungKong Financial;JP Morgan Securities Asia Ltd</t>
  </si>
  <si>
    <t>GZRFPR</t>
  </si>
  <si>
    <t>2023-09-03</t>
  </si>
  <si>
    <t>Easy Tactic Ltd</t>
  </si>
  <si>
    <t>富力地产(香港)有限公司和富力地产若干境外注册的子公司</t>
  </si>
  <si>
    <t>条款：控制权变更回售@101%；发行人赎回选择：2023年9月3日后按照105%赎回，2024年3月3日后按照102.5%赎回</t>
  </si>
  <si>
    <t>JP Morgan Securities Asia Ltd;HeungKong Financial;China CITIC Bank International Ltd;Credit Suisse (HK) Ltd</t>
  </si>
  <si>
    <t>AGRBK 0.75 03/02/24</t>
  </si>
  <si>
    <t>XS2305450574</t>
  </si>
  <si>
    <t>2021-02-23</t>
  </si>
  <si>
    <t>中国农业银行 0.75 2024-03-02</t>
  </si>
  <si>
    <t>T+105 bps区域</t>
  </si>
  <si>
    <t>T+60 bps</t>
  </si>
  <si>
    <t>Agricultural Bank Of China/Singapore;Agricultural Bank of China/Hong Kong;Bank of China/Singapore;Bank of Communications/Hong Kong;China Construction Bank (Asia);China Construction Bank Corp/Singapore;DBS Bank;Hongkong &amp; Shanghai Banking Corporation Ltd;Standard Chartered Bank Singapore Ltd</t>
  </si>
  <si>
    <t>Agricultural Bank Of China Ltd/Singapore</t>
  </si>
  <si>
    <t>ABC International Holding;Agricultural Bank Of China/Singapore;Agricultural Bank of China/Hong Kong;Bank of China/Singapore;Bank of Communications/Hong Kong;BNP Paribas;China Construction Bank (Asia);China Construction Bank Corp/Singapore;China Everbright Bank/Hong Kong;Citigroup Global Markets Asia Ltd;Credit Agricole CIB/Singapore;DBS Bank;Hongkong &amp; Shanghai Banking Corporation Ltd;ICBC Singapore;Industrial Bank/Hong Kong;Mizuho Securities Asia Ltd;Oversea-Chinese Banking Corp;Shanghai Pudong Development Bank/Hong Kong;Standard Chartered Bank Singapore Ltd;United Overseas Bank</t>
  </si>
  <si>
    <t>Credit Agricole CIB/Singapore;Standard Chartered Bank Singapore Ltd;Citigroup Global Markets Asia Ltd;Bank of China/Singapore;DBS Bank;Industrial Bank/Hong Kong;Oversea-Chinese Banking Corp;Hongkong &amp; Shanghai Banking Corporation Ltd;United Overseas Bank;China Construction Bank Corp/Singapore;China Construction Bank (Asia);Shanghai Pudong Development Bank/Hong Kong;Agricultural Bank of China/Hong Kong;ICBC Singapore;ABC International Holding;Mizuho Securities Asia Ltd;Agricultural Bank Of China/Singapore;China Everbright Bank/Hong Kong;Bank of Communications/Hong Kong;BNP Paribas</t>
  </si>
  <si>
    <t>HKMTGC 0.635 03/01/24</t>
  </si>
  <si>
    <t>HK0000706892</t>
  </si>
  <si>
    <t>2021-02-22</t>
  </si>
  <si>
    <t>香港按揭证券 0.635 2024-03-01</t>
  </si>
  <si>
    <t>2021-03-01</t>
  </si>
  <si>
    <t>WREICL 3 02/26/24</t>
  </si>
  <si>
    <t>HK0000706868</t>
  </si>
  <si>
    <t>2021-02-19</t>
  </si>
  <si>
    <t>九龙仓置业 3 2024-02-26</t>
  </si>
  <si>
    <t>WREICL 2.95 02/26/24</t>
  </si>
  <si>
    <t>HK0000706850</t>
  </si>
  <si>
    <t>九龙仓置业 2.95 2024-02-26</t>
  </si>
  <si>
    <t>HKMTGC 0.585 02/26/24</t>
  </si>
  <si>
    <t>HK0000706827</t>
  </si>
  <si>
    <t>香港按揭证券 0.585 2024-02-26</t>
  </si>
  <si>
    <t>泰州华信药业投资有限公司</t>
  </si>
  <si>
    <t>TAIHUA 5 02/22/24</t>
  </si>
  <si>
    <t>XS2262459956</t>
  </si>
  <si>
    <t>华信药业 5 2024-02-22</t>
  </si>
  <si>
    <t>China Minsheng Banking Corp Ltd/Hong Kong;Fosun Hani Securities;Guoyuan Capital Hong Kong Ltd;Industrial Bank Co Ltd/ Guangxi</t>
  </si>
  <si>
    <t>医药商业</t>
  </si>
  <si>
    <t>TAIHUA</t>
  </si>
  <si>
    <t>2021-08-22</t>
  </si>
  <si>
    <t>Huaxin Pharmaceutical Hong Kong Co Ltd</t>
  </si>
  <si>
    <t>China Industrial Securities International Br;China Minsheng Banking Corp Ltd/Hong Kong;Fosun Hani Securities;Guoyuan Capital Hong Kong Ltd;Industrial Bank Co Ltd/ Guangxi</t>
  </si>
  <si>
    <t>China Minsheng Banking Corp Ltd/Hong Kong;Guoyuan Capital Hong Kong Ltd;Fosun Hani Securities;Industrial Bank Co Ltd/ Guangxi;China Industrial Securities International Br</t>
  </si>
  <si>
    <t>FRESHK 4.7 02/09/24</t>
  </si>
  <si>
    <t>XS2286604181</t>
  </si>
  <si>
    <t>2021-02-04</t>
  </si>
  <si>
    <t>远东宏信 4.7 2024-02-09</t>
  </si>
  <si>
    <t>5.00%区域</t>
  </si>
  <si>
    <t>4.70%</t>
  </si>
  <si>
    <t>44.0%</t>
  </si>
  <si>
    <t>Standard Chartered Bank Hong Kong Ltd;Shanghai Pudong Development Bank/Hong Kong;Guotai Junan Securities (Hong Kong) Ltd;China International Capital Corp HK Securiti;China CITIC Bank International Ltd;Oversea-Chinese Banking Corp;CMB Wing Lung Bank</t>
  </si>
  <si>
    <t>金川集团股份有限公司</t>
  </si>
  <si>
    <t>JINCHU 4 02/10/24</t>
  </si>
  <si>
    <t>XS2294198549</t>
  </si>
  <si>
    <t>金川 4 2024-02-10</t>
  </si>
  <si>
    <t>4.5% 区域</t>
  </si>
  <si>
    <t>4.00%</t>
  </si>
  <si>
    <t>0.41%</t>
  </si>
  <si>
    <t>金昌市</t>
  </si>
  <si>
    <t>BNP Paribas;BOCOM International Asia Ltd;CCB International Capital Ltd;China Minsheng Banking Corp Ltd/Hong Kong;China Securities International;CNCB Hong Kong Capital;Industrial Bank/Hong Kong;Morgan Stanley</t>
  </si>
  <si>
    <t>金属非金属新材料</t>
  </si>
  <si>
    <t>JINCHU</t>
  </si>
  <si>
    <t>Jinchuan Golden Ocean Capital Ltd</t>
  </si>
  <si>
    <t>BNP Paribas;BOCOM International Asia Ltd;CCB International Capital Ltd;China Minsheng Banking Corp Ltd/Hong Kong;China Securities International;CNCB Hong Kong Capital;Industrial Bank/Hong Kong;Morgan Stanley;Shanghai Pudong Development Bank/Hong Kong;SPDB International Capital Ltd;Standard Chartered Bank Hong Kong Ltd;Zhongtai International Securities Ltd</t>
  </si>
  <si>
    <t>BOCOM International Asia Ltd;CNCB Hong Kong Capital;Standard Chartered Bank Hong Kong Ltd;China Minsheng Banking Corp Ltd/Hong Kong;Shanghai Pudong Development Bank/Hong Kong;China Securities International;Industrial Bank/Hong Kong;SPDB International Capital Ltd;Zhongtai International Securities Ltd;CCB International Capital Ltd;Morgan Stanley;BNP Paribas</t>
  </si>
  <si>
    <t>鑫苑置业有限公司</t>
  </si>
  <si>
    <t>XIN 14 01/25/24</t>
  </si>
  <si>
    <t>XS2290806954</t>
  </si>
  <si>
    <t>2021-02-03</t>
  </si>
  <si>
    <t>鑫苑置业 14 2024-01-25</t>
  </si>
  <si>
    <t>14%</t>
  </si>
  <si>
    <t>-0.88%</t>
  </si>
  <si>
    <t>Guotai Junan International Holdings;Valuable Capital Ltd</t>
  </si>
  <si>
    <t>XIN</t>
  </si>
  <si>
    <t>2023-01-25</t>
  </si>
  <si>
    <t>2021-07-25</t>
  </si>
  <si>
    <t>Xinyuan Real Estate Co Ltd</t>
  </si>
  <si>
    <t>2021-01-25</t>
  </si>
  <si>
    <t>条款：控制权变更回售@101%；投资者回售选择：2023年1月25日可以100%回售；可互换性：立即互换，与现有票据合并形成单一系列；平价交易</t>
  </si>
  <si>
    <t>Guotai Junan International Holdings;Valuable Capital Ltd;Vision Capital International Holdings Ltd</t>
  </si>
  <si>
    <t>Guotai Junan International Holdings;Haitong International Securities Co Ltd;Admiralty Harbour Capital Ltd;AMTD Global Markets Ltd;Central Wealth Securities Investment Ltd;China International Capital Corp HK Secu;Valuable Capital Ltd</t>
  </si>
  <si>
    <t>西南证券股份有限公司</t>
  </si>
  <si>
    <t>SWSECU 4 02/09/24</t>
  </si>
  <si>
    <t>XS2289193810</t>
  </si>
  <si>
    <t>西南证券 4 2024-02-09</t>
  </si>
  <si>
    <t>0.93%</t>
  </si>
  <si>
    <t>BNP Paribas;BOSC International Comp Ltd;CMB International Securities Ltd;Haitong International Securities Co Ltd;Huatai International Finance Ltd;Southwest Securities HK Brokerage Ltd</t>
  </si>
  <si>
    <t>SWSECU</t>
  </si>
  <si>
    <t>Southwest Securities International Securities Ltd</t>
  </si>
  <si>
    <t>BNP Paribas;BOCOM International Securities Ltd;BOSC International Comp Ltd;China CITIC Bank International Ltd;China Everbright Bank/Hong Kong;China Securities International;CLSA Ltd;CMB International Securities Ltd;CMBC Securities Co Ltd;Guotai Junan International Holdings;Haitong International Securities Co Ltd;Huatai Financial Holdings Hong Kong Ltd;Orient Securities Hong Kong Ltd;Southwest Securities HK Brokerage Ltd;SPDB International Capital Ltd</t>
  </si>
  <si>
    <t>Guotai Junan International Holdings;Haitong International Securities Co Ltd;Huatai International Finance Ltd;China CITIC Bank International Ltd;Southwest Securities HK Brokerage Ltd;Huatai Financial Holdings Hong Kong Ltd;BOCOM International Securities Ltd;BOSC International Comp Ltd;China Securities International;SPDB International Capital Ltd;China Everbright Bank/Hong Kong;CLSA Ltd;BNP Paribas;CMB International Securities Ltd;CMBC Securities Co Ltd;Orient Securities Hong Kong Ltd</t>
  </si>
  <si>
    <t>CINDBK 1.04 02/10/24</t>
  </si>
  <si>
    <t>XS2293867946</t>
  </si>
  <si>
    <t>信银投资 1.04 2024-02-10</t>
  </si>
  <si>
    <t>-4.31%</t>
  </si>
  <si>
    <t>China Securities International;CMBC Capital Holdings;CNCB Hong Kong Capital</t>
  </si>
  <si>
    <t>CINDBK</t>
  </si>
  <si>
    <t>CNCB Hong Kong Capital;CMBC Capital Holdings;China Securities International</t>
  </si>
  <si>
    <t>WHEELK 1.45 02/09/24</t>
  </si>
  <si>
    <t>HK0000685559</t>
  </si>
  <si>
    <t>2021-02-02</t>
  </si>
  <si>
    <t>会德丰 1.45 2024-02-09</t>
  </si>
  <si>
    <t>2021-05-09</t>
  </si>
  <si>
    <t>HKMTGC 2.7 02/09/24</t>
  </si>
  <si>
    <t>HK0000685427</t>
  </si>
  <si>
    <t>香港按揭证券 2.7 2024-02-09</t>
  </si>
  <si>
    <t>Australia &amp; New Zealand Banking Group/HK;Bank of China Hong Kong Ltd;Mizuho Securities Asia Ltd</t>
  </si>
  <si>
    <t>Standard Chartered Bank Hong Kong Ltd;Bank of China Hong Kong Ltd;Credit Agricole CIB/Hong Kong;Australia &amp; New Zealand Banking Group/HK;Hongkong &amp; Shanghai Banking Corporation Ltd;Mizuho Securities Asia Ltd</t>
  </si>
  <si>
    <t>China CITIC Bank International Ltd;China International Capital Corp HK Securiti;Standard Chartered Bank Hong Kong Ltd</t>
  </si>
  <si>
    <t>CMB Wing Lung Bank;Guotai Junan Securities (Hong Kong) Ltd;Oversea-Chinese Banking Corp;Shanghai Pudong Development Bank/Hong Kong</t>
  </si>
  <si>
    <t>兴业证券股份有限公司</t>
  </si>
  <si>
    <t>CISIFG 2 02/09/24</t>
  </si>
  <si>
    <t>XS2270463255</t>
  </si>
  <si>
    <t>兴业证券 2 2024-02-09</t>
  </si>
  <si>
    <t>Bank of China;China International Capital Corp HK Securiti;China Industrial Securities International Br;China Minsheng Banking Corp Ltd/Hong Kong;CMB International Securities Ltd;CMB Wing Lung Bank;CMBC Capital Holdings;Industrial Bank/Hong Kong;Shanghai Pudong Development Bank/Hong Kong;SPDB International</t>
  </si>
  <si>
    <t>CISIFG</t>
  </si>
  <si>
    <t>China Industrial Securities International Financial Group Ltd</t>
  </si>
  <si>
    <t>Bank of China Hong Kong Ltd;Bank of China;BOCOM International Securities Ltd;CEB International Capital Corp Ltd;China CITIC Bank International Ltd;China Everbright Bank/Hong Kong;China International Capital Corp HK Securiti;China Industrial Securities International Br;China Minsheng Banking Corp Ltd/Hong Kong;Chiyu Banking Corp;CMB International Securities Ltd;CMB Wing Lung Bank;CMBC Capital Holdings;China Everbright Securities (HK);Guosen Securities HK Capital Co Ltd;Guotai Junan International Holdings;Guoyuan Capital Hong Kong Ltd;Industrial Bank/Hong Kong;Shanghai Pudong Development Bank/Hong Kong;SPDB International;Zhongtai International Securities Ltd</t>
  </si>
  <si>
    <t>Chiyu Banking Corp;Guotai Junan International Holdings;CEB International Capital Corp Ltd;Bank of China Hong Kong Ltd;Bank of China;CMBC Capital Holdings;China CITIC Bank International Ltd;Industrial Bank/Hong Kong;Zhongtai International Securities Ltd;China Everbright Securities (HK);CMB Wing Lung Bank;China Industrial Securities International Br;BOCOM International Securities Ltd;China Minsheng Banking Corp Ltd/Hong Kong;Guoyuan Capital Hong Kong Ltd;Shanghai Pudong Development Bank/Hong Kong;SPDB International;China International Capital Corp HK Securiti;China Everbright Bank/Hong Kong;CMB International Securities Ltd;Guosen Securities HK Capital Co Ltd</t>
  </si>
  <si>
    <t>BCHINA 0.75 02/04/24</t>
  </si>
  <si>
    <t>CND100042M14</t>
  </si>
  <si>
    <t>2021-01-28</t>
  </si>
  <si>
    <t>中国银行 0.75 2024-02-04</t>
  </si>
  <si>
    <t>T+67bps</t>
  </si>
  <si>
    <t>15.0%</t>
  </si>
  <si>
    <t>Bank of China;Bank of China Hong Kong Ltd;BOCI Asia Ltd;Hongkong &amp; Shanghai Banking Corporation Ltd;BNP Paribas;Credit Agricole CIB;Citigroup Global Markets Ltd</t>
  </si>
  <si>
    <t>CMB International Securities Ltd;ABCI Capital Ltd;Agricultural Bank of China/Hong Kong;Bank of Communications/Hong Kong;BOSC International Comp Ltd;CCB International Capital Ltd;CEB International Capital Corp Ltd;China Construction Bank (Asia);China Everbright Bank/Hong Kong;China Industrial Securities International Brokerage Limited;China International Capital Corp HK Securiti;China Minsheng Banking Corp Ltd/Hong Kong;China Securities International Corporate Fin;CLSA Ltd;CMBC Securities Co Ltd;CMB Wing Lung Bank Limited;CNCB Hong Kong Capital;Daiwa Capital Markets Singapore Ltd;DBS Bank;GF Securities Hong Kong Brokerage Ltd;Huarong International Securities Ltd;JP Morgan Securities PLC;Mizuho Securities Asia Ltd;MUFG SECURITIES ASIA LTD;Nanyang Commercial Bank Ltd;Natixis;Shanghai Pudong Development Bank/Hong Kong;Shenwan Hongyuan Securities HK Ltd;Standard Chartered Bank;Skandinaviska Enskilda Banken AG;Societe Generale;Bank of East Asia</t>
  </si>
  <si>
    <t>CEB International Capital Corp Ltd;Bank of China;ABCI Capital Ltd;Hongkong &amp; Shanghai Banking Corporation Ltd;CCB International Capital Ltd;Bank of East Asia;CNCB Hong Kong Capital;Nanyang Commercial Bank Ltd;China Construction Bank (Asia);Natixis;Daiwa Capital Markets Singapore Ltd;China Everbright Bank/Hong Kong;CLSA Ltd;Bank of Communications/Hong Kong;CMBC Securities Co Ltd;MUFG SECURITIES ASIA LTD;Bank of China Hong Kong Ltd;Credit Agricole CIB;Citigroup Global Markets Ltd;DBS Bank;JP Morgan Securities PLC;China Securities International Corporate Fin;China Industrial Securities International Brokerage Limited;Standard Chartered Bank;GF Securities Hong Kong Brokerage Ltd;BOCI Asia Ltd;BOSC International Comp Ltd;China Minsheng Banking Corp Ltd/Hong Kong;Shanghai Pudong Development Bank/Hong Kong;Agricultural Bank of China/Hong Kong;China International Capital Corp HK Securiti;Societe Generale;CMB Wing Lung Bank Limited;Mizuho Securities Asia Ltd;Shenwan Hongyuan Securities HK Ltd;Huarong International Securities Ltd;Skandinaviska Enskilda Banken AG;CMB International Securities Ltd;BNP Paribas</t>
  </si>
  <si>
    <t>XIANST 2.6 02/02/24</t>
  </si>
  <si>
    <t>XS2292220824</t>
  </si>
  <si>
    <t>高技术集团 2.6 2024-02-02</t>
  </si>
  <si>
    <t>华夏银行股份有限公司西安分行</t>
  </si>
  <si>
    <t>China PA Securities Hong Kong Co Ltd;Dongxing Securities HK Financing Holding Co;Fosun Hani Securities;Wilson Securities Ltd;Shanghai Pudong Development Bank/Hong Kong</t>
  </si>
  <si>
    <t>Dongxing Securities HK Financing Holding Co;Shanghai Pudong Development Bank/Hong Kong;Wilson Securities Ltd;China PA Securities Hong Kong Co Ltd;Fosun Hani Securities</t>
  </si>
  <si>
    <t>ZJXCID 3.9 02/04/24</t>
  </si>
  <si>
    <t>XS2270458255</t>
  </si>
  <si>
    <t>新昌投发 3.9 2024-02-04</t>
  </si>
  <si>
    <t>BOSC International Comp Ltd;Guotai Junan International Holdings</t>
  </si>
  <si>
    <t>BOSC International Comp Ltd;Guotai Junan International Holdings;China Enterprise</t>
  </si>
  <si>
    <t>Guotai Junan International Holdings;BOSC International Comp Ltd;China Enterprise</t>
  </si>
  <si>
    <t>WREICL 3 02/05/24</t>
  </si>
  <si>
    <t>XS2295728906</t>
  </si>
  <si>
    <t>2021-01-27</t>
  </si>
  <si>
    <t>九龙仓置业 3 2024-02-05</t>
  </si>
  <si>
    <t>Standard Chartered Bank/Hong Kong</t>
  </si>
  <si>
    <t>2021-02-05</t>
  </si>
  <si>
    <t>TAIHUA 2.6 01/29/24</t>
  </si>
  <si>
    <t>XS2281979554</t>
  </si>
  <si>
    <t>华信药业 2.6 2024-01-29</t>
  </si>
  <si>
    <t>江苏银行股份有限公司泰州分行</t>
  </si>
  <si>
    <t>Central Wealth Securities Investment Ltd;China Industrial Securities International Br;Dongxing Securities HK Financing Holding Co;Fosun Hani Securities;Guoyuan Capital Hong Kong Ltd;Industrial Bank/Hong Kong;Shanghai Pudong Development Bank/Hong Kong;Zhongtai International Securities Ltd</t>
  </si>
  <si>
    <t>2021-01-29</t>
  </si>
  <si>
    <t>Dongxing Securities HK Financing Holding Co;Guoyuan Capital Hong Kong Ltd;Shanghai Pudong Development Bank/Hong Kong;Central Wealth Securities Investment Ltd;Industrial Bank/Hong Kong;Zhongtai International Securities Ltd;Fosun Hani Securities;China Industrial Securities International Br</t>
  </si>
  <si>
    <t>海南省农垦投资控股集团有限公司</t>
  </si>
  <si>
    <t>HNFARM 3 02/03/24</t>
  </si>
  <si>
    <t>XS2291799778</t>
  </si>
  <si>
    <t>海南农垦 3 2024-02-03</t>
  </si>
  <si>
    <t>3.500%区域</t>
  </si>
  <si>
    <t>China International Capital Corp HK Securiti;Guotai Junan Securities (Hong Kong) Ltd;ICBC International Securities Ltd</t>
  </si>
  <si>
    <t>种植业</t>
  </si>
  <si>
    <t>89D</t>
  </si>
  <si>
    <t>HNFARM</t>
  </si>
  <si>
    <t>Hainan State Farms International HK Co Ltd</t>
  </si>
  <si>
    <t>Shanghai Pudong Development Bank/Hong Kong;Zhongtai International Securities Ltd;BOCOM International Securities Ltd;China Minsheng Banking Corp Ltd/Hong Kong;CEB International Capital Corp Ltd;Industrial Bank/Hong Kong;BOCI Asia Ltd</t>
  </si>
  <si>
    <t>CEB International Capital Corp Ltd;BOCI Asia Ltd;Shanghai Pudong Development Bank/Hong Kong;BOCOM International Securities Ltd;China Minsheng Banking Corp Ltd/Hong Kong;Guotai Junan Securities (Hong Kong) Ltd;China International Capital Corp HK Securiti;Zhongtai International Securities Ltd;Industrial Bank/Hong Kong;ICBC International Securities Ltd</t>
  </si>
  <si>
    <t>中信银行股份有限公司</t>
  </si>
  <si>
    <t>CINDBK 0.875 02/02/24</t>
  </si>
  <si>
    <t>XS2289897972</t>
  </si>
  <si>
    <t>中信银行 0.875 2024-02-02</t>
  </si>
  <si>
    <t>T3 + 120bps 区域</t>
  </si>
  <si>
    <t>T3 + 78bps</t>
  </si>
  <si>
    <t>ABCI Capital Ltd;Bank of China;Bank of Communications/Hong Kong;CCB International Capital Ltd;China CITIC Bank International Ltd;CMB International Capital Corp Ltd;ICBC International Securities Ltd;JP Morgan Securities Asia Pacific Ltd;Mizuho Securities Asia Ltd;Oversea-Chinese Banking Corp;Shanghai Pudong Development Bank/Hong Kong</t>
  </si>
  <si>
    <t>China Citic Bank Corp Ltd/London</t>
  </si>
  <si>
    <t>ABCI Capital Ltd;Bank of China;Bank of Communications/Hong Kong;CCB International Capital Ltd;China CITIC Bank International Ltd;China Everbright Bank/Hong Kong;China International Capital Corp HK Securiti;China Minsheng Banking Corp Ltd/Hong Kong;China Securities International Corporate Fin;Chiyu Banking Corp;Citigroup Global Markets Asia Ltd;CLSA Ltd;CMB International Capital Corp Ltd;CMB Wing Lung Bank;CMBC Securities Co Ltd;CNCB Hong Kong Capital;Credit Agricole CIB;CTBC Bank;DBS Bank;Emirates NBD Capital Ltd;Hongkong &amp; Shanghai Banking Corporation Ltd;ICBC International Securities Ltd;ICBC Singapore;Industrial Bank/Hong Kong;JP Morgan Securities Asia Pacific Ltd;Merrill Lynch Asia Pacific;Mizuho Securities Asia Ltd;Nanyang Commercial Bank Ltd;Natixis;Oversea-Chinese Banking Corp;Shanghai Pudong Development Bank/Hong Kong;SMBC Nikko Capital Markets Ltd</t>
  </si>
  <si>
    <t>Bank of China;ABCI Capital Ltd;China CITIC Bank International Ltd;CMB International Capital Corp Ltd;Industrial Bank/Hong Kong;Hongkong &amp; Shanghai Banking Corporation Ltd;CCB International Capital Ltd;CNCB Hong Kong Capital;Nanyang Commercial Bank Ltd;CTBC Bank;ICBC Singapore;Natixis;China Everbright Bank/Hong Kong;CLSA Ltd;Bank of Communications/Hong Kong;CMBC Securities Co Ltd;Chiyu Banking Corp;Credit Agricole CIB;Citigroup Global Markets Asia Ltd;DBS Bank;China Securities International Corporate Fin;Oversea-Chinese Banking Corp;SMBC Nikko Capital Markets Ltd;CMB Wing Lung Bank;ICBC International Securities Ltd;China Minsheng Banking Corp Ltd/Hong Kong;Shanghai Pudong Development Bank/Hong Kong;Merrill Lynch Asia Pacific;JP Morgan Securities Asia Pacific Ltd;China International Capital Corp HK Securiti;Emirates NBD Capital Ltd;Mizuho Securities Asia Ltd</t>
  </si>
  <si>
    <t>MOLAND 11.95 03/04/24</t>
  </si>
  <si>
    <t>XS2127478316</t>
  </si>
  <si>
    <t>当代置业 11.95 2024-03-04</t>
  </si>
  <si>
    <t>13.250%区域+2020年9月4日(含)至新票据交割日(不含)的应计利息</t>
  </si>
  <si>
    <t>-5.91%</t>
  </si>
  <si>
    <t>BOCOM International Holdings Co Ltd;BofA Securities;Credit Suisse;Deutsche Bank;Guotai Junan International Holdings;Haitong International Securities Co Ltd;FUTEC Financial Ltd;HSBC;Morgan Stanley;Orient Securities Hong Kong Ltd;UBS</t>
  </si>
  <si>
    <t>2021-02-01</t>
  </si>
  <si>
    <t>2023-03-04</t>
  </si>
  <si>
    <t>2020-09-04</t>
  </si>
  <si>
    <t>2020-03-04</t>
  </si>
  <si>
    <t>条款：控制权变更回售@101%；赎回选择：2023年3月4日及以后按照101%；平价交易</t>
  </si>
  <si>
    <t>Guotai Junan International Holdings;Morgan Stanley</t>
  </si>
  <si>
    <t>GUOPRO 14.25 01/25/24</t>
  </si>
  <si>
    <t>XS2280222410</t>
  </si>
  <si>
    <t>国瑞健康 14.25 2024-01-25</t>
  </si>
  <si>
    <t>-6.58%</t>
  </si>
  <si>
    <t>2022-04-25</t>
  </si>
  <si>
    <t>CDBLFD 1.4 01/27/24</t>
  </si>
  <si>
    <t>HK0000685146</t>
  </si>
  <si>
    <t>国银金租 1.4 2024-01-27</t>
  </si>
  <si>
    <t>2024-01-27</t>
  </si>
  <si>
    <t>82D</t>
  </si>
  <si>
    <t>Barclays Bank PLC;China CITIC Bank International Ltd;China Securities International Corporate Fin;Citigroup Global Markets Asia Ltd;Credit Suisse (HK) Ltd;Guotai Junan Securities (Hong Kong) Ltd;Hongkong &amp; Shanghai Banking Corporation Ltd;Morgan Stanley &amp; Co International PLC</t>
  </si>
  <si>
    <t>中国国际金融股份有限公司</t>
  </si>
  <si>
    <t>CICCHK 1.625 01/26/24</t>
  </si>
  <si>
    <t>XS2289592433</t>
  </si>
  <si>
    <t>2021-01-19</t>
  </si>
  <si>
    <t>中金公司 1.625 2024-01-26</t>
  </si>
  <si>
    <t>T3+180bps区域</t>
  </si>
  <si>
    <t>T3+142.5bps</t>
  </si>
  <si>
    <t>China International Capital Corp HK Securiti;Citigroup Global Markets Asia Ltd;Standard Chartered Bank Hong Kong Ltd</t>
  </si>
  <si>
    <t>CICC Hong Kong Finance 2016 MTN Ltd</t>
  </si>
  <si>
    <t>中国国际金融(香港)有限公司</t>
  </si>
  <si>
    <t>Agricultural Bank of China/Hong Kong;Bank of China;CCB International Capital Ltd;China CITIC Bank International Ltd;China Everbright Bank/Hong Kong;China International Capital Corp HK Securiti;China Industrial Securities International Br;China Minsheng Banking Corp Ltd/Hong Kong;Citigroup Global Markets Asia Ltd;ICBC (Asia);Industrial Bank/Hong Kong;Orient Securities Hong Kong Ltd;Shanghai Pudong Development Bank/Hong Kong;Standard Chartered Bank Hong Kong Ltd</t>
  </si>
  <si>
    <t>Bank of China;Citigroup Global Markets Asia Ltd;China CITIC Bank International Ltd;Industrial Bank/Hong Kong;ICBC (Asia);CCB International Capital Ltd;China Industrial Securities International Br;Standard Chartered Bank Hong Kong Ltd;China Minsheng Banking Corp Ltd/Hong Kong;Shanghai Pudong Development Bank/Hong Kong;Agricultural Bank of China/Hong Kong;China International Capital Corp HK Securiti;China Everbright Bank/Hong Kong;Orient Securities Hong Kong Ltd</t>
  </si>
  <si>
    <t>2021-01-18</t>
  </si>
  <si>
    <t>Credit Suisse (HK) Ltd;Guotai Junan Securities (Hong Kong) Ltd;Hongkong &amp; Shanghai Banking Corporation;UBS AG/Hong Kong</t>
  </si>
  <si>
    <t>Admiralty Harbour Capital Ltd;AMTD Global Markets Ltd;China International Capital Corp HK Secu;Guotai Junan International Holdings;Haitong International Securities Co Ltd</t>
  </si>
  <si>
    <t>Admiralty Harbour Capital Ltd;AMTD Global Markets Ltd;Central Wealth Securities Investment Ltd;China International Capital Corp HK Secu;Guotai Junan International Holdings;Haitong International Securities Co Ltd;Valuable Capital Ltd</t>
  </si>
  <si>
    <t>RUDOTR 2.8 01/21/24</t>
  </si>
  <si>
    <t>XS2288825008</t>
  </si>
  <si>
    <t>金鑫交通 2.8 2024-01-21</t>
  </si>
  <si>
    <t>AMC Wanhai Securities Ltd;Haitong International Securities Co Ltd;Shanghai Pudong Development Bank/Hong Kong</t>
  </si>
  <si>
    <t>AMC Wanhai Securities Ltd;China Galaxy International Securities Hong K;CMBC Securities Co Ltd;Guoyuan Capital Hong Kong Ltd;Haitong International Securities Co Ltd;Industrial Bank Co Ltd/ Guangxi;Shanghai Pudong Development Bank/Hong Kong</t>
  </si>
  <si>
    <t>Guoyuan Capital Hong Kong Ltd;Haitong International Securities Co Ltd;Shanghai Pudong Development Bank/Hong Kong;AMC Wanhai Securities Ltd;China Galaxy International Securities Hong K;Industrial Bank Co Ltd/ Guangxi;CMBC Securities Co Ltd</t>
  </si>
  <si>
    <t>中国信达(香港)控股有限公司</t>
  </si>
  <si>
    <t>CCAMCL 1.25 01/20/24</t>
  </si>
  <si>
    <t>XS2281791082</t>
  </si>
  <si>
    <t>2021-01-12</t>
  </si>
  <si>
    <t>信达香港 1.25 2024-01-20</t>
  </si>
  <si>
    <t>2024-01-20</t>
  </si>
  <si>
    <t>T+150bps区域</t>
  </si>
  <si>
    <t>T+115bps</t>
  </si>
  <si>
    <t>Agricultural Bank of China/Hong Kong;ANZ Securities Asia Ltd;Bank of China;Bank of China Hong Kong Ltd;Bank of Communications;BNP Paribas;BOCI Asia Ltd;CCB International Capital Ltd;China CITIC Bank International Ltd;China Construction Bank (Asia);China Minsheng Banking Corp Ltd/Hong Kong;Cinda International Capital Ltd;CMB International Capital Corp Ltd;DBS Bank;Haitong International Securities Co Ltd;Merrill Lynch Asia Pacific;Mizuho Securities Asia Ltd;Nanyang Commercial Bank Ltd;Standard Chartered Bank Hong Kong Ltd</t>
  </si>
  <si>
    <t>75D</t>
  </si>
  <si>
    <t>CCAMCL</t>
  </si>
  <si>
    <t>2021-01-20</t>
  </si>
  <si>
    <t>China Cinda 2020 I Management Ltd</t>
  </si>
  <si>
    <t>Agricultural Bank of China/Hong Kong;ANZ Securities Asia Ltd;Bank of China;Bank of Communications;BNP Paribas;BOCI Asia Ltd;CCB International Capital Ltd;China CITIC Bank International Ltd;China Construction Bank (Asia);China Galaxy International Securities Hong K;China International Capital Corp;China Merchants Securities (HK) Co Ltd;China Minsheng Banking Corp Ltd/Hong Kong;China Securities International;Cinda International Capital Ltd;CLSA Ltd;CMB International Capital Corp Ltd;CMB Wing Lung Bank;Credit Suisse (HK) Ltd;DBS Bank;Deutsche Bank AG/Hong Kong;Dongxing Securities HK Financing Holding Co;Haitong International Securities Co Ltd;Huarong International Securities Ltd;ICBC (Asia);Merrill Lynch Asia Pacific;Mizuho Securities Asia Ltd;Morgan Stanley Asia Ltd;Nanyang Commercial Bank Ltd;Shanghai Pudong Development Bank/Hong Kong;Standard Chartered Bank Hong Kong Ltd</t>
  </si>
  <si>
    <t>Bank of China;China Galaxy International Securities Hong K;China CITIC Bank International Ltd;CMB International Capital Corp Ltd;Deutsche Bank AG/Hong Kong;CCB International Capital Ltd;China Merchants Securities (HK) Co Ltd;ANZ Securities Asia Ltd;Credit Suisse (HK) Ltd;Cinda International Capital Ltd;Nanyang Commercial Bank Ltd;China Construction Bank (Asia);Dongxing Securities HK Financing Holding Co;Bank of Communications;China Securities International;China International Capital Corp;CLSA Ltd;Haitong International Securities Co Ltd;Bank of China Hong Kong Ltd;DBS Bank;ICBC (Asia);CMB Wing Lung Bank;Standard Chartered Bank Hong Kong Ltd;BOCI Asia Ltd;China Minsheng Banking Corp Ltd/Hong Kong;Shanghai Pudong Development Bank/Hong Kong;Morgan Stanley Asia Ltd;Agricultural Bank of China/Hong Kong;Merrill Lynch Asia Pacific;Mizuho Securities Asia Ltd;Huarong International Securities Ltd;BNP Paribas</t>
  </si>
  <si>
    <t>常州东方新城建设集团有限公司</t>
  </si>
  <si>
    <t>CZONCC 3 01/19/24</t>
  </si>
  <si>
    <t>XS2265235965</t>
  </si>
  <si>
    <t>东方新城 3 2024-01-19</t>
  </si>
  <si>
    <t>0.26%</t>
  </si>
  <si>
    <t>China Securities International Corporate Fin;ICBC International Securities Ltd</t>
  </si>
  <si>
    <t>CZONCC</t>
  </si>
  <si>
    <t>Enrong International Hongkong Ltd</t>
  </si>
  <si>
    <t>BOCOM International Securities Ltd;BOSC International Comp Ltd;CEB International Capital Corp Ltd;China Everbright Bank/Hong Kong;China Securities International Corporate Fin;CNCB Hong Kong Capital;Huarong International Securities Ltd;Hung Sing Securities Ltd;ICBC International Securities Ltd;Industrial Bank/Hong Kong</t>
  </si>
  <si>
    <t>CNCB Hong Kong Capital;CEB International Capital Corp Ltd;Hung Sing Securities Ltd;BOCOM International Securities Ltd;BOSC International Comp Ltd;Industrial Bank/Hong Kong;China Securities International Corporate Fin;China Everbright Bank/Hong Kong;Huarong International Securities Ltd;ICBC International Securities Ltd</t>
  </si>
  <si>
    <t>WREICL 2.95 01/19/24</t>
  </si>
  <si>
    <t>HK0000684842</t>
  </si>
  <si>
    <t>2021-01-11</t>
  </si>
  <si>
    <t>九龙仓置业 2.95 2024-01-19</t>
  </si>
  <si>
    <t>Hongkong &amp; Shanghai Banking Corporation Ltd</t>
  </si>
  <si>
    <t>AGRBK 0.85 01/19/24</t>
  </si>
  <si>
    <t>XS2279820125</t>
  </si>
  <si>
    <t>中国农业银行 0.85 2024-01-19</t>
  </si>
  <si>
    <t xml:space="preserve">CT3+110bps 区域 </t>
  </si>
  <si>
    <t>T+68bps</t>
  </si>
  <si>
    <t>-0.20%</t>
  </si>
  <si>
    <t>Agricultural Bank of China/Hong Kong;Citigroup Global Markets Asia Ltd;Credit Agricole CIB;JP Morgan Securities Asia Ltd;Merrill Lynch Asia Pacific;Mizuho Securities Asia Ltd</t>
  </si>
  <si>
    <t>Agricultural Bank of China Ltd/New York</t>
  </si>
  <si>
    <t>Agricultural Bank of China/Hong Kong;Bank of China Hong Kong Ltd;Bank of Communications/Hong Kong;Chiyu Banking Corp;Citigroup Global Markets Asia Ltd;CLSA Ltd;CMB Wing Lung Bank;Credit Agricole CIB;DBS Bank;Hongkong &amp; Shanghai Banking Corporation Ltd;JP Morgan Securities Asia Ltd;Merrill Lynch Asia Pacific;Mizuho Securities Asia Ltd;Standard Chartered Bank Hong Kong Ltd;Wells Fargo Securities Ltd</t>
  </si>
  <si>
    <t>Chiyu Banking Corp;JP Morgan Securities Asia Ltd;Bank of China Hong Kong Ltd;Credit Agricole CIB;Citigroup Global Markets Asia Ltd;DBS Bank;Hongkong &amp; Shanghai Banking Corporation Ltd;CMB Wing Lung Bank;Standard Chartered Bank Hong Kong Ltd;Agricultural Bank of China/Hong Kong;Merrill Lynch Asia Pacific;Mizuho Securities Asia Ltd;CLSA Ltd;Wells Fargo Securities Ltd;Bank of Communications/Hong Kong</t>
  </si>
  <si>
    <t>SHANPU 1 01/19/24</t>
  </si>
  <si>
    <t>XS2279870732</t>
  </si>
  <si>
    <t>浦发银行 1 2024-01-19</t>
  </si>
  <si>
    <t>T+84bps</t>
  </si>
  <si>
    <t>Agricultural Bank Of China/Singapore;Australia &amp; New Zealand Banking Group;Bank of China/Singapore;Bank of Communications/Hong Kong;China Construction Bank Corp/Singapore;Credit Agricole CIB/Singapore;CTBC Bank Co Ltd/Singapore;DBS Bank;ICBC Singapore;Shanghai Pudong Development Bank/SG</t>
  </si>
  <si>
    <t>Shanghai Pudong Development Bank Co Ltd/Singapore</t>
  </si>
  <si>
    <t>Agricultural Bank Of China/Singapore;Australia &amp; New Zealand Banking Group;Bank of China/Singapore;Bank of Communications/Hong Kong;China Construction Bank Corp/Singapore;China International Capital Corp HK Securiti;Citigroup Global Markets Asia Ltd;Commerzbank (South East Asia) Ltd;Credit Agricole CIB/Singapore;CTBC Bank Co Ltd/Singapore;DBS Bank;Haitong International Securities Singapore P;ICBC Singapore;JP Morgan Securities Asia Pacific Ltd;MUFG SECURITIES ASIA LTD;Oversea-Chinese Banking Corp;Shanghai Pudong Development Bank/Hong Kong;Shanghai Pudong Development Bank/SG;SPDB International Capital Ltd;Standard Chartered Bank Singapore Ltd;United Overseas Bank</t>
  </si>
  <si>
    <t>Credit Agricole CIB/Singapore;MUFG SECURITIES ASIA LTD;Standard Chartered Bank Singapore Ltd;Australia &amp; New Zealand Banking Group;Citigroup Global Markets Asia Ltd;Bank of China/Singapore;DBS Bank;Oversea-Chinese Banking Corp;United Overseas Bank;China Construction Bank Corp/Singapore;CTBC Bank Co Ltd/Singapore;Shanghai Pudong Development Bank/Hong Kong;Commerzbank (South East Asia) Ltd;JP Morgan Securities Asia Pacific Ltd;China International Capital Corp HK Securiti;ICBC Singapore;SPDB International Capital Ltd;Shanghai Pudong Development Bank/SG;Agricultural Bank Of China/Singapore;Haitong International Securities Singapore P;Bank of Communications/Hong Kong</t>
  </si>
  <si>
    <t>WHARF 1.1 01/15/24</t>
  </si>
  <si>
    <t>HK0000684818</t>
  </si>
  <si>
    <t>2021-01-08</t>
  </si>
  <si>
    <t>九龙仓集团 1.1 2024-01-15</t>
  </si>
  <si>
    <t>2024-01-15</t>
  </si>
  <si>
    <t>70D</t>
  </si>
  <si>
    <t>BCHINA 0.875 01/14/24</t>
  </si>
  <si>
    <t>XS2279870575</t>
  </si>
  <si>
    <t>2021-01-07</t>
  </si>
  <si>
    <t>中国银行 0.875 2024-01-14</t>
  </si>
  <si>
    <t>伦敦证券交易所;法兰克福证券交易所;斯图加特证券交易所</t>
  </si>
  <si>
    <t>T+110区域</t>
  </si>
  <si>
    <t>T+72 bps</t>
  </si>
  <si>
    <t>64.0%</t>
  </si>
  <si>
    <t>Bank of China;Bank of China Hong Kong Ltd;BNP Paribas;Credit Agricole CIB;HSBC</t>
  </si>
  <si>
    <t>2021-01-14</t>
  </si>
  <si>
    <t>Bank of China;Bank of China Hong Kong Ltd;BNP Paribas;BofA Securities;China International Capital Corp;Citigroup;Credit Agricole CIB;HSBC;ICBC (Asia);Mizuho Securities Co Ltd</t>
  </si>
  <si>
    <t>Citigroup;Mizuho Securities Co Ltd;BofA Securities;Bank of China;Bank of China Hong Kong Ltd;Credit Agricole CIB;China International Capital Corp;ICBC (Asia);HSBC;BNP Paribas</t>
  </si>
  <si>
    <t>CHXIN 4.2 01/14/24</t>
  </si>
  <si>
    <t>XS2241683577</t>
  </si>
  <si>
    <t>长兴城投 4.2 2024-01-14</t>
  </si>
  <si>
    <t>China Industrial Securities International Ca;China Securities International;Hung Sing Securities Ltd;Industrial Bank/Hong Kong</t>
  </si>
  <si>
    <t>China Industrial Securities International Ca;China Securities International;CNCB Hong Kong Capital;Hung Sing Securities Ltd;Industrial Bank/Hong Kong</t>
  </si>
  <si>
    <t>CNCB Hong Kong Capital;Hung Sing Securities Ltd;China Securities International;Industrial Bank/Hong Kong;China Industrial Securities International Ca</t>
  </si>
  <si>
    <t>CSCHCN 9 12/11/24</t>
  </si>
  <si>
    <t>XS2227909640</t>
  </si>
  <si>
    <t>2021-01-06</t>
  </si>
  <si>
    <t>华南城 9 2024-12-11</t>
  </si>
  <si>
    <t>4.2493</t>
  </si>
  <si>
    <t>2024-12-11</t>
  </si>
  <si>
    <t>12.75%区域</t>
  </si>
  <si>
    <t>12.35%区域</t>
  </si>
  <si>
    <t>-0.37%</t>
  </si>
  <si>
    <t>Guotai Junan International Holdings;Haitong International Securities Co Ltd;UBS</t>
  </si>
  <si>
    <t>2021-01-13</t>
  </si>
  <si>
    <t>2021-04-11</t>
  </si>
  <si>
    <t>2020-09-11</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</si>
  <si>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10.75%票据的到期日延长至2024年10月9日，年利率降至9.0%，将在付款日生效；在生效时间未偿还的10.75%票据本金的2.5%、2.5%、5%、5%分别应在2022年11月20日、2023年4月11日、2023年10月11日、2024年4月11日支付。条款：控制权变更回售@101%。</t>
  </si>
  <si>
    <t>Admiralty Harbour Capital Ltd;BNP Paribas;CCB International Capital Ltd;China CITIC Bank International Ltd;Deutsche Bank AG/Hong Kong;Fortune HK Securities Ltd;Guotai Junan International Holdings;Haitong International Securities Co Ltd;FUTEC Financial Ltd;Orient Securities Hong Kong Ltd;Standard Chartered Bank Hong Kong Ltd;UBS</t>
  </si>
  <si>
    <t>Guotai Junan International Holdings;Haitong International Securities Co Ltd;Barclays;UBS AG/Hong Kong;CMB International Capital Corp Ltd;CCB International Capital Ltd;FUTEC Financial Group;BOC International Holdings Ltd;Credit Suisse (HK) Ltd;Orient Securities Hong Kong Ltd</t>
  </si>
  <si>
    <t>WHARF 3.25 01/13/24</t>
  </si>
  <si>
    <t>HK0000671500</t>
  </si>
  <si>
    <t>2021-01-05</t>
  </si>
  <si>
    <t>九龙仓集团 3.25 2024-01-13</t>
  </si>
  <si>
    <t>WHARF 3.25 01/14/24</t>
  </si>
  <si>
    <t>HK0000671518</t>
  </si>
  <si>
    <t>九龙仓集团 3.25 2024-01-14</t>
  </si>
  <si>
    <t>SDBC 0.625 01/12/24</t>
  </si>
  <si>
    <t>XS2279124130</t>
  </si>
  <si>
    <t>国开行 0.625 2024-01-12</t>
  </si>
  <si>
    <t>香港交易所;中华（澳门）金融资产交易股份有限公司;斯图加特证券交易所</t>
  </si>
  <si>
    <t>CT3+85区域</t>
  </si>
  <si>
    <t>CT3+48bps</t>
  </si>
  <si>
    <t>Agricultural Bank of China/Hong Kong;ANZ;Bank of China Hong Kong Ltd;Bank of China;Bank of Communications/Hong Kong;Commonwealth Bank Australia;China Construction Bank (Asia);Chiyu Banking Corp;CMB Wing Lung Bank;Credit Agricole CIB;DBS Bank Ltd/Hong Kong;HSBC;Mizuho Financial;MUFG Bank Ltd;Nanyang Commercial Bank Ltd;Natixis;Oversea-Chinese Banking Corp;SMBC Nikko Securities Inc;Standard Chartered Bank;United Overseas Bank Ltd/Hong Kong</t>
  </si>
  <si>
    <t>Commonwealth Bank Australia;Chiyu Banking Corp;SMBC Nikko Securities Inc;MUFG Bank Ltd;Bank of China Hong Kong Ltd;Bank of China;Credit Agricole CIB;Oversea-Chinese Banking Corp;ANZ;CMB Wing Lung Bank;HSBC;DBS Bank Ltd/Hong Kong;Mizuho Financial;Standard Chartered Bank;Nanyang Commercial Bank Ltd;China Construction Bank (Asia);Agricultural Bank of China/Hong Kong;Natixis;Bank of Communications/Hong Kong;United Overseas Bank Ltd/Hong Kong</t>
  </si>
  <si>
    <t>渣打银行(香港)有限公司</t>
  </si>
  <si>
    <t>STANLN FLOAT 01/04/24</t>
  </si>
  <si>
    <t>XS2281305917</t>
  </si>
  <si>
    <t>2021-01-04</t>
  </si>
  <si>
    <t>渣打银行(香港) FLOAT 2024-01-04</t>
  </si>
  <si>
    <t>2.9808</t>
  </si>
  <si>
    <t>STANLN</t>
  </si>
  <si>
    <t>MONTHLY HIHD +180.00000</t>
  </si>
  <si>
    <t>2021-01-16</t>
  </si>
  <si>
    <t>新城控股集团股份有限公司</t>
  </si>
  <si>
    <t>FTLNHD 4.8 12/15/24</t>
  </si>
  <si>
    <t>XS2270462794</t>
  </si>
  <si>
    <t>2020-12-08</t>
  </si>
  <si>
    <t>新城控股 4.8 2024-12-15</t>
  </si>
  <si>
    <t>WR/BB-</t>
  </si>
  <si>
    <t>4.80%-4.85%区域</t>
  </si>
  <si>
    <t>1.21%</t>
  </si>
  <si>
    <t>CLSA Ltd;CMB International Securities Ltd;Haitong International Securities Co Ltd;Seazen Resources Securities Ltd</t>
  </si>
  <si>
    <t>--/BB</t>
  </si>
  <si>
    <t>39D+1.0Y</t>
  </si>
  <si>
    <t>2020-12-15</t>
  </si>
  <si>
    <t>New Metro Global Ltd</t>
  </si>
  <si>
    <t>Haitong International Securities Co Ltd;CLSA Ltd;Seazen Resources Securities Ltd;CMB International Securities Ltd</t>
  </si>
  <si>
    <t>CCBESA 1.264 11/10/24</t>
  </si>
  <si>
    <t>HK0000670940</t>
  </si>
  <si>
    <t>2020-12-03</t>
  </si>
  <si>
    <t>中国建设银行 1.264 2024-11-10</t>
  </si>
  <si>
    <t>3.9178</t>
  </si>
  <si>
    <t>2020-12-10</t>
  </si>
  <si>
    <t>China Construction Bank (Asia);HSBC</t>
  </si>
  <si>
    <t>新世界发展有限公司</t>
  </si>
  <si>
    <t>NWDEVL 4.8 PERP</t>
  </si>
  <si>
    <t>XS2268392599</t>
  </si>
  <si>
    <t>2020-12-02</t>
  </si>
  <si>
    <t>新世界发展 4.8 PERP</t>
  </si>
  <si>
    <t>0.66%</t>
  </si>
  <si>
    <t>54.0%</t>
  </si>
  <si>
    <t>Credit Suisse (HK) Ltd;Hongkong &amp; Shanghai Banking Corporation Ltd;UBS AG/Hong Kong</t>
  </si>
  <si>
    <t>124D+N</t>
  </si>
  <si>
    <t>NWDEVL</t>
  </si>
  <si>
    <t>2020-12-09</t>
  </si>
  <si>
    <t>NWD Finance BVI Ltd</t>
  </si>
  <si>
    <t>条款：控制权变更回售@100%；赎回选择：在2023年9月9日（发行日起的第三年付息日前3个月）或之后的任何工作日全部或部分按面值赎回，但部分赎回后至少有2.5亿美元未偿本金
支付结构：固定利率，无利息重置或上浮，每半年付息一次，日计数30/360
递延选择：发行人自行决定在累积和复合的基础上选择票息递延;受股息制动（dividend stopper）和3个月“look-back”期的股息推动（distribution pusher）影响
提早赎回：税务/会计/控制权变更/最低未偿金额-按面值赎回
控制权变更：发行人可选择按面值赎回证券，否则支付利率将从下一个付息日起增加300bps
会计处理：100%权益</t>
  </si>
  <si>
    <t>UBS AG/Hong Kong;Hongkong &amp; Shanghai Banking Corporation Ltd;Credit Suisse (HK) Ltd</t>
  </si>
  <si>
    <t>SUNAC 6.65 08/03/24</t>
  </si>
  <si>
    <t>XS2212116854</t>
  </si>
  <si>
    <t>2020-11-26</t>
  </si>
  <si>
    <t>融创中国 6.65 2024-08-03</t>
  </si>
  <si>
    <t>7.25%区域</t>
  </si>
  <si>
    <t>6.85%</t>
  </si>
  <si>
    <t>2020-12-01</t>
  </si>
  <si>
    <t>若干受限附属公司</t>
  </si>
  <si>
    <t>2020-08-03</t>
  </si>
  <si>
    <t>Barclays;China Citic Bank;China Industrial Securities International Ca;CMB International Capital Corp Ltd;Credit Suisse;Guotai Junan International Holdings;HSBC;Morgan Stanley</t>
  </si>
  <si>
    <t>Guotai Junan International Holdings;Barclays;CMB International Capital Corp Ltd;China CITIC Bank International Ltd;Hongkong &amp; Shanghai Banking Corporation Ltd;HSBC;China Industrial Securities International Br;Credit Suisse (HK) Ltd;China Citic Bank;Credit Suisse;Morgan Stanley Asia Ltd;China Industrial Securities International Ca;Morgan Stanley;CMB International Securities Ltd</t>
  </si>
  <si>
    <t>建业地产股份有限公司</t>
  </si>
  <si>
    <t>CENCHI 7.75 05/24/24</t>
  </si>
  <si>
    <t>XS2262030369</t>
  </si>
  <si>
    <t>2020-11-17</t>
  </si>
  <si>
    <t>建业地产 7.75 2024-05-24</t>
  </si>
  <si>
    <t>3.4959</t>
  </si>
  <si>
    <t>8.15%区域</t>
  </si>
  <si>
    <t>7.875%</t>
  </si>
  <si>
    <t>0.39%</t>
  </si>
  <si>
    <t>BNP Paribas;China CITIC Bank International Ltd;Deutsche Bank AG/Singapore;Guotai Junan Securities (Hong Kong) Ltd;Haitong International Securities Co Ltd;Merrill Lynch Asia Pacific;Morgan Stanley &amp; Co International PLC;Standard Chartered Bank Hong Kong Ltd</t>
  </si>
  <si>
    <t>18D+183D</t>
  </si>
  <si>
    <t>CENCHI</t>
  </si>
  <si>
    <t>2020-11-24</t>
  </si>
  <si>
    <t>2023-11-24</t>
  </si>
  <si>
    <t>Central China Real Estate Ltd</t>
  </si>
  <si>
    <t>Deutsche Bank AG/Singapore;Standard Chartered Bank Hong Kong Ltd;Haitong International Securities Co Ltd;Guotai Junan Securities (Hong Kong) Ltd;Merrill Lynch Asia Pacific;China CITIC Bank International Ltd;Morgan Stanley &amp; Co International PLC;BNP Paribas</t>
  </si>
  <si>
    <t>Redco Properties Group Limited</t>
  </si>
  <si>
    <t>REDPRO 9.9 02/17/24</t>
  </si>
  <si>
    <t>XS2231089546</t>
  </si>
  <si>
    <t>2020-11-10</t>
  </si>
  <si>
    <t>力高集团 9.9 2024-02-17</t>
  </si>
  <si>
    <t>11.40%区域</t>
  </si>
  <si>
    <t>10.95%</t>
  </si>
  <si>
    <t>-0.56%</t>
  </si>
  <si>
    <t>90.0%</t>
  </si>
  <si>
    <t>78.0%</t>
  </si>
  <si>
    <t>Barclays;BNP Paribas;Credit Suisse;Haitong International Securities Co Ltd;Standard Chartered Bank;UBS</t>
  </si>
  <si>
    <t>REDPRO</t>
  </si>
  <si>
    <t>2021-02-17</t>
  </si>
  <si>
    <t>Redco Properties Group Ltd</t>
  </si>
  <si>
    <t>Bank of East Asia;Barclays;BNP Paribas;China CITIC Bank International Ltd;CMBC Capital Holdings;Credit Suisse;Deutsche Bank;Haitong International Securities Co Ltd;HeungKong Financial Group Ltd;Orient Securities Hong Kong Ltd;Standard Chartered Bank;UBS</t>
  </si>
  <si>
    <t>Standard Chartered Bank;Credit Suisse;CMBC Capital Holdings;Haitong International Securities Co Ltd;HeungKong Financial Group Ltd;Barclays;UBS;Deutsche Bank;China CITIC Bank International Ltd;Bank of East Asia;BNP Paribas;Orient Securities Hong Kong Ltd</t>
  </si>
  <si>
    <t>2020-09-23</t>
  </si>
  <si>
    <t>Bank of East Asia;BofA Securities;Central Wealth Securities Investment Ltd;Credit Suisse;Guotai Junan International Holdings;Haitong International Securities Singapore P;Huatai Financial Holdings Hong Kong Ltd;JP Morgan;UBS</t>
  </si>
  <si>
    <t>2020-09-29</t>
  </si>
  <si>
    <t>中国化工集团有限公司</t>
  </si>
  <si>
    <t>HAOHUA 1.125 09/22/24</t>
  </si>
  <si>
    <t>XS2226795321</t>
  </si>
  <si>
    <t>2020-09-14</t>
  </si>
  <si>
    <t>中国化工 1.125 2024-09-22</t>
  </si>
  <si>
    <t>Baa2/A-</t>
  </si>
  <si>
    <t>泛欧交易所都柏林分部（原爱尔兰证券交易所）;法兰克福证券交易所;斯图加特证券交易所;慕尼黑证券交易所;TRADEGATE交易所</t>
  </si>
  <si>
    <t>Barclays Bank PLC;BNP Paribas;BOCI Asia Ltd;China CITIC Bank International Ltd;China Securities International Corporate Fin;Credit Agricole CIB;Goldman Sachs (Asia);Haitong International Securities Co Ltd;Merrill Lynch Asia Pacific;Natixis;UBS AG/Hong Kong</t>
  </si>
  <si>
    <t>HAOHUA</t>
  </si>
  <si>
    <t>2020-09-22</t>
  </si>
  <si>
    <t>CNAC HK Finbridge Co Ltd</t>
  </si>
  <si>
    <t>Barclays Bank PLC;BOCI Asia Ltd;Haitong International Securities Co Ltd;Credit Agricole CIB;Merrill Lynch Asia Pacific;UBS AG/Hong Kong;China CITIC Bank International Ltd;China Securities International Corporate Fin;Natixis;Goldman Sachs (Asia);BNP Paribas</t>
  </si>
  <si>
    <t>龙光集团有限公司</t>
  </si>
  <si>
    <t>LOGPH 4.25 09/17/24</t>
  </si>
  <si>
    <t>XS2231563805</t>
  </si>
  <si>
    <t>龙光集团 4.25 2024-09-17</t>
  </si>
  <si>
    <t>-1.89%</t>
  </si>
  <si>
    <t>Bank of East Asia;BNP Paribas;China Minsheng Banking Corp Ltd/Hong Kong;CMBC Capital Holdings;Guotai Junan International Holdings;Haitong International Securities Co Ltd</t>
  </si>
  <si>
    <t>LOGPH</t>
  </si>
  <si>
    <t>2020-09-17</t>
  </si>
  <si>
    <t>2023-09-17</t>
  </si>
  <si>
    <t>Logan Group Co Ltd</t>
  </si>
  <si>
    <t>Guotai Junan International Holdings;China Minsheng Banking Corp Ltd/Hong Kong;CMBC Capital Holdings;Haitong International Securities Co Ltd;Bank of East Asia;BNP Paribas</t>
  </si>
  <si>
    <t>BCHINA FLOAT 03/14/24</t>
  </si>
  <si>
    <t>XS2230857844</t>
  </si>
  <si>
    <t>2020-09-09</t>
  </si>
  <si>
    <t>中国银行 FLOAT 2024-03-14</t>
  </si>
  <si>
    <t>3.4932</t>
  </si>
  <si>
    <t>2020-09-15</t>
  </si>
  <si>
    <t>QUARTLY US LIBOR +78.00000</t>
  </si>
  <si>
    <t>2020-12-14</t>
  </si>
  <si>
    <t>Agricultural Bank of China/Hong Kong;Credit Agricole CIB</t>
  </si>
  <si>
    <t>XS2230857760</t>
  </si>
  <si>
    <t>3.4904</t>
  </si>
  <si>
    <t>2020-09-16</t>
  </si>
  <si>
    <t>CKPH 3.8 PERP</t>
  </si>
  <si>
    <t>XS2227047151</t>
  </si>
  <si>
    <t>2020-09-03</t>
  </si>
  <si>
    <t>长实集团 3.8 PERP</t>
  </si>
  <si>
    <t>2024-03-17</t>
  </si>
  <si>
    <t>82.0%</t>
  </si>
  <si>
    <t>67.0%</t>
  </si>
  <si>
    <t>Deutsche Bank AG/Hong Kong;Hongkong &amp; Shanghai Banking Corporation Ltd;JP Morgan Securities PLC;Merrill Lynch Asia Pacific;UBS AG/Hong Kong</t>
  </si>
  <si>
    <t>132D+N</t>
  </si>
  <si>
    <t>Merrill Lynch Asia Pacific;UBS AG/Hong Kong;JP Morgan Securities PLC;Deutsche Bank AG/Hong Kong;Hongkong &amp; Shanghai Banking Corporation Ltd</t>
  </si>
  <si>
    <t>2020-09-02</t>
  </si>
  <si>
    <t>Barclays;BOC International Holdings Ltd;CCB International Capital Ltd;CMB International Capital Corp Ltd;Credit Suisse (HK) Ltd;Guotai Junan International Holdings;Haitong International Securities Co Ltd;Orient Securities Hong Kong Ltd;UBS AG/Hong Kong;FUTEC Financial Group</t>
  </si>
  <si>
    <t>2020-08-31</t>
  </si>
  <si>
    <t>BofA Securities;Deutsche Bank;Guotai Junan International Holdings;Hongkong &amp; Shanghai Banking Corporation Ltd;Morgan Stanley</t>
  </si>
  <si>
    <t>2020-09-08</t>
  </si>
  <si>
    <t>南丰国际控股有限公司</t>
  </si>
  <si>
    <t>NANFUN 5 PERP</t>
  </si>
  <si>
    <t>XS2226621840</t>
  </si>
  <si>
    <t>南丰国际 5 PERP</t>
  </si>
  <si>
    <t>5.40%区域</t>
  </si>
  <si>
    <t>Goldman Sachs (Asia);Hongkong &amp; Shanghai Banking Corporation Ltd;JP Morgan Securities PLC;UBS AG/Hong Kong</t>
  </si>
  <si>
    <t>125D+N</t>
  </si>
  <si>
    <t>NANFUN</t>
  </si>
  <si>
    <t>2020-09-10</t>
  </si>
  <si>
    <t>Nan Fung Treasury III Ltd</t>
  </si>
  <si>
    <t>UBS AG/Hong Kong;JP Morgan Securities PLC;Hongkong &amp; Shanghai Banking Corporation Ltd;Goldman Sachs (Asia)</t>
  </si>
  <si>
    <t>HYSAN 4.85 PERP</t>
  </si>
  <si>
    <t>XS2216209333</t>
  </si>
  <si>
    <t>2020-08-26</t>
  </si>
  <si>
    <t>希慎兴业 4.85 PERP</t>
  </si>
  <si>
    <t>2024-02-25</t>
  </si>
  <si>
    <t>5.30% 区域</t>
  </si>
  <si>
    <t>2.17%</t>
  </si>
  <si>
    <t>111D</t>
  </si>
  <si>
    <t>2020-10-14</t>
  </si>
  <si>
    <t>2023-08-25</t>
  </si>
  <si>
    <t>Elect Global Investments Ltd</t>
  </si>
  <si>
    <t>2020-08-25</t>
  </si>
  <si>
    <t>Mizuho Securities Co Ltd;UBS</t>
  </si>
  <si>
    <t>Mizuho Securities Co Ltd;UBS;UBS AG/Hong Kong;JP Morgan Securities PLC;Hongkong &amp; Shanghai Banking Corporation Ltd;Mizuho Securities Asia Ltd</t>
  </si>
  <si>
    <t>XS2224637699</t>
  </si>
  <si>
    <t>2020-08-18</t>
  </si>
  <si>
    <t>Hongkong &amp; Shanghai Banking Corporation Ltd;JP Morgan Securities PLC;Mizuho Securities Asia Ltd;UBS AG/Hong Kong</t>
  </si>
  <si>
    <t>Mizuho Securities Co Ltd;UBS;Hongkong &amp; Shanghai Banking Corporation Ltd;JP Morgan Securities PLC;Mizuho Securities Asia Ltd;UBS AG/Hong Kong</t>
  </si>
  <si>
    <t>瑞安房地产有限公司</t>
  </si>
  <si>
    <t>SHUION 6.15 08/24/24</t>
  </si>
  <si>
    <t>XS2219615957</t>
  </si>
  <si>
    <t>2020-08-17</t>
  </si>
  <si>
    <t>瑞安房地产 6.15 2024-08-24</t>
  </si>
  <si>
    <t>6.15%</t>
  </si>
  <si>
    <t>Standard Chartered Bank;UBS</t>
  </si>
  <si>
    <t>SHUION</t>
  </si>
  <si>
    <t>2020-08-24</t>
  </si>
  <si>
    <t>Shui On Development Holding Ltd</t>
  </si>
  <si>
    <t>CENCHI 7.25 08/13/24</t>
  </si>
  <si>
    <t>XS2215180550</t>
  </si>
  <si>
    <t>2020-08-05</t>
  </si>
  <si>
    <t>建业地产 7.25 2024-08-13</t>
  </si>
  <si>
    <t>Caa3/--</t>
  </si>
  <si>
    <t>2024-08-13</t>
  </si>
  <si>
    <t>7.65%区域</t>
  </si>
  <si>
    <t>7.35% - 7.4%区域</t>
  </si>
  <si>
    <t>AMTD Global Markets Ltd;Bank of America Securities Ltd;China Everbright Bank/Hong Kong;CMB International Securities Ltd;DBS Bank;Deutsche Bank AG/Hong Kong;Guotai Junan Securities;Haitong International Securities Co Ltd;Standard Chartered Bank Hong Kong Ltd;UBS AG/Hong Kong</t>
  </si>
  <si>
    <t>B1/--</t>
  </si>
  <si>
    <t>281D</t>
  </si>
  <si>
    <t>2020-08-13</t>
  </si>
  <si>
    <t>2023-08-13</t>
  </si>
  <si>
    <t>2021-02-13</t>
  </si>
  <si>
    <t>Standard Chartered Bank Hong Kong Ltd;Haitong International Securities Co Ltd;AMTD Global Markets Ltd;DBS Bank;UBS AG/Hong Kong;Guotai Junan Securities;Deutsche Bank AG/Hong Kong;China Everbright Bank/Hong Kong;Bank of America Securities Ltd;CMB International Securities Ltd</t>
  </si>
  <si>
    <t>FUTLAN 6 08/12/24</t>
  </si>
  <si>
    <t>XS2215175634</t>
  </si>
  <si>
    <t>新城发展 6 2024-08-12</t>
  </si>
  <si>
    <t>6.45%区域</t>
  </si>
  <si>
    <t>6.0-6.1%区域</t>
  </si>
  <si>
    <t>CLSA Ltd;Haitong International Securities Co Ltd</t>
  </si>
  <si>
    <t>FUTLAN</t>
  </si>
  <si>
    <t>2020-08-12</t>
  </si>
  <si>
    <t>2021-02-12</t>
  </si>
  <si>
    <t>Seazen Group Ltd</t>
  </si>
  <si>
    <t>Central Wealth Securities Investment Ltd;CLSA Ltd;CMB International Securities Ltd;Haitong International Securities Co Ltd;Seazen Resources Securities Ltd</t>
  </si>
  <si>
    <t>Haitong International Securities Co Ltd;Central Wealth Securities Investment Ltd;CLSA Ltd;Seazen Resources Securities Ltd;CMB International Securities Ltd</t>
  </si>
  <si>
    <t>Citigroup Global Markets Ltd;Credit Suisse (HK) Ltd;Deutsche Bank AG/Hong Kong;Guotai Junan Securities (Hong Kong) Ltd;Haitong International Securities Co Ltd;UBS AG/Hong Kong</t>
  </si>
  <si>
    <t>China CITIC Bank International Ltd;China Industrial Securities International Brokerage Limited;Bank of East Asia China Ltd</t>
  </si>
  <si>
    <t>融信中国控股有限公司</t>
  </si>
  <si>
    <t>RONXIN 6.75 08/05/24</t>
  </si>
  <si>
    <t>XS2211514885</t>
  </si>
  <si>
    <t>2020-07-29</t>
  </si>
  <si>
    <t>融信中国 6.75 2024-08-05</t>
  </si>
  <si>
    <t>Citigroup Global Markets Asia Ltd;Credit Suisse (HK) Ltd;Guotai Junan International Holdings;Haitong International Securities Co Ltd;Orient Securities Hong Kong Ltd;UBS AG/Hong Kong</t>
  </si>
  <si>
    <t>RONXIN</t>
  </si>
  <si>
    <t>2023-08-05</t>
  </si>
  <si>
    <t>Ronshine China Holdings Ltd</t>
  </si>
  <si>
    <t>Guotai Junan International Holdings;Haitong International Securities Co Ltd;Citigroup Global Markets Asia Ltd;UBS AG/Hong Kong;Credit Suisse (HK) Ltd;Orient Securities Hong Kong Ltd</t>
  </si>
  <si>
    <t>Barclays;China CITIC Bank International Ltd;China Industrial Securities International Br;CMB International Securities Ltd;Credit Suisse (HK) Ltd;Guotai Junan International Holdings;Hongkong &amp; Shanghai Banking Corporation Ltd;Morgan Stanley Asia Ltd</t>
  </si>
  <si>
    <t>Barclays;China Citic Bank;China Industrial Securities International Ca;CMB International Capital Corp Ltd;Credit Suisse;Guotai Junan International Holdings;HSBC;Morgan Stanley;Barclays;China CITIC Bank International Ltd;China Industrial Securities International Br;CMB International Securities Ltd;Credit Suisse (HK) Ltd;Guotai Junan International Holdings;Hongkong &amp; Shanghai Banking Corporation Ltd;Morgan Stanley Asia Ltd</t>
  </si>
  <si>
    <t>2020-07-08</t>
  </si>
  <si>
    <t>CLSA Ltd;Guotai Junan Securities (Hong Kong) Ltd;Haitong International Securities Co Ltd;UBS AG/Hong Kong</t>
  </si>
  <si>
    <t>Admiralty Harbour Capital Ltd;Barclays;China International Capital Corp HK Secu;CLSA Ltd;CMB International Capital Corp Ltd;Guotai Junan Securities (Hong Kong) Ltd;Haitong International Securities Co Ltd;Nomura International PLC;Orient Securities Hong Kong Ltd;UBS AG/Hong Kong</t>
  </si>
  <si>
    <t>金界控股有限公司</t>
  </si>
  <si>
    <t>NAGACL 7.95 07/06/24</t>
  </si>
  <si>
    <t>XS2197693265</t>
  </si>
  <si>
    <t>2020-06-24</t>
  </si>
  <si>
    <t>金界控股 7.95 2024-07-06</t>
  </si>
  <si>
    <t>B3/B</t>
  </si>
  <si>
    <t>负面/观察</t>
  </si>
  <si>
    <t>Credit Suisse;UBS;Credit Suisse (HK) Ltd;Morgan Stanley &amp; Co International PLC;UBS AG/Hong Kong</t>
  </si>
  <si>
    <t>其他休闲服务</t>
  </si>
  <si>
    <t>NAGACL</t>
  </si>
  <si>
    <t>2020-07-06</t>
  </si>
  <si>
    <t>金界控股有限公司的子公司</t>
  </si>
  <si>
    <t>Credit Suisse;UBS;UBS AG/Hong Kong;Morgan Stanley &amp; Co International PLC;Credit Suisse (HK) Ltd</t>
  </si>
  <si>
    <t>CAPG 6.35 02/08/24</t>
  </si>
  <si>
    <t>XS2196807833</t>
  </si>
  <si>
    <t>中国奥园 6.35 2024-02-08</t>
  </si>
  <si>
    <t>3.6055</t>
  </si>
  <si>
    <t>6.75%区域</t>
  </si>
  <si>
    <t>6.35%</t>
  </si>
  <si>
    <t>91.0%</t>
  </si>
  <si>
    <t>Bank of East Asia;China CITIC Bank International Ltd;China International Capital Corp HK Securiti;Credit Suisse (HK) Ltd;Deutsche Bank AG/Singapore;Goldman Sachs (Asia);Haitong International Securities Co Ltd;Hongkong &amp; Shanghai Banking Corporation Ltd;Merrill Lynch Asia Pacific;UBS AG/Hong Kong</t>
  </si>
  <si>
    <t>2020-07-02</t>
  </si>
  <si>
    <t>2021-02-08</t>
  </si>
  <si>
    <t>Deutsche Bank AG/Singapore;Haitong International Securities Co Ltd;Merrill Lynch Asia Pacific;China International Capital Corp HK Securiti;UBS AG/Hong Kong;China CITIC Bank International Ltd;Hongkong &amp; Shanghai Banking Corporation Ltd;Bank of East Asia;Goldman Sachs (Asia);Credit Suisse (HK) Ltd</t>
  </si>
  <si>
    <t>CSCHCN 9 06/26/24</t>
  </si>
  <si>
    <t>XS2120092882</t>
  </si>
  <si>
    <t>2020-06-22</t>
  </si>
  <si>
    <t>华南城 9 2024-06-26</t>
  </si>
  <si>
    <t>4.3288</t>
  </si>
  <si>
    <t>2020-06-26</t>
  </si>
  <si>
    <t>2020-02-26</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</si>
  <si>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10.875%票据的到期日延长至2024年6月26日，年利率降至9.0%，将在付款日生效；在生效时间未偿还的10.875%票据本金的5%、2%、5%、5%分别应在2022年10月26日、2022年12月30日、2023年4月26日、2023年10月26日支付。条款：控制权变更回售@101%。</t>
  </si>
  <si>
    <t>Kaisa Financial Group Hong Kong Co Ltd;Barclays Bank PLC/Hong Kong;Guotai Junan International Holdings;BOCI Asia Ltd;HeungKong Financial;Haitong International Securities Co Ltd;UBS AG/Hong Kong;CMB International Capital Corp Ltd;CCB International Capital Ltd;China Everbright Bank/Hong Kong;Credit Suisse (HK) Ltd;Orient Securities Hong Kong Ltd</t>
  </si>
  <si>
    <t>复星国际有限公司</t>
  </si>
  <si>
    <t>FOSUNI 6.85 07/02/24</t>
  </si>
  <si>
    <t>XS2132420758</t>
  </si>
  <si>
    <t>复星国际 6.85 2024-07-02</t>
  </si>
  <si>
    <t xml:space="preserve"> 7.35%区域</t>
  </si>
  <si>
    <t>2.26%</t>
  </si>
  <si>
    <t>BOC International Holdings Ltd;Commerzbank;Credit Suisse (HK) Ltd;Deutsche Bank AG/Hong Kong;Fosun Hani Securities;Hongkong &amp; Shanghai Banking Corporation Ltd;Natixis;Standard Chartered Bank</t>
  </si>
  <si>
    <t>FOSUNI</t>
  </si>
  <si>
    <t>2023-07-02</t>
  </si>
  <si>
    <t>2021-01-02</t>
  </si>
  <si>
    <t>Fortune Star BVI Ltd</t>
  </si>
  <si>
    <t>条款：控制权变更回售@101%；可于2023-07-02赎回</t>
  </si>
  <si>
    <t>BOC International Holdings Ltd;China CITIC Bank International Ltd;CNCB Hong Kong Capital;Commerzbank;Credit Suisse (HK) Ltd;Deutsche Bank AG/Hong Kong;Fosun Hani Securities;Hongkong &amp; Shanghai Banking Corporation Ltd;Natixis;Standard Chartered Bank</t>
  </si>
  <si>
    <t>Standard Chartered Bank;CNCB Hong Kong Capital;Commerzbank;China CITIC Bank International Ltd;Deutsche Bank AG/Hong Kong;Natixis;Hongkong &amp; Shanghai Banking Corporation Ltd;Fosun Hani Securities;BOC International Holdings Ltd;Credit Suisse (HK) Ltd</t>
  </si>
  <si>
    <t>赎回条款</t>
  </si>
  <si>
    <t>绿地控股集团有限公司</t>
  </si>
  <si>
    <t>GRNLGR 6.25 12/16/24</t>
  </si>
  <si>
    <t>XS2188664929</t>
  </si>
  <si>
    <t>2020-06-08</t>
  </si>
  <si>
    <t>绿地集团 6.25 2024-12-16</t>
  </si>
  <si>
    <t>4.5014</t>
  </si>
  <si>
    <t>7.00% 区域</t>
  </si>
  <si>
    <t>6.45%</t>
  </si>
  <si>
    <t>BOCI Asia Ltd;Haitong International Securities Co Ltd;Shenwan Hongyuan Securities HK Ltd</t>
  </si>
  <si>
    <t>GRNLGR</t>
  </si>
  <si>
    <t>2020-06-16</t>
  </si>
  <si>
    <t>2020-12-16</t>
  </si>
  <si>
    <t>Greenland Global Investment Ltd</t>
  </si>
  <si>
    <t>GRNLGR 6.25 12/16/22延期至12/16/24。条款：控制权变更回售@101%；可于2021/12/16回售</t>
  </si>
  <si>
    <t>BOCI Asia Ltd;CLSA Ltd;Guotai Junan Securities (Hong Kong) Ltd;Haitong International Securities Co Ltd;Shenwan Hongyuan Securities HK Ltd</t>
  </si>
  <si>
    <t>BOCI Asia Ltd;Haitong International Securities Co Ltd;Guotai Junan Securities (Hong Kong) Ltd;Shenwan Hongyuan Securities HK Ltd;CLSA Ltd</t>
  </si>
  <si>
    <t>ZHPRHK 8.35 03/10/24</t>
  </si>
  <si>
    <t>XS2152219973</t>
  </si>
  <si>
    <t>2020-05-14</t>
  </si>
  <si>
    <t>正荣地产 8.35 2024-03-10</t>
  </si>
  <si>
    <t>3.8027</t>
  </si>
  <si>
    <t>8.90%区域</t>
  </si>
  <si>
    <t>8.35%</t>
  </si>
  <si>
    <t>BNP Paribas;CCB International Capital Ltd;CLSA Ltd;Deutsche Bank AG/Singapore;Haitong International Securities Co Ltd;Standard Chartered Bank;UBS AG/Hong Kong;Zhenro Securities Co Ltd</t>
  </si>
  <si>
    <t>2020-05-21</t>
  </si>
  <si>
    <t>若干非中国限制子公司</t>
  </si>
  <si>
    <t>条款：控制权变更回售@101%；1、发行人赎回权：可在2023年3月10日或之后按102.5%的价格赎回 2、投资者回售权：可在2023年3月10日或之后按100.0%的价格回售 3、首个付息日：2021年3月10日 4、契约：常规高收益债契约</t>
  </si>
  <si>
    <t>Standard Chartered Bank;Deutsche Bank AG/Singapore;Haitong International Securities Co Ltd;Zhenro Securities Co Ltd;UBS AG/Hong Kong;CCB International Capital Ltd;CLSA Ltd;BNP Paribas</t>
  </si>
  <si>
    <t>赎回,回售</t>
  </si>
  <si>
    <t>HKMTGC 1.31 04/22/24</t>
  </si>
  <si>
    <t>HK0000596616</t>
  </si>
  <si>
    <t>2020-04-14</t>
  </si>
  <si>
    <t>香港按揭证券 1.31 2024-04-22</t>
  </si>
  <si>
    <t>2020-04-22</t>
  </si>
  <si>
    <t>HKMTGC 1.19 03/25/24</t>
  </si>
  <si>
    <t>HK0000579752</t>
  </si>
  <si>
    <t>2020-03-17</t>
  </si>
  <si>
    <t>香港按揭证券 1.19 2024-03-25</t>
  </si>
  <si>
    <t>2020-03-25</t>
  </si>
  <si>
    <t>HFHHK 0 11/28/24</t>
  </si>
  <si>
    <t>XS2143771363</t>
  </si>
  <si>
    <t>华泰国际 0 2024-11-28</t>
  </si>
  <si>
    <t>4.6822</t>
  </si>
  <si>
    <t>2024-11-28</t>
  </si>
  <si>
    <t>2020-03-24</t>
  </si>
  <si>
    <t>2020-11-28</t>
  </si>
  <si>
    <t>PCGI Holdings Limited</t>
  </si>
  <si>
    <t>PCGIIN 4.75 10/28/24</t>
  </si>
  <si>
    <t>XS2072773398</t>
  </si>
  <si>
    <t>2020-03-13</t>
  </si>
  <si>
    <t>PCGI Holdings 4.75 2024-10-28</t>
  </si>
  <si>
    <t>PCGIIN</t>
  </si>
  <si>
    <t>2020-03-18</t>
  </si>
  <si>
    <t>2020-04-28</t>
  </si>
  <si>
    <t>PCGI Intermediate Ltd</t>
  </si>
  <si>
    <t>PCGI Limited</t>
  </si>
  <si>
    <t>2019-10-28</t>
  </si>
  <si>
    <t>条款：控制权变更回售@101%；于2020年3月20日增发1.3746亿美元</t>
  </si>
  <si>
    <t>JP Morgan Securities Asia Ltd;Standard Chartered Bank Hong Kong Ltd;Morgan Stanley Asia Ltd;UBS AG/Hong Kong;Hongkong &amp; Shanghai Banking Corporation Ltd;Mizuho Securities Asia Ltd</t>
  </si>
  <si>
    <t>HAOHUA 3.375 06/19/24</t>
  </si>
  <si>
    <t>XS2129562794</t>
  </si>
  <si>
    <t>2020-03-03</t>
  </si>
  <si>
    <t>中国化工 3.375 2024-06-19</t>
  </si>
  <si>
    <t>4.2795</t>
  </si>
  <si>
    <t>2.65-2.75%</t>
  </si>
  <si>
    <t>-3.85%</t>
  </si>
  <si>
    <t>2019-12-19</t>
  </si>
  <si>
    <t>2020-06-19</t>
  </si>
  <si>
    <t>2020-03-09</t>
  </si>
  <si>
    <t>GZRFPR 8.625 03/05/24</t>
  </si>
  <si>
    <t>XS2125172085</t>
  </si>
  <si>
    <t>2020-02-27</t>
  </si>
  <si>
    <t>富力地产 8.625 2024-03-05</t>
  </si>
  <si>
    <t>8.875%</t>
  </si>
  <si>
    <t>8.625%</t>
  </si>
  <si>
    <t>-0.55%</t>
  </si>
  <si>
    <t>China CITIC Bank International Ltd;CLSA Ltd;Goldman Sachs Asia LLC/Taipei;HeungKong Financial;Standard Chartered Bank</t>
  </si>
  <si>
    <t>2020-03-05</t>
  </si>
  <si>
    <t>2020-09-05</t>
  </si>
  <si>
    <t>EASY TACTIC LTD</t>
  </si>
  <si>
    <t>Standard Chartered Bank;HeungKong Financial;China CITIC Bank International Ltd;CLSA Ltd;Goldman Sachs Asia LLC/Taipei</t>
  </si>
  <si>
    <t>中国五矿集团有限公司</t>
  </si>
  <si>
    <t>MINMET 3.375 PERP</t>
  </si>
  <si>
    <t>XS2115053626</t>
  </si>
  <si>
    <t>2020-02-25</t>
  </si>
  <si>
    <t>中国五矿 3.375 PERP</t>
  </si>
  <si>
    <t>3.375%</t>
  </si>
  <si>
    <t>BOC International Holdings Ltd;DBS Group;Deutsche Bank AG/Hong Kong;ICBC (Asia);JP Morgan Securities Asia Ltd</t>
  </si>
  <si>
    <t>302D+N</t>
  </si>
  <si>
    <t>MINMET</t>
  </si>
  <si>
    <t>Minmetals Bounteous Finance BVI Ltd</t>
  </si>
  <si>
    <t>条款：控制权变更回售@101%；息票公式：2020/3/3 3.375000% Fixed ；天数：30E/360；频率： S/A；  2024/9/3 H15T5Y  +5.209000% ；天数：30E/360；频率： S/A</t>
  </si>
  <si>
    <t>JP Morgan Securities Asia Ltd;Deutsche Bank AG/Hong Kong;ICBC (Asia);DBS Group;BOC International Holdings Ltd</t>
  </si>
  <si>
    <t>2020-02-19</t>
  </si>
  <si>
    <t>Barclays Bank PLC/Hong Kong;Credit Suisse (HK) Ltd;Guotai Junan International Holdings;Haitong International Securities Co Ltd;UBS AG/Hong Kong</t>
  </si>
  <si>
    <t>Barclays Bank PLC/Hong Kong;BOCI Asia Ltd;CCB International Capital Ltd;China Everbright Bank/Hong Kong;CMB International Capital Corp Ltd;Credit Suisse (HK) Ltd;Guotai Junan International Holdings;Haitong International Securities Co Ltd;HeungKong Financial;Kaisa Financial Group Hong Kong Co Ltd;Orient Securities Hong Kong Ltd;UBS AG/Hong Kong</t>
  </si>
  <si>
    <t>FAEACO 7.375 PERP</t>
  </si>
  <si>
    <t>XS2050584866</t>
  </si>
  <si>
    <t>2020-02-17</t>
  </si>
  <si>
    <t>远东发展 7.375 PERP</t>
  </si>
  <si>
    <t>347D+N</t>
  </si>
  <si>
    <t>2020-02-24</t>
  </si>
  <si>
    <t>2020-04-18</t>
  </si>
  <si>
    <t>2019-09-12</t>
  </si>
  <si>
    <t>条款：控制权变更回售@101%；息票公式：2019/9/12 7.375000% Fixed ；天数：30E/360；频率： S/A；  2024/10/18 H15T5Y  +8.924000% ；天数：30E/360；频率： S/A； 1.赎回：发行人可于2024/10/18(首次赎回日)及此后的每个付息日按面值全部但非部分地赎回。2.延期支付：由发行人自行决定</t>
  </si>
  <si>
    <t>Guotai Junan International Holdings;Haitong International Securities Co Ltd;AMTD Global Markets Ltd;UBS;Oversea-Chinese Banking Corp/HK;Hongkong &amp; Shanghai Banking Corporation Ltd;Mizuho Securities Asia Ltd;BNP Paribas Securities Asia Ltd;Credit Suisse (HK) Ltd;DBS Bank Ltd/Hong Kong</t>
  </si>
  <si>
    <t>赎回,延期</t>
  </si>
  <si>
    <t>中国交通建设股份有限公司</t>
  </si>
  <si>
    <t>CHCOMU 3.425 PERP</t>
  </si>
  <si>
    <t>XS2102904864</t>
  </si>
  <si>
    <t>2020-02-13</t>
  </si>
  <si>
    <t>中国交建 3.425 PERP</t>
  </si>
  <si>
    <t>2024-11-21</t>
  </si>
  <si>
    <t>3.700%区域| 4.000%区域</t>
  </si>
  <si>
    <t>3.425% | 3.65%</t>
  </si>
  <si>
    <t>66.0%</t>
  </si>
  <si>
    <t>Credit Suisse (HK) Ltd;Hongkong &amp; Shanghai Banking Corporation Ltd</t>
  </si>
  <si>
    <t>1.04Y+N</t>
  </si>
  <si>
    <t>CHCOMU</t>
  </si>
  <si>
    <t>2020-02-21</t>
  </si>
  <si>
    <t>2020-08-21</t>
  </si>
  <si>
    <t>CCCI Treasure Ltd</t>
  </si>
  <si>
    <t>条款：控制权变更回售@101%；息票公式：2020/2/21 3.425000% Fixed ；天数：30E/360；频率： S/A；  2025/2/21 H15T5Y  +4.998000% ；天数：30E/360；频率： S/A</t>
  </si>
  <si>
    <t>BOCOM International Securities Ltd;CLSA Ltd;Credit Suisse (HK) Ltd;Hongkong &amp; Shanghai Banking Corporation Ltd;Huatai Financial Holdings Hong Kong Ltd;SMBC Nikko Capital Markets Ltd;Standard Chartered Bank Hong Kong Ltd</t>
  </si>
  <si>
    <t>Huatai Financial Holdings Hong Kong Ltd;Standard Chartered Bank Hong Kong Ltd;BOCOM International Securities Ltd;Hongkong &amp; Shanghai Banking Corporation Ltd;SMBC Nikko Capital Markets Ltd;CLSA Ltd;Credit Suisse (HK) Ltd</t>
  </si>
  <si>
    <t>ADBCH 3.4 11/06/24</t>
  </si>
  <si>
    <t>HK0000536356</t>
  </si>
  <si>
    <t>2020-02-11</t>
  </si>
  <si>
    <t>农业发展银行 3.4 2024-11-06</t>
  </si>
  <si>
    <t>2024-11-06</t>
  </si>
  <si>
    <t>伦敦证券交易所;香港交易所;卢森堡交易所;中华（澳门）金融资产交易股份有限公司;法兰克福证券交易所;杜塞尔多夫证券交易所;斯图加特证券交易所</t>
  </si>
  <si>
    <t>Bank of Communications/Hong Kong;Bank of China Ltd/Hong Kong;Standard Chartered Bank Hong Kong Ltd</t>
  </si>
  <si>
    <t>2020-05-06</t>
  </si>
  <si>
    <t>2019-11-06</t>
  </si>
  <si>
    <t>Agricultural Bank of China/Hong Kong;Bank of Communications/Hong Kong;Bank of China Ltd/Hong Kong;China CITIC Bank International Ltd;China Construction Bank (Asia);Credit Agricole CIB/Hong Kong;CTBC Bank Co Ltd/Hong Kong;ICBC (Asia);KGI Asia Ltd;Mizuho Securities Asia Ltd;Shanghai Pudong Development Bank;Standard Chartered Bank Hong Kong Ltd</t>
  </si>
  <si>
    <t>Credit Agricole Corporate and Investment Bank Hong Kong Branch;Bank of Communications Co., Ltd. Hong Kong Branch;China Construction Bank (Asia) Corporation Limited;China CITIC Bank International Limited;Industrial and Commercial Bank of China (Asia) Limited;Agricultural Bank of China Limited Hong Kong Branch;Standard Chartered Bank (Hong Kong) Limited;Bank of China (Hong Kong) Limited;Mizuho Securities Asia Limited;CTBC Bank Co., Ltd.,Hong Kong Branch;KGI Asia Limited;Shanghai Pudong Development Bank</t>
  </si>
  <si>
    <t>PineBridge Investments, L.P.</t>
  </si>
  <si>
    <t>PIBRIN 6 09/12/24</t>
  </si>
  <si>
    <t>XS2049814184</t>
  </si>
  <si>
    <t>2020-02-06</t>
  </si>
  <si>
    <t>PineBridge 6 2024-09-12</t>
  </si>
  <si>
    <t>-5.28%</t>
  </si>
  <si>
    <t>JP Morgan Securities PLC</t>
  </si>
  <si>
    <t>增发;要约回购</t>
  </si>
  <si>
    <t>PIBRIN</t>
  </si>
  <si>
    <t>2020-03-12</t>
  </si>
  <si>
    <t>PineBridge Investments LP</t>
  </si>
  <si>
    <t>Standard Chartered Bank;Mizuho Securities Co Ltd;UBS;Hongkong &amp; Shanghai Banking Corporation Ltd;BNP Paribas</t>
  </si>
  <si>
    <t>中国恒大集团</t>
  </si>
  <si>
    <t>EVERRE 12 01/22/24</t>
  </si>
  <si>
    <t>XS2106834372</t>
  </si>
  <si>
    <t>2020-01-16</t>
  </si>
  <si>
    <t>中国恒大集团 12 2024-01-22</t>
  </si>
  <si>
    <t>12%区域和12.50%区域</t>
  </si>
  <si>
    <t>2.24%</t>
  </si>
  <si>
    <t>Bank of America Securities Ltd;BNP Paribas;CCB International Finance Ltd;CEB International Capital Corp Ltd;China CITIC Bank International Ltd;Credit Suisse (HK) Ltd;TF International;UBS AG/Hong Kong</t>
  </si>
  <si>
    <t>EVERRE</t>
  </si>
  <si>
    <t>2020-01-22</t>
  </si>
  <si>
    <t>2020-07-22</t>
  </si>
  <si>
    <t>China Evergrande Group</t>
  </si>
  <si>
    <t>CEB International Capital Corp Ltd;CCB International Finance Ltd;TF International;UBS AG/Hong Kong;China CITIC Bank International Ltd;Bank of America Securities Ltd;BNP Paribas;Credit Suisse (HK) Ltd</t>
  </si>
  <si>
    <t>CSCHCN 9 04/12/24</t>
  </si>
  <si>
    <t>XS2085883119</t>
  </si>
  <si>
    <t>2020-01-13</t>
  </si>
  <si>
    <t>华南城 9 2024-04-12</t>
  </si>
  <si>
    <t>4.3315</t>
  </si>
  <si>
    <t>12.625%区域+2019年12月12日（在内）至2020年1月21日（除外）应计利息</t>
  </si>
  <si>
    <t>12.125%,+2019年12月12日(在内)至2022年1月21日(除外)应计利息</t>
  </si>
  <si>
    <t>2020-01-21</t>
  </si>
  <si>
    <t>2019-12-12</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</si>
  <si>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11.50%票据的到期日延长至2024年4月12日，年利率从11.50%降至9.0%，将在付款日生效；在生效时间未偿还的11.50%票据本金的5%、2%、5%、5%分别应在2022年8月12日、2022年12月30日、2023年2月12日、2023年8月12日支付。条款：控制权变更回售@101%。</t>
  </si>
  <si>
    <t>Bank of China International (UK);Barclays;CCB International Capital Ltd;Credit Suisse;Guotai Junan International Holdings;Haitong International Securities Co Ltd;FUTEC Financial Ltd;Kaisa Financial Group Hong Kong Co Ltd;Orient Securities Hong Kong Ltd;UBS</t>
  </si>
  <si>
    <t>Kaisa Financial Group Hong Kong Co Ltd;Guotai Junan International Holdings;Bank of China International (UK);Haitong International Securities Co Ltd;Barclays;UBS;UBS AG/Hong Kong;CCB International Capital Ltd;Credit Suisse;HeungKong Financial;HeungKong Financial Group Ltd;BOC International Holdings Ltd;Orient Securities Hong Kong Ltd;CMB International Securities Ltd</t>
  </si>
  <si>
    <t>LOGPH 6.9 06/09/24</t>
  </si>
  <si>
    <t>XS2050914832</t>
  </si>
  <si>
    <t>龙光集团 6.9 2024-06-09</t>
  </si>
  <si>
    <t>4.7479</t>
  </si>
  <si>
    <t>5.625%区域+2019年9月9日（在内）至2020年1月17日（除外）应计利息</t>
  </si>
  <si>
    <t>4.06%</t>
  </si>
  <si>
    <t>2020-01-17</t>
  </si>
  <si>
    <t>2019-09-09</t>
  </si>
  <si>
    <t>Barclays;China Everbright Bank/Hong Kong;Guotai Junan International Holdings;Haitong International Securities Co Ltd</t>
  </si>
  <si>
    <t>Guotai Junan International Holdings;CEB International Capital Corp Ltd;Haitong International Securities Co Ltd;Barclays;China International Capital Corp;China Everbright Bank/Hong Kong;China Industrial Securities International Br</t>
  </si>
  <si>
    <t>CENCHI 7.25 07/16/24</t>
  </si>
  <si>
    <t>XS2102302200</t>
  </si>
  <si>
    <t>2020-01-09</t>
  </si>
  <si>
    <t>建业地产 7.25 2024-07-16</t>
  </si>
  <si>
    <t>4.4959</t>
  </si>
  <si>
    <t>2024-07-16</t>
  </si>
  <si>
    <t>BNP Paribas;BofA Securities;DBS Bank Ltd/Hong Kong;Deutsche Bank;Haitong International Securities Co Ltd;Morgan Stanley</t>
  </si>
  <si>
    <t>71D+183D</t>
  </si>
  <si>
    <t>2024-01-16</t>
  </si>
  <si>
    <t>2020-07-16</t>
  </si>
  <si>
    <t>条款：控制权变更回售@101%；1.选择性赎回：本公司可于2022年1月16日或其后随时及不时选择按相等于下文所载本金额百分比的赎回价，另加截至赎回日期（但不包括当日）的应计及未付利息（如有）（如在下文所示各六个月期间内赎回）赎回全部或部分票据。2022年1月16日-103.625%，2022年7月16日-103.625%，2023年1月16日-101.8125%，2023年7月16日-101.8125%，2024年1月16日-100.00%。本公司可于2022年1月16日前随时及不时按票据本金额107.25%的赎回价，另加截至赎回日期（但不包括当日）的应计及未付利息（如有），以股本发售中一次或多次出售本公司普通股的所得现金净额赎回最多35%的票据本金总额。本公司可于2022年1月16日前随时选择按相等于已赎回票据本金额100%的赎回价，另加截至赎回日期的适用溢价及截至赎回日期（但不包括当日）的应计及未付利息（如有）赎回全部（但并非部分）票据。本公司将发出不少于30天及不超过60天的任何赎回通知。</t>
  </si>
  <si>
    <t>BofA Securities;Haitong International Securities Co Ltd;Deutsche Bank;Morgan Stanley;BNP Paribas;DBS Bank Ltd/Hong Kong</t>
  </si>
  <si>
    <t>CHINSC 7.375 04/09/24</t>
  </si>
  <si>
    <t>XS1974405893</t>
  </si>
  <si>
    <t>2020-01-07</t>
  </si>
  <si>
    <t>中骏集团控股 7.375 2024-04-09</t>
  </si>
  <si>
    <t>6.875%区域+2019年10月9日（在内）至2020年1月14日（除外）应计利息</t>
  </si>
  <si>
    <t>-2.27%</t>
  </si>
  <si>
    <t>2020-01-14</t>
  </si>
  <si>
    <t>2023-04-09</t>
  </si>
  <si>
    <t>2019-10-09</t>
  </si>
  <si>
    <t>2019-04-09</t>
  </si>
  <si>
    <t>HSBC;UBS</t>
  </si>
  <si>
    <t>JP Morgan Securities Asia Ltd;Standard Chartered Bank Hong Kong Ltd;BOSC International Comp Ltd;UBS;Bank of America Merrill Lynch;Deutsche Bank;UBS AG/Hong Kong;Hongkong &amp; Shanghai Banking Corporation Ltd;HSBC</t>
  </si>
  <si>
    <t>ZHPRHK 7.875 04/14/24</t>
  </si>
  <si>
    <t>XS2099413093</t>
  </si>
  <si>
    <t>正荣地产 7.875 2024-04-14</t>
  </si>
  <si>
    <t>4.2466</t>
  </si>
  <si>
    <t>2024-04-14</t>
  </si>
  <si>
    <t>8.40%区域</t>
  </si>
  <si>
    <t>BNP Paribas;CCB International Securities Ltd;CLSA Ltd;CMB International Securities Ltd;Deutsche Bank AG/Hong Kong;Goldman Sachs (Asia);Haitong International Securities Co Ltd;Hongkong &amp; Shanghai Banking Corporation Ltd;Standard Chartered Bank;Zhenro Securities Co Ltd</t>
  </si>
  <si>
    <t>160D</t>
  </si>
  <si>
    <t>条款：控制权变更回售@101%；选择性赎回：(1)本公司可于2023年1月14日或之后任一时间赎回全部或部分票据，赎回价为所赎回票据本金额的103%，另加：直至赎回日期（但不包括该日）的应计及未付利息（如有）；(2)本公司可于2023年1月14日前任一时间选择赎回全部而非部分票据，赎回价为所赎回票据本金额的100%，另加：截至赎回日期的适用溢价及直至赎回日期（但不包括该日）的应计及未付利息（如有）；(3)当未偿还余额不少于原发行日期发行的票据本金总额的65%，本公司可于2023年1月14日前任一时间将股本发售中一次或多次出售本公司普通股的所得款项现金净额，用于赎回票据本金总额最多35%，赎回价为所赎回票据本金额的107.875%，另加：至赎回日期（但不包括该日）的应计及未付利息（如有），此类赎回须于相关股本发售结束后60日内进行。本公司将就任何赎回发出不少于30日且不多于60日的通知。</t>
  </si>
  <si>
    <t>Standard Chartered Bank;Haitong International Securities Co Ltd;Zhenro Securities Co Ltd;Deutsche Bank AG/Hong Kong;Hongkong &amp; Shanghai Banking Corporation Ltd;CLSA Ltd;CCB International Securities Ltd;Goldman Sachs (Asia);BNP Paribas;CMB International Securities Ltd</t>
  </si>
  <si>
    <t>AMTD Group Company Limited</t>
  </si>
  <si>
    <t>LRCAM 5 12/19/24</t>
  </si>
  <si>
    <t>XS2093604036</t>
  </si>
  <si>
    <t>2019-12-16</t>
  </si>
  <si>
    <t>尚乘集团 5 2024-12-19</t>
  </si>
  <si>
    <t>2024-12-19</t>
  </si>
  <si>
    <t>法兰克福证券交易所</t>
  </si>
  <si>
    <t>AMTD Global Markets Ltd</t>
  </si>
  <si>
    <t>LRCAM</t>
  </si>
  <si>
    <t>LR Capital Global Markets</t>
  </si>
  <si>
    <t>LR CAPITAL ASIA MARKETS</t>
  </si>
  <si>
    <t>天津国有资本投资运营有限公司</t>
  </si>
  <si>
    <t>TSIVMG 0 12/17/24</t>
  </si>
  <si>
    <t>XS2086484461</t>
  </si>
  <si>
    <t>天津国资 0 2024-12-17</t>
  </si>
  <si>
    <t>静海区</t>
  </si>
  <si>
    <t>TSIVMG</t>
  </si>
  <si>
    <t>Tianjin State-Owned Capital Investment &amp; Management Co Ltd</t>
  </si>
  <si>
    <t>2019-12-17</t>
  </si>
  <si>
    <t>中国建设银行(亚洲)股份有限公司</t>
  </si>
  <si>
    <t>CCB 4.31 PERP</t>
  </si>
  <si>
    <t>XS2092236434</t>
  </si>
  <si>
    <t>2019-12-09</t>
  </si>
  <si>
    <t>建行亚洲 4.31 PERP</t>
  </si>
  <si>
    <t>新界</t>
  </si>
  <si>
    <t>AT1</t>
  </si>
  <si>
    <t>1.1Y+N</t>
  </si>
  <si>
    <t>2019-12-13</t>
  </si>
  <si>
    <t>2020-06-13</t>
  </si>
  <si>
    <t>China Construction Bank Asia Corp Ltd</t>
  </si>
  <si>
    <t>息票公式：2019/12/13 4.310000% Fixed ；天数：30E/360；频率： S/A；  2024/12/13 H15T5Y  +2.660000% ；天数：30E/360；频率： S/A</t>
  </si>
  <si>
    <t>2019-12-05</t>
  </si>
  <si>
    <t>Barclays;Guotai Junan International Holdings;Haitong International Securities Co Ltd;UBS AG/Hong Kong</t>
  </si>
  <si>
    <t>Bank of China International (UK);Barclays;CCB International Capital Ltd;Credit Suisse;Guotai Junan International Holdings;Haitong International Securities Co Ltd;HeungKong Financial Group Ltd;Kaisa Financial Group Hong Kong Co Ltd;Orient Securities Hong Kong Ltd;UBS;Barclays;BOC International Holdings Ltd;CMB International Securities Ltd;Guotai Junan International Holdings;Haitong International Securities Co Ltd;HeungKong Financial;UBS AG/Hong Kong</t>
  </si>
  <si>
    <t>昆明轨道交通集团有限公司</t>
  </si>
  <si>
    <t>KMRLGP 3.9 12/12/24</t>
  </si>
  <si>
    <t>XS2084435002</t>
  </si>
  <si>
    <t>昆明轨道 3.9 2024-12-12</t>
  </si>
  <si>
    <t>2024-12-12</t>
  </si>
  <si>
    <t>4.10%区域 / 4.35%区域</t>
  </si>
  <si>
    <t>3.5% / 3.9%</t>
  </si>
  <si>
    <t>-0.53%</t>
  </si>
  <si>
    <t>48.0%</t>
  </si>
  <si>
    <t>Bank of China/Singapore;CEB International Capital Corp Ltd;China International Capital Corp HK Securiti</t>
  </si>
  <si>
    <t>KMRLGP</t>
  </si>
  <si>
    <t>2020-06-12</t>
  </si>
  <si>
    <t>Kunming Rail Transit Group Co Ltd</t>
  </si>
  <si>
    <t>ABC International Holding;Bank of China/Singapore;BOCOM International Securities Ltd;CCB International Capital Ltd;CEB International Capital Corp Ltd;China International Capital Corp HK Securiti;China Minsheng Banking Corp Ltd/Hong Kong;CMB International Securities Ltd;CMBC Securities Co Ltd;Guotai Junan Securities (Hong Kong) Ltd;Industrial Bank/Hong Kong;Standard Chartered Bank Hong Kong Ltd;TF International</t>
  </si>
  <si>
    <t>CEB International Capital Corp Ltd;Guotai Junan Securities (Hong Kong) Ltd;TF International;Bank of China/Singapore;Industrial Bank/Hong Kong;CCB International Capital Ltd;Standard Chartered Bank Hong Kong Ltd;BOCOM International Securities Ltd;China Minsheng Banking Corp Ltd/Hong Kong;China International Capital Corp HK Securiti;ABC International Holding;CMB International Securities Ltd;CMBC Securities Co Ltd</t>
  </si>
  <si>
    <t>US37960JAA60</t>
  </si>
  <si>
    <t>2019-12-04</t>
  </si>
  <si>
    <t>5.1260</t>
  </si>
  <si>
    <t>-22.47%</t>
  </si>
  <si>
    <t>Morgan Stanley &amp; Co International PLC</t>
  </si>
  <si>
    <t>2020-03-15</t>
  </si>
  <si>
    <t>2019-07-31</t>
  </si>
  <si>
    <t>USG3962JAA90</t>
  </si>
  <si>
    <t>USG3962JAB73</t>
  </si>
  <si>
    <t>ICBCAS 2.458 08/13/24</t>
  </si>
  <si>
    <t>XS1995672505</t>
  </si>
  <si>
    <t>中国工商银行 2.458 2024-08-13</t>
  </si>
  <si>
    <t>5.2521</t>
  </si>
  <si>
    <t>2019-12-11</t>
  </si>
  <si>
    <t>N/A</t>
  </si>
  <si>
    <t>2019-08-13</t>
  </si>
  <si>
    <t>Industrial &amp; Commercial Bank of China Ltd/Sydney</t>
  </si>
  <si>
    <t>2019-05-13</t>
  </si>
  <si>
    <t>Industrial &amp; Commercial Bank of China Ltd/Sy</t>
  </si>
  <si>
    <t>4.7671</t>
  </si>
  <si>
    <t>康博控股集团有限公司</t>
  </si>
  <si>
    <t>BOSINT 1 12/17/24</t>
  </si>
  <si>
    <t>XS2090962775</t>
  </si>
  <si>
    <t>康博集团 1 2024-12-17</t>
  </si>
  <si>
    <t>-6.62%</t>
  </si>
  <si>
    <t>服装家纺</t>
  </si>
  <si>
    <t>BOSINT</t>
  </si>
  <si>
    <t>2020-06-17</t>
  </si>
  <si>
    <t>Bosideng International Holdings Ltd</t>
  </si>
  <si>
    <t>China International Capital Corp HK Securiti;Citigroup Global Markets Ltd</t>
  </si>
  <si>
    <t>Citigroup Global Markets Ltd;China International Capital Corp HK Securiti</t>
  </si>
  <si>
    <t>中国宇华教育集团有限公司</t>
  </si>
  <si>
    <t>CYEDCL 0.9 12/27/24</t>
  </si>
  <si>
    <t>XS2089158609</t>
  </si>
  <si>
    <t>2019-12-03</t>
  </si>
  <si>
    <t>宇华教育 0.9 2024-12-27</t>
  </si>
  <si>
    <t>2024-12-27</t>
  </si>
  <si>
    <t>Bank of America Securities Ltd</t>
  </si>
  <si>
    <t>文化传媒</t>
  </si>
  <si>
    <t>科技</t>
  </si>
  <si>
    <t>CYEDCL</t>
  </si>
  <si>
    <t>2019-12-27</t>
  </si>
  <si>
    <t>2022-12-27</t>
  </si>
  <si>
    <t>2020-06-27</t>
  </si>
  <si>
    <t>China Yuhua Education Corp Ltd</t>
  </si>
  <si>
    <t>华润置地有限公司</t>
  </si>
  <si>
    <t>CRHZCH 3.75 PERP</t>
  </si>
  <si>
    <t>XS2079176306</t>
  </si>
  <si>
    <t>华润置地 3.75 PERP</t>
  </si>
  <si>
    <t>4.125%区域</t>
  </si>
  <si>
    <t>3.75%-3.80%</t>
  </si>
  <si>
    <t>0.17%</t>
  </si>
  <si>
    <t>1.09Y+N</t>
  </si>
  <si>
    <t>CRHZCH</t>
  </si>
  <si>
    <t>2020-06-09</t>
  </si>
  <si>
    <t>China Resources Land Ltd</t>
  </si>
  <si>
    <t>条款：控制权变更回售@101%；息票公式：2019/12/9 3.750000% Fixed ；天数：30E/360；频率： S/A；  2024/12/9 H15T5Y  +5.139000% ；天数：30E/360；频率： S/A； 1.赎回：发行人可于发行日5周年(首次赎回日)及此后的每个付息日按面值全部但非部分地赎回。2.调整票面利率：自发行日起至首次重置日(不含)的固定利率为初始票面利率，半年付息(初始票面利率)。自首次重置日起和此后的每5年将重置为5年期UST+初始利差+300bps，半年付息(相关重置票面利率)。3.延期支付：由发行人自行决定,累计复利;·利息推动机制:3月回溯期内次级、平价债券支付；·利息制动机制：次级、平价债券4.提前赎回：（提前30天至60天内通知）税务原因、会计原因、契约违约、最低违约金额、相关债务违约——按面值；控制权变更——首次赎回日前按照面额的101%赎回债券，之后可平价赎回。5.利率加速：在控制权变更触发事件、契约违约事件或相关债务违约事件（“累进事件”）发生，增加300bps（不超过增幅上限）6.利率增幅上限：300bps</t>
  </si>
  <si>
    <t>ABC International Holding;Bank of China International Ltd;BofA Securities;CCB International Capital Ltd;CMB International Securities Ltd;DBS Bank;Hongkong &amp; Shanghai Banking Corporation Ltd;Mizuho Securities Asia Ltd</t>
  </si>
  <si>
    <t>BofA Securities;DBS Bank;ABC International Holding;Hongkong &amp; Shanghai Banking Corporation Ltd;Mizuho Securities Asia Ltd;CCB International Capital Ltd;Bank of China International Ltd;CMB International Securities Ltd</t>
  </si>
  <si>
    <t>赎回,延期,调整票面利率</t>
  </si>
  <si>
    <t>BCLMHK FLOAT 12/10/24</t>
  </si>
  <si>
    <t>XS2082777405</t>
  </si>
  <si>
    <t>交银金融租赁 FLOAT 2024-12-10</t>
  </si>
  <si>
    <t>2024-12-10</t>
  </si>
  <si>
    <t>Agricultural Bank of China/Hong Kong;Bank of Communications;BNP Paribas;BOCOM International Securities Ltd;China International Capital Corp;DBS Bank;Hongkong &amp; Shanghai Banking Corporation Ltd;Standard Chartered Bank Hong Kong Ltd</t>
  </si>
  <si>
    <t>2019-12-10</t>
  </si>
  <si>
    <t>QUARTLY US LIBOR +107.50000</t>
  </si>
  <si>
    <t>2020-03-10</t>
  </si>
  <si>
    <t>Standard Chartered Bank Hong Kong Ltd;BOCOM International Securities Ltd;Agricultural Bank of China/Hong Kong;Bank of Communications;DBS Bank;China International Capital Corp;Hongkong &amp; Shanghai Banking Corporation Ltd;BNP Paribas</t>
  </si>
  <si>
    <t>中国华能集团有限公司</t>
  </si>
  <si>
    <t>HUANEN 2.6 12/10/24</t>
  </si>
  <si>
    <t>XS2080205797</t>
  </si>
  <si>
    <t>华能公司 2.6 2024-12-10</t>
  </si>
  <si>
    <t>T+120bps区域/ T+130bps区域/ T+155bps区域</t>
  </si>
  <si>
    <t>90bp(+/-2，WPIR)/105bp(+/-2，WPIR)/125bp(+/-2，WPIR)</t>
  </si>
  <si>
    <t>保定市</t>
  </si>
  <si>
    <t>Bank of China Ltd/Hong Kong;Hongkong &amp; Shanghai Banking Corporation Ltd</t>
  </si>
  <si>
    <t>HUANEN</t>
  </si>
  <si>
    <t>2020-06-10</t>
  </si>
  <si>
    <t>China Huaneng Group Hong Kong Treasury Management Holding Ltd</t>
  </si>
  <si>
    <t>ABC International Holding;Bank of China Ltd/Hong Kong;China Construction Bank (Asia);DBS Bank Ltd/Hong Kong;Hongkong &amp; Shanghai Banking Corporation Ltd;ICBC (Asia)</t>
  </si>
  <si>
    <t>China Construction Bank (Asia);ABC International Holding;ICBC (Asia);Hongkong &amp; Shanghai Banking Corporation Ltd;Bank of China Ltd/Hong Kong;DBS Bank Ltd/Hong Kong</t>
  </si>
  <si>
    <t>Geely Automobile Holdings Limited</t>
  </si>
  <si>
    <t>GEELY 4 PERP</t>
  </si>
  <si>
    <t>XS2078897928</t>
  </si>
  <si>
    <t>2019-11-27</t>
  </si>
  <si>
    <t>吉利汽车 4 PERP</t>
  </si>
  <si>
    <t>新加坡交易所;法兰克福证券交易所;斯图加特证券交易所;杜塞尔多夫证券交易所</t>
  </si>
  <si>
    <t> 4.10% (+/- 2bp)</t>
  </si>
  <si>
    <t>Barclays Bank PLC;BNP Paribas;Hongkong &amp; Shanghai Banking Corporation Ltd;Merrill Lynch Asia Pacific;UBS AG/Hong Kong</t>
  </si>
  <si>
    <t>GEELY</t>
  </si>
  <si>
    <t>Geely Automobile Holdings Ltd</t>
  </si>
  <si>
    <t>条款：控制权变更回售@101%；息票公式：2019/12/9 4.000000% Fixed ；天数：30E/360；频率： S/A；  2024/12/9 H15T5Y  +5.449000% ；天数：30E/360；频率： S/A； 1）选择性赎回：发行人可在2024年【·】（首个赎回日）及之后任一派付日全额（不能部分）赎回；2）延期支付：由发行人自行决定，累计复利；·利息推动机制：六个月回溯期内偿付平价或次级债券；·利息制动机制：平价和次级债券；3）利率加速事件：发生控制权变更、违约事件或相关债务违约事件中任何一个，利率跳升300个基点；4）提前赎回事项：税务原因 、违反契约事件、相关债务违约事件、最低未偿还金额-平价赎回；控制权变更、会计原因—在首个赎回日前以101%赎回，之后以平价赎回；5）利率重置：前五年为固定利率；此后每五年按现行5年期美国国债利率+初始利差+300个bps</t>
  </si>
  <si>
    <t>Bank of China;Barclays Bank PLC;BNP Paribas;CLSA Ltd;DBS Bank Ltd/Hong Kong;Hongkong &amp; Shanghai Banking Corporation Ltd;Merrill Lynch Asia Pacific;Standard Chartered Bank Hong Kong Ltd;UBS AG/Hong Kong</t>
  </si>
  <si>
    <t>Standard Chartered Bank Hong Kong Ltd;Barclays Bank PLC;Bank of China;Merrill Lynch Asia Pacific;UBS AG/Hong Kong;Hongkong &amp; Shanghai Banking Corporation Ltd;CLSA Ltd;BNP Paribas;DBS Bank Ltd/Hong Kong</t>
  </si>
  <si>
    <t>延期,赎回,调整票面利率</t>
  </si>
  <si>
    <t>BCHINA 2.5 12/05/24</t>
  </si>
  <si>
    <t>XS2083188701</t>
  </si>
  <si>
    <t>中国银行 2.5 2024-12-05</t>
  </si>
  <si>
    <t>2024-12-05</t>
  </si>
  <si>
    <t>+120bps区域</t>
  </si>
  <si>
    <t>T5+95~100bps（WPIR）</t>
  </si>
  <si>
    <t>Bank of China Hong Kong Ltd;Bank of China;Bank of China International Ltd;UBS</t>
  </si>
  <si>
    <t>2020-06-05</t>
  </si>
  <si>
    <t>Amipeace Ltd</t>
  </si>
  <si>
    <t>中国银行股份有限公司澳门分行</t>
  </si>
  <si>
    <t>ABC International Holding;Bank of China Hong Kong Ltd;Bank of China;Bank of China International Ltd;China CITIC Bank International Ltd;China Minsheng Banking Corp Ltd/Hong Kong;UBS</t>
  </si>
  <si>
    <t>Bank of China Hong Kong Ltd;Bank of China;China Minsheng Banking Corp Ltd/Hong Kong;UBS;China CITIC Bank International Ltd;ABC International Holding;Bank of China International Ltd</t>
  </si>
  <si>
    <t>CHINA 1.95 12/03/24</t>
  </si>
  <si>
    <t>XS2084424493</t>
  </si>
  <si>
    <t>2019-11-26</t>
  </si>
  <si>
    <t>财政部 1.95 2024-12-03</t>
  </si>
  <si>
    <t>2024-12-03</t>
  </si>
  <si>
    <t>香港交易所;斯图加特证券交易所;慕尼黑证券交易所;柏林证券交易所;法兰克福证券交易所;杜塞尔多夫证券交易所;TRADEGATE交易所</t>
  </si>
  <si>
    <t>T+65 bps区域</t>
  </si>
  <si>
    <t>T+ 40 bps (#)</t>
  </si>
  <si>
    <t>2020-06-03</t>
  </si>
  <si>
    <t>Bank of America Securities Ltd;Bank of China Limited;Bank of Communications;China Construction Bank;China International Capital Corporation;Crédit Agricole Corporate and Investment Bank;CTBC Bank Co., Ltd.,Hong Kong Branch;Deutsche Bank AG,Hong Kong Branch;Goldman Sachs (Asia) L.L.C.;The Hongkong and Shanghai Banking Corporation Limited;J.P. Morgan Securities (Asia Pacific) Limited;Mizuho Securities Asia Limited;Standard Chartered Bank (Hong Kong) Limited</t>
  </si>
  <si>
    <t>Deutsche Bank AG,Hong Kong Branch;Bank of China Limited;Crédit Agricole Corporate and Investment Bank;China Construction Bank;Bank of America Securities Ltd;Goldman Sachs (Asia) L.L.C.;The Hongkong and Shanghai Banking Corporation Limited;Bank of Communications;China International Capital Corporation;Standard Chartered Bank (Hong Kong) Limited;Mizuho Securities Asia Limited;CTBC Bank Co., Ltd.,Hong Kong Branch;J.P. Morgan Securities (Asia Pacific) Limited</t>
  </si>
  <si>
    <t>中国建筑国际集团有限公司</t>
  </si>
  <si>
    <t>CHSCOI 4 PERP</t>
  </si>
  <si>
    <t>XS2084426514</t>
  </si>
  <si>
    <t>2019-11-25</t>
  </si>
  <si>
    <t>中国建筑国际 4 PERP</t>
  </si>
  <si>
    <t>T5+293bps区域</t>
  </si>
  <si>
    <t>T5+246bp (+/- 5bp）</t>
  </si>
  <si>
    <t>0.78%</t>
  </si>
  <si>
    <t>China International Capital Corp;DBS Bank Ltd/Hong Kong;Haitong International Securities Co Ltd;Mizuho Securities Asia Ltd</t>
  </si>
  <si>
    <t>1.07Y+N</t>
  </si>
  <si>
    <t>CHSCOI</t>
  </si>
  <si>
    <t>China State Construction Finance Cayman III Ltd</t>
  </si>
  <si>
    <t>条款：控制权变更回售@101%；息票公式：2019/12/3 4.000000% Fixed ；天数：30E/360；频率： S/A；  2024/12/3 H15T5Y  +5.410000% ；天数：30E/360；频率： S/A； 1.可选择递延：发行人可自行决定延期，通过向证券持有人、受托人和主要支付代理人发出最多不超过十次书面通知，选择将（全部或部分）原定在分配支付日支付的任何分配推迟至下一个支付日。除非发生强制分销付款事件，否则不得少于预定分销付款日期前五个工作日通知。发行人对任何分配的任何部分付款应由所有已发行证券的证券持有人按比例分摊；2.可选择赎回：全部而非部分，2024/12/3（首次赎回日）及其后每个付息日；3.利率变动：首次重置日后，每隔5年重置利率，公式为5年期UST+初始利差（初始票面利率减UST5）+300bps4.利率累进：（以下情况利率跳升300bps）违反契约/相关债务违约/控制权变更5.利率增幅上限：300bps6.提前赎回事件：控制权变更——发行人可选择在不超过60天并不少于30天以书面形式通知受托人、主要支付代理人和证券持有人后，以101%的比例全部而非部分地赎回证券。发生控制权变更事件时的本金金额（连同应计但不包括赎回日的利息（包括任何欠款和任何额外金额））</t>
  </si>
  <si>
    <t>BNP Paribas;China International Capital Corp;Credit Suisse (HK) Ltd;DBS Bank Ltd/Hong Kong;Haitong International Securities Co Ltd;ICBC (Asia);Mirae Asset Securities;Mizuho Securities Asia Ltd</t>
  </si>
  <si>
    <t>Mirae Asset Securities;Haitong International Securities Co Ltd;China International Capital Corp;ICBC (Asia);Mizuho Securities Asia Ltd;BNP Paribas;Credit Suisse (HK) Ltd;DBS Bank Ltd/Hong Kong</t>
  </si>
  <si>
    <t>调整票面利率,延期,赎回</t>
  </si>
  <si>
    <t>CGB 3.03 06/24/24</t>
  </si>
  <si>
    <t>HK0000511110</t>
  </si>
  <si>
    <t>2019-11-22</t>
  </si>
  <si>
    <t>财政部 3.03 2024-06-24</t>
  </si>
  <si>
    <t>2019-11-29</t>
  </si>
  <si>
    <t>2019-12-24</t>
  </si>
  <si>
    <t>2019-06-24</t>
  </si>
  <si>
    <t>中国金茂控股集团有限公司</t>
  </si>
  <si>
    <t>CHJMAO 7.125 PERP</t>
  </si>
  <si>
    <t>XS2082952172</t>
  </si>
  <si>
    <t>2019-11-21</t>
  </si>
  <si>
    <t>中国金茂 7.125 PERP</t>
  </si>
  <si>
    <t>6.32%</t>
  </si>
  <si>
    <t>Goldman Sachs (Asia)</t>
  </si>
  <si>
    <t>1.08Y+N</t>
  </si>
  <si>
    <t>CHJMAO</t>
  </si>
  <si>
    <t>2019-12-06</t>
  </si>
  <si>
    <t>2020-06-06</t>
  </si>
  <si>
    <t>Franshion Brilliant Ltd</t>
  </si>
  <si>
    <t>息票公式：2019/12/6 7.125000% Fixed ；天数：30E/360；频率： S/A；  2024/12/6 H15T5Y  +5.539000% ；天数：30E/360；频率： S/A；  2029/12/6 H15T5Y  +5.789000% ；天数：30E/360；频率： S/A；  2044/12/6 H15T5Y  +6.289000% ；天数：30E/360；频率： S/A</t>
  </si>
  <si>
    <t>AAC TECHNOLOGIES HOLDINGS INC.</t>
  </si>
  <si>
    <t>AACTEC 3 11/27/24</t>
  </si>
  <si>
    <t>XS2080819779</t>
  </si>
  <si>
    <t>2019-11-20</t>
  </si>
  <si>
    <t>瑞声科技 3 2024-11-27</t>
  </si>
  <si>
    <t>2024-11-27</t>
  </si>
  <si>
    <t>T5+175bps 区域</t>
  </si>
  <si>
    <t>+155（+/- 5bp区域）</t>
  </si>
  <si>
    <t>-0.47%</t>
  </si>
  <si>
    <t>77.0%</t>
  </si>
  <si>
    <t>China International Capital Corp HK Securiti;DBS Bank</t>
  </si>
  <si>
    <t>电子制造</t>
  </si>
  <si>
    <t>21D+1.0Y</t>
  </si>
  <si>
    <t>AACTEC</t>
  </si>
  <si>
    <t>2023-11-27</t>
  </si>
  <si>
    <t>2020-05-27</t>
  </si>
  <si>
    <t>AAC Technologies Holdings Inc</t>
  </si>
  <si>
    <t>SDBC FLOAT 06/25/24</t>
  </si>
  <si>
    <t>XS2017328753</t>
  </si>
  <si>
    <t>2019-11-19</t>
  </si>
  <si>
    <t>国开行 FLOAT 2024-06-25</t>
  </si>
  <si>
    <t>QUARTLY US LIBOR +64.00000</t>
  </si>
  <si>
    <t>2019-09-25</t>
  </si>
  <si>
    <t>2019-06-25</t>
  </si>
  <si>
    <t>Australia &amp; New Zealand Banking Group;Credit Agricole CIB</t>
  </si>
  <si>
    <t>PCGIIH 5.5 11/22/24</t>
  </si>
  <si>
    <t>XS2082780888</t>
  </si>
  <si>
    <t>PCGI Holdings 5.5 2024-11-22</t>
  </si>
  <si>
    <t>-0.25%</t>
  </si>
  <si>
    <t>Credit Suisse (HK) Ltd;Guotai Junan International Holdings;Hongkong &amp; Shanghai Banking Corporation Ltd;JP Morgan Securities Asia Ltd;Mizuho Securities Asia Ltd;Morgan Stanley Asia Ltd;Standard Chartered Bank Hong Kong Ltd;UBS AG/Hong Kong</t>
  </si>
  <si>
    <t>PCGIIH</t>
  </si>
  <si>
    <t>2020-05-22</t>
  </si>
  <si>
    <t>PCGI Intermediate Holdings II Ltd</t>
  </si>
  <si>
    <t>PCGI Intermediate Holdings Limited</t>
  </si>
  <si>
    <t>Guotai Junan International Holdings;JP Morgan Securities Asia Ltd;Standard Chartered Bank Hong Kong Ltd;Morgan Stanley Asia Ltd;UBS AG/Hong Kong;Hongkong &amp; Shanghai Banking Corporation Ltd;Mizuho Securities Asia Ltd;Credit Suisse (HK) Ltd</t>
  </si>
  <si>
    <t>上海电气控股集团有限公司</t>
  </si>
  <si>
    <t>SECGRP 2.65 11/21/24</t>
  </si>
  <si>
    <t>XS2080763456</t>
  </si>
  <si>
    <t>2019-11-14</t>
  </si>
  <si>
    <t>上海电气 2.65 2024-11-21</t>
  </si>
  <si>
    <t>Baa3/BBB</t>
  </si>
  <si>
    <t>T+ 135个基点区域</t>
  </si>
  <si>
    <t>T+105bp (+/-2.5bp)</t>
  </si>
  <si>
    <t>Bank of Communications/Hong Kong;Barclays Bank PLC;Guotai Junan Securities (Hong Kong) Ltd;ICBC International Securities Ltd;UBS AG/Hong Kong</t>
  </si>
  <si>
    <t>289D+93D</t>
  </si>
  <si>
    <t>SECGRP</t>
  </si>
  <si>
    <t>2024-08-21</t>
  </si>
  <si>
    <t>Shanghai Electric Group Global Investment Ltd</t>
  </si>
  <si>
    <t>Bank of Communications/Hong Kong;Barclays Bank PLC;China Construction Bank (Asia);Guotai Junan Securities (Hong Kong) Ltd;ICBC International Securities Ltd;JP Morgan Securities PLC;MUFG SECURITIES ASIA LTD;Oversea-Chinese Banking Corp;Shanghai Pudong Development Bank/Hong Kong;UBS AG/Hong Kong</t>
  </si>
  <si>
    <t>MUFG SECURITIES ASIA LTD;Barclays Bank PLC;China Construction Bank (Asia);Shanghai Pudong Development Bank/Hong Kong;Guotai Junan Securities (Hong Kong) Ltd;UBS AG/Hong Kong;JP Morgan Securities PLC;Oversea-Chinese Banking Corp;ICBC International Securities Ltd;Bank of Communications/Hong Kong</t>
  </si>
  <si>
    <t>ICBCIL FLOAT 11/20/24</t>
  </si>
  <si>
    <t>XS2057900552</t>
  </si>
  <si>
    <t>2019-11-13</t>
  </si>
  <si>
    <t>工银金融租赁 FLOAT 2024-11-20</t>
  </si>
  <si>
    <t>3mL+140个基点区域</t>
  </si>
  <si>
    <t>3mL+105-110个基点区域</t>
  </si>
  <si>
    <t>Bank of China;Bank of Communications;BNP Paribas;BofA Securities;Goldman Sachs;Hongkong &amp; Shanghai Banking Corporation Ltd;Industrial &amp; Comm Bank of China;Mizuho Securities Co Ltd</t>
  </si>
  <si>
    <t>QUARTLY US LIBOR +105.00000</t>
  </si>
  <si>
    <t>2020-02-20</t>
  </si>
  <si>
    <t>Australia &amp; New Zealand Banking Group;Bank of China;Bank of Communications;BNP Paribas;BofA Securities;CCB International Capital Ltd;CMB International Capital Corp Ltd;CMBC Capital Holdings;Goldman Sachs;Hongkong &amp; Shanghai Banking Corporation Ltd;Industrial &amp; Comm Bank of China;Mizuho Securities Co Ltd;MUFG Union Bank NA</t>
  </si>
  <si>
    <t>Mizuho Securities Co Ltd;Australia &amp; New Zealand Banking Group;Bank of China;CMBC Capital Holdings;MUFG Union Bank NA;CMB International Capital Corp Ltd;Hongkong &amp; Shanghai Banking Corporation Ltd;CCB International Capital Ltd;Industrial &amp; Comm Bank of China;BofA Securities;Bank of Communications;Goldman Sachs;BNP Paribas</t>
  </si>
  <si>
    <t>CDBALF 2.87 11/19/24</t>
  </si>
  <si>
    <t>HK0000545662</t>
  </si>
  <si>
    <t>2019-11-12</t>
  </si>
  <si>
    <t>国银金租 2.87 2024-11-19</t>
  </si>
  <si>
    <t>2024-11-19</t>
  </si>
  <si>
    <t>CDBALF</t>
  </si>
  <si>
    <t>2020-05-19</t>
  </si>
  <si>
    <t>CDBL Funding 1</t>
  </si>
  <si>
    <t>CDB Aviation Lease Finance Designated Activity Company</t>
  </si>
  <si>
    <t>路劲基建有限公司</t>
  </si>
  <si>
    <t>ROADKG 7.75 PERP</t>
  </si>
  <si>
    <t>XS2079096884</t>
  </si>
  <si>
    <t>2019-11-11</t>
  </si>
  <si>
    <t>路劲 7.75 PERP</t>
  </si>
  <si>
    <t>B2/NR</t>
  </si>
  <si>
    <t>8%区域</t>
  </si>
  <si>
    <t>7.75%</t>
  </si>
  <si>
    <t>-0.17%</t>
  </si>
  <si>
    <t>HSBC;JP Morgan;Standard Chartered Bank;UBS</t>
  </si>
  <si>
    <t>1.03Y+N</t>
  </si>
  <si>
    <t>ROADKG</t>
  </si>
  <si>
    <t>2019-11-18</t>
  </si>
  <si>
    <t>2020-05-17</t>
  </si>
  <si>
    <t>RKPF Overseas 2019 E Ltd</t>
  </si>
  <si>
    <t>路劲基建有限公司;RK Properties Holdings Ltd;RK Investment &amp; Asset Management Group Ltd;RK Properties International Ltd</t>
  </si>
  <si>
    <t>条款：控制权变更回售@101%；息票公式：2019/11/18 7.750000% Fixed ；天数：30E/360；频率： S/A；  2024/11/18 H15T5Y  +6.003000% ；天数：30E/360；频率： S/A； 1）可选择递延：·利息推动机制：如果在三个月内支付、分派或者赎回平价证券或次级债券，则不得延期·利息制动机制：更优先债券未偿付时，不得偿付2）可选择赎回：全部而非部分，2024年11月（首次赎回日）后及每个付息日；3）利率变动：首次赎回日后，每隔5年重置利率，公式为即期5年UST基准利率+初始利差4）提前赎回：税务问题/违反契约/相关债务违约/SAFE未注册5）赎回/利率累进事件：以下分别于101%、100%、100%全部而非部分赎回：控制权变更、违约事件、交叉违约事件发生；如果这些情况发生但未赎回，利率每年累进3%</t>
  </si>
  <si>
    <t>Standard Chartered Bank;UBS;JP Morgan;HSBC</t>
  </si>
  <si>
    <t>中国华融资产管理股份有限公司</t>
  </si>
  <si>
    <t>HRINTH 3.25 11/13/24</t>
  </si>
  <si>
    <t>XS2076078513</t>
  </si>
  <si>
    <t>2019-11-07</t>
  </si>
  <si>
    <t>中国华融 3.25 2024-11-13</t>
  </si>
  <si>
    <t>2024-11-13</t>
  </si>
  <si>
    <t>香港交易所;柏林证券交易所</t>
  </si>
  <si>
    <t>Australia &amp; New Zealand Banking Group;Bank of China;Bank of Communications;China Minsheng Banking Corp Ltd/Hong Kong;CMB Wing Lung Bank;Goldman Sachs (Asia);Huarong International Securities Ltd;Mizuho Securities Asia Ltd;Standard Chartered Bank Hong Kong Ltd</t>
  </si>
  <si>
    <t>342D+32D</t>
  </si>
  <si>
    <t>HRINTH</t>
  </si>
  <si>
    <t>2024-10-13</t>
  </si>
  <si>
    <t>2020-05-13</t>
  </si>
  <si>
    <t>Huarong Finance 2019 Co Ltd</t>
  </si>
  <si>
    <t>中国华融国际控股有限公司</t>
  </si>
  <si>
    <t>Australia &amp; New Zealand Banking Group;Bank of China;Bank of Communications;CCB International Capital Ltd;China CITIC Bank International Ltd;China Minsheng Banking Corp Ltd/Hong Kong;Citigroup Global Markets Asia Ltd;CMB Wing Lung Bank;CMBC Capital Holdings;Credit Suisse (HK) Ltd;Goldman Sachs (Asia);Hongkong &amp; Shanghai Banking Corporation Ltd;Huarong International Securities Ltd;Huatai Financial Holdings Hong Kong Ltd;ICBC (Asia);Industrial Bank/Hong Kong;Merrill Lynch Asia Pacific;Mizuho Securities Asia Ltd;Morgan Stanley Asia Ltd;Shanghai Pudong Development Bank/Hong Kong;Standard Chartered Bank Hong Kong Ltd</t>
  </si>
  <si>
    <t>Australia &amp; New Zealand Banking Group;Bank of China;CMBC Capital Holdings;Citigroup Global Markets Asia Ltd;China CITIC Bank International Ltd;Industrial Bank/Hong Kong;ICBC (Asia);Hongkong &amp; Shanghai Banking Corporation Ltd;CCB International Capital Ltd;CMB Wing Lung Bank;Credit Suisse (HK) Ltd;Huatai Financial Holdings Hong Kong Ltd;Standard Chartered Bank Hong Kong Ltd;China Minsheng Banking Corp Ltd/Hong Kong;Shanghai Pudong Development Bank/Hong Kong;Morgan Stanley Asia Ltd;Merrill Lynch Asia Pacific;Bank of Communications;Mizuho Securities Asia Ltd;Huarong International Securities Ltd;Goldman Sachs (Asia)</t>
  </si>
  <si>
    <t>北京首都创业集团有限公司</t>
  </si>
  <si>
    <t>CPDEV 5.75 PERP</t>
  </si>
  <si>
    <t>XS2076167456</t>
  </si>
  <si>
    <t>首创集团 5.75 PERP</t>
  </si>
  <si>
    <t>6.25%区域</t>
  </si>
  <si>
    <t>5.8%(+/-5BP)</t>
  </si>
  <si>
    <t>68.0%</t>
  </si>
  <si>
    <t>China CITIC Bank International Ltd;Haitong International Securities Co Ltd;Hongkong &amp; Shanghai Banking Corporation Ltd</t>
  </si>
  <si>
    <t>1.02Y+N</t>
  </si>
  <si>
    <t>CPDEV</t>
  </si>
  <si>
    <t>Central Plaza Development Ltd</t>
  </si>
  <si>
    <t>International Financial Center Property Ltd.</t>
  </si>
  <si>
    <t>条款：控制权变更回售@101%；息票公式：2019/11/14 5.750000% Fixed ；天数：30E/360；频率： S/A；  2024/11/14 H15T5Y  +8.066000% ；天数：30E/360；频率： S/A</t>
  </si>
  <si>
    <t>Bank of Communications;China CITIC Bank International Ltd;China Everbright Bank/Hong Kong;China International Capital Corp;China Industrial Securities International Br;CLSA Ltd;CMB International Finance Ltd;CMB Wing Lung Bank;Guotai Junan International Holdings;Haitong International Securities Co Ltd;Hongkong &amp; Shanghai Banking Corporation Ltd;ICBC International Investment Management Ltd;Nomura International (HK);Silk Road International Capital Ltd;Standard Chartered Bank Hong Kong Ltd</t>
  </si>
  <si>
    <t>Guotai Junan International Holdings;Haitong International Securities Co Ltd;Silk Road International Capital Ltd;China CITIC Bank International Ltd;Hongkong &amp; Shanghai Banking Corporation Ltd;CMB Wing Lung Bank;China Industrial Securities International Br;CMB International Finance Ltd;Nomura International (HK);Standard Chartered Bank Hong Kong Ltd;Bank of Communications;ICBC International Investment Management Ltd;China International Capital Corp;China Everbright Bank/Hong Kong;CLSA Ltd</t>
  </si>
  <si>
    <t>旭辉控股(集团)有限公司</t>
  </si>
  <si>
    <t>CIFIHG 6.45 11/07/24</t>
  </si>
  <si>
    <t>XS2075784103</t>
  </si>
  <si>
    <t>旭辉控股集团 6.45 2024-11-07</t>
  </si>
  <si>
    <t>6.5%区域(+/-5bp),区间内定价</t>
  </si>
  <si>
    <t>69.0%</t>
  </si>
  <si>
    <t>1D+1.0Y</t>
  </si>
  <si>
    <t>CIFIHG</t>
  </si>
  <si>
    <t>2019-11-15</t>
  </si>
  <si>
    <t>2020-05-07</t>
  </si>
  <si>
    <t>CIFI Holdings Group Co Ltd</t>
  </si>
  <si>
    <t>Hongkong &amp; Shanghai Banking Corporation Ltd;Credit Suisse (HK) Ltd</t>
  </si>
  <si>
    <t>新鸿基有限公司</t>
  </si>
  <si>
    <t>SUNHKC 5.75 11/15/24</t>
  </si>
  <si>
    <t>XS2079034265</t>
  </si>
  <si>
    <t>新鸿基 5.75 2024-11-15</t>
  </si>
  <si>
    <t>0.84%</t>
  </si>
  <si>
    <t>AMTD Global Markets Ltd;Bank of China Hong Kong Ltd;Credit Suisse (HK) Ltd;Everbright Sun Hung Kai Co Ltd;Standard Chartered Bank;UBS AG/Hong Kong</t>
  </si>
  <si>
    <t>SUNHKC</t>
  </si>
  <si>
    <t>2020-05-15</t>
  </si>
  <si>
    <t>Sun Hung Kai &amp; Co BVI Ltd</t>
  </si>
  <si>
    <t>AMTD Global Markets Ltd;Bank of China Hong Kong Ltd;Credit Suisse (HK) Ltd;Everbright Sun Hung Kai Co Ltd;Merrill Lynch Asia Pacific;Standard Chartered Bank;UBS AG/Hong Kong</t>
  </si>
  <si>
    <t>Standard Chartered Bank;Everbright Sun Hung Kai Co Ltd;Bank of China Hong Kong Ltd;Merrill Lynch Asia Pacific;AMTD Global Markets Ltd;UBS AG/Hong Kong;Credit Suisse (HK) Ltd</t>
  </si>
  <si>
    <t>广州地铁集团有限公司</t>
  </si>
  <si>
    <t>GUAMET 2.609 11/14/24</t>
  </si>
  <si>
    <t>XS2077546419</t>
  </si>
  <si>
    <t>广州地铁 2.609 2024-11-14</t>
  </si>
  <si>
    <t>T5+135BP区域</t>
  </si>
  <si>
    <t>T5+100BP(+/- 2.5bps,将在区间内定价)</t>
  </si>
  <si>
    <t>-0.06%</t>
  </si>
  <si>
    <t>Bank of Communications;CNCB Hong Kong Capital;Guotai Junan International Holdings</t>
  </si>
  <si>
    <t>GUAMET</t>
  </si>
  <si>
    <t>Guangzhou Metro Investment Finance BVI Ltd</t>
  </si>
  <si>
    <t>广州地铁投融资(香港)有限公司</t>
  </si>
  <si>
    <t>Bank of East Asia;Bank of Communications;Chong Hing Bank;CNCB Hong Kong Capital;Guotai Junan International Holdings;Industrial Bank/Hong Kong;Oversea-Chinese Banking Corp;Standard Chartered Bank Hong Kong Ltd</t>
  </si>
  <si>
    <t>CNCB Hong Kong Capital;Guotai Junan International Holdings;Standard Chartered Bank Hong Kong Ltd;Bank of Communications;Industrial Bank/Hong Kong;Oversea-Chinese Banking Corp;Bank of East Asia;Chong Hing Bank</t>
  </si>
  <si>
    <t>GRNLGR 5.6 11/13/24</t>
  </si>
  <si>
    <t>XS2076775233</t>
  </si>
  <si>
    <t>2019-11-05</t>
  </si>
  <si>
    <t>绿地集团 5.6 2024-11-13</t>
  </si>
  <si>
    <t>5.6%-5.65%(区间内定价)</t>
  </si>
  <si>
    <t>BOC International Holdings Ltd;CLSA Ltd;Haitong International Securities Co Ltd</t>
  </si>
  <si>
    <t>条款：控制权变更回售@101%；GRNLGR 5.6 11/13/22延期至11/13/24</t>
  </si>
  <si>
    <t>Haitong International Securities Co Ltd;CLSA Ltd;BOC International Holdings Ltd</t>
  </si>
  <si>
    <t>GBHK 2.22 08/07/24</t>
  </si>
  <si>
    <t>HK0000209236</t>
  </si>
  <si>
    <t>2019-11-04</t>
  </si>
  <si>
    <t>中国香港 2.22 2024-08-07</t>
  </si>
  <si>
    <t>10.0000</t>
  </si>
  <si>
    <t>2024-08-07</t>
  </si>
  <si>
    <t>275D</t>
  </si>
  <si>
    <t>2015-02-07</t>
  </si>
  <si>
    <t>2014-08-07</t>
  </si>
  <si>
    <t>中国石油化工集团有限公司</t>
  </si>
  <si>
    <t>SINOPE 2.5 11/12/24</t>
  </si>
  <si>
    <t>USG82016AK57</t>
  </si>
  <si>
    <t>中国石化 2.5 2024-11-12</t>
  </si>
  <si>
    <t>香港交易所;法兰克福证券交易所;斯图加特证券交易所;杜塞尔多夫证券交易所</t>
  </si>
  <si>
    <t>-0.11%</t>
  </si>
  <si>
    <t>53.0%</t>
  </si>
  <si>
    <t>Bank of China;Citigroup Global Markets Asia Ltd;Goldman Sachs (Asia);ICBC International Securities Ltd;JP Morgan Securities Asia Pacific Ltd</t>
  </si>
  <si>
    <t>341D+32D</t>
  </si>
  <si>
    <t>SINOPE</t>
  </si>
  <si>
    <t>2020-05-12</t>
  </si>
  <si>
    <t>Sinopec Group Overseas Development 2018 Ltd</t>
  </si>
  <si>
    <t>Agricultural Bank of China/Hong Kong;Bank of America Securities Ltd;Bank of China;BBVA Securities Inc;BNP Paribas;Citigroup Global Markets Asia Ltd;CMB International Securities Ltd;Commonwealth Bank of Australia;DBS Bank;Goldman Sachs (Asia);ICBC International Securities Ltd;ING Bank NV/HK;JP Morgan Securities Asia Pacific Ltd;Societe Generale;United Overseas Bank</t>
  </si>
  <si>
    <t>Bank of China;Citigroup Global Markets Asia Ltd;DBS Bank;ING Bank NV/HK;Commonwealth Bank of Australia;United Overseas Bank;BBVA Securities Inc;ICBC International Securities Ltd;Bank of America Securities Ltd;Agricultural Bank of China/Hong Kong;JP Morgan Securities Asia Pacific Ltd;Societe Generale;Goldman Sachs (Asia);BNP Paribas;CMB International Securities Ltd</t>
  </si>
  <si>
    <t>US82939GAK40</t>
  </si>
  <si>
    <t>和记港口信托</t>
  </si>
  <si>
    <t>HPHTSP 2.875 11/05/24</t>
  </si>
  <si>
    <t>XS2075956594</t>
  </si>
  <si>
    <t>2019-10-31</t>
  </si>
  <si>
    <t>和记港口信托 2.875 2024-11-05</t>
  </si>
  <si>
    <t>Baa1/A-</t>
  </si>
  <si>
    <t>Bank of China Hong Kong Ltd;BOC International Holdings Ltd;BofA Securities;Hongkong &amp; Shanghai Banking Corporation Ltd</t>
  </si>
  <si>
    <t>HPHTSP</t>
  </si>
  <si>
    <t>2020-05-05</t>
  </si>
  <si>
    <t>HPHT Finance 19 Ltd</t>
  </si>
  <si>
    <t>和记港口控股信托通过初始受托管理人Hutchison Port Holdings Management Pte. Limited(在新加坡注册成立的有限责任公司)以及HPHT Limited(在中国香港地区注册成立的有限责任公司)</t>
  </si>
  <si>
    <t>BofA Securities;Bank of China Hong Kong Ltd;Hongkong &amp; Shanghai Banking Corporation Ltd;BOC International Holdings Ltd</t>
  </si>
  <si>
    <t>2019-10-30</t>
  </si>
  <si>
    <t>Bank of Communications Co., Ltd. Hong Kong Branch;Bank of China (Hong Kong) Limited;Standard Chartered Bank (Hong Kong) Limited;Bank of Communications Co., Ltd. Hong Kong Branch;Bank of China (Hong Kong) Limited;Standard Chartered Bank (Hong Kong) Limited</t>
  </si>
  <si>
    <t>Agricultural Bank of China Limited Hong Kong Branch;Bank of Communications Co., Ltd. Hong Kong Branch;Bank of China (Hong Kong) Limited;China CITIC Bank International Limited;China Construction Bank (Asia) Corporation Limited;Credit Agricole Corporate and Investment Bank Hong Kong Branch;CTBC Bank Co., Ltd.,Hong Kong Branch;Industrial and Commercial Bank of China (Asia) Limited;KGI Asia Limited;Mizuho Securities Asia Limited;Shanghai Pudong Development Bank;Standard Chartered Bank (Hong Kong) Limited</t>
  </si>
  <si>
    <t>2019-10-29</t>
  </si>
  <si>
    <t>SUNAC 7.5 02/01/24</t>
  </si>
  <si>
    <t>XS2075937297</t>
  </si>
  <si>
    <t>融创中国 7.5 2024-02-01</t>
  </si>
  <si>
    <t>4.2521</t>
  </si>
  <si>
    <t>8.25%区域</t>
  </si>
  <si>
    <t>1.15%</t>
  </si>
  <si>
    <t>China CITIC Bank International Ltd;China Industrial Securities International Br;Credit Suisse (HK) Ltd;Deutsche Bank AG/Hong Kong;Guotai Junan International Holdings;Morgan Stanley Asia Ltd;Nomura International (HK)</t>
  </si>
  <si>
    <t>2019-11-01</t>
  </si>
  <si>
    <t>2020-08-01</t>
  </si>
  <si>
    <t>若干附属公司</t>
  </si>
  <si>
    <t>Nomura International (HK);Guotai Junan International Holdings;Morgan Stanley Asia Ltd;China CITIC Bank International Ltd;Deutsche Bank AG/Hong Kong;China Industrial Securities International Br;Credit Suisse (HK) Ltd</t>
  </si>
  <si>
    <t>NWDEVL 6.25 PERP</t>
  </si>
  <si>
    <t>XS1960476387</t>
  </si>
  <si>
    <t>2019-10-25</t>
  </si>
  <si>
    <t>新世界发展 6.25 PERP</t>
  </si>
  <si>
    <t>122D+N</t>
  </si>
  <si>
    <t>2019-09-07</t>
  </si>
  <si>
    <t>2019-03-07</t>
  </si>
  <si>
    <t>UBS;HSBC</t>
  </si>
  <si>
    <t>雅居乐集团控股有限公司</t>
  </si>
  <si>
    <t>AGILE 7.875 PERP</t>
  </si>
  <si>
    <t>XS2071413483</t>
  </si>
  <si>
    <t>2019-10-24</t>
  </si>
  <si>
    <t>雅居乐集团 7.875 PERP</t>
  </si>
  <si>
    <t>Caa2/--</t>
  </si>
  <si>
    <t>Goldman Sachs</t>
  </si>
  <si>
    <t>268D+N</t>
  </si>
  <si>
    <t>AGILE</t>
  </si>
  <si>
    <t>2020-01-30</t>
  </si>
  <si>
    <t>Agile Group Holdings Ltd</t>
  </si>
  <si>
    <t>条款：控制权变更回售@101%；息票公式：2019/10/31 7.875000% Fixed ；天数：30E/360；频率： S/A；  2024/7/31 H15T5Y  +11.294000% ；天数：30E/360；频率： S/A； 1.可选择递延：由发行人全权酌情决定是否以累积和复利方式进行可选递延，但须遵守分红停止和分红的规定，并具有三个月的回顾期 2.可选择赎回：全部而非部分，2024/07/31（首次重置日）及其后每个交易日； 3.利率变动：首次重置日后，每隔5年重置利率 4.提前赎回：税务问题/违反契约/相关债务违约/SAFE未注册 5.赎回事件： 控制权变更（首次重设日前101%，首次重设日后按面值）、税务事件（面值）、财务事件（面值）、最低未偿还金额（20%，面值） 6.利率累进：如果在首次重置日期未完全赎回永久资本证券，则增加500bps；若发生控制权变更但未赎回，利率累进500bps</t>
  </si>
  <si>
    <t>2019-10-23</t>
  </si>
  <si>
    <t>Hongkong &amp; Shanghai Banking Corporation Ltd;JP Morgan Securities Asia Ltd;Mizuho Securities Asia Ltd;Morgan Stanley Asia Ltd;Standard Chartered Bank Hong Kong Ltd;UBS AG/Hong Kong</t>
  </si>
  <si>
    <t>上海华谊控股集团有限公司</t>
  </si>
  <si>
    <t>HUAYI 3 10/30/24</t>
  </si>
  <si>
    <t>XS2068159149</t>
  </si>
  <si>
    <t>上海华谊 3 2024-10-30</t>
  </si>
  <si>
    <t>2024-10-30</t>
  </si>
  <si>
    <t>T5 + 200bps区域</t>
  </si>
  <si>
    <t>T5 + 155bps(+/- 2 bps)</t>
  </si>
  <si>
    <t>Bank of Communications;ICBC International Securities Ltd;Morgan Stanley;Shanghai Pudong Development Bank/Hong Kong</t>
  </si>
  <si>
    <t>359D</t>
  </si>
  <si>
    <t>HUAYI</t>
  </si>
  <si>
    <t>2020-04-30</t>
  </si>
  <si>
    <t>Huayi Finance I Ltd</t>
  </si>
  <si>
    <t>Bank of Communications;DBS Bank;ICBC International Securities Ltd;Morgan Stanley;Shanghai Pudong Development Bank/Hong Kong;Standard Chartered Bank</t>
  </si>
  <si>
    <t>Standard Chartered Bank;Shanghai Pudong Development Bank/Hong Kong;Bank of Communications;DBS Bank;ICBC International Securities Ltd;Morgan Stanley</t>
  </si>
  <si>
    <t>禹洲集团控股有限公司</t>
  </si>
  <si>
    <t>YUZHOU 8.375 10/30/24</t>
  </si>
  <si>
    <t>XS2073593274</t>
  </si>
  <si>
    <t>禹洲集团 8.375 2024-10-30</t>
  </si>
  <si>
    <t>TRACE;香港交易所;法兰克福证券交易所</t>
  </si>
  <si>
    <t>8.75%区域</t>
  </si>
  <si>
    <t>8.375%</t>
  </si>
  <si>
    <t>-1.64%</t>
  </si>
  <si>
    <t>Bank of China International Ltd;Credit Suisse (HK) Ltd;Deutsche Bank AG/Hong Kong;Goldman Sachs (Asia);Haitong International Securities Co Ltd;Hongkong &amp; Shanghai Banking Corporation Ltd;JP Morgan Securities Asia Ltd;Morgan Stanley Asia Ltd;Yuzhou Financial</t>
  </si>
  <si>
    <t>YUZHOU</t>
  </si>
  <si>
    <t>Yuzhou Group Holdings Co Ltd</t>
  </si>
  <si>
    <t>JP Morgan Securities Asia Ltd;Haitong International Securities Co Ltd;Morgan Stanley Asia Ltd;Deutsche Bank AG/Hong Kong;Hongkong &amp; Shanghai Banking Corporation Ltd;Bank of China International Ltd;Goldman Sachs (Asia);Credit Suisse (HK) Ltd;Yuzhou Financial</t>
  </si>
  <si>
    <t>利丰有限公司</t>
  </si>
  <si>
    <t>LIFUNG 4.375 10/04/24</t>
  </si>
  <si>
    <t>XS2059681135</t>
  </si>
  <si>
    <t>2019-10-22</t>
  </si>
  <si>
    <t>利丰 4.375 2024-10-04</t>
  </si>
  <si>
    <t>Ba1/BB+</t>
  </si>
  <si>
    <t>LIFUNG</t>
  </si>
  <si>
    <t>2020-04-04</t>
  </si>
  <si>
    <t>Li &amp; Fung Ltd</t>
  </si>
  <si>
    <t>2019-10-04</t>
  </si>
  <si>
    <t>Mizuho Securities Asia Ltd;Standard Chartered Bank</t>
  </si>
  <si>
    <t>Standard Chartered Bank;Citigroup Global Markets Inc;Standard Chartered Bank (US);Mizuho Securities USA Inc;Mizuho Securities Asia Ltd;HSBC Securities</t>
  </si>
  <si>
    <t>中国电力建设集团有限公司</t>
  </si>
  <si>
    <t>CHPWCN 3.55 PERP</t>
  </si>
  <si>
    <t>XS2066867826</t>
  </si>
  <si>
    <t>中国电建 3.55 PERP</t>
  </si>
  <si>
    <t>3.90%区域</t>
  </si>
  <si>
    <t>3.60％区域(+/- 5bp；区间内定价)</t>
  </si>
  <si>
    <t>BOC International Holdings Ltd;Standard Chartered Bank Hong Kong Ltd</t>
  </si>
  <si>
    <t>354D+N</t>
  </si>
  <si>
    <t>CHPWCN</t>
  </si>
  <si>
    <t>2020-04-24</t>
  </si>
  <si>
    <t>Sepco Virgin Ltd</t>
  </si>
  <si>
    <t>条款：控制权变更回售@101%；息票公式：2019/10/25 3.550000% Fixed ；天数：30E/360；频率： S/A；  2024/10/25 H15T5Y  +4.946000% ；天数：30E/360；频率： S/A； 1.可选择递延： ·利息推动机制：如果在三个月内支付、分派或者赎回平价证券或次级债券，则不得延期 ·利息制动机制：更优先债券未偿付时，不得偿付 2.可选择赎回：发行日后第五周年（首次赎回日）及其后每个付息日按面值赎回； 3.利率变动：首次重置日后，每隔5年重置利率，公式为5年期UST+初始利差（初始票面利率减UST5.+300bps 4.赎回事件： 控制权变更（首次赎回日前101%，首次赎回日后按面值）、财务事件（首次赎回日前101%，首次赎回日后按面值）、最低未偿还金额/税务问题/违反契约/相关债务违约/SAFE未注册（面值） 5.利率加速：（某些事件发生后未赎回债券则加速300bps，补救后减速）最低未偿还金额/税务问题/违反契约/相关债务违约/SAFE未注册/控制权变更</t>
  </si>
  <si>
    <t>BOC International Holdings Ltd;CCB International Securities Ltd;CLSA Ltd;CMB Wing Lung Bank;CMBC Capital Holdings;DBS Bank;Mizuho Securities Asia Ltd;Ping An of China Securities Hong Kong Co Ltd;Standard Chartered Bank Hong Kong Ltd</t>
  </si>
  <si>
    <t>Standard Chartered Bank Hong Kong Ltd;CMBC Capital Holdings;Ping An of China Securities Hong Kong Co Ltd;DBS Bank;Mizuho Securities Asia Ltd;CLSA Ltd;CMB Wing Lung Bank;BOC International Holdings Ltd;CCB International Securities Ltd</t>
  </si>
  <si>
    <t>中信证券股份有限公司</t>
  </si>
  <si>
    <t>CITICS 2.875 10/24/24</t>
  </si>
  <si>
    <t>XS2064435618</t>
  </si>
  <si>
    <t>2019-10-17</t>
  </si>
  <si>
    <t>中信证券 2.875 2024-10-24</t>
  </si>
  <si>
    <t>0.46%</t>
  </si>
  <si>
    <t>ABC International Holding;Bank of China;Citigroup;CLSA Ltd;HSBC;Industrial and Commercial Bank of China Ltd;JP Morgan;Standard Chartered Bank</t>
  </si>
  <si>
    <t>353D</t>
  </si>
  <si>
    <t>CITICS</t>
  </si>
  <si>
    <t>CITIC Securities Finance MTN Co Ltd</t>
  </si>
  <si>
    <t>Standard Chartered Bank;Citigroup;Bank of China;ABC International Holding;JP Morgan;Industrial and Commercial Bank of China Ltd;CLSA Ltd;HSBC</t>
  </si>
  <si>
    <t>CCB FLOAT 10/24/24</t>
  </si>
  <si>
    <t>XS2064648525</t>
  </si>
  <si>
    <t>中国建设银行 FLOAT 2024-10-24</t>
  </si>
  <si>
    <t>0.08%</t>
  </si>
  <si>
    <t>CCB International Capital Ltd;China Construction Bank (Asia)</t>
  </si>
  <si>
    <t>QUARTLY US LIBOR +77.00000</t>
  </si>
  <si>
    <t>2020-01-24</t>
  </si>
  <si>
    <t>State Elite Global Ltd</t>
  </si>
  <si>
    <t>中国建设银行股份有限公司香港分行</t>
  </si>
  <si>
    <t>Agricultural Bank of China/Hong Kong;Australia &amp; New Zealand Banking Group;Bank of East Asia;Bank of China;Bank of Communications;CCB International Capital Ltd;China CITIC Bank International Ltd;China Construction Bank (Asia);China Everbright Bank/Hong Kong;China Minsheng Banking Corp Ltd/Hong Kong;CMB Wing Lung Bank;Guotai Junan Securities (Hong Kong) Ltd;Hongkong &amp; Shanghai Banking Corporation Ltd;ICBC (Asia);Mizuho Securities Asia Ltd;Nanyang Commercial Bank Ltd;Standard Chartered Bank Hong Kong Ltd</t>
  </si>
  <si>
    <t>Australia &amp; New Zealand Banking Group;Bank of China;Guotai Junan Securities (Hong Kong) Ltd;China CITIC Bank International Ltd;ICBC (Asia);Hongkong &amp; Shanghai Banking Corporation Ltd;Bank of East Asia;CCB International Capital Ltd;CMB Wing Lung Bank;Nanyang Commercial Bank Ltd;Standard Chartered Bank Hong Kong Ltd;China Construction Bank (Asia);China Minsheng Banking Corp Ltd/Hong Kong;Agricultural Bank of China/Hong Kong;Bank of Communications;Mizuho Securities Asia Ltd;China Everbright Bank/Hong Kong</t>
  </si>
  <si>
    <t>健合(H&amp;H)国际控股有限公司</t>
  </si>
  <si>
    <t>BTSDF 5.625 10/24/24</t>
  </si>
  <si>
    <t>XS2067255328</t>
  </si>
  <si>
    <t>H&amp;H国际控股 5.625 2024-10-24</t>
  </si>
  <si>
    <t>Ba3/BB+</t>
  </si>
  <si>
    <t>B1/BB</t>
  </si>
  <si>
    <t>Second Priority Lien</t>
  </si>
  <si>
    <t>Goldman Sachs (Asia);Hongkong &amp; Shanghai Banking Corporation Ltd;JP Morgan Securities Asia Ltd</t>
  </si>
  <si>
    <t>新发;公开市场回购;要约回购</t>
  </si>
  <si>
    <t>食品加工</t>
  </si>
  <si>
    <t>Ba3/BB</t>
  </si>
  <si>
    <t>BTSDF</t>
  </si>
  <si>
    <t>Health &amp; Happiness H&amp;H International Holdings Ltd</t>
  </si>
  <si>
    <t>JP Morgan Securities Asia Ltd;Hongkong &amp; Shanghai Banking Corporation Ltd;Goldman Sachs (Asia)</t>
  </si>
  <si>
    <t>2019-10-14</t>
  </si>
  <si>
    <t>2019-10-21</t>
  </si>
  <si>
    <t>ICBCAS FLOAT 10/17/24</t>
  </si>
  <si>
    <t>XS2066376760</t>
  </si>
  <si>
    <t>2019-10-10</t>
  </si>
  <si>
    <t>中国工商银行 FLOAT 2024-10-17</t>
  </si>
  <si>
    <t>2024-10-17</t>
  </si>
  <si>
    <t>伦敦证券交易所;纳斯达克迪拜交易所</t>
  </si>
  <si>
    <t>Agricultural Bank of China/Hong Kong;Credit Agricole Corporate &amp; Investment Bank/;Emirates NBD Capital Ltd;HSBC;ICBC International Securities Ltd;Standard Chartered Bank</t>
  </si>
  <si>
    <t>346D</t>
  </si>
  <si>
    <t>Agricultural Bank of China/Hong Kong;Bank of Communications;Credit Agricole Corporate &amp; Investment Bank/;Emirates NBD Capital Ltd;First Abu Dhabi Bank PJSC;HSBC;ICBC International Securities Ltd;Standard Chartered Bank</t>
  </si>
  <si>
    <t>Standard Chartered Bank;Agricultural Bank of China/Hong Kong;Bank of Communications;Credit Agricole Corporate &amp; Investment Bank/;Emirates NBD Capital Ltd;First Abu Dhabi Bank PJSC;HSBC;ICBC International Securities Ltd</t>
  </si>
  <si>
    <t>中国长江三峡集团有限公司</t>
  </si>
  <si>
    <t>YANTZE 2.3 10/16/24</t>
  </si>
  <si>
    <t>XS2053345646</t>
  </si>
  <si>
    <t>三峡集团 2.3 2024-10-16</t>
  </si>
  <si>
    <t>-0.77%</t>
  </si>
  <si>
    <t>Bank of China;Deutsche Bank AG/Hong Kong;JP Morgan Securities Asia Ltd</t>
  </si>
  <si>
    <t>315D+31D</t>
  </si>
  <si>
    <t>YANTZE</t>
  </si>
  <si>
    <t>2019-10-16</t>
  </si>
  <si>
    <t>2020-04-16</t>
  </si>
  <si>
    <t>Three Gorges Finance I Cayman Islands Ltd</t>
  </si>
  <si>
    <t>Bank of China;Citigroup Global Markets Asia Ltd;CLSA Ltd;Deutsche Bank AG/Hong Kong;Industrial &amp; Comm Bank of China;JP Morgan Securities Asia Ltd;Mizuho Securities Asia Ltd;Morgan Stanley Asia Ltd;Standard Chartered Bank Hong Kong Ltd;UBS AG/Hong Kong</t>
  </si>
  <si>
    <t>Industrial &amp; Comm Bank of China;JP Morgan Securities Asia Ltd;Standard Chartered Bank Hong Kong Ltd;Bank of China;Morgan Stanley Asia Ltd;Citigroup Global Markets Asia Ltd;UBS AG/Hong Kong;Deutsche Bank AG/Hong Kong;Mizuho Securities Asia Ltd;CLSA Ltd</t>
  </si>
  <si>
    <t>启迪控股股份有限公司</t>
  </si>
  <si>
    <t>THSCPA 7.95 05/13/24</t>
  </si>
  <si>
    <t>XS1863988157</t>
  </si>
  <si>
    <t>2019-10-08</t>
  </si>
  <si>
    <t>启迪控股 7.95 2024-05-13</t>
  </si>
  <si>
    <t>5.7425</t>
  </si>
  <si>
    <t>2024-05-13</t>
  </si>
  <si>
    <t>计算机设备</t>
  </si>
  <si>
    <t>189D</t>
  </si>
  <si>
    <t>THSCPA</t>
  </si>
  <si>
    <t>2019-10-15</t>
  </si>
  <si>
    <t>2019-02-15</t>
  </si>
  <si>
    <t>Tuspark Forward Ltd</t>
  </si>
  <si>
    <t>2018-08-15</t>
  </si>
  <si>
    <t>8月6日，启迪科华有限公司（“发行人”）发布公告称，根据2021年8月5日公告中公布的投票结果，发行人旗下两只美元债券的持有人同意：THSCPA 7.95 08/15/21（ISIN：XS1863988157）、THSCPA 6.95 06/18/22（ISIN：XS2011786659）的到期日从原到期日延长至2024年5月13日，并将于相关修订文件签署之日（预计为2021年8月15日，“生效日期”）生效。上述债券将继续在香港联交所上市直至新到期日；平价交易</t>
  </si>
  <si>
    <t>Barclays;BNP Paribas;China CITIC Bank International Ltd;China Everbright Bank/Hong Kong;China Industrial Securities International Br;CLSA Ltd;Guotai Junan International Holdings;Haitong International Securities Co Ltd;Orient Securities Hong Kong Ltd</t>
  </si>
  <si>
    <t>BOCOM International Asia Ltd;Guotai Junan International Holdings;CEB International Capital Corp Ltd;Haitong International Securities Co Ltd;Barclays;China CITIC Bank International Ltd;DBS Group;China Industrial Securities International Br;Dongxing Securities HK Financing Holding Co;Shanghai Pudong Development Bank/Hong Kong;China Construction Bank International Capita;China Everbright Bank/Hong Kong;CLSA Ltd;TUS Corporate Finance Ltd;BNP Paribas;Orient Securities Hong Kong Ltd</t>
  </si>
  <si>
    <t>EXIMCH 0 10/15/24</t>
  </si>
  <si>
    <t>XS2060589350</t>
  </si>
  <si>
    <t>进出口银行 0 2024-10-15</t>
  </si>
  <si>
    <t>新加坡交易所;法兰克福证券交易所;慕尼黑证券交易所</t>
  </si>
  <si>
    <t>Bank of China;Bank of Communications;Barclays Bank PLC/Hong Kong;China Construction Bank Europe SA;Commerzbank;Credit Agricole CIB;ING Bank;MUFG Bank Ltd</t>
  </si>
  <si>
    <t>2020-10-15</t>
  </si>
  <si>
    <t>Barclays Bank PLC/Hong Kong;MUFG Bank Ltd;Bank of China;Commerzbank;China Construction Bank Europe SA;Credit Agricole CIB;Bank of Communications;ING Bank</t>
  </si>
  <si>
    <t>2019-09-26</t>
  </si>
  <si>
    <t>Citigroup Global Markets Inc;HSBC Securities;Mizuho Securities USA Inc;Standard Chartered Bank (US)</t>
  </si>
  <si>
    <t>Mizuho Securities Asia Ltd;Standard Chartered Bank;Citigroup Global Markets Inc;HSBC Securities;Mizuho Securities USA Inc;Standard Chartered Bank (US)</t>
  </si>
  <si>
    <t>拼多多有限公司</t>
  </si>
  <si>
    <t>PDD 0 10/01/24</t>
  </si>
  <si>
    <t>US722304AB82</t>
  </si>
  <si>
    <t>拼多多 0 2024-10-01</t>
  </si>
  <si>
    <t>5.0110</t>
  </si>
  <si>
    <t>2024-10-01</t>
  </si>
  <si>
    <t>计算机应用</t>
  </si>
  <si>
    <t>330D</t>
  </si>
  <si>
    <t>PDD</t>
  </si>
  <si>
    <t>Pinduoduo Inc</t>
  </si>
  <si>
    <t>2019-09-27</t>
  </si>
  <si>
    <t>Barclays Capital;BofA Securities;Goldman Sachs (Asia);UBS Securities LLC;Barclays Capital;BofA Securities;Goldman Sachs (Asia);UBS Securities LLC</t>
  </si>
  <si>
    <t>Barclays Capital;BofA Securities;UBS Securities LLC;Goldman Sachs (Asia)</t>
  </si>
  <si>
    <t>USG7115TAA46</t>
  </si>
  <si>
    <t>15.08%</t>
  </si>
  <si>
    <t>2022-10-01</t>
  </si>
  <si>
    <t>青岛城市建设投资(集团)有限责任公司</t>
  </si>
  <si>
    <t>HKIQCL 4 10/08/24</t>
  </si>
  <si>
    <t>XS2053240383</t>
  </si>
  <si>
    <t>青岛城投 4 2024-10-08</t>
  </si>
  <si>
    <t>Bank of China Ltd/Hong Kong;China International Capital Corp;China Minsheng Banking Corp;ICBC International Holdings Ltd;Industrial Bank/Hong Kong</t>
  </si>
  <si>
    <t>HKIQCL</t>
  </si>
  <si>
    <t>2020-04-08</t>
  </si>
  <si>
    <t>Hongkong International Qingdao Co Ltd</t>
  </si>
  <si>
    <t>Bank of China Ltd/Hong Kong;BOCOM International Asia Ltd;China International Capital Corp;China Minsheng Banking Corp;CMB International Securities Ltd;ICBC International Holdings Ltd;Industrial Bank/Hong Kong;Orient Securities Hong Kong Ltd;Zhongtai International Securities Ltd</t>
  </si>
  <si>
    <t>BOCOM International Asia Ltd;ICBC International Holdings Ltd;Industrial Bank/Hong Kong;Zhongtai International Securities Ltd;China International Capital Corp;China Minsheng Banking Corp;Bank of China Ltd/Hong Kong;CMB International Securities Ltd;Orient Securities Hong Kong Ltd</t>
  </si>
  <si>
    <t>ROADKG 6.7 09/30/24</t>
  </si>
  <si>
    <t>XS2057076387</t>
  </si>
  <si>
    <t>路劲 6.7 2024-09-30</t>
  </si>
  <si>
    <t>DBS Group;Hongkong &amp; Shanghai Banking Corporation Ltd;JP Morgan</t>
  </si>
  <si>
    <t>2019-09-30</t>
  </si>
  <si>
    <t>2023-09-30</t>
  </si>
  <si>
    <t>2020-03-30</t>
  </si>
  <si>
    <t>RKPF Overseas 2019 A Ltd</t>
  </si>
  <si>
    <t>路劲基建有限公司;RK Properties Holdings Ltd;RK Investment &amp; Asset Management Group Ltd;Sunco Property Holdings Co Ltd;RK Properties International Ltd</t>
  </si>
  <si>
    <t>JP Morgan;Hongkong &amp; Shanghai Banking Corporation Ltd;DBS Group</t>
  </si>
  <si>
    <t>日月光投资控股股份有限公司</t>
  </si>
  <si>
    <t>ASETEH 2.5 10/03/24</t>
  </si>
  <si>
    <t>TW000F154026</t>
  </si>
  <si>
    <t>2019-09-24</t>
  </si>
  <si>
    <t>日月光投控 2.5 2024-10-03</t>
  </si>
  <si>
    <t>2024-10-03</t>
  </si>
  <si>
    <t>台北证券柜台买卖中心</t>
  </si>
  <si>
    <t>台湾省</t>
  </si>
  <si>
    <t>高雄市</t>
  </si>
  <si>
    <t>332D</t>
  </si>
  <si>
    <t>ASETEH</t>
  </si>
  <si>
    <t>2019-10-03</t>
  </si>
  <si>
    <t>2020-01-03</t>
  </si>
  <si>
    <t>ASE Technology Holding Co Ltd</t>
  </si>
  <si>
    <t>Bank Sinopac;Fubon Securities</t>
  </si>
  <si>
    <t>CQLGST 4.3 09/26/24</t>
  </si>
  <si>
    <t>XS2050594238</t>
  </si>
  <si>
    <t>2019-09-19</t>
  </si>
  <si>
    <t>重庆国际物流枢纽园区 4.3 2024-09-26</t>
  </si>
  <si>
    <t>Bank of China International Ltd;Citigroup Global Markets Asia Ltd;DBS Bank;Industrial &amp; Comm Bank of China</t>
  </si>
  <si>
    <t>2020-03-26</t>
  </si>
  <si>
    <t>Bank of China/Singapore;Bank of Communications;Bank of China International Ltd;CEB International Capital Corp Ltd;China CITIC Bank International Ltd;China Construction Bank;Citigroup Global Markets Asia Ltd;CMB International Capital Corp Ltd;DBS Bank;Guotai Junan International Holdings;Industrial &amp; Comm Bank of China;Shanghai Pudong Development Bank</t>
  </si>
  <si>
    <t>Guotai Junan International Holdings;Industrial &amp; Comm Bank of China;CEB International Capital Corp Ltd;Bank of Communications;Citigroup Global Markets Asia Ltd;Bank of China/Singapore;DBS Bank;China CITIC Bank International Ltd;CMB International Capital Corp Ltd;China Construction Bank;Bank of China International Ltd;Shanghai Pudong Development Bank</t>
  </si>
  <si>
    <t>2019-09-18</t>
  </si>
  <si>
    <t>锦江国际(集团)有限公司</t>
  </si>
  <si>
    <t>JINJII 1 09/25/24</t>
  </si>
  <si>
    <t>XS2050910418</t>
  </si>
  <si>
    <t>锦江国际 1 2024-09-25</t>
  </si>
  <si>
    <t>2024-09-25</t>
  </si>
  <si>
    <t>泛欧交易所都柏林分部（原爱尔兰证券交易所）;香港交易所;斯图加特证券交易所;慕尼黑证券交易所;杜塞尔多夫证券交易所;法兰克福证券交易所;TRADEGATE交易所</t>
  </si>
  <si>
    <t>BNP Paribas;Credit Agricole CIB;ICBC (Asia)</t>
  </si>
  <si>
    <t>酒店</t>
  </si>
  <si>
    <t>324D</t>
  </si>
  <si>
    <t>JINJII</t>
  </si>
  <si>
    <t>2020-09-25</t>
  </si>
  <si>
    <t>Pterosaur Capital Co Ltd</t>
  </si>
  <si>
    <t>Bank of China;BNP Paribas;BOSC International Comp Ltd;Credit Agricole CIB;DBS Bank;ICBC (Asia);ICBC (Europe) S.A.;Shanghai Pudong Development Bank/Hong Kong;Standard Chartered Bank Hong Kong Ltd</t>
  </si>
  <si>
    <t>Standard Chartered Bank Hong Kong Ltd;Bank of China;BOSC International Comp Ltd;Shanghai Pudong Development Bank/Hong Kong;Credit Agricole CIB;DBS Bank;ICBC (Asia);ICBC (Europe) S.A.;BNP Paribas</t>
  </si>
  <si>
    <t>中国东方资产管理(国际)控股有限公司</t>
  </si>
  <si>
    <t>ORIEAS 2.875 09/24/24</t>
  </si>
  <si>
    <t>XS2053324567</t>
  </si>
  <si>
    <t>2019-09-17</t>
  </si>
  <si>
    <t>东方资管国际 2.875 2024-09-24</t>
  </si>
  <si>
    <t>ABC International Holding;Australia &amp; New Zealand Banking Group;Bank of China;Bank of Communications;China Minsheng Banking Corp Ltd/Hong Kong;CMB Wing Lung Bank;CMBC Capital Holdings;Industrial &amp; Comm Bank of China;Mizuho Securities Asia Ltd;Standard Chartered Bank Hong Kong Ltd</t>
  </si>
  <si>
    <t>ORIEAS</t>
  </si>
  <si>
    <t>Joy Treasure Assets Holdings Inc</t>
  </si>
  <si>
    <t>ABC International Holding;Australia &amp; New Zealand Banking Group;Bank of East Asia;Bank of China;Bank of Communications;Bison Bank SA;BNP Paribas;China CITIC Bank International Ltd;China Construction Bank (Asia);China Minsheng Banking Corp Ltd/Hong Kong;China Securities International;CMB International Capital Corp Ltd;CMB Wing Lung Bank;CMBC Capital Holdings;DBS Bank;Dongxing Securities HK Financing Holding Co;Everbright Sun Hung Kai Co Ltd;Guotai Junan International Holdings;Haitong International Securities Co Ltd;Industrial &amp; Comm Bank of China;JP Morgan Securities Asia Ltd;Mizuho Securities Asia Ltd;Shanghai Pudong Development Bank/Hong Kong;Standard Chartered Bank Hong Kong Ltd;TF International;UOB Asia Limited</t>
  </si>
  <si>
    <t>Guotai Junan International Holdings;Bank of China;TF International;China CITIC Bank International Ltd;CMB International Capital Corp Ltd;UOB Asia Limited;Bank of East Asia;Everbright Sun Hung Kai Co Ltd;Industrial &amp; Comm Bank of China;China Construction Bank (Asia);Dongxing Securities HK Financing Holding Co;Bank of Communications;China Securities International;Bison Bank SA;JP Morgan Securities Asia Ltd;Australia &amp; New Zealand Banking Group;CMBC Capital Holdings;Haitong International Securities Co Ltd;DBS Bank;CMB Wing Lung Bank;Standard Chartered Bank Hong Kong Ltd;China Minsheng Banking Corp Ltd/Hong Kong;Shanghai Pudong Development Bank/Hong Kong;ABC International Holding;Mizuho Securities Asia Ltd;BNP Paribas</t>
  </si>
  <si>
    <t>WHMTR 2.96 09/24/24</t>
  </si>
  <si>
    <t>XS2052453912</t>
  </si>
  <si>
    <t>武汉地铁 2.96 2024-09-24</t>
  </si>
  <si>
    <t>0.90%</t>
  </si>
  <si>
    <t>Bank of China;Bank of Communications/Hong Kong;BOCI Asia Ltd;China CITIC Bank International Ltd;China Minsheng Banking Corp Ltd/Hong Kong;CMB Wing Lung Bank;CMBC Securities Co Ltd;GF Securities Hong Kong Brokerage Ltd;Guotai Junan Securities (Hong Kong) Ltd;Hongkong &amp; Shanghai Banking Corporation Ltd;ICBC International Securities Ltd;Industrial and Commercial Bank of China Euro;Shanghai Pudong Development Bank;SPDB International Capital Ltd;Standard Chartered Bank/Hong Kong</t>
  </si>
  <si>
    <t>Standard Chartered Bank/Hong Kong;Bank of China;Industrial and Commercial Bank of China Euro;Guotai Junan Securities (Hong Kong) Ltd;China CITIC Bank International Ltd;Hongkong &amp; Shanghai Banking Corporation Ltd;CMB Wing Lung Bank;ICBC International Securities Ltd;BOCI Asia Ltd;GF Securities Hong Kong Brokerage Ltd;China Minsheng Banking Corp Ltd/Hong Kong;SPDB International Capital Ltd;Bank of Communications/Hong Kong;CMBC Securities Co Ltd;Shanghai Pudong Development Bank</t>
  </si>
  <si>
    <t>百世集团</t>
  </si>
  <si>
    <t>BEST 1.75 10/01/24</t>
  </si>
  <si>
    <t>US08653CAB28</t>
  </si>
  <si>
    <t>百世集团 1.75 2024-10-01</t>
  </si>
  <si>
    <t>5.0384</t>
  </si>
  <si>
    <t>Credit Suisse;Goldman Sachs;JP Morgan</t>
  </si>
  <si>
    <t>BEST</t>
  </si>
  <si>
    <t>2020-04-01</t>
  </si>
  <si>
    <t>BEST Inc</t>
  </si>
  <si>
    <t>Credit Suisse;JP Morgan;Goldman Sachs</t>
  </si>
  <si>
    <t>BNKEA 5.875 PERP</t>
  </si>
  <si>
    <t>XS2049804896</t>
  </si>
  <si>
    <t>东亚银行 5.875 PERP</t>
  </si>
  <si>
    <t>Ba2/BB</t>
  </si>
  <si>
    <t>0.63%</t>
  </si>
  <si>
    <t>Bank of East Asia;Citigroup Global Markets Asia Ltd;Credit Agricole CIB;Goldman Sachs (Asia);Hongkong &amp; Shanghai Banking Corporation Ltd</t>
  </si>
  <si>
    <t>318D+N</t>
  </si>
  <si>
    <t>2020-03-19</t>
  </si>
  <si>
    <t>息票公式：2019/9/19 5.875000% Fixed ；天数：30E/360；频率： S/A；  2024/9/19 H15T5Y  +4.257000% ；天数：30E/360；频率： S/A</t>
  </si>
  <si>
    <t>Bank of East Asia;Citigroup Global Markets Asia Ltd;Credit Agricole CIB;Goldman Sachs (Asia);Hongkong &amp; Shanghai Banking Corporation Ltd;SMBC Nikko Capital Markets Ltd</t>
  </si>
  <si>
    <t>Credit Agricole CIB;Citigroup Global Markets Asia Ltd;Hongkong &amp; Shanghai Banking Corporation Ltd;SMBC Nikko Capital Markets Ltd;Bank of East Asia;Goldman Sachs (Asia)</t>
  </si>
  <si>
    <t>US08653CAA45</t>
  </si>
  <si>
    <t>4.04%</t>
  </si>
  <si>
    <t>2019-09-10</t>
  </si>
  <si>
    <t>FWD Group Limited</t>
  </si>
  <si>
    <t>FWDGRP 6.375 PERP</t>
  </si>
  <si>
    <t>XS2038876558</t>
  </si>
  <si>
    <t>富卫集团 6.375 PERP</t>
  </si>
  <si>
    <t>Senior Subordinated</t>
  </si>
  <si>
    <t>China Merchants Securities (HK) Co Ltd;Deutsche Bank AG/Hong Kong;Hongkong &amp; Shanghai Banking Corporation Ltd;JP Morgan Securities Asia Ltd;Mizuho Securities Asia Ltd;SMBC Nikko Capital Markets Ltd;Standard Chartered Bank Hong Kong Ltd;UBS</t>
  </si>
  <si>
    <t>312D+N</t>
  </si>
  <si>
    <t>FWDGRP</t>
  </si>
  <si>
    <t>2019-09-13</t>
  </si>
  <si>
    <t>FWD Group Ltd</t>
  </si>
  <si>
    <t>条款：控制权变更回售@101%；息票公式：2019/9/13 6.375000% Fixed ；天数：30E/360；频率： S/A；  2024/9/13 H15T5Y  +4.876000% ；天数：30E/360；频率： S/A</t>
  </si>
  <si>
    <t>JP Morgan Securities Asia Ltd;Standard Chartered Bank Hong Kong Ltd;UBS;Deutsche Bank AG/Hong Kong;Hongkong &amp; Shanghai Banking Corporation Ltd;Mizuho Securities Asia Ltd;SMBC Nikko Capital Markets Ltd;China Merchants Securities (HK) Co Ltd</t>
  </si>
  <si>
    <t>ICBCAS FLOAT 09/16/24</t>
  </si>
  <si>
    <t>XS2052134496</t>
  </si>
  <si>
    <t>中国工商银行 FLOAT 2024-09-16</t>
  </si>
  <si>
    <t>0.05%</t>
  </si>
  <si>
    <t>Agricultural Bank of China/Hong Kong;Bank of China;Bank of Communications;Bank of America Merrill Lynch;BNP Paribas;Commonwealth Bank of Australia;Credit Agricole CIB;HSBC;Industrial &amp; Comm Bank of China;Industrial Bank/Hong Kong;SMBC Nikko Securities America Inc;Standard Chartered Bank;UBS</t>
  </si>
  <si>
    <t>2019-09-16</t>
  </si>
  <si>
    <t>Bank of China;Credit Agricole CIB;Bank of America Merrill Lynch;UBS;Industrial Bank/Hong Kong;Commonwealth Bank of Australia;SMBC Nikko Securities America Inc;HSBC;Standard Chartered Bank;Industrial &amp; Comm Bank of China;Agricultural Bank of China/Hong Kong;Bank of Communications;BNP Paribas</t>
  </si>
  <si>
    <t>2019-09-06</t>
  </si>
  <si>
    <t>BNP Paribas;Hongkong &amp; Shanghai Banking Corporation Ltd;Mizuho Securities Co Ltd;Standard Chartered Bank;UBS</t>
  </si>
  <si>
    <t>WREICL 2.5 09/16/24</t>
  </si>
  <si>
    <t>XS2051470396</t>
  </si>
  <si>
    <t>九龙仓置业 2.5 2024-09-16</t>
  </si>
  <si>
    <t>0.04%</t>
  </si>
  <si>
    <t>DBS Bank;Hongkong &amp; Shanghai Banking Corporation Ltd;Mizuho Securities Asia Ltd;Standard Chartered Bank Hong Kong Ltd</t>
  </si>
  <si>
    <t>2020-03-16</t>
  </si>
  <si>
    <t>Bank of China Hong Kong Ltd;DBS Bank;Hongkong &amp; Shanghai Banking Corporation Ltd;Mizuho Securities Asia Ltd;Standard Chartered Bank Hong Kong Ltd</t>
  </si>
  <si>
    <t>Standard Chartered Bank Hong Kong Ltd;Bank of China Hong Kong Ltd;DBS Bank;Hongkong &amp; Shanghai Banking Corporation Ltd;Mizuho Securities Asia Ltd</t>
  </si>
  <si>
    <t>Credit Suisse (HK) Ltd;DBS Bank Ltd/Hong Kong;Guotai Junan International Holdings;Hongkong &amp; Shanghai Banking Corporation Ltd;UBS</t>
  </si>
  <si>
    <t>AMTD Global Markets Ltd;BNP Paribas Securities Asia Ltd;Credit Suisse (HK) Ltd;DBS Bank Ltd/Hong Kong;Guotai Junan International Holdings;Haitong International Securities Co Ltd;Hongkong &amp; Shanghai Banking Corporation Ltd;Mizuho Securities Asia Ltd;Oversea-Chinese Banking Corp/HK;UBS</t>
  </si>
  <si>
    <t>建信金融租赁有限公司</t>
  </si>
  <si>
    <t>CCBL 3.5 05/16/24</t>
  </si>
  <si>
    <t>XS1992924552</t>
  </si>
  <si>
    <t>2019-09-04</t>
  </si>
  <si>
    <t>建信租赁 3.5 2024-05-16</t>
  </si>
  <si>
    <t>2024-05-16</t>
  </si>
  <si>
    <t>192D</t>
  </si>
  <si>
    <t>CCBL</t>
  </si>
  <si>
    <t>2019-09-11</t>
  </si>
  <si>
    <t>2019-11-16</t>
  </si>
  <si>
    <t>CCBL Cayman 1 Corp Ltd</t>
  </si>
  <si>
    <t>建信租赁国际有限公司</t>
  </si>
  <si>
    <t>2019-05-16</t>
  </si>
  <si>
    <t>ANZ Banking Group;Bank of China;Bank of Communications;Bank of America Merrill Lynch;CCB International Capital Ltd;HSBC;Mizuho Securities Asia Ltd;SMBC Nikko Securities Inc</t>
  </si>
  <si>
    <t>SMBC Nikko Securities Inc;Bank of China;Bank of Communications;Bank of America Merrill Lynch;ANZ Banking Group;Hongkong &amp; Shanghai Banking Corporation Ltd;Mizuho Securities Asia Ltd;CCB International Capital Ltd;HSBC</t>
  </si>
  <si>
    <t>XS2050650832</t>
  </si>
  <si>
    <t>4.6767</t>
  </si>
  <si>
    <t>已于2019年10月21日被替换</t>
  </si>
  <si>
    <t>中国铝业集团有限公司</t>
  </si>
  <si>
    <t>CHALUM 4.1 PERP</t>
  </si>
  <si>
    <t>XS2051055908</t>
  </si>
  <si>
    <t>中铝集团 4.1 PERP</t>
  </si>
  <si>
    <t>Bank of China;Barclays;BOC International China Co Ltd;UBS</t>
  </si>
  <si>
    <t>310D+N</t>
  </si>
  <si>
    <t>CHALUM</t>
  </si>
  <si>
    <t>Chinalco Capital Holdings Ltd</t>
  </si>
  <si>
    <t>条款：控制权变更回售@101%；息票公式：2019/9/11 4.100000% Fixed ；天数：30E/360；频率： S/A；  2024/9/11 H15T5Y  +5.788000% ；天数：30E/360；频率： S/A； 1.赎回：发行人可于2024/9/11(首次赎回日)及此后的每个付息日按面值全部而非部分赎回。 2.提前赎回：税收原因/会计原因/违约事件/相关债务违约事件/利息制动违约事件/最低未偿还金额——按面值。 3.利率重置：1）发行日到首次赎回日（不含）以固定利率；2）首次赎回日后每5年重置，公式5年期ust+初始利差+300bps，半年付息 4.延期支付：发行人可酌情延期支付利息，累计复利，受制于利息制动机制（包括对发行人和担保人的监督）和6个月回溯期的利息推动机制（仅对发行人）。 ·利息推动机制：以下情况不得延期支付。付息前6个月内对次级或平价债券进行付息、分配，除非该债券有部分与发行人平价债券相关或与员工福利相关。 ·利息制动机制：如果在付息日未能全额支付应计利息，则发行人和担保人不得： a）宣布或支付任意利息或任意分配，或作出其他支付，并将确保在任何情况下，均不对发行人或担保人的任何平价证券或次级证券作出任意利息、分配或其他支付（除了（I）与发行人或担保人的平价证券（视情况而定）有关，或（II）与员工福利相关 b）自行决定赎回、减少、取消，回购或以其他方式获得任何平价 发行人或担保人的证券或次级证券（除（I）与发行人或担保人的平价证券有关，或（II）与员工福利相关，或（III）作为其平价证券交换或转换为初级证券的结果） 5.利率加速：在控制权变更，违约事件，股利限制违约事件和/或相关债务违约事件（“累进事件”）发生且未赎回证券的情况下，增加3.00％（不超过增幅上限）。如果事件已解决，则每年下降3%，则最大总计增长应为每年3.00％，并且分配率不得超过最大分配率的降低3.00％，但前提是分配的最大总计下降费率为每年3.00％。 6.利率增幅上限：3%</t>
  </si>
  <si>
    <t>Bank of China;Barclays;BOCI Asia Ltd;Haitong International Securities Co Ltd;Hongkong &amp; Shanghai Banking Corporation Ltd;Standard Chartered Bank;UBS</t>
  </si>
  <si>
    <t>Standard Chartered Bank;BOCI Asia Ltd;Bank of China;Haitong International Securities Co Ltd;Barclays;UBS;BOC International China Co Ltd;Hongkong &amp; Shanghai Banking Corporation Ltd</t>
  </si>
  <si>
    <t>上海国际港务(集团)股份有限公司</t>
  </si>
  <si>
    <t>SHPORT 2.4 09/11/24</t>
  </si>
  <si>
    <t>XS2049587772</t>
  </si>
  <si>
    <t>上港集团 2.4 2024-09-11</t>
  </si>
  <si>
    <t>Bank of China;BOSC International Comp Ltd;DBS Bank;ICBC International Securities Ltd;JP Morgan Securities Asia Ltd;UBS</t>
  </si>
  <si>
    <t>SHPORT</t>
  </si>
  <si>
    <t>2020-03-11</t>
  </si>
  <si>
    <t>Shanghai Port Group BVI Development Co Ltd</t>
  </si>
  <si>
    <t>Bank of China;Bank of Communications;BOSC International Comp Ltd;China Construction Bank International Capita;DBS Bank;ICBC International Securities Ltd;JP Morgan Securities Asia Ltd;UBS</t>
  </si>
  <si>
    <t>JP Morgan Securities Asia Ltd;Bank of China;BOSC International Comp Ltd;China Construction Bank International Capita;Bank of Communications;UBS;DBS Bank;ICBC International Securities Ltd</t>
  </si>
  <si>
    <t>无锡药明康德新药开发股份有限公司</t>
  </si>
  <si>
    <t>WUXIAP 0 09/17/24</t>
  </si>
  <si>
    <t>XS2045749798</t>
  </si>
  <si>
    <t>2019-09-03</t>
  </si>
  <si>
    <t>药明康德 0 2024-09-17</t>
  </si>
  <si>
    <t>Baa2/BBB-</t>
  </si>
  <si>
    <t>15.83%</t>
  </si>
  <si>
    <t>Goldman Sachs;Huatai Principal Investment I Ltd;JP Morgan;Morgan Stanley</t>
  </si>
  <si>
    <t>医疗服务</t>
  </si>
  <si>
    <t>WUXIAP</t>
  </si>
  <si>
    <t>WuXi AppTec Co Ltd</t>
  </si>
  <si>
    <t>1.转换期：按照条款及条件及在其规限下，债券持有人有权于发行日后第41天或之后直至到期日前第十个工作日营业时间结束时（以寄存有关债券转换证明文件当地时间计，包括首尾两日）为止或（倘本公司于到期日前要求赎回债券）直至并包括指定债券赎回日期前不迟于第十个工作日（以上述地点时间计）营业时间结束时（以上述地点时间计）为止，随时行使任何债券所附带之转换权，惟(i)倘持有人已行使权利要求本公司根据条款及条件赎回或购回债券或于限制性转换期间（包括首尾两日），则不可行使债券转换权及(ii)转换权须根据任何适用财政或其他法律或规例或条款及条件所载规定行使。2.转换价：转换后发行H股之价格初步为每股H股111.80港元，惟在（其中包括）合并、分拆或重新分类、利润或储备资本化、资本分配、供股或发行股份期权、其他证券供股、以低于当时市价的价格发行股份及发生控制权变更的情况下会作出调整。3.除非先前根据条款及条件规定赎回、转换或购买及注销，否则本公司将按债券未赎回本金额之106.43%赎回各债券。4.债券持有人选择赎回：本公司将按任何债券持有人之选择，于2022年9月17日（「认沽期权日期」）按未赎回本金额之103.81%赎回相关持有人之全部或部分债券。5.因税项原因赎回：倘本公司于紧接发出税务赎回通知前(i)使受托人信纳，由于中国或香港或拥有税项权力的任何政治分部或税务主管部门之法例或规例出现任何变动或修订，或有关法例或规例的一般适用性或官方诠释出现变动，而该等变动或修订于2019年9月3日或之后生效，导致本公司须支付或将有责任支付条款及条件中规定或所述的额外税款；及(ii)本公司采取合理措施后亦无法规避上述责任，则本公司向受托人、主要代理人及债券持有人发出不少于30日但不多于60日之通知后（该通知不可撤回），可随时选择按于有关赎回日期的提前赎回款金额赎回全部（而非部分）债券，惟不得早于本公司就支付当时应付债券款项而须缴付额外税款的最早日期前90日发出该赎回通知。倘本公司行使其税务赎回权，则各债券持有人有权选择其债券不被赎回。在此情况下，于有关赎回日期后到期的任何款项须扣除或预提需要扣除或预提的任何税项。6.本公司选择赎回：在向债券持有人、受托人及主要代理人发出不少于30天但不超过60天的通知（该通知不可撤回）后，本公司可于(i)2022年9月27日后但于到期日前的任何时间，在条款及条件所列若干条件的规限下，或(ii)倘未转换债券的本金总额少于原先已发行本金总额（包括任何根据条款及条件随后发行的债券）的10%，则可随时按提前赎回款金额于期权赎回通知所列日期赎回全部（而非部分）债券。7.相关事件赎回：于发生相关事件（定义见下文）后，各债券持有人将有权按其选择要求本公司按提前赎回款金额赎回该债券持有人的全部或仅部分债券。「相关事件」指发生以下任何事件：(i)本公司控制权发生变更；(ii)下市；或(iii)H股暂停买卖。8.现金结算：尽管各债券持有人就各债券拥有转换权，本公司可选择以美元向有关债券持有人支付现金（本公司于现金结算通知日期按条款及条件的规定使用当时的汇率厘定），有关金额相当于(i)行使转换通知所适用的债券转换权（本公司已就此选择现金结算选择权）后原应交付的H股数目乘以(ii)紧随现金结算通知日期后20个H股证券交易所营业日内每日H股交易量加权平均价的算术平均数之积，以代替交付部分或全部须于转换权被行使后交付的H股。</t>
  </si>
  <si>
    <t>Huatai Principal Investment I Ltd;JP Morgan;Goldman Sachs;Morgan Stanley</t>
  </si>
  <si>
    <t>转股权条款</t>
  </si>
  <si>
    <t>Barclays;China Everbright Bank/Hong Kong;Guotai Junan International Holdings;Haitong International Securities Co Ltd;CEB International Capital Corp Ltd;China Everbright Bank/Hong Kong;China International Capital Corp;China Industrial Securities International Br;Guotai Junan International Holdings;Haitong International Securities Co Ltd</t>
  </si>
  <si>
    <t>BCLMHK FLOAT 09/05/24</t>
  </si>
  <si>
    <t>XS2049472959</t>
  </si>
  <si>
    <t>2019-08-29</t>
  </si>
  <si>
    <t>交银金融租赁 FLOAT 2024-09-05</t>
  </si>
  <si>
    <t>Bank of China Hong Kong Ltd;Bank of Communications;BOCOM International Securities Ltd;DBS Bank Hong Kong Ltd;Hongkong &amp; Shanghai Banking Corporation Ltd;Mizuho Bank Ltd/Hong Kong;Standard Chartered Bank</t>
  </si>
  <si>
    <t>QUARTLY US LIBOR +117.50000</t>
  </si>
  <si>
    <t>Standard Chartered Bank;Bank of China Hong Kong Ltd;BOCOM International Securities Ltd;Mizuho Bank Ltd/Hong Kong;Bank of Communications;DBS Bank Hong Kong Ltd;Hongkong &amp; Shanghai Banking Corporation Ltd</t>
  </si>
  <si>
    <t>BCLMHK 2.625 09/05/24</t>
  </si>
  <si>
    <t>XS2044889595</t>
  </si>
  <si>
    <t>交银金融租赁 2.625 2024-09-05</t>
  </si>
  <si>
    <t>3mL+140 bps 区域</t>
  </si>
  <si>
    <t>3ml+110bps区域（+/-2.5bps）</t>
  </si>
  <si>
    <t>0.11%</t>
  </si>
  <si>
    <t>仁恒置地集团有限公司</t>
  </si>
  <si>
    <t>YLLGSP 6.8 02/27/24</t>
  </si>
  <si>
    <t>XS2030531938</t>
  </si>
  <si>
    <t>2019-08-21</t>
  </si>
  <si>
    <t>仁恒置地 6.8 2024-02-27</t>
  </si>
  <si>
    <t>B1/B</t>
  </si>
  <si>
    <t>4.5041</t>
  </si>
  <si>
    <t>1.02%</t>
  </si>
  <si>
    <t>DBS Bank Ltd/Hong Kong;HSBC;Standard Chartered Bank</t>
  </si>
  <si>
    <t>YLLGSP</t>
  </si>
  <si>
    <t>2019-08-27</t>
  </si>
  <si>
    <t>Yanlord Land HK Co Ltd</t>
  </si>
  <si>
    <t>仁恒置地集团有限公司及其子公司</t>
  </si>
  <si>
    <t>Standard Chartered Bank;HSBC;DBS Bank Ltd/Hong Kong</t>
  </si>
  <si>
    <t>东兴证券股份有限公司</t>
  </si>
  <si>
    <t>DXSECU 3.25 08/15/24</t>
  </si>
  <si>
    <t>XS2037338873</t>
  </si>
  <si>
    <t>2019-08-08</t>
  </si>
  <si>
    <t>东兴证券 3.25 2024-08-15</t>
  </si>
  <si>
    <t>0.56%</t>
  </si>
  <si>
    <t>Bison Bank SA;Credit Suisse (HK) Ltd;Dongxing Securities HK Financing Holding Co;Haitong International Securities Co Ltd;Mizuho Securities Asia Ltd;Standard Chartered Bank Hong Kong Ltd</t>
  </si>
  <si>
    <t>DXSECU</t>
  </si>
  <si>
    <t>2019-08-15</t>
  </si>
  <si>
    <t>2020-02-15</t>
  </si>
  <si>
    <t>Dongxing Voyage Co Ltd</t>
  </si>
  <si>
    <t>Australia &amp; New Zealand Banking Group;Bank of China;Bank of Communications/Hong Kong;Bison Bank SA;China CITIC Bank International Ltd;China Minsheng Banking Corp Ltd/Hong Kong;China Securities International;CMB International Securities Ltd;CMB Wing Lung Bank;Credit Suisse (HK) Ltd;Dongxing Securities HK Financing Holding Co;Haitong International Securities Co Ltd;Huatai Financial Holdings Hong Kong Ltd;ICBC International Securities Ltd;Industrial Bank/Hong Kong;Mizuho Securities Asia Ltd;Shanghai Pudong Development Bank;Standard Chartered Bank Hong Kong Ltd;Target Capital Management Ltd</t>
  </si>
  <si>
    <t>Australia &amp; New Zealand Banking Group;Bank of China;Haitong International Securities Co Ltd;China CITIC Bank International Ltd;Industrial Bank/Hong Kong;CMB Wing Lung Bank;ICBC International Securities Ltd;Credit Suisse (HK) Ltd;Huatai Financial Holdings Hong Kong Ltd;Standard Chartered Bank Hong Kong Ltd;China Minsheng Banking Corp Ltd/Hong Kong;Dongxing Securities HK Financing Holding Co;China Securities International;Target Capital Management Ltd;Bison Bank SA;Mizuho Securities Asia Ltd;Bank of Communications/Hong Kong;CMB International Securities Ltd;Shanghai Pudong Development Bank</t>
  </si>
  <si>
    <t>SINOPE 2.5 08/08/24</t>
  </si>
  <si>
    <t>US82939GAF54</t>
  </si>
  <si>
    <t>2019-08-01</t>
  </si>
  <si>
    <t>中国石化 2.5 2024-08-08</t>
  </si>
  <si>
    <t>2024-08-08</t>
  </si>
  <si>
    <t>Bank of China Hong Kong Ltd;Citigroup Global Markets Asia Ltd;Goldman Sachs (Asia);ICBC International Securities Ltd;JP Morgan Securities Asia Ltd</t>
  </si>
  <si>
    <t>245D+32D</t>
  </si>
  <si>
    <t>2020-02-08</t>
  </si>
  <si>
    <t>Bank of China Hong Kong Ltd;Bank of Communications/Hong Kong;Barclays Bank PLC;China Construction Bank International Capita;Citigroup Global Markets Asia Ltd;Credit Agricole CIB/Hong Kong;Goldman Sachs (Asia);Hongkong &amp; Shanghai Banking Corporation Ltd;ICBC International Securities Ltd;JP Morgan Securities Asia Ltd;Mizuho Securities Co Ltd;Morgan Stanley;Standard Chartered Bank Hong Kong Ltd;UBS AG/Hong Kong</t>
  </si>
  <si>
    <t>JP Morgan Securities Asia Ltd;Mizuho Securities Co Ltd;Bank of China Hong Kong Ltd;Citigroup Global Markets Asia Ltd;UBS AG/Hong Kong;Hongkong &amp; Shanghai Banking Corporation Ltd;ICBC International Securities Ltd;Standard Chartered Bank Hong Kong Ltd;Barclays Bank PLC;China Construction Bank International Capita;Credit Agricole CIB/Hong Kong;Goldman Sachs (Asia);Morgan Stanley;Bank of Communications/Hong Kong</t>
  </si>
  <si>
    <t>USG82016AF62</t>
  </si>
  <si>
    <t>Bank of China Hong Kong Ltd;Bank of Communications/Hong Kong;Barclays Bank PLC;China Construction Bank International Capita;Citigroup Global Markets Asia Ltd;Credit Agricole CIB/Hong Kong;Goldman Sachs (Asia);Hongkong &amp; Shanghai Banking Corporation Ltd;ICBC International Securities Ltd;JP Morgan Securities Asia Ltd;Mizuho Securities Co Ltd;Morgan Stanley;Standard Chartered Bank (US);UBS Ltd</t>
  </si>
  <si>
    <t>JP Morgan Securities Asia Ltd;Mizuho Securities Co Ltd;Bank of China Hong Kong Ltd;Citigroup Global Markets Asia Ltd;Standard Chartered Bank (US);Hongkong &amp; Shanghai Banking Corporation Ltd;ICBC International Securities Ltd;UBS Ltd;Barclays Bank PLC;China Construction Bank International Capita;Credit Agricole CIB/Hong Kong;Goldman Sachs (Asia);Morgan Stanley;Bank of Communications/Hong Kong</t>
  </si>
  <si>
    <t>SDBC FLOAT 07/29/24</t>
  </si>
  <si>
    <t>XS2034074240</t>
  </si>
  <si>
    <t>国开行 FLOAT 2024-07-29</t>
  </si>
  <si>
    <t>Bank of China;Credit Agricole CIB</t>
  </si>
  <si>
    <t>2019-07-26</t>
  </si>
  <si>
    <t>FWDGRP 5.75 07/09/24</t>
  </si>
  <si>
    <t>XS2022434364</t>
  </si>
  <si>
    <t>2019-07-25</t>
  </si>
  <si>
    <t>富卫集团 5.75 2024-07-09</t>
  </si>
  <si>
    <t>香港交易所;斯图加特证券交易所;TRADEGATE交易所</t>
  </si>
  <si>
    <t>1.34%</t>
  </si>
  <si>
    <t>增发;要约回购;同意征求</t>
  </si>
  <si>
    <t>2019-07-09</t>
  </si>
  <si>
    <t>Standard Chartered Bank;JP Morgan Securities Asia Ltd;UBS;HSBC</t>
  </si>
  <si>
    <t>GSPRNE 4.98 07/30/24</t>
  </si>
  <si>
    <t>XS2010185523</t>
  </si>
  <si>
    <t>普洛斯控股 4.98 2024-07-30</t>
  </si>
  <si>
    <t>1.06%</t>
  </si>
  <si>
    <t>China Everbright Bank/Hong Kong</t>
  </si>
  <si>
    <t>GSPRNE</t>
  </si>
  <si>
    <t>2019-07-30</t>
  </si>
  <si>
    <t>GSP Renewable Energy Pte Ltd</t>
  </si>
  <si>
    <t>CNSHAN 4.3 PERP</t>
  </si>
  <si>
    <t>XS2032636438</t>
  </si>
  <si>
    <t>山东高速集团 4.3 PERP</t>
  </si>
  <si>
    <t>TRACE;新加坡交易所;柏林证券交易所;法兰克福证券交易所;斯图加特证券交易所</t>
  </si>
  <si>
    <t>ABC International Holding;Bank of China;China Minsheng Banking Corp;Citigroup Global Markets Asia Ltd;GF Securities;Hongkong &amp; Shanghai Banking Corporation Ltd;Industrial and Commercial Bank of China Ltd;Morgan Stanley Asia Ltd;Standard Chartered Bank</t>
  </si>
  <si>
    <t>269D+N</t>
  </si>
  <si>
    <t>2020-01-31</t>
  </si>
  <si>
    <t>条款：控制权变更回售@101%；息票公式：2019/8/1 4.300000% Fixed ；天数：30E/360；频率： S/A；  2024/8/1 H15T5Y  +7.445000% ；天数：30E/360；频率： S/A； 1.赎回：发行人可于第五年末(首次赎回日)及此后的每个付息日按面值赎回。 2.提前赎回：1)会计事件(首个可赎回日之前按101%、此后按面值);2)控制权变动(首个可赎回日之前按101%、此后按面值);3)税务事件/违反契约事件/最小存量/相关债务违约事件/违反利息制动事件——按面值。</t>
  </si>
  <si>
    <t>Agricultural Bank of China;Bank of China;Bank of Communications/Hong Kong;China CITIC Bank International Ltd;China Merchants Securities (HK) Co Ltd;China Minsheng Banking Corp;Citigroup Global Markets Asia Ltd;CLSA Ltd;CMB Wing Lung Bank;DBS Bank;Dongxing Securities HK Financing Holding Co;GF Securities;Hongkong &amp; Shanghai Banking Corporation Ltd;Industrial and Commercial Bank of China Ltd;Mizuho Securities Asia Ltd;Morgan Stanley Asia Ltd;Nomura International (HK);Shanghai Pudong Development Bank;Standard Chartered Bank;Yue Xiu Securities;Zhongtai International Securities Ltd</t>
  </si>
  <si>
    <t>Bank of China;Agricultural Bank of China;Citigroup Global Markets Asia Ltd;DBS Bank;Yue Xiu Securities;China CITIC Bank International Ltd;Zhongtai International Securities Ltd;Hongkong &amp; Shanghai Banking Corporation Ltd;Industrial and Commercial Bank of China Ltd;China Merchants Securities (HK) Co Ltd;CMB Wing Lung Bank;Standard Chartered Bank;Nomura International (HK);Dongxing Securities HK Financing Holding Co;Morgan Stanley Asia Ltd;ABC International Holding;China Minsheng Banking Corp;GF Securities;Mizuho Securities Asia Ltd;CLSA Ltd;Bank of Communications/Hong Kong;Shanghai Pudong Development Bank</t>
  </si>
  <si>
    <t>中国长城资产(国际)控股有限公司</t>
  </si>
  <si>
    <t>GRWALL 3.95 PERP</t>
  </si>
  <si>
    <t>XS2023803872</t>
  </si>
  <si>
    <t>2019-07-24</t>
  </si>
  <si>
    <t>中国长城资产(国际) 3.95 PERP</t>
  </si>
  <si>
    <t>Bank of Communications/Hong Kong;CCB International Capital Ltd;ICBC (Asia);Morgan Stanley Asia Ltd;Standard Chartered Bank</t>
  </si>
  <si>
    <t>GRWALL</t>
  </si>
  <si>
    <t>China Great Wall International Holdings IV Ltd</t>
  </si>
  <si>
    <t>条款：控制权变更回售@101%；息票公式：2019/7/31 3.950000% Fixed ；天数：30E/360；频率： S/A；  2024/7/31 H15T5Y  +7.145000% ；天数：30E/360；频率： S/A； 1.赎回：发行人可于五周年(首次赎回日)及此后的每个付息日按面值赎回。 2. 调整票面利率：自发行日起至首次赎回日(不含)的固定利率为3.95%，半年付息(初始票面利率)。自首次赎回日起和此后的每5年将重置为5年期UST+初始利差+500 bps，半年付息(相关重置票面利率)。 3.延期支付：由发行人自行决定，以累计和复利为基础;受制于利息制动机制（支付次级债券）。 4.提前赎回事件：税务原因/违反契约事件/相关债务违约事件/利息制动违约事件/最低未偿金额——按面值；会计原因/控制权变更——首次赎回日前按照面额的101%赎回债券，之后可平价赎回。 5.利息加速： （发生以下事件票面利率将增加500bps)控制权变更/违反契约/相关债务违件/利息制动违约事件。</t>
  </si>
  <si>
    <t>Agricultural Bank of China;Bank of China;Bank of Communications/Hong Kong;CCB International Capital Ltd;Citigroup Global Markets Asia Ltd;CMB International Capital Corp Ltd;Dongxing Securities HK Financing Holding Co;Haitong International Securities Co Ltd;Hongkong &amp; Shanghai Banking Corporation Ltd;Huatai Financial Holdings Hong Kong Ltd;ICBC (Asia);ICBC International Securities Ltd;JP Morgan Securities Asia Ltd;Morgan Stanley Asia Ltd;Nomura International (HK);Shanghai Pudong Development Bank/Hong Kong;Standard Chartered Bank</t>
  </si>
  <si>
    <t>JP Morgan Securities Asia Ltd;Bank of China;Haitong International Securities Co Ltd;Agricultural Bank of China;Citigroup Global Markets Asia Ltd;CMB International Capital Corp Ltd;ICBC (Asia);Hongkong &amp; Shanghai Banking Corporation Ltd;CCB International Capital Ltd;ICBC International Securities Ltd;Standard Chartered Bank;Huatai Financial Holdings Hong Kong Ltd;Nomura International (HK);Dongxing Securities HK Financing Holding Co;Shanghai Pudong Development Bank/Hong Kong;Morgan Stanley Asia Ltd;Bank of Communications/Hong Kong</t>
  </si>
  <si>
    <t>赎回,调整票面利率,延期</t>
  </si>
  <si>
    <t>GRWALL 3.125 07/31/24</t>
  </si>
  <si>
    <t>XS2023803526</t>
  </si>
  <si>
    <t>中国长城资产(国际) 3.125 2024-07-31</t>
  </si>
  <si>
    <t>Agricultural Bank of China;Bank of China;Bank of Communications/Hong Kong;CCB International Capital Ltd;Citigroup Global Markets Asia Ltd;CMB International Capital Corp Ltd;Dongxing Securities HK Financing Holding Co;Haitong International Securities Co Ltd;Hongkong &amp; Shanghai Banking Corporation Ltd;Huatai Financial Holdings Hong Kong Ltd;ICBC (Asia);JP Morgan Securities Asia Ltd;Morgan Stanley Asia Ltd;Nomura International (HK);Shanghai Pudong Development Bank/Hong Kong;Standard Chartered Bank</t>
  </si>
  <si>
    <t>JP Morgan Securities Asia Ltd;Bank of China;Haitong International Securities Co Ltd;Agricultural Bank of China;Citigroup Global Markets Asia Ltd;CMB International Capital Corp Ltd;ICBC (Asia);Hongkong &amp; Shanghai Banking Corporation Ltd;CCB International Capital Ltd;Standard Chartered Bank;Huatai Financial Holdings Hong Kong Ltd;Nomura International (HK);Dongxing Securities HK Financing Holding Co;Shanghai Pudong Development Bank/Hong Kong;Morgan Stanley Asia Ltd;Bank of Communications/Hong Kong</t>
  </si>
  <si>
    <t>2019-07-22</t>
  </si>
  <si>
    <t>Haitong International Securities Co Ltd;JP Morgan;Standard Chartered Bank</t>
  </si>
  <si>
    <t>2019-07-18</t>
  </si>
  <si>
    <t>2019-07-23</t>
  </si>
  <si>
    <t>HSBC;Standard Chartered Bank;UBS</t>
  </si>
  <si>
    <t>2019-07-17</t>
  </si>
  <si>
    <t>EXIMCH 2 07/22/24</t>
  </si>
  <si>
    <t>XS2031163491</t>
  </si>
  <si>
    <t>2019-07-15</t>
  </si>
  <si>
    <t>进出口银行 2 2024-07-22</t>
  </si>
  <si>
    <t>SDBC FLOAT 07/19/24</t>
  </si>
  <si>
    <t>XS2029454498</t>
  </si>
  <si>
    <t>2019-07-11</t>
  </si>
  <si>
    <t>国开行 FLOAT 2024-07-19</t>
  </si>
  <si>
    <t>Agricultural Bank of China/Hong Kong</t>
  </si>
  <si>
    <t>2019-07-19</t>
  </si>
  <si>
    <t>QUARTLY US LIBOR +60.00000</t>
  </si>
  <si>
    <t>SDBC FLOAT 07/18/24</t>
  </si>
  <si>
    <t>XS2029450827</t>
  </si>
  <si>
    <t>国开行 FLOAT 2024-07-18</t>
  </si>
  <si>
    <t>2019-10-18</t>
  </si>
  <si>
    <t>中国蒙牛乳业有限公司</t>
  </si>
  <si>
    <t>CHMEDA 3 07/18/24</t>
  </si>
  <si>
    <t>XS2025437406</t>
  </si>
  <si>
    <t>蒙牛乳业 3 2024-07-18</t>
  </si>
  <si>
    <t>内蒙古自治区</t>
  </si>
  <si>
    <t>呼和浩特市</t>
  </si>
  <si>
    <t>BOCI Asia Ltd;Citigroup Global Markets Ltd;Hongkong &amp; Shanghai Banking Corporation Ltd;Standard Chartered Bank Hong Kong Ltd</t>
  </si>
  <si>
    <t>CHMEDA</t>
  </si>
  <si>
    <t>2020-01-18</t>
  </si>
  <si>
    <t>China Mengniu Dairy Co Ltd</t>
  </si>
  <si>
    <t>Bank of China International (UK);Bank of China Hong Kong Ltd;Citigroup Global Markets Ltd;DBS Bank Ltd/Hong Kong;Hongkong &amp; Shanghai Banking Corporation Ltd;Societe Generale;Standard Chartered Bank Hong Kong Ltd</t>
  </si>
  <si>
    <t>Standard Chartered Bank Hong Kong Ltd;BOCI Asia Ltd;Bank of China International (UK);Bank of China Hong Kong Ltd;Citigroup Global Markets Ltd;Societe Generale;Hongkong &amp; Shanghai Banking Corporation Ltd;DBS Bank Ltd/Hong Kong</t>
  </si>
  <si>
    <t>海通国际证券集团有限公司</t>
  </si>
  <si>
    <t>HTISEC 3.375 07/19/24</t>
  </si>
  <si>
    <t>XS2025483699</t>
  </si>
  <si>
    <t>海通国际 3.375 2024-07-19</t>
  </si>
  <si>
    <t>WR/BBB</t>
  </si>
  <si>
    <t>Haitong International Securities Co Ltd;Hongkong &amp; Shanghai Banking Corporation Ltd;Industrial and Commercial Bank of China Ltd;Standard Chartered Bank</t>
  </si>
  <si>
    <t>HTISEC</t>
  </si>
  <si>
    <t>2020-01-19</t>
  </si>
  <si>
    <t>Haitong International Securities Group Ltd</t>
  </si>
  <si>
    <t>Agricultural Bank of China/Hong Kong;Bank of Communications;BOSC International Comp Ltd;Haitong Bank SA;Haitong International Securities Co Ltd;Hongkong &amp; Shanghai Banking Corporation Ltd;Industrial and Commercial Bank of China Ltd;Orient Securities Hong Kong Ltd;Oversea-Chinese Banking Corp;Ping An of China Securities Hong Kong Co Ltd;Shanghai Pudong Development Bank/Hong Kong;Standard Chartered Bank</t>
  </si>
  <si>
    <t>Standard Chartered Bank;BOSC International Comp Ltd;Haitong Bank SA;Haitong International Securities Co Ltd;Shanghai Pudong Development Bank/Hong Kong;Agricultural Bank of China/Hong Kong;Bank of Communications;Ping An of China Securities Hong Kong Co Ltd;Oversea-Chinese Banking Corp;Hongkong &amp; Shanghai Banking Corporation Ltd;Industrial and Commercial Bank of China Ltd;Orient Securities Hong Kong Ltd</t>
  </si>
  <si>
    <t>CNBG 3.375 07/16/24</t>
  </si>
  <si>
    <t>XS2018600168</t>
  </si>
  <si>
    <t>中国蓝星 3.375 2024-07-16</t>
  </si>
  <si>
    <t>BNP Paribas;BOC International Holdings Ltd;Credit Agricole CIB;Morgan Stanley</t>
  </si>
  <si>
    <t>253D</t>
  </si>
  <si>
    <t>2019-07-16</t>
  </si>
  <si>
    <t>BNP Paribas;BOC International Holdings Ltd;Credit Agricole CIB;Industrial Bank/Hong Kong;Morgan Stanley;Standard Chartered Bank</t>
  </si>
  <si>
    <t>Standard Chartered Bank;Credit Agricole CIB;Industrial Bank/Hong Kong;BOC International Holdings Ltd;Morgan Stanley;BNP Paribas</t>
  </si>
  <si>
    <t>2019-07-08</t>
  </si>
  <si>
    <t>2019-07-12</t>
  </si>
  <si>
    <t>CIFIHG 6.55 03/28/24</t>
  </si>
  <si>
    <t>XS1969792800</t>
  </si>
  <si>
    <t>旭辉控股集团 6.55 2024-03-28</t>
  </si>
  <si>
    <t>2019-09-28</t>
  </si>
  <si>
    <t>2019-03-28</t>
  </si>
  <si>
    <t>条款：控制权变更回售@101%；赎回(1)本公司可于二零二二年三月二十八日或之后随时及不时赎回全部或部分该等票据,赎回价相等于下文所载的被赎回该等票据本金额的占比,另加计算至赎回日期(但不包括该日)的应计而未付利息(如有)(倘于下文所载的每年三月二十八日开始的十二个月期间内赎回)(2)本公司可于二零二二年三月二十八日前随时及不时选择赎回全部而非部分该等票据,赎回价相等于该等票据本金额的100%,另加于赎回日期的适用溢价及计算至赎回日期(但不包括该日)的应计而未付利息(如有).平价交易</t>
  </si>
  <si>
    <t>Credit Suisse;HSBC</t>
  </si>
  <si>
    <t>Standard Chartered Bank Hong Kong Ltd;Credit Suisse;HSBC</t>
  </si>
  <si>
    <t>利福国际集团有限公司</t>
  </si>
  <si>
    <t>LIHHK 4.875 07/15/24</t>
  </si>
  <si>
    <t>XS2026295639</t>
  </si>
  <si>
    <t>利福国际 4.875 2024-07-15</t>
  </si>
  <si>
    <t>LIHHK</t>
  </si>
  <si>
    <t>2020-01-15</t>
  </si>
  <si>
    <t>LS Finance 2017 Ltd</t>
  </si>
  <si>
    <t>创兴银行有限公司</t>
  </si>
  <si>
    <t>CHOHIN 5.7 PERP</t>
  </si>
  <si>
    <t>XS2020061326</t>
  </si>
  <si>
    <t>创兴银行 5.7 PERP</t>
  </si>
  <si>
    <t>BOC International Holdings Ltd;CCB International Capital Ltd;Chong Hing Bank;Hongkong &amp; Shanghai Banking Corporation Ltd;Yue Xiu Securities</t>
  </si>
  <si>
    <t>252D+N</t>
  </si>
  <si>
    <t>CHOHIN</t>
  </si>
  <si>
    <t>Chong Hing Bank Ltd</t>
  </si>
  <si>
    <t>息票公式：2019/7/15 5.700000% Fixed ；天数：30E/360；频率： S/A；  2024/7/15 H15T5Y  +3.858000% ；天数：30E/360；频率： S/A； 延期永续债</t>
  </si>
  <si>
    <t>ABC International Holding;BOC International Holdings Ltd;CCB International Capital Ltd;Chong Hing Bank;CMB International Securities Ltd;Hongkong &amp; Shanghai Banking Corporation Ltd;Yue Xiu Securities</t>
  </si>
  <si>
    <t>Yue Xiu Securities;ABC International Holding;Hongkong &amp; Shanghai Banking Corporation Ltd;CCB International Capital Ltd;BOC International Holdings Ltd;Chong Hing Bank;CMB International Securities Ltd</t>
  </si>
  <si>
    <t>延期</t>
  </si>
  <si>
    <t>2019-07-04</t>
  </si>
  <si>
    <t>HSBC;Standard Chartered Bank;UBS;JP Morgan Securities Asia Ltd;UBS</t>
  </si>
  <si>
    <t>新发;要约回购;同意征求</t>
  </si>
  <si>
    <t>GZRFPR 8.125 07/11/24</t>
  </si>
  <si>
    <t>XS2025848297</t>
  </si>
  <si>
    <t>富力地产 8.125 2024-07-11</t>
  </si>
  <si>
    <t>2024-07-11</t>
  </si>
  <si>
    <t>1.38%</t>
  </si>
  <si>
    <t>Bank of America Merrill Lynch;Credit Suisse (HK) Ltd;Goldman Sachs (Asia);HeungKong Financial;JP Morgan Securities PLC</t>
  </si>
  <si>
    <t>2020-01-11</t>
  </si>
  <si>
    <t>条款：控制权变更回售@101%；赎回在发出不少于30日及不超过60日事先通知后,发行人可于二零二二年七月十一日前任何时间按等同票据本金额100%之赎回价加票据之适用溢价另加截至赎回日期(但不包括该日)应计及未支付利息(如有)以及任何额外款项选择赎回全部而并非部分票据.倘赎回于下文所示年度七月十一日开始的十二个月期间内进行,发行人可于二零二二年七月十一日或之后任何时间不时按等同下文所载本金额百分比之赎回价另加截至赎回日期(但不包括该日)应计及未支付利息赎回全部或部分票据.二零二二年期间赎回价104.0625%,二零二三年期间赎回价102.03125%.发行人就任何有关赎回将提供不少于30天亦不超过60天的通知.</t>
  </si>
  <si>
    <t>HeungKong Financial;Bank of America Merrill Lynch;JP Morgan Securities PLC;Goldman Sachs (Asia);Credit Suisse (HK) Ltd</t>
  </si>
  <si>
    <t>2019-06-27</t>
  </si>
  <si>
    <t>微博股份有限公司</t>
  </si>
  <si>
    <t>WB 3.5 07/05/24</t>
  </si>
  <si>
    <t>US948596AD39</t>
  </si>
  <si>
    <t>2019-06-26</t>
  </si>
  <si>
    <t>微博 3.5 2024-07-05</t>
  </si>
  <si>
    <t>2024-07-05</t>
  </si>
  <si>
    <t>新加坡交易所;法兰克福证券交易所;斯图加特证券交易所</t>
  </si>
  <si>
    <t>0.68%</t>
  </si>
  <si>
    <t>互联网传媒</t>
  </si>
  <si>
    <t>Baa1/BBB</t>
  </si>
  <si>
    <t>212D+31D</t>
  </si>
  <si>
    <t>WB</t>
  </si>
  <si>
    <t>2019-07-05</t>
  </si>
  <si>
    <t>2020-01-05</t>
  </si>
  <si>
    <t>Weibo Corp</t>
  </si>
  <si>
    <t>条款：控制权变更回售@101%；1.可选择赎回：发行人可以选择在2024年6月5日之前的任何时间全部或部分赎回这些票据，其价格等于要赎回的票据本金的100％和全部金额加要赎回（但不包括）适用赎回日期的票据的应计和未付利息（如果有）。发行人可以选择在2024年6月5日或之后的任何时间全部或部分赎回这些债券，赎回价格等于要赎回的债券本金金额的100％加上应计和未付金额要赎回的票据的利息（如果有）（适用于（但不包括）适用的赎回日期）。2.特殊回购事件：发生触发事件后，发行人可以等于其本金金额的101％加上应计和到（但不包括）回购日期为止的未付利息（如果有）回购所有未偿还票据。</t>
  </si>
  <si>
    <t>KWGPRO 5.875 11/10/24</t>
  </si>
  <si>
    <t>XS1716631301</t>
  </si>
  <si>
    <t>合景泰富集团 5.875 2024-11-10</t>
  </si>
  <si>
    <t>7.0000</t>
  </si>
  <si>
    <t>2019-07-03</t>
  </si>
  <si>
    <t>2018-05-10</t>
  </si>
  <si>
    <t>2017-11-10</t>
  </si>
  <si>
    <t>条款：控制权变更回售@101%；赎回(1)于二零二一年十一月十日或之后任何时间,倘赎回于以下所示各年度十一月十日起的十二个月期间内进行,本公司可选择不时按相等于下述票据本金额百分比的赎回价另加截至赎回日期(不包括当日)的应计及未付的利息(如有),赎回全部或部分票据.二零二一年赎回价102.93750%;二零二二年101.46875%二零二三年及其后100.00000%(2)于二零二一年十一月十日前任何时间,本公司可选择按相等于赎回票据本金额100%的赎回价另加截至赎回日期(不包括当日)的适用溢价(如契约所载者)及应计及未付的利息(如有),赎回全部(但并非部分)票据.(3)于二零二一年十一月十日前任何时间,本公司可不时按票据本金额105.875%的赎回价,另加截至赎回日期(但不包括当日)应计及未付利息(如有),以按股本发售销售一宗或以上之本公司普通股之所得现金款项净额,赎回最多票据本金总额35%;惟在每次赎回后于原发行日期原已发行的票据本金总额至少有65%仍未偿还,以及任何赎回于相关股本发售截止后60日内发生.(4)于原发行日期最初发行的票据本金总额不多于10%仍未偿还当日或其后任何时间,本公司可选择以相等于票据本金额100%另加截至(但不包括)赎回日期之应计及未付利息(如有)之赎回价赎回全数而非部分票据.</t>
  </si>
  <si>
    <t>Standard Chartered Bank;Morgan Stanley Asia Ltd;Citigroup Global Markets Ltd;Citi;HSBC;Goldman Sachs (Asia);Morgan Stanley</t>
  </si>
  <si>
    <t>LINREI 2.28 06/24/24</t>
  </si>
  <si>
    <t>XS2021306746</t>
  </si>
  <si>
    <t>领展房产基金 2.28 2024-06-24</t>
  </si>
  <si>
    <t>4.9753</t>
  </si>
  <si>
    <t>MUFG Securities EMEA PLC</t>
  </si>
  <si>
    <t>CMINLE 3 07/03/24</t>
  </si>
  <si>
    <t>XS2019219539</t>
  </si>
  <si>
    <t>招银租赁 3 2024-07-03</t>
  </si>
  <si>
    <t>2024-07-03</t>
  </si>
  <si>
    <t>-1.04%</t>
  </si>
  <si>
    <t>Agricultural Bank of China/Hong Kong;Bank of China;China Everbright Bank/Hong Kong;CMB International Capital Corp Ltd;MUFG SECURITIES ASIA LTD;Standard Chartered Bank Hong Kong Ltd</t>
  </si>
  <si>
    <t>240D</t>
  </si>
  <si>
    <t>Agricultural Bank of China/Hong Kong;Australia &amp; New Zealand Banking Group;Bank of China;China Everbright Bank/Hong Kong;Citigroup Global Markets Asia Ltd;CMB International Capital Corp Ltd;MUFG Bank Ltd;Standard Chartered Bank;CMB Wing Lung Bank</t>
  </si>
  <si>
    <t>Standard Chartered Bank;MUFG SECURITIES ASIA LTD;Standard Chartered Bank Hong Kong Ltd;MUFG Bank Ltd;Australia &amp; New Zealand Banking Group;Bank of China;Agricultural Bank of China/Hong Kong;Citigroup Global Markets Asia Ltd;CMB International Capital Corp Ltd;China Everbright Bank/Hong Kong;CMB Wing Lung Bank</t>
  </si>
  <si>
    <t>ZHHFGR 4.25 07/03/24</t>
  </si>
  <si>
    <t>XS2019586952</t>
  </si>
  <si>
    <t>华发集团 4.25 2024-07-03</t>
  </si>
  <si>
    <t>ABC International Holding;Bank of Communications;CCB International Securities Ltd;China Minsheng Banking Corp Ltd/Hong Kong;CLSA Ltd;CNCB Hong Kong Capital;Haitong International Securities Co Ltd;Hongkong &amp; Shanghai Banking Corporation Ltd;Huajin Securities;ICBC International Securities Ltd;Industrial Bank/Hong Kong</t>
  </si>
  <si>
    <t>Huafa 2019 I Co Ltd</t>
  </si>
  <si>
    <t>CNCB Hong Kong Capital;China Minsheng Banking Corp Ltd/Hong Kong;Haitong International Securities Co Ltd;Huajin Securities;Bank of Communications;Industrial Bank/Hong Kong;ABC International Holding;Hongkong &amp; Shanghai Banking Corporation Ltd;CLSA Ltd;ICBC International Securities Ltd;CCB International Securities Ltd</t>
  </si>
  <si>
    <t>绿叶制药集团有限公司</t>
  </si>
  <si>
    <t>LUYEPA 1.5 07/09/24</t>
  </si>
  <si>
    <t>XS2019971279</t>
  </si>
  <si>
    <t>绿叶制药 1.5 2024-07-09</t>
  </si>
  <si>
    <t>3.30%</t>
  </si>
  <si>
    <t>Goldman Sachs (Asia);UBS AG/Hong Kong</t>
  </si>
  <si>
    <t>LUYEPA</t>
  </si>
  <si>
    <t>2022-07-09</t>
  </si>
  <si>
    <t>Luye Pharma Group Ltd</t>
  </si>
  <si>
    <t>UBS AG/Hong Kong;Goldman Sachs (Asia)</t>
  </si>
  <si>
    <t>中原豫资投资控股集团有限公司</t>
  </si>
  <si>
    <t>HNYUZI 4.25 06/28/24</t>
  </si>
  <si>
    <t>XS2020606682</t>
  </si>
  <si>
    <t>中原豫资投资控股集团 4.25 2024-06-28</t>
  </si>
  <si>
    <t>China CITIC Bank International Ltd;Credit Suisse (HK) Ltd</t>
  </si>
  <si>
    <t>HNYUZI</t>
  </si>
  <si>
    <t>2019-06-28</t>
  </si>
  <si>
    <t>2019-12-28</t>
  </si>
  <si>
    <t>Zhongyuan Sincere Investment Co Ltd</t>
  </si>
  <si>
    <t>China CITIC Bank International Ltd;China Everbright Bank/Hong Kong;China Minsheng Banking Corp Ltd/Hong Kong;CMB International Capital Corp Ltd;Credit Suisse (HK) Ltd;ICBC International Securities Ltd;Industrial Bank/Hong Kong</t>
  </si>
  <si>
    <t>China Minsheng Banking Corp Ltd/Hong Kong;China CITIC Bank International Ltd;CMB International Capital Corp Ltd;Industrial Bank/Hong Kong;China Everbright Bank/Hong Kong;ICBC International Securities Ltd;Credit Suisse (HK) Ltd</t>
  </si>
  <si>
    <t>中国广核集团有限公司</t>
  </si>
  <si>
    <t>CHGDNU 2.75 07/02/24</t>
  </si>
  <si>
    <t>XS2014454933</t>
  </si>
  <si>
    <t>中广核 2.75 2024-07-02</t>
  </si>
  <si>
    <t>Bank of China;BNP Paribas;Credit Agricole CIB;Industrial &amp; Comm Bank of China</t>
  </si>
  <si>
    <t>CHGDNU</t>
  </si>
  <si>
    <t>2019-07-02</t>
  </si>
  <si>
    <t>2020-01-02</t>
  </si>
  <si>
    <t>CGNPC International Ltd</t>
  </si>
  <si>
    <t>Agricultural Bank of China/Hong Kong;Bank of China;Bank of Communications;BNP Paribas;China Construction Bank (Asia);China Everbright Bank/Hong Kong;CMB International Securities Ltd;Credit Agricole CIB;DBS Bank Ltd/Hong Kong;Industrial &amp; Comm Bank of China;Oversea-Chinese Banking Corp/HK;Shanghai Pudong Development Bank;Standard Chartered Bank Hong Kong Ltd</t>
  </si>
  <si>
    <t>Bank of China;Credit Agricole CIB;DBS Bank Ltd/Hong Kong;Industrial &amp; Comm Bank of China;Standard Chartered Bank Hong Kong Ltd;China Construction Bank (Asia);Agricultural Bank of China/Hong Kong;Bank of Communications;Oversea-Chinese Banking Corp/HK;China Everbright Bank/Hong Kong;BNP Paribas;CMB International Securities Ltd;Shanghai Pudong Development Bank</t>
  </si>
  <si>
    <t>2019-06-20</t>
  </si>
  <si>
    <t>中国铁建股份有限公司</t>
  </si>
  <si>
    <t>RLCONS 3.97 PERP</t>
  </si>
  <si>
    <t>XS2014269018</t>
  </si>
  <si>
    <t>中国铁建 3.97 PERP</t>
  </si>
  <si>
    <t>2024-06-27</t>
  </si>
  <si>
    <t>Citigroup;HSBC;ICBC International Securities Ltd</t>
  </si>
  <si>
    <t>234D+N</t>
  </si>
  <si>
    <t>RLCONS</t>
  </si>
  <si>
    <t>2019-12-26</t>
  </si>
  <si>
    <t>CRCC Chengan Ltd</t>
  </si>
  <si>
    <t>条款：控制权变更回售@101%；息票公式：2019/6/27 3.970000% Fixed ；天数：30E/360；频率： S/A；  2024/6/27 H15T5Y  +5.243000% ；天数：30E/360；频率： S/A； 1.赎回：发行人可于五周年(首次赎回日)及此后的每个付息日按面值全部但非部分地赎回。 2. 调整票面利率：自发行日起至首次赎回日(不含)的固定利率为3.95%，半年付息(初始票面利率)。自首次赎回日起和此后的每5年将重置为5年期UST+初始利差+300 bps，半年付息(相关重置票面利率)。 3.延期支付：由发行人自行决定，以累计和复利为基础;受制于利息制动机制和回溯期6个月的利息推动机制。 4.提前赎回事件：会计原因/税务原因/违反契约事件/相关债务违约事件/最低未偿金额——按面值；控制权变更——首次赎回日前按照面额的101%赎回债券，之后可平价赎回。 5.利率加速：在控制权变更，违约事件和/或相关债务违约事件（“累进事件”）发生，增加3.00％（不超过增幅上限），且债券不可赎回。 6.利率增幅上限：3%</t>
  </si>
  <si>
    <t>Bank of China;Citigroup;DBS Bank Ltd/Hong Kong;HSBC;ICBC International Securities Ltd</t>
  </si>
  <si>
    <t>Citigroup;Bank of China;HSBC;ICBC International Securities Ltd;DBS Bank Ltd/Hong Kong</t>
  </si>
  <si>
    <t>东方金融控股(香港)有限公司</t>
  </si>
  <si>
    <t>OFHHK 5.9 06/25/24</t>
  </si>
  <si>
    <t>XS2016062684</t>
  </si>
  <si>
    <t>2019-06-19</t>
  </si>
  <si>
    <t>东方金控 5.9 2024-06-25</t>
  </si>
  <si>
    <t>5.0164</t>
  </si>
  <si>
    <t>OFHHK</t>
  </si>
  <si>
    <t>Orient International Investment Products Ltd</t>
  </si>
  <si>
    <t>2019-06-18</t>
  </si>
  <si>
    <t>Credit Agricole CIB;Australia &amp; New Zealand Banking Group;Credit Agricole CIB;Credit Agricole CIB</t>
  </si>
  <si>
    <t>GRNLGR 6.75 06/25/24</t>
  </si>
  <si>
    <t>XS2016768439</t>
  </si>
  <si>
    <t>绿地集团 6.75 2024-06-25</t>
  </si>
  <si>
    <t>BOC International Holdings Ltd;Guotai Junan International Holdings;Haitong International Securities Co Ltd</t>
  </si>
  <si>
    <t>2019-12-25</t>
  </si>
  <si>
    <t>条款：控制权变更回售@101%；票据的到期日将从原始到期日展期到2023年6月25日。GRNLGR 6.75 06/25/23延期至06/25/24。</t>
  </si>
  <si>
    <t>BOC International Holdings Ltd;CEB International Capital Corp Ltd;CLSA Ltd;Guotai Junan International Holdings;Haitong International Securities Co Ltd</t>
  </si>
  <si>
    <t>Guotai Junan International Holdings;CEB International Capital Corp Ltd;Haitong International Securities Co Ltd;CLSA Ltd;BOC International Holdings Ltd</t>
  </si>
  <si>
    <t>CHJMAO 4 06/21/24</t>
  </si>
  <si>
    <t>XS2013709220</t>
  </si>
  <si>
    <t>2019-06-14</t>
  </si>
  <si>
    <t>中国金茂 4 2024-06-21</t>
  </si>
  <si>
    <t>Goldman Sachs (Asia);Hongkong &amp; Shanghai Banking Corporation Ltd;Mizuho Securities Asia Ltd;Morgan Stanley &amp; Co International PLC;Standard Chartered Bank Hong Kong Ltd</t>
  </si>
  <si>
    <t>2019-06-21</t>
  </si>
  <si>
    <t>2019-12-21</t>
  </si>
  <si>
    <t>Standard Chartered Bank Hong Kong Ltd;Hongkong &amp; Shanghai Banking Corporation Ltd;Mizuho Securities Asia Ltd;Morgan Stanley &amp; Co International PLC;Goldman Sachs (Asia)</t>
  </si>
  <si>
    <t>广州农村商业银行股份有限公司</t>
  </si>
  <si>
    <t>GZHRCB 5.9 PERP</t>
  </si>
  <si>
    <t>XS1996423593</t>
  </si>
  <si>
    <t>2019-06-13</t>
  </si>
  <si>
    <t>广州农商银行 5.9 PERP</t>
  </si>
  <si>
    <t>-4.00%</t>
  </si>
  <si>
    <t>AMTD Global Markets Ltd;CLSA Ltd;CMB International Securities Ltd;Standard Chartered Bank;Yuanyin Securities Ltd</t>
  </si>
  <si>
    <t>227D+N</t>
  </si>
  <si>
    <t>GZHRCB</t>
  </si>
  <si>
    <t>2020-06-20</t>
  </si>
  <si>
    <t>Guangzhou Rural Commercial Bank Co Ltd</t>
  </si>
  <si>
    <t>息票公式：2019/6/20 5.900000% Fixed ；天数：30E/360； 频率：ANN；  2024/6/20 H15T5Y  +4.036000% ；天数：30E/360； 频率：ANN； 1.赎回：发行人可于发行日5周年纪念日(首次赎回日)及此后的每个付息日赎回，但须获得CBIRC的批准，并符合股息分配条件和赎回前提条件。 2.调整票面利率：自发行日起至首次重置日(不含)的固定利率为初始票息，半年付息(初始票面利率)。自首次重置日起和此后的每5年将重置为5年期UST+固定利差，半年付息(相关重置票面利率)。票息在任何时候不得超过每年13.57%，（发行人在发行日之前最近两个财政年度的加权平均股本回报率平均数）。 3.延期支付：发行人可在非累积基础上取消（取决于股东大会决议） ·利息制动机制：适用于以现金或其他方式对普通股或任何其他类别的股票或债务进行的分配或股息，该等股票或债务的级别低于境外优先股 4.清算优先权：每境外优先股20美元 5.利率加速：在控制权变更/税务事件/违反契约事件/最低未偿金额/相关债务违约事件/SAFE未注册事件（“累进事件”）发生，增加300bps（不超过增幅上限） 6.利率增幅上限：300bps 7.强制转换：触发事件发生后，本行将取消截至转换日（含转换日）尚未支付的相关损失吸收金额的任何利息，境外优先股将根据条款和条件全部或部分转换为本行H股 ·首次强制转换价格：每港股5.49港币，可作调整 ·触发事件：（a）额外的一级资本工具触发事件：如果在任何时候，发行人的核心一级资本充足率已降至5.125%或以下；或（b）不可持续经营触发事件：（i）CBIRC已认定在不转换或注销银行资本的情况下，银行将无法持续经营；以及（ii）相关当局已认定若不向公共部门注入资本或同等支持，银行将无法持续经营</t>
  </si>
  <si>
    <t>AMTD Global Markets Ltd;Bank of China;CCB International Securities Ltd;China International Capital Corp;CLSA Ltd;CMB International Securities Ltd;DBS Bank;Founder Securities Hong Kong Capital Co Ltd;Huatai Financial Holdings Hong Kong Ltd;Standard Chartered Bank;Yuanyin Securities Ltd</t>
  </si>
  <si>
    <t>Founder Securities Hong Kong Capital Co Ltd;Standard Chartered Bank;Yuanyin Securities Ltd;Huatai Financial Holdings Hong Kong Ltd;Bank of China;AMTD Global Markets Ltd;DBS Bank;China International Capital Corp;CLSA Ltd;CCB International Securities Ltd;CMB International Securities Ltd</t>
  </si>
  <si>
    <t>CHPWCN 4.3 PERP</t>
  </si>
  <si>
    <t>XS2008565116</t>
  </si>
  <si>
    <t>中国电建 4.3 PERP</t>
  </si>
  <si>
    <t>CCB International Securities Ltd;Standard Chartered Bank</t>
  </si>
  <si>
    <t>2019-12-20</t>
  </si>
  <si>
    <t>Dianjian Haiyu Ltd</t>
  </si>
  <si>
    <t>条款：控制权变更回售@101%；息票公式：2019/6/20 4.300000% Fixed ；天数：30E/360；频率： S/A；  2024/6/20 H15T5Y  +5.451000% ；天数：30E/360；频率： S/A； 1.赎回：发行人可于发行日5周年纪念日(首次赎回日)及此后的每个付息日按面值全部但非部分地赎回。 2.调整票面利率：自发行日起至首次重置日(不含)的固定利率为初始票息，半年付息(初始票面利率)。自首次重置日起和此后的每5年将重置为5年期UST+初始利差+300bps，半年付息(相关重置票面利率)。 3.延期支付：由发行人自行决定; ·利息推动机制:3个月回溯期内支付次级或平价债券； ·利息制动机制：次级或平价债券 4.提前赎回：税务事件/违反契约事件/最低未偿金额/相关债务违约事件/SAFE未注册事件——按面值；会计事件/控制权变更——首次赎回日前按照面额的101%赎回债券，之后可平价赎回。 5.利率加速：在控制权变更/税务事件/违反契约事件/最低未偿金额/相关债务违约事件/SAFE未注册事件（“累进事件”）发生，增加300bps（不超过增幅上限） 6.利率增幅上限：300bps 7.初始利差：初始票息-5年期UST</t>
  </si>
  <si>
    <t>Agricultural Bank of China/Hong Kong;CCB International Securities Ltd;Citigroup;DBS Bank;Everbright Sun Hung Kai Co Ltd;HSBC;ICBC International Securities Ltd;Standard Chartered Bank</t>
  </si>
  <si>
    <t>Standard Chartered Bank;Citigroup;Everbright Sun Hung Kai Co Ltd;Agricultural Bank of China/Hong Kong;DBS Bank;HSBC;ICBC International Securities Ltd;CCB International Securities Ltd</t>
  </si>
  <si>
    <t>2019-06-12</t>
  </si>
  <si>
    <t>2019-06-17</t>
  </si>
  <si>
    <t>ICBCAS 3 08/13/24</t>
  </si>
  <si>
    <t>XS1995672760</t>
  </si>
  <si>
    <t>中国工商银行 3 2024-08-13</t>
  </si>
  <si>
    <t>5.80%</t>
  </si>
  <si>
    <t>光明食品(集团)有限公司</t>
  </si>
  <si>
    <t>BRTFOD 1.375 06/19/24</t>
  </si>
  <si>
    <t>XS2006909407</t>
  </si>
  <si>
    <t>光明 1.375 2024-06-19</t>
  </si>
  <si>
    <t>泛欧交易所都柏林分部（原爱尔兰证券交易所）;慕尼黑证券交易所;柏林证券交易所;法兰克福证券交易所;斯图加特证券交易所;TRADEGATE交易所</t>
  </si>
  <si>
    <t>徐汇区</t>
  </si>
  <si>
    <t>BNP Paribas;ICBC (Europe) S.A.;ICBC International Holdings Ltd;ICBC Singapore;ING Bank;JP Morgan;Standard Chartered Bank</t>
  </si>
  <si>
    <t>BRTFOD</t>
  </si>
  <si>
    <t>Bright Food Singapore Holdings Pte Ltd</t>
  </si>
  <si>
    <t>光明食品国际有限公司</t>
  </si>
  <si>
    <t>ABCI Capital Ltd;ABN Amro Bank NV;Bank of Communications;BNP Paribas;BOCOM International Asia Ltd;BOSC International Comp Ltd;China Construction Bank Corp/Singapore;CMBC Capital Holdings;DBS Bank;ICBC (Europe) S.A.;ICBC International Holdings Ltd;ICBC Singapore;Industrial Bank;ING Bank;JP Morgan;OCBC Bank China Ltd;Rabobank;Shanghai Pudong Development Bank;Standard Chartered Bank</t>
  </si>
  <si>
    <t>BOCOM International Asia Ltd;CMBC Capital Holdings;ABCI Capital Ltd;DBS Bank;China Construction Bank Corp/Singapore;ICBC (Europe) S.A.;Standard Chartered Bank;BOSC International Comp Ltd;ICBC International Holdings Ltd;Bank of Communications;ABN Amro Bank NV;OCBC Bank China Ltd;ICBC Singapore;Rabobank;JP Morgan;Industrial Bank;ING Bank;BNP Paribas;Shanghai Pudong Development Bank</t>
  </si>
  <si>
    <t>GEELZ 0 06/19/24</t>
  </si>
  <si>
    <t>XS1933947951</t>
  </si>
  <si>
    <t>吉利控股 0 2024-06-19</t>
  </si>
  <si>
    <t>新加坡交易所;瑞士证券交易所;法兰克福证券交易所</t>
  </si>
  <si>
    <t>Barclays Bank PLC;Citigroup Global Markets Ltd;JP Morgan Securities PLC;UBS</t>
  </si>
  <si>
    <t>Geely Sweden Financials Holding AB</t>
  </si>
  <si>
    <t>Barclays Bank PLC;Citigroup Global Markets Ltd;UBS;JP Morgan Securities PLC</t>
  </si>
  <si>
    <t>ZHPRHK 14.724 PERP</t>
  </si>
  <si>
    <t>XS2013512608</t>
  </si>
  <si>
    <t>正荣地产 14.724 PERP</t>
  </si>
  <si>
    <t>Bank of East Asia;BNP Paribas;CCB International Capital Ltd;CLSA Ltd;CMB International Capital Corp Ltd;Deutsche Bank AG/Hong Kong;Goldman Sachs (Asia);Haitong International Securities Co Ltd;Hongkong &amp; Shanghai Banking Corporation Ltd;Standard Chartered Asia Ltd</t>
  </si>
  <si>
    <t>80D+N</t>
  </si>
  <si>
    <t>2020-01-25</t>
  </si>
  <si>
    <t>条款：控制权变更回售@101%；息票公式：2019/6/19 10.250000% Fixed ；天数：30E/360；频率： S/A；  2022/1/25 H15T3Y  +13.414000% ；天数：30E/360；频率： S/A； 1.赎回：发行人可于2022/1/25(首次重置日)及此后的每个工作日按面值全赎回。 2.调整票面利率：自发行日起至首次重置日(不含)的固定利率为初始票息，半年付息(初始票面利率)。自首次重置日起和此后的每3年将重置为5年期UST+初始利差+500bps，半年付息(相关重置票面利率)。 3.延期支付：由发行人自行决定,累计复利; ·利息推动机制:3个月回溯期内支付次级或平价债券； ·利息制动机制：次级或平价债券 4.提前赎回：税务事件/最低未偿金额/相关债务违约事件——按面值；取消证券资格事件/控制权变更——首次赎回日前按照面额的101%赎回债券，之后可平价赎回。 5.利率加速：在控制权变更/相关债务违约事件（“累进事件”）发生，增加500bps（不超过增幅上限）</t>
  </si>
  <si>
    <t>Haitong International Securities Co Ltd;CMB International Capital Corp Ltd;Deutsche Bank AG/Hong Kong;Hongkong &amp; Shanghai Banking Corporation Ltd;Standard Chartered Asia Ltd;Bank of East Asia;CCB International Capital Ltd;CLSA Ltd;Goldman Sachs (Asia);BNP Paribas</t>
  </si>
  <si>
    <t>XS2011969651</t>
  </si>
  <si>
    <t>BNP Paribas;BOC International Holdings Ltd;China CITIC Bank International Ltd;Credit Suisse;Goldman Sachs (Asia);China CITIC Bank International Ltd</t>
  </si>
  <si>
    <t>Bank of America Merrill Lynch;Barclays Capital;BNP Paribas;BOC International Holdings Ltd;China CITIC Bank International Ltd;Credit Suisse;Goldman Sachs (Asia);Natixis;UBS;Coöperatieve Rabobank U.A. Hong Kong Branch</t>
  </si>
  <si>
    <t>Barclays Capital;Credit Suisse;Coöperatieve Rabobank U.A. Hong Kong Branch;Bank of America Merrill Lynch;UBS;China CITIC Bank International Ltd;Natixis;BOC International Holdings Ltd;Goldman Sachs (Asia);BNP Paribas</t>
  </si>
  <si>
    <t>越秀房地产投资信托基金</t>
  </si>
  <si>
    <t>YXREIT 3.6 05/28/24</t>
  </si>
  <si>
    <t>XS2001183321</t>
  </si>
  <si>
    <t>2019-06-11</t>
  </si>
  <si>
    <t>越秀房产信托基金 3.6 2024-05-28</t>
  </si>
  <si>
    <t>Ba1/BBB-</t>
  </si>
  <si>
    <t>YXREIT</t>
  </si>
  <si>
    <t>2019-11-28</t>
  </si>
  <si>
    <t>Yuexiu REIT MTN Co Ltd</t>
  </si>
  <si>
    <t>2019-05-28</t>
  </si>
  <si>
    <t>Bank of China Hong Kong Ltd;Hongkong &amp; Shanghai Banking Corporation Ltd;DBS Group</t>
  </si>
  <si>
    <t>THSCPA 6.95 05/13/24</t>
  </si>
  <si>
    <t>XS2011786659</t>
  </si>
  <si>
    <t>启迪控股 6.95 2024-05-13</t>
  </si>
  <si>
    <t>4.9014</t>
  </si>
  <si>
    <t>-0.19%</t>
  </si>
  <si>
    <t>Barclays Bank PLC/Hong Kong;BNP Paribas;BOCOM International Securities Ltd;CCB International Securities Ltd;China CITIC Bank International Ltd;CLSA Ltd;CMB International Securities Ltd;CMBC Capital Holdings;DBS Bank;Guotai Junan International Holdings;Haitong International Securities Co Ltd;Shanghai Pudong Development Bank/Hong Kong</t>
  </si>
  <si>
    <t>2019-12-18</t>
  </si>
  <si>
    <t>Barclays Bank PLC/Hong Kong;BNP Paribas;BOC International Holdings Ltd;BOCOM International Securities Ltd;CCB International Securities Ltd;China CITIC Bank International Ltd;China International Capital Corp;China Industrial Securities International Br;CLSA Ltd;CMB International Securities Ltd;CMBC Capital Holdings;DBS Bank;Guotai Junan International Holdings;Haitong International Securities Co Ltd;Orient Securities Hong Kong Ltd;Shanghai Pudong Development Bank/Hong Kong;TUS Corporate Finance Ltd</t>
  </si>
  <si>
    <t>Barclays Bank PLC/Hong Kong;Guotai Junan International Holdings;CMBC Capital Holdings;Haitong International Securities Co Ltd;DBS Bank;China CITIC Bank International Ltd;China Industrial Securities International Br;BOCOM International Securities Ltd;Shanghai Pudong Development Bank/Hong Kong;China International Capital Corp;CLSA Ltd;BOC International Holdings Ltd;CCB International Securities Ltd;TUS Corporate Finance Ltd;BNP Paribas;CMB International Securities Ltd;Orient Securities Hong Kong Ltd</t>
  </si>
  <si>
    <t>SHPORT 2.875 06/18/24</t>
  </si>
  <si>
    <t>XS2008300597</t>
  </si>
  <si>
    <t>上港集团 2.875 2024-06-18</t>
  </si>
  <si>
    <t>0.80%</t>
  </si>
  <si>
    <t>Bank of China;BOSC International Comp Ltd;JP Morgan;UBS</t>
  </si>
  <si>
    <t>Bank of China;Bank of Communications;Bank of America Merrill Lynch;BOSC International Comp Ltd;CCB International Capital Ltd;DBS Bank;ICBC International Capital Ltd;Industrial Bank/Hong Kong;JP Morgan;UBS</t>
  </si>
  <si>
    <t>Bank of China;BOSC International Comp Ltd;Bank of Communications;Bank of America Merrill Lynch;UBS;DBS Bank;Industrial Bank/Hong Kong;JP Morgan;ICBC International Capital Ltd;CCB International Capital Ltd</t>
  </si>
  <si>
    <t>广东省能源集团有限公司</t>
  </si>
  <si>
    <t>GDYUDE 3 06/12/24</t>
  </si>
  <si>
    <t>XS2005253880</t>
  </si>
  <si>
    <t>2019-06-04</t>
  </si>
  <si>
    <t>广东省能源集团 3 2024-06-12</t>
  </si>
  <si>
    <t>2024-06-12</t>
  </si>
  <si>
    <t>0.59%</t>
  </si>
  <si>
    <t>Bank of China;China International Capital Corp;Hongkong &amp; Shanghai Banking Corporation Ltd</t>
  </si>
  <si>
    <t>219D</t>
  </si>
  <si>
    <t>GDYUDE</t>
  </si>
  <si>
    <t>UHI Capital Ltd</t>
  </si>
  <si>
    <t>ABC International Holding;Bank of China;China Construction Bank (Asia);China International Capital Corp;DBS Bank;Hongkong &amp; Shanghai Banking Corporation Ltd;Mizuho Securities Asia Ltd;Shanghai Pudong Development Bank;CMB Wing Lung Bank</t>
  </si>
  <si>
    <t>China Construction Bank (Asia);Bank of China;DBS Bank;ABC International Holding;China International Capital Corp;Hongkong &amp; Shanghai Banking Corporation Ltd;Mizuho Securities Asia Ltd;CMB Wing Lung Bank;Shanghai Pudong Development Bank</t>
  </si>
  <si>
    <t>ICBCAS FLOAT 06/11/24</t>
  </si>
  <si>
    <t>XS1935188422</t>
  </si>
  <si>
    <t>2019-06-03</t>
  </si>
  <si>
    <t>中国工商银行 FLOAT 2024-06-11</t>
  </si>
  <si>
    <t>斯图加特证券交易所;卢森堡交易所;巴黎泛欧交易所</t>
  </si>
  <si>
    <t>Citigroup Global Markets Asia Ltd;ICBC (Asia);Natixis/Hong Kong;Nomura International (HK);Societe Generale Asia Ltd</t>
  </si>
  <si>
    <t>QUARTLY US LIBOR +83.00000</t>
  </si>
  <si>
    <t>Citigroup Global Markets Asia Ltd;Credit Agricole CIB;Erste Group Bank;ICBC (Asia);ICBC International Securities Ltd;ICBC Singapore;ICBC Standard Bank Plc;ING Bank NV/HK;Natixis/Hong Kong;Nomura International (HK);SEB;Societe Generale Asia Ltd;UBS Investment Bank/London</t>
  </si>
  <si>
    <t>Erste Group Bank;Credit Agricole CIB;Citigroup Global Markets Asia Ltd;ING Bank NV/HK;ICBC (Asia);Natixis/Hong Kong;ICBC International Securities Ltd;Nomura International (HK);SEB;Societe Generale Asia Ltd;ICBC Standard Bank Plc;UBS Investment Bank/London;ICBC Singapore</t>
  </si>
  <si>
    <t>南京扬子国资投资集团有限责任公司</t>
  </si>
  <si>
    <t>NJYZSO 4.3 06/05/24</t>
  </si>
  <si>
    <t>XS1997069692</t>
  </si>
  <si>
    <t>2019-05-29</t>
  </si>
  <si>
    <t>扬子国投 4.3 2024-06-05</t>
  </si>
  <si>
    <t>0.65%</t>
  </si>
  <si>
    <t>江北新区</t>
  </si>
  <si>
    <t>China International Capital Corp HK Securiti;ICBC International Securities Ltd;Standard Chartered Bank Hong Kong Ltd</t>
  </si>
  <si>
    <t>NJYZSO</t>
  </si>
  <si>
    <t>2019-06-05</t>
  </si>
  <si>
    <t>Xi Yang Overseas Ltd</t>
  </si>
  <si>
    <t>CCB International Capital Ltd;China International Capital Corp HK Securiti;Huatai Financial Holdings Hong Kong Ltd;ICBC International Securities Ltd;Standard Chartered Bank Hong Kong Ltd</t>
  </si>
  <si>
    <t>Huatai Financial Holdings Hong Kong Ltd;Standard Chartered Bank Hong Kong Ltd;China International Capital Corp HK Securiti;CCB International Capital Ltd;ICBC International Securities Ltd</t>
  </si>
  <si>
    <t>EXIMCH FLOAT 06/04/24</t>
  </si>
  <si>
    <t>XS2008532454</t>
  </si>
  <si>
    <t>进出口银行 FLOAT 2024-06-04</t>
  </si>
  <si>
    <t>QUARTLY US LIBOR +65.00000</t>
  </si>
  <si>
    <t>CQNANA 4.66 06/04/24</t>
  </si>
  <si>
    <t>XS1994697974</t>
  </si>
  <si>
    <t>南岸城建 4.66 2024-06-04</t>
  </si>
  <si>
    <t>China Industrial Securities International Br;ICBC International Securities Ltd</t>
  </si>
  <si>
    <t>Bank of China;BOCOM International Asia Ltd;China Industrial Securities International Br;CLSA Ltd;CMB International Capital Corp Ltd;DBS Bank Hong Kong Ltd;Haitong International Securities Co Ltd;ICBC International Securities Ltd;Industrial Bank/Hong Kong</t>
  </si>
  <si>
    <t>BOCOM International Asia Ltd;Bank of China;Haitong International Securities Co Ltd;CMB International Capital Corp Ltd;Industrial Bank/Hong Kong;DBS Bank Hong Kong Ltd;CLSA Ltd;ICBC International Securities Ltd;China Industrial Securities International Br</t>
  </si>
  <si>
    <t>英皇国际集团有限公司</t>
  </si>
  <si>
    <t>EMPINT 4.4 05/30/24</t>
  </si>
  <si>
    <t>HK0000507035</t>
  </si>
  <si>
    <t>2019-05-23</t>
  </si>
  <si>
    <t>英皇国际 4.4 2024-05-30</t>
  </si>
  <si>
    <t>Bank of Communications/Hong Kong</t>
  </si>
  <si>
    <t>EMPINT</t>
  </si>
  <si>
    <t>2019-05-30</t>
  </si>
  <si>
    <t>2019-11-30</t>
  </si>
  <si>
    <t>Emperor International Holdings Ltd</t>
  </si>
  <si>
    <t>HRINTH 3.75 05/29/24</t>
  </si>
  <si>
    <t>XS2001732101</t>
  </si>
  <si>
    <t>中国华融 3.75 2024-05-29</t>
  </si>
  <si>
    <t>2024-05-29</t>
  </si>
  <si>
    <t>香港交易所;斯图加特证券交易所;柏林证券交易所;法兰克福证券交易所</t>
  </si>
  <si>
    <t>1.16%</t>
  </si>
  <si>
    <t>Australia &amp; New Zealand Banking Group;Bank of China;Bank of Communications;China Minsheng Banking Corp;Credit Suisse (HK) Ltd;Goldman Sachs (Asia);Hongkong &amp; Shanghai Banking Corporation Ltd;Huarong International Financial Holdings Ltd;ICBC (Asia);Mizuho Securities Asia Ltd;Standard Chartered Bank Hong Kong Ltd</t>
  </si>
  <si>
    <t>205D</t>
  </si>
  <si>
    <t>ABC International Holding;Australia &amp; New Zealand Banking Group;Bank of China;Bank of Communications;Bank of America Merrill Lynch;Bison Bank SA;Cathay United Bank;CCB International Capital Ltd;China CITIC Bank International Ltd;China International Capital Corp;China Merchants Securities (HK) Co Ltd;China Minsheng Banking Corp;Citigroup Global Markets Asia Ltd;CLSA Ltd;Credit Suisse (HK) Ltd;CTBC Bank Co Ltd/Hong Kong;DBS Bank Ltd/Hong Kong;Deutsche Bank AG/Hong Kong;Goldman Sachs (Asia);Hongkong &amp; Shanghai Banking Corporation Ltd;Huarong International Financial Holdings Ltd;ICBC (Asia);ICBC International Capital Ltd;Industrial Bank/Hong Kong;Mizuho Securities Asia Ltd;Nomura International (HK);SPDB International Capital Ltd;Standard Chartered Bank Hong Kong Ltd;UOB Asia Limited;CMB Wing Lung Bank</t>
  </si>
  <si>
    <t>Bank of China;Cathay United Bank;China CITIC Bank International Ltd;Industrial Bank/Hong Kong;UOB Asia Limited;Deutsche Bank AG/Hong Kong;Huarong International Financial Holdings Ltd;Hongkong &amp; Shanghai Banking Corporation Ltd;CCB International Capital Ltd;China Merchants Securities (HK) Co Ltd;Credit Suisse (HK) Ltd;CTBC Bank Co Ltd/Hong Kong;Bank of Communications;China International Capital Corp;Bison Bank SA;China Minsheng Banking Corp;ICBC International Capital Ltd;CLSA Ltd;Australia &amp; New Zealand Banking Group;Bank of America Merrill Lynch;Citigroup Global Markets Asia Ltd;ICBC (Asia);CMB Wing Lung Bank;DBS Bank Ltd/Hong Kong;Nomura International (HK);Standard Chartered Bank Hong Kong Ltd;SPDB International Capital Ltd;ABC International Holding;Mizuho Securities Asia Ltd;Goldman Sachs (Asia)</t>
  </si>
  <si>
    <t>中国物流资产控股有限公司</t>
  </si>
  <si>
    <t>CNLOGI 6.95 06/26/24</t>
  </si>
  <si>
    <t>XS1999871863</t>
  </si>
  <si>
    <t>2019-05-22</t>
  </si>
  <si>
    <t>中国物流资产 6.95 2024-06-26</t>
  </si>
  <si>
    <t>CNLOGI</t>
  </si>
  <si>
    <t>China Logistics Property Holdings Co Ltd</t>
  </si>
  <si>
    <t>AMTD Global Markets Ltd;Morgan Stanley &amp; Co International PLC;UBS AG/Hong Kong</t>
  </si>
  <si>
    <t>AMTD Global Markets Ltd;UBS AG/Hong Kong;Morgan Stanley &amp; Co International PLC</t>
  </si>
  <si>
    <t>2019-05-21</t>
  </si>
  <si>
    <t>Bank of China Hong Kong Ltd;DBS Group;Hongkong &amp; Shanghai Banking Corporation Ltd</t>
  </si>
  <si>
    <t>HKINTL 2.5 05/28/24</t>
  </si>
  <si>
    <t>US43858AAB61</t>
  </si>
  <si>
    <t>中国香港 2.5 2024-05-28</t>
  </si>
  <si>
    <t>0.87%</t>
  </si>
  <si>
    <t>Credit Agricole CIB;Hongkong &amp; Shanghai Banking Corporation Ltd</t>
  </si>
  <si>
    <t>USY2836BAN48</t>
  </si>
  <si>
    <t>EXIMCH 2.94 05/28/24</t>
  </si>
  <si>
    <t>XS2003420119</t>
  </si>
  <si>
    <t>进出口银行 2.94 2024-05-28</t>
  </si>
  <si>
    <t>中国华电集团有限公司</t>
  </si>
  <si>
    <t>HUADIA 4 PERP</t>
  </si>
  <si>
    <t>XS2001168447</t>
  </si>
  <si>
    <t>华电集团 4 PERP</t>
  </si>
  <si>
    <t>BOC International Holdings Ltd;Citigroup Global Markets Asia Ltd;Mizuho Securities Asia Ltd</t>
  </si>
  <si>
    <t>205D+N</t>
  </si>
  <si>
    <t>HUADIA</t>
  </si>
  <si>
    <t>China Huadian Overseas Development Management Co Ltd</t>
  </si>
  <si>
    <t>条款：控制权变更回售@101%；息票公式：2019/5/29 4.000000% Fixed ；天数：30E/360；频率： S/A；  2024/5/29 H15T5Y  +4.782000% ；天数：30E/360；频率： S/A； 1.赎回：发行人可于2024/5/29(首次赎回日)及此后的每个付息日按面值全部但非部分地赎回。 2.调整票面利率：自发行日起至首次重置日(不含)的固定利率为初始票息，半年付息(初始票面利率)。自首次重置日起和此后的每5年将重置为5年期UST+初始利差+300bps，半年付息(相关重置票面利率)。 3.延期支付：由发行人自行决定,累计复利; ·利息推动机制:包括发行人和担保人； ·利息制动机制：6个月回溯期内支付次级或平价债券 4.提前赎回：税务事件/会计事件/最低未偿金额/相关债务违约事件/违反契约事件/利息制动违约事件/SAFE未注册事件——按面值；控制权变更——首次赎回日前按照面额的101%赎回债券，之后可平价赎回。 5.利率加速：在控制权变更/相关债务违约事件（“累进事件”）发生，增加300bps（不超过增幅上限） 6.利率增幅上限：300bps 7.初始利差：初始票息-5年期UST</t>
  </si>
  <si>
    <t>BOC International Holdings Ltd;CCB International Securities Ltd;China Everbright Bank/Hong Kong;Citigroup Global Markets Asia Ltd;Hongkong &amp; Shanghai Banking Corporation Ltd;Huatai Financial Holdings Hong Kong Ltd;ICBC International Securities Ltd;Mizuho Securities Asia Ltd;Morgan Stanley Asia Ltd;UBS AG/Hong Kong</t>
  </si>
  <si>
    <t>Huatai Financial Holdings Hong Kong Ltd;Morgan Stanley Asia Ltd;Citigroup Global Markets Asia Ltd;UBS AG/Hong Kong;Hongkong &amp; Shanghai Banking Corporation Ltd;Mizuho Securities Asia Ltd;China Everbright Bank/Hong Kong;ICBC International Securities Ltd;BOC International Holdings Ltd;CCB International Securities Ltd</t>
  </si>
  <si>
    <t>EMPINT 4.5 05/23/24</t>
  </si>
  <si>
    <t>HK0000505252</t>
  </si>
  <si>
    <t>英皇国际 4.5 2024-05-23</t>
  </si>
  <si>
    <t>Guotai Junan Securities (Hong Kong) Ltd</t>
  </si>
  <si>
    <t>2019-11-23</t>
  </si>
  <si>
    <t>首钢集团有限公司</t>
  </si>
  <si>
    <t>SHGANG 4 05/23/24</t>
  </si>
  <si>
    <t>XS1992940913</t>
  </si>
  <si>
    <t>首钢集团 4 2024-05-23</t>
  </si>
  <si>
    <t>石景山区</t>
  </si>
  <si>
    <t>Bank of China;BNP Paribas;DBS Bank;HSBC</t>
  </si>
  <si>
    <t>SHGANG</t>
  </si>
  <si>
    <t>Shougang Group Co Ltd</t>
  </si>
  <si>
    <t>Bank of China;DBS Bank;HSBC;BNP Paribas</t>
  </si>
  <si>
    <t>中国平安保险海外(控股)有限公司</t>
  </si>
  <si>
    <t>PINGIN 3.625 05/28/24</t>
  </si>
  <si>
    <t>XS1994698196</t>
  </si>
  <si>
    <t>平安海外 3.625 2024-05-28</t>
  </si>
  <si>
    <t>Australia &amp; New Zealand Banking Group/HK;Hongkong &amp; Shanghai Banking Corporation Ltd;Mizuho Securities Asia Ltd;Morgan Stanley Asia Ltd;MUFG SECURITIES ASIA LTD</t>
  </si>
  <si>
    <t>PINGIN</t>
  </si>
  <si>
    <t>Vigorous Champion International Ltd</t>
  </si>
  <si>
    <t>MUFG SECURITIES ASIA LTD;Morgan Stanley Asia Ltd;Australia &amp; New Zealand Banking Group/HK;Hongkong &amp; Shanghai Banking Corporation Ltd;Mizuho Securities Asia Ltd</t>
  </si>
  <si>
    <t>晶科能源股份有限公司</t>
  </si>
  <si>
    <t>JKS 4.5 06/01/24</t>
  </si>
  <si>
    <t>XS1993770780</t>
  </si>
  <si>
    <t>2019-05-15</t>
  </si>
  <si>
    <t>晶科能源 4.5 2024-06-01</t>
  </si>
  <si>
    <t>5.0411</t>
  </si>
  <si>
    <t>Credit Suisse (HK) Ltd</t>
  </si>
  <si>
    <t>光学光电子</t>
  </si>
  <si>
    <t>JKS</t>
  </si>
  <si>
    <t>2019-05-17</t>
  </si>
  <si>
    <t>2019-12-01</t>
  </si>
  <si>
    <t>JinkoSolar Holding Co Ltd</t>
  </si>
  <si>
    <t>国家开发投资集团有限公司</t>
  </si>
  <si>
    <t>SDIC 3.25 05/21/24</t>
  </si>
  <si>
    <t>XS1989704843</t>
  </si>
  <si>
    <t>2019-05-14</t>
  </si>
  <si>
    <t>国投 3.25 2024-05-21</t>
  </si>
  <si>
    <t>香港交易所;斯图加特证券交易所;慕尼黑证券交易所</t>
  </si>
  <si>
    <t>Bank of China;DBS Bank Ltd/Hong Kong;Hongkong &amp; Shanghai Banking Corporation Ltd;JP Morgan Securities Asia Ltd</t>
  </si>
  <si>
    <t>SDIC</t>
  </si>
  <si>
    <t>Rongshi International Finance Ltd</t>
  </si>
  <si>
    <t>Agricultural Bank of China/Hong Kong;Bank of China;China CITIC Bank International Ltd;China Construction Bank (Asia);Citigroup Global Markets Asia Ltd;CMB International Capital Corp Ltd;DBS Bank Ltd/Hong Kong;Deutsche Bank AG/Hong Kong;Essence International Securities Hong Kong L;Hongkong &amp; Shanghai Banking Corporation Ltd;ICBC (Asia);JP Morgan Securities Asia Ltd;Mizuho Securities Asia Ltd;Natixis/Hong Kong;Societe Generale</t>
  </si>
  <si>
    <t>JP Morgan Securities Asia Ltd;Bank of China;Citigroup Global Markets Asia Ltd;Essence International Securities Hong Kong L;China CITIC Bank International Ltd;CMB International Capital Corp Ltd;Deutsche Bank AG/Hong Kong;ICBC (Asia);Hongkong &amp; Shanghai Banking Corporation Ltd;Natixis/Hong Kong;DBS Bank Ltd/Hong Kong;China Construction Bank (Asia);Agricultural Bank of China/Hong Kong;Societe Generale;Mizuho Securities Asia Ltd</t>
  </si>
  <si>
    <t>MGM China Holdings Limited</t>
  </si>
  <si>
    <t>MGMCHI 5.375 05/15/24</t>
  </si>
  <si>
    <t>US55300RAA95</t>
  </si>
  <si>
    <t>2019-05-08</t>
  </si>
  <si>
    <t>美高梅中国 5.375 2024-05-15</t>
  </si>
  <si>
    <t>4.9973</t>
  </si>
  <si>
    <t>2024-05-15</t>
  </si>
  <si>
    <t>澳门特别行政区</t>
  </si>
  <si>
    <t>氹仔岛</t>
  </si>
  <si>
    <t>Bank of America Merrill Lynch;Deutsche Bank Securities Inc</t>
  </si>
  <si>
    <t>191D</t>
  </si>
  <si>
    <t>MGMCHI</t>
  </si>
  <si>
    <t>MGM China Holdings Ltd</t>
  </si>
  <si>
    <t>Bank of China (US);Bank of America Merrill Lynch;Bank of Communications Co Ltd/Macau;Barclays Capital;BNP Paribas;Deutsche Bank Securities Inc;ICBC Macau;JP Morgan;SMBC Nikko Securities America Inc</t>
  </si>
  <si>
    <t>ICBC Macau;Barclays Capital;Bank of America Merrill Lynch;Bank of Communications Co Ltd/Macau;JP Morgan;SMBC Nikko Securities America Inc;Deutsche Bank Securities Inc;Bank of China (US);BNP Paribas</t>
  </si>
  <si>
    <t>USG60744AA05</t>
  </si>
  <si>
    <t>TRACE;香港交易所;法兰克福证券交易所;斯图加特证券交易所</t>
  </si>
  <si>
    <t>CCB International Capital Ltd;Hongkong &amp; Shanghai Banking Corporation Ltd;Mizuho Securities Asia Ltd</t>
  </si>
  <si>
    <t>ANZ Banking Group;Bank of China;Bank of Communications;Bank of America Merrill Lynch;CCB International Capital Ltd;HSBC;Mizuho Securities Asia Ltd;SMBC Nikko Securities Inc;ANZ Banking Group;Bank of China;Bank of Communications;Bank of America Merrill Lynch;CCB International Capital Ltd;Hongkong &amp; Shanghai Banking Corporation Ltd;Mizuho Securities Asia Ltd;SMBC Nikko Securities Inc</t>
  </si>
  <si>
    <t>2019-05-06</t>
  </si>
  <si>
    <t>Industrial &amp; Commercial Bank of China Ltd/Sy;Industrial &amp; Commercial Bank of China Ltd/Sy;Industrial &amp; Commercial Bank of China Ltd/Sy</t>
  </si>
  <si>
    <t>2019-02-13</t>
  </si>
  <si>
    <t>Industrial &amp; Commercial Bank of China Ltd/Sy;Industrial &amp; Commercial Bank of China Ltd/Sy</t>
  </si>
  <si>
    <t>成都天府新区投资集团有限公司</t>
  </si>
  <si>
    <t>CDNFNA 4.65 05/07/24</t>
  </si>
  <si>
    <t>XS1980008764</t>
  </si>
  <si>
    <t>2019-04-25</t>
  </si>
  <si>
    <t>天投集团 4.65 2024-05-07</t>
  </si>
  <si>
    <t>1.75%</t>
  </si>
  <si>
    <t>天府新区</t>
  </si>
  <si>
    <t>China International Capital Corp;ICBC International Securities Ltd</t>
  </si>
  <si>
    <t>CDNFNA</t>
  </si>
  <si>
    <t>2019-05-07</t>
  </si>
  <si>
    <t>Chengdu Tianfu New Area Investment Group Co Ltd</t>
  </si>
  <si>
    <t>EXIMCH FLOAT 04/29/24</t>
  </si>
  <si>
    <t>XS1989343303</t>
  </si>
  <si>
    <t>2019-04-24</t>
  </si>
  <si>
    <t>进出口银行 FLOAT 2024-04-29</t>
  </si>
  <si>
    <t>2019-04-30</t>
  </si>
  <si>
    <t>EXIMCH FLOAT 04/30/24</t>
  </si>
  <si>
    <t>XS1989164634</t>
  </si>
  <si>
    <t>2019-04-23</t>
  </si>
  <si>
    <t>进出口银行 FLOAT 2024-04-30</t>
  </si>
  <si>
    <t>ICBCAS FLOAT 04/25/24</t>
  </si>
  <si>
    <t>XS1982691153</t>
  </si>
  <si>
    <t>2019-04-16</t>
  </si>
  <si>
    <t>中国工商银行 FLOAT 2024-04-25</t>
  </si>
  <si>
    <t>Credit Agricole CIB;DBS Bank;HSBC;Industrial and Commercial Bank of China Ltd;Standard Chartered Bank</t>
  </si>
  <si>
    <t>Agricultural Bank of China;Bank of China;Bank of Communications;Cathay United Bank;China Construction Bank;China Everbright Bank/Hong Kong;China Minsheng Banking Corp Ltd/Hong Kong;Citigroup Global Markets Asia Ltd;Credit Agricole CIB;CTBC Bank;DBS Bank;Emirates NBD Capital Ltd;First Abu Dhabi Bank PJSC;HSBC;Industrial and Commercial Bank of China Ltd;ING Bank NV/HK;Maybank;Mizuho Securities Asia Ltd;Oversea-Chinese Banking Corp;SMBC Nikko Capital Markets Ltd;Standard Chartered Bank</t>
  </si>
  <si>
    <t>Bank of China;Cathay United Bank;Agricultural Bank of China;Credit Agricole CIB;Citigroup Global Markets Asia Ltd;DBS Bank;ING Bank NV/HK;Oversea-Chinese Banking Corp;Industrial and Commercial Bank of China Ltd;China Construction Bank;SMBC Nikko Capital Markets Ltd;HSBC;Standard Chartered Bank;China Minsheng Banking Corp Ltd/Hong Kong;CTBC Bank;Bank of Communications;Emirates NBD Capital Ltd;First Abu Dhabi Bank PJSC;Maybank;Mizuho Securities Asia Ltd;China Everbright Bank/Hong Kong</t>
  </si>
  <si>
    <t>EVERRE 10.5 04/11/24</t>
  </si>
  <si>
    <t>XS1982040641</t>
  </si>
  <si>
    <t>2019-04-15</t>
  </si>
  <si>
    <t>中国恒大集团 10.5 2024-04-11</t>
  </si>
  <si>
    <t>1.71%</t>
  </si>
  <si>
    <t>2019-04-18</t>
  </si>
  <si>
    <t>2023-04-11</t>
  </si>
  <si>
    <t>2019-10-11</t>
  </si>
  <si>
    <t>2019-04-11</t>
  </si>
  <si>
    <t>CEB International Capital Corp Ltd;Bank of China;Haitong International Securities Co Ltd;Bank of America Merrill Lynch;UBS AG/Hong Kong;Credit Suisse (HK) Ltd</t>
  </si>
  <si>
    <t>XS1984943057</t>
  </si>
  <si>
    <t>4.9808</t>
  </si>
  <si>
    <t>Credit Suisse</t>
  </si>
  <si>
    <t>发行人若干子公司</t>
  </si>
  <si>
    <t>国家电网有限公司</t>
  </si>
  <si>
    <t>CHGRID 2.7 04/17/24</t>
  </si>
  <si>
    <t>XS1983378545</t>
  </si>
  <si>
    <t>2019-04-12</t>
  </si>
  <si>
    <t>国家电网公司 2.7 2024-04-17</t>
  </si>
  <si>
    <t>CHGRID</t>
  </si>
  <si>
    <t>2019-04-17</t>
  </si>
  <si>
    <t>State Grid Overseas Investment BVI Ltd</t>
  </si>
  <si>
    <t>CHGRID 3.13 04/22/24</t>
  </si>
  <si>
    <t>HK0000499225</t>
  </si>
  <si>
    <t>国家电网公司 3.13 2024-04-22</t>
  </si>
  <si>
    <t>0.71%</t>
  </si>
  <si>
    <t>BCHINA 3.125 04/17/24</t>
  </si>
  <si>
    <t>XS1979516306</t>
  </si>
  <si>
    <t>2019-04-10</t>
  </si>
  <si>
    <t>中国银行 3.125 2024-04-17</t>
  </si>
  <si>
    <t>Bank of China;China Construction Bank (Asia);Citigroup;Credit Agricole CIB/Hong Kong;Industrial and Commercial Bank of China Ltd;JP Morgan;Mizuho Securities Asia Ltd;MUFG Bank Ltd/New York NY;Scotiabank;UBS Ltd</t>
  </si>
  <si>
    <t>MUFG Bank Ltd/New York NY;UBS Ltd;Citigroup;China Construction Bank (Asia);Bank of China;Scotiabank;Credit Agricole CIB/Hong Kong;JP Morgan;Industrial and Commercial Bank of China Ltd;Mizuho Securities Asia Ltd</t>
  </si>
  <si>
    <t>长江和记实业有限公司</t>
  </si>
  <si>
    <t>CKHH 3.25 04/11/24</t>
  </si>
  <si>
    <t>US12564CAA45</t>
  </si>
  <si>
    <t>2019-04-08</t>
  </si>
  <si>
    <t>长和 3.25 2024-04-11</t>
  </si>
  <si>
    <t>-2.69%</t>
  </si>
  <si>
    <t>126D+32D</t>
  </si>
  <si>
    <t>CKHH</t>
  </si>
  <si>
    <t>CK Hutchison International 19 Ltd</t>
  </si>
  <si>
    <t>Citigroup Global Markets Asia Ltd;Credit Agricole CIB/Hong Kong;Goldman Sachs (Asia);Mizuho Securities Asia Ltd;Morgan Stanley Asia Ltd</t>
  </si>
  <si>
    <t>Morgan Stanley Asia Ltd;Citigroup Global Markets Asia Ltd;Credit Agricole CIB/Hong Kong;Mizuho Securities Asia Ltd;Goldman Sachs (Asia)</t>
  </si>
  <si>
    <t>USG2179DAA30</t>
  </si>
  <si>
    <t>Bank of China;Bank of America Merrill Lynch;CEB International Capital Corp Ltd;Credit Suisse (HK) Ltd;Haitong International Securities Co Ltd;UBS AG/Hong Kong</t>
  </si>
  <si>
    <t>上海宝尊电子商务有限公司</t>
  </si>
  <si>
    <t>BZUN 1.625 05/01/24</t>
  </si>
  <si>
    <t>USG0891MAA48</t>
  </si>
  <si>
    <t>2019-04-05</t>
  </si>
  <si>
    <t>上海宝尊电商 1.625 2024-05-01</t>
  </si>
  <si>
    <t>5.0575</t>
  </si>
  <si>
    <t>2024-05-01</t>
  </si>
  <si>
    <t>9.25%</t>
  </si>
  <si>
    <t>静安区</t>
  </si>
  <si>
    <t>Credit Suisse Securities USA LLC;Deutsche Bank Securities Inc</t>
  </si>
  <si>
    <t>BZUN</t>
  </si>
  <si>
    <t>Baozun Inc</t>
  </si>
  <si>
    <t>US06684LAA17</t>
  </si>
  <si>
    <t>3.75%</t>
  </si>
  <si>
    <t>177D</t>
  </si>
  <si>
    <t>腾讯控股有限公司</t>
  </si>
  <si>
    <t>TENCNT 3.28 04/11/24</t>
  </si>
  <si>
    <t>US88032WAL00</t>
  </si>
  <si>
    <t>2019-04-03</t>
  </si>
  <si>
    <t>腾讯控股 3.28 2024-04-11</t>
  </si>
  <si>
    <t>Deutsche Bank AG/Hong Kong;Goldman Sachs (Asia);Hongkong &amp; Shanghai Banking Corporation Ltd;Morgan Stanley Asia Ltd</t>
  </si>
  <si>
    <t>TENCNT</t>
  </si>
  <si>
    <t>Tencent Holdings Ltd</t>
  </si>
  <si>
    <t>Bank of China Hong Kong Ltd;Bank of America Merrill Lynch;BNP Paribas;Credit Suisse (HK) Ltd;Deutsche Bank AG/Hong Kong;Goldman Sachs (Asia);Hongkong &amp; Shanghai Banking Corporation Ltd;ICBC (Asia);JP Morgan Securities Asia Pacific Ltd;Mizuho Securities Asia Ltd;Morgan Stanley Asia Ltd;MUFG SECURITIES ASIA LTD;SPDB International Capital Ltd</t>
  </si>
  <si>
    <t>MUFG SECURITIES ASIA LTD;Bank of China Hong Kong Ltd;Bank of America Merrill Lynch;Deutsche Bank AG/Hong Kong;ICBC (Asia);Hongkong &amp; Shanghai Banking Corporation Ltd;Credit Suisse (HK) Ltd;Morgan Stanley Asia Ltd;JP Morgan Securities Asia Pacific Ltd;SPDB International Capital Ltd;Mizuho Securities Asia Ltd;Goldman Sachs (Asia);BNP Paribas</t>
  </si>
  <si>
    <t>TENCNT FLOAT 04/11/24</t>
  </si>
  <si>
    <t>US88032XAP96</t>
  </si>
  <si>
    <t>腾讯控股 FLOAT 2024-04-11</t>
  </si>
  <si>
    <t>香港交易所;斯图加特证券交易所;慕尼黑证券交易所;法兰克福证券交易所;TRADEGATE交易所</t>
  </si>
  <si>
    <t>0.37%</t>
  </si>
  <si>
    <t>QUARTLY US LIBOR +91.00000</t>
  </si>
  <si>
    <t>US88032WAP14</t>
  </si>
  <si>
    <t>US88032XAL82</t>
  </si>
  <si>
    <t>香港交易所;慕尼黑证券交易所;斯图加特证券交易所;法兰克福证券交易所;杜塞尔多夫证券交易所;TRADEGATE交易所</t>
  </si>
  <si>
    <t>EXIMCH 3 04/15/24</t>
  </si>
  <si>
    <t>XS1980042946</t>
  </si>
  <si>
    <t>进出口银行 3 2024-04-15</t>
  </si>
  <si>
    <t>XS1980042862</t>
  </si>
  <si>
    <t>BOCAVI 3.5 10/10/24</t>
  </si>
  <si>
    <t>US09681LAJ98</t>
  </si>
  <si>
    <t>2019-04-02</t>
  </si>
  <si>
    <t>中银航空租赁 3.5 2024-10-10</t>
  </si>
  <si>
    <t>5.5014</t>
  </si>
  <si>
    <t>-3.37%</t>
  </si>
  <si>
    <t>309D+31D</t>
  </si>
  <si>
    <t>BNP Paribas;BOC International Holdings Ltd;Citigroup Global Markets Asia Ltd;DBS Group;Hongkong &amp; Shanghai Banking Corporation Ltd;MUFG SECURITIES ASIA LTD;Oversea-Chinese Banking Corp;United Overseas Bank;Westpac Banking</t>
  </si>
  <si>
    <t>MUFG SECURITIES ASIA LTD;Westpac Banking;Citigroup Global Markets Asia Ltd;Oversea-Chinese Banking Corp;Hongkong &amp; Shanghai Banking Corporation Ltd;United Overseas Bank;DBS Group;BOC International Holdings Ltd;BNP Paribas</t>
  </si>
  <si>
    <t>US09681MAJ71</t>
  </si>
  <si>
    <t>TRACE;新加坡交易所;斯图加特证券交易所</t>
  </si>
  <si>
    <t>-0.07%</t>
  </si>
  <si>
    <t>2019-04-01</t>
  </si>
  <si>
    <t>Bank of America Merrill Lynch;BOSC International Comp Ltd;Deutsche Bank;Hongkong &amp; Shanghai Banking Corporation Ltd;JP Morgan Securities Asia Ltd;Standard Chartered Bank Hong Kong Ltd;UBS AG/Hong Kong</t>
  </si>
  <si>
    <t>HSBC;UBS;Bank of America Merrill Lynch;BOSC International Comp Ltd;Deutsche Bank;Hongkong &amp; Shanghai Banking Corporation Ltd;JP Morgan Securities Asia Ltd;Standard Chartered Bank Hong Kong Ltd;UBS AG/Hong Kong</t>
  </si>
  <si>
    <t>碧桂园控股有限公司</t>
  </si>
  <si>
    <t>COGARD 6.5 04/08/24</t>
  </si>
  <si>
    <t>XS1974522853</t>
  </si>
  <si>
    <t>碧桂园 6.5 2024-04-08</t>
  </si>
  <si>
    <t>佛山市</t>
  </si>
  <si>
    <t>BNP Paribas;Goldman Sachs (Asia);Hongkong &amp; Shanghai Banking Corporation Ltd;ICBC (Asia);Morgan Stanley Asia Ltd</t>
  </si>
  <si>
    <t>COGARD</t>
  </si>
  <si>
    <t>Country Garden Holdings Co Ltd</t>
  </si>
  <si>
    <t>条款：控制权变更回售@101%；赎回2024年4月票据于2022年4月8日或其后任何时间,本公司可随时及不时按下文所载赎回价(以占本金额百分比表示)另加截至(但不包括)赎回日期应计而未付的利息(如于下文所示各年度4月8日开始的十二个月期间赎回)赎回全部或部分2024年4月票据.于2022年4月8日前任何时间,本公司可随时自行选择赎回全部而非部分2024年4月票据,赎回价相等于所赎回2024年4月票据100%本金额另加截至(但不包括)赎回日期的适用溢价及应计而未付的利息(如有).本公司将发出不少于30日但不超过60日的任何赎回通知.</t>
  </si>
  <si>
    <t>Morgan Stanley Asia Ltd;ICBC (Asia);Hongkong &amp; Shanghai Banking Corporation Ltd;Goldman Sachs (Asia);BNP Paribas</t>
  </si>
  <si>
    <t>广州产业投资基金管理有限公司</t>
  </si>
  <si>
    <t>GZINFU 4.75 04/03/24</t>
  </si>
  <si>
    <t>XS1959946507</t>
  </si>
  <si>
    <t>广州基金 4.75 2024-04-03</t>
  </si>
  <si>
    <t>2024-04-03</t>
  </si>
  <si>
    <t>1.26%</t>
  </si>
  <si>
    <t>ABC International Holding;BOC International Holdings Ltd;DBS Group;Guotai Junan International Holdings</t>
  </si>
  <si>
    <t>149D</t>
  </si>
  <si>
    <t>GZINFU</t>
  </si>
  <si>
    <t>Vertex Capital Investment Ltd</t>
  </si>
  <si>
    <t>ABC International Holding;Bank of China;BOC International Holdings Ltd;CMBC Capital Holdings;CNCB Hong Kong Capital;DBS Group;Guotai Junan International Holdings;Haitong International Securities Co Ltd;Huatai Financial Holdings Hong Kong Ltd;Orient Securities Hong Kong Ltd</t>
  </si>
  <si>
    <t>CNCB Hong Kong Capital;Huatai Financial Holdings Hong Kong Ltd;Guotai Junan International Holdings;Bank of China;CMBC Capital Holdings;Haitong International Securities Co Ltd;ABC International Holding;DBS Group;BOC International Holdings Ltd;Orient Securities Hong Kong Ltd</t>
  </si>
  <si>
    <t>武夷山有限公司</t>
  </si>
  <si>
    <t>MUYMOU 6 03/27/24</t>
  </si>
  <si>
    <t>XS1960229455</t>
  </si>
  <si>
    <t>2019-03-27</t>
  </si>
  <si>
    <t>武夷山 6 2024-03-27</t>
  </si>
  <si>
    <t>China Industrial Securities Internationa</t>
  </si>
  <si>
    <t>MUYMOU</t>
  </si>
  <si>
    <t>Wuyi Mountains Ltd</t>
  </si>
  <si>
    <t>XS1960229968</t>
  </si>
  <si>
    <t>华夏幸福基业股份有限公司</t>
  </si>
  <si>
    <t>CHFOTN 8.6 04/08/24</t>
  </si>
  <si>
    <t>XS1972092248</t>
  </si>
  <si>
    <t>华夏幸福 8.6 2024-04-08</t>
  </si>
  <si>
    <t>BOC International Holdings Ltd;CMB International Securities Ltd;Guotai Junan International Holdings;Haitong International Securities Co Ltd</t>
  </si>
  <si>
    <t>CHFOTN</t>
  </si>
  <si>
    <t>CFLD Cayman Investment Ltd</t>
  </si>
  <si>
    <t>Bank of East Asia;Bank of Communications International Trust;BOC International Holdings Ltd;China CITIC Bank International Ltd;China Industrial Securities International Br;CMB International Securities Ltd;Guotai Junan International Holdings;Haitong International Securities Co Ltd;Orient Securities</t>
  </si>
  <si>
    <t>Guotai Junan International Holdings;Haitong International Securities Co Ltd;Bank of Communications International Trust;China CITIC Bank International Ltd;Bank of East Asia;Orient Securities;BOC International Holdings Ltd;China Industrial Securities International Br;CMB International Securities Ltd</t>
  </si>
  <si>
    <t>EXIMCH 2.65 04/02/24</t>
  </si>
  <si>
    <t>HK0000493764</t>
  </si>
  <si>
    <t>2019-03-25</t>
  </si>
  <si>
    <t>进出口银行 2.65 2024-04-02</t>
  </si>
  <si>
    <t>2020-04-02</t>
  </si>
  <si>
    <t>中国教育集团控股有限公司</t>
  </si>
  <si>
    <t>CHEDUC 2 03/28/24</t>
  </si>
  <si>
    <t>XS1968465903</t>
  </si>
  <si>
    <t>2019-03-21</t>
  </si>
  <si>
    <t>中教控股 2 2024-03-28</t>
  </si>
  <si>
    <t>CHEDUC</t>
  </si>
  <si>
    <t>China Education Group Holdings Ltd</t>
  </si>
  <si>
    <t>EXIMCH FLOAT 04/01/24</t>
  </si>
  <si>
    <t>XS1970532914</t>
  </si>
  <si>
    <t>进出口银行 FLOAT 2024-04-01</t>
  </si>
  <si>
    <t>2024-04-01</t>
  </si>
  <si>
    <t>147D</t>
  </si>
  <si>
    <t>QUARTLY US LIBOR +70.00000</t>
  </si>
  <si>
    <t>保利发展控股集团股份有限公司</t>
  </si>
  <si>
    <t>POLYRE 3.875 03/25/24</t>
  </si>
  <si>
    <t>XS1964389800</t>
  </si>
  <si>
    <t>2019-03-18</t>
  </si>
  <si>
    <t>保利发展 3.875 2024-03-25</t>
  </si>
  <si>
    <t>Hongkong &amp; Shanghai Banking Corporation Ltd;UBS AG/Hong Kong</t>
  </si>
  <si>
    <t>POLYRE</t>
  </si>
  <si>
    <t>Poly Real Estate Finance Ltd</t>
  </si>
  <si>
    <t>恒利(香港)置业有限公司</t>
  </si>
  <si>
    <t>Agricultural Bank of China/Hong Kong;Bank of China;CNCB Hong Kong Capital;DBS Bank;Guotai Junan International Holdings;Hongkong &amp; Shanghai Banking Corporation Ltd;Huatai Financial Holdings Hong Kong Ltd;Industrial Bank/Hong Kong;Shanghai Pudong Development Bank/Hong Kong;UBS AG/Hong Kong</t>
  </si>
  <si>
    <t>CNCB Hong Kong Capital;Huatai Financial Holdings Hong Kong Ltd;Guotai Junan International Holdings;Bank of China;Shanghai Pudong Development Bank/Hong Kong;Agricultural Bank of China/Hong Kong;DBS Bank;UBS AG/Hong Kong;Industrial Bank/Hong Kong;Hongkong &amp; Shanghai Banking Corporation Ltd</t>
  </si>
  <si>
    <t>EXIMCH FLOAT 03/26/24</t>
  </si>
  <si>
    <t>XS1967462000</t>
  </si>
  <si>
    <t>2019-03-15</t>
  </si>
  <si>
    <t>进出口银行 FLOAT 2024-03-26</t>
  </si>
  <si>
    <t>1.86%</t>
  </si>
  <si>
    <t>2019-03-26</t>
  </si>
  <si>
    <t>BOCOM 2.85 03/21/24</t>
  </si>
  <si>
    <t>HK0000490091</t>
  </si>
  <si>
    <t>2019-03-14</t>
  </si>
  <si>
    <t>交通银行 2.85 2024-03-21</t>
  </si>
  <si>
    <t>Bank of China;Bank of Communications/Hong Kong;China Everbright Bank/Hong Kong;Commonwealth Bank Australia;HSBC;Mizuho Securities Asia Ltd</t>
  </si>
  <si>
    <t>2020-03-21</t>
  </si>
  <si>
    <t>Commonwealth Bank Australia;Bank of China;Mizuho Securities Asia Ltd;China Everbright Bank/Hong Kong;HSBC;Bank of Communications/Hong Kong</t>
  </si>
  <si>
    <t>ORIEAS 3.875 03/20/24</t>
  </si>
  <si>
    <t>XS1964673351</t>
  </si>
  <si>
    <t>2019-03-13</t>
  </si>
  <si>
    <t>东方资管国际 3.875 2024-03-20</t>
  </si>
  <si>
    <t>Australia &amp; New Zealand Banking Group;Bank of China;Bank of Communications;China Construction Bank (Asia);China Minsheng Banking Corp;Goldman Sachs (Asia);ICBC (Asia);JP Morgan Securities Asia Ltd;Mizuho Securities Asia Ltd;Standard Chartered Bank Hong Kong Ltd</t>
  </si>
  <si>
    <t>2019-03-20</t>
  </si>
  <si>
    <t>2019-09-20</t>
  </si>
  <si>
    <t>Australia &amp; New Zealand Banking Group;Bank of China;Bank of Communications;Bank of America Merrill Lynch;Bison Bank SA;BNP Paribas;CCB International Capital Ltd;CEB International Investment Corp Ltd;China CITIC Bank International Ltd/Singapore;China Construction Bank (Asia);China Minsheng Banking Corp;Deutsche Bank AG/Hong Kong;Dongxing Securities HK Financing Holding Co;First Abu Dhabi Bank PJSC/Hong Kong;Goldman Sachs (Asia);Guotai Junan International Holdings;Haitong International Securities Co Ltd;Hongkong &amp; Shanghai Banking Corporation Ltd;ICBC (Asia);Industrial Bank/Hong Kong;JP Morgan Securities Asia Ltd;Mizuho Securities Asia Ltd;SPDB International Capital Ltd;Standard Chartered Bank Hong Kong Ltd;Zhongtai International Securities Ltd</t>
  </si>
  <si>
    <t>Guotai Junan International Holdings;Bank of China;Industrial Bank/Hong Kong;Deutsche Bank AG/Hong Kong;Hongkong &amp; Shanghai Banking Corporation Ltd;CCB International Capital Ltd;China Construction Bank (Asia);Dongxing Securities HK Financing Holding Co;Bank of Communications;Bison Bank SA;China Minsheng Banking Corp;JP Morgan Securities Asia Ltd;Australia &amp; New Zealand Banking Group;Haitong International Securities Co Ltd;Bank of America Merrill Lynch;CEB International Investment Corp Ltd;Zhongtai International Securities Ltd;ICBC (Asia);Standard Chartered Bank Hong Kong Ltd;China CITIC Bank International Ltd/Singapore;First Abu Dhabi Bank PJSC/Hong Kong;SPDB International Capital Ltd;Mizuho Securities Asia Ltd;Goldman Sachs (Asia);BNP Paribas</t>
  </si>
  <si>
    <t>LINREI 2 04/03/24</t>
  </si>
  <si>
    <t>XS1961891147</t>
  </si>
  <si>
    <t>领展房产基金 2 2024-04-03</t>
  </si>
  <si>
    <t>HSBC;JP Morgan</t>
  </si>
  <si>
    <t>Link CB Ltd</t>
  </si>
  <si>
    <t>领展房地产投资信托基金;Link Holdings Limited;HSBC Institutional Trust Services (Asia) Ltd;Link Properties Limited</t>
  </si>
  <si>
    <t>JP Morgan;HSBC</t>
  </si>
  <si>
    <t>HKMTGC 5.71743 03/14/24</t>
  </si>
  <si>
    <t>XS1963064479</t>
  </si>
  <si>
    <t>香港按揭证券 5.71743 2024-03-14</t>
  </si>
  <si>
    <t>4.9890</t>
  </si>
  <si>
    <t>QUARTLY US LIBOR +16.000</t>
  </si>
  <si>
    <t>鸿海精密工业股份有限公司</t>
  </si>
  <si>
    <t>HONHAI 3.75 03/12/24</t>
  </si>
  <si>
    <t>XS1891723030</t>
  </si>
  <si>
    <t>2019-03-05</t>
  </si>
  <si>
    <t>鸿海精密 3.75 2024-03-12</t>
  </si>
  <si>
    <t>台北市</t>
  </si>
  <si>
    <t>Bank of America;Bank of China Hong Kong Ltd;Citi;HSBC</t>
  </si>
  <si>
    <t>HONHAI</t>
  </si>
  <si>
    <t>2019-03-12</t>
  </si>
  <si>
    <t>Competition Team Technologies Ltd</t>
  </si>
  <si>
    <t>2019-03-04</t>
  </si>
  <si>
    <t>SNRSKY 5.25 03/11/24</t>
  </si>
  <si>
    <t>XS1927705308</t>
  </si>
  <si>
    <t>2019-02-28</t>
  </si>
  <si>
    <t>中国建筑国际 5.25 2024-03-11</t>
  </si>
  <si>
    <t>4.35%</t>
  </si>
  <si>
    <t>Bank of China International Ltd;BNP Paribas;CCB International Securities Ltd;China International Capital Corp;DBS Bank;Haitong International Securities Co Ltd</t>
  </si>
  <si>
    <t>SNRSKY</t>
  </si>
  <si>
    <t>2019-03-11</t>
  </si>
  <si>
    <t>Sunrise Cayman Ltd</t>
  </si>
  <si>
    <t>该债券由中建国际于开曼群岛安排设立的孤儿壳公司Sunrise (Cayman) Limited 发行，募集资金将用于向发行人和中建国际以各50%持股比例新设立的合资壳公司发放贷款，并最终用于向中建国际购买存量资产。中建国际作为整个交易的发起人，为债券的发行提供间接全额信用兜底</t>
  </si>
  <si>
    <t>Bank of China International Ltd;BNP Paribas;CCB International Securities Ltd;China International Capital Corp;China Industrial Securities International Ca;DBS Bank;Haitong International Securities Co Ltd;Orient Securities Hong Kong Ltd</t>
  </si>
  <si>
    <t>Haitong International Securities Co Ltd;DBS Bank;China International Capital Corp;China Industrial Securities International Ca;Bank of China International Ltd;CCB International Securities Ltd;BNP Paribas;Orient Securities Hong Kong Ltd</t>
  </si>
  <si>
    <t>VNKRLE 4.2 06/07/24</t>
  </si>
  <si>
    <t>XS1958532829</t>
  </si>
  <si>
    <t>万科 4.2 2024-06-07</t>
  </si>
  <si>
    <t>Bison Bank SA;BOC International Holdings Ltd;CLSA Ltd;Credit Suisse;DBS Bank Hong Kong Ltd;Goldman Sachs (Asia);UBS</t>
  </si>
  <si>
    <t>2019-12-07</t>
  </si>
  <si>
    <t>Credit Suisse;UBS;DBS Bank Hong Kong Ltd;Bison Bank SA;CLSA Ltd;BOC International Holdings Ltd;Goldman Sachs (Asia)</t>
  </si>
  <si>
    <t>EXIMCH 2.7 03/19/24</t>
  </si>
  <si>
    <t>HK0000486719</t>
  </si>
  <si>
    <t>2019-02-27</t>
  </si>
  <si>
    <t>进出口银行 2.7 2024-03-19</t>
  </si>
  <si>
    <t>2019-03-19</t>
  </si>
  <si>
    <t>EXIMCH 2.7 03/12/24</t>
  </si>
  <si>
    <t>HK0000486727</t>
  </si>
  <si>
    <t>进出口银行 2.7 2024-03-12</t>
  </si>
  <si>
    <t>ICBCIL 3.75 03/05/24</t>
  </si>
  <si>
    <t>XS1958533553</t>
  </si>
  <si>
    <t>2019-02-26</t>
  </si>
  <si>
    <t>工银金融租赁 3.75 2024-03-05</t>
  </si>
  <si>
    <t>ANZ Securities Asia Ltd;Bank of China;Bank of Communications;Bank of America Merrill Lynch;BNP Paribas;Goldman Sachs (Asia);Hongkong &amp; Shanghai Banking Corporation Ltd;Industrial and Commercial Bank of China Ltd;Mizuho Securities Asia Ltd;CMB Wing Lung Bank</t>
  </si>
  <si>
    <t>ANZ Securities Asia Ltd;Bank of China;Bank of Communications;Bank of America Merrill Lynch;BNP Paribas;CMBC Capital Holdings;DBS Bank;Goldman Sachs (Asia);Hongkong &amp; Shanghai Banking Corporation Ltd;Industrial and Commercial Bank of China Ltd;Mizuho Securities Asia Ltd;CMB Wing Lung Bank</t>
  </si>
  <si>
    <t>Bank of China;CMBC Capital Holdings;Bank of Communications;Bank of America Merrill Lynch;DBS Bank;Hongkong &amp; Shanghai Banking Corporation Ltd;Industrial and Commercial Bank of China Ltd;Mizuho Securities Asia Ltd;CMB Wing Lung Bank;Goldman Sachs (Asia);ANZ Securities Asia Ltd;BNP Paribas</t>
  </si>
  <si>
    <t>GZRFPR 8.625 02/27/24</t>
  </si>
  <si>
    <t>XS1956169657</t>
  </si>
  <si>
    <t>2019-02-20</t>
  </si>
  <si>
    <t>富力地产 8.625 2024-02-27</t>
  </si>
  <si>
    <t>-1.50%</t>
  </si>
  <si>
    <t>条款：控制权变更回售@101%；赎回发行人可于二零二一年二月二十七日前任何时间按等同二零二三年到期票据本金额100%之赎回价加二零二三年到期票据之适用溢价另加截至赎回日期(但不包括该日)应计及未支付利息(如有)以及任何额外款项选择赎回全部而并非部分二零二三年到期票据.二零二二年赎回价104.3125%.二零二三年赎回价102.15625%</t>
  </si>
  <si>
    <t>CLSA Ltd;Goldman Sachs (Asia);Heungkong Securities Ltd</t>
  </si>
  <si>
    <t>Heungkong Securities Ltd;CLSA Ltd;Goldman Sachs (Asia)</t>
  </si>
  <si>
    <t>CRHZCH 3.75 08/26/24</t>
  </si>
  <si>
    <t>XS1950118775</t>
  </si>
  <si>
    <t>2019-02-19</t>
  </si>
  <si>
    <t>华润置地 3.75 2024-08-26</t>
  </si>
  <si>
    <t>5.4959</t>
  </si>
  <si>
    <t>2019-08-26</t>
  </si>
  <si>
    <t>ABC International Holding;Bank of China;Bank of America Merrill Lynch;CCB International Securities Ltd;DBS Bank Hong Kong Ltd;Hongkong &amp; Shanghai Banking Corporation Ltd</t>
  </si>
  <si>
    <t>Bank of China;Bank of America Merrill Lynch;ABC International Holding;DBS Bank Hong Kong Ltd;Hongkong &amp; Shanghai Banking Corporation Ltd;CCB International Securities Ltd</t>
  </si>
  <si>
    <t>GLPCHI 4.974 02/26/24</t>
  </si>
  <si>
    <t>XS1941781749</t>
  </si>
  <si>
    <t>普洛斯控股 4.974 2024-02-26</t>
  </si>
  <si>
    <t>Bank of China Hong Kong Ltd;Bank of China;Bank of Communications;China Construction Bank (Asia);Industrial Bank/Hong Kong;Morgan Stanley Asia Ltd</t>
  </si>
  <si>
    <t>Bank of China Hong Kong Ltd;Bank of China;Bank of Communications;China Construction Bank (Asia);China Everbright Bank/Hong Kong;China International Capital Corp;DBS Bank;Haitong International Securities Co Ltd;Industrial Bank/Hong Kong;Morgan Stanley Asia Ltd</t>
  </si>
  <si>
    <t>China Construction Bank (Asia);Bank of China Hong Kong Ltd;Bank of China;Haitong International Securities Co Ltd;Morgan Stanley Asia Ltd;Bank of Communications;DBS Bank;Industrial Bank/Hong Kong;China International Capital Corp;China Everbright Bank/Hong Kong</t>
  </si>
  <si>
    <t>YUZHOU 8.5 02/26/24</t>
  </si>
  <si>
    <t>XS1954963580</t>
  </si>
  <si>
    <t>2019-02-18</t>
  </si>
  <si>
    <t>禹洲集团 8.5 2024-02-26</t>
  </si>
  <si>
    <t>香港交易所;杜塞尔多夫证券交易所;法兰克福证券交易所;斯图加特证券交易所</t>
  </si>
  <si>
    <t>BOC International Holdings Ltd;China International Capital Corp;CMB International Securities Ltd;Credit Suisse;Goldman Sachs (Asia);Haitong International Securities Co Ltd;Hongkong &amp; Shanghai Banking Corporation Ltd;JP Morgan;Morgan Stanley;Yuzhou Financial Holdings Ltd</t>
  </si>
  <si>
    <t>2023-02-26</t>
  </si>
  <si>
    <t>条款：控制权变更回售@101%；赎回于2022年2月26日或之后,倘票据于下列各年2月26日开始起计的十二个月内赎回,则本公司可随时及不时选择按与下文所载赎回票据本金额百分比相同的赎回价另加计至(但不包括)赎回日期的应计及未付利息(如有)赎回全部或部分票据:2022年104.25%,2023年102.125%.于2022年2月26日之前,本公司可随时选择按相等于票据本金额100%的赎回价另加计至(但不包括)赎回日期的适用溢价及应计及未付利息(如有),赎回全部而非部分票据.</t>
  </si>
  <si>
    <t>Credit Suisse;Haitong International Securities Co Ltd;China International Capital Corp;JP Morgan;Hongkong &amp; Shanghai Banking Corporation Ltd;BOC International Holdings Ltd;Goldman Sachs (Asia);Morgan Stanley;CMB International Securities Ltd;Yuzhou Financial Holdings Ltd</t>
  </si>
  <si>
    <t>HKMTGC 4.82619 02/22/24</t>
  </si>
  <si>
    <t>HK0000484342</t>
  </si>
  <si>
    <t>香港按揭证券 4.82619 2024-02-22</t>
  </si>
  <si>
    <t>中国信达资产管理股份有限公司</t>
  </si>
  <si>
    <t>CCAMCL 4 02/21/24</t>
  </si>
  <si>
    <t>XS1948752743</t>
  </si>
  <si>
    <t>2019-02-14</t>
  </si>
  <si>
    <t>中国信达 4 2024-02-21</t>
  </si>
  <si>
    <t>0.62%</t>
  </si>
  <si>
    <t>Agricultural Bank of China/Hong Kong;Bank of China Hong Kong Ltd;Bank of Communications;Bank of America Merrill Lynch;BNP Paribas;BOC International Holdings Ltd;China Construction Bank (Asia);Cinda International Capital Ltd;DBS Bank Ltd/Hong Kong;ICBC (Asia);Mizuho Securities Asia Ltd;Nanyang Commercial Bank Ltd;Standard Chartered Bank Hong Kong Ltd</t>
  </si>
  <si>
    <t>2019-02-21</t>
  </si>
  <si>
    <t>China Cinda Finance 2017 I Ltd</t>
  </si>
  <si>
    <t>Agricultural Bank of China/Hong Kong;Australia &amp; New Zealand Banking Group;Bank of China Hong Kong Ltd;Bank of Communications;Bank of America Merrill Lynch;Barclays Bank PLC/Hong Kong;BNP Paribas;BOC International Holdings Ltd;CCB International Capital Ltd;China CITIC Bank International Ltd;China Construction Bank (Asia);China Everbright Bank/Hong Kong;China Galaxy International Securities Hong K;China Minsheng Banking Corp Ltd/Hong Kong;Cinda International Capital Ltd;CLSA Ltd;DBS Bank Ltd/Hong Kong;Haitong International Securities Co Ltd;ICBC (Asia);Mizuho Securities Asia Ltd;Morgan Stanley Asia Ltd;Nanyang Commercial Bank Ltd;SPDB International Capital Ltd;Standard Chartered Bank Hong Kong Ltd;UBS</t>
  </si>
  <si>
    <t>Barclays Bank PLC/Hong Kong;China Galaxy International Securities Hong K;China CITIC Bank International Ltd;CCB International Capital Ltd;Cinda International Capital Ltd;Nanyang Commercial Bank Ltd;China Construction Bank (Asia);Bank of Communications;China Everbright Bank/Hong Kong;CLSA Ltd;BOC International Holdings Ltd;Australia &amp; New Zealand Banking Group;Bank of China Hong Kong Ltd;Haitong International Securities Co Ltd;Bank of America Merrill Lynch;UBS;ICBC (Asia);DBS Bank Ltd/Hong Kong;Standard Chartered Bank Hong Kong Ltd;China Minsheng Banking Corp Ltd/Hong Kong;Morgan Stanley Asia Ltd;Agricultural Bank of China/Hong Kong;SPDB International Capital Ltd;Mizuho Securities Asia Ltd;BNP Paribas</t>
  </si>
  <si>
    <t>世茂集团控股有限公司</t>
  </si>
  <si>
    <t>SHIMAO 6.125 02/21/24</t>
  </si>
  <si>
    <t>XS1953029284</t>
  </si>
  <si>
    <t>世茂集团 6.125 2024-02-21</t>
  </si>
  <si>
    <t>0.58%</t>
  </si>
  <si>
    <t>China International Capital Corp HK Securiti;Deutsche Bank AG/Hong Kong;Goldman Sachs (Asia);HSBC;Morgan Stanley &amp; Co International PLC;UBS AG/Hong Kong</t>
  </si>
  <si>
    <t>SHIMAO</t>
  </si>
  <si>
    <t>Shimao Group Holdings Ltd</t>
  </si>
  <si>
    <t>条款：控制权变更回售@101%；赎回(1)本公司可选择于2022年2月21日或其后任何时间,不时按相等于下述本金额百分比之赎回价另加截至赎回日期(但不包括该日)之应计及未付利息(如有)赎回全部或部分票据,惟赎回日期须于下列年度由2月21日开始之十二个月期间内；平价交易</t>
  </si>
  <si>
    <t>China International Capital Corp HK Securiti;UBS AG/Hong Kong;Deutsche Bank AG/Hong Kong;Morgan Stanley &amp; Co International PLC;HSBC;Goldman Sachs (Asia)</t>
  </si>
  <si>
    <t>上海蔚来汽车有限公司</t>
  </si>
  <si>
    <t>NIO 4.5 02/01/24</t>
  </si>
  <si>
    <t>US62914VAB27</t>
  </si>
  <si>
    <t>2019-01-31</t>
  </si>
  <si>
    <t>上海蔚来 4.5 2024-02-01</t>
  </si>
  <si>
    <t>4.9918</t>
  </si>
  <si>
    <t>TRACE;法兰克福证券交易所</t>
  </si>
  <si>
    <t>-37.94%</t>
  </si>
  <si>
    <t>Bank of America Merrill Lynch;Citigroup Global Markets Inc;Credit Suisse Securities USA LLC;Deutsche Bank Securities Inc;Goldman Sachs;JP Morgan Securities;Morgan Stanley;UBS Securities LLC</t>
  </si>
  <si>
    <t>汽车零部件</t>
  </si>
  <si>
    <t>NIO</t>
  </si>
  <si>
    <t>2019-02-04</t>
  </si>
  <si>
    <t>2022-02-01</t>
  </si>
  <si>
    <t>NIO Inc</t>
  </si>
  <si>
    <t>Citigroup Global Markets Inc;Credit Suisse Securities USA LLC;Bank of America Merrill Lynch;UBS Securities LLC;Goldman Sachs;Deutsche Bank Securities Inc;Morgan Stanley;JP Morgan Securities</t>
  </si>
  <si>
    <t>HKCGAS 4.75 PERP</t>
  </si>
  <si>
    <t>XS1933097633</t>
  </si>
  <si>
    <t>香港中华煤气 4.75 PERP</t>
  </si>
  <si>
    <t>A3/BBB</t>
  </si>
  <si>
    <t>2024-02-12</t>
  </si>
  <si>
    <t>Bank of America Merrill Lynch;Hongkong &amp; Shanghai Banking Corporation Ltd;UBS AG/Hong Kong</t>
  </si>
  <si>
    <t>98D+N</t>
  </si>
  <si>
    <t>2019-02-12</t>
  </si>
  <si>
    <t>2019-08-12</t>
  </si>
  <si>
    <t>Towngas Finance Ltd</t>
  </si>
  <si>
    <t>息票公式：2019/2/12 4.750000% Fixed ；天数：30E/360；频率： S/A；  2024/2/12 H15T5Y  +2.275000% ；天数：30E/360；频率： S/A；  2029/2/12 H15T5Y  +2.525000% ；天数：30E/360；频率： S/A；  2044/2/12 H15T5Y  +3.275000% ；天数：30E/360；频率： S/A</t>
  </si>
  <si>
    <t>Bank of America Merrill Lynch;Credit Agricole CIB;Hongkong &amp; Shanghai Banking Corporation Ltd;Mizuho Securities Asia Ltd;Morgan Stanley Asia Ltd;UBS AG/Hong Kong</t>
  </si>
  <si>
    <t>Morgan Stanley Asia Ltd;Credit Agricole CIB;Bank of America Merrill Lynch;UBS AG/Hong Kong;Hongkong &amp; Shanghai Banking Corporation Ltd;Mizuho Securities Asia Ltd</t>
  </si>
  <si>
    <t>US62914VAA44</t>
  </si>
  <si>
    <t>新濠国际发展有限公司</t>
  </si>
  <si>
    <t>STCITY 7.25 02/11/24</t>
  </si>
  <si>
    <t>US86389QAB86</t>
  </si>
  <si>
    <t>2019-01-29</t>
  </si>
  <si>
    <t>新濠国际发展 7.25 2024-02-11</t>
  </si>
  <si>
    <t>2024-02-11</t>
  </si>
  <si>
    <t>4.11%</t>
  </si>
  <si>
    <t>Deutsche Bank Securities Inc</t>
  </si>
  <si>
    <t>STCITY</t>
  </si>
  <si>
    <t>2019-02-11</t>
  </si>
  <si>
    <t>2019-08-11</t>
  </si>
  <si>
    <t>Studio City Finance Ltd</t>
  </si>
  <si>
    <t>Australia &amp; New Zealand Banking Group Ltd;Deutsche Bank Securities Inc</t>
  </si>
  <si>
    <t>USG85381AB09</t>
  </si>
  <si>
    <t>Australia &amp; New Zealand Banking Group Ltd;Deutsche Bank AG/Singapore</t>
  </si>
  <si>
    <t>Deutsche Bank AG/Singapore;Australia &amp; New Zealand Banking Group Ltd;Deutsche Bank Securities Inc</t>
  </si>
  <si>
    <t>USG6525FAA06</t>
  </si>
  <si>
    <t>TRACE;柏林证券交易所</t>
  </si>
  <si>
    <t>-1.35%</t>
  </si>
  <si>
    <t>HKMTGC 4.48881 02/02/24</t>
  </si>
  <si>
    <t>HK0000479466</t>
  </si>
  <si>
    <t>2019-01-28</t>
  </si>
  <si>
    <t>香港按揭证券 4.48881 2024-02-02</t>
  </si>
  <si>
    <t>4.9726</t>
  </si>
  <si>
    <t>德昌电机控股有限公司</t>
  </si>
  <si>
    <t>JOHNEL 4.125 07/30/24</t>
  </si>
  <si>
    <t>XS1910118055</t>
  </si>
  <si>
    <t>2019-01-22</t>
  </si>
  <si>
    <t>德昌电机控股 4.125 2024-07-30</t>
  </si>
  <si>
    <t>0.85%</t>
  </si>
  <si>
    <t>Citi;HSBC</t>
  </si>
  <si>
    <t>JOHNEL</t>
  </si>
  <si>
    <t>2019-01-30</t>
  </si>
  <si>
    <t>Johnson Electric Holdings Ltd</t>
  </si>
  <si>
    <t>COGARD 8 01/27/24</t>
  </si>
  <si>
    <t>XS1880442717</t>
  </si>
  <si>
    <t>2019-01-17</t>
  </si>
  <si>
    <t>碧桂园 8 2024-01-27</t>
  </si>
  <si>
    <t>5.3342</t>
  </si>
  <si>
    <t>Goldman Sachs (Asia);UBS</t>
  </si>
  <si>
    <t>2019-01-25</t>
  </si>
  <si>
    <t>2018-09-27</t>
  </si>
  <si>
    <t>条款：控制权变更回售@101%；赎回于2021年9月27日或其后任何时间,本公司可随时及不时按下文所载赎回价(以占本金额百分比表示)另加截至(但不包括)赎回日期应计而未付的利息(如于下文所示各年度的9月27日起计十二个月期间内赎回)赎回全部或部分2024年1月票据:2021年赎回价104.00000%.2022年及其后赎回价102.00000%.于2021年9月27日前任何时间,本公司可随时自行选择赎回全部而非部分2024年1月票据,赎回价相等于所赎回2024年1月票据100%本金额另加截至(但不包括)赎回日期的适用溢价及应计而未付的利息(如有).本公司将发出不少于30日但不超过60日的任何赎回通知.</t>
  </si>
  <si>
    <t>Goldman Sachs (Asia);Hongkong &amp; Shanghai Banking Corporation Ltd;JP Morgan Securities Asia Pacific Ltd;UBS</t>
  </si>
  <si>
    <t>JP Morgan Securities Asia Pacific Ltd;UBS;JP Morgan;Hongkong &amp; Shanghai Banking Corporation Ltd;HSBC;Goldman Sachs (Asia);BNP Paribas</t>
  </si>
  <si>
    <t>SDBC FLOAT 01/24/24</t>
  </si>
  <si>
    <t>HK0000476371</t>
  </si>
  <si>
    <t>国开行 FLOAT 2024-01-24</t>
  </si>
  <si>
    <t>2019-01-24</t>
  </si>
  <si>
    <t>QUARTLY HIHD +55.00000</t>
  </si>
  <si>
    <t>Agricultural Bank of China/Hong Kong;Bank of China;Bank of Communications;Commonwealth Bank Australia;CTBC Bank Co Ltd/Hong Kong;Mizuho Securities Asia Ltd;Nanyang Commercial Bank Ltd;Standard Chartered Bank Hong Kong Ltd;CMB Wing Lung Bank</t>
  </si>
  <si>
    <t>Commonwealth Bank Australia;Nanyang Commercial Bank Ltd;Standard Chartered Bank Hong Kong Ltd;Bank of China;CTBC Bank Co Ltd/Hong Kong;Agricultural Bank of China/Hong Kong;Bank of Communications;Mizuho Securities Asia Ltd;CMB Wing Lung Bank</t>
  </si>
  <si>
    <t>招商永隆银行有限公司(香港)</t>
  </si>
  <si>
    <t>CIMWLB 6.5 PERP</t>
  </si>
  <si>
    <t>XS1892343762</t>
  </si>
  <si>
    <t>招商永隆银行(香港) 6.5 PERP</t>
  </si>
  <si>
    <t>Bank of America Merrill Lynch;Citigroup Global Markets Asia Ltd;CMB International Securities Ltd;CMB Wing Lung Bank</t>
  </si>
  <si>
    <t>79D+N</t>
  </si>
  <si>
    <t>CIMWLB</t>
  </si>
  <si>
    <t>CMB Wing Lung Bank Ltd</t>
  </si>
  <si>
    <t>息票公式：2019/1/24 6.500000% Fixed ；天数：30E/360；频率： S/A；  2024/1/24 H15T5Y  +3.948000% ；天数：30E/360；频率： S/A</t>
  </si>
  <si>
    <t>Bank of China Hong Kong Ltd;Bank of America Merrill Lynch;China CITIC Bank International Ltd;China Construction Bank International Capita;Silk Road International Capital Ltd;Citigroup Global Markets Asia Ltd;CMB International Securities Ltd;Haitong International Securities Co Ltd;ICBC (Asia);CMB Wing Lung Bank;Zhongtai International Securities Ltd</t>
  </si>
  <si>
    <t>Bank of China Hong Kong Ltd;Haitong International Securities Co Ltd;China Construction Bank International Capita;Silk Road International Capital Ltd;Bank of America Merrill Lynch;Citigroup Global Markets Asia Ltd;China CITIC Bank International Ltd;Zhongtai International Securities Ltd;ICBC (Asia);CMB Wing Lung Bank;CMB International Securities Ltd</t>
  </si>
  <si>
    <t>BOCAVI 4 01/25/24</t>
  </si>
  <si>
    <t>XS1938443329</t>
  </si>
  <si>
    <t>中银航空租赁 4 2024-01-25</t>
  </si>
  <si>
    <t>BOCI Asia Ltd;Citigroup Global Markets Singapore Pte Ltd;DBS Bank;JP Morgan SEA Ltd</t>
  </si>
  <si>
    <t>49D+32D</t>
  </si>
  <si>
    <t>2023-12-25</t>
  </si>
  <si>
    <t>BOCI Asia Ltd;JP Morgan SEA Ltd;DBS Bank;Citigroup Global Markets Singapore Pte Ltd</t>
  </si>
  <si>
    <t>联想集团有限公司</t>
  </si>
  <si>
    <t>LENOVO 3.375 01/24/24</t>
  </si>
  <si>
    <t>XS1937306121</t>
  </si>
  <si>
    <t>2019-01-15</t>
  </si>
  <si>
    <t>联想集团 3.375 2024-01-24</t>
  </si>
  <si>
    <t>BNP Paribas Securities Asia Ltd;Citigroup Global Markets Ltd;CLSA Ltd;DBS Bank;Morgan Stanley &amp; Co International PLC</t>
  </si>
  <si>
    <t>LENOVO</t>
  </si>
  <si>
    <t>2021-01-24</t>
  </si>
  <si>
    <t>Lenovo Group Ltd</t>
  </si>
  <si>
    <t>Citigroup Global Markets Ltd;DBS Bank;Morgan Stanley &amp; Co International PLC;CLSA Ltd;BNP Paribas Securities Asia Ltd</t>
  </si>
  <si>
    <t>BCLMHK 4.375 01/22/24</t>
  </si>
  <si>
    <t>XS1934286904</t>
  </si>
  <si>
    <t>交银金融租赁 4.375 2024-01-22</t>
  </si>
  <si>
    <t>0.27%</t>
  </si>
  <si>
    <t>Agricultural Bank of China/Hong Kong;ANZ Asia Limited;Bank of Communications;BNP Paribas Securities Asia Ltd;BOCOM International Asia Ltd;China International Capital Corp;HSBC;MUFG SECURITIES ASIA LTD;SMBC Nikko Capital Markets Ltd;Standard Chartered Bank</t>
  </si>
  <si>
    <t>BOCOM International Asia Ltd;Standard Chartered Bank;MUFG SECURITIES ASIA LTD;Agricultural Bank of China/Hong Kong;Bank of Communications;ANZ Asia Limited;China International Capital Corp;SMBC Nikko Capital Markets Ltd;HSBC;BNP Paribas Securities Asia Ltd</t>
  </si>
  <si>
    <t>ICBCAS FLOAT 01/16/24</t>
  </si>
  <si>
    <t>XS1936299038</t>
  </si>
  <si>
    <t>2019-01-09</t>
  </si>
  <si>
    <t>中国工商银行 FLOAT 2024-01-16</t>
  </si>
  <si>
    <t>71D</t>
  </si>
  <si>
    <t>2019-01-16</t>
  </si>
  <si>
    <t>QUARTLY US LIBOR +84.00000</t>
  </si>
  <si>
    <t>CKHH 3.875 PERP</t>
  </si>
  <si>
    <t>XS1892340826</t>
  </si>
  <si>
    <t>2018-12-10</t>
  </si>
  <si>
    <t>长和 3.875 PERP</t>
  </si>
  <si>
    <t>Bank of America Merrill Lynch;Deutsche Bank;Goldman Sachs (Asia);HSBC</t>
  </si>
  <si>
    <t>220D+N</t>
  </si>
  <si>
    <t>2018-12-13</t>
  </si>
  <si>
    <t>CK Hutchison Capital Securities Europe Ltd</t>
  </si>
  <si>
    <t>息票公式：2018/12/13 3.875000% Fixed ；天数：ACT/ACT；频率：ANN；  2024/6/13 EUSA5   +3.553000% ；天数：ACT/ACT；频率：ANN；  2029/6/13 EUSA5   +3.803000% ；天数：ACT/ACT；频率：ANN；  2044/6/13 EUSA5   +4.553000% ；天数：ACT/ACT；频率：ANN</t>
  </si>
  <si>
    <t>Bank of America Merrill Lynch;Deutsche Bank;HSBC;Goldman Sachs (Asia)</t>
  </si>
  <si>
    <t>百度集团股份有限公司</t>
  </si>
  <si>
    <t>BIDU 4.375 05/14/24</t>
  </si>
  <si>
    <t>US056752AM06</t>
  </si>
  <si>
    <t>2018-12-04</t>
  </si>
  <si>
    <t>百度集团 4.375 2024-05-14</t>
  </si>
  <si>
    <t>新加坡交易所;法兰克福证券交易所;慕尼黑证券交易所;斯图加特证券交易所</t>
  </si>
  <si>
    <t>160D+31D</t>
  </si>
  <si>
    <t>BIDU</t>
  </si>
  <si>
    <t>Baidu Inc</t>
  </si>
  <si>
    <t>2018-11-14</t>
  </si>
  <si>
    <t>Goldman Sachs (Asia);JP Morgan Securities LLC</t>
  </si>
  <si>
    <t>JP Morgan;JP Morgan Securities LLC;Goldman Sachs (Asia)</t>
  </si>
  <si>
    <t>VNKRLE 5.35 03/11/24</t>
  </si>
  <si>
    <t>XS1917548247</t>
  </si>
  <si>
    <t>2018-12-03</t>
  </si>
  <si>
    <t>万科 5.35 2024-03-11</t>
  </si>
  <si>
    <t>5.2466</t>
  </si>
  <si>
    <t>-0.29%</t>
  </si>
  <si>
    <t>BOCI Asia Ltd;China International Capital Corp HK Securiti;Credit Suisse Securities (Europe) Ltd;Goldman Sachs (Asia);Mizuho Securities Asia Ltd;Morgan Stanley &amp; Co International PLC;UBS AG/Hong Kong</t>
  </si>
  <si>
    <t>2018-12-11</t>
  </si>
  <si>
    <t>BOCI Asia Ltd;China International Capital Corp HK Securiti;UBS AG/Hong Kong;Credit Suisse Securities (Europe) Ltd;Mizuho Securities Asia Ltd;Morgan Stanley &amp; Co International PLC;Goldman Sachs (Asia)</t>
  </si>
  <si>
    <t>2018-11-08</t>
  </si>
  <si>
    <t>Goldman Sachs (Asia);JP Morgan Securities LLC;Goldman Sachs (Asia);JP Morgan</t>
  </si>
  <si>
    <t>2018-09-19</t>
  </si>
  <si>
    <t>Goldman Sachs (Asia);UBS;Goldman Sachs (Asia);JP Morgan</t>
  </si>
  <si>
    <t>Goldman Sachs (Asia);Hongkong &amp; Shanghai Banking Corporation Ltd;JP Morgan Securities Asia Pacific Ltd;UBS;BNP Paribas;Goldman Sachs (Asia);HSBC;JP Morgan</t>
  </si>
  <si>
    <t>2018-08-08</t>
  </si>
  <si>
    <t>Barclays;BNP Paribas;China CITIC Bank International Ltd;CLSA Ltd;Guotai Junan International Holdings;Haitong International Securities Co Ltd;BNP Paribas;DBS Group;Guotai Junan International Holdings;Haitong International Securities Co Ltd;Shanghai Pudong Development Bank/Hong Kong</t>
  </si>
  <si>
    <t>Barclays;BNP Paribas;China CITIC Bank International Ltd;China Everbright Bank/Hong Kong;China Industrial Securities International Br;CLSA Ltd;Guotai Junan International Holdings;Haitong International Securities Co Ltd;Orient Securities Hong Kong Ltd;BNP Paribas;BOCOM International Asia Ltd;CEB International Capital Corp Ltd;China Construction Bank International Capita;China Everbright Bank/Hong Kong;China Industrial Securities International Br;CLSA Ltd;DBS Group;Dongxing Securities HK Financing Holding Co;Guotai Junan International Holdings;Haitong International Securities Co Ltd;Orient Securities Hong Kong Ltd;Shanghai Pudong Development Bank/Hong Kong;TUS Corporate Finance Ltd</t>
  </si>
  <si>
    <t>AGILE 13.476 PERP</t>
  </si>
  <si>
    <t>XS1785422731</t>
  </si>
  <si>
    <t>2018-03-26</t>
  </si>
  <si>
    <t>雅居乐集团 13.476 PERP</t>
  </si>
  <si>
    <t>UBS</t>
  </si>
  <si>
    <t>2018-04-04</t>
  </si>
  <si>
    <t>2018-09-07</t>
  </si>
  <si>
    <t>2018-03-07</t>
  </si>
  <si>
    <t>条款：控制权变更回售@101%；息票公式：2018/3/7 6.875000% Fixed ；天数：30E/360；频率： S/A；  2023/3/7 H15T5Y  +9.216000% ；天数：30E/360；频率： S/A； 1.赎回：发行人可于(首次赎回日)及此后的每个付息日按面值全部但非部分地赎回。 2.调整票面利率：自发行日起至首次重置日(不含)的固定利率为6.875%，半年付息(初始票面利率)。自首次重置日起和此后的每5年将重置为5年期UST+初始利差+500bps，半年付息(相关重置票面利率)。 3.延期支付：由发行人自行决定,累计复利; ·利息推动机制:3月回溯期内次级、平价债券和优先股支付； ·利息制动机制：对次级、平价债券进行支付 4.提前赎回：税务事件/会计事件/未偿最低金额（&lt;20%)——按面值；控制权变更——首次赎回日前按照面额的101%赎回债券，之后可平价赎回。 5.利率加速：在控制权变更（“累进事件”）发生，增加500bps（不超过增幅上限）</t>
  </si>
  <si>
    <t>Orient Securities Hong Kong Ltd;UBS</t>
  </si>
  <si>
    <t>Standard Chartered Bank;Bank of China;UBS;UBS AG/Hong Kong;Morgan Stanley &amp; Co International PLC;HSBC;Orient Securities Hong Kong Ltd;BNP Paribas</t>
  </si>
  <si>
    <t>调整票面利率,赎回,延期</t>
  </si>
  <si>
    <t>XS1799643173</t>
  </si>
  <si>
    <t>香港航空国际控股有限公司</t>
  </si>
  <si>
    <t>HONAIR 0 PERP</t>
  </si>
  <si>
    <t>XS1526108235</t>
  </si>
  <si>
    <t>2018-03-21</t>
  </si>
  <si>
    <t xml:space="preserve"> 0 PERP</t>
  </si>
  <si>
    <t>Bank of China International Ltd</t>
  </si>
  <si>
    <t>81D+N</t>
  </si>
  <si>
    <t>HONAIR</t>
  </si>
  <si>
    <t>2018-03-23</t>
  </si>
  <si>
    <t>2017-07-26</t>
  </si>
  <si>
    <t>Blue Skyview Co Ltd</t>
  </si>
  <si>
    <t>香港航空国际控股有限公司;HKA GROUP COMPANY LIMITED;香港航空有限公司</t>
  </si>
  <si>
    <t>2017-01-26</t>
  </si>
  <si>
    <t>平价交易。 票面利息于2020年7月26日延期，并在同日以5%的利率重新生效。于2023年4月26日进行重组。直到2027年4月26日前不计息。之后，如果EBIDTA达到要求，则必须支付票面利息直至2036年4月26日。之后，票面利率为H15T3Y+2%。</t>
  </si>
  <si>
    <t>Societe Generale Hong Kong;Guotai Junan International Holdings;BOCI Asia Ltd;Hong Kong International Securities Ltd;Guotai Junan Securities (Hong Kong) Ltd;Yue Xiu Securities;Huarong International Financial Holdings Ltd;CCB International Securities Ltd;Orient Securities Hong Kong Ltd;Credit Suisse (HK) Ltd</t>
  </si>
  <si>
    <t>天津物产集团有限公司</t>
  </si>
  <si>
    <t>TEWOOG 8.703 PERP</t>
  </si>
  <si>
    <t>XS1789638480</t>
  </si>
  <si>
    <t>2018-03-08</t>
  </si>
  <si>
    <t>天津物产集团 8.703 PERP</t>
  </si>
  <si>
    <t>和平区</t>
  </si>
  <si>
    <t>Bank of China;Barclays;China CITIC Bank International Ltd</t>
  </si>
  <si>
    <t>130D+0D</t>
  </si>
  <si>
    <t>TEWOOG</t>
  </si>
  <si>
    <t>2018-03-15</t>
  </si>
  <si>
    <t>2018-09-15</t>
  </si>
  <si>
    <t>Tewoo Group NO 5 Ltd</t>
  </si>
  <si>
    <t>息票公式：2018/3/15 5.800000% Fixed ；天数：30E/360；频率： S/A；  2021/3/15 H15T3Y  +8.373000% ；天数：30E/360；频率： S/A； 1.赎回：发行人可于发行日3周年(首次赎回日)及此后的每个付息日按面值全部但非部分地赎回。 2.调整票面利率：自发行日起至首次重置日(不含)的固定利率为初始票息，半年付息(初始票面利率)。自首次重置日起和此后的每3年将重置为3年期UST+初始利差+500bps，半年付息(相关重置票面利率)。 3.延期支付：由发行人自行决定,累计复利; ·利息推动机制:6月回溯期内次级、平价债券和优先股支付； ·利息制动机制：对次级、平价债券进行支付 4.提前赎回：会计事件/最低未偿金额/相关债务违约事件/违约事件——按面值；取消证券资格事件/控制权变更——首次赎回日前按照面额的101%赎回债券，之后可平价赎回。 5.利率加速：在控制权变更（“累进事件”）发生，增加500bps（不超过增幅上限）交换至：XS2086495400</t>
  </si>
  <si>
    <t>AMTD Global Markets Ltd;Bank of China;Bank of Communications;Barclays;China CITIC Bank International Ltd;Guotai Junan Securities</t>
  </si>
  <si>
    <t>Bank of China;AMTD Global Markets Ltd;Bank of Communications;Barclays;China CITIC Bank International Ltd;Guotai Junan Securities</t>
  </si>
  <si>
    <t>2018-03-01</t>
  </si>
  <si>
    <t>2018-02-28</t>
  </si>
  <si>
    <t>UBS;Bank of China;HSBC;Standard Chartered Bank</t>
  </si>
  <si>
    <t>Orient Securities Hong Kong Ltd;UBS;Bank of China;BNP Paribas;HSBC;Morgan Stanley &amp; Co International PLC;Standard Chartered Bank;UBS AG/Hong Kong</t>
  </si>
  <si>
    <t>FWD Limited</t>
  </si>
  <si>
    <t>FWDINS 6.675 PERP</t>
  </si>
  <si>
    <t>XS1748857379</t>
  </si>
  <si>
    <t>2018-01-25</t>
  </si>
  <si>
    <t>富卫 6.675 PERP</t>
  </si>
  <si>
    <t>Citigroup Inc;Hongkong &amp; Shanghai Banking Corporation Ltd;Standard Chartered Bank/Hong Kong</t>
  </si>
  <si>
    <t>87D+N</t>
  </si>
  <si>
    <t>FWDINS</t>
  </si>
  <si>
    <t>2018-02-01</t>
  </si>
  <si>
    <t>2018-08-01</t>
  </si>
  <si>
    <t>FWD Ltd</t>
  </si>
  <si>
    <t>条款：控制权变更回售@101%；息票公式：2018/2/1 5.500000% Fixed ；天数：30E/360；频率： S/A；  2023/2/1 H15T5Y  +3.075000% ；天数：30E/360；频率： S/A</t>
  </si>
  <si>
    <t>Standard Chartered Bank/Hong Kong;Citigroup Inc;Hongkong &amp; Shanghai Banking Corporation Ltd</t>
  </si>
  <si>
    <t>MTRC 2.25 12/28/24</t>
  </si>
  <si>
    <t>HK0000384658</t>
  </si>
  <si>
    <t>2017-12-19</t>
  </si>
  <si>
    <t>香港铁路 2.25 2024-12-28</t>
  </si>
  <si>
    <t>2017-12-28</t>
  </si>
  <si>
    <t>2018-12-28</t>
  </si>
  <si>
    <t>MTR Corp CI Ltd</t>
  </si>
  <si>
    <t>长江基建集团有限公司</t>
  </si>
  <si>
    <t>CKINF 1 12/12/24</t>
  </si>
  <si>
    <t>XS1733226747</t>
  </si>
  <si>
    <t>2017-12-05</t>
  </si>
  <si>
    <t>长江基建集团 1 2024-12-12</t>
  </si>
  <si>
    <t>香港交易所;卢森堡交易所;法兰克福证券交易所;慕尼黑证券交易所;斯图加特证券交易所;杜塞尔多夫证券交易所</t>
  </si>
  <si>
    <t>Deutsche Bank;HSBC;UBS</t>
  </si>
  <si>
    <t>CKINF</t>
  </si>
  <si>
    <t>2017-12-12</t>
  </si>
  <si>
    <t>2018-12-12</t>
  </si>
  <si>
    <t>Cheung Kong Infrastructure Finance BVI Ltd</t>
  </si>
  <si>
    <t>UBS;Deutsche Bank;HSBC</t>
  </si>
  <si>
    <t>CHGDNU 1.625 12/11/24</t>
  </si>
  <si>
    <t>XS1725553066</t>
  </si>
  <si>
    <t>2017-12-04</t>
  </si>
  <si>
    <t>中广核 1.625 2024-12-11</t>
  </si>
  <si>
    <t>泛欧交易所都柏林分部（原爱尔兰证券交易所）;法兰克福证券交易所;柏林证券交易所;慕尼黑证券交易所;斯图加特证券交易所;杜塞尔多夫证券交易所</t>
  </si>
  <si>
    <t>2017-12-11</t>
  </si>
  <si>
    <t>Agricultural Bank of China/Hong Kong;Bank of China;BNP Paribas;China Construction Bank;China Everbright Bank/Hong Kong;Credit Agricole CIB;Industrial &amp; Comm Bank of China;Societe Generale</t>
  </si>
  <si>
    <t>Industrial &amp; Comm Bank of China;Bank of China;Agricultural Bank of China/Hong Kong;Credit Agricole CIB;Societe Generale;China Construction Bank;China Everbright Bank/Hong Kong;BNP Paribas</t>
  </si>
  <si>
    <t>CSCHCN 9 07/20/24</t>
  </si>
  <si>
    <t>XS1720216388</t>
  </si>
  <si>
    <t>2017-11-13</t>
  </si>
  <si>
    <t>华南城 9 2024-07-20</t>
  </si>
  <si>
    <t>6.6630</t>
  </si>
  <si>
    <t>伦敦证券交易所;新加坡交易所;法兰克福证券交易所</t>
  </si>
  <si>
    <t>Credit Suisse (HK) Ltd;Guotai Junan International Holdings;HSBC;UBS</t>
  </si>
  <si>
    <t>--/CCC+</t>
  </si>
  <si>
    <t>2017-11-20</t>
  </si>
  <si>
    <t>2018-05-20</t>
  </si>
  <si>
    <t>华南城控股有限公司的子公司</t>
  </si>
  <si>
    <t>由于征求同意的成功，在拟议修订生效且可以执行时（在同意费支付后），深圳市特区建设发展集团有限公司（或【维好承诺人】），即本公司已发行股本29.28%的所有者，将与花旗国际有限公司（作为信托人）签订有关票据的维好协定。7.25%票据的到期日延长至2024年7月20日，年利率升至9.0%，将在付款日生效；在生效时间未偿还的7.25%票据本金的5%、5%、5%分别应在2022年11月26日、2023年5月20日、2023年11月20日支付。条款：控制权变更回售@101%；赎回本公司可选择于2022年11月20日前任何时间,按相等于票据本金额100%的赎回价另加计至赎回日期(但不包括该日)的适用溢价及应计未付的利息(如有),赎回全部但非部分票据.任何受托人或代理都不对计算或验证适用溢价负责.本公司可于2022年11月20日前,随时及不时运用本公司股本发售透过一次或以上出售本公司普通股的所得款项现金净额,按票据本金额107.25%的赎回价,另加截至赎回日期(但不包括该日)的应计及未付利息(如有),赎回本金总额最多35%的票据;惟原本于原定发行日已发行的票据本金总额最少65%须于各有关赎回后仍未赎回,而任何有关赎回须于本公司相关股本发售结束后60日内进行.</t>
  </si>
  <si>
    <t>AMTD Global Markets Ltd;China Merchants Securities (HK) Co Ltd;China Securities International;Credit Suisse (HK) Ltd;Guotai Junan International Holdings;Haitong International Securities Co Ltd;HSBC;UBS</t>
  </si>
  <si>
    <t>Guotai Junan International Holdings;Haitong International Securities Co Ltd;AMTD Global Markets Ltd;UBS;China Securities International;China Merchants Securities (HK) Co Ltd;HSBC;Credit Suisse (HK) Ltd</t>
  </si>
  <si>
    <t>阶梯式</t>
  </si>
  <si>
    <t>2017-11-08</t>
  </si>
  <si>
    <t>Citi;Goldman Sachs (Asia);HSBC;Morgan Stanley;Standard Chartered Bank</t>
  </si>
  <si>
    <t>2017-11-07</t>
  </si>
  <si>
    <t>Citi;Goldman Sachs (Asia);HSBC;Morgan Stanley;Standard Chartered Bank;Citigroup Global Markets Ltd;Goldman Sachs (Asia);HSBC;Morgan Stanley Asia Ltd;Standard Chartered Bank</t>
  </si>
  <si>
    <t>佳兆业集团控股有限公司</t>
  </si>
  <si>
    <t>KAISAG 9.375 06/30/24</t>
  </si>
  <si>
    <t>XS1627598094</t>
  </si>
  <si>
    <t>2017-11-03</t>
  </si>
  <si>
    <t>佳兆业集团 9.375 2024-06-30</t>
  </si>
  <si>
    <t>新加坡交易所;法兰克福证券交易所;斯图加特证券交易所;柏林证券交易所</t>
  </si>
  <si>
    <t>KAISAG</t>
  </si>
  <si>
    <t>2023-06-30</t>
  </si>
  <si>
    <t>2017-12-30</t>
  </si>
  <si>
    <t>Kaisa Group Holdings Ltd</t>
  </si>
  <si>
    <t>2017-06-30</t>
  </si>
  <si>
    <t>条款：控制权变更回售@101%；赎回倘于下文所载任何年度自六月三十日开始的十二个月期间内作出赎回,则本公司可于二零二一年六月三十日或其后任何时间,按相等于下文所载本金额百分比之赎回价,另加截至赎回日期的应计及未付利息(如有),赎回全部或部分新二零二四年票据,二零二一年,104.688%;二零二二年,102.344%;二零二三年,101.172%;于二零二一年六月三十日之前任何时间,本公司可选择按相等于新二零二四年票据本金额100%的赎回价,另加截至赎回日期之适用溢价以及应计及未付利息(如有),赎回全部而非部分新二零二四年票据.此外,于二零二一年六月三十日之前任何时间,本公司可以股本发售中一次或多次出售本公司普通股的所得现金款项净额,按新二零二四年票据本金额109.375%的赎回价另加截至赎回日期的应计及未付利息(如有),赎回新二零二四年票据本金总额最多35%;惟于各有关赎回后,于原发行日期发行的新二零二四年票据本金总额须</t>
  </si>
  <si>
    <t>Credit Suisse;Deutsche Bank;China CITIC Bank International Ltd;China Merchants Securities (HK) Co Ltd;Bank of China International Ltd</t>
  </si>
  <si>
    <t>XS1655803549</t>
  </si>
  <si>
    <t>6.6438</t>
  </si>
  <si>
    <t>CKINF 4.85 PERP</t>
  </si>
  <si>
    <t>XS1668531335</t>
  </si>
  <si>
    <t>2017-10-27</t>
  </si>
  <si>
    <t>长江基建集团 4.85 PERP</t>
  </si>
  <si>
    <t>香港交易所;沙特证券交易所;法兰克福证券交易所;斯图加特证券交易所;杜塞尔多夫证券交易所</t>
  </si>
  <si>
    <t>109D+N</t>
  </si>
  <si>
    <t>2018-02-23</t>
  </si>
  <si>
    <t>Phoenix Lead Ltd</t>
  </si>
  <si>
    <t>2017-08-23</t>
  </si>
  <si>
    <t>2017-09-20</t>
  </si>
  <si>
    <t>2017-09-26</t>
  </si>
  <si>
    <t>XS1688372082</t>
  </si>
  <si>
    <t>6.7589</t>
  </si>
  <si>
    <t>永利澳门有限公司</t>
  </si>
  <si>
    <t>WYNMAC 4.875 10/01/24</t>
  </si>
  <si>
    <t>US98313RAC07</t>
  </si>
  <si>
    <t>2017-09-13</t>
  </si>
  <si>
    <t>永利澳门 4.875 2024-10-01</t>
  </si>
  <si>
    <t>--/观察</t>
  </si>
  <si>
    <t>B2/B+</t>
  </si>
  <si>
    <t>7.0301</t>
  </si>
  <si>
    <t>Deutsche Bank AG/Hong Kong</t>
  </si>
  <si>
    <t>WYNMAC</t>
  </si>
  <si>
    <t>2021-10-01</t>
  </si>
  <si>
    <t>2018-04-01</t>
  </si>
  <si>
    <t>Wynn Macau Ltd</t>
  </si>
  <si>
    <t>Bank of America Merrill Lynch;BNP Paribas;BOC International Holdings Ltd;DBS Bank Ltd/Hong Kong;Deutsche Bank Securities Inc;ICBC Macau;Scotiabank;SMBC Nikko Capital Markets Ltd;United Overseas Bank Ltd/Hong Kong</t>
  </si>
  <si>
    <t>ICBC Macau;Scotiabank;Bank of America Merrill Lynch;Deutsche Bank AG/Hong Kong;SMBC Nikko Capital Markets Ltd;BOC International Holdings Ltd;Deutsche Bank Securities Inc;BNP Paribas;DBS Bank Ltd/Hong Kong;United Overseas Bank Ltd/Hong Kong</t>
  </si>
  <si>
    <t>USG98149AC46</t>
  </si>
  <si>
    <t>香港交易所;柏林证券交易所;沙特证券交易所</t>
  </si>
  <si>
    <t>B1/BB-</t>
  </si>
  <si>
    <t>SUNHUN 2.5 09/05/24</t>
  </si>
  <si>
    <t>HK0000360526</t>
  </si>
  <si>
    <t>2017-08-29</t>
  </si>
  <si>
    <t>新鸿基地产 2.5 2024-09-05</t>
  </si>
  <si>
    <t>2017-09-05</t>
  </si>
  <si>
    <t>2017-08-16</t>
  </si>
  <si>
    <t>CIFIHG 11.581 PERP</t>
  </si>
  <si>
    <t>XS1653470721</t>
  </si>
  <si>
    <t>2017-08-15</t>
  </si>
  <si>
    <t>旭辉控股集团 11.581 PERP</t>
  </si>
  <si>
    <t>Credit Suisse;Haitong International Securities Co Ltd;HSBC;Standard Chartered Bank Hong Kong Ltd</t>
  </si>
  <si>
    <t>110D+N</t>
  </si>
  <si>
    <t>2017-08-24</t>
  </si>
  <si>
    <t>2018-02-24</t>
  </si>
  <si>
    <t>条款：控制权变更回售@101%；息票公式：2017/8/24 5.375000% Fixed ；天数：30E/360；频率： S/A；  2022/8/24 H15T5Y  +8.571000% ；天数：30E/360；频率： S/A； 调整票面利率根据优先永久资本证券的条款及条件,优先永久资本证券赋予权利,从发行日起按适用分派率(定义见下文)收取分派(各为「分派」).优先永久资本证券的拖欠分派应每半年于各分派支付日以美元支付,而首个分派支付日为二零一八年二月二十四日.适用于优先永久资本证券的分派比率(「分派率」):(i)就自发行日(包括该日)起至首个重设日(不包括该日)止期间而言为初步分派率;及(ii)就(A)自首个重设日(包括该日)起至紧随重设日后当日(不包括该日)期间及(B)自首个重设日后各重设日(包括该日)起至紧随重设日后当日(不包括该日)期间而言,为相关重设分派率,惟在上述各情况下,倘发生控制权变更触发事件,而本公司并无选择于发生控制权变更触发事件后30日内根据优先永久资本证券的条款及条件赎回优先永久资本证券,则优先永久资本证券当时适用的分派率须自下一个分派支付日(或倘有关事件于下一个分派支付日前两个营业日当日或之后发生,则自再下一个分派支付日)起每年上升5.00%.; 赎回本公司可选择向优先永久资本证券持有人及受托人发出不少于30日及不超过60日的通知(有关通知不可撤回),于下列时间赎回全部(而非部分)优先永久资本证券:(i)于首个重设日;或(ii)于首个重设日后的任何营业日(各为「赎回日」).上述任何有关通知期间届满后,本公司有责任于有关赎回日按其本金额连同累计至指定赎回日期止的任何; 延期根据优先永久资本证券的条款及条件,优先永久资本证券赋予权利,从发行日起按适用分派率(定义见下文)收取分派(各为「分派」).优先永久资本证券的拖欠分派应每半年于各分派支付日以美元支付,而首个分派支付日为二零一八年二月二十四日.适用于优先永久资本证券的分派比率(「分派率」):(i)就自发行日(包括该日)起至首个重设日(不包括该日)止期间而言为初步分派率;及(ii)就(A)自首个重设日(包括该日)起至紧随重设日后当日(不包括该日)期间及(B)自首个重设日后各重设日(包括该日)起至紧随重设日后当日(不包括该日)期间而言,为相关重设分派率,惟在上述各情况下,倘发生控制权变更触发事件,而本公司并无选择于发生控制权变更触发事件后30日内根据优先永久资本证券的条款及条件赎回优先永久资本证券,则优先永久资本证券当时适用的分派率须自下一个分派支付日(或倘有关事件于下一个分派支付日前两个营业日当日或之后发生,则自再下一个分派支付日)起每年上升5.00%.</t>
  </si>
  <si>
    <t>China International Capital Corp;Citibank NA/Frankfurt;Credit Suisse;Deutsche Bank AG;Guotai Junan Securities;Haitong Securities;HSBC;Standard Chartered Bank Hong Kong Ltd</t>
  </si>
  <si>
    <t>Deutsche Bank AG;Standard Chartered Bank Hong Kong Ltd;Credit Suisse;Haitong International Securities Co Ltd;Haitong Securities;Guotai Junan Securities;China International Capital Corp;Citibank NA/Frankfurt;HSBC</t>
  </si>
  <si>
    <t>太古地产有限公司</t>
  </si>
  <si>
    <t>SWIPRO 2.55 08/18/24</t>
  </si>
  <si>
    <t>HK0000357373</t>
  </si>
  <si>
    <t>2017-08-09</t>
  </si>
  <si>
    <t>太古地产 2.55 2024-08-18</t>
  </si>
  <si>
    <t>A2/NR</t>
  </si>
  <si>
    <t>SWIPRO</t>
  </si>
  <si>
    <t>2017-08-18</t>
  </si>
  <si>
    <t>2017-11-18</t>
  </si>
  <si>
    <t>Swire Properties MTN Financing Ltd</t>
  </si>
  <si>
    <t>2017-08-08</t>
  </si>
  <si>
    <t>SUNHUN 2.55 08/16/24</t>
  </si>
  <si>
    <t>HK0000356839</t>
  </si>
  <si>
    <t>新鸿基地产 2.55 2024-08-16</t>
  </si>
  <si>
    <t>2017-11-16</t>
  </si>
  <si>
    <t>SUNHUN 2.55 07/24/24</t>
  </si>
  <si>
    <t>HK0000350774</t>
  </si>
  <si>
    <t>2017-07-13</t>
  </si>
  <si>
    <t>新鸿基地产 2.55 2024-07-24</t>
  </si>
  <si>
    <t>2017-07-24</t>
  </si>
  <si>
    <t>2017-10-24</t>
  </si>
  <si>
    <t>太古股份有限公司</t>
  </si>
  <si>
    <t>SWIRE 3 07/05/24</t>
  </si>
  <si>
    <t>XS1639826251</t>
  </si>
  <si>
    <t>2017-06-27</t>
  </si>
  <si>
    <t>太古股份 3 2024-07-05</t>
  </si>
  <si>
    <t>香港交易所;沙特证券交易所</t>
  </si>
  <si>
    <t>HSBC Securities;Morgan Stanley</t>
  </si>
  <si>
    <t>242D</t>
  </si>
  <si>
    <t>SWIRE</t>
  </si>
  <si>
    <t>2017-07-05</t>
  </si>
  <si>
    <t>2018-01-05</t>
  </si>
  <si>
    <t>Swire Pacific MTN Financing Ltd</t>
  </si>
  <si>
    <t>Morgan Stanley;HSBC Securities</t>
  </si>
  <si>
    <t>2017-06-22</t>
  </si>
  <si>
    <t>Bank of China International Ltd;China CITIC Bank International Ltd;Credit Suisse;Deutsche Bank</t>
  </si>
  <si>
    <t>Bank of China International Ltd;China CITIC Bank International Ltd;China Merchants Securities (HK) Co Ltd;Credit Suisse;Deutsche Bank</t>
  </si>
  <si>
    <t>YANTZE 1.3 06/21/24</t>
  </si>
  <si>
    <t>XS1577956789</t>
  </si>
  <si>
    <t>2017-06-14</t>
  </si>
  <si>
    <t>三峡集团 1.3 2024-06-21</t>
  </si>
  <si>
    <t>泛欧交易所都柏林分部（原爱尔兰证券交易所）;法兰克福证券交易所;汉堡证券交易所;汉诺威交易所;杜塞尔多夫证券交易所;斯图加特证券交易所;慕尼黑证券交易所;柏林证券交易所;TRADEGATE交易所</t>
  </si>
  <si>
    <t>Bank of China;Deutsche Bank AG London;JP Morgan Securities PLC</t>
  </si>
  <si>
    <t>2017-06-21</t>
  </si>
  <si>
    <t>2018-06-21</t>
  </si>
  <si>
    <t>Three Gorges Finance II Cayman Islands Ltd</t>
  </si>
  <si>
    <t>Bank of China;CCB International Capital Ltd;Deutsche Bank AG London;Industrial and Commercial Bank of China Ltd;JP Morgan Securities PLC;Natixis;Standard Chartered Asia Ltd;UBS AG/Hong Kong</t>
  </si>
  <si>
    <t>Bank of China;Deutsche Bank AG London;UBS AG/Hong Kong;JP Morgan Securities PLC;Natixis;Industrial and Commercial Bank of China Ltd;Standard Chartered Asia Ltd;CCB International Capital Ltd</t>
  </si>
  <si>
    <t>2017-04-27</t>
  </si>
  <si>
    <t>BOC International Holdings Ltd</t>
  </si>
  <si>
    <t>2017-05-04</t>
  </si>
  <si>
    <t>XS1602316454</t>
  </si>
  <si>
    <t>2017-03-30</t>
  </si>
  <si>
    <t>2017-04-05</t>
  </si>
  <si>
    <t>BOCI Asia Ltd;CCB International Securities Ltd;Guotai Junan Securities (Hong Kong) Ltd;Hong Kong International Securities Ltd;Huarong International Financial Holdings Ltd;Orient Securities Hong Kong Ltd;Societe Generale Hong Kong;Yue Xiu Securities</t>
  </si>
  <si>
    <t>EVERRE 9.5 03/29/24</t>
  </si>
  <si>
    <t>XS1587867539</t>
  </si>
  <si>
    <t>2017-03-24</t>
  </si>
  <si>
    <t>中国恒大集团 9.5 2024-03-29</t>
  </si>
  <si>
    <t>China CITIC Bank International Ltd;China Merchants Securities (HK) Co Ltd;Haitong International Securities Co Ltd</t>
  </si>
  <si>
    <t>144D</t>
  </si>
  <si>
    <t>2017-03-29</t>
  </si>
  <si>
    <t>2017-09-29</t>
  </si>
  <si>
    <t>天基控股有限公司及附属子公司</t>
  </si>
  <si>
    <t>Haitong International Securities Co Ltd;China CITIC Bank International Ltd;China Merchants Securities (HK) Co Ltd</t>
  </si>
  <si>
    <t>NWDEVL 3.5 03/27/24</t>
  </si>
  <si>
    <t>HK0000334083</t>
  </si>
  <si>
    <t>2017-03-20</t>
  </si>
  <si>
    <t>新世界发展 3.5 2024-03-27</t>
  </si>
  <si>
    <t>2017-03-27</t>
  </si>
  <si>
    <t>NWD MTN Ltd</t>
  </si>
  <si>
    <t>CCAMCL 4.1 03/09/24</t>
  </si>
  <si>
    <t>XS1573134951</t>
  </si>
  <si>
    <t>2017-03-02</t>
  </si>
  <si>
    <t>中国信达 4.1 2024-03-09</t>
  </si>
  <si>
    <t>Agricultural Bank of China/Hong Kong;Australia &amp; New Zealand Banking Group;Bank of China;Bank of Communications/Hong Kong;BNP Paribas/Hong Kong;China Construction Bank (Asia);China Everbright Bank/Hong Kong;China International Capital Corp HK Securiti;China Merchants Bank Co Ltd/Hong Kong;China Merchants Securities;China Minsheng Banking Corp;Cinda International Capital Ltd;CLSA Ltd;DBS Bank;Deutsche Bank AG/Hong Kong;Haitong International Securities Co Ltd;ICBC (Asia);Morgan Stanley Asia Ltd;Shanghai Pudong Development Bank/Hong Kong;Standard Chartered Bank Hong Kong Ltd;Wells Fargo Securities LLC</t>
  </si>
  <si>
    <t>2017-03-09</t>
  </si>
  <si>
    <t>2017-09-09</t>
  </si>
  <si>
    <t>China Merchants Bank Co Ltd/Hong Kong;Australia &amp; New Zealand Banking Group;Bank of China;Haitong International Securities Co Ltd;DBS Bank;Deutsche Bank AG/Hong Kong;ICBC (Asia);Cinda International Capital Ltd;Standard Chartered Bank Hong Kong Ltd;China Construction Bank (Asia);BNP Paribas/Hong Kong;Shanghai Pudong Development Bank/Hong Kong;Morgan Stanley Asia Ltd;Wells Fargo Securities LLC;Agricultural Bank of China/Hong Kong;China International Capital Corp HK Securiti;China Minsheng Banking Corp;China Everbright Bank/Hong Kong;CLSA Ltd;Bank of Communications/Hong Kong;China Merchants Securities</t>
  </si>
  <si>
    <t>CHNAAR 5.5 03/08/24</t>
  </si>
  <si>
    <t>XS1574821143</t>
  </si>
  <si>
    <t>2017-02-28</t>
  </si>
  <si>
    <t>中国飞机租赁 5.5 2024-03-08</t>
  </si>
  <si>
    <t>China Everbright Bank/Hong Kong;Citigroup Global Markets Asia Ltd;DBS Bank</t>
  </si>
  <si>
    <t>2017-03-08</t>
  </si>
  <si>
    <t>2017-09-08</t>
  </si>
  <si>
    <t>CALC Bond 3 Ltd</t>
  </si>
  <si>
    <t>China Everbright Bank/Hong Kong;China Everbright Securities (HK);Citigroup Global Markets Asia Ltd;DBS Bank</t>
  </si>
  <si>
    <t>Citigroup Global Markets Asia Ltd;DBS Bank;China Everbright Securities (HK);China Everbright Bank/Hong Kong</t>
  </si>
  <si>
    <t>SWIPRO 2.95 02/22/24</t>
  </si>
  <si>
    <t>HK0000329265</t>
  </si>
  <si>
    <t>2017-02-15</t>
  </si>
  <si>
    <t>太古地产 2.95 2024-02-22</t>
  </si>
  <si>
    <t>2017-02-22</t>
  </si>
  <si>
    <t>2017-05-22</t>
  </si>
  <si>
    <t>ROADKG 7.95 PERP</t>
  </si>
  <si>
    <t>XS1567389728</t>
  </si>
  <si>
    <t>2017-02-13</t>
  </si>
  <si>
    <t>路劲 7.95 PERP</t>
  </si>
  <si>
    <t>2024-08-17</t>
  </si>
  <si>
    <t>DBS Bank Ltd/London;HSBC Bank PLC;JP Morgan Securities PLC</t>
  </si>
  <si>
    <t>285D+N</t>
  </si>
  <si>
    <t>2017-02-17</t>
  </si>
  <si>
    <t>2017-08-17</t>
  </si>
  <si>
    <t>RKP Overseas Finance 2016 A Ltd</t>
  </si>
  <si>
    <t>路劲基建有限公司及其一系列子公司</t>
  </si>
  <si>
    <t>2017-01-20</t>
  </si>
  <si>
    <t>BOCI Asia Ltd;CCB International Securities Ltd;Guotai Junan Securities (Hong Kong) Ltd;Hong Kong International Securities Ltd;Huarong International Financial Holdings Ltd;Orient Securities Hong Kong Ltd;Societe Generale Hong Kong;Yue Xiu Securities;BOCI Asia Ltd;CCB International Securities Ltd;Credit Suisse (HK) Ltd;Guotai Junan International Holdings;Hong Kong International Securities Ltd;Societe Generale Hong Kong</t>
  </si>
  <si>
    <t>SDBC 0.875 01/24/24</t>
  </si>
  <si>
    <t>XS1553210672</t>
  </si>
  <si>
    <t>2017-01-17</t>
  </si>
  <si>
    <t>国开行 0.875 2024-01-24</t>
  </si>
  <si>
    <t>香港交易所;柏林证券交易所;杜塞尔多夫证券交易所;法兰克福证券交易所;斯图加特证券交易所;慕尼黑证券交易所;TRADEGATE交易所</t>
  </si>
  <si>
    <t>Barclays Bank PLC;BNP Paribas;BOC International China Co Ltd;China Construction Bank Europe SA;Commerzbank;Deutsche Bank AG;HSBC;ICBC London PLC;ING Bank;Mizuho Securities Co Ltd/Old</t>
  </si>
  <si>
    <t>2017-01-24</t>
  </si>
  <si>
    <t>2018-01-24</t>
  </si>
  <si>
    <t>Deutsche Bank AG;Barclays Bank PLC;Commerzbank;China Construction Bank Europe SA;BOC International China Co Ltd;ING Bank;HSBC;BNP Paribas;ICBC London PLC;Mizuho Securities Co Ltd/Old</t>
  </si>
  <si>
    <t>冠君产业信托</t>
  </si>
  <si>
    <t>CPREIT 2.75 10/07/24</t>
  </si>
  <si>
    <t>XS1500330987</t>
  </si>
  <si>
    <t>2016-09-27</t>
  </si>
  <si>
    <t>冠君产业信托 2.75 2024-10-07</t>
  </si>
  <si>
    <t>8.0000</t>
  </si>
  <si>
    <t>CPREIT</t>
  </si>
  <si>
    <t>2016-10-07</t>
  </si>
  <si>
    <t>2017-10-07</t>
  </si>
  <si>
    <t>Champion MTN Ltd</t>
  </si>
  <si>
    <t>冠君产业信托;汇丰机构信托服务有限公司</t>
  </si>
  <si>
    <t>中国民生投资股份有限公司</t>
  </si>
  <si>
    <t>CHMINV 3.8 08/02/24</t>
  </si>
  <si>
    <t>XS1459405673</t>
  </si>
  <si>
    <t>2016-07-26</t>
  </si>
  <si>
    <t>中民投 3.8 2024-08-02</t>
  </si>
  <si>
    <t>AMTD Global Markets Ltd;Hongkong &amp; Shanghai Banking Corporation Ltd;Huarong Securities;UBS AG/Hong Kong</t>
  </si>
  <si>
    <t>CHMINV</t>
  </si>
  <si>
    <t>2016-08-02</t>
  </si>
  <si>
    <t>2017-02-02</t>
  </si>
  <si>
    <t>Boom Up Investments Ltd</t>
  </si>
  <si>
    <t>中民投国际资本有限公司</t>
  </si>
  <si>
    <t>CHMINV 3.8 08/02/20发行规模为5亿美元，息票率3.8%，原应于2020年8月2日到期，该公司于2020年9月10日通过的特别决议中将到期日延长至2021年8月2日</t>
  </si>
  <si>
    <t>ABCI Securities Co Ltd;AMTD Global Markets Ltd;Bali Securities PT;China Merchants Securities (HK) Co Ltd;Citibank NA/Frankfurt;CM-CCS Securities Ltd;Credit Suisse (HK) Ltd;GF Securities Hong Kong Brokerage Ltd;Hongkong &amp; Shanghai Banking Corporation Ltd;Huarong Securities;ICBC International Capital Ltd;Shanghai Pudong Development Bank/Hong Kong;Standard Chartered Bank Hong Kong Ltd;Sun Hung Kai International;UBS AG/Australia</t>
  </si>
  <si>
    <t>Bali Securities PT;UBS AG/Hong Kong;Sun Hung Kai International;Hongkong &amp; Shanghai Banking Corporation Ltd;China Merchants Securities (HK) Co Ltd;Credit Suisse (HK) Ltd;Standard Chartered Bank Hong Kong Ltd;GF Securities Hong Kong Brokerage Ltd;Shanghai Pudong Development Bank/Hong Kong;AMTD Global Markets Ltd;Citibank NA/Frankfurt;Huarong Securities;CM-CCS Securities Ltd;ICBC International Capital Ltd;UBS AG/Australia;ABCI Securities Co Ltd</t>
  </si>
  <si>
    <t>GRNLHK 10.21 PERP</t>
  </si>
  <si>
    <t>XS1451548397</t>
  </si>
  <si>
    <t>2016-07-20</t>
  </si>
  <si>
    <t>绿地集团 10.21 PERP</t>
  </si>
  <si>
    <t>Credit Suisse Securities (Europe) Ltd</t>
  </si>
  <si>
    <t>82D+N</t>
  </si>
  <si>
    <t>GRNLHK</t>
  </si>
  <si>
    <t>2016-07-27</t>
  </si>
  <si>
    <t>2017-01-27</t>
  </si>
  <si>
    <t>Greenland Hong Kong Holdings Ltd</t>
  </si>
  <si>
    <t>条款：控制权变更回售@101%；息票公式：2016/7/27 5.625000% Fixed ；天数：30E/360；频率： S/A；  2021/7/27 H15T5Y  +9.500000% ；天数：30E/360；频率： S/A；</t>
  </si>
  <si>
    <t>天誉置业(控股)有限公司</t>
  </si>
  <si>
    <t>SKYFAM 0.1 09/12/24</t>
  </si>
  <si>
    <t>XS1323898707</t>
  </si>
  <si>
    <t>2015-11-19</t>
  </si>
  <si>
    <t>天誉置业 0.1 2024-09-12</t>
  </si>
  <si>
    <t>8.8082</t>
  </si>
  <si>
    <t>SKYFAM</t>
  </si>
  <si>
    <t>2015-11-21</t>
  </si>
  <si>
    <t>2016-10-14</t>
  </si>
  <si>
    <t>Skyfame Realty Holdings Ltd</t>
  </si>
  <si>
    <t>阿里巴巴集团控股有限公司</t>
  </si>
  <si>
    <t>BABA 3.6 11/28/24</t>
  </si>
  <si>
    <t>US01609WAQ50</t>
  </si>
  <si>
    <t>2015-10-27</t>
  </si>
  <si>
    <t>阿里巴巴 3.6 2024-11-28</t>
  </si>
  <si>
    <t>9.0082</t>
  </si>
  <si>
    <t>纽约证券交易所;TRACE;香港交易所;慕尼黑证券交易所;柏林证券交易所;法兰克福证券交易所;斯图加特证券交易所</t>
  </si>
  <si>
    <t>Citigroup Global Markets Inc;Credit Suisse Securities USA LLC;Deutsche Bank Securities Inc;Goldman Sachs (Asia);JP Morgan;Morgan Stanley</t>
  </si>
  <si>
    <t>296D+93D</t>
  </si>
  <si>
    <t>BABA</t>
  </si>
  <si>
    <t>2015-05-28</t>
  </si>
  <si>
    <t>2015-11-28</t>
  </si>
  <si>
    <t>Alibaba Group Holding Ltd</t>
  </si>
  <si>
    <t>2015-11-25</t>
  </si>
  <si>
    <t>BNP Paribas;DBS Bank;HSBC Securities;ING Capital LLC;Mizuho Securities USA Inc</t>
  </si>
  <si>
    <t>Citigroup Global Markets Inc;Credit Suisse Securities USA LLC;DBS Bank;ING Capital LLC;Mizuho Securities USA Inc;JP Morgan;Deutsche Bank Securities Inc;Goldman Sachs (Asia);Morgan Stanley;BNP Paribas;HSBC Securities</t>
  </si>
  <si>
    <t>XS1130150391</t>
  </si>
  <si>
    <t>2015-09-09</t>
  </si>
  <si>
    <t>9.8740</t>
  </si>
  <si>
    <t>2015-09-10</t>
  </si>
  <si>
    <t>2014-10-28</t>
  </si>
  <si>
    <t>ANGLO CHINESE SECURITIES LIMITED</t>
  </si>
  <si>
    <t>2015-08-10</t>
  </si>
  <si>
    <t>2015-08-11</t>
  </si>
  <si>
    <t>2015-07-16</t>
  </si>
  <si>
    <t>2015-07-17</t>
  </si>
  <si>
    <t>2015-06-04</t>
  </si>
  <si>
    <t>2015-06-05</t>
  </si>
  <si>
    <t>2015-05-29</t>
  </si>
  <si>
    <t>2015-06-01</t>
  </si>
  <si>
    <t>2015-05-21</t>
  </si>
  <si>
    <t>2015-05-22</t>
  </si>
  <si>
    <t>2015-05-14</t>
  </si>
  <si>
    <t>2015-05-15</t>
  </si>
  <si>
    <t>2015-05-12</t>
  </si>
  <si>
    <t>2015-05-07</t>
  </si>
  <si>
    <t>2015-05-08</t>
  </si>
  <si>
    <t>2015-05-05</t>
  </si>
  <si>
    <t>2015-04-23</t>
  </si>
  <si>
    <t>2015-02-23</t>
  </si>
  <si>
    <t>2015-02-24</t>
  </si>
  <si>
    <t>2015-02-16</t>
  </si>
  <si>
    <t>2015-02-17</t>
  </si>
  <si>
    <t>2015-02-13</t>
  </si>
  <si>
    <t>2015-01-05</t>
  </si>
  <si>
    <t>2015-01-15</t>
  </si>
  <si>
    <t>中国工商银行(亚洲)有限公司</t>
  </si>
  <si>
    <t>ICBCAS 4.5 12/30/24</t>
  </si>
  <si>
    <t>BBG00NVCX3N0</t>
  </si>
  <si>
    <t>2014-12-30</t>
  </si>
  <si>
    <t>工银亚洲 4.5 2024-12-30</t>
  </si>
  <si>
    <t>绿色债券和T2</t>
  </si>
  <si>
    <t>2019-12-30</t>
  </si>
  <si>
    <t>2015-06-30</t>
  </si>
  <si>
    <t>Industrial &amp; Commercial Bank of China Asia Ltd</t>
  </si>
  <si>
    <t>渣打银行(中国)有限公司</t>
  </si>
  <si>
    <t>HSINCH 4.5 12/18/24</t>
  </si>
  <si>
    <t>TW000F021027</t>
  </si>
  <si>
    <t>2014-12-11</t>
  </si>
  <si>
    <t>渣打银行(中国) 4.5 2024-12-18</t>
  </si>
  <si>
    <t>2024-12-18</t>
  </si>
  <si>
    <t>Yuanta Securities</t>
  </si>
  <si>
    <t>T2</t>
  </si>
  <si>
    <t>HSINCH</t>
  </si>
  <si>
    <t>2014-12-18</t>
  </si>
  <si>
    <t>2015-06-18</t>
  </si>
  <si>
    <t>Standard Chartered Bank Taiwan Ltd</t>
  </si>
  <si>
    <t>ICBCIL 4.75 12/05/24</t>
  </si>
  <si>
    <t>XS1146718355</t>
  </si>
  <si>
    <t>2014-12-02</t>
  </si>
  <si>
    <t>工银金融租赁 4.75 2024-12-05</t>
  </si>
  <si>
    <t>泛欧交易所都柏林分部（原爱尔兰证券交易所）</t>
  </si>
  <si>
    <t>2014-12-05</t>
  </si>
  <si>
    <t>Whitedove Funding 2014</t>
  </si>
  <si>
    <t>BOCOM 4 12/04/24</t>
  </si>
  <si>
    <t>TW000F055041</t>
  </si>
  <si>
    <t>2014-11-27</t>
  </si>
  <si>
    <t>交通银行 4 2024-12-04</t>
  </si>
  <si>
    <t>2024-12-04</t>
  </si>
  <si>
    <t>2014-12-04</t>
  </si>
  <si>
    <t>Bank of Communications Co Ltd/Taipei</t>
  </si>
  <si>
    <t>HSBC;Yuanta Securities</t>
  </si>
  <si>
    <t>Yuanta Securities;HSBC;Bank of Communications/Hong Kong</t>
  </si>
  <si>
    <t>HKGB 1.84 12/09/24</t>
  </si>
  <si>
    <t>HK0000226487</t>
  </si>
  <si>
    <t>2014-11-26</t>
  </si>
  <si>
    <t>中国香港 1.84 2024-12-09</t>
  </si>
  <si>
    <t>10.0027</t>
  </si>
  <si>
    <t>2014-12-08</t>
  </si>
  <si>
    <t>2015-06-08</t>
  </si>
  <si>
    <t>CDBALF 4.25 12/02/24</t>
  </si>
  <si>
    <t>XS1143041314</t>
  </si>
  <si>
    <t>2014-11-25</t>
  </si>
  <si>
    <t>国银金租 4.25 2024-12-02</t>
  </si>
  <si>
    <t>香港交易所;法兰克福证券交易所;瑞士证券交易所</t>
  </si>
  <si>
    <t>Goldman Sachs (Asia);Morgan Stanley;Standard Chartered Bank</t>
  </si>
  <si>
    <t>2015-06-02</t>
  </si>
  <si>
    <t>Australia &amp; New Zealand Banking Group;Barclays Bank PLC;CITIC Securities International Co Ltd;Citigroup Global Markets Asia Ltd;Dao Heng Bank;Deutsche Bank AG/Hong Kong;Goldman Sachs (Asia);HSBC Bank PLC;Morgan Stanley;Royal Bank of Scotland;Standard Chartered Asia Ltd</t>
  </si>
  <si>
    <t>Standard Chartered Bank;CITIC Securities International Co Ltd;Barclays Bank PLC;Australia &amp; New Zealand Banking Group;Dao Heng Bank;HSBC Bank PLC;Citigroup Global Markets Asia Ltd;Deutsche Bank AG/Hong Kong;Royal Bank of Scotland;Standard Chartered Asia Ltd;Goldman Sachs (Asia);Morgan Stanley</t>
  </si>
  <si>
    <t>USG01719AE63</t>
  </si>
  <si>
    <t>2014-11-20</t>
  </si>
  <si>
    <t>香港交易所;法兰克福证券交易所;柏林证券交易所;慕尼黑证券交易所;斯图加特证券交易所</t>
  </si>
  <si>
    <t>2014-11-28</t>
  </si>
  <si>
    <t>Citigroup Global Markets Inc;Credit Suisse Securities USA LLC;JP Morgan;Deutsche Bank Securities Inc;Goldman Sachs (Asia);Morgan Stanley</t>
  </si>
  <si>
    <t>US01609WAH51</t>
  </si>
  <si>
    <t>2014-11-18</t>
  </si>
  <si>
    <t>2014-11-19</t>
  </si>
  <si>
    <t>BNKEA 4.25 11/20/24</t>
  </si>
  <si>
    <t>XS1138687162</t>
  </si>
  <si>
    <t>2014-11-13</t>
  </si>
  <si>
    <t>东亚银行 4.25 2024-11-20</t>
  </si>
  <si>
    <t>2015-05-20</t>
  </si>
  <si>
    <t>Citibank NA/Frankfurt;HSBC;JP Morgan;Morgan Stanley</t>
  </si>
  <si>
    <t>Citibank NA/Frankfurt;JP Morgan;HSBC;Morgan Stanley</t>
  </si>
  <si>
    <t>CGB 3.38 11/21/24</t>
  </si>
  <si>
    <t>HK0000224441</t>
  </si>
  <si>
    <t>财政部 3.38 2024-11-21</t>
  </si>
  <si>
    <t>香港交易所;瑞士证券交易所;斯图加特证券交易所</t>
  </si>
  <si>
    <t>2014-11-21</t>
  </si>
  <si>
    <t>CCB 4.08 11/18/24</t>
  </si>
  <si>
    <t>XS1138283236</t>
  </si>
  <si>
    <t>2014-11-11</t>
  </si>
  <si>
    <t>中国建设银行 4.08 2024-11-18</t>
  </si>
  <si>
    <t>台北证券柜台买卖中心;香港交易所;卢森堡交易所;斯图加特证券交易所</t>
  </si>
  <si>
    <t>2015-05-18</t>
  </si>
  <si>
    <t>China Construction Bank International Capita;HSBC;KGI Securities</t>
  </si>
  <si>
    <t>KGI Securities;China Construction Bank International Capita;HSBC</t>
  </si>
  <si>
    <t>2014-11-05</t>
  </si>
  <si>
    <t>2014-11-06</t>
  </si>
  <si>
    <t>CCB 4.9 11/12/24</t>
  </si>
  <si>
    <t>HK0000223849</t>
  </si>
  <si>
    <t>中国建设银行 4.9 2024-11-12</t>
  </si>
  <si>
    <t>CCB International Capital Ltd;Goldman Sachs (Asia);Hongkong &amp; Shanghai Banking Corporation Ltd;CCB International Securities Ltd;Goldman Sachs;HSBC</t>
  </si>
  <si>
    <t>2014-11-12</t>
  </si>
  <si>
    <t>China Construction Bank Corp</t>
  </si>
  <si>
    <t>CCB International Capital Ltd;Credit Suisse (HK) Ltd;Goldman Sachs (Asia);Hongkong &amp; Shanghai Banking Corporation Ltd;Morgan Stanley &amp; Co International PLC;UBS AG/Hong Kong</t>
  </si>
  <si>
    <t>UBS AG/Hong Kong;Hongkong &amp; Shanghai Banking Corporation Ltd;Morgan Stanley &amp; Co International PLC;Goldman Sachs;CCB International Capital Ltd;HSBC;Goldman Sachs (Asia);CCB International Securities Ltd;Credit Suisse (HK) Ltd</t>
  </si>
  <si>
    <t>BCHINA 5 11/13/24</t>
  </si>
  <si>
    <t>US061202AA55</t>
  </si>
  <si>
    <t>中国银行 5 2024-11-13</t>
  </si>
  <si>
    <t>Bank of China;Bank of America Merrill Lynch;HSBC;Wells Fargo Securities LLC</t>
  </si>
  <si>
    <t>2015-05-13</t>
  </si>
  <si>
    <t>Bank of China Ltd</t>
  </si>
  <si>
    <t>Bank of China;Bank of America Merrill Lynch;Credit Agricole CIB;Deutsche Bank AG;HSBC Bank PLC;JP Morgan;Mizuho Securities Co Ltd;Morgan Stanley;Wells Fargo Securities LLC</t>
  </si>
  <si>
    <t>Deutsche Bank AG;Mizuho Securities Co Ltd;Bank of China;Wells Fargo Securities LLC;Credit Agricole CIB;HSBC Bank PLC;Bank of America Merrill Lynch;JP Morgan;HSBC;Morgan Stanley</t>
  </si>
  <si>
    <t>US06120TAA60</t>
  </si>
  <si>
    <t>CKHH 3.625 10/31/24</t>
  </si>
  <si>
    <t>US44841DAB82</t>
  </si>
  <si>
    <t>长和 3.625 2024-10-31</t>
  </si>
  <si>
    <t>2024-10-31</t>
  </si>
  <si>
    <t>TRACE;新加坡交易所</t>
  </si>
  <si>
    <t>360D</t>
  </si>
  <si>
    <t>2014-10-31</t>
  </si>
  <si>
    <t>2015-04-30</t>
  </si>
  <si>
    <t>Hutchison Whampoa International 14 Ltd</t>
  </si>
  <si>
    <t>长江和记实业有限公司;和记黄埔有限公司</t>
  </si>
  <si>
    <t>Citigroup Global Markets Inc;Goldman Sachs (Asia);HSBC;Merrill Lynch International</t>
  </si>
  <si>
    <t>Merrill Lynch International;Citigroup Global Markets Inc;HSBC;Goldman Sachs (Asia)</t>
  </si>
  <si>
    <t>USG46747AB00</t>
  </si>
  <si>
    <t>TRACE;法兰克福证券交易所;新加坡交易所;瑞士证券交易所</t>
  </si>
  <si>
    <t>2015-10-14</t>
  </si>
  <si>
    <t>香港中旅(集团)有限公司</t>
  </si>
  <si>
    <t>CHITRA 5.625 11/03/24</t>
  </si>
  <si>
    <t>XS1125272143</t>
  </si>
  <si>
    <t>2014-10-27</t>
  </si>
  <si>
    <t>香港中旅集团 5.625 2024-11-03</t>
  </si>
  <si>
    <t>HSBC Bank PLC;UBS Ltd</t>
  </si>
  <si>
    <t>CHITRA</t>
  </si>
  <si>
    <t>2014-11-03</t>
  </si>
  <si>
    <t>2015-05-03</t>
  </si>
  <si>
    <t>King Power Capital Ltd</t>
  </si>
  <si>
    <t>ABC International Holding;CCB International Securities Ltd;HSBC;ICBC (Asia);JP Morgan/Hong Kong;UBS</t>
  </si>
  <si>
    <t>UBS Ltd;JP Morgan/Hong Kong;HSBC Bank PLC;UBS;ABC International Holding;ICBC (Asia);HSBC;CCB International Securities Ltd</t>
  </si>
  <si>
    <t>SWIPRO 3.1 10/24/24</t>
  </si>
  <si>
    <t>HK0000221371</t>
  </si>
  <si>
    <t>2014-10-17</t>
  </si>
  <si>
    <t>太古地产 3.1 2024-10-24</t>
  </si>
  <si>
    <t>2014-10-24</t>
  </si>
  <si>
    <t>2015-01-24</t>
  </si>
  <si>
    <t>WHARF 3.75 10/24/24</t>
  </si>
  <si>
    <t>HK0000220647</t>
  </si>
  <si>
    <t>2014-10-09</t>
  </si>
  <si>
    <t>九龙仓集团 3.75 2024-10-24</t>
  </si>
  <si>
    <t>Goldman Sachs International</t>
  </si>
  <si>
    <t>Wharf Finance Ltd</t>
  </si>
  <si>
    <t>中国农产品交易有限公司</t>
  </si>
  <si>
    <t>CHAGRI 1 09/30/24</t>
  </si>
  <si>
    <t>XS1073451913</t>
  </si>
  <si>
    <t>2014-10-07</t>
  </si>
  <si>
    <t>中国农产品交易 1 2024-09-30</t>
  </si>
  <si>
    <t>237D+93D</t>
  </si>
  <si>
    <t>CHAGRI</t>
  </si>
  <si>
    <t>2015-09-30</t>
  </si>
  <si>
    <t>China Agri-Products Exchange Ltd</t>
  </si>
  <si>
    <t>2014-09-30</t>
  </si>
  <si>
    <t>2014-10-06</t>
  </si>
  <si>
    <t>BOCOM 4.5 10/03/24</t>
  </si>
  <si>
    <t>XS1113240268</t>
  </si>
  <si>
    <t>2014-09-24</t>
  </si>
  <si>
    <t>交通银行 4.5 2024-10-03</t>
  </si>
  <si>
    <t>2014-10-03</t>
  </si>
  <si>
    <t>2015-04-03</t>
  </si>
  <si>
    <t>Bank of Communications Co Ltd</t>
  </si>
  <si>
    <t>已于2019-10-03@100赎回</t>
  </si>
  <si>
    <t>FWDINS 5 09/24/24</t>
  </si>
  <si>
    <t>XS1106513762</t>
  </si>
  <si>
    <t>2014-09-17</t>
  </si>
  <si>
    <t>富卫 5 2024-09-24</t>
  </si>
  <si>
    <t>Australia &amp; New Zealand Banking Group/HK;HSBC;Merrill Lynch International;Morgan Stanley &amp; Co International PLC;Standard Chartered Bank</t>
  </si>
  <si>
    <t>2015-03-24</t>
  </si>
  <si>
    <t>Merrill Lynch International;Standard Chartered Bank;Australia &amp; New Zealand Banking Group/HK;Morgan Stanley &amp; Co International PLC;HSBC</t>
  </si>
  <si>
    <t>SDBC 4.35 09/19/24</t>
  </si>
  <si>
    <t>HK0000215860</t>
  </si>
  <si>
    <t>2014-09-12</t>
  </si>
  <si>
    <t>国开行 4.35 2024-09-19</t>
  </si>
  <si>
    <t>318D</t>
  </si>
  <si>
    <t>2014-09-19</t>
  </si>
  <si>
    <t>2015-03-19</t>
  </si>
  <si>
    <t>Bank of China Hong Kong Ltd;Bank of Communications/Hong Kong;BNP Paribas;CCB International Securities Ltd;HSBC Bank PLC;Standard Chartered Bank Hong Kong Ltd</t>
  </si>
  <si>
    <t>Standard Chartered Bank Hong Kong Ltd;Bank of China Hong Kong Ltd;HSBC Bank PLC;CCB International Securities Ltd;Bank of Communications/Hong Kong;BNP Paribas</t>
  </si>
  <si>
    <t>中国工商银行(澳门)股份有限公司</t>
  </si>
  <si>
    <t>ICBCAS 3.875 09/10/24</t>
  </si>
  <si>
    <t>XS1105630518</t>
  </si>
  <si>
    <t>2014-09-03</t>
  </si>
  <si>
    <t>工银澳门 3.875 2024-09-10</t>
  </si>
  <si>
    <t>2014-09-10</t>
  </si>
  <si>
    <t>2015-03-10</t>
  </si>
  <si>
    <t>Industrial &amp; Commercial Bank of China Macau Ltd</t>
  </si>
  <si>
    <t>已于2019-09-10@100赎回。
调整票面利率：发行第五年末调整票面利率选择权</t>
  </si>
  <si>
    <t>Hongkong &amp; Shanghai Banking Corporation Ltd;ICBC International Securities Ltd;ICBC Macau;Standard Chartered Bank</t>
  </si>
  <si>
    <t>Standard Chartered Bank;ICBC Macau;Hongkong &amp; Shanghai Banking Corporation Ltd;ICBC International Securities Ltd</t>
  </si>
  <si>
    <t>赎回,调整票面利率</t>
  </si>
  <si>
    <t>2014-08-27</t>
  </si>
  <si>
    <t>LINREI 3.6 09/03/24</t>
  </si>
  <si>
    <t>XS1105268228</t>
  </si>
  <si>
    <t>2014-08-26</t>
  </si>
  <si>
    <t>领展房产基金 3.6 2024-09-03</t>
  </si>
  <si>
    <t>ANZ Banking Group;DBS Bank;HSBC Bank PLC</t>
  </si>
  <si>
    <t>2015-03-03</t>
  </si>
  <si>
    <t>领展房地产投资信托基金;Link Properties Ltd;The Link Holdings Ltd</t>
  </si>
  <si>
    <t>HSBC Bank PLC;DBS Bank;ANZ Banking Group</t>
  </si>
  <si>
    <t>中国东方资产管理股份有限公司</t>
  </si>
  <si>
    <t>ORIEAS 5 09/03/24</t>
  </si>
  <si>
    <t>XS1104029290</t>
  </si>
  <si>
    <t>中国东方 5 2024-09-03</t>
  </si>
  <si>
    <t>香港交易所;斯图加特证券交易所;法兰克福证券交易所;瑞士证券交易所</t>
  </si>
  <si>
    <t>Charming Light Investments Ltd</t>
  </si>
  <si>
    <t>Bank of Communications;Bank of China International Ltd;ICBC (Asia);Morgan Stanley;Standard Chartered Bank</t>
  </si>
  <si>
    <t>Standard Chartered Bank;Bank of Communications;ICBC (Asia);Bank of China International Ltd;Morgan Stanley</t>
  </si>
  <si>
    <t>北京控股集团有限公司</t>
  </si>
  <si>
    <t>BJENTE 5.8 09/15/24</t>
  </si>
  <si>
    <t>XS1091577913</t>
  </si>
  <si>
    <t>2014-08-21</t>
  </si>
  <si>
    <t>北控 5.8 2024-09-15</t>
  </si>
  <si>
    <t>BJENTE</t>
  </si>
  <si>
    <t>2014-09-15</t>
  </si>
  <si>
    <t>2015-03-15</t>
  </si>
  <si>
    <t>Charter Style International Ltd</t>
  </si>
  <si>
    <t>Beijing Enterprises Group (BVI) Company Limited</t>
  </si>
  <si>
    <t>CCB 4.25 08/20/24</t>
  </si>
  <si>
    <t>XS1100009874</t>
  </si>
  <si>
    <t>2014-08-13</t>
  </si>
  <si>
    <t>中国建设银行 4.25 2024-08-20</t>
  </si>
  <si>
    <t>2014-08-20</t>
  </si>
  <si>
    <t>2019-08-20</t>
  </si>
  <si>
    <t>2015-02-20</t>
  </si>
  <si>
    <t>已于2019-08-20@100赎回</t>
  </si>
  <si>
    <t>Australia &amp; New Zealand Banking Group;Bank of America Merrill Lynch;China Construction Bank Corp/Hong Kong;Citigroup Global Markets Ltd;Deutsche Bank;HSBC Bank PLC;UBS</t>
  </si>
  <si>
    <t>Australia &amp; New Zealand Banking Group;China Construction Bank Corp/Hong Kong;HSBC Bank PLC;Bank of America Merrill Lynch;Citigroup Global Markets Ltd;UBS;Deutsche Bank</t>
  </si>
  <si>
    <t>调整票面利率,赎回</t>
  </si>
  <si>
    <t>恒隆地产有限公司</t>
  </si>
  <si>
    <t>HLPPY 3.98 08/28/24</t>
  </si>
  <si>
    <t>XS1100305769</t>
  </si>
  <si>
    <t>2014-08-12</t>
  </si>
  <si>
    <t>恒隆地产 3.98 2024-08-28</t>
  </si>
  <si>
    <t>HLPPY</t>
  </si>
  <si>
    <t>2014-08-28</t>
  </si>
  <si>
    <t>2015-02-28</t>
  </si>
  <si>
    <t>HLP Finance Ltd</t>
  </si>
  <si>
    <t>CMB Wing Lung Bank;Merrill Lynch International</t>
  </si>
  <si>
    <t>Merrill Lynch International;CMB Wing Lung Bank</t>
  </si>
  <si>
    <t>ICBCAS FLOAT 08/14/24</t>
  </si>
  <si>
    <t>XS1097577727</t>
  </si>
  <si>
    <t>2014-08-05</t>
  </si>
  <si>
    <t>中国工商银行 FLOAT 2024-08-14</t>
  </si>
  <si>
    <t>Merrill Lynch International</t>
  </si>
  <si>
    <t>2014-08-14</t>
  </si>
  <si>
    <t>QUARTLY US LIBOR +130.00000</t>
  </si>
  <si>
    <t>2014-11-14</t>
  </si>
  <si>
    <t>XS1095516602</t>
  </si>
  <si>
    <t>2014-07-31</t>
  </si>
  <si>
    <t>QUARTLY US LIBOR +131.00000</t>
  </si>
  <si>
    <t>SDBC 4.35 08/06/24</t>
  </si>
  <si>
    <t>HK0000209202</t>
  </si>
  <si>
    <t>2014-07-30</t>
  </si>
  <si>
    <t>国开行 4.35 2024-08-06</t>
  </si>
  <si>
    <t>2024-08-06</t>
  </si>
  <si>
    <t>274D</t>
  </si>
  <si>
    <t>2014-08-06</t>
  </si>
  <si>
    <t>2015-02-06</t>
  </si>
  <si>
    <t>ABC International Holding;Bank of China;Barclays Bank PLC;HSBC;Societe Generale Corporate &amp; Investment Bank</t>
  </si>
  <si>
    <t>Barclays Bank PLC;Bank of China;ABC International Holding;Societe Generale Corporate &amp; Investment Bank;HSBC</t>
  </si>
  <si>
    <t>2014-07-29</t>
  </si>
  <si>
    <t>2014-07-28</t>
  </si>
  <si>
    <t>EXIMCH 3.625 07/31/24</t>
  </si>
  <si>
    <t>US30216HAD17</t>
  </si>
  <si>
    <t>2014-07-24</t>
  </si>
  <si>
    <t>进出口银行 3.625 2024-07-31</t>
  </si>
  <si>
    <t>Australia &amp; New Zealand Banking Group;Bank of Communications/Hong Kong;Barclays;Credit Agricole CIB;HSBC Bank PLC;Industrial and Commercial Bank of China Ltd;JP Morgan;Royal Bank of Scotland</t>
  </si>
  <si>
    <t>2015-01-31</t>
  </si>
  <si>
    <t>Australia &amp; New Zealand Banking Group;Credit Agricole CIB;HSBC Bank PLC;Barclays;JP Morgan;Royal Bank of Scotland;Industrial and Commercial Bank of China Ltd;Bank of Communications/Hong Kong</t>
  </si>
  <si>
    <t>USY23862AF56</t>
  </si>
  <si>
    <t>香港交易所;法兰克福证券交易所;柏林证券交易所</t>
  </si>
  <si>
    <t>ICBCAS FLOAT 07/30/24</t>
  </si>
  <si>
    <t>XS1092480703</t>
  </si>
  <si>
    <t>中国工商银行 FLOAT 2024-07-30</t>
  </si>
  <si>
    <t>QUARTLY US LIBOR +133.00000</t>
  </si>
  <si>
    <t>2014-10-30</t>
  </si>
  <si>
    <t>2014-07-18</t>
  </si>
  <si>
    <t>远洋集团控股有限公司</t>
  </si>
  <si>
    <t>SINOCE 6 07/30/24</t>
  </si>
  <si>
    <t>XS1090864528</t>
  </si>
  <si>
    <t>远洋集团 6 2024-07-30</t>
  </si>
  <si>
    <t>香港交易所;法兰克福证券交易所;柏林证券交易所;瑞士证券交易所</t>
  </si>
  <si>
    <t>ANZ;Bank of China Hong Kong Ltd;DBS Bank;Deutsche Bank;Goldman Sachs (Asia);Hongkong &amp; Shanghai Banking Corporation Ltd;JP Morgan Securities PLC;Morgan Stanley &amp; Co International PLC;UBS AG/Hong Kong</t>
  </si>
  <si>
    <t>Baa3/NR</t>
  </si>
  <si>
    <t>SINOCE</t>
  </si>
  <si>
    <t>2015-01-30</t>
  </si>
  <si>
    <t>Sino-Ocean Land Treasure Finance I Ltd</t>
  </si>
  <si>
    <t>条款：控制权变更回售@101%；赎回向受托人及票据持有人发出不少于30天及不多于60天的通知后,发行人可随时及不时赎回全部(而非部分)票据,有关金额高于(i)票据本金额的现值,乃假设于到期日按期偿还本金,另加须于到期日到期支付的票据余下定期利息付款(但不包括截至赎回通知内订明的赎回日期的累计未付利息),按参考可资比较美国国库券利率的贴现率计算;及(ii)该等票据截至通知内规定赎回日期的本金额以及截至(但不包括)该日期的累计未付利息(如有).</t>
  </si>
  <si>
    <t>Bank of China Hong Kong Ltd;DBS Bank;Deutsche Bank;UBS AG/Hong Kong;JP Morgan Securities PLC;Hongkong &amp; Shanghai Banking Corporation Ltd;Morgan Stanley &amp; Co International PLC;ANZ;Goldman Sachs (Asia)</t>
  </si>
  <si>
    <t>ICBCAS FLOAT 07/23/24</t>
  </si>
  <si>
    <t>XS1090023133</t>
  </si>
  <si>
    <t>2014-07-16</t>
  </si>
  <si>
    <t>中国工商银行 FLOAT 2024-07-23</t>
  </si>
  <si>
    <t>Merrill Lynch International Bank</t>
  </si>
  <si>
    <t>2014-07-23</t>
  </si>
  <si>
    <t>2014-10-23</t>
  </si>
  <si>
    <t>2014-07-10</t>
  </si>
  <si>
    <t>SWIPRO 3.55 07/17/24</t>
  </si>
  <si>
    <t>HK0000207073</t>
  </si>
  <si>
    <t>太古地产 3.55 2024-07-17</t>
  </si>
  <si>
    <t>2014-07-17</t>
  </si>
  <si>
    <t>中国中信股份有限公司</t>
  </si>
  <si>
    <t>CITLTD 4.7 01/18/24</t>
  </si>
  <si>
    <t>XS1087783343</t>
  </si>
  <si>
    <t>中信股份 4.7 2024-01-18</t>
  </si>
  <si>
    <t>9.5041</t>
  </si>
  <si>
    <t>UBS AG</t>
  </si>
  <si>
    <t>CITLTD</t>
  </si>
  <si>
    <t>2015-01-18</t>
  </si>
  <si>
    <t>CITIC Ltd</t>
  </si>
  <si>
    <t>CITLTD 4.35 07/25/24</t>
  </si>
  <si>
    <t>HK0000206166</t>
  </si>
  <si>
    <t>2014-07-08</t>
  </si>
  <si>
    <t>中信股份 4.35 2024-07-25</t>
  </si>
  <si>
    <t>2014-07-25</t>
  </si>
  <si>
    <t>2015-01-25</t>
  </si>
  <si>
    <t>2014-07-03</t>
  </si>
  <si>
    <t>2014-06-26</t>
  </si>
  <si>
    <t>嘉民香港物流基金</t>
  </si>
  <si>
    <t>GOOMAN 4.375 06/19/24</t>
  </si>
  <si>
    <t>XS1078750004</t>
  </si>
  <si>
    <t>2014-06-12</t>
  </si>
  <si>
    <t>香港物流基金 4.375 2024-06-19</t>
  </si>
  <si>
    <t>HSBC Bank PLC;ING Bank</t>
  </si>
  <si>
    <t>GOOMAN</t>
  </si>
  <si>
    <t>2014-06-19</t>
  </si>
  <si>
    <t>2014-12-19</t>
  </si>
  <si>
    <t>Goodman HK Finance</t>
  </si>
  <si>
    <t>嘉民香港物流基金;Goodman HK Investments</t>
  </si>
  <si>
    <t>Credit Agricole CIB;HSBC Bank PLC;ING Bank NV;Natixis</t>
  </si>
  <si>
    <t>Credit Agricole CIB;HSBC Bank PLC;ING Bank NV;Natixis;ING Bank</t>
  </si>
  <si>
    <t>2014-06-11</t>
  </si>
  <si>
    <t>HLPPY 4.38 06/20/24</t>
  </si>
  <si>
    <t>XS1079858673</t>
  </si>
  <si>
    <t>恒隆地产 4.38 2024-06-20</t>
  </si>
  <si>
    <t>2014-06-20</t>
  </si>
  <si>
    <t>2014-12-20</t>
  </si>
  <si>
    <t>SINOPE 4.375 04/10/24</t>
  </si>
  <si>
    <t>USG82003AE76</t>
  </si>
  <si>
    <t>2014-06-09</t>
  </si>
  <si>
    <t>中国石化 4.375 2024-04-10</t>
  </si>
  <si>
    <t>TRACE;斯图加特证券交易所;香港交易所;法兰克福证券交易所;瑞士证券交易所;杜塞尔多夫证券交易所</t>
  </si>
  <si>
    <t>2014-10-10</t>
  </si>
  <si>
    <t>Sinopec Group Overseas Development 2014 Ltd</t>
  </si>
  <si>
    <t>2014-04-10</t>
  </si>
  <si>
    <t>BOC International China Co Ltd;Citi;Dao Heng Bank;Goldman Sachs (Asia);Standard Chartered Bank</t>
  </si>
  <si>
    <t>Citigroup Global Markets Inc;Dao Heng Bank;RBS Securities Corp;UOB Asia Limited;Commonwealth Bank of Australia;China Merchants Securities (HK) Co Ltd;HSBC Securities;Standard Chartered Bank;China Construction Bank Corp/Hong Kong;Societe Generale;BOC International China Co Ltd;Citi;Goldman Sachs;Scotia Capital Inc;BOC International Holdings Ltd;Morgan Stanley;Goldman Sachs (Asia);JP Morgan Securities</t>
  </si>
  <si>
    <t>USG82003AH08</t>
  </si>
  <si>
    <t>US82937WAE57</t>
  </si>
  <si>
    <t>Citigroup Global Markets Inc;Dao Heng Bank;RBS Securities Corp;UOB Asia Limited;Commonwealth Bank of Australia;CCB International Capital Ltd;China Merchants Securities (HK) Co Ltd;HSBC Securities;Standard Chartered Bank;Societe Generale;BOC International China Co Ltd;Citi;Goldman Sachs;Scotia Capital Inc;Goldman Sachs (Asia);BOC International Holdings Ltd;Morgan Stanley;JP Morgan Securities</t>
  </si>
  <si>
    <t>WHARF 3.9 06/19/24</t>
  </si>
  <si>
    <t>HK0000203619</t>
  </si>
  <si>
    <t>2014-06-05</t>
  </si>
  <si>
    <t>九龙仓集团 3.9 2024-06-19</t>
  </si>
  <si>
    <t>中国海外发展有限公司</t>
  </si>
  <si>
    <t>CHIOLI 5.95 05/08/24</t>
  </si>
  <si>
    <t>XS1063561499</t>
  </si>
  <si>
    <t>2014-06-04</t>
  </si>
  <si>
    <t>中国海外发展 5.95 2024-05-08</t>
  </si>
  <si>
    <t>184D</t>
  </si>
  <si>
    <t>CHIOLI</t>
  </si>
  <si>
    <t>2014-11-08</t>
  </si>
  <si>
    <t>China Overseas Finance Cayman VI Ltd</t>
  </si>
  <si>
    <t>2014-05-08</t>
  </si>
  <si>
    <t>BOCI Asia Ltd;Citigroup Global Markets Ltd;Deutsche Bank AG/Singapore;Goldman Sachs (Asia);Hongkong &amp; Shanghai Banking Corporation Ltd;JP Morgan Securities PLC</t>
  </si>
  <si>
    <t>Deutsche Bank AG/Singapore;BOCI Asia Ltd;HSBC Bank China Co Ltd;Citigroup Global Markets Ltd;Deutsche Bank;JP Morgan Securities PLC;Citibank NA/Frankfurt;JP Morgan;Hongkong &amp; Shanghai Banking Corporation Ltd;Goldman Sachs;Goldman Sachs (Asia);Bank of China International Ltd</t>
  </si>
  <si>
    <t>2014-05-30</t>
  </si>
  <si>
    <t>NANFUN 4.875 05/29/24</t>
  </si>
  <si>
    <t>XS1072402925</t>
  </si>
  <si>
    <t>2014-05-22</t>
  </si>
  <si>
    <t>南丰国际 4.875 2024-05-29</t>
  </si>
  <si>
    <t>新加坡交易所;柏林证券交易所</t>
  </si>
  <si>
    <t>Agricultural Bank of China/Hong Kong;Bank of America Merrill Lynch;Credit Suisse;HSBC Bank PLC;Standard Chartered Bank (US)</t>
  </si>
  <si>
    <t>2014-05-29</t>
  </si>
  <si>
    <t>2014-11-29</t>
  </si>
  <si>
    <t>Nan Fung Treasury Ltd</t>
  </si>
  <si>
    <t>Credit Suisse;Agricultural Bank of China/Hong Kong;HSBC Bank PLC;Bank of America Merrill Lynch;Standard Chartered Bank (US)</t>
  </si>
  <si>
    <t>HKGB 1.96 06/03/24</t>
  </si>
  <si>
    <t>HK0000201233</t>
  </si>
  <si>
    <t>2014-05-21</t>
  </si>
  <si>
    <t>中国香港 1.96 2024-06-03</t>
  </si>
  <si>
    <t>2014-06-03</t>
  </si>
  <si>
    <t>2014-12-03</t>
  </si>
  <si>
    <t>SWIRE 3.68 05/27/24</t>
  </si>
  <si>
    <t>HK0000201449</t>
  </si>
  <si>
    <t>2014-05-19</t>
  </si>
  <si>
    <t>太古股份 3.68 2024-05-27</t>
  </si>
  <si>
    <t>2014-05-27</t>
  </si>
  <si>
    <t>CGB 4 05/22/24</t>
  </si>
  <si>
    <t>HK0000200706</t>
  </si>
  <si>
    <t>2014-05-14</t>
  </si>
  <si>
    <t>财政部 4 2024-05-22</t>
  </si>
  <si>
    <t>2014-11-22</t>
  </si>
  <si>
    <t>EXIMCH 4.4 05/14/24</t>
  </si>
  <si>
    <t>HK0000198454</t>
  </si>
  <si>
    <t>2014-05-07</t>
  </si>
  <si>
    <t>进出口银行 4.4 2024-05-14</t>
  </si>
  <si>
    <t>Bank of China Hong Kong Ltd;Bank of Communications/Hong Kong;Barclays Capital;Credit Agricole CIB/India;Deutsche Bank AG/Hong Kong;HSBC;Mitsubishi UFJ Securities Co Ltd</t>
  </si>
  <si>
    <t>Credit Agricole CIB/India;Barclays Capital;Bank of China Hong Kong Ltd;Deutsche Bank AG/Hong Kong;HSBC;Mitsubishi UFJ Securities Co Ltd;Bank of Communications/Hong Kong</t>
  </si>
  <si>
    <t>CCAMCL 5.625 05/14/24</t>
  </si>
  <si>
    <t>USG2117CAC67</t>
  </si>
  <si>
    <t>中国信达 5.625 2024-05-14</t>
  </si>
  <si>
    <t>ABC International Holding;Bank of America Merrill Lynch;Bank of China International Ltd;CCB International Securities Ltd;Cinda International Capital Ltd;CITIC Securities;CMB Wing Lung Bank;Credit Suisse;DBS Bank;ICBC (Asia);Morgan Stanley;Standard Chartered Bank Hong Kong Ltd;UBS</t>
  </si>
  <si>
    <t>China Cinda Finance 2014 Ltd</t>
  </si>
  <si>
    <t>Bank of America Merrill Lynch;UBS;DBS Bank;ICBC (Asia);CMB Wing Lung Bank;CITIC Securities;Cinda International Capital Ltd;Standard Chartered Bank Hong Kong Ltd;Credit Suisse;ABC International Holding;Bank of China International Ltd;CCB International Securities Ltd;Morgan Stanley</t>
  </si>
  <si>
    <t>US169388AC92</t>
  </si>
  <si>
    <t>HLPPY 4.6 05/16/24</t>
  </si>
  <si>
    <t>XS1068222717</t>
  </si>
  <si>
    <t>2014-05-05</t>
  </si>
  <si>
    <t>恒隆地产 4.6 2024-05-16</t>
  </si>
  <si>
    <t>Royal Bank of Scotland</t>
  </si>
  <si>
    <t>2014-05-16</t>
  </si>
  <si>
    <t>2014-11-16</t>
  </si>
  <si>
    <t>2014-04-29</t>
  </si>
  <si>
    <t>Citibank NA/Frankfurt;Goldman Sachs;JP Morgan</t>
  </si>
  <si>
    <t>BOCI Asia Ltd;Citigroup Global Markets Ltd;Deutsche Bank AG/Singapore;Goldman Sachs (Asia);Hongkong &amp; Shanghai Banking Corporation Ltd;JP Morgan Securities PLC;Bank of China International Ltd;Citibank NA/Frankfurt;Deutsche Bank;Goldman Sachs;HSBC Bank China Co Ltd;JP Morgan</t>
  </si>
  <si>
    <t>WHARF 4.1 05/14/24</t>
  </si>
  <si>
    <t>HK0000199148</t>
  </si>
  <si>
    <t>2014-04-28</t>
  </si>
  <si>
    <t>九龙仓集团 4.1 2024-05-14</t>
  </si>
  <si>
    <t>CHGRID 4.125 05/07/24</t>
  </si>
  <si>
    <t>USG8449WAC85</t>
  </si>
  <si>
    <t>国家电网公司 4.125 2024-05-07</t>
  </si>
  <si>
    <t>ANZ;BOC International Holdings Ltd;Citigroup Inc;Deutsche Bank;Goldman Sachs;HSBC Bank PLC;ICBC International Securities Ltd;JP Morgan Securities;Morgan Stanley;Royal Bank of Scotland;UBS Ltd</t>
  </si>
  <si>
    <t>2014-11-07</t>
  </si>
  <si>
    <t>State Grid Overseas Investment 2014 Ltd</t>
  </si>
  <si>
    <t>UBS Ltd;HSBC Bank PLC;Deutsche Bank;Citigroup Inc;Royal Bank of Scotland;Goldman Sachs;ANZ;ICBC International Securities Ltd;BOC International Holdings Ltd;Morgan Stanley;JP Morgan Securities</t>
  </si>
  <si>
    <t>US857004AC96</t>
  </si>
  <si>
    <t>中国海洋石油有限公司</t>
  </si>
  <si>
    <t>CNOOC 4.25 04/30/24</t>
  </si>
  <si>
    <t>US12591DAC56</t>
  </si>
  <si>
    <t>2014-04-23</t>
  </si>
  <si>
    <t>中国海洋石油 4.25 2024-04-30</t>
  </si>
  <si>
    <t>BOCI Asia Ltd;Citigroup Global Markets Inc;Credit Suisse Securities USA LLC;Deutsche Bank AG/Singapore;Goldman Sachs (Asia);JP Morgan Securities;Morgan Stanley &amp; Co International Limited;UBS AG/Hong Kong</t>
  </si>
  <si>
    <t>CNOOC</t>
  </si>
  <si>
    <t>2014-04-30</t>
  </si>
  <si>
    <t>CNOOC Nexen Finance (2014) ULC</t>
  </si>
  <si>
    <t>Citigroup Global Markets Inc;Deutsche Bank AG/Singapore;Morgan Stanley &amp; Co International Limited;BOCI Asia Ltd;Credit Suisse Securities USA LLC;UBS AG/Hong Kong;Goldman Sachs (Asia);JP Morgan Securities</t>
  </si>
  <si>
    <t>SUNHUN 4 04/16/24</t>
  </si>
  <si>
    <t>HK0000195922</t>
  </si>
  <si>
    <t>2014-04-07</t>
  </si>
  <si>
    <t>新鸿基地产 4 2024-04-16</t>
  </si>
  <si>
    <t>HSBC Bank PLC</t>
  </si>
  <si>
    <t>2014-04-16</t>
  </si>
  <si>
    <t>2014-04-02</t>
  </si>
  <si>
    <t>9.8274</t>
  </si>
  <si>
    <t>Standard Chartered Bank;Dao Heng Bank;BOC International China Co Ltd;Citi;Goldman Sachs (Asia)</t>
  </si>
  <si>
    <t>WHARF 4.25 04/11/24</t>
  </si>
  <si>
    <t>HK0000195435</t>
  </si>
  <si>
    <t>九龙仓集团 4.25 2024-04-11</t>
  </si>
  <si>
    <t>Barclays Bank PLC</t>
  </si>
  <si>
    <t>2014-04-11</t>
  </si>
  <si>
    <t>2014-07-11</t>
  </si>
  <si>
    <t>BOC International Holdings Ltd;China Construction Bank Corp/Hong Kong;China Merchants Securities (HK) Co Ltd;Citigroup Global Markets Inc;Commonwealth Bank of Australia;Goldman Sachs;HSBC Securities;JP Morgan Securities;Morgan Stanley;RBS Securities Corp;Scotia Capital Inc;Societe Generale;UOB Asia Limited;BOC International China Co Ltd;Citi;Dao Heng Bank;Goldman Sachs (Asia);Standard Chartered Bank</t>
  </si>
  <si>
    <t>BOC International China Co Ltd;Citi;Dao Heng Bank;Goldman Sachs (Asia);Standard Chartered Bank;BOC International Holdings Ltd;CCB International Capital Ltd;China Merchants Securities (HK) Co Ltd;Citigroup Global Markets Inc;Commonwealth Bank of Australia;Goldman Sachs;HSBC Securities;JP Morgan Securities;Morgan Stanley;RBS Securities Corp;Scotia Capital Inc;Societe Generale;UOB Asia Limited</t>
  </si>
  <si>
    <t>NWDEVL 5.25 03/19/24</t>
  </si>
  <si>
    <t>HK0000190113</t>
  </si>
  <si>
    <t>2014-03-14</t>
  </si>
  <si>
    <t>新世界发展 5.25 2024-03-19</t>
  </si>
  <si>
    <t>2014-03-19</t>
  </si>
  <si>
    <t>2014-03-13</t>
  </si>
  <si>
    <t>2014-03-05</t>
  </si>
  <si>
    <t>ICBCAS 0 03/13/24</t>
  </si>
  <si>
    <t>XS1041667681</t>
  </si>
  <si>
    <t>2014-02-25</t>
  </si>
  <si>
    <t>中国工商银行 0 2024-03-13</t>
  </si>
  <si>
    <t>ICBCAS 4.2 02/27/24</t>
  </si>
  <si>
    <t>XS1039693103</t>
  </si>
  <si>
    <t>2014-02-20</t>
  </si>
  <si>
    <t>中国工商银行 4.2 2024-02-27</t>
  </si>
  <si>
    <t>2014-02-27</t>
  </si>
  <si>
    <t>2015-02-27</t>
  </si>
  <si>
    <t>ICBC (Asia);Morgan Stanley</t>
  </si>
  <si>
    <t>CRHZCH 6 02/27/24</t>
  </si>
  <si>
    <t>XS1039273666</t>
  </si>
  <si>
    <t>华润置地 6 2024-02-27</t>
  </si>
  <si>
    <t>ABC International Holding;Bank of America Merrill Lynch;DBS Bank;HSBC;JP Morgan/Hong Kong;UBS</t>
  </si>
  <si>
    <t>JP Morgan/Hong Kong;Bank of America Merrill Lynch;UBS;DBS Bank;ABC International Holding;HSBC</t>
  </si>
  <si>
    <t>SUNHUN 3.375 02/25/24</t>
  </si>
  <si>
    <t>XS1036235882</t>
  </si>
  <si>
    <t>2014-02-18</t>
  </si>
  <si>
    <t>新鸿基地产 3.375 2024-02-25</t>
  </si>
  <si>
    <t>2014-08-25</t>
  </si>
  <si>
    <t>HKMTGC 5.15 02/21/24</t>
  </si>
  <si>
    <t>XS1035746335</t>
  </si>
  <si>
    <t>2014-02-14</t>
  </si>
  <si>
    <t>香港按揭证券 5.15 2024-02-21</t>
  </si>
  <si>
    <t>2014-02-21</t>
  </si>
  <si>
    <t>BOCAVI 5.5 02/26/24</t>
  </si>
  <si>
    <t>XS1035772760</t>
  </si>
  <si>
    <t>中银航空租赁 5.5 2024-02-26</t>
  </si>
  <si>
    <t>2014-02-26</t>
  </si>
  <si>
    <t>NWDEVL 5.5 02/28/24</t>
  </si>
  <si>
    <t>HK0000187226</t>
  </si>
  <si>
    <t>2014-02-13</t>
  </si>
  <si>
    <t>新世界发展 5.5 2024-02-28</t>
  </si>
  <si>
    <t>ANZ Banking Group</t>
  </si>
  <si>
    <t>2014-02-28</t>
  </si>
  <si>
    <t>大连万达商业管理集团股份有限公司</t>
  </si>
  <si>
    <t>DALWAN 7.25 01/29/24</t>
  </si>
  <si>
    <t>XS1023280271</t>
  </si>
  <si>
    <t>2014-01-23</t>
  </si>
  <si>
    <t>万达商业 7.25 2024-01-29</t>
  </si>
  <si>
    <t>B1/NR</t>
  </si>
  <si>
    <t>Bank of America Merrill Lynch;Barclays Bank PLC;Goldman Sachs (Asia);HSBC;UBS</t>
  </si>
  <si>
    <t>DALWAN</t>
  </si>
  <si>
    <t>2014-01-29</t>
  </si>
  <si>
    <t>Wanda Properties International Co Ltd</t>
  </si>
  <si>
    <t>万达商业地产(香港)有限公司;万达地产投资有限公司;万达商业地产海外有限公司</t>
  </si>
  <si>
    <t>Barclays Bank PLC;Bank of America Merrill Lynch;UBS;HSBC;Goldman Sachs (Asia)</t>
  </si>
  <si>
    <t>大新银行有限公司</t>
  </si>
  <si>
    <t>DAHSIN 5.25 01/29/24</t>
  </si>
  <si>
    <t>XS1021008328</t>
  </si>
  <si>
    <t>2014-01-22</t>
  </si>
  <si>
    <t>大新银行 5.25 2024-01-29</t>
  </si>
  <si>
    <t>DAHSIN</t>
  </si>
  <si>
    <t>Dah Sing Bank Ltd</t>
  </si>
  <si>
    <t>Citigroup Inc;HSBC</t>
  </si>
  <si>
    <t>HLPPY 4.75 01/30/24</t>
  </si>
  <si>
    <t>XS1025041606</t>
  </si>
  <si>
    <t>恒隆地产 4.75 2024-01-30</t>
  </si>
  <si>
    <t>2014-01-30</t>
  </si>
  <si>
    <t>WHARF 4.426 01/29/24</t>
  </si>
  <si>
    <t>HK0000183464</t>
  </si>
  <si>
    <t>2014-01-21</t>
  </si>
  <si>
    <t>九龙仓集团 4.426 2024-01-29</t>
  </si>
  <si>
    <t>NWDEVL 5.9 01/24/24</t>
  </si>
  <si>
    <t>HK0000182102</t>
  </si>
  <si>
    <t>2014-01-10</t>
  </si>
  <si>
    <t>新世界发展 5.9 2024-01-24</t>
  </si>
  <si>
    <t>2014-01-24</t>
  </si>
  <si>
    <t>置地控股有限公司</t>
  </si>
  <si>
    <t>HKLSP 4.625 01/16/24</t>
  </si>
  <si>
    <t>XS1002158027</t>
  </si>
  <si>
    <t>2014-01-08</t>
  </si>
  <si>
    <t>香港置地 4.625 2024-01-16</t>
  </si>
  <si>
    <t>新加坡交易所;瑞士证券交易所</t>
  </si>
  <si>
    <t>Dao Heng Bank;HSBC;Standard Chartered Bank Hong Kong Ltd</t>
  </si>
  <si>
    <t>HKLSP</t>
  </si>
  <si>
    <t>2014-01-16</t>
  </si>
  <si>
    <t>Hongkong Land Finance Cayman Islands Co Ltd/The</t>
  </si>
  <si>
    <t>香港置地有限公司</t>
  </si>
  <si>
    <t>Standard Chartered Bank Hong Kong Ltd;Dao Heng Bank;HSBC</t>
  </si>
  <si>
    <t>中信银行(国际)有限公司</t>
  </si>
  <si>
    <t>CINDBK 6 05/07/24</t>
  </si>
  <si>
    <t>XS0985263150</t>
  </si>
  <si>
    <t>2013-10-31</t>
  </si>
  <si>
    <t>中信银行(国际) 6 2024-05-07</t>
  </si>
  <si>
    <t>10.4959</t>
  </si>
  <si>
    <t>2013-11-07</t>
  </si>
  <si>
    <t>已于2019-05-07@100赎回。调整票面利率：发行人可于第六年末调整票面利率; 赎回：发行人可于2019年5月7日全部赎回票据</t>
  </si>
  <si>
    <t>Banco Bilbao Vizcaya Argentaria;CITIC Securities International Co Ltd;Goldman Sachs;HSBC;Royal Bank of Scotland</t>
  </si>
  <si>
    <t>CITIC Securities International Co Ltd;Royal Bank of Scotland;Banco Bilbao Vizcaya Argentaria;Goldman Sachs;HSBC</t>
  </si>
  <si>
    <t>HKGB 2.6 08/20/24</t>
  </si>
  <si>
    <t>HK0000055241</t>
  </si>
  <si>
    <t>2009-08-11</t>
  </si>
  <si>
    <t>中国香港 2.6 2024-08-20</t>
  </si>
  <si>
    <t>15.0000</t>
  </si>
  <si>
    <t>2009-08-20</t>
  </si>
  <si>
    <t>2010-02-20</t>
  </si>
  <si>
    <t>HKMTGC 0 05/20/24</t>
  </si>
  <si>
    <t>BBG00003KNV5</t>
  </si>
  <si>
    <t>2009-06-11</t>
  </si>
  <si>
    <t>香港按揭证券 0 2024-05-20</t>
  </si>
  <si>
    <t>14.9178</t>
  </si>
  <si>
    <t>2009-06-19</t>
  </si>
  <si>
    <t>HKGB 1.73 02/20/24</t>
  </si>
  <si>
    <t>HK0000051406</t>
  </si>
  <si>
    <t>2009-02-10</t>
  </si>
  <si>
    <t>中国香港 1.73 2024-02-20</t>
  </si>
  <si>
    <t>2009-02-20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</si>
</sst>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5">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8"/>
      <color indexed="8"/>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20"/>
      <color rgb="FFC49162"/>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12"/>
      <name val="微软雅黑"/>
      <family val="2"/>
      <charset val="136"/>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s>
  <fills count="2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1">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9"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9" fillId="0" borderId="0"/>
    <xf numFmtId="0" fontId="51" fillId="0" borderId="0" applyNumberFormat="0" applyFill="0" applyBorder="0" applyAlignment="0" applyProtection="0">
      <alignment vertical="center"/>
    </xf>
    <xf numFmtId="0" fontId="53" fillId="0" borderId="0"/>
    <xf numFmtId="0" fontId="54" fillId="0" borderId="0"/>
    <xf numFmtId="0" fontId="16" fillId="0" borderId="0">
      <alignment vertical="center"/>
    </xf>
    <xf numFmtId="0" fontId="58"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8" fillId="16" borderId="14" applyNumberFormat="0" applyAlignment="0" applyProtection="0"/>
    <xf numFmtId="0" fontId="79" fillId="20" borderId="18" applyNumberFormat="0" applyAlignment="0" applyProtection="0"/>
    <xf numFmtId="0" fontId="11" fillId="0" borderId="0"/>
    <xf numFmtId="0" fontId="80"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81"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9" fillId="0" borderId="0"/>
    <xf numFmtId="0" fontId="49" fillId="0" borderId="0"/>
    <xf numFmtId="0" fontId="49"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cellStyleXfs>
  <cellXfs count="277">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7" borderId="0" xfId="0" applyFont="1" applyFill="1" applyAlignment="1">
      <alignment horizontal="center" vertical="center"/>
    </xf>
    <xf numFmtId="0" fontId="20" fillId="2" borderId="0" xfId="0" applyFont="1" applyFill="1" applyAlignment="1">
      <alignment horizontal="center" vertical="center"/>
    </xf>
    <xf numFmtId="0" fontId="21" fillId="0" borderId="0" xfId="9" applyFont="1" applyAlignment="1">
      <alignment horizontal="center" vertical="center"/>
    </xf>
    <xf numFmtId="0" fontId="22" fillId="0" borderId="8" xfId="0" applyFont="1" applyBorder="1" applyAlignment="1">
      <alignment horizontal="center"/>
    </xf>
    <xf numFmtId="0" fontId="22" fillId="0" borderId="8" xfId="0" applyFont="1" applyBorder="1" applyAlignment="1">
      <alignment horizontal="center" vertical="center"/>
    </xf>
    <xf numFmtId="0" fontId="24"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7" fillId="2" borderId="0" xfId="2" applyFont="1" applyFill="1"/>
    <xf numFmtId="0" fontId="12" fillId="2" borderId="0" xfId="2" applyFill="1"/>
    <xf numFmtId="0" fontId="28" fillId="2" borderId="0" xfId="2" applyFont="1" applyFill="1" applyAlignment="1">
      <alignment horizontal="center" vertical="center"/>
    </xf>
    <xf numFmtId="0" fontId="29" fillId="2" borderId="0" xfId="2" applyFont="1" applyFill="1"/>
    <xf numFmtId="169" fontId="29" fillId="2" borderId="0" xfId="2" applyNumberFormat="1" applyFont="1" applyFill="1"/>
    <xf numFmtId="0" fontId="28" fillId="2" borderId="0" xfId="2" applyFont="1" applyFill="1"/>
    <xf numFmtId="0" fontId="27" fillId="2" borderId="0" xfId="2" applyFont="1" applyFill="1" applyAlignment="1">
      <alignment horizontal="right"/>
    </xf>
    <xf numFmtId="167" fontId="27" fillId="2" borderId="0" xfId="14" applyNumberFormat="1" applyFont="1" applyFill="1" applyBorder="1" applyAlignment="1">
      <alignment horizontal="right"/>
    </xf>
    <xf numFmtId="165" fontId="27" fillId="2" borderId="0" xfId="2" applyNumberFormat="1" applyFont="1" applyFill="1"/>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21" fillId="2" borderId="0" xfId="9" applyFont="1" applyFill="1" applyAlignment="1">
      <alignment horizontal="center" vertical="center"/>
    </xf>
    <xf numFmtId="0" fontId="41" fillId="2" borderId="0" xfId="0" applyFont="1" applyFill="1" applyAlignment="1">
      <alignment horizontal="center" vertical="center"/>
    </xf>
    <xf numFmtId="0" fontId="42" fillId="2" borderId="0" xfId="0" applyFont="1" applyFill="1" applyAlignment="1">
      <alignment horizontal="center" vertical="center"/>
    </xf>
    <xf numFmtId="168" fontId="44" fillId="2" borderId="0" xfId="0" applyNumberFormat="1" applyFont="1" applyFill="1" applyAlignment="1">
      <alignment horizontal="center" vertical="center"/>
    </xf>
    <xf numFmtId="0" fontId="0" fillId="2" borderId="0" xfId="0" applyFill="1" applyAlignment="1"/>
    <xf numFmtId="171" fontId="45" fillId="7" borderId="0" xfId="0" applyNumberFormat="1" applyFont="1" applyFill="1" applyAlignment="1">
      <alignment horizontal="left" vertical="center"/>
    </xf>
    <xf numFmtId="171" fontId="0" fillId="2" borderId="0" xfId="0" applyNumberFormat="1" applyFill="1">
      <alignment vertical="center"/>
    </xf>
    <xf numFmtId="0" fontId="47" fillId="0" borderId="0" xfId="0" applyFont="1" applyAlignment="1">
      <alignment horizontal="left"/>
    </xf>
    <xf numFmtId="0" fontId="47" fillId="0" borderId="0" xfId="0" applyFont="1" applyAlignment="1">
      <alignment horizontal="left" vertical="center"/>
    </xf>
    <xf numFmtId="0" fontId="0" fillId="0" borderId="0" xfId="0" applyAlignment="1">
      <alignment horizontal="center" vertical="center"/>
    </xf>
    <xf numFmtId="0" fontId="45" fillId="7" borderId="0" xfId="0" applyFont="1" applyFill="1" applyAlignment="1">
      <alignment horizontal="left"/>
    </xf>
    <xf numFmtId="0" fontId="27" fillId="2" borderId="0" xfId="19" applyFont="1" applyFill="1"/>
    <xf numFmtId="0" fontId="8" fillId="2" borderId="0" xfId="19" applyFill="1"/>
    <xf numFmtId="0" fontId="28" fillId="2" borderId="0" xfId="19" applyFont="1" applyFill="1" applyAlignment="1">
      <alignment horizontal="center" vertical="center"/>
    </xf>
    <xf numFmtId="0" fontId="28" fillId="2" borderId="0" xfId="19" applyFont="1" applyFill="1"/>
    <xf numFmtId="0" fontId="29" fillId="2" borderId="0" xfId="19" applyFont="1" applyFill="1"/>
    <xf numFmtId="169" fontId="29" fillId="2" borderId="0" xfId="19" applyNumberFormat="1" applyFont="1" applyFill="1"/>
    <xf numFmtId="0" fontId="31" fillId="2" borderId="9" xfId="19" applyFont="1" applyFill="1" applyBorder="1"/>
    <xf numFmtId="0" fontId="32" fillId="2" borderId="9" xfId="19" applyFont="1" applyFill="1" applyBorder="1" applyAlignment="1">
      <alignment horizontal="center" vertical="center"/>
    </xf>
    <xf numFmtId="0" fontId="33" fillId="2" borderId="0" xfId="19" applyFont="1" applyFill="1"/>
    <xf numFmtId="0" fontId="34" fillId="5" borderId="0" xfId="19" applyFont="1" applyFill="1"/>
    <xf numFmtId="0" fontId="31" fillId="5" borderId="0" xfId="19" applyFont="1" applyFill="1" applyAlignment="1">
      <alignment horizontal="center" vertical="center"/>
    </xf>
    <xf numFmtId="0" fontId="35" fillId="2" borderId="1" xfId="19" applyFont="1" applyFill="1" applyBorder="1" applyAlignment="1">
      <alignment vertical="center" wrapText="1"/>
    </xf>
    <xf numFmtId="3" fontId="36" fillId="15" borderId="2" xfId="19" applyNumberFormat="1" applyFont="1" applyFill="1" applyBorder="1" applyAlignment="1">
      <alignment horizontal="center" vertical="center" wrapText="1"/>
    </xf>
    <xf numFmtId="10" fontId="37" fillId="2" borderId="3"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0" fontId="35" fillId="2" borderId="4" xfId="19" applyFont="1" applyFill="1" applyBorder="1" applyAlignment="1">
      <alignment vertical="center" wrapText="1"/>
    </xf>
    <xf numFmtId="10" fontId="36" fillId="15" borderId="2" xfId="21" applyNumberFormat="1" applyFont="1" applyFill="1" applyBorder="1" applyAlignment="1">
      <alignment horizontal="center" vertical="center" wrapText="1"/>
    </xf>
    <xf numFmtId="1" fontId="37" fillId="2" borderId="3" xfId="19" applyNumberFormat="1" applyFont="1" applyFill="1" applyBorder="1" applyAlignment="1">
      <alignment horizontal="center" vertical="center" wrapText="1"/>
    </xf>
    <xf numFmtId="1" fontId="36" fillId="2" borderId="3" xfId="20" applyNumberFormat="1" applyFont="1" applyFill="1" applyBorder="1" applyAlignment="1">
      <alignment horizontal="center" vertical="center" wrapText="1"/>
    </xf>
    <xf numFmtId="0" fontId="36" fillId="5" borderId="0" xfId="19" applyFont="1" applyFill="1" applyAlignment="1">
      <alignment horizontal="center" vertical="center"/>
    </xf>
    <xf numFmtId="0" fontId="35" fillId="2" borderId="11" xfId="19" applyFont="1" applyFill="1" applyBorder="1" applyAlignment="1">
      <alignment vertical="center" wrapText="1"/>
    </xf>
    <xf numFmtId="4" fontId="36" fillId="15" borderId="12" xfId="19" applyNumberFormat="1" applyFont="1" applyFill="1" applyBorder="1" applyAlignment="1">
      <alignment horizontal="center" vertical="center" wrapText="1"/>
    </xf>
    <xf numFmtId="10" fontId="37" fillId="2" borderId="13"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0" fontId="8" fillId="0" borderId="0" xfId="19"/>
    <xf numFmtId="0" fontId="23" fillId="2" borderId="0" xfId="0" applyFont="1" applyFill="1" applyAlignment="1">
      <alignment horizontal="center" vertical="center"/>
    </xf>
    <xf numFmtId="0" fontId="25" fillId="2" borderId="0" xfId="0" applyFont="1" applyFill="1" applyAlignment="1">
      <alignment horizontal="center" vertical="center"/>
    </xf>
    <xf numFmtId="0" fontId="26" fillId="2" borderId="0" xfId="0" applyFont="1" applyFill="1" applyAlignment="1">
      <alignment horizontal="center" vertical="center" wrapText="1"/>
    </xf>
    <xf numFmtId="0" fontId="24" fillId="2" borderId="0" xfId="0" applyFont="1" applyFill="1" applyAlignment="1">
      <alignment horizontal="center" vertical="center"/>
    </xf>
    <xf numFmtId="0" fontId="38" fillId="2" borderId="7" xfId="0" applyFont="1" applyFill="1" applyBorder="1" applyAlignment="1">
      <alignment horizontal="center" vertical="center"/>
    </xf>
    <xf numFmtId="0" fontId="19" fillId="2" borderId="0" xfId="0" applyFont="1" applyFill="1" applyAlignment="1">
      <alignment horizontal="center" vertical="center"/>
    </xf>
    <xf numFmtId="0" fontId="48"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9" fillId="2" borderId="0" xfId="22" applyFill="1"/>
    <xf numFmtId="0" fontId="40"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9"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50" fillId="2" borderId="9" xfId="0" applyFont="1" applyFill="1" applyBorder="1" applyProtection="1">
      <alignment vertical="center"/>
      <protection hidden="1"/>
    </xf>
    <xf numFmtId="0" fontId="51" fillId="0" borderId="0" xfId="23">
      <alignment vertical="center"/>
    </xf>
    <xf numFmtId="0" fontId="52" fillId="2" borderId="0" xfId="0" applyFont="1" applyFill="1" applyAlignment="1">
      <alignment horizontal="lef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14" fontId="27" fillId="2" borderId="0" xfId="2" applyNumberFormat="1" applyFont="1" applyFill="1"/>
    <xf numFmtId="0" fontId="48" fillId="0" borderId="0" xfId="9" applyFont="1"/>
    <xf numFmtId="0" fontId="18" fillId="2" borderId="0" xfId="0" applyFont="1" applyFill="1" applyAlignment="1">
      <alignment horizontal="center" vertical="center"/>
    </xf>
    <xf numFmtId="0" fontId="54"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5" fillId="2" borderId="0" xfId="0" applyFont="1" applyFill="1">
      <alignment vertical="center"/>
    </xf>
    <xf numFmtId="168" fontId="43"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6" fillId="2" borderId="0" xfId="0" applyFont="1" applyFill="1" applyAlignment="1">
      <alignment horizontal="left" vertical="center"/>
    </xf>
    <xf numFmtId="0" fontId="57"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9" fillId="0" borderId="0" xfId="22"/>
    <xf numFmtId="0" fontId="58" fillId="0" borderId="0" xfId="27"/>
    <xf numFmtId="0" fontId="59" fillId="0" borderId="6" xfId="27" applyFont="1" applyBorder="1" applyAlignment="1">
      <alignment horizontal="center" vertical="top"/>
    </xf>
    <xf numFmtId="14" fontId="27" fillId="2" borderId="0" xfId="19" applyNumberFormat="1" applyFont="1" applyFill="1"/>
    <xf numFmtId="1" fontId="46" fillId="17" borderId="0" xfId="17" applyNumberFormat="1" applyFont="1" applyFill="1" applyBorder="1" applyAlignment="1" applyProtection="1">
      <alignment horizontal="center"/>
      <protection locked="0"/>
    </xf>
    <xf numFmtId="14" fontId="28"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60" fillId="0" borderId="0" xfId="0" applyFont="1">
      <alignment vertical="center"/>
    </xf>
    <xf numFmtId="0" fontId="0" fillId="2" borderId="0" xfId="0" quotePrefix="1" applyFill="1">
      <alignment vertical="center"/>
    </xf>
    <xf numFmtId="0" fontId="62"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4" fillId="2" borderId="0" xfId="9" applyFont="1" applyFill="1"/>
    <xf numFmtId="0" fontId="65" fillId="0" borderId="0" xfId="9" applyFont="1"/>
    <xf numFmtId="0" fontId="66" fillId="0" borderId="0" xfId="9" applyFont="1"/>
    <xf numFmtId="0" fontId="67" fillId="0" borderId="0" xfId="0" applyFont="1">
      <alignment vertical="center"/>
    </xf>
    <xf numFmtId="0" fontId="68" fillId="0" borderId="0" xfId="0" applyFont="1">
      <alignment vertical="center"/>
    </xf>
    <xf numFmtId="0" fontId="68" fillId="0" borderId="0" xfId="9" applyFont="1"/>
    <xf numFmtId="0" fontId="70" fillId="2" borderId="0" xfId="9" applyFont="1" applyFill="1"/>
    <xf numFmtId="0" fontId="71"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2"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4" fillId="5" borderId="0" xfId="0" quotePrefix="1" applyFont="1" applyFill="1" applyAlignment="1" applyProtection="1">
      <alignment horizontal="center" vertical="center"/>
      <protection hidden="1"/>
    </xf>
    <xf numFmtId="0" fontId="75" fillId="8" borderId="0" xfId="0" applyFont="1" applyFill="1" applyAlignment="1">
      <alignment horizontal="center" vertical="center"/>
    </xf>
    <xf numFmtId="0" fontId="38" fillId="2" borderId="0" xfId="0" applyFont="1" applyFill="1" applyAlignment="1">
      <alignment horizontal="center" vertical="center"/>
    </xf>
    <xf numFmtId="0" fontId="75" fillId="0" borderId="0" xfId="0" applyFont="1" applyAlignment="1">
      <alignment horizontal="center" vertical="center"/>
    </xf>
    <xf numFmtId="0" fontId="76" fillId="2" borderId="0" xfId="0" applyFont="1" applyFill="1" applyAlignment="1">
      <alignment horizontal="center" vertical="center"/>
    </xf>
    <xf numFmtId="0" fontId="77" fillId="2" borderId="0" xfId="0" applyFont="1" applyFill="1" applyAlignment="1">
      <alignment horizontal="center" vertical="center"/>
    </xf>
    <xf numFmtId="0" fontId="73" fillId="9" borderId="6" xfId="0" applyFont="1" applyFill="1" applyBorder="1" applyAlignment="1">
      <alignment horizontal="center" vertical="center" wrapText="1"/>
    </xf>
    <xf numFmtId="0" fontId="63" fillId="19" borderId="6" xfId="9" applyFont="1" applyFill="1" applyBorder="1" applyAlignment="1">
      <alignment horizontal="center" vertical="center" wrapText="1"/>
    </xf>
    <xf numFmtId="0" fontId="63" fillId="19" borderId="17" xfId="9" applyFont="1" applyFill="1" applyBorder="1" applyAlignment="1">
      <alignment vertical="center" wrapText="1"/>
    </xf>
    <xf numFmtId="0" fontId="63" fillId="19" borderId="9" xfId="9" applyFont="1" applyFill="1" applyBorder="1" applyAlignment="1">
      <alignment vertical="center" wrapText="1"/>
    </xf>
    <xf numFmtId="0" fontId="0" fillId="19" borderId="0" xfId="0" applyFill="1">
      <alignment vertical="center"/>
    </xf>
    <xf numFmtId="164" fontId="74"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4"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4" fillId="5" borderId="0" xfId="0" quotePrefix="1" applyNumberFormat="1" applyFont="1" applyFill="1" applyAlignment="1" applyProtection="1">
      <alignment horizontal="center" vertical="center"/>
      <protection hidden="1"/>
    </xf>
    <xf numFmtId="168" fontId="74"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8" fillId="2" borderId="0" xfId="58" applyFont="1" applyFill="1"/>
    <xf numFmtId="0" fontId="48" fillId="4" borderId="0" xfId="9" applyFont="1" applyFill="1"/>
    <xf numFmtId="0" fontId="82"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5" fillId="0" borderId="0" xfId="19" applyFont="1" applyAlignment="1">
      <alignment horizontal="center" vertical="center"/>
    </xf>
    <xf numFmtId="14" fontId="45"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8" fillId="2" borderId="9" xfId="58" applyFont="1" applyFill="1" applyBorder="1"/>
    <xf numFmtId="0" fontId="0" fillId="2" borderId="24" xfId="0" applyFill="1" applyBorder="1">
      <alignment vertical="center"/>
    </xf>
    <xf numFmtId="0" fontId="28" fillId="2" borderId="19" xfId="19" applyFont="1" applyFill="1" applyBorder="1"/>
    <xf numFmtId="0" fontId="28" fillId="2" borderId="20" xfId="19" applyFont="1" applyFill="1" applyBorder="1"/>
    <xf numFmtId="0" fontId="27" fillId="2" borderId="21" xfId="19" applyFont="1" applyFill="1" applyBorder="1"/>
    <xf numFmtId="14" fontId="28" fillId="2" borderId="22" xfId="19" applyNumberFormat="1" applyFont="1" applyFill="1" applyBorder="1"/>
    <xf numFmtId="0" fontId="28" fillId="2" borderId="23" xfId="19" applyFont="1" applyFill="1" applyBorder="1"/>
    <xf numFmtId="14" fontId="27" fillId="2" borderId="22" xfId="19" applyNumberFormat="1" applyFont="1" applyFill="1" applyBorder="1"/>
    <xf numFmtId="14" fontId="27" fillId="2" borderId="23" xfId="19" applyNumberFormat="1" applyFont="1" applyFill="1" applyBorder="1"/>
    <xf numFmtId="14" fontId="27" fillId="2" borderId="17" xfId="19" applyNumberFormat="1" applyFont="1" applyFill="1" applyBorder="1"/>
    <xf numFmtId="0" fontId="27" fillId="2" borderId="9" xfId="19" applyFont="1" applyFill="1" applyBorder="1"/>
    <xf numFmtId="14" fontId="27"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3" fillId="0" borderId="0" xfId="0" applyFont="1" applyAlignment="1">
      <alignment horizontal="left" vertical="center"/>
    </xf>
    <xf numFmtId="0" fontId="84" fillId="0" borderId="0" xfId="0" applyFont="1" applyAlignment="1">
      <alignment horizontal="left" vertical="center"/>
    </xf>
    <xf numFmtId="0" fontId="0" fillId="2" borderId="0" xfId="0" applyFill="1" applyAlignment="1">
      <alignment horizontal="left" vertical="center"/>
    </xf>
    <xf numFmtId="0" fontId="85" fillId="10" borderId="0" xfId="2" applyFont="1" applyFill="1"/>
    <xf numFmtId="0" fontId="86" fillId="2" borderId="0" xfId="2" applyFont="1" applyFill="1"/>
    <xf numFmtId="0" fontId="87" fillId="2" borderId="0" xfId="2" applyFont="1" applyFill="1"/>
    <xf numFmtId="0" fontId="88" fillId="2" borderId="0" xfId="2" applyFont="1" applyFill="1" applyAlignment="1">
      <alignment horizontal="center" vertical="center"/>
    </xf>
    <xf numFmtId="0" fontId="89" fillId="2" borderId="0" xfId="2" applyFont="1" applyFill="1"/>
    <xf numFmtId="169" fontId="89" fillId="2" borderId="0" xfId="2" applyNumberFormat="1" applyFont="1" applyFill="1"/>
    <xf numFmtId="14" fontId="86" fillId="4" borderId="0" xfId="2" applyNumberFormat="1" applyFont="1" applyFill="1"/>
    <xf numFmtId="14" fontId="88" fillId="0" borderId="0" xfId="2" applyNumberFormat="1" applyFont="1" applyAlignment="1">
      <alignment horizontal="center" vertical="center"/>
    </xf>
    <xf numFmtId="14" fontId="90" fillId="2" borderId="0" xfId="2" applyNumberFormat="1" applyFont="1" applyFill="1" applyAlignment="1">
      <alignment horizontal="center" vertical="center"/>
    </xf>
    <xf numFmtId="0" fontId="88" fillId="2" borderId="0" xfId="2" applyFont="1" applyFill="1"/>
    <xf numFmtId="0" fontId="86" fillId="2" borderId="9" xfId="2" applyFont="1" applyFill="1" applyBorder="1"/>
    <xf numFmtId="0" fontId="86" fillId="2" borderId="27" xfId="2" applyFont="1" applyFill="1" applyBorder="1"/>
    <xf numFmtId="0" fontId="86" fillId="2" borderId="23" xfId="2" applyFont="1" applyFill="1" applyBorder="1" applyAlignment="1">
      <alignment horizontal="left" vertical="center"/>
    </xf>
    <xf numFmtId="0" fontId="86" fillId="2" borderId="23" xfId="2" applyFont="1" applyFill="1" applyBorder="1"/>
    <xf numFmtId="0" fontId="86" fillId="2" borderId="24" xfId="2" applyFont="1" applyFill="1" applyBorder="1"/>
    <xf numFmtId="14" fontId="86" fillId="2" borderId="23" xfId="2" applyNumberFormat="1" applyFont="1" applyFill="1" applyBorder="1"/>
    <xf numFmtId="0" fontId="86" fillId="2" borderId="29" xfId="2" applyFont="1" applyFill="1" applyBorder="1"/>
    <xf numFmtId="0" fontId="86" fillId="2" borderId="26" xfId="2" applyFont="1" applyFill="1" applyBorder="1"/>
    <xf numFmtId="14" fontId="86" fillId="2" borderId="26" xfId="2" applyNumberFormat="1" applyFont="1" applyFill="1" applyBorder="1"/>
    <xf numFmtId="0" fontId="91" fillId="2" borderId="26" xfId="2" applyFont="1" applyFill="1" applyBorder="1"/>
    <xf numFmtId="0" fontId="86" fillId="2" borderId="26" xfId="28" applyFont="1" applyFill="1" applyBorder="1"/>
    <xf numFmtId="14" fontId="86" fillId="2" borderId="26" xfId="28" applyNumberFormat="1" applyFont="1" applyFill="1" applyBorder="1"/>
    <xf numFmtId="0" fontId="86" fillId="2" borderId="30" xfId="28" applyFont="1" applyFill="1" applyBorder="1"/>
    <xf numFmtId="0" fontId="92" fillId="11" borderId="31" xfId="2" applyFont="1" applyFill="1" applyBorder="1" applyAlignment="1">
      <alignment horizontal="left" vertical="center"/>
    </xf>
    <xf numFmtId="0" fontId="92" fillId="11" borderId="32" xfId="2" applyFont="1" applyFill="1" applyBorder="1" applyAlignment="1">
      <alignment horizontal="left" vertical="center"/>
    </xf>
    <xf numFmtId="0" fontId="93" fillId="11" borderId="32" xfId="2" applyFont="1" applyFill="1" applyBorder="1" applyAlignment="1">
      <alignment horizontal="left" vertical="center"/>
    </xf>
    <xf numFmtId="0" fontId="92" fillId="11" borderId="32" xfId="28" applyFont="1" applyFill="1" applyBorder="1" applyAlignment="1">
      <alignment horizontal="left" vertical="center"/>
    </xf>
    <xf numFmtId="0" fontId="86" fillId="2" borderId="32" xfId="2" applyFont="1" applyFill="1" applyBorder="1"/>
    <xf numFmtId="0" fontId="86" fillId="2" borderId="33" xfId="2" applyFont="1" applyFill="1" applyBorder="1"/>
    <xf numFmtId="22" fontId="91" fillId="2" borderId="31" xfId="15" applyFont="1" applyFill="1" applyBorder="1" applyAlignment="1">
      <alignment horizontal="left" vertical="center"/>
    </xf>
    <xf numFmtId="22" fontId="91" fillId="2" borderId="32" xfId="15" applyFont="1" applyFill="1" applyBorder="1" applyAlignment="1">
      <alignment horizontal="left" vertical="center"/>
    </xf>
    <xf numFmtId="0" fontId="91" fillId="2" borderId="32" xfId="2" applyFont="1" applyFill="1" applyBorder="1"/>
    <xf numFmtId="0" fontId="88" fillId="2" borderId="32" xfId="2" applyFont="1" applyFill="1" applyBorder="1"/>
    <xf numFmtId="22" fontId="91" fillId="2" borderId="32" xfId="15" applyFont="1" applyFill="1" applyBorder="1" applyAlignment="1">
      <alignment horizontal="left"/>
    </xf>
    <xf numFmtId="0" fontId="86" fillId="2" borderId="31" xfId="2" applyFont="1" applyFill="1" applyBorder="1" applyAlignment="1">
      <alignment horizontal="left" vertical="center"/>
    </xf>
    <xf numFmtId="0" fontId="86" fillId="2" borderId="32" xfId="2" applyFont="1" applyFill="1" applyBorder="1" applyAlignment="1">
      <alignment horizontal="left"/>
    </xf>
    <xf numFmtId="0" fontId="86" fillId="2" borderId="32" xfId="2" applyFont="1" applyFill="1" applyBorder="1" applyAlignment="1">
      <alignment horizontal="left" vertical="center"/>
    </xf>
    <xf numFmtId="0" fontId="86" fillId="2" borderId="31" xfId="2" applyFont="1" applyFill="1" applyBorder="1" applyAlignment="1">
      <alignment horizontal="left"/>
    </xf>
    <xf numFmtId="0" fontId="92" fillId="12" borderId="34" xfId="2" applyFont="1" applyFill="1" applyBorder="1" applyAlignment="1">
      <alignment horizontal="left"/>
    </xf>
    <xf numFmtId="0" fontId="92" fillId="13" borderId="35" xfId="2" applyFont="1" applyFill="1" applyBorder="1" applyAlignment="1">
      <alignment horizontal="left"/>
    </xf>
    <xf numFmtId="0" fontId="92" fillId="3" borderId="35" xfId="2" applyFont="1" applyFill="1" applyBorder="1" applyAlignment="1">
      <alignment horizontal="left"/>
    </xf>
    <xf numFmtId="0" fontId="92" fillId="14" borderId="35" xfId="2" applyFont="1" applyFill="1" applyBorder="1" applyAlignment="1">
      <alignment horizontal="left"/>
    </xf>
    <xf numFmtId="0" fontId="86" fillId="2" borderId="35" xfId="2" applyFont="1" applyFill="1" applyBorder="1" applyAlignment="1">
      <alignment horizontal="right"/>
    </xf>
    <xf numFmtId="0" fontId="86" fillId="2" borderId="35" xfId="2" applyFont="1" applyFill="1" applyBorder="1" applyAlignment="1">
      <alignment horizontal="center"/>
    </xf>
    <xf numFmtId="0" fontId="86" fillId="2" borderId="36" xfId="2" applyFont="1" applyFill="1" applyBorder="1" applyAlignment="1">
      <alignment horizontal="center"/>
    </xf>
    <xf numFmtId="0" fontId="86" fillId="2" borderId="31" xfId="2" applyFont="1" applyFill="1" applyBorder="1" applyAlignment="1">
      <alignment horizontal="right"/>
    </xf>
    <xf numFmtId="0" fontId="86" fillId="2" borderId="32" xfId="2" applyFont="1" applyFill="1" applyBorder="1" applyAlignment="1">
      <alignment horizontal="right"/>
    </xf>
    <xf numFmtId="167" fontId="86" fillId="2" borderId="32" xfId="14" applyNumberFormat="1" applyFont="1" applyFill="1" applyBorder="1" applyAlignment="1">
      <alignment horizontal="right"/>
    </xf>
    <xf numFmtId="0" fontId="86" fillId="2" borderId="33" xfId="2" applyFont="1" applyFill="1" applyBorder="1" applyAlignment="1">
      <alignment horizontal="right"/>
    </xf>
    <xf numFmtId="165" fontId="86" fillId="2" borderId="32" xfId="2" applyNumberFormat="1" applyFont="1" applyFill="1" applyBorder="1"/>
    <xf numFmtId="0" fontId="86" fillId="2" borderId="31" xfId="2" applyFont="1" applyFill="1" applyBorder="1"/>
    <xf numFmtId="0" fontId="87" fillId="2" borderId="32" xfId="2" applyFont="1" applyFill="1" applyBorder="1"/>
    <xf numFmtId="0" fontId="88" fillId="2" borderId="32" xfId="2" applyFont="1" applyFill="1" applyBorder="1" applyAlignment="1">
      <alignment horizontal="center" vertical="center"/>
    </xf>
    <xf numFmtId="0" fontId="89" fillId="2" borderId="32" xfId="2" applyFont="1" applyFill="1" applyBorder="1"/>
    <xf numFmtId="169" fontId="89" fillId="2" borderId="32" xfId="2" applyNumberFormat="1" applyFont="1" applyFill="1" applyBorder="1"/>
    <xf numFmtId="167" fontId="27" fillId="2" borderId="0" xfId="14" applyNumberFormat="1" applyFont="1" applyFill="1" applyAlignment="1">
      <alignment horizontal="right"/>
    </xf>
    <xf numFmtId="167" fontId="27" fillId="2" borderId="0" xfId="14" applyNumberFormat="1" applyFont="1" applyFill="1" applyAlignment="1"/>
    <xf numFmtId="167" fontId="0" fillId="0" borderId="0" xfId="14" applyNumberFormat="1" applyFont="1" applyAlignment="1"/>
    <xf numFmtId="10" fontId="0" fillId="0" borderId="0" xfId="14" applyNumberFormat="1" applyFont="1" applyFill="1" applyBorder="1" applyAlignment="1">
      <alignment horizontal="center" vertical="center" wrapText="1" readingOrder="1"/>
    </xf>
    <xf numFmtId="14" fontId="36" fillId="2" borderId="3" xfId="20" applyNumberFormat="1" applyFont="1" applyFill="1" applyBorder="1" applyAlignment="1">
      <alignment horizontal="center" vertical="center" wrapText="1"/>
    </xf>
    <xf numFmtId="14" fontId="31" fillId="5" borderId="0" xfId="19" applyNumberFormat="1" applyFont="1" applyFill="1" applyAlignment="1">
      <alignment horizontal="center" vertical="center"/>
    </xf>
    <xf numFmtId="14" fontId="36" fillId="5" borderId="0" xfId="19" applyNumberFormat="1" applyFont="1" applyFill="1" applyAlignment="1">
      <alignment horizontal="center" vertical="center"/>
    </xf>
    <xf numFmtId="14" fontId="28" fillId="2" borderId="0" xfId="19" applyNumberFormat="1" applyFont="1" applyFill="1" applyAlignment="1">
      <alignment horizontal="center" vertical="center"/>
    </xf>
    <xf numFmtId="0" fontId="0" fillId="0" borderId="0" xfId="0" applyProtection="1">
      <alignment vertical="center"/>
      <protection locked="0"/>
    </xf>
    <xf numFmtId="0" fontId="94" fillId="9" borderId="6" xfId="0" applyFont="1" applyFill="1" applyBorder="1" applyAlignment="1">
      <alignment horizontal="center" vertical="center" wrapText="1"/>
    </xf>
    <xf numFmtId="0" fontId="94" fillId="0" borderId="6" xfId="0" applyFont="1" applyBorder="1" applyAlignment="1">
      <alignment horizontal="left"/>
    </xf>
    <xf numFmtId="0" fontId="94" fillId="0" borderId="6" xfId="0" applyFont="1" applyBorder="1" applyAlignment="1">
      <alignment horizontal="right"/>
    </xf>
    <xf numFmtId="0" fontId="19" fillId="8" borderId="0" xfId="0" applyFont="1" applyFill="1" applyAlignment="1" applyProtection="1">
      <alignment horizontal="center" vertical="center"/>
    </xf>
    <xf numFmtId="1" fontId="27" fillId="2" borderId="0" xfId="19" applyNumberFormat="1" applyFont="1" applyFill="1"/>
  </cellXfs>
  <cellStyles count="81">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D4C4AA"/>
      <color rgb="FF888AA6"/>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800100</xdr:colOff>
      <xdr:row>1</xdr:row>
      <xdr:rowOff>0</xdr:rowOff>
    </xdr:to>
    <xdr:pic>
      <xdr:nvPicPr>
        <xdr:cNvPr id="8" name="Picture 7" descr="Pictur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108857</xdr:colOff>
      <xdr:row>3</xdr:row>
      <xdr:rowOff>190500</xdr:rowOff>
    </xdr:from>
    <xdr:to>
      <xdr:col>11</xdr:col>
      <xdr:colOff>646214</xdr:colOff>
      <xdr:row>7</xdr:row>
      <xdr:rowOff>78369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402036" y="802821"/>
          <a:ext cx="5109357" cy="704298"/>
        </a:xfrm>
        <a:prstGeom prst="rect">
          <a:avLst/>
        </a:prstGeom>
      </xdr:spPr>
    </xdr:pic>
    <xdr:clientData/>
  </xdr:twoCellAnchor>
  <xdr:twoCellAnchor editAs="oneCell">
    <xdr:from>
      <xdr:col>5</xdr:col>
      <xdr:colOff>132522</xdr:colOff>
      <xdr:row>10</xdr:row>
      <xdr:rowOff>93032</xdr:rowOff>
    </xdr:from>
    <xdr:to>
      <xdr:col>17</xdr:col>
      <xdr:colOff>249706</xdr:colOff>
      <xdr:row>16</xdr:row>
      <xdr:rowOff>100952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5416826" y="2105706"/>
          <a:ext cx="9261184" cy="1200616"/>
        </a:xfrm>
        <a:prstGeom prst="rect">
          <a:avLst/>
        </a:prstGeom>
      </xdr:spPr>
    </xdr:pic>
    <xdr:clientData/>
  </xdr:twoCellAnchor>
  <xdr:twoCellAnchor editAs="oneCell">
    <xdr:from>
      <xdr:col>5</xdr:col>
      <xdr:colOff>149088</xdr:colOff>
      <xdr:row>18</xdr:row>
      <xdr:rowOff>36054</xdr:rowOff>
    </xdr:from>
    <xdr:to>
      <xdr:col>16</xdr:col>
      <xdr:colOff>327558</xdr:colOff>
      <xdr:row>23</xdr:row>
      <xdr:rowOff>126621</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5433392" y="3638989"/>
          <a:ext cx="8560470" cy="1084480"/>
        </a:xfrm>
        <a:prstGeom prst="rect">
          <a:avLst/>
        </a:prstGeom>
      </xdr:spPr>
    </xdr:pic>
    <xdr:clientData/>
  </xdr:twoCellAnchor>
  <xdr:twoCellAnchor editAs="oneCell">
    <xdr:from>
      <xdr:col>5</xdr:col>
      <xdr:colOff>173935</xdr:colOff>
      <xdr:row>25</xdr:row>
      <xdr:rowOff>140733</xdr:rowOff>
    </xdr:from>
    <xdr:to>
      <xdr:col>19</xdr:col>
      <xdr:colOff>56372</xdr:colOff>
      <xdr:row>34</xdr:row>
      <xdr:rowOff>118312</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5458239" y="5135146"/>
          <a:ext cx="10550437" cy="176662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648452</xdr:colOff>
      <xdr:row>0</xdr:row>
      <xdr:rowOff>51289</xdr:rowOff>
    </xdr:from>
    <xdr:to>
      <xdr:col>5</xdr:col>
      <xdr:colOff>1286672</xdr:colOff>
      <xdr:row>1</xdr:row>
      <xdr:rowOff>266068</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6548" y="51289"/>
          <a:ext cx="638220" cy="64706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00000000-0016-0000-0000-000000000000}" autoFormatId="16" applyNumberFormats="0" applyBorderFormats="0" applyFontFormats="0" applyPatternFormats="0" applyAlignmentFormats="0" applyWidthHeightFormats="0">
  <queryTableRefresh nextId="2">
    <queryTableFields count="1">
      <queryTableField id="1" name="发行品种"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ableType="queryTable" totalsRowShown="0">
  <autoFilter ref="B29:B52" xr:uid="{00000000-0009-0000-0100-000006000000}"/>
  <tableColumns count="1">
    <tableColumn id="1" xr3:uid="{00000000-0010-0000-0100-000001000000}" uniqueName="1" name="发行品种" queryTableFieldId="1"/>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Row],[Index]]&gt;$A$2,"",TEXT(INDEX(美元债一级!$A$2:$BO$2879,tbl_dmi_isin[[#This Row],[Index]]+1,MATCH(B$2,美元债一级!$2:$2,0)),"yyyy/mm/dd"))</calculatedColumnFormula>
    </tableColumn>
    <tableColumn id="1" xr3:uid="{00000000-0010-0000-0500-000001000000}" name="ISIN" dataDxfId="168">
      <calculatedColumnFormula>IF(tbl_dmi_isin[[#This Row],[Index]]&gt;$A$2,"",INDEX(美元债一级!$A$2:$BO$2880,tbl_dmi_isin[[#This Row],[Index]]+1,MATCH(C$2,美元债一级!$2:$2,0)))</calculatedColumnFormula>
    </tableColumn>
    <tableColumn id="23" xr3:uid="{00000000-0010-0000-0500-000017000000}" name="信用主体" dataDxfId="167">
      <calculatedColumnFormula>IF(tbl_dmi_isin[[#This Row],[Index]]&gt;$A$2,"",INDEX(美元债一级!$A$2:$BO$2880,tbl_dmi_isin[[#This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浮息息差"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Parent company tiker" dataDxfId="148">
      <calculatedColumnFormula>IF(tbl_dmi_isin[[#This Row],[Index]]&gt;$A$2,"",INDEX(Corp_value!$A$1:$EC$2998,MATCH(tbl_dmi_isin[[#This Row],[ISIN]],Corp_value!$B:$B,0),MATCH(W$2,Corp_value!$1:$1,0)))</calculatedColumnFormula>
    </tableColumn>
    <tableColumn id="31" xr3:uid="{00000000-0010-0000-0500-00001F000000}" name="Parent Company 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IF(美元债一级!$C$4:$C$1048576&lt;&gt;"",美元债一级!C4,"")</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3">
      <calculatedColumnFormula>_xll.BDH(P3,Q3, EXE!$I$2,EXE!$I$2,"FILL=P","factor=0.01","DAYS=A")</calculatedColumnFormula>
    </tableColumn>
    <tableColumn id="4" xr3:uid="{00000000-0010-0000-0900-000004000000}" name="∆1周" dataDxfId="42">
      <calculatedColumnFormula>ROUND((($L3-_xll.BDH($P3,$Q3,EXE!$J$2,EXE!$J$2, "FILL=P","DAYS=A","factor=0.01"))*10000),0)&amp;"bps"</calculatedColumnFormula>
    </tableColumn>
    <tableColumn id="5" xr3:uid="{00000000-0010-0000-0900-000005000000}" name="∆ 年初至今" dataDxfId="41">
      <calculatedColumnFormula>ROUND((($L3-_xll.BDH($P3,$Q3,tbl_DateParameter[Start of year],tbl_DateParameter[Start of year], "FILL=P","DAYS=A","factor=0.01"))*10000),0)</calculatedColumnFormula>
    </tableColumn>
    <tableColumn id="6" xr3:uid="{00000000-0010-0000-0900-000006000000}" name="∆ 过去1年" dataDxfId="40">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9">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8">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7">
  <autoFilter ref="A1:J46" xr:uid="{00000000-0009-0000-0100-00000F000000}"/>
  <tableColumns count="10">
    <tableColumn id="1" xr3:uid="{00000000-0010-0000-0D00-000001000000}" name="PK_Class" dataDxfId="36"/>
    <tableColumn id="11" xr3:uid="{00000000-0010-0000-0D00-00000B000000}" name="PK_Series"/>
    <tableColumn id="10" xr3:uid="{00000000-0010-0000-0D00-00000A000000}" name="PK_Indices"/>
    <tableColumn id="12" xr3:uid="{00000000-0010-0000-0D00-00000C000000}" name="PK" dataDxfId="35">
      <calculatedColumnFormula>tbl_Indices[[#This Row],[PK_Class]]&amp;"_"&amp;tbl_Indices[[#This Row],[PK_Series]]&amp;tbl_Indices[[#This Row],[PK_Indices]]</calculatedColumnFormula>
    </tableColumn>
    <tableColumn id="3" xr3:uid="{00000000-0010-0000-0D00-000003000000}" name="Name_CN" dataDxfId="34"/>
    <tableColumn id="13" xr3:uid="{00000000-0010-0000-0D00-00000D000000}" name="Ticker" dataDxfId="33"/>
    <tableColumn id="4" xr3:uid="{00000000-0010-0000-0D00-000004000000}" name="Ticker_Suffix" dataDxfId="32"/>
    <tableColumn id="14" xr3:uid="{00000000-0010-0000-0D00-00000E000000}" name="Ticker_FullName" dataDxfId="31">
      <calculatedColumnFormula>tbl_Indices[[#This Row],[Ticker]]&amp;" " &amp;tbl_Indices[[#This Row],[Ticker_Suffix]]</calculatedColumnFormula>
    </tableColumn>
    <tableColumn id="5" xr3:uid="{00000000-0010-0000-0D00-000005000000}" name="IS_TABLE" dataDxfId="30"/>
    <tableColumn id="6" xr3:uid="{00000000-0010-0000-0D00-000006000000}" name="IS_GRAPH" dataDxfId="29"/>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serespartners.com/"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0.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workbookViewId="0">
      <selection activeCell="G8" sqref="G8"/>
    </sheetView>
  </sheetViews>
  <sheetFormatPr defaultColWidth="8.88671875" defaultRowHeight="15.75"/>
  <cols>
    <col min="1" max="1" width="2.77734375" style="23" customWidth="1"/>
    <col min="2" max="2" width="16.44140625" style="23" bestFit="1" customWidth="1"/>
    <col min="3" max="3" width="52.44140625" style="23" customWidth="1"/>
    <col min="4" max="5" width="8.88671875" style="23"/>
    <col min="6" max="6" width="17.33203125" style="23" bestFit="1" customWidth="1"/>
    <col min="7" max="7" width="22.88671875" style="23" customWidth="1"/>
    <col min="8" max="8" width="10.77734375" style="23" bestFit="1" customWidth="1"/>
    <col min="9" max="9" width="10.5546875" style="23" bestFit="1" customWidth="1"/>
    <col min="10" max="10" width="14.6640625" style="23" bestFit="1" customWidth="1"/>
    <col min="11" max="11" width="12.88671875" style="23" bestFit="1" customWidth="1"/>
    <col min="12" max="12" width="14.21875" style="23" bestFit="1" customWidth="1"/>
    <col min="13" max="16384" width="8.88671875" style="23"/>
  </cols>
  <sheetData>
    <row r="1" spans="1:12" ht="47.25" thickBot="1">
      <c r="B1" s="93" t="s">
        <v>217</v>
      </c>
      <c r="F1" s="27" t="s">
        <v>214</v>
      </c>
      <c r="G1" s="28" t="s">
        <v>215</v>
      </c>
      <c r="H1" s="162" t="s">
        <v>169</v>
      </c>
      <c r="I1" s="162" t="s">
        <v>170</v>
      </c>
      <c r="J1" s="162" t="s">
        <v>171</v>
      </c>
      <c r="K1" s="162" t="s">
        <v>172</v>
      </c>
      <c r="L1" s="162" t="s">
        <v>173</v>
      </c>
    </row>
    <row r="2" spans="1:12" ht="52.5" customHeight="1" thickTop="1" thickBot="1">
      <c r="B2" s="93" t="s">
        <v>216</v>
      </c>
      <c r="F2" s="94">
        <v>45236</v>
      </c>
      <c r="G2" s="29">
        <f>tbl_dt[WeeklyDate]-7</f>
        <v>45229</v>
      </c>
      <c r="H2" s="163">
        <f>tbl_dt[WeeklyStart]-3</f>
        <v>45226</v>
      </c>
      <c r="I2" s="163">
        <f>tbl_dt[WeeklyDate]-3</f>
        <v>45233</v>
      </c>
      <c r="J2" s="163">
        <f>I2-7</f>
        <v>45226</v>
      </c>
      <c r="K2" s="163" t="str">
        <f>"1/1/"&amp;YEAR(I2)</f>
        <v>1/1/2023</v>
      </c>
      <c r="L2" s="163">
        <f>tbl_DateParameter[End date]-365</f>
        <v>44868</v>
      </c>
    </row>
    <row r="3" spans="1:12" ht="12.75" customHeight="1" thickTop="1"/>
    <row r="4" spans="1:12" ht="12.75" customHeight="1"/>
    <row r="5" spans="1:12" ht="36" customHeight="1">
      <c r="A5" s="84">
        <v>1</v>
      </c>
      <c r="B5" s="84" t="s">
        <v>222</v>
      </c>
      <c r="C5" s="84"/>
    </row>
    <row r="6" spans="1:12" ht="36" customHeight="1">
      <c r="A6" s="84">
        <v>2</v>
      </c>
      <c r="B6" s="84" t="s">
        <v>223</v>
      </c>
      <c r="C6" s="84"/>
      <c r="F6"/>
    </row>
    <row r="7" spans="1:12" ht="36" customHeight="1">
      <c r="A7" s="84">
        <v>3</v>
      </c>
      <c r="B7" s="84" t="s">
        <v>224</v>
      </c>
      <c r="C7" s="84"/>
    </row>
    <row r="8" spans="1:12" ht="36" customHeight="1">
      <c r="A8" s="84">
        <v>4</v>
      </c>
      <c r="B8" s="84" t="s">
        <v>236</v>
      </c>
      <c r="C8" s="84"/>
    </row>
    <row r="9" spans="1:12" ht="36" customHeight="1">
      <c r="A9" s="84">
        <v>5</v>
      </c>
      <c r="B9" s="84" t="s">
        <v>393</v>
      </c>
      <c r="C9" s="84"/>
      <c r="G9" s="23" t="s">
        <v>829</v>
      </c>
      <c r="H9" s="23">
        <v>500000</v>
      </c>
      <c r="I9" s="23" t="s">
        <v>830</v>
      </c>
    </row>
    <row r="10" spans="1:12">
      <c r="G10" s="23" t="s">
        <v>831</v>
      </c>
    </row>
    <row r="29" spans="2:2">
      <c r="B29" t="s">
        <v>305</v>
      </c>
    </row>
    <row r="30" spans="2:2">
      <c r="B30" t="s">
        <v>240</v>
      </c>
    </row>
    <row r="31" spans="2:2">
      <c r="B31" t="s">
        <v>308</v>
      </c>
    </row>
    <row r="32" spans="2:2">
      <c r="B32" t="s">
        <v>311</v>
      </c>
    </row>
    <row r="33" spans="2:2">
      <c r="B33" t="s">
        <v>307</v>
      </c>
    </row>
    <row r="34" spans="2:2">
      <c r="B34" t="s">
        <v>370</v>
      </c>
    </row>
    <row r="35" spans="2:2">
      <c r="B35" t="s">
        <v>371</v>
      </c>
    </row>
    <row r="36" spans="2:2">
      <c r="B36" t="s">
        <v>372</v>
      </c>
    </row>
    <row r="37" spans="2:2">
      <c r="B37" t="s">
        <v>244</v>
      </c>
    </row>
    <row r="38" spans="2:2">
      <c r="B38" t="s">
        <v>242</v>
      </c>
    </row>
    <row r="39" spans="2:2">
      <c r="B39" t="s">
        <v>306</v>
      </c>
    </row>
    <row r="40" spans="2:2">
      <c r="B40" t="s">
        <v>373</v>
      </c>
    </row>
    <row r="41" spans="2:2">
      <c r="B41" t="s">
        <v>374</v>
      </c>
    </row>
    <row r="42" spans="2:2">
      <c r="B42" t="s">
        <v>309</v>
      </c>
    </row>
    <row r="43" spans="2:2">
      <c r="B43" t="s">
        <v>375</v>
      </c>
    </row>
    <row r="44" spans="2:2">
      <c r="B44" t="s">
        <v>310</v>
      </c>
    </row>
    <row r="45" spans="2:2">
      <c r="B45" t="s">
        <v>312</v>
      </c>
    </row>
    <row r="46" spans="2:2">
      <c r="B46" t="s">
        <v>376</v>
      </c>
    </row>
    <row r="47" spans="2:2">
      <c r="B47" t="s">
        <v>313</v>
      </c>
    </row>
    <row r="48" spans="2:2">
      <c r="B48" t="s">
        <v>245</v>
      </c>
    </row>
    <row r="49" spans="2:2">
      <c r="B49" t="s">
        <v>377</v>
      </c>
    </row>
    <row r="50" spans="2:2">
      <c r="B50" t="s">
        <v>314</v>
      </c>
    </row>
    <row r="51" spans="2:2">
      <c r="B51" t="s">
        <v>315</v>
      </c>
    </row>
    <row r="52" spans="2:2">
      <c r="B52" t="s">
        <v>378</v>
      </c>
    </row>
    <row r="55" spans="2:2">
      <c r="B55" s="83" t="s">
        <v>251</v>
      </c>
    </row>
    <row r="56" spans="2:2">
      <c r="B56" s="83" t="s">
        <v>247</v>
      </c>
    </row>
    <row r="57" spans="2:2">
      <c r="B57" t="s">
        <v>249</v>
      </c>
    </row>
    <row r="58" spans="2:2">
      <c r="B58" s="83" t="s">
        <v>248</v>
      </c>
    </row>
    <row r="59" spans="2:2">
      <c r="B59" t="s">
        <v>250</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sheetPr>
  <dimension ref="A1:BQ1324"/>
  <sheetViews>
    <sheetView tabSelected="1" zoomScale="85" zoomScaleNormal="85" workbookViewId="0">
      <pane xSplit="1" ySplit="1" topLeftCell="B38" activePane="bottomRight" state="frozen"/>
      <selection pane="topRight" activeCell="B1" sqref="B1"/>
      <selection pane="bottomLeft" activeCell="A3" sqref="A3"/>
      <selection pane="bottomRight" activeCell="A2" sqref="A2:BQ1324"/>
    </sheetView>
  </sheetViews>
  <sheetFormatPr defaultColWidth="10.6640625" defaultRowHeight="18" customHeight="1"/>
  <cols>
    <col min="1" max="1" width="32" bestFit="1" customWidth="1"/>
    <col min="2" max="2" width="22.5546875" bestFit="1" customWidth="1"/>
    <col min="3" max="3" width="15.5546875" bestFit="1" customWidth="1"/>
    <col min="4" max="4" width="11.6640625" customWidth="1"/>
    <col min="5" max="5" width="48.109375" bestFit="1" customWidth="1"/>
    <col min="6" max="7" width="11.6640625" customWidth="1"/>
    <col min="8" max="8" width="23.33203125" customWidth="1"/>
    <col min="9" max="9" width="13.21875" bestFit="1" customWidth="1"/>
    <col min="10" max="14" width="11.6640625" customWidth="1"/>
    <col min="15" max="15" width="27.109375" customWidth="1"/>
    <col min="16" max="22" width="11.6640625" customWidth="1"/>
    <col min="23" max="23" width="23.33203125" customWidth="1"/>
    <col min="24" max="32" width="11.6640625" customWidth="1"/>
    <col min="51" max="51" width="17" customWidth="1"/>
    <col min="54" max="54" width="26.21875" customWidth="1"/>
  </cols>
  <sheetData>
    <row r="1" spans="1:69" s="142" customFormat="1" ht="35.1" customHeight="1">
      <c r="A1" s="139" t="s">
        <v>167</v>
      </c>
      <c r="B1" s="140"/>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c r="BK1" s="141"/>
      <c r="BL1" s="141"/>
      <c r="BM1" s="141"/>
      <c r="BN1" s="141"/>
      <c r="BO1" s="141"/>
      <c r="BP1" s="141"/>
      <c r="BQ1" s="141"/>
    </row>
    <row r="2" spans="1:69" s="3" customFormat="1" ht="35.1" customHeight="1">
      <c r="A2" s="272" t="s">
        <v>116</v>
      </c>
      <c r="B2" s="272" t="s">
        <v>368</v>
      </c>
      <c r="C2" s="272" t="s">
        <v>0</v>
      </c>
      <c r="D2" s="272" t="s">
        <v>37</v>
      </c>
      <c r="E2" s="272" t="s">
        <v>132</v>
      </c>
      <c r="F2" s="272" t="s">
        <v>133</v>
      </c>
      <c r="G2" s="272" t="s">
        <v>134</v>
      </c>
      <c r="H2" s="272" t="s">
        <v>38</v>
      </c>
      <c r="I2" s="272" t="s">
        <v>123</v>
      </c>
      <c r="J2" s="272" t="s">
        <v>115</v>
      </c>
      <c r="K2" s="272" t="s">
        <v>124</v>
      </c>
      <c r="L2" s="272" t="s">
        <v>379</v>
      </c>
      <c r="M2" s="272" t="s">
        <v>119</v>
      </c>
      <c r="N2" s="272" t="s">
        <v>125</v>
      </c>
      <c r="O2" s="272" t="s">
        <v>120</v>
      </c>
      <c r="P2" s="272" t="s">
        <v>121</v>
      </c>
      <c r="Q2" s="272" t="s">
        <v>135</v>
      </c>
      <c r="R2" s="272" t="s">
        <v>395</v>
      </c>
      <c r="S2" s="272" t="s">
        <v>369</v>
      </c>
      <c r="T2" s="272" t="s">
        <v>122</v>
      </c>
      <c r="U2" s="272" t="s">
        <v>136</v>
      </c>
      <c r="V2" s="272" t="s">
        <v>137</v>
      </c>
      <c r="W2" s="272" t="s">
        <v>138</v>
      </c>
      <c r="X2" s="272" t="s">
        <v>118</v>
      </c>
      <c r="Y2" s="272" t="s">
        <v>130</v>
      </c>
      <c r="Z2" s="272" t="s">
        <v>131</v>
      </c>
      <c r="AA2" s="272" t="s">
        <v>218</v>
      </c>
      <c r="AB2" s="272" t="s">
        <v>139</v>
      </c>
      <c r="AC2" s="272" t="s">
        <v>140</v>
      </c>
      <c r="AD2" s="272" t="s">
        <v>141</v>
      </c>
      <c r="AE2" s="272" t="s">
        <v>126</v>
      </c>
      <c r="AF2" s="272" t="s">
        <v>276</v>
      </c>
      <c r="AG2" s="272" t="s">
        <v>397</v>
      </c>
      <c r="AH2" s="272" t="s">
        <v>399</v>
      </c>
      <c r="AI2" s="272" t="s">
        <v>400</v>
      </c>
      <c r="AJ2" s="272" t="s">
        <v>398</v>
      </c>
      <c r="AK2" s="272" t="s">
        <v>117</v>
      </c>
      <c r="AL2" s="272" t="s">
        <v>401</v>
      </c>
      <c r="AM2" s="272" t="s">
        <v>402</v>
      </c>
      <c r="AN2" s="272" t="s">
        <v>403</v>
      </c>
      <c r="AO2" s="272" t="s">
        <v>404</v>
      </c>
      <c r="AP2" s="272" t="s">
        <v>405</v>
      </c>
      <c r="AQ2" s="272" t="s">
        <v>406</v>
      </c>
      <c r="AR2" s="272" t="s">
        <v>407</v>
      </c>
      <c r="AS2" s="272" t="s">
        <v>408</v>
      </c>
      <c r="AT2" s="272" t="s">
        <v>409</v>
      </c>
      <c r="AU2" s="272" t="s">
        <v>410</v>
      </c>
      <c r="AV2" s="272" t="s">
        <v>411</v>
      </c>
      <c r="AW2" s="272" t="s">
        <v>412</v>
      </c>
      <c r="AX2" s="272" t="s">
        <v>413</v>
      </c>
      <c r="AY2" s="272" t="s">
        <v>414</v>
      </c>
      <c r="AZ2" s="272" t="s">
        <v>415</v>
      </c>
      <c r="BA2" s="272" t="s">
        <v>416</v>
      </c>
      <c r="BB2" s="272" t="s">
        <v>417</v>
      </c>
      <c r="BC2" s="272" t="s">
        <v>418</v>
      </c>
      <c r="BD2" s="272" t="s">
        <v>419</v>
      </c>
      <c r="BE2" s="272" t="s">
        <v>420</v>
      </c>
      <c r="BF2" s="272" t="s">
        <v>421</v>
      </c>
      <c r="BG2" s="272" t="s">
        <v>422</v>
      </c>
      <c r="BH2" s="272" t="s">
        <v>423</v>
      </c>
      <c r="BI2" s="272" t="s">
        <v>424</v>
      </c>
      <c r="BJ2" s="272" t="s">
        <v>425</v>
      </c>
      <c r="BK2" s="272" t="s">
        <v>426</v>
      </c>
      <c r="BL2" s="272" t="s">
        <v>427</v>
      </c>
      <c r="BM2" s="272" t="s">
        <v>428</v>
      </c>
      <c r="BN2" s="272" t="s">
        <v>429</v>
      </c>
      <c r="BO2" s="272" t="s">
        <v>430</v>
      </c>
      <c r="BP2" s="272" t="s">
        <v>431</v>
      </c>
      <c r="BQ2" s="272" t="s">
        <v>1456</v>
      </c>
    </row>
    <row r="3" spans="1:69" s="3" customFormat="1" ht="18" customHeight="1">
      <c r="A3" s="273" t="s">
        <v>939</v>
      </c>
      <c r="B3" s="273" t="s">
        <v>1410</v>
      </c>
      <c r="C3" s="273" t="s">
        <v>1411</v>
      </c>
      <c r="D3" s="273" t="s">
        <v>909</v>
      </c>
      <c r="E3" s="273" t="s">
        <v>1412</v>
      </c>
      <c r="F3" s="273" t="s">
        <v>1413</v>
      </c>
      <c r="G3" s="273" t="s">
        <v>1414</v>
      </c>
      <c r="H3" s="273" t="s">
        <v>786</v>
      </c>
      <c r="I3" s="274">
        <v>0.98</v>
      </c>
      <c r="J3" s="273" t="s">
        <v>11</v>
      </c>
      <c r="K3" s="273" t="s">
        <v>805</v>
      </c>
      <c r="L3" s="274">
        <v>8.5</v>
      </c>
      <c r="M3" s="273" t="s">
        <v>1415</v>
      </c>
      <c r="N3" s="273" t="s">
        <v>936</v>
      </c>
      <c r="O3" s="273"/>
      <c r="P3" s="273"/>
      <c r="Q3" s="273"/>
      <c r="R3" s="273" t="s">
        <v>789</v>
      </c>
      <c r="S3" s="273" t="s">
        <v>790</v>
      </c>
      <c r="T3" s="273"/>
      <c r="U3" s="273" t="s">
        <v>791</v>
      </c>
      <c r="V3" s="273"/>
      <c r="W3" s="273"/>
      <c r="X3" s="273" t="s">
        <v>813</v>
      </c>
      <c r="Y3" s="273" t="s">
        <v>940</v>
      </c>
      <c r="Z3" s="273"/>
      <c r="AA3" s="273"/>
      <c r="AB3" s="273"/>
      <c r="AC3" s="273"/>
      <c r="AD3" s="273"/>
      <c r="AE3" s="273" t="s">
        <v>1416</v>
      </c>
      <c r="AF3" s="273" t="s">
        <v>794</v>
      </c>
      <c r="AG3" s="273" t="s">
        <v>807</v>
      </c>
      <c r="AH3" s="273" t="s">
        <v>786</v>
      </c>
      <c r="AI3" s="273" t="s">
        <v>104</v>
      </c>
      <c r="AJ3" s="273"/>
      <c r="AK3" s="273" t="s">
        <v>808</v>
      </c>
      <c r="AL3" s="273" t="s">
        <v>930</v>
      </c>
      <c r="AM3" s="273" t="s">
        <v>797</v>
      </c>
      <c r="AN3" s="273" t="s">
        <v>43</v>
      </c>
      <c r="AO3" s="273"/>
      <c r="AP3" s="273"/>
      <c r="AQ3" s="273"/>
      <c r="AR3" s="273"/>
      <c r="AS3" s="273" t="s">
        <v>1417</v>
      </c>
      <c r="AT3" s="274">
        <v>1000</v>
      </c>
      <c r="AU3" s="274">
        <v>0.98</v>
      </c>
      <c r="AV3" s="273" t="s">
        <v>1418</v>
      </c>
      <c r="AW3" s="273"/>
      <c r="AX3" s="274">
        <v>8.5</v>
      </c>
      <c r="AY3" s="273"/>
      <c r="AZ3" s="273" t="s">
        <v>1415</v>
      </c>
      <c r="BA3" s="273" t="s">
        <v>952</v>
      </c>
      <c r="BB3" s="273" t="s">
        <v>939</v>
      </c>
      <c r="BC3" s="273" t="s">
        <v>1418</v>
      </c>
      <c r="BD3" s="273"/>
      <c r="BE3" s="273" t="s">
        <v>1418</v>
      </c>
      <c r="BF3" s="273"/>
      <c r="BG3" s="273"/>
      <c r="BH3" s="273" t="s">
        <v>1419</v>
      </c>
      <c r="BI3" s="273" t="s">
        <v>800</v>
      </c>
      <c r="BJ3" s="273" t="s">
        <v>800</v>
      </c>
      <c r="BK3" s="273" t="s">
        <v>801</v>
      </c>
      <c r="BL3" s="273" t="s">
        <v>802</v>
      </c>
      <c r="BM3" s="273" t="s">
        <v>803</v>
      </c>
      <c r="BN3" s="273"/>
      <c r="BO3" s="273"/>
      <c r="BP3" s="273"/>
      <c r="BQ3" s="273"/>
    </row>
    <row r="4" spans="1:69" s="3" customFormat="1" ht="18" customHeight="1">
      <c r="A4" s="273" t="s">
        <v>1457</v>
      </c>
      <c r="B4" s="273" t="s">
        <v>1458</v>
      </c>
      <c r="C4" s="273" t="s">
        <v>1459</v>
      </c>
      <c r="D4" s="273" t="s">
        <v>817</v>
      </c>
      <c r="E4" s="273" t="s">
        <v>1460</v>
      </c>
      <c r="F4" s="273" t="s">
        <v>786</v>
      </c>
      <c r="G4" s="273" t="s">
        <v>786</v>
      </c>
      <c r="H4" s="273" t="s">
        <v>786</v>
      </c>
      <c r="I4" s="274">
        <v>0.17</v>
      </c>
      <c r="J4" s="273" t="s">
        <v>11</v>
      </c>
      <c r="K4" s="273" t="s">
        <v>1461</v>
      </c>
      <c r="L4" s="274">
        <v>6.3</v>
      </c>
      <c r="M4" s="273" t="s">
        <v>1462</v>
      </c>
      <c r="N4" s="273" t="s">
        <v>788</v>
      </c>
      <c r="O4" s="273"/>
      <c r="P4" s="273"/>
      <c r="Q4" s="273"/>
      <c r="R4" s="273" t="s">
        <v>789</v>
      </c>
      <c r="S4" s="273" t="s">
        <v>790</v>
      </c>
      <c r="T4" s="273"/>
      <c r="U4" s="273" t="s">
        <v>791</v>
      </c>
      <c r="V4" s="273"/>
      <c r="W4" s="273"/>
      <c r="X4" s="273" t="s">
        <v>1463</v>
      </c>
      <c r="Y4" s="273" t="s">
        <v>1464</v>
      </c>
      <c r="Z4" s="273"/>
      <c r="AA4" s="273"/>
      <c r="AB4" s="273"/>
      <c r="AC4" s="273"/>
      <c r="AD4" s="273"/>
      <c r="AE4" s="273" t="s">
        <v>1465</v>
      </c>
      <c r="AF4" s="273" t="s">
        <v>794</v>
      </c>
      <c r="AG4" s="273" t="s">
        <v>795</v>
      </c>
      <c r="AH4" s="273" t="s">
        <v>786</v>
      </c>
      <c r="AI4" s="273"/>
      <c r="AJ4" s="273"/>
      <c r="AK4" s="273" t="s">
        <v>796</v>
      </c>
      <c r="AL4" s="273" t="s">
        <v>1466</v>
      </c>
      <c r="AM4" s="273" t="s">
        <v>797</v>
      </c>
      <c r="AN4" s="273" t="s">
        <v>43</v>
      </c>
      <c r="AO4" s="273"/>
      <c r="AP4" s="273"/>
      <c r="AQ4" s="273"/>
      <c r="AR4" s="273"/>
      <c r="AS4" s="273" t="s">
        <v>1467</v>
      </c>
      <c r="AT4" s="274">
        <v>1000</v>
      </c>
      <c r="AU4" s="274">
        <v>0.17</v>
      </c>
      <c r="AV4" s="273" t="s">
        <v>817</v>
      </c>
      <c r="AW4" s="273"/>
      <c r="AX4" s="274">
        <v>6.3</v>
      </c>
      <c r="AY4" s="273"/>
      <c r="AZ4" s="273" t="s">
        <v>1462</v>
      </c>
      <c r="BA4" s="273" t="s">
        <v>1468</v>
      </c>
      <c r="BB4" s="273" t="s">
        <v>1457</v>
      </c>
      <c r="BC4" s="273" t="s">
        <v>817</v>
      </c>
      <c r="BD4" s="273"/>
      <c r="BE4" s="273" t="s">
        <v>817</v>
      </c>
      <c r="BF4" s="273"/>
      <c r="BG4" s="273"/>
      <c r="BH4" s="273" t="s">
        <v>1465</v>
      </c>
      <c r="BI4" s="273" t="s">
        <v>800</v>
      </c>
      <c r="BJ4" s="273" t="s">
        <v>800</v>
      </c>
      <c r="BK4" s="273" t="s">
        <v>801</v>
      </c>
      <c r="BL4" s="273" t="s">
        <v>802</v>
      </c>
      <c r="BM4" s="273" t="s">
        <v>803</v>
      </c>
      <c r="BN4" s="273"/>
      <c r="BO4" s="273"/>
      <c r="BP4" s="273"/>
      <c r="BQ4" s="273"/>
    </row>
    <row r="5" spans="1:69" s="3" customFormat="1" ht="18" customHeight="1">
      <c r="A5" s="273" t="s">
        <v>1457</v>
      </c>
      <c r="B5" s="273" t="s">
        <v>1458</v>
      </c>
      <c r="C5" s="273" t="s">
        <v>1469</v>
      </c>
      <c r="D5" s="273" t="s">
        <v>817</v>
      </c>
      <c r="E5" s="273" t="s">
        <v>1460</v>
      </c>
      <c r="F5" s="273" t="s">
        <v>786</v>
      </c>
      <c r="G5" s="273" t="s">
        <v>786</v>
      </c>
      <c r="H5" s="273" t="s">
        <v>786</v>
      </c>
      <c r="I5" s="274">
        <v>0.15</v>
      </c>
      <c r="J5" s="273" t="s">
        <v>11</v>
      </c>
      <c r="K5" s="273" t="s">
        <v>1470</v>
      </c>
      <c r="L5" s="274">
        <v>6.3</v>
      </c>
      <c r="M5" s="273" t="s">
        <v>1462</v>
      </c>
      <c r="N5" s="273" t="s">
        <v>788</v>
      </c>
      <c r="O5" s="273"/>
      <c r="P5" s="273"/>
      <c r="Q5" s="273"/>
      <c r="R5" s="273" t="s">
        <v>789</v>
      </c>
      <c r="S5" s="273" t="s">
        <v>790</v>
      </c>
      <c r="T5" s="273"/>
      <c r="U5" s="273" t="s">
        <v>791</v>
      </c>
      <c r="V5" s="273"/>
      <c r="W5" s="273"/>
      <c r="X5" s="273" t="s">
        <v>1463</v>
      </c>
      <c r="Y5" s="273" t="s">
        <v>1464</v>
      </c>
      <c r="Z5" s="273"/>
      <c r="AA5" s="273"/>
      <c r="AB5" s="273"/>
      <c r="AC5" s="273"/>
      <c r="AD5" s="273"/>
      <c r="AE5" s="273" t="s">
        <v>1471</v>
      </c>
      <c r="AF5" s="273" t="s">
        <v>794</v>
      </c>
      <c r="AG5" s="273" t="s">
        <v>795</v>
      </c>
      <c r="AH5" s="273" t="s">
        <v>786</v>
      </c>
      <c r="AI5" s="273"/>
      <c r="AJ5" s="273"/>
      <c r="AK5" s="273" t="s">
        <v>796</v>
      </c>
      <c r="AL5" s="273" t="s">
        <v>1466</v>
      </c>
      <c r="AM5" s="273" t="s">
        <v>797</v>
      </c>
      <c r="AN5" s="273" t="s">
        <v>43</v>
      </c>
      <c r="AO5" s="273"/>
      <c r="AP5" s="273"/>
      <c r="AQ5" s="273"/>
      <c r="AR5" s="273"/>
      <c r="AS5" s="273" t="s">
        <v>1467</v>
      </c>
      <c r="AT5" s="274">
        <v>1000</v>
      </c>
      <c r="AU5" s="274">
        <v>0.15</v>
      </c>
      <c r="AV5" s="273" t="s">
        <v>1422</v>
      </c>
      <c r="AW5" s="273"/>
      <c r="AX5" s="274">
        <v>6.3</v>
      </c>
      <c r="AY5" s="273"/>
      <c r="AZ5" s="273" t="s">
        <v>1462</v>
      </c>
      <c r="BA5" s="273" t="s">
        <v>1468</v>
      </c>
      <c r="BB5" s="273" t="s">
        <v>1457</v>
      </c>
      <c r="BC5" s="273" t="s">
        <v>1422</v>
      </c>
      <c r="BD5" s="273"/>
      <c r="BE5" s="273" t="s">
        <v>1422</v>
      </c>
      <c r="BF5" s="273"/>
      <c r="BG5" s="273"/>
      <c r="BH5" s="273" t="s">
        <v>1471</v>
      </c>
      <c r="BI5" s="273" t="s">
        <v>800</v>
      </c>
      <c r="BJ5" s="273" t="s">
        <v>800</v>
      </c>
      <c r="BK5" s="273" t="s">
        <v>801</v>
      </c>
      <c r="BL5" s="273" t="s">
        <v>802</v>
      </c>
      <c r="BM5" s="273" t="s">
        <v>803</v>
      </c>
      <c r="BN5" s="273"/>
      <c r="BO5" s="273"/>
      <c r="BP5" s="273"/>
      <c r="BQ5" s="273"/>
    </row>
    <row r="6" spans="1:69" s="3" customFormat="1" ht="18" customHeight="1">
      <c r="A6" s="273" t="s">
        <v>1457</v>
      </c>
      <c r="B6" s="273" t="s">
        <v>1472</v>
      </c>
      <c r="C6" s="273" t="s">
        <v>1473</v>
      </c>
      <c r="D6" s="273" t="s">
        <v>822</v>
      </c>
      <c r="E6" s="273" t="s">
        <v>1474</v>
      </c>
      <c r="F6" s="273" t="s">
        <v>786</v>
      </c>
      <c r="G6" s="273" t="s">
        <v>786</v>
      </c>
      <c r="H6" s="273" t="s">
        <v>786</v>
      </c>
      <c r="I6" s="274">
        <v>0.15</v>
      </c>
      <c r="J6" s="273" t="s">
        <v>11</v>
      </c>
      <c r="K6" s="273" t="s">
        <v>787</v>
      </c>
      <c r="L6" s="274">
        <v>6.3</v>
      </c>
      <c r="M6" s="273" t="s">
        <v>1475</v>
      </c>
      <c r="N6" s="273" t="s">
        <v>788</v>
      </c>
      <c r="O6" s="273"/>
      <c r="P6" s="273"/>
      <c r="Q6" s="273"/>
      <c r="R6" s="273" t="s">
        <v>789</v>
      </c>
      <c r="S6" s="273" t="s">
        <v>790</v>
      </c>
      <c r="T6" s="273"/>
      <c r="U6" s="273" t="s">
        <v>791</v>
      </c>
      <c r="V6" s="273"/>
      <c r="W6" s="273"/>
      <c r="X6" s="273" t="s">
        <v>1463</v>
      </c>
      <c r="Y6" s="273" t="s">
        <v>1464</v>
      </c>
      <c r="Z6" s="273"/>
      <c r="AA6" s="273"/>
      <c r="AB6" s="273"/>
      <c r="AC6" s="273"/>
      <c r="AD6" s="273"/>
      <c r="AE6" s="273" t="s">
        <v>1471</v>
      </c>
      <c r="AF6" s="273" t="s">
        <v>794</v>
      </c>
      <c r="AG6" s="273" t="s">
        <v>795</v>
      </c>
      <c r="AH6" s="273" t="s">
        <v>786</v>
      </c>
      <c r="AI6" s="273"/>
      <c r="AJ6" s="273"/>
      <c r="AK6" s="273" t="s">
        <v>796</v>
      </c>
      <c r="AL6" s="273" t="s">
        <v>875</v>
      </c>
      <c r="AM6" s="273" t="s">
        <v>797</v>
      </c>
      <c r="AN6" s="273" t="s">
        <v>43</v>
      </c>
      <c r="AO6" s="273"/>
      <c r="AP6" s="273"/>
      <c r="AQ6" s="273"/>
      <c r="AR6" s="273"/>
      <c r="AS6" s="273" t="s">
        <v>1467</v>
      </c>
      <c r="AT6" s="274">
        <v>1000</v>
      </c>
      <c r="AU6" s="274">
        <v>0.15</v>
      </c>
      <c r="AV6" s="273" t="s">
        <v>1422</v>
      </c>
      <c r="AW6" s="273"/>
      <c r="AX6" s="274">
        <v>6.3</v>
      </c>
      <c r="AY6" s="273"/>
      <c r="AZ6" s="273" t="s">
        <v>1475</v>
      </c>
      <c r="BA6" s="273" t="s">
        <v>1468</v>
      </c>
      <c r="BB6" s="273" t="s">
        <v>1457</v>
      </c>
      <c r="BC6" s="273" t="s">
        <v>1422</v>
      </c>
      <c r="BD6" s="273"/>
      <c r="BE6" s="273" t="s">
        <v>1422</v>
      </c>
      <c r="BF6" s="273"/>
      <c r="BG6" s="273"/>
      <c r="BH6" s="273" t="s">
        <v>1471</v>
      </c>
      <c r="BI6" s="273" t="s">
        <v>800</v>
      </c>
      <c r="BJ6" s="273" t="s">
        <v>800</v>
      </c>
      <c r="BK6" s="273" t="s">
        <v>801</v>
      </c>
      <c r="BL6" s="273" t="s">
        <v>802</v>
      </c>
      <c r="BM6" s="273" t="s">
        <v>803</v>
      </c>
      <c r="BN6" s="273"/>
      <c r="BO6" s="273"/>
      <c r="BP6" s="273"/>
      <c r="BQ6" s="273"/>
    </row>
    <row r="7" spans="1:69" s="3" customFormat="1" ht="18" customHeight="1">
      <c r="A7" s="273" t="s">
        <v>1457</v>
      </c>
      <c r="B7" s="273" t="s">
        <v>1476</v>
      </c>
      <c r="C7" s="273" t="s">
        <v>1477</v>
      </c>
      <c r="D7" s="273" t="s">
        <v>822</v>
      </c>
      <c r="E7" s="273" t="s">
        <v>1478</v>
      </c>
      <c r="F7" s="273" t="s">
        <v>786</v>
      </c>
      <c r="G7" s="273" t="s">
        <v>786</v>
      </c>
      <c r="H7" s="273" t="s">
        <v>786</v>
      </c>
      <c r="I7" s="274">
        <v>0.18</v>
      </c>
      <c r="J7" s="273" t="s">
        <v>11</v>
      </c>
      <c r="K7" s="273" t="s">
        <v>787</v>
      </c>
      <c r="L7" s="274">
        <v>6.3</v>
      </c>
      <c r="M7" s="273" t="s">
        <v>874</v>
      </c>
      <c r="N7" s="273" t="s">
        <v>788</v>
      </c>
      <c r="O7" s="273"/>
      <c r="P7" s="273"/>
      <c r="Q7" s="273"/>
      <c r="R7" s="273" t="s">
        <v>789</v>
      </c>
      <c r="S7" s="273" t="s">
        <v>790</v>
      </c>
      <c r="T7" s="273"/>
      <c r="U7" s="273" t="s">
        <v>791</v>
      </c>
      <c r="V7" s="273"/>
      <c r="W7" s="273"/>
      <c r="X7" s="273" t="s">
        <v>1463</v>
      </c>
      <c r="Y7" s="273" t="s">
        <v>1464</v>
      </c>
      <c r="Z7" s="273"/>
      <c r="AA7" s="273"/>
      <c r="AB7" s="273"/>
      <c r="AC7" s="273"/>
      <c r="AD7" s="273"/>
      <c r="AE7" s="273" t="s">
        <v>1471</v>
      </c>
      <c r="AF7" s="273" t="s">
        <v>794</v>
      </c>
      <c r="AG7" s="273" t="s">
        <v>795</v>
      </c>
      <c r="AH7" s="273" t="s">
        <v>786</v>
      </c>
      <c r="AI7" s="273"/>
      <c r="AJ7" s="273"/>
      <c r="AK7" s="273" t="s">
        <v>796</v>
      </c>
      <c r="AL7" s="273" t="s">
        <v>1479</v>
      </c>
      <c r="AM7" s="273" t="s">
        <v>797</v>
      </c>
      <c r="AN7" s="273" t="s">
        <v>43</v>
      </c>
      <c r="AO7" s="273"/>
      <c r="AP7" s="273"/>
      <c r="AQ7" s="273"/>
      <c r="AR7" s="273"/>
      <c r="AS7" s="273" t="s">
        <v>1480</v>
      </c>
      <c r="AT7" s="274">
        <v>1000</v>
      </c>
      <c r="AU7" s="274">
        <v>0.18</v>
      </c>
      <c r="AV7" s="273" t="s">
        <v>855</v>
      </c>
      <c r="AW7" s="273"/>
      <c r="AX7" s="274">
        <v>6.3</v>
      </c>
      <c r="AY7" s="273"/>
      <c r="AZ7" s="273" t="s">
        <v>874</v>
      </c>
      <c r="BA7" s="273" t="s">
        <v>1481</v>
      </c>
      <c r="BB7" s="273" t="s">
        <v>1457</v>
      </c>
      <c r="BC7" s="273" t="s">
        <v>855</v>
      </c>
      <c r="BD7" s="273"/>
      <c r="BE7" s="273" t="s">
        <v>855</v>
      </c>
      <c r="BF7" s="273"/>
      <c r="BG7" s="273"/>
      <c r="BH7" s="273" t="s">
        <v>1471</v>
      </c>
      <c r="BI7" s="273" t="s">
        <v>800</v>
      </c>
      <c r="BJ7" s="273" t="s">
        <v>800</v>
      </c>
      <c r="BK7" s="273" t="s">
        <v>801</v>
      </c>
      <c r="BL7" s="273" t="s">
        <v>802</v>
      </c>
      <c r="BM7" s="273" t="s">
        <v>803</v>
      </c>
      <c r="BN7" s="273"/>
      <c r="BO7" s="273"/>
      <c r="BP7" s="273"/>
      <c r="BQ7" s="273"/>
    </row>
    <row r="8" spans="1:69" s="3" customFormat="1" ht="18" customHeight="1">
      <c r="A8" s="273" t="s">
        <v>832</v>
      </c>
      <c r="B8" s="273" t="s">
        <v>871</v>
      </c>
      <c r="C8" s="273" t="s">
        <v>872</v>
      </c>
      <c r="D8" s="273" t="s">
        <v>825</v>
      </c>
      <c r="E8" s="273" t="s">
        <v>873</v>
      </c>
      <c r="F8" s="273" t="s">
        <v>836</v>
      </c>
      <c r="G8" s="273" t="s">
        <v>814</v>
      </c>
      <c r="H8" s="273" t="s">
        <v>786</v>
      </c>
      <c r="I8" s="274">
        <v>0.2</v>
      </c>
      <c r="J8" s="273" t="s">
        <v>599</v>
      </c>
      <c r="K8" s="273" t="s">
        <v>787</v>
      </c>
      <c r="L8" s="274">
        <v>0</v>
      </c>
      <c r="M8" s="273" t="s">
        <v>874</v>
      </c>
      <c r="N8" s="273" t="s">
        <v>788</v>
      </c>
      <c r="O8" s="273"/>
      <c r="P8" s="273"/>
      <c r="Q8" s="273"/>
      <c r="R8" s="273"/>
      <c r="S8" s="273" t="s">
        <v>790</v>
      </c>
      <c r="T8" s="273"/>
      <c r="U8" s="273" t="s">
        <v>823</v>
      </c>
      <c r="V8" s="273"/>
      <c r="W8" s="273"/>
      <c r="X8" s="273" t="s">
        <v>828</v>
      </c>
      <c r="Y8" s="273" t="s">
        <v>835</v>
      </c>
      <c r="Z8" s="273"/>
      <c r="AA8" s="273"/>
      <c r="AB8" s="273"/>
      <c r="AC8" s="273"/>
      <c r="AD8" s="273"/>
      <c r="AE8" s="273"/>
      <c r="AF8" s="273" t="s">
        <v>794</v>
      </c>
      <c r="AG8" s="273" t="s">
        <v>816</v>
      </c>
      <c r="AH8" s="273" t="s">
        <v>786</v>
      </c>
      <c r="AI8" s="273"/>
      <c r="AJ8" s="273"/>
      <c r="AK8" s="273" t="s">
        <v>796</v>
      </c>
      <c r="AL8" s="273" t="s">
        <v>1479</v>
      </c>
      <c r="AM8" s="273" t="s">
        <v>811</v>
      </c>
      <c r="AN8" s="273" t="s">
        <v>42</v>
      </c>
      <c r="AO8" s="273"/>
      <c r="AP8" s="273"/>
      <c r="AQ8" s="273"/>
      <c r="AR8" s="273"/>
      <c r="AS8" s="273" t="s">
        <v>834</v>
      </c>
      <c r="AT8" s="274">
        <v>1000000</v>
      </c>
      <c r="AU8" s="274">
        <v>0.2</v>
      </c>
      <c r="AV8" s="273"/>
      <c r="AW8" s="273"/>
      <c r="AX8" s="274">
        <v>0</v>
      </c>
      <c r="AY8" s="273"/>
      <c r="AZ8" s="273"/>
      <c r="BA8" s="273" t="s">
        <v>833</v>
      </c>
      <c r="BB8" s="273" t="s">
        <v>832</v>
      </c>
      <c r="BC8" s="273" t="s">
        <v>855</v>
      </c>
      <c r="BD8" s="273"/>
      <c r="BE8" s="273" t="s">
        <v>855</v>
      </c>
      <c r="BF8" s="273"/>
      <c r="BG8" s="273"/>
      <c r="BH8" s="273" t="s">
        <v>458</v>
      </c>
      <c r="BI8" s="273" t="s">
        <v>800</v>
      </c>
      <c r="BJ8" s="273" t="s">
        <v>800</v>
      </c>
      <c r="BK8" s="273" t="s">
        <v>821</v>
      </c>
      <c r="BL8" s="273" t="s">
        <v>802</v>
      </c>
      <c r="BM8" s="273" t="s">
        <v>803</v>
      </c>
      <c r="BN8" s="273"/>
      <c r="BO8" s="273"/>
      <c r="BP8" s="273"/>
      <c r="BQ8" s="273"/>
    </row>
    <row r="9" spans="1:69" s="3" customFormat="1" ht="18" customHeight="1">
      <c r="A9" s="273" t="s">
        <v>876</v>
      </c>
      <c r="B9" s="273" t="s">
        <v>877</v>
      </c>
      <c r="C9" s="273" t="s">
        <v>878</v>
      </c>
      <c r="D9" s="273" t="s">
        <v>825</v>
      </c>
      <c r="E9" s="273" t="s">
        <v>879</v>
      </c>
      <c r="F9" s="273" t="s">
        <v>786</v>
      </c>
      <c r="G9" s="273" t="s">
        <v>786</v>
      </c>
      <c r="H9" s="273" t="s">
        <v>786</v>
      </c>
      <c r="I9" s="274">
        <v>1.7</v>
      </c>
      <c r="J9" s="273" t="s">
        <v>11</v>
      </c>
      <c r="K9" s="273" t="s">
        <v>805</v>
      </c>
      <c r="L9" s="274">
        <v>6.9</v>
      </c>
      <c r="M9" s="273" t="s">
        <v>880</v>
      </c>
      <c r="N9" s="273" t="s">
        <v>881</v>
      </c>
      <c r="O9" s="273" t="s">
        <v>882</v>
      </c>
      <c r="P9" s="273" t="s">
        <v>883</v>
      </c>
      <c r="Q9" s="274">
        <v>10</v>
      </c>
      <c r="R9" s="273" t="s">
        <v>789</v>
      </c>
      <c r="S9" s="273" t="s">
        <v>790</v>
      </c>
      <c r="T9" s="273"/>
      <c r="U9" s="273" t="s">
        <v>791</v>
      </c>
      <c r="V9" s="274">
        <v>100</v>
      </c>
      <c r="W9" s="273"/>
      <c r="X9" s="273" t="s">
        <v>819</v>
      </c>
      <c r="Y9" s="273" t="s">
        <v>884</v>
      </c>
      <c r="Z9" s="273"/>
      <c r="AA9" s="273"/>
      <c r="AB9" s="273"/>
      <c r="AC9" s="273"/>
      <c r="AD9" s="273"/>
      <c r="AE9" s="273" t="s">
        <v>885</v>
      </c>
      <c r="AF9" s="273" t="s">
        <v>794</v>
      </c>
      <c r="AG9" s="273" t="s">
        <v>818</v>
      </c>
      <c r="AH9" s="273" t="s">
        <v>786</v>
      </c>
      <c r="AI9" s="273" t="s">
        <v>102</v>
      </c>
      <c r="AJ9" s="273"/>
      <c r="AK9" s="273" t="s">
        <v>810</v>
      </c>
      <c r="AL9" s="273" t="s">
        <v>886</v>
      </c>
      <c r="AM9" s="273" t="s">
        <v>797</v>
      </c>
      <c r="AN9" s="273" t="s">
        <v>43</v>
      </c>
      <c r="AO9" s="273"/>
      <c r="AP9" s="273"/>
      <c r="AQ9" s="273"/>
      <c r="AR9" s="273" t="s">
        <v>887</v>
      </c>
      <c r="AS9" s="273" t="s">
        <v>888</v>
      </c>
      <c r="AT9" s="274">
        <v>1000</v>
      </c>
      <c r="AU9" s="274">
        <v>1.7</v>
      </c>
      <c r="AV9" s="273" t="s">
        <v>855</v>
      </c>
      <c r="AW9" s="273"/>
      <c r="AX9" s="274">
        <v>6.9</v>
      </c>
      <c r="AY9" s="273"/>
      <c r="AZ9" s="273" t="s">
        <v>856</v>
      </c>
      <c r="BA9" s="273" t="s">
        <v>889</v>
      </c>
      <c r="BB9" s="273" t="s">
        <v>876</v>
      </c>
      <c r="BC9" s="273" t="s">
        <v>855</v>
      </c>
      <c r="BD9" s="273" t="s">
        <v>883</v>
      </c>
      <c r="BE9" s="273" t="s">
        <v>855</v>
      </c>
      <c r="BF9" s="273" t="s">
        <v>890</v>
      </c>
      <c r="BG9" s="273" t="s">
        <v>891</v>
      </c>
      <c r="BH9" s="273" t="s">
        <v>892</v>
      </c>
      <c r="BI9" s="273" t="s">
        <v>800</v>
      </c>
      <c r="BJ9" s="273" t="s">
        <v>800</v>
      </c>
      <c r="BK9" s="273" t="s">
        <v>801</v>
      </c>
      <c r="BL9" s="273" t="s">
        <v>802</v>
      </c>
      <c r="BM9" s="273" t="s">
        <v>803</v>
      </c>
      <c r="BN9" s="273"/>
      <c r="BO9" s="273" t="s">
        <v>809</v>
      </c>
      <c r="BP9" s="273"/>
      <c r="BQ9" s="273"/>
    </row>
    <row r="10" spans="1:69" s="3" customFormat="1" ht="18" customHeight="1">
      <c r="A10" s="273" t="s">
        <v>876</v>
      </c>
      <c r="B10" s="273" t="s">
        <v>893</v>
      </c>
      <c r="C10" s="273" t="s">
        <v>894</v>
      </c>
      <c r="D10" s="273" t="s">
        <v>825</v>
      </c>
      <c r="E10" s="273" t="s">
        <v>895</v>
      </c>
      <c r="F10" s="273" t="s">
        <v>786</v>
      </c>
      <c r="G10" s="273" t="s">
        <v>786</v>
      </c>
      <c r="H10" s="273" t="s">
        <v>786</v>
      </c>
      <c r="I10" s="274">
        <v>9</v>
      </c>
      <c r="J10" s="273" t="s">
        <v>599</v>
      </c>
      <c r="K10" s="273" t="s">
        <v>805</v>
      </c>
      <c r="L10" s="274">
        <v>4.3</v>
      </c>
      <c r="M10" s="273" t="s">
        <v>880</v>
      </c>
      <c r="N10" s="273" t="s">
        <v>881</v>
      </c>
      <c r="O10" s="273" t="s">
        <v>896</v>
      </c>
      <c r="P10" s="273" t="s">
        <v>897</v>
      </c>
      <c r="Q10" s="274">
        <v>50</v>
      </c>
      <c r="R10" s="273" t="s">
        <v>789</v>
      </c>
      <c r="S10" s="273" t="s">
        <v>790</v>
      </c>
      <c r="T10" s="273"/>
      <c r="U10" s="273" t="s">
        <v>791</v>
      </c>
      <c r="V10" s="274">
        <v>100</v>
      </c>
      <c r="W10" s="273"/>
      <c r="X10" s="273" t="s">
        <v>819</v>
      </c>
      <c r="Y10" s="273" t="s">
        <v>884</v>
      </c>
      <c r="Z10" s="273"/>
      <c r="AA10" s="273"/>
      <c r="AB10" s="273"/>
      <c r="AC10" s="273"/>
      <c r="AD10" s="273"/>
      <c r="AE10" s="273" t="s">
        <v>898</v>
      </c>
      <c r="AF10" s="273" t="s">
        <v>794</v>
      </c>
      <c r="AG10" s="273" t="s">
        <v>818</v>
      </c>
      <c r="AH10" s="273" t="s">
        <v>786</v>
      </c>
      <c r="AI10" s="273" t="s">
        <v>102</v>
      </c>
      <c r="AJ10" s="273"/>
      <c r="AK10" s="273" t="s">
        <v>810</v>
      </c>
      <c r="AL10" s="273" t="s">
        <v>886</v>
      </c>
      <c r="AM10" s="273" t="s">
        <v>797</v>
      </c>
      <c r="AN10" s="273" t="s">
        <v>43</v>
      </c>
      <c r="AO10" s="273"/>
      <c r="AP10" s="273"/>
      <c r="AQ10" s="273"/>
      <c r="AR10" s="273" t="s">
        <v>887</v>
      </c>
      <c r="AS10" s="273" t="s">
        <v>888</v>
      </c>
      <c r="AT10" s="274">
        <v>10000</v>
      </c>
      <c r="AU10" s="274">
        <v>9</v>
      </c>
      <c r="AV10" s="273" t="s">
        <v>855</v>
      </c>
      <c r="AW10" s="273"/>
      <c r="AX10" s="274">
        <v>4.3</v>
      </c>
      <c r="AY10" s="273"/>
      <c r="AZ10" s="273" t="s">
        <v>856</v>
      </c>
      <c r="BA10" s="273" t="s">
        <v>889</v>
      </c>
      <c r="BB10" s="273" t="s">
        <v>876</v>
      </c>
      <c r="BC10" s="273" t="s">
        <v>855</v>
      </c>
      <c r="BD10" s="273" t="s">
        <v>897</v>
      </c>
      <c r="BE10" s="273" t="s">
        <v>855</v>
      </c>
      <c r="BF10" s="273" t="s">
        <v>890</v>
      </c>
      <c r="BG10" s="273" t="s">
        <v>899</v>
      </c>
      <c r="BH10" s="273" t="s">
        <v>900</v>
      </c>
      <c r="BI10" s="273" t="s">
        <v>800</v>
      </c>
      <c r="BJ10" s="273" t="s">
        <v>800</v>
      </c>
      <c r="BK10" s="273" t="s">
        <v>801</v>
      </c>
      <c r="BL10" s="273" t="s">
        <v>802</v>
      </c>
      <c r="BM10" s="273" t="s">
        <v>803</v>
      </c>
      <c r="BN10" s="273"/>
      <c r="BO10" s="273" t="s">
        <v>809</v>
      </c>
      <c r="BP10" s="273"/>
      <c r="BQ10" s="273"/>
    </row>
    <row r="11" spans="1:69" s="3" customFormat="1" ht="18" customHeight="1">
      <c r="A11" s="273" t="s">
        <v>785</v>
      </c>
      <c r="B11" s="273" t="s">
        <v>911</v>
      </c>
      <c r="C11" s="273" t="s">
        <v>912</v>
      </c>
      <c r="D11" s="273" t="s">
        <v>826</v>
      </c>
      <c r="E11" s="273" t="s">
        <v>913</v>
      </c>
      <c r="F11" s="273" t="s">
        <v>786</v>
      </c>
      <c r="G11" s="273" t="s">
        <v>786</v>
      </c>
      <c r="H11" s="273" t="s">
        <v>786</v>
      </c>
      <c r="I11" s="274">
        <v>7.0000000000000001E-3</v>
      </c>
      <c r="J11" s="273" t="s">
        <v>11</v>
      </c>
      <c r="K11" s="273" t="s">
        <v>914</v>
      </c>
      <c r="L11" s="274">
        <v>5.0999999999999996</v>
      </c>
      <c r="M11" s="273" t="s">
        <v>837</v>
      </c>
      <c r="N11" s="273" t="s">
        <v>788</v>
      </c>
      <c r="O11" s="273"/>
      <c r="P11" s="273"/>
      <c r="Q11" s="273"/>
      <c r="R11" s="273" t="s">
        <v>789</v>
      </c>
      <c r="S11" s="273" t="s">
        <v>790</v>
      </c>
      <c r="T11" s="273"/>
      <c r="U11" s="273" t="s">
        <v>791</v>
      </c>
      <c r="V11" s="274">
        <v>100</v>
      </c>
      <c r="W11" s="273"/>
      <c r="X11" s="273" t="s">
        <v>792</v>
      </c>
      <c r="Y11" s="273"/>
      <c r="Z11" s="273"/>
      <c r="AA11" s="273"/>
      <c r="AB11" s="273"/>
      <c r="AC11" s="273"/>
      <c r="AD11" s="273"/>
      <c r="AE11" s="273" t="s">
        <v>793</v>
      </c>
      <c r="AF11" s="273" t="s">
        <v>794</v>
      </c>
      <c r="AG11" s="273" t="s">
        <v>795</v>
      </c>
      <c r="AH11" s="273" t="s">
        <v>786</v>
      </c>
      <c r="AI11" s="273"/>
      <c r="AJ11" s="273"/>
      <c r="AK11" s="273" t="s">
        <v>796</v>
      </c>
      <c r="AL11" s="273" t="s">
        <v>1482</v>
      </c>
      <c r="AM11" s="273" t="s">
        <v>797</v>
      </c>
      <c r="AN11" s="273" t="s">
        <v>43</v>
      </c>
      <c r="AO11" s="273"/>
      <c r="AP11" s="273"/>
      <c r="AQ11" s="273"/>
      <c r="AR11" s="273"/>
      <c r="AS11" s="273" t="s">
        <v>798</v>
      </c>
      <c r="AT11" s="274">
        <v>700000</v>
      </c>
      <c r="AU11" s="274">
        <v>7.0000000000000001E-3</v>
      </c>
      <c r="AV11" s="273" t="s">
        <v>822</v>
      </c>
      <c r="AW11" s="273"/>
      <c r="AX11" s="274">
        <v>5.0999999999999996</v>
      </c>
      <c r="AY11" s="273"/>
      <c r="AZ11" s="273" t="s">
        <v>837</v>
      </c>
      <c r="BA11" s="273" t="s">
        <v>799</v>
      </c>
      <c r="BB11" s="273" t="s">
        <v>785</v>
      </c>
      <c r="BC11" s="273" t="s">
        <v>822</v>
      </c>
      <c r="BD11" s="273"/>
      <c r="BE11" s="273" t="s">
        <v>822</v>
      </c>
      <c r="BF11" s="273"/>
      <c r="BG11" s="273"/>
      <c r="BH11" s="273" t="s">
        <v>793</v>
      </c>
      <c r="BI11" s="273" t="s">
        <v>800</v>
      </c>
      <c r="BJ11" s="273" t="s">
        <v>800</v>
      </c>
      <c r="BK11" s="273" t="s">
        <v>801</v>
      </c>
      <c r="BL11" s="273" t="s">
        <v>802</v>
      </c>
      <c r="BM11" s="273" t="s">
        <v>803</v>
      </c>
      <c r="BN11" s="273"/>
      <c r="BO11" s="273"/>
      <c r="BP11" s="273"/>
      <c r="BQ11" s="273"/>
    </row>
    <row r="12" spans="1:69" s="3" customFormat="1" ht="18" customHeight="1">
      <c r="A12" s="273" t="s">
        <v>785</v>
      </c>
      <c r="B12" s="273" t="s">
        <v>915</v>
      </c>
      <c r="C12" s="273" t="s">
        <v>916</v>
      </c>
      <c r="D12" s="273" t="s">
        <v>826</v>
      </c>
      <c r="E12" s="273" t="s">
        <v>917</v>
      </c>
      <c r="F12" s="273" t="s">
        <v>786</v>
      </c>
      <c r="G12" s="273" t="s">
        <v>786</v>
      </c>
      <c r="H12" s="273" t="s">
        <v>786</v>
      </c>
      <c r="I12" s="274">
        <v>1.2E-2</v>
      </c>
      <c r="J12" s="273" t="s">
        <v>11</v>
      </c>
      <c r="K12" s="273" t="s">
        <v>787</v>
      </c>
      <c r="L12" s="274">
        <v>5.5</v>
      </c>
      <c r="M12" s="273" t="s">
        <v>918</v>
      </c>
      <c r="N12" s="273" t="s">
        <v>788</v>
      </c>
      <c r="O12" s="273"/>
      <c r="P12" s="273"/>
      <c r="Q12" s="273"/>
      <c r="R12" s="273" t="s">
        <v>789</v>
      </c>
      <c r="S12" s="273" t="s">
        <v>790</v>
      </c>
      <c r="T12" s="273"/>
      <c r="U12" s="273" t="s">
        <v>791</v>
      </c>
      <c r="V12" s="274">
        <v>100</v>
      </c>
      <c r="W12" s="273"/>
      <c r="X12" s="273" t="s">
        <v>792</v>
      </c>
      <c r="Y12" s="273"/>
      <c r="Z12" s="273"/>
      <c r="AA12" s="273"/>
      <c r="AB12" s="273"/>
      <c r="AC12" s="273"/>
      <c r="AD12" s="273"/>
      <c r="AE12" s="273" t="s">
        <v>793</v>
      </c>
      <c r="AF12" s="273" t="s">
        <v>794</v>
      </c>
      <c r="AG12" s="273" t="s">
        <v>795</v>
      </c>
      <c r="AH12" s="273" t="s">
        <v>786</v>
      </c>
      <c r="AI12" s="273"/>
      <c r="AJ12" s="273"/>
      <c r="AK12" s="273" t="s">
        <v>796</v>
      </c>
      <c r="AL12" s="273" t="s">
        <v>1483</v>
      </c>
      <c r="AM12" s="273" t="s">
        <v>797</v>
      </c>
      <c r="AN12" s="273" t="s">
        <v>43</v>
      </c>
      <c r="AO12" s="273"/>
      <c r="AP12" s="273"/>
      <c r="AQ12" s="273"/>
      <c r="AR12" s="273"/>
      <c r="AS12" s="273" t="s">
        <v>798</v>
      </c>
      <c r="AT12" s="274">
        <v>1200000</v>
      </c>
      <c r="AU12" s="274">
        <v>1.2E-2</v>
      </c>
      <c r="AV12" s="273" t="s">
        <v>822</v>
      </c>
      <c r="AW12" s="273"/>
      <c r="AX12" s="274">
        <v>5.5</v>
      </c>
      <c r="AY12" s="273"/>
      <c r="AZ12" s="273" t="s">
        <v>918</v>
      </c>
      <c r="BA12" s="273" t="s">
        <v>799</v>
      </c>
      <c r="BB12" s="273" t="s">
        <v>785</v>
      </c>
      <c r="BC12" s="273" t="s">
        <v>822</v>
      </c>
      <c r="BD12" s="273"/>
      <c r="BE12" s="273" t="s">
        <v>822</v>
      </c>
      <c r="BF12" s="273"/>
      <c r="BG12" s="273"/>
      <c r="BH12" s="273" t="s">
        <v>793</v>
      </c>
      <c r="BI12" s="273" t="s">
        <v>800</v>
      </c>
      <c r="BJ12" s="273" t="s">
        <v>800</v>
      </c>
      <c r="BK12" s="273" t="s">
        <v>801</v>
      </c>
      <c r="BL12" s="273" t="s">
        <v>802</v>
      </c>
      <c r="BM12" s="273" t="s">
        <v>803</v>
      </c>
      <c r="BN12" s="273"/>
      <c r="BO12" s="273"/>
      <c r="BP12" s="273"/>
      <c r="BQ12" s="273"/>
    </row>
    <row r="13" spans="1:69" s="3" customFormat="1" ht="18" customHeight="1">
      <c r="A13" s="273" t="s">
        <v>1457</v>
      </c>
      <c r="B13" s="273" t="s">
        <v>1484</v>
      </c>
      <c r="C13" s="273" t="s">
        <v>1485</v>
      </c>
      <c r="D13" s="273" t="s">
        <v>826</v>
      </c>
      <c r="E13" s="273" t="s">
        <v>1486</v>
      </c>
      <c r="F13" s="273" t="s">
        <v>786</v>
      </c>
      <c r="G13" s="273" t="s">
        <v>786</v>
      </c>
      <c r="H13" s="273" t="s">
        <v>786</v>
      </c>
      <c r="I13" s="274">
        <v>0.3</v>
      </c>
      <c r="J13" s="273" t="s">
        <v>11</v>
      </c>
      <c r="K13" s="273" t="s">
        <v>805</v>
      </c>
      <c r="L13" s="274">
        <v>0</v>
      </c>
      <c r="M13" s="273" t="s">
        <v>1415</v>
      </c>
      <c r="N13" s="273" t="s">
        <v>788</v>
      </c>
      <c r="O13" s="273"/>
      <c r="P13" s="273"/>
      <c r="Q13" s="273"/>
      <c r="R13" s="273" t="s">
        <v>789</v>
      </c>
      <c r="S13" s="273" t="s">
        <v>1487</v>
      </c>
      <c r="T13" s="273"/>
      <c r="U13" s="273" t="s">
        <v>823</v>
      </c>
      <c r="V13" s="273"/>
      <c r="W13" s="273"/>
      <c r="X13" s="273" t="s">
        <v>1463</v>
      </c>
      <c r="Y13" s="273" t="s">
        <v>1464</v>
      </c>
      <c r="Z13" s="273"/>
      <c r="AA13" s="273"/>
      <c r="AB13" s="273"/>
      <c r="AC13" s="273"/>
      <c r="AD13" s="273"/>
      <c r="AE13" s="273" t="s">
        <v>1488</v>
      </c>
      <c r="AF13" s="273" t="s">
        <v>794</v>
      </c>
      <c r="AG13" s="273" t="s">
        <v>795</v>
      </c>
      <c r="AH13" s="273" t="s">
        <v>786</v>
      </c>
      <c r="AI13" s="273"/>
      <c r="AJ13" s="273"/>
      <c r="AK13" s="273" t="s">
        <v>796</v>
      </c>
      <c r="AL13" s="273" t="s">
        <v>930</v>
      </c>
      <c r="AM13" s="273" t="s">
        <v>797</v>
      </c>
      <c r="AN13" s="273" t="s">
        <v>43</v>
      </c>
      <c r="AO13" s="273"/>
      <c r="AP13" s="273"/>
      <c r="AQ13" s="273"/>
      <c r="AR13" s="273"/>
      <c r="AS13" s="273" t="s">
        <v>1467</v>
      </c>
      <c r="AT13" s="274">
        <v>1000</v>
      </c>
      <c r="AU13" s="274">
        <v>0.3</v>
      </c>
      <c r="AV13" s="273" t="s">
        <v>1418</v>
      </c>
      <c r="AW13" s="273"/>
      <c r="AX13" s="274">
        <v>0</v>
      </c>
      <c r="AY13" s="273"/>
      <c r="AZ13" s="273" t="s">
        <v>1415</v>
      </c>
      <c r="BA13" s="273" t="s">
        <v>1468</v>
      </c>
      <c r="BB13" s="273"/>
      <c r="BC13" s="273" t="s">
        <v>1418</v>
      </c>
      <c r="BD13" s="273"/>
      <c r="BE13" s="273" t="s">
        <v>1418</v>
      </c>
      <c r="BF13" s="273"/>
      <c r="BG13" s="273"/>
      <c r="BH13" s="273" t="s">
        <v>1488</v>
      </c>
      <c r="BI13" s="273" t="s">
        <v>800</v>
      </c>
      <c r="BJ13" s="273" t="s">
        <v>800</v>
      </c>
      <c r="BK13" s="273" t="s">
        <v>801</v>
      </c>
      <c r="BL13" s="273" t="s">
        <v>802</v>
      </c>
      <c r="BM13" s="273" t="s">
        <v>803</v>
      </c>
      <c r="BN13" s="273"/>
      <c r="BO13" s="273"/>
      <c r="BP13" s="273"/>
      <c r="BQ13" s="273"/>
    </row>
    <row r="14" spans="1:69" s="3" customFormat="1" ht="18" customHeight="1">
      <c r="A14" s="273" t="s">
        <v>920</v>
      </c>
      <c r="B14" s="273" t="s">
        <v>921</v>
      </c>
      <c r="C14" s="273" t="s">
        <v>922</v>
      </c>
      <c r="D14" s="273" t="s">
        <v>826</v>
      </c>
      <c r="E14" s="273" t="s">
        <v>923</v>
      </c>
      <c r="F14" s="273" t="s">
        <v>924</v>
      </c>
      <c r="G14" s="273" t="s">
        <v>925</v>
      </c>
      <c r="H14" s="273" t="s">
        <v>786</v>
      </c>
      <c r="I14" s="274">
        <v>1.08</v>
      </c>
      <c r="J14" s="273" t="s">
        <v>849</v>
      </c>
      <c r="K14" s="273" t="s">
        <v>805</v>
      </c>
      <c r="L14" s="274">
        <v>5.5</v>
      </c>
      <c r="M14" s="273" t="s">
        <v>926</v>
      </c>
      <c r="N14" s="273" t="s">
        <v>860</v>
      </c>
      <c r="O14" s="273"/>
      <c r="P14" s="273"/>
      <c r="Q14" s="273"/>
      <c r="R14" s="273" t="s">
        <v>789</v>
      </c>
      <c r="S14" s="273" t="s">
        <v>815</v>
      </c>
      <c r="T14" s="273"/>
      <c r="U14" s="273" t="s">
        <v>791</v>
      </c>
      <c r="V14" s="274">
        <v>100</v>
      </c>
      <c r="W14" s="273"/>
      <c r="X14" s="273" t="s">
        <v>927</v>
      </c>
      <c r="Y14" s="273" t="s">
        <v>928</v>
      </c>
      <c r="Z14" s="273"/>
      <c r="AA14" s="273"/>
      <c r="AB14" s="273"/>
      <c r="AC14" s="273"/>
      <c r="AD14" s="273"/>
      <c r="AE14" s="273" t="s">
        <v>929</v>
      </c>
      <c r="AF14" s="273" t="s">
        <v>794</v>
      </c>
      <c r="AG14" s="273" t="s">
        <v>807</v>
      </c>
      <c r="AH14" s="273" t="s">
        <v>786</v>
      </c>
      <c r="AI14" s="273" t="s">
        <v>104</v>
      </c>
      <c r="AJ14" s="273"/>
      <c r="AK14" s="273" t="s">
        <v>808</v>
      </c>
      <c r="AL14" s="273" t="s">
        <v>1489</v>
      </c>
      <c r="AM14" s="273" t="s">
        <v>797</v>
      </c>
      <c r="AN14" s="273" t="s">
        <v>931</v>
      </c>
      <c r="AO14" s="273"/>
      <c r="AP14" s="273"/>
      <c r="AQ14" s="273"/>
      <c r="AR14" s="273"/>
      <c r="AS14" s="273" t="s">
        <v>932</v>
      </c>
      <c r="AT14" s="274">
        <v>1000</v>
      </c>
      <c r="AU14" s="274">
        <v>1.08</v>
      </c>
      <c r="AV14" s="273" t="s">
        <v>909</v>
      </c>
      <c r="AW14" s="273"/>
      <c r="AX14" s="274">
        <v>5.5</v>
      </c>
      <c r="AY14" s="273"/>
      <c r="AZ14" s="273" t="s">
        <v>926</v>
      </c>
      <c r="BA14" s="273" t="s">
        <v>933</v>
      </c>
      <c r="BB14" s="273"/>
      <c r="BC14" s="273" t="s">
        <v>909</v>
      </c>
      <c r="BD14" s="273"/>
      <c r="BE14" s="273" t="s">
        <v>909</v>
      </c>
      <c r="BF14" s="273"/>
      <c r="BG14" s="273" t="s">
        <v>934</v>
      </c>
      <c r="BH14" s="273" t="s">
        <v>935</v>
      </c>
      <c r="BI14" s="273" t="s">
        <v>800</v>
      </c>
      <c r="BJ14" s="273" t="s">
        <v>800</v>
      </c>
      <c r="BK14" s="273" t="s">
        <v>801</v>
      </c>
      <c r="BL14" s="273" t="s">
        <v>802</v>
      </c>
      <c r="BM14" s="273" t="s">
        <v>803</v>
      </c>
      <c r="BN14" s="273"/>
      <c r="BO14" s="273"/>
      <c r="BP14" s="273" t="s">
        <v>920</v>
      </c>
      <c r="BQ14" s="273"/>
    </row>
    <row r="15" spans="1:69" s="3" customFormat="1" ht="18" customHeight="1">
      <c r="A15" s="273" t="s">
        <v>785</v>
      </c>
      <c r="B15" s="273" t="s">
        <v>1490</v>
      </c>
      <c r="C15" s="273" t="s">
        <v>1491</v>
      </c>
      <c r="D15" s="273" t="s">
        <v>1492</v>
      </c>
      <c r="E15" s="273" t="s">
        <v>1493</v>
      </c>
      <c r="F15" s="273" t="s">
        <v>786</v>
      </c>
      <c r="G15" s="273" t="s">
        <v>786</v>
      </c>
      <c r="H15" s="273" t="s">
        <v>786</v>
      </c>
      <c r="I15" s="274">
        <v>5.0000000000000001E-3</v>
      </c>
      <c r="J15" s="273" t="s">
        <v>11</v>
      </c>
      <c r="K15" s="273" t="s">
        <v>787</v>
      </c>
      <c r="L15" s="274">
        <v>5.3</v>
      </c>
      <c r="M15" s="273" t="s">
        <v>918</v>
      </c>
      <c r="N15" s="273" t="s">
        <v>788</v>
      </c>
      <c r="O15" s="273"/>
      <c r="P15" s="273"/>
      <c r="Q15" s="273"/>
      <c r="R15" s="273" t="s">
        <v>789</v>
      </c>
      <c r="S15" s="273" t="s">
        <v>790</v>
      </c>
      <c r="T15" s="273"/>
      <c r="U15" s="273" t="s">
        <v>791</v>
      </c>
      <c r="V15" s="274">
        <v>100</v>
      </c>
      <c r="W15" s="273"/>
      <c r="X15" s="273" t="s">
        <v>792</v>
      </c>
      <c r="Y15" s="273"/>
      <c r="Z15" s="273"/>
      <c r="AA15" s="273"/>
      <c r="AB15" s="273"/>
      <c r="AC15" s="273"/>
      <c r="AD15" s="273"/>
      <c r="AE15" s="273" t="s">
        <v>793</v>
      </c>
      <c r="AF15" s="273" t="s">
        <v>794</v>
      </c>
      <c r="AG15" s="273" t="s">
        <v>795</v>
      </c>
      <c r="AH15" s="273" t="s">
        <v>786</v>
      </c>
      <c r="AI15" s="273"/>
      <c r="AJ15" s="273"/>
      <c r="AK15" s="273" t="s">
        <v>796</v>
      </c>
      <c r="AL15" s="273" t="s">
        <v>1483</v>
      </c>
      <c r="AM15" s="273" t="s">
        <v>797</v>
      </c>
      <c r="AN15" s="273" t="s">
        <v>43</v>
      </c>
      <c r="AO15" s="273"/>
      <c r="AP15" s="273"/>
      <c r="AQ15" s="273"/>
      <c r="AR15" s="273"/>
      <c r="AS15" s="273" t="s">
        <v>798</v>
      </c>
      <c r="AT15" s="274">
        <v>500000</v>
      </c>
      <c r="AU15" s="274">
        <v>5.0000000000000001E-3</v>
      </c>
      <c r="AV15" s="273" t="s">
        <v>822</v>
      </c>
      <c r="AW15" s="273"/>
      <c r="AX15" s="274">
        <v>5.3</v>
      </c>
      <c r="AY15" s="273"/>
      <c r="AZ15" s="273" t="s">
        <v>918</v>
      </c>
      <c r="BA15" s="273" t="s">
        <v>799</v>
      </c>
      <c r="BB15" s="273" t="s">
        <v>785</v>
      </c>
      <c r="BC15" s="273" t="s">
        <v>822</v>
      </c>
      <c r="BD15" s="273"/>
      <c r="BE15" s="273" t="s">
        <v>822</v>
      </c>
      <c r="BF15" s="273"/>
      <c r="BG15" s="273"/>
      <c r="BH15" s="273" t="s">
        <v>793</v>
      </c>
      <c r="BI15" s="273" t="s">
        <v>800</v>
      </c>
      <c r="BJ15" s="273" t="s">
        <v>800</v>
      </c>
      <c r="BK15" s="273" t="s">
        <v>801</v>
      </c>
      <c r="BL15" s="273" t="s">
        <v>802</v>
      </c>
      <c r="BM15" s="273" t="s">
        <v>803</v>
      </c>
      <c r="BN15" s="273"/>
      <c r="BO15" s="273"/>
      <c r="BP15" s="273"/>
      <c r="BQ15" s="273"/>
    </row>
    <row r="16" spans="1:69" s="3" customFormat="1" ht="18" customHeight="1">
      <c r="A16" s="273" t="s">
        <v>785</v>
      </c>
      <c r="B16" s="273" t="s">
        <v>1494</v>
      </c>
      <c r="C16" s="273" t="s">
        <v>1495</v>
      </c>
      <c r="D16" s="273" t="s">
        <v>1492</v>
      </c>
      <c r="E16" s="273" t="s">
        <v>1496</v>
      </c>
      <c r="F16" s="273" t="s">
        <v>786</v>
      </c>
      <c r="G16" s="273" t="s">
        <v>786</v>
      </c>
      <c r="H16" s="273" t="s">
        <v>786</v>
      </c>
      <c r="I16" s="274">
        <v>3.6999999999999998E-2</v>
      </c>
      <c r="J16" s="273" t="s">
        <v>804</v>
      </c>
      <c r="K16" s="273" t="s">
        <v>1497</v>
      </c>
      <c r="L16" s="274">
        <v>4.8</v>
      </c>
      <c r="M16" s="273" t="s">
        <v>1498</v>
      </c>
      <c r="N16" s="273" t="s">
        <v>788</v>
      </c>
      <c r="O16" s="273"/>
      <c r="P16" s="273"/>
      <c r="Q16" s="273"/>
      <c r="R16" s="273" t="s">
        <v>789</v>
      </c>
      <c r="S16" s="273" t="s">
        <v>790</v>
      </c>
      <c r="T16" s="273"/>
      <c r="U16" s="273" t="s">
        <v>791</v>
      </c>
      <c r="V16" s="274">
        <v>100</v>
      </c>
      <c r="W16" s="273"/>
      <c r="X16" s="273" t="s">
        <v>792</v>
      </c>
      <c r="Y16" s="273"/>
      <c r="Z16" s="273"/>
      <c r="AA16" s="273"/>
      <c r="AB16" s="273"/>
      <c r="AC16" s="273"/>
      <c r="AD16" s="273"/>
      <c r="AE16" s="273" t="s">
        <v>793</v>
      </c>
      <c r="AF16" s="273" t="s">
        <v>794</v>
      </c>
      <c r="AG16" s="273" t="s">
        <v>795</v>
      </c>
      <c r="AH16" s="273" t="s">
        <v>786</v>
      </c>
      <c r="AI16" s="273"/>
      <c r="AJ16" s="273"/>
      <c r="AK16" s="273" t="s">
        <v>796</v>
      </c>
      <c r="AL16" s="273" t="s">
        <v>1499</v>
      </c>
      <c r="AM16" s="273" t="s">
        <v>797</v>
      </c>
      <c r="AN16" s="273" t="s">
        <v>43</v>
      </c>
      <c r="AO16" s="273"/>
      <c r="AP16" s="273"/>
      <c r="AQ16" s="273"/>
      <c r="AR16" s="273"/>
      <c r="AS16" s="273" t="s">
        <v>798</v>
      </c>
      <c r="AT16" s="274">
        <v>3700000</v>
      </c>
      <c r="AU16" s="274">
        <v>3.6999999999999998E-2</v>
      </c>
      <c r="AV16" s="273" t="s">
        <v>822</v>
      </c>
      <c r="AW16" s="273"/>
      <c r="AX16" s="274">
        <v>4.8</v>
      </c>
      <c r="AY16" s="273"/>
      <c r="AZ16" s="273" t="s">
        <v>1498</v>
      </c>
      <c r="BA16" s="273" t="s">
        <v>799</v>
      </c>
      <c r="BB16" s="273" t="s">
        <v>1500</v>
      </c>
      <c r="BC16" s="273" t="s">
        <v>822</v>
      </c>
      <c r="BD16" s="273"/>
      <c r="BE16" s="273" t="s">
        <v>822</v>
      </c>
      <c r="BF16" s="273"/>
      <c r="BG16" s="273"/>
      <c r="BH16" s="273" t="s">
        <v>793</v>
      </c>
      <c r="BI16" s="273" t="s">
        <v>800</v>
      </c>
      <c r="BJ16" s="273" t="s">
        <v>800</v>
      </c>
      <c r="BK16" s="273" t="s">
        <v>801</v>
      </c>
      <c r="BL16" s="273" t="s">
        <v>802</v>
      </c>
      <c r="BM16" s="273" t="s">
        <v>803</v>
      </c>
      <c r="BN16" s="273"/>
      <c r="BO16" s="273"/>
      <c r="BP16" s="273"/>
      <c r="BQ16" s="273"/>
    </row>
    <row r="17" spans="1:69" s="3" customFormat="1" ht="18" customHeight="1">
      <c r="A17" s="273" t="s">
        <v>1501</v>
      </c>
      <c r="B17" s="273" t="s">
        <v>1502</v>
      </c>
      <c r="C17" s="273" t="s">
        <v>1503</v>
      </c>
      <c r="D17" s="273" t="s">
        <v>1492</v>
      </c>
      <c r="E17" s="273" t="s">
        <v>1504</v>
      </c>
      <c r="F17" s="273" t="s">
        <v>1505</v>
      </c>
      <c r="G17" s="273" t="s">
        <v>1506</v>
      </c>
      <c r="H17" s="273" t="s">
        <v>786</v>
      </c>
      <c r="I17" s="274">
        <v>1.3</v>
      </c>
      <c r="J17" s="273" t="s">
        <v>11</v>
      </c>
      <c r="K17" s="273" t="s">
        <v>1507</v>
      </c>
      <c r="L17" s="274">
        <v>6.1234000000000002</v>
      </c>
      <c r="M17" s="273" t="s">
        <v>1508</v>
      </c>
      <c r="N17" s="273" t="s">
        <v>788</v>
      </c>
      <c r="O17" s="273"/>
      <c r="P17" s="273"/>
      <c r="Q17" s="273"/>
      <c r="R17" s="273"/>
      <c r="S17" s="273" t="s">
        <v>815</v>
      </c>
      <c r="T17" s="273"/>
      <c r="U17" s="273" t="s">
        <v>791</v>
      </c>
      <c r="V17" s="273"/>
      <c r="W17" s="273"/>
      <c r="X17" s="273" t="s">
        <v>861</v>
      </c>
      <c r="Y17" s="273" t="s">
        <v>1509</v>
      </c>
      <c r="Z17" s="273"/>
      <c r="AA17" s="273"/>
      <c r="AB17" s="273"/>
      <c r="AC17" s="273"/>
      <c r="AD17" s="273"/>
      <c r="AE17" s="273" t="s">
        <v>1510</v>
      </c>
      <c r="AF17" s="273" t="s">
        <v>794</v>
      </c>
      <c r="AG17" s="273" t="s">
        <v>795</v>
      </c>
      <c r="AH17" s="273" t="s">
        <v>786</v>
      </c>
      <c r="AI17" s="273" t="s">
        <v>102</v>
      </c>
      <c r="AJ17" s="273"/>
      <c r="AK17" s="273" t="s">
        <v>796</v>
      </c>
      <c r="AL17" s="273" t="s">
        <v>886</v>
      </c>
      <c r="AM17" s="273" t="s">
        <v>811</v>
      </c>
      <c r="AN17" s="273" t="s">
        <v>42</v>
      </c>
      <c r="AO17" s="273"/>
      <c r="AP17" s="273"/>
      <c r="AQ17" s="273"/>
      <c r="AR17" s="273"/>
      <c r="AS17" s="273" t="s">
        <v>1511</v>
      </c>
      <c r="AT17" s="274">
        <v>1000</v>
      </c>
      <c r="AU17" s="274">
        <v>1.3</v>
      </c>
      <c r="AV17" s="273" t="s">
        <v>1512</v>
      </c>
      <c r="AW17" s="273"/>
      <c r="AX17" s="274">
        <v>6.1234000000000002</v>
      </c>
      <c r="AY17" s="273" t="s">
        <v>1513</v>
      </c>
      <c r="AZ17" s="273" t="s">
        <v>1514</v>
      </c>
      <c r="BA17" s="273" t="s">
        <v>1515</v>
      </c>
      <c r="BB17" s="273"/>
      <c r="BC17" s="273" t="s">
        <v>1512</v>
      </c>
      <c r="BD17" s="273"/>
      <c r="BE17" s="273" t="s">
        <v>1512</v>
      </c>
      <c r="BF17" s="273"/>
      <c r="BG17" s="273"/>
      <c r="BH17" s="273" t="s">
        <v>1510</v>
      </c>
      <c r="BI17" s="273" t="s">
        <v>800</v>
      </c>
      <c r="BJ17" s="273" t="s">
        <v>800</v>
      </c>
      <c r="BK17" s="273" t="s">
        <v>1516</v>
      </c>
      <c r="BL17" s="273" t="s">
        <v>802</v>
      </c>
      <c r="BM17" s="273" t="s">
        <v>803</v>
      </c>
      <c r="BN17" s="273"/>
      <c r="BO17" s="273" t="s">
        <v>1517</v>
      </c>
      <c r="BP17" s="273" t="s">
        <v>1501</v>
      </c>
      <c r="BQ17" s="273"/>
    </row>
    <row r="18" spans="1:69" s="3" customFormat="1" ht="18" customHeight="1">
      <c r="A18" s="273" t="s">
        <v>1501</v>
      </c>
      <c r="B18" s="273" t="s">
        <v>1502</v>
      </c>
      <c r="C18" s="273" t="s">
        <v>1518</v>
      </c>
      <c r="D18" s="273" t="s">
        <v>1492</v>
      </c>
      <c r="E18" s="273" t="s">
        <v>1504</v>
      </c>
      <c r="F18" s="273" t="s">
        <v>1505</v>
      </c>
      <c r="G18" s="273" t="s">
        <v>1506</v>
      </c>
      <c r="H18" s="273" t="s">
        <v>786</v>
      </c>
      <c r="I18" s="274">
        <v>2.6</v>
      </c>
      <c r="J18" s="273" t="s">
        <v>11</v>
      </c>
      <c r="K18" s="273" t="s">
        <v>1507</v>
      </c>
      <c r="L18" s="274">
        <v>6.1234000000000002</v>
      </c>
      <c r="M18" s="273" t="s">
        <v>1508</v>
      </c>
      <c r="N18" s="273" t="s">
        <v>788</v>
      </c>
      <c r="O18" s="273"/>
      <c r="P18" s="273"/>
      <c r="Q18" s="273"/>
      <c r="R18" s="273"/>
      <c r="S18" s="273" t="s">
        <v>815</v>
      </c>
      <c r="T18" s="273"/>
      <c r="U18" s="273" t="s">
        <v>791</v>
      </c>
      <c r="V18" s="273"/>
      <c r="W18" s="273"/>
      <c r="X18" s="273" t="s">
        <v>861</v>
      </c>
      <c r="Y18" s="273" t="s">
        <v>1509</v>
      </c>
      <c r="Z18" s="273"/>
      <c r="AA18" s="273"/>
      <c r="AB18" s="273"/>
      <c r="AC18" s="273"/>
      <c r="AD18" s="273"/>
      <c r="AE18" s="273" t="s">
        <v>1510</v>
      </c>
      <c r="AF18" s="273" t="s">
        <v>794</v>
      </c>
      <c r="AG18" s="273" t="s">
        <v>795</v>
      </c>
      <c r="AH18" s="273" t="s">
        <v>786</v>
      </c>
      <c r="AI18" s="273" t="s">
        <v>102</v>
      </c>
      <c r="AJ18" s="273"/>
      <c r="AK18" s="273" t="s">
        <v>796</v>
      </c>
      <c r="AL18" s="273" t="s">
        <v>886</v>
      </c>
      <c r="AM18" s="273" t="s">
        <v>811</v>
      </c>
      <c r="AN18" s="273" t="s">
        <v>42</v>
      </c>
      <c r="AO18" s="273"/>
      <c r="AP18" s="273"/>
      <c r="AQ18" s="273"/>
      <c r="AR18" s="273"/>
      <c r="AS18" s="273" t="s">
        <v>1511</v>
      </c>
      <c r="AT18" s="274">
        <v>1000</v>
      </c>
      <c r="AU18" s="274">
        <v>2.6</v>
      </c>
      <c r="AV18" s="273" t="s">
        <v>1512</v>
      </c>
      <c r="AW18" s="273"/>
      <c r="AX18" s="274">
        <v>6.1234000000000002</v>
      </c>
      <c r="AY18" s="273" t="s">
        <v>1513</v>
      </c>
      <c r="AZ18" s="273" t="s">
        <v>1514</v>
      </c>
      <c r="BA18" s="273" t="s">
        <v>1515</v>
      </c>
      <c r="BB18" s="273"/>
      <c r="BC18" s="273" t="s">
        <v>1512</v>
      </c>
      <c r="BD18" s="273"/>
      <c r="BE18" s="273" t="s">
        <v>1512</v>
      </c>
      <c r="BF18" s="273"/>
      <c r="BG18" s="273"/>
      <c r="BH18" s="273" t="s">
        <v>1510</v>
      </c>
      <c r="BI18" s="273" t="s">
        <v>800</v>
      </c>
      <c r="BJ18" s="273" t="s">
        <v>800</v>
      </c>
      <c r="BK18" s="273" t="s">
        <v>1516</v>
      </c>
      <c r="BL18" s="273" t="s">
        <v>802</v>
      </c>
      <c r="BM18" s="273" t="s">
        <v>803</v>
      </c>
      <c r="BN18" s="273"/>
      <c r="BO18" s="273" t="s">
        <v>1517</v>
      </c>
      <c r="BP18" s="273" t="s">
        <v>1501</v>
      </c>
      <c r="BQ18" s="273"/>
    </row>
    <row r="19" spans="1:69" s="3" customFormat="1" ht="18" customHeight="1">
      <c r="A19" s="273" t="s">
        <v>1519</v>
      </c>
      <c r="B19" s="273" t="s">
        <v>1520</v>
      </c>
      <c r="C19" s="273" t="s">
        <v>1521</v>
      </c>
      <c r="D19" s="273" t="s">
        <v>1522</v>
      </c>
      <c r="E19" s="273" t="s">
        <v>1523</v>
      </c>
      <c r="F19" s="273" t="s">
        <v>1524</v>
      </c>
      <c r="G19" s="273" t="s">
        <v>814</v>
      </c>
      <c r="H19" s="273" t="s">
        <v>786</v>
      </c>
      <c r="I19" s="274">
        <v>0.01</v>
      </c>
      <c r="J19" s="273" t="s">
        <v>11</v>
      </c>
      <c r="K19" s="273" t="s">
        <v>1525</v>
      </c>
      <c r="L19" s="274">
        <v>5.5</v>
      </c>
      <c r="M19" s="273" t="s">
        <v>1526</v>
      </c>
      <c r="N19" s="273" t="s">
        <v>788</v>
      </c>
      <c r="O19" s="273"/>
      <c r="P19" s="273"/>
      <c r="Q19" s="273"/>
      <c r="R19" s="273"/>
      <c r="S19" s="273" t="s">
        <v>1487</v>
      </c>
      <c r="T19" s="273"/>
      <c r="U19" s="273" t="s">
        <v>791</v>
      </c>
      <c r="V19" s="274">
        <v>57.480600000000003</v>
      </c>
      <c r="W19" s="273"/>
      <c r="X19" s="273" t="s">
        <v>1463</v>
      </c>
      <c r="Y19" s="273" t="s">
        <v>1464</v>
      </c>
      <c r="Z19" s="273"/>
      <c r="AA19" s="273"/>
      <c r="AB19" s="273"/>
      <c r="AC19" s="273"/>
      <c r="AD19" s="273"/>
      <c r="AE19" s="273" t="s">
        <v>1527</v>
      </c>
      <c r="AF19" s="273" t="s">
        <v>794</v>
      </c>
      <c r="AG19" s="273" t="s">
        <v>816</v>
      </c>
      <c r="AH19" s="273" t="s">
        <v>786</v>
      </c>
      <c r="AI19" s="273"/>
      <c r="AJ19" s="273"/>
      <c r="AK19" s="273" t="s">
        <v>796</v>
      </c>
      <c r="AL19" s="273" t="s">
        <v>1528</v>
      </c>
      <c r="AM19" s="273" t="s">
        <v>1529</v>
      </c>
      <c r="AN19" s="273" t="s">
        <v>42</v>
      </c>
      <c r="AO19" s="273"/>
      <c r="AP19" s="273"/>
      <c r="AQ19" s="273"/>
      <c r="AR19" s="273"/>
      <c r="AS19" s="273" t="s">
        <v>1530</v>
      </c>
      <c r="AT19" s="274">
        <v>1000</v>
      </c>
      <c r="AU19" s="274">
        <v>0.01</v>
      </c>
      <c r="AV19" s="273" t="s">
        <v>822</v>
      </c>
      <c r="AW19" s="273" t="s">
        <v>822</v>
      </c>
      <c r="AX19" s="274">
        <v>5.5</v>
      </c>
      <c r="AY19" s="273"/>
      <c r="AZ19" s="273" t="s">
        <v>1526</v>
      </c>
      <c r="BA19" s="273" t="s">
        <v>1519</v>
      </c>
      <c r="BB19" s="273"/>
      <c r="BC19" s="273" t="s">
        <v>822</v>
      </c>
      <c r="BD19" s="273"/>
      <c r="BE19" s="273" t="s">
        <v>822</v>
      </c>
      <c r="BF19" s="273"/>
      <c r="BG19" s="273"/>
      <c r="BH19" s="273" t="s">
        <v>1527</v>
      </c>
      <c r="BI19" s="273" t="s">
        <v>800</v>
      </c>
      <c r="BJ19" s="273" t="s">
        <v>800</v>
      </c>
      <c r="BK19" s="273" t="s">
        <v>801</v>
      </c>
      <c r="BL19" s="273" t="s">
        <v>802</v>
      </c>
      <c r="BM19" s="273" t="s">
        <v>1531</v>
      </c>
      <c r="BN19" s="273"/>
      <c r="BO19" s="273"/>
      <c r="BP19" s="273"/>
      <c r="BQ19" s="273"/>
    </row>
    <row r="20" spans="1:69" s="3" customFormat="1" ht="18" customHeight="1">
      <c r="A20" s="273" t="s">
        <v>832</v>
      </c>
      <c r="B20" s="273" t="s">
        <v>1532</v>
      </c>
      <c r="C20" s="273" t="s">
        <v>1533</v>
      </c>
      <c r="D20" s="273" t="s">
        <v>1522</v>
      </c>
      <c r="E20" s="273" t="s">
        <v>1534</v>
      </c>
      <c r="F20" s="273" t="s">
        <v>836</v>
      </c>
      <c r="G20" s="273" t="s">
        <v>814</v>
      </c>
      <c r="H20" s="273" t="s">
        <v>786</v>
      </c>
      <c r="I20" s="274">
        <v>0.15</v>
      </c>
      <c r="J20" s="273" t="s">
        <v>11</v>
      </c>
      <c r="K20" s="273" t="s">
        <v>787</v>
      </c>
      <c r="L20" s="274">
        <v>0</v>
      </c>
      <c r="M20" s="273" t="s">
        <v>1535</v>
      </c>
      <c r="N20" s="273" t="s">
        <v>788</v>
      </c>
      <c r="O20" s="273"/>
      <c r="P20" s="273"/>
      <c r="Q20" s="273"/>
      <c r="R20" s="273"/>
      <c r="S20" s="273" t="s">
        <v>790</v>
      </c>
      <c r="T20" s="273"/>
      <c r="U20" s="273" t="s">
        <v>791</v>
      </c>
      <c r="V20" s="273"/>
      <c r="W20" s="273"/>
      <c r="X20" s="273" t="s">
        <v>828</v>
      </c>
      <c r="Y20" s="273" t="s">
        <v>835</v>
      </c>
      <c r="Z20" s="273"/>
      <c r="AA20" s="273"/>
      <c r="AB20" s="273"/>
      <c r="AC20" s="273"/>
      <c r="AD20" s="273"/>
      <c r="AE20" s="273"/>
      <c r="AF20" s="273" t="s">
        <v>794</v>
      </c>
      <c r="AG20" s="273" t="s">
        <v>816</v>
      </c>
      <c r="AH20" s="273" t="s">
        <v>786</v>
      </c>
      <c r="AI20" s="273"/>
      <c r="AJ20" s="273"/>
      <c r="AK20" s="273" t="s">
        <v>796</v>
      </c>
      <c r="AL20" s="273" t="s">
        <v>1536</v>
      </c>
      <c r="AM20" s="273" t="s">
        <v>811</v>
      </c>
      <c r="AN20" s="273" t="s">
        <v>42</v>
      </c>
      <c r="AO20" s="273"/>
      <c r="AP20" s="273"/>
      <c r="AQ20" s="273"/>
      <c r="AR20" s="273"/>
      <c r="AS20" s="273" t="s">
        <v>834</v>
      </c>
      <c r="AT20" s="274">
        <v>100000</v>
      </c>
      <c r="AU20" s="274">
        <v>0.15</v>
      </c>
      <c r="AV20" s="273"/>
      <c r="AW20" s="273"/>
      <c r="AX20" s="274">
        <v>0</v>
      </c>
      <c r="AY20" s="273"/>
      <c r="AZ20" s="273"/>
      <c r="BA20" s="273" t="s">
        <v>833</v>
      </c>
      <c r="BB20" s="273" t="s">
        <v>832</v>
      </c>
      <c r="BC20" s="273" t="s">
        <v>825</v>
      </c>
      <c r="BD20" s="273"/>
      <c r="BE20" s="273" t="s">
        <v>825</v>
      </c>
      <c r="BF20" s="273"/>
      <c r="BG20" s="273"/>
      <c r="BH20" s="273" t="s">
        <v>458</v>
      </c>
      <c r="BI20" s="273" t="s">
        <v>800</v>
      </c>
      <c r="BJ20" s="273" t="s">
        <v>800</v>
      </c>
      <c r="BK20" s="273" t="s">
        <v>821</v>
      </c>
      <c r="BL20" s="273" t="s">
        <v>802</v>
      </c>
      <c r="BM20" s="273" t="s">
        <v>803</v>
      </c>
      <c r="BN20" s="273"/>
      <c r="BO20" s="273"/>
      <c r="BP20" s="273"/>
      <c r="BQ20" s="273"/>
    </row>
    <row r="21" spans="1:69" s="3" customFormat="1" ht="18" customHeight="1">
      <c r="A21" s="273" t="s">
        <v>785</v>
      </c>
      <c r="B21" s="273" t="s">
        <v>1537</v>
      </c>
      <c r="C21" s="273" t="s">
        <v>1538</v>
      </c>
      <c r="D21" s="273" t="s">
        <v>1522</v>
      </c>
      <c r="E21" s="273" t="s">
        <v>1539</v>
      </c>
      <c r="F21" s="273" t="s">
        <v>786</v>
      </c>
      <c r="G21" s="273" t="s">
        <v>786</v>
      </c>
      <c r="H21" s="273" t="s">
        <v>786</v>
      </c>
      <c r="I21" s="274">
        <v>0.12690000000000001</v>
      </c>
      <c r="J21" s="273" t="s">
        <v>599</v>
      </c>
      <c r="K21" s="273" t="s">
        <v>1540</v>
      </c>
      <c r="L21" s="274">
        <v>3</v>
      </c>
      <c r="M21" s="273" t="s">
        <v>837</v>
      </c>
      <c r="N21" s="273" t="s">
        <v>788</v>
      </c>
      <c r="O21" s="273"/>
      <c r="P21" s="273"/>
      <c r="Q21" s="273"/>
      <c r="R21" s="273" t="s">
        <v>789</v>
      </c>
      <c r="S21" s="273" t="s">
        <v>790</v>
      </c>
      <c r="T21" s="273"/>
      <c r="U21" s="273" t="s">
        <v>791</v>
      </c>
      <c r="V21" s="274">
        <v>100</v>
      </c>
      <c r="W21" s="273"/>
      <c r="X21" s="273" t="s">
        <v>792</v>
      </c>
      <c r="Y21" s="273"/>
      <c r="Z21" s="273"/>
      <c r="AA21" s="273"/>
      <c r="AB21" s="273"/>
      <c r="AC21" s="273"/>
      <c r="AD21" s="273"/>
      <c r="AE21" s="273" t="s">
        <v>793</v>
      </c>
      <c r="AF21" s="273" t="s">
        <v>794</v>
      </c>
      <c r="AG21" s="273" t="s">
        <v>795</v>
      </c>
      <c r="AH21" s="273" t="s">
        <v>786</v>
      </c>
      <c r="AI21" s="273"/>
      <c r="AJ21" s="273"/>
      <c r="AK21" s="273" t="s">
        <v>796</v>
      </c>
      <c r="AL21" s="273" t="s">
        <v>1482</v>
      </c>
      <c r="AM21" s="273" t="s">
        <v>797</v>
      </c>
      <c r="AN21" s="273" t="s">
        <v>43</v>
      </c>
      <c r="AO21" s="273"/>
      <c r="AP21" s="273"/>
      <c r="AQ21" s="273"/>
      <c r="AR21" s="273"/>
      <c r="AS21" s="273" t="s">
        <v>798</v>
      </c>
      <c r="AT21" s="274">
        <v>10000</v>
      </c>
      <c r="AU21" s="274">
        <v>0.12690000000000001</v>
      </c>
      <c r="AV21" s="273" t="s">
        <v>825</v>
      </c>
      <c r="AW21" s="273" t="s">
        <v>825</v>
      </c>
      <c r="AX21" s="274">
        <v>3</v>
      </c>
      <c r="AY21" s="273"/>
      <c r="AZ21" s="273" t="s">
        <v>837</v>
      </c>
      <c r="BA21" s="273" t="s">
        <v>799</v>
      </c>
      <c r="BB21" s="273" t="s">
        <v>785</v>
      </c>
      <c r="BC21" s="273" t="s">
        <v>825</v>
      </c>
      <c r="BD21" s="273"/>
      <c r="BE21" s="273" t="s">
        <v>825</v>
      </c>
      <c r="BF21" s="273"/>
      <c r="BG21" s="273"/>
      <c r="BH21" s="273" t="s">
        <v>793</v>
      </c>
      <c r="BI21" s="273" t="s">
        <v>800</v>
      </c>
      <c r="BJ21" s="273" t="s">
        <v>800</v>
      </c>
      <c r="BK21" s="273" t="s">
        <v>801</v>
      </c>
      <c r="BL21" s="273" t="s">
        <v>802</v>
      </c>
      <c r="BM21" s="273" t="s">
        <v>1541</v>
      </c>
      <c r="BN21" s="273"/>
      <c r="BO21" s="273"/>
      <c r="BP21" s="273"/>
      <c r="BQ21" s="273"/>
    </row>
    <row r="22" spans="1:69" s="3" customFormat="1" ht="18" customHeight="1">
      <c r="A22" s="273" t="s">
        <v>1457</v>
      </c>
      <c r="B22" s="273" t="s">
        <v>1542</v>
      </c>
      <c r="C22" s="273" t="s">
        <v>1543</v>
      </c>
      <c r="D22" s="273" t="s">
        <v>1544</v>
      </c>
      <c r="E22" s="273" t="s">
        <v>1545</v>
      </c>
      <c r="F22" s="273" t="s">
        <v>786</v>
      </c>
      <c r="G22" s="273" t="s">
        <v>786</v>
      </c>
      <c r="H22" s="273" t="s">
        <v>786</v>
      </c>
      <c r="I22" s="274">
        <v>0.1</v>
      </c>
      <c r="J22" s="273" t="s">
        <v>11</v>
      </c>
      <c r="K22" s="273" t="s">
        <v>1525</v>
      </c>
      <c r="L22" s="273"/>
      <c r="M22" s="273" t="s">
        <v>1526</v>
      </c>
      <c r="N22" s="273" t="s">
        <v>788</v>
      </c>
      <c r="O22" s="273"/>
      <c r="P22" s="273"/>
      <c r="Q22" s="273"/>
      <c r="R22" s="273"/>
      <c r="S22" s="273" t="s">
        <v>790</v>
      </c>
      <c r="T22" s="273"/>
      <c r="U22" s="273" t="s">
        <v>823</v>
      </c>
      <c r="V22" s="273"/>
      <c r="W22" s="273"/>
      <c r="X22" s="273" t="s">
        <v>1463</v>
      </c>
      <c r="Y22" s="273" t="s">
        <v>1464</v>
      </c>
      <c r="Z22" s="273"/>
      <c r="AA22" s="273"/>
      <c r="AB22" s="273"/>
      <c r="AC22" s="273"/>
      <c r="AD22" s="273"/>
      <c r="AE22" s="273" t="s">
        <v>1546</v>
      </c>
      <c r="AF22" s="273" t="s">
        <v>794</v>
      </c>
      <c r="AG22" s="273" t="s">
        <v>795</v>
      </c>
      <c r="AH22" s="273" t="s">
        <v>786</v>
      </c>
      <c r="AI22" s="273"/>
      <c r="AJ22" s="273"/>
      <c r="AK22" s="273" t="s">
        <v>796</v>
      </c>
      <c r="AL22" s="273" t="s">
        <v>1528</v>
      </c>
      <c r="AM22" s="273" t="s">
        <v>797</v>
      </c>
      <c r="AN22" s="273" t="s">
        <v>43</v>
      </c>
      <c r="AO22" s="273"/>
      <c r="AP22" s="273"/>
      <c r="AQ22" s="273"/>
      <c r="AR22" s="273"/>
      <c r="AS22" s="273" t="s">
        <v>1467</v>
      </c>
      <c r="AT22" s="274">
        <v>1000</v>
      </c>
      <c r="AU22" s="274">
        <v>0.1</v>
      </c>
      <c r="AV22" s="273"/>
      <c r="AW22" s="273"/>
      <c r="AX22" s="274">
        <v>0</v>
      </c>
      <c r="AY22" s="273"/>
      <c r="AZ22" s="273"/>
      <c r="BA22" s="273" t="s">
        <v>1547</v>
      </c>
      <c r="BB22" s="273" t="s">
        <v>1457</v>
      </c>
      <c r="BC22" s="273" t="s">
        <v>822</v>
      </c>
      <c r="BD22" s="273"/>
      <c r="BE22" s="273" t="s">
        <v>822</v>
      </c>
      <c r="BF22" s="273"/>
      <c r="BG22" s="273"/>
      <c r="BH22" s="273" t="s">
        <v>1546</v>
      </c>
      <c r="BI22" s="273" t="s">
        <v>800</v>
      </c>
      <c r="BJ22" s="273" t="s">
        <v>800</v>
      </c>
      <c r="BK22" s="273" t="s">
        <v>821</v>
      </c>
      <c r="BL22" s="273" t="s">
        <v>802</v>
      </c>
      <c r="BM22" s="273" t="s">
        <v>803</v>
      </c>
      <c r="BN22" s="273"/>
      <c r="BO22" s="273"/>
      <c r="BP22" s="273"/>
      <c r="BQ22" s="273"/>
    </row>
    <row r="23" spans="1:69" s="3" customFormat="1" ht="18" customHeight="1">
      <c r="A23" s="273" t="s">
        <v>785</v>
      </c>
      <c r="B23" s="273" t="s">
        <v>1548</v>
      </c>
      <c r="C23" s="273" t="s">
        <v>1549</v>
      </c>
      <c r="D23" s="273" t="s">
        <v>1544</v>
      </c>
      <c r="E23" s="273" t="s">
        <v>1550</v>
      </c>
      <c r="F23" s="273" t="s">
        <v>786</v>
      </c>
      <c r="G23" s="273" t="s">
        <v>786</v>
      </c>
      <c r="H23" s="273" t="s">
        <v>786</v>
      </c>
      <c r="I23" s="274">
        <v>5.3999999999999999E-2</v>
      </c>
      <c r="J23" s="273" t="s">
        <v>599</v>
      </c>
      <c r="K23" s="273" t="s">
        <v>787</v>
      </c>
      <c r="L23" s="274">
        <v>3.3</v>
      </c>
      <c r="M23" s="273" t="s">
        <v>1535</v>
      </c>
      <c r="N23" s="273" t="s">
        <v>788</v>
      </c>
      <c r="O23" s="273"/>
      <c r="P23" s="273"/>
      <c r="Q23" s="273"/>
      <c r="R23" s="273" t="s">
        <v>789</v>
      </c>
      <c r="S23" s="273" t="s">
        <v>790</v>
      </c>
      <c r="T23" s="273"/>
      <c r="U23" s="273" t="s">
        <v>791</v>
      </c>
      <c r="V23" s="274">
        <v>100</v>
      </c>
      <c r="W23" s="273"/>
      <c r="X23" s="273" t="s">
        <v>792</v>
      </c>
      <c r="Y23" s="273"/>
      <c r="Z23" s="273"/>
      <c r="AA23" s="273"/>
      <c r="AB23" s="273"/>
      <c r="AC23" s="273"/>
      <c r="AD23" s="273"/>
      <c r="AE23" s="273" t="s">
        <v>793</v>
      </c>
      <c r="AF23" s="273" t="s">
        <v>794</v>
      </c>
      <c r="AG23" s="273" t="s">
        <v>795</v>
      </c>
      <c r="AH23" s="273" t="s">
        <v>786</v>
      </c>
      <c r="AI23" s="273"/>
      <c r="AJ23" s="273"/>
      <c r="AK23" s="273" t="s">
        <v>796</v>
      </c>
      <c r="AL23" s="273" t="s">
        <v>1536</v>
      </c>
      <c r="AM23" s="273" t="s">
        <v>797</v>
      </c>
      <c r="AN23" s="273" t="s">
        <v>43</v>
      </c>
      <c r="AO23" s="273"/>
      <c r="AP23" s="273"/>
      <c r="AQ23" s="273"/>
      <c r="AR23" s="273"/>
      <c r="AS23" s="273" t="s">
        <v>798</v>
      </c>
      <c r="AT23" s="274">
        <v>5400000</v>
      </c>
      <c r="AU23" s="274">
        <v>5.3999999999999999E-2</v>
      </c>
      <c r="AV23" s="273" t="s">
        <v>825</v>
      </c>
      <c r="AW23" s="273"/>
      <c r="AX23" s="274">
        <v>3.3</v>
      </c>
      <c r="AY23" s="273"/>
      <c r="AZ23" s="273" t="s">
        <v>1535</v>
      </c>
      <c r="BA23" s="273" t="s">
        <v>799</v>
      </c>
      <c r="BB23" s="273" t="s">
        <v>785</v>
      </c>
      <c r="BC23" s="273" t="s">
        <v>825</v>
      </c>
      <c r="BD23" s="273"/>
      <c r="BE23" s="273" t="s">
        <v>825</v>
      </c>
      <c r="BF23" s="273"/>
      <c r="BG23" s="273"/>
      <c r="BH23" s="273" t="s">
        <v>793</v>
      </c>
      <c r="BI23" s="273" t="s">
        <v>800</v>
      </c>
      <c r="BJ23" s="273" t="s">
        <v>800</v>
      </c>
      <c r="BK23" s="273" t="s">
        <v>801</v>
      </c>
      <c r="BL23" s="273" t="s">
        <v>802</v>
      </c>
      <c r="BM23" s="273" t="s">
        <v>803</v>
      </c>
      <c r="BN23" s="273"/>
      <c r="BO23" s="273"/>
      <c r="BP23" s="273"/>
      <c r="BQ23" s="273"/>
    </row>
    <row r="24" spans="1:69" s="3" customFormat="1" ht="18" customHeight="1">
      <c r="A24" s="273" t="s">
        <v>1519</v>
      </c>
      <c r="B24" s="273" t="s">
        <v>1551</v>
      </c>
      <c r="C24" s="273" t="s">
        <v>1552</v>
      </c>
      <c r="D24" s="273" t="s">
        <v>1553</v>
      </c>
      <c r="E24" s="273" t="s">
        <v>1554</v>
      </c>
      <c r="F24" s="273" t="s">
        <v>1524</v>
      </c>
      <c r="G24" s="273" t="s">
        <v>814</v>
      </c>
      <c r="H24" s="273" t="s">
        <v>786</v>
      </c>
      <c r="I24" s="274">
        <v>5.0000000000000001E-3</v>
      </c>
      <c r="J24" s="273" t="s">
        <v>11</v>
      </c>
      <c r="K24" s="273" t="s">
        <v>1555</v>
      </c>
      <c r="L24" s="274">
        <v>3.15</v>
      </c>
      <c r="M24" s="273" t="s">
        <v>1498</v>
      </c>
      <c r="N24" s="273" t="s">
        <v>788</v>
      </c>
      <c r="O24" s="273"/>
      <c r="P24" s="273"/>
      <c r="Q24" s="273"/>
      <c r="R24" s="273"/>
      <c r="S24" s="273" t="s">
        <v>1487</v>
      </c>
      <c r="T24" s="273"/>
      <c r="U24" s="273" t="s">
        <v>791</v>
      </c>
      <c r="V24" s="274">
        <v>33.902000000000001</v>
      </c>
      <c r="W24" s="273"/>
      <c r="X24" s="273" t="s">
        <v>1463</v>
      </c>
      <c r="Y24" s="273" t="s">
        <v>1464</v>
      </c>
      <c r="Z24" s="273"/>
      <c r="AA24" s="273"/>
      <c r="AB24" s="273"/>
      <c r="AC24" s="273"/>
      <c r="AD24" s="273"/>
      <c r="AE24" s="273" t="s">
        <v>1527</v>
      </c>
      <c r="AF24" s="273" t="s">
        <v>794</v>
      </c>
      <c r="AG24" s="273" t="s">
        <v>816</v>
      </c>
      <c r="AH24" s="273" t="s">
        <v>786</v>
      </c>
      <c r="AI24" s="273"/>
      <c r="AJ24" s="273"/>
      <c r="AK24" s="273" t="s">
        <v>796</v>
      </c>
      <c r="AL24" s="273" t="s">
        <v>1499</v>
      </c>
      <c r="AM24" s="273" t="s">
        <v>1529</v>
      </c>
      <c r="AN24" s="273" t="s">
        <v>42</v>
      </c>
      <c r="AO24" s="273"/>
      <c r="AP24" s="273"/>
      <c r="AQ24" s="273"/>
      <c r="AR24" s="273"/>
      <c r="AS24" s="273" t="s">
        <v>1530</v>
      </c>
      <c r="AT24" s="274">
        <v>1000</v>
      </c>
      <c r="AU24" s="274">
        <v>5.0000000000000001E-3</v>
      </c>
      <c r="AV24" s="273" t="s">
        <v>825</v>
      </c>
      <c r="AW24" s="273" t="s">
        <v>825</v>
      </c>
      <c r="AX24" s="274">
        <v>3.15</v>
      </c>
      <c r="AY24" s="273"/>
      <c r="AZ24" s="273" t="s">
        <v>1498</v>
      </c>
      <c r="BA24" s="273" t="s">
        <v>1556</v>
      </c>
      <c r="BB24" s="273"/>
      <c r="BC24" s="273" t="s">
        <v>825</v>
      </c>
      <c r="BD24" s="273"/>
      <c r="BE24" s="273" t="s">
        <v>825</v>
      </c>
      <c r="BF24" s="273"/>
      <c r="BG24" s="273"/>
      <c r="BH24" s="273" t="s">
        <v>1527</v>
      </c>
      <c r="BI24" s="273" t="s">
        <v>800</v>
      </c>
      <c r="BJ24" s="273" t="s">
        <v>800</v>
      </c>
      <c r="BK24" s="273" t="s">
        <v>801</v>
      </c>
      <c r="BL24" s="273" t="s">
        <v>802</v>
      </c>
      <c r="BM24" s="273" t="s">
        <v>1531</v>
      </c>
      <c r="BN24" s="273"/>
      <c r="BO24" s="273"/>
      <c r="BP24" s="273"/>
      <c r="BQ24" s="273"/>
    </row>
    <row r="25" spans="1:69" s="3" customFormat="1" ht="18" customHeight="1">
      <c r="A25" s="273" t="s">
        <v>1557</v>
      </c>
      <c r="B25" s="273" t="s">
        <v>1558</v>
      </c>
      <c r="C25" s="273" t="s">
        <v>1559</v>
      </c>
      <c r="D25" s="273" t="s">
        <v>1560</v>
      </c>
      <c r="E25" s="273" t="s">
        <v>1561</v>
      </c>
      <c r="F25" s="273" t="s">
        <v>1562</v>
      </c>
      <c r="G25" s="273" t="s">
        <v>1563</v>
      </c>
      <c r="H25" s="273" t="s">
        <v>786</v>
      </c>
      <c r="I25" s="274">
        <v>0.22</v>
      </c>
      <c r="J25" s="273" t="s">
        <v>11</v>
      </c>
      <c r="K25" s="273" t="s">
        <v>805</v>
      </c>
      <c r="L25" s="274">
        <v>6.0843999999999996</v>
      </c>
      <c r="M25" s="273" t="s">
        <v>1564</v>
      </c>
      <c r="N25" s="273" t="s">
        <v>788</v>
      </c>
      <c r="O25" s="273"/>
      <c r="P25" s="273"/>
      <c r="Q25" s="273"/>
      <c r="R25" s="273" t="s">
        <v>789</v>
      </c>
      <c r="S25" s="273" t="s">
        <v>815</v>
      </c>
      <c r="T25" s="273"/>
      <c r="U25" s="273" t="s">
        <v>791</v>
      </c>
      <c r="V25" s="273"/>
      <c r="W25" s="273"/>
      <c r="X25" s="273" t="s">
        <v>1565</v>
      </c>
      <c r="Y25" s="273" t="s">
        <v>1566</v>
      </c>
      <c r="Z25" s="273"/>
      <c r="AA25" s="273"/>
      <c r="AB25" s="273"/>
      <c r="AC25" s="273"/>
      <c r="AD25" s="273"/>
      <c r="AE25" s="273" t="s">
        <v>1567</v>
      </c>
      <c r="AF25" s="273" t="s">
        <v>794</v>
      </c>
      <c r="AG25" s="273" t="s">
        <v>795</v>
      </c>
      <c r="AH25" s="273" t="s">
        <v>786</v>
      </c>
      <c r="AI25" s="273" t="s">
        <v>102</v>
      </c>
      <c r="AJ25" s="273"/>
      <c r="AK25" s="273" t="s">
        <v>796</v>
      </c>
      <c r="AL25" s="273" t="s">
        <v>1568</v>
      </c>
      <c r="AM25" s="273" t="s">
        <v>811</v>
      </c>
      <c r="AN25" s="273" t="s">
        <v>42</v>
      </c>
      <c r="AO25" s="273"/>
      <c r="AP25" s="273"/>
      <c r="AQ25" s="273"/>
      <c r="AR25" s="273"/>
      <c r="AS25" s="273" t="s">
        <v>1569</v>
      </c>
      <c r="AT25" s="274">
        <v>1000</v>
      </c>
      <c r="AU25" s="274">
        <v>0.22</v>
      </c>
      <c r="AV25" s="273" t="s">
        <v>1492</v>
      </c>
      <c r="AW25" s="273"/>
      <c r="AX25" s="274">
        <v>6.0843999999999996</v>
      </c>
      <c r="AY25" s="273" t="s">
        <v>1570</v>
      </c>
      <c r="AZ25" s="273" t="s">
        <v>1571</v>
      </c>
      <c r="BA25" s="273" t="s">
        <v>1572</v>
      </c>
      <c r="BB25" s="273"/>
      <c r="BC25" s="273" t="s">
        <v>1492</v>
      </c>
      <c r="BD25" s="273"/>
      <c r="BE25" s="273" t="s">
        <v>1492</v>
      </c>
      <c r="BF25" s="273"/>
      <c r="BG25" s="273"/>
      <c r="BH25" s="273" t="s">
        <v>1567</v>
      </c>
      <c r="BI25" s="273" t="s">
        <v>800</v>
      </c>
      <c r="BJ25" s="273" t="s">
        <v>800</v>
      </c>
      <c r="BK25" s="273" t="s">
        <v>1516</v>
      </c>
      <c r="BL25" s="273" t="s">
        <v>802</v>
      </c>
      <c r="BM25" s="273" t="s">
        <v>803</v>
      </c>
      <c r="BN25" s="273"/>
      <c r="BO25" s="273" t="s">
        <v>1517</v>
      </c>
      <c r="BP25" s="273" t="s">
        <v>1557</v>
      </c>
      <c r="BQ25" s="273"/>
    </row>
    <row r="26" spans="1:69" s="3" customFormat="1" ht="18" customHeight="1">
      <c r="A26" s="273" t="s">
        <v>1573</v>
      </c>
      <c r="B26" s="273" t="s">
        <v>1574</v>
      </c>
      <c r="C26" s="273" t="s">
        <v>1575</v>
      </c>
      <c r="D26" s="273" t="s">
        <v>1560</v>
      </c>
      <c r="E26" s="273" t="s">
        <v>1576</v>
      </c>
      <c r="F26" s="273" t="s">
        <v>1577</v>
      </c>
      <c r="G26" s="273" t="s">
        <v>1506</v>
      </c>
      <c r="H26" s="273" t="s">
        <v>786</v>
      </c>
      <c r="I26" s="274">
        <v>0.25</v>
      </c>
      <c r="J26" s="273" t="s">
        <v>11</v>
      </c>
      <c r="K26" s="273" t="s">
        <v>1525</v>
      </c>
      <c r="L26" s="274">
        <v>6.1</v>
      </c>
      <c r="M26" s="273" t="s">
        <v>1578</v>
      </c>
      <c r="N26" s="273" t="s">
        <v>788</v>
      </c>
      <c r="O26" s="273"/>
      <c r="P26" s="273"/>
      <c r="Q26" s="273"/>
      <c r="R26" s="273"/>
      <c r="S26" s="273" t="s">
        <v>1487</v>
      </c>
      <c r="T26" s="273"/>
      <c r="U26" s="273" t="s">
        <v>791</v>
      </c>
      <c r="V26" s="273"/>
      <c r="W26" s="273"/>
      <c r="X26" s="273" t="s">
        <v>1463</v>
      </c>
      <c r="Y26" s="273" t="s">
        <v>1464</v>
      </c>
      <c r="Z26" s="273"/>
      <c r="AA26" s="273"/>
      <c r="AB26" s="273"/>
      <c r="AC26" s="273"/>
      <c r="AD26" s="273"/>
      <c r="AE26" s="273" t="s">
        <v>1579</v>
      </c>
      <c r="AF26" s="273" t="s">
        <v>794</v>
      </c>
      <c r="AG26" s="273" t="s">
        <v>816</v>
      </c>
      <c r="AH26" s="273" t="s">
        <v>786</v>
      </c>
      <c r="AI26" s="273"/>
      <c r="AJ26" s="273"/>
      <c r="AK26" s="273" t="s">
        <v>796</v>
      </c>
      <c r="AL26" s="273" t="s">
        <v>1580</v>
      </c>
      <c r="AM26" s="273" t="s">
        <v>811</v>
      </c>
      <c r="AN26" s="273" t="s">
        <v>42</v>
      </c>
      <c r="AO26" s="273"/>
      <c r="AP26" s="273"/>
      <c r="AQ26" s="273"/>
      <c r="AR26" s="273"/>
      <c r="AS26" s="273" t="s">
        <v>1581</v>
      </c>
      <c r="AT26" s="274">
        <v>1000</v>
      </c>
      <c r="AU26" s="274">
        <v>0.25</v>
      </c>
      <c r="AV26" s="273" t="s">
        <v>1522</v>
      </c>
      <c r="AW26" s="273"/>
      <c r="AX26" s="274">
        <v>6.1</v>
      </c>
      <c r="AY26" s="273"/>
      <c r="AZ26" s="273" t="s">
        <v>1578</v>
      </c>
      <c r="BA26" s="273" t="s">
        <v>1582</v>
      </c>
      <c r="BB26" s="273"/>
      <c r="BC26" s="273" t="s">
        <v>1522</v>
      </c>
      <c r="BD26" s="273"/>
      <c r="BE26" s="273" t="s">
        <v>1522</v>
      </c>
      <c r="BF26" s="273"/>
      <c r="BG26" s="273"/>
      <c r="BH26" s="273" t="s">
        <v>1579</v>
      </c>
      <c r="BI26" s="273" t="s">
        <v>800</v>
      </c>
      <c r="BJ26" s="273" t="s">
        <v>800</v>
      </c>
      <c r="BK26" s="273" t="s">
        <v>801</v>
      </c>
      <c r="BL26" s="273" t="s">
        <v>802</v>
      </c>
      <c r="BM26" s="273" t="s">
        <v>803</v>
      </c>
      <c r="BN26" s="273"/>
      <c r="BO26" s="273"/>
      <c r="BP26" s="273"/>
      <c r="BQ26" s="273"/>
    </row>
    <row r="27" spans="1:69" s="3" customFormat="1" ht="18" customHeight="1">
      <c r="A27" s="273" t="s">
        <v>1557</v>
      </c>
      <c r="B27" s="273" t="s">
        <v>1583</v>
      </c>
      <c r="C27" s="273" t="s">
        <v>1584</v>
      </c>
      <c r="D27" s="273" t="s">
        <v>1560</v>
      </c>
      <c r="E27" s="273" t="s">
        <v>1585</v>
      </c>
      <c r="F27" s="273" t="s">
        <v>1562</v>
      </c>
      <c r="G27" s="273" t="s">
        <v>1563</v>
      </c>
      <c r="H27" s="273" t="s">
        <v>786</v>
      </c>
      <c r="I27" s="274">
        <v>0.2</v>
      </c>
      <c r="J27" s="273" t="s">
        <v>11</v>
      </c>
      <c r="K27" s="273" t="s">
        <v>1586</v>
      </c>
      <c r="L27" s="273"/>
      <c r="M27" s="273" t="s">
        <v>1587</v>
      </c>
      <c r="N27" s="273" t="s">
        <v>788</v>
      </c>
      <c r="O27" s="273"/>
      <c r="P27" s="273"/>
      <c r="Q27" s="273"/>
      <c r="R27" s="273" t="s">
        <v>789</v>
      </c>
      <c r="S27" s="273" t="s">
        <v>815</v>
      </c>
      <c r="T27" s="273"/>
      <c r="U27" s="273" t="s">
        <v>791</v>
      </c>
      <c r="V27" s="273"/>
      <c r="W27" s="273"/>
      <c r="X27" s="273" t="s">
        <v>1565</v>
      </c>
      <c r="Y27" s="273" t="s">
        <v>1566</v>
      </c>
      <c r="Z27" s="273"/>
      <c r="AA27" s="273"/>
      <c r="AB27" s="273"/>
      <c r="AC27" s="273"/>
      <c r="AD27" s="273"/>
      <c r="AE27" s="273" t="s">
        <v>1567</v>
      </c>
      <c r="AF27" s="273" t="s">
        <v>794</v>
      </c>
      <c r="AG27" s="273" t="s">
        <v>795</v>
      </c>
      <c r="AH27" s="273" t="s">
        <v>786</v>
      </c>
      <c r="AI27" s="273" t="s">
        <v>102</v>
      </c>
      <c r="AJ27" s="273"/>
      <c r="AK27" s="273" t="s">
        <v>796</v>
      </c>
      <c r="AL27" s="273" t="s">
        <v>1588</v>
      </c>
      <c r="AM27" s="273" t="s">
        <v>811</v>
      </c>
      <c r="AN27" s="273" t="s">
        <v>42</v>
      </c>
      <c r="AO27" s="273"/>
      <c r="AP27" s="273"/>
      <c r="AQ27" s="273"/>
      <c r="AR27" s="273"/>
      <c r="AS27" s="273" t="s">
        <v>1569</v>
      </c>
      <c r="AT27" s="274">
        <v>1000</v>
      </c>
      <c r="AU27" s="274">
        <v>0.2</v>
      </c>
      <c r="AV27" s="273" t="s">
        <v>1492</v>
      </c>
      <c r="AW27" s="273"/>
      <c r="AX27" s="274">
        <v>6.0347999999999997</v>
      </c>
      <c r="AY27" s="273" t="s">
        <v>1589</v>
      </c>
      <c r="AZ27" s="273" t="s">
        <v>1590</v>
      </c>
      <c r="BA27" s="273" t="s">
        <v>1591</v>
      </c>
      <c r="BB27" s="273"/>
      <c r="BC27" s="273" t="s">
        <v>1492</v>
      </c>
      <c r="BD27" s="273"/>
      <c r="BE27" s="273" t="s">
        <v>1492</v>
      </c>
      <c r="BF27" s="273"/>
      <c r="BG27" s="273"/>
      <c r="BH27" s="273" t="s">
        <v>1567</v>
      </c>
      <c r="BI27" s="273" t="s">
        <v>800</v>
      </c>
      <c r="BJ27" s="273" t="s">
        <v>800</v>
      </c>
      <c r="BK27" s="273" t="s">
        <v>1516</v>
      </c>
      <c r="BL27" s="273" t="s">
        <v>802</v>
      </c>
      <c r="BM27" s="273" t="s">
        <v>803</v>
      </c>
      <c r="BN27" s="273"/>
      <c r="BO27" s="273" t="s">
        <v>1517</v>
      </c>
      <c r="BP27" s="273" t="s">
        <v>1557</v>
      </c>
      <c r="BQ27" s="273"/>
    </row>
    <row r="28" spans="1:69" s="3" customFormat="1" ht="18" customHeight="1">
      <c r="A28" s="273" t="s">
        <v>785</v>
      </c>
      <c r="B28" s="273" t="s">
        <v>1592</v>
      </c>
      <c r="C28" s="273" t="s">
        <v>1593</v>
      </c>
      <c r="D28" s="273" t="s">
        <v>1560</v>
      </c>
      <c r="E28" s="273" t="s">
        <v>1594</v>
      </c>
      <c r="F28" s="273" t="s">
        <v>786</v>
      </c>
      <c r="G28" s="273" t="s">
        <v>786</v>
      </c>
      <c r="H28" s="273" t="s">
        <v>786</v>
      </c>
      <c r="I28" s="274">
        <v>0.2</v>
      </c>
      <c r="J28" s="273" t="s">
        <v>599</v>
      </c>
      <c r="K28" s="273" t="s">
        <v>787</v>
      </c>
      <c r="L28" s="274">
        <v>2.85</v>
      </c>
      <c r="M28" s="273" t="s">
        <v>1571</v>
      </c>
      <c r="N28" s="273" t="s">
        <v>788</v>
      </c>
      <c r="O28" s="273"/>
      <c r="P28" s="273"/>
      <c r="Q28" s="273"/>
      <c r="R28" s="273" t="s">
        <v>789</v>
      </c>
      <c r="S28" s="273" t="s">
        <v>790</v>
      </c>
      <c r="T28" s="273"/>
      <c r="U28" s="273" t="s">
        <v>791</v>
      </c>
      <c r="V28" s="274">
        <v>100</v>
      </c>
      <c r="W28" s="273"/>
      <c r="X28" s="273" t="s">
        <v>792</v>
      </c>
      <c r="Y28" s="273"/>
      <c r="Z28" s="273"/>
      <c r="AA28" s="273"/>
      <c r="AB28" s="273"/>
      <c r="AC28" s="273"/>
      <c r="AD28" s="273"/>
      <c r="AE28" s="273" t="s">
        <v>793</v>
      </c>
      <c r="AF28" s="273" t="s">
        <v>794</v>
      </c>
      <c r="AG28" s="273" t="s">
        <v>795</v>
      </c>
      <c r="AH28" s="273" t="s">
        <v>786</v>
      </c>
      <c r="AI28" s="273"/>
      <c r="AJ28" s="273"/>
      <c r="AK28" s="273" t="s">
        <v>796</v>
      </c>
      <c r="AL28" s="273" t="s">
        <v>1595</v>
      </c>
      <c r="AM28" s="273" t="s">
        <v>797</v>
      </c>
      <c r="AN28" s="273" t="s">
        <v>43</v>
      </c>
      <c r="AO28" s="273"/>
      <c r="AP28" s="273"/>
      <c r="AQ28" s="273"/>
      <c r="AR28" s="273"/>
      <c r="AS28" s="273" t="s">
        <v>798</v>
      </c>
      <c r="AT28" s="274">
        <v>10000</v>
      </c>
      <c r="AU28" s="274">
        <v>0.2</v>
      </c>
      <c r="AV28" s="273" t="s">
        <v>1544</v>
      </c>
      <c r="AW28" s="273"/>
      <c r="AX28" s="274">
        <v>2.85</v>
      </c>
      <c r="AY28" s="273"/>
      <c r="AZ28" s="273" t="s">
        <v>1571</v>
      </c>
      <c r="BA28" s="273" t="s">
        <v>799</v>
      </c>
      <c r="BB28" s="273" t="s">
        <v>785</v>
      </c>
      <c r="BC28" s="273" t="s">
        <v>1544</v>
      </c>
      <c r="BD28" s="273"/>
      <c r="BE28" s="273" t="s">
        <v>1544</v>
      </c>
      <c r="BF28" s="273"/>
      <c r="BG28" s="273"/>
      <c r="BH28" s="273" t="s">
        <v>793</v>
      </c>
      <c r="BI28" s="273" t="s">
        <v>800</v>
      </c>
      <c r="BJ28" s="273" t="s">
        <v>800</v>
      </c>
      <c r="BK28" s="273" t="s">
        <v>801</v>
      </c>
      <c r="BL28" s="273" t="s">
        <v>802</v>
      </c>
      <c r="BM28" s="273" t="s">
        <v>803</v>
      </c>
      <c r="BN28" s="273"/>
      <c r="BO28" s="273"/>
      <c r="BP28" s="273"/>
      <c r="BQ28" s="273"/>
    </row>
    <row r="29" spans="1:69" s="3" customFormat="1" ht="18" customHeight="1">
      <c r="A29" s="273" t="s">
        <v>785</v>
      </c>
      <c r="B29" s="273" t="s">
        <v>1596</v>
      </c>
      <c r="C29" s="273" t="s">
        <v>1597</v>
      </c>
      <c r="D29" s="273" t="s">
        <v>1598</v>
      </c>
      <c r="E29" s="273" t="s">
        <v>1599</v>
      </c>
      <c r="F29" s="273" t="s">
        <v>786</v>
      </c>
      <c r="G29" s="273" t="s">
        <v>786</v>
      </c>
      <c r="H29" s="273" t="s">
        <v>786</v>
      </c>
      <c r="I29" s="274">
        <v>0.05</v>
      </c>
      <c r="J29" s="273" t="s">
        <v>804</v>
      </c>
      <c r="K29" s="273" t="s">
        <v>787</v>
      </c>
      <c r="L29" s="274">
        <v>4.6500000000000004</v>
      </c>
      <c r="M29" s="273" t="s">
        <v>1571</v>
      </c>
      <c r="N29" s="273" t="s">
        <v>788</v>
      </c>
      <c r="O29" s="273"/>
      <c r="P29" s="273"/>
      <c r="Q29" s="273"/>
      <c r="R29" s="273" t="s">
        <v>789</v>
      </c>
      <c r="S29" s="273" t="s">
        <v>790</v>
      </c>
      <c r="T29" s="273"/>
      <c r="U29" s="273" t="s">
        <v>791</v>
      </c>
      <c r="V29" s="274">
        <v>100</v>
      </c>
      <c r="W29" s="273"/>
      <c r="X29" s="273" t="s">
        <v>792</v>
      </c>
      <c r="Y29" s="273"/>
      <c r="Z29" s="273"/>
      <c r="AA29" s="273"/>
      <c r="AB29" s="273"/>
      <c r="AC29" s="273"/>
      <c r="AD29" s="273"/>
      <c r="AE29" s="273" t="s">
        <v>793</v>
      </c>
      <c r="AF29" s="273" t="s">
        <v>794</v>
      </c>
      <c r="AG29" s="273" t="s">
        <v>795</v>
      </c>
      <c r="AH29" s="273" t="s">
        <v>786</v>
      </c>
      <c r="AI29" s="273"/>
      <c r="AJ29" s="273"/>
      <c r="AK29" s="273" t="s">
        <v>796</v>
      </c>
      <c r="AL29" s="273" t="s">
        <v>1595</v>
      </c>
      <c r="AM29" s="273" t="s">
        <v>797</v>
      </c>
      <c r="AN29" s="273" t="s">
        <v>43</v>
      </c>
      <c r="AO29" s="273"/>
      <c r="AP29" s="273"/>
      <c r="AQ29" s="273"/>
      <c r="AR29" s="273"/>
      <c r="AS29" s="273" t="s">
        <v>798</v>
      </c>
      <c r="AT29" s="274">
        <v>5000000</v>
      </c>
      <c r="AU29" s="274">
        <v>0.05</v>
      </c>
      <c r="AV29" s="273" t="s">
        <v>1544</v>
      </c>
      <c r="AW29" s="273"/>
      <c r="AX29" s="274">
        <v>4.6500000000000004</v>
      </c>
      <c r="AY29" s="273"/>
      <c r="AZ29" s="273" t="s">
        <v>1571</v>
      </c>
      <c r="BA29" s="273" t="s">
        <v>799</v>
      </c>
      <c r="BB29" s="273" t="s">
        <v>785</v>
      </c>
      <c r="BC29" s="273" t="s">
        <v>1544</v>
      </c>
      <c r="BD29" s="273"/>
      <c r="BE29" s="273" t="s">
        <v>1544</v>
      </c>
      <c r="BF29" s="273"/>
      <c r="BG29" s="273"/>
      <c r="BH29" s="273" t="s">
        <v>793</v>
      </c>
      <c r="BI29" s="273" t="s">
        <v>800</v>
      </c>
      <c r="BJ29" s="273" t="s">
        <v>800</v>
      </c>
      <c r="BK29" s="273" t="s">
        <v>801</v>
      </c>
      <c r="BL29" s="273" t="s">
        <v>802</v>
      </c>
      <c r="BM29" s="273" t="s">
        <v>803</v>
      </c>
      <c r="BN29" s="273"/>
      <c r="BO29" s="273"/>
      <c r="BP29" s="273"/>
      <c r="BQ29" s="273"/>
    </row>
    <row r="30" spans="1:69" s="3" customFormat="1" ht="18" customHeight="1">
      <c r="A30" s="273" t="s">
        <v>1600</v>
      </c>
      <c r="B30" s="273" t="s">
        <v>1601</v>
      </c>
      <c r="C30" s="273" t="s">
        <v>1602</v>
      </c>
      <c r="D30" s="273" t="s">
        <v>1598</v>
      </c>
      <c r="E30" s="273" t="s">
        <v>1603</v>
      </c>
      <c r="F30" s="273" t="s">
        <v>1604</v>
      </c>
      <c r="G30" s="273" t="s">
        <v>1506</v>
      </c>
      <c r="H30" s="273" t="s">
        <v>786</v>
      </c>
      <c r="I30" s="274">
        <v>2</v>
      </c>
      <c r="J30" s="273" t="s">
        <v>599</v>
      </c>
      <c r="K30" s="273" t="s">
        <v>805</v>
      </c>
      <c r="L30" s="274">
        <v>3.7</v>
      </c>
      <c r="M30" s="273" t="s">
        <v>1564</v>
      </c>
      <c r="N30" s="273" t="s">
        <v>788</v>
      </c>
      <c r="O30" s="273"/>
      <c r="P30" s="273"/>
      <c r="Q30" s="273"/>
      <c r="R30" s="273"/>
      <c r="S30" s="273" t="s">
        <v>790</v>
      </c>
      <c r="T30" s="273"/>
      <c r="U30" s="273" t="s">
        <v>791</v>
      </c>
      <c r="V30" s="274">
        <v>100</v>
      </c>
      <c r="W30" s="273"/>
      <c r="X30" s="273" t="s">
        <v>1463</v>
      </c>
      <c r="Y30" s="273"/>
      <c r="Z30" s="273"/>
      <c r="AA30" s="273"/>
      <c r="AB30" s="273"/>
      <c r="AC30" s="273"/>
      <c r="AD30" s="273"/>
      <c r="AE30" s="273" t="s">
        <v>1605</v>
      </c>
      <c r="AF30" s="273" t="s">
        <v>794</v>
      </c>
      <c r="AG30" s="273" t="s">
        <v>795</v>
      </c>
      <c r="AH30" s="273" t="s">
        <v>786</v>
      </c>
      <c r="AI30" s="273"/>
      <c r="AJ30" s="273"/>
      <c r="AK30" s="273" t="s">
        <v>796</v>
      </c>
      <c r="AL30" s="273" t="s">
        <v>1568</v>
      </c>
      <c r="AM30" s="273" t="s">
        <v>1606</v>
      </c>
      <c r="AN30" s="273" t="s">
        <v>42</v>
      </c>
      <c r="AO30" s="273"/>
      <c r="AP30" s="273"/>
      <c r="AQ30" s="273"/>
      <c r="AR30" s="273"/>
      <c r="AS30" s="273" t="s">
        <v>1607</v>
      </c>
      <c r="AT30" s="274">
        <v>1000000</v>
      </c>
      <c r="AU30" s="274">
        <v>2</v>
      </c>
      <c r="AV30" s="273" t="s">
        <v>1492</v>
      </c>
      <c r="AW30" s="273"/>
      <c r="AX30" s="274">
        <v>3.7</v>
      </c>
      <c r="AY30" s="273"/>
      <c r="AZ30" s="273" t="s">
        <v>1564</v>
      </c>
      <c r="BA30" s="273" t="s">
        <v>1608</v>
      </c>
      <c r="BB30" s="273" t="s">
        <v>1609</v>
      </c>
      <c r="BC30" s="273" t="s">
        <v>1492</v>
      </c>
      <c r="BD30" s="273"/>
      <c r="BE30" s="273" t="s">
        <v>1492</v>
      </c>
      <c r="BF30" s="273"/>
      <c r="BG30" s="273"/>
      <c r="BH30" s="273" t="s">
        <v>1605</v>
      </c>
      <c r="BI30" s="273" t="s">
        <v>800</v>
      </c>
      <c r="BJ30" s="273" t="s">
        <v>800</v>
      </c>
      <c r="BK30" s="273" t="s">
        <v>801</v>
      </c>
      <c r="BL30" s="273" t="s">
        <v>802</v>
      </c>
      <c r="BM30" s="273" t="s">
        <v>803</v>
      </c>
      <c r="BN30" s="273"/>
      <c r="BO30" s="273"/>
      <c r="BP30" s="273"/>
      <c r="BQ30" s="273"/>
    </row>
    <row r="31" spans="1:69" s="3" customFormat="1" ht="18" customHeight="1">
      <c r="A31" s="273" t="s">
        <v>785</v>
      </c>
      <c r="B31" s="273" t="s">
        <v>1610</v>
      </c>
      <c r="C31" s="273" t="s">
        <v>1611</v>
      </c>
      <c r="D31" s="273" t="s">
        <v>1612</v>
      </c>
      <c r="E31" s="273" t="s">
        <v>1613</v>
      </c>
      <c r="F31" s="273" t="s">
        <v>786</v>
      </c>
      <c r="G31" s="273" t="s">
        <v>786</v>
      </c>
      <c r="H31" s="273" t="s">
        <v>786</v>
      </c>
      <c r="I31" s="274">
        <v>0.25700000000000001</v>
      </c>
      <c r="J31" s="273" t="s">
        <v>599</v>
      </c>
      <c r="K31" s="273" t="s">
        <v>1614</v>
      </c>
      <c r="L31" s="274">
        <v>6.7</v>
      </c>
      <c r="M31" s="273" t="s">
        <v>1615</v>
      </c>
      <c r="N31" s="273" t="s">
        <v>788</v>
      </c>
      <c r="O31" s="273"/>
      <c r="P31" s="273"/>
      <c r="Q31" s="273"/>
      <c r="R31" s="273"/>
      <c r="S31" s="273" t="s">
        <v>790</v>
      </c>
      <c r="T31" s="273"/>
      <c r="U31" s="273" t="s">
        <v>791</v>
      </c>
      <c r="V31" s="274">
        <v>100</v>
      </c>
      <c r="W31" s="273"/>
      <c r="X31" s="273" t="s">
        <v>792</v>
      </c>
      <c r="Y31" s="273"/>
      <c r="Z31" s="273"/>
      <c r="AA31" s="273"/>
      <c r="AB31" s="273"/>
      <c r="AC31" s="273"/>
      <c r="AD31" s="273"/>
      <c r="AE31" s="273" t="s">
        <v>793</v>
      </c>
      <c r="AF31" s="273" t="s">
        <v>794</v>
      </c>
      <c r="AG31" s="273" t="s">
        <v>795</v>
      </c>
      <c r="AH31" s="273" t="s">
        <v>786</v>
      </c>
      <c r="AI31" s="273"/>
      <c r="AJ31" s="273"/>
      <c r="AK31" s="273" t="s">
        <v>796</v>
      </c>
      <c r="AL31" s="273" t="s">
        <v>1616</v>
      </c>
      <c r="AM31" s="273" t="s">
        <v>797</v>
      </c>
      <c r="AN31" s="273" t="s">
        <v>43</v>
      </c>
      <c r="AO31" s="273"/>
      <c r="AP31" s="273"/>
      <c r="AQ31" s="273"/>
      <c r="AR31" s="273"/>
      <c r="AS31" s="273" t="s">
        <v>798</v>
      </c>
      <c r="AT31" s="274">
        <v>1000</v>
      </c>
      <c r="AU31" s="274">
        <v>0.25700000000000001</v>
      </c>
      <c r="AV31" s="273" t="s">
        <v>1544</v>
      </c>
      <c r="AW31" s="273" t="s">
        <v>1615</v>
      </c>
      <c r="AX31" s="274">
        <v>6.7</v>
      </c>
      <c r="AY31" s="273"/>
      <c r="AZ31" s="273" t="s">
        <v>1617</v>
      </c>
      <c r="BA31" s="273" t="s">
        <v>799</v>
      </c>
      <c r="BB31" s="273" t="s">
        <v>785</v>
      </c>
      <c r="BC31" s="273" t="s">
        <v>1544</v>
      </c>
      <c r="BD31" s="273"/>
      <c r="BE31" s="273" t="s">
        <v>1544</v>
      </c>
      <c r="BF31" s="273"/>
      <c r="BG31" s="273"/>
      <c r="BH31" s="273" t="s">
        <v>793</v>
      </c>
      <c r="BI31" s="273" t="s">
        <v>800</v>
      </c>
      <c r="BJ31" s="273" t="s">
        <v>800</v>
      </c>
      <c r="BK31" s="273" t="s">
        <v>801</v>
      </c>
      <c r="BL31" s="273" t="s">
        <v>802</v>
      </c>
      <c r="BM31" s="273" t="s">
        <v>1541</v>
      </c>
      <c r="BN31" s="273"/>
      <c r="BO31" s="273" t="s">
        <v>809</v>
      </c>
      <c r="BP31" s="273"/>
      <c r="BQ31" s="273"/>
    </row>
    <row r="32" spans="1:69" s="3" customFormat="1" ht="18" customHeight="1">
      <c r="A32" s="273" t="s">
        <v>1618</v>
      </c>
      <c r="B32" s="273" t="s">
        <v>1619</v>
      </c>
      <c r="C32" s="273" t="s">
        <v>1620</v>
      </c>
      <c r="D32" s="273" t="s">
        <v>1612</v>
      </c>
      <c r="E32" s="273" t="s">
        <v>1621</v>
      </c>
      <c r="F32" s="273" t="s">
        <v>786</v>
      </c>
      <c r="G32" s="273" t="s">
        <v>786</v>
      </c>
      <c r="H32" s="273" t="s">
        <v>786</v>
      </c>
      <c r="I32" s="274">
        <v>0.6</v>
      </c>
      <c r="J32" s="273" t="s">
        <v>598</v>
      </c>
      <c r="K32" s="273" t="s">
        <v>805</v>
      </c>
      <c r="L32" s="274">
        <v>7.8</v>
      </c>
      <c r="M32" s="273" t="s">
        <v>1622</v>
      </c>
      <c r="N32" s="273" t="s">
        <v>812</v>
      </c>
      <c r="O32" s="273"/>
      <c r="P32" s="273" t="s">
        <v>1623</v>
      </c>
      <c r="Q32" s="273"/>
      <c r="R32" s="273" t="s">
        <v>789</v>
      </c>
      <c r="S32" s="273" t="s">
        <v>790</v>
      </c>
      <c r="T32" s="273"/>
      <c r="U32" s="273" t="s">
        <v>791</v>
      </c>
      <c r="V32" s="274">
        <v>100</v>
      </c>
      <c r="W32" s="273"/>
      <c r="X32" s="273" t="s">
        <v>813</v>
      </c>
      <c r="Y32" s="273" t="s">
        <v>1624</v>
      </c>
      <c r="Z32" s="273" t="s">
        <v>1625</v>
      </c>
      <c r="AA32" s="273"/>
      <c r="AB32" s="273"/>
      <c r="AC32" s="273"/>
      <c r="AD32" s="273"/>
      <c r="AE32" s="273" t="s">
        <v>1626</v>
      </c>
      <c r="AF32" s="273" t="s">
        <v>794</v>
      </c>
      <c r="AG32" s="273" t="s">
        <v>807</v>
      </c>
      <c r="AH32" s="273" t="s">
        <v>786</v>
      </c>
      <c r="AI32" s="273" t="s">
        <v>104</v>
      </c>
      <c r="AJ32" s="273"/>
      <c r="AK32" s="273" t="s">
        <v>808</v>
      </c>
      <c r="AL32" s="273" t="s">
        <v>1627</v>
      </c>
      <c r="AM32" s="273" t="s">
        <v>797</v>
      </c>
      <c r="AN32" s="273" t="s">
        <v>43</v>
      </c>
      <c r="AO32" s="273"/>
      <c r="AP32" s="273"/>
      <c r="AQ32" s="273"/>
      <c r="AR32" s="273" t="s">
        <v>1628</v>
      </c>
      <c r="AS32" s="273" t="s">
        <v>1629</v>
      </c>
      <c r="AT32" s="274">
        <v>10000</v>
      </c>
      <c r="AU32" s="274">
        <v>0.6</v>
      </c>
      <c r="AV32" s="273" t="s">
        <v>1553</v>
      </c>
      <c r="AW32" s="273"/>
      <c r="AX32" s="274">
        <v>7.8</v>
      </c>
      <c r="AY32" s="273"/>
      <c r="AZ32" s="273" t="s">
        <v>1630</v>
      </c>
      <c r="BA32" s="273" t="s">
        <v>1631</v>
      </c>
      <c r="BB32" s="273" t="s">
        <v>1618</v>
      </c>
      <c r="BC32" s="273" t="s">
        <v>1553</v>
      </c>
      <c r="BD32" s="273" t="s">
        <v>1623</v>
      </c>
      <c r="BE32" s="273" t="s">
        <v>1553</v>
      </c>
      <c r="BF32" s="273"/>
      <c r="BG32" s="273" t="s">
        <v>1632</v>
      </c>
      <c r="BH32" s="273" t="s">
        <v>1633</v>
      </c>
      <c r="BI32" s="273" t="s">
        <v>800</v>
      </c>
      <c r="BJ32" s="273" t="s">
        <v>800</v>
      </c>
      <c r="BK32" s="273" t="s">
        <v>801</v>
      </c>
      <c r="BL32" s="273" t="s">
        <v>802</v>
      </c>
      <c r="BM32" s="273" t="s">
        <v>803</v>
      </c>
      <c r="BN32" s="273"/>
      <c r="BO32" s="273" t="s">
        <v>809</v>
      </c>
      <c r="BP32" s="273"/>
      <c r="BQ32" s="273"/>
    </row>
    <row r="33" spans="1:69" s="3" customFormat="1" ht="18" customHeight="1">
      <c r="A33" s="273" t="s">
        <v>785</v>
      </c>
      <c r="B33" s="273" t="s">
        <v>1634</v>
      </c>
      <c r="C33" s="273" t="s">
        <v>1635</v>
      </c>
      <c r="D33" s="273" t="s">
        <v>1636</v>
      </c>
      <c r="E33" s="273" t="s">
        <v>1637</v>
      </c>
      <c r="F33" s="273" t="s">
        <v>786</v>
      </c>
      <c r="G33" s="273" t="s">
        <v>786</v>
      </c>
      <c r="H33" s="273" t="s">
        <v>786</v>
      </c>
      <c r="I33" s="274">
        <v>7.0000000000000007E-2</v>
      </c>
      <c r="J33" s="273" t="s">
        <v>804</v>
      </c>
      <c r="K33" s="273" t="s">
        <v>1638</v>
      </c>
      <c r="L33" s="274">
        <v>4.8</v>
      </c>
      <c r="M33" s="273" t="s">
        <v>1639</v>
      </c>
      <c r="N33" s="273" t="s">
        <v>788</v>
      </c>
      <c r="O33" s="273"/>
      <c r="P33" s="273"/>
      <c r="Q33" s="273"/>
      <c r="R33" s="273" t="s">
        <v>789</v>
      </c>
      <c r="S33" s="273" t="s">
        <v>790</v>
      </c>
      <c r="T33" s="273"/>
      <c r="U33" s="273" t="s">
        <v>791</v>
      </c>
      <c r="V33" s="274">
        <v>100</v>
      </c>
      <c r="W33" s="273"/>
      <c r="X33" s="273" t="s">
        <v>792</v>
      </c>
      <c r="Y33" s="273"/>
      <c r="Z33" s="273"/>
      <c r="AA33" s="273"/>
      <c r="AB33" s="273"/>
      <c r="AC33" s="273"/>
      <c r="AD33" s="273"/>
      <c r="AE33" s="273" t="s">
        <v>793</v>
      </c>
      <c r="AF33" s="273" t="s">
        <v>794</v>
      </c>
      <c r="AG33" s="273" t="s">
        <v>795</v>
      </c>
      <c r="AH33" s="273" t="s">
        <v>786</v>
      </c>
      <c r="AI33" s="273"/>
      <c r="AJ33" s="273"/>
      <c r="AK33" s="273" t="s">
        <v>796</v>
      </c>
      <c r="AL33" s="273" t="s">
        <v>1640</v>
      </c>
      <c r="AM33" s="273" t="s">
        <v>797</v>
      </c>
      <c r="AN33" s="273" t="s">
        <v>43</v>
      </c>
      <c r="AO33" s="273"/>
      <c r="AP33" s="273"/>
      <c r="AQ33" s="273"/>
      <c r="AR33" s="273"/>
      <c r="AS33" s="273" t="s">
        <v>798</v>
      </c>
      <c r="AT33" s="274">
        <v>7000000</v>
      </c>
      <c r="AU33" s="274">
        <v>7.0000000000000007E-2</v>
      </c>
      <c r="AV33" s="273" t="s">
        <v>1560</v>
      </c>
      <c r="AW33" s="273"/>
      <c r="AX33" s="274">
        <v>4.8</v>
      </c>
      <c r="AY33" s="273"/>
      <c r="AZ33" s="273" t="s">
        <v>1639</v>
      </c>
      <c r="BA33" s="273" t="s">
        <v>799</v>
      </c>
      <c r="BB33" s="273" t="s">
        <v>785</v>
      </c>
      <c r="BC33" s="273" t="s">
        <v>1560</v>
      </c>
      <c r="BD33" s="273"/>
      <c r="BE33" s="273" t="s">
        <v>1560</v>
      </c>
      <c r="BF33" s="273"/>
      <c r="BG33" s="273"/>
      <c r="BH33" s="273" t="s">
        <v>793</v>
      </c>
      <c r="BI33" s="273" t="s">
        <v>800</v>
      </c>
      <c r="BJ33" s="273" t="s">
        <v>800</v>
      </c>
      <c r="BK33" s="273" t="s">
        <v>801</v>
      </c>
      <c r="BL33" s="273" t="s">
        <v>802</v>
      </c>
      <c r="BM33" s="273" t="s">
        <v>803</v>
      </c>
      <c r="BN33" s="273"/>
      <c r="BO33" s="273"/>
      <c r="BP33" s="273"/>
      <c r="BQ33" s="273"/>
    </row>
    <row r="34" spans="1:69" s="3" customFormat="1" ht="18" customHeight="1">
      <c r="A34" s="273" t="s">
        <v>1641</v>
      </c>
      <c r="B34" s="273" t="s">
        <v>1642</v>
      </c>
      <c r="C34" s="273" t="s">
        <v>1643</v>
      </c>
      <c r="D34" s="273" t="s">
        <v>1644</v>
      </c>
      <c r="E34" s="273" t="s">
        <v>1645</v>
      </c>
      <c r="F34" s="273" t="s">
        <v>786</v>
      </c>
      <c r="G34" s="273" t="s">
        <v>786</v>
      </c>
      <c r="H34" s="273" t="s">
        <v>786</v>
      </c>
      <c r="I34" s="274">
        <v>4.0999999999999996</v>
      </c>
      <c r="J34" s="273" t="s">
        <v>599</v>
      </c>
      <c r="K34" s="273" t="s">
        <v>1646</v>
      </c>
      <c r="L34" s="274">
        <v>4.8</v>
      </c>
      <c r="M34" s="273" t="s">
        <v>1647</v>
      </c>
      <c r="N34" s="273" t="s">
        <v>812</v>
      </c>
      <c r="O34" s="273"/>
      <c r="P34" s="273" t="s">
        <v>1648</v>
      </c>
      <c r="Q34" s="273"/>
      <c r="R34" s="273" t="s">
        <v>789</v>
      </c>
      <c r="S34" s="273" t="s">
        <v>866</v>
      </c>
      <c r="T34" s="273" t="s">
        <v>1649</v>
      </c>
      <c r="U34" s="273" t="s">
        <v>791</v>
      </c>
      <c r="V34" s="274">
        <v>100</v>
      </c>
      <c r="W34" s="273"/>
      <c r="X34" s="273" t="s">
        <v>813</v>
      </c>
      <c r="Y34" s="273" t="s">
        <v>1650</v>
      </c>
      <c r="Z34" s="273" t="s">
        <v>1651</v>
      </c>
      <c r="AA34" s="273"/>
      <c r="AB34" s="273"/>
      <c r="AC34" s="273"/>
      <c r="AD34" s="273"/>
      <c r="AE34" s="273" t="s">
        <v>1652</v>
      </c>
      <c r="AF34" s="273" t="s">
        <v>794</v>
      </c>
      <c r="AG34" s="273" t="s">
        <v>807</v>
      </c>
      <c r="AH34" s="273" t="s">
        <v>786</v>
      </c>
      <c r="AI34" s="273" t="s">
        <v>104</v>
      </c>
      <c r="AJ34" s="273"/>
      <c r="AK34" s="273" t="s">
        <v>808</v>
      </c>
      <c r="AL34" s="273" t="s">
        <v>1653</v>
      </c>
      <c r="AM34" s="273" t="s">
        <v>797</v>
      </c>
      <c r="AN34" s="273" t="s">
        <v>43</v>
      </c>
      <c r="AO34" s="273"/>
      <c r="AP34" s="273"/>
      <c r="AQ34" s="273"/>
      <c r="AR34" s="273" t="s">
        <v>1654</v>
      </c>
      <c r="AS34" s="273" t="s">
        <v>1655</v>
      </c>
      <c r="AT34" s="274">
        <v>1000000</v>
      </c>
      <c r="AU34" s="274">
        <v>4.0999999999999996</v>
      </c>
      <c r="AV34" s="273" t="s">
        <v>1560</v>
      </c>
      <c r="AW34" s="273"/>
      <c r="AX34" s="274">
        <v>4.8</v>
      </c>
      <c r="AY34" s="273"/>
      <c r="AZ34" s="273" t="s">
        <v>1656</v>
      </c>
      <c r="BA34" s="273" t="s">
        <v>1657</v>
      </c>
      <c r="BB34" s="273" t="s">
        <v>1641</v>
      </c>
      <c r="BC34" s="273" t="s">
        <v>1560</v>
      </c>
      <c r="BD34" s="273" t="s">
        <v>903</v>
      </c>
      <c r="BE34" s="273" t="s">
        <v>1560</v>
      </c>
      <c r="BF34" s="273"/>
      <c r="BG34" s="273"/>
      <c r="BH34" s="273" t="s">
        <v>1658</v>
      </c>
      <c r="BI34" s="273" t="s">
        <v>800</v>
      </c>
      <c r="BJ34" s="273" t="s">
        <v>800</v>
      </c>
      <c r="BK34" s="273" t="s">
        <v>801</v>
      </c>
      <c r="BL34" s="273" t="s">
        <v>802</v>
      </c>
      <c r="BM34" s="273" t="s">
        <v>803</v>
      </c>
      <c r="BN34" s="273"/>
      <c r="BO34" s="273" t="s">
        <v>809</v>
      </c>
      <c r="BP34" s="273"/>
      <c r="BQ34" s="273"/>
    </row>
    <row r="35" spans="1:69" s="3" customFormat="1" ht="18" customHeight="1">
      <c r="A35" s="273" t="s">
        <v>1659</v>
      </c>
      <c r="B35" s="273" t="s">
        <v>1660</v>
      </c>
      <c r="C35" s="273" t="s">
        <v>1661</v>
      </c>
      <c r="D35" s="273" t="s">
        <v>1644</v>
      </c>
      <c r="E35" s="273" t="s">
        <v>1662</v>
      </c>
      <c r="F35" s="273" t="s">
        <v>1663</v>
      </c>
      <c r="G35" s="273" t="s">
        <v>925</v>
      </c>
      <c r="H35" s="273" t="s">
        <v>1664</v>
      </c>
      <c r="I35" s="274">
        <v>2.23</v>
      </c>
      <c r="J35" s="273" t="s">
        <v>11</v>
      </c>
      <c r="K35" s="273" t="s">
        <v>805</v>
      </c>
      <c r="L35" s="274">
        <v>6.7</v>
      </c>
      <c r="M35" s="273" t="s">
        <v>1665</v>
      </c>
      <c r="N35" s="273" t="s">
        <v>860</v>
      </c>
      <c r="O35" s="273" t="s">
        <v>1666</v>
      </c>
      <c r="P35" s="273" t="s">
        <v>1667</v>
      </c>
      <c r="Q35" s="274">
        <v>60</v>
      </c>
      <c r="R35" s="273" t="s">
        <v>789</v>
      </c>
      <c r="S35" s="273" t="s">
        <v>815</v>
      </c>
      <c r="T35" s="273"/>
      <c r="U35" s="273" t="s">
        <v>791</v>
      </c>
      <c r="V35" s="274">
        <v>100</v>
      </c>
      <c r="W35" s="273" t="s">
        <v>1668</v>
      </c>
      <c r="X35" s="273" t="s">
        <v>1669</v>
      </c>
      <c r="Y35" s="273" t="s">
        <v>1670</v>
      </c>
      <c r="Z35" s="273" t="s">
        <v>1671</v>
      </c>
      <c r="AA35" s="273"/>
      <c r="AB35" s="273"/>
      <c r="AC35" s="273"/>
      <c r="AD35" s="273"/>
      <c r="AE35" s="273" t="s">
        <v>1672</v>
      </c>
      <c r="AF35" s="273" t="s">
        <v>794</v>
      </c>
      <c r="AG35" s="273" t="s">
        <v>1673</v>
      </c>
      <c r="AH35" s="273" t="s">
        <v>1664</v>
      </c>
      <c r="AI35" s="273" t="s">
        <v>102</v>
      </c>
      <c r="AJ35" s="273"/>
      <c r="AK35" s="273" t="s">
        <v>808</v>
      </c>
      <c r="AL35" s="273" t="s">
        <v>1674</v>
      </c>
      <c r="AM35" s="273" t="s">
        <v>797</v>
      </c>
      <c r="AN35" s="273" t="s">
        <v>42</v>
      </c>
      <c r="AO35" s="273"/>
      <c r="AP35" s="273"/>
      <c r="AQ35" s="273"/>
      <c r="AR35" s="273" t="s">
        <v>1675</v>
      </c>
      <c r="AS35" s="273" t="s">
        <v>1676</v>
      </c>
      <c r="AT35" s="274">
        <v>1000</v>
      </c>
      <c r="AU35" s="274">
        <v>2.23</v>
      </c>
      <c r="AV35" s="273" t="s">
        <v>1612</v>
      </c>
      <c r="AW35" s="273"/>
      <c r="AX35" s="274">
        <v>6.7</v>
      </c>
      <c r="AY35" s="273"/>
      <c r="AZ35" s="273" t="s">
        <v>1677</v>
      </c>
      <c r="BA35" s="273" t="s">
        <v>1678</v>
      </c>
      <c r="BB35" s="273"/>
      <c r="BC35" s="273" t="s">
        <v>1612</v>
      </c>
      <c r="BD35" s="273" t="s">
        <v>1667</v>
      </c>
      <c r="BE35" s="273" t="s">
        <v>1612</v>
      </c>
      <c r="BF35" s="273" t="s">
        <v>1679</v>
      </c>
      <c r="BG35" s="273" t="s">
        <v>1680</v>
      </c>
      <c r="BH35" s="273" t="s">
        <v>1681</v>
      </c>
      <c r="BI35" s="273" t="s">
        <v>800</v>
      </c>
      <c r="BJ35" s="273" t="s">
        <v>800</v>
      </c>
      <c r="BK35" s="273" t="s">
        <v>801</v>
      </c>
      <c r="BL35" s="273" t="s">
        <v>802</v>
      </c>
      <c r="BM35" s="273" t="s">
        <v>803</v>
      </c>
      <c r="BN35" s="273"/>
      <c r="BO35" s="273" t="s">
        <v>809</v>
      </c>
      <c r="BP35" s="273" t="s">
        <v>1659</v>
      </c>
      <c r="BQ35" s="273"/>
    </row>
    <row r="36" spans="1:69" s="3" customFormat="1" ht="18" customHeight="1">
      <c r="A36" s="273" t="s">
        <v>1682</v>
      </c>
      <c r="B36" s="273" t="s">
        <v>1683</v>
      </c>
      <c r="C36" s="273" t="s">
        <v>1684</v>
      </c>
      <c r="D36" s="273" t="s">
        <v>1685</v>
      </c>
      <c r="E36" s="273" t="s">
        <v>1686</v>
      </c>
      <c r="F36" s="273" t="s">
        <v>1687</v>
      </c>
      <c r="G36" s="273" t="s">
        <v>1506</v>
      </c>
      <c r="H36" s="273" t="s">
        <v>786</v>
      </c>
      <c r="I36" s="274">
        <v>4</v>
      </c>
      <c r="J36" s="273" t="s">
        <v>599</v>
      </c>
      <c r="K36" s="273" t="s">
        <v>805</v>
      </c>
      <c r="L36" s="274">
        <v>3.5</v>
      </c>
      <c r="M36" s="273" t="s">
        <v>1665</v>
      </c>
      <c r="N36" s="273" t="s">
        <v>788</v>
      </c>
      <c r="O36" s="273"/>
      <c r="P36" s="273"/>
      <c r="Q36" s="273"/>
      <c r="R36" s="273" t="s">
        <v>789</v>
      </c>
      <c r="S36" s="273" t="s">
        <v>1487</v>
      </c>
      <c r="T36" s="273"/>
      <c r="U36" s="273" t="s">
        <v>791</v>
      </c>
      <c r="V36" s="274">
        <v>100</v>
      </c>
      <c r="W36" s="273"/>
      <c r="X36" s="273" t="s">
        <v>1565</v>
      </c>
      <c r="Y36" s="273"/>
      <c r="Z36" s="273"/>
      <c r="AA36" s="273"/>
      <c r="AB36" s="273"/>
      <c r="AC36" s="273"/>
      <c r="AD36" s="273"/>
      <c r="AE36" s="273" t="s">
        <v>1688</v>
      </c>
      <c r="AF36" s="273" t="s">
        <v>794</v>
      </c>
      <c r="AG36" s="273" t="s">
        <v>795</v>
      </c>
      <c r="AH36" s="273" t="s">
        <v>786</v>
      </c>
      <c r="AI36" s="273"/>
      <c r="AJ36" s="273"/>
      <c r="AK36" s="273" t="s">
        <v>796</v>
      </c>
      <c r="AL36" s="273" t="s">
        <v>1674</v>
      </c>
      <c r="AM36" s="273" t="s">
        <v>811</v>
      </c>
      <c r="AN36" s="273" t="s">
        <v>42</v>
      </c>
      <c r="AO36" s="273"/>
      <c r="AP36" s="273"/>
      <c r="AQ36" s="273"/>
      <c r="AR36" s="273"/>
      <c r="AS36" s="273" t="s">
        <v>1689</v>
      </c>
      <c r="AT36" s="274">
        <v>1000000</v>
      </c>
      <c r="AU36" s="274">
        <v>4</v>
      </c>
      <c r="AV36" s="273" t="s">
        <v>1612</v>
      </c>
      <c r="AW36" s="273"/>
      <c r="AX36" s="274">
        <v>3.5</v>
      </c>
      <c r="AY36" s="273"/>
      <c r="AZ36" s="273" t="s">
        <v>1665</v>
      </c>
      <c r="BA36" s="273" t="s">
        <v>1690</v>
      </c>
      <c r="BB36" s="273"/>
      <c r="BC36" s="273" t="s">
        <v>1612</v>
      </c>
      <c r="BD36" s="273"/>
      <c r="BE36" s="273" t="s">
        <v>1612</v>
      </c>
      <c r="BF36" s="273"/>
      <c r="BG36" s="273"/>
      <c r="BH36" s="273" t="s">
        <v>1688</v>
      </c>
      <c r="BI36" s="273" t="s">
        <v>800</v>
      </c>
      <c r="BJ36" s="273" t="s">
        <v>800</v>
      </c>
      <c r="BK36" s="273" t="s">
        <v>801</v>
      </c>
      <c r="BL36" s="273" t="s">
        <v>802</v>
      </c>
      <c r="BM36" s="273" t="s">
        <v>803</v>
      </c>
      <c r="BN36" s="273"/>
      <c r="BO36" s="273"/>
      <c r="BP36" s="273"/>
      <c r="BQ36" s="273"/>
    </row>
    <row r="37" spans="1:69" s="3" customFormat="1" ht="18" customHeight="1">
      <c r="A37" s="273" t="s">
        <v>1691</v>
      </c>
      <c r="B37" s="273" t="s">
        <v>1692</v>
      </c>
      <c r="C37" s="273" t="s">
        <v>1693</v>
      </c>
      <c r="D37" s="273" t="s">
        <v>1694</v>
      </c>
      <c r="E37" s="273" t="s">
        <v>1695</v>
      </c>
      <c r="F37" s="273" t="s">
        <v>786</v>
      </c>
      <c r="G37" s="273" t="s">
        <v>786</v>
      </c>
      <c r="H37" s="273" t="s">
        <v>786</v>
      </c>
      <c r="I37" s="274">
        <v>0.47</v>
      </c>
      <c r="J37" s="273" t="s">
        <v>849</v>
      </c>
      <c r="K37" s="273" t="s">
        <v>805</v>
      </c>
      <c r="L37" s="274">
        <v>4.8</v>
      </c>
      <c r="M37" s="273" t="s">
        <v>1696</v>
      </c>
      <c r="N37" s="273" t="s">
        <v>860</v>
      </c>
      <c r="O37" s="273"/>
      <c r="P37" s="273"/>
      <c r="Q37" s="273"/>
      <c r="R37" s="273" t="s">
        <v>789</v>
      </c>
      <c r="S37" s="273" t="s">
        <v>815</v>
      </c>
      <c r="T37" s="273"/>
      <c r="U37" s="273" t="s">
        <v>791</v>
      </c>
      <c r="V37" s="274">
        <v>100</v>
      </c>
      <c r="W37" s="273"/>
      <c r="X37" s="273" t="s">
        <v>1425</v>
      </c>
      <c r="Y37" s="273" t="s">
        <v>1697</v>
      </c>
      <c r="Z37" s="273" t="s">
        <v>1698</v>
      </c>
      <c r="AA37" s="273"/>
      <c r="AB37" s="273"/>
      <c r="AC37" s="273"/>
      <c r="AD37" s="273"/>
      <c r="AE37" s="273" t="s">
        <v>1699</v>
      </c>
      <c r="AF37" s="273" t="s">
        <v>794</v>
      </c>
      <c r="AG37" s="273" t="s">
        <v>807</v>
      </c>
      <c r="AH37" s="273" t="s">
        <v>786</v>
      </c>
      <c r="AI37" s="273" t="s">
        <v>104</v>
      </c>
      <c r="AJ37" s="273"/>
      <c r="AK37" s="273" t="s">
        <v>808</v>
      </c>
      <c r="AL37" s="273" t="s">
        <v>1700</v>
      </c>
      <c r="AM37" s="273" t="s">
        <v>797</v>
      </c>
      <c r="AN37" s="273" t="s">
        <v>43</v>
      </c>
      <c r="AO37" s="273"/>
      <c r="AP37" s="273"/>
      <c r="AQ37" s="273"/>
      <c r="AR37" s="273"/>
      <c r="AS37" s="273" t="s">
        <v>1701</v>
      </c>
      <c r="AT37" s="274">
        <v>1000</v>
      </c>
      <c r="AU37" s="274">
        <v>0.47</v>
      </c>
      <c r="AV37" s="273" t="s">
        <v>1636</v>
      </c>
      <c r="AW37" s="273"/>
      <c r="AX37" s="274">
        <v>4.8</v>
      </c>
      <c r="AY37" s="273"/>
      <c r="AZ37" s="273" t="s">
        <v>1696</v>
      </c>
      <c r="BA37" s="273" t="s">
        <v>1702</v>
      </c>
      <c r="BB37" s="273"/>
      <c r="BC37" s="273" t="s">
        <v>1636</v>
      </c>
      <c r="BD37" s="273"/>
      <c r="BE37" s="273" t="s">
        <v>1636</v>
      </c>
      <c r="BF37" s="273" t="s">
        <v>1679</v>
      </c>
      <c r="BG37" s="273" t="s">
        <v>1703</v>
      </c>
      <c r="BH37" s="273" t="s">
        <v>1704</v>
      </c>
      <c r="BI37" s="273" t="s">
        <v>800</v>
      </c>
      <c r="BJ37" s="273" t="s">
        <v>800</v>
      </c>
      <c r="BK37" s="273" t="s">
        <v>801</v>
      </c>
      <c r="BL37" s="273" t="s">
        <v>802</v>
      </c>
      <c r="BM37" s="273" t="s">
        <v>803</v>
      </c>
      <c r="BN37" s="273"/>
      <c r="BO37" s="273"/>
      <c r="BP37" s="273" t="s">
        <v>1691</v>
      </c>
      <c r="BQ37" s="273"/>
    </row>
    <row r="38" spans="1:69" s="3" customFormat="1" ht="18" customHeight="1">
      <c r="A38" s="273" t="s">
        <v>1457</v>
      </c>
      <c r="B38" s="273" t="s">
        <v>1705</v>
      </c>
      <c r="C38" s="273" t="s">
        <v>1706</v>
      </c>
      <c r="D38" s="273" t="s">
        <v>1707</v>
      </c>
      <c r="E38" s="273" t="s">
        <v>1708</v>
      </c>
      <c r="F38" s="273" t="s">
        <v>786</v>
      </c>
      <c r="G38" s="273" t="s">
        <v>786</v>
      </c>
      <c r="H38" s="273" t="s">
        <v>786</v>
      </c>
      <c r="I38" s="274">
        <v>6.5</v>
      </c>
      <c r="J38" s="273" t="s">
        <v>599</v>
      </c>
      <c r="K38" s="273" t="s">
        <v>1709</v>
      </c>
      <c r="L38" s="274">
        <v>3.8</v>
      </c>
      <c r="M38" s="273" t="s">
        <v>1665</v>
      </c>
      <c r="N38" s="273" t="s">
        <v>788</v>
      </c>
      <c r="O38" s="273"/>
      <c r="P38" s="273"/>
      <c r="Q38" s="273"/>
      <c r="R38" s="273" t="s">
        <v>789</v>
      </c>
      <c r="S38" s="273" t="s">
        <v>790</v>
      </c>
      <c r="T38" s="273"/>
      <c r="U38" s="273" t="s">
        <v>791</v>
      </c>
      <c r="V38" s="274">
        <v>100</v>
      </c>
      <c r="W38" s="273"/>
      <c r="X38" s="273" t="s">
        <v>1463</v>
      </c>
      <c r="Y38" s="273" t="s">
        <v>1464</v>
      </c>
      <c r="Z38" s="273"/>
      <c r="AA38" s="273"/>
      <c r="AB38" s="273"/>
      <c r="AC38" s="273"/>
      <c r="AD38" s="273"/>
      <c r="AE38" s="273" t="s">
        <v>1488</v>
      </c>
      <c r="AF38" s="273" t="s">
        <v>794</v>
      </c>
      <c r="AG38" s="273" t="s">
        <v>795</v>
      </c>
      <c r="AH38" s="273" t="s">
        <v>786</v>
      </c>
      <c r="AI38" s="273"/>
      <c r="AJ38" s="273"/>
      <c r="AK38" s="273" t="s">
        <v>796</v>
      </c>
      <c r="AL38" s="273" t="s">
        <v>1674</v>
      </c>
      <c r="AM38" s="273" t="s">
        <v>797</v>
      </c>
      <c r="AN38" s="273" t="s">
        <v>43</v>
      </c>
      <c r="AO38" s="273"/>
      <c r="AP38" s="273"/>
      <c r="AQ38" s="273"/>
      <c r="AR38" s="273"/>
      <c r="AS38" s="273" t="s">
        <v>1467</v>
      </c>
      <c r="AT38" s="274">
        <v>1000000</v>
      </c>
      <c r="AU38" s="274">
        <v>6.5</v>
      </c>
      <c r="AV38" s="273" t="s">
        <v>1560</v>
      </c>
      <c r="AW38" s="273"/>
      <c r="AX38" s="274">
        <v>3.8</v>
      </c>
      <c r="AY38" s="273"/>
      <c r="AZ38" s="273" t="s">
        <v>1665</v>
      </c>
      <c r="BA38" s="273" t="s">
        <v>1468</v>
      </c>
      <c r="BB38" s="273" t="s">
        <v>1457</v>
      </c>
      <c r="BC38" s="273" t="s">
        <v>1560</v>
      </c>
      <c r="BD38" s="273"/>
      <c r="BE38" s="273" t="s">
        <v>1560</v>
      </c>
      <c r="BF38" s="273"/>
      <c r="BG38" s="273"/>
      <c r="BH38" s="273" t="s">
        <v>1488</v>
      </c>
      <c r="BI38" s="273" t="s">
        <v>800</v>
      </c>
      <c r="BJ38" s="273" t="s">
        <v>800</v>
      </c>
      <c r="BK38" s="273" t="s">
        <v>801</v>
      </c>
      <c r="BL38" s="273" t="s">
        <v>802</v>
      </c>
      <c r="BM38" s="273" t="s">
        <v>803</v>
      </c>
      <c r="BN38" s="273"/>
      <c r="BO38" s="273"/>
      <c r="BP38" s="273"/>
      <c r="BQ38" s="273"/>
    </row>
    <row r="39" spans="1:69" s="3" customFormat="1" ht="18" customHeight="1">
      <c r="A39" s="273" t="s">
        <v>785</v>
      </c>
      <c r="B39" s="273" t="s">
        <v>1710</v>
      </c>
      <c r="C39" s="273" t="s">
        <v>1711</v>
      </c>
      <c r="D39" s="273" t="s">
        <v>1712</v>
      </c>
      <c r="E39" s="273" t="s">
        <v>1713</v>
      </c>
      <c r="F39" s="273" t="s">
        <v>786</v>
      </c>
      <c r="G39" s="273" t="s">
        <v>786</v>
      </c>
      <c r="H39" s="273" t="s">
        <v>786</v>
      </c>
      <c r="I39" s="274">
        <v>4.4000000000000003E-3</v>
      </c>
      <c r="J39" s="273" t="s">
        <v>11</v>
      </c>
      <c r="K39" s="273" t="s">
        <v>787</v>
      </c>
      <c r="L39" s="274">
        <v>5.15</v>
      </c>
      <c r="M39" s="273" t="s">
        <v>1714</v>
      </c>
      <c r="N39" s="273" t="s">
        <v>788</v>
      </c>
      <c r="O39" s="273"/>
      <c r="P39" s="273"/>
      <c r="Q39" s="273"/>
      <c r="R39" s="273" t="s">
        <v>789</v>
      </c>
      <c r="S39" s="273" t="s">
        <v>790</v>
      </c>
      <c r="T39" s="273"/>
      <c r="U39" s="273" t="s">
        <v>791</v>
      </c>
      <c r="V39" s="274">
        <v>100</v>
      </c>
      <c r="W39" s="273"/>
      <c r="X39" s="273" t="s">
        <v>792</v>
      </c>
      <c r="Y39" s="273"/>
      <c r="Z39" s="273"/>
      <c r="AA39" s="273"/>
      <c r="AB39" s="273"/>
      <c r="AC39" s="273"/>
      <c r="AD39" s="273"/>
      <c r="AE39" s="273" t="s">
        <v>793</v>
      </c>
      <c r="AF39" s="273" t="s">
        <v>794</v>
      </c>
      <c r="AG39" s="273" t="s">
        <v>795</v>
      </c>
      <c r="AH39" s="273" t="s">
        <v>786</v>
      </c>
      <c r="AI39" s="273"/>
      <c r="AJ39" s="273"/>
      <c r="AK39" s="273" t="s">
        <v>796</v>
      </c>
      <c r="AL39" s="273" t="s">
        <v>1715</v>
      </c>
      <c r="AM39" s="273" t="s">
        <v>797</v>
      </c>
      <c r="AN39" s="273" t="s">
        <v>43</v>
      </c>
      <c r="AO39" s="273"/>
      <c r="AP39" s="273"/>
      <c r="AQ39" s="273"/>
      <c r="AR39" s="273"/>
      <c r="AS39" s="273" t="s">
        <v>798</v>
      </c>
      <c r="AT39" s="274">
        <v>1000</v>
      </c>
      <c r="AU39" s="274">
        <v>4.4000000000000003E-3</v>
      </c>
      <c r="AV39" s="273" t="s">
        <v>1707</v>
      </c>
      <c r="AW39" s="273"/>
      <c r="AX39" s="274">
        <v>5.15</v>
      </c>
      <c r="AY39" s="273"/>
      <c r="AZ39" s="273" t="s">
        <v>1714</v>
      </c>
      <c r="BA39" s="273" t="s">
        <v>799</v>
      </c>
      <c r="BB39" s="273" t="s">
        <v>785</v>
      </c>
      <c r="BC39" s="273" t="s">
        <v>1707</v>
      </c>
      <c r="BD39" s="273"/>
      <c r="BE39" s="273" t="s">
        <v>1707</v>
      </c>
      <c r="BF39" s="273"/>
      <c r="BG39" s="273"/>
      <c r="BH39" s="273" t="s">
        <v>793</v>
      </c>
      <c r="BI39" s="273" t="s">
        <v>800</v>
      </c>
      <c r="BJ39" s="273" t="s">
        <v>800</v>
      </c>
      <c r="BK39" s="273" t="s">
        <v>801</v>
      </c>
      <c r="BL39" s="273" t="s">
        <v>802</v>
      </c>
      <c r="BM39" s="273" t="s">
        <v>803</v>
      </c>
      <c r="BN39" s="273"/>
      <c r="BO39" s="273"/>
      <c r="BP39" s="273"/>
      <c r="BQ39" s="273"/>
    </row>
    <row r="40" spans="1:69" s="3" customFormat="1" ht="18" customHeight="1">
      <c r="A40" s="273" t="s">
        <v>832</v>
      </c>
      <c r="B40" s="273" t="s">
        <v>1716</v>
      </c>
      <c r="C40" s="273" t="s">
        <v>1717</v>
      </c>
      <c r="D40" s="273" t="s">
        <v>1718</v>
      </c>
      <c r="E40" s="273" t="s">
        <v>1719</v>
      </c>
      <c r="F40" s="273" t="s">
        <v>836</v>
      </c>
      <c r="G40" s="273" t="s">
        <v>814</v>
      </c>
      <c r="H40" s="273" t="s">
        <v>786</v>
      </c>
      <c r="I40" s="274">
        <v>2.5000000000000001E-2</v>
      </c>
      <c r="J40" s="273" t="s">
        <v>11</v>
      </c>
      <c r="K40" s="273" t="s">
        <v>1497</v>
      </c>
      <c r="L40" s="273"/>
      <c r="M40" s="273" t="s">
        <v>1720</v>
      </c>
      <c r="N40" s="273" t="s">
        <v>788</v>
      </c>
      <c r="O40" s="273"/>
      <c r="P40" s="273"/>
      <c r="Q40" s="273"/>
      <c r="R40" s="273" t="s">
        <v>789</v>
      </c>
      <c r="S40" s="273" t="s">
        <v>790</v>
      </c>
      <c r="T40" s="273"/>
      <c r="U40" s="273" t="s">
        <v>791</v>
      </c>
      <c r="V40" s="274">
        <v>2.8</v>
      </c>
      <c r="W40" s="273"/>
      <c r="X40" s="273" t="s">
        <v>828</v>
      </c>
      <c r="Y40" s="273" t="s">
        <v>835</v>
      </c>
      <c r="Z40" s="273"/>
      <c r="AA40" s="273"/>
      <c r="AB40" s="273"/>
      <c r="AC40" s="273"/>
      <c r="AD40" s="273"/>
      <c r="AE40" s="273" t="s">
        <v>1721</v>
      </c>
      <c r="AF40" s="273" t="s">
        <v>794</v>
      </c>
      <c r="AG40" s="273" t="s">
        <v>816</v>
      </c>
      <c r="AH40" s="273" t="s">
        <v>786</v>
      </c>
      <c r="AI40" s="273"/>
      <c r="AJ40" s="273"/>
      <c r="AK40" s="273" t="s">
        <v>796</v>
      </c>
      <c r="AL40" s="273" t="s">
        <v>1722</v>
      </c>
      <c r="AM40" s="273" t="s">
        <v>811</v>
      </c>
      <c r="AN40" s="273" t="s">
        <v>42</v>
      </c>
      <c r="AO40" s="273"/>
      <c r="AP40" s="273"/>
      <c r="AQ40" s="273"/>
      <c r="AR40" s="273"/>
      <c r="AS40" s="273" t="s">
        <v>834</v>
      </c>
      <c r="AT40" s="274">
        <v>10000</v>
      </c>
      <c r="AU40" s="274">
        <v>2.5000000000000001E-2</v>
      </c>
      <c r="AV40" s="273"/>
      <c r="AW40" s="273"/>
      <c r="AX40" s="274">
        <v>0</v>
      </c>
      <c r="AY40" s="273"/>
      <c r="AZ40" s="273"/>
      <c r="BA40" s="273" t="s">
        <v>1723</v>
      </c>
      <c r="BB40" s="273" t="s">
        <v>832</v>
      </c>
      <c r="BC40" s="273" t="s">
        <v>1707</v>
      </c>
      <c r="BD40" s="273"/>
      <c r="BE40" s="273" t="s">
        <v>1707</v>
      </c>
      <c r="BF40" s="273"/>
      <c r="BG40" s="273"/>
      <c r="BH40" s="273" t="s">
        <v>1721</v>
      </c>
      <c r="BI40" s="273" t="s">
        <v>800</v>
      </c>
      <c r="BJ40" s="273" t="s">
        <v>800</v>
      </c>
      <c r="BK40" s="273" t="s">
        <v>821</v>
      </c>
      <c r="BL40" s="273" t="s">
        <v>802</v>
      </c>
      <c r="BM40" s="273" t="s">
        <v>803</v>
      </c>
      <c r="BN40" s="273"/>
      <c r="BO40" s="273"/>
      <c r="BP40" s="273"/>
      <c r="BQ40" s="273"/>
    </row>
    <row r="41" spans="1:69" s="3" customFormat="1" ht="18" customHeight="1">
      <c r="A41" s="273" t="s">
        <v>832</v>
      </c>
      <c r="B41" s="273" t="s">
        <v>1716</v>
      </c>
      <c r="C41" s="273" t="s">
        <v>1724</v>
      </c>
      <c r="D41" s="273" t="s">
        <v>1718</v>
      </c>
      <c r="E41" s="273" t="s">
        <v>1719</v>
      </c>
      <c r="F41" s="273" t="s">
        <v>836</v>
      </c>
      <c r="G41" s="273" t="s">
        <v>814</v>
      </c>
      <c r="H41" s="273" t="s">
        <v>786</v>
      </c>
      <c r="I41" s="274">
        <v>0.1</v>
      </c>
      <c r="J41" s="273" t="s">
        <v>11</v>
      </c>
      <c r="K41" s="273" t="s">
        <v>1497</v>
      </c>
      <c r="L41" s="273"/>
      <c r="M41" s="273" t="s">
        <v>1720</v>
      </c>
      <c r="N41" s="273" t="s">
        <v>788</v>
      </c>
      <c r="O41" s="273"/>
      <c r="P41" s="273"/>
      <c r="Q41" s="273"/>
      <c r="R41" s="273" t="s">
        <v>789</v>
      </c>
      <c r="S41" s="273" t="s">
        <v>790</v>
      </c>
      <c r="T41" s="273"/>
      <c r="U41" s="273" t="s">
        <v>791</v>
      </c>
      <c r="V41" s="274">
        <v>2.8</v>
      </c>
      <c r="W41" s="273"/>
      <c r="X41" s="273" t="s">
        <v>828</v>
      </c>
      <c r="Y41" s="273" t="s">
        <v>835</v>
      </c>
      <c r="Z41" s="273"/>
      <c r="AA41" s="273"/>
      <c r="AB41" s="273"/>
      <c r="AC41" s="273"/>
      <c r="AD41" s="273"/>
      <c r="AE41" s="273" t="s">
        <v>1721</v>
      </c>
      <c r="AF41" s="273" t="s">
        <v>794</v>
      </c>
      <c r="AG41" s="273" t="s">
        <v>816</v>
      </c>
      <c r="AH41" s="273" t="s">
        <v>786</v>
      </c>
      <c r="AI41" s="273"/>
      <c r="AJ41" s="273"/>
      <c r="AK41" s="273" t="s">
        <v>796</v>
      </c>
      <c r="AL41" s="273" t="s">
        <v>1722</v>
      </c>
      <c r="AM41" s="273" t="s">
        <v>811</v>
      </c>
      <c r="AN41" s="273" t="s">
        <v>42</v>
      </c>
      <c r="AO41" s="273"/>
      <c r="AP41" s="273"/>
      <c r="AQ41" s="273"/>
      <c r="AR41" s="273"/>
      <c r="AS41" s="273" t="s">
        <v>834</v>
      </c>
      <c r="AT41" s="274">
        <v>10000</v>
      </c>
      <c r="AU41" s="274">
        <v>0.1</v>
      </c>
      <c r="AV41" s="273"/>
      <c r="AW41" s="273"/>
      <c r="AX41" s="274">
        <v>0</v>
      </c>
      <c r="AY41" s="273"/>
      <c r="AZ41" s="273"/>
      <c r="BA41" s="273" t="s">
        <v>1723</v>
      </c>
      <c r="BB41" s="273" t="s">
        <v>832</v>
      </c>
      <c r="BC41" s="273" t="s">
        <v>1707</v>
      </c>
      <c r="BD41" s="273"/>
      <c r="BE41" s="273" t="s">
        <v>1707</v>
      </c>
      <c r="BF41" s="273"/>
      <c r="BG41" s="273"/>
      <c r="BH41" s="273" t="s">
        <v>1721</v>
      </c>
      <c r="BI41" s="273" t="s">
        <v>800</v>
      </c>
      <c r="BJ41" s="273" t="s">
        <v>800</v>
      </c>
      <c r="BK41" s="273" t="s">
        <v>821</v>
      </c>
      <c r="BL41" s="273" t="s">
        <v>802</v>
      </c>
      <c r="BM41" s="273" t="s">
        <v>803</v>
      </c>
      <c r="BN41" s="273"/>
      <c r="BO41" s="273"/>
      <c r="BP41" s="273"/>
      <c r="BQ41" s="273"/>
    </row>
    <row r="42" spans="1:69" s="3" customFormat="1" ht="18" customHeight="1">
      <c r="A42" s="273" t="s">
        <v>1725</v>
      </c>
      <c r="B42" s="273" t="s">
        <v>1726</v>
      </c>
      <c r="C42" s="273" t="s">
        <v>1727</v>
      </c>
      <c r="D42" s="273" t="s">
        <v>1728</v>
      </c>
      <c r="E42" s="273" t="s">
        <v>1729</v>
      </c>
      <c r="F42" s="273" t="s">
        <v>786</v>
      </c>
      <c r="G42" s="273" t="s">
        <v>786</v>
      </c>
      <c r="H42" s="273" t="s">
        <v>786</v>
      </c>
      <c r="I42" s="274">
        <v>0.9</v>
      </c>
      <c r="J42" s="273" t="s">
        <v>599</v>
      </c>
      <c r="K42" s="273" t="s">
        <v>805</v>
      </c>
      <c r="L42" s="274">
        <v>7.5</v>
      </c>
      <c r="M42" s="273" t="s">
        <v>1730</v>
      </c>
      <c r="N42" s="273" t="s">
        <v>788</v>
      </c>
      <c r="O42" s="273"/>
      <c r="P42" s="273"/>
      <c r="Q42" s="273"/>
      <c r="R42" s="273" t="s">
        <v>789</v>
      </c>
      <c r="S42" s="273" t="s">
        <v>1487</v>
      </c>
      <c r="T42" s="273"/>
      <c r="U42" s="273" t="s">
        <v>791</v>
      </c>
      <c r="V42" s="274">
        <v>100</v>
      </c>
      <c r="W42" s="273"/>
      <c r="X42" s="273" t="s">
        <v>813</v>
      </c>
      <c r="Y42" s="273" t="s">
        <v>1731</v>
      </c>
      <c r="Z42" s="273" t="s">
        <v>1732</v>
      </c>
      <c r="AA42" s="273"/>
      <c r="AB42" s="273"/>
      <c r="AC42" s="273"/>
      <c r="AD42" s="273"/>
      <c r="AE42" s="273" t="s">
        <v>1733</v>
      </c>
      <c r="AF42" s="273" t="s">
        <v>794</v>
      </c>
      <c r="AG42" s="273" t="s">
        <v>1734</v>
      </c>
      <c r="AH42" s="273" t="s">
        <v>786</v>
      </c>
      <c r="AI42" s="273" t="s">
        <v>104</v>
      </c>
      <c r="AJ42" s="273"/>
      <c r="AK42" s="273" t="s">
        <v>808</v>
      </c>
      <c r="AL42" s="273" t="s">
        <v>1735</v>
      </c>
      <c r="AM42" s="273" t="s">
        <v>797</v>
      </c>
      <c r="AN42" s="273" t="s">
        <v>43</v>
      </c>
      <c r="AO42" s="273"/>
      <c r="AP42" s="273"/>
      <c r="AQ42" s="273"/>
      <c r="AR42" s="273"/>
      <c r="AS42" s="273" t="s">
        <v>1736</v>
      </c>
      <c r="AT42" s="274">
        <v>10000</v>
      </c>
      <c r="AU42" s="274">
        <v>0.9</v>
      </c>
      <c r="AV42" s="273" t="s">
        <v>1707</v>
      </c>
      <c r="AW42" s="273"/>
      <c r="AX42" s="274">
        <v>7.5</v>
      </c>
      <c r="AY42" s="273"/>
      <c r="AZ42" s="273" t="s">
        <v>1730</v>
      </c>
      <c r="BA42" s="273" t="s">
        <v>1737</v>
      </c>
      <c r="BB42" s="273"/>
      <c r="BC42" s="273" t="s">
        <v>1707</v>
      </c>
      <c r="BD42" s="273"/>
      <c r="BE42" s="273" t="s">
        <v>1707</v>
      </c>
      <c r="BF42" s="273"/>
      <c r="BG42" s="273" t="s">
        <v>1738</v>
      </c>
      <c r="BH42" s="273" t="s">
        <v>1739</v>
      </c>
      <c r="BI42" s="273" t="s">
        <v>800</v>
      </c>
      <c r="BJ42" s="273" t="s">
        <v>800</v>
      </c>
      <c r="BK42" s="273" t="s">
        <v>801</v>
      </c>
      <c r="BL42" s="273" t="s">
        <v>802</v>
      </c>
      <c r="BM42" s="273" t="s">
        <v>803</v>
      </c>
      <c r="BN42" s="273"/>
      <c r="BO42" s="273"/>
      <c r="BP42" s="273"/>
      <c r="BQ42" s="273"/>
    </row>
    <row r="43" spans="1:69" s="3" customFormat="1" ht="18" customHeight="1">
      <c r="A43" s="273" t="s">
        <v>785</v>
      </c>
      <c r="B43" s="273" t="s">
        <v>1740</v>
      </c>
      <c r="C43" s="273" t="s">
        <v>1741</v>
      </c>
      <c r="D43" s="273" t="s">
        <v>1742</v>
      </c>
      <c r="E43" s="273" t="s">
        <v>1743</v>
      </c>
      <c r="F43" s="273" t="s">
        <v>786</v>
      </c>
      <c r="G43" s="273" t="s">
        <v>786</v>
      </c>
      <c r="H43" s="273" t="s">
        <v>786</v>
      </c>
      <c r="I43" s="274">
        <v>0.22900000000000001</v>
      </c>
      <c r="J43" s="273" t="s">
        <v>804</v>
      </c>
      <c r="K43" s="273" t="s">
        <v>787</v>
      </c>
      <c r="L43" s="274">
        <v>4.75</v>
      </c>
      <c r="M43" s="273" t="s">
        <v>837</v>
      </c>
      <c r="N43" s="273" t="s">
        <v>788</v>
      </c>
      <c r="O43" s="273"/>
      <c r="P43" s="273"/>
      <c r="Q43" s="273"/>
      <c r="R43" s="273" t="s">
        <v>789</v>
      </c>
      <c r="S43" s="273" t="s">
        <v>790</v>
      </c>
      <c r="T43" s="273"/>
      <c r="U43" s="273" t="s">
        <v>791</v>
      </c>
      <c r="V43" s="274">
        <v>100</v>
      </c>
      <c r="W43" s="273"/>
      <c r="X43" s="273" t="s">
        <v>792</v>
      </c>
      <c r="Y43" s="273"/>
      <c r="Z43" s="273"/>
      <c r="AA43" s="273"/>
      <c r="AB43" s="273"/>
      <c r="AC43" s="273"/>
      <c r="AD43" s="273"/>
      <c r="AE43" s="273" t="s">
        <v>793</v>
      </c>
      <c r="AF43" s="273" t="s">
        <v>794</v>
      </c>
      <c r="AG43" s="273" t="s">
        <v>795</v>
      </c>
      <c r="AH43" s="273" t="s">
        <v>786</v>
      </c>
      <c r="AI43" s="273"/>
      <c r="AJ43" s="273"/>
      <c r="AK43" s="273" t="s">
        <v>796</v>
      </c>
      <c r="AL43" s="273" t="s">
        <v>1482</v>
      </c>
      <c r="AM43" s="273" t="s">
        <v>797</v>
      </c>
      <c r="AN43" s="273" t="s">
        <v>43</v>
      </c>
      <c r="AO43" s="273"/>
      <c r="AP43" s="273"/>
      <c r="AQ43" s="273"/>
      <c r="AR43" s="273"/>
      <c r="AS43" s="273" t="s">
        <v>798</v>
      </c>
      <c r="AT43" s="274">
        <v>100000</v>
      </c>
      <c r="AU43" s="274">
        <v>0.22900000000000001</v>
      </c>
      <c r="AV43" s="273" t="s">
        <v>1718</v>
      </c>
      <c r="AW43" s="273" t="s">
        <v>1744</v>
      </c>
      <c r="AX43" s="274">
        <v>4.75</v>
      </c>
      <c r="AY43" s="273"/>
      <c r="AZ43" s="273" t="s">
        <v>837</v>
      </c>
      <c r="BA43" s="273" t="s">
        <v>799</v>
      </c>
      <c r="BB43" s="273" t="s">
        <v>785</v>
      </c>
      <c r="BC43" s="273" t="s">
        <v>1718</v>
      </c>
      <c r="BD43" s="273"/>
      <c r="BE43" s="273" t="s">
        <v>1718</v>
      </c>
      <c r="BF43" s="273"/>
      <c r="BG43" s="273"/>
      <c r="BH43" s="273" t="s">
        <v>793</v>
      </c>
      <c r="BI43" s="273" t="s">
        <v>800</v>
      </c>
      <c r="BJ43" s="273" t="s">
        <v>800</v>
      </c>
      <c r="BK43" s="273" t="s">
        <v>801</v>
      </c>
      <c r="BL43" s="273" t="s">
        <v>802</v>
      </c>
      <c r="BM43" s="273" t="s">
        <v>1541</v>
      </c>
      <c r="BN43" s="273"/>
      <c r="BO43" s="273"/>
      <c r="BP43" s="273"/>
      <c r="BQ43" s="273"/>
    </row>
    <row r="44" spans="1:69" s="3" customFormat="1" ht="18" customHeight="1">
      <c r="A44" s="273" t="s">
        <v>1745</v>
      </c>
      <c r="B44" s="273" t="s">
        <v>1746</v>
      </c>
      <c r="C44" s="273" t="s">
        <v>1747</v>
      </c>
      <c r="D44" s="273" t="s">
        <v>1742</v>
      </c>
      <c r="E44" s="273" t="s">
        <v>1748</v>
      </c>
      <c r="F44" s="273" t="s">
        <v>786</v>
      </c>
      <c r="G44" s="273" t="s">
        <v>786</v>
      </c>
      <c r="H44" s="273" t="s">
        <v>786</v>
      </c>
      <c r="I44" s="274">
        <v>1</v>
      </c>
      <c r="J44" s="273" t="s">
        <v>11</v>
      </c>
      <c r="K44" s="273" t="s">
        <v>805</v>
      </c>
      <c r="L44" s="274">
        <v>6.4</v>
      </c>
      <c r="M44" s="273" t="s">
        <v>1730</v>
      </c>
      <c r="N44" s="273" t="s">
        <v>788</v>
      </c>
      <c r="O44" s="273"/>
      <c r="P44" s="273"/>
      <c r="Q44" s="273"/>
      <c r="R44" s="273" t="s">
        <v>789</v>
      </c>
      <c r="S44" s="273" t="s">
        <v>1487</v>
      </c>
      <c r="T44" s="273"/>
      <c r="U44" s="273" t="s">
        <v>791</v>
      </c>
      <c r="V44" s="274">
        <v>100</v>
      </c>
      <c r="W44" s="273"/>
      <c r="X44" s="273" t="s">
        <v>1749</v>
      </c>
      <c r="Y44" s="273" t="s">
        <v>1750</v>
      </c>
      <c r="Z44" s="273"/>
      <c r="AA44" s="273"/>
      <c r="AB44" s="273"/>
      <c r="AC44" s="273"/>
      <c r="AD44" s="273"/>
      <c r="AE44" s="273" t="s">
        <v>1751</v>
      </c>
      <c r="AF44" s="273" t="s">
        <v>794</v>
      </c>
      <c r="AG44" s="273" t="s">
        <v>807</v>
      </c>
      <c r="AH44" s="273" t="s">
        <v>786</v>
      </c>
      <c r="AI44" s="273" t="s">
        <v>89</v>
      </c>
      <c r="AJ44" s="273"/>
      <c r="AK44" s="273" t="s">
        <v>808</v>
      </c>
      <c r="AL44" s="273" t="s">
        <v>1735</v>
      </c>
      <c r="AM44" s="273" t="s">
        <v>797</v>
      </c>
      <c r="AN44" s="273" t="s">
        <v>43</v>
      </c>
      <c r="AO44" s="273"/>
      <c r="AP44" s="273"/>
      <c r="AQ44" s="273"/>
      <c r="AR44" s="273"/>
      <c r="AS44" s="273" t="s">
        <v>1752</v>
      </c>
      <c r="AT44" s="274">
        <v>1000</v>
      </c>
      <c r="AU44" s="274">
        <v>1</v>
      </c>
      <c r="AV44" s="273" t="s">
        <v>1707</v>
      </c>
      <c r="AW44" s="273"/>
      <c r="AX44" s="274">
        <v>6.4</v>
      </c>
      <c r="AY44" s="273"/>
      <c r="AZ44" s="273" t="s">
        <v>1753</v>
      </c>
      <c r="BA44" s="273" t="s">
        <v>1754</v>
      </c>
      <c r="BB44" s="273"/>
      <c r="BC44" s="273" t="s">
        <v>1707</v>
      </c>
      <c r="BD44" s="273"/>
      <c r="BE44" s="273" t="s">
        <v>1707</v>
      </c>
      <c r="BF44" s="273"/>
      <c r="BG44" s="273" t="s">
        <v>1755</v>
      </c>
      <c r="BH44" s="273" t="s">
        <v>1756</v>
      </c>
      <c r="BI44" s="273" t="s">
        <v>800</v>
      </c>
      <c r="BJ44" s="273" t="s">
        <v>800</v>
      </c>
      <c r="BK44" s="273" t="s">
        <v>801</v>
      </c>
      <c r="BL44" s="273" t="s">
        <v>802</v>
      </c>
      <c r="BM44" s="273" t="s">
        <v>803</v>
      </c>
      <c r="BN44" s="273"/>
      <c r="BO44" s="273" t="s">
        <v>809</v>
      </c>
      <c r="BP44" s="273"/>
      <c r="BQ44" s="273"/>
    </row>
    <row r="45" spans="1:69" s="3" customFormat="1" ht="18" customHeight="1">
      <c r="A45" s="273" t="s">
        <v>1757</v>
      </c>
      <c r="B45" s="273" t="s">
        <v>1758</v>
      </c>
      <c r="C45" s="273" t="s">
        <v>1759</v>
      </c>
      <c r="D45" s="273" t="s">
        <v>1760</v>
      </c>
      <c r="E45" s="273" t="s">
        <v>1761</v>
      </c>
      <c r="F45" s="273" t="s">
        <v>786</v>
      </c>
      <c r="G45" s="273" t="s">
        <v>786</v>
      </c>
      <c r="H45" s="273" t="s">
        <v>786</v>
      </c>
      <c r="I45" s="274">
        <v>0.66600000000000004</v>
      </c>
      <c r="J45" s="273" t="s">
        <v>11</v>
      </c>
      <c r="K45" s="273" t="s">
        <v>1762</v>
      </c>
      <c r="L45" s="274">
        <v>9.6999999999999993</v>
      </c>
      <c r="M45" s="273" t="s">
        <v>1763</v>
      </c>
      <c r="N45" s="273" t="s">
        <v>788</v>
      </c>
      <c r="O45" s="273"/>
      <c r="P45" s="273"/>
      <c r="Q45" s="273"/>
      <c r="R45" s="273" t="s">
        <v>789</v>
      </c>
      <c r="S45" s="273" t="s">
        <v>790</v>
      </c>
      <c r="T45" s="273"/>
      <c r="U45" s="273" t="s">
        <v>791</v>
      </c>
      <c r="V45" s="274">
        <v>100</v>
      </c>
      <c r="W45" s="273"/>
      <c r="X45" s="273" t="s">
        <v>1764</v>
      </c>
      <c r="Y45" s="273" t="s">
        <v>1765</v>
      </c>
      <c r="Z45" s="273"/>
      <c r="AA45" s="273"/>
      <c r="AB45" s="273"/>
      <c r="AC45" s="273"/>
      <c r="AD45" s="273"/>
      <c r="AE45" s="273" t="s">
        <v>1766</v>
      </c>
      <c r="AF45" s="273" t="s">
        <v>794</v>
      </c>
      <c r="AG45" s="273" t="s">
        <v>818</v>
      </c>
      <c r="AH45" s="273" t="s">
        <v>786</v>
      </c>
      <c r="AI45" s="273" t="s">
        <v>104</v>
      </c>
      <c r="AJ45" s="273"/>
      <c r="AK45" s="273" t="s">
        <v>808</v>
      </c>
      <c r="AL45" s="273" t="s">
        <v>1767</v>
      </c>
      <c r="AM45" s="273" t="s">
        <v>797</v>
      </c>
      <c r="AN45" s="273" t="s">
        <v>43</v>
      </c>
      <c r="AO45" s="273"/>
      <c r="AP45" s="273"/>
      <c r="AQ45" s="273"/>
      <c r="AR45" s="273" t="s">
        <v>1768</v>
      </c>
      <c r="AS45" s="273" t="s">
        <v>1769</v>
      </c>
      <c r="AT45" s="274">
        <v>1000</v>
      </c>
      <c r="AU45" s="274">
        <v>0.66600000000000004</v>
      </c>
      <c r="AV45" s="273" t="s">
        <v>1728</v>
      </c>
      <c r="AW45" s="273"/>
      <c r="AX45" s="274">
        <v>9.6999999999999993</v>
      </c>
      <c r="AY45" s="273"/>
      <c r="AZ45" s="273" t="s">
        <v>1770</v>
      </c>
      <c r="BA45" s="273" t="s">
        <v>1771</v>
      </c>
      <c r="BB45" s="273" t="s">
        <v>1757</v>
      </c>
      <c r="BC45" s="273" t="s">
        <v>1728</v>
      </c>
      <c r="BD45" s="273" t="s">
        <v>1772</v>
      </c>
      <c r="BE45" s="273" t="s">
        <v>1728</v>
      </c>
      <c r="BF45" s="273" t="s">
        <v>1679</v>
      </c>
      <c r="BG45" s="273"/>
      <c r="BH45" s="273" t="s">
        <v>1766</v>
      </c>
      <c r="BI45" s="273" t="s">
        <v>800</v>
      </c>
      <c r="BJ45" s="273" t="s">
        <v>800</v>
      </c>
      <c r="BK45" s="273" t="s">
        <v>801</v>
      </c>
      <c r="BL45" s="273" t="s">
        <v>802</v>
      </c>
      <c r="BM45" s="273" t="s">
        <v>803</v>
      </c>
      <c r="BN45" s="273"/>
      <c r="BO45" s="273" t="s">
        <v>809</v>
      </c>
      <c r="BP45" s="273"/>
      <c r="BQ45" s="273"/>
    </row>
    <row r="46" spans="1:69" s="3" customFormat="1" ht="18" customHeight="1">
      <c r="A46" s="273" t="s">
        <v>1457</v>
      </c>
      <c r="B46" s="273" t="s">
        <v>1773</v>
      </c>
      <c r="C46" s="273" t="s">
        <v>1774</v>
      </c>
      <c r="D46" s="273" t="s">
        <v>1775</v>
      </c>
      <c r="E46" s="273" t="s">
        <v>1776</v>
      </c>
      <c r="F46" s="273" t="s">
        <v>786</v>
      </c>
      <c r="G46" s="273" t="s">
        <v>786</v>
      </c>
      <c r="H46" s="273" t="s">
        <v>786</v>
      </c>
      <c r="I46" s="274">
        <v>4</v>
      </c>
      <c r="J46" s="273" t="s">
        <v>599</v>
      </c>
      <c r="K46" s="273" t="s">
        <v>1709</v>
      </c>
      <c r="L46" s="274">
        <v>3.78</v>
      </c>
      <c r="M46" s="273" t="s">
        <v>1777</v>
      </c>
      <c r="N46" s="273" t="s">
        <v>788</v>
      </c>
      <c r="O46" s="273"/>
      <c r="P46" s="273"/>
      <c r="Q46" s="273"/>
      <c r="R46" s="273" t="s">
        <v>789</v>
      </c>
      <c r="S46" s="273" t="s">
        <v>790</v>
      </c>
      <c r="T46" s="273"/>
      <c r="U46" s="273" t="s">
        <v>791</v>
      </c>
      <c r="V46" s="274">
        <v>100</v>
      </c>
      <c r="W46" s="273"/>
      <c r="X46" s="273" t="s">
        <v>1463</v>
      </c>
      <c r="Y46" s="273" t="s">
        <v>1464</v>
      </c>
      <c r="Z46" s="273"/>
      <c r="AA46" s="273"/>
      <c r="AB46" s="273"/>
      <c r="AC46" s="273"/>
      <c r="AD46" s="273"/>
      <c r="AE46" s="273"/>
      <c r="AF46" s="273" t="s">
        <v>794</v>
      </c>
      <c r="AG46" s="273" t="s">
        <v>795</v>
      </c>
      <c r="AH46" s="273" t="s">
        <v>786</v>
      </c>
      <c r="AI46" s="273"/>
      <c r="AJ46" s="273"/>
      <c r="AK46" s="273" t="s">
        <v>796</v>
      </c>
      <c r="AL46" s="273" t="s">
        <v>1778</v>
      </c>
      <c r="AM46" s="273" t="s">
        <v>797</v>
      </c>
      <c r="AN46" s="273" t="s">
        <v>43</v>
      </c>
      <c r="AO46" s="273"/>
      <c r="AP46" s="273"/>
      <c r="AQ46" s="273"/>
      <c r="AR46" s="273"/>
      <c r="AS46" s="273" t="s">
        <v>1467</v>
      </c>
      <c r="AT46" s="274">
        <v>1000000</v>
      </c>
      <c r="AU46" s="274">
        <v>4</v>
      </c>
      <c r="AV46" s="273" t="s">
        <v>1728</v>
      </c>
      <c r="AW46" s="273"/>
      <c r="AX46" s="274">
        <v>3.78</v>
      </c>
      <c r="AY46" s="273"/>
      <c r="AZ46" s="273" t="s">
        <v>1777</v>
      </c>
      <c r="BA46" s="273" t="s">
        <v>1468</v>
      </c>
      <c r="BB46" s="273" t="s">
        <v>1457</v>
      </c>
      <c r="BC46" s="273" t="s">
        <v>1728</v>
      </c>
      <c r="BD46" s="273"/>
      <c r="BE46" s="273" t="s">
        <v>1728</v>
      </c>
      <c r="BF46" s="273"/>
      <c r="BG46" s="273"/>
      <c r="BH46" s="273" t="s">
        <v>458</v>
      </c>
      <c r="BI46" s="273" t="s">
        <v>800</v>
      </c>
      <c r="BJ46" s="273" t="s">
        <v>800</v>
      </c>
      <c r="BK46" s="273" t="s">
        <v>801</v>
      </c>
      <c r="BL46" s="273" t="s">
        <v>802</v>
      </c>
      <c r="BM46" s="273" t="s">
        <v>803</v>
      </c>
      <c r="BN46" s="273"/>
      <c r="BO46" s="273"/>
      <c r="BP46" s="273"/>
      <c r="BQ46" s="273"/>
    </row>
    <row r="47" spans="1:69" s="3" customFormat="1" ht="18" customHeight="1">
      <c r="A47" s="273" t="s">
        <v>1457</v>
      </c>
      <c r="B47" s="273" t="s">
        <v>1779</v>
      </c>
      <c r="C47" s="273" t="s">
        <v>1780</v>
      </c>
      <c r="D47" s="273" t="s">
        <v>1781</v>
      </c>
      <c r="E47" s="273" t="s">
        <v>1782</v>
      </c>
      <c r="F47" s="273" t="s">
        <v>786</v>
      </c>
      <c r="G47" s="273" t="s">
        <v>786</v>
      </c>
      <c r="H47" s="273" t="s">
        <v>786</v>
      </c>
      <c r="I47" s="274">
        <v>0.6</v>
      </c>
      <c r="J47" s="273" t="s">
        <v>11</v>
      </c>
      <c r="K47" s="273" t="s">
        <v>1497</v>
      </c>
      <c r="L47" s="274">
        <v>6</v>
      </c>
      <c r="M47" s="273" t="s">
        <v>1783</v>
      </c>
      <c r="N47" s="273" t="s">
        <v>788</v>
      </c>
      <c r="O47" s="273"/>
      <c r="P47" s="273"/>
      <c r="Q47" s="273"/>
      <c r="R47" s="273" t="s">
        <v>789</v>
      </c>
      <c r="S47" s="273" t="s">
        <v>790</v>
      </c>
      <c r="T47" s="273"/>
      <c r="U47" s="273" t="s">
        <v>791</v>
      </c>
      <c r="V47" s="274">
        <v>99.879000000000005</v>
      </c>
      <c r="W47" s="273"/>
      <c r="X47" s="273" t="s">
        <v>1463</v>
      </c>
      <c r="Y47" s="273" t="s">
        <v>1464</v>
      </c>
      <c r="Z47" s="273"/>
      <c r="AA47" s="273"/>
      <c r="AB47" s="273"/>
      <c r="AC47" s="273"/>
      <c r="AD47" s="273"/>
      <c r="AE47" s="273" t="s">
        <v>1784</v>
      </c>
      <c r="AF47" s="273" t="s">
        <v>794</v>
      </c>
      <c r="AG47" s="273" t="s">
        <v>795</v>
      </c>
      <c r="AH47" s="273" t="s">
        <v>786</v>
      </c>
      <c r="AI47" s="273"/>
      <c r="AJ47" s="273"/>
      <c r="AK47" s="273" t="s">
        <v>796</v>
      </c>
      <c r="AL47" s="273" t="s">
        <v>1785</v>
      </c>
      <c r="AM47" s="273" t="s">
        <v>797</v>
      </c>
      <c r="AN47" s="273" t="s">
        <v>43</v>
      </c>
      <c r="AO47" s="273"/>
      <c r="AP47" s="273"/>
      <c r="AQ47" s="273"/>
      <c r="AR47" s="273"/>
      <c r="AS47" s="273" t="s">
        <v>1467</v>
      </c>
      <c r="AT47" s="274">
        <v>1000</v>
      </c>
      <c r="AU47" s="274">
        <v>0.6</v>
      </c>
      <c r="AV47" s="273" t="s">
        <v>1742</v>
      </c>
      <c r="AW47" s="273"/>
      <c r="AX47" s="274">
        <v>6</v>
      </c>
      <c r="AY47" s="273"/>
      <c r="AZ47" s="273" t="s">
        <v>1783</v>
      </c>
      <c r="BA47" s="273" t="s">
        <v>1468</v>
      </c>
      <c r="BB47" s="273" t="s">
        <v>1457</v>
      </c>
      <c r="BC47" s="273" t="s">
        <v>1742</v>
      </c>
      <c r="BD47" s="273"/>
      <c r="BE47" s="273" t="s">
        <v>1742</v>
      </c>
      <c r="BF47" s="273"/>
      <c r="BG47" s="273"/>
      <c r="BH47" s="273" t="s">
        <v>1784</v>
      </c>
      <c r="BI47" s="273" t="s">
        <v>800</v>
      </c>
      <c r="BJ47" s="273" t="s">
        <v>800</v>
      </c>
      <c r="BK47" s="273" t="s">
        <v>801</v>
      </c>
      <c r="BL47" s="273" t="s">
        <v>802</v>
      </c>
      <c r="BM47" s="273" t="s">
        <v>803</v>
      </c>
      <c r="BN47" s="273"/>
      <c r="BO47" s="273"/>
      <c r="BP47" s="273"/>
      <c r="BQ47" s="273"/>
    </row>
    <row r="48" spans="1:69" s="3" customFormat="1" ht="18" customHeight="1">
      <c r="A48" s="273" t="s">
        <v>1786</v>
      </c>
      <c r="B48" s="273" t="s">
        <v>1787</v>
      </c>
      <c r="C48" s="273" t="s">
        <v>1788</v>
      </c>
      <c r="D48" s="273" t="s">
        <v>1789</v>
      </c>
      <c r="E48" s="273" t="s">
        <v>1790</v>
      </c>
      <c r="F48" s="273" t="s">
        <v>786</v>
      </c>
      <c r="G48" s="273" t="s">
        <v>786</v>
      </c>
      <c r="H48" s="273" t="s">
        <v>786</v>
      </c>
      <c r="I48" s="274">
        <v>150</v>
      </c>
      <c r="J48" s="273" t="s">
        <v>599</v>
      </c>
      <c r="K48" s="273" t="s">
        <v>1555</v>
      </c>
      <c r="L48" s="274">
        <v>3.38</v>
      </c>
      <c r="M48" s="273" t="s">
        <v>1791</v>
      </c>
      <c r="N48" s="273" t="s">
        <v>788</v>
      </c>
      <c r="O48" s="273"/>
      <c r="P48" s="273"/>
      <c r="Q48" s="273"/>
      <c r="R48" s="273" t="s">
        <v>789</v>
      </c>
      <c r="S48" s="273" t="s">
        <v>1487</v>
      </c>
      <c r="T48" s="273"/>
      <c r="U48" s="273" t="s">
        <v>791</v>
      </c>
      <c r="V48" s="273"/>
      <c r="W48" s="273"/>
      <c r="X48" s="273" t="s">
        <v>792</v>
      </c>
      <c r="Y48" s="273" t="s">
        <v>1792</v>
      </c>
      <c r="Z48" s="273"/>
      <c r="AA48" s="273"/>
      <c r="AB48" s="273"/>
      <c r="AC48" s="273"/>
      <c r="AD48" s="273"/>
      <c r="AE48" s="273"/>
      <c r="AF48" s="273" t="s">
        <v>794</v>
      </c>
      <c r="AG48" s="273" t="s">
        <v>1793</v>
      </c>
      <c r="AH48" s="273" t="s">
        <v>786</v>
      </c>
      <c r="AI48" s="273"/>
      <c r="AJ48" s="273"/>
      <c r="AK48" s="273" t="s">
        <v>796</v>
      </c>
      <c r="AL48" s="273" t="s">
        <v>1794</v>
      </c>
      <c r="AM48" s="273" t="s">
        <v>1606</v>
      </c>
      <c r="AN48" s="273" t="s">
        <v>43</v>
      </c>
      <c r="AO48" s="273"/>
      <c r="AP48" s="273"/>
      <c r="AQ48" s="273"/>
      <c r="AR48" s="273"/>
      <c r="AS48" s="273" t="s">
        <v>1795</v>
      </c>
      <c r="AT48" s="274">
        <v>500000</v>
      </c>
      <c r="AU48" s="274">
        <v>150</v>
      </c>
      <c r="AV48" s="273" t="s">
        <v>1775</v>
      </c>
      <c r="AW48" s="273"/>
      <c r="AX48" s="274">
        <v>3.38</v>
      </c>
      <c r="AY48" s="273"/>
      <c r="AZ48" s="273" t="s">
        <v>1791</v>
      </c>
      <c r="BA48" s="273" t="s">
        <v>1796</v>
      </c>
      <c r="BB48" s="273"/>
      <c r="BC48" s="273" t="s">
        <v>1775</v>
      </c>
      <c r="BD48" s="273"/>
      <c r="BE48" s="273" t="s">
        <v>1775</v>
      </c>
      <c r="BF48" s="273"/>
      <c r="BG48" s="273"/>
      <c r="BH48" s="273" t="s">
        <v>458</v>
      </c>
      <c r="BI48" s="273" t="s">
        <v>800</v>
      </c>
      <c r="BJ48" s="273" t="s">
        <v>800</v>
      </c>
      <c r="BK48" s="273" t="s">
        <v>801</v>
      </c>
      <c r="BL48" s="273" t="s">
        <v>802</v>
      </c>
      <c r="BM48" s="273" t="s">
        <v>803</v>
      </c>
      <c r="BN48" s="273"/>
      <c r="BO48" s="273"/>
      <c r="BP48" s="273"/>
      <c r="BQ48" s="273"/>
    </row>
    <row r="49" spans="1:69" s="3" customFormat="1" ht="18" customHeight="1">
      <c r="A49" s="273" t="s">
        <v>1797</v>
      </c>
      <c r="B49" s="273" t="s">
        <v>1798</v>
      </c>
      <c r="C49" s="273" t="s">
        <v>1799</v>
      </c>
      <c r="D49" s="273" t="s">
        <v>1789</v>
      </c>
      <c r="E49" s="273" t="s">
        <v>1800</v>
      </c>
      <c r="F49" s="273" t="s">
        <v>1801</v>
      </c>
      <c r="G49" s="273" t="s">
        <v>1506</v>
      </c>
      <c r="H49" s="273" t="s">
        <v>786</v>
      </c>
      <c r="I49" s="274">
        <v>5</v>
      </c>
      <c r="J49" s="273" t="s">
        <v>804</v>
      </c>
      <c r="K49" s="273" t="s">
        <v>1802</v>
      </c>
      <c r="L49" s="274">
        <v>5.0999999999999996</v>
      </c>
      <c r="M49" s="273" t="s">
        <v>1803</v>
      </c>
      <c r="N49" s="273" t="s">
        <v>788</v>
      </c>
      <c r="O49" s="273"/>
      <c r="P49" s="273"/>
      <c r="Q49" s="273"/>
      <c r="R49" s="273"/>
      <c r="S49" s="273" t="s">
        <v>1487</v>
      </c>
      <c r="T49" s="273"/>
      <c r="U49" s="273" t="s">
        <v>791</v>
      </c>
      <c r="V49" s="274">
        <v>100</v>
      </c>
      <c r="W49" s="273"/>
      <c r="X49" s="273" t="s">
        <v>1463</v>
      </c>
      <c r="Y49" s="273" t="s">
        <v>1464</v>
      </c>
      <c r="Z49" s="273"/>
      <c r="AA49" s="273"/>
      <c r="AB49" s="273"/>
      <c r="AC49" s="273"/>
      <c r="AD49" s="273"/>
      <c r="AE49" s="273" t="s">
        <v>1804</v>
      </c>
      <c r="AF49" s="273" t="s">
        <v>794</v>
      </c>
      <c r="AG49" s="273" t="s">
        <v>795</v>
      </c>
      <c r="AH49" s="273" t="s">
        <v>786</v>
      </c>
      <c r="AI49" s="273"/>
      <c r="AJ49" s="273"/>
      <c r="AK49" s="273" t="s">
        <v>796</v>
      </c>
      <c r="AL49" s="273" t="s">
        <v>1805</v>
      </c>
      <c r="AM49" s="273" t="s">
        <v>1529</v>
      </c>
      <c r="AN49" s="273" t="s">
        <v>42</v>
      </c>
      <c r="AO49" s="273"/>
      <c r="AP49" s="273"/>
      <c r="AQ49" s="273"/>
      <c r="AR49" s="273"/>
      <c r="AS49" s="273" t="s">
        <v>1806</v>
      </c>
      <c r="AT49" s="274">
        <v>1000000</v>
      </c>
      <c r="AU49" s="274">
        <v>5</v>
      </c>
      <c r="AV49" s="273" t="s">
        <v>1760</v>
      </c>
      <c r="AW49" s="273"/>
      <c r="AX49" s="274">
        <v>5.0999999999999996</v>
      </c>
      <c r="AY49" s="273"/>
      <c r="AZ49" s="273" t="s">
        <v>1803</v>
      </c>
      <c r="BA49" s="273" t="s">
        <v>1807</v>
      </c>
      <c r="BB49" s="273"/>
      <c r="BC49" s="273" t="s">
        <v>1760</v>
      </c>
      <c r="BD49" s="273"/>
      <c r="BE49" s="273" t="s">
        <v>1760</v>
      </c>
      <c r="BF49" s="273"/>
      <c r="BG49" s="273"/>
      <c r="BH49" s="273" t="s">
        <v>1804</v>
      </c>
      <c r="BI49" s="273" t="s">
        <v>800</v>
      </c>
      <c r="BJ49" s="273" t="s">
        <v>800</v>
      </c>
      <c r="BK49" s="273" t="s">
        <v>801</v>
      </c>
      <c r="BL49" s="273" t="s">
        <v>802</v>
      </c>
      <c r="BM49" s="273" t="s">
        <v>803</v>
      </c>
      <c r="BN49" s="273"/>
      <c r="BO49" s="273"/>
      <c r="BP49" s="273"/>
      <c r="BQ49" s="273"/>
    </row>
    <row r="50" spans="1:69" s="3" customFormat="1" ht="18" customHeight="1">
      <c r="A50" s="273" t="s">
        <v>1808</v>
      </c>
      <c r="B50" s="273" t="s">
        <v>1809</v>
      </c>
      <c r="C50" s="273" t="s">
        <v>1810</v>
      </c>
      <c r="D50" s="273" t="s">
        <v>1789</v>
      </c>
      <c r="E50" s="273" t="s">
        <v>1811</v>
      </c>
      <c r="F50" s="273" t="s">
        <v>786</v>
      </c>
      <c r="G50" s="273" t="s">
        <v>786</v>
      </c>
      <c r="H50" s="273" t="s">
        <v>786</v>
      </c>
      <c r="I50" s="274">
        <v>0.6</v>
      </c>
      <c r="J50" s="273" t="s">
        <v>11</v>
      </c>
      <c r="K50" s="273" t="s">
        <v>805</v>
      </c>
      <c r="L50" s="274">
        <v>7.5</v>
      </c>
      <c r="M50" s="273" t="s">
        <v>1812</v>
      </c>
      <c r="N50" s="273" t="s">
        <v>788</v>
      </c>
      <c r="O50" s="273"/>
      <c r="P50" s="273" t="s">
        <v>1813</v>
      </c>
      <c r="Q50" s="273"/>
      <c r="R50" s="273" t="s">
        <v>789</v>
      </c>
      <c r="S50" s="273" t="s">
        <v>790</v>
      </c>
      <c r="T50" s="273"/>
      <c r="U50" s="273" t="s">
        <v>791</v>
      </c>
      <c r="V50" s="274">
        <v>100</v>
      </c>
      <c r="W50" s="273"/>
      <c r="X50" s="273" t="s">
        <v>813</v>
      </c>
      <c r="Y50" s="273" t="s">
        <v>1814</v>
      </c>
      <c r="Z50" s="273" t="s">
        <v>1815</v>
      </c>
      <c r="AA50" s="273"/>
      <c r="AB50" s="273"/>
      <c r="AC50" s="273"/>
      <c r="AD50" s="273"/>
      <c r="AE50" s="273" t="s">
        <v>1816</v>
      </c>
      <c r="AF50" s="273" t="s">
        <v>794</v>
      </c>
      <c r="AG50" s="273" t="s">
        <v>807</v>
      </c>
      <c r="AH50" s="273" t="s">
        <v>786</v>
      </c>
      <c r="AI50" s="273" t="s">
        <v>104</v>
      </c>
      <c r="AJ50" s="273"/>
      <c r="AK50" s="273" t="s">
        <v>808</v>
      </c>
      <c r="AL50" s="273" t="s">
        <v>1817</v>
      </c>
      <c r="AM50" s="273" t="s">
        <v>797</v>
      </c>
      <c r="AN50" s="273" t="s">
        <v>43</v>
      </c>
      <c r="AO50" s="273"/>
      <c r="AP50" s="273"/>
      <c r="AQ50" s="273"/>
      <c r="AR50" s="273" t="s">
        <v>1818</v>
      </c>
      <c r="AS50" s="273" t="s">
        <v>1819</v>
      </c>
      <c r="AT50" s="274">
        <v>1000</v>
      </c>
      <c r="AU50" s="274">
        <v>0.6</v>
      </c>
      <c r="AV50" s="273" t="s">
        <v>1820</v>
      </c>
      <c r="AW50" s="273"/>
      <c r="AX50" s="274">
        <v>7.5</v>
      </c>
      <c r="AY50" s="273"/>
      <c r="AZ50" s="273" t="s">
        <v>1821</v>
      </c>
      <c r="BA50" s="273" t="s">
        <v>1822</v>
      </c>
      <c r="BB50" s="273" t="s">
        <v>1808</v>
      </c>
      <c r="BC50" s="273" t="s">
        <v>1820</v>
      </c>
      <c r="BD50" s="273" t="s">
        <v>1823</v>
      </c>
      <c r="BE50" s="273" t="s">
        <v>1820</v>
      </c>
      <c r="BF50" s="273" t="s">
        <v>1679</v>
      </c>
      <c r="BG50" s="273" t="s">
        <v>1824</v>
      </c>
      <c r="BH50" s="273" t="s">
        <v>1825</v>
      </c>
      <c r="BI50" s="273" t="s">
        <v>800</v>
      </c>
      <c r="BJ50" s="273" t="s">
        <v>800</v>
      </c>
      <c r="BK50" s="273" t="s">
        <v>801</v>
      </c>
      <c r="BL50" s="273" t="s">
        <v>802</v>
      </c>
      <c r="BM50" s="273" t="s">
        <v>803</v>
      </c>
      <c r="BN50" s="273"/>
      <c r="BO50" s="273" t="s">
        <v>809</v>
      </c>
      <c r="BP50" s="273"/>
      <c r="BQ50" s="273"/>
    </row>
    <row r="51" spans="1:69" s="3" customFormat="1" ht="18" customHeight="1">
      <c r="A51" s="273" t="s">
        <v>1826</v>
      </c>
      <c r="B51" s="273" t="s">
        <v>1827</v>
      </c>
      <c r="C51" s="273" t="s">
        <v>1828</v>
      </c>
      <c r="D51" s="273" t="s">
        <v>1829</v>
      </c>
      <c r="E51" s="273" t="s">
        <v>1830</v>
      </c>
      <c r="F51" s="273" t="s">
        <v>786</v>
      </c>
      <c r="G51" s="273" t="s">
        <v>786</v>
      </c>
      <c r="H51" s="273" t="s">
        <v>786</v>
      </c>
      <c r="I51" s="274">
        <v>3</v>
      </c>
      <c r="J51" s="273" t="s">
        <v>599</v>
      </c>
      <c r="K51" s="273" t="s">
        <v>1802</v>
      </c>
      <c r="L51" s="274">
        <v>2.92</v>
      </c>
      <c r="M51" s="273" t="s">
        <v>1831</v>
      </c>
      <c r="N51" s="273" t="s">
        <v>788</v>
      </c>
      <c r="O51" s="273"/>
      <c r="P51" s="273"/>
      <c r="Q51" s="273"/>
      <c r="R51" s="273" t="s">
        <v>789</v>
      </c>
      <c r="S51" s="273" t="s">
        <v>1487</v>
      </c>
      <c r="T51" s="273"/>
      <c r="U51" s="273" t="s">
        <v>791</v>
      </c>
      <c r="V51" s="273"/>
      <c r="W51" s="273"/>
      <c r="X51" s="273" t="s">
        <v>792</v>
      </c>
      <c r="Y51" s="273"/>
      <c r="Z51" s="273"/>
      <c r="AA51" s="273"/>
      <c r="AB51" s="273"/>
      <c r="AC51" s="273"/>
      <c r="AD51" s="273"/>
      <c r="AE51" s="273" t="s">
        <v>1832</v>
      </c>
      <c r="AF51" s="273" t="s">
        <v>794</v>
      </c>
      <c r="AG51" s="273" t="s">
        <v>1793</v>
      </c>
      <c r="AH51" s="273" t="s">
        <v>786</v>
      </c>
      <c r="AI51" s="273"/>
      <c r="AJ51" s="273"/>
      <c r="AK51" s="273" t="s">
        <v>796</v>
      </c>
      <c r="AL51" s="273" t="s">
        <v>1833</v>
      </c>
      <c r="AM51" s="273" t="s">
        <v>1834</v>
      </c>
      <c r="AN51" s="273" t="s">
        <v>42</v>
      </c>
      <c r="AO51" s="273"/>
      <c r="AP51" s="273"/>
      <c r="AQ51" s="273"/>
      <c r="AR51" s="273"/>
      <c r="AS51" s="273" t="s">
        <v>1835</v>
      </c>
      <c r="AT51" s="274">
        <v>1000000</v>
      </c>
      <c r="AU51" s="274">
        <v>3</v>
      </c>
      <c r="AV51" s="273" t="s">
        <v>1820</v>
      </c>
      <c r="AW51" s="273"/>
      <c r="AX51" s="274">
        <v>2.92</v>
      </c>
      <c r="AY51" s="273"/>
      <c r="AZ51" s="273" t="s">
        <v>1831</v>
      </c>
      <c r="BA51" s="273" t="s">
        <v>1836</v>
      </c>
      <c r="BB51" s="273"/>
      <c r="BC51" s="273" t="s">
        <v>1820</v>
      </c>
      <c r="BD51" s="273"/>
      <c r="BE51" s="273" t="s">
        <v>1820</v>
      </c>
      <c r="BF51" s="273"/>
      <c r="BG51" s="273"/>
      <c r="BH51" s="273" t="s">
        <v>1832</v>
      </c>
      <c r="BI51" s="273" t="s">
        <v>800</v>
      </c>
      <c r="BJ51" s="273" t="s">
        <v>800</v>
      </c>
      <c r="BK51" s="273" t="s">
        <v>801</v>
      </c>
      <c r="BL51" s="273" t="s">
        <v>802</v>
      </c>
      <c r="BM51" s="273" t="s">
        <v>803</v>
      </c>
      <c r="BN51" s="273"/>
      <c r="BO51" s="273"/>
      <c r="BP51" s="273"/>
      <c r="BQ51" s="273"/>
    </row>
    <row r="52" spans="1:69" s="3" customFormat="1" ht="18" customHeight="1">
      <c r="A52" s="273" t="s">
        <v>1501</v>
      </c>
      <c r="B52" s="273" t="s">
        <v>1837</v>
      </c>
      <c r="C52" s="273" t="s">
        <v>1838</v>
      </c>
      <c r="D52" s="273" t="s">
        <v>1839</v>
      </c>
      <c r="E52" s="273" t="s">
        <v>1840</v>
      </c>
      <c r="F52" s="273" t="s">
        <v>1505</v>
      </c>
      <c r="G52" s="273" t="s">
        <v>1506</v>
      </c>
      <c r="H52" s="273" t="s">
        <v>786</v>
      </c>
      <c r="I52" s="274">
        <v>0.25</v>
      </c>
      <c r="J52" s="273" t="s">
        <v>11</v>
      </c>
      <c r="K52" s="273" t="s">
        <v>1614</v>
      </c>
      <c r="L52" s="273"/>
      <c r="M52" s="273" t="s">
        <v>1841</v>
      </c>
      <c r="N52" s="273" t="s">
        <v>788</v>
      </c>
      <c r="O52" s="273"/>
      <c r="P52" s="273"/>
      <c r="Q52" s="273"/>
      <c r="R52" s="273"/>
      <c r="S52" s="273" t="s">
        <v>815</v>
      </c>
      <c r="T52" s="273"/>
      <c r="U52" s="273" t="s">
        <v>791</v>
      </c>
      <c r="V52" s="274">
        <v>100</v>
      </c>
      <c r="W52" s="273"/>
      <c r="X52" s="273" t="s">
        <v>861</v>
      </c>
      <c r="Y52" s="273" t="s">
        <v>1509</v>
      </c>
      <c r="Z52" s="273"/>
      <c r="AA52" s="273"/>
      <c r="AB52" s="273"/>
      <c r="AC52" s="273"/>
      <c r="AD52" s="273"/>
      <c r="AE52" s="273"/>
      <c r="AF52" s="273" t="s">
        <v>794</v>
      </c>
      <c r="AG52" s="273" t="s">
        <v>795</v>
      </c>
      <c r="AH52" s="273" t="s">
        <v>786</v>
      </c>
      <c r="AI52" s="273" t="s">
        <v>102</v>
      </c>
      <c r="AJ52" s="273"/>
      <c r="AK52" s="273" t="s">
        <v>796</v>
      </c>
      <c r="AL52" s="273" t="s">
        <v>1842</v>
      </c>
      <c r="AM52" s="273" t="s">
        <v>811</v>
      </c>
      <c r="AN52" s="273" t="s">
        <v>42</v>
      </c>
      <c r="AO52" s="273"/>
      <c r="AP52" s="273"/>
      <c r="AQ52" s="273"/>
      <c r="AR52" s="273"/>
      <c r="AS52" s="273" t="s">
        <v>1511</v>
      </c>
      <c r="AT52" s="274">
        <v>1000</v>
      </c>
      <c r="AU52" s="274">
        <v>0.25</v>
      </c>
      <c r="AV52" s="273" t="s">
        <v>1843</v>
      </c>
      <c r="AW52" s="273"/>
      <c r="AX52" s="274">
        <v>6.0349000000000004</v>
      </c>
      <c r="AY52" s="273" t="s">
        <v>1589</v>
      </c>
      <c r="AZ52" s="273" t="s">
        <v>1844</v>
      </c>
      <c r="BA52" s="273" t="s">
        <v>1515</v>
      </c>
      <c r="BB52" s="273"/>
      <c r="BC52" s="273" t="s">
        <v>1843</v>
      </c>
      <c r="BD52" s="273"/>
      <c r="BE52" s="273" t="s">
        <v>1843</v>
      </c>
      <c r="BF52" s="273"/>
      <c r="BG52" s="273"/>
      <c r="BH52" s="273" t="s">
        <v>458</v>
      </c>
      <c r="BI52" s="273" t="s">
        <v>800</v>
      </c>
      <c r="BJ52" s="273" t="s">
        <v>800</v>
      </c>
      <c r="BK52" s="273" t="s">
        <v>1516</v>
      </c>
      <c r="BL52" s="273" t="s">
        <v>802</v>
      </c>
      <c r="BM52" s="273" t="s">
        <v>803</v>
      </c>
      <c r="BN52" s="273"/>
      <c r="BO52" s="273" t="s">
        <v>1517</v>
      </c>
      <c r="BP52" s="273" t="s">
        <v>1501</v>
      </c>
      <c r="BQ52" s="273"/>
    </row>
    <row r="53" spans="1:69" s="3" customFormat="1" ht="18" customHeight="1">
      <c r="A53" s="273" t="s">
        <v>1845</v>
      </c>
      <c r="B53" s="273" t="s">
        <v>1846</v>
      </c>
      <c r="C53" s="273" t="s">
        <v>1847</v>
      </c>
      <c r="D53" s="273" t="s">
        <v>1839</v>
      </c>
      <c r="E53" s="273" t="s">
        <v>1848</v>
      </c>
      <c r="F53" s="273" t="s">
        <v>1849</v>
      </c>
      <c r="G53" s="273" t="s">
        <v>1850</v>
      </c>
      <c r="H53" s="273" t="s">
        <v>786</v>
      </c>
      <c r="I53" s="274">
        <v>1.4</v>
      </c>
      <c r="J53" s="273" t="s">
        <v>11</v>
      </c>
      <c r="K53" s="273" t="s">
        <v>805</v>
      </c>
      <c r="L53" s="274">
        <v>7.5</v>
      </c>
      <c r="M53" s="273" t="s">
        <v>1851</v>
      </c>
      <c r="N53" s="273" t="s">
        <v>936</v>
      </c>
      <c r="O53" s="273" t="s">
        <v>1852</v>
      </c>
      <c r="P53" s="273" t="s">
        <v>1823</v>
      </c>
      <c r="Q53" s="274">
        <v>10</v>
      </c>
      <c r="R53" s="273" t="s">
        <v>789</v>
      </c>
      <c r="S53" s="273" t="s">
        <v>790</v>
      </c>
      <c r="T53" s="273"/>
      <c r="U53" s="273" t="s">
        <v>791</v>
      </c>
      <c r="V53" s="274">
        <v>100</v>
      </c>
      <c r="W53" s="273" t="s">
        <v>1853</v>
      </c>
      <c r="X53" s="273" t="s">
        <v>861</v>
      </c>
      <c r="Y53" s="273" t="s">
        <v>1854</v>
      </c>
      <c r="Z53" s="273"/>
      <c r="AA53" s="273"/>
      <c r="AB53" s="273"/>
      <c r="AC53" s="273"/>
      <c r="AD53" s="273"/>
      <c r="AE53" s="273" t="s">
        <v>1855</v>
      </c>
      <c r="AF53" s="273" t="s">
        <v>794</v>
      </c>
      <c r="AG53" s="273" t="s">
        <v>1856</v>
      </c>
      <c r="AH53" s="273" t="s">
        <v>786</v>
      </c>
      <c r="AI53" s="273" t="s">
        <v>102</v>
      </c>
      <c r="AJ53" s="273"/>
      <c r="AK53" s="273" t="s">
        <v>808</v>
      </c>
      <c r="AL53" s="273" t="s">
        <v>1857</v>
      </c>
      <c r="AM53" s="273" t="s">
        <v>797</v>
      </c>
      <c r="AN53" s="273" t="s">
        <v>42</v>
      </c>
      <c r="AO53" s="273"/>
      <c r="AP53" s="273"/>
      <c r="AQ53" s="273"/>
      <c r="AR53" s="273" t="s">
        <v>1858</v>
      </c>
      <c r="AS53" s="273" t="s">
        <v>1859</v>
      </c>
      <c r="AT53" s="274">
        <v>1000</v>
      </c>
      <c r="AU53" s="274">
        <v>1.4</v>
      </c>
      <c r="AV53" s="273" t="s">
        <v>1860</v>
      </c>
      <c r="AW53" s="273"/>
      <c r="AX53" s="274">
        <v>7.5</v>
      </c>
      <c r="AY53" s="273"/>
      <c r="AZ53" s="273" t="s">
        <v>1861</v>
      </c>
      <c r="BA53" s="273" t="s">
        <v>1862</v>
      </c>
      <c r="BB53" s="273" t="s">
        <v>1845</v>
      </c>
      <c r="BC53" s="273" t="s">
        <v>1860</v>
      </c>
      <c r="BD53" s="273" t="s">
        <v>1823</v>
      </c>
      <c r="BE53" s="273" t="s">
        <v>1860</v>
      </c>
      <c r="BF53" s="273" t="s">
        <v>1679</v>
      </c>
      <c r="BG53" s="273" t="s">
        <v>1863</v>
      </c>
      <c r="BH53" s="273" t="s">
        <v>1864</v>
      </c>
      <c r="BI53" s="273" t="s">
        <v>800</v>
      </c>
      <c r="BJ53" s="273" t="s">
        <v>800</v>
      </c>
      <c r="BK53" s="273" t="s">
        <v>801</v>
      </c>
      <c r="BL53" s="273" t="s">
        <v>802</v>
      </c>
      <c r="BM53" s="273" t="s">
        <v>803</v>
      </c>
      <c r="BN53" s="273"/>
      <c r="BO53" s="273" t="s">
        <v>1865</v>
      </c>
      <c r="BP53" s="273"/>
      <c r="BQ53" s="273"/>
    </row>
    <row r="54" spans="1:69" s="3" customFormat="1" ht="18" customHeight="1">
      <c r="A54" s="273" t="s">
        <v>1866</v>
      </c>
      <c r="B54" s="273" t="s">
        <v>1867</v>
      </c>
      <c r="C54" s="273" t="s">
        <v>1868</v>
      </c>
      <c r="D54" s="273" t="s">
        <v>1869</v>
      </c>
      <c r="E54" s="273" t="s">
        <v>1870</v>
      </c>
      <c r="F54" s="273" t="s">
        <v>1871</v>
      </c>
      <c r="G54" s="273" t="s">
        <v>1506</v>
      </c>
      <c r="H54" s="273" t="s">
        <v>786</v>
      </c>
      <c r="I54" s="274">
        <v>0.03</v>
      </c>
      <c r="J54" s="273" t="s">
        <v>804</v>
      </c>
      <c r="K54" s="273" t="s">
        <v>1872</v>
      </c>
      <c r="L54" s="274">
        <v>4.4000000000000004</v>
      </c>
      <c r="M54" s="273" t="s">
        <v>1873</v>
      </c>
      <c r="N54" s="273" t="s">
        <v>788</v>
      </c>
      <c r="O54" s="273"/>
      <c r="P54" s="273"/>
      <c r="Q54" s="273"/>
      <c r="R54" s="273"/>
      <c r="S54" s="273" t="s">
        <v>1487</v>
      </c>
      <c r="T54" s="273"/>
      <c r="U54" s="273" t="s">
        <v>823</v>
      </c>
      <c r="V54" s="273"/>
      <c r="W54" s="273"/>
      <c r="X54" s="273" t="s">
        <v>792</v>
      </c>
      <c r="Y54" s="273" t="s">
        <v>1874</v>
      </c>
      <c r="Z54" s="273"/>
      <c r="AA54" s="273"/>
      <c r="AB54" s="273"/>
      <c r="AC54" s="273"/>
      <c r="AD54" s="273"/>
      <c r="AE54" s="273"/>
      <c r="AF54" s="273" t="s">
        <v>794</v>
      </c>
      <c r="AG54" s="273" t="s">
        <v>816</v>
      </c>
      <c r="AH54" s="273" t="s">
        <v>786</v>
      </c>
      <c r="AI54" s="273" t="s">
        <v>102</v>
      </c>
      <c r="AJ54" s="273"/>
      <c r="AK54" s="273" t="s">
        <v>796</v>
      </c>
      <c r="AL54" s="273" t="s">
        <v>1875</v>
      </c>
      <c r="AM54" s="273" t="s">
        <v>811</v>
      </c>
      <c r="AN54" s="273" t="s">
        <v>42</v>
      </c>
      <c r="AO54" s="273"/>
      <c r="AP54" s="273"/>
      <c r="AQ54" s="273"/>
      <c r="AR54" s="273"/>
      <c r="AS54" s="273" t="s">
        <v>1876</v>
      </c>
      <c r="AT54" s="274">
        <v>1000000</v>
      </c>
      <c r="AU54" s="274">
        <v>0.03</v>
      </c>
      <c r="AV54" s="273" t="s">
        <v>1860</v>
      </c>
      <c r="AW54" s="273"/>
      <c r="AX54" s="274">
        <v>4.4000000000000004</v>
      </c>
      <c r="AY54" s="273"/>
      <c r="AZ54" s="273" t="s">
        <v>1873</v>
      </c>
      <c r="BA54" s="273" t="s">
        <v>1877</v>
      </c>
      <c r="BB54" s="273"/>
      <c r="BC54" s="273" t="s">
        <v>1860</v>
      </c>
      <c r="BD54" s="273"/>
      <c r="BE54" s="273" t="s">
        <v>1860</v>
      </c>
      <c r="BF54" s="273"/>
      <c r="BG54" s="273"/>
      <c r="BH54" s="273" t="s">
        <v>458</v>
      </c>
      <c r="BI54" s="273" t="s">
        <v>800</v>
      </c>
      <c r="BJ54" s="273" t="s">
        <v>800</v>
      </c>
      <c r="BK54" s="273" t="s">
        <v>801</v>
      </c>
      <c r="BL54" s="273" t="s">
        <v>802</v>
      </c>
      <c r="BM54" s="273" t="s">
        <v>803</v>
      </c>
      <c r="BN54" s="273"/>
      <c r="BO54" s="273"/>
      <c r="BP54" s="273"/>
      <c r="BQ54" s="273"/>
    </row>
    <row r="55" spans="1:69" s="3" customFormat="1" ht="18" customHeight="1">
      <c r="A55" s="273" t="s">
        <v>785</v>
      </c>
      <c r="B55" s="273" t="s">
        <v>1878</v>
      </c>
      <c r="C55" s="273" t="s">
        <v>1879</v>
      </c>
      <c r="D55" s="273" t="s">
        <v>1869</v>
      </c>
      <c r="E55" s="273" t="s">
        <v>1880</v>
      </c>
      <c r="F55" s="273" t="s">
        <v>786</v>
      </c>
      <c r="G55" s="273" t="s">
        <v>786</v>
      </c>
      <c r="H55" s="273" t="s">
        <v>786</v>
      </c>
      <c r="I55" s="274">
        <v>0.03</v>
      </c>
      <c r="J55" s="273" t="s">
        <v>804</v>
      </c>
      <c r="K55" s="273" t="s">
        <v>1872</v>
      </c>
      <c r="L55" s="274">
        <v>4.4000000000000004</v>
      </c>
      <c r="M55" s="273" t="s">
        <v>1873</v>
      </c>
      <c r="N55" s="273" t="s">
        <v>788</v>
      </c>
      <c r="O55" s="273"/>
      <c r="P55" s="273"/>
      <c r="Q55" s="273"/>
      <c r="R55" s="273" t="s">
        <v>789</v>
      </c>
      <c r="S55" s="273" t="s">
        <v>790</v>
      </c>
      <c r="T55" s="273"/>
      <c r="U55" s="273" t="s">
        <v>823</v>
      </c>
      <c r="V55" s="273"/>
      <c r="W55" s="273"/>
      <c r="X55" s="273" t="s">
        <v>792</v>
      </c>
      <c r="Y55" s="273"/>
      <c r="Z55" s="273"/>
      <c r="AA55" s="273"/>
      <c r="AB55" s="273"/>
      <c r="AC55" s="273"/>
      <c r="AD55" s="273"/>
      <c r="AE55" s="273" t="s">
        <v>1881</v>
      </c>
      <c r="AF55" s="273" t="s">
        <v>794</v>
      </c>
      <c r="AG55" s="273" t="s">
        <v>795</v>
      </c>
      <c r="AH55" s="273" t="s">
        <v>786</v>
      </c>
      <c r="AI55" s="273"/>
      <c r="AJ55" s="273"/>
      <c r="AK55" s="273" t="s">
        <v>796</v>
      </c>
      <c r="AL55" s="273" t="s">
        <v>1875</v>
      </c>
      <c r="AM55" s="273" t="s">
        <v>797</v>
      </c>
      <c r="AN55" s="273" t="s">
        <v>43</v>
      </c>
      <c r="AO55" s="273"/>
      <c r="AP55" s="273"/>
      <c r="AQ55" s="273"/>
      <c r="AR55" s="273"/>
      <c r="AS55" s="273" t="s">
        <v>798</v>
      </c>
      <c r="AT55" s="274">
        <v>1000000</v>
      </c>
      <c r="AU55" s="274">
        <v>0.03</v>
      </c>
      <c r="AV55" s="273" t="s">
        <v>1860</v>
      </c>
      <c r="AW55" s="273"/>
      <c r="AX55" s="274">
        <v>4.4000000000000004</v>
      </c>
      <c r="AY55" s="273"/>
      <c r="AZ55" s="273" t="s">
        <v>1873</v>
      </c>
      <c r="BA55" s="273" t="s">
        <v>799</v>
      </c>
      <c r="BB55" s="273" t="s">
        <v>785</v>
      </c>
      <c r="BC55" s="273" t="s">
        <v>1860</v>
      </c>
      <c r="BD55" s="273"/>
      <c r="BE55" s="273" t="s">
        <v>1860</v>
      </c>
      <c r="BF55" s="273"/>
      <c r="BG55" s="273"/>
      <c r="BH55" s="273" t="s">
        <v>1881</v>
      </c>
      <c r="BI55" s="273" t="s">
        <v>800</v>
      </c>
      <c r="BJ55" s="273" t="s">
        <v>800</v>
      </c>
      <c r="BK55" s="273" t="s">
        <v>801</v>
      </c>
      <c r="BL55" s="273" t="s">
        <v>802</v>
      </c>
      <c r="BM55" s="273" t="s">
        <v>803</v>
      </c>
      <c r="BN55" s="273"/>
      <c r="BO55" s="273"/>
      <c r="BP55" s="273"/>
      <c r="BQ55" s="273"/>
    </row>
    <row r="56" spans="1:69" s="3" customFormat="1" ht="18" customHeight="1">
      <c r="A56" s="273" t="s">
        <v>1882</v>
      </c>
      <c r="B56" s="273" t="s">
        <v>1883</v>
      </c>
      <c r="C56" s="273" t="s">
        <v>1884</v>
      </c>
      <c r="D56" s="273" t="s">
        <v>1885</v>
      </c>
      <c r="E56" s="273" t="s">
        <v>1886</v>
      </c>
      <c r="F56" s="273" t="s">
        <v>786</v>
      </c>
      <c r="G56" s="273" t="s">
        <v>786</v>
      </c>
      <c r="H56" s="273" t="s">
        <v>786</v>
      </c>
      <c r="I56" s="274">
        <v>0.67</v>
      </c>
      <c r="J56" s="273" t="s">
        <v>11</v>
      </c>
      <c r="K56" s="273" t="s">
        <v>805</v>
      </c>
      <c r="L56" s="274">
        <v>6</v>
      </c>
      <c r="M56" s="273" t="s">
        <v>1887</v>
      </c>
      <c r="N56" s="273" t="s">
        <v>812</v>
      </c>
      <c r="O56" s="273"/>
      <c r="P56" s="273"/>
      <c r="Q56" s="273"/>
      <c r="R56" s="273" t="s">
        <v>789</v>
      </c>
      <c r="S56" s="273" t="s">
        <v>1487</v>
      </c>
      <c r="T56" s="273"/>
      <c r="U56" s="273" t="s">
        <v>791</v>
      </c>
      <c r="V56" s="274">
        <v>100</v>
      </c>
      <c r="W56" s="273"/>
      <c r="X56" s="273" t="s">
        <v>1749</v>
      </c>
      <c r="Y56" s="273" t="s">
        <v>1888</v>
      </c>
      <c r="Z56" s="273"/>
      <c r="AA56" s="273"/>
      <c r="AB56" s="273"/>
      <c r="AC56" s="273"/>
      <c r="AD56" s="273"/>
      <c r="AE56" s="273" t="s">
        <v>1889</v>
      </c>
      <c r="AF56" s="273" t="s">
        <v>794</v>
      </c>
      <c r="AG56" s="273" t="s">
        <v>1734</v>
      </c>
      <c r="AH56" s="273" t="s">
        <v>786</v>
      </c>
      <c r="AI56" s="273"/>
      <c r="AJ56" s="273"/>
      <c r="AK56" s="273" t="s">
        <v>810</v>
      </c>
      <c r="AL56" s="273" t="s">
        <v>1890</v>
      </c>
      <c r="AM56" s="273" t="s">
        <v>797</v>
      </c>
      <c r="AN56" s="273" t="s">
        <v>43</v>
      </c>
      <c r="AO56" s="273"/>
      <c r="AP56" s="273"/>
      <c r="AQ56" s="273"/>
      <c r="AR56" s="273"/>
      <c r="AS56" s="273" t="s">
        <v>1891</v>
      </c>
      <c r="AT56" s="274">
        <v>1000</v>
      </c>
      <c r="AU56" s="274">
        <v>0.67</v>
      </c>
      <c r="AV56" s="273" t="s">
        <v>1839</v>
      </c>
      <c r="AW56" s="273"/>
      <c r="AX56" s="274">
        <v>6</v>
      </c>
      <c r="AY56" s="273"/>
      <c r="AZ56" s="273" t="s">
        <v>1887</v>
      </c>
      <c r="BA56" s="273" t="s">
        <v>1892</v>
      </c>
      <c r="BB56" s="273"/>
      <c r="BC56" s="273" t="s">
        <v>1839</v>
      </c>
      <c r="BD56" s="273"/>
      <c r="BE56" s="273" t="s">
        <v>1839</v>
      </c>
      <c r="BF56" s="273"/>
      <c r="BG56" s="273" t="s">
        <v>1893</v>
      </c>
      <c r="BH56" s="273" t="s">
        <v>1894</v>
      </c>
      <c r="BI56" s="273" t="s">
        <v>800</v>
      </c>
      <c r="BJ56" s="273" t="s">
        <v>800</v>
      </c>
      <c r="BK56" s="273" t="s">
        <v>801</v>
      </c>
      <c r="BL56" s="273" t="s">
        <v>802</v>
      </c>
      <c r="BM56" s="273" t="s">
        <v>803</v>
      </c>
      <c r="BN56" s="273"/>
      <c r="BO56" s="273"/>
      <c r="BP56" s="273"/>
      <c r="BQ56" s="273"/>
    </row>
    <row r="57" spans="1:69" s="3" customFormat="1" ht="18" customHeight="1">
      <c r="A57" s="273" t="s">
        <v>785</v>
      </c>
      <c r="B57" s="273" t="s">
        <v>1895</v>
      </c>
      <c r="C57" s="273" t="s">
        <v>1896</v>
      </c>
      <c r="D57" s="273" t="s">
        <v>1897</v>
      </c>
      <c r="E57" s="273" t="s">
        <v>1898</v>
      </c>
      <c r="F57" s="273" t="s">
        <v>786</v>
      </c>
      <c r="G57" s="273" t="s">
        <v>786</v>
      </c>
      <c r="H57" s="273" t="s">
        <v>786</v>
      </c>
      <c r="I57" s="274">
        <v>5.8000000000000003E-2</v>
      </c>
      <c r="J57" s="273" t="s">
        <v>804</v>
      </c>
      <c r="K57" s="273" t="s">
        <v>1555</v>
      </c>
      <c r="L57" s="274">
        <v>4.5999999999999996</v>
      </c>
      <c r="M57" s="273" t="s">
        <v>1899</v>
      </c>
      <c r="N57" s="273" t="s">
        <v>788</v>
      </c>
      <c r="O57" s="273"/>
      <c r="P57" s="273"/>
      <c r="Q57" s="273"/>
      <c r="R57" s="273" t="s">
        <v>789</v>
      </c>
      <c r="S57" s="273" t="s">
        <v>790</v>
      </c>
      <c r="T57" s="273"/>
      <c r="U57" s="273" t="s">
        <v>791</v>
      </c>
      <c r="V57" s="274">
        <v>100</v>
      </c>
      <c r="W57" s="273"/>
      <c r="X57" s="273" t="s">
        <v>792</v>
      </c>
      <c r="Y57" s="273"/>
      <c r="Z57" s="273"/>
      <c r="AA57" s="273"/>
      <c r="AB57" s="273"/>
      <c r="AC57" s="273"/>
      <c r="AD57" s="273"/>
      <c r="AE57" s="273"/>
      <c r="AF57" s="273" t="s">
        <v>794</v>
      </c>
      <c r="AG57" s="273" t="s">
        <v>795</v>
      </c>
      <c r="AH57" s="273" t="s">
        <v>786</v>
      </c>
      <c r="AI57" s="273"/>
      <c r="AJ57" s="273"/>
      <c r="AK57" s="273" t="s">
        <v>796</v>
      </c>
      <c r="AL57" s="273" t="s">
        <v>1900</v>
      </c>
      <c r="AM57" s="273" t="s">
        <v>797</v>
      </c>
      <c r="AN57" s="273" t="s">
        <v>43</v>
      </c>
      <c r="AO57" s="273"/>
      <c r="AP57" s="273"/>
      <c r="AQ57" s="273"/>
      <c r="AR57" s="273"/>
      <c r="AS57" s="273" t="s">
        <v>798</v>
      </c>
      <c r="AT57" s="274">
        <v>5800000</v>
      </c>
      <c r="AU57" s="274">
        <v>5.8000000000000003E-2</v>
      </c>
      <c r="AV57" s="273" t="s">
        <v>1869</v>
      </c>
      <c r="AW57" s="273"/>
      <c r="AX57" s="274">
        <v>4.5999999999999996</v>
      </c>
      <c r="AY57" s="273"/>
      <c r="AZ57" s="273" t="s">
        <v>1899</v>
      </c>
      <c r="BA57" s="273" t="s">
        <v>799</v>
      </c>
      <c r="BB57" s="273" t="s">
        <v>785</v>
      </c>
      <c r="BC57" s="273" t="s">
        <v>1869</v>
      </c>
      <c r="BD57" s="273"/>
      <c r="BE57" s="273" t="s">
        <v>1869</v>
      </c>
      <c r="BF57" s="273"/>
      <c r="BG57" s="273"/>
      <c r="BH57" s="273" t="s">
        <v>458</v>
      </c>
      <c r="BI57" s="273" t="s">
        <v>800</v>
      </c>
      <c r="BJ57" s="273" t="s">
        <v>800</v>
      </c>
      <c r="BK57" s="273" t="s">
        <v>801</v>
      </c>
      <c r="BL57" s="273" t="s">
        <v>802</v>
      </c>
      <c r="BM57" s="273" t="s">
        <v>803</v>
      </c>
      <c r="BN57" s="273"/>
      <c r="BO57" s="273"/>
      <c r="BP57" s="273"/>
      <c r="BQ57" s="273"/>
    </row>
    <row r="58" spans="1:69" s="3" customFormat="1" ht="18" customHeight="1">
      <c r="A58" s="273" t="s">
        <v>1457</v>
      </c>
      <c r="B58" s="273" t="s">
        <v>1901</v>
      </c>
      <c r="C58" s="273" t="s">
        <v>1902</v>
      </c>
      <c r="D58" s="273" t="s">
        <v>1897</v>
      </c>
      <c r="E58" s="273" t="s">
        <v>1903</v>
      </c>
      <c r="F58" s="273" t="s">
        <v>786</v>
      </c>
      <c r="G58" s="273" t="s">
        <v>786</v>
      </c>
      <c r="H58" s="273" t="s">
        <v>786</v>
      </c>
      <c r="I58" s="274">
        <v>0.65</v>
      </c>
      <c r="J58" s="273" t="s">
        <v>11</v>
      </c>
      <c r="K58" s="273" t="s">
        <v>1872</v>
      </c>
      <c r="L58" s="274">
        <v>6</v>
      </c>
      <c r="M58" s="273" t="s">
        <v>1841</v>
      </c>
      <c r="N58" s="273" t="s">
        <v>788</v>
      </c>
      <c r="O58" s="273"/>
      <c r="P58" s="273"/>
      <c r="Q58" s="273"/>
      <c r="R58" s="273" t="s">
        <v>789</v>
      </c>
      <c r="S58" s="273" t="s">
        <v>790</v>
      </c>
      <c r="T58" s="273"/>
      <c r="U58" s="273" t="s">
        <v>791</v>
      </c>
      <c r="V58" s="273"/>
      <c r="W58" s="273"/>
      <c r="X58" s="273" t="s">
        <v>1463</v>
      </c>
      <c r="Y58" s="273" t="s">
        <v>1464</v>
      </c>
      <c r="Z58" s="273"/>
      <c r="AA58" s="273"/>
      <c r="AB58" s="273"/>
      <c r="AC58" s="273"/>
      <c r="AD58" s="273"/>
      <c r="AE58" s="273" t="s">
        <v>1904</v>
      </c>
      <c r="AF58" s="273" t="s">
        <v>794</v>
      </c>
      <c r="AG58" s="273" t="s">
        <v>795</v>
      </c>
      <c r="AH58" s="273" t="s">
        <v>786</v>
      </c>
      <c r="AI58" s="273"/>
      <c r="AJ58" s="273"/>
      <c r="AK58" s="273" t="s">
        <v>796</v>
      </c>
      <c r="AL58" s="273" t="s">
        <v>1842</v>
      </c>
      <c r="AM58" s="273" t="s">
        <v>797</v>
      </c>
      <c r="AN58" s="273" t="s">
        <v>43</v>
      </c>
      <c r="AO58" s="273"/>
      <c r="AP58" s="273"/>
      <c r="AQ58" s="273"/>
      <c r="AR58" s="273"/>
      <c r="AS58" s="273" t="s">
        <v>1467</v>
      </c>
      <c r="AT58" s="274">
        <v>1000</v>
      </c>
      <c r="AU58" s="274">
        <v>0.65</v>
      </c>
      <c r="AV58" s="273" t="s">
        <v>1905</v>
      </c>
      <c r="AW58" s="273"/>
      <c r="AX58" s="274">
        <v>6</v>
      </c>
      <c r="AY58" s="273"/>
      <c r="AZ58" s="273" t="s">
        <v>1841</v>
      </c>
      <c r="BA58" s="273" t="s">
        <v>1468</v>
      </c>
      <c r="BB58" s="273" t="s">
        <v>1457</v>
      </c>
      <c r="BC58" s="273" t="s">
        <v>1905</v>
      </c>
      <c r="BD58" s="273"/>
      <c r="BE58" s="273" t="s">
        <v>1905</v>
      </c>
      <c r="BF58" s="273"/>
      <c r="BG58" s="273"/>
      <c r="BH58" s="273" t="s">
        <v>1904</v>
      </c>
      <c r="BI58" s="273" t="s">
        <v>800</v>
      </c>
      <c r="BJ58" s="273" t="s">
        <v>800</v>
      </c>
      <c r="BK58" s="273" t="s">
        <v>801</v>
      </c>
      <c r="BL58" s="273" t="s">
        <v>802</v>
      </c>
      <c r="BM58" s="273" t="s">
        <v>803</v>
      </c>
      <c r="BN58" s="273"/>
      <c r="BO58" s="273"/>
      <c r="BP58" s="273"/>
      <c r="BQ58" s="273"/>
    </row>
    <row r="59" spans="1:69" s="3" customFormat="1" ht="18" customHeight="1">
      <c r="A59" s="273" t="s">
        <v>785</v>
      </c>
      <c r="B59" s="273" t="s">
        <v>1906</v>
      </c>
      <c r="C59" s="273" t="s">
        <v>1907</v>
      </c>
      <c r="D59" s="273" t="s">
        <v>1908</v>
      </c>
      <c r="E59" s="273" t="s">
        <v>1909</v>
      </c>
      <c r="F59" s="273" t="s">
        <v>786</v>
      </c>
      <c r="G59" s="273" t="s">
        <v>786</v>
      </c>
      <c r="H59" s="273" t="s">
        <v>786</v>
      </c>
      <c r="I59" s="274">
        <v>5.5E-2</v>
      </c>
      <c r="J59" s="273" t="s">
        <v>804</v>
      </c>
      <c r="K59" s="273" t="s">
        <v>1555</v>
      </c>
      <c r="L59" s="274">
        <v>4.5</v>
      </c>
      <c r="M59" s="273" t="s">
        <v>1910</v>
      </c>
      <c r="N59" s="273" t="s">
        <v>788</v>
      </c>
      <c r="O59" s="273"/>
      <c r="P59" s="273"/>
      <c r="Q59" s="273"/>
      <c r="R59" s="273" t="s">
        <v>789</v>
      </c>
      <c r="S59" s="273" t="s">
        <v>790</v>
      </c>
      <c r="T59" s="273"/>
      <c r="U59" s="273" t="s">
        <v>791</v>
      </c>
      <c r="V59" s="274">
        <v>100</v>
      </c>
      <c r="W59" s="273"/>
      <c r="X59" s="273" t="s">
        <v>792</v>
      </c>
      <c r="Y59" s="273"/>
      <c r="Z59" s="273"/>
      <c r="AA59" s="273"/>
      <c r="AB59" s="273"/>
      <c r="AC59" s="273"/>
      <c r="AD59" s="273"/>
      <c r="AE59" s="273" t="s">
        <v>793</v>
      </c>
      <c r="AF59" s="273" t="s">
        <v>794</v>
      </c>
      <c r="AG59" s="273" t="s">
        <v>795</v>
      </c>
      <c r="AH59" s="273" t="s">
        <v>786</v>
      </c>
      <c r="AI59" s="273"/>
      <c r="AJ59" s="273"/>
      <c r="AK59" s="273" t="s">
        <v>796</v>
      </c>
      <c r="AL59" s="273" t="s">
        <v>1911</v>
      </c>
      <c r="AM59" s="273" t="s">
        <v>797</v>
      </c>
      <c r="AN59" s="273" t="s">
        <v>43</v>
      </c>
      <c r="AO59" s="273"/>
      <c r="AP59" s="273"/>
      <c r="AQ59" s="273"/>
      <c r="AR59" s="273"/>
      <c r="AS59" s="273" t="s">
        <v>798</v>
      </c>
      <c r="AT59" s="274">
        <v>5500000</v>
      </c>
      <c r="AU59" s="274">
        <v>5.5E-2</v>
      </c>
      <c r="AV59" s="273" t="s">
        <v>1912</v>
      </c>
      <c r="AW59" s="273"/>
      <c r="AX59" s="274">
        <v>4.5</v>
      </c>
      <c r="AY59" s="273"/>
      <c r="AZ59" s="273" t="s">
        <v>1910</v>
      </c>
      <c r="BA59" s="273" t="s">
        <v>799</v>
      </c>
      <c r="BB59" s="273" t="s">
        <v>785</v>
      </c>
      <c r="BC59" s="273" t="s">
        <v>1912</v>
      </c>
      <c r="BD59" s="273"/>
      <c r="BE59" s="273" t="s">
        <v>1912</v>
      </c>
      <c r="BF59" s="273"/>
      <c r="BG59" s="273"/>
      <c r="BH59" s="273" t="s">
        <v>793</v>
      </c>
      <c r="BI59" s="273" t="s">
        <v>800</v>
      </c>
      <c r="BJ59" s="273" t="s">
        <v>800</v>
      </c>
      <c r="BK59" s="273" t="s">
        <v>801</v>
      </c>
      <c r="BL59" s="273" t="s">
        <v>802</v>
      </c>
      <c r="BM59" s="273" t="s">
        <v>803</v>
      </c>
      <c r="BN59" s="273"/>
      <c r="BO59" s="273"/>
      <c r="BP59" s="273"/>
      <c r="BQ59" s="273"/>
    </row>
    <row r="60" spans="1:69" s="3" customFormat="1" ht="18" customHeight="1">
      <c r="A60" s="273" t="s">
        <v>1913</v>
      </c>
      <c r="B60" s="273" t="s">
        <v>1914</v>
      </c>
      <c r="C60" s="273" t="s">
        <v>1915</v>
      </c>
      <c r="D60" s="273" t="s">
        <v>1916</v>
      </c>
      <c r="E60" s="273" t="s">
        <v>1917</v>
      </c>
      <c r="F60" s="273" t="s">
        <v>1871</v>
      </c>
      <c r="G60" s="273" t="s">
        <v>1506</v>
      </c>
      <c r="H60" s="273" t="s">
        <v>786</v>
      </c>
      <c r="I60" s="274">
        <v>0.1492</v>
      </c>
      <c r="J60" s="273" t="s">
        <v>599</v>
      </c>
      <c r="K60" s="273" t="s">
        <v>1918</v>
      </c>
      <c r="L60" s="273"/>
      <c r="M60" s="273" t="s">
        <v>1639</v>
      </c>
      <c r="N60" s="273" t="s">
        <v>788</v>
      </c>
      <c r="O60" s="273"/>
      <c r="P60" s="273"/>
      <c r="Q60" s="273"/>
      <c r="R60" s="273" t="s">
        <v>789</v>
      </c>
      <c r="S60" s="273" t="s">
        <v>790</v>
      </c>
      <c r="T60" s="273"/>
      <c r="U60" s="273" t="s">
        <v>791</v>
      </c>
      <c r="V60" s="274">
        <v>100.559</v>
      </c>
      <c r="W60" s="273"/>
      <c r="X60" s="273" t="s">
        <v>1463</v>
      </c>
      <c r="Y60" s="273" t="s">
        <v>1464</v>
      </c>
      <c r="Z60" s="273"/>
      <c r="AA60" s="273"/>
      <c r="AB60" s="273"/>
      <c r="AC60" s="273"/>
      <c r="AD60" s="273"/>
      <c r="AE60" s="273"/>
      <c r="AF60" s="273" t="s">
        <v>794</v>
      </c>
      <c r="AG60" s="273" t="s">
        <v>816</v>
      </c>
      <c r="AH60" s="273" t="s">
        <v>786</v>
      </c>
      <c r="AI60" s="273"/>
      <c r="AJ60" s="273"/>
      <c r="AK60" s="273" t="s">
        <v>796</v>
      </c>
      <c r="AL60" s="273" t="s">
        <v>1640</v>
      </c>
      <c r="AM60" s="273" t="s">
        <v>811</v>
      </c>
      <c r="AN60" s="273" t="s">
        <v>42</v>
      </c>
      <c r="AO60" s="273"/>
      <c r="AP60" s="273"/>
      <c r="AQ60" s="273"/>
      <c r="AR60" s="273"/>
      <c r="AS60" s="273" t="s">
        <v>1919</v>
      </c>
      <c r="AT60" s="274">
        <v>1</v>
      </c>
      <c r="AU60" s="274">
        <v>0.1492</v>
      </c>
      <c r="AV60" s="273"/>
      <c r="AW60" s="273" t="s">
        <v>1897</v>
      </c>
      <c r="AX60" s="274">
        <v>0</v>
      </c>
      <c r="AY60" s="273"/>
      <c r="AZ60" s="273"/>
      <c r="BA60" s="273" t="s">
        <v>1920</v>
      </c>
      <c r="BB60" s="273" t="s">
        <v>1913</v>
      </c>
      <c r="BC60" s="273" t="s">
        <v>1897</v>
      </c>
      <c r="BD60" s="273"/>
      <c r="BE60" s="273" t="s">
        <v>1897</v>
      </c>
      <c r="BF60" s="273"/>
      <c r="BG60" s="273"/>
      <c r="BH60" s="273" t="s">
        <v>458</v>
      </c>
      <c r="BI60" s="273" t="s">
        <v>800</v>
      </c>
      <c r="BJ60" s="273" t="s">
        <v>800</v>
      </c>
      <c r="BK60" s="273" t="s">
        <v>821</v>
      </c>
      <c r="BL60" s="273" t="s">
        <v>802</v>
      </c>
      <c r="BM60" s="273" t="s">
        <v>1541</v>
      </c>
      <c r="BN60" s="273"/>
      <c r="BO60" s="273"/>
      <c r="BP60" s="273"/>
      <c r="BQ60" s="273"/>
    </row>
    <row r="61" spans="1:69" s="3" customFormat="1" ht="18" customHeight="1">
      <c r="A61" s="273" t="s">
        <v>1921</v>
      </c>
      <c r="B61" s="273" t="s">
        <v>1922</v>
      </c>
      <c r="C61" s="273" t="s">
        <v>1923</v>
      </c>
      <c r="D61" s="273" t="s">
        <v>1924</v>
      </c>
      <c r="E61" s="273" t="s">
        <v>1925</v>
      </c>
      <c r="F61" s="273" t="s">
        <v>1524</v>
      </c>
      <c r="G61" s="273" t="s">
        <v>1926</v>
      </c>
      <c r="H61" s="273" t="s">
        <v>786</v>
      </c>
      <c r="I61" s="274">
        <v>3</v>
      </c>
      <c r="J61" s="273" t="s">
        <v>11</v>
      </c>
      <c r="K61" s="273" t="s">
        <v>805</v>
      </c>
      <c r="L61" s="274">
        <v>6.2370000000000001</v>
      </c>
      <c r="M61" s="273" t="s">
        <v>1927</v>
      </c>
      <c r="N61" s="273" t="s">
        <v>788</v>
      </c>
      <c r="O61" s="273"/>
      <c r="P61" s="273"/>
      <c r="Q61" s="273"/>
      <c r="R61" s="273" t="s">
        <v>789</v>
      </c>
      <c r="S61" s="273" t="s">
        <v>1487</v>
      </c>
      <c r="T61" s="273"/>
      <c r="U61" s="273" t="s">
        <v>791</v>
      </c>
      <c r="V61" s="274">
        <v>100</v>
      </c>
      <c r="W61" s="273"/>
      <c r="X61" s="273" t="s">
        <v>792</v>
      </c>
      <c r="Y61" s="273"/>
      <c r="Z61" s="273"/>
      <c r="AA61" s="273"/>
      <c r="AB61" s="273"/>
      <c r="AC61" s="273"/>
      <c r="AD61" s="273"/>
      <c r="AE61" s="273" t="s">
        <v>1928</v>
      </c>
      <c r="AF61" s="273" t="s">
        <v>794</v>
      </c>
      <c r="AG61" s="273" t="s">
        <v>795</v>
      </c>
      <c r="AH61" s="273" t="s">
        <v>786</v>
      </c>
      <c r="AI61" s="273"/>
      <c r="AJ61" s="273"/>
      <c r="AK61" s="273" t="s">
        <v>796</v>
      </c>
      <c r="AL61" s="273" t="s">
        <v>1929</v>
      </c>
      <c r="AM61" s="273" t="s">
        <v>1529</v>
      </c>
      <c r="AN61" s="273" t="s">
        <v>42</v>
      </c>
      <c r="AO61" s="273"/>
      <c r="AP61" s="273"/>
      <c r="AQ61" s="273"/>
      <c r="AR61" s="273"/>
      <c r="AS61" s="273" t="s">
        <v>1930</v>
      </c>
      <c r="AT61" s="274">
        <v>1000</v>
      </c>
      <c r="AU61" s="274">
        <v>3</v>
      </c>
      <c r="AV61" s="273" t="s">
        <v>1897</v>
      </c>
      <c r="AW61" s="273"/>
      <c r="AX61" s="274">
        <v>6.2370000000000001</v>
      </c>
      <c r="AY61" s="273"/>
      <c r="AZ61" s="273" t="s">
        <v>1927</v>
      </c>
      <c r="BA61" s="273" t="s">
        <v>1931</v>
      </c>
      <c r="BB61" s="273"/>
      <c r="BC61" s="273" t="s">
        <v>1897</v>
      </c>
      <c r="BD61" s="273"/>
      <c r="BE61" s="273" t="s">
        <v>1897</v>
      </c>
      <c r="BF61" s="273"/>
      <c r="BG61" s="273"/>
      <c r="BH61" s="273" t="s">
        <v>1928</v>
      </c>
      <c r="BI61" s="273" t="s">
        <v>800</v>
      </c>
      <c r="BJ61" s="273" t="s">
        <v>800</v>
      </c>
      <c r="BK61" s="273" t="s">
        <v>801</v>
      </c>
      <c r="BL61" s="273" t="s">
        <v>802</v>
      </c>
      <c r="BM61" s="273" t="s">
        <v>803</v>
      </c>
      <c r="BN61" s="273"/>
      <c r="BO61" s="273" t="s">
        <v>1932</v>
      </c>
      <c r="BP61" s="273"/>
      <c r="BQ61" s="273"/>
    </row>
    <row r="62" spans="1:69" s="3" customFormat="1" ht="18" customHeight="1">
      <c r="A62" s="273" t="s">
        <v>1933</v>
      </c>
      <c r="B62" s="273" t="s">
        <v>1934</v>
      </c>
      <c r="C62" s="273" t="s">
        <v>1935</v>
      </c>
      <c r="D62" s="273" t="s">
        <v>1924</v>
      </c>
      <c r="E62" s="273" t="s">
        <v>1936</v>
      </c>
      <c r="F62" s="273" t="s">
        <v>1937</v>
      </c>
      <c r="G62" s="273" t="s">
        <v>1938</v>
      </c>
      <c r="H62" s="273" t="s">
        <v>786</v>
      </c>
      <c r="I62" s="274">
        <v>0.5</v>
      </c>
      <c r="J62" s="273" t="s">
        <v>11</v>
      </c>
      <c r="K62" s="273" t="s">
        <v>805</v>
      </c>
      <c r="L62" s="274">
        <v>7</v>
      </c>
      <c r="M62" s="273" t="s">
        <v>1927</v>
      </c>
      <c r="N62" s="273" t="s">
        <v>936</v>
      </c>
      <c r="O62" s="273"/>
      <c r="P62" s="273"/>
      <c r="Q62" s="273"/>
      <c r="R62" s="273" t="s">
        <v>789</v>
      </c>
      <c r="S62" s="273" t="s">
        <v>866</v>
      </c>
      <c r="T62" s="273" t="s">
        <v>937</v>
      </c>
      <c r="U62" s="273" t="s">
        <v>791</v>
      </c>
      <c r="V62" s="273"/>
      <c r="W62" s="273"/>
      <c r="X62" s="273" t="s">
        <v>861</v>
      </c>
      <c r="Y62" s="273" t="s">
        <v>1509</v>
      </c>
      <c r="Z62" s="273"/>
      <c r="AA62" s="273"/>
      <c r="AB62" s="273"/>
      <c r="AC62" s="273"/>
      <c r="AD62" s="273"/>
      <c r="AE62" s="273" t="s">
        <v>1939</v>
      </c>
      <c r="AF62" s="273" t="s">
        <v>794</v>
      </c>
      <c r="AG62" s="273" t="s">
        <v>1734</v>
      </c>
      <c r="AH62" s="273" t="s">
        <v>786</v>
      </c>
      <c r="AI62" s="273" t="s">
        <v>102</v>
      </c>
      <c r="AJ62" s="273"/>
      <c r="AK62" s="273" t="s">
        <v>808</v>
      </c>
      <c r="AL62" s="273" t="s">
        <v>1929</v>
      </c>
      <c r="AM62" s="273" t="s">
        <v>797</v>
      </c>
      <c r="AN62" s="273" t="s">
        <v>42</v>
      </c>
      <c r="AO62" s="273"/>
      <c r="AP62" s="273"/>
      <c r="AQ62" s="273"/>
      <c r="AR62" s="273"/>
      <c r="AS62" s="273" t="s">
        <v>1940</v>
      </c>
      <c r="AT62" s="274">
        <v>1000</v>
      </c>
      <c r="AU62" s="274">
        <v>0.5</v>
      </c>
      <c r="AV62" s="273" t="s">
        <v>1897</v>
      </c>
      <c r="AW62" s="273"/>
      <c r="AX62" s="274">
        <v>7</v>
      </c>
      <c r="AY62" s="273"/>
      <c r="AZ62" s="273" t="s">
        <v>1941</v>
      </c>
      <c r="BA62" s="273" t="s">
        <v>1942</v>
      </c>
      <c r="BB62" s="273" t="s">
        <v>1933</v>
      </c>
      <c r="BC62" s="273" t="s">
        <v>1897</v>
      </c>
      <c r="BD62" s="273"/>
      <c r="BE62" s="273" t="s">
        <v>1897</v>
      </c>
      <c r="BF62" s="273"/>
      <c r="BG62" s="273"/>
      <c r="BH62" s="273" t="s">
        <v>1943</v>
      </c>
      <c r="BI62" s="273" t="s">
        <v>800</v>
      </c>
      <c r="BJ62" s="273" t="s">
        <v>800</v>
      </c>
      <c r="BK62" s="273" t="s">
        <v>801</v>
      </c>
      <c r="BL62" s="273" t="s">
        <v>802</v>
      </c>
      <c r="BM62" s="273" t="s">
        <v>803</v>
      </c>
      <c r="BN62" s="273"/>
      <c r="BO62" s="273" t="s">
        <v>809</v>
      </c>
      <c r="BP62" s="273"/>
      <c r="BQ62" s="273"/>
    </row>
    <row r="63" spans="1:69" s="3" customFormat="1" ht="18" customHeight="1">
      <c r="A63" s="273" t="s">
        <v>1519</v>
      </c>
      <c r="B63" s="273" t="s">
        <v>1944</v>
      </c>
      <c r="C63" s="273" t="s">
        <v>1945</v>
      </c>
      <c r="D63" s="273" t="s">
        <v>1946</v>
      </c>
      <c r="E63" s="273" t="s">
        <v>1947</v>
      </c>
      <c r="F63" s="273" t="s">
        <v>1524</v>
      </c>
      <c r="G63" s="273" t="s">
        <v>814</v>
      </c>
      <c r="H63" s="273" t="s">
        <v>786</v>
      </c>
      <c r="I63" s="274">
        <v>0.01</v>
      </c>
      <c r="J63" s="273" t="s">
        <v>11</v>
      </c>
      <c r="K63" s="273" t="s">
        <v>1586</v>
      </c>
      <c r="L63" s="274">
        <v>4.875</v>
      </c>
      <c r="M63" s="273" t="s">
        <v>1948</v>
      </c>
      <c r="N63" s="273" t="s">
        <v>788</v>
      </c>
      <c r="O63" s="273"/>
      <c r="P63" s="273"/>
      <c r="Q63" s="273"/>
      <c r="R63" s="273"/>
      <c r="S63" s="273" t="s">
        <v>1487</v>
      </c>
      <c r="T63" s="273"/>
      <c r="U63" s="273" t="s">
        <v>791</v>
      </c>
      <c r="V63" s="274">
        <v>12.6191</v>
      </c>
      <c r="W63" s="273"/>
      <c r="X63" s="273" t="s">
        <v>1463</v>
      </c>
      <c r="Y63" s="273" t="s">
        <v>1464</v>
      </c>
      <c r="Z63" s="273"/>
      <c r="AA63" s="273"/>
      <c r="AB63" s="273"/>
      <c r="AC63" s="273"/>
      <c r="AD63" s="273"/>
      <c r="AE63" s="273"/>
      <c r="AF63" s="273" t="s">
        <v>794</v>
      </c>
      <c r="AG63" s="273" t="s">
        <v>816</v>
      </c>
      <c r="AH63" s="273" t="s">
        <v>786</v>
      </c>
      <c r="AI63" s="273"/>
      <c r="AJ63" s="273"/>
      <c r="AK63" s="273" t="s">
        <v>796</v>
      </c>
      <c r="AL63" s="273" t="s">
        <v>1949</v>
      </c>
      <c r="AM63" s="273" t="s">
        <v>1529</v>
      </c>
      <c r="AN63" s="273" t="s">
        <v>42</v>
      </c>
      <c r="AO63" s="273"/>
      <c r="AP63" s="273"/>
      <c r="AQ63" s="273"/>
      <c r="AR63" s="273"/>
      <c r="AS63" s="273" t="s">
        <v>1530</v>
      </c>
      <c r="AT63" s="274">
        <v>1000</v>
      </c>
      <c r="AU63" s="274">
        <v>0.01</v>
      </c>
      <c r="AV63" s="273" t="s">
        <v>1924</v>
      </c>
      <c r="AW63" s="273" t="s">
        <v>1924</v>
      </c>
      <c r="AX63" s="274">
        <v>4.875</v>
      </c>
      <c r="AY63" s="273"/>
      <c r="AZ63" s="273" t="s">
        <v>1948</v>
      </c>
      <c r="BA63" s="273" t="s">
        <v>1556</v>
      </c>
      <c r="BB63" s="273"/>
      <c r="BC63" s="273" t="s">
        <v>1924</v>
      </c>
      <c r="BD63" s="273"/>
      <c r="BE63" s="273" t="s">
        <v>1924</v>
      </c>
      <c r="BF63" s="273"/>
      <c r="BG63" s="273"/>
      <c r="BH63" s="273" t="s">
        <v>458</v>
      </c>
      <c r="BI63" s="273" t="s">
        <v>800</v>
      </c>
      <c r="BJ63" s="273" t="s">
        <v>800</v>
      </c>
      <c r="BK63" s="273" t="s">
        <v>801</v>
      </c>
      <c r="BL63" s="273" t="s">
        <v>802</v>
      </c>
      <c r="BM63" s="273" t="s">
        <v>1541</v>
      </c>
      <c r="BN63" s="273"/>
      <c r="BO63" s="273" t="s">
        <v>809</v>
      </c>
      <c r="BP63" s="273"/>
      <c r="BQ63" s="273"/>
    </row>
    <row r="64" spans="1:69" s="3" customFormat="1" ht="18" customHeight="1">
      <c r="A64" s="273" t="s">
        <v>1797</v>
      </c>
      <c r="B64" s="273" t="s">
        <v>1950</v>
      </c>
      <c r="C64" s="273" t="s">
        <v>1951</v>
      </c>
      <c r="D64" s="273" t="s">
        <v>1952</v>
      </c>
      <c r="E64" s="273" t="s">
        <v>1953</v>
      </c>
      <c r="F64" s="273" t="s">
        <v>1801</v>
      </c>
      <c r="G64" s="273" t="s">
        <v>1506</v>
      </c>
      <c r="H64" s="273" t="s">
        <v>786</v>
      </c>
      <c r="I64" s="274">
        <v>2</v>
      </c>
      <c r="J64" s="273" t="s">
        <v>599</v>
      </c>
      <c r="K64" s="273" t="s">
        <v>805</v>
      </c>
      <c r="L64" s="274">
        <v>2.8</v>
      </c>
      <c r="M64" s="273" t="s">
        <v>1954</v>
      </c>
      <c r="N64" s="273" t="s">
        <v>788</v>
      </c>
      <c r="O64" s="273"/>
      <c r="P64" s="273"/>
      <c r="Q64" s="273"/>
      <c r="R64" s="273"/>
      <c r="S64" s="273" t="s">
        <v>1487</v>
      </c>
      <c r="T64" s="273"/>
      <c r="U64" s="273" t="s">
        <v>791</v>
      </c>
      <c r="V64" s="274">
        <v>100</v>
      </c>
      <c r="W64" s="273"/>
      <c r="X64" s="273" t="s">
        <v>1463</v>
      </c>
      <c r="Y64" s="273" t="s">
        <v>1464</v>
      </c>
      <c r="Z64" s="273"/>
      <c r="AA64" s="273"/>
      <c r="AB64" s="273"/>
      <c r="AC64" s="273"/>
      <c r="AD64" s="273"/>
      <c r="AE64" s="273" t="s">
        <v>1488</v>
      </c>
      <c r="AF64" s="273" t="s">
        <v>794</v>
      </c>
      <c r="AG64" s="273" t="s">
        <v>795</v>
      </c>
      <c r="AH64" s="273" t="s">
        <v>786</v>
      </c>
      <c r="AI64" s="273"/>
      <c r="AJ64" s="273"/>
      <c r="AK64" s="273" t="s">
        <v>796</v>
      </c>
      <c r="AL64" s="273" t="s">
        <v>1955</v>
      </c>
      <c r="AM64" s="273" t="s">
        <v>1529</v>
      </c>
      <c r="AN64" s="273" t="s">
        <v>42</v>
      </c>
      <c r="AO64" s="273"/>
      <c r="AP64" s="273"/>
      <c r="AQ64" s="273"/>
      <c r="AR64" s="273"/>
      <c r="AS64" s="273" t="s">
        <v>1806</v>
      </c>
      <c r="AT64" s="274">
        <v>1000000</v>
      </c>
      <c r="AU64" s="274">
        <v>2</v>
      </c>
      <c r="AV64" s="273" t="s">
        <v>1956</v>
      </c>
      <c r="AW64" s="273"/>
      <c r="AX64" s="274">
        <v>2.8</v>
      </c>
      <c r="AY64" s="273"/>
      <c r="AZ64" s="273" t="s">
        <v>1954</v>
      </c>
      <c r="BA64" s="273" t="s">
        <v>1807</v>
      </c>
      <c r="BB64" s="273"/>
      <c r="BC64" s="273" t="s">
        <v>1956</v>
      </c>
      <c r="BD64" s="273"/>
      <c r="BE64" s="273" t="s">
        <v>1956</v>
      </c>
      <c r="BF64" s="273"/>
      <c r="BG64" s="273"/>
      <c r="BH64" s="273" t="s">
        <v>1488</v>
      </c>
      <c r="BI64" s="273" t="s">
        <v>800</v>
      </c>
      <c r="BJ64" s="273" t="s">
        <v>800</v>
      </c>
      <c r="BK64" s="273" t="s">
        <v>801</v>
      </c>
      <c r="BL64" s="273" t="s">
        <v>802</v>
      </c>
      <c r="BM64" s="273" t="s">
        <v>803</v>
      </c>
      <c r="BN64" s="273"/>
      <c r="BO64" s="273" t="s">
        <v>1932</v>
      </c>
      <c r="BP64" s="273"/>
      <c r="BQ64" s="273"/>
    </row>
    <row r="65" spans="1:69" s="3" customFormat="1" ht="18" customHeight="1">
      <c r="A65" s="273" t="s">
        <v>1797</v>
      </c>
      <c r="B65" s="273" t="s">
        <v>1957</v>
      </c>
      <c r="C65" s="273" t="s">
        <v>1958</v>
      </c>
      <c r="D65" s="273" t="s">
        <v>1952</v>
      </c>
      <c r="E65" s="273" t="s">
        <v>1959</v>
      </c>
      <c r="F65" s="273" t="s">
        <v>1801</v>
      </c>
      <c r="G65" s="273" t="s">
        <v>1506</v>
      </c>
      <c r="H65" s="273" t="s">
        <v>786</v>
      </c>
      <c r="I65" s="274">
        <v>0.5</v>
      </c>
      <c r="J65" s="273" t="s">
        <v>11</v>
      </c>
      <c r="K65" s="273" t="s">
        <v>1802</v>
      </c>
      <c r="L65" s="274">
        <v>5</v>
      </c>
      <c r="M65" s="273" t="s">
        <v>1960</v>
      </c>
      <c r="N65" s="273" t="s">
        <v>788</v>
      </c>
      <c r="O65" s="273"/>
      <c r="P65" s="273"/>
      <c r="Q65" s="273"/>
      <c r="R65" s="273"/>
      <c r="S65" s="273" t="s">
        <v>1487</v>
      </c>
      <c r="T65" s="273"/>
      <c r="U65" s="273" t="s">
        <v>791</v>
      </c>
      <c r="V65" s="274">
        <v>100</v>
      </c>
      <c r="W65" s="273"/>
      <c r="X65" s="273" t="s">
        <v>1463</v>
      </c>
      <c r="Y65" s="273" t="s">
        <v>1464</v>
      </c>
      <c r="Z65" s="273"/>
      <c r="AA65" s="273"/>
      <c r="AB65" s="273"/>
      <c r="AC65" s="273"/>
      <c r="AD65" s="273"/>
      <c r="AE65" s="273" t="s">
        <v>1488</v>
      </c>
      <c r="AF65" s="273" t="s">
        <v>794</v>
      </c>
      <c r="AG65" s="273" t="s">
        <v>795</v>
      </c>
      <c r="AH65" s="273" t="s">
        <v>786</v>
      </c>
      <c r="AI65" s="273"/>
      <c r="AJ65" s="273"/>
      <c r="AK65" s="273" t="s">
        <v>796</v>
      </c>
      <c r="AL65" s="273" t="s">
        <v>1961</v>
      </c>
      <c r="AM65" s="273" t="s">
        <v>1529</v>
      </c>
      <c r="AN65" s="273" t="s">
        <v>42</v>
      </c>
      <c r="AO65" s="273"/>
      <c r="AP65" s="273"/>
      <c r="AQ65" s="273"/>
      <c r="AR65" s="273"/>
      <c r="AS65" s="273" t="s">
        <v>1806</v>
      </c>
      <c r="AT65" s="274">
        <v>200000</v>
      </c>
      <c r="AU65" s="274">
        <v>0.5</v>
      </c>
      <c r="AV65" s="273" t="s">
        <v>1956</v>
      </c>
      <c r="AW65" s="273"/>
      <c r="AX65" s="274">
        <v>5</v>
      </c>
      <c r="AY65" s="273"/>
      <c r="AZ65" s="273" t="s">
        <v>1956</v>
      </c>
      <c r="BA65" s="273" t="s">
        <v>1807</v>
      </c>
      <c r="BB65" s="273"/>
      <c r="BC65" s="273" t="s">
        <v>1956</v>
      </c>
      <c r="BD65" s="273"/>
      <c r="BE65" s="273" t="s">
        <v>1956</v>
      </c>
      <c r="BF65" s="273"/>
      <c r="BG65" s="273"/>
      <c r="BH65" s="273" t="s">
        <v>1488</v>
      </c>
      <c r="BI65" s="273" t="s">
        <v>800</v>
      </c>
      <c r="BJ65" s="273" t="s">
        <v>800</v>
      </c>
      <c r="BK65" s="273" t="s">
        <v>801</v>
      </c>
      <c r="BL65" s="273" t="s">
        <v>802</v>
      </c>
      <c r="BM65" s="273" t="s">
        <v>1962</v>
      </c>
      <c r="BN65" s="273"/>
      <c r="BO65" s="273" t="s">
        <v>1865</v>
      </c>
      <c r="BP65" s="273"/>
      <c r="BQ65" s="273"/>
    </row>
    <row r="66" spans="1:69" s="3" customFormat="1" ht="18" customHeight="1">
      <c r="A66" s="273" t="s">
        <v>1797</v>
      </c>
      <c r="B66" s="273" t="s">
        <v>1963</v>
      </c>
      <c r="C66" s="273" t="s">
        <v>1964</v>
      </c>
      <c r="D66" s="273" t="s">
        <v>1965</v>
      </c>
      <c r="E66" s="273" t="s">
        <v>1966</v>
      </c>
      <c r="F66" s="273" t="s">
        <v>1801</v>
      </c>
      <c r="G66" s="273" t="s">
        <v>1506</v>
      </c>
      <c r="H66" s="273" t="s">
        <v>786</v>
      </c>
      <c r="I66" s="274">
        <v>2</v>
      </c>
      <c r="J66" s="273" t="s">
        <v>599</v>
      </c>
      <c r="K66" s="273" t="s">
        <v>805</v>
      </c>
      <c r="L66" s="274">
        <v>2.85</v>
      </c>
      <c r="M66" s="273" t="s">
        <v>1967</v>
      </c>
      <c r="N66" s="273" t="s">
        <v>788</v>
      </c>
      <c r="O66" s="273"/>
      <c r="P66" s="273"/>
      <c r="Q66" s="273"/>
      <c r="R66" s="273"/>
      <c r="S66" s="273" t="s">
        <v>1487</v>
      </c>
      <c r="T66" s="273"/>
      <c r="U66" s="273" t="s">
        <v>791</v>
      </c>
      <c r="V66" s="274">
        <v>100</v>
      </c>
      <c r="W66" s="273"/>
      <c r="X66" s="273" t="s">
        <v>1463</v>
      </c>
      <c r="Y66" s="273" t="s">
        <v>1464</v>
      </c>
      <c r="Z66" s="273"/>
      <c r="AA66" s="273"/>
      <c r="AB66" s="273"/>
      <c r="AC66" s="273"/>
      <c r="AD66" s="273"/>
      <c r="AE66" s="273" t="s">
        <v>1968</v>
      </c>
      <c r="AF66" s="273" t="s">
        <v>794</v>
      </c>
      <c r="AG66" s="273" t="s">
        <v>795</v>
      </c>
      <c r="AH66" s="273" t="s">
        <v>786</v>
      </c>
      <c r="AI66" s="273"/>
      <c r="AJ66" s="273"/>
      <c r="AK66" s="273" t="s">
        <v>796</v>
      </c>
      <c r="AL66" s="273" t="s">
        <v>1969</v>
      </c>
      <c r="AM66" s="273" t="s">
        <v>1529</v>
      </c>
      <c r="AN66" s="273" t="s">
        <v>42</v>
      </c>
      <c r="AO66" s="273"/>
      <c r="AP66" s="273"/>
      <c r="AQ66" s="273"/>
      <c r="AR66" s="273"/>
      <c r="AS66" s="273" t="s">
        <v>1806</v>
      </c>
      <c r="AT66" s="274">
        <v>1000000</v>
      </c>
      <c r="AU66" s="274">
        <v>2</v>
      </c>
      <c r="AV66" s="273" t="s">
        <v>1916</v>
      </c>
      <c r="AW66" s="273"/>
      <c r="AX66" s="274">
        <v>2.85</v>
      </c>
      <c r="AY66" s="273"/>
      <c r="AZ66" s="273" t="s">
        <v>1967</v>
      </c>
      <c r="BA66" s="273" t="s">
        <v>1807</v>
      </c>
      <c r="BB66" s="273"/>
      <c r="BC66" s="273" t="s">
        <v>1916</v>
      </c>
      <c r="BD66" s="273"/>
      <c r="BE66" s="273" t="s">
        <v>1916</v>
      </c>
      <c r="BF66" s="273"/>
      <c r="BG66" s="273"/>
      <c r="BH66" s="273" t="s">
        <v>1968</v>
      </c>
      <c r="BI66" s="273" t="s">
        <v>800</v>
      </c>
      <c r="BJ66" s="273" t="s">
        <v>800</v>
      </c>
      <c r="BK66" s="273" t="s">
        <v>801</v>
      </c>
      <c r="BL66" s="273" t="s">
        <v>802</v>
      </c>
      <c r="BM66" s="273" t="s">
        <v>1962</v>
      </c>
      <c r="BN66" s="273"/>
      <c r="BO66" s="273" t="s">
        <v>1865</v>
      </c>
      <c r="BP66" s="273"/>
      <c r="BQ66" s="273"/>
    </row>
    <row r="67" spans="1:69" s="3" customFormat="1" ht="18" customHeight="1">
      <c r="A67" s="273" t="s">
        <v>1786</v>
      </c>
      <c r="B67" s="273" t="s">
        <v>1970</v>
      </c>
      <c r="C67" s="273" t="s">
        <v>1971</v>
      </c>
      <c r="D67" s="273" t="s">
        <v>1965</v>
      </c>
      <c r="E67" s="273" t="s">
        <v>1972</v>
      </c>
      <c r="F67" s="273" t="s">
        <v>786</v>
      </c>
      <c r="G67" s="273" t="s">
        <v>786</v>
      </c>
      <c r="H67" s="273" t="s">
        <v>786</v>
      </c>
      <c r="I67" s="274">
        <v>150</v>
      </c>
      <c r="J67" s="273" t="s">
        <v>599</v>
      </c>
      <c r="K67" s="273" t="s">
        <v>1802</v>
      </c>
      <c r="L67" s="274">
        <v>2.7</v>
      </c>
      <c r="M67" s="273" t="s">
        <v>1973</v>
      </c>
      <c r="N67" s="273" t="s">
        <v>788</v>
      </c>
      <c r="O67" s="273"/>
      <c r="P67" s="273"/>
      <c r="Q67" s="273"/>
      <c r="R67" s="273"/>
      <c r="S67" s="273" t="s">
        <v>1487</v>
      </c>
      <c r="T67" s="273"/>
      <c r="U67" s="273" t="s">
        <v>791</v>
      </c>
      <c r="V67" s="274">
        <v>100</v>
      </c>
      <c r="W67" s="273"/>
      <c r="X67" s="273" t="s">
        <v>792</v>
      </c>
      <c r="Y67" s="273" t="s">
        <v>1792</v>
      </c>
      <c r="Z67" s="273"/>
      <c r="AA67" s="273"/>
      <c r="AB67" s="273"/>
      <c r="AC67" s="273"/>
      <c r="AD67" s="273"/>
      <c r="AE67" s="273"/>
      <c r="AF67" s="273" t="s">
        <v>794</v>
      </c>
      <c r="AG67" s="273" t="s">
        <v>1793</v>
      </c>
      <c r="AH67" s="273" t="s">
        <v>786</v>
      </c>
      <c r="AI67" s="273"/>
      <c r="AJ67" s="273"/>
      <c r="AK67" s="273" t="s">
        <v>796</v>
      </c>
      <c r="AL67" s="273" t="s">
        <v>1974</v>
      </c>
      <c r="AM67" s="273" t="s">
        <v>1606</v>
      </c>
      <c r="AN67" s="273" t="s">
        <v>43</v>
      </c>
      <c r="AO67" s="273"/>
      <c r="AP67" s="273"/>
      <c r="AQ67" s="273"/>
      <c r="AR67" s="273"/>
      <c r="AS67" s="273" t="s">
        <v>1795</v>
      </c>
      <c r="AT67" s="274">
        <v>500000</v>
      </c>
      <c r="AU67" s="274">
        <v>150</v>
      </c>
      <c r="AV67" s="273" t="s">
        <v>1946</v>
      </c>
      <c r="AW67" s="273"/>
      <c r="AX67" s="274">
        <v>2.7</v>
      </c>
      <c r="AY67" s="273"/>
      <c r="AZ67" s="273" t="s">
        <v>1975</v>
      </c>
      <c r="BA67" s="273" t="s">
        <v>1786</v>
      </c>
      <c r="BB67" s="273"/>
      <c r="BC67" s="273" t="s">
        <v>1946</v>
      </c>
      <c r="BD67" s="273"/>
      <c r="BE67" s="273" t="s">
        <v>1946</v>
      </c>
      <c r="BF67" s="273"/>
      <c r="BG67" s="273"/>
      <c r="BH67" s="273" t="s">
        <v>458</v>
      </c>
      <c r="BI67" s="273" t="s">
        <v>800</v>
      </c>
      <c r="BJ67" s="273" t="s">
        <v>800</v>
      </c>
      <c r="BK67" s="273" t="s">
        <v>801</v>
      </c>
      <c r="BL67" s="273" t="s">
        <v>802</v>
      </c>
      <c r="BM67" s="273" t="s">
        <v>1962</v>
      </c>
      <c r="BN67" s="273"/>
      <c r="BO67" s="273" t="s">
        <v>809</v>
      </c>
      <c r="BP67" s="273"/>
      <c r="BQ67" s="273"/>
    </row>
    <row r="68" spans="1:69" s="3" customFormat="1" ht="18" customHeight="1">
      <c r="A68" s="273" t="s">
        <v>1797</v>
      </c>
      <c r="B68" s="273" t="s">
        <v>1976</v>
      </c>
      <c r="C68" s="273" t="s">
        <v>1977</v>
      </c>
      <c r="D68" s="273" t="s">
        <v>1978</v>
      </c>
      <c r="E68" s="273" t="s">
        <v>1979</v>
      </c>
      <c r="F68" s="273" t="s">
        <v>1801</v>
      </c>
      <c r="G68" s="273" t="s">
        <v>1506</v>
      </c>
      <c r="H68" s="273" t="s">
        <v>786</v>
      </c>
      <c r="I68" s="274">
        <v>9</v>
      </c>
      <c r="J68" s="273" t="s">
        <v>804</v>
      </c>
      <c r="K68" s="273" t="s">
        <v>1802</v>
      </c>
      <c r="L68" s="274">
        <v>4.9000000000000004</v>
      </c>
      <c r="M68" s="273" t="s">
        <v>1967</v>
      </c>
      <c r="N68" s="273" t="s">
        <v>788</v>
      </c>
      <c r="O68" s="273"/>
      <c r="P68" s="273"/>
      <c r="Q68" s="273"/>
      <c r="R68" s="273" t="s">
        <v>789</v>
      </c>
      <c r="S68" s="273" t="s">
        <v>1487</v>
      </c>
      <c r="T68" s="273"/>
      <c r="U68" s="273" t="s">
        <v>791</v>
      </c>
      <c r="V68" s="274">
        <v>100</v>
      </c>
      <c r="W68" s="273"/>
      <c r="X68" s="273" t="s">
        <v>1463</v>
      </c>
      <c r="Y68" s="273" t="s">
        <v>1464</v>
      </c>
      <c r="Z68" s="273"/>
      <c r="AA68" s="273"/>
      <c r="AB68" s="273"/>
      <c r="AC68" s="273"/>
      <c r="AD68" s="273"/>
      <c r="AE68" s="273" t="s">
        <v>1488</v>
      </c>
      <c r="AF68" s="273" t="s">
        <v>794</v>
      </c>
      <c r="AG68" s="273" t="s">
        <v>795</v>
      </c>
      <c r="AH68" s="273" t="s">
        <v>786</v>
      </c>
      <c r="AI68" s="273"/>
      <c r="AJ68" s="273"/>
      <c r="AK68" s="273" t="s">
        <v>796</v>
      </c>
      <c r="AL68" s="273" t="s">
        <v>1969</v>
      </c>
      <c r="AM68" s="273" t="s">
        <v>1529</v>
      </c>
      <c r="AN68" s="273" t="s">
        <v>42</v>
      </c>
      <c r="AO68" s="273"/>
      <c r="AP68" s="273"/>
      <c r="AQ68" s="273"/>
      <c r="AR68" s="273"/>
      <c r="AS68" s="273" t="s">
        <v>1806</v>
      </c>
      <c r="AT68" s="274">
        <v>1000000</v>
      </c>
      <c r="AU68" s="274">
        <v>9</v>
      </c>
      <c r="AV68" s="273" t="s">
        <v>1924</v>
      </c>
      <c r="AW68" s="273"/>
      <c r="AX68" s="274">
        <v>4.9000000000000004</v>
      </c>
      <c r="AY68" s="273"/>
      <c r="AZ68" s="273" t="s">
        <v>1967</v>
      </c>
      <c r="BA68" s="273" t="s">
        <v>1807</v>
      </c>
      <c r="BB68" s="273"/>
      <c r="BC68" s="273" t="s">
        <v>1924</v>
      </c>
      <c r="BD68" s="273"/>
      <c r="BE68" s="273" t="s">
        <v>1924</v>
      </c>
      <c r="BF68" s="273"/>
      <c r="BG68" s="273"/>
      <c r="BH68" s="273" t="s">
        <v>1488</v>
      </c>
      <c r="BI68" s="273" t="s">
        <v>800</v>
      </c>
      <c r="BJ68" s="273" t="s">
        <v>800</v>
      </c>
      <c r="BK68" s="273" t="s">
        <v>801</v>
      </c>
      <c r="BL68" s="273" t="s">
        <v>802</v>
      </c>
      <c r="BM68" s="273" t="s">
        <v>1962</v>
      </c>
      <c r="BN68" s="273"/>
      <c r="BO68" s="273" t="s">
        <v>1865</v>
      </c>
      <c r="BP68" s="273"/>
      <c r="BQ68" s="273"/>
    </row>
    <row r="69" spans="1:69" s="3" customFormat="1" ht="18" customHeight="1">
      <c r="A69" s="273" t="s">
        <v>1980</v>
      </c>
      <c r="B69" s="273" t="s">
        <v>1981</v>
      </c>
      <c r="C69" s="273" t="s">
        <v>1982</v>
      </c>
      <c r="D69" s="273" t="s">
        <v>1978</v>
      </c>
      <c r="E69" s="273" t="s">
        <v>1983</v>
      </c>
      <c r="F69" s="273" t="s">
        <v>1413</v>
      </c>
      <c r="G69" s="273" t="s">
        <v>1414</v>
      </c>
      <c r="H69" s="273" t="s">
        <v>786</v>
      </c>
      <c r="I69" s="274">
        <v>4.99E-2</v>
      </c>
      <c r="J69" s="273" t="s">
        <v>11</v>
      </c>
      <c r="K69" s="273" t="s">
        <v>805</v>
      </c>
      <c r="L69" s="274">
        <v>7</v>
      </c>
      <c r="M69" s="273" t="s">
        <v>1984</v>
      </c>
      <c r="N69" s="273" t="s">
        <v>788</v>
      </c>
      <c r="O69" s="273"/>
      <c r="P69" s="273"/>
      <c r="Q69" s="273"/>
      <c r="R69" s="273" t="s">
        <v>789</v>
      </c>
      <c r="S69" s="273" t="s">
        <v>790</v>
      </c>
      <c r="T69" s="273"/>
      <c r="U69" s="273" t="s">
        <v>791</v>
      </c>
      <c r="V69" s="274">
        <v>100</v>
      </c>
      <c r="W69" s="273"/>
      <c r="X69" s="273" t="s">
        <v>828</v>
      </c>
      <c r="Y69" s="273" t="s">
        <v>835</v>
      </c>
      <c r="Z69" s="273"/>
      <c r="AA69" s="273"/>
      <c r="AB69" s="273"/>
      <c r="AC69" s="273"/>
      <c r="AD69" s="273"/>
      <c r="AE69" s="273" t="s">
        <v>1985</v>
      </c>
      <c r="AF69" s="273" t="s">
        <v>794</v>
      </c>
      <c r="AG69" s="273" t="s">
        <v>1986</v>
      </c>
      <c r="AH69" s="273" t="s">
        <v>786</v>
      </c>
      <c r="AI69" s="273" t="s">
        <v>104</v>
      </c>
      <c r="AJ69" s="273"/>
      <c r="AK69" s="273" t="s">
        <v>1987</v>
      </c>
      <c r="AL69" s="273" t="s">
        <v>1988</v>
      </c>
      <c r="AM69" s="273" t="s">
        <v>1989</v>
      </c>
      <c r="AN69" s="273" t="s">
        <v>43</v>
      </c>
      <c r="AO69" s="273"/>
      <c r="AP69" s="273"/>
      <c r="AQ69" s="273"/>
      <c r="AR69" s="273"/>
      <c r="AS69" s="273" t="s">
        <v>1990</v>
      </c>
      <c r="AT69" s="274">
        <v>1000</v>
      </c>
      <c r="AU69" s="274">
        <v>4.99E-2</v>
      </c>
      <c r="AV69" s="273" t="s">
        <v>1946</v>
      </c>
      <c r="AW69" s="273"/>
      <c r="AX69" s="274">
        <v>7</v>
      </c>
      <c r="AY69" s="273"/>
      <c r="AZ69" s="273" t="s">
        <v>1975</v>
      </c>
      <c r="BA69" s="273" t="s">
        <v>1991</v>
      </c>
      <c r="BB69" s="273" t="s">
        <v>1980</v>
      </c>
      <c r="BC69" s="273" t="s">
        <v>1946</v>
      </c>
      <c r="BD69" s="273"/>
      <c r="BE69" s="273" t="s">
        <v>1946</v>
      </c>
      <c r="BF69" s="273"/>
      <c r="BG69" s="273"/>
      <c r="BH69" s="273" t="s">
        <v>1992</v>
      </c>
      <c r="BI69" s="273" t="s">
        <v>800</v>
      </c>
      <c r="BJ69" s="273" t="s">
        <v>800</v>
      </c>
      <c r="BK69" s="273" t="s">
        <v>801</v>
      </c>
      <c r="BL69" s="273" t="s">
        <v>802</v>
      </c>
      <c r="BM69" s="273" t="s">
        <v>803</v>
      </c>
      <c r="BN69" s="273"/>
      <c r="BO69" s="273" t="s">
        <v>809</v>
      </c>
      <c r="BP69" s="273"/>
      <c r="BQ69" s="273"/>
    </row>
    <row r="70" spans="1:69" s="3" customFormat="1" ht="18" customHeight="1">
      <c r="A70" s="273" t="s">
        <v>1980</v>
      </c>
      <c r="B70" s="273" t="s">
        <v>1981</v>
      </c>
      <c r="C70" s="273" t="s">
        <v>1993</v>
      </c>
      <c r="D70" s="273" t="s">
        <v>1978</v>
      </c>
      <c r="E70" s="273" t="s">
        <v>1983</v>
      </c>
      <c r="F70" s="273" t="s">
        <v>1413</v>
      </c>
      <c r="G70" s="273" t="s">
        <v>1414</v>
      </c>
      <c r="H70" s="273" t="s">
        <v>786</v>
      </c>
      <c r="I70" s="274">
        <v>1.9145000000000001</v>
      </c>
      <c r="J70" s="273" t="s">
        <v>804</v>
      </c>
      <c r="K70" s="273" t="s">
        <v>805</v>
      </c>
      <c r="L70" s="274">
        <v>7</v>
      </c>
      <c r="M70" s="273" t="s">
        <v>1984</v>
      </c>
      <c r="N70" s="273" t="s">
        <v>788</v>
      </c>
      <c r="O70" s="273"/>
      <c r="P70" s="273"/>
      <c r="Q70" s="273"/>
      <c r="R70" s="273" t="s">
        <v>789</v>
      </c>
      <c r="S70" s="273" t="s">
        <v>790</v>
      </c>
      <c r="T70" s="273"/>
      <c r="U70" s="273" t="s">
        <v>791</v>
      </c>
      <c r="V70" s="274">
        <v>100</v>
      </c>
      <c r="W70" s="273"/>
      <c r="X70" s="273" t="s">
        <v>828</v>
      </c>
      <c r="Y70" s="273" t="s">
        <v>835</v>
      </c>
      <c r="Z70" s="273"/>
      <c r="AA70" s="273"/>
      <c r="AB70" s="273"/>
      <c r="AC70" s="273"/>
      <c r="AD70" s="273"/>
      <c r="AE70" s="273" t="s">
        <v>1985</v>
      </c>
      <c r="AF70" s="273" t="s">
        <v>794</v>
      </c>
      <c r="AG70" s="273" t="s">
        <v>1986</v>
      </c>
      <c r="AH70" s="273" t="s">
        <v>786</v>
      </c>
      <c r="AI70" s="273" t="s">
        <v>104</v>
      </c>
      <c r="AJ70" s="273"/>
      <c r="AK70" s="273" t="s">
        <v>1987</v>
      </c>
      <c r="AL70" s="273" t="s">
        <v>1988</v>
      </c>
      <c r="AM70" s="273" t="s">
        <v>1989</v>
      </c>
      <c r="AN70" s="273" t="s">
        <v>43</v>
      </c>
      <c r="AO70" s="273"/>
      <c r="AP70" s="273"/>
      <c r="AQ70" s="273"/>
      <c r="AR70" s="273"/>
      <c r="AS70" s="273" t="s">
        <v>1990</v>
      </c>
      <c r="AT70" s="274">
        <v>1000</v>
      </c>
      <c r="AU70" s="274">
        <v>1.9145000000000001</v>
      </c>
      <c r="AV70" s="273" t="s">
        <v>1946</v>
      </c>
      <c r="AW70" s="273"/>
      <c r="AX70" s="274">
        <v>7</v>
      </c>
      <c r="AY70" s="273"/>
      <c r="AZ70" s="273" t="s">
        <v>1975</v>
      </c>
      <c r="BA70" s="273" t="s">
        <v>1991</v>
      </c>
      <c r="BB70" s="273" t="s">
        <v>1980</v>
      </c>
      <c r="BC70" s="273" t="s">
        <v>1946</v>
      </c>
      <c r="BD70" s="273"/>
      <c r="BE70" s="273" t="s">
        <v>1946</v>
      </c>
      <c r="BF70" s="273"/>
      <c r="BG70" s="273"/>
      <c r="BH70" s="273" t="s">
        <v>1992</v>
      </c>
      <c r="BI70" s="273" t="s">
        <v>800</v>
      </c>
      <c r="BJ70" s="273" t="s">
        <v>800</v>
      </c>
      <c r="BK70" s="273" t="s">
        <v>801</v>
      </c>
      <c r="BL70" s="273" t="s">
        <v>802</v>
      </c>
      <c r="BM70" s="273" t="s">
        <v>803</v>
      </c>
      <c r="BN70" s="273"/>
      <c r="BO70" s="273" t="s">
        <v>809</v>
      </c>
      <c r="BP70" s="273"/>
      <c r="BQ70" s="273"/>
    </row>
    <row r="71" spans="1:69" s="3" customFormat="1" ht="18" customHeight="1">
      <c r="A71" s="273" t="s">
        <v>1980</v>
      </c>
      <c r="B71" s="273" t="s">
        <v>1981</v>
      </c>
      <c r="C71" s="273" t="s">
        <v>1994</v>
      </c>
      <c r="D71" s="273" t="s">
        <v>1978</v>
      </c>
      <c r="E71" s="273" t="s">
        <v>1983</v>
      </c>
      <c r="F71" s="273" t="s">
        <v>1413</v>
      </c>
      <c r="G71" s="273" t="s">
        <v>1414</v>
      </c>
      <c r="H71" s="273" t="s">
        <v>786</v>
      </c>
      <c r="I71" s="274">
        <v>0.41</v>
      </c>
      <c r="J71" s="273" t="s">
        <v>599</v>
      </c>
      <c r="K71" s="273" t="s">
        <v>805</v>
      </c>
      <c r="L71" s="274">
        <v>7</v>
      </c>
      <c r="M71" s="273" t="s">
        <v>1984</v>
      </c>
      <c r="N71" s="273" t="s">
        <v>788</v>
      </c>
      <c r="O71" s="273"/>
      <c r="P71" s="273"/>
      <c r="Q71" s="273"/>
      <c r="R71" s="273" t="s">
        <v>789</v>
      </c>
      <c r="S71" s="273" t="s">
        <v>790</v>
      </c>
      <c r="T71" s="273"/>
      <c r="U71" s="273" t="s">
        <v>791</v>
      </c>
      <c r="V71" s="274">
        <v>100</v>
      </c>
      <c r="W71" s="273"/>
      <c r="X71" s="273" t="s">
        <v>828</v>
      </c>
      <c r="Y71" s="273" t="s">
        <v>835</v>
      </c>
      <c r="Z71" s="273"/>
      <c r="AA71" s="273"/>
      <c r="AB71" s="273"/>
      <c r="AC71" s="273"/>
      <c r="AD71" s="273"/>
      <c r="AE71" s="273" t="s">
        <v>1985</v>
      </c>
      <c r="AF71" s="273" t="s">
        <v>794</v>
      </c>
      <c r="AG71" s="273" t="s">
        <v>1986</v>
      </c>
      <c r="AH71" s="273" t="s">
        <v>786</v>
      </c>
      <c r="AI71" s="273" t="s">
        <v>104</v>
      </c>
      <c r="AJ71" s="273"/>
      <c r="AK71" s="273" t="s">
        <v>1987</v>
      </c>
      <c r="AL71" s="273" t="s">
        <v>1988</v>
      </c>
      <c r="AM71" s="273" t="s">
        <v>1989</v>
      </c>
      <c r="AN71" s="273" t="s">
        <v>43</v>
      </c>
      <c r="AO71" s="273"/>
      <c r="AP71" s="273"/>
      <c r="AQ71" s="273"/>
      <c r="AR71" s="273"/>
      <c r="AS71" s="273" t="s">
        <v>1990</v>
      </c>
      <c r="AT71" s="274">
        <v>10000</v>
      </c>
      <c r="AU71" s="274">
        <v>0.41</v>
      </c>
      <c r="AV71" s="273" t="s">
        <v>1946</v>
      </c>
      <c r="AW71" s="273"/>
      <c r="AX71" s="274">
        <v>7</v>
      </c>
      <c r="AY71" s="273"/>
      <c r="AZ71" s="273" t="s">
        <v>1975</v>
      </c>
      <c r="BA71" s="273" t="s">
        <v>1991</v>
      </c>
      <c r="BB71" s="273" t="s">
        <v>1980</v>
      </c>
      <c r="BC71" s="273" t="s">
        <v>1946</v>
      </c>
      <c r="BD71" s="273"/>
      <c r="BE71" s="273" t="s">
        <v>1946</v>
      </c>
      <c r="BF71" s="273"/>
      <c r="BG71" s="273"/>
      <c r="BH71" s="273" t="s">
        <v>1992</v>
      </c>
      <c r="BI71" s="273" t="s">
        <v>800</v>
      </c>
      <c r="BJ71" s="273" t="s">
        <v>800</v>
      </c>
      <c r="BK71" s="273" t="s">
        <v>801</v>
      </c>
      <c r="BL71" s="273" t="s">
        <v>802</v>
      </c>
      <c r="BM71" s="273" t="s">
        <v>803</v>
      </c>
      <c r="BN71" s="273"/>
      <c r="BO71" s="273" t="s">
        <v>809</v>
      </c>
      <c r="BP71" s="273"/>
      <c r="BQ71" s="273"/>
    </row>
    <row r="72" spans="1:69" s="3" customFormat="1" ht="18" customHeight="1">
      <c r="A72" s="273" t="s">
        <v>785</v>
      </c>
      <c r="B72" s="273" t="s">
        <v>1995</v>
      </c>
      <c r="C72" s="273" t="s">
        <v>1996</v>
      </c>
      <c r="D72" s="273" t="s">
        <v>1997</v>
      </c>
      <c r="E72" s="273" t="s">
        <v>1998</v>
      </c>
      <c r="F72" s="273" t="s">
        <v>786</v>
      </c>
      <c r="G72" s="273" t="s">
        <v>786</v>
      </c>
      <c r="H72" s="273" t="s">
        <v>786</v>
      </c>
      <c r="I72" s="274">
        <v>3.3000000000000002E-2</v>
      </c>
      <c r="J72" s="273" t="s">
        <v>11</v>
      </c>
      <c r="K72" s="273" t="s">
        <v>1802</v>
      </c>
      <c r="L72" s="274">
        <v>6.05</v>
      </c>
      <c r="M72" s="273" t="s">
        <v>1999</v>
      </c>
      <c r="N72" s="273" t="s">
        <v>788</v>
      </c>
      <c r="O72" s="273"/>
      <c r="P72" s="273"/>
      <c r="Q72" s="273"/>
      <c r="R72" s="273" t="s">
        <v>789</v>
      </c>
      <c r="S72" s="273" t="s">
        <v>790</v>
      </c>
      <c r="T72" s="273"/>
      <c r="U72" s="273" t="s">
        <v>823</v>
      </c>
      <c r="V72" s="274">
        <v>100</v>
      </c>
      <c r="W72" s="273"/>
      <c r="X72" s="273" t="s">
        <v>792</v>
      </c>
      <c r="Y72" s="273"/>
      <c r="Z72" s="273"/>
      <c r="AA72" s="273"/>
      <c r="AB72" s="273"/>
      <c r="AC72" s="273"/>
      <c r="AD72" s="273"/>
      <c r="AE72" s="273" t="s">
        <v>793</v>
      </c>
      <c r="AF72" s="273" t="s">
        <v>794</v>
      </c>
      <c r="AG72" s="273" t="s">
        <v>795</v>
      </c>
      <c r="AH72" s="273" t="s">
        <v>786</v>
      </c>
      <c r="AI72" s="273"/>
      <c r="AJ72" s="273"/>
      <c r="AK72" s="273" t="s">
        <v>796</v>
      </c>
      <c r="AL72" s="273" t="s">
        <v>2000</v>
      </c>
      <c r="AM72" s="273" t="s">
        <v>797</v>
      </c>
      <c r="AN72" s="273" t="s">
        <v>43</v>
      </c>
      <c r="AO72" s="273"/>
      <c r="AP72" s="273"/>
      <c r="AQ72" s="273"/>
      <c r="AR72" s="273"/>
      <c r="AS72" s="273" t="s">
        <v>798</v>
      </c>
      <c r="AT72" s="274">
        <v>3300000</v>
      </c>
      <c r="AU72" s="274">
        <v>3.3000000000000002E-2</v>
      </c>
      <c r="AV72" s="273" t="s">
        <v>1952</v>
      </c>
      <c r="AW72" s="273"/>
      <c r="AX72" s="274">
        <v>6.05</v>
      </c>
      <c r="AY72" s="273"/>
      <c r="AZ72" s="273" t="s">
        <v>1999</v>
      </c>
      <c r="BA72" s="273" t="s">
        <v>799</v>
      </c>
      <c r="BB72" s="273" t="s">
        <v>785</v>
      </c>
      <c r="BC72" s="273" t="s">
        <v>1952</v>
      </c>
      <c r="BD72" s="273"/>
      <c r="BE72" s="273" t="s">
        <v>1952</v>
      </c>
      <c r="BF72" s="273"/>
      <c r="BG72" s="273"/>
      <c r="BH72" s="273" t="s">
        <v>793</v>
      </c>
      <c r="BI72" s="273" t="s">
        <v>800</v>
      </c>
      <c r="BJ72" s="273" t="s">
        <v>800</v>
      </c>
      <c r="BK72" s="273" t="s">
        <v>801</v>
      </c>
      <c r="BL72" s="273" t="s">
        <v>802</v>
      </c>
      <c r="BM72" s="273" t="s">
        <v>803</v>
      </c>
      <c r="BN72" s="273"/>
      <c r="BO72" s="273" t="s">
        <v>1865</v>
      </c>
      <c r="BP72" s="273"/>
      <c r="BQ72" s="273"/>
    </row>
    <row r="73" spans="1:69" s="3" customFormat="1" ht="18" customHeight="1">
      <c r="A73" s="273" t="s">
        <v>2001</v>
      </c>
      <c r="B73" s="273" t="s">
        <v>2002</v>
      </c>
      <c r="C73" s="273" t="s">
        <v>2003</v>
      </c>
      <c r="D73" s="273" t="s">
        <v>2004</v>
      </c>
      <c r="E73" s="273" t="s">
        <v>2005</v>
      </c>
      <c r="F73" s="273" t="s">
        <v>1801</v>
      </c>
      <c r="G73" s="273" t="s">
        <v>1850</v>
      </c>
      <c r="H73" s="273" t="s">
        <v>786</v>
      </c>
      <c r="I73" s="274">
        <v>15</v>
      </c>
      <c r="J73" s="273" t="s">
        <v>804</v>
      </c>
      <c r="K73" s="273" t="s">
        <v>2006</v>
      </c>
      <c r="L73" s="273"/>
      <c r="M73" s="273" t="s">
        <v>2007</v>
      </c>
      <c r="N73" s="273" t="s">
        <v>936</v>
      </c>
      <c r="O73" s="273"/>
      <c r="P73" s="273"/>
      <c r="Q73" s="273"/>
      <c r="R73" s="273"/>
      <c r="S73" s="273" t="s">
        <v>1487</v>
      </c>
      <c r="T73" s="273"/>
      <c r="U73" s="273" t="s">
        <v>823</v>
      </c>
      <c r="V73" s="274">
        <v>100</v>
      </c>
      <c r="W73" s="273"/>
      <c r="X73" s="273" t="s">
        <v>1463</v>
      </c>
      <c r="Y73" s="273" t="s">
        <v>1464</v>
      </c>
      <c r="Z73" s="273"/>
      <c r="AA73" s="273"/>
      <c r="AB73" s="273"/>
      <c r="AC73" s="273"/>
      <c r="AD73" s="273"/>
      <c r="AE73" s="273"/>
      <c r="AF73" s="273" t="s">
        <v>794</v>
      </c>
      <c r="AG73" s="273" t="s">
        <v>1734</v>
      </c>
      <c r="AH73" s="273" t="s">
        <v>786</v>
      </c>
      <c r="AI73" s="273"/>
      <c r="AJ73" s="273"/>
      <c r="AK73" s="273" t="s">
        <v>810</v>
      </c>
      <c r="AL73" s="273" t="s">
        <v>2008</v>
      </c>
      <c r="AM73" s="273" t="s">
        <v>1606</v>
      </c>
      <c r="AN73" s="273" t="s">
        <v>42</v>
      </c>
      <c r="AO73" s="273"/>
      <c r="AP73" s="273"/>
      <c r="AQ73" s="273"/>
      <c r="AR73" s="273"/>
      <c r="AS73" s="273" t="s">
        <v>2009</v>
      </c>
      <c r="AT73" s="274">
        <v>50000</v>
      </c>
      <c r="AU73" s="274">
        <v>15</v>
      </c>
      <c r="AV73" s="273" t="s">
        <v>2010</v>
      </c>
      <c r="AW73" s="273"/>
      <c r="AX73" s="273"/>
      <c r="AY73" s="273" t="s">
        <v>2011</v>
      </c>
      <c r="AZ73" s="273" t="s">
        <v>2012</v>
      </c>
      <c r="BA73" s="273" t="s">
        <v>2013</v>
      </c>
      <c r="BB73" s="273"/>
      <c r="BC73" s="273" t="s">
        <v>2010</v>
      </c>
      <c r="BD73" s="273"/>
      <c r="BE73" s="273" t="s">
        <v>2010</v>
      </c>
      <c r="BF73" s="273"/>
      <c r="BG73" s="273"/>
      <c r="BH73" s="273" t="s">
        <v>458</v>
      </c>
      <c r="BI73" s="273" t="s">
        <v>800</v>
      </c>
      <c r="BJ73" s="273" t="s">
        <v>800</v>
      </c>
      <c r="BK73" s="273" t="s">
        <v>1516</v>
      </c>
      <c r="BL73" s="273" t="s">
        <v>802</v>
      </c>
      <c r="BM73" s="273" t="s">
        <v>1962</v>
      </c>
      <c r="BN73" s="273"/>
      <c r="BO73" s="273" t="s">
        <v>1517</v>
      </c>
      <c r="BP73" s="273"/>
      <c r="BQ73" s="273"/>
    </row>
    <row r="74" spans="1:69" s="3" customFormat="1" ht="18" customHeight="1">
      <c r="A74" s="273" t="s">
        <v>785</v>
      </c>
      <c r="B74" s="273" t="s">
        <v>2014</v>
      </c>
      <c r="C74" s="273" t="s">
        <v>2015</v>
      </c>
      <c r="D74" s="273" t="s">
        <v>2004</v>
      </c>
      <c r="E74" s="273" t="s">
        <v>2016</v>
      </c>
      <c r="F74" s="273" t="s">
        <v>786</v>
      </c>
      <c r="G74" s="273" t="s">
        <v>786</v>
      </c>
      <c r="H74" s="273" t="s">
        <v>786</v>
      </c>
      <c r="I74" s="274">
        <v>0.03</v>
      </c>
      <c r="J74" s="273" t="s">
        <v>11</v>
      </c>
      <c r="K74" s="273" t="s">
        <v>805</v>
      </c>
      <c r="L74" s="274">
        <v>6.05</v>
      </c>
      <c r="M74" s="273" t="s">
        <v>2017</v>
      </c>
      <c r="N74" s="273" t="s">
        <v>788</v>
      </c>
      <c r="O74" s="273"/>
      <c r="P74" s="273"/>
      <c r="Q74" s="273"/>
      <c r="R74" s="273" t="s">
        <v>2018</v>
      </c>
      <c r="S74" s="273" t="s">
        <v>790</v>
      </c>
      <c r="T74" s="273"/>
      <c r="U74" s="273" t="s">
        <v>823</v>
      </c>
      <c r="V74" s="274">
        <v>100</v>
      </c>
      <c r="W74" s="273"/>
      <c r="X74" s="273" t="s">
        <v>792</v>
      </c>
      <c r="Y74" s="273"/>
      <c r="Z74" s="273"/>
      <c r="AA74" s="273"/>
      <c r="AB74" s="273"/>
      <c r="AC74" s="273"/>
      <c r="AD74" s="273"/>
      <c r="AE74" s="273" t="s">
        <v>793</v>
      </c>
      <c r="AF74" s="273" t="s">
        <v>794</v>
      </c>
      <c r="AG74" s="273" t="s">
        <v>795</v>
      </c>
      <c r="AH74" s="273" t="s">
        <v>786</v>
      </c>
      <c r="AI74" s="273"/>
      <c r="AJ74" s="273"/>
      <c r="AK74" s="273" t="s">
        <v>796</v>
      </c>
      <c r="AL74" s="273" t="s">
        <v>2019</v>
      </c>
      <c r="AM74" s="273" t="s">
        <v>797</v>
      </c>
      <c r="AN74" s="273" t="s">
        <v>43</v>
      </c>
      <c r="AO74" s="273"/>
      <c r="AP74" s="273"/>
      <c r="AQ74" s="273"/>
      <c r="AR74" s="273"/>
      <c r="AS74" s="273" t="s">
        <v>798</v>
      </c>
      <c r="AT74" s="274">
        <v>3000000</v>
      </c>
      <c r="AU74" s="274">
        <v>0.03</v>
      </c>
      <c r="AV74" s="273" t="s">
        <v>1997</v>
      </c>
      <c r="AW74" s="273"/>
      <c r="AX74" s="274">
        <v>6.05</v>
      </c>
      <c r="AY74" s="273"/>
      <c r="AZ74" s="273" t="s">
        <v>2017</v>
      </c>
      <c r="BA74" s="273" t="s">
        <v>799</v>
      </c>
      <c r="BB74" s="273" t="s">
        <v>785</v>
      </c>
      <c r="BC74" s="273" t="s">
        <v>1997</v>
      </c>
      <c r="BD74" s="273"/>
      <c r="BE74" s="273" t="s">
        <v>1997</v>
      </c>
      <c r="BF74" s="273"/>
      <c r="BG74" s="273"/>
      <c r="BH74" s="273" t="s">
        <v>793</v>
      </c>
      <c r="BI74" s="273" t="s">
        <v>800</v>
      </c>
      <c r="BJ74" s="273" t="s">
        <v>800</v>
      </c>
      <c r="BK74" s="273" t="s">
        <v>801</v>
      </c>
      <c r="BL74" s="273" t="s">
        <v>802</v>
      </c>
      <c r="BM74" s="273" t="s">
        <v>803</v>
      </c>
      <c r="BN74" s="273"/>
      <c r="BO74" s="273" t="s">
        <v>1865</v>
      </c>
      <c r="BP74" s="273"/>
      <c r="BQ74" s="273"/>
    </row>
    <row r="75" spans="1:69" s="3" customFormat="1" ht="18" customHeight="1">
      <c r="A75" s="273" t="s">
        <v>1573</v>
      </c>
      <c r="B75" s="273" t="s">
        <v>2020</v>
      </c>
      <c r="C75" s="273" t="s">
        <v>2021</v>
      </c>
      <c r="D75" s="273" t="s">
        <v>2022</v>
      </c>
      <c r="E75" s="273" t="s">
        <v>2023</v>
      </c>
      <c r="F75" s="273" t="s">
        <v>1577</v>
      </c>
      <c r="G75" s="273" t="s">
        <v>1506</v>
      </c>
      <c r="H75" s="273" t="s">
        <v>786</v>
      </c>
      <c r="I75" s="274">
        <v>1</v>
      </c>
      <c r="J75" s="273" t="s">
        <v>11</v>
      </c>
      <c r="K75" s="273" t="s">
        <v>1525</v>
      </c>
      <c r="L75" s="273"/>
      <c r="M75" s="273" t="s">
        <v>2024</v>
      </c>
      <c r="N75" s="273" t="s">
        <v>788</v>
      </c>
      <c r="O75" s="273"/>
      <c r="P75" s="273"/>
      <c r="Q75" s="273"/>
      <c r="R75" s="273" t="s">
        <v>789</v>
      </c>
      <c r="S75" s="273" t="s">
        <v>1487</v>
      </c>
      <c r="T75" s="273"/>
      <c r="U75" s="273" t="s">
        <v>791</v>
      </c>
      <c r="V75" s="273"/>
      <c r="W75" s="273"/>
      <c r="X75" s="273" t="s">
        <v>1463</v>
      </c>
      <c r="Y75" s="273" t="s">
        <v>1464</v>
      </c>
      <c r="Z75" s="273"/>
      <c r="AA75" s="273"/>
      <c r="AB75" s="273"/>
      <c r="AC75" s="273"/>
      <c r="AD75" s="273"/>
      <c r="AE75" s="273" t="s">
        <v>1804</v>
      </c>
      <c r="AF75" s="273" t="s">
        <v>794</v>
      </c>
      <c r="AG75" s="273" t="s">
        <v>816</v>
      </c>
      <c r="AH75" s="273" t="s">
        <v>786</v>
      </c>
      <c r="AI75" s="273"/>
      <c r="AJ75" s="273"/>
      <c r="AK75" s="273" t="s">
        <v>796</v>
      </c>
      <c r="AL75" s="273" t="s">
        <v>2025</v>
      </c>
      <c r="AM75" s="273" t="s">
        <v>811</v>
      </c>
      <c r="AN75" s="273" t="s">
        <v>42</v>
      </c>
      <c r="AO75" s="273"/>
      <c r="AP75" s="273"/>
      <c r="AQ75" s="273"/>
      <c r="AR75" s="273"/>
      <c r="AS75" s="273" t="s">
        <v>1581</v>
      </c>
      <c r="AT75" s="274">
        <v>1000</v>
      </c>
      <c r="AU75" s="274">
        <v>1</v>
      </c>
      <c r="AV75" s="273"/>
      <c r="AW75" s="273"/>
      <c r="AX75" s="274">
        <v>0</v>
      </c>
      <c r="AY75" s="273"/>
      <c r="AZ75" s="273"/>
      <c r="BA75" s="273" t="s">
        <v>1582</v>
      </c>
      <c r="BB75" s="273"/>
      <c r="BC75" s="273" t="s">
        <v>1997</v>
      </c>
      <c r="BD75" s="273"/>
      <c r="BE75" s="273" t="s">
        <v>1997</v>
      </c>
      <c r="BF75" s="273"/>
      <c r="BG75" s="273"/>
      <c r="BH75" s="273" t="s">
        <v>1804</v>
      </c>
      <c r="BI75" s="273" t="s">
        <v>800</v>
      </c>
      <c r="BJ75" s="273" t="s">
        <v>800</v>
      </c>
      <c r="BK75" s="273" t="s">
        <v>821</v>
      </c>
      <c r="BL75" s="273" t="s">
        <v>802</v>
      </c>
      <c r="BM75" s="273" t="s">
        <v>803</v>
      </c>
      <c r="BN75" s="273"/>
      <c r="BO75" s="273"/>
      <c r="BP75" s="273"/>
      <c r="BQ75" s="273"/>
    </row>
    <row r="76" spans="1:69" s="3" customFormat="1" ht="18" customHeight="1">
      <c r="A76" s="273" t="s">
        <v>1457</v>
      </c>
      <c r="B76" s="273" t="s">
        <v>2026</v>
      </c>
      <c r="C76" s="273" t="s">
        <v>2027</v>
      </c>
      <c r="D76" s="273" t="s">
        <v>2022</v>
      </c>
      <c r="E76" s="273" t="s">
        <v>2028</v>
      </c>
      <c r="F76" s="273" t="s">
        <v>786</v>
      </c>
      <c r="G76" s="273" t="s">
        <v>786</v>
      </c>
      <c r="H76" s="273" t="s">
        <v>786</v>
      </c>
      <c r="I76" s="274">
        <v>5.8000000000000003E-2</v>
      </c>
      <c r="J76" s="273" t="s">
        <v>11</v>
      </c>
      <c r="K76" s="273" t="s">
        <v>1586</v>
      </c>
      <c r="L76" s="274">
        <v>6.1</v>
      </c>
      <c r="M76" s="273" t="s">
        <v>2029</v>
      </c>
      <c r="N76" s="273" t="s">
        <v>788</v>
      </c>
      <c r="O76" s="273"/>
      <c r="P76" s="273"/>
      <c r="Q76" s="273"/>
      <c r="R76" s="273" t="s">
        <v>789</v>
      </c>
      <c r="S76" s="273" t="s">
        <v>790</v>
      </c>
      <c r="T76" s="273"/>
      <c r="U76" s="273" t="s">
        <v>791</v>
      </c>
      <c r="V76" s="273"/>
      <c r="W76" s="273"/>
      <c r="X76" s="273" t="s">
        <v>1463</v>
      </c>
      <c r="Y76" s="273" t="s">
        <v>1464</v>
      </c>
      <c r="Z76" s="273"/>
      <c r="AA76" s="273"/>
      <c r="AB76" s="273"/>
      <c r="AC76" s="273"/>
      <c r="AD76" s="273"/>
      <c r="AE76" s="273" t="s">
        <v>2030</v>
      </c>
      <c r="AF76" s="273" t="s">
        <v>794</v>
      </c>
      <c r="AG76" s="273" t="s">
        <v>795</v>
      </c>
      <c r="AH76" s="273" t="s">
        <v>786</v>
      </c>
      <c r="AI76" s="273"/>
      <c r="AJ76" s="273"/>
      <c r="AK76" s="273" t="s">
        <v>796</v>
      </c>
      <c r="AL76" s="273" t="s">
        <v>2031</v>
      </c>
      <c r="AM76" s="273" t="s">
        <v>797</v>
      </c>
      <c r="AN76" s="273" t="s">
        <v>43</v>
      </c>
      <c r="AO76" s="273"/>
      <c r="AP76" s="273"/>
      <c r="AQ76" s="273"/>
      <c r="AR76" s="273"/>
      <c r="AS76" s="273" t="s">
        <v>1467</v>
      </c>
      <c r="AT76" s="274">
        <v>200000</v>
      </c>
      <c r="AU76" s="274">
        <v>5.8000000000000003E-2</v>
      </c>
      <c r="AV76" s="273" t="s">
        <v>1965</v>
      </c>
      <c r="AW76" s="273"/>
      <c r="AX76" s="274">
        <v>6.1</v>
      </c>
      <c r="AY76" s="273"/>
      <c r="AZ76" s="273" t="s">
        <v>2029</v>
      </c>
      <c r="BA76" s="273" t="s">
        <v>1468</v>
      </c>
      <c r="BB76" s="273" t="s">
        <v>1457</v>
      </c>
      <c r="BC76" s="273" t="s">
        <v>1965</v>
      </c>
      <c r="BD76" s="273"/>
      <c r="BE76" s="273" t="s">
        <v>1965</v>
      </c>
      <c r="BF76" s="273"/>
      <c r="BG76" s="273"/>
      <c r="BH76" s="273" t="s">
        <v>2030</v>
      </c>
      <c r="BI76" s="273" t="s">
        <v>800</v>
      </c>
      <c r="BJ76" s="273" t="s">
        <v>800</v>
      </c>
      <c r="BK76" s="273" t="s">
        <v>801</v>
      </c>
      <c r="BL76" s="273" t="s">
        <v>802</v>
      </c>
      <c r="BM76" s="273" t="s">
        <v>803</v>
      </c>
      <c r="BN76" s="273"/>
      <c r="BO76" s="273" t="s">
        <v>1932</v>
      </c>
      <c r="BP76" s="273"/>
      <c r="BQ76" s="273"/>
    </row>
    <row r="77" spans="1:69" s="3" customFormat="1" ht="18" customHeight="1">
      <c r="A77" s="273" t="s">
        <v>1457</v>
      </c>
      <c r="B77" s="273" t="s">
        <v>2032</v>
      </c>
      <c r="C77" s="273" t="s">
        <v>2033</v>
      </c>
      <c r="D77" s="273" t="s">
        <v>2022</v>
      </c>
      <c r="E77" s="273" t="s">
        <v>2034</v>
      </c>
      <c r="F77" s="273" t="s">
        <v>786</v>
      </c>
      <c r="G77" s="273" t="s">
        <v>786</v>
      </c>
      <c r="H77" s="273" t="s">
        <v>786</v>
      </c>
      <c r="I77" s="274">
        <v>0.28999999999999998</v>
      </c>
      <c r="J77" s="273" t="s">
        <v>804</v>
      </c>
      <c r="K77" s="273" t="s">
        <v>1586</v>
      </c>
      <c r="L77" s="274">
        <v>5.5</v>
      </c>
      <c r="M77" s="273" t="s">
        <v>2029</v>
      </c>
      <c r="N77" s="273" t="s">
        <v>788</v>
      </c>
      <c r="O77" s="273"/>
      <c r="P77" s="273"/>
      <c r="Q77" s="273"/>
      <c r="R77" s="273" t="s">
        <v>789</v>
      </c>
      <c r="S77" s="273" t="s">
        <v>790</v>
      </c>
      <c r="T77" s="273"/>
      <c r="U77" s="273" t="s">
        <v>791</v>
      </c>
      <c r="V77" s="273"/>
      <c r="W77" s="273"/>
      <c r="X77" s="273" t="s">
        <v>1463</v>
      </c>
      <c r="Y77" s="273" t="s">
        <v>1464</v>
      </c>
      <c r="Z77" s="273"/>
      <c r="AA77" s="273"/>
      <c r="AB77" s="273"/>
      <c r="AC77" s="273"/>
      <c r="AD77" s="273"/>
      <c r="AE77" s="273" t="s">
        <v>2030</v>
      </c>
      <c r="AF77" s="273" t="s">
        <v>794</v>
      </c>
      <c r="AG77" s="273" t="s">
        <v>795</v>
      </c>
      <c r="AH77" s="273" t="s">
        <v>786</v>
      </c>
      <c r="AI77" s="273"/>
      <c r="AJ77" s="273"/>
      <c r="AK77" s="273" t="s">
        <v>796</v>
      </c>
      <c r="AL77" s="273" t="s">
        <v>2031</v>
      </c>
      <c r="AM77" s="273" t="s">
        <v>797</v>
      </c>
      <c r="AN77" s="273" t="s">
        <v>43</v>
      </c>
      <c r="AO77" s="273"/>
      <c r="AP77" s="273"/>
      <c r="AQ77" s="273"/>
      <c r="AR77" s="273"/>
      <c r="AS77" s="273" t="s">
        <v>1467</v>
      </c>
      <c r="AT77" s="274">
        <v>1000000</v>
      </c>
      <c r="AU77" s="274">
        <v>0.28999999999999998</v>
      </c>
      <c r="AV77" s="273" t="s">
        <v>1965</v>
      </c>
      <c r="AW77" s="273"/>
      <c r="AX77" s="274">
        <v>5.5</v>
      </c>
      <c r="AY77" s="273"/>
      <c r="AZ77" s="273" t="s">
        <v>2029</v>
      </c>
      <c r="BA77" s="273" t="s">
        <v>1468</v>
      </c>
      <c r="BB77" s="273" t="s">
        <v>1457</v>
      </c>
      <c r="BC77" s="273" t="s">
        <v>1965</v>
      </c>
      <c r="BD77" s="273"/>
      <c r="BE77" s="273" t="s">
        <v>1965</v>
      </c>
      <c r="BF77" s="273"/>
      <c r="BG77" s="273"/>
      <c r="BH77" s="273" t="s">
        <v>2030</v>
      </c>
      <c r="BI77" s="273" t="s">
        <v>800</v>
      </c>
      <c r="BJ77" s="273" t="s">
        <v>800</v>
      </c>
      <c r="BK77" s="273" t="s">
        <v>801</v>
      </c>
      <c r="BL77" s="273" t="s">
        <v>802</v>
      </c>
      <c r="BM77" s="273" t="s">
        <v>803</v>
      </c>
      <c r="BN77" s="273"/>
      <c r="BO77" s="273" t="s">
        <v>1932</v>
      </c>
      <c r="BP77" s="273"/>
      <c r="BQ77" s="273"/>
    </row>
    <row r="78" spans="1:69" s="3" customFormat="1" ht="18" customHeight="1">
      <c r="A78" s="273" t="s">
        <v>2035</v>
      </c>
      <c r="B78" s="273" t="s">
        <v>2036</v>
      </c>
      <c r="C78" s="273" t="s">
        <v>2037</v>
      </c>
      <c r="D78" s="273" t="s">
        <v>2038</v>
      </c>
      <c r="E78" s="273" t="s">
        <v>2039</v>
      </c>
      <c r="F78" s="273" t="s">
        <v>786</v>
      </c>
      <c r="G78" s="273" t="s">
        <v>786</v>
      </c>
      <c r="H78" s="273" t="s">
        <v>786</v>
      </c>
      <c r="I78" s="274">
        <v>1.25</v>
      </c>
      <c r="J78" s="273" t="s">
        <v>11</v>
      </c>
      <c r="K78" s="273" t="s">
        <v>805</v>
      </c>
      <c r="L78" s="274">
        <v>6.58</v>
      </c>
      <c r="M78" s="273" t="s">
        <v>2040</v>
      </c>
      <c r="N78" s="273" t="s">
        <v>788</v>
      </c>
      <c r="O78" s="273"/>
      <c r="P78" s="273"/>
      <c r="Q78" s="273"/>
      <c r="R78" s="273" t="s">
        <v>789</v>
      </c>
      <c r="S78" s="273" t="s">
        <v>790</v>
      </c>
      <c r="T78" s="273"/>
      <c r="U78" s="273" t="s">
        <v>791</v>
      </c>
      <c r="V78" s="274">
        <v>100</v>
      </c>
      <c r="W78" s="273"/>
      <c r="X78" s="273" t="s">
        <v>1749</v>
      </c>
      <c r="Y78" s="273" t="s">
        <v>2041</v>
      </c>
      <c r="Z78" s="273"/>
      <c r="AA78" s="273"/>
      <c r="AB78" s="273"/>
      <c r="AC78" s="273"/>
      <c r="AD78" s="273"/>
      <c r="AE78" s="273" t="s">
        <v>2042</v>
      </c>
      <c r="AF78" s="273" t="s">
        <v>794</v>
      </c>
      <c r="AG78" s="273" t="s">
        <v>795</v>
      </c>
      <c r="AH78" s="273" t="s">
        <v>786</v>
      </c>
      <c r="AI78" s="273"/>
      <c r="AJ78" s="273"/>
      <c r="AK78" s="273" t="s">
        <v>796</v>
      </c>
      <c r="AL78" s="273" t="s">
        <v>2043</v>
      </c>
      <c r="AM78" s="273" t="s">
        <v>797</v>
      </c>
      <c r="AN78" s="273" t="s">
        <v>43</v>
      </c>
      <c r="AO78" s="273"/>
      <c r="AP78" s="273"/>
      <c r="AQ78" s="273"/>
      <c r="AR78" s="273"/>
      <c r="AS78" s="273" t="s">
        <v>2044</v>
      </c>
      <c r="AT78" s="274">
        <v>1000</v>
      </c>
      <c r="AU78" s="274">
        <v>1.25</v>
      </c>
      <c r="AV78" s="273" t="s">
        <v>2004</v>
      </c>
      <c r="AW78" s="273"/>
      <c r="AX78" s="274">
        <v>6.58</v>
      </c>
      <c r="AY78" s="273"/>
      <c r="AZ78" s="273" t="s">
        <v>2045</v>
      </c>
      <c r="BA78" s="273" t="s">
        <v>2046</v>
      </c>
      <c r="BB78" s="273" t="s">
        <v>2035</v>
      </c>
      <c r="BC78" s="273" t="s">
        <v>2004</v>
      </c>
      <c r="BD78" s="273"/>
      <c r="BE78" s="273" t="s">
        <v>2004</v>
      </c>
      <c r="BF78" s="273"/>
      <c r="BG78" s="273"/>
      <c r="BH78" s="273" t="s">
        <v>2047</v>
      </c>
      <c r="BI78" s="273" t="s">
        <v>800</v>
      </c>
      <c r="BJ78" s="273" t="s">
        <v>800</v>
      </c>
      <c r="BK78" s="273" t="s">
        <v>801</v>
      </c>
      <c r="BL78" s="273" t="s">
        <v>802</v>
      </c>
      <c r="BM78" s="273" t="s">
        <v>803</v>
      </c>
      <c r="BN78" s="273"/>
      <c r="BO78" s="273" t="s">
        <v>809</v>
      </c>
      <c r="BP78" s="273"/>
      <c r="BQ78" s="273"/>
    </row>
    <row r="79" spans="1:69" s="3" customFormat="1" ht="18" customHeight="1">
      <c r="A79" s="273" t="s">
        <v>832</v>
      </c>
      <c r="B79" s="273" t="s">
        <v>2048</v>
      </c>
      <c r="C79" s="273" t="s">
        <v>2049</v>
      </c>
      <c r="D79" s="273" t="s">
        <v>2050</v>
      </c>
      <c r="E79" s="273" t="s">
        <v>2051</v>
      </c>
      <c r="F79" s="273" t="s">
        <v>836</v>
      </c>
      <c r="G79" s="273" t="s">
        <v>814</v>
      </c>
      <c r="H79" s="273" t="s">
        <v>786</v>
      </c>
      <c r="I79" s="274">
        <v>0.1</v>
      </c>
      <c r="J79" s="273" t="s">
        <v>11</v>
      </c>
      <c r="K79" s="273" t="s">
        <v>1586</v>
      </c>
      <c r="L79" s="273"/>
      <c r="M79" s="273" t="s">
        <v>2024</v>
      </c>
      <c r="N79" s="273" t="s">
        <v>788</v>
      </c>
      <c r="O79" s="273"/>
      <c r="P79" s="273"/>
      <c r="Q79" s="273"/>
      <c r="R79" s="273"/>
      <c r="S79" s="273" t="s">
        <v>790</v>
      </c>
      <c r="T79" s="273"/>
      <c r="U79" s="273" t="s">
        <v>823</v>
      </c>
      <c r="V79" s="273"/>
      <c r="W79" s="273"/>
      <c r="X79" s="273" t="s">
        <v>828</v>
      </c>
      <c r="Y79" s="273" t="s">
        <v>835</v>
      </c>
      <c r="Z79" s="273"/>
      <c r="AA79" s="273"/>
      <c r="AB79" s="273"/>
      <c r="AC79" s="273"/>
      <c r="AD79" s="273"/>
      <c r="AE79" s="273" t="s">
        <v>2052</v>
      </c>
      <c r="AF79" s="273" t="s">
        <v>794</v>
      </c>
      <c r="AG79" s="273" t="s">
        <v>816</v>
      </c>
      <c r="AH79" s="273" t="s">
        <v>786</v>
      </c>
      <c r="AI79" s="273"/>
      <c r="AJ79" s="273"/>
      <c r="AK79" s="273" t="s">
        <v>796</v>
      </c>
      <c r="AL79" s="273" t="s">
        <v>2025</v>
      </c>
      <c r="AM79" s="273" t="s">
        <v>811</v>
      </c>
      <c r="AN79" s="273" t="s">
        <v>42</v>
      </c>
      <c r="AO79" s="273"/>
      <c r="AP79" s="273"/>
      <c r="AQ79" s="273"/>
      <c r="AR79" s="273"/>
      <c r="AS79" s="273" t="s">
        <v>834</v>
      </c>
      <c r="AT79" s="274">
        <v>100000</v>
      </c>
      <c r="AU79" s="274">
        <v>0.1</v>
      </c>
      <c r="AV79" s="273"/>
      <c r="AW79" s="273"/>
      <c r="AX79" s="274">
        <v>0</v>
      </c>
      <c r="AY79" s="273"/>
      <c r="AZ79" s="273"/>
      <c r="BA79" s="273" t="s">
        <v>833</v>
      </c>
      <c r="BB79" s="273" t="s">
        <v>832</v>
      </c>
      <c r="BC79" s="273" t="s">
        <v>2004</v>
      </c>
      <c r="BD79" s="273"/>
      <c r="BE79" s="273" t="s">
        <v>2004</v>
      </c>
      <c r="BF79" s="273"/>
      <c r="BG79" s="273"/>
      <c r="BH79" s="273" t="s">
        <v>2052</v>
      </c>
      <c r="BI79" s="273" t="s">
        <v>800</v>
      </c>
      <c r="BJ79" s="273" t="s">
        <v>800</v>
      </c>
      <c r="BK79" s="273" t="s">
        <v>801</v>
      </c>
      <c r="BL79" s="273" t="s">
        <v>802</v>
      </c>
      <c r="BM79" s="273" t="s">
        <v>803</v>
      </c>
      <c r="BN79" s="273"/>
      <c r="BO79" s="273"/>
      <c r="BP79" s="273"/>
      <c r="BQ79" s="273"/>
    </row>
    <row r="80" spans="1:69" s="3" customFormat="1" ht="18" customHeight="1">
      <c r="A80" s="273" t="s">
        <v>832</v>
      </c>
      <c r="B80" s="273" t="s">
        <v>2048</v>
      </c>
      <c r="C80" s="273" t="s">
        <v>2053</v>
      </c>
      <c r="D80" s="273" t="s">
        <v>2050</v>
      </c>
      <c r="E80" s="273" t="s">
        <v>2051</v>
      </c>
      <c r="F80" s="273" t="s">
        <v>836</v>
      </c>
      <c r="G80" s="273" t="s">
        <v>814</v>
      </c>
      <c r="H80" s="273" t="s">
        <v>786</v>
      </c>
      <c r="I80" s="274">
        <v>0.1</v>
      </c>
      <c r="J80" s="273" t="s">
        <v>11</v>
      </c>
      <c r="K80" s="273" t="s">
        <v>1586</v>
      </c>
      <c r="L80" s="273"/>
      <c r="M80" s="273" t="s">
        <v>2024</v>
      </c>
      <c r="N80" s="273" t="s">
        <v>788</v>
      </c>
      <c r="O80" s="273"/>
      <c r="P80" s="273"/>
      <c r="Q80" s="273"/>
      <c r="R80" s="273"/>
      <c r="S80" s="273" t="s">
        <v>790</v>
      </c>
      <c r="T80" s="273"/>
      <c r="U80" s="273" t="s">
        <v>791</v>
      </c>
      <c r="V80" s="273"/>
      <c r="W80" s="273"/>
      <c r="X80" s="273" t="s">
        <v>828</v>
      </c>
      <c r="Y80" s="273" t="s">
        <v>835</v>
      </c>
      <c r="Z80" s="273"/>
      <c r="AA80" s="273"/>
      <c r="AB80" s="273"/>
      <c r="AC80" s="273"/>
      <c r="AD80" s="273"/>
      <c r="AE80" s="273" t="s">
        <v>2052</v>
      </c>
      <c r="AF80" s="273" t="s">
        <v>794</v>
      </c>
      <c r="AG80" s="273" t="s">
        <v>816</v>
      </c>
      <c r="AH80" s="273" t="s">
        <v>786</v>
      </c>
      <c r="AI80" s="273"/>
      <c r="AJ80" s="273"/>
      <c r="AK80" s="273" t="s">
        <v>796</v>
      </c>
      <c r="AL80" s="273" t="s">
        <v>2025</v>
      </c>
      <c r="AM80" s="273" t="s">
        <v>811</v>
      </c>
      <c r="AN80" s="273" t="s">
        <v>42</v>
      </c>
      <c r="AO80" s="273"/>
      <c r="AP80" s="273"/>
      <c r="AQ80" s="273"/>
      <c r="AR80" s="273"/>
      <c r="AS80" s="273" t="s">
        <v>834</v>
      </c>
      <c r="AT80" s="274">
        <v>100000</v>
      </c>
      <c r="AU80" s="274">
        <v>0.1</v>
      </c>
      <c r="AV80" s="273"/>
      <c r="AW80" s="273"/>
      <c r="AX80" s="274">
        <v>0</v>
      </c>
      <c r="AY80" s="273"/>
      <c r="AZ80" s="273"/>
      <c r="BA80" s="273" t="s">
        <v>833</v>
      </c>
      <c r="BB80" s="273" t="s">
        <v>832</v>
      </c>
      <c r="BC80" s="273" t="s">
        <v>2004</v>
      </c>
      <c r="BD80" s="273"/>
      <c r="BE80" s="273" t="s">
        <v>2004</v>
      </c>
      <c r="BF80" s="273"/>
      <c r="BG80" s="273"/>
      <c r="BH80" s="273" t="s">
        <v>2052</v>
      </c>
      <c r="BI80" s="273" t="s">
        <v>800</v>
      </c>
      <c r="BJ80" s="273" t="s">
        <v>800</v>
      </c>
      <c r="BK80" s="273" t="s">
        <v>801</v>
      </c>
      <c r="BL80" s="273" t="s">
        <v>802</v>
      </c>
      <c r="BM80" s="273" t="s">
        <v>803</v>
      </c>
      <c r="BN80" s="273"/>
      <c r="BO80" s="273"/>
      <c r="BP80" s="273"/>
      <c r="BQ80" s="273"/>
    </row>
    <row r="81" spans="1:69" s="3" customFormat="1" ht="18" customHeight="1">
      <c r="A81" s="273" t="s">
        <v>1797</v>
      </c>
      <c r="B81" s="273" t="s">
        <v>2054</v>
      </c>
      <c r="C81" s="273" t="s">
        <v>2055</v>
      </c>
      <c r="D81" s="273" t="s">
        <v>2056</v>
      </c>
      <c r="E81" s="273" t="s">
        <v>2057</v>
      </c>
      <c r="F81" s="273" t="s">
        <v>1801</v>
      </c>
      <c r="G81" s="273" t="s">
        <v>1506</v>
      </c>
      <c r="H81" s="273" t="s">
        <v>786</v>
      </c>
      <c r="I81" s="274">
        <v>4</v>
      </c>
      <c r="J81" s="273" t="s">
        <v>804</v>
      </c>
      <c r="K81" s="273" t="s">
        <v>1802</v>
      </c>
      <c r="L81" s="273"/>
      <c r="M81" s="273" t="s">
        <v>2058</v>
      </c>
      <c r="N81" s="273" t="s">
        <v>788</v>
      </c>
      <c r="O81" s="273"/>
      <c r="P81" s="273"/>
      <c r="Q81" s="273"/>
      <c r="R81" s="273" t="s">
        <v>789</v>
      </c>
      <c r="S81" s="273" t="s">
        <v>1487</v>
      </c>
      <c r="T81" s="273"/>
      <c r="U81" s="273" t="s">
        <v>791</v>
      </c>
      <c r="V81" s="273"/>
      <c r="W81" s="273"/>
      <c r="X81" s="273" t="s">
        <v>1463</v>
      </c>
      <c r="Y81" s="273" t="s">
        <v>1464</v>
      </c>
      <c r="Z81" s="273"/>
      <c r="AA81" s="273"/>
      <c r="AB81" s="273"/>
      <c r="AC81" s="273"/>
      <c r="AD81" s="273"/>
      <c r="AE81" s="273" t="s">
        <v>1488</v>
      </c>
      <c r="AF81" s="273" t="s">
        <v>794</v>
      </c>
      <c r="AG81" s="273" t="s">
        <v>795</v>
      </c>
      <c r="AH81" s="273" t="s">
        <v>786</v>
      </c>
      <c r="AI81" s="273"/>
      <c r="AJ81" s="273"/>
      <c r="AK81" s="273" t="s">
        <v>796</v>
      </c>
      <c r="AL81" s="273" t="s">
        <v>2059</v>
      </c>
      <c r="AM81" s="273" t="s">
        <v>1529</v>
      </c>
      <c r="AN81" s="273" t="s">
        <v>42</v>
      </c>
      <c r="AO81" s="273"/>
      <c r="AP81" s="273"/>
      <c r="AQ81" s="273"/>
      <c r="AR81" s="273"/>
      <c r="AS81" s="273" t="s">
        <v>1806</v>
      </c>
      <c r="AT81" s="274">
        <v>1000000</v>
      </c>
      <c r="AU81" s="274">
        <v>4</v>
      </c>
      <c r="AV81" s="273"/>
      <c r="AW81" s="273"/>
      <c r="AX81" s="274">
        <v>0</v>
      </c>
      <c r="AY81" s="273"/>
      <c r="AZ81" s="273"/>
      <c r="BA81" s="273" t="s">
        <v>2060</v>
      </c>
      <c r="BB81" s="273"/>
      <c r="BC81" s="273" t="s">
        <v>2022</v>
      </c>
      <c r="BD81" s="273"/>
      <c r="BE81" s="273" t="s">
        <v>2022</v>
      </c>
      <c r="BF81" s="273"/>
      <c r="BG81" s="273"/>
      <c r="BH81" s="273" t="s">
        <v>1488</v>
      </c>
      <c r="BI81" s="273" t="s">
        <v>800</v>
      </c>
      <c r="BJ81" s="273" t="s">
        <v>800</v>
      </c>
      <c r="BK81" s="273" t="s">
        <v>801</v>
      </c>
      <c r="BL81" s="273" t="s">
        <v>802</v>
      </c>
      <c r="BM81" s="273" t="s">
        <v>1962</v>
      </c>
      <c r="BN81" s="273"/>
      <c r="BO81" s="273"/>
      <c r="BP81" s="273"/>
      <c r="BQ81" s="273"/>
    </row>
    <row r="82" spans="1:69" s="3" customFormat="1" ht="18" customHeight="1">
      <c r="A82" s="273" t="s">
        <v>1457</v>
      </c>
      <c r="B82" s="273" t="s">
        <v>2061</v>
      </c>
      <c r="C82" s="273" t="s">
        <v>2062</v>
      </c>
      <c r="D82" s="273" t="s">
        <v>2063</v>
      </c>
      <c r="E82" s="273" t="s">
        <v>2064</v>
      </c>
      <c r="F82" s="273" t="s">
        <v>786</v>
      </c>
      <c r="G82" s="273" t="s">
        <v>786</v>
      </c>
      <c r="H82" s="273" t="s">
        <v>786</v>
      </c>
      <c r="I82" s="274">
        <v>0.15</v>
      </c>
      <c r="J82" s="273" t="s">
        <v>11</v>
      </c>
      <c r="K82" s="273" t="s">
        <v>1872</v>
      </c>
      <c r="L82" s="274">
        <v>6.05</v>
      </c>
      <c r="M82" s="273" t="s">
        <v>2065</v>
      </c>
      <c r="N82" s="273" t="s">
        <v>788</v>
      </c>
      <c r="O82" s="273"/>
      <c r="P82" s="273"/>
      <c r="Q82" s="273"/>
      <c r="R82" s="273"/>
      <c r="S82" s="273" t="s">
        <v>790</v>
      </c>
      <c r="T82" s="273"/>
      <c r="U82" s="273" t="s">
        <v>791</v>
      </c>
      <c r="V82" s="273"/>
      <c r="W82" s="273"/>
      <c r="X82" s="273" t="s">
        <v>1463</v>
      </c>
      <c r="Y82" s="273" t="s">
        <v>1464</v>
      </c>
      <c r="Z82" s="273"/>
      <c r="AA82" s="273"/>
      <c r="AB82" s="273"/>
      <c r="AC82" s="273"/>
      <c r="AD82" s="273"/>
      <c r="AE82" s="273"/>
      <c r="AF82" s="273" t="s">
        <v>794</v>
      </c>
      <c r="AG82" s="273" t="s">
        <v>795</v>
      </c>
      <c r="AH82" s="273" t="s">
        <v>786</v>
      </c>
      <c r="AI82" s="273"/>
      <c r="AJ82" s="273"/>
      <c r="AK82" s="273" t="s">
        <v>796</v>
      </c>
      <c r="AL82" s="273" t="s">
        <v>2066</v>
      </c>
      <c r="AM82" s="273" t="s">
        <v>797</v>
      </c>
      <c r="AN82" s="273" t="s">
        <v>43</v>
      </c>
      <c r="AO82" s="273"/>
      <c r="AP82" s="273"/>
      <c r="AQ82" s="273"/>
      <c r="AR82" s="273"/>
      <c r="AS82" s="273" t="s">
        <v>1467</v>
      </c>
      <c r="AT82" s="274">
        <v>1000</v>
      </c>
      <c r="AU82" s="274">
        <v>0.15</v>
      </c>
      <c r="AV82" s="273" t="s">
        <v>2067</v>
      </c>
      <c r="AW82" s="273"/>
      <c r="AX82" s="274">
        <v>6.05</v>
      </c>
      <c r="AY82" s="273"/>
      <c r="AZ82" s="273" t="s">
        <v>2065</v>
      </c>
      <c r="BA82" s="273" t="s">
        <v>1468</v>
      </c>
      <c r="BB82" s="273" t="s">
        <v>1457</v>
      </c>
      <c r="BC82" s="273" t="s">
        <v>2067</v>
      </c>
      <c r="BD82" s="273"/>
      <c r="BE82" s="273" t="s">
        <v>2067</v>
      </c>
      <c r="BF82" s="273"/>
      <c r="BG82" s="273"/>
      <c r="BH82" s="273" t="s">
        <v>458</v>
      </c>
      <c r="BI82" s="273" t="s">
        <v>800</v>
      </c>
      <c r="BJ82" s="273" t="s">
        <v>800</v>
      </c>
      <c r="BK82" s="273" t="s">
        <v>801</v>
      </c>
      <c r="BL82" s="273" t="s">
        <v>802</v>
      </c>
      <c r="BM82" s="273" t="s">
        <v>803</v>
      </c>
      <c r="BN82" s="273"/>
      <c r="BO82" s="273" t="s">
        <v>1932</v>
      </c>
      <c r="BP82" s="273"/>
      <c r="BQ82" s="273"/>
    </row>
    <row r="83" spans="1:69" s="3" customFormat="1" ht="18" customHeight="1">
      <c r="A83" s="273" t="s">
        <v>2068</v>
      </c>
      <c r="B83" s="273" t="s">
        <v>2069</v>
      </c>
      <c r="C83" s="273" t="s">
        <v>2070</v>
      </c>
      <c r="D83" s="273" t="s">
        <v>2071</v>
      </c>
      <c r="E83" s="273" t="s">
        <v>2072</v>
      </c>
      <c r="F83" s="273" t="s">
        <v>786</v>
      </c>
      <c r="G83" s="273" t="s">
        <v>786</v>
      </c>
      <c r="H83" s="273" t="s">
        <v>786</v>
      </c>
      <c r="I83" s="274">
        <v>2</v>
      </c>
      <c r="J83" s="273" t="s">
        <v>11</v>
      </c>
      <c r="K83" s="273" t="s">
        <v>1586</v>
      </c>
      <c r="L83" s="274">
        <v>6.7</v>
      </c>
      <c r="M83" s="273" t="s">
        <v>2073</v>
      </c>
      <c r="N83" s="273" t="s">
        <v>788</v>
      </c>
      <c r="O83" s="273"/>
      <c r="P83" s="273"/>
      <c r="Q83" s="273"/>
      <c r="R83" s="273"/>
      <c r="S83" s="273" t="s">
        <v>790</v>
      </c>
      <c r="T83" s="273"/>
      <c r="U83" s="273" t="s">
        <v>791</v>
      </c>
      <c r="V83" s="274">
        <v>100</v>
      </c>
      <c r="W83" s="273"/>
      <c r="X83" s="273" t="s">
        <v>828</v>
      </c>
      <c r="Y83" s="273" t="s">
        <v>2074</v>
      </c>
      <c r="Z83" s="273"/>
      <c r="AA83" s="273"/>
      <c r="AB83" s="273"/>
      <c r="AC83" s="273"/>
      <c r="AD83" s="273"/>
      <c r="AE83" s="273"/>
      <c r="AF83" s="273" t="s">
        <v>794</v>
      </c>
      <c r="AG83" s="273" t="s">
        <v>795</v>
      </c>
      <c r="AH83" s="273" t="s">
        <v>786</v>
      </c>
      <c r="AI83" s="273"/>
      <c r="AJ83" s="273"/>
      <c r="AK83" s="273" t="s">
        <v>796</v>
      </c>
      <c r="AL83" s="273" t="s">
        <v>919</v>
      </c>
      <c r="AM83" s="273" t="s">
        <v>2075</v>
      </c>
      <c r="AN83" s="273" t="s">
        <v>43</v>
      </c>
      <c r="AO83" s="273"/>
      <c r="AP83" s="273"/>
      <c r="AQ83" s="273"/>
      <c r="AR83" s="273"/>
      <c r="AS83" s="273" t="s">
        <v>2076</v>
      </c>
      <c r="AT83" s="274">
        <v>500000</v>
      </c>
      <c r="AU83" s="274">
        <v>2</v>
      </c>
      <c r="AV83" s="273" t="s">
        <v>2077</v>
      </c>
      <c r="AW83" s="273"/>
      <c r="AX83" s="274">
        <v>6.7</v>
      </c>
      <c r="AY83" s="273"/>
      <c r="AZ83" s="273" t="s">
        <v>2073</v>
      </c>
      <c r="BA83" s="273" t="s">
        <v>2078</v>
      </c>
      <c r="BB83" s="273" t="s">
        <v>2068</v>
      </c>
      <c r="BC83" s="273" t="s">
        <v>2077</v>
      </c>
      <c r="BD83" s="273"/>
      <c r="BE83" s="273" t="s">
        <v>2077</v>
      </c>
      <c r="BF83" s="273"/>
      <c r="BG83" s="273"/>
      <c r="BH83" s="273" t="s">
        <v>458</v>
      </c>
      <c r="BI83" s="273" t="s">
        <v>800</v>
      </c>
      <c r="BJ83" s="273" t="s">
        <v>800</v>
      </c>
      <c r="BK83" s="273" t="s">
        <v>801</v>
      </c>
      <c r="BL83" s="273" t="s">
        <v>802</v>
      </c>
      <c r="BM83" s="273" t="s">
        <v>803</v>
      </c>
      <c r="BN83" s="273"/>
      <c r="BO83" s="273" t="s">
        <v>1932</v>
      </c>
      <c r="BP83" s="273"/>
      <c r="BQ83" s="273"/>
    </row>
    <row r="84" spans="1:69" s="3" customFormat="1" ht="18" customHeight="1">
      <c r="A84" s="273" t="s">
        <v>785</v>
      </c>
      <c r="B84" s="273" t="s">
        <v>2079</v>
      </c>
      <c r="C84" s="273" t="s">
        <v>2080</v>
      </c>
      <c r="D84" s="273" t="s">
        <v>2071</v>
      </c>
      <c r="E84" s="273" t="s">
        <v>2081</v>
      </c>
      <c r="F84" s="273" t="s">
        <v>786</v>
      </c>
      <c r="G84" s="273" t="s">
        <v>786</v>
      </c>
      <c r="H84" s="273" t="s">
        <v>786</v>
      </c>
      <c r="I84" s="274">
        <v>0.05</v>
      </c>
      <c r="J84" s="273" t="s">
        <v>804</v>
      </c>
      <c r="K84" s="273" t="s">
        <v>805</v>
      </c>
      <c r="L84" s="274">
        <v>5.2</v>
      </c>
      <c r="M84" s="273" t="s">
        <v>2082</v>
      </c>
      <c r="N84" s="273" t="s">
        <v>788</v>
      </c>
      <c r="O84" s="273"/>
      <c r="P84" s="273"/>
      <c r="Q84" s="273"/>
      <c r="R84" s="273" t="s">
        <v>789</v>
      </c>
      <c r="S84" s="273" t="s">
        <v>790</v>
      </c>
      <c r="T84" s="273"/>
      <c r="U84" s="273" t="s">
        <v>823</v>
      </c>
      <c r="V84" s="274">
        <v>100</v>
      </c>
      <c r="W84" s="273"/>
      <c r="X84" s="273" t="s">
        <v>792</v>
      </c>
      <c r="Y84" s="273"/>
      <c r="Z84" s="273"/>
      <c r="AA84" s="273"/>
      <c r="AB84" s="273"/>
      <c r="AC84" s="273"/>
      <c r="AD84" s="273"/>
      <c r="AE84" s="273"/>
      <c r="AF84" s="273" t="s">
        <v>794</v>
      </c>
      <c r="AG84" s="273" t="s">
        <v>795</v>
      </c>
      <c r="AH84" s="273" t="s">
        <v>786</v>
      </c>
      <c r="AI84" s="273"/>
      <c r="AJ84" s="273"/>
      <c r="AK84" s="273" t="s">
        <v>796</v>
      </c>
      <c r="AL84" s="273" t="s">
        <v>2083</v>
      </c>
      <c r="AM84" s="273" t="s">
        <v>797</v>
      </c>
      <c r="AN84" s="273" t="s">
        <v>43</v>
      </c>
      <c r="AO84" s="273"/>
      <c r="AP84" s="273"/>
      <c r="AQ84" s="273"/>
      <c r="AR84" s="273"/>
      <c r="AS84" s="273" t="s">
        <v>798</v>
      </c>
      <c r="AT84" s="274">
        <v>5000000</v>
      </c>
      <c r="AU84" s="274">
        <v>0.05</v>
      </c>
      <c r="AV84" s="273" t="s">
        <v>2077</v>
      </c>
      <c r="AW84" s="273"/>
      <c r="AX84" s="274">
        <v>5.2</v>
      </c>
      <c r="AY84" s="273"/>
      <c r="AZ84" s="273" t="s">
        <v>2082</v>
      </c>
      <c r="BA84" s="273" t="s">
        <v>799</v>
      </c>
      <c r="BB84" s="273" t="s">
        <v>785</v>
      </c>
      <c r="BC84" s="273" t="s">
        <v>2077</v>
      </c>
      <c r="BD84" s="273"/>
      <c r="BE84" s="273" t="s">
        <v>2077</v>
      </c>
      <c r="BF84" s="273"/>
      <c r="BG84" s="273"/>
      <c r="BH84" s="273" t="s">
        <v>458</v>
      </c>
      <c r="BI84" s="273" t="s">
        <v>800</v>
      </c>
      <c r="BJ84" s="273" t="s">
        <v>800</v>
      </c>
      <c r="BK84" s="273" t="s">
        <v>801</v>
      </c>
      <c r="BL84" s="273" t="s">
        <v>802</v>
      </c>
      <c r="BM84" s="273" t="s">
        <v>803</v>
      </c>
      <c r="BN84" s="273"/>
      <c r="BO84" s="273" t="s">
        <v>1932</v>
      </c>
      <c r="BP84" s="273"/>
      <c r="BQ84" s="273"/>
    </row>
    <row r="85" spans="1:69" s="3" customFormat="1" ht="18" customHeight="1">
      <c r="A85" s="273" t="s">
        <v>1519</v>
      </c>
      <c r="B85" s="273" t="s">
        <v>2084</v>
      </c>
      <c r="C85" s="273" t="s">
        <v>2085</v>
      </c>
      <c r="D85" s="273" t="s">
        <v>2086</v>
      </c>
      <c r="E85" s="273" t="s">
        <v>2087</v>
      </c>
      <c r="F85" s="273" t="s">
        <v>1524</v>
      </c>
      <c r="G85" s="273" t="s">
        <v>814</v>
      </c>
      <c r="H85" s="273" t="s">
        <v>786</v>
      </c>
      <c r="I85" s="274">
        <v>0.01</v>
      </c>
      <c r="J85" s="273" t="s">
        <v>11</v>
      </c>
      <c r="K85" s="273" t="s">
        <v>2088</v>
      </c>
      <c r="L85" s="274">
        <v>6.8</v>
      </c>
      <c r="M85" s="273" t="s">
        <v>2089</v>
      </c>
      <c r="N85" s="273" t="s">
        <v>788</v>
      </c>
      <c r="O85" s="273"/>
      <c r="P85" s="273"/>
      <c r="Q85" s="273"/>
      <c r="R85" s="273"/>
      <c r="S85" s="273" t="s">
        <v>1487</v>
      </c>
      <c r="T85" s="273"/>
      <c r="U85" s="273" t="s">
        <v>791</v>
      </c>
      <c r="V85" s="274">
        <v>11.023099999999999</v>
      </c>
      <c r="W85" s="273"/>
      <c r="X85" s="273" t="s">
        <v>1463</v>
      </c>
      <c r="Y85" s="273" t="s">
        <v>1464</v>
      </c>
      <c r="Z85" s="273"/>
      <c r="AA85" s="273"/>
      <c r="AB85" s="273"/>
      <c r="AC85" s="273"/>
      <c r="AD85" s="273"/>
      <c r="AE85" s="273"/>
      <c r="AF85" s="273" t="s">
        <v>794</v>
      </c>
      <c r="AG85" s="273" t="s">
        <v>816</v>
      </c>
      <c r="AH85" s="273" t="s">
        <v>786</v>
      </c>
      <c r="AI85" s="273"/>
      <c r="AJ85" s="273"/>
      <c r="AK85" s="273" t="s">
        <v>796</v>
      </c>
      <c r="AL85" s="273" t="s">
        <v>2090</v>
      </c>
      <c r="AM85" s="273" t="s">
        <v>1529</v>
      </c>
      <c r="AN85" s="273" t="s">
        <v>42</v>
      </c>
      <c r="AO85" s="273"/>
      <c r="AP85" s="273"/>
      <c r="AQ85" s="273"/>
      <c r="AR85" s="273"/>
      <c r="AS85" s="273" t="s">
        <v>1530</v>
      </c>
      <c r="AT85" s="274">
        <v>1000</v>
      </c>
      <c r="AU85" s="274">
        <v>0.01</v>
      </c>
      <c r="AV85" s="273" t="s">
        <v>2077</v>
      </c>
      <c r="AW85" s="273" t="s">
        <v>2091</v>
      </c>
      <c r="AX85" s="274">
        <v>6.8</v>
      </c>
      <c r="AY85" s="273"/>
      <c r="AZ85" s="273" t="s">
        <v>2089</v>
      </c>
      <c r="BA85" s="273" t="s">
        <v>1556</v>
      </c>
      <c r="BB85" s="273"/>
      <c r="BC85" s="273" t="s">
        <v>2077</v>
      </c>
      <c r="BD85" s="273"/>
      <c r="BE85" s="273" t="s">
        <v>2077</v>
      </c>
      <c r="BF85" s="273"/>
      <c r="BG85" s="273"/>
      <c r="BH85" s="273" t="s">
        <v>458</v>
      </c>
      <c r="BI85" s="273" t="s">
        <v>800</v>
      </c>
      <c r="BJ85" s="273" t="s">
        <v>800</v>
      </c>
      <c r="BK85" s="273" t="s">
        <v>801</v>
      </c>
      <c r="BL85" s="273" t="s">
        <v>802</v>
      </c>
      <c r="BM85" s="273" t="s">
        <v>1541</v>
      </c>
      <c r="BN85" s="273"/>
      <c r="BO85" s="273" t="s">
        <v>1932</v>
      </c>
      <c r="BP85" s="273"/>
      <c r="BQ85" s="273"/>
    </row>
    <row r="86" spans="1:69" s="3" customFormat="1" ht="18" customHeight="1">
      <c r="A86" s="273" t="s">
        <v>1457</v>
      </c>
      <c r="B86" s="273" t="s">
        <v>2092</v>
      </c>
      <c r="C86" s="273" t="s">
        <v>2093</v>
      </c>
      <c r="D86" s="273" t="s">
        <v>2094</v>
      </c>
      <c r="E86" s="273" t="s">
        <v>2095</v>
      </c>
      <c r="F86" s="273" t="s">
        <v>786</v>
      </c>
      <c r="G86" s="273" t="s">
        <v>786</v>
      </c>
      <c r="H86" s="273" t="s">
        <v>786</v>
      </c>
      <c r="I86" s="274">
        <v>0.15</v>
      </c>
      <c r="J86" s="273" t="s">
        <v>11</v>
      </c>
      <c r="K86" s="273" t="s">
        <v>805</v>
      </c>
      <c r="L86" s="273"/>
      <c r="M86" s="273" t="s">
        <v>2082</v>
      </c>
      <c r="N86" s="273" t="s">
        <v>788</v>
      </c>
      <c r="O86" s="273"/>
      <c r="P86" s="273"/>
      <c r="Q86" s="273"/>
      <c r="R86" s="273" t="s">
        <v>789</v>
      </c>
      <c r="S86" s="273" t="s">
        <v>790</v>
      </c>
      <c r="T86" s="273"/>
      <c r="U86" s="273" t="s">
        <v>791</v>
      </c>
      <c r="V86" s="273"/>
      <c r="W86" s="273"/>
      <c r="X86" s="273" t="s">
        <v>1463</v>
      </c>
      <c r="Y86" s="273" t="s">
        <v>1464</v>
      </c>
      <c r="Z86" s="273"/>
      <c r="AA86" s="273"/>
      <c r="AB86" s="273"/>
      <c r="AC86" s="273"/>
      <c r="AD86" s="273"/>
      <c r="AE86" s="273"/>
      <c r="AF86" s="273" t="s">
        <v>794</v>
      </c>
      <c r="AG86" s="273" t="s">
        <v>795</v>
      </c>
      <c r="AH86" s="273" t="s">
        <v>786</v>
      </c>
      <c r="AI86" s="273"/>
      <c r="AJ86" s="273"/>
      <c r="AK86" s="273" t="s">
        <v>796</v>
      </c>
      <c r="AL86" s="273" t="s">
        <v>2083</v>
      </c>
      <c r="AM86" s="273" t="s">
        <v>797</v>
      </c>
      <c r="AN86" s="273" t="s">
        <v>43</v>
      </c>
      <c r="AO86" s="273"/>
      <c r="AP86" s="273"/>
      <c r="AQ86" s="273"/>
      <c r="AR86" s="273"/>
      <c r="AS86" s="273" t="s">
        <v>1467</v>
      </c>
      <c r="AT86" s="274">
        <v>1000</v>
      </c>
      <c r="AU86" s="274">
        <v>0.15</v>
      </c>
      <c r="AV86" s="273" t="s">
        <v>2077</v>
      </c>
      <c r="AW86" s="273"/>
      <c r="AX86" s="274">
        <v>6.25</v>
      </c>
      <c r="AY86" s="273" t="s">
        <v>2096</v>
      </c>
      <c r="AZ86" s="273" t="s">
        <v>1418</v>
      </c>
      <c r="BA86" s="273" t="s">
        <v>1468</v>
      </c>
      <c r="BB86" s="273" t="s">
        <v>1457</v>
      </c>
      <c r="BC86" s="273" t="s">
        <v>2077</v>
      </c>
      <c r="BD86" s="273"/>
      <c r="BE86" s="273" t="s">
        <v>2077</v>
      </c>
      <c r="BF86" s="273"/>
      <c r="BG86" s="273"/>
      <c r="BH86" s="273" t="s">
        <v>458</v>
      </c>
      <c r="BI86" s="273" t="s">
        <v>800</v>
      </c>
      <c r="BJ86" s="273" t="s">
        <v>800</v>
      </c>
      <c r="BK86" s="273" t="s">
        <v>1516</v>
      </c>
      <c r="BL86" s="273" t="s">
        <v>802</v>
      </c>
      <c r="BM86" s="273" t="s">
        <v>803</v>
      </c>
      <c r="BN86" s="273"/>
      <c r="BO86" s="273" t="s">
        <v>1517</v>
      </c>
      <c r="BP86" s="273"/>
      <c r="BQ86" s="273"/>
    </row>
    <row r="87" spans="1:69" s="3" customFormat="1" ht="18" customHeight="1">
      <c r="A87" s="273" t="s">
        <v>1457</v>
      </c>
      <c r="B87" s="273" t="s">
        <v>2092</v>
      </c>
      <c r="C87" s="273" t="s">
        <v>2097</v>
      </c>
      <c r="D87" s="273" t="s">
        <v>2094</v>
      </c>
      <c r="E87" s="273" t="s">
        <v>2095</v>
      </c>
      <c r="F87" s="273" t="s">
        <v>786</v>
      </c>
      <c r="G87" s="273" t="s">
        <v>786</v>
      </c>
      <c r="H87" s="273" t="s">
        <v>786</v>
      </c>
      <c r="I87" s="274">
        <v>0.1</v>
      </c>
      <c r="J87" s="273" t="s">
        <v>11</v>
      </c>
      <c r="K87" s="273" t="s">
        <v>805</v>
      </c>
      <c r="L87" s="273"/>
      <c r="M87" s="273" t="s">
        <v>2082</v>
      </c>
      <c r="N87" s="273" t="s">
        <v>788</v>
      </c>
      <c r="O87" s="273"/>
      <c r="P87" s="273"/>
      <c r="Q87" s="273"/>
      <c r="R87" s="273" t="s">
        <v>789</v>
      </c>
      <c r="S87" s="273" t="s">
        <v>790</v>
      </c>
      <c r="T87" s="273"/>
      <c r="U87" s="273" t="s">
        <v>791</v>
      </c>
      <c r="V87" s="273"/>
      <c r="W87" s="273"/>
      <c r="X87" s="273" t="s">
        <v>1463</v>
      </c>
      <c r="Y87" s="273" t="s">
        <v>1464</v>
      </c>
      <c r="Z87" s="273"/>
      <c r="AA87" s="273"/>
      <c r="AB87" s="273"/>
      <c r="AC87" s="273"/>
      <c r="AD87" s="273"/>
      <c r="AE87" s="273"/>
      <c r="AF87" s="273" t="s">
        <v>794</v>
      </c>
      <c r="AG87" s="273" t="s">
        <v>795</v>
      </c>
      <c r="AH87" s="273" t="s">
        <v>786</v>
      </c>
      <c r="AI87" s="273"/>
      <c r="AJ87" s="273"/>
      <c r="AK87" s="273" t="s">
        <v>796</v>
      </c>
      <c r="AL87" s="273" t="s">
        <v>2083</v>
      </c>
      <c r="AM87" s="273" t="s">
        <v>797</v>
      </c>
      <c r="AN87" s="273" t="s">
        <v>43</v>
      </c>
      <c r="AO87" s="273"/>
      <c r="AP87" s="273"/>
      <c r="AQ87" s="273"/>
      <c r="AR87" s="273"/>
      <c r="AS87" s="273" t="s">
        <v>1467</v>
      </c>
      <c r="AT87" s="274">
        <v>1000</v>
      </c>
      <c r="AU87" s="274">
        <v>0.1</v>
      </c>
      <c r="AV87" s="273" t="s">
        <v>2077</v>
      </c>
      <c r="AW87" s="273"/>
      <c r="AX87" s="274">
        <v>6.25</v>
      </c>
      <c r="AY87" s="273" t="s">
        <v>2096</v>
      </c>
      <c r="AZ87" s="273" t="s">
        <v>1418</v>
      </c>
      <c r="BA87" s="273" t="s">
        <v>1468</v>
      </c>
      <c r="BB87" s="273" t="s">
        <v>1457</v>
      </c>
      <c r="BC87" s="273" t="s">
        <v>2077</v>
      </c>
      <c r="BD87" s="273"/>
      <c r="BE87" s="273" t="s">
        <v>2077</v>
      </c>
      <c r="BF87" s="273"/>
      <c r="BG87" s="273"/>
      <c r="BH87" s="273" t="s">
        <v>458</v>
      </c>
      <c r="BI87" s="273" t="s">
        <v>800</v>
      </c>
      <c r="BJ87" s="273" t="s">
        <v>800</v>
      </c>
      <c r="BK87" s="273" t="s">
        <v>1516</v>
      </c>
      <c r="BL87" s="273" t="s">
        <v>802</v>
      </c>
      <c r="BM87" s="273" t="s">
        <v>803</v>
      </c>
      <c r="BN87" s="273"/>
      <c r="BO87" s="273" t="s">
        <v>1517</v>
      </c>
      <c r="BP87" s="273"/>
      <c r="BQ87" s="273"/>
    </row>
    <row r="88" spans="1:69" s="3" customFormat="1" ht="18" customHeight="1">
      <c r="A88" s="273" t="s">
        <v>1519</v>
      </c>
      <c r="B88" s="273" t="s">
        <v>2098</v>
      </c>
      <c r="C88" s="273" t="s">
        <v>2099</v>
      </c>
      <c r="D88" s="273" t="s">
        <v>2100</v>
      </c>
      <c r="E88" s="273" t="s">
        <v>2101</v>
      </c>
      <c r="F88" s="273" t="s">
        <v>1524</v>
      </c>
      <c r="G88" s="273" t="s">
        <v>814</v>
      </c>
      <c r="H88" s="273" t="s">
        <v>786</v>
      </c>
      <c r="I88" s="274">
        <v>0.01</v>
      </c>
      <c r="J88" s="273" t="s">
        <v>11</v>
      </c>
      <c r="K88" s="273" t="s">
        <v>1586</v>
      </c>
      <c r="L88" s="274">
        <v>11</v>
      </c>
      <c r="M88" s="273" t="s">
        <v>2102</v>
      </c>
      <c r="N88" s="273" t="s">
        <v>788</v>
      </c>
      <c r="O88" s="273"/>
      <c r="P88" s="273"/>
      <c r="Q88" s="273"/>
      <c r="R88" s="273"/>
      <c r="S88" s="273" t="s">
        <v>1487</v>
      </c>
      <c r="T88" s="273"/>
      <c r="U88" s="273" t="s">
        <v>791</v>
      </c>
      <c r="V88" s="274">
        <v>90.690100000000001</v>
      </c>
      <c r="W88" s="273"/>
      <c r="X88" s="273" t="s">
        <v>1463</v>
      </c>
      <c r="Y88" s="273" t="s">
        <v>1464</v>
      </c>
      <c r="Z88" s="273"/>
      <c r="AA88" s="273"/>
      <c r="AB88" s="273"/>
      <c r="AC88" s="273"/>
      <c r="AD88" s="273"/>
      <c r="AE88" s="273"/>
      <c r="AF88" s="273" t="s">
        <v>794</v>
      </c>
      <c r="AG88" s="273" t="s">
        <v>816</v>
      </c>
      <c r="AH88" s="273" t="s">
        <v>786</v>
      </c>
      <c r="AI88" s="273"/>
      <c r="AJ88" s="273"/>
      <c r="AK88" s="273" t="s">
        <v>796</v>
      </c>
      <c r="AL88" s="273" t="s">
        <v>2103</v>
      </c>
      <c r="AM88" s="273" t="s">
        <v>1529</v>
      </c>
      <c r="AN88" s="273" t="s">
        <v>42</v>
      </c>
      <c r="AO88" s="273"/>
      <c r="AP88" s="273"/>
      <c r="AQ88" s="273"/>
      <c r="AR88" s="273"/>
      <c r="AS88" s="273" t="s">
        <v>1530</v>
      </c>
      <c r="AT88" s="274">
        <v>1000</v>
      </c>
      <c r="AU88" s="274">
        <v>0.01</v>
      </c>
      <c r="AV88" s="273" t="s">
        <v>2071</v>
      </c>
      <c r="AW88" s="273" t="s">
        <v>2091</v>
      </c>
      <c r="AX88" s="274">
        <v>11</v>
      </c>
      <c r="AY88" s="273"/>
      <c r="AZ88" s="273" t="s">
        <v>2102</v>
      </c>
      <c r="BA88" s="273" t="s">
        <v>1556</v>
      </c>
      <c r="BB88" s="273"/>
      <c r="BC88" s="273" t="s">
        <v>2071</v>
      </c>
      <c r="BD88" s="273"/>
      <c r="BE88" s="273" t="s">
        <v>2071</v>
      </c>
      <c r="BF88" s="273"/>
      <c r="BG88" s="273"/>
      <c r="BH88" s="273" t="s">
        <v>458</v>
      </c>
      <c r="BI88" s="273" t="s">
        <v>800</v>
      </c>
      <c r="BJ88" s="273" t="s">
        <v>800</v>
      </c>
      <c r="BK88" s="273" t="s">
        <v>801</v>
      </c>
      <c r="BL88" s="273" t="s">
        <v>802</v>
      </c>
      <c r="BM88" s="273" t="s">
        <v>1541</v>
      </c>
      <c r="BN88" s="273"/>
      <c r="BO88" s="273" t="s">
        <v>1932</v>
      </c>
      <c r="BP88" s="273"/>
      <c r="BQ88" s="273"/>
    </row>
    <row r="89" spans="1:69" s="3" customFormat="1" ht="18" customHeight="1">
      <c r="A89" s="273" t="s">
        <v>1457</v>
      </c>
      <c r="B89" s="273" t="s">
        <v>2104</v>
      </c>
      <c r="C89" s="273" t="s">
        <v>2105</v>
      </c>
      <c r="D89" s="273" t="s">
        <v>2100</v>
      </c>
      <c r="E89" s="273" t="s">
        <v>2106</v>
      </c>
      <c r="F89" s="273" t="s">
        <v>786</v>
      </c>
      <c r="G89" s="273" t="s">
        <v>786</v>
      </c>
      <c r="H89" s="273" t="s">
        <v>786</v>
      </c>
      <c r="I89" s="274">
        <v>0.1</v>
      </c>
      <c r="J89" s="273" t="s">
        <v>11</v>
      </c>
      <c r="K89" s="273" t="s">
        <v>805</v>
      </c>
      <c r="L89" s="273"/>
      <c r="M89" s="273" t="s">
        <v>2107</v>
      </c>
      <c r="N89" s="273" t="s">
        <v>788</v>
      </c>
      <c r="O89" s="273"/>
      <c r="P89" s="273"/>
      <c r="Q89" s="273"/>
      <c r="R89" s="273" t="s">
        <v>789</v>
      </c>
      <c r="S89" s="273" t="s">
        <v>790</v>
      </c>
      <c r="T89" s="273"/>
      <c r="U89" s="273" t="s">
        <v>791</v>
      </c>
      <c r="V89" s="273"/>
      <c r="W89" s="273"/>
      <c r="X89" s="273" t="s">
        <v>1463</v>
      </c>
      <c r="Y89" s="273" t="s">
        <v>1464</v>
      </c>
      <c r="Z89" s="273"/>
      <c r="AA89" s="273"/>
      <c r="AB89" s="273"/>
      <c r="AC89" s="273"/>
      <c r="AD89" s="273"/>
      <c r="AE89" s="273"/>
      <c r="AF89" s="273" t="s">
        <v>794</v>
      </c>
      <c r="AG89" s="273" t="s">
        <v>795</v>
      </c>
      <c r="AH89" s="273" t="s">
        <v>786</v>
      </c>
      <c r="AI89" s="273"/>
      <c r="AJ89" s="273"/>
      <c r="AK89" s="273" t="s">
        <v>796</v>
      </c>
      <c r="AL89" s="273" t="s">
        <v>2108</v>
      </c>
      <c r="AM89" s="273" t="s">
        <v>797</v>
      </c>
      <c r="AN89" s="273" t="s">
        <v>43</v>
      </c>
      <c r="AO89" s="273"/>
      <c r="AP89" s="273"/>
      <c r="AQ89" s="273"/>
      <c r="AR89" s="273"/>
      <c r="AS89" s="273" t="s">
        <v>1467</v>
      </c>
      <c r="AT89" s="274">
        <v>1000</v>
      </c>
      <c r="AU89" s="274">
        <v>0.1</v>
      </c>
      <c r="AV89" s="273" t="s">
        <v>2071</v>
      </c>
      <c r="AW89" s="273"/>
      <c r="AX89" s="274">
        <v>6.26</v>
      </c>
      <c r="AY89" s="273" t="s">
        <v>2096</v>
      </c>
      <c r="AZ89" s="273" t="s">
        <v>817</v>
      </c>
      <c r="BA89" s="273" t="s">
        <v>1468</v>
      </c>
      <c r="BB89" s="273" t="s">
        <v>1457</v>
      </c>
      <c r="BC89" s="273" t="s">
        <v>2071</v>
      </c>
      <c r="BD89" s="273"/>
      <c r="BE89" s="273" t="s">
        <v>2071</v>
      </c>
      <c r="BF89" s="273"/>
      <c r="BG89" s="273"/>
      <c r="BH89" s="273" t="s">
        <v>458</v>
      </c>
      <c r="BI89" s="273" t="s">
        <v>800</v>
      </c>
      <c r="BJ89" s="273" t="s">
        <v>800</v>
      </c>
      <c r="BK89" s="273" t="s">
        <v>1516</v>
      </c>
      <c r="BL89" s="273" t="s">
        <v>802</v>
      </c>
      <c r="BM89" s="273" t="s">
        <v>803</v>
      </c>
      <c r="BN89" s="273"/>
      <c r="BO89" s="273" t="s">
        <v>1517</v>
      </c>
      <c r="BP89" s="273"/>
      <c r="BQ89" s="273"/>
    </row>
    <row r="90" spans="1:69" s="3" customFormat="1" ht="18" customHeight="1">
      <c r="A90" s="273" t="s">
        <v>1457</v>
      </c>
      <c r="B90" s="273" t="s">
        <v>2109</v>
      </c>
      <c r="C90" s="273" t="s">
        <v>2110</v>
      </c>
      <c r="D90" s="273" t="s">
        <v>2100</v>
      </c>
      <c r="E90" s="273" t="s">
        <v>2111</v>
      </c>
      <c r="F90" s="273" t="s">
        <v>786</v>
      </c>
      <c r="G90" s="273" t="s">
        <v>786</v>
      </c>
      <c r="H90" s="273" t="s">
        <v>786</v>
      </c>
      <c r="I90" s="274">
        <v>0.15</v>
      </c>
      <c r="J90" s="273" t="s">
        <v>11</v>
      </c>
      <c r="K90" s="273" t="s">
        <v>805</v>
      </c>
      <c r="L90" s="273"/>
      <c r="M90" s="273" t="s">
        <v>2112</v>
      </c>
      <c r="N90" s="273" t="s">
        <v>788</v>
      </c>
      <c r="O90" s="273"/>
      <c r="P90" s="273"/>
      <c r="Q90" s="273"/>
      <c r="R90" s="273" t="s">
        <v>789</v>
      </c>
      <c r="S90" s="273" t="s">
        <v>790</v>
      </c>
      <c r="T90" s="273"/>
      <c r="U90" s="273" t="s">
        <v>791</v>
      </c>
      <c r="V90" s="273"/>
      <c r="W90" s="273"/>
      <c r="X90" s="273" t="s">
        <v>1463</v>
      </c>
      <c r="Y90" s="273" t="s">
        <v>1464</v>
      </c>
      <c r="Z90" s="273"/>
      <c r="AA90" s="273"/>
      <c r="AB90" s="273"/>
      <c r="AC90" s="273"/>
      <c r="AD90" s="273"/>
      <c r="AE90" s="273"/>
      <c r="AF90" s="273" t="s">
        <v>794</v>
      </c>
      <c r="AG90" s="273" t="s">
        <v>795</v>
      </c>
      <c r="AH90" s="273" t="s">
        <v>786</v>
      </c>
      <c r="AI90" s="273"/>
      <c r="AJ90" s="273"/>
      <c r="AK90" s="273" t="s">
        <v>796</v>
      </c>
      <c r="AL90" s="273" t="s">
        <v>2113</v>
      </c>
      <c r="AM90" s="273" t="s">
        <v>797</v>
      </c>
      <c r="AN90" s="273" t="s">
        <v>43</v>
      </c>
      <c r="AO90" s="273"/>
      <c r="AP90" s="273"/>
      <c r="AQ90" s="273"/>
      <c r="AR90" s="273"/>
      <c r="AS90" s="273" t="s">
        <v>1467</v>
      </c>
      <c r="AT90" s="274">
        <v>1000</v>
      </c>
      <c r="AU90" s="274">
        <v>0.15</v>
      </c>
      <c r="AV90" s="273" t="s">
        <v>2063</v>
      </c>
      <c r="AW90" s="273"/>
      <c r="AX90" s="274">
        <v>6.26</v>
      </c>
      <c r="AY90" s="273" t="s">
        <v>2096</v>
      </c>
      <c r="AZ90" s="273" t="s">
        <v>909</v>
      </c>
      <c r="BA90" s="273" t="s">
        <v>1468</v>
      </c>
      <c r="BB90" s="273" t="s">
        <v>1457</v>
      </c>
      <c r="BC90" s="273" t="s">
        <v>2063</v>
      </c>
      <c r="BD90" s="273"/>
      <c r="BE90" s="273" t="s">
        <v>2063</v>
      </c>
      <c r="BF90" s="273"/>
      <c r="BG90" s="273"/>
      <c r="BH90" s="273" t="s">
        <v>458</v>
      </c>
      <c r="BI90" s="273" t="s">
        <v>800</v>
      </c>
      <c r="BJ90" s="273" t="s">
        <v>800</v>
      </c>
      <c r="BK90" s="273" t="s">
        <v>1516</v>
      </c>
      <c r="BL90" s="273" t="s">
        <v>802</v>
      </c>
      <c r="BM90" s="273" t="s">
        <v>803</v>
      </c>
      <c r="BN90" s="273"/>
      <c r="BO90" s="273" t="s">
        <v>1517</v>
      </c>
      <c r="BP90" s="273"/>
      <c r="BQ90" s="273"/>
    </row>
    <row r="91" spans="1:69" s="3" customFormat="1" ht="18" customHeight="1">
      <c r="A91" s="273" t="s">
        <v>2114</v>
      </c>
      <c r="B91" s="273" t="s">
        <v>2115</v>
      </c>
      <c r="C91" s="273" t="s">
        <v>2116</v>
      </c>
      <c r="D91" s="273" t="s">
        <v>2100</v>
      </c>
      <c r="E91" s="273" t="s">
        <v>2117</v>
      </c>
      <c r="F91" s="273" t="s">
        <v>786</v>
      </c>
      <c r="G91" s="273" t="s">
        <v>786</v>
      </c>
      <c r="H91" s="273" t="s">
        <v>786</v>
      </c>
      <c r="I91" s="274">
        <v>2</v>
      </c>
      <c r="J91" s="273" t="s">
        <v>599</v>
      </c>
      <c r="K91" s="273" t="s">
        <v>1802</v>
      </c>
      <c r="L91" s="274">
        <v>3</v>
      </c>
      <c r="M91" s="273" t="s">
        <v>2118</v>
      </c>
      <c r="N91" s="273" t="s">
        <v>788</v>
      </c>
      <c r="O91" s="273"/>
      <c r="P91" s="273"/>
      <c r="Q91" s="273"/>
      <c r="R91" s="273" t="s">
        <v>789</v>
      </c>
      <c r="S91" s="273" t="s">
        <v>790</v>
      </c>
      <c r="T91" s="273"/>
      <c r="U91" s="273" t="s">
        <v>791</v>
      </c>
      <c r="V91" s="274">
        <v>100</v>
      </c>
      <c r="W91" s="273"/>
      <c r="X91" s="273" t="s">
        <v>1463</v>
      </c>
      <c r="Y91" s="273" t="s">
        <v>1464</v>
      </c>
      <c r="Z91" s="273"/>
      <c r="AA91" s="273"/>
      <c r="AB91" s="273"/>
      <c r="AC91" s="273"/>
      <c r="AD91" s="273"/>
      <c r="AE91" s="273"/>
      <c r="AF91" s="273" t="s">
        <v>794</v>
      </c>
      <c r="AG91" s="273" t="s">
        <v>1986</v>
      </c>
      <c r="AH91" s="273" t="s">
        <v>786</v>
      </c>
      <c r="AI91" s="273"/>
      <c r="AJ91" s="273"/>
      <c r="AK91" s="273" t="s">
        <v>1987</v>
      </c>
      <c r="AL91" s="273" t="s">
        <v>2119</v>
      </c>
      <c r="AM91" s="273" t="s">
        <v>1529</v>
      </c>
      <c r="AN91" s="273" t="s">
        <v>43</v>
      </c>
      <c r="AO91" s="273"/>
      <c r="AP91" s="273"/>
      <c r="AQ91" s="273"/>
      <c r="AR91" s="273"/>
      <c r="AS91" s="273" t="s">
        <v>2120</v>
      </c>
      <c r="AT91" s="274">
        <v>1000000</v>
      </c>
      <c r="AU91" s="274">
        <v>2</v>
      </c>
      <c r="AV91" s="273" t="s">
        <v>2063</v>
      </c>
      <c r="AW91" s="273"/>
      <c r="AX91" s="274">
        <v>3</v>
      </c>
      <c r="AY91" s="273"/>
      <c r="AZ91" s="273" t="s">
        <v>2121</v>
      </c>
      <c r="BA91" s="273" t="s">
        <v>2122</v>
      </c>
      <c r="BB91" s="273" t="s">
        <v>2123</v>
      </c>
      <c r="BC91" s="273" t="s">
        <v>2063</v>
      </c>
      <c r="BD91" s="273"/>
      <c r="BE91" s="273" t="s">
        <v>2063</v>
      </c>
      <c r="BF91" s="273"/>
      <c r="BG91" s="273"/>
      <c r="BH91" s="273" t="s">
        <v>458</v>
      </c>
      <c r="BI91" s="273" t="s">
        <v>800</v>
      </c>
      <c r="BJ91" s="273" t="s">
        <v>800</v>
      </c>
      <c r="BK91" s="273" t="s">
        <v>801</v>
      </c>
      <c r="BL91" s="273" t="s">
        <v>802</v>
      </c>
      <c r="BM91" s="273" t="s">
        <v>803</v>
      </c>
      <c r="BN91" s="273"/>
      <c r="BO91" s="273" t="s">
        <v>809</v>
      </c>
      <c r="BP91" s="273"/>
      <c r="BQ91" s="273"/>
    </row>
    <row r="92" spans="1:69" s="3" customFormat="1" ht="18" customHeight="1">
      <c r="A92" s="273" t="s">
        <v>1519</v>
      </c>
      <c r="B92" s="273" t="s">
        <v>2124</v>
      </c>
      <c r="C92" s="273" t="s">
        <v>2125</v>
      </c>
      <c r="D92" s="273" t="s">
        <v>2126</v>
      </c>
      <c r="E92" s="273" t="s">
        <v>2127</v>
      </c>
      <c r="F92" s="273" t="s">
        <v>1524</v>
      </c>
      <c r="G92" s="273" t="s">
        <v>814</v>
      </c>
      <c r="H92" s="273" t="s">
        <v>786</v>
      </c>
      <c r="I92" s="274">
        <v>0.01</v>
      </c>
      <c r="J92" s="273" t="s">
        <v>11</v>
      </c>
      <c r="K92" s="273" t="s">
        <v>1586</v>
      </c>
      <c r="L92" s="274">
        <v>11</v>
      </c>
      <c r="M92" s="273" t="s">
        <v>918</v>
      </c>
      <c r="N92" s="273" t="s">
        <v>788</v>
      </c>
      <c r="O92" s="273"/>
      <c r="P92" s="273"/>
      <c r="Q92" s="273"/>
      <c r="R92" s="273"/>
      <c r="S92" s="273" t="s">
        <v>1487</v>
      </c>
      <c r="T92" s="273"/>
      <c r="U92" s="273" t="s">
        <v>791</v>
      </c>
      <c r="V92" s="274">
        <v>79.747</v>
      </c>
      <c r="W92" s="273"/>
      <c r="X92" s="273" t="s">
        <v>1463</v>
      </c>
      <c r="Y92" s="273" t="s">
        <v>1464</v>
      </c>
      <c r="Z92" s="273"/>
      <c r="AA92" s="273"/>
      <c r="AB92" s="273"/>
      <c r="AC92" s="273"/>
      <c r="AD92" s="273"/>
      <c r="AE92" s="273"/>
      <c r="AF92" s="273" t="s">
        <v>794</v>
      </c>
      <c r="AG92" s="273" t="s">
        <v>816</v>
      </c>
      <c r="AH92" s="273" t="s">
        <v>786</v>
      </c>
      <c r="AI92" s="273"/>
      <c r="AJ92" s="273"/>
      <c r="AK92" s="273" t="s">
        <v>796</v>
      </c>
      <c r="AL92" s="273" t="s">
        <v>1483</v>
      </c>
      <c r="AM92" s="273" t="s">
        <v>1529</v>
      </c>
      <c r="AN92" s="273" t="s">
        <v>42</v>
      </c>
      <c r="AO92" s="273"/>
      <c r="AP92" s="273"/>
      <c r="AQ92" s="273"/>
      <c r="AR92" s="273"/>
      <c r="AS92" s="273" t="s">
        <v>1530</v>
      </c>
      <c r="AT92" s="274">
        <v>100000</v>
      </c>
      <c r="AU92" s="274">
        <v>0.01</v>
      </c>
      <c r="AV92" s="273" t="s">
        <v>2128</v>
      </c>
      <c r="AW92" s="273" t="s">
        <v>2091</v>
      </c>
      <c r="AX92" s="274">
        <v>11</v>
      </c>
      <c r="AY92" s="273"/>
      <c r="AZ92" s="273" t="s">
        <v>918</v>
      </c>
      <c r="BA92" s="273" t="s">
        <v>1556</v>
      </c>
      <c r="BB92" s="273"/>
      <c r="BC92" s="273" t="s">
        <v>2128</v>
      </c>
      <c r="BD92" s="273"/>
      <c r="BE92" s="273" t="s">
        <v>2128</v>
      </c>
      <c r="BF92" s="273"/>
      <c r="BG92" s="273"/>
      <c r="BH92" s="273" t="s">
        <v>458</v>
      </c>
      <c r="BI92" s="273" t="s">
        <v>800</v>
      </c>
      <c r="BJ92" s="273" t="s">
        <v>800</v>
      </c>
      <c r="BK92" s="273" t="s">
        <v>801</v>
      </c>
      <c r="BL92" s="273" t="s">
        <v>802</v>
      </c>
      <c r="BM92" s="273" t="s">
        <v>1541</v>
      </c>
      <c r="BN92" s="273"/>
      <c r="BO92" s="273" t="s">
        <v>1932</v>
      </c>
      <c r="BP92" s="273"/>
      <c r="BQ92" s="273"/>
    </row>
    <row r="93" spans="1:69" s="3" customFormat="1" ht="18" customHeight="1">
      <c r="A93" s="273" t="s">
        <v>785</v>
      </c>
      <c r="B93" s="273" t="s">
        <v>2129</v>
      </c>
      <c r="C93" s="273" t="s">
        <v>2130</v>
      </c>
      <c r="D93" s="273" t="s">
        <v>2131</v>
      </c>
      <c r="E93" s="273" t="s">
        <v>2132</v>
      </c>
      <c r="F93" s="273" t="s">
        <v>786</v>
      </c>
      <c r="G93" s="273" t="s">
        <v>786</v>
      </c>
      <c r="H93" s="273" t="s">
        <v>786</v>
      </c>
      <c r="I93" s="274">
        <v>5.0000000000000001E-3</v>
      </c>
      <c r="J93" s="273" t="s">
        <v>11</v>
      </c>
      <c r="K93" s="273" t="s">
        <v>1586</v>
      </c>
      <c r="L93" s="274">
        <v>5.6</v>
      </c>
      <c r="M93" s="273" t="s">
        <v>1535</v>
      </c>
      <c r="N93" s="273" t="s">
        <v>788</v>
      </c>
      <c r="O93" s="273"/>
      <c r="P93" s="273"/>
      <c r="Q93" s="273"/>
      <c r="R93" s="273" t="s">
        <v>789</v>
      </c>
      <c r="S93" s="273" t="s">
        <v>790</v>
      </c>
      <c r="T93" s="273"/>
      <c r="U93" s="273" t="s">
        <v>823</v>
      </c>
      <c r="V93" s="274">
        <v>100</v>
      </c>
      <c r="W93" s="273"/>
      <c r="X93" s="273" t="s">
        <v>792</v>
      </c>
      <c r="Y93" s="273"/>
      <c r="Z93" s="273"/>
      <c r="AA93" s="273"/>
      <c r="AB93" s="273"/>
      <c r="AC93" s="273"/>
      <c r="AD93" s="273"/>
      <c r="AE93" s="273"/>
      <c r="AF93" s="273" t="s">
        <v>794</v>
      </c>
      <c r="AG93" s="273" t="s">
        <v>795</v>
      </c>
      <c r="AH93" s="273" t="s">
        <v>786</v>
      </c>
      <c r="AI93" s="273"/>
      <c r="AJ93" s="273"/>
      <c r="AK93" s="273" t="s">
        <v>796</v>
      </c>
      <c r="AL93" s="273" t="s">
        <v>1536</v>
      </c>
      <c r="AM93" s="273" t="s">
        <v>797</v>
      </c>
      <c r="AN93" s="273" t="s">
        <v>43</v>
      </c>
      <c r="AO93" s="273"/>
      <c r="AP93" s="273"/>
      <c r="AQ93" s="273"/>
      <c r="AR93" s="273"/>
      <c r="AS93" s="273" t="s">
        <v>798</v>
      </c>
      <c r="AT93" s="274">
        <v>500000</v>
      </c>
      <c r="AU93" s="274">
        <v>5.0000000000000001E-3</v>
      </c>
      <c r="AV93" s="273" t="s">
        <v>2086</v>
      </c>
      <c r="AW93" s="273"/>
      <c r="AX93" s="274">
        <v>5.6</v>
      </c>
      <c r="AY93" s="273"/>
      <c r="AZ93" s="273" t="s">
        <v>1535</v>
      </c>
      <c r="BA93" s="273" t="s">
        <v>799</v>
      </c>
      <c r="BB93" s="273" t="s">
        <v>785</v>
      </c>
      <c r="BC93" s="273" t="s">
        <v>2086</v>
      </c>
      <c r="BD93" s="273"/>
      <c r="BE93" s="273" t="s">
        <v>2086</v>
      </c>
      <c r="BF93" s="273"/>
      <c r="BG93" s="273"/>
      <c r="BH93" s="273" t="s">
        <v>458</v>
      </c>
      <c r="BI93" s="273" t="s">
        <v>800</v>
      </c>
      <c r="BJ93" s="273" t="s">
        <v>800</v>
      </c>
      <c r="BK93" s="273" t="s">
        <v>801</v>
      </c>
      <c r="BL93" s="273" t="s">
        <v>802</v>
      </c>
      <c r="BM93" s="273" t="s">
        <v>803</v>
      </c>
      <c r="BN93" s="273"/>
      <c r="BO93" s="273" t="s">
        <v>1932</v>
      </c>
      <c r="BP93" s="273"/>
      <c r="BQ93" s="273"/>
    </row>
    <row r="94" spans="1:69" s="3" customFormat="1" ht="18" customHeight="1">
      <c r="A94" s="273" t="s">
        <v>1457</v>
      </c>
      <c r="B94" s="273" t="s">
        <v>2133</v>
      </c>
      <c r="C94" s="273" t="s">
        <v>2134</v>
      </c>
      <c r="D94" s="273" t="s">
        <v>2135</v>
      </c>
      <c r="E94" s="273" t="s">
        <v>2136</v>
      </c>
      <c r="F94" s="273" t="s">
        <v>786</v>
      </c>
      <c r="G94" s="273" t="s">
        <v>786</v>
      </c>
      <c r="H94" s="273" t="s">
        <v>786</v>
      </c>
      <c r="I94" s="274">
        <v>0.19</v>
      </c>
      <c r="J94" s="273" t="s">
        <v>11</v>
      </c>
      <c r="K94" s="273" t="s">
        <v>1872</v>
      </c>
      <c r="L94" s="273"/>
      <c r="M94" s="273" t="s">
        <v>2137</v>
      </c>
      <c r="N94" s="273" t="s">
        <v>788</v>
      </c>
      <c r="O94" s="273"/>
      <c r="P94" s="273"/>
      <c r="Q94" s="273"/>
      <c r="R94" s="273"/>
      <c r="S94" s="273" t="s">
        <v>790</v>
      </c>
      <c r="T94" s="273"/>
      <c r="U94" s="273" t="s">
        <v>791</v>
      </c>
      <c r="V94" s="273"/>
      <c r="W94" s="273"/>
      <c r="X94" s="273" t="s">
        <v>1463</v>
      </c>
      <c r="Y94" s="273" t="s">
        <v>1464</v>
      </c>
      <c r="Z94" s="273"/>
      <c r="AA94" s="273"/>
      <c r="AB94" s="273"/>
      <c r="AC94" s="273"/>
      <c r="AD94" s="273"/>
      <c r="AE94" s="273"/>
      <c r="AF94" s="273" t="s">
        <v>794</v>
      </c>
      <c r="AG94" s="273" t="s">
        <v>795</v>
      </c>
      <c r="AH94" s="273" t="s">
        <v>786</v>
      </c>
      <c r="AI94" s="273"/>
      <c r="AJ94" s="273"/>
      <c r="AK94" s="273" t="s">
        <v>796</v>
      </c>
      <c r="AL94" s="273" t="s">
        <v>2138</v>
      </c>
      <c r="AM94" s="273" t="s">
        <v>797</v>
      </c>
      <c r="AN94" s="273" t="s">
        <v>43</v>
      </c>
      <c r="AO94" s="273"/>
      <c r="AP94" s="273"/>
      <c r="AQ94" s="273"/>
      <c r="AR94" s="273"/>
      <c r="AS94" s="273" t="s">
        <v>1467</v>
      </c>
      <c r="AT94" s="274">
        <v>100000</v>
      </c>
      <c r="AU94" s="274">
        <v>0.19</v>
      </c>
      <c r="AV94" s="273"/>
      <c r="AW94" s="273"/>
      <c r="AX94" s="274">
        <v>0</v>
      </c>
      <c r="AY94" s="273"/>
      <c r="AZ94" s="273"/>
      <c r="BA94" s="273" t="s">
        <v>1468</v>
      </c>
      <c r="BB94" s="273" t="s">
        <v>1457</v>
      </c>
      <c r="BC94" s="273" t="s">
        <v>2100</v>
      </c>
      <c r="BD94" s="273"/>
      <c r="BE94" s="273" t="s">
        <v>2100</v>
      </c>
      <c r="BF94" s="273"/>
      <c r="BG94" s="273"/>
      <c r="BH94" s="273" t="s">
        <v>458</v>
      </c>
      <c r="BI94" s="273" t="s">
        <v>800</v>
      </c>
      <c r="BJ94" s="273" t="s">
        <v>800</v>
      </c>
      <c r="BK94" s="273" t="s">
        <v>821</v>
      </c>
      <c r="BL94" s="273" t="s">
        <v>802</v>
      </c>
      <c r="BM94" s="273" t="s">
        <v>803</v>
      </c>
      <c r="BN94" s="273"/>
      <c r="BO94" s="273"/>
      <c r="BP94" s="273"/>
      <c r="BQ94" s="273"/>
    </row>
    <row r="95" spans="1:69" s="3" customFormat="1" ht="18" customHeight="1">
      <c r="A95" s="273" t="s">
        <v>1519</v>
      </c>
      <c r="B95" s="273" t="s">
        <v>2139</v>
      </c>
      <c r="C95" s="273" t="s">
        <v>2140</v>
      </c>
      <c r="D95" s="273" t="s">
        <v>2141</v>
      </c>
      <c r="E95" s="273" t="s">
        <v>2142</v>
      </c>
      <c r="F95" s="273" t="s">
        <v>1524</v>
      </c>
      <c r="G95" s="273" t="s">
        <v>814</v>
      </c>
      <c r="H95" s="273" t="s">
        <v>786</v>
      </c>
      <c r="I95" s="274">
        <v>0.02</v>
      </c>
      <c r="J95" s="273" t="s">
        <v>11</v>
      </c>
      <c r="K95" s="273" t="s">
        <v>1586</v>
      </c>
      <c r="L95" s="274">
        <v>8</v>
      </c>
      <c r="M95" s="273" t="s">
        <v>2143</v>
      </c>
      <c r="N95" s="273" t="s">
        <v>788</v>
      </c>
      <c r="O95" s="273"/>
      <c r="P95" s="273"/>
      <c r="Q95" s="273"/>
      <c r="R95" s="273"/>
      <c r="S95" s="273" t="s">
        <v>1487</v>
      </c>
      <c r="T95" s="273"/>
      <c r="U95" s="273" t="s">
        <v>791</v>
      </c>
      <c r="V95" s="274">
        <v>60.0381</v>
      </c>
      <c r="W95" s="273"/>
      <c r="X95" s="273" t="s">
        <v>1463</v>
      </c>
      <c r="Y95" s="273" t="s">
        <v>1464</v>
      </c>
      <c r="Z95" s="273"/>
      <c r="AA95" s="273"/>
      <c r="AB95" s="273"/>
      <c r="AC95" s="273"/>
      <c r="AD95" s="273"/>
      <c r="AE95" s="273"/>
      <c r="AF95" s="273" t="s">
        <v>794</v>
      </c>
      <c r="AG95" s="273" t="s">
        <v>816</v>
      </c>
      <c r="AH95" s="273" t="s">
        <v>786</v>
      </c>
      <c r="AI95" s="273"/>
      <c r="AJ95" s="273"/>
      <c r="AK95" s="273" t="s">
        <v>796</v>
      </c>
      <c r="AL95" s="273" t="s">
        <v>2144</v>
      </c>
      <c r="AM95" s="273" t="s">
        <v>1529</v>
      </c>
      <c r="AN95" s="273" t="s">
        <v>42</v>
      </c>
      <c r="AO95" s="273"/>
      <c r="AP95" s="273"/>
      <c r="AQ95" s="273"/>
      <c r="AR95" s="273"/>
      <c r="AS95" s="273" t="s">
        <v>1530</v>
      </c>
      <c r="AT95" s="274">
        <v>100000</v>
      </c>
      <c r="AU95" s="274">
        <v>0.02</v>
      </c>
      <c r="AV95" s="273" t="s">
        <v>2126</v>
      </c>
      <c r="AW95" s="273" t="s">
        <v>2067</v>
      </c>
      <c r="AX95" s="274">
        <v>8</v>
      </c>
      <c r="AY95" s="273"/>
      <c r="AZ95" s="273" t="s">
        <v>2143</v>
      </c>
      <c r="BA95" s="273" t="s">
        <v>1556</v>
      </c>
      <c r="BB95" s="273"/>
      <c r="BC95" s="273" t="s">
        <v>2126</v>
      </c>
      <c r="BD95" s="273"/>
      <c r="BE95" s="273" t="s">
        <v>2126</v>
      </c>
      <c r="BF95" s="273"/>
      <c r="BG95" s="273"/>
      <c r="BH95" s="273" t="s">
        <v>458</v>
      </c>
      <c r="BI95" s="273" t="s">
        <v>800</v>
      </c>
      <c r="BJ95" s="273" t="s">
        <v>800</v>
      </c>
      <c r="BK95" s="273" t="s">
        <v>801</v>
      </c>
      <c r="BL95" s="273" t="s">
        <v>802</v>
      </c>
      <c r="BM95" s="273" t="s">
        <v>1531</v>
      </c>
      <c r="BN95" s="273"/>
      <c r="BO95" s="273" t="s">
        <v>1932</v>
      </c>
      <c r="BP95" s="273"/>
      <c r="BQ95" s="273"/>
    </row>
    <row r="96" spans="1:69" s="3" customFormat="1" ht="18" customHeight="1">
      <c r="A96" s="273" t="s">
        <v>1797</v>
      </c>
      <c r="B96" s="273" t="s">
        <v>2145</v>
      </c>
      <c r="C96" s="273" t="s">
        <v>2146</v>
      </c>
      <c r="D96" s="273" t="s">
        <v>2141</v>
      </c>
      <c r="E96" s="273" t="s">
        <v>2147</v>
      </c>
      <c r="F96" s="273" t="s">
        <v>1801</v>
      </c>
      <c r="G96" s="273" t="s">
        <v>1506</v>
      </c>
      <c r="H96" s="273" t="s">
        <v>786</v>
      </c>
      <c r="I96" s="274">
        <v>10</v>
      </c>
      <c r="J96" s="273" t="s">
        <v>804</v>
      </c>
      <c r="K96" s="273" t="s">
        <v>1872</v>
      </c>
      <c r="L96" s="274">
        <v>4.9400000000000004</v>
      </c>
      <c r="M96" s="273" t="s">
        <v>2137</v>
      </c>
      <c r="N96" s="273" t="s">
        <v>788</v>
      </c>
      <c r="O96" s="273"/>
      <c r="P96" s="273"/>
      <c r="Q96" s="273"/>
      <c r="R96" s="273"/>
      <c r="S96" s="273" t="s">
        <v>1487</v>
      </c>
      <c r="T96" s="273"/>
      <c r="U96" s="273" t="s">
        <v>791</v>
      </c>
      <c r="V96" s="274">
        <v>100</v>
      </c>
      <c r="W96" s="273"/>
      <c r="X96" s="273" t="s">
        <v>1463</v>
      </c>
      <c r="Y96" s="273" t="s">
        <v>1464</v>
      </c>
      <c r="Z96" s="273"/>
      <c r="AA96" s="273"/>
      <c r="AB96" s="273"/>
      <c r="AC96" s="273"/>
      <c r="AD96" s="273"/>
      <c r="AE96" s="273"/>
      <c r="AF96" s="273" t="s">
        <v>794</v>
      </c>
      <c r="AG96" s="273" t="s">
        <v>795</v>
      </c>
      <c r="AH96" s="273" t="s">
        <v>786</v>
      </c>
      <c r="AI96" s="273"/>
      <c r="AJ96" s="273"/>
      <c r="AK96" s="273" t="s">
        <v>796</v>
      </c>
      <c r="AL96" s="273" t="s">
        <v>2138</v>
      </c>
      <c r="AM96" s="273" t="s">
        <v>1529</v>
      </c>
      <c r="AN96" s="273" t="s">
        <v>42</v>
      </c>
      <c r="AO96" s="273"/>
      <c r="AP96" s="273"/>
      <c r="AQ96" s="273"/>
      <c r="AR96" s="273"/>
      <c r="AS96" s="273" t="s">
        <v>1806</v>
      </c>
      <c r="AT96" s="274">
        <v>1000000</v>
      </c>
      <c r="AU96" s="274">
        <v>10</v>
      </c>
      <c r="AV96" s="273" t="s">
        <v>2100</v>
      </c>
      <c r="AW96" s="273"/>
      <c r="AX96" s="274">
        <v>4.9400000000000004</v>
      </c>
      <c r="AY96" s="273"/>
      <c r="AZ96" s="273" t="s">
        <v>2137</v>
      </c>
      <c r="BA96" s="273" t="s">
        <v>1807</v>
      </c>
      <c r="BB96" s="273"/>
      <c r="BC96" s="273" t="s">
        <v>2100</v>
      </c>
      <c r="BD96" s="273"/>
      <c r="BE96" s="273" t="s">
        <v>2100</v>
      </c>
      <c r="BF96" s="273"/>
      <c r="BG96" s="273"/>
      <c r="BH96" s="273" t="s">
        <v>458</v>
      </c>
      <c r="BI96" s="273" t="s">
        <v>800</v>
      </c>
      <c r="BJ96" s="273" t="s">
        <v>800</v>
      </c>
      <c r="BK96" s="273" t="s">
        <v>801</v>
      </c>
      <c r="BL96" s="273" t="s">
        <v>802</v>
      </c>
      <c r="BM96" s="273" t="s">
        <v>1962</v>
      </c>
      <c r="BN96" s="273"/>
      <c r="BO96" s="273" t="s">
        <v>1932</v>
      </c>
      <c r="BP96" s="273"/>
      <c r="BQ96" s="273"/>
    </row>
    <row r="97" spans="1:69" s="3" customFormat="1" ht="18" customHeight="1">
      <c r="A97" s="273" t="s">
        <v>832</v>
      </c>
      <c r="B97" s="273" t="s">
        <v>2148</v>
      </c>
      <c r="C97" s="273" t="s">
        <v>2149</v>
      </c>
      <c r="D97" s="273" t="s">
        <v>2141</v>
      </c>
      <c r="E97" s="273" t="s">
        <v>2150</v>
      </c>
      <c r="F97" s="273" t="s">
        <v>836</v>
      </c>
      <c r="G97" s="273" t="s">
        <v>814</v>
      </c>
      <c r="H97" s="273" t="s">
        <v>786</v>
      </c>
      <c r="I97" s="274">
        <v>0.439</v>
      </c>
      <c r="J97" s="273" t="s">
        <v>11</v>
      </c>
      <c r="K97" s="273" t="s">
        <v>2151</v>
      </c>
      <c r="L97" s="273"/>
      <c r="M97" s="273" t="s">
        <v>1590</v>
      </c>
      <c r="N97" s="273" t="s">
        <v>788</v>
      </c>
      <c r="O97" s="273"/>
      <c r="P97" s="273"/>
      <c r="Q97" s="273"/>
      <c r="R97" s="273"/>
      <c r="S97" s="273" t="s">
        <v>790</v>
      </c>
      <c r="T97" s="273"/>
      <c r="U97" s="273" t="s">
        <v>791</v>
      </c>
      <c r="V97" s="273"/>
      <c r="W97" s="273"/>
      <c r="X97" s="273" t="s">
        <v>828</v>
      </c>
      <c r="Y97" s="273" t="s">
        <v>835</v>
      </c>
      <c r="Z97" s="273"/>
      <c r="AA97" s="273"/>
      <c r="AB97" s="273"/>
      <c r="AC97" s="273"/>
      <c r="AD97" s="273"/>
      <c r="AE97" s="273" t="s">
        <v>2052</v>
      </c>
      <c r="AF97" s="273" t="s">
        <v>794</v>
      </c>
      <c r="AG97" s="273" t="s">
        <v>816</v>
      </c>
      <c r="AH97" s="273" t="s">
        <v>786</v>
      </c>
      <c r="AI97" s="273"/>
      <c r="AJ97" s="273"/>
      <c r="AK97" s="273" t="s">
        <v>796</v>
      </c>
      <c r="AL97" s="273" t="s">
        <v>2152</v>
      </c>
      <c r="AM97" s="273" t="s">
        <v>811</v>
      </c>
      <c r="AN97" s="273" t="s">
        <v>42</v>
      </c>
      <c r="AO97" s="273"/>
      <c r="AP97" s="273"/>
      <c r="AQ97" s="273"/>
      <c r="AR97" s="273"/>
      <c r="AS97" s="273" t="s">
        <v>834</v>
      </c>
      <c r="AT97" s="274">
        <v>100000</v>
      </c>
      <c r="AU97" s="274">
        <v>0.439</v>
      </c>
      <c r="AV97" s="273"/>
      <c r="AW97" s="273"/>
      <c r="AX97" s="274">
        <v>0</v>
      </c>
      <c r="AY97" s="273"/>
      <c r="AZ97" s="273"/>
      <c r="BA97" s="273" t="s">
        <v>833</v>
      </c>
      <c r="BB97" s="273" t="s">
        <v>832</v>
      </c>
      <c r="BC97" s="273" t="s">
        <v>2100</v>
      </c>
      <c r="BD97" s="273"/>
      <c r="BE97" s="273" t="s">
        <v>2100</v>
      </c>
      <c r="BF97" s="273"/>
      <c r="BG97" s="273"/>
      <c r="BH97" s="273" t="s">
        <v>2052</v>
      </c>
      <c r="BI97" s="273" t="s">
        <v>800</v>
      </c>
      <c r="BJ97" s="273" t="s">
        <v>800</v>
      </c>
      <c r="BK97" s="273" t="s">
        <v>821</v>
      </c>
      <c r="BL97" s="273" t="s">
        <v>802</v>
      </c>
      <c r="BM97" s="273" t="s">
        <v>803</v>
      </c>
      <c r="BN97" s="273"/>
      <c r="BO97" s="273"/>
      <c r="BP97" s="273"/>
      <c r="BQ97" s="273"/>
    </row>
    <row r="98" spans="1:69" s="3" customFormat="1" ht="18" customHeight="1">
      <c r="A98" s="273" t="s">
        <v>1797</v>
      </c>
      <c r="B98" s="273" t="s">
        <v>2153</v>
      </c>
      <c r="C98" s="273" t="s">
        <v>2154</v>
      </c>
      <c r="D98" s="273" t="s">
        <v>2141</v>
      </c>
      <c r="E98" s="273" t="s">
        <v>2155</v>
      </c>
      <c r="F98" s="273" t="s">
        <v>1801</v>
      </c>
      <c r="G98" s="273" t="s">
        <v>1506</v>
      </c>
      <c r="H98" s="273" t="s">
        <v>786</v>
      </c>
      <c r="I98" s="274">
        <v>5</v>
      </c>
      <c r="J98" s="273" t="s">
        <v>804</v>
      </c>
      <c r="K98" s="273" t="s">
        <v>1802</v>
      </c>
      <c r="L98" s="274">
        <v>4.8</v>
      </c>
      <c r="M98" s="273" t="s">
        <v>2107</v>
      </c>
      <c r="N98" s="273" t="s">
        <v>788</v>
      </c>
      <c r="O98" s="273"/>
      <c r="P98" s="273"/>
      <c r="Q98" s="273"/>
      <c r="R98" s="273"/>
      <c r="S98" s="273" t="s">
        <v>1487</v>
      </c>
      <c r="T98" s="273"/>
      <c r="U98" s="273" t="s">
        <v>791</v>
      </c>
      <c r="V98" s="274">
        <v>100</v>
      </c>
      <c r="W98" s="273"/>
      <c r="X98" s="273" t="s">
        <v>1463</v>
      </c>
      <c r="Y98" s="273" t="s">
        <v>1464</v>
      </c>
      <c r="Z98" s="273"/>
      <c r="AA98" s="273"/>
      <c r="AB98" s="273"/>
      <c r="AC98" s="273"/>
      <c r="AD98" s="273"/>
      <c r="AE98" s="273"/>
      <c r="AF98" s="273" t="s">
        <v>794</v>
      </c>
      <c r="AG98" s="273" t="s">
        <v>795</v>
      </c>
      <c r="AH98" s="273" t="s">
        <v>786</v>
      </c>
      <c r="AI98" s="273"/>
      <c r="AJ98" s="273"/>
      <c r="AK98" s="273" t="s">
        <v>796</v>
      </c>
      <c r="AL98" s="273" t="s">
        <v>2108</v>
      </c>
      <c r="AM98" s="273" t="s">
        <v>1529</v>
      </c>
      <c r="AN98" s="273" t="s">
        <v>42</v>
      </c>
      <c r="AO98" s="273"/>
      <c r="AP98" s="273"/>
      <c r="AQ98" s="273"/>
      <c r="AR98" s="273"/>
      <c r="AS98" s="273" t="s">
        <v>1806</v>
      </c>
      <c r="AT98" s="274">
        <v>1000000</v>
      </c>
      <c r="AU98" s="274">
        <v>5</v>
      </c>
      <c r="AV98" s="273" t="s">
        <v>2086</v>
      </c>
      <c r="AW98" s="273"/>
      <c r="AX98" s="274">
        <v>4.8</v>
      </c>
      <c r="AY98" s="273"/>
      <c r="AZ98" s="273" t="s">
        <v>2107</v>
      </c>
      <c r="BA98" s="273" t="s">
        <v>1807</v>
      </c>
      <c r="BB98" s="273"/>
      <c r="BC98" s="273" t="s">
        <v>2086</v>
      </c>
      <c r="BD98" s="273"/>
      <c r="BE98" s="273" t="s">
        <v>2086</v>
      </c>
      <c r="BF98" s="273"/>
      <c r="BG98" s="273"/>
      <c r="BH98" s="273" t="s">
        <v>458</v>
      </c>
      <c r="BI98" s="273" t="s">
        <v>800</v>
      </c>
      <c r="BJ98" s="273" t="s">
        <v>800</v>
      </c>
      <c r="BK98" s="273" t="s">
        <v>801</v>
      </c>
      <c r="BL98" s="273" t="s">
        <v>802</v>
      </c>
      <c r="BM98" s="273" t="s">
        <v>1962</v>
      </c>
      <c r="BN98" s="273"/>
      <c r="BO98" s="273" t="s">
        <v>1932</v>
      </c>
      <c r="BP98" s="273"/>
      <c r="BQ98" s="273"/>
    </row>
    <row r="99" spans="1:69" s="3" customFormat="1" ht="18" customHeight="1">
      <c r="A99" s="273" t="s">
        <v>1797</v>
      </c>
      <c r="B99" s="273" t="s">
        <v>2156</v>
      </c>
      <c r="C99" s="273" t="s">
        <v>2157</v>
      </c>
      <c r="D99" s="273" t="s">
        <v>2158</v>
      </c>
      <c r="E99" s="273" t="s">
        <v>2159</v>
      </c>
      <c r="F99" s="273" t="s">
        <v>1801</v>
      </c>
      <c r="G99" s="273" t="s">
        <v>1506</v>
      </c>
      <c r="H99" s="273" t="s">
        <v>786</v>
      </c>
      <c r="I99" s="274">
        <v>2</v>
      </c>
      <c r="J99" s="273" t="s">
        <v>804</v>
      </c>
      <c r="K99" s="273" t="s">
        <v>2006</v>
      </c>
      <c r="L99" s="274">
        <v>4.92</v>
      </c>
      <c r="M99" s="273" t="s">
        <v>2160</v>
      </c>
      <c r="N99" s="273" t="s">
        <v>788</v>
      </c>
      <c r="O99" s="273"/>
      <c r="P99" s="273"/>
      <c r="Q99" s="273"/>
      <c r="R99" s="273"/>
      <c r="S99" s="273" t="s">
        <v>1487</v>
      </c>
      <c r="T99" s="273"/>
      <c r="U99" s="273" t="s">
        <v>791</v>
      </c>
      <c r="V99" s="274">
        <v>100</v>
      </c>
      <c r="W99" s="273"/>
      <c r="X99" s="273" t="s">
        <v>1463</v>
      </c>
      <c r="Y99" s="273" t="s">
        <v>1464</v>
      </c>
      <c r="Z99" s="273"/>
      <c r="AA99" s="273"/>
      <c r="AB99" s="273"/>
      <c r="AC99" s="273"/>
      <c r="AD99" s="273"/>
      <c r="AE99" s="273"/>
      <c r="AF99" s="273" t="s">
        <v>794</v>
      </c>
      <c r="AG99" s="273" t="s">
        <v>795</v>
      </c>
      <c r="AH99" s="273" t="s">
        <v>786</v>
      </c>
      <c r="AI99" s="273"/>
      <c r="AJ99" s="273"/>
      <c r="AK99" s="273" t="s">
        <v>796</v>
      </c>
      <c r="AL99" s="273" t="s">
        <v>2161</v>
      </c>
      <c r="AM99" s="273" t="s">
        <v>1529</v>
      </c>
      <c r="AN99" s="273" t="s">
        <v>42</v>
      </c>
      <c r="AO99" s="273"/>
      <c r="AP99" s="273"/>
      <c r="AQ99" s="273"/>
      <c r="AR99" s="273"/>
      <c r="AS99" s="273" t="s">
        <v>1806</v>
      </c>
      <c r="AT99" s="274">
        <v>1000000</v>
      </c>
      <c r="AU99" s="274">
        <v>2</v>
      </c>
      <c r="AV99" s="273" t="s">
        <v>2100</v>
      </c>
      <c r="AW99" s="273"/>
      <c r="AX99" s="274">
        <v>4.92</v>
      </c>
      <c r="AY99" s="273"/>
      <c r="AZ99" s="273" t="s">
        <v>2160</v>
      </c>
      <c r="BA99" s="273" t="s">
        <v>1807</v>
      </c>
      <c r="BB99" s="273"/>
      <c r="BC99" s="273" t="s">
        <v>2100</v>
      </c>
      <c r="BD99" s="273"/>
      <c r="BE99" s="273" t="s">
        <v>2100</v>
      </c>
      <c r="BF99" s="273"/>
      <c r="BG99" s="273"/>
      <c r="BH99" s="273" t="s">
        <v>458</v>
      </c>
      <c r="BI99" s="273" t="s">
        <v>800</v>
      </c>
      <c r="BJ99" s="273" t="s">
        <v>800</v>
      </c>
      <c r="BK99" s="273" t="s">
        <v>801</v>
      </c>
      <c r="BL99" s="273" t="s">
        <v>802</v>
      </c>
      <c r="BM99" s="273" t="s">
        <v>1962</v>
      </c>
      <c r="BN99" s="273"/>
      <c r="BO99" s="273" t="s">
        <v>1932</v>
      </c>
      <c r="BP99" s="273"/>
      <c r="BQ99" s="273"/>
    </row>
    <row r="100" spans="1:69" s="3" customFormat="1" ht="18" customHeight="1">
      <c r="A100" s="273" t="s">
        <v>1457</v>
      </c>
      <c r="B100" s="273" t="s">
        <v>2162</v>
      </c>
      <c r="C100" s="273" t="s">
        <v>2163</v>
      </c>
      <c r="D100" s="273" t="s">
        <v>2158</v>
      </c>
      <c r="E100" s="273" t="s">
        <v>2164</v>
      </c>
      <c r="F100" s="273" t="s">
        <v>786</v>
      </c>
      <c r="G100" s="273" t="s">
        <v>786</v>
      </c>
      <c r="H100" s="273" t="s">
        <v>786</v>
      </c>
      <c r="I100" s="274">
        <v>0.11</v>
      </c>
      <c r="J100" s="273" t="s">
        <v>11</v>
      </c>
      <c r="K100" s="273" t="s">
        <v>1802</v>
      </c>
      <c r="L100" s="274">
        <v>6.17</v>
      </c>
      <c r="M100" s="273" t="s">
        <v>2165</v>
      </c>
      <c r="N100" s="273" t="s">
        <v>788</v>
      </c>
      <c r="O100" s="273"/>
      <c r="P100" s="273"/>
      <c r="Q100" s="273"/>
      <c r="R100" s="273" t="s">
        <v>789</v>
      </c>
      <c r="S100" s="273" t="s">
        <v>790</v>
      </c>
      <c r="T100" s="273"/>
      <c r="U100" s="273" t="s">
        <v>791</v>
      </c>
      <c r="V100" s="273"/>
      <c r="W100" s="273"/>
      <c r="X100" s="273" t="s">
        <v>1463</v>
      </c>
      <c r="Y100" s="273" t="s">
        <v>1464</v>
      </c>
      <c r="Z100" s="273"/>
      <c r="AA100" s="273"/>
      <c r="AB100" s="273"/>
      <c r="AC100" s="273"/>
      <c r="AD100" s="273"/>
      <c r="AE100" s="273" t="s">
        <v>1465</v>
      </c>
      <c r="AF100" s="273" t="s">
        <v>794</v>
      </c>
      <c r="AG100" s="273" t="s">
        <v>795</v>
      </c>
      <c r="AH100" s="273" t="s">
        <v>786</v>
      </c>
      <c r="AI100" s="273"/>
      <c r="AJ100" s="273"/>
      <c r="AK100" s="273" t="s">
        <v>796</v>
      </c>
      <c r="AL100" s="273" t="s">
        <v>2166</v>
      </c>
      <c r="AM100" s="273" t="s">
        <v>797</v>
      </c>
      <c r="AN100" s="273" t="s">
        <v>43</v>
      </c>
      <c r="AO100" s="273"/>
      <c r="AP100" s="273"/>
      <c r="AQ100" s="273"/>
      <c r="AR100" s="273"/>
      <c r="AS100" s="273" t="s">
        <v>1467</v>
      </c>
      <c r="AT100" s="274">
        <v>1000</v>
      </c>
      <c r="AU100" s="274">
        <v>0.11</v>
      </c>
      <c r="AV100" s="273" t="s">
        <v>2158</v>
      </c>
      <c r="AW100" s="273"/>
      <c r="AX100" s="274">
        <v>6.17</v>
      </c>
      <c r="AY100" s="273"/>
      <c r="AZ100" s="273" t="s">
        <v>2165</v>
      </c>
      <c r="BA100" s="273" t="s">
        <v>1468</v>
      </c>
      <c r="BB100" s="273" t="s">
        <v>1457</v>
      </c>
      <c r="BC100" s="273" t="s">
        <v>2158</v>
      </c>
      <c r="BD100" s="273"/>
      <c r="BE100" s="273" t="s">
        <v>2158</v>
      </c>
      <c r="BF100" s="273"/>
      <c r="BG100" s="273"/>
      <c r="BH100" s="273" t="s">
        <v>1465</v>
      </c>
      <c r="BI100" s="273" t="s">
        <v>800</v>
      </c>
      <c r="BJ100" s="273" t="s">
        <v>800</v>
      </c>
      <c r="BK100" s="273" t="s">
        <v>801</v>
      </c>
      <c r="BL100" s="273" t="s">
        <v>802</v>
      </c>
      <c r="BM100" s="273" t="s">
        <v>803</v>
      </c>
      <c r="BN100" s="273"/>
      <c r="BO100" s="273" t="s">
        <v>1932</v>
      </c>
      <c r="BP100" s="273"/>
      <c r="BQ100" s="273"/>
    </row>
    <row r="101" spans="1:69" s="3" customFormat="1" ht="18" customHeight="1">
      <c r="A101" s="273" t="s">
        <v>1921</v>
      </c>
      <c r="B101" s="273" t="s">
        <v>2167</v>
      </c>
      <c r="C101" s="273" t="s">
        <v>2168</v>
      </c>
      <c r="D101" s="273" t="s">
        <v>2169</v>
      </c>
      <c r="E101" s="273" t="s">
        <v>2170</v>
      </c>
      <c r="F101" s="273" t="s">
        <v>1524</v>
      </c>
      <c r="G101" s="273" t="s">
        <v>1926</v>
      </c>
      <c r="H101" s="273" t="s">
        <v>786</v>
      </c>
      <c r="I101" s="274">
        <v>3</v>
      </c>
      <c r="J101" s="273" t="s">
        <v>11</v>
      </c>
      <c r="K101" s="273" t="s">
        <v>805</v>
      </c>
      <c r="L101" s="274">
        <v>6.1162000000000001</v>
      </c>
      <c r="M101" s="273" t="s">
        <v>2171</v>
      </c>
      <c r="N101" s="273" t="s">
        <v>788</v>
      </c>
      <c r="O101" s="273"/>
      <c r="P101" s="273"/>
      <c r="Q101" s="273"/>
      <c r="R101" s="273" t="s">
        <v>789</v>
      </c>
      <c r="S101" s="273" t="s">
        <v>1487</v>
      </c>
      <c r="T101" s="273"/>
      <c r="U101" s="273" t="s">
        <v>791</v>
      </c>
      <c r="V101" s="274">
        <v>100</v>
      </c>
      <c r="W101" s="273"/>
      <c r="X101" s="273" t="s">
        <v>792</v>
      </c>
      <c r="Y101" s="273"/>
      <c r="Z101" s="273"/>
      <c r="AA101" s="273"/>
      <c r="AB101" s="273"/>
      <c r="AC101" s="273"/>
      <c r="AD101" s="273"/>
      <c r="AE101" s="273" t="s">
        <v>1928</v>
      </c>
      <c r="AF101" s="273" t="s">
        <v>794</v>
      </c>
      <c r="AG101" s="273" t="s">
        <v>795</v>
      </c>
      <c r="AH101" s="273" t="s">
        <v>786</v>
      </c>
      <c r="AI101" s="273"/>
      <c r="AJ101" s="273"/>
      <c r="AK101" s="273" t="s">
        <v>796</v>
      </c>
      <c r="AL101" s="273" t="s">
        <v>2172</v>
      </c>
      <c r="AM101" s="273" t="s">
        <v>1529</v>
      </c>
      <c r="AN101" s="273" t="s">
        <v>42</v>
      </c>
      <c r="AO101" s="273"/>
      <c r="AP101" s="273"/>
      <c r="AQ101" s="273"/>
      <c r="AR101" s="273"/>
      <c r="AS101" s="273" t="s">
        <v>1930</v>
      </c>
      <c r="AT101" s="274">
        <v>1000</v>
      </c>
      <c r="AU101" s="274">
        <v>3</v>
      </c>
      <c r="AV101" s="273" t="s">
        <v>2131</v>
      </c>
      <c r="AW101" s="273"/>
      <c r="AX101" s="274">
        <v>6.1162000000000001</v>
      </c>
      <c r="AY101" s="273"/>
      <c r="AZ101" s="273" t="s">
        <v>2171</v>
      </c>
      <c r="BA101" s="273" t="s">
        <v>1931</v>
      </c>
      <c r="BB101" s="273"/>
      <c r="BC101" s="273" t="s">
        <v>2131</v>
      </c>
      <c r="BD101" s="273"/>
      <c r="BE101" s="273" t="s">
        <v>2131</v>
      </c>
      <c r="BF101" s="273"/>
      <c r="BG101" s="273"/>
      <c r="BH101" s="273" t="s">
        <v>1928</v>
      </c>
      <c r="BI101" s="273" t="s">
        <v>800</v>
      </c>
      <c r="BJ101" s="273" t="s">
        <v>800</v>
      </c>
      <c r="BK101" s="273" t="s">
        <v>801</v>
      </c>
      <c r="BL101" s="273" t="s">
        <v>802</v>
      </c>
      <c r="BM101" s="273" t="s">
        <v>803</v>
      </c>
      <c r="BN101" s="273"/>
      <c r="BO101" s="273" t="s">
        <v>1932</v>
      </c>
      <c r="BP101" s="273"/>
      <c r="BQ101" s="273"/>
    </row>
    <row r="102" spans="1:69" s="3" customFormat="1" ht="18" customHeight="1">
      <c r="A102" s="273" t="s">
        <v>832</v>
      </c>
      <c r="B102" s="273" t="s">
        <v>2173</v>
      </c>
      <c r="C102" s="273" t="s">
        <v>2174</v>
      </c>
      <c r="D102" s="273" t="s">
        <v>2169</v>
      </c>
      <c r="E102" s="273" t="s">
        <v>2175</v>
      </c>
      <c r="F102" s="273" t="s">
        <v>836</v>
      </c>
      <c r="G102" s="273" t="s">
        <v>814</v>
      </c>
      <c r="H102" s="273" t="s">
        <v>786</v>
      </c>
      <c r="I102" s="274">
        <v>7.0000000000000007E-2</v>
      </c>
      <c r="J102" s="273" t="s">
        <v>11</v>
      </c>
      <c r="K102" s="273" t="s">
        <v>1872</v>
      </c>
      <c r="L102" s="274">
        <v>5.4</v>
      </c>
      <c r="M102" s="273" t="s">
        <v>2176</v>
      </c>
      <c r="N102" s="273" t="s">
        <v>788</v>
      </c>
      <c r="O102" s="273"/>
      <c r="P102" s="273"/>
      <c r="Q102" s="273"/>
      <c r="R102" s="273"/>
      <c r="S102" s="273" t="s">
        <v>790</v>
      </c>
      <c r="T102" s="273"/>
      <c r="U102" s="273" t="s">
        <v>791</v>
      </c>
      <c r="V102" s="273"/>
      <c r="W102" s="273"/>
      <c r="X102" s="273" t="s">
        <v>828</v>
      </c>
      <c r="Y102" s="273" t="s">
        <v>835</v>
      </c>
      <c r="Z102" s="273"/>
      <c r="AA102" s="273"/>
      <c r="AB102" s="273"/>
      <c r="AC102" s="273"/>
      <c r="AD102" s="273"/>
      <c r="AE102" s="273"/>
      <c r="AF102" s="273" t="s">
        <v>794</v>
      </c>
      <c r="AG102" s="273" t="s">
        <v>816</v>
      </c>
      <c r="AH102" s="273" t="s">
        <v>786</v>
      </c>
      <c r="AI102" s="273"/>
      <c r="AJ102" s="273"/>
      <c r="AK102" s="273" t="s">
        <v>796</v>
      </c>
      <c r="AL102" s="273" t="s">
        <v>2177</v>
      </c>
      <c r="AM102" s="273" t="s">
        <v>811</v>
      </c>
      <c r="AN102" s="273" t="s">
        <v>42</v>
      </c>
      <c r="AO102" s="273"/>
      <c r="AP102" s="273"/>
      <c r="AQ102" s="273"/>
      <c r="AR102" s="273"/>
      <c r="AS102" s="273" t="s">
        <v>834</v>
      </c>
      <c r="AT102" s="274">
        <v>100000</v>
      </c>
      <c r="AU102" s="274">
        <v>7.0000000000000007E-2</v>
      </c>
      <c r="AV102" s="273" t="s">
        <v>2131</v>
      </c>
      <c r="AW102" s="273"/>
      <c r="AX102" s="274">
        <v>5.4</v>
      </c>
      <c r="AY102" s="273"/>
      <c r="AZ102" s="273" t="s">
        <v>2176</v>
      </c>
      <c r="BA102" s="273" t="s">
        <v>833</v>
      </c>
      <c r="BB102" s="273" t="s">
        <v>832</v>
      </c>
      <c r="BC102" s="273" t="s">
        <v>2131</v>
      </c>
      <c r="BD102" s="273"/>
      <c r="BE102" s="273" t="s">
        <v>2131</v>
      </c>
      <c r="BF102" s="273"/>
      <c r="BG102" s="273"/>
      <c r="BH102" s="273" t="s">
        <v>458</v>
      </c>
      <c r="BI102" s="273" t="s">
        <v>800</v>
      </c>
      <c r="BJ102" s="273" t="s">
        <v>800</v>
      </c>
      <c r="BK102" s="273" t="s">
        <v>801</v>
      </c>
      <c r="BL102" s="273" t="s">
        <v>802</v>
      </c>
      <c r="BM102" s="273" t="s">
        <v>803</v>
      </c>
      <c r="BN102" s="273"/>
      <c r="BO102" s="273" t="s">
        <v>1932</v>
      </c>
      <c r="BP102" s="273"/>
      <c r="BQ102" s="273"/>
    </row>
    <row r="103" spans="1:69" s="3" customFormat="1" ht="18" customHeight="1">
      <c r="A103" s="273" t="s">
        <v>1797</v>
      </c>
      <c r="B103" s="273" t="s">
        <v>2178</v>
      </c>
      <c r="C103" s="273" t="s">
        <v>2179</v>
      </c>
      <c r="D103" s="273" t="s">
        <v>2180</v>
      </c>
      <c r="E103" s="273" t="s">
        <v>2181</v>
      </c>
      <c r="F103" s="273" t="s">
        <v>1801</v>
      </c>
      <c r="G103" s="273" t="s">
        <v>1506</v>
      </c>
      <c r="H103" s="273" t="s">
        <v>786</v>
      </c>
      <c r="I103" s="274">
        <v>3</v>
      </c>
      <c r="J103" s="273" t="s">
        <v>804</v>
      </c>
      <c r="K103" s="273" t="s">
        <v>1802</v>
      </c>
      <c r="L103" s="274">
        <v>4.8499999999999996</v>
      </c>
      <c r="M103" s="273" t="s">
        <v>2182</v>
      </c>
      <c r="N103" s="273" t="s">
        <v>788</v>
      </c>
      <c r="O103" s="273"/>
      <c r="P103" s="273"/>
      <c r="Q103" s="273"/>
      <c r="R103" s="273"/>
      <c r="S103" s="273" t="s">
        <v>1487</v>
      </c>
      <c r="T103" s="273"/>
      <c r="U103" s="273" t="s">
        <v>791</v>
      </c>
      <c r="V103" s="274">
        <v>100</v>
      </c>
      <c r="W103" s="273"/>
      <c r="X103" s="273" t="s">
        <v>1463</v>
      </c>
      <c r="Y103" s="273" t="s">
        <v>1464</v>
      </c>
      <c r="Z103" s="273"/>
      <c r="AA103" s="273"/>
      <c r="AB103" s="273"/>
      <c r="AC103" s="273"/>
      <c r="AD103" s="273"/>
      <c r="AE103" s="273"/>
      <c r="AF103" s="273" t="s">
        <v>794</v>
      </c>
      <c r="AG103" s="273" t="s">
        <v>795</v>
      </c>
      <c r="AH103" s="273" t="s">
        <v>786</v>
      </c>
      <c r="AI103" s="273"/>
      <c r="AJ103" s="273"/>
      <c r="AK103" s="273" t="s">
        <v>796</v>
      </c>
      <c r="AL103" s="273" t="s">
        <v>2183</v>
      </c>
      <c r="AM103" s="273" t="s">
        <v>1529</v>
      </c>
      <c r="AN103" s="273" t="s">
        <v>42</v>
      </c>
      <c r="AO103" s="273"/>
      <c r="AP103" s="273"/>
      <c r="AQ103" s="273"/>
      <c r="AR103" s="273"/>
      <c r="AS103" s="273" t="s">
        <v>1806</v>
      </c>
      <c r="AT103" s="274">
        <v>1000000</v>
      </c>
      <c r="AU103" s="274">
        <v>3</v>
      </c>
      <c r="AV103" s="273" t="s">
        <v>2169</v>
      </c>
      <c r="AW103" s="273"/>
      <c r="AX103" s="274">
        <v>4.8499999999999996</v>
      </c>
      <c r="AY103" s="273"/>
      <c r="AZ103" s="273" t="s">
        <v>2182</v>
      </c>
      <c r="BA103" s="273" t="s">
        <v>1807</v>
      </c>
      <c r="BB103" s="273"/>
      <c r="BC103" s="273" t="s">
        <v>2169</v>
      </c>
      <c r="BD103" s="273"/>
      <c r="BE103" s="273" t="s">
        <v>2169</v>
      </c>
      <c r="BF103" s="273"/>
      <c r="BG103" s="273"/>
      <c r="BH103" s="273" t="s">
        <v>458</v>
      </c>
      <c r="BI103" s="273" t="s">
        <v>800</v>
      </c>
      <c r="BJ103" s="273" t="s">
        <v>800</v>
      </c>
      <c r="BK103" s="273" t="s">
        <v>801</v>
      </c>
      <c r="BL103" s="273" t="s">
        <v>802</v>
      </c>
      <c r="BM103" s="273" t="s">
        <v>1962</v>
      </c>
      <c r="BN103" s="273"/>
      <c r="BO103" s="273" t="s">
        <v>1932</v>
      </c>
      <c r="BP103" s="273"/>
      <c r="BQ103" s="273"/>
    </row>
    <row r="104" spans="1:69" s="3" customFormat="1" ht="18" customHeight="1">
      <c r="A104" s="273" t="s">
        <v>1457</v>
      </c>
      <c r="B104" s="273" t="s">
        <v>2184</v>
      </c>
      <c r="C104" s="273" t="s">
        <v>2185</v>
      </c>
      <c r="D104" s="273" t="s">
        <v>2180</v>
      </c>
      <c r="E104" s="273" t="s">
        <v>2186</v>
      </c>
      <c r="F104" s="273" t="s">
        <v>786</v>
      </c>
      <c r="G104" s="273" t="s">
        <v>786</v>
      </c>
      <c r="H104" s="273" t="s">
        <v>786</v>
      </c>
      <c r="I104" s="274">
        <v>0.27500000000000002</v>
      </c>
      <c r="J104" s="273" t="s">
        <v>11</v>
      </c>
      <c r="K104" s="273" t="s">
        <v>1586</v>
      </c>
      <c r="L104" s="274">
        <v>6.17</v>
      </c>
      <c r="M104" s="273" t="s">
        <v>2187</v>
      </c>
      <c r="N104" s="273" t="s">
        <v>788</v>
      </c>
      <c r="O104" s="273"/>
      <c r="P104" s="273"/>
      <c r="Q104" s="273"/>
      <c r="R104" s="273" t="s">
        <v>789</v>
      </c>
      <c r="S104" s="273" t="s">
        <v>790</v>
      </c>
      <c r="T104" s="273"/>
      <c r="U104" s="273" t="s">
        <v>791</v>
      </c>
      <c r="V104" s="273"/>
      <c r="W104" s="273"/>
      <c r="X104" s="273" t="s">
        <v>1463</v>
      </c>
      <c r="Y104" s="273" t="s">
        <v>1464</v>
      </c>
      <c r="Z104" s="273"/>
      <c r="AA104" s="273"/>
      <c r="AB104" s="273"/>
      <c r="AC104" s="273"/>
      <c r="AD104" s="273"/>
      <c r="AE104" s="273"/>
      <c r="AF104" s="273" t="s">
        <v>794</v>
      </c>
      <c r="AG104" s="273" t="s">
        <v>795</v>
      </c>
      <c r="AH104" s="273" t="s">
        <v>786</v>
      </c>
      <c r="AI104" s="273"/>
      <c r="AJ104" s="273"/>
      <c r="AK104" s="273" t="s">
        <v>796</v>
      </c>
      <c r="AL104" s="273" t="s">
        <v>2188</v>
      </c>
      <c r="AM104" s="273" t="s">
        <v>797</v>
      </c>
      <c r="AN104" s="273" t="s">
        <v>43</v>
      </c>
      <c r="AO104" s="273"/>
      <c r="AP104" s="273"/>
      <c r="AQ104" s="273"/>
      <c r="AR104" s="273"/>
      <c r="AS104" s="273" t="s">
        <v>1467</v>
      </c>
      <c r="AT104" s="274">
        <v>1000</v>
      </c>
      <c r="AU104" s="274">
        <v>0.27500000000000002</v>
      </c>
      <c r="AV104" s="273" t="s">
        <v>2169</v>
      </c>
      <c r="AW104" s="273"/>
      <c r="AX104" s="274">
        <v>6.17</v>
      </c>
      <c r="AY104" s="273"/>
      <c r="AZ104" s="273"/>
      <c r="BA104" s="273" t="s">
        <v>1468</v>
      </c>
      <c r="BB104" s="273" t="s">
        <v>1457</v>
      </c>
      <c r="BC104" s="273" t="s">
        <v>2169</v>
      </c>
      <c r="BD104" s="273"/>
      <c r="BE104" s="273" t="s">
        <v>2169</v>
      </c>
      <c r="BF104" s="273"/>
      <c r="BG104" s="273" t="s">
        <v>2189</v>
      </c>
      <c r="BH104" s="273" t="s">
        <v>2190</v>
      </c>
      <c r="BI104" s="273" t="s">
        <v>800</v>
      </c>
      <c r="BJ104" s="273" t="s">
        <v>800</v>
      </c>
      <c r="BK104" s="273" t="s">
        <v>801</v>
      </c>
      <c r="BL104" s="273" t="s">
        <v>802</v>
      </c>
      <c r="BM104" s="273" t="s">
        <v>803</v>
      </c>
      <c r="BN104" s="273"/>
      <c r="BO104" s="273" t="s">
        <v>1932</v>
      </c>
      <c r="BP104" s="273"/>
      <c r="BQ104" s="273"/>
    </row>
    <row r="105" spans="1:69" s="3" customFormat="1" ht="18" customHeight="1">
      <c r="A105" s="273" t="s">
        <v>1797</v>
      </c>
      <c r="B105" s="273" t="s">
        <v>2191</v>
      </c>
      <c r="C105" s="273" t="s">
        <v>2192</v>
      </c>
      <c r="D105" s="273" t="s">
        <v>2193</v>
      </c>
      <c r="E105" s="273" t="s">
        <v>2194</v>
      </c>
      <c r="F105" s="273" t="s">
        <v>1801</v>
      </c>
      <c r="G105" s="273" t="s">
        <v>1506</v>
      </c>
      <c r="H105" s="273" t="s">
        <v>786</v>
      </c>
      <c r="I105" s="274">
        <v>2</v>
      </c>
      <c r="J105" s="273" t="s">
        <v>804</v>
      </c>
      <c r="K105" s="273" t="s">
        <v>1802</v>
      </c>
      <c r="L105" s="274">
        <v>4.8499999999999996</v>
      </c>
      <c r="M105" s="273" t="s">
        <v>2195</v>
      </c>
      <c r="N105" s="273" t="s">
        <v>788</v>
      </c>
      <c r="O105" s="273"/>
      <c r="P105" s="273"/>
      <c r="Q105" s="273"/>
      <c r="R105" s="273"/>
      <c r="S105" s="273" t="s">
        <v>1487</v>
      </c>
      <c r="T105" s="273"/>
      <c r="U105" s="273" t="s">
        <v>791</v>
      </c>
      <c r="V105" s="274">
        <v>100</v>
      </c>
      <c r="W105" s="273"/>
      <c r="X105" s="273" t="s">
        <v>1463</v>
      </c>
      <c r="Y105" s="273" t="s">
        <v>1464</v>
      </c>
      <c r="Z105" s="273"/>
      <c r="AA105" s="273"/>
      <c r="AB105" s="273"/>
      <c r="AC105" s="273"/>
      <c r="AD105" s="273"/>
      <c r="AE105" s="273"/>
      <c r="AF105" s="273" t="s">
        <v>794</v>
      </c>
      <c r="AG105" s="273" t="s">
        <v>795</v>
      </c>
      <c r="AH105" s="273" t="s">
        <v>786</v>
      </c>
      <c r="AI105" s="273"/>
      <c r="AJ105" s="273"/>
      <c r="AK105" s="273" t="s">
        <v>796</v>
      </c>
      <c r="AL105" s="273" t="s">
        <v>2196</v>
      </c>
      <c r="AM105" s="273" t="s">
        <v>1529</v>
      </c>
      <c r="AN105" s="273" t="s">
        <v>42</v>
      </c>
      <c r="AO105" s="273"/>
      <c r="AP105" s="273"/>
      <c r="AQ105" s="273"/>
      <c r="AR105" s="273"/>
      <c r="AS105" s="273" t="s">
        <v>1806</v>
      </c>
      <c r="AT105" s="274">
        <v>1000000</v>
      </c>
      <c r="AU105" s="274">
        <v>2</v>
      </c>
      <c r="AV105" s="273" t="s">
        <v>2197</v>
      </c>
      <c r="AW105" s="273"/>
      <c r="AX105" s="274">
        <v>4.8499999999999996</v>
      </c>
      <c r="AY105" s="273"/>
      <c r="AZ105" s="273" t="s">
        <v>2195</v>
      </c>
      <c r="BA105" s="273" t="s">
        <v>1807</v>
      </c>
      <c r="BB105" s="273"/>
      <c r="BC105" s="273" t="s">
        <v>2197</v>
      </c>
      <c r="BD105" s="273"/>
      <c r="BE105" s="273" t="s">
        <v>2197</v>
      </c>
      <c r="BF105" s="273"/>
      <c r="BG105" s="273"/>
      <c r="BH105" s="273" t="s">
        <v>458</v>
      </c>
      <c r="BI105" s="273" t="s">
        <v>800</v>
      </c>
      <c r="BJ105" s="273" t="s">
        <v>800</v>
      </c>
      <c r="BK105" s="273" t="s">
        <v>801</v>
      </c>
      <c r="BL105" s="273" t="s">
        <v>802</v>
      </c>
      <c r="BM105" s="273" t="s">
        <v>1962</v>
      </c>
      <c r="BN105" s="273"/>
      <c r="BO105" s="273" t="s">
        <v>1932</v>
      </c>
      <c r="BP105" s="273"/>
      <c r="BQ105" s="273"/>
    </row>
    <row r="106" spans="1:69" s="3" customFormat="1" ht="18" customHeight="1">
      <c r="A106" s="273" t="s">
        <v>2198</v>
      </c>
      <c r="B106" s="273" t="s">
        <v>2199</v>
      </c>
      <c r="C106" s="273" t="s">
        <v>2200</v>
      </c>
      <c r="D106" s="273" t="s">
        <v>2201</v>
      </c>
      <c r="E106" s="273" t="s">
        <v>2202</v>
      </c>
      <c r="F106" s="273" t="s">
        <v>1505</v>
      </c>
      <c r="G106" s="273" t="s">
        <v>1506</v>
      </c>
      <c r="H106" s="273" t="s">
        <v>786</v>
      </c>
      <c r="I106" s="274">
        <v>0.2177</v>
      </c>
      <c r="J106" s="273" t="s">
        <v>599</v>
      </c>
      <c r="K106" s="273" t="s">
        <v>2203</v>
      </c>
      <c r="L106" s="274">
        <v>0.74</v>
      </c>
      <c r="M106" s="273" t="s">
        <v>2204</v>
      </c>
      <c r="N106" s="273" t="s">
        <v>788</v>
      </c>
      <c r="O106" s="273"/>
      <c r="P106" s="273"/>
      <c r="Q106" s="273"/>
      <c r="R106" s="273" t="s">
        <v>789</v>
      </c>
      <c r="S106" s="273" t="s">
        <v>1487</v>
      </c>
      <c r="T106" s="273"/>
      <c r="U106" s="273" t="s">
        <v>791</v>
      </c>
      <c r="V106" s="274">
        <v>98.369</v>
      </c>
      <c r="W106" s="273"/>
      <c r="X106" s="273" t="s">
        <v>792</v>
      </c>
      <c r="Y106" s="273" t="s">
        <v>1792</v>
      </c>
      <c r="Z106" s="273"/>
      <c r="AA106" s="273"/>
      <c r="AB106" s="273"/>
      <c r="AC106" s="273"/>
      <c r="AD106" s="273"/>
      <c r="AE106" s="273"/>
      <c r="AF106" s="273" t="s">
        <v>794</v>
      </c>
      <c r="AG106" s="273" t="s">
        <v>1793</v>
      </c>
      <c r="AH106" s="273" t="s">
        <v>786</v>
      </c>
      <c r="AI106" s="273" t="s">
        <v>102</v>
      </c>
      <c r="AJ106" s="273"/>
      <c r="AK106" s="273" t="s">
        <v>796</v>
      </c>
      <c r="AL106" s="273" t="s">
        <v>2205</v>
      </c>
      <c r="AM106" s="273" t="s">
        <v>2206</v>
      </c>
      <c r="AN106" s="273" t="s">
        <v>42</v>
      </c>
      <c r="AO106" s="273"/>
      <c r="AP106" s="273"/>
      <c r="AQ106" s="273"/>
      <c r="AR106" s="273"/>
      <c r="AS106" s="273" t="s">
        <v>2207</v>
      </c>
      <c r="AT106" s="274">
        <v>1000</v>
      </c>
      <c r="AU106" s="274">
        <v>0.2177</v>
      </c>
      <c r="AV106" s="273" t="s">
        <v>2208</v>
      </c>
      <c r="AW106" s="273" t="s">
        <v>2197</v>
      </c>
      <c r="AX106" s="274">
        <v>0.74</v>
      </c>
      <c r="AY106" s="273"/>
      <c r="AZ106" s="273" t="s">
        <v>1744</v>
      </c>
      <c r="BA106" s="273" t="s">
        <v>2209</v>
      </c>
      <c r="BB106" s="273"/>
      <c r="BC106" s="273" t="s">
        <v>2210</v>
      </c>
      <c r="BD106" s="273"/>
      <c r="BE106" s="273" t="s">
        <v>2210</v>
      </c>
      <c r="BF106" s="273"/>
      <c r="BG106" s="273"/>
      <c r="BH106" s="273" t="s">
        <v>458</v>
      </c>
      <c r="BI106" s="273" t="s">
        <v>800</v>
      </c>
      <c r="BJ106" s="273" t="s">
        <v>800</v>
      </c>
      <c r="BK106" s="273" t="s">
        <v>801</v>
      </c>
      <c r="BL106" s="273" t="s">
        <v>802</v>
      </c>
      <c r="BM106" s="273" t="s">
        <v>827</v>
      </c>
      <c r="BN106" s="273"/>
      <c r="BO106" s="273" t="s">
        <v>809</v>
      </c>
      <c r="BP106" s="273"/>
      <c r="BQ106" s="273"/>
    </row>
    <row r="107" spans="1:69" s="3" customFormat="1" ht="18" customHeight="1">
      <c r="A107" s="273" t="s">
        <v>2198</v>
      </c>
      <c r="B107" s="273" t="s">
        <v>2211</v>
      </c>
      <c r="C107" s="273" t="s">
        <v>2212</v>
      </c>
      <c r="D107" s="273" t="s">
        <v>2213</v>
      </c>
      <c r="E107" s="273" t="s">
        <v>2214</v>
      </c>
      <c r="F107" s="273" t="s">
        <v>1505</v>
      </c>
      <c r="G107" s="273" t="s">
        <v>1506</v>
      </c>
      <c r="H107" s="273" t="s">
        <v>786</v>
      </c>
      <c r="I107" s="274">
        <v>0.47460000000000002</v>
      </c>
      <c r="J107" s="273" t="s">
        <v>599</v>
      </c>
      <c r="K107" s="273" t="s">
        <v>2215</v>
      </c>
      <c r="L107" s="274">
        <v>0.18</v>
      </c>
      <c r="M107" s="273" t="s">
        <v>1831</v>
      </c>
      <c r="N107" s="273" t="s">
        <v>788</v>
      </c>
      <c r="O107" s="273"/>
      <c r="P107" s="273"/>
      <c r="Q107" s="273"/>
      <c r="R107" s="273" t="s">
        <v>789</v>
      </c>
      <c r="S107" s="273" t="s">
        <v>1487</v>
      </c>
      <c r="T107" s="273"/>
      <c r="U107" s="273" t="s">
        <v>791</v>
      </c>
      <c r="V107" s="274">
        <v>96.375</v>
      </c>
      <c r="W107" s="273"/>
      <c r="X107" s="273" t="s">
        <v>792</v>
      </c>
      <c r="Y107" s="273" t="s">
        <v>1792</v>
      </c>
      <c r="Z107" s="273"/>
      <c r="AA107" s="273"/>
      <c r="AB107" s="273"/>
      <c r="AC107" s="273"/>
      <c r="AD107" s="273"/>
      <c r="AE107" s="273"/>
      <c r="AF107" s="273" t="s">
        <v>794</v>
      </c>
      <c r="AG107" s="273" t="s">
        <v>1793</v>
      </c>
      <c r="AH107" s="273" t="s">
        <v>786</v>
      </c>
      <c r="AI107" s="273" t="s">
        <v>102</v>
      </c>
      <c r="AJ107" s="273"/>
      <c r="AK107" s="273" t="s">
        <v>796</v>
      </c>
      <c r="AL107" s="273" t="s">
        <v>1833</v>
      </c>
      <c r="AM107" s="273" t="s">
        <v>2206</v>
      </c>
      <c r="AN107" s="273" t="s">
        <v>42</v>
      </c>
      <c r="AO107" s="273"/>
      <c r="AP107" s="273"/>
      <c r="AQ107" s="273"/>
      <c r="AR107" s="273"/>
      <c r="AS107" s="273" t="s">
        <v>2207</v>
      </c>
      <c r="AT107" s="274">
        <v>1000</v>
      </c>
      <c r="AU107" s="274">
        <v>0.47460000000000002</v>
      </c>
      <c r="AV107" s="273" t="s">
        <v>2216</v>
      </c>
      <c r="AW107" s="273" t="s">
        <v>2038</v>
      </c>
      <c r="AX107" s="274">
        <v>0.18</v>
      </c>
      <c r="AY107" s="273"/>
      <c r="AZ107" s="273" t="s">
        <v>1820</v>
      </c>
      <c r="BA107" s="273" t="s">
        <v>2209</v>
      </c>
      <c r="BB107" s="273"/>
      <c r="BC107" s="273" t="s">
        <v>2201</v>
      </c>
      <c r="BD107" s="273"/>
      <c r="BE107" s="273" t="s">
        <v>2201</v>
      </c>
      <c r="BF107" s="273"/>
      <c r="BG107" s="273"/>
      <c r="BH107" s="273" t="s">
        <v>458</v>
      </c>
      <c r="BI107" s="273" t="s">
        <v>800</v>
      </c>
      <c r="BJ107" s="273" t="s">
        <v>800</v>
      </c>
      <c r="BK107" s="273" t="s">
        <v>801</v>
      </c>
      <c r="BL107" s="273" t="s">
        <v>802</v>
      </c>
      <c r="BM107" s="273" t="s">
        <v>827</v>
      </c>
      <c r="BN107" s="273"/>
      <c r="BO107" s="273" t="s">
        <v>1865</v>
      </c>
      <c r="BP107" s="273"/>
      <c r="BQ107" s="273"/>
    </row>
    <row r="108" spans="1:69" s="3" customFormat="1" ht="18" customHeight="1">
      <c r="A108" s="273" t="s">
        <v>2217</v>
      </c>
      <c r="B108" s="273" t="s">
        <v>2218</v>
      </c>
      <c r="C108" s="273" t="s">
        <v>2219</v>
      </c>
      <c r="D108" s="273" t="s">
        <v>2213</v>
      </c>
      <c r="E108" s="273" t="s">
        <v>2220</v>
      </c>
      <c r="F108" s="273" t="s">
        <v>786</v>
      </c>
      <c r="G108" s="273" t="s">
        <v>786</v>
      </c>
      <c r="H108" s="273" t="s">
        <v>786</v>
      </c>
      <c r="I108" s="274">
        <v>1.014</v>
      </c>
      <c r="J108" s="273" t="s">
        <v>804</v>
      </c>
      <c r="K108" s="273" t="s">
        <v>805</v>
      </c>
      <c r="L108" s="274">
        <v>7.5</v>
      </c>
      <c r="M108" s="273" t="s">
        <v>2221</v>
      </c>
      <c r="N108" s="273" t="s">
        <v>788</v>
      </c>
      <c r="O108" s="273"/>
      <c r="P108" s="273"/>
      <c r="Q108" s="273"/>
      <c r="R108" s="273" t="s">
        <v>789</v>
      </c>
      <c r="S108" s="273" t="s">
        <v>790</v>
      </c>
      <c r="T108" s="273"/>
      <c r="U108" s="273" t="s">
        <v>791</v>
      </c>
      <c r="V108" s="274">
        <v>100</v>
      </c>
      <c r="W108" s="273"/>
      <c r="X108" s="273" t="s">
        <v>813</v>
      </c>
      <c r="Y108" s="273" t="s">
        <v>2222</v>
      </c>
      <c r="Z108" s="273"/>
      <c r="AA108" s="273"/>
      <c r="AB108" s="273"/>
      <c r="AC108" s="273"/>
      <c r="AD108" s="273"/>
      <c r="AE108" s="273"/>
      <c r="AF108" s="273" t="s">
        <v>794</v>
      </c>
      <c r="AG108" s="273" t="s">
        <v>2223</v>
      </c>
      <c r="AH108" s="273" t="s">
        <v>786</v>
      </c>
      <c r="AI108" s="273" t="s">
        <v>102</v>
      </c>
      <c r="AJ108" s="273"/>
      <c r="AK108" s="273" t="s">
        <v>2224</v>
      </c>
      <c r="AL108" s="273" t="s">
        <v>2225</v>
      </c>
      <c r="AM108" s="273" t="s">
        <v>2226</v>
      </c>
      <c r="AN108" s="273" t="s">
        <v>43</v>
      </c>
      <c r="AO108" s="273"/>
      <c r="AP108" s="273"/>
      <c r="AQ108" s="273"/>
      <c r="AR108" s="273"/>
      <c r="AS108" s="273" t="s">
        <v>2227</v>
      </c>
      <c r="AT108" s="274">
        <v>100000</v>
      </c>
      <c r="AU108" s="274">
        <v>1.014</v>
      </c>
      <c r="AV108" s="273" t="s">
        <v>2228</v>
      </c>
      <c r="AW108" s="273"/>
      <c r="AX108" s="274">
        <v>7.5</v>
      </c>
      <c r="AY108" s="273"/>
      <c r="AZ108" s="273" t="s">
        <v>2229</v>
      </c>
      <c r="BA108" s="273" t="s">
        <v>2230</v>
      </c>
      <c r="BB108" s="273" t="s">
        <v>2217</v>
      </c>
      <c r="BC108" s="273" t="s">
        <v>2228</v>
      </c>
      <c r="BD108" s="273"/>
      <c r="BE108" s="273" t="s">
        <v>2228</v>
      </c>
      <c r="BF108" s="273"/>
      <c r="BG108" s="273"/>
      <c r="BH108" s="273" t="s">
        <v>458</v>
      </c>
      <c r="BI108" s="273" t="s">
        <v>800</v>
      </c>
      <c r="BJ108" s="273" t="s">
        <v>800</v>
      </c>
      <c r="BK108" s="273" t="s">
        <v>801</v>
      </c>
      <c r="BL108" s="273" t="s">
        <v>802</v>
      </c>
      <c r="BM108" s="273" t="s">
        <v>803</v>
      </c>
      <c r="BN108" s="273"/>
      <c r="BO108" s="273" t="s">
        <v>809</v>
      </c>
      <c r="BP108" s="273"/>
      <c r="BQ108" s="273"/>
    </row>
    <row r="109" spans="1:69" s="3" customFormat="1" ht="18" customHeight="1">
      <c r="A109" s="273" t="s">
        <v>1808</v>
      </c>
      <c r="B109" s="273" t="s">
        <v>2231</v>
      </c>
      <c r="C109" s="273" t="s">
        <v>2232</v>
      </c>
      <c r="D109" s="273" t="s">
        <v>2233</v>
      </c>
      <c r="E109" s="273" t="s">
        <v>2234</v>
      </c>
      <c r="F109" s="273" t="s">
        <v>786</v>
      </c>
      <c r="G109" s="273" t="s">
        <v>786</v>
      </c>
      <c r="H109" s="273" t="s">
        <v>786</v>
      </c>
      <c r="I109" s="274">
        <v>1.5</v>
      </c>
      <c r="J109" s="273" t="s">
        <v>11</v>
      </c>
      <c r="K109" s="273" t="s">
        <v>805</v>
      </c>
      <c r="L109" s="274">
        <v>7.2</v>
      </c>
      <c r="M109" s="273" t="s">
        <v>2235</v>
      </c>
      <c r="N109" s="273" t="s">
        <v>788</v>
      </c>
      <c r="O109" s="273" t="s">
        <v>2236</v>
      </c>
      <c r="P109" s="273" t="s">
        <v>2237</v>
      </c>
      <c r="Q109" s="274">
        <v>20</v>
      </c>
      <c r="R109" s="273" t="s">
        <v>789</v>
      </c>
      <c r="S109" s="273" t="s">
        <v>790</v>
      </c>
      <c r="T109" s="273"/>
      <c r="U109" s="273" t="s">
        <v>791</v>
      </c>
      <c r="V109" s="274">
        <v>100</v>
      </c>
      <c r="W109" s="273"/>
      <c r="X109" s="273" t="s">
        <v>813</v>
      </c>
      <c r="Y109" s="273" t="s">
        <v>1814</v>
      </c>
      <c r="Z109" s="273" t="s">
        <v>1815</v>
      </c>
      <c r="AA109" s="273"/>
      <c r="AB109" s="273"/>
      <c r="AC109" s="273"/>
      <c r="AD109" s="273"/>
      <c r="AE109" s="273" t="s">
        <v>2238</v>
      </c>
      <c r="AF109" s="273" t="s">
        <v>794</v>
      </c>
      <c r="AG109" s="273" t="s">
        <v>807</v>
      </c>
      <c r="AH109" s="273" t="s">
        <v>786</v>
      </c>
      <c r="AI109" s="273" t="s">
        <v>104</v>
      </c>
      <c r="AJ109" s="273"/>
      <c r="AK109" s="273" t="s">
        <v>808</v>
      </c>
      <c r="AL109" s="273" t="s">
        <v>2239</v>
      </c>
      <c r="AM109" s="273" t="s">
        <v>797</v>
      </c>
      <c r="AN109" s="273" t="s">
        <v>43</v>
      </c>
      <c r="AO109" s="273"/>
      <c r="AP109" s="273"/>
      <c r="AQ109" s="273"/>
      <c r="AR109" s="273" t="s">
        <v>2240</v>
      </c>
      <c r="AS109" s="273" t="s">
        <v>1819</v>
      </c>
      <c r="AT109" s="274">
        <v>1000</v>
      </c>
      <c r="AU109" s="274">
        <v>1.5</v>
      </c>
      <c r="AV109" s="273" t="s">
        <v>2241</v>
      </c>
      <c r="AW109" s="273"/>
      <c r="AX109" s="274">
        <v>7.2</v>
      </c>
      <c r="AY109" s="273"/>
      <c r="AZ109" s="273" t="s">
        <v>2242</v>
      </c>
      <c r="BA109" s="273" t="s">
        <v>1822</v>
      </c>
      <c r="BB109" s="273" t="s">
        <v>1808</v>
      </c>
      <c r="BC109" s="273" t="s">
        <v>2241</v>
      </c>
      <c r="BD109" s="273" t="s">
        <v>2237</v>
      </c>
      <c r="BE109" s="273" t="s">
        <v>2241</v>
      </c>
      <c r="BF109" s="273" t="s">
        <v>1679</v>
      </c>
      <c r="BG109" s="273" t="s">
        <v>2243</v>
      </c>
      <c r="BH109" s="273" t="s">
        <v>2244</v>
      </c>
      <c r="BI109" s="273" t="s">
        <v>800</v>
      </c>
      <c r="BJ109" s="273" t="s">
        <v>800</v>
      </c>
      <c r="BK109" s="273" t="s">
        <v>801</v>
      </c>
      <c r="BL109" s="273" t="s">
        <v>802</v>
      </c>
      <c r="BM109" s="273" t="s">
        <v>803</v>
      </c>
      <c r="BN109" s="273"/>
      <c r="BO109" s="273" t="s">
        <v>809</v>
      </c>
      <c r="BP109" s="273"/>
      <c r="BQ109" s="273"/>
    </row>
    <row r="110" spans="1:69" s="3" customFormat="1" ht="18" customHeight="1">
      <c r="A110" s="273" t="s">
        <v>2245</v>
      </c>
      <c r="B110" s="273" t="s">
        <v>2246</v>
      </c>
      <c r="C110" s="273" t="s">
        <v>2247</v>
      </c>
      <c r="D110" s="273" t="s">
        <v>2248</v>
      </c>
      <c r="E110" s="273" t="s">
        <v>2249</v>
      </c>
      <c r="F110" s="273" t="s">
        <v>1413</v>
      </c>
      <c r="G110" s="273" t="s">
        <v>1414</v>
      </c>
      <c r="H110" s="273" t="s">
        <v>786</v>
      </c>
      <c r="I110" s="274">
        <v>0.876</v>
      </c>
      <c r="J110" s="273" t="s">
        <v>11</v>
      </c>
      <c r="K110" s="273" t="s">
        <v>805</v>
      </c>
      <c r="L110" s="274">
        <v>8.5</v>
      </c>
      <c r="M110" s="273" t="s">
        <v>2250</v>
      </c>
      <c r="N110" s="273" t="s">
        <v>936</v>
      </c>
      <c r="O110" s="273"/>
      <c r="P110" s="273"/>
      <c r="Q110" s="273"/>
      <c r="R110" s="273"/>
      <c r="S110" s="273" t="s">
        <v>790</v>
      </c>
      <c r="T110" s="273"/>
      <c r="U110" s="273" t="s">
        <v>791</v>
      </c>
      <c r="V110" s="274">
        <v>100</v>
      </c>
      <c r="W110" s="273"/>
      <c r="X110" s="273" t="s">
        <v>2251</v>
      </c>
      <c r="Y110" s="273" t="s">
        <v>2252</v>
      </c>
      <c r="Z110" s="273"/>
      <c r="AA110" s="273"/>
      <c r="AB110" s="273"/>
      <c r="AC110" s="273"/>
      <c r="AD110" s="273"/>
      <c r="AE110" s="273"/>
      <c r="AF110" s="273" t="s">
        <v>2253</v>
      </c>
      <c r="AG110" s="273" t="s">
        <v>795</v>
      </c>
      <c r="AH110" s="273" t="s">
        <v>786</v>
      </c>
      <c r="AI110" s="273" t="s">
        <v>89</v>
      </c>
      <c r="AJ110" s="273"/>
      <c r="AK110" s="273" t="s">
        <v>796</v>
      </c>
      <c r="AL110" s="273" t="s">
        <v>2254</v>
      </c>
      <c r="AM110" s="273" t="s">
        <v>2255</v>
      </c>
      <c r="AN110" s="273" t="s">
        <v>43</v>
      </c>
      <c r="AO110" s="273"/>
      <c r="AP110" s="273"/>
      <c r="AQ110" s="273"/>
      <c r="AR110" s="273"/>
      <c r="AS110" s="273" t="s">
        <v>2256</v>
      </c>
      <c r="AT110" s="274">
        <v>1000</v>
      </c>
      <c r="AU110" s="274">
        <v>0.876</v>
      </c>
      <c r="AV110" s="273" t="s">
        <v>2257</v>
      </c>
      <c r="AW110" s="273"/>
      <c r="AX110" s="274">
        <v>8.5</v>
      </c>
      <c r="AY110" s="273"/>
      <c r="AZ110" s="273" t="s">
        <v>2258</v>
      </c>
      <c r="BA110" s="273" t="s">
        <v>2259</v>
      </c>
      <c r="BB110" s="273" t="s">
        <v>2245</v>
      </c>
      <c r="BC110" s="273" t="s">
        <v>2257</v>
      </c>
      <c r="BD110" s="273"/>
      <c r="BE110" s="273" t="s">
        <v>2257</v>
      </c>
      <c r="BF110" s="273" t="s">
        <v>2260</v>
      </c>
      <c r="BG110" s="273"/>
      <c r="BH110" s="273" t="s">
        <v>458</v>
      </c>
      <c r="BI110" s="273" t="s">
        <v>800</v>
      </c>
      <c r="BJ110" s="273" t="s">
        <v>800</v>
      </c>
      <c r="BK110" s="273" t="s">
        <v>801</v>
      </c>
      <c r="BL110" s="273" t="s">
        <v>802</v>
      </c>
      <c r="BM110" s="273" t="s">
        <v>803</v>
      </c>
      <c r="BN110" s="273"/>
      <c r="BO110" s="273" t="s">
        <v>809</v>
      </c>
      <c r="BP110" s="273"/>
      <c r="BQ110" s="273"/>
    </row>
    <row r="111" spans="1:69" s="3" customFormat="1" ht="18" customHeight="1">
      <c r="A111" s="273" t="s">
        <v>785</v>
      </c>
      <c r="B111" s="273" t="s">
        <v>2261</v>
      </c>
      <c r="C111" s="273" t="s">
        <v>2262</v>
      </c>
      <c r="D111" s="273" t="s">
        <v>2263</v>
      </c>
      <c r="E111" s="273" t="s">
        <v>2264</v>
      </c>
      <c r="F111" s="273" t="s">
        <v>786</v>
      </c>
      <c r="G111" s="273" t="s">
        <v>786</v>
      </c>
      <c r="H111" s="273" t="s">
        <v>786</v>
      </c>
      <c r="I111" s="274">
        <v>0.1</v>
      </c>
      <c r="J111" s="273" t="s">
        <v>804</v>
      </c>
      <c r="K111" s="273" t="s">
        <v>1802</v>
      </c>
      <c r="L111" s="274">
        <v>5</v>
      </c>
      <c r="M111" s="273" t="s">
        <v>2235</v>
      </c>
      <c r="N111" s="273" t="s">
        <v>788</v>
      </c>
      <c r="O111" s="273"/>
      <c r="P111" s="273"/>
      <c r="Q111" s="273"/>
      <c r="R111" s="273" t="s">
        <v>789</v>
      </c>
      <c r="S111" s="273" t="s">
        <v>790</v>
      </c>
      <c r="T111" s="273"/>
      <c r="U111" s="273" t="s">
        <v>791</v>
      </c>
      <c r="V111" s="274">
        <v>100</v>
      </c>
      <c r="W111" s="273"/>
      <c r="X111" s="273" t="s">
        <v>792</v>
      </c>
      <c r="Y111" s="273"/>
      <c r="Z111" s="273"/>
      <c r="AA111" s="273"/>
      <c r="AB111" s="273"/>
      <c r="AC111" s="273"/>
      <c r="AD111" s="273"/>
      <c r="AE111" s="273"/>
      <c r="AF111" s="273" t="s">
        <v>794</v>
      </c>
      <c r="AG111" s="273" t="s">
        <v>795</v>
      </c>
      <c r="AH111" s="273" t="s">
        <v>786</v>
      </c>
      <c r="AI111" s="273"/>
      <c r="AJ111" s="273"/>
      <c r="AK111" s="273" t="s">
        <v>796</v>
      </c>
      <c r="AL111" s="273" t="s">
        <v>2239</v>
      </c>
      <c r="AM111" s="273" t="s">
        <v>797</v>
      </c>
      <c r="AN111" s="273" t="s">
        <v>43</v>
      </c>
      <c r="AO111" s="273"/>
      <c r="AP111" s="273"/>
      <c r="AQ111" s="273"/>
      <c r="AR111" s="273"/>
      <c r="AS111" s="273" t="s">
        <v>798</v>
      </c>
      <c r="AT111" s="274">
        <v>10000000</v>
      </c>
      <c r="AU111" s="274">
        <v>0.1</v>
      </c>
      <c r="AV111" s="273" t="s">
        <v>2233</v>
      </c>
      <c r="AW111" s="273"/>
      <c r="AX111" s="274">
        <v>5</v>
      </c>
      <c r="AY111" s="273"/>
      <c r="AZ111" s="273" t="s">
        <v>2235</v>
      </c>
      <c r="BA111" s="273" t="s">
        <v>799</v>
      </c>
      <c r="BB111" s="273" t="s">
        <v>785</v>
      </c>
      <c r="BC111" s="273" t="s">
        <v>2233</v>
      </c>
      <c r="BD111" s="273"/>
      <c r="BE111" s="273" t="s">
        <v>2233</v>
      </c>
      <c r="BF111" s="273"/>
      <c r="BG111" s="273"/>
      <c r="BH111" s="273" t="s">
        <v>458</v>
      </c>
      <c r="BI111" s="273" t="s">
        <v>800</v>
      </c>
      <c r="BJ111" s="273" t="s">
        <v>800</v>
      </c>
      <c r="BK111" s="273" t="s">
        <v>801</v>
      </c>
      <c r="BL111" s="273" t="s">
        <v>802</v>
      </c>
      <c r="BM111" s="273" t="s">
        <v>803</v>
      </c>
      <c r="BN111" s="273"/>
      <c r="BO111" s="273" t="s">
        <v>1932</v>
      </c>
      <c r="BP111" s="273"/>
      <c r="BQ111" s="273"/>
    </row>
    <row r="112" spans="1:69" s="3" customFormat="1" ht="18" customHeight="1">
      <c r="A112" s="273" t="s">
        <v>2265</v>
      </c>
      <c r="B112" s="273" t="s">
        <v>2266</v>
      </c>
      <c r="C112" s="273" t="s">
        <v>2267</v>
      </c>
      <c r="D112" s="273" t="s">
        <v>2268</v>
      </c>
      <c r="E112" s="273" t="s">
        <v>2269</v>
      </c>
      <c r="F112" s="273" t="s">
        <v>786</v>
      </c>
      <c r="G112" s="273" t="s">
        <v>786</v>
      </c>
      <c r="H112" s="273" t="s">
        <v>786</v>
      </c>
      <c r="I112" s="274">
        <v>0.17</v>
      </c>
      <c r="J112" s="273" t="s">
        <v>11</v>
      </c>
      <c r="K112" s="273" t="s">
        <v>805</v>
      </c>
      <c r="L112" s="274">
        <v>6.08</v>
      </c>
      <c r="M112" s="273" t="s">
        <v>2270</v>
      </c>
      <c r="N112" s="273" t="s">
        <v>936</v>
      </c>
      <c r="O112" s="273" t="s">
        <v>2271</v>
      </c>
      <c r="P112" s="273" t="s">
        <v>2272</v>
      </c>
      <c r="Q112" s="274">
        <v>22</v>
      </c>
      <c r="R112" s="273" t="s">
        <v>789</v>
      </c>
      <c r="S112" s="273" t="s">
        <v>790</v>
      </c>
      <c r="T112" s="273"/>
      <c r="U112" s="273" t="s">
        <v>791</v>
      </c>
      <c r="V112" s="274">
        <v>100</v>
      </c>
      <c r="W112" s="273"/>
      <c r="X112" s="273" t="s">
        <v>819</v>
      </c>
      <c r="Y112" s="273" t="s">
        <v>2273</v>
      </c>
      <c r="Z112" s="273" t="s">
        <v>2274</v>
      </c>
      <c r="AA112" s="273"/>
      <c r="AB112" s="273"/>
      <c r="AC112" s="273"/>
      <c r="AD112" s="273"/>
      <c r="AE112" s="273" t="s">
        <v>2275</v>
      </c>
      <c r="AF112" s="273" t="s">
        <v>2276</v>
      </c>
      <c r="AG112" s="273" t="s">
        <v>2277</v>
      </c>
      <c r="AH112" s="273" t="s">
        <v>786</v>
      </c>
      <c r="AI112" s="273" t="s">
        <v>104</v>
      </c>
      <c r="AJ112" s="273"/>
      <c r="AK112" s="273" t="s">
        <v>808</v>
      </c>
      <c r="AL112" s="273" t="s">
        <v>2278</v>
      </c>
      <c r="AM112" s="273" t="s">
        <v>797</v>
      </c>
      <c r="AN112" s="273" t="s">
        <v>43</v>
      </c>
      <c r="AO112" s="273"/>
      <c r="AP112" s="273"/>
      <c r="AQ112" s="273"/>
      <c r="AR112" s="273" t="s">
        <v>2279</v>
      </c>
      <c r="AS112" s="273" t="s">
        <v>2280</v>
      </c>
      <c r="AT112" s="274">
        <v>1000</v>
      </c>
      <c r="AU112" s="274">
        <v>1.42</v>
      </c>
      <c r="AV112" s="273" t="s">
        <v>2263</v>
      </c>
      <c r="AW112" s="273"/>
      <c r="AX112" s="274">
        <v>6.08</v>
      </c>
      <c r="AY112" s="273"/>
      <c r="AZ112" s="273" t="s">
        <v>2281</v>
      </c>
      <c r="BA112" s="273" t="s">
        <v>2282</v>
      </c>
      <c r="BB112" s="273" t="s">
        <v>2265</v>
      </c>
      <c r="BC112" s="273" t="s">
        <v>2263</v>
      </c>
      <c r="BD112" s="273" t="s">
        <v>2272</v>
      </c>
      <c r="BE112" s="273" t="s">
        <v>2263</v>
      </c>
      <c r="BF112" s="273" t="s">
        <v>1679</v>
      </c>
      <c r="BG112" s="273" t="s">
        <v>2283</v>
      </c>
      <c r="BH112" s="273" t="s">
        <v>2284</v>
      </c>
      <c r="BI112" s="273" t="s">
        <v>800</v>
      </c>
      <c r="BJ112" s="273" t="s">
        <v>800</v>
      </c>
      <c r="BK112" s="273" t="s">
        <v>801</v>
      </c>
      <c r="BL112" s="273" t="s">
        <v>802</v>
      </c>
      <c r="BM112" s="273" t="s">
        <v>803</v>
      </c>
      <c r="BN112" s="273"/>
      <c r="BO112" s="273" t="s">
        <v>809</v>
      </c>
      <c r="BP112" s="273"/>
      <c r="BQ112" s="273"/>
    </row>
    <row r="113" spans="1:69" s="3" customFormat="1" ht="18" customHeight="1">
      <c r="A113" s="273" t="s">
        <v>1797</v>
      </c>
      <c r="B113" s="273" t="s">
        <v>2285</v>
      </c>
      <c r="C113" s="273" t="s">
        <v>2286</v>
      </c>
      <c r="D113" s="273" t="s">
        <v>2287</v>
      </c>
      <c r="E113" s="273" t="s">
        <v>2288</v>
      </c>
      <c r="F113" s="273" t="s">
        <v>1801</v>
      </c>
      <c r="G113" s="273" t="s">
        <v>1506</v>
      </c>
      <c r="H113" s="273" t="s">
        <v>786</v>
      </c>
      <c r="I113" s="274">
        <v>7</v>
      </c>
      <c r="J113" s="273" t="s">
        <v>804</v>
      </c>
      <c r="K113" s="273" t="s">
        <v>805</v>
      </c>
      <c r="L113" s="274">
        <v>4.78</v>
      </c>
      <c r="M113" s="273" t="s">
        <v>2289</v>
      </c>
      <c r="N113" s="273" t="s">
        <v>788</v>
      </c>
      <c r="O113" s="273"/>
      <c r="P113" s="273"/>
      <c r="Q113" s="273"/>
      <c r="R113" s="273"/>
      <c r="S113" s="273" t="s">
        <v>1487</v>
      </c>
      <c r="T113" s="273"/>
      <c r="U113" s="273" t="s">
        <v>791</v>
      </c>
      <c r="V113" s="274">
        <v>100</v>
      </c>
      <c r="W113" s="273"/>
      <c r="X113" s="273" t="s">
        <v>1463</v>
      </c>
      <c r="Y113" s="273" t="s">
        <v>1464</v>
      </c>
      <c r="Z113" s="273"/>
      <c r="AA113" s="273"/>
      <c r="AB113" s="273"/>
      <c r="AC113" s="273"/>
      <c r="AD113" s="273"/>
      <c r="AE113" s="273"/>
      <c r="AF113" s="273" t="s">
        <v>794</v>
      </c>
      <c r="AG113" s="273" t="s">
        <v>795</v>
      </c>
      <c r="AH113" s="273" t="s">
        <v>786</v>
      </c>
      <c r="AI113" s="273"/>
      <c r="AJ113" s="273"/>
      <c r="AK113" s="273" t="s">
        <v>796</v>
      </c>
      <c r="AL113" s="273" t="s">
        <v>2290</v>
      </c>
      <c r="AM113" s="273" t="s">
        <v>1529</v>
      </c>
      <c r="AN113" s="273" t="s">
        <v>42</v>
      </c>
      <c r="AO113" s="273"/>
      <c r="AP113" s="273"/>
      <c r="AQ113" s="273"/>
      <c r="AR113" s="273"/>
      <c r="AS113" s="273" t="s">
        <v>1806</v>
      </c>
      <c r="AT113" s="274">
        <v>1000000</v>
      </c>
      <c r="AU113" s="274">
        <v>7</v>
      </c>
      <c r="AV113" s="273" t="s">
        <v>2291</v>
      </c>
      <c r="AW113" s="273"/>
      <c r="AX113" s="274">
        <v>4.78</v>
      </c>
      <c r="AY113" s="273"/>
      <c r="AZ113" s="273" t="s">
        <v>2289</v>
      </c>
      <c r="BA113" s="273" t="s">
        <v>1807</v>
      </c>
      <c r="BB113" s="273"/>
      <c r="BC113" s="273" t="s">
        <v>2291</v>
      </c>
      <c r="BD113" s="273"/>
      <c r="BE113" s="273" t="s">
        <v>2291</v>
      </c>
      <c r="BF113" s="273"/>
      <c r="BG113" s="273"/>
      <c r="BH113" s="273" t="s">
        <v>458</v>
      </c>
      <c r="BI113" s="273" t="s">
        <v>800</v>
      </c>
      <c r="BJ113" s="273" t="s">
        <v>800</v>
      </c>
      <c r="BK113" s="273" t="s">
        <v>801</v>
      </c>
      <c r="BL113" s="273" t="s">
        <v>802</v>
      </c>
      <c r="BM113" s="273" t="s">
        <v>1962</v>
      </c>
      <c r="BN113" s="273"/>
      <c r="BO113" s="273" t="s">
        <v>1932</v>
      </c>
      <c r="BP113" s="273"/>
      <c r="BQ113" s="273"/>
    </row>
    <row r="114" spans="1:69" s="3" customFormat="1" ht="18" customHeight="1">
      <c r="A114" s="273" t="s">
        <v>1797</v>
      </c>
      <c r="B114" s="273" t="s">
        <v>2292</v>
      </c>
      <c r="C114" s="273" t="s">
        <v>2293</v>
      </c>
      <c r="D114" s="273" t="s">
        <v>2287</v>
      </c>
      <c r="E114" s="273" t="s">
        <v>2294</v>
      </c>
      <c r="F114" s="273" t="s">
        <v>1801</v>
      </c>
      <c r="G114" s="273" t="s">
        <v>1506</v>
      </c>
      <c r="H114" s="273" t="s">
        <v>786</v>
      </c>
      <c r="I114" s="274">
        <v>10</v>
      </c>
      <c r="J114" s="273" t="s">
        <v>804</v>
      </c>
      <c r="K114" s="273" t="s">
        <v>2295</v>
      </c>
      <c r="L114" s="274">
        <v>4.78</v>
      </c>
      <c r="M114" s="273" t="s">
        <v>2296</v>
      </c>
      <c r="N114" s="273" t="s">
        <v>788</v>
      </c>
      <c r="O114" s="273"/>
      <c r="P114" s="273"/>
      <c r="Q114" s="273"/>
      <c r="R114" s="273"/>
      <c r="S114" s="273" t="s">
        <v>1487</v>
      </c>
      <c r="T114" s="273"/>
      <c r="U114" s="273" t="s">
        <v>791</v>
      </c>
      <c r="V114" s="274">
        <v>100</v>
      </c>
      <c r="W114" s="273"/>
      <c r="X114" s="273" t="s">
        <v>1463</v>
      </c>
      <c r="Y114" s="273" t="s">
        <v>1464</v>
      </c>
      <c r="Z114" s="273"/>
      <c r="AA114" s="273"/>
      <c r="AB114" s="273"/>
      <c r="AC114" s="273"/>
      <c r="AD114" s="273"/>
      <c r="AE114" s="273"/>
      <c r="AF114" s="273" t="s">
        <v>794</v>
      </c>
      <c r="AG114" s="273" t="s">
        <v>795</v>
      </c>
      <c r="AH114" s="273" t="s">
        <v>786</v>
      </c>
      <c r="AI114" s="273"/>
      <c r="AJ114" s="273"/>
      <c r="AK114" s="273" t="s">
        <v>796</v>
      </c>
      <c r="AL114" s="273" t="s">
        <v>2297</v>
      </c>
      <c r="AM114" s="273" t="s">
        <v>1529</v>
      </c>
      <c r="AN114" s="273" t="s">
        <v>42</v>
      </c>
      <c r="AO114" s="273"/>
      <c r="AP114" s="273"/>
      <c r="AQ114" s="273"/>
      <c r="AR114" s="273"/>
      <c r="AS114" s="273" t="s">
        <v>1806</v>
      </c>
      <c r="AT114" s="274">
        <v>1000000</v>
      </c>
      <c r="AU114" s="274">
        <v>10</v>
      </c>
      <c r="AV114" s="273" t="s">
        <v>2291</v>
      </c>
      <c r="AW114" s="273"/>
      <c r="AX114" s="274">
        <v>4.78</v>
      </c>
      <c r="AY114" s="273"/>
      <c r="AZ114" s="273" t="s">
        <v>2296</v>
      </c>
      <c r="BA114" s="273" t="s">
        <v>1807</v>
      </c>
      <c r="BB114" s="273"/>
      <c r="BC114" s="273" t="s">
        <v>2291</v>
      </c>
      <c r="BD114" s="273"/>
      <c r="BE114" s="273" t="s">
        <v>2291</v>
      </c>
      <c r="BF114" s="273"/>
      <c r="BG114" s="273"/>
      <c r="BH114" s="273" t="s">
        <v>458</v>
      </c>
      <c r="BI114" s="273" t="s">
        <v>800</v>
      </c>
      <c r="BJ114" s="273" t="s">
        <v>800</v>
      </c>
      <c r="BK114" s="273" t="s">
        <v>801</v>
      </c>
      <c r="BL114" s="273" t="s">
        <v>802</v>
      </c>
      <c r="BM114" s="273" t="s">
        <v>1962</v>
      </c>
      <c r="BN114" s="273"/>
      <c r="BO114" s="273" t="s">
        <v>1932</v>
      </c>
      <c r="BP114" s="273"/>
      <c r="BQ114" s="273"/>
    </row>
    <row r="115" spans="1:69" s="3" customFormat="1" ht="18" customHeight="1">
      <c r="A115" s="273" t="s">
        <v>1797</v>
      </c>
      <c r="B115" s="273" t="s">
        <v>2298</v>
      </c>
      <c r="C115" s="273" t="s">
        <v>2299</v>
      </c>
      <c r="D115" s="273" t="s">
        <v>2287</v>
      </c>
      <c r="E115" s="273" t="s">
        <v>2300</v>
      </c>
      <c r="F115" s="273" t="s">
        <v>1801</v>
      </c>
      <c r="G115" s="273" t="s">
        <v>1506</v>
      </c>
      <c r="H115" s="273" t="s">
        <v>786</v>
      </c>
      <c r="I115" s="274">
        <v>5</v>
      </c>
      <c r="J115" s="273" t="s">
        <v>804</v>
      </c>
      <c r="K115" s="273" t="s">
        <v>1762</v>
      </c>
      <c r="L115" s="274">
        <v>4.7</v>
      </c>
      <c r="M115" s="273" t="s">
        <v>2301</v>
      </c>
      <c r="N115" s="273" t="s">
        <v>788</v>
      </c>
      <c r="O115" s="273"/>
      <c r="P115" s="273"/>
      <c r="Q115" s="273"/>
      <c r="R115" s="273"/>
      <c r="S115" s="273" t="s">
        <v>1487</v>
      </c>
      <c r="T115" s="273"/>
      <c r="U115" s="273" t="s">
        <v>791</v>
      </c>
      <c r="V115" s="274">
        <v>100</v>
      </c>
      <c r="W115" s="273"/>
      <c r="X115" s="273" t="s">
        <v>1463</v>
      </c>
      <c r="Y115" s="273" t="s">
        <v>1464</v>
      </c>
      <c r="Z115" s="273"/>
      <c r="AA115" s="273"/>
      <c r="AB115" s="273"/>
      <c r="AC115" s="273"/>
      <c r="AD115" s="273"/>
      <c r="AE115" s="273"/>
      <c r="AF115" s="273" t="s">
        <v>794</v>
      </c>
      <c r="AG115" s="273" t="s">
        <v>795</v>
      </c>
      <c r="AH115" s="273" t="s">
        <v>786</v>
      </c>
      <c r="AI115" s="273"/>
      <c r="AJ115" s="273"/>
      <c r="AK115" s="273" t="s">
        <v>796</v>
      </c>
      <c r="AL115" s="273" t="s">
        <v>2302</v>
      </c>
      <c r="AM115" s="273" t="s">
        <v>1529</v>
      </c>
      <c r="AN115" s="273" t="s">
        <v>42</v>
      </c>
      <c r="AO115" s="273"/>
      <c r="AP115" s="273"/>
      <c r="AQ115" s="273"/>
      <c r="AR115" s="273"/>
      <c r="AS115" s="273" t="s">
        <v>1806</v>
      </c>
      <c r="AT115" s="274">
        <v>1000000</v>
      </c>
      <c r="AU115" s="274">
        <v>5</v>
      </c>
      <c r="AV115" s="273" t="s">
        <v>2291</v>
      </c>
      <c r="AW115" s="273"/>
      <c r="AX115" s="274">
        <v>4.7</v>
      </c>
      <c r="AY115" s="273"/>
      <c r="AZ115" s="273" t="s">
        <v>2301</v>
      </c>
      <c r="BA115" s="273" t="s">
        <v>1807</v>
      </c>
      <c r="BB115" s="273"/>
      <c r="BC115" s="273" t="s">
        <v>2291</v>
      </c>
      <c r="BD115" s="273"/>
      <c r="BE115" s="273" t="s">
        <v>2291</v>
      </c>
      <c r="BF115" s="273"/>
      <c r="BG115" s="273"/>
      <c r="BH115" s="273" t="s">
        <v>458</v>
      </c>
      <c r="BI115" s="273" t="s">
        <v>800</v>
      </c>
      <c r="BJ115" s="273" t="s">
        <v>800</v>
      </c>
      <c r="BK115" s="273" t="s">
        <v>801</v>
      </c>
      <c r="BL115" s="273" t="s">
        <v>802</v>
      </c>
      <c r="BM115" s="273" t="s">
        <v>1962</v>
      </c>
      <c r="BN115" s="273"/>
      <c r="BO115" s="273" t="s">
        <v>1932</v>
      </c>
      <c r="BP115" s="273"/>
      <c r="BQ115" s="273"/>
    </row>
    <row r="116" spans="1:69" s="3" customFormat="1" ht="18" customHeight="1">
      <c r="A116" s="273" t="s">
        <v>1797</v>
      </c>
      <c r="B116" s="273" t="s">
        <v>2298</v>
      </c>
      <c r="C116" s="273" t="s">
        <v>2303</v>
      </c>
      <c r="D116" s="273" t="s">
        <v>2287</v>
      </c>
      <c r="E116" s="273" t="s">
        <v>2300</v>
      </c>
      <c r="F116" s="273" t="s">
        <v>1801</v>
      </c>
      <c r="G116" s="273" t="s">
        <v>1506</v>
      </c>
      <c r="H116" s="273" t="s">
        <v>786</v>
      </c>
      <c r="I116" s="274">
        <v>2.5</v>
      </c>
      <c r="J116" s="273" t="s">
        <v>804</v>
      </c>
      <c r="K116" s="273" t="s">
        <v>1762</v>
      </c>
      <c r="L116" s="274">
        <v>4.7</v>
      </c>
      <c r="M116" s="273" t="s">
        <v>2301</v>
      </c>
      <c r="N116" s="273" t="s">
        <v>788</v>
      </c>
      <c r="O116" s="273"/>
      <c r="P116" s="273"/>
      <c r="Q116" s="273"/>
      <c r="R116" s="273"/>
      <c r="S116" s="273" t="s">
        <v>1487</v>
      </c>
      <c r="T116" s="273"/>
      <c r="U116" s="273" t="s">
        <v>791</v>
      </c>
      <c r="V116" s="273"/>
      <c r="W116" s="273"/>
      <c r="X116" s="273" t="s">
        <v>1463</v>
      </c>
      <c r="Y116" s="273" t="s">
        <v>1464</v>
      </c>
      <c r="Z116" s="273"/>
      <c r="AA116" s="273"/>
      <c r="AB116" s="273"/>
      <c r="AC116" s="273"/>
      <c r="AD116" s="273"/>
      <c r="AE116" s="273"/>
      <c r="AF116" s="273" t="s">
        <v>794</v>
      </c>
      <c r="AG116" s="273" t="s">
        <v>795</v>
      </c>
      <c r="AH116" s="273" t="s">
        <v>786</v>
      </c>
      <c r="AI116" s="273"/>
      <c r="AJ116" s="273"/>
      <c r="AK116" s="273" t="s">
        <v>796</v>
      </c>
      <c r="AL116" s="273" t="s">
        <v>2302</v>
      </c>
      <c r="AM116" s="273" t="s">
        <v>1529</v>
      </c>
      <c r="AN116" s="273" t="s">
        <v>42</v>
      </c>
      <c r="AO116" s="273"/>
      <c r="AP116" s="273"/>
      <c r="AQ116" s="273"/>
      <c r="AR116" s="273"/>
      <c r="AS116" s="273" t="s">
        <v>1806</v>
      </c>
      <c r="AT116" s="274">
        <v>1000000</v>
      </c>
      <c r="AU116" s="274">
        <v>2.5</v>
      </c>
      <c r="AV116" s="273" t="s">
        <v>2291</v>
      </c>
      <c r="AW116" s="273"/>
      <c r="AX116" s="274">
        <v>4.7</v>
      </c>
      <c r="AY116" s="273"/>
      <c r="AZ116" s="273" t="s">
        <v>2301</v>
      </c>
      <c r="BA116" s="273" t="s">
        <v>1807</v>
      </c>
      <c r="BB116" s="273"/>
      <c r="BC116" s="273" t="s">
        <v>2291</v>
      </c>
      <c r="BD116" s="273"/>
      <c r="BE116" s="273" t="s">
        <v>2291</v>
      </c>
      <c r="BF116" s="273"/>
      <c r="BG116" s="273"/>
      <c r="BH116" s="273" t="s">
        <v>458</v>
      </c>
      <c r="BI116" s="273" t="s">
        <v>800</v>
      </c>
      <c r="BJ116" s="273" t="s">
        <v>800</v>
      </c>
      <c r="BK116" s="273" t="s">
        <v>801</v>
      </c>
      <c r="BL116" s="273" t="s">
        <v>802</v>
      </c>
      <c r="BM116" s="273" t="s">
        <v>1962</v>
      </c>
      <c r="BN116" s="273"/>
      <c r="BO116" s="273" t="s">
        <v>1932</v>
      </c>
      <c r="BP116" s="273"/>
      <c r="BQ116" s="273"/>
    </row>
    <row r="117" spans="1:69" s="3" customFormat="1" ht="18" customHeight="1">
      <c r="A117" s="273" t="s">
        <v>1797</v>
      </c>
      <c r="B117" s="273" t="s">
        <v>2304</v>
      </c>
      <c r="C117" s="273" t="s">
        <v>2305</v>
      </c>
      <c r="D117" s="273" t="s">
        <v>2306</v>
      </c>
      <c r="E117" s="273" t="s">
        <v>2307</v>
      </c>
      <c r="F117" s="273" t="s">
        <v>1801</v>
      </c>
      <c r="G117" s="273" t="s">
        <v>1506</v>
      </c>
      <c r="H117" s="273" t="s">
        <v>786</v>
      </c>
      <c r="I117" s="274">
        <v>7.12</v>
      </c>
      <c r="J117" s="273" t="s">
        <v>804</v>
      </c>
      <c r="K117" s="273" t="s">
        <v>1802</v>
      </c>
      <c r="L117" s="274">
        <v>4.6900000000000004</v>
      </c>
      <c r="M117" s="273" t="s">
        <v>2289</v>
      </c>
      <c r="N117" s="273" t="s">
        <v>788</v>
      </c>
      <c r="O117" s="273"/>
      <c r="P117" s="273"/>
      <c r="Q117" s="273"/>
      <c r="R117" s="273" t="s">
        <v>789</v>
      </c>
      <c r="S117" s="273" t="s">
        <v>1487</v>
      </c>
      <c r="T117" s="273"/>
      <c r="U117" s="273" t="s">
        <v>791</v>
      </c>
      <c r="V117" s="274">
        <v>100</v>
      </c>
      <c r="W117" s="273"/>
      <c r="X117" s="273" t="s">
        <v>1463</v>
      </c>
      <c r="Y117" s="273" t="s">
        <v>1464</v>
      </c>
      <c r="Z117" s="273"/>
      <c r="AA117" s="273"/>
      <c r="AB117" s="273"/>
      <c r="AC117" s="273"/>
      <c r="AD117" s="273"/>
      <c r="AE117" s="273"/>
      <c r="AF117" s="273" t="s">
        <v>794</v>
      </c>
      <c r="AG117" s="273" t="s">
        <v>795</v>
      </c>
      <c r="AH117" s="273" t="s">
        <v>786</v>
      </c>
      <c r="AI117" s="273"/>
      <c r="AJ117" s="273"/>
      <c r="AK117" s="273" t="s">
        <v>796</v>
      </c>
      <c r="AL117" s="273" t="s">
        <v>2290</v>
      </c>
      <c r="AM117" s="273" t="s">
        <v>1529</v>
      </c>
      <c r="AN117" s="273" t="s">
        <v>42</v>
      </c>
      <c r="AO117" s="273"/>
      <c r="AP117" s="273"/>
      <c r="AQ117" s="273"/>
      <c r="AR117" s="273"/>
      <c r="AS117" s="273" t="s">
        <v>1806</v>
      </c>
      <c r="AT117" s="274">
        <v>1000000</v>
      </c>
      <c r="AU117" s="274">
        <v>7.12</v>
      </c>
      <c r="AV117" s="273" t="s">
        <v>2248</v>
      </c>
      <c r="AW117" s="273"/>
      <c r="AX117" s="274">
        <v>4.6900000000000004</v>
      </c>
      <c r="AY117" s="273"/>
      <c r="AZ117" s="273" t="s">
        <v>2289</v>
      </c>
      <c r="BA117" s="273" t="s">
        <v>1807</v>
      </c>
      <c r="BB117" s="273"/>
      <c r="BC117" s="273" t="s">
        <v>2248</v>
      </c>
      <c r="BD117" s="273"/>
      <c r="BE117" s="273" t="s">
        <v>2248</v>
      </c>
      <c r="BF117" s="273"/>
      <c r="BG117" s="273"/>
      <c r="BH117" s="273" t="s">
        <v>458</v>
      </c>
      <c r="BI117" s="273" t="s">
        <v>800</v>
      </c>
      <c r="BJ117" s="273" t="s">
        <v>800</v>
      </c>
      <c r="BK117" s="273" t="s">
        <v>801</v>
      </c>
      <c r="BL117" s="273" t="s">
        <v>802</v>
      </c>
      <c r="BM117" s="273" t="s">
        <v>1962</v>
      </c>
      <c r="BN117" s="273"/>
      <c r="BO117" s="273" t="s">
        <v>1932</v>
      </c>
      <c r="BP117" s="273"/>
      <c r="BQ117" s="273"/>
    </row>
    <row r="118" spans="1:69" s="3" customFormat="1" ht="18" customHeight="1">
      <c r="A118" s="273" t="s">
        <v>2265</v>
      </c>
      <c r="B118" s="273" t="s">
        <v>2266</v>
      </c>
      <c r="C118" s="273" t="s">
        <v>2267</v>
      </c>
      <c r="D118" s="273" t="s">
        <v>2306</v>
      </c>
      <c r="E118" s="273" t="s">
        <v>2269</v>
      </c>
      <c r="F118" s="273" t="s">
        <v>786</v>
      </c>
      <c r="G118" s="273" t="s">
        <v>786</v>
      </c>
      <c r="H118" s="273" t="s">
        <v>786</v>
      </c>
      <c r="I118" s="274">
        <v>1.42</v>
      </c>
      <c r="J118" s="273" t="s">
        <v>11</v>
      </c>
      <c r="K118" s="273" t="s">
        <v>805</v>
      </c>
      <c r="L118" s="274">
        <v>6.08</v>
      </c>
      <c r="M118" s="273" t="s">
        <v>2270</v>
      </c>
      <c r="N118" s="273" t="s">
        <v>936</v>
      </c>
      <c r="O118" s="273" t="s">
        <v>2271</v>
      </c>
      <c r="P118" s="273" t="s">
        <v>2272</v>
      </c>
      <c r="Q118" s="274">
        <v>22</v>
      </c>
      <c r="R118" s="273" t="s">
        <v>789</v>
      </c>
      <c r="S118" s="273" t="s">
        <v>790</v>
      </c>
      <c r="T118" s="273"/>
      <c r="U118" s="273" t="s">
        <v>791</v>
      </c>
      <c r="V118" s="274">
        <v>100</v>
      </c>
      <c r="W118" s="273"/>
      <c r="X118" s="273" t="s">
        <v>819</v>
      </c>
      <c r="Y118" s="273" t="s">
        <v>2273</v>
      </c>
      <c r="Z118" s="273" t="s">
        <v>2274</v>
      </c>
      <c r="AA118" s="273"/>
      <c r="AB118" s="273"/>
      <c r="AC118" s="273"/>
      <c r="AD118" s="273"/>
      <c r="AE118" s="273" t="s">
        <v>2308</v>
      </c>
      <c r="AF118" s="273" t="s">
        <v>794</v>
      </c>
      <c r="AG118" s="273" t="s">
        <v>2277</v>
      </c>
      <c r="AH118" s="273" t="s">
        <v>786</v>
      </c>
      <c r="AI118" s="273" t="s">
        <v>104</v>
      </c>
      <c r="AJ118" s="273"/>
      <c r="AK118" s="273" t="s">
        <v>808</v>
      </c>
      <c r="AL118" s="273" t="s">
        <v>2278</v>
      </c>
      <c r="AM118" s="273" t="s">
        <v>797</v>
      </c>
      <c r="AN118" s="273" t="s">
        <v>43</v>
      </c>
      <c r="AO118" s="273"/>
      <c r="AP118" s="273"/>
      <c r="AQ118" s="273"/>
      <c r="AR118" s="273" t="s">
        <v>2279</v>
      </c>
      <c r="AS118" s="273" t="s">
        <v>2280</v>
      </c>
      <c r="AT118" s="274">
        <v>1000</v>
      </c>
      <c r="AU118" s="274">
        <v>1.42</v>
      </c>
      <c r="AV118" s="273" t="s">
        <v>2263</v>
      </c>
      <c r="AW118" s="273"/>
      <c r="AX118" s="274">
        <v>6.08</v>
      </c>
      <c r="AY118" s="273"/>
      <c r="AZ118" s="273" t="s">
        <v>2281</v>
      </c>
      <c r="BA118" s="273" t="s">
        <v>2282</v>
      </c>
      <c r="BB118" s="273" t="s">
        <v>2265</v>
      </c>
      <c r="BC118" s="273" t="s">
        <v>2263</v>
      </c>
      <c r="BD118" s="273" t="s">
        <v>2272</v>
      </c>
      <c r="BE118" s="273" t="s">
        <v>2263</v>
      </c>
      <c r="BF118" s="273" t="s">
        <v>1679</v>
      </c>
      <c r="BG118" s="273" t="s">
        <v>2309</v>
      </c>
      <c r="BH118" s="273" t="s">
        <v>2284</v>
      </c>
      <c r="BI118" s="273" t="s">
        <v>800</v>
      </c>
      <c r="BJ118" s="273" t="s">
        <v>800</v>
      </c>
      <c r="BK118" s="273" t="s">
        <v>801</v>
      </c>
      <c r="BL118" s="273" t="s">
        <v>802</v>
      </c>
      <c r="BM118" s="273" t="s">
        <v>803</v>
      </c>
      <c r="BN118" s="273"/>
      <c r="BO118" s="273" t="s">
        <v>809</v>
      </c>
      <c r="BP118" s="273"/>
      <c r="BQ118" s="273"/>
    </row>
    <row r="119" spans="1:69" s="3" customFormat="1" ht="18" customHeight="1">
      <c r="A119" s="273" t="s">
        <v>1797</v>
      </c>
      <c r="B119" s="273" t="s">
        <v>2310</v>
      </c>
      <c r="C119" s="273" t="s">
        <v>2311</v>
      </c>
      <c r="D119" s="273" t="s">
        <v>2312</v>
      </c>
      <c r="E119" s="273" t="s">
        <v>2313</v>
      </c>
      <c r="F119" s="273" t="s">
        <v>1801</v>
      </c>
      <c r="G119" s="273" t="s">
        <v>1506</v>
      </c>
      <c r="H119" s="273" t="s">
        <v>786</v>
      </c>
      <c r="I119" s="274">
        <v>10</v>
      </c>
      <c r="J119" s="273" t="s">
        <v>804</v>
      </c>
      <c r="K119" s="273" t="s">
        <v>1802</v>
      </c>
      <c r="L119" s="274">
        <v>4.6449999999999996</v>
      </c>
      <c r="M119" s="273" t="s">
        <v>2296</v>
      </c>
      <c r="N119" s="273" t="s">
        <v>788</v>
      </c>
      <c r="O119" s="273"/>
      <c r="P119" s="273"/>
      <c r="Q119" s="273"/>
      <c r="R119" s="273" t="s">
        <v>789</v>
      </c>
      <c r="S119" s="273" t="s">
        <v>1487</v>
      </c>
      <c r="T119" s="273"/>
      <c r="U119" s="273" t="s">
        <v>791</v>
      </c>
      <c r="V119" s="274">
        <v>100</v>
      </c>
      <c r="W119" s="273"/>
      <c r="X119" s="273" t="s">
        <v>1463</v>
      </c>
      <c r="Y119" s="273" t="s">
        <v>1464</v>
      </c>
      <c r="Z119" s="273"/>
      <c r="AA119" s="273"/>
      <c r="AB119" s="273"/>
      <c r="AC119" s="273"/>
      <c r="AD119" s="273"/>
      <c r="AE119" s="273"/>
      <c r="AF119" s="273" t="s">
        <v>794</v>
      </c>
      <c r="AG119" s="273" t="s">
        <v>795</v>
      </c>
      <c r="AH119" s="273" t="s">
        <v>786</v>
      </c>
      <c r="AI119" s="273"/>
      <c r="AJ119" s="273"/>
      <c r="AK119" s="273" t="s">
        <v>796</v>
      </c>
      <c r="AL119" s="273" t="s">
        <v>2297</v>
      </c>
      <c r="AM119" s="273" t="s">
        <v>1529</v>
      </c>
      <c r="AN119" s="273" t="s">
        <v>42</v>
      </c>
      <c r="AO119" s="273"/>
      <c r="AP119" s="273"/>
      <c r="AQ119" s="273"/>
      <c r="AR119" s="273"/>
      <c r="AS119" s="273" t="s">
        <v>1806</v>
      </c>
      <c r="AT119" s="274">
        <v>1000000</v>
      </c>
      <c r="AU119" s="274">
        <v>10</v>
      </c>
      <c r="AV119" s="273" t="s">
        <v>2263</v>
      </c>
      <c r="AW119" s="273"/>
      <c r="AX119" s="274">
        <v>4.6449999999999996</v>
      </c>
      <c r="AY119" s="273"/>
      <c r="AZ119" s="273" t="s">
        <v>2296</v>
      </c>
      <c r="BA119" s="273" t="s">
        <v>1807</v>
      </c>
      <c r="BB119" s="273"/>
      <c r="BC119" s="273" t="s">
        <v>2263</v>
      </c>
      <c r="BD119" s="273"/>
      <c r="BE119" s="273" t="s">
        <v>2263</v>
      </c>
      <c r="BF119" s="273"/>
      <c r="BG119" s="273"/>
      <c r="BH119" s="273" t="s">
        <v>458</v>
      </c>
      <c r="BI119" s="273" t="s">
        <v>800</v>
      </c>
      <c r="BJ119" s="273" t="s">
        <v>800</v>
      </c>
      <c r="BK119" s="273" t="s">
        <v>801</v>
      </c>
      <c r="BL119" s="273" t="s">
        <v>802</v>
      </c>
      <c r="BM119" s="273" t="s">
        <v>1962</v>
      </c>
      <c r="BN119" s="273"/>
      <c r="BO119" s="273" t="s">
        <v>1932</v>
      </c>
      <c r="BP119" s="273"/>
      <c r="BQ119" s="273"/>
    </row>
    <row r="120" spans="1:69" s="3" customFormat="1" ht="18" customHeight="1">
      <c r="A120" s="273" t="s">
        <v>2217</v>
      </c>
      <c r="B120" s="273" t="s">
        <v>2314</v>
      </c>
      <c r="C120" s="273" t="s">
        <v>2315</v>
      </c>
      <c r="D120" s="273" t="s">
        <v>2312</v>
      </c>
      <c r="E120" s="273" t="s">
        <v>2316</v>
      </c>
      <c r="F120" s="273" t="s">
        <v>786</v>
      </c>
      <c r="G120" s="273" t="s">
        <v>786</v>
      </c>
      <c r="H120" s="273" t="s">
        <v>786</v>
      </c>
      <c r="I120" s="274">
        <v>7.61</v>
      </c>
      <c r="J120" s="273" t="s">
        <v>804</v>
      </c>
      <c r="K120" s="273" t="s">
        <v>805</v>
      </c>
      <c r="L120" s="274">
        <v>7.5</v>
      </c>
      <c r="M120" s="273" t="s">
        <v>2317</v>
      </c>
      <c r="N120" s="273" t="s">
        <v>788</v>
      </c>
      <c r="O120" s="273"/>
      <c r="P120" s="273"/>
      <c r="Q120" s="273"/>
      <c r="R120" s="273" t="s">
        <v>789</v>
      </c>
      <c r="S120" s="273" t="s">
        <v>790</v>
      </c>
      <c r="T120" s="273"/>
      <c r="U120" s="273" t="s">
        <v>791</v>
      </c>
      <c r="V120" s="274">
        <v>100</v>
      </c>
      <c r="W120" s="273"/>
      <c r="X120" s="273" t="s">
        <v>813</v>
      </c>
      <c r="Y120" s="273" t="s">
        <v>2222</v>
      </c>
      <c r="Z120" s="273"/>
      <c r="AA120" s="273"/>
      <c r="AB120" s="273"/>
      <c r="AC120" s="273"/>
      <c r="AD120" s="273"/>
      <c r="AE120" s="273"/>
      <c r="AF120" s="273" t="s">
        <v>794</v>
      </c>
      <c r="AG120" s="273" t="s">
        <v>2223</v>
      </c>
      <c r="AH120" s="273" t="s">
        <v>786</v>
      </c>
      <c r="AI120" s="273" t="s">
        <v>102</v>
      </c>
      <c r="AJ120" s="273"/>
      <c r="AK120" s="273" t="s">
        <v>2224</v>
      </c>
      <c r="AL120" s="273" t="s">
        <v>2318</v>
      </c>
      <c r="AM120" s="273" t="s">
        <v>2226</v>
      </c>
      <c r="AN120" s="273" t="s">
        <v>43</v>
      </c>
      <c r="AO120" s="273"/>
      <c r="AP120" s="273"/>
      <c r="AQ120" s="273"/>
      <c r="AR120" s="273"/>
      <c r="AS120" s="273" t="s">
        <v>2227</v>
      </c>
      <c r="AT120" s="274">
        <v>100000</v>
      </c>
      <c r="AU120" s="274">
        <v>7.61</v>
      </c>
      <c r="AV120" s="273" t="s">
        <v>2287</v>
      </c>
      <c r="AW120" s="273"/>
      <c r="AX120" s="274">
        <v>7.5</v>
      </c>
      <c r="AY120" s="273"/>
      <c r="AZ120" s="273" t="s">
        <v>2319</v>
      </c>
      <c r="BA120" s="273" t="s">
        <v>2320</v>
      </c>
      <c r="BB120" s="273" t="s">
        <v>2217</v>
      </c>
      <c r="BC120" s="273" t="s">
        <v>2287</v>
      </c>
      <c r="BD120" s="273"/>
      <c r="BE120" s="273" t="s">
        <v>2287</v>
      </c>
      <c r="BF120" s="273"/>
      <c r="BG120" s="273"/>
      <c r="BH120" s="273" t="s">
        <v>458</v>
      </c>
      <c r="BI120" s="273" t="s">
        <v>800</v>
      </c>
      <c r="BJ120" s="273" t="s">
        <v>800</v>
      </c>
      <c r="BK120" s="273" t="s">
        <v>801</v>
      </c>
      <c r="BL120" s="273" t="s">
        <v>802</v>
      </c>
      <c r="BM120" s="273" t="s">
        <v>803</v>
      </c>
      <c r="BN120" s="273"/>
      <c r="BO120" s="273" t="s">
        <v>809</v>
      </c>
      <c r="BP120" s="273"/>
      <c r="BQ120" s="273"/>
    </row>
    <row r="121" spans="1:69" s="3" customFormat="1" ht="18" customHeight="1">
      <c r="A121" s="273" t="s">
        <v>1797</v>
      </c>
      <c r="B121" s="273" t="s">
        <v>2321</v>
      </c>
      <c r="C121" s="273" t="s">
        <v>2322</v>
      </c>
      <c r="D121" s="273" t="s">
        <v>2323</v>
      </c>
      <c r="E121" s="273" t="s">
        <v>2324</v>
      </c>
      <c r="F121" s="273" t="s">
        <v>1801</v>
      </c>
      <c r="G121" s="273" t="s">
        <v>1506</v>
      </c>
      <c r="H121" s="273" t="s">
        <v>786</v>
      </c>
      <c r="I121" s="274">
        <v>4.5</v>
      </c>
      <c r="J121" s="273" t="s">
        <v>804</v>
      </c>
      <c r="K121" s="273" t="s">
        <v>1802</v>
      </c>
      <c r="L121" s="274">
        <v>4.6500000000000004</v>
      </c>
      <c r="M121" s="273" t="s">
        <v>2325</v>
      </c>
      <c r="N121" s="273" t="s">
        <v>788</v>
      </c>
      <c r="O121" s="273"/>
      <c r="P121" s="273"/>
      <c r="Q121" s="273"/>
      <c r="R121" s="273"/>
      <c r="S121" s="273" t="s">
        <v>1487</v>
      </c>
      <c r="T121" s="273"/>
      <c r="U121" s="273" t="s">
        <v>791</v>
      </c>
      <c r="V121" s="274">
        <v>100</v>
      </c>
      <c r="W121" s="273"/>
      <c r="X121" s="273" t="s">
        <v>1463</v>
      </c>
      <c r="Y121" s="273" t="s">
        <v>1464</v>
      </c>
      <c r="Z121" s="273"/>
      <c r="AA121" s="273"/>
      <c r="AB121" s="273"/>
      <c r="AC121" s="273"/>
      <c r="AD121" s="273"/>
      <c r="AE121" s="273"/>
      <c r="AF121" s="273" t="s">
        <v>794</v>
      </c>
      <c r="AG121" s="273" t="s">
        <v>795</v>
      </c>
      <c r="AH121" s="273" t="s">
        <v>786</v>
      </c>
      <c r="AI121" s="273"/>
      <c r="AJ121" s="273"/>
      <c r="AK121" s="273" t="s">
        <v>796</v>
      </c>
      <c r="AL121" s="273" t="s">
        <v>2326</v>
      </c>
      <c r="AM121" s="273" t="s">
        <v>1529</v>
      </c>
      <c r="AN121" s="273" t="s">
        <v>42</v>
      </c>
      <c r="AO121" s="273"/>
      <c r="AP121" s="273"/>
      <c r="AQ121" s="273"/>
      <c r="AR121" s="273"/>
      <c r="AS121" s="273" t="s">
        <v>1806</v>
      </c>
      <c r="AT121" s="274">
        <v>1000000</v>
      </c>
      <c r="AU121" s="274">
        <v>4.5</v>
      </c>
      <c r="AV121" s="273" t="s">
        <v>2327</v>
      </c>
      <c r="AW121" s="273"/>
      <c r="AX121" s="274">
        <v>4.6500000000000004</v>
      </c>
      <c r="AY121" s="273"/>
      <c r="AZ121" s="273" t="s">
        <v>2325</v>
      </c>
      <c r="BA121" s="273" t="s">
        <v>1807</v>
      </c>
      <c r="BB121" s="273"/>
      <c r="BC121" s="273" t="s">
        <v>2327</v>
      </c>
      <c r="BD121" s="273"/>
      <c r="BE121" s="273" t="s">
        <v>2327</v>
      </c>
      <c r="BF121" s="273"/>
      <c r="BG121" s="273"/>
      <c r="BH121" s="273" t="s">
        <v>458</v>
      </c>
      <c r="BI121" s="273" t="s">
        <v>800</v>
      </c>
      <c r="BJ121" s="273" t="s">
        <v>800</v>
      </c>
      <c r="BK121" s="273" t="s">
        <v>801</v>
      </c>
      <c r="BL121" s="273" t="s">
        <v>802</v>
      </c>
      <c r="BM121" s="273" t="s">
        <v>1962</v>
      </c>
      <c r="BN121" s="273"/>
      <c r="BO121" s="273" t="s">
        <v>1932</v>
      </c>
      <c r="BP121" s="273"/>
      <c r="BQ121" s="273"/>
    </row>
    <row r="122" spans="1:69" s="3" customFormat="1" ht="18" customHeight="1">
      <c r="A122" s="273" t="s">
        <v>2328</v>
      </c>
      <c r="B122" s="273" t="s">
        <v>2329</v>
      </c>
      <c r="C122" s="273" t="s">
        <v>2330</v>
      </c>
      <c r="D122" s="273" t="s">
        <v>2331</v>
      </c>
      <c r="E122" s="273" t="s">
        <v>2332</v>
      </c>
      <c r="F122" s="273" t="s">
        <v>1604</v>
      </c>
      <c r="G122" s="273" t="s">
        <v>1506</v>
      </c>
      <c r="H122" s="273" t="s">
        <v>786</v>
      </c>
      <c r="I122" s="274">
        <v>1.1499999999999999</v>
      </c>
      <c r="J122" s="273" t="s">
        <v>11</v>
      </c>
      <c r="K122" s="273" t="s">
        <v>2333</v>
      </c>
      <c r="L122" s="274">
        <v>5.5</v>
      </c>
      <c r="M122" s="273" t="s">
        <v>2334</v>
      </c>
      <c r="N122" s="273" t="s">
        <v>788</v>
      </c>
      <c r="O122" s="273"/>
      <c r="P122" s="273"/>
      <c r="Q122" s="273"/>
      <c r="R122" s="273" t="s">
        <v>789</v>
      </c>
      <c r="S122" s="273" t="s">
        <v>815</v>
      </c>
      <c r="T122" s="273"/>
      <c r="U122" s="273" t="s">
        <v>791</v>
      </c>
      <c r="V122" s="273"/>
      <c r="W122" s="273"/>
      <c r="X122" s="273" t="s">
        <v>1565</v>
      </c>
      <c r="Y122" s="273" t="s">
        <v>1566</v>
      </c>
      <c r="Z122" s="273"/>
      <c r="AA122" s="273"/>
      <c r="AB122" s="273"/>
      <c r="AC122" s="273"/>
      <c r="AD122" s="273"/>
      <c r="AE122" s="273" t="s">
        <v>2335</v>
      </c>
      <c r="AF122" s="273" t="s">
        <v>794</v>
      </c>
      <c r="AG122" s="273" t="s">
        <v>795</v>
      </c>
      <c r="AH122" s="273" t="s">
        <v>786</v>
      </c>
      <c r="AI122" s="273" t="s">
        <v>102</v>
      </c>
      <c r="AJ122" s="273"/>
      <c r="AK122" s="273" t="s">
        <v>796</v>
      </c>
      <c r="AL122" s="273" t="s">
        <v>2336</v>
      </c>
      <c r="AM122" s="273" t="s">
        <v>1606</v>
      </c>
      <c r="AN122" s="273" t="s">
        <v>42</v>
      </c>
      <c r="AO122" s="273"/>
      <c r="AP122" s="273"/>
      <c r="AQ122" s="273"/>
      <c r="AR122" s="273"/>
      <c r="AS122" s="273" t="s">
        <v>1689</v>
      </c>
      <c r="AT122" s="274">
        <v>100000</v>
      </c>
      <c r="AU122" s="274">
        <v>1.1499999999999999</v>
      </c>
      <c r="AV122" s="273" t="s">
        <v>2248</v>
      </c>
      <c r="AW122" s="273"/>
      <c r="AX122" s="274">
        <v>5.5</v>
      </c>
      <c r="AY122" s="273"/>
      <c r="AZ122" s="273" t="s">
        <v>2334</v>
      </c>
      <c r="BA122" s="273" t="s">
        <v>1690</v>
      </c>
      <c r="BB122" s="273"/>
      <c r="BC122" s="273" t="s">
        <v>2248</v>
      </c>
      <c r="BD122" s="273"/>
      <c r="BE122" s="273" t="s">
        <v>2248</v>
      </c>
      <c r="BF122" s="273"/>
      <c r="BG122" s="273"/>
      <c r="BH122" s="273" t="s">
        <v>2335</v>
      </c>
      <c r="BI122" s="273" t="s">
        <v>800</v>
      </c>
      <c r="BJ122" s="273" t="s">
        <v>800</v>
      </c>
      <c r="BK122" s="273" t="s">
        <v>801</v>
      </c>
      <c r="BL122" s="273" t="s">
        <v>802</v>
      </c>
      <c r="BM122" s="273" t="s">
        <v>803</v>
      </c>
      <c r="BN122" s="273"/>
      <c r="BO122" s="273" t="s">
        <v>1932</v>
      </c>
      <c r="BP122" s="273" t="s">
        <v>2328</v>
      </c>
      <c r="BQ122" s="273"/>
    </row>
    <row r="123" spans="1:69" s="3" customFormat="1" ht="18" customHeight="1">
      <c r="A123" s="273" t="s">
        <v>2337</v>
      </c>
      <c r="B123" s="273" t="s">
        <v>2338</v>
      </c>
      <c r="C123" s="273" t="s">
        <v>2339</v>
      </c>
      <c r="D123" s="273" t="s">
        <v>2340</v>
      </c>
      <c r="E123" s="273" t="s">
        <v>2341</v>
      </c>
      <c r="F123" s="273" t="s">
        <v>786</v>
      </c>
      <c r="G123" s="273" t="s">
        <v>786</v>
      </c>
      <c r="H123" s="273" t="s">
        <v>786</v>
      </c>
      <c r="I123" s="274">
        <v>3.25</v>
      </c>
      <c r="J123" s="273" t="s">
        <v>11</v>
      </c>
      <c r="K123" s="273" t="s">
        <v>805</v>
      </c>
      <c r="L123" s="274">
        <v>5.9</v>
      </c>
      <c r="M123" s="273" t="s">
        <v>2342</v>
      </c>
      <c r="N123" s="273" t="s">
        <v>860</v>
      </c>
      <c r="O123" s="273" t="s">
        <v>2271</v>
      </c>
      <c r="P123" s="273" t="s">
        <v>2343</v>
      </c>
      <c r="Q123" s="274">
        <v>40</v>
      </c>
      <c r="R123" s="273" t="s">
        <v>789</v>
      </c>
      <c r="S123" s="273" t="s">
        <v>815</v>
      </c>
      <c r="T123" s="273"/>
      <c r="U123" s="273" t="s">
        <v>791</v>
      </c>
      <c r="V123" s="274">
        <v>100</v>
      </c>
      <c r="W123" s="273" t="s">
        <v>2344</v>
      </c>
      <c r="X123" s="273" t="s">
        <v>1669</v>
      </c>
      <c r="Y123" s="273" t="s">
        <v>1670</v>
      </c>
      <c r="Z123" s="273" t="s">
        <v>1671</v>
      </c>
      <c r="AA123" s="273"/>
      <c r="AB123" s="273"/>
      <c r="AC123" s="273"/>
      <c r="AD123" s="273"/>
      <c r="AE123" s="273" t="s">
        <v>2345</v>
      </c>
      <c r="AF123" s="273" t="s">
        <v>794</v>
      </c>
      <c r="AG123" s="273" t="s">
        <v>807</v>
      </c>
      <c r="AH123" s="273" t="s">
        <v>786</v>
      </c>
      <c r="AI123" s="273" t="s">
        <v>102</v>
      </c>
      <c r="AJ123" s="273"/>
      <c r="AK123" s="273" t="s">
        <v>808</v>
      </c>
      <c r="AL123" s="273" t="s">
        <v>2346</v>
      </c>
      <c r="AM123" s="273" t="s">
        <v>797</v>
      </c>
      <c r="AN123" s="273" t="s">
        <v>42</v>
      </c>
      <c r="AO123" s="273"/>
      <c r="AP123" s="273"/>
      <c r="AQ123" s="273"/>
      <c r="AR123" s="273" t="s">
        <v>2347</v>
      </c>
      <c r="AS123" s="273" t="s">
        <v>2348</v>
      </c>
      <c r="AT123" s="274">
        <v>1000</v>
      </c>
      <c r="AU123" s="274">
        <v>3.25</v>
      </c>
      <c r="AV123" s="273" t="s">
        <v>2312</v>
      </c>
      <c r="AW123" s="273"/>
      <c r="AX123" s="274">
        <v>5.9</v>
      </c>
      <c r="AY123" s="273"/>
      <c r="AZ123" s="273" t="s">
        <v>2349</v>
      </c>
      <c r="BA123" s="273" t="s">
        <v>2350</v>
      </c>
      <c r="BB123" s="273"/>
      <c r="BC123" s="273" t="s">
        <v>2312</v>
      </c>
      <c r="BD123" s="273" t="s">
        <v>2343</v>
      </c>
      <c r="BE123" s="273" t="s">
        <v>2312</v>
      </c>
      <c r="BF123" s="273"/>
      <c r="BG123" s="273" t="s">
        <v>2351</v>
      </c>
      <c r="BH123" s="273" t="s">
        <v>2352</v>
      </c>
      <c r="BI123" s="273" t="s">
        <v>800</v>
      </c>
      <c r="BJ123" s="273" t="s">
        <v>800</v>
      </c>
      <c r="BK123" s="273" t="s">
        <v>801</v>
      </c>
      <c r="BL123" s="273" t="s">
        <v>802</v>
      </c>
      <c r="BM123" s="273" t="s">
        <v>803</v>
      </c>
      <c r="BN123" s="273"/>
      <c r="BO123" s="273" t="s">
        <v>809</v>
      </c>
      <c r="BP123" s="273" t="s">
        <v>2337</v>
      </c>
      <c r="BQ123" s="273"/>
    </row>
    <row r="124" spans="1:69" s="3" customFormat="1" ht="18" customHeight="1">
      <c r="A124" s="273" t="s">
        <v>2353</v>
      </c>
      <c r="B124" s="273" t="s">
        <v>2354</v>
      </c>
      <c r="C124" s="273" t="s">
        <v>2355</v>
      </c>
      <c r="D124" s="273" t="s">
        <v>2340</v>
      </c>
      <c r="E124" s="273" t="s">
        <v>2356</v>
      </c>
      <c r="F124" s="273" t="s">
        <v>786</v>
      </c>
      <c r="G124" s="273" t="s">
        <v>786</v>
      </c>
      <c r="H124" s="273" t="s">
        <v>786</v>
      </c>
      <c r="I124" s="274">
        <v>0.5</v>
      </c>
      <c r="J124" s="273" t="s">
        <v>11</v>
      </c>
      <c r="K124" s="273" t="s">
        <v>1802</v>
      </c>
      <c r="L124" s="274">
        <v>5.95</v>
      </c>
      <c r="M124" s="273" t="s">
        <v>2317</v>
      </c>
      <c r="N124" s="273" t="s">
        <v>788</v>
      </c>
      <c r="O124" s="273"/>
      <c r="P124" s="273"/>
      <c r="Q124" s="273"/>
      <c r="R124" s="273"/>
      <c r="S124" s="273" t="s">
        <v>1487</v>
      </c>
      <c r="T124" s="273"/>
      <c r="U124" s="273" t="s">
        <v>791</v>
      </c>
      <c r="V124" s="274">
        <v>100</v>
      </c>
      <c r="W124" s="273"/>
      <c r="X124" s="273" t="s">
        <v>1425</v>
      </c>
      <c r="Y124" s="273" t="s">
        <v>2357</v>
      </c>
      <c r="Z124" s="273"/>
      <c r="AA124" s="273"/>
      <c r="AB124" s="273"/>
      <c r="AC124" s="273"/>
      <c r="AD124" s="273"/>
      <c r="AE124" s="273"/>
      <c r="AF124" s="273" t="s">
        <v>794</v>
      </c>
      <c r="AG124" s="273" t="s">
        <v>816</v>
      </c>
      <c r="AH124" s="273" t="s">
        <v>786</v>
      </c>
      <c r="AI124" s="273"/>
      <c r="AJ124" s="273"/>
      <c r="AK124" s="273" t="s">
        <v>796</v>
      </c>
      <c r="AL124" s="273" t="s">
        <v>2318</v>
      </c>
      <c r="AM124" s="273" t="s">
        <v>811</v>
      </c>
      <c r="AN124" s="273" t="s">
        <v>43</v>
      </c>
      <c r="AO124" s="273"/>
      <c r="AP124" s="273"/>
      <c r="AQ124" s="273"/>
      <c r="AR124" s="273"/>
      <c r="AS124" s="273" t="s">
        <v>1467</v>
      </c>
      <c r="AT124" s="274">
        <v>200000</v>
      </c>
      <c r="AU124" s="274">
        <v>0.5</v>
      </c>
      <c r="AV124" s="273" t="s">
        <v>2312</v>
      </c>
      <c r="AW124" s="273"/>
      <c r="AX124" s="274">
        <v>5.95</v>
      </c>
      <c r="AY124" s="273"/>
      <c r="AZ124" s="273" t="s">
        <v>2317</v>
      </c>
      <c r="BA124" s="273" t="s">
        <v>1468</v>
      </c>
      <c r="BB124" s="273"/>
      <c r="BC124" s="273" t="s">
        <v>2312</v>
      </c>
      <c r="BD124" s="273"/>
      <c r="BE124" s="273" t="s">
        <v>2312</v>
      </c>
      <c r="BF124" s="273"/>
      <c r="BG124" s="273" t="s">
        <v>2358</v>
      </c>
      <c r="BH124" s="273" t="s">
        <v>2358</v>
      </c>
      <c r="BI124" s="273" t="s">
        <v>800</v>
      </c>
      <c r="BJ124" s="273" t="s">
        <v>800</v>
      </c>
      <c r="BK124" s="273" t="s">
        <v>801</v>
      </c>
      <c r="BL124" s="273" t="s">
        <v>802</v>
      </c>
      <c r="BM124" s="273" t="s">
        <v>803</v>
      </c>
      <c r="BN124" s="273"/>
      <c r="BO124" s="273" t="s">
        <v>1932</v>
      </c>
      <c r="BP124" s="273"/>
      <c r="BQ124" s="273"/>
    </row>
    <row r="125" spans="1:69" s="3" customFormat="1" ht="18" customHeight="1">
      <c r="A125" s="273" t="s">
        <v>785</v>
      </c>
      <c r="B125" s="273" t="s">
        <v>2359</v>
      </c>
      <c r="C125" s="273" t="s">
        <v>2360</v>
      </c>
      <c r="D125" s="273" t="s">
        <v>2340</v>
      </c>
      <c r="E125" s="273" t="s">
        <v>2361</v>
      </c>
      <c r="F125" s="273" t="s">
        <v>786</v>
      </c>
      <c r="G125" s="273" t="s">
        <v>786</v>
      </c>
      <c r="H125" s="273" t="s">
        <v>786</v>
      </c>
      <c r="I125" s="274">
        <v>0.45</v>
      </c>
      <c r="J125" s="273" t="s">
        <v>11</v>
      </c>
      <c r="K125" s="273" t="s">
        <v>2362</v>
      </c>
      <c r="L125" s="273"/>
      <c r="M125" s="273" t="s">
        <v>2363</v>
      </c>
      <c r="N125" s="273" t="s">
        <v>788</v>
      </c>
      <c r="O125" s="273"/>
      <c r="P125" s="273"/>
      <c r="Q125" s="273"/>
      <c r="R125" s="273" t="s">
        <v>789</v>
      </c>
      <c r="S125" s="273" t="s">
        <v>1487</v>
      </c>
      <c r="T125" s="273"/>
      <c r="U125" s="273" t="s">
        <v>823</v>
      </c>
      <c r="V125" s="274">
        <v>100</v>
      </c>
      <c r="W125" s="273"/>
      <c r="X125" s="273" t="s">
        <v>792</v>
      </c>
      <c r="Y125" s="273"/>
      <c r="Z125" s="273"/>
      <c r="AA125" s="273"/>
      <c r="AB125" s="273"/>
      <c r="AC125" s="273"/>
      <c r="AD125" s="273"/>
      <c r="AE125" s="273"/>
      <c r="AF125" s="273" t="s">
        <v>794</v>
      </c>
      <c r="AG125" s="273" t="s">
        <v>795</v>
      </c>
      <c r="AH125" s="273" t="s">
        <v>786</v>
      </c>
      <c r="AI125" s="273"/>
      <c r="AJ125" s="273"/>
      <c r="AK125" s="273" t="s">
        <v>796</v>
      </c>
      <c r="AL125" s="273" t="s">
        <v>2364</v>
      </c>
      <c r="AM125" s="273" t="s">
        <v>797</v>
      </c>
      <c r="AN125" s="273" t="s">
        <v>43</v>
      </c>
      <c r="AO125" s="273"/>
      <c r="AP125" s="273"/>
      <c r="AQ125" s="273"/>
      <c r="AR125" s="273"/>
      <c r="AS125" s="273" t="s">
        <v>798</v>
      </c>
      <c r="AT125" s="274">
        <v>45000000</v>
      </c>
      <c r="AU125" s="274">
        <v>0.45</v>
      </c>
      <c r="AV125" s="273" t="s">
        <v>2323</v>
      </c>
      <c r="AW125" s="273"/>
      <c r="AX125" s="274">
        <v>5.8890000000000002</v>
      </c>
      <c r="AY125" s="273" t="s">
        <v>1589</v>
      </c>
      <c r="AZ125" s="273" t="s">
        <v>2363</v>
      </c>
      <c r="BA125" s="273" t="s">
        <v>799</v>
      </c>
      <c r="BB125" s="273"/>
      <c r="BC125" s="273" t="s">
        <v>2323</v>
      </c>
      <c r="BD125" s="273"/>
      <c r="BE125" s="273" t="s">
        <v>2323</v>
      </c>
      <c r="BF125" s="273"/>
      <c r="BG125" s="273"/>
      <c r="BH125" s="273" t="s">
        <v>458</v>
      </c>
      <c r="BI125" s="273" t="s">
        <v>800</v>
      </c>
      <c r="BJ125" s="273" t="s">
        <v>800</v>
      </c>
      <c r="BK125" s="273" t="s">
        <v>1516</v>
      </c>
      <c r="BL125" s="273" t="s">
        <v>802</v>
      </c>
      <c r="BM125" s="273" t="s">
        <v>803</v>
      </c>
      <c r="BN125" s="273"/>
      <c r="BO125" s="273"/>
      <c r="BP125" s="273"/>
      <c r="BQ125" s="273"/>
    </row>
    <row r="126" spans="1:69" s="3" customFormat="1" ht="18" customHeight="1">
      <c r="A126" s="273" t="s">
        <v>2217</v>
      </c>
      <c r="B126" s="273" t="s">
        <v>2365</v>
      </c>
      <c r="C126" s="273" t="s">
        <v>2366</v>
      </c>
      <c r="D126" s="273" t="s">
        <v>2367</v>
      </c>
      <c r="E126" s="273" t="s">
        <v>2368</v>
      </c>
      <c r="F126" s="273" t="s">
        <v>786</v>
      </c>
      <c r="G126" s="273" t="s">
        <v>786</v>
      </c>
      <c r="H126" s="273" t="s">
        <v>786</v>
      </c>
      <c r="I126" s="274">
        <v>3.3</v>
      </c>
      <c r="J126" s="273" t="s">
        <v>804</v>
      </c>
      <c r="K126" s="273" t="s">
        <v>805</v>
      </c>
      <c r="L126" s="273"/>
      <c r="M126" s="273" t="s">
        <v>2369</v>
      </c>
      <c r="N126" s="273" t="s">
        <v>788</v>
      </c>
      <c r="O126" s="273"/>
      <c r="P126" s="273"/>
      <c r="Q126" s="273"/>
      <c r="R126" s="273" t="s">
        <v>789</v>
      </c>
      <c r="S126" s="273" t="s">
        <v>790</v>
      </c>
      <c r="T126" s="273"/>
      <c r="U126" s="273" t="s">
        <v>791</v>
      </c>
      <c r="V126" s="274">
        <v>330000000</v>
      </c>
      <c r="W126" s="273"/>
      <c r="X126" s="273" t="s">
        <v>813</v>
      </c>
      <c r="Y126" s="273" t="s">
        <v>2222</v>
      </c>
      <c r="Z126" s="273"/>
      <c r="AA126" s="273"/>
      <c r="AB126" s="273"/>
      <c r="AC126" s="273"/>
      <c r="AD126" s="273"/>
      <c r="AE126" s="273" t="s">
        <v>2370</v>
      </c>
      <c r="AF126" s="273" t="s">
        <v>2276</v>
      </c>
      <c r="AG126" s="273" t="s">
        <v>2223</v>
      </c>
      <c r="AH126" s="273" t="s">
        <v>786</v>
      </c>
      <c r="AI126" s="273" t="s">
        <v>102</v>
      </c>
      <c r="AJ126" s="273"/>
      <c r="AK126" s="273" t="s">
        <v>2224</v>
      </c>
      <c r="AL126" s="273" t="s">
        <v>2371</v>
      </c>
      <c r="AM126" s="273" t="s">
        <v>2226</v>
      </c>
      <c r="AN126" s="273" t="s">
        <v>43</v>
      </c>
      <c r="AO126" s="273"/>
      <c r="AP126" s="273"/>
      <c r="AQ126" s="273"/>
      <c r="AR126" s="273"/>
      <c r="AS126" s="273" t="s">
        <v>2227</v>
      </c>
      <c r="AT126" s="274">
        <v>100000</v>
      </c>
      <c r="AU126" s="274">
        <v>7.24</v>
      </c>
      <c r="AV126" s="273" t="s">
        <v>2372</v>
      </c>
      <c r="AW126" s="273"/>
      <c r="AX126" s="274">
        <v>7.5</v>
      </c>
      <c r="AY126" s="273"/>
      <c r="AZ126" s="273" t="s">
        <v>2369</v>
      </c>
      <c r="BA126" s="273" t="s">
        <v>2320</v>
      </c>
      <c r="BB126" s="273" t="s">
        <v>2217</v>
      </c>
      <c r="BC126" s="273" t="s">
        <v>2372</v>
      </c>
      <c r="BD126" s="273"/>
      <c r="BE126" s="273" t="s">
        <v>2372</v>
      </c>
      <c r="BF126" s="273"/>
      <c r="BG126" s="273"/>
      <c r="BH126" s="273" t="s">
        <v>458</v>
      </c>
      <c r="BI126" s="273" t="s">
        <v>800</v>
      </c>
      <c r="BJ126" s="273" t="s">
        <v>800</v>
      </c>
      <c r="BK126" s="273" t="s">
        <v>801</v>
      </c>
      <c r="BL126" s="273" t="s">
        <v>802</v>
      </c>
      <c r="BM126" s="273" t="s">
        <v>803</v>
      </c>
      <c r="BN126" s="273"/>
      <c r="BO126" s="273" t="s">
        <v>809</v>
      </c>
      <c r="BP126" s="273"/>
      <c r="BQ126" s="273" t="s">
        <v>458</v>
      </c>
    </row>
    <row r="127" spans="1:69" s="3" customFormat="1" ht="18" customHeight="1">
      <c r="A127" s="273" t="s">
        <v>2217</v>
      </c>
      <c r="B127" s="273" t="s">
        <v>2365</v>
      </c>
      <c r="C127" s="273" t="s">
        <v>2373</v>
      </c>
      <c r="D127" s="273" t="s">
        <v>2367</v>
      </c>
      <c r="E127" s="273" t="s">
        <v>2368</v>
      </c>
      <c r="F127" s="273" t="s">
        <v>786</v>
      </c>
      <c r="G127" s="273" t="s">
        <v>786</v>
      </c>
      <c r="H127" s="273" t="s">
        <v>786</v>
      </c>
      <c r="I127" s="274">
        <v>3.3</v>
      </c>
      <c r="J127" s="273" t="s">
        <v>804</v>
      </c>
      <c r="K127" s="273" t="s">
        <v>2374</v>
      </c>
      <c r="L127" s="274">
        <v>7.5</v>
      </c>
      <c r="M127" s="273" t="s">
        <v>2369</v>
      </c>
      <c r="N127" s="273" t="s">
        <v>788</v>
      </c>
      <c r="O127" s="273"/>
      <c r="P127" s="273"/>
      <c r="Q127" s="273"/>
      <c r="R127" s="273" t="s">
        <v>789</v>
      </c>
      <c r="S127" s="273" t="s">
        <v>790</v>
      </c>
      <c r="T127" s="273"/>
      <c r="U127" s="273" t="s">
        <v>791</v>
      </c>
      <c r="V127" s="273"/>
      <c r="W127" s="273"/>
      <c r="X127" s="273" t="s">
        <v>813</v>
      </c>
      <c r="Y127" s="273" t="s">
        <v>2222</v>
      </c>
      <c r="Z127" s="273"/>
      <c r="AA127" s="273"/>
      <c r="AB127" s="273"/>
      <c r="AC127" s="273"/>
      <c r="AD127" s="273"/>
      <c r="AE127" s="273"/>
      <c r="AF127" s="273" t="s">
        <v>794</v>
      </c>
      <c r="AG127" s="273" t="s">
        <v>2223</v>
      </c>
      <c r="AH127" s="273" t="s">
        <v>786</v>
      </c>
      <c r="AI127" s="273" t="s">
        <v>102</v>
      </c>
      <c r="AJ127" s="273"/>
      <c r="AK127" s="273" t="s">
        <v>2224</v>
      </c>
      <c r="AL127" s="273" t="s">
        <v>2371</v>
      </c>
      <c r="AM127" s="273" t="s">
        <v>2226</v>
      </c>
      <c r="AN127" s="273" t="s">
        <v>43</v>
      </c>
      <c r="AO127" s="273"/>
      <c r="AP127" s="273"/>
      <c r="AQ127" s="273"/>
      <c r="AR127" s="273"/>
      <c r="AS127" s="273" t="s">
        <v>2227</v>
      </c>
      <c r="AT127" s="274">
        <v>100000</v>
      </c>
      <c r="AU127" s="274">
        <v>3.3</v>
      </c>
      <c r="AV127" s="273" t="s">
        <v>2372</v>
      </c>
      <c r="AW127" s="273"/>
      <c r="AX127" s="274">
        <v>7.5</v>
      </c>
      <c r="AY127" s="273"/>
      <c r="AZ127" s="273" t="s">
        <v>2375</v>
      </c>
      <c r="BA127" s="273" t="s">
        <v>2230</v>
      </c>
      <c r="BB127" s="273" t="s">
        <v>2217</v>
      </c>
      <c r="BC127" s="273" t="s">
        <v>2340</v>
      </c>
      <c r="BD127" s="273"/>
      <c r="BE127" s="273" t="s">
        <v>2340</v>
      </c>
      <c r="BF127" s="273"/>
      <c r="BG127" s="273"/>
      <c r="BH127" s="273" t="s">
        <v>458</v>
      </c>
      <c r="BI127" s="273" t="s">
        <v>800</v>
      </c>
      <c r="BJ127" s="273" t="s">
        <v>800</v>
      </c>
      <c r="BK127" s="273" t="s">
        <v>801</v>
      </c>
      <c r="BL127" s="273" t="s">
        <v>802</v>
      </c>
      <c r="BM127" s="273" t="s">
        <v>803</v>
      </c>
      <c r="BN127" s="273"/>
      <c r="BO127" s="273" t="s">
        <v>809</v>
      </c>
      <c r="BP127" s="273"/>
      <c r="BQ127" s="273"/>
    </row>
    <row r="128" spans="1:69" s="3" customFormat="1" ht="18" customHeight="1">
      <c r="A128" s="273" t="s">
        <v>1457</v>
      </c>
      <c r="B128" s="273" t="s">
        <v>2376</v>
      </c>
      <c r="C128" s="273" t="s">
        <v>2377</v>
      </c>
      <c r="D128" s="273" t="s">
        <v>2378</v>
      </c>
      <c r="E128" s="273" t="s">
        <v>2379</v>
      </c>
      <c r="F128" s="273" t="s">
        <v>786</v>
      </c>
      <c r="G128" s="273" t="s">
        <v>786</v>
      </c>
      <c r="H128" s="273" t="s">
        <v>786</v>
      </c>
      <c r="I128" s="274">
        <v>0.5</v>
      </c>
      <c r="J128" s="273" t="s">
        <v>11</v>
      </c>
      <c r="K128" s="273" t="s">
        <v>1802</v>
      </c>
      <c r="L128" s="273"/>
      <c r="M128" s="273" t="s">
        <v>2363</v>
      </c>
      <c r="N128" s="273" t="s">
        <v>788</v>
      </c>
      <c r="O128" s="273"/>
      <c r="P128" s="273"/>
      <c r="Q128" s="273"/>
      <c r="R128" s="273" t="s">
        <v>789</v>
      </c>
      <c r="S128" s="273" t="s">
        <v>790</v>
      </c>
      <c r="T128" s="273"/>
      <c r="U128" s="273" t="s">
        <v>791</v>
      </c>
      <c r="V128" s="273"/>
      <c r="W128" s="273"/>
      <c r="X128" s="273" t="s">
        <v>1463</v>
      </c>
      <c r="Y128" s="273" t="s">
        <v>1464</v>
      </c>
      <c r="Z128" s="273"/>
      <c r="AA128" s="273"/>
      <c r="AB128" s="273"/>
      <c r="AC128" s="273"/>
      <c r="AD128" s="273"/>
      <c r="AE128" s="273"/>
      <c r="AF128" s="273" t="s">
        <v>794</v>
      </c>
      <c r="AG128" s="273" t="s">
        <v>795</v>
      </c>
      <c r="AH128" s="273" t="s">
        <v>786</v>
      </c>
      <c r="AI128" s="273"/>
      <c r="AJ128" s="273"/>
      <c r="AK128" s="273" t="s">
        <v>796</v>
      </c>
      <c r="AL128" s="273" t="s">
        <v>2364</v>
      </c>
      <c r="AM128" s="273" t="s">
        <v>797</v>
      </c>
      <c r="AN128" s="273" t="s">
        <v>43</v>
      </c>
      <c r="AO128" s="273"/>
      <c r="AP128" s="273"/>
      <c r="AQ128" s="273"/>
      <c r="AR128" s="273"/>
      <c r="AS128" s="273" t="s">
        <v>1467</v>
      </c>
      <c r="AT128" s="274">
        <v>1000</v>
      </c>
      <c r="AU128" s="274">
        <v>0.5</v>
      </c>
      <c r="AV128" s="273"/>
      <c r="AW128" s="273"/>
      <c r="AX128" s="274">
        <v>0</v>
      </c>
      <c r="AY128" s="273"/>
      <c r="AZ128" s="273"/>
      <c r="BA128" s="273" t="s">
        <v>1468</v>
      </c>
      <c r="BB128" s="273" t="s">
        <v>1457</v>
      </c>
      <c r="BC128" s="273" t="s">
        <v>2340</v>
      </c>
      <c r="BD128" s="273"/>
      <c r="BE128" s="273" t="s">
        <v>2340</v>
      </c>
      <c r="BF128" s="273"/>
      <c r="BG128" s="273"/>
      <c r="BH128" s="273" t="s">
        <v>458</v>
      </c>
      <c r="BI128" s="273" t="s">
        <v>800</v>
      </c>
      <c r="BJ128" s="273" t="s">
        <v>800</v>
      </c>
      <c r="BK128" s="273" t="s">
        <v>821</v>
      </c>
      <c r="BL128" s="273" t="s">
        <v>802</v>
      </c>
      <c r="BM128" s="273" t="s">
        <v>803</v>
      </c>
      <c r="BN128" s="273"/>
      <c r="BO128" s="273"/>
      <c r="BP128" s="273"/>
      <c r="BQ128" s="273"/>
    </row>
    <row r="129" spans="1:69" s="3" customFormat="1" ht="18" customHeight="1">
      <c r="A129" s="273" t="s">
        <v>1797</v>
      </c>
      <c r="B129" s="273" t="s">
        <v>2380</v>
      </c>
      <c r="C129" s="273" t="s">
        <v>2381</v>
      </c>
      <c r="D129" s="273" t="s">
        <v>2382</v>
      </c>
      <c r="E129" s="273" t="s">
        <v>2383</v>
      </c>
      <c r="F129" s="273" t="s">
        <v>1801</v>
      </c>
      <c r="G129" s="273" t="s">
        <v>1506</v>
      </c>
      <c r="H129" s="273" t="s">
        <v>786</v>
      </c>
      <c r="I129" s="274">
        <v>10</v>
      </c>
      <c r="J129" s="273" t="s">
        <v>804</v>
      </c>
      <c r="K129" s="273" t="s">
        <v>1802</v>
      </c>
      <c r="L129" s="274">
        <v>4.5999999999999996</v>
      </c>
      <c r="M129" s="273" t="s">
        <v>2384</v>
      </c>
      <c r="N129" s="273" t="s">
        <v>788</v>
      </c>
      <c r="O129" s="273"/>
      <c r="P129" s="273"/>
      <c r="Q129" s="273"/>
      <c r="R129" s="273"/>
      <c r="S129" s="273" t="s">
        <v>1487</v>
      </c>
      <c r="T129" s="273"/>
      <c r="U129" s="273" t="s">
        <v>791</v>
      </c>
      <c r="V129" s="274">
        <v>100</v>
      </c>
      <c r="W129" s="273"/>
      <c r="X129" s="273" t="s">
        <v>1463</v>
      </c>
      <c r="Y129" s="273" t="s">
        <v>1464</v>
      </c>
      <c r="Z129" s="273"/>
      <c r="AA129" s="273"/>
      <c r="AB129" s="273"/>
      <c r="AC129" s="273"/>
      <c r="AD129" s="273"/>
      <c r="AE129" s="273"/>
      <c r="AF129" s="273" t="s">
        <v>794</v>
      </c>
      <c r="AG129" s="273" t="s">
        <v>795</v>
      </c>
      <c r="AH129" s="273" t="s">
        <v>786</v>
      </c>
      <c r="AI129" s="273"/>
      <c r="AJ129" s="273"/>
      <c r="AK129" s="273" t="s">
        <v>796</v>
      </c>
      <c r="AL129" s="273" t="s">
        <v>2385</v>
      </c>
      <c r="AM129" s="273" t="s">
        <v>1529</v>
      </c>
      <c r="AN129" s="273" t="s">
        <v>42</v>
      </c>
      <c r="AO129" s="273"/>
      <c r="AP129" s="273"/>
      <c r="AQ129" s="273"/>
      <c r="AR129" s="273"/>
      <c r="AS129" s="273" t="s">
        <v>1806</v>
      </c>
      <c r="AT129" s="274">
        <v>1000000</v>
      </c>
      <c r="AU129" s="274">
        <v>10</v>
      </c>
      <c r="AV129" s="273" t="s">
        <v>2386</v>
      </c>
      <c r="AW129" s="273"/>
      <c r="AX129" s="274">
        <v>4.5999999999999996</v>
      </c>
      <c r="AY129" s="273"/>
      <c r="AZ129" s="273" t="s">
        <v>2384</v>
      </c>
      <c r="BA129" s="273" t="s">
        <v>1807</v>
      </c>
      <c r="BB129" s="273"/>
      <c r="BC129" s="273" t="s">
        <v>2386</v>
      </c>
      <c r="BD129" s="273"/>
      <c r="BE129" s="273" t="s">
        <v>2386</v>
      </c>
      <c r="BF129" s="273"/>
      <c r="BG129" s="273"/>
      <c r="BH129" s="273" t="s">
        <v>458</v>
      </c>
      <c r="BI129" s="273" t="s">
        <v>800</v>
      </c>
      <c r="BJ129" s="273" t="s">
        <v>800</v>
      </c>
      <c r="BK129" s="273" t="s">
        <v>801</v>
      </c>
      <c r="BL129" s="273" t="s">
        <v>802</v>
      </c>
      <c r="BM129" s="273" t="s">
        <v>1962</v>
      </c>
      <c r="BN129" s="273"/>
      <c r="BO129" s="273" t="s">
        <v>1932</v>
      </c>
      <c r="BP129" s="273"/>
      <c r="BQ129" s="273"/>
    </row>
    <row r="130" spans="1:69" s="3" customFormat="1" ht="18" customHeight="1">
      <c r="A130" s="273" t="s">
        <v>1797</v>
      </c>
      <c r="B130" s="273" t="s">
        <v>2387</v>
      </c>
      <c r="C130" s="273" t="s">
        <v>2388</v>
      </c>
      <c r="D130" s="273" t="s">
        <v>2389</v>
      </c>
      <c r="E130" s="273" t="s">
        <v>2390</v>
      </c>
      <c r="F130" s="273" t="s">
        <v>1801</v>
      </c>
      <c r="G130" s="273" t="s">
        <v>1506</v>
      </c>
      <c r="H130" s="273" t="s">
        <v>786</v>
      </c>
      <c r="I130" s="274">
        <v>10</v>
      </c>
      <c r="J130" s="273" t="s">
        <v>804</v>
      </c>
      <c r="K130" s="273" t="s">
        <v>1802</v>
      </c>
      <c r="L130" s="274">
        <v>4.6500000000000004</v>
      </c>
      <c r="M130" s="273" t="s">
        <v>2391</v>
      </c>
      <c r="N130" s="273" t="s">
        <v>788</v>
      </c>
      <c r="O130" s="273"/>
      <c r="P130" s="273"/>
      <c r="Q130" s="273"/>
      <c r="R130" s="273"/>
      <c r="S130" s="273" t="s">
        <v>1487</v>
      </c>
      <c r="T130" s="273"/>
      <c r="U130" s="273" t="s">
        <v>791</v>
      </c>
      <c r="V130" s="274">
        <v>100</v>
      </c>
      <c r="W130" s="273"/>
      <c r="X130" s="273" t="s">
        <v>1463</v>
      </c>
      <c r="Y130" s="273" t="s">
        <v>1464</v>
      </c>
      <c r="Z130" s="273"/>
      <c r="AA130" s="273"/>
      <c r="AB130" s="273"/>
      <c r="AC130" s="273"/>
      <c r="AD130" s="273"/>
      <c r="AE130" s="273"/>
      <c r="AF130" s="273" t="s">
        <v>794</v>
      </c>
      <c r="AG130" s="273" t="s">
        <v>795</v>
      </c>
      <c r="AH130" s="273" t="s">
        <v>786</v>
      </c>
      <c r="AI130" s="273"/>
      <c r="AJ130" s="273"/>
      <c r="AK130" s="273" t="s">
        <v>796</v>
      </c>
      <c r="AL130" s="273" t="s">
        <v>2392</v>
      </c>
      <c r="AM130" s="273" t="s">
        <v>1529</v>
      </c>
      <c r="AN130" s="273" t="s">
        <v>42</v>
      </c>
      <c r="AO130" s="273"/>
      <c r="AP130" s="273"/>
      <c r="AQ130" s="273"/>
      <c r="AR130" s="273"/>
      <c r="AS130" s="273" t="s">
        <v>1806</v>
      </c>
      <c r="AT130" s="274">
        <v>1000000</v>
      </c>
      <c r="AU130" s="274">
        <v>10</v>
      </c>
      <c r="AV130" s="273" t="s">
        <v>2367</v>
      </c>
      <c r="AW130" s="273"/>
      <c r="AX130" s="274">
        <v>4.6500000000000004</v>
      </c>
      <c r="AY130" s="273"/>
      <c r="AZ130" s="273" t="s">
        <v>2391</v>
      </c>
      <c r="BA130" s="273" t="s">
        <v>1807</v>
      </c>
      <c r="BB130" s="273"/>
      <c r="BC130" s="273" t="s">
        <v>2367</v>
      </c>
      <c r="BD130" s="273"/>
      <c r="BE130" s="273" t="s">
        <v>2367</v>
      </c>
      <c r="BF130" s="273"/>
      <c r="BG130" s="273"/>
      <c r="BH130" s="273" t="s">
        <v>458</v>
      </c>
      <c r="BI130" s="273" t="s">
        <v>800</v>
      </c>
      <c r="BJ130" s="273" t="s">
        <v>800</v>
      </c>
      <c r="BK130" s="273" t="s">
        <v>801</v>
      </c>
      <c r="BL130" s="273" t="s">
        <v>802</v>
      </c>
      <c r="BM130" s="273" t="s">
        <v>1962</v>
      </c>
      <c r="BN130" s="273"/>
      <c r="BO130" s="273" t="s">
        <v>1932</v>
      </c>
      <c r="BP130" s="273"/>
      <c r="BQ130" s="273"/>
    </row>
    <row r="131" spans="1:69" s="3" customFormat="1" ht="18" customHeight="1">
      <c r="A131" s="273" t="s">
        <v>1921</v>
      </c>
      <c r="B131" s="273" t="s">
        <v>2393</v>
      </c>
      <c r="C131" s="273" t="s">
        <v>2394</v>
      </c>
      <c r="D131" s="273" t="s">
        <v>2389</v>
      </c>
      <c r="E131" s="273" t="s">
        <v>2395</v>
      </c>
      <c r="F131" s="273" t="s">
        <v>1524</v>
      </c>
      <c r="G131" s="273" t="s">
        <v>1926</v>
      </c>
      <c r="H131" s="273" t="s">
        <v>786</v>
      </c>
      <c r="I131" s="274">
        <v>2</v>
      </c>
      <c r="J131" s="273" t="s">
        <v>11</v>
      </c>
      <c r="K131" s="273" t="s">
        <v>805</v>
      </c>
      <c r="L131" s="274">
        <v>5.9359999999999999</v>
      </c>
      <c r="M131" s="273" t="s">
        <v>2396</v>
      </c>
      <c r="N131" s="273" t="s">
        <v>788</v>
      </c>
      <c r="O131" s="273"/>
      <c r="P131" s="273"/>
      <c r="Q131" s="273"/>
      <c r="R131" s="273" t="s">
        <v>789</v>
      </c>
      <c r="S131" s="273" t="s">
        <v>1487</v>
      </c>
      <c r="T131" s="273"/>
      <c r="U131" s="273" t="s">
        <v>791</v>
      </c>
      <c r="V131" s="274">
        <v>100</v>
      </c>
      <c r="W131" s="273"/>
      <c r="X131" s="273" t="s">
        <v>792</v>
      </c>
      <c r="Y131" s="273"/>
      <c r="Z131" s="273"/>
      <c r="AA131" s="273"/>
      <c r="AB131" s="273"/>
      <c r="AC131" s="273"/>
      <c r="AD131" s="273"/>
      <c r="AE131" s="273" t="s">
        <v>1928</v>
      </c>
      <c r="AF131" s="273" t="s">
        <v>794</v>
      </c>
      <c r="AG131" s="273" t="s">
        <v>795</v>
      </c>
      <c r="AH131" s="273" t="s">
        <v>786</v>
      </c>
      <c r="AI131" s="273"/>
      <c r="AJ131" s="273"/>
      <c r="AK131" s="273" t="s">
        <v>796</v>
      </c>
      <c r="AL131" s="273" t="s">
        <v>2397</v>
      </c>
      <c r="AM131" s="273" t="s">
        <v>1529</v>
      </c>
      <c r="AN131" s="273" t="s">
        <v>42</v>
      </c>
      <c r="AO131" s="273"/>
      <c r="AP131" s="273"/>
      <c r="AQ131" s="273"/>
      <c r="AR131" s="273"/>
      <c r="AS131" s="273" t="s">
        <v>1930</v>
      </c>
      <c r="AT131" s="274">
        <v>1000</v>
      </c>
      <c r="AU131" s="274">
        <v>2</v>
      </c>
      <c r="AV131" s="273" t="s">
        <v>2367</v>
      </c>
      <c r="AW131" s="273"/>
      <c r="AX131" s="274">
        <v>5.9359999999999999</v>
      </c>
      <c r="AY131" s="273"/>
      <c r="AZ131" s="273" t="s">
        <v>2367</v>
      </c>
      <c r="BA131" s="273" t="s">
        <v>1921</v>
      </c>
      <c r="BB131" s="273"/>
      <c r="BC131" s="273" t="s">
        <v>2367</v>
      </c>
      <c r="BD131" s="273"/>
      <c r="BE131" s="273" t="s">
        <v>2367</v>
      </c>
      <c r="BF131" s="273"/>
      <c r="BG131" s="273"/>
      <c r="BH131" s="273" t="s">
        <v>1928</v>
      </c>
      <c r="BI131" s="273" t="s">
        <v>800</v>
      </c>
      <c r="BJ131" s="273" t="s">
        <v>800</v>
      </c>
      <c r="BK131" s="273" t="s">
        <v>801</v>
      </c>
      <c r="BL131" s="273" t="s">
        <v>802</v>
      </c>
      <c r="BM131" s="273" t="s">
        <v>803</v>
      </c>
      <c r="BN131" s="273"/>
      <c r="BO131" s="273" t="s">
        <v>1932</v>
      </c>
      <c r="BP131" s="273"/>
      <c r="BQ131" s="273"/>
    </row>
    <row r="132" spans="1:69" s="3" customFormat="1" ht="18" customHeight="1">
      <c r="A132" s="273" t="s">
        <v>2398</v>
      </c>
      <c r="B132" s="273" t="s">
        <v>2399</v>
      </c>
      <c r="C132" s="273" t="s">
        <v>2400</v>
      </c>
      <c r="D132" s="273" t="s">
        <v>2401</v>
      </c>
      <c r="E132" s="273" t="s">
        <v>2402</v>
      </c>
      <c r="F132" s="273" t="s">
        <v>786</v>
      </c>
      <c r="G132" s="273" t="s">
        <v>786</v>
      </c>
      <c r="H132" s="273" t="s">
        <v>786</v>
      </c>
      <c r="I132" s="274">
        <v>0.4</v>
      </c>
      <c r="J132" s="273" t="s">
        <v>11</v>
      </c>
      <c r="K132" s="273" t="s">
        <v>805</v>
      </c>
      <c r="L132" s="274">
        <v>4.9000000000000004</v>
      </c>
      <c r="M132" s="273" t="s">
        <v>2396</v>
      </c>
      <c r="N132" s="273" t="s">
        <v>936</v>
      </c>
      <c r="O132" s="273"/>
      <c r="P132" s="273"/>
      <c r="Q132" s="273"/>
      <c r="R132" s="273" t="s">
        <v>789</v>
      </c>
      <c r="S132" s="273" t="s">
        <v>1487</v>
      </c>
      <c r="T132" s="273"/>
      <c r="U132" s="273" t="s">
        <v>791</v>
      </c>
      <c r="V132" s="274">
        <v>100</v>
      </c>
      <c r="W132" s="273"/>
      <c r="X132" s="273" t="s">
        <v>1749</v>
      </c>
      <c r="Y132" s="273" t="s">
        <v>2403</v>
      </c>
      <c r="Z132" s="273"/>
      <c r="AA132" s="273"/>
      <c r="AB132" s="273"/>
      <c r="AC132" s="273"/>
      <c r="AD132" s="273"/>
      <c r="AE132" s="273"/>
      <c r="AF132" s="273" t="s">
        <v>794</v>
      </c>
      <c r="AG132" s="273" t="s">
        <v>1421</v>
      </c>
      <c r="AH132" s="273" t="s">
        <v>786</v>
      </c>
      <c r="AI132" s="273"/>
      <c r="AJ132" s="273"/>
      <c r="AK132" s="273" t="s">
        <v>810</v>
      </c>
      <c r="AL132" s="273" t="s">
        <v>2397</v>
      </c>
      <c r="AM132" s="273" t="s">
        <v>797</v>
      </c>
      <c r="AN132" s="273" t="s">
        <v>43</v>
      </c>
      <c r="AO132" s="273"/>
      <c r="AP132" s="273"/>
      <c r="AQ132" s="273"/>
      <c r="AR132" s="273"/>
      <c r="AS132" s="273" t="s">
        <v>2404</v>
      </c>
      <c r="AT132" s="274">
        <v>1000</v>
      </c>
      <c r="AU132" s="274">
        <v>0.4</v>
      </c>
      <c r="AV132" s="273" t="s">
        <v>2367</v>
      </c>
      <c r="AW132" s="273"/>
      <c r="AX132" s="274">
        <v>4.9000000000000004</v>
      </c>
      <c r="AY132" s="273"/>
      <c r="AZ132" s="273" t="s">
        <v>2405</v>
      </c>
      <c r="BA132" s="273" t="s">
        <v>2406</v>
      </c>
      <c r="BB132" s="273"/>
      <c r="BC132" s="273" t="s">
        <v>2367</v>
      </c>
      <c r="BD132" s="273"/>
      <c r="BE132" s="273" t="s">
        <v>2367</v>
      </c>
      <c r="BF132" s="273"/>
      <c r="BG132" s="273"/>
      <c r="BH132" s="273" t="s">
        <v>458</v>
      </c>
      <c r="BI132" s="273" t="s">
        <v>800</v>
      </c>
      <c r="BJ132" s="273" t="s">
        <v>800</v>
      </c>
      <c r="BK132" s="273" t="s">
        <v>801</v>
      </c>
      <c r="BL132" s="273" t="s">
        <v>802</v>
      </c>
      <c r="BM132" s="273" t="s">
        <v>803</v>
      </c>
      <c r="BN132" s="273"/>
      <c r="BO132" s="273" t="s">
        <v>809</v>
      </c>
      <c r="BP132" s="273"/>
      <c r="BQ132" s="273"/>
    </row>
    <row r="133" spans="1:69" s="3" customFormat="1" ht="18" customHeight="1">
      <c r="A133" s="273" t="s">
        <v>1786</v>
      </c>
      <c r="B133" s="273" t="s">
        <v>2407</v>
      </c>
      <c r="C133" s="273" t="s">
        <v>2408</v>
      </c>
      <c r="D133" s="273" t="s">
        <v>2409</v>
      </c>
      <c r="E133" s="273" t="s">
        <v>2410</v>
      </c>
      <c r="F133" s="273" t="s">
        <v>786</v>
      </c>
      <c r="G133" s="273" t="s">
        <v>786</v>
      </c>
      <c r="H133" s="273" t="s">
        <v>786</v>
      </c>
      <c r="I133" s="274">
        <v>150</v>
      </c>
      <c r="J133" s="273" t="s">
        <v>599</v>
      </c>
      <c r="K133" s="273" t="s">
        <v>1872</v>
      </c>
      <c r="L133" s="274">
        <v>2.4500000000000002</v>
      </c>
      <c r="M133" s="273" t="s">
        <v>2411</v>
      </c>
      <c r="N133" s="273" t="s">
        <v>788</v>
      </c>
      <c r="O133" s="273"/>
      <c r="P133" s="273"/>
      <c r="Q133" s="273"/>
      <c r="R133" s="273" t="s">
        <v>789</v>
      </c>
      <c r="S133" s="273" t="s">
        <v>1487</v>
      </c>
      <c r="T133" s="273"/>
      <c r="U133" s="273" t="s">
        <v>791</v>
      </c>
      <c r="V133" s="274">
        <v>100</v>
      </c>
      <c r="W133" s="273"/>
      <c r="X133" s="273" t="s">
        <v>792</v>
      </c>
      <c r="Y133" s="273" t="s">
        <v>1792</v>
      </c>
      <c r="Z133" s="273"/>
      <c r="AA133" s="273"/>
      <c r="AB133" s="273"/>
      <c r="AC133" s="273"/>
      <c r="AD133" s="273"/>
      <c r="AE133" s="273"/>
      <c r="AF133" s="273" t="s">
        <v>794</v>
      </c>
      <c r="AG133" s="273" t="s">
        <v>1793</v>
      </c>
      <c r="AH133" s="273" t="s">
        <v>786</v>
      </c>
      <c r="AI133" s="273"/>
      <c r="AJ133" s="273"/>
      <c r="AK133" s="273" t="s">
        <v>796</v>
      </c>
      <c r="AL133" s="273" t="s">
        <v>2412</v>
      </c>
      <c r="AM133" s="273" t="s">
        <v>1606</v>
      </c>
      <c r="AN133" s="273" t="s">
        <v>43</v>
      </c>
      <c r="AO133" s="273"/>
      <c r="AP133" s="273"/>
      <c r="AQ133" s="273"/>
      <c r="AR133" s="273"/>
      <c r="AS133" s="273" t="s">
        <v>1795</v>
      </c>
      <c r="AT133" s="274">
        <v>500000</v>
      </c>
      <c r="AU133" s="274">
        <v>150</v>
      </c>
      <c r="AV133" s="273" t="s">
        <v>2372</v>
      </c>
      <c r="AW133" s="273"/>
      <c r="AX133" s="274">
        <v>2.4500000000000002</v>
      </c>
      <c r="AY133" s="273"/>
      <c r="AZ133" s="273" t="s">
        <v>2375</v>
      </c>
      <c r="BA133" s="273" t="s">
        <v>1796</v>
      </c>
      <c r="BB133" s="273"/>
      <c r="BC133" s="273" t="s">
        <v>2372</v>
      </c>
      <c r="BD133" s="273"/>
      <c r="BE133" s="273" t="s">
        <v>2372</v>
      </c>
      <c r="BF133" s="273"/>
      <c r="BG133" s="273"/>
      <c r="BH133" s="273" t="s">
        <v>458</v>
      </c>
      <c r="BI133" s="273" t="s">
        <v>800</v>
      </c>
      <c r="BJ133" s="273" t="s">
        <v>800</v>
      </c>
      <c r="BK133" s="273" t="s">
        <v>801</v>
      </c>
      <c r="BL133" s="273" t="s">
        <v>802</v>
      </c>
      <c r="BM133" s="273" t="s">
        <v>1962</v>
      </c>
      <c r="BN133" s="273"/>
      <c r="BO133" s="273" t="s">
        <v>809</v>
      </c>
      <c r="BP133" s="273"/>
      <c r="BQ133" s="273"/>
    </row>
    <row r="134" spans="1:69" s="3" customFormat="1" ht="18" customHeight="1">
      <c r="A134" s="273" t="s">
        <v>2217</v>
      </c>
      <c r="B134" s="273" t="s">
        <v>2365</v>
      </c>
      <c r="C134" s="273" t="s">
        <v>2366</v>
      </c>
      <c r="D134" s="273" t="s">
        <v>2409</v>
      </c>
      <c r="E134" s="273" t="s">
        <v>2368</v>
      </c>
      <c r="F134" s="273" t="s">
        <v>786</v>
      </c>
      <c r="G134" s="273" t="s">
        <v>786</v>
      </c>
      <c r="H134" s="273" t="s">
        <v>786</v>
      </c>
      <c r="I134" s="274">
        <v>7.24</v>
      </c>
      <c r="J134" s="273" t="s">
        <v>804</v>
      </c>
      <c r="K134" s="273" t="s">
        <v>805</v>
      </c>
      <c r="L134" s="274">
        <v>7.5</v>
      </c>
      <c r="M134" s="273" t="s">
        <v>2369</v>
      </c>
      <c r="N134" s="273" t="s">
        <v>788</v>
      </c>
      <c r="O134" s="273"/>
      <c r="P134" s="273"/>
      <c r="Q134" s="273"/>
      <c r="R134" s="273" t="s">
        <v>789</v>
      </c>
      <c r="S134" s="273" t="s">
        <v>790</v>
      </c>
      <c r="T134" s="273"/>
      <c r="U134" s="273" t="s">
        <v>791</v>
      </c>
      <c r="V134" s="274">
        <v>100</v>
      </c>
      <c r="W134" s="273"/>
      <c r="X134" s="273" t="s">
        <v>813</v>
      </c>
      <c r="Y134" s="273" t="s">
        <v>2222</v>
      </c>
      <c r="Z134" s="273"/>
      <c r="AA134" s="273"/>
      <c r="AB134" s="273"/>
      <c r="AC134" s="273"/>
      <c r="AD134" s="273"/>
      <c r="AE134" s="273"/>
      <c r="AF134" s="273" t="s">
        <v>794</v>
      </c>
      <c r="AG134" s="273" t="s">
        <v>2223</v>
      </c>
      <c r="AH134" s="273" t="s">
        <v>786</v>
      </c>
      <c r="AI134" s="273" t="s">
        <v>102</v>
      </c>
      <c r="AJ134" s="273"/>
      <c r="AK134" s="273" t="s">
        <v>2224</v>
      </c>
      <c r="AL134" s="273" t="s">
        <v>2371</v>
      </c>
      <c r="AM134" s="273" t="s">
        <v>2226</v>
      </c>
      <c r="AN134" s="273" t="s">
        <v>43</v>
      </c>
      <c r="AO134" s="273"/>
      <c r="AP134" s="273"/>
      <c r="AQ134" s="273"/>
      <c r="AR134" s="273"/>
      <c r="AS134" s="273" t="s">
        <v>2227</v>
      </c>
      <c r="AT134" s="274">
        <v>100000</v>
      </c>
      <c r="AU134" s="274">
        <v>7.24</v>
      </c>
      <c r="AV134" s="273" t="s">
        <v>2372</v>
      </c>
      <c r="AW134" s="273"/>
      <c r="AX134" s="274">
        <v>7.5</v>
      </c>
      <c r="AY134" s="273"/>
      <c r="AZ134" s="273" t="s">
        <v>2369</v>
      </c>
      <c r="BA134" s="273" t="s">
        <v>2320</v>
      </c>
      <c r="BB134" s="273" t="s">
        <v>2217</v>
      </c>
      <c r="BC134" s="273" t="s">
        <v>2372</v>
      </c>
      <c r="BD134" s="273"/>
      <c r="BE134" s="273" t="s">
        <v>2372</v>
      </c>
      <c r="BF134" s="273"/>
      <c r="BG134" s="273"/>
      <c r="BH134" s="273" t="s">
        <v>458</v>
      </c>
      <c r="BI134" s="273" t="s">
        <v>800</v>
      </c>
      <c r="BJ134" s="273" t="s">
        <v>800</v>
      </c>
      <c r="BK134" s="273" t="s">
        <v>801</v>
      </c>
      <c r="BL134" s="273" t="s">
        <v>802</v>
      </c>
      <c r="BM134" s="273" t="s">
        <v>803</v>
      </c>
      <c r="BN134" s="273"/>
      <c r="BO134" s="273" t="s">
        <v>809</v>
      </c>
      <c r="BP134" s="273"/>
      <c r="BQ134" s="273"/>
    </row>
    <row r="135" spans="1:69" s="3" customFormat="1" ht="18" customHeight="1">
      <c r="A135" s="273" t="s">
        <v>1797</v>
      </c>
      <c r="B135" s="273" t="s">
        <v>2413</v>
      </c>
      <c r="C135" s="273" t="s">
        <v>2414</v>
      </c>
      <c r="D135" s="273" t="s">
        <v>2415</v>
      </c>
      <c r="E135" s="273" t="s">
        <v>2416</v>
      </c>
      <c r="F135" s="273" t="s">
        <v>1801</v>
      </c>
      <c r="G135" s="273" t="s">
        <v>1506</v>
      </c>
      <c r="H135" s="273" t="s">
        <v>786</v>
      </c>
      <c r="I135" s="274">
        <v>6</v>
      </c>
      <c r="J135" s="273" t="s">
        <v>804</v>
      </c>
      <c r="K135" s="273" t="s">
        <v>1802</v>
      </c>
      <c r="L135" s="274">
        <v>4.54</v>
      </c>
      <c r="M135" s="273" t="s">
        <v>2417</v>
      </c>
      <c r="N135" s="273" t="s">
        <v>788</v>
      </c>
      <c r="O135" s="273"/>
      <c r="P135" s="273"/>
      <c r="Q135" s="273"/>
      <c r="R135" s="273" t="s">
        <v>789</v>
      </c>
      <c r="S135" s="273" t="s">
        <v>1487</v>
      </c>
      <c r="T135" s="273"/>
      <c r="U135" s="273" t="s">
        <v>791</v>
      </c>
      <c r="V135" s="274">
        <v>100</v>
      </c>
      <c r="W135" s="273"/>
      <c r="X135" s="273" t="s">
        <v>1463</v>
      </c>
      <c r="Y135" s="273" t="s">
        <v>1464</v>
      </c>
      <c r="Z135" s="273"/>
      <c r="AA135" s="273"/>
      <c r="AB135" s="273"/>
      <c r="AC135" s="273"/>
      <c r="AD135" s="273"/>
      <c r="AE135" s="273"/>
      <c r="AF135" s="273" t="s">
        <v>794</v>
      </c>
      <c r="AG135" s="273" t="s">
        <v>795</v>
      </c>
      <c r="AH135" s="273" t="s">
        <v>786</v>
      </c>
      <c r="AI135" s="273"/>
      <c r="AJ135" s="273"/>
      <c r="AK135" s="273" t="s">
        <v>796</v>
      </c>
      <c r="AL135" s="273" t="s">
        <v>2418</v>
      </c>
      <c r="AM135" s="273" t="s">
        <v>1529</v>
      </c>
      <c r="AN135" s="273" t="s">
        <v>42</v>
      </c>
      <c r="AO135" s="273"/>
      <c r="AP135" s="273"/>
      <c r="AQ135" s="273"/>
      <c r="AR135" s="273"/>
      <c r="AS135" s="273" t="s">
        <v>1806</v>
      </c>
      <c r="AT135" s="274">
        <v>1000000</v>
      </c>
      <c r="AU135" s="274">
        <v>6</v>
      </c>
      <c r="AV135" s="273" t="s">
        <v>2382</v>
      </c>
      <c r="AW135" s="273"/>
      <c r="AX135" s="274">
        <v>4.54</v>
      </c>
      <c r="AY135" s="273"/>
      <c r="AZ135" s="273" t="s">
        <v>2417</v>
      </c>
      <c r="BA135" s="273" t="s">
        <v>1807</v>
      </c>
      <c r="BB135" s="273"/>
      <c r="BC135" s="273" t="s">
        <v>2382</v>
      </c>
      <c r="BD135" s="273"/>
      <c r="BE135" s="273" t="s">
        <v>2382</v>
      </c>
      <c r="BF135" s="273"/>
      <c r="BG135" s="273"/>
      <c r="BH135" s="273" t="s">
        <v>458</v>
      </c>
      <c r="BI135" s="273" t="s">
        <v>800</v>
      </c>
      <c r="BJ135" s="273" t="s">
        <v>800</v>
      </c>
      <c r="BK135" s="273" t="s">
        <v>801</v>
      </c>
      <c r="BL135" s="273" t="s">
        <v>802</v>
      </c>
      <c r="BM135" s="273" t="s">
        <v>1962</v>
      </c>
      <c r="BN135" s="273"/>
      <c r="BO135" s="273" t="s">
        <v>1932</v>
      </c>
      <c r="BP135" s="273"/>
      <c r="BQ135" s="273"/>
    </row>
    <row r="136" spans="1:69" s="3" customFormat="1" ht="18" customHeight="1">
      <c r="A136" s="273" t="s">
        <v>1797</v>
      </c>
      <c r="B136" s="273" t="s">
        <v>2419</v>
      </c>
      <c r="C136" s="273" t="s">
        <v>2420</v>
      </c>
      <c r="D136" s="273" t="s">
        <v>2421</v>
      </c>
      <c r="E136" s="273" t="s">
        <v>2422</v>
      </c>
      <c r="F136" s="273" t="s">
        <v>1801</v>
      </c>
      <c r="G136" s="273" t="s">
        <v>1506</v>
      </c>
      <c r="H136" s="273" t="s">
        <v>786</v>
      </c>
      <c r="I136" s="274">
        <v>8</v>
      </c>
      <c r="J136" s="273" t="s">
        <v>804</v>
      </c>
      <c r="K136" s="273" t="s">
        <v>1802</v>
      </c>
      <c r="L136" s="274">
        <v>4.5</v>
      </c>
      <c r="M136" s="273" t="s">
        <v>2423</v>
      </c>
      <c r="N136" s="273" t="s">
        <v>788</v>
      </c>
      <c r="O136" s="273"/>
      <c r="P136" s="273"/>
      <c r="Q136" s="273"/>
      <c r="R136" s="273"/>
      <c r="S136" s="273" t="s">
        <v>1487</v>
      </c>
      <c r="T136" s="273"/>
      <c r="U136" s="273" t="s">
        <v>791</v>
      </c>
      <c r="V136" s="274">
        <v>100</v>
      </c>
      <c r="W136" s="273"/>
      <c r="X136" s="273" t="s">
        <v>1463</v>
      </c>
      <c r="Y136" s="273" t="s">
        <v>1464</v>
      </c>
      <c r="Z136" s="273"/>
      <c r="AA136" s="273"/>
      <c r="AB136" s="273"/>
      <c r="AC136" s="273"/>
      <c r="AD136" s="273"/>
      <c r="AE136" s="273"/>
      <c r="AF136" s="273" t="s">
        <v>794</v>
      </c>
      <c r="AG136" s="273" t="s">
        <v>795</v>
      </c>
      <c r="AH136" s="273" t="s">
        <v>786</v>
      </c>
      <c r="AI136" s="273"/>
      <c r="AJ136" s="273"/>
      <c r="AK136" s="273" t="s">
        <v>796</v>
      </c>
      <c r="AL136" s="273" t="s">
        <v>2424</v>
      </c>
      <c r="AM136" s="273" t="s">
        <v>1529</v>
      </c>
      <c r="AN136" s="273" t="s">
        <v>42</v>
      </c>
      <c r="AO136" s="273"/>
      <c r="AP136" s="273"/>
      <c r="AQ136" s="273"/>
      <c r="AR136" s="273"/>
      <c r="AS136" s="273" t="s">
        <v>1806</v>
      </c>
      <c r="AT136" s="274">
        <v>1000000</v>
      </c>
      <c r="AU136" s="274">
        <v>8</v>
      </c>
      <c r="AV136" s="273" t="s">
        <v>2425</v>
      </c>
      <c r="AW136" s="273"/>
      <c r="AX136" s="274">
        <v>4.5</v>
      </c>
      <c r="AY136" s="273"/>
      <c r="AZ136" s="273" t="s">
        <v>2423</v>
      </c>
      <c r="BA136" s="273" t="s">
        <v>1807</v>
      </c>
      <c r="BB136" s="273"/>
      <c r="BC136" s="273" t="s">
        <v>2425</v>
      </c>
      <c r="BD136" s="273"/>
      <c r="BE136" s="273" t="s">
        <v>2425</v>
      </c>
      <c r="BF136" s="273"/>
      <c r="BG136" s="273"/>
      <c r="BH136" s="273" t="s">
        <v>458</v>
      </c>
      <c r="BI136" s="273" t="s">
        <v>800</v>
      </c>
      <c r="BJ136" s="273" t="s">
        <v>800</v>
      </c>
      <c r="BK136" s="273" t="s">
        <v>801</v>
      </c>
      <c r="BL136" s="273" t="s">
        <v>802</v>
      </c>
      <c r="BM136" s="273" t="s">
        <v>1962</v>
      </c>
      <c r="BN136" s="273"/>
      <c r="BO136" s="273" t="s">
        <v>1932</v>
      </c>
      <c r="BP136" s="273"/>
      <c r="BQ136" s="273"/>
    </row>
    <row r="137" spans="1:69" s="3" customFormat="1" ht="18" customHeight="1">
      <c r="A137" s="273" t="s">
        <v>1797</v>
      </c>
      <c r="B137" s="273" t="s">
        <v>2426</v>
      </c>
      <c r="C137" s="273" t="s">
        <v>2427</v>
      </c>
      <c r="D137" s="273" t="s">
        <v>2421</v>
      </c>
      <c r="E137" s="273" t="s">
        <v>2428</v>
      </c>
      <c r="F137" s="273" t="s">
        <v>1801</v>
      </c>
      <c r="G137" s="273" t="s">
        <v>1506</v>
      </c>
      <c r="H137" s="273" t="s">
        <v>786</v>
      </c>
      <c r="I137" s="274">
        <v>3</v>
      </c>
      <c r="J137" s="273" t="s">
        <v>804</v>
      </c>
      <c r="K137" s="273" t="s">
        <v>1802</v>
      </c>
      <c r="L137" s="274">
        <v>4.5549999999999997</v>
      </c>
      <c r="M137" s="273" t="s">
        <v>2423</v>
      </c>
      <c r="N137" s="273" t="s">
        <v>788</v>
      </c>
      <c r="O137" s="273"/>
      <c r="P137" s="273"/>
      <c r="Q137" s="273"/>
      <c r="R137" s="273"/>
      <c r="S137" s="273" t="s">
        <v>1487</v>
      </c>
      <c r="T137" s="273"/>
      <c r="U137" s="273" t="s">
        <v>791</v>
      </c>
      <c r="V137" s="273"/>
      <c r="W137" s="273"/>
      <c r="X137" s="273" t="s">
        <v>1463</v>
      </c>
      <c r="Y137" s="273" t="s">
        <v>1464</v>
      </c>
      <c r="Z137" s="273"/>
      <c r="AA137" s="273"/>
      <c r="AB137" s="273"/>
      <c r="AC137" s="273"/>
      <c r="AD137" s="273"/>
      <c r="AE137" s="273"/>
      <c r="AF137" s="273" t="s">
        <v>794</v>
      </c>
      <c r="AG137" s="273" t="s">
        <v>795</v>
      </c>
      <c r="AH137" s="273" t="s">
        <v>786</v>
      </c>
      <c r="AI137" s="273"/>
      <c r="AJ137" s="273"/>
      <c r="AK137" s="273" t="s">
        <v>796</v>
      </c>
      <c r="AL137" s="273" t="s">
        <v>2424</v>
      </c>
      <c r="AM137" s="273" t="s">
        <v>1529</v>
      </c>
      <c r="AN137" s="273" t="s">
        <v>42</v>
      </c>
      <c r="AO137" s="273"/>
      <c r="AP137" s="273"/>
      <c r="AQ137" s="273"/>
      <c r="AR137" s="273"/>
      <c r="AS137" s="273" t="s">
        <v>1806</v>
      </c>
      <c r="AT137" s="274">
        <v>1000000</v>
      </c>
      <c r="AU137" s="274">
        <v>3</v>
      </c>
      <c r="AV137" s="273" t="s">
        <v>2425</v>
      </c>
      <c r="AW137" s="273"/>
      <c r="AX137" s="274">
        <v>4.5549999999999997</v>
      </c>
      <c r="AY137" s="273"/>
      <c r="AZ137" s="273" t="s">
        <v>2423</v>
      </c>
      <c r="BA137" s="273" t="s">
        <v>1807</v>
      </c>
      <c r="BB137" s="273"/>
      <c r="BC137" s="273" t="s">
        <v>2425</v>
      </c>
      <c r="BD137" s="273"/>
      <c r="BE137" s="273" t="s">
        <v>2425</v>
      </c>
      <c r="BF137" s="273"/>
      <c r="BG137" s="273"/>
      <c r="BH137" s="273" t="s">
        <v>458</v>
      </c>
      <c r="BI137" s="273" t="s">
        <v>800</v>
      </c>
      <c r="BJ137" s="273" t="s">
        <v>800</v>
      </c>
      <c r="BK137" s="273" t="s">
        <v>801</v>
      </c>
      <c r="BL137" s="273" t="s">
        <v>802</v>
      </c>
      <c r="BM137" s="273" t="s">
        <v>1962</v>
      </c>
      <c r="BN137" s="273"/>
      <c r="BO137" s="273" t="s">
        <v>1932</v>
      </c>
      <c r="BP137" s="273"/>
      <c r="BQ137" s="273"/>
    </row>
    <row r="138" spans="1:69" s="3" customFormat="1" ht="18" customHeight="1">
      <c r="A138" s="273" t="s">
        <v>1797</v>
      </c>
      <c r="B138" s="273" t="s">
        <v>2429</v>
      </c>
      <c r="C138" s="273" t="s">
        <v>2430</v>
      </c>
      <c r="D138" s="273" t="s">
        <v>2431</v>
      </c>
      <c r="E138" s="273" t="s">
        <v>2432</v>
      </c>
      <c r="F138" s="273" t="s">
        <v>1801</v>
      </c>
      <c r="G138" s="273" t="s">
        <v>1506</v>
      </c>
      <c r="H138" s="273" t="s">
        <v>786</v>
      </c>
      <c r="I138" s="274">
        <v>2</v>
      </c>
      <c r="J138" s="273" t="s">
        <v>804</v>
      </c>
      <c r="K138" s="273" t="s">
        <v>2433</v>
      </c>
      <c r="L138" s="274">
        <v>4.4000000000000004</v>
      </c>
      <c r="M138" s="273" t="s">
        <v>2434</v>
      </c>
      <c r="N138" s="273" t="s">
        <v>788</v>
      </c>
      <c r="O138" s="273"/>
      <c r="P138" s="273"/>
      <c r="Q138" s="273"/>
      <c r="R138" s="273" t="s">
        <v>789</v>
      </c>
      <c r="S138" s="273" t="s">
        <v>1487</v>
      </c>
      <c r="T138" s="273"/>
      <c r="U138" s="273" t="s">
        <v>791</v>
      </c>
      <c r="V138" s="274">
        <v>100</v>
      </c>
      <c r="W138" s="273"/>
      <c r="X138" s="273" t="s">
        <v>1463</v>
      </c>
      <c r="Y138" s="273" t="s">
        <v>1464</v>
      </c>
      <c r="Z138" s="273"/>
      <c r="AA138" s="273"/>
      <c r="AB138" s="273"/>
      <c r="AC138" s="273"/>
      <c r="AD138" s="273"/>
      <c r="AE138" s="273"/>
      <c r="AF138" s="273" t="s">
        <v>794</v>
      </c>
      <c r="AG138" s="273" t="s">
        <v>795</v>
      </c>
      <c r="AH138" s="273" t="s">
        <v>786</v>
      </c>
      <c r="AI138" s="273"/>
      <c r="AJ138" s="273"/>
      <c r="AK138" s="273" t="s">
        <v>796</v>
      </c>
      <c r="AL138" s="273" t="s">
        <v>2435</v>
      </c>
      <c r="AM138" s="273" t="s">
        <v>1529</v>
      </c>
      <c r="AN138" s="273" t="s">
        <v>42</v>
      </c>
      <c r="AO138" s="273"/>
      <c r="AP138" s="273"/>
      <c r="AQ138" s="273"/>
      <c r="AR138" s="273"/>
      <c r="AS138" s="273" t="s">
        <v>1806</v>
      </c>
      <c r="AT138" s="274">
        <v>1000000</v>
      </c>
      <c r="AU138" s="274">
        <v>2</v>
      </c>
      <c r="AV138" s="273" t="s">
        <v>2372</v>
      </c>
      <c r="AW138" s="273"/>
      <c r="AX138" s="274">
        <v>4.4000000000000004</v>
      </c>
      <c r="AY138" s="273"/>
      <c r="AZ138" s="273" t="s">
        <v>2434</v>
      </c>
      <c r="BA138" s="273" t="s">
        <v>1807</v>
      </c>
      <c r="BB138" s="273"/>
      <c r="BC138" s="273" t="s">
        <v>2372</v>
      </c>
      <c r="BD138" s="273"/>
      <c r="BE138" s="273" t="s">
        <v>2372</v>
      </c>
      <c r="BF138" s="273"/>
      <c r="BG138" s="273"/>
      <c r="BH138" s="273" t="s">
        <v>458</v>
      </c>
      <c r="BI138" s="273" t="s">
        <v>800</v>
      </c>
      <c r="BJ138" s="273" t="s">
        <v>800</v>
      </c>
      <c r="BK138" s="273" t="s">
        <v>801</v>
      </c>
      <c r="BL138" s="273" t="s">
        <v>802</v>
      </c>
      <c r="BM138" s="273" t="s">
        <v>1962</v>
      </c>
      <c r="BN138" s="273"/>
      <c r="BO138" s="273" t="s">
        <v>1932</v>
      </c>
      <c r="BP138" s="273"/>
      <c r="BQ138" s="273"/>
    </row>
    <row r="139" spans="1:69" s="3" customFormat="1" ht="18" customHeight="1">
      <c r="A139" s="273" t="s">
        <v>1797</v>
      </c>
      <c r="B139" s="273" t="s">
        <v>2436</v>
      </c>
      <c r="C139" s="273" t="s">
        <v>2437</v>
      </c>
      <c r="D139" s="273" t="s">
        <v>2431</v>
      </c>
      <c r="E139" s="273" t="s">
        <v>2438</v>
      </c>
      <c r="F139" s="273" t="s">
        <v>1801</v>
      </c>
      <c r="G139" s="273" t="s">
        <v>1506</v>
      </c>
      <c r="H139" s="273" t="s">
        <v>786</v>
      </c>
      <c r="I139" s="274">
        <v>2</v>
      </c>
      <c r="J139" s="273" t="s">
        <v>804</v>
      </c>
      <c r="K139" s="273" t="s">
        <v>2433</v>
      </c>
      <c r="L139" s="274">
        <v>4.3899999999999997</v>
      </c>
      <c r="M139" s="273" t="s">
        <v>2434</v>
      </c>
      <c r="N139" s="273" t="s">
        <v>788</v>
      </c>
      <c r="O139" s="273"/>
      <c r="P139" s="273"/>
      <c r="Q139" s="273"/>
      <c r="R139" s="273" t="s">
        <v>789</v>
      </c>
      <c r="S139" s="273" t="s">
        <v>1487</v>
      </c>
      <c r="T139" s="273"/>
      <c r="U139" s="273" t="s">
        <v>791</v>
      </c>
      <c r="V139" s="274">
        <v>100</v>
      </c>
      <c r="W139" s="273"/>
      <c r="X139" s="273" t="s">
        <v>1463</v>
      </c>
      <c r="Y139" s="273" t="s">
        <v>1464</v>
      </c>
      <c r="Z139" s="273"/>
      <c r="AA139" s="273"/>
      <c r="AB139" s="273"/>
      <c r="AC139" s="273"/>
      <c r="AD139" s="273"/>
      <c r="AE139" s="273"/>
      <c r="AF139" s="273" t="s">
        <v>794</v>
      </c>
      <c r="AG139" s="273" t="s">
        <v>795</v>
      </c>
      <c r="AH139" s="273" t="s">
        <v>786</v>
      </c>
      <c r="AI139" s="273"/>
      <c r="AJ139" s="273"/>
      <c r="AK139" s="273" t="s">
        <v>796</v>
      </c>
      <c r="AL139" s="273" t="s">
        <v>2435</v>
      </c>
      <c r="AM139" s="273" t="s">
        <v>1529</v>
      </c>
      <c r="AN139" s="273" t="s">
        <v>42</v>
      </c>
      <c r="AO139" s="273"/>
      <c r="AP139" s="273"/>
      <c r="AQ139" s="273"/>
      <c r="AR139" s="273"/>
      <c r="AS139" s="273" t="s">
        <v>1806</v>
      </c>
      <c r="AT139" s="274">
        <v>1000000</v>
      </c>
      <c r="AU139" s="274">
        <v>2</v>
      </c>
      <c r="AV139" s="273" t="s">
        <v>2372</v>
      </c>
      <c r="AW139" s="273"/>
      <c r="AX139" s="274">
        <v>4.3899999999999997</v>
      </c>
      <c r="AY139" s="273"/>
      <c r="AZ139" s="273" t="s">
        <v>2434</v>
      </c>
      <c r="BA139" s="273" t="s">
        <v>1807</v>
      </c>
      <c r="BB139" s="273"/>
      <c r="BC139" s="273" t="s">
        <v>2372</v>
      </c>
      <c r="BD139" s="273"/>
      <c r="BE139" s="273" t="s">
        <v>2372</v>
      </c>
      <c r="BF139" s="273"/>
      <c r="BG139" s="273"/>
      <c r="BH139" s="273" t="s">
        <v>458</v>
      </c>
      <c r="BI139" s="273" t="s">
        <v>800</v>
      </c>
      <c r="BJ139" s="273" t="s">
        <v>800</v>
      </c>
      <c r="BK139" s="273" t="s">
        <v>801</v>
      </c>
      <c r="BL139" s="273" t="s">
        <v>802</v>
      </c>
      <c r="BM139" s="273" t="s">
        <v>1962</v>
      </c>
      <c r="BN139" s="273"/>
      <c r="BO139" s="273" t="s">
        <v>1932</v>
      </c>
      <c r="BP139" s="273"/>
      <c r="BQ139" s="273"/>
    </row>
    <row r="140" spans="1:69" s="3" customFormat="1" ht="18" customHeight="1">
      <c r="A140" s="273" t="s">
        <v>1797</v>
      </c>
      <c r="B140" s="273" t="s">
        <v>2439</v>
      </c>
      <c r="C140" s="273" t="s">
        <v>2440</v>
      </c>
      <c r="D140" s="273" t="s">
        <v>2431</v>
      </c>
      <c r="E140" s="273" t="s">
        <v>2441</v>
      </c>
      <c r="F140" s="273" t="s">
        <v>1801</v>
      </c>
      <c r="G140" s="273" t="s">
        <v>1506</v>
      </c>
      <c r="H140" s="273" t="s">
        <v>786</v>
      </c>
      <c r="I140" s="274">
        <v>3.8</v>
      </c>
      <c r="J140" s="273" t="s">
        <v>804</v>
      </c>
      <c r="K140" s="273" t="s">
        <v>1872</v>
      </c>
      <c r="L140" s="274">
        <v>4.4000000000000004</v>
      </c>
      <c r="M140" s="273" t="s">
        <v>2411</v>
      </c>
      <c r="N140" s="273" t="s">
        <v>788</v>
      </c>
      <c r="O140" s="273"/>
      <c r="P140" s="273"/>
      <c r="Q140" s="273"/>
      <c r="R140" s="273"/>
      <c r="S140" s="273" t="s">
        <v>1487</v>
      </c>
      <c r="T140" s="273"/>
      <c r="U140" s="273" t="s">
        <v>791</v>
      </c>
      <c r="V140" s="274">
        <v>100</v>
      </c>
      <c r="W140" s="273"/>
      <c r="X140" s="273" t="s">
        <v>1463</v>
      </c>
      <c r="Y140" s="273" t="s">
        <v>1464</v>
      </c>
      <c r="Z140" s="273"/>
      <c r="AA140" s="273"/>
      <c r="AB140" s="273"/>
      <c r="AC140" s="273"/>
      <c r="AD140" s="273"/>
      <c r="AE140" s="273"/>
      <c r="AF140" s="273" t="s">
        <v>794</v>
      </c>
      <c r="AG140" s="273" t="s">
        <v>795</v>
      </c>
      <c r="AH140" s="273" t="s">
        <v>786</v>
      </c>
      <c r="AI140" s="273"/>
      <c r="AJ140" s="273"/>
      <c r="AK140" s="273" t="s">
        <v>796</v>
      </c>
      <c r="AL140" s="273" t="s">
        <v>2412</v>
      </c>
      <c r="AM140" s="273" t="s">
        <v>1529</v>
      </c>
      <c r="AN140" s="273" t="s">
        <v>42</v>
      </c>
      <c r="AO140" s="273"/>
      <c r="AP140" s="273"/>
      <c r="AQ140" s="273"/>
      <c r="AR140" s="273"/>
      <c r="AS140" s="273" t="s">
        <v>1806</v>
      </c>
      <c r="AT140" s="274">
        <v>1000000</v>
      </c>
      <c r="AU140" s="274">
        <v>3.8</v>
      </c>
      <c r="AV140" s="273" t="s">
        <v>2372</v>
      </c>
      <c r="AW140" s="273"/>
      <c r="AX140" s="274">
        <v>4.4000000000000004</v>
      </c>
      <c r="AY140" s="273"/>
      <c r="AZ140" s="273" t="s">
        <v>2411</v>
      </c>
      <c r="BA140" s="273" t="s">
        <v>1807</v>
      </c>
      <c r="BB140" s="273"/>
      <c r="BC140" s="273" t="s">
        <v>2372</v>
      </c>
      <c r="BD140" s="273"/>
      <c r="BE140" s="273" t="s">
        <v>2372</v>
      </c>
      <c r="BF140" s="273"/>
      <c r="BG140" s="273"/>
      <c r="BH140" s="273" t="s">
        <v>458</v>
      </c>
      <c r="BI140" s="273" t="s">
        <v>800</v>
      </c>
      <c r="BJ140" s="273" t="s">
        <v>800</v>
      </c>
      <c r="BK140" s="273" t="s">
        <v>801</v>
      </c>
      <c r="BL140" s="273" t="s">
        <v>802</v>
      </c>
      <c r="BM140" s="273" t="s">
        <v>1962</v>
      </c>
      <c r="BN140" s="273"/>
      <c r="BO140" s="273" t="s">
        <v>1932</v>
      </c>
      <c r="BP140" s="273"/>
      <c r="BQ140" s="273"/>
    </row>
    <row r="141" spans="1:69" s="3" customFormat="1" ht="18" customHeight="1">
      <c r="A141" s="273" t="s">
        <v>1797</v>
      </c>
      <c r="B141" s="273" t="s">
        <v>2442</v>
      </c>
      <c r="C141" s="273" t="s">
        <v>2443</v>
      </c>
      <c r="D141" s="273" t="s">
        <v>2444</v>
      </c>
      <c r="E141" s="273" t="s">
        <v>2445</v>
      </c>
      <c r="F141" s="273" t="s">
        <v>1801</v>
      </c>
      <c r="G141" s="273" t="s">
        <v>1506</v>
      </c>
      <c r="H141" s="273" t="s">
        <v>786</v>
      </c>
      <c r="I141" s="274">
        <v>2</v>
      </c>
      <c r="J141" s="273" t="s">
        <v>804</v>
      </c>
      <c r="K141" s="273" t="s">
        <v>1802</v>
      </c>
      <c r="L141" s="274">
        <v>4.3</v>
      </c>
      <c r="M141" s="273" t="s">
        <v>2411</v>
      </c>
      <c r="N141" s="273" t="s">
        <v>788</v>
      </c>
      <c r="O141" s="273"/>
      <c r="P141" s="273"/>
      <c r="Q141" s="273"/>
      <c r="R141" s="273"/>
      <c r="S141" s="273" t="s">
        <v>1487</v>
      </c>
      <c r="T141" s="273"/>
      <c r="U141" s="273" t="s">
        <v>791</v>
      </c>
      <c r="V141" s="274">
        <v>100</v>
      </c>
      <c r="W141" s="273"/>
      <c r="X141" s="273" t="s">
        <v>1463</v>
      </c>
      <c r="Y141" s="273" t="s">
        <v>1464</v>
      </c>
      <c r="Z141" s="273"/>
      <c r="AA141" s="273"/>
      <c r="AB141" s="273"/>
      <c r="AC141" s="273"/>
      <c r="AD141" s="273"/>
      <c r="AE141" s="273"/>
      <c r="AF141" s="273" t="s">
        <v>794</v>
      </c>
      <c r="AG141" s="273" t="s">
        <v>795</v>
      </c>
      <c r="AH141" s="273" t="s">
        <v>786</v>
      </c>
      <c r="AI141" s="273"/>
      <c r="AJ141" s="273"/>
      <c r="AK141" s="273" t="s">
        <v>796</v>
      </c>
      <c r="AL141" s="273" t="s">
        <v>2412</v>
      </c>
      <c r="AM141" s="273" t="s">
        <v>1529</v>
      </c>
      <c r="AN141" s="273" t="s">
        <v>42</v>
      </c>
      <c r="AO141" s="273"/>
      <c r="AP141" s="273"/>
      <c r="AQ141" s="273"/>
      <c r="AR141" s="273"/>
      <c r="AS141" s="273" t="s">
        <v>1806</v>
      </c>
      <c r="AT141" s="274">
        <v>1000000</v>
      </c>
      <c r="AU141" s="274">
        <v>2</v>
      </c>
      <c r="AV141" s="273" t="s">
        <v>2401</v>
      </c>
      <c r="AW141" s="273"/>
      <c r="AX141" s="274">
        <v>4.3</v>
      </c>
      <c r="AY141" s="273"/>
      <c r="AZ141" s="273" t="s">
        <v>2411</v>
      </c>
      <c r="BA141" s="273" t="s">
        <v>1807</v>
      </c>
      <c r="BB141" s="273"/>
      <c r="BC141" s="273" t="s">
        <v>2401</v>
      </c>
      <c r="BD141" s="273"/>
      <c r="BE141" s="273" t="s">
        <v>2401</v>
      </c>
      <c r="BF141" s="273"/>
      <c r="BG141" s="273"/>
      <c r="BH141" s="273" t="s">
        <v>458</v>
      </c>
      <c r="BI141" s="273" t="s">
        <v>800</v>
      </c>
      <c r="BJ141" s="273" t="s">
        <v>800</v>
      </c>
      <c r="BK141" s="273" t="s">
        <v>801</v>
      </c>
      <c r="BL141" s="273" t="s">
        <v>802</v>
      </c>
      <c r="BM141" s="273" t="s">
        <v>1962</v>
      </c>
      <c r="BN141" s="273"/>
      <c r="BO141" s="273" t="s">
        <v>1932</v>
      </c>
      <c r="BP141" s="273"/>
      <c r="BQ141" s="273"/>
    </row>
    <row r="142" spans="1:69" s="3" customFormat="1" ht="18" customHeight="1">
      <c r="A142" s="273" t="s">
        <v>1797</v>
      </c>
      <c r="B142" s="273" t="s">
        <v>2446</v>
      </c>
      <c r="C142" s="273" t="s">
        <v>2447</v>
      </c>
      <c r="D142" s="273" t="s">
        <v>2444</v>
      </c>
      <c r="E142" s="273" t="s">
        <v>2448</v>
      </c>
      <c r="F142" s="273" t="s">
        <v>1801</v>
      </c>
      <c r="G142" s="273" t="s">
        <v>1506</v>
      </c>
      <c r="H142" s="273" t="s">
        <v>786</v>
      </c>
      <c r="I142" s="274">
        <v>8</v>
      </c>
      <c r="J142" s="273" t="s">
        <v>804</v>
      </c>
      <c r="K142" s="273" t="s">
        <v>1802</v>
      </c>
      <c r="L142" s="274">
        <v>4.2</v>
      </c>
      <c r="M142" s="273" t="s">
        <v>2411</v>
      </c>
      <c r="N142" s="273" t="s">
        <v>788</v>
      </c>
      <c r="O142" s="273"/>
      <c r="P142" s="273"/>
      <c r="Q142" s="273"/>
      <c r="R142" s="273"/>
      <c r="S142" s="273" t="s">
        <v>1487</v>
      </c>
      <c r="T142" s="273"/>
      <c r="U142" s="273" t="s">
        <v>791</v>
      </c>
      <c r="V142" s="274">
        <v>100</v>
      </c>
      <c r="W142" s="273"/>
      <c r="X142" s="273" t="s">
        <v>1463</v>
      </c>
      <c r="Y142" s="273" t="s">
        <v>1464</v>
      </c>
      <c r="Z142" s="273"/>
      <c r="AA142" s="273"/>
      <c r="AB142" s="273"/>
      <c r="AC142" s="273"/>
      <c r="AD142" s="273"/>
      <c r="AE142" s="273"/>
      <c r="AF142" s="273" t="s">
        <v>794</v>
      </c>
      <c r="AG142" s="273" t="s">
        <v>795</v>
      </c>
      <c r="AH142" s="273" t="s">
        <v>786</v>
      </c>
      <c r="AI142" s="273"/>
      <c r="AJ142" s="273"/>
      <c r="AK142" s="273" t="s">
        <v>796</v>
      </c>
      <c r="AL142" s="273" t="s">
        <v>2412</v>
      </c>
      <c r="AM142" s="273" t="s">
        <v>1529</v>
      </c>
      <c r="AN142" s="273" t="s">
        <v>42</v>
      </c>
      <c r="AO142" s="273"/>
      <c r="AP142" s="273"/>
      <c r="AQ142" s="273"/>
      <c r="AR142" s="273"/>
      <c r="AS142" s="273" t="s">
        <v>1806</v>
      </c>
      <c r="AT142" s="274">
        <v>1000000</v>
      </c>
      <c r="AU142" s="274">
        <v>8</v>
      </c>
      <c r="AV142" s="273" t="s">
        <v>2401</v>
      </c>
      <c r="AW142" s="273"/>
      <c r="AX142" s="274">
        <v>4.2</v>
      </c>
      <c r="AY142" s="273"/>
      <c r="AZ142" s="273" t="s">
        <v>2411</v>
      </c>
      <c r="BA142" s="273" t="s">
        <v>1807</v>
      </c>
      <c r="BB142" s="273"/>
      <c r="BC142" s="273" t="s">
        <v>2401</v>
      </c>
      <c r="BD142" s="273"/>
      <c r="BE142" s="273" t="s">
        <v>2401</v>
      </c>
      <c r="BF142" s="273"/>
      <c r="BG142" s="273"/>
      <c r="BH142" s="273" t="s">
        <v>458</v>
      </c>
      <c r="BI142" s="273" t="s">
        <v>800</v>
      </c>
      <c r="BJ142" s="273" t="s">
        <v>800</v>
      </c>
      <c r="BK142" s="273" t="s">
        <v>801</v>
      </c>
      <c r="BL142" s="273" t="s">
        <v>802</v>
      </c>
      <c r="BM142" s="273" t="s">
        <v>1962</v>
      </c>
      <c r="BN142" s="273"/>
      <c r="BO142" s="273" t="s">
        <v>1932</v>
      </c>
      <c r="BP142" s="273"/>
      <c r="BQ142" s="273"/>
    </row>
    <row r="143" spans="1:69" s="3" customFormat="1" ht="18" customHeight="1">
      <c r="A143" s="273" t="s">
        <v>2001</v>
      </c>
      <c r="B143" s="273" t="s">
        <v>2449</v>
      </c>
      <c r="C143" s="273" t="s">
        <v>2450</v>
      </c>
      <c r="D143" s="273" t="s">
        <v>2444</v>
      </c>
      <c r="E143" s="273" t="s">
        <v>2451</v>
      </c>
      <c r="F143" s="273" t="s">
        <v>1801</v>
      </c>
      <c r="G143" s="273" t="s">
        <v>1850</v>
      </c>
      <c r="H143" s="273" t="s">
        <v>786</v>
      </c>
      <c r="I143" s="274">
        <v>15</v>
      </c>
      <c r="J143" s="273" t="s">
        <v>804</v>
      </c>
      <c r="K143" s="273" t="s">
        <v>1802</v>
      </c>
      <c r="L143" s="273"/>
      <c r="M143" s="273" t="s">
        <v>2452</v>
      </c>
      <c r="N143" s="273" t="s">
        <v>936</v>
      </c>
      <c r="O143" s="273"/>
      <c r="P143" s="273"/>
      <c r="Q143" s="273"/>
      <c r="R143" s="273"/>
      <c r="S143" s="273" t="s">
        <v>1487</v>
      </c>
      <c r="T143" s="273"/>
      <c r="U143" s="273" t="s">
        <v>823</v>
      </c>
      <c r="V143" s="274">
        <v>100</v>
      </c>
      <c r="W143" s="273"/>
      <c r="X143" s="273" t="s">
        <v>1463</v>
      </c>
      <c r="Y143" s="273" t="s">
        <v>1464</v>
      </c>
      <c r="Z143" s="273"/>
      <c r="AA143" s="273"/>
      <c r="AB143" s="273"/>
      <c r="AC143" s="273"/>
      <c r="AD143" s="273"/>
      <c r="AE143" s="273"/>
      <c r="AF143" s="273" t="s">
        <v>794</v>
      </c>
      <c r="AG143" s="273" t="s">
        <v>1734</v>
      </c>
      <c r="AH143" s="273" t="s">
        <v>786</v>
      </c>
      <c r="AI143" s="273"/>
      <c r="AJ143" s="273"/>
      <c r="AK143" s="273" t="s">
        <v>810</v>
      </c>
      <c r="AL143" s="273" t="s">
        <v>2453</v>
      </c>
      <c r="AM143" s="273" t="s">
        <v>1606</v>
      </c>
      <c r="AN143" s="273" t="s">
        <v>42</v>
      </c>
      <c r="AO143" s="273"/>
      <c r="AP143" s="273"/>
      <c r="AQ143" s="273"/>
      <c r="AR143" s="273"/>
      <c r="AS143" s="273" t="s">
        <v>2009</v>
      </c>
      <c r="AT143" s="274">
        <v>50000</v>
      </c>
      <c r="AU143" s="274">
        <v>15</v>
      </c>
      <c r="AV143" s="273" t="s">
        <v>2431</v>
      </c>
      <c r="AW143" s="273"/>
      <c r="AX143" s="274">
        <v>4.9295</v>
      </c>
      <c r="AY143" s="273" t="s">
        <v>2454</v>
      </c>
      <c r="AZ143" s="273" t="s">
        <v>1965</v>
      </c>
      <c r="BA143" s="273" t="s">
        <v>2013</v>
      </c>
      <c r="BB143" s="273"/>
      <c r="BC143" s="273" t="s">
        <v>2431</v>
      </c>
      <c r="BD143" s="273"/>
      <c r="BE143" s="273" t="s">
        <v>2431</v>
      </c>
      <c r="BF143" s="273"/>
      <c r="BG143" s="273"/>
      <c r="BH143" s="273" t="s">
        <v>458</v>
      </c>
      <c r="BI143" s="273" t="s">
        <v>800</v>
      </c>
      <c r="BJ143" s="273" t="s">
        <v>800</v>
      </c>
      <c r="BK143" s="273" t="s">
        <v>1516</v>
      </c>
      <c r="BL143" s="273" t="s">
        <v>802</v>
      </c>
      <c r="BM143" s="273" t="s">
        <v>1962</v>
      </c>
      <c r="BN143" s="273"/>
      <c r="BO143" s="273" t="s">
        <v>1517</v>
      </c>
      <c r="BP143" s="273"/>
      <c r="BQ143" s="273"/>
    </row>
    <row r="144" spans="1:69" s="3" customFormat="1" ht="18" customHeight="1">
      <c r="A144" s="273" t="s">
        <v>2455</v>
      </c>
      <c r="B144" s="273" t="s">
        <v>2456</v>
      </c>
      <c r="C144" s="273" t="s">
        <v>2457</v>
      </c>
      <c r="D144" s="273" t="s">
        <v>2444</v>
      </c>
      <c r="E144" s="273" t="s">
        <v>2458</v>
      </c>
      <c r="F144" s="273" t="s">
        <v>2459</v>
      </c>
      <c r="G144" s="273" t="s">
        <v>2460</v>
      </c>
      <c r="H144" s="273" t="s">
        <v>786</v>
      </c>
      <c r="I144" s="274">
        <v>1</v>
      </c>
      <c r="J144" s="273" t="s">
        <v>11</v>
      </c>
      <c r="K144" s="273" t="s">
        <v>805</v>
      </c>
      <c r="L144" s="274">
        <v>7.95</v>
      </c>
      <c r="M144" s="273" t="s">
        <v>2461</v>
      </c>
      <c r="N144" s="273" t="s">
        <v>788</v>
      </c>
      <c r="O144" s="273"/>
      <c r="P144" s="273"/>
      <c r="Q144" s="273"/>
      <c r="R144" s="273" t="s">
        <v>789</v>
      </c>
      <c r="S144" s="273" t="s">
        <v>790</v>
      </c>
      <c r="T144" s="273"/>
      <c r="U144" s="273" t="s">
        <v>791</v>
      </c>
      <c r="V144" s="274">
        <v>100</v>
      </c>
      <c r="W144" s="273"/>
      <c r="X144" s="273" t="s">
        <v>1565</v>
      </c>
      <c r="Y144" s="273"/>
      <c r="Z144" s="273"/>
      <c r="AA144" s="273"/>
      <c r="AB144" s="273"/>
      <c r="AC144" s="273"/>
      <c r="AD144" s="273"/>
      <c r="AE144" s="273"/>
      <c r="AF144" s="273" t="s">
        <v>794</v>
      </c>
      <c r="AG144" s="273" t="s">
        <v>1986</v>
      </c>
      <c r="AH144" s="273" t="s">
        <v>786</v>
      </c>
      <c r="AI144" s="273"/>
      <c r="AJ144" s="273"/>
      <c r="AK144" s="273" t="s">
        <v>1987</v>
      </c>
      <c r="AL144" s="273" t="s">
        <v>2462</v>
      </c>
      <c r="AM144" s="273" t="s">
        <v>1989</v>
      </c>
      <c r="AN144" s="273" t="s">
        <v>931</v>
      </c>
      <c r="AO144" s="273"/>
      <c r="AP144" s="273"/>
      <c r="AQ144" s="273"/>
      <c r="AR144" s="273"/>
      <c r="AS144" s="273" t="s">
        <v>2463</v>
      </c>
      <c r="AT144" s="274">
        <v>1000</v>
      </c>
      <c r="AU144" s="274">
        <v>1</v>
      </c>
      <c r="AV144" s="273" t="s">
        <v>2415</v>
      </c>
      <c r="AW144" s="273" t="s">
        <v>2415</v>
      </c>
      <c r="AX144" s="274">
        <v>7.95</v>
      </c>
      <c r="AY144" s="273"/>
      <c r="AZ144" s="273" t="s">
        <v>2464</v>
      </c>
      <c r="BA144" s="273" t="s">
        <v>2465</v>
      </c>
      <c r="BB144" s="273" t="s">
        <v>2455</v>
      </c>
      <c r="BC144" s="273" t="s">
        <v>2415</v>
      </c>
      <c r="BD144" s="273"/>
      <c r="BE144" s="273" t="s">
        <v>2415</v>
      </c>
      <c r="BF144" s="273"/>
      <c r="BG144" s="273"/>
      <c r="BH144" s="273" t="s">
        <v>458</v>
      </c>
      <c r="BI144" s="273" t="s">
        <v>800</v>
      </c>
      <c r="BJ144" s="273" t="s">
        <v>800</v>
      </c>
      <c r="BK144" s="273" t="s">
        <v>801</v>
      </c>
      <c r="BL144" s="273" t="s">
        <v>802</v>
      </c>
      <c r="BM144" s="273" t="s">
        <v>827</v>
      </c>
      <c r="BN144" s="273"/>
      <c r="BO144" s="273" t="s">
        <v>809</v>
      </c>
      <c r="BP144" s="273"/>
      <c r="BQ144" s="273"/>
    </row>
    <row r="145" spans="1:69" s="3" customFormat="1" ht="18" customHeight="1">
      <c r="A145" s="273" t="s">
        <v>1797</v>
      </c>
      <c r="B145" s="273" t="s">
        <v>2466</v>
      </c>
      <c r="C145" s="273" t="s">
        <v>2467</v>
      </c>
      <c r="D145" s="273" t="s">
        <v>2468</v>
      </c>
      <c r="E145" s="273" t="s">
        <v>2469</v>
      </c>
      <c r="F145" s="273" t="s">
        <v>1801</v>
      </c>
      <c r="G145" s="273" t="s">
        <v>1506</v>
      </c>
      <c r="H145" s="273" t="s">
        <v>786</v>
      </c>
      <c r="I145" s="274">
        <v>2</v>
      </c>
      <c r="J145" s="273" t="s">
        <v>804</v>
      </c>
      <c r="K145" s="273" t="s">
        <v>1802</v>
      </c>
      <c r="L145" s="274">
        <v>4.2699999999999996</v>
      </c>
      <c r="M145" s="273" t="s">
        <v>2470</v>
      </c>
      <c r="N145" s="273" t="s">
        <v>788</v>
      </c>
      <c r="O145" s="273"/>
      <c r="P145" s="273"/>
      <c r="Q145" s="273"/>
      <c r="R145" s="273"/>
      <c r="S145" s="273" t="s">
        <v>1487</v>
      </c>
      <c r="T145" s="273"/>
      <c r="U145" s="273" t="s">
        <v>791</v>
      </c>
      <c r="V145" s="274">
        <v>100</v>
      </c>
      <c r="W145" s="273"/>
      <c r="X145" s="273" t="s">
        <v>1463</v>
      </c>
      <c r="Y145" s="273" t="s">
        <v>1464</v>
      </c>
      <c r="Z145" s="273"/>
      <c r="AA145" s="273"/>
      <c r="AB145" s="273"/>
      <c r="AC145" s="273"/>
      <c r="AD145" s="273"/>
      <c r="AE145" s="273"/>
      <c r="AF145" s="273" t="s">
        <v>794</v>
      </c>
      <c r="AG145" s="273" t="s">
        <v>795</v>
      </c>
      <c r="AH145" s="273" t="s">
        <v>786</v>
      </c>
      <c r="AI145" s="273"/>
      <c r="AJ145" s="273"/>
      <c r="AK145" s="273" t="s">
        <v>796</v>
      </c>
      <c r="AL145" s="273" t="s">
        <v>2471</v>
      </c>
      <c r="AM145" s="273" t="s">
        <v>1529</v>
      </c>
      <c r="AN145" s="273" t="s">
        <v>42</v>
      </c>
      <c r="AO145" s="273"/>
      <c r="AP145" s="273"/>
      <c r="AQ145" s="273"/>
      <c r="AR145" s="273"/>
      <c r="AS145" s="273" t="s">
        <v>1806</v>
      </c>
      <c r="AT145" s="274">
        <v>1000000</v>
      </c>
      <c r="AU145" s="274">
        <v>2</v>
      </c>
      <c r="AV145" s="273" t="s">
        <v>2444</v>
      </c>
      <c r="AW145" s="273"/>
      <c r="AX145" s="274">
        <v>4.2699999999999996</v>
      </c>
      <c r="AY145" s="273"/>
      <c r="AZ145" s="273" t="s">
        <v>2470</v>
      </c>
      <c r="BA145" s="273" t="s">
        <v>1807</v>
      </c>
      <c r="BB145" s="273"/>
      <c r="BC145" s="273" t="s">
        <v>2444</v>
      </c>
      <c r="BD145" s="273"/>
      <c r="BE145" s="273" t="s">
        <v>2444</v>
      </c>
      <c r="BF145" s="273"/>
      <c r="BG145" s="273"/>
      <c r="BH145" s="273" t="s">
        <v>458</v>
      </c>
      <c r="BI145" s="273" t="s">
        <v>800</v>
      </c>
      <c r="BJ145" s="273" t="s">
        <v>800</v>
      </c>
      <c r="BK145" s="273" t="s">
        <v>801</v>
      </c>
      <c r="BL145" s="273" t="s">
        <v>802</v>
      </c>
      <c r="BM145" s="273" t="s">
        <v>1962</v>
      </c>
      <c r="BN145" s="273"/>
      <c r="BO145" s="273" t="s">
        <v>1932</v>
      </c>
      <c r="BP145" s="273"/>
      <c r="BQ145" s="273"/>
    </row>
    <row r="146" spans="1:69" s="3" customFormat="1" ht="18" customHeight="1">
      <c r="A146" s="273" t="s">
        <v>1797</v>
      </c>
      <c r="B146" s="273" t="s">
        <v>2472</v>
      </c>
      <c r="C146" s="273" t="s">
        <v>2473</v>
      </c>
      <c r="D146" s="273" t="s">
        <v>2468</v>
      </c>
      <c r="E146" s="273" t="s">
        <v>2474</v>
      </c>
      <c r="F146" s="273" t="s">
        <v>1801</v>
      </c>
      <c r="G146" s="273" t="s">
        <v>1506</v>
      </c>
      <c r="H146" s="273" t="s">
        <v>786</v>
      </c>
      <c r="I146" s="274">
        <v>2</v>
      </c>
      <c r="J146" s="273" t="s">
        <v>804</v>
      </c>
      <c r="K146" s="273" t="s">
        <v>1802</v>
      </c>
      <c r="L146" s="274">
        <v>4.28</v>
      </c>
      <c r="M146" s="273" t="s">
        <v>2470</v>
      </c>
      <c r="N146" s="273" t="s">
        <v>788</v>
      </c>
      <c r="O146" s="273"/>
      <c r="P146" s="273"/>
      <c r="Q146" s="273"/>
      <c r="R146" s="273" t="s">
        <v>789</v>
      </c>
      <c r="S146" s="273" t="s">
        <v>1487</v>
      </c>
      <c r="T146" s="273"/>
      <c r="U146" s="273" t="s">
        <v>791</v>
      </c>
      <c r="V146" s="274">
        <v>100</v>
      </c>
      <c r="W146" s="273"/>
      <c r="X146" s="273" t="s">
        <v>1463</v>
      </c>
      <c r="Y146" s="273" t="s">
        <v>1464</v>
      </c>
      <c r="Z146" s="273"/>
      <c r="AA146" s="273"/>
      <c r="AB146" s="273"/>
      <c r="AC146" s="273"/>
      <c r="AD146" s="273"/>
      <c r="AE146" s="273"/>
      <c r="AF146" s="273" t="s">
        <v>794</v>
      </c>
      <c r="AG146" s="273" t="s">
        <v>795</v>
      </c>
      <c r="AH146" s="273" t="s">
        <v>786</v>
      </c>
      <c r="AI146" s="273"/>
      <c r="AJ146" s="273"/>
      <c r="AK146" s="273" t="s">
        <v>796</v>
      </c>
      <c r="AL146" s="273" t="s">
        <v>2471</v>
      </c>
      <c r="AM146" s="273" t="s">
        <v>1529</v>
      </c>
      <c r="AN146" s="273" t="s">
        <v>42</v>
      </c>
      <c r="AO146" s="273"/>
      <c r="AP146" s="273"/>
      <c r="AQ146" s="273"/>
      <c r="AR146" s="273"/>
      <c r="AS146" s="273" t="s">
        <v>1806</v>
      </c>
      <c r="AT146" s="274">
        <v>1000000</v>
      </c>
      <c r="AU146" s="274">
        <v>2</v>
      </c>
      <c r="AV146" s="273" t="s">
        <v>2444</v>
      </c>
      <c r="AW146" s="273"/>
      <c r="AX146" s="274">
        <v>4.28</v>
      </c>
      <c r="AY146" s="273"/>
      <c r="AZ146" s="273" t="s">
        <v>2470</v>
      </c>
      <c r="BA146" s="273" t="s">
        <v>1807</v>
      </c>
      <c r="BB146" s="273"/>
      <c r="BC146" s="273" t="s">
        <v>2444</v>
      </c>
      <c r="BD146" s="273"/>
      <c r="BE146" s="273" t="s">
        <v>2444</v>
      </c>
      <c r="BF146" s="273"/>
      <c r="BG146" s="273"/>
      <c r="BH146" s="273" t="s">
        <v>458</v>
      </c>
      <c r="BI146" s="273" t="s">
        <v>800</v>
      </c>
      <c r="BJ146" s="273" t="s">
        <v>800</v>
      </c>
      <c r="BK146" s="273" t="s">
        <v>801</v>
      </c>
      <c r="BL146" s="273" t="s">
        <v>802</v>
      </c>
      <c r="BM146" s="273" t="s">
        <v>1962</v>
      </c>
      <c r="BN146" s="273"/>
      <c r="BO146" s="273" t="s">
        <v>1932</v>
      </c>
      <c r="BP146" s="273"/>
      <c r="BQ146" s="273"/>
    </row>
    <row r="147" spans="1:69" s="3" customFormat="1" ht="18" customHeight="1">
      <c r="A147" s="273" t="s">
        <v>1797</v>
      </c>
      <c r="B147" s="273" t="s">
        <v>2475</v>
      </c>
      <c r="C147" s="273" t="s">
        <v>2476</v>
      </c>
      <c r="D147" s="273" t="s">
        <v>2477</v>
      </c>
      <c r="E147" s="273" t="s">
        <v>2478</v>
      </c>
      <c r="F147" s="273" t="s">
        <v>1801</v>
      </c>
      <c r="G147" s="273" t="s">
        <v>1506</v>
      </c>
      <c r="H147" s="273" t="s">
        <v>786</v>
      </c>
      <c r="I147" s="274">
        <v>2.15</v>
      </c>
      <c r="J147" s="273" t="s">
        <v>804</v>
      </c>
      <c r="K147" s="273" t="s">
        <v>1802</v>
      </c>
      <c r="L147" s="274">
        <v>4.1500000000000004</v>
      </c>
      <c r="M147" s="273" t="s">
        <v>2470</v>
      </c>
      <c r="N147" s="273" t="s">
        <v>788</v>
      </c>
      <c r="O147" s="273"/>
      <c r="P147" s="273"/>
      <c r="Q147" s="273"/>
      <c r="R147" s="273"/>
      <c r="S147" s="273" t="s">
        <v>1487</v>
      </c>
      <c r="T147" s="273"/>
      <c r="U147" s="273" t="s">
        <v>791</v>
      </c>
      <c r="V147" s="274">
        <v>100</v>
      </c>
      <c r="W147" s="273"/>
      <c r="X147" s="273" t="s">
        <v>1463</v>
      </c>
      <c r="Y147" s="273" t="s">
        <v>1464</v>
      </c>
      <c r="Z147" s="273"/>
      <c r="AA147" s="273"/>
      <c r="AB147" s="273"/>
      <c r="AC147" s="273"/>
      <c r="AD147" s="273"/>
      <c r="AE147" s="273"/>
      <c r="AF147" s="273" t="s">
        <v>794</v>
      </c>
      <c r="AG147" s="273" t="s">
        <v>795</v>
      </c>
      <c r="AH147" s="273" t="s">
        <v>786</v>
      </c>
      <c r="AI147" s="273"/>
      <c r="AJ147" s="273"/>
      <c r="AK147" s="273" t="s">
        <v>796</v>
      </c>
      <c r="AL147" s="273" t="s">
        <v>2471</v>
      </c>
      <c r="AM147" s="273" t="s">
        <v>1529</v>
      </c>
      <c r="AN147" s="273" t="s">
        <v>42</v>
      </c>
      <c r="AO147" s="273"/>
      <c r="AP147" s="273"/>
      <c r="AQ147" s="273"/>
      <c r="AR147" s="273"/>
      <c r="AS147" s="273" t="s">
        <v>1806</v>
      </c>
      <c r="AT147" s="274">
        <v>1000000</v>
      </c>
      <c r="AU147" s="274">
        <v>2.15</v>
      </c>
      <c r="AV147" s="273" t="s">
        <v>2444</v>
      </c>
      <c r="AW147" s="273"/>
      <c r="AX147" s="274">
        <v>4.1500000000000004</v>
      </c>
      <c r="AY147" s="273"/>
      <c r="AZ147" s="273" t="s">
        <v>2470</v>
      </c>
      <c r="BA147" s="273" t="s">
        <v>1807</v>
      </c>
      <c r="BB147" s="273"/>
      <c r="BC147" s="273" t="s">
        <v>2444</v>
      </c>
      <c r="BD147" s="273"/>
      <c r="BE147" s="273" t="s">
        <v>2444</v>
      </c>
      <c r="BF147" s="273"/>
      <c r="BG147" s="273"/>
      <c r="BH147" s="273" t="s">
        <v>458</v>
      </c>
      <c r="BI147" s="273" t="s">
        <v>800</v>
      </c>
      <c r="BJ147" s="273" t="s">
        <v>800</v>
      </c>
      <c r="BK147" s="273" t="s">
        <v>801</v>
      </c>
      <c r="BL147" s="273" t="s">
        <v>802</v>
      </c>
      <c r="BM147" s="273" t="s">
        <v>1962</v>
      </c>
      <c r="BN147" s="273"/>
      <c r="BO147" s="273" t="s">
        <v>1932</v>
      </c>
      <c r="BP147" s="273"/>
      <c r="BQ147" s="273"/>
    </row>
    <row r="148" spans="1:69" s="3" customFormat="1" ht="18" customHeight="1">
      <c r="A148" s="273" t="s">
        <v>1797</v>
      </c>
      <c r="B148" s="273" t="s">
        <v>2479</v>
      </c>
      <c r="C148" s="273" t="s">
        <v>2480</v>
      </c>
      <c r="D148" s="273" t="s">
        <v>2481</v>
      </c>
      <c r="E148" s="273" t="s">
        <v>2482</v>
      </c>
      <c r="F148" s="273" t="s">
        <v>1801</v>
      </c>
      <c r="G148" s="273" t="s">
        <v>1506</v>
      </c>
      <c r="H148" s="273" t="s">
        <v>786</v>
      </c>
      <c r="I148" s="274">
        <v>2</v>
      </c>
      <c r="J148" s="273" t="s">
        <v>804</v>
      </c>
      <c r="K148" s="273" t="s">
        <v>1802</v>
      </c>
      <c r="L148" s="274">
        <v>4.0999999999999996</v>
      </c>
      <c r="M148" s="273" t="s">
        <v>1423</v>
      </c>
      <c r="N148" s="273" t="s">
        <v>788</v>
      </c>
      <c r="O148" s="273"/>
      <c r="P148" s="273"/>
      <c r="Q148" s="273"/>
      <c r="R148" s="273"/>
      <c r="S148" s="273" t="s">
        <v>1487</v>
      </c>
      <c r="T148" s="273"/>
      <c r="U148" s="273" t="s">
        <v>791</v>
      </c>
      <c r="V148" s="274">
        <v>100</v>
      </c>
      <c r="W148" s="273"/>
      <c r="X148" s="273" t="s">
        <v>1463</v>
      </c>
      <c r="Y148" s="273" t="s">
        <v>1464</v>
      </c>
      <c r="Z148" s="273"/>
      <c r="AA148" s="273"/>
      <c r="AB148" s="273"/>
      <c r="AC148" s="273"/>
      <c r="AD148" s="273"/>
      <c r="AE148" s="273"/>
      <c r="AF148" s="273" t="s">
        <v>794</v>
      </c>
      <c r="AG148" s="273" t="s">
        <v>795</v>
      </c>
      <c r="AH148" s="273" t="s">
        <v>786</v>
      </c>
      <c r="AI148" s="273"/>
      <c r="AJ148" s="273"/>
      <c r="AK148" s="273" t="s">
        <v>796</v>
      </c>
      <c r="AL148" s="273" t="s">
        <v>2483</v>
      </c>
      <c r="AM148" s="273" t="s">
        <v>1529</v>
      </c>
      <c r="AN148" s="273" t="s">
        <v>42</v>
      </c>
      <c r="AO148" s="273"/>
      <c r="AP148" s="273"/>
      <c r="AQ148" s="273"/>
      <c r="AR148" s="273"/>
      <c r="AS148" s="273" t="s">
        <v>1806</v>
      </c>
      <c r="AT148" s="274">
        <v>1000000</v>
      </c>
      <c r="AU148" s="274">
        <v>2</v>
      </c>
      <c r="AV148" s="273" t="s">
        <v>2468</v>
      </c>
      <c r="AW148" s="273"/>
      <c r="AX148" s="274">
        <v>4.0999999999999996</v>
      </c>
      <c r="AY148" s="273"/>
      <c r="AZ148" s="273" t="s">
        <v>1423</v>
      </c>
      <c r="BA148" s="273" t="s">
        <v>1807</v>
      </c>
      <c r="BB148" s="273"/>
      <c r="BC148" s="273" t="s">
        <v>2468</v>
      </c>
      <c r="BD148" s="273"/>
      <c r="BE148" s="273" t="s">
        <v>2468</v>
      </c>
      <c r="BF148" s="273"/>
      <c r="BG148" s="273"/>
      <c r="BH148" s="273" t="s">
        <v>458</v>
      </c>
      <c r="BI148" s="273" t="s">
        <v>800</v>
      </c>
      <c r="BJ148" s="273" t="s">
        <v>800</v>
      </c>
      <c r="BK148" s="273" t="s">
        <v>801</v>
      </c>
      <c r="BL148" s="273" t="s">
        <v>802</v>
      </c>
      <c r="BM148" s="273" t="s">
        <v>1962</v>
      </c>
      <c r="BN148" s="273"/>
      <c r="BO148" s="273" t="s">
        <v>1932</v>
      </c>
      <c r="BP148" s="273"/>
      <c r="BQ148" s="273"/>
    </row>
    <row r="149" spans="1:69" s="3" customFormat="1" ht="18" customHeight="1">
      <c r="A149" s="273" t="s">
        <v>1797</v>
      </c>
      <c r="B149" s="273" t="s">
        <v>2484</v>
      </c>
      <c r="C149" s="273" t="s">
        <v>2485</v>
      </c>
      <c r="D149" s="273" t="s">
        <v>2481</v>
      </c>
      <c r="E149" s="273" t="s">
        <v>2486</v>
      </c>
      <c r="F149" s="273" t="s">
        <v>1801</v>
      </c>
      <c r="G149" s="273" t="s">
        <v>1506</v>
      </c>
      <c r="H149" s="273" t="s">
        <v>786</v>
      </c>
      <c r="I149" s="274">
        <v>2</v>
      </c>
      <c r="J149" s="273" t="s">
        <v>804</v>
      </c>
      <c r="K149" s="273" t="s">
        <v>1802</v>
      </c>
      <c r="L149" s="274">
        <v>4.1500000000000004</v>
      </c>
      <c r="M149" s="273" t="s">
        <v>1423</v>
      </c>
      <c r="N149" s="273" t="s">
        <v>788</v>
      </c>
      <c r="O149" s="273"/>
      <c r="P149" s="273"/>
      <c r="Q149" s="273"/>
      <c r="R149" s="273"/>
      <c r="S149" s="273" t="s">
        <v>1487</v>
      </c>
      <c r="T149" s="273"/>
      <c r="U149" s="273" t="s">
        <v>791</v>
      </c>
      <c r="V149" s="274">
        <v>100</v>
      </c>
      <c r="W149" s="273"/>
      <c r="X149" s="273" t="s">
        <v>1463</v>
      </c>
      <c r="Y149" s="273" t="s">
        <v>1464</v>
      </c>
      <c r="Z149" s="273"/>
      <c r="AA149" s="273"/>
      <c r="AB149" s="273"/>
      <c r="AC149" s="273"/>
      <c r="AD149" s="273"/>
      <c r="AE149" s="273"/>
      <c r="AF149" s="273" t="s">
        <v>794</v>
      </c>
      <c r="AG149" s="273" t="s">
        <v>795</v>
      </c>
      <c r="AH149" s="273" t="s">
        <v>786</v>
      </c>
      <c r="AI149" s="273"/>
      <c r="AJ149" s="273"/>
      <c r="AK149" s="273" t="s">
        <v>796</v>
      </c>
      <c r="AL149" s="273" t="s">
        <v>2483</v>
      </c>
      <c r="AM149" s="273" t="s">
        <v>1529</v>
      </c>
      <c r="AN149" s="273" t="s">
        <v>42</v>
      </c>
      <c r="AO149" s="273"/>
      <c r="AP149" s="273"/>
      <c r="AQ149" s="273"/>
      <c r="AR149" s="273"/>
      <c r="AS149" s="273" t="s">
        <v>1806</v>
      </c>
      <c r="AT149" s="274">
        <v>1000000</v>
      </c>
      <c r="AU149" s="274">
        <v>2</v>
      </c>
      <c r="AV149" s="273" t="s">
        <v>2468</v>
      </c>
      <c r="AW149" s="273"/>
      <c r="AX149" s="274">
        <v>4.1500000000000004</v>
      </c>
      <c r="AY149" s="273"/>
      <c r="AZ149" s="273" t="s">
        <v>1423</v>
      </c>
      <c r="BA149" s="273" t="s">
        <v>1807</v>
      </c>
      <c r="BB149" s="273"/>
      <c r="BC149" s="273" t="s">
        <v>2468</v>
      </c>
      <c r="BD149" s="273"/>
      <c r="BE149" s="273" t="s">
        <v>2468</v>
      </c>
      <c r="BF149" s="273"/>
      <c r="BG149" s="273"/>
      <c r="BH149" s="273" t="s">
        <v>458</v>
      </c>
      <c r="BI149" s="273" t="s">
        <v>800</v>
      </c>
      <c r="BJ149" s="273" t="s">
        <v>800</v>
      </c>
      <c r="BK149" s="273" t="s">
        <v>801</v>
      </c>
      <c r="BL149" s="273" t="s">
        <v>802</v>
      </c>
      <c r="BM149" s="273" t="s">
        <v>1962</v>
      </c>
      <c r="BN149" s="273"/>
      <c r="BO149" s="273" t="s">
        <v>1932</v>
      </c>
      <c r="BP149" s="273"/>
      <c r="BQ149" s="273"/>
    </row>
    <row r="150" spans="1:69" s="3" customFormat="1" ht="18" customHeight="1">
      <c r="A150" s="273" t="s">
        <v>1797</v>
      </c>
      <c r="B150" s="273" t="s">
        <v>2487</v>
      </c>
      <c r="C150" s="273" t="s">
        <v>2488</v>
      </c>
      <c r="D150" s="273" t="s">
        <v>2489</v>
      </c>
      <c r="E150" s="273" t="s">
        <v>2490</v>
      </c>
      <c r="F150" s="273" t="s">
        <v>1801</v>
      </c>
      <c r="G150" s="273" t="s">
        <v>1506</v>
      </c>
      <c r="H150" s="273" t="s">
        <v>786</v>
      </c>
      <c r="I150" s="274">
        <v>10</v>
      </c>
      <c r="J150" s="273" t="s">
        <v>804</v>
      </c>
      <c r="K150" s="273" t="s">
        <v>1802</v>
      </c>
      <c r="L150" s="273"/>
      <c r="M150" s="273" t="s">
        <v>863</v>
      </c>
      <c r="N150" s="273" t="s">
        <v>788</v>
      </c>
      <c r="O150" s="273"/>
      <c r="P150" s="273"/>
      <c r="Q150" s="273"/>
      <c r="R150" s="273"/>
      <c r="S150" s="273" t="s">
        <v>1487</v>
      </c>
      <c r="T150" s="273"/>
      <c r="U150" s="273" t="s">
        <v>791</v>
      </c>
      <c r="V150" s="274">
        <v>100</v>
      </c>
      <c r="W150" s="273"/>
      <c r="X150" s="273" t="s">
        <v>1463</v>
      </c>
      <c r="Y150" s="273" t="s">
        <v>1464</v>
      </c>
      <c r="Z150" s="273"/>
      <c r="AA150" s="273"/>
      <c r="AB150" s="273"/>
      <c r="AC150" s="273"/>
      <c r="AD150" s="273"/>
      <c r="AE150" s="273"/>
      <c r="AF150" s="273" t="s">
        <v>794</v>
      </c>
      <c r="AG150" s="273" t="s">
        <v>795</v>
      </c>
      <c r="AH150" s="273" t="s">
        <v>786</v>
      </c>
      <c r="AI150" s="273"/>
      <c r="AJ150" s="273"/>
      <c r="AK150" s="273" t="s">
        <v>796</v>
      </c>
      <c r="AL150" s="273" t="s">
        <v>2491</v>
      </c>
      <c r="AM150" s="273" t="s">
        <v>1529</v>
      </c>
      <c r="AN150" s="273" t="s">
        <v>42</v>
      </c>
      <c r="AO150" s="273"/>
      <c r="AP150" s="273"/>
      <c r="AQ150" s="273"/>
      <c r="AR150" s="273"/>
      <c r="AS150" s="273" t="s">
        <v>1806</v>
      </c>
      <c r="AT150" s="274">
        <v>1000000</v>
      </c>
      <c r="AU150" s="274">
        <v>10</v>
      </c>
      <c r="AV150" s="273" t="s">
        <v>2477</v>
      </c>
      <c r="AW150" s="273"/>
      <c r="AX150" s="274">
        <v>5.2606999999999999</v>
      </c>
      <c r="AY150" s="273" t="s">
        <v>2492</v>
      </c>
      <c r="AZ150" s="273" t="s">
        <v>2050</v>
      </c>
      <c r="BA150" s="273" t="s">
        <v>1807</v>
      </c>
      <c r="BB150" s="273"/>
      <c r="BC150" s="273" t="s">
        <v>2477</v>
      </c>
      <c r="BD150" s="273"/>
      <c r="BE150" s="273" t="s">
        <v>2477</v>
      </c>
      <c r="BF150" s="273"/>
      <c r="BG150" s="273"/>
      <c r="BH150" s="273" t="s">
        <v>458</v>
      </c>
      <c r="BI150" s="273" t="s">
        <v>800</v>
      </c>
      <c r="BJ150" s="273" t="s">
        <v>800</v>
      </c>
      <c r="BK150" s="273" t="s">
        <v>1516</v>
      </c>
      <c r="BL150" s="273" t="s">
        <v>802</v>
      </c>
      <c r="BM150" s="273" t="s">
        <v>1962</v>
      </c>
      <c r="BN150" s="273"/>
      <c r="BO150" s="273" t="s">
        <v>1517</v>
      </c>
      <c r="BP150" s="273"/>
      <c r="BQ150" s="273"/>
    </row>
    <row r="151" spans="1:69" s="3" customFormat="1" ht="18" customHeight="1">
      <c r="A151" s="273" t="s">
        <v>1457</v>
      </c>
      <c r="B151" s="273" t="s">
        <v>2493</v>
      </c>
      <c r="C151" s="273" t="s">
        <v>2494</v>
      </c>
      <c r="D151" s="273" t="s">
        <v>2489</v>
      </c>
      <c r="E151" s="273" t="s">
        <v>2495</v>
      </c>
      <c r="F151" s="273" t="s">
        <v>786</v>
      </c>
      <c r="G151" s="273" t="s">
        <v>786</v>
      </c>
      <c r="H151" s="273" t="s">
        <v>786</v>
      </c>
      <c r="I151" s="274">
        <v>4.75</v>
      </c>
      <c r="J151" s="273" t="s">
        <v>804</v>
      </c>
      <c r="K151" s="273" t="s">
        <v>805</v>
      </c>
      <c r="L151" s="274">
        <v>4</v>
      </c>
      <c r="M151" s="273" t="s">
        <v>910</v>
      </c>
      <c r="N151" s="273" t="s">
        <v>788</v>
      </c>
      <c r="O151" s="273"/>
      <c r="P151" s="273"/>
      <c r="Q151" s="273"/>
      <c r="R151" s="273"/>
      <c r="S151" s="273" t="s">
        <v>790</v>
      </c>
      <c r="T151" s="273"/>
      <c r="U151" s="273" t="s">
        <v>791</v>
      </c>
      <c r="V151" s="273"/>
      <c r="W151" s="273"/>
      <c r="X151" s="273" t="s">
        <v>1463</v>
      </c>
      <c r="Y151" s="273" t="s">
        <v>1464</v>
      </c>
      <c r="Z151" s="273"/>
      <c r="AA151" s="273"/>
      <c r="AB151" s="273"/>
      <c r="AC151" s="273"/>
      <c r="AD151" s="273"/>
      <c r="AE151" s="273"/>
      <c r="AF151" s="273" t="s">
        <v>794</v>
      </c>
      <c r="AG151" s="273" t="s">
        <v>795</v>
      </c>
      <c r="AH151" s="273" t="s">
        <v>786</v>
      </c>
      <c r="AI151" s="273"/>
      <c r="AJ151" s="273"/>
      <c r="AK151" s="273" t="s">
        <v>796</v>
      </c>
      <c r="AL151" s="273" t="s">
        <v>2496</v>
      </c>
      <c r="AM151" s="273" t="s">
        <v>797</v>
      </c>
      <c r="AN151" s="273" t="s">
        <v>43</v>
      </c>
      <c r="AO151" s="273"/>
      <c r="AP151" s="273"/>
      <c r="AQ151" s="273"/>
      <c r="AR151" s="273"/>
      <c r="AS151" s="273" t="s">
        <v>1467</v>
      </c>
      <c r="AT151" s="274">
        <v>1000000</v>
      </c>
      <c r="AU151" s="274">
        <v>4.75</v>
      </c>
      <c r="AV151" s="273" t="s">
        <v>2497</v>
      </c>
      <c r="AW151" s="273"/>
      <c r="AX151" s="274">
        <v>4</v>
      </c>
      <c r="AY151" s="273"/>
      <c r="AZ151" s="273" t="s">
        <v>910</v>
      </c>
      <c r="BA151" s="273" t="s">
        <v>1468</v>
      </c>
      <c r="BB151" s="273" t="s">
        <v>1457</v>
      </c>
      <c r="BC151" s="273" t="s">
        <v>2497</v>
      </c>
      <c r="BD151" s="273"/>
      <c r="BE151" s="273" t="s">
        <v>2497</v>
      </c>
      <c r="BF151" s="273"/>
      <c r="BG151" s="273" t="s">
        <v>2498</v>
      </c>
      <c r="BH151" s="273" t="s">
        <v>2499</v>
      </c>
      <c r="BI151" s="273" t="s">
        <v>800</v>
      </c>
      <c r="BJ151" s="273" t="s">
        <v>800</v>
      </c>
      <c r="BK151" s="273" t="s">
        <v>801</v>
      </c>
      <c r="BL151" s="273" t="s">
        <v>802</v>
      </c>
      <c r="BM151" s="273" t="s">
        <v>803</v>
      </c>
      <c r="BN151" s="273"/>
      <c r="BO151" s="273" t="s">
        <v>1932</v>
      </c>
      <c r="BP151" s="273"/>
      <c r="BQ151" s="273"/>
    </row>
    <row r="152" spans="1:69" s="3" customFormat="1" ht="18" customHeight="1">
      <c r="A152" s="273" t="s">
        <v>1797</v>
      </c>
      <c r="B152" s="273" t="s">
        <v>2500</v>
      </c>
      <c r="C152" s="273" t="s">
        <v>2501</v>
      </c>
      <c r="D152" s="273" t="s">
        <v>2502</v>
      </c>
      <c r="E152" s="273" t="s">
        <v>2503</v>
      </c>
      <c r="F152" s="273" t="s">
        <v>1801</v>
      </c>
      <c r="G152" s="273" t="s">
        <v>1506</v>
      </c>
      <c r="H152" s="273" t="s">
        <v>786</v>
      </c>
      <c r="I152" s="274">
        <v>2.1</v>
      </c>
      <c r="J152" s="273" t="s">
        <v>804</v>
      </c>
      <c r="K152" s="273" t="s">
        <v>1802</v>
      </c>
      <c r="L152" s="274">
        <v>4</v>
      </c>
      <c r="M152" s="273" t="s">
        <v>1526</v>
      </c>
      <c r="N152" s="273" t="s">
        <v>788</v>
      </c>
      <c r="O152" s="273"/>
      <c r="P152" s="273"/>
      <c r="Q152" s="273"/>
      <c r="R152" s="273"/>
      <c r="S152" s="273" t="s">
        <v>1487</v>
      </c>
      <c r="T152" s="273"/>
      <c r="U152" s="273" t="s">
        <v>791</v>
      </c>
      <c r="V152" s="273"/>
      <c r="W152" s="273"/>
      <c r="X152" s="273" t="s">
        <v>1463</v>
      </c>
      <c r="Y152" s="273" t="s">
        <v>1464</v>
      </c>
      <c r="Z152" s="273"/>
      <c r="AA152" s="273"/>
      <c r="AB152" s="273"/>
      <c r="AC152" s="273"/>
      <c r="AD152" s="273"/>
      <c r="AE152" s="273"/>
      <c r="AF152" s="273" t="s">
        <v>794</v>
      </c>
      <c r="AG152" s="273" t="s">
        <v>795</v>
      </c>
      <c r="AH152" s="273" t="s">
        <v>786</v>
      </c>
      <c r="AI152" s="273"/>
      <c r="AJ152" s="273"/>
      <c r="AK152" s="273" t="s">
        <v>796</v>
      </c>
      <c r="AL152" s="273" t="s">
        <v>1528</v>
      </c>
      <c r="AM152" s="273" t="s">
        <v>1529</v>
      </c>
      <c r="AN152" s="273" t="s">
        <v>42</v>
      </c>
      <c r="AO152" s="273"/>
      <c r="AP152" s="273"/>
      <c r="AQ152" s="273"/>
      <c r="AR152" s="273"/>
      <c r="AS152" s="273" t="s">
        <v>1806</v>
      </c>
      <c r="AT152" s="274">
        <v>1000000</v>
      </c>
      <c r="AU152" s="274">
        <v>2.1</v>
      </c>
      <c r="AV152" s="273" t="s">
        <v>2481</v>
      </c>
      <c r="AW152" s="273"/>
      <c r="AX152" s="274">
        <v>4</v>
      </c>
      <c r="AY152" s="273"/>
      <c r="AZ152" s="273" t="s">
        <v>1526</v>
      </c>
      <c r="BA152" s="273" t="s">
        <v>1807</v>
      </c>
      <c r="BB152" s="273"/>
      <c r="BC152" s="273" t="s">
        <v>2481</v>
      </c>
      <c r="BD152" s="273"/>
      <c r="BE152" s="273" t="s">
        <v>2481</v>
      </c>
      <c r="BF152" s="273"/>
      <c r="BG152" s="273"/>
      <c r="BH152" s="273" t="s">
        <v>458</v>
      </c>
      <c r="BI152" s="273" t="s">
        <v>800</v>
      </c>
      <c r="BJ152" s="273" t="s">
        <v>800</v>
      </c>
      <c r="BK152" s="273" t="s">
        <v>801</v>
      </c>
      <c r="BL152" s="273" t="s">
        <v>802</v>
      </c>
      <c r="BM152" s="273" t="s">
        <v>1962</v>
      </c>
      <c r="BN152" s="273"/>
      <c r="BO152" s="273" t="s">
        <v>1932</v>
      </c>
      <c r="BP152" s="273"/>
      <c r="BQ152" s="273"/>
    </row>
    <row r="153" spans="1:69" s="3" customFormat="1" ht="18" customHeight="1">
      <c r="A153" s="273" t="s">
        <v>1797</v>
      </c>
      <c r="B153" s="273" t="s">
        <v>2500</v>
      </c>
      <c r="C153" s="273" t="s">
        <v>2504</v>
      </c>
      <c r="D153" s="273" t="s">
        <v>2502</v>
      </c>
      <c r="E153" s="273" t="s">
        <v>2503</v>
      </c>
      <c r="F153" s="273" t="s">
        <v>1801</v>
      </c>
      <c r="G153" s="273" t="s">
        <v>1506</v>
      </c>
      <c r="H153" s="273" t="s">
        <v>786</v>
      </c>
      <c r="I153" s="274">
        <v>2.63</v>
      </c>
      <c r="J153" s="273" t="s">
        <v>804</v>
      </c>
      <c r="K153" s="273" t="s">
        <v>1802</v>
      </c>
      <c r="L153" s="274">
        <v>4</v>
      </c>
      <c r="M153" s="273" t="s">
        <v>1526</v>
      </c>
      <c r="N153" s="273" t="s">
        <v>788</v>
      </c>
      <c r="O153" s="273"/>
      <c r="P153" s="273"/>
      <c r="Q153" s="273"/>
      <c r="R153" s="273"/>
      <c r="S153" s="273" t="s">
        <v>1487</v>
      </c>
      <c r="T153" s="273"/>
      <c r="U153" s="273" t="s">
        <v>791</v>
      </c>
      <c r="V153" s="274">
        <v>100</v>
      </c>
      <c r="W153" s="273"/>
      <c r="X153" s="273" t="s">
        <v>1463</v>
      </c>
      <c r="Y153" s="273" t="s">
        <v>1464</v>
      </c>
      <c r="Z153" s="273"/>
      <c r="AA153" s="273"/>
      <c r="AB153" s="273"/>
      <c r="AC153" s="273"/>
      <c r="AD153" s="273"/>
      <c r="AE153" s="273"/>
      <c r="AF153" s="273" t="s">
        <v>794</v>
      </c>
      <c r="AG153" s="273" t="s">
        <v>795</v>
      </c>
      <c r="AH153" s="273" t="s">
        <v>786</v>
      </c>
      <c r="AI153" s="273"/>
      <c r="AJ153" s="273"/>
      <c r="AK153" s="273" t="s">
        <v>796</v>
      </c>
      <c r="AL153" s="273" t="s">
        <v>1528</v>
      </c>
      <c r="AM153" s="273" t="s">
        <v>1529</v>
      </c>
      <c r="AN153" s="273" t="s">
        <v>42</v>
      </c>
      <c r="AO153" s="273"/>
      <c r="AP153" s="273"/>
      <c r="AQ153" s="273"/>
      <c r="AR153" s="273"/>
      <c r="AS153" s="273" t="s">
        <v>1806</v>
      </c>
      <c r="AT153" s="274">
        <v>1000000</v>
      </c>
      <c r="AU153" s="274">
        <v>2.63</v>
      </c>
      <c r="AV153" s="273" t="s">
        <v>2481</v>
      </c>
      <c r="AW153" s="273"/>
      <c r="AX153" s="274">
        <v>4</v>
      </c>
      <c r="AY153" s="273"/>
      <c r="AZ153" s="273" t="s">
        <v>1526</v>
      </c>
      <c r="BA153" s="273" t="s">
        <v>1807</v>
      </c>
      <c r="BB153" s="273"/>
      <c r="BC153" s="273" t="s">
        <v>2481</v>
      </c>
      <c r="BD153" s="273"/>
      <c r="BE153" s="273" t="s">
        <v>2481</v>
      </c>
      <c r="BF153" s="273"/>
      <c r="BG153" s="273"/>
      <c r="BH153" s="273" t="s">
        <v>458</v>
      </c>
      <c r="BI153" s="273" t="s">
        <v>800</v>
      </c>
      <c r="BJ153" s="273" t="s">
        <v>800</v>
      </c>
      <c r="BK153" s="273" t="s">
        <v>801</v>
      </c>
      <c r="BL153" s="273" t="s">
        <v>802</v>
      </c>
      <c r="BM153" s="273" t="s">
        <v>1962</v>
      </c>
      <c r="BN153" s="273"/>
      <c r="BO153" s="273" t="s">
        <v>1932</v>
      </c>
      <c r="BP153" s="273"/>
      <c r="BQ153" s="273"/>
    </row>
    <row r="154" spans="1:69" s="3" customFormat="1" ht="18" customHeight="1">
      <c r="A154" s="273" t="s">
        <v>1797</v>
      </c>
      <c r="B154" s="273" t="s">
        <v>2505</v>
      </c>
      <c r="C154" s="273" t="s">
        <v>2506</v>
      </c>
      <c r="D154" s="273" t="s">
        <v>2507</v>
      </c>
      <c r="E154" s="273" t="s">
        <v>2508</v>
      </c>
      <c r="F154" s="273" t="s">
        <v>1801</v>
      </c>
      <c r="G154" s="273" t="s">
        <v>1506</v>
      </c>
      <c r="H154" s="273" t="s">
        <v>786</v>
      </c>
      <c r="I154" s="274">
        <v>3.1</v>
      </c>
      <c r="J154" s="273" t="s">
        <v>804</v>
      </c>
      <c r="K154" s="273" t="s">
        <v>1762</v>
      </c>
      <c r="L154" s="274">
        <v>4</v>
      </c>
      <c r="M154" s="273" t="s">
        <v>1587</v>
      </c>
      <c r="N154" s="273" t="s">
        <v>788</v>
      </c>
      <c r="O154" s="273"/>
      <c r="P154" s="273"/>
      <c r="Q154" s="273"/>
      <c r="R154" s="273"/>
      <c r="S154" s="273" t="s">
        <v>1487</v>
      </c>
      <c r="T154" s="273"/>
      <c r="U154" s="273" t="s">
        <v>791</v>
      </c>
      <c r="V154" s="273"/>
      <c r="W154" s="273"/>
      <c r="X154" s="273" t="s">
        <v>1463</v>
      </c>
      <c r="Y154" s="273" t="s">
        <v>1464</v>
      </c>
      <c r="Z154" s="273"/>
      <c r="AA154" s="273"/>
      <c r="AB154" s="273"/>
      <c r="AC154" s="273"/>
      <c r="AD154" s="273"/>
      <c r="AE154" s="273"/>
      <c r="AF154" s="273" t="s">
        <v>794</v>
      </c>
      <c r="AG154" s="273" t="s">
        <v>795</v>
      </c>
      <c r="AH154" s="273" t="s">
        <v>786</v>
      </c>
      <c r="AI154" s="273"/>
      <c r="AJ154" s="273"/>
      <c r="AK154" s="273" t="s">
        <v>796</v>
      </c>
      <c r="AL154" s="273" t="s">
        <v>1588</v>
      </c>
      <c r="AM154" s="273" t="s">
        <v>1529</v>
      </c>
      <c r="AN154" s="273" t="s">
        <v>42</v>
      </c>
      <c r="AO154" s="273"/>
      <c r="AP154" s="273"/>
      <c r="AQ154" s="273"/>
      <c r="AR154" s="273"/>
      <c r="AS154" s="273" t="s">
        <v>1806</v>
      </c>
      <c r="AT154" s="274">
        <v>1000000</v>
      </c>
      <c r="AU154" s="274">
        <v>3.1</v>
      </c>
      <c r="AV154" s="273" t="s">
        <v>2509</v>
      </c>
      <c r="AW154" s="273"/>
      <c r="AX154" s="274">
        <v>4</v>
      </c>
      <c r="AY154" s="273"/>
      <c r="AZ154" s="273" t="s">
        <v>1587</v>
      </c>
      <c r="BA154" s="273" t="s">
        <v>1807</v>
      </c>
      <c r="BB154" s="273"/>
      <c r="BC154" s="273" t="s">
        <v>2509</v>
      </c>
      <c r="BD154" s="273"/>
      <c r="BE154" s="273" t="s">
        <v>2509</v>
      </c>
      <c r="BF154" s="273"/>
      <c r="BG154" s="273"/>
      <c r="BH154" s="273" t="s">
        <v>458</v>
      </c>
      <c r="BI154" s="273" t="s">
        <v>800</v>
      </c>
      <c r="BJ154" s="273" t="s">
        <v>800</v>
      </c>
      <c r="BK154" s="273" t="s">
        <v>801</v>
      </c>
      <c r="BL154" s="273" t="s">
        <v>802</v>
      </c>
      <c r="BM154" s="273" t="s">
        <v>1962</v>
      </c>
      <c r="BN154" s="273"/>
      <c r="BO154" s="273" t="s">
        <v>1932</v>
      </c>
      <c r="BP154" s="273"/>
      <c r="BQ154" s="273"/>
    </row>
    <row r="155" spans="1:69" s="3" customFormat="1" ht="18" customHeight="1">
      <c r="A155" s="273" t="s">
        <v>785</v>
      </c>
      <c r="B155" s="273" t="s">
        <v>2510</v>
      </c>
      <c r="C155" s="273" t="s">
        <v>2511</v>
      </c>
      <c r="D155" s="273" t="s">
        <v>2507</v>
      </c>
      <c r="E155" s="273" t="s">
        <v>2512</v>
      </c>
      <c r="F155" s="273" t="s">
        <v>786</v>
      </c>
      <c r="G155" s="273" t="s">
        <v>786</v>
      </c>
      <c r="H155" s="273" t="s">
        <v>786</v>
      </c>
      <c r="I155" s="274">
        <v>0.08</v>
      </c>
      <c r="J155" s="273" t="s">
        <v>804</v>
      </c>
      <c r="K155" s="273" t="s">
        <v>805</v>
      </c>
      <c r="L155" s="274">
        <v>4.1500000000000004</v>
      </c>
      <c r="M155" s="273" t="s">
        <v>1617</v>
      </c>
      <c r="N155" s="273" t="s">
        <v>788</v>
      </c>
      <c r="O155" s="273"/>
      <c r="P155" s="273"/>
      <c r="Q155" s="273"/>
      <c r="R155" s="273" t="s">
        <v>789</v>
      </c>
      <c r="S155" s="273" t="s">
        <v>790</v>
      </c>
      <c r="T155" s="273"/>
      <c r="U155" s="273" t="s">
        <v>791</v>
      </c>
      <c r="V155" s="274">
        <v>100</v>
      </c>
      <c r="W155" s="273"/>
      <c r="X155" s="273" t="s">
        <v>792</v>
      </c>
      <c r="Y155" s="273"/>
      <c r="Z155" s="273"/>
      <c r="AA155" s="273"/>
      <c r="AB155" s="273"/>
      <c r="AC155" s="273"/>
      <c r="AD155" s="273"/>
      <c r="AE155" s="273"/>
      <c r="AF155" s="273" t="s">
        <v>794</v>
      </c>
      <c r="AG155" s="273" t="s">
        <v>795</v>
      </c>
      <c r="AH155" s="273" t="s">
        <v>786</v>
      </c>
      <c r="AI155" s="273"/>
      <c r="AJ155" s="273"/>
      <c r="AK155" s="273" t="s">
        <v>796</v>
      </c>
      <c r="AL155" s="273" t="s">
        <v>2513</v>
      </c>
      <c r="AM155" s="273" t="s">
        <v>797</v>
      </c>
      <c r="AN155" s="273" t="s">
        <v>43</v>
      </c>
      <c r="AO155" s="273"/>
      <c r="AP155" s="273"/>
      <c r="AQ155" s="273"/>
      <c r="AR155" s="273"/>
      <c r="AS155" s="273" t="s">
        <v>798</v>
      </c>
      <c r="AT155" s="274">
        <v>8000000</v>
      </c>
      <c r="AU155" s="274">
        <v>0.08</v>
      </c>
      <c r="AV155" s="273" t="s">
        <v>2514</v>
      </c>
      <c r="AW155" s="273"/>
      <c r="AX155" s="274">
        <v>4.1500000000000004</v>
      </c>
      <c r="AY155" s="273"/>
      <c r="AZ155" s="273" t="s">
        <v>1617</v>
      </c>
      <c r="BA155" s="273" t="s">
        <v>799</v>
      </c>
      <c r="BB155" s="273" t="s">
        <v>785</v>
      </c>
      <c r="BC155" s="273" t="s">
        <v>2514</v>
      </c>
      <c r="BD155" s="273"/>
      <c r="BE155" s="273" t="s">
        <v>2514</v>
      </c>
      <c r="BF155" s="273"/>
      <c r="BG155" s="273"/>
      <c r="BH155" s="273" t="s">
        <v>458</v>
      </c>
      <c r="BI155" s="273" t="s">
        <v>800</v>
      </c>
      <c r="BJ155" s="273" t="s">
        <v>800</v>
      </c>
      <c r="BK155" s="273" t="s">
        <v>801</v>
      </c>
      <c r="BL155" s="273" t="s">
        <v>802</v>
      </c>
      <c r="BM155" s="273" t="s">
        <v>803</v>
      </c>
      <c r="BN155" s="273"/>
      <c r="BO155" s="273" t="s">
        <v>1932</v>
      </c>
      <c r="BP155" s="273"/>
      <c r="BQ155" s="273"/>
    </row>
    <row r="156" spans="1:69" s="3" customFormat="1" ht="18" customHeight="1">
      <c r="A156" s="273" t="s">
        <v>1921</v>
      </c>
      <c r="B156" s="273" t="s">
        <v>2515</v>
      </c>
      <c r="C156" s="273" t="s">
        <v>2516</v>
      </c>
      <c r="D156" s="273" t="s">
        <v>2507</v>
      </c>
      <c r="E156" s="273" t="s">
        <v>2517</v>
      </c>
      <c r="F156" s="273" t="s">
        <v>1524</v>
      </c>
      <c r="G156" s="273" t="s">
        <v>1926</v>
      </c>
      <c r="H156" s="273" t="s">
        <v>786</v>
      </c>
      <c r="I156" s="274">
        <v>18</v>
      </c>
      <c r="J156" s="273" t="s">
        <v>599</v>
      </c>
      <c r="K156" s="273" t="s">
        <v>805</v>
      </c>
      <c r="L156" s="274">
        <v>3.9</v>
      </c>
      <c r="M156" s="273" t="s">
        <v>1630</v>
      </c>
      <c r="N156" s="273" t="s">
        <v>788</v>
      </c>
      <c r="O156" s="273"/>
      <c r="P156" s="273"/>
      <c r="Q156" s="273"/>
      <c r="R156" s="273" t="s">
        <v>789</v>
      </c>
      <c r="S156" s="273" t="s">
        <v>790</v>
      </c>
      <c r="T156" s="273"/>
      <c r="U156" s="273" t="s">
        <v>791</v>
      </c>
      <c r="V156" s="274">
        <v>100</v>
      </c>
      <c r="W156" s="273"/>
      <c r="X156" s="273" t="s">
        <v>792</v>
      </c>
      <c r="Y156" s="273"/>
      <c r="Z156" s="273"/>
      <c r="AA156" s="273"/>
      <c r="AB156" s="273"/>
      <c r="AC156" s="273"/>
      <c r="AD156" s="273"/>
      <c r="AE156" s="273" t="s">
        <v>1928</v>
      </c>
      <c r="AF156" s="273" t="s">
        <v>794</v>
      </c>
      <c r="AG156" s="273" t="s">
        <v>795</v>
      </c>
      <c r="AH156" s="273" t="s">
        <v>786</v>
      </c>
      <c r="AI156" s="273"/>
      <c r="AJ156" s="273"/>
      <c r="AK156" s="273" t="s">
        <v>796</v>
      </c>
      <c r="AL156" s="273" t="s">
        <v>2518</v>
      </c>
      <c r="AM156" s="273" t="s">
        <v>1529</v>
      </c>
      <c r="AN156" s="273" t="s">
        <v>42</v>
      </c>
      <c r="AO156" s="273"/>
      <c r="AP156" s="273"/>
      <c r="AQ156" s="273"/>
      <c r="AR156" s="273" t="s">
        <v>2519</v>
      </c>
      <c r="AS156" s="273" t="s">
        <v>1930</v>
      </c>
      <c r="AT156" s="274">
        <v>10000</v>
      </c>
      <c r="AU156" s="274">
        <v>18</v>
      </c>
      <c r="AV156" s="273" t="s">
        <v>2520</v>
      </c>
      <c r="AW156" s="273" t="s">
        <v>1522</v>
      </c>
      <c r="AX156" s="274">
        <v>3.9</v>
      </c>
      <c r="AY156" s="273"/>
      <c r="AZ156" s="273" t="s">
        <v>1630</v>
      </c>
      <c r="BA156" s="273" t="s">
        <v>2521</v>
      </c>
      <c r="BB156" s="273" t="s">
        <v>1921</v>
      </c>
      <c r="BC156" s="273" t="s">
        <v>2520</v>
      </c>
      <c r="BD156" s="273" t="s">
        <v>2522</v>
      </c>
      <c r="BE156" s="273" t="s">
        <v>2520</v>
      </c>
      <c r="BF156" s="273" t="s">
        <v>2523</v>
      </c>
      <c r="BG156" s="273"/>
      <c r="BH156" s="273" t="s">
        <v>1928</v>
      </c>
      <c r="BI156" s="273" t="s">
        <v>800</v>
      </c>
      <c r="BJ156" s="273" t="s">
        <v>800</v>
      </c>
      <c r="BK156" s="273" t="s">
        <v>801</v>
      </c>
      <c r="BL156" s="273" t="s">
        <v>802</v>
      </c>
      <c r="BM156" s="273" t="s">
        <v>827</v>
      </c>
      <c r="BN156" s="273"/>
      <c r="BO156" s="273" t="s">
        <v>1932</v>
      </c>
      <c r="BP156" s="273"/>
      <c r="BQ156" s="273"/>
    </row>
    <row r="157" spans="1:69" s="3" customFormat="1" ht="18" customHeight="1">
      <c r="A157" s="273" t="s">
        <v>1797</v>
      </c>
      <c r="B157" s="273" t="s">
        <v>2524</v>
      </c>
      <c r="C157" s="273" t="s">
        <v>2525</v>
      </c>
      <c r="D157" s="273" t="s">
        <v>2526</v>
      </c>
      <c r="E157" s="273" t="s">
        <v>2527</v>
      </c>
      <c r="F157" s="273" t="s">
        <v>1801</v>
      </c>
      <c r="G157" s="273" t="s">
        <v>1506</v>
      </c>
      <c r="H157" s="273" t="s">
        <v>786</v>
      </c>
      <c r="I157" s="274">
        <v>5</v>
      </c>
      <c r="J157" s="273" t="s">
        <v>804</v>
      </c>
      <c r="K157" s="273" t="s">
        <v>1872</v>
      </c>
      <c r="L157" s="274">
        <v>4</v>
      </c>
      <c r="M157" s="273" t="s">
        <v>1578</v>
      </c>
      <c r="N157" s="273" t="s">
        <v>788</v>
      </c>
      <c r="O157" s="273"/>
      <c r="P157" s="273"/>
      <c r="Q157" s="273"/>
      <c r="R157" s="273"/>
      <c r="S157" s="273" t="s">
        <v>1487</v>
      </c>
      <c r="T157" s="273"/>
      <c r="U157" s="273" t="s">
        <v>791</v>
      </c>
      <c r="V157" s="274">
        <v>100</v>
      </c>
      <c r="W157" s="273"/>
      <c r="X157" s="273" t="s">
        <v>1463</v>
      </c>
      <c r="Y157" s="273" t="s">
        <v>1464</v>
      </c>
      <c r="Z157" s="273"/>
      <c r="AA157" s="273"/>
      <c r="AB157" s="273"/>
      <c r="AC157" s="273"/>
      <c r="AD157" s="273"/>
      <c r="AE157" s="273"/>
      <c r="AF157" s="273" t="s">
        <v>794</v>
      </c>
      <c r="AG157" s="273" t="s">
        <v>795</v>
      </c>
      <c r="AH157" s="273" t="s">
        <v>786</v>
      </c>
      <c r="AI157" s="273"/>
      <c r="AJ157" s="273"/>
      <c r="AK157" s="273" t="s">
        <v>796</v>
      </c>
      <c r="AL157" s="273" t="s">
        <v>1580</v>
      </c>
      <c r="AM157" s="273" t="s">
        <v>1529</v>
      </c>
      <c r="AN157" s="273" t="s">
        <v>42</v>
      </c>
      <c r="AO157" s="273"/>
      <c r="AP157" s="273"/>
      <c r="AQ157" s="273"/>
      <c r="AR157" s="273"/>
      <c r="AS157" s="273" t="s">
        <v>1806</v>
      </c>
      <c r="AT157" s="274">
        <v>1000000</v>
      </c>
      <c r="AU157" s="274">
        <v>5</v>
      </c>
      <c r="AV157" s="273" t="s">
        <v>2489</v>
      </c>
      <c r="AW157" s="273"/>
      <c r="AX157" s="274">
        <v>4</v>
      </c>
      <c r="AY157" s="273"/>
      <c r="AZ157" s="273" t="s">
        <v>1578</v>
      </c>
      <c r="BA157" s="273" t="s">
        <v>1807</v>
      </c>
      <c r="BB157" s="273"/>
      <c r="BC157" s="273" t="s">
        <v>2489</v>
      </c>
      <c r="BD157" s="273"/>
      <c r="BE157" s="273" t="s">
        <v>2489</v>
      </c>
      <c r="BF157" s="273"/>
      <c r="BG157" s="273"/>
      <c r="BH157" s="273" t="s">
        <v>458</v>
      </c>
      <c r="BI157" s="273" t="s">
        <v>800</v>
      </c>
      <c r="BJ157" s="273" t="s">
        <v>800</v>
      </c>
      <c r="BK157" s="273" t="s">
        <v>801</v>
      </c>
      <c r="BL157" s="273" t="s">
        <v>802</v>
      </c>
      <c r="BM157" s="273" t="s">
        <v>1962</v>
      </c>
      <c r="BN157" s="273"/>
      <c r="BO157" s="273" t="s">
        <v>1932</v>
      </c>
      <c r="BP157" s="273"/>
      <c r="BQ157" s="273"/>
    </row>
    <row r="158" spans="1:69" s="3" customFormat="1" ht="18" customHeight="1">
      <c r="A158" s="273" t="s">
        <v>1797</v>
      </c>
      <c r="B158" s="273" t="s">
        <v>2528</v>
      </c>
      <c r="C158" s="273" t="s">
        <v>2529</v>
      </c>
      <c r="D158" s="273" t="s">
        <v>2526</v>
      </c>
      <c r="E158" s="273" t="s">
        <v>2530</v>
      </c>
      <c r="F158" s="273" t="s">
        <v>1801</v>
      </c>
      <c r="G158" s="273" t="s">
        <v>1506</v>
      </c>
      <c r="H158" s="273" t="s">
        <v>786</v>
      </c>
      <c r="I158" s="274">
        <v>2.15</v>
      </c>
      <c r="J158" s="273" t="s">
        <v>804</v>
      </c>
      <c r="K158" s="273" t="s">
        <v>1802</v>
      </c>
      <c r="L158" s="274">
        <v>4.05</v>
      </c>
      <c r="M158" s="273" t="s">
        <v>1578</v>
      </c>
      <c r="N158" s="273" t="s">
        <v>788</v>
      </c>
      <c r="O158" s="273"/>
      <c r="P158" s="273"/>
      <c r="Q158" s="273"/>
      <c r="R158" s="273"/>
      <c r="S158" s="273" t="s">
        <v>1487</v>
      </c>
      <c r="T158" s="273"/>
      <c r="U158" s="273" t="s">
        <v>791</v>
      </c>
      <c r="V158" s="274">
        <v>100</v>
      </c>
      <c r="W158" s="273"/>
      <c r="X158" s="273" t="s">
        <v>1463</v>
      </c>
      <c r="Y158" s="273" t="s">
        <v>1464</v>
      </c>
      <c r="Z158" s="273"/>
      <c r="AA158" s="273"/>
      <c r="AB158" s="273"/>
      <c r="AC158" s="273"/>
      <c r="AD158" s="273"/>
      <c r="AE158" s="273"/>
      <c r="AF158" s="273" t="s">
        <v>794</v>
      </c>
      <c r="AG158" s="273" t="s">
        <v>795</v>
      </c>
      <c r="AH158" s="273" t="s">
        <v>786</v>
      </c>
      <c r="AI158" s="273"/>
      <c r="AJ158" s="273"/>
      <c r="AK158" s="273" t="s">
        <v>796</v>
      </c>
      <c r="AL158" s="273" t="s">
        <v>1580</v>
      </c>
      <c r="AM158" s="273" t="s">
        <v>1529</v>
      </c>
      <c r="AN158" s="273" t="s">
        <v>42</v>
      </c>
      <c r="AO158" s="273"/>
      <c r="AP158" s="273"/>
      <c r="AQ158" s="273"/>
      <c r="AR158" s="273"/>
      <c r="AS158" s="273" t="s">
        <v>1806</v>
      </c>
      <c r="AT158" s="274">
        <v>1000000</v>
      </c>
      <c r="AU158" s="274">
        <v>2.15</v>
      </c>
      <c r="AV158" s="273" t="s">
        <v>2520</v>
      </c>
      <c r="AW158" s="273"/>
      <c r="AX158" s="274">
        <v>4.05</v>
      </c>
      <c r="AY158" s="273"/>
      <c r="AZ158" s="273" t="s">
        <v>1578</v>
      </c>
      <c r="BA158" s="273" t="s">
        <v>1807</v>
      </c>
      <c r="BB158" s="273"/>
      <c r="BC158" s="273" t="s">
        <v>2520</v>
      </c>
      <c r="BD158" s="273"/>
      <c r="BE158" s="273" t="s">
        <v>2520</v>
      </c>
      <c r="BF158" s="273"/>
      <c r="BG158" s="273"/>
      <c r="BH158" s="273" t="s">
        <v>458</v>
      </c>
      <c r="BI158" s="273" t="s">
        <v>800</v>
      </c>
      <c r="BJ158" s="273" t="s">
        <v>800</v>
      </c>
      <c r="BK158" s="273" t="s">
        <v>801</v>
      </c>
      <c r="BL158" s="273" t="s">
        <v>802</v>
      </c>
      <c r="BM158" s="273" t="s">
        <v>1962</v>
      </c>
      <c r="BN158" s="273"/>
      <c r="BO158" s="273" t="s">
        <v>1932</v>
      </c>
      <c r="BP158" s="273"/>
      <c r="BQ158" s="273"/>
    </row>
    <row r="159" spans="1:69" s="3" customFormat="1" ht="18" customHeight="1">
      <c r="A159" s="273" t="s">
        <v>1797</v>
      </c>
      <c r="B159" s="273" t="s">
        <v>2531</v>
      </c>
      <c r="C159" s="273" t="s">
        <v>2532</v>
      </c>
      <c r="D159" s="273" t="s">
        <v>2533</v>
      </c>
      <c r="E159" s="273" t="s">
        <v>2534</v>
      </c>
      <c r="F159" s="273" t="s">
        <v>1801</v>
      </c>
      <c r="G159" s="273" t="s">
        <v>1506</v>
      </c>
      <c r="H159" s="273" t="s">
        <v>786</v>
      </c>
      <c r="I159" s="274">
        <v>2</v>
      </c>
      <c r="J159" s="273" t="s">
        <v>804</v>
      </c>
      <c r="K159" s="273" t="s">
        <v>1802</v>
      </c>
      <c r="L159" s="274">
        <v>4.04</v>
      </c>
      <c r="M159" s="273" t="s">
        <v>1578</v>
      </c>
      <c r="N159" s="273" t="s">
        <v>788</v>
      </c>
      <c r="O159" s="273"/>
      <c r="P159" s="273"/>
      <c r="Q159" s="273"/>
      <c r="R159" s="273"/>
      <c r="S159" s="273" t="s">
        <v>1487</v>
      </c>
      <c r="T159" s="273"/>
      <c r="U159" s="273" t="s">
        <v>791</v>
      </c>
      <c r="V159" s="273"/>
      <c r="W159" s="273"/>
      <c r="X159" s="273" t="s">
        <v>1463</v>
      </c>
      <c r="Y159" s="273" t="s">
        <v>1464</v>
      </c>
      <c r="Z159" s="273"/>
      <c r="AA159" s="273"/>
      <c r="AB159" s="273"/>
      <c r="AC159" s="273"/>
      <c r="AD159" s="273"/>
      <c r="AE159" s="273"/>
      <c r="AF159" s="273" t="s">
        <v>794</v>
      </c>
      <c r="AG159" s="273" t="s">
        <v>795</v>
      </c>
      <c r="AH159" s="273" t="s">
        <v>786</v>
      </c>
      <c r="AI159" s="273"/>
      <c r="AJ159" s="273"/>
      <c r="AK159" s="273" t="s">
        <v>796</v>
      </c>
      <c r="AL159" s="273" t="s">
        <v>1580</v>
      </c>
      <c r="AM159" s="273" t="s">
        <v>1529</v>
      </c>
      <c r="AN159" s="273" t="s">
        <v>42</v>
      </c>
      <c r="AO159" s="273"/>
      <c r="AP159" s="273"/>
      <c r="AQ159" s="273"/>
      <c r="AR159" s="273"/>
      <c r="AS159" s="273" t="s">
        <v>1806</v>
      </c>
      <c r="AT159" s="274">
        <v>1000000</v>
      </c>
      <c r="AU159" s="274">
        <v>2</v>
      </c>
      <c r="AV159" s="273" t="s">
        <v>2520</v>
      </c>
      <c r="AW159" s="273"/>
      <c r="AX159" s="274">
        <v>4.04</v>
      </c>
      <c r="AY159" s="273"/>
      <c r="AZ159" s="273" t="s">
        <v>1578</v>
      </c>
      <c r="BA159" s="273" t="s">
        <v>1807</v>
      </c>
      <c r="BB159" s="273"/>
      <c r="BC159" s="273" t="s">
        <v>2520</v>
      </c>
      <c r="BD159" s="273"/>
      <c r="BE159" s="273" t="s">
        <v>2520</v>
      </c>
      <c r="BF159" s="273"/>
      <c r="BG159" s="273"/>
      <c r="BH159" s="273" t="s">
        <v>458</v>
      </c>
      <c r="BI159" s="273" t="s">
        <v>800</v>
      </c>
      <c r="BJ159" s="273" t="s">
        <v>800</v>
      </c>
      <c r="BK159" s="273" t="s">
        <v>801</v>
      </c>
      <c r="BL159" s="273" t="s">
        <v>802</v>
      </c>
      <c r="BM159" s="273" t="s">
        <v>1962</v>
      </c>
      <c r="BN159" s="273"/>
      <c r="BO159" s="273" t="s">
        <v>1932</v>
      </c>
      <c r="BP159" s="273"/>
      <c r="BQ159" s="273"/>
    </row>
    <row r="160" spans="1:69" s="3" customFormat="1" ht="18" customHeight="1">
      <c r="A160" s="273" t="s">
        <v>1797</v>
      </c>
      <c r="B160" s="273" t="s">
        <v>2524</v>
      </c>
      <c r="C160" s="273" t="s">
        <v>2535</v>
      </c>
      <c r="D160" s="273" t="s">
        <v>2533</v>
      </c>
      <c r="E160" s="273" t="s">
        <v>2527</v>
      </c>
      <c r="F160" s="273" t="s">
        <v>1801</v>
      </c>
      <c r="G160" s="273" t="s">
        <v>1506</v>
      </c>
      <c r="H160" s="273" t="s">
        <v>786</v>
      </c>
      <c r="I160" s="274">
        <v>3.56</v>
      </c>
      <c r="J160" s="273" t="s">
        <v>804</v>
      </c>
      <c r="K160" s="273" t="s">
        <v>1802</v>
      </c>
      <c r="L160" s="274">
        <v>4</v>
      </c>
      <c r="M160" s="273" t="s">
        <v>1578</v>
      </c>
      <c r="N160" s="273" t="s">
        <v>788</v>
      </c>
      <c r="O160" s="273"/>
      <c r="P160" s="273"/>
      <c r="Q160" s="273"/>
      <c r="R160" s="273" t="s">
        <v>789</v>
      </c>
      <c r="S160" s="273" t="s">
        <v>1487</v>
      </c>
      <c r="T160" s="273"/>
      <c r="U160" s="273" t="s">
        <v>791</v>
      </c>
      <c r="V160" s="274">
        <v>100</v>
      </c>
      <c r="W160" s="273"/>
      <c r="X160" s="273" t="s">
        <v>1463</v>
      </c>
      <c r="Y160" s="273" t="s">
        <v>1464</v>
      </c>
      <c r="Z160" s="273"/>
      <c r="AA160" s="273"/>
      <c r="AB160" s="273"/>
      <c r="AC160" s="273"/>
      <c r="AD160" s="273"/>
      <c r="AE160" s="273"/>
      <c r="AF160" s="273" t="s">
        <v>794</v>
      </c>
      <c r="AG160" s="273" t="s">
        <v>795</v>
      </c>
      <c r="AH160" s="273" t="s">
        <v>786</v>
      </c>
      <c r="AI160" s="273"/>
      <c r="AJ160" s="273"/>
      <c r="AK160" s="273" t="s">
        <v>796</v>
      </c>
      <c r="AL160" s="273" t="s">
        <v>1580</v>
      </c>
      <c r="AM160" s="273" t="s">
        <v>1529</v>
      </c>
      <c r="AN160" s="273" t="s">
        <v>42</v>
      </c>
      <c r="AO160" s="273"/>
      <c r="AP160" s="273"/>
      <c r="AQ160" s="273"/>
      <c r="AR160" s="273"/>
      <c r="AS160" s="273" t="s">
        <v>1806</v>
      </c>
      <c r="AT160" s="274">
        <v>1000000</v>
      </c>
      <c r="AU160" s="274">
        <v>3.56</v>
      </c>
      <c r="AV160" s="273" t="s">
        <v>2520</v>
      </c>
      <c r="AW160" s="273"/>
      <c r="AX160" s="274">
        <v>4</v>
      </c>
      <c r="AY160" s="273"/>
      <c r="AZ160" s="273" t="s">
        <v>1578</v>
      </c>
      <c r="BA160" s="273" t="s">
        <v>1807</v>
      </c>
      <c r="BB160" s="273"/>
      <c r="BC160" s="273" t="s">
        <v>2520</v>
      </c>
      <c r="BD160" s="273"/>
      <c r="BE160" s="273" t="s">
        <v>2520</v>
      </c>
      <c r="BF160" s="273"/>
      <c r="BG160" s="273"/>
      <c r="BH160" s="273" t="s">
        <v>458</v>
      </c>
      <c r="BI160" s="273" t="s">
        <v>800</v>
      </c>
      <c r="BJ160" s="273" t="s">
        <v>800</v>
      </c>
      <c r="BK160" s="273" t="s">
        <v>801</v>
      </c>
      <c r="BL160" s="273" t="s">
        <v>802</v>
      </c>
      <c r="BM160" s="273" t="s">
        <v>1962</v>
      </c>
      <c r="BN160" s="273"/>
      <c r="BO160" s="273" t="s">
        <v>1932</v>
      </c>
      <c r="BP160" s="273"/>
      <c r="BQ160" s="273"/>
    </row>
    <row r="161" spans="1:69" s="3" customFormat="1" ht="18" customHeight="1">
      <c r="A161" s="273" t="s">
        <v>1797</v>
      </c>
      <c r="B161" s="273" t="s">
        <v>2536</v>
      </c>
      <c r="C161" s="273" t="s">
        <v>2537</v>
      </c>
      <c r="D161" s="273" t="s">
        <v>2533</v>
      </c>
      <c r="E161" s="273" t="s">
        <v>2538</v>
      </c>
      <c r="F161" s="273" t="s">
        <v>1801</v>
      </c>
      <c r="G161" s="273" t="s">
        <v>1506</v>
      </c>
      <c r="H161" s="273" t="s">
        <v>786</v>
      </c>
      <c r="I161" s="274">
        <v>5</v>
      </c>
      <c r="J161" s="273" t="s">
        <v>804</v>
      </c>
      <c r="K161" s="273" t="s">
        <v>1802</v>
      </c>
      <c r="L161" s="274">
        <v>4.0650000000000004</v>
      </c>
      <c r="M161" s="273" t="s">
        <v>1578</v>
      </c>
      <c r="N161" s="273" t="s">
        <v>788</v>
      </c>
      <c r="O161" s="273"/>
      <c r="P161" s="273"/>
      <c r="Q161" s="273"/>
      <c r="R161" s="273"/>
      <c r="S161" s="273" t="s">
        <v>1487</v>
      </c>
      <c r="T161" s="273"/>
      <c r="U161" s="273" t="s">
        <v>791</v>
      </c>
      <c r="V161" s="274">
        <v>100</v>
      </c>
      <c r="W161" s="273"/>
      <c r="X161" s="273" t="s">
        <v>1463</v>
      </c>
      <c r="Y161" s="273" t="s">
        <v>1464</v>
      </c>
      <c r="Z161" s="273"/>
      <c r="AA161" s="273"/>
      <c r="AB161" s="273"/>
      <c r="AC161" s="273"/>
      <c r="AD161" s="273"/>
      <c r="AE161" s="273"/>
      <c r="AF161" s="273" t="s">
        <v>794</v>
      </c>
      <c r="AG161" s="273" t="s">
        <v>795</v>
      </c>
      <c r="AH161" s="273" t="s">
        <v>786</v>
      </c>
      <c r="AI161" s="273"/>
      <c r="AJ161" s="273"/>
      <c r="AK161" s="273" t="s">
        <v>796</v>
      </c>
      <c r="AL161" s="273" t="s">
        <v>1580</v>
      </c>
      <c r="AM161" s="273" t="s">
        <v>1529</v>
      </c>
      <c r="AN161" s="273" t="s">
        <v>42</v>
      </c>
      <c r="AO161" s="273"/>
      <c r="AP161" s="273"/>
      <c r="AQ161" s="273"/>
      <c r="AR161" s="273"/>
      <c r="AS161" s="273" t="s">
        <v>1806</v>
      </c>
      <c r="AT161" s="274">
        <v>1000000</v>
      </c>
      <c r="AU161" s="274">
        <v>5</v>
      </c>
      <c r="AV161" s="273" t="s">
        <v>2520</v>
      </c>
      <c r="AW161" s="273"/>
      <c r="AX161" s="274">
        <v>4.0650000000000004</v>
      </c>
      <c r="AY161" s="273"/>
      <c r="AZ161" s="273" t="s">
        <v>1578</v>
      </c>
      <c r="BA161" s="273" t="s">
        <v>1807</v>
      </c>
      <c r="BB161" s="273"/>
      <c r="BC161" s="273" t="s">
        <v>2520</v>
      </c>
      <c r="BD161" s="273"/>
      <c r="BE161" s="273" t="s">
        <v>2520</v>
      </c>
      <c r="BF161" s="273"/>
      <c r="BG161" s="273"/>
      <c r="BH161" s="273" t="s">
        <v>458</v>
      </c>
      <c r="BI161" s="273" t="s">
        <v>800</v>
      </c>
      <c r="BJ161" s="273" t="s">
        <v>800</v>
      </c>
      <c r="BK161" s="273" t="s">
        <v>801</v>
      </c>
      <c r="BL161" s="273" t="s">
        <v>802</v>
      </c>
      <c r="BM161" s="273" t="s">
        <v>1962</v>
      </c>
      <c r="BN161" s="273"/>
      <c r="BO161" s="273" t="s">
        <v>1932</v>
      </c>
      <c r="BP161" s="273"/>
      <c r="BQ161" s="273"/>
    </row>
    <row r="162" spans="1:69" s="3" customFormat="1" ht="18" customHeight="1">
      <c r="A162" s="273" t="s">
        <v>1797</v>
      </c>
      <c r="B162" s="273" t="s">
        <v>2528</v>
      </c>
      <c r="C162" s="273" t="s">
        <v>2539</v>
      </c>
      <c r="D162" s="273" t="s">
        <v>2533</v>
      </c>
      <c r="E162" s="273" t="s">
        <v>2530</v>
      </c>
      <c r="F162" s="273" t="s">
        <v>1801</v>
      </c>
      <c r="G162" s="273" t="s">
        <v>1506</v>
      </c>
      <c r="H162" s="273" t="s">
        <v>786</v>
      </c>
      <c r="I162" s="274">
        <v>4.5</v>
      </c>
      <c r="J162" s="273" t="s">
        <v>804</v>
      </c>
      <c r="K162" s="273" t="s">
        <v>1802</v>
      </c>
      <c r="L162" s="274">
        <v>4.05</v>
      </c>
      <c r="M162" s="273" t="s">
        <v>1578</v>
      </c>
      <c r="N162" s="273" t="s">
        <v>788</v>
      </c>
      <c r="O162" s="273"/>
      <c r="P162" s="273"/>
      <c r="Q162" s="273"/>
      <c r="R162" s="273"/>
      <c r="S162" s="273" t="s">
        <v>1487</v>
      </c>
      <c r="T162" s="273"/>
      <c r="U162" s="273" t="s">
        <v>791</v>
      </c>
      <c r="V162" s="274">
        <v>100</v>
      </c>
      <c r="W162" s="273"/>
      <c r="X162" s="273" t="s">
        <v>1463</v>
      </c>
      <c r="Y162" s="273" t="s">
        <v>1464</v>
      </c>
      <c r="Z162" s="273"/>
      <c r="AA162" s="273"/>
      <c r="AB162" s="273"/>
      <c r="AC162" s="273"/>
      <c r="AD162" s="273"/>
      <c r="AE162" s="273"/>
      <c r="AF162" s="273" t="s">
        <v>794</v>
      </c>
      <c r="AG162" s="273" t="s">
        <v>795</v>
      </c>
      <c r="AH162" s="273" t="s">
        <v>786</v>
      </c>
      <c r="AI162" s="273"/>
      <c r="AJ162" s="273"/>
      <c r="AK162" s="273" t="s">
        <v>796</v>
      </c>
      <c r="AL162" s="273" t="s">
        <v>1580</v>
      </c>
      <c r="AM162" s="273" t="s">
        <v>1529</v>
      </c>
      <c r="AN162" s="273" t="s">
        <v>42</v>
      </c>
      <c r="AO162" s="273"/>
      <c r="AP162" s="273"/>
      <c r="AQ162" s="273"/>
      <c r="AR162" s="273"/>
      <c r="AS162" s="273" t="s">
        <v>1806</v>
      </c>
      <c r="AT162" s="274">
        <v>1000000</v>
      </c>
      <c r="AU162" s="274">
        <v>4.5</v>
      </c>
      <c r="AV162" s="273" t="s">
        <v>2520</v>
      </c>
      <c r="AW162" s="273"/>
      <c r="AX162" s="274">
        <v>4.05</v>
      </c>
      <c r="AY162" s="273"/>
      <c r="AZ162" s="273" t="s">
        <v>1578</v>
      </c>
      <c r="BA162" s="273" t="s">
        <v>1807</v>
      </c>
      <c r="BB162" s="273"/>
      <c r="BC162" s="273" t="s">
        <v>2520</v>
      </c>
      <c r="BD162" s="273"/>
      <c r="BE162" s="273" t="s">
        <v>2520</v>
      </c>
      <c r="BF162" s="273"/>
      <c r="BG162" s="273"/>
      <c r="BH162" s="273" t="s">
        <v>458</v>
      </c>
      <c r="BI162" s="273" t="s">
        <v>800</v>
      </c>
      <c r="BJ162" s="273" t="s">
        <v>800</v>
      </c>
      <c r="BK162" s="273" t="s">
        <v>801</v>
      </c>
      <c r="BL162" s="273" t="s">
        <v>802</v>
      </c>
      <c r="BM162" s="273" t="s">
        <v>1962</v>
      </c>
      <c r="BN162" s="273"/>
      <c r="BO162" s="273" t="s">
        <v>1932</v>
      </c>
      <c r="BP162" s="273"/>
      <c r="BQ162" s="273"/>
    </row>
    <row r="163" spans="1:69" s="3" customFormat="1" ht="18" customHeight="1">
      <c r="A163" s="273" t="s">
        <v>1797</v>
      </c>
      <c r="B163" s="273" t="s">
        <v>2540</v>
      </c>
      <c r="C163" s="273" t="s">
        <v>2541</v>
      </c>
      <c r="D163" s="273" t="s">
        <v>2542</v>
      </c>
      <c r="E163" s="273" t="s">
        <v>2543</v>
      </c>
      <c r="F163" s="273" t="s">
        <v>1801</v>
      </c>
      <c r="G163" s="273" t="s">
        <v>1506</v>
      </c>
      <c r="H163" s="273" t="s">
        <v>786</v>
      </c>
      <c r="I163" s="274">
        <v>2.15</v>
      </c>
      <c r="J163" s="273" t="s">
        <v>804</v>
      </c>
      <c r="K163" s="273" t="s">
        <v>1802</v>
      </c>
      <c r="L163" s="274">
        <v>4</v>
      </c>
      <c r="M163" s="273" t="s">
        <v>2544</v>
      </c>
      <c r="N163" s="273" t="s">
        <v>788</v>
      </c>
      <c r="O163" s="273"/>
      <c r="P163" s="273"/>
      <c r="Q163" s="273"/>
      <c r="R163" s="273"/>
      <c r="S163" s="273" t="s">
        <v>1487</v>
      </c>
      <c r="T163" s="273"/>
      <c r="U163" s="273" t="s">
        <v>791</v>
      </c>
      <c r="V163" s="274">
        <v>100</v>
      </c>
      <c r="W163" s="273"/>
      <c r="X163" s="273" t="s">
        <v>1463</v>
      </c>
      <c r="Y163" s="273" t="s">
        <v>1464</v>
      </c>
      <c r="Z163" s="273"/>
      <c r="AA163" s="273"/>
      <c r="AB163" s="273"/>
      <c r="AC163" s="273"/>
      <c r="AD163" s="273"/>
      <c r="AE163" s="273"/>
      <c r="AF163" s="273" t="s">
        <v>794</v>
      </c>
      <c r="AG163" s="273" t="s">
        <v>795</v>
      </c>
      <c r="AH163" s="273" t="s">
        <v>786</v>
      </c>
      <c r="AI163" s="273"/>
      <c r="AJ163" s="273"/>
      <c r="AK163" s="273" t="s">
        <v>796</v>
      </c>
      <c r="AL163" s="273" t="s">
        <v>2545</v>
      </c>
      <c r="AM163" s="273" t="s">
        <v>1529</v>
      </c>
      <c r="AN163" s="273" t="s">
        <v>42</v>
      </c>
      <c r="AO163" s="273"/>
      <c r="AP163" s="273"/>
      <c r="AQ163" s="273"/>
      <c r="AR163" s="273"/>
      <c r="AS163" s="273" t="s">
        <v>1806</v>
      </c>
      <c r="AT163" s="274">
        <v>1000000</v>
      </c>
      <c r="AU163" s="274">
        <v>2.15</v>
      </c>
      <c r="AV163" s="273" t="s">
        <v>2514</v>
      </c>
      <c r="AW163" s="273"/>
      <c r="AX163" s="274">
        <v>4</v>
      </c>
      <c r="AY163" s="273"/>
      <c r="AZ163" s="273" t="s">
        <v>2544</v>
      </c>
      <c r="BA163" s="273" t="s">
        <v>1807</v>
      </c>
      <c r="BB163" s="273"/>
      <c r="BC163" s="273" t="s">
        <v>2514</v>
      </c>
      <c r="BD163" s="273"/>
      <c r="BE163" s="273" t="s">
        <v>2514</v>
      </c>
      <c r="BF163" s="273"/>
      <c r="BG163" s="273"/>
      <c r="BH163" s="273" t="s">
        <v>458</v>
      </c>
      <c r="BI163" s="273" t="s">
        <v>800</v>
      </c>
      <c r="BJ163" s="273" t="s">
        <v>800</v>
      </c>
      <c r="BK163" s="273" t="s">
        <v>801</v>
      </c>
      <c r="BL163" s="273" t="s">
        <v>802</v>
      </c>
      <c r="BM163" s="273" t="s">
        <v>1962</v>
      </c>
      <c r="BN163" s="273"/>
      <c r="BO163" s="273" t="s">
        <v>1932</v>
      </c>
      <c r="BP163" s="273"/>
      <c r="BQ163" s="273"/>
    </row>
    <row r="164" spans="1:69" s="3" customFormat="1" ht="18" customHeight="1">
      <c r="A164" s="273" t="s">
        <v>2546</v>
      </c>
      <c r="B164" s="273" t="s">
        <v>2547</v>
      </c>
      <c r="C164" s="273" t="s">
        <v>2548</v>
      </c>
      <c r="D164" s="273" t="s">
        <v>2549</v>
      </c>
      <c r="E164" s="273" t="s">
        <v>2550</v>
      </c>
      <c r="F164" s="273" t="s">
        <v>786</v>
      </c>
      <c r="G164" s="273" t="s">
        <v>786</v>
      </c>
      <c r="H164" s="273" t="s">
        <v>786</v>
      </c>
      <c r="I164" s="274">
        <v>2.1</v>
      </c>
      <c r="J164" s="273" t="s">
        <v>11</v>
      </c>
      <c r="K164" s="273" t="s">
        <v>805</v>
      </c>
      <c r="L164" s="274">
        <v>6</v>
      </c>
      <c r="M164" s="273" t="s">
        <v>2551</v>
      </c>
      <c r="N164" s="273" t="s">
        <v>2552</v>
      </c>
      <c r="O164" s="273" t="s">
        <v>2553</v>
      </c>
      <c r="P164" s="273" t="s">
        <v>2554</v>
      </c>
      <c r="Q164" s="274">
        <v>50</v>
      </c>
      <c r="R164" s="273" t="s">
        <v>789</v>
      </c>
      <c r="S164" s="273" t="s">
        <v>790</v>
      </c>
      <c r="T164" s="273"/>
      <c r="U164" s="273" t="s">
        <v>791</v>
      </c>
      <c r="V164" s="274">
        <v>100</v>
      </c>
      <c r="W164" s="273" t="s">
        <v>2555</v>
      </c>
      <c r="X164" s="273" t="s">
        <v>813</v>
      </c>
      <c r="Y164" s="273" t="s">
        <v>1814</v>
      </c>
      <c r="Z164" s="273"/>
      <c r="AA164" s="273"/>
      <c r="AB164" s="273"/>
      <c r="AC164" s="273"/>
      <c r="AD164" s="273"/>
      <c r="AE164" s="273" t="s">
        <v>2556</v>
      </c>
      <c r="AF164" s="273" t="s">
        <v>794</v>
      </c>
      <c r="AG164" s="273" t="s">
        <v>2557</v>
      </c>
      <c r="AH164" s="273" t="s">
        <v>786</v>
      </c>
      <c r="AI164" s="273" t="s">
        <v>102</v>
      </c>
      <c r="AJ164" s="273" t="s">
        <v>307</v>
      </c>
      <c r="AK164" s="273" t="s">
        <v>808</v>
      </c>
      <c r="AL164" s="273" t="s">
        <v>2558</v>
      </c>
      <c r="AM164" s="273" t="s">
        <v>797</v>
      </c>
      <c r="AN164" s="273" t="s">
        <v>43</v>
      </c>
      <c r="AO164" s="273"/>
      <c r="AP164" s="273"/>
      <c r="AQ164" s="273"/>
      <c r="AR164" s="273" t="s">
        <v>2559</v>
      </c>
      <c r="AS164" s="273" t="s">
        <v>2560</v>
      </c>
      <c r="AT164" s="274">
        <v>1000</v>
      </c>
      <c r="AU164" s="274">
        <v>2.1</v>
      </c>
      <c r="AV164" s="273" t="s">
        <v>2526</v>
      </c>
      <c r="AW164" s="273"/>
      <c r="AX164" s="274">
        <v>6</v>
      </c>
      <c r="AY164" s="273"/>
      <c r="AZ164" s="273" t="s">
        <v>2561</v>
      </c>
      <c r="BA164" s="273" t="s">
        <v>2562</v>
      </c>
      <c r="BB164" s="273" t="s">
        <v>2546</v>
      </c>
      <c r="BC164" s="273" t="s">
        <v>2526</v>
      </c>
      <c r="BD164" s="273" t="s">
        <v>2554</v>
      </c>
      <c r="BE164" s="273" t="s">
        <v>2526</v>
      </c>
      <c r="BF164" s="273" t="s">
        <v>1679</v>
      </c>
      <c r="BG164" s="273" t="s">
        <v>2563</v>
      </c>
      <c r="BH164" s="273" t="s">
        <v>2564</v>
      </c>
      <c r="BI164" s="273" t="s">
        <v>800</v>
      </c>
      <c r="BJ164" s="273" t="s">
        <v>800</v>
      </c>
      <c r="BK164" s="273" t="s">
        <v>801</v>
      </c>
      <c r="BL164" s="273" t="s">
        <v>802</v>
      </c>
      <c r="BM164" s="273" t="s">
        <v>803</v>
      </c>
      <c r="BN164" s="273"/>
      <c r="BO164" s="273" t="s">
        <v>809</v>
      </c>
      <c r="BP164" s="273"/>
      <c r="BQ164" s="273"/>
    </row>
    <row r="165" spans="1:69" s="3" customFormat="1" ht="18" customHeight="1">
      <c r="A165" s="273" t="s">
        <v>920</v>
      </c>
      <c r="B165" s="273" t="s">
        <v>2565</v>
      </c>
      <c r="C165" s="273" t="s">
        <v>2566</v>
      </c>
      <c r="D165" s="273" t="s">
        <v>2567</v>
      </c>
      <c r="E165" s="273" t="s">
        <v>2568</v>
      </c>
      <c r="F165" s="273" t="s">
        <v>924</v>
      </c>
      <c r="G165" s="273" t="s">
        <v>925</v>
      </c>
      <c r="H165" s="273" t="s">
        <v>786</v>
      </c>
      <c r="I165" s="274">
        <v>0.6</v>
      </c>
      <c r="J165" s="273" t="s">
        <v>849</v>
      </c>
      <c r="K165" s="273" t="s">
        <v>805</v>
      </c>
      <c r="L165" s="274">
        <v>5.5</v>
      </c>
      <c r="M165" s="273" t="s">
        <v>2551</v>
      </c>
      <c r="N165" s="273" t="s">
        <v>860</v>
      </c>
      <c r="O165" s="273"/>
      <c r="P165" s="273" t="s">
        <v>2569</v>
      </c>
      <c r="Q165" s="273"/>
      <c r="R165" s="273" t="s">
        <v>789</v>
      </c>
      <c r="S165" s="273" t="s">
        <v>815</v>
      </c>
      <c r="T165" s="273"/>
      <c r="U165" s="273" t="s">
        <v>791</v>
      </c>
      <c r="V165" s="274">
        <v>100</v>
      </c>
      <c r="W165" s="273"/>
      <c r="X165" s="273" t="s">
        <v>927</v>
      </c>
      <c r="Y165" s="273" t="s">
        <v>928</v>
      </c>
      <c r="Z165" s="273"/>
      <c r="AA165" s="273"/>
      <c r="AB165" s="273"/>
      <c r="AC165" s="273"/>
      <c r="AD165" s="273"/>
      <c r="AE165" s="273" t="s">
        <v>2570</v>
      </c>
      <c r="AF165" s="273" t="s">
        <v>794</v>
      </c>
      <c r="AG165" s="273" t="s">
        <v>807</v>
      </c>
      <c r="AH165" s="273" t="s">
        <v>786</v>
      </c>
      <c r="AI165" s="273" t="s">
        <v>104</v>
      </c>
      <c r="AJ165" s="273"/>
      <c r="AK165" s="273" t="s">
        <v>808</v>
      </c>
      <c r="AL165" s="273" t="s">
        <v>2558</v>
      </c>
      <c r="AM165" s="273" t="s">
        <v>797</v>
      </c>
      <c r="AN165" s="273" t="s">
        <v>931</v>
      </c>
      <c r="AO165" s="273"/>
      <c r="AP165" s="273"/>
      <c r="AQ165" s="273"/>
      <c r="AR165" s="273" t="s">
        <v>2571</v>
      </c>
      <c r="AS165" s="273" t="s">
        <v>932</v>
      </c>
      <c r="AT165" s="274">
        <v>1000</v>
      </c>
      <c r="AU165" s="274">
        <v>0.6</v>
      </c>
      <c r="AV165" s="273" t="s">
        <v>2526</v>
      </c>
      <c r="AW165" s="273"/>
      <c r="AX165" s="274">
        <v>5.5</v>
      </c>
      <c r="AY165" s="273"/>
      <c r="AZ165" s="273" t="s">
        <v>2551</v>
      </c>
      <c r="BA165" s="273" t="s">
        <v>2572</v>
      </c>
      <c r="BB165" s="273"/>
      <c r="BC165" s="273" t="s">
        <v>2526</v>
      </c>
      <c r="BD165" s="273" t="s">
        <v>2569</v>
      </c>
      <c r="BE165" s="273" t="s">
        <v>2526</v>
      </c>
      <c r="BF165" s="273" t="s">
        <v>1679</v>
      </c>
      <c r="BG165" s="273" t="s">
        <v>2573</v>
      </c>
      <c r="BH165" s="273" t="s">
        <v>2574</v>
      </c>
      <c r="BI165" s="273" t="s">
        <v>800</v>
      </c>
      <c r="BJ165" s="273" t="s">
        <v>800</v>
      </c>
      <c r="BK165" s="273" t="s">
        <v>801</v>
      </c>
      <c r="BL165" s="273" t="s">
        <v>802</v>
      </c>
      <c r="BM165" s="273" t="s">
        <v>803</v>
      </c>
      <c r="BN165" s="273"/>
      <c r="BO165" s="273" t="s">
        <v>1932</v>
      </c>
      <c r="BP165" s="273" t="s">
        <v>920</v>
      </c>
      <c r="BQ165" s="273"/>
    </row>
    <row r="166" spans="1:69" s="3" customFormat="1" ht="18" customHeight="1">
      <c r="A166" s="273" t="s">
        <v>785</v>
      </c>
      <c r="B166" s="273" t="s">
        <v>2575</v>
      </c>
      <c r="C166" s="273" t="s">
        <v>2576</v>
      </c>
      <c r="D166" s="273" t="s">
        <v>2577</v>
      </c>
      <c r="E166" s="273" t="s">
        <v>2578</v>
      </c>
      <c r="F166" s="273" t="s">
        <v>786</v>
      </c>
      <c r="G166" s="273" t="s">
        <v>786</v>
      </c>
      <c r="H166" s="273" t="s">
        <v>786</v>
      </c>
      <c r="I166" s="274">
        <v>2E-3</v>
      </c>
      <c r="J166" s="273" t="s">
        <v>11</v>
      </c>
      <c r="K166" s="273" t="s">
        <v>805</v>
      </c>
      <c r="L166" s="274">
        <v>5.0999999999999996</v>
      </c>
      <c r="M166" s="273" t="s">
        <v>1677</v>
      </c>
      <c r="N166" s="273" t="s">
        <v>788</v>
      </c>
      <c r="O166" s="273"/>
      <c r="P166" s="273"/>
      <c r="Q166" s="273"/>
      <c r="R166" s="273" t="s">
        <v>789</v>
      </c>
      <c r="S166" s="273" t="s">
        <v>790</v>
      </c>
      <c r="T166" s="273"/>
      <c r="U166" s="273" t="s">
        <v>791</v>
      </c>
      <c r="V166" s="274">
        <v>100</v>
      </c>
      <c r="W166" s="273"/>
      <c r="X166" s="273" t="s">
        <v>792</v>
      </c>
      <c r="Y166" s="273"/>
      <c r="Z166" s="273"/>
      <c r="AA166" s="273"/>
      <c r="AB166" s="273"/>
      <c r="AC166" s="273"/>
      <c r="AD166" s="273"/>
      <c r="AE166" s="273"/>
      <c r="AF166" s="273" t="s">
        <v>794</v>
      </c>
      <c r="AG166" s="273" t="s">
        <v>795</v>
      </c>
      <c r="AH166" s="273" t="s">
        <v>786</v>
      </c>
      <c r="AI166" s="273"/>
      <c r="AJ166" s="273"/>
      <c r="AK166" s="273" t="s">
        <v>796</v>
      </c>
      <c r="AL166" s="273" t="s">
        <v>2579</v>
      </c>
      <c r="AM166" s="273" t="s">
        <v>797</v>
      </c>
      <c r="AN166" s="273" t="s">
        <v>43</v>
      </c>
      <c r="AO166" s="273"/>
      <c r="AP166" s="273"/>
      <c r="AQ166" s="273"/>
      <c r="AR166" s="273"/>
      <c r="AS166" s="273" t="s">
        <v>798</v>
      </c>
      <c r="AT166" s="274">
        <v>200000</v>
      </c>
      <c r="AU166" s="274">
        <v>2E-3</v>
      </c>
      <c r="AV166" s="273" t="s">
        <v>2533</v>
      </c>
      <c r="AW166" s="273"/>
      <c r="AX166" s="274">
        <v>5.0999999999999996</v>
      </c>
      <c r="AY166" s="273"/>
      <c r="AZ166" s="273" t="s">
        <v>1677</v>
      </c>
      <c r="BA166" s="273" t="s">
        <v>799</v>
      </c>
      <c r="BB166" s="273" t="s">
        <v>785</v>
      </c>
      <c r="BC166" s="273" t="s">
        <v>2533</v>
      </c>
      <c r="BD166" s="273"/>
      <c r="BE166" s="273" t="s">
        <v>2533</v>
      </c>
      <c r="BF166" s="273"/>
      <c r="BG166" s="273"/>
      <c r="BH166" s="273" t="s">
        <v>458</v>
      </c>
      <c r="BI166" s="273" t="s">
        <v>800</v>
      </c>
      <c r="BJ166" s="273" t="s">
        <v>800</v>
      </c>
      <c r="BK166" s="273" t="s">
        <v>801</v>
      </c>
      <c r="BL166" s="273" t="s">
        <v>802</v>
      </c>
      <c r="BM166" s="273" t="s">
        <v>803</v>
      </c>
      <c r="BN166" s="273"/>
      <c r="BO166" s="273" t="s">
        <v>1932</v>
      </c>
      <c r="BP166" s="273"/>
      <c r="BQ166" s="273"/>
    </row>
    <row r="167" spans="1:69" s="3" customFormat="1" ht="18" customHeight="1">
      <c r="A167" s="273" t="s">
        <v>1797</v>
      </c>
      <c r="B167" s="273" t="s">
        <v>2580</v>
      </c>
      <c r="C167" s="273" t="s">
        <v>2581</v>
      </c>
      <c r="D167" s="273" t="s">
        <v>2582</v>
      </c>
      <c r="E167" s="273" t="s">
        <v>2583</v>
      </c>
      <c r="F167" s="273" t="s">
        <v>1801</v>
      </c>
      <c r="G167" s="273" t="s">
        <v>1506</v>
      </c>
      <c r="H167" s="273" t="s">
        <v>786</v>
      </c>
      <c r="I167" s="274">
        <v>2</v>
      </c>
      <c r="J167" s="273" t="s">
        <v>804</v>
      </c>
      <c r="K167" s="273" t="s">
        <v>2584</v>
      </c>
      <c r="L167" s="274">
        <v>3.84</v>
      </c>
      <c r="M167" s="273" t="s">
        <v>1696</v>
      </c>
      <c r="N167" s="273" t="s">
        <v>788</v>
      </c>
      <c r="O167" s="273"/>
      <c r="P167" s="273"/>
      <c r="Q167" s="273"/>
      <c r="R167" s="273"/>
      <c r="S167" s="273" t="s">
        <v>1487</v>
      </c>
      <c r="T167" s="273"/>
      <c r="U167" s="273" t="s">
        <v>791</v>
      </c>
      <c r="V167" s="274">
        <v>100</v>
      </c>
      <c r="W167" s="273"/>
      <c r="X167" s="273" t="s">
        <v>1463</v>
      </c>
      <c r="Y167" s="273" t="s">
        <v>1464</v>
      </c>
      <c r="Z167" s="273"/>
      <c r="AA167" s="273"/>
      <c r="AB167" s="273"/>
      <c r="AC167" s="273"/>
      <c r="AD167" s="273"/>
      <c r="AE167" s="273"/>
      <c r="AF167" s="273" t="s">
        <v>794</v>
      </c>
      <c r="AG167" s="273" t="s">
        <v>795</v>
      </c>
      <c r="AH167" s="273" t="s">
        <v>786</v>
      </c>
      <c r="AI167" s="273"/>
      <c r="AJ167" s="273"/>
      <c r="AK167" s="273" t="s">
        <v>796</v>
      </c>
      <c r="AL167" s="273" t="s">
        <v>1700</v>
      </c>
      <c r="AM167" s="273" t="s">
        <v>1529</v>
      </c>
      <c r="AN167" s="273" t="s">
        <v>42</v>
      </c>
      <c r="AO167" s="273"/>
      <c r="AP167" s="273"/>
      <c r="AQ167" s="273"/>
      <c r="AR167" s="273"/>
      <c r="AS167" s="273" t="s">
        <v>1806</v>
      </c>
      <c r="AT167" s="274">
        <v>1000000</v>
      </c>
      <c r="AU167" s="274">
        <v>2</v>
      </c>
      <c r="AV167" s="273" t="s">
        <v>2567</v>
      </c>
      <c r="AW167" s="273"/>
      <c r="AX167" s="274">
        <v>3.84</v>
      </c>
      <c r="AY167" s="273"/>
      <c r="AZ167" s="273" t="s">
        <v>2585</v>
      </c>
      <c r="BA167" s="273" t="s">
        <v>1807</v>
      </c>
      <c r="BB167" s="273"/>
      <c r="BC167" s="273" t="s">
        <v>2567</v>
      </c>
      <c r="BD167" s="273"/>
      <c r="BE167" s="273" t="s">
        <v>2567</v>
      </c>
      <c r="BF167" s="273"/>
      <c r="BG167" s="273"/>
      <c r="BH167" s="273" t="s">
        <v>458</v>
      </c>
      <c r="BI167" s="273" t="s">
        <v>800</v>
      </c>
      <c r="BJ167" s="273" t="s">
        <v>800</v>
      </c>
      <c r="BK167" s="273" t="s">
        <v>801</v>
      </c>
      <c r="BL167" s="273" t="s">
        <v>802</v>
      </c>
      <c r="BM167" s="273" t="s">
        <v>1962</v>
      </c>
      <c r="BN167" s="273"/>
      <c r="BO167" s="273" t="s">
        <v>1865</v>
      </c>
      <c r="BP167" s="273"/>
      <c r="BQ167" s="273"/>
    </row>
    <row r="168" spans="1:69" s="3" customFormat="1" ht="18" customHeight="1">
      <c r="A168" s="273" t="s">
        <v>2586</v>
      </c>
      <c r="B168" s="273" t="s">
        <v>2587</v>
      </c>
      <c r="C168" s="273" t="s">
        <v>2588</v>
      </c>
      <c r="D168" s="273" t="s">
        <v>2589</v>
      </c>
      <c r="E168" s="273" t="s">
        <v>2590</v>
      </c>
      <c r="F168" s="273" t="s">
        <v>786</v>
      </c>
      <c r="G168" s="273" t="s">
        <v>786</v>
      </c>
      <c r="H168" s="273" t="s">
        <v>786</v>
      </c>
      <c r="I168" s="274">
        <v>0.5</v>
      </c>
      <c r="J168" s="273" t="s">
        <v>11</v>
      </c>
      <c r="K168" s="273" t="s">
        <v>805</v>
      </c>
      <c r="L168" s="274">
        <v>6.5</v>
      </c>
      <c r="M168" s="273" t="s">
        <v>2591</v>
      </c>
      <c r="N168" s="273" t="s">
        <v>788</v>
      </c>
      <c r="O168" s="273"/>
      <c r="P168" s="273"/>
      <c r="Q168" s="273"/>
      <c r="R168" s="273" t="s">
        <v>789</v>
      </c>
      <c r="S168" s="273" t="s">
        <v>1487</v>
      </c>
      <c r="T168" s="273"/>
      <c r="U168" s="273" t="s">
        <v>791</v>
      </c>
      <c r="V168" s="274">
        <v>100</v>
      </c>
      <c r="W168" s="273"/>
      <c r="X168" s="273" t="s">
        <v>861</v>
      </c>
      <c r="Y168" s="273" t="s">
        <v>1509</v>
      </c>
      <c r="Z168" s="273"/>
      <c r="AA168" s="273"/>
      <c r="AB168" s="273"/>
      <c r="AC168" s="273"/>
      <c r="AD168" s="273"/>
      <c r="AE168" s="273" t="s">
        <v>2592</v>
      </c>
      <c r="AF168" s="273" t="s">
        <v>794</v>
      </c>
      <c r="AG168" s="273" t="s">
        <v>1734</v>
      </c>
      <c r="AH168" s="273" t="s">
        <v>786</v>
      </c>
      <c r="AI168" s="273" t="s">
        <v>106</v>
      </c>
      <c r="AJ168" s="273"/>
      <c r="AK168" s="273" t="s">
        <v>810</v>
      </c>
      <c r="AL168" s="273" t="s">
        <v>2593</v>
      </c>
      <c r="AM168" s="273" t="s">
        <v>797</v>
      </c>
      <c r="AN168" s="273" t="s">
        <v>43</v>
      </c>
      <c r="AO168" s="273"/>
      <c r="AP168" s="273"/>
      <c r="AQ168" s="273"/>
      <c r="AR168" s="273" t="s">
        <v>2594</v>
      </c>
      <c r="AS168" s="273" t="s">
        <v>2595</v>
      </c>
      <c r="AT168" s="274">
        <v>1000</v>
      </c>
      <c r="AU168" s="274">
        <v>0.5</v>
      </c>
      <c r="AV168" s="273" t="s">
        <v>2596</v>
      </c>
      <c r="AW168" s="273"/>
      <c r="AX168" s="274">
        <v>6.5</v>
      </c>
      <c r="AY168" s="273"/>
      <c r="AZ168" s="273" t="s">
        <v>1712</v>
      </c>
      <c r="BA168" s="273" t="s">
        <v>2597</v>
      </c>
      <c r="BB168" s="273"/>
      <c r="BC168" s="273" t="s">
        <v>2596</v>
      </c>
      <c r="BD168" s="273" t="s">
        <v>2598</v>
      </c>
      <c r="BE168" s="273" t="s">
        <v>2596</v>
      </c>
      <c r="BF168" s="273" t="s">
        <v>870</v>
      </c>
      <c r="BG168" s="273" t="s">
        <v>2592</v>
      </c>
      <c r="BH168" s="273" t="s">
        <v>2592</v>
      </c>
      <c r="BI168" s="273" t="s">
        <v>800</v>
      </c>
      <c r="BJ168" s="273" t="s">
        <v>800</v>
      </c>
      <c r="BK168" s="273" t="s">
        <v>801</v>
      </c>
      <c r="BL168" s="273" t="s">
        <v>802</v>
      </c>
      <c r="BM168" s="273" t="s">
        <v>803</v>
      </c>
      <c r="BN168" s="273"/>
      <c r="BO168" s="273" t="s">
        <v>809</v>
      </c>
      <c r="BP168" s="273"/>
      <c r="BQ168" s="273"/>
    </row>
    <row r="169" spans="1:69" s="3" customFormat="1" ht="18" customHeight="1">
      <c r="A169" s="273" t="s">
        <v>2599</v>
      </c>
      <c r="B169" s="273" t="s">
        <v>2600</v>
      </c>
      <c r="C169" s="273" t="s">
        <v>2601</v>
      </c>
      <c r="D169" s="273" t="s">
        <v>2602</v>
      </c>
      <c r="E169" s="273" t="s">
        <v>2603</v>
      </c>
      <c r="F169" s="273" t="s">
        <v>786</v>
      </c>
      <c r="G169" s="273" t="s">
        <v>786</v>
      </c>
      <c r="H169" s="273" t="s">
        <v>786</v>
      </c>
      <c r="I169" s="274">
        <v>0.97</v>
      </c>
      <c r="J169" s="273" t="s">
        <v>849</v>
      </c>
      <c r="K169" s="273" t="s">
        <v>805</v>
      </c>
      <c r="L169" s="274">
        <v>6.2</v>
      </c>
      <c r="M169" s="273" t="s">
        <v>2604</v>
      </c>
      <c r="N169" s="273" t="s">
        <v>860</v>
      </c>
      <c r="O169" s="273"/>
      <c r="P169" s="273"/>
      <c r="Q169" s="273"/>
      <c r="R169" s="273" t="s">
        <v>789</v>
      </c>
      <c r="S169" s="273" t="s">
        <v>790</v>
      </c>
      <c r="T169" s="273"/>
      <c r="U169" s="273" t="s">
        <v>791</v>
      </c>
      <c r="V169" s="274">
        <v>100</v>
      </c>
      <c r="W169" s="273"/>
      <c r="X169" s="273" t="s">
        <v>1669</v>
      </c>
      <c r="Y169" s="273" t="s">
        <v>2605</v>
      </c>
      <c r="Z169" s="273" t="s">
        <v>2606</v>
      </c>
      <c r="AA169" s="273"/>
      <c r="AB169" s="273"/>
      <c r="AC169" s="273"/>
      <c r="AD169" s="273"/>
      <c r="AE169" s="273" t="s">
        <v>2607</v>
      </c>
      <c r="AF169" s="273" t="s">
        <v>794</v>
      </c>
      <c r="AG169" s="273" t="s">
        <v>807</v>
      </c>
      <c r="AH169" s="273" t="s">
        <v>786</v>
      </c>
      <c r="AI169" s="273" t="s">
        <v>104</v>
      </c>
      <c r="AJ169" s="273"/>
      <c r="AK169" s="273" t="s">
        <v>808</v>
      </c>
      <c r="AL169" s="273" t="s">
        <v>2608</v>
      </c>
      <c r="AM169" s="273" t="s">
        <v>797</v>
      </c>
      <c r="AN169" s="273" t="s">
        <v>43</v>
      </c>
      <c r="AO169" s="273"/>
      <c r="AP169" s="273"/>
      <c r="AQ169" s="273"/>
      <c r="AR169" s="273" t="s">
        <v>2609</v>
      </c>
      <c r="AS169" s="273" t="s">
        <v>2610</v>
      </c>
      <c r="AT169" s="274">
        <v>1000</v>
      </c>
      <c r="AU169" s="274">
        <v>0.97</v>
      </c>
      <c r="AV169" s="273" t="s">
        <v>2611</v>
      </c>
      <c r="AW169" s="273"/>
      <c r="AX169" s="274">
        <v>6.2</v>
      </c>
      <c r="AY169" s="273"/>
      <c r="AZ169" s="273" t="s">
        <v>2604</v>
      </c>
      <c r="BA169" s="273" t="s">
        <v>2612</v>
      </c>
      <c r="BB169" s="273" t="s">
        <v>2613</v>
      </c>
      <c r="BC169" s="273" t="s">
        <v>2611</v>
      </c>
      <c r="BD169" s="273" t="s">
        <v>2614</v>
      </c>
      <c r="BE169" s="273" t="s">
        <v>2611</v>
      </c>
      <c r="BF169" s="273" t="s">
        <v>1679</v>
      </c>
      <c r="BG169" s="273" t="s">
        <v>2573</v>
      </c>
      <c r="BH169" s="273" t="s">
        <v>2615</v>
      </c>
      <c r="BI169" s="273" t="s">
        <v>800</v>
      </c>
      <c r="BJ169" s="273" t="s">
        <v>800</v>
      </c>
      <c r="BK169" s="273" t="s">
        <v>801</v>
      </c>
      <c r="BL169" s="273" t="s">
        <v>802</v>
      </c>
      <c r="BM169" s="273" t="s">
        <v>803</v>
      </c>
      <c r="BN169" s="273"/>
      <c r="BO169" s="273" t="s">
        <v>1932</v>
      </c>
      <c r="BP169" s="273"/>
      <c r="BQ169" s="273"/>
    </row>
    <row r="170" spans="1:69" s="3" customFormat="1" ht="18" customHeight="1">
      <c r="A170" s="273" t="s">
        <v>1501</v>
      </c>
      <c r="B170" s="273" t="s">
        <v>2616</v>
      </c>
      <c r="C170" s="273" t="s">
        <v>2617</v>
      </c>
      <c r="D170" s="273" t="s">
        <v>2618</v>
      </c>
      <c r="E170" s="273" t="s">
        <v>2619</v>
      </c>
      <c r="F170" s="273" t="s">
        <v>1505</v>
      </c>
      <c r="G170" s="273" t="s">
        <v>1506</v>
      </c>
      <c r="H170" s="273" t="s">
        <v>786</v>
      </c>
      <c r="I170" s="274">
        <v>0.28000000000000003</v>
      </c>
      <c r="J170" s="273" t="s">
        <v>11</v>
      </c>
      <c r="K170" s="273" t="s">
        <v>1507</v>
      </c>
      <c r="L170" s="274">
        <v>5.3</v>
      </c>
      <c r="M170" s="273" t="s">
        <v>1821</v>
      </c>
      <c r="N170" s="273" t="s">
        <v>788</v>
      </c>
      <c r="O170" s="273"/>
      <c r="P170" s="273"/>
      <c r="Q170" s="273"/>
      <c r="R170" s="273"/>
      <c r="S170" s="273" t="s">
        <v>815</v>
      </c>
      <c r="T170" s="273"/>
      <c r="U170" s="273" t="s">
        <v>791</v>
      </c>
      <c r="V170" s="273"/>
      <c r="W170" s="273"/>
      <c r="X170" s="273" t="s">
        <v>861</v>
      </c>
      <c r="Y170" s="273" t="s">
        <v>1509</v>
      </c>
      <c r="Z170" s="273"/>
      <c r="AA170" s="273"/>
      <c r="AB170" s="273"/>
      <c r="AC170" s="273"/>
      <c r="AD170" s="273"/>
      <c r="AE170" s="273"/>
      <c r="AF170" s="273" t="s">
        <v>794</v>
      </c>
      <c r="AG170" s="273" t="s">
        <v>795</v>
      </c>
      <c r="AH170" s="273" t="s">
        <v>786</v>
      </c>
      <c r="AI170" s="273" t="s">
        <v>102</v>
      </c>
      <c r="AJ170" s="273"/>
      <c r="AK170" s="273" t="s">
        <v>796</v>
      </c>
      <c r="AL170" s="273" t="s">
        <v>2620</v>
      </c>
      <c r="AM170" s="273" t="s">
        <v>811</v>
      </c>
      <c r="AN170" s="273" t="s">
        <v>42</v>
      </c>
      <c r="AO170" s="273"/>
      <c r="AP170" s="273"/>
      <c r="AQ170" s="273"/>
      <c r="AR170" s="273"/>
      <c r="AS170" s="273" t="s">
        <v>1511</v>
      </c>
      <c r="AT170" s="274">
        <v>200000</v>
      </c>
      <c r="AU170" s="274">
        <v>0.28000000000000003</v>
      </c>
      <c r="AV170" s="273" t="s">
        <v>2602</v>
      </c>
      <c r="AW170" s="273"/>
      <c r="AX170" s="274">
        <v>5.3</v>
      </c>
      <c r="AY170" s="273"/>
      <c r="AZ170" s="273" t="s">
        <v>1821</v>
      </c>
      <c r="BA170" s="273" t="s">
        <v>1515</v>
      </c>
      <c r="BB170" s="273"/>
      <c r="BC170" s="273" t="s">
        <v>2602</v>
      </c>
      <c r="BD170" s="273"/>
      <c r="BE170" s="273" t="s">
        <v>2602</v>
      </c>
      <c r="BF170" s="273"/>
      <c r="BG170" s="273"/>
      <c r="BH170" s="273" t="s">
        <v>458</v>
      </c>
      <c r="BI170" s="273" t="s">
        <v>800</v>
      </c>
      <c r="BJ170" s="273" t="s">
        <v>800</v>
      </c>
      <c r="BK170" s="273" t="s">
        <v>801</v>
      </c>
      <c r="BL170" s="273" t="s">
        <v>802</v>
      </c>
      <c r="BM170" s="273" t="s">
        <v>803</v>
      </c>
      <c r="BN170" s="273"/>
      <c r="BO170" s="273" t="s">
        <v>1932</v>
      </c>
      <c r="BP170" s="273" t="s">
        <v>1501</v>
      </c>
      <c r="BQ170" s="273"/>
    </row>
    <row r="171" spans="1:69" s="3" customFormat="1" ht="18" customHeight="1">
      <c r="A171" s="273" t="s">
        <v>832</v>
      </c>
      <c r="B171" s="273" t="s">
        <v>2621</v>
      </c>
      <c r="C171" s="273" t="s">
        <v>2622</v>
      </c>
      <c r="D171" s="273" t="s">
        <v>2618</v>
      </c>
      <c r="E171" s="273" t="s">
        <v>2623</v>
      </c>
      <c r="F171" s="273" t="s">
        <v>836</v>
      </c>
      <c r="G171" s="273" t="s">
        <v>814</v>
      </c>
      <c r="H171" s="273" t="s">
        <v>786</v>
      </c>
      <c r="I171" s="274">
        <v>0.01</v>
      </c>
      <c r="J171" s="273" t="s">
        <v>11</v>
      </c>
      <c r="K171" s="273" t="s">
        <v>2624</v>
      </c>
      <c r="L171" s="273"/>
      <c r="M171" s="273" t="s">
        <v>1753</v>
      </c>
      <c r="N171" s="273" t="s">
        <v>788</v>
      </c>
      <c r="O171" s="273"/>
      <c r="P171" s="273"/>
      <c r="Q171" s="273"/>
      <c r="R171" s="273" t="s">
        <v>789</v>
      </c>
      <c r="S171" s="273" t="s">
        <v>790</v>
      </c>
      <c r="T171" s="273"/>
      <c r="U171" s="273" t="s">
        <v>791</v>
      </c>
      <c r="V171" s="274">
        <v>100</v>
      </c>
      <c r="W171" s="273"/>
      <c r="X171" s="273" t="s">
        <v>828</v>
      </c>
      <c r="Y171" s="273" t="s">
        <v>835</v>
      </c>
      <c r="Z171" s="273"/>
      <c r="AA171" s="273"/>
      <c r="AB171" s="273"/>
      <c r="AC171" s="273"/>
      <c r="AD171" s="273"/>
      <c r="AE171" s="273"/>
      <c r="AF171" s="273" t="s">
        <v>794</v>
      </c>
      <c r="AG171" s="273" t="s">
        <v>816</v>
      </c>
      <c r="AH171" s="273" t="s">
        <v>786</v>
      </c>
      <c r="AI171" s="273"/>
      <c r="AJ171" s="273"/>
      <c r="AK171" s="273" t="s">
        <v>796</v>
      </c>
      <c r="AL171" s="273" t="s">
        <v>2625</v>
      </c>
      <c r="AM171" s="273" t="s">
        <v>811</v>
      </c>
      <c r="AN171" s="273" t="s">
        <v>42</v>
      </c>
      <c r="AO171" s="273"/>
      <c r="AP171" s="273"/>
      <c r="AQ171" s="273"/>
      <c r="AR171" s="273"/>
      <c r="AS171" s="273" t="s">
        <v>834</v>
      </c>
      <c r="AT171" s="274">
        <v>50000</v>
      </c>
      <c r="AU171" s="274">
        <v>0.01</v>
      </c>
      <c r="AV171" s="273"/>
      <c r="AW171" s="273"/>
      <c r="AX171" s="274">
        <v>0</v>
      </c>
      <c r="AY171" s="273"/>
      <c r="AZ171" s="273"/>
      <c r="BA171" s="273" t="s">
        <v>1723</v>
      </c>
      <c r="BB171" s="273" t="s">
        <v>832</v>
      </c>
      <c r="BC171" s="273" t="s">
        <v>2626</v>
      </c>
      <c r="BD171" s="273"/>
      <c r="BE171" s="273" t="s">
        <v>2626</v>
      </c>
      <c r="BF171" s="273"/>
      <c r="BG171" s="273"/>
      <c r="BH171" s="273" t="s">
        <v>458</v>
      </c>
      <c r="BI171" s="273" t="s">
        <v>800</v>
      </c>
      <c r="BJ171" s="273" t="s">
        <v>800</v>
      </c>
      <c r="BK171" s="273" t="s">
        <v>821</v>
      </c>
      <c r="BL171" s="273" t="s">
        <v>802</v>
      </c>
      <c r="BM171" s="273" t="s">
        <v>803</v>
      </c>
      <c r="BN171" s="273"/>
      <c r="BO171" s="273"/>
      <c r="BP171" s="273"/>
      <c r="BQ171" s="273"/>
    </row>
    <row r="172" spans="1:69" s="3" customFormat="1" ht="18" customHeight="1">
      <c r="A172" s="273" t="s">
        <v>2328</v>
      </c>
      <c r="B172" s="273" t="s">
        <v>2627</v>
      </c>
      <c r="C172" s="273" t="s">
        <v>2628</v>
      </c>
      <c r="D172" s="273" t="s">
        <v>2629</v>
      </c>
      <c r="E172" s="273" t="s">
        <v>2630</v>
      </c>
      <c r="F172" s="273" t="s">
        <v>1604</v>
      </c>
      <c r="G172" s="273" t="s">
        <v>1506</v>
      </c>
      <c r="H172" s="273" t="s">
        <v>786</v>
      </c>
      <c r="I172" s="274">
        <v>0.37</v>
      </c>
      <c r="J172" s="273" t="s">
        <v>11</v>
      </c>
      <c r="K172" s="273" t="s">
        <v>2631</v>
      </c>
      <c r="L172" s="274">
        <v>5</v>
      </c>
      <c r="M172" s="273" t="s">
        <v>1590</v>
      </c>
      <c r="N172" s="273" t="s">
        <v>788</v>
      </c>
      <c r="O172" s="273"/>
      <c r="P172" s="273"/>
      <c r="Q172" s="273"/>
      <c r="R172" s="273" t="s">
        <v>789</v>
      </c>
      <c r="S172" s="273" t="s">
        <v>815</v>
      </c>
      <c r="T172" s="273"/>
      <c r="U172" s="273" t="s">
        <v>791</v>
      </c>
      <c r="V172" s="273"/>
      <c r="W172" s="273"/>
      <c r="X172" s="273" t="s">
        <v>1565</v>
      </c>
      <c r="Y172" s="273" t="s">
        <v>1566</v>
      </c>
      <c r="Z172" s="273"/>
      <c r="AA172" s="273"/>
      <c r="AB172" s="273"/>
      <c r="AC172" s="273"/>
      <c r="AD172" s="273"/>
      <c r="AE172" s="273" t="s">
        <v>2335</v>
      </c>
      <c r="AF172" s="273" t="s">
        <v>794</v>
      </c>
      <c r="AG172" s="273" t="s">
        <v>795</v>
      </c>
      <c r="AH172" s="273" t="s">
        <v>786</v>
      </c>
      <c r="AI172" s="273" t="s">
        <v>102</v>
      </c>
      <c r="AJ172" s="273"/>
      <c r="AK172" s="273" t="s">
        <v>796</v>
      </c>
      <c r="AL172" s="273" t="s">
        <v>2152</v>
      </c>
      <c r="AM172" s="273" t="s">
        <v>1606</v>
      </c>
      <c r="AN172" s="273" t="s">
        <v>42</v>
      </c>
      <c r="AO172" s="273"/>
      <c r="AP172" s="273"/>
      <c r="AQ172" s="273"/>
      <c r="AR172" s="273"/>
      <c r="AS172" s="273" t="s">
        <v>1689</v>
      </c>
      <c r="AT172" s="274">
        <v>100000</v>
      </c>
      <c r="AU172" s="274">
        <v>0.37</v>
      </c>
      <c r="AV172" s="273" t="s">
        <v>2632</v>
      </c>
      <c r="AW172" s="273"/>
      <c r="AX172" s="274">
        <v>5</v>
      </c>
      <c r="AY172" s="273"/>
      <c r="AZ172" s="273" t="s">
        <v>1590</v>
      </c>
      <c r="BA172" s="273" t="s">
        <v>1690</v>
      </c>
      <c r="BB172" s="273"/>
      <c r="BC172" s="273" t="s">
        <v>2632</v>
      </c>
      <c r="BD172" s="273"/>
      <c r="BE172" s="273" t="s">
        <v>2632</v>
      </c>
      <c r="BF172" s="273"/>
      <c r="BG172" s="273"/>
      <c r="BH172" s="273" t="s">
        <v>2335</v>
      </c>
      <c r="BI172" s="273" t="s">
        <v>800</v>
      </c>
      <c r="BJ172" s="273" t="s">
        <v>800</v>
      </c>
      <c r="BK172" s="273" t="s">
        <v>801</v>
      </c>
      <c r="BL172" s="273" t="s">
        <v>802</v>
      </c>
      <c r="BM172" s="273" t="s">
        <v>803</v>
      </c>
      <c r="BN172" s="273"/>
      <c r="BO172" s="273" t="s">
        <v>1932</v>
      </c>
      <c r="BP172" s="273" t="s">
        <v>2328</v>
      </c>
      <c r="BQ172" s="273"/>
    </row>
    <row r="173" spans="1:69" s="3" customFormat="1" ht="18" customHeight="1">
      <c r="A173" s="273" t="s">
        <v>1921</v>
      </c>
      <c r="B173" s="273" t="s">
        <v>2633</v>
      </c>
      <c r="C173" s="273" t="s">
        <v>2634</v>
      </c>
      <c r="D173" s="273" t="s">
        <v>2635</v>
      </c>
      <c r="E173" s="273" t="s">
        <v>2636</v>
      </c>
      <c r="F173" s="273" t="s">
        <v>1524</v>
      </c>
      <c r="G173" s="273" t="s">
        <v>1926</v>
      </c>
      <c r="H173" s="273" t="s">
        <v>786</v>
      </c>
      <c r="I173" s="274">
        <v>2</v>
      </c>
      <c r="J173" s="273" t="s">
        <v>11</v>
      </c>
      <c r="K173" s="273" t="s">
        <v>805</v>
      </c>
      <c r="L173" s="274">
        <v>4.859</v>
      </c>
      <c r="M173" s="273" t="s">
        <v>2637</v>
      </c>
      <c r="N173" s="273" t="s">
        <v>788</v>
      </c>
      <c r="O173" s="273"/>
      <c r="P173" s="273"/>
      <c r="Q173" s="273"/>
      <c r="R173" s="273" t="s">
        <v>789</v>
      </c>
      <c r="S173" s="273" t="s">
        <v>1487</v>
      </c>
      <c r="T173" s="273"/>
      <c r="U173" s="273" t="s">
        <v>791</v>
      </c>
      <c r="V173" s="274">
        <v>100</v>
      </c>
      <c r="W173" s="273"/>
      <c r="X173" s="273" t="s">
        <v>792</v>
      </c>
      <c r="Y173" s="273"/>
      <c r="Z173" s="273"/>
      <c r="AA173" s="273"/>
      <c r="AB173" s="273"/>
      <c r="AC173" s="273"/>
      <c r="AD173" s="273"/>
      <c r="AE173" s="273" t="s">
        <v>1928</v>
      </c>
      <c r="AF173" s="273" t="s">
        <v>794</v>
      </c>
      <c r="AG173" s="273" t="s">
        <v>795</v>
      </c>
      <c r="AH173" s="273" t="s">
        <v>786</v>
      </c>
      <c r="AI173" s="273"/>
      <c r="AJ173" s="273"/>
      <c r="AK173" s="273" t="s">
        <v>796</v>
      </c>
      <c r="AL173" s="273" t="s">
        <v>2638</v>
      </c>
      <c r="AM173" s="273" t="s">
        <v>1529</v>
      </c>
      <c r="AN173" s="273" t="s">
        <v>42</v>
      </c>
      <c r="AO173" s="273"/>
      <c r="AP173" s="273"/>
      <c r="AQ173" s="273"/>
      <c r="AR173" s="273"/>
      <c r="AS173" s="273" t="s">
        <v>1930</v>
      </c>
      <c r="AT173" s="274">
        <v>1000</v>
      </c>
      <c r="AU173" s="274">
        <v>2</v>
      </c>
      <c r="AV173" s="273" t="s">
        <v>2602</v>
      </c>
      <c r="AW173" s="273"/>
      <c r="AX173" s="274">
        <v>4.859</v>
      </c>
      <c r="AY173" s="273"/>
      <c r="AZ173" s="273" t="s">
        <v>2637</v>
      </c>
      <c r="BA173" s="273" t="s">
        <v>1931</v>
      </c>
      <c r="BB173" s="273"/>
      <c r="BC173" s="273" t="s">
        <v>2602</v>
      </c>
      <c r="BD173" s="273"/>
      <c r="BE173" s="273" t="s">
        <v>2602</v>
      </c>
      <c r="BF173" s="273"/>
      <c r="BG173" s="273"/>
      <c r="BH173" s="273" t="s">
        <v>1928</v>
      </c>
      <c r="BI173" s="273" t="s">
        <v>800</v>
      </c>
      <c r="BJ173" s="273" t="s">
        <v>800</v>
      </c>
      <c r="BK173" s="273" t="s">
        <v>801</v>
      </c>
      <c r="BL173" s="273" t="s">
        <v>802</v>
      </c>
      <c r="BM173" s="273" t="s">
        <v>803</v>
      </c>
      <c r="BN173" s="273"/>
      <c r="BO173" s="273" t="s">
        <v>1932</v>
      </c>
      <c r="BP173" s="273"/>
      <c r="BQ173" s="273"/>
    </row>
    <row r="174" spans="1:69" s="3" customFormat="1" ht="18" customHeight="1">
      <c r="A174" s="273" t="s">
        <v>1501</v>
      </c>
      <c r="B174" s="273" t="s">
        <v>2639</v>
      </c>
      <c r="C174" s="273" t="s">
        <v>2640</v>
      </c>
      <c r="D174" s="273" t="s">
        <v>2635</v>
      </c>
      <c r="E174" s="273" t="s">
        <v>2641</v>
      </c>
      <c r="F174" s="273" t="s">
        <v>1505</v>
      </c>
      <c r="G174" s="273" t="s">
        <v>1506</v>
      </c>
      <c r="H174" s="273" t="s">
        <v>786</v>
      </c>
      <c r="I174" s="274">
        <v>0.22</v>
      </c>
      <c r="J174" s="273" t="s">
        <v>11</v>
      </c>
      <c r="K174" s="273" t="s">
        <v>1507</v>
      </c>
      <c r="L174" s="274">
        <v>5.4</v>
      </c>
      <c r="M174" s="273" t="s">
        <v>1821</v>
      </c>
      <c r="N174" s="273" t="s">
        <v>788</v>
      </c>
      <c r="O174" s="273"/>
      <c r="P174" s="273"/>
      <c r="Q174" s="273"/>
      <c r="R174" s="273" t="s">
        <v>789</v>
      </c>
      <c r="S174" s="273" t="s">
        <v>815</v>
      </c>
      <c r="T174" s="273"/>
      <c r="U174" s="273" t="s">
        <v>791</v>
      </c>
      <c r="V174" s="274">
        <v>100</v>
      </c>
      <c r="W174" s="273"/>
      <c r="X174" s="273" t="s">
        <v>861</v>
      </c>
      <c r="Y174" s="273" t="s">
        <v>1509</v>
      </c>
      <c r="Z174" s="273"/>
      <c r="AA174" s="273"/>
      <c r="AB174" s="273"/>
      <c r="AC174" s="273"/>
      <c r="AD174" s="273"/>
      <c r="AE174" s="273" t="s">
        <v>2642</v>
      </c>
      <c r="AF174" s="273" t="s">
        <v>794</v>
      </c>
      <c r="AG174" s="273" t="s">
        <v>795</v>
      </c>
      <c r="AH174" s="273" t="s">
        <v>786</v>
      </c>
      <c r="AI174" s="273" t="s">
        <v>102</v>
      </c>
      <c r="AJ174" s="273"/>
      <c r="AK174" s="273" t="s">
        <v>796</v>
      </c>
      <c r="AL174" s="273" t="s">
        <v>2620</v>
      </c>
      <c r="AM174" s="273" t="s">
        <v>811</v>
      </c>
      <c r="AN174" s="273" t="s">
        <v>42</v>
      </c>
      <c r="AO174" s="273"/>
      <c r="AP174" s="273"/>
      <c r="AQ174" s="273"/>
      <c r="AR174" s="273"/>
      <c r="AS174" s="273" t="s">
        <v>1511</v>
      </c>
      <c r="AT174" s="274">
        <v>200000</v>
      </c>
      <c r="AU174" s="274">
        <v>0.22</v>
      </c>
      <c r="AV174" s="273" t="s">
        <v>2602</v>
      </c>
      <c r="AW174" s="273"/>
      <c r="AX174" s="274">
        <v>5.4</v>
      </c>
      <c r="AY174" s="273"/>
      <c r="AZ174" s="273" t="s">
        <v>1821</v>
      </c>
      <c r="BA174" s="273" t="s">
        <v>1515</v>
      </c>
      <c r="BB174" s="273"/>
      <c r="BC174" s="273" t="s">
        <v>2602</v>
      </c>
      <c r="BD174" s="273"/>
      <c r="BE174" s="273" t="s">
        <v>2602</v>
      </c>
      <c r="BF174" s="273"/>
      <c r="BG174" s="273"/>
      <c r="BH174" s="273" t="s">
        <v>2642</v>
      </c>
      <c r="BI174" s="273" t="s">
        <v>800</v>
      </c>
      <c r="BJ174" s="273" t="s">
        <v>800</v>
      </c>
      <c r="BK174" s="273" t="s">
        <v>801</v>
      </c>
      <c r="BL174" s="273" t="s">
        <v>802</v>
      </c>
      <c r="BM174" s="273" t="s">
        <v>803</v>
      </c>
      <c r="BN174" s="273"/>
      <c r="BO174" s="273" t="s">
        <v>1932</v>
      </c>
      <c r="BP174" s="273" t="s">
        <v>1501</v>
      </c>
      <c r="BQ174" s="273"/>
    </row>
    <row r="175" spans="1:69" s="3" customFormat="1" ht="18" customHeight="1">
      <c r="A175" s="273" t="s">
        <v>1457</v>
      </c>
      <c r="B175" s="273" t="s">
        <v>2643</v>
      </c>
      <c r="C175" s="273" t="s">
        <v>2644</v>
      </c>
      <c r="D175" s="273" t="s">
        <v>2645</v>
      </c>
      <c r="E175" s="273" t="s">
        <v>2646</v>
      </c>
      <c r="F175" s="273" t="s">
        <v>786</v>
      </c>
      <c r="G175" s="273" t="s">
        <v>786</v>
      </c>
      <c r="H175" s="273" t="s">
        <v>786</v>
      </c>
      <c r="I175" s="274">
        <v>0.11609999999999999</v>
      </c>
      <c r="J175" s="273" t="s">
        <v>804</v>
      </c>
      <c r="K175" s="273" t="s">
        <v>2647</v>
      </c>
      <c r="L175" s="273"/>
      <c r="M175" s="273" t="s">
        <v>2648</v>
      </c>
      <c r="N175" s="273" t="s">
        <v>788</v>
      </c>
      <c r="O175" s="273"/>
      <c r="P175" s="273"/>
      <c r="Q175" s="273"/>
      <c r="R175" s="273" t="s">
        <v>789</v>
      </c>
      <c r="S175" s="273" t="s">
        <v>790</v>
      </c>
      <c r="T175" s="273"/>
      <c r="U175" s="273" t="s">
        <v>791</v>
      </c>
      <c r="V175" s="274">
        <v>100</v>
      </c>
      <c r="W175" s="273"/>
      <c r="X175" s="273" t="s">
        <v>1463</v>
      </c>
      <c r="Y175" s="273" t="s">
        <v>1464</v>
      </c>
      <c r="Z175" s="273"/>
      <c r="AA175" s="273"/>
      <c r="AB175" s="273"/>
      <c r="AC175" s="273"/>
      <c r="AD175" s="273"/>
      <c r="AE175" s="273"/>
      <c r="AF175" s="273" t="s">
        <v>794</v>
      </c>
      <c r="AG175" s="273" t="s">
        <v>795</v>
      </c>
      <c r="AH175" s="273" t="s">
        <v>786</v>
      </c>
      <c r="AI175" s="273"/>
      <c r="AJ175" s="273"/>
      <c r="AK175" s="273" t="s">
        <v>796</v>
      </c>
      <c r="AL175" s="273" t="s">
        <v>2649</v>
      </c>
      <c r="AM175" s="273" t="s">
        <v>797</v>
      </c>
      <c r="AN175" s="273" t="s">
        <v>43</v>
      </c>
      <c r="AO175" s="273"/>
      <c r="AP175" s="273"/>
      <c r="AQ175" s="273"/>
      <c r="AR175" s="273"/>
      <c r="AS175" s="273" t="s">
        <v>1480</v>
      </c>
      <c r="AT175" s="274">
        <v>10000</v>
      </c>
      <c r="AU175" s="274">
        <v>0.11609999999999999</v>
      </c>
      <c r="AV175" s="273"/>
      <c r="AW175" s="273"/>
      <c r="AX175" s="274">
        <v>0</v>
      </c>
      <c r="AY175" s="273"/>
      <c r="AZ175" s="273"/>
      <c r="BA175" s="273" t="s">
        <v>1481</v>
      </c>
      <c r="BB175" s="273" t="s">
        <v>1457</v>
      </c>
      <c r="BC175" s="273" t="s">
        <v>2629</v>
      </c>
      <c r="BD175" s="273"/>
      <c r="BE175" s="273" t="s">
        <v>2629</v>
      </c>
      <c r="BF175" s="273"/>
      <c r="BG175" s="273"/>
      <c r="BH175" s="273" t="s">
        <v>458</v>
      </c>
      <c r="BI175" s="273" t="s">
        <v>800</v>
      </c>
      <c r="BJ175" s="273" t="s">
        <v>800</v>
      </c>
      <c r="BK175" s="273" t="s">
        <v>821</v>
      </c>
      <c r="BL175" s="273" t="s">
        <v>802</v>
      </c>
      <c r="BM175" s="273" t="s">
        <v>803</v>
      </c>
      <c r="BN175" s="273"/>
      <c r="BO175" s="273"/>
      <c r="BP175" s="273"/>
      <c r="BQ175" s="273"/>
    </row>
    <row r="176" spans="1:69" s="3" customFormat="1" ht="18" customHeight="1">
      <c r="A176" s="273" t="s">
        <v>2650</v>
      </c>
      <c r="B176" s="273" t="s">
        <v>2651</v>
      </c>
      <c r="C176" s="273" t="s">
        <v>2652</v>
      </c>
      <c r="D176" s="273" t="s">
        <v>2645</v>
      </c>
      <c r="E176" s="273" t="s">
        <v>2653</v>
      </c>
      <c r="F176" s="273" t="s">
        <v>786</v>
      </c>
      <c r="G176" s="273" t="s">
        <v>786</v>
      </c>
      <c r="H176" s="273" t="s">
        <v>786</v>
      </c>
      <c r="I176" s="274">
        <v>1.25</v>
      </c>
      <c r="J176" s="273" t="s">
        <v>11</v>
      </c>
      <c r="K176" s="273" t="s">
        <v>805</v>
      </c>
      <c r="L176" s="274">
        <v>6.28</v>
      </c>
      <c r="M176" s="273" t="s">
        <v>2654</v>
      </c>
      <c r="N176" s="273" t="s">
        <v>936</v>
      </c>
      <c r="O176" s="273" t="s">
        <v>2655</v>
      </c>
      <c r="P176" s="273" t="s">
        <v>2656</v>
      </c>
      <c r="Q176" s="274">
        <v>40</v>
      </c>
      <c r="R176" s="273" t="s">
        <v>789</v>
      </c>
      <c r="S176" s="273" t="s">
        <v>1487</v>
      </c>
      <c r="T176" s="273"/>
      <c r="U176" s="273" t="s">
        <v>791</v>
      </c>
      <c r="V176" s="274">
        <v>100</v>
      </c>
      <c r="W176" s="273" t="s">
        <v>2657</v>
      </c>
      <c r="X176" s="273" t="s">
        <v>819</v>
      </c>
      <c r="Y176" s="273" t="s">
        <v>2658</v>
      </c>
      <c r="Z176" s="273"/>
      <c r="AA176" s="273"/>
      <c r="AB176" s="273"/>
      <c r="AC176" s="273"/>
      <c r="AD176" s="273"/>
      <c r="AE176" s="273" t="s">
        <v>2659</v>
      </c>
      <c r="AF176" s="273" t="s">
        <v>794</v>
      </c>
      <c r="AG176" s="273" t="s">
        <v>807</v>
      </c>
      <c r="AH176" s="273" t="s">
        <v>786</v>
      </c>
      <c r="AI176" s="273" t="s">
        <v>104</v>
      </c>
      <c r="AJ176" s="273"/>
      <c r="AK176" s="273" t="s">
        <v>808</v>
      </c>
      <c r="AL176" s="273" t="s">
        <v>2660</v>
      </c>
      <c r="AM176" s="273" t="s">
        <v>797</v>
      </c>
      <c r="AN176" s="273" t="s">
        <v>931</v>
      </c>
      <c r="AO176" s="273"/>
      <c r="AP176" s="273"/>
      <c r="AQ176" s="273"/>
      <c r="AR176" s="273" t="s">
        <v>2661</v>
      </c>
      <c r="AS176" s="273" t="s">
        <v>2662</v>
      </c>
      <c r="AT176" s="274">
        <v>1000</v>
      </c>
      <c r="AU176" s="274">
        <v>1.25</v>
      </c>
      <c r="AV176" s="273" t="s">
        <v>2629</v>
      </c>
      <c r="AW176" s="273"/>
      <c r="AX176" s="274">
        <v>6.28</v>
      </c>
      <c r="AY176" s="273"/>
      <c r="AZ176" s="273" t="s">
        <v>1781</v>
      </c>
      <c r="BA176" s="273" t="s">
        <v>2663</v>
      </c>
      <c r="BB176" s="273"/>
      <c r="BC176" s="273" t="s">
        <v>2629</v>
      </c>
      <c r="BD176" s="273" t="s">
        <v>2664</v>
      </c>
      <c r="BE176" s="273" t="s">
        <v>2629</v>
      </c>
      <c r="BF176" s="273" t="s">
        <v>1679</v>
      </c>
      <c r="BG176" s="273" t="s">
        <v>2665</v>
      </c>
      <c r="BH176" s="273" t="s">
        <v>2666</v>
      </c>
      <c r="BI176" s="273" t="s">
        <v>800</v>
      </c>
      <c r="BJ176" s="273" t="s">
        <v>800</v>
      </c>
      <c r="BK176" s="273" t="s">
        <v>801</v>
      </c>
      <c r="BL176" s="273" t="s">
        <v>802</v>
      </c>
      <c r="BM176" s="273" t="s">
        <v>803</v>
      </c>
      <c r="BN176" s="273"/>
      <c r="BO176" s="273" t="s">
        <v>809</v>
      </c>
      <c r="BP176" s="273"/>
      <c r="BQ176" s="273"/>
    </row>
    <row r="177" spans="1:69" s="3" customFormat="1" ht="18" customHeight="1">
      <c r="A177" s="273" t="s">
        <v>1797</v>
      </c>
      <c r="B177" s="273" t="s">
        <v>2667</v>
      </c>
      <c r="C177" s="273" t="s">
        <v>2668</v>
      </c>
      <c r="D177" s="273" t="s">
        <v>2669</v>
      </c>
      <c r="E177" s="273" t="s">
        <v>2670</v>
      </c>
      <c r="F177" s="273" t="s">
        <v>1801</v>
      </c>
      <c r="G177" s="273" t="s">
        <v>1506</v>
      </c>
      <c r="H177" s="273" t="s">
        <v>786</v>
      </c>
      <c r="I177" s="274">
        <v>4</v>
      </c>
      <c r="J177" s="273" t="s">
        <v>804</v>
      </c>
      <c r="K177" s="273" t="s">
        <v>2584</v>
      </c>
      <c r="L177" s="274">
        <v>3.54</v>
      </c>
      <c r="M177" s="273" t="s">
        <v>1777</v>
      </c>
      <c r="N177" s="273" t="s">
        <v>788</v>
      </c>
      <c r="O177" s="273"/>
      <c r="P177" s="273"/>
      <c r="Q177" s="273"/>
      <c r="R177" s="273"/>
      <c r="S177" s="273" t="s">
        <v>1487</v>
      </c>
      <c r="T177" s="273"/>
      <c r="U177" s="273" t="s">
        <v>791</v>
      </c>
      <c r="V177" s="274">
        <v>100</v>
      </c>
      <c r="W177" s="273"/>
      <c r="X177" s="273" t="s">
        <v>1463</v>
      </c>
      <c r="Y177" s="273" t="s">
        <v>1464</v>
      </c>
      <c r="Z177" s="273"/>
      <c r="AA177" s="273"/>
      <c r="AB177" s="273"/>
      <c r="AC177" s="273"/>
      <c r="AD177" s="273"/>
      <c r="AE177" s="273"/>
      <c r="AF177" s="273" t="s">
        <v>794</v>
      </c>
      <c r="AG177" s="273" t="s">
        <v>795</v>
      </c>
      <c r="AH177" s="273" t="s">
        <v>786</v>
      </c>
      <c r="AI177" s="273"/>
      <c r="AJ177" s="273"/>
      <c r="AK177" s="273" t="s">
        <v>796</v>
      </c>
      <c r="AL177" s="273" t="s">
        <v>1778</v>
      </c>
      <c r="AM177" s="273" t="s">
        <v>1529</v>
      </c>
      <c r="AN177" s="273" t="s">
        <v>42</v>
      </c>
      <c r="AO177" s="273"/>
      <c r="AP177" s="273"/>
      <c r="AQ177" s="273"/>
      <c r="AR177" s="273"/>
      <c r="AS177" s="273" t="s">
        <v>1806</v>
      </c>
      <c r="AT177" s="274">
        <v>1000000</v>
      </c>
      <c r="AU177" s="274">
        <v>4</v>
      </c>
      <c r="AV177" s="273" t="s">
        <v>2671</v>
      </c>
      <c r="AW177" s="273"/>
      <c r="AX177" s="274">
        <v>3.54</v>
      </c>
      <c r="AY177" s="273"/>
      <c r="AZ177" s="273" t="s">
        <v>2672</v>
      </c>
      <c r="BA177" s="273" t="s">
        <v>1807</v>
      </c>
      <c r="BB177" s="273"/>
      <c r="BC177" s="273" t="s">
        <v>2671</v>
      </c>
      <c r="BD177" s="273"/>
      <c r="BE177" s="273" t="s">
        <v>2671</v>
      </c>
      <c r="BF177" s="273"/>
      <c r="BG177" s="273"/>
      <c r="BH177" s="273" t="s">
        <v>458</v>
      </c>
      <c r="BI177" s="273" t="s">
        <v>800</v>
      </c>
      <c r="BJ177" s="273" t="s">
        <v>800</v>
      </c>
      <c r="BK177" s="273" t="s">
        <v>801</v>
      </c>
      <c r="BL177" s="273" t="s">
        <v>802</v>
      </c>
      <c r="BM177" s="273" t="s">
        <v>1962</v>
      </c>
      <c r="BN177" s="273"/>
      <c r="BO177" s="273" t="s">
        <v>1865</v>
      </c>
      <c r="BP177" s="273"/>
      <c r="BQ177" s="273"/>
    </row>
    <row r="178" spans="1:69" s="3" customFormat="1" ht="18" customHeight="1">
      <c r="A178" s="273" t="s">
        <v>832</v>
      </c>
      <c r="B178" s="273" t="s">
        <v>2673</v>
      </c>
      <c r="C178" s="273" t="s">
        <v>2674</v>
      </c>
      <c r="D178" s="273" t="s">
        <v>2669</v>
      </c>
      <c r="E178" s="273" t="s">
        <v>2675</v>
      </c>
      <c r="F178" s="273" t="s">
        <v>836</v>
      </c>
      <c r="G178" s="273" t="s">
        <v>814</v>
      </c>
      <c r="H178" s="273" t="s">
        <v>786</v>
      </c>
      <c r="I178" s="274">
        <v>1.9400000000000001E-2</v>
      </c>
      <c r="J178" s="273" t="s">
        <v>11</v>
      </c>
      <c r="K178" s="273" t="s">
        <v>2676</v>
      </c>
      <c r="L178" s="273"/>
      <c r="M178" s="273" t="s">
        <v>2677</v>
      </c>
      <c r="N178" s="273" t="s">
        <v>788</v>
      </c>
      <c r="O178" s="273"/>
      <c r="P178" s="273"/>
      <c r="Q178" s="273"/>
      <c r="R178" s="273" t="s">
        <v>789</v>
      </c>
      <c r="S178" s="273" t="s">
        <v>790</v>
      </c>
      <c r="T178" s="273"/>
      <c r="U178" s="273" t="s">
        <v>791</v>
      </c>
      <c r="V178" s="274">
        <v>100</v>
      </c>
      <c r="W178" s="273"/>
      <c r="X178" s="273" t="s">
        <v>828</v>
      </c>
      <c r="Y178" s="273" t="s">
        <v>835</v>
      </c>
      <c r="Z178" s="273"/>
      <c r="AA178" s="273"/>
      <c r="AB178" s="273"/>
      <c r="AC178" s="273"/>
      <c r="AD178" s="273"/>
      <c r="AE178" s="273"/>
      <c r="AF178" s="273" t="s">
        <v>794</v>
      </c>
      <c r="AG178" s="273" t="s">
        <v>816</v>
      </c>
      <c r="AH178" s="273" t="s">
        <v>786</v>
      </c>
      <c r="AI178" s="273"/>
      <c r="AJ178" s="273"/>
      <c r="AK178" s="273" t="s">
        <v>796</v>
      </c>
      <c r="AL178" s="273" t="s">
        <v>2678</v>
      </c>
      <c r="AM178" s="273" t="s">
        <v>811</v>
      </c>
      <c r="AN178" s="273" t="s">
        <v>42</v>
      </c>
      <c r="AO178" s="273"/>
      <c r="AP178" s="273"/>
      <c r="AQ178" s="273"/>
      <c r="AR178" s="273"/>
      <c r="AS178" s="273" t="s">
        <v>834</v>
      </c>
      <c r="AT178" s="274">
        <v>1938.4390000000001</v>
      </c>
      <c r="AU178" s="274">
        <v>1.9400000000000001E-2</v>
      </c>
      <c r="AV178" s="273"/>
      <c r="AW178" s="273"/>
      <c r="AX178" s="274">
        <v>0</v>
      </c>
      <c r="AY178" s="273"/>
      <c r="AZ178" s="273"/>
      <c r="BA178" s="273" t="s">
        <v>1723</v>
      </c>
      <c r="BB178" s="273" t="s">
        <v>832</v>
      </c>
      <c r="BC178" s="273" t="s">
        <v>2679</v>
      </c>
      <c r="BD178" s="273"/>
      <c r="BE178" s="273" t="s">
        <v>2679</v>
      </c>
      <c r="BF178" s="273"/>
      <c r="BG178" s="273"/>
      <c r="BH178" s="273" t="s">
        <v>458</v>
      </c>
      <c r="BI178" s="273" t="s">
        <v>800</v>
      </c>
      <c r="BJ178" s="273" t="s">
        <v>800</v>
      </c>
      <c r="BK178" s="273" t="s">
        <v>821</v>
      </c>
      <c r="BL178" s="273" t="s">
        <v>802</v>
      </c>
      <c r="BM178" s="273" t="s">
        <v>803</v>
      </c>
      <c r="BN178" s="273"/>
      <c r="BO178" s="273"/>
      <c r="BP178" s="273"/>
      <c r="BQ178" s="273"/>
    </row>
    <row r="179" spans="1:69" s="3" customFormat="1" ht="18" customHeight="1">
      <c r="A179" s="273" t="s">
        <v>832</v>
      </c>
      <c r="B179" s="273" t="s">
        <v>2673</v>
      </c>
      <c r="C179" s="273" t="s">
        <v>2680</v>
      </c>
      <c r="D179" s="273" t="s">
        <v>2669</v>
      </c>
      <c r="E179" s="273" t="s">
        <v>2675</v>
      </c>
      <c r="F179" s="273" t="s">
        <v>836</v>
      </c>
      <c r="G179" s="273" t="s">
        <v>814</v>
      </c>
      <c r="H179" s="273" t="s">
        <v>786</v>
      </c>
      <c r="I179" s="274">
        <v>2.06E-2</v>
      </c>
      <c r="J179" s="273" t="s">
        <v>11</v>
      </c>
      <c r="K179" s="273" t="s">
        <v>2676</v>
      </c>
      <c r="L179" s="273"/>
      <c r="M179" s="273" t="s">
        <v>2677</v>
      </c>
      <c r="N179" s="273" t="s">
        <v>788</v>
      </c>
      <c r="O179" s="273"/>
      <c r="P179" s="273"/>
      <c r="Q179" s="273"/>
      <c r="R179" s="273" t="s">
        <v>789</v>
      </c>
      <c r="S179" s="273" t="s">
        <v>790</v>
      </c>
      <c r="T179" s="273"/>
      <c r="U179" s="273" t="s">
        <v>791</v>
      </c>
      <c r="V179" s="274">
        <v>100</v>
      </c>
      <c r="W179" s="273"/>
      <c r="X179" s="273" t="s">
        <v>828</v>
      </c>
      <c r="Y179" s="273" t="s">
        <v>835</v>
      </c>
      <c r="Z179" s="273"/>
      <c r="AA179" s="273"/>
      <c r="AB179" s="273"/>
      <c r="AC179" s="273"/>
      <c r="AD179" s="273"/>
      <c r="AE179" s="273"/>
      <c r="AF179" s="273" t="s">
        <v>794</v>
      </c>
      <c r="AG179" s="273" t="s">
        <v>816</v>
      </c>
      <c r="AH179" s="273" t="s">
        <v>786</v>
      </c>
      <c r="AI179" s="273"/>
      <c r="AJ179" s="273"/>
      <c r="AK179" s="273" t="s">
        <v>796</v>
      </c>
      <c r="AL179" s="273" t="s">
        <v>2678</v>
      </c>
      <c r="AM179" s="273" t="s">
        <v>811</v>
      </c>
      <c r="AN179" s="273" t="s">
        <v>42</v>
      </c>
      <c r="AO179" s="273"/>
      <c r="AP179" s="273"/>
      <c r="AQ179" s="273"/>
      <c r="AR179" s="273"/>
      <c r="AS179" s="273" t="s">
        <v>834</v>
      </c>
      <c r="AT179" s="274">
        <v>2056158</v>
      </c>
      <c r="AU179" s="274">
        <v>2.06E-2</v>
      </c>
      <c r="AV179" s="273"/>
      <c r="AW179" s="273"/>
      <c r="AX179" s="274">
        <v>0</v>
      </c>
      <c r="AY179" s="273"/>
      <c r="AZ179" s="273"/>
      <c r="BA179" s="273" t="s">
        <v>1723</v>
      </c>
      <c r="BB179" s="273" t="s">
        <v>832</v>
      </c>
      <c r="BC179" s="273" t="s">
        <v>2679</v>
      </c>
      <c r="BD179" s="273"/>
      <c r="BE179" s="273" t="s">
        <v>2679</v>
      </c>
      <c r="BF179" s="273"/>
      <c r="BG179" s="273"/>
      <c r="BH179" s="273" t="s">
        <v>458</v>
      </c>
      <c r="BI179" s="273" t="s">
        <v>800</v>
      </c>
      <c r="BJ179" s="273" t="s">
        <v>800</v>
      </c>
      <c r="BK179" s="273" t="s">
        <v>821</v>
      </c>
      <c r="BL179" s="273" t="s">
        <v>802</v>
      </c>
      <c r="BM179" s="273" t="s">
        <v>803</v>
      </c>
      <c r="BN179" s="273"/>
      <c r="BO179" s="273"/>
      <c r="BP179" s="273"/>
      <c r="BQ179" s="273"/>
    </row>
    <row r="180" spans="1:69" s="3" customFormat="1" ht="18" customHeight="1">
      <c r="A180" s="273" t="s">
        <v>832</v>
      </c>
      <c r="B180" s="273" t="s">
        <v>2673</v>
      </c>
      <c r="C180" s="273" t="s">
        <v>2681</v>
      </c>
      <c r="D180" s="273" t="s">
        <v>2669</v>
      </c>
      <c r="E180" s="273" t="s">
        <v>2675</v>
      </c>
      <c r="F180" s="273" t="s">
        <v>836</v>
      </c>
      <c r="G180" s="273" t="s">
        <v>814</v>
      </c>
      <c r="H180" s="273" t="s">
        <v>786</v>
      </c>
      <c r="I180" s="274">
        <v>1.0500000000000001E-2</v>
      </c>
      <c r="J180" s="273" t="s">
        <v>11</v>
      </c>
      <c r="K180" s="273" t="s">
        <v>2676</v>
      </c>
      <c r="L180" s="273"/>
      <c r="M180" s="273" t="s">
        <v>2677</v>
      </c>
      <c r="N180" s="273" t="s">
        <v>788</v>
      </c>
      <c r="O180" s="273"/>
      <c r="P180" s="273"/>
      <c r="Q180" s="273"/>
      <c r="R180" s="273" t="s">
        <v>789</v>
      </c>
      <c r="S180" s="273" t="s">
        <v>790</v>
      </c>
      <c r="T180" s="273"/>
      <c r="U180" s="273" t="s">
        <v>791</v>
      </c>
      <c r="V180" s="274">
        <v>100</v>
      </c>
      <c r="W180" s="273"/>
      <c r="X180" s="273" t="s">
        <v>828</v>
      </c>
      <c r="Y180" s="273" t="s">
        <v>835</v>
      </c>
      <c r="Z180" s="273"/>
      <c r="AA180" s="273"/>
      <c r="AB180" s="273"/>
      <c r="AC180" s="273"/>
      <c r="AD180" s="273"/>
      <c r="AE180" s="273"/>
      <c r="AF180" s="273" t="s">
        <v>794</v>
      </c>
      <c r="AG180" s="273" t="s">
        <v>816</v>
      </c>
      <c r="AH180" s="273" t="s">
        <v>786</v>
      </c>
      <c r="AI180" s="273"/>
      <c r="AJ180" s="273"/>
      <c r="AK180" s="273" t="s">
        <v>796</v>
      </c>
      <c r="AL180" s="273" t="s">
        <v>2678</v>
      </c>
      <c r="AM180" s="273" t="s">
        <v>811</v>
      </c>
      <c r="AN180" s="273" t="s">
        <v>42</v>
      </c>
      <c r="AO180" s="273"/>
      <c r="AP180" s="273"/>
      <c r="AQ180" s="273"/>
      <c r="AR180" s="273"/>
      <c r="AS180" s="273" t="s">
        <v>834</v>
      </c>
      <c r="AT180" s="274">
        <v>1046594</v>
      </c>
      <c r="AU180" s="274">
        <v>1.0500000000000001E-2</v>
      </c>
      <c r="AV180" s="273"/>
      <c r="AW180" s="273"/>
      <c r="AX180" s="274">
        <v>0</v>
      </c>
      <c r="AY180" s="273"/>
      <c r="AZ180" s="273"/>
      <c r="BA180" s="273" t="s">
        <v>1723</v>
      </c>
      <c r="BB180" s="273" t="s">
        <v>832</v>
      </c>
      <c r="BC180" s="273" t="s">
        <v>2679</v>
      </c>
      <c r="BD180" s="273"/>
      <c r="BE180" s="273" t="s">
        <v>2679</v>
      </c>
      <c r="BF180" s="273"/>
      <c r="BG180" s="273"/>
      <c r="BH180" s="273" t="s">
        <v>458</v>
      </c>
      <c r="BI180" s="273" t="s">
        <v>800</v>
      </c>
      <c r="BJ180" s="273" t="s">
        <v>800</v>
      </c>
      <c r="BK180" s="273" t="s">
        <v>821</v>
      </c>
      <c r="BL180" s="273" t="s">
        <v>802</v>
      </c>
      <c r="BM180" s="273" t="s">
        <v>803</v>
      </c>
      <c r="BN180" s="273"/>
      <c r="BO180" s="273"/>
      <c r="BP180" s="273"/>
      <c r="BQ180" s="273"/>
    </row>
    <row r="181" spans="1:69" s="3" customFormat="1" ht="18" customHeight="1">
      <c r="A181" s="273" t="s">
        <v>832</v>
      </c>
      <c r="B181" s="273" t="s">
        <v>2673</v>
      </c>
      <c r="C181" s="273" t="s">
        <v>2682</v>
      </c>
      <c r="D181" s="273" t="s">
        <v>2669</v>
      </c>
      <c r="E181" s="273" t="s">
        <v>2675</v>
      </c>
      <c r="F181" s="273" t="s">
        <v>836</v>
      </c>
      <c r="G181" s="273" t="s">
        <v>814</v>
      </c>
      <c r="H181" s="273" t="s">
        <v>786</v>
      </c>
      <c r="I181" s="274">
        <v>2.01E-2</v>
      </c>
      <c r="J181" s="273" t="s">
        <v>11</v>
      </c>
      <c r="K181" s="273" t="s">
        <v>2676</v>
      </c>
      <c r="L181" s="273"/>
      <c r="M181" s="273" t="s">
        <v>2677</v>
      </c>
      <c r="N181" s="273" t="s">
        <v>788</v>
      </c>
      <c r="O181" s="273"/>
      <c r="P181" s="273"/>
      <c r="Q181" s="273"/>
      <c r="R181" s="273" t="s">
        <v>789</v>
      </c>
      <c r="S181" s="273" t="s">
        <v>790</v>
      </c>
      <c r="T181" s="273"/>
      <c r="U181" s="273" t="s">
        <v>791</v>
      </c>
      <c r="V181" s="274">
        <v>100</v>
      </c>
      <c r="W181" s="273"/>
      <c r="X181" s="273" t="s">
        <v>828</v>
      </c>
      <c r="Y181" s="273" t="s">
        <v>835</v>
      </c>
      <c r="Z181" s="273"/>
      <c r="AA181" s="273"/>
      <c r="AB181" s="273"/>
      <c r="AC181" s="273"/>
      <c r="AD181" s="273"/>
      <c r="AE181" s="273"/>
      <c r="AF181" s="273" t="s">
        <v>794</v>
      </c>
      <c r="AG181" s="273" t="s">
        <v>816</v>
      </c>
      <c r="AH181" s="273" t="s">
        <v>786</v>
      </c>
      <c r="AI181" s="273"/>
      <c r="AJ181" s="273"/>
      <c r="AK181" s="273" t="s">
        <v>796</v>
      </c>
      <c r="AL181" s="273" t="s">
        <v>2678</v>
      </c>
      <c r="AM181" s="273" t="s">
        <v>811</v>
      </c>
      <c r="AN181" s="273" t="s">
        <v>42</v>
      </c>
      <c r="AO181" s="273"/>
      <c r="AP181" s="273"/>
      <c r="AQ181" s="273"/>
      <c r="AR181" s="273"/>
      <c r="AS181" s="273" t="s">
        <v>834</v>
      </c>
      <c r="AT181" s="274">
        <v>2011152</v>
      </c>
      <c r="AU181" s="274">
        <v>2.01E-2</v>
      </c>
      <c r="AV181" s="273"/>
      <c r="AW181" s="273"/>
      <c r="AX181" s="274">
        <v>0</v>
      </c>
      <c r="AY181" s="273"/>
      <c r="AZ181" s="273"/>
      <c r="BA181" s="273" t="s">
        <v>1723</v>
      </c>
      <c r="BB181" s="273" t="s">
        <v>832</v>
      </c>
      <c r="BC181" s="273" t="s">
        <v>2679</v>
      </c>
      <c r="BD181" s="273"/>
      <c r="BE181" s="273" t="s">
        <v>2679</v>
      </c>
      <c r="BF181" s="273"/>
      <c r="BG181" s="273"/>
      <c r="BH181" s="273" t="s">
        <v>458</v>
      </c>
      <c r="BI181" s="273" t="s">
        <v>800</v>
      </c>
      <c r="BJ181" s="273" t="s">
        <v>800</v>
      </c>
      <c r="BK181" s="273" t="s">
        <v>821</v>
      </c>
      <c r="BL181" s="273" t="s">
        <v>802</v>
      </c>
      <c r="BM181" s="273" t="s">
        <v>803</v>
      </c>
      <c r="BN181" s="273"/>
      <c r="BO181" s="273"/>
      <c r="BP181" s="273"/>
      <c r="BQ181" s="273"/>
    </row>
    <row r="182" spans="1:69" s="3" customFormat="1" ht="18" customHeight="1">
      <c r="A182" s="273" t="s">
        <v>1691</v>
      </c>
      <c r="B182" s="273" t="s">
        <v>2683</v>
      </c>
      <c r="C182" s="273" t="s">
        <v>2684</v>
      </c>
      <c r="D182" s="273" t="s">
        <v>2669</v>
      </c>
      <c r="E182" s="273" t="s">
        <v>2685</v>
      </c>
      <c r="F182" s="273" t="s">
        <v>786</v>
      </c>
      <c r="G182" s="273" t="s">
        <v>786</v>
      </c>
      <c r="H182" s="273" t="s">
        <v>786</v>
      </c>
      <c r="I182" s="274">
        <v>0.5</v>
      </c>
      <c r="J182" s="273" t="s">
        <v>11</v>
      </c>
      <c r="K182" s="273" t="s">
        <v>1872</v>
      </c>
      <c r="L182" s="274">
        <v>6.9</v>
      </c>
      <c r="M182" s="273" t="s">
        <v>2686</v>
      </c>
      <c r="N182" s="273" t="s">
        <v>860</v>
      </c>
      <c r="O182" s="273" t="s">
        <v>458</v>
      </c>
      <c r="P182" s="273" t="s">
        <v>883</v>
      </c>
      <c r="Q182" s="273"/>
      <c r="R182" s="273" t="s">
        <v>789</v>
      </c>
      <c r="S182" s="273" t="s">
        <v>815</v>
      </c>
      <c r="T182" s="273"/>
      <c r="U182" s="273" t="s">
        <v>791</v>
      </c>
      <c r="V182" s="274">
        <v>100</v>
      </c>
      <c r="W182" s="273"/>
      <c r="X182" s="273" t="s">
        <v>1425</v>
      </c>
      <c r="Y182" s="273" t="s">
        <v>1697</v>
      </c>
      <c r="Z182" s="273" t="s">
        <v>1698</v>
      </c>
      <c r="AA182" s="273"/>
      <c r="AB182" s="273"/>
      <c r="AC182" s="273"/>
      <c r="AD182" s="273"/>
      <c r="AE182" s="273" t="s">
        <v>2687</v>
      </c>
      <c r="AF182" s="273" t="s">
        <v>794</v>
      </c>
      <c r="AG182" s="273" t="s">
        <v>807</v>
      </c>
      <c r="AH182" s="273" t="s">
        <v>786</v>
      </c>
      <c r="AI182" s="273" t="s">
        <v>104</v>
      </c>
      <c r="AJ182" s="273"/>
      <c r="AK182" s="273" t="s">
        <v>808</v>
      </c>
      <c r="AL182" s="273" t="s">
        <v>2688</v>
      </c>
      <c r="AM182" s="273" t="s">
        <v>797</v>
      </c>
      <c r="AN182" s="273" t="s">
        <v>43</v>
      </c>
      <c r="AO182" s="273"/>
      <c r="AP182" s="273"/>
      <c r="AQ182" s="273"/>
      <c r="AR182" s="273" t="s">
        <v>2689</v>
      </c>
      <c r="AS182" s="273" t="s">
        <v>1701</v>
      </c>
      <c r="AT182" s="274">
        <v>1000</v>
      </c>
      <c r="AU182" s="274">
        <v>0.5</v>
      </c>
      <c r="AV182" s="273" t="s">
        <v>2635</v>
      </c>
      <c r="AW182" s="273"/>
      <c r="AX182" s="274">
        <v>6.9</v>
      </c>
      <c r="AY182" s="273"/>
      <c r="AZ182" s="273" t="s">
        <v>2686</v>
      </c>
      <c r="BA182" s="273" t="s">
        <v>1702</v>
      </c>
      <c r="BB182" s="273"/>
      <c r="BC182" s="273" t="s">
        <v>2635</v>
      </c>
      <c r="BD182" s="273" t="s">
        <v>883</v>
      </c>
      <c r="BE182" s="273" t="s">
        <v>2635</v>
      </c>
      <c r="BF182" s="273"/>
      <c r="BG182" s="273" t="s">
        <v>2690</v>
      </c>
      <c r="BH182" s="273" t="s">
        <v>2691</v>
      </c>
      <c r="BI182" s="273" t="s">
        <v>800</v>
      </c>
      <c r="BJ182" s="273" t="s">
        <v>800</v>
      </c>
      <c r="BK182" s="273" t="s">
        <v>801</v>
      </c>
      <c r="BL182" s="273" t="s">
        <v>802</v>
      </c>
      <c r="BM182" s="273" t="s">
        <v>803</v>
      </c>
      <c r="BN182" s="273"/>
      <c r="BO182" s="273" t="s">
        <v>1932</v>
      </c>
      <c r="BP182" s="273" t="s">
        <v>1691</v>
      </c>
      <c r="BQ182" s="273"/>
    </row>
    <row r="183" spans="1:69" s="3" customFormat="1" ht="18" customHeight="1">
      <c r="A183" s="273" t="s">
        <v>832</v>
      </c>
      <c r="B183" s="273" t="s">
        <v>2692</v>
      </c>
      <c r="C183" s="273" t="s">
        <v>2693</v>
      </c>
      <c r="D183" s="273" t="s">
        <v>2694</v>
      </c>
      <c r="E183" s="273" t="s">
        <v>2695</v>
      </c>
      <c r="F183" s="273" t="s">
        <v>836</v>
      </c>
      <c r="G183" s="273" t="s">
        <v>814</v>
      </c>
      <c r="H183" s="273" t="s">
        <v>786</v>
      </c>
      <c r="I183" s="274">
        <v>0.27</v>
      </c>
      <c r="J183" s="273" t="s">
        <v>599</v>
      </c>
      <c r="K183" s="273" t="s">
        <v>2696</v>
      </c>
      <c r="L183" s="273"/>
      <c r="M183" s="273" t="s">
        <v>2697</v>
      </c>
      <c r="N183" s="273" t="s">
        <v>788</v>
      </c>
      <c r="O183" s="273"/>
      <c r="P183" s="273"/>
      <c r="Q183" s="273"/>
      <c r="R183" s="273"/>
      <c r="S183" s="273" t="s">
        <v>790</v>
      </c>
      <c r="T183" s="273"/>
      <c r="U183" s="273" t="s">
        <v>791</v>
      </c>
      <c r="V183" s="274">
        <v>98.761499999999998</v>
      </c>
      <c r="W183" s="273"/>
      <c r="X183" s="273" t="s">
        <v>828</v>
      </c>
      <c r="Y183" s="273" t="s">
        <v>835</v>
      </c>
      <c r="Z183" s="273"/>
      <c r="AA183" s="273"/>
      <c r="AB183" s="273"/>
      <c r="AC183" s="273"/>
      <c r="AD183" s="273"/>
      <c r="AE183" s="273"/>
      <c r="AF183" s="273" t="s">
        <v>794</v>
      </c>
      <c r="AG183" s="273" t="s">
        <v>816</v>
      </c>
      <c r="AH183" s="273" t="s">
        <v>786</v>
      </c>
      <c r="AI183" s="273"/>
      <c r="AJ183" s="273"/>
      <c r="AK183" s="273" t="s">
        <v>796</v>
      </c>
      <c r="AL183" s="273" t="s">
        <v>2698</v>
      </c>
      <c r="AM183" s="273" t="s">
        <v>811</v>
      </c>
      <c r="AN183" s="273" t="s">
        <v>42</v>
      </c>
      <c r="AO183" s="273"/>
      <c r="AP183" s="273"/>
      <c r="AQ183" s="273"/>
      <c r="AR183" s="273"/>
      <c r="AS183" s="273" t="s">
        <v>834</v>
      </c>
      <c r="AT183" s="274">
        <v>1000000</v>
      </c>
      <c r="AU183" s="274">
        <v>0.27</v>
      </c>
      <c r="AV183" s="273"/>
      <c r="AW183" s="273"/>
      <c r="AX183" s="274">
        <v>0</v>
      </c>
      <c r="AY183" s="273"/>
      <c r="AZ183" s="273"/>
      <c r="BA183" s="273" t="s">
        <v>1723</v>
      </c>
      <c r="BB183" s="273" t="s">
        <v>832</v>
      </c>
      <c r="BC183" s="273" t="s">
        <v>2645</v>
      </c>
      <c r="BD183" s="273"/>
      <c r="BE183" s="273" t="s">
        <v>2645</v>
      </c>
      <c r="BF183" s="273"/>
      <c r="BG183" s="273"/>
      <c r="BH183" s="273" t="s">
        <v>458</v>
      </c>
      <c r="BI183" s="273" t="s">
        <v>800</v>
      </c>
      <c r="BJ183" s="273" t="s">
        <v>800</v>
      </c>
      <c r="BK183" s="273" t="s">
        <v>821</v>
      </c>
      <c r="BL183" s="273" t="s">
        <v>802</v>
      </c>
      <c r="BM183" s="273" t="s">
        <v>803</v>
      </c>
      <c r="BN183" s="273"/>
      <c r="BO183" s="273"/>
      <c r="BP183" s="273"/>
      <c r="BQ183" s="273"/>
    </row>
    <row r="184" spans="1:69" s="3" customFormat="1" ht="18" customHeight="1">
      <c r="A184" s="273" t="s">
        <v>1797</v>
      </c>
      <c r="B184" s="273" t="s">
        <v>2699</v>
      </c>
      <c r="C184" s="273" t="s">
        <v>2700</v>
      </c>
      <c r="D184" s="273" t="s">
        <v>2701</v>
      </c>
      <c r="E184" s="273" t="s">
        <v>2702</v>
      </c>
      <c r="F184" s="273" t="s">
        <v>1801</v>
      </c>
      <c r="G184" s="273" t="s">
        <v>1506</v>
      </c>
      <c r="H184" s="273" t="s">
        <v>2703</v>
      </c>
      <c r="I184" s="274">
        <v>10</v>
      </c>
      <c r="J184" s="273" t="s">
        <v>804</v>
      </c>
      <c r="K184" s="273" t="s">
        <v>2584</v>
      </c>
      <c r="L184" s="274">
        <v>4.7</v>
      </c>
      <c r="M184" s="273" t="s">
        <v>1812</v>
      </c>
      <c r="N184" s="273" t="s">
        <v>788</v>
      </c>
      <c r="O184" s="273"/>
      <c r="P184" s="273"/>
      <c r="Q184" s="273"/>
      <c r="R184" s="273" t="s">
        <v>789</v>
      </c>
      <c r="S184" s="273" t="s">
        <v>1487</v>
      </c>
      <c r="T184" s="273"/>
      <c r="U184" s="273" t="s">
        <v>791</v>
      </c>
      <c r="V184" s="274">
        <v>100</v>
      </c>
      <c r="W184" s="273"/>
      <c r="X184" s="273" t="s">
        <v>1463</v>
      </c>
      <c r="Y184" s="273" t="s">
        <v>1464</v>
      </c>
      <c r="Z184" s="273"/>
      <c r="AA184" s="273"/>
      <c r="AB184" s="273"/>
      <c r="AC184" s="273"/>
      <c r="AD184" s="273"/>
      <c r="AE184" s="273"/>
      <c r="AF184" s="273" t="s">
        <v>794</v>
      </c>
      <c r="AG184" s="273" t="s">
        <v>795</v>
      </c>
      <c r="AH184" s="273" t="s">
        <v>2703</v>
      </c>
      <c r="AI184" s="273"/>
      <c r="AJ184" s="273"/>
      <c r="AK184" s="273" t="s">
        <v>796</v>
      </c>
      <c r="AL184" s="273" t="s">
        <v>1817</v>
      </c>
      <c r="AM184" s="273" t="s">
        <v>1529</v>
      </c>
      <c r="AN184" s="273" t="s">
        <v>42</v>
      </c>
      <c r="AO184" s="273"/>
      <c r="AP184" s="273"/>
      <c r="AQ184" s="273"/>
      <c r="AR184" s="273"/>
      <c r="AS184" s="273" t="s">
        <v>1806</v>
      </c>
      <c r="AT184" s="274">
        <v>1000000</v>
      </c>
      <c r="AU184" s="274">
        <v>10</v>
      </c>
      <c r="AV184" s="273" t="s">
        <v>2635</v>
      </c>
      <c r="AW184" s="273"/>
      <c r="AX184" s="274">
        <v>4.7</v>
      </c>
      <c r="AY184" s="273"/>
      <c r="AZ184" s="273" t="s">
        <v>1781</v>
      </c>
      <c r="BA184" s="273" t="s">
        <v>1807</v>
      </c>
      <c r="BB184" s="273"/>
      <c r="BC184" s="273" t="s">
        <v>2635</v>
      </c>
      <c r="BD184" s="273"/>
      <c r="BE184" s="273" t="s">
        <v>2635</v>
      </c>
      <c r="BF184" s="273"/>
      <c r="BG184" s="273"/>
      <c r="BH184" s="273" t="s">
        <v>458</v>
      </c>
      <c r="BI184" s="273" t="s">
        <v>800</v>
      </c>
      <c r="BJ184" s="273" t="s">
        <v>800</v>
      </c>
      <c r="BK184" s="273" t="s">
        <v>801</v>
      </c>
      <c r="BL184" s="273" t="s">
        <v>802</v>
      </c>
      <c r="BM184" s="273" t="s">
        <v>1962</v>
      </c>
      <c r="BN184" s="273"/>
      <c r="BO184" s="273" t="s">
        <v>1865</v>
      </c>
      <c r="BP184" s="273"/>
      <c r="BQ184" s="273"/>
    </row>
    <row r="185" spans="1:69" s="3" customFormat="1" ht="18" customHeight="1">
      <c r="A185" s="273" t="s">
        <v>832</v>
      </c>
      <c r="B185" s="273" t="s">
        <v>2692</v>
      </c>
      <c r="C185" s="273" t="s">
        <v>2704</v>
      </c>
      <c r="D185" s="273" t="s">
        <v>2701</v>
      </c>
      <c r="E185" s="273" t="s">
        <v>2695</v>
      </c>
      <c r="F185" s="273" t="s">
        <v>836</v>
      </c>
      <c r="G185" s="273" t="s">
        <v>814</v>
      </c>
      <c r="H185" s="273" t="s">
        <v>786</v>
      </c>
      <c r="I185" s="274">
        <v>7.0000000000000007E-2</v>
      </c>
      <c r="J185" s="273" t="s">
        <v>599</v>
      </c>
      <c r="K185" s="273" t="s">
        <v>2705</v>
      </c>
      <c r="L185" s="273"/>
      <c r="M185" s="273" t="s">
        <v>2697</v>
      </c>
      <c r="N185" s="273" t="s">
        <v>788</v>
      </c>
      <c r="O185" s="273"/>
      <c r="P185" s="273"/>
      <c r="Q185" s="273"/>
      <c r="R185" s="273" t="s">
        <v>789</v>
      </c>
      <c r="S185" s="273" t="s">
        <v>790</v>
      </c>
      <c r="T185" s="273"/>
      <c r="U185" s="273" t="s">
        <v>791</v>
      </c>
      <c r="V185" s="274">
        <v>96.364999999999995</v>
      </c>
      <c r="W185" s="273"/>
      <c r="X185" s="273" t="s">
        <v>828</v>
      </c>
      <c r="Y185" s="273" t="s">
        <v>835</v>
      </c>
      <c r="Z185" s="273"/>
      <c r="AA185" s="273"/>
      <c r="AB185" s="273"/>
      <c r="AC185" s="273"/>
      <c r="AD185" s="273"/>
      <c r="AE185" s="273"/>
      <c r="AF185" s="273" t="s">
        <v>794</v>
      </c>
      <c r="AG185" s="273" t="s">
        <v>816</v>
      </c>
      <c r="AH185" s="273" t="s">
        <v>786</v>
      </c>
      <c r="AI185" s="273"/>
      <c r="AJ185" s="273"/>
      <c r="AK185" s="273" t="s">
        <v>796</v>
      </c>
      <c r="AL185" s="273" t="s">
        <v>2698</v>
      </c>
      <c r="AM185" s="273" t="s">
        <v>811</v>
      </c>
      <c r="AN185" s="273" t="s">
        <v>42</v>
      </c>
      <c r="AO185" s="273"/>
      <c r="AP185" s="273"/>
      <c r="AQ185" s="273"/>
      <c r="AR185" s="273"/>
      <c r="AS185" s="273" t="s">
        <v>834</v>
      </c>
      <c r="AT185" s="274">
        <v>1000000</v>
      </c>
      <c r="AU185" s="274">
        <v>7.0000000000000007E-2</v>
      </c>
      <c r="AV185" s="273"/>
      <c r="AW185" s="273"/>
      <c r="AX185" s="274">
        <v>0</v>
      </c>
      <c r="AY185" s="273"/>
      <c r="AZ185" s="273"/>
      <c r="BA185" s="273" t="s">
        <v>1723</v>
      </c>
      <c r="BB185" s="273" t="s">
        <v>832</v>
      </c>
      <c r="BC185" s="273" t="s">
        <v>2706</v>
      </c>
      <c r="BD185" s="273"/>
      <c r="BE185" s="273" t="s">
        <v>2706</v>
      </c>
      <c r="BF185" s="273"/>
      <c r="BG185" s="273"/>
      <c r="BH185" s="273" t="s">
        <v>458</v>
      </c>
      <c r="BI185" s="273" t="s">
        <v>800</v>
      </c>
      <c r="BJ185" s="273" t="s">
        <v>800</v>
      </c>
      <c r="BK185" s="273" t="s">
        <v>821</v>
      </c>
      <c r="BL185" s="273" t="s">
        <v>802</v>
      </c>
      <c r="BM185" s="273" t="s">
        <v>803</v>
      </c>
      <c r="BN185" s="273"/>
      <c r="BO185" s="273"/>
      <c r="BP185" s="273"/>
      <c r="BQ185" s="273"/>
    </row>
    <row r="186" spans="1:69" s="3" customFormat="1" ht="18" customHeight="1">
      <c r="A186" s="273" t="s">
        <v>832</v>
      </c>
      <c r="B186" s="273" t="s">
        <v>2692</v>
      </c>
      <c r="C186" s="273" t="s">
        <v>2707</v>
      </c>
      <c r="D186" s="273" t="s">
        <v>2701</v>
      </c>
      <c r="E186" s="273" t="s">
        <v>2695</v>
      </c>
      <c r="F186" s="273" t="s">
        <v>836</v>
      </c>
      <c r="G186" s="273" t="s">
        <v>814</v>
      </c>
      <c r="H186" s="273" t="s">
        <v>786</v>
      </c>
      <c r="I186" s="274">
        <v>0.27</v>
      </c>
      <c r="J186" s="273" t="s">
        <v>599</v>
      </c>
      <c r="K186" s="273" t="s">
        <v>2705</v>
      </c>
      <c r="L186" s="273"/>
      <c r="M186" s="273" t="s">
        <v>2697</v>
      </c>
      <c r="N186" s="273" t="s">
        <v>788</v>
      </c>
      <c r="O186" s="273"/>
      <c r="P186" s="273"/>
      <c r="Q186" s="273"/>
      <c r="R186" s="273" t="s">
        <v>789</v>
      </c>
      <c r="S186" s="273" t="s">
        <v>790</v>
      </c>
      <c r="T186" s="273"/>
      <c r="U186" s="273" t="s">
        <v>791</v>
      </c>
      <c r="V186" s="274">
        <v>99.934100000000001</v>
      </c>
      <c r="W186" s="273"/>
      <c r="X186" s="273" t="s">
        <v>828</v>
      </c>
      <c r="Y186" s="273" t="s">
        <v>835</v>
      </c>
      <c r="Z186" s="273"/>
      <c r="AA186" s="273"/>
      <c r="AB186" s="273"/>
      <c r="AC186" s="273"/>
      <c r="AD186" s="273"/>
      <c r="AE186" s="273"/>
      <c r="AF186" s="273" t="s">
        <v>794</v>
      </c>
      <c r="AG186" s="273" t="s">
        <v>816</v>
      </c>
      <c r="AH186" s="273" t="s">
        <v>786</v>
      </c>
      <c r="AI186" s="273"/>
      <c r="AJ186" s="273"/>
      <c r="AK186" s="273" t="s">
        <v>796</v>
      </c>
      <c r="AL186" s="273" t="s">
        <v>2698</v>
      </c>
      <c r="AM186" s="273" t="s">
        <v>811</v>
      </c>
      <c r="AN186" s="273" t="s">
        <v>42</v>
      </c>
      <c r="AO186" s="273"/>
      <c r="AP186" s="273"/>
      <c r="AQ186" s="273"/>
      <c r="AR186" s="273"/>
      <c r="AS186" s="273" t="s">
        <v>834</v>
      </c>
      <c r="AT186" s="274">
        <v>1000000</v>
      </c>
      <c r="AU186" s="274">
        <v>0.27</v>
      </c>
      <c r="AV186" s="273"/>
      <c r="AW186" s="273"/>
      <c r="AX186" s="274">
        <v>0</v>
      </c>
      <c r="AY186" s="273"/>
      <c r="AZ186" s="273"/>
      <c r="BA186" s="273" t="s">
        <v>1723</v>
      </c>
      <c r="BB186" s="273" t="s">
        <v>832</v>
      </c>
      <c r="BC186" s="273" t="s">
        <v>2706</v>
      </c>
      <c r="BD186" s="273"/>
      <c r="BE186" s="273" t="s">
        <v>2706</v>
      </c>
      <c r="BF186" s="273"/>
      <c r="BG186" s="273"/>
      <c r="BH186" s="273" t="s">
        <v>458</v>
      </c>
      <c r="BI186" s="273" t="s">
        <v>800</v>
      </c>
      <c r="BJ186" s="273" t="s">
        <v>800</v>
      </c>
      <c r="BK186" s="273" t="s">
        <v>821</v>
      </c>
      <c r="BL186" s="273" t="s">
        <v>802</v>
      </c>
      <c r="BM186" s="273" t="s">
        <v>803</v>
      </c>
      <c r="BN186" s="273"/>
      <c r="BO186" s="273"/>
      <c r="BP186" s="273"/>
      <c r="BQ186" s="273"/>
    </row>
    <row r="187" spans="1:69" s="3" customFormat="1" ht="18" customHeight="1">
      <c r="A187" s="273" t="s">
        <v>785</v>
      </c>
      <c r="B187" s="273" t="s">
        <v>2708</v>
      </c>
      <c r="C187" s="273" t="s">
        <v>2709</v>
      </c>
      <c r="D187" s="273" t="s">
        <v>2701</v>
      </c>
      <c r="E187" s="273" t="s">
        <v>2710</v>
      </c>
      <c r="F187" s="273" t="s">
        <v>786</v>
      </c>
      <c r="G187" s="273" t="s">
        <v>786</v>
      </c>
      <c r="H187" s="273" t="s">
        <v>786</v>
      </c>
      <c r="I187" s="274">
        <v>5.0000000000000001E-3</v>
      </c>
      <c r="J187" s="273" t="s">
        <v>11</v>
      </c>
      <c r="K187" s="273" t="s">
        <v>1802</v>
      </c>
      <c r="L187" s="274">
        <v>5.8</v>
      </c>
      <c r="M187" s="273" t="s">
        <v>2711</v>
      </c>
      <c r="N187" s="273" t="s">
        <v>788</v>
      </c>
      <c r="O187" s="273"/>
      <c r="P187" s="273"/>
      <c r="Q187" s="273"/>
      <c r="R187" s="273" t="s">
        <v>789</v>
      </c>
      <c r="S187" s="273" t="s">
        <v>790</v>
      </c>
      <c r="T187" s="273"/>
      <c r="U187" s="273" t="s">
        <v>791</v>
      </c>
      <c r="V187" s="274">
        <v>100</v>
      </c>
      <c r="W187" s="273"/>
      <c r="X187" s="273" t="s">
        <v>792</v>
      </c>
      <c r="Y187" s="273"/>
      <c r="Z187" s="273"/>
      <c r="AA187" s="273"/>
      <c r="AB187" s="273"/>
      <c r="AC187" s="273"/>
      <c r="AD187" s="273"/>
      <c r="AE187" s="273"/>
      <c r="AF187" s="273" t="s">
        <v>794</v>
      </c>
      <c r="AG187" s="273" t="s">
        <v>795</v>
      </c>
      <c r="AH187" s="273" t="s">
        <v>786</v>
      </c>
      <c r="AI187" s="273"/>
      <c r="AJ187" s="273"/>
      <c r="AK187" s="273" t="s">
        <v>796</v>
      </c>
      <c r="AL187" s="273" t="s">
        <v>2712</v>
      </c>
      <c r="AM187" s="273" t="s">
        <v>797</v>
      </c>
      <c r="AN187" s="273" t="s">
        <v>43</v>
      </c>
      <c r="AO187" s="273"/>
      <c r="AP187" s="273"/>
      <c r="AQ187" s="273"/>
      <c r="AR187" s="273"/>
      <c r="AS187" s="273" t="s">
        <v>798</v>
      </c>
      <c r="AT187" s="274">
        <v>500000</v>
      </c>
      <c r="AU187" s="274">
        <v>5.0000000000000001E-3</v>
      </c>
      <c r="AV187" s="273" t="s">
        <v>2706</v>
      </c>
      <c r="AW187" s="273"/>
      <c r="AX187" s="274">
        <v>5.8</v>
      </c>
      <c r="AY187" s="273"/>
      <c r="AZ187" s="273" t="s">
        <v>2711</v>
      </c>
      <c r="BA187" s="273" t="s">
        <v>799</v>
      </c>
      <c r="BB187" s="273" t="s">
        <v>785</v>
      </c>
      <c r="BC187" s="273" t="s">
        <v>2706</v>
      </c>
      <c r="BD187" s="273"/>
      <c r="BE187" s="273" t="s">
        <v>2706</v>
      </c>
      <c r="BF187" s="273"/>
      <c r="BG187" s="273"/>
      <c r="BH187" s="273" t="s">
        <v>458</v>
      </c>
      <c r="BI187" s="273" t="s">
        <v>800</v>
      </c>
      <c r="BJ187" s="273" t="s">
        <v>800</v>
      </c>
      <c r="BK187" s="273" t="s">
        <v>801</v>
      </c>
      <c r="BL187" s="273" t="s">
        <v>802</v>
      </c>
      <c r="BM187" s="273" t="s">
        <v>803</v>
      </c>
      <c r="BN187" s="273"/>
      <c r="BO187" s="273" t="s">
        <v>1932</v>
      </c>
      <c r="BP187" s="273"/>
      <c r="BQ187" s="273"/>
    </row>
    <row r="188" spans="1:69" s="3" customFormat="1" ht="18" customHeight="1">
      <c r="A188" s="273" t="s">
        <v>1797</v>
      </c>
      <c r="B188" s="273" t="s">
        <v>2713</v>
      </c>
      <c r="C188" s="273" t="s">
        <v>2714</v>
      </c>
      <c r="D188" s="273" t="s">
        <v>2715</v>
      </c>
      <c r="E188" s="273" t="s">
        <v>2716</v>
      </c>
      <c r="F188" s="273" t="s">
        <v>1801</v>
      </c>
      <c r="G188" s="273" t="s">
        <v>1506</v>
      </c>
      <c r="H188" s="273" t="s">
        <v>786</v>
      </c>
      <c r="I188" s="274">
        <v>1</v>
      </c>
      <c r="J188" s="273" t="s">
        <v>11</v>
      </c>
      <c r="K188" s="273" t="s">
        <v>2006</v>
      </c>
      <c r="L188" s="274">
        <v>5.4</v>
      </c>
      <c r="M188" s="273" t="s">
        <v>2686</v>
      </c>
      <c r="N188" s="273" t="s">
        <v>788</v>
      </c>
      <c r="O188" s="273"/>
      <c r="P188" s="273"/>
      <c r="Q188" s="273"/>
      <c r="R188" s="273"/>
      <c r="S188" s="273" t="s">
        <v>1487</v>
      </c>
      <c r="T188" s="273"/>
      <c r="U188" s="273" t="s">
        <v>791</v>
      </c>
      <c r="V188" s="274">
        <v>100</v>
      </c>
      <c r="W188" s="273"/>
      <c r="X188" s="273" t="s">
        <v>1463</v>
      </c>
      <c r="Y188" s="273" t="s">
        <v>1464</v>
      </c>
      <c r="Z188" s="273"/>
      <c r="AA188" s="273"/>
      <c r="AB188" s="273"/>
      <c r="AC188" s="273"/>
      <c r="AD188" s="273"/>
      <c r="AE188" s="273"/>
      <c r="AF188" s="273" t="s">
        <v>794</v>
      </c>
      <c r="AG188" s="273" t="s">
        <v>795</v>
      </c>
      <c r="AH188" s="273" t="s">
        <v>786</v>
      </c>
      <c r="AI188" s="273"/>
      <c r="AJ188" s="273"/>
      <c r="AK188" s="273" t="s">
        <v>796</v>
      </c>
      <c r="AL188" s="273" t="s">
        <v>2688</v>
      </c>
      <c r="AM188" s="273" t="s">
        <v>1529</v>
      </c>
      <c r="AN188" s="273" t="s">
        <v>42</v>
      </c>
      <c r="AO188" s="273"/>
      <c r="AP188" s="273"/>
      <c r="AQ188" s="273"/>
      <c r="AR188" s="273"/>
      <c r="AS188" s="273" t="s">
        <v>1806</v>
      </c>
      <c r="AT188" s="274">
        <v>200000</v>
      </c>
      <c r="AU188" s="274">
        <v>1</v>
      </c>
      <c r="AV188" s="273" t="s">
        <v>2645</v>
      </c>
      <c r="AW188" s="273"/>
      <c r="AX188" s="274">
        <v>5.4</v>
      </c>
      <c r="AY188" s="273"/>
      <c r="AZ188" s="273" t="s">
        <v>2686</v>
      </c>
      <c r="BA188" s="273" t="s">
        <v>1807</v>
      </c>
      <c r="BB188" s="273"/>
      <c r="BC188" s="273" t="s">
        <v>2645</v>
      </c>
      <c r="BD188" s="273"/>
      <c r="BE188" s="273" t="s">
        <v>2645</v>
      </c>
      <c r="BF188" s="273"/>
      <c r="BG188" s="273"/>
      <c r="BH188" s="273" t="s">
        <v>458</v>
      </c>
      <c r="BI188" s="273" t="s">
        <v>800</v>
      </c>
      <c r="BJ188" s="273" t="s">
        <v>800</v>
      </c>
      <c r="BK188" s="273" t="s">
        <v>801</v>
      </c>
      <c r="BL188" s="273" t="s">
        <v>802</v>
      </c>
      <c r="BM188" s="273" t="s">
        <v>1962</v>
      </c>
      <c r="BN188" s="273"/>
      <c r="BO188" s="273" t="s">
        <v>1932</v>
      </c>
      <c r="BP188" s="273"/>
      <c r="BQ188" s="273"/>
    </row>
    <row r="189" spans="1:69" s="3" customFormat="1" ht="18" customHeight="1">
      <c r="A189" s="273" t="s">
        <v>1797</v>
      </c>
      <c r="B189" s="273" t="s">
        <v>2717</v>
      </c>
      <c r="C189" s="273" t="s">
        <v>2718</v>
      </c>
      <c r="D189" s="273" t="s">
        <v>2715</v>
      </c>
      <c r="E189" s="273" t="s">
        <v>2719</v>
      </c>
      <c r="F189" s="273" t="s">
        <v>1801</v>
      </c>
      <c r="G189" s="273" t="s">
        <v>1506</v>
      </c>
      <c r="H189" s="273" t="s">
        <v>786</v>
      </c>
      <c r="I189" s="274">
        <v>0.25</v>
      </c>
      <c r="J189" s="273" t="s">
        <v>11</v>
      </c>
      <c r="K189" s="273" t="s">
        <v>1762</v>
      </c>
      <c r="L189" s="274">
        <v>5.15</v>
      </c>
      <c r="M189" s="273" t="s">
        <v>2720</v>
      </c>
      <c r="N189" s="273" t="s">
        <v>788</v>
      </c>
      <c r="O189" s="273"/>
      <c r="P189" s="273"/>
      <c r="Q189" s="273"/>
      <c r="R189" s="273"/>
      <c r="S189" s="273" t="s">
        <v>1487</v>
      </c>
      <c r="T189" s="273"/>
      <c r="U189" s="273" t="s">
        <v>791</v>
      </c>
      <c r="V189" s="274">
        <v>100</v>
      </c>
      <c r="W189" s="273"/>
      <c r="X189" s="273" t="s">
        <v>1463</v>
      </c>
      <c r="Y189" s="273" t="s">
        <v>1464</v>
      </c>
      <c r="Z189" s="273"/>
      <c r="AA189" s="273"/>
      <c r="AB189" s="273"/>
      <c r="AC189" s="273"/>
      <c r="AD189" s="273"/>
      <c r="AE189" s="273"/>
      <c r="AF189" s="273" t="s">
        <v>794</v>
      </c>
      <c r="AG189" s="273" t="s">
        <v>795</v>
      </c>
      <c r="AH189" s="273" t="s">
        <v>786</v>
      </c>
      <c r="AI189" s="273"/>
      <c r="AJ189" s="273"/>
      <c r="AK189" s="273" t="s">
        <v>796</v>
      </c>
      <c r="AL189" s="273" t="s">
        <v>2721</v>
      </c>
      <c r="AM189" s="273" t="s">
        <v>1529</v>
      </c>
      <c r="AN189" s="273" t="s">
        <v>42</v>
      </c>
      <c r="AO189" s="273"/>
      <c r="AP189" s="273"/>
      <c r="AQ189" s="273"/>
      <c r="AR189" s="273"/>
      <c r="AS189" s="273" t="s">
        <v>1806</v>
      </c>
      <c r="AT189" s="274">
        <v>200000</v>
      </c>
      <c r="AU189" s="274">
        <v>0.25</v>
      </c>
      <c r="AV189" s="273" t="s">
        <v>2645</v>
      </c>
      <c r="AW189" s="273"/>
      <c r="AX189" s="274">
        <v>5.15</v>
      </c>
      <c r="AY189" s="273"/>
      <c r="AZ189" s="273" t="s">
        <v>2720</v>
      </c>
      <c r="BA189" s="273" t="s">
        <v>1807</v>
      </c>
      <c r="BB189" s="273"/>
      <c r="BC189" s="273" t="s">
        <v>2645</v>
      </c>
      <c r="BD189" s="273"/>
      <c r="BE189" s="273" t="s">
        <v>2645</v>
      </c>
      <c r="BF189" s="273"/>
      <c r="BG189" s="273"/>
      <c r="BH189" s="273" t="s">
        <v>458</v>
      </c>
      <c r="BI189" s="273" t="s">
        <v>800</v>
      </c>
      <c r="BJ189" s="273" t="s">
        <v>800</v>
      </c>
      <c r="BK189" s="273" t="s">
        <v>801</v>
      </c>
      <c r="BL189" s="273" t="s">
        <v>802</v>
      </c>
      <c r="BM189" s="273" t="s">
        <v>1962</v>
      </c>
      <c r="BN189" s="273"/>
      <c r="BO189" s="273" t="s">
        <v>1932</v>
      </c>
      <c r="BP189" s="273"/>
      <c r="BQ189" s="273"/>
    </row>
    <row r="190" spans="1:69" s="3" customFormat="1" ht="18" customHeight="1">
      <c r="A190" s="273" t="s">
        <v>1797</v>
      </c>
      <c r="B190" s="273" t="s">
        <v>2722</v>
      </c>
      <c r="C190" s="273" t="s">
        <v>2723</v>
      </c>
      <c r="D190" s="273" t="s">
        <v>2715</v>
      </c>
      <c r="E190" s="273" t="s">
        <v>2724</v>
      </c>
      <c r="F190" s="273" t="s">
        <v>1801</v>
      </c>
      <c r="G190" s="273" t="s">
        <v>1506</v>
      </c>
      <c r="H190" s="273" t="s">
        <v>786</v>
      </c>
      <c r="I190" s="274">
        <v>0.35</v>
      </c>
      <c r="J190" s="273" t="s">
        <v>11</v>
      </c>
      <c r="K190" s="273" t="s">
        <v>1762</v>
      </c>
      <c r="L190" s="274">
        <v>5.5</v>
      </c>
      <c r="M190" s="273" t="s">
        <v>2720</v>
      </c>
      <c r="N190" s="273" t="s">
        <v>788</v>
      </c>
      <c r="O190" s="273"/>
      <c r="P190" s="273"/>
      <c r="Q190" s="273"/>
      <c r="R190" s="273"/>
      <c r="S190" s="273" t="s">
        <v>1487</v>
      </c>
      <c r="T190" s="273"/>
      <c r="U190" s="273" t="s">
        <v>791</v>
      </c>
      <c r="V190" s="274">
        <v>100</v>
      </c>
      <c r="W190" s="273"/>
      <c r="X190" s="273" t="s">
        <v>1463</v>
      </c>
      <c r="Y190" s="273" t="s">
        <v>1464</v>
      </c>
      <c r="Z190" s="273"/>
      <c r="AA190" s="273"/>
      <c r="AB190" s="273"/>
      <c r="AC190" s="273"/>
      <c r="AD190" s="273"/>
      <c r="AE190" s="273"/>
      <c r="AF190" s="273" t="s">
        <v>794</v>
      </c>
      <c r="AG190" s="273" t="s">
        <v>795</v>
      </c>
      <c r="AH190" s="273" t="s">
        <v>786</v>
      </c>
      <c r="AI190" s="273"/>
      <c r="AJ190" s="273"/>
      <c r="AK190" s="273" t="s">
        <v>796</v>
      </c>
      <c r="AL190" s="273" t="s">
        <v>2721</v>
      </c>
      <c r="AM190" s="273" t="s">
        <v>1529</v>
      </c>
      <c r="AN190" s="273" t="s">
        <v>42</v>
      </c>
      <c r="AO190" s="273"/>
      <c r="AP190" s="273"/>
      <c r="AQ190" s="273"/>
      <c r="AR190" s="273"/>
      <c r="AS190" s="273" t="s">
        <v>1806</v>
      </c>
      <c r="AT190" s="274">
        <v>200000</v>
      </c>
      <c r="AU190" s="274">
        <v>0.35</v>
      </c>
      <c r="AV190" s="273" t="s">
        <v>2645</v>
      </c>
      <c r="AW190" s="273"/>
      <c r="AX190" s="274">
        <v>5.5</v>
      </c>
      <c r="AY190" s="273"/>
      <c r="AZ190" s="273" t="s">
        <v>2720</v>
      </c>
      <c r="BA190" s="273" t="s">
        <v>1807</v>
      </c>
      <c r="BB190" s="273"/>
      <c r="BC190" s="273" t="s">
        <v>2645</v>
      </c>
      <c r="BD190" s="273"/>
      <c r="BE190" s="273" t="s">
        <v>2645</v>
      </c>
      <c r="BF190" s="273"/>
      <c r="BG190" s="273"/>
      <c r="BH190" s="273" t="s">
        <v>458</v>
      </c>
      <c r="BI190" s="273" t="s">
        <v>800</v>
      </c>
      <c r="BJ190" s="273" t="s">
        <v>800</v>
      </c>
      <c r="BK190" s="273" t="s">
        <v>801</v>
      </c>
      <c r="BL190" s="273" t="s">
        <v>802</v>
      </c>
      <c r="BM190" s="273" t="s">
        <v>1962</v>
      </c>
      <c r="BN190" s="273"/>
      <c r="BO190" s="273" t="s">
        <v>1932</v>
      </c>
      <c r="BP190" s="273"/>
      <c r="BQ190" s="273"/>
    </row>
    <row r="191" spans="1:69" s="3" customFormat="1" ht="18" customHeight="1">
      <c r="A191" s="273" t="s">
        <v>2725</v>
      </c>
      <c r="B191" s="273" t="s">
        <v>2726</v>
      </c>
      <c r="C191" s="273" t="s">
        <v>2727</v>
      </c>
      <c r="D191" s="273" t="s">
        <v>2715</v>
      </c>
      <c r="E191" s="273" t="s">
        <v>2728</v>
      </c>
      <c r="F191" s="273" t="s">
        <v>1505</v>
      </c>
      <c r="G191" s="273" t="s">
        <v>1506</v>
      </c>
      <c r="H191" s="273" t="s">
        <v>786</v>
      </c>
      <c r="I191" s="274">
        <v>0.3</v>
      </c>
      <c r="J191" s="273" t="s">
        <v>11</v>
      </c>
      <c r="K191" s="273" t="s">
        <v>2729</v>
      </c>
      <c r="L191" s="274">
        <v>5.6</v>
      </c>
      <c r="M191" s="273" t="s">
        <v>2730</v>
      </c>
      <c r="N191" s="273" t="s">
        <v>788</v>
      </c>
      <c r="O191" s="273"/>
      <c r="P191" s="273"/>
      <c r="Q191" s="273"/>
      <c r="R191" s="273" t="s">
        <v>789</v>
      </c>
      <c r="S191" s="273" t="s">
        <v>2731</v>
      </c>
      <c r="T191" s="273"/>
      <c r="U191" s="273" t="s">
        <v>791</v>
      </c>
      <c r="V191" s="273"/>
      <c r="W191" s="273"/>
      <c r="X191" s="273" t="s">
        <v>828</v>
      </c>
      <c r="Y191" s="273" t="s">
        <v>835</v>
      </c>
      <c r="Z191" s="273"/>
      <c r="AA191" s="273"/>
      <c r="AB191" s="273"/>
      <c r="AC191" s="273"/>
      <c r="AD191" s="273"/>
      <c r="AE191" s="273"/>
      <c r="AF191" s="273" t="s">
        <v>794</v>
      </c>
      <c r="AG191" s="273" t="s">
        <v>795</v>
      </c>
      <c r="AH191" s="273" t="s">
        <v>786</v>
      </c>
      <c r="AI191" s="273" t="s">
        <v>102</v>
      </c>
      <c r="AJ191" s="273"/>
      <c r="AK191" s="273" t="s">
        <v>796</v>
      </c>
      <c r="AL191" s="273" t="s">
        <v>2732</v>
      </c>
      <c r="AM191" s="273" t="s">
        <v>811</v>
      </c>
      <c r="AN191" s="273" t="s">
        <v>42</v>
      </c>
      <c r="AO191" s="273"/>
      <c r="AP191" s="273"/>
      <c r="AQ191" s="273"/>
      <c r="AR191" s="273"/>
      <c r="AS191" s="273" t="s">
        <v>2733</v>
      </c>
      <c r="AT191" s="274">
        <v>100000</v>
      </c>
      <c r="AU191" s="274">
        <v>0.3</v>
      </c>
      <c r="AV191" s="273" t="s">
        <v>2679</v>
      </c>
      <c r="AW191" s="273"/>
      <c r="AX191" s="274">
        <v>5.6</v>
      </c>
      <c r="AY191" s="273"/>
      <c r="AZ191" s="273" t="s">
        <v>2730</v>
      </c>
      <c r="BA191" s="273" t="s">
        <v>2734</v>
      </c>
      <c r="BB191" s="273" t="s">
        <v>2735</v>
      </c>
      <c r="BC191" s="273" t="s">
        <v>2679</v>
      </c>
      <c r="BD191" s="273"/>
      <c r="BE191" s="273" t="s">
        <v>2679</v>
      </c>
      <c r="BF191" s="273"/>
      <c r="BG191" s="273"/>
      <c r="BH191" s="273" t="s">
        <v>458</v>
      </c>
      <c r="BI191" s="273" t="s">
        <v>800</v>
      </c>
      <c r="BJ191" s="273" t="s">
        <v>800</v>
      </c>
      <c r="BK191" s="273" t="s">
        <v>801</v>
      </c>
      <c r="BL191" s="273" t="s">
        <v>802</v>
      </c>
      <c r="BM191" s="273" t="s">
        <v>803</v>
      </c>
      <c r="BN191" s="273"/>
      <c r="BO191" s="273" t="s">
        <v>1932</v>
      </c>
      <c r="BP191" s="273" t="s">
        <v>2725</v>
      </c>
      <c r="BQ191" s="273"/>
    </row>
    <row r="192" spans="1:69" s="3" customFormat="1" ht="18" customHeight="1">
      <c r="A192" s="273" t="s">
        <v>2328</v>
      </c>
      <c r="B192" s="273" t="s">
        <v>2736</v>
      </c>
      <c r="C192" s="273" t="s">
        <v>2737</v>
      </c>
      <c r="D192" s="273" t="s">
        <v>2738</v>
      </c>
      <c r="E192" s="273" t="s">
        <v>2739</v>
      </c>
      <c r="F192" s="273" t="s">
        <v>1604</v>
      </c>
      <c r="G192" s="273" t="s">
        <v>1506</v>
      </c>
      <c r="H192" s="273" t="s">
        <v>786</v>
      </c>
      <c r="I192" s="274">
        <v>0.55000000000000004</v>
      </c>
      <c r="J192" s="273" t="s">
        <v>11</v>
      </c>
      <c r="K192" s="273" t="s">
        <v>805</v>
      </c>
      <c r="L192" s="274">
        <v>5.55</v>
      </c>
      <c r="M192" s="273" t="s">
        <v>2740</v>
      </c>
      <c r="N192" s="273" t="s">
        <v>788</v>
      </c>
      <c r="O192" s="273"/>
      <c r="P192" s="273"/>
      <c r="Q192" s="273"/>
      <c r="R192" s="273"/>
      <c r="S192" s="273" t="s">
        <v>815</v>
      </c>
      <c r="T192" s="273"/>
      <c r="U192" s="273" t="s">
        <v>791</v>
      </c>
      <c r="V192" s="274">
        <v>100</v>
      </c>
      <c r="W192" s="273"/>
      <c r="X192" s="273" t="s">
        <v>1565</v>
      </c>
      <c r="Y192" s="273" t="s">
        <v>1566</v>
      </c>
      <c r="Z192" s="273"/>
      <c r="AA192" s="273"/>
      <c r="AB192" s="273"/>
      <c r="AC192" s="273"/>
      <c r="AD192" s="273"/>
      <c r="AE192" s="273" t="s">
        <v>2741</v>
      </c>
      <c r="AF192" s="273" t="s">
        <v>794</v>
      </c>
      <c r="AG192" s="273" t="s">
        <v>795</v>
      </c>
      <c r="AH192" s="273" t="s">
        <v>786</v>
      </c>
      <c r="AI192" s="273" t="s">
        <v>102</v>
      </c>
      <c r="AJ192" s="273"/>
      <c r="AK192" s="273" t="s">
        <v>796</v>
      </c>
      <c r="AL192" s="273" t="s">
        <v>2742</v>
      </c>
      <c r="AM192" s="273" t="s">
        <v>1606</v>
      </c>
      <c r="AN192" s="273" t="s">
        <v>42</v>
      </c>
      <c r="AO192" s="273"/>
      <c r="AP192" s="273"/>
      <c r="AQ192" s="273"/>
      <c r="AR192" s="273"/>
      <c r="AS192" s="273" t="s">
        <v>1689</v>
      </c>
      <c r="AT192" s="274">
        <v>200000</v>
      </c>
      <c r="AU192" s="274">
        <v>0.55000000000000004</v>
      </c>
      <c r="AV192" s="273" t="s">
        <v>2706</v>
      </c>
      <c r="AW192" s="273"/>
      <c r="AX192" s="274">
        <v>5.55</v>
      </c>
      <c r="AY192" s="273"/>
      <c r="AZ192" s="273" t="s">
        <v>2740</v>
      </c>
      <c r="BA192" s="273" t="s">
        <v>1690</v>
      </c>
      <c r="BB192" s="273"/>
      <c r="BC192" s="273" t="s">
        <v>2706</v>
      </c>
      <c r="BD192" s="273"/>
      <c r="BE192" s="273" t="s">
        <v>2706</v>
      </c>
      <c r="BF192" s="273"/>
      <c r="BG192" s="273"/>
      <c r="BH192" s="273" t="s">
        <v>2741</v>
      </c>
      <c r="BI192" s="273" t="s">
        <v>800</v>
      </c>
      <c r="BJ192" s="273" t="s">
        <v>800</v>
      </c>
      <c r="BK192" s="273" t="s">
        <v>801</v>
      </c>
      <c r="BL192" s="273" t="s">
        <v>802</v>
      </c>
      <c r="BM192" s="273" t="s">
        <v>803</v>
      </c>
      <c r="BN192" s="273"/>
      <c r="BO192" s="273" t="s">
        <v>1932</v>
      </c>
      <c r="BP192" s="273" t="s">
        <v>2328</v>
      </c>
      <c r="BQ192" s="273"/>
    </row>
    <row r="193" spans="1:69" s="3" customFormat="1" ht="18" customHeight="1">
      <c r="A193" s="273" t="s">
        <v>2328</v>
      </c>
      <c r="B193" s="273" t="s">
        <v>2743</v>
      </c>
      <c r="C193" s="273" t="s">
        <v>2744</v>
      </c>
      <c r="D193" s="273" t="s">
        <v>2738</v>
      </c>
      <c r="E193" s="273" t="s">
        <v>2745</v>
      </c>
      <c r="F193" s="273" t="s">
        <v>1604</v>
      </c>
      <c r="G193" s="273" t="s">
        <v>1506</v>
      </c>
      <c r="H193" s="273" t="s">
        <v>786</v>
      </c>
      <c r="I193" s="274">
        <v>0.5</v>
      </c>
      <c r="J193" s="273" t="s">
        <v>11</v>
      </c>
      <c r="K193" s="273" t="s">
        <v>805</v>
      </c>
      <c r="L193" s="274">
        <v>5.5</v>
      </c>
      <c r="M193" s="273" t="s">
        <v>2740</v>
      </c>
      <c r="N193" s="273" t="s">
        <v>788</v>
      </c>
      <c r="O193" s="273"/>
      <c r="P193" s="273"/>
      <c r="Q193" s="273"/>
      <c r="R193" s="273"/>
      <c r="S193" s="273" t="s">
        <v>815</v>
      </c>
      <c r="T193" s="273"/>
      <c r="U193" s="273" t="s">
        <v>791</v>
      </c>
      <c r="V193" s="274">
        <v>100</v>
      </c>
      <c r="W193" s="273"/>
      <c r="X193" s="273" t="s">
        <v>1565</v>
      </c>
      <c r="Y193" s="273" t="s">
        <v>1566</v>
      </c>
      <c r="Z193" s="273"/>
      <c r="AA193" s="273"/>
      <c r="AB193" s="273"/>
      <c r="AC193" s="273"/>
      <c r="AD193" s="273"/>
      <c r="AE193" s="273" t="s">
        <v>2741</v>
      </c>
      <c r="AF193" s="273" t="s">
        <v>794</v>
      </c>
      <c r="AG193" s="273" t="s">
        <v>795</v>
      </c>
      <c r="AH193" s="273" t="s">
        <v>786</v>
      </c>
      <c r="AI193" s="273" t="s">
        <v>102</v>
      </c>
      <c r="AJ193" s="273"/>
      <c r="AK193" s="273" t="s">
        <v>796</v>
      </c>
      <c r="AL193" s="273" t="s">
        <v>2742</v>
      </c>
      <c r="AM193" s="273" t="s">
        <v>1606</v>
      </c>
      <c r="AN193" s="273" t="s">
        <v>42</v>
      </c>
      <c r="AO193" s="273"/>
      <c r="AP193" s="273"/>
      <c r="AQ193" s="273"/>
      <c r="AR193" s="273"/>
      <c r="AS193" s="273" t="s">
        <v>1689</v>
      </c>
      <c r="AT193" s="274">
        <v>200000</v>
      </c>
      <c r="AU193" s="274">
        <v>0.5</v>
      </c>
      <c r="AV193" s="273" t="s">
        <v>2706</v>
      </c>
      <c r="AW193" s="273"/>
      <c r="AX193" s="274">
        <v>5.5</v>
      </c>
      <c r="AY193" s="273"/>
      <c r="AZ193" s="273" t="s">
        <v>2746</v>
      </c>
      <c r="BA193" s="273" t="s">
        <v>1690</v>
      </c>
      <c r="BB193" s="273"/>
      <c r="BC193" s="273" t="s">
        <v>2706</v>
      </c>
      <c r="BD193" s="273"/>
      <c r="BE193" s="273" t="s">
        <v>2706</v>
      </c>
      <c r="BF193" s="273"/>
      <c r="BG193" s="273"/>
      <c r="BH193" s="273" t="s">
        <v>2741</v>
      </c>
      <c r="BI193" s="273" t="s">
        <v>800</v>
      </c>
      <c r="BJ193" s="273" t="s">
        <v>800</v>
      </c>
      <c r="BK193" s="273" t="s">
        <v>801</v>
      </c>
      <c r="BL193" s="273" t="s">
        <v>802</v>
      </c>
      <c r="BM193" s="273" t="s">
        <v>803</v>
      </c>
      <c r="BN193" s="273"/>
      <c r="BO193" s="273" t="s">
        <v>809</v>
      </c>
      <c r="BP193" s="273" t="s">
        <v>2328</v>
      </c>
      <c r="BQ193" s="273"/>
    </row>
    <row r="194" spans="1:69" s="3" customFormat="1" ht="18" customHeight="1">
      <c r="A194" s="273" t="s">
        <v>2198</v>
      </c>
      <c r="B194" s="273" t="s">
        <v>2747</v>
      </c>
      <c r="C194" s="273" t="s">
        <v>2748</v>
      </c>
      <c r="D194" s="273" t="s">
        <v>2738</v>
      </c>
      <c r="E194" s="273" t="s">
        <v>2749</v>
      </c>
      <c r="F194" s="273" t="s">
        <v>1505</v>
      </c>
      <c r="G194" s="273" t="s">
        <v>1506</v>
      </c>
      <c r="H194" s="273" t="s">
        <v>786</v>
      </c>
      <c r="I194" s="274">
        <v>4.3E-3</v>
      </c>
      <c r="J194" s="273" t="s">
        <v>11</v>
      </c>
      <c r="K194" s="273" t="s">
        <v>2584</v>
      </c>
      <c r="L194" s="274">
        <v>4.75</v>
      </c>
      <c r="M194" s="273" t="s">
        <v>2750</v>
      </c>
      <c r="N194" s="273" t="s">
        <v>788</v>
      </c>
      <c r="O194" s="273"/>
      <c r="P194" s="273"/>
      <c r="Q194" s="273"/>
      <c r="R194" s="273" t="s">
        <v>789</v>
      </c>
      <c r="S194" s="273" t="s">
        <v>1487</v>
      </c>
      <c r="T194" s="273"/>
      <c r="U194" s="273" t="s">
        <v>791</v>
      </c>
      <c r="V194" s="274">
        <v>99.641000000000005</v>
      </c>
      <c r="W194" s="273"/>
      <c r="X194" s="273" t="s">
        <v>792</v>
      </c>
      <c r="Y194" s="273" t="s">
        <v>1792</v>
      </c>
      <c r="Z194" s="273"/>
      <c r="AA194" s="273"/>
      <c r="AB194" s="273"/>
      <c r="AC194" s="273"/>
      <c r="AD194" s="273"/>
      <c r="AE194" s="273"/>
      <c r="AF194" s="273" t="s">
        <v>794</v>
      </c>
      <c r="AG194" s="273" t="s">
        <v>1793</v>
      </c>
      <c r="AH194" s="273" t="s">
        <v>786</v>
      </c>
      <c r="AI194" s="273" t="s">
        <v>102</v>
      </c>
      <c r="AJ194" s="273"/>
      <c r="AK194" s="273" t="s">
        <v>796</v>
      </c>
      <c r="AL194" s="273" t="s">
        <v>2751</v>
      </c>
      <c r="AM194" s="273" t="s">
        <v>2206</v>
      </c>
      <c r="AN194" s="273" t="s">
        <v>42</v>
      </c>
      <c r="AO194" s="273"/>
      <c r="AP194" s="273"/>
      <c r="AQ194" s="273"/>
      <c r="AR194" s="273"/>
      <c r="AS194" s="273" t="s">
        <v>2207</v>
      </c>
      <c r="AT194" s="274">
        <v>100</v>
      </c>
      <c r="AU194" s="274">
        <v>4.3E-3</v>
      </c>
      <c r="AV194" s="273" t="s">
        <v>2706</v>
      </c>
      <c r="AW194" s="273"/>
      <c r="AX194" s="274">
        <v>4.75</v>
      </c>
      <c r="AY194" s="273"/>
      <c r="AZ194" s="273" t="s">
        <v>1829</v>
      </c>
      <c r="BA194" s="273" t="s">
        <v>2209</v>
      </c>
      <c r="BB194" s="273"/>
      <c r="BC194" s="273" t="s">
        <v>2706</v>
      </c>
      <c r="BD194" s="273"/>
      <c r="BE194" s="273" t="s">
        <v>2706</v>
      </c>
      <c r="BF194" s="273"/>
      <c r="BG194" s="273"/>
      <c r="BH194" s="273" t="s">
        <v>458</v>
      </c>
      <c r="BI194" s="273" t="s">
        <v>800</v>
      </c>
      <c r="BJ194" s="273" t="s">
        <v>800</v>
      </c>
      <c r="BK194" s="273" t="s">
        <v>801</v>
      </c>
      <c r="BL194" s="273" t="s">
        <v>802</v>
      </c>
      <c r="BM194" s="273" t="s">
        <v>803</v>
      </c>
      <c r="BN194" s="273"/>
      <c r="BO194" s="273" t="s">
        <v>809</v>
      </c>
      <c r="BP194" s="273"/>
      <c r="BQ194" s="273"/>
    </row>
    <row r="195" spans="1:69" s="3" customFormat="1" ht="18" customHeight="1">
      <c r="A195" s="273" t="s">
        <v>2735</v>
      </c>
      <c r="B195" s="273" t="s">
        <v>2752</v>
      </c>
      <c r="C195" s="273" t="s">
        <v>2753</v>
      </c>
      <c r="D195" s="273" t="s">
        <v>2738</v>
      </c>
      <c r="E195" s="273" t="s">
        <v>2754</v>
      </c>
      <c r="F195" s="273" t="s">
        <v>786</v>
      </c>
      <c r="G195" s="273" t="s">
        <v>786</v>
      </c>
      <c r="H195" s="273" t="s">
        <v>786</v>
      </c>
      <c r="I195" s="274">
        <v>3</v>
      </c>
      <c r="J195" s="273" t="s">
        <v>804</v>
      </c>
      <c r="K195" s="273" t="s">
        <v>2755</v>
      </c>
      <c r="L195" s="274">
        <v>4.7</v>
      </c>
      <c r="M195" s="273" t="s">
        <v>2730</v>
      </c>
      <c r="N195" s="273" t="s">
        <v>788</v>
      </c>
      <c r="O195" s="273"/>
      <c r="P195" s="273"/>
      <c r="Q195" s="273"/>
      <c r="R195" s="273"/>
      <c r="S195" s="273" t="s">
        <v>790</v>
      </c>
      <c r="T195" s="273"/>
      <c r="U195" s="273" t="s">
        <v>791</v>
      </c>
      <c r="V195" s="274">
        <v>100</v>
      </c>
      <c r="W195" s="273"/>
      <c r="X195" s="273" t="s">
        <v>828</v>
      </c>
      <c r="Y195" s="273" t="s">
        <v>835</v>
      </c>
      <c r="Z195" s="273"/>
      <c r="AA195" s="273"/>
      <c r="AB195" s="273"/>
      <c r="AC195" s="273"/>
      <c r="AD195" s="273"/>
      <c r="AE195" s="273"/>
      <c r="AF195" s="273" t="s">
        <v>794</v>
      </c>
      <c r="AG195" s="273" t="s">
        <v>795</v>
      </c>
      <c r="AH195" s="273" t="s">
        <v>786</v>
      </c>
      <c r="AI195" s="273"/>
      <c r="AJ195" s="273"/>
      <c r="AK195" s="273" t="s">
        <v>796</v>
      </c>
      <c r="AL195" s="273" t="s">
        <v>2732</v>
      </c>
      <c r="AM195" s="273" t="s">
        <v>1529</v>
      </c>
      <c r="AN195" s="273" t="s">
        <v>43</v>
      </c>
      <c r="AO195" s="273"/>
      <c r="AP195" s="273"/>
      <c r="AQ195" s="273"/>
      <c r="AR195" s="273"/>
      <c r="AS195" s="273" t="s">
        <v>2733</v>
      </c>
      <c r="AT195" s="274">
        <v>1000000</v>
      </c>
      <c r="AU195" s="274">
        <v>3</v>
      </c>
      <c r="AV195" s="273" t="s">
        <v>2706</v>
      </c>
      <c r="AW195" s="273"/>
      <c r="AX195" s="274">
        <v>4.7</v>
      </c>
      <c r="AY195" s="273"/>
      <c r="AZ195" s="273" t="s">
        <v>2756</v>
      </c>
      <c r="BA195" s="273" t="s">
        <v>2734</v>
      </c>
      <c r="BB195" s="273" t="s">
        <v>2735</v>
      </c>
      <c r="BC195" s="273" t="s">
        <v>2706</v>
      </c>
      <c r="BD195" s="273"/>
      <c r="BE195" s="273" t="s">
        <v>2706</v>
      </c>
      <c r="BF195" s="273"/>
      <c r="BG195" s="273"/>
      <c r="BH195" s="273" t="s">
        <v>458</v>
      </c>
      <c r="BI195" s="273" t="s">
        <v>800</v>
      </c>
      <c r="BJ195" s="273" t="s">
        <v>800</v>
      </c>
      <c r="BK195" s="273" t="s">
        <v>801</v>
      </c>
      <c r="BL195" s="273" t="s">
        <v>802</v>
      </c>
      <c r="BM195" s="273" t="s">
        <v>803</v>
      </c>
      <c r="BN195" s="273"/>
      <c r="BO195" s="273" t="s">
        <v>1517</v>
      </c>
      <c r="BP195" s="273"/>
      <c r="BQ195" s="273"/>
    </row>
    <row r="196" spans="1:69" s="3" customFormat="1" ht="18" customHeight="1">
      <c r="A196" s="273" t="s">
        <v>2725</v>
      </c>
      <c r="B196" s="273" t="s">
        <v>2757</v>
      </c>
      <c r="C196" s="273" t="s">
        <v>2758</v>
      </c>
      <c r="D196" s="273" t="s">
        <v>2738</v>
      </c>
      <c r="E196" s="273" t="s">
        <v>2759</v>
      </c>
      <c r="F196" s="273" t="s">
        <v>1505</v>
      </c>
      <c r="G196" s="273" t="s">
        <v>1506</v>
      </c>
      <c r="H196" s="273" t="s">
        <v>786</v>
      </c>
      <c r="I196" s="274">
        <v>0.3</v>
      </c>
      <c r="J196" s="273" t="s">
        <v>11</v>
      </c>
      <c r="K196" s="273" t="s">
        <v>1802</v>
      </c>
      <c r="L196" s="274">
        <v>5.75</v>
      </c>
      <c r="M196" s="273" t="s">
        <v>2711</v>
      </c>
      <c r="N196" s="273" t="s">
        <v>788</v>
      </c>
      <c r="O196" s="273"/>
      <c r="P196" s="273"/>
      <c r="Q196" s="273"/>
      <c r="R196" s="273" t="s">
        <v>789</v>
      </c>
      <c r="S196" s="273" t="s">
        <v>2731</v>
      </c>
      <c r="T196" s="273"/>
      <c r="U196" s="273" t="s">
        <v>791</v>
      </c>
      <c r="V196" s="273"/>
      <c r="W196" s="273"/>
      <c r="X196" s="273" t="s">
        <v>828</v>
      </c>
      <c r="Y196" s="273" t="s">
        <v>835</v>
      </c>
      <c r="Z196" s="273"/>
      <c r="AA196" s="273"/>
      <c r="AB196" s="273"/>
      <c r="AC196" s="273"/>
      <c r="AD196" s="273"/>
      <c r="AE196" s="273"/>
      <c r="AF196" s="273" t="s">
        <v>794</v>
      </c>
      <c r="AG196" s="273" t="s">
        <v>795</v>
      </c>
      <c r="AH196" s="273" t="s">
        <v>786</v>
      </c>
      <c r="AI196" s="273" t="s">
        <v>102</v>
      </c>
      <c r="AJ196" s="273"/>
      <c r="AK196" s="273" t="s">
        <v>796</v>
      </c>
      <c r="AL196" s="273" t="s">
        <v>2712</v>
      </c>
      <c r="AM196" s="273" t="s">
        <v>811</v>
      </c>
      <c r="AN196" s="273" t="s">
        <v>42</v>
      </c>
      <c r="AO196" s="273"/>
      <c r="AP196" s="273"/>
      <c r="AQ196" s="273"/>
      <c r="AR196" s="273"/>
      <c r="AS196" s="273" t="s">
        <v>2733</v>
      </c>
      <c r="AT196" s="274">
        <v>1000</v>
      </c>
      <c r="AU196" s="274">
        <v>0.3</v>
      </c>
      <c r="AV196" s="273" t="s">
        <v>2706</v>
      </c>
      <c r="AW196" s="273"/>
      <c r="AX196" s="274">
        <v>5.75</v>
      </c>
      <c r="AY196" s="273"/>
      <c r="AZ196" s="273" t="s">
        <v>2711</v>
      </c>
      <c r="BA196" s="273" t="s">
        <v>2734</v>
      </c>
      <c r="BB196" s="273" t="s">
        <v>2735</v>
      </c>
      <c r="BC196" s="273" t="s">
        <v>2706</v>
      </c>
      <c r="BD196" s="273"/>
      <c r="BE196" s="273" t="s">
        <v>2706</v>
      </c>
      <c r="BF196" s="273"/>
      <c r="BG196" s="273"/>
      <c r="BH196" s="273" t="s">
        <v>458</v>
      </c>
      <c r="BI196" s="273" t="s">
        <v>800</v>
      </c>
      <c r="BJ196" s="273" t="s">
        <v>800</v>
      </c>
      <c r="BK196" s="273" t="s">
        <v>801</v>
      </c>
      <c r="BL196" s="273" t="s">
        <v>802</v>
      </c>
      <c r="BM196" s="273" t="s">
        <v>803</v>
      </c>
      <c r="BN196" s="273"/>
      <c r="BO196" s="273" t="s">
        <v>1932</v>
      </c>
      <c r="BP196" s="273" t="s">
        <v>2725</v>
      </c>
      <c r="BQ196" s="273"/>
    </row>
    <row r="197" spans="1:69" s="3" customFormat="1" ht="18" customHeight="1">
      <c r="A197" s="273" t="s">
        <v>785</v>
      </c>
      <c r="B197" s="273" t="s">
        <v>2760</v>
      </c>
      <c r="C197" s="273" t="s">
        <v>2761</v>
      </c>
      <c r="D197" s="273" t="s">
        <v>2738</v>
      </c>
      <c r="E197" s="273" t="s">
        <v>2762</v>
      </c>
      <c r="F197" s="273" t="s">
        <v>786</v>
      </c>
      <c r="G197" s="273" t="s">
        <v>786</v>
      </c>
      <c r="H197" s="273" t="s">
        <v>786</v>
      </c>
      <c r="I197" s="274">
        <v>8.0000000000000002E-3</v>
      </c>
      <c r="J197" s="273" t="s">
        <v>11</v>
      </c>
      <c r="K197" s="273" t="s">
        <v>1802</v>
      </c>
      <c r="L197" s="274">
        <v>5.5</v>
      </c>
      <c r="M197" s="273" t="s">
        <v>2740</v>
      </c>
      <c r="N197" s="273" t="s">
        <v>788</v>
      </c>
      <c r="O197" s="273"/>
      <c r="P197" s="273"/>
      <c r="Q197" s="273"/>
      <c r="R197" s="273" t="s">
        <v>789</v>
      </c>
      <c r="S197" s="273" t="s">
        <v>790</v>
      </c>
      <c r="T197" s="273"/>
      <c r="U197" s="273" t="s">
        <v>791</v>
      </c>
      <c r="V197" s="274">
        <v>100</v>
      </c>
      <c r="W197" s="273"/>
      <c r="X197" s="273" t="s">
        <v>792</v>
      </c>
      <c r="Y197" s="273"/>
      <c r="Z197" s="273"/>
      <c r="AA197" s="273"/>
      <c r="AB197" s="273"/>
      <c r="AC197" s="273"/>
      <c r="AD197" s="273"/>
      <c r="AE197" s="273"/>
      <c r="AF197" s="273" t="s">
        <v>794</v>
      </c>
      <c r="AG197" s="273" t="s">
        <v>795</v>
      </c>
      <c r="AH197" s="273" t="s">
        <v>786</v>
      </c>
      <c r="AI197" s="273"/>
      <c r="AJ197" s="273"/>
      <c r="AK197" s="273" t="s">
        <v>796</v>
      </c>
      <c r="AL197" s="273" t="s">
        <v>2742</v>
      </c>
      <c r="AM197" s="273" t="s">
        <v>797</v>
      </c>
      <c r="AN197" s="273" t="s">
        <v>43</v>
      </c>
      <c r="AO197" s="273"/>
      <c r="AP197" s="273"/>
      <c r="AQ197" s="273"/>
      <c r="AR197" s="273"/>
      <c r="AS197" s="273" t="s">
        <v>798</v>
      </c>
      <c r="AT197" s="274">
        <v>800000</v>
      </c>
      <c r="AU197" s="274">
        <v>8.0000000000000002E-3</v>
      </c>
      <c r="AV197" s="273" t="s">
        <v>2763</v>
      </c>
      <c r="AW197" s="273"/>
      <c r="AX197" s="274">
        <v>5.5</v>
      </c>
      <c r="AY197" s="273"/>
      <c r="AZ197" s="273" t="s">
        <v>2740</v>
      </c>
      <c r="BA197" s="273" t="s">
        <v>799</v>
      </c>
      <c r="BB197" s="273" t="s">
        <v>785</v>
      </c>
      <c r="BC197" s="273" t="s">
        <v>2763</v>
      </c>
      <c r="BD197" s="273"/>
      <c r="BE197" s="273" t="s">
        <v>2763</v>
      </c>
      <c r="BF197" s="273"/>
      <c r="BG197" s="273"/>
      <c r="BH197" s="273" t="s">
        <v>458</v>
      </c>
      <c r="BI197" s="273" t="s">
        <v>800</v>
      </c>
      <c r="BJ197" s="273" t="s">
        <v>800</v>
      </c>
      <c r="BK197" s="273" t="s">
        <v>801</v>
      </c>
      <c r="BL197" s="273" t="s">
        <v>802</v>
      </c>
      <c r="BM197" s="273" t="s">
        <v>803</v>
      </c>
      <c r="BN197" s="273"/>
      <c r="BO197" s="273" t="s">
        <v>1932</v>
      </c>
      <c r="BP197" s="273"/>
      <c r="BQ197" s="273"/>
    </row>
    <row r="198" spans="1:69" s="3" customFormat="1" ht="18" customHeight="1">
      <c r="A198" s="273" t="s">
        <v>1797</v>
      </c>
      <c r="B198" s="273" t="s">
        <v>2764</v>
      </c>
      <c r="C198" s="273" t="s">
        <v>2765</v>
      </c>
      <c r="D198" s="273" t="s">
        <v>2766</v>
      </c>
      <c r="E198" s="273" t="s">
        <v>2767</v>
      </c>
      <c r="F198" s="273" t="s">
        <v>1801</v>
      </c>
      <c r="G198" s="273" t="s">
        <v>1506</v>
      </c>
      <c r="H198" s="273" t="s">
        <v>786</v>
      </c>
      <c r="I198" s="274">
        <v>1.1499999999999999</v>
      </c>
      <c r="J198" s="273" t="s">
        <v>11</v>
      </c>
      <c r="K198" s="273" t="s">
        <v>1802</v>
      </c>
      <c r="L198" s="274">
        <v>5</v>
      </c>
      <c r="M198" s="273" t="s">
        <v>2711</v>
      </c>
      <c r="N198" s="273" t="s">
        <v>788</v>
      </c>
      <c r="O198" s="273"/>
      <c r="P198" s="273"/>
      <c r="Q198" s="273"/>
      <c r="R198" s="273"/>
      <c r="S198" s="273" t="s">
        <v>1487</v>
      </c>
      <c r="T198" s="273"/>
      <c r="U198" s="273" t="s">
        <v>791</v>
      </c>
      <c r="V198" s="273"/>
      <c r="W198" s="273"/>
      <c r="X198" s="273" t="s">
        <v>1463</v>
      </c>
      <c r="Y198" s="273" t="s">
        <v>1464</v>
      </c>
      <c r="Z198" s="273"/>
      <c r="AA198" s="273"/>
      <c r="AB198" s="273"/>
      <c r="AC198" s="273"/>
      <c r="AD198" s="273"/>
      <c r="AE198" s="273"/>
      <c r="AF198" s="273" t="s">
        <v>794</v>
      </c>
      <c r="AG198" s="273" t="s">
        <v>795</v>
      </c>
      <c r="AH198" s="273" t="s">
        <v>786</v>
      </c>
      <c r="AI198" s="273"/>
      <c r="AJ198" s="273"/>
      <c r="AK198" s="273" t="s">
        <v>796</v>
      </c>
      <c r="AL198" s="273" t="s">
        <v>2712</v>
      </c>
      <c r="AM198" s="273" t="s">
        <v>1529</v>
      </c>
      <c r="AN198" s="273" t="s">
        <v>42</v>
      </c>
      <c r="AO198" s="273"/>
      <c r="AP198" s="273"/>
      <c r="AQ198" s="273"/>
      <c r="AR198" s="273"/>
      <c r="AS198" s="273" t="s">
        <v>1806</v>
      </c>
      <c r="AT198" s="274">
        <v>100000</v>
      </c>
      <c r="AU198" s="274">
        <v>1.1499999999999999</v>
      </c>
      <c r="AV198" s="273" t="s">
        <v>2706</v>
      </c>
      <c r="AW198" s="273"/>
      <c r="AX198" s="274">
        <v>5</v>
      </c>
      <c r="AY198" s="273"/>
      <c r="AZ198" s="273" t="s">
        <v>2711</v>
      </c>
      <c r="BA198" s="273" t="s">
        <v>1807</v>
      </c>
      <c r="BB198" s="273"/>
      <c r="BC198" s="273" t="s">
        <v>2706</v>
      </c>
      <c r="BD198" s="273"/>
      <c r="BE198" s="273" t="s">
        <v>2706</v>
      </c>
      <c r="BF198" s="273"/>
      <c r="BG198" s="273"/>
      <c r="BH198" s="273" t="s">
        <v>458</v>
      </c>
      <c r="BI198" s="273" t="s">
        <v>800</v>
      </c>
      <c r="BJ198" s="273" t="s">
        <v>800</v>
      </c>
      <c r="BK198" s="273" t="s">
        <v>801</v>
      </c>
      <c r="BL198" s="273" t="s">
        <v>802</v>
      </c>
      <c r="BM198" s="273" t="s">
        <v>1962</v>
      </c>
      <c r="BN198" s="273"/>
      <c r="BO198" s="273" t="s">
        <v>1932</v>
      </c>
      <c r="BP198" s="273"/>
      <c r="BQ198" s="273"/>
    </row>
    <row r="199" spans="1:69" s="3" customFormat="1" ht="18" customHeight="1">
      <c r="A199" s="273" t="s">
        <v>1797</v>
      </c>
      <c r="B199" s="273" t="s">
        <v>2768</v>
      </c>
      <c r="C199" s="273" t="s">
        <v>2769</v>
      </c>
      <c r="D199" s="273" t="s">
        <v>2766</v>
      </c>
      <c r="E199" s="273" t="s">
        <v>2770</v>
      </c>
      <c r="F199" s="273" t="s">
        <v>1801</v>
      </c>
      <c r="G199" s="273" t="s">
        <v>1506</v>
      </c>
      <c r="H199" s="273" t="s">
        <v>2703</v>
      </c>
      <c r="I199" s="274">
        <v>3</v>
      </c>
      <c r="J199" s="273" t="s">
        <v>804</v>
      </c>
      <c r="K199" s="273" t="s">
        <v>2584</v>
      </c>
      <c r="L199" s="274">
        <v>4.5</v>
      </c>
      <c r="M199" s="273" t="s">
        <v>2771</v>
      </c>
      <c r="N199" s="273" t="s">
        <v>788</v>
      </c>
      <c r="O199" s="273"/>
      <c r="P199" s="273"/>
      <c r="Q199" s="273"/>
      <c r="R199" s="273" t="s">
        <v>789</v>
      </c>
      <c r="S199" s="273" t="s">
        <v>1487</v>
      </c>
      <c r="T199" s="273"/>
      <c r="U199" s="273" t="s">
        <v>791</v>
      </c>
      <c r="V199" s="274">
        <v>100</v>
      </c>
      <c r="W199" s="273"/>
      <c r="X199" s="273" t="s">
        <v>1463</v>
      </c>
      <c r="Y199" s="273" t="s">
        <v>1464</v>
      </c>
      <c r="Z199" s="273"/>
      <c r="AA199" s="273"/>
      <c r="AB199" s="273"/>
      <c r="AC199" s="273"/>
      <c r="AD199" s="273"/>
      <c r="AE199" s="273"/>
      <c r="AF199" s="273" t="s">
        <v>794</v>
      </c>
      <c r="AG199" s="273" t="s">
        <v>795</v>
      </c>
      <c r="AH199" s="273" t="s">
        <v>2703</v>
      </c>
      <c r="AI199" s="273"/>
      <c r="AJ199" s="273"/>
      <c r="AK199" s="273" t="s">
        <v>796</v>
      </c>
      <c r="AL199" s="273" t="s">
        <v>2772</v>
      </c>
      <c r="AM199" s="273" t="s">
        <v>1529</v>
      </c>
      <c r="AN199" s="273" t="s">
        <v>42</v>
      </c>
      <c r="AO199" s="273"/>
      <c r="AP199" s="273"/>
      <c r="AQ199" s="273"/>
      <c r="AR199" s="273"/>
      <c r="AS199" s="273" t="s">
        <v>1806</v>
      </c>
      <c r="AT199" s="274">
        <v>1000000</v>
      </c>
      <c r="AU199" s="274">
        <v>3</v>
      </c>
      <c r="AV199" s="273" t="s">
        <v>2669</v>
      </c>
      <c r="AW199" s="273"/>
      <c r="AX199" s="274">
        <v>4.5</v>
      </c>
      <c r="AY199" s="273"/>
      <c r="AZ199" s="273" t="s">
        <v>2773</v>
      </c>
      <c r="BA199" s="273" t="s">
        <v>1807</v>
      </c>
      <c r="BB199" s="273"/>
      <c r="BC199" s="273" t="s">
        <v>2669</v>
      </c>
      <c r="BD199" s="273"/>
      <c r="BE199" s="273" t="s">
        <v>2669</v>
      </c>
      <c r="BF199" s="273"/>
      <c r="BG199" s="273"/>
      <c r="BH199" s="273" t="s">
        <v>458</v>
      </c>
      <c r="BI199" s="273" t="s">
        <v>800</v>
      </c>
      <c r="BJ199" s="273" t="s">
        <v>800</v>
      </c>
      <c r="BK199" s="273" t="s">
        <v>801</v>
      </c>
      <c r="BL199" s="273" t="s">
        <v>802</v>
      </c>
      <c r="BM199" s="273" t="s">
        <v>1962</v>
      </c>
      <c r="BN199" s="273"/>
      <c r="BO199" s="273" t="s">
        <v>1865</v>
      </c>
      <c r="BP199" s="273"/>
      <c r="BQ199" s="273"/>
    </row>
    <row r="200" spans="1:69" s="3" customFormat="1" ht="18" customHeight="1">
      <c r="A200" s="273" t="s">
        <v>2725</v>
      </c>
      <c r="B200" s="273" t="s">
        <v>2774</v>
      </c>
      <c r="C200" s="273" t="s">
        <v>2775</v>
      </c>
      <c r="D200" s="273" t="s">
        <v>2766</v>
      </c>
      <c r="E200" s="273" t="s">
        <v>2776</v>
      </c>
      <c r="F200" s="273" t="s">
        <v>1505</v>
      </c>
      <c r="G200" s="273" t="s">
        <v>1506</v>
      </c>
      <c r="H200" s="273" t="s">
        <v>786</v>
      </c>
      <c r="I200" s="274">
        <v>0.25</v>
      </c>
      <c r="J200" s="273" t="s">
        <v>11</v>
      </c>
      <c r="K200" s="273" t="s">
        <v>2777</v>
      </c>
      <c r="L200" s="274">
        <v>5.77</v>
      </c>
      <c r="M200" s="273" t="s">
        <v>2778</v>
      </c>
      <c r="N200" s="273" t="s">
        <v>788</v>
      </c>
      <c r="O200" s="273"/>
      <c r="P200" s="273"/>
      <c r="Q200" s="273"/>
      <c r="R200" s="273"/>
      <c r="S200" s="273" t="s">
        <v>2731</v>
      </c>
      <c r="T200" s="273"/>
      <c r="U200" s="273" t="s">
        <v>791</v>
      </c>
      <c r="V200" s="274">
        <v>100</v>
      </c>
      <c r="W200" s="273"/>
      <c r="X200" s="273" t="s">
        <v>828</v>
      </c>
      <c r="Y200" s="273" t="s">
        <v>835</v>
      </c>
      <c r="Z200" s="273"/>
      <c r="AA200" s="273"/>
      <c r="AB200" s="273"/>
      <c r="AC200" s="273"/>
      <c r="AD200" s="273"/>
      <c r="AE200" s="273"/>
      <c r="AF200" s="273" t="s">
        <v>794</v>
      </c>
      <c r="AG200" s="273" t="s">
        <v>795</v>
      </c>
      <c r="AH200" s="273" t="s">
        <v>786</v>
      </c>
      <c r="AI200" s="273" t="s">
        <v>102</v>
      </c>
      <c r="AJ200" s="273"/>
      <c r="AK200" s="273" t="s">
        <v>796</v>
      </c>
      <c r="AL200" s="273" t="s">
        <v>2779</v>
      </c>
      <c r="AM200" s="273" t="s">
        <v>811</v>
      </c>
      <c r="AN200" s="273" t="s">
        <v>42</v>
      </c>
      <c r="AO200" s="273"/>
      <c r="AP200" s="273"/>
      <c r="AQ200" s="273"/>
      <c r="AR200" s="273"/>
      <c r="AS200" s="273" t="s">
        <v>2733</v>
      </c>
      <c r="AT200" s="274">
        <v>200000</v>
      </c>
      <c r="AU200" s="274">
        <v>0.25</v>
      </c>
      <c r="AV200" s="273" t="s">
        <v>2694</v>
      </c>
      <c r="AW200" s="273"/>
      <c r="AX200" s="274">
        <v>5.77</v>
      </c>
      <c r="AY200" s="273"/>
      <c r="AZ200" s="273" t="s">
        <v>2778</v>
      </c>
      <c r="BA200" s="273" t="s">
        <v>2734</v>
      </c>
      <c r="BB200" s="273" t="s">
        <v>2735</v>
      </c>
      <c r="BC200" s="273" t="s">
        <v>2694</v>
      </c>
      <c r="BD200" s="273"/>
      <c r="BE200" s="273" t="s">
        <v>2694</v>
      </c>
      <c r="BF200" s="273"/>
      <c r="BG200" s="273"/>
      <c r="BH200" s="273" t="s">
        <v>458</v>
      </c>
      <c r="BI200" s="273" t="s">
        <v>800</v>
      </c>
      <c r="BJ200" s="273" t="s">
        <v>800</v>
      </c>
      <c r="BK200" s="273" t="s">
        <v>801</v>
      </c>
      <c r="BL200" s="273" t="s">
        <v>802</v>
      </c>
      <c r="BM200" s="273" t="s">
        <v>803</v>
      </c>
      <c r="BN200" s="273"/>
      <c r="BO200" s="273" t="s">
        <v>1932</v>
      </c>
      <c r="BP200" s="273" t="s">
        <v>2725</v>
      </c>
      <c r="BQ200" s="273"/>
    </row>
    <row r="201" spans="1:69" s="3" customFormat="1" ht="18" customHeight="1">
      <c r="A201" s="273" t="s">
        <v>2265</v>
      </c>
      <c r="B201" s="273" t="s">
        <v>2780</v>
      </c>
      <c r="C201" s="273" t="s">
        <v>2781</v>
      </c>
      <c r="D201" s="273" t="s">
        <v>2766</v>
      </c>
      <c r="E201" s="273" t="s">
        <v>2782</v>
      </c>
      <c r="F201" s="273" t="s">
        <v>786</v>
      </c>
      <c r="G201" s="273" t="s">
        <v>786</v>
      </c>
      <c r="H201" s="273" t="s">
        <v>786</v>
      </c>
      <c r="I201" s="274">
        <v>1.58</v>
      </c>
      <c r="J201" s="273" t="s">
        <v>11</v>
      </c>
      <c r="K201" s="273" t="s">
        <v>805</v>
      </c>
      <c r="L201" s="274">
        <v>6.68</v>
      </c>
      <c r="M201" s="273" t="s">
        <v>1899</v>
      </c>
      <c r="N201" s="273" t="s">
        <v>936</v>
      </c>
      <c r="O201" s="273" t="s">
        <v>2783</v>
      </c>
      <c r="P201" s="273" t="s">
        <v>2784</v>
      </c>
      <c r="Q201" s="274">
        <v>32</v>
      </c>
      <c r="R201" s="273" t="s">
        <v>789</v>
      </c>
      <c r="S201" s="273" t="s">
        <v>790</v>
      </c>
      <c r="T201" s="273"/>
      <c r="U201" s="273" t="s">
        <v>791</v>
      </c>
      <c r="V201" s="274">
        <v>100</v>
      </c>
      <c r="W201" s="273"/>
      <c r="X201" s="273" t="s">
        <v>819</v>
      </c>
      <c r="Y201" s="273" t="s">
        <v>2273</v>
      </c>
      <c r="Z201" s="273" t="s">
        <v>2274</v>
      </c>
      <c r="AA201" s="273"/>
      <c r="AB201" s="273"/>
      <c r="AC201" s="273"/>
      <c r="AD201" s="273"/>
      <c r="AE201" s="273" t="s">
        <v>2785</v>
      </c>
      <c r="AF201" s="273" t="s">
        <v>794</v>
      </c>
      <c r="AG201" s="273" t="s">
        <v>2277</v>
      </c>
      <c r="AH201" s="273" t="s">
        <v>786</v>
      </c>
      <c r="AI201" s="273" t="s">
        <v>104</v>
      </c>
      <c r="AJ201" s="273"/>
      <c r="AK201" s="273" t="s">
        <v>808</v>
      </c>
      <c r="AL201" s="273" t="s">
        <v>1900</v>
      </c>
      <c r="AM201" s="273" t="s">
        <v>797</v>
      </c>
      <c r="AN201" s="273" t="s">
        <v>43</v>
      </c>
      <c r="AO201" s="273"/>
      <c r="AP201" s="273"/>
      <c r="AQ201" s="273"/>
      <c r="AR201" s="273" t="s">
        <v>2786</v>
      </c>
      <c r="AS201" s="273" t="s">
        <v>2280</v>
      </c>
      <c r="AT201" s="274">
        <v>1000</v>
      </c>
      <c r="AU201" s="274">
        <v>1.58</v>
      </c>
      <c r="AV201" s="273" t="s">
        <v>2701</v>
      </c>
      <c r="AW201" s="273"/>
      <c r="AX201" s="274">
        <v>6.68</v>
      </c>
      <c r="AY201" s="273"/>
      <c r="AZ201" s="273" t="s">
        <v>2787</v>
      </c>
      <c r="BA201" s="273" t="s">
        <v>2788</v>
      </c>
      <c r="BB201" s="273" t="s">
        <v>2265</v>
      </c>
      <c r="BC201" s="273" t="s">
        <v>2701</v>
      </c>
      <c r="BD201" s="273" t="s">
        <v>2784</v>
      </c>
      <c r="BE201" s="273" t="s">
        <v>2701</v>
      </c>
      <c r="BF201" s="273" t="s">
        <v>1679</v>
      </c>
      <c r="BG201" s="273" t="s">
        <v>2789</v>
      </c>
      <c r="BH201" s="273" t="s">
        <v>2790</v>
      </c>
      <c r="BI201" s="273" t="s">
        <v>800</v>
      </c>
      <c r="BJ201" s="273" t="s">
        <v>800</v>
      </c>
      <c r="BK201" s="273" t="s">
        <v>801</v>
      </c>
      <c r="BL201" s="273" t="s">
        <v>802</v>
      </c>
      <c r="BM201" s="273" t="s">
        <v>803</v>
      </c>
      <c r="BN201" s="273"/>
      <c r="BO201" s="273" t="s">
        <v>809</v>
      </c>
      <c r="BP201" s="273"/>
      <c r="BQ201" s="273"/>
    </row>
    <row r="202" spans="1:69" s="3" customFormat="1" ht="18" customHeight="1">
      <c r="A202" s="273" t="s">
        <v>1797</v>
      </c>
      <c r="B202" s="273" t="s">
        <v>2791</v>
      </c>
      <c r="C202" s="273" t="s">
        <v>2792</v>
      </c>
      <c r="D202" s="273" t="s">
        <v>2793</v>
      </c>
      <c r="E202" s="273" t="s">
        <v>2794</v>
      </c>
      <c r="F202" s="273" t="s">
        <v>1801</v>
      </c>
      <c r="G202" s="273" t="s">
        <v>1506</v>
      </c>
      <c r="H202" s="273" t="s">
        <v>786</v>
      </c>
      <c r="I202" s="274">
        <v>0.25</v>
      </c>
      <c r="J202" s="273" t="s">
        <v>11</v>
      </c>
      <c r="K202" s="273" t="s">
        <v>1802</v>
      </c>
      <c r="L202" s="274">
        <v>5</v>
      </c>
      <c r="M202" s="273" t="s">
        <v>2795</v>
      </c>
      <c r="N202" s="273" t="s">
        <v>788</v>
      </c>
      <c r="O202" s="273"/>
      <c r="P202" s="273"/>
      <c r="Q202" s="273"/>
      <c r="R202" s="273"/>
      <c r="S202" s="273" t="s">
        <v>1487</v>
      </c>
      <c r="T202" s="273"/>
      <c r="U202" s="273" t="s">
        <v>791</v>
      </c>
      <c r="V202" s="273"/>
      <c r="W202" s="273"/>
      <c r="X202" s="273" t="s">
        <v>1463</v>
      </c>
      <c r="Y202" s="273" t="s">
        <v>1464</v>
      </c>
      <c r="Z202" s="273"/>
      <c r="AA202" s="273"/>
      <c r="AB202" s="273"/>
      <c r="AC202" s="273"/>
      <c r="AD202" s="273"/>
      <c r="AE202" s="273"/>
      <c r="AF202" s="273" t="s">
        <v>794</v>
      </c>
      <c r="AG202" s="273" t="s">
        <v>795</v>
      </c>
      <c r="AH202" s="273" t="s">
        <v>786</v>
      </c>
      <c r="AI202" s="273"/>
      <c r="AJ202" s="273"/>
      <c r="AK202" s="273" t="s">
        <v>796</v>
      </c>
      <c r="AL202" s="273" t="s">
        <v>2796</v>
      </c>
      <c r="AM202" s="273" t="s">
        <v>1529</v>
      </c>
      <c r="AN202" s="273" t="s">
        <v>42</v>
      </c>
      <c r="AO202" s="273"/>
      <c r="AP202" s="273"/>
      <c r="AQ202" s="273"/>
      <c r="AR202" s="273"/>
      <c r="AS202" s="273" t="s">
        <v>1806</v>
      </c>
      <c r="AT202" s="274">
        <v>100000</v>
      </c>
      <c r="AU202" s="274">
        <v>0.25</v>
      </c>
      <c r="AV202" s="273" t="s">
        <v>2694</v>
      </c>
      <c r="AW202" s="273"/>
      <c r="AX202" s="274">
        <v>5</v>
      </c>
      <c r="AY202" s="273"/>
      <c r="AZ202" s="273" t="s">
        <v>2795</v>
      </c>
      <c r="BA202" s="273" t="s">
        <v>1807</v>
      </c>
      <c r="BB202" s="273"/>
      <c r="BC202" s="273" t="s">
        <v>2694</v>
      </c>
      <c r="BD202" s="273"/>
      <c r="BE202" s="273" t="s">
        <v>2694</v>
      </c>
      <c r="BF202" s="273"/>
      <c r="BG202" s="273"/>
      <c r="BH202" s="273" t="s">
        <v>458</v>
      </c>
      <c r="BI202" s="273" t="s">
        <v>800</v>
      </c>
      <c r="BJ202" s="273" t="s">
        <v>800</v>
      </c>
      <c r="BK202" s="273" t="s">
        <v>801</v>
      </c>
      <c r="BL202" s="273" t="s">
        <v>802</v>
      </c>
      <c r="BM202" s="273" t="s">
        <v>1962</v>
      </c>
      <c r="BN202" s="273"/>
      <c r="BO202" s="273" t="s">
        <v>1932</v>
      </c>
      <c r="BP202" s="273"/>
      <c r="BQ202" s="273"/>
    </row>
    <row r="203" spans="1:69" s="3" customFormat="1" ht="18" customHeight="1">
      <c r="A203" s="273" t="s">
        <v>2328</v>
      </c>
      <c r="B203" s="273" t="s">
        <v>2797</v>
      </c>
      <c r="C203" s="273" t="s">
        <v>2798</v>
      </c>
      <c r="D203" s="273" t="s">
        <v>2799</v>
      </c>
      <c r="E203" s="273" t="s">
        <v>2800</v>
      </c>
      <c r="F203" s="273" t="s">
        <v>1604</v>
      </c>
      <c r="G203" s="273" t="s">
        <v>1506</v>
      </c>
      <c r="H203" s="273" t="s">
        <v>786</v>
      </c>
      <c r="I203" s="274">
        <v>3.85</v>
      </c>
      <c r="J203" s="273" t="s">
        <v>804</v>
      </c>
      <c r="K203" s="273" t="s">
        <v>805</v>
      </c>
      <c r="L203" s="274">
        <v>4.8499999999999996</v>
      </c>
      <c r="M203" s="273" t="s">
        <v>1899</v>
      </c>
      <c r="N203" s="273" t="s">
        <v>788</v>
      </c>
      <c r="O203" s="273"/>
      <c r="P203" s="273"/>
      <c r="Q203" s="273"/>
      <c r="R203" s="273"/>
      <c r="S203" s="273" t="s">
        <v>815</v>
      </c>
      <c r="T203" s="273"/>
      <c r="U203" s="273" t="s">
        <v>791</v>
      </c>
      <c r="V203" s="273"/>
      <c r="W203" s="273"/>
      <c r="X203" s="273" t="s">
        <v>1565</v>
      </c>
      <c r="Y203" s="273" t="s">
        <v>1566</v>
      </c>
      <c r="Z203" s="273"/>
      <c r="AA203" s="273"/>
      <c r="AB203" s="273"/>
      <c r="AC203" s="273"/>
      <c r="AD203" s="273"/>
      <c r="AE203" s="273" t="s">
        <v>2801</v>
      </c>
      <c r="AF203" s="273" t="s">
        <v>794</v>
      </c>
      <c r="AG203" s="273" t="s">
        <v>795</v>
      </c>
      <c r="AH203" s="273" t="s">
        <v>786</v>
      </c>
      <c r="AI203" s="273" t="s">
        <v>102</v>
      </c>
      <c r="AJ203" s="273"/>
      <c r="AK203" s="273" t="s">
        <v>796</v>
      </c>
      <c r="AL203" s="273" t="s">
        <v>1900</v>
      </c>
      <c r="AM203" s="273" t="s">
        <v>1606</v>
      </c>
      <c r="AN203" s="273" t="s">
        <v>42</v>
      </c>
      <c r="AO203" s="273"/>
      <c r="AP203" s="273"/>
      <c r="AQ203" s="273"/>
      <c r="AR203" s="273"/>
      <c r="AS203" s="273" t="s">
        <v>1689</v>
      </c>
      <c r="AT203" s="274">
        <v>1000000</v>
      </c>
      <c r="AU203" s="274">
        <v>3.85</v>
      </c>
      <c r="AV203" s="273" t="s">
        <v>2701</v>
      </c>
      <c r="AW203" s="273"/>
      <c r="AX203" s="274">
        <v>4.8499999999999996</v>
      </c>
      <c r="AY203" s="273"/>
      <c r="AZ203" s="273" t="s">
        <v>1899</v>
      </c>
      <c r="BA203" s="273" t="s">
        <v>1690</v>
      </c>
      <c r="BB203" s="273"/>
      <c r="BC203" s="273" t="s">
        <v>2701</v>
      </c>
      <c r="BD203" s="273"/>
      <c r="BE203" s="273" t="s">
        <v>2701</v>
      </c>
      <c r="BF203" s="273"/>
      <c r="BG203" s="273"/>
      <c r="BH203" s="273" t="s">
        <v>2801</v>
      </c>
      <c r="BI203" s="273" t="s">
        <v>800</v>
      </c>
      <c r="BJ203" s="273" t="s">
        <v>800</v>
      </c>
      <c r="BK203" s="273" t="s">
        <v>801</v>
      </c>
      <c r="BL203" s="273" t="s">
        <v>802</v>
      </c>
      <c r="BM203" s="273" t="s">
        <v>803</v>
      </c>
      <c r="BN203" s="273"/>
      <c r="BO203" s="273" t="s">
        <v>1932</v>
      </c>
      <c r="BP203" s="273" t="s">
        <v>2328</v>
      </c>
      <c r="BQ203" s="273"/>
    </row>
    <row r="204" spans="1:69" s="3" customFormat="1" ht="18" customHeight="1">
      <c r="A204" s="273" t="s">
        <v>2328</v>
      </c>
      <c r="B204" s="273" t="s">
        <v>2802</v>
      </c>
      <c r="C204" s="273" t="s">
        <v>2803</v>
      </c>
      <c r="D204" s="273" t="s">
        <v>2799</v>
      </c>
      <c r="E204" s="273" t="s">
        <v>2804</v>
      </c>
      <c r="F204" s="273" t="s">
        <v>1604</v>
      </c>
      <c r="G204" s="273" t="s">
        <v>1506</v>
      </c>
      <c r="H204" s="273" t="s">
        <v>786</v>
      </c>
      <c r="I204" s="274">
        <v>4.5</v>
      </c>
      <c r="J204" s="273" t="s">
        <v>11</v>
      </c>
      <c r="K204" s="273" t="s">
        <v>805</v>
      </c>
      <c r="L204" s="274">
        <v>5.5</v>
      </c>
      <c r="M204" s="273" t="s">
        <v>1899</v>
      </c>
      <c r="N204" s="273" t="s">
        <v>788</v>
      </c>
      <c r="O204" s="273"/>
      <c r="P204" s="273"/>
      <c r="Q204" s="273"/>
      <c r="R204" s="273" t="s">
        <v>789</v>
      </c>
      <c r="S204" s="273" t="s">
        <v>815</v>
      </c>
      <c r="T204" s="273"/>
      <c r="U204" s="273" t="s">
        <v>791</v>
      </c>
      <c r="V204" s="273"/>
      <c r="W204" s="273"/>
      <c r="X204" s="273" t="s">
        <v>1565</v>
      </c>
      <c r="Y204" s="273" t="s">
        <v>1566</v>
      </c>
      <c r="Z204" s="273"/>
      <c r="AA204" s="273"/>
      <c r="AB204" s="273"/>
      <c r="AC204" s="273"/>
      <c r="AD204" s="273"/>
      <c r="AE204" s="273" t="s">
        <v>2335</v>
      </c>
      <c r="AF204" s="273" t="s">
        <v>794</v>
      </c>
      <c r="AG204" s="273" t="s">
        <v>795</v>
      </c>
      <c r="AH204" s="273" t="s">
        <v>786</v>
      </c>
      <c r="AI204" s="273" t="s">
        <v>102</v>
      </c>
      <c r="AJ204" s="273"/>
      <c r="AK204" s="273" t="s">
        <v>796</v>
      </c>
      <c r="AL204" s="273" t="s">
        <v>1900</v>
      </c>
      <c r="AM204" s="273" t="s">
        <v>1606</v>
      </c>
      <c r="AN204" s="273" t="s">
        <v>42</v>
      </c>
      <c r="AO204" s="273"/>
      <c r="AP204" s="273"/>
      <c r="AQ204" s="273"/>
      <c r="AR204" s="273"/>
      <c r="AS204" s="273" t="s">
        <v>1689</v>
      </c>
      <c r="AT204" s="274">
        <v>100000</v>
      </c>
      <c r="AU204" s="274">
        <v>4.5</v>
      </c>
      <c r="AV204" s="273" t="s">
        <v>2701</v>
      </c>
      <c r="AW204" s="273"/>
      <c r="AX204" s="274">
        <v>5.5</v>
      </c>
      <c r="AY204" s="273"/>
      <c r="AZ204" s="273" t="s">
        <v>1899</v>
      </c>
      <c r="BA204" s="273" t="s">
        <v>1690</v>
      </c>
      <c r="BB204" s="273"/>
      <c r="BC204" s="273" t="s">
        <v>2701</v>
      </c>
      <c r="BD204" s="273"/>
      <c r="BE204" s="273" t="s">
        <v>2701</v>
      </c>
      <c r="BF204" s="273"/>
      <c r="BG204" s="273"/>
      <c r="BH204" s="273" t="s">
        <v>2335</v>
      </c>
      <c r="BI204" s="273" t="s">
        <v>800</v>
      </c>
      <c r="BJ204" s="273" t="s">
        <v>800</v>
      </c>
      <c r="BK204" s="273" t="s">
        <v>801</v>
      </c>
      <c r="BL204" s="273" t="s">
        <v>802</v>
      </c>
      <c r="BM204" s="273" t="s">
        <v>803</v>
      </c>
      <c r="BN204" s="273"/>
      <c r="BO204" s="273" t="s">
        <v>1932</v>
      </c>
      <c r="BP204" s="273" t="s">
        <v>2328</v>
      </c>
      <c r="BQ204" s="273"/>
    </row>
    <row r="205" spans="1:69" s="3" customFormat="1" ht="18" customHeight="1">
      <c r="A205" s="273" t="s">
        <v>785</v>
      </c>
      <c r="B205" s="273" t="s">
        <v>2805</v>
      </c>
      <c r="C205" s="273" t="s">
        <v>2806</v>
      </c>
      <c r="D205" s="273" t="s">
        <v>2799</v>
      </c>
      <c r="E205" s="273" t="s">
        <v>2807</v>
      </c>
      <c r="F205" s="273" t="s">
        <v>786</v>
      </c>
      <c r="G205" s="273" t="s">
        <v>786</v>
      </c>
      <c r="H205" s="273" t="s">
        <v>786</v>
      </c>
      <c r="I205" s="274">
        <v>0.01</v>
      </c>
      <c r="J205" s="273" t="s">
        <v>11</v>
      </c>
      <c r="K205" s="273" t="s">
        <v>1802</v>
      </c>
      <c r="L205" s="274">
        <v>5.5</v>
      </c>
      <c r="M205" s="273" t="s">
        <v>1899</v>
      </c>
      <c r="N205" s="273" t="s">
        <v>788</v>
      </c>
      <c r="O205" s="273"/>
      <c r="P205" s="273"/>
      <c r="Q205" s="273"/>
      <c r="R205" s="273" t="s">
        <v>789</v>
      </c>
      <c r="S205" s="273" t="s">
        <v>790</v>
      </c>
      <c r="T205" s="273"/>
      <c r="U205" s="273" t="s">
        <v>791</v>
      </c>
      <c r="V205" s="274">
        <v>100</v>
      </c>
      <c r="W205" s="273"/>
      <c r="X205" s="273" t="s">
        <v>792</v>
      </c>
      <c r="Y205" s="273"/>
      <c r="Z205" s="273"/>
      <c r="AA205" s="273"/>
      <c r="AB205" s="273"/>
      <c r="AC205" s="273"/>
      <c r="AD205" s="273"/>
      <c r="AE205" s="273"/>
      <c r="AF205" s="273" t="s">
        <v>794</v>
      </c>
      <c r="AG205" s="273" t="s">
        <v>795</v>
      </c>
      <c r="AH205" s="273" t="s">
        <v>786</v>
      </c>
      <c r="AI205" s="273"/>
      <c r="AJ205" s="273"/>
      <c r="AK205" s="273" t="s">
        <v>796</v>
      </c>
      <c r="AL205" s="273" t="s">
        <v>1900</v>
      </c>
      <c r="AM205" s="273" t="s">
        <v>797</v>
      </c>
      <c r="AN205" s="273" t="s">
        <v>43</v>
      </c>
      <c r="AO205" s="273"/>
      <c r="AP205" s="273"/>
      <c r="AQ205" s="273"/>
      <c r="AR205" s="273"/>
      <c r="AS205" s="273" t="s">
        <v>798</v>
      </c>
      <c r="AT205" s="274">
        <v>1000000</v>
      </c>
      <c r="AU205" s="274">
        <v>0.01</v>
      </c>
      <c r="AV205" s="273" t="s">
        <v>2738</v>
      </c>
      <c r="AW205" s="273"/>
      <c r="AX205" s="274">
        <v>5.5</v>
      </c>
      <c r="AY205" s="273"/>
      <c r="AZ205" s="273" t="s">
        <v>1899</v>
      </c>
      <c r="BA205" s="273" t="s">
        <v>799</v>
      </c>
      <c r="BB205" s="273" t="s">
        <v>785</v>
      </c>
      <c r="BC205" s="273" t="s">
        <v>2738</v>
      </c>
      <c r="BD205" s="273"/>
      <c r="BE205" s="273" t="s">
        <v>2738</v>
      </c>
      <c r="BF205" s="273"/>
      <c r="BG205" s="273"/>
      <c r="BH205" s="273" t="s">
        <v>458</v>
      </c>
      <c r="BI205" s="273" t="s">
        <v>800</v>
      </c>
      <c r="BJ205" s="273" t="s">
        <v>800</v>
      </c>
      <c r="BK205" s="273" t="s">
        <v>801</v>
      </c>
      <c r="BL205" s="273" t="s">
        <v>802</v>
      </c>
      <c r="BM205" s="273" t="s">
        <v>803</v>
      </c>
      <c r="BN205" s="273"/>
      <c r="BO205" s="273" t="s">
        <v>1932</v>
      </c>
      <c r="BP205" s="273"/>
      <c r="BQ205" s="273"/>
    </row>
    <row r="206" spans="1:69" s="3" customFormat="1" ht="18" customHeight="1">
      <c r="A206" s="273" t="s">
        <v>2725</v>
      </c>
      <c r="B206" s="273" t="s">
        <v>2808</v>
      </c>
      <c r="C206" s="273" t="s">
        <v>2809</v>
      </c>
      <c r="D206" s="273" t="s">
        <v>2810</v>
      </c>
      <c r="E206" s="273" t="s">
        <v>2811</v>
      </c>
      <c r="F206" s="273" t="s">
        <v>1505</v>
      </c>
      <c r="G206" s="273" t="s">
        <v>1506</v>
      </c>
      <c r="H206" s="273" t="s">
        <v>786</v>
      </c>
      <c r="I206" s="274">
        <v>5</v>
      </c>
      <c r="J206" s="273" t="s">
        <v>804</v>
      </c>
      <c r="K206" s="273" t="s">
        <v>1802</v>
      </c>
      <c r="L206" s="274">
        <v>4.8499999999999996</v>
      </c>
      <c r="M206" s="273" t="s">
        <v>2812</v>
      </c>
      <c r="N206" s="273" t="s">
        <v>788</v>
      </c>
      <c r="O206" s="273"/>
      <c r="P206" s="273"/>
      <c r="Q206" s="273"/>
      <c r="R206" s="273"/>
      <c r="S206" s="273" t="s">
        <v>2731</v>
      </c>
      <c r="T206" s="273"/>
      <c r="U206" s="273" t="s">
        <v>791</v>
      </c>
      <c r="V206" s="274">
        <v>100</v>
      </c>
      <c r="W206" s="273"/>
      <c r="X206" s="273" t="s">
        <v>828</v>
      </c>
      <c r="Y206" s="273" t="s">
        <v>835</v>
      </c>
      <c r="Z206" s="273"/>
      <c r="AA206" s="273"/>
      <c r="AB206" s="273"/>
      <c r="AC206" s="273"/>
      <c r="AD206" s="273"/>
      <c r="AE206" s="273"/>
      <c r="AF206" s="273" t="s">
        <v>794</v>
      </c>
      <c r="AG206" s="273" t="s">
        <v>795</v>
      </c>
      <c r="AH206" s="273" t="s">
        <v>786</v>
      </c>
      <c r="AI206" s="273" t="s">
        <v>102</v>
      </c>
      <c r="AJ206" s="273"/>
      <c r="AK206" s="273" t="s">
        <v>796</v>
      </c>
      <c r="AL206" s="273" t="s">
        <v>2813</v>
      </c>
      <c r="AM206" s="273" t="s">
        <v>811</v>
      </c>
      <c r="AN206" s="273" t="s">
        <v>42</v>
      </c>
      <c r="AO206" s="273"/>
      <c r="AP206" s="273"/>
      <c r="AQ206" s="273"/>
      <c r="AR206" s="273"/>
      <c r="AS206" s="273" t="s">
        <v>2733</v>
      </c>
      <c r="AT206" s="274">
        <v>1000000</v>
      </c>
      <c r="AU206" s="274">
        <v>5</v>
      </c>
      <c r="AV206" s="273" t="s">
        <v>2715</v>
      </c>
      <c r="AW206" s="273"/>
      <c r="AX206" s="274">
        <v>4.8499999999999996</v>
      </c>
      <c r="AY206" s="273"/>
      <c r="AZ206" s="273" t="s">
        <v>2331</v>
      </c>
      <c r="BA206" s="273" t="s">
        <v>2734</v>
      </c>
      <c r="BB206" s="273" t="s">
        <v>2735</v>
      </c>
      <c r="BC206" s="273" t="s">
        <v>2715</v>
      </c>
      <c r="BD206" s="273"/>
      <c r="BE206" s="273" t="s">
        <v>2715</v>
      </c>
      <c r="BF206" s="273"/>
      <c r="BG206" s="273"/>
      <c r="BH206" s="273" t="s">
        <v>458</v>
      </c>
      <c r="BI206" s="273" t="s">
        <v>800</v>
      </c>
      <c r="BJ206" s="273" t="s">
        <v>800</v>
      </c>
      <c r="BK206" s="273" t="s">
        <v>801</v>
      </c>
      <c r="BL206" s="273" t="s">
        <v>802</v>
      </c>
      <c r="BM206" s="273" t="s">
        <v>803</v>
      </c>
      <c r="BN206" s="273"/>
      <c r="BO206" s="273" t="s">
        <v>1517</v>
      </c>
      <c r="BP206" s="273" t="s">
        <v>2725</v>
      </c>
      <c r="BQ206" s="273"/>
    </row>
    <row r="207" spans="1:69" s="3" customFormat="1" ht="18" customHeight="1">
      <c r="A207" s="273" t="s">
        <v>1797</v>
      </c>
      <c r="B207" s="273" t="s">
        <v>2814</v>
      </c>
      <c r="C207" s="273" t="s">
        <v>2815</v>
      </c>
      <c r="D207" s="273" t="s">
        <v>2810</v>
      </c>
      <c r="E207" s="273" t="s">
        <v>2816</v>
      </c>
      <c r="F207" s="273" t="s">
        <v>1801</v>
      </c>
      <c r="G207" s="273" t="s">
        <v>1506</v>
      </c>
      <c r="H207" s="273" t="s">
        <v>2703</v>
      </c>
      <c r="I207" s="274">
        <v>2.5</v>
      </c>
      <c r="J207" s="273" t="s">
        <v>804</v>
      </c>
      <c r="K207" s="273" t="s">
        <v>2584</v>
      </c>
      <c r="L207" s="274">
        <v>4.8</v>
      </c>
      <c r="M207" s="273" t="s">
        <v>2817</v>
      </c>
      <c r="N207" s="273" t="s">
        <v>788</v>
      </c>
      <c r="O207" s="273"/>
      <c r="P207" s="273"/>
      <c r="Q207" s="273"/>
      <c r="R207" s="273"/>
      <c r="S207" s="273" t="s">
        <v>1487</v>
      </c>
      <c r="T207" s="273"/>
      <c r="U207" s="273" t="s">
        <v>791</v>
      </c>
      <c r="V207" s="274">
        <v>100</v>
      </c>
      <c r="W207" s="273"/>
      <c r="X207" s="273" t="s">
        <v>1463</v>
      </c>
      <c r="Y207" s="273" t="s">
        <v>1464</v>
      </c>
      <c r="Z207" s="273"/>
      <c r="AA207" s="273"/>
      <c r="AB207" s="273"/>
      <c r="AC207" s="273"/>
      <c r="AD207" s="273"/>
      <c r="AE207" s="273"/>
      <c r="AF207" s="273" t="s">
        <v>794</v>
      </c>
      <c r="AG207" s="273" t="s">
        <v>795</v>
      </c>
      <c r="AH207" s="273" t="s">
        <v>2703</v>
      </c>
      <c r="AI207" s="273"/>
      <c r="AJ207" s="273"/>
      <c r="AK207" s="273" t="s">
        <v>796</v>
      </c>
      <c r="AL207" s="273" t="s">
        <v>2818</v>
      </c>
      <c r="AM207" s="273" t="s">
        <v>1529</v>
      </c>
      <c r="AN207" s="273" t="s">
        <v>42</v>
      </c>
      <c r="AO207" s="273"/>
      <c r="AP207" s="273"/>
      <c r="AQ207" s="273"/>
      <c r="AR207" s="273"/>
      <c r="AS207" s="273" t="s">
        <v>1806</v>
      </c>
      <c r="AT207" s="274">
        <v>1000000</v>
      </c>
      <c r="AU207" s="274">
        <v>2.5</v>
      </c>
      <c r="AV207" s="273" t="s">
        <v>2701</v>
      </c>
      <c r="AW207" s="273"/>
      <c r="AX207" s="274">
        <v>4.8</v>
      </c>
      <c r="AY207" s="273"/>
      <c r="AZ207" s="273" t="s">
        <v>2787</v>
      </c>
      <c r="BA207" s="273" t="s">
        <v>1807</v>
      </c>
      <c r="BB207" s="273"/>
      <c r="BC207" s="273" t="s">
        <v>2701</v>
      </c>
      <c r="BD207" s="273"/>
      <c r="BE207" s="273" t="s">
        <v>2701</v>
      </c>
      <c r="BF207" s="273"/>
      <c r="BG207" s="273"/>
      <c r="BH207" s="273" t="s">
        <v>458</v>
      </c>
      <c r="BI207" s="273" t="s">
        <v>800</v>
      </c>
      <c r="BJ207" s="273" t="s">
        <v>800</v>
      </c>
      <c r="BK207" s="273" t="s">
        <v>801</v>
      </c>
      <c r="BL207" s="273" t="s">
        <v>802</v>
      </c>
      <c r="BM207" s="273" t="s">
        <v>1962</v>
      </c>
      <c r="BN207" s="273"/>
      <c r="BO207" s="273" t="s">
        <v>1865</v>
      </c>
      <c r="BP207" s="273"/>
      <c r="BQ207" s="273"/>
    </row>
    <row r="208" spans="1:69" s="3" customFormat="1" ht="18" customHeight="1">
      <c r="A208" s="273" t="s">
        <v>1797</v>
      </c>
      <c r="B208" s="273" t="s">
        <v>2814</v>
      </c>
      <c r="C208" s="273" t="s">
        <v>2819</v>
      </c>
      <c r="D208" s="273" t="s">
        <v>2810</v>
      </c>
      <c r="E208" s="273" t="s">
        <v>2816</v>
      </c>
      <c r="F208" s="273" t="s">
        <v>1801</v>
      </c>
      <c r="G208" s="273" t="s">
        <v>1506</v>
      </c>
      <c r="H208" s="273" t="s">
        <v>786</v>
      </c>
      <c r="I208" s="274">
        <v>5</v>
      </c>
      <c r="J208" s="273" t="s">
        <v>804</v>
      </c>
      <c r="K208" s="273" t="s">
        <v>2584</v>
      </c>
      <c r="L208" s="274">
        <v>4.8</v>
      </c>
      <c r="M208" s="273" t="s">
        <v>2817</v>
      </c>
      <c r="N208" s="273" t="s">
        <v>788</v>
      </c>
      <c r="O208" s="273"/>
      <c r="P208" s="273"/>
      <c r="Q208" s="273"/>
      <c r="R208" s="273"/>
      <c r="S208" s="273" t="s">
        <v>1487</v>
      </c>
      <c r="T208" s="273"/>
      <c r="U208" s="273" t="s">
        <v>791</v>
      </c>
      <c r="V208" s="274">
        <v>100</v>
      </c>
      <c r="W208" s="273"/>
      <c r="X208" s="273" t="s">
        <v>1463</v>
      </c>
      <c r="Y208" s="273" t="s">
        <v>1464</v>
      </c>
      <c r="Z208" s="273"/>
      <c r="AA208" s="273"/>
      <c r="AB208" s="273"/>
      <c r="AC208" s="273"/>
      <c r="AD208" s="273"/>
      <c r="AE208" s="273"/>
      <c r="AF208" s="273" t="s">
        <v>794</v>
      </c>
      <c r="AG208" s="273" t="s">
        <v>795</v>
      </c>
      <c r="AH208" s="273" t="s">
        <v>786</v>
      </c>
      <c r="AI208" s="273"/>
      <c r="AJ208" s="273"/>
      <c r="AK208" s="273" t="s">
        <v>796</v>
      </c>
      <c r="AL208" s="273" t="s">
        <v>2818</v>
      </c>
      <c r="AM208" s="273" t="s">
        <v>1529</v>
      </c>
      <c r="AN208" s="273" t="s">
        <v>42</v>
      </c>
      <c r="AO208" s="273"/>
      <c r="AP208" s="273"/>
      <c r="AQ208" s="273"/>
      <c r="AR208" s="273"/>
      <c r="AS208" s="273" t="s">
        <v>1806</v>
      </c>
      <c r="AT208" s="274">
        <v>1000000</v>
      </c>
      <c r="AU208" s="274">
        <v>5</v>
      </c>
      <c r="AV208" s="273" t="s">
        <v>2701</v>
      </c>
      <c r="AW208" s="273"/>
      <c r="AX208" s="274">
        <v>4.8</v>
      </c>
      <c r="AY208" s="273"/>
      <c r="AZ208" s="273" t="s">
        <v>2787</v>
      </c>
      <c r="BA208" s="273" t="s">
        <v>1807</v>
      </c>
      <c r="BB208" s="273"/>
      <c r="BC208" s="273" t="s">
        <v>2701</v>
      </c>
      <c r="BD208" s="273"/>
      <c r="BE208" s="273" t="s">
        <v>2701</v>
      </c>
      <c r="BF208" s="273"/>
      <c r="BG208" s="273"/>
      <c r="BH208" s="273" t="s">
        <v>458</v>
      </c>
      <c r="BI208" s="273" t="s">
        <v>800</v>
      </c>
      <c r="BJ208" s="273" t="s">
        <v>800</v>
      </c>
      <c r="BK208" s="273" t="s">
        <v>801</v>
      </c>
      <c r="BL208" s="273" t="s">
        <v>802</v>
      </c>
      <c r="BM208" s="273" t="s">
        <v>1962</v>
      </c>
      <c r="BN208" s="273"/>
      <c r="BO208" s="273" t="s">
        <v>1865</v>
      </c>
      <c r="BP208" s="273"/>
      <c r="BQ208" s="273"/>
    </row>
    <row r="209" spans="1:69" s="3" customFormat="1" ht="18" customHeight="1">
      <c r="A209" s="273" t="s">
        <v>2328</v>
      </c>
      <c r="B209" s="273" t="s">
        <v>2820</v>
      </c>
      <c r="C209" s="273" t="s">
        <v>2821</v>
      </c>
      <c r="D209" s="273" t="s">
        <v>2822</v>
      </c>
      <c r="E209" s="273" t="s">
        <v>2823</v>
      </c>
      <c r="F209" s="273" t="s">
        <v>1604</v>
      </c>
      <c r="G209" s="273" t="s">
        <v>1506</v>
      </c>
      <c r="H209" s="273" t="s">
        <v>786</v>
      </c>
      <c r="I209" s="274">
        <v>7.75</v>
      </c>
      <c r="J209" s="273" t="s">
        <v>804</v>
      </c>
      <c r="K209" s="273" t="s">
        <v>1872</v>
      </c>
      <c r="L209" s="274">
        <v>4.8499999999999996</v>
      </c>
      <c r="M209" s="273" t="s">
        <v>2824</v>
      </c>
      <c r="N209" s="273" t="s">
        <v>788</v>
      </c>
      <c r="O209" s="273"/>
      <c r="P209" s="273"/>
      <c r="Q209" s="273"/>
      <c r="R209" s="273"/>
      <c r="S209" s="273" t="s">
        <v>815</v>
      </c>
      <c r="T209" s="273"/>
      <c r="U209" s="273" t="s">
        <v>791</v>
      </c>
      <c r="V209" s="274">
        <v>100</v>
      </c>
      <c r="W209" s="273"/>
      <c r="X209" s="273" t="s">
        <v>1565</v>
      </c>
      <c r="Y209" s="273" t="s">
        <v>1566</v>
      </c>
      <c r="Z209" s="273"/>
      <c r="AA209" s="273"/>
      <c r="AB209" s="273"/>
      <c r="AC209" s="273"/>
      <c r="AD209" s="273"/>
      <c r="AE209" s="273" t="s">
        <v>1510</v>
      </c>
      <c r="AF209" s="273" t="s">
        <v>794</v>
      </c>
      <c r="AG209" s="273" t="s">
        <v>795</v>
      </c>
      <c r="AH209" s="273" t="s">
        <v>786</v>
      </c>
      <c r="AI209" s="273" t="s">
        <v>102</v>
      </c>
      <c r="AJ209" s="273"/>
      <c r="AK209" s="273" t="s">
        <v>796</v>
      </c>
      <c r="AL209" s="273" t="s">
        <v>2825</v>
      </c>
      <c r="AM209" s="273" t="s">
        <v>1606</v>
      </c>
      <c r="AN209" s="273" t="s">
        <v>42</v>
      </c>
      <c r="AO209" s="273"/>
      <c r="AP209" s="273"/>
      <c r="AQ209" s="273"/>
      <c r="AR209" s="273"/>
      <c r="AS209" s="273" t="s">
        <v>1689</v>
      </c>
      <c r="AT209" s="274">
        <v>1000000</v>
      </c>
      <c r="AU209" s="274">
        <v>7.75</v>
      </c>
      <c r="AV209" s="273" t="s">
        <v>2738</v>
      </c>
      <c r="AW209" s="273"/>
      <c r="AX209" s="274">
        <v>4.8499999999999996</v>
      </c>
      <c r="AY209" s="273"/>
      <c r="AZ209" s="273" t="s">
        <v>2824</v>
      </c>
      <c r="BA209" s="273" t="s">
        <v>1690</v>
      </c>
      <c r="BB209" s="273"/>
      <c r="BC209" s="273" t="s">
        <v>2738</v>
      </c>
      <c r="BD209" s="273"/>
      <c r="BE209" s="273" t="s">
        <v>2738</v>
      </c>
      <c r="BF209" s="273"/>
      <c r="BG209" s="273"/>
      <c r="BH209" s="273" t="s">
        <v>1510</v>
      </c>
      <c r="BI209" s="273" t="s">
        <v>800</v>
      </c>
      <c r="BJ209" s="273" t="s">
        <v>800</v>
      </c>
      <c r="BK209" s="273" t="s">
        <v>801</v>
      </c>
      <c r="BL209" s="273" t="s">
        <v>802</v>
      </c>
      <c r="BM209" s="273" t="s">
        <v>803</v>
      </c>
      <c r="BN209" s="273"/>
      <c r="BO209" s="273" t="s">
        <v>1932</v>
      </c>
      <c r="BP209" s="273" t="s">
        <v>2328</v>
      </c>
      <c r="BQ209" s="273"/>
    </row>
    <row r="210" spans="1:69" s="3" customFormat="1" ht="18" customHeight="1">
      <c r="A210" s="273" t="s">
        <v>1797</v>
      </c>
      <c r="B210" s="273" t="s">
        <v>2826</v>
      </c>
      <c r="C210" s="273" t="s">
        <v>2827</v>
      </c>
      <c r="D210" s="273" t="s">
        <v>2822</v>
      </c>
      <c r="E210" s="273" t="s">
        <v>2828</v>
      </c>
      <c r="F210" s="273" t="s">
        <v>1801</v>
      </c>
      <c r="G210" s="273" t="s">
        <v>1506</v>
      </c>
      <c r="H210" s="273" t="s">
        <v>786</v>
      </c>
      <c r="I210" s="274">
        <v>0.55000000000000004</v>
      </c>
      <c r="J210" s="273" t="s">
        <v>11</v>
      </c>
      <c r="K210" s="273" t="s">
        <v>2006</v>
      </c>
      <c r="L210" s="274">
        <v>4.8</v>
      </c>
      <c r="M210" s="273" t="s">
        <v>2648</v>
      </c>
      <c r="N210" s="273" t="s">
        <v>788</v>
      </c>
      <c r="O210" s="273"/>
      <c r="P210" s="273"/>
      <c r="Q210" s="273"/>
      <c r="R210" s="273"/>
      <c r="S210" s="273" t="s">
        <v>1487</v>
      </c>
      <c r="T210" s="273"/>
      <c r="U210" s="273" t="s">
        <v>791</v>
      </c>
      <c r="V210" s="273"/>
      <c r="W210" s="273"/>
      <c r="X210" s="273" t="s">
        <v>1463</v>
      </c>
      <c r="Y210" s="273" t="s">
        <v>1464</v>
      </c>
      <c r="Z210" s="273"/>
      <c r="AA210" s="273"/>
      <c r="AB210" s="273"/>
      <c r="AC210" s="273"/>
      <c r="AD210" s="273"/>
      <c r="AE210" s="273"/>
      <c r="AF210" s="273" t="s">
        <v>794</v>
      </c>
      <c r="AG210" s="273" t="s">
        <v>795</v>
      </c>
      <c r="AH210" s="273" t="s">
        <v>786</v>
      </c>
      <c r="AI210" s="273"/>
      <c r="AJ210" s="273"/>
      <c r="AK210" s="273" t="s">
        <v>796</v>
      </c>
      <c r="AL210" s="273" t="s">
        <v>2649</v>
      </c>
      <c r="AM210" s="273" t="s">
        <v>1529</v>
      </c>
      <c r="AN210" s="273" t="s">
        <v>42</v>
      </c>
      <c r="AO210" s="273"/>
      <c r="AP210" s="273"/>
      <c r="AQ210" s="273"/>
      <c r="AR210" s="273"/>
      <c r="AS210" s="273" t="s">
        <v>1806</v>
      </c>
      <c r="AT210" s="274">
        <v>100000</v>
      </c>
      <c r="AU210" s="274">
        <v>0.55000000000000004</v>
      </c>
      <c r="AV210" s="273" t="s">
        <v>2715</v>
      </c>
      <c r="AW210" s="273"/>
      <c r="AX210" s="274">
        <v>4.8</v>
      </c>
      <c r="AY210" s="273"/>
      <c r="AZ210" s="273" t="s">
        <v>2648</v>
      </c>
      <c r="BA210" s="273" t="s">
        <v>1807</v>
      </c>
      <c r="BB210" s="273"/>
      <c r="BC210" s="273" t="s">
        <v>2715</v>
      </c>
      <c r="BD210" s="273"/>
      <c r="BE210" s="273" t="s">
        <v>2715</v>
      </c>
      <c r="BF210" s="273"/>
      <c r="BG210" s="273"/>
      <c r="BH210" s="273" t="s">
        <v>458</v>
      </c>
      <c r="BI210" s="273" t="s">
        <v>800</v>
      </c>
      <c r="BJ210" s="273" t="s">
        <v>800</v>
      </c>
      <c r="BK210" s="273" t="s">
        <v>801</v>
      </c>
      <c r="BL210" s="273" t="s">
        <v>802</v>
      </c>
      <c r="BM210" s="273" t="s">
        <v>1962</v>
      </c>
      <c r="BN210" s="273"/>
      <c r="BO210" s="273" t="s">
        <v>1932</v>
      </c>
      <c r="BP210" s="273"/>
      <c r="BQ210" s="273"/>
    </row>
    <row r="211" spans="1:69" s="3" customFormat="1" ht="18" customHeight="1">
      <c r="A211" s="273" t="s">
        <v>1797</v>
      </c>
      <c r="B211" s="273" t="s">
        <v>2829</v>
      </c>
      <c r="C211" s="273" t="s">
        <v>2830</v>
      </c>
      <c r="D211" s="273" t="s">
        <v>2822</v>
      </c>
      <c r="E211" s="273" t="s">
        <v>2831</v>
      </c>
      <c r="F211" s="273" t="s">
        <v>1801</v>
      </c>
      <c r="G211" s="273" t="s">
        <v>1506</v>
      </c>
      <c r="H211" s="273" t="s">
        <v>2703</v>
      </c>
      <c r="I211" s="274">
        <v>3</v>
      </c>
      <c r="J211" s="273" t="s">
        <v>804</v>
      </c>
      <c r="K211" s="273" t="s">
        <v>2584</v>
      </c>
      <c r="L211" s="274">
        <v>4.79</v>
      </c>
      <c r="M211" s="273" t="s">
        <v>1887</v>
      </c>
      <c r="N211" s="273" t="s">
        <v>788</v>
      </c>
      <c r="O211" s="273"/>
      <c r="P211" s="273"/>
      <c r="Q211" s="273"/>
      <c r="R211" s="273"/>
      <c r="S211" s="273" t="s">
        <v>1487</v>
      </c>
      <c r="T211" s="273"/>
      <c r="U211" s="273" t="s">
        <v>791</v>
      </c>
      <c r="V211" s="274">
        <v>100</v>
      </c>
      <c r="W211" s="273"/>
      <c r="X211" s="273" t="s">
        <v>1463</v>
      </c>
      <c r="Y211" s="273" t="s">
        <v>1464</v>
      </c>
      <c r="Z211" s="273"/>
      <c r="AA211" s="273"/>
      <c r="AB211" s="273"/>
      <c r="AC211" s="273"/>
      <c r="AD211" s="273"/>
      <c r="AE211" s="273"/>
      <c r="AF211" s="273" t="s">
        <v>794</v>
      </c>
      <c r="AG211" s="273" t="s">
        <v>795</v>
      </c>
      <c r="AH211" s="273" t="s">
        <v>2703</v>
      </c>
      <c r="AI211" s="273"/>
      <c r="AJ211" s="273"/>
      <c r="AK211" s="273" t="s">
        <v>796</v>
      </c>
      <c r="AL211" s="273" t="s">
        <v>1890</v>
      </c>
      <c r="AM211" s="273" t="s">
        <v>1529</v>
      </c>
      <c r="AN211" s="273" t="s">
        <v>42</v>
      </c>
      <c r="AO211" s="273"/>
      <c r="AP211" s="273"/>
      <c r="AQ211" s="273"/>
      <c r="AR211" s="273"/>
      <c r="AS211" s="273" t="s">
        <v>1806</v>
      </c>
      <c r="AT211" s="274">
        <v>1000000</v>
      </c>
      <c r="AU211" s="274">
        <v>3</v>
      </c>
      <c r="AV211" s="273" t="s">
        <v>2715</v>
      </c>
      <c r="AW211" s="273"/>
      <c r="AX211" s="274">
        <v>4.79</v>
      </c>
      <c r="AY211" s="273"/>
      <c r="AZ211" s="273" t="s">
        <v>2832</v>
      </c>
      <c r="BA211" s="273" t="s">
        <v>1807</v>
      </c>
      <c r="BB211" s="273"/>
      <c r="BC211" s="273" t="s">
        <v>2715</v>
      </c>
      <c r="BD211" s="273"/>
      <c r="BE211" s="273" t="s">
        <v>2715</v>
      </c>
      <c r="BF211" s="273"/>
      <c r="BG211" s="273"/>
      <c r="BH211" s="273" t="s">
        <v>458</v>
      </c>
      <c r="BI211" s="273" t="s">
        <v>800</v>
      </c>
      <c r="BJ211" s="273" t="s">
        <v>800</v>
      </c>
      <c r="BK211" s="273" t="s">
        <v>801</v>
      </c>
      <c r="BL211" s="273" t="s">
        <v>802</v>
      </c>
      <c r="BM211" s="273" t="s">
        <v>1962</v>
      </c>
      <c r="BN211" s="273"/>
      <c r="BO211" s="273" t="s">
        <v>1865</v>
      </c>
      <c r="BP211" s="273"/>
      <c r="BQ211" s="273"/>
    </row>
    <row r="212" spans="1:69" s="3" customFormat="1" ht="18" customHeight="1">
      <c r="A212" s="273" t="s">
        <v>1797</v>
      </c>
      <c r="B212" s="273" t="s">
        <v>2833</v>
      </c>
      <c r="C212" s="273" t="s">
        <v>2834</v>
      </c>
      <c r="D212" s="273" t="s">
        <v>2822</v>
      </c>
      <c r="E212" s="273" t="s">
        <v>2835</v>
      </c>
      <c r="F212" s="273" t="s">
        <v>1801</v>
      </c>
      <c r="G212" s="273" t="s">
        <v>1506</v>
      </c>
      <c r="H212" s="273" t="s">
        <v>786</v>
      </c>
      <c r="I212" s="274">
        <v>3</v>
      </c>
      <c r="J212" s="273" t="s">
        <v>804</v>
      </c>
      <c r="K212" s="273" t="s">
        <v>2584</v>
      </c>
      <c r="L212" s="273"/>
      <c r="M212" s="273" t="s">
        <v>1887</v>
      </c>
      <c r="N212" s="273" t="s">
        <v>788</v>
      </c>
      <c r="O212" s="273"/>
      <c r="P212" s="273"/>
      <c r="Q212" s="273"/>
      <c r="R212" s="273" t="s">
        <v>789</v>
      </c>
      <c r="S212" s="273" t="s">
        <v>1487</v>
      </c>
      <c r="T212" s="273"/>
      <c r="U212" s="273" t="s">
        <v>791</v>
      </c>
      <c r="V212" s="274">
        <v>100</v>
      </c>
      <c r="W212" s="273"/>
      <c r="X212" s="273" t="s">
        <v>1463</v>
      </c>
      <c r="Y212" s="273" t="s">
        <v>1464</v>
      </c>
      <c r="Z212" s="273"/>
      <c r="AA212" s="273"/>
      <c r="AB212" s="273"/>
      <c r="AC212" s="273"/>
      <c r="AD212" s="273"/>
      <c r="AE212" s="273"/>
      <c r="AF212" s="273" t="s">
        <v>794</v>
      </c>
      <c r="AG212" s="273" t="s">
        <v>795</v>
      </c>
      <c r="AH212" s="273" t="s">
        <v>786</v>
      </c>
      <c r="AI212" s="273"/>
      <c r="AJ212" s="273"/>
      <c r="AK212" s="273" t="s">
        <v>796</v>
      </c>
      <c r="AL212" s="273" t="s">
        <v>1890</v>
      </c>
      <c r="AM212" s="273" t="s">
        <v>1529</v>
      </c>
      <c r="AN212" s="273" t="s">
        <v>42</v>
      </c>
      <c r="AO212" s="273"/>
      <c r="AP212" s="273"/>
      <c r="AQ212" s="273"/>
      <c r="AR212" s="273"/>
      <c r="AS212" s="273" t="s">
        <v>1806</v>
      </c>
      <c r="AT212" s="274">
        <v>1000000</v>
      </c>
      <c r="AU212" s="274">
        <v>3</v>
      </c>
      <c r="AV212" s="273" t="s">
        <v>2715</v>
      </c>
      <c r="AW212" s="273"/>
      <c r="AX212" s="274">
        <v>4.6901999999999999</v>
      </c>
      <c r="AY212" s="273" t="s">
        <v>2836</v>
      </c>
      <c r="AZ212" s="273" t="s">
        <v>2331</v>
      </c>
      <c r="BA212" s="273" t="s">
        <v>1807</v>
      </c>
      <c r="BB212" s="273"/>
      <c r="BC212" s="273" t="s">
        <v>2715</v>
      </c>
      <c r="BD212" s="273"/>
      <c r="BE212" s="273" t="s">
        <v>2715</v>
      </c>
      <c r="BF212" s="273"/>
      <c r="BG212" s="273"/>
      <c r="BH212" s="273" t="s">
        <v>458</v>
      </c>
      <c r="BI212" s="273" t="s">
        <v>800</v>
      </c>
      <c r="BJ212" s="273" t="s">
        <v>800</v>
      </c>
      <c r="BK212" s="273" t="s">
        <v>1516</v>
      </c>
      <c r="BL212" s="273" t="s">
        <v>802</v>
      </c>
      <c r="BM212" s="273" t="s">
        <v>1962</v>
      </c>
      <c r="BN212" s="273"/>
      <c r="BO212" s="273" t="s">
        <v>1517</v>
      </c>
      <c r="BP212" s="273"/>
      <c r="BQ212" s="273"/>
    </row>
    <row r="213" spans="1:69" s="3" customFormat="1" ht="18" customHeight="1">
      <c r="A213" s="273" t="s">
        <v>1797</v>
      </c>
      <c r="B213" s="273" t="s">
        <v>2837</v>
      </c>
      <c r="C213" s="273" t="s">
        <v>2838</v>
      </c>
      <c r="D213" s="273" t="s">
        <v>2822</v>
      </c>
      <c r="E213" s="273" t="s">
        <v>2839</v>
      </c>
      <c r="F213" s="273" t="s">
        <v>1801</v>
      </c>
      <c r="G213" s="273" t="s">
        <v>1506</v>
      </c>
      <c r="H213" s="273" t="s">
        <v>786</v>
      </c>
      <c r="I213" s="274">
        <v>0.25</v>
      </c>
      <c r="J213" s="273" t="s">
        <v>11</v>
      </c>
      <c r="K213" s="273" t="s">
        <v>1802</v>
      </c>
      <c r="L213" s="274">
        <v>5.53</v>
      </c>
      <c r="M213" s="273" t="s">
        <v>2740</v>
      </c>
      <c r="N213" s="273" t="s">
        <v>788</v>
      </c>
      <c r="O213" s="273"/>
      <c r="P213" s="273"/>
      <c r="Q213" s="273"/>
      <c r="R213" s="273"/>
      <c r="S213" s="273" t="s">
        <v>1487</v>
      </c>
      <c r="T213" s="273"/>
      <c r="U213" s="273" t="s">
        <v>791</v>
      </c>
      <c r="V213" s="274">
        <v>100</v>
      </c>
      <c r="W213" s="273"/>
      <c r="X213" s="273" t="s">
        <v>1463</v>
      </c>
      <c r="Y213" s="273" t="s">
        <v>1464</v>
      </c>
      <c r="Z213" s="273"/>
      <c r="AA213" s="273"/>
      <c r="AB213" s="273"/>
      <c r="AC213" s="273"/>
      <c r="AD213" s="273"/>
      <c r="AE213" s="273"/>
      <c r="AF213" s="273" t="s">
        <v>794</v>
      </c>
      <c r="AG213" s="273" t="s">
        <v>795</v>
      </c>
      <c r="AH213" s="273" t="s">
        <v>786</v>
      </c>
      <c r="AI213" s="273"/>
      <c r="AJ213" s="273"/>
      <c r="AK213" s="273" t="s">
        <v>796</v>
      </c>
      <c r="AL213" s="273" t="s">
        <v>2742</v>
      </c>
      <c r="AM213" s="273" t="s">
        <v>1529</v>
      </c>
      <c r="AN213" s="273" t="s">
        <v>42</v>
      </c>
      <c r="AO213" s="273"/>
      <c r="AP213" s="273"/>
      <c r="AQ213" s="273"/>
      <c r="AR213" s="273"/>
      <c r="AS213" s="273" t="s">
        <v>1806</v>
      </c>
      <c r="AT213" s="274">
        <v>200000</v>
      </c>
      <c r="AU213" s="274">
        <v>0.25</v>
      </c>
      <c r="AV213" s="273" t="s">
        <v>2763</v>
      </c>
      <c r="AW213" s="273"/>
      <c r="AX213" s="274">
        <v>5.53</v>
      </c>
      <c r="AY213" s="273"/>
      <c r="AZ213" s="273" t="s">
        <v>2740</v>
      </c>
      <c r="BA213" s="273" t="s">
        <v>1807</v>
      </c>
      <c r="BB213" s="273"/>
      <c r="BC213" s="273" t="s">
        <v>2763</v>
      </c>
      <c r="BD213" s="273"/>
      <c r="BE213" s="273" t="s">
        <v>2763</v>
      </c>
      <c r="BF213" s="273"/>
      <c r="BG213" s="273"/>
      <c r="BH213" s="273" t="s">
        <v>458</v>
      </c>
      <c r="BI213" s="273" t="s">
        <v>800</v>
      </c>
      <c r="BJ213" s="273" t="s">
        <v>800</v>
      </c>
      <c r="BK213" s="273" t="s">
        <v>801</v>
      </c>
      <c r="BL213" s="273" t="s">
        <v>802</v>
      </c>
      <c r="BM213" s="273" t="s">
        <v>1962</v>
      </c>
      <c r="BN213" s="273"/>
      <c r="BO213" s="273" t="s">
        <v>1932</v>
      </c>
      <c r="BP213" s="273"/>
      <c r="BQ213" s="273"/>
    </row>
    <row r="214" spans="1:69" s="3" customFormat="1" ht="18" customHeight="1">
      <c r="A214" s="273" t="s">
        <v>1797</v>
      </c>
      <c r="B214" s="273" t="s">
        <v>2840</v>
      </c>
      <c r="C214" s="273" t="s">
        <v>2841</v>
      </c>
      <c r="D214" s="273" t="s">
        <v>2842</v>
      </c>
      <c r="E214" s="273" t="s">
        <v>2843</v>
      </c>
      <c r="F214" s="273" t="s">
        <v>1801</v>
      </c>
      <c r="G214" s="273" t="s">
        <v>1506</v>
      </c>
      <c r="H214" s="273" t="s">
        <v>786</v>
      </c>
      <c r="I214" s="274">
        <v>0.26600000000000001</v>
      </c>
      <c r="J214" s="273" t="s">
        <v>11</v>
      </c>
      <c r="K214" s="273" t="s">
        <v>1802</v>
      </c>
      <c r="L214" s="274">
        <v>5.15</v>
      </c>
      <c r="M214" s="273" t="s">
        <v>1899</v>
      </c>
      <c r="N214" s="273" t="s">
        <v>788</v>
      </c>
      <c r="O214" s="273"/>
      <c r="P214" s="273"/>
      <c r="Q214" s="273"/>
      <c r="R214" s="273"/>
      <c r="S214" s="273" t="s">
        <v>1487</v>
      </c>
      <c r="T214" s="273"/>
      <c r="U214" s="273" t="s">
        <v>791</v>
      </c>
      <c r="V214" s="274">
        <v>100</v>
      </c>
      <c r="W214" s="273"/>
      <c r="X214" s="273" t="s">
        <v>1463</v>
      </c>
      <c r="Y214" s="273" t="s">
        <v>1464</v>
      </c>
      <c r="Z214" s="273"/>
      <c r="AA214" s="273"/>
      <c r="AB214" s="273"/>
      <c r="AC214" s="273"/>
      <c r="AD214" s="273"/>
      <c r="AE214" s="273"/>
      <c r="AF214" s="273" t="s">
        <v>794</v>
      </c>
      <c r="AG214" s="273" t="s">
        <v>795</v>
      </c>
      <c r="AH214" s="273" t="s">
        <v>786</v>
      </c>
      <c r="AI214" s="273"/>
      <c r="AJ214" s="273"/>
      <c r="AK214" s="273" t="s">
        <v>796</v>
      </c>
      <c r="AL214" s="273" t="s">
        <v>1900</v>
      </c>
      <c r="AM214" s="273" t="s">
        <v>1529</v>
      </c>
      <c r="AN214" s="273" t="s">
        <v>42</v>
      </c>
      <c r="AO214" s="273"/>
      <c r="AP214" s="273"/>
      <c r="AQ214" s="273"/>
      <c r="AR214" s="273"/>
      <c r="AS214" s="273" t="s">
        <v>1806</v>
      </c>
      <c r="AT214" s="274">
        <v>200000</v>
      </c>
      <c r="AU214" s="274">
        <v>0.26600000000000001</v>
      </c>
      <c r="AV214" s="273" t="s">
        <v>2738</v>
      </c>
      <c r="AW214" s="273"/>
      <c r="AX214" s="274">
        <v>5.15</v>
      </c>
      <c r="AY214" s="273"/>
      <c r="AZ214" s="273" t="s">
        <v>1899</v>
      </c>
      <c r="BA214" s="273" t="s">
        <v>1807</v>
      </c>
      <c r="BB214" s="273"/>
      <c r="BC214" s="273" t="s">
        <v>2738</v>
      </c>
      <c r="BD214" s="273"/>
      <c r="BE214" s="273" t="s">
        <v>2738</v>
      </c>
      <c r="BF214" s="273"/>
      <c r="BG214" s="273"/>
      <c r="BH214" s="273" t="s">
        <v>458</v>
      </c>
      <c r="BI214" s="273" t="s">
        <v>800</v>
      </c>
      <c r="BJ214" s="273" t="s">
        <v>800</v>
      </c>
      <c r="BK214" s="273" t="s">
        <v>801</v>
      </c>
      <c r="BL214" s="273" t="s">
        <v>802</v>
      </c>
      <c r="BM214" s="273" t="s">
        <v>1962</v>
      </c>
      <c r="BN214" s="273"/>
      <c r="BO214" s="273" t="s">
        <v>1932</v>
      </c>
      <c r="BP214" s="273"/>
      <c r="BQ214" s="273"/>
    </row>
    <row r="215" spans="1:69" s="3" customFormat="1" ht="18" customHeight="1">
      <c r="A215" s="273" t="s">
        <v>1797</v>
      </c>
      <c r="B215" s="273" t="s">
        <v>2844</v>
      </c>
      <c r="C215" s="273" t="s">
        <v>2845</v>
      </c>
      <c r="D215" s="273" t="s">
        <v>2846</v>
      </c>
      <c r="E215" s="273" t="s">
        <v>2847</v>
      </c>
      <c r="F215" s="273" t="s">
        <v>1801</v>
      </c>
      <c r="G215" s="273" t="s">
        <v>1506</v>
      </c>
      <c r="H215" s="273" t="s">
        <v>2703</v>
      </c>
      <c r="I215" s="274">
        <v>2</v>
      </c>
      <c r="J215" s="273" t="s">
        <v>804</v>
      </c>
      <c r="K215" s="273" t="s">
        <v>2584</v>
      </c>
      <c r="L215" s="274">
        <v>4.8</v>
      </c>
      <c r="M215" s="273" t="s">
        <v>1887</v>
      </c>
      <c r="N215" s="273" t="s">
        <v>788</v>
      </c>
      <c r="O215" s="273"/>
      <c r="P215" s="273"/>
      <c r="Q215" s="273"/>
      <c r="R215" s="273" t="s">
        <v>789</v>
      </c>
      <c r="S215" s="273" t="s">
        <v>1487</v>
      </c>
      <c r="T215" s="273"/>
      <c r="U215" s="273" t="s">
        <v>791</v>
      </c>
      <c r="V215" s="274">
        <v>100</v>
      </c>
      <c r="W215" s="273"/>
      <c r="X215" s="273" t="s">
        <v>1463</v>
      </c>
      <c r="Y215" s="273" t="s">
        <v>1464</v>
      </c>
      <c r="Z215" s="273"/>
      <c r="AA215" s="273"/>
      <c r="AB215" s="273"/>
      <c r="AC215" s="273"/>
      <c r="AD215" s="273"/>
      <c r="AE215" s="273"/>
      <c r="AF215" s="273" t="s">
        <v>794</v>
      </c>
      <c r="AG215" s="273" t="s">
        <v>795</v>
      </c>
      <c r="AH215" s="273" t="s">
        <v>2703</v>
      </c>
      <c r="AI215" s="273"/>
      <c r="AJ215" s="273"/>
      <c r="AK215" s="273" t="s">
        <v>796</v>
      </c>
      <c r="AL215" s="273" t="s">
        <v>1890</v>
      </c>
      <c r="AM215" s="273" t="s">
        <v>1529</v>
      </c>
      <c r="AN215" s="273" t="s">
        <v>42</v>
      </c>
      <c r="AO215" s="273"/>
      <c r="AP215" s="273"/>
      <c r="AQ215" s="273"/>
      <c r="AR215" s="273"/>
      <c r="AS215" s="273" t="s">
        <v>1806</v>
      </c>
      <c r="AT215" s="274">
        <v>1000000</v>
      </c>
      <c r="AU215" s="274">
        <v>2</v>
      </c>
      <c r="AV215" s="273" t="s">
        <v>2715</v>
      </c>
      <c r="AW215" s="273"/>
      <c r="AX215" s="274">
        <v>4.8</v>
      </c>
      <c r="AY215" s="273"/>
      <c r="AZ215" s="273" t="s">
        <v>2832</v>
      </c>
      <c r="BA215" s="273" t="s">
        <v>1807</v>
      </c>
      <c r="BB215" s="273"/>
      <c r="BC215" s="273" t="s">
        <v>2715</v>
      </c>
      <c r="BD215" s="273"/>
      <c r="BE215" s="273" t="s">
        <v>2715</v>
      </c>
      <c r="BF215" s="273"/>
      <c r="BG215" s="273"/>
      <c r="BH215" s="273" t="s">
        <v>458</v>
      </c>
      <c r="BI215" s="273" t="s">
        <v>800</v>
      </c>
      <c r="BJ215" s="273" t="s">
        <v>800</v>
      </c>
      <c r="BK215" s="273" t="s">
        <v>801</v>
      </c>
      <c r="BL215" s="273" t="s">
        <v>802</v>
      </c>
      <c r="BM215" s="273" t="s">
        <v>1962</v>
      </c>
      <c r="BN215" s="273"/>
      <c r="BO215" s="273" t="s">
        <v>1865</v>
      </c>
      <c r="BP215" s="273"/>
      <c r="BQ215" s="273"/>
    </row>
    <row r="216" spans="1:69" s="3" customFormat="1" ht="18" customHeight="1">
      <c r="A216" s="273" t="s">
        <v>1797</v>
      </c>
      <c r="B216" s="273" t="s">
        <v>2848</v>
      </c>
      <c r="C216" s="273" t="s">
        <v>2849</v>
      </c>
      <c r="D216" s="273" t="s">
        <v>2850</v>
      </c>
      <c r="E216" s="273" t="s">
        <v>2851</v>
      </c>
      <c r="F216" s="273" t="s">
        <v>1801</v>
      </c>
      <c r="G216" s="273" t="s">
        <v>1506</v>
      </c>
      <c r="H216" s="273" t="s">
        <v>786</v>
      </c>
      <c r="I216" s="274">
        <v>0.38</v>
      </c>
      <c r="J216" s="273" t="s">
        <v>11</v>
      </c>
      <c r="K216" s="273" t="s">
        <v>1802</v>
      </c>
      <c r="L216" s="274">
        <v>5.2</v>
      </c>
      <c r="M216" s="273" t="s">
        <v>1910</v>
      </c>
      <c r="N216" s="273" t="s">
        <v>788</v>
      </c>
      <c r="O216" s="273"/>
      <c r="P216" s="273"/>
      <c r="Q216" s="273"/>
      <c r="R216" s="273"/>
      <c r="S216" s="273" t="s">
        <v>1487</v>
      </c>
      <c r="T216" s="273"/>
      <c r="U216" s="273" t="s">
        <v>791</v>
      </c>
      <c r="V216" s="274">
        <v>100</v>
      </c>
      <c r="W216" s="273" t="s">
        <v>2852</v>
      </c>
      <c r="X216" s="273" t="s">
        <v>1463</v>
      </c>
      <c r="Y216" s="273" t="s">
        <v>1464</v>
      </c>
      <c r="Z216" s="273"/>
      <c r="AA216" s="273"/>
      <c r="AB216" s="273"/>
      <c r="AC216" s="273"/>
      <c r="AD216" s="273"/>
      <c r="AE216" s="273"/>
      <c r="AF216" s="273" t="s">
        <v>794</v>
      </c>
      <c r="AG216" s="273" t="s">
        <v>795</v>
      </c>
      <c r="AH216" s="273" t="s">
        <v>786</v>
      </c>
      <c r="AI216" s="273"/>
      <c r="AJ216" s="273"/>
      <c r="AK216" s="273" t="s">
        <v>796</v>
      </c>
      <c r="AL216" s="273" t="s">
        <v>1911</v>
      </c>
      <c r="AM216" s="273" t="s">
        <v>1529</v>
      </c>
      <c r="AN216" s="273" t="s">
        <v>42</v>
      </c>
      <c r="AO216" s="273"/>
      <c r="AP216" s="273"/>
      <c r="AQ216" s="273"/>
      <c r="AR216" s="273"/>
      <c r="AS216" s="273" t="s">
        <v>1806</v>
      </c>
      <c r="AT216" s="274">
        <v>200000</v>
      </c>
      <c r="AU216" s="274">
        <v>0.38</v>
      </c>
      <c r="AV216" s="273" t="s">
        <v>2793</v>
      </c>
      <c r="AW216" s="273"/>
      <c r="AX216" s="274">
        <v>5.2</v>
      </c>
      <c r="AY216" s="273"/>
      <c r="AZ216" s="273" t="s">
        <v>1910</v>
      </c>
      <c r="BA216" s="273" t="s">
        <v>1807</v>
      </c>
      <c r="BB216" s="273"/>
      <c r="BC216" s="273" t="s">
        <v>2793</v>
      </c>
      <c r="BD216" s="273"/>
      <c r="BE216" s="273" t="s">
        <v>2793</v>
      </c>
      <c r="BF216" s="273"/>
      <c r="BG216" s="273"/>
      <c r="BH216" s="273" t="s">
        <v>458</v>
      </c>
      <c r="BI216" s="273" t="s">
        <v>800</v>
      </c>
      <c r="BJ216" s="273" t="s">
        <v>800</v>
      </c>
      <c r="BK216" s="273" t="s">
        <v>801</v>
      </c>
      <c r="BL216" s="273" t="s">
        <v>802</v>
      </c>
      <c r="BM216" s="273" t="s">
        <v>1962</v>
      </c>
      <c r="BN216" s="273"/>
      <c r="BO216" s="273" t="s">
        <v>1932</v>
      </c>
      <c r="BP216" s="273"/>
      <c r="BQ216" s="273"/>
    </row>
    <row r="217" spans="1:69" s="3" customFormat="1" ht="18" customHeight="1">
      <c r="A217" s="273" t="s">
        <v>1797</v>
      </c>
      <c r="B217" s="273" t="s">
        <v>2848</v>
      </c>
      <c r="C217" s="273" t="s">
        <v>2853</v>
      </c>
      <c r="D217" s="273" t="s">
        <v>2850</v>
      </c>
      <c r="E217" s="273" t="s">
        <v>2851</v>
      </c>
      <c r="F217" s="273" t="s">
        <v>1801</v>
      </c>
      <c r="G217" s="273" t="s">
        <v>1506</v>
      </c>
      <c r="H217" s="273" t="s">
        <v>786</v>
      </c>
      <c r="I217" s="274">
        <v>0.25</v>
      </c>
      <c r="J217" s="273" t="s">
        <v>11</v>
      </c>
      <c r="K217" s="273" t="s">
        <v>1802</v>
      </c>
      <c r="L217" s="274">
        <v>5.2</v>
      </c>
      <c r="M217" s="273" t="s">
        <v>1910</v>
      </c>
      <c r="N217" s="273" t="s">
        <v>788</v>
      </c>
      <c r="O217" s="273"/>
      <c r="P217" s="273"/>
      <c r="Q217" s="273"/>
      <c r="R217" s="273"/>
      <c r="S217" s="273" t="s">
        <v>1487</v>
      </c>
      <c r="T217" s="273"/>
      <c r="U217" s="273" t="s">
        <v>791</v>
      </c>
      <c r="V217" s="273"/>
      <c r="W217" s="273"/>
      <c r="X217" s="273" t="s">
        <v>1463</v>
      </c>
      <c r="Y217" s="273" t="s">
        <v>1464</v>
      </c>
      <c r="Z217" s="273"/>
      <c r="AA217" s="273"/>
      <c r="AB217" s="273"/>
      <c r="AC217" s="273"/>
      <c r="AD217" s="273"/>
      <c r="AE217" s="273"/>
      <c r="AF217" s="273" t="s">
        <v>794</v>
      </c>
      <c r="AG217" s="273" t="s">
        <v>795</v>
      </c>
      <c r="AH217" s="273" t="s">
        <v>786</v>
      </c>
      <c r="AI217" s="273"/>
      <c r="AJ217" s="273"/>
      <c r="AK217" s="273" t="s">
        <v>796</v>
      </c>
      <c r="AL217" s="273" t="s">
        <v>1911</v>
      </c>
      <c r="AM217" s="273" t="s">
        <v>1529</v>
      </c>
      <c r="AN217" s="273" t="s">
        <v>42</v>
      </c>
      <c r="AO217" s="273"/>
      <c r="AP217" s="273"/>
      <c r="AQ217" s="273"/>
      <c r="AR217" s="273"/>
      <c r="AS217" s="273" t="s">
        <v>1806</v>
      </c>
      <c r="AT217" s="274">
        <v>100000</v>
      </c>
      <c r="AU217" s="274">
        <v>0.25</v>
      </c>
      <c r="AV217" s="273" t="s">
        <v>2793</v>
      </c>
      <c r="AW217" s="273"/>
      <c r="AX217" s="274">
        <v>5.2</v>
      </c>
      <c r="AY217" s="273"/>
      <c r="AZ217" s="273" t="s">
        <v>1910</v>
      </c>
      <c r="BA217" s="273" t="s">
        <v>1807</v>
      </c>
      <c r="BB217" s="273"/>
      <c r="BC217" s="273" t="s">
        <v>2793</v>
      </c>
      <c r="BD217" s="273"/>
      <c r="BE217" s="273" t="s">
        <v>2793</v>
      </c>
      <c r="BF217" s="273"/>
      <c r="BG217" s="273"/>
      <c r="BH217" s="273" t="s">
        <v>458</v>
      </c>
      <c r="BI217" s="273" t="s">
        <v>800</v>
      </c>
      <c r="BJ217" s="273" t="s">
        <v>800</v>
      </c>
      <c r="BK217" s="273" t="s">
        <v>801</v>
      </c>
      <c r="BL217" s="273" t="s">
        <v>802</v>
      </c>
      <c r="BM217" s="273" t="s">
        <v>1962</v>
      </c>
      <c r="BN217" s="273"/>
      <c r="BO217" s="273" t="s">
        <v>1932</v>
      </c>
      <c r="BP217" s="273"/>
      <c r="BQ217" s="273"/>
    </row>
    <row r="218" spans="1:69" s="3" customFormat="1" ht="18" customHeight="1">
      <c r="A218" s="273" t="s">
        <v>1797</v>
      </c>
      <c r="B218" s="273" t="s">
        <v>2854</v>
      </c>
      <c r="C218" s="273" t="s">
        <v>2855</v>
      </c>
      <c r="D218" s="273" t="s">
        <v>2856</v>
      </c>
      <c r="E218" s="273" t="s">
        <v>2857</v>
      </c>
      <c r="F218" s="273" t="s">
        <v>1801</v>
      </c>
      <c r="G218" s="273" t="s">
        <v>1506</v>
      </c>
      <c r="H218" s="273" t="s">
        <v>786</v>
      </c>
      <c r="I218" s="274">
        <v>5</v>
      </c>
      <c r="J218" s="273" t="s">
        <v>804</v>
      </c>
      <c r="K218" s="273" t="s">
        <v>2006</v>
      </c>
      <c r="L218" s="274">
        <v>4.72</v>
      </c>
      <c r="M218" s="273" t="s">
        <v>2858</v>
      </c>
      <c r="N218" s="273" t="s">
        <v>788</v>
      </c>
      <c r="O218" s="273"/>
      <c r="P218" s="273"/>
      <c r="Q218" s="273"/>
      <c r="R218" s="273" t="s">
        <v>789</v>
      </c>
      <c r="S218" s="273" t="s">
        <v>1487</v>
      </c>
      <c r="T218" s="273"/>
      <c r="U218" s="273" t="s">
        <v>791</v>
      </c>
      <c r="V218" s="274">
        <v>100</v>
      </c>
      <c r="W218" s="273"/>
      <c r="X218" s="273" t="s">
        <v>1463</v>
      </c>
      <c r="Y218" s="273" t="s">
        <v>1464</v>
      </c>
      <c r="Z218" s="273"/>
      <c r="AA218" s="273"/>
      <c r="AB218" s="273"/>
      <c r="AC218" s="273"/>
      <c r="AD218" s="273"/>
      <c r="AE218" s="273"/>
      <c r="AF218" s="273" t="s">
        <v>794</v>
      </c>
      <c r="AG218" s="273" t="s">
        <v>795</v>
      </c>
      <c r="AH218" s="273" t="s">
        <v>786</v>
      </c>
      <c r="AI218" s="273"/>
      <c r="AJ218" s="273"/>
      <c r="AK218" s="273" t="s">
        <v>796</v>
      </c>
      <c r="AL218" s="273" t="s">
        <v>2859</v>
      </c>
      <c r="AM218" s="273" t="s">
        <v>1529</v>
      </c>
      <c r="AN218" s="273" t="s">
        <v>42</v>
      </c>
      <c r="AO218" s="273"/>
      <c r="AP218" s="273"/>
      <c r="AQ218" s="273"/>
      <c r="AR218" s="273"/>
      <c r="AS218" s="273" t="s">
        <v>1806</v>
      </c>
      <c r="AT218" s="274">
        <v>1000000</v>
      </c>
      <c r="AU218" s="274">
        <v>5</v>
      </c>
      <c r="AV218" s="273" t="s">
        <v>2810</v>
      </c>
      <c r="AW218" s="273"/>
      <c r="AX218" s="274">
        <v>4.72</v>
      </c>
      <c r="AY218" s="273"/>
      <c r="AZ218" s="273" t="s">
        <v>2858</v>
      </c>
      <c r="BA218" s="273" t="s">
        <v>1807</v>
      </c>
      <c r="BB218" s="273"/>
      <c r="BC218" s="273" t="s">
        <v>2810</v>
      </c>
      <c r="BD218" s="273"/>
      <c r="BE218" s="273" t="s">
        <v>2810</v>
      </c>
      <c r="BF218" s="273"/>
      <c r="BG218" s="273"/>
      <c r="BH218" s="273" t="s">
        <v>458</v>
      </c>
      <c r="BI218" s="273" t="s">
        <v>800</v>
      </c>
      <c r="BJ218" s="273" t="s">
        <v>800</v>
      </c>
      <c r="BK218" s="273" t="s">
        <v>801</v>
      </c>
      <c r="BL218" s="273" t="s">
        <v>802</v>
      </c>
      <c r="BM218" s="273" t="s">
        <v>1962</v>
      </c>
      <c r="BN218" s="273"/>
      <c r="BO218" s="273" t="s">
        <v>1932</v>
      </c>
      <c r="BP218" s="273"/>
      <c r="BQ218" s="273"/>
    </row>
    <row r="219" spans="1:69" s="3" customFormat="1" ht="18" customHeight="1">
      <c r="A219" s="273" t="s">
        <v>1797</v>
      </c>
      <c r="B219" s="273" t="s">
        <v>2860</v>
      </c>
      <c r="C219" s="273" t="s">
        <v>2861</v>
      </c>
      <c r="D219" s="273" t="s">
        <v>2856</v>
      </c>
      <c r="E219" s="273" t="s">
        <v>2862</v>
      </c>
      <c r="F219" s="273" t="s">
        <v>1801</v>
      </c>
      <c r="G219" s="273" t="s">
        <v>1506</v>
      </c>
      <c r="H219" s="273" t="s">
        <v>786</v>
      </c>
      <c r="I219" s="274">
        <v>0.75</v>
      </c>
      <c r="J219" s="273" t="s">
        <v>11</v>
      </c>
      <c r="K219" s="273" t="s">
        <v>2006</v>
      </c>
      <c r="L219" s="274">
        <v>5</v>
      </c>
      <c r="M219" s="273" t="s">
        <v>2858</v>
      </c>
      <c r="N219" s="273" t="s">
        <v>788</v>
      </c>
      <c r="O219" s="273"/>
      <c r="P219" s="273"/>
      <c r="Q219" s="273"/>
      <c r="R219" s="273"/>
      <c r="S219" s="273" t="s">
        <v>1487</v>
      </c>
      <c r="T219" s="273"/>
      <c r="U219" s="273" t="s">
        <v>791</v>
      </c>
      <c r="V219" s="273"/>
      <c r="W219" s="273"/>
      <c r="X219" s="273" t="s">
        <v>1463</v>
      </c>
      <c r="Y219" s="273" t="s">
        <v>1464</v>
      </c>
      <c r="Z219" s="273"/>
      <c r="AA219" s="273"/>
      <c r="AB219" s="273"/>
      <c r="AC219" s="273"/>
      <c r="AD219" s="273"/>
      <c r="AE219" s="273"/>
      <c r="AF219" s="273" t="s">
        <v>794</v>
      </c>
      <c r="AG219" s="273" t="s">
        <v>795</v>
      </c>
      <c r="AH219" s="273" t="s">
        <v>786</v>
      </c>
      <c r="AI219" s="273"/>
      <c r="AJ219" s="273"/>
      <c r="AK219" s="273" t="s">
        <v>796</v>
      </c>
      <c r="AL219" s="273" t="s">
        <v>2859</v>
      </c>
      <c r="AM219" s="273" t="s">
        <v>1529</v>
      </c>
      <c r="AN219" s="273" t="s">
        <v>42</v>
      </c>
      <c r="AO219" s="273"/>
      <c r="AP219" s="273"/>
      <c r="AQ219" s="273"/>
      <c r="AR219" s="273"/>
      <c r="AS219" s="273" t="s">
        <v>1806</v>
      </c>
      <c r="AT219" s="274">
        <v>200000</v>
      </c>
      <c r="AU219" s="274">
        <v>0.75</v>
      </c>
      <c r="AV219" s="273" t="s">
        <v>2810</v>
      </c>
      <c r="AW219" s="273"/>
      <c r="AX219" s="274">
        <v>5</v>
      </c>
      <c r="AY219" s="273"/>
      <c r="AZ219" s="273" t="s">
        <v>2858</v>
      </c>
      <c r="BA219" s="273" t="s">
        <v>1807</v>
      </c>
      <c r="BB219" s="273"/>
      <c r="BC219" s="273" t="s">
        <v>2810</v>
      </c>
      <c r="BD219" s="273"/>
      <c r="BE219" s="273" t="s">
        <v>2810</v>
      </c>
      <c r="BF219" s="273"/>
      <c r="BG219" s="273"/>
      <c r="BH219" s="273" t="s">
        <v>458</v>
      </c>
      <c r="BI219" s="273" t="s">
        <v>800</v>
      </c>
      <c r="BJ219" s="273" t="s">
        <v>800</v>
      </c>
      <c r="BK219" s="273" t="s">
        <v>801</v>
      </c>
      <c r="BL219" s="273" t="s">
        <v>802</v>
      </c>
      <c r="BM219" s="273" t="s">
        <v>1962</v>
      </c>
      <c r="BN219" s="273"/>
      <c r="BO219" s="273" t="s">
        <v>1932</v>
      </c>
      <c r="BP219" s="273"/>
      <c r="BQ219" s="273"/>
    </row>
    <row r="220" spans="1:69" s="3" customFormat="1" ht="18" customHeight="1">
      <c r="A220" s="273" t="s">
        <v>1797</v>
      </c>
      <c r="B220" s="273" t="s">
        <v>2863</v>
      </c>
      <c r="C220" s="273" t="s">
        <v>2864</v>
      </c>
      <c r="D220" s="273" t="s">
        <v>2856</v>
      </c>
      <c r="E220" s="273" t="s">
        <v>2865</v>
      </c>
      <c r="F220" s="273" t="s">
        <v>1801</v>
      </c>
      <c r="G220" s="273" t="s">
        <v>1506</v>
      </c>
      <c r="H220" s="273" t="s">
        <v>2703</v>
      </c>
      <c r="I220" s="274">
        <v>2</v>
      </c>
      <c r="J220" s="273" t="s">
        <v>804</v>
      </c>
      <c r="K220" s="273" t="s">
        <v>2584</v>
      </c>
      <c r="L220" s="274">
        <v>4.71</v>
      </c>
      <c r="M220" s="273" t="s">
        <v>2866</v>
      </c>
      <c r="N220" s="273" t="s">
        <v>788</v>
      </c>
      <c r="O220" s="273"/>
      <c r="P220" s="273"/>
      <c r="Q220" s="273"/>
      <c r="R220" s="273" t="s">
        <v>789</v>
      </c>
      <c r="S220" s="273" t="s">
        <v>1487</v>
      </c>
      <c r="T220" s="273"/>
      <c r="U220" s="273" t="s">
        <v>791</v>
      </c>
      <c r="V220" s="274">
        <v>100</v>
      </c>
      <c r="W220" s="273"/>
      <c r="X220" s="273" t="s">
        <v>1463</v>
      </c>
      <c r="Y220" s="273" t="s">
        <v>1464</v>
      </c>
      <c r="Z220" s="273"/>
      <c r="AA220" s="273"/>
      <c r="AB220" s="273"/>
      <c r="AC220" s="273"/>
      <c r="AD220" s="273"/>
      <c r="AE220" s="273"/>
      <c r="AF220" s="273" t="s">
        <v>794</v>
      </c>
      <c r="AG220" s="273" t="s">
        <v>795</v>
      </c>
      <c r="AH220" s="273" t="s">
        <v>2703</v>
      </c>
      <c r="AI220" s="273"/>
      <c r="AJ220" s="273"/>
      <c r="AK220" s="273" t="s">
        <v>796</v>
      </c>
      <c r="AL220" s="273" t="s">
        <v>2867</v>
      </c>
      <c r="AM220" s="273" t="s">
        <v>1529</v>
      </c>
      <c r="AN220" s="273" t="s">
        <v>42</v>
      </c>
      <c r="AO220" s="273"/>
      <c r="AP220" s="273"/>
      <c r="AQ220" s="273"/>
      <c r="AR220" s="273"/>
      <c r="AS220" s="273" t="s">
        <v>1806</v>
      </c>
      <c r="AT220" s="274">
        <v>1000000</v>
      </c>
      <c r="AU220" s="274">
        <v>2</v>
      </c>
      <c r="AV220" s="273" t="s">
        <v>2810</v>
      </c>
      <c r="AW220" s="273"/>
      <c r="AX220" s="274">
        <v>4.71</v>
      </c>
      <c r="AY220" s="273"/>
      <c r="AZ220" s="273" t="s">
        <v>2091</v>
      </c>
      <c r="BA220" s="273" t="s">
        <v>1807</v>
      </c>
      <c r="BB220" s="273"/>
      <c r="BC220" s="273" t="s">
        <v>2810</v>
      </c>
      <c r="BD220" s="273"/>
      <c r="BE220" s="273" t="s">
        <v>2810</v>
      </c>
      <c r="BF220" s="273"/>
      <c r="BG220" s="273"/>
      <c r="BH220" s="273" t="s">
        <v>458</v>
      </c>
      <c r="BI220" s="273" t="s">
        <v>800</v>
      </c>
      <c r="BJ220" s="273" t="s">
        <v>800</v>
      </c>
      <c r="BK220" s="273" t="s">
        <v>801</v>
      </c>
      <c r="BL220" s="273" t="s">
        <v>802</v>
      </c>
      <c r="BM220" s="273" t="s">
        <v>1962</v>
      </c>
      <c r="BN220" s="273"/>
      <c r="BO220" s="273" t="s">
        <v>1865</v>
      </c>
      <c r="BP220" s="273"/>
      <c r="BQ220" s="273"/>
    </row>
    <row r="221" spans="1:69" s="3" customFormat="1" ht="18" customHeight="1">
      <c r="A221" s="273" t="s">
        <v>1797</v>
      </c>
      <c r="B221" s="273" t="s">
        <v>2868</v>
      </c>
      <c r="C221" s="273" t="s">
        <v>2869</v>
      </c>
      <c r="D221" s="273" t="s">
        <v>2856</v>
      </c>
      <c r="E221" s="273" t="s">
        <v>2870</v>
      </c>
      <c r="F221" s="273" t="s">
        <v>1801</v>
      </c>
      <c r="G221" s="273" t="s">
        <v>1506</v>
      </c>
      <c r="H221" s="273" t="s">
        <v>786</v>
      </c>
      <c r="I221" s="274">
        <v>0.28599999999999998</v>
      </c>
      <c r="J221" s="273" t="s">
        <v>11</v>
      </c>
      <c r="K221" s="273" t="s">
        <v>1872</v>
      </c>
      <c r="L221" s="274">
        <v>5.0999999999999996</v>
      </c>
      <c r="M221" s="273" t="s">
        <v>2871</v>
      </c>
      <c r="N221" s="273" t="s">
        <v>788</v>
      </c>
      <c r="O221" s="273"/>
      <c r="P221" s="273"/>
      <c r="Q221" s="273"/>
      <c r="R221" s="273" t="s">
        <v>789</v>
      </c>
      <c r="S221" s="273" t="s">
        <v>1487</v>
      </c>
      <c r="T221" s="273"/>
      <c r="U221" s="273" t="s">
        <v>791</v>
      </c>
      <c r="V221" s="274">
        <v>100</v>
      </c>
      <c r="W221" s="273"/>
      <c r="X221" s="273" t="s">
        <v>1463</v>
      </c>
      <c r="Y221" s="273" t="s">
        <v>1464</v>
      </c>
      <c r="Z221" s="273"/>
      <c r="AA221" s="273"/>
      <c r="AB221" s="273"/>
      <c r="AC221" s="273"/>
      <c r="AD221" s="273"/>
      <c r="AE221" s="273"/>
      <c r="AF221" s="273" t="s">
        <v>794</v>
      </c>
      <c r="AG221" s="273" t="s">
        <v>795</v>
      </c>
      <c r="AH221" s="273" t="s">
        <v>786</v>
      </c>
      <c r="AI221" s="273"/>
      <c r="AJ221" s="273"/>
      <c r="AK221" s="273" t="s">
        <v>796</v>
      </c>
      <c r="AL221" s="273" t="s">
        <v>2872</v>
      </c>
      <c r="AM221" s="273" t="s">
        <v>1529</v>
      </c>
      <c r="AN221" s="273" t="s">
        <v>42</v>
      </c>
      <c r="AO221" s="273"/>
      <c r="AP221" s="273"/>
      <c r="AQ221" s="273"/>
      <c r="AR221" s="273"/>
      <c r="AS221" s="273" t="s">
        <v>1806</v>
      </c>
      <c r="AT221" s="274">
        <v>200000</v>
      </c>
      <c r="AU221" s="274">
        <v>0.28599999999999998</v>
      </c>
      <c r="AV221" s="273" t="s">
        <v>2810</v>
      </c>
      <c r="AW221" s="273"/>
      <c r="AX221" s="274">
        <v>5.0999999999999996</v>
      </c>
      <c r="AY221" s="273"/>
      <c r="AZ221" s="273" t="s">
        <v>2871</v>
      </c>
      <c r="BA221" s="273" t="s">
        <v>1807</v>
      </c>
      <c r="BB221" s="273"/>
      <c r="BC221" s="273" t="s">
        <v>2810</v>
      </c>
      <c r="BD221" s="273"/>
      <c r="BE221" s="273" t="s">
        <v>2810</v>
      </c>
      <c r="BF221" s="273"/>
      <c r="BG221" s="273"/>
      <c r="BH221" s="273" t="s">
        <v>458</v>
      </c>
      <c r="BI221" s="273" t="s">
        <v>800</v>
      </c>
      <c r="BJ221" s="273" t="s">
        <v>800</v>
      </c>
      <c r="BK221" s="273" t="s">
        <v>801</v>
      </c>
      <c r="BL221" s="273" t="s">
        <v>802</v>
      </c>
      <c r="BM221" s="273" t="s">
        <v>1962</v>
      </c>
      <c r="BN221" s="273"/>
      <c r="BO221" s="273" t="s">
        <v>1932</v>
      </c>
      <c r="BP221" s="273"/>
      <c r="BQ221" s="273"/>
    </row>
    <row r="222" spans="1:69" s="3" customFormat="1" ht="18" customHeight="1">
      <c r="A222" s="273" t="s">
        <v>1797</v>
      </c>
      <c r="B222" s="273" t="s">
        <v>2860</v>
      </c>
      <c r="C222" s="273" t="s">
        <v>2873</v>
      </c>
      <c r="D222" s="273" t="s">
        <v>2856</v>
      </c>
      <c r="E222" s="273" t="s">
        <v>2862</v>
      </c>
      <c r="F222" s="273" t="s">
        <v>1801</v>
      </c>
      <c r="G222" s="273" t="s">
        <v>1506</v>
      </c>
      <c r="H222" s="273" t="s">
        <v>786</v>
      </c>
      <c r="I222" s="274">
        <v>0.5</v>
      </c>
      <c r="J222" s="273" t="s">
        <v>11</v>
      </c>
      <c r="K222" s="273" t="s">
        <v>2006</v>
      </c>
      <c r="L222" s="274">
        <v>5</v>
      </c>
      <c r="M222" s="273" t="s">
        <v>2858</v>
      </c>
      <c r="N222" s="273" t="s">
        <v>788</v>
      </c>
      <c r="O222" s="273"/>
      <c r="P222" s="273"/>
      <c r="Q222" s="273"/>
      <c r="R222" s="273"/>
      <c r="S222" s="273" t="s">
        <v>1487</v>
      </c>
      <c r="T222" s="273"/>
      <c r="U222" s="273" t="s">
        <v>791</v>
      </c>
      <c r="V222" s="274">
        <v>100</v>
      </c>
      <c r="W222" s="273" t="s">
        <v>2874</v>
      </c>
      <c r="X222" s="273" t="s">
        <v>1463</v>
      </c>
      <c r="Y222" s="273" t="s">
        <v>1464</v>
      </c>
      <c r="Z222" s="273"/>
      <c r="AA222" s="273"/>
      <c r="AB222" s="273"/>
      <c r="AC222" s="273"/>
      <c r="AD222" s="273"/>
      <c r="AE222" s="273"/>
      <c r="AF222" s="273" t="s">
        <v>794</v>
      </c>
      <c r="AG222" s="273" t="s">
        <v>795</v>
      </c>
      <c r="AH222" s="273" t="s">
        <v>786</v>
      </c>
      <c r="AI222" s="273"/>
      <c r="AJ222" s="273"/>
      <c r="AK222" s="273" t="s">
        <v>796</v>
      </c>
      <c r="AL222" s="273" t="s">
        <v>2859</v>
      </c>
      <c r="AM222" s="273" t="s">
        <v>1529</v>
      </c>
      <c r="AN222" s="273" t="s">
        <v>42</v>
      </c>
      <c r="AO222" s="273"/>
      <c r="AP222" s="273"/>
      <c r="AQ222" s="273"/>
      <c r="AR222" s="273"/>
      <c r="AS222" s="273" t="s">
        <v>1806</v>
      </c>
      <c r="AT222" s="274">
        <v>200000</v>
      </c>
      <c r="AU222" s="274">
        <v>0.5</v>
      </c>
      <c r="AV222" s="273" t="s">
        <v>2810</v>
      </c>
      <c r="AW222" s="273"/>
      <c r="AX222" s="274">
        <v>5</v>
      </c>
      <c r="AY222" s="273"/>
      <c r="AZ222" s="273" t="s">
        <v>2858</v>
      </c>
      <c r="BA222" s="273" t="s">
        <v>1807</v>
      </c>
      <c r="BB222" s="273"/>
      <c r="BC222" s="273" t="s">
        <v>2810</v>
      </c>
      <c r="BD222" s="273"/>
      <c r="BE222" s="273" t="s">
        <v>2810</v>
      </c>
      <c r="BF222" s="273"/>
      <c r="BG222" s="273"/>
      <c r="BH222" s="273" t="s">
        <v>458</v>
      </c>
      <c r="BI222" s="273" t="s">
        <v>800</v>
      </c>
      <c r="BJ222" s="273" t="s">
        <v>800</v>
      </c>
      <c r="BK222" s="273" t="s">
        <v>801</v>
      </c>
      <c r="BL222" s="273" t="s">
        <v>802</v>
      </c>
      <c r="BM222" s="273" t="s">
        <v>1962</v>
      </c>
      <c r="BN222" s="273"/>
      <c r="BO222" s="273" t="s">
        <v>1932</v>
      </c>
      <c r="BP222" s="273"/>
      <c r="BQ222" s="273"/>
    </row>
    <row r="223" spans="1:69" s="3" customFormat="1" ht="18" customHeight="1">
      <c r="A223" s="273" t="s">
        <v>1797</v>
      </c>
      <c r="B223" s="273" t="s">
        <v>2875</v>
      </c>
      <c r="C223" s="273" t="s">
        <v>2876</v>
      </c>
      <c r="D223" s="273" t="s">
        <v>2856</v>
      </c>
      <c r="E223" s="273" t="s">
        <v>2877</v>
      </c>
      <c r="F223" s="273" t="s">
        <v>1801</v>
      </c>
      <c r="G223" s="273" t="s">
        <v>1506</v>
      </c>
      <c r="H223" s="273" t="s">
        <v>786</v>
      </c>
      <c r="I223" s="274">
        <v>0.65</v>
      </c>
      <c r="J223" s="273" t="s">
        <v>11</v>
      </c>
      <c r="K223" s="273" t="s">
        <v>2006</v>
      </c>
      <c r="L223" s="274">
        <v>5</v>
      </c>
      <c r="M223" s="273" t="s">
        <v>1941</v>
      </c>
      <c r="N223" s="273" t="s">
        <v>788</v>
      </c>
      <c r="O223" s="273"/>
      <c r="P223" s="273"/>
      <c r="Q223" s="273"/>
      <c r="R223" s="273"/>
      <c r="S223" s="273" t="s">
        <v>1487</v>
      </c>
      <c r="T223" s="273"/>
      <c r="U223" s="273" t="s">
        <v>791</v>
      </c>
      <c r="V223" s="273"/>
      <c r="W223" s="273"/>
      <c r="X223" s="273" t="s">
        <v>1463</v>
      </c>
      <c r="Y223" s="273" t="s">
        <v>1464</v>
      </c>
      <c r="Z223" s="273"/>
      <c r="AA223" s="273"/>
      <c r="AB223" s="273"/>
      <c r="AC223" s="273"/>
      <c r="AD223" s="273"/>
      <c r="AE223" s="273"/>
      <c r="AF223" s="273" t="s">
        <v>794</v>
      </c>
      <c r="AG223" s="273" t="s">
        <v>795</v>
      </c>
      <c r="AH223" s="273" t="s">
        <v>786</v>
      </c>
      <c r="AI223" s="273"/>
      <c r="AJ223" s="273"/>
      <c r="AK223" s="273" t="s">
        <v>796</v>
      </c>
      <c r="AL223" s="273" t="s">
        <v>2878</v>
      </c>
      <c r="AM223" s="273" t="s">
        <v>1529</v>
      </c>
      <c r="AN223" s="273" t="s">
        <v>42</v>
      </c>
      <c r="AO223" s="273"/>
      <c r="AP223" s="273"/>
      <c r="AQ223" s="273"/>
      <c r="AR223" s="273"/>
      <c r="AS223" s="273" t="s">
        <v>1806</v>
      </c>
      <c r="AT223" s="274">
        <v>200000</v>
      </c>
      <c r="AU223" s="274">
        <v>0.65</v>
      </c>
      <c r="AV223" s="273" t="s">
        <v>2799</v>
      </c>
      <c r="AW223" s="273"/>
      <c r="AX223" s="274">
        <v>5</v>
      </c>
      <c r="AY223" s="273"/>
      <c r="AZ223" s="273" t="s">
        <v>1941</v>
      </c>
      <c r="BA223" s="273" t="s">
        <v>1807</v>
      </c>
      <c r="BB223" s="273"/>
      <c r="BC223" s="273" t="s">
        <v>2799</v>
      </c>
      <c r="BD223" s="273"/>
      <c r="BE223" s="273" t="s">
        <v>2799</v>
      </c>
      <c r="BF223" s="273"/>
      <c r="BG223" s="273"/>
      <c r="BH223" s="273" t="s">
        <v>458</v>
      </c>
      <c r="BI223" s="273" t="s">
        <v>800</v>
      </c>
      <c r="BJ223" s="273" t="s">
        <v>800</v>
      </c>
      <c r="BK223" s="273" t="s">
        <v>801</v>
      </c>
      <c r="BL223" s="273" t="s">
        <v>802</v>
      </c>
      <c r="BM223" s="273" t="s">
        <v>1962</v>
      </c>
      <c r="BN223" s="273"/>
      <c r="BO223" s="273" t="s">
        <v>1932</v>
      </c>
      <c r="BP223" s="273"/>
      <c r="BQ223" s="273"/>
    </row>
    <row r="224" spans="1:69" s="3" customFormat="1" ht="18" customHeight="1">
      <c r="A224" s="273" t="s">
        <v>1557</v>
      </c>
      <c r="B224" s="273" t="s">
        <v>2879</v>
      </c>
      <c r="C224" s="273" t="s">
        <v>2880</v>
      </c>
      <c r="D224" s="273" t="s">
        <v>2856</v>
      </c>
      <c r="E224" s="273" t="s">
        <v>2881</v>
      </c>
      <c r="F224" s="273" t="s">
        <v>1562</v>
      </c>
      <c r="G224" s="273" t="s">
        <v>1563</v>
      </c>
      <c r="H224" s="273" t="s">
        <v>786</v>
      </c>
      <c r="I224" s="274">
        <v>0.6</v>
      </c>
      <c r="J224" s="273" t="s">
        <v>11</v>
      </c>
      <c r="K224" s="273" t="s">
        <v>1872</v>
      </c>
      <c r="L224" s="274">
        <v>5.3257000000000003</v>
      </c>
      <c r="M224" s="273" t="s">
        <v>2882</v>
      </c>
      <c r="N224" s="273" t="s">
        <v>788</v>
      </c>
      <c r="O224" s="273"/>
      <c r="P224" s="273"/>
      <c r="Q224" s="273"/>
      <c r="R224" s="273"/>
      <c r="S224" s="273" t="s">
        <v>815</v>
      </c>
      <c r="T224" s="273"/>
      <c r="U224" s="273" t="s">
        <v>791</v>
      </c>
      <c r="V224" s="274">
        <v>100</v>
      </c>
      <c r="W224" s="273"/>
      <c r="X224" s="273" t="s">
        <v>1565</v>
      </c>
      <c r="Y224" s="273" t="s">
        <v>1566</v>
      </c>
      <c r="Z224" s="273"/>
      <c r="AA224" s="273"/>
      <c r="AB224" s="273"/>
      <c r="AC224" s="273"/>
      <c r="AD224" s="273"/>
      <c r="AE224" s="273"/>
      <c r="AF224" s="273" t="s">
        <v>794</v>
      </c>
      <c r="AG224" s="273" t="s">
        <v>795</v>
      </c>
      <c r="AH224" s="273" t="s">
        <v>786</v>
      </c>
      <c r="AI224" s="273" t="s">
        <v>102</v>
      </c>
      <c r="AJ224" s="273"/>
      <c r="AK224" s="273" t="s">
        <v>796</v>
      </c>
      <c r="AL224" s="273" t="s">
        <v>2883</v>
      </c>
      <c r="AM224" s="273" t="s">
        <v>811</v>
      </c>
      <c r="AN224" s="273" t="s">
        <v>42</v>
      </c>
      <c r="AO224" s="273"/>
      <c r="AP224" s="273"/>
      <c r="AQ224" s="273"/>
      <c r="AR224" s="273"/>
      <c r="AS224" s="273" t="s">
        <v>1569</v>
      </c>
      <c r="AT224" s="274">
        <v>200000</v>
      </c>
      <c r="AU224" s="274">
        <v>0.6</v>
      </c>
      <c r="AV224" s="273" t="s">
        <v>2842</v>
      </c>
      <c r="AW224" s="273"/>
      <c r="AX224" s="274">
        <v>5.8341000000000003</v>
      </c>
      <c r="AY224" s="273" t="s">
        <v>1570</v>
      </c>
      <c r="AZ224" s="273" t="s">
        <v>2425</v>
      </c>
      <c r="BA224" s="273" t="s">
        <v>1591</v>
      </c>
      <c r="BB224" s="273"/>
      <c r="BC224" s="273" t="s">
        <v>2842</v>
      </c>
      <c r="BD224" s="273"/>
      <c r="BE224" s="273" t="s">
        <v>2842</v>
      </c>
      <c r="BF224" s="273"/>
      <c r="BG224" s="273"/>
      <c r="BH224" s="273" t="s">
        <v>458</v>
      </c>
      <c r="BI224" s="273" t="s">
        <v>800</v>
      </c>
      <c r="BJ224" s="273" t="s">
        <v>800</v>
      </c>
      <c r="BK224" s="273" t="s">
        <v>1516</v>
      </c>
      <c r="BL224" s="273" t="s">
        <v>802</v>
      </c>
      <c r="BM224" s="273" t="s">
        <v>803</v>
      </c>
      <c r="BN224" s="273"/>
      <c r="BO224" s="273" t="s">
        <v>1517</v>
      </c>
      <c r="BP224" s="273" t="s">
        <v>1557</v>
      </c>
      <c r="BQ224" s="273"/>
    </row>
    <row r="225" spans="1:69" s="3" customFormat="1" ht="18" customHeight="1">
      <c r="A225" s="273" t="s">
        <v>1797</v>
      </c>
      <c r="B225" s="273" t="s">
        <v>2868</v>
      </c>
      <c r="C225" s="273" t="s">
        <v>2884</v>
      </c>
      <c r="D225" s="273" t="s">
        <v>2885</v>
      </c>
      <c r="E225" s="273" t="s">
        <v>2870</v>
      </c>
      <c r="F225" s="273" t="s">
        <v>1801</v>
      </c>
      <c r="G225" s="273" t="s">
        <v>1506</v>
      </c>
      <c r="H225" s="273" t="s">
        <v>786</v>
      </c>
      <c r="I225" s="274">
        <v>0.504</v>
      </c>
      <c r="J225" s="273" t="s">
        <v>11</v>
      </c>
      <c r="K225" s="273" t="s">
        <v>1802</v>
      </c>
      <c r="L225" s="274">
        <v>5.0999999999999996</v>
      </c>
      <c r="M225" s="273" t="s">
        <v>2871</v>
      </c>
      <c r="N225" s="273" t="s">
        <v>788</v>
      </c>
      <c r="O225" s="273"/>
      <c r="P225" s="273"/>
      <c r="Q225" s="273"/>
      <c r="R225" s="273"/>
      <c r="S225" s="273" t="s">
        <v>1487</v>
      </c>
      <c r="T225" s="273"/>
      <c r="U225" s="273" t="s">
        <v>791</v>
      </c>
      <c r="V225" s="273"/>
      <c r="W225" s="273"/>
      <c r="X225" s="273" t="s">
        <v>1463</v>
      </c>
      <c r="Y225" s="273" t="s">
        <v>1464</v>
      </c>
      <c r="Z225" s="273"/>
      <c r="AA225" s="273"/>
      <c r="AB225" s="273"/>
      <c r="AC225" s="273"/>
      <c r="AD225" s="273"/>
      <c r="AE225" s="273"/>
      <c r="AF225" s="273" t="s">
        <v>794</v>
      </c>
      <c r="AG225" s="273" t="s">
        <v>795</v>
      </c>
      <c r="AH225" s="273" t="s">
        <v>786</v>
      </c>
      <c r="AI225" s="273"/>
      <c r="AJ225" s="273"/>
      <c r="AK225" s="273" t="s">
        <v>796</v>
      </c>
      <c r="AL225" s="273" t="s">
        <v>2872</v>
      </c>
      <c r="AM225" s="273" t="s">
        <v>1529</v>
      </c>
      <c r="AN225" s="273" t="s">
        <v>42</v>
      </c>
      <c r="AO225" s="273"/>
      <c r="AP225" s="273"/>
      <c r="AQ225" s="273"/>
      <c r="AR225" s="273"/>
      <c r="AS225" s="273" t="s">
        <v>1806</v>
      </c>
      <c r="AT225" s="274">
        <v>200000</v>
      </c>
      <c r="AU225" s="274">
        <v>0.504</v>
      </c>
      <c r="AV225" s="273" t="s">
        <v>2822</v>
      </c>
      <c r="AW225" s="273"/>
      <c r="AX225" s="274">
        <v>5.0999999999999996</v>
      </c>
      <c r="AY225" s="273"/>
      <c r="AZ225" s="273" t="s">
        <v>2871</v>
      </c>
      <c r="BA225" s="273" t="s">
        <v>1807</v>
      </c>
      <c r="BB225" s="273"/>
      <c r="BC225" s="273" t="s">
        <v>2822</v>
      </c>
      <c r="BD225" s="273"/>
      <c r="BE225" s="273" t="s">
        <v>2822</v>
      </c>
      <c r="BF225" s="273"/>
      <c r="BG225" s="273"/>
      <c r="BH225" s="273" t="s">
        <v>458</v>
      </c>
      <c r="BI225" s="273" t="s">
        <v>800</v>
      </c>
      <c r="BJ225" s="273" t="s">
        <v>800</v>
      </c>
      <c r="BK225" s="273" t="s">
        <v>801</v>
      </c>
      <c r="BL225" s="273" t="s">
        <v>802</v>
      </c>
      <c r="BM225" s="273" t="s">
        <v>1962</v>
      </c>
      <c r="BN225" s="273"/>
      <c r="BO225" s="273" t="s">
        <v>1932</v>
      </c>
      <c r="BP225" s="273"/>
      <c r="BQ225" s="273"/>
    </row>
    <row r="226" spans="1:69" s="3" customFormat="1" ht="18" customHeight="1">
      <c r="A226" s="273" t="s">
        <v>1786</v>
      </c>
      <c r="B226" s="273" t="s">
        <v>2886</v>
      </c>
      <c r="C226" s="273" t="s">
        <v>2887</v>
      </c>
      <c r="D226" s="273" t="s">
        <v>2885</v>
      </c>
      <c r="E226" s="273" t="s">
        <v>2888</v>
      </c>
      <c r="F226" s="273" t="s">
        <v>786</v>
      </c>
      <c r="G226" s="273" t="s">
        <v>786</v>
      </c>
      <c r="H226" s="273" t="s">
        <v>786</v>
      </c>
      <c r="I226" s="274">
        <v>150</v>
      </c>
      <c r="J226" s="273" t="s">
        <v>599</v>
      </c>
      <c r="K226" s="273" t="s">
        <v>1802</v>
      </c>
      <c r="L226" s="274">
        <v>2.75</v>
      </c>
      <c r="M226" s="273" t="s">
        <v>2889</v>
      </c>
      <c r="N226" s="273" t="s">
        <v>788</v>
      </c>
      <c r="O226" s="273"/>
      <c r="P226" s="273"/>
      <c r="Q226" s="273"/>
      <c r="R226" s="273" t="s">
        <v>789</v>
      </c>
      <c r="S226" s="273" t="s">
        <v>1487</v>
      </c>
      <c r="T226" s="273"/>
      <c r="U226" s="273" t="s">
        <v>791</v>
      </c>
      <c r="V226" s="274">
        <v>100</v>
      </c>
      <c r="W226" s="273"/>
      <c r="X226" s="273" t="s">
        <v>792</v>
      </c>
      <c r="Y226" s="273" t="s">
        <v>1792</v>
      </c>
      <c r="Z226" s="273"/>
      <c r="AA226" s="273"/>
      <c r="AB226" s="273"/>
      <c r="AC226" s="273"/>
      <c r="AD226" s="273"/>
      <c r="AE226" s="273"/>
      <c r="AF226" s="273" t="s">
        <v>794</v>
      </c>
      <c r="AG226" s="273" t="s">
        <v>1793</v>
      </c>
      <c r="AH226" s="273" t="s">
        <v>786</v>
      </c>
      <c r="AI226" s="273"/>
      <c r="AJ226" s="273"/>
      <c r="AK226" s="273" t="s">
        <v>796</v>
      </c>
      <c r="AL226" s="273" t="s">
        <v>2890</v>
      </c>
      <c r="AM226" s="273" t="s">
        <v>1606</v>
      </c>
      <c r="AN226" s="273" t="s">
        <v>43</v>
      </c>
      <c r="AO226" s="273"/>
      <c r="AP226" s="273"/>
      <c r="AQ226" s="273"/>
      <c r="AR226" s="273"/>
      <c r="AS226" s="273" t="s">
        <v>1795</v>
      </c>
      <c r="AT226" s="274">
        <v>500000</v>
      </c>
      <c r="AU226" s="274">
        <v>150</v>
      </c>
      <c r="AV226" s="273" t="s">
        <v>2891</v>
      </c>
      <c r="AW226" s="273"/>
      <c r="AX226" s="274">
        <v>2.75</v>
      </c>
      <c r="AY226" s="273"/>
      <c r="AZ226" s="273" t="s">
        <v>1952</v>
      </c>
      <c r="BA226" s="273" t="s">
        <v>1796</v>
      </c>
      <c r="BB226" s="273"/>
      <c r="BC226" s="273" t="s">
        <v>2891</v>
      </c>
      <c r="BD226" s="273"/>
      <c r="BE226" s="273" t="s">
        <v>2891</v>
      </c>
      <c r="BF226" s="273"/>
      <c r="BG226" s="273"/>
      <c r="BH226" s="273" t="s">
        <v>458</v>
      </c>
      <c r="BI226" s="273" t="s">
        <v>800</v>
      </c>
      <c r="BJ226" s="273" t="s">
        <v>800</v>
      </c>
      <c r="BK226" s="273" t="s">
        <v>801</v>
      </c>
      <c r="BL226" s="273" t="s">
        <v>802</v>
      </c>
      <c r="BM226" s="273" t="s">
        <v>1962</v>
      </c>
      <c r="BN226" s="273"/>
      <c r="BO226" s="273" t="s">
        <v>809</v>
      </c>
      <c r="BP226" s="273"/>
      <c r="BQ226" s="273"/>
    </row>
    <row r="227" spans="1:69" s="3" customFormat="1" ht="18" customHeight="1">
      <c r="A227" s="273" t="s">
        <v>1797</v>
      </c>
      <c r="B227" s="273" t="s">
        <v>2892</v>
      </c>
      <c r="C227" s="273" t="s">
        <v>2893</v>
      </c>
      <c r="D227" s="273" t="s">
        <v>2894</v>
      </c>
      <c r="E227" s="273" t="s">
        <v>2895</v>
      </c>
      <c r="F227" s="273" t="s">
        <v>1801</v>
      </c>
      <c r="G227" s="273" t="s">
        <v>1506</v>
      </c>
      <c r="H227" s="273" t="s">
        <v>786</v>
      </c>
      <c r="I227" s="274">
        <v>2</v>
      </c>
      <c r="J227" s="273" t="s">
        <v>804</v>
      </c>
      <c r="K227" s="273" t="s">
        <v>2896</v>
      </c>
      <c r="L227" s="274">
        <v>4.68</v>
      </c>
      <c r="M227" s="273" t="s">
        <v>1954</v>
      </c>
      <c r="N227" s="273" t="s">
        <v>788</v>
      </c>
      <c r="O227" s="273"/>
      <c r="P227" s="273"/>
      <c r="Q227" s="273"/>
      <c r="R227" s="273" t="s">
        <v>789</v>
      </c>
      <c r="S227" s="273" t="s">
        <v>1487</v>
      </c>
      <c r="T227" s="273"/>
      <c r="U227" s="273" t="s">
        <v>791</v>
      </c>
      <c r="V227" s="274">
        <v>100</v>
      </c>
      <c r="W227" s="273"/>
      <c r="X227" s="273" t="s">
        <v>1463</v>
      </c>
      <c r="Y227" s="273" t="s">
        <v>1464</v>
      </c>
      <c r="Z227" s="273"/>
      <c r="AA227" s="273"/>
      <c r="AB227" s="273"/>
      <c r="AC227" s="273"/>
      <c r="AD227" s="273"/>
      <c r="AE227" s="273"/>
      <c r="AF227" s="273" t="s">
        <v>794</v>
      </c>
      <c r="AG227" s="273" t="s">
        <v>795</v>
      </c>
      <c r="AH227" s="273" t="s">
        <v>786</v>
      </c>
      <c r="AI227" s="273"/>
      <c r="AJ227" s="273"/>
      <c r="AK227" s="273" t="s">
        <v>796</v>
      </c>
      <c r="AL227" s="273" t="s">
        <v>1955</v>
      </c>
      <c r="AM227" s="273" t="s">
        <v>1529</v>
      </c>
      <c r="AN227" s="273" t="s">
        <v>42</v>
      </c>
      <c r="AO227" s="273"/>
      <c r="AP227" s="273"/>
      <c r="AQ227" s="273"/>
      <c r="AR227" s="273"/>
      <c r="AS227" s="273" t="s">
        <v>1806</v>
      </c>
      <c r="AT227" s="274">
        <v>1000000</v>
      </c>
      <c r="AU227" s="274">
        <v>2</v>
      </c>
      <c r="AV227" s="273" t="s">
        <v>2842</v>
      </c>
      <c r="AW227" s="273"/>
      <c r="AX227" s="274">
        <v>4.68</v>
      </c>
      <c r="AY227" s="273"/>
      <c r="AZ227" s="273" t="s">
        <v>2897</v>
      </c>
      <c r="BA227" s="273" t="s">
        <v>1807</v>
      </c>
      <c r="BB227" s="273"/>
      <c r="BC227" s="273" t="s">
        <v>2842</v>
      </c>
      <c r="BD227" s="273"/>
      <c r="BE227" s="273" t="s">
        <v>2842</v>
      </c>
      <c r="BF227" s="273"/>
      <c r="BG227" s="273"/>
      <c r="BH227" s="273" t="s">
        <v>458</v>
      </c>
      <c r="BI227" s="273" t="s">
        <v>800</v>
      </c>
      <c r="BJ227" s="273" t="s">
        <v>800</v>
      </c>
      <c r="BK227" s="273" t="s">
        <v>801</v>
      </c>
      <c r="BL227" s="273" t="s">
        <v>802</v>
      </c>
      <c r="BM227" s="273" t="s">
        <v>1962</v>
      </c>
      <c r="BN227" s="273"/>
      <c r="BO227" s="273" t="s">
        <v>1865</v>
      </c>
      <c r="BP227" s="273"/>
      <c r="BQ227" s="273"/>
    </row>
    <row r="228" spans="1:69" s="3" customFormat="1" ht="18" customHeight="1">
      <c r="A228" s="273" t="s">
        <v>1797</v>
      </c>
      <c r="B228" s="273" t="s">
        <v>2898</v>
      </c>
      <c r="C228" s="273" t="s">
        <v>2899</v>
      </c>
      <c r="D228" s="273" t="s">
        <v>2894</v>
      </c>
      <c r="E228" s="273" t="s">
        <v>2900</v>
      </c>
      <c r="F228" s="273" t="s">
        <v>1801</v>
      </c>
      <c r="G228" s="273" t="s">
        <v>1506</v>
      </c>
      <c r="H228" s="273" t="s">
        <v>786</v>
      </c>
      <c r="I228" s="274">
        <v>0.3</v>
      </c>
      <c r="J228" s="273" t="s">
        <v>11</v>
      </c>
      <c r="K228" s="273" t="s">
        <v>1802</v>
      </c>
      <c r="L228" s="274">
        <v>5.13</v>
      </c>
      <c r="M228" s="273" t="s">
        <v>2901</v>
      </c>
      <c r="N228" s="273" t="s">
        <v>788</v>
      </c>
      <c r="O228" s="273"/>
      <c r="P228" s="273"/>
      <c r="Q228" s="273"/>
      <c r="R228" s="273" t="s">
        <v>789</v>
      </c>
      <c r="S228" s="273" t="s">
        <v>1487</v>
      </c>
      <c r="T228" s="273"/>
      <c r="U228" s="273" t="s">
        <v>791</v>
      </c>
      <c r="V228" s="273"/>
      <c r="W228" s="273"/>
      <c r="X228" s="273" t="s">
        <v>1463</v>
      </c>
      <c r="Y228" s="273" t="s">
        <v>1464</v>
      </c>
      <c r="Z228" s="273"/>
      <c r="AA228" s="273"/>
      <c r="AB228" s="273"/>
      <c r="AC228" s="273"/>
      <c r="AD228" s="273"/>
      <c r="AE228" s="273"/>
      <c r="AF228" s="273" t="s">
        <v>794</v>
      </c>
      <c r="AG228" s="273" t="s">
        <v>795</v>
      </c>
      <c r="AH228" s="273" t="s">
        <v>786</v>
      </c>
      <c r="AI228" s="273"/>
      <c r="AJ228" s="273"/>
      <c r="AK228" s="273" t="s">
        <v>796</v>
      </c>
      <c r="AL228" s="273" t="s">
        <v>2902</v>
      </c>
      <c r="AM228" s="273" t="s">
        <v>1529</v>
      </c>
      <c r="AN228" s="273" t="s">
        <v>42</v>
      </c>
      <c r="AO228" s="273"/>
      <c r="AP228" s="273"/>
      <c r="AQ228" s="273"/>
      <c r="AR228" s="273"/>
      <c r="AS228" s="273" t="s">
        <v>1806</v>
      </c>
      <c r="AT228" s="274">
        <v>200000</v>
      </c>
      <c r="AU228" s="274">
        <v>0.3</v>
      </c>
      <c r="AV228" s="273" t="s">
        <v>2842</v>
      </c>
      <c r="AW228" s="273"/>
      <c r="AX228" s="274">
        <v>5.13</v>
      </c>
      <c r="AY228" s="273"/>
      <c r="AZ228" s="273" t="s">
        <v>2901</v>
      </c>
      <c r="BA228" s="273" t="s">
        <v>1807</v>
      </c>
      <c r="BB228" s="273"/>
      <c r="BC228" s="273" t="s">
        <v>2842</v>
      </c>
      <c r="BD228" s="273"/>
      <c r="BE228" s="273" t="s">
        <v>2842</v>
      </c>
      <c r="BF228" s="273"/>
      <c r="BG228" s="273"/>
      <c r="BH228" s="273" t="s">
        <v>458</v>
      </c>
      <c r="BI228" s="273" t="s">
        <v>800</v>
      </c>
      <c r="BJ228" s="273" t="s">
        <v>800</v>
      </c>
      <c r="BK228" s="273" t="s">
        <v>801</v>
      </c>
      <c r="BL228" s="273" t="s">
        <v>802</v>
      </c>
      <c r="BM228" s="273" t="s">
        <v>1962</v>
      </c>
      <c r="BN228" s="273"/>
      <c r="BO228" s="273" t="s">
        <v>1932</v>
      </c>
      <c r="BP228" s="273"/>
      <c r="BQ228" s="273"/>
    </row>
    <row r="229" spans="1:69" s="3" customFormat="1" ht="18" customHeight="1">
      <c r="A229" s="273" t="s">
        <v>1797</v>
      </c>
      <c r="B229" s="273" t="s">
        <v>2903</v>
      </c>
      <c r="C229" s="273" t="s">
        <v>2904</v>
      </c>
      <c r="D229" s="273" t="s">
        <v>2905</v>
      </c>
      <c r="E229" s="273" t="s">
        <v>2906</v>
      </c>
      <c r="F229" s="273" t="s">
        <v>1801</v>
      </c>
      <c r="G229" s="273" t="s">
        <v>1506</v>
      </c>
      <c r="H229" s="273" t="s">
        <v>786</v>
      </c>
      <c r="I229" s="274">
        <v>0.25</v>
      </c>
      <c r="J229" s="273" t="s">
        <v>11</v>
      </c>
      <c r="K229" s="273" t="s">
        <v>1802</v>
      </c>
      <c r="L229" s="274">
        <v>5.4</v>
      </c>
      <c r="M229" s="273" t="s">
        <v>2901</v>
      </c>
      <c r="N229" s="273" t="s">
        <v>788</v>
      </c>
      <c r="O229" s="273"/>
      <c r="P229" s="273"/>
      <c r="Q229" s="273"/>
      <c r="R229" s="273"/>
      <c r="S229" s="273" t="s">
        <v>1487</v>
      </c>
      <c r="T229" s="273"/>
      <c r="U229" s="273" t="s">
        <v>791</v>
      </c>
      <c r="V229" s="274">
        <v>100</v>
      </c>
      <c r="W229" s="273"/>
      <c r="X229" s="273" t="s">
        <v>1463</v>
      </c>
      <c r="Y229" s="273" t="s">
        <v>1464</v>
      </c>
      <c r="Z229" s="273"/>
      <c r="AA229" s="273"/>
      <c r="AB229" s="273"/>
      <c r="AC229" s="273"/>
      <c r="AD229" s="273"/>
      <c r="AE229" s="273"/>
      <c r="AF229" s="273" t="s">
        <v>794</v>
      </c>
      <c r="AG229" s="273" t="s">
        <v>795</v>
      </c>
      <c r="AH229" s="273" t="s">
        <v>786</v>
      </c>
      <c r="AI229" s="273"/>
      <c r="AJ229" s="273"/>
      <c r="AK229" s="273" t="s">
        <v>796</v>
      </c>
      <c r="AL229" s="273" t="s">
        <v>2902</v>
      </c>
      <c r="AM229" s="273" t="s">
        <v>1529</v>
      </c>
      <c r="AN229" s="273" t="s">
        <v>42</v>
      </c>
      <c r="AO229" s="273"/>
      <c r="AP229" s="273"/>
      <c r="AQ229" s="273"/>
      <c r="AR229" s="273"/>
      <c r="AS229" s="273" t="s">
        <v>1806</v>
      </c>
      <c r="AT229" s="274">
        <v>200000</v>
      </c>
      <c r="AU229" s="274">
        <v>0.25</v>
      </c>
      <c r="AV229" s="273" t="s">
        <v>2842</v>
      </c>
      <c r="AW229" s="273"/>
      <c r="AX229" s="274">
        <v>5.4</v>
      </c>
      <c r="AY229" s="273"/>
      <c r="AZ229" s="273" t="s">
        <v>2901</v>
      </c>
      <c r="BA229" s="273" t="s">
        <v>1807</v>
      </c>
      <c r="BB229" s="273"/>
      <c r="BC229" s="273" t="s">
        <v>2842</v>
      </c>
      <c r="BD229" s="273"/>
      <c r="BE229" s="273" t="s">
        <v>2842</v>
      </c>
      <c r="BF229" s="273"/>
      <c r="BG229" s="273"/>
      <c r="BH229" s="273" t="s">
        <v>458</v>
      </c>
      <c r="BI229" s="273" t="s">
        <v>800</v>
      </c>
      <c r="BJ229" s="273" t="s">
        <v>800</v>
      </c>
      <c r="BK229" s="273" t="s">
        <v>801</v>
      </c>
      <c r="BL229" s="273" t="s">
        <v>802</v>
      </c>
      <c r="BM229" s="273" t="s">
        <v>1962</v>
      </c>
      <c r="BN229" s="273"/>
      <c r="BO229" s="273" t="s">
        <v>1932</v>
      </c>
      <c r="BP229" s="273"/>
      <c r="BQ229" s="273"/>
    </row>
    <row r="230" spans="1:69" s="3" customFormat="1" ht="18" customHeight="1">
      <c r="A230" s="273" t="s">
        <v>1797</v>
      </c>
      <c r="B230" s="273" t="s">
        <v>2907</v>
      </c>
      <c r="C230" s="273" t="s">
        <v>2908</v>
      </c>
      <c r="D230" s="273" t="s">
        <v>2905</v>
      </c>
      <c r="E230" s="273" t="s">
        <v>2909</v>
      </c>
      <c r="F230" s="273" t="s">
        <v>1801</v>
      </c>
      <c r="G230" s="273" t="s">
        <v>1506</v>
      </c>
      <c r="H230" s="273" t="s">
        <v>786</v>
      </c>
      <c r="I230" s="274">
        <v>0.9</v>
      </c>
      <c r="J230" s="273" t="s">
        <v>11</v>
      </c>
      <c r="K230" s="273" t="s">
        <v>1802</v>
      </c>
      <c r="L230" s="274">
        <v>5.0999999999999996</v>
      </c>
      <c r="M230" s="273" t="s">
        <v>2882</v>
      </c>
      <c r="N230" s="273" t="s">
        <v>788</v>
      </c>
      <c r="O230" s="273"/>
      <c r="P230" s="273"/>
      <c r="Q230" s="273"/>
      <c r="R230" s="273"/>
      <c r="S230" s="273" t="s">
        <v>1487</v>
      </c>
      <c r="T230" s="273"/>
      <c r="U230" s="273" t="s">
        <v>791</v>
      </c>
      <c r="V230" s="274">
        <v>100</v>
      </c>
      <c r="W230" s="273"/>
      <c r="X230" s="273" t="s">
        <v>1463</v>
      </c>
      <c r="Y230" s="273" t="s">
        <v>1464</v>
      </c>
      <c r="Z230" s="273"/>
      <c r="AA230" s="273"/>
      <c r="AB230" s="273"/>
      <c r="AC230" s="273"/>
      <c r="AD230" s="273"/>
      <c r="AE230" s="273"/>
      <c r="AF230" s="273" t="s">
        <v>794</v>
      </c>
      <c r="AG230" s="273" t="s">
        <v>795</v>
      </c>
      <c r="AH230" s="273" t="s">
        <v>786</v>
      </c>
      <c r="AI230" s="273"/>
      <c r="AJ230" s="273"/>
      <c r="AK230" s="273" t="s">
        <v>796</v>
      </c>
      <c r="AL230" s="273" t="s">
        <v>2883</v>
      </c>
      <c r="AM230" s="273" t="s">
        <v>1529</v>
      </c>
      <c r="AN230" s="273" t="s">
        <v>42</v>
      </c>
      <c r="AO230" s="273"/>
      <c r="AP230" s="273"/>
      <c r="AQ230" s="273"/>
      <c r="AR230" s="273"/>
      <c r="AS230" s="273" t="s">
        <v>1806</v>
      </c>
      <c r="AT230" s="274">
        <v>200000</v>
      </c>
      <c r="AU230" s="274">
        <v>0.9</v>
      </c>
      <c r="AV230" s="273" t="s">
        <v>2846</v>
      </c>
      <c r="AW230" s="273"/>
      <c r="AX230" s="274">
        <v>5.0999999999999996</v>
      </c>
      <c r="AY230" s="273"/>
      <c r="AZ230" s="273" t="s">
        <v>2882</v>
      </c>
      <c r="BA230" s="273" t="s">
        <v>1807</v>
      </c>
      <c r="BB230" s="273"/>
      <c r="BC230" s="273" t="s">
        <v>2846</v>
      </c>
      <c r="BD230" s="273"/>
      <c r="BE230" s="273" t="s">
        <v>2846</v>
      </c>
      <c r="BF230" s="273"/>
      <c r="BG230" s="273"/>
      <c r="BH230" s="273" t="s">
        <v>458</v>
      </c>
      <c r="BI230" s="273" t="s">
        <v>800</v>
      </c>
      <c r="BJ230" s="273" t="s">
        <v>800</v>
      </c>
      <c r="BK230" s="273" t="s">
        <v>801</v>
      </c>
      <c r="BL230" s="273" t="s">
        <v>802</v>
      </c>
      <c r="BM230" s="273" t="s">
        <v>1962</v>
      </c>
      <c r="BN230" s="273"/>
      <c r="BO230" s="273" t="s">
        <v>1932</v>
      </c>
      <c r="BP230" s="273"/>
      <c r="BQ230" s="273"/>
    </row>
    <row r="231" spans="1:69" s="3" customFormat="1" ht="18" customHeight="1">
      <c r="A231" s="273" t="s">
        <v>1797</v>
      </c>
      <c r="B231" s="273" t="s">
        <v>2910</v>
      </c>
      <c r="C231" s="273" t="s">
        <v>2911</v>
      </c>
      <c r="D231" s="273" t="s">
        <v>2905</v>
      </c>
      <c r="E231" s="273" t="s">
        <v>2912</v>
      </c>
      <c r="F231" s="273" t="s">
        <v>1801</v>
      </c>
      <c r="G231" s="273" t="s">
        <v>1506</v>
      </c>
      <c r="H231" s="273" t="s">
        <v>786</v>
      </c>
      <c r="I231" s="274">
        <v>0.25</v>
      </c>
      <c r="J231" s="273" t="s">
        <v>11</v>
      </c>
      <c r="K231" s="273" t="s">
        <v>1802</v>
      </c>
      <c r="L231" s="274">
        <v>5.15</v>
      </c>
      <c r="M231" s="273" t="s">
        <v>2882</v>
      </c>
      <c r="N231" s="273" t="s">
        <v>788</v>
      </c>
      <c r="O231" s="273"/>
      <c r="P231" s="273"/>
      <c r="Q231" s="273"/>
      <c r="R231" s="273"/>
      <c r="S231" s="273" t="s">
        <v>1487</v>
      </c>
      <c r="T231" s="273"/>
      <c r="U231" s="273" t="s">
        <v>791</v>
      </c>
      <c r="V231" s="273"/>
      <c r="W231" s="273"/>
      <c r="X231" s="273" t="s">
        <v>1463</v>
      </c>
      <c r="Y231" s="273" t="s">
        <v>1464</v>
      </c>
      <c r="Z231" s="273"/>
      <c r="AA231" s="273"/>
      <c r="AB231" s="273"/>
      <c r="AC231" s="273"/>
      <c r="AD231" s="273"/>
      <c r="AE231" s="273"/>
      <c r="AF231" s="273" t="s">
        <v>794</v>
      </c>
      <c r="AG231" s="273" t="s">
        <v>795</v>
      </c>
      <c r="AH231" s="273" t="s">
        <v>786</v>
      </c>
      <c r="AI231" s="273"/>
      <c r="AJ231" s="273"/>
      <c r="AK231" s="273" t="s">
        <v>796</v>
      </c>
      <c r="AL231" s="273" t="s">
        <v>2883</v>
      </c>
      <c r="AM231" s="273" t="s">
        <v>1529</v>
      </c>
      <c r="AN231" s="273" t="s">
        <v>42</v>
      </c>
      <c r="AO231" s="273"/>
      <c r="AP231" s="273"/>
      <c r="AQ231" s="273"/>
      <c r="AR231" s="273"/>
      <c r="AS231" s="273" t="s">
        <v>1806</v>
      </c>
      <c r="AT231" s="274">
        <v>200000</v>
      </c>
      <c r="AU231" s="274">
        <v>0.25</v>
      </c>
      <c r="AV231" s="273" t="s">
        <v>2846</v>
      </c>
      <c r="AW231" s="273"/>
      <c r="AX231" s="274">
        <v>5.15</v>
      </c>
      <c r="AY231" s="273"/>
      <c r="AZ231" s="273" t="s">
        <v>2882</v>
      </c>
      <c r="BA231" s="273" t="s">
        <v>1807</v>
      </c>
      <c r="BB231" s="273"/>
      <c r="BC231" s="273" t="s">
        <v>2846</v>
      </c>
      <c r="BD231" s="273"/>
      <c r="BE231" s="273" t="s">
        <v>2846</v>
      </c>
      <c r="BF231" s="273"/>
      <c r="BG231" s="273"/>
      <c r="BH231" s="273" t="s">
        <v>458</v>
      </c>
      <c r="BI231" s="273" t="s">
        <v>800</v>
      </c>
      <c r="BJ231" s="273" t="s">
        <v>800</v>
      </c>
      <c r="BK231" s="273" t="s">
        <v>801</v>
      </c>
      <c r="BL231" s="273" t="s">
        <v>802</v>
      </c>
      <c r="BM231" s="273" t="s">
        <v>1962</v>
      </c>
      <c r="BN231" s="273"/>
      <c r="BO231" s="273" t="s">
        <v>1932</v>
      </c>
      <c r="BP231" s="273"/>
      <c r="BQ231" s="273"/>
    </row>
    <row r="232" spans="1:69" s="3" customFormat="1" ht="18" customHeight="1">
      <c r="A232" s="273" t="s">
        <v>1797</v>
      </c>
      <c r="B232" s="273" t="s">
        <v>2913</v>
      </c>
      <c r="C232" s="273" t="s">
        <v>2914</v>
      </c>
      <c r="D232" s="273" t="s">
        <v>2905</v>
      </c>
      <c r="E232" s="273" t="s">
        <v>2915</v>
      </c>
      <c r="F232" s="273" t="s">
        <v>1801</v>
      </c>
      <c r="G232" s="273" t="s">
        <v>1506</v>
      </c>
      <c r="H232" s="273" t="s">
        <v>786</v>
      </c>
      <c r="I232" s="274">
        <v>2</v>
      </c>
      <c r="J232" s="273" t="s">
        <v>804</v>
      </c>
      <c r="K232" s="273" t="s">
        <v>1802</v>
      </c>
      <c r="L232" s="273"/>
      <c r="M232" s="273" t="s">
        <v>2901</v>
      </c>
      <c r="N232" s="273" t="s">
        <v>788</v>
      </c>
      <c r="O232" s="273"/>
      <c r="P232" s="273"/>
      <c r="Q232" s="273"/>
      <c r="R232" s="273"/>
      <c r="S232" s="273" t="s">
        <v>1487</v>
      </c>
      <c r="T232" s="273"/>
      <c r="U232" s="273" t="s">
        <v>791</v>
      </c>
      <c r="V232" s="274">
        <v>100</v>
      </c>
      <c r="W232" s="273"/>
      <c r="X232" s="273" t="s">
        <v>1463</v>
      </c>
      <c r="Y232" s="273" t="s">
        <v>1464</v>
      </c>
      <c r="Z232" s="273"/>
      <c r="AA232" s="273"/>
      <c r="AB232" s="273"/>
      <c r="AC232" s="273"/>
      <c r="AD232" s="273"/>
      <c r="AE232" s="273"/>
      <c r="AF232" s="273" t="s">
        <v>794</v>
      </c>
      <c r="AG232" s="273" t="s">
        <v>795</v>
      </c>
      <c r="AH232" s="273" t="s">
        <v>786</v>
      </c>
      <c r="AI232" s="273"/>
      <c r="AJ232" s="273"/>
      <c r="AK232" s="273" t="s">
        <v>796</v>
      </c>
      <c r="AL232" s="273" t="s">
        <v>2902</v>
      </c>
      <c r="AM232" s="273" t="s">
        <v>1529</v>
      </c>
      <c r="AN232" s="273" t="s">
        <v>42</v>
      </c>
      <c r="AO232" s="273"/>
      <c r="AP232" s="273"/>
      <c r="AQ232" s="273"/>
      <c r="AR232" s="273"/>
      <c r="AS232" s="273" t="s">
        <v>1806</v>
      </c>
      <c r="AT232" s="274">
        <v>500000</v>
      </c>
      <c r="AU232" s="274">
        <v>2</v>
      </c>
      <c r="AV232" s="273" t="s">
        <v>2842</v>
      </c>
      <c r="AW232" s="273"/>
      <c r="AX232" s="274">
        <v>4.7648000000000001</v>
      </c>
      <c r="AY232" s="273" t="s">
        <v>2836</v>
      </c>
      <c r="AZ232" s="273" t="s">
        <v>2425</v>
      </c>
      <c r="BA232" s="273" t="s">
        <v>1807</v>
      </c>
      <c r="BB232" s="273"/>
      <c r="BC232" s="273" t="s">
        <v>2842</v>
      </c>
      <c r="BD232" s="273"/>
      <c r="BE232" s="273" t="s">
        <v>2842</v>
      </c>
      <c r="BF232" s="273"/>
      <c r="BG232" s="273"/>
      <c r="BH232" s="273" t="s">
        <v>458</v>
      </c>
      <c r="BI232" s="273" t="s">
        <v>800</v>
      </c>
      <c r="BJ232" s="273" t="s">
        <v>800</v>
      </c>
      <c r="BK232" s="273" t="s">
        <v>1516</v>
      </c>
      <c r="BL232" s="273" t="s">
        <v>802</v>
      </c>
      <c r="BM232" s="273" t="s">
        <v>1962</v>
      </c>
      <c r="BN232" s="273"/>
      <c r="BO232" s="273" t="s">
        <v>1517</v>
      </c>
      <c r="BP232" s="273"/>
      <c r="BQ232" s="273"/>
    </row>
    <row r="233" spans="1:69" s="3" customFormat="1" ht="18" customHeight="1">
      <c r="A233" s="273" t="s">
        <v>1501</v>
      </c>
      <c r="B233" s="273" t="s">
        <v>2916</v>
      </c>
      <c r="C233" s="273" t="s">
        <v>2917</v>
      </c>
      <c r="D233" s="273" t="s">
        <v>2905</v>
      </c>
      <c r="E233" s="273" t="s">
        <v>2918</v>
      </c>
      <c r="F233" s="273" t="s">
        <v>1505</v>
      </c>
      <c r="G233" s="273" t="s">
        <v>1506</v>
      </c>
      <c r="H233" s="273" t="s">
        <v>786</v>
      </c>
      <c r="I233" s="274">
        <v>1</v>
      </c>
      <c r="J233" s="273" t="s">
        <v>11</v>
      </c>
      <c r="K233" s="273" t="s">
        <v>1872</v>
      </c>
      <c r="L233" s="274">
        <v>5.55</v>
      </c>
      <c r="M233" s="273" t="s">
        <v>2901</v>
      </c>
      <c r="N233" s="273" t="s">
        <v>788</v>
      </c>
      <c r="O233" s="273"/>
      <c r="P233" s="273"/>
      <c r="Q233" s="273"/>
      <c r="R233" s="273" t="s">
        <v>789</v>
      </c>
      <c r="S233" s="273" t="s">
        <v>815</v>
      </c>
      <c r="T233" s="273" t="s">
        <v>458</v>
      </c>
      <c r="U233" s="273" t="s">
        <v>791</v>
      </c>
      <c r="V233" s="273"/>
      <c r="W233" s="273"/>
      <c r="X233" s="273" t="s">
        <v>861</v>
      </c>
      <c r="Y233" s="273" t="s">
        <v>1509</v>
      </c>
      <c r="Z233" s="273"/>
      <c r="AA233" s="273"/>
      <c r="AB233" s="273"/>
      <c r="AC233" s="273"/>
      <c r="AD233" s="273"/>
      <c r="AE233" s="273"/>
      <c r="AF233" s="273" t="s">
        <v>794</v>
      </c>
      <c r="AG233" s="273" t="s">
        <v>795</v>
      </c>
      <c r="AH233" s="273" t="s">
        <v>786</v>
      </c>
      <c r="AI233" s="273" t="s">
        <v>102</v>
      </c>
      <c r="AJ233" s="273"/>
      <c r="AK233" s="273" t="s">
        <v>796</v>
      </c>
      <c r="AL233" s="273" t="s">
        <v>2902</v>
      </c>
      <c r="AM233" s="273" t="s">
        <v>811</v>
      </c>
      <c r="AN233" s="273" t="s">
        <v>42</v>
      </c>
      <c r="AO233" s="273"/>
      <c r="AP233" s="273"/>
      <c r="AQ233" s="273"/>
      <c r="AR233" s="273"/>
      <c r="AS233" s="273" t="s">
        <v>1511</v>
      </c>
      <c r="AT233" s="274">
        <v>1000</v>
      </c>
      <c r="AU233" s="274">
        <v>1</v>
      </c>
      <c r="AV233" s="273" t="s">
        <v>2822</v>
      </c>
      <c r="AW233" s="273"/>
      <c r="AX233" s="274">
        <v>5.8631000000000002</v>
      </c>
      <c r="AY233" s="273" t="s">
        <v>2919</v>
      </c>
      <c r="AZ233" s="273" t="s">
        <v>2378</v>
      </c>
      <c r="BA233" s="273" t="s">
        <v>2920</v>
      </c>
      <c r="BB233" s="273" t="s">
        <v>458</v>
      </c>
      <c r="BC233" s="273" t="s">
        <v>2822</v>
      </c>
      <c r="BD233" s="273"/>
      <c r="BE233" s="273" t="s">
        <v>2822</v>
      </c>
      <c r="BF233" s="273" t="s">
        <v>1679</v>
      </c>
      <c r="BG233" s="273"/>
      <c r="BH233" s="273" t="s">
        <v>458</v>
      </c>
      <c r="BI233" s="273" t="s">
        <v>800</v>
      </c>
      <c r="BJ233" s="273" t="s">
        <v>800</v>
      </c>
      <c r="BK233" s="273" t="s">
        <v>1516</v>
      </c>
      <c r="BL233" s="273" t="s">
        <v>802</v>
      </c>
      <c r="BM233" s="273" t="s">
        <v>803</v>
      </c>
      <c r="BN233" s="273"/>
      <c r="BO233" s="273" t="s">
        <v>1517</v>
      </c>
      <c r="BP233" s="273" t="s">
        <v>1501</v>
      </c>
      <c r="BQ233" s="273"/>
    </row>
    <row r="234" spans="1:69" s="3" customFormat="1" ht="18" customHeight="1">
      <c r="A234" s="273" t="s">
        <v>1797</v>
      </c>
      <c r="B234" s="273" t="s">
        <v>2907</v>
      </c>
      <c r="C234" s="273" t="s">
        <v>2921</v>
      </c>
      <c r="D234" s="273" t="s">
        <v>2922</v>
      </c>
      <c r="E234" s="273" t="s">
        <v>2909</v>
      </c>
      <c r="F234" s="273" t="s">
        <v>1801</v>
      </c>
      <c r="G234" s="273" t="s">
        <v>1506</v>
      </c>
      <c r="H234" s="273" t="s">
        <v>786</v>
      </c>
      <c r="I234" s="274">
        <v>0.46200000000000002</v>
      </c>
      <c r="J234" s="273" t="s">
        <v>11</v>
      </c>
      <c r="K234" s="273" t="s">
        <v>1802</v>
      </c>
      <c r="L234" s="274">
        <v>5.0999999999999996</v>
      </c>
      <c r="M234" s="273" t="s">
        <v>2882</v>
      </c>
      <c r="N234" s="273" t="s">
        <v>788</v>
      </c>
      <c r="O234" s="273"/>
      <c r="P234" s="273"/>
      <c r="Q234" s="273"/>
      <c r="R234" s="273"/>
      <c r="S234" s="273" t="s">
        <v>1487</v>
      </c>
      <c r="T234" s="273"/>
      <c r="U234" s="273" t="s">
        <v>791</v>
      </c>
      <c r="V234" s="274">
        <v>100</v>
      </c>
      <c r="W234" s="273"/>
      <c r="X234" s="273" t="s">
        <v>1463</v>
      </c>
      <c r="Y234" s="273" t="s">
        <v>1464</v>
      </c>
      <c r="Z234" s="273"/>
      <c r="AA234" s="273"/>
      <c r="AB234" s="273"/>
      <c r="AC234" s="273"/>
      <c r="AD234" s="273"/>
      <c r="AE234" s="273"/>
      <c r="AF234" s="273" t="s">
        <v>794</v>
      </c>
      <c r="AG234" s="273" t="s">
        <v>795</v>
      </c>
      <c r="AH234" s="273" t="s">
        <v>786</v>
      </c>
      <c r="AI234" s="273"/>
      <c r="AJ234" s="273"/>
      <c r="AK234" s="273" t="s">
        <v>796</v>
      </c>
      <c r="AL234" s="273" t="s">
        <v>2883</v>
      </c>
      <c r="AM234" s="273" t="s">
        <v>1529</v>
      </c>
      <c r="AN234" s="273" t="s">
        <v>42</v>
      </c>
      <c r="AO234" s="273"/>
      <c r="AP234" s="273"/>
      <c r="AQ234" s="273"/>
      <c r="AR234" s="273"/>
      <c r="AS234" s="273" t="s">
        <v>1806</v>
      </c>
      <c r="AT234" s="274">
        <v>200000</v>
      </c>
      <c r="AU234" s="274">
        <v>0.46200000000000002</v>
      </c>
      <c r="AV234" s="273" t="s">
        <v>2846</v>
      </c>
      <c r="AW234" s="273"/>
      <c r="AX234" s="274">
        <v>5.0999999999999996</v>
      </c>
      <c r="AY234" s="273"/>
      <c r="AZ234" s="273" t="s">
        <v>2882</v>
      </c>
      <c r="BA234" s="273" t="s">
        <v>1807</v>
      </c>
      <c r="BB234" s="273"/>
      <c r="BC234" s="273" t="s">
        <v>2846</v>
      </c>
      <c r="BD234" s="273"/>
      <c r="BE234" s="273" t="s">
        <v>2846</v>
      </c>
      <c r="BF234" s="273"/>
      <c r="BG234" s="273"/>
      <c r="BH234" s="273" t="s">
        <v>458</v>
      </c>
      <c r="BI234" s="273" t="s">
        <v>800</v>
      </c>
      <c r="BJ234" s="273" t="s">
        <v>800</v>
      </c>
      <c r="BK234" s="273" t="s">
        <v>801</v>
      </c>
      <c r="BL234" s="273" t="s">
        <v>802</v>
      </c>
      <c r="BM234" s="273" t="s">
        <v>1962</v>
      </c>
      <c r="BN234" s="273"/>
      <c r="BO234" s="273" t="s">
        <v>1932</v>
      </c>
      <c r="BP234" s="273"/>
      <c r="BQ234" s="273"/>
    </row>
    <row r="235" spans="1:69" s="3" customFormat="1" ht="18" customHeight="1">
      <c r="A235" s="273" t="s">
        <v>1797</v>
      </c>
      <c r="B235" s="273" t="s">
        <v>2923</v>
      </c>
      <c r="C235" s="273" t="s">
        <v>2924</v>
      </c>
      <c r="D235" s="273" t="s">
        <v>2922</v>
      </c>
      <c r="E235" s="273" t="s">
        <v>2925</v>
      </c>
      <c r="F235" s="273" t="s">
        <v>1801</v>
      </c>
      <c r="G235" s="273" t="s">
        <v>1506</v>
      </c>
      <c r="H235" s="273" t="s">
        <v>786</v>
      </c>
      <c r="I235" s="274">
        <v>7</v>
      </c>
      <c r="J235" s="273" t="s">
        <v>804</v>
      </c>
      <c r="K235" s="273" t="s">
        <v>1802</v>
      </c>
      <c r="L235" s="274">
        <v>4.5</v>
      </c>
      <c r="M235" s="273" t="s">
        <v>2882</v>
      </c>
      <c r="N235" s="273" t="s">
        <v>788</v>
      </c>
      <c r="O235" s="273"/>
      <c r="P235" s="273"/>
      <c r="Q235" s="273"/>
      <c r="R235" s="273"/>
      <c r="S235" s="273" t="s">
        <v>1487</v>
      </c>
      <c r="T235" s="273"/>
      <c r="U235" s="273" t="s">
        <v>791</v>
      </c>
      <c r="V235" s="274">
        <v>100</v>
      </c>
      <c r="W235" s="273"/>
      <c r="X235" s="273" t="s">
        <v>1463</v>
      </c>
      <c r="Y235" s="273" t="s">
        <v>1464</v>
      </c>
      <c r="Z235" s="273"/>
      <c r="AA235" s="273"/>
      <c r="AB235" s="273"/>
      <c r="AC235" s="273"/>
      <c r="AD235" s="273"/>
      <c r="AE235" s="273"/>
      <c r="AF235" s="273" t="s">
        <v>794</v>
      </c>
      <c r="AG235" s="273" t="s">
        <v>795</v>
      </c>
      <c r="AH235" s="273" t="s">
        <v>786</v>
      </c>
      <c r="AI235" s="273"/>
      <c r="AJ235" s="273"/>
      <c r="AK235" s="273" t="s">
        <v>796</v>
      </c>
      <c r="AL235" s="273" t="s">
        <v>2883</v>
      </c>
      <c r="AM235" s="273" t="s">
        <v>1529</v>
      </c>
      <c r="AN235" s="273" t="s">
        <v>42</v>
      </c>
      <c r="AO235" s="273"/>
      <c r="AP235" s="273"/>
      <c r="AQ235" s="273"/>
      <c r="AR235" s="273"/>
      <c r="AS235" s="273" t="s">
        <v>1806</v>
      </c>
      <c r="AT235" s="274">
        <v>1000000</v>
      </c>
      <c r="AU235" s="274">
        <v>7</v>
      </c>
      <c r="AV235" s="273" t="s">
        <v>2846</v>
      </c>
      <c r="AW235" s="273"/>
      <c r="AX235" s="274">
        <v>4.5</v>
      </c>
      <c r="AY235" s="273"/>
      <c r="AZ235" s="273" t="s">
        <v>2882</v>
      </c>
      <c r="BA235" s="273" t="s">
        <v>1807</v>
      </c>
      <c r="BB235" s="273"/>
      <c r="BC235" s="273" t="s">
        <v>2846</v>
      </c>
      <c r="BD235" s="273"/>
      <c r="BE235" s="273" t="s">
        <v>2846</v>
      </c>
      <c r="BF235" s="273"/>
      <c r="BG235" s="273"/>
      <c r="BH235" s="273" t="s">
        <v>458</v>
      </c>
      <c r="BI235" s="273" t="s">
        <v>800</v>
      </c>
      <c r="BJ235" s="273" t="s">
        <v>800</v>
      </c>
      <c r="BK235" s="273" t="s">
        <v>801</v>
      </c>
      <c r="BL235" s="273" t="s">
        <v>802</v>
      </c>
      <c r="BM235" s="273" t="s">
        <v>1962</v>
      </c>
      <c r="BN235" s="273"/>
      <c r="BO235" s="273" t="s">
        <v>1932</v>
      </c>
      <c r="BP235" s="273"/>
      <c r="BQ235" s="273"/>
    </row>
    <row r="236" spans="1:69" s="3" customFormat="1" ht="18" customHeight="1">
      <c r="A236" s="273" t="s">
        <v>1797</v>
      </c>
      <c r="B236" s="273" t="s">
        <v>2926</v>
      </c>
      <c r="C236" s="273" t="s">
        <v>2927</v>
      </c>
      <c r="D236" s="273" t="s">
        <v>2922</v>
      </c>
      <c r="E236" s="273" t="s">
        <v>2928</v>
      </c>
      <c r="F236" s="273" t="s">
        <v>1801</v>
      </c>
      <c r="G236" s="273" t="s">
        <v>1506</v>
      </c>
      <c r="H236" s="273" t="s">
        <v>786</v>
      </c>
      <c r="I236" s="274">
        <v>1</v>
      </c>
      <c r="J236" s="273" t="s">
        <v>11</v>
      </c>
      <c r="K236" s="273" t="s">
        <v>2006</v>
      </c>
      <c r="L236" s="274">
        <v>5.15</v>
      </c>
      <c r="M236" s="273" t="s">
        <v>2929</v>
      </c>
      <c r="N236" s="273" t="s">
        <v>788</v>
      </c>
      <c r="O236" s="273"/>
      <c r="P236" s="273"/>
      <c r="Q236" s="273"/>
      <c r="R236" s="273"/>
      <c r="S236" s="273" t="s">
        <v>1487</v>
      </c>
      <c r="T236" s="273"/>
      <c r="U236" s="273" t="s">
        <v>791</v>
      </c>
      <c r="V236" s="273"/>
      <c r="W236" s="273"/>
      <c r="X236" s="273" t="s">
        <v>1463</v>
      </c>
      <c r="Y236" s="273" t="s">
        <v>1464</v>
      </c>
      <c r="Z236" s="273"/>
      <c r="AA236" s="273"/>
      <c r="AB236" s="273"/>
      <c r="AC236" s="273"/>
      <c r="AD236" s="273"/>
      <c r="AE236" s="273"/>
      <c r="AF236" s="273" t="s">
        <v>794</v>
      </c>
      <c r="AG236" s="273" t="s">
        <v>795</v>
      </c>
      <c r="AH236" s="273" t="s">
        <v>786</v>
      </c>
      <c r="AI236" s="273"/>
      <c r="AJ236" s="273"/>
      <c r="AK236" s="273" t="s">
        <v>796</v>
      </c>
      <c r="AL236" s="273" t="s">
        <v>2930</v>
      </c>
      <c r="AM236" s="273" t="s">
        <v>1529</v>
      </c>
      <c r="AN236" s="273" t="s">
        <v>42</v>
      </c>
      <c r="AO236" s="273"/>
      <c r="AP236" s="273"/>
      <c r="AQ236" s="273"/>
      <c r="AR236" s="273"/>
      <c r="AS236" s="273" t="s">
        <v>1806</v>
      </c>
      <c r="AT236" s="274">
        <v>200000</v>
      </c>
      <c r="AU236" s="274">
        <v>1</v>
      </c>
      <c r="AV236" s="273" t="s">
        <v>2850</v>
      </c>
      <c r="AW236" s="273"/>
      <c r="AX236" s="274">
        <v>5.15</v>
      </c>
      <c r="AY236" s="273"/>
      <c r="AZ236" s="273" t="s">
        <v>2929</v>
      </c>
      <c r="BA236" s="273" t="s">
        <v>1807</v>
      </c>
      <c r="BB236" s="273"/>
      <c r="BC236" s="273" t="s">
        <v>2850</v>
      </c>
      <c r="BD236" s="273"/>
      <c r="BE236" s="273" t="s">
        <v>2850</v>
      </c>
      <c r="BF236" s="273"/>
      <c r="BG236" s="273"/>
      <c r="BH236" s="273" t="s">
        <v>458</v>
      </c>
      <c r="BI236" s="273" t="s">
        <v>800</v>
      </c>
      <c r="BJ236" s="273" t="s">
        <v>800</v>
      </c>
      <c r="BK236" s="273" t="s">
        <v>801</v>
      </c>
      <c r="BL236" s="273" t="s">
        <v>802</v>
      </c>
      <c r="BM236" s="273" t="s">
        <v>1962</v>
      </c>
      <c r="BN236" s="273"/>
      <c r="BO236" s="273" t="s">
        <v>1932</v>
      </c>
      <c r="BP236" s="273"/>
      <c r="BQ236" s="273"/>
    </row>
    <row r="237" spans="1:69" s="3" customFormat="1" ht="18" customHeight="1">
      <c r="A237" s="273" t="s">
        <v>2001</v>
      </c>
      <c r="B237" s="273" t="s">
        <v>2931</v>
      </c>
      <c r="C237" s="273" t="s">
        <v>2932</v>
      </c>
      <c r="D237" s="273" t="s">
        <v>2933</v>
      </c>
      <c r="E237" s="273" t="s">
        <v>2934</v>
      </c>
      <c r="F237" s="273" t="s">
        <v>1801</v>
      </c>
      <c r="G237" s="273" t="s">
        <v>1850</v>
      </c>
      <c r="H237" s="273" t="s">
        <v>786</v>
      </c>
      <c r="I237" s="274">
        <v>15</v>
      </c>
      <c r="J237" s="273" t="s">
        <v>804</v>
      </c>
      <c r="K237" s="273" t="s">
        <v>1802</v>
      </c>
      <c r="L237" s="273"/>
      <c r="M237" s="273" t="s">
        <v>2024</v>
      </c>
      <c r="N237" s="273" t="s">
        <v>936</v>
      </c>
      <c r="O237" s="273"/>
      <c r="P237" s="273"/>
      <c r="Q237" s="273"/>
      <c r="R237" s="273"/>
      <c r="S237" s="273" t="s">
        <v>1487</v>
      </c>
      <c r="T237" s="273"/>
      <c r="U237" s="273" t="s">
        <v>823</v>
      </c>
      <c r="V237" s="274">
        <v>100</v>
      </c>
      <c r="W237" s="273"/>
      <c r="X237" s="273" t="s">
        <v>1463</v>
      </c>
      <c r="Y237" s="273" t="s">
        <v>1464</v>
      </c>
      <c r="Z237" s="273"/>
      <c r="AA237" s="273"/>
      <c r="AB237" s="273"/>
      <c r="AC237" s="273"/>
      <c r="AD237" s="273"/>
      <c r="AE237" s="273"/>
      <c r="AF237" s="273" t="s">
        <v>794</v>
      </c>
      <c r="AG237" s="273" t="s">
        <v>1734</v>
      </c>
      <c r="AH237" s="273" t="s">
        <v>786</v>
      </c>
      <c r="AI237" s="273"/>
      <c r="AJ237" s="273"/>
      <c r="AK237" s="273" t="s">
        <v>810</v>
      </c>
      <c r="AL237" s="273" t="s">
        <v>2025</v>
      </c>
      <c r="AM237" s="273" t="s">
        <v>1606</v>
      </c>
      <c r="AN237" s="273" t="s">
        <v>42</v>
      </c>
      <c r="AO237" s="273"/>
      <c r="AP237" s="273"/>
      <c r="AQ237" s="273"/>
      <c r="AR237" s="273"/>
      <c r="AS237" s="273" t="s">
        <v>2009</v>
      </c>
      <c r="AT237" s="274">
        <v>50000</v>
      </c>
      <c r="AU237" s="274">
        <v>15</v>
      </c>
      <c r="AV237" s="273" t="s">
        <v>2922</v>
      </c>
      <c r="AW237" s="273"/>
      <c r="AX237" s="274">
        <v>4.9095000000000004</v>
      </c>
      <c r="AY237" s="273" t="s">
        <v>2935</v>
      </c>
      <c r="AZ237" s="273" t="s">
        <v>2415</v>
      </c>
      <c r="BA237" s="273" t="s">
        <v>2013</v>
      </c>
      <c r="BB237" s="273"/>
      <c r="BC237" s="273" t="s">
        <v>2922</v>
      </c>
      <c r="BD237" s="273"/>
      <c r="BE237" s="273" t="s">
        <v>2922</v>
      </c>
      <c r="BF237" s="273"/>
      <c r="BG237" s="273"/>
      <c r="BH237" s="273" t="s">
        <v>458</v>
      </c>
      <c r="BI237" s="273" t="s">
        <v>800</v>
      </c>
      <c r="BJ237" s="273" t="s">
        <v>800</v>
      </c>
      <c r="BK237" s="273" t="s">
        <v>1516</v>
      </c>
      <c r="BL237" s="273" t="s">
        <v>802</v>
      </c>
      <c r="BM237" s="273" t="s">
        <v>1962</v>
      </c>
      <c r="BN237" s="273"/>
      <c r="BO237" s="273" t="s">
        <v>1517</v>
      </c>
      <c r="BP237" s="273"/>
      <c r="BQ237" s="273"/>
    </row>
    <row r="238" spans="1:69" s="3" customFormat="1" ht="18" customHeight="1">
      <c r="A238" s="273" t="s">
        <v>1797</v>
      </c>
      <c r="B238" s="273" t="s">
        <v>2936</v>
      </c>
      <c r="C238" s="273" t="s">
        <v>2937</v>
      </c>
      <c r="D238" s="273" t="s">
        <v>2933</v>
      </c>
      <c r="E238" s="273" t="s">
        <v>2938</v>
      </c>
      <c r="F238" s="273" t="s">
        <v>1801</v>
      </c>
      <c r="G238" s="273" t="s">
        <v>1506</v>
      </c>
      <c r="H238" s="273" t="s">
        <v>786</v>
      </c>
      <c r="I238" s="274">
        <v>2.4</v>
      </c>
      <c r="J238" s="273" t="s">
        <v>804</v>
      </c>
      <c r="K238" s="273" t="s">
        <v>1802</v>
      </c>
      <c r="L238" s="274">
        <v>4.78</v>
      </c>
      <c r="M238" s="273" t="s">
        <v>2889</v>
      </c>
      <c r="N238" s="273" t="s">
        <v>788</v>
      </c>
      <c r="O238" s="273"/>
      <c r="P238" s="273"/>
      <c r="Q238" s="273"/>
      <c r="R238" s="273"/>
      <c r="S238" s="273" t="s">
        <v>1487</v>
      </c>
      <c r="T238" s="273"/>
      <c r="U238" s="273" t="s">
        <v>791</v>
      </c>
      <c r="V238" s="273"/>
      <c r="W238" s="273"/>
      <c r="X238" s="273" t="s">
        <v>1463</v>
      </c>
      <c r="Y238" s="273" t="s">
        <v>1464</v>
      </c>
      <c r="Z238" s="273"/>
      <c r="AA238" s="273"/>
      <c r="AB238" s="273"/>
      <c r="AC238" s="273"/>
      <c r="AD238" s="273"/>
      <c r="AE238" s="273"/>
      <c r="AF238" s="273" t="s">
        <v>794</v>
      </c>
      <c r="AG238" s="273" t="s">
        <v>795</v>
      </c>
      <c r="AH238" s="273" t="s">
        <v>786</v>
      </c>
      <c r="AI238" s="273"/>
      <c r="AJ238" s="273"/>
      <c r="AK238" s="273" t="s">
        <v>796</v>
      </c>
      <c r="AL238" s="273" t="s">
        <v>2890</v>
      </c>
      <c r="AM238" s="273" t="s">
        <v>1529</v>
      </c>
      <c r="AN238" s="273" t="s">
        <v>42</v>
      </c>
      <c r="AO238" s="273"/>
      <c r="AP238" s="273"/>
      <c r="AQ238" s="273"/>
      <c r="AR238" s="273"/>
      <c r="AS238" s="273" t="s">
        <v>1806</v>
      </c>
      <c r="AT238" s="274">
        <v>1000000</v>
      </c>
      <c r="AU238" s="274">
        <v>2.4</v>
      </c>
      <c r="AV238" s="273" t="s">
        <v>2891</v>
      </c>
      <c r="AW238" s="273"/>
      <c r="AX238" s="274">
        <v>4.78</v>
      </c>
      <c r="AY238" s="273"/>
      <c r="AZ238" s="273" t="s">
        <v>2889</v>
      </c>
      <c r="BA238" s="273" t="s">
        <v>1807</v>
      </c>
      <c r="BB238" s="273"/>
      <c r="BC238" s="273" t="s">
        <v>2891</v>
      </c>
      <c r="BD238" s="273"/>
      <c r="BE238" s="273" t="s">
        <v>2891</v>
      </c>
      <c r="BF238" s="273"/>
      <c r="BG238" s="273"/>
      <c r="BH238" s="273" t="s">
        <v>458</v>
      </c>
      <c r="BI238" s="273" t="s">
        <v>800</v>
      </c>
      <c r="BJ238" s="273" t="s">
        <v>800</v>
      </c>
      <c r="BK238" s="273" t="s">
        <v>801</v>
      </c>
      <c r="BL238" s="273" t="s">
        <v>802</v>
      </c>
      <c r="BM238" s="273" t="s">
        <v>1962</v>
      </c>
      <c r="BN238" s="273"/>
      <c r="BO238" s="273" t="s">
        <v>1932</v>
      </c>
      <c r="BP238" s="273"/>
      <c r="BQ238" s="273"/>
    </row>
    <row r="239" spans="1:69" s="3" customFormat="1" ht="18" customHeight="1">
      <c r="A239" s="273" t="s">
        <v>1797</v>
      </c>
      <c r="B239" s="273" t="s">
        <v>2939</v>
      </c>
      <c r="C239" s="273" t="s">
        <v>2940</v>
      </c>
      <c r="D239" s="273" t="s">
        <v>2933</v>
      </c>
      <c r="E239" s="273" t="s">
        <v>2941</v>
      </c>
      <c r="F239" s="273" t="s">
        <v>1801</v>
      </c>
      <c r="G239" s="273" t="s">
        <v>1506</v>
      </c>
      <c r="H239" s="273" t="s">
        <v>786</v>
      </c>
      <c r="I239" s="274">
        <v>0.39400000000000002</v>
      </c>
      <c r="J239" s="273" t="s">
        <v>11</v>
      </c>
      <c r="K239" s="273" t="s">
        <v>2006</v>
      </c>
      <c r="L239" s="274">
        <v>5.4</v>
      </c>
      <c r="M239" s="273" t="s">
        <v>2929</v>
      </c>
      <c r="N239" s="273" t="s">
        <v>788</v>
      </c>
      <c r="O239" s="273"/>
      <c r="P239" s="273"/>
      <c r="Q239" s="273"/>
      <c r="R239" s="273" t="s">
        <v>789</v>
      </c>
      <c r="S239" s="273" t="s">
        <v>1487</v>
      </c>
      <c r="T239" s="273"/>
      <c r="U239" s="273" t="s">
        <v>791</v>
      </c>
      <c r="V239" s="274">
        <v>100</v>
      </c>
      <c r="W239" s="273"/>
      <c r="X239" s="273" t="s">
        <v>1463</v>
      </c>
      <c r="Y239" s="273" t="s">
        <v>1464</v>
      </c>
      <c r="Z239" s="273"/>
      <c r="AA239" s="273"/>
      <c r="AB239" s="273"/>
      <c r="AC239" s="273"/>
      <c r="AD239" s="273"/>
      <c r="AE239" s="273"/>
      <c r="AF239" s="273" t="s">
        <v>794</v>
      </c>
      <c r="AG239" s="273" t="s">
        <v>795</v>
      </c>
      <c r="AH239" s="273" t="s">
        <v>786</v>
      </c>
      <c r="AI239" s="273"/>
      <c r="AJ239" s="273"/>
      <c r="AK239" s="273" t="s">
        <v>796</v>
      </c>
      <c r="AL239" s="273" t="s">
        <v>2930</v>
      </c>
      <c r="AM239" s="273" t="s">
        <v>1529</v>
      </c>
      <c r="AN239" s="273" t="s">
        <v>42</v>
      </c>
      <c r="AO239" s="273"/>
      <c r="AP239" s="273"/>
      <c r="AQ239" s="273"/>
      <c r="AR239" s="273"/>
      <c r="AS239" s="273" t="s">
        <v>1806</v>
      </c>
      <c r="AT239" s="274">
        <v>200000</v>
      </c>
      <c r="AU239" s="274">
        <v>0.39400000000000002</v>
      </c>
      <c r="AV239" s="273" t="s">
        <v>2850</v>
      </c>
      <c r="AW239" s="273"/>
      <c r="AX239" s="274">
        <v>5.4</v>
      </c>
      <c r="AY239" s="273"/>
      <c r="AZ239" s="273" t="s">
        <v>2929</v>
      </c>
      <c r="BA239" s="273" t="s">
        <v>1807</v>
      </c>
      <c r="BB239" s="273"/>
      <c r="BC239" s="273" t="s">
        <v>2850</v>
      </c>
      <c r="BD239" s="273"/>
      <c r="BE239" s="273" t="s">
        <v>2850</v>
      </c>
      <c r="BF239" s="273"/>
      <c r="BG239" s="273"/>
      <c r="BH239" s="273" t="s">
        <v>458</v>
      </c>
      <c r="BI239" s="273" t="s">
        <v>800</v>
      </c>
      <c r="BJ239" s="273" t="s">
        <v>800</v>
      </c>
      <c r="BK239" s="273" t="s">
        <v>801</v>
      </c>
      <c r="BL239" s="273" t="s">
        <v>802</v>
      </c>
      <c r="BM239" s="273" t="s">
        <v>1962</v>
      </c>
      <c r="BN239" s="273"/>
      <c r="BO239" s="273" t="s">
        <v>1932</v>
      </c>
      <c r="BP239" s="273"/>
      <c r="BQ239" s="273"/>
    </row>
    <row r="240" spans="1:69" s="3" customFormat="1" ht="18" customHeight="1">
      <c r="A240" s="273" t="s">
        <v>1797</v>
      </c>
      <c r="B240" s="273" t="s">
        <v>2942</v>
      </c>
      <c r="C240" s="273" t="s">
        <v>2943</v>
      </c>
      <c r="D240" s="273" t="s">
        <v>2933</v>
      </c>
      <c r="E240" s="273" t="s">
        <v>2944</v>
      </c>
      <c r="F240" s="273" t="s">
        <v>1801</v>
      </c>
      <c r="G240" s="273" t="s">
        <v>1506</v>
      </c>
      <c r="H240" s="273" t="s">
        <v>786</v>
      </c>
      <c r="I240" s="274">
        <v>0.8</v>
      </c>
      <c r="J240" s="273" t="s">
        <v>11</v>
      </c>
      <c r="K240" s="273" t="s">
        <v>2006</v>
      </c>
      <c r="L240" s="274">
        <v>5.05</v>
      </c>
      <c r="M240" s="273" t="s">
        <v>2929</v>
      </c>
      <c r="N240" s="273" t="s">
        <v>788</v>
      </c>
      <c r="O240" s="273"/>
      <c r="P240" s="273"/>
      <c r="Q240" s="273"/>
      <c r="R240" s="273"/>
      <c r="S240" s="273" t="s">
        <v>1487</v>
      </c>
      <c r="T240" s="273"/>
      <c r="U240" s="273" t="s">
        <v>791</v>
      </c>
      <c r="V240" s="273"/>
      <c r="W240" s="273"/>
      <c r="X240" s="273" t="s">
        <v>1463</v>
      </c>
      <c r="Y240" s="273" t="s">
        <v>1464</v>
      </c>
      <c r="Z240" s="273"/>
      <c r="AA240" s="273"/>
      <c r="AB240" s="273"/>
      <c r="AC240" s="273"/>
      <c r="AD240" s="273"/>
      <c r="AE240" s="273"/>
      <c r="AF240" s="273" t="s">
        <v>794</v>
      </c>
      <c r="AG240" s="273" t="s">
        <v>795</v>
      </c>
      <c r="AH240" s="273" t="s">
        <v>786</v>
      </c>
      <c r="AI240" s="273"/>
      <c r="AJ240" s="273"/>
      <c r="AK240" s="273" t="s">
        <v>796</v>
      </c>
      <c r="AL240" s="273" t="s">
        <v>2930</v>
      </c>
      <c r="AM240" s="273" t="s">
        <v>1529</v>
      </c>
      <c r="AN240" s="273" t="s">
        <v>42</v>
      </c>
      <c r="AO240" s="273"/>
      <c r="AP240" s="273"/>
      <c r="AQ240" s="273"/>
      <c r="AR240" s="273"/>
      <c r="AS240" s="273" t="s">
        <v>1806</v>
      </c>
      <c r="AT240" s="274">
        <v>200000</v>
      </c>
      <c r="AU240" s="274">
        <v>0.8</v>
      </c>
      <c r="AV240" s="273" t="s">
        <v>2850</v>
      </c>
      <c r="AW240" s="273"/>
      <c r="AX240" s="274">
        <v>5.05</v>
      </c>
      <c r="AY240" s="273"/>
      <c r="AZ240" s="273" t="s">
        <v>2929</v>
      </c>
      <c r="BA240" s="273" t="s">
        <v>1807</v>
      </c>
      <c r="BB240" s="273"/>
      <c r="BC240" s="273" t="s">
        <v>2850</v>
      </c>
      <c r="BD240" s="273"/>
      <c r="BE240" s="273" t="s">
        <v>2850</v>
      </c>
      <c r="BF240" s="273"/>
      <c r="BG240" s="273"/>
      <c r="BH240" s="273" t="s">
        <v>458</v>
      </c>
      <c r="BI240" s="273" t="s">
        <v>800</v>
      </c>
      <c r="BJ240" s="273" t="s">
        <v>800</v>
      </c>
      <c r="BK240" s="273" t="s">
        <v>801</v>
      </c>
      <c r="BL240" s="273" t="s">
        <v>802</v>
      </c>
      <c r="BM240" s="273" t="s">
        <v>1962</v>
      </c>
      <c r="BN240" s="273"/>
      <c r="BO240" s="273" t="s">
        <v>1932</v>
      </c>
      <c r="BP240" s="273"/>
      <c r="BQ240" s="273"/>
    </row>
    <row r="241" spans="1:69" s="3" customFormat="1" ht="18" customHeight="1">
      <c r="A241" s="273" t="s">
        <v>2001</v>
      </c>
      <c r="B241" s="273" t="s">
        <v>2945</v>
      </c>
      <c r="C241" s="273" t="s">
        <v>2946</v>
      </c>
      <c r="D241" s="273" t="s">
        <v>2933</v>
      </c>
      <c r="E241" s="273" t="s">
        <v>2947</v>
      </c>
      <c r="F241" s="273" t="s">
        <v>1801</v>
      </c>
      <c r="G241" s="273" t="s">
        <v>1850</v>
      </c>
      <c r="H241" s="273" t="s">
        <v>786</v>
      </c>
      <c r="I241" s="274">
        <v>8</v>
      </c>
      <c r="J241" s="273" t="s">
        <v>804</v>
      </c>
      <c r="K241" s="273" t="s">
        <v>1802</v>
      </c>
      <c r="L241" s="274">
        <v>4.05</v>
      </c>
      <c r="M241" s="273" t="s">
        <v>2024</v>
      </c>
      <c r="N241" s="273" t="s">
        <v>788</v>
      </c>
      <c r="O241" s="273"/>
      <c r="P241" s="273"/>
      <c r="Q241" s="273"/>
      <c r="R241" s="273" t="s">
        <v>789</v>
      </c>
      <c r="S241" s="273" t="s">
        <v>1487</v>
      </c>
      <c r="T241" s="273"/>
      <c r="U241" s="273" t="s">
        <v>791</v>
      </c>
      <c r="V241" s="274">
        <v>100</v>
      </c>
      <c r="W241" s="273"/>
      <c r="X241" s="273" t="s">
        <v>1463</v>
      </c>
      <c r="Y241" s="273" t="s">
        <v>1464</v>
      </c>
      <c r="Z241" s="273"/>
      <c r="AA241" s="273"/>
      <c r="AB241" s="273"/>
      <c r="AC241" s="273"/>
      <c r="AD241" s="273"/>
      <c r="AE241" s="273" t="s">
        <v>2948</v>
      </c>
      <c r="AF241" s="273" t="s">
        <v>794</v>
      </c>
      <c r="AG241" s="273" t="s">
        <v>1734</v>
      </c>
      <c r="AH241" s="273" t="s">
        <v>786</v>
      </c>
      <c r="AI241" s="273"/>
      <c r="AJ241" s="273"/>
      <c r="AK241" s="273" t="s">
        <v>810</v>
      </c>
      <c r="AL241" s="273" t="s">
        <v>2025</v>
      </c>
      <c r="AM241" s="273" t="s">
        <v>1606</v>
      </c>
      <c r="AN241" s="273" t="s">
        <v>42</v>
      </c>
      <c r="AO241" s="273"/>
      <c r="AP241" s="273"/>
      <c r="AQ241" s="273"/>
      <c r="AR241" s="273"/>
      <c r="AS241" s="273" t="s">
        <v>2949</v>
      </c>
      <c r="AT241" s="274">
        <v>500000</v>
      </c>
      <c r="AU241" s="274">
        <v>8</v>
      </c>
      <c r="AV241" s="273" t="s">
        <v>2922</v>
      </c>
      <c r="AW241" s="273"/>
      <c r="AX241" s="274">
        <v>4.05</v>
      </c>
      <c r="AY241" s="273"/>
      <c r="AZ241" s="273" t="s">
        <v>2004</v>
      </c>
      <c r="BA241" s="273" t="s">
        <v>2950</v>
      </c>
      <c r="BB241" s="273"/>
      <c r="BC241" s="273" t="s">
        <v>2922</v>
      </c>
      <c r="BD241" s="273"/>
      <c r="BE241" s="273" t="s">
        <v>2922</v>
      </c>
      <c r="BF241" s="273"/>
      <c r="BG241" s="273"/>
      <c r="BH241" s="273" t="s">
        <v>2951</v>
      </c>
      <c r="BI241" s="273" t="s">
        <v>800</v>
      </c>
      <c r="BJ241" s="273" t="s">
        <v>800</v>
      </c>
      <c r="BK241" s="273" t="s">
        <v>801</v>
      </c>
      <c r="BL241" s="273" t="s">
        <v>802</v>
      </c>
      <c r="BM241" s="273" t="s">
        <v>1962</v>
      </c>
      <c r="BN241" s="273"/>
      <c r="BO241" s="273" t="s">
        <v>809</v>
      </c>
      <c r="BP241" s="273"/>
      <c r="BQ241" s="273"/>
    </row>
    <row r="242" spans="1:69" s="3" customFormat="1" ht="18" customHeight="1">
      <c r="A242" s="273" t="s">
        <v>1797</v>
      </c>
      <c r="B242" s="273" t="s">
        <v>2952</v>
      </c>
      <c r="C242" s="273" t="s">
        <v>2953</v>
      </c>
      <c r="D242" s="273" t="s">
        <v>2933</v>
      </c>
      <c r="E242" s="273" t="s">
        <v>2954</v>
      </c>
      <c r="F242" s="273" t="s">
        <v>1801</v>
      </c>
      <c r="G242" s="273" t="s">
        <v>1506</v>
      </c>
      <c r="H242" s="273" t="s">
        <v>786</v>
      </c>
      <c r="I242" s="274">
        <v>2</v>
      </c>
      <c r="J242" s="273" t="s">
        <v>804</v>
      </c>
      <c r="K242" s="273" t="s">
        <v>1802</v>
      </c>
      <c r="L242" s="274">
        <v>4.7300000000000004</v>
      </c>
      <c r="M242" s="273" t="s">
        <v>2871</v>
      </c>
      <c r="N242" s="273" t="s">
        <v>788</v>
      </c>
      <c r="O242" s="273"/>
      <c r="P242" s="273"/>
      <c r="Q242" s="273"/>
      <c r="R242" s="273"/>
      <c r="S242" s="273" t="s">
        <v>1487</v>
      </c>
      <c r="T242" s="273"/>
      <c r="U242" s="273" t="s">
        <v>791</v>
      </c>
      <c r="V242" s="274">
        <v>100</v>
      </c>
      <c r="W242" s="273"/>
      <c r="X242" s="273" t="s">
        <v>1463</v>
      </c>
      <c r="Y242" s="273" t="s">
        <v>1464</v>
      </c>
      <c r="Z242" s="273"/>
      <c r="AA242" s="273"/>
      <c r="AB242" s="273"/>
      <c r="AC242" s="273"/>
      <c r="AD242" s="273"/>
      <c r="AE242" s="273"/>
      <c r="AF242" s="273" t="s">
        <v>794</v>
      </c>
      <c r="AG242" s="273" t="s">
        <v>795</v>
      </c>
      <c r="AH242" s="273" t="s">
        <v>786</v>
      </c>
      <c r="AI242" s="273"/>
      <c r="AJ242" s="273"/>
      <c r="AK242" s="273" t="s">
        <v>796</v>
      </c>
      <c r="AL242" s="273" t="s">
        <v>2872</v>
      </c>
      <c r="AM242" s="273" t="s">
        <v>1529</v>
      </c>
      <c r="AN242" s="273" t="s">
        <v>42</v>
      </c>
      <c r="AO242" s="273"/>
      <c r="AP242" s="273"/>
      <c r="AQ242" s="273"/>
      <c r="AR242" s="273"/>
      <c r="AS242" s="273" t="s">
        <v>1806</v>
      </c>
      <c r="AT242" s="274">
        <v>1000000</v>
      </c>
      <c r="AU242" s="274">
        <v>2</v>
      </c>
      <c r="AV242" s="273" t="s">
        <v>2822</v>
      </c>
      <c r="AW242" s="273"/>
      <c r="AX242" s="274">
        <v>4.7300000000000004</v>
      </c>
      <c r="AY242" s="273"/>
      <c r="AZ242" s="273" t="s">
        <v>2871</v>
      </c>
      <c r="BA242" s="273" t="s">
        <v>1807</v>
      </c>
      <c r="BB242" s="273"/>
      <c r="BC242" s="273" t="s">
        <v>2822</v>
      </c>
      <c r="BD242" s="273"/>
      <c r="BE242" s="273" t="s">
        <v>2822</v>
      </c>
      <c r="BF242" s="273"/>
      <c r="BG242" s="273"/>
      <c r="BH242" s="273" t="s">
        <v>458</v>
      </c>
      <c r="BI242" s="273" t="s">
        <v>800</v>
      </c>
      <c r="BJ242" s="273" t="s">
        <v>800</v>
      </c>
      <c r="BK242" s="273" t="s">
        <v>801</v>
      </c>
      <c r="BL242" s="273" t="s">
        <v>802</v>
      </c>
      <c r="BM242" s="273" t="s">
        <v>1962</v>
      </c>
      <c r="BN242" s="273"/>
      <c r="BO242" s="273" t="s">
        <v>1932</v>
      </c>
      <c r="BP242" s="273"/>
      <c r="BQ242" s="273"/>
    </row>
    <row r="243" spans="1:69" s="3" customFormat="1" ht="18" customHeight="1">
      <c r="A243" s="273" t="s">
        <v>1797</v>
      </c>
      <c r="B243" s="273" t="s">
        <v>2955</v>
      </c>
      <c r="C243" s="273" t="s">
        <v>2956</v>
      </c>
      <c r="D243" s="273" t="s">
        <v>2957</v>
      </c>
      <c r="E243" s="273" t="s">
        <v>2958</v>
      </c>
      <c r="F243" s="273" t="s">
        <v>1801</v>
      </c>
      <c r="G243" s="273" t="s">
        <v>1506</v>
      </c>
      <c r="H243" s="273" t="s">
        <v>786</v>
      </c>
      <c r="I243" s="274">
        <v>2.5</v>
      </c>
      <c r="J243" s="273" t="s">
        <v>804</v>
      </c>
      <c r="K243" s="273" t="s">
        <v>1802</v>
      </c>
      <c r="L243" s="274">
        <v>4.79</v>
      </c>
      <c r="M243" s="273" t="s">
        <v>2029</v>
      </c>
      <c r="N243" s="273" t="s">
        <v>788</v>
      </c>
      <c r="O243" s="273"/>
      <c r="P243" s="273"/>
      <c r="Q243" s="273"/>
      <c r="R243" s="273"/>
      <c r="S243" s="273" t="s">
        <v>1487</v>
      </c>
      <c r="T243" s="273"/>
      <c r="U243" s="273" t="s">
        <v>791</v>
      </c>
      <c r="V243" s="273"/>
      <c r="W243" s="273"/>
      <c r="X243" s="273" t="s">
        <v>1463</v>
      </c>
      <c r="Y243" s="273" t="s">
        <v>1464</v>
      </c>
      <c r="Z243" s="273"/>
      <c r="AA243" s="273"/>
      <c r="AB243" s="273"/>
      <c r="AC243" s="273"/>
      <c r="AD243" s="273"/>
      <c r="AE243" s="273"/>
      <c r="AF243" s="273" t="s">
        <v>794</v>
      </c>
      <c r="AG243" s="273" t="s">
        <v>795</v>
      </c>
      <c r="AH243" s="273" t="s">
        <v>786</v>
      </c>
      <c r="AI243" s="273"/>
      <c r="AJ243" s="273"/>
      <c r="AK243" s="273" t="s">
        <v>796</v>
      </c>
      <c r="AL243" s="273" t="s">
        <v>2031</v>
      </c>
      <c r="AM243" s="273" t="s">
        <v>1529</v>
      </c>
      <c r="AN243" s="273" t="s">
        <v>42</v>
      </c>
      <c r="AO243" s="273"/>
      <c r="AP243" s="273"/>
      <c r="AQ243" s="273"/>
      <c r="AR243" s="273"/>
      <c r="AS243" s="273" t="s">
        <v>1806</v>
      </c>
      <c r="AT243" s="274">
        <v>1000000</v>
      </c>
      <c r="AU243" s="274">
        <v>2.5</v>
      </c>
      <c r="AV243" s="273" t="s">
        <v>2856</v>
      </c>
      <c r="AW243" s="273"/>
      <c r="AX243" s="274">
        <v>4.79</v>
      </c>
      <c r="AY243" s="273"/>
      <c r="AZ243" s="273" t="s">
        <v>2029</v>
      </c>
      <c r="BA243" s="273" t="s">
        <v>1807</v>
      </c>
      <c r="BB243" s="273"/>
      <c r="BC243" s="273" t="s">
        <v>2856</v>
      </c>
      <c r="BD243" s="273"/>
      <c r="BE243" s="273" t="s">
        <v>2856</v>
      </c>
      <c r="BF243" s="273"/>
      <c r="BG243" s="273"/>
      <c r="BH243" s="273" t="s">
        <v>458</v>
      </c>
      <c r="BI243" s="273" t="s">
        <v>800</v>
      </c>
      <c r="BJ243" s="273" t="s">
        <v>800</v>
      </c>
      <c r="BK243" s="273" t="s">
        <v>801</v>
      </c>
      <c r="BL243" s="273" t="s">
        <v>802</v>
      </c>
      <c r="BM243" s="273" t="s">
        <v>1962</v>
      </c>
      <c r="BN243" s="273"/>
      <c r="BO243" s="273" t="s">
        <v>1932</v>
      </c>
      <c r="BP243" s="273"/>
      <c r="BQ243" s="273"/>
    </row>
    <row r="244" spans="1:69" s="3" customFormat="1" ht="18" customHeight="1">
      <c r="A244" s="273" t="s">
        <v>1797</v>
      </c>
      <c r="B244" s="273" t="s">
        <v>2959</v>
      </c>
      <c r="C244" s="273" t="s">
        <v>2960</v>
      </c>
      <c r="D244" s="273" t="s">
        <v>2957</v>
      </c>
      <c r="E244" s="273" t="s">
        <v>2961</v>
      </c>
      <c r="F244" s="273" t="s">
        <v>1801</v>
      </c>
      <c r="G244" s="273" t="s">
        <v>1506</v>
      </c>
      <c r="H244" s="273" t="s">
        <v>786</v>
      </c>
      <c r="I244" s="274">
        <v>0.50600000000000001</v>
      </c>
      <c r="J244" s="273" t="s">
        <v>11</v>
      </c>
      <c r="K244" s="273" t="s">
        <v>1802</v>
      </c>
      <c r="L244" s="274">
        <v>5</v>
      </c>
      <c r="M244" s="273" t="s">
        <v>2889</v>
      </c>
      <c r="N244" s="273" t="s">
        <v>788</v>
      </c>
      <c r="O244" s="273"/>
      <c r="P244" s="273"/>
      <c r="Q244" s="273"/>
      <c r="R244" s="273"/>
      <c r="S244" s="273" t="s">
        <v>1487</v>
      </c>
      <c r="T244" s="273"/>
      <c r="U244" s="273" t="s">
        <v>791</v>
      </c>
      <c r="V244" s="274">
        <v>100</v>
      </c>
      <c r="W244" s="273"/>
      <c r="X244" s="273" t="s">
        <v>1463</v>
      </c>
      <c r="Y244" s="273" t="s">
        <v>1464</v>
      </c>
      <c r="Z244" s="273"/>
      <c r="AA244" s="273"/>
      <c r="AB244" s="273"/>
      <c r="AC244" s="273"/>
      <c r="AD244" s="273"/>
      <c r="AE244" s="273"/>
      <c r="AF244" s="273" t="s">
        <v>794</v>
      </c>
      <c r="AG244" s="273" t="s">
        <v>795</v>
      </c>
      <c r="AH244" s="273" t="s">
        <v>786</v>
      </c>
      <c r="AI244" s="273"/>
      <c r="AJ244" s="273"/>
      <c r="AK244" s="273" t="s">
        <v>796</v>
      </c>
      <c r="AL244" s="273" t="s">
        <v>2890</v>
      </c>
      <c r="AM244" s="273" t="s">
        <v>1529</v>
      </c>
      <c r="AN244" s="273" t="s">
        <v>42</v>
      </c>
      <c r="AO244" s="273"/>
      <c r="AP244" s="273"/>
      <c r="AQ244" s="273"/>
      <c r="AR244" s="273"/>
      <c r="AS244" s="273" t="s">
        <v>1806</v>
      </c>
      <c r="AT244" s="274">
        <v>200000</v>
      </c>
      <c r="AU244" s="274">
        <v>0.50600000000000001</v>
      </c>
      <c r="AV244" s="273" t="s">
        <v>2891</v>
      </c>
      <c r="AW244" s="273"/>
      <c r="AX244" s="274">
        <v>5</v>
      </c>
      <c r="AY244" s="273"/>
      <c r="AZ244" s="273" t="s">
        <v>2889</v>
      </c>
      <c r="BA244" s="273" t="s">
        <v>1807</v>
      </c>
      <c r="BB244" s="273"/>
      <c r="BC244" s="273" t="s">
        <v>2891</v>
      </c>
      <c r="BD244" s="273"/>
      <c r="BE244" s="273" t="s">
        <v>2891</v>
      </c>
      <c r="BF244" s="273"/>
      <c r="BG244" s="273"/>
      <c r="BH244" s="273" t="s">
        <v>458</v>
      </c>
      <c r="BI244" s="273" t="s">
        <v>800</v>
      </c>
      <c r="BJ244" s="273" t="s">
        <v>800</v>
      </c>
      <c r="BK244" s="273" t="s">
        <v>801</v>
      </c>
      <c r="BL244" s="273" t="s">
        <v>802</v>
      </c>
      <c r="BM244" s="273" t="s">
        <v>1962</v>
      </c>
      <c r="BN244" s="273"/>
      <c r="BO244" s="273" t="s">
        <v>1932</v>
      </c>
      <c r="BP244" s="273"/>
      <c r="BQ244" s="273"/>
    </row>
    <row r="245" spans="1:69" s="3" customFormat="1" ht="18" customHeight="1">
      <c r="A245" s="273" t="s">
        <v>1797</v>
      </c>
      <c r="B245" s="273" t="s">
        <v>2962</v>
      </c>
      <c r="C245" s="273" t="s">
        <v>2963</v>
      </c>
      <c r="D245" s="273" t="s">
        <v>2957</v>
      </c>
      <c r="E245" s="273" t="s">
        <v>2964</v>
      </c>
      <c r="F245" s="273" t="s">
        <v>1801</v>
      </c>
      <c r="G245" s="273" t="s">
        <v>1506</v>
      </c>
      <c r="H245" s="273" t="s">
        <v>786</v>
      </c>
      <c r="I245" s="274">
        <v>8</v>
      </c>
      <c r="J245" s="273" t="s">
        <v>804</v>
      </c>
      <c r="K245" s="273" t="s">
        <v>1802</v>
      </c>
      <c r="L245" s="274">
        <v>4.5</v>
      </c>
      <c r="M245" s="273" t="s">
        <v>2889</v>
      </c>
      <c r="N245" s="273" t="s">
        <v>788</v>
      </c>
      <c r="O245" s="273"/>
      <c r="P245" s="273"/>
      <c r="Q245" s="273"/>
      <c r="R245" s="273"/>
      <c r="S245" s="273" t="s">
        <v>1487</v>
      </c>
      <c r="T245" s="273"/>
      <c r="U245" s="273" t="s">
        <v>791</v>
      </c>
      <c r="V245" s="274">
        <v>100</v>
      </c>
      <c r="W245" s="273"/>
      <c r="X245" s="273" t="s">
        <v>1463</v>
      </c>
      <c r="Y245" s="273" t="s">
        <v>1464</v>
      </c>
      <c r="Z245" s="273"/>
      <c r="AA245" s="273"/>
      <c r="AB245" s="273"/>
      <c r="AC245" s="273"/>
      <c r="AD245" s="273"/>
      <c r="AE245" s="273"/>
      <c r="AF245" s="273" t="s">
        <v>794</v>
      </c>
      <c r="AG245" s="273" t="s">
        <v>795</v>
      </c>
      <c r="AH245" s="273" t="s">
        <v>786</v>
      </c>
      <c r="AI245" s="273"/>
      <c r="AJ245" s="273"/>
      <c r="AK245" s="273" t="s">
        <v>796</v>
      </c>
      <c r="AL245" s="273" t="s">
        <v>2890</v>
      </c>
      <c r="AM245" s="273" t="s">
        <v>1529</v>
      </c>
      <c r="AN245" s="273" t="s">
        <v>42</v>
      </c>
      <c r="AO245" s="273"/>
      <c r="AP245" s="273"/>
      <c r="AQ245" s="273"/>
      <c r="AR245" s="273"/>
      <c r="AS245" s="273" t="s">
        <v>1806</v>
      </c>
      <c r="AT245" s="274">
        <v>1000000</v>
      </c>
      <c r="AU245" s="274">
        <v>8</v>
      </c>
      <c r="AV245" s="273" t="s">
        <v>2891</v>
      </c>
      <c r="AW245" s="273"/>
      <c r="AX245" s="274">
        <v>4.5</v>
      </c>
      <c r="AY245" s="273"/>
      <c r="AZ245" s="273" t="s">
        <v>2889</v>
      </c>
      <c r="BA245" s="273" t="s">
        <v>1807</v>
      </c>
      <c r="BB245" s="273"/>
      <c r="BC245" s="273" t="s">
        <v>2891</v>
      </c>
      <c r="BD245" s="273"/>
      <c r="BE245" s="273" t="s">
        <v>2891</v>
      </c>
      <c r="BF245" s="273"/>
      <c r="BG245" s="273"/>
      <c r="BH245" s="273" t="s">
        <v>458</v>
      </c>
      <c r="BI245" s="273" t="s">
        <v>800</v>
      </c>
      <c r="BJ245" s="273" t="s">
        <v>800</v>
      </c>
      <c r="BK245" s="273" t="s">
        <v>801</v>
      </c>
      <c r="BL245" s="273" t="s">
        <v>802</v>
      </c>
      <c r="BM245" s="273" t="s">
        <v>1962</v>
      </c>
      <c r="BN245" s="273"/>
      <c r="BO245" s="273" t="s">
        <v>1932</v>
      </c>
      <c r="BP245" s="273"/>
      <c r="BQ245" s="273"/>
    </row>
    <row r="246" spans="1:69" s="3" customFormat="1" ht="18" customHeight="1">
      <c r="A246" s="273" t="s">
        <v>1797</v>
      </c>
      <c r="B246" s="273" t="s">
        <v>2965</v>
      </c>
      <c r="C246" s="273" t="s">
        <v>2966</v>
      </c>
      <c r="D246" s="273" t="s">
        <v>2957</v>
      </c>
      <c r="E246" s="273" t="s">
        <v>2967</v>
      </c>
      <c r="F246" s="273" t="s">
        <v>1801</v>
      </c>
      <c r="G246" s="273" t="s">
        <v>1506</v>
      </c>
      <c r="H246" s="273" t="s">
        <v>786</v>
      </c>
      <c r="I246" s="274">
        <v>0.35</v>
      </c>
      <c r="J246" s="273" t="s">
        <v>11</v>
      </c>
      <c r="K246" s="273" t="s">
        <v>1802</v>
      </c>
      <c r="L246" s="274">
        <v>5.25</v>
      </c>
      <c r="M246" s="273" t="s">
        <v>2889</v>
      </c>
      <c r="N246" s="273" t="s">
        <v>788</v>
      </c>
      <c r="O246" s="273"/>
      <c r="P246" s="273"/>
      <c r="Q246" s="273"/>
      <c r="R246" s="273"/>
      <c r="S246" s="273" t="s">
        <v>1487</v>
      </c>
      <c r="T246" s="273"/>
      <c r="U246" s="273" t="s">
        <v>791</v>
      </c>
      <c r="V246" s="274">
        <v>100</v>
      </c>
      <c r="W246" s="273"/>
      <c r="X246" s="273" t="s">
        <v>1463</v>
      </c>
      <c r="Y246" s="273" t="s">
        <v>1464</v>
      </c>
      <c r="Z246" s="273"/>
      <c r="AA246" s="273"/>
      <c r="AB246" s="273"/>
      <c r="AC246" s="273"/>
      <c r="AD246" s="273"/>
      <c r="AE246" s="273"/>
      <c r="AF246" s="273" t="s">
        <v>794</v>
      </c>
      <c r="AG246" s="273" t="s">
        <v>795</v>
      </c>
      <c r="AH246" s="273" t="s">
        <v>786</v>
      </c>
      <c r="AI246" s="273"/>
      <c r="AJ246" s="273"/>
      <c r="AK246" s="273" t="s">
        <v>796</v>
      </c>
      <c r="AL246" s="273" t="s">
        <v>2890</v>
      </c>
      <c r="AM246" s="273" t="s">
        <v>1529</v>
      </c>
      <c r="AN246" s="273" t="s">
        <v>42</v>
      </c>
      <c r="AO246" s="273"/>
      <c r="AP246" s="273"/>
      <c r="AQ246" s="273"/>
      <c r="AR246" s="273"/>
      <c r="AS246" s="273" t="s">
        <v>1806</v>
      </c>
      <c r="AT246" s="274">
        <v>200000</v>
      </c>
      <c r="AU246" s="274">
        <v>0.35</v>
      </c>
      <c r="AV246" s="273" t="s">
        <v>2891</v>
      </c>
      <c r="AW246" s="273"/>
      <c r="AX246" s="274">
        <v>5.25</v>
      </c>
      <c r="AY246" s="273"/>
      <c r="AZ246" s="273" t="s">
        <v>2889</v>
      </c>
      <c r="BA246" s="273" t="s">
        <v>1807</v>
      </c>
      <c r="BB246" s="273"/>
      <c r="BC246" s="273" t="s">
        <v>2891</v>
      </c>
      <c r="BD246" s="273"/>
      <c r="BE246" s="273" t="s">
        <v>2891</v>
      </c>
      <c r="BF246" s="273"/>
      <c r="BG246" s="273"/>
      <c r="BH246" s="273" t="s">
        <v>458</v>
      </c>
      <c r="BI246" s="273" t="s">
        <v>800</v>
      </c>
      <c r="BJ246" s="273" t="s">
        <v>800</v>
      </c>
      <c r="BK246" s="273" t="s">
        <v>801</v>
      </c>
      <c r="BL246" s="273" t="s">
        <v>802</v>
      </c>
      <c r="BM246" s="273" t="s">
        <v>1962</v>
      </c>
      <c r="BN246" s="273"/>
      <c r="BO246" s="273" t="s">
        <v>1932</v>
      </c>
      <c r="BP246" s="273"/>
      <c r="BQ246" s="273"/>
    </row>
    <row r="247" spans="1:69" s="3" customFormat="1" ht="18" customHeight="1">
      <c r="A247" s="273" t="s">
        <v>1797</v>
      </c>
      <c r="B247" s="273" t="s">
        <v>2968</v>
      </c>
      <c r="C247" s="273" t="s">
        <v>2969</v>
      </c>
      <c r="D247" s="273" t="s">
        <v>2957</v>
      </c>
      <c r="E247" s="273" t="s">
        <v>2970</v>
      </c>
      <c r="F247" s="273" t="s">
        <v>1801</v>
      </c>
      <c r="G247" s="273" t="s">
        <v>1506</v>
      </c>
      <c r="H247" s="273" t="s">
        <v>786</v>
      </c>
      <c r="I247" s="274">
        <v>1</v>
      </c>
      <c r="J247" s="273" t="s">
        <v>11</v>
      </c>
      <c r="K247" s="273" t="s">
        <v>2006</v>
      </c>
      <c r="L247" s="274">
        <v>5.38</v>
      </c>
      <c r="M247" s="273" t="s">
        <v>2929</v>
      </c>
      <c r="N247" s="273" t="s">
        <v>936</v>
      </c>
      <c r="O247" s="273"/>
      <c r="P247" s="273"/>
      <c r="Q247" s="273"/>
      <c r="R247" s="273"/>
      <c r="S247" s="273" t="s">
        <v>1487</v>
      </c>
      <c r="T247" s="273"/>
      <c r="U247" s="273" t="s">
        <v>791</v>
      </c>
      <c r="V247" s="274">
        <v>100</v>
      </c>
      <c r="W247" s="273"/>
      <c r="X247" s="273" t="s">
        <v>1463</v>
      </c>
      <c r="Y247" s="273" t="s">
        <v>1464</v>
      </c>
      <c r="Z247" s="273"/>
      <c r="AA247" s="273"/>
      <c r="AB247" s="273"/>
      <c r="AC247" s="273"/>
      <c r="AD247" s="273"/>
      <c r="AE247" s="273"/>
      <c r="AF247" s="273" t="s">
        <v>794</v>
      </c>
      <c r="AG247" s="273" t="s">
        <v>795</v>
      </c>
      <c r="AH247" s="273" t="s">
        <v>786</v>
      </c>
      <c r="AI247" s="273"/>
      <c r="AJ247" s="273"/>
      <c r="AK247" s="273" t="s">
        <v>796</v>
      </c>
      <c r="AL247" s="273" t="s">
        <v>2930</v>
      </c>
      <c r="AM247" s="273" t="s">
        <v>1529</v>
      </c>
      <c r="AN247" s="273" t="s">
        <v>42</v>
      </c>
      <c r="AO247" s="273"/>
      <c r="AP247" s="273"/>
      <c r="AQ247" s="273"/>
      <c r="AR247" s="273"/>
      <c r="AS247" s="273" t="s">
        <v>1806</v>
      </c>
      <c r="AT247" s="274">
        <v>200000</v>
      </c>
      <c r="AU247" s="274">
        <v>1</v>
      </c>
      <c r="AV247" s="273" t="s">
        <v>2850</v>
      </c>
      <c r="AW247" s="273"/>
      <c r="AX247" s="274">
        <v>5.38</v>
      </c>
      <c r="AY247" s="273"/>
      <c r="AZ247" s="273" t="s">
        <v>2929</v>
      </c>
      <c r="BA247" s="273" t="s">
        <v>1807</v>
      </c>
      <c r="BB247" s="273"/>
      <c r="BC247" s="273" t="s">
        <v>2850</v>
      </c>
      <c r="BD247" s="273"/>
      <c r="BE247" s="273" t="s">
        <v>2850</v>
      </c>
      <c r="BF247" s="273"/>
      <c r="BG247" s="273"/>
      <c r="BH247" s="273" t="s">
        <v>458</v>
      </c>
      <c r="BI247" s="273" t="s">
        <v>800</v>
      </c>
      <c r="BJ247" s="273" t="s">
        <v>800</v>
      </c>
      <c r="BK247" s="273" t="s">
        <v>801</v>
      </c>
      <c r="BL247" s="273" t="s">
        <v>802</v>
      </c>
      <c r="BM247" s="273" t="s">
        <v>1962</v>
      </c>
      <c r="BN247" s="273"/>
      <c r="BO247" s="273" t="s">
        <v>1932</v>
      </c>
      <c r="BP247" s="273"/>
      <c r="BQ247" s="273"/>
    </row>
    <row r="248" spans="1:69" s="3" customFormat="1" ht="18" customHeight="1">
      <c r="A248" s="273" t="s">
        <v>2725</v>
      </c>
      <c r="B248" s="273" t="s">
        <v>2971</v>
      </c>
      <c r="C248" s="273" t="s">
        <v>2972</v>
      </c>
      <c r="D248" s="273" t="s">
        <v>2957</v>
      </c>
      <c r="E248" s="273" t="s">
        <v>2973</v>
      </c>
      <c r="F248" s="273" t="s">
        <v>1505</v>
      </c>
      <c r="G248" s="273" t="s">
        <v>1506</v>
      </c>
      <c r="H248" s="273" t="s">
        <v>786</v>
      </c>
      <c r="I248" s="274">
        <v>5</v>
      </c>
      <c r="J248" s="273" t="s">
        <v>804</v>
      </c>
      <c r="K248" s="273" t="s">
        <v>1802</v>
      </c>
      <c r="L248" s="274">
        <v>4.8499999999999996</v>
      </c>
      <c r="M248" s="273" t="s">
        <v>2029</v>
      </c>
      <c r="N248" s="273" t="s">
        <v>788</v>
      </c>
      <c r="O248" s="273"/>
      <c r="P248" s="273"/>
      <c r="Q248" s="273"/>
      <c r="R248" s="273"/>
      <c r="S248" s="273" t="s">
        <v>2731</v>
      </c>
      <c r="T248" s="273"/>
      <c r="U248" s="273" t="s">
        <v>791</v>
      </c>
      <c r="V248" s="274">
        <v>100</v>
      </c>
      <c r="W248" s="273"/>
      <c r="X248" s="273" t="s">
        <v>828</v>
      </c>
      <c r="Y248" s="273" t="s">
        <v>835</v>
      </c>
      <c r="Z248" s="273"/>
      <c r="AA248" s="273"/>
      <c r="AB248" s="273"/>
      <c r="AC248" s="273"/>
      <c r="AD248" s="273"/>
      <c r="AE248" s="273"/>
      <c r="AF248" s="273" t="s">
        <v>794</v>
      </c>
      <c r="AG248" s="273" t="s">
        <v>795</v>
      </c>
      <c r="AH248" s="273" t="s">
        <v>786</v>
      </c>
      <c r="AI248" s="273" t="s">
        <v>102</v>
      </c>
      <c r="AJ248" s="273"/>
      <c r="AK248" s="273" t="s">
        <v>796</v>
      </c>
      <c r="AL248" s="273" t="s">
        <v>2031</v>
      </c>
      <c r="AM248" s="273" t="s">
        <v>811</v>
      </c>
      <c r="AN248" s="273" t="s">
        <v>42</v>
      </c>
      <c r="AO248" s="273"/>
      <c r="AP248" s="273"/>
      <c r="AQ248" s="273"/>
      <c r="AR248" s="273"/>
      <c r="AS248" s="273" t="s">
        <v>2733</v>
      </c>
      <c r="AT248" s="274">
        <v>1000000</v>
      </c>
      <c r="AU248" s="274">
        <v>5</v>
      </c>
      <c r="AV248" s="273" t="s">
        <v>2856</v>
      </c>
      <c r="AW248" s="273"/>
      <c r="AX248" s="274">
        <v>4.8499999999999996</v>
      </c>
      <c r="AY248" s="273"/>
      <c r="AZ248" s="273" t="s">
        <v>2415</v>
      </c>
      <c r="BA248" s="273" t="s">
        <v>2734</v>
      </c>
      <c r="BB248" s="273" t="s">
        <v>2735</v>
      </c>
      <c r="BC248" s="273" t="s">
        <v>2856</v>
      </c>
      <c r="BD248" s="273"/>
      <c r="BE248" s="273" t="s">
        <v>2856</v>
      </c>
      <c r="BF248" s="273"/>
      <c r="BG248" s="273"/>
      <c r="BH248" s="273" t="s">
        <v>458</v>
      </c>
      <c r="BI248" s="273" t="s">
        <v>800</v>
      </c>
      <c r="BJ248" s="273" t="s">
        <v>800</v>
      </c>
      <c r="BK248" s="273" t="s">
        <v>801</v>
      </c>
      <c r="BL248" s="273" t="s">
        <v>802</v>
      </c>
      <c r="BM248" s="273" t="s">
        <v>803</v>
      </c>
      <c r="BN248" s="273"/>
      <c r="BO248" s="273" t="s">
        <v>1517</v>
      </c>
      <c r="BP248" s="273" t="s">
        <v>2725</v>
      </c>
      <c r="BQ248" s="273"/>
    </row>
    <row r="249" spans="1:69" s="3" customFormat="1" ht="18" customHeight="1">
      <c r="A249" s="273" t="s">
        <v>1797</v>
      </c>
      <c r="B249" s="273" t="s">
        <v>2974</v>
      </c>
      <c r="C249" s="273" t="s">
        <v>2975</v>
      </c>
      <c r="D249" s="273" t="s">
        <v>2976</v>
      </c>
      <c r="E249" s="273" t="s">
        <v>2977</v>
      </c>
      <c r="F249" s="273" t="s">
        <v>1801</v>
      </c>
      <c r="G249" s="273" t="s">
        <v>1506</v>
      </c>
      <c r="H249" s="273" t="s">
        <v>786</v>
      </c>
      <c r="I249" s="274">
        <v>2.5</v>
      </c>
      <c r="J249" s="273" t="s">
        <v>804</v>
      </c>
      <c r="K249" s="273" t="s">
        <v>1802</v>
      </c>
      <c r="L249" s="274">
        <v>4.7699999999999996</v>
      </c>
      <c r="M249" s="273" t="s">
        <v>2730</v>
      </c>
      <c r="N249" s="273" t="s">
        <v>788</v>
      </c>
      <c r="O249" s="273"/>
      <c r="P249" s="273"/>
      <c r="Q249" s="273"/>
      <c r="R249" s="273" t="s">
        <v>789</v>
      </c>
      <c r="S249" s="273" t="s">
        <v>1487</v>
      </c>
      <c r="T249" s="273"/>
      <c r="U249" s="273" t="s">
        <v>791</v>
      </c>
      <c r="V249" s="274">
        <v>100</v>
      </c>
      <c r="W249" s="273"/>
      <c r="X249" s="273" t="s">
        <v>1463</v>
      </c>
      <c r="Y249" s="273" t="s">
        <v>1464</v>
      </c>
      <c r="Z249" s="273"/>
      <c r="AA249" s="273"/>
      <c r="AB249" s="273"/>
      <c r="AC249" s="273"/>
      <c r="AD249" s="273"/>
      <c r="AE249" s="273"/>
      <c r="AF249" s="273" t="s">
        <v>794</v>
      </c>
      <c r="AG249" s="273" t="s">
        <v>795</v>
      </c>
      <c r="AH249" s="273" t="s">
        <v>786</v>
      </c>
      <c r="AI249" s="273"/>
      <c r="AJ249" s="273"/>
      <c r="AK249" s="273" t="s">
        <v>796</v>
      </c>
      <c r="AL249" s="273" t="s">
        <v>2732</v>
      </c>
      <c r="AM249" s="273" t="s">
        <v>1529</v>
      </c>
      <c r="AN249" s="273" t="s">
        <v>42</v>
      </c>
      <c r="AO249" s="273"/>
      <c r="AP249" s="273"/>
      <c r="AQ249" s="273"/>
      <c r="AR249" s="273"/>
      <c r="AS249" s="273" t="s">
        <v>1806</v>
      </c>
      <c r="AT249" s="274">
        <v>1000000</v>
      </c>
      <c r="AU249" s="274">
        <v>2.5</v>
      </c>
      <c r="AV249" s="273" t="s">
        <v>2885</v>
      </c>
      <c r="AW249" s="273"/>
      <c r="AX249" s="274">
        <v>4.7699999999999996</v>
      </c>
      <c r="AY249" s="273"/>
      <c r="AZ249" s="273" t="s">
        <v>2730</v>
      </c>
      <c r="BA249" s="273" t="s">
        <v>1807</v>
      </c>
      <c r="BB249" s="273"/>
      <c r="BC249" s="273" t="s">
        <v>2885</v>
      </c>
      <c r="BD249" s="273"/>
      <c r="BE249" s="273" t="s">
        <v>2885</v>
      </c>
      <c r="BF249" s="273"/>
      <c r="BG249" s="273"/>
      <c r="BH249" s="273" t="s">
        <v>458</v>
      </c>
      <c r="BI249" s="273" t="s">
        <v>800</v>
      </c>
      <c r="BJ249" s="273" t="s">
        <v>800</v>
      </c>
      <c r="BK249" s="273" t="s">
        <v>801</v>
      </c>
      <c r="BL249" s="273" t="s">
        <v>802</v>
      </c>
      <c r="BM249" s="273" t="s">
        <v>1962</v>
      </c>
      <c r="BN249" s="273"/>
      <c r="BO249" s="273" t="s">
        <v>1932</v>
      </c>
      <c r="BP249" s="273"/>
      <c r="BQ249" s="273"/>
    </row>
    <row r="250" spans="1:69" s="3" customFormat="1" ht="18" customHeight="1">
      <c r="A250" s="273" t="s">
        <v>1797</v>
      </c>
      <c r="B250" s="273" t="s">
        <v>2978</v>
      </c>
      <c r="C250" s="273" t="s">
        <v>2979</v>
      </c>
      <c r="D250" s="273" t="s">
        <v>2976</v>
      </c>
      <c r="E250" s="273" t="s">
        <v>2980</v>
      </c>
      <c r="F250" s="273" t="s">
        <v>1801</v>
      </c>
      <c r="G250" s="273" t="s">
        <v>1506</v>
      </c>
      <c r="H250" s="273" t="s">
        <v>786</v>
      </c>
      <c r="I250" s="274">
        <v>0.58599999999999997</v>
      </c>
      <c r="J250" s="273" t="s">
        <v>11</v>
      </c>
      <c r="K250" s="273" t="s">
        <v>1802</v>
      </c>
      <c r="L250" s="274">
        <v>5.2</v>
      </c>
      <c r="M250" s="273" t="s">
        <v>2029</v>
      </c>
      <c r="N250" s="273" t="s">
        <v>788</v>
      </c>
      <c r="O250" s="273"/>
      <c r="P250" s="273"/>
      <c r="Q250" s="273"/>
      <c r="R250" s="273"/>
      <c r="S250" s="273" t="s">
        <v>1487</v>
      </c>
      <c r="T250" s="273"/>
      <c r="U250" s="273" t="s">
        <v>791</v>
      </c>
      <c r="V250" s="273"/>
      <c r="W250" s="273"/>
      <c r="X250" s="273" t="s">
        <v>1463</v>
      </c>
      <c r="Y250" s="273" t="s">
        <v>1464</v>
      </c>
      <c r="Z250" s="273"/>
      <c r="AA250" s="273"/>
      <c r="AB250" s="273"/>
      <c r="AC250" s="273"/>
      <c r="AD250" s="273"/>
      <c r="AE250" s="273"/>
      <c r="AF250" s="273" t="s">
        <v>794</v>
      </c>
      <c r="AG250" s="273" t="s">
        <v>795</v>
      </c>
      <c r="AH250" s="273" t="s">
        <v>786</v>
      </c>
      <c r="AI250" s="273"/>
      <c r="AJ250" s="273"/>
      <c r="AK250" s="273" t="s">
        <v>796</v>
      </c>
      <c r="AL250" s="273" t="s">
        <v>2031</v>
      </c>
      <c r="AM250" s="273" t="s">
        <v>1529</v>
      </c>
      <c r="AN250" s="273" t="s">
        <v>42</v>
      </c>
      <c r="AO250" s="273"/>
      <c r="AP250" s="273"/>
      <c r="AQ250" s="273"/>
      <c r="AR250" s="273"/>
      <c r="AS250" s="273" t="s">
        <v>1806</v>
      </c>
      <c r="AT250" s="274">
        <v>200000</v>
      </c>
      <c r="AU250" s="274">
        <v>0.58599999999999997</v>
      </c>
      <c r="AV250" s="273" t="s">
        <v>2856</v>
      </c>
      <c r="AW250" s="273"/>
      <c r="AX250" s="274">
        <v>5.2</v>
      </c>
      <c r="AY250" s="273"/>
      <c r="AZ250" s="273" t="s">
        <v>2029</v>
      </c>
      <c r="BA250" s="273" t="s">
        <v>1807</v>
      </c>
      <c r="BB250" s="273"/>
      <c r="BC250" s="273" t="s">
        <v>2856</v>
      </c>
      <c r="BD250" s="273"/>
      <c r="BE250" s="273" t="s">
        <v>2856</v>
      </c>
      <c r="BF250" s="273"/>
      <c r="BG250" s="273"/>
      <c r="BH250" s="273" t="s">
        <v>458</v>
      </c>
      <c r="BI250" s="273" t="s">
        <v>800</v>
      </c>
      <c r="BJ250" s="273" t="s">
        <v>800</v>
      </c>
      <c r="BK250" s="273" t="s">
        <v>801</v>
      </c>
      <c r="BL250" s="273" t="s">
        <v>802</v>
      </c>
      <c r="BM250" s="273" t="s">
        <v>1962</v>
      </c>
      <c r="BN250" s="273"/>
      <c r="BO250" s="273" t="s">
        <v>1932</v>
      </c>
      <c r="BP250" s="273"/>
      <c r="BQ250" s="273"/>
    </row>
    <row r="251" spans="1:69" s="3" customFormat="1" ht="18" customHeight="1">
      <c r="A251" s="273" t="s">
        <v>1797</v>
      </c>
      <c r="B251" s="273" t="s">
        <v>2981</v>
      </c>
      <c r="C251" s="273" t="s">
        <v>2982</v>
      </c>
      <c r="D251" s="273" t="s">
        <v>2976</v>
      </c>
      <c r="E251" s="273" t="s">
        <v>2983</v>
      </c>
      <c r="F251" s="273" t="s">
        <v>1801</v>
      </c>
      <c r="G251" s="273" t="s">
        <v>1506</v>
      </c>
      <c r="H251" s="273" t="s">
        <v>786</v>
      </c>
      <c r="I251" s="274">
        <v>0.45</v>
      </c>
      <c r="J251" s="273" t="s">
        <v>11</v>
      </c>
      <c r="K251" s="273" t="s">
        <v>1802</v>
      </c>
      <c r="L251" s="274">
        <v>5</v>
      </c>
      <c r="M251" s="273" t="s">
        <v>2029</v>
      </c>
      <c r="N251" s="273" t="s">
        <v>788</v>
      </c>
      <c r="O251" s="273"/>
      <c r="P251" s="273"/>
      <c r="Q251" s="273"/>
      <c r="R251" s="273"/>
      <c r="S251" s="273" t="s">
        <v>1487</v>
      </c>
      <c r="T251" s="273"/>
      <c r="U251" s="273" t="s">
        <v>791</v>
      </c>
      <c r="V251" s="274">
        <v>100</v>
      </c>
      <c r="W251" s="273"/>
      <c r="X251" s="273" t="s">
        <v>1463</v>
      </c>
      <c r="Y251" s="273" t="s">
        <v>1464</v>
      </c>
      <c r="Z251" s="273"/>
      <c r="AA251" s="273"/>
      <c r="AB251" s="273"/>
      <c r="AC251" s="273"/>
      <c r="AD251" s="273"/>
      <c r="AE251" s="273"/>
      <c r="AF251" s="273" t="s">
        <v>794</v>
      </c>
      <c r="AG251" s="273" t="s">
        <v>795</v>
      </c>
      <c r="AH251" s="273" t="s">
        <v>786</v>
      </c>
      <c r="AI251" s="273"/>
      <c r="AJ251" s="273"/>
      <c r="AK251" s="273" t="s">
        <v>796</v>
      </c>
      <c r="AL251" s="273" t="s">
        <v>2031</v>
      </c>
      <c r="AM251" s="273" t="s">
        <v>1529</v>
      </c>
      <c r="AN251" s="273" t="s">
        <v>42</v>
      </c>
      <c r="AO251" s="273"/>
      <c r="AP251" s="273"/>
      <c r="AQ251" s="273"/>
      <c r="AR251" s="273"/>
      <c r="AS251" s="273" t="s">
        <v>1806</v>
      </c>
      <c r="AT251" s="274">
        <v>200000</v>
      </c>
      <c r="AU251" s="274">
        <v>0.45</v>
      </c>
      <c r="AV251" s="273" t="s">
        <v>2856</v>
      </c>
      <c r="AW251" s="273"/>
      <c r="AX251" s="274">
        <v>5</v>
      </c>
      <c r="AY251" s="273"/>
      <c r="AZ251" s="273" t="s">
        <v>2029</v>
      </c>
      <c r="BA251" s="273" t="s">
        <v>1807</v>
      </c>
      <c r="BB251" s="273"/>
      <c r="BC251" s="273" t="s">
        <v>2856</v>
      </c>
      <c r="BD251" s="273"/>
      <c r="BE251" s="273" t="s">
        <v>2856</v>
      </c>
      <c r="BF251" s="273"/>
      <c r="BG251" s="273"/>
      <c r="BH251" s="273" t="s">
        <v>458</v>
      </c>
      <c r="BI251" s="273" t="s">
        <v>800</v>
      </c>
      <c r="BJ251" s="273" t="s">
        <v>800</v>
      </c>
      <c r="BK251" s="273" t="s">
        <v>801</v>
      </c>
      <c r="BL251" s="273" t="s">
        <v>802</v>
      </c>
      <c r="BM251" s="273" t="s">
        <v>1962</v>
      </c>
      <c r="BN251" s="273"/>
      <c r="BO251" s="273" t="s">
        <v>1932</v>
      </c>
      <c r="BP251" s="273"/>
      <c r="BQ251" s="273"/>
    </row>
    <row r="252" spans="1:69" s="3" customFormat="1" ht="18" customHeight="1">
      <c r="A252" s="273" t="s">
        <v>1797</v>
      </c>
      <c r="B252" s="273" t="s">
        <v>2984</v>
      </c>
      <c r="C252" s="273" t="s">
        <v>2985</v>
      </c>
      <c r="D252" s="273" t="s">
        <v>2986</v>
      </c>
      <c r="E252" s="273" t="s">
        <v>2987</v>
      </c>
      <c r="F252" s="273" t="s">
        <v>1801</v>
      </c>
      <c r="G252" s="273" t="s">
        <v>1506</v>
      </c>
      <c r="H252" s="273" t="s">
        <v>786</v>
      </c>
      <c r="I252" s="274">
        <v>0.25</v>
      </c>
      <c r="J252" s="273" t="s">
        <v>11</v>
      </c>
      <c r="K252" s="273" t="s">
        <v>1802</v>
      </c>
      <c r="L252" s="274">
        <v>5.38</v>
      </c>
      <c r="M252" s="273" t="s">
        <v>2730</v>
      </c>
      <c r="N252" s="273" t="s">
        <v>788</v>
      </c>
      <c r="O252" s="273"/>
      <c r="P252" s="273"/>
      <c r="Q252" s="273"/>
      <c r="R252" s="273"/>
      <c r="S252" s="273" t="s">
        <v>1487</v>
      </c>
      <c r="T252" s="273"/>
      <c r="U252" s="273" t="s">
        <v>791</v>
      </c>
      <c r="V252" s="274">
        <v>100</v>
      </c>
      <c r="W252" s="273"/>
      <c r="X252" s="273" t="s">
        <v>1463</v>
      </c>
      <c r="Y252" s="273" t="s">
        <v>1464</v>
      </c>
      <c r="Z252" s="273"/>
      <c r="AA252" s="273"/>
      <c r="AB252" s="273"/>
      <c r="AC252" s="273"/>
      <c r="AD252" s="273"/>
      <c r="AE252" s="273"/>
      <c r="AF252" s="273" t="s">
        <v>794</v>
      </c>
      <c r="AG252" s="273" t="s">
        <v>795</v>
      </c>
      <c r="AH252" s="273" t="s">
        <v>786</v>
      </c>
      <c r="AI252" s="273"/>
      <c r="AJ252" s="273"/>
      <c r="AK252" s="273" t="s">
        <v>796</v>
      </c>
      <c r="AL252" s="273" t="s">
        <v>2732</v>
      </c>
      <c r="AM252" s="273" t="s">
        <v>1529</v>
      </c>
      <c r="AN252" s="273" t="s">
        <v>42</v>
      </c>
      <c r="AO252" s="273"/>
      <c r="AP252" s="273"/>
      <c r="AQ252" s="273"/>
      <c r="AR252" s="273"/>
      <c r="AS252" s="273" t="s">
        <v>1806</v>
      </c>
      <c r="AT252" s="274">
        <v>200000</v>
      </c>
      <c r="AU252" s="274">
        <v>0.25</v>
      </c>
      <c r="AV252" s="273" t="s">
        <v>2885</v>
      </c>
      <c r="AW252" s="273"/>
      <c r="AX252" s="274">
        <v>5.38</v>
      </c>
      <c r="AY252" s="273"/>
      <c r="AZ252" s="273" t="s">
        <v>2730</v>
      </c>
      <c r="BA252" s="273" t="s">
        <v>1807</v>
      </c>
      <c r="BB252" s="273"/>
      <c r="BC252" s="273" t="s">
        <v>2885</v>
      </c>
      <c r="BD252" s="273"/>
      <c r="BE252" s="273" t="s">
        <v>2885</v>
      </c>
      <c r="BF252" s="273"/>
      <c r="BG252" s="273"/>
      <c r="BH252" s="273" t="s">
        <v>458</v>
      </c>
      <c r="BI252" s="273" t="s">
        <v>800</v>
      </c>
      <c r="BJ252" s="273" t="s">
        <v>800</v>
      </c>
      <c r="BK252" s="273" t="s">
        <v>801</v>
      </c>
      <c r="BL252" s="273" t="s">
        <v>802</v>
      </c>
      <c r="BM252" s="273" t="s">
        <v>1962</v>
      </c>
      <c r="BN252" s="273"/>
      <c r="BO252" s="273" t="s">
        <v>1932</v>
      </c>
      <c r="BP252" s="273"/>
      <c r="BQ252" s="273"/>
    </row>
    <row r="253" spans="1:69" s="3" customFormat="1" ht="18" customHeight="1">
      <c r="A253" s="273" t="s">
        <v>1797</v>
      </c>
      <c r="B253" s="273" t="s">
        <v>2988</v>
      </c>
      <c r="C253" s="273" t="s">
        <v>2989</v>
      </c>
      <c r="D253" s="273" t="s">
        <v>2986</v>
      </c>
      <c r="E253" s="273" t="s">
        <v>2990</v>
      </c>
      <c r="F253" s="273" t="s">
        <v>1801</v>
      </c>
      <c r="G253" s="273" t="s">
        <v>1506</v>
      </c>
      <c r="H253" s="273" t="s">
        <v>786</v>
      </c>
      <c r="I253" s="274">
        <v>10</v>
      </c>
      <c r="J253" s="273" t="s">
        <v>804</v>
      </c>
      <c r="K253" s="273" t="s">
        <v>1802</v>
      </c>
      <c r="L253" s="274">
        <v>4.74</v>
      </c>
      <c r="M253" s="273" t="s">
        <v>2991</v>
      </c>
      <c r="N253" s="273" t="s">
        <v>788</v>
      </c>
      <c r="O253" s="273"/>
      <c r="P253" s="273"/>
      <c r="Q253" s="273"/>
      <c r="R253" s="273" t="s">
        <v>789</v>
      </c>
      <c r="S253" s="273" t="s">
        <v>1487</v>
      </c>
      <c r="T253" s="273"/>
      <c r="U253" s="273" t="s">
        <v>791</v>
      </c>
      <c r="V253" s="274">
        <v>100</v>
      </c>
      <c r="W253" s="273"/>
      <c r="X253" s="273" t="s">
        <v>1463</v>
      </c>
      <c r="Y253" s="273" t="s">
        <v>1464</v>
      </c>
      <c r="Z253" s="273"/>
      <c r="AA253" s="273"/>
      <c r="AB253" s="273"/>
      <c r="AC253" s="273"/>
      <c r="AD253" s="273"/>
      <c r="AE253" s="273"/>
      <c r="AF253" s="273" t="s">
        <v>794</v>
      </c>
      <c r="AG253" s="273" t="s">
        <v>795</v>
      </c>
      <c r="AH253" s="273" t="s">
        <v>786</v>
      </c>
      <c r="AI253" s="273"/>
      <c r="AJ253" s="273"/>
      <c r="AK253" s="273" t="s">
        <v>796</v>
      </c>
      <c r="AL253" s="273" t="s">
        <v>2992</v>
      </c>
      <c r="AM253" s="273" t="s">
        <v>1529</v>
      </c>
      <c r="AN253" s="273" t="s">
        <v>42</v>
      </c>
      <c r="AO253" s="273"/>
      <c r="AP253" s="273"/>
      <c r="AQ253" s="273"/>
      <c r="AR253" s="273"/>
      <c r="AS253" s="273" t="s">
        <v>1806</v>
      </c>
      <c r="AT253" s="274">
        <v>1000000</v>
      </c>
      <c r="AU253" s="274">
        <v>10</v>
      </c>
      <c r="AV253" s="273" t="s">
        <v>2894</v>
      </c>
      <c r="AW253" s="273"/>
      <c r="AX253" s="274">
        <v>4.74</v>
      </c>
      <c r="AY253" s="273"/>
      <c r="AZ253" s="273" t="s">
        <v>2991</v>
      </c>
      <c r="BA253" s="273" t="s">
        <v>1807</v>
      </c>
      <c r="BB253" s="273"/>
      <c r="BC253" s="273" t="s">
        <v>2894</v>
      </c>
      <c r="BD253" s="273"/>
      <c r="BE253" s="273" t="s">
        <v>2894</v>
      </c>
      <c r="BF253" s="273"/>
      <c r="BG253" s="273" t="s">
        <v>2993</v>
      </c>
      <c r="BH253" s="273" t="s">
        <v>2993</v>
      </c>
      <c r="BI253" s="273" t="s">
        <v>800</v>
      </c>
      <c r="BJ253" s="273" t="s">
        <v>800</v>
      </c>
      <c r="BK253" s="273" t="s">
        <v>801</v>
      </c>
      <c r="BL253" s="273" t="s">
        <v>802</v>
      </c>
      <c r="BM253" s="273" t="s">
        <v>1962</v>
      </c>
      <c r="BN253" s="273"/>
      <c r="BO253" s="273" t="s">
        <v>1932</v>
      </c>
      <c r="BP253" s="273"/>
      <c r="BQ253" s="273"/>
    </row>
    <row r="254" spans="1:69" s="3" customFormat="1" ht="18" customHeight="1">
      <c r="A254" s="273" t="s">
        <v>2994</v>
      </c>
      <c r="B254" s="273" t="s">
        <v>2995</v>
      </c>
      <c r="C254" s="273" t="s">
        <v>2996</v>
      </c>
      <c r="D254" s="273" t="s">
        <v>2986</v>
      </c>
      <c r="E254" s="273" t="s">
        <v>2997</v>
      </c>
      <c r="F254" s="273" t="s">
        <v>786</v>
      </c>
      <c r="G254" s="273" t="s">
        <v>786</v>
      </c>
      <c r="H254" s="273" t="s">
        <v>786</v>
      </c>
      <c r="I254" s="274">
        <v>0.6</v>
      </c>
      <c r="J254" s="273" t="s">
        <v>849</v>
      </c>
      <c r="K254" s="273" t="s">
        <v>1872</v>
      </c>
      <c r="L254" s="274">
        <v>5.5</v>
      </c>
      <c r="M254" s="273" t="s">
        <v>2929</v>
      </c>
      <c r="N254" s="273" t="s">
        <v>936</v>
      </c>
      <c r="O254" s="273"/>
      <c r="P254" s="273" t="s">
        <v>2569</v>
      </c>
      <c r="Q254" s="273"/>
      <c r="R254" s="273" t="s">
        <v>789</v>
      </c>
      <c r="S254" s="273" t="s">
        <v>790</v>
      </c>
      <c r="T254" s="273"/>
      <c r="U254" s="273" t="s">
        <v>791</v>
      </c>
      <c r="V254" s="273"/>
      <c r="W254" s="273"/>
      <c r="X254" s="273" t="s">
        <v>1669</v>
      </c>
      <c r="Y254" s="273" t="s">
        <v>2605</v>
      </c>
      <c r="Z254" s="273" t="s">
        <v>2998</v>
      </c>
      <c r="AA254" s="273"/>
      <c r="AB254" s="273"/>
      <c r="AC254" s="273"/>
      <c r="AD254" s="273"/>
      <c r="AE254" s="273" t="s">
        <v>2999</v>
      </c>
      <c r="AF254" s="273" t="s">
        <v>794</v>
      </c>
      <c r="AG254" s="273" t="s">
        <v>807</v>
      </c>
      <c r="AH254" s="273" t="s">
        <v>786</v>
      </c>
      <c r="AI254" s="273" t="s">
        <v>104</v>
      </c>
      <c r="AJ254" s="273"/>
      <c r="AK254" s="273" t="s">
        <v>808</v>
      </c>
      <c r="AL254" s="273" t="s">
        <v>2930</v>
      </c>
      <c r="AM254" s="273" t="s">
        <v>797</v>
      </c>
      <c r="AN254" s="273" t="s">
        <v>43</v>
      </c>
      <c r="AO254" s="273"/>
      <c r="AP254" s="273"/>
      <c r="AQ254" s="273"/>
      <c r="AR254" s="273" t="s">
        <v>3000</v>
      </c>
      <c r="AS254" s="273" t="s">
        <v>3001</v>
      </c>
      <c r="AT254" s="274">
        <v>1000</v>
      </c>
      <c r="AU254" s="274">
        <v>0.6</v>
      </c>
      <c r="AV254" s="273" t="s">
        <v>2846</v>
      </c>
      <c r="AW254" s="273"/>
      <c r="AX254" s="274">
        <v>5.5</v>
      </c>
      <c r="AY254" s="273"/>
      <c r="AZ254" s="273" t="s">
        <v>2929</v>
      </c>
      <c r="BA254" s="273" t="s">
        <v>3002</v>
      </c>
      <c r="BB254" s="273" t="s">
        <v>2994</v>
      </c>
      <c r="BC254" s="273" t="s">
        <v>2846</v>
      </c>
      <c r="BD254" s="273" t="s">
        <v>2569</v>
      </c>
      <c r="BE254" s="273" t="s">
        <v>2846</v>
      </c>
      <c r="BF254" s="273"/>
      <c r="BG254" s="273" t="s">
        <v>3003</v>
      </c>
      <c r="BH254" s="273" t="s">
        <v>3004</v>
      </c>
      <c r="BI254" s="273" t="s">
        <v>800</v>
      </c>
      <c r="BJ254" s="273" t="s">
        <v>800</v>
      </c>
      <c r="BK254" s="273" t="s">
        <v>801</v>
      </c>
      <c r="BL254" s="273" t="s">
        <v>802</v>
      </c>
      <c r="BM254" s="273" t="s">
        <v>803</v>
      </c>
      <c r="BN254" s="273"/>
      <c r="BO254" s="273" t="s">
        <v>1932</v>
      </c>
      <c r="BP254" s="273"/>
      <c r="BQ254" s="273"/>
    </row>
    <row r="255" spans="1:69" s="3" customFormat="1" ht="18" customHeight="1">
      <c r="A255" s="273" t="s">
        <v>1797</v>
      </c>
      <c r="B255" s="273" t="s">
        <v>3005</v>
      </c>
      <c r="C255" s="273" t="s">
        <v>3006</v>
      </c>
      <c r="D255" s="273" t="s">
        <v>3007</v>
      </c>
      <c r="E255" s="273" t="s">
        <v>3008</v>
      </c>
      <c r="F255" s="273" t="s">
        <v>1801</v>
      </c>
      <c r="G255" s="273" t="s">
        <v>1506</v>
      </c>
      <c r="H255" s="273" t="s">
        <v>786</v>
      </c>
      <c r="I255" s="274">
        <v>0.25</v>
      </c>
      <c r="J255" s="273" t="s">
        <v>11</v>
      </c>
      <c r="K255" s="273" t="s">
        <v>2433</v>
      </c>
      <c r="L255" s="274">
        <v>5.35</v>
      </c>
      <c r="M255" s="273" t="s">
        <v>2991</v>
      </c>
      <c r="N255" s="273" t="s">
        <v>788</v>
      </c>
      <c r="O255" s="273"/>
      <c r="P255" s="273"/>
      <c r="Q255" s="273"/>
      <c r="R255" s="273"/>
      <c r="S255" s="273" t="s">
        <v>1487</v>
      </c>
      <c r="T255" s="273"/>
      <c r="U255" s="273" t="s">
        <v>791</v>
      </c>
      <c r="V255" s="274">
        <v>100</v>
      </c>
      <c r="W255" s="273"/>
      <c r="X255" s="273" t="s">
        <v>1463</v>
      </c>
      <c r="Y255" s="273" t="s">
        <v>1464</v>
      </c>
      <c r="Z255" s="273"/>
      <c r="AA255" s="273"/>
      <c r="AB255" s="273"/>
      <c r="AC255" s="273"/>
      <c r="AD255" s="273"/>
      <c r="AE255" s="273"/>
      <c r="AF255" s="273" t="s">
        <v>794</v>
      </c>
      <c r="AG255" s="273" t="s">
        <v>795</v>
      </c>
      <c r="AH255" s="273" t="s">
        <v>786</v>
      </c>
      <c r="AI255" s="273"/>
      <c r="AJ255" s="273"/>
      <c r="AK255" s="273" t="s">
        <v>796</v>
      </c>
      <c r="AL255" s="273" t="s">
        <v>2992</v>
      </c>
      <c r="AM255" s="273" t="s">
        <v>1529</v>
      </c>
      <c r="AN255" s="273" t="s">
        <v>42</v>
      </c>
      <c r="AO255" s="273"/>
      <c r="AP255" s="273"/>
      <c r="AQ255" s="273"/>
      <c r="AR255" s="273"/>
      <c r="AS255" s="273" t="s">
        <v>1806</v>
      </c>
      <c r="AT255" s="274">
        <v>200000</v>
      </c>
      <c r="AU255" s="274">
        <v>0.25</v>
      </c>
      <c r="AV255" s="273" t="s">
        <v>2905</v>
      </c>
      <c r="AW255" s="273"/>
      <c r="AX255" s="274">
        <v>5.35</v>
      </c>
      <c r="AY255" s="273"/>
      <c r="AZ255" s="273" t="s">
        <v>2991</v>
      </c>
      <c r="BA255" s="273" t="s">
        <v>1807</v>
      </c>
      <c r="BB255" s="273"/>
      <c r="BC255" s="273" t="s">
        <v>2905</v>
      </c>
      <c r="BD255" s="273"/>
      <c r="BE255" s="273" t="s">
        <v>2905</v>
      </c>
      <c r="BF255" s="273"/>
      <c r="BG255" s="273"/>
      <c r="BH255" s="273" t="s">
        <v>458</v>
      </c>
      <c r="BI255" s="273" t="s">
        <v>800</v>
      </c>
      <c r="BJ255" s="273" t="s">
        <v>800</v>
      </c>
      <c r="BK255" s="273" t="s">
        <v>801</v>
      </c>
      <c r="BL255" s="273" t="s">
        <v>802</v>
      </c>
      <c r="BM255" s="273" t="s">
        <v>1962</v>
      </c>
      <c r="BN255" s="273"/>
      <c r="BO255" s="273" t="s">
        <v>1932</v>
      </c>
      <c r="BP255" s="273"/>
      <c r="BQ255" s="273"/>
    </row>
    <row r="256" spans="1:69" s="3" customFormat="1" ht="18" customHeight="1">
      <c r="A256" s="273" t="s">
        <v>1797</v>
      </c>
      <c r="B256" s="273" t="s">
        <v>3009</v>
      </c>
      <c r="C256" s="273" t="s">
        <v>3010</v>
      </c>
      <c r="D256" s="273" t="s">
        <v>3007</v>
      </c>
      <c r="E256" s="273" t="s">
        <v>3011</v>
      </c>
      <c r="F256" s="273" t="s">
        <v>1801</v>
      </c>
      <c r="G256" s="273" t="s">
        <v>1506</v>
      </c>
      <c r="H256" s="273" t="s">
        <v>786</v>
      </c>
      <c r="I256" s="274">
        <v>2</v>
      </c>
      <c r="J256" s="273" t="s">
        <v>804</v>
      </c>
      <c r="K256" s="273" t="s">
        <v>2006</v>
      </c>
      <c r="L256" s="274">
        <v>4.6500000000000004</v>
      </c>
      <c r="M256" s="273" t="s">
        <v>3012</v>
      </c>
      <c r="N256" s="273" t="s">
        <v>788</v>
      </c>
      <c r="O256" s="273"/>
      <c r="P256" s="273"/>
      <c r="Q256" s="273"/>
      <c r="R256" s="273" t="s">
        <v>789</v>
      </c>
      <c r="S256" s="273" t="s">
        <v>1487</v>
      </c>
      <c r="T256" s="273"/>
      <c r="U256" s="273" t="s">
        <v>791</v>
      </c>
      <c r="V256" s="274">
        <v>100</v>
      </c>
      <c r="W256" s="273"/>
      <c r="X256" s="273" t="s">
        <v>1463</v>
      </c>
      <c r="Y256" s="273" t="s">
        <v>1464</v>
      </c>
      <c r="Z256" s="273"/>
      <c r="AA256" s="273"/>
      <c r="AB256" s="273"/>
      <c r="AC256" s="273"/>
      <c r="AD256" s="273"/>
      <c r="AE256" s="273"/>
      <c r="AF256" s="273" t="s">
        <v>794</v>
      </c>
      <c r="AG256" s="273" t="s">
        <v>795</v>
      </c>
      <c r="AH256" s="273" t="s">
        <v>786</v>
      </c>
      <c r="AI256" s="273"/>
      <c r="AJ256" s="273"/>
      <c r="AK256" s="273" t="s">
        <v>796</v>
      </c>
      <c r="AL256" s="273" t="s">
        <v>3013</v>
      </c>
      <c r="AM256" s="273" t="s">
        <v>1529</v>
      </c>
      <c r="AN256" s="273" t="s">
        <v>42</v>
      </c>
      <c r="AO256" s="273"/>
      <c r="AP256" s="273"/>
      <c r="AQ256" s="273"/>
      <c r="AR256" s="273"/>
      <c r="AS256" s="273" t="s">
        <v>1806</v>
      </c>
      <c r="AT256" s="274">
        <v>1000000</v>
      </c>
      <c r="AU256" s="274">
        <v>2</v>
      </c>
      <c r="AV256" s="273" t="s">
        <v>2905</v>
      </c>
      <c r="AW256" s="273"/>
      <c r="AX256" s="274">
        <v>4.6500000000000004</v>
      </c>
      <c r="AY256" s="273"/>
      <c r="AZ256" s="273" t="s">
        <v>3012</v>
      </c>
      <c r="BA256" s="273" t="s">
        <v>1807</v>
      </c>
      <c r="BB256" s="273"/>
      <c r="BC256" s="273" t="s">
        <v>2905</v>
      </c>
      <c r="BD256" s="273"/>
      <c r="BE256" s="273" t="s">
        <v>2905</v>
      </c>
      <c r="BF256" s="273"/>
      <c r="BG256" s="273"/>
      <c r="BH256" s="273" t="s">
        <v>458</v>
      </c>
      <c r="BI256" s="273" t="s">
        <v>800</v>
      </c>
      <c r="BJ256" s="273" t="s">
        <v>800</v>
      </c>
      <c r="BK256" s="273" t="s">
        <v>801</v>
      </c>
      <c r="BL256" s="273" t="s">
        <v>802</v>
      </c>
      <c r="BM256" s="273" t="s">
        <v>1962</v>
      </c>
      <c r="BN256" s="273"/>
      <c r="BO256" s="273" t="s">
        <v>1932</v>
      </c>
      <c r="BP256" s="273"/>
      <c r="BQ256" s="273"/>
    </row>
    <row r="257" spans="1:69" s="3" customFormat="1" ht="18" customHeight="1">
      <c r="A257" s="273" t="s">
        <v>1797</v>
      </c>
      <c r="B257" s="273" t="s">
        <v>3014</v>
      </c>
      <c r="C257" s="273" t="s">
        <v>3015</v>
      </c>
      <c r="D257" s="273" t="s">
        <v>3007</v>
      </c>
      <c r="E257" s="273" t="s">
        <v>3016</v>
      </c>
      <c r="F257" s="273" t="s">
        <v>1801</v>
      </c>
      <c r="G257" s="273" t="s">
        <v>1506</v>
      </c>
      <c r="H257" s="273" t="s">
        <v>786</v>
      </c>
      <c r="I257" s="274">
        <v>0.35</v>
      </c>
      <c r="J257" s="273" t="s">
        <v>11</v>
      </c>
      <c r="K257" s="273" t="s">
        <v>2433</v>
      </c>
      <c r="L257" s="274">
        <v>4.9000000000000004</v>
      </c>
      <c r="M257" s="273" t="s">
        <v>2991</v>
      </c>
      <c r="N257" s="273" t="s">
        <v>788</v>
      </c>
      <c r="O257" s="273"/>
      <c r="P257" s="273"/>
      <c r="Q257" s="273"/>
      <c r="R257" s="273"/>
      <c r="S257" s="273" t="s">
        <v>1487</v>
      </c>
      <c r="T257" s="273"/>
      <c r="U257" s="273" t="s">
        <v>791</v>
      </c>
      <c r="V257" s="273"/>
      <c r="W257" s="273"/>
      <c r="X257" s="273" t="s">
        <v>1463</v>
      </c>
      <c r="Y257" s="273" t="s">
        <v>1464</v>
      </c>
      <c r="Z257" s="273"/>
      <c r="AA257" s="273"/>
      <c r="AB257" s="273"/>
      <c r="AC257" s="273"/>
      <c r="AD257" s="273"/>
      <c r="AE257" s="273"/>
      <c r="AF257" s="273" t="s">
        <v>794</v>
      </c>
      <c r="AG257" s="273" t="s">
        <v>795</v>
      </c>
      <c r="AH257" s="273" t="s">
        <v>786</v>
      </c>
      <c r="AI257" s="273"/>
      <c r="AJ257" s="273"/>
      <c r="AK257" s="273" t="s">
        <v>796</v>
      </c>
      <c r="AL257" s="273" t="s">
        <v>2992</v>
      </c>
      <c r="AM257" s="273" t="s">
        <v>1529</v>
      </c>
      <c r="AN257" s="273" t="s">
        <v>42</v>
      </c>
      <c r="AO257" s="273"/>
      <c r="AP257" s="273"/>
      <c r="AQ257" s="273"/>
      <c r="AR257" s="273"/>
      <c r="AS257" s="273" t="s">
        <v>1806</v>
      </c>
      <c r="AT257" s="274">
        <v>200000</v>
      </c>
      <c r="AU257" s="274">
        <v>0.35</v>
      </c>
      <c r="AV257" s="273" t="s">
        <v>2905</v>
      </c>
      <c r="AW257" s="273"/>
      <c r="AX257" s="274">
        <v>4.9000000000000004</v>
      </c>
      <c r="AY257" s="273"/>
      <c r="AZ257" s="273" t="s">
        <v>2991</v>
      </c>
      <c r="BA257" s="273" t="s">
        <v>1807</v>
      </c>
      <c r="BB257" s="273"/>
      <c r="BC257" s="273" t="s">
        <v>2905</v>
      </c>
      <c r="BD257" s="273"/>
      <c r="BE257" s="273" t="s">
        <v>2905</v>
      </c>
      <c r="BF257" s="273"/>
      <c r="BG257" s="273"/>
      <c r="BH257" s="273" t="s">
        <v>458</v>
      </c>
      <c r="BI257" s="273" t="s">
        <v>800</v>
      </c>
      <c r="BJ257" s="273" t="s">
        <v>800</v>
      </c>
      <c r="BK257" s="273" t="s">
        <v>801</v>
      </c>
      <c r="BL257" s="273" t="s">
        <v>802</v>
      </c>
      <c r="BM257" s="273" t="s">
        <v>1962</v>
      </c>
      <c r="BN257" s="273"/>
      <c r="BO257" s="273" t="s">
        <v>1932</v>
      </c>
      <c r="BP257" s="273"/>
      <c r="BQ257" s="273"/>
    </row>
    <row r="258" spans="1:69" s="3" customFormat="1" ht="18" customHeight="1">
      <c r="A258" s="273" t="s">
        <v>1797</v>
      </c>
      <c r="B258" s="273" t="s">
        <v>3017</v>
      </c>
      <c r="C258" s="273" t="s">
        <v>3018</v>
      </c>
      <c r="D258" s="273" t="s">
        <v>3007</v>
      </c>
      <c r="E258" s="273" t="s">
        <v>3019</v>
      </c>
      <c r="F258" s="273" t="s">
        <v>1801</v>
      </c>
      <c r="G258" s="273" t="s">
        <v>1506</v>
      </c>
      <c r="H258" s="273" t="s">
        <v>786</v>
      </c>
      <c r="I258" s="274">
        <v>0.8</v>
      </c>
      <c r="J258" s="273" t="s">
        <v>11</v>
      </c>
      <c r="K258" s="273" t="s">
        <v>1802</v>
      </c>
      <c r="L258" s="274">
        <v>4.9000000000000004</v>
      </c>
      <c r="M258" s="273" t="s">
        <v>2730</v>
      </c>
      <c r="N258" s="273" t="s">
        <v>788</v>
      </c>
      <c r="O258" s="273"/>
      <c r="P258" s="273"/>
      <c r="Q258" s="273"/>
      <c r="R258" s="273"/>
      <c r="S258" s="273" t="s">
        <v>1487</v>
      </c>
      <c r="T258" s="273"/>
      <c r="U258" s="273" t="s">
        <v>791</v>
      </c>
      <c r="V258" s="274">
        <v>100</v>
      </c>
      <c r="W258" s="273"/>
      <c r="X258" s="273" t="s">
        <v>1463</v>
      </c>
      <c r="Y258" s="273" t="s">
        <v>1464</v>
      </c>
      <c r="Z258" s="273"/>
      <c r="AA258" s="273"/>
      <c r="AB258" s="273"/>
      <c r="AC258" s="273"/>
      <c r="AD258" s="273"/>
      <c r="AE258" s="273"/>
      <c r="AF258" s="273" t="s">
        <v>794</v>
      </c>
      <c r="AG258" s="273" t="s">
        <v>795</v>
      </c>
      <c r="AH258" s="273" t="s">
        <v>786</v>
      </c>
      <c r="AI258" s="273"/>
      <c r="AJ258" s="273"/>
      <c r="AK258" s="273" t="s">
        <v>796</v>
      </c>
      <c r="AL258" s="273" t="s">
        <v>2732</v>
      </c>
      <c r="AM258" s="273" t="s">
        <v>1529</v>
      </c>
      <c r="AN258" s="273" t="s">
        <v>42</v>
      </c>
      <c r="AO258" s="273"/>
      <c r="AP258" s="273"/>
      <c r="AQ258" s="273"/>
      <c r="AR258" s="273"/>
      <c r="AS258" s="273" t="s">
        <v>1806</v>
      </c>
      <c r="AT258" s="274">
        <v>200000</v>
      </c>
      <c r="AU258" s="274">
        <v>0.8</v>
      </c>
      <c r="AV258" s="273" t="s">
        <v>2885</v>
      </c>
      <c r="AW258" s="273"/>
      <c r="AX258" s="274">
        <v>4.9000000000000004</v>
      </c>
      <c r="AY258" s="273"/>
      <c r="AZ258" s="273" t="s">
        <v>2730</v>
      </c>
      <c r="BA258" s="273" t="s">
        <v>1807</v>
      </c>
      <c r="BB258" s="273"/>
      <c r="BC258" s="273" t="s">
        <v>2885</v>
      </c>
      <c r="BD258" s="273"/>
      <c r="BE258" s="273" t="s">
        <v>2885</v>
      </c>
      <c r="BF258" s="273"/>
      <c r="BG258" s="273"/>
      <c r="BH258" s="273" t="s">
        <v>458</v>
      </c>
      <c r="BI258" s="273" t="s">
        <v>800</v>
      </c>
      <c r="BJ258" s="273" t="s">
        <v>800</v>
      </c>
      <c r="BK258" s="273" t="s">
        <v>801</v>
      </c>
      <c r="BL258" s="273" t="s">
        <v>802</v>
      </c>
      <c r="BM258" s="273" t="s">
        <v>1962</v>
      </c>
      <c r="BN258" s="273"/>
      <c r="BO258" s="273" t="s">
        <v>1932</v>
      </c>
      <c r="BP258" s="273"/>
      <c r="BQ258" s="273"/>
    </row>
    <row r="259" spans="1:69" s="3" customFormat="1" ht="18" customHeight="1">
      <c r="A259" s="273" t="s">
        <v>1797</v>
      </c>
      <c r="B259" s="273" t="s">
        <v>3020</v>
      </c>
      <c r="C259" s="273" t="s">
        <v>3021</v>
      </c>
      <c r="D259" s="273" t="s">
        <v>3022</v>
      </c>
      <c r="E259" s="273" t="s">
        <v>3023</v>
      </c>
      <c r="F259" s="273" t="s">
        <v>1801</v>
      </c>
      <c r="G259" s="273" t="s">
        <v>1506</v>
      </c>
      <c r="H259" s="273" t="s">
        <v>786</v>
      </c>
      <c r="I259" s="274">
        <v>0.25</v>
      </c>
      <c r="J259" s="273" t="s">
        <v>11</v>
      </c>
      <c r="K259" s="273" t="s">
        <v>1802</v>
      </c>
      <c r="L259" s="274">
        <v>5.3</v>
      </c>
      <c r="M259" s="273" t="s">
        <v>2024</v>
      </c>
      <c r="N259" s="273" t="s">
        <v>788</v>
      </c>
      <c r="O259" s="273"/>
      <c r="P259" s="273"/>
      <c r="Q259" s="273"/>
      <c r="R259" s="273"/>
      <c r="S259" s="273" t="s">
        <v>1487</v>
      </c>
      <c r="T259" s="273"/>
      <c r="U259" s="273" t="s">
        <v>791</v>
      </c>
      <c r="V259" s="274">
        <v>100</v>
      </c>
      <c r="W259" s="273"/>
      <c r="X259" s="273" t="s">
        <v>1463</v>
      </c>
      <c r="Y259" s="273" t="s">
        <v>1464</v>
      </c>
      <c r="Z259" s="273"/>
      <c r="AA259" s="273"/>
      <c r="AB259" s="273"/>
      <c r="AC259" s="273"/>
      <c r="AD259" s="273"/>
      <c r="AE259" s="273"/>
      <c r="AF259" s="273" t="s">
        <v>794</v>
      </c>
      <c r="AG259" s="273" t="s">
        <v>795</v>
      </c>
      <c r="AH259" s="273" t="s">
        <v>786</v>
      </c>
      <c r="AI259" s="273"/>
      <c r="AJ259" s="273"/>
      <c r="AK259" s="273" t="s">
        <v>796</v>
      </c>
      <c r="AL259" s="273" t="s">
        <v>2025</v>
      </c>
      <c r="AM259" s="273" t="s">
        <v>1529</v>
      </c>
      <c r="AN259" s="273" t="s">
        <v>42</v>
      </c>
      <c r="AO259" s="273"/>
      <c r="AP259" s="273"/>
      <c r="AQ259" s="273"/>
      <c r="AR259" s="273"/>
      <c r="AS259" s="273" t="s">
        <v>1806</v>
      </c>
      <c r="AT259" s="274">
        <v>200000</v>
      </c>
      <c r="AU259" s="274">
        <v>0.25</v>
      </c>
      <c r="AV259" s="273" t="s">
        <v>2922</v>
      </c>
      <c r="AW259" s="273"/>
      <c r="AX259" s="274">
        <v>5.3</v>
      </c>
      <c r="AY259" s="273"/>
      <c r="AZ259" s="273" t="s">
        <v>2024</v>
      </c>
      <c r="BA259" s="273" t="s">
        <v>1807</v>
      </c>
      <c r="BB259" s="273"/>
      <c r="BC259" s="273" t="s">
        <v>2922</v>
      </c>
      <c r="BD259" s="273"/>
      <c r="BE259" s="273" t="s">
        <v>2922</v>
      </c>
      <c r="BF259" s="273"/>
      <c r="BG259" s="273"/>
      <c r="BH259" s="273" t="s">
        <v>458</v>
      </c>
      <c r="BI259" s="273" t="s">
        <v>800</v>
      </c>
      <c r="BJ259" s="273" t="s">
        <v>800</v>
      </c>
      <c r="BK259" s="273" t="s">
        <v>801</v>
      </c>
      <c r="BL259" s="273" t="s">
        <v>802</v>
      </c>
      <c r="BM259" s="273" t="s">
        <v>1962</v>
      </c>
      <c r="BN259" s="273"/>
      <c r="BO259" s="273" t="s">
        <v>1932</v>
      </c>
      <c r="BP259" s="273"/>
      <c r="BQ259" s="273"/>
    </row>
    <row r="260" spans="1:69" s="3" customFormat="1" ht="18" customHeight="1">
      <c r="A260" s="273" t="s">
        <v>1797</v>
      </c>
      <c r="B260" s="273" t="s">
        <v>3024</v>
      </c>
      <c r="C260" s="273" t="s">
        <v>3025</v>
      </c>
      <c r="D260" s="273" t="s">
        <v>3022</v>
      </c>
      <c r="E260" s="273" t="s">
        <v>3026</v>
      </c>
      <c r="F260" s="273" t="s">
        <v>1801</v>
      </c>
      <c r="G260" s="273" t="s">
        <v>1506</v>
      </c>
      <c r="H260" s="273" t="s">
        <v>786</v>
      </c>
      <c r="I260" s="274">
        <v>8</v>
      </c>
      <c r="J260" s="273" t="s">
        <v>804</v>
      </c>
      <c r="K260" s="273" t="s">
        <v>1802</v>
      </c>
      <c r="L260" s="274">
        <v>4.55</v>
      </c>
      <c r="M260" s="273" t="s">
        <v>2024</v>
      </c>
      <c r="N260" s="273" t="s">
        <v>788</v>
      </c>
      <c r="O260" s="273"/>
      <c r="P260" s="273"/>
      <c r="Q260" s="273"/>
      <c r="R260" s="273"/>
      <c r="S260" s="273" t="s">
        <v>1487</v>
      </c>
      <c r="T260" s="273"/>
      <c r="U260" s="273" t="s">
        <v>791</v>
      </c>
      <c r="V260" s="274">
        <v>100</v>
      </c>
      <c r="W260" s="273"/>
      <c r="X260" s="273" t="s">
        <v>1463</v>
      </c>
      <c r="Y260" s="273" t="s">
        <v>1464</v>
      </c>
      <c r="Z260" s="273"/>
      <c r="AA260" s="273"/>
      <c r="AB260" s="273"/>
      <c r="AC260" s="273"/>
      <c r="AD260" s="273"/>
      <c r="AE260" s="273"/>
      <c r="AF260" s="273" t="s">
        <v>794</v>
      </c>
      <c r="AG260" s="273" t="s">
        <v>795</v>
      </c>
      <c r="AH260" s="273" t="s">
        <v>786</v>
      </c>
      <c r="AI260" s="273"/>
      <c r="AJ260" s="273"/>
      <c r="AK260" s="273" t="s">
        <v>796</v>
      </c>
      <c r="AL260" s="273" t="s">
        <v>2025</v>
      </c>
      <c r="AM260" s="273" t="s">
        <v>1529</v>
      </c>
      <c r="AN260" s="273" t="s">
        <v>42</v>
      </c>
      <c r="AO260" s="273"/>
      <c r="AP260" s="273"/>
      <c r="AQ260" s="273"/>
      <c r="AR260" s="273"/>
      <c r="AS260" s="273" t="s">
        <v>1806</v>
      </c>
      <c r="AT260" s="274">
        <v>1000000</v>
      </c>
      <c r="AU260" s="274">
        <v>8</v>
      </c>
      <c r="AV260" s="273" t="s">
        <v>2922</v>
      </c>
      <c r="AW260" s="273"/>
      <c r="AX260" s="274">
        <v>4.55</v>
      </c>
      <c r="AY260" s="273"/>
      <c r="AZ260" s="273" t="s">
        <v>2024</v>
      </c>
      <c r="BA260" s="273" t="s">
        <v>1807</v>
      </c>
      <c r="BB260" s="273"/>
      <c r="BC260" s="273" t="s">
        <v>2922</v>
      </c>
      <c r="BD260" s="273"/>
      <c r="BE260" s="273" t="s">
        <v>2922</v>
      </c>
      <c r="BF260" s="273"/>
      <c r="BG260" s="273"/>
      <c r="BH260" s="273" t="s">
        <v>458</v>
      </c>
      <c r="BI260" s="273" t="s">
        <v>800</v>
      </c>
      <c r="BJ260" s="273" t="s">
        <v>800</v>
      </c>
      <c r="BK260" s="273" t="s">
        <v>801</v>
      </c>
      <c r="BL260" s="273" t="s">
        <v>802</v>
      </c>
      <c r="BM260" s="273" t="s">
        <v>1962</v>
      </c>
      <c r="BN260" s="273"/>
      <c r="BO260" s="273" t="s">
        <v>1932</v>
      </c>
      <c r="BP260" s="273"/>
      <c r="BQ260" s="273"/>
    </row>
    <row r="261" spans="1:69" s="3" customFormat="1" ht="18" customHeight="1">
      <c r="A261" s="273" t="s">
        <v>1797</v>
      </c>
      <c r="B261" s="273" t="s">
        <v>3027</v>
      </c>
      <c r="C261" s="273" t="s">
        <v>3028</v>
      </c>
      <c r="D261" s="273" t="s">
        <v>3022</v>
      </c>
      <c r="E261" s="273" t="s">
        <v>3029</v>
      </c>
      <c r="F261" s="273" t="s">
        <v>1801</v>
      </c>
      <c r="G261" s="273" t="s">
        <v>1506</v>
      </c>
      <c r="H261" s="273" t="s">
        <v>786</v>
      </c>
      <c r="I261" s="274">
        <v>0.37</v>
      </c>
      <c r="J261" s="273" t="s">
        <v>850</v>
      </c>
      <c r="K261" s="273" t="s">
        <v>1872</v>
      </c>
      <c r="L261" s="274">
        <v>3.9159999999999999</v>
      </c>
      <c r="M261" s="273" t="s">
        <v>1462</v>
      </c>
      <c r="N261" s="273" t="s">
        <v>788</v>
      </c>
      <c r="O261" s="273"/>
      <c r="P261" s="273"/>
      <c r="Q261" s="273"/>
      <c r="R261" s="273"/>
      <c r="S261" s="273" t="s">
        <v>1487</v>
      </c>
      <c r="T261" s="273"/>
      <c r="U261" s="273" t="s">
        <v>791</v>
      </c>
      <c r="V261" s="273"/>
      <c r="W261" s="273"/>
      <c r="X261" s="273" t="s">
        <v>1463</v>
      </c>
      <c r="Y261" s="273" t="s">
        <v>1464</v>
      </c>
      <c r="Z261" s="273"/>
      <c r="AA261" s="273"/>
      <c r="AB261" s="273"/>
      <c r="AC261" s="273"/>
      <c r="AD261" s="273"/>
      <c r="AE261" s="273"/>
      <c r="AF261" s="273" t="s">
        <v>794</v>
      </c>
      <c r="AG261" s="273" t="s">
        <v>795</v>
      </c>
      <c r="AH261" s="273" t="s">
        <v>786</v>
      </c>
      <c r="AI261" s="273"/>
      <c r="AJ261" s="273"/>
      <c r="AK261" s="273" t="s">
        <v>796</v>
      </c>
      <c r="AL261" s="273" t="s">
        <v>1466</v>
      </c>
      <c r="AM261" s="273" t="s">
        <v>1529</v>
      </c>
      <c r="AN261" s="273" t="s">
        <v>42</v>
      </c>
      <c r="AO261" s="273"/>
      <c r="AP261" s="273"/>
      <c r="AQ261" s="273"/>
      <c r="AR261" s="273"/>
      <c r="AS261" s="273" t="s">
        <v>1806</v>
      </c>
      <c r="AT261" s="274">
        <v>250000</v>
      </c>
      <c r="AU261" s="274">
        <v>0.37</v>
      </c>
      <c r="AV261" s="273" t="s">
        <v>2922</v>
      </c>
      <c r="AW261" s="273"/>
      <c r="AX261" s="274">
        <v>3.9159999999999999</v>
      </c>
      <c r="AY261" s="273"/>
      <c r="AZ261" s="273" t="s">
        <v>1462</v>
      </c>
      <c r="BA261" s="273" t="s">
        <v>1807</v>
      </c>
      <c r="BB261" s="273"/>
      <c r="BC261" s="273" t="s">
        <v>2922</v>
      </c>
      <c r="BD261" s="273"/>
      <c r="BE261" s="273" t="s">
        <v>2922</v>
      </c>
      <c r="BF261" s="273"/>
      <c r="BG261" s="273"/>
      <c r="BH261" s="273" t="s">
        <v>458</v>
      </c>
      <c r="BI261" s="273" t="s">
        <v>800</v>
      </c>
      <c r="BJ261" s="273" t="s">
        <v>800</v>
      </c>
      <c r="BK261" s="273" t="s">
        <v>801</v>
      </c>
      <c r="BL261" s="273" t="s">
        <v>802</v>
      </c>
      <c r="BM261" s="273" t="s">
        <v>1962</v>
      </c>
      <c r="BN261" s="273"/>
      <c r="BO261" s="273" t="s">
        <v>1932</v>
      </c>
      <c r="BP261" s="273"/>
      <c r="BQ261" s="273"/>
    </row>
    <row r="262" spans="1:69" s="3" customFormat="1" ht="18" customHeight="1">
      <c r="A262" s="273" t="s">
        <v>1797</v>
      </c>
      <c r="B262" s="273" t="s">
        <v>3030</v>
      </c>
      <c r="C262" s="273" t="s">
        <v>3031</v>
      </c>
      <c r="D262" s="273" t="s">
        <v>3022</v>
      </c>
      <c r="E262" s="273" t="s">
        <v>3032</v>
      </c>
      <c r="F262" s="273" t="s">
        <v>1801</v>
      </c>
      <c r="G262" s="273" t="s">
        <v>1506</v>
      </c>
      <c r="H262" s="273" t="s">
        <v>786</v>
      </c>
      <c r="I262" s="274">
        <v>1.2</v>
      </c>
      <c r="J262" s="273" t="s">
        <v>11</v>
      </c>
      <c r="K262" s="273" t="s">
        <v>1802</v>
      </c>
      <c r="L262" s="274">
        <v>5</v>
      </c>
      <c r="M262" s="273" t="s">
        <v>2024</v>
      </c>
      <c r="N262" s="273" t="s">
        <v>788</v>
      </c>
      <c r="O262" s="273"/>
      <c r="P262" s="273"/>
      <c r="Q262" s="273"/>
      <c r="R262" s="273"/>
      <c r="S262" s="273" t="s">
        <v>1487</v>
      </c>
      <c r="T262" s="273"/>
      <c r="U262" s="273" t="s">
        <v>791</v>
      </c>
      <c r="V262" s="274">
        <v>100</v>
      </c>
      <c r="W262" s="273"/>
      <c r="X262" s="273" t="s">
        <v>1463</v>
      </c>
      <c r="Y262" s="273" t="s">
        <v>1464</v>
      </c>
      <c r="Z262" s="273"/>
      <c r="AA262" s="273"/>
      <c r="AB262" s="273"/>
      <c r="AC262" s="273"/>
      <c r="AD262" s="273"/>
      <c r="AE262" s="273"/>
      <c r="AF262" s="273" t="s">
        <v>794</v>
      </c>
      <c r="AG262" s="273" t="s">
        <v>795</v>
      </c>
      <c r="AH262" s="273" t="s">
        <v>786</v>
      </c>
      <c r="AI262" s="273"/>
      <c r="AJ262" s="273"/>
      <c r="AK262" s="273" t="s">
        <v>796</v>
      </c>
      <c r="AL262" s="273" t="s">
        <v>2025</v>
      </c>
      <c r="AM262" s="273" t="s">
        <v>1529</v>
      </c>
      <c r="AN262" s="273" t="s">
        <v>42</v>
      </c>
      <c r="AO262" s="273"/>
      <c r="AP262" s="273"/>
      <c r="AQ262" s="273"/>
      <c r="AR262" s="273"/>
      <c r="AS262" s="273" t="s">
        <v>1806</v>
      </c>
      <c r="AT262" s="274">
        <v>200000</v>
      </c>
      <c r="AU262" s="274">
        <v>1.2</v>
      </c>
      <c r="AV262" s="273" t="s">
        <v>2922</v>
      </c>
      <c r="AW262" s="273"/>
      <c r="AX262" s="274">
        <v>5</v>
      </c>
      <c r="AY262" s="273"/>
      <c r="AZ262" s="273" t="s">
        <v>2024</v>
      </c>
      <c r="BA262" s="273" t="s">
        <v>1807</v>
      </c>
      <c r="BB262" s="273"/>
      <c r="BC262" s="273" t="s">
        <v>2922</v>
      </c>
      <c r="BD262" s="273"/>
      <c r="BE262" s="273" t="s">
        <v>2922</v>
      </c>
      <c r="BF262" s="273"/>
      <c r="BG262" s="273"/>
      <c r="BH262" s="273" t="s">
        <v>458</v>
      </c>
      <c r="BI262" s="273" t="s">
        <v>800</v>
      </c>
      <c r="BJ262" s="273" t="s">
        <v>800</v>
      </c>
      <c r="BK262" s="273" t="s">
        <v>801</v>
      </c>
      <c r="BL262" s="273" t="s">
        <v>802</v>
      </c>
      <c r="BM262" s="273" t="s">
        <v>1962</v>
      </c>
      <c r="BN262" s="273"/>
      <c r="BO262" s="273" t="s">
        <v>1932</v>
      </c>
      <c r="BP262" s="273"/>
      <c r="BQ262" s="273"/>
    </row>
    <row r="263" spans="1:69" s="3" customFormat="1" ht="18" customHeight="1">
      <c r="A263" s="273" t="s">
        <v>785</v>
      </c>
      <c r="B263" s="273" t="s">
        <v>3033</v>
      </c>
      <c r="C263" s="273" t="s">
        <v>3034</v>
      </c>
      <c r="D263" s="273" t="s">
        <v>3022</v>
      </c>
      <c r="E263" s="273" t="s">
        <v>3035</v>
      </c>
      <c r="F263" s="273" t="s">
        <v>786</v>
      </c>
      <c r="G263" s="273" t="s">
        <v>786</v>
      </c>
      <c r="H263" s="273" t="s">
        <v>786</v>
      </c>
      <c r="I263" s="274">
        <v>2E-3</v>
      </c>
      <c r="J263" s="273" t="s">
        <v>11</v>
      </c>
      <c r="K263" s="273" t="s">
        <v>1802</v>
      </c>
      <c r="L263" s="274">
        <v>4.8499999999999996</v>
      </c>
      <c r="M263" s="273" t="s">
        <v>2045</v>
      </c>
      <c r="N263" s="273" t="s">
        <v>788</v>
      </c>
      <c r="O263" s="273"/>
      <c r="P263" s="273"/>
      <c r="Q263" s="273"/>
      <c r="R263" s="273" t="s">
        <v>789</v>
      </c>
      <c r="S263" s="273" t="s">
        <v>790</v>
      </c>
      <c r="T263" s="273"/>
      <c r="U263" s="273" t="s">
        <v>791</v>
      </c>
      <c r="V263" s="274">
        <v>100</v>
      </c>
      <c r="W263" s="273"/>
      <c r="X263" s="273" t="s">
        <v>792</v>
      </c>
      <c r="Y263" s="273"/>
      <c r="Z263" s="273"/>
      <c r="AA263" s="273"/>
      <c r="AB263" s="273"/>
      <c r="AC263" s="273"/>
      <c r="AD263" s="273"/>
      <c r="AE263" s="273"/>
      <c r="AF263" s="273" t="s">
        <v>794</v>
      </c>
      <c r="AG263" s="273" t="s">
        <v>795</v>
      </c>
      <c r="AH263" s="273" t="s">
        <v>786</v>
      </c>
      <c r="AI263" s="273"/>
      <c r="AJ263" s="273"/>
      <c r="AK263" s="273" t="s">
        <v>796</v>
      </c>
      <c r="AL263" s="273" t="s">
        <v>3036</v>
      </c>
      <c r="AM263" s="273" t="s">
        <v>797</v>
      </c>
      <c r="AN263" s="273" t="s">
        <v>43</v>
      </c>
      <c r="AO263" s="273"/>
      <c r="AP263" s="273"/>
      <c r="AQ263" s="273"/>
      <c r="AR263" s="273"/>
      <c r="AS263" s="273" t="s">
        <v>798</v>
      </c>
      <c r="AT263" s="274">
        <v>200000</v>
      </c>
      <c r="AU263" s="274">
        <v>2E-3</v>
      </c>
      <c r="AV263" s="273" t="s">
        <v>2957</v>
      </c>
      <c r="AW263" s="273"/>
      <c r="AX263" s="274">
        <v>4.8499999999999996</v>
      </c>
      <c r="AY263" s="273"/>
      <c r="AZ263" s="273" t="s">
        <v>2045</v>
      </c>
      <c r="BA263" s="273" t="s">
        <v>799</v>
      </c>
      <c r="BB263" s="273" t="s">
        <v>785</v>
      </c>
      <c r="BC263" s="273" t="s">
        <v>2957</v>
      </c>
      <c r="BD263" s="273"/>
      <c r="BE263" s="273" t="s">
        <v>2957</v>
      </c>
      <c r="BF263" s="273"/>
      <c r="BG263" s="273"/>
      <c r="BH263" s="273" t="s">
        <v>458</v>
      </c>
      <c r="BI263" s="273" t="s">
        <v>800</v>
      </c>
      <c r="BJ263" s="273" t="s">
        <v>800</v>
      </c>
      <c r="BK263" s="273" t="s">
        <v>801</v>
      </c>
      <c r="BL263" s="273" t="s">
        <v>802</v>
      </c>
      <c r="BM263" s="273" t="s">
        <v>803</v>
      </c>
      <c r="BN263" s="273"/>
      <c r="BO263" s="273" t="s">
        <v>1932</v>
      </c>
      <c r="BP263" s="273"/>
      <c r="BQ263" s="273"/>
    </row>
    <row r="264" spans="1:69" s="3" customFormat="1" ht="18" customHeight="1">
      <c r="A264" s="273" t="s">
        <v>1797</v>
      </c>
      <c r="B264" s="273" t="s">
        <v>3037</v>
      </c>
      <c r="C264" s="273" t="s">
        <v>3038</v>
      </c>
      <c r="D264" s="273" t="s">
        <v>3039</v>
      </c>
      <c r="E264" s="273" t="s">
        <v>3040</v>
      </c>
      <c r="F264" s="273" t="s">
        <v>1801</v>
      </c>
      <c r="G264" s="273" t="s">
        <v>1506</v>
      </c>
      <c r="H264" s="273" t="s">
        <v>786</v>
      </c>
      <c r="I264" s="274">
        <v>0.35</v>
      </c>
      <c r="J264" s="273" t="s">
        <v>11</v>
      </c>
      <c r="K264" s="273" t="s">
        <v>1802</v>
      </c>
      <c r="L264" s="274">
        <v>5.34</v>
      </c>
      <c r="M264" s="273" t="s">
        <v>1462</v>
      </c>
      <c r="N264" s="273" t="s">
        <v>788</v>
      </c>
      <c r="O264" s="273"/>
      <c r="P264" s="273"/>
      <c r="Q264" s="273"/>
      <c r="R264" s="273"/>
      <c r="S264" s="273" t="s">
        <v>1487</v>
      </c>
      <c r="T264" s="273"/>
      <c r="U264" s="273" t="s">
        <v>791</v>
      </c>
      <c r="V264" s="274">
        <v>100</v>
      </c>
      <c r="W264" s="273"/>
      <c r="X264" s="273" t="s">
        <v>1463</v>
      </c>
      <c r="Y264" s="273" t="s">
        <v>1464</v>
      </c>
      <c r="Z264" s="273"/>
      <c r="AA264" s="273"/>
      <c r="AB264" s="273"/>
      <c r="AC264" s="273"/>
      <c r="AD264" s="273"/>
      <c r="AE264" s="273"/>
      <c r="AF264" s="273" t="s">
        <v>794</v>
      </c>
      <c r="AG264" s="273" t="s">
        <v>795</v>
      </c>
      <c r="AH264" s="273" t="s">
        <v>786</v>
      </c>
      <c r="AI264" s="273"/>
      <c r="AJ264" s="273"/>
      <c r="AK264" s="273" t="s">
        <v>796</v>
      </c>
      <c r="AL264" s="273" t="s">
        <v>1466</v>
      </c>
      <c r="AM264" s="273" t="s">
        <v>1529</v>
      </c>
      <c r="AN264" s="273" t="s">
        <v>42</v>
      </c>
      <c r="AO264" s="273"/>
      <c r="AP264" s="273"/>
      <c r="AQ264" s="273"/>
      <c r="AR264" s="273"/>
      <c r="AS264" s="273" t="s">
        <v>1806</v>
      </c>
      <c r="AT264" s="274">
        <v>200000</v>
      </c>
      <c r="AU264" s="274">
        <v>0.35</v>
      </c>
      <c r="AV264" s="273" t="s">
        <v>2933</v>
      </c>
      <c r="AW264" s="273"/>
      <c r="AX264" s="274">
        <v>5.34</v>
      </c>
      <c r="AY264" s="273"/>
      <c r="AZ264" s="273" t="s">
        <v>1462</v>
      </c>
      <c r="BA264" s="273" t="s">
        <v>1807</v>
      </c>
      <c r="BB264" s="273"/>
      <c r="BC264" s="273" t="s">
        <v>2933</v>
      </c>
      <c r="BD264" s="273"/>
      <c r="BE264" s="273" t="s">
        <v>2933</v>
      </c>
      <c r="BF264" s="273"/>
      <c r="BG264" s="273"/>
      <c r="BH264" s="273" t="s">
        <v>458</v>
      </c>
      <c r="BI264" s="273" t="s">
        <v>800</v>
      </c>
      <c r="BJ264" s="273" t="s">
        <v>800</v>
      </c>
      <c r="BK264" s="273" t="s">
        <v>801</v>
      </c>
      <c r="BL264" s="273" t="s">
        <v>802</v>
      </c>
      <c r="BM264" s="273" t="s">
        <v>1962</v>
      </c>
      <c r="BN264" s="273"/>
      <c r="BO264" s="273" t="s">
        <v>1932</v>
      </c>
      <c r="BP264" s="273"/>
      <c r="BQ264" s="273"/>
    </row>
    <row r="265" spans="1:69" s="3" customFormat="1" ht="18" customHeight="1">
      <c r="A265" s="273" t="s">
        <v>1797</v>
      </c>
      <c r="B265" s="273" t="s">
        <v>3041</v>
      </c>
      <c r="C265" s="273" t="s">
        <v>3042</v>
      </c>
      <c r="D265" s="273" t="s">
        <v>3039</v>
      </c>
      <c r="E265" s="273" t="s">
        <v>3043</v>
      </c>
      <c r="F265" s="273" t="s">
        <v>1801</v>
      </c>
      <c r="G265" s="273" t="s">
        <v>1506</v>
      </c>
      <c r="H265" s="273" t="s">
        <v>786</v>
      </c>
      <c r="I265" s="274">
        <v>5</v>
      </c>
      <c r="J265" s="273" t="s">
        <v>804</v>
      </c>
      <c r="K265" s="273" t="s">
        <v>1802</v>
      </c>
      <c r="L265" s="274">
        <v>4.7249999999999996</v>
      </c>
      <c r="M265" s="273" t="s">
        <v>1462</v>
      </c>
      <c r="N265" s="273" t="s">
        <v>788</v>
      </c>
      <c r="O265" s="273"/>
      <c r="P265" s="273"/>
      <c r="Q265" s="273"/>
      <c r="R265" s="273"/>
      <c r="S265" s="273" t="s">
        <v>1487</v>
      </c>
      <c r="T265" s="273"/>
      <c r="U265" s="273" t="s">
        <v>791</v>
      </c>
      <c r="V265" s="274">
        <v>100</v>
      </c>
      <c r="W265" s="273"/>
      <c r="X265" s="273" t="s">
        <v>1463</v>
      </c>
      <c r="Y265" s="273" t="s">
        <v>1464</v>
      </c>
      <c r="Z265" s="273"/>
      <c r="AA265" s="273"/>
      <c r="AB265" s="273"/>
      <c r="AC265" s="273"/>
      <c r="AD265" s="273"/>
      <c r="AE265" s="273"/>
      <c r="AF265" s="273" t="s">
        <v>794</v>
      </c>
      <c r="AG265" s="273" t="s">
        <v>795</v>
      </c>
      <c r="AH265" s="273" t="s">
        <v>786</v>
      </c>
      <c r="AI265" s="273"/>
      <c r="AJ265" s="273"/>
      <c r="AK265" s="273" t="s">
        <v>796</v>
      </c>
      <c r="AL265" s="273" t="s">
        <v>1466</v>
      </c>
      <c r="AM265" s="273" t="s">
        <v>1529</v>
      </c>
      <c r="AN265" s="273" t="s">
        <v>42</v>
      </c>
      <c r="AO265" s="273"/>
      <c r="AP265" s="273"/>
      <c r="AQ265" s="273"/>
      <c r="AR265" s="273"/>
      <c r="AS265" s="273" t="s">
        <v>1806</v>
      </c>
      <c r="AT265" s="274">
        <v>1000000</v>
      </c>
      <c r="AU265" s="274">
        <v>5</v>
      </c>
      <c r="AV265" s="273" t="s">
        <v>2933</v>
      </c>
      <c r="AW265" s="273"/>
      <c r="AX265" s="274">
        <v>4.7249999999999996</v>
      </c>
      <c r="AY265" s="273"/>
      <c r="AZ265" s="273" t="s">
        <v>1462</v>
      </c>
      <c r="BA265" s="273" t="s">
        <v>1807</v>
      </c>
      <c r="BB265" s="273"/>
      <c r="BC265" s="273" t="s">
        <v>2933</v>
      </c>
      <c r="BD265" s="273"/>
      <c r="BE265" s="273" t="s">
        <v>2933</v>
      </c>
      <c r="BF265" s="273"/>
      <c r="BG265" s="273"/>
      <c r="BH265" s="273" t="s">
        <v>458</v>
      </c>
      <c r="BI265" s="273" t="s">
        <v>800</v>
      </c>
      <c r="BJ265" s="273" t="s">
        <v>800</v>
      </c>
      <c r="BK265" s="273" t="s">
        <v>801</v>
      </c>
      <c r="BL265" s="273" t="s">
        <v>802</v>
      </c>
      <c r="BM265" s="273" t="s">
        <v>1962</v>
      </c>
      <c r="BN265" s="273"/>
      <c r="BO265" s="273" t="s">
        <v>1932</v>
      </c>
      <c r="BP265" s="273"/>
      <c r="BQ265" s="273"/>
    </row>
    <row r="266" spans="1:69" s="3" customFormat="1" ht="18" customHeight="1">
      <c r="A266" s="273" t="s">
        <v>1797</v>
      </c>
      <c r="B266" s="273" t="s">
        <v>3044</v>
      </c>
      <c r="C266" s="273" t="s">
        <v>3045</v>
      </c>
      <c r="D266" s="273" t="s">
        <v>3039</v>
      </c>
      <c r="E266" s="273" t="s">
        <v>3046</v>
      </c>
      <c r="F266" s="273" t="s">
        <v>1801</v>
      </c>
      <c r="G266" s="273" t="s">
        <v>1506</v>
      </c>
      <c r="H266" s="273" t="s">
        <v>786</v>
      </c>
      <c r="I266" s="274">
        <v>2.21</v>
      </c>
      <c r="J266" s="273" t="s">
        <v>804</v>
      </c>
      <c r="K266" s="273" t="s">
        <v>1802</v>
      </c>
      <c r="L266" s="274">
        <v>4.5999999999999996</v>
      </c>
      <c r="M266" s="273" t="s">
        <v>1462</v>
      </c>
      <c r="N266" s="273" t="s">
        <v>788</v>
      </c>
      <c r="O266" s="273"/>
      <c r="P266" s="273"/>
      <c r="Q266" s="273"/>
      <c r="R266" s="273" t="s">
        <v>789</v>
      </c>
      <c r="S266" s="273" t="s">
        <v>1487</v>
      </c>
      <c r="T266" s="273"/>
      <c r="U266" s="273" t="s">
        <v>791</v>
      </c>
      <c r="V266" s="274">
        <v>100</v>
      </c>
      <c r="W266" s="273"/>
      <c r="X266" s="273" t="s">
        <v>1463</v>
      </c>
      <c r="Y266" s="273" t="s">
        <v>1464</v>
      </c>
      <c r="Z266" s="273"/>
      <c r="AA266" s="273"/>
      <c r="AB266" s="273"/>
      <c r="AC266" s="273"/>
      <c r="AD266" s="273"/>
      <c r="AE266" s="273"/>
      <c r="AF266" s="273" t="s">
        <v>794</v>
      </c>
      <c r="AG266" s="273" t="s">
        <v>795</v>
      </c>
      <c r="AH266" s="273" t="s">
        <v>786</v>
      </c>
      <c r="AI266" s="273"/>
      <c r="AJ266" s="273"/>
      <c r="AK266" s="273" t="s">
        <v>796</v>
      </c>
      <c r="AL266" s="273" t="s">
        <v>1466</v>
      </c>
      <c r="AM266" s="273" t="s">
        <v>1529</v>
      </c>
      <c r="AN266" s="273" t="s">
        <v>42</v>
      </c>
      <c r="AO266" s="273"/>
      <c r="AP266" s="273"/>
      <c r="AQ266" s="273"/>
      <c r="AR266" s="273"/>
      <c r="AS266" s="273" t="s">
        <v>1806</v>
      </c>
      <c r="AT266" s="274">
        <v>1000000</v>
      </c>
      <c r="AU266" s="274">
        <v>2.21</v>
      </c>
      <c r="AV266" s="273" t="s">
        <v>2933</v>
      </c>
      <c r="AW266" s="273"/>
      <c r="AX266" s="274">
        <v>4.5999999999999996</v>
      </c>
      <c r="AY266" s="273"/>
      <c r="AZ266" s="273" t="s">
        <v>1462</v>
      </c>
      <c r="BA266" s="273" t="s">
        <v>1807</v>
      </c>
      <c r="BB266" s="273"/>
      <c r="BC266" s="273" t="s">
        <v>2933</v>
      </c>
      <c r="BD266" s="273"/>
      <c r="BE266" s="273" t="s">
        <v>2933</v>
      </c>
      <c r="BF266" s="273"/>
      <c r="BG266" s="273"/>
      <c r="BH266" s="273" t="s">
        <v>458</v>
      </c>
      <c r="BI266" s="273" t="s">
        <v>800</v>
      </c>
      <c r="BJ266" s="273" t="s">
        <v>800</v>
      </c>
      <c r="BK266" s="273" t="s">
        <v>801</v>
      </c>
      <c r="BL266" s="273" t="s">
        <v>802</v>
      </c>
      <c r="BM266" s="273" t="s">
        <v>1962</v>
      </c>
      <c r="BN266" s="273"/>
      <c r="BO266" s="273" t="s">
        <v>1932</v>
      </c>
      <c r="BP266" s="273"/>
      <c r="BQ266" s="273"/>
    </row>
    <row r="267" spans="1:69" s="3" customFormat="1" ht="18" customHeight="1">
      <c r="A267" s="273" t="s">
        <v>1797</v>
      </c>
      <c r="B267" s="273" t="s">
        <v>3047</v>
      </c>
      <c r="C267" s="273" t="s">
        <v>3048</v>
      </c>
      <c r="D267" s="273" t="s">
        <v>3039</v>
      </c>
      <c r="E267" s="273" t="s">
        <v>3049</v>
      </c>
      <c r="F267" s="273" t="s">
        <v>1801</v>
      </c>
      <c r="G267" s="273" t="s">
        <v>1506</v>
      </c>
      <c r="H267" s="273" t="s">
        <v>786</v>
      </c>
      <c r="I267" s="274">
        <v>0.432</v>
      </c>
      <c r="J267" s="273" t="s">
        <v>11</v>
      </c>
      <c r="K267" s="273" t="s">
        <v>1802</v>
      </c>
      <c r="L267" s="274">
        <v>5.18</v>
      </c>
      <c r="M267" s="273" t="s">
        <v>1462</v>
      </c>
      <c r="N267" s="273" t="s">
        <v>788</v>
      </c>
      <c r="O267" s="273"/>
      <c r="P267" s="273"/>
      <c r="Q267" s="273"/>
      <c r="R267" s="273"/>
      <c r="S267" s="273" t="s">
        <v>1487</v>
      </c>
      <c r="T267" s="273"/>
      <c r="U267" s="273" t="s">
        <v>791</v>
      </c>
      <c r="V267" s="274">
        <v>100</v>
      </c>
      <c r="W267" s="273"/>
      <c r="X267" s="273" t="s">
        <v>1463</v>
      </c>
      <c r="Y267" s="273" t="s">
        <v>1464</v>
      </c>
      <c r="Z267" s="273"/>
      <c r="AA267" s="273"/>
      <c r="AB267" s="273"/>
      <c r="AC267" s="273"/>
      <c r="AD267" s="273"/>
      <c r="AE267" s="273"/>
      <c r="AF267" s="273" t="s">
        <v>794</v>
      </c>
      <c r="AG267" s="273" t="s">
        <v>795</v>
      </c>
      <c r="AH267" s="273" t="s">
        <v>786</v>
      </c>
      <c r="AI267" s="273"/>
      <c r="AJ267" s="273"/>
      <c r="AK267" s="273" t="s">
        <v>796</v>
      </c>
      <c r="AL267" s="273" t="s">
        <v>1466</v>
      </c>
      <c r="AM267" s="273" t="s">
        <v>1529</v>
      </c>
      <c r="AN267" s="273" t="s">
        <v>42</v>
      </c>
      <c r="AO267" s="273"/>
      <c r="AP267" s="273"/>
      <c r="AQ267" s="273"/>
      <c r="AR267" s="273"/>
      <c r="AS267" s="273" t="s">
        <v>1806</v>
      </c>
      <c r="AT267" s="274">
        <v>200000</v>
      </c>
      <c r="AU267" s="274">
        <v>0.432</v>
      </c>
      <c r="AV267" s="273" t="s">
        <v>2933</v>
      </c>
      <c r="AW267" s="273"/>
      <c r="AX267" s="274">
        <v>5.18</v>
      </c>
      <c r="AY267" s="273"/>
      <c r="AZ267" s="273" t="s">
        <v>1462</v>
      </c>
      <c r="BA267" s="273" t="s">
        <v>1807</v>
      </c>
      <c r="BB267" s="273"/>
      <c r="BC267" s="273" t="s">
        <v>2933</v>
      </c>
      <c r="BD267" s="273"/>
      <c r="BE267" s="273" t="s">
        <v>2933</v>
      </c>
      <c r="BF267" s="273"/>
      <c r="BG267" s="273"/>
      <c r="BH267" s="273" t="s">
        <v>458</v>
      </c>
      <c r="BI267" s="273" t="s">
        <v>800</v>
      </c>
      <c r="BJ267" s="273" t="s">
        <v>800</v>
      </c>
      <c r="BK267" s="273" t="s">
        <v>801</v>
      </c>
      <c r="BL267" s="273" t="s">
        <v>802</v>
      </c>
      <c r="BM267" s="273" t="s">
        <v>1962</v>
      </c>
      <c r="BN267" s="273"/>
      <c r="BO267" s="273" t="s">
        <v>1932</v>
      </c>
      <c r="BP267" s="273"/>
      <c r="BQ267" s="273"/>
    </row>
    <row r="268" spans="1:69" s="3" customFormat="1" ht="18" customHeight="1">
      <c r="A268" s="273" t="s">
        <v>1797</v>
      </c>
      <c r="B268" s="273" t="s">
        <v>3050</v>
      </c>
      <c r="C268" s="273" t="s">
        <v>3051</v>
      </c>
      <c r="D268" s="273" t="s">
        <v>3052</v>
      </c>
      <c r="E268" s="273" t="s">
        <v>3053</v>
      </c>
      <c r="F268" s="273" t="s">
        <v>1801</v>
      </c>
      <c r="G268" s="273" t="s">
        <v>1506</v>
      </c>
      <c r="H268" s="273" t="s">
        <v>786</v>
      </c>
      <c r="I268" s="274">
        <v>4.7</v>
      </c>
      <c r="J268" s="273" t="s">
        <v>804</v>
      </c>
      <c r="K268" s="273" t="s">
        <v>1802</v>
      </c>
      <c r="L268" s="274">
        <v>4.5</v>
      </c>
      <c r="M268" s="273" t="s">
        <v>1462</v>
      </c>
      <c r="N268" s="273" t="s">
        <v>788</v>
      </c>
      <c r="O268" s="273"/>
      <c r="P268" s="273"/>
      <c r="Q268" s="273"/>
      <c r="R268" s="273" t="s">
        <v>789</v>
      </c>
      <c r="S268" s="273" t="s">
        <v>1487</v>
      </c>
      <c r="T268" s="273"/>
      <c r="U268" s="273" t="s">
        <v>791</v>
      </c>
      <c r="V268" s="273"/>
      <c r="W268" s="273"/>
      <c r="X268" s="273" t="s">
        <v>1463</v>
      </c>
      <c r="Y268" s="273" t="s">
        <v>1464</v>
      </c>
      <c r="Z268" s="273"/>
      <c r="AA268" s="273"/>
      <c r="AB268" s="273"/>
      <c r="AC268" s="273"/>
      <c r="AD268" s="273"/>
      <c r="AE268" s="273"/>
      <c r="AF268" s="273" t="s">
        <v>794</v>
      </c>
      <c r="AG268" s="273" t="s">
        <v>795</v>
      </c>
      <c r="AH268" s="273" t="s">
        <v>786</v>
      </c>
      <c r="AI268" s="273"/>
      <c r="AJ268" s="273"/>
      <c r="AK268" s="273" t="s">
        <v>796</v>
      </c>
      <c r="AL268" s="273" t="s">
        <v>1466</v>
      </c>
      <c r="AM268" s="273" t="s">
        <v>1529</v>
      </c>
      <c r="AN268" s="273" t="s">
        <v>42</v>
      </c>
      <c r="AO268" s="273"/>
      <c r="AP268" s="273"/>
      <c r="AQ268" s="273"/>
      <c r="AR268" s="273"/>
      <c r="AS268" s="273" t="s">
        <v>1806</v>
      </c>
      <c r="AT268" s="274">
        <v>1000000</v>
      </c>
      <c r="AU268" s="274">
        <v>4.7</v>
      </c>
      <c r="AV268" s="273" t="s">
        <v>2933</v>
      </c>
      <c r="AW268" s="273"/>
      <c r="AX268" s="274">
        <v>4.5</v>
      </c>
      <c r="AY268" s="273"/>
      <c r="AZ268" s="273" t="s">
        <v>2045</v>
      </c>
      <c r="BA268" s="273" t="s">
        <v>1807</v>
      </c>
      <c r="BB268" s="273"/>
      <c r="BC268" s="273" t="s">
        <v>2933</v>
      </c>
      <c r="BD268" s="273"/>
      <c r="BE268" s="273" t="s">
        <v>2933</v>
      </c>
      <c r="BF268" s="273"/>
      <c r="BG268" s="273"/>
      <c r="BH268" s="273" t="s">
        <v>458</v>
      </c>
      <c r="BI268" s="273" t="s">
        <v>800</v>
      </c>
      <c r="BJ268" s="273" t="s">
        <v>800</v>
      </c>
      <c r="BK268" s="273" t="s">
        <v>801</v>
      </c>
      <c r="BL268" s="273" t="s">
        <v>802</v>
      </c>
      <c r="BM268" s="273" t="s">
        <v>1962</v>
      </c>
      <c r="BN268" s="273"/>
      <c r="BO268" s="273" t="s">
        <v>1865</v>
      </c>
      <c r="BP268" s="273"/>
      <c r="BQ268" s="273"/>
    </row>
    <row r="269" spans="1:69" s="3" customFormat="1" ht="18" customHeight="1">
      <c r="A269" s="273" t="s">
        <v>1501</v>
      </c>
      <c r="B269" s="273" t="s">
        <v>3054</v>
      </c>
      <c r="C269" s="273" t="s">
        <v>3055</v>
      </c>
      <c r="D269" s="273" t="s">
        <v>3052</v>
      </c>
      <c r="E269" s="273" t="s">
        <v>3056</v>
      </c>
      <c r="F269" s="273" t="s">
        <v>1505</v>
      </c>
      <c r="G269" s="273" t="s">
        <v>1506</v>
      </c>
      <c r="H269" s="273" t="s">
        <v>786</v>
      </c>
      <c r="I269" s="274">
        <v>1</v>
      </c>
      <c r="J269" s="273" t="s">
        <v>11</v>
      </c>
      <c r="K269" s="273" t="s">
        <v>2362</v>
      </c>
      <c r="L269" s="274">
        <v>5.3540000000000001</v>
      </c>
      <c r="M269" s="273" t="s">
        <v>874</v>
      </c>
      <c r="N269" s="273" t="s">
        <v>788</v>
      </c>
      <c r="O269" s="273"/>
      <c r="P269" s="273"/>
      <c r="Q269" s="273"/>
      <c r="R269" s="273"/>
      <c r="S269" s="273" t="s">
        <v>815</v>
      </c>
      <c r="T269" s="273"/>
      <c r="U269" s="273" t="s">
        <v>791</v>
      </c>
      <c r="V269" s="273"/>
      <c r="W269" s="273"/>
      <c r="X269" s="273" t="s">
        <v>861</v>
      </c>
      <c r="Y269" s="273" t="s">
        <v>1509</v>
      </c>
      <c r="Z269" s="273"/>
      <c r="AA269" s="273"/>
      <c r="AB269" s="273"/>
      <c r="AC269" s="273"/>
      <c r="AD269" s="273"/>
      <c r="AE269" s="273"/>
      <c r="AF269" s="273" t="s">
        <v>794</v>
      </c>
      <c r="AG269" s="273" t="s">
        <v>795</v>
      </c>
      <c r="AH269" s="273" t="s">
        <v>786</v>
      </c>
      <c r="AI269" s="273" t="s">
        <v>102</v>
      </c>
      <c r="AJ269" s="273"/>
      <c r="AK269" s="273" t="s">
        <v>796</v>
      </c>
      <c r="AL269" s="273" t="s">
        <v>1479</v>
      </c>
      <c r="AM269" s="273" t="s">
        <v>811</v>
      </c>
      <c r="AN269" s="273" t="s">
        <v>42</v>
      </c>
      <c r="AO269" s="273"/>
      <c r="AP269" s="273"/>
      <c r="AQ269" s="273"/>
      <c r="AR269" s="273"/>
      <c r="AS269" s="273" t="s">
        <v>1511</v>
      </c>
      <c r="AT269" s="274">
        <v>1000</v>
      </c>
      <c r="AU269" s="274">
        <v>1</v>
      </c>
      <c r="AV269" s="273" t="s">
        <v>2976</v>
      </c>
      <c r="AW269" s="273"/>
      <c r="AX269" s="274">
        <v>5.8589000000000002</v>
      </c>
      <c r="AY269" s="273" t="s">
        <v>1513</v>
      </c>
      <c r="AZ269" s="273" t="s">
        <v>2477</v>
      </c>
      <c r="BA269" s="273" t="s">
        <v>1515</v>
      </c>
      <c r="BB269" s="273"/>
      <c r="BC269" s="273" t="s">
        <v>2976</v>
      </c>
      <c r="BD269" s="273"/>
      <c r="BE269" s="273" t="s">
        <v>2976</v>
      </c>
      <c r="BF269" s="273"/>
      <c r="BG269" s="273"/>
      <c r="BH269" s="273" t="s">
        <v>458</v>
      </c>
      <c r="BI269" s="273" t="s">
        <v>800</v>
      </c>
      <c r="BJ269" s="273" t="s">
        <v>800</v>
      </c>
      <c r="BK269" s="273" t="s">
        <v>1516</v>
      </c>
      <c r="BL269" s="273" t="s">
        <v>802</v>
      </c>
      <c r="BM269" s="273" t="s">
        <v>803</v>
      </c>
      <c r="BN269" s="273"/>
      <c r="BO269" s="273" t="s">
        <v>1517</v>
      </c>
      <c r="BP269" s="273" t="s">
        <v>1501</v>
      </c>
      <c r="BQ269" s="273"/>
    </row>
    <row r="270" spans="1:69" s="3" customFormat="1" ht="18" customHeight="1">
      <c r="A270" s="273" t="s">
        <v>1797</v>
      </c>
      <c r="B270" s="273" t="s">
        <v>3057</v>
      </c>
      <c r="C270" s="273" t="s">
        <v>3058</v>
      </c>
      <c r="D270" s="273" t="s">
        <v>3059</v>
      </c>
      <c r="E270" s="273" t="s">
        <v>3060</v>
      </c>
      <c r="F270" s="273" t="s">
        <v>1801</v>
      </c>
      <c r="G270" s="273" t="s">
        <v>1506</v>
      </c>
      <c r="H270" s="273" t="s">
        <v>786</v>
      </c>
      <c r="I270" s="274">
        <v>2</v>
      </c>
      <c r="J270" s="273" t="s">
        <v>804</v>
      </c>
      <c r="K270" s="273" t="s">
        <v>1802</v>
      </c>
      <c r="L270" s="274">
        <v>4.3</v>
      </c>
      <c r="M270" s="273" t="s">
        <v>2045</v>
      </c>
      <c r="N270" s="273" t="s">
        <v>788</v>
      </c>
      <c r="O270" s="273"/>
      <c r="P270" s="273"/>
      <c r="Q270" s="273"/>
      <c r="R270" s="273" t="s">
        <v>789</v>
      </c>
      <c r="S270" s="273" t="s">
        <v>1487</v>
      </c>
      <c r="T270" s="273"/>
      <c r="U270" s="273" t="s">
        <v>791</v>
      </c>
      <c r="V270" s="274">
        <v>100</v>
      </c>
      <c r="W270" s="273"/>
      <c r="X270" s="273" t="s">
        <v>1463</v>
      </c>
      <c r="Y270" s="273" t="s">
        <v>1464</v>
      </c>
      <c r="Z270" s="273"/>
      <c r="AA270" s="273"/>
      <c r="AB270" s="273"/>
      <c r="AC270" s="273"/>
      <c r="AD270" s="273"/>
      <c r="AE270" s="273"/>
      <c r="AF270" s="273" t="s">
        <v>794</v>
      </c>
      <c r="AG270" s="273" t="s">
        <v>795</v>
      </c>
      <c r="AH270" s="273" t="s">
        <v>786</v>
      </c>
      <c r="AI270" s="273"/>
      <c r="AJ270" s="273"/>
      <c r="AK270" s="273" t="s">
        <v>796</v>
      </c>
      <c r="AL270" s="273" t="s">
        <v>3036</v>
      </c>
      <c r="AM270" s="273" t="s">
        <v>1529</v>
      </c>
      <c r="AN270" s="273" t="s">
        <v>42</v>
      </c>
      <c r="AO270" s="273"/>
      <c r="AP270" s="273"/>
      <c r="AQ270" s="273"/>
      <c r="AR270" s="273"/>
      <c r="AS270" s="273" t="s">
        <v>1806</v>
      </c>
      <c r="AT270" s="274">
        <v>1000000</v>
      </c>
      <c r="AU270" s="274">
        <v>2</v>
      </c>
      <c r="AV270" s="273" t="s">
        <v>2957</v>
      </c>
      <c r="AW270" s="273"/>
      <c r="AX270" s="274">
        <v>4.3</v>
      </c>
      <c r="AY270" s="273"/>
      <c r="AZ270" s="273" t="s">
        <v>2045</v>
      </c>
      <c r="BA270" s="273" t="s">
        <v>1807</v>
      </c>
      <c r="BB270" s="273"/>
      <c r="BC270" s="273" t="s">
        <v>2957</v>
      </c>
      <c r="BD270" s="273"/>
      <c r="BE270" s="273" t="s">
        <v>2957</v>
      </c>
      <c r="BF270" s="273"/>
      <c r="BG270" s="273"/>
      <c r="BH270" s="273" t="s">
        <v>458</v>
      </c>
      <c r="BI270" s="273" t="s">
        <v>800</v>
      </c>
      <c r="BJ270" s="273" t="s">
        <v>800</v>
      </c>
      <c r="BK270" s="273" t="s">
        <v>801</v>
      </c>
      <c r="BL270" s="273" t="s">
        <v>802</v>
      </c>
      <c r="BM270" s="273" t="s">
        <v>1962</v>
      </c>
      <c r="BN270" s="273"/>
      <c r="BO270" s="273" t="s">
        <v>1932</v>
      </c>
      <c r="BP270" s="273"/>
      <c r="BQ270" s="273"/>
    </row>
    <row r="271" spans="1:69" s="3" customFormat="1" ht="18" customHeight="1">
      <c r="A271" s="273" t="s">
        <v>1797</v>
      </c>
      <c r="B271" s="273" t="s">
        <v>3061</v>
      </c>
      <c r="C271" s="273" t="s">
        <v>3062</v>
      </c>
      <c r="D271" s="273" t="s">
        <v>3059</v>
      </c>
      <c r="E271" s="273" t="s">
        <v>3063</v>
      </c>
      <c r="F271" s="273" t="s">
        <v>1801</v>
      </c>
      <c r="G271" s="273" t="s">
        <v>1506</v>
      </c>
      <c r="H271" s="273" t="s">
        <v>786</v>
      </c>
      <c r="I271" s="274">
        <v>7</v>
      </c>
      <c r="J271" s="273" t="s">
        <v>804</v>
      </c>
      <c r="K271" s="273" t="s">
        <v>1802</v>
      </c>
      <c r="L271" s="274">
        <v>4.5</v>
      </c>
      <c r="M271" s="273" t="s">
        <v>2045</v>
      </c>
      <c r="N271" s="273" t="s">
        <v>788</v>
      </c>
      <c r="O271" s="273"/>
      <c r="P271" s="273"/>
      <c r="Q271" s="273"/>
      <c r="R271" s="273"/>
      <c r="S271" s="273" t="s">
        <v>1487</v>
      </c>
      <c r="T271" s="273"/>
      <c r="U271" s="273" t="s">
        <v>791</v>
      </c>
      <c r="V271" s="274">
        <v>100</v>
      </c>
      <c r="W271" s="273"/>
      <c r="X271" s="273" t="s">
        <v>1463</v>
      </c>
      <c r="Y271" s="273" t="s">
        <v>1464</v>
      </c>
      <c r="Z271" s="273"/>
      <c r="AA271" s="273"/>
      <c r="AB271" s="273"/>
      <c r="AC271" s="273"/>
      <c r="AD271" s="273"/>
      <c r="AE271" s="273"/>
      <c r="AF271" s="273" t="s">
        <v>794</v>
      </c>
      <c r="AG271" s="273" t="s">
        <v>795</v>
      </c>
      <c r="AH271" s="273" t="s">
        <v>786</v>
      </c>
      <c r="AI271" s="273"/>
      <c r="AJ271" s="273"/>
      <c r="AK271" s="273" t="s">
        <v>796</v>
      </c>
      <c r="AL271" s="273" t="s">
        <v>3036</v>
      </c>
      <c r="AM271" s="273" t="s">
        <v>1529</v>
      </c>
      <c r="AN271" s="273" t="s">
        <v>42</v>
      </c>
      <c r="AO271" s="273"/>
      <c r="AP271" s="273"/>
      <c r="AQ271" s="273"/>
      <c r="AR271" s="273"/>
      <c r="AS271" s="273" t="s">
        <v>1806</v>
      </c>
      <c r="AT271" s="274">
        <v>1000000</v>
      </c>
      <c r="AU271" s="274">
        <v>7</v>
      </c>
      <c r="AV271" s="273" t="s">
        <v>2957</v>
      </c>
      <c r="AW271" s="273"/>
      <c r="AX271" s="274">
        <v>4.5</v>
      </c>
      <c r="AY271" s="273"/>
      <c r="AZ271" s="273" t="s">
        <v>2045</v>
      </c>
      <c r="BA271" s="273" t="s">
        <v>1807</v>
      </c>
      <c r="BB271" s="273"/>
      <c r="BC271" s="273" t="s">
        <v>2957</v>
      </c>
      <c r="BD271" s="273"/>
      <c r="BE271" s="273" t="s">
        <v>2957</v>
      </c>
      <c r="BF271" s="273"/>
      <c r="BG271" s="273"/>
      <c r="BH271" s="273" t="s">
        <v>458</v>
      </c>
      <c r="BI271" s="273" t="s">
        <v>800</v>
      </c>
      <c r="BJ271" s="273" t="s">
        <v>800</v>
      </c>
      <c r="BK271" s="273" t="s">
        <v>801</v>
      </c>
      <c r="BL271" s="273" t="s">
        <v>802</v>
      </c>
      <c r="BM271" s="273" t="s">
        <v>1962</v>
      </c>
      <c r="BN271" s="273"/>
      <c r="BO271" s="273" t="s">
        <v>1932</v>
      </c>
      <c r="BP271" s="273"/>
      <c r="BQ271" s="273"/>
    </row>
    <row r="272" spans="1:69" s="3" customFormat="1" ht="18" customHeight="1">
      <c r="A272" s="273" t="s">
        <v>1797</v>
      </c>
      <c r="B272" s="273" t="s">
        <v>3064</v>
      </c>
      <c r="C272" s="273" t="s">
        <v>3065</v>
      </c>
      <c r="D272" s="273" t="s">
        <v>3059</v>
      </c>
      <c r="E272" s="273" t="s">
        <v>3066</v>
      </c>
      <c r="F272" s="273" t="s">
        <v>1801</v>
      </c>
      <c r="G272" s="273" t="s">
        <v>1506</v>
      </c>
      <c r="H272" s="273" t="s">
        <v>786</v>
      </c>
      <c r="I272" s="274">
        <v>0.32</v>
      </c>
      <c r="J272" s="273" t="s">
        <v>11</v>
      </c>
      <c r="K272" s="273" t="s">
        <v>1802</v>
      </c>
      <c r="L272" s="274">
        <v>5.0199999999999996</v>
      </c>
      <c r="M272" s="273" t="s">
        <v>2024</v>
      </c>
      <c r="N272" s="273" t="s">
        <v>788</v>
      </c>
      <c r="O272" s="273"/>
      <c r="P272" s="273"/>
      <c r="Q272" s="273"/>
      <c r="R272" s="273"/>
      <c r="S272" s="273" t="s">
        <v>1487</v>
      </c>
      <c r="T272" s="273"/>
      <c r="U272" s="273" t="s">
        <v>791</v>
      </c>
      <c r="V272" s="274">
        <v>100</v>
      </c>
      <c r="W272" s="273"/>
      <c r="X272" s="273" t="s">
        <v>1463</v>
      </c>
      <c r="Y272" s="273" t="s">
        <v>1464</v>
      </c>
      <c r="Z272" s="273"/>
      <c r="AA272" s="273"/>
      <c r="AB272" s="273"/>
      <c r="AC272" s="273"/>
      <c r="AD272" s="273"/>
      <c r="AE272" s="273"/>
      <c r="AF272" s="273" t="s">
        <v>794</v>
      </c>
      <c r="AG272" s="273" t="s">
        <v>795</v>
      </c>
      <c r="AH272" s="273" t="s">
        <v>786</v>
      </c>
      <c r="AI272" s="273"/>
      <c r="AJ272" s="273"/>
      <c r="AK272" s="273" t="s">
        <v>796</v>
      </c>
      <c r="AL272" s="273" t="s">
        <v>2025</v>
      </c>
      <c r="AM272" s="273" t="s">
        <v>1529</v>
      </c>
      <c r="AN272" s="273" t="s">
        <v>42</v>
      </c>
      <c r="AO272" s="273"/>
      <c r="AP272" s="273"/>
      <c r="AQ272" s="273"/>
      <c r="AR272" s="273"/>
      <c r="AS272" s="273" t="s">
        <v>1806</v>
      </c>
      <c r="AT272" s="274">
        <v>200000</v>
      </c>
      <c r="AU272" s="274">
        <v>0.32</v>
      </c>
      <c r="AV272" s="273" t="s">
        <v>2922</v>
      </c>
      <c r="AW272" s="273"/>
      <c r="AX272" s="274">
        <v>5.0199999999999996</v>
      </c>
      <c r="AY272" s="273"/>
      <c r="AZ272" s="273" t="s">
        <v>2024</v>
      </c>
      <c r="BA272" s="273" t="s">
        <v>1807</v>
      </c>
      <c r="BB272" s="273"/>
      <c r="BC272" s="273" t="s">
        <v>2922</v>
      </c>
      <c r="BD272" s="273"/>
      <c r="BE272" s="273" t="s">
        <v>2922</v>
      </c>
      <c r="BF272" s="273"/>
      <c r="BG272" s="273"/>
      <c r="BH272" s="273" t="s">
        <v>458</v>
      </c>
      <c r="BI272" s="273" t="s">
        <v>800</v>
      </c>
      <c r="BJ272" s="273" t="s">
        <v>800</v>
      </c>
      <c r="BK272" s="273" t="s">
        <v>801</v>
      </c>
      <c r="BL272" s="273" t="s">
        <v>802</v>
      </c>
      <c r="BM272" s="273" t="s">
        <v>1962</v>
      </c>
      <c r="BN272" s="273"/>
      <c r="BO272" s="273" t="s">
        <v>1932</v>
      </c>
      <c r="BP272" s="273"/>
      <c r="BQ272" s="273"/>
    </row>
    <row r="273" spans="1:69" s="3" customFormat="1" ht="18" customHeight="1">
      <c r="A273" s="273" t="s">
        <v>1797</v>
      </c>
      <c r="B273" s="273" t="s">
        <v>3067</v>
      </c>
      <c r="C273" s="273" t="s">
        <v>3068</v>
      </c>
      <c r="D273" s="273" t="s">
        <v>3069</v>
      </c>
      <c r="E273" s="273" t="s">
        <v>3070</v>
      </c>
      <c r="F273" s="273" t="s">
        <v>1801</v>
      </c>
      <c r="G273" s="273" t="s">
        <v>1506</v>
      </c>
      <c r="H273" s="273" t="s">
        <v>786</v>
      </c>
      <c r="I273" s="274">
        <v>10</v>
      </c>
      <c r="J273" s="273" t="s">
        <v>804</v>
      </c>
      <c r="K273" s="273" t="s">
        <v>1802</v>
      </c>
      <c r="L273" s="274">
        <v>4.41</v>
      </c>
      <c r="M273" s="273" t="s">
        <v>2045</v>
      </c>
      <c r="N273" s="273" t="s">
        <v>788</v>
      </c>
      <c r="O273" s="273"/>
      <c r="P273" s="273"/>
      <c r="Q273" s="273"/>
      <c r="R273" s="273"/>
      <c r="S273" s="273" t="s">
        <v>1487</v>
      </c>
      <c r="T273" s="273"/>
      <c r="U273" s="273" t="s">
        <v>791</v>
      </c>
      <c r="V273" s="274">
        <v>100</v>
      </c>
      <c r="W273" s="273"/>
      <c r="X273" s="273" t="s">
        <v>1463</v>
      </c>
      <c r="Y273" s="273" t="s">
        <v>1464</v>
      </c>
      <c r="Z273" s="273"/>
      <c r="AA273" s="273"/>
      <c r="AB273" s="273"/>
      <c r="AC273" s="273"/>
      <c r="AD273" s="273"/>
      <c r="AE273" s="273"/>
      <c r="AF273" s="273" t="s">
        <v>794</v>
      </c>
      <c r="AG273" s="273" t="s">
        <v>795</v>
      </c>
      <c r="AH273" s="273" t="s">
        <v>786</v>
      </c>
      <c r="AI273" s="273"/>
      <c r="AJ273" s="273"/>
      <c r="AK273" s="273" t="s">
        <v>796</v>
      </c>
      <c r="AL273" s="273" t="s">
        <v>3036</v>
      </c>
      <c r="AM273" s="273" t="s">
        <v>1529</v>
      </c>
      <c r="AN273" s="273" t="s">
        <v>42</v>
      </c>
      <c r="AO273" s="273"/>
      <c r="AP273" s="273"/>
      <c r="AQ273" s="273"/>
      <c r="AR273" s="273"/>
      <c r="AS273" s="273" t="s">
        <v>1806</v>
      </c>
      <c r="AT273" s="274">
        <v>1000000</v>
      </c>
      <c r="AU273" s="274">
        <v>10</v>
      </c>
      <c r="AV273" s="273" t="s">
        <v>2957</v>
      </c>
      <c r="AW273" s="273"/>
      <c r="AX273" s="274">
        <v>4.41</v>
      </c>
      <c r="AY273" s="273"/>
      <c r="AZ273" s="273" t="s">
        <v>2045</v>
      </c>
      <c r="BA273" s="273" t="s">
        <v>1807</v>
      </c>
      <c r="BB273" s="273"/>
      <c r="BC273" s="273" t="s">
        <v>2957</v>
      </c>
      <c r="BD273" s="273"/>
      <c r="BE273" s="273" t="s">
        <v>2957</v>
      </c>
      <c r="BF273" s="273"/>
      <c r="BG273" s="273"/>
      <c r="BH273" s="273" t="s">
        <v>458</v>
      </c>
      <c r="BI273" s="273" t="s">
        <v>800</v>
      </c>
      <c r="BJ273" s="273" t="s">
        <v>800</v>
      </c>
      <c r="BK273" s="273" t="s">
        <v>801</v>
      </c>
      <c r="BL273" s="273" t="s">
        <v>802</v>
      </c>
      <c r="BM273" s="273" t="s">
        <v>1962</v>
      </c>
      <c r="BN273" s="273"/>
      <c r="BO273" s="273" t="s">
        <v>1932</v>
      </c>
      <c r="BP273" s="273"/>
      <c r="BQ273" s="273"/>
    </row>
    <row r="274" spans="1:69" s="3" customFormat="1" ht="18" customHeight="1">
      <c r="A274" s="273" t="s">
        <v>1797</v>
      </c>
      <c r="B274" s="273" t="s">
        <v>3071</v>
      </c>
      <c r="C274" s="273" t="s">
        <v>3072</v>
      </c>
      <c r="D274" s="273" t="s">
        <v>3073</v>
      </c>
      <c r="E274" s="273" t="s">
        <v>3074</v>
      </c>
      <c r="F274" s="273" t="s">
        <v>1801</v>
      </c>
      <c r="G274" s="273" t="s">
        <v>1506</v>
      </c>
      <c r="H274" s="273" t="s">
        <v>786</v>
      </c>
      <c r="I274" s="274">
        <v>5</v>
      </c>
      <c r="J274" s="273" t="s">
        <v>804</v>
      </c>
      <c r="K274" s="273" t="s">
        <v>1802</v>
      </c>
      <c r="L274" s="274">
        <v>4.54</v>
      </c>
      <c r="M274" s="273" t="s">
        <v>3075</v>
      </c>
      <c r="N274" s="273" t="s">
        <v>788</v>
      </c>
      <c r="O274" s="273"/>
      <c r="P274" s="273"/>
      <c r="Q274" s="273"/>
      <c r="R274" s="273"/>
      <c r="S274" s="273" t="s">
        <v>1487</v>
      </c>
      <c r="T274" s="273"/>
      <c r="U274" s="273" t="s">
        <v>791</v>
      </c>
      <c r="V274" s="274">
        <v>100</v>
      </c>
      <c r="W274" s="273"/>
      <c r="X274" s="273" t="s">
        <v>1463</v>
      </c>
      <c r="Y274" s="273" t="s">
        <v>1464</v>
      </c>
      <c r="Z274" s="273"/>
      <c r="AA274" s="273"/>
      <c r="AB274" s="273"/>
      <c r="AC274" s="273"/>
      <c r="AD274" s="273"/>
      <c r="AE274" s="273"/>
      <c r="AF274" s="273" t="s">
        <v>794</v>
      </c>
      <c r="AG274" s="273" t="s">
        <v>795</v>
      </c>
      <c r="AH274" s="273" t="s">
        <v>786</v>
      </c>
      <c r="AI274" s="273"/>
      <c r="AJ274" s="273"/>
      <c r="AK274" s="273" t="s">
        <v>796</v>
      </c>
      <c r="AL274" s="273" t="s">
        <v>3076</v>
      </c>
      <c r="AM274" s="273" t="s">
        <v>1529</v>
      </c>
      <c r="AN274" s="273" t="s">
        <v>42</v>
      </c>
      <c r="AO274" s="273"/>
      <c r="AP274" s="273"/>
      <c r="AQ274" s="273"/>
      <c r="AR274" s="273"/>
      <c r="AS274" s="273" t="s">
        <v>1806</v>
      </c>
      <c r="AT274" s="274">
        <v>500000</v>
      </c>
      <c r="AU274" s="274">
        <v>5</v>
      </c>
      <c r="AV274" s="273" t="s">
        <v>3007</v>
      </c>
      <c r="AW274" s="273"/>
      <c r="AX274" s="274">
        <v>4.54</v>
      </c>
      <c r="AY274" s="273"/>
      <c r="AZ274" s="273" t="s">
        <v>3075</v>
      </c>
      <c r="BA274" s="273" t="s">
        <v>1807</v>
      </c>
      <c r="BB274" s="273"/>
      <c r="BC274" s="273" t="s">
        <v>3007</v>
      </c>
      <c r="BD274" s="273"/>
      <c r="BE274" s="273" t="s">
        <v>3007</v>
      </c>
      <c r="BF274" s="273"/>
      <c r="BG274" s="273"/>
      <c r="BH274" s="273" t="s">
        <v>458</v>
      </c>
      <c r="BI274" s="273" t="s">
        <v>800</v>
      </c>
      <c r="BJ274" s="273" t="s">
        <v>800</v>
      </c>
      <c r="BK274" s="273" t="s">
        <v>801</v>
      </c>
      <c r="BL274" s="273" t="s">
        <v>802</v>
      </c>
      <c r="BM274" s="273" t="s">
        <v>1962</v>
      </c>
      <c r="BN274" s="273"/>
      <c r="BO274" s="273" t="s">
        <v>1932</v>
      </c>
      <c r="BP274" s="273"/>
      <c r="BQ274" s="273"/>
    </row>
    <row r="275" spans="1:69" s="3" customFormat="1" ht="18" customHeight="1">
      <c r="A275" s="273" t="s">
        <v>1797</v>
      </c>
      <c r="B275" s="273" t="s">
        <v>3077</v>
      </c>
      <c r="C275" s="273" t="s">
        <v>3078</v>
      </c>
      <c r="D275" s="273" t="s">
        <v>3073</v>
      </c>
      <c r="E275" s="273" t="s">
        <v>3079</v>
      </c>
      <c r="F275" s="273" t="s">
        <v>1801</v>
      </c>
      <c r="G275" s="273" t="s">
        <v>1506</v>
      </c>
      <c r="H275" s="273" t="s">
        <v>786</v>
      </c>
      <c r="I275" s="274">
        <v>0.8</v>
      </c>
      <c r="J275" s="273" t="s">
        <v>11</v>
      </c>
      <c r="K275" s="273" t="s">
        <v>1802</v>
      </c>
      <c r="L275" s="274">
        <v>5.15</v>
      </c>
      <c r="M275" s="273" t="s">
        <v>2045</v>
      </c>
      <c r="N275" s="273" t="s">
        <v>788</v>
      </c>
      <c r="O275" s="273"/>
      <c r="P275" s="273"/>
      <c r="Q275" s="273"/>
      <c r="R275" s="273"/>
      <c r="S275" s="273" t="s">
        <v>1487</v>
      </c>
      <c r="T275" s="273"/>
      <c r="U275" s="273" t="s">
        <v>791</v>
      </c>
      <c r="V275" s="274">
        <v>100</v>
      </c>
      <c r="W275" s="273"/>
      <c r="X275" s="273" t="s">
        <v>1463</v>
      </c>
      <c r="Y275" s="273" t="s">
        <v>1464</v>
      </c>
      <c r="Z275" s="273"/>
      <c r="AA275" s="273"/>
      <c r="AB275" s="273"/>
      <c r="AC275" s="273"/>
      <c r="AD275" s="273"/>
      <c r="AE275" s="273"/>
      <c r="AF275" s="273" t="s">
        <v>794</v>
      </c>
      <c r="AG275" s="273" t="s">
        <v>795</v>
      </c>
      <c r="AH275" s="273" t="s">
        <v>786</v>
      </c>
      <c r="AI275" s="273"/>
      <c r="AJ275" s="273"/>
      <c r="AK275" s="273" t="s">
        <v>796</v>
      </c>
      <c r="AL275" s="273" t="s">
        <v>3036</v>
      </c>
      <c r="AM275" s="273" t="s">
        <v>1529</v>
      </c>
      <c r="AN275" s="273" t="s">
        <v>42</v>
      </c>
      <c r="AO275" s="273"/>
      <c r="AP275" s="273"/>
      <c r="AQ275" s="273"/>
      <c r="AR275" s="273"/>
      <c r="AS275" s="273" t="s">
        <v>1806</v>
      </c>
      <c r="AT275" s="274">
        <v>200000</v>
      </c>
      <c r="AU275" s="274">
        <v>0.8</v>
      </c>
      <c r="AV275" s="273" t="s">
        <v>2957</v>
      </c>
      <c r="AW275" s="273"/>
      <c r="AX275" s="274">
        <v>5.15</v>
      </c>
      <c r="AY275" s="273"/>
      <c r="AZ275" s="273" t="s">
        <v>2045</v>
      </c>
      <c r="BA275" s="273" t="s">
        <v>1807</v>
      </c>
      <c r="BB275" s="273"/>
      <c r="BC275" s="273" t="s">
        <v>2957</v>
      </c>
      <c r="BD275" s="273"/>
      <c r="BE275" s="273" t="s">
        <v>2957</v>
      </c>
      <c r="BF275" s="273"/>
      <c r="BG275" s="273"/>
      <c r="BH275" s="273" t="s">
        <v>458</v>
      </c>
      <c r="BI275" s="273" t="s">
        <v>800</v>
      </c>
      <c r="BJ275" s="273" t="s">
        <v>800</v>
      </c>
      <c r="BK275" s="273" t="s">
        <v>801</v>
      </c>
      <c r="BL275" s="273" t="s">
        <v>802</v>
      </c>
      <c r="BM275" s="273" t="s">
        <v>1962</v>
      </c>
      <c r="BN275" s="273"/>
      <c r="BO275" s="273" t="s">
        <v>1932</v>
      </c>
      <c r="BP275" s="273"/>
      <c r="BQ275" s="273"/>
    </row>
    <row r="276" spans="1:69" s="3" customFormat="1" ht="18" customHeight="1">
      <c r="A276" s="273" t="s">
        <v>1797</v>
      </c>
      <c r="B276" s="273" t="s">
        <v>3080</v>
      </c>
      <c r="C276" s="273" t="s">
        <v>3081</v>
      </c>
      <c r="D276" s="273" t="s">
        <v>3073</v>
      </c>
      <c r="E276" s="273" t="s">
        <v>3082</v>
      </c>
      <c r="F276" s="273" t="s">
        <v>1801</v>
      </c>
      <c r="G276" s="273" t="s">
        <v>1506</v>
      </c>
      <c r="H276" s="273" t="s">
        <v>786</v>
      </c>
      <c r="I276" s="274">
        <v>1</v>
      </c>
      <c r="J276" s="273" t="s">
        <v>11</v>
      </c>
      <c r="K276" s="273" t="s">
        <v>1802</v>
      </c>
      <c r="L276" s="274">
        <v>5.21</v>
      </c>
      <c r="M276" s="273" t="s">
        <v>3075</v>
      </c>
      <c r="N276" s="273" t="s">
        <v>788</v>
      </c>
      <c r="O276" s="273"/>
      <c r="P276" s="273"/>
      <c r="Q276" s="273"/>
      <c r="R276" s="273"/>
      <c r="S276" s="273" t="s">
        <v>1487</v>
      </c>
      <c r="T276" s="273"/>
      <c r="U276" s="273" t="s">
        <v>791</v>
      </c>
      <c r="V276" s="274">
        <v>100</v>
      </c>
      <c r="W276" s="273"/>
      <c r="X276" s="273" t="s">
        <v>1463</v>
      </c>
      <c r="Y276" s="273" t="s">
        <v>1464</v>
      </c>
      <c r="Z276" s="273"/>
      <c r="AA276" s="273"/>
      <c r="AB276" s="273"/>
      <c r="AC276" s="273"/>
      <c r="AD276" s="273"/>
      <c r="AE276" s="273"/>
      <c r="AF276" s="273" t="s">
        <v>794</v>
      </c>
      <c r="AG276" s="273" t="s">
        <v>795</v>
      </c>
      <c r="AH276" s="273" t="s">
        <v>786</v>
      </c>
      <c r="AI276" s="273"/>
      <c r="AJ276" s="273"/>
      <c r="AK276" s="273" t="s">
        <v>796</v>
      </c>
      <c r="AL276" s="273" t="s">
        <v>3076</v>
      </c>
      <c r="AM276" s="273" t="s">
        <v>1529</v>
      </c>
      <c r="AN276" s="273" t="s">
        <v>42</v>
      </c>
      <c r="AO276" s="273"/>
      <c r="AP276" s="273"/>
      <c r="AQ276" s="273"/>
      <c r="AR276" s="273"/>
      <c r="AS276" s="273" t="s">
        <v>1806</v>
      </c>
      <c r="AT276" s="274">
        <v>200000</v>
      </c>
      <c r="AU276" s="274">
        <v>1</v>
      </c>
      <c r="AV276" s="273" t="s">
        <v>3007</v>
      </c>
      <c r="AW276" s="273"/>
      <c r="AX276" s="274">
        <v>5.21</v>
      </c>
      <c r="AY276" s="273"/>
      <c r="AZ276" s="273" t="s">
        <v>3075</v>
      </c>
      <c r="BA276" s="273" t="s">
        <v>1807</v>
      </c>
      <c r="BB276" s="273"/>
      <c r="BC276" s="273" t="s">
        <v>3007</v>
      </c>
      <c r="BD276" s="273"/>
      <c r="BE276" s="273" t="s">
        <v>3007</v>
      </c>
      <c r="BF276" s="273"/>
      <c r="BG276" s="273"/>
      <c r="BH276" s="273" t="s">
        <v>458</v>
      </c>
      <c r="BI276" s="273" t="s">
        <v>800</v>
      </c>
      <c r="BJ276" s="273" t="s">
        <v>800</v>
      </c>
      <c r="BK276" s="273" t="s">
        <v>801</v>
      </c>
      <c r="BL276" s="273" t="s">
        <v>802</v>
      </c>
      <c r="BM276" s="273" t="s">
        <v>1962</v>
      </c>
      <c r="BN276" s="273"/>
      <c r="BO276" s="273" t="s">
        <v>1932</v>
      </c>
      <c r="BP276" s="273"/>
      <c r="BQ276" s="273"/>
    </row>
    <row r="277" spans="1:69" s="3" customFormat="1" ht="18" customHeight="1">
      <c r="A277" s="273" t="s">
        <v>1797</v>
      </c>
      <c r="B277" s="273" t="s">
        <v>3083</v>
      </c>
      <c r="C277" s="273" t="s">
        <v>3084</v>
      </c>
      <c r="D277" s="273" t="s">
        <v>3073</v>
      </c>
      <c r="E277" s="273" t="s">
        <v>3085</v>
      </c>
      <c r="F277" s="273" t="s">
        <v>1801</v>
      </c>
      <c r="G277" s="273" t="s">
        <v>1506</v>
      </c>
      <c r="H277" s="273" t="s">
        <v>786</v>
      </c>
      <c r="I277" s="274">
        <v>0.33200000000000002</v>
      </c>
      <c r="J277" s="273" t="s">
        <v>11</v>
      </c>
      <c r="K277" s="273" t="s">
        <v>1802</v>
      </c>
      <c r="L277" s="274">
        <v>5</v>
      </c>
      <c r="M277" s="273" t="s">
        <v>3075</v>
      </c>
      <c r="N277" s="273" t="s">
        <v>788</v>
      </c>
      <c r="O277" s="273"/>
      <c r="P277" s="273"/>
      <c r="Q277" s="273"/>
      <c r="R277" s="273" t="s">
        <v>789</v>
      </c>
      <c r="S277" s="273" t="s">
        <v>1487</v>
      </c>
      <c r="T277" s="273"/>
      <c r="U277" s="273" t="s">
        <v>791</v>
      </c>
      <c r="V277" s="274">
        <v>100</v>
      </c>
      <c r="W277" s="273"/>
      <c r="X277" s="273" t="s">
        <v>1463</v>
      </c>
      <c r="Y277" s="273" t="s">
        <v>1464</v>
      </c>
      <c r="Z277" s="273"/>
      <c r="AA277" s="273"/>
      <c r="AB277" s="273"/>
      <c r="AC277" s="273"/>
      <c r="AD277" s="273"/>
      <c r="AE277" s="273"/>
      <c r="AF277" s="273" t="s">
        <v>794</v>
      </c>
      <c r="AG277" s="273" t="s">
        <v>795</v>
      </c>
      <c r="AH277" s="273" t="s">
        <v>786</v>
      </c>
      <c r="AI277" s="273"/>
      <c r="AJ277" s="273"/>
      <c r="AK277" s="273" t="s">
        <v>796</v>
      </c>
      <c r="AL277" s="273" t="s">
        <v>3076</v>
      </c>
      <c r="AM277" s="273" t="s">
        <v>1529</v>
      </c>
      <c r="AN277" s="273" t="s">
        <v>42</v>
      </c>
      <c r="AO277" s="273"/>
      <c r="AP277" s="273"/>
      <c r="AQ277" s="273"/>
      <c r="AR277" s="273"/>
      <c r="AS277" s="273" t="s">
        <v>1806</v>
      </c>
      <c r="AT277" s="274">
        <v>200000</v>
      </c>
      <c r="AU277" s="274">
        <v>0.33200000000000002</v>
      </c>
      <c r="AV277" s="273" t="s">
        <v>3007</v>
      </c>
      <c r="AW277" s="273"/>
      <c r="AX277" s="274">
        <v>5</v>
      </c>
      <c r="AY277" s="273"/>
      <c r="AZ277" s="273" t="s">
        <v>3075</v>
      </c>
      <c r="BA277" s="273" t="s">
        <v>1807</v>
      </c>
      <c r="BB277" s="273"/>
      <c r="BC277" s="273" t="s">
        <v>3007</v>
      </c>
      <c r="BD277" s="273"/>
      <c r="BE277" s="273" t="s">
        <v>3007</v>
      </c>
      <c r="BF277" s="273"/>
      <c r="BG277" s="273"/>
      <c r="BH277" s="273" t="s">
        <v>458</v>
      </c>
      <c r="BI277" s="273" t="s">
        <v>800</v>
      </c>
      <c r="BJ277" s="273" t="s">
        <v>800</v>
      </c>
      <c r="BK277" s="273" t="s">
        <v>801</v>
      </c>
      <c r="BL277" s="273" t="s">
        <v>802</v>
      </c>
      <c r="BM277" s="273" t="s">
        <v>1962</v>
      </c>
      <c r="BN277" s="273"/>
      <c r="BO277" s="273" t="s">
        <v>1932</v>
      </c>
      <c r="BP277" s="273"/>
      <c r="BQ277" s="273"/>
    </row>
    <row r="278" spans="1:69" s="3" customFormat="1" ht="18" customHeight="1">
      <c r="A278" s="273" t="s">
        <v>2725</v>
      </c>
      <c r="B278" s="273" t="s">
        <v>3086</v>
      </c>
      <c r="C278" s="273" t="s">
        <v>3087</v>
      </c>
      <c r="D278" s="273" t="s">
        <v>3088</v>
      </c>
      <c r="E278" s="273" t="s">
        <v>3089</v>
      </c>
      <c r="F278" s="273" t="s">
        <v>1505</v>
      </c>
      <c r="G278" s="273" t="s">
        <v>1506</v>
      </c>
      <c r="H278" s="273" t="s">
        <v>786</v>
      </c>
      <c r="I278" s="274">
        <v>10</v>
      </c>
      <c r="J278" s="273" t="s">
        <v>804</v>
      </c>
      <c r="K278" s="273" t="s">
        <v>1802</v>
      </c>
      <c r="L278" s="274">
        <v>4.7</v>
      </c>
      <c r="M278" s="273" t="s">
        <v>1514</v>
      </c>
      <c r="N278" s="273" t="s">
        <v>788</v>
      </c>
      <c r="O278" s="273"/>
      <c r="P278" s="273"/>
      <c r="Q278" s="273"/>
      <c r="R278" s="273"/>
      <c r="S278" s="273" t="s">
        <v>2731</v>
      </c>
      <c r="T278" s="273"/>
      <c r="U278" s="273" t="s">
        <v>791</v>
      </c>
      <c r="V278" s="274">
        <v>100</v>
      </c>
      <c r="W278" s="273"/>
      <c r="X278" s="273" t="s">
        <v>828</v>
      </c>
      <c r="Y278" s="273" t="s">
        <v>835</v>
      </c>
      <c r="Z278" s="273"/>
      <c r="AA278" s="273"/>
      <c r="AB278" s="273"/>
      <c r="AC278" s="273"/>
      <c r="AD278" s="273"/>
      <c r="AE278" s="273" t="s">
        <v>1510</v>
      </c>
      <c r="AF278" s="273" t="s">
        <v>794</v>
      </c>
      <c r="AG278" s="273" t="s">
        <v>795</v>
      </c>
      <c r="AH278" s="273" t="s">
        <v>786</v>
      </c>
      <c r="AI278" s="273" t="s">
        <v>102</v>
      </c>
      <c r="AJ278" s="273"/>
      <c r="AK278" s="273" t="s">
        <v>796</v>
      </c>
      <c r="AL278" s="273" t="s">
        <v>3090</v>
      </c>
      <c r="AM278" s="273" t="s">
        <v>811</v>
      </c>
      <c r="AN278" s="273" t="s">
        <v>42</v>
      </c>
      <c r="AO278" s="273"/>
      <c r="AP278" s="273"/>
      <c r="AQ278" s="273"/>
      <c r="AR278" s="273"/>
      <c r="AS278" s="273" t="s">
        <v>2733</v>
      </c>
      <c r="AT278" s="274">
        <v>1000000</v>
      </c>
      <c r="AU278" s="274">
        <v>10</v>
      </c>
      <c r="AV278" s="273" t="s">
        <v>3022</v>
      </c>
      <c r="AW278" s="273"/>
      <c r="AX278" s="274">
        <v>4.7</v>
      </c>
      <c r="AY278" s="273"/>
      <c r="AZ278" s="273" t="s">
        <v>3091</v>
      </c>
      <c r="BA278" s="273" t="s">
        <v>2734</v>
      </c>
      <c r="BB278" s="273" t="s">
        <v>2735</v>
      </c>
      <c r="BC278" s="273" t="s">
        <v>3022</v>
      </c>
      <c r="BD278" s="273"/>
      <c r="BE278" s="273" t="s">
        <v>3022</v>
      </c>
      <c r="BF278" s="273"/>
      <c r="BG278" s="273"/>
      <c r="BH278" s="273" t="s">
        <v>1510</v>
      </c>
      <c r="BI278" s="273" t="s">
        <v>800</v>
      </c>
      <c r="BJ278" s="273" t="s">
        <v>800</v>
      </c>
      <c r="BK278" s="273" t="s">
        <v>801</v>
      </c>
      <c r="BL278" s="273" t="s">
        <v>802</v>
      </c>
      <c r="BM278" s="273" t="s">
        <v>803</v>
      </c>
      <c r="BN278" s="273"/>
      <c r="BO278" s="273" t="s">
        <v>1517</v>
      </c>
      <c r="BP278" s="273" t="s">
        <v>2725</v>
      </c>
      <c r="BQ278" s="273"/>
    </row>
    <row r="279" spans="1:69" s="3" customFormat="1" ht="18" customHeight="1">
      <c r="A279" s="273" t="s">
        <v>1797</v>
      </c>
      <c r="B279" s="273" t="s">
        <v>3092</v>
      </c>
      <c r="C279" s="273" t="s">
        <v>3093</v>
      </c>
      <c r="D279" s="273" t="s">
        <v>3088</v>
      </c>
      <c r="E279" s="273" t="s">
        <v>3094</v>
      </c>
      <c r="F279" s="273" t="s">
        <v>1801</v>
      </c>
      <c r="G279" s="273" t="s">
        <v>1506</v>
      </c>
      <c r="H279" s="273" t="s">
        <v>786</v>
      </c>
      <c r="I279" s="274">
        <v>5</v>
      </c>
      <c r="J279" s="273" t="s">
        <v>804</v>
      </c>
      <c r="K279" s="273" t="s">
        <v>1802</v>
      </c>
      <c r="L279" s="274">
        <v>4.5</v>
      </c>
      <c r="M279" s="273" t="s">
        <v>1514</v>
      </c>
      <c r="N279" s="273" t="s">
        <v>788</v>
      </c>
      <c r="O279" s="273"/>
      <c r="P279" s="273"/>
      <c r="Q279" s="273"/>
      <c r="R279" s="273"/>
      <c r="S279" s="273" t="s">
        <v>1487</v>
      </c>
      <c r="T279" s="273"/>
      <c r="U279" s="273" t="s">
        <v>791</v>
      </c>
      <c r="V279" s="274">
        <v>100</v>
      </c>
      <c r="W279" s="273"/>
      <c r="X279" s="273" t="s">
        <v>1463</v>
      </c>
      <c r="Y279" s="273" t="s">
        <v>1464</v>
      </c>
      <c r="Z279" s="273"/>
      <c r="AA279" s="273"/>
      <c r="AB279" s="273"/>
      <c r="AC279" s="273"/>
      <c r="AD279" s="273"/>
      <c r="AE279" s="273"/>
      <c r="AF279" s="273" t="s">
        <v>794</v>
      </c>
      <c r="AG279" s="273" t="s">
        <v>795</v>
      </c>
      <c r="AH279" s="273" t="s">
        <v>786</v>
      </c>
      <c r="AI279" s="273"/>
      <c r="AJ279" s="273"/>
      <c r="AK279" s="273" t="s">
        <v>796</v>
      </c>
      <c r="AL279" s="273" t="s">
        <v>3090</v>
      </c>
      <c r="AM279" s="273" t="s">
        <v>1529</v>
      </c>
      <c r="AN279" s="273" t="s">
        <v>42</v>
      </c>
      <c r="AO279" s="273"/>
      <c r="AP279" s="273"/>
      <c r="AQ279" s="273"/>
      <c r="AR279" s="273"/>
      <c r="AS279" s="273" t="s">
        <v>1806</v>
      </c>
      <c r="AT279" s="274">
        <v>500000</v>
      </c>
      <c r="AU279" s="274">
        <v>5</v>
      </c>
      <c r="AV279" s="273" t="s">
        <v>3022</v>
      </c>
      <c r="AW279" s="273"/>
      <c r="AX279" s="274">
        <v>4.5</v>
      </c>
      <c r="AY279" s="273"/>
      <c r="AZ279" s="273" t="s">
        <v>1514</v>
      </c>
      <c r="BA279" s="273" t="s">
        <v>1807</v>
      </c>
      <c r="BB279" s="273"/>
      <c r="BC279" s="273" t="s">
        <v>3022</v>
      </c>
      <c r="BD279" s="273"/>
      <c r="BE279" s="273" t="s">
        <v>3022</v>
      </c>
      <c r="BF279" s="273"/>
      <c r="BG279" s="273"/>
      <c r="BH279" s="273" t="s">
        <v>458</v>
      </c>
      <c r="BI279" s="273" t="s">
        <v>800</v>
      </c>
      <c r="BJ279" s="273" t="s">
        <v>800</v>
      </c>
      <c r="BK279" s="273" t="s">
        <v>801</v>
      </c>
      <c r="BL279" s="273" t="s">
        <v>802</v>
      </c>
      <c r="BM279" s="273" t="s">
        <v>1962</v>
      </c>
      <c r="BN279" s="273"/>
      <c r="BO279" s="273" t="s">
        <v>1932</v>
      </c>
      <c r="BP279" s="273"/>
      <c r="BQ279" s="273"/>
    </row>
    <row r="280" spans="1:69" s="3" customFormat="1" ht="18" customHeight="1">
      <c r="A280" s="273" t="s">
        <v>1797</v>
      </c>
      <c r="B280" s="273" t="s">
        <v>3095</v>
      </c>
      <c r="C280" s="273" t="s">
        <v>3096</v>
      </c>
      <c r="D280" s="273" t="s">
        <v>3088</v>
      </c>
      <c r="E280" s="273" t="s">
        <v>3097</v>
      </c>
      <c r="F280" s="273" t="s">
        <v>1801</v>
      </c>
      <c r="G280" s="273" t="s">
        <v>1506</v>
      </c>
      <c r="H280" s="273" t="s">
        <v>786</v>
      </c>
      <c r="I280" s="274">
        <v>5.34</v>
      </c>
      <c r="J280" s="273" t="s">
        <v>804</v>
      </c>
      <c r="K280" s="273" t="s">
        <v>1802</v>
      </c>
      <c r="L280" s="274">
        <v>4.4800000000000004</v>
      </c>
      <c r="M280" s="273" t="s">
        <v>1514</v>
      </c>
      <c r="N280" s="273" t="s">
        <v>788</v>
      </c>
      <c r="O280" s="273"/>
      <c r="P280" s="273"/>
      <c r="Q280" s="273"/>
      <c r="R280" s="273" t="s">
        <v>789</v>
      </c>
      <c r="S280" s="273" t="s">
        <v>1487</v>
      </c>
      <c r="T280" s="273"/>
      <c r="U280" s="273" t="s">
        <v>791</v>
      </c>
      <c r="V280" s="274">
        <v>100</v>
      </c>
      <c r="W280" s="273"/>
      <c r="X280" s="273" t="s">
        <v>1463</v>
      </c>
      <c r="Y280" s="273" t="s">
        <v>1464</v>
      </c>
      <c r="Z280" s="273"/>
      <c r="AA280" s="273"/>
      <c r="AB280" s="273"/>
      <c r="AC280" s="273"/>
      <c r="AD280" s="273"/>
      <c r="AE280" s="273"/>
      <c r="AF280" s="273" t="s">
        <v>794</v>
      </c>
      <c r="AG280" s="273" t="s">
        <v>795</v>
      </c>
      <c r="AH280" s="273" t="s">
        <v>786</v>
      </c>
      <c r="AI280" s="273"/>
      <c r="AJ280" s="273"/>
      <c r="AK280" s="273" t="s">
        <v>796</v>
      </c>
      <c r="AL280" s="273" t="s">
        <v>3090</v>
      </c>
      <c r="AM280" s="273" t="s">
        <v>1529</v>
      </c>
      <c r="AN280" s="273" t="s">
        <v>42</v>
      </c>
      <c r="AO280" s="273"/>
      <c r="AP280" s="273"/>
      <c r="AQ280" s="273"/>
      <c r="AR280" s="273"/>
      <c r="AS280" s="273" t="s">
        <v>1806</v>
      </c>
      <c r="AT280" s="274">
        <v>1000000</v>
      </c>
      <c r="AU280" s="274">
        <v>5.34</v>
      </c>
      <c r="AV280" s="273" t="s">
        <v>3022</v>
      </c>
      <c r="AW280" s="273"/>
      <c r="AX280" s="274">
        <v>4.4800000000000004</v>
      </c>
      <c r="AY280" s="273"/>
      <c r="AZ280" s="273" t="s">
        <v>1514</v>
      </c>
      <c r="BA280" s="273" t="s">
        <v>1807</v>
      </c>
      <c r="BB280" s="273"/>
      <c r="BC280" s="273" t="s">
        <v>3022</v>
      </c>
      <c r="BD280" s="273"/>
      <c r="BE280" s="273" t="s">
        <v>3022</v>
      </c>
      <c r="BF280" s="273"/>
      <c r="BG280" s="273"/>
      <c r="BH280" s="273" t="s">
        <v>458</v>
      </c>
      <c r="BI280" s="273" t="s">
        <v>800</v>
      </c>
      <c r="BJ280" s="273" t="s">
        <v>800</v>
      </c>
      <c r="BK280" s="273" t="s">
        <v>801</v>
      </c>
      <c r="BL280" s="273" t="s">
        <v>802</v>
      </c>
      <c r="BM280" s="273" t="s">
        <v>1962</v>
      </c>
      <c r="BN280" s="273"/>
      <c r="BO280" s="273" t="s">
        <v>1932</v>
      </c>
      <c r="BP280" s="273"/>
      <c r="BQ280" s="273"/>
    </row>
    <row r="281" spans="1:69" s="3" customFormat="1" ht="18" customHeight="1">
      <c r="A281" s="273" t="s">
        <v>1797</v>
      </c>
      <c r="B281" s="273" t="s">
        <v>3098</v>
      </c>
      <c r="C281" s="273" t="s">
        <v>3099</v>
      </c>
      <c r="D281" s="273" t="s">
        <v>3088</v>
      </c>
      <c r="E281" s="273" t="s">
        <v>3100</v>
      </c>
      <c r="F281" s="273" t="s">
        <v>1801</v>
      </c>
      <c r="G281" s="273" t="s">
        <v>1506</v>
      </c>
      <c r="H281" s="273" t="s">
        <v>786</v>
      </c>
      <c r="I281" s="274">
        <v>0.5</v>
      </c>
      <c r="J281" s="273" t="s">
        <v>11</v>
      </c>
      <c r="K281" s="273" t="s">
        <v>1802</v>
      </c>
      <c r="L281" s="274">
        <v>5.17</v>
      </c>
      <c r="M281" s="273" t="s">
        <v>1514</v>
      </c>
      <c r="N281" s="273" t="s">
        <v>788</v>
      </c>
      <c r="O281" s="273"/>
      <c r="P281" s="273"/>
      <c r="Q281" s="273"/>
      <c r="R281" s="273"/>
      <c r="S281" s="273" t="s">
        <v>1487</v>
      </c>
      <c r="T281" s="273"/>
      <c r="U281" s="273" t="s">
        <v>791</v>
      </c>
      <c r="V281" s="274">
        <v>100</v>
      </c>
      <c r="W281" s="273"/>
      <c r="X281" s="273" t="s">
        <v>1463</v>
      </c>
      <c r="Y281" s="273" t="s">
        <v>1464</v>
      </c>
      <c r="Z281" s="273"/>
      <c r="AA281" s="273"/>
      <c r="AB281" s="273"/>
      <c r="AC281" s="273"/>
      <c r="AD281" s="273"/>
      <c r="AE281" s="273"/>
      <c r="AF281" s="273" t="s">
        <v>794</v>
      </c>
      <c r="AG281" s="273" t="s">
        <v>795</v>
      </c>
      <c r="AH281" s="273" t="s">
        <v>786</v>
      </c>
      <c r="AI281" s="273"/>
      <c r="AJ281" s="273"/>
      <c r="AK281" s="273" t="s">
        <v>796</v>
      </c>
      <c r="AL281" s="273" t="s">
        <v>3090</v>
      </c>
      <c r="AM281" s="273" t="s">
        <v>1529</v>
      </c>
      <c r="AN281" s="273" t="s">
        <v>42</v>
      </c>
      <c r="AO281" s="273"/>
      <c r="AP281" s="273"/>
      <c r="AQ281" s="273"/>
      <c r="AR281" s="273"/>
      <c r="AS281" s="273" t="s">
        <v>1806</v>
      </c>
      <c r="AT281" s="274">
        <v>200000</v>
      </c>
      <c r="AU281" s="274">
        <v>0.5</v>
      </c>
      <c r="AV281" s="273" t="s">
        <v>3022</v>
      </c>
      <c r="AW281" s="273"/>
      <c r="AX281" s="274">
        <v>5.17</v>
      </c>
      <c r="AY281" s="273"/>
      <c r="AZ281" s="273" t="s">
        <v>1514</v>
      </c>
      <c r="BA281" s="273" t="s">
        <v>1807</v>
      </c>
      <c r="BB281" s="273"/>
      <c r="BC281" s="273" t="s">
        <v>3022</v>
      </c>
      <c r="BD281" s="273"/>
      <c r="BE281" s="273" t="s">
        <v>3022</v>
      </c>
      <c r="BF281" s="273"/>
      <c r="BG281" s="273"/>
      <c r="BH281" s="273" t="s">
        <v>458</v>
      </c>
      <c r="BI281" s="273" t="s">
        <v>800</v>
      </c>
      <c r="BJ281" s="273" t="s">
        <v>800</v>
      </c>
      <c r="BK281" s="273" t="s">
        <v>801</v>
      </c>
      <c r="BL281" s="273" t="s">
        <v>802</v>
      </c>
      <c r="BM281" s="273" t="s">
        <v>1962</v>
      </c>
      <c r="BN281" s="273"/>
      <c r="BO281" s="273" t="s">
        <v>1932</v>
      </c>
      <c r="BP281" s="273"/>
      <c r="BQ281" s="273"/>
    </row>
    <row r="282" spans="1:69" s="3" customFormat="1" ht="18" customHeight="1">
      <c r="A282" s="273" t="s">
        <v>1457</v>
      </c>
      <c r="B282" s="273" t="s">
        <v>3101</v>
      </c>
      <c r="C282" s="273" t="s">
        <v>3102</v>
      </c>
      <c r="D282" s="273" t="s">
        <v>3088</v>
      </c>
      <c r="E282" s="273" t="s">
        <v>3103</v>
      </c>
      <c r="F282" s="273" t="s">
        <v>786</v>
      </c>
      <c r="G282" s="273" t="s">
        <v>786</v>
      </c>
      <c r="H282" s="273" t="s">
        <v>786</v>
      </c>
      <c r="I282" s="274">
        <v>0.15</v>
      </c>
      <c r="J282" s="273" t="s">
        <v>11</v>
      </c>
      <c r="K282" s="273" t="s">
        <v>1872</v>
      </c>
      <c r="L282" s="274">
        <v>0</v>
      </c>
      <c r="M282" s="273" t="s">
        <v>2102</v>
      </c>
      <c r="N282" s="273" t="s">
        <v>788</v>
      </c>
      <c r="O282" s="273"/>
      <c r="P282" s="273"/>
      <c r="Q282" s="273"/>
      <c r="R282" s="273"/>
      <c r="S282" s="273" t="s">
        <v>790</v>
      </c>
      <c r="T282" s="273"/>
      <c r="U282" s="273" t="s">
        <v>791</v>
      </c>
      <c r="V282" s="273"/>
      <c r="W282" s="273"/>
      <c r="X282" s="273" t="s">
        <v>1463</v>
      </c>
      <c r="Y282" s="273" t="s">
        <v>1464</v>
      </c>
      <c r="Z282" s="273"/>
      <c r="AA282" s="273"/>
      <c r="AB282" s="273"/>
      <c r="AC282" s="273"/>
      <c r="AD282" s="273"/>
      <c r="AE282" s="273"/>
      <c r="AF282" s="273" t="s">
        <v>794</v>
      </c>
      <c r="AG282" s="273" t="s">
        <v>795</v>
      </c>
      <c r="AH282" s="273" t="s">
        <v>786</v>
      </c>
      <c r="AI282" s="273"/>
      <c r="AJ282" s="273"/>
      <c r="AK282" s="273" t="s">
        <v>796</v>
      </c>
      <c r="AL282" s="273" t="s">
        <v>2103</v>
      </c>
      <c r="AM282" s="273" t="s">
        <v>797</v>
      </c>
      <c r="AN282" s="273" t="s">
        <v>43</v>
      </c>
      <c r="AO282" s="273"/>
      <c r="AP282" s="273"/>
      <c r="AQ282" s="273"/>
      <c r="AR282" s="273"/>
      <c r="AS282" s="273" t="s">
        <v>1467</v>
      </c>
      <c r="AT282" s="274">
        <v>100000</v>
      </c>
      <c r="AU282" s="274">
        <v>0.15</v>
      </c>
      <c r="AV282" s="273"/>
      <c r="AW282" s="273"/>
      <c r="AX282" s="274">
        <v>0</v>
      </c>
      <c r="AY282" s="273"/>
      <c r="AZ282" s="273"/>
      <c r="BA282" s="273" t="s">
        <v>1468</v>
      </c>
      <c r="BB282" s="273" t="s">
        <v>1457</v>
      </c>
      <c r="BC282" s="273" t="s">
        <v>3059</v>
      </c>
      <c r="BD282" s="273"/>
      <c r="BE282" s="273" t="s">
        <v>3059</v>
      </c>
      <c r="BF282" s="273"/>
      <c r="BG282" s="273"/>
      <c r="BH282" s="273" t="s">
        <v>458</v>
      </c>
      <c r="BI282" s="273" t="s">
        <v>800</v>
      </c>
      <c r="BJ282" s="273" t="s">
        <v>800</v>
      </c>
      <c r="BK282" s="273" t="s">
        <v>821</v>
      </c>
      <c r="BL282" s="273" t="s">
        <v>802</v>
      </c>
      <c r="BM282" s="273" t="s">
        <v>803</v>
      </c>
      <c r="BN282" s="273"/>
      <c r="BO282" s="273"/>
      <c r="BP282" s="273"/>
      <c r="BQ282" s="273"/>
    </row>
    <row r="283" spans="1:69" s="3" customFormat="1" ht="18" customHeight="1">
      <c r="A283" s="273" t="s">
        <v>1797</v>
      </c>
      <c r="B283" s="273" t="s">
        <v>3104</v>
      </c>
      <c r="C283" s="273" t="s">
        <v>3105</v>
      </c>
      <c r="D283" s="273" t="s">
        <v>3106</v>
      </c>
      <c r="E283" s="273" t="s">
        <v>3107</v>
      </c>
      <c r="F283" s="273" t="s">
        <v>1801</v>
      </c>
      <c r="G283" s="273" t="s">
        <v>1506</v>
      </c>
      <c r="H283" s="273" t="s">
        <v>786</v>
      </c>
      <c r="I283" s="274">
        <v>10</v>
      </c>
      <c r="J283" s="273" t="s">
        <v>804</v>
      </c>
      <c r="K283" s="273" t="s">
        <v>1507</v>
      </c>
      <c r="L283" s="273"/>
      <c r="M283" s="273" t="s">
        <v>2102</v>
      </c>
      <c r="N283" s="273" t="s">
        <v>788</v>
      </c>
      <c r="O283" s="273"/>
      <c r="P283" s="273"/>
      <c r="Q283" s="273"/>
      <c r="R283" s="273"/>
      <c r="S283" s="273" t="s">
        <v>1487</v>
      </c>
      <c r="T283" s="273"/>
      <c r="U283" s="273" t="s">
        <v>791</v>
      </c>
      <c r="V283" s="273"/>
      <c r="W283" s="273"/>
      <c r="X283" s="273" t="s">
        <v>1463</v>
      </c>
      <c r="Y283" s="273" t="s">
        <v>1464</v>
      </c>
      <c r="Z283" s="273"/>
      <c r="AA283" s="273"/>
      <c r="AB283" s="273"/>
      <c r="AC283" s="273"/>
      <c r="AD283" s="273"/>
      <c r="AE283" s="273"/>
      <c r="AF283" s="273" t="s">
        <v>794</v>
      </c>
      <c r="AG283" s="273" t="s">
        <v>795</v>
      </c>
      <c r="AH283" s="273" t="s">
        <v>786</v>
      </c>
      <c r="AI283" s="273"/>
      <c r="AJ283" s="273"/>
      <c r="AK283" s="273" t="s">
        <v>796</v>
      </c>
      <c r="AL283" s="273" t="s">
        <v>2103</v>
      </c>
      <c r="AM283" s="273" t="s">
        <v>1529</v>
      </c>
      <c r="AN283" s="273" t="s">
        <v>42</v>
      </c>
      <c r="AO283" s="273"/>
      <c r="AP283" s="273"/>
      <c r="AQ283" s="273"/>
      <c r="AR283" s="273"/>
      <c r="AS283" s="273" t="s">
        <v>1806</v>
      </c>
      <c r="AT283" s="274">
        <v>1000000</v>
      </c>
      <c r="AU283" s="274">
        <v>10</v>
      </c>
      <c r="AV283" s="273"/>
      <c r="AW283" s="273"/>
      <c r="AX283" s="274">
        <v>0</v>
      </c>
      <c r="AY283" s="273"/>
      <c r="AZ283" s="273"/>
      <c r="BA283" s="273" t="s">
        <v>1807</v>
      </c>
      <c r="BB283" s="273"/>
      <c r="BC283" s="273" t="s">
        <v>3039</v>
      </c>
      <c r="BD283" s="273"/>
      <c r="BE283" s="273" t="s">
        <v>3039</v>
      </c>
      <c r="BF283" s="273"/>
      <c r="BG283" s="273"/>
      <c r="BH283" s="273" t="s">
        <v>458</v>
      </c>
      <c r="BI283" s="273" t="s">
        <v>800</v>
      </c>
      <c r="BJ283" s="273" t="s">
        <v>800</v>
      </c>
      <c r="BK283" s="273" t="s">
        <v>821</v>
      </c>
      <c r="BL283" s="273" t="s">
        <v>802</v>
      </c>
      <c r="BM283" s="273" t="s">
        <v>1962</v>
      </c>
      <c r="BN283" s="273"/>
      <c r="BO283" s="273"/>
      <c r="BP283" s="273"/>
      <c r="BQ283" s="273"/>
    </row>
    <row r="284" spans="1:69" s="3" customFormat="1" ht="18" customHeight="1">
      <c r="A284" s="273" t="s">
        <v>1797</v>
      </c>
      <c r="B284" s="273" t="s">
        <v>3108</v>
      </c>
      <c r="C284" s="273" t="s">
        <v>3109</v>
      </c>
      <c r="D284" s="273" t="s">
        <v>3106</v>
      </c>
      <c r="E284" s="273" t="s">
        <v>3110</v>
      </c>
      <c r="F284" s="273" t="s">
        <v>1801</v>
      </c>
      <c r="G284" s="273" t="s">
        <v>1506</v>
      </c>
      <c r="H284" s="273" t="s">
        <v>786</v>
      </c>
      <c r="I284" s="274">
        <v>3</v>
      </c>
      <c r="J284" s="273" t="s">
        <v>599</v>
      </c>
      <c r="K284" s="273" t="s">
        <v>1802</v>
      </c>
      <c r="L284" s="274">
        <v>3</v>
      </c>
      <c r="M284" s="273" t="s">
        <v>874</v>
      </c>
      <c r="N284" s="273" t="s">
        <v>788</v>
      </c>
      <c r="O284" s="273"/>
      <c r="P284" s="273"/>
      <c r="Q284" s="273"/>
      <c r="R284" s="273"/>
      <c r="S284" s="273" t="s">
        <v>1487</v>
      </c>
      <c r="T284" s="273"/>
      <c r="U284" s="273" t="s">
        <v>791</v>
      </c>
      <c r="V284" s="274">
        <v>100</v>
      </c>
      <c r="W284" s="273"/>
      <c r="X284" s="273" t="s">
        <v>1463</v>
      </c>
      <c r="Y284" s="273" t="s">
        <v>1464</v>
      </c>
      <c r="Z284" s="273"/>
      <c r="AA284" s="273"/>
      <c r="AB284" s="273"/>
      <c r="AC284" s="273"/>
      <c r="AD284" s="273"/>
      <c r="AE284" s="273"/>
      <c r="AF284" s="273" t="s">
        <v>794</v>
      </c>
      <c r="AG284" s="273" t="s">
        <v>795</v>
      </c>
      <c r="AH284" s="273" t="s">
        <v>786</v>
      </c>
      <c r="AI284" s="273"/>
      <c r="AJ284" s="273"/>
      <c r="AK284" s="273" t="s">
        <v>796</v>
      </c>
      <c r="AL284" s="273" t="s">
        <v>1479</v>
      </c>
      <c r="AM284" s="273" t="s">
        <v>1529</v>
      </c>
      <c r="AN284" s="273" t="s">
        <v>42</v>
      </c>
      <c r="AO284" s="273"/>
      <c r="AP284" s="273"/>
      <c r="AQ284" s="273"/>
      <c r="AR284" s="273"/>
      <c r="AS284" s="273" t="s">
        <v>1806</v>
      </c>
      <c r="AT284" s="274">
        <v>1000000</v>
      </c>
      <c r="AU284" s="274">
        <v>3</v>
      </c>
      <c r="AV284" s="273" t="s">
        <v>3039</v>
      </c>
      <c r="AW284" s="273"/>
      <c r="AX284" s="274">
        <v>3</v>
      </c>
      <c r="AY284" s="273"/>
      <c r="AZ284" s="273" t="s">
        <v>874</v>
      </c>
      <c r="BA284" s="273" t="s">
        <v>1807</v>
      </c>
      <c r="BB284" s="273"/>
      <c r="BC284" s="273" t="s">
        <v>3039</v>
      </c>
      <c r="BD284" s="273"/>
      <c r="BE284" s="273" t="s">
        <v>3039</v>
      </c>
      <c r="BF284" s="273"/>
      <c r="BG284" s="273"/>
      <c r="BH284" s="273" t="s">
        <v>458</v>
      </c>
      <c r="BI284" s="273" t="s">
        <v>800</v>
      </c>
      <c r="BJ284" s="273" t="s">
        <v>800</v>
      </c>
      <c r="BK284" s="273" t="s">
        <v>801</v>
      </c>
      <c r="BL284" s="273" t="s">
        <v>802</v>
      </c>
      <c r="BM284" s="273" t="s">
        <v>1962</v>
      </c>
      <c r="BN284" s="273"/>
      <c r="BO284" s="273" t="s">
        <v>1932</v>
      </c>
      <c r="BP284" s="273"/>
      <c r="BQ284" s="273"/>
    </row>
    <row r="285" spans="1:69" s="3" customFormat="1" ht="18" customHeight="1">
      <c r="A285" s="273" t="s">
        <v>1797</v>
      </c>
      <c r="B285" s="273" t="s">
        <v>3111</v>
      </c>
      <c r="C285" s="273" t="s">
        <v>3112</v>
      </c>
      <c r="D285" s="273" t="s">
        <v>3106</v>
      </c>
      <c r="E285" s="273" t="s">
        <v>3113</v>
      </c>
      <c r="F285" s="273" t="s">
        <v>1801</v>
      </c>
      <c r="G285" s="273" t="s">
        <v>1506</v>
      </c>
      <c r="H285" s="273" t="s">
        <v>786</v>
      </c>
      <c r="I285" s="274">
        <v>2</v>
      </c>
      <c r="J285" s="273" t="s">
        <v>804</v>
      </c>
      <c r="K285" s="273" t="s">
        <v>1802</v>
      </c>
      <c r="L285" s="274">
        <v>4.3499999999999996</v>
      </c>
      <c r="M285" s="273" t="s">
        <v>1514</v>
      </c>
      <c r="N285" s="273" t="s">
        <v>788</v>
      </c>
      <c r="O285" s="273"/>
      <c r="P285" s="273"/>
      <c r="Q285" s="273"/>
      <c r="R285" s="273"/>
      <c r="S285" s="273" t="s">
        <v>1487</v>
      </c>
      <c r="T285" s="273"/>
      <c r="U285" s="273" t="s">
        <v>791</v>
      </c>
      <c r="V285" s="274">
        <v>100</v>
      </c>
      <c r="W285" s="273"/>
      <c r="X285" s="273" t="s">
        <v>1463</v>
      </c>
      <c r="Y285" s="273" t="s">
        <v>1464</v>
      </c>
      <c r="Z285" s="273"/>
      <c r="AA285" s="273"/>
      <c r="AB285" s="273"/>
      <c r="AC285" s="273"/>
      <c r="AD285" s="273"/>
      <c r="AE285" s="273"/>
      <c r="AF285" s="273" t="s">
        <v>794</v>
      </c>
      <c r="AG285" s="273" t="s">
        <v>795</v>
      </c>
      <c r="AH285" s="273" t="s">
        <v>786</v>
      </c>
      <c r="AI285" s="273"/>
      <c r="AJ285" s="273"/>
      <c r="AK285" s="273" t="s">
        <v>796</v>
      </c>
      <c r="AL285" s="273" t="s">
        <v>3090</v>
      </c>
      <c r="AM285" s="273" t="s">
        <v>1529</v>
      </c>
      <c r="AN285" s="273" t="s">
        <v>42</v>
      </c>
      <c r="AO285" s="273"/>
      <c r="AP285" s="273"/>
      <c r="AQ285" s="273"/>
      <c r="AR285" s="273"/>
      <c r="AS285" s="273" t="s">
        <v>1806</v>
      </c>
      <c r="AT285" s="274">
        <v>500000</v>
      </c>
      <c r="AU285" s="274">
        <v>2</v>
      </c>
      <c r="AV285" s="273" t="s">
        <v>3022</v>
      </c>
      <c r="AW285" s="273"/>
      <c r="AX285" s="274">
        <v>4.3499999999999996</v>
      </c>
      <c r="AY285" s="273"/>
      <c r="AZ285" s="273" t="s">
        <v>1514</v>
      </c>
      <c r="BA285" s="273" t="s">
        <v>1807</v>
      </c>
      <c r="BB285" s="273"/>
      <c r="BC285" s="273" t="s">
        <v>3022</v>
      </c>
      <c r="BD285" s="273"/>
      <c r="BE285" s="273" t="s">
        <v>3022</v>
      </c>
      <c r="BF285" s="273"/>
      <c r="BG285" s="273"/>
      <c r="BH285" s="273" t="s">
        <v>458</v>
      </c>
      <c r="BI285" s="273" t="s">
        <v>800</v>
      </c>
      <c r="BJ285" s="273" t="s">
        <v>800</v>
      </c>
      <c r="BK285" s="273" t="s">
        <v>801</v>
      </c>
      <c r="BL285" s="273" t="s">
        <v>802</v>
      </c>
      <c r="BM285" s="273" t="s">
        <v>1962</v>
      </c>
      <c r="BN285" s="273"/>
      <c r="BO285" s="273" t="s">
        <v>1932</v>
      </c>
      <c r="BP285" s="273"/>
      <c r="BQ285" s="273"/>
    </row>
    <row r="286" spans="1:69" s="3" customFormat="1" ht="18" customHeight="1">
      <c r="A286" s="273" t="s">
        <v>1797</v>
      </c>
      <c r="B286" s="273" t="s">
        <v>3114</v>
      </c>
      <c r="C286" s="273" t="s">
        <v>3115</v>
      </c>
      <c r="D286" s="273" t="s">
        <v>3106</v>
      </c>
      <c r="E286" s="273" t="s">
        <v>3116</v>
      </c>
      <c r="F286" s="273" t="s">
        <v>1801</v>
      </c>
      <c r="G286" s="273" t="s">
        <v>1506</v>
      </c>
      <c r="H286" s="273" t="s">
        <v>786</v>
      </c>
      <c r="I286" s="274">
        <v>5</v>
      </c>
      <c r="J286" s="273" t="s">
        <v>804</v>
      </c>
      <c r="K286" s="273" t="s">
        <v>1802</v>
      </c>
      <c r="L286" s="274">
        <v>4.3</v>
      </c>
      <c r="M286" s="273" t="s">
        <v>874</v>
      </c>
      <c r="N286" s="273" t="s">
        <v>788</v>
      </c>
      <c r="O286" s="273"/>
      <c r="P286" s="273"/>
      <c r="Q286" s="273"/>
      <c r="R286" s="273"/>
      <c r="S286" s="273" t="s">
        <v>1487</v>
      </c>
      <c r="T286" s="273"/>
      <c r="U286" s="273" t="s">
        <v>791</v>
      </c>
      <c r="V286" s="274">
        <v>100</v>
      </c>
      <c r="W286" s="273"/>
      <c r="X286" s="273" t="s">
        <v>1463</v>
      </c>
      <c r="Y286" s="273" t="s">
        <v>1464</v>
      </c>
      <c r="Z286" s="273"/>
      <c r="AA286" s="273"/>
      <c r="AB286" s="273"/>
      <c r="AC286" s="273"/>
      <c r="AD286" s="273"/>
      <c r="AE286" s="273"/>
      <c r="AF286" s="273" t="s">
        <v>794</v>
      </c>
      <c r="AG286" s="273" t="s">
        <v>795</v>
      </c>
      <c r="AH286" s="273" t="s">
        <v>786</v>
      </c>
      <c r="AI286" s="273"/>
      <c r="AJ286" s="273"/>
      <c r="AK286" s="273" t="s">
        <v>796</v>
      </c>
      <c r="AL286" s="273" t="s">
        <v>1479</v>
      </c>
      <c r="AM286" s="273" t="s">
        <v>1529</v>
      </c>
      <c r="AN286" s="273" t="s">
        <v>42</v>
      </c>
      <c r="AO286" s="273"/>
      <c r="AP286" s="273"/>
      <c r="AQ286" s="273"/>
      <c r="AR286" s="273"/>
      <c r="AS286" s="273" t="s">
        <v>1806</v>
      </c>
      <c r="AT286" s="274">
        <v>500000</v>
      </c>
      <c r="AU286" s="274">
        <v>5</v>
      </c>
      <c r="AV286" s="273" t="s">
        <v>3039</v>
      </c>
      <c r="AW286" s="273"/>
      <c r="AX286" s="274">
        <v>4.3</v>
      </c>
      <c r="AY286" s="273"/>
      <c r="AZ286" s="273" t="s">
        <v>874</v>
      </c>
      <c r="BA286" s="273" t="s">
        <v>1807</v>
      </c>
      <c r="BB286" s="273"/>
      <c r="BC286" s="273" t="s">
        <v>3039</v>
      </c>
      <c r="BD286" s="273"/>
      <c r="BE286" s="273" t="s">
        <v>3039</v>
      </c>
      <c r="BF286" s="273"/>
      <c r="BG286" s="273"/>
      <c r="BH286" s="273" t="s">
        <v>458</v>
      </c>
      <c r="BI286" s="273" t="s">
        <v>800</v>
      </c>
      <c r="BJ286" s="273" t="s">
        <v>800</v>
      </c>
      <c r="BK286" s="273" t="s">
        <v>801</v>
      </c>
      <c r="BL286" s="273" t="s">
        <v>802</v>
      </c>
      <c r="BM286" s="273" t="s">
        <v>1962</v>
      </c>
      <c r="BN286" s="273"/>
      <c r="BO286" s="273" t="s">
        <v>1932</v>
      </c>
      <c r="BP286" s="273"/>
      <c r="BQ286" s="273"/>
    </row>
    <row r="287" spans="1:69" s="3" customFormat="1" ht="18" customHeight="1">
      <c r="A287" s="273" t="s">
        <v>1797</v>
      </c>
      <c r="B287" s="273" t="s">
        <v>3114</v>
      </c>
      <c r="C287" s="273" t="s">
        <v>3117</v>
      </c>
      <c r="D287" s="273" t="s">
        <v>3106</v>
      </c>
      <c r="E287" s="273" t="s">
        <v>3116</v>
      </c>
      <c r="F287" s="273" t="s">
        <v>1801</v>
      </c>
      <c r="G287" s="273" t="s">
        <v>1506</v>
      </c>
      <c r="H287" s="273" t="s">
        <v>786</v>
      </c>
      <c r="I287" s="274">
        <v>7.81</v>
      </c>
      <c r="J287" s="273" t="s">
        <v>804</v>
      </c>
      <c r="K287" s="273" t="s">
        <v>1802</v>
      </c>
      <c r="L287" s="274">
        <v>4.3</v>
      </c>
      <c r="M287" s="273" t="s">
        <v>874</v>
      </c>
      <c r="N287" s="273" t="s">
        <v>788</v>
      </c>
      <c r="O287" s="273"/>
      <c r="P287" s="273"/>
      <c r="Q287" s="273"/>
      <c r="R287" s="273" t="s">
        <v>789</v>
      </c>
      <c r="S287" s="273" t="s">
        <v>1487</v>
      </c>
      <c r="T287" s="273"/>
      <c r="U287" s="273" t="s">
        <v>791</v>
      </c>
      <c r="V287" s="274">
        <v>100</v>
      </c>
      <c r="W287" s="273"/>
      <c r="X287" s="273" t="s">
        <v>1463</v>
      </c>
      <c r="Y287" s="273" t="s">
        <v>1464</v>
      </c>
      <c r="Z287" s="273"/>
      <c r="AA287" s="273"/>
      <c r="AB287" s="273"/>
      <c r="AC287" s="273"/>
      <c r="AD287" s="273"/>
      <c r="AE287" s="273"/>
      <c r="AF287" s="273" t="s">
        <v>794</v>
      </c>
      <c r="AG287" s="273" t="s">
        <v>795</v>
      </c>
      <c r="AH287" s="273" t="s">
        <v>786</v>
      </c>
      <c r="AI287" s="273"/>
      <c r="AJ287" s="273"/>
      <c r="AK287" s="273" t="s">
        <v>796</v>
      </c>
      <c r="AL287" s="273" t="s">
        <v>1479</v>
      </c>
      <c r="AM287" s="273" t="s">
        <v>1529</v>
      </c>
      <c r="AN287" s="273" t="s">
        <v>42</v>
      </c>
      <c r="AO287" s="273"/>
      <c r="AP287" s="273"/>
      <c r="AQ287" s="273"/>
      <c r="AR287" s="273"/>
      <c r="AS287" s="273" t="s">
        <v>1806</v>
      </c>
      <c r="AT287" s="274">
        <v>1000000</v>
      </c>
      <c r="AU287" s="274">
        <v>7.81</v>
      </c>
      <c r="AV287" s="273" t="s">
        <v>3039</v>
      </c>
      <c r="AW287" s="273"/>
      <c r="AX287" s="274">
        <v>4.3</v>
      </c>
      <c r="AY287" s="273"/>
      <c r="AZ287" s="273" t="s">
        <v>874</v>
      </c>
      <c r="BA287" s="273" t="s">
        <v>1807</v>
      </c>
      <c r="BB287" s="273"/>
      <c r="BC287" s="273" t="s">
        <v>3039</v>
      </c>
      <c r="BD287" s="273"/>
      <c r="BE287" s="273" t="s">
        <v>3039</v>
      </c>
      <c r="BF287" s="273"/>
      <c r="BG287" s="273"/>
      <c r="BH287" s="273" t="s">
        <v>458</v>
      </c>
      <c r="BI287" s="273" t="s">
        <v>800</v>
      </c>
      <c r="BJ287" s="273" t="s">
        <v>800</v>
      </c>
      <c r="BK287" s="273" t="s">
        <v>801</v>
      </c>
      <c r="BL287" s="273" t="s">
        <v>802</v>
      </c>
      <c r="BM287" s="273" t="s">
        <v>1962</v>
      </c>
      <c r="BN287" s="273"/>
      <c r="BO287" s="273" t="s">
        <v>1932</v>
      </c>
      <c r="BP287" s="273"/>
      <c r="BQ287" s="273"/>
    </row>
    <row r="288" spans="1:69" s="3" customFormat="1" ht="18" customHeight="1">
      <c r="A288" s="273" t="s">
        <v>1797</v>
      </c>
      <c r="B288" s="273" t="s">
        <v>3118</v>
      </c>
      <c r="C288" s="273" t="s">
        <v>3119</v>
      </c>
      <c r="D288" s="273" t="s">
        <v>3120</v>
      </c>
      <c r="E288" s="273" t="s">
        <v>3121</v>
      </c>
      <c r="F288" s="273" t="s">
        <v>1801</v>
      </c>
      <c r="G288" s="273" t="s">
        <v>1506</v>
      </c>
      <c r="H288" s="273" t="s">
        <v>786</v>
      </c>
      <c r="I288" s="274">
        <v>3.59</v>
      </c>
      <c r="J288" s="273" t="s">
        <v>804</v>
      </c>
      <c r="K288" s="273" t="s">
        <v>1802</v>
      </c>
      <c r="L288" s="274">
        <v>4.4400000000000004</v>
      </c>
      <c r="M288" s="273" t="s">
        <v>3122</v>
      </c>
      <c r="N288" s="273" t="s">
        <v>788</v>
      </c>
      <c r="O288" s="273"/>
      <c r="P288" s="273"/>
      <c r="Q288" s="273"/>
      <c r="R288" s="273" t="s">
        <v>789</v>
      </c>
      <c r="S288" s="273" t="s">
        <v>1487</v>
      </c>
      <c r="T288" s="273"/>
      <c r="U288" s="273" t="s">
        <v>791</v>
      </c>
      <c r="V288" s="274">
        <v>100</v>
      </c>
      <c r="W288" s="273"/>
      <c r="X288" s="273" t="s">
        <v>1463</v>
      </c>
      <c r="Y288" s="273" t="s">
        <v>1464</v>
      </c>
      <c r="Z288" s="273"/>
      <c r="AA288" s="273"/>
      <c r="AB288" s="273"/>
      <c r="AC288" s="273"/>
      <c r="AD288" s="273"/>
      <c r="AE288" s="273"/>
      <c r="AF288" s="273" t="s">
        <v>794</v>
      </c>
      <c r="AG288" s="273" t="s">
        <v>795</v>
      </c>
      <c r="AH288" s="273" t="s">
        <v>786</v>
      </c>
      <c r="AI288" s="273"/>
      <c r="AJ288" s="273"/>
      <c r="AK288" s="273" t="s">
        <v>796</v>
      </c>
      <c r="AL288" s="273" t="s">
        <v>3123</v>
      </c>
      <c r="AM288" s="273" t="s">
        <v>1529</v>
      </c>
      <c r="AN288" s="273" t="s">
        <v>42</v>
      </c>
      <c r="AO288" s="273"/>
      <c r="AP288" s="273"/>
      <c r="AQ288" s="273"/>
      <c r="AR288" s="273"/>
      <c r="AS288" s="273" t="s">
        <v>1806</v>
      </c>
      <c r="AT288" s="274">
        <v>1000000</v>
      </c>
      <c r="AU288" s="274">
        <v>3.59</v>
      </c>
      <c r="AV288" s="273" t="s">
        <v>3052</v>
      </c>
      <c r="AW288" s="273"/>
      <c r="AX288" s="274">
        <v>4.4400000000000004</v>
      </c>
      <c r="AY288" s="273"/>
      <c r="AZ288" s="273" t="s">
        <v>3122</v>
      </c>
      <c r="BA288" s="273" t="s">
        <v>1807</v>
      </c>
      <c r="BB288" s="273"/>
      <c r="BC288" s="273" t="s">
        <v>3052</v>
      </c>
      <c r="BD288" s="273"/>
      <c r="BE288" s="273" t="s">
        <v>3052</v>
      </c>
      <c r="BF288" s="273"/>
      <c r="BG288" s="273"/>
      <c r="BH288" s="273" t="s">
        <v>458</v>
      </c>
      <c r="BI288" s="273" t="s">
        <v>800</v>
      </c>
      <c r="BJ288" s="273" t="s">
        <v>800</v>
      </c>
      <c r="BK288" s="273" t="s">
        <v>801</v>
      </c>
      <c r="BL288" s="273" t="s">
        <v>802</v>
      </c>
      <c r="BM288" s="273" t="s">
        <v>1962</v>
      </c>
      <c r="BN288" s="273"/>
      <c r="BO288" s="273" t="s">
        <v>1932</v>
      </c>
      <c r="BP288" s="273"/>
      <c r="BQ288" s="273"/>
    </row>
    <row r="289" spans="1:69" s="3" customFormat="1" ht="18" customHeight="1">
      <c r="A289" s="273" t="s">
        <v>1797</v>
      </c>
      <c r="B289" s="273" t="s">
        <v>3124</v>
      </c>
      <c r="C289" s="273" t="s">
        <v>3125</v>
      </c>
      <c r="D289" s="273" t="s">
        <v>3120</v>
      </c>
      <c r="E289" s="273" t="s">
        <v>3126</v>
      </c>
      <c r="F289" s="273" t="s">
        <v>1801</v>
      </c>
      <c r="G289" s="273" t="s">
        <v>1506</v>
      </c>
      <c r="H289" s="273" t="s">
        <v>786</v>
      </c>
      <c r="I289" s="274">
        <v>0.28999999999999998</v>
      </c>
      <c r="J289" s="273" t="s">
        <v>11</v>
      </c>
      <c r="K289" s="273" t="s">
        <v>1802</v>
      </c>
      <c r="L289" s="274">
        <v>5.14</v>
      </c>
      <c r="M289" s="273" t="s">
        <v>3122</v>
      </c>
      <c r="N289" s="273" t="s">
        <v>788</v>
      </c>
      <c r="O289" s="273"/>
      <c r="P289" s="273"/>
      <c r="Q289" s="273"/>
      <c r="R289" s="273" t="s">
        <v>789</v>
      </c>
      <c r="S289" s="273" t="s">
        <v>1487</v>
      </c>
      <c r="T289" s="273"/>
      <c r="U289" s="273" t="s">
        <v>791</v>
      </c>
      <c r="V289" s="274">
        <v>100</v>
      </c>
      <c r="W289" s="273"/>
      <c r="X289" s="273" t="s">
        <v>1463</v>
      </c>
      <c r="Y289" s="273" t="s">
        <v>1464</v>
      </c>
      <c r="Z289" s="273"/>
      <c r="AA289" s="273"/>
      <c r="AB289" s="273"/>
      <c r="AC289" s="273"/>
      <c r="AD289" s="273"/>
      <c r="AE289" s="273"/>
      <c r="AF289" s="273" t="s">
        <v>794</v>
      </c>
      <c r="AG289" s="273" t="s">
        <v>795</v>
      </c>
      <c r="AH289" s="273" t="s">
        <v>786</v>
      </c>
      <c r="AI289" s="273"/>
      <c r="AJ289" s="273"/>
      <c r="AK289" s="273" t="s">
        <v>796</v>
      </c>
      <c r="AL289" s="273" t="s">
        <v>3123</v>
      </c>
      <c r="AM289" s="273" t="s">
        <v>1529</v>
      </c>
      <c r="AN289" s="273" t="s">
        <v>42</v>
      </c>
      <c r="AO289" s="273"/>
      <c r="AP289" s="273"/>
      <c r="AQ289" s="273"/>
      <c r="AR289" s="273"/>
      <c r="AS289" s="273" t="s">
        <v>1806</v>
      </c>
      <c r="AT289" s="274">
        <v>200000</v>
      </c>
      <c r="AU289" s="274">
        <v>0.28999999999999998</v>
      </c>
      <c r="AV289" s="273" t="s">
        <v>3052</v>
      </c>
      <c r="AW289" s="273"/>
      <c r="AX289" s="274">
        <v>5.14</v>
      </c>
      <c r="AY289" s="273"/>
      <c r="AZ289" s="273" t="s">
        <v>3122</v>
      </c>
      <c r="BA289" s="273" t="s">
        <v>1807</v>
      </c>
      <c r="BB289" s="273"/>
      <c r="BC289" s="273" t="s">
        <v>3052</v>
      </c>
      <c r="BD289" s="273"/>
      <c r="BE289" s="273" t="s">
        <v>3052</v>
      </c>
      <c r="BF289" s="273"/>
      <c r="BG289" s="273"/>
      <c r="BH289" s="273" t="s">
        <v>458</v>
      </c>
      <c r="BI289" s="273" t="s">
        <v>800</v>
      </c>
      <c r="BJ289" s="273" t="s">
        <v>800</v>
      </c>
      <c r="BK289" s="273" t="s">
        <v>801</v>
      </c>
      <c r="BL289" s="273" t="s">
        <v>802</v>
      </c>
      <c r="BM289" s="273" t="s">
        <v>1962</v>
      </c>
      <c r="BN289" s="273"/>
      <c r="BO289" s="273" t="s">
        <v>1932</v>
      </c>
      <c r="BP289" s="273"/>
      <c r="BQ289" s="273"/>
    </row>
    <row r="290" spans="1:69" s="3" customFormat="1" ht="18" customHeight="1">
      <c r="A290" s="273" t="s">
        <v>1797</v>
      </c>
      <c r="B290" s="273" t="s">
        <v>3127</v>
      </c>
      <c r="C290" s="273" t="s">
        <v>3128</v>
      </c>
      <c r="D290" s="273" t="s">
        <v>3129</v>
      </c>
      <c r="E290" s="273" t="s">
        <v>3130</v>
      </c>
      <c r="F290" s="273" t="s">
        <v>1801</v>
      </c>
      <c r="G290" s="273" t="s">
        <v>1506</v>
      </c>
      <c r="H290" s="273" t="s">
        <v>786</v>
      </c>
      <c r="I290" s="274">
        <v>0.25</v>
      </c>
      <c r="J290" s="273" t="s">
        <v>11</v>
      </c>
      <c r="K290" s="273" t="s">
        <v>2006</v>
      </c>
      <c r="L290" s="274">
        <v>5.1150000000000002</v>
      </c>
      <c r="M290" s="273" t="s">
        <v>2089</v>
      </c>
      <c r="N290" s="273" t="s">
        <v>788</v>
      </c>
      <c r="O290" s="273"/>
      <c r="P290" s="273"/>
      <c r="Q290" s="273"/>
      <c r="R290" s="273" t="s">
        <v>789</v>
      </c>
      <c r="S290" s="273" t="s">
        <v>1487</v>
      </c>
      <c r="T290" s="273"/>
      <c r="U290" s="273" t="s">
        <v>791</v>
      </c>
      <c r="V290" s="274">
        <v>100</v>
      </c>
      <c r="W290" s="273"/>
      <c r="X290" s="273" t="s">
        <v>1463</v>
      </c>
      <c r="Y290" s="273" t="s">
        <v>1464</v>
      </c>
      <c r="Z290" s="273"/>
      <c r="AA290" s="273"/>
      <c r="AB290" s="273"/>
      <c r="AC290" s="273"/>
      <c r="AD290" s="273"/>
      <c r="AE290" s="273"/>
      <c r="AF290" s="273" t="s">
        <v>794</v>
      </c>
      <c r="AG290" s="273" t="s">
        <v>795</v>
      </c>
      <c r="AH290" s="273" t="s">
        <v>786</v>
      </c>
      <c r="AI290" s="273"/>
      <c r="AJ290" s="273"/>
      <c r="AK290" s="273" t="s">
        <v>796</v>
      </c>
      <c r="AL290" s="273" t="s">
        <v>2090</v>
      </c>
      <c r="AM290" s="273" t="s">
        <v>1529</v>
      </c>
      <c r="AN290" s="273" t="s">
        <v>42</v>
      </c>
      <c r="AO290" s="273"/>
      <c r="AP290" s="273"/>
      <c r="AQ290" s="273"/>
      <c r="AR290" s="273"/>
      <c r="AS290" s="273" t="s">
        <v>1806</v>
      </c>
      <c r="AT290" s="274">
        <v>200000</v>
      </c>
      <c r="AU290" s="274">
        <v>0.25</v>
      </c>
      <c r="AV290" s="273" t="s">
        <v>3059</v>
      </c>
      <c r="AW290" s="273"/>
      <c r="AX290" s="274">
        <v>5.1150000000000002</v>
      </c>
      <c r="AY290" s="273"/>
      <c r="AZ290" s="273" t="s">
        <v>2089</v>
      </c>
      <c r="BA290" s="273" t="s">
        <v>1807</v>
      </c>
      <c r="BB290" s="273"/>
      <c r="BC290" s="273" t="s">
        <v>3059</v>
      </c>
      <c r="BD290" s="273"/>
      <c r="BE290" s="273" t="s">
        <v>3059</v>
      </c>
      <c r="BF290" s="273"/>
      <c r="BG290" s="273"/>
      <c r="BH290" s="273" t="s">
        <v>458</v>
      </c>
      <c r="BI290" s="273" t="s">
        <v>800</v>
      </c>
      <c r="BJ290" s="273" t="s">
        <v>800</v>
      </c>
      <c r="BK290" s="273" t="s">
        <v>801</v>
      </c>
      <c r="BL290" s="273" t="s">
        <v>802</v>
      </c>
      <c r="BM290" s="273" t="s">
        <v>1962</v>
      </c>
      <c r="BN290" s="273"/>
      <c r="BO290" s="273" t="s">
        <v>1932</v>
      </c>
      <c r="BP290" s="273"/>
      <c r="BQ290" s="273"/>
    </row>
    <row r="291" spans="1:69" s="3" customFormat="1" ht="18" customHeight="1">
      <c r="A291" s="273" t="s">
        <v>3131</v>
      </c>
      <c r="B291" s="273" t="s">
        <v>3132</v>
      </c>
      <c r="C291" s="273" t="s">
        <v>3133</v>
      </c>
      <c r="D291" s="273" t="s">
        <v>3134</v>
      </c>
      <c r="E291" s="273" t="s">
        <v>3135</v>
      </c>
      <c r="F291" s="273" t="s">
        <v>786</v>
      </c>
      <c r="G291" s="273" t="s">
        <v>786</v>
      </c>
      <c r="H291" s="273" t="s">
        <v>786</v>
      </c>
      <c r="I291" s="274">
        <v>0.03</v>
      </c>
      <c r="J291" s="273" t="s">
        <v>11</v>
      </c>
      <c r="K291" s="273" t="s">
        <v>3136</v>
      </c>
      <c r="L291" s="274">
        <v>6.7</v>
      </c>
      <c r="M291" s="273" t="s">
        <v>2143</v>
      </c>
      <c r="N291" s="273" t="s">
        <v>788</v>
      </c>
      <c r="O291" s="273"/>
      <c r="P291" s="273"/>
      <c r="Q291" s="273"/>
      <c r="R291" s="273" t="s">
        <v>789</v>
      </c>
      <c r="S291" s="273" t="s">
        <v>790</v>
      </c>
      <c r="T291" s="273"/>
      <c r="U291" s="273" t="s">
        <v>823</v>
      </c>
      <c r="V291" s="274">
        <v>100</v>
      </c>
      <c r="W291" s="273"/>
      <c r="X291" s="273" t="s">
        <v>3137</v>
      </c>
      <c r="Y291" s="273" t="s">
        <v>3138</v>
      </c>
      <c r="Z291" s="273"/>
      <c r="AA291" s="273"/>
      <c r="AB291" s="273"/>
      <c r="AC291" s="273"/>
      <c r="AD291" s="273"/>
      <c r="AE291" s="273"/>
      <c r="AF291" s="273" t="s">
        <v>794</v>
      </c>
      <c r="AG291" s="273" t="s">
        <v>816</v>
      </c>
      <c r="AH291" s="273" t="s">
        <v>786</v>
      </c>
      <c r="AI291" s="273" t="s">
        <v>102</v>
      </c>
      <c r="AJ291" s="273"/>
      <c r="AK291" s="273" t="s">
        <v>796</v>
      </c>
      <c r="AL291" s="273" t="s">
        <v>2144</v>
      </c>
      <c r="AM291" s="273" t="s">
        <v>797</v>
      </c>
      <c r="AN291" s="273" t="s">
        <v>42</v>
      </c>
      <c r="AO291" s="273"/>
      <c r="AP291" s="273"/>
      <c r="AQ291" s="273"/>
      <c r="AR291" s="273"/>
      <c r="AS291" s="273" t="s">
        <v>3139</v>
      </c>
      <c r="AT291" s="274">
        <v>1000</v>
      </c>
      <c r="AU291" s="274">
        <v>0.03</v>
      </c>
      <c r="AV291" s="273" t="s">
        <v>3134</v>
      </c>
      <c r="AW291" s="273"/>
      <c r="AX291" s="274">
        <v>6.7</v>
      </c>
      <c r="AY291" s="273"/>
      <c r="AZ291" s="273" t="s">
        <v>2100</v>
      </c>
      <c r="BA291" s="273" t="s">
        <v>3140</v>
      </c>
      <c r="BB291" s="273" t="s">
        <v>3141</v>
      </c>
      <c r="BC291" s="273" t="s">
        <v>3134</v>
      </c>
      <c r="BD291" s="273"/>
      <c r="BE291" s="273" t="s">
        <v>3134</v>
      </c>
      <c r="BF291" s="273"/>
      <c r="BG291" s="273"/>
      <c r="BH291" s="273" t="s">
        <v>458</v>
      </c>
      <c r="BI291" s="273" t="s">
        <v>800</v>
      </c>
      <c r="BJ291" s="273" t="s">
        <v>800</v>
      </c>
      <c r="BK291" s="273" t="s">
        <v>801</v>
      </c>
      <c r="BL291" s="273" t="s">
        <v>802</v>
      </c>
      <c r="BM291" s="273" t="s">
        <v>803</v>
      </c>
      <c r="BN291" s="273"/>
      <c r="BO291" s="273" t="s">
        <v>809</v>
      </c>
      <c r="BP291" s="273"/>
      <c r="BQ291" s="273"/>
    </row>
    <row r="292" spans="1:69" s="3" customFormat="1" ht="18" customHeight="1">
      <c r="A292" s="273" t="s">
        <v>1797</v>
      </c>
      <c r="B292" s="273" t="s">
        <v>3142</v>
      </c>
      <c r="C292" s="273" t="s">
        <v>3143</v>
      </c>
      <c r="D292" s="273" t="s">
        <v>3144</v>
      </c>
      <c r="E292" s="273" t="s">
        <v>3145</v>
      </c>
      <c r="F292" s="273" t="s">
        <v>1801</v>
      </c>
      <c r="G292" s="273" t="s">
        <v>1506</v>
      </c>
      <c r="H292" s="273" t="s">
        <v>786</v>
      </c>
      <c r="I292" s="274">
        <v>3.85</v>
      </c>
      <c r="J292" s="273" t="s">
        <v>804</v>
      </c>
      <c r="K292" s="273" t="s">
        <v>2006</v>
      </c>
      <c r="L292" s="274">
        <v>4.3</v>
      </c>
      <c r="M292" s="273" t="s">
        <v>3146</v>
      </c>
      <c r="N292" s="273" t="s">
        <v>788</v>
      </c>
      <c r="O292" s="273"/>
      <c r="P292" s="273"/>
      <c r="Q292" s="273"/>
      <c r="R292" s="273" t="s">
        <v>789</v>
      </c>
      <c r="S292" s="273" t="s">
        <v>1487</v>
      </c>
      <c r="T292" s="273"/>
      <c r="U292" s="273" t="s">
        <v>791</v>
      </c>
      <c r="V292" s="274">
        <v>100</v>
      </c>
      <c r="W292" s="273"/>
      <c r="X292" s="273" t="s">
        <v>1463</v>
      </c>
      <c r="Y292" s="273" t="s">
        <v>1464</v>
      </c>
      <c r="Z292" s="273"/>
      <c r="AA292" s="273"/>
      <c r="AB292" s="273"/>
      <c r="AC292" s="273"/>
      <c r="AD292" s="273"/>
      <c r="AE292" s="273"/>
      <c r="AF292" s="273" t="s">
        <v>794</v>
      </c>
      <c r="AG292" s="273" t="s">
        <v>795</v>
      </c>
      <c r="AH292" s="273" t="s">
        <v>786</v>
      </c>
      <c r="AI292" s="273"/>
      <c r="AJ292" s="273"/>
      <c r="AK292" s="273" t="s">
        <v>796</v>
      </c>
      <c r="AL292" s="273" t="s">
        <v>3147</v>
      </c>
      <c r="AM292" s="273" t="s">
        <v>1529</v>
      </c>
      <c r="AN292" s="273" t="s">
        <v>42</v>
      </c>
      <c r="AO292" s="273"/>
      <c r="AP292" s="273"/>
      <c r="AQ292" s="273"/>
      <c r="AR292" s="273"/>
      <c r="AS292" s="273" t="s">
        <v>1806</v>
      </c>
      <c r="AT292" s="274">
        <v>1000000</v>
      </c>
      <c r="AU292" s="274">
        <v>3.85</v>
      </c>
      <c r="AV292" s="273" t="s">
        <v>3148</v>
      </c>
      <c r="AW292" s="273"/>
      <c r="AX292" s="274">
        <v>4.3</v>
      </c>
      <c r="AY292" s="273"/>
      <c r="AZ292" s="273" t="s">
        <v>3146</v>
      </c>
      <c r="BA292" s="273" t="s">
        <v>1807</v>
      </c>
      <c r="BB292" s="273"/>
      <c r="BC292" s="273" t="s">
        <v>3148</v>
      </c>
      <c r="BD292" s="273"/>
      <c r="BE292" s="273" t="s">
        <v>3148</v>
      </c>
      <c r="BF292" s="273"/>
      <c r="BG292" s="273"/>
      <c r="BH292" s="273" t="s">
        <v>458</v>
      </c>
      <c r="BI292" s="273" t="s">
        <v>800</v>
      </c>
      <c r="BJ292" s="273" t="s">
        <v>800</v>
      </c>
      <c r="BK292" s="273" t="s">
        <v>801</v>
      </c>
      <c r="BL292" s="273" t="s">
        <v>802</v>
      </c>
      <c r="BM292" s="273" t="s">
        <v>1962</v>
      </c>
      <c r="BN292" s="273"/>
      <c r="BO292" s="273" t="s">
        <v>1932</v>
      </c>
      <c r="BP292" s="273"/>
      <c r="BQ292" s="273"/>
    </row>
    <row r="293" spans="1:69" s="3" customFormat="1" ht="18" customHeight="1">
      <c r="A293" s="273" t="s">
        <v>1797</v>
      </c>
      <c r="B293" s="273" t="s">
        <v>3149</v>
      </c>
      <c r="C293" s="273" t="s">
        <v>3150</v>
      </c>
      <c r="D293" s="273" t="s">
        <v>3144</v>
      </c>
      <c r="E293" s="273" t="s">
        <v>3151</v>
      </c>
      <c r="F293" s="273" t="s">
        <v>1801</v>
      </c>
      <c r="G293" s="273" t="s">
        <v>1506</v>
      </c>
      <c r="H293" s="273" t="s">
        <v>786</v>
      </c>
      <c r="I293" s="274">
        <v>2</v>
      </c>
      <c r="J293" s="273" t="s">
        <v>804</v>
      </c>
      <c r="K293" s="273" t="s">
        <v>2006</v>
      </c>
      <c r="L293" s="273"/>
      <c r="M293" s="273" t="s">
        <v>3146</v>
      </c>
      <c r="N293" s="273" t="s">
        <v>788</v>
      </c>
      <c r="O293" s="273"/>
      <c r="P293" s="273"/>
      <c r="Q293" s="273"/>
      <c r="R293" s="273"/>
      <c r="S293" s="273" t="s">
        <v>1487</v>
      </c>
      <c r="T293" s="273"/>
      <c r="U293" s="273" t="s">
        <v>791</v>
      </c>
      <c r="V293" s="274">
        <v>100</v>
      </c>
      <c r="W293" s="273"/>
      <c r="X293" s="273" t="s">
        <v>1463</v>
      </c>
      <c r="Y293" s="273" t="s">
        <v>1464</v>
      </c>
      <c r="Z293" s="273"/>
      <c r="AA293" s="273"/>
      <c r="AB293" s="273"/>
      <c r="AC293" s="273"/>
      <c r="AD293" s="273"/>
      <c r="AE293" s="273"/>
      <c r="AF293" s="273" t="s">
        <v>794</v>
      </c>
      <c r="AG293" s="273" t="s">
        <v>795</v>
      </c>
      <c r="AH293" s="273" t="s">
        <v>786</v>
      </c>
      <c r="AI293" s="273"/>
      <c r="AJ293" s="273"/>
      <c r="AK293" s="273" t="s">
        <v>796</v>
      </c>
      <c r="AL293" s="273" t="s">
        <v>3147</v>
      </c>
      <c r="AM293" s="273" t="s">
        <v>1529</v>
      </c>
      <c r="AN293" s="273" t="s">
        <v>42</v>
      </c>
      <c r="AO293" s="273"/>
      <c r="AP293" s="273"/>
      <c r="AQ293" s="273"/>
      <c r="AR293" s="273"/>
      <c r="AS293" s="273" t="s">
        <v>1806</v>
      </c>
      <c r="AT293" s="274">
        <v>1000000</v>
      </c>
      <c r="AU293" s="274">
        <v>2</v>
      </c>
      <c r="AV293" s="273" t="s">
        <v>3148</v>
      </c>
      <c r="AW293" s="273"/>
      <c r="AX293" s="274">
        <v>5.1597999999999997</v>
      </c>
      <c r="AY293" s="273" t="s">
        <v>3152</v>
      </c>
      <c r="AZ293" s="273" t="s">
        <v>3153</v>
      </c>
      <c r="BA293" s="273" t="s">
        <v>1807</v>
      </c>
      <c r="BB293" s="273"/>
      <c r="BC293" s="273" t="s">
        <v>3148</v>
      </c>
      <c r="BD293" s="273"/>
      <c r="BE293" s="273" t="s">
        <v>3148</v>
      </c>
      <c r="BF293" s="273"/>
      <c r="BG293" s="273"/>
      <c r="BH293" s="273" t="s">
        <v>458</v>
      </c>
      <c r="BI293" s="273" t="s">
        <v>800</v>
      </c>
      <c r="BJ293" s="273" t="s">
        <v>800</v>
      </c>
      <c r="BK293" s="273" t="s">
        <v>1516</v>
      </c>
      <c r="BL293" s="273" t="s">
        <v>802</v>
      </c>
      <c r="BM293" s="273" t="s">
        <v>1962</v>
      </c>
      <c r="BN293" s="273"/>
      <c r="BO293" s="273" t="s">
        <v>1517</v>
      </c>
      <c r="BP293" s="273"/>
      <c r="BQ293" s="273"/>
    </row>
    <row r="294" spans="1:69" s="3" customFormat="1" ht="18" customHeight="1">
      <c r="A294" s="273" t="s">
        <v>3154</v>
      </c>
      <c r="B294" s="273" t="s">
        <v>3155</v>
      </c>
      <c r="C294" s="273" t="s">
        <v>3156</v>
      </c>
      <c r="D294" s="273" t="s">
        <v>3144</v>
      </c>
      <c r="E294" s="273" t="s">
        <v>3157</v>
      </c>
      <c r="F294" s="273" t="s">
        <v>786</v>
      </c>
      <c r="G294" s="273" t="s">
        <v>786</v>
      </c>
      <c r="H294" s="273" t="s">
        <v>786</v>
      </c>
      <c r="I294" s="274">
        <v>0.25</v>
      </c>
      <c r="J294" s="273" t="s">
        <v>11</v>
      </c>
      <c r="K294" s="273" t="s">
        <v>2896</v>
      </c>
      <c r="L294" s="274">
        <v>8</v>
      </c>
      <c r="M294" s="273" t="s">
        <v>2195</v>
      </c>
      <c r="N294" s="273" t="s">
        <v>936</v>
      </c>
      <c r="O294" s="273"/>
      <c r="P294" s="273"/>
      <c r="Q294" s="273"/>
      <c r="R294" s="273" t="s">
        <v>789</v>
      </c>
      <c r="S294" s="273" t="s">
        <v>790</v>
      </c>
      <c r="T294" s="273"/>
      <c r="U294" s="273" t="s">
        <v>791</v>
      </c>
      <c r="V294" s="273"/>
      <c r="W294" s="273"/>
      <c r="X294" s="273" t="s">
        <v>813</v>
      </c>
      <c r="Y294" s="273" t="s">
        <v>3158</v>
      </c>
      <c r="Z294" s="273" t="s">
        <v>3159</v>
      </c>
      <c r="AA294" s="273"/>
      <c r="AB294" s="273"/>
      <c r="AC294" s="273"/>
      <c r="AD294" s="273"/>
      <c r="AE294" s="273" t="s">
        <v>3160</v>
      </c>
      <c r="AF294" s="273" t="s">
        <v>794</v>
      </c>
      <c r="AG294" s="273" t="s">
        <v>807</v>
      </c>
      <c r="AH294" s="273" t="s">
        <v>786</v>
      </c>
      <c r="AI294" s="273" t="s">
        <v>104</v>
      </c>
      <c r="AJ294" s="273"/>
      <c r="AK294" s="273" t="s">
        <v>808</v>
      </c>
      <c r="AL294" s="273" t="s">
        <v>2196</v>
      </c>
      <c r="AM294" s="273" t="s">
        <v>797</v>
      </c>
      <c r="AN294" s="273" t="s">
        <v>43</v>
      </c>
      <c r="AO294" s="273"/>
      <c r="AP294" s="273"/>
      <c r="AQ294" s="273"/>
      <c r="AR294" s="273"/>
      <c r="AS294" s="273" t="s">
        <v>3161</v>
      </c>
      <c r="AT294" s="274">
        <v>1000</v>
      </c>
      <c r="AU294" s="274">
        <v>0.25</v>
      </c>
      <c r="AV294" s="273" t="s">
        <v>3134</v>
      </c>
      <c r="AW294" s="273"/>
      <c r="AX294" s="274">
        <v>8</v>
      </c>
      <c r="AY294" s="273"/>
      <c r="AZ294" s="273" t="s">
        <v>2197</v>
      </c>
      <c r="BA294" s="273" t="s">
        <v>3162</v>
      </c>
      <c r="BB294" s="273" t="s">
        <v>3154</v>
      </c>
      <c r="BC294" s="273" t="s">
        <v>3134</v>
      </c>
      <c r="BD294" s="273"/>
      <c r="BE294" s="273" t="s">
        <v>3134</v>
      </c>
      <c r="BF294" s="273"/>
      <c r="BG294" s="273"/>
      <c r="BH294" s="273" t="s">
        <v>3163</v>
      </c>
      <c r="BI294" s="273" t="s">
        <v>800</v>
      </c>
      <c r="BJ294" s="273" t="s">
        <v>800</v>
      </c>
      <c r="BK294" s="273" t="s">
        <v>801</v>
      </c>
      <c r="BL294" s="273" t="s">
        <v>802</v>
      </c>
      <c r="BM294" s="273" t="s">
        <v>803</v>
      </c>
      <c r="BN294" s="273"/>
      <c r="BO294" s="273" t="s">
        <v>809</v>
      </c>
      <c r="BP294" s="273"/>
      <c r="BQ294" s="273"/>
    </row>
    <row r="295" spans="1:69" s="3" customFormat="1" ht="18" customHeight="1">
      <c r="A295" s="273" t="s">
        <v>3164</v>
      </c>
      <c r="B295" s="273" t="s">
        <v>3165</v>
      </c>
      <c r="C295" s="273" t="s">
        <v>3166</v>
      </c>
      <c r="D295" s="273" t="s">
        <v>3144</v>
      </c>
      <c r="E295" s="273" t="s">
        <v>3167</v>
      </c>
      <c r="F295" s="273" t="s">
        <v>786</v>
      </c>
      <c r="G295" s="273" t="s">
        <v>786</v>
      </c>
      <c r="H295" s="273" t="s">
        <v>786</v>
      </c>
      <c r="I295" s="274">
        <v>1.1499999999999999</v>
      </c>
      <c r="J295" s="273" t="s">
        <v>11</v>
      </c>
      <c r="K295" s="273" t="s">
        <v>1872</v>
      </c>
      <c r="L295" s="274">
        <v>8.5</v>
      </c>
      <c r="M295" s="273" t="s">
        <v>3168</v>
      </c>
      <c r="N295" s="273" t="s">
        <v>936</v>
      </c>
      <c r="O295" s="273"/>
      <c r="P295" s="273" t="s">
        <v>3169</v>
      </c>
      <c r="Q295" s="273"/>
      <c r="R295" s="273" t="s">
        <v>789</v>
      </c>
      <c r="S295" s="273" t="s">
        <v>790</v>
      </c>
      <c r="T295" s="273"/>
      <c r="U295" s="273" t="s">
        <v>791</v>
      </c>
      <c r="V295" s="274">
        <v>100</v>
      </c>
      <c r="W295" s="273" t="s">
        <v>3170</v>
      </c>
      <c r="X295" s="273" t="s">
        <v>813</v>
      </c>
      <c r="Y295" s="273" t="s">
        <v>1814</v>
      </c>
      <c r="Z295" s="273" t="s">
        <v>3171</v>
      </c>
      <c r="AA295" s="273"/>
      <c r="AB295" s="273"/>
      <c r="AC295" s="273"/>
      <c r="AD295" s="273"/>
      <c r="AE295" s="273" t="s">
        <v>2345</v>
      </c>
      <c r="AF295" s="273" t="s">
        <v>794</v>
      </c>
      <c r="AG295" s="273" t="s">
        <v>807</v>
      </c>
      <c r="AH295" s="273" t="s">
        <v>786</v>
      </c>
      <c r="AI295" s="273" t="s">
        <v>104</v>
      </c>
      <c r="AJ295" s="273"/>
      <c r="AK295" s="273" t="s">
        <v>808</v>
      </c>
      <c r="AL295" s="273" t="s">
        <v>3172</v>
      </c>
      <c r="AM295" s="273" t="s">
        <v>797</v>
      </c>
      <c r="AN295" s="273" t="s">
        <v>43</v>
      </c>
      <c r="AO295" s="273"/>
      <c r="AP295" s="273"/>
      <c r="AQ295" s="273"/>
      <c r="AR295" s="273" t="s">
        <v>3173</v>
      </c>
      <c r="AS295" s="273" t="s">
        <v>3174</v>
      </c>
      <c r="AT295" s="274">
        <v>1000</v>
      </c>
      <c r="AU295" s="274">
        <v>1.1499999999999999</v>
      </c>
      <c r="AV295" s="273" t="s">
        <v>3175</v>
      </c>
      <c r="AW295" s="273"/>
      <c r="AX295" s="274">
        <v>8.5</v>
      </c>
      <c r="AY295" s="273"/>
      <c r="AZ295" s="273" t="s">
        <v>2169</v>
      </c>
      <c r="BA295" s="273" t="s">
        <v>3176</v>
      </c>
      <c r="BB295" s="273" t="s">
        <v>3164</v>
      </c>
      <c r="BC295" s="273" t="s">
        <v>3175</v>
      </c>
      <c r="BD295" s="273" t="s">
        <v>3169</v>
      </c>
      <c r="BE295" s="273" t="s">
        <v>3175</v>
      </c>
      <c r="BF295" s="273"/>
      <c r="BG295" s="273" t="s">
        <v>3177</v>
      </c>
      <c r="BH295" s="273" t="s">
        <v>3178</v>
      </c>
      <c r="BI295" s="273" t="s">
        <v>800</v>
      </c>
      <c r="BJ295" s="273" t="s">
        <v>800</v>
      </c>
      <c r="BK295" s="273" t="s">
        <v>801</v>
      </c>
      <c r="BL295" s="273" t="s">
        <v>802</v>
      </c>
      <c r="BM295" s="273" t="s">
        <v>803</v>
      </c>
      <c r="BN295" s="273"/>
      <c r="BO295" s="273" t="s">
        <v>809</v>
      </c>
      <c r="BP295" s="273"/>
      <c r="BQ295" s="273"/>
    </row>
    <row r="296" spans="1:69" s="3" customFormat="1" ht="18" customHeight="1">
      <c r="A296" s="273" t="s">
        <v>3179</v>
      </c>
      <c r="B296" s="273" t="s">
        <v>3180</v>
      </c>
      <c r="C296" s="273" t="s">
        <v>3181</v>
      </c>
      <c r="D296" s="273" t="s">
        <v>3182</v>
      </c>
      <c r="E296" s="273" t="s">
        <v>3183</v>
      </c>
      <c r="F296" s="273" t="s">
        <v>786</v>
      </c>
      <c r="G296" s="273" t="s">
        <v>786</v>
      </c>
      <c r="H296" s="273" t="s">
        <v>786</v>
      </c>
      <c r="I296" s="274">
        <v>1.2</v>
      </c>
      <c r="J296" s="273" t="s">
        <v>11</v>
      </c>
      <c r="K296" s="273" t="s">
        <v>1872</v>
      </c>
      <c r="L296" s="274">
        <v>7.95</v>
      </c>
      <c r="M296" s="273" t="s">
        <v>3168</v>
      </c>
      <c r="N296" s="273" t="s">
        <v>936</v>
      </c>
      <c r="O296" s="273" t="s">
        <v>3184</v>
      </c>
      <c r="P296" s="273" t="s">
        <v>3185</v>
      </c>
      <c r="Q296" s="274">
        <v>5</v>
      </c>
      <c r="R296" s="273" t="s">
        <v>789</v>
      </c>
      <c r="S296" s="273" t="s">
        <v>790</v>
      </c>
      <c r="T296" s="273"/>
      <c r="U296" s="273" t="s">
        <v>791</v>
      </c>
      <c r="V296" s="274">
        <v>100</v>
      </c>
      <c r="W296" s="273"/>
      <c r="X296" s="273" t="s">
        <v>813</v>
      </c>
      <c r="Y296" s="273" t="s">
        <v>3186</v>
      </c>
      <c r="Z296" s="273"/>
      <c r="AA296" s="273"/>
      <c r="AB296" s="273"/>
      <c r="AC296" s="273"/>
      <c r="AD296" s="273"/>
      <c r="AE296" s="273" t="s">
        <v>1579</v>
      </c>
      <c r="AF296" s="273" t="s">
        <v>794</v>
      </c>
      <c r="AG296" s="273" t="s">
        <v>1734</v>
      </c>
      <c r="AH296" s="273" t="s">
        <v>786</v>
      </c>
      <c r="AI296" s="273" t="s">
        <v>104</v>
      </c>
      <c r="AJ296" s="273"/>
      <c r="AK296" s="273" t="s">
        <v>808</v>
      </c>
      <c r="AL296" s="273" t="s">
        <v>3172</v>
      </c>
      <c r="AM296" s="273" t="s">
        <v>797</v>
      </c>
      <c r="AN296" s="273" t="s">
        <v>43</v>
      </c>
      <c r="AO296" s="273"/>
      <c r="AP296" s="273"/>
      <c r="AQ296" s="273"/>
      <c r="AR296" s="273" t="s">
        <v>3187</v>
      </c>
      <c r="AS296" s="273" t="s">
        <v>3188</v>
      </c>
      <c r="AT296" s="274">
        <v>1000</v>
      </c>
      <c r="AU296" s="274">
        <v>1.2</v>
      </c>
      <c r="AV296" s="273" t="s">
        <v>3175</v>
      </c>
      <c r="AW296" s="273"/>
      <c r="AX296" s="274">
        <v>7.95</v>
      </c>
      <c r="AY296" s="273"/>
      <c r="AZ296" s="273" t="s">
        <v>2169</v>
      </c>
      <c r="BA296" s="273" t="s">
        <v>3189</v>
      </c>
      <c r="BB296" s="273" t="s">
        <v>3179</v>
      </c>
      <c r="BC296" s="273" t="s">
        <v>3175</v>
      </c>
      <c r="BD296" s="273" t="s">
        <v>3185</v>
      </c>
      <c r="BE296" s="273" t="s">
        <v>3175</v>
      </c>
      <c r="BF296" s="273"/>
      <c r="BG296" s="273" t="s">
        <v>3190</v>
      </c>
      <c r="BH296" s="273" t="s">
        <v>3191</v>
      </c>
      <c r="BI296" s="273" t="s">
        <v>800</v>
      </c>
      <c r="BJ296" s="273" t="s">
        <v>800</v>
      </c>
      <c r="BK296" s="273" t="s">
        <v>801</v>
      </c>
      <c r="BL296" s="273" t="s">
        <v>802</v>
      </c>
      <c r="BM296" s="273" t="s">
        <v>803</v>
      </c>
      <c r="BN296" s="273"/>
      <c r="BO296" s="273" t="s">
        <v>809</v>
      </c>
      <c r="BP296" s="273"/>
      <c r="BQ296" s="273"/>
    </row>
    <row r="297" spans="1:69" s="3" customFormat="1" ht="18" customHeight="1">
      <c r="A297" s="273" t="s">
        <v>1797</v>
      </c>
      <c r="B297" s="273" t="s">
        <v>3192</v>
      </c>
      <c r="C297" s="273" t="s">
        <v>3193</v>
      </c>
      <c r="D297" s="273" t="s">
        <v>3194</v>
      </c>
      <c r="E297" s="273" t="s">
        <v>3195</v>
      </c>
      <c r="F297" s="273" t="s">
        <v>1801</v>
      </c>
      <c r="G297" s="273" t="s">
        <v>1506</v>
      </c>
      <c r="H297" s="273" t="s">
        <v>786</v>
      </c>
      <c r="I297" s="274">
        <v>10</v>
      </c>
      <c r="J297" s="273" t="s">
        <v>804</v>
      </c>
      <c r="K297" s="273" t="s">
        <v>1802</v>
      </c>
      <c r="L297" s="273"/>
      <c r="M297" s="273" t="s">
        <v>3168</v>
      </c>
      <c r="N297" s="273" t="s">
        <v>788</v>
      </c>
      <c r="O297" s="273"/>
      <c r="P297" s="273"/>
      <c r="Q297" s="273"/>
      <c r="R297" s="273"/>
      <c r="S297" s="273" t="s">
        <v>1487</v>
      </c>
      <c r="T297" s="273"/>
      <c r="U297" s="273" t="s">
        <v>791</v>
      </c>
      <c r="V297" s="274">
        <v>100</v>
      </c>
      <c r="W297" s="273"/>
      <c r="X297" s="273" t="s">
        <v>1463</v>
      </c>
      <c r="Y297" s="273" t="s">
        <v>1464</v>
      </c>
      <c r="Z297" s="273"/>
      <c r="AA297" s="273"/>
      <c r="AB297" s="273"/>
      <c r="AC297" s="273"/>
      <c r="AD297" s="273"/>
      <c r="AE297" s="273"/>
      <c r="AF297" s="273" t="s">
        <v>794</v>
      </c>
      <c r="AG297" s="273" t="s">
        <v>795</v>
      </c>
      <c r="AH297" s="273" t="s">
        <v>786</v>
      </c>
      <c r="AI297" s="273"/>
      <c r="AJ297" s="273"/>
      <c r="AK297" s="273" t="s">
        <v>796</v>
      </c>
      <c r="AL297" s="273" t="s">
        <v>3172</v>
      </c>
      <c r="AM297" s="273" t="s">
        <v>1529</v>
      </c>
      <c r="AN297" s="273" t="s">
        <v>42</v>
      </c>
      <c r="AO297" s="273"/>
      <c r="AP297" s="273"/>
      <c r="AQ297" s="273"/>
      <c r="AR297" s="273"/>
      <c r="AS297" s="273" t="s">
        <v>1806</v>
      </c>
      <c r="AT297" s="274">
        <v>1000000</v>
      </c>
      <c r="AU297" s="274">
        <v>10</v>
      </c>
      <c r="AV297" s="273" t="s">
        <v>3134</v>
      </c>
      <c r="AW297" s="273"/>
      <c r="AX297" s="274">
        <v>5.0632999999999999</v>
      </c>
      <c r="AY297" s="273" t="s">
        <v>3152</v>
      </c>
      <c r="AZ297" s="273" t="s">
        <v>2542</v>
      </c>
      <c r="BA297" s="273" t="s">
        <v>1807</v>
      </c>
      <c r="BB297" s="273"/>
      <c r="BC297" s="273" t="s">
        <v>3134</v>
      </c>
      <c r="BD297" s="273"/>
      <c r="BE297" s="273" t="s">
        <v>3134</v>
      </c>
      <c r="BF297" s="273"/>
      <c r="BG297" s="273"/>
      <c r="BH297" s="273" t="s">
        <v>458</v>
      </c>
      <c r="BI297" s="273" t="s">
        <v>800</v>
      </c>
      <c r="BJ297" s="273" t="s">
        <v>800</v>
      </c>
      <c r="BK297" s="273" t="s">
        <v>1516</v>
      </c>
      <c r="BL297" s="273" t="s">
        <v>802</v>
      </c>
      <c r="BM297" s="273" t="s">
        <v>1962</v>
      </c>
      <c r="BN297" s="273"/>
      <c r="BO297" s="273" t="s">
        <v>1517</v>
      </c>
      <c r="BP297" s="273"/>
      <c r="BQ297" s="273"/>
    </row>
    <row r="298" spans="1:69" s="3" customFormat="1" ht="18" customHeight="1">
      <c r="A298" s="273" t="s">
        <v>1457</v>
      </c>
      <c r="B298" s="273" t="s">
        <v>3196</v>
      </c>
      <c r="C298" s="273" t="s">
        <v>3197</v>
      </c>
      <c r="D298" s="273" t="s">
        <v>3198</v>
      </c>
      <c r="E298" s="273" t="s">
        <v>3199</v>
      </c>
      <c r="F298" s="273" t="s">
        <v>786</v>
      </c>
      <c r="G298" s="273" t="s">
        <v>786</v>
      </c>
      <c r="H298" s="273" t="s">
        <v>786</v>
      </c>
      <c r="I298" s="274">
        <v>0.25800000000000001</v>
      </c>
      <c r="J298" s="273" t="s">
        <v>11</v>
      </c>
      <c r="K298" s="273" t="s">
        <v>1872</v>
      </c>
      <c r="L298" s="274">
        <v>5</v>
      </c>
      <c r="M298" s="273" t="s">
        <v>3200</v>
      </c>
      <c r="N298" s="273" t="s">
        <v>788</v>
      </c>
      <c r="O298" s="273"/>
      <c r="P298" s="273"/>
      <c r="Q298" s="273"/>
      <c r="R298" s="273" t="s">
        <v>789</v>
      </c>
      <c r="S298" s="273" t="s">
        <v>790</v>
      </c>
      <c r="T298" s="273"/>
      <c r="U298" s="273" t="s">
        <v>791</v>
      </c>
      <c r="V298" s="273"/>
      <c r="W298" s="273"/>
      <c r="X298" s="273" t="s">
        <v>1463</v>
      </c>
      <c r="Y298" s="273" t="s">
        <v>1464</v>
      </c>
      <c r="Z298" s="273"/>
      <c r="AA298" s="273"/>
      <c r="AB298" s="273"/>
      <c r="AC298" s="273"/>
      <c r="AD298" s="273"/>
      <c r="AE298" s="273"/>
      <c r="AF298" s="273" t="s">
        <v>794</v>
      </c>
      <c r="AG298" s="273" t="s">
        <v>795</v>
      </c>
      <c r="AH298" s="273" t="s">
        <v>786</v>
      </c>
      <c r="AI298" s="273"/>
      <c r="AJ298" s="273"/>
      <c r="AK298" s="273" t="s">
        <v>796</v>
      </c>
      <c r="AL298" s="273" t="s">
        <v>3201</v>
      </c>
      <c r="AM298" s="273" t="s">
        <v>797</v>
      </c>
      <c r="AN298" s="273" t="s">
        <v>43</v>
      </c>
      <c r="AO298" s="273"/>
      <c r="AP298" s="273"/>
      <c r="AQ298" s="273"/>
      <c r="AR298" s="273"/>
      <c r="AS298" s="273" t="s">
        <v>1467</v>
      </c>
      <c r="AT298" s="274">
        <v>200000</v>
      </c>
      <c r="AU298" s="274">
        <v>0.25800000000000001</v>
      </c>
      <c r="AV298" s="273" t="s">
        <v>3144</v>
      </c>
      <c r="AW298" s="273"/>
      <c r="AX298" s="274">
        <v>5</v>
      </c>
      <c r="AY298" s="273"/>
      <c r="AZ298" s="273" t="s">
        <v>3200</v>
      </c>
      <c r="BA298" s="273" t="s">
        <v>1468</v>
      </c>
      <c r="BB298" s="273" t="s">
        <v>1457</v>
      </c>
      <c r="BC298" s="273" t="s">
        <v>3144</v>
      </c>
      <c r="BD298" s="273"/>
      <c r="BE298" s="273" t="s">
        <v>3144</v>
      </c>
      <c r="BF298" s="273"/>
      <c r="BG298" s="273"/>
      <c r="BH298" s="273" t="s">
        <v>458</v>
      </c>
      <c r="BI298" s="273" t="s">
        <v>800</v>
      </c>
      <c r="BJ298" s="273" t="s">
        <v>800</v>
      </c>
      <c r="BK298" s="273" t="s">
        <v>801</v>
      </c>
      <c r="BL298" s="273" t="s">
        <v>802</v>
      </c>
      <c r="BM298" s="273" t="s">
        <v>803</v>
      </c>
      <c r="BN298" s="273"/>
      <c r="BO298" s="273" t="s">
        <v>1932</v>
      </c>
      <c r="BP298" s="273"/>
      <c r="BQ298" s="273"/>
    </row>
    <row r="299" spans="1:69" s="3" customFormat="1" ht="18" customHeight="1">
      <c r="A299" s="273" t="s">
        <v>3202</v>
      </c>
      <c r="B299" s="273" t="s">
        <v>3203</v>
      </c>
      <c r="C299" s="273" t="s">
        <v>3204</v>
      </c>
      <c r="D299" s="273" t="s">
        <v>3205</v>
      </c>
      <c r="E299" s="273" t="s">
        <v>3206</v>
      </c>
      <c r="F299" s="273" t="s">
        <v>1413</v>
      </c>
      <c r="G299" s="273" t="s">
        <v>1414</v>
      </c>
      <c r="H299" s="273" t="s">
        <v>786</v>
      </c>
      <c r="I299" s="274">
        <v>2.2000000000000002</v>
      </c>
      <c r="J299" s="273" t="s">
        <v>11</v>
      </c>
      <c r="K299" s="273" t="s">
        <v>3207</v>
      </c>
      <c r="L299" s="274">
        <v>8</v>
      </c>
      <c r="M299" s="273" t="s">
        <v>3208</v>
      </c>
      <c r="N299" s="273" t="s">
        <v>860</v>
      </c>
      <c r="O299" s="273"/>
      <c r="P299" s="273"/>
      <c r="Q299" s="273"/>
      <c r="R299" s="273" t="s">
        <v>789</v>
      </c>
      <c r="S299" s="273" t="s">
        <v>790</v>
      </c>
      <c r="T299" s="273"/>
      <c r="U299" s="273" t="s">
        <v>3209</v>
      </c>
      <c r="V299" s="273"/>
      <c r="W299" s="273"/>
      <c r="X299" s="273" t="s">
        <v>792</v>
      </c>
      <c r="Y299" s="273"/>
      <c r="Z299" s="273"/>
      <c r="AA299" s="273"/>
      <c r="AB299" s="273"/>
      <c r="AC299" s="273"/>
      <c r="AD299" s="273"/>
      <c r="AE299" s="273"/>
      <c r="AF299" s="273" t="s">
        <v>794</v>
      </c>
      <c r="AG299" s="273" t="s">
        <v>1986</v>
      </c>
      <c r="AH299" s="273" t="s">
        <v>786</v>
      </c>
      <c r="AI299" s="273"/>
      <c r="AJ299" s="273"/>
      <c r="AK299" s="273" t="s">
        <v>1987</v>
      </c>
      <c r="AL299" s="273" t="s">
        <v>3210</v>
      </c>
      <c r="AM299" s="273" t="s">
        <v>1529</v>
      </c>
      <c r="AN299" s="273" t="s">
        <v>3211</v>
      </c>
      <c r="AO299" s="273"/>
      <c r="AP299" s="273"/>
      <c r="AQ299" s="273"/>
      <c r="AR299" s="273"/>
      <c r="AS299" s="273" t="s">
        <v>3212</v>
      </c>
      <c r="AT299" s="274">
        <v>1</v>
      </c>
      <c r="AU299" s="274">
        <v>2.2000000000000002</v>
      </c>
      <c r="AV299" s="273" t="s">
        <v>3205</v>
      </c>
      <c r="AW299" s="273" t="s">
        <v>3205</v>
      </c>
      <c r="AX299" s="274">
        <v>8</v>
      </c>
      <c r="AY299" s="273"/>
      <c r="AZ299" s="273" t="s">
        <v>3213</v>
      </c>
      <c r="BA299" s="273" t="s">
        <v>3214</v>
      </c>
      <c r="BB299" s="273" t="s">
        <v>3215</v>
      </c>
      <c r="BC299" s="273" t="s">
        <v>3205</v>
      </c>
      <c r="BD299" s="273"/>
      <c r="BE299" s="273" t="s">
        <v>3205</v>
      </c>
      <c r="BF299" s="273" t="s">
        <v>3216</v>
      </c>
      <c r="BG299" s="273"/>
      <c r="BH299" s="273" t="s">
        <v>458</v>
      </c>
      <c r="BI299" s="273" t="s">
        <v>800</v>
      </c>
      <c r="BJ299" s="273" t="s">
        <v>800</v>
      </c>
      <c r="BK299" s="273" t="s">
        <v>3217</v>
      </c>
      <c r="BL299" s="273" t="s">
        <v>802</v>
      </c>
      <c r="BM299" s="273" t="s">
        <v>827</v>
      </c>
      <c r="BN299" s="273"/>
      <c r="BO299" s="273" t="s">
        <v>809</v>
      </c>
      <c r="BP299" s="273"/>
      <c r="BQ299" s="273"/>
    </row>
    <row r="300" spans="1:69" s="3" customFormat="1" ht="18" customHeight="1">
      <c r="A300" s="273" t="s">
        <v>3202</v>
      </c>
      <c r="B300" s="273" t="s">
        <v>3203</v>
      </c>
      <c r="C300" s="273" t="s">
        <v>3218</v>
      </c>
      <c r="D300" s="273" t="s">
        <v>3205</v>
      </c>
      <c r="E300" s="273" t="s">
        <v>3206</v>
      </c>
      <c r="F300" s="273" t="s">
        <v>1413</v>
      </c>
      <c r="G300" s="273" t="s">
        <v>1414</v>
      </c>
      <c r="H300" s="273" t="s">
        <v>786</v>
      </c>
      <c r="I300" s="274">
        <v>2.2000000000000002</v>
      </c>
      <c r="J300" s="273" t="s">
        <v>11</v>
      </c>
      <c r="K300" s="273" t="s">
        <v>3207</v>
      </c>
      <c r="L300" s="273"/>
      <c r="M300" s="273" t="s">
        <v>3208</v>
      </c>
      <c r="N300" s="273" t="s">
        <v>860</v>
      </c>
      <c r="O300" s="273"/>
      <c r="P300" s="273"/>
      <c r="Q300" s="273"/>
      <c r="R300" s="273"/>
      <c r="S300" s="273" t="s">
        <v>790</v>
      </c>
      <c r="T300" s="273"/>
      <c r="U300" s="273" t="s">
        <v>3209</v>
      </c>
      <c r="V300" s="273"/>
      <c r="W300" s="273"/>
      <c r="X300" s="273" t="s">
        <v>792</v>
      </c>
      <c r="Y300" s="273"/>
      <c r="Z300" s="273"/>
      <c r="AA300" s="273"/>
      <c r="AB300" s="273"/>
      <c r="AC300" s="273"/>
      <c r="AD300" s="273"/>
      <c r="AE300" s="273"/>
      <c r="AF300" s="273" t="s">
        <v>794</v>
      </c>
      <c r="AG300" s="273" t="s">
        <v>1986</v>
      </c>
      <c r="AH300" s="273" t="s">
        <v>786</v>
      </c>
      <c r="AI300" s="273"/>
      <c r="AJ300" s="273"/>
      <c r="AK300" s="273" t="s">
        <v>1987</v>
      </c>
      <c r="AL300" s="273" t="s">
        <v>3210</v>
      </c>
      <c r="AM300" s="273" t="s">
        <v>1529</v>
      </c>
      <c r="AN300" s="273" t="s">
        <v>3211</v>
      </c>
      <c r="AO300" s="273"/>
      <c r="AP300" s="273"/>
      <c r="AQ300" s="273"/>
      <c r="AR300" s="273"/>
      <c r="AS300" s="273" t="s">
        <v>3212</v>
      </c>
      <c r="AT300" s="274">
        <v>1</v>
      </c>
      <c r="AU300" s="274">
        <v>2.2000000000000002</v>
      </c>
      <c r="AV300" s="273" t="s">
        <v>3205</v>
      </c>
      <c r="AW300" s="273" t="s">
        <v>3205</v>
      </c>
      <c r="AX300" s="274">
        <v>8</v>
      </c>
      <c r="AY300" s="273"/>
      <c r="AZ300" s="273" t="s">
        <v>3213</v>
      </c>
      <c r="BA300" s="273" t="s">
        <v>3214</v>
      </c>
      <c r="BB300" s="273" t="s">
        <v>3215</v>
      </c>
      <c r="BC300" s="273" t="s">
        <v>3205</v>
      </c>
      <c r="BD300" s="273"/>
      <c r="BE300" s="273" t="s">
        <v>3205</v>
      </c>
      <c r="BF300" s="273" t="s">
        <v>3216</v>
      </c>
      <c r="BG300" s="273"/>
      <c r="BH300" s="273" t="s">
        <v>458</v>
      </c>
      <c r="BI300" s="273" t="s">
        <v>800</v>
      </c>
      <c r="BJ300" s="273" t="s">
        <v>800</v>
      </c>
      <c r="BK300" s="273" t="s">
        <v>3217</v>
      </c>
      <c r="BL300" s="273" t="s">
        <v>802</v>
      </c>
      <c r="BM300" s="273" t="s">
        <v>827</v>
      </c>
      <c r="BN300" s="273"/>
      <c r="BO300" s="273" t="s">
        <v>809</v>
      </c>
      <c r="BP300" s="273"/>
      <c r="BQ300" s="273"/>
    </row>
    <row r="301" spans="1:69" s="3" customFormat="1" ht="18" customHeight="1">
      <c r="A301" s="273" t="s">
        <v>3202</v>
      </c>
      <c r="B301" s="273" t="s">
        <v>3203</v>
      </c>
      <c r="C301" s="273" t="s">
        <v>3219</v>
      </c>
      <c r="D301" s="273" t="s">
        <v>3205</v>
      </c>
      <c r="E301" s="273" t="s">
        <v>3206</v>
      </c>
      <c r="F301" s="273" t="s">
        <v>1413</v>
      </c>
      <c r="G301" s="273" t="s">
        <v>1414</v>
      </c>
      <c r="H301" s="273" t="s">
        <v>786</v>
      </c>
      <c r="I301" s="274">
        <v>2.2000000000000002</v>
      </c>
      <c r="J301" s="273" t="s">
        <v>11</v>
      </c>
      <c r="K301" s="273" t="s">
        <v>3207</v>
      </c>
      <c r="L301" s="273"/>
      <c r="M301" s="273" t="s">
        <v>3208</v>
      </c>
      <c r="N301" s="273" t="s">
        <v>860</v>
      </c>
      <c r="O301" s="273"/>
      <c r="P301" s="273"/>
      <c r="Q301" s="273"/>
      <c r="R301" s="273" t="s">
        <v>3220</v>
      </c>
      <c r="S301" s="273" t="s">
        <v>790</v>
      </c>
      <c r="T301" s="273"/>
      <c r="U301" s="273" t="s">
        <v>3209</v>
      </c>
      <c r="V301" s="273"/>
      <c r="W301" s="273"/>
      <c r="X301" s="273" t="s">
        <v>792</v>
      </c>
      <c r="Y301" s="273"/>
      <c r="Z301" s="273"/>
      <c r="AA301" s="273"/>
      <c r="AB301" s="273"/>
      <c r="AC301" s="273"/>
      <c r="AD301" s="273"/>
      <c r="AE301" s="273"/>
      <c r="AF301" s="273" t="s">
        <v>794</v>
      </c>
      <c r="AG301" s="273" t="s">
        <v>1986</v>
      </c>
      <c r="AH301" s="273" t="s">
        <v>786</v>
      </c>
      <c r="AI301" s="273"/>
      <c r="AJ301" s="273"/>
      <c r="AK301" s="273" t="s">
        <v>1987</v>
      </c>
      <c r="AL301" s="273" t="s">
        <v>3210</v>
      </c>
      <c r="AM301" s="273" t="s">
        <v>1529</v>
      </c>
      <c r="AN301" s="273" t="s">
        <v>3211</v>
      </c>
      <c r="AO301" s="273"/>
      <c r="AP301" s="273"/>
      <c r="AQ301" s="273"/>
      <c r="AR301" s="273"/>
      <c r="AS301" s="273" t="s">
        <v>3212</v>
      </c>
      <c r="AT301" s="274">
        <v>1</v>
      </c>
      <c r="AU301" s="274">
        <v>2.2000000000000002</v>
      </c>
      <c r="AV301" s="273" t="s">
        <v>3205</v>
      </c>
      <c r="AW301" s="273" t="s">
        <v>3205</v>
      </c>
      <c r="AX301" s="274">
        <v>8</v>
      </c>
      <c r="AY301" s="273"/>
      <c r="AZ301" s="273" t="s">
        <v>3213</v>
      </c>
      <c r="BA301" s="273" t="s">
        <v>3214</v>
      </c>
      <c r="BB301" s="273" t="s">
        <v>3215</v>
      </c>
      <c r="BC301" s="273" t="s">
        <v>3205</v>
      </c>
      <c r="BD301" s="273"/>
      <c r="BE301" s="273" t="s">
        <v>3205</v>
      </c>
      <c r="BF301" s="273" t="s">
        <v>3216</v>
      </c>
      <c r="BG301" s="273"/>
      <c r="BH301" s="273" t="s">
        <v>458</v>
      </c>
      <c r="BI301" s="273" t="s">
        <v>800</v>
      </c>
      <c r="BJ301" s="273" t="s">
        <v>800</v>
      </c>
      <c r="BK301" s="273" t="s">
        <v>3217</v>
      </c>
      <c r="BL301" s="273" t="s">
        <v>802</v>
      </c>
      <c r="BM301" s="273" t="s">
        <v>827</v>
      </c>
      <c r="BN301" s="273"/>
      <c r="BO301" s="273" t="s">
        <v>809</v>
      </c>
      <c r="BP301" s="273"/>
      <c r="BQ301" s="273"/>
    </row>
    <row r="302" spans="1:69" s="3" customFormat="1" ht="18" customHeight="1">
      <c r="A302" s="273" t="s">
        <v>3221</v>
      </c>
      <c r="B302" s="273" t="s">
        <v>3222</v>
      </c>
      <c r="C302" s="273" t="s">
        <v>3223</v>
      </c>
      <c r="D302" s="273" t="s">
        <v>3224</v>
      </c>
      <c r="E302" s="273" t="s">
        <v>3225</v>
      </c>
      <c r="F302" s="273" t="s">
        <v>786</v>
      </c>
      <c r="G302" s="273" t="s">
        <v>786</v>
      </c>
      <c r="H302" s="273" t="s">
        <v>786</v>
      </c>
      <c r="I302" s="274">
        <v>1.5209999999999999</v>
      </c>
      <c r="J302" s="273" t="s">
        <v>11</v>
      </c>
      <c r="K302" s="273" t="s">
        <v>1872</v>
      </c>
      <c r="L302" s="274">
        <v>9.5</v>
      </c>
      <c r="M302" s="273" t="s">
        <v>3226</v>
      </c>
      <c r="N302" s="273" t="s">
        <v>936</v>
      </c>
      <c r="O302" s="273"/>
      <c r="P302" s="273"/>
      <c r="Q302" s="273"/>
      <c r="R302" s="273"/>
      <c r="S302" s="273" t="s">
        <v>790</v>
      </c>
      <c r="T302" s="273"/>
      <c r="U302" s="273" t="s">
        <v>791</v>
      </c>
      <c r="V302" s="273"/>
      <c r="W302" s="273"/>
      <c r="X302" s="273" t="s">
        <v>828</v>
      </c>
      <c r="Y302" s="273" t="s">
        <v>2074</v>
      </c>
      <c r="Z302" s="273"/>
      <c r="AA302" s="273"/>
      <c r="AB302" s="273"/>
      <c r="AC302" s="273"/>
      <c r="AD302" s="273"/>
      <c r="AE302" s="273"/>
      <c r="AF302" s="273" t="s">
        <v>2253</v>
      </c>
      <c r="AG302" s="273" t="s">
        <v>1986</v>
      </c>
      <c r="AH302" s="273" t="s">
        <v>786</v>
      </c>
      <c r="AI302" s="273"/>
      <c r="AJ302" s="273"/>
      <c r="AK302" s="273" t="s">
        <v>1987</v>
      </c>
      <c r="AL302" s="273" t="s">
        <v>3227</v>
      </c>
      <c r="AM302" s="273" t="s">
        <v>2075</v>
      </c>
      <c r="AN302" s="273" t="s">
        <v>43</v>
      </c>
      <c r="AO302" s="273"/>
      <c r="AP302" s="273"/>
      <c r="AQ302" s="273"/>
      <c r="AR302" s="273"/>
      <c r="AS302" s="273" t="s">
        <v>3228</v>
      </c>
      <c r="AT302" s="274">
        <v>1</v>
      </c>
      <c r="AU302" s="274">
        <v>1.5209999999999999</v>
      </c>
      <c r="AV302" s="273" t="s">
        <v>3182</v>
      </c>
      <c r="AW302" s="273" t="s">
        <v>2187</v>
      </c>
      <c r="AX302" s="274">
        <v>9.5</v>
      </c>
      <c r="AY302" s="273"/>
      <c r="AZ302" s="273" t="s">
        <v>3229</v>
      </c>
      <c r="BA302" s="273" t="s">
        <v>3230</v>
      </c>
      <c r="BB302" s="273" t="s">
        <v>3231</v>
      </c>
      <c r="BC302" s="273" t="s">
        <v>3182</v>
      </c>
      <c r="BD302" s="273"/>
      <c r="BE302" s="273" t="s">
        <v>3182</v>
      </c>
      <c r="BF302" s="273"/>
      <c r="BG302" s="273"/>
      <c r="BH302" s="273" t="s">
        <v>458</v>
      </c>
      <c r="BI302" s="273" t="s">
        <v>800</v>
      </c>
      <c r="BJ302" s="273" t="s">
        <v>800</v>
      </c>
      <c r="BK302" s="273" t="s">
        <v>801</v>
      </c>
      <c r="BL302" s="273" t="s">
        <v>802</v>
      </c>
      <c r="BM302" s="273" t="s">
        <v>827</v>
      </c>
      <c r="BN302" s="273"/>
      <c r="BO302" s="273" t="s">
        <v>809</v>
      </c>
      <c r="BP302" s="273"/>
      <c r="BQ302" s="273"/>
    </row>
    <row r="303" spans="1:69" s="3" customFormat="1" ht="18" customHeight="1">
      <c r="A303" s="273" t="s">
        <v>3232</v>
      </c>
      <c r="B303" s="273" t="s">
        <v>3233</v>
      </c>
      <c r="C303" s="273" t="s">
        <v>3234</v>
      </c>
      <c r="D303" s="273" t="s">
        <v>3235</v>
      </c>
      <c r="E303" s="273" t="s">
        <v>3236</v>
      </c>
      <c r="F303" s="273" t="s">
        <v>1801</v>
      </c>
      <c r="G303" s="273" t="s">
        <v>1506</v>
      </c>
      <c r="H303" s="273" t="s">
        <v>786</v>
      </c>
      <c r="I303" s="274">
        <v>5</v>
      </c>
      <c r="J303" s="273" t="s">
        <v>804</v>
      </c>
      <c r="K303" s="273" t="s">
        <v>3237</v>
      </c>
      <c r="L303" s="274">
        <v>4.91</v>
      </c>
      <c r="M303" s="273" t="s">
        <v>2289</v>
      </c>
      <c r="N303" s="273" t="s">
        <v>788</v>
      </c>
      <c r="O303" s="273"/>
      <c r="P303" s="273"/>
      <c r="Q303" s="273"/>
      <c r="R303" s="273"/>
      <c r="S303" s="273" t="s">
        <v>1487</v>
      </c>
      <c r="T303" s="273"/>
      <c r="U303" s="273" t="s">
        <v>791</v>
      </c>
      <c r="V303" s="274">
        <v>100</v>
      </c>
      <c r="W303" s="273"/>
      <c r="X303" s="273" t="s">
        <v>1463</v>
      </c>
      <c r="Y303" s="273" t="s">
        <v>1464</v>
      </c>
      <c r="Z303" s="273"/>
      <c r="AA303" s="273"/>
      <c r="AB303" s="273"/>
      <c r="AC303" s="273"/>
      <c r="AD303" s="273"/>
      <c r="AE303" s="273"/>
      <c r="AF303" s="273" t="s">
        <v>794</v>
      </c>
      <c r="AG303" s="273" t="s">
        <v>1856</v>
      </c>
      <c r="AH303" s="273" t="s">
        <v>786</v>
      </c>
      <c r="AI303" s="273"/>
      <c r="AJ303" s="273"/>
      <c r="AK303" s="273" t="s">
        <v>810</v>
      </c>
      <c r="AL303" s="273" t="s">
        <v>2290</v>
      </c>
      <c r="AM303" s="273" t="s">
        <v>797</v>
      </c>
      <c r="AN303" s="273" t="s">
        <v>42</v>
      </c>
      <c r="AO303" s="273"/>
      <c r="AP303" s="273"/>
      <c r="AQ303" s="273"/>
      <c r="AR303" s="273"/>
      <c r="AS303" s="273" t="s">
        <v>3238</v>
      </c>
      <c r="AT303" s="274">
        <v>1000000</v>
      </c>
      <c r="AU303" s="274">
        <v>5</v>
      </c>
      <c r="AV303" s="273" t="s">
        <v>3239</v>
      </c>
      <c r="AW303" s="273"/>
      <c r="AX303" s="274">
        <v>4.91</v>
      </c>
      <c r="AY303" s="273"/>
      <c r="AZ303" s="273" t="s">
        <v>2289</v>
      </c>
      <c r="BA303" s="273" t="s">
        <v>3240</v>
      </c>
      <c r="BB303" s="273"/>
      <c r="BC303" s="273" t="s">
        <v>3239</v>
      </c>
      <c r="BD303" s="273"/>
      <c r="BE303" s="273" t="s">
        <v>3239</v>
      </c>
      <c r="BF303" s="273"/>
      <c r="BG303" s="273"/>
      <c r="BH303" s="273" t="s">
        <v>458</v>
      </c>
      <c r="BI303" s="273" t="s">
        <v>800</v>
      </c>
      <c r="BJ303" s="273" t="s">
        <v>800</v>
      </c>
      <c r="BK303" s="273" t="s">
        <v>801</v>
      </c>
      <c r="BL303" s="273" t="s">
        <v>802</v>
      </c>
      <c r="BM303" s="273" t="s">
        <v>803</v>
      </c>
      <c r="BN303" s="273"/>
      <c r="BO303" s="273" t="s">
        <v>1932</v>
      </c>
      <c r="BP303" s="273"/>
      <c r="BQ303" s="273"/>
    </row>
    <row r="304" spans="1:69" s="3" customFormat="1" ht="18" customHeight="1">
      <c r="A304" s="273" t="s">
        <v>287</v>
      </c>
      <c r="B304" s="273" t="s">
        <v>3241</v>
      </c>
      <c r="C304" s="273" t="s">
        <v>3242</v>
      </c>
      <c r="D304" s="273" t="s">
        <v>3243</v>
      </c>
      <c r="E304" s="273" t="s">
        <v>3244</v>
      </c>
      <c r="F304" s="273" t="s">
        <v>3245</v>
      </c>
      <c r="G304" s="273" t="s">
        <v>925</v>
      </c>
      <c r="H304" s="273" t="s">
        <v>786</v>
      </c>
      <c r="I304" s="274">
        <v>3.4</v>
      </c>
      <c r="J304" s="273" t="s">
        <v>11</v>
      </c>
      <c r="K304" s="273" t="s">
        <v>3207</v>
      </c>
      <c r="L304" s="274">
        <v>4</v>
      </c>
      <c r="M304" s="273" t="s">
        <v>3246</v>
      </c>
      <c r="N304" s="273" t="s">
        <v>788</v>
      </c>
      <c r="O304" s="273"/>
      <c r="P304" s="273"/>
      <c r="Q304" s="273"/>
      <c r="R304" s="273"/>
      <c r="S304" s="273" t="s">
        <v>1487</v>
      </c>
      <c r="T304" s="273"/>
      <c r="U304" s="273" t="s">
        <v>791</v>
      </c>
      <c r="V304" s="273"/>
      <c r="W304" s="273"/>
      <c r="X304" s="273" t="s">
        <v>792</v>
      </c>
      <c r="Y304" s="273" t="s">
        <v>1792</v>
      </c>
      <c r="Z304" s="273"/>
      <c r="AA304" s="273"/>
      <c r="AB304" s="273"/>
      <c r="AC304" s="273"/>
      <c r="AD304" s="273"/>
      <c r="AE304" s="273"/>
      <c r="AF304" s="273" t="s">
        <v>794</v>
      </c>
      <c r="AG304" s="273" t="s">
        <v>1793</v>
      </c>
      <c r="AH304" s="273" t="s">
        <v>786</v>
      </c>
      <c r="AI304" s="273" t="s">
        <v>102</v>
      </c>
      <c r="AJ304" s="273"/>
      <c r="AK304" s="273" t="s">
        <v>796</v>
      </c>
      <c r="AL304" s="273" t="s">
        <v>2698</v>
      </c>
      <c r="AM304" s="273" t="s">
        <v>2206</v>
      </c>
      <c r="AN304" s="273" t="s">
        <v>42</v>
      </c>
      <c r="AO304" s="273"/>
      <c r="AP304" s="273"/>
      <c r="AQ304" s="273"/>
      <c r="AR304" s="273"/>
      <c r="AS304" s="273" t="s">
        <v>3247</v>
      </c>
      <c r="AT304" s="274">
        <v>1000</v>
      </c>
      <c r="AU304" s="274">
        <v>3.4</v>
      </c>
      <c r="AV304" s="273" t="s">
        <v>3248</v>
      </c>
      <c r="AW304" s="273"/>
      <c r="AX304" s="274">
        <v>4</v>
      </c>
      <c r="AY304" s="273"/>
      <c r="AZ304" s="273" t="s">
        <v>2268</v>
      </c>
      <c r="BA304" s="273" t="s">
        <v>3249</v>
      </c>
      <c r="BB304" s="273"/>
      <c r="BC304" s="273" t="s">
        <v>3248</v>
      </c>
      <c r="BD304" s="273"/>
      <c r="BE304" s="273" t="s">
        <v>3248</v>
      </c>
      <c r="BF304" s="273"/>
      <c r="BG304" s="273" t="s">
        <v>3250</v>
      </c>
      <c r="BH304" s="273" t="s">
        <v>3250</v>
      </c>
      <c r="BI304" s="273" t="s">
        <v>800</v>
      </c>
      <c r="BJ304" s="273" t="s">
        <v>800</v>
      </c>
      <c r="BK304" s="273" t="s">
        <v>801</v>
      </c>
      <c r="BL304" s="273" t="s">
        <v>802</v>
      </c>
      <c r="BM304" s="273" t="s">
        <v>1962</v>
      </c>
      <c r="BN304" s="273"/>
      <c r="BO304" s="273" t="s">
        <v>809</v>
      </c>
      <c r="BP304" s="273"/>
      <c r="BQ304" s="273"/>
    </row>
    <row r="305" spans="1:69" s="3" customFormat="1" ht="18" customHeight="1">
      <c r="A305" s="273" t="s">
        <v>1797</v>
      </c>
      <c r="B305" s="273" t="s">
        <v>3251</v>
      </c>
      <c r="C305" s="273" t="s">
        <v>3252</v>
      </c>
      <c r="D305" s="273" t="s">
        <v>3253</v>
      </c>
      <c r="E305" s="273" t="s">
        <v>3254</v>
      </c>
      <c r="F305" s="273" t="s">
        <v>1801</v>
      </c>
      <c r="G305" s="273" t="s">
        <v>1506</v>
      </c>
      <c r="H305" s="273" t="s">
        <v>786</v>
      </c>
      <c r="I305" s="274">
        <v>3</v>
      </c>
      <c r="J305" s="273" t="s">
        <v>804</v>
      </c>
      <c r="K305" s="273" t="s">
        <v>3207</v>
      </c>
      <c r="L305" s="274">
        <v>4.78</v>
      </c>
      <c r="M305" s="273" t="s">
        <v>3246</v>
      </c>
      <c r="N305" s="273" t="s">
        <v>788</v>
      </c>
      <c r="O305" s="273"/>
      <c r="P305" s="273"/>
      <c r="Q305" s="273"/>
      <c r="R305" s="273" t="s">
        <v>789</v>
      </c>
      <c r="S305" s="273" t="s">
        <v>1487</v>
      </c>
      <c r="T305" s="273"/>
      <c r="U305" s="273" t="s">
        <v>791</v>
      </c>
      <c r="V305" s="274">
        <v>100</v>
      </c>
      <c r="W305" s="273"/>
      <c r="X305" s="273" t="s">
        <v>1463</v>
      </c>
      <c r="Y305" s="273" t="s">
        <v>1464</v>
      </c>
      <c r="Z305" s="273"/>
      <c r="AA305" s="273"/>
      <c r="AB305" s="273"/>
      <c r="AC305" s="273"/>
      <c r="AD305" s="273"/>
      <c r="AE305" s="273"/>
      <c r="AF305" s="273" t="s">
        <v>794</v>
      </c>
      <c r="AG305" s="273" t="s">
        <v>795</v>
      </c>
      <c r="AH305" s="273" t="s">
        <v>786</v>
      </c>
      <c r="AI305" s="273"/>
      <c r="AJ305" s="273"/>
      <c r="AK305" s="273" t="s">
        <v>796</v>
      </c>
      <c r="AL305" s="273" t="s">
        <v>2698</v>
      </c>
      <c r="AM305" s="273" t="s">
        <v>1529</v>
      </c>
      <c r="AN305" s="273" t="s">
        <v>42</v>
      </c>
      <c r="AO305" s="273"/>
      <c r="AP305" s="273"/>
      <c r="AQ305" s="273"/>
      <c r="AR305" s="273"/>
      <c r="AS305" s="273" t="s">
        <v>1806</v>
      </c>
      <c r="AT305" s="274">
        <v>1000000</v>
      </c>
      <c r="AU305" s="274">
        <v>3</v>
      </c>
      <c r="AV305" s="273" t="s">
        <v>3248</v>
      </c>
      <c r="AW305" s="273"/>
      <c r="AX305" s="274">
        <v>4.78</v>
      </c>
      <c r="AY305" s="273"/>
      <c r="AZ305" s="273" t="s">
        <v>3255</v>
      </c>
      <c r="BA305" s="273" t="s">
        <v>1807</v>
      </c>
      <c r="BB305" s="273"/>
      <c r="BC305" s="273" t="s">
        <v>3248</v>
      </c>
      <c r="BD305" s="273"/>
      <c r="BE305" s="273" t="s">
        <v>3248</v>
      </c>
      <c r="BF305" s="273"/>
      <c r="BG305" s="273"/>
      <c r="BH305" s="273" t="s">
        <v>458</v>
      </c>
      <c r="BI305" s="273" t="s">
        <v>800</v>
      </c>
      <c r="BJ305" s="273" t="s">
        <v>800</v>
      </c>
      <c r="BK305" s="273" t="s">
        <v>801</v>
      </c>
      <c r="BL305" s="273" t="s">
        <v>802</v>
      </c>
      <c r="BM305" s="273" t="s">
        <v>1962</v>
      </c>
      <c r="BN305" s="273"/>
      <c r="BO305" s="273" t="s">
        <v>1865</v>
      </c>
      <c r="BP305" s="273"/>
      <c r="BQ305" s="273"/>
    </row>
    <row r="306" spans="1:69" s="3" customFormat="1" ht="18" customHeight="1">
      <c r="A306" s="273" t="s">
        <v>1797</v>
      </c>
      <c r="B306" s="273" t="s">
        <v>3256</v>
      </c>
      <c r="C306" s="273" t="s">
        <v>3257</v>
      </c>
      <c r="D306" s="273" t="s">
        <v>3253</v>
      </c>
      <c r="E306" s="273" t="s">
        <v>3258</v>
      </c>
      <c r="F306" s="273" t="s">
        <v>1801</v>
      </c>
      <c r="G306" s="273" t="s">
        <v>1506</v>
      </c>
      <c r="H306" s="273" t="s">
        <v>786</v>
      </c>
      <c r="I306" s="274">
        <v>3.5</v>
      </c>
      <c r="J306" s="273" t="s">
        <v>804</v>
      </c>
      <c r="K306" s="273" t="s">
        <v>3207</v>
      </c>
      <c r="L306" s="274">
        <v>4.7450000000000001</v>
      </c>
      <c r="M306" s="273" t="s">
        <v>3246</v>
      </c>
      <c r="N306" s="273" t="s">
        <v>788</v>
      </c>
      <c r="O306" s="273"/>
      <c r="P306" s="273"/>
      <c r="Q306" s="273"/>
      <c r="R306" s="273" t="s">
        <v>789</v>
      </c>
      <c r="S306" s="273" t="s">
        <v>1487</v>
      </c>
      <c r="T306" s="273"/>
      <c r="U306" s="273" t="s">
        <v>791</v>
      </c>
      <c r="V306" s="274">
        <v>100</v>
      </c>
      <c r="W306" s="273"/>
      <c r="X306" s="273" t="s">
        <v>1463</v>
      </c>
      <c r="Y306" s="273" t="s">
        <v>1464</v>
      </c>
      <c r="Z306" s="273"/>
      <c r="AA306" s="273"/>
      <c r="AB306" s="273"/>
      <c r="AC306" s="273"/>
      <c r="AD306" s="273"/>
      <c r="AE306" s="273"/>
      <c r="AF306" s="273" t="s">
        <v>794</v>
      </c>
      <c r="AG306" s="273" t="s">
        <v>795</v>
      </c>
      <c r="AH306" s="273" t="s">
        <v>786</v>
      </c>
      <c r="AI306" s="273"/>
      <c r="AJ306" s="273"/>
      <c r="AK306" s="273" t="s">
        <v>796</v>
      </c>
      <c r="AL306" s="273" t="s">
        <v>2698</v>
      </c>
      <c r="AM306" s="273" t="s">
        <v>1529</v>
      </c>
      <c r="AN306" s="273" t="s">
        <v>42</v>
      </c>
      <c r="AO306" s="273"/>
      <c r="AP306" s="273"/>
      <c r="AQ306" s="273"/>
      <c r="AR306" s="273"/>
      <c r="AS306" s="273" t="s">
        <v>1806</v>
      </c>
      <c r="AT306" s="274">
        <v>1000000</v>
      </c>
      <c r="AU306" s="274">
        <v>3.5</v>
      </c>
      <c r="AV306" s="273" t="s">
        <v>3248</v>
      </c>
      <c r="AW306" s="273"/>
      <c r="AX306" s="274">
        <v>4.7450000000000001</v>
      </c>
      <c r="AY306" s="273"/>
      <c r="AZ306" s="273" t="s">
        <v>3255</v>
      </c>
      <c r="BA306" s="273" t="s">
        <v>1807</v>
      </c>
      <c r="BB306" s="273"/>
      <c r="BC306" s="273" t="s">
        <v>3248</v>
      </c>
      <c r="BD306" s="273"/>
      <c r="BE306" s="273" t="s">
        <v>3248</v>
      </c>
      <c r="BF306" s="273"/>
      <c r="BG306" s="273"/>
      <c r="BH306" s="273" t="s">
        <v>458</v>
      </c>
      <c r="BI306" s="273" t="s">
        <v>800</v>
      </c>
      <c r="BJ306" s="273" t="s">
        <v>800</v>
      </c>
      <c r="BK306" s="273" t="s">
        <v>801</v>
      </c>
      <c r="BL306" s="273" t="s">
        <v>802</v>
      </c>
      <c r="BM306" s="273" t="s">
        <v>1962</v>
      </c>
      <c r="BN306" s="273"/>
      <c r="BO306" s="273" t="s">
        <v>1865</v>
      </c>
      <c r="BP306" s="273"/>
      <c r="BQ306" s="273"/>
    </row>
    <row r="307" spans="1:69" s="3" customFormat="1" ht="18" customHeight="1">
      <c r="A307" s="273" t="s">
        <v>3259</v>
      </c>
      <c r="B307" s="273" t="s">
        <v>3260</v>
      </c>
      <c r="C307" s="273" t="s">
        <v>3261</v>
      </c>
      <c r="D307" s="273" t="s">
        <v>3253</v>
      </c>
      <c r="E307" s="273" t="s">
        <v>3262</v>
      </c>
      <c r="F307" s="273" t="s">
        <v>1505</v>
      </c>
      <c r="G307" s="273" t="s">
        <v>1506</v>
      </c>
      <c r="H307" s="273" t="s">
        <v>786</v>
      </c>
      <c r="I307" s="274">
        <v>2.5</v>
      </c>
      <c r="J307" s="273" t="s">
        <v>11</v>
      </c>
      <c r="K307" s="273" t="s">
        <v>3207</v>
      </c>
      <c r="L307" s="274">
        <v>4.6177000000000001</v>
      </c>
      <c r="M307" s="273" t="s">
        <v>3263</v>
      </c>
      <c r="N307" s="273" t="s">
        <v>3264</v>
      </c>
      <c r="O307" s="273" t="s">
        <v>3265</v>
      </c>
      <c r="P307" s="273" t="s">
        <v>3266</v>
      </c>
      <c r="Q307" s="274">
        <v>40</v>
      </c>
      <c r="R307" s="273" t="s">
        <v>789</v>
      </c>
      <c r="S307" s="273" t="s">
        <v>1487</v>
      </c>
      <c r="T307" s="273"/>
      <c r="U307" s="273" t="s">
        <v>791</v>
      </c>
      <c r="V307" s="274">
        <v>100</v>
      </c>
      <c r="W307" s="273" t="s">
        <v>3267</v>
      </c>
      <c r="X307" s="273" t="s">
        <v>792</v>
      </c>
      <c r="Y307" s="273" t="s">
        <v>1792</v>
      </c>
      <c r="Z307" s="273"/>
      <c r="AA307" s="273"/>
      <c r="AB307" s="273"/>
      <c r="AC307" s="273"/>
      <c r="AD307" s="273"/>
      <c r="AE307" s="273"/>
      <c r="AF307" s="273" t="s">
        <v>794</v>
      </c>
      <c r="AG307" s="273" t="s">
        <v>1793</v>
      </c>
      <c r="AH307" s="273" t="s">
        <v>786</v>
      </c>
      <c r="AI307" s="273" t="s">
        <v>102</v>
      </c>
      <c r="AJ307" s="273"/>
      <c r="AK307" s="273" t="s">
        <v>796</v>
      </c>
      <c r="AL307" s="273" t="s">
        <v>3268</v>
      </c>
      <c r="AM307" s="273" t="s">
        <v>2206</v>
      </c>
      <c r="AN307" s="273" t="s">
        <v>42</v>
      </c>
      <c r="AO307" s="273"/>
      <c r="AP307" s="273"/>
      <c r="AQ307" s="273"/>
      <c r="AR307" s="273" t="s">
        <v>3269</v>
      </c>
      <c r="AS307" s="273" t="s">
        <v>3270</v>
      </c>
      <c r="AT307" s="274">
        <v>1000</v>
      </c>
      <c r="AU307" s="274">
        <v>2.5</v>
      </c>
      <c r="AV307" s="273" t="s">
        <v>3271</v>
      </c>
      <c r="AW307" s="273"/>
      <c r="AX307" s="274">
        <v>5.8819999999999997</v>
      </c>
      <c r="AY307" s="273" t="s">
        <v>3272</v>
      </c>
      <c r="AZ307" s="273" t="s">
        <v>2706</v>
      </c>
      <c r="BA307" s="273" t="s">
        <v>3273</v>
      </c>
      <c r="BB307" s="273"/>
      <c r="BC307" s="273" t="s">
        <v>3271</v>
      </c>
      <c r="BD307" s="273" t="s">
        <v>3266</v>
      </c>
      <c r="BE307" s="273" t="s">
        <v>3271</v>
      </c>
      <c r="BF307" s="273"/>
      <c r="BG307" s="273" t="s">
        <v>3274</v>
      </c>
      <c r="BH307" s="273" t="s">
        <v>3275</v>
      </c>
      <c r="BI307" s="273" t="s">
        <v>800</v>
      </c>
      <c r="BJ307" s="273" t="s">
        <v>800</v>
      </c>
      <c r="BK307" s="273" t="s">
        <v>1516</v>
      </c>
      <c r="BL307" s="273" t="s">
        <v>802</v>
      </c>
      <c r="BM307" s="273" t="s">
        <v>803</v>
      </c>
      <c r="BN307" s="273"/>
      <c r="BO307" s="273" t="s">
        <v>1517</v>
      </c>
      <c r="BP307" s="273"/>
      <c r="BQ307" s="273"/>
    </row>
    <row r="308" spans="1:69" s="3" customFormat="1" ht="18" customHeight="1">
      <c r="A308" s="273" t="s">
        <v>1797</v>
      </c>
      <c r="B308" s="273" t="s">
        <v>3276</v>
      </c>
      <c r="C308" s="273" t="s">
        <v>3277</v>
      </c>
      <c r="D308" s="273" t="s">
        <v>3278</v>
      </c>
      <c r="E308" s="273" t="s">
        <v>3279</v>
      </c>
      <c r="F308" s="273" t="s">
        <v>1801</v>
      </c>
      <c r="G308" s="273" t="s">
        <v>1506</v>
      </c>
      <c r="H308" s="273" t="s">
        <v>786</v>
      </c>
      <c r="I308" s="274">
        <v>5.5</v>
      </c>
      <c r="J308" s="273" t="s">
        <v>804</v>
      </c>
      <c r="K308" s="273" t="s">
        <v>3280</v>
      </c>
      <c r="L308" s="274">
        <v>4.8</v>
      </c>
      <c r="M308" s="273" t="s">
        <v>3281</v>
      </c>
      <c r="N308" s="273" t="s">
        <v>788</v>
      </c>
      <c r="O308" s="273"/>
      <c r="P308" s="273"/>
      <c r="Q308" s="273"/>
      <c r="R308" s="273"/>
      <c r="S308" s="273" t="s">
        <v>1487</v>
      </c>
      <c r="T308" s="273"/>
      <c r="U308" s="273" t="s">
        <v>791</v>
      </c>
      <c r="V308" s="274">
        <v>100</v>
      </c>
      <c r="W308" s="273"/>
      <c r="X308" s="273" t="s">
        <v>1463</v>
      </c>
      <c r="Y308" s="273" t="s">
        <v>1464</v>
      </c>
      <c r="Z308" s="273"/>
      <c r="AA308" s="273"/>
      <c r="AB308" s="273"/>
      <c r="AC308" s="273"/>
      <c r="AD308" s="273"/>
      <c r="AE308" s="273"/>
      <c r="AF308" s="273" t="s">
        <v>794</v>
      </c>
      <c r="AG308" s="273" t="s">
        <v>795</v>
      </c>
      <c r="AH308" s="273" t="s">
        <v>786</v>
      </c>
      <c r="AI308" s="273"/>
      <c r="AJ308" s="273"/>
      <c r="AK308" s="273" t="s">
        <v>796</v>
      </c>
      <c r="AL308" s="273" t="s">
        <v>3268</v>
      </c>
      <c r="AM308" s="273" t="s">
        <v>1529</v>
      </c>
      <c r="AN308" s="273" t="s">
        <v>42</v>
      </c>
      <c r="AO308" s="273"/>
      <c r="AP308" s="273"/>
      <c r="AQ308" s="273"/>
      <c r="AR308" s="273"/>
      <c r="AS308" s="273" t="s">
        <v>1806</v>
      </c>
      <c r="AT308" s="274">
        <v>1000000</v>
      </c>
      <c r="AU308" s="274">
        <v>5.5</v>
      </c>
      <c r="AV308" s="273" t="s">
        <v>3235</v>
      </c>
      <c r="AW308" s="273"/>
      <c r="AX308" s="274">
        <v>4.8</v>
      </c>
      <c r="AY308" s="273"/>
      <c r="AZ308" s="273" t="s">
        <v>2349</v>
      </c>
      <c r="BA308" s="273" t="s">
        <v>1807</v>
      </c>
      <c r="BB308" s="273"/>
      <c r="BC308" s="273" t="s">
        <v>3235</v>
      </c>
      <c r="BD308" s="273"/>
      <c r="BE308" s="273" t="s">
        <v>3235</v>
      </c>
      <c r="BF308" s="273"/>
      <c r="BG308" s="273"/>
      <c r="BH308" s="273" t="s">
        <v>458</v>
      </c>
      <c r="BI308" s="273" t="s">
        <v>800</v>
      </c>
      <c r="BJ308" s="273" t="s">
        <v>800</v>
      </c>
      <c r="BK308" s="273" t="s">
        <v>801</v>
      </c>
      <c r="BL308" s="273" t="s">
        <v>802</v>
      </c>
      <c r="BM308" s="273" t="s">
        <v>1962</v>
      </c>
      <c r="BN308" s="273"/>
      <c r="BO308" s="273" t="s">
        <v>1865</v>
      </c>
      <c r="BP308" s="273"/>
      <c r="BQ308" s="273"/>
    </row>
    <row r="309" spans="1:69" s="3" customFormat="1" ht="18" customHeight="1">
      <c r="A309" s="273" t="s">
        <v>3282</v>
      </c>
      <c r="B309" s="273" t="s">
        <v>3283</v>
      </c>
      <c r="C309" s="273" t="s">
        <v>3284</v>
      </c>
      <c r="D309" s="273" t="s">
        <v>3285</v>
      </c>
      <c r="E309" s="273" t="s">
        <v>3286</v>
      </c>
      <c r="F309" s="273" t="s">
        <v>3287</v>
      </c>
      <c r="G309" s="273" t="s">
        <v>1506</v>
      </c>
      <c r="H309" s="273" t="s">
        <v>786</v>
      </c>
      <c r="I309" s="274">
        <v>40</v>
      </c>
      <c r="J309" s="273" t="s">
        <v>599</v>
      </c>
      <c r="K309" s="273" t="s">
        <v>3207</v>
      </c>
      <c r="L309" s="274">
        <v>2.44</v>
      </c>
      <c r="M309" s="273" t="s">
        <v>3288</v>
      </c>
      <c r="N309" s="273" t="s">
        <v>936</v>
      </c>
      <c r="O309" s="273"/>
      <c r="P309" s="273"/>
      <c r="Q309" s="273"/>
      <c r="R309" s="273" t="s">
        <v>789</v>
      </c>
      <c r="S309" s="273" t="s">
        <v>1487</v>
      </c>
      <c r="T309" s="273"/>
      <c r="U309" s="273" t="s">
        <v>791</v>
      </c>
      <c r="V309" s="274">
        <v>100.1</v>
      </c>
      <c r="W309" s="273"/>
      <c r="X309" s="273" t="s">
        <v>792</v>
      </c>
      <c r="Y309" s="273" t="s">
        <v>1792</v>
      </c>
      <c r="Z309" s="273"/>
      <c r="AA309" s="273"/>
      <c r="AB309" s="273"/>
      <c r="AC309" s="273"/>
      <c r="AD309" s="273"/>
      <c r="AE309" s="273"/>
      <c r="AF309" s="273" t="s">
        <v>2276</v>
      </c>
      <c r="AG309" s="273" t="s">
        <v>1734</v>
      </c>
      <c r="AH309" s="273" t="s">
        <v>786</v>
      </c>
      <c r="AI309" s="273"/>
      <c r="AJ309" s="273"/>
      <c r="AK309" s="273" t="s">
        <v>810</v>
      </c>
      <c r="AL309" s="273" t="s">
        <v>3289</v>
      </c>
      <c r="AM309" s="273" t="s">
        <v>1834</v>
      </c>
      <c r="AN309" s="273" t="s">
        <v>42</v>
      </c>
      <c r="AO309" s="273"/>
      <c r="AP309" s="273"/>
      <c r="AQ309" s="273"/>
      <c r="AR309" s="273"/>
      <c r="AS309" s="273" t="s">
        <v>669</v>
      </c>
      <c r="AT309" s="274">
        <v>500000</v>
      </c>
      <c r="AU309" s="274">
        <v>140</v>
      </c>
      <c r="AV309" s="273" t="s">
        <v>3290</v>
      </c>
      <c r="AW309" s="273"/>
      <c r="AX309" s="274">
        <v>2.44</v>
      </c>
      <c r="AY309" s="273"/>
      <c r="AZ309" s="273" t="s">
        <v>3291</v>
      </c>
      <c r="BA309" s="273" t="s">
        <v>3292</v>
      </c>
      <c r="BB309" s="273"/>
      <c r="BC309" s="273" t="s">
        <v>3293</v>
      </c>
      <c r="BD309" s="273"/>
      <c r="BE309" s="273" t="s">
        <v>3293</v>
      </c>
      <c r="BF309" s="273"/>
      <c r="BG309" s="273"/>
      <c r="BH309" s="273" t="s">
        <v>458</v>
      </c>
      <c r="BI309" s="273" t="s">
        <v>800</v>
      </c>
      <c r="BJ309" s="273" t="s">
        <v>800</v>
      </c>
      <c r="BK309" s="273" t="s">
        <v>801</v>
      </c>
      <c r="BL309" s="273" t="s">
        <v>802</v>
      </c>
      <c r="BM309" s="273" t="s">
        <v>1962</v>
      </c>
      <c r="BN309" s="273"/>
      <c r="BO309" s="273" t="s">
        <v>809</v>
      </c>
      <c r="BP309" s="273"/>
      <c r="BQ309" s="273"/>
    </row>
    <row r="310" spans="1:69" s="3" customFormat="1" ht="18" customHeight="1">
      <c r="A310" s="273" t="s">
        <v>1797</v>
      </c>
      <c r="B310" s="273" t="s">
        <v>3294</v>
      </c>
      <c r="C310" s="273" t="s">
        <v>3295</v>
      </c>
      <c r="D310" s="273" t="s">
        <v>3285</v>
      </c>
      <c r="E310" s="273" t="s">
        <v>3296</v>
      </c>
      <c r="F310" s="273" t="s">
        <v>1801</v>
      </c>
      <c r="G310" s="273" t="s">
        <v>1506</v>
      </c>
      <c r="H310" s="273" t="s">
        <v>786</v>
      </c>
      <c r="I310" s="274">
        <v>3</v>
      </c>
      <c r="J310" s="273" t="s">
        <v>804</v>
      </c>
      <c r="K310" s="273" t="s">
        <v>3207</v>
      </c>
      <c r="L310" s="274">
        <v>4.8</v>
      </c>
      <c r="M310" s="273" t="s">
        <v>3297</v>
      </c>
      <c r="N310" s="273" t="s">
        <v>788</v>
      </c>
      <c r="O310" s="273"/>
      <c r="P310" s="273"/>
      <c r="Q310" s="273"/>
      <c r="R310" s="273" t="s">
        <v>789</v>
      </c>
      <c r="S310" s="273" t="s">
        <v>1487</v>
      </c>
      <c r="T310" s="273"/>
      <c r="U310" s="273" t="s">
        <v>791</v>
      </c>
      <c r="V310" s="274">
        <v>100</v>
      </c>
      <c r="W310" s="273"/>
      <c r="X310" s="273" t="s">
        <v>1463</v>
      </c>
      <c r="Y310" s="273" t="s">
        <v>1464</v>
      </c>
      <c r="Z310" s="273"/>
      <c r="AA310" s="273"/>
      <c r="AB310" s="273"/>
      <c r="AC310" s="273"/>
      <c r="AD310" s="273"/>
      <c r="AE310" s="273"/>
      <c r="AF310" s="273" t="s">
        <v>794</v>
      </c>
      <c r="AG310" s="273" t="s">
        <v>795</v>
      </c>
      <c r="AH310" s="273" t="s">
        <v>786</v>
      </c>
      <c r="AI310" s="273"/>
      <c r="AJ310" s="273"/>
      <c r="AK310" s="273" t="s">
        <v>796</v>
      </c>
      <c r="AL310" s="273" t="s">
        <v>3298</v>
      </c>
      <c r="AM310" s="273" t="s">
        <v>1529</v>
      </c>
      <c r="AN310" s="273" t="s">
        <v>42</v>
      </c>
      <c r="AO310" s="273"/>
      <c r="AP310" s="273"/>
      <c r="AQ310" s="273"/>
      <c r="AR310" s="273"/>
      <c r="AS310" s="273" t="s">
        <v>1806</v>
      </c>
      <c r="AT310" s="274">
        <v>1000000</v>
      </c>
      <c r="AU310" s="274">
        <v>3</v>
      </c>
      <c r="AV310" s="273" t="s">
        <v>3290</v>
      </c>
      <c r="AW310" s="273"/>
      <c r="AX310" s="274">
        <v>4.8</v>
      </c>
      <c r="AY310" s="273"/>
      <c r="AZ310" s="273" t="s">
        <v>3299</v>
      </c>
      <c r="BA310" s="273" t="s">
        <v>1807</v>
      </c>
      <c r="BB310" s="273"/>
      <c r="BC310" s="273" t="s">
        <v>3290</v>
      </c>
      <c r="BD310" s="273"/>
      <c r="BE310" s="273" t="s">
        <v>3290</v>
      </c>
      <c r="BF310" s="273"/>
      <c r="BG310" s="273"/>
      <c r="BH310" s="273" t="s">
        <v>458</v>
      </c>
      <c r="BI310" s="273" t="s">
        <v>800</v>
      </c>
      <c r="BJ310" s="273" t="s">
        <v>800</v>
      </c>
      <c r="BK310" s="273" t="s">
        <v>801</v>
      </c>
      <c r="BL310" s="273" t="s">
        <v>802</v>
      </c>
      <c r="BM310" s="273" t="s">
        <v>1962</v>
      </c>
      <c r="BN310" s="273"/>
      <c r="BO310" s="273" t="s">
        <v>1865</v>
      </c>
      <c r="BP310" s="273"/>
      <c r="BQ310" s="273"/>
    </row>
    <row r="311" spans="1:69" s="3" customFormat="1" ht="18" customHeight="1">
      <c r="A311" s="273" t="s">
        <v>3131</v>
      </c>
      <c r="B311" s="273" t="s">
        <v>3300</v>
      </c>
      <c r="C311" s="273" t="s">
        <v>3301</v>
      </c>
      <c r="D311" s="273" t="s">
        <v>3302</v>
      </c>
      <c r="E311" s="273" t="s">
        <v>3303</v>
      </c>
      <c r="F311" s="273" t="s">
        <v>786</v>
      </c>
      <c r="G311" s="273" t="s">
        <v>786</v>
      </c>
      <c r="H311" s="273" t="s">
        <v>786</v>
      </c>
      <c r="I311" s="274">
        <v>2.4</v>
      </c>
      <c r="J311" s="273" t="s">
        <v>11</v>
      </c>
      <c r="K311" s="273" t="s">
        <v>3237</v>
      </c>
      <c r="L311" s="274">
        <v>6.5</v>
      </c>
      <c r="M311" s="273" t="s">
        <v>2391</v>
      </c>
      <c r="N311" s="273" t="s">
        <v>936</v>
      </c>
      <c r="O311" s="273" t="s">
        <v>3304</v>
      </c>
      <c r="P311" s="273" t="s">
        <v>2598</v>
      </c>
      <c r="Q311" s="274">
        <v>25</v>
      </c>
      <c r="R311" s="273" t="s">
        <v>789</v>
      </c>
      <c r="S311" s="273" t="s">
        <v>790</v>
      </c>
      <c r="T311" s="273"/>
      <c r="U311" s="273" t="s">
        <v>791</v>
      </c>
      <c r="V311" s="274">
        <v>100</v>
      </c>
      <c r="W311" s="273" t="s">
        <v>3305</v>
      </c>
      <c r="X311" s="273" t="s">
        <v>3137</v>
      </c>
      <c r="Y311" s="273" t="s">
        <v>3138</v>
      </c>
      <c r="Z311" s="273"/>
      <c r="AA311" s="273"/>
      <c r="AB311" s="273"/>
      <c r="AC311" s="273"/>
      <c r="AD311" s="273"/>
      <c r="AE311" s="273" t="s">
        <v>3306</v>
      </c>
      <c r="AF311" s="273" t="s">
        <v>794</v>
      </c>
      <c r="AG311" s="273" t="s">
        <v>816</v>
      </c>
      <c r="AH311" s="273" t="s">
        <v>786</v>
      </c>
      <c r="AI311" s="273" t="s">
        <v>102</v>
      </c>
      <c r="AJ311" s="273"/>
      <c r="AK311" s="273" t="s">
        <v>796</v>
      </c>
      <c r="AL311" s="273" t="s">
        <v>2392</v>
      </c>
      <c r="AM311" s="273" t="s">
        <v>797</v>
      </c>
      <c r="AN311" s="273" t="s">
        <v>42</v>
      </c>
      <c r="AO311" s="273"/>
      <c r="AP311" s="273"/>
      <c r="AQ311" s="273"/>
      <c r="AR311" s="273" t="s">
        <v>3307</v>
      </c>
      <c r="AS311" s="273" t="s">
        <v>3139</v>
      </c>
      <c r="AT311" s="274">
        <v>1000</v>
      </c>
      <c r="AU311" s="274">
        <v>2.4</v>
      </c>
      <c r="AV311" s="273" t="s">
        <v>3308</v>
      </c>
      <c r="AW311" s="273"/>
      <c r="AX311" s="274">
        <v>6.5</v>
      </c>
      <c r="AY311" s="273"/>
      <c r="AZ311" s="273" t="s">
        <v>2367</v>
      </c>
      <c r="BA311" s="273" t="s">
        <v>3140</v>
      </c>
      <c r="BB311" s="273" t="s">
        <v>3309</v>
      </c>
      <c r="BC311" s="273" t="s">
        <v>3308</v>
      </c>
      <c r="BD311" s="273" t="s">
        <v>2598</v>
      </c>
      <c r="BE311" s="273" t="s">
        <v>3308</v>
      </c>
      <c r="BF311" s="273" t="s">
        <v>3310</v>
      </c>
      <c r="BG311" s="273" t="s">
        <v>3311</v>
      </c>
      <c r="BH311" s="273" t="s">
        <v>3312</v>
      </c>
      <c r="BI311" s="273" t="s">
        <v>800</v>
      </c>
      <c r="BJ311" s="273" t="s">
        <v>800</v>
      </c>
      <c r="BK311" s="273" t="s">
        <v>801</v>
      </c>
      <c r="BL311" s="273" t="s">
        <v>802</v>
      </c>
      <c r="BM311" s="273" t="s">
        <v>803</v>
      </c>
      <c r="BN311" s="273"/>
      <c r="BO311" s="273" t="s">
        <v>809</v>
      </c>
      <c r="BP311" s="273"/>
      <c r="BQ311" s="273"/>
    </row>
    <row r="312" spans="1:69" s="3" customFormat="1" ht="18" customHeight="1">
      <c r="A312" s="273" t="s">
        <v>3313</v>
      </c>
      <c r="B312" s="273" t="s">
        <v>3314</v>
      </c>
      <c r="C312" s="273" t="s">
        <v>3315</v>
      </c>
      <c r="D312" s="273" t="s">
        <v>3316</v>
      </c>
      <c r="E312" s="273" t="s">
        <v>3317</v>
      </c>
      <c r="F312" s="273" t="s">
        <v>1413</v>
      </c>
      <c r="G312" s="273" t="s">
        <v>1414</v>
      </c>
      <c r="H312" s="273" t="s">
        <v>786</v>
      </c>
      <c r="I312" s="274">
        <v>1.1000000000000001</v>
      </c>
      <c r="J312" s="273" t="s">
        <v>11</v>
      </c>
      <c r="K312" s="273" t="s">
        <v>3207</v>
      </c>
      <c r="L312" s="274">
        <v>7.5</v>
      </c>
      <c r="M312" s="273" t="s">
        <v>3318</v>
      </c>
      <c r="N312" s="273" t="s">
        <v>3319</v>
      </c>
      <c r="O312" s="273"/>
      <c r="P312" s="273" t="s">
        <v>1823</v>
      </c>
      <c r="Q312" s="273"/>
      <c r="R312" s="273" t="s">
        <v>789</v>
      </c>
      <c r="S312" s="273" t="s">
        <v>790</v>
      </c>
      <c r="T312" s="273"/>
      <c r="U312" s="273" t="s">
        <v>791</v>
      </c>
      <c r="V312" s="274">
        <v>100</v>
      </c>
      <c r="W312" s="273" t="s">
        <v>3320</v>
      </c>
      <c r="X312" s="273" t="s">
        <v>3321</v>
      </c>
      <c r="Y312" s="273" t="s">
        <v>3322</v>
      </c>
      <c r="Z312" s="273"/>
      <c r="AA312" s="273"/>
      <c r="AB312" s="273"/>
      <c r="AC312" s="273"/>
      <c r="AD312" s="273"/>
      <c r="AE312" s="273" t="s">
        <v>3323</v>
      </c>
      <c r="AF312" s="273" t="s">
        <v>794</v>
      </c>
      <c r="AG312" s="273" t="s">
        <v>795</v>
      </c>
      <c r="AH312" s="273" t="s">
        <v>786</v>
      </c>
      <c r="AI312" s="273" t="s">
        <v>102</v>
      </c>
      <c r="AJ312" s="273"/>
      <c r="AK312" s="273" t="s">
        <v>796</v>
      </c>
      <c r="AL312" s="273" t="s">
        <v>3324</v>
      </c>
      <c r="AM312" s="273" t="s">
        <v>797</v>
      </c>
      <c r="AN312" s="273" t="s">
        <v>42</v>
      </c>
      <c r="AO312" s="273"/>
      <c r="AP312" s="273"/>
      <c r="AQ312" s="273"/>
      <c r="AR312" s="273" t="s">
        <v>3325</v>
      </c>
      <c r="AS312" s="273" t="s">
        <v>3326</v>
      </c>
      <c r="AT312" s="274">
        <v>1000</v>
      </c>
      <c r="AU312" s="274">
        <v>1.1000000000000001</v>
      </c>
      <c r="AV312" s="273" t="s">
        <v>3327</v>
      </c>
      <c r="AW312" s="273"/>
      <c r="AX312" s="274">
        <v>7.5</v>
      </c>
      <c r="AY312" s="273"/>
      <c r="AZ312" s="273" t="s">
        <v>2372</v>
      </c>
      <c r="BA312" s="273" t="s">
        <v>3328</v>
      </c>
      <c r="BB312" s="273" t="s">
        <v>3313</v>
      </c>
      <c r="BC312" s="273" t="s">
        <v>3327</v>
      </c>
      <c r="BD312" s="273" t="s">
        <v>1823</v>
      </c>
      <c r="BE312" s="273" t="s">
        <v>3327</v>
      </c>
      <c r="BF312" s="273"/>
      <c r="BG312" s="273" t="s">
        <v>3329</v>
      </c>
      <c r="BH312" s="273" t="s">
        <v>3330</v>
      </c>
      <c r="BI312" s="273" t="s">
        <v>800</v>
      </c>
      <c r="BJ312" s="273" t="s">
        <v>800</v>
      </c>
      <c r="BK312" s="273" t="s">
        <v>801</v>
      </c>
      <c r="BL312" s="273" t="s">
        <v>802</v>
      </c>
      <c r="BM312" s="273" t="s">
        <v>803</v>
      </c>
      <c r="BN312" s="273"/>
      <c r="BO312" s="273" t="s">
        <v>809</v>
      </c>
      <c r="BP312" s="273"/>
      <c r="BQ312" s="273"/>
    </row>
    <row r="313" spans="1:69" ht="18" customHeight="1">
      <c r="A313" s="273" t="s">
        <v>3331</v>
      </c>
      <c r="B313" s="273" t="s">
        <v>3332</v>
      </c>
      <c r="C313" s="273" t="s">
        <v>3333</v>
      </c>
      <c r="D313" s="273" t="s">
        <v>3316</v>
      </c>
      <c r="E313" s="273" t="s">
        <v>3334</v>
      </c>
      <c r="F313" s="273" t="s">
        <v>1604</v>
      </c>
      <c r="G313" s="273" t="s">
        <v>1506</v>
      </c>
      <c r="H313" s="273" t="s">
        <v>859</v>
      </c>
      <c r="I313" s="274">
        <v>14.2</v>
      </c>
      <c r="J313" s="273" t="s">
        <v>598</v>
      </c>
      <c r="K313" s="273" t="s">
        <v>3207</v>
      </c>
      <c r="L313" s="274">
        <v>3.05</v>
      </c>
      <c r="M313" s="273" t="s">
        <v>3335</v>
      </c>
      <c r="N313" s="273" t="s">
        <v>936</v>
      </c>
      <c r="O313" s="273" t="s">
        <v>3336</v>
      </c>
      <c r="P313" s="273" t="s">
        <v>3337</v>
      </c>
      <c r="Q313" s="274">
        <v>45</v>
      </c>
      <c r="R313" s="273" t="s">
        <v>789</v>
      </c>
      <c r="S313" s="273" t="s">
        <v>1487</v>
      </c>
      <c r="T313" s="273"/>
      <c r="U313" s="273" t="s">
        <v>791</v>
      </c>
      <c r="V313" s="274">
        <v>100</v>
      </c>
      <c r="W313" s="273"/>
      <c r="X313" s="273" t="s">
        <v>1565</v>
      </c>
      <c r="Y313" s="273" t="s">
        <v>1566</v>
      </c>
      <c r="Z313" s="273"/>
      <c r="AA313" s="273"/>
      <c r="AB313" s="273"/>
      <c r="AC313" s="273"/>
      <c r="AD313" s="273"/>
      <c r="AE313" s="273" t="s">
        <v>3338</v>
      </c>
      <c r="AF313" s="273" t="s">
        <v>794</v>
      </c>
      <c r="AG313" s="273" t="s">
        <v>1793</v>
      </c>
      <c r="AH313" s="273" t="s">
        <v>859</v>
      </c>
      <c r="AI313" s="273" t="s">
        <v>102</v>
      </c>
      <c r="AJ313" s="273"/>
      <c r="AK313" s="273" t="s">
        <v>796</v>
      </c>
      <c r="AL313" s="273" t="s">
        <v>3339</v>
      </c>
      <c r="AM313" s="273" t="s">
        <v>2206</v>
      </c>
      <c r="AN313" s="273" t="s">
        <v>42</v>
      </c>
      <c r="AO313" s="273"/>
      <c r="AP313" s="273"/>
      <c r="AQ313" s="273"/>
      <c r="AR313" s="273" t="s">
        <v>3340</v>
      </c>
      <c r="AS313" s="273" t="s">
        <v>3341</v>
      </c>
      <c r="AT313" s="274">
        <v>10000</v>
      </c>
      <c r="AU313" s="274">
        <v>14.2</v>
      </c>
      <c r="AV313" s="273" t="s">
        <v>3342</v>
      </c>
      <c r="AW313" s="273"/>
      <c r="AX313" s="274">
        <v>3.05</v>
      </c>
      <c r="AY313" s="273"/>
      <c r="AZ313" s="273" t="s">
        <v>2425</v>
      </c>
      <c r="BA313" s="273" t="s">
        <v>3343</v>
      </c>
      <c r="BB313" s="273"/>
      <c r="BC313" s="273" t="s">
        <v>3342</v>
      </c>
      <c r="BD313" s="273" t="s">
        <v>3337</v>
      </c>
      <c r="BE313" s="273" t="s">
        <v>3342</v>
      </c>
      <c r="BF313" s="273"/>
      <c r="BG313" s="273" t="s">
        <v>458</v>
      </c>
      <c r="BH313" s="273" t="s">
        <v>3344</v>
      </c>
      <c r="BI313" s="273" t="s">
        <v>800</v>
      </c>
      <c r="BJ313" s="273" t="s">
        <v>800</v>
      </c>
      <c r="BK313" s="273" t="s">
        <v>801</v>
      </c>
      <c r="BL313" s="273" t="s">
        <v>802</v>
      </c>
      <c r="BM313" s="273" t="s">
        <v>803</v>
      </c>
      <c r="BN313" s="273"/>
      <c r="BO313" s="273" t="s">
        <v>809</v>
      </c>
      <c r="BP313" s="273"/>
      <c r="BQ313" s="273"/>
    </row>
    <row r="314" spans="1:69" ht="18" customHeight="1">
      <c r="A314" s="273" t="s">
        <v>1797</v>
      </c>
      <c r="B314" s="273" t="s">
        <v>3345</v>
      </c>
      <c r="C314" s="273" t="s">
        <v>3346</v>
      </c>
      <c r="D314" s="273" t="s">
        <v>3347</v>
      </c>
      <c r="E314" s="273" t="s">
        <v>3348</v>
      </c>
      <c r="F314" s="273" t="s">
        <v>1801</v>
      </c>
      <c r="G314" s="273" t="s">
        <v>1506</v>
      </c>
      <c r="H314" s="273" t="s">
        <v>786</v>
      </c>
      <c r="I314" s="274">
        <v>5.5</v>
      </c>
      <c r="J314" s="273" t="s">
        <v>804</v>
      </c>
      <c r="K314" s="273" t="s">
        <v>3207</v>
      </c>
      <c r="L314" s="274">
        <v>4.76</v>
      </c>
      <c r="M314" s="273" t="s">
        <v>3318</v>
      </c>
      <c r="N314" s="273" t="s">
        <v>788</v>
      </c>
      <c r="O314" s="273"/>
      <c r="P314" s="273"/>
      <c r="Q314" s="273"/>
      <c r="R314" s="273" t="s">
        <v>789</v>
      </c>
      <c r="S314" s="273" t="s">
        <v>1487</v>
      </c>
      <c r="T314" s="273"/>
      <c r="U314" s="273" t="s">
        <v>791</v>
      </c>
      <c r="V314" s="274">
        <v>100</v>
      </c>
      <c r="W314" s="273"/>
      <c r="X314" s="273" t="s">
        <v>1463</v>
      </c>
      <c r="Y314" s="273" t="s">
        <v>1464</v>
      </c>
      <c r="Z314" s="273"/>
      <c r="AA314" s="273"/>
      <c r="AB314" s="273"/>
      <c r="AC314" s="273"/>
      <c r="AD314" s="273"/>
      <c r="AE314" s="273"/>
      <c r="AF314" s="273" t="s">
        <v>794</v>
      </c>
      <c r="AG314" s="273" t="s">
        <v>795</v>
      </c>
      <c r="AH314" s="273" t="s">
        <v>786</v>
      </c>
      <c r="AI314" s="273"/>
      <c r="AJ314" s="273"/>
      <c r="AK314" s="273" t="s">
        <v>796</v>
      </c>
      <c r="AL314" s="273" t="s">
        <v>3324</v>
      </c>
      <c r="AM314" s="273" t="s">
        <v>1529</v>
      </c>
      <c r="AN314" s="273" t="s">
        <v>42</v>
      </c>
      <c r="AO314" s="273"/>
      <c r="AP314" s="273"/>
      <c r="AQ314" s="273"/>
      <c r="AR314" s="273"/>
      <c r="AS314" s="273" t="s">
        <v>1806</v>
      </c>
      <c r="AT314" s="274">
        <v>1000000</v>
      </c>
      <c r="AU314" s="274">
        <v>5.5</v>
      </c>
      <c r="AV314" s="273" t="s">
        <v>3327</v>
      </c>
      <c r="AW314" s="273"/>
      <c r="AX314" s="274">
        <v>4.76</v>
      </c>
      <c r="AY314" s="273"/>
      <c r="AZ314" s="273" t="s">
        <v>2375</v>
      </c>
      <c r="BA314" s="273" t="s">
        <v>1807</v>
      </c>
      <c r="BB314" s="273"/>
      <c r="BC314" s="273" t="s">
        <v>3327</v>
      </c>
      <c r="BD314" s="273"/>
      <c r="BE314" s="273" t="s">
        <v>3327</v>
      </c>
      <c r="BF314" s="273"/>
      <c r="BG314" s="273"/>
      <c r="BH314" s="273" t="s">
        <v>458</v>
      </c>
      <c r="BI314" s="273" t="s">
        <v>800</v>
      </c>
      <c r="BJ314" s="273" t="s">
        <v>800</v>
      </c>
      <c r="BK314" s="273" t="s">
        <v>801</v>
      </c>
      <c r="BL314" s="273" t="s">
        <v>802</v>
      </c>
      <c r="BM314" s="273" t="s">
        <v>1962</v>
      </c>
      <c r="BN314" s="273"/>
      <c r="BO314" s="273" t="s">
        <v>1865</v>
      </c>
      <c r="BP314" s="273"/>
      <c r="BQ314" s="273"/>
    </row>
    <row r="315" spans="1:69" ht="18" customHeight="1">
      <c r="A315" s="273" t="s">
        <v>3232</v>
      </c>
      <c r="B315" s="273" t="s">
        <v>3349</v>
      </c>
      <c r="C315" s="273" t="s">
        <v>3350</v>
      </c>
      <c r="D315" s="273" t="s">
        <v>3351</v>
      </c>
      <c r="E315" s="273" t="s">
        <v>3352</v>
      </c>
      <c r="F315" s="273" t="s">
        <v>1801</v>
      </c>
      <c r="G315" s="273" t="s">
        <v>1506</v>
      </c>
      <c r="H315" s="273" t="s">
        <v>786</v>
      </c>
      <c r="I315" s="274">
        <v>5</v>
      </c>
      <c r="J315" s="273" t="s">
        <v>804</v>
      </c>
      <c r="K315" s="273" t="s">
        <v>3207</v>
      </c>
      <c r="L315" s="274">
        <v>5.2370000000000001</v>
      </c>
      <c r="M315" s="273" t="s">
        <v>3353</v>
      </c>
      <c r="N315" s="273" t="s">
        <v>788</v>
      </c>
      <c r="O315" s="273"/>
      <c r="P315" s="273"/>
      <c r="Q315" s="273"/>
      <c r="R315" s="273" t="s">
        <v>789</v>
      </c>
      <c r="S315" s="273" t="s">
        <v>1487</v>
      </c>
      <c r="T315" s="273"/>
      <c r="U315" s="273" t="s">
        <v>791</v>
      </c>
      <c r="V315" s="274">
        <v>100</v>
      </c>
      <c r="W315" s="273"/>
      <c r="X315" s="273" t="s">
        <v>1463</v>
      </c>
      <c r="Y315" s="273" t="s">
        <v>1464</v>
      </c>
      <c r="Z315" s="273"/>
      <c r="AA315" s="273"/>
      <c r="AB315" s="273"/>
      <c r="AC315" s="273"/>
      <c r="AD315" s="273"/>
      <c r="AE315" s="273"/>
      <c r="AF315" s="273" t="s">
        <v>794</v>
      </c>
      <c r="AG315" s="273" t="s">
        <v>1856</v>
      </c>
      <c r="AH315" s="273" t="s">
        <v>786</v>
      </c>
      <c r="AI315" s="273"/>
      <c r="AJ315" s="273"/>
      <c r="AK315" s="273" t="s">
        <v>810</v>
      </c>
      <c r="AL315" s="273" t="s">
        <v>3354</v>
      </c>
      <c r="AM315" s="273" t="s">
        <v>797</v>
      </c>
      <c r="AN315" s="273" t="s">
        <v>42</v>
      </c>
      <c r="AO315" s="273"/>
      <c r="AP315" s="273"/>
      <c r="AQ315" s="273"/>
      <c r="AR315" s="273"/>
      <c r="AS315" s="273" t="s">
        <v>3238</v>
      </c>
      <c r="AT315" s="274">
        <v>1000000</v>
      </c>
      <c r="AU315" s="274">
        <v>5</v>
      </c>
      <c r="AV315" s="273" t="s">
        <v>3355</v>
      </c>
      <c r="AW315" s="273"/>
      <c r="AX315" s="274">
        <v>5.2370000000000001</v>
      </c>
      <c r="AY315" s="273"/>
      <c r="AZ315" s="273" t="s">
        <v>3356</v>
      </c>
      <c r="BA315" s="273" t="s">
        <v>3240</v>
      </c>
      <c r="BB315" s="273"/>
      <c r="BC315" s="273" t="s">
        <v>3355</v>
      </c>
      <c r="BD315" s="273"/>
      <c r="BE315" s="273" t="s">
        <v>3355</v>
      </c>
      <c r="BF315" s="273"/>
      <c r="BG315" s="273"/>
      <c r="BH315" s="273" t="s">
        <v>458</v>
      </c>
      <c r="BI315" s="273" t="s">
        <v>800</v>
      </c>
      <c r="BJ315" s="273" t="s">
        <v>800</v>
      </c>
      <c r="BK315" s="273" t="s">
        <v>801</v>
      </c>
      <c r="BL315" s="273" t="s">
        <v>802</v>
      </c>
      <c r="BM315" s="273" t="s">
        <v>803</v>
      </c>
      <c r="BN315" s="273"/>
      <c r="BO315" s="273" t="s">
        <v>1865</v>
      </c>
      <c r="BP315" s="273"/>
      <c r="BQ315" s="273"/>
    </row>
    <row r="316" spans="1:69" ht="18" customHeight="1">
      <c r="A316" s="273" t="s">
        <v>3357</v>
      </c>
      <c r="B316" s="273" t="s">
        <v>3358</v>
      </c>
      <c r="C316" s="273" t="s">
        <v>3359</v>
      </c>
      <c r="D316" s="273" t="s">
        <v>3360</v>
      </c>
      <c r="E316" s="273" t="s">
        <v>3361</v>
      </c>
      <c r="F316" s="273" t="s">
        <v>1413</v>
      </c>
      <c r="G316" s="273" t="s">
        <v>3362</v>
      </c>
      <c r="H316" s="273" t="s">
        <v>786</v>
      </c>
      <c r="I316" s="274">
        <v>3.1541000000000001</v>
      </c>
      <c r="J316" s="273" t="s">
        <v>11</v>
      </c>
      <c r="K316" s="273" t="s">
        <v>3207</v>
      </c>
      <c r="L316" s="274">
        <v>8</v>
      </c>
      <c r="M316" s="273" t="s">
        <v>3363</v>
      </c>
      <c r="N316" s="273"/>
      <c r="O316" s="273"/>
      <c r="P316" s="273"/>
      <c r="Q316" s="273"/>
      <c r="R316" s="273"/>
      <c r="S316" s="273" t="s">
        <v>3364</v>
      </c>
      <c r="T316" s="273"/>
      <c r="U316" s="273" t="s">
        <v>791</v>
      </c>
      <c r="V316" s="273"/>
      <c r="W316" s="273"/>
      <c r="X316" s="273" t="s">
        <v>828</v>
      </c>
      <c r="Y316" s="273" t="s">
        <v>2074</v>
      </c>
      <c r="Z316" s="273"/>
      <c r="AA316" s="273"/>
      <c r="AB316" s="273"/>
      <c r="AC316" s="273"/>
      <c r="AD316" s="273"/>
      <c r="AE316" s="273"/>
      <c r="AF316" s="273" t="s">
        <v>2253</v>
      </c>
      <c r="AG316" s="273" t="s">
        <v>1986</v>
      </c>
      <c r="AH316" s="273" t="s">
        <v>786</v>
      </c>
      <c r="AI316" s="273"/>
      <c r="AJ316" s="273"/>
      <c r="AK316" s="273" t="s">
        <v>1987</v>
      </c>
      <c r="AL316" s="273" t="s">
        <v>886</v>
      </c>
      <c r="AM316" s="273" t="s">
        <v>1529</v>
      </c>
      <c r="AN316" s="273" t="s">
        <v>3211</v>
      </c>
      <c r="AO316" s="273"/>
      <c r="AP316" s="273"/>
      <c r="AQ316" s="273"/>
      <c r="AR316" s="273"/>
      <c r="AS316" s="273" t="s">
        <v>3365</v>
      </c>
      <c r="AT316" s="274">
        <v>1</v>
      </c>
      <c r="AU316" s="274">
        <v>3.1541000000000001</v>
      </c>
      <c r="AV316" s="273" t="s">
        <v>3360</v>
      </c>
      <c r="AW316" s="273"/>
      <c r="AX316" s="274">
        <v>8</v>
      </c>
      <c r="AY316" s="273"/>
      <c r="AZ316" s="273" t="s">
        <v>855</v>
      </c>
      <c r="BA316" s="273" t="s">
        <v>3366</v>
      </c>
      <c r="BB316" s="273" t="s">
        <v>3367</v>
      </c>
      <c r="BC316" s="273" t="s">
        <v>3360</v>
      </c>
      <c r="BD316" s="273"/>
      <c r="BE316" s="273" t="s">
        <v>3360</v>
      </c>
      <c r="BF316" s="273" t="s">
        <v>3368</v>
      </c>
      <c r="BG316" s="273"/>
      <c r="BH316" s="273" t="s">
        <v>458</v>
      </c>
      <c r="BI316" s="273" t="s">
        <v>800</v>
      </c>
      <c r="BJ316" s="273" t="s">
        <v>800</v>
      </c>
      <c r="BK316" s="273" t="s">
        <v>801</v>
      </c>
      <c r="BL316" s="273" t="s">
        <v>802</v>
      </c>
      <c r="BM316" s="273" t="s">
        <v>803</v>
      </c>
      <c r="BN316" s="273"/>
      <c r="BO316" s="273" t="s">
        <v>809</v>
      </c>
      <c r="BP316" s="273"/>
      <c r="BQ316" s="273"/>
    </row>
    <row r="317" spans="1:69" ht="18" customHeight="1">
      <c r="A317" s="273" t="s">
        <v>3369</v>
      </c>
      <c r="B317" s="273" t="s">
        <v>3370</v>
      </c>
      <c r="C317" s="273" t="s">
        <v>3371</v>
      </c>
      <c r="D317" s="273" t="s">
        <v>3372</v>
      </c>
      <c r="E317" s="273" t="s">
        <v>3373</v>
      </c>
      <c r="F317" s="273" t="s">
        <v>786</v>
      </c>
      <c r="G317" s="273" t="s">
        <v>786</v>
      </c>
      <c r="H317" s="273" t="s">
        <v>786</v>
      </c>
      <c r="I317" s="274">
        <v>24</v>
      </c>
      <c r="J317" s="273" t="s">
        <v>598</v>
      </c>
      <c r="K317" s="273" t="s">
        <v>3207</v>
      </c>
      <c r="L317" s="274">
        <v>2.42</v>
      </c>
      <c r="M317" s="273" t="s">
        <v>3363</v>
      </c>
      <c r="N317" s="273" t="s">
        <v>936</v>
      </c>
      <c r="O317" s="273" t="s">
        <v>3374</v>
      </c>
      <c r="P317" s="273" t="s">
        <v>3375</v>
      </c>
      <c r="Q317" s="274">
        <v>33</v>
      </c>
      <c r="R317" s="273" t="s">
        <v>789</v>
      </c>
      <c r="S317" s="273" t="s">
        <v>1487</v>
      </c>
      <c r="T317" s="273" t="s">
        <v>458</v>
      </c>
      <c r="U317" s="273" t="s">
        <v>791</v>
      </c>
      <c r="V317" s="274">
        <v>100</v>
      </c>
      <c r="W317" s="273"/>
      <c r="X317" s="273" t="s">
        <v>828</v>
      </c>
      <c r="Y317" s="273" t="s">
        <v>835</v>
      </c>
      <c r="Z317" s="273"/>
      <c r="AA317" s="273"/>
      <c r="AB317" s="273"/>
      <c r="AC317" s="273"/>
      <c r="AD317" s="273"/>
      <c r="AE317" s="273" t="s">
        <v>3376</v>
      </c>
      <c r="AF317" s="273" t="s">
        <v>794</v>
      </c>
      <c r="AG317" s="273" t="s">
        <v>1734</v>
      </c>
      <c r="AH317" s="273" t="s">
        <v>786</v>
      </c>
      <c r="AI317" s="273"/>
      <c r="AJ317" s="273"/>
      <c r="AK317" s="273" t="s">
        <v>810</v>
      </c>
      <c r="AL317" s="273" t="s">
        <v>886</v>
      </c>
      <c r="AM317" s="273" t="s">
        <v>1834</v>
      </c>
      <c r="AN317" s="273" t="s">
        <v>43</v>
      </c>
      <c r="AO317" s="273"/>
      <c r="AP317" s="273"/>
      <c r="AQ317" s="273"/>
      <c r="AR317" s="273" t="s">
        <v>3377</v>
      </c>
      <c r="AS317" s="273" t="s">
        <v>3378</v>
      </c>
      <c r="AT317" s="274">
        <v>10000</v>
      </c>
      <c r="AU317" s="274">
        <v>24</v>
      </c>
      <c r="AV317" s="273" t="s">
        <v>3360</v>
      </c>
      <c r="AW317" s="273"/>
      <c r="AX317" s="274">
        <v>2.42</v>
      </c>
      <c r="AY317" s="273" t="s">
        <v>458</v>
      </c>
      <c r="AZ317" s="273" t="s">
        <v>3379</v>
      </c>
      <c r="BA317" s="273" t="s">
        <v>3380</v>
      </c>
      <c r="BB317" s="273" t="s">
        <v>458</v>
      </c>
      <c r="BC317" s="273" t="s">
        <v>3360</v>
      </c>
      <c r="BD317" s="273" t="s">
        <v>3375</v>
      </c>
      <c r="BE317" s="273" t="s">
        <v>3360</v>
      </c>
      <c r="BF317" s="273" t="s">
        <v>458</v>
      </c>
      <c r="BG317" s="273" t="s">
        <v>3376</v>
      </c>
      <c r="BH317" s="273" t="s">
        <v>3381</v>
      </c>
      <c r="BI317" s="273" t="s">
        <v>800</v>
      </c>
      <c r="BJ317" s="273" t="s">
        <v>800</v>
      </c>
      <c r="BK317" s="273" t="s">
        <v>801</v>
      </c>
      <c r="BL317" s="273" t="s">
        <v>802</v>
      </c>
      <c r="BM317" s="273" t="s">
        <v>803</v>
      </c>
      <c r="BN317" s="273"/>
      <c r="BO317" s="273" t="s">
        <v>809</v>
      </c>
      <c r="BP317" s="273" t="s">
        <v>458</v>
      </c>
      <c r="BQ317" s="273"/>
    </row>
    <row r="318" spans="1:69" ht="18" customHeight="1">
      <c r="A318" s="273" t="s">
        <v>3232</v>
      </c>
      <c r="B318" s="273" t="s">
        <v>3382</v>
      </c>
      <c r="C318" s="273" t="s">
        <v>3383</v>
      </c>
      <c r="D318" s="273" t="s">
        <v>3384</v>
      </c>
      <c r="E318" s="273" t="s">
        <v>3385</v>
      </c>
      <c r="F318" s="273" t="s">
        <v>1801</v>
      </c>
      <c r="G318" s="273" t="s">
        <v>1506</v>
      </c>
      <c r="H318" s="273" t="s">
        <v>786</v>
      </c>
      <c r="I318" s="274">
        <v>5</v>
      </c>
      <c r="J318" s="273" t="s">
        <v>804</v>
      </c>
      <c r="K318" s="273" t="s">
        <v>3207</v>
      </c>
      <c r="L318" s="274">
        <v>4.9749999999999996</v>
      </c>
      <c r="M318" s="273" t="s">
        <v>1415</v>
      </c>
      <c r="N318" s="273" t="s">
        <v>788</v>
      </c>
      <c r="O318" s="273"/>
      <c r="P318" s="273"/>
      <c r="Q318" s="273"/>
      <c r="R318" s="273"/>
      <c r="S318" s="273" t="s">
        <v>1487</v>
      </c>
      <c r="T318" s="273"/>
      <c r="U318" s="273" t="s">
        <v>791</v>
      </c>
      <c r="V318" s="274">
        <v>100</v>
      </c>
      <c r="W318" s="273"/>
      <c r="X318" s="273" t="s">
        <v>1463</v>
      </c>
      <c r="Y318" s="273" t="s">
        <v>1464</v>
      </c>
      <c r="Z318" s="273"/>
      <c r="AA318" s="273"/>
      <c r="AB318" s="273"/>
      <c r="AC318" s="273"/>
      <c r="AD318" s="273"/>
      <c r="AE318" s="273"/>
      <c r="AF318" s="273" t="s">
        <v>794</v>
      </c>
      <c r="AG318" s="273" t="s">
        <v>1856</v>
      </c>
      <c r="AH318" s="273" t="s">
        <v>786</v>
      </c>
      <c r="AI318" s="273"/>
      <c r="AJ318" s="273"/>
      <c r="AK318" s="273" t="s">
        <v>810</v>
      </c>
      <c r="AL318" s="273" t="s">
        <v>930</v>
      </c>
      <c r="AM318" s="273" t="s">
        <v>797</v>
      </c>
      <c r="AN318" s="273" t="s">
        <v>42</v>
      </c>
      <c r="AO318" s="273"/>
      <c r="AP318" s="273"/>
      <c r="AQ318" s="273"/>
      <c r="AR318" s="273"/>
      <c r="AS318" s="273" t="s">
        <v>3238</v>
      </c>
      <c r="AT318" s="274">
        <v>1000000</v>
      </c>
      <c r="AU318" s="274">
        <v>5</v>
      </c>
      <c r="AV318" s="273" t="s">
        <v>3386</v>
      </c>
      <c r="AW318" s="273"/>
      <c r="AX318" s="274">
        <v>4.9749999999999996</v>
      </c>
      <c r="AY318" s="273"/>
      <c r="AZ318" s="273" t="s">
        <v>3387</v>
      </c>
      <c r="BA318" s="273" t="s">
        <v>3240</v>
      </c>
      <c r="BB318" s="273"/>
      <c r="BC318" s="273" t="s">
        <v>3386</v>
      </c>
      <c r="BD318" s="273"/>
      <c r="BE318" s="273" t="s">
        <v>3386</v>
      </c>
      <c r="BF318" s="273"/>
      <c r="BG318" s="273"/>
      <c r="BH318" s="273" t="s">
        <v>458</v>
      </c>
      <c r="BI318" s="273" t="s">
        <v>800</v>
      </c>
      <c r="BJ318" s="273" t="s">
        <v>800</v>
      </c>
      <c r="BK318" s="273" t="s">
        <v>801</v>
      </c>
      <c r="BL318" s="273" t="s">
        <v>802</v>
      </c>
      <c r="BM318" s="273" t="s">
        <v>803</v>
      </c>
      <c r="BN318" s="273"/>
      <c r="BO318" s="273" t="s">
        <v>1517</v>
      </c>
      <c r="BP318" s="273"/>
      <c r="BQ318" s="273"/>
    </row>
    <row r="319" spans="1:69" ht="18" customHeight="1">
      <c r="A319" s="273" t="s">
        <v>3232</v>
      </c>
      <c r="B319" s="273" t="s">
        <v>3388</v>
      </c>
      <c r="C319" s="273" t="s">
        <v>3389</v>
      </c>
      <c r="D319" s="273" t="s">
        <v>3384</v>
      </c>
      <c r="E319" s="273" t="s">
        <v>3390</v>
      </c>
      <c r="F319" s="273" t="s">
        <v>1801</v>
      </c>
      <c r="G319" s="273" t="s">
        <v>1506</v>
      </c>
      <c r="H319" s="273" t="s">
        <v>786</v>
      </c>
      <c r="I319" s="274">
        <v>3.1</v>
      </c>
      <c r="J319" s="273" t="s">
        <v>804</v>
      </c>
      <c r="K319" s="273" t="s">
        <v>3207</v>
      </c>
      <c r="L319" s="274">
        <v>4.97</v>
      </c>
      <c r="M319" s="273" t="s">
        <v>3391</v>
      </c>
      <c r="N319" s="273" t="s">
        <v>788</v>
      </c>
      <c r="O319" s="273"/>
      <c r="P319" s="273"/>
      <c r="Q319" s="273"/>
      <c r="R319" s="273"/>
      <c r="S319" s="273" t="s">
        <v>1487</v>
      </c>
      <c r="T319" s="273"/>
      <c r="U319" s="273" t="s">
        <v>791</v>
      </c>
      <c r="V319" s="274">
        <v>100</v>
      </c>
      <c r="W319" s="273"/>
      <c r="X319" s="273" t="s">
        <v>1463</v>
      </c>
      <c r="Y319" s="273" t="s">
        <v>1464</v>
      </c>
      <c r="Z319" s="273"/>
      <c r="AA319" s="273"/>
      <c r="AB319" s="273"/>
      <c r="AC319" s="273"/>
      <c r="AD319" s="273"/>
      <c r="AE319" s="273"/>
      <c r="AF319" s="273" t="s">
        <v>794</v>
      </c>
      <c r="AG319" s="273" t="s">
        <v>1856</v>
      </c>
      <c r="AH319" s="273" t="s">
        <v>786</v>
      </c>
      <c r="AI319" s="273"/>
      <c r="AJ319" s="273"/>
      <c r="AK319" s="273" t="s">
        <v>810</v>
      </c>
      <c r="AL319" s="273" t="s">
        <v>3392</v>
      </c>
      <c r="AM319" s="273" t="s">
        <v>797</v>
      </c>
      <c r="AN319" s="273" t="s">
        <v>42</v>
      </c>
      <c r="AO319" s="273"/>
      <c r="AP319" s="273"/>
      <c r="AQ319" s="273"/>
      <c r="AR319" s="273"/>
      <c r="AS319" s="273" t="s">
        <v>3238</v>
      </c>
      <c r="AT319" s="274">
        <v>1000000</v>
      </c>
      <c r="AU319" s="274">
        <v>3.1</v>
      </c>
      <c r="AV319" s="273" t="s">
        <v>3393</v>
      </c>
      <c r="AW319" s="273"/>
      <c r="AX319" s="274">
        <v>4.97</v>
      </c>
      <c r="AY319" s="273"/>
      <c r="AZ319" s="273" t="s">
        <v>909</v>
      </c>
      <c r="BA319" s="273" t="s">
        <v>3240</v>
      </c>
      <c r="BB319" s="273"/>
      <c r="BC319" s="273" t="s">
        <v>3393</v>
      </c>
      <c r="BD319" s="273"/>
      <c r="BE319" s="273" t="s">
        <v>3393</v>
      </c>
      <c r="BF319" s="273"/>
      <c r="BG319" s="273"/>
      <c r="BH319" s="273" t="s">
        <v>458</v>
      </c>
      <c r="BI319" s="273" t="s">
        <v>800</v>
      </c>
      <c r="BJ319" s="273" t="s">
        <v>800</v>
      </c>
      <c r="BK319" s="273" t="s">
        <v>801</v>
      </c>
      <c r="BL319" s="273" t="s">
        <v>802</v>
      </c>
      <c r="BM319" s="273" t="s">
        <v>803</v>
      </c>
      <c r="BN319" s="273"/>
      <c r="BO319" s="273" t="s">
        <v>1865</v>
      </c>
      <c r="BP319" s="273"/>
      <c r="BQ319" s="273"/>
    </row>
    <row r="320" spans="1:69" ht="18" customHeight="1">
      <c r="A320" s="273" t="s">
        <v>3232</v>
      </c>
      <c r="B320" s="273" t="s">
        <v>3394</v>
      </c>
      <c r="C320" s="273" t="s">
        <v>3395</v>
      </c>
      <c r="D320" s="273" t="s">
        <v>3396</v>
      </c>
      <c r="E320" s="273" t="s">
        <v>3397</v>
      </c>
      <c r="F320" s="273" t="s">
        <v>1801</v>
      </c>
      <c r="G320" s="273" t="s">
        <v>1506</v>
      </c>
      <c r="H320" s="273" t="s">
        <v>786</v>
      </c>
      <c r="I320" s="274">
        <v>3.3</v>
      </c>
      <c r="J320" s="273" t="s">
        <v>804</v>
      </c>
      <c r="K320" s="273" t="s">
        <v>2896</v>
      </c>
      <c r="L320" s="274">
        <v>4.96</v>
      </c>
      <c r="M320" s="273" t="s">
        <v>1526</v>
      </c>
      <c r="N320" s="273" t="s">
        <v>788</v>
      </c>
      <c r="O320" s="273"/>
      <c r="P320" s="273"/>
      <c r="Q320" s="273"/>
      <c r="R320" s="273" t="s">
        <v>789</v>
      </c>
      <c r="S320" s="273" t="s">
        <v>1487</v>
      </c>
      <c r="T320" s="273"/>
      <c r="U320" s="273" t="s">
        <v>791</v>
      </c>
      <c r="V320" s="274">
        <v>100</v>
      </c>
      <c r="W320" s="273"/>
      <c r="X320" s="273" t="s">
        <v>1463</v>
      </c>
      <c r="Y320" s="273" t="s">
        <v>1464</v>
      </c>
      <c r="Z320" s="273"/>
      <c r="AA320" s="273"/>
      <c r="AB320" s="273"/>
      <c r="AC320" s="273"/>
      <c r="AD320" s="273"/>
      <c r="AE320" s="273"/>
      <c r="AF320" s="273" t="s">
        <v>794</v>
      </c>
      <c r="AG320" s="273" t="s">
        <v>1856</v>
      </c>
      <c r="AH320" s="273" t="s">
        <v>786</v>
      </c>
      <c r="AI320" s="273"/>
      <c r="AJ320" s="273"/>
      <c r="AK320" s="273" t="s">
        <v>810</v>
      </c>
      <c r="AL320" s="273" t="s">
        <v>1528</v>
      </c>
      <c r="AM320" s="273" t="s">
        <v>797</v>
      </c>
      <c r="AN320" s="273" t="s">
        <v>42</v>
      </c>
      <c r="AO320" s="273"/>
      <c r="AP320" s="273"/>
      <c r="AQ320" s="273"/>
      <c r="AR320" s="273"/>
      <c r="AS320" s="273" t="s">
        <v>3238</v>
      </c>
      <c r="AT320" s="274">
        <v>1000000</v>
      </c>
      <c r="AU320" s="274">
        <v>3.3</v>
      </c>
      <c r="AV320" s="273" t="s">
        <v>3398</v>
      </c>
      <c r="AW320" s="273"/>
      <c r="AX320" s="274">
        <v>4.96</v>
      </c>
      <c r="AY320" s="273"/>
      <c r="AZ320" s="273" t="s">
        <v>1526</v>
      </c>
      <c r="BA320" s="273" t="s">
        <v>3240</v>
      </c>
      <c r="BB320" s="273"/>
      <c r="BC320" s="273" t="s">
        <v>3398</v>
      </c>
      <c r="BD320" s="273"/>
      <c r="BE320" s="273" t="s">
        <v>3398</v>
      </c>
      <c r="BF320" s="273"/>
      <c r="BG320" s="273"/>
      <c r="BH320" s="273" t="s">
        <v>458</v>
      </c>
      <c r="BI320" s="273" t="s">
        <v>800</v>
      </c>
      <c r="BJ320" s="273" t="s">
        <v>800</v>
      </c>
      <c r="BK320" s="273" t="s">
        <v>801</v>
      </c>
      <c r="BL320" s="273" t="s">
        <v>802</v>
      </c>
      <c r="BM320" s="273" t="s">
        <v>803</v>
      </c>
      <c r="BN320" s="273"/>
      <c r="BO320" s="273" t="s">
        <v>1932</v>
      </c>
      <c r="BP320" s="273"/>
      <c r="BQ320" s="273"/>
    </row>
    <row r="321" spans="1:69" ht="18" customHeight="1">
      <c r="A321" s="273" t="s">
        <v>3399</v>
      </c>
      <c r="B321" s="273" t="s">
        <v>3400</v>
      </c>
      <c r="C321" s="273" t="s">
        <v>3401</v>
      </c>
      <c r="D321" s="273" t="s">
        <v>3396</v>
      </c>
      <c r="E321" s="273" t="s">
        <v>3402</v>
      </c>
      <c r="F321" s="273" t="s">
        <v>786</v>
      </c>
      <c r="G321" s="273" t="s">
        <v>786</v>
      </c>
      <c r="H321" s="273" t="s">
        <v>786</v>
      </c>
      <c r="I321" s="274">
        <v>12</v>
      </c>
      <c r="J321" s="273" t="s">
        <v>598</v>
      </c>
      <c r="K321" s="273" t="s">
        <v>3207</v>
      </c>
      <c r="L321" s="274">
        <v>2.42</v>
      </c>
      <c r="M321" s="273" t="s">
        <v>3403</v>
      </c>
      <c r="N321" s="273" t="s">
        <v>936</v>
      </c>
      <c r="O321" s="273" t="s">
        <v>3374</v>
      </c>
      <c r="P321" s="273" t="s">
        <v>3375</v>
      </c>
      <c r="Q321" s="274">
        <v>33</v>
      </c>
      <c r="R321" s="273" t="s">
        <v>789</v>
      </c>
      <c r="S321" s="273" t="s">
        <v>1487</v>
      </c>
      <c r="T321" s="273" t="s">
        <v>458</v>
      </c>
      <c r="U321" s="273" t="s">
        <v>791</v>
      </c>
      <c r="V321" s="274">
        <v>100</v>
      </c>
      <c r="W321" s="273"/>
      <c r="X321" s="273" t="s">
        <v>3404</v>
      </c>
      <c r="Y321" s="273" t="s">
        <v>3405</v>
      </c>
      <c r="Z321" s="273"/>
      <c r="AA321" s="273"/>
      <c r="AB321" s="273"/>
      <c r="AC321" s="273"/>
      <c r="AD321" s="273"/>
      <c r="AE321" s="273" t="s">
        <v>3406</v>
      </c>
      <c r="AF321" s="273" t="s">
        <v>794</v>
      </c>
      <c r="AG321" s="273" t="s">
        <v>1734</v>
      </c>
      <c r="AH321" s="273" t="s">
        <v>786</v>
      </c>
      <c r="AI321" s="273"/>
      <c r="AJ321" s="273" t="s">
        <v>307</v>
      </c>
      <c r="AK321" s="273" t="s">
        <v>810</v>
      </c>
      <c r="AL321" s="273" t="s">
        <v>3407</v>
      </c>
      <c r="AM321" s="273" t="s">
        <v>1834</v>
      </c>
      <c r="AN321" s="273" t="s">
        <v>43</v>
      </c>
      <c r="AO321" s="273"/>
      <c r="AP321" s="273"/>
      <c r="AQ321" s="273"/>
      <c r="AR321" s="273" t="s">
        <v>3408</v>
      </c>
      <c r="AS321" s="273" t="s">
        <v>3409</v>
      </c>
      <c r="AT321" s="274">
        <v>10000</v>
      </c>
      <c r="AU321" s="274">
        <v>12</v>
      </c>
      <c r="AV321" s="273" t="s">
        <v>3398</v>
      </c>
      <c r="AW321" s="273"/>
      <c r="AX321" s="274">
        <v>2.42</v>
      </c>
      <c r="AY321" s="273" t="s">
        <v>458</v>
      </c>
      <c r="AZ321" s="273" t="s">
        <v>2481</v>
      </c>
      <c r="BA321" s="273" t="s">
        <v>3410</v>
      </c>
      <c r="BB321" s="273" t="s">
        <v>458</v>
      </c>
      <c r="BC321" s="273" t="s">
        <v>3398</v>
      </c>
      <c r="BD321" s="273" t="s">
        <v>3375</v>
      </c>
      <c r="BE321" s="273" t="s">
        <v>3398</v>
      </c>
      <c r="BF321" s="273" t="s">
        <v>458</v>
      </c>
      <c r="BG321" s="273" t="s">
        <v>3411</v>
      </c>
      <c r="BH321" s="273" t="s">
        <v>3412</v>
      </c>
      <c r="BI321" s="273" t="s">
        <v>800</v>
      </c>
      <c r="BJ321" s="273" t="s">
        <v>800</v>
      </c>
      <c r="BK321" s="273" t="s">
        <v>801</v>
      </c>
      <c r="BL321" s="273" t="s">
        <v>802</v>
      </c>
      <c r="BM321" s="273" t="s">
        <v>803</v>
      </c>
      <c r="BN321" s="273"/>
      <c r="BO321" s="273" t="s">
        <v>809</v>
      </c>
      <c r="BP321" s="273" t="s">
        <v>458</v>
      </c>
      <c r="BQ321" s="273"/>
    </row>
    <row r="322" spans="1:69" ht="18" customHeight="1">
      <c r="A322" s="273" t="s">
        <v>3232</v>
      </c>
      <c r="B322" s="273" t="s">
        <v>3413</v>
      </c>
      <c r="C322" s="273" t="s">
        <v>3414</v>
      </c>
      <c r="D322" s="273" t="s">
        <v>3415</v>
      </c>
      <c r="E322" s="273" t="s">
        <v>3416</v>
      </c>
      <c r="F322" s="273" t="s">
        <v>1801</v>
      </c>
      <c r="G322" s="273" t="s">
        <v>1506</v>
      </c>
      <c r="H322" s="273" t="s">
        <v>786</v>
      </c>
      <c r="I322" s="274">
        <v>3.12</v>
      </c>
      <c r="J322" s="273" t="s">
        <v>804</v>
      </c>
      <c r="K322" s="273" t="s">
        <v>3207</v>
      </c>
      <c r="L322" s="274">
        <v>5</v>
      </c>
      <c r="M322" s="273" t="s">
        <v>926</v>
      </c>
      <c r="N322" s="273" t="s">
        <v>788</v>
      </c>
      <c r="O322" s="273"/>
      <c r="P322" s="273"/>
      <c r="Q322" s="273"/>
      <c r="R322" s="273"/>
      <c r="S322" s="273" t="s">
        <v>1487</v>
      </c>
      <c r="T322" s="273"/>
      <c r="U322" s="273" t="s">
        <v>791</v>
      </c>
      <c r="V322" s="274">
        <v>100</v>
      </c>
      <c r="W322" s="273"/>
      <c r="X322" s="273" t="s">
        <v>1463</v>
      </c>
      <c r="Y322" s="273" t="s">
        <v>1464</v>
      </c>
      <c r="Z322" s="273"/>
      <c r="AA322" s="273"/>
      <c r="AB322" s="273"/>
      <c r="AC322" s="273"/>
      <c r="AD322" s="273"/>
      <c r="AE322" s="273"/>
      <c r="AF322" s="273" t="s">
        <v>794</v>
      </c>
      <c r="AG322" s="273" t="s">
        <v>1856</v>
      </c>
      <c r="AH322" s="273" t="s">
        <v>786</v>
      </c>
      <c r="AI322" s="273"/>
      <c r="AJ322" s="273"/>
      <c r="AK322" s="273" t="s">
        <v>810</v>
      </c>
      <c r="AL322" s="273" t="s">
        <v>1489</v>
      </c>
      <c r="AM322" s="273" t="s">
        <v>797</v>
      </c>
      <c r="AN322" s="273" t="s">
        <v>42</v>
      </c>
      <c r="AO322" s="273"/>
      <c r="AP322" s="273"/>
      <c r="AQ322" s="273"/>
      <c r="AR322" s="273"/>
      <c r="AS322" s="273" t="s">
        <v>3238</v>
      </c>
      <c r="AT322" s="274">
        <v>1000000</v>
      </c>
      <c r="AU322" s="274">
        <v>3.12</v>
      </c>
      <c r="AV322" s="273" t="s">
        <v>3417</v>
      </c>
      <c r="AW322" s="273"/>
      <c r="AX322" s="274">
        <v>5</v>
      </c>
      <c r="AY322" s="273"/>
      <c r="AZ322" s="273" t="s">
        <v>822</v>
      </c>
      <c r="BA322" s="273" t="s">
        <v>3240</v>
      </c>
      <c r="BB322" s="273"/>
      <c r="BC322" s="273" t="s">
        <v>3417</v>
      </c>
      <c r="BD322" s="273"/>
      <c r="BE322" s="273" t="s">
        <v>3417</v>
      </c>
      <c r="BF322" s="273"/>
      <c r="BG322" s="273"/>
      <c r="BH322" s="273" t="s">
        <v>458</v>
      </c>
      <c r="BI322" s="273" t="s">
        <v>800</v>
      </c>
      <c r="BJ322" s="273" t="s">
        <v>800</v>
      </c>
      <c r="BK322" s="273" t="s">
        <v>801</v>
      </c>
      <c r="BL322" s="273" t="s">
        <v>802</v>
      </c>
      <c r="BM322" s="273" t="s">
        <v>803</v>
      </c>
      <c r="BN322" s="273"/>
      <c r="BO322" s="273" t="s">
        <v>1865</v>
      </c>
      <c r="BP322" s="273"/>
      <c r="BQ322" s="273"/>
    </row>
    <row r="323" spans="1:69" ht="18" customHeight="1">
      <c r="A323" s="273" t="s">
        <v>3232</v>
      </c>
      <c r="B323" s="273" t="s">
        <v>3418</v>
      </c>
      <c r="C323" s="273" t="s">
        <v>3419</v>
      </c>
      <c r="D323" s="273" t="s">
        <v>3420</v>
      </c>
      <c r="E323" s="273" t="s">
        <v>3421</v>
      </c>
      <c r="F323" s="273" t="s">
        <v>1801</v>
      </c>
      <c r="G323" s="273" t="s">
        <v>1506</v>
      </c>
      <c r="H323" s="273" t="s">
        <v>786</v>
      </c>
      <c r="I323" s="274">
        <v>7</v>
      </c>
      <c r="J323" s="273" t="s">
        <v>804</v>
      </c>
      <c r="K323" s="273" t="s">
        <v>3207</v>
      </c>
      <c r="L323" s="274">
        <v>4.8499999999999996</v>
      </c>
      <c r="M323" s="273" t="s">
        <v>3422</v>
      </c>
      <c r="N323" s="273" t="s">
        <v>788</v>
      </c>
      <c r="O323" s="273"/>
      <c r="P323" s="273"/>
      <c r="Q323" s="273"/>
      <c r="R323" s="273"/>
      <c r="S323" s="273" t="s">
        <v>1487</v>
      </c>
      <c r="T323" s="273"/>
      <c r="U323" s="273" t="s">
        <v>791</v>
      </c>
      <c r="V323" s="274">
        <v>100</v>
      </c>
      <c r="W323" s="273"/>
      <c r="X323" s="273" t="s">
        <v>1463</v>
      </c>
      <c r="Y323" s="273" t="s">
        <v>1464</v>
      </c>
      <c r="Z323" s="273"/>
      <c r="AA323" s="273"/>
      <c r="AB323" s="273"/>
      <c r="AC323" s="273"/>
      <c r="AD323" s="273"/>
      <c r="AE323" s="273"/>
      <c r="AF323" s="273" t="s">
        <v>794</v>
      </c>
      <c r="AG323" s="273" t="s">
        <v>1856</v>
      </c>
      <c r="AH323" s="273" t="s">
        <v>786</v>
      </c>
      <c r="AI323" s="273"/>
      <c r="AJ323" s="273"/>
      <c r="AK323" s="273" t="s">
        <v>810</v>
      </c>
      <c r="AL323" s="273" t="s">
        <v>3423</v>
      </c>
      <c r="AM323" s="273" t="s">
        <v>797</v>
      </c>
      <c r="AN323" s="273" t="s">
        <v>42</v>
      </c>
      <c r="AO323" s="273"/>
      <c r="AP323" s="273"/>
      <c r="AQ323" s="273"/>
      <c r="AR323" s="273"/>
      <c r="AS323" s="273" t="s">
        <v>3238</v>
      </c>
      <c r="AT323" s="274">
        <v>1000000</v>
      </c>
      <c r="AU323" s="274">
        <v>7</v>
      </c>
      <c r="AV323" s="273" t="s">
        <v>3424</v>
      </c>
      <c r="AW323" s="273"/>
      <c r="AX323" s="274">
        <v>4.8499999999999996</v>
      </c>
      <c r="AY323" s="273"/>
      <c r="AZ323" s="273" t="s">
        <v>3425</v>
      </c>
      <c r="BA323" s="273" t="s">
        <v>3240</v>
      </c>
      <c r="BB323" s="273"/>
      <c r="BC323" s="273" t="s">
        <v>3424</v>
      </c>
      <c r="BD323" s="273"/>
      <c r="BE323" s="273" t="s">
        <v>3424</v>
      </c>
      <c r="BF323" s="273"/>
      <c r="BG323" s="273"/>
      <c r="BH323" s="273" t="s">
        <v>458</v>
      </c>
      <c r="BI323" s="273" t="s">
        <v>800</v>
      </c>
      <c r="BJ323" s="273" t="s">
        <v>800</v>
      </c>
      <c r="BK323" s="273" t="s">
        <v>801</v>
      </c>
      <c r="BL323" s="273" t="s">
        <v>802</v>
      </c>
      <c r="BM323" s="273" t="s">
        <v>803</v>
      </c>
      <c r="BN323" s="273"/>
      <c r="BO323" s="273" t="s">
        <v>1517</v>
      </c>
      <c r="BP323" s="273"/>
      <c r="BQ323" s="273"/>
    </row>
    <row r="324" spans="1:69" ht="18" customHeight="1">
      <c r="A324" s="273" t="s">
        <v>3232</v>
      </c>
      <c r="B324" s="273" t="s">
        <v>3426</v>
      </c>
      <c r="C324" s="273" t="s">
        <v>3427</v>
      </c>
      <c r="D324" s="273" t="s">
        <v>3420</v>
      </c>
      <c r="E324" s="273" t="s">
        <v>3428</v>
      </c>
      <c r="F324" s="273" t="s">
        <v>1801</v>
      </c>
      <c r="G324" s="273" t="s">
        <v>1506</v>
      </c>
      <c r="H324" s="273" t="s">
        <v>786</v>
      </c>
      <c r="I324" s="274">
        <v>4.5</v>
      </c>
      <c r="J324" s="273" t="s">
        <v>804</v>
      </c>
      <c r="K324" s="273" t="s">
        <v>3207</v>
      </c>
      <c r="L324" s="274">
        <v>5</v>
      </c>
      <c r="M324" s="273" t="s">
        <v>3422</v>
      </c>
      <c r="N324" s="273" t="s">
        <v>788</v>
      </c>
      <c r="O324" s="273"/>
      <c r="P324" s="273"/>
      <c r="Q324" s="273"/>
      <c r="R324" s="273" t="s">
        <v>789</v>
      </c>
      <c r="S324" s="273" t="s">
        <v>1487</v>
      </c>
      <c r="T324" s="273"/>
      <c r="U324" s="273" t="s">
        <v>791</v>
      </c>
      <c r="V324" s="274">
        <v>100</v>
      </c>
      <c r="W324" s="273"/>
      <c r="X324" s="273" t="s">
        <v>1463</v>
      </c>
      <c r="Y324" s="273" t="s">
        <v>1464</v>
      </c>
      <c r="Z324" s="273"/>
      <c r="AA324" s="273"/>
      <c r="AB324" s="273"/>
      <c r="AC324" s="273"/>
      <c r="AD324" s="273"/>
      <c r="AE324" s="273"/>
      <c r="AF324" s="273" t="s">
        <v>794</v>
      </c>
      <c r="AG324" s="273" t="s">
        <v>1856</v>
      </c>
      <c r="AH324" s="273" t="s">
        <v>786</v>
      </c>
      <c r="AI324" s="273"/>
      <c r="AJ324" s="273"/>
      <c r="AK324" s="273" t="s">
        <v>810</v>
      </c>
      <c r="AL324" s="273" t="s">
        <v>3423</v>
      </c>
      <c r="AM324" s="273" t="s">
        <v>797</v>
      </c>
      <c r="AN324" s="273" t="s">
        <v>42</v>
      </c>
      <c r="AO324" s="273"/>
      <c r="AP324" s="273"/>
      <c r="AQ324" s="273"/>
      <c r="AR324" s="273"/>
      <c r="AS324" s="273" t="s">
        <v>3238</v>
      </c>
      <c r="AT324" s="274">
        <v>1000000</v>
      </c>
      <c r="AU324" s="274">
        <v>4.5</v>
      </c>
      <c r="AV324" s="273" t="s">
        <v>3424</v>
      </c>
      <c r="AW324" s="273"/>
      <c r="AX324" s="274">
        <v>5</v>
      </c>
      <c r="AY324" s="273"/>
      <c r="AZ324" s="273" t="s">
        <v>3429</v>
      </c>
      <c r="BA324" s="273" t="s">
        <v>3240</v>
      </c>
      <c r="BB324" s="273"/>
      <c r="BC324" s="273" t="s">
        <v>3424</v>
      </c>
      <c r="BD324" s="273"/>
      <c r="BE324" s="273" t="s">
        <v>3424</v>
      </c>
      <c r="BF324" s="273"/>
      <c r="BG324" s="273"/>
      <c r="BH324" s="273" t="s">
        <v>458</v>
      </c>
      <c r="BI324" s="273" t="s">
        <v>800</v>
      </c>
      <c r="BJ324" s="273" t="s">
        <v>800</v>
      </c>
      <c r="BK324" s="273" t="s">
        <v>801</v>
      </c>
      <c r="BL324" s="273" t="s">
        <v>802</v>
      </c>
      <c r="BM324" s="273" t="s">
        <v>803</v>
      </c>
      <c r="BN324" s="273"/>
      <c r="BO324" s="273" t="s">
        <v>1865</v>
      </c>
      <c r="BP324" s="273"/>
      <c r="BQ324" s="273"/>
    </row>
    <row r="325" spans="1:69" ht="18" customHeight="1">
      <c r="A325" s="273" t="s">
        <v>3430</v>
      </c>
      <c r="B325" s="273" t="s">
        <v>3431</v>
      </c>
      <c r="C325" s="273" t="s">
        <v>3432</v>
      </c>
      <c r="D325" s="273" t="s">
        <v>3433</v>
      </c>
      <c r="E325" s="273" t="s">
        <v>3434</v>
      </c>
      <c r="F325" s="273" t="s">
        <v>3435</v>
      </c>
      <c r="G325" s="273" t="s">
        <v>1938</v>
      </c>
      <c r="H325" s="273" t="s">
        <v>786</v>
      </c>
      <c r="I325" s="274">
        <v>1.1899</v>
      </c>
      <c r="J325" s="273" t="s">
        <v>11</v>
      </c>
      <c r="K325" s="273" t="s">
        <v>3207</v>
      </c>
      <c r="L325" s="274">
        <v>10.75</v>
      </c>
      <c r="M325" s="273" t="s">
        <v>3436</v>
      </c>
      <c r="N325" s="273" t="s">
        <v>860</v>
      </c>
      <c r="O325" s="273"/>
      <c r="P325" s="273"/>
      <c r="Q325" s="273"/>
      <c r="R325" s="273"/>
      <c r="S325" s="273" t="s">
        <v>3364</v>
      </c>
      <c r="T325" s="273" t="s">
        <v>458</v>
      </c>
      <c r="U325" s="273" t="s">
        <v>791</v>
      </c>
      <c r="V325" s="273"/>
      <c r="W325" s="273"/>
      <c r="X325" s="273" t="s">
        <v>1425</v>
      </c>
      <c r="Y325" s="273" t="s">
        <v>2357</v>
      </c>
      <c r="Z325" s="273"/>
      <c r="AA325" s="273"/>
      <c r="AB325" s="273"/>
      <c r="AC325" s="273"/>
      <c r="AD325" s="273"/>
      <c r="AE325" s="273"/>
      <c r="AF325" s="273" t="s">
        <v>794</v>
      </c>
      <c r="AG325" s="273" t="s">
        <v>1986</v>
      </c>
      <c r="AH325" s="273" t="s">
        <v>786</v>
      </c>
      <c r="AI325" s="273"/>
      <c r="AJ325" s="273"/>
      <c r="AK325" s="273" t="s">
        <v>1987</v>
      </c>
      <c r="AL325" s="273" t="s">
        <v>3437</v>
      </c>
      <c r="AM325" s="273" t="s">
        <v>1529</v>
      </c>
      <c r="AN325" s="273" t="s">
        <v>43</v>
      </c>
      <c r="AO325" s="273"/>
      <c r="AP325" s="273"/>
      <c r="AQ325" s="273"/>
      <c r="AR325" s="273"/>
      <c r="AS325" s="273" t="s">
        <v>3438</v>
      </c>
      <c r="AT325" s="274">
        <v>1</v>
      </c>
      <c r="AU325" s="274">
        <v>1.1899</v>
      </c>
      <c r="AV325" s="273" t="s">
        <v>3439</v>
      </c>
      <c r="AW325" s="273" t="s">
        <v>3439</v>
      </c>
      <c r="AX325" s="274">
        <v>10.75</v>
      </c>
      <c r="AY325" s="273" t="s">
        <v>458</v>
      </c>
      <c r="AZ325" s="273" t="s">
        <v>2507</v>
      </c>
      <c r="BA325" s="273" t="s">
        <v>3440</v>
      </c>
      <c r="BB325" s="273" t="s">
        <v>3215</v>
      </c>
      <c r="BC325" s="273" t="s">
        <v>3439</v>
      </c>
      <c r="BD325" s="273"/>
      <c r="BE325" s="273" t="s">
        <v>3439</v>
      </c>
      <c r="BF325" s="273" t="s">
        <v>3441</v>
      </c>
      <c r="BG325" s="273"/>
      <c r="BH325" s="273" t="s">
        <v>458</v>
      </c>
      <c r="BI325" s="273" t="s">
        <v>800</v>
      </c>
      <c r="BJ325" s="273" t="s">
        <v>800</v>
      </c>
      <c r="BK325" s="273" t="s">
        <v>801</v>
      </c>
      <c r="BL325" s="273" t="s">
        <v>802</v>
      </c>
      <c r="BM325" s="273" t="s">
        <v>827</v>
      </c>
      <c r="BN325" s="273"/>
      <c r="BO325" s="273" t="s">
        <v>809</v>
      </c>
      <c r="BP325" s="273" t="s">
        <v>458</v>
      </c>
      <c r="BQ325" s="273"/>
    </row>
    <row r="326" spans="1:69" ht="18" customHeight="1">
      <c r="A326" s="273" t="s">
        <v>1797</v>
      </c>
      <c r="B326" s="273" t="s">
        <v>3442</v>
      </c>
      <c r="C326" s="273" t="s">
        <v>3443</v>
      </c>
      <c r="D326" s="273" t="s">
        <v>3444</v>
      </c>
      <c r="E326" s="273" t="s">
        <v>3445</v>
      </c>
      <c r="F326" s="273" t="s">
        <v>1801</v>
      </c>
      <c r="G326" s="273" t="s">
        <v>1506</v>
      </c>
      <c r="H326" s="273" t="s">
        <v>1801</v>
      </c>
      <c r="I326" s="274">
        <v>80</v>
      </c>
      <c r="J326" s="273" t="s">
        <v>804</v>
      </c>
      <c r="K326" s="273" t="s">
        <v>3207</v>
      </c>
      <c r="L326" s="274">
        <v>5</v>
      </c>
      <c r="M326" s="273" t="s">
        <v>1564</v>
      </c>
      <c r="N326" s="273" t="s">
        <v>936</v>
      </c>
      <c r="O326" s="273" t="s">
        <v>3446</v>
      </c>
      <c r="P326" s="273" t="s">
        <v>3447</v>
      </c>
      <c r="Q326" s="274">
        <v>25</v>
      </c>
      <c r="R326" s="273" t="s">
        <v>789</v>
      </c>
      <c r="S326" s="273" t="s">
        <v>1487</v>
      </c>
      <c r="T326" s="273"/>
      <c r="U326" s="273" t="s">
        <v>791</v>
      </c>
      <c r="V326" s="274">
        <v>100</v>
      </c>
      <c r="W326" s="273"/>
      <c r="X326" s="273" t="s">
        <v>1463</v>
      </c>
      <c r="Y326" s="273" t="s">
        <v>1464</v>
      </c>
      <c r="Z326" s="273"/>
      <c r="AA326" s="273"/>
      <c r="AB326" s="273"/>
      <c r="AC326" s="273"/>
      <c r="AD326" s="273"/>
      <c r="AE326" s="273" t="s">
        <v>3448</v>
      </c>
      <c r="AF326" s="273" t="s">
        <v>794</v>
      </c>
      <c r="AG326" s="273" t="s">
        <v>795</v>
      </c>
      <c r="AH326" s="273" t="s">
        <v>1801</v>
      </c>
      <c r="AI326" s="273"/>
      <c r="AJ326" s="273"/>
      <c r="AK326" s="273" t="s">
        <v>796</v>
      </c>
      <c r="AL326" s="273" t="s">
        <v>1568</v>
      </c>
      <c r="AM326" s="273" t="s">
        <v>1529</v>
      </c>
      <c r="AN326" s="273" t="s">
        <v>42</v>
      </c>
      <c r="AO326" s="273"/>
      <c r="AP326" s="273"/>
      <c r="AQ326" s="273"/>
      <c r="AR326" s="273" t="s">
        <v>3449</v>
      </c>
      <c r="AS326" s="273" t="s">
        <v>1806</v>
      </c>
      <c r="AT326" s="274">
        <v>500000</v>
      </c>
      <c r="AU326" s="274">
        <v>80</v>
      </c>
      <c r="AV326" s="273" t="s">
        <v>3450</v>
      </c>
      <c r="AW326" s="273"/>
      <c r="AX326" s="274">
        <v>5</v>
      </c>
      <c r="AY326" s="273"/>
      <c r="AZ326" s="273" t="s">
        <v>1544</v>
      </c>
      <c r="BA326" s="273" t="s">
        <v>1807</v>
      </c>
      <c r="BB326" s="273"/>
      <c r="BC326" s="273" t="s">
        <v>3450</v>
      </c>
      <c r="BD326" s="273" t="s">
        <v>3447</v>
      </c>
      <c r="BE326" s="273" t="s">
        <v>3450</v>
      </c>
      <c r="BF326" s="273"/>
      <c r="BG326" s="273" t="s">
        <v>3451</v>
      </c>
      <c r="BH326" s="273" t="s">
        <v>3452</v>
      </c>
      <c r="BI326" s="273" t="s">
        <v>800</v>
      </c>
      <c r="BJ326" s="273" t="s">
        <v>800</v>
      </c>
      <c r="BK326" s="273" t="s">
        <v>801</v>
      </c>
      <c r="BL326" s="273" t="s">
        <v>802</v>
      </c>
      <c r="BM326" s="273" t="s">
        <v>1962</v>
      </c>
      <c r="BN326" s="273"/>
      <c r="BO326" s="273" t="s">
        <v>1865</v>
      </c>
      <c r="BP326" s="273"/>
      <c r="BQ326" s="273"/>
    </row>
    <row r="327" spans="1:69" ht="18" customHeight="1">
      <c r="A327" s="273" t="s">
        <v>3282</v>
      </c>
      <c r="B327" s="273" t="s">
        <v>3283</v>
      </c>
      <c r="C327" s="273" t="s">
        <v>3284</v>
      </c>
      <c r="D327" s="273" t="s">
        <v>3453</v>
      </c>
      <c r="E327" s="273" t="s">
        <v>3286</v>
      </c>
      <c r="F327" s="273" t="s">
        <v>3287</v>
      </c>
      <c r="G327" s="273" t="s">
        <v>1506</v>
      </c>
      <c r="H327" s="273" t="s">
        <v>786</v>
      </c>
      <c r="I327" s="274">
        <v>35</v>
      </c>
      <c r="J327" s="273" t="s">
        <v>599</v>
      </c>
      <c r="K327" s="273" t="s">
        <v>3207</v>
      </c>
      <c r="L327" s="274">
        <v>2.44</v>
      </c>
      <c r="M327" s="273" t="s">
        <v>3288</v>
      </c>
      <c r="N327" s="273" t="s">
        <v>936</v>
      </c>
      <c r="O327" s="273"/>
      <c r="P327" s="273"/>
      <c r="Q327" s="273"/>
      <c r="R327" s="273" t="s">
        <v>789</v>
      </c>
      <c r="S327" s="273" t="s">
        <v>1487</v>
      </c>
      <c r="T327" s="273"/>
      <c r="U327" s="273" t="s">
        <v>791</v>
      </c>
      <c r="V327" s="273"/>
      <c r="W327" s="273"/>
      <c r="X327" s="273" t="s">
        <v>792</v>
      </c>
      <c r="Y327" s="273" t="s">
        <v>1792</v>
      </c>
      <c r="Z327" s="273"/>
      <c r="AA327" s="273"/>
      <c r="AB327" s="273"/>
      <c r="AC327" s="273"/>
      <c r="AD327" s="273"/>
      <c r="AE327" s="273"/>
      <c r="AF327" s="273" t="s">
        <v>2276</v>
      </c>
      <c r="AG327" s="273" t="s">
        <v>1734</v>
      </c>
      <c r="AH327" s="273" t="s">
        <v>786</v>
      </c>
      <c r="AI327" s="273"/>
      <c r="AJ327" s="273"/>
      <c r="AK327" s="273" t="s">
        <v>810</v>
      </c>
      <c r="AL327" s="273" t="s">
        <v>3289</v>
      </c>
      <c r="AM327" s="273" t="s">
        <v>1834</v>
      </c>
      <c r="AN327" s="273" t="s">
        <v>42</v>
      </c>
      <c r="AO327" s="273"/>
      <c r="AP327" s="273"/>
      <c r="AQ327" s="273"/>
      <c r="AR327" s="273"/>
      <c r="AS327" s="273" t="s">
        <v>669</v>
      </c>
      <c r="AT327" s="274">
        <v>500000</v>
      </c>
      <c r="AU327" s="274">
        <v>140</v>
      </c>
      <c r="AV327" s="273" t="s">
        <v>3454</v>
      </c>
      <c r="AW327" s="273"/>
      <c r="AX327" s="274">
        <v>2.44</v>
      </c>
      <c r="AY327" s="273"/>
      <c r="AZ327" s="273" t="s">
        <v>3291</v>
      </c>
      <c r="BA327" s="273" t="s">
        <v>3292</v>
      </c>
      <c r="BB327" s="273"/>
      <c r="BC327" s="273" t="s">
        <v>3293</v>
      </c>
      <c r="BD327" s="273"/>
      <c r="BE327" s="273" t="s">
        <v>3293</v>
      </c>
      <c r="BF327" s="273"/>
      <c r="BG327" s="273"/>
      <c r="BH327" s="273" t="s">
        <v>458</v>
      </c>
      <c r="BI327" s="273" t="s">
        <v>800</v>
      </c>
      <c r="BJ327" s="273" t="s">
        <v>800</v>
      </c>
      <c r="BK327" s="273" t="s">
        <v>801</v>
      </c>
      <c r="BL327" s="273" t="s">
        <v>802</v>
      </c>
      <c r="BM327" s="273" t="s">
        <v>1962</v>
      </c>
      <c r="BN327" s="273"/>
      <c r="BO327" s="273" t="s">
        <v>809</v>
      </c>
      <c r="BP327" s="273"/>
      <c r="BQ327" s="273"/>
    </row>
    <row r="328" spans="1:69" ht="18" customHeight="1">
      <c r="A328" s="273" t="s">
        <v>1797</v>
      </c>
      <c r="B328" s="273" t="s">
        <v>3455</v>
      </c>
      <c r="C328" s="273" t="s">
        <v>3456</v>
      </c>
      <c r="D328" s="273" t="s">
        <v>3457</v>
      </c>
      <c r="E328" s="273" t="s">
        <v>3458</v>
      </c>
      <c r="F328" s="273" t="s">
        <v>1801</v>
      </c>
      <c r="G328" s="273" t="s">
        <v>1506</v>
      </c>
      <c r="H328" s="273" t="s">
        <v>786</v>
      </c>
      <c r="I328" s="274">
        <v>2.5</v>
      </c>
      <c r="J328" s="273" t="s">
        <v>599</v>
      </c>
      <c r="K328" s="273" t="s">
        <v>3459</v>
      </c>
      <c r="L328" s="274">
        <v>3.32</v>
      </c>
      <c r="M328" s="273" t="s">
        <v>1841</v>
      </c>
      <c r="N328" s="273" t="s">
        <v>788</v>
      </c>
      <c r="O328" s="273"/>
      <c r="P328" s="273"/>
      <c r="Q328" s="273"/>
      <c r="R328" s="273" t="s">
        <v>789</v>
      </c>
      <c r="S328" s="273" t="s">
        <v>1487</v>
      </c>
      <c r="T328" s="273"/>
      <c r="U328" s="273" t="s">
        <v>791</v>
      </c>
      <c r="V328" s="274">
        <v>100</v>
      </c>
      <c r="W328" s="273"/>
      <c r="X328" s="273" t="s">
        <v>1463</v>
      </c>
      <c r="Y328" s="273" t="s">
        <v>1464</v>
      </c>
      <c r="Z328" s="273"/>
      <c r="AA328" s="273"/>
      <c r="AB328" s="273"/>
      <c r="AC328" s="273"/>
      <c r="AD328" s="273"/>
      <c r="AE328" s="273"/>
      <c r="AF328" s="273" t="s">
        <v>794</v>
      </c>
      <c r="AG328" s="273" t="s">
        <v>795</v>
      </c>
      <c r="AH328" s="273" t="s">
        <v>786</v>
      </c>
      <c r="AI328" s="273"/>
      <c r="AJ328" s="273"/>
      <c r="AK328" s="273" t="s">
        <v>796</v>
      </c>
      <c r="AL328" s="273" t="s">
        <v>1842</v>
      </c>
      <c r="AM328" s="273" t="s">
        <v>1529</v>
      </c>
      <c r="AN328" s="273" t="s">
        <v>42</v>
      </c>
      <c r="AO328" s="273"/>
      <c r="AP328" s="273"/>
      <c r="AQ328" s="273"/>
      <c r="AR328" s="273"/>
      <c r="AS328" s="273" t="s">
        <v>1806</v>
      </c>
      <c r="AT328" s="274">
        <v>500000</v>
      </c>
      <c r="AU328" s="274">
        <v>2.5</v>
      </c>
      <c r="AV328" s="273" t="s">
        <v>3460</v>
      </c>
      <c r="AW328" s="273"/>
      <c r="AX328" s="274">
        <v>3.32</v>
      </c>
      <c r="AY328" s="273"/>
      <c r="AZ328" s="273" t="s">
        <v>1839</v>
      </c>
      <c r="BA328" s="273" t="s">
        <v>1807</v>
      </c>
      <c r="BB328" s="273"/>
      <c r="BC328" s="273" t="s">
        <v>3460</v>
      </c>
      <c r="BD328" s="273"/>
      <c r="BE328" s="273" t="s">
        <v>3460</v>
      </c>
      <c r="BF328" s="273"/>
      <c r="BG328" s="273"/>
      <c r="BH328" s="273" t="s">
        <v>458</v>
      </c>
      <c r="BI328" s="273" t="s">
        <v>800</v>
      </c>
      <c r="BJ328" s="273" t="s">
        <v>800</v>
      </c>
      <c r="BK328" s="273" t="s">
        <v>801</v>
      </c>
      <c r="BL328" s="273" t="s">
        <v>802</v>
      </c>
      <c r="BM328" s="273" t="s">
        <v>1962</v>
      </c>
      <c r="BN328" s="273"/>
      <c r="BO328" s="273" t="s">
        <v>1865</v>
      </c>
      <c r="BP328" s="273"/>
      <c r="BQ328" s="273"/>
    </row>
    <row r="329" spans="1:69" ht="18" customHeight="1">
      <c r="A329" s="273" t="s">
        <v>1797</v>
      </c>
      <c r="B329" s="273" t="s">
        <v>3461</v>
      </c>
      <c r="C329" s="273" t="s">
        <v>3462</v>
      </c>
      <c r="D329" s="273" t="s">
        <v>3463</v>
      </c>
      <c r="E329" s="273" t="s">
        <v>3464</v>
      </c>
      <c r="F329" s="273" t="s">
        <v>1801</v>
      </c>
      <c r="G329" s="273" t="s">
        <v>1506</v>
      </c>
      <c r="H329" s="273" t="s">
        <v>786</v>
      </c>
      <c r="I329" s="274">
        <v>2</v>
      </c>
      <c r="J329" s="273" t="s">
        <v>804</v>
      </c>
      <c r="K329" s="273" t="s">
        <v>3207</v>
      </c>
      <c r="L329" s="274">
        <v>4.4800000000000004</v>
      </c>
      <c r="M329" s="273" t="s">
        <v>3465</v>
      </c>
      <c r="N329" s="273" t="s">
        <v>788</v>
      </c>
      <c r="O329" s="273"/>
      <c r="P329" s="273"/>
      <c r="Q329" s="273"/>
      <c r="R329" s="273" t="s">
        <v>789</v>
      </c>
      <c r="S329" s="273" t="s">
        <v>1487</v>
      </c>
      <c r="T329" s="273"/>
      <c r="U329" s="273" t="s">
        <v>791</v>
      </c>
      <c r="V329" s="274">
        <v>100</v>
      </c>
      <c r="W329" s="273"/>
      <c r="X329" s="273" t="s">
        <v>1463</v>
      </c>
      <c r="Y329" s="273" t="s">
        <v>1464</v>
      </c>
      <c r="Z329" s="273"/>
      <c r="AA329" s="273"/>
      <c r="AB329" s="273"/>
      <c r="AC329" s="273"/>
      <c r="AD329" s="273"/>
      <c r="AE329" s="273"/>
      <c r="AF329" s="273" t="s">
        <v>794</v>
      </c>
      <c r="AG329" s="273" t="s">
        <v>795</v>
      </c>
      <c r="AH329" s="273" t="s">
        <v>786</v>
      </c>
      <c r="AI329" s="273"/>
      <c r="AJ329" s="273"/>
      <c r="AK329" s="273" t="s">
        <v>796</v>
      </c>
      <c r="AL329" s="273" t="s">
        <v>3466</v>
      </c>
      <c r="AM329" s="273" t="s">
        <v>1529</v>
      </c>
      <c r="AN329" s="273" t="s">
        <v>42</v>
      </c>
      <c r="AO329" s="273"/>
      <c r="AP329" s="273"/>
      <c r="AQ329" s="273"/>
      <c r="AR329" s="273"/>
      <c r="AS329" s="273" t="s">
        <v>1806</v>
      </c>
      <c r="AT329" s="274">
        <v>1000000</v>
      </c>
      <c r="AU329" s="274">
        <v>2</v>
      </c>
      <c r="AV329" s="273" t="s">
        <v>3467</v>
      </c>
      <c r="AW329" s="273"/>
      <c r="AX329" s="274">
        <v>4.4800000000000004</v>
      </c>
      <c r="AY329" s="273"/>
      <c r="AZ329" s="273" t="s">
        <v>3468</v>
      </c>
      <c r="BA329" s="273" t="s">
        <v>1807</v>
      </c>
      <c r="BB329" s="273"/>
      <c r="BC329" s="273" t="s">
        <v>3467</v>
      </c>
      <c r="BD329" s="273"/>
      <c r="BE329" s="273" t="s">
        <v>3467</v>
      </c>
      <c r="BF329" s="273"/>
      <c r="BG329" s="273"/>
      <c r="BH329" s="273" t="s">
        <v>458</v>
      </c>
      <c r="BI329" s="273" t="s">
        <v>800</v>
      </c>
      <c r="BJ329" s="273" t="s">
        <v>800</v>
      </c>
      <c r="BK329" s="273" t="s">
        <v>801</v>
      </c>
      <c r="BL329" s="273" t="s">
        <v>802</v>
      </c>
      <c r="BM329" s="273" t="s">
        <v>1962</v>
      </c>
      <c r="BN329" s="273"/>
      <c r="BO329" s="273" t="s">
        <v>1517</v>
      </c>
      <c r="BP329" s="273"/>
      <c r="BQ329" s="273"/>
    </row>
    <row r="330" spans="1:69" ht="18" customHeight="1">
      <c r="A330" s="273" t="s">
        <v>3232</v>
      </c>
      <c r="B330" s="273" t="s">
        <v>3469</v>
      </c>
      <c r="C330" s="273" t="s">
        <v>3470</v>
      </c>
      <c r="D330" s="273" t="s">
        <v>3471</v>
      </c>
      <c r="E330" s="273" t="s">
        <v>3472</v>
      </c>
      <c r="F330" s="273" t="s">
        <v>1801</v>
      </c>
      <c r="G330" s="273" t="s">
        <v>1506</v>
      </c>
      <c r="H330" s="273" t="s">
        <v>786</v>
      </c>
      <c r="I330" s="274">
        <v>3</v>
      </c>
      <c r="J330" s="273" t="s">
        <v>804</v>
      </c>
      <c r="K330" s="273" t="s">
        <v>3207</v>
      </c>
      <c r="L330" s="274">
        <v>4.2</v>
      </c>
      <c r="M330" s="273" t="s">
        <v>3473</v>
      </c>
      <c r="N330" s="273" t="s">
        <v>788</v>
      </c>
      <c r="O330" s="273"/>
      <c r="P330" s="273"/>
      <c r="Q330" s="273"/>
      <c r="R330" s="273"/>
      <c r="S330" s="273" t="s">
        <v>1487</v>
      </c>
      <c r="T330" s="273"/>
      <c r="U330" s="273" t="s">
        <v>791</v>
      </c>
      <c r="V330" s="274">
        <v>100</v>
      </c>
      <c r="W330" s="273"/>
      <c r="X330" s="273" t="s">
        <v>1463</v>
      </c>
      <c r="Y330" s="273" t="s">
        <v>1464</v>
      </c>
      <c r="Z330" s="273"/>
      <c r="AA330" s="273"/>
      <c r="AB330" s="273"/>
      <c r="AC330" s="273"/>
      <c r="AD330" s="273"/>
      <c r="AE330" s="273"/>
      <c r="AF330" s="273" t="s">
        <v>794</v>
      </c>
      <c r="AG330" s="273" t="s">
        <v>1856</v>
      </c>
      <c r="AH330" s="273" t="s">
        <v>786</v>
      </c>
      <c r="AI330" s="273"/>
      <c r="AJ330" s="273"/>
      <c r="AK330" s="273" t="s">
        <v>810</v>
      </c>
      <c r="AL330" s="273" t="s">
        <v>3474</v>
      </c>
      <c r="AM330" s="273" t="s">
        <v>797</v>
      </c>
      <c r="AN330" s="273" t="s">
        <v>42</v>
      </c>
      <c r="AO330" s="273"/>
      <c r="AP330" s="273"/>
      <c r="AQ330" s="273"/>
      <c r="AR330" s="273"/>
      <c r="AS330" s="273" t="s">
        <v>3238</v>
      </c>
      <c r="AT330" s="274">
        <v>1000000</v>
      </c>
      <c r="AU330" s="274">
        <v>3</v>
      </c>
      <c r="AV330" s="273" t="s">
        <v>3475</v>
      </c>
      <c r="AW330" s="273"/>
      <c r="AX330" s="274">
        <v>4.2</v>
      </c>
      <c r="AY330" s="273"/>
      <c r="AZ330" s="273" t="s">
        <v>3205</v>
      </c>
      <c r="BA330" s="273" t="s">
        <v>3240</v>
      </c>
      <c r="BB330" s="273"/>
      <c r="BC330" s="273" t="s">
        <v>3475</v>
      </c>
      <c r="BD330" s="273"/>
      <c r="BE330" s="273" t="s">
        <v>3475</v>
      </c>
      <c r="BF330" s="273"/>
      <c r="BG330" s="273"/>
      <c r="BH330" s="273" t="s">
        <v>458</v>
      </c>
      <c r="BI330" s="273" t="s">
        <v>800</v>
      </c>
      <c r="BJ330" s="273" t="s">
        <v>800</v>
      </c>
      <c r="BK330" s="273" t="s">
        <v>801</v>
      </c>
      <c r="BL330" s="273" t="s">
        <v>802</v>
      </c>
      <c r="BM330" s="273" t="s">
        <v>803</v>
      </c>
      <c r="BN330" s="273"/>
      <c r="BO330" s="273" t="s">
        <v>1517</v>
      </c>
      <c r="BP330" s="273"/>
      <c r="BQ330" s="273"/>
    </row>
    <row r="331" spans="1:69" ht="18" customHeight="1">
      <c r="A331" s="273" t="s">
        <v>3476</v>
      </c>
      <c r="B331" s="273" t="s">
        <v>3477</v>
      </c>
      <c r="C331" s="273" t="s">
        <v>3478</v>
      </c>
      <c r="D331" s="273" t="s">
        <v>3479</v>
      </c>
      <c r="E331" s="273" t="s">
        <v>3480</v>
      </c>
      <c r="F331" s="273" t="s">
        <v>3435</v>
      </c>
      <c r="G331" s="273" t="s">
        <v>3481</v>
      </c>
      <c r="H331" s="273" t="s">
        <v>786</v>
      </c>
      <c r="I331" s="274">
        <v>6.3647</v>
      </c>
      <c r="J331" s="273" t="s">
        <v>11</v>
      </c>
      <c r="K331" s="273" t="s">
        <v>3482</v>
      </c>
      <c r="L331" s="274">
        <v>7.875</v>
      </c>
      <c r="M331" s="273" t="s">
        <v>1960</v>
      </c>
      <c r="N331" s="273" t="s">
        <v>788</v>
      </c>
      <c r="O331" s="273"/>
      <c r="P331" s="273"/>
      <c r="Q331" s="273"/>
      <c r="R331" s="273"/>
      <c r="S331" s="273" t="s">
        <v>1487</v>
      </c>
      <c r="T331" s="273" t="s">
        <v>458</v>
      </c>
      <c r="U331" s="273" t="s">
        <v>3483</v>
      </c>
      <c r="V331" s="273"/>
      <c r="W331" s="273"/>
      <c r="X331" s="273" t="s">
        <v>828</v>
      </c>
      <c r="Y331" s="273" t="s">
        <v>2074</v>
      </c>
      <c r="Z331" s="273"/>
      <c r="AA331" s="273"/>
      <c r="AB331" s="273"/>
      <c r="AC331" s="273"/>
      <c r="AD331" s="273"/>
      <c r="AE331" s="273"/>
      <c r="AF331" s="273" t="s">
        <v>794</v>
      </c>
      <c r="AG331" s="273" t="s">
        <v>1986</v>
      </c>
      <c r="AH331" s="273" t="s">
        <v>786</v>
      </c>
      <c r="AI331" s="273" t="s">
        <v>102</v>
      </c>
      <c r="AJ331" s="273"/>
      <c r="AK331" s="273" t="s">
        <v>1987</v>
      </c>
      <c r="AL331" s="273" t="s">
        <v>1961</v>
      </c>
      <c r="AM331" s="273" t="s">
        <v>2255</v>
      </c>
      <c r="AN331" s="273" t="s">
        <v>3211</v>
      </c>
      <c r="AO331" s="273"/>
      <c r="AP331" s="273"/>
      <c r="AQ331" s="273"/>
      <c r="AR331" s="273"/>
      <c r="AS331" s="273" t="s">
        <v>3484</v>
      </c>
      <c r="AT331" s="274">
        <v>1</v>
      </c>
      <c r="AU331" s="274">
        <v>6.3647</v>
      </c>
      <c r="AV331" s="273" t="s">
        <v>3475</v>
      </c>
      <c r="AW331" s="273"/>
      <c r="AX331" s="274">
        <v>7.875</v>
      </c>
      <c r="AY331" s="273" t="s">
        <v>458</v>
      </c>
      <c r="AZ331" s="273" t="s">
        <v>2842</v>
      </c>
      <c r="BA331" s="273" t="s">
        <v>3485</v>
      </c>
      <c r="BB331" s="273" t="s">
        <v>458</v>
      </c>
      <c r="BC331" s="273" t="s">
        <v>3475</v>
      </c>
      <c r="BD331" s="273"/>
      <c r="BE331" s="273" t="s">
        <v>3475</v>
      </c>
      <c r="BF331" s="273" t="s">
        <v>3486</v>
      </c>
      <c r="BG331" s="273"/>
      <c r="BH331" s="273" t="s">
        <v>458</v>
      </c>
      <c r="BI331" s="273" t="s">
        <v>800</v>
      </c>
      <c r="BJ331" s="273" t="s">
        <v>800</v>
      </c>
      <c r="BK331" s="273" t="s">
        <v>801</v>
      </c>
      <c r="BL331" s="273" t="s">
        <v>802</v>
      </c>
      <c r="BM331" s="273" t="s">
        <v>3487</v>
      </c>
      <c r="BN331" s="273"/>
      <c r="BO331" s="273" t="s">
        <v>809</v>
      </c>
      <c r="BP331" s="273" t="s">
        <v>458</v>
      </c>
      <c r="BQ331" s="273"/>
    </row>
    <row r="332" spans="1:69" ht="18" customHeight="1">
      <c r="A332" s="273" t="s">
        <v>3476</v>
      </c>
      <c r="B332" s="273" t="s">
        <v>3488</v>
      </c>
      <c r="C332" s="273" t="s">
        <v>3489</v>
      </c>
      <c r="D332" s="273" t="s">
        <v>3479</v>
      </c>
      <c r="E332" s="273" t="s">
        <v>3490</v>
      </c>
      <c r="F332" s="273" t="s">
        <v>3435</v>
      </c>
      <c r="G332" s="273" t="s">
        <v>3481</v>
      </c>
      <c r="H332" s="273" t="s">
        <v>786</v>
      </c>
      <c r="I332" s="274">
        <v>7.9493</v>
      </c>
      <c r="J332" s="273" t="s">
        <v>11</v>
      </c>
      <c r="K332" s="273" t="s">
        <v>3491</v>
      </c>
      <c r="L332" s="274">
        <v>6</v>
      </c>
      <c r="M332" s="273" t="s">
        <v>3492</v>
      </c>
      <c r="N332" s="273" t="s">
        <v>860</v>
      </c>
      <c r="O332" s="273"/>
      <c r="P332" s="273"/>
      <c r="Q332" s="273"/>
      <c r="R332" s="273"/>
      <c r="S332" s="273" t="s">
        <v>1487</v>
      </c>
      <c r="T332" s="273" t="s">
        <v>458</v>
      </c>
      <c r="U332" s="273" t="s">
        <v>3483</v>
      </c>
      <c r="V332" s="273"/>
      <c r="W332" s="273"/>
      <c r="X332" s="273" t="s">
        <v>828</v>
      </c>
      <c r="Y332" s="273" t="s">
        <v>2074</v>
      </c>
      <c r="Z332" s="273"/>
      <c r="AA332" s="273"/>
      <c r="AB332" s="273"/>
      <c r="AC332" s="273"/>
      <c r="AD332" s="273"/>
      <c r="AE332" s="273"/>
      <c r="AF332" s="273" t="s">
        <v>794</v>
      </c>
      <c r="AG332" s="273" t="s">
        <v>1986</v>
      </c>
      <c r="AH332" s="273" t="s">
        <v>786</v>
      </c>
      <c r="AI332" s="273" t="s">
        <v>102</v>
      </c>
      <c r="AJ332" s="273"/>
      <c r="AK332" s="273" t="s">
        <v>1987</v>
      </c>
      <c r="AL332" s="273" t="s">
        <v>3493</v>
      </c>
      <c r="AM332" s="273" t="s">
        <v>2255</v>
      </c>
      <c r="AN332" s="273" t="s">
        <v>3211</v>
      </c>
      <c r="AO332" s="273"/>
      <c r="AP332" s="273"/>
      <c r="AQ332" s="273"/>
      <c r="AR332" s="273"/>
      <c r="AS332" s="273" t="s">
        <v>3484</v>
      </c>
      <c r="AT332" s="274">
        <v>1</v>
      </c>
      <c r="AU332" s="274">
        <v>7.9493</v>
      </c>
      <c r="AV332" s="273" t="s">
        <v>3479</v>
      </c>
      <c r="AW332" s="273"/>
      <c r="AX332" s="274">
        <v>6</v>
      </c>
      <c r="AY332" s="273" t="s">
        <v>458</v>
      </c>
      <c r="AZ332" s="273" t="s">
        <v>3494</v>
      </c>
      <c r="BA332" s="273" t="s">
        <v>3485</v>
      </c>
      <c r="BB332" s="273" t="s">
        <v>458</v>
      </c>
      <c r="BC332" s="273" t="s">
        <v>3479</v>
      </c>
      <c r="BD332" s="273"/>
      <c r="BE332" s="273" t="s">
        <v>3479</v>
      </c>
      <c r="BF332" s="273" t="s">
        <v>458</v>
      </c>
      <c r="BG332" s="273"/>
      <c r="BH332" s="273" t="s">
        <v>458</v>
      </c>
      <c r="BI332" s="273" t="s">
        <v>800</v>
      </c>
      <c r="BJ332" s="273" t="s">
        <v>800</v>
      </c>
      <c r="BK332" s="273" t="s">
        <v>801</v>
      </c>
      <c r="BL332" s="273" t="s">
        <v>802</v>
      </c>
      <c r="BM332" s="273" t="s">
        <v>3487</v>
      </c>
      <c r="BN332" s="273"/>
      <c r="BO332" s="273" t="s">
        <v>809</v>
      </c>
      <c r="BP332" s="273" t="s">
        <v>458</v>
      </c>
      <c r="BQ332" s="273"/>
    </row>
    <row r="333" spans="1:69" ht="18" customHeight="1">
      <c r="A333" s="273" t="s">
        <v>3232</v>
      </c>
      <c r="B333" s="273" t="s">
        <v>3495</v>
      </c>
      <c r="C333" s="273" t="s">
        <v>3496</v>
      </c>
      <c r="D333" s="273" t="s">
        <v>3497</v>
      </c>
      <c r="E333" s="273" t="s">
        <v>3498</v>
      </c>
      <c r="F333" s="273" t="s">
        <v>1801</v>
      </c>
      <c r="G333" s="273" t="s">
        <v>1506</v>
      </c>
      <c r="H333" s="273" t="s">
        <v>786</v>
      </c>
      <c r="I333" s="274">
        <v>4.2</v>
      </c>
      <c r="J333" s="273" t="s">
        <v>599</v>
      </c>
      <c r="K333" s="273" t="s">
        <v>3499</v>
      </c>
      <c r="L333" s="274">
        <v>2.87</v>
      </c>
      <c r="M333" s="273" t="s">
        <v>1851</v>
      </c>
      <c r="N333" s="273" t="s">
        <v>788</v>
      </c>
      <c r="O333" s="273"/>
      <c r="P333" s="273"/>
      <c r="Q333" s="273"/>
      <c r="R333" s="273" t="s">
        <v>789</v>
      </c>
      <c r="S333" s="273" t="s">
        <v>1487</v>
      </c>
      <c r="T333" s="273"/>
      <c r="U333" s="273" t="s">
        <v>791</v>
      </c>
      <c r="V333" s="274">
        <v>100</v>
      </c>
      <c r="W333" s="273"/>
      <c r="X333" s="273" t="s">
        <v>1463</v>
      </c>
      <c r="Y333" s="273" t="s">
        <v>1464</v>
      </c>
      <c r="Z333" s="273"/>
      <c r="AA333" s="273"/>
      <c r="AB333" s="273"/>
      <c r="AC333" s="273"/>
      <c r="AD333" s="273"/>
      <c r="AE333" s="273"/>
      <c r="AF333" s="273" t="s">
        <v>794</v>
      </c>
      <c r="AG333" s="273" t="s">
        <v>1856</v>
      </c>
      <c r="AH333" s="273" t="s">
        <v>786</v>
      </c>
      <c r="AI333" s="273"/>
      <c r="AJ333" s="273"/>
      <c r="AK333" s="273" t="s">
        <v>810</v>
      </c>
      <c r="AL333" s="273" t="s">
        <v>1857</v>
      </c>
      <c r="AM333" s="273" t="s">
        <v>797</v>
      </c>
      <c r="AN333" s="273" t="s">
        <v>42</v>
      </c>
      <c r="AO333" s="273"/>
      <c r="AP333" s="273"/>
      <c r="AQ333" s="273"/>
      <c r="AR333" s="273"/>
      <c r="AS333" s="273" t="s">
        <v>3238</v>
      </c>
      <c r="AT333" s="274">
        <v>1000000</v>
      </c>
      <c r="AU333" s="274">
        <v>4.2</v>
      </c>
      <c r="AV333" s="273" t="s">
        <v>3500</v>
      </c>
      <c r="AW333" s="273"/>
      <c r="AX333" s="274">
        <v>2.87</v>
      </c>
      <c r="AY333" s="273"/>
      <c r="AZ333" s="273" t="s">
        <v>1905</v>
      </c>
      <c r="BA333" s="273" t="s">
        <v>3240</v>
      </c>
      <c r="BB333" s="273"/>
      <c r="BC333" s="273" t="s">
        <v>3500</v>
      </c>
      <c r="BD333" s="273"/>
      <c r="BE333" s="273" t="s">
        <v>3500</v>
      </c>
      <c r="BF333" s="273"/>
      <c r="BG333" s="273"/>
      <c r="BH333" s="273" t="s">
        <v>458</v>
      </c>
      <c r="BI333" s="273" t="s">
        <v>800</v>
      </c>
      <c r="BJ333" s="273" t="s">
        <v>800</v>
      </c>
      <c r="BK333" s="273" t="s">
        <v>801</v>
      </c>
      <c r="BL333" s="273" t="s">
        <v>802</v>
      </c>
      <c r="BM333" s="273" t="s">
        <v>803</v>
      </c>
      <c r="BN333" s="273"/>
      <c r="BO333" s="273" t="s">
        <v>1865</v>
      </c>
      <c r="BP333" s="273"/>
      <c r="BQ333" s="273"/>
    </row>
    <row r="334" spans="1:69" ht="18" customHeight="1">
      <c r="A334" s="273" t="s">
        <v>3282</v>
      </c>
      <c r="B334" s="273" t="s">
        <v>3501</v>
      </c>
      <c r="C334" s="273" t="s">
        <v>3502</v>
      </c>
      <c r="D334" s="273" t="s">
        <v>3503</v>
      </c>
      <c r="E334" s="273" t="s">
        <v>3504</v>
      </c>
      <c r="F334" s="273" t="s">
        <v>3287</v>
      </c>
      <c r="G334" s="273" t="s">
        <v>1506</v>
      </c>
      <c r="H334" s="273" t="s">
        <v>786</v>
      </c>
      <c r="I334" s="274">
        <v>20</v>
      </c>
      <c r="J334" s="273" t="s">
        <v>599</v>
      </c>
      <c r="K334" s="273" t="s">
        <v>3207</v>
      </c>
      <c r="L334" s="274">
        <v>2.2000000000000002</v>
      </c>
      <c r="M334" s="273" t="s">
        <v>2750</v>
      </c>
      <c r="N334" s="273" t="s">
        <v>812</v>
      </c>
      <c r="O334" s="273" t="s">
        <v>3505</v>
      </c>
      <c r="P334" s="273" t="s">
        <v>3506</v>
      </c>
      <c r="Q334" s="274">
        <v>20</v>
      </c>
      <c r="R334" s="273" t="s">
        <v>789</v>
      </c>
      <c r="S334" s="273" t="s">
        <v>1487</v>
      </c>
      <c r="T334" s="273"/>
      <c r="U334" s="273" t="s">
        <v>791</v>
      </c>
      <c r="V334" s="274">
        <v>100</v>
      </c>
      <c r="W334" s="273"/>
      <c r="X334" s="273" t="s">
        <v>792</v>
      </c>
      <c r="Y334" s="273" t="s">
        <v>1792</v>
      </c>
      <c r="Z334" s="273"/>
      <c r="AA334" s="273"/>
      <c r="AB334" s="273"/>
      <c r="AC334" s="273"/>
      <c r="AD334" s="273"/>
      <c r="AE334" s="273" t="s">
        <v>3507</v>
      </c>
      <c r="AF334" s="273" t="s">
        <v>794</v>
      </c>
      <c r="AG334" s="273" t="s">
        <v>1734</v>
      </c>
      <c r="AH334" s="273" t="s">
        <v>786</v>
      </c>
      <c r="AI334" s="273"/>
      <c r="AJ334" s="273"/>
      <c r="AK334" s="273" t="s">
        <v>810</v>
      </c>
      <c r="AL334" s="273" t="s">
        <v>2751</v>
      </c>
      <c r="AM334" s="273" t="s">
        <v>1834</v>
      </c>
      <c r="AN334" s="273" t="s">
        <v>42</v>
      </c>
      <c r="AO334" s="273"/>
      <c r="AP334" s="273"/>
      <c r="AQ334" s="273"/>
      <c r="AR334" s="273" t="s">
        <v>3508</v>
      </c>
      <c r="AS334" s="273" t="s">
        <v>669</v>
      </c>
      <c r="AT334" s="274">
        <v>10000</v>
      </c>
      <c r="AU334" s="274">
        <v>20</v>
      </c>
      <c r="AV334" s="273" t="s">
        <v>3509</v>
      </c>
      <c r="AW334" s="273"/>
      <c r="AX334" s="274">
        <v>2.2000000000000002</v>
      </c>
      <c r="AY334" s="273"/>
      <c r="AZ334" s="273" t="s">
        <v>2706</v>
      </c>
      <c r="BA334" s="273" t="s">
        <v>3292</v>
      </c>
      <c r="BB334" s="273"/>
      <c r="BC334" s="273" t="s">
        <v>3509</v>
      </c>
      <c r="BD334" s="273" t="s">
        <v>3506</v>
      </c>
      <c r="BE334" s="273" t="s">
        <v>3509</v>
      </c>
      <c r="BF334" s="273"/>
      <c r="BG334" s="273" t="s">
        <v>3510</v>
      </c>
      <c r="BH334" s="273" t="s">
        <v>3511</v>
      </c>
      <c r="BI334" s="273" t="s">
        <v>800</v>
      </c>
      <c r="BJ334" s="273" t="s">
        <v>800</v>
      </c>
      <c r="BK334" s="273" t="s">
        <v>801</v>
      </c>
      <c r="BL334" s="273" t="s">
        <v>802</v>
      </c>
      <c r="BM334" s="273" t="s">
        <v>1962</v>
      </c>
      <c r="BN334" s="273"/>
      <c r="BO334" s="273" t="s">
        <v>809</v>
      </c>
      <c r="BP334" s="273"/>
      <c r="BQ334" s="273"/>
    </row>
    <row r="335" spans="1:69" ht="18" customHeight="1">
      <c r="A335" s="273" t="s">
        <v>1600</v>
      </c>
      <c r="B335" s="273" t="s">
        <v>3512</v>
      </c>
      <c r="C335" s="273" t="s">
        <v>3513</v>
      </c>
      <c r="D335" s="273" t="s">
        <v>3503</v>
      </c>
      <c r="E335" s="273" t="s">
        <v>3514</v>
      </c>
      <c r="F335" s="273" t="s">
        <v>1604</v>
      </c>
      <c r="G335" s="273" t="s">
        <v>1506</v>
      </c>
      <c r="H335" s="273" t="s">
        <v>786</v>
      </c>
      <c r="I335" s="274">
        <v>2.7</v>
      </c>
      <c r="J335" s="273" t="s">
        <v>598</v>
      </c>
      <c r="K335" s="273" t="s">
        <v>3207</v>
      </c>
      <c r="L335" s="274">
        <v>2.95</v>
      </c>
      <c r="M335" s="273" t="s">
        <v>2750</v>
      </c>
      <c r="N335" s="273" t="s">
        <v>788</v>
      </c>
      <c r="O335" s="273"/>
      <c r="P335" s="273"/>
      <c r="Q335" s="273"/>
      <c r="R335" s="273"/>
      <c r="S335" s="273" t="s">
        <v>790</v>
      </c>
      <c r="T335" s="273" t="s">
        <v>458</v>
      </c>
      <c r="U335" s="273" t="s">
        <v>791</v>
      </c>
      <c r="V335" s="274">
        <v>100</v>
      </c>
      <c r="W335" s="273"/>
      <c r="X335" s="273" t="s">
        <v>1463</v>
      </c>
      <c r="Y335" s="273"/>
      <c r="Z335" s="273"/>
      <c r="AA335" s="273"/>
      <c r="AB335" s="273"/>
      <c r="AC335" s="273"/>
      <c r="AD335" s="273"/>
      <c r="AE335" s="273" t="s">
        <v>3515</v>
      </c>
      <c r="AF335" s="273" t="s">
        <v>794</v>
      </c>
      <c r="AG335" s="273" t="s">
        <v>795</v>
      </c>
      <c r="AH335" s="273" t="s">
        <v>786</v>
      </c>
      <c r="AI335" s="273"/>
      <c r="AJ335" s="273"/>
      <c r="AK335" s="273" t="s">
        <v>796</v>
      </c>
      <c r="AL335" s="273" t="s">
        <v>2751</v>
      </c>
      <c r="AM335" s="273" t="s">
        <v>1606</v>
      </c>
      <c r="AN335" s="273" t="s">
        <v>42</v>
      </c>
      <c r="AO335" s="273"/>
      <c r="AP335" s="273"/>
      <c r="AQ335" s="273"/>
      <c r="AR335" s="273"/>
      <c r="AS335" s="273" t="s">
        <v>1607</v>
      </c>
      <c r="AT335" s="274">
        <v>1000000</v>
      </c>
      <c r="AU335" s="274">
        <v>2.7</v>
      </c>
      <c r="AV335" s="273" t="s">
        <v>3509</v>
      </c>
      <c r="AW335" s="273"/>
      <c r="AX335" s="274">
        <v>2.95</v>
      </c>
      <c r="AY335" s="273" t="s">
        <v>458</v>
      </c>
      <c r="AZ335" s="273" t="s">
        <v>1829</v>
      </c>
      <c r="BA335" s="273" t="s">
        <v>1608</v>
      </c>
      <c r="BB335" s="273" t="s">
        <v>1600</v>
      </c>
      <c r="BC335" s="273" t="s">
        <v>3509</v>
      </c>
      <c r="BD335" s="273"/>
      <c r="BE335" s="273" t="s">
        <v>3509</v>
      </c>
      <c r="BF335" s="273" t="s">
        <v>458</v>
      </c>
      <c r="BG335" s="273" t="s">
        <v>3515</v>
      </c>
      <c r="BH335" s="273" t="s">
        <v>3516</v>
      </c>
      <c r="BI335" s="273" t="s">
        <v>800</v>
      </c>
      <c r="BJ335" s="273" t="s">
        <v>800</v>
      </c>
      <c r="BK335" s="273" t="s">
        <v>801</v>
      </c>
      <c r="BL335" s="273" t="s">
        <v>802</v>
      </c>
      <c r="BM335" s="273" t="s">
        <v>803</v>
      </c>
      <c r="BN335" s="273"/>
      <c r="BO335" s="273" t="s">
        <v>1865</v>
      </c>
      <c r="BP335" s="273" t="s">
        <v>458</v>
      </c>
      <c r="BQ335" s="273"/>
    </row>
    <row r="336" spans="1:69" ht="18" customHeight="1">
      <c r="A336" s="273" t="s">
        <v>2114</v>
      </c>
      <c r="B336" s="273" t="s">
        <v>3517</v>
      </c>
      <c r="C336" s="273" t="s">
        <v>3518</v>
      </c>
      <c r="D336" s="273" t="s">
        <v>3519</v>
      </c>
      <c r="E336" s="273" t="s">
        <v>3520</v>
      </c>
      <c r="F336" s="273" t="s">
        <v>786</v>
      </c>
      <c r="G336" s="273" t="s">
        <v>786</v>
      </c>
      <c r="H336" s="273" t="s">
        <v>786</v>
      </c>
      <c r="I336" s="274">
        <v>1.5</v>
      </c>
      <c r="J336" s="273" t="s">
        <v>804</v>
      </c>
      <c r="K336" s="273" t="s">
        <v>3207</v>
      </c>
      <c r="L336" s="274">
        <v>4.0999999999999996</v>
      </c>
      <c r="M336" s="273" t="s">
        <v>3521</v>
      </c>
      <c r="N336" s="273" t="s">
        <v>788</v>
      </c>
      <c r="O336" s="273"/>
      <c r="P336" s="273"/>
      <c r="Q336" s="273"/>
      <c r="R336" s="273" t="s">
        <v>789</v>
      </c>
      <c r="S336" s="273" t="s">
        <v>790</v>
      </c>
      <c r="T336" s="273" t="s">
        <v>458</v>
      </c>
      <c r="U336" s="273" t="s">
        <v>791</v>
      </c>
      <c r="V336" s="274">
        <v>100</v>
      </c>
      <c r="W336" s="273"/>
      <c r="X336" s="273" t="s">
        <v>1463</v>
      </c>
      <c r="Y336" s="273" t="s">
        <v>1464</v>
      </c>
      <c r="Z336" s="273"/>
      <c r="AA336" s="273"/>
      <c r="AB336" s="273"/>
      <c r="AC336" s="273"/>
      <c r="AD336" s="273"/>
      <c r="AE336" s="273" t="s">
        <v>3522</v>
      </c>
      <c r="AF336" s="273" t="s">
        <v>794</v>
      </c>
      <c r="AG336" s="273" t="s">
        <v>1986</v>
      </c>
      <c r="AH336" s="273" t="s">
        <v>786</v>
      </c>
      <c r="AI336" s="273"/>
      <c r="AJ336" s="273"/>
      <c r="AK336" s="273" t="s">
        <v>1987</v>
      </c>
      <c r="AL336" s="273" t="s">
        <v>3523</v>
      </c>
      <c r="AM336" s="273" t="s">
        <v>1529</v>
      </c>
      <c r="AN336" s="273" t="s">
        <v>43</v>
      </c>
      <c r="AO336" s="273"/>
      <c r="AP336" s="273"/>
      <c r="AQ336" s="273"/>
      <c r="AR336" s="273"/>
      <c r="AS336" s="273" t="s">
        <v>2120</v>
      </c>
      <c r="AT336" s="274">
        <v>1000000</v>
      </c>
      <c r="AU336" s="274">
        <v>1.5</v>
      </c>
      <c r="AV336" s="273" t="s">
        <v>3524</v>
      </c>
      <c r="AW336" s="273"/>
      <c r="AX336" s="274">
        <v>4.0999999999999996</v>
      </c>
      <c r="AY336" s="273" t="s">
        <v>458</v>
      </c>
      <c r="AZ336" s="273" t="s">
        <v>2793</v>
      </c>
      <c r="BA336" s="273" t="s">
        <v>2122</v>
      </c>
      <c r="BB336" s="273" t="s">
        <v>2114</v>
      </c>
      <c r="BC336" s="273" t="s">
        <v>3524</v>
      </c>
      <c r="BD336" s="273"/>
      <c r="BE336" s="273" t="s">
        <v>3524</v>
      </c>
      <c r="BF336" s="273" t="s">
        <v>458</v>
      </c>
      <c r="BG336" s="273" t="s">
        <v>458</v>
      </c>
      <c r="BH336" s="273" t="s">
        <v>3522</v>
      </c>
      <c r="BI336" s="273" t="s">
        <v>800</v>
      </c>
      <c r="BJ336" s="273" t="s">
        <v>800</v>
      </c>
      <c r="BK336" s="273" t="s">
        <v>801</v>
      </c>
      <c r="BL336" s="273" t="s">
        <v>802</v>
      </c>
      <c r="BM336" s="273" t="s">
        <v>803</v>
      </c>
      <c r="BN336" s="273"/>
      <c r="BO336" s="273" t="s">
        <v>809</v>
      </c>
      <c r="BP336" s="273" t="s">
        <v>458</v>
      </c>
      <c r="BQ336" s="273"/>
    </row>
    <row r="337" spans="1:69" ht="18" customHeight="1">
      <c r="A337" s="273" t="s">
        <v>3232</v>
      </c>
      <c r="B337" s="273" t="s">
        <v>3525</v>
      </c>
      <c r="C337" s="273" t="s">
        <v>3526</v>
      </c>
      <c r="D337" s="273" t="s">
        <v>3527</v>
      </c>
      <c r="E337" s="273" t="s">
        <v>3528</v>
      </c>
      <c r="F337" s="273" t="s">
        <v>1801</v>
      </c>
      <c r="G337" s="273" t="s">
        <v>1506</v>
      </c>
      <c r="H337" s="273" t="s">
        <v>2703</v>
      </c>
      <c r="I337" s="274">
        <v>2.5</v>
      </c>
      <c r="J337" s="273" t="s">
        <v>599</v>
      </c>
      <c r="K337" s="273" t="s">
        <v>3207</v>
      </c>
      <c r="L337" s="274">
        <v>2.85</v>
      </c>
      <c r="M337" s="273" t="s">
        <v>3521</v>
      </c>
      <c r="N337" s="273" t="s">
        <v>936</v>
      </c>
      <c r="O337" s="273"/>
      <c r="P337" s="273"/>
      <c r="Q337" s="273"/>
      <c r="R337" s="273" t="s">
        <v>789</v>
      </c>
      <c r="S337" s="273" t="s">
        <v>1487</v>
      </c>
      <c r="T337" s="273"/>
      <c r="U337" s="273" t="s">
        <v>791</v>
      </c>
      <c r="V337" s="274">
        <v>100</v>
      </c>
      <c r="W337" s="273"/>
      <c r="X337" s="273" t="s">
        <v>1463</v>
      </c>
      <c r="Y337" s="273" t="s">
        <v>1464</v>
      </c>
      <c r="Z337" s="273"/>
      <c r="AA337" s="273"/>
      <c r="AB337" s="273"/>
      <c r="AC337" s="273"/>
      <c r="AD337" s="273"/>
      <c r="AE337" s="273"/>
      <c r="AF337" s="273" t="s">
        <v>794</v>
      </c>
      <c r="AG337" s="273" t="s">
        <v>1856</v>
      </c>
      <c r="AH337" s="273" t="s">
        <v>2703</v>
      </c>
      <c r="AI337" s="273"/>
      <c r="AJ337" s="273"/>
      <c r="AK337" s="273" t="s">
        <v>810</v>
      </c>
      <c r="AL337" s="273" t="s">
        <v>3523</v>
      </c>
      <c r="AM337" s="273" t="s">
        <v>797</v>
      </c>
      <c r="AN337" s="273" t="s">
        <v>42</v>
      </c>
      <c r="AO337" s="273"/>
      <c r="AP337" s="273"/>
      <c r="AQ337" s="273"/>
      <c r="AR337" s="273"/>
      <c r="AS337" s="273" t="s">
        <v>3238</v>
      </c>
      <c r="AT337" s="274">
        <v>1000000</v>
      </c>
      <c r="AU337" s="274">
        <v>2.5</v>
      </c>
      <c r="AV337" s="273" t="s">
        <v>3524</v>
      </c>
      <c r="AW337" s="273"/>
      <c r="AX337" s="274">
        <v>2.85</v>
      </c>
      <c r="AY337" s="273"/>
      <c r="AZ337" s="273" t="s">
        <v>1912</v>
      </c>
      <c r="BA337" s="273" t="s">
        <v>3240</v>
      </c>
      <c r="BB337" s="273"/>
      <c r="BC337" s="273" t="s">
        <v>3524</v>
      </c>
      <c r="BD337" s="273"/>
      <c r="BE337" s="273" t="s">
        <v>3524</v>
      </c>
      <c r="BF337" s="273"/>
      <c r="BG337" s="273"/>
      <c r="BH337" s="273" t="s">
        <v>458</v>
      </c>
      <c r="BI337" s="273" t="s">
        <v>800</v>
      </c>
      <c r="BJ337" s="273" t="s">
        <v>800</v>
      </c>
      <c r="BK337" s="273" t="s">
        <v>801</v>
      </c>
      <c r="BL337" s="273" t="s">
        <v>802</v>
      </c>
      <c r="BM337" s="273" t="s">
        <v>803</v>
      </c>
      <c r="BN337" s="273"/>
      <c r="BO337" s="273" t="s">
        <v>1865</v>
      </c>
      <c r="BP337" s="273"/>
      <c r="BQ337" s="273"/>
    </row>
    <row r="338" spans="1:69" ht="18" customHeight="1">
      <c r="A338" s="273" t="s">
        <v>3529</v>
      </c>
      <c r="B338" s="273" t="s">
        <v>3530</v>
      </c>
      <c r="C338" s="273" t="s">
        <v>3531</v>
      </c>
      <c r="D338" s="273" t="s">
        <v>3532</v>
      </c>
      <c r="E338" s="273" t="s">
        <v>3533</v>
      </c>
      <c r="F338" s="273" t="s">
        <v>786</v>
      </c>
      <c r="G338" s="273" t="s">
        <v>786</v>
      </c>
      <c r="H338" s="273" t="s">
        <v>786</v>
      </c>
      <c r="I338" s="274">
        <v>2</v>
      </c>
      <c r="J338" s="273" t="s">
        <v>804</v>
      </c>
      <c r="K338" s="273" t="s">
        <v>3207</v>
      </c>
      <c r="L338" s="274">
        <v>5</v>
      </c>
      <c r="M338" s="273" t="s">
        <v>3534</v>
      </c>
      <c r="N338" s="273" t="s">
        <v>788</v>
      </c>
      <c r="O338" s="273"/>
      <c r="P338" s="273"/>
      <c r="Q338" s="273"/>
      <c r="R338" s="273"/>
      <c r="S338" s="273" t="s">
        <v>790</v>
      </c>
      <c r="T338" s="273" t="s">
        <v>458</v>
      </c>
      <c r="U338" s="273" t="s">
        <v>791</v>
      </c>
      <c r="V338" s="274">
        <v>100</v>
      </c>
      <c r="W338" s="273"/>
      <c r="X338" s="273" t="s">
        <v>1463</v>
      </c>
      <c r="Y338" s="273" t="s">
        <v>1464</v>
      </c>
      <c r="Z338" s="273"/>
      <c r="AA338" s="273"/>
      <c r="AB338" s="273"/>
      <c r="AC338" s="273"/>
      <c r="AD338" s="273"/>
      <c r="AE338" s="273" t="s">
        <v>458</v>
      </c>
      <c r="AF338" s="273" t="s">
        <v>794</v>
      </c>
      <c r="AG338" s="273" t="s">
        <v>3535</v>
      </c>
      <c r="AH338" s="273" t="s">
        <v>786</v>
      </c>
      <c r="AI338" s="273"/>
      <c r="AJ338" s="273"/>
      <c r="AK338" s="273" t="s">
        <v>810</v>
      </c>
      <c r="AL338" s="273" t="s">
        <v>3536</v>
      </c>
      <c r="AM338" s="273" t="s">
        <v>1529</v>
      </c>
      <c r="AN338" s="273" t="s">
        <v>43</v>
      </c>
      <c r="AO338" s="273"/>
      <c r="AP338" s="273"/>
      <c r="AQ338" s="273"/>
      <c r="AR338" s="273"/>
      <c r="AS338" s="273" t="s">
        <v>3537</v>
      </c>
      <c r="AT338" s="274">
        <v>1000000</v>
      </c>
      <c r="AU338" s="274">
        <v>2</v>
      </c>
      <c r="AV338" s="273" t="s">
        <v>3538</v>
      </c>
      <c r="AW338" s="273"/>
      <c r="AX338" s="274">
        <v>5</v>
      </c>
      <c r="AY338" s="273" t="s">
        <v>458</v>
      </c>
      <c r="AZ338" s="273" t="s">
        <v>3308</v>
      </c>
      <c r="BA338" s="273" t="s">
        <v>3539</v>
      </c>
      <c r="BB338" s="273" t="s">
        <v>3529</v>
      </c>
      <c r="BC338" s="273" t="s">
        <v>3538</v>
      </c>
      <c r="BD338" s="273"/>
      <c r="BE338" s="273" t="s">
        <v>3538</v>
      </c>
      <c r="BF338" s="273" t="s">
        <v>458</v>
      </c>
      <c r="BG338" s="273" t="s">
        <v>458</v>
      </c>
      <c r="BH338" s="273" t="s">
        <v>458</v>
      </c>
      <c r="BI338" s="273" t="s">
        <v>800</v>
      </c>
      <c r="BJ338" s="273" t="s">
        <v>800</v>
      </c>
      <c r="BK338" s="273" t="s">
        <v>801</v>
      </c>
      <c r="BL338" s="273" t="s">
        <v>802</v>
      </c>
      <c r="BM338" s="273" t="s">
        <v>803</v>
      </c>
      <c r="BN338" s="273"/>
      <c r="BO338" s="273" t="s">
        <v>1517</v>
      </c>
      <c r="BP338" s="273" t="s">
        <v>458</v>
      </c>
      <c r="BQ338" s="273"/>
    </row>
    <row r="339" spans="1:69" ht="18" customHeight="1">
      <c r="A339" s="273" t="s">
        <v>3540</v>
      </c>
      <c r="B339" s="273" t="s">
        <v>3541</v>
      </c>
      <c r="C339" s="273" t="s">
        <v>3542</v>
      </c>
      <c r="D339" s="273" t="s">
        <v>3543</v>
      </c>
      <c r="E339" s="273" t="s">
        <v>3544</v>
      </c>
      <c r="F339" s="273" t="s">
        <v>3545</v>
      </c>
      <c r="G339" s="273" t="s">
        <v>1506</v>
      </c>
      <c r="H339" s="273" t="s">
        <v>859</v>
      </c>
      <c r="I339" s="274">
        <v>4</v>
      </c>
      <c r="J339" s="273" t="s">
        <v>804</v>
      </c>
      <c r="K339" s="273" t="s">
        <v>3207</v>
      </c>
      <c r="L339" s="274">
        <v>3.81</v>
      </c>
      <c r="M339" s="273" t="s">
        <v>3546</v>
      </c>
      <c r="N339" s="273" t="s">
        <v>788</v>
      </c>
      <c r="O339" s="273"/>
      <c r="P339" s="273"/>
      <c r="Q339" s="273"/>
      <c r="R339" s="273" t="s">
        <v>789</v>
      </c>
      <c r="S339" s="273" t="s">
        <v>790</v>
      </c>
      <c r="T339" s="273" t="s">
        <v>458</v>
      </c>
      <c r="U339" s="273" t="s">
        <v>791</v>
      </c>
      <c r="V339" s="274">
        <v>100</v>
      </c>
      <c r="W339" s="273"/>
      <c r="X339" s="273" t="s">
        <v>1463</v>
      </c>
      <c r="Y339" s="273" t="s">
        <v>1464</v>
      </c>
      <c r="Z339" s="273"/>
      <c r="AA339" s="273"/>
      <c r="AB339" s="273"/>
      <c r="AC339" s="273"/>
      <c r="AD339" s="273"/>
      <c r="AE339" s="273" t="s">
        <v>458</v>
      </c>
      <c r="AF339" s="273" t="s">
        <v>794</v>
      </c>
      <c r="AG339" s="273" t="s">
        <v>2557</v>
      </c>
      <c r="AH339" s="273" t="s">
        <v>859</v>
      </c>
      <c r="AI339" s="273"/>
      <c r="AJ339" s="273"/>
      <c r="AK339" s="273" t="s">
        <v>810</v>
      </c>
      <c r="AL339" s="273" t="s">
        <v>3547</v>
      </c>
      <c r="AM339" s="273" t="s">
        <v>1529</v>
      </c>
      <c r="AN339" s="273" t="s">
        <v>42</v>
      </c>
      <c r="AO339" s="273"/>
      <c r="AP339" s="273"/>
      <c r="AQ339" s="273"/>
      <c r="AR339" s="273"/>
      <c r="AS339" s="273" t="s">
        <v>3548</v>
      </c>
      <c r="AT339" s="274">
        <v>1000000</v>
      </c>
      <c r="AU339" s="274">
        <v>4</v>
      </c>
      <c r="AV339" s="273" t="s">
        <v>3549</v>
      </c>
      <c r="AW339" s="273"/>
      <c r="AX339" s="274">
        <v>3.81</v>
      </c>
      <c r="AY339" s="273" t="s">
        <v>458</v>
      </c>
      <c r="AZ339" s="273" t="s">
        <v>3285</v>
      </c>
      <c r="BA339" s="273" t="s">
        <v>3550</v>
      </c>
      <c r="BB339" s="273" t="s">
        <v>3540</v>
      </c>
      <c r="BC339" s="273" t="s">
        <v>3549</v>
      </c>
      <c r="BD339" s="273"/>
      <c r="BE339" s="273" t="s">
        <v>3549</v>
      </c>
      <c r="BF339" s="273" t="s">
        <v>458</v>
      </c>
      <c r="BG339" s="273" t="s">
        <v>458</v>
      </c>
      <c r="BH339" s="273" t="s">
        <v>458</v>
      </c>
      <c r="BI339" s="273" t="s">
        <v>800</v>
      </c>
      <c r="BJ339" s="273" t="s">
        <v>800</v>
      </c>
      <c r="BK339" s="273" t="s">
        <v>801</v>
      </c>
      <c r="BL339" s="273" t="s">
        <v>802</v>
      </c>
      <c r="BM339" s="273" t="s">
        <v>803</v>
      </c>
      <c r="BN339" s="273"/>
      <c r="BO339" s="273" t="s">
        <v>1517</v>
      </c>
      <c r="BP339" s="273" t="s">
        <v>458</v>
      </c>
      <c r="BQ339" s="273"/>
    </row>
    <row r="340" spans="1:69" ht="18" customHeight="1">
      <c r="A340" s="273" t="s">
        <v>1797</v>
      </c>
      <c r="B340" s="273" t="s">
        <v>3551</v>
      </c>
      <c r="C340" s="273" t="s">
        <v>3552</v>
      </c>
      <c r="D340" s="273" t="s">
        <v>3553</v>
      </c>
      <c r="E340" s="273" t="s">
        <v>3554</v>
      </c>
      <c r="F340" s="273" t="s">
        <v>1801</v>
      </c>
      <c r="G340" s="273" t="s">
        <v>1506</v>
      </c>
      <c r="H340" s="273" t="s">
        <v>786</v>
      </c>
      <c r="I340" s="274">
        <v>2</v>
      </c>
      <c r="J340" s="273" t="s">
        <v>804</v>
      </c>
      <c r="K340" s="273" t="s">
        <v>3280</v>
      </c>
      <c r="L340" s="274">
        <v>3.27</v>
      </c>
      <c r="M340" s="273" t="s">
        <v>1999</v>
      </c>
      <c r="N340" s="273" t="s">
        <v>788</v>
      </c>
      <c r="O340" s="273"/>
      <c r="P340" s="273"/>
      <c r="Q340" s="273"/>
      <c r="R340" s="273"/>
      <c r="S340" s="273" t="s">
        <v>1487</v>
      </c>
      <c r="T340" s="273"/>
      <c r="U340" s="273" t="s">
        <v>791</v>
      </c>
      <c r="V340" s="273"/>
      <c r="W340" s="273"/>
      <c r="X340" s="273" t="s">
        <v>1463</v>
      </c>
      <c r="Y340" s="273" t="s">
        <v>1464</v>
      </c>
      <c r="Z340" s="273"/>
      <c r="AA340" s="273"/>
      <c r="AB340" s="273"/>
      <c r="AC340" s="273"/>
      <c r="AD340" s="273"/>
      <c r="AE340" s="273"/>
      <c r="AF340" s="273" t="s">
        <v>794</v>
      </c>
      <c r="AG340" s="273" t="s">
        <v>795</v>
      </c>
      <c r="AH340" s="273" t="s">
        <v>786</v>
      </c>
      <c r="AI340" s="273"/>
      <c r="AJ340" s="273"/>
      <c r="AK340" s="273" t="s">
        <v>796</v>
      </c>
      <c r="AL340" s="273" t="s">
        <v>2000</v>
      </c>
      <c r="AM340" s="273" t="s">
        <v>1529</v>
      </c>
      <c r="AN340" s="273" t="s">
        <v>42</v>
      </c>
      <c r="AO340" s="273"/>
      <c r="AP340" s="273"/>
      <c r="AQ340" s="273"/>
      <c r="AR340" s="273"/>
      <c r="AS340" s="273" t="s">
        <v>1806</v>
      </c>
      <c r="AT340" s="274">
        <v>1000000</v>
      </c>
      <c r="AU340" s="274">
        <v>2</v>
      </c>
      <c r="AV340" s="273" t="s">
        <v>3532</v>
      </c>
      <c r="AW340" s="273"/>
      <c r="AX340" s="274">
        <v>3.27</v>
      </c>
      <c r="AY340" s="273"/>
      <c r="AZ340" s="273" t="s">
        <v>1952</v>
      </c>
      <c r="BA340" s="273" t="s">
        <v>1807</v>
      </c>
      <c r="BB340" s="273"/>
      <c r="BC340" s="273" t="s">
        <v>3532</v>
      </c>
      <c r="BD340" s="273"/>
      <c r="BE340" s="273" t="s">
        <v>3532</v>
      </c>
      <c r="BF340" s="273"/>
      <c r="BG340" s="273"/>
      <c r="BH340" s="273" t="s">
        <v>458</v>
      </c>
      <c r="BI340" s="273" t="s">
        <v>800</v>
      </c>
      <c r="BJ340" s="273" t="s">
        <v>800</v>
      </c>
      <c r="BK340" s="273" t="s">
        <v>801</v>
      </c>
      <c r="BL340" s="273" t="s">
        <v>802</v>
      </c>
      <c r="BM340" s="273" t="s">
        <v>1962</v>
      </c>
      <c r="BN340" s="273"/>
      <c r="BO340" s="273" t="s">
        <v>1865</v>
      </c>
      <c r="BP340" s="273"/>
      <c r="BQ340" s="273"/>
    </row>
    <row r="341" spans="1:69" ht="18" customHeight="1">
      <c r="A341" s="273" t="s">
        <v>1797</v>
      </c>
      <c r="B341" s="273" t="s">
        <v>3555</v>
      </c>
      <c r="C341" s="273" t="s">
        <v>3556</v>
      </c>
      <c r="D341" s="273" t="s">
        <v>3557</v>
      </c>
      <c r="E341" s="273" t="s">
        <v>3558</v>
      </c>
      <c r="F341" s="273" t="s">
        <v>1801</v>
      </c>
      <c r="G341" s="273" t="s">
        <v>1506</v>
      </c>
      <c r="H341" s="273" t="s">
        <v>786</v>
      </c>
      <c r="I341" s="274">
        <v>2.7</v>
      </c>
      <c r="J341" s="273" t="s">
        <v>804</v>
      </c>
      <c r="K341" s="273" t="s">
        <v>3207</v>
      </c>
      <c r="L341" s="274">
        <v>3.34</v>
      </c>
      <c r="M341" s="273" t="s">
        <v>2007</v>
      </c>
      <c r="N341" s="273" t="s">
        <v>788</v>
      </c>
      <c r="O341" s="273"/>
      <c r="P341" s="273"/>
      <c r="Q341" s="273"/>
      <c r="R341" s="273" t="s">
        <v>789</v>
      </c>
      <c r="S341" s="273" t="s">
        <v>1487</v>
      </c>
      <c r="T341" s="273"/>
      <c r="U341" s="273" t="s">
        <v>791</v>
      </c>
      <c r="V341" s="274">
        <v>100</v>
      </c>
      <c r="W341" s="273"/>
      <c r="X341" s="273" t="s">
        <v>1463</v>
      </c>
      <c r="Y341" s="273" t="s">
        <v>1464</v>
      </c>
      <c r="Z341" s="273"/>
      <c r="AA341" s="273"/>
      <c r="AB341" s="273"/>
      <c r="AC341" s="273"/>
      <c r="AD341" s="273"/>
      <c r="AE341" s="273"/>
      <c r="AF341" s="273" t="s">
        <v>794</v>
      </c>
      <c r="AG341" s="273" t="s">
        <v>795</v>
      </c>
      <c r="AH341" s="273" t="s">
        <v>786</v>
      </c>
      <c r="AI341" s="273"/>
      <c r="AJ341" s="273"/>
      <c r="AK341" s="273" t="s">
        <v>796</v>
      </c>
      <c r="AL341" s="273" t="s">
        <v>2008</v>
      </c>
      <c r="AM341" s="273" t="s">
        <v>1529</v>
      </c>
      <c r="AN341" s="273" t="s">
        <v>42</v>
      </c>
      <c r="AO341" s="273"/>
      <c r="AP341" s="273"/>
      <c r="AQ341" s="273"/>
      <c r="AR341" s="273"/>
      <c r="AS341" s="273" t="s">
        <v>1806</v>
      </c>
      <c r="AT341" s="274">
        <v>1000000</v>
      </c>
      <c r="AU341" s="274">
        <v>2.7</v>
      </c>
      <c r="AV341" s="273" t="s">
        <v>3559</v>
      </c>
      <c r="AW341" s="273"/>
      <c r="AX341" s="274">
        <v>3.34</v>
      </c>
      <c r="AY341" s="273"/>
      <c r="AZ341" s="273" t="s">
        <v>3560</v>
      </c>
      <c r="BA341" s="273" t="s">
        <v>1807</v>
      </c>
      <c r="BB341" s="273"/>
      <c r="BC341" s="273" t="s">
        <v>3559</v>
      </c>
      <c r="BD341" s="273"/>
      <c r="BE341" s="273" t="s">
        <v>3559</v>
      </c>
      <c r="BF341" s="273"/>
      <c r="BG341" s="273"/>
      <c r="BH341" s="273" t="s">
        <v>458</v>
      </c>
      <c r="BI341" s="273" t="s">
        <v>800</v>
      </c>
      <c r="BJ341" s="273" t="s">
        <v>800</v>
      </c>
      <c r="BK341" s="273" t="s">
        <v>801</v>
      </c>
      <c r="BL341" s="273" t="s">
        <v>802</v>
      </c>
      <c r="BM341" s="273" t="s">
        <v>1962</v>
      </c>
      <c r="BN341" s="273"/>
      <c r="BO341" s="273" t="s">
        <v>1865</v>
      </c>
      <c r="BP341" s="273"/>
      <c r="BQ341" s="273"/>
    </row>
    <row r="342" spans="1:69" ht="18" customHeight="1">
      <c r="A342" s="273" t="s">
        <v>3561</v>
      </c>
      <c r="B342" s="273" t="s">
        <v>3562</v>
      </c>
      <c r="C342" s="273" t="s">
        <v>3563</v>
      </c>
      <c r="D342" s="273" t="s">
        <v>3564</v>
      </c>
      <c r="E342" s="273" t="s">
        <v>3565</v>
      </c>
      <c r="F342" s="273" t="s">
        <v>3287</v>
      </c>
      <c r="G342" s="273" t="s">
        <v>1506</v>
      </c>
      <c r="H342" s="273" t="s">
        <v>786</v>
      </c>
      <c r="I342" s="274">
        <v>7.5</v>
      </c>
      <c r="J342" s="273" t="s">
        <v>804</v>
      </c>
      <c r="K342" s="273" t="s">
        <v>3280</v>
      </c>
      <c r="L342" s="274">
        <v>3</v>
      </c>
      <c r="M342" s="273" t="s">
        <v>2017</v>
      </c>
      <c r="N342" s="273" t="s">
        <v>788</v>
      </c>
      <c r="O342" s="273"/>
      <c r="P342" s="273"/>
      <c r="Q342" s="273"/>
      <c r="R342" s="273"/>
      <c r="S342" s="273" t="s">
        <v>1487</v>
      </c>
      <c r="T342" s="273"/>
      <c r="U342" s="273" t="s">
        <v>791</v>
      </c>
      <c r="V342" s="274">
        <v>100</v>
      </c>
      <c r="W342" s="273"/>
      <c r="X342" s="273" t="s">
        <v>792</v>
      </c>
      <c r="Y342" s="273" t="s">
        <v>1792</v>
      </c>
      <c r="Z342" s="273"/>
      <c r="AA342" s="273"/>
      <c r="AB342" s="273"/>
      <c r="AC342" s="273"/>
      <c r="AD342" s="273"/>
      <c r="AE342" s="273"/>
      <c r="AF342" s="273" t="s">
        <v>794</v>
      </c>
      <c r="AG342" s="273" t="s">
        <v>1793</v>
      </c>
      <c r="AH342" s="273" t="s">
        <v>786</v>
      </c>
      <c r="AI342" s="273" t="s">
        <v>102</v>
      </c>
      <c r="AJ342" s="273"/>
      <c r="AK342" s="273" t="s">
        <v>796</v>
      </c>
      <c r="AL342" s="273" t="s">
        <v>2019</v>
      </c>
      <c r="AM342" s="273" t="s">
        <v>2206</v>
      </c>
      <c r="AN342" s="273" t="s">
        <v>42</v>
      </c>
      <c r="AO342" s="273"/>
      <c r="AP342" s="273"/>
      <c r="AQ342" s="273"/>
      <c r="AR342" s="273"/>
      <c r="AS342" s="273" t="s">
        <v>3566</v>
      </c>
      <c r="AT342" s="274">
        <v>1000000</v>
      </c>
      <c r="AU342" s="274">
        <v>7.5</v>
      </c>
      <c r="AV342" s="273" t="s">
        <v>3567</v>
      </c>
      <c r="AW342" s="273"/>
      <c r="AX342" s="274">
        <v>3</v>
      </c>
      <c r="AY342" s="273"/>
      <c r="AZ342" s="273" t="s">
        <v>2004</v>
      </c>
      <c r="BA342" s="273" t="s">
        <v>3568</v>
      </c>
      <c r="BB342" s="273"/>
      <c r="BC342" s="273" t="s">
        <v>3567</v>
      </c>
      <c r="BD342" s="273"/>
      <c r="BE342" s="273" t="s">
        <v>3567</v>
      </c>
      <c r="BF342" s="273"/>
      <c r="BG342" s="273"/>
      <c r="BH342" s="273" t="s">
        <v>458</v>
      </c>
      <c r="BI342" s="273" t="s">
        <v>800</v>
      </c>
      <c r="BJ342" s="273" t="s">
        <v>800</v>
      </c>
      <c r="BK342" s="273" t="s">
        <v>801</v>
      </c>
      <c r="BL342" s="273" t="s">
        <v>802</v>
      </c>
      <c r="BM342" s="273" t="s">
        <v>803</v>
      </c>
      <c r="BN342" s="273"/>
      <c r="BO342" s="273" t="s">
        <v>1865</v>
      </c>
      <c r="BP342" s="273"/>
      <c r="BQ342" s="273"/>
    </row>
    <row r="343" spans="1:69" ht="18" customHeight="1">
      <c r="A343" s="273" t="s">
        <v>1797</v>
      </c>
      <c r="B343" s="273" t="s">
        <v>3569</v>
      </c>
      <c r="C343" s="273" t="s">
        <v>3570</v>
      </c>
      <c r="D343" s="273" t="s">
        <v>3571</v>
      </c>
      <c r="E343" s="273" t="s">
        <v>3572</v>
      </c>
      <c r="F343" s="273" t="s">
        <v>1801</v>
      </c>
      <c r="G343" s="273" t="s">
        <v>1506</v>
      </c>
      <c r="H343" s="273" t="s">
        <v>786</v>
      </c>
      <c r="I343" s="274">
        <v>2</v>
      </c>
      <c r="J343" s="273" t="s">
        <v>804</v>
      </c>
      <c r="K343" s="273" t="s">
        <v>3573</v>
      </c>
      <c r="L343" s="274">
        <v>3.33</v>
      </c>
      <c r="M343" s="273" t="s">
        <v>2007</v>
      </c>
      <c r="N343" s="273" t="s">
        <v>788</v>
      </c>
      <c r="O343" s="273"/>
      <c r="P343" s="273"/>
      <c r="Q343" s="273"/>
      <c r="R343" s="273"/>
      <c r="S343" s="273" t="s">
        <v>1487</v>
      </c>
      <c r="T343" s="273"/>
      <c r="U343" s="273" t="s">
        <v>791</v>
      </c>
      <c r="V343" s="273"/>
      <c r="W343" s="273"/>
      <c r="X343" s="273" t="s">
        <v>1463</v>
      </c>
      <c r="Y343" s="273" t="s">
        <v>1464</v>
      </c>
      <c r="Z343" s="273"/>
      <c r="AA343" s="273"/>
      <c r="AB343" s="273"/>
      <c r="AC343" s="273"/>
      <c r="AD343" s="273"/>
      <c r="AE343" s="273"/>
      <c r="AF343" s="273" t="s">
        <v>794</v>
      </c>
      <c r="AG343" s="273" t="s">
        <v>795</v>
      </c>
      <c r="AH343" s="273" t="s">
        <v>786</v>
      </c>
      <c r="AI343" s="273"/>
      <c r="AJ343" s="273"/>
      <c r="AK343" s="273" t="s">
        <v>796</v>
      </c>
      <c r="AL343" s="273" t="s">
        <v>2008</v>
      </c>
      <c r="AM343" s="273" t="s">
        <v>1529</v>
      </c>
      <c r="AN343" s="273" t="s">
        <v>42</v>
      </c>
      <c r="AO343" s="273"/>
      <c r="AP343" s="273"/>
      <c r="AQ343" s="273"/>
      <c r="AR343" s="273"/>
      <c r="AS343" s="273" t="s">
        <v>1806</v>
      </c>
      <c r="AT343" s="274">
        <v>1000000</v>
      </c>
      <c r="AU343" s="274">
        <v>2</v>
      </c>
      <c r="AV343" s="273" t="s">
        <v>3567</v>
      </c>
      <c r="AW343" s="273"/>
      <c r="AX343" s="274">
        <v>3.33</v>
      </c>
      <c r="AY343" s="273"/>
      <c r="AZ343" s="273" t="s">
        <v>3560</v>
      </c>
      <c r="BA343" s="273" t="s">
        <v>1807</v>
      </c>
      <c r="BB343" s="273"/>
      <c r="BC343" s="273" t="s">
        <v>3567</v>
      </c>
      <c r="BD343" s="273"/>
      <c r="BE343" s="273" t="s">
        <v>3567</v>
      </c>
      <c r="BF343" s="273"/>
      <c r="BG343" s="273"/>
      <c r="BH343" s="273" t="s">
        <v>458</v>
      </c>
      <c r="BI343" s="273" t="s">
        <v>800</v>
      </c>
      <c r="BJ343" s="273" t="s">
        <v>800</v>
      </c>
      <c r="BK343" s="273" t="s">
        <v>801</v>
      </c>
      <c r="BL343" s="273" t="s">
        <v>802</v>
      </c>
      <c r="BM343" s="273" t="s">
        <v>1962</v>
      </c>
      <c r="BN343" s="273"/>
      <c r="BO343" s="273" t="s">
        <v>1865</v>
      </c>
      <c r="BP343" s="273"/>
      <c r="BQ343" s="273"/>
    </row>
    <row r="344" spans="1:69" ht="18" customHeight="1">
      <c r="A344" s="273" t="s">
        <v>1797</v>
      </c>
      <c r="B344" s="273" t="s">
        <v>3574</v>
      </c>
      <c r="C344" s="273" t="s">
        <v>3575</v>
      </c>
      <c r="D344" s="273" t="s">
        <v>3576</v>
      </c>
      <c r="E344" s="273" t="s">
        <v>3577</v>
      </c>
      <c r="F344" s="273" t="s">
        <v>1801</v>
      </c>
      <c r="G344" s="273" t="s">
        <v>1506</v>
      </c>
      <c r="H344" s="273" t="s">
        <v>786</v>
      </c>
      <c r="I344" s="274">
        <v>2</v>
      </c>
      <c r="J344" s="273" t="s">
        <v>804</v>
      </c>
      <c r="K344" s="273" t="s">
        <v>3207</v>
      </c>
      <c r="L344" s="274">
        <v>3.34</v>
      </c>
      <c r="M344" s="273" t="s">
        <v>2017</v>
      </c>
      <c r="N344" s="273" t="s">
        <v>788</v>
      </c>
      <c r="O344" s="273"/>
      <c r="P344" s="273"/>
      <c r="Q344" s="273"/>
      <c r="R344" s="273"/>
      <c r="S344" s="273" t="s">
        <v>1487</v>
      </c>
      <c r="T344" s="273"/>
      <c r="U344" s="273" t="s">
        <v>791</v>
      </c>
      <c r="V344" s="273"/>
      <c r="W344" s="273"/>
      <c r="X344" s="273" t="s">
        <v>1463</v>
      </c>
      <c r="Y344" s="273" t="s">
        <v>1464</v>
      </c>
      <c r="Z344" s="273"/>
      <c r="AA344" s="273"/>
      <c r="AB344" s="273"/>
      <c r="AC344" s="273"/>
      <c r="AD344" s="273"/>
      <c r="AE344" s="273"/>
      <c r="AF344" s="273" t="s">
        <v>794</v>
      </c>
      <c r="AG344" s="273" t="s">
        <v>795</v>
      </c>
      <c r="AH344" s="273" t="s">
        <v>786</v>
      </c>
      <c r="AI344" s="273"/>
      <c r="AJ344" s="273"/>
      <c r="AK344" s="273" t="s">
        <v>796</v>
      </c>
      <c r="AL344" s="273" t="s">
        <v>2019</v>
      </c>
      <c r="AM344" s="273" t="s">
        <v>1529</v>
      </c>
      <c r="AN344" s="273" t="s">
        <v>42</v>
      </c>
      <c r="AO344" s="273"/>
      <c r="AP344" s="273"/>
      <c r="AQ344" s="273"/>
      <c r="AR344" s="273"/>
      <c r="AS344" s="273" t="s">
        <v>1806</v>
      </c>
      <c r="AT344" s="274">
        <v>1000000</v>
      </c>
      <c r="AU344" s="274">
        <v>2</v>
      </c>
      <c r="AV344" s="273" t="s">
        <v>3553</v>
      </c>
      <c r="AW344" s="273"/>
      <c r="AX344" s="274">
        <v>3.34</v>
      </c>
      <c r="AY344" s="273"/>
      <c r="AZ344" s="273" t="s">
        <v>2004</v>
      </c>
      <c r="BA344" s="273" t="s">
        <v>1807</v>
      </c>
      <c r="BB344" s="273"/>
      <c r="BC344" s="273" t="s">
        <v>3553</v>
      </c>
      <c r="BD344" s="273"/>
      <c r="BE344" s="273" t="s">
        <v>3553</v>
      </c>
      <c r="BF344" s="273"/>
      <c r="BG344" s="273"/>
      <c r="BH344" s="273" t="s">
        <v>458</v>
      </c>
      <c r="BI344" s="273" t="s">
        <v>800</v>
      </c>
      <c r="BJ344" s="273" t="s">
        <v>800</v>
      </c>
      <c r="BK344" s="273" t="s">
        <v>801</v>
      </c>
      <c r="BL344" s="273" t="s">
        <v>802</v>
      </c>
      <c r="BM344" s="273" t="s">
        <v>1962</v>
      </c>
      <c r="BN344" s="273"/>
      <c r="BO344" s="273" t="s">
        <v>1865</v>
      </c>
      <c r="BP344" s="273"/>
      <c r="BQ344" s="273"/>
    </row>
    <row r="345" spans="1:69" ht="18" customHeight="1">
      <c r="A345" s="273" t="s">
        <v>3232</v>
      </c>
      <c r="B345" s="273" t="s">
        <v>3578</v>
      </c>
      <c r="C345" s="273" t="s">
        <v>3579</v>
      </c>
      <c r="D345" s="273" t="s">
        <v>3576</v>
      </c>
      <c r="E345" s="273" t="s">
        <v>3580</v>
      </c>
      <c r="F345" s="273" t="s">
        <v>1801</v>
      </c>
      <c r="G345" s="273" t="s">
        <v>1506</v>
      </c>
      <c r="H345" s="273" t="s">
        <v>2703</v>
      </c>
      <c r="I345" s="274">
        <v>5</v>
      </c>
      <c r="J345" s="273" t="s">
        <v>804</v>
      </c>
      <c r="K345" s="273" t="s">
        <v>3207</v>
      </c>
      <c r="L345" s="274">
        <v>3.25</v>
      </c>
      <c r="M345" s="273" t="s">
        <v>2058</v>
      </c>
      <c r="N345" s="273" t="s">
        <v>788</v>
      </c>
      <c r="O345" s="273"/>
      <c r="P345" s="273"/>
      <c r="Q345" s="273"/>
      <c r="R345" s="273"/>
      <c r="S345" s="273" t="s">
        <v>1487</v>
      </c>
      <c r="T345" s="273"/>
      <c r="U345" s="273" t="s">
        <v>791</v>
      </c>
      <c r="V345" s="274">
        <v>100</v>
      </c>
      <c r="W345" s="273"/>
      <c r="X345" s="273" t="s">
        <v>1463</v>
      </c>
      <c r="Y345" s="273" t="s">
        <v>1464</v>
      </c>
      <c r="Z345" s="273"/>
      <c r="AA345" s="273"/>
      <c r="AB345" s="273"/>
      <c r="AC345" s="273"/>
      <c r="AD345" s="273"/>
      <c r="AE345" s="273"/>
      <c r="AF345" s="273" t="s">
        <v>794</v>
      </c>
      <c r="AG345" s="273" t="s">
        <v>1856</v>
      </c>
      <c r="AH345" s="273" t="s">
        <v>2703</v>
      </c>
      <c r="AI345" s="273"/>
      <c r="AJ345" s="273"/>
      <c r="AK345" s="273" t="s">
        <v>810</v>
      </c>
      <c r="AL345" s="273" t="s">
        <v>2059</v>
      </c>
      <c r="AM345" s="273" t="s">
        <v>797</v>
      </c>
      <c r="AN345" s="273" t="s">
        <v>42</v>
      </c>
      <c r="AO345" s="273"/>
      <c r="AP345" s="273"/>
      <c r="AQ345" s="273"/>
      <c r="AR345" s="273"/>
      <c r="AS345" s="273" t="s">
        <v>3238</v>
      </c>
      <c r="AT345" s="274">
        <v>1000000</v>
      </c>
      <c r="AU345" s="274">
        <v>5</v>
      </c>
      <c r="AV345" s="273" t="s">
        <v>3581</v>
      </c>
      <c r="AW345" s="273"/>
      <c r="AX345" s="274">
        <v>3.25</v>
      </c>
      <c r="AY345" s="273"/>
      <c r="AZ345" s="273" t="s">
        <v>3355</v>
      </c>
      <c r="BA345" s="273" t="s">
        <v>3240</v>
      </c>
      <c r="BB345" s="273"/>
      <c r="BC345" s="273" t="s">
        <v>3581</v>
      </c>
      <c r="BD345" s="273"/>
      <c r="BE345" s="273" t="s">
        <v>3581</v>
      </c>
      <c r="BF345" s="273"/>
      <c r="BG345" s="273"/>
      <c r="BH345" s="273" t="s">
        <v>458</v>
      </c>
      <c r="BI345" s="273" t="s">
        <v>800</v>
      </c>
      <c r="BJ345" s="273" t="s">
        <v>800</v>
      </c>
      <c r="BK345" s="273" t="s">
        <v>801</v>
      </c>
      <c r="BL345" s="273" t="s">
        <v>802</v>
      </c>
      <c r="BM345" s="273" t="s">
        <v>803</v>
      </c>
      <c r="BN345" s="273"/>
      <c r="BO345" s="273" t="s">
        <v>1517</v>
      </c>
      <c r="BP345" s="273"/>
      <c r="BQ345" s="273"/>
    </row>
    <row r="346" spans="1:69" ht="18" customHeight="1">
      <c r="A346" s="273" t="s">
        <v>1797</v>
      </c>
      <c r="B346" s="273" t="s">
        <v>3582</v>
      </c>
      <c r="C346" s="273" t="s">
        <v>3583</v>
      </c>
      <c r="D346" s="273" t="s">
        <v>3584</v>
      </c>
      <c r="E346" s="273" t="s">
        <v>3585</v>
      </c>
      <c r="F346" s="273" t="s">
        <v>1801</v>
      </c>
      <c r="G346" s="273" t="s">
        <v>1506</v>
      </c>
      <c r="H346" s="273" t="s">
        <v>786</v>
      </c>
      <c r="I346" s="274">
        <v>3</v>
      </c>
      <c r="J346" s="273" t="s">
        <v>804</v>
      </c>
      <c r="K346" s="273" t="s">
        <v>3207</v>
      </c>
      <c r="L346" s="274">
        <v>3.17</v>
      </c>
      <c r="M346" s="273" t="s">
        <v>2058</v>
      </c>
      <c r="N346" s="273" t="s">
        <v>788</v>
      </c>
      <c r="O346" s="273"/>
      <c r="P346" s="273"/>
      <c r="Q346" s="273"/>
      <c r="R346" s="273"/>
      <c r="S346" s="273" t="s">
        <v>1487</v>
      </c>
      <c r="T346" s="273"/>
      <c r="U346" s="273" t="s">
        <v>791</v>
      </c>
      <c r="V346" s="273"/>
      <c r="W346" s="273"/>
      <c r="X346" s="273" t="s">
        <v>1463</v>
      </c>
      <c r="Y346" s="273" t="s">
        <v>1464</v>
      </c>
      <c r="Z346" s="273"/>
      <c r="AA346" s="273"/>
      <c r="AB346" s="273"/>
      <c r="AC346" s="273"/>
      <c r="AD346" s="273"/>
      <c r="AE346" s="273"/>
      <c r="AF346" s="273" t="s">
        <v>794</v>
      </c>
      <c r="AG346" s="273" t="s">
        <v>795</v>
      </c>
      <c r="AH346" s="273" t="s">
        <v>786</v>
      </c>
      <c r="AI346" s="273"/>
      <c r="AJ346" s="273"/>
      <c r="AK346" s="273" t="s">
        <v>796</v>
      </c>
      <c r="AL346" s="273" t="s">
        <v>2059</v>
      </c>
      <c r="AM346" s="273" t="s">
        <v>1529</v>
      </c>
      <c r="AN346" s="273" t="s">
        <v>42</v>
      </c>
      <c r="AO346" s="273"/>
      <c r="AP346" s="273"/>
      <c r="AQ346" s="273"/>
      <c r="AR346" s="273"/>
      <c r="AS346" s="273" t="s">
        <v>1806</v>
      </c>
      <c r="AT346" s="274">
        <v>1000000</v>
      </c>
      <c r="AU346" s="274">
        <v>3</v>
      </c>
      <c r="AV346" s="273" t="s">
        <v>3581</v>
      </c>
      <c r="AW346" s="273"/>
      <c r="AX346" s="274">
        <v>3.17</v>
      </c>
      <c r="AY346" s="273"/>
      <c r="AZ346" s="273" t="s">
        <v>2022</v>
      </c>
      <c r="BA346" s="273" t="s">
        <v>1807</v>
      </c>
      <c r="BB346" s="273"/>
      <c r="BC346" s="273" t="s">
        <v>3581</v>
      </c>
      <c r="BD346" s="273"/>
      <c r="BE346" s="273" t="s">
        <v>3581</v>
      </c>
      <c r="BF346" s="273"/>
      <c r="BG346" s="273"/>
      <c r="BH346" s="273" t="s">
        <v>458</v>
      </c>
      <c r="BI346" s="273" t="s">
        <v>800</v>
      </c>
      <c r="BJ346" s="273" t="s">
        <v>800</v>
      </c>
      <c r="BK346" s="273" t="s">
        <v>801</v>
      </c>
      <c r="BL346" s="273" t="s">
        <v>802</v>
      </c>
      <c r="BM346" s="273" t="s">
        <v>1962</v>
      </c>
      <c r="BN346" s="273"/>
      <c r="BO346" s="273" t="s">
        <v>1865</v>
      </c>
      <c r="BP346" s="273"/>
      <c r="BQ346" s="273"/>
    </row>
    <row r="347" spans="1:69" ht="18" customHeight="1">
      <c r="A347" s="273" t="s">
        <v>3282</v>
      </c>
      <c r="B347" s="273" t="s">
        <v>3283</v>
      </c>
      <c r="C347" s="273" t="s">
        <v>3284</v>
      </c>
      <c r="D347" s="273" t="s">
        <v>3586</v>
      </c>
      <c r="E347" s="273" t="s">
        <v>3286</v>
      </c>
      <c r="F347" s="273" t="s">
        <v>3287</v>
      </c>
      <c r="G347" s="273" t="s">
        <v>1506</v>
      </c>
      <c r="H347" s="273" t="s">
        <v>786</v>
      </c>
      <c r="I347" s="274">
        <v>40</v>
      </c>
      <c r="J347" s="273" t="s">
        <v>599</v>
      </c>
      <c r="K347" s="273" t="s">
        <v>3207</v>
      </c>
      <c r="L347" s="274">
        <v>2.44</v>
      </c>
      <c r="M347" s="273" t="s">
        <v>3288</v>
      </c>
      <c r="N347" s="273" t="s">
        <v>936</v>
      </c>
      <c r="O347" s="273"/>
      <c r="P347" s="273"/>
      <c r="Q347" s="273"/>
      <c r="R347" s="273" t="s">
        <v>789</v>
      </c>
      <c r="S347" s="273" t="s">
        <v>1487</v>
      </c>
      <c r="T347" s="273"/>
      <c r="U347" s="273" t="s">
        <v>791</v>
      </c>
      <c r="V347" s="273"/>
      <c r="W347" s="273"/>
      <c r="X347" s="273" t="s">
        <v>792</v>
      </c>
      <c r="Y347" s="273" t="s">
        <v>1792</v>
      </c>
      <c r="Z347" s="273"/>
      <c r="AA347" s="273"/>
      <c r="AB347" s="273"/>
      <c r="AC347" s="273"/>
      <c r="AD347" s="273"/>
      <c r="AE347" s="273"/>
      <c r="AF347" s="273" t="s">
        <v>2276</v>
      </c>
      <c r="AG347" s="273" t="s">
        <v>1734</v>
      </c>
      <c r="AH347" s="273" t="s">
        <v>786</v>
      </c>
      <c r="AI347" s="273"/>
      <c r="AJ347" s="273"/>
      <c r="AK347" s="273" t="s">
        <v>810</v>
      </c>
      <c r="AL347" s="273" t="s">
        <v>3289</v>
      </c>
      <c r="AM347" s="273" t="s">
        <v>1834</v>
      </c>
      <c r="AN347" s="273" t="s">
        <v>42</v>
      </c>
      <c r="AO347" s="273"/>
      <c r="AP347" s="273"/>
      <c r="AQ347" s="273"/>
      <c r="AR347" s="273"/>
      <c r="AS347" s="273" t="s">
        <v>669</v>
      </c>
      <c r="AT347" s="274">
        <v>500000</v>
      </c>
      <c r="AU347" s="274">
        <v>140</v>
      </c>
      <c r="AV347" s="273" t="s">
        <v>3587</v>
      </c>
      <c r="AW347" s="273"/>
      <c r="AX347" s="274">
        <v>2.44</v>
      </c>
      <c r="AY347" s="273"/>
      <c r="AZ347" s="273" t="s">
        <v>3291</v>
      </c>
      <c r="BA347" s="273" t="s">
        <v>3292</v>
      </c>
      <c r="BB347" s="273"/>
      <c r="BC347" s="273" t="s">
        <v>3293</v>
      </c>
      <c r="BD347" s="273"/>
      <c r="BE347" s="273" t="s">
        <v>3293</v>
      </c>
      <c r="BF347" s="273"/>
      <c r="BG347" s="273"/>
      <c r="BH347" s="273" t="s">
        <v>458</v>
      </c>
      <c r="BI347" s="273" t="s">
        <v>800</v>
      </c>
      <c r="BJ347" s="273" t="s">
        <v>800</v>
      </c>
      <c r="BK347" s="273" t="s">
        <v>801</v>
      </c>
      <c r="BL347" s="273" t="s">
        <v>802</v>
      </c>
      <c r="BM347" s="273" t="s">
        <v>1962</v>
      </c>
      <c r="BN347" s="273"/>
      <c r="BO347" s="273" t="s">
        <v>809</v>
      </c>
      <c r="BP347" s="273"/>
      <c r="BQ347" s="273"/>
    </row>
    <row r="348" spans="1:69" ht="18" customHeight="1">
      <c r="A348" s="273" t="s">
        <v>1797</v>
      </c>
      <c r="B348" s="273" t="s">
        <v>3588</v>
      </c>
      <c r="C348" s="273" t="s">
        <v>3589</v>
      </c>
      <c r="D348" s="273" t="s">
        <v>3586</v>
      </c>
      <c r="E348" s="273" t="s">
        <v>3590</v>
      </c>
      <c r="F348" s="273" t="s">
        <v>1801</v>
      </c>
      <c r="G348" s="273" t="s">
        <v>1506</v>
      </c>
      <c r="H348" s="273" t="s">
        <v>786</v>
      </c>
      <c r="I348" s="274">
        <v>3</v>
      </c>
      <c r="J348" s="273" t="s">
        <v>804</v>
      </c>
      <c r="K348" s="273" t="s">
        <v>3207</v>
      </c>
      <c r="L348" s="274">
        <v>3.22</v>
      </c>
      <c r="M348" s="273" t="s">
        <v>2677</v>
      </c>
      <c r="N348" s="273" t="s">
        <v>788</v>
      </c>
      <c r="O348" s="273"/>
      <c r="P348" s="273"/>
      <c r="Q348" s="273"/>
      <c r="R348" s="273"/>
      <c r="S348" s="273" t="s">
        <v>1487</v>
      </c>
      <c r="T348" s="273"/>
      <c r="U348" s="273" t="s">
        <v>791</v>
      </c>
      <c r="V348" s="273"/>
      <c r="W348" s="273"/>
      <c r="X348" s="273" t="s">
        <v>1463</v>
      </c>
      <c r="Y348" s="273" t="s">
        <v>1464</v>
      </c>
      <c r="Z348" s="273"/>
      <c r="AA348" s="273"/>
      <c r="AB348" s="273"/>
      <c r="AC348" s="273"/>
      <c r="AD348" s="273"/>
      <c r="AE348" s="273"/>
      <c r="AF348" s="273" t="s">
        <v>794</v>
      </c>
      <c r="AG348" s="273" t="s">
        <v>795</v>
      </c>
      <c r="AH348" s="273" t="s">
        <v>786</v>
      </c>
      <c r="AI348" s="273"/>
      <c r="AJ348" s="273"/>
      <c r="AK348" s="273" t="s">
        <v>796</v>
      </c>
      <c r="AL348" s="273" t="s">
        <v>2678</v>
      </c>
      <c r="AM348" s="273" t="s">
        <v>1529</v>
      </c>
      <c r="AN348" s="273" t="s">
        <v>42</v>
      </c>
      <c r="AO348" s="273"/>
      <c r="AP348" s="273"/>
      <c r="AQ348" s="273"/>
      <c r="AR348" s="273"/>
      <c r="AS348" s="273" t="s">
        <v>1806</v>
      </c>
      <c r="AT348" s="274">
        <v>1000000</v>
      </c>
      <c r="AU348" s="274">
        <v>3</v>
      </c>
      <c r="AV348" s="273" t="s">
        <v>3587</v>
      </c>
      <c r="AW348" s="273"/>
      <c r="AX348" s="274">
        <v>3.22</v>
      </c>
      <c r="AY348" s="273"/>
      <c r="AZ348" s="273" t="s">
        <v>3591</v>
      </c>
      <c r="BA348" s="273" t="s">
        <v>1807</v>
      </c>
      <c r="BB348" s="273"/>
      <c r="BC348" s="273" t="s">
        <v>3587</v>
      </c>
      <c r="BD348" s="273"/>
      <c r="BE348" s="273" t="s">
        <v>3587</v>
      </c>
      <c r="BF348" s="273"/>
      <c r="BG348" s="273"/>
      <c r="BH348" s="273" t="s">
        <v>458</v>
      </c>
      <c r="BI348" s="273" t="s">
        <v>800</v>
      </c>
      <c r="BJ348" s="273" t="s">
        <v>800</v>
      </c>
      <c r="BK348" s="273" t="s">
        <v>801</v>
      </c>
      <c r="BL348" s="273" t="s">
        <v>802</v>
      </c>
      <c r="BM348" s="273" t="s">
        <v>1962</v>
      </c>
      <c r="BN348" s="273"/>
      <c r="BO348" s="273" t="s">
        <v>1865</v>
      </c>
      <c r="BP348" s="273"/>
      <c r="BQ348" s="273"/>
    </row>
    <row r="349" spans="1:69" ht="18" customHeight="1">
      <c r="A349" s="273" t="s">
        <v>1797</v>
      </c>
      <c r="B349" s="273" t="s">
        <v>3592</v>
      </c>
      <c r="C349" s="273" t="s">
        <v>3593</v>
      </c>
      <c r="D349" s="273" t="s">
        <v>3594</v>
      </c>
      <c r="E349" s="273" t="s">
        <v>3595</v>
      </c>
      <c r="F349" s="273" t="s">
        <v>1801</v>
      </c>
      <c r="G349" s="273" t="s">
        <v>1506</v>
      </c>
      <c r="H349" s="273" t="s">
        <v>786</v>
      </c>
      <c r="I349" s="274">
        <v>3</v>
      </c>
      <c r="J349" s="273" t="s">
        <v>804</v>
      </c>
      <c r="K349" s="273" t="s">
        <v>3596</v>
      </c>
      <c r="L349" s="274">
        <v>3.16</v>
      </c>
      <c r="M349" s="273" t="s">
        <v>2677</v>
      </c>
      <c r="N349" s="273" t="s">
        <v>788</v>
      </c>
      <c r="O349" s="273"/>
      <c r="P349" s="273"/>
      <c r="Q349" s="273"/>
      <c r="R349" s="273"/>
      <c r="S349" s="273" t="s">
        <v>1487</v>
      </c>
      <c r="T349" s="273"/>
      <c r="U349" s="273" t="s">
        <v>791</v>
      </c>
      <c r="V349" s="273"/>
      <c r="W349" s="273"/>
      <c r="X349" s="273" t="s">
        <v>1463</v>
      </c>
      <c r="Y349" s="273" t="s">
        <v>1464</v>
      </c>
      <c r="Z349" s="273"/>
      <c r="AA349" s="273"/>
      <c r="AB349" s="273"/>
      <c r="AC349" s="273"/>
      <c r="AD349" s="273"/>
      <c r="AE349" s="273"/>
      <c r="AF349" s="273" t="s">
        <v>794</v>
      </c>
      <c r="AG349" s="273" t="s">
        <v>795</v>
      </c>
      <c r="AH349" s="273" t="s">
        <v>786</v>
      </c>
      <c r="AI349" s="273"/>
      <c r="AJ349" s="273"/>
      <c r="AK349" s="273" t="s">
        <v>796</v>
      </c>
      <c r="AL349" s="273" t="s">
        <v>2678</v>
      </c>
      <c r="AM349" s="273" t="s">
        <v>1529</v>
      </c>
      <c r="AN349" s="273" t="s">
        <v>42</v>
      </c>
      <c r="AO349" s="273"/>
      <c r="AP349" s="273"/>
      <c r="AQ349" s="273"/>
      <c r="AR349" s="273"/>
      <c r="AS349" s="273" t="s">
        <v>1806</v>
      </c>
      <c r="AT349" s="274">
        <v>1000000</v>
      </c>
      <c r="AU349" s="274">
        <v>3</v>
      </c>
      <c r="AV349" s="273" t="s">
        <v>3557</v>
      </c>
      <c r="AW349" s="273"/>
      <c r="AX349" s="274">
        <v>3.16</v>
      </c>
      <c r="AY349" s="273"/>
      <c r="AZ349" s="273" t="s">
        <v>3591</v>
      </c>
      <c r="BA349" s="273" t="s">
        <v>1807</v>
      </c>
      <c r="BB349" s="273"/>
      <c r="BC349" s="273" t="s">
        <v>3557</v>
      </c>
      <c r="BD349" s="273"/>
      <c r="BE349" s="273" t="s">
        <v>3557</v>
      </c>
      <c r="BF349" s="273"/>
      <c r="BG349" s="273"/>
      <c r="BH349" s="273" t="s">
        <v>458</v>
      </c>
      <c r="BI349" s="273" t="s">
        <v>800</v>
      </c>
      <c r="BJ349" s="273" t="s">
        <v>800</v>
      </c>
      <c r="BK349" s="273" t="s">
        <v>801</v>
      </c>
      <c r="BL349" s="273" t="s">
        <v>802</v>
      </c>
      <c r="BM349" s="273" t="s">
        <v>1962</v>
      </c>
      <c r="BN349" s="273"/>
      <c r="BO349" s="273" t="s">
        <v>1865</v>
      </c>
      <c r="BP349" s="273"/>
      <c r="BQ349" s="273"/>
    </row>
    <row r="350" spans="1:69" ht="18" customHeight="1">
      <c r="A350" s="273" t="s">
        <v>1797</v>
      </c>
      <c r="B350" s="273" t="s">
        <v>3597</v>
      </c>
      <c r="C350" s="273" t="s">
        <v>3598</v>
      </c>
      <c r="D350" s="273" t="s">
        <v>3599</v>
      </c>
      <c r="E350" s="273" t="s">
        <v>3600</v>
      </c>
      <c r="F350" s="273" t="s">
        <v>1801</v>
      </c>
      <c r="G350" s="273" t="s">
        <v>1506</v>
      </c>
      <c r="H350" s="273" t="s">
        <v>786</v>
      </c>
      <c r="I350" s="274">
        <v>4</v>
      </c>
      <c r="J350" s="273" t="s">
        <v>804</v>
      </c>
      <c r="K350" s="273" t="s">
        <v>3207</v>
      </c>
      <c r="L350" s="274">
        <v>3.0449999999999999</v>
      </c>
      <c r="M350" s="273" t="s">
        <v>2065</v>
      </c>
      <c r="N350" s="273" t="s">
        <v>788</v>
      </c>
      <c r="O350" s="273"/>
      <c r="P350" s="273"/>
      <c r="Q350" s="273"/>
      <c r="R350" s="273"/>
      <c r="S350" s="273" t="s">
        <v>1487</v>
      </c>
      <c r="T350" s="273"/>
      <c r="U350" s="273" t="s">
        <v>791</v>
      </c>
      <c r="V350" s="273"/>
      <c r="W350" s="273"/>
      <c r="X350" s="273" t="s">
        <v>1463</v>
      </c>
      <c r="Y350" s="273" t="s">
        <v>1464</v>
      </c>
      <c r="Z350" s="273"/>
      <c r="AA350" s="273"/>
      <c r="AB350" s="273"/>
      <c r="AC350" s="273"/>
      <c r="AD350" s="273"/>
      <c r="AE350" s="273"/>
      <c r="AF350" s="273" t="s">
        <v>794</v>
      </c>
      <c r="AG350" s="273" t="s">
        <v>795</v>
      </c>
      <c r="AH350" s="273" t="s">
        <v>786</v>
      </c>
      <c r="AI350" s="273"/>
      <c r="AJ350" s="273"/>
      <c r="AK350" s="273" t="s">
        <v>796</v>
      </c>
      <c r="AL350" s="273" t="s">
        <v>2066</v>
      </c>
      <c r="AM350" s="273" t="s">
        <v>1529</v>
      </c>
      <c r="AN350" s="273" t="s">
        <v>42</v>
      </c>
      <c r="AO350" s="273"/>
      <c r="AP350" s="273"/>
      <c r="AQ350" s="273"/>
      <c r="AR350" s="273"/>
      <c r="AS350" s="273" t="s">
        <v>1806</v>
      </c>
      <c r="AT350" s="274">
        <v>1000000</v>
      </c>
      <c r="AU350" s="274">
        <v>4</v>
      </c>
      <c r="AV350" s="273" t="s">
        <v>3571</v>
      </c>
      <c r="AW350" s="273"/>
      <c r="AX350" s="274">
        <v>3.0449999999999999</v>
      </c>
      <c r="AY350" s="273"/>
      <c r="AZ350" s="273" t="s">
        <v>2050</v>
      </c>
      <c r="BA350" s="273" t="s">
        <v>1807</v>
      </c>
      <c r="BB350" s="273"/>
      <c r="BC350" s="273" t="s">
        <v>3571</v>
      </c>
      <c r="BD350" s="273"/>
      <c r="BE350" s="273" t="s">
        <v>3571</v>
      </c>
      <c r="BF350" s="273"/>
      <c r="BG350" s="273"/>
      <c r="BH350" s="273" t="s">
        <v>458</v>
      </c>
      <c r="BI350" s="273" t="s">
        <v>800</v>
      </c>
      <c r="BJ350" s="273" t="s">
        <v>800</v>
      </c>
      <c r="BK350" s="273" t="s">
        <v>801</v>
      </c>
      <c r="BL350" s="273" t="s">
        <v>802</v>
      </c>
      <c r="BM350" s="273" t="s">
        <v>1962</v>
      </c>
      <c r="BN350" s="273"/>
      <c r="BO350" s="273" t="s">
        <v>1865</v>
      </c>
      <c r="BP350" s="273"/>
      <c r="BQ350" s="273"/>
    </row>
    <row r="351" spans="1:69" ht="18" customHeight="1">
      <c r="A351" s="273" t="s">
        <v>1797</v>
      </c>
      <c r="B351" s="273" t="s">
        <v>3601</v>
      </c>
      <c r="C351" s="273" t="s">
        <v>3602</v>
      </c>
      <c r="D351" s="273" t="s">
        <v>3603</v>
      </c>
      <c r="E351" s="273" t="s">
        <v>3604</v>
      </c>
      <c r="F351" s="273" t="s">
        <v>1801</v>
      </c>
      <c r="G351" s="273" t="s">
        <v>1506</v>
      </c>
      <c r="H351" s="273" t="s">
        <v>786</v>
      </c>
      <c r="I351" s="274">
        <v>3</v>
      </c>
      <c r="J351" s="273" t="s">
        <v>804</v>
      </c>
      <c r="K351" s="273" t="s">
        <v>3207</v>
      </c>
      <c r="L351" s="274">
        <v>3.2</v>
      </c>
      <c r="M351" s="273" t="s">
        <v>2137</v>
      </c>
      <c r="N351" s="273" t="s">
        <v>788</v>
      </c>
      <c r="O351" s="273"/>
      <c r="P351" s="273"/>
      <c r="Q351" s="273"/>
      <c r="R351" s="273"/>
      <c r="S351" s="273" t="s">
        <v>1487</v>
      </c>
      <c r="T351" s="273"/>
      <c r="U351" s="273" t="s">
        <v>791</v>
      </c>
      <c r="V351" s="273"/>
      <c r="W351" s="273"/>
      <c r="X351" s="273" t="s">
        <v>1463</v>
      </c>
      <c r="Y351" s="273" t="s">
        <v>1464</v>
      </c>
      <c r="Z351" s="273"/>
      <c r="AA351" s="273"/>
      <c r="AB351" s="273"/>
      <c r="AC351" s="273"/>
      <c r="AD351" s="273"/>
      <c r="AE351" s="273"/>
      <c r="AF351" s="273" t="s">
        <v>794</v>
      </c>
      <c r="AG351" s="273" t="s">
        <v>795</v>
      </c>
      <c r="AH351" s="273" t="s">
        <v>786</v>
      </c>
      <c r="AI351" s="273"/>
      <c r="AJ351" s="273"/>
      <c r="AK351" s="273" t="s">
        <v>796</v>
      </c>
      <c r="AL351" s="273" t="s">
        <v>2138</v>
      </c>
      <c r="AM351" s="273" t="s">
        <v>1529</v>
      </c>
      <c r="AN351" s="273" t="s">
        <v>42</v>
      </c>
      <c r="AO351" s="273"/>
      <c r="AP351" s="273"/>
      <c r="AQ351" s="273"/>
      <c r="AR351" s="273"/>
      <c r="AS351" s="273" t="s">
        <v>1806</v>
      </c>
      <c r="AT351" s="274">
        <v>1000000</v>
      </c>
      <c r="AU351" s="274">
        <v>3</v>
      </c>
      <c r="AV351" s="273" t="s">
        <v>3605</v>
      </c>
      <c r="AW351" s="273"/>
      <c r="AX351" s="274">
        <v>3.2</v>
      </c>
      <c r="AY351" s="273"/>
      <c r="AZ351" s="273" t="s">
        <v>2126</v>
      </c>
      <c r="BA351" s="273" t="s">
        <v>1807</v>
      </c>
      <c r="BB351" s="273"/>
      <c r="BC351" s="273" t="s">
        <v>3605</v>
      </c>
      <c r="BD351" s="273"/>
      <c r="BE351" s="273" t="s">
        <v>3605</v>
      </c>
      <c r="BF351" s="273"/>
      <c r="BG351" s="273"/>
      <c r="BH351" s="273" t="s">
        <v>458</v>
      </c>
      <c r="BI351" s="273" t="s">
        <v>800</v>
      </c>
      <c r="BJ351" s="273" t="s">
        <v>800</v>
      </c>
      <c r="BK351" s="273" t="s">
        <v>801</v>
      </c>
      <c r="BL351" s="273" t="s">
        <v>802</v>
      </c>
      <c r="BM351" s="273" t="s">
        <v>1962</v>
      </c>
      <c r="BN351" s="273"/>
      <c r="BO351" s="273" t="s">
        <v>1865</v>
      </c>
      <c r="BP351" s="273"/>
      <c r="BQ351" s="273"/>
    </row>
    <row r="352" spans="1:69" ht="18" customHeight="1">
      <c r="A352" s="273" t="s">
        <v>287</v>
      </c>
      <c r="B352" s="273" t="s">
        <v>3606</v>
      </c>
      <c r="C352" s="273" t="s">
        <v>3607</v>
      </c>
      <c r="D352" s="273" t="s">
        <v>3608</v>
      </c>
      <c r="E352" s="273" t="s">
        <v>3609</v>
      </c>
      <c r="F352" s="273" t="s">
        <v>3245</v>
      </c>
      <c r="G352" s="273" t="s">
        <v>925</v>
      </c>
      <c r="H352" s="273" t="s">
        <v>786</v>
      </c>
      <c r="I352" s="274">
        <v>1</v>
      </c>
      <c r="J352" s="273" t="s">
        <v>11</v>
      </c>
      <c r="K352" s="273" t="s">
        <v>3207</v>
      </c>
      <c r="L352" s="274">
        <v>3</v>
      </c>
      <c r="M352" s="273" t="s">
        <v>3610</v>
      </c>
      <c r="N352" s="273" t="s">
        <v>788</v>
      </c>
      <c r="O352" s="273"/>
      <c r="P352" s="273"/>
      <c r="Q352" s="273"/>
      <c r="R352" s="273" t="s">
        <v>789</v>
      </c>
      <c r="S352" s="273" t="s">
        <v>1487</v>
      </c>
      <c r="T352" s="273"/>
      <c r="U352" s="273" t="s">
        <v>791</v>
      </c>
      <c r="V352" s="273"/>
      <c r="W352" s="273"/>
      <c r="X352" s="273" t="s">
        <v>792</v>
      </c>
      <c r="Y352" s="273" t="s">
        <v>1792</v>
      </c>
      <c r="Z352" s="273"/>
      <c r="AA352" s="273"/>
      <c r="AB352" s="273"/>
      <c r="AC352" s="273"/>
      <c r="AD352" s="273"/>
      <c r="AE352" s="273"/>
      <c r="AF352" s="273" t="s">
        <v>794</v>
      </c>
      <c r="AG352" s="273" t="s">
        <v>1793</v>
      </c>
      <c r="AH352" s="273" t="s">
        <v>786</v>
      </c>
      <c r="AI352" s="273" t="s">
        <v>102</v>
      </c>
      <c r="AJ352" s="273"/>
      <c r="AK352" s="273" t="s">
        <v>796</v>
      </c>
      <c r="AL352" s="273" t="s">
        <v>3611</v>
      </c>
      <c r="AM352" s="273" t="s">
        <v>2206</v>
      </c>
      <c r="AN352" s="273" t="s">
        <v>42</v>
      </c>
      <c r="AO352" s="273"/>
      <c r="AP352" s="273"/>
      <c r="AQ352" s="273"/>
      <c r="AR352" s="273"/>
      <c r="AS352" s="273" t="s">
        <v>3247</v>
      </c>
      <c r="AT352" s="274">
        <v>1000</v>
      </c>
      <c r="AU352" s="274">
        <v>1</v>
      </c>
      <c r="AV352" s="273" t="s">
        <v>3612</v>
      </c>
      <c r="AW352" s="273"/>
      <c r="AX352" s="274">
        <v>3</v>
      </c>
      <c r="AY352" s="273"/>
      <c r="AZ352" s="273" t="s">
        <v>3613</v>
      </c>
      <c r="BA352" s="273" t="s">
        <v>3614</v>
      </c>
      <c r="BB352" s="273"/>
      <c r="BC352" s="273" t="s">
        <v>3612</v>
      </c>
      <c r="BD352" s="273"/>
      <c r="BE352" s="273" t="s">
        <v>3612</v>
      </c>
      <c r="BF352" s="273"/>
      <c r="BG352" s="273"/>
      <c r="BH352" s="273" t="s">
        <v>458</v>
      </c>
      <c r="BI352" s="273" t="s">
        <v>800</v>
      </c>
      <c r="BJ352" s="273" t="s">
        <v>800</v>
      </c>
      <c r="BK352" s="273" t="s">
        <v>801</v>
      </c>
      <c r="BL352" s="273" t="s">
        <v>802</v>
      </c>
      <c r="BM352" s="273" t="s">
        <v>1962</v>
      </c>
      <c r="BN352" s="273"/>
      <c r="BO352" s="273" t="s">
        <v>809</v>
      </c>
      <c r="BP352" s="273"/>
      <c r="BQ352" s="273"/>
    </row>
    <row r="353" spans="1:69" ht="18" customHeight="1">
      <c r="A353" s="273" t="s">
        <v>1797</v>
      </c>
      <c r="B353" s="273" t="s">
        <v>3615</v>
      </c>
      <c r="C353" s="273" t="s">
        <v>3616</v>
      </c>
      <c r="D353" s="273" t="s">
        <v>3617</v>
      </c>
      <c r="E353" s="273" t="s">
        <v>3618</v>
      </c>
      <c r="F353" s="273" t="s">
        <v>1801</v>
      </c>
      <c r="G353" s="273" t="s">
        <v>1506</v>
      </c>
      <c r="H353" s="273" t="s">
        <v>786</v>
      </c>
      <c r="I353" s="274">
        <v>3</v>
      </c>
      <c r="J353" s="273" t="s">
        <v>804</v>
      </c>
      <c r="K353" s="273" t="s">
        <v>3207</v>
      </c>
      <c r="L353" s="274">
        <v>3.2</v>
      </c>
      <c r="M353" s="273" t="s">
        <v>3610</v>
      </c>
      <c r="N353" s="273" t="s">
        <v>788</v>
      </c>
      <c r="O353" s="273"/>
      <c r="P353" s="273"/>
      <c r="Q353" s="273"/>
      <c r="R353" s="273"/>
      <c r="S353" s="273" t="s">
        <v>1487</v>
      </c>
      <c r="T353" s="273"/>
      <c r="U353" s="273" t="s">
        <v>791</v>
      </c>
      <c r="V353" s="273"/>
      <c r="W353" s="273"/>
      <c r="X353" s="273" t="s">
        <v>1463</v>
      </c>
      <c r="Y353" s="273" t="s">
        <v>1464</v>
      </c>
      <c r="Z353" s="273"/>
      <c r="AA353" s="273"/>
      <c r="AB353" s="273"/>
      <c r="AC353" s="273"/>
      <c r="AD353" s="273"/>
      <c r="AE353" s="273"/>
      <c r="AF353" s="273" t="s">
        <v>794</v>
      </c>
      <c r="AG353" s="273" t="s">
        <v>795</v>
      </c>
      <c r="AH353" s="273" t="s">
        <v>786</v>
      </c>
      <c r="AI353" s="273"/>
      <c r="AJ353" s="273"/>
      <c r="AK353" s="273" t="s">
        <v>796</v>
      </c>
      <c r="AL353" s="273" t="s">
        <v>3611</v>
      </c>
      <c r="AM353" s="273" t="s">
        <v>1529</v>
      </c>
      <c r="AN353" s="273" t="s">
        <v>42</v>
      </c>
      <c r="AO353" s="273"/>
      <c r="AP353" s="273"/>
      <c r="AQ353" s="273"/>
      <c r="AR353" s="273"/>
      <c r="AS353" s="273" t="s">
        <v>1806</v>
      </c>
      <c r="AT353" s="274">
        <v>1000000</v>
      </c>
      <c r="AU353" s="274">
        <v>3</v>
      </c>
      <c r="AV353" s="273" t="s">
        <v>3612</v>
      </c>
      <c r="AW353" s="273"/>
      <c r="AX353" s="274">
        <v>3.2</v>
      </c>
      <c r="AY353" s="273"/>
      <c r="AZ353" s="273" t="s">
        <v>3619</v>
      </c>
      <c r="BA353" s="273" t="s">
        <v>1807</v>
      </c>
      <c r="BB353" s="273"/>
      <c r="BC353" s="273" t="s">
        <v>3612</v>
      </c>
      <c r="BD353" s="273"/>
      <c r="BE353" s="273" t="s">
        <v>3612</v>
      </c>
      <c r="BF353" s="273"/>
      <c r="BG353" s="273"/>
      <c r="BH353" s="273" t="s">
        <v>458</v>
      </c>
      <c r="BI353" s="273" t="s">
        <v>800</v>
      </c>
      <c r="BJ353" s="273" t="s">
        <v>800</v>
      </c>
      <c r="BK353" s="273" t="s">
        <v>801</v>
      </c>
      <c r="BL353" s="273" t="s">
        <v>802</v>
      </c>
      <c r="BM353" s="273" t="s">
        <v>1962</v>
      </c>
      <c r="BN353" s="273"/>
      <c r="BO353" s="273" t="s">
        <v>1865</v>
      </c>
      <c r="BP353" s="273"/>
      <c r="BQ353" s="273"/>
    </row>
    <row r="354" spans="1:69" ht="18" customHeight="1">
      <c r="A354" s="273" t="s">
        <v>3620</v>
      </c>
      <c r="B354" s="273" t="s">
        <v>3621</v>
      </c>
      <c r="C354" s="273" t="s">
        <v>3622</v>
      </c>
      <c r="D354" s="273" t="s">
        <v>3617</v>
      </c>
      <c r="E354" s="273" t="s">
        <v>3623</v>
      </c>
      <c r="F354" s="273" t="s">
        <v>3624</v>
      </c>
      <c r="G354" s="273" t="s">
        <v>1938</v>
      </c>
      <c r="H354" s="273" t="s">
        <v>786</v>
      </c>
      <c r="I354" s="274">
        <v>1.8695999999999999</v>
      </c>
      <c r="J354" s="273" t="s">
        <v>11</v>
      </c>
      <c r="K354" s="273" t="s">
        <v>3625</v>
      </c>
      <c r="L354" s="274">
        <v>4</v>
      </c>
      <c r="M354" s="273" t="s">
        <v>3626</v>
      </c>
      <c r="N354" s="273" t="s">
        <v>860</v>
      </c>
      <c r="O354" s="273"/>
      <c r="P354" s="273"/>
      <c r="Q354" s="273"/>
      <c r="R354" s="273" t="s">
        <v>789</v>
      </c>
      <c r="S354" s="273" t="s">
        <v>3364</v>
      </c>
      <c r="T354" s="273"/>
      <c r="U354" s="273" t="s">
        <v>3483</v>
      </c>
      <c r="V354" s="273"/>
      <c r="W354" s="273"/>
      <c r="X354" s="273" t="s">
        <v>1565</v>
      </c>
      <c r="Y354" s="273"/>
      <c r="Z354" s="273"/>
      <c r="AA354" s="273"/>
      <c r="AB354" s="273"/>
      <c r="AC354" s="273"/>
      <c r="AD354" s="273"/>
      <c r="AE354" s="273"/>
      <c r="AF354" s="273" t="s">
        <v>794</v>
      </c>
      <c r="AG354" s="273" t="s">
        <v>1986</v>
      </c>
      <c r="AH354" s="273" t="s">
        <v>786</v>
      </c>
      <c r="AI354" s="273" t="s">
        <v>104</v>
      </c>
      <c r="AJ354" s="273"/>
      <c r="AK354" s="273" t="s">
        <v>1987</v>
      </c>
      <c r="AL354" s="273" t="s">
        <v>3627</v>
      </c>
      <c r="AM354" s="273" t="s">
        <v>2255</v>
      </c>
      <c r="AN354" s="273" t="s">
        <v>3211</v>
      </c>
      <c r="AO354" s="273"/>
      <c r="AP354" s="273"/>
      <c r="AQ354" s="273"/>
      <c r="AR354" s="273"/>
      <c r="AS354" s="273" t="s">
        <v>3628</v>
      </c>
      <c r="AT354" s="274">
        <v>1</v>
      </c>
      <c r="AU354" s="274">
        <v>1.8695999999999999</v>
      </c>
      <c r="AV354" s="273" t="s">
        <v>3608</v>
      </c>
      <c r="AW354" s="273" t="s">
        <v>3608</v>
      </c>
      <c r="AX354" s="274">
        <v>4</v>
      </c>
      <c r="AY354" s="273"/>
      <c r="AZ354" s="273" t="s">
        <v>3629</v>
      </c>
      <c r="BA354" s="273" t="s">
        <v>3630</v>
      </c>
      <c r="BB354" s="273" t="s">
        <v>3631</v>
      </c>
      <c r="BC354" s="273" t="s">
        <v>3608</v>
      </c>
      <c r="BD354" s="273"/>
      <c r="BE354" s="273" t="s">
        <v>3608</v>
      </c>
      <c r="BF354" s="273"/>
      <c r="BG354" s="273"/>
      <c r="BH354" s="273" t="s">
        <v>458</v>
      </c>
      <c r="BI354" s="273" t="s">
        <v>800</v>
      </c>
      <c r="BJ354" s="273" t="s">
        <v>800</v>
      </c>
      <c r="BK354" s="273" t="s">
        <v>801</v>
      </c>
      <c r="BL354" s="273" t="s">
        <v>802</v>
      </c>
      <c r="BM354" s="273" t="s">
        <v>827</v>
      </c>
      <c r="BN354" s="273"/>
      <c r="BO354" s="273" t="s">
        <v>809</v>
      </c>
      <c r="BP354" s="273"/>
      <c r="BQ354" s="273"/>
    </row>
    <row r="355" spans="1:69" ht="18" customHeight="1">
      <c r="A355" s="273" t="s">
        <v>1797</v>
      </c>
      <c r="B355" s="273" t="s">
        <v>3632</v>
      </c>
      <c r="C355" s="273" t="s">
        <v>3633</v>
      </c>
      <c r="D355" s="273" t="s">
        <v>3634</v>
      </c>
      <c r="E355" s="273" t="s">
        <v>3635</v>
      </c>
      <c r="F355" s="273" t="s">
        <v>1801</v>
      </c>
      <c r="G355" s="273" t="s">
        <v>1506</v>
      </c>
      <c r="H355" s="273" t="s">
        <v>786</v>
      </c>
      <c r="I355" s="274">
        <v>8.0399999999999991</v>
      </c>
      <c r="J355" s="273" t="s">
        <v>804</v>
      </c>
      <c r="K355" s="273" t="s">
        <v>3207</v>
      </c>
      <c r="L355" s="274">
        <v>3</v>
      </c>
      <c r="M355" s="273" t="s">
        <v>3636</v>
      </c>
      <c r="N355" s="273" t="s">
        <v>936</v>
      </c>
      <c r="O355" s="273"/>
      <c r="P355" s="273"/>
      <c r="Q355" s="273"/>
      <c r="R355" s="273" t="s">
        <v>789</v>
      </c>
      <c r="S355" s="273" t="s">
        <v>1487</v>
      </c>
      <c r="T355" s="273"/>
      <c r="U355" s="273" t="s">
        <v>791</v>
      </c>
      <c r="V355" s="273"/>
      <c r="W355" s="273"/>
      <c r="X355" s="273" t="s">
        <v>1463</v>
      </c>
      <c r="Y355" s="273" t="s">
        <v>1464</v>
      </c>
      <c r="Z355" s="273"/>
      <c r="AA355" s="273"/>
      <c r="AB355" s="273"/>
      <c r="AC355" s="273"/>
      <c r="AD355" s="273"/>
      <c r="AE355" s="273"/>
      <c r="AF355" s="273" t="s">
        <v>794</v>
      </c>
      <c r="AG355" s="273" t="s">
        <v>795</v>
      </c>
      <c r="AH355" s="273" t="s">
        <v>786</v>
      </c>
      <c r="AI355" s="273"/>
      <c r="AJ355" s="273"/>
      <c r="AK355" s="273" t="s">
        <v>796</v>
      </c>
      <c r="AL355" s="273" t="s">
        <v>3637</v>
      </c>
      <c r="AM355" s="273" t="s">
        <v>1529</v>
      </c>
      <c r="AN355" s="273" t="s">
        <v>42</v>
      </c>
      <c r="AO355" s="273"/>
      <c r="AP355" s="273"/>
      <c r="AQ355" s="273"/>
      <c r="AR355" s="273"/>
      <c r="AS355" s="273" t="s">
        <v>1806</v>
      </c>
      <c r="AT355" s="274">
        <v>1000000</v>
      </c>
      <c r="AU355" s="274">
        <v>8.0399999999999991</v>
      </c>
      <c r="AV355" s="273" t="s">
        <v>3638</v>
      </c>
      <c r="AW355" s="273"/>
      <c r="AX355" s="274">
        <v>3</v>
      </c>
      <c r="AY355" s="273"/>
      <c r="AZ355" s="273" t="s">
        <v>2131</v>
      </c>
      <c r="BA355" s="273" t="s">
        <v>1807</v>
      </c>
      <c r="BB355" s="273"/>
      <c r="BC355" s="273" t="s">
        <v>3638</v>
      </c>
      <c r="BD355" s="273"/>
      <c r="BE355" s="273" t="s">
        <v>3638</v>
      </c>
      <c r="BF355" s="273"/>
      <c r="BG355" s="273"/>
      <c r="BH355" s="273" t="s">
        <v>458</v>
      </c>
      <c r="BI355" s="273" t="s">
        <v>800</v>
      </c>
      <c r="BJ355" s="273" t="s">
        <v>800</v>
      </c>
      <c r="BK355" s="273" t="s">
        <v>801</v>
      </c>
      <c r="BL355" s="273" t="s">
        <v>802</v>
      </c>
      <c r="BM355" s="273" t="s">
        <v>1962</v>
      </c>
      <c r="BN355" s="273"/>
      <c r="BO355" s="273" t="s">
        <v>1865</v>
      </c>
      <c r="BP355" s="273"/>
      <c r="BQ355" s="273"/>
    </row>
    <row r="356" spans="1:69" ht="18" customHeight="1">
      <c r="A356" s="273" t="s">
        <v>3561</v>
      </c>
      <c r="B356" s="273" t="s">
        <v>3639</v>
      </c>
      <c r="C356" s="273" t="s">
        <v>3640</v>
      </c>
      <c r="D356" s="273" t="s">
        <v>3641</v>
      </c>
      <c r="E356" s="273" t="s">
        <v>3642</v>
      </c>
      <c r="F356" s="273" t="s">
        <v>3287</v>
      </c>
      <c r="G356" s="273" t="s">
        <v>1506</v>
      </c>
      <c r="H356" s="273" t="s">
        <v>3643</v>
      </c>
      <c r="I356" s="274">
        <v>35</v>
      </c>
      <c r="J356" s="273" t="s">
        <v>804</v>
      </c>
      <c r="K356" s="273" t="s">
        <v>3207</v>
      </c>
      <c r="L356" s="274">
        <v>2.85</v>
      </c>
      <c r="M356" s="273" t="s">
        <v>2165</v>
      </c>
      <c r="N356" s="273" t="s">
        <v>936</v>
      </c>
      <c r="O356" s="273" t="s">
        <v>3644</v>
      </c>
      <c r="P356" s="273" t="s">
        <v>3645</v>
      </c>
      <c r="Q356" s="274">
        <v>55</v>
      </c>
      <c r="R356" s="273" t="s">
        <v>789</v>
      </c>
      <c r="S356" s="273" t="s">
        <v>1487</v>
      </c>
      <c r="T356" s="273" t="s">
        <v>458</v>
      </c>
      <c r="U356" s="273" t="s">
        <v>791</v>
      </c>
      <c r="V356" s="274">
        <v>100</v>
      </c>
      <c r="W356" s="273"/>
      <c r="X356" s="273" t="s">
        <v>792</v>
      </c>
      <c r="Y356" s="273" t="s">
        <v>1792</v>
      </c>
      <c r="Z356" s="273"/>
      <c r="AA356" s="273"/>
      <c r="AB356" s="273"/>
      <c r="AC356" s="273"/>
      <c r="AD356" s="273"/>
      <c r="AE356" s="273" t="s">
        <v>3646</v>
      </c>
      <c r="AF356" s="273" t="s">
        <v>794</v>
      </c>
      <c r="AG356" s="273" t="s">
        <v>1793</v>
      </c>
      <c r="AH356" s="273" t="s">
        <v>3643</v>
      </c>
      <c r="AI356" s="273" t="s">
        <v>102</v>
      </c>
      <c r="AJ356" s="273"/>
      <c r="AK356" s="273" t="s">
        <v>796</v>
      </c>
      <c r="AL356" s="273" t="s">
        <v>2166</v>
      </c>
      <c r="AM356" s="273" t="s">
        <v>2206</v>
      </c>
      <c r="AN356" s="273" t="s">
        <v>42</v>
      </c>
      <c r="AO356" s="273"/>
      <c r="AP356" s="273"/>
      <c r="AQ356" s="273"/>
      <c r="AR356" s="273"/>
      <c r="AS356" s="273" t="s">
        <v>3566</v>
      </c>
      <c r="AT356" s="274">
        <v>500000</v>
      </c>
      <c r="AU356" s="274">
        <v>35</v>
      </c>
      <c r="AV356" s="273" t="s">
        <v>3647</v>
      </c>
      <c r="AW356" s="273"/>
      <c r="AX356" s="274">
        <v>2.85</v>
      </c>
      <c r="AY356" s="273" t="s">
        <v>458</v>
      </c>
      <c r="AZ356" s="273" t="s">
        <v>3648</v>
      </c>
      <c r="BA356" s="273" t="s">
        <v>3568</v>
      </c>
      <c r="BB356" s="273" t="s">
        <v>458</v>
      </c>
      <c r="BC356" s="273" t="s">
        <v>3647</v>
      </c>
      <c r="BD356" s="273"/>
      <c r="BE356" s="273" t="s">
        <v>3647</v>
      </c>
      <c r="BF356" s="273" t="s">
        <v>458</v>
      </c>
      <c r="BG356" s="273" t="s">
        <v>458</v>
      </c>
      <c r="BH356" s="273" t="s">
        <v>3649</v>
      </c>
      <c r="BI356" s="273" t="s">
        <v>800</v>
      </c>
      <c r="BJ356" s="273" t="s">
        <v>800</v>
      </c>
      <c r="BK356" s="273" t="s">
        <v>801</v>
      </c>
      <c r="BL356" s="273" t="s">
        <v>802</v>
      </c>
      <c r="BM356" s="273" t="s">
        <v>803</v>
      </c>
      <c r="BN356" s="273"/>
      <c r="BO356" s="273" t="s">
        <v>809</v>
      </c>
      <c r="BP356" s="273" t="s">
        <v>458</v>
      </c>
      <c r="BQ356" s="273"/>
    </row>
    <row r="357" spans="1:69" ht="18" customHeight="1">
      <c r="A357" s="273" t="s">
        <v>287</v>
      </c>
      <c r="B357" s="273" t="s">
        <v>3650</v>
      </c>
      <c r="C357" s="273" t="s">
        <v>3651</v>
      </c>
      <c r="D357" s="273" t="s">
        <v>3652</v>
      </c>
      <c r="E357" s="273" t="s">
        <v>3653</v>
      </c>
      <c r="F357" s="273" t="s">
        <v>3245</v>
      </c>
      <c r="G357" s="273" t="s">
        <v>925</v>
      </c>
      <c r="H357" s="273" t="s">
        <v>786</v>
      </c>
      <c r="I357" s="274">
        <v>1</v>
      </c>
      <c r="J357" s="273" t="s">
        <v>11</v>
      </c>
      <c r="K357" s="273" t="s">
        <v>3207</v>
      </c>
      <c r="L357" s="274">
        <v>3</v>
      </c>
      <c r="M357" s="273" t="s">
        <v>2182</v>
      </c>
      <c r="N357" s="273" t="s">
        <v>788</v>
      </c>
      <c r="O357" s="273"/>
      <c r="P357" s="273"/>
      <c r="Q357" s="273"/>
      <c r="R357" s="273" t="s">
        <v>789</v>
      </c>
      <c r="S357" s="273" t="s">
        <v>1487</v>
      </c>
      <c r="T357" s="273" t="s">
        <v>458</v>
      </c>
      <c r="U357" s="273" t="s">
        <v>791</v>
      </c>
      <c r="V357" s="273"/>
      <c r="W357" s="273"/>
      <c r="X357" s="273" t="s">
        <v>792</v>
      </c>
      <c r="Y357" s="273" t="s">
        <v>1792</v>
      </c>
      <c r="Z357" s="273"/>
      <c r="AA357" s="273"/>
      <c r="AB357" s="273"/>
      <c r="AC357" s="273"/>
      <c r="AD357" s="273"/>
      <c r="AE357" s="273" t="s">
        <v>3654</v>
      </c>
      <c r="AF357" s="273" t="s">
        <v>794</v>
      </c>
      <c r="AG357" s="273" t="s">
        <v>1793</v>
      </c>
      <c r="AH357" s="273" t="s">
        <v>786</v>
      </c>
      <c r="AI357" s="273" t="s">
        <v>102</v>
      </c>
      <c r="AJ357" s="273"/>
      <c r="AK357" s="273" t="s">
        <v>796</v>
      </c>
      <c r="AL357" s="273" t="s">
        <v>2183</v>
      </c>
      <c r="AM357" s="273" t="s">
        <v>2206</v>
      </c>
      <c r="AN357" s="273" t="s">
        <v>42</v>
      </c>
      <c r="AO357" s="273"/>
      <c r="AP357" s="273"/>
      <c r="AQ357" s="273"/>
      <c r="AR357" s="273"/>
      <c r="AS357" s="273" t="s">
        <v>3247</v>
      </c>
      <c r="AT357" s="274">
        <v>1000</v>
      </c>
      <c r="AU357" s="274">
        <v>1</v>
      </c>
      <c r="AV357" s="273" t="s">
        <v>3603</v>
      </c>
      <c r="AW357" s="273"/>
      <c r="AX357" s="274">
        <v>3</v>
      </c>
      <c r="AY357" s="273" t="s">
        <v>458</v>
      </c>
      <c r="AZ357" s="273" t="s">
        <v>3175</v>
      </c>
      <c r="BA357" s="273" t="s">
        <v>3614</v>
      </c>
      <c r="BB357" s="273" t="s">
        <v>458</v>
      </c>
      <c r="BC357" s="273" t="s">
        <v>3603</v>
      </c>
      <c r="BD357" s="273"/>
      <c r="BE357" s="273" t="s">
        <v>3603</v>
      </c>
      <c r="BF357" s="273" t="s">
        <v>458</v>
      </c>
      <c r="BG357" s="273"/>
      <c r="BH357" s="273" t="s">
        <v>3654</v>
      </c>
      <c r="BI357" s="273" t="s">
        <v>800</v>
      </c>
      <c r="BJ357" s="273" t="s">
        <v>800</v>
      </c>
      <c r="BK357" s="273" t="s">
        <v>801</v>
      </c>
      <c r="BL357" s="273" t="s">
        <v>802</v>
      </c>
      <c r="BM357" s="273" t="s">
        <v>1962</v>
      </c>
      <c r="BN357" s="273"/>
      <c r="BO357" s="273" t="s">
        <v>809</v>
      </c>
      <c r="BP357" s="273" t="s">
        <v>458</v>
      </c>
      <c r="BQ357" s="273"/>
    </row>
    <row r="358" spans="1:69" ht="18" customHeight="1">
      <c r="A358" s="273" t="s">
        <v>287</v>
      </c>
      <c r="B358" s="273" t="s">
        <v>3655</v>
      </c>
      <c r="C358" s="273" t="s">
        <v>3656</v>
      </c>
      <c r="D358" s="273" t="s">
        <v>3657</v>
      </c>
      <c r="E358" s="273" t="s">
        <v>3658</v>
      </c>
      <c r="F358" s="273" t="s">
        <v>3245</v>
      </c>
      <c r="G358" s="273" t="s">
        <v>925</v>
      </c>
      <c r="H358" s="273" t="s">
        <v>786</v>
      </c>
      <c r="I358" s="274">
        <v>1</v>
      </c>
      <c r="J358" s="273" t="s">
        <v>11</v>
      </c>
      <c r="K358" s="273" t="s">
        <v>3207</v>
      </c>
      <c r="L358" s="274">
        <v>2.875</v>
      </c>
      <c r="M358" s="273" t="s">
        <v>3659</v>
      </c>
      <c r="N358" s="273" t="s">
        <v>788</v>
      </c>
      <c r="O358" s="273"/>
      <c r="P358" s="273"/>
      <c r="Q358" s="273"/>
      <c r="R358" s="273" t="s">
        <v>789</v>
      </c>
      <c r="S358" s="273" t="s">
        <v>1487</v>
      </c>
      <c r="T358" s="273"/>
      <c r="U358" s="273" t="s">
        <v>791</v>
      </c>
      <c r="V358" s="273"/>
      <c r="W358" s="273"/>
      <c r="X358" s="273" t="s">
        <v>792</v>
      </c>
      <c r="Y358" s="273" t="s">
        <v>1792</v>
      </c>
      <c r="Z358" s="273"/>
      <c r="AA358" s="273"/>
      <c r="AB358" s="273"/>
      <c r="AC358" s="273"/>
      <c r="AD358" s="273"/>
      <c r="AE358" s="273"/>
      <c r="AF358" s="273" t="s">
        <v>794</v>
      </c>
      <c r="AG358" s="273" t="s">
        <v>1793</v>
      </c>
      <c r="AH358" s="273" t="s">
        <v>786</v>
      </c>
      <c r="AI358" s="273" t="s">
        <v>102</v>
      </c>
      <c r="AJ358" s="273"/>
      <c r="AK358" s="273" t="s">
        <v>796</v>
      </c>
      <c r="AL358" s="273" t="s">
        <v>3660</v>
      </c>
      <c r="AM358" s="273" t="s">
        <v>2206</v>
      </c>
      <c r="AN358" s="273" t="s">
        <v>42</v>
      </c>
      <c r="AO358" s="273"/>
      <c r="AP358" s="273"/>
      <c r="AQ358" s="273"/>
      <c r="AR358" s="273"/>
      <c r="AS358" s="273" t="s">
        <v>3247</v>
      </c>
      <c r="AT358" s="274">
        <v>1000</v>
      </c>
      <c r="AU358" s="274">
        <v>1</v>
      </c>
      <c r="AV358" s="273" t="s">
        <v>3608</v>
      </c>
      <c r="AW358" s="273"/>
      <c r="AX358" s="274">
        <v>2.875</v>
      </c>
      <c r="AY358" s="273"/>
      <c r="AZ358" s="273" t="s">
        <v>3629</v>
      </c>
      <c r="BA358" s="273" t="s">
        <v>3614</v>
      </c>
      <c r="BB358" s="273"/>
      <c r="BC358" s="273" t="s">
        <v>3608</v>
      </c>
      <c r="BD358" s="273"/>
      <c r="BE358" s="273" t="s">
        <v>3608</v>
      </c>
      <c r="BF358" s="273"/>
      <c r="BG358" s="273"/>
      <c r="BH358" s="273" t="s">
        <v>458</v>
      </c>
      <c r="BI358" s="273" t="s">
        <v>800</v>
      </c>
      <c r="BJ358" s="273" t="s">
        <v>800</v>
      </c>
      <c r="BK358" s="273" t="s">
        <v>801</v>
      </c>
      <c r="BL358" s="273" t="s">
        <v>802</v>
      </c>
      <c r="BM358" s="273" t="s">
        <v>1962</v>
      </c>
      <c r="BN358" s="273"/>
      <c r="BO358" s="273" t="s">
        <v>809</v>
      </c>
      <c r="BP358" s="273"/>
      <c r="BQ358" s="273"/>
    </row>
    <row r="359" spans="1:69" ht="18" customHeight="1">
      <c r="A359" s="273" t="s">
        <v>287</v>
      </c>
      <c r="B359" s="273" t="s">
        <v>3661</v>
      </c>
      <c r="C359" s="273" t="s">
        <v>3662</v>
      </c>
      <c r="D359" s="273" t="s">
        <v>3657</v>
      </c>
      <c r="E359" s="273" t="s">
        <v>3663</v>
      </c>
      <c r="F359" s="273" t="s">
        <v>3245</v>
      </c>
      <c r="G359" s="273" t="s">
        <v>925</v>
      </c>
      <c r="H359" s="273" t="s">
        <v>786</v>
      </c>
      <c r="I359" s="274">
        <v>1</v>
      </c>
      <c r="J359" s="273" t="s">
        <v>11</v>
      </c>
      <c r="K359" s="273" t="s">
        <v>3207</v>
      </c>
      <c r="L359" s="274">
        <v>2.875</v>
      </c>
      <c r="M359" s="273" t="s">
        <v>3626</v>
      </c>
      <c r="N359" s="273" t="s">
        <v>788</v>
      </c>
      <c r="O359" s="273"/>
      <c r="P359" s="273"/>
      <c r="Q359" s="273"/>
      <c r="R359" s="273" t="s">
        <v>789</v>
      </c>
      <c r="S359" s="273" t="s">
        <v>1487</v>
      </c>
      <c r="T359" s="273"/>
      <c r="U359" s="273" t="s">
        <v>791</v>
      </c>
      <c r="V359" s="273"/>
      <c r="W359" s="273"/>
      <c r="X359" s="273" t="s">
        <v>792</v>
      </c>
      <c r="Y359" s="273" t="s">
        <v>1792</v>
      </c>
      <c r="Z359" s="273"/>
      <c r="AA359" s="273"/>
      <c r="AB359" s="273"/>
      <c r="AC359" s="273"/>
      <c r="AD359" s="273"/>
      <c r="AE359" s="273"/>
      <c r="AF359" s="273" t="s">
        <v>794</v>
      </c>
      <c r="AG359" s="273" t="s">
        <v>1793</v>
      </c>
      <c r="AH359" s="273" t="s">
        <v>786</v>
      </c>
      <c r="AI359" s="273" t="s">
        <v>102</v>
      </c>
      <c r="AJ359" s="273"/>
      <c r="AK359" s="273" t="s">
        <v>796</v>
      </c>
      <c r="AL359" s="273" t="s">
        <v>3627</v>
      </c>
      <c r="AM359" s="273" t="s">
        <v>2206</v>
      </c>
      <c r="AN359" s="273" t="s">
        <v>42</v>
      </c>
      <c r="AO359" s="273"/>
      <c r="AP359" s="273"/>
      <c r="AQ359" s="273"/>
      <c r="AR359" s="273"/>
      <c r="AS359" s="273" t="s">
        <v>3247</v>
      </c>
      <c r="AT359" s="274">
        <v>1000</v>
      </c>
      <c r="AU359" s="274">
        <v>1</v>
      </c>
      <c r="AV359" s="273" t="s">
        <v>3641</v>
      </c>
      <c r="AW359" s="273"/>
      <c r="AX359" s="274">
        <v>2.875</v>
      </c>
      <c r="AY359" s="273"/>
      <c r="AZ359" s="273" t="s">
        <v>3182</v>
      </c>
      <c r="BA359" s="273" t="s">
        <v>3614</v>
      </c>
      <c r="BB359" s="273"/>
      <c r="BC359" s="273" t="s">
        <v>3641</v>
      </c>
      <c r="BD359" s="273"/>
      <c r="BE359" s="273" t="s">
        <v>3641</v>
      </c>
      <c r="BF359" s="273"/>
      <c r="BG359" s="273"/>
      <c r="BH359" s="273" t="s">
        <v>458</v>
      </c>
      <c r="BI359" s="273" t="s">
        <v>800</v>
      </c>
      <c r="BJ359" s="273" t="s">
        <v>800</v>
      </c>
      <c r="BK359" s="273" t="s">
        <v>801</v>
      </c>
      <c r="BL359" s="273" t="s">
        <v>802</v>
      </c>
      <c r="BM359" s="273" t="s">
        <v>1962</v>
      </c>
      <c r="BN359" s="273"/>
      <c r="BO359" s="273" t="s">
        <v>809</v>
      </c>
      <c r="BP359" s="273"/>
      <c r="BQ359" s="273"/>
    </row>
    <row r="360" spans="1:69" ht="18" customHeight="1">
      <c r="A360" s="273" t="s">
        <v>3529</v>
      </c>
      <c r="B360" s="273" t="s">
        <v>3664</v>
      </c>
      <c r="C360" s="273" t="s">
        <v>3665</v>
      </c>
      <c r="D360" s="273" t="s">
        <v>3666</v>
      </c>
      <c r="E360" s="273" t="s">
        <v>3667</v>
      </c>
      <c r="F360" s="273" t="s">
        <v>786</v>
      </c>
      <c r="G360" s="273" t="s">
        <v>786</v>
      </c>
      <c r="H360" s="273" t="s">
        <v>786</v>
      </c>
      <c r="I360" s="274">
        <v>2.88</v>
      </c>
      <c r="J360" s="273" t="s">
        <v>804</v>
      </c>
      <c r="K360" s="273" t="s">
        <v>3207</v>
      </c>
      <c r="L360" s="274">
        <v>4.6500000000000004</v>
      </c>
      <c r="M360" s="273" t="s">
        <v>2301</v>
      </c>
      <c r="N360" s="273" t="s">
        <v>788</v>
      </c>
      <c r="O360" s="273"/>
      <c r="P360" s="273"/>
      <c r="Q360" s="273"/>
      <c r="R360" s="273"/>
      <c r="S360" s="273" t="s">
        <v>790</v>
      </c>
      <c r="T360" s="273" t="s">
        <v>458</v>
      </c>
      <c r="U360" s="273" t="s">
        <v>791</v>
      </c>
      <c r="V360" s="274">
        <v>100</v>
      </c>
      <c r="W360" s="273"/>
      <c r="X360" s="273" t="s">
        <v>1463</v>
      </c>
      <c r="Y360" s="273" t="s">
        <v>1464</v>
      </c>
      <c r="Z360" s="273"/>
      <c r="AA360" s="273"/>
      <c r="AB360" s="273"/>
      <c r="AC360" s="273"/>
      <c r="AD360" s="273"/>
      <c r="AE360" s="273" t="s">
        <v>3668</v>
      </c>
      <c r="AF360" s="273" t="s">
        <v>794</v>
      </c>
      <c r="AG360" s="273" t="s">
        <v>3535</v>
      </c>
      <c r="AH360" s="273" t="s">
        <v>786</v>
      </c>
      <c r="AI360" s="273"/>
      <c r="AJ360" s="273"/>
      <c r="AK360" s="273" t="s">
        <v>810</v>
      </c>
      <c r="AL360" s="273" t="s">
        <v>2302</v>
      </c>
      <c r="AM360" s="273" t="s">
        <v>1529</v>
      </c>
      <c r="AN360" s="273" t="s">
        <v>43</v>
      </c>
      <c r="AO360" s="273"/>
      <c r="AP360" s="273"/>
      <c r="AQ360" s="273"/>
      <c r="AR360" s="273"/>
      <c r="AS360" s="273" t="s">
        <v>3537</v>
      </c>
      <c r="AT360" s="274">
        <v>1000000</v>
      </c>
      <c r="AU360" s="274">
        <v>2.88</v>
      </c>
      <c r="AV360" s="273" t="s">
        <v>3669</v>
      </c>
      <c r="AW360" s="273"/>
      <c r="AX360" s="274">
        <v>4.6500000000000004</v>
      </c>
      <c r="AY360" s="273" t="s">
        <v>458</v>
      </c>
      <c r="AZ360" s="273" t="s">
        <v>3670</v>
      </c>
      <c r="BA360" s="273" t="s">
        <v>3539</v>
      </c>
      <c r="BB360" s="273" t="s">
        <v>3529</v>
      </c>
      <c r="BC360" s="273" t="s">
        <v>3669</v>
      </c>
      <c r="BD360" s="273"/>
      <c r="BE360" s="273" t="s">
        <v>3669</v>
      </c>
      <c r="BF360" s="273" t="s">
        <v>458</v>
      </c>
      <c r="BG360" s="273" t="s">
        <v>458</v>
      </c>
      <c r="BH360" s="273" t="s">
        <v>3668</v>
      </c>
      <c r="BI360" s="273" t="s">
        <v>800</v>
      </c>
      <c r="BJ360" s="273" t="s">
        <v>800</v>
      </c>
      <c r="BK360" s="273" t="s">
        <v>801</v>
      </c>
      <c r="BL360" s="273" t="s">
        <v>802</v>
      </c>
      <c r="BM360" s="273" t="s">
        <v>803</v>
      </c>
      <c r="BN360" s="273"/>
      <c r="BO360" s="273" t="s">
        <v>1517</v>
      </c>
      <c r="BP360" s="273" t="s">
        <v>458</v>
      </c>
      <c r="BQ360" s="273"/>
    </row>
    <row r="361" spans="1:69" ht="18" customHeight="1">
      <c r="A361" s="273" t="s">
        <v>3282</v>
      </c>
      <c r="B361" s="273" t="s">
        <v>3283</v>
      </c>
      <c r="C361" s="273" t="s">
        <v>3284</v>
      </c>
      <c r="D361" s="273" t="s">
        <v>3666</v>
      </c>
      <c r="E361" s="273" t="s">
        <v>3286</v>
      </c>
      <c r="F361" s="273" t="s">
        <v>3287</v>
      </c>
      <c r="G361" s="273" t="s">
        <v>1506</v>
      </c>
      <c r="H361" s="273" t="s">
        <v>786</v>
      </c>
      <c r="I361" s="274">
        <v>140</v>
      </c>
      <c r="J361" s="273" t="s">
        <v>599</v>
      </c>
      <c r="K361" s="273" t="s">
        <v>3207</v>
      </c>
      <c r="L361" s="274">
        <v>2.44</v>
      </c>
      <c r="M361" s="273" t="s">
        <v>3288</v>
      </c>
      <c r="N361" s="273" t="s">
        <v>936</v>
      </c>
      <c r="O361" s="273"/>
      <c r="P361" s="273"/>
      <c r="Q361" s="273"/>
      <c r="R361" s="273" t="s">
        <v>789</v>
      </c>
      <c r="S361" s="273" t="s">
        <v>1487</v>
      </c>
      <c r="T361" s="273"/>
      <c r="U361" s="273" t="s">
        <v>791</v>
      </c>
      <c r="V361" s="274">
        <v>100</v>
      </c>
      <c r="W361" s="273"/>
      <c r="X361" s="273" t="s">
        <v>792</v>
      </c>
      <c r="Y361" s="273" t="s">
        <v>1792</v>
      </c>
      <c r="Z361" s="273"/>
      <c r="AA361" s="273"/>
      <c r="AB361" s="273"/>
      <c r="AC361" s="273"/>
      <c r="AD361" s="273"/>
      <c r="AE361" s="273"/>
      <c r="AF361" s="273" t="s">
        <v>794</v>
      </c>
      <c r="AG361" s="273" t="s">
        <v>1734</v>
      </c>
      <c r="AH361" s="273" t="s">
        <v>786</v>
      </c>
      <c r="AI361" s="273"/>
      <c r="AJ361" s="273"/>
      <c r="AK361" s="273" t="s">
        <v>810</v>
      </c>
      <c r="AL361" s="273" t="s">
        <v>3289</v>
      </c>
      <c r="AM361" s="273" t="s">
        <v>1834</v>
      </c>
      <c r="AN361" s="273" t="s">
        <v>42</v>
      </c>
      <c r="AO361" s="273"/>
      <c r="AP361" s="273"/>
      <c r="AQ361" s="273"/>
      <c r="AR361" s="273"/>
      <c r="AS361" s="273" t="s">
        <v>669</v>
      </c>
      <c r="AT361" s="274">
        <v>500000</v>
      </c>
      <c r="AU361" s="274">
        <v>140</v>
      </c>
      <c r="AV361" s="273" t="s">
        <v>3293</v>
      </c>
      <c r="AW361" s="273"/>
      <c r="AX361" s="274">
        <v>2.44</v>
      </c>
      <c r="AY361" s="273"/>
      <c r="AZ361" s="273" t="s">
        <v>3291</v>
      </c>
      <c r="BA361" s="273" t="s">
        <v>3292</v>
      </c>
      <c r="BB361" s="273"/>
      <c r="BC361" s="273" t="s">
        <v>3293</v>
      </c>
      <c r="BD361" s="273"/>
      <c r="BE361" s="273" t="s">
        <v>3293</v>
      </c>
      <c r="BF361" s="273"/>
      <c r="BG361" s="273"/>
      <c r="BH361" s="273" t="s">
        <v>458</v>
      </c>
      <c r="BI361" s="273" t="s">
        <v>800</v>
      </c>
      <c r="BJ361" s="273" t="s">
        <v>800</v>
      </c>
      <c r="BK361" s="273" t="s">
        <v>801</v>
      </c>
      <c r="BL361" s="273" t="s">
        <v>802</v>
      </c>
      <c r="BM361" s="273" t="s">
        <v>1962</v>
      </c>
      <c r="BN361" s="273"/>
      <c r="BO361" s="273" t="s">
        <v>809</v>
      </c>
      <c r="BP361" s="273"/>
      <c r="BQ361" s="273"/>
    </row>
    <row r="362" spans="1:69" ht="18" customHeight="1">
      <c r="A362" s="273" t="s">
        <v>2114</v>
      </c>
      <c r="B362" s="273" t="s">
        <v>3671</v>
      </c>
      <c r="C362" s="273" t="s">
        <v>3672</v>
      </c>
      <c r="D362" s="273" t="s">
        <v>3673</v>
      </c>
      <c r="E362" s="273" t="s">
        <v>3674</v>
      </c>
      <c r="F362" s="273" t="s">
        <v>786</v>
      </c>
      <c r="G362" s="273" t="s">
        <v>786</v>
      </c>
      <c r="H362" s="273" t="s">
        <v>786</v>
      </c>
      <c r="I362" s="274">
        <v>10</v>
      </c>
      <c r="J362" s="273" t="s">
        <v>804</v>
      </c>
      <c r="K362" s="273" t="s">
        <v>3280</v>
      </c>
      <c r="L362" s="274">
        <v>3.8</v>
      </c>
      <c r="M362" s="273" t="s">
        <v>2289</v>
      </c>
      <c r="N362" s="273" t="s">
        <v>788</v>
      </c>
      <c r="O362" s="273"/>
      <c r="P362" s="273"/>
      <c r="Q362" s="273"/>
      <c r="R362" s="273"/>
      <c r="S362" s="273" t="s">
        <v>790</v>
      </c>
      <c r="T362" s="273" t="s">
        <v>458</v>
      </c>
      <c r="U362" s="273" t="s">
        <v>791</v>
      </c>
      <c r="V362" s="274">
        <v>100</v>
      </c>
      <c r="W362" s="273"/>
      <c r="X362" s="273" t="s">
        <v>1463</v>
      </c>
      <c r="Y362" s="273" t="s">
        <v>1464</v>
      </c>
      <c r="Z362" s="273"/>
      <c r="AA362" s="273"/>
      <c r="AB362" s="273"/>
      <c r="AC362" s="273"/>
      <c r="AD362" s="273"/>
      <c r="AE362" s="273" t="s">
        <v>1510</v>
      </c>
      <c r="AF362" s="273" t="s">
        <v>794</v>
      </c>
      <c r="AG362" s="273" t="s">
        <v>1986</v>
      </c>
      <c r="AH362" s="273" t="s">
        <v>786</v>
      </c>
      <c r="AI362" s="273"/>
      <c r="AJ362" s="273"/>
      <c r="AK362" s="273" t="s">
        <v>1987</v>
      </c>
      <c r="AL362" s="273" t="s">
        <v>2290</v>
      </c>
      <c r="AM362" s="273" t="s">
        <v>1529</v>
      </c>
      <c r="AN362" s="273" t="s">
        <v>43</v>
      </c>
      <c r="AO362" s="273"/>
      <c r="AP362" s="273"/>
      <c r="AQ362" s="273"/>
      <c r="AR362" s="273"/>
      <c r="AS362" s="273" t="s">
        <v>2120</v>
      </c>
      <c r="AT362" s="274">
        <v>1000000</v>
      </c>
      <c r="AU362" s="274">
        <v>10</v>
      </c>
      <c r="AV362" s="273" t="s">
        <v>3675</v>
      </c>
      <c r="AW362" s="273"/>
      <c r="AX362" s="274">
        <v>3.8</v>
      </c>
      <c r="AY362" s="273" t="s">
        <v>458</v>
      </c>
      <c r="AZ362" s="273" t="s">
        <v>2248</v>
      </c>
      <c r="BA362" s="273" t="s">
        <v>2122</v>
      </c>
      <c r="BB362" s="273" t="s">
        <v>2114</v>
      </c>
      <c r="BC362" s="273" t="s">
        <v>3675</v>
      </c>
      <c r="BD362" s="273"/>
      <c r="BE362" s="273" t="s">
        <v>3675</v>
      </c>
      <c r="BF362" s="273" t="s">
        <v>458</v>
      </c>
      <c r="BG362" s="273" t="s">
        <v>458</v>
      </c>
      <c r="BH362" s="273" t="s">
        <v>1510</v>
      </c>
      <c r="BI362" s="273" t="s">
        <v>800</v>
      </c>
      <c r="BJ362" s="273" t="s">
        <v>800</v>
      </c>
      <c r="BK362" s="273" t="s">
        <v>801</v>
      </c>
      <c r="BL362" s="273" t="s">
        <v>802</v>
      </c>
      <c r="BM362" s="273" t="s">
        <v>803</v>
      </c>
      <c r="BN362" s="273"/>
      <c r="BO362" s="273" t="s">
        <v>1865</v>
      </c>
      <c r="BP362" s="273" t="s">
        <v>458</v>
      </c>
      <c r="BQ362" s="273"/>
    </row>
    <row r="363" spans="1:69" ht="18" customHeight="1">
      <c r="A363" s="273" t="s">
        <v>1797</v>
      </c>
      <c r="B363" s="273" t="s">
        <v>3676</v>
      </c>
      <c r="C363" s="273" t="s">
        <v>3677</v>
      </c>
      <c r="D363" s="273" t="s">
        <v>3678</v>
      </c>
      <c r="E363" s="273" t="s">
        <v>3679</v>
      </c>
      <c r="F363" s="273" t="s">
        <v>1801</v>
      </c>
      <c r="G363" s="273" t="s">
        <v>1506</v>
      </c>
      <c r="H363" s="273" t="s">
        <v>786</v>
      </c>
      <c r="I363" s="274">
        <v>2</v>
      </c>
      <c r="J363" s="273" t="s">
        <v>804</v>
      </c>
      <c r="K363" s="273" t="s">
        <v>3207</v>
      </c>
      <c r="L363" s="274">
        <v>3.3050000000000002</v>
      </c>
      <c r="M363" s="273" t="s">
        <v>2289</v>
      </c>
      <c r="N363" s="273" t="s">
        <v>788</v>
      </c>
      <c r="O363" s="273"/>
      <c r="P363" s="273"/>
      <c r="Q363" s="273"/>
      <c r="R363" s="273"/>
      <c r="S363" s="273" t="s">
        <v>1487</v>
      </c>
      <c r="T363" s="273"/>
      <c r="U363" s="273" t="s">
        <v>791</v>
      </c>
      <c r="V363" s="273"/>
      <c r="W363" s="273"/>
      <c r="X363" s="273" t="s">
        <v>1463</v>
      </c>
      <c r="Y363" s="273" t="s">
        <v>1464</v>
      </c>
      <c r="Z363" s="273"/>
      <c r="AA363" s="273"/>
      <c r="AB363" s="273"/>
      <c r="AC363" s="273"/>
      <c r="AD363" s="273"/>
      <c r="AE363" s="273"/>
      <c r="AF363" s="273" t="s">
        <v>794</v>
      </c>
      <c r="AG363" s="273" t="s">
        <v>795</v>
      </c>
      <c r="AH363" s="273" t="s">
        <v>786</v>
      </c>
      <c r="AI363" s="273"/>
      <c r="AJ363" s="273"/>
      <c r="AK363" s="273" t="s">
        <v>796</v>
      </c>
      <c r="AL363" s="273" t="s">
        <v>2290</v>
      </c>
      <c r="AM363" s="273" t="s">
        <v>1529</v>
      </c>
      <c r="AN363" s="273" t="s">
        <v>42</v>
      </c>
      <c r="AO363" s="273"/>
      <c r="AP363" s="273"/>
      <c r="AQ363" s="273"/>
      <c r="AR363" s="273"/>
      <c r="AS363" s="273" t="s">
        <v>1806</v>
      </c>
      <c r="AT363" s="274">
        <v>1000000</v>
      </c>
      <c r="AU363" s="274">
        <v>2</v>
      </c>
      <c r="AV363" s="273" t="s">
        <v>3680</v>
      </c>
      <c r="AW363" s="273"/>
      <c r="AX363" s="274">
        <v>3.3050000000000002</v>
      </c>
      <c r="AY363" s="273"/>
      <c r="AZ363" s="273" t="s">
        <v>2248</v>
      </c>
      <c r="BA363" s="273" t="s">
        <v>1807</v>
      </c>
      <c r="BB363" s="273"/>
      <c r="BC363" s="273" t="s">
        <v>3680</v>
      </c>
      <c r="BD363" s="273"/>
      <c r="BE363" s="273" t="s">
        <v>3680</v>
      </c>
      <c r="BF363" s="273"/>
      <c r="BG363" s="273"/>
      <c r="BH363" s="273" t="s">
        <v>458</v>
      </c>
      <c r="BI363" s="273" t="s">
        <v>800</v>
      </c>
      <c r="BJ363" s="273" t="s">
        <v>800</v>
      </c>
      <c r="BK363" s="273" t="s">
        <v>801</v>
      </c>
      <c r="BL363" s="273" t="s">
        <v>802</v>
      </c>
      <c r="BM363" s="273" t="s">
        <v>1962</v>
      </c>
      <c r="BN363" s="273"/>
      <c r="BO363" s="273" t="s">
        <v>1865</v>
      </c>
      <c r="BP363" s="273"/>
      <c r="BQ363" s="273"/>
    </row>
    <row r="364" spans="1:69" ht="18" customHeight="1">
      <c r="A364" s="273" t="s">
        <v>1797</v>
      </c>
      <c r="B364" s="273" t="s">
        <v>3681</v>
      </c>
      <c r="C364" s="273" t="s">
        <v>3682</v>
      </c>
      <c r="D364" s="273" t="s">
        <v>3683</v>
      </c>
      <c r="E364" s="273" t="s">
        <v>3684</v>
      </c>
      <c r="F364" s="273" t="s">
        <v>1801</v>
      </c>
      <c r="G364" s="273" t="s">
        <v>1506</v>
      </c>
      <c r="H364" s="273" t="s">
        <v>786</v>
      </c>
      <c r="I364" s="274">
        <v>3</v>
      </c>
      <c r="J364" s="273" t="s">
        <v>804</v>
      </c>
      <c r="K364" s="273" t="s">
        <v>3207</v>
      </c>
      <c r="L364" s="274">
        <v>2.8650000000000002</v>
      </c>
      <c r="M364" s="273" t="s">
        <v>2296</v>
      </c>
      <c r="N364" s="273" t="s">
        <v>788</v>
      </c>
      <c r="O364" s="273"/>
      <c r="P364" s="273"/>
      <c r="Q364" s="273"/>
      <c r="R364" s="273"/>
      <c r="S364" s="273" t="s">
        <v>1487</v>
      </c>
      <c r="T364" s="273"/>
      <c r="U364" s="273" t="s">
        <v>791</v>
      </c>
      <c r="V364" s="273"/>
      <c r="W364" s="273"/>
      <c r="X364" s="273" t="s">
        <v>1463</v>
      </c>
      <c r="Y364" s="273" t="s">
        <v>1464</v>
      </c>
      <c r="Z364" s="273"/>
      <c r="AA364" s="273"/>
      <c r="AB364" s="273"/>
      <c r="AC364" s="273"/>
      <c r="AD364" s="273"/>
      <c r="AE364" s="273"/>
      <c r="AF364" s="273" t="s">
        <v>794</v>
      </c>
      <c r="AG364" s="273" t="s">
        <v>795</v>
      </c>
      <c r="AH364" s="273" t="s">
        <v>786</v>
      </c>
      <c r="AI364" s="273"/>
      <c r="AJ364" s="273"/>
      <c r="AK364" s="273" t="s">
        <v>796</v>
      </c>
      <c r="AL364" s="273" t="s">
        <v>2297</v>
      </c>
      <c r="AM364" s="273" t="s">
        <v>1529</v>
      </c>
      <c r="AN364" s="273" t="s">
        <v>42</v>
      </c>
      <c r="AO364" s="273"/>
      <c r="AP364" s="273"/>
      <c r="AQ364" s="273"/>
      <c r="AR364" s="273"/>
      <c r="AS364" s="273" t="s">
        <v>1806</v>
      </c>
      <c r="AT364" s="274">
        <v>1000000</v>
      </c>
      <c r="AU364" s="274">
        <v>3</v>
      </c>
      <c r="AV364" s="273" t="s">
        <v>3685</v>
      </c>
      <c r="AW364" s="273"/>
      <c r="AX364" s="274">
        <v>2.8650000000000002</v>
      </c>
      <c r="AY364" s="273"/>
      <c r="AZ364" s="273" t="s">
        <v>2263</v>
      </c>
      <c r="BA364" s="273" t="s">
        <v>1807</v>
      </c>
      <c r="BB364" s="273"/>
      <c r="BC364" s="273" t="s">
        <v>3685</v>
      </c>
      <c r="BD364" s="273"/>
      <c r="BE364" s="273" t="s">
        <v>3685</v>
      </c>
      <c r="BF364" s="273"/>
      <c r="BG364" s="273"/>
      <c r="BH364" s="273" t="s">
        <v>458</v>
      </c>
      <c r="BI364" s="273" t="s">
        <v>800</v>
      </c>
      <c r="BJ364" s="273" t="s">
        <v>800</v>
      </c>
      <c r="BK364" s="273" t="s">
        <v>801</v>
      </c>
      <c r="BL364" s="273" t="s">
        <v>802</v>
      </c>
      <c r="BM364" s="273" t="s">
        <v>1962</v>
      </c>
      <c r="BN364" s="273"/>
      <c r="BO364" s="273" t="s">
        <v>1865</v>
      </c>
      <c r="BP364" s="273"/>
      <c r="BQ364" s="273"/>
    </row>
    <row r="365" spans="1:69" ht="18" customHeight="1">
      <c r="A365" s="273" t="s">
        <v>3686</v>
      </c>
      <c r="B365" s="273" t="s">
        <v>3687</v>
      </c>
      <c r="C365" s="273" t="s">
        <v>3688</v>
      </c>
      <c r="D365" s="273" t="s">
        <v>3689</v>
      </c>
      <c r="E365" s="273" t="s">
        <v>3690</v>
      </c>
      <c r="F365" s="273" t="s">
        <v>1505</v>
      </c>
      <c r="G365" s="273" t="s">
        <v>1506</v>
      </c>
      <c r="H365" s="273" t="s">
        <v>3245</v>
      </c>
      <c r="I365" s="274">
        <v>3.5</v>
      </c>
      <c r="J365" s="273" t="s">
        <v>850</v>
      </c>
      <c r="K365" s="273" t="s">
        <v>3207</v>
      </c>
      <c r="L365" s="274">
        <v>2.85</v>
      </c>
      <c r="M365" s="273" t="s">
        <v>2317</v>
      </c>
      <c r="N365" s="273" t="s">
        <v>860</v>
      </c>
      <c r="O365" s="273" t="s">
        <v>3691</v>
      </c>
      <c r="P365" s="273" t="s">
        <v>3692</v>
      </c>
      <c r="Q365" s="274">
        <v>20</v>
      </c>
      <c r="R365" s="273" t="s">
        <v>789</v>
      </c>
      <c r="S365" s="273" t="s">
        <v>1487</v>
      </c>
      <c r="T365" s="273" t="s">
        <v>458</v>
      </c>
      <c r="U365" s="273" t="s">
        <v>791</v>
      </c>
      <c r="V365" s="274">
        <v>100</v>
      </c>
      <c r="W365" s="273"/>
      <c r="X365" s="273" t="s">
        <v>792</v>
      </c>
      <c r="Y365" s="273" t="s">
        <v>1792</v>
      </c>
      <c r="Z365" s="273"/>
      <c r="AA365" s="274">
        <v>5.9</v>
      </c>
      <c r="AB365" s="274">
        <v>1.69</v>
      </c>
      <c r="AC365" s="273"/>
      <c r="AD365" s="273" t="s">
        <v>3693</v>
      </c>
      <c r="AE365" s="273" t="s">
        <v>3694</v>
      </c>
      <c r="AF365" s="273" t="s">
        <v>794</v>
      </c>
      <c r="AG365" s="273" t="s">
        <v>1793</v>
      </c>
      <c r="AH365" s="273" t="s">
        <v>3245</v>
      </c>
      <c r="AI365" s="273" t="s">
        <v>102</v>
      </c>
      <c r="AJ365" s="273"/>
      <c r="AK365" s="273" t="s">
        <v>796</v>
      </c>
      <c r="AL365" s="273" t="s">
        <v>2318</v>
      </c>
      <c r="AM365" s="273" t="s">
        <v>2206</v>
      </c>
      <c r="AN365" s="273" t="s">
        <v>42</v>
      </c>
      <c r="AO365" s="273"/>
      <c r="AP365" s="273"/>
      <c r="AQ365" s="273"/>
      <c r="AR365" s="273"/>
      <c r="AS365" s="273" t="s">
        <v>3695</v>
      </c>
      <c r="AT365" s="274">
        <v>250000</v>
      </c>
      <c r="AU365" s="274">
        <v>3.5</v>
      </c>
      <c r="AV365" s="273" t="s">
        <v>3678</v>
      </c>
      <c r="AW365" s="273"/>
      <c r="AX365" s="274">
        <v>2.85</v>
      </c>
      <c r="AY365" s="273" t="s">
        <v>458</v>
      </c>
      <c r="AZ365" s="273" t="s">
        <v>3696</v>
      </c>
      <c r="BA365" s="273" t="s">
        <v>3697</v>
      </c>
      <c r="BB365" s="273" t="s">
        <v>458</v>
      </c>
      <c r="BC365" s="273" t="s">
        <v>3678</v>
      </c>
      <c r="BD365" s="273"/>
      <c r="BE365" s="273" t="s">
        <v>3678</v>
      </c>
      <c r="BF365" s="273" t="s">
        <v>458</v>
      </c>
      <c r="BG365" s="273" t="s">
        <v>3698</v>
      </c>
      <c r="BH365" s="273" t="s">
        <v>3699</v>
      </c>
      <c r="BI365" s="273" t="s">
        <v>800</v>
      </c>
      <c r="BJ365" s="273" t="s">
        <v>800</v>
      </c>
      <c r="BK365" s="273" t="s">
        <v>801</v>
      </c>
      <c r="BL365" s="273" t="s">
        <v>802</v>
      </c>
      <c r="BM365" s="273" t="s">
        <v>803</v>
      </c>
      <c r="BN365" s="273"/>
      <c r="BO365" s="273" t="s">
        <v>809</v>
      </c>
      <c r="BP365" s="273" t="s">
        <v>458</v>
      </c>
      <c r="BQ365" s="273"/>
    </row>
    <row r="366" spans="1:69" ht="18" customHeight="1">
      <c r="A366" s="273" t="s">
        <v>1797</v>
      </c>
      <c r="B366" s="273" t="s">
        <v>3700</v>
      </c>
      <c r="C366" s="273" t="s">
        <v>3701</v>
      </c>
      <c r="D366" s="273" t="s">
        <v>3702</v>
      </c>
      <c r="E366" s="273" t="s">
        <v>3703</v>
      </c>
      <c r="F366" s="273" t="s">
        <v>1801</v>
      </c>
      <c r="G366" s="273" t="s">
        <v>1506</v>
      </c>
      <c r="H366" s="273" t="s">
        <v>786</v>
      </c>
      <c r="I366" s="274">
        <v>4.5999999999999996</v>
      </c>
      <c r="J366" s="273" t="s">
        <v>804</v>
      </c>
      <c r="K366" s="273" t="s">
        <v>3207</v>
      </c>
      <c r="L366" s="274">
        <v>2.63</v>
      </c>
      <c r="M366" s="273" t="s">
        <v>2317</v>
      </c>
      <c r="N366" s="273" t="s">
        <v>788</v>
      </c>
      <c r="O366" s="273"/>
      <c r="P366" s="273"/>
      <c r="Q366" s="273"/>
      <c r="R366" s="273" t="s">
        <v>789</v>
      </c>
      <c r="S366" s="273" t="s">
        <v>1487</v>
      </c>
      <c r="T366" s="273"/>
      <c r="U366" s="273" t="s">
        <v>791</v>
      </c>
      <c r="V366" s="274">
        <v>100</v>
      </c>
      <c r="W366" s="273"/>
      <c r="X366" s="273" t="s">
        <v>1463</v>
      </c>
      <c r="Y366" s="273" t="s">
        <v>1464</v>
      </c>
      <c r="Z366" s="273"/>
      <c r="AA366" s="273"/>
      <c r="AB366" s="273"/>
      <c r="AC366" s="273"/>
      <c r="AD366" s="273"/>
      <c r="AE366" s="273"/>
      <c r="AF366" s="273" t="s">
        <v>794</v>
      </c>
      <c r="AG366" s="273" t="s">
        <v>795</v>
      </c>
      <c r="AH366" s="273" t="s">
        <v>786</v>
      </c>
      <c r="AI366" s="273"/>
      <c r="AJ366" s="273"/>
      <c r="AK366" s="273" t="s">
        <v>796</v>
      </c>
      <c r="AL366" s="273" t="s">
        <v>2318</v>
      </c>
      <c r="AM366" s="273" t="s">
        <v>1529</v>
      </c>
      <c r="AN366" s="273" t="s">
        <v>42</v>
      </c>
      <c r="AO366" s="273"/>
      <c r="AP366" s="273"/>
      <c r="AQ366" s="273"/>
      <c r="AR366" s="273"/>
      <c r="AS366" s="273" t="s">
        <v>1806</v>
      </c>
      <c r="AT366" s="274">
        <v>1000000</v>
      </c>
      <c r="AU366" s="274">
        <v>4.5999999999999996</v>
      </c>
      <c r="AV366" s="273" t="s">
        <v>3678</v>
      </c>
      <c r="AW366" s="273"/>
      <c r="AX366" s="274">
        <v>2.63</v>
      </c>
      <c r="AY366" s="273"/>
      <c r="AZ366" s="273" t="s">
        <v>2312</v>
      </c>
      <c r="BA366" s="273" t="s">
        <v>1807</v>
      </c>
      <c r="BB366" s="273"/>
      <c r="BC366" s="273" t="s">
        <v>3678</v>
      </c>
      <c r="BD366" s="273"/>
      <c r="BE366" s="273" t="s">
        <v>3678</v>
      </c>
      <c r="BF366" s="273"/>
      <c r="BG366" s="273"/>
      <c r="BH366" s="273" t="s">
        <v>458</v>
      </c>
      <c r="BI366" s="273" t="s">
        <v>800</v>
      </c>
      <c r="BJ366" s="273" t="s">
        <v>800</v>
      </c>
      <c r="BK366" s="273" t="s">
        <v>801</v>
      </c>
      <c r="BL366" s="273" t="s">
        <v>802</v>
      </c>
      <c r="BM366" s="273" t="s">
        <v>1962</v>
      </c>
      <c r="BN366" s="273"/>
      <c r="BO366" s="273" t="s">
        <v>1865</v>
      </c>
      <c r="BP366" s="273"/>
      <c r="BQ366" s="273"/>
    </row>
    <row r="367" spans="1:69" ht="18" customHeight="1">
      <c r="A367" s="273" t="s">
        <v>1797</v>
      </c>
      <c r="B367" s="273" t="s">
        <v>3704</v>
      </c>
      <c r="C367" s="273" t="s">
        <v>3705</v>
      </c>
      <c r="D367" s="273" t="s">
        <v>3702</v>
      </c>
      <c r="E367" s="273" t="s">
        <v>3706</v>
      </c>
      <c r="F367" s="273" t="s">
        <v>1801</v>
      </c>
      <c r="G367" s="273" t="s">
        <v>1506</v>
      </c>
      <c r="H367" s="273" t="s">
        <v>786</v>
      </c>
      <c r="I367" s="274">
        <v>2</v>
      </c>
      <c r="J367" s="273" t="s">
        <v>599</v>
      </c>
      <c r="K367" s="273" t="s">
        <v>3207</v>
      </c>
      <c r="L367" s="274">
        <v>3</v>
      </c>
      <c r="M367" s="273" t="s">
        <v>3707</v>
      </c>
      <c r="N367" s="273" t="s">
        <v>936</v>
      </c>
      <c r="O367" s="273"/>
      <c r="P367" s="273"/>
      <c r="Q367" s="273"/>
      <c r="R367" s="273"/>
      <c r="S367" s="273" t="s">
        <v>1487</v>
      </c>
      <c r="T367" s="273"/>
      <c r="U367" s="273" t="s">
        <v>791</v>
      </c>
      <c r="V367" s="274">
        <v>100</v>
      </c>
      <c r="W367" s="273"/>
      <c r="X367" s="273" t="s">
        <v>1463</v>
      </c>
      <c r="Y367" s="273" t="s">
        <v>1464</v>
      </c>
      <c r="Z367" s="273"/>
      <c r="AA367" s="273"/>
      <c r="AB367" s="273"/>
      <c r="AC367" s="273"/>
      <c r="AD367" s="273"/>
      <c r="AE367" s="273"/>
      <c r="AF367" s="273" t="s">
        <v>794</v>
      </c>
      <c r="AG367" s="273" t="s">
        <v>795</v>
      </c>
      <c r="AH367" s="273" t="s">
        <v>786</v>
      </c>
      <c r="AI367" s="273"/>
      <c r="AJ367" s="273"/>
      <c r="AK367" s="273" t="s">
        <v>796</v>
      </c>
      <c r="AL367" s="273" t="s">
        <v>3708</v>
      </c>
      <c r="AM367" s="273" t="s">
        <v>1529</v>
      </c>
      <c r="AN367" s="273" t="s">
        <v>42</v>
      </c>
      <c r="AO367" s="273"/>
      <c r="AP367" s="273"/>
      <c r="AQ367" s="273"/>
      <c r="AR367" s="273"/>
      <c r="AS367" s="273" t="s">
        <v>1806</v>
      </c>
      <c r="AT367" s="274">
        <v>1000000</v>
      </c>
      <c r="AU367" s="274">
        <v>2</v>
      </c>
      <c r="AV367" s="273" t="s">
        <v>3673</v>
      </c>
      <c r="AW367" s="273"/>
      <c r="AX367" s="274">
        <v>3</v>
      </c>
      <c r="AY367" s="273"/>
      <c r="AZ367" s="273" t="s">
        <v>2306</v>
      </c>
      <c r="BA367" s="273" t="s">
        <v>1807</v>
      </c>
      <c r="BB367" s="273"/>
      <c r="BC367" s="273" t="s">
        <v>3673</v>
      </c>
      <c r="BD367" s="273"/>
      <c r="BE367" s="273" t="s">
        <v>3673</v>
      </c>
      <c r="BF367" s="273"/>
      <c r="BG367" s="273"/>
      <c r="BH367" s="273" t="s">
        <v>458</v>
      </c>
      <c r="BI367" s="273" t="s">
        <v>800</v>
      </c>
      <c r="BJ367" s="273" t="s">
        <v>800</v>
      </c>
      <c r="BK367" s="273" t="s">
        <v>801</v>
      </c>
      <c r="BL367" s="273" t="s">
        <v>802</v>
      </c>
      <c r="BM367" s="273" t="s">
        <v>1962</v>
      </c>
      <c r="BN367" s="273"/>
      <c r="BO367" s="273" t="s">
        <v>1865</v>
      </c>
      <c r="BP367" s="273"/>
      <c r="BQ367" s="273"/>
    </row>
    <row r="368" spans="1:69" ht="18" customHeight="1">
      <c r="A368" s="273" t="s">
        <v>3709</v>
      </c>
      <c r="B368" s="273" t="s">
        <v>3710</v>
      </c>
      <c r="C368" s="273" t="s">
        <v>3711</v>
      </c>
      <c r="D368" s="273" t="s">
        <v>3712</v>
      </c>
      <c r="E368" s="273" t="s">
        <v>3713</v>
      </c>
      <c r="F368" s="273" t="s">
        <v>786</v>
      </c>
      <c r="G368" s="273" t="s">
        <v>786</v>
      </c>
      <c r="H368" s="273" t="s">
        <v>786</v>
      </c>
      <c r="I368" s="274">
        <v>1</v>
      </c>
      <c r="J368" s="273" t="s">
        <v>11</v>
      </c>
      <c r="K368" s="273" t="s">
        <v>3714</v>
      </c>
      <c r="L368" s="274">
        <v>4.25</v>
      </c>
      <c r="M368" s="273" t="s">
        <v>2182</v>
      </c>
      <c r="N368" s="273" t="s">
        <v>936</v>
      </c>
      <c r="O368" s="273" t="s">
        <v>3715</v>
      </c>
      <c r="P368" s="273" t="s">
        <v>3716</v>
      </c>
      <c r="Q368" s="274">
        <v>25</v>
      </c>
      <c r="R368" s="273" t="s">
        <v>789</v>
      </c>
      <c r="S368" s="273" t="s">
        <v>790</v>
      </c>
      <c r="T368" s="273" t="s">
        <v>458</v>
      </c>
      <c r="U368" s="273" t="s">
        <v>791</v>
      </c>
      <c r="V368" s="274">
        <v>97.441999999999993</v>
      </c>
      <c r="W368" s="273" t="s">
        <v>3717</v>
      </c>
      <c r="X368" s="273" t="s">
        <v>828</v>
      </c>
      <c r="Y368" s="273" t="s">
        <v>3718</v>
      </c>
      <c r="Z368" s="273"/>
      <c r="AA368" s="273"/>
      <c r="AB368" s="273"/>
      <c r="AC368" s="273"/>
      <c r="AD368" s="273"/>
      <c r="AE368" s="273" t="s">
        <v>3719</v>
      </c>
      <c r="AF368" s="273" t="s">
        <v>2276</v>
      </c>
      <c r="AG368" s="273" t="s">
        <v>1986</v>
      </c>
      <c r="AH368" s="273" t="s">
        <v>786</v>
      </c>
      <c r="AI368" s="273" t="s">
        <v>102</v>
      </c>
      <c r="AJ368" s="273"/>
      <c r="AK368" s="273" t="s">
        <v>808</v>
      </c>
      <c r="AL368" s="273" t="s">
        <v>3720</v>
      </c>
      <c r="AM368" s="273" t="s">
        <v>797</v>
      </c>
      <c r="AN368" s="273" t="s">
        <v>42</v>
      </c>
      <c r="AO368" s="273"/>
      <c r="AP368" s="273"/>
      <c r="AQ368" s="273"/>
      <c r="AR368" s="273"/>
      <c r="AS368" s="273" t="s">
        <v>3721</v>
      </c>
      <c r="AT368" s="274">
        <v>1000</v>
      </c>
      <c r="AU368" s="274">
        <v>3.5</v>
      </c>
      <c r="AV368" s="273" t="s">
        <v>3722</v>
      </c>
      <c r="AW368" s="273"/>
      <c r="AX368" s="274">
        <v>4.25</v>
      </c>
      <c r="AY368" s="273" t="s">
        <v>458</v>
      </c>
      <c r="AZ368" s="273" t="s">
        <v>3723</v>
      </c>
      <c r="BA368" s="273" t="s">
        <v>3724</v>
      </c>
      <c r="BB368" s="273" t="s">
        <v>3709</v>
      </c>
      <c r="BC368" s="273" t="s">
        <v>3725</v>
      </c>
      <c r="BD368" s="273"/>
      <c r="BE368" s="273" t="s">
        <v>3725</v>
      </c>
      <c r="BF368" s="273" t="s">
        <v>3726</v>
      </c>
      <c r="BG368" s="273" t="s">
        <v>3727</v>
      </c>
      <c r="BH368" s="273" t="s">
        <v>3728</v>
      </c>
      <c r="BI368" s="273" t="s">
        <v>3729</v>
      </c>
      <c r="BJ368" s="273" t="s">
        <v>800</v>
      </c>
      <c r="BK368" s="273" t="s">
        <v>3730</v>
      </c>
      <c r="BL368" s="273" t="s">
        <v>802</v>
      </c>
      <c r="BM368" s="273" t="s">
        <v>3731</v>
      </c>
      <c r="BN368" s="273"/>
      <c r="BO368" s="273" t="s">
        <v>809</v>
      </c>
      <c r="BP368" s="273" t="s">
        <v>458</v>
      </c>
      <c r="BQ368" s="273" t="s">
        <v>3732</v>
      </c>
    </row>
    <row r="369" spans="1:69" ht="18" customHeight="1">
      <c r="A369" s="273" t="s">
        <v>3709</v>
      </c>
      <c r="B369" s="273" t="s">
        <v>3710</v>
      </c>
      <c r="C369" s="273" t="s">
        <v>3732</v>
      </c>
      <c r="D369" s="273" t="s">
        <v>3712</v>
      </c>
      <c r="E369" s="273" t="s">
        <v>3713</v>
      </c>
      <c r="F369" s="273" t="s">
        <v>786</v>
      </c>
      <c r="G369" s="273" t="s">
        <v>786</v>
      </c>
      <c r="H369" s="273" t="s">
        <v>786</v>
      </c>
      <c r="I369" s="274">
        <v>1</v>
      </c>
      <c r="J369" s="273" t="s">
        <v>11</v>
      </c>
      <c r="K369" s="273" t="s">
        <v>3714</v>
      </c>
      <c r="L369" s="274">
        <v>4.25</v>
      </c>
      <c r="M369" s="273" t="s">
        <v>2182</v>
      </c>
      <c r="N369" s="273" t="s">
        <v>936</v>
      </c>
      <c r="O369" s="273"/>
      <c r="P369" s="273" t="s">
        <v>3733</v>
      </c>
      <c r="Q369" s="273"/>
      <c r="R369" s="273" t="s">
        <v>789</v>
      </c>
      <c r="S369" s="273" t="s">
        <v>790</v>
      </c>
      <c r="T369" s="273" t="s">
        <v>458</v>
      </c>
      <c r="U369" s="273" t="s">
        <v>791</v>
      </c>
      <c r="V369" s="274">
        <v>97.441999999999993</v>
      </c>
      <c r="W369" s="273"/>
      <c r="X369" s="273" t="s">
        <v>828</v>
      </c>
      <c r="Y369" s="273" t="s">
        <v>3718</v>
      </c>
      <c r="Z369" s="273"/>
      <c r="AA369" s="273"/>
      <c r="AB369" s="273"/>
      <c r="AC369" s="273"/>
      <c r="AD369" s="273"/>
      <c r="AE369" s="273" t="s">
        <v>3719</v>
      </c>
      <c r="AF369" s="273" t="s">
        <v>794</v>
      </c>
      <c r="AG369" s="273" t="s">
        <v>1986</v>
      </c>
      <c r="AH369" s="273" t="s">
        <v>786</v>
      </c>
      <c r="AI369" s="273" t="s">
        <v>102</v>
      </c>
      <c r="AJ369" s="273"/>
      <c r="AK369" s="273" t="s">
        <v>808</v>
      </c>
      <c r="AL369" s="273" t="s">
        <v>3734</v>
      </c>
      <c r="AM369" s="273" t="s">
        <v>797</v>
      </c>
      <c r="AN369" s="273" t="s">
        <v>42</v>
      </c>
      <c r="AO369" s="273"/>
      <c r="AP369" s="273"/>
      <c r="AQ369" s="273"/>
      <c r="AR369" s="273"/>
      <c r="AS369" s="273" t="s">
        <v>3721</v>
      </c>
      <c r="AT369" s="274">
        <v>1000</v>
      </c>
      <c r="AU369" s="274">
        <v>0</v>
      </c>
      <c r="AV369" s="273" t="s">
        <v>3722</v>
      </c>
      <c r="AW369" s="273"/>
      <c r="AX369" s="274">
        <v>4.25</v>
      </c>
      <c r="AY369" s="273" t="s">
        <v>458</v>
      </c>
      <c r="AZ369" s="273" t="s">
        <v>3735</v>
      </c>
      <c r="BA369" s="273" t="s">
        <v>3724</v>
      </c>
      <c r="BB369" s="273" t="s">
        <v>3709</v>
      </c>
      <c r="BC369" s="273" t="s">
        <v>3722</v>
      </c>
      <c r="BD369" s="273"/>
      <c r="BE369" s="273" t="s">
        <v>3722</v>
      </c>
      <c r="BF369" s="273" t="s">
        <v>3736</v>
      </c>
      <c r="BG369" s="273" t="s">
        <v>3727</v>
      </c>
      <c r="BH369" s="273" t="s">
        <v>3737</v>
      </c>
      <c r="BI369" s="273" t="s">
        <v>3729</v>
      </c>
      <c r="BJ369" s="273" t="s">
        <v>800</v>
      </c>
      <c r="BK369" s="273" t="s">
        <v>801</v>
      </c>
      <c r="BL369" s="273" t="s">
        <v>802</v>
      </c>
      <c r="BM369" s="273" t="s">
        <v>3731</v>
      </c>
      <c r="BN369" s="273"/>
      <c r="BO369" s="273" t="s">
        <v>809</v>
      </c>
      <c r="BP369" s="273" t="s">
        <v>458</v>
      </c>
      <c r="BQ369" s="273"/>
    </row>
    <row r="370" spans="1:69" ht="18" customHeight="1">
      <c r="A370" s="273" t="s">
        <v>3738</v>
      </c>
      <c r="B370" s="273" t="s">
        <v>3739</v>
      </c>
      <c r="C370" s="273" t="s">
        <v>3740</v>
      </c>
      <c r="D370" s="273" t="s">
        <v>3741</v>
      </c>
      <c r="E370" s="273" t="s">
        <v>3742</v>
      </c>
      <c r="F370" s="273" t="s">
        <v>3743</v>
      </c>
      <c r="G370" s="273" t="s">
        <v>814</v>
      </c>
      <c r="H370" s="273" t="s">
        <v>3743</v>
      </c>
      <c r="I370" s="274">
        <v>5</v>
      </c>
      <c r="J370" s="273" t="s">
        <v>804</v>
      </c>
      <c r="K370" s="273" t="s">
        <v>3744</v>
      </c>
      <c r="L370" s="274">
        <v>2.6</v>
      </c>
      <c r="M370" s="273" t="s">
        <v>2384</v>
      </c>
      <c r="N370" s="273" t="s">
        <v>788</v>
      </c>
      <c r="O370" s="273"/>
      <c r="P370" s="273"/>
      <c r="Q370" s="273"/>
      <c r="R370" s="273" t="s">
        <v>789</v>
      </c>
      <c r="S370" s="273" t="s">
        <v>1487</v>
      </c>
      <c r="T370" s="273" t="s">
        <v>458</v>
      </c>
      <c r="U370" s="273" t="s">
        <v>791</v>
      </c>
      <c r="V370" s="274">
        <v>100</v>
      </c>
      <c r="W370" s="273"/>
      <c r="X370" s="273" t="s">
        <v>1463</v>
      </c>
      <c r="Y370" s="273" t="s">
        <v>1464</v>
      </c>
      <c r="Z370" s="273"/>
      <c r="AA370" s="273"/>
      <c r="AB370" s="273"/>
      <c r="AC370" s="273"/>
      <c r="AD370" s="273"/>
      <c r="AE370" s="273" t="s">
        <v>458</v>
      </c>
      <c r="AF370" s="273" t="s">
        <v>794</v>
      </c>
      <c r="AG370" s="273" t="s">
        <v>1734</v>
      </c>
      <c r="AH370" s="273" t="s">
        <v>3743</v>
      </c>
      <c r="AI370" s="273"/>
      <c r="AJ370" s="273"/>
      <c r="AK370" s="273" t="s">
        <v>810</v>
      </c>
      <c r="AL370" s="273" t="s">
        <v>2385</v>
      </c>
      <c r="AM370" s="273" t="s">
        <v>1834</v>
      </c>
      <c r="AN370" s="273" t="s">
        <v>42</v>
      </c>
      <c r="AO370" s="273"/>
      <c r="AP370" s="273"/>
      <c r="AQ370" s="273"/>
      <c r="AR370" s="273"/>
      <c r="AS370" s="273" t="s">
        <v>3745</v>
      </c>
      <c r="AT370" s="274">
        <v>1000000</v>
      </c>
      <c r="AU370" s="274">
        <v>5</v>
      </c>
      <c r="AV370" s="273" t="s">
        <v>3746</v>
      </c>
      <c r="AW370" s="273"/>
      <c r="AX370" s="274">
        <v>2.6</v>
      </c>
      <c r="AY370" s="273" t="s">
        <v>458</v>
      </c>
      <c r="AZ370" s="273" t="s">
        <v>3503</v>
      </c>
      <c r="BA370" s="273" t="s">
        <v>3747</v>
      </c>
      <c r="BB370" s="273" t="s">
        <v>458</v>
      </c>
      <c r="BC370" s="273" t="s">
        <v>3746</v>
      </c>
      <c r="BD370" s="273"/>
      <c r="BE370" s="273" t="s">
        <v>3746</v>
      </c>
      <c r="BF370" s="273" t="s">
        <v>458</v>
      </c>
      <c r="BG370" s="273" t="s">
        <v>458</v>
      </c>
      <c r="BH370" s="273" t="s">
        <v>458</v>
      </c>
      <c r="BI370" s="273" t="s">
        <v>800</v>
      </c>
      <c r="BJ370" s="273" t="s">
        <v>800</v>
      </c>
      <c r="BK370" s="273" t="s">
        <v>801</v>
      </c>
      <c r="BL370" s="273" t="s">
        <v>802</v>
      </c>
      <c r="BM370" s="273" t="s">
        <v>803</v>
      </c>
      <c r="BN370" s="273"/>
      <c r="BO370" s="273" t="s">
        <v>1517</v>
      </c>
      <c r="BP370" s="273" t="s">
        <v>458</v>
      </c>
      <c r="BQ370" s="273"/>
    </row>
    <row r="371" spans="1:69" ht="18" customHeight="1">
      <c r="A371" s="273" t="s">
        <v>3738</v>
      </c>
      <c r="B371" s="273" t="s">
        <v>3748</v>
      </c>
      <c r="C371" s="273" t="s">
        <v>3749</v>
      </c>
      <c r="D371" s="273" t="s">
        <v>3750</v>
      </c>
      <c r="E371" s="273" t="s">
        <v>3751</v>
      </c>
      <c r="F371" s="273" t="s">
        <v>3743</v>
      </c>
      <c r="G371" s="273" t="s">
        <v>814</v>
      </c>
      <c r="H371" s="273" t="s">
        <v>3743</v>
      </c>
      <c r="I371" s="274">
        <v>5</v>
      </c>
      <c r="J371" s="273" t="s">
        <v>804</v>
      </c>
      <c r="K371" s="273" t="s">
        <v>3207</v>
      </c>
      <c r="L371" s="274">
        <v>2.6</v>
      </c>
      <c r="M371" s="273" t="s">
        <v>3752</v>
      </c>
      <c r="N371" s="273" t="s">
        <v>788</v>
      </c>
      <c r="O371" s="273"/>
      <c r="P371" s="273"/>
      <c r="Q371" s="273"/>
      <c r="R371" s="273" t="s">
        <v>789</v>
      </c>
      <c r="S371" s="273" t="s">
        <v>1487</v>
      </c>
      <c r="T371" s="273" t="s">
        <v>458</v>
      </c>
      <c r="U371" s="273" t="s">
        <v>791</v>
      </c>
      <c r="V371" s="274">
        <v>100</v>
      </c>
      <c r="W371" s="273"/>
      <c r="X371" s="273" t="s">
        <v>1463</v>
      </c>
      <c r="Y371" s="273" t="s">
        <v>1464</v>
      </c>
      <c r="Z371" s="273"/>
      <c r="AA371" s="273"/>
      <c r="AB371" s="273"/>
      <c r="AC371" s="273"/>
      <c r="AD371" s="273"/>
      <c r="AE371" s="273" t="s">
        <v>3753</v>
      </c>
      <c r="AF371" s="273" t="s">
        <v>794</v>
      </c>
      <c r="AG371" s="273" t="s">
        <v>1734</v>
      </c>
      <c r="AH371" s="273" t="s">
        <v>3743</v>
      </c>
      <c r="AI371" s="273"/>
      <c r="AJ371" s="273"/>
      <c r="AK371" s="273" t="s">
        <v>810</v>
      </c>
      <c r="AL371" s="273" t="s">
        <v>3754</v>
      </c>
      <c r="AM371" s="273" t="s">
        <v>1834</v>
      </c>
      <c r="AN371" s="273" t="s">
        <v>42</v>
      </c>
      <c r="AO371" s="273"/>
      <c r="AP371" s="273"/>
      <c r="AQ371" s="273"/>
      <c r="AR371" s="273"/>
      <c r="AS371" s="273" t="s">
        <v>3745</v>
      </c>
      <c r="AT371" s="274">
        <v>1000000</v>
      </c>
      <c r="AU371" s="274">
        <v>5</v>
      </c>
      <c r="AV371" s="273" t="s">
        <v>3722</v>
      </c>
      <c r="AW371" s="273"/>
      <c r="AX371" s="274">
        <v>2.6</v>
      </c>
      <c r="AY371" s="273" t="s">
        <v>458</v>
      </c>
      <c r="AZ371" s="273" t="s">
        <v>3755</v>
      </c>
      <c r="BA371" s="273" t="s">
        <v>3747</v>
      </c>
      <c r="BB371" s="273" t="s">
        <v>458</v>
      </c>
      <c r="BC371" s="273" t="s">
        <v>3722</v>
      </c>
      <c r="BD371" s="273"/>
      <c r="BE371" s="273" t="s">
        <v>3722</v>
      </c>
      <c r="BF371" s="273" t="s">
        <v>458</v>
      </c>
      <c r="BG371" s="273" t="s">
        <v>458</v>
      </c>
      <c r="BH371" s="273" t="s">
        <v>3753</v>
      </c>
      <c r="BI371" s="273" t="s">
        <v>800</v>
      </c>
      <c r="BJ371" s="273" t="s">
        <v>800</v>
      </c>
      <c r="BK371" s="273" t="s">
        <v>801</v>
      </c>
      <c r="BL371" s="273" t="s">
        <v>802</v>
      </c>
      <c r="BM371" s="273" t="s">
        <v>803</v>
      </c>
      <c r="BN371" s="273"/>
      <c r="BO371" s="273" t="s">
        <v>1517</v>
      </c>
      <c r="BP371" s="273" t="s">
        <v>458</v>
      </c>
      <c r="BQ371" s="273"/>
    </row>
    <row r="372" spans="1:69" ht="18" customHeight="1">
      <c r="A372" s="273" t="s">
        <v>3738</v>
      </c>
      <c r="B372" s="273" t="s">
        <v>3756</v>
      </c>
      <c r="C372" s="273" t="s">
        <v>3757</v>
      </c>
      <c r="D372" s="273" t="s">
        <v>3758</v>
      </c>
      <c r="E372" s="273" t="s">
        <v>3759</v>
      </c>
      <c r="F372" s="273" t="s">
        <v>3743</v>
      </c>
      <c r="G372" s="273" t="s">
        <v>814</v>
      </c>
      <c r="H372" s="273" t="s">
        <v>3743</v>
      </c>
      <c r="I372" s="274">
        <v>10</v>
      </c>
      <c r="J372" s="273" t="s">
        <v>804</v>
      </c>
      <c r="K372" s="273" t="s">
        <v>3207</v>
      </c>
      <c r="L372" s="274">
        <v>2.8</v>
      </c>
      <c r="M372" s="273" t="s">
        <v>2363</v>
      </c>
      <c r="N372" s="273" t="s">
        <v>788</v>
      </c>
      <c r="O372" s="273"/>
      <c r="P372" s="273"/>
      <c r="Q372" s="273"/>
      <c r="R372" s="273"/>
      <c r="S372" s="273" t="s">
        <v>1487</v>
      </c>
      <c r="T372" s="273" t="s">
        <v>458</v>
      </c>
      <c r="U372" s="273" t="s">
        <v>791</v>
      </c>
      <c r="V372" s="274">
        <v>100</v>
      </c>
      <c r="W372" s="273"/>
      <c r="X372" s="273" t="s">
        <v>1463</v>
      </c>
      <c r="Y372" s="273" t="s">
        <v>1464</v>
      </c>
      <c r="Z372" s="273"/>
      <c r="AA372" s="273"/>
      <c r="AB372" s="273"/>
      <c r="AC372" s="273"/>
      <c r="AD372" s="273"/>
      <c r="AE372" s="273" t="s">
        <v>3668</v>
      </c>
      <c r="AF372" s="273" t="s">
        <v>794</v>
      </c>
      <c r="AG372" s="273" t="s">
        <v>1734</v>
      </c>
      <c r="AH372" s="273" t="s">
        <v>3743</v>
      </c>
      <c r="AI372" s="273"/>
      <c r="AJ372" s="273"/>
      <c r="AK372" s="273" t="s">
        <v>810</v>
      </c>
      <c r="AL372" s="273" t="s">
        <v>2364</v>
      </c>
      <c r="AM372" s="273" t="s">
        <v>1834</v>
      </c>
      <c r="AN372" s="273" t="s">
        <v>42</v>
      </c>
      <c r="AO372" s="273"/>
      <c r="AP372" s="273"/>
      <c r="AQ372" s="273"/>
      <c r="AR372" s="273"/>
      <c r="AS372" s="273" t="s">
        <v>3745</v>
      </c>
      <c r="AT372" s="274">
        <v>1000000</v>
      </c>
      <c r="AU372" s="274">
        <v>10</v>
      </c>
      <c r="AV372" s="273" t="s">
        <v>3689</v>
      </c>
      <c r="AW372" s="273"/>
      <c r="AX372" s="274">
        <v>2.8</v>
      </c>
      <c r="AY372" s="273" t="s">
        <v>458</v>
      </c>
      <c r="AZ372" s="273" t="s">
        <v>3524</v>
      </c>
      <c r="BA372" s="273" t="s">
        <v>3747</v>
      </c>
      <c r="BB372" s="273" t="s">
        <v>458</v>
      </c>
      <c r="BC372" s="273" t="s">
        <v>3689</v>
      </c>
      <c r="BD372" s="273"/>
      <c r="BE372" s="273" t="s">
        <v>3689</v>
      </c>
      <c r="BF372" s="273" t="s">
        <v>458</v>
      </c>
      <c r="BG372" s="273" t="s">
        <v>458</v>
      </c>
      <c r="BH372" s="273" t="s">
        <v>3668</v>
      </c>
      <c r="BI372" s="273" t="s">
        <v>800</v>
      </c>
      <c r="BJ372" s="273" t="s">
        <v>800</v>
      </c>
      <c r="BK372" s="273" t="s">
        <v>801</v>
      </c>
      <c r="BL372" s="273" t="s">
        <v>802</v>
      </c>
      <c r="BM372" s="273" t="s">
        <v>803</v>
      </c>
      <c r="BN372" s="273"/>
      <c r="BO372" s="273" t="s">
        <v>1517</v>
      </c>
      <c r="BP372" s="273" t="s">
        <v>458</v>
      </c>
      <c r="BQ372" s="273"/>
    </row>
    <row r="373" spans="1:69" ht="18" customHeight="1">
      <c r="A373" s="273" t="s">
        <v>3738</v>
      </c>
      <c r="B373" s="273" t="s">
        <v>3756</v>
      </c>
      <c r="C373" s="273" t="s">
        <v>3760</v>
      </c>
      <c r="D373" s="273" t="s">
        <v>3761</v>
      </c>
      <c r="E373" s="273" t="s">
        <v>3759</v>
      </c>
      <c r="F373" s="273" t="s">
        <v>3743</v>
      </c>
      <c r="G373" s="273" t="s">
        <v>814</v>
      </c>
      <c r="H373" s="273" t="s">
        <v>3743</v>
      </c>
      <c r="I373" s="274">
        <v>10</v>
      </c>
      <c r="J373" s="273" t="s">
        <v>804</v>
      </c>
      <c r="K373" s="273" t="s">
        <v>3207</v>
      </c>
      <c r="L373" s="274">
        <v>2.8</v>
      </c>
      <c r="M373" s="273" t="s">
        <v>2363</v>
      </c>
      <c r="N373" s="273" t="s">
        <v>788</v>
      </c>
      <c r="O373" s="273"/>
      <c r="P373" s="273"/>
      <c r="Q373" s="273"/>
      <c r="R373" s="273" t="s">
        <v>789</v>
      </c>
      <c r="S373" s="273" t="s">
        <v>1487</v>
      </c>
      <c r="T373" s="273" t="s">
        <v>458</v>
      </c>
      <c r="U373" s="273" t="s">
        <v>791</v>
      </c>
      <c r="V373" s="274">
        <v>100</v>
      </c>
      <c r="W373" s="273"/>
      <c r="X373" s="273" t="s">
        <v>1463</v>
      </c>
      <c r="Y373" s="273" t="s">
        <v>1464</v>
      </c>
      <c r="Z373" s="273"/>
      <c r="AA373" s="273"/>
      <c r="AB373" s="273"/>
      <c r="AC373" s="273"/>
      <c r="AD373" s="273"/>
      <c r="AE373" s="273" t="s">
        <v>1510</v>
      </c>
      <c r="AF373" s="273" t="s">
        <v>794</v>
      </c>
      <c r="AG373" s="273" t="s">
        <v>1734</v>
      </c>
      <c r="AH373" s="273" t="s">
        <v>3743</v>
      </c>
      <c r="AI373" s="273"/>
      <c r="AJ373" s="273"/>
      <c r="AK373" s="273" t="s">
        <v>810</v>
      </c>
      <c r="AL373" s="273" t="s">
        <v>2364</v>
      </c>
      <c r="AM373" s="273" t="s">
        <v>1834</v>
      </c>
      <c r="AN373" s="273" t="s">
        <v>42</v>
      </c>
      <c r="AO373" s="273"/>
      <c r="AP373" s="273"/>
      <c r="AQ373" s="273"/>
      <c r="AR373" s="273"/>
      <c r="AS373" s="273" t="s">
        <v>3745</v>
      </c>
      <c r="AT373" s="274">
        <v>1000000</v>
      </c>
      <c r="AU373" s="274">
        <v>10</v>
      </c>
      <c r="AV373" s="273" t="s">
        <v>3689</v>
      </c>
      <c r="AW373" s="273"/>
      <c r="AX373" s="274">
        <v>2.8</v>
      </c>
      <c r="AY373" s="273" t="s">
        <v>458</v>
      </c>
      <c r="AZ373" s="273" t="s">
        <v>3524</v>
      </c>
      <c r="BA373" s="273" t="s">
        <v>3747</v>
      </c>
      <c r="BB373" s="273" t="s">
        <v>458</v>
      </c>
      <c r="BC373" s="273" t="s">
        <v>3689</v>
      </c>
      <c r="BD373" s="273"/>
      <c r="BE373" s="273" t="s">
        <v>3689</v>
      </c>
      <c r="BF373" s="273" t="s">
        <v>458</v>
      </c>
      <c r="BG373" s="273" t="s">
        <v>458</v>
      </c>
      <c r="BH373" s="273" t="s">
        <v>1510</v>
      </c>
      <c r="BI373" s="273" t="s">
        <v>800</v>
      </c>
      <c r="BJ373" s="273" t="s">
        <v>800</v>
      </c>
      <c r="BK373" s="273" t="s">
        <v>801</v>
      </c>
      <c r="BL373" s="273" t="s">
        <v>802</v>
      </c>
      <c r="BM373" s="273" t="s">
        <v>803</v>
      </c>
      <c r="BN373" s="273"/>
      <c r="BO373" s="273" t="s">
        <v>1517</v>
      </c>
      <c r="BP373" s="273" t="s">
        <v>458</v>
      </c>
      <c r="BQ373" s="273"/>
    </row>
    <row r="374" spans="1:69" ht="18" customHeight="1">
      <c r="A374" s="273" t="s">
        <v>3259</v>
      </c>
      <c r="B374" s="273" t="s">
        <v>3762</v>
      </c>
      <c r="C374" s="273" t="s">
        <v>3763</v>
      </c>
      <c r="D374" s="273" t="s">
        <v>3761</v>
      </c>
      <c r="E374" s="273" t="s">
        <v>3764</v>
      </c>
      <c r="F374" s="273" t="s">
        <v>1505</v>
      </c>
      <c r="G374" s="273" t="s">
        <v>1506</v>
      </c>
      <c r="H374" s="273" t="s">
        <v>3245</v>
      </c>
      <c r="I374" s="274">
        <v>20</v>
      </c>
      <c r="J374" s="273" t="s">
        <v>804</v>
      </c>
      <c r="K374" s="273" t="s">
        <v>3207</v>
      </c>
      <c r="L374" s="274">
        <v>2.95</v>
      </c>
      <c r="M374" s="273" t="s">
        <v>3765</v>
      </c>
      <c r="N374" s="273" t="s">
        <v>3766</v>
      </c>
      <c r="O374" s="273" t="s">
        <v>3767</v>
      </c>
      <c r="P374" s="273" t="s">
        <v>3768</v>
      </c>
      <c r="Q374" s="274">
        <v>40</v>
      </c>
      <c r="R374" s="273" t="s">
        <v>789</v>
      </c>
      <c r="S374" s="273" t="s">
        <v>1487</v>
      </c>
      <c r="T374" s="273" t="s">
        <v>458</v>
      </c>
      <c r="U374" s="273" t="s">
        <v>791</v>
      </c>
      <c r="V374" s="274">
        <v>100</v>
      </c>
      <c r="W374" s="273"/>
      <c r="X374" s="273" t="s">
        <v>792</v>
      </c>
      <c r="Y374" s="273" t="s">
        <v>1792</v>
      </c>
      <c r="Z374" s="273"/>
      <c r="AA374" s="274">
        <v>58</v>
      </c>
      <c r="AB374" s="274">
        <v>2.9</v>
      </c>
      <c r="AC374" s="273" t="s">
        <v>3769</v>
      </c>
      <c r="AD374" s="273" t="s">
        <v>3770</v>
      </c>
      <c r="AE374" s="273" t="s">
        <v>3771</v>
      </c>
      <c r="AF374" s="273" t="s">
        <v>794</v>
      </c>
      <c r="AG374" s="273" t="s">
        <v>1793</v>
      </c>
      <c r="AH374" s="273" t="s">
        <v>3245</v>
      </c>
      <c r="AI374" s="273" t="s">
        <v>102</v>
      </c>
      <c r="AJ374" s="273" t="s">
        <v>307</v>
      </c>
      <c r="AK374" s="273" t="s">
        <v>796</v>
      </c>
      <c r="AL374" s="273" t="s">
        <v>3772</v>
      </c>
      <c r="AM374" s="273" t="s">
        <v>2206</v>
      </c>
      <c r="AN374" s="273" t="s">
        <v>42</v>
      </c>
      <c r="AO374" s="273"/>
      <c r="AP374" s="273"/>
      <c r="AQ374" s="273"/>
      <c r="AR374" s="273"/>
      <c r="AS374" s="273" t="s">
        <v>3270</v>
      </c>
      <c r="AT374" s="274">
        <v>500000</v>
      </c>
      <c r="AU374" s="274">
        <v>20</v>
      </c>
      <c r="AV374" s="273" t="s">
        <v>3702</v>
      </c>
      <c r="AW374" s="273"/>
      <c r="AX374" s="274">
        <v>2.95</v>
      </c>
      <c r="AY374" s="273" t="s">
        <v>458</v>
      </c>
      <c r="AZ374" s="273" t="s">
        <v>3285</v>
      </c>
      <c r="BA374" s="273" t="s">
        <v>3773</v>
      </c>
      <c r="BB374" s="273" t="s">
        <v>458</v>
      </c>
      <c r="BC374" s="273" t="s">
        <v>3702</v>
      </c>
      <c r="BD374" s="273"/>
      <c r="BE374" s="273" t="s">
        <v>3702</v>
      </c>
      <c r="BF374" s="273" t="s">
        <v>458</v>
      </c>
      <c r="BG374" s="273" t="s">
        <v>3774</v>
      </c>
      <c r="BH374" s="273" t="s">
        <v>3775</v>
      </c>
      <c r="BI374" s="273" t="s">
        <v>800</v>
      </c>
      <c r="BJ374" s="273" t="s">
        <v>800</v>
      </c>
      <c r="BK374" s="273" t="s">
        <v>801</v>
      </c>
      <c r="BL374" s="273" t="s">
        <v>802</v>
      </c>
      <c r="BM374" s="273" t="s">
        <v>803</v>
      </c>
      <c r="BN374" s="273"/>
      <c r="BO374" s="273" t="s">
        <v>809</v>
      </c>
      <c r="BP374" s="273" t="s">
        <v>458</v>
      </c>
      <c r="BQ374" s="273"/>
    </row>
    <row r="375" spans="1:69" ht="18" customHeight="1">
      <c r="A375" s="273" t="s">
        <v>3259</v>
      </c>
      <c r="B375" s="273" t="s">
        <v>3776</v>
      </c>
      <c r="C375" s="273" t="s">
        <v>3777</v>
      </c>
      <c r="D375" s="273" t="s">
        <v>3761</v>
      </c>
      <c r="E375" s="273" t="s">
        <v>3778</v>
      </c>
      <c r="F375" s="273" t="s">
        <v>1505</v>
      </c>
      <c r="G375" s="273" t="s">
        <v>1506</v>
      </c>
      <c r="H375" s="273" t="s">
        <v>3245</v>
      </c>
      <c r="I375" s="274">
        <v>20</v>
      </c>
      <c r="J375" s="273" t="s">
        <v>598</v>
      </c>
      <c r="K375" s="273" t="s">
        <v>3207</v>
      </c>
      <c r="L375" s="274">
        <v>3.2</v>
      </c>
      <c r="M375" s="273" t="s">
        <v>3765</v>
      </c>
      <c r="N375" s="273" t="s">
        <v>3766</v>
      </c>
      <c r="O375" s="273" t="s">
        <v>3779</v>
      </c>
      <c r="P375" s="273" t="s">
        <v>3780</v>
      </c>
      <c r="Q375" s="274">
        <v>55</v>
      </c>
      <c r="R375" s="273" t="s">
        <v>789</v>
      </c>
      <c r="S375" s="273" t="s">
        <v>1487</v>
      </c>
      <c r="T375" s="273" t="s">
        <v>458</v>
      </c>
      <c r="U375" s="273" t="s">
        <v>791</v>
      </c>
      <c r="V375" s="274">
        <v>100</v>
      </c>
      <c r="W375" s="273"/>
      <c r="X375" s="273" t="s">
        <v>792</v>
      </c>
      <c r="Y375" s="273" t="s">
        <v>1792</v>
      </c>
      <c r="Z375" s="273"/>
      <c r="AA375" s="274">
        <v>145</v>
      </c>
      <c r="AB375" s="274">
        <v>7.3</v>
      </c>
      <c r="AC375" s="273" t="s">
        <v>3769</v>
      </c>
      <c r="AD375" s="273" t="s">
        <v>3781</v>
      </c>
      <c r="AE375" s="273" t="s">
        <v>3782</v>
      </c>
      <c r="AF375" s="273" t="s">
        <v>794</v>
      </c>
      <c r="AG375" s="273" t="s">
        <v>1793</v>
      </c>
      <c r="AH375" s="273" t="s">
        <v>3245</v>
      </c>
      <c r="AI375" s="273" t="s">
        <v>102</v>
      </c>
      <c r="AJ375" s="273" t="s">
        <v>307</v>
      </c>
      <c r="AK375" s="273" t="s">
        <v>796</v>
      </c>
      <c r="AL375" s="273" t="s">
        <v>3772</v>
      </c>
      <c r="AM375" s="273" t="s">
        <v>2206</v>
      </c>
      <c r="AN375" s="273" t="s">
        <v>42</v>
      </c>
      <c r="AO375" s="273"/>
      <c r="AP375" s="273"/>
      <c r="AQ375" s="273"/>
      <c r="AR375" s="273"/>
      <c r="AS375" s="273" t="s">
        <v>3270</v>
      </c>
      <c r="AT375" s="274">
        <v>10000</v>
      </c>
      <c r="AU375" s="274">
        <v>20</v>
      </c>
      <c r="AV375" s="273" t="s">
        <v>3702</v>
      </c>
      <c r="AW375" s="273"/>
      <c r="AX375" s="274">
        <v>3.2</v>
      </c>
      <c r="AY375" s="273" t="s">
        <v>458</v>
      </c>
      <c r="AZ375" s="273" t="s">
        <v>3285</v>
      </c>
      <c r="BA375" s="273" t="s">
        <v>3783</v>
      </c>
      <c r="BB375" s="273" t="s">
        <v>458</v>
      </c>
      <c r="BC375" s="273" t="s">
        <v>3702</v>
      </c>
      <c r="BD375" s="273"/>
      <c r="BE375" s="273" t="s">
        <v>3702</v>
      </c>
      <c r="BF375" s="273" t="s">
        <v>458</v>
      </c>
      <c r="BG375" s="273" t="s">
        <v>3784</v>
      </c>
      <c r="BH375" s="273" t="s">
        <v>3785</v>
      </c>
      <c r="BI375" s="273" t="s">
        <v>800</v>
      </c>
      <c r="BJ375" s="273" t="s">
        <v>800</v>
      </c>
      <c r="BK375" s="273" t="s">
        <v>801</v>
      </c>
      <c r="BL375" s="273" t="s">
        <v>802</v>
      </c>
      <c r="BM375" s="273" t="s">
        <v>803</v>
      </c>
      <c r="BN375" s="273"/>
      <c r="BO375" s="273" t="s">
        <v>809</v>
      </c>
      <c r="BP375" s="273" t="s">
        <v>458</v>
      </c>
      <c r="BQ375" s="273"/>
    </row>
    <row r="376" spans="1:69" ht="18" customHeight="1">
      <c r="A376" s="273" t="s">
        <v>1797</v>
      </c>
      <c r="B376" s="273" t="s">
        <v>3786</v>
      </c>
      <c r="C376" s="273" t="s">
        <v>3787</v>
      </c>
      <c r="D376" s="273" t="s">
        <v>3788</v>
      </c>
      <c r="E376" s="273" t="s">
        <v>3789</v>
      </c>
      <c r="F376" s="273" t="s">
        <v>1801</v>
      </c>
      <c r="G376" s="273" t="s">
        <v>1506</v>
      </c>
      <c r="H376" s="273" t="s">
        <v>786</v>
      </c>
      <c r="I376" s="274">
        <v>3</v>
      </c>
      <c r="J376" s="273" t="s">
        <v>804</v>
      </c>
      <c r="K376" s="273" t="s">
        <v>3280</v>
      </c>
      <c r="L376" s="274">
        <v>2.78</v>
      </c>
      <c r="M376" s="273" t="s">
        <v>2417</v>
      </c>
      <c r="N376" s="273" t="s">
        <v>788</v>
      </c>
      <c r="O376" s="273"/>
      <c r="P376" s="273"/>
      <c r="Q376" s="273"/>
      <c r="R376" s="273" t="s">
        <v>789</v>
      </c>
      <c r="S376" s="273" t="s">
        <v>1487</v>
      </c>
      <c r="T376" s="273"/>
      <c r="U376" s="273" t="s">
        <v>791</v>
      </c>
      <c r="V376" s="274">
        <v>100</v>
      </c>
      <c r="W376" s="273"/>
      <c r="X376" s="273" t="s">
        <v>1463</v>
      </c>
      <c r="Y376" s="273" t="s">
        <v>1464</v>
      </c>
      <c r="Z376" s="273"/>
      <c r="AA376" s="273"/>
      <c r="AB376" s="273"/>
      <c r="AC376" s="273"/>
      <c r="AD376" s="273"/>
      <c r="AE376" s="273"/>
      <c r="AF376" s="273" t="s">
        <v>794</v>
      </c>
      <c r="AG376" s="273" t="s">
        <v>795</v>
      </c>
      <c r="AH376" s="273" t="s">
        <v>786</v>
      </c>
      <c r="AI376" s="273"/>
      <c r="AJ376" s="273"/>
      <c r="AK376" s="273" t="s">
        <v>796</v>
      </c>
      <c r="AL376" s="273" t="s">
        <v>2418</v>
      </c>
      <c r="AM376" s="273" t="s">
        <v>1529</v>
      </c>
      <c r="AN376" s="273" t="s">
        <v>42</v>
      </c>
      <c r="AO376" s="273"/>
      <c r="AP376" s="273"/>
      <c r="AQ376" s="273"/>
      <c r="AR376" s="273"/>
      <c r="AS376" s="273" t="s">
        <v>1806</v>
      </c>
      <c r="AT376" s="274">
        <v>500000</v>
      </c>
      <c r="AU376" s="274">
        <v>3</v>
      </c>
      <c r="AV376" s="273" t="s">
        <v>3702</v>
      </c>
      <c r="AW376" s="273"/>
      <c r="AX376" s="274">
        <v>2.78</v>
      </c>
      <c r="AY376" s="273"/>
      <c r="AZ376" s="273" t="s">
        <v>2382</v>
      </c>
      <c r="BA376" s="273" t="s">
        <v>1807</v>
      </c>
      <c r="BB376" s="273"/>
      <c r="BC376" s="273" t="s">
        <v>3702</v>
      </c>
      <c r="BD376" s="273"/>
      <c r="BE376" s="273" t="s">
        <v>3702</v>
      </c>
      <c r="BF376" s="273"/>
      <c r="BG376" s="273"/>
      <c r="BH376" s="273" t="s">
        <v>458</v>
      </c>
      <c r="BI376" s="273" t="s">
        <v>800</v>
      </c>
      <c r="BJ376" s="273" t="s">
        <v>800</v>
      </c>
      <c r="BK376" s="273" t="s">
        <v>801</v>
      </c>
      <c r="BL376" s="273" t="s">
        <v>802</v>
      </c>
      <c r="BM376" s="273" t="s">
        <v>1962</v>
      </c>
      <c r="BN376" s="273"/>
      <c r="BO376" s="273" t="s">
        <v>1865</v>
      </c>
      <c r="BP376" s="273"/>
      <c r="BQ376" s="273"/>
    </row>
    <row r="377" spans="1:69" ht="18" customHeight="1">
      <c r="A377" s="273" t="s">
        <v>3738</v>
      </c>
      <c r="B377" s="273" t="s">
        <v>3790</v>
      </c>
      <c r="C377" s="273" t="s">
        <v>3791</v>
      </c>
      <c r="D377" s="273" t="s">
        <v>3788</v>
      </c>
      <c r="E377" s="273" t="s">
        <v>3792</v>
      </c>
      <c r="F377" s="273" t="s">
        <v>3743</v>
      </c>
      <c r="G377" s="273" t="s">
        <v>814</v>
      </c>
      <c r="H377" s="273" t="s">
        <v>3743</v>
      </c>
      <c r="I377" s="274">
        <v>5</v>
      </c>
      <c r="J377" s="273" t="s">
        <v>804</v>
      </c>
      <c r="K377" s="273" t="s">
        <v>3596</v>
      </c>
      <c r="L377" s="274">
        <v>2.8</v>
      </c>
      <c r="M377" s="273" t="s">
        <v>2396</v>
      </c>
      <c r="N377" s="273" t="s">
        <v>788</v>
      </c>
      <c r="O377" s="273"/>
      <c r="P377" s="273"/>
      <c r="Q377" s="273"/>
      <c r="R377" s="273"/>
      <c r="S377" s="273" t="s">
        <v>1487</v>
      </c>
      <c r="T377" s="273" t="s">
        <v>458</v>
      </c>
      <c r="U377" s="273" t="s">
        <v>791</v>
      </c>
      <c r="V377" s="274">
        <v>100</v>
      </c>
      <c r="W377" s="273"/>
      <c r="X377" s="273" t="s">
        <v>1463</v>
      </c>
      <c r="Y377" s="273" t="s">
        <v>1464</v>
      </c>
      <c r="Z377" s="273"/>
      <c r="AA377" s="273"/>
      <c r="AB377" s="273"/>
      <c r="AC377" s="273"/>
      <c r="AD377" s="273"/>
      <c r="AE377" s="273" t="s">
        <v>3668</v>
      </c>
      <c r="AF377" s="273" t="s">
        <v>794</v>
      </c>
      <c r="AG377" s="273" t="s">
        <v>1734</v>
      </c>
      <c r="AH377" s="273" t="s">
        <v>3743</v>
      </c>
      <c r="AI377" s="273"/>
      <c r="AJ377" s="273"/>
      <c r="AK377" s="273" t="s">
        <v>810</v>
      </c>
      <c r="AL377" s="273" t="s">
        <v>2397</v>
      </c>
      <c r="AM377" s="273" t="s">
        <v>1834</v>
      </c>
      <c r="AN377" s="273" t="s">
        <v>42</v>
      </c>
      <c r="AO377" s="273"/>
      <c r="AP377" s="273"/>
      <c r="AQ377" s="273"/>
      <c r="AR377" s="273"/>
      <c r="AS377" s="273" t="s">
        <v>3745</v>
      </c>
      <c r="AT377" s="274">
        <v>1000000</v>
      </c>
      <c r="AU377" s="274">
        <v>5</v>
      </c>
      <c r="AV377" s="273" t="s">
        <v>3793</v>
      </c>
      <c r="AW377" s="273"/>
      <c r="AX377" s="274">
        <v>2.8</v>
      </c>
      <c r="AY377" s="273" t="s">
        <v>458</v>
      </c>
      <c r="AZ377" s="273" t="s">
        <v>3794</v>
      </c>
      <c r="BA377" s="273" t="s">
        <v>3747</v>
      </c>
      <c r="BB377" s="273" t="s">
        <v>458</v>
      </c>
      <c r="BC377" s="273" t="s">
        <v>3793</v>
      </c>
      <c r="BD377" s="273"/>
      <c r="BE377" s="273" t="s">
        <v>3793</v>
      </c>
      <c r="BF377" s="273" t="s">
        <v>458</v>
      </c>
      <c r="BG377" s="273" t="s">
        <v>458</v>
      </c>
      <c r="BH377" s="273" t="s">
        <v>3668</v>
      </c>
      <c r="BI377" s="273" t="s">
        <v>800</v>
      </c>
      <c r="BJ377" s="273" t="s">
        <v>800</v>
      </c>
      <c r="BK377" s="273" t="s">
        <v>801</v>
      </c>
      <c r="BL377" s="273" t="s">
        <v>802</v>
      </c>
      <c r="BM377" s="273" t="s">
        <v>803</v>
      </c>
      <c r="BN377" s="273"/>
      <c r="BO377" s="273" t="s">
        <v>1517</v>
      </c>
      <c r="BP377" s="273" t="s">
        <v>458</v>
      </c>
      <c r="BQ377" s="273"/>
    </row>
    <row r="378" spans="1:69" ht="18" customHeight="1">
      <c r="A378" s="273" t="s">
        <v>1797</v>
      </c>
      <c r="B378" s="273" t="s">
        <v>3795</v>
      </c>
      <c r="C378" s="273" t="s">
        <v>3796</v>
      </c>
      <c r="D378" s="273" t="s">
        <v>3797</v>
      </c>
      <c r="E378" s="273" t="s">
        <v>3798</v>
      </c>
      <c r="F378" s="273" t="s">
        <v>1801</v>
      </c>
      <c r="G378" s="273" t="s">
        <v>1506</v>
      </c>
      <c r="H378" s="273" t="s">
        <v>786</v>
      </c>
      <c r="I378" s="274">
        <v>3</v>
      </c>
      <c r="J378" s="273" t="s">
        <v>804</v>
      </c>
      <c r="K378" s="273" t="s">
        <v>3207</v>
      </c>
      <c r="L378" s="274">
        <v>2.75</v>
      </c>
      <c r="M378" s="273" t="s">
        <v>2423</v>
      </c>
      <c r="N378" s="273" t="s">
        <v>788</v>
      </c>
      <c r="O378" s="273"/>
      <c r="P378" s="273"/>
      <c r="Q378" s="273"/>
      <c r="R378" s="273"/>
      <c r="S378" s="273" t="s">
        <v>1487</v>
      </c>
      <c r="T378" s="273"/>
      <c r="U378" s="273" t="s">
        <v>791</v>
      </c>
      <c r="V378" s="274">
        <v>100</v>
      </c>
      <c r="W378" s="273"/>
      <c r="X378" s="273" t="s">
        <v>1463</v>
      </c>
      <c r="Y378" s="273" t="s">
        <v>1464</v>
      </c>
      <c r="Z378" s="273"/>
      <c r="AA378" s="273"/>
      <c r="AB378" s="273"/>
      <c r="AC378" s="273"/>
      <c r="AD378" s="273"/>
      <c r="AE378" s="273"/>
      <c r="AF378" s="273" t="s">
        <v>794</v>
      </c>
      <c r="AG378" s="273" t="s">
        <v>795</v>
      </c>
      <c r="AH378" s="273" t="s">
        <v>786</v>
      </c>
      <c r="AI378" s="273"/>
      <c r="AJ378" s="273"/>
      <c r="AK378" s="273" t="s">
        <v>796</v>
      </c>
      <c r="AL378" s="273" t="s">
        <v>2424</v>
      </c>
      <c r="AM378" s="273" t="s">
        <v>1529</v>
      </c>
      <c r="AN378" s="273" t="s">
        <v>42</v>
      </c>
      <c r="AO378" s="273"/>
      <c r="AP378" s="273"/>
      <c r="AQ378" s="273"/>
      <c r="AR378" s="273"/>
      <c r="AS378" s="273" t="s">
        <v>1806</v>
      </c>
      <c r="AT378" s="274">
        <v>1000000</v>
      </c>
      <c r="AU378" s="274">
        <v>3</v>
      </c>
      <c r="AV378" s="273" t="s">
        <v>3799</v>
      </c>
      <c r="AW378" s="273"/>
      <c r="AX378" s="274">
        <v>2.75</v>
      </c>
      <c r="AY378" s="273"/>
      <c r="AZ378" s="273" t="s">
        <v>2425</v>
      </c>
      <c r="BA378" s="273" t="s">
        <v>1807</v>
      </c>
      <c r="BB378" s="273"/>
      <c r="BC378" s="273" t="s">
        <v>3799</v>
      </c>
      <c r="BD378" s="273"/>
      <c r="BE378" s="273" t="s">
        <v>3799</v>
      </c>
      <c r="BF378" s="273"/>
      <c r="BG378" s="273"/>
      <c r="BH378" s="273" t="s">
        <v>458</v>
      </c>
      <c r="BI378" s="273" t="s">
        <v>800</v>
      </c>
      <c r="BJ378" s="273" t="s">
        <v>800</v>
      </c>
      <c r="BK378" s="273" t="s">
        <v>801</v>
      </c>
      <c r="BL378" s="273" t="s">
        <v>802</v>
      </c>
      <c r="BM378" s="273" t="s">
        <v>1962</v>
      </c>
      <c r="BN378" s="273"/>
      <c r="BO378" s="273" t="s">
        <v>1865</v>
      </c>
      <c r="BP378" s="273"/>
      <c r="BQ378" s="273"/>
    </row>
    <row r="379" spans="1:69" ht="18" customHeight="1">
      <c r="A379" s="273" t="s">
        <v>2001</v>
      </c>
      <c r="B379" s="273" t="s">
        <v>3800</v>
      </c>
      <c r="C379" s="273" t="s">
        <v>3801</v>
      </c>
      <c r="D379" s="273" t="s">
        <v>3797</v>
      </c>
      <c r="E379" s="273" t="s">
        <v>3802</v>
      </c>
      <c r="F379" s="273" t="s">
        <v>1801</v>
      </c>
      <c r="G379" s="273" t="s">
        <v>1850</v>
      </c>
      <c r="H379" s="273" t="s">
        <v>786</v>
      </c>
      <c r="I379" s="274">
        <v>12</v>
      </c>
      <c r="J379" s="273" t="s">
        <v>804</v>
      </c>
      <c r="K379" s="273" t="s">
        <v>3207</v>
      </c>
      <c r="L379" s="274">
        <v>2.35</v>
      </c>
      <c r="M379" s="273" t="s">
        <v>2369</v>
      </c>
      <c r="N379" s="273" t="s">
        <v>936</v>
      </c>
      <c r="O379" s="273"/>
      <c r="P379" s="273"/>
      <c r="Q379" s="273"/>
      <c r="R379" s="273"/>
      <c r="S379" s="273" t="s">
        <v>1487</v>
      </c>
      <c r="T379" s="273" t="s">
        <v>458</v>
      </c>
      <c r="U379" s="273" t="s">
        <v>823</v>
      </c>
      <c r="V379" s="273"/>
      <c r="W379" s="273"/>
      <c r="X379" s="273" t="s">
        <v>1463</v>
      </c>
      <c r="Y379" s="273" t="s">
        <v>1464</v>
      </c>
      <c r="Z379" s="273"/>
      <c r="AA379" s="273"/>
      <c r="AB379" s="273"/>
      <c r="AC379" s="273"/>
      <c r="AD379" s="273"/>
      <c r="AE379" s="273" t="s">
        <v>458</v>
      </c>
      <c r="AF379" s="273" t="s">
        <v>794</v>
      </c>
      <c r="AG379" s="273" t="s">
        <v>1734</v>
      </c>
      <c r="AH379" s="273" t="s">
        <v>786</v>
      </c>
      <c r="AI379" s="273"/>
      <c r="AJ379" s="273"/>
      <c r="AK379" s="273" t="s">
        <v>810</v>
      </c>
      <c r="AL379" s="273" t="s">
        <v>2371</v>
      </c>
      <c r="AM379" s="273" t="s">
        <v>1606</v>
      </c>
      <c r="AN379" s="273" t="s">
        <v>42</v>
      </c>
      <c r="AO379" s="273"/>
      <c r="AP379" s="273"/>
      <c r="AQ379" s="273"/>
      <c r="AR379" s="273"/>
      <c r="AS379" s="273" t="s">
        <v>3803</v>
      </c>
      <c r="AT379" s="274">
        <v>50000</v>
      </c>
      <c r="AU379" s="274">
        <v>12</v>
      </c>
      <c r="AV379" s="273" t="s">
        <v>3788</v>
      </c>
      <c r="AW379" s="273"/>
      <c r="AX379" s="274">
        <v>2.35</v>
      </c>
      <c r="AY379" s="273" t="s">
        <v>458</v>
      </c>
      <c r="AZ379" s="273" t="s">
        <v>3804</v>
      </c>
      <c r="BA379" s="273" t="s">
        <v>3805</v>
      </c>
      <c r="BB379" s="273" t="s">
        <v>458</v>
      </c>
      <c r="BC379" s="273" t="s">
        <v>3788</v>
      </c>
      <c r="BD379" s="273"/>
      <c r="BE379" s="273" t="s">
        <v>3788</v>
      </c>
      <c r="BF379" s="273" t="s">
        <v>458</v>
      </c>
      <c r="BG379" s="273" t="s">
        <v>458</v>
      </c>
      <c r="BH379" s="273" t="s">
        <v>458</v>
      </c>
      <c r="BI379" s="273" t="s">
        <v>800</v>
      </c>
      <c r="BJ379" s="273" t="s">
        <v>800</v>
      </c>
      <c r="BK379" s="273" t="s">
        <v>801</v>
      </c>
      <c r="BL379" s="273" t="s">
        <v>802</v>
      </c>
      <c r="BM379" s="273" t="s">
        <v>803</v>
      </c>
      <c r="BN379" s="273"/>
      <c r="BO379" s="273" t="s">
        <v>809</v>
      </c>
      <c r="BP379" s="273" t="s">
        <v>458</v>
      </c>
      <c r="BQ379" s="273"/>
    </row>
    <row r="380" spans="1:69" ht="18" customHeight="1">
      <c r="A380" s="273" t="s">
        <v>1797</v>
      </c>
      <c r="B380" s="273" t="s">
        <v>3806</v>
      </c>
      <c r="C380" s="273" t="s">
        <v>3807</v>
      </c>
      <c r="D380" s="273" t="s">
        <v>3808</v>
      </c>
      <c r="E380" s="273" t="s">
        <v>3809</v>
      </c>
      <c r="F380" s="273" t="s">
        <v>1801</v>
      </c>
      <c r="G380" s="273" t="s">
        <v>1506</v>
      </c>
      <c r="H380" s="273" t="s">
        <v>786</v>
      </c>
      <c r="I380" s="274">
        <v>5</v>
      </c>
      <c r="J380" s="273" t="s">
        <v>804</v>
      </c>
      <c r="K380" s="273" t="s">
        <v>3596</v>
      </c>
      <c r="L380" s="274">
        <v>2.87</v>
      </c>
      <c r="M380" s="273" t="s">
        <v>2434</v>
      </c>
      <c r="N380" s="273" t="s">
        <v>788</v>
      </c>
      <c r="O380" s="273"/>
      <c r="P380" s="273"/>
      <c r="Q380" s="273"/>
      <c r="R380" s="273"/>
      <c r="S380" s="273" t="s">
        <v>1487</v>
      </c>
      <c r="T380" s="273"/>
      <c r="U380" s="273" t="s">
        <v>791</v>
      </c>
      <c r="V380" s="274">
        <v>100</v>
      </c>
      <c r="W380" s="273"/>
      <c r="X380" s="273" t="s">
        <v>1463</v>
      </c>
      <c r="Y380" s="273" t="s">
        <v>1464</v>
      </c>
      <c r="Z380" s="273"/>
      <c r="AA380" s="273"/>
      <c r="AB380" s="273"/>
      <c r="AC380" s="273"/>
      <c r="AD380" s="273"/>
      <c r="AE380" s="273"/>
      <c r="AF380" s="273" t="s">
        <v>794</v>
      </c>
      <c r="AG380" s="273" t="s">
        <v>795</v>
      </c>
      <c r="AH380" s="273" t="s">
        <v>786</v>
      </c>
      <c r="AI380" s="273"/>
      <c r="AJ380" s="273"/>
      <c r="AK380" s="273" t="s">
        <v>796</v>
      </c>
      <c r="AL380" s="273" t="s">
        <v>2435</v>
      </c>
      <c r="AM380" s="273" t="s">
        <v>1529</v>
      </c>
      <c r="AN380" s="273" t="s">
        <v>42</v>
      </c>
      <c r="AO380" s="273"/>
      <c r="AP380" s="273"/>
      <c r="AQ380" s="273"/>
      <c r="AR380" s="273"/>
      <c r="AS380" s="273" t="s">
        <v>1806</v>
      </c>
      <c r="AT380" s="274">
        <v>500000</v>
      </c>
      <c r="AU380" s="274">
        <v>5</v>
      </c>
      <c r="AV380" s="273" t="s">
        <v>3741</v>
      </c>
      <c r="AW380" s="273"/>
      <c r="AX380" s="274">
        <v>2.87</v>
      </c>
      <c r="AY380" s="273"/>
      <c r="AZ380" s="273" t="s">
        <v>3810</v>
      </c>
      <c r="BA380" s="273" t="s">
        <v>1807</v>
      </c>
      <c r="BB380" s="273"/>
      <c r="BC380" s="273" t="s">
        <v>3741</v>
      </c>
      <c r="BD380" s="273"/>
      <c r="BE380" s="273" t="s">
        <v>3741</v>
      </c>
      <c r="BF380" s="273"/>
      <c r="BG380" s="273"/>
      <c r="BH380" s="273" t="s">
        <v>458</v>
      </c>
      <c r="BI380" s="273" t="s">
        <v>800</v>
      </c>
      <c r="BJ380" s="273" t="s">
        <v>800</v>
      </c>
      <c r="BK380" s="273" t="s">
        <v>801</v>
      </c>
      <c r="BL380" s="273" t="s">
        <v>802</v>
      </c>
      <c r="BM380" s="273" t="s">
        <v>1962</v>
      </c>
      <c r="BN380" s="273"/>
      <c r="BO380" s="273" t="s">
        <v>1865</v>
      </c>
      <c r="BP380" s="273"/>
      <c r="BQ380" s="273"/>
    </row>
    <row r="381" spans="1:69" ht="18" customHeight="1">
      <c r="A381" s="273" t="s">
        <v>2198</v>
      </c>
      <c r="B381" s="273" t="s">
        <v>3811</v>
      </c>
      <c r="C381" s="273" t="s">
        <v>3812</v>
      </c>
      <c r="D381" s="273" t="s">
        <v>3808</v>
      </c>
      <c r="E381" s="273" t="s">
        <v>3813</v>
      </c>
      <c r="F381" s="273" t="s">
        <v>1505</v>
      </c>
      <c r="G381" s="273" t="s">
        <v>1506</v>
      </c>
      <c r="H381" s="273" t="s">
        <v>1505</v>
      </c>
      <c r="I381" s="274">
        <v>2</v>
      </c>
      <c r="J381" s="273" t="s">
        <v>11</v>
      </c>
      <c r="K381" s="273" t="s">
        <v>3814</v>
      </c>
      <c r="L381" s="274">
        <v>3</v>
      </c>
      <c r="M381" s="273" t="s">
        <v>3815</v>
      </c>
      <c r="N381" s="273" t="s">
        <v>788</v>
      </c>
      <c r="O381" s="273"/>
      <c r="P381" s="273"/>
      <c r="Q381" s="273"/>
      <c r="R381" s="273" t="s">
        <v>789</v>
      </c>
      <c r="S381" s="273" t="s">
        <v>1487</v>
      </c>
      <c r="T381" s="273" t="s">
        <v>458</v>
      </c>
      <c r="U381" s="273" t="s">
        <v>791</v>
      </c>
      <c r="V381" s="273"/>
      <c r="W381" s="273"/>
      <c r="X381" s="273" t="s">
        <v>792</v>
      </c>
      <c r="Y381" s="273" t="s">
        <v>1792</v>
      </c>
      <c r="Z381" s="273"/>
      <c r="AA381" s="273"/>
      <c r="AB381" s="273"/>
      <c r="AC381" s="273"/>
      <c r="AD381" s="273"/>
      <c r="AE381" s="273" t="s">
        <v>3816</v>
      </c>
      <c r="AF381" s="273" t="s">
        <v>794</v>
      </c>
      <c r="AG381" s="273" t="s">
        <v>1793</v>
      </c>
      <c r="AH381" s="273" t="s">
        <v>1505</v>
      </c>
      <c r="AI381" s="273" t="s">
        <v>102</v>
      </c>
      <c r="AJ381" s="273"/>
      <c r="AK381" s="273" t="s">
        <v>796</v>
      </c>
      <c r="AL381" s="273" t="s">
        <v>3817</v>
      </c>
      <c r="AM381" s="273" t="s">
        <v>2206</v>
      </c>
      <c r="AN381" s="273" t="s">
        <v>42</v>
      </c>
      <c r="AO381" s="273"/>
      <c r="AP381" s="273"/>
      <c r="AQ381" s="273"/>
      <c r="AR381" s="273"/>
      <c r="AS381" s="273" t="s">
        <v>2207</v>
      </c>
      <c r="AT381" s="274">
        <v>200000</v>
      </c>
      <c r="AU381" s="274">
        <v>2</v>
      </c>
      <c r="AV381" s="273" t="s">
        <v>3750</v>
      </c>
      <c r="AW381" s="273"/>
      <c r="AX381" s="274">
        <v>3</v>
      </c>
      <c r="AY381" s="273" t="s">
        <v>458</v>
      </c>
      <c r="AZ381" s="273" t="s">
        <v>3818</v>
      </c>
      <c r="BA381" s="273" t="s">
        <v>3819</v>
      </c>
      <c r="BB381" s="273" t="s">
        <v>458</v>
      </c>
      <c r="BC381" s="273" t="s">
        <v>3750</v>
      </c>
      <c r="BD381" s="273"/>
      <c r="BE381" s="273" t="s">
        <v>3750</v>
      </c>
      <c r="BF381" s="273" t="s">
        <v>458</v>
      </c>
      <c r="BG381" s="273" t="s">
        <v>458</v>
      </c>
      <c r="BH381" s="273" t="s">
        <v>3816</v>
      </c>
      <c r="BI381" s="273" t="s">
        <v>800</v>
      </c>
      <c r="BJ381" s="273" t="s">
        <v>800</v>
      </c>
      <c r="BK381" s="273" t="s">
        <v>801</v>
      </c>
      <c r="BL381" s="273" t="s">
        <v>802</v>
      </c>
      <c r="BM381" s="273" t="s">
        <v>803</v>
      </c>
      <c r="BN381" s="273"/>
      <c r="BO381" s="273" t="s">
        <v>809</v>
      </c>
      <c r="BP381" s="273" t="s">
        <v>458</v>
      </c>
      <c r="BQ381" s="273"/>
    </row>
    <row r="382" spans="1:69" ht="18" customHeight="1">
      <c r="A382" s="273" t="s">
        <v>1797</v>
      </c>
      <c r="B382" s="273" t="s">
        <v>3820</v>
      </c>
      <c r="C382" s="273" t="s">
        <v>3821</v>
      </c>
      <c r="D382" s="273" t="s">
        <v>3822</v>
      </c>
      <c r="E382" s="273" t="s">
        <v>3823</v>
      </c>
      <c r="F382" s="273" t="s">
        <v>1801</v>
      </c>
      <c r="G382" s="273" t="s">
        <v>1506</v>
      </c>
      <c r="H382" s="273" t="s">
        <v>786</v>
      </c>
      <c r="I382" s="274">
        <v>3.95</v>
      </c>
      <c r="J382" s="273" t="s">
        <v>804</v>
      </c>
      <c r="K382" s="273" t="s">
        <v>3573</v>
      </c>
      <c r="L382" s="274">
        <v>2.88</v>
      </c>
      <c r="M382" s="273" t="s">
        <v>2434</v>
      </c>
      <c r="N382" s="273" t="s">
        <v>788</v>
      </c>
      <c r="O382" s="273"/>
      <c r="P382" s="273"/>
      <c r="Q382" s="273"/>
      <c r="R382" s="273" t="s">
        <v>789</v>
      </c>
      <c r="S382" s="273" t="s">
        <v>1487</v>
      </c>
      <c r="T382" s="273"/>
      <c r="U382" s="273" t="s">
        <v>791</v>
      </c>
      <c r="V382" s="274">
        <v>100</v>
      </c>
      <c r="W382" s="273"/>
      <c r="X382" s="273" t="s">
        <v>1463</v>
      </c>
      <c r="Y382" s="273" t="s">
        <v>1464</v>
      </c>
      <c r="Z382" s="273"/>
      <c r="AA382" s="273"/>
      <c r="AB382" s="273"/>
      <c r="AC382" s="273"/>
      <c r="AD382" s="273"/>
      <c r="AE382" s="273"/>
      <c r="AF382" s="273" t="s">
        <v>794</v>
      </c>
      <c r="AG382" s="273" t="s">
        <v>795</v>
      </c>
      <c r="AH382" s="273" t="s">
        <v>786</v>
      </c>
      <c r="AI382" s="273"/>
      <c r="AJ382" s="273"/>
      <c r="AK382" s="273" t="s">
        <v>796</v>
      </c>
      <c r="AL382" s="273" t="s">
        <v>2435</v>
      </c>
      <c r="AM382" s="273" t="s">
        <v>1529</v>
      </c>
      <c r="AN382" s="273" t="s">
        <v>42</v>
      </c>
      <c r="AO382" s="273"/>
      <c r="AP382" s="273"/>
      <c r="AQ382" s="273"/>
      <c r="AR382" s="273"/>
      <c r="AS382" s="273" t="s">
        <v>1806</v>
      </c>
      <c r="AT382" s="274">
        <v>1000000</v>
      </c>
      <c r="AU382" s="274">
        <v>3.95</v>
      </c>
      <c r="AV382" s="273" t="s">
        <v>3750</v>
      </c>
      <c r="AW382" s="273"/>
      <c r="AX382" s="274">
        <v>2.88</v>
      </c>
      <c r="AY382" s="273"/>
      <c r="AZ382" s="273" t="s">
        <v>3810</v>
      </c>
      <c r="BA382" s="273" t="s">
        <v>1807</v>
      </c>
      <c r="BB382" s="273"/>
      <c r="BC382" s="273" t="s">
        <v>3750</v>
      </c>
      <c r="BD382" s="273"/>
      <c r="BE382" s="273" t="s">
        <v>3750</v>
      </c>
      <c r="BF382" s="273"/>
      <c r="BG382" s="273"/>
      <c r="BH382" s="273" t="s">
        <v>458</v>
      </c>
      <c r="BI382" s="273" t="s">
        <v>800</v>
      </c>
      <c r="BJ382" s="273" t="s">
        <v>800</v>
      </c>
      <c r="BK382" s="273" t="s">
        <v>801</v>
      </c>
      <c r="BL382" s="273" t="s">
        <v>802</v>
      </c>
      <c r="BM382" s="273" t="s">
        <v>1962</v>
      </c>
      <c r="BN382" s="273"/>
      <c r="BO382" s="273" t="s">
        <v>1865</v>
      </c>
      <c r="BP382" s="273"/>
      <c r="BQ382" s="273"/>
    </row>
    <row r="383" spans="1:69" ht="18" customHeight="1">
      <c r="A383" s="273" t="s">
        <v>2114</v>
      </c>
      <c r="B383" s="273" t="s">
        <v>3824</v>
      </c>
      <c r="C383" s="273" t="s">
        <v>3825</v>
      </c>
      <c r="D383" s="273" t="s">
        <v>3822</v>
      </c>
      <c r="E383" s="273" t="s">
        <v>3826</v>
      </c>
      <c r="F383" s="273" t="s">
        <v>786</v>
      </c>
      <c r="G383" s="273" t="s">
        <v>786</v>
      </c>
      <c r="H383" s="273" t="s">
        <v>786</v>
      </c>
      <c r="I383" s="274">
        <v>0.55000000000000004</v>
      </c>
      <c r="J383" s="273" t="s">
        <v>11</v>
      </c>
      <c r="K383" s="273" t="s">
        <v>3207</v>
      </c>
      <c r="L383" s="274">
        <v>3.25</v>
      </c>
      <c r="M383" s="273" t="s">
        <v>3827</v>
      </c>
      <c r="N383" s="273" t="s">
        <v>788</v>
      </c>
      <c r="O383" s="273"/>
      <c r="P383" s="273"/>
      <c r="Q383" s="273"/>
      <c r="R383" s="273"/>
      <c r="S383" s="273" t="s">
        <v>790</v>
      </c>
      <c r="T383" s="273" t="s">
        <v>458</v>
      </c>
      <c r="U383" s="273" t="s">
        <v>791</v>
      </c>
      <c r="V383" s="274">
        <v>100</v>
      </c>
      <c r="W383" s="273"/>
      <c r="X383" s="273" t="s">
        <v>1463</v>
      </c>
      <c r="Y383" s="273" t="s">
        <v>1464</v>
      </c>
      <c r="Z383" s="273"/>
      <c r="AA383" s="273"/>
      <c r="AB383" s="273"/>
      <c r="AC383" s="273"/>
      <c r="AD383" s="273"/>
      <c r="AE383" s="273" t="s">
        <v>3654</v>
      </c>
      <c r="AF383" s="273" t="s">
        <v>794</v>
      </c>
      <c r="AG383" s="273" t="s">
        <v>1986</v>
      </c>
      <c r="AH383" s="273" t="s">
        <v>786</v>
      </c>
      <c r="AI383" s="273"/>
      <c r="AJ383" s="273"/>
      <c r="AK383" s="273" t="s">
        <v>1987</v>
      </c>
      <c r="AL383" s="273" t="s">
        <v>3828</v>
      </c>
      <c r="AM383" s="273" t="s">
        <v>1529</v>
      </c>
      <c r="AN383" s="273" t="s">
        <v>43</v>
      </c>
      <c r="AO383" s="273"/>
      <c r="AP383" s="273"/>
      <c r="AQ383" s="273"/>
      <c r="AR383" s="273"/>
      <c r="AS383" s="273" t="s">
        <v>2120</v>
      </c>
      <c r="AT383" s="274">
        <v>1000</v>
      </c>
      <c r="AU383" s="274">
        <v>0.55000000000000004</v>
      </c>
      <c r="AV383" s="273" t="s">
        <v>3758</v>
      </c>
      <c r="AW383" s="273"/>
      <c r="AX383" s="274">
        <v>3.25</v>
      </c>
      <c r="AY383" s="273" t="s">
        <v>458</v>
      </c>
      <c r="AZ383" s="273" t="s">
        <v>3327</v>
      </c>
      <c r="BA383" s="273" t="s">
        <v>2122</v>
      </c>
      <c r="BB383" s="273" t="s">
        <v>2114</v>
      </c>
      <c r="BC383" s="273" t="s">
        <v>3758</v>
      </c>
      <c r="BD383" s="273"/>
      <c r="BE383" s="273" t="s">
        <v>3758</v>
      </c>
      <c r="BF383" s="273" t="s">
        <v>458</v>
      </c>
      <c r="BG383" s="273" t="s">
        <v>458</v>
      </c>
      <c r="BH383" s="273" t="s">
        <v>3654</v>
      </c>
      <c r="BI383" s="273" t="s">
        <v>800</v>
      </c>
      <c r="BJ383" s="273" t="s">
        <v>800</v>
      </c>
      <c r="BK383" s="273" t="s">
        <v>801</v>
      </c>
      <c r="BL383" s="273" t="s">
        <v>802</v>
      </c>
      <c r="BM383" s="273" t="s">
        <v>803</v>
      </c>
      <c r="BN383" s="273"/>
      <c r="BO383" s="273" t="s">
        <v>809</v>
      </c>
      <c r="BP383" s="273" t="s">
        <v>458</v>
      </c>
      <c r="BQ383" s="273"/>
    </row>
    <row r="384" spans="1:69" ht="18" customHeight="1">
      <c r="A384" s="273" t="s">
        <v>1797</v>
      </c>
      <c r="B384" s="273" t="s">
        <v>3829</v>
      </c>
      <c r="C384" s="273" t="s">
        <v>3830</v>
      </c>
      <c r="D384" s="273" t="s">
        <v>3831</v>
      </c>
      <c r="E384" s="273" t="s">
        <v>3832</v>
      </c>
      <c r="F384" s="273" t="s">
        <v>1801</v>
      </c>
      <c r="G384" s="273" t="s">
        <v>1506</v>
      </c>
      <c r="H384" s="273" t="s">
        <v>786</v>
      </c>
      <c r="I384" s="274">
        <v>2.5</v>
      </c>
      <c r="J384" s="273" t="s">
        <v>804</v>
      </c>
      <c r="K384" s="273" t="s">
        <v>3280</v>
      </c>
      <c r="L384" s="274">
        <v>2.81</v>
      </c>
      <c r="M384" s="273" t="s">
        <v>2411</v>
      </c>
      <c r="N384" s="273" t="s">
        <v>788</v>
      </c>
      <c r="O384" s="273"/>
      <c r="P384" s="273"/>
      <c r="Q384" s="273"/>
      <c r="R384" s="273"/>
      <c r="S384" s="273" t="s">
        <v>1487</v>
      </c>
      <c r="T384" s="273"/>
      <c r="U384" s="273" t="s">
        <v>791</v>
      </c>
      <c r="V384" s="274">
        <v>100</v>
      </c>
      <c r="W384" s="273"/>
      <c r="X384" s="273" t="s">
        <v>1463</v>
      </c>
      <c r="Y384" s="273" t="s">
        <v>1464</v>
      </c>
      <c r="Z384" s="273"/>
      <c r="AA384" s="273"/>
      <c r="AB384" s="273"/>
      <c r="AC384" s="273"/>
      <c r="AD384" s="273"/>
      <c r="AE384" s="273"/>
      <c r="AF384" s="273" t="s">
        <v>794</v>
      </c>
      <c r="AG384" s="273" t="s">
        <v>795</v>
      </c>
      <c r="AH384" s="273" t="s">
        <v>786</v>
      </c>
      <c r="AI384" s="273"/>
      <c r="AJ384" s="273"/>
      <c r="AK384" s="273" t="s">
        <v>796</v>
      </c>
      <c r="AL384" s="273" t="s">
        <v>2412</v>
      </c>
      <c r="AM384" s="273" t="s">
        <v>1529</v>
      </c>
      <c r="AN384" s="273" t="s">
        <v>42</v>
      </c>
      <c r="AO384" s="273"/>
      <c r="AP384" s="273"/>
      <c r="AQ384" s="273"/>
      <c r="AR384" s="273"/>
      <c r="AS384" s="273" t="s">
        <v>1806</v>
      </c>
      <c r="AT384" s="274">
        <v>1000000</v>
      </c>
      <c r="AU384" s="274">
        <v>2.5</v>
      </c>
      <c r="AV384" s="273" t="s">
        <v>3758</v>
      </c>
      <c r="AW384" s="273"/>
      <c r="AX384" s="274">
        <v>2.81</v>
      </c>
      <c r="AY384" s="273"/>
      <c r="AZ384" s="273" t="s">
        <v>2401</v>
      </c>
      <c r="BA384" s="273" t="s">
        <v>1807</v>
      </c>
      <c r="BB384" s="273"/>
      <c r="BC384" s="273" t="s">
        <v>3758</v>
      </c>
      <c r="BD384" s="273"/>
      <c r="BE384" s="273" t="s">
        <v>3758</v>
      </c>
      <c r="BF384" s="273"/>
      <c r="BG384" s="273"/>
      <c r="BH384" s="273" t="s">
        <v>458</v>
      </c>
      <c r="BI384" s="273" t="s">
        <v>800</v>
      </c>
      <c r="BJ384" s="273" t="s">
        <v>800</v>
      </c>
      <c r="BK384" s="273" t="s">
        <v>801</v>
      </c>
      <c r="BL384" s="273" t="s">
        <v>802</v>
      </c>
      <c r="BM384" s="273" t="s">
        <v>1962</v>
      </c>
      <c r="BN384" s="273"/>
      <c r="BO384" s="273" t="s">
        <v>1865</v>
      </c>
      <c r="BP384" s="273"/>
      <c r="BQ384" s="273"/>
    </row>
    <row r="385" spans="1:69" ht="18" customHeight="1">
      <c r="A385" s="273" t="s">
        <v>1797</v>
      </c>
      <c r="B385" s="273" t="s">
        <v>3833</v>
      </c>
      <c r="C385" s="273" t="s">
        <v>3834</v>
      </c>
      <c r="D385" s="273" t="s">
        <v>3835</v>
      </c>
      <c r="E385" s="273" t="s">
        <v>3836</v>
      </c>
      <c r="F385" s="273" t="s">
        <v>1801</v>
      </c>
      <c r="G385" s="273" t="s">
        <v>1506</v>
      </c>
      <c r="H385" s="273" t="s">
        <v>786</v>
      </c>
      <c r="I385" s="274">
        <v>2.2000000000000002</v>
      </c>
      <c r="J385" s="273" t="s">
        <v>804</v>
      </c>
      <c r="K385" s="273" t="s">
        <v>3207</v>
      </c>
      <c r="L385" s="274">
        <v>2.88</v>
      </c>
      <c r="M385" s="273" t="s">
        <v>2411</v>
      </c>
      <c r="N385" s="273" t="s">
        <v>788</v>
      </c>
      <c r="O385" s="273"/>
      <c r="P385" s="273"/>
      <c r="Q385" s="273"/>
      <c r="R385" s="273" t="s">
        <v>789</v>
      </c>
      <c r="S385" s="273" t="s">
        <v>1487</v>
      </c>
      <c r="T385" s="273"/>
      <c r="U385" s="273" t="s">
        <v>791</v>
      </c>
      <c r="V385" s="274">
        <v>100</v>
      </c>
      <c r="W385" s="273"/>
      <c r="X385" s="273" t="s">
        <v>1463</v>
      </c>
      <c r="Y385" s="273" t="s">
        <v>1464</v>
      </c>
      <c r="Z385" s="273"/>
      <c r="AA385" s="273"/>
      <c r="AB385" s="273"/>
      <c r="AC385" s="273"/>
      <c r="AD385" s="273"/>
      <c r="AE385" s="273"/>
      <c r="AF385" s="273" t="s">
        <v>794</v>
      </c>
      <c r="AG385" s="273" t="s">
        <v>795</v>
      </c>
      <c r="AH385" s="273" t="s">
        <v>786</v>
      </c>
      <c r="AI385" s="273"/>
      <c r="AJ385" s="273"/>
      <c r="AK385" s="273" t="s">
        <v>796</v>
      </c>
      <c r="AL385" s="273" t="s">
        <v>2412</v>
      </c>
      <c r="AM385" s="273" t="s">
        <v>1529</v>
      </c>
      <c r="AN385" s="273" t="s">
        <v>42</v>
      </c>
      <c r="AO385" s="273"/>
      <c r="AP385" s="273"/>
      <c r="AQ385" s="273"/>
      <c r="AR385" s="273"/>
      <c r="AS385" s="273" t="s">
        <v>1806</v>
      </c>
      <c r="AT385" s="274">
        <v>1000000</v>
      </c>
      <c r="AU385" s="274">
        <v>2.2000000000000002</v>
      </c>
      <c r="AV385" s="273" t="s">
        <v>3761</v>
      </c>
      <c r="AW385" s="273"/>
      <c r="AX385" s="274">
        <v>2.88</v>
      </c>
      <c r="AY385" s="273"/>
      <c r="AZ385" s="273" t="s">
        <v>2401</v>
      </c>
      <c r="BA385" s="273" t="s">
        <v>1807</v>
      </c>
      <c r="BB385" s="273"/>
      <c r="BC385" s="273" t="s">
        <v>3761</v>
      </c>
      <c r="BD385" s="273"/>
      <c r="BE385" s="273" t="s">
        <v>3761</v>
      </c>
      <c r="BF385" s="273"/>
      <c r="BG385" s="273"/>
      <c r="BH385" s="273" t="s">
        <v>458</v>
      </c>
      <c r="BI385" s="273" t="s">
        <v>800</v>
      </c>
      <c r="BJ385" s="273" t="s">
        <v>800</v>
      </c>
      <c r="BK385" s="273" t="s">
        <v>801</v>
      </c>
      <c r="BL385" s="273" t="s">
        <v>802</v>
      </c>
      <c r="BM385" s="273" t="s">
        <v>1962</v>
      </c>
      <c r="BN385" s="273"/>
      <c r="BO385" s="273" t="s">
        <v>1865</v>
      </c>
      <c r="BP385" s="273"/>
      <c r="BQ385" s="273"/>
    </row>
    <row r="386" spans="1:69" ht="18" customHeight="1">
      <c r="A386" s="273" t="s">
        <v>3837</v>
      </c>
      <c r="B386" s="273" t="s">
        <v>3838</v>
      </c>
      <c r="C386" s="273" t="s">
        <v>3839</v>
      </c>
      <c r="D386" s="273" t="s">
        <v>3835</v>
      </c>
      <c r="E386" s="273" t="s">
        <v>3840</v>
      </c>
      <c r="F386" s="273" t="s">
        <v>3841</v>
      </c>
      <c r="G386" s="273" t="s">
        <v>925</v>
      </c>
      <c r="H386" s="273" t="s">
        <v>3841</v>
      </c>
      <c r="I386" s="274">
        <v>3</v>
      </c>
      <c r="J386" s="273" t="s">
        <v>804</v>
      </c>
      <c r="K386" s="273" t="s">
        <v>3207</v>
      </c>
      <c r="L386" s="274">
        <v>3.1</v>
      </c>
      <c r="M386" s="273" t="s">
        <v>2411</v>
      </c>
      <c r="N386" s="273" t="s">
        <v>788</v>
      </c>
      <c r="O386" s="273"/>
      <c r="P386" s="273"/>
      <c r="Q386" s="273"/>
      <c r="R386" s="273"/>
      <c r="S386" s="273" t="s">
        <v>790</v>
      </c>
      <c r="T386" s="273" t="s">
        <v>458</v>
      </c>
      <c r="U386" s="273" t="s">
        <v>791</v>
      </c>
      <c r="V386" s="273"/>
      <c r="W386" s="273"/>
      <c r="X386" s="273" t="s">
        <v>1463</v>
      </c>
      <c r="Y386" s="273" t="s">
        <v>1464</v>
      </c>
      <c r="Z386" s="273"/>
      <c r="AA386" s="273"/>
      <c r="AB386" s="273"/>
      <c r="AC386" s="273"/>
      <c r="AD386" s="273"/>
      <c r="AE386" s="273" t="s">
        <v>3842</v>
      </c>
      <c r="AF386" s="273" t="s">
        <v>794</v>
      </c>
      <c r="AG386" s="273" t="s">
        <v>1986</v>
      </c>
      <c r="AH386" s="273" t="s">
        <v>3841</v>
      </c>
      <c r="AI386" s="273"/>
      <c r="AJ386" s="273"/>
      <c r="AK386" s="273" t="s">
        <v>1987</v>
      </c>
      <c r="AL386" s="273" t="s">
        <v>2412</v>
      </c>
      <c r="AM386" s="273" t="s">
        <v>1529</v>
      </c>
      <c r="AN386" s="273" t="s">
        <v>42</v>
      </c>
      <c r="AO386" s="273"/>
      <c r="AP386" s="273"/>
      <c r="AQ386" s="273"/>
      <c r="AR386" s="273"/>
      <c r="AS386" s="273" t="s">
        <v>3843</v>
      </c>
      <c r="AT386" s="274">
        <v>1000000</v>
      </c>
      <c r="AU386" s="274">
        <v>3</v>
      </c>
      <c r="AV386" s="273" t="s">
        <v>3761</v>
      </c>
      <c r="AW386" s="273"/>
      <c r="AX386" s="274">
        <v>3.1</v>
      </c>
      <c r="AY386" s="273" t="s">
        <v>458</v>
      </c>
      <c r="AZ386" s="273" t="s">
        <v>2401</v>
      </c>
      <c r="BA386" s="273" t="s">
        <v>3844</v>
      </c>
      <c r="BB386" s="273" t="s">
        <v>3837</v>
      </c>
      <c r="BC386" s="273" t="s">
        <v>3761</v>
      </c>
      <c r="BD386" s="273"/>
      <c r="BE386" s="273" t="s">
        <v>3761</v>
      </c>
      <c r="BF386" s="273" t="s">
        <v>458</v>
      </c>
      <c r="BG386" s="273" t="s">
        <v>458</v>
      </c>
      <c r="BH386" s="273" t="s">
        <v>3842</v>
      </c>
      <c r="BI386" s="273" t="s">
        <v>800</v>
      </c>
      <c r="BJ386" s="273" t="s">
        <v>800</v>
      </c>
      <c r="BK386" s="273" t="s">
        <v>801</v>
      </c>
      <c r="BL386" s="273" t="s">
        <v>802</v>
      </c>
      <c r="BM386" s="273" t="s">
        <v>803</v>
      </c>
      <c r="BN386" s="273"/>
      <c r="BO386" s="273" t="s">
        <v>1865</v>
      </c>
      <c r="BP386" s="273" t="s">
        <v>458</v>
      </c>
      <c r="BQ386" s="273"/>
    </row>
    <row r="387" spans="1:69" ht="18" customHeight="1">
      <c r="A387" s="273" t="s">
        <v>3686</v>
      </c>
      <c r="B387" s="273" t="s">
        <v>3845</v>
      </c>
      <c r="C387" s="273" t="s">
        <v>3846</v>
      </c>
      <c r="D387" s="273" t="s">
        <v>3847</v>
      </c>
      <c r="E387" s="273" t="s">
        <v>3848</v>
      </c>
      <c r="F387" s="273" t="s">
        <v>1505</v>
      </c>
      <c r="G387" s="273" t="s">
        <v>1506</v>
      </c>
      <c r="H387" s="273" t="s">
        <v>3245</v>
      </c>
      <c r="I387" s="274">
        <v>10</v>
      </c>
      <c r="J387" s="273" t="s">
        <v>598</v>
      </c>
      <c r="K387" s="273" t="s">
        <v>3207</v>
      </c>
      <c r="L387" s="274">
        <v>3.4</v>
      </c>
      <c r="M387" s="273" t="s">
        <v>2470</v>
      </c>
      <c r="N387" s="273" t="s">
        <v>3849</v>
      </c>
      <c r="O387" s="273" t="s">
        <v>3850</v>
      </c>
      <c r="P387" s="273" t="s">
        <v>3851</v>
      </c>
      <c r="Q387" s="274">
        <v>45</v>
      </c>
      <c r="R387" s="273" t="s">
        <v>789</v>
      </c>
      <c r="S387" s="273" t="s">
        <v>1487</v>
      </c>
      <c r="T387" s="273" t="s">
        <v>458</v>
      </c>
      <c r="U387" s="273" t="s">
        <v>791</v>
      </c>
      <c r="V387" s="274">
        <v>100</v>
      </c>
      <c r="W387" s="273"/>
      <c r="X387" s="273" t="s">
        <v>792</v>
      </c>
      <c r="Y387" s="273" t="s">
        <v>1792</v>
      </c>
      <c r="Z387" s="273"/>
      <c r="AA387" s="273"/>
      <c r="AB387" s="273"/>
      <c r="AC387" s="273"/>
      <c r="AD387" s="273"/>
      <c r="AE387" s="273" t="s">
        <v>3852</v>
      </c>
      <c r="AF387" s="273" t="s">
        <v>794</v>
      </c>
      <c r="AG387" s="273" t="s">
        <v>1793</v>
      </c>
      <c r="AH387" s="273" t="s">
        <v>3245</v>
      </c>
      <c r="AI387" s="273" t="s">
        <v>102</v>
      </c>
      <c r="AJ387" s="273" t="s">
        <v>307</v>
      </c>
      <c r="AK387" s="273" t="s">
        <v>796</v>
      </c>
      <c r="AL387" s="273" t="s">
        <v>2471</v>
      </c>
      <c r="AM387" s="273" t="s">
        <v>2206</v>
      </c>
      <c r="AN387" s="273" t="s">
        <v>42</v>
      </c>
      <c r="AO387" s="273"/>
      <c r="AP387" s="273"/>
      <c r="AQ387" s="273"/>
      <c r="AR387" s="273"/>
      <c r="AS387" s="273" t="s">
        <v>3695</v>
      </c>
      <c r="AT387" s="274">
        <v>10000</v>
      </c>
      <c r="AU387" s="274">
        <v>10</v>
      </c>
      <c r="AV387" s="273" t="s">
        <v>3831</v>
      </c>
      <c r="AW387" s="273"/>
      <c r="AX387" s="274">
        <v>3.4</v>
      </c>
      <c r="AY387" s="273" t="s">
        <v>458</v>
      </c>
      <c r="AZ387" s="273" t="s">
        <v>3347</v>
      </c>
      <c r="BA387" s="273" t="s">
        <v>3853</v>
      </c>
      <c r="BB387" s="273" t="s">
        <v>458</v>
      </c>
      <c r="BC387" s="273" t="s">
        <v>3831</v>
      </c>
      <c r="BD387" s="273"/>
      <c r="BE387" s="273" t="s">
        <v>3831</v>
      </c>
      <c r="BF387" s="273" t="s">
        <v>458</v>
      </c>
      <c r="BG387" s="273" t="s">
        <v>3854</v>
      </c>
      <c r="BH387" s="273" t="s">
        <v>3855</v>
      </c>
      <c r="BI387" s="273" t="s">
        <v>800</v>
      </c>
      <c r="BJ387" s="273" t="s">
        <v>800</v>
      </c>
      <c r="BK387" s="273" t="s">
        <v>801</v>
      </c>
      <c r="BL387" s="273" t="s">
        <v>802</v>
      </c>
      <c r="BM387" s="273" t="s">
        <v>803</v>
      </c>
      <c r="BN387" s="273"/>
      <c r="BO387" s="273" t="s">
        <v>809</v>
      </c>
      <c r="BP387" s="273" t="s">
        <v>458</v>
      </c>
      <c r="BQ387" s="273"/>
    </row>
    <row r="388" spans="1:69" ht="18" customHeight="1">
      <c r="A388" s="273" t="s">
        <v>287</v>
      </c>
      <c r="B388" s="273" t="s">
        <v>3856</v>
      </c>
      <c r="C388" s="273" t="s">
        <v>3857</v>
      </c>
      <c r="D388" s="273" t="s">
        <v>3858</v>
      </c>
      <c r="E388" s="273" t="s">
        <v>3859</v>
      </c>
      <c r="F388" s="273" t="s">
        <v>3245</v>
      </c>
      <c r="G388" s="273" t="s">
        <v>925</v>
      </c>
      <c r="H388" s="273" t="s">
        <v>786</v>
      </c>
      <c r="I388" s="274">
        <v>2.5</v>
      </c>
      <c r="J388" s="273" t="s">
        <v>11</v>
      </c>
      <c r="K388" s="273" t="s">
        <v>3207</v>
      </c>
      <c r="L388" s="274">
        <v>2.7</v>
      </c>
      <c r="M388" s="273" t="s">
        <v>3860</v>
      </c>
      <c r="N388" s="273" t="s">
        <v>788</v>
      </c>
      <c r="O388" s="273"/>
      <c r="P388" s="273"/>
      <c r="Q388" s="273"/>
      <c r="R388" s="273" t="s">
        <v>789</v>
      </c>
      <c r="S388" s="273" t="s">
        <v>1487</v>
      </c>
      <c r="T388" s="273" t="s">
        <v>458</v>
      </c>
      <c r="U388" s="273" t="s">
        <v>823</v>
      </c>
      <c r="V388" s="273"/>
      <c r="W388" s="273"/>
      <c r="X388" s="273" t="s">
        <v>792</v>
      </c>
      <c r="Y388" s="273" t="s">
        <v>1792</v>
      </c>
      <c r="Z388" s="273"/>
      <c r="AA388" s="273"/>
      <c r="AB388" s="273"/>
      <c r="AC388" s="273"/>
      <c r="AD388" s="273"/>
      <c r="AE388" s="273" t="s">
        <v>3861</v>
      </c>
      <c r="AF388" s="273" t="s">
        <v>794</v>
      </c>
      <c r="AG388" s="273" t="s">
        <v>1793</v>
      </c>
      <c r="AH388" s="273" t="s">
        <v>786</v>
      </c>
      <c r="AI388" s="273" t="s">
        <v>102</v>
      </c>
      <c r="AJ388" s="273"/>
      <c r="AK388" s="273" t="s">
        <v>796</v>
      </c>
      <c r="AL388" s="273" t="s">
        <v>3862</v>
      </c>
      <c r="AM388" s="273" t="s">
        <v>2206</v>
      </c>
      <c r="AN388" s="273" t="s">
        <v>42</v>
      </c>
      <c r="AO388" s="273"/>
      <c r="AP388" s="273"/>
      <c r="AQ388" s="273"/>
      <c r="AR388" s="273"/>
      <c r="AS388" s="273" t="s">
        <v>3247</v>
      </c>
      <c r="AT388" s="274">
        <v>1000</v>
      </c>
      <c r="AU388" s="274">
        <v>2.5</v>
      </c>
      <c r="AV388" s="273" t="s">
        <v>3863</v>
      </c>
      <c r="AW388" s="273"/>
      <c r="AX388" s="274">
        <v>2.7</v>
      </c>
      <c r="AY388" s="273" t="s">
        <v>458</v>
      </c>
      <c r="AZ388" s="273" t="s">
        <v>3864</v>
      </c>
      <c r="BA388" s="273" t="s">
        <v>3249</v>
      </c>
      <c r="BB388" s="273" t="s">
        <v>458</v>
      </c>
      <c r="BC388" s="273" t="s">
        <v>3863</v>
      </c>
      <c r="BD388" s="273"/>
      <c r="BE388" s="273" t="s">
        <v>3863</v>
      </c>
      <c r="BF388" s="273" t="s">
        <v>458</v>
      </c>
      <c r="BG388" s="273"/>
      <c r="BH388" s="273" t="s">
        <v>3861</v>
      </c>
      <c r="BI388" s="273" t="s">
        <v>800</v>
      </c>
      <c r="BJ388" s="273" t="s">
        <v>800</v>
      </c>
      <c r="BK388" s="273" t="s">
        <v>801</v>
      </c>
      <c r="BL388" s="273" t="s">
        <v>802</v>
      </c>
      <c r="BM388" s="273" t="s">
        <v>1962</v>
      </c>
      <c r="BN388" s="273"/>
      <c r="BO388" s="273" t="s">
        <v>809</v>
      </c>
      <c r="BP388" s="273" t="s">
        <v>458</v>
      </c>
      <c r="BQ388" s="273"/>
    </row>
    <row r="389" spans="1:69" ht="18" customHeight="1">
      <c r="A389" s="273" t="s">
        <v>287</v>
      </c>
      <c r="B389" s="273" t="s">
        <v>3865</v>
      </c>
      <c r="C389" s="273" t="s">
        <v>3866</v>
      </c>
      <c r="D389" s="273" t="s">
        <v>3867</v>
      </c>
      <c r="E389" s="273" t="s">
        <v>3868</v>
      </c>
      <c r="F389" s="273" t="s">
        <v>3245</v>
      </c>
      <c r="G389" s="273" t="s">
        <v>925</v>
      </c>
      <c r="H389" s="273" t="s">
        <v>786</v>
      </c>
      <c r="I389" s="274">
        <v>1</v>
      </c>
      <c r="J389" s="273" t="s">
        <v>11</v>
      </c>
      <c r="K389" s="273" t="s">
        <v>3207</v>
      </c>
      <c r="L389" s="274">
        <v>2.7</v>
      </c>
      <c r="M389" s="273" t="s">
        <v>3869</v>
      </c>
      <c r="N389" s="273" t="s">
        <v>788</v>
      </c>
      <c r="O389" s="273"/>
      <c r="P389" s="273"/>
      <c r="Q389" s="273"/>
      <c r="R389" s="273" t="s">
        <v>789</v>
      </c>
      <c r="S389" s="273" t="s">
        <v>1487</v>
      </c>
      <c r="T389" s="273" t="s">
        <v>458</v>
      </c>
      <c r="U389" s="273" t="s">
        <v>791</v>
      </c>
      <c r="V389" s="273"/>
      <c r="W389" s="273"/>
      <c r="X389" s="273" t="s">
        <v>792</v>
      </c>
      <c r="Y389" s="273" t="s">
        <v>1792</v>
      </c>
      <c r="Z389" s="273"/>
      <c r="AA389" s="273"/>
      <c r="AB389" s="273"/>
      <c r="AC389" s="273"/>
      <c r="AD389" s="273"/>
      <c r="AE389" s="273" t="s">
        <v>3870</v>
      </c>
      <c r="AF389" s="273" t="s">
        <v>794</v>
      </c>
      <c r="AG389" s="273" t="s">
        <v>1793</v>
      </c>
      <c r="AH389" s="273" t="s">
        <v>786</v>
      </c>
      <c r="AI389" s="273" t="s">
        <v>102</v>
      </c>
      <c r="AJ389" s="273"/>
      <c r="AK389" s="273" t="s">
        <v>796</v>
      </c>
      <c r="AL389" s="273" t="s">
        <v>3871</v>
      </c>
      <c r="AM389" s="273" t="s">
        <v>2206</v>
      </c>
      <c r="AN389" s="273" t="s">
        <v>42</v>
      </c>
      <c r="AO389" s="273"/>
      <c r="AP389" s="273"/>
      <c r="AQ389" s="273"/>
      <c r="AR389" s="273"/>
      <c r="AS389" s="273" t="s">
        <v>3247</v>
      </c>
      <c r="AT389" s="274">
        <v>1000</v>
      </c>
      <c r="AU389" s="274">
        <v>1</v>
      </c>
      <c r="AV389" s="273" t="s">
        <v>3872</v>
      </c>
      <c r="AW389" s="273"/>
      <c r="AX389" s="274">
        <v>2.7</v>
      </c>
      <c r="AY389" s="273" t="s">
        <v>458</v>
      </c>
      <c r="AZ389" s="273" t="s">
        <v>3873</v>
      </c>
      <c r="BA389" s="273" t="s">
        <v>3249</v>
      </c>
      <c r="BB389" s="273" t="s">
        <v>458</v>
      </c>
      <c r="BC389" s="273" t="s">
        <v>3872</v>
      </c>
      <c r="BD389" s="273"/>
      <c r="BE389" s="273" t="s">
        <v>3872</v>
      </c>
      <c r="BF389" s="273" t="s">
        <v>458</v>
      </c>
      <c r="BG389" s="273"/>
      <c r="BH389" s="273" t="s">
        <v>3870</v>
      </c>
      <c r="BI389" s="273" t="s">
        <v>800</v>
      </c>
      <c r="BJ389" s="273" t="s">
        <v>800</v>
      </c>
      <c r="BK389" s="273" t="s">
        <v>801</v>
      </c>
      <c r="BL389" s="273" t="s">
        <v>802</v>
      </c>
      <c r="BM389" s="273" t="s">
        <v>1962</v>
      </c>
      <c r="BN389" s="273"/>
      <c r="BO389" s="273" t="s">
        <v>809</v>
      </c>
      <c r="BP389" s="273" t="s">
        <v>458</v>
      </c>
      <c r="BQ389" s="273"/>
    </row>
    <row r="390" spans="1:69" ht="18" customHeight="1">
      <c r="A390" s="273" t="s">
        <v>3561</v>
      </c>
      <c r="B390" s="273" t="s">
        <v>3874</v>
      </c>
      <c r="C390" s="273" t="s">
        <v>3875</v>
      </c>
      <c r="D390" s="273" t="s">
        <v>3876</v>
      </c>
      <c r="E390" s="273" t="s">
        <v>3877</v>
      </c>
      <c r="F390" s="273" t="s">
        <v>3287</v>
      </c>
      <c r="G390" s="273" t="s">
        <v>1506</v>
      </c>
      <c r="H390" s="273" t="s">
        <v>786</v>
      </c>
      <c r="I390" s="274">
        <v>1.68</v>
      </c>
      <c r="J390" s="273" t="s">
        <v>848</v>
      </c>
      <c r="K390" s="273" t="s">
        <v>3207</v>
      </c>
      <c r="L390" s="274">
        <v>2.5</v>
      </c>
      <c r="M390" s="273" t="s">
        <v>3869</v>
      </c>
      <c r="N390" s="273" t="s">
        <v>788</v>
      </c>
      <c r="O390" s="273"/>
      <c r="P390" s="273"/>
      <c r="Q390" s="273"/>
      <c r="R390" s="273" t="s">
        <v>789</v>
      </c>
      <c r="S390" s="273" t="s">
        <v>1487</v>
      </c>
      <c r="T390" s="273" t="s">
        <v>458</v>
      </c>
      <c r="U390" s="273" t="s">
        <v>791</v>
      </c>
      <c r="V390" s="273"/>
      <c r="W390" s="273"/>
      <c r="X390" s="273" t="s">
        <v>792</v>
      </c>
      <c r="Y390" s="273" t="s">
        <v>1792</v>
      </c>
      <c r="Z390" s="273"/>
      <c r="AA390" s="273"/>
      <c r="AB390" s="273"/>
      <c r="AC390" s="273"/>
      <c r="AD390" s="273"/>
      <c r="AE390" s="273" t="s">
        <v>3861</v>
      </c>
      <c r="AF390" s="273" t="s">
        <v>794</v>
      </c>
      <c r="AG390" s="273" t="s">
        <v>1793</v>
      </c>
      <c r="AH390" s="273" t="s">
        <v>786</v>
      </c>
      <c r="AI390" s="273" t="s">
        <v>102</v>
      </c>
      <c r="AJ390" s="273"/>
      <c r="AK390" s="273" t="s">
        <v>796</v>
      </c>
      <c r="AL390" s="273" t="s">
        <v>3871</v>
      </c>
      <c r="AM390" s="273" t="s">
        <v>2206</v>
      </c>
      <c r="AN390" s="273" t="s">
        <v>42</v>
      </c>
      <c r="AO390" s="273"/>
      <c r="AP390" s="273"/>
      <c r="AQ390" s="273"/>
      <c r="AR390" s="273"/>
      <c r="AS390" s="273" t="s">
        <v>3566</v>
      </c>
      <c r="AT390" s="274">
        <v>1000</v>
      </c>
      <c r="AU390" s="274">
        <v>1.68</v>
      </c>
      <c r="AV390" s="273" t="s">
        <v>3872</v>
      </c>
      <c r="AW390" s="273"/>
      <c r="AX390" s="274">
        <v>2.5</v>
      </c>
      <c r="AY390" s="273" t="s">
        <v>458</v>
      </c>
      <c r="AZ390" s="273" t="s">
        <v>2497</v>
      </c>
      <c r="BA390" s="273" t="s">
        <v>3878</v>
      </c>
      <c r="BB390" s="273" t="s">
        <v>458</v>
      </c>
      <c r="BC390" s="273" t="s">
        <v>3872</v>
      </c>
      <c r="BD390" s="273"/>
      <c r="BE390" s="273" t="s">
        <v>3872</v>
      </c>
      <c r="BF390" s="273" t="s">
        <v>458</v>
      </c>
      <c r="BG390" s="273" t="s">
        <v>458</v>
      </c>
      <c r="BH390" s="273" t="s">
        <v>3861</v>
      </c>
      <c r="BI390" s="273" t="s">
        <v>800</v>
      </c>
      <c r="BJ390" s="273" t="s">
        <v>800</v>
      </c>
      <c r="BK390" s="273" t="s">
        <v>801</v>
      </c>
      <c r="BL390" s="273" t="s">
        <v>802</v>
      </c>
      <c r="BM390" s="273" t="s">
        <v>803</v>
      </c>
      <c r="BN390" s="273"/>
      <c r="BO390" s="273" t="s">
        <v>1865</v>
      </c>
      <c r="BP390" s="273" t="s">
        <v>458</v>
      </c>
      <c r="BQ390" s="273"/>
    </row>
    <row r="391" spans="1:69" ht="18" customHeight="1">
      <c r="A391" s="273" t="s">
        <v>3561</v>
      </c>
      <c r="B391" s="273" t="s">
        <v>3874</v>
      </c>
      <c r="C391" s="273" t="s">
        <v>3879</v>
      </c>
      <c r="D391" s="273" t="s">
        <v>3876</v>
      </c>
      <c r="E391" s="273" t="s">
        <v>3877</v>
      </c>
      <c r="F391" s="273" t="s">
        <v>3287</v>
      </c>
      <c r="G391" s="273" t="s">
        <v>1506</v>
      </c>
      <c r="H391" s="273" t="s">
        <v>786</v>
      </c>
      <c r="I391" s="274">
        <v>1.04</v>
      </c>
      <c r="J391" s="273" t="s">
        <v>848</v>
      </c>
      <c r="K391" s="273" t="s">
        <v>3207</v>
      </c>
      <c r="L391" s="274">
        <v>2.5</v>
      </c>
      <c r="M391" s="273" t="s">
        <v>3869</v>
      </c>
      <c r="N391" s="273" t="s">
        <v>788</v>
      </c>
      <c r="O391" s="273"/>
      <c r="P391" s="273"/>
      <c r="Q391" s="273"/>
      <c r="R391" s="273" t="s">
        <v>789</v>
      </c>
      <c r="S391" s="273" t="s">
        <v>1487</v>
      </c>
      <c r="T391" s="273" t="s">
        <v>458</v>
      </c>
      <c r="U391" s="273" t="s">
        <v>791</v>
      </c>
      <c r="V391" s="273"/>
      <c r="W391" s="273"/>
      <c r="X391" s="273" t="s">
        <v>792</v>
      </c>
      <c r="Y391" s="273" t="s">
        <v>1792</v>
      </c>
      <c r="Z391" s="273"/>
      <c r="AA391" s="273"/>
      <c r="AB391" s="273"/>
      <c r="AC391" s="273"/>
      <c r="AD391" s="273"/>
      <c r="AE391" s="273" t="s">
        <v>3861</v>
      </c>
      <c r="AF391" s="273" t="s">
        <v>794</v>
      </c>
      <c r="AG391" s="273" t="s">
        <v>1793</v>
      </c>
      <c r="AH391" s="273" t="s">
        <v>786</v>
      </c>
      <c r="AI391" s="273" t="s">
        <v>102</v>
      </c>
      <c r="AJ391" s="273"/>
      <c r="AK391" s="273" t="s">
        <v>796</v>
      </c>
      <c r="AL391" s="273" t="s">
        <v>3871</v>
      </c>
      <c r="AM391" s="273" t="s">
        <v>2206</v>
      </c>
      <c r="AN391" s="273" t="s">
        <v>42</v>
      </c>
      <c r="AO391" s="273"/>
      <c r="AP391" s="273"/>
      <c r="AQ391" s="273"/>
      <c r="AR391" s="273"/>
      <c r="AS391" s="273" t="s">
        <v>3566</v>
      </c>
      <c r="AT391" s="274">
        <v>1000</v>
      </c>
      <c r="AU391" s="274">
        <v>1.04</v>
      </c>
      <c r="AV391" s="273" t="s">
        <v>3872</v>
      </c>
      <c r="AW391" s="273"/>
      <c r="AX391" s="274">
        <v>2.5</v>
      </c>
      <c r="AY391" s="273" t="s">
        <v>458</v>
      </c>
      <c r="AZ391" s="273" t="s">
        <v>2497</v>
      </c>
      <c r="BA391" s="273" t="s">
        <v>3878</v>
      </c>
      <c r="BB391" s="273" t="s">
        <v>458</v>
      </c>
      <c r="BC391" s="273" t="s">
        <v>3872</v>
      </c>
      <c r="BD391" s="273"/>
      <c r="BE391" s="273" t="s">
        <v>3872</v>
      </c>
      <c r="BF391" s="273" t="s">
        <v>458</v>
      </c>
      <c r="BG391" s="273" t="s">
        <v>458</v>
      </c>
      <c r="BH391" s="273" t="s">
        <v>3861</v>
      </c>
      <c r="BI391" s="273" t="s">
        <v>800</v>
      </c>
      <c r="BJ391" s="273" t="s">
        <v>800</v>
      </c>
      <c r="BK391" s="273" t="s">
        <v>801</v>
      </c>
      <c r="BL391" s="273" t="s">
        <v>802</v>
      </c>
      <c r="BM391" s="273" t="s">
        <v>803</v>
      </c>
      <c r="BN391" s="273"/>
      <c r="BO391" s="273" t="s">
        <v>1865</v>
      </c>
      <c r="BP391" s="273" t="s">
        <v>458</v>
      </c>
      <c r="BQ391" s="273"/>
    </row>
    <row r="392" spans="1:69" ht="18" customHeight="1">
      <c r="A392" s="273" t="s">
        <v>287</v>
      </c>
      <c r="B392" s="273" t="s">
        <v>3880</v>
      </c>
      <c r="C392" s="273" t="s">
        <v>3881</v>
      </c>
      <c r="D392" s="273" t="s">
        <v>3882</v>
      </c>
      <c r="E392" s="273" t="s">
        <v>3883</v>
      </c>
      <c r="F392" s="273" t="s">
        <v>3245</v>
      </c>
      <c r="G392" s="273" t="s">
        <v>925</v>
      </c>
      <c r="H392" s="273" t="s">
        <v>786</v>
      </c>
      <c r="I392" s="274">
        <v>1</v>
      </c>
      <c r="J392" s="273" t="s">
        <v>11</v>
      </c>
      <c r="K392" s="273" t="s">
        <v>3207</v>
      </c>
      <c r="L392" s="273"/>
      <c r="M392" s="273" t="s">
        <v>1587</v>
      </c>
      <c r="N392" s="273" t="s">
        <v>788</v>
      </c>
      <c r="O392" s="273"/>
      <c r="P392" s="273"/>
      <c r="Q392" s="273"/>
      <c r="R392" s="273" t="s">
        <v>789</v>
      </c>
      <c r="S392" s="273" t="s">
        <v>1487</v>
      </c>
      <c r="T392" s="273" t="s">
        <v>458</v>
      </c>
      <c r="U392" s="273" t="s">
        <v>791</v>
      </c>
      <c r="V392" s="273"/>
      <c r="W392" s="273"/>
      <c r="X392" s="273" t="s">
        <v>792</v>
      </c>
      <c r="Y392" s="273" t="s">
        <v>1792</v>
      </c>
      <c r="Z392" s="273"/>
      <c r="AA392" s="273"/>
      <c r="AB392" s="273"/>
      <c r="AC392" s="273"/>
      <c r="AD392" s="273"/>
      <c r="AE392" s="273" t="s">
        <v>3861</v>
      </c>
      <c r="AF392" s="273" t="s">
        <v>2276</v>
      </c>
      <c r="AG392" s="273" t="s">
        <v>1793</v>
      </c>
      <c r="AH392" s="273" t="s">
        <v>786</v>
      </c>
      <c r="AI392" s="273" t="s">
        <v>102</v>
      </c>
      <c r="AJ392" s="273"/>
      <c r="AK392" s="273" t="s">
        <v>796</v>
      </c>
      <c r="AL392" s="273" t="s">
        <v>1588</v>
      </c>
      <c r="AM392" s="273" t="s">
        <v>2206</v>
      </c>
      <c r="AN392" s="273" t="s">
        <v>42</v>
      </c>
      <c r="AO392" s="273"/>
      <c r="AP392" s="273"/>
      <c r="AQ392" s="273"/>
      <c r="AR392" s="273"/>
      <c r="AS392" s="273" t="s">
        <v>3247</v>
      </c>
      <c r="AT392" s="274">
        <v>1000</v>
      </c>
      <c r="AU392" s="274">
        <v>2</v>
      </c>
      <c r="AV392" s="273" t="s">
        <v>3858</v>
      </c>
      <c r="AW392" s="273"/>
      <c r="AX392" s="274">
        <v>2.7</v>
      </c>
      <c r="AY392" s="273" t="s">
        <v>458</v>
      </c>
      <c r="AZ392" s="273" t="s">
        <v>3884</v>
      </c>
      <c r="BA392" s="273" t="s">
        <v>3249</v>
      </c>
      <c r="BB392" s="273" t="s">
        <v>458</v>
      </c>
      <c r="BC392" s="273" t="s">
        <v>3858</v>
      </c>
      <c r="BD392" s="273"/>
      <c r="BE392" s="273" t="s">
        <v>3858</v>
      </c>
      <c r="BF392" s="273" t="s">
        <v>458</v>
      </c>
      <c r="BG392" s="273"/>
      <c r="BH392" s="273" t="s">
        <v>3885</v>
      </c>
      <c r="BI392" s="273" t="s">
        <v>800</v>
      </c>
      <c r="BJ392" s="273" t="s">
        <v>800</v>
      </c>
      <c r="BK392" s="273" t="s">
        <v>801</v>
      </c>
      <c r="BL392" s="273" t="s">
        <v>802</v>
      </c>
      <c r="BM392" s="273" t="s">
        <v>1962</v>
      </c>
      <c r="BN392" s="273"/>
      <c r="BO392" s="273" t="s">
        <v>809</v>
      </c>
      <c r="BP392" s="273" t="s">
        <v>458</v>
      </c>
      <c r="BQ392" s="273"/>
    </row>
    <row r="393" spans="1:69" ht="18" customHeight="1">
      <c r="A393" s="273" t="s">
        <v>2114</v>
      </c>
      <c r="B393" s="273" t="s">
        <v>3886</v>
      </c>
      <c r="C393" s="273" t="s">
        <v>3887</v>
      </c>
      <c r="D393" s="273" t="s">
        <v>3888</v>
      </c>
      <c r="E393" s="273" t="s">
        <v>3889</v>
      </c>
      <c r="F393" s="273" t="s">
        <v>786</v>
      </c>
      <c r="G393" s="273" t="s">
        <v>786</v>
      </c>
      <c r="H393" s="273" t="s">
        <v>786</v>
      </c>
      <c r="I393" s="274">
        <v>1.5</v>
      </c>
      <c r="J393" s="273" t="s">
        <v>804</v>
      </c>
      <c r="K393" s="273" t="s">
        <v>3207</v>
      </c>
      <c r="L393" s="274">
        <v>3.45</v>
      </c>
      <c r="M393" s="273" t="s">
        <v>3890</v>
      </c>
      <c r="N393" s="273" t="s">
        <v>788</v>
      </c>
      <c r="O393" s="273"/>
      <c r="P393" s="273"/>
      <c r="Q393" s="273"/>
      <c r="R393" s="273" t="s">
        <v>789</v>
      </c>
      <c r="S393" s="273" t="s">
        <v>790</v>
      </c>
      <c r="T393" s="273" t="s">
        <v>458</v>
      </c>
      <c r="U393" s="273" t="s">
        <v>791</v>
      </c>
      <c r="V393" s="274">
        <v>100</v>
      </c>
      <c r="W393" s="273"/>
      <c r="X393" s="273" t="s">
        <v>1463</v>
      </c>
      <c r="Y393" s="273" t="s">
        <v>1464</v>
      </c>
      <c r="Z393" s="273"/>
      <c r="AA393" s="273"/>
      <c r="AB393" s="273"/>
      <c r="AC393" s="273"/>
      <c r="AD393" s="273"/>
      <c r="AE393" s="273" t="s">
        <v>3654</v>
      </c>
      <c r="AF393" s="273" t="s">
        <v>794</v>
      </c>
      <c r="AG393" s="273" t="s">
        <v>1986</v>
      </c>
      <c r="AH393" s="273" t="s">
        <v>786</v>
      </c>
      <c r="AI393" s="273"/>
      <c r="AJ393" s="273"/>
      <c r="AK393" s="273" t="s">
        <v>1987</v>
      </c>
      <c r="AL393" s="273" t="s">
        <v>3891</v>
      </c>
      <c r="AM393" s="273" t="s">
        <v>1529</v>
      </c>
      <c r="AN393" s="273" t="s">
        <v>43</v>
      </c>
      <c r="AO393" s="273"/>
      <c r="AP393" s="273"/>
      <c r="AQ393" s="273"/>
      <c r="AR393" s="273"/>
      <c r="AS393" s="273" t="s">
        <v>2120</v>
      </c>
      <c r="AT393" s="274">
        <v>1000000</v>
      </c>
      <c r="AU393" s="274">
        <v>1.5</v>
      </c>
      <c r="AV393" s="273" t="s">
        <v>3892</v>
      </c>
      <c r="AW393" s="273"/>
      <c r="AX393" s="274">
        <v>3.45</v>
      </c>
      <c r="AY393" s="273" t="s">
        <v>458</v>
      </c>
      <c r="AZ393" s="273" t="s">
        <v>2489</v>
      </c>
      <c r="BA393" s="273" t="s">
        <v>2122</v>
      </c>
      <c r="BB393" s="273" t="s">
        <v>2114</v>
      </c>
      <c r="BC393" s="273" t="s">
        <v>3892</v>
      </c>
      <c r="BD393" s="273"/>
      <c r="BE393" s="273" t="s">
        <v>3892</v>
      </c>
      <c r="BF393" s="273" t="s">
        <v>458</v>
      </c>
      <c r="BG393" s="273" t="s">
        <v>458</v>
      </c>
      <c r="BH393" s="273" t="s">
        <v>3654</v>
      </c>
      <c r="BI393" s="273" t="s">
        <v>800</v>
      </c>
      <c r="BJ393" s="273" t="s">
        <v>800</v>
      </c>
      <c r="BK393" s="273" t="s">
        <v>801</v>
      </c>
      <c r="BL393" s="273" t="s">
        <v>802</v>
      </c>
      <c r="BM393" s="273" t="s">
        <v>803</v>
      </c>
      <c r="BN393" s="273"/>
      <c r="BO393" s="273" t="s">
        <v>1865</v>
      </c>
      <c r="BP393" s="273" t="s">
        <v>458</v>
      </c>
      <c r="BQ393" s="273"/>
    </row>
    <row r="394" spans="1:69" ht="18" customHeight="1">
      <c r="A394" s="273" t="s">
        <v>287</v>
      </c>
      <c r="B394" s="273" t="s">
        <v>3880</v>
      </c>
      <c r="C394" s="273" t="s">
        <v>3881</v>
      </c>
      <c r="D394" s="273" t="s">
        <v>3888</v>
      </c>
      <c r="E394" s="273" t="s">
        <v>3883</v>
      </c>
      <c r="F394" s="273" t="s">
        <v>3245</v>
      </c>
      <c r="G394" s="273" t="s">
        <v>925</v>
      </c>
      <c r="H394" s="273" t="s">
        <v>786</v>
      </c>
      <c r="I394" s="274">
        <v>2</v>
      </c>
      <c r="J394" s="273" t="s">
        <v>11</v>
      </c>
      <c r="K394" s="273" t="s">
        <v>3207</v>
      </c>
      <c r="L394" s="274">
        <v>2.7</v>
      </c>
      <c r="M394" s="273" t="s">
        <v>1587</v>
      </c>
      <c r="N394" s="273" t="s">
        <v>788</v>
      </c>
      <c r="O394" s="273"/>
      <c r="P394" s="273"/>
      <c r="Q394" s="273"/>
      <c r="R394" s="273" t="s">
        <v>789</v>
      </c>
      <c r="S394" s="273" t="s">
        <v>1487</v>
      </c>
      <c r="T394" s="273" t="s">
        <v>458</v>
      </c>
      <c r="U394" s="273" t="s">
        <v>791</v>
      </c>
      <c r="V394" s="273"/>
      <c r="W394" s="273"/>
      <c r="X394" s="273" t="s">
        <v>792</v>
      </c>
      <c r="Y394" s="273" t="s">
        <v>1792</v>
      </c>
      <c r="Z394" s="273"/>
      <c r="AA394" s="273"/>
      <c r="AB394" s="273"/>
      <c r="AC394" s="273"/>
      <c r="AD394" s="273"/>
      <c r="AE394" s="273" t="s">
        <v>3885</v>
      </c>
      <c r="AF394" s="273" t="s">
        <v>794</v>
      </c>
      <c r="AG394" s="273" t="s">
        <v>1793</v>
      </c>
      <c r="AH394" s="273" t="s">
        <v>786</v>
      </c>
      <c r="AI394" s="273" t="s">
        <v>102</v>
      </c>
      <c r="AJ394" s="273"/>
      <c r="AK394" s="273" t="s">
        <v>796</v>
      </c>
      <c r="AL394" s="273" t="s">
        <v>1588</v>
      </c>
      <c r="AM394" s="273" t="s">
        <v>2206</v>
      </c>
      <c r="AN394" s="273" t="s">
        <v>42</v>
      </c>
      <c r="AO394" s="273"/>
      <c r="AP394" s="273"/>
      <c r="AQ394" s="273"/>
      <c r="AR394" s="273"/>
      <c r="AS394" s="273" t="s">
        <v>3247</v>
      </c>
      <c r="AT394" s="274">
        <v>1000</v>
      </c>
      <c r="AU394" s="274">
        <v>2</v>
      </c>
      <c r="AV394" s="273" t="s">
        <v>3858</v>
      </c>
      <c r="AW394" s="273"/>
      <c r="AX394" s="274">
        <v>2.7</v>
      </c>
      <c r="AY394" s="273" t="s">
        <v>458</v>
      </c>
      <c r="AZ394" s="273" t="s">
        <v>3884</v>
      </c>
      <c r="BA394" s="273" t="s">
        <v>3249</v>
      </c>
      <c r="BB394" s="273" t="s">
        <v>458</v>
      </c>
      <c r="BC394" s="273" t="s">
        <v>3858</v>
      </c>
      <c r="BD394" s="273"/>
      <c r="BE394" s="273" t="s">
        <v>3858</v>
      </c>
      <c r="BF394" s="273" t="s">
        <v>458</v>
      </c>
      <c r="BG394" s="273"/>
      <c r="BH394" s="273" t="s">
        <v>3885</v>
      </c>
      <c r="BI394" s="273" t="s">
        <v>800</v>
      </c>
      <c r="BJ394" s="273" t="s">
        <v>800</v>
      </c>
      <c r="BK394" s="273" t="s">
        <v>801</v>
      </c>
      <c r="BL394" s="273" t="s">
        <v>802</v>
      </c>
      <c r="BM394" s="273" t="s">
        <v>1962</v>
      </c>
      <c r="BN394" s="273"/>
      <c r="BO394" s="273" t="s">
        <v>809</v>
      </c>
      <c r="BP394" s="273" t="s">
        <v>458</v>
      </c>
      <c r="BQ394" s="273"/>
    </row>
    <row r="395" spans="1:69" ht="18" customHeight="1">
      <c r="A395" s="273" t="s">
        <v>1797</v>
      </c>
      <c r="B395" s="273" t="s">
        <v>3893</v>
      </c>
      <c r="C395" s="273" t="s">
        <v>3894</v>
      </c>
      <c r="D395" s="273" t="s">
        <v>3895</v>
      </c>
      <c r="E395" s="273" t="s">
        <v>3896</v>
      </c>
      <c r="F395" s="273" t="s">
        <v>1801</v>
      </c>
      <c r="G395" s="273" t="s">
        <v>1506</v>
      </c>
      <c r="H395" s="273" t="s">
        <v>786</v>
      </c>
      <c r="I395" s="274">
        <v>2</v>
      </c>
      <c r="J395" s="273" t="s">
        <v>599</v>
      </c>
      <c r="K395" s="273" t="s">
        <v>3280</v>
      </c>
      <c r="L395" s="274">
        <v>3.5575000000000001</v>
      </c>
      <c r="M395" s="273" t="s">
        <v>3897</v>
      </c>
      <c r="N395" s="273" t="s">
        <v>788</v>
      </c>
      <c r="O395" s="273"/>
      <c r="P395" s="273"/>
      <c r="Q395" s="273"/>
      <c r="R395" s="273" t="s">
        <v>789</v>
      </c>
      <c r="S395" s="273" t="s">
        <v>1487</v>
      </c>
      <c r="T395" s="273"/>
      <c r="U395" s="273" t="s">
        <v>791</v>
      </c>
      <c r="V395" s="274">
        <v>100</v>
      </c>
      <c r="W395" s="273"/>
      <c r="X395" s="273" t="s">
        <v>1463</v>
      </c>
      <c r="Y395" s="273" t="s">
        <v>1464</v>
      </c>
      <c r="Z395" s="273"/>
      <c r="AA395" s="273"/>
      <c r="AB395" s="273"/>
      <c r="AC395" s="273"/>
      <c r="AD395" s="273"/>
      <c r="AE395" s="273"/>
      <c r="AF395" s="273" t="s">
        <v>794</v>
      </c>
      <c r="AG395" s="273" t="s">
        <v>795</v>
      </c>
      <c r="AH395" s="273" t="s">
        <v>786</v>
      </c>
      <c r="AI395" s="273"/>
      <c r="AJ395" s="273"/>
      <c r="AK395" s="273" t="s">
        <v>796</v>
      </c>
      <c r="AL395" s="273" t="s">
        <v>3898</v>
      </c>
      <c r="AM395" s="273" t="s">
        <v>1529</v>
      </c>
      <c r="AN395" s="273" t="s">
        <v>42</v>
      </c>
      <c r="AO395" s="273"/>
      <c r="AP395" s="273"/>
      <c r="AQ395" s="273"/>
      <c r="AR395" s="273"/>
      <c r="AS395" s="273" t="s">
        <v>1806</v>
      </c>
      <c r="AT395" s="274">
        <v>1000000</v>
      </c>
      <c r="AU395" s="274">
        <v>2</v>
      </c>
      <c r="AV395" s="273" t="s">
        <v>3888</v>
      </c>
      <c r="AW395" s="273"/>
      <c r="AX395" s="274">
        <v>3.5575000000000001</v>
      </c>
      <c r="AY395" s="273"/>
      <c r="AZ395" s="273" t="s">
        <v>2526</v>
      </c>
      <c r="BA395" s="273" t="s">
        <v>1807</v>
      </c>
      <c r="BB395" s="273"/>
      <c r="BC395" s="273" t="s">
        <v>3888</v>
      </c>
      <c r="BD395" s="273"/>
      <c r="BE395" s="273" t="s">
        <v>3888</v>
      </c>
      <c r="BF395" s="273"/>
      <c r="BG395" s="273"/>
      <c r="BH395" s="273" t="s">
        <v>458</v>
      </c>
      <c r="BI395" s="273" t="s">
        <v>800</v>
      </c>
      <c r="BJ395" s="273" t="s">
        <v>800</v>
      </c>
      <c r="BK395" s="273" t="s">
        <v>801</v>
      </c>
      <c r="BL395" s="273" t="s">
        <v>802</v>
      </c>
      <c r="BM395" s="273" t="s">
        <v>1962</v>
      </c>
      <c r="BN395" s="273"/>
      <c r="BO395" s="273" t="s">
        <v>1865</v>
      </c>
      <c r="BP395" s="273"/>
      <c r="BQ395" s="273"/>
    </row>
    <row r="396" spans="1:69" ht="18" customHeight="1">
      <c r="A396" s="273" t="s">
        <v>1797</v>
      </c>
      <c r="B396" s="273" t="s">
        <v>3899</v>
      </c>
      <c r="C396" s="273" t="s">
        <v>3900</v>
      </c>
      <c r="D396" s="273" t="s">
        <v>3901</v>
      </c>
      <c r="E396" s="273" t="s">
        <v>3902</v>
      </c>
      <c r="F396" s="273" t="s">
        <v>1801</v>
      </c>
      <c r="G396" s="273" t="s">
        <v>1506</v>
      </c>
      <c r="H396" s="273" t="s">
        <v>786</v>
      </c>
      <c r="I396" s="274">
        <v>2</v>
      </c>
      <c r="J396" s="273" t="s">
        <v>599</v>
      </c>
      <c r="K396" s="273" t="s">
        <v>3207</v>
      </c>
      <c r="L396" s="274">
        <v>3.5</v>
      </c>
      <c r="M396" s="273" t="s">
        <v>3897</v>
      </c>
      <c r="N396" s="273" t="s">
        <v>788</v>
      </c>
      <c r="O396" s="273"/>
      <c r="P396" s="273"/>
      <c r="Q396" s="273"/>
      <c r="R396" s="273"/>
      <c r="S396" s="273" t="s">
        <v>1487</v>
      </c>
      <c r="T396" s="273"/>
      <c r="U396" s="273" t="s">
        <v>791</v>
      </c>
      <c r="V396" s="274">
        <v>100</v>
      </c>
      <c r="W396" s="273"/>
      <c r="X396" s="273" t="s">
        <v>1463</v>
      </c>
      <c r="Y396" s="273" t="s">
        <v>1464</v>
      </c>
      <c r="Z396" s="273"/>
      <c r="AA396" s="273"/>
      <c r="AB396" s="273"/>
      <c r="AC396" s="273"/>
      <c r="AD396" s="273"/>
      <c r="AE396" s="273"/>
      <c r="AF396" s="273" t="s">
        <v>794</v>
      </c>
      <c r="AG396" s="273" t="s">
        <v>795</v>
      </c>
      <c r="AH396" s="273" t="s">
        <v>786</v>
      </c>
      <c r="AI396" s="273"/>
      <c r="AJ396" s="273"/>
      <c r="AK396" s="273" t="s">
        <v>796</v>
      </c>
      <c r="AL396" s="273" t="s">
        <v>3898</v>
      </c>
      <c r="AM396" s="273" t="s">
        <v>1529</v>
      </c>
      <c r="AN396" s="273" t="s">
        <v>42</v>
      </c>
      <c r="AO396" s="273"/>
      <c r="AP396" s="273"/>
      <c r="AQ396" s="273"/>
      <c r="AR396" s="273"/>
      <c r="AS396" s="273" t="s">
        <v>1806</v>
      </c>
      <c r="AT396" s="274">
        <v>1000000</v>
      </c>
      <c r="AU396" s="274">
        <v>2</v>
      </c>
      <c r="AV396" s="273" t="s">
        <v>3903</v>
      </c>
      <c r="AW396" s="273"/>
      <c r="AX396" s="274">
        <v>3.5</v>
      </c>
      <c r="AY396" s="273"/>
      <c r="AZ396" s="273" t="s">
        <v>2526</v>
      </c>
      <c r="BA396" s="273" t="s">
        <v>1807</v>
      </c>
      <c r="BB396" s="273"/>
      <c r="BC396" s="273" t="s">
        <v>3903</v>
      </c>
      <c r="BD396" s="273"/>
      <c r="BE396" s="273" t="s">
        <v>3903</v>
      </c>
      <c r="BF396" s="273"/>
      <c r="BG396" s="273"/>
      <c r="BH396" s="273" t="s">
        <v>458</v>
      </c>
      <c r="BI396" s="273" t="s">
        <v>800</v>
      </c>
      <c r="BJ396" s="273" t="s">
        <v>800</v>
      </c>
      <c r="BK396" s="273" t="s">
        <v>801</v>
      </c>
      <c r="BL396" s="273" t="s">
        <v>802</v>
      </c>
      <c r="BM396" s="273" t="s">
        <v>1962</v>
      </c>
      <c r="BN396" s="273"/>
      <c r="BO396" s="273" t="s">
        <v>1865</v>
      </c>
      <c r="BP396" s="273"/>
      <c r="BQ396" s="273"/>
    </row>
    <row r="397" spans="1:69" ht="18" customHeight="1">
      <c r="A397" s="273" t="s">
        <v>3904</v>
      </c>
      <c r="B397" s="273" t="s">
        <v>3905</v>
      </c>
      <c r="C397" s="273" t="s">
        <v>3906</v>
      </c>
      <c r="D397" s="273" t="s">
        <v>3907</v>
      </c>
      <c r="E397" s="273" t="s">
        <v>3908</v>
      </c>
      <c r="F397" s="273" t="s">
        <v>786</v>
      </c>
      <c r="G397" s="273" t="s">
        <v>786</v>
      </c>
      <c r="H397" s="273" t="s">
        <v>786</v>
      </c>
      <c r="I397" s="274">
        <v>0.6</v>
      </c>
      <c r="J397" s="273" t="s">
        <v>11</v>
      </c>
      <c r="K397" s="273" t="s">
        <v>3207</v>
      </c>
      <c r="L397" s="274">
        <v>3.4</v>
      </c>
      <c r="M397" s="273" t="s">
        <v>3909</v>
      </c>
      <c r="N397" s="273" t="s">
        <v>936</v>
      </c>
      <c r="O397" s="273"/>
      <c r="P397" s="273"/>
      <c r="Q397" s="273"/>
      <c r="R397" s="273" t="s">
        <v>789</v>
      </c>
      <c r="S397" s="273" t="s">
        <v>866</v>
      </c>
      <c r="T397" s="273" t="s">
        <v>3910</v>
      </c>
      <c r="U397" s="273" t="s">
        <v>791</v>
      </c>
      <c r="V397" s="274">
        <v>100</v>
      </c>
      <c r="W397" s="273"/>
      <c r="X397" s="273" t="s">
        <v>813</v>
      </c>
      <c r="Y397" s="273" t="s">
        <v>1814</v>
      </c>
      <c r="Z397" s="273"/>
      <c r="AA397" s="273"/>
      <c r="AB397" s="273"/>
      <c r="AC397" s="273"/>
      <c r="AD397" s="273"/>
      <c r="AE397" s="273" t="s">
        <v>3911</v>
      </c>
      <c r="AF397" s="273" t="s">
        <v>794</v>
      </c>
      <c r="AG397" s="273" t="s">
        <v>3912</v>
      </c>
      <c r="AH397" s="273" t="s">
        <v>786</v>
      </c>
      <c r="AI397" s="273" t="s">
        <v>104</v>
      </c>
      <c r="AJ397" s="273"/>
      <c r="AK397" s="273" t="s">
        <v>810</v>
      </c>
      <c r="AL397" s="273" t="s">
        <v>3913</v>
      </c>
      <c r="AM397" s="273" t="s">
        <v>797</v>
      </c>
      <c r="AN397" s="273" t="s">
        <v>43</v>
      </c>
      <c r="AO397" s="273"/>
      <c r="AP397" s="273"/>
      <c r="AQ397" s="273"/>
      <c r="AR397" s="273"/>
      <c r="AS397" s="273" t="s">
        <v>3914</v>
      </c>
      <c r="AT397" s="274">
        <v>1000</v>
      </c>
      <c r="AU397" s="274">
        <v>0.6</v>
      </c>
      <c r="AV397" s="273" t="s">
        <v>3915</v>
      </c>
      <c r="AW397" s="273"/>
      <c r="AX397" s="274">
        <v>3.4</v>
      </c>
      <c r="AY397" s="273" t="s">
        <v>458</v>
      </c>
      <c r="AZ397" s="273" t="s">
        <v>3460</v>
      </c>
      <c r="BA397" s="273" t="s">
        <v>3916</v>
      </c>
      <c r="BB397" s="273" t="s">
        <v>3904</v>
      </c>
      <c r="BC397" s="273" t="s">
        <v>3915</v>
      </c>
      <c r="BD397" s="273"/>
      <c r="BE397" s="273" t="s">
        <v>3915</v>
      </c>
      <c r="BF397" s="273" t="s">
        <v>458</v>
      </c>
      <c r="BG397" s="273" t="s">
        <v>3911</v>
      </c>
      <c r="BH397" s="273" t="s">
        <v>3917</v>
      </c>
      <c r="BI397" s="273" t="s">
        <v>800</v>
      </c>
      <c r="BJ397" s="273" t="s">
        <v>800</v>
      </c>
      <c r="BK397" s="273" t="s">
        <v>801</v>
      </c>
      <c r="BL397" s="273" t="s">
        <v>802</v>
      </c>
      <c r="BM397" s="273" t="s">
        <v>803</v>
      </c>
      <c r="BN397" s="273"/>
      <c r="BO397" s="273" t="s">
        <v>809</v>
      </c>
      <c r="BP397" s="273" t="s">
        <v>458</v>
      </c>
      <c r="BQ397" s="273"/>
    </row>
    <row r="398" spans="1:69" ht="18" customHeight="1">
      <c r="A398" s="273" t="s">
        <v>1797</v>
      </c>
      <c r="B398" s="273" t="s">
        <v>3918</v>
      </c>
      <c r="C398" s="273" t="s">
        <v>3919</v>
      </c>
      <c r="D398" s="273" t="s">
        <v>3920</v>
      </c>
      <c r="E398" s="273" t="s">
        <v>3921</v>
      </c>
      <c r="F398" s="273" t="s">
        <v>1801</v>
      </c>
      <c r="G398" s="273" t="s">
        <v>1506</v>
      </c>
      <c r="H398" s="273" t="s">
        <v>786</v>
      </c>
      <c r="I398" s="274">
        <v>4</v>
      </c>
      <c r="J398" s="273" t="s">
        <v>599</v>
      </c>
      <c r="K398" s="273" t="s">
        <v>3207</v>
      </c>
      <c r="L398" s="274">
        <v>3.4750000000000001</v>
      </c>
      <c r="M398" s="273" t="s">
        <v>2778</v>
      </c>
      <c r="N398" s="273" t="s">
        <v>788</v>
      </c>
      <c r="O398" s="273"/>
      <c r="P398" s="273"/>
      <c r="Q398" s="273"/>
      <c r="R398" s="273" t="s">
        <v>789</v>
      </c>
      <c r="S398" s="273" t="s">
        <v>1487</v>
      </c>
      <c r="T398" s="273"/>
      <c r="U398" s="273" t="s">
        <v>791</v>
      </c>
      <c r="V398" s="274">
        <v>100</v>
      </c>
      <c r="W398" s="273"/>
      <c r="X398" s="273" t="s">
        <v>1463</v>
      </c>
      <c r="Y398" s="273" t="s">
        <v>1464</v>
      </c>
      <c r="Z398" s="273"/>
      <c r="AA398" s="273"/>
      <c r="AB398" s="273"/>
      <c r="AC398" s="273"/>
      <c r="AD398" s="273"/>
      <c r="AE398" s="273"/>
      <c r="AF398" s="273" t="s">
        <v>794</v>
      </c>
      <c r="AG398" s="273" t="s">
        <v>795</v>
      </c>
      <c r="AH398" s="273" t="s">
        <v>786</v>
      </c>
      <c r="AI398" s="273"/>
      <c r="AJ398" s="273"/>
      <c r="AK398" s="273" t="s">
        <v>796</v>
      </c>
      <c r="AL398" s="273" t="s">
        <v>2779</v>
      </c>
      <c r="AM398" s="273" t="s">
        <v>1529</v>
      </c>
      <c r="AN398" s="273" t="s">
        <v>42</v>
      </c>
      <c r="AO398" s="273"/>
      <c r="AP398" s="273"/>
      <c r="AQ398" s="273"/>
      <c r="AR398" s="273"/>
      <c r="AS398" s="273" t="s">
        <v>1806</v>
      </c>
      <c r="AT398" s="274">
        <v>1000000</v>
      </c>
      <c r="AU398" s="274">
        <v>4</v>
      </c>
      <c r="AV398" s="273" t="s">
        <v>3922</v>
      </c>
      <c r="AW398" s="273"/>
      <c r="AX398" s="274">
        <v>3.4750000000000001</v>
      </c>
      <c r="AY398" s="273"/>
      <c r="AZ398" s="273" t="s">
        <v>2577</v>
      </c>
      <c r="BA398" s="273" t="s">
        <v>1807</v>
      </c>
      <c r="BB398" s="273"/>
      <c r="BC398" s="273" t="s">
        <v>3922</v>
      </c>
      <c r="BD398" s="273"/>
      <c r="BE398" s="273" t="s">
        <v>3922</v>
      </c>
      <c r="BF398" s="273"/>
      <c r="BG398" s="273"/>
      <c r="BH398" s="273" t="s">
        <v>458</v>
      </c>
      <c r="BI398" s="273" t="s">
        <v>800</v>
      </c>
      <c r="BJ398" s="273" t="s">
        <v>800</v>
      </c>
      <c r="BK398" s="273" t="s">
        <v>801</v>
      </c>
      <c r="BL398" s="273" t="s">
        <v>802</v>
      </c>
      <c r="BM398" s="273" t="s">
        <v>1962</v>
      </c>
      <c r="BN398" s="273"/>
      <c r="BO398" s="273" t="s">
        <v>1865</v>
      </c>
      <c r="BP398" s="273"/>
      <c r="BQ398" s="273"/>
    </row>
    <row r="399" spans="1:69" ht="18" customHeight="1">
      <c r="A399" s="273" t="s">
        <v>3923</v>
      </c>
      <c r="B399" s="273" t="s">
        <v>3924</v>
      </c>
      <c r="C399" s="273" t="s">
        <v>3925</v>
      </c>
      <c r="D399" s="273" t="s">
        <v>3920</v>
      </c>
      <c r="E399" s="273" t="s">
        <v>3926</v>
      </c>
      <c r="F399" s="273" t="s">
        <v>786</v>
      </c>
      <c r="G399" s="273" t="s">
        <v>786</v>
      </c>
      <c r="H399" s="273" t="s">
        <v>786</v>
      </c>
      <c r="I399" s="274">
        <v>2.7286999999999999</v>
      </c>
      <c r="J399" s="273" t="s">
        <v>11</v>
      </c>
      <c r="K399" s="273" t="s">
        <v>3927</v>
      </c>
      <c r="L399" s="274">
        <v>0</v>
      </c>
      <c r="M399" s="273" t="s">
        <v>3928</v>
      </c>
      <c r="N399" s="273" t="s">
        <v>788</v>
      </c>
      <c r="O399" s="273"/>
      <c r="P399" s="273"/>
      <c r="Q399" s="273"/>
      <c r="R399" s="273"/>
      <c r="S399" s="273" t="s">
        <v>3364</v>
      </c>
      <c r="T399" s="273" t="s">
        <v>458</v>
      </c>
      <c r="U399" s="273" t="s">
        <v>791</v>
      </c>
      <c r="V399" s="273"/>
      <c r="W399" s="273"/>
      <c r="X399" s="273" t="s">
        <v>792</v>
      </c>
      <c r="Y399" s="273"/>
      <c r="Z399" s="273"/>
      <c r="AA399" s="273"/>
      <c r="AB399" s="273"/>
      <c r="AC399" s="273"/>
      <c r="AD399" s="273"/>
      <c r="AE399" s="273"/>
      <c r="AF399" s="273" t="s">
        <v>794</v>
      </c>
      <c r="AG399" s="273" t="s">
        <v>3929</v>
      </c>
      <c r="AH399" s="273" t="s">
        <v>786</v>
      </c>
      <c r="AI399" s="273"/>
      <c r="AJ399" s="273"/>
      <c r="AK399" s="273" t="s">
        <v>810</v>
      </c>
      <c r="AL399" s="273" t="s">
        <v>3210</v>
      </c>
      <c r="AM399" s="273" t="s">
        <v>1529</v>
      </c>
      <c r="AN399" s="273" t="s">
        <v>3211</v>
      </c>
      <c r="AO399" s="273"/>
      <c r="AP399" s="273"/>
      <c r="AQ399" s="273"/>
      <c r="AR399" s="273"/>
      <c r="AS399" s="273" t="s">
        <v>3930</v>
      </c>
      <c r="AT399" s="274">
        <v>0.99480000000000002</v>
      </c>
      <c r="AU399" s="274">
        <v>2.7286999999999999</v>
      </c>
      <c r="AV399" s="273" t="s">
        <v>3920</v>
      </c>
      <c r="AW399" s="273"/>
      <c r="AX399" s="274">
        <v>0</v>
      </c>
      <c r="AY399" s="273" t="s">
        <v>458</v>
      </c>
      <c r="AZ399" s="273"/>
      <c r="BA399" s="273" t="s">
        <v>3931</v>
      </c>
      <c r="BB399" s="273" t="s">
        <v>3215</v>
      </c>
      <c r="BC399" s="273" t="s">
        <v>3920</v>
      </c>
      <c r="BD399" s="273"/>
      <c r="BE399" s="273" t="s">
        <v>3920</v>
      </c>
      <c r="BF399" s="273" t="s">
        <v>458</v>
      </c>
      <c r="BG399" s="273"/>
      <c r="BH399" s="273" t="s">
        <v>458</v>
      </c>
      <c r="BI399" s="273" t="s">
        <v>800</v>
      </c>
      <c r="BJ399" s="273" t="s">
        <v>800</v>
      </c>
      <c r="BK399" s="273" t="s">
        <v>821</v>
      </c>
      <c r="BL399" s="273" t="s">
        <v>802</v>
      </c>
      <c r="BM399" s="273" t="s">
        <v>803</v>
      </c>
      <c r="BN399" s="273"/>
      <c r="BO399" s="273"/>
      <c r="BP399" s="273" t="s">
        <v>458</v>
      </c>
      <c r="BQ399" s="273"/>
    </row>
    <row r="400" spans="1:69" ht="18" customHeight="1">
      <c r="A400" s="273" t="s">
        <v>1797</v>
      </c>
      <c r="B400" s="273" t="s">
        <v>3932</v>
      </c>
      <c r="C400" s="273" t="s">
        <v>3933</v>
      </c>
      <c r="D400" s="273" t="s">
        <v>3934</v>
      </c>
      <c r="E400" s="273" t="s">
        <v>3935</v>
      </c>
      <c r="F400" s="273" t="s">
        <v>1801</v>
      </c>
      <c r="G400" s="273" t="s">
        <v>1506</v>
      </c>
      <c r="H400" s="273" t="s">
        <v>786</v>
      </c>
      <c r="I400" s="274">
        <v>2.5</v>
      </c>
      <c r="J400" s="273" t="s">
        <v>599</v>
      </c>
      <c r="K400" s="273" t="s">
        <v>3207</v>
      </c>
      <c r="L400" s="274">
        <v>3.56</v>
      </c>
      <c r="M400" s="273" t="s">
        <v>1720</v>
      </c>
      <c r="N400" s="273" t="s">
        <v>788</v>
      </c>
      <c r="O400" s="273"/>
      <c r="P400" s="273"/>
      <c r="Q400" s="273"/>
      <c r="R400" s="273" t="s">
        <v>789</v>
      </c>
      <c r="S400" s="273" t="s">
        <v>1487</v>
      </c>
      <c r="T400" s="273"/>
      <c r="U400" s="273" t="s">
        <v>791</v>
      </c>
      <c r="V400" s="274">
        <v>100</v>
      </c>
      <c r="W400" s="273"/>
      <c r="X400" s="273" t="s">
        <v>1463</v>
      </c>
      <c r="Y400" s="273" t="s">
        <v>1464</v>
      </c>
      <c r="Z400" s="273"/>
      <c r="AA400" s="273"/>
      <c r="AB400" s="273"/>
      <c r="AC400" s="273"/>
      <c r="AD400" s="273"/>
      <c r="AE400" s="273"/>
      <c r="AF400" s="273" t="s">
        <v>794</v>
      </c>
      <c r="AG400" s="273" t="s">
        <v>795</v>
      </c>
      <c r="AH400" s="273" t="s">
        <v>786</v>
      </c>
      <c r="AI400" s="273"/>
      <c r="AJ400" s="273"/>
      <c r="AK400" s="273" t="s">
        <v>796</v>
      </c>
      <c r="AL400" s="273" t="s">
        <v>1722</v>
      </c>
      <c r="AM400" s="273" t="s">
        <v>1529</v>
      </c>
      <c r="AN400" s="273" t="s">
        <v>42</v>
      </c>
      <c r="AO400" s="273"/>
      <c r="AP400" s="273"/>
      <c r="AQ400" s="273"/>
      <c r="AR400" s="273"/>
      <c r="AS400" s="273" t="s">
        <v>1806</v>
      </c>
      <c r="AT400" s="274">
        <v>1000000</v>
      </c>
      <c r="AU400" s="274">
        <v>2.5</v>
      </c>
      <c r="AV400" s="273" t="s">
        <v>3936</v>
      </c>
      <c r="AW400" s="273"/>
      <c r="AX400" s="274">
        <v>3.56</v>
      </c>
      <c r="AY400" s="273"/>
      <c r="AZ400" s="273" t="s">
        <v>3937</v>
      </c>
      <c r="BA400" s="273" t="s">
        <v>1807</v>
      </c>
      <c r="BB400" s="273"/>
      <c r="BC400" s="273" t="s">
        <v>3936</v>
      </c>
      <c r="BD400" s="273"/>
      <c r="BE400" s="273" t="s">
        <v>3936</v>
      </c>
      <c r="BF400" s="273"/>
      <c r="BG400" s="273"/>
      <c r="BH400" s="273" t="s">
        <v>458</v>
      </c>
      <c r="BI400" s="273" t="s">
        <v>800</v>
      </c>
      <c r="BJ400" s="273" t="s">
        <v>800</v>
      </c>
      <c r="BK400" s="273" t="s">
        <v>801</v>
      </c>
      <c r="BL400" s="273" t="s">
        <v>802</v>
      </c>
      <c r="BM400" s="273" t="s">
        <v>1962</v>
      </c>
      <c r="BN400" s="273"/>
      <c r="BO400" s="273" t="s">
        <v>1865</v>
      </c>
      <c r="BP400" s="273"/>
      <c r="BQ400" s="273"/>
    </row>
    <row r="401" spans="1:69" ht="18" customHeight="1">
      <c r="A401" s="273" t="s">
        <v>1797</v>
      </c>
      <c r="B401" s="273" t="s">
        <v>3938</v>
      </c>
      <c r="C401" s="273" t="s">
        <v>3939</v>
      </c>
      <c r="D401" s="273" t="s">
        <v>3934</v>
      </c>
      <c r="E401" s="273" t="s">
        <v>3940</v>
      </c>
      <c r="F401" s="273" t="s">
        <v>1801</v>
      </c>
      <c r="G401" s="273" t="s">
        <v>1506</v>
      </c>
      <c r="H401" s="273" t="s">
        <v>786</v>
      </c>
      <c r="I401" s="274">
        <v>0.25</v>
      </c>
      <c r="J401" s="273" t="s">
        <v>11</v>
      </c>
      <c r="K401" s="273" t="s">
        <v>3207</v>
      </c>
      <c r="L401" s="274">
        <v>2.72</v>
      </c>
      <c r="M401" s="273" t="s">
        <v>1720</v>
      </c>
      <c r="N401" s="273" t="s">
        <v>788</v>
      </c>
      <c r="O401" s="273"/>
      <c r="P401" s="273"/>
      <c r="Q401" s="273"/>
      <c r="R401" s="273" t="s">
        <v>789</v>
      </c>
      <c r="S401" s="273" t="s">
        <v>1487</v>
      </c>
      <c r="T401" s="273"/>
      <c r="U401" s="273" t="s">
        <v>791</v>
      </c>
      <c r="V401" s="274">
        <v>100</v>
      </c>
      <c r="W401" s="273"/>
      <c r="X401" s="273" t="s">
        <v>1463</v>
      </c>
      <c r="Y401" s="273" t="s">
        <v>1464</v>
      </c>
      <c r="Z401" s="273"/>
      <c r="AA401" s="273"/>
      <c r="AB401" s="273"/>
      <c r="AC401" s="273"/>
      <c r="AD401" s="273"/>
      <c r="AE401" s="273"/>
      <c r="AF401" s="273" t="s">
        <v>794</v>
      </c>
      <c r="AG401" s="273" t="s">
        <v>795</v>
      </c>
      <c r="AH401" s="273" t="s">
        <v>786</v>
      </c>
      <c r="AI401" s="273"/>
      <c r="AJ401" s="273"/>
      <c r="AK401" s="273" t="s">
        <v>796</v>
      </c>
      <c r="AL401" s="273" t="s">
        <v>1722</v>
      </c>
      <c r="AM401" s="273" t="s">
        <v>1529</v>
      </c>
      <c r="AN401" s="273" t="s">
        <v>42</v>
      </c>
      <c r="AO401" s="273"/>
      <c r="AP401" s="273"/>
      <c r="AQ401" s="273"/>
      <c r="AR401" s="273"/>
      <c r="AS401" s="273" t="s">
        <v>1806</v>
      </c>
      <c r="AT401" s="274">
        <v>200000</v>
      </c>
      <c r="AU401" s="274">
        <v>0.25</v>
      </c>
      <c r="AV401" s="273" t="s">
        <v>3936</v>
      </c>
      <c r="AW401" s="273"/>
      <c r="AX401" s="274">
        <v>2.72</v>
      </c>
      <c r="AY401" s="273"/>
      <c r="AZ401" s="273" t="s">
        <v>3937</v>
      </c>
      <c r="BA401" s="273" t="s">
        <v>1807</v>
      </c>
      <c r="BB401" s="273"/>
      <c r="BC401" s="273" t="s">
        <v>3936</v>
      </c>
      <c r="BD401" s="273"/>
      <c r="BE401" s="273" t="s">
        <v>3936</v>
      </c>
      <c r="BF401" s="273"/>
      <c r="BG401" s="273"/>
      <c r="BH401" s="273" t="s">
        <v>458</v>
      </c>
      <c r="BI401" s="273" t="s">
        <v>800</v>
      </c>
      <c r="BJ401" s="273" t="s">
        <v>800</v>
      </c>
      <c r="BK401" s="273" t="s">
        <v>801</v>
      </c>
      <c r="BL401" s="273" t="s">
        <v>802</v>
      </c>
      <c r="BM401" s="273" t="s">
        <v>1962</v>
      </c>
      <c r="BN401" s="273"/>
      <c r="BO401" s="273" t="s">
        <v>1865</v>
      </c>
      <c r="BP401" s="273"/>
      <c r="BQ401" s="273"/>
    </row>
    <row r="402" spans="1:69" ht="18" customHeight="1">
      <c r="A402" s="273" t="s">
        <v>1797</v>
      </c>
      <c r="B402" s="273" t="s">
        <v>3941</v>
      </c>
      <c r="C402" s="273" t="s">
        <v>3942</v>
      </c>
      <c r="D402" s="273" t="s">
        <v>3943</v>
      </c>
      <c r="E402" s="273" t="s">
        <v>3944</v>
      </c>
      <c r="F402" s="273" t="s">
        <v>1801</v>
      </c>
      <c r="G402" s="273" t="s">
        <v>1506</v>
      </c>
      <c r="H402" s="273" t="s">
        <v>786</v>
      </c>
      <c r="I402" s="274">
        <v>0.5</v>
      </c>
      <c r="J402" s="273" t="s">
        <v>11</v>
      </c>
      <c r="K402" s="273" t="s">
        <v>3573</v>
      </c>
      <c r="L402" s="274">
        <v>2.54</v>
      </c>
      <c r="M402" s="273" t="s">
        <v>1720</v>
      </c>
      <c r="N402" s="273" t="s">
        <v>788</v>
      </c>
      <c r="O402" s="273"/>
      <c r="P402" s="273"/>
      <c r="Q402" s="273"/>
      <c r="R402" s="273" t="s">
        <v>789</v>
      </c>
      <c r="S402" s="273" t="s">
        <v>1487</v>
      </c>
      <c r="T402" s="273"/>
      <c r="U402" s="273" t="s">
        <v>791</v>
      </c>
      <c r="V402" s="274">
        <v>100</v>
      </c>
      <c r="W402" s="273"/>
      <c r="X402" s="273" t="s">
        <v>1463</v>
      </c>
      <c r="Y402" s="273" t="s">
        <v>1464</v>
      </c>
      <c r="Z402" s="273"/>
      <c r="AA402" s="273"/>
      <c r="AB402" s="273"/>
      <c r="AC402" s="273"/>
      <c r="AD402" s="273"/>
      <c r="AE402" s="273"/>
      <c r="AF402" s="273" t="s">
        <v>794</v>
      </c>
      <c r="AG402" s="273" t="s">
        <v>795</v>
      </c>
      <c r="AH402" s="273" t="s">
        <v>786</v>
      </c>
      <c r="AI402" s="273"/>
      <c r="AJ402" s="273"/>
      <c r="AK402" s="273" t="s">
        <v>796</v>
      </c>
      <c r="AL402" s="273" t="s">
        <v>1722</v>
      </c>
      <c r="AM402" s="273" t="s">
        <v>1529</v>
      </c>
      <c r="AN402" s="273" t="s">
        <v>42</v>
      </c>
      <c r="AO402" s="273"/>
      <c r="AP402" s="273"/>
      <c r="AQ402" s="273"/>
      <c r="AR402" s="273"/>
      <c r="AS402" s="273" t="s">
        <v>1806</v>
      </c>
      <c r="AT402" s="274">
        <v>200000</v>
      </c>
      <c r="AU402" s="274">
        <v>0.5</v>
      </c>
      <c r="AV402" s="273" t="s">
        <v>3901</v>
      </c>
      <c r="AW402" s="273"/>
      <c r="AX402" s="274">
        <v>2.54</v>
      </c>
      <c r="AY402" s="273"/>
      <c r="AZ402" s="273" t="s">
        <v>3937</v>
      </c>
      <c r="BA402" s="273" t="s">
        <v>1807</v>
      </c>
      <c r="BB402" s="273"/>
      <c r="BC402" s="273" t="s">
        <v>3901</v>
      </c>
      <c r="BD402" s="273"/>
      <c r="BE402" s="273" t="s">
        <v>3901</v>
      </c>
      <c r="BF402" s="273"/>
      <c r="BG402" s="273"/>
      <c r="BH402" s="273" t="s">
        <v>458</v>
      </c>
      <c r="BI402" s="273" t="s">
        <v>800</v>
      </c>
      <c r="BJ402" s="273" t="s">
        <v>800</v>
      </c>
      <c r="BK402" s="273" t="s">
        <v>801</v>
      </c>
      <c r="BL402" s="273" t="s">
        <v>802</v>
      </c>
      <c r="BM402" s="273" t="s">
        <v>1962</v>
      </c>
      <c r="BN402" s="273"/>
      <c r="BO402" s="273" t="s">
        <v>1865</v>
      </c>
      <c r="BP402" s="273"/>
      <c r="BQ402" s="273"/>
    </row>
    <row r="403" spans="1:69" ht="18" customHeight="1">
      <c r="A403" s="273" t="s">
        <v>1797</v>
      </c>
      <c r="B403" s="273" t="s">
        <v>3945</v>
      </c>
      <c r="C403" s="273" t="s">
        <v>3946</v>
      </c>
      <c r="D403" s="273" t="s">
        <v>3947</v>
      </c>
      <c r="E403" s="273" t="s">
        <v>3948</v>
      </c>
      <c r="F403" s="273" t="s">
        <v>1801</v>
      </c>
      <c r="G403" s="273" t="s">
        <v>1506</v>
      </c>
      <c r="H403" s="273" t="s">
        <v>786</v>
      </c>
      <c r="I403" s="274">
        <v>2</v>
      </c>
      <c r="J403" s="273" t="s">
        <v>804</v>
      </c>
      <c r="K403" s="273" t="s">
        <v>3814</v>
      </c>
      <c r="L403" s="274">
        <v>2.16</v>
      </c>
      <c r="M403" s="273" t="s">
        <v>1770</v>
      </c>
      <c r="N403" s="273" t="s">
        <v>788</v>
      </c>
      <c r="O403" s="273"/>
      <c r="P403" s="273"/>
      <c r="Q403" s="273"/>
      <c r="R403" s="273" t="s">
        <v>789</v>
      </c>
      <c r="S403" s="273" t="s">
        <v>1487</v>
      </c>
      <c r="T403" s="273"/>
      <c r="U403" s="273" t="s">
        <v>791</v>
      </c>
      <c r="V403" s="274">
        <v>100</v>
      </c>
      <c r="W403" s="273"/>
      <c r="X403" s="273" t="s">
        <v>1463</v>
      </c>
      <c r="Y403" s="273" t="s">
        <v>1464</v>
      </c>
      <c r="Z403" s="273"/>
      <c r="AA403" s="273"/>
      <c r="AB403" s="273"/>
      <c r="AC403" s="273"/>
      <c r="AD403" s="273"/>
      <c r="AE403" s="273"/>
      <c r="AF403" s="273" t="s">
        <v>794</v>
      </c>
      <c r="AG403" s="273" t="s">
        <v>795</v>
      </c>
      <c r="AH403" s="273" t="s">
        <v>786</v>
      </c>
      <c r="AI403" s="273"/>
      <c r="AJ403" s="273"/>
      <c r="AK403" s="273" t="s">
        <v>796</v>
      </c>
      <c r="AL403" s="273" t="s">
        <v>3949</v>
      </c>
      <c r="AM403" s="273" t="s">
        <v>1529</v>
      </c>
      <c r="AN403" s="273" t="s">
        <v>42</v>
      </c>
      <c r="AO403" s="273"/>
      <c r="AP403" s="273"/>
      <c r="AQ403" s="273"/>
      <c r="AR403" s="273"/>
      <c r="AS403" s="273" t="s">
        <v>1806</v>
      </c>
      <c r="AT403" s="274">
        <v>1000000</v>
      </c>
      <c r="AU403" s="274">
        <v>2</v>
      </c>
      <c r="AV403" s="273" t="s">
        <v>3950</v>
      </c>
      <c r="AW403" s="273"/>
      <c r="AX403" s="274">
        <v>2.16</v>
      </c>
      <c r="AY403" s="273"/>
      <c r="AZ403" s="273" t="s">
        <v>2632</v>
      </c>
      <c r="BA403" s="273" t="s">
        <v>1807</v>
      </c>
      <c r="BB403" s="273"/>
      <c r="BC403" s="273" t="s">
        <v>3950</v>
      </c>
      <c r="BD403" s="273"/>
      <c r="BE403" s="273" t="s">
        <v>3950</v>
      </c>
      <c r="BF403" s="273"/>
      <c r="BG403" s="273"/>
      <c r="BH403" s="273" t="s">
        <v>458</v>
      </c>
      <c r="BI403" s="273" t="s">
        <v>800</v>
      </c>
      <c r="BJ403" s="273" t="s">
        <v>800</v>
      </c>
      <c r="BK403" s="273" t="s">
        <v>801</v>
      </c>
      <c r="BL403" s="273" t="s">
        <v>802</v>
      </c>
      <c r="BM403" s="273" t="s">
        <v>1962</v>
      </c>
      <c r="BN403" s="273"/>
      <c r="BO403" s="273" t="s">
        <v>1865</v>
      </c>
      <c r="BP403" s="273"/>
      <c r="BQ403" s="273"/>
    </row>
    <row r="404" spans="1:69" ht="18" customHeight="1">
      <c r="A404" s="273" t="s">
        <v>3951</v>
      </c>
      <c r="B404" s="273" t="s">
        <v>3952</v>
      </c>
      <c r="C404" s="273" t="s">
        <v>3953</v>
      </c>
      <c r="D404" s="273" t="s">
        <v>3954</v>
      </c>
      <c r="E404" s="273" t="s">
        <v>3955</v>
      </c>
      <c r="F404" s="273" t="s">
        <v>3287</v>
      </c>
      <c r="G404" s="273" t="s">
        <v>1506</v>
      </c>
      <c r="H404" s="273" t="s">
        <v>786</v>
      </c>
      <c r="I404" s="274">
        <v>65</v>
      </c>
      <c r="J404" s="273" t="s">
        <v>804</v>
      </c>
      <c r="K404" s="273" t="s">
        <v>3280</v>
      </c>
      <c r="L404" s="274">
        <v>2.25</v>
      </c>
      <c r="M404" s="273" t="s">
        <v>1770</v>
      </c>
      <c r="N404" s="273" t="s">
        <v>788</v>
      </c>
      <c r="O404" s="273"/>
      <c r="P404" s="273"/>
      <c r="Q404" s="273"/>
      <c r="R404" s="273" t="s">
        <v>789</v>
      </c>
      <c r="S404" s="273" t="s">
        <v>1487</v>
      </c>
      <c r="T404" s="273" t="s">
        <v>458</v>
      </c>
      <c r="U404" s="273" t="s">
        <v>791</v>
      </c>
      <c r="V404" s="273"/>
      <c r="W404" s="273"/>
      <c r="X404" s="273" t="s">
        <v>1463</v>
      </c>
      <c r="Y404" s="273" t="s">
        <v>1464</v>
      </c>
      <c r="Z404" s="273"/>
      <c r="AA404" s="273"/>
      <c r="AB404" s="273"/>
      <c r="AC404" s="273"/>
      <c r="AD404" s="273"/>
      <c r="AE404" s="273" t="s">
        <v>3842</v>
      </c>
      <c r="AF404" s="273" t="s">
        <v>794</v>
      </c>
      <c r="AG404" s="273" t="s">
        <v>3956</v>
      </c>
      <c r="AH404" s="273" t="s">
        <v>786</v>
      </c>
      <c r="AI404" s="273"/>
      <c r="AJ404" s="273"/>
      <c r="AK404" s="273" t="s">
        <v>796</v>
      </c>
      <c r="AL404" s="273" t="s">
        <v>3949</v>
      </c>
      <c r="AM404" s="273" t="s">
        <v>1529</v>
      </c>
      <c r="AN404" s="273" t="s">
        <v>42</v>
      </c>
      <c r="AO404" s="273"/>
      <c r="AP404" s="273"/>
      <c r="AQ404" s="273"/>
      <c r="AR404" s="273"/>
      <c r="AS404" s="273" t="s">
        <v>3957</v>
      </c>
      <c r="AT404" s="274">
        <v>1000000</v>
      </c>
      <c r="AU404" s="274">
        <v>65</v>
      </c>
      <c r="AV404" s="273" t="s">
        <v>3934</v>
      </c>
      <c r="AW404" s="273"/>
      <c r="AX404" s="274">
        <v>2.25</v>
      </c>
      <c r="AY404" s="273" t="s">
        <v>458</v>
      </c>
      <c r="AZ404" s="273" t="s">
        <v>3958</v>
      </c>
      <c r="BA404" s="273" t="s">
        <v>3959</v>
      </c>
      <c r="BB404" s="273" t="s">
        <v>458</v>
      </c>
      <c r="BC404" s="273" t="s">
        <v>3934</v>
      </c>
      <c r="BD404" s="273"/>
      <c r="BE404" s="273" t="s">
        <v>3934</v>
      </c>
      <c r="BF404" s="273" t="s">
        <v>458</v>
      </c>
      <c r="BG404" s="273" t="s">
        <v>458</v>
      </c>
      <c r="BH404" s="273" t="s">
        <v>3842</v>
      </c>
      <c r="BI404" s="273" t="s">
        <v>800</v>
      </c>
      <c r="BJ404" s="273" t="s">
        <v>800</v>
      </c>
      <c r="BK404" s="273" t="s">
        <v>801</v>
      </c>
      <c r="BL404" s="273" t="s">
        <v>802</v>
      </c>
      <c r="BM404" s="273" t="s">
        <v>803</v>
      </c>
      <c r="BN404" s="273"/>
      <c r="BO404" s="273" t="s">
        <v>1517</v>
      </c>
      <c r="BP404" s="273" t="s">
        <v>458</v>
      </c>
      <c r="BQ404" s="273"/>
    </row>
    <row r="405" spans="1:69" ht="18" customHeight="1">
      <c r="A405" s="273" t="s">
        <v>1797</v>
      </c>
      <c r="B405" s="273" t="s">
        <v>3960</v>
      </c>
      <c r="C405" s="273" t="s">
        <v>3961</v>
      </c>
      <c r="D405" s="273" t="s">
        <v>3962</v>
      </c>
      <c r="E405" s="273" t="s">
        <v>3963</v>
      </c>
      <c r="F405" s="273" t="s">
        <v>1801</v>
      </c>
      <c r="G405" s="273" t="s">
        <v>1506</v>
      </c>
      <c r="H405" s="273" t="s">
        <v>786</v>
      </c>
      <c r="I405" s="274">
        <v>2</v>
      </c>
      <c r="J405" s="273" t="s">
        <v>599</v>
      </c>
      <c r="K405" s="273" t="s">
        <v>3280</v>
      </c>
      <c r="L405" s="274">
        <v>3.44</v>
      </c>
      <c r="M405" s="273" t="s">
        <v>1770</v>
      </c>
      <c r="N405" s="273" t="s">
        <v>788</v>
      </c>
      <c r="O405" s="273"/>
      <c r="P405" s="273"/>
      <c r="Q405" s="273"/>
      <c r="R405" s="273" t="s">
        <v>789</v>
      </c>
      <c r="S405" s="273" t="s">
        <v>1487</v>
      </c>
      <c r="T405" s="273"/>
      <c r="U405" s="273" t="s">
        <v>791</v>
      </c>
      <c r="V405" s="274">
        <v>100</v>
      </c>
      <c r="W405" s="273"/>
      <c r="X405" s="273" t="s">
        <v>1463</v>
      </c>
      <c r="Y405" s="273" t="s">
        <v>1464</v>
      </c>
      <c r="Z405" s="273"/>
      <c r="AA405" s="273"/>
      <c r="AB405" s="273"/>
      <c r="AC405" s="273"/>
      <c r="AD405" s="273"/>
      <c r="AE405" s="273"/>
      <c r="AF405" s="273" t="s">
        <v>794</v>
      </c>
      <c r="AG405" s="273" t="s">
        <v>795</v>
      </c>
      <c r="AH405" s="273" t="s">
        <v>786</v>
      </c>
      <c r="AI405" s="273"/>
      <c r="AJ405" s="273"/>
      <c r="AK405" s="273" t="s">
        <v>796</v>
      </c>
      <c r="AL405" s="273" t="s">
        <v>3949</v>
      </c>
      <c r="AM405" s="273" t="s">
        <v>1529</v>
      </c>
      <c r="AN405" s="273" t="s">
        <v>42</v>
      </c>
      <c r="AO405" s="273"/>
      <c r="AP405" s="273"/>
      <c r="AQ405" s="273"/>
      <c r="AR405" s="273"/>
      <c r="AS405" s="273" t="s">
        <v>1806</v>
      </c>
      <c r="AT405" s="274">
        <v>1000000</v>
      </c>
      <c r="AU405" s="274">
        <v>2</v>
      </c>
      <c r="AV405" s="273" t="s">
        <v>3934</v>
      </c>
      <c r="AW405" s="273"/>
      <c r="AX405" s="274">
        <v>3.44</v>
      </c>
      <c r="AY405" s="273"/>
      <c r="AZ405" s="273" t="s">
        <v>2632</v>
      </c>
      <c r="BA405" s="273" t="s">
        <v>1807</v>
      </c>
      <c r="BB405" s="273"/>
      <c r="BC405" s="273" t="s">
        <v>3934</v>
      </c>
      <c r="BD405" s="273"/>
      <c r="BE405" s="273" t="s">
        <v>3934</v>
      </c>
      <c r="BF405" s="273"/>
      <c r="BG405" s="273"/>
      <c r="BH405" s="273" t="s">
        <v>458</v>
      </c>
      <c r="BI405" s="273" t="s">
        <v>800</v>
      </c>
      <c r="BJ405" s="273" t="s">
        <v>800</v>
      </c>
      <c r="BK405" s="273" t="s">
        <v>801</v>
      </c>
      <c r="BL405" s="273" t="s">
        <v>802</v>
      </c>
      <c r="BM405" s="273" t="s">
        <v>1962</v>
      </c>
      <c r="BN405" s="273"/>
      <c r="BO405" s="273" t="s">
        <v>1865</v>
      </c>
      <c r="BP405" s="273"/>
      <c r="BQ405" s="273"/>
    </row>
    <row r="406" spans="1:69" ht="18" customHeight="1">
      <c r="A406" s="273" t="s">
        <v>2198</v>
      </c>
      <c r="B406" s="273" t="s">
        <v>3964</v>
      </c>
      <c r="C406" s="273" t="s">
        <v>3965</v>
      </c>
      <c r="D406" s="273" t="s">
        <v>3962</v>
      </c>
      <c r="E406" s="273" t="s">
        <v>3966</v>
      </c>
      <c r="F406" s="273" t="s">
        <v>1505</v>
      </c>
      <c r="G406" s="273" t="s">
        <v>1506</v>
      </c>
      <c r="H406" s="273" t="s">
        <v>1505</v>
      </c>
      <c r="I406" s="274">
        <v>100</v>
      </c>
      <c r="J406" s="273" t="s">
        <v>847</v>
      </c>
      <c r="K406" s="273" t="s">
        <v>3596</v>
      </c>
      <c r="L406" s="274">
        <v>0.25090000000000001</v>
      </c>
      <c r="M406" s="273" t="s">
        <v>2637</v>
      </c>
      <c r="N406" s="273" t="s">
        <v>936</v>
      </c>
      <c r="O406" s="273" t="s">
        <v>3967</v>
      </c>
      <c r="P406" s="273"/>
      <c r="Q406" s="273"/>
      <c r="R406" s="273" t="s">
        <v>789</v>
      </c>
      <c r="S406" s="273" t="s">
        <v>1487</v>
      </c>
      <c r="T406" s="273" t="s">
        <v>458</v>
      </c>
      <c r="U406" s="273" t="s">
        <v>791</v>
      </c>
      <c r="V406" s="274">
        <v>100</v>
      </c>
      <c r="W406" s="273"/>
      <c r="X406" s="273" t="s">
        <v>792</v>
      </c>
      <c r="Y406" s="273" t="s">
        <v>1792</v>
      </c>
      <c r="Z406" s="273"/>
      <c r="AA406" s="273"/>
      <c r="AB406" s="273"/>
      <c r="AC406" s="273"/>
      <c r="AD406" s="273"/>
      <c r="AE406" s="273" t="s">
        <v>3968</v>
      </c>
      <c r="AF406" s="273" t="s">
        <v>794</v>
      </c>
      <c r="AG406" s="273" t="s">
        <v>1793</v>
      </c>
      <c r="AH406" s="273" t="s">
        <v>1505</v>
      </c>
      <c r="AI406" s="273" t="s">
        <v>102</v>
      </c>
      <c r="AJ406" s="273"/>
      <c r="AK406" s="273" t="s">
        <v>796</v>
      </c>
      <c r="AL406" s="273" t="s">
        <v>2638</v>
      </c>
      <c r="AM406" s="273" t="s">
        <v>2206</v>
      </c>
      <c r="AN406" s="273" t="s">
        <v>42</v>
      </c>
      <c r="AO406" s="273"/>
      <c r="AP406" s="273"/>
      <c r="AQ406" s="273"/>
      <c r="AR406" s="273"/>
      <c r="AS406" s="273" t="s">
        <v>2207</v>
      </c>
      <c r="AT406" s="274">
        <v>100000000</v>
      </c>
      <c r="AU406" s="274">
        <v>100</v>
      </c>
      <c r="AV406" s="273" t="s">
        <v>3943</v>
      </c>
      <c r="AW406" s="273"/>
      <c r="AX406" s="274">
        <v>0.2261</v>
      </c>
      <c r="AY406" s="273" t="s">
        <v>3969</v>
      </c>
      <c r="AZ406" s="273" t="s">
        <v>3970</v>
      </c>
      <c r="BA406" s="273" t="s">
        <v>3971</v>
      </c>
      <c r="BB406" s="273" t="s">
        <v>458</v>
      </c>
      <c r="BC406" s="273" t="s">
        <v>3972</v>
      </c>
      <c r="BD406" s="273"/>
      <c r="BE406" s="273" t="s">
        <v>3972</v>
      </c>
      <c r="BF406" s="273" t="s">
        <v>458</v>
      </c>
      <c r="BG406" s="273"/>
      <c r="BH406" s="273" t="s">
        <v>3973</v>
      </c>
      <c r="BI406" s="273" t="s">
        <v>800</v>
      </c>
      <c r="BJ406" s="273" t="s">
        <v>800</v>
      </c>
      <c r="BK406" s="273" t="s">
        <v>1516</v>
      </c>
      <c r="BL406" s="273" t="s">
        <v>802</v>
      </c>
      <c r="BM406" s="273" t="s">
        <v>803</v>
      </c>
      <c r="BN406" s="273"/>
      <c r="BO406" s="273" t="s">
        <v>1517</v>
      </c>
      <c r="BP406" s="273" t="s">
        <v>458</v>
      </c>
      <c r="BQ406" s="273"/>
    </row>
    <row r="407" spans="1:69" ht="18" customHeight="1">
      <c r="A407" s="273" t="s">
        <v>3974</v>
      </c>
      <c r="B407" s="273" t="s">
        <v>3975</v>
      </c>
      <c r="C407" s="273" t="s">
        <v>3976</v>
      </c>
      <c r="D407" s="273" t="s">
        <v>3977</v>
      </c>
      <c r="E407" s="273" t="s">
        <v>3978</v>
      </c>
      <c r="F407" s="273" t="s">
        <v>3435</v>
      </c>
      <c r="G407" s="273" t="s">
        <v>3481</v>
      </c>
      <c r="H407" s="273" t="s">
        <v>786</v>
      </c>
      <c r="I407" s="274">
        <v>5.4</v>
      </c>
      <c r="J407" s="273" t="s">
        <v>11</v>
      </c>
      <c r="K407" s="273" t="s">
        <v>3979</v>
      </c>
      <c r="L407" s="274">
        <v>9.5</v>
      </c>
      <c r="M407" s="273" t="s">
        <v>3980</v>
      </c>
      <c r="N407" s="273" t="s">
        <v>860</v>
      </c>
      <c r="O407" s="273"/>
      <c r="P407" s="273"/>
      <c r="Q407" s="273"/>
      <c r="R407" s="273" t="s">
        <v>789</v>
      </c>
      <c r="S407" s="273" t="s">
        <v>790</v>
      </c>
      <c r="T407" s="273" t="s">
        <v>458</v>
      </c>
      <c r="U407" s="273" t="s">
        <v>791</v>
      </c>
      <c r="V407" s="274">
        <v>100</v>
      </c>
      <c r="W407" s="273" t="s">
        <v>3981</v>
      </c>
      <c r="X407" s="273" t="s">
        <v>3982</v>
      </c>
      <c r="Y407" s="273" t="s">
        <v>3983</v>
      </c>
      <c r="Z407" s="273"/>
      <c r="AA407" s="273"/>
      <c r="AB407" s="273"/>
      <c r="AC407" s="273"/>
      <c r="AD407" s="273"/>
      <c r="AE407" s="273" t="s">
        <v>458</v>
      </c>
      <c r="AF407" s="273" t="s">
        <v>3984</v>
      </c>
      <c r="AG407" s="273" t="s">
        <v>1986</v>
      </c>
      <c r="AH407" s="273" t="s">
        <v>786</v>
      </c>
      <c r="AI407" s="273" t="s">
        <v>102</v>
      </c>
      <c r="AJ407" s="273"/>
      <c r="AK407" s="273" t="s">
        <v>1987</v>
      </c>
      <c r="AL407" s="273" t="s">
        <v>3985</v>
      </c>
      <c r="AM407" s="273" t="s">
        <v>2255</v>
      </c>
      <c r="AN407" s="273" t="s">
        <v>43</v>
      </c>
      <c r="AO407" s="273"/>
      <c r="AP407" s="273"/>
      <c r="AQ407" s="273"/>
      <c r="AR407" s="273"/>
      <c r="AS407" s="273" t="s">
        <v>3986</v>
      </c>
      <c r="AT407" s="274">
        <v>1</v>
      </c>
      <c r="AU407" s="274">
        <v>5.4</v>
      </c>
      <c r="AV407" s="273" t="s">
        <v>3977</v>
      </c>
      <c r="AW407" s="273" t="s">
        <v>3977</v>
      </c>
      <c r="AX407" s="274">
        <v>9.5</v>
      </c>
      <c r="AY407" s="273" t="s">
        <v>458</v>
      </c>
      <c r="AZ407" s="273" t="s">
        <v>3987</v>
      </c>
      <c r="BA407" s="273" t="s">
        <v>3988</v>
      </c>
      <c r="BB407" s="273" t="s">
        <v>3974</v>
      </c>
      <c r="BC407" s="273" t="s">
        <v>3977</v>
      </c>
      <c r="BD407" s="273"/>
      <c r="BE407" s="273" t="s">
        <v>3977</v>
      </c>
      <c r="BF407" s="273" t="s">
        <v>458</v>
      </c>
      <c r="BG407" s="273" t="s">
        <v>458</v>
      </c>
      <c r="BH407" s="273" t="s">
        <v>458</v>
      </c>
      <c r="BI407" s="273" t="s">
        <v>800</v>
      </c>
      <c r="BJ407" s="273" t="s">
        <v>800</v>
      </c>
      <c r="BK407" s="273" t="s">
        <v>801</v>
      </c>
      <c r="BL407" s="273" t="s">
        <v>802</v>
      </c>
      <c r="BM407" s="273" t="s">
        <v>827</v>
      </c>
      <c r="BN407" s="273"/>
      <c r="BO407" s="273" t="s">
        <v>809</v>
      </c>
      <c r="BP407" s="273" t="s">
        <v>458</v>
      </c>
      <c r="BQ407" s="273"/>
    </row>
    <row r="408" spans="1:69" ht="18" customHeight="1">
      <c r="A408" s="273" t="s">
        <v>1797</v>
      </c>
      <c r="B408" s="273" t="s">
        <v>3989</v>
      </c>
      <c r="C408" s="273" t="s">
        <v>3990</v>
      </c>
      <c r="D408" s="273" t="s">
        <v>3991</v>
      </c>
      <c r="E408" s="273" t="s">
        <v>3992</v>
      </c>
      <c r="F408" s="273" t="s">
        <v>1801</v>
      </c>
      <c r="G408" s="273" t="s">
        <v>1506</v>
      </c>
      <c r="H408" s="273" t="s">
        <v>786</v>
      </c>
      <c r="I408" s="274">
        <v>0.25</v>
      </c>
      <c r="J408" s="273" t="s">
        <v>11</v>
      </c>
      <c r="K408" s="273" t="s">
        <v>3207</v>
      </c>
      <c r="L408" s="274">
        <v>2.21</v>
      </c>
      <c r="M408" s="273" t="s">
        <v>2637</v>
      </c>
      <c r="N408" s="273" t="s">
        <v>788</v>
      </c>
      <c r="O408" s="273"/>
      <c r="P408" s="273"/>
      <c r="Q408" s="273"/>
      <c r="R408" s="273"/>
      <c r="S408" s="273" t="s">
        <v>1487</v>
      </c>
      <c r="T408" s="273"/>
      <c r="U408" s="273" t="s">
        <v>791</v>
      </c>
      <c r="V408" s="274">
        <v>100</v>
      </c>
      <c r="W408" s="273"/>
      <c r="X408" s="273" t="s">
        <v>1463</v>
      </c>
      <c r="Y408" s="273" t="s">
        <v>1464</v>
      </c>
      <c r="Z408" s="273"/>
      <c r="AA408" s="273"/>
      <c r="AB408" s="273"/>
      <c r="AC408" s="273"/>
      <c r="AD408" s="273"/>
      <c r="AE408" s="273"/>
      <c r="AF408" s="273" t="s">
        <v>794</v>
      </c>
      <c r="AG408" s="273" t="s">
        <v>795</v>
      </c>
      <c r="AH408" s="273" t="s">
        <v>786</v>
      </c>
      <c r="AI408" s="273"/>
      <c r="AJ408" s="273"/>
      <c r="AK408" s="273" t="s">
        <v>796</v>
      </c>
      <c r="AL408" s="273" t="s">
        <v>2638</v>
      </c>
      <c r="AM408" s="273" t="s">
        <v>1529</v>
      </c>
      <c r="AN408" s="273" t="s">
        <v>42</v>
      </c>
      <c r="AO408" s="273"/>
      <c r="AP408" s="273"/>
      <c r="AQ408" s="273"/>
      <c r="AR408" s="273"/>
      <c r="AS408" s="273" t="s">
        <v>1806</v>
      </c>
      <c r="AT408" s="274">
        <v>1000000</v>
      </c>
      <c r="AU408" s="274">
        <v>0.25</v>
      </c>
      <c r="AV408" s="273" t="s">
        <v>3943</v>
      </c>
      <c r="AW408" s="273"/>
      <c r="AX408" s="274">
        <v>2.21</v>
      </c>
      <c r="AY408" s="273"/>
      <c r="AZ408" s="273" t="s">
        <v>3993</v>
      </c>
      <c r="BA408" s="273" t="s">
        <v>1807</v>
      </c>
      <c r="BB408" s="273"/>
      <c r="BC408" s="273" t="s">
        <v>3943</v>
      </c>
      <c r="BD408" s="273"/>
      <c r="BE408" s="273" t="s">
        <v>3943</v>
      </c>
      <c r="BF408" s="273"/>
      <c r="BG408" s="273"/>
      <c r="BH408" s="273" t="s">
        <v>458</v>
      </c>
      <c r="BI408" s="273" t="s">
        <v>800</v>
      </c>
      <c r="BJ408" s="273" t="s">
        <v>800</v>
      </c>
      <c r="BK408" s="273" t="s">
        <v>801</v>
      </c>
      <c r="BL408" s="273" t="s">
        <v>802</v>
      </c>
      <c r="BM408" s="273" t="s">
        <v>1962</v>
      </c>
      <c r="BN408" s="273"/>
      <c r="BO408" s="273" t="s">
        <v>1865</v>
      </c>
      <c r="BP408" s="273"/>
      <c r="BQ408" s="273"/>
    </row>
    <row r="409" spans="1:69" ht="18" customHeight="1">
      <c r="A409" s="273" t="s">
        <v>1797</v>
      </c>
      <c r="B409" s="273" t="s">
        <v>3994</v>
      </c>
      <c r="C409" s="273" t="s">
        <v>3995</v>
      </c>
      <c r="D409" s="273" t="s">
        <v>3991</v>
      </c>
      <c r="E409" s="273" t="s">
        <v>3996</v>
      </c>
      <c r="F409" s="273" t="s">
        <v>1801</v>
      </c>
      <c r="G409" s="273" t="s">
        <v>1506</v>
      </c>
      <c r="H409" s="273" t="s">
        <v>786</v>
      </c>
      <c r="I409" s="274">
        <v>3</v>
      </c>
      <c r="J409" s="273" t="s">
        <v>599</v>
      </c>
      <c r="K409" s="273" t="s">
        <v>3207</v>
      </c>
      <c r="L409" s="274">
        <v>3.4620000000000002</v>
      </c>
      <c r="M409" s="273" t="s">
        <v>2637</v>
      </c>
      <c r="N409" s="273" t="s">
        <v>788</v>
      </c>
      <c r="O409" s="273"/>
      <c r="P409" s="273"/>
      <c r="Q409" s="273"/>
      <c r="R409" s="273" t="s">
        <v>789</v>
      </c>
      <c r="S409" s="273" t="s">
        <v>1487</v>
      </c>
      <c r="T409" s="273"/>
      <c r="U409" s="273" t="s">
        <v>791</v>
      </c>
      <c r="V409" s="274">
        <v>100</v>
      </c>
      <c r="W409" s="273"/>
      <c r="X409" s="273" t="s">
        <v>1463</v>
      </c>
      <c r="Y409" s="273" t="s">
        <v>1464</v>
      </c>
      <c r="Z409" s="273"/>
      <c r="AA409" s="273"/>
      <c r="AB409" s="273"/>
      <c r="AC409" s="273"/>
      <c r="AD409" s="273"/>
      <c r="AE409" s="273"/>
      <c r="AF409" s="273" t="s">
        <v>794</v>
      </c>
      <c r="AG409" s="273" t="s">
        <v>795</v>
      </c>
      <c r="AH409" s="273" t="s">
        <v>786</v>
      </c>
      <c r="AI409" s="273"/>
      <c r="AJ409" s="273"/>
      <c r="AK409" s="273" t="s">
        <v>796</v>
      </c>
      <c r="AL409" s="273" t="s">
        <v>2638</v>
      </c>
      <c r="AM409" s="273" t="s">
        <v>1529</v>
      </c>
      <c r="AN409" s="273" t="s">
        <v>42</v>
      </c>
      <c r="AO409" s="273"/>
      <c r="AP409" s="273"/>
      <c r="AQ409" s="273"/>
      <c r="AR409" s="273"/>
      <c r="AS409" s="273" t="s">
        <v>1806</v>
      </c>
      <c r="AT409" s="274">
        <v>1000000</v>
      </c>
      <c r="AU409" s="274">
        <v>3</v>
      </c>
      <c r="AV409" s="273" t="s">
        <v>3943</v>
      </c>
      <c r="AW409" s="273"/>
      <c r="AX409" s="274">
        <v>3.4620000000000002</v>
      </c>
      <c r="AY409" s="273"/>
      <c r="AZ409" s="273" t="s">
        <v>3993</v>
      </c>
      <c r="BA409" s="273" t="s">
        <v>1807</v>
      </c>
      <c r="BB409" s="273"/>
      <c r="BC409" s="273" t="s">
        <v>3943</v>
      </c>
      <c r="BD409" s="273"/>
      <c r="BE409" s="273" t="s">
        <v>3943</v>
      </c>
      <c r="BF409" s="273"/>
      <c r="BG409" s="273"/>
      <c r="BH409" s="273" t="s">
        <v>458</v>
      </c>
      <c r="BI409" s="273" t="s">
        <v>800</v>
      </c>
      <c r="BJ409" s="273" t="s">
        <v>800</v>
      </c>
      <c r="BK409" s="273" t="s">
        <v>801</v>
      </c>
      <c r="BL409" s="273" t="s">
        <v>802</v>
      </c>
      <c r="BM409" s="273" t="s">
        <v>1962</v>
      </c>
      <c r="BN409" s="273"/>
      <c r="BO409" s="273" t="s">
        <v>1865</v>
      </c>
      <c r="BP409" s="273"/>
      <c r="BQ409" s="273"/>
    </row>
    <row r="410" spans="1:69" ht="18" customHeight="1">
      <c r="A410" s="273" t="s">
        <v>1797</v>
      </c>
      <c r="B410" s="273" t="s">
        <v>3997</v>
      </c>
      <c r="C410" s="273" t="s">
        <v>3998</v>
      </c>
      <c r="D410" s="273" t="s">
        <v>3999</v>
      </c>
      <c r="E410" s="273" t="s">
        <v>4000</v>
      </c>
      <c r="F410" s="273" t="s">
        <v>1801</v>
      </c>
      <c r="G410" s="273" t="s">
        <v>1506</v>
      </c>
      <c r="H410" s="273" t="s">
        <v>786</v>
      </c>
      <c r="I410" s="274">
        <v>3</v>
      </c>
      <c r="J410" s="273" t="s">
        <v>599</v>
      </c>
      <c r="K410" s="273" t="s">
        <v>3280</v>
      </c>
      <c r="L410" s="274">
        <v>3.4</v>
      </c>
      <c r="M410" s="273" t="s">
        <v>1821</v>
      </c>
      <c r="N410" s="273" t="s">
        <v>788</v>
      </c>
      <c r="O410" s="273"/>
      <c r="P410" s="273"/>
      <c r="Q410" s="273"/>
      <c r="R410" s="273"/>
      <c r="S410" s="273" t="s">
        <v>1487</v>
      </c>
      <c r="T410" s="273"/>
      <c r="U410" s="273" t="s">
        <v>791</v>
      </c>
      <c r="V410" s="274">
        <v>100</v>
      </c>
      <c r="W410" s="273"/>
      <c r="X410" s="273" t="s">
        <v>1463</v>
      </c>
      <c r="Y410" s="273" t="s">
        <v>1464</v>
      </c>
      <c r="Z410" s="273"/>
      <c r="AA410" s="273"/>
      <c r="AB410" s="273"/>
      <c r="AC410" s="273"/>
      <c r="AD410" s="273"/>
      <c r="AE410" s="273"/>
      <c r="AF410" s="273" t="s">
        <v>794</v>
      </c>
      <c r="AG410" s="273" t="s">
        <v>795</v>
      </c>
      <c r="AH410" s="273" t="s">
        <v>786</v>
      </c>
      <c r="AI410" s="273"/>
      <c r="AJ410" s="273"/>
      <c r="AK410" s="273" t="s">
        <v>796</v>
      </c>
      <c r="AL410" s="273" t="s">
        <v>2620</v>
      </c>
      <c r="AM410" s="273" t="s">
        <v>1529</v>
      </c>
      <c r="AN410" s="273" t="s">
        <v>42</v>
      </c>
      <c r="AO410" s="273"/>
      <c r="AP410" s="273"/>
      <c r="AQ410" s="273"/>
      <c r="AR410" s="273"/>
      <c r="AS410" s="273" t="s">
        <v>1806</v>
      </c>
      <c r="AT410" s="274">
        <v>1000000</v>
      </c>
      <c r="AU410" s="274">
        <v>3</v>
      </c>
      <c r="AV410" s="273" t="s">
        <v>3947</v>
      </c>
      <c r="AW410" s="273"/>
      <c r="AX410" s="274">
        <v>3.4</v>
      </c>
      <c r="AY410" s="273"/>
      <c r="AZ410" s="273" t="s">
        <v>2629</v>
      </c>
      <c r="BA410" s="273" t="s">
        <v>1807</v>
      </c>
      <c r="BB410" s="273"/>
      <c r="BC410" s="273" t="s">
        <v>3947</v>
      </c>
      <c r="BD410" s="273"/>
      <c r="BE410" s="273" t="s">
        <v>3947</v>
      </c>
      <c r="BF410" s="273"/>
      <c r="BG410" s="273"/>
      <c r="BH410" s="273" t="s">
        <v>458</v>
      </c>
      <c r="BI410" s="273" t="s">
        <v>800</v>
      </c>
      <c r="BJ410" s="273" t="s">
        <v>800</v>
      </c>
      <c r="BK410" s="273" t="s">
        <v>801</v>
      </c>
      <c r="BL410" s="273" t="s">
        <v>802</v>
      </c>
      <c r="BM410" s="273" t="s">
        <v>1962</v>
      </c>
      <c r="BN410" s="273"/>
      <c r="BO410" s="273" t="s">
        <v>1865</v>
      </c>
      <c r="BP410" s="273"/>
      <c r="BQ410" s="273"/>
    </row>
    <row r="411" spans="1:69" ht="18" customHeight="1">
      <c r="A411" s="273" t="s">
        <v>3331</v>
      </c>
      <c r="B411" s="273" t="s">
        <v>4001</v>
      </c>
      <c r="C411" s="273" t="s">
        <v>4002</v>
      </c>
      <c r="D411" s="273" t="s">
        <v>3999</v>
      </c>
      <c r="E411" s="273" t="s">
        <v>4003</v>
      </c>
      <c r="F411" s="273" t="s">
        <v>1604</v>
      </c>
      <c r="G411" s="273" t="s">
        <v>1506</v>
      </c>
      <c r="H411" s="273" t="s">
        <v>3841</v>
      </c>
      <c r="I411" s="274">
        <v>28</v>
      </c>
      <c r="J411" s="273" t="s">
        <v>598</v>
      </c>
      <c r="K411" s="273" t="s">
        <v>3207</v>
      </c>
      <c r="L411" s="274">
        <v>3.2</v>
      </c>
      <c r="M411" s="273" t="s">
        <v>1791</v>
      </c>
      <c r="N411" s="273" t="s">
        <v>936</v>
      </c>
      <c r="O411" s="273" t="s">
        <v>4004</v>
      </c>
      <c r="P411" s="273" t="s">
        <v>3780</v>
      </c>
      <c r="Q411" s="274">
        <v>40</v>
      </c>
      <c r="R411" s="273"/>
      <c r="S411" s="273" t="s">
        <v>1487</v>
      </c>
      <c r="T411" s="273" t="s">
        <v>458</v>
      </c>
      <c r="U411" s="273" t="s">
        <v>791</v>
      </c>
      <c r="V411" s="274">
        <v>100</v>
      </c>
      <c r="W411" s="273"/>
      <c r="X411" s="273" t="s">
        <v>1565</v>
      </c>
      <c r="Y411" s="273" t="s">
        <v>1566</v>
      </c>
      <c r="Z411" s="273"/>
      <c r="AA411" s="273"/>
      <c r="AB411" s="273"/>
      <c r="AC411" s="273"/>
      <c r="AD411" s="273"/>
      <c r="AE411" s="273" t="s">
        <v>4005</v>
      </c>
      <c r="AF411" s="273" t="s">
        <v>794</v>
      </c>
      <c r="AG411" s="273" t="s">
        <v>1793</v>
      </c>
      <c r="AH411" s="273" t="s">
        <v>3841</v>
      </c>
      <c r="AI411" s="273" t="s">
        <v>102</v>
      </c>
      <c r="AJ411" s="273"/>
      <c r="AK411" s="273" t="s">
        <v>796</v>
      </c>
      <c r="AL411" s="273" t="s">
        <v>1794</v>
      </c>
      <c r="AM411" s="273" t="s">
        <v>2206</v>
      </c>
      <c r="AN411" s="273" t="s">
        <v>42</v>
      </c>
      <c r="AO411" s="273"/>
      <c r="AP411" s="273"/>
      <c r="AQ411" s="273"/>
      <c r="AR411" s="273"/>
      <c r="AS411" s="273" t="s">
        <v>3341</v>
      </c>
      <c r="AT411" s="274">
        <v>10000</v>
      </c>
      <c r="AU411" s="274">
        <v>28</v>
      </c>
      <c r="AV411" s="273" t="s">
        <v>4006</v>
      </c>
      <c r="AW411" s="273"/>
      <c r="AX411" s="274">
        <v>3.2</v>
      </c>
      <c r="AY411" s="273" t="s">
        <v>458</v>
      </c>
      <c r="AZ411" s="273" t="s">
        <v>4007</v>
      </c>
      <c r="BA411" s="273" t="s">
        <v>3343</v>
      </c>
      <c r="BB411" s="273" t="s">
        <v>458</v>
      </c>
      <c r="BC411" s="273" t="s">
        <v>4006</v>
      </c>
      <c r="BD411" s="273"/>
      <c r="BE411" s="273" t="s">
        <v>4006</v>
      </c>
      <c r="BF411" s="273" t="s">
        <v>458</v>
      </c>
      <c r="BG411" s="273" t="s">
        <v>458</v>
      </c>
      <c r="BH411" s="273" t="s">
        <v>4008</v>
      </c>
      <c r="BI411" s="273" t="s">
        <v>800</v>
      </c>
      <c r="BJ411" s="273" t="s">
        <v>800</v>
      </c>
      <c r="BK411" s="273" t="s">
        <v>801</v>
      </c>
      <c r="BL411" s="273" t="s">
        <v>802</v>
      </c>
      <c r="BM411" s="273" t="s">
        <v>803</v>
      </c>
      <c r="BN411" s="273"/>
      <c r="BO411" s="273" t="s">
        <v>809</v>
      </c>
      <c r="BP411" s="273" t="s">
        <v>458</v>
      </c>
      <c r="BQ411" s="273"/>
    </row>
    <row r="412" spans="1:69" ht="18" customHeight="1">
      <c r="A412" s="273" t="s">
        <v>3331</v>
      </c>
      <c r="B412" s="273" t="s">
        <v>4009</v>
      </c>
      <c r="C412" s="273" t="s">
        <v>4010</v>
      </c>
      <c r="D412" s="273" t="s">
        <v>3999</v>
      </c>
      <c r="E412" s="273" t="s">
        <v>4011</v>
      </c>
      <c r="F412" s="273" t="s">
        <v>1604</v>
      </c>
      <c r="G412" s="273" t="s">
        <v>1506</v>
      </c>
      <c r="H412" s="273" t="s">
        <v>3841</v>
      </c>
      <c r="I412" s="274">
        <v>12</v>
      </c>
      <c r="J412" s="273" t="s">
        <v>804</v>
      </c>
      <c r="K412" s="273" t="s">
        <v>3207</v>
      </c>
      <c r="L412" s="274">
        <v>1.8</v>
      </c>
      <c r="M412" s="273" t="s">
        <v>1791</v>
      </c>
      <c r="N412" s="273" t="s">
        <v>936</v>
      </c>
      <c r="O412" s="273" t="s">
        <v>4012</v>
      </c>
      <c r="P412" s="273" t="s">
        <v>4013</v>
      </c>
      <c r="Q412" s="274">
        <v>25</v>
      </c>
      <c r="R412" s="273"/>
      <c r="S412" s="273" t="s">
        <v>1487</v>
      </c>
      <c r="T412" s="273" t="s">
        <v>458</v>
      </c>
      <c r="U412" s="273" t="s">
        <v>791</v>
      </c>
      <c r="V412" s="274">
        <v>100</v>
      </c>
      <c r="W412" s="273"/>
      <c r="X412" s="273" t="s">
        <v>1565</v>
      </c>
      <c r="Y412" s="273" t="s">
        <v>1566</v>
      </c>
      <c r="Z412" s="273"/>
      <c r="AA412" s="273"/>
      <c r="AB412" s="273"/>
      <c r="AC412" s="273"/>
      <c r="AD412" s="273"/>
      <c r="AE412" s="273" t="s">
        <v>4014</v>
      </c>
      <c r="AF412" s="273" t="s">
        <v>794</v>
      </c>
      <c r="AG412" s="273" t="s">
        <v>1793</v>
      </c>
      <c r="AH412" s="273" t="s">
        <v>3841</v>
      </c>
      <c r="AI412" s="273" t="s">
        <v>102</v>
      </c>
      <c r="AJ412" s="273"/>
      <c r="AK412" s="273" t="s">
        <v>796</v>
      </c>
      <c r="AL412" s="273" t="s">
        <v>1794</v>
      </c>
      <c r="AM412" s="273" t="s">
        <v>2206</v>
      </c>
      <c r="AN412" s="273" t="s">
        <v>42</v>
      </c>
      <c r="AO412" s="273"/>
      <c r="AP412" s="273"/>
      <c r="AQ412" s="273"/>
      <c r="AR412" s="273"/>
      <c r="AS412" s="273" t="s">
        <v>3341</v>
      </c>
      <c r="AT412" s="274">
        <v>500000</v>
      </c>
      <c r="AU412" s="274">
        <v>12</v>
      </c>
      <c r="AV412" s="273" t="s">
        <v>4006</v>
      </c>
      <c r="AW412" s="273"/>
      <c r="AX412" s="274">
        <v>1.8</v>
      </c>
      <c r="AY412" s="273" t="s">
        <v>458</v>
      </c>
      <c r="AZ412" s="273" t="s">
        <v>4007</v>
      </c>
      <c r="BA412" s="273" t="s">
        <v>3343</v>
      </c>
      <c r="BB412" s="273" t="s">
        <v>458</v>
      </c>
      <c r="BC412" s="273" t="s">
        <v>4006</v>
      </c>
      <c r="BD412" s="273"/>
      <c r="BE412" s="273" t="s">
        <v>4006</v>
      </c>
      <c r="BF412" s="273" t="s">
        <v>458</v>
      </c>
      <c r="BG412" s="273" t="s">
        <v>458</v>
      </c>
      <c r="BH412" s="273" t="s">
        <v>4015</v>
      </c>
      <c r="BI412" s="273" t="s">
        <v>800</v>
      </c>
      <c r="BJ412" s="273" t="s">
        <v>800</v>
      </c>
      <c r="BK412" s="273" t="s">
        <v>801</v>
      </c>
      <c r="BL412" s="273" t="s">
        <v>802</v>
      </c>
      <c r="BM412" s="273" t="s">
        <v>803</v>
      </c>
      <c r="BN412" s="273"/>
      <c r="BO412" s="273" t="s">
        <v>1517</v>
      </c>
      <c r="BP412" s="273" t="s">
        <v>458</v>
      </c>
      <c r="BQ412" s="273"/>
    </row>
    <row r="413" spans="1:69" ht="18" customHeight="1">
      <c r="A413" s="273" t="s">
        <v>3131</v>
      </c>
      <c r="B413" s="273" t="s">
        <v>4016</v>
      </c>
      <c r="C413" s="273" t="s">
        <v>4017</v>
      </c>
      <c r="D413" s="273" t="s">
        <v>4018</v>
      </c>
      <c r="E413" s="273" t="s">
        <v>4019</v>
      </c>
      <c r="F413" s="273" t="s">
        <v>786</v>
      </c>
      <c r="G413" s="273" t="s">
        <v>786</v>
      </c>
      <c r="H413" s="273" t="s">
        <v>786</v>
      </c>
      <c r="I413" s="274">
        <v>3.4</v>
      </c>
      <c r="J413" s="273" t="s">
        <v>11</v>
      </c>
      <c r="K413" s="273" t="s">
        <v>3207</v>
      </c>
      <c r="L413" s="274">
        <v>4</v>
      </c>
      <c r="M413" s="273" t="s">
        <v>2711</v>
      </c>
      <c r="N413" s="273" t="s">
        <v>881</v>
      </c>
      <c r="O413" s="273" t="s">
        <v>4020</v>
      </c>
      <c r="P413" s="273"/>
      <c r="Q413" s="273"/>
      <c r="R413" s="273" t="s">
        <v>789</v>
      </c>
      <c r="S413" s="273" t="s">
        <v>1487</v>
      </c>
      <c r="T413" s="273" t="s">
        <v>458</v>
      </c>
      <c r="U413" s="273" t="s">
        <v>791</v>
      </c>
      <c r="V413" s="274">
        <v>100</v>
      </c>
      <c r="W413" s="273" t="s">
        <v>4021</v>
      </c>
      <c r="X413" s="273" t="s">
        <v>3137</v>
      </c>
      <c r="Y413" s="273" t="s">
        <v>3138</v>
      </c>
      <c r="Z413" s="273"/>
      <c r="AA413" s="273"/>
      <c r="AB413" s="273"/>
      <c r="AC413" s="273"/>
      <c r="AD413" s="273"/>
      <c r="AE413" s="273" t="s">
        <v>4022</v>
      </c>
      <c r="AF413" s="273" t="s">
        <v>794</v>
      </c>
      <c r="AG413" s="273" t="s">
        <v>816</v>
      </c>
      <c r="AH413" s="273" t="s">
        <v>786</v>
      </c>
      <c r="AI413" s="273" t="s">
        <v>102</v>
      </c>
      <c r="AJ413" s="273"/>
      <c r="AK413" s="273" t="s">
        <v>796</v>
      </c>
      <c r="AL413" s="273" t="s">
        <v>2712</v>
      </c>
      <c r="AM413" s="273" t="s">
        <v>797</v>
      </c>
      <c r="AN413" s="273" t="s">
        <v>42</v>
      </c>
      <c r="AO413" s="273"/>
      <c r="AP413" s="273"/>
      <c r="AQ413" s="273"/>
      <c r="AR413" s="273"/>
      <c r="AS413" s="273" t="s">
        <v>3139</v>
      </c>
      <c r="AT413" s="274">
        <v>1000</v>
      </c>
      <c r="AU413" s="274">
        <v>3.4</v>
      </c>
      <c r="AV413" s="273" t="s">
        <v>4023</v>
      </c>
      <c r="AW413" s="273"/>
      <c r="AX413" s="274">
        <v>4</v>
      </c>
      <c r="AY413" s="273" t="s">
        <v>458</v>
      </c>
      <c r="AZ413" s="273" t="s">
        <v>3509</v>
      </c>
      <c r="BA413" s="273" t="s">
        <v>4024</v>
      </c>
      <c r="BB413" s="273" t="s">
        <v>458</v>
      </c>
      <c r="BC413" s="273" t="s">
        <v>4023</v>
      </c>
      <c r="BD413" s="273"/>
      <c r="BE413" s="273" t="s">
        <v>4023</v>
      </c>
      <c r="BF413" s="273" t="s">
        <v>458</v>
      </c>
      <c r="BG413" s="273" t="s">
        <v>4025</v>
      </c>
      <c r="BH413" s="273" t="s">
        <v>4026</v>
      </c>
      <c r="BI413" s="273" t="s">
        <v>800</v>
      </c>
      <c r="BJ413" s="273" t="s">
        <v>800</v>
      </c>
      <c r="BK413" s="273" t="s">
        <v>801</v>
      </c>
      <c r="BL413" s="273" t="s">
        <v>802</v>
      </c>
      <c r="BM413" s="273" t="s">
        <v>803</v>
      </c>
      <c r="BN413" s="273"/>
      <c r="BO413" s="273" t="s">
        <v>809</v>
      </c>
      <c r="BP413" s="273" t="s">
        <v>458</v>
      </c>
      <c r="BQ413" s="273"/>
    </row>
    <row r="414" spans="1:69" ht="18" customHeight="1">
      <c r="A414" s="273" t="s">
        <v>1797</v>
      </c>
      <c r="B414" s="273" t="s">
        <v>4027</v>
      </c>
      <c r="C414" s="273" t="s">
        <v>4028</v>
      </c>
      <c r="D414" s="273" t="s">
        <v>4029</v>
      </c>
      <c r="E414" s="273" t="s">
        <v>4030</v>
      </c>
      <c r="F414" s="273" t="s">
        <v>1801</v>
      </c>
      <c r="G414" s="273" t="s">
        <v>1506</v>
      </c>
      <c r="H414" s="273" t="s">
        <v>786</v>
      </c>
      <c r="I414" s="274">
        <v>0.38</v>
      </c>
      <c r="J414" s="273" t="s">
        <v>11</v>
      </c>
      <c r="K414" s="273" t="s">
        <v>3207</v>
      </c>
      <c r="L414" s="274">
        <v>2</v>
      </c>
      <c r="M414" s="273" t="s">
        <v>1791</v>
      </c>
      <c r="N414" s="273" t="s">
        <v>788</v>
      </c>
      <c r="O414" s="273"/>
      <c r="P414" s="273"/>
      <c r="Q414" s="273"/>
      <c r="R414" s="273" t="s">
        <v>789</v>
      </c>
      <c r="S414" s="273" t="s">
        <v>1487</v>
      </c>
      <c r="T414" s="273"/>
      <c r="U414" s="273" t="s">
        <v>791</v>
      </c>
      <c r="V414" s="274">
        <v>100</v>
      </c>
      <c r="W414" s="273"/>
      <c r="X414" s="273" t="s">
        <v>1463</v>
      </c>
      <c r="Y414" s="273" t="s">
        <v>1464</v>
      </c>
      <c r="Z414" s="273"/>
      <c r="AA414" s="273"/>
      <c r="AB414" s="273"/>
      <c r="AC414" s="273"/>
      <c r="AD414" s="273"/>
      <c r="AE414" s="273"/>
      <c r="AF414" s="273" t="s">
        <v>794</v>
      </c>
      <c r="AG414" s="273" t="s">
        <v>795</v>
      </c>
      <c r="AH414" s="273" t="s">
        <v>786</v>
      </c>
      <c r="AI414" s="273"/>
      <c r="AJ414" s="273"/>
      <c r="AK414" s="273" t="s">
        <v>796</v>
      </c>
      <c r="AL414" s="273" t="s">
        <v>1794</v>
      </c>
      <c r="AM414" s="273" t="s">
        <v>1529</v>
      </c>
      <c r="AN414" s="273" t="s">
        <v>42</v>
      </c>
      <c r="AO414" s="273"/>
      <c r="AP414" s="273"/>
      <c r="AQ414" s="273"/>
      <c r="AR414" s="273"/>
      <c r="AS414" s="273" t="s">
        <v>1806</v>
      </c>
      <c r="AT414" s="274">
        <v>200000</v>
      </c>
      <c r="AU414" s="274">
        <v>0.38</v>
      </c>
      <c r="AV414" s="273" t="s">
        <v>4006</v>
      </c>
      <c r="AW414" s="273"/>
      <c r="AX414" s="274">
        <v>2</v>
      </c>
      <c r="AY414" s="273"/>
      <c r="AZ414" s="273" t="s">
        <v>2679</v>
      </c>
      <c r="BA414" s="273" t="s">
        <v>1807</v>
      </c>
      <c r="BB414" s="273"/>
      <c r="BC414" s="273" t="s">
        <v>4006</v>
      </c>
      <c r="BD414" s="273"/>
      <c r="BE414" s="273" t="s">
        <v>4006</v>
      </c>
      <c r="BF414" s="273"/>
      <c r="BG414" s="273"/>
      <c r="BH414" s="273" t="s">
        <v>458</v>
      </c>
      <c r="BI414" s="273" t="s">
        <v>800</v>
      </c>
      <c r="BJ414" s="273" t="s">
        <v>800</v>
      </c>
      <c r="BK414" s="273" t="s">
        <v>801</v>
      </c>
      <c r="BL414" s="273" t="s">
        <v>802</v>
      </c>
      <c r="BM414" s="273" t="s">
        <v>1962</v>
      </c>
      <c r="BN414" s="273"/>
      <c r="BO414" s="273" t="s">
        <v>1865</v>
      </c>
      <c r="BP414" s="273"/>
      <c r="BQ414" s="273"/>
    </row>
    <row r="415" spans="1:69" ht="18" customHeight="1">
      <c r="A415" s="273" t="s">
        <v>1797</v>
      </c>
      <c r="B415" s="273" t="s">
        <v>4031</v>
      </c>
      <c r="C415" s="273" t="s">
        <v>4032</v>
      </c>
      <c r="D415" s="273" t="s">
        <v>4029</v>
      </c>
      <c r="E415" s="273" t="s">
        <v>4033</v>
      </c>
      <c r="F415" s="273" t="s">
        <v>1801</v>
      </c>
      <c r="G415" s="273" t="s">
        <v>1506</v>
      </c>
      <c r="H415" s="273" t="s">
        <v>786</v>
      </c>
      <c r="I415" s="274">
        <v>3.7</v>
      </c>
      <c r="J415" s="273" t="s">
        <v>804</v>
      </c>
      <c r="K415" s="273" t="s">
        <v>3207</v>
      </c>
      <c r="L415" s="274">
        <v>1.65</v>
      </c>
      <c r="M415" s="273" t="s">
        <v>1791</v>
      </c>
      <c r="N415" s="273" t="s">
        <v>788</v>
      </c>
      <c r="O415" s="273"/>
      <c r="P415" s="273"/>
      <c r="Q415" s="273"/>
      <c r="R415" s="273" t="s">
        <v>789</v>
      </c>
      <c r="S415" s="273" t="s">
        <v>1487</v>
      </c>
      <c r="T415" s="273"/>
      <c r="U415" s="273" t="s">
        <v>791</v>
      </c>
      <c r="V415" s="274">
        <v>100</v>
      </c>
      <c r="W415" s="273"/>
      <c r="X415" s="273" t="s">
        <v>1463</v>
      </c>
      <c r="Y415" s="273" t="s">
        <v>1464</v>
      </c>
      <c r="Z415" s="273"/>
      <c r="AA415" s="273"/>
      <c r="AB415" s="273"/>
      <c r="AC415" s="273"/>
      <c r="AD415" s="273"/>
      <c r="AE415" s="273"/>
      <c r="AF415" s="273" t="s">
        <v>794</v>
      </c>
      <c r="AG415" s="273" t="s">
        <v>795</v>
      </c>
      <c r="AH415" s="273" t="s">
        <v>786</v>
      </c>
      <c r="AI415" s="273"/>
      <c r="AJ415" s="273"/>
      <c r="AK415" s="273" t="s">
        <v>796</v>
      </c>
      <c r="AL415" s="273" t="s">
        <v>1794</v>
      </c>
      <c r="AM415" s="273" t="s">
        <v>1529</v>
      </c>
      <c r="AN415" s="273" t="s">
        <v>42</v>
      </c>
      <c r="AO415" s="273"/>
      <c r="AP415" s="273"/>
      <c r="AQ415" s="273"/>
      <c r="AR415" s="273"/>
      <c r="AS415" s="273" t="s">
        <v>1806</v>
      </c>
      <c r="AT415" s="274">
        <v>1000000</v>
      </c>
      <c r="AU415" s="274">
        <v>3.7</v>
      </c>
      <c r="AV415" s="273" t="s">
        <v>4006</v>
      </c>
      <c r="AW415" s="273"/>
      <c r="AX415" s="274">
        <v>1.65</v>
      </c>
      <c r="AY415" s="273"/>
      <c r="AZ415" s="273" t="s">
        <v>2679</v>
      </c>
      <c r="BA415" s="273" t="s">
        <v>1807</v>
      </c>
      <c r="BB415" s="273"/>
      <c r="BC415" s="273" t="s">
        <v>4006</v>
      </c>
      <c r="BD415" s="273"/>
      <c r="BE415" s="273" t="s">
        <v>4006</v>
      </c>
      <c r="BF415" s="273"/>
      <c r="BG415" s="273"/>
      <c r="BH415" s="273" t="s">
        <v>458</v>
      </c>
      <c r="BI415" s="273" t="s">
        <v>800</v>
      </c>
      <c r="BJ415" s="273" t="s">
        <v>800</v>
      </c>
      <c r="BK415" s="273" t="s">
        <v>801</v>
      </c>
      <c r="BL415" s="273" t="s">
        <v>802</v>
      </c>
      <c r="BM415" s="273" t="s">
        <v>1962</v>
      </c>
      <c r="BN415" s="273"/>
      <c r="BO415" s="273" t="s">
        <v>1865</v>
      </c>
      <c r="BP415" s="273"/>
      <c r="BQ415" s="273"/>
    </row>
    <row r="416" spans="1:69" ht="18" customHeight="1">
      <c r="A416" s="273" t="s">
        <v>4034</v>
      </c>
      <c r="B416" s="273" t="s">
        <v>4035</v>
      </c>
      <c r="C416" s="273" t="s">
        <v>4036</v>
      </c>
      <c r="D416" s="273" t="s">
        <v>4037</v>
      </c>
      <c r="E416" s="273" t="s">
        <v>4038</v>
      </c>
      <c r="F416" s="273" t="s">
        <v>786</v>
      </c>
      <c r="G416" s="273" t="s">
        <v>786</v>
      </c>
      <c r="H416" s="273" t="s">
        <v>786</v>
      </c>
      <c r="I416" s="274">
        <v>0.57999999999999996</v>
      </c>
      <c r="J416" s="273" t="s">
        <v>11</v>
      </c>
      <c r="K416" s="273" t="s">
        <v>4039</v>
      </c>
      <c r="L416" s="274">
        <v>2.98</v>
      </c>
      <c r="M416" s="273" t="s">
        <v>2024</v>
      </c>
      <c r="N416" s="273" t="s">
        <v>936</v>
      </c>
      <c r="O416" s="273"/>
      <c r="P416" s="273" t="s">
        <v>4040</v>
      </c>
      <c r="Q416" s="273"/>
      <c r="R416" s="273" t="s">
        <v>789</v>
      </c>
      <c r="S416" s="273" t="s">
        <v>904</v>
      </c>
      <c r="T416" s="273" t="s">
        <v>4041</v>
      </c>
      <c r="U416" s="273" t="s">
        <v>791</v>
      </c>
      <c r="V416" s="274">
        <v>100</v>
      </c>
      <c r="W416" s="273"/>
      <c r="X416" s="273" t="s">
        <v>3321</v>
      </c>
      <c r="Y416" s="273" t="s">
        <v>4042</v>
      </c>
      <c r="Z416" s="273"/>
      <c r="AA416" s="273"/>
      <c r="AB416" s="273"/>
      <c r="AC416" s="273"/>
      <c r="AD416" s="273"/>
      <c r="AE416" s="273" t="s">
        <v>4043</v>
      </c>
      <c r="AF416" s="273" t="s">
        <v>794</v>
      </c>
      <c r="AG416" s="273" t="s">
        <v>838</v>
      </c>
      <c r="AH416" s="273" t="s">
        <v>786</v>
      </c>
      <c r="AI416" s="273" t="s">
        <v>89</v>
      </c>
      <c r="AJ416" s="273"/>
      <c r="AK416" s="273" t="s">
        <v>810</v>
      </c>
      <c r="AL416" s="273" t="s">
        <v>2025</v>
      </c>
      <c r="AM416" s="273" t="s">
        <v>797</v>
      </c>
      <c r="AN416" s="273" t="s">
        <v>43</v>
      </c>
      <c r="AO416" s="273"/>
      <c r="AP416" s="273"/>
      <c r="AQ416" s="273"/>
      <c r="AR416" s="273"/>
      <c r="AS416" s="273" t="s">
        <v>4044</v>
      </c>
      <c r="AT416" s="274">
        <v>1000</v>
      </c>
      <c r="AU416" s="274">
        <v>0.57999999999999996</v>
      </c>
      <c r="AV416" s="273" t="s">
        <v>3991</v>
      </c>
      <c r="AW416" s="273"/>
      <c r="AX416" s="274">
        <v>2.98</v>
      </c>
      <c r="AY416" s="273" t="s">
        <v>458</v>
      </c>
      <c r="AZ416" s="273" t="s">
        <v>4045</v>
      </c>
      <c r="BA416" s="273" t="s">
        <v>4046</v>
      </c>
      <c r="BB416" s="273" t="s">
        <v>458</v>
      </c>
      <c r="BC416" s="273" t="s">
        <v>3991</v>
      </c>
      <c r="BD416" s="273"/>
      <c r="BE416" s="273" t="s">
        <v>3991</v>
      </c>
      <c r="BF416" s="273" t="s">
        <v>4047</v>
      </c>
      <c r="BG416" s="273" t="s">
        <v>458</v>
      </c>
      <c r="BH416" s="273" t="s">
        <v>4048</v>
      </c>
      <c r="BI416" s="273" t="s">
        <v>800</v>
      </c>
      <c r="BJ416" s="273" t="s">
        <v>800</v>
      </c>
      <c r="BK416" s="273" t="s">
        <v>801</v>
      </c>
      <c r="BL416" s="273" t="s">
        <v>802</v>
      </c>
      <c r="BM416" s="273" t="s">
        <v>803</v>
      </c>
      <c r="BN416" s="273"/>
      <c r="BO416" s="273" t="s">
        <v>809</v>
      </c>
      <c r="BP416" s="273" t="s">
        <v>458</v>
      </c>
      <c r="BQ416" s="273"/>
    </row>
    <row r="417" spans="1:69" ht="18" customHeight="1">
      <c r="A417" s="273" t="s">
        <v>1797</v>
      </c>
      <c r="B417" s="273" t="s">
        <v>4049</v>
      </c>
      <c r="C417" s="273" t="s">
        <v>4050</v>
      </c>
      <c r="D417" s="273" t="s">
        <v>4051</v>
      </c>
      <c r="E417" s="273" t="s">
        <v>4052</v>
      </c>
      <c r="F417" s="273" t="s">
        <v>1801</v>
      </c>
      <c r="G417" s="273" t="s">
        <v>1506</v>
      </c>
      <c r="H417" s="273" t="s">
        <v>786</v>
      </c>
      <c r="I417" s="274">
        <v>3</v>
      </c>
      <c r="J417" s="273" t="s">
        <v>599</v>
      </c>
      <c r="K417" s="273" t="s">
        <v>3207</v>
      </c>
      <c r="L417" s="274">
        <v>3.3</v>
      </c>
      <c r="M417" s="273" t="s">
        <v>2720</v>
      </c>
      <c r="N417" s="273" t="s">
        <v>788</v>
      </c>
      <c r="O417" s="273"/>
      <c r="P417" s="273"/>
      <c r="Q417" s="273"/>
      <c r="R417" s="273" t="s">
        <v>789</v>
      </c>
      <c r="S417" s="273" t="s">
        <v>1487</v>
      </c>
      <c r="T417" s="273"/>
      <c r="U417" s="273" t="s">
        <v>791</v>
      </c>
      <c r="V417" s="274">
        <v>100</v>
      </c>
      <c r="W417" s="273"/>
      <c r="X417" s="273" t="s">
        <v>1463</v>
      </c>
      <c r="Y417" s="273" t="s">
        <v>1464</v>
      </c>
      <c r="Z417" s="273"/>
      <c r="AA417" s="273"/>
      <c r="AB417" s="273"/>
      <c r="AC417" s="273"/>
      <c r="AD417" s="273"/>
      <c r="AE417" s="273"/>
      <c r="AF417" s="273" t="s">
        <v>794</v>
      </c>
      <c r="AG417" s="273" t="s">
        <v>795</v>
      </c>
      <c r="AH417" s="273" t="s">
        <v>786</v>
      </c>
      <c r="AI417" s="273"/>
      <c r="AJ417" s="273"/>
      <c r="AK417" s="273" t="s">
        <v>796</v>
      </c>
      <c r="AL417" s="273" t="s">
        <v>2721</v>
      </c>
      <c r="AM417" s="273" t="s">
        <v>1529</v>
      </c>
      <c r="AN417" s="273" t="s">
        <v>42</v>
      </c>
      <c r="AO417" s="273"/>
      <c r="AP417" s="273"/>
      <c r="AQ417" s="273"/>
      <c r="AR417" s="273"/>
      <c r="AS417" s="273" t="s">
        <v>1806</v>
      </c>
      <c r="AT417" s="274">
        <v>500000</v>
      </c>
      <c r="AU417" s="274">
        <v>3</v>
      </c>
      <c r="AV417" s="273" t="s">
        <v>3962</v>
      </c>
      <c r="AW417" s="273"/>
      <c r="AX417" s="274">
        <v>3.3</v>
      </c>
      <c r="AY417" s="273"/>
      <c r="AZ417" s="273" t="s">
        <v>4053</v>
      </c>
      <c r="BA417" s="273" t="s">
        <v>1807</v>
      </c>
      <c r="BB417" s="273"/>
      <c r="BC417" s="273" t="s">
        <v>3962</v>
      </c>
      <c r="BD417" s="273"/>
      <c r="BE417" s="273" t="s">
        <v>3962</v>
      </c>
      <c r="BF417" s="273"/>
      <c r="BG417" s="273"/>
      <c r="BH417" s="273" t="s">
        <v>458</v>
      </c>
      <c r="BI417" s="273" t="s">
        <v>800</v>
      </c>
      <c r="BJ417" s="273" t="s">
        <v>800</v>
      </c>
      <c r="BK417" s="273" t="s">
        <v>801</v>
      </c>
      <c r="BL417" s="273" t="s">
        <v>802</v>
      </c>
      <c r="BM417" s="273" t="s">
        <v>1962</v>
      </c>
      <c r="BN417" s="273"/>
      <c r="BO417" s="273" t="s">
        <v>1865</v>
      </c>
      <c r="BP417" s="273"/>
      <c r="BQ417" s="273"/>
    </row>
    <row r="418" spans="1:69" ht="18" customHeight="1">
      <c r="A418" s="273" t="s">
        <v>1797</v>
      </c>
      <c r="B418" s="273" t="s">
        <v>4049</v>
      </c>
      <c r="C418" s="273" t="s">
        <v>4054</v>
      </c>
      <c r="D418" s="273" t="s">
        <v>4051</v>
      </c>
      <c r="E418" s="273" t="s">
        <v>4052</v>
      </c>
      <c r="F418" s="273" t="s">
        <v>1801</v>
      </c>
      <c r="G418" s="273" t="s">
        <v>1506</v>
      </c>
      <c r="H418" s="273" t="s">
        <v>786</v>
      </c>
      <c r="I418" s="274">
        <v>4</v>
      </c>
      <c r="J418" s="273" t="s">
        <v>599</v>
      </c>
      <c r="K418" s="273" t="s">
        <v>3207</v>
      </c>
      <c r="L418" s="274">
        <v>3.3</v>
      </c>
      <c r="M418" s="273" t="s">
        <v>2720</v>
      </c>
      <c r="N418" s="273" t="s">
        <v>788</v>
      </c>
      <c r="O418" s="273"/>
      <c r="P418" s="273"/>
      <c r="Q418" s="273"/>
      <c r="R418" s="273" t="s">
        <v>789</v>
      </c>
      <c r="S418" s="273" t="s">
        <v>1487</v>
      </c>
      <c r="T418" s="273"/>
      <c r="U418" s="273" t="s">
        <v>791</v>
      </c>
      <c r="V418" s="274">
        <v>100</v>
      </c>
      <c r="W418" s="273"/>
      <c r="X418" s="273" t="s">
        <v>1463</v>
      </c>
      <c r="Y418" s="273" t="s">
        <v>1464</v>
      </c>
      <c r="Z418" s="273"/>
      <c r="AA418" s="273"/>
      <c r="AB418" s="273"/>
      <c r="AC418" s="273"/>
      <c r="AD418" s="273"/>
      <c r="AE418" s="273"/>
      <c r="AF418" s="273" t="s">
        <v>794</v>
      </c>
      <c r="AG418" s="273" t="s">
        <v>795</v>
      </c>
      <c r="AH418" s="273" t="s">
        <v>786</v>
      </c>
      <c r="AI418" s="273"/>
      <c r="AJ418" s="273"/>
      <c r="AK418" s="273" t="s">
        <v>796</v>
      </c>
      <c r="AL418" s="273" t="s">
        <v>2721</v>
      </c>
      <c r="AM418" s="273" t="s">
        <v>1529</v>
      </c>
      <c r="AN418" s="273" t="s">
        <v>42</v>
      </c>
      <c r="AO418" s="273"/>
      <c r="AP418" s="273"/>
      <c r="AQ418" s="273"/>
      <c r="AR418" s="273"/>
      <c r="AS418" s="273" t="s">
        <v>1806</v>
      </c>
      <c r="AT418" s="274">
        <v>1000000</v>
      </c>
      <c r="AU418" s="274">
        <v>4</v>
      </c>
      <c r="AV418" s="273" t="s">
        <v>3962</v>
      </c>
      <c r="AW418" s="273"/>
      <c r="AX418" s="274">
        <v>3.3</v>
      </c>
      <c r="AY418" s="273"/>
      <c r="AZ418" s="273" t="s">
        <v>4053</v>
      </c>
      <c r="BA418" s="273" t="s">
        <v>1807</v>
      </c>
      <c r="BB418" s="273"/>
      <c r="BC418" s="273" t="s">
        <v>3962</v>
      </c>
      <c r="BD418" s="273"/>
      <c r="BE418" s="273" t="s">
        <v>3962</v>
      </c>
      <c r="BF418" s="273"/>
      <c r="BG418" s="273"/>
      <c r="BH418" s="273" t="s">
        <v>458</v>
      </c>
      <c r="BI418" s="273" t="s">
        <v>800</v>
      </c>
      <c r="BJ418" s="273" t="s">
        <v>800</v>
      </c>
      <c r="BK418" s="273" t="s">
        <v>801</v>
      </c>
      <c r="BL418" s="273" t="s">
        <v>802</v>
      </c>
      <c r="BM418" s="273" t="s">
        <v>1962</v>
      </c>
      <c r="BN418" s="273"/>
      <c r="BO418" s="273" t="s">
        <v>1865</v>
      </c>
      <c r="BP418" s="273"/>
      <c r="BQ418" s="273"/>
    </row>
    <row r="419" spans="1:69" ht="18" customHeight="1">
      <c r="A419" s="273" t="s">
        <v>1797</v>
      </c>
      <c r="B419" s="273" t="s">
        <v>4055</v>
      </c>
      <c r="C419" s="273" t="s">
        <v>4056</v>
      </c>
      <c r="D419" s="273" t="s">
        <v>4057</v>
      </c>
      <c r="E419" s="273" t="s">
        <v>4058</v>
      </c>
      <c r="F419" s="273" t="s">
        <v>1801</v>
      </c>
      <c r="G419" s="273" t="s">
        <v>1506</v>
      </c>
      <c r="H419" s="273" t="s">
        <v>786</v>
      </c>
      <c r="I419" s="274">
        <v>2</v>
      </c>
      <c r="J419" s="273" t="s">
        <v>599</v>
      </c>
      <c r="K419" s="273" t="s">
        <v>3207</v>
      </c>
      <c r="L419" s="274">
        <v>3.1</v>
      </c>
      <c r="M419" s="273" t="s">
        <v>4059</v>
      </c>
      <c r="N419" s="273" t="s">
        <v>788</v>
      </c>
      <c r="O419" s="273"/>
      <c r="P419" s="273"/>
      <c r="Q419" s="273"/>
      <c r="R419" s="273"/>
      <c r="S419" s="273" t="s">
        <v>1487</v>
      </c>
      <c r="T419" s="273"/>
      <c r="U419" s="273" t="s">
        <v>791</v>
      </c>
      <c r="V419" s="274">
        <v>100</v>
      </c>
      <c r="W419" s="273"/>
      <c r="X419" s="273" t="s">
        <v>1463</v>
      </c>
      <c r="Y419" s="273" t="s">
        <v>1464</v>
      </c>
      <c r="Z419" s="273"/>
      <c r="AA419" s="273"/>
      <c r="AB419" s="273"/>
      <c r="AC419" s="273"/>
      <c r="AD419" s="273"/>
      <c r="AE419" s="273"/>
      <c r="AF419" s="273" t="s">
        <v>794</v>
      </c>
      <c r="AG419" s="273" t="s">
        <v>795</v>
      </c>
      <c r="AH419" s="273" t="s">
        <v>786</v>
      </c>
      <c r="AI419" s="273"/>
      <c r="AJ419" s="273"/>
      <c r="AK419" s="273" t="s">
        <v>796</v>
      </c>
      <c r="AL419" s="273" t="s">
        <v>4060</v>
      </c>
      <c r="AM419" s="273" t="s">
        <v>1529</v>
      </c>
      <c r="AN419" s="273" t="s">
        <v>42</v>
      </c>
      <c r="AO419" s="273"/>
      <c r="AP419" s="273"/>
      <c r="AQ419" s="273"/>
      <c r="AR419" s="273"/>
      <c r="AS419" s="273" t="s">
        <v>1806</v>
      </c>
      <c r="AT419" s="274">
        <v>500000</v>
      </c>
      <c r="AU419" s="274">
        <v>2</v>
      </c>
      <c r="AV419" s="273" t="s">
        <v>3991</v>
      </c>
      <c r="AW419" s="273"/>
      <c r="AX419" s="274">
        <v>3.1</v>
      </c>
      <c r="AY419" s="273"/>
      <c r="AZ419" s="273" t="s">
        <v>2669</v>
      </c>
      <c r="BA419" s="273" t="s">
        <v>1807</v>
      </c>
      <c r="BB419" s="273"/>
      <c r="BC419" s="273" t="s">
        <v>3991</v>
      </c>
      <c r="BD419" s="273"/>
      <c r="BE419" s="273" t="s">
        <v>3991</v>
      </c>
      <c r="BF419" s="273"/>
      <c r="BG419" s="273"/>
      <c r="BH419" s="273" t="s">
        <v>458</v>
      </c>
      <c r="BI419" s="273" t="s">
        <v>800</v>
      </c>
      <c r="BJ419" s="273" t="s">
        <v>800</v>
      </c>
      <c r="BK419" s="273" t="s">
        <v>801</v>
      </c>
      <c r="BL419" s="273" t="s">
        <v>802</v>
      </c>
      <c r="BM419" s="273" t="s">
        <v>1962</v>
      </c>
      <c r="BN419" s="273"/>
      <c r="BO419" s="273" t="s">
        <v>1865</v>
      </c>
      <c r="BP419" s="273"/>
      <c r="BQ419" s="273"/>
    </row>
    <row r="420" spans="1:69" ht="18" customHeight="1">
      <c r="A420" s="273" t="s">
        <v>1797</v>
      </c>
      <c r="B420" s="273" t="s">
        <v>4061</v>
      </c>
      <c r="C420" s="273" t="s">
        <v>4062</v>
      </c>
      <c r="D420" s="273" t="s">
        <v>4063</v>
      </c>
      <c r="E420" s="273" t="s">
        <v>4064</v>
      </c>
      <c r="F420" s="273" t="s">
        <v>1801</v>
      </c>
      <c r="G420" s="273" t="s">
        <v>1506</v>
      </c>
      <c r="H420" s="273" t="s">
        <v>786</v>
      </c>
      <c r="I420" s="274">
        <v>2</v>
      </c>
      <c r="J420" s="273" t="s">
        <v>599</v>
      </c>
      <c r="K420" s="273" t="s">
        <v>3207</v>
      </c>
      <c r="L420" s="274">
        <v>3.25</v>
      </c>
      <c r="M420" s="273" t="s">
        <v>2711</v>
      </c>
      <c r="N420" s="273" t="s">
        <v>788</v>
      </c>
      <c r="O420" s="273"/>
      <c r="P420" s="273"/>
      <c r="Q420" s="273"/>
      <c r="R420" s="273" t="s">
        <v>789</v>
      </c>
      <c r="S420" s="273" t="s">
        <v>1487</v>
      </c>
      <c r="T420" s="273"/>
      <c r="U420" s="273" t="s">
        <v>791</v>
      </c>
      <c r="V420" s="274">
        <v>100</v>
      </c>
      <c r="W420" s="273"/>
      <c r="X420" s="273" t="s">
        <v>1463</v>
      </c>
      <c r="Y420" s="273" t="s">
        <v>1464</v>
      </c>
      <c r="Z420" s="273"/>
      <c r="AA420" s="273"/>
      <c r="AB420" s="273"/>
      <c r="AC420" s="273"/>
      <c r="AD420" s="273"/>
      <c r="AE420" s="273"/>
      <c r="AF420" s="273" t="s">
        <v>794</v>
      </c>
      <c r="AG420" s="273" t="s">
        <v>795</v>
      </c>
      <c r="AH420" s="273" t="s">
        <v>786</v>
      </c>
      <c r="AI420" s="273"/>
      <c r="AJ420" s="273"/>
      <c r="AK420" s="273" t="s">
        <v>796</v>
      </c>
      <c r="AL420" s="273" t="s">
        <v>2712</v>
      </c>
      <c r="AM420" s="273" t="s">
        <v>1529</v>
      </c>
      <c r="AN420" s="273" t="s">
        <v>42</v>
      </c>
      <c r="AO420" s="273"/>
      <c r="AP420" s="273"/>
      <c r="AQ420" s="273"/>
      <c r="AR420" s="273"/>
      <c r="AS420" s="273" t="s">
        <v>1806</v>
      </c>
      <c r="AT420" s="274">
        <v>500000</v>
      </c>
      <c r="AU420" s="274">
        <v>2</v>
      </c>
      <c r="AV420" s="273" t="s">
        <v>4023</v>
      </c>
      <c r="AW420" s="273"/>
      <c r="AX420" s="274">
        <v>3.25</v>
      </c>
      <c r="AY420" s="273"/>
      <c r="AZ420" s="273" t="s">
        <v>2706</v>
      </c>
      <c r="BA420" s="273" t="s">
        <v>1807</v>
      </c>
      <c r="BB420" s="273"/>
      <c r="BC420" s="273" t="s">
        <v>4023</v>
      </c>
      <c r="BD420" s="273"/>
      <c r="BE420" s="273" t="s">
        <v>4023</v>
      </c>
      <c r="BF420" s="273"/>
      <c r="BG420" s="273"/>
      <c r="BH420" s="273" t="s">
        <v>458</v>
      </c>
      <c r="BI420" s="273" t="s">
        <v>800</v>
      </c>
      <c r="BJ420" s="273" t="s">
        <v>800</v>
      </c>
      <c r="BK420" s="273" t="s">
        <v>801</v>
      </c>
      <c r="BL420" s="273" t="s">
        <v>802</v>
      </c>
      <c r="BM420" s="273" t="s">
        <v>1962</v>
      </c>
      <c r="BN420" s="273"/>
      <c r="BO420" s="273" t="s">
        <v>1865</v>
      </c>
      <c r="BP420" s="273"/>
      <c r="BQ420" s="273"/>
    </row>
    <row r="421" spans="1:69" ht="18" customHeight="1">
      <c r="A421" s="273" t="s">
        <v>1797</v>
      </c>
      <c r="B421" s="273" t="s">
        <v>4065</v>
      </c>
      <c r="C421" s="273" t="s">
        <v>4066</v>
      </c>
      <c r="D421" s="273" t="s">
        <v>4063</v>
      </c>
      <c r="E421" s="273" t="s">
        <v>4067</v>
      </c>
      <c r="F421" s="273" t="s">
        <v>1801</v>
      </c>
      <c r="G421" s="273" t="s">
        <v>1506</v>
      </c>
      <c r="H421" s="273" t="s">
        <v>786</v>
      </c>
      <c r="I421" s="274">
        <v>3</v>
      </c>
      <c r="J421" s="273" t="s">
        <v>599</v>
      </c>
      <c r="K421" s="273" t="s">
        <v>3207</v>
      </c>
      <c r="L421" s="274">
        <v>3.33</v>
      </c>
      <c r="M421" s="273" t="s">
        <v>2711</v>
      </c>
      <c r="N421" s="273" t="s">
        <v>788</v>
      </c>
      <c r="O421" s="273"/>
      <c r="P421" s="273"/>
      <c r="Q421" s="273"/>
      <c r="R421" s="273" t="s">
        <v>789</v>
      </c>
      <c r="S421" s="273" t="s">
        <v>1487</v>
      </c>
      <c r="T421" s="273"/>
      <c r="U421" s="273" t="s">
        <v>791</v>
      </c>
      <c r="V421" s="274">
        <v>100</v>
      </c>
      <c r="W421" s="273"/>
      <c r="X421" s="273" t="s">
        <v>1463</v>
      </c>
      <c r="Y421" s="273" t="s">
        <v>1464</v>
      </c>
      <c r="Z421" s="273"/>
      <c r="AA421" s="273"/>
      <c r="AB421" s="273"/>
      <c r="AC421" s="273"/>
      <c r="AD421" s="273"/>
      <c r="AE421" s="273"/>
      <c r="AF421" s="273" t="s">
        <v>794</v>
      </c>
      <c r="AG421" s="273" t="s">
        <v>795</v>
      </c>
      <c r="AH421" s="273" t="s">
        <v>786</v>
      </c>
      <c r="AI421" s="273"/>
      <c r="AJ421" s="273"/>
      <c r="AK421" s="273" t="s">
        <v>796</v>
      </c>
      <c r="AL421" s="273" t="s">
        <v>2712</v>
      </c>
      <c r="AM421" s="273" t="s">
        <v>1529</v>
      </c>
      <c r="AN421" s="273" t="s">
        <v>42</v>
      </c>
      <c r="AO421" s="273"/>
      <c r="AP421" s="273"/>
      <c r="AQ421" s="273"/>
      <c r="AR421" s="273"/>
      <c r="AS421" s="273" t="s">
        <v>1806</v>
      </c>
      <c r="AT421" s="274">
        <v>1000000</v>
      </c>
      <c r="AU421" s="274">
        <v>3</v>
      </c>
      <c r="AV421" s="273" t="s">
        <v>4023</v>
      </c>
      <c r="AW421" s="273"/>
      <c r="AX421" s="274">
        <v>3.33</v>
      </c>
      <c r="AY421" s="273"/>
      <c r="AZ421" s="273" t="s">
        <v>2706</v>
      </c>
      <c r="BA421" s="273" t="s">
        <v>1807</v>
      </c>
      <c r="BB421" s="273"/>
      <c r="BC421" s="273" t="s">
        <v>4023</v>
      </c>
      <c r="BD421" s="273"/>
      <c r="BE421" s="273" t="s">
        <v>4023</v>
      </c>
      <c r="BF421" s="273"/>
      <c r="BG421" s="273"/>
      <c r="BH421" s="273" t="s">
        <v>458</v>
      </c>
      <c r="BI421" s="273" t="s">
        <v>800</v>
      </c>
      <c r="BJ421" s="273" t="s">
        <v>800</v>
      </c>
      <c r="BK421" s="273" t="s">
        <v>801</v>
      </c>
      <c r="BL421" s="273" t="s">
        <v>802</v>
      </c>
      <c r="BM421" s="273" t="s">
        <v>1962</v>
      </c>
      <c r="BN421" s="273"/>
      <c r="BO421" s="273" t="s">
        <v>1865</v>
      </c>
      <c r="BP421" s="273"/>
      <c r="BQ421" s="273"/>
    </row>
    <row r="422" spans="1:69" ht="18" customHeight="1">
      <c r="A422" s="273" t="s">
        <v>1797</v>
      </c>
      <c r="B422" s="273" t="s">
        <v>4068</v>
      </c>
      <c r="C422" s="273" t="s">
        <v>4069</v>
      </c>
      <c r="D422" s="273" t="s">
        <v>4070</v>
      </c>
      <c r="E422" s="273" t="s">
        <v>4071</v>
      </c>
      <c r="F422" s="273" t="s">
        <v>1801</v>
      </c>
      <c r="G422" s="273" t="s">
        <v>1506</v>
      </c>
      <c r="H422" s="273" t="s">
        <v>786</v>
      </c>
      <c r="I422" s="274">
        <v>2</v>
      </c>
      <c r="J422" s="273" t="s">
        <v>599</v>
      </c>
      <c r="K422" s="273" t="s">
        <v>3207</v>
      </c>
      <c r="L422" s="274">
        <v>3.23</v>
      </c>
      <c r="M422" s="273" t="s">
        <v>2795</v>
      </c>
      <c r="N422" s="273" t="s">
        <v>788</v>
      </c>
      <c r="O422" s="273"/>
      <c r="P422" s="273"/>
      <c r="Q422" s="273"/>
      <c r="R422" s="273" t="s">
        <v>789</v>
      </c>
      <c r="S422" s="273" t="s">
        <v>1487</v>
      </c>
      <c r="T422" s="273"/>
      <c r="U422" s="273" t="s">
        <v>791</v>
      </c>
      <c r="V422" s="274">
        <v>100</v>
      </c>
      <c r="W422" s="273"/>
      <c r="X422" s="273" t="s">
        <v>1463</v>
      </c>
      <c r="Y422" s="273" t="s">
        <v>1464</v>
      </c>
      <c r="Z422" s="273"/>
      <c r="AA422" s="273"/>
      <c r="AB422" s="273"/>
      <c r="AC422" s="273"/>
      <c r="AD422" s="273"/>
      <c r="AE422" s="273"/>
      <c r="AF422" s="273" t="s">
        <v>794</v>
      </c>
      <c r="AG422" s="273" t="s">
        <v>795</v>
      </c>
      <c r="AH422" s="273" t="s">
        <v>786</v>
      </c>
      <c r="AI422" s="273"/>
      <c r="AJ422" s="273"/>
      <c r="AK422" s="273" t="s">
        <v>796</v>
      </c>
      <c r="AL422" s="273" t="s">
        <v>2796</v>
      </c>
      <c r="AM422" s="273" t="s">
        <v>1529</v>
      </c>
      <c r="AN422" s="273" t="s">
        <v>42</v>
      </c>
      <c r="AO422" s="273"/>
      <c r="AP422" s="273"/>
      <c r="AQ422" s="273"/>
      <c r="AR422" s="273"/>
      <c r="AS422" s="273" t="s">
        <v>1806</v>
      </c>
      <c r="AT422" s="274">
        <v>1000000</v>
      </c>
      <c r="AU422" s="274">
        <v>2</v>
      </c>
      <c r="AV422" s="273" t="s">
        <v>3999</v>
      </c>
      <c r="AW422" s="273"/>
      <c r="AX422" s="274">
        <v>3.23</v>
      </c>
      <c r="AY422" s="273"/>
      <c r="AZ422" s="273" t="s">
        <v>2694</v>
      </c>
      <c r="BA422" s="273" t="s">
        <v>1807</v>
      </c>
      <c r="BB422" s="273"/>
      <c r="BC422" s="273" t="s">
        <v>3999</v>
      </c>
      <c r="BD422" s="273"/>
      <c r="BE422" s="273" t="s">
        <v>3999</v>
      </c>
      <c r="BF422" s="273"/>
      <c r="BG422" s="273"/>
      <c r="BH422" s="273" t="s">
        <v>458</v>
      </c>
      <c r="BI422" s="273" t="s">
        <v>800</v>
      </c>
      <c r="BJ422" s="273" t="s">
        <v>800</v>
      </c>
      <c r="BK422" s="273" t="s">
        <v>801</v>
      </c>
      <c r="BL422" s="273" t="s">
        <v>802</v>
      </c>
      <c r="BM422" s="273" t="s">
        <v>1962</v>
      </c>
      <c r="BN422" s="273"/>
      <c r="BO422" s="273" t="s">
        <v>1865</v>
      </c>
      <c r="BP422" s="273"/>
      <c r="BQ422" s="273"/>
    </row>
    <row r="423" spans="1:69" ht="18" customHeight="1">
      <c r="A423" s="273" t="s">
        <v>1797</v>
      </c>
      <c r="B423" s="273" t="s">
        <v>4072</v>
      </c>
      <c r="C423" s="273" t="s">
        <v>4073</v>
      </c>
      <c r="D423" s="273" t="s">
        <v>4070</v>
      </c>
      <c r="E423" s="273" t="s">
        <v>4074</v>
      </c>
      <c r="F423" s="273" t="s">
        <v>1801</v>
      </c>
      <c r="G423" s="273" t="s">
        <v>1506</v>
      </c>
      <c r="H423" s="273" t="s">
        <v>786</v>
      </c>
      <c r="I423" s="274">
        <v>3.3</v>
      </c>
      <c r="J423" s="273" t="s">
        <v>599</v>
      </c>
      <c r="K423" s="273" t="s">
        <v>3207</v>
      </c>
      <c r="L423" s="274">
        <v>3.1</v>
      </c>
      <c r="M423" s="273" t="s">
        <v>2795</v>
      </c>
      <c r="N423" s="273" t="s">
        <v>788</v>
      </c>
      <c r="O423" s="273"/>
      <c r="P423" s="273"/>
      <c r="Q423" s="273"/>
      <c r="R423" s="273"/>
      <c r="S423" s="273" t="s">
        <v>1487</v>
      </c>
      <c r="T423" s="273"/>
      <c r="U423" s="273" t="s">
        <v>791</v>
      </c>
      <c r="V423" s="274">
        <v>100</v>
      </c>
      <c r="W423" s="273"/>
      <c r="X423" s="273" t="s">
        <v>1463</v>
      </c>
      <c r="Y423" s="273" t="s">
        <v>1464</v>
      </c>
      <c r="Z423" s="273"/>
      <c r="AA423" s="273"/>
      <c r="AB423" s="273"/>
      <c r="AC423" s="273"/>
      <c r="AD423" s="273"/>
      <c r="AE423" s="273"/>
      <c r="AF423" s="273" t="s">
        <v>794</v>
      </c>
      <c r="AG423" s="273" t="s">
        <v>795</v>
      </c>
      <c r="AH423" s="273" t="s">
        <v>786</v>
      </c>
      <c r="AI423" s="273"/>
      <c r="AJ423" s="273"/>
      <c r="AK423" s="273" t="s">
        <v>796</v>
      </c>
      <c r="AL423" s="273" t="s">
        <v>2796</v>
      </c>
      <c r="AM423" s="273" t="s">
        <v>1529</v>
      </c>
      <c r="AN423" s="273" t="s">
        <v>42</v>
      </c>
      <c r="AO423" s="273"/>
      <c r="AP423" s="273"/>
      <c r="AQ423" s="273"/>
      <c r="AR423" s="273"/>
      <c r="AS423" s="273" t="s">
        <v>1806</v>
      </c>
      <c r="AT423" s="274">
        <v>1000000</v>
      </c>
      <c r="AU423" s="274">
        <v>3.3</v>
      </c>
      <c r="AV423" s="273" t="s">
        <v>3999</v>
      </c>
      <c r="AW423" s="273"/>
      <c r="AX423" s="274">
        <v>3.1</v>
      </c>
      <c r="AY423" s="273"/>
      <c r="AZ423" s="273" t="s">
        <v>2694</v>
      </c>
      <c r="BA423" s="273" t="s">
        <v>1807</v>
      </c>
      <c r="BB423" s="273"/>
      <c r="BC423" s="273" t="s">
        <v>3999</v>
      </c>
      <c r="BD423" s="273"/>
      <c r="BE423" s="273" t="s">
        <v>3999</v>
      </c>
      <c r="BF423" s="273"/>
      <c r="BG423" s="273"/>
      <c r="BH423" s="273" t="s">
        <v>458</v>
      </c>
      <c r="BI423" s="273" t="s">
        <v>800</v>
      </c>
      <c r="BJ423" s="273" t="s">
        <v>800</v>
      </c>
      <c r="BK423" s="273" t="s">
        <v>801</v>
      </c>
      <c r="BL423" s="273" t="s">
        <v>802</v>
      </c>
      <c r="BM423" s="273" t="s">
        <v>1962</v>
      </c>
      <c r="BN423" s="273"/>
      <c r="BO423" s="273" t="s">
        <v>1865</v>
      </c>
      <c r="BP423" s="273"/>
      <c r="BQ423" s="273"/>
    </row>
    <row r="424" spans="1:69" ht="18" customHeight="1">
      <c r="A424" s="273" t="s">
        <v>4075</v>
      </c>
      <c r="B424" s="273" t="s">
        <v>4076</v>
      </c>
      <c r="C424" s="273" t="s">
        <v>4077</v>
      </c>
      <c r="D424" s="273" t="s">
        <v>4078</v>
      </c>
      <c r="E424" s="273" t="s">
        <v>4079</v>
      </c>
      <c r="F424" s="273" t="s">
        <v>1849</v>
      </c>
      <c r="G424" s="273" t="s">
        <v>1850</v>
      </c>
      <c r="H424" s="273" t="s">
        <v>786</v>
      </c>
      <c r="I424" s="274">
        <v>1.5</v>
      </c>
      <c r="J424" s="273" t="s">
        <v>804</v>
      </c>
      <c r="K424" s="273" t="s">
        <v>3207</v>
      </c>
      <c r="L424" s="274">
        <v>1.75</v>
      </c>
      <c r="M424" s="273" t="s">
        <v>2795</v>
      </c>
      <c r="N424" s="273" t="s">
        <v>788</v>
      </c>
      <c r="O424" s="273"/>
      <c r="P424" s="273"/>
      <c r="Q424" s="273"/>
      <c r="R424" s="273"/>
      <c r="S424" s="273" t="s">
        <v>790</v>
      </c>
      <c r="T424" s="273" t="s">
        <v>458</v>
      </c>
      <c r="U424" s="273" t="s">
        <v>791</v>
      </c>
      <c r="V424" s="274">
        <v>100</v>
      </c>
      <c r="W424" s="273"/>
      <c r="X424" s="273" t="s">
        <v>1463</v>
      </c>
      <c r="Y424" s="273" t="s">
        <v>1464</v>
      </c>
      <c r="Z424" s="273"/>
      <c r="AA424" s="273"/>
      <c r="AB424" s="273"/>
      <c r="AC424" s="273"/>
      <c r="AD424" s="273"/>
      <c r="AE424" s="273" t="s">
        <v>3842</v>
      </c>
      <c r="AF424" s="273" t="s">
        <v>794</v>
      </c>
      <c r="AG424" s="273" t="s">
        <v>1986</v>
      </c>
      <c r="AH424" s="273" t="s">
        <v>786</v>
      </c>
      <c r="AI424" s="273"/>
      <c r="AJ424" s="273"/>
      <c r="AK424" s="273" t="s">
        <v>1987</v>
      </c>
      <c r="AL424" s="273" t="s">
        <v>2796</v>
      </c>
      <c r="AM424" s="273" t="s">
        <v>1529</v>
      </c>
      <c r="AN424" s="273" t="s">
        <v>42</v>
      </c>
      <c r="AO424" s="273"/>
      <c r="AP424" s="273"/>
      <c r="AQ424" s="273"/>
      <c r="AR424" s="273"/>
      <c r="AS424" s="273" t="s">
        <v>4080</v>
      </c>
      <c r="AT424" s="274">
        <v>500000</v>
      </c>
      <c r="AU424" s="274">
        <v>1.5</v>
      </c>
      <c r="AV424" s="273" t="s">
        <v>3999</v>
      </c>
      <c r="AW424" s="273"/>
      <c r="AX424" s="274">
        <v>1.75</v>
      </c>
      <c r="AY424" s="273" t="s">
        <v>458</v>
      </c>
      <c r="AZ424" s="273" t="s">
        <v>3479</v>
      </c>
      <c r="BA424" s="273" t="s">
        <v>4081</v>
      </c>
      <c r="BB424" s="273" t="s">
        <v>4075</v>
      </c>
      <c r="BC424" s="273" t="s">
        <v>3999</v>
      </c>
      <c r="BD424" s="273"/>
      <c r="BE424" s="273" t="s">
        <v>3999</v>
      </c>
      <c r="BF424" s="273" t="s">
        <v>458</v>
      </c>
      <c r="BG424" s="273" t="s">
        <v>458</v>
      </c>
      <c r="BH424" s="273" t="s">
        <v>3842</v>
      </c>
      <c r="BI424" s="273" t="s">
        <v>800</v>
      </c>
      <c r="BJ424" s="273" t="s">
        <v>800</v>
      </c>
      <c r="BK424" s="273" t="s">
        <v>801</v>
      </c>
      <c r="BL424" s="273" t="s">
        <v>802</v>
      </c>
      <c r="BM424" s="273" t="s">
        <v>803</v>
      </c>
      <c r="BN424" s="273"/>
      <c r="BO424" s="273" t="s">
        <v>809</v>
      </c>
      <c r="BP424" s="273" t="s">
        <v>458</v>
      </c>
      <c r="BQ424" s="273"/>
    </row>
    <row r="425" spans="1:69" ht="18" customHeight="1">
      <c r="A425" s="273" t="s">
        <v>1797</v>
      </c>
      <c r="B425" s="273" t="s">
        <v>4082</v>
      </c>
      <c r="C425" s="273" t="s">
        <v>4083</v>
      </c>
      <c r="D425" s="273" t="s">
        <v>4084</v>
      </c>
      <c r="E425" s="273" t="s">
        <v>4085</v>
      </c>
      <c r="F425" s="273" t="s">
        <v>1801</v>
      </c>
      <c r="G425" s="273" t="s">
        <v>1506</v>
      </c>
      <c r="H425" s="273" t="s">
        <v>786</v>
      </c>
      <c r="I425" s="274">
        <v>10</v>
      </c>
      <c r="J425" s="273" t="s">
        <v>804</v>
      </c>
      <c r="K425" s="273" t="s">
        <v>3207</v>
      </c>
      <c r="L425" s="273"/>
      <c r="M425" s="273" t="s">
        <v>2648</v>
      </c>
      <c r="N425" s="273" t="s">
        <v>788</v>
      </c>
      <c r="O425" s="273"/>
      <c r="P425" s="273"/>
      <c r="Q425" s="273"/>
      <c r="R425" s="273"/>
      <c r="S425" s="273" t="s">
        <v>1487</v>
      </c>
      <c r="T425" s="273"/>
      <c r="U425" s="273" t="s">
        <v>791</v>
      </c>
      <c r="V425" s="274">
        <v>100</v>
      </c>
      <c r="W425" s="273"/>
      <c r="X425" s="273" t="s">
        <v>1463</v>
      </c>
      <c r="Y425" s="273" t="s">
        <v>1464</v>
      </c>
      <c r="Z425" s="273"/>
      <c r="AA425" s="273"/>
      <c r="AB425" s="273"/>
      <c r="AC425" s="273"/>
      <c r="AD425" s="273"/>
      <c r="AE425" s="273"/>
      <c r="AF425" s="273" t="s">
        <v>794</v>
      </c>
      <c r="AG425" s="273" t="s">
        <v>795</v>
      </c>
      <c r="AH425" s="273" t="s">
        <v>786</v>
      </c>
      <c r="AI425" s="273"/>
      <c r="AJ425" s="273"/>
      <c r="AK425" s="273" t="s">
        <v>796</v>
      </c>
      <c r="AL425" s="273" t="s">
        <v>2649</v>
      </c>
      <c r="AM425" s="273" t="s">
        <v>1529</v>
      </c>
      <c r="AN425" s="273" t="s">
        <v>42</v>
      </c>
      <c r="AO425" s="273"/>
      <c r="AP425" s="273"/>
      <c r="AQ425" s="273"/>
      <c r="AR425" s="273"/>
      <c r="AS425" s="273" t="s">
        <v>1806</v>
      </c>
      <c r="AT425" s="274">
        <v>1000000</v>
      </c>
      <c r="AU425" s="274">
        <v>10</v>
      </c>
      <c r="AV425" s="273" t="s">
        <v>4018</v>
      </c>
      <c r="AW425" s="273"/>
      <c r="AX425" s="274">
        <v>4.7466999999999997</v>
      </c>
      <c r="AY425" s="273" t="s">
        <v>4086</v>
      </c>
      <c r="AZ425" s="273" t="s">
        <v>3678</v>
      </c>
      <c r="BA425" s="273" t="s">
        <v>1807</v>
      </c>
      <c r="BB425" s="273"/>
      <c r="BC425" s="273" t="s">
        <v>4018</v>
      </c>
      <c r="BD425" s="273"/>
      <c r="BE425" s="273" t="s">
        <v>4018</v>
      </c>
      <c r="BF425" s="273"/>
      <c r="BG425" s="273"/>
      <c r="BH425" s="273" t="s">
        <v>458</v>
      </c>
      <c r="BI425" s="273" t="s">
        <v>800</v>
      </c>
      <c r="BJ425" s="273" t="s">
        <v>800</v>
      </c>
      <c r="BK425" s="273" t="s">
        <v>1516</v>
      </c>
      <c r="BL425" s="273" t="s">
        <v>802</v>
      </c>
      <c r="BM425" s="273" t="s">
        <v>1962</v>
      </c>
      <c r="BN425" s="273"/>
      <c r="BO425" s="273" t="s">
        <v>1517</v>
      </c>
      <c r="BP425" s="273"/>
      <c r="BQ425" s="273"/>
    </row>
    <row r="426" spans="1:69" ht="18" customHeight="1">
      <c r="A426" s="273" t="s">
        <v>1797</v>
      </c>
      <c r="B426" s="273" t="s">
        <v>4087</v>
      </c>
      <c r="C426" s="273" t="s">
        <v>4088</v>
      </c>
      <c r="D426" s="273" t="s">
        <v>4089</v>
      </c>
      <c r="E426" s="273" t="s">
        <v>4090</v>
      </c>
      <c r="F426" s="273" t="s">
        <v>1801</v>
      </c>
      <c r="G426" s="273" t="s">
        <v>1506</v>
      </c>
      <c r="H426" s="273" t="s">
        <v>786</v>
      </c>
      <c r="I426" s="274">
        <v>3</v>
      </c>
      <c r="J426" s="273" t="s">
        <v>599</v>
      </c>
      <c r="K426" s="273" t="s">
        <v>3207</v>
      </c>
      <c r="L426" s="274">
        <v>3</v>
      </c>
      <c r="M426" s="273" t="s">
        <v>1899</v>
      </c>
      <c r="N426" s="273" t="s">
        <v>788</v>
      </c>
      <c r="O426" s="273"/>
      <c r="P426" s="273"/>
      <c r="Q426" s="273"/>
      <c r="R426" s="273" t="s">
        <v>789</v>
      </c>
      <c r="S426" s="273" t="s">
        <v>1487</v>
      </c>
      <c r="T426" s="273"/>
      <c r="U426" s="273" t="s">
        <v>791</v>
      </c>
      <c r="V426" s="273"/>
      <c r="W426" s="273"/>
      <c r="X426" s="273" t="s">
        <v>1463</v>
      </c>
      <c r="Y426" s="273" t="s">
        <v>1464</v>
      </c>
      <c r="Z426" s="273"/>
      <c r="AA426" s="273"/>
      <c r="AB426" s="273"/>
      <c r="AC426" s="273"/>
      <c r="AD426" s="273"/>
      <c r="AE426" s="273"/>
      <c r="AF426" s="273" t="s">
        <v>794</v>
      </c>
      <c r="AG426" s="273" t="s">
        <v>795</v>
      </c>
      <c r="AH426" s="273" t="s">
        <v>786</v>
      </c>
      <c r="AI426" s="273"/>
      <c r="AJ426" s="273"/>
      <c r="AK426" s="273" t="s">
        <v>796</v>
      </c>
      <c r="AL426" s="273" t="s">
        <v>1900</v>
      </c>
      <c r="AM426" s="273" t="s">
        <v>1529</v>
      </c>
      <c r="AN426" s="273" t="s">
        <v>42</v>
      </c>
      <c r="AO426" s="273"/>
      <c r="AP426" s="273"/>
      <c r="AQ426" s="273"/>
      <c r="AR426" s="273"/>
      <c r="AS426" s="273" t="s">
        <v>1806</v>
      </c>
      <c r="AT426" s="274">
        <v>1000000</v>
      </c>
      <c r="AU426" s="274">
        <v>3</v>
      </c>
      <c r="AV426" s="273" t="s">
        <v>4051</v>
      </c>
      <c r="AW426" s="273"/>
      <c r="AX426" s="274">
        <v>3</v>
      </c>
      <c r="AY426" s="273"/>
      <c r="AZ426" s="273" t="s">
        <v>2738</v>
      </c>
      <c r="BA426" s="273" t="s">
        <v>1807</v>
      </c>
      <c r="BB426" s="273"/>
      <c r="BC426" s="273" t="s">
        <v>4051</v>
      </c>
      <c r="BD426" s="273"/>
      <c r="BE426" s="273" t="s">
        <v>4051</v>
      </c>
      <c r="BF426" s="273"/>
      <c r="BG426" s="273"/>
      <c r="BH426" s="273" t="s">
        <v>458</v>
      </c>
      <c r="BI426" s="273" t="s">
        <v>800</v>
      </c>
      <c r="BJ426" s="273" t="s">
        <v>800</v>
      </c>
      <c r="BK426" s="273" t="s">
        <v>801</v>
      </c>
      <c r="BL426" s="273" t="s">
        <v>802</v>
      </c>
      <c r="BM426" s="273" t="s">
        <v>1962</v>
      </c>
      <c r="BN426" s="273"/>
      <c r="BO426" s="273" t="s">
        <v>1865</v>
      </c>
      <c r="BP426" s="273"/>
      <c r="BQ426" s="273"/>
    </row>
    <row r="427" spans="1:69" ht="18" customHeight="1">
      <c r="A427" s="273" t="s">
        <v>1797</v>
      </c>
      <c r="B427" s="273" t="s">
        <v>4082</v>
      </c>
      <c r="C427" s="273" t="s">
        <v>4091</v>
      </c>
      <c r="D427" s="273" t="s">
        <v>4092</v>
      </c>
      <c r="E427" s="273" t="s">
        <v>4085</v>
      </c>
      <c r="F427" s="273" t="s">
        <v>1801</v>
      </c>
      <c r="G427" s="273" t="s">
        <v>1506</v>
      </c>
      <c r="H427" s="273" t="s">
        <v>786</v>
      </c>
      <c r="I427" s="274">
        <v>2.5</v>
      </c>
      <c r="J427" s="273" t="s">
        <v>804</v>
      </c>
      <c r="K427" s="273" t="s">
        <v>3207</v>
      </c>
      <c r="L427" s="273"/>
      <c r="M427" s="273" t="s">
        <v>2648</v>
      </c>
      <c r="N427" s="273" t="s">
        <v>788</v>
      </c>
      <c r="O427" s="273"/>
      <c r="P427" s="273"/>
      <c r="Q427" s="273"/>
      <c r="R427" s="273"/>
      <c r="S427" s="273" t="s">
        <v>1487</v>
      </c>
      <c r="T427" s="273"/>
      <c r="U427" s="273" t="s">
        <v>791</v>
      </c>
      <c r="V427" s="274">
        <v>100</v>
      </c>
      <c r="W427" s="273"/>
      <c r="X427" s="273" t="s">
        <v>1463</v>
      </c>
      <c r="Y427" s="273" t="s">
        <v>1464</v>
      </c>
      <c r="Z427" s="273"/>
      <c r="AA427" s="273"/>
      <c r="AB427" s="273"/>
      <c r="AC427" s="273"/>
      <c r="AD427" s="273"/>
      <c r="AE427" s="273"/>
      <c r="AF427" s="273" t="s">
        <v>794</v>
      </c>
      <c r="AG427" s="273" t="s">
        <v>795</v>
      </c>
      <c r="AH427" s="273" t="s">
        <v>786</v>
      </c>
      <c r="AI427" s="273"/>
      <c r="AJ427" s="273"/>
      <c r="AK427" s="273" t="s">
        <v>796</v>
      </c>
      <c r="AL427" s="273" t="s">
        <v>2649</v>
      </c>
      <c r="AM427" s="273" t="s">
        <v>1529</v>
      </c>
      <c r="AN427" s="273" t="s">
        <v>42</v>
      </c>
      <c r="AO427" s="273"/>
      <c r="AP427" s="273"/>
      <c r="AQ427" s="273"/>
      <c r="AR427" s="273"/>
      <c r="AS427" s="273" t="s">
        <v>1806</v>
      </c>
      <c r="AT427" s="274">
        <v>1000000</v>
      </c>
      <c r="AU427" s="274">
        <v>2.5</v>
      </c>
      <c r="AV427" s="273" t="s">
        <v>4018</v>
      </c>
      <c r="AW427" s="273"/>
      <c r="AX427" s="274">
        <v>4.7466999999999997</v>
      </c>
      <c r="AY427" s="273" t="s">
        <v>4086</v>
      </c>
      <c r="AZ427" s="273" t="s">
        <v>3678</v>
      </c>
      <c r="BA427" s="273" t="s">
        <v>1807</v>
      </c>
      <c r="BB427" s="273"/>
      <c r="BC427" s="273" t="s">
        <v>4018</v>
      </c>
      <c r="BD427" s="273"/>
      <c r="BE427" s="273" t="s">
        <v>4018</v>
      </c>
      <c r="BF427" s="273"/>
      <c r="BG427" s="273"/>
      <c r="BH427" s="273" t="s">
        <v>458</v>
      </c>
      <c r="BI427" s="273" t="s">
        <v>800</v>
      </c>
      <c r="BJ427" s="273" t="s">
        <v>800</v>
      </c>
      <c r="BK427" s="273" t="s">
        <v>1516</v>
      </c>
      <c r="BL427" s="273" t="s">
        <v>802</v>
      </c>
      <c r="BM427" s="273" t="s">
        <v>1962</v>
      </c>
      <c r="BN427" s="273"/>
      <c r="BO427" s="273" t="s">
        <v>1517</v>
      </c>
      <c r="BP427" s="273"/>
      <c r="BQ427" s="273"/>
    </row>
    <row r="428" spans="1:69" ht="18" customHeight="1">
      <c r="A428" s="273" t="s">
        <v>1797</v>
      </c>
      <c r="B428" s="273" t="s">
        <v>4093</v>
      </c>
      <c r="C428" s="273" t="s">
        <v>4094</v>
      </c>
      <c r="D428" s="273" t="s">
        <v>4092</v>
      </c>
      <c r="E428" s="273" t="s">
        <v>4095</v>
      </c>
      <c r="F428" s="273" t="s">
        <v>1801</v>
      </c>
      <c r="G428" s="273" t="s">
        <v>1506</v>
      </c>
      <c r="H428" s="273" t="s">
        <v>786</v>
      </c>
      <c r="I428" s="274">
        <v>6</v>
      </c>
      <c r="J428" s="273" t="s">
        <v>599</v>
      </c>
      <c r="K428" s="273" t="s">
        <v>3207</v>
      </c>
      <c r="L428" s="274">
        <v>3.09</v>
      </c>
      <c r="M428" s="273" t="s">
        <v>2824</v>
      </c>
      <c r="N428" s="273" t="s">
        <v>788</v>
      </c>
      <c r="O428" s="273"/>
      <c r="P428" s="273"/>
      <c r="Q428" s="273"/>
      <c r="R428" s="273" t="s">
        <v>789</v>
      </c>
      <c r="S428" s="273" t="s">
        <v>1487</v>
      </c>
      <c r="T428" s="273"/>
      <c r="U428" s="273" t="s">
        <v>791</v>
      </c>
      <c r="V428" s="274">
        <v>100</v>
      </c>
      <c r="W428" s="273"/>
      <c r="X428" s="273" t="s">
        <v>1463</v>
      </c>
      <c r="Y428" s="273" t="s">
        <v>1464</v>
      </c>
      <c r="Z428" s="273"/>
      <c r="AA428" s="273"/>
      <c r="AB428" s="273"/>
      <c r="AC428" s="273"/>
      <c r="AD428" s="273"/>
      <c r="AE428" s="273"/>
      <c r="AF428" s="273" t="s">
        <v>794</v>
      </c>
      <c r="AG428" s="273" t="s">
        <v>795</v>
      </c>
      <c r="AH428" s="273" t="s">
        <v>786</v>
      </c>
      <c r="AI428" s="273"/>
      <c r="AJ428" s="273"/>
      <c r="AK428" s="273" t="s">
        <v>796</v>
      </c>
      <c r="AL428" s="273" t="s">
        <v>2825</v>
      </c>
      <c r="AM428" s="273" t="s">
        <v>1529</v>
      </c>
      <c r="AN428" s="273" t="s">
        <v>42</v>
      </c>
      <c r="AO428" s="273"/>
      <c r="AP428" s="273"/>
      <c r="AQ428" s="273"/>
      <c r="AR428" s="273"/>
      <c r="AS428" s="273" t="s">
        <v>1806</v>
      </c>
      <c r="AT428" s="274">
        <v>1000000</v>
      </c>
      <c r="AU428" s="274">
        <v>6</v>
      </c>
      <c r="AV428" s="273" t="s">
        <v>4057</v>
      </c>
      <c r="AW428" s="273"/>
      <c r="AX428" s="274">
        <v>3.09</v>
      </c>
      <c r="AY428" s="273"/>
      <c r="AZ428" s="273" t="s">
        <v>2766</v>
      </c>
      <c r="BA428" s="273" t="s">
        <v>1807</v>
      </c>
      <c r="BB428" s="273"/>
      <c r="BC428" s="273" t="s">
        <v>4057</v>
      </c>
      <c r="BD428" s="273"/>
      <c r="BE428" s="273" t="s">
        <v>4057</v>
      </c>
      <c r="BF428" s="273"/>
      <c r="BG428" s="273"/>
      <c r="BH428" s="273" t="s">
        <v>458</v>
      </c>
      <c r="BI428" s="273" t="s">
        <v>800</v>
      </c>
      <c r="BJ428" s="273" t="s">
        <v>800</v>
      </c>
      <c r="BK428" s="273" t="s">
        <v>801</v>
      </c>
      <c r="BL428" s="273" t="s">
        <v>802</v>
      </c>
      <c r="BM428" s="273" t="s">
        <v>1962</v>
      </c>
      <c r="BN428" s="273"/>
      <c r="BO428" s="273" t="s">
        <v>1865</v>
      </c>
      <c r="BP428" s="273"/>
      <c r="BQ428" s="273"/>
    </row>
    <row r="429" spans="1:69" ht="18" customHeight="1">
      <c r="A429" s="273" t="s">
        <v>1797</v>
      </c>
      <c r="B429" s="273" t="s">
        <v>4096</v>
      </c>
      <c r="C429" s="273" t="s">
        <v>4097</v>
      </c>
      <c r="D429" s="273" t="s">
        <v>4098</v>
      </c>
      <c r="E429" s="273" t="s">
        <v>4099</v>
      </c>
      <c r="F429" s="273" t="s">
        <v>1801</v>
      </c>
      <c r="G429" s="273" t="s">
        <v>1506</v>
      </c>
      <c r="H429" s="273" t="s">
        <v>786</v>
      </c>
      <c r="I429" s="274">
        <v>10</v>
      </c>
      <c r="J429" s="273" t="s">
        <v>804</v>
      </c>
      <c r="K429" s="273" t="s">
        <v>3744</v>
      </c>
      <c r="L429" s="274">
        <v>1.43</v>
      </c>
      <c r="M429" s="273" t="s">
        <v>2871</v>
      </c>
      <c r="N429" s="273" t="s">
        <v>788</v>
      </c>
      <c r="O429" s="273"/>
      <c r="P429" s="273"/>
      <c r="Q429" s="273"/>
      <c r="R429" s="273"/>
      <c r="S429" s="273" t="s">
        <v>1487</v>
      </c>
      <c r="T429" s="273"/>
      <c r="U429" s="273" t="s">
        <v>791</v>
      </c>
      <c r="V429" s="274">
        <v>100</v>
      </c>
      <c r="W429" s="273"/>
      <c r="X429" s="273" t="s">
        <v>1463</v>
      </c>
      <c r="Y429" s="273" t="s">
        <v>1464</v>
      </c>
      <c r="Z429" s="273"/>
      <c r="AA429" s="273"/>
      <c r="AB429" s="273"/>
      <c r="AC429" s="273"/>
      <c r="AD429" s="273"/>
      <c r="AE429" s="273"/>
      <c r="AF429" s="273" t="s">
        <v>794</v>
      </c>
      <c r="AG429" s="273" t="s">
        <v>795</v>
      </c>
      <c r="AH429" s="273" t="s">
        <v>786</v>
      </c>
      <c r="AI429" s="273"/>
      <c r="AJ429" s="273"/>
      <c r="AK429" s="273" t="s">
        <v>796</v>
      </c>
      <c r="AL429" s="273" t="s">
        <v>2872</v>
      </c>
      <c r="AM429" s="273" t="s">
        <v>1529</v>
      </c>
      <c r="AN429" s="273" t="s">
        <v>42</v>
      </c>
      <c r="AO429" s="273"/>
      <c r="AP429" s="273"/>
      <c r="AQ429" s="273"/>
      <c r="AR429" s="273"/>
      <c r="AS429" s="273" t="s">
        <v>1806</v>
      </c>
      <c r="AT429" s="274">
        <v>1000000</v>
      </c>
      <c r="AU429" s="274">
        <v>10</v>
      </c>
      <c r="AV429" s="273" t="s">
        <v>4070</v>
      </c>
      <c r="AW429" s="273"/>
      <c r="AX429" s="274">
        <v>1.43</v>
      </c>
      <c r="AY429" s="273"/>
      <c r="AZ429" s="273" t="s">
        <v>2822</v>
      </c>
      <c r="BA429" s="273" t="s">
        <v>1807</v>
      </c>
      <c r="BB429" s="273"/>
      <c r="BC429" s="273" t="s">
        <v>4070</v>
      </c>
      <c r="BD429" s="273"/>
      <c r="BE429" s="273" t="s">
        <v>4070</v>
      </c>
      <c r="BF429" s="273"/>
      <c r="BG429" s="273"/>
      <c r="BH429" s="273" t="s">
        <v>458</v>
      </c>
      <c r="BI429" s="273" t="s">
        <v>800</v>
      </c>
      <c r="BJ429" s="273" t="s">
        <v>800</v>
      </c>
      <c r="BK429" s="273" t="s">
        <v>801</v>
      </c>
      <c r="BL429" s="273" t="s">
        <v>802</v>
      </c>
      <c r="BM429" s="273" t="s">
        <v>1962</v>
      </c>
      <c r="BN429" s="273"/>
      <c r="BO429" s="273" t="s">
        <v>1865</v>
      </c>
      <c r="BP429" s="273"/>
      <c r="BQ429" s="273"/>
    </row>
    <row r="430" spans="1:69" ht="18" customHeight="1">
      <c r="A430" s="273" t="s">
        <v>4100</v>
      </c>
      <c r="B430" s="273" t="s">
        <v>4101</v>
      </c>
      <c r="C430" s="273" t="s">
        <v>4102</v>
      </c>
      <c r="D430" s="273" t="s">
        <v>4098</v>
      </c>
      <c r="E430" s="273" t="s">
        <v>4103</v>
      </c>
      <c r="F430" s="273" t="s">
        <v>1505</v>
      </c>
      <c r="G430" s="273" t="s">
        <v>1506</v>
      </c>
      <c r="H430" s="273" t="s">
        <v>3245</v>
      </c>
      <c r="I430" s="274">
        <v>13</v>
      </c>
      <c r="J430" s="273" t="s">
        <v>598</v>
      </c>
      <c r="K430" s="273" t="s">
        <v>3207</v>
      </c>
      <c r="L430" s="274">
        <v>2.9</v>
      </c>
      <c r="M430" s="273" t="s">
        <v>2871</v>
      </c>
      <c r="N430" s="273" t="s">
        <v>4104</v>
      </c>
      <c r="O430" s="273" t="s">
        <v>4105</v>
      </c>
      <c r="P430" s="273" t="s">
        <v>4106</v>
      </c>
      <c r="Q430" s="274">
        <v>45</v>
      </c>
      <c r="R430" s="273" t="s">
        <v>789</v>
      </c>
      <c r="S430" s="273" t="s">
        <v>1487</v>
      </c>
      <c r="T430" s="273" t="s">
        <v>458</v>
      </c>
      <c r="U430" s="273" t="s">
        <v>791</v>
      </c>
      <c r="V430" s="274">
        <v>100</v>
      </c>
      <c r="W430" s="273"/>
      <c r="X430" s="273" t="s">
        <v>792</v>
      </c>
      <c r="Y430" s="273" t="s">
        <v>4107</v>
      </c>
      <c r="Z430" s="273"/>
      <c r="AA430" s="273"/>
      <c r="AB430" s="273"/>
      <c r="AC430" s="273"/>
      <c r="AD430" s="273"/>
      <c r="AE430" s="273" t="s">
        <v>4108</v>
      </c>
      <c r="AF430" s="273" t="s">
        <v>794</v>
      </c>
      <c r="AG430" s="273" t="s">
        <v>1793</v>
      </c>
      <c r="AH430" s="273" t="s">
        <v>3245</v>
      </c>
      <c r="AI430" s="273" t="s">
        <v>102</v>
      </c>
      <c r="AJ430" s="273"/>
      <c r="AK430" s="273" t="s">
        <v>796</v>
      </c>
      <c r="AL430" s="273" t="s">
        <v>2872</v>
      </c>
      <c r="AM430" s="273" t="s">
        <v>2206</v>
      </c>
      <c r="AN430" s="273" t="s">
        <v>42</v>
      </c>
      <c r="AO430" s="273"/>
      <c r="AP430" s="273"/>
      <c r="AQ430" s="273"/>
      <c r="AR430" s="273"/>
      <c r="AS430" s="273" t="s">
        <v>4109</v>
      </c>
      <c r="AT430" s="274">
        <v>10000</v>
      </c>
      <c r="AU430" s="274">
        <v>13</v>
      </c>
      <c r="AV430" s="273" t="s">
        <v>4084</v>
      </c>
      <c r="AW430" s="273"/>
      <c r="AX430" s="274">
        <v>2.9</v>
      </c>
      <c r="AY430" s="273" t="s">
        <v>458</v>
      </c>
      <c r="AZ430" s="273" t="s">
        <v>3549</v>
      </c>
      <c r="BA430" s="273" t="s">
        <v>4110</v>
      </c>
      <c r="BB430" s="273" t="s">
        <v>458</v>
      </c>
      <c r="BC430" s="273" t="s">
        <v>4084</v>
      </c>
      <c r="BD430" s="273"/>
      <c r="BE430" s="273" t="s">
        <v>4084</v>
      </c>
      <c r="BF430" s="273" t="s">
        <v>458</v>
      </c>
      <c r="BG430" s="273" t="s">
        <v>4108</v>
      </c>
      <c r="BH430" s="273" t="s">
        <v>4111</v>
      </c>
      <c r="BI430" s="273" t="s">
        <v>800</v>
      </c>
      <c r="BJ430" s="273" t="s">
        <v>800</v>
      </c>
      <c r="BK430" s="273" t="s">
        <v>801</v>
      </c>
      <c r="BL430" s="273" t="s">
        <v>802</v>
      </c>
      <c r="BM430" s="273" t="s">
        <v>803</v>
      </c>
      <c r="BN430" s="273"/>
      <c r="BO430" s="273" t="s">
        <v>809</v>
      </c>
      <c r="BP430" s="273" t="s">
        <v>458</v>
      </c>
      <c r="BQ430" s="273"/>
    </row>
    <row r="431" spans="1:69" ht="18" customHeight="1">
      <c r="A431" s="273" t="s">
        <v>1797</v>
      </c>
      <c r="B431" s="273" t="s">
        <v>4112</v>
      </c>
      <c r="C431" s="273" t="s">
        <v>4113</v>
      </c>
      <c r="D431" s="273" t="s">
        <v>4114</v>
      </c>
      <c r="E431" s="273" t="s">
        <v>4115</v>
      </c>
      <c r="F431" s="273" t="s">
        <v>1801</v>
      </c>
      <c r="G431" s="273" t="s">
        <v>1506</v>
      </c>
      <c r="H431" s="273" t="s">
        <v>786</v>
      </c>
      <c r="I431" s="274">
        <v>5</v>
      </c>
      <c r="J431" s="273" t="s">
        <v>599</v>
      </c>
      <c r="K431" s="273" t="s">
        <v>3207</v>
      </c>
      <c r="L431" s="274">
        <v>2.95</v>
      </c>
      <c r="M431" s="273" t="s">
        <v>4116</v>
      </c>
      <c r="N431" s="273" t="s">
        <v>788</v>
      </c>
      <c r="O431" s="273"/>
      <c r="P431" s="273"/>
      <c r="Q431" s="273"/>
      <c r="R431" s="273"/>
      <c r="S431" s="273" t="s">
        <v>1487</v>
      </c>
      <c r="T431" s="273"/>
      <c r="U431" s="273" t="s">
        <v>791</v>
      </c>
      <c r="V431" s="274">
        <v>100</v>
      </c>
      <c r="W431" s="273"/>
      <c r="X431" s="273" t="s">
        <v>1463</v>
      </c>
      <c r="Y431" s="273" t="s">
        <v>1464</v>
      </c>
      <c r="Z431" s="273"/>
      <c r="AA431" s="273"/>
      <c r="AB431" s="273"/>
      <c r="AC431" s="273"/>
      <c r="AD431" s="273"/>
      <c r="AE431" s="273"/>
      <c r="AF431" s="273" t="s">
        <v>794</v>
      </c>
      <c r="AG431" s="273" t="s">
        <v>795</v>
      </c>
      <c r="AH431" s="273" t="s">
        <v>786</v>
      </c>
      <c r="AI431" s="273"/>
      <c r="AJ431" s="273"/>
      <c r="AK431" s="273" t="s">
        <v>796</v>
      </c>
      <c r="AL431" s="273" t="s">
        <v>4117</v>
      </c>
      <c r="AM431" s="273" t="s">
        <v>1529</v>
      </c>
      <c r="AN431" s="273" t="s">
        <v>42</v>
      </c>
      <c r="AO431" s="273"/>
      <c r="AP431" s="273"/>
      <c r="AQ431" s="273"/>
      <c r="AR431" s="273"/>
      <c r="AS431" s="273" t="s">
        <v>1806</v>
      </c>
      <c r="AT431" s="274">
        <v>500000</v>
      </c>
      <c r="AU431" s="274">
        <v>5</v>
      </c>
      <c r="AV431" s="273" t="s">
        <v>4078</v>
      </c>
      <c r="AW431" s="273"/>
      <c r="AX431" s="274">
        <v>2.95</v>
      </c>
      <c r="AY431" s="273"/>
      <c r="AZ431" s="273" t="s">
        <v>2810</v>
      </c>
      <c r="BA431" s="273" t="s">
        <v>1807</v>
      </c>
      <c r="BB431" s="273"/>
      <c r="BC431" s="273" t="s">
        <v>4078</v>
      </c>
      <c r="BD431" s="273"/>
      <c r="BE431" s="273" t="s">
        <v>4078</v>
      </c>
      <c r="BF431" s="273"/>
      <c r="BG431" s="273"/>
      <c r="BH431" s="273" t="s">
        <v>458</v>
      </c>
      <c r="BI431" s="273" t="s">
        <v>800</v>
      </c>
      <c r="BJ431" s="273" t="s">
        <v>800</v>
      </c>
      <c r="BK431" s="273" t="s">
        <v>801</v>
      </c>
      <c r="BL431" s="273" t="s">
        <v>802</v>
      </c>
      <c r="BM431" s="273" t="s">
        <v>1962</v>
      </c>
      <c r="BN431" s="273"/>
      <c r="BO431" s="273" t="s">
        <v>1865</v>
      </c>
      <c r="BP431" s="273"/>
      <c r="BQ431" s="273"/>
    </row>
    <row r="432" spans="1:69" ht="18" customHeight="1">
      <c r="A432" s="273" t="s">
        <v>4118</v>
      </c>
      <c r="B432" s="273" t="s">
        <v>4119</v>
      </c>
      <c r="C432" s="273" t="s">
        <v>4120</v>
      </c>
      <c r="D432" s="273" t="s">
        <v>3723</v>
      </c>
      <c r="E432" s="273" t="s">
        <v>4121</v>
      </c>
      <c r="F432" s="273" t="s">
        <v>4122</v>
      </c>
      <c r="G432" s="273" t="s">
        <v>4123</v>
      </c>
      <c r="H432" s="273" t="s">
        <v>786</v>
      </c>
      <c r="I432" s="274">
        <v>3.3479000000000001</v>
      </c>
      <c r="J432" s="273" t="s">
        <v>11</v>
      </c>
      <c r="K432" s="273" t="s">
        <v>4124</v>
      </c>
      <c r="L432" s="274">
        <v>14.25</v>
      </c>
      <c r="M432" s="273" t="s">
        <v>1999</v>
      </c>
      <c r="N432" s="273" t="s">
        <v>860</v>
      </c>
      <c r="O432" s="273"/>
      <c r="P432" s="273"/>
      <c r="Q432" s="273"/>
      <c r="R432" s="273"/>
      <c r="S432" s="273" t="s">
        <v>3364</v>
      </c>
      <c r="T432" s="273" t="s">
        <v>458</v>
      </c>
      <c r="U432" s="273" t="s">
        <v>3209</v>
      </c>
      <c r="V432" s="273"/>
      <c r="W432" s="273"/>
      <c r="X432" s="273" t="s">
        <v>792</v>
      </c>
      <c r="Y432" s="273"/>
      <c r="Z432" s="273"/>
      <c r="AA432" s="273"/>
      <c r="AB432" s="273"/>
      <c r="AC432" s="273"/>
      <c r="AD432" s="273"/>
      <c r="AE432" s="273" t="s">
        <v>4125</v>
      </c>
      <c r="AF432" s="273" t="s">
        <v>794</v>
      </c>
      <c r="AG432" s="273" t="s">
        <v>1986</v>
      </c>
      <c r="AH432" s="273" t="s">
        <v>786</v>
      </c>
      <c r="AI432" s="273"/>
      <c r="AJ432" s="273"/>
      <c r="AK432" s="273" t="s">
        <v>1987</v>
      </c>
      <c r="AL432" s="273" t="s">
        <v>4126</v>
      </c>
      <c r="AM432" s="273" t="s">
        <v>2075</v>
      </c>
      <c r="AN432" s="273" t="s">
        <v>3211</v>
      </c>
      <c r="AO432" s="273"/>
      <c r="AP432" s="273"/>
      <c r="AQ432" s="273"/>
      <c r="AR432" s="273"/>
      <c r="AS432" s="273" t="s">
        <v>4127</v>
      </c>
      <c r="AT432" s="274">
        <v>1000</v>
      </c>
      <c r="AU432" s="274">
        <v>3.3479000000000001</v>
      </c>
      <c r="AV432" s="273" t="s">
        <v>4128</v>
      </c>
      <c r="AW432" s="273" t="s">
        <v>3827</v>
      </c>
      <c r="AX432" s="274">
        <v>14.25</v>
      </c>
      <c r="AY432" s="273" t="s">
        <v>458</v>
      </c>
      <c r="AZ432" s="273" t="s">
        <v>3543</v>
      </c>
      <c r="BA432" s="273" t="s">
        <v>4129</v>
      </c>
      <c r="BB432" s="273" t="s">
        <v>4130</v>
      </c>
      <c r="BC432" s="273" t="s">
        <v>4128</v>
      </c>
      <c r="BD432" s="273"/>
      <c r="BE432" s="273" t="s">
        <v>4128</v>
      </c>
      <c r="BF432" s="273" t="s">
        <v>458</v>
      </c>
      <c r="BG432" s="273" t="s">
        <v>458</v>
      </c>
      <c r="BH432" s="273" t="s">
        <v>4125</v>
      </c>
      <c r="BI432" s="273" t="s">
        <v>800</v>
      </c>
      <c r="BJ432" s="273" t="s">
        <v>800</v>
      </c>
      <c r="BK432" s="273" t="s">
        <v>801</v>
      </c>
      <c r="BL432" s="273" t="s">
        <v>802</v>
      </c>
      <c r="BM432" s="273" t="s">
        <v>827</v>
      </c>
      <c r="BN432" s="273"/>
      <c r="BO432" s="273" t="s">
        <v>809</v>
      </c>
      <c r="BP432" s="273" t="s">
        <v>458</v>
      </c>
      <c r="BQ432" s="273"/>
    </row>
    <row r="433" spans="1:69" ht="18" customHeight="1">
      <c r="A433" s="273" t="s">
        <v>2001</v>
      </c>
      <c r="B433" s="273" t="s">
        <v>4131</v>
      </c>
      <c r="C433" s="273" t="s">
        <v>4132</v>
      </c>
      <c r="D433" s="273" t="s">
        <v>3723</v>
      </c>
      <c r="E433" s="273" t="s">
        <v>4133</v>
      </c>
      <c r="F433" s="273" t="s">
        <v>1801</v>
      </c>
      <c r="G433" s="273" t="s">
        <v>1850</v>
      </c>
      <c r="H433" s="273" t="s">
        <v>786</v>
      </c>
      <c r="I433" s="274">
        <v>12</v>
      </c>
      <c r="J433" s="273" t="s">
        <v>804</v>
      </c>
      <c r="K433" s="273" t="s">
        <v>3207</v>
      </c>
      <c r="L433" s="274">
        <v>0.94</v>
      </c>
      <c r="M433" s="273" t="s">
        <v>2730</v>
      </c>
      <c r="N433" s="273" t="s">
        <v>936</v>
      </c>
      <c r="O433" s="273"/>
      <c r="P433" s="273"/>
      <c r="Q433" s="273"/>
      <c r="R433" s="273"/>
      <c r="S433" s="273" t="s">
        <v>1487</v>
      </c>
      <c r="T433" s="273" t="s">
        <v>458</v>
      </c>
      <c r="U433" s="273" t="s">
        <v>823</v>
      </c>
      <c r="V433" s="274">
        <v>99.96</v>
      </c>
      <c r="W433" s="273"/>
      <c r="X433" s="273" t="s">
        <v>1463</v>
      </c>
      <c r="Y433" s="273" t="s">
        <v>1464</v>
      </c>
      <c r="Z433" s="273"/>
      <c r="AA433" s="273"/>
      <c r="AB433" s="273"/>
      <c r="AC433" s="273"/>
      <c r="AD433" s="273"/>
      <c r="AE433" s="273" t="s">
        <v>458</v>
      </c>
      <c r="AF433" s="273" t="s">
        <v>794</v>
      </c>
      <c r="AG433" s="273" t="s">
        <v>1734</v>
      </c>
      <c r="AH433" s="273" t="s">
        <v>786</v>
      </c>
      <c r="AI433" s="273"/>
      <c r="AJ433" s="273"/>
      <c r="AK433" s="273" t="s">
        <v>810</v>
      </c>
      <c r="AL433" s="273" t="s">
        <v>2732</v>
      </c>
      <c r="AM433" s="273" t="s">
        <v>1606</v>
      </c>
      <c r="AN433" s="273" t="s">
        <v>42</v>
      </c>
      <c r="AO433" s="273"/>
      <c r="AP433" s="273"/>
      <c r="AQ433" s="273"/>
      <c r="AR433" s="273"/>
      <c r="AS433" s="273" t="s">
        <v>3803</v>
      </c>
      <c r="AT433" s="274">
        <v>50000</v>
      </c>
      <c r="AU433" s="274">
        <v>12</v>
      </c>
      <c r="AV433" s="273" t="s">
        <v>4114</v>
      </c>
      <c r="AW433" s="273"/>
      <c r="AX433" s="274">
        <v>0.94</v>
      </c>
      <c r="AY433" s="273" t="s">
        <v>458</v>
      </c>
      <c r="AZ433" s="273" t="s">
        <v>4134</v>
      </c>
      <c r="BA433" s="273" t="s">
        <v>3805</v>
      </c>
      <c r="BB433" s="273" t="s">
        <v>458</v>
      </c>
      <c r="BC433" s="273" t="s">
        <v>4114</v>
      </c>
      <c r="BD433" s="273"/>
      <c r="BE433" s="273" t="s">
        <v>4114</v>
      </c>
      <c r="BF433" s="273" t="s">
        <v>458</v>
      </c>
      <c r="BG433" s="273" t="s">
        <v>458</v>
      </c>
      <c r="BH433" s="273" t="s">
        <v>458</v>
      </c>
      <c r="BI433" s="273" t="s">
        <v>800</v>
      </c>
      <c r="BJ433" s="273" t="s">
        <v>800</v>
      </c>
      <c r="BK433" s="273" t="s">
        <v>801</v>
      </c>
      <c r="BL433" s="273" t="s">
        <v>802</v>
      </c>
      <c r="BM433" s="273" t="s">
        <v>803</v>
      </c>
      <c r="BN433" s="273"/>
      <c r="BO433" s="273" t="s">
        <v>809</v>
      </c>
      <c r="BP433" s="273" t="s">
        <v>458</v>
      </c>
      <c r="BQ433" s="273"/>
    </row>
    <row r="434" spans="1:69" ht="18" customHeight="1">
      <c r="A434" s="273" t="s">
        <v>4135</v>
      </c>
      <c r="B434" s="273" t="s">
        <v>4136</v>
      </c>
      <c r="C434" s="273" t="s">
        <v>4137</v>
      </c>
      <c r="D434" s="273" t="s">
        <v>4138</v>
      </c>
      <c r="E434" s="273" t="s">
        <v>4139</v>
      </c>
      <c r="F434" s="273" t="s">
        <v>4140</v>
      </c>
      <c r="G434" s="273" t="s">
        <v>1506</v>
      </c>
      <c r="H434" s="273" t="s">
        <v>2703</v>
      </c>
      <c r="I434" s="274">
        <v>20</v>
      </c>
      <c r="J434" s="273" t="s">
        <v>804</v>
      </c>
      <c r="K434" s="273" t="s">
        <v>3207</v>
      </c>
      <c r="L434" s="274">
        <v>1.33</v>
      </c>
      <c r="M434" s="273" t="s">
        <v>4141</v>
      </c>
      <c r="N434" s="273" t="s">
        <v>936</v>
      </c>
      <c r="O434" s="273" t="s">
        <v>4142</v>
      </c>
      <c r="P434" s="273" t="s">
        <v>4143</v>
      </c>
      <c r="Q434" s="274">
        <v>37</v>
      </c>
      <c r="R434" s="273" t="s">
        <v>789</v>
      </c>
      <c r="S434" s="273" t="s">
        <v>1487</v>
      </c>
      <c r="T434" s="273" t="s">
        <v>458</v>
      </c>
      <c r="U434" s="273" t="s">
        <v>791</v>
      </c>
      <c r="V434" s="274">
        <v>100</v>
      </c>
      <c r="W434" s="273"/>
      <c r="X434" s="273" t="s">
        <v>1463</v>
      </c>
      <c r="Y434" s="273" t="s">
        <v>1464</v>
      </c>
      <c r="Z434" s="273"/>
      <c r="AA434" s="274">
        <v>6.3</v>
      </c>
      <c r="AB434" s="274">
        <v>0.32</v>
      </c>
      <c r="AC434" s="273"/>
      <c r="AD434" s="273"/>
      <c r="AE434" s="273" t="s">
        <v>4144</v>
      </c>
      <c r="AF434" s="273" t="s">
        <v>794</v>
      </c>
      <c r="AG434" s="273" t="s">
        <v>1793</v>
      </c>
      <c r="AH434" s="273" t="s">
        <v>2703</v>
      </c>
      <c r="AI434" s="273"/>
      <c r="AJ434" s="273" t="s">
        <v>307</v>
      </c>
      <c r="AK434" s="273" t="s">
        <v>796</v>
      </c>
      <c r="AL434" s="273" t="s">
        <v>4145</v>
      </c>
      <c r="AM434" s="273" t="s">
        <v>1606</v>
      </c>
      <c r="AN434" s="273" t="s">
        <v>42</v>
      </c>
      <c r="AO434" s="273"/>
      <c r="AP434" s="273"/>
      <c r="AQ434" s="273"/>
      <c r="AR434" s="273"/>
      <c r="AS434" s="273" t="s">
        <v>4146</v>
      </c>
      <c r="AT434" s="274">
        <v>500000</v>
      </c>
      <c r="AU434" s="274">
        <v>20</v>
      </c>
      <c r="AV434" s="273" t="s">
        <v>4147</v>
      </c>
      <c r="AW434" s="273"/>
      <c r="AX434" s="274">
        <v>1.33</v>
      </c>
      <c r="AY434" s="273" t="s">
        <v>458</v>
      </c>
      <c r="AZ434" s="273" t="s">
        <v>3567</v>
      </c>
      <c r="BA434" s="273" t="s">
        <v>4148</v>
      </c>
      <c r="BB434" s="273" t="s">
        <v>458</v>
      </c>
      <c r="BC434" s="273" t="s">
        <v>4147</v>
      </c>
      <c r="BD434" s="273"/>
      <c r="BE434" s="273" t="s">
        <v>4147</v>
      </c>
      <c r="BF434" s="273" t="s">
        <v>458</v>
      </c>
      <c r="BG434" s="273" t="s">
        <v>4149</v>
      </c>
      <c r="BH434" s="273" t="s">
        <v>4150</v>
      </c>
      <c r="BI434" s="273" t="s">
        <v>800</v>
      </c>
      <c r="BJ434" s="273" t="s">
        <v>800</v>
      </c>
      <c r="BK434" s="273" t="s">
        <v>801</v>
      </c>
      <c r="BL434" s="273" t="s">
        <v>802</v>
      </c>
      <c r="BM434" s="273" t="s">
        <v>803</v>
      </c>
      <c r="BN434" s="273"/>
      <c r="BO434" s="273" t="s">
        <v>809</v>
      </c>
      <c r="BP434" s="273" t="s">
        <v>458</v>
      </c>
      <c r="BQ434" s="273"/>
    </row>
    <row r="435" spans="1:69" ht="18" customHeight="1">
      <c r="A435" s="273" t="s">
        <v>1797</v>
      </c>
      <c r="B435" s="273" t="s">
        <v>4151</v>
      </c>
      <c r="C435" s="273" t="s">
        <v>4152</v>
      </c>
      <c r="D435" s="273" t="s">
        <v>4153</v>
      </c>
      <c r="E435" s="273" t="s">
        <v>4154</v>
      </c>
      <c r="F435" s="273" t="s">
        <v>1801</v>
      </c>
      <c r="G435" s="273" t="s">
        <v>1506</v>
      </c>
      <c r="H435" s="273" t="s">
        <v>786</v>
      </c>
      <c r="I435" s="274">
        <v>1</v>
      </c>
      <c r="J435" s="273" t="s">
        <v>804</v>
      </c>
      <c r="K435" s="273" t="s">
        <v>3573</v>
      </c>
      <c r="L435" s="273"/>
      <c r="M435" s="273" t="s">
        <v>3012</v>
      </c>
      <c r="N435" s="273" t="s">
        <v>788</v>
      </c>
      <c r="O435" s="273"/>
      <c r="P435" s="273"/>
      <c r="Q435" s="273"/>
      <c r="R435" s="273" t="s">
        <v>789</v>
      </c>
      <c r="S435" s="273" t="s">
        <v>1487</v>
      </c>
      <c r="T435" s="273"/>
      <c r="U435" s="273" t="s">
        <v>791</v>
      </c>
      <c r="V435" s="274">
        <v>100</v>
      </c>
      <c r="W435" s="273"/>
      <c r="X435" s="273" t="s">
        <v>1463</v>
      </c>
      <c r="Y435" s="273" t="s">
        <v>1464</v>
      </c>
      <c r="Z435" s="273"/>
      <c r="AA435" s="273"/>
      <c r="AB435" s="273"/>
      <c r="AC435" s="273"/>
      <c r="AD435" s="273"/>
      <c r="AE435" s="273"/>
      <c r="AF435" s="273" t="s">
        <v>794</v>
      </c>
      <c r="AG435" s="273" t="s">
        <v>795</v>
      </c>
      <c r="AH435" s="273" t="s">
        <v>786</v>
      </c>
      <c r="AI435" s="273"/>
      <c r="AJ435" s="273"/>
      <c r="AK435" s="273" t="s">
        <v>796</v>
      </c>
      <c r="AL435" s="273" t="s">
        <v>3013</v>
      </c>
      <c r="AM435" s="273" t="s">
        <v>1529</v>
      </c>
      <c r="AN435" s="273" t="s">
        <v>42</v>
      </c>
      <c r="AO435" s="273"/>
      <c r="AP435" s="273"/>
      <c r="AQ435" s="273"/>
      <c r="AR435" s="273"/>
      <c r="AS435" s="273" t="s">
        <v>1806</v>
      </c>
      <c r="AT435" s="274">
        <v>1000000</v>
      </c>
      <c r="AU435" s="274">
        <v>1</v>
      </c>
      <c r="AV435" s="273" t="s">
        <v>4147</v>
      </c>
      <c r="AW435" s="273"/>
      <c r="AX435" s="274">
        <v>4.7595000000000001</v>
      </c>
      <c r="AY435" s="273" t="s">
        <v>4086</v>
      </c>
      <c r="AZ435" s="273" t="s">
        <v>3808</v>
      </c>
      <c r="BA435" s="273" t="s">
        <v>1807</v>
      </c>
      <c r="BB435" s="273"/>
      <c r="BC435" s="273" t="s">
        <v>4147</v>
      </c>
      <c r="BD435" s="273"/>
      <c r="BE435" s="273" t="s">
        <v>4147</v>
      </c>
      <c r="BF435" s="273"/>
      <c r="BG435" s="273"/>
      <c r="BH435" s="273" t="s">
        <v>458</v>
      </c>
      <c r="BI435" s="273" t="s">
        <v>800</v>
      </c>
      <c r="BJ435" s="273" t="s">
        <v>800</v>
      </c>
      <c r="BK435" s="273" t="s">
        <v>1516</v>
      </c>
      <c r="BL435" s="273" t="s">
        <v>802</v>
      </c>
      <c r="BM435" s="273" t="s">
        <v>1962</v>
      </c>
      <c r="BN435" s="273"/>
      <c r="BO435" s="273" t="s">
        <v>1517</v>
      </c>
      <c r="BP435" s="273"/>
      <c r="BQ435" s="273"/>
    </row>
    <row r="436" spans="1:69" ht="18" customHeight="1">
      <c r="A436" s="273" t="s">
        <v>2198</v>
      </c>
      <c r="B436" s="273" t="s">
        <v>4155</v>
      </c>
      <c r="C436" s="273" t="s">
        <v>4156</v>
      </c>
      <c r="D436" s="273" t="s">
        <v>4153</v>
      </c>
      <c r="E436" s="273" t="s">
        <v>4157</v>
      </c>
      <c r="F436" s="273" t="s">
        <v>1505</v>
      </c>
      <c r="G436" s="273" t="s">
        <v>1506</v>
      </c>
      <c r="H436" s="273" t="s">
        <v>3245</v>
      </c>
      <c r="I436" s="274">
        <v>3</v>
      </c>
      <c r="J436" s="273" t="s">
        <v>11</v>
      </c>
      <c r="K436" s="273" t="s">
        <v>3207</v>
      </c>
      <c r="L436" s="274">
        <v>1.625</v>
      </c>
      <c r="M436" s="273" t="s">
        <v>2024</v>
      </c>
      <c r="N436" s="273" t="s">
        <v>936</v>
      </c>
      <c r="O436" s="273" t="s">
        <v>4158</v>
      </c>
      <c r="P436" s="273" t="s">
        <v>4159</v>
      </c>
      <c r="Q436" s="274">
        <v>35</v>
      </c>
      <c r="R436" s="273" t="s">
        <v>789</v>
      </c>
      <c r="S436" s="273" t="s">
        <v>1487</v>
      </c>
      <c r="T436" s="273" t="s">
        <v>458</v>
      </c>
      <c r="U436" s="273" t="s">
        <v>791</v>
      </c>
      <c r="V436" s="274">
        <v>99.962999999999994</v>
      </c>
      <c r="W436" s="273" t="s">
        <v>4160</v>
      </c>
      <c r="X436" s="273" t="s">
        <v>792</v>
      </c>
      <c r="Y436" s="273" t="s">
        <v>1792</v>
      </c>
      <c r="Z436" s="273"/>
      <c r="AA436" s="274">
        <v>6.3</v>
      </c>
      <c r="AB436" s="274">
        <v>2.1</v>
      </c>
      <c r="AC436" s="273" t="s">
        <v>4161</v>
      </c>
      <c r="AD436" s="273" t="s">
        <v>4162</v>
      </c>
      <c r="AE436" s="273" t="s">
        <v>4163</v>
      </c>
      <c r="AF436" s="273" t="s">
        <v>794</v>
      </c>
      <c r="AG436" s="273" t="s">
        <v>1793</v>
      </c>
      <c r="AH436" s="273" t="s">
        <v>3245</v>
      </c>
      <c r="AI436" s="273" t="s">
        <v>102</v>
      </c>
      <c r="AJ436" s="273" t="s">
        <v>307</v>
      </c>
      <c r="AK436" s="273" t="s">
        <v>796</v>
      </c>
      <c r="AL436" s="273" t="s">
        <v>2025</v>
      </c>
      <c r="AM436" s="273" t="s">
        <v>2206</v>
      </c>
      <c r="AN436" s="273" t="s">
        <v>42</v>
      </c>
      <c r="AO436" s="273"/>
      <c r="AP436" s="273"/>
      <c r="AQ436" s="273"/>
      <c r="AR436" s="273"/>
      <c r="AS436" s="273" t="s">
        <v>2207</v>
      </c>
      <c r="AT436" s="274">
        <v>1000</v>
      </c>
      <c r="AU436" s="274">
        <v>3</v>
      </c>
      <c r="AV436" s="273" t="s">
        <v>4164</v>
      </c>
      <c r="AW436" s="273"/>
      <c r="AX436" s="274">
        <v>1.625</v>
      </c>
      <c r="AY436" s="273" t="s">
        <v>458</v>
      </c>
      <c r="AZ436" s="273" t="s">
        <v>3553</v>
      </c>
      <c r="BA436" s="273" t="s">
        <v>4165</v>
      </c>
      <c r="BB436" s="273" t="s">
        <v>458</v>
      </c>
      <c r="BC436" s="273" t="s">
        <v>4164</v>
      </c>
      <c r="BD436" s="273"/>
      <c r="BE436" s="273" t="s">
        <v>4164</v>
      </c>
      <c r="BF436" s="273" t="s">
        <v>458</v>
      </c>
      <c r="BG436" s="273" t="s">
        <v>4163</v>
      </c>
      <c r="BH436" s="273" t="s">
        <v>4166</v>
      </c>
      <c r="BI436" s="273" t="s">
        <v>800</v>
      </c>
      <c r="BJ436" s="273" t="s">
        <v>800</v>
      </c>
      <c r="BK436" s="273" t="s">
        <v>801</v>
      </c>
      <c r="BL436" s="273" t="s">
        <v>802</v>
      </c>
      <c r="BM436" s="273" t="s">
        <v>803</v>
      </c>
      <c r="BN436" s="273"/>
      <c r="BO436" s="273" t="s">
        <v>809</v>
      </c>
      <c r="BP436" s="273" t="s">
        <v>458</v>
      </c>
      <c r="BQ436" s="273"/>
    </row>
    <row r="437" spans="1:69" ht="18" customHeight="1">
      <c r="A437" s="273" t="s">
        <v>1797</v>
      </c>
      <c r="B437" s="273" t="s">
        <v>4167</v>
      </c>
      <c r="C437" s="273" t="s">
        <v>4168</v>
      </c>
      <c r="D437" s="273" t="s">
        <v>4169</v>
      </c>
      <c r="E437" s="273" t="s">
        <v>4170</v>
      </c>
      <c r="F437" s="273" t="s">
        <v>1801</v>
      </c>
      <c r="G437" s="273" t="s">
        <v>1506</v>
      </c>
      <c r="H437" s="273" t="s">
        <v>786</v>
      </c>
      <c r="I437" s="274">
        <v>5</v>
      </c>
      <c r="J437" s="273" t="s">
        <v>804</v>
      </c>
      <c r="K437" s="273" t="s">
        <v>3207</v>
      </c>
      <c r="L437" s="273"/>
      <c r="M437" s="273" t="s">
        <v>2024</v>
      </c>
      <c r="N437" s="273" t="s">
        <v>788</v>
      </c>
      <c r="O437" s="273"/>
      <c r="P437" s="273"/>
      <c r="Q437" s="273"/>
      <c r="R437" s="273"/>
      <c r="S437" s="273" t="s">
        <v>1487</v>
      </c>
      <c r="T437" s="273"/>
      <c r="U437" s="273" t="s">
        <v>791</v>
      </c>
      <c r="V437" s="274">
        <v>100</v>
      </c>
      <c r="W437" s="273"/>
      <c r="X437" s="273" t="s">
        <v>1463</v>
      </c>
      <c r="Y437" s="273" t="s">
        <v>1464</v>
      </c>
      <c r="Z437" s="273"/>
      <c r="AA437" s="273"/>
      <c r="AB437" s="273"/>
      <c r="AC437" s="273"/>
      <c r="AD437" s="273"/>
      <c r="AE437" s="273"/>
      <c r="AF437" s="273" t="s">
        <v>794</v>
      </c>
      <c r="AG437" s="273" t="s">
        <v>795</v>
      </c>
      <c r="AH437" s="273" t="s">
        <v>786</v>
      </c>
      <c r="AI437" s="273"/>
      <c r="AJ437" s="273"/>
      <c r="AK437" s="273" t="s">
        <v>796</v>
      </c>
      <c r="AL437" s="273" t="s">
        <v>2025</v>
      </c>
      <c r="AM437" s="273" t="s">
        <v>1529</v>
      </c>
      <c r="AN437" s="273" t="s">
        <v>42</v>
      </c>
      <c r="AO437" s="273"/>
      <c r="AP437" s="273"/>
      <c r="AQ437" s="273"/>
      <c r="AR437" s="273"/>
      <c r="AS437" s="273" t="s">
        <v>1806</v>
      </c>
      <c r="AT437" s="274">
        <v>1000000</v>
      </c>
      <c r="AU437" s="274">
        <v>5</v>
      </c>
      <c r="AV437" s="273" t="s">
        <v>4164</v>
      </c>
      <c r="AW437" s="273"/>
      <c r="AX437" s="274">
        <v>4.5242000000000004</v>
      </c>
      <c r="AY437" s="273" t="s">
        <v>4086</v>
      </c>
      <c r="AZ437" s="273" t="s">
        <v>3835</v>
      </c>
      <c r="BA437" s="273" t="s">
        <v>1807</v>
      </c>
      <c r="BB437" s="273"/>
      <c r="BC437" s="273" t="s">
        <v>4164</v>
      </c>
      <c r="BD437" s="273"/>
      <c r="BE437" s="273" t="s">
        <v>4164</v>
      </c>
      <c r="BF437" s="273"/>
      <c r="BG437" s="273"/>
      <c r="BH437" s="273" t="s">
        <v>458</v>
      </c>
      <c r="BI437" s="273" t="s">
        <v>800</v>
      </c>
      <c r="BJ437" s="273" t="s">
        <v>800</v>
      </c>
      <c r="BK437" s="273" t="s">
        <v>1516</v>
      </c>
      <c r="BL437" s="273" t="s">
        <v>802</v>
      </c>
      <c r="BM437" s="273" t="s">
        <v>1962</v>
      </c>
      <c r="BN437" s="273"/>
      <c r="BO437" s="273" t="s">
        <v>1517</v>
      </c>
      <c r="BP437" s="273"/>
      <c r="BQ437" s="273"/>
    </row>
    <row r="438" spans="1:69" ht="18" customHeight="1">
      <c r="A438" s="273" t="s">
        <v>1797</v>
      </c>
      <c r="B438" s="273" t="s">
        <v>4171</v>
      </c>
      <c r="C438" s="273" t="s">
        <v>4172</v>
      </c>
      <c r="D438" s="273" t="s">
        <v>4173</v>
      </c>
      <c r="E438" s="273" t="s">
        <v>4174</v>
      </c>
      <c r="F438" s="273" t="s">
        <v>1801</v>
      </c>
      <c r="G438" s="273" t="s">
        <v>1506</v>
      </c>
      <c r="H438" s="273" t="s">
        <v>786</v>
      </c>
      <c r="I438" s="274">
        <v>3</v>
      </c>
      <c r="J438" s="273" t="s">
        <v>599</v>
      </c>
      <c r="K438" s="273" t="s">
        <v>4175</v>
      </c>
      <c r="L438" s="274">
        <v>2.8</v>
      </c>
      <c r="M438" s="273" t="s">
        <v>2024</v>
      </c>
      <c r="N438" s="273" t="s">
        <v>788</v>
      </c>
      <c r="O438" s="273"/>
      <c r="P438" s="273"/>
      <c r="Q438" s="273"/>
      <c r="R438" s="273" t="s">
        <v>789</v>
      </c>
      <c r="S438" s="273" t="s">
        <v>1487</v>
      </c>
      <c r="T438" s="273"/>
      <c r="U438" s="273" t="s">
        <v>791</v>
      </c>
      <c r="V438" s="274">
        <v>100</v>
      </c>
      <c r="W438" s="273"/>
      <c r="X438" s="273" t="s">
        <v>1463</v>
      </c>
      <c r="Y438" s="273" t="s">
        <v>1464</v>
      </c>
      <c r="Z438" s="273"/>
      <c r="AA438" s="273"/>
      <c r="AB438" s="273"/>
      <c r="AC438" s="273"/>
      <c r="AD438" s="273"/>
      <c r="AE438" s="273"/>
      <c r="AF438" s="273" t="s">
        <v>794</v>
      </c>
      <c r="AG438" s="273" t="s">
        <v>795</v>
      </c>
      <c r="AH438" s="273" t="s">
        <v>786</v>
      </c>
      <c r="AI438" s="273"/>
      <c r="AJ438" s="273"/>
      <c r="AK438" s="273" t="s">
        <v>796</v>
      </c>
      <c r="AL438" s="273" t="s">
        <v>2025</v>
      </c>
      <c r="AM438" s="273" t="s">
        <v>1529</v>
      </c>
      <c r="AN438" s="273" t="s">
        <v>42</v>
      </c>
      <c r="AO438" s="273"/>
      <c r="AP438" s="273"/>
      <c r="AQ438" s="273"/>
      <c r="AR438" s="273"/>
      <c r="AS438" s="273" t="s">
        <v>1806</v>
      </c>
      <c r="AT438" s="274">
        <v>1000000</v>
      </c>
      <c r="AU438" s="274">
        <v>3</v>
      </c>
      <c r="AV438" s="273" t="s">
        <v>4176</v>
      </c>
      <c r="AW438" s="273"/>
      <c r="AX438" s="274">
        <v>2.8</v>
      </c>
      <c r="AY438" s="273"/>
      <c r="AZ438" s="273" t="s">
        <v>2922</v>
      </c>
      <c r="BA438" s="273" t="s">
        <v>1807</v>
      </c>
      <c r="BB438" s="273"/>
      <c r="BC438" s="273" t="s">
        <v>4176</v>
      </c>
      <c r="BD438" s="273"/>
      <c r="BE438" s="273" t="s">
        <v>4176</v>
      </c>
      <c r="BF438" s="273"/>
      <c r="BG438" s="273"/>
      <c r="BH438" s="273" t="s">
        <v>458</v>
      </c>
      <c r="BI438" s="273" t="s">
        <v>800</v>
      </c>
      <c r="BJ438" s="273" t="s">
        <v>800</v>
      </c>
      <c r="BK438" s="273" t="s">
        <v>801</v>
      </c>
      <c r="BL438" s="273" t="s">
        <v>802</v>
      </c>
      <c r="BM438" s="273" t="s">
        <v>1962</v>
      </c>
      <c r="BN438" s="273"/>
      <c r="BO438" s="273" t="s">
        <v>1865</v>
      </c>
      <c r="BP438" s="273"/>
      <c r="BQ438" s="273"/>
    </row>
    <row r="439" spans="1:69" ht="18" customHeight="1">
      <c r="A439" s="273" t="s">
        <v>1797</v>
      </c>
      <c r="B439" s="273" t="s">
        <v>4171</v>
      </c>
      <c r="C439" s="273" t="s">
        <v>4177</v>
      </c>
      <c r="D439" s="273" t="s">
        <v>4178</v>
      </c>
      <c r="E439" s="273" t="s">
        <v>4174</v>
      </c>
      <c r="F439" s="273" t="s">
        <v>1801</v>
      </c>
      <c r="G439" s="273" t="s">
        <v>1506</v>
      </c>
      <c r="H439" s="273" t="s">
        <v>786</v>
      </c>
      <c r="I439" s="274">
        <v>2.5</v>
      </c>
      <c r="J439" s="273" t="s">
        <v>599</v>
      </c>
      <c r="K439" s="273" t="s">
        <v>4175</v>
      </c>
      <c r="L439" s="274">
        <v>2.8</v>
      </c>
      <c r="M439" s="273" t="s">
        <v>2024</v>
      </c>
      <c r="N439" s="273" t="s">
        <v>788</v>
      </c>
      <c r="O439" s="273"/>
      <c r="P439" s="273"/>
      <c r="Q439" s="273"/>
      <c r="R439" s="273" t="s">
        <v>789</v>
      </c>
      <c r="S439" s="273" t="s">
        <v>1487</v>
      </c>
      <c r="T439" s="273"/>
      <c r="U439" s="273" t="s">
        <v>791</v>
      </c>
      <c r="V439" s="274">
        <v>100</v>
      </c>
      <c r="W439" s="273"/>
      <c r="X439" s="273" t="s">
        <v>1463</v>
      </c>
      <c r="Y439" s="273" t="s">
        <v>1464</v>
      </c>
      <c r="Z439" s="273"/>
      <c r="AA439" s="273"/>
      <c r="AB439" s="273"/>
      <c r="AC439" s="273"/>
      <c r="AD439" s="273"/>
      <c r="AE439" s="273"/>
      <c r="AF439" s="273" t="s">
        <v>794</v>
      </c>
      <c r="AG439" s="273" t="s">
        <v>795</v>
      </c>
      <c r="AH439" s="273" t="s">
        <v>786</v>
      </c>
      <c r="AI439" s="273"/>
      <c r="AJ439" s="273"/>
      <c r="AK439" s="273" t="s">
        <v>796</v>
      </c>
      <c r="AL439" s="273" t="s">
        <v>2025</v>
      </c>
      <c r="AM439" s="273" t="s">
        <v>1529</v>
      </c>
      <c r="AN439" s="273" t="s">
        <v>42</v>
      </c>
      <c r="AO439" s="273"/>
      <c r="AP439" s="273"/>
      <c r="AQ439" s="273"/>
      <c r="AR439" s="273"/>
      <c r="AS439" s="273" t="s">
        <v>1806</v>
      </c>
      <c r="AT439" s="274">
        <v>1000000</v>
      </c>
      <c r="AU439" s="274">
        <v>2.5</v>
      </c>
      <c r="AV439" s="273" t="s">
        <v>4176</v>
      </c>
      <c r="AW439" s="273"/>
      <c r="AX439" s="274">
        <v>2.8</v>
      </c>
      <c r="AY439" s="273"/>
      <c r="AZ439" s="273" t="s">
        <v>2922</v>
      </c>
      <c r="BA439" s="273" t="s">
        <v>1807</v>
      </c>
      <c r="BB439" s="273"/>
      <c r="BC439" s="273" t="s">
        <v>4176</v>
      </c>
      <c r="BD439" s="273"/>
      <c r="BE439" s="273" t="s">
        <v>4176</v>
      </c>
      <c r="BF439" s="273"/>
      <c r="BG439" s="273"/>
      <c r="BH439" s="273" t="s">
        <v>458</v>
      </c>
      <c r="BI439" s="273" t="s">
        <v>800</v>
      </c>
      <c r="BJ439" s="273" t="s">
        <v>800</v>
      </c>
      <c r="BK439" s="273" t="s">
        <v>801</v>
      </c>
      <c r="BL439" s="273" t="s">
        <v>802</v>
      </c>
      <c r="BM439" s="273" t="s">
        <v>1962</v>
      </c>
      <c r="BN439" s="273"/>
      <c r="BO439" s="273" t="s">
        <v>1865</v>
      </c>
      <c r="BP439" s="273"/>
      <c r="BQ439" s="273"/>
    </row>
    <row r="440" spans="1:69" ht="18" customHeight="1">
      <c r="A440" s="273" t="s">
        <v>2114</v>
      </c>
      <c r="B440" s="273" t="s">
        <v>4179</v>
      </c>
      <c r="C440" s="273" t="s">
        <v>4180</v>
      </c>
      <c r="D440" s="273" t="s">
        <v>4181</v>
      </c>
      <c r="E440" s="273" t="s">
        <v>4182</v>
      </c>
      <c r="F440" s="273" t="s">
        <v>786</v>
      </c>
      <c r="G440" s="273" t="s">
        <v>786</v>
      </c>
      <c r="H440" s="273" t="s">
        <v>786</v>
      </c>
      <c r="I440" s="274">
        <v>2</v>
      </c>
      <c r="J440" s="273" t="s">
        <v>804</v>
      </c>
      <c r="K440" s="273" t="s">
        <v>3207</v>
      </c>
      <c r="L440" s="274">
        <v>1.65</v>
      </c>
      <c r="M440" s="273" t="s">
        <v>4183</v>
      </c>
      <c r="N440" s="273" t="s">
        <v>788</v>
      </c>
      <c r="O440" s="273"/>
      <c r="P440" s="273"/>
      <c r="Q440" s="273"/>
      <c r="R440" s="273"/>
      <c r="S440" s="273" t="s">
        <v>790</v>
      </c>
      <c r="T440" s="273" t="s">
        <v>458</v>
      </c>
      <c r="U440" s="273" t="s">
        <v>791</v>
      </c>
      <c r="V440" s="274">
        <v>100</v>
      </c>
      <c r="W440" s="273"/>
      <c r="X440" s="273" t="s">
        <v>1463</v>
      </c>
      <c r="Y440" s="273" t="s">
        <v>1464</v>
      </c>
      <c r="Z440" s="273"/>
      <c r="AA440" s="273"/>
      <c r="AB440" s="273"/>
      <c r="AC440" s="273"/>
      <c r="AD440" s="273"/>
      <c r="AE440" s="273" t="s">
        <v>4184</v>
      </c>
      <c r="AF440" s="273" t="s">
        <v>794</v>
      </c>
      <c r="AG440" s="273" t="s">
        <v>1986</v>
      </c>
      <c r="AH440" s="273" t="s">
        <v>786</v>
      </c>
      <c r="AI440" s="273"/>
      <c r="AJ440" s="273"/>
      <c r="AK440" s="273" t="s">
        <v>1987</v>
      </c>
      <c r="AL440" s="273" t="s">
        <v>4185</v>
      </c>
      <c r="AM440" s="273" t="s">
        <v>1529</v>
      </c>
      <c r="AN440" s="273" t="s">
        <v>43</v>
      </c>
      <c r="AO440" s="273"/>
      <c r="AP440" s="273"/>
      <c r="AQ440" s="273"/>
      <c r="AR440" s="273"/>
      <c r="AS440" s="273" t="s">
        <v>2120</v>
      </c>
      <c r="AT440" s="274">
        <v>1000000</v>
      </c>
      <c r="AU440" s="274">
        <v>2</v>
      </c>
      <c r="AV440" s="273" t="s">
        <v>4173</v>
      </c>
      <c r="AW440" s="273"/>
      <c r="AX440" s="274">
        <v>1.65</v>
      </c>
      <c r="AY440" s="273" t="s">
        <v>458</v>
      </c>
      <c r="AZ440" s="273" t="s">
        <v>3867</v>
      </c>
      <c r="BA440" s="273" t="s">
        <v>2122</v>
      </c>
      <c r="BB440" s="273" t="s">
        <v>2114</v>
      </c>
      <c r="BC440" s="273" t="s">
        <v>4173</v>
      </c>
      <c r="BD440" s="273"/>
      <c r="BE440" s="273" t="s">
        <v>4173</v>
      </c>
      <c r="BF440" s="273" t="s">
        <v>458</v>
      </c>
      <c r="BG440" s="273" t="s">
        <v>458</v>
      </c>
      <c r="BH440" s="273" t="s">
        <v>4184</v>
      </c>
      <c r="BI440" s="273" t="s">
        <v>800</v>
      </c>
      <c r="BJ440" s="273" t="s">
        <v>800</v>
      </c>
      <c r="BK440" s="273" t="s">
        <v>801</v>
      </c>
      <c r="BL440" s="273" t="s">
        <v>802</v>
      </c>
      <c r="BM440" s="273" t="s">
        <v>803</v>
      </c>
      <c r="BN440" s="273"/>
      <c r="BO440" s="273" t="s">
        <v>1517</v>
      </c>
      <c r="BP440" s="273" t="s">
        <v>458</v>
      </c>
      <c r="BQ440" s="273"/>
    </row>
    <row r="441" spans="1:69" ht="18" customHeight="1">
      <c r="A441" s="273" t="s">
        <v>1797</v>
      </c>
      <c r="B441" s="273" t="s">
        <v>4186</v>
      </c>
      <c r="C441" s="273" t="s">
        <v>4187</v>
      </c>
      <c r="D441" s="273" t="s">
        <v>4188</v>
      </c>
      <c r="E441" s="273" t="s">
        <v>4189</v>
      </c>
      <c r="F441" s="273" t="s">
        <v>1801</v>
      </c>
      <c r="G441" s="273" t="s">
        <v>1506</v>
      </c>
      <c r="H441" s="273" t="s">
        <v>786</v>
      </c>
      <c r="I441" s="274">
        <v>2.8</v>
      </c>
      <c r="J441" s="273" t="s">
        <v>804</v>
      </c>
      <c r="K441" s="273" t="s">
        <v>3744</v>
      </c>
      <c r="L441" s="274">
        <v>1.1850000000000001</v>
      </c>
      <c r="M441" s="273" t="s">
        <v>2143</v>
      </c>
      <c r="N441" s="273" t="s">
        <v>788</v>
      </c>
      <c r="O441" s="273"/>
      <c r="P441" s="273"/>
      <c r="Q441" s="273"/>
      <c r="R441" s="273"/>
      <c r="S441" s="273" t="s">
        <v>1487</v>
      </c>
      <c r="T441" s="273"/>
      <c r="U441" s="273" t="s">
        <v>791</v>
      </c>
      <c r="V441" s="274">
        <v>100</v>
      </c>
      <c r="W441" s="273"/>
      <c r="X441" s="273" t="s">
        <v>1463</v>
      </c>
      <c r="Y441" s="273" t="s">
        <v>1464</v>
      </c>
      <c r="Z441" s="273"/>
      <c r="AA441" s="273"/>
      <c r="AB441" s="273"/>
      <c r="AC441" s="273"/>
      <c r="AD441" s="273"/>
      <c r="AE441" s="273"/>
      <c r="AF441" s="273" t="s">
        <v>794</v>
      </c>
      <c r="AG441" s="273" t="s">
        <v>795</v>
      </c>
      <c r="AH441" s="273" t="s">
        <v>786</v>
      </c>
      <c r="AI441" s="273"/>
      <c r="AJ441" s="273"/>
      <c r="AK441" s="273" t="s">
        <v>796</v>
      </c>
      <c r="AL441" s="273" t="s">
        <v>2144</v>
      </c>
      <c r="AM441" s="273" t="s">
        <v>1529</v>
      </c>
      <c r="AN441" s="273" t="s">
        <v>42</v>
      </c>
      <c r="AO441" s="273"/>
      <c r="AP441" s="273"/>
      <c r="AQ441" s="273"/>
      <c r="AR441" s="273"/>
      <c r="AS441" s="273" t="s">
        <v>1806</v>
      </c>
      <c r="AT441" s="274">
        <v>1000000</v>
      </c>
      <c r="AU441" s="274">
        <v>2.8</v>
      </c>
      <c r="AV441" s="273" t="s">
        <v>4173</v>
      </c>
      <c r="AW441" s="273"/>
      <c r="AX441" s="274">
        <v>1.1850000000000001</v>
      </c>
      <c r="AY441" s="273"/>
      <c r="AZ441" s="273" t="s">
        <v>3129</v>
      </c>
      <c r="BA441" s="273" t="s">
        <v>1807</v>
      </c>
      <c r="BB441" s="273"/>
      <c r="BC441" s="273" t="s">
        <v>4173</v>
      </c>
      <c r="BD441" s="273"/>
      <c r="BE441" s="273" t="s">
        <v>4173</v>
      </c>
      <c r="BF441" s="273"/>
      <c r="BG441" s="273"/>
      <c r="BH441" s="273" t="s">
        <v>458</v>
      </c>
      <c r="BI441" s="273" t="s">
        <v>800</v>
      </c>
      <c r="BJ441" s="273" t="s">
        <v>800</v>
      </c>
      <c r="BK441" s="273" t="s">
        <v>801</v>
      </c>
      <c r="BL441" s="273" t="s">
        <v>802</v>
      </c>
      <c r="BM441" s="273" t="s">
        <v>1962</v>
      </c>
      <c r="BN441" s="273"/>
      <c r="BO441" s="273" t="s">
        <v>1865</v>
      </c>
      <c r="BP441" s="273"/>
      <c r="BQ441" s="273"/>
    </row>
    <row r="442" spans="1:69" ht="18" customHeight="1">
      <c r="A442" s="273" t="s">
        <v>1797</v>
      </c>
      <c r="B442" s="273" t="s">
        <v>4190</v>
      </c>
      <c r="C442" s="273" t="s">
        <v>4191</v>
      </c>
      <c r="D442" s="273" t="s">
        <v>4192</v>
      </c>
      <c r="E442" s="273" t="s">
        <v>4193</v>
      </c>
      <c r="F442" s="273" t="s">
        <v>1801</v>
      </c>
      <c r="G442" s="273" t="s">
        <v>1506</v>
      </c>
      <c r="H442" s="273" t="s">
        <v>786</v>
      </c>
      <c r="I442" s="274">
        <v>1</v>
      </c>
      <c r="J442" s="273" t="s">
        <v>804</v>
      </c>
      <c r="K442" s="273" t="s">
        <v>3207</v>
      </c>
      <c r="L442" s="273"/>
      <c r="M442" s="273" t="s">
        <v>2143</v>
      </c>
      <c r="N442" s="273" t="s">
        <v>788</v>
      </c>
      <c r="O442" s="273"/>
      <c r="P442" s="273"/>
      <c r="Q442" s="273"/>
      <c r="R442" s="273"/>
      <c r="S442" s="273" t="s">
        <v>1487</v>
      </c>
      <c r="T442" s="273"/>
      <c r="U442" s="273" t="s">
        <v>791</v>
      </c>
      <c r="V442" s="274">
        <v>100</v>
      </c>
      <c r="W442" s="273"/>
      <c r="X442" s="273" t="s">
        <v>1463</v>
      </c>
      <c r="Y442" s="273" t="s">
        <v>1464</v>
      </c>
      <c r="Z442" s="273"/>
      <c r="AA442" s="273"/>
      <c r="AB442" s="273"/>
      <c r="AC442" s="273"/>
      <c r="AD442" s="273"/>
      <c r="AE442" s="273"/>
      <c r="AF442" s="273" t="s">
        <v>794</v>
      </c>
      <c r="AG442" s="273" t="s">
        <v>795</v>
      </c>
      <c r="AH442" s="273" t="s">
        <v>786</v>
      </c>
      <c r="AI442" s="273"/>
      <c r="AJ442" s="273"/>
      <c r="AK442" s="273" t="s">
        <v>796</v>
      </c>
      <c r="AL442" s="273" t="s">
        <v>2144</v>
      </c>
      <c r="AM442" s="273" t="s">
        <v>1529</v>
      </c>
      <c r="AN442" s="273" t="s">
        <v>42</v>
      </c>
      <c r="AO442" s="273"/>
      <c r="AP442" s="273"/>
      <c r="AQ442" s="273"/>
      <c r="AR442" s="273"/>
      <c r="AS442" s="273" t="s">
        <v>1806</v>
      </c>
      <c r="AT442" s="274">
        <v>1000000</v>
      </c>
      <c r="AU442" s="274">
        <v>1</v>
      </c>
      <c r="AV442" s="273" t="s">
        <v>4194</v>
      </c>
      <c r="AW442" s="273"/>
      <c r="AX442" s="274">
        <v>5.2519999999999998</v>
      </c>
      <c r="AY442" s="273" t="s">
        <v>4195</v>
      </c>
      <c r="AZ442" s="273" t="s">
        <v>3876</v>
      </c>
      <c r="BA442" s="273" t="s">
        <v>1807</v>
      </c>
      <c r="BB442" s="273"/>
      <c r="BC442" s="273" t="s">
        <v>4194</v>
      </c>
      <c r="BD442" s="273"/>
      <c r="BE442" s="273" t="s">
        <v>4194</v>
      </c>
      <c r="BF442" s="273"/>
      <c r="BG442" s="273"/>
      <c r="BH442" s="273" t="s">
        <v>458</v>
      </c>
      <c r="BI442" s="273" t="s">
        <v>800</v>
      </c>
      <c r="BJ442" s="273" t="s">
        <v>800</v>
      </c>
      <c r="BK442" s="273" t="s">
        <v>1516</v>
      </c>
      <c r="BL442" s="273" t="s">
        <v>802</v>
      </c>
      <c r="BM442" s="273" t="s">
        <v>1962</v>
      </c>
      <c r="BN442" s="273"/>
      <c r="BO442" s="273" t="s">
        <v>1517</v>
      </c>
      <c r="BP442" s="273"/>
      <c r="BQ442" s="273"/>
    </row>
    <row r="443" spans="1:69" ht="18" customHeight="1">
      <c r="A443" s="273" t="s">
        <v>1797</v>
      </c>
      <c r="B443" s="273" t="s">
        <v>4190</v>
      </c>
      <c r="C443" s="273" t="s">
        <v>4196</v>
      </c>
      <c r="D443" s="273" t="s">
        <v>4192</v>
      </c>
      <c r="E443" s="273" t="s">
        <v>4193</v>
      </c>
      <c r="F443" s="273" t="s">
        <v>1801</v>
      </c>
      <c r="G443" s="273" t="s">
        <v>1506</v>
      </c>
      <c r="H443" s="273" t="s">
        <v>786</v>
      </c>
      <c r="I443" s="274">
        <v>1</v>
      </c>
      <c r="J443" s="273" t="s">
        <v>804</v>
      </c>
      <c r="K443" s="273" t="s">
        <v>3207</v>
      </c>
      <c r="L443" s="273"/>
      <c r="M443" s="273" t="s">
        <v>2143</v>
      </c>
      <c r="N443" s="273" t="s">
        <v>788</v>
      </c>
      <c r="O443" s="273"/>
      <c r="P443" s="273"/>
      <c r="Q443" s="273"/>
      <c r="R443" s="273"/>
      <c r="S443" s="273" t="s">
        <v>1487</v>
      </c>
      <c r="T443" s="273"/>
      <c r="U443" s="273" t="s">
        <v>791</v>
      </c>
      <c r="V443" s="274">
        <v>100</v>
      </c>
      <c r="W443" s="273"/>
      <c r="X443" s="273" t="s">
        <v>1463</v>
      </c>
      <c r="Y443" s="273" t="s">
        <v>1464</v>
      </c>
      <c r="Z443" s="273"/>
      <c r="AA443" s="273"/>
      <c r="AB443" s="273"/>
      <c r="AC443" s="273"/>
      <c r="AD443" s="273"/>
      <c r="AE443" s="273"/>
      <c r="AF443" s="273" t="s">
        <v>794</v>
      </c>
      <c r="AG443" s="273" t="s">
        <v>795</v>
      </c>
      <c r="AH443" s="273" t="s">
        <v>786</v>
      </c>
      <c r="AI443" s="273"/>
      <c r="AJ443" s="273"/>
      <c r="AK443" s="273" t="s">
        <v>796</v>
      </c>
      <c r="AL443" s="273" t="s">
        <v>2144</v>
      </c>
      <c r="AM443" s="273" t="s">
        <v>1529</v>
      </c>
      <c r="AN443" s="273" t="s">
        <v>42</v>
      </c>
      <c r="AO443" s="273"/>
      <c r="AP443" s="273"/>
      <c r="AQ443" s="273"/>
      <c r="AR443" s="273"/>
      <c r="AS443" s="273" t="s">
        <v>1806</v>
      </c>
      <c r="AT443" s="274">
        <v>1000000</v>
      </c>
      <c r="AU443" s="274">
        <v>1</v>
      </c>
      <c r="AV443" s="273" t="s">
        <v>4194</v>
      </c>
      <c r="AW443" s="273"/>
      <c r="AX443" s="274">
        <v>5.2519999999999998</v>
      </c>
      <c r="AY443" s="273" t="s">
        <v>4195</v>
      </c>
      <c r="AZ443" s="273" t="s">
        <v>3876</v>
      </c>
      <c r="BA443" s="273" t="s">
        <v>1807</v>
      </c>
      <c r="BB443" s="273"/>
      <c r="BC443" s="273" t="s">
        <v>4194</v>
      </c>
      <c r="BD443" s="273"/>
      <c r="BE443" s="273" t="s">
        <v>4194</v>
      </c>
      <c r="BF443" s="273"/>
      <c r="BG443" s="273"/>
      <c r="BH443" s="273" t="s">
        <v>458</v>
      </c>
      <c r="BI443" s="273" t="s">
        <v>800</v>
      </c>
      <c r="BJ443" s="273" t="s">
        <v>800</v>
      </c>
      <c r="BK443" s="273" t="s">
        <v>1516</v>
      </c>
      <c r="BL443" s="273" t="s">
        <v>802</v>
      </c>
      <c r="BM443" s="273" t="s">
        <v>1962</v>
      </c>
      <c r="BN443" s="273"/>
      <c r="BO443" s="273" t="s">
        <v>1517</v>
      </c>
      <c r="BP443" s="273"/>
      <c r="BQ443" s="273"/>
    </row>
    <row r="444" spans="1:69" ht="18" customHeight="1">
      <c r="A444" s="273" t="s">
        <v>1797</v>
      </c>
      <c r="B444" s="273" t="s">
        <v>4190</v>
      </c>
      <c r="C444" s="273" t="s">
        <v>4197</v>
      </c>
      <c r="D444" s="273" t="s">
        <v>4192</v>
      </c>
      <c r="E444" s="273" t="s">
        <v>4193</v>
      </c>
      <c r="F444" s="273" t="s">
        <v>1801</v>
      </c>
      <c r="G444" s="273" t="s">
        <v>1506</v>
      </c>
      <c r="H444" s="273" t="s">
        <v>786</v>
      </c>
      <c r="I444" s="274">
        <v>2</v>
      </c>
      <c r="J444" s="273" t="s">
        <v>804</v>
      </c>
      <c r="K444" s="273" t="s">
        <v>3207</v>
      </c>
      <c r="L444" s="273"/>
      <c r="M444" s="273" t="s">
        <v>2143</v>
      </c>
      <c r="N444" s="273" t="s">
        <v>788</v>
      </c>
      <c r="O444" s="273"/>
      <c r="P444" s="273"/>
      <c r="Q444" s="273"/>
      <c r="R444" s="273"/>
      <c r="S444" s="273" t="s">
        <v>1487</v>
      </c>
      <c r="T444" s="273"/>
      <c r="U444" s="273" t="s">
        <v>791</v>
      </c>
      <c r="V444" s="274">
        <v>100</v>
      </c>
      <c r="W444" s="273"/>
      <c r="X444" s="273" t="s">
        <v>1463</v>
      </c>
      <c r="Y444" s="273" t="s">
        <v>1464</v>
      </c>
      <c r="Z444" s="273"/>
      <c r="AA444" s="273"/>
      <c r="AB444" s="273"/>
      <c r="AC444" s="273"/>
      <c r="AD444" s="273"/>
      <c r="AE444" s="273"/>
      <c r="AF444" s="273" t="s">
        <v>794</v>
      </c>
      <c r="AG444" s="273" t="s">
        <v>795</v>
      </c>
      <c r="AH444" s="273" t="s">
        <v>786</v>
      </c>
      <c r="AI444" s="273"/>
      <c r="AJ444" s="273"/>
      <c r="AK444" s="273" t="s">
        <v>796</v>
      </c>
      <c r="AL444" s="273" t="s">
        <v>2144</v>
      </c>
      <c r="AM444" s="273" t="s">
        <v>1529</v>
      </c>
      <c r="AN444" s="273" t="s">
        <v>42</v>
      </c>
      <c r="AO444" s="273"/>
      <c r="AP444" s="273"/>
      <c r="AQ444" s="273"/>
      <c r="AR444" s="273"/>
      <c r="AS444" s="273" t="s">
        <v>1806</v>
      </c>
      <c r="AT444" s="274">
        <v>500000</v>
      </c>
      <c r="AU444" s="274">
        <v>2</v>
      </c>
      <c r="AV444" s="273" t="s">
        <v>4194</v>
      </c>
      <c r="AW444" s="273"/>
      <c r="AX444" s="274">
        <v>5.2519999999999998</v>
      </c>
      <c r="AY444" s="273" t="s">
        <v>4195</v>
      </c>
      <c r="AZ444" s="273" t="s">
        <v>3876</v>
      </c>
      <c r="BA444" s="273" t="s">
        <v>1807</v>
      </c>
      <c r="BB444" s="273"/>
      <c r="BC444" s="273" t="s">
        <v>4194</v>
      </c>
      <c r="BD444" s="273"/>
      <c r="BE444" s="273" t="s">
        <v>4194</v>
      </c>
      <c r="BF444" s="273"/>
      <c r="BG444" s="273"/>
      <c r="BH444" s="273" t="s">
        <v>458</v>
      </c>
      <c r="BI444" s="273" t="s">
        <v>800</v>
      </c>
      <c r="BJ444" s="273" t="s">
        <v>800</v>
      </c>
      <c r="BK444" s="273" t="s">
        <v>1516</v>
      </c>
      <c r="BL444" s="273" t="s">
        <v>802</v>
      </c>
      <c r="BM444" s="273" t="s">
        <v>1962</v>
      </c>
      <c r="BN444" s="273"/>
      <c r="BO444" s="273" t="s">
        <v>1517</v>
      </c>
      <c r="BP444" s="273"/>
      <c r="BQ444" s="273"/>
    </row>
    <row r="445" spans="1:69" ht="18" customHeight="1">
      <c r="A445" s="273" t="s">
        <v>1797</v>
      </c>
      <c r="B445" s="273" t="s">
        <v>4190</v>
      </c>
      <c r="C445" s="273" t="s">
        <v>4198</v>
      </c>
      <c r="D445" s="273" t="s">
        <v>4192</v>
      </c>
      <c r="E445" s="273" t="s">
        <v>4193</v>
      </c>
      <c r="F445" s="273" t="s">
        <v>1801</v>
      </c>
      <c r="G445" s="273" t="s">
        <v>1506</v>
      </c>
      <c r="H445" s="273" t="s">
        <v>786</v>
      </c>
      <c r="I445" s="274">
        <v>2</v>
      </c>
      <c r="J445" s="273" t="s">
        <v>804</v>
      </c>
      <c r="K445" s="273" t="s">
        <v>3207</v>
      </c>
      <c r="L445" s="273"/>
      <c r="M445" s="273" t="s">
        <v>2143</v>
      </c>
      <c r="N445" s="273" t="s">
        <v>788</v>
      </c>
      <c r="O445" s="273"/>
      <c r="P445" s="273"/>
      <c r="Q445" s="273"/>
      <c r="R445" s="273"/>
      <c r="S445" s="273" t="s">
        <v>1487</v>
      </c>
      <c r="T445" s="273"/>
      <c r="U445" s="273" t="s">
        <v>791</v>
      </c>
      <c r="V445" s="274">
        <v>100</v>
      </c>
      <c r="W445" s="273"/>
      <c r="X445" s="273" t="s">
        <v>1463</v>
      </c>
      <c r="Y445" s="273" t="s">
        <v>1464</v>
      </c>
      <c r="Z445" s="273"/>
      <c r="AA445" s="273"/>
      <c r="AB445" s="273"/>
      <c r="AC445" s="273"/>
      <c r="AD445" s="273"/>
      <c r="AE445" s="273"/>
      <c r="AF445" s="273" t="s">
        <v>794</v>
      </c>
      <c r="AG445" s="273" t="s">
        <v>795</v>
      </c>
      <c r="AH445" s="273" t="s">
        <v>786</v>
      </c>
      <c r="AI445" s="273"/>
      <c r="AJ445" s="273"/>
      <c r="AK445" s="273" t="s">
        <v>796</v>
      </c>
      <c r="AL445" s="273" t="s">
        <v>2144</v>
      </c>
      <c r="AM445" s="273" t="s">
        <v>1529</v>
      </c>
      <c r="AN445" s="273" t="s">
        <v>42</v>
      </c>
      <c r="AO445" s="273"/>
      <c r="AP445" s="273"/>
      <c r="AQ445" s="273"/>
      <c r="AR445" s="273"/>
      <c r="AS445" s="273" t="s">
        <v>1806</v>
      </c>
      <c r="AT445" s="274">
        <v>1000000</v>
      </c>
      <c r="AU445" s="274">
        <v>2</v>
      </c>
      <c r="AV445" s="273" t="s">
        <v>4194</v>
      </c>
      <c r="AW445" s="273"/>
      <c r="AX445" s="274">
        <v>5.2519999999999998</v>
      </c>
      <c r="AY445" s="273" t="s">
        <v>4195</v>
      </c>
      <c r="AZ445" s="273" t="s">
        <v>3876</v>
      </c>
      <c r="BA445" s="273" t="s">
        <v>1807</v>
      </c>
      <c r="BB445" s="273"/>
      <c r="BC445" s="273" t="s">
        <v>4194</v>
      </c>
      <c r="BD445" s="273"/>
      <c r="BE445" s="273" t="s">
        <v>4194</v>
      </c>
      <c r="BF445" s="273"/>
      <c r="BG445" s="273"/>
      <c r="BH445" s="273" t="s">
        <v>458</v>
      </c>
      <c r="BI445" s="273" t="s">
        <v>800</v>
      </c>
      <c r="BJ445" s="273" t="s">
        <v>800</v>
      </c>
      <c r="BK445" s="273" t="s">
        <v>1516</v>
      </c>
      <c r="BL445" s="273" t="s">
        <v>802</v>
      </c>
      <c r="BM445" s="273" t="s">
        <v>1962</v>
      </c>
      <c r="BN445" s="273"/>
      <c r="BO445" s="273" t="s">
        <v>1517</v>
      </c>
      <c r="BP445" s="273"/>
      <c r="BQ445" s="273"/>
    </row>
    <row r="446" spans="1:69" ht="18" customHeight="1">
      <c r="A446" s="273" t="s">
        <v>4199</v>
      </c>
      <c r="B446" s="273" t="s">
        <v>4200</v>
      </c>
      <c r="C446" s="273" t="s">
        <v>4201</v>
      </c>
      <c r="D446" s="273" t="s">
        <v>4192</v>
      </c>
      <c r="E446" s="273" t="s">
        <v>4202</v>
      </c>
      <c r="F446" s="273" t="s">
        <v>786</v>
      </c>
      <c r="G446" s="273" t="s">
        <v>786</v>
      </c>
      <c r="H446" s="273" t="s">
        <v>786</v>
      </c>
      <c r="I446" s="274">
        <v>1</v>
      </c>
      <c r="J446" s="273" t="s">
        <v>11</v>
      </c>
      <c r="K446" s="273" t="s">
        <v>4203</v>
      </c>
      <c r="L446" s="274">
        <v>2.1</v>
      </c>
      <c r="M446" s="273" t="s">
        <v>4204</v>
      </c>
      <c r="N446" s="273" t="s">
        <v>936</v>
      </c>
      <c r="O446" s="273" t="s">
        <v>4205</v>
      </c>
      <c r="P446" s="273" t="s">
        <v>4206</v>
      </c>
      <c r="Q446" s="274">
        <v>10</v>
      </c>
      <c r="R446" s="273" t="s">
        <v>789</v>
      </c>
      <c r="S446" s="273" t="s">
        <v>904</v>
      </c>
      <c r="T446" s="273" t="s">
        <v>4207</v>
      </c>
      <c r="U446" s="273" t="s">
        <v>791</v>
      </c>
      <c r="V446" s="274">
        <v>100</v>
      </c>
      <c r="W446" s="273"/>
      <c r="X446" s="273" t="s">
        <v>3982</v>
      </c>
      <c r="Y446" s="273" t="s">
        <v>4208</v>
      </c>
      <c r="Z446" s="273" t="s">
        <v>4209</v>
      </c>
      <c r="AA446" s="273"/>
      <c r="AB446" s="273"/>
      <c r="AC446" s="273"/>
      <c r="AD446" s="273"/>
      <c r="AE446" s="273" t="s">
        <v>4210</v>
      </c>
      <c r="AF446" s="273" t="s">
        <v>794</v>
      </c>
      <c r="AG446" s="273" t="s">
        <v>1734</v>
      </c>
      <c r="AH446" s="273" t="s">
        <v>786</v>
      </c>
      <c r="AI446" s="273" t="s">
        <v>104</v>
      </c>
      <c r="AJ446" s="273"/>
      <c r="AK446" s="273" t="s">
        <v>808</v>
      </c>
      <c r="AL446" s="273" t="s">
        <v>4211</v>
      </c>
      <c r="AM446" s="273" t="s">
        <v>797</v>
      </c>
      <c r="AN446" s="273" t="s">
        <v>43</v>
      </c>
      <c r="AO446" s="273"/>
      <c r="AP446" s="273"/>
      <c r="AQ446" s="273"/>
      <c r="AR446" s="273"/>
      <c r="AS446" s="273" t="s">
        <v>4212</v>
      </c>
      <c r="AT446" s="274">
        <v>1000</v>
      </c>
      <c r="AU446" s="274">
        <v>1</v>
      </c>
      <c r="AV446" s="273" t="s">
        <v>4213</v>
      </c>
      <c r="AW446" s="273"/>
      <c r="AX446" s="274">
        <v>2.1</v>
      </c>
      <c r="AY446" s="273" t="s">
        <v>458</v>
      </c>
      <c r="AZ446" s="273" t="s">
        <v>4214</v>
      </c>
      <c r="BA446" s="273" t="s">
        <v>4215</v>
      </c>
      <c r="BB446" s="273" t="s">
        <v>458</v>
      </c>
      <c r="BC446" s="273" t="s">
        <v>4213</v>
      </c>
      <c r="BD446" s="273"/>
      <c r="BE446" s="273" t="s">
        <v>4213</v>
      </c>
      <c r="BF446" s="273" t="s">
        <v>4047</v>
      </c>
      <c r="BG446" s="273" t="s">
        <v>4216</v>
      </c>
      <c r="BH446" s="273" t="s">
        <v>4217</v>
      </c>
      <c r="BI446" s="273" t="s">
        <v>800</v>
      </c>
      <c r="BJ446" s="273" t="s">
        <v>800</v>
      </c>
      <c r="BK446" s="273" t="s">
        <v>801</v>
      </c>
      <c r="BL446" s="273" t="s">
        <v>802</v>
      </c>
      <c r="BM446" s="273" t="s">
        <v>803</v>
      </c>
      <c r="BN446" s="273"/>
      <c r="BO446" s="273" t="s">
        <v>809</v>
      </c>
      <c r="BP446" s="273" t="s">
        <v>458</v>
      </c>
      <c r="BQ446" s="273"/>
    </row>
    <row r="447" spans="1:69" ht="18" customHeight="1">
      <c r="A447" s="273" t="s">
        <v>2114</v>
      </c>
      <c r="B447" s="273" t="s">
        <v>4218</v>
      </c>
      <c r="C447" s="273" t="s">
        <v>4219</v>
      </c>
      <c r="D447" s="273" t="s">
        <v>4220</v>
      </c>
      <c r="E447" s="273" t="s">
        <v>4221</v>
      </c>
      <c r="F447" s="273" t="s">
        <v>786</v>
      </c>
      <c r="G447" s="273" t="s">
        <v>786</v>
      </c>
      <c r="H447" s="273" t="s">
        <v>786</v>
      </c>
      <c r="I447" s="274">
        <v>2</v>
      </c>
      <c r="J447" s="273" t="s">
        <v>804</v>
      </c>
      <c r="K447" s="273" t="s">
        <v>3207</v>
      </c>
      <c r="L447" s="274">
        <v>1.65</v>
      </c>
      <c r="M447" s="273" t="s">
        <v>4222</v>
      </c>
      <c r="N447" s="273" t="s">
        <v>788</v>
      </c>
      <c r="O447" s="273"/>
      <c r="P447" s="273"/>
      <c r="Q447" s="273"/>
      <c r="R447" s="273"/>
      <c r="S447" s="273" t="s">
        <v>790</v>
      </c>
      <c r="T447" s="273" t="s">
        <v>458</v>
      </c>
      <c r="U447" s="273" t="s">
        <v>791</v>
      </c>
      <c r="V447" s="274">
        <v>100</v>
      </c>
      <c r="W447" s="273"/>
      <c r="X447" s="273" t="s">
        <v>1463</v>
      </c>
      <c r="Y447" s="273" t="s">
        <v>1464</v>
      </c>
      <c r="Z447" s="273"/>
      <c r="AA447" s="273"/>
      <c r="AB447" s="273"/>
      <c r="AC447" s="273"/>
      <c r="AD447" s="273"/>
      <c r="AE447" s="273" t="s">
        <v>3842</v>
      </c>
      <c r="AF447" s="273" t="s">
        <v>794</v>
      </c>
      <c r="AG447" s="273" t="s">
        <v>1986</v>
      </c>
      <c r="AH447" s="273" t="s">
        <v>786</v>
      </c>
      <c r="AI447" s="273"/>
      <c r="AJ447" s="273"/>
      <c r="AK447" s="273" t="s">
        <v>1987</v>
      </c>
      <c r="AL447" s="273" t="s">
        <v>4223</v>
      </c>
      <c r="AM447" s="273" t="s">
        <v>1529</v>
      </c>
      <c r="AN447" s="273" t="s">
        <v>43</v>
      </c>
      <c r="AO447" s="273"/>
      <c r="AP447" s="273"/>
      <c r="AQ447" s="273"/>
      <c r="AR447" s="273"/>
      <c r="AS447" s="273" t="s">
        <v>2120</v>
      </c>
      <c r="AT447" s="274">
        <v>500000</v>
      </c>
      <c r="AU447" s="274">
        <v>2</v>
      </c>
      <c r="AV447" s="273" t="s">
        <v>4181</v>
      </c>
      <c r="AW447" s="273"/>
      <c r="AX447" s="274">
        <v>1.65</v>
      </c>
      <c r="AY447" s="273" t="s">
        <v>458</v>
      </c>
      <c r="AZ447" s="273" t="s">
        <v>4224</v>
      </c>
      <c r="BA447" s="273" t="s">
        <v>2122</v>
      </c>
      <c r="BB447" s="273" t="s">
        <v>2114</v>
      </c>
      <c r="BC447" s="273" t="s">
        <v>4181</v>
      </c>
      <c r="BD447" s="273"/>
      <c r="BE447" s="273" t="s">
        <v>4181</v>
      </c>
      <c r="BF447" s="273" t="s">
        <v>458</v>
      </c>
      <c r="BG447" s="273" t="s">
        <v>458</v>
      </c>
      <c r="BH447" s="273" t="s">
        <v>3842</v>
      </c>
      <c r="BI447" s="273" t="s">
        <v>800</v>
      </c>
      <c r="BJ447" s="273" t="s">
        <v>800</v>
      </c>
      <c r="BK447" s="273" t="s">
        <v>801</v>
      </c>
      <c r="BL447" s="273" t="s">
        <v>802</v>
      </c>
      <c r="BM447" s="273" t="s">
        <v>803</v>
      </c>
      <c r="BN447" s="273"/>
      <c r="BO447" s="273" t="s">
        <v>1517</v>
      </c>
      <c r="BP447" s="273" t="s">
        <v>458</v>
      </c>
      <c r="BQ447" s="273"/>
    </row>
    <row r="448" spans="1:69" ht="18" customHeight="1">
      <c r="A448" s="273" t="s">
        <v>4225</v>
      </c>
      <c r="B448" s="273" t="s">
        <v>4226</v>
      </c>
      <c r="C448" s="273" t="s">
        <v>4227</v>
      </c>
      <c r="D448" s="273" t="s">
        <v>4228</v>
      </c>
      <c r="E448" s="273" t="s">
        <v>4229</v>
      </c>
      <c r="F448" s="273" t="s">
        <v>4230</v>
      </c>
      <c r="G448" s="273" t="s">
        <v>4231</v>
      </c>
      <c r="H448" s="273" t="s">
        <v>4230</v>
      </c>
      <c r="I448" s="274">
        <v>2</v>
      </c>
      <c r="J448" s="273" t="s">
        <v>11</v>
      </c>
      <c r="K448" s="273" t="s">
        <v>806</v>
      </c>
      <c r="L448" s="274">
        <v>5.3</v>
      </c>
      <c r="M448" s="273" t="s">
        <v>4232</v>
      </c>
      <c r="N448" s="273" t="s">
        <v>881</v>
      </c>
      <c r="O448" s="273"/>
      <c r="P448" s="273"/>
      <c r="Q448" s="273"/>
      <c r="R448" s="273" t="s">
        <v>789</v>
      </c>
      <c r="S448" s="273" t="s">
        <v>1487</v>
      </c>
      <c r="T448" s="273" t="s">
        <v>458</v>
      </c>
      <c r="U448" s="273" t="s">
        <v>791</v>
      </c>
      <c r="V448" s="274">
        <v>99.73</v>
      </c>
      <c r="W448" s="273" t="s">
        <v>4233</v>
      </c>
      <c r="X448" s="273" t="s">
        <v>938</v>
      </c>
      <c r="Y448" s="273" t="s">
        <v>1420</v>
      </c>
      <c r="Z448" s="273" t="s">
        <v>4234</v>
      </c>
      <c r="AA448" s="273"/>
      <c r="AB448" s="273"/>
      <c r="AC448" s="273"/>
      <c r="AD448" s="273"/>
      <c r="AE448" s="273" t="s">
        <v>4235</v>
      </c>
      <c r="AF448" s="273" t="s">
        <v>2276</v>
      </c>
      <c r="AG448" s="273" t="s">
        <v>2277</v>
      </c>
      <c r="AH448" s="273" t="s">
        <v>4230</v>
      </c>
      <c r="AI448" s="273" t="s">
        <v>104</v>
      </c>
      <c r="AJ448" s="273"/>
      <c r="AK448" s="273" t="s">
        <v>808</v>
      </c>
      <c r="AL448" s="273" t="s">
        <v>4236</v>
      </c>
      <c r="AM448" s="273" t="s">
        <v>797</v>
      </c>
      <c r="AN448" s="273" t="s">
        <v>931</v>
      </c>
      <c r="AO448" s="273"/>
      <c r="AP448" s="273"/>
      <c r="AQ448" s="273"/>
      <c r="AR448" s="273"/>
      <c r="AS448" s="273" t="s">
        <v>4237</v>
      </c>
      <c r="AT448" s="274">
        <v>1000</v>
      </c>
      <c r="AU448" s="274">
        <v>5</v>
      </c>
      <c r="AV448" s="273" t="s">
        <v>4188</v>
      </c>
      <c r="AW448" s="273"/>
      <c r="AX448" s="274">
        <v>5.3</v>
      </c>
      <c r="AY448" s="273" t="s">
        <v>458</v>
      </c>
      <c r="AZ448" s="273" t="s">
        <v>4238</v>
      </c>
      <c r="BA448" s="273" t="s">
        <v>4239</v>
      </c>
      <c r="BB448" s="273" t="s">
        <v>458</v>
      </c>
      <c r="BC448" s="273" t="s">
        <v>4240</v>
      </c>
      <c r="BD448" s="273"/>
      <c r="BE448" s="273" t="s">
        <v>4240</v>
      </c>
      <c r="BF448" s="273" t="s">
        <v>3310</v>
      </c>
      <c r="BG448" s="273" t="s">
        <v>4241</v>
      </c>
      <c r="BH448" s="273" t="s">
        <v>4242</v>
      </c>
      <c r="BI448" s="273" t="s">
        <v>800</v>
      </c>
      <c r="BJ448" s="273" t="s">
        <v>800</v>
      </c>
      <c r="BK448" s="273" t="s">
        <v>801</v>
      </c>
      <c r="BL448" s="273" t="s">
        <v>802</v>
      </c>
      <c r="BM448" s="273" t="s">
        <v>803</v>
      </c>
      <c r="BN448" s="273"/>
      <c r="BO448" s="273" t="s">
        <v>809</v>
      </c>
      <c r="BP448" s="273" t="s">
        <v>458</v>
      </c>
      <c r="BQ448" s="273" t="s">
        <v>4243</v>
      </c>
    </row>
    <row r="449" spans="1:69" ht="18" customHeight="1">
      <c r="A449" s="273" t="s">
        <v>4225</v>
      </c>
      <c r="B449" s="273" t="s">
        <v>4226</v>
      </c>
      <c r="C449" s="273" t="s">
        <v>4243</v>
      </c>
      <c r="D449" s="273" t="s">
        <v>4228</v>
      </c>
      <c r="E449" s="273" t="s">
        <v>4229</v>
      </c>
      <c r="F449" s="273" t="s">
        <v>4230</v>
      </c>
      <c r="G449" s="273" t="s">
        <v>4231</v>
      </c>
      <c r="H449" s="273" t="s">
        <v>786</v>
      </c>
      <c r="I449" s="274">
        <v>2</v>
      </c>
      <c r="J449" s="273" t="s">
        <v>11</v>
      </c>
      <c r="K449" s="273" t="s">
        <v>4244</v>
      </c>
      <c r="L449" s="274">
        <v>5.3</v>
      </c>
      <c r="M449" s="273" t="s">
        <v>4232</v>
      </c>
      <c r="N449" s="273" t="s">
        <v>881</v>
      </c>
      <c r="O449" s="273"/>
      <c r="P449" s="273"/>
      <c r="Q449" s="273"/>
      <c r="R449" s="273" t="s">
        <v>789</v>
      </c>
      <c r="S449" s="273" t="s">
        <v>1487</v>
      </c>
      <c r="T449" s="273" t="s">
        <v>458</v>
      </c>
      <c r="U449" s="273" t="s">
        <v>791</v>
      </c>
      <c r="V449" s="274">
        <v>99.73</v>
      </c>
      <c r="W449" s="273"/>
      <c r="X449" s="273" t="s">
        <v>938</v>
      </c>
      <c r="Y449" s="273" t="s">
        <v>1420</v>
      </c>
      <c r="Z449" s="273" t="s">
        <v>4234</v>
      </c>
      <c r="AA449" s="273"/>
      <c r="AB449" s="273"/>
      <c r="AC449" s="273"/>
      <c r="AD449" s="273"/>
      <c r="AE449" s="273" t="s">
        <v>4245</v>
      </c>
      <c r="AF449" s="273" t="s">
        <v>794</v>
      </c>
      <c r="AG449" s="273" t="s">
        <v>2277</v>
      </c>
      <c r="AH449" s="273" t="s">
        <v>786</v>
      </c>
      <c r="AI449" s="273" t="s">
        <v>104</v>
      </c>
      <c r="AJ449" s="273"/>
      <c r="AK449" s="273" t="s">
        <v>808</v>
      </c>
      <c r="AL449" s="273" t="s">
        <v>3734</v>
      </c>
      <c r="AM449" s="273" t="s">
        <v>797</v>
      </c>
      <c r="AN449" s="273" t="s">
        <v>931</v>
      </c>
      <c r="AO449" s="273"/>
      <c r="AP449" s="273"/>
      <c r="AQ449" s="273"/>
      <c r="AR449" s="273"/>
      <c r="AS449" s="273" t="s">
        <v>4237</v>
      </c>
      <c r="AT449" s="274">
        <v>1000</v>
      </c>
      <c r="AU449" s="274">
        <v>0</v>
      </c>
      <c r="AV449" s="273" t="s">
        <v>4240</v>
      </c>
      <c r="AW449" s="273"/>
      <c r="AX449" s="274">
        <v>5.3</v>
      </c>
      <c r="AY449" s="273" t="s">
        <v>458</v>
      </c>
      <c r="AZ449" s="273" t="s">
        <v>4238</v>
      </c>
      <c r="BA449" s="273" t="s">
        <v>4239</v>
      </c>
      <c r="BB449" s="273" t="s">
        <v>458</v>
      </c>
      <c r="BC449" s="273" t="s">
        <v>4188</v>
      </c>
      <c r="BD449" s="273"/>
      <c r="BE449" s="273" t="s">
        <v>4188</v>
      </c>
      <c r="BF449" s="273" t="s">
        <v>458</v>
      </c>
      <c r="BG449" s="273" t="s">
        <v>4246</v>
      </c>
      <c r="BH449" s="273" t="s">
        <v>4247</v>
      </c>
      <c r="BI449" s="273" t="s">
        <v>800</v>
      </c>
      <c r="BJ449" s="273" t="s">
        <v>800</v>
      </c>
      <c r="BK449" s="273" t="s">
        <v>4248</v>
      </c>
      <c r="BL449" s="273" t="s">
        <v>802</v>
      </c>
      <c r="BM449" s="273" t="s">
        <v>803</v>
      </c>
      <c r="BN449" s="273"/>
      <c r="BO449" s="273" t="s">
        <v>809</v>
      </c>
      <c r="BP449" s="273" t="s">
        <v>458</v>
      </c>
      <c r="BQ449" s="273"/>
    </row>
    <row r="450" spans="1:69" ht="18" customHeight="1">
      <c r="A450" s="273" t="s">
        <v>1797</v>
      </c>
      <c r="B450" s="273" t="s">
        <v>4249</v>
      </c>
      <c r="C450" s="273" t="s">
        <v>4250</v>
      </c>
      <c r="D450" s="273" t="s">
        <v>4251</v>
      </c>
      <c r="E450" s="273" t="s">
        <v>4252</v>
      </c>
      <c r="F450" s="273" t="s">
        <v>1801</v>
      </c>
      <c r="G450" s="273" t="s">
        <v>1506</v>
      </c>
      <c r="H450" s="273" t="s">
        <v>786</v>
      </c>
      <c r="I450" s="274">
        <v>1</v>
      </c>
      <c r="J450" s="273" t="s">
        <v>599</v>
      </c>
      <c r="K450" s="273" t="s">
        <v>3207</v>
      </c>
      <c r="L450" s="274">
        <v>2.8</v>
      </c>
      <c r="M450" s="273" t="s">
        <v>1639</v>
      </c>
      <c r="N450" s="273" t="s">
        <v>788</v>
      </c>
      <c r="O450" s="273"/>
      <c r="P450" s="273"/>
      <c r="Q450" s="273"/>
      <c r="R450" s="273" t="s">
        <v>789</v>
      </c>
      <c r="S450" s="273" t="s">
        <v>1487</v>
      </c>
      <c r="T450" s="273"/>
      <c r="U450" s="273" t="s">
        <v>791</v>
      </c>
      <c r="V450" s="274">
        <v>100</v>
      </c>
      <c r="W450" s="273"/>
      <c r="X450" s="273" t="s">
        <v>1463</v>
      </c>
      <c r="Y450" s="273" t="s">
        <v>1464</v>
      </c>
      <c r="Z450" s="273"/>
      <c r="AA450" s="273"/>
      <c r="AB450" s="273"/>
      <c r="AC450" s="273"/>
      <c r="AD450" s="273"/>
      <c r="AE450" s="273"/>
      <c r="AF450" s="273" t="s">
        <v>794</v>
      </c>
      <c r="AG450" s="273" t="s">
        <v>795</v>
      </c>
      <c r="AH450" s="273" t="s">
        <v>786</v>
      </c>
      <c r="AI450" s="273"/>
      <c r="AJ450" s="273"/>
      <c r="AK450" s="273" t="s">
        <v>796</v>
      </c>
      <c r="AL450" s="273" t="s">
        <v>1640</v>
      </c>
      <c r="AM450" s="273" t="s">
        <v>1529</v>
      </c>
      <c r="AN450" s="273" t="s">
        <v>42</v>
      </c>
      <c r="AO450" s="273"/>
      <c r="AP450" s="273"/>
      <c r="AQ450" s="273"/>
      <c r="AR450" s="273"/>
      <c r="AS450" s="273" t="s">
        <v>1806</v>
      </c>
      <c r="AT450" s="274">
        <v>1000000</v>
      </c>
      <c r="AU450" s="274">
        <v>1</v>
      </c>
      <c r="AV450" s="273" t="s">
        <v>4253</v>
      </c>
      <c r="AW450" s="273"/>
      <c r="AX450" s="274">
        <v>2.8</v>
      </c>
      <c r="AY450" s="273"/>
      <c r="AZ450" s="273" t="s">
        <v>3648</v>
      </c>
      <c r="BA450" s="273" t="s">
        <v>1807</v>
      </c>
      <c r="BB450" s="273"/>
      <c r="BC450" s="273" t="s">
        <v>4253</v>
      </c>
      <c r="BD450" s="273"/>
      <c r="BE450" s="273" t="s">
        <v>4253</v>
      </c>
      <c r="BF450" s="273"/>
      <c r="BG450" s="273"/>
      <c r="BH450" s="273" t="s">
        <v>458</v>
      </c>
      <c r="BI450" s="273" t="s">
        <v>800</v>
      </c>
      <c r="BJ450" s="273" t="s">
        <v>800</v>
      </c>
      <c r="BK450" s="273" t="s">
        <v>801</v>
      </c>
      <c r="BL450" s="273" t="s">
        <v>802</v>
      </c>
      <c r="BM450" s="273" t="s">
        <v>1962</v>
      </c>
      <c r="BN450" s="273"/>
      <c r="BO450" s="273" t="s">
        <v>1865</v>
      </c>
      <c r="BP450" s="273"/>
      <c r="BQ450" s="273"/>
    </row>
    <row r="451" spans="1:69" ht="18" customHeight="1">
      <c r="A451" s="273" t="s">
        <v>1797</v>
      </c>
      <c r="B451" s="273" t="s">
        <v>4254</v>
      </c>
      <c r="C451" s="273" t="s">
        <v>4255</v>
      </c>
      <c r="D451" s="273" t="s">
        <v>4256</v>
      </c>
      <c r="E451" s="273" t="s">
        <v>4257</v>
      </c>
      <c r="F451" s="273" t="s">
        <v>1801</v>
      </c>
      <c r="G451" s="273" t="s">
        <v>1506</v>
      </c>
      <c r="H451" s="273" t="s">
        <v>786</v>
      </c>
      <c r="I451" s="274">
        <v>1</v>
      </c>
      <c r="J451" s="273" t="s">
        <v>804</v>
      </c>
      <c r="K451" s="273" t="s">
        <v>3207</v>
      </c>
      <c r="L451" s="274">
        <v>1.07</v>
      </c>
      <c r="M451" s="273" t="s">
        <v>3168</v>
      </c>
      <c r="N451" s="273" t="s">
        <v>788</v>
      </c>
      <c r="O451" s="273"/>
      <c r="P451" s="273"/>
      <c r="Q451" s="273"/>
      <c r="R451" s="273" t="s">
        <v>789</v>
      </c>
      <c r="S451" s="273" t="s">
        <v>1487</v>
      </c>
      <c r="T451" s="273"/>
      <c r="U451" s="273" t="s">
        <v>791</v>
      </c>
      <c r="V451" s="274">
        <v>100</v>
      </c>
      <c r="W451" s="273"/>
      <c r="X451" s="273" t="s">
        <v>1463</v>
      </c>
      <c r="Y451" s="273" t="s">
        <v>1464</v>
      </c>
      <c r="Z451" s="273"/>
      <c r="AA451" s="273"/>
      <c r="AB451" s="273"/>
      <c r="AC451" s="273"/>
      <c r="AD451" s="273"/>
      <c r="AE451" s="273"/>
      <c r="AF451" s="273" t="s">
        <v>794</v>
      </c>
      <c r="AG451" s="273" t="s">
        <v>795</v>
      </c>
      <c r="AH451" s="273" t="s">
        <v>786</v>
      </c>
      <c r="AI451" s="273"/>
      <c r="AJ451" s="273"/>
      <c r="AK451" s="273" t="s">
        <v>796</v>
      </c>
      <c r="AL451" s="273" t="s">
        <v>3172</v>
      </c>
      <c r="AM451" s="273" t="s">
        <v>1529</v>
      </c>
      <c r="AN451" s="273" t="s">
        <v>42</v>
      </c>
      <c r="AO451" s="273"/>
      <c r="AP451" s="273"/>
      <c r="AQ451" s="273"/>
      <c r="AR451" s="273"/>
      <c r="AS451" s="273" t="s">
        <v>1806</v>
      </c>
      <c r="AT451" s="274">
        <v>1000000</v>
      </c>
      <c r="AU451" s="274">
        <v>1</v>
      </c>
      <c r="AV451" s="273" t="s">
        <v>4220</v>
      </c>
      <c r="AW451" s="273"/>
      <c r="AX451" s="274">
        <v>1.07</v>
      </c>
      <c r="AY451" s="273"/>
      <c r="AZ451" s="273" t="s">
        <v>3134</v>
      </c>
      <c r="BA451" s="273" t="s">
        <v>1807</v>
      </c>
      <c r="BB451" s="273"/>
      <c r="BC451" s="273" t="s">
        <v>4220</v>
      </c>
      <c r="BD451" s="273"/>
      <c r="BE451" s="273" t="s">
        <v>4220</v>
      </c>
      <c r="BF451" s="273"/>
      <c r="BG451" s="273"/>
      <c r="BH451" s="273" t="s">
        <v>458</v>
      </c>
      <c r="BI451" s="273" t="s">
        <v>800</v>
      </c>
      <c r="BJ451" s="273" t="s">
        <v>800</v>
      </c>
      <c r="BK451" s="273" t="s">
        <v>801</v>
      </c>
      <c r="BL451" s="273" t="s">
        <v>802</v>
      </c>
      <c r="BM451" s="273" t="s">
        <v>1962</v>
      </c>
      <c r="BN451" s="273"/>
      <c r="BO451" s="273" t="s">
        <v>1865</v>
      </c>
      <c r="BP451" s="273"/>
      <c r="BQ451" s="273"/>
    </row>
    <row r="452" spans="1:69" ht="18" customHeight="1">
      <c r="A452" s="273" t="s">
        <v>2114</v>
      </c>
      <c r="B452" s="273" t="s">
        <v>4258</v>
      </c>
      <c r="C452" s="273" t="s">
        <v>4259</v>
      </c>
      <c r="D452" s="273" t="s">
        <v>4260</v>
      </c>
      <c r="E452" s="273" t="s">
        <v>4261</v>
      </c>
      <c r="F452" s="273" t="s">
        <v>786</v>
      </c>
      <c r="G452" s="273" t="s">
        <v>786</v>
      </c>
      <c r="H452" s="273" t="s">
        <v>786</v>
      </c>
      <c r="I452" s="274">
        <v>3</v>
      </c>
      <c r="J452" s="273" t="s">
        <v>804</v>
      </c>
      <c r="K452" s="273" t="s">
        <v>3207</v>
      </c>
      <c r="L452" s="274">
        <v>1.6</v>
      </c>
      <c r="M452" s="273" t="s">
        <v>4262</v>
      </c>
      <c r="N452" s="273" t="s">
        <v>788</v>
      </c>
      <c r="O452" s="273"/>
      <c r="P452" s="273"/>
      <c r="Q452" s="273"/>
      <c r="R452" s="273"/>
      <c r="S452" s="273" t="s">
        <v>790</v>
      </c>
      <c r="T452" s="273" t="s">
        <v>458</v>
      </c>
      <c r="U452" s="273" t="s">
        <v>791</v>
      </c>
      <c r="V452" s="274">
        <v>100</v>
      </c>
      <c r="W452" s="273"/>
      <c r="X452" s="273" t="s">
        <v>1463</v>
      </c>
      <c r="Y452" s="273" t="s">
        <v>1464</v>
      </c>
      <c r="Z452" s="273"/>
      <c r="AA452" s="273"/>
      <c r="AB452" s="273"/>
      <c r="AC452" s="273"/>
      <c r="AD452" s="273"/>
      <c r="AE452" s="273" t="s">
        <v>3842</v>
      </c>
      <c r="AF452" s="273" t="s">
        <v>794</v>
      </c>
      <c r="AG452" s="273" t="s">
        <v>1986</v>
      </c>
      <c r="AH452" s="273" t="s">
        <v>786</v>
      </c>
      <c r="AI452" s="273"/>
      <c r="AJ452" s="273"/>
      <c r="AK452" s="273" t="s">
        <v>1987</v>
      </c>
      <c r="AL452" s="273" t="s">
        <v>4263</v>
      </c>
      <c r="AM452" s="273" t="s">
        <v>1529</v>
      </c>
      <c r="AN452" s="273" t="s">
        <v>43</v>
      </c>
      <c r="AO452" s="273"/>
      <c r="AP452" s="273"/>
      <c r="AQ452" s="273"/>
      <c r="AR452" s="273"/>
      <c r="AS452" s="273" t="s">
        <v>2120</v>
      </c>
      <c r="AT452" s="274">
        <v>500000</v>
      </c>
      <c r="AU452" s="274">
        <v>3</v>
      </c>
      <c r="AV452" s="273" t="s">
        <v>4264</v>
      </c>
      <c r="AW452" s="273"/>
      <c r="AX452" s="274">
        <v>1.6</v>
      </c>
      <c r="AY452" s="273" t="s">
        <v>458</v>
      </c>
      <c r="AZ452" s="273" t="s">
        <v>4265</v>
      </c>
      <c r="BA452" s="273" t="s">
        <v>2122</v>
      </c>
      <c r="BB452" s="273" t="s">
        <v>2114</v>
      </c>
      <c r="BC452" s="273" t="s">
        <v>4264</v>
      </c>
      <c r="BD452" s="273"/>
      <c r="BE452" s="273" t="s">
        <v>4264</v>
      </c>
      <c r="BF452" s="273" t="s">
        <v>458</v>
      </c>
      <c r="BG452" s="273" t="s">
        <v>458</v>
      </c>
      <c r="BH452" s="273" t="s">
        <v>3842</v>
      </c>
      <c r="BI452" s="273" t="s">
        <v>800</v>
      </c>
      <c r="BJ452" s="273" t="s">
        <v>800</v>
      </c>
      <c r="BK452" s="273" t="s">
        <v>801</v>
      </c>
      <c r="BL452" s="273" t="s">
        <v>802</v>
      </c>
      <c r="BM452" s="273" t="s">
        <v>803</v>
      </c>
      <c r="BN452" s="273"/>
      <c r="BO452" s="273" t="s">
        <v>1517</v>
      </c>
      <c r="BP452" s="273" t="s">
        <v>458</v>
      </c>
      <c r="BQ452" s="273"/>
    </row>
    <row r="453" spans="1:69" ht="18" customHeight="1">
      <c r="A453" s="273" t="s">
        <v>1797</v>
      </c>
      <c r="B453" s="273" t="s">
        <v>4266</v>
      </c>
      <c r="C453" s="273" t="s">
        <v>4267</v>
      </c>
      <c r="D453" s="273" t="s">
        <v>4268</v>
      </c>
      <c r="E453" s="273" t="s">
        <v>4269</v>
      </c>
      <c r="F453" s="273" t="s">
        <v>1801</v>
      </c>
      <c r="G453" s="273" t="s">
        <v>1506</v>
      </c>
      <c r="H453" s="273" t="s">
        <v>786</v>
      </c>
      <c r="I453" s="274">
        <v>1.6</v>
      </c>
      <c r="J453" s="273" t="s">
        <v>804</v>
      </c>
      <c r="K453" s="273" t="s">
        <v>3207</v>
      </c>
      <c r="L453" s="274">
        <v>0.95</v>
      </c>
      <c r="M453" s="273" t="s">
        <v>3226</v>
      </c>
      <c r="N453" s="273" t="s">
        <v>788</v>
      </c>
      <c r="O453" s="273"/>
      <c r="P453" s="273"/>
      <c r="Q453" s="273"/>
      <c r="R453" s="273" t="s">
        <v>789</v>
      </c>
      <c r="S453" s="273" t="s">
        <v>1487</v>
      </c>
      <c r="T453" s="273"/>
      <c r="U453" s="273" t="s">
        <v>791</v>
      </c>
      <c r="V453" s="273"/>
      <c r="W453" s="273"/>
      <c r="X453" s="273" t="s">
        <v>1463</v>
      </c>
      <c r="Y453" s="273" t="s">
        <v>1464</v>
      </c>
      <c r="Z453" s="273"/>
      <c r="AA453" s="273"/>
      <c r="AB453" s="273"/>
      <c r="AC453" s="273"/>
      <c r="AD453" s="273"/>
      <c r="AE453" s="273"/>
      <c r="AF453" s="273" t="s">
        <v>794</v>
      </c>
      <c r="AG453" s="273" t="s">
        <v>795</v>
      </c>
      <c r="AH453" s="273" t="s">
        <v>786</v>
      </c>
      <c r="AI453" s="273"/>
      <c r="AJ453" s="273"/>
      <c r="AK453" s="273" t="s">
        <v>796</v>
      </c>
      <c r="AL453" s="273" t="s">
        <v>4270</v>
      </c>
      <c r="AM453" s="273" t="s">
        <v>1529</v>
      </c>
      <c r="AN453" s="273" t="s">
        <v>42</v>
      </c>
      <c r="AO453" s="273"/>
      <c r="AP453" s="273"/>
      <c r="AQ453" s="273"/>
      <c r="AR453" s="273"/>
      <c r="AS453" s="273" t="s">
        <v>1806</v>
      </c>
      <c r="AT453" s="274">
        <v>1000000</v>
      </c>
      <c r="AU453" s="274">
        <v>1.6</v>
      </c>
      <c r="AV453" s="273" t="s">
        <v>4251</v>
      </c>
      <c r="AW453" s="273"/>
      <c r="AX453" s="274">
        <v>0.95</v>
      </c>
      <c r="AY453" s="273"/>
      <c r="AZ453" s="273" t="s">
        <v>4271</v>
      </c>
      <c r="BA453" s="273" t="s">
        <v>1807</v>
      </c>
      <c r="BB453" s="273"/>
      <c r="BC453" s="273" t="s">
        <v>4251</v>
      </c>
      <c r="BD453" s="273"/>
      <c r="BE453" s="273" t="s">
        <v>4251</v>
      </c>
      <c r="BF453" s="273"/>
      <c r="BG453" s="273"/>
      <c r="BH453" s="273" t="s">
        <v>458</v>
      </c>
      <c r="BI453" s="273" t="s">
        <v>800</v>
      </c>
      <c r="BJ453" s="273" t="s">
        <v>800</v>
      </c>
      <c r="BK453" s="273" t="s">
        <v>801</v>
      </c>
      <c r="BL453" s="273" t="s">
        <v>802</v>
      </c>
      <c r="BM453" s="273" t="s">
        <v>1962</v>
      </c>
      <c r="BN453" s="273"/>
      <c r="BO453" s="273" t="s">
        <v>1865</v>
      </c>
      <c r="BP453" s="273"/>
      <c r="BQ453" s="273"/>
    </row>
    <row r="454" spans="1:69" ht="18" customHeight="1">
      <c r="A454" s="273" t="s">
        <v>2114</v>
      </c>
      <c r="B454" s="273" t="s">
        <v>4272</v>
      </c>
      <c r="C454" s="273" t="s">
        <v>4273</v>
      </c>
      <c r="D454" s="273" t="s">
        <v>4268</v>
      </c>
      <c r="E454" s="273" t="s">
        <v>4274</v>
      </c>
      <c r="F454" s="273" t="s">
        <v>786</v>
      </c>
      <c r="G454" s="273" t="s">
        <v>786</v>
      </c>
      <c r="H454" s="273" t="s">
        <v>786</v>
      </c>
      <c r="I454" s="274">
        <v>5.5</v>
      </c>
      <c r="J454" s="273" t="s">
        <v>804</v>
      </c>
      <c r="K454" s="273" t="s">
        <v>3207</v>
      </c>
      <c r="L454" s="274">
        <v>1.55</v>
      </c>
      <c r="M454" s="273" t="s">
        <v>3226</v>
      </c>
      <c r="N454" s="273" t="s">
        <v>788</v>
      </c>
      <c r="O454" s="273"/>
      <c r="P454" s="273"/>
      <c r="Q454" s="273"/>
      <c r="R454" s="273"/>
      <c r="S454" s="273" t="s">
        <v>790</v>
      </c>
      <c r="T454" s="273" t="s">
        <v>458</v>
      </c>
      <c r="U454" s="273" t="s">
        <v>791</v>
      </c>
      <c r="V454" s="273"/>
      <c r="W454" s="273"/>
      <c r="X454" s="273" t="s">
        <v>1463</v>
      </c>
      <c r="Y454" s="273" t="s">
        <v>1464</v>
      </c>
      <c r="Z454" s="273"/>
      <c r="AA454" s="273"/>
      <c r="AB454" s="273"/>
      <c r="AC454" s="273"/>
      <c r="AD454" s="273"/>
      <c r="AE454" s="273" t="s">
        <v>4275</v>
      </c>
      <c r="AF454" s="273" t="s">
        <v>794</v>
      </c>
      <c r="AG454" s="273" t="s">
        <v>1986</v>
      </c>
      <c r="AH454" s="273" t="s">
        <v>786</v>
      </c>
      <c r="AI454" s="273"/>
      <c r="AJ454" s="273"/>
      <c r="AK454" s="273" t="s">
        <v>1987</v>
      </c>
      <c r="AL454" s="273" t="s">
        <v>4270</v>
      </c>
      <c r="AM454" s="273" t="s">
        <v>1529</v>
      </c>
      <c r="AN454" s="273" t="s">
        <v>43</v>
      </c>
      <c r="AO454" s="273"/>
      <c r="AP454" s="273"/>
      <c r="AQ454" s="273"/>
      <c r="AR454" s="273"/>
      <c r="AS454" s="273" t="s">
        <v>2120</v>
      </c>
      <c r="AT454" s="274">
        <v>1000000</v>
      </c>
      <c r="AU454" s="274">
        <v>5.5</v>
      </c>
      <c r="AV454" s="273" t="s">
        <v>4251</v>
      </c>
      <c r="AW454" s="273"/>
      <c r="AX454" s="274">
        <v>1.55</v>
      </c>
      <c r="AY454" s="273" t="s">
        <v>458</v>
      </c>
      <c r="AZ454" s="273" t="s">
        <v>3915</v>
      </c>
      <c r="BA454" s="273" t="s">
        <v>2122</v>
      </c>
      <c r="BB454" s="273" t="s">
        <v>2114</v>
      </c>
      <c r="BC454" s="273" t="s">
        <v>4251</v>
      </c>
      <c r="BD454" s="273"/>
      <c r="BE454" s="273" t="s">
        <v>4251</v>
      </c>
      <c r="BF454" s="273" t="s">
        <v>458</v>
      </c>
      <c r="BG454" s="273" t="s">
        <v>458</v>
      </c>
      <c r="BH454" s="273" t="s">
        <v>4275</v>
      </c>
      <c r="BI454" s="273" t="s">
        <v>800</v>
      </c>
      <c r="BJ454" s="273" t="s">
        <v>800</v>
      </c>
      <c r="BK454" s="273" t="s">
        <v>801</v>
      </c>
      <c r="BL454" s="273" t="s">
        <v>802</v>
      </c>
      <c r="BM454" s="273" t="s">
        <v>803</v>
      </c>
      <c r="BN454" s="273"/>
      <c r="BO454" s="273" t="s">
        <v>1517</v>
      </c>
      <c r="BP454" s="273" t="s">
        <v>458</v>
      </c>
      <c r="BQ454" s="273"/>
    </row>
    <row r="455" spans="1:69" ht="18" customHeight="1">
      <c r="A455" s="273" t="s">
        <v>1797</v>
      </c>
      <c r="B455" s="273" t="s">
        <v>4276</v>
      </c>
      <c r="C455" s="273" t="s">
        <v>4277</v>
      </c>
      <c r="D455" s="273" t="s">
        <v>4278</v>
      </c>
      <c r="E455" s="273" t="s">
        <v>4279</v>
      </c>
      <c r="F455" s="273" t="s">
        <v>1801</v>
      </c>
      <c r="G455" s="273" t="s">
        <v>1506</v>
      </c>
      <c r="H455" s="273" t="s">
        <v>786</v>
      </c>
      <c r="I455" s="274">
        <v>7</v>
      </c>
      <c r="J455" s="273" t="s">
        <v>804</v>
      </c>
      <c r="K455" s="273" t="s">
        <v>4280</v>
      </c>
      <c r="L455" s="274">
        <v>1.19</v>
      </c>
      <c r="M455" s="273" t="s">
        <v>3246</v>
      </c>
      <c r="N455" s="273" t="s">
        <v>788</v>
      </c>
      <c r="O455" s="273"/>
      <c r="P455" s="273"/>
      <c r="Q455" s="273"/>
      <c r="R455" s="273"/>
      <c r="S455" s="273" t="s">
        <v>1487</v>
      </c>
      <c r="T455" s="273"/>
      <c r="U455" s="273" t="s">
        <v>791</v>
      </c>
      <c r="V455" s="273"/>
      <c r="W455" s="273"/>
      <c r="X455" s="273" t="s">
        <v>1463</v>
      </c>
      <c r="Y455" s="273" t="s">
        <v>1464</v>
      </c>
      <c r="Z455" s="273"/>
      <c r="AA455" s="273"/>
      <c r="AB455" s="273"/>
      <c r="AC455" s="273"/>
      <c r="AD455" s="273"/>
      <c r="AE455" s="273"/>
      <c r="AF455" s="273" t="s">
        <v>794</v>
      </c>
      <c r="AG455" s="273" t="s">
        <v>795</v>
      </c>
      <c r="AH455" s="273" t="s">
        <v>786</v>
      </c>
      <c r="AI455" s="273"/>
      <c r="AJ455" s="273"/>
      <c r="AK455" s="273" t="s">
        <v>796</v>
      </c>
      <c r="AL455" s="273" t="s">
        <v>2698</v>
      </c>
      <c r="AM455" s="273" t="s">
        <v>1529</v>
      </c>
      <c r="AN455" s="273" t="s">
        <v>42</v>
      </c>
      <c r="AO455" s="273"/>
      <c r="AP455" s="273"/>
      <c r="AQ455" s="273"/>
      <c r="AR455" s="273"/>
      <c r="AS455" s="273" t="s">
        <v>1806</v>
      </c>
      <c r="AT455" s="274">
        <v>1000000</v>
      </c>
      <c r="AU455" s="274">
        <v>7</v>
      </c>
      <c r="AV455" s="273" t="s">
        <v>4281</v>
      </c>
      <c r="AW455" s="273"/>
      <c r="AX455" s="274">
        <v>1.19</v>
      </c>
      <c r="AY455" s="273"/>
      <c r="AZ455" s="273" t="s">
        <v>3248</v>
      </c>
      <c r="BA455" s="273" t="s">
        <v>1807</v>
      </c>
      <c r="BB455" s="273"/>
      <c r="BC455" s="273" t="s">
        <v>4281</v>
      </c>
      <c r="BD455" s="273"/>
      <c r="BE455" s="273" t="s">
        <v>4281</v>
      </c>
      <c r="BF455" s="273"/>
      <c r="BG455" s="273"/>
      <c r="BH455" s="273" t="s">
        <v>458</v>
      </c>
      <c r="BI455" s="273" t="s">
        <v>800</v>
      </c>
      <c r="BJ455" s="273" t="s">
        <v>800</v>
      </c>
      <c r="BK455" s="273" t="s">
        <v>801</v>
      </c>
      <c r="BL455" s="273" t="s">
        <v>802</v>
      </c>
      <c r="BM455" s="273" t="s">
        <v>1962</v>
      </c>
      <c r="BN455" s="273"/>
      <c r="BO455" s="273" t="s">
        <v>1865</v>
      </c>
      <c r="BP455" s="273"/>
      <c r="BQ455" s="273"/>
    </row>
    <row r="456" spans="1:69" ht="18" customHeight="1">
      <c r="A456" s="273" t="s">
        <v>4282</v>
      </c>
      <c r="B456" s="273" t="s">
        <v>4283</v>
      </c>
      <c r="C456" s="273" t="s">
        <v>4284</v>
      </c>
      <c r="D456" s="273" t="s">
        <v>4285</v>
      </c>
      <c r="E456" s="273" t="s">
        <v>4286</v>
      </c>
      <c r="F456" s="273" t="s">
        <v>4287</v>
      </c>
      <c r="G456" s="273" t="s">
        <v>1938</v>
      </c>
      <c r="H456" s="273" t="s">
        <v>786</v>
      </c>
      <c r="I456" s="274">
        <v>15</v>
      </c>
      <c r="J456" s="273" t="s">
        <v>11</v>
      </c>
      <c r="K456" s="273" t="s">
        <v>4288</v>
      </c>
      <c r="L456" s="273"/>
      <c r="M456" s="273" t="s">
        <v>1763</v>
      </c>
      <c r="N456" s="273" t="s">
        <v>4289</v>
      </c>
      <c r="O456" s="273" t="s">
        <v>4290</v>
      </c>
      <c r="P456" s="273" t="s">
        <v>4291</v>
      </c>
      <c r="Q456" s="274">
        <v>45</v>
      </c>
      <c r="R456" s="273" t="s">
        <v>789</v>
      </c>
      <c r="S456" s="273" t="s">
        <v>3364</v>
      </c>
      <c r="T456" s="273" t="s">
        <v>458</v>
      </c>
      <c r="U456" s="273" t="s">
        <v>3483</v>
      </c>
      <c r="V456" s="273"/>
      <c r="W456" s="273" t="s">
        <v>4292</v>
      </c>
      <c r="X456" s="273" t="s">
        <v>1565</v>
      </c>
      <c r="Y456" s="273"/>
      <c r="Z456" s="273"/>
      <c r="AA456" s="274">
        <v>23</v>
      </c>
      <c r="AB456" s="274">
        <v>5.0999999999999996</v>
      </c>
      <c r="AC456" s="273" t="s">
        <v>4293</v>
      </c>
      <c r="AD456" s="273" t="s">
        <v>4294</v>
      </c>
      <c r="AE456" s="273" t="s">
        <v>4295</v>
      </c>
      <c r="AF456" s="273" t="s">
        <v>2276</v>
      </c>
      <c r="AG456" s="273" t="s">
        <v>1986</v>
      </c>
      <c r="AH456" s="273" t="s">
        <v>786</v>
      </c>
      <c r="AI456" s="273" t="s">
        <v>104</v>
      </c>
      <c r="AJ456" s="273"/>
      <c r="AK456" s="273" t="s">
        <v>1987</v>
      </c>
      <c r="AL456" s="273" t="s">
        <v>1767</v>
      </c>
      <c r="AM456" s="273" t="s">
        <v>2255</v>
      </c>
      <c r="AN456" s="273" t="s">
        <v>931</v>
      </c>
      <c r="AO456" s="273"/>
      <c r="AP456" s="273"/>
      <c r="AQ456" s="273"/>
      <c r="AR456" s="273"/>
      <c r="AS456" s="273" t="s">
        <v>4296</v>
      </c>
      <c r="AT456" s="274">
        <v>1000</v>
      </c>
      <c r="AU456" s="274">
        <v>4.5</v>
      </c>
      <c r="AV456" s="273" t="s">
        <v>4281</v>
      </c>
      <c r="AW456" s="273" t="s">
        <v>4297</v>
      </c>
      <c r="AX456" s="274">
        <v>5.95</v>
      </c>
      <c r="AY456" s="273" t="s">
        <v>458</v>
      </c>
      <c r="AZ456" s="273" t="s">
        <v>4298</v>
      </c>
      <c r="BA456" s="273" t="s">
        <v>4299</v>
      </c>
      <c r="BB456" s="273" t="s">
        <v>4300</v>
      </c>
      <c r="BC456" s="273" t="s">
        <v>4301</v>
      </c>
      <c r="BD456" s="273"/>
      <c r="BE456" s="273" t="s">
        <v>4301</v>
      </c>
      <c r="BF456" s="273" t="s">
        <v>4302</v>
      </c>
      <c r="BG456" s="273"/>
      <c r="BH456" s="273" t="s">
        <v>4303</v>
      </c>
      <c r="BI456" s="273" t="s">
        <v>800</v>
      </c>
      <c r="BJ456" s="273" t="s">
        <v>800</v>
      </c>
      <c r="BK456" s="273" t="s">
        <v>801</v>
      </c>
      <c r="BL456" s="273" t="s">
        <v>802</v>
      </c>
      <c r="BM456" s="273" t="s">
        <v>827</v>
      </c>
      <c r="BN456" s="273"/>
      <c r="BO456" s="273" t="s">
        <v>809</v>
      </c>
      <c r="BP456" s="273" t="s">
        <v>458</v>
      </c>
      <c r="BQ456" s="273"/>
    </row>
    <row r="457" spans="1:69" ht="18" customHeight="1">
      <c r="A457" s="273" t="s">
        <v>4304</v>
      </c>
      <c r="B457" s="273" t="s">
        <v>4305</v>
      </c>
      <c r="C457" s="273" t="s">
        <v>4306</v>
      </c>
      <c r="D457" s="273" t="s">
        <v>4285</v>
      </c>
      <c r="E457" s="273" t="s">
        <v>4307</v>
      </c>
      <c r="F457" s="273" t="s">
        <v>786</v>
      </c>
      <c r="G457" s="273" t="s">
        <v>786</v>
      </c>
      <c r="H457" s="273" t="s">
        <v>786</v>
      </c>
      <c r="I457" s="274">
        <v>1.5</v>
      </c>
      <c r="J457" s="273" t="s">
        <v>11</v>
      </c>
      <c r="K457" s="273" t="s">
        <v>806</v>
      </c>
      <c r="L457" s="274">
        <v>1.95</v>
      </c>
      <c r="M457" s="273" t="s">
        <v>4308</v>
      </c>
      <c r="N457" s="273" t="s">
        <v>936</v>
      </c>
      <c r="O457" s="273"/>
      <c r="P457" s="273" t="s">
        <v>4309</v>
      </c>
      <c r="Q457" s="273"/>
      <c r="R457" s="273" t="s">
        <v>789</v>
      </c>
      <c r="S457" s="273" t="s">
        <v>866</v>
      </c>
      <c r="T457" s="273" t="s">
        <v>4310</v>
      </c>
      <c r="U457" s="273" t="s">
        <v>791</v>
      </c>
      <c r="V457" s="274">
        <v>100</v>
      </c>
      <c r="W457" s="273"/>
      <c r="X457" s="273" t="s">
        <v>1669</v>
      </c>
      <c r="Y457" s="273" t="s">
        <v>4311</v>
      </c>
      <c r="Z457" s="273" t="s">
        <v>4312</v>
      </c>
      <c r="AA457" s="273"/>
      <c r="AB457" s="273"/>
      <c r="AC457" s="273"/>
      <c r="AD457" s="273"/>
      <c r="AE457" s="273" t="s">
        <v>4313</v>
      </c>
      <c r="AF457" s="273" t="s">
        <v>794</v>
      </c>
      <c r="AG457" s="273" t="s">
        <v>1734</v>
      </c>
      <c r="AH457" s="273" t="s">
        <v>786</v>
      </c>
      <c r="AI457" s="273" t="s">
        <v>89</v>
      </c>
      <c r="AJ457" s="273"/>
      <c r="AK457" s="273" t="s">
        <v>808</v>
      </c>
      <c r="AL457" s="273" t="s">
        <v>4314</v>
      </c>
      <c r="AM457" s="273" t="s">
        <v>797</v>
      </c>
      <c r="AN457" s="273" t="s">
        <v>43</v>
      </c>
      <c r="AO457" s="273"/>
      <c r="AP457" s="273"/>
      <c r="AQ457" s="273"/>
      <c r="AR457" s="273"/>
      <c r="AS457" s="273" t="s">
        <v>4315</v>
      </c>
      <c r="AT457" s="274">
        <v>1000</v>
      </c>
      <c r="AU457" s="274">
        <v>1.5</v>
      </c>
      <c r="AV457" s="273" t="s">
        <v>4316</v>
      </c>
      <c r="AW457" s="273"/>
      <c r="AX457" s="274">
        <v>1.95</v>
      </c>
      <c r="AY457" s="273" t="s">
        <v>458</v>
      </c>
      <c r="AZ457" s="273" t="s">
        <v>4317</v>
      </c>
      <c r="BA457" s="273" t="s">
        <v>4318</v>
      </c>
      <c r="BB457" s="273" t="s">
        <v>4304</v>
      </c>
      <c r="BC457" s="273" t="s">
        <v>4316</v>
      </c>
      <c r="BD457" s="273"/>
      <c r="BE457" s="273" t="s">
        <v>4316</v>
      </c>
      <c r="BF457" s="273" t="s">
        <v>4047</v>
      </c>
      <c r="BG457" s="273" t="s">
        <v>4319</v>
      </c>
      <c r="BH457" s="273" t="s">
        <v>4320</v>
      </c>
      <c r="BI457" s="273" t="s">
        <v>800</v>
      </c>
      <c r="BJ457" s="273" t="s">
        <v>800</v>
      </c>
      <c r="BK457" s="273" t="s">
        <v>801</v>
      </c>
      <c r="BL457" s="273" t="s">
        <v>802</v>
      </c>
      <c r="BM457" s="273" t="s">
        <v>803</v>
      </c>
      <c r="BN457" s="273"/>
      <c r="BO457" s="273" t="s">
        <v>809</v>
      </c>
      <c r="BP457" s="273" t="s">
        <v>458</v>
      </c>
      <c r="BQ457" s="273"/>
    </row>
    <row r="458" spans="1:69" ht="18" customHeight="1">
      <c r="A458" s="273" t="s">
        <v>3904</v>
      </c>
      <c r="B458" s="273" t="s">
        <v>4321</v>
      </c>
      <c r="C458" s="273" t="s">
        <v>4322</v>
      </c>
      <c r="D458" s="273" t="s">
        <v>4323</v>
      </c>
      <c r="E458" s="273" t="s">
        <v>4324</v>
      </c>
      <c r="F458" s="273" t="s">
        <v>786</v>
      </c>
      <c r="G458" s="273" t="s">
        <v>786</v>
      </c>
      <c r="H458" s="273" t="s">
        <v>786</v>
      </c>
      <c r="I458" s="274">
        <v>0.75</v>
      </c>
      <c r="J458" s="273" t="s">
        <v>11</v>
      </c>
      <c r="K458" s="273" t="s">
        <v>806</v>
      </c>
      <c r="L458" s="274">
        <v>7</v>
      </c>
      <c r="M458" s="273" t="s">
        <v>4325</v>
      </c>
      <c r="N458" s="273" t="s">
        <v>936</v>
      </c>
      <c r="O458" s="273"/>
      <c r="P458" s="273"/>
      <c r="Q458" s="273"/>
      <c r="R458" s="273" t="s">
        <v>789</v>
      </c>
      <c r="S458" s="273" t="s">
        <v>790</v>
      </c>
      <c r="T458" s="273" t="s">
        <v>458</v>
      </c>
      <c r="U458" s="273" t="s">
        <v>791</v>
      </c>
      <c r="V458" s="274">
        <v>100</v>
      </c>
      <c r="W458" s="273"/>
      <c r="X458" s="273" t="s">
        <v>813</v>
      </c>
      <c r="Y458" s="273" t="s">
        <v>1814</v>
      </c>
      <c r="Z458" s="273"/>
      <c r="AA458" s="273"/>
      <c r="AB458" s="273"/>
      <c r="AC458" s="273"/>
      <c r="AD458" s="273"/>
      <c r="AE458" s="273" t="s">
        <v>4326</v>
      </c>
      <c r="AF458" s="273" t="s">
        <v>2276</v>
      </c>
      <c r="AG458" s="273" t="s">
        <v>3912</v>
      </c>
      <c r="AH458" s="273" t="s">
        <v>786</v>
      </c>
      <c r="AI458" s="273" t="s">
        <v>104</v>
      </c>
      <c r="AJ458" s="273"/>
      <c r="AK458" s="273" t="s">
        <v>810</v>
      </c>
      <c r="AL458" s="273" t="s">
        <v>3339</v>
      </c>
      <c r="AM458" s="273" t="s">
        <v>797</v>
      </c>
      <c r="AN458" s="273" t="s">
        <v>43</v>
      </c>
      <c r="AO458" s="273"/>
      <c r="AP458" s="273"/>
      <c r="AQ458" s="273"/>
      <c r="AR458" s="273"/>
      <c r="AS458" s="273" t="s">
        <v>3914</v>
      </c>
      <c r="AT458" s="274">
        <v>1000</v>
      </c>
      <c r="AU458" s="274">
        <v>2.75</v>
      </c>
      <c r="AV458" s="273" t="s">
        <v>4327</v>
      </c>
      <c r="AW458" s="273"/>
      <c r="AX458" s="274">
        <v>7</v>
      </c>
      <c r="AY458" s="273" t="s">
        <v>458</v>
      </c>
      <c r="AZ458" s="273" t="s">
        <v>4328</v>
      </c>
      <c r="BA458" s="273" t="s">
        <v>4329</v>
      </c>
      <c r="BB458" s="273" t="s">
        <v>3904</v>
      </c>
      <c r="BC458" s="273" t="s">
        <v>4330</v>
      </c>
      <c r="BD458" s="273"/>
      <c r="BE458" s="273" t="s">
        <v>4330</v>
      </c>
      <c r="BF458" s="273" t="s">
        <v>3310</v>
      </c>
      <c r="BG458" s="273" t="s">
        <v>4331</v>
      </c>
      <c r="BH458" s="273" t="s">
        <v>4332</v>
      </c>
      <c r="BI458" s="273" t="s">
        <v>800</v>
      </c>
      <c r="BJ458" s="273" t="s">
        <v>800</v>
      </c>
      <c r="BK458" s="273" t="s">
        <v>801</v>
      </c>
      <c r="BL458" s="273" t="s">
        <v>802</v>
      </c>
      <c r="BM458" s="273" t="s">
        <v>803</v>
      </c>
      <c r="BN458" s="273"/>
      <c r="BO458" s="273" t="s">
        <v>809</v>
      </c>
      <c r="BP458" s="273" t="s">
        <v>458</v>
      </c>
      <c r="BQ458" s="273" t="s">
        <v>4333</v>
      </c>
    </row>
    <row r="459" spans="1:69" ht="18" customHeight="1">
      <c r="A459" s="273" t="s">
        <v>3904</v>
      </c>
      <c r="B459" s="273" t="s">
        <v>4321</v>
      </c>
      <c r="C459" s="273" t="s">
        <v>4333</v>
      </c>
      <c r="D459" s="273" t="s">
        <v>4323</v>
      </c>
      <c r="E459" s="273" t="s">
        <v>4324</v>
      </c>
      <c r="F459" s="273" t="s">
        <v>786</v>
      </c>
      <c r="G459" s="273" t="s">
        <v>786</v>
      </c>
      <c r="H459" s="273" t="s">
        <v>786</v>
      </c>
      <c r="I459" s="274">
        <v>0.75</v>
      </c>
      <c r="J459" s="273" t="s">
        <v>11</v>
      </c>
      <c r="K459" s="273" t="s">
        <v>4334</v>
      </c>
      <c r="L459" s="274">
        <v>7</v>
      </c>
      <c r="M459" s="273" t="s">
        <v>4325</v>
      </c>
      <c r="N459" s="273" t="s">
        <v>936</v>
      </c>
      <c r="O459" s="273"/>
      <c r="P459" s="273" t="s">
        <v>4335</v>
      </c>
      <c r="Q459" s="273"/>
      <c r="R459" s="273" t="s">
        <v>789</v>
      </c>
      <c r="S459" s="273" t="s">
        <v>790</v>
      </c>
      <c r="T459" s="273" t="s">
        <v>458</v>
      </c>
      <c r="U459" s="273" t="s">
        <v>791</v>
      </c>
      <c r="V459" s="274">
        <v>100</v>
      </c>
      <c r="W459" s="273"/>
      <c r="X459" s="273" t="s">
        <v>813</v>
      </c>
      <c r="Y459" s="273" t="s">
        <v>1814</v>
      </c>
      <c r="Z459" s="273"/>
      <c r="AA459" s="273"/>
      <c r="AB459" s="273"/>
      <c r="AC459" s="273"/>
      <c r="AD459" s="273"/>
      <c r="AE459" s="273" t="s">
        <v>4326</v>
      </c>
      <c r="AF459" s="273" t="s">
        <v>794</v>
      </c>
      <c r="AG459" s="273" t="s">
        <v>3912</v>
      </c>
      <c r="AH459" s="273" t="s">
        <v>786</v>
      </c>
      <c r="AI459" s="273" t="s">
        <v>104</v>
      </c>
      <c r="AJ459" s="273"/>
      <c r="AK459" s="273" t="s">
        <v>810</v>
      </c>
      <c r="AL459" s="273" t="s">
        <v>3734</v>
      </c>
      <c r="AM459" s="273" t="s">
        <v>797</v>
      </c>
      <c r="AN459" s="273" t="s">
        <v>43</v>
      </c>
      <c r="AO459" s="273"/>
      <c r="AP459" s="273"/>
      <c r="AQ459" s="273"/>
      <c r="AR459" s="273"/>
      <c r="AS459" s="273" t="s">
        <v>3914</v>
      </c>
      <c r="AT459" s="274">
        <v>1000</v>
      </c>
      <c r="AU459" s="274">
        <v>0</v>
      </c>
      <c r="AV459" s="273" t="s">
        <v>4327</v>
      </c>
      <c r="AW459" s="273"/>
      <c r="AX459" s="274">
        <v>7</v>
      </c>
      <c r="AY459" s="273" t="s">
        <v>458</v>
      </c>
      <c r="AZ459" s="273" t="s">
        <v>4328</v>
      </c>
      <c r="BA459" s="273" t="s">
        <v>4329</v>
      </c>
      <c r="BB459" s="273" t="s">
        <v>3904</v>
      </c>
      <c r="BC459" s="273" t="s">
        <v>4327</v>
      </c>
      <c r="BD459" s="273"/>
      <c r="BE459" s="273" t="s">
        <v>4327</v>
      </c>
      <c r="BF459" s="273" t="s">
        <v>4336</v>
      </c>
      <c r="BG459" s="273" t="s">
        <v>4331</v>
      </c>
      <c r="BH459" s="273" t="s">
        <v>4337</v>
      </c>
      <c r="BI459" s="273" t="s">
        <v>800</v>
      </c>
      <c r="BJ459" s="273" t="s">
        <v>800</v>
      </c>
      <c r="BK459" s="273" t="s">
        <v>801</v>
      </c>
      <c r="BL459" s="273" t="s">
        <v>802</v>
      </c>
      <c r="BM459" s="273" t="s">
        <v>803</v>
      </c>
      <c r="BN459" s="273"/>
      <c r="BO459" s="273" t="s">
        <v>809</v>
      </c>
      <c r="BP459" s="273" t="s">
        <v>458</v>
      </c>
      <c r="BQ459" s="273"/>
    </row>
    <row r="460" spans="1:69" ht="18" customHeight="1">
      <c r="A460" s="273" t="s">
        <v>4338</v>
      </c>
      <c r="B460" s="273" t="s">
        <v>4339</v>
      </c>
      <c r="C460" s="273" t="s">
        <v>4340</v>
      </c>
      <c r="D460" s="273" t="s">
        <v>4323</v>
      </c>
      <c r="E460" s="273" t="s">
        <v>4341</v>
      </c>
      <c r="F460" s="273" t="s">
        <v>786</v>
      </c>
      <c r="G460" s="273" t="s">
        <v>786</v>
      </c>
      <c r="H460" s="273" t="s">
        <v>786</v>
      </c>
      <c r="I460" s="274">
        <v>0.66500000000000004</v>
      </c>
      <c r="J460" s="273" t="s">
        <v>11</v>
      </c>
      <c r="K460" s="273" t="s">
        <v>806</v>
      </c>
      <c r="L460" s="274">
        <v>6.2</v>
      </c>
      <c r="M460" s="273" t="s">
        <v>4342</v>
      </c>
      <c r="N460" s="273" t="s">
        <v>936</v>
      </c>
      <c r="O460" s="273"/>
      <c r="P460" s="273" t="s">
        <v>4343</v>
      </c>
      <c r="Q460" s="273"/>
      <c r="R460" s="273" t="s">
        <v>789</v>
      </c>
      <c r="S460" s="273" t="s">
        <v>1487</v>
      </c>
      <c r="T460" s="273" t="s">
        <v>458</v>
      </c>
      <c r="U460" s="273" t="s">
        <v>791</v>
      </c>
      <c r="V460" s="274">
        <v>100</v>
      </c>
      <c r="W460" s="273"/>
      <c r="X460" s="273" t="s">
        <v>905</v>
      </c>
      <c r="Y460" s="273" t="s">
        <v>906</v>
      </c>
      <c r="Z460" s="273" t="s">
        <v>4344</v>
      </c>
      <c r="AA460" s="273"/>
      <c r="AB460" s="273"/>
      <c r="AC460" s="273"/>
      <c r="AD460" s="273"/>
      <c r="AE460" s="273" t="s">
        <v>4345</v>
      </c>
      <c r="AF460" s="273" t="s">
        <v>794</v>
      </c>
      <c r="AG460" s="273" t="s">
        <v>807</v>
      </c>
      <c r="AH460" s="273" t="s">
        <v>786</v>
      </c>
      <c r="AI460" s="273" t="s">
        <v>104</v>
      </c>
      <c r="AJ460" s="273"/>
      <c r="AK460" s="273" t="s">
        <v>808</v>
      </c>
      <c r="AL460" s="273" t="s">
        <v>4314</v>
      </c>
      <c r="AM460" s="273" t="s">
        <v>797</v>
      </c>
      <c r="AN460" s="273" t="s">
        <v>43</v>
      </c>
      <c r="AO460" s="273"/>
      <c r="AP460" s="273"/>
      <c r="AQ460" s="273"/>
      <c r="AR460" s="273"/>
      <c r="AS460" s="273" t="s">
        <v>4346</v>
      </c>
      <c r="AT460" s="274">
        <v>1000</v>
      </c>
      <c r="AU460" s="274">
        <v>0.66500000000000004</v>
      </c>
      <c r="AV460" s="273" t="s">
        <v>4327</v>
      </c>
      <c r="AW460" s="273"/>
      <c r="AX460" s="274">
        <v>6.2</v>
      </c>
      <c r="AY460" s="273" t="s">
        <v>458</v>
      </c>
      <c r="AZ460" s="273" t="s">
        <v>3958</v>
      </c>
      <c r="BA460" s="273" t="s">
        <v>4347</v>
      </c>
      <c r="BB460" s="273" t="s">
        <v>458</v>
      </c>
      <c r="BC460" s="273" t="s">
        <v>4327</v>
      </c>
      <c r="BD460" s="273"/>
      <c r="BE460" s="273" t="s">
        <v>4327</v>
      </c>
      <c r="BF460" s="273" t="s">
        <v>3310</v>
      </c>
      <c r="BG460" s="273" t="s">
        <v>458</v>
      </c>
      <c r="BH460" s="273" t="s">
        <v>4348</v>
      </c>
      <c r="BI460" s="273" t="s">
        <v>800</v>
      </c>
      <c r="BJ460" s="273" t="s">
        <v>800</v>
      </c>
      <c r="BK460" s="273" t="s">
        <v>801</v>
      </c>
      <c r="BL460" s="273" t="s">
        <v>802</v>
      </c>
      <c r="BM460" s="273" t="s">
        <v>803</v>
      </c>
      <c r="BN460" s="273"/>
      <c r="BO460" s="273" t="s">
        <v>809</v>
      </c>
      <c r="BP460" s="273" t="s">
        <v>458</v>
      </c>
      <c r="BQ460" s="273"/>
    </row>
    <row r="461" spans="1:69" ht="18" customHeight="1">
      <c r="A461" s="273" t="s">
        <v>4349</v>
      </c>
      <c r="B461" s="273" t="s">
        <v>4350</v>
      </c>
      <c r="C461" s="273" t="s">
        <v>4351</v>
      </c>
      <c r="D461" s="273" t="s">
        <v>4352</v>
      </c>
      <c r="E461" s="273" t="s">
        <v>4353</v>
      </c>
      <c r="F461" s="273" t="s">
        <v>786</v>
      </c>
      <c r="G461" s="273" t="s">
        <v>786</v>
      </c>
      <c r="H461" s="273" t="s">
        <v>786</v>
      </c>
      <c r="I461" s="274">
        <v>0.6</v>
      </c>
      <c r="J461" s="273" t="s">
        <v>11</v>
      </c>
      <c r="K461" s="273" t="s">
        <v>806</v>
      </c>
      <c r="L461" s="274">
        <v>1.95</v>
      </c>
      <c r="M461" s="273" t="s">
        <v>4354</v>
      </c>
      <c r="N461" s="273" t="s">
        <v>936</v>
      </c>
      <c r="O461" s="273" t="s">
        <v>4355</v>
      </c>
      <c r="P461" s="273" t="s">
        <v>4309</v>
      </c>
      <c r="Q461" s="274">
        <v>0</v>
      </c>
      <c r="R461" s="273" t="s">
        <v>789</v>
      </c>
      <c r="S461" s="273" t="s">
        <v>866</v>
      </c>
      <c r="T461" s="273" t="s">
        <v>4356</v>
      </c>
      <c r="U461" s="273" t="s">
        <v>791</v>
      </c>
      <c r="V461" s="274">
        <v>100</v>
      </c>
      <c r="W461" s="273"/>
      <c r="X461" s="273" t="s">
        <v>1669</v>
      </c>
      <c r="Y461" s="273" t="s">
        <v>4311</v>
      </c>
      <c r="Z461" s="273" t="s">
        <v>4357</v>
      </c>
      <c r="AA461" s="273"/>
      <c r="AB461" s="273"/>
      <c r="AC461" s="273"/>
      <c r="AD461" s="273"/>
      <c r="AE461" s="273" t="s">
        <v>4358</v>
      </c>
      <c r="AF461" s="273" t="s">
        <v>794</v>
      </c>
      <c r="AG461" s="273" t="s">
        <v>807</v>
      </c>
      <c r="AH461" s="273" t="s">
        <v>786</v>
      </c>
      <c r="AI461" s="273" t="s">
        <v>89</v>
      </c>
      <c r="AJ461" s="273"/>
      <c r="AK461" s="273" t="s">
        <v>808</v>
      </c>
      <c r="AL461" s="273" t="s">
        <v>4211</v>
      </c>
      <c r="AM461" s="273" t="s">
        <v>797</v>
      </c>
      <c r="AN461" s="273" t="s">
        <v>43</v>
      </c>
      <c r="AO461" s="273"/>
      <c r="AP461" s="273"/>
      <c r="AQ461" s="273"/>
      <c r="AR461" s="273"/>
      <c r="AS461" s="273" t="s">
        <v>4359</v>
      </c>
      <c r="AT461" s="274">
        <v>1000</v>
      </c>
      <c r="AU461" s="274">
        <v>0.6</v>
      </c>
      <c r="AV461" s="273" t="s">
        <v>4278</v>
      </c>
      <c r="AW461" s="273"/>
      <c r="AX461" s="274">
        <v>1.95</v>
      </c>
      <c r="AY461" s="273" t="s">
        <v>458</v>
      </c>
      <c r="AZ461" s="273" t="s">
        <v>3669</v>
      </c>
      <c r="BA461" s="273" t="s">
        <v>4360</v>
      </c>
      <c r="BB461" s="273" t="s">
        <v>4349</v>
      </c>
      <c r="BC461" s="273" t="s">
        <v>4278</v>
      </c>
      <c r="BD461" s="273"/>
      <c r="BE461" s="273" t="s">
        <v>4278</v>
      </c>
      <c r="BF461" s="273" t="s">
        <v>4047</v>
      </c>
      <c r="BG461" s="273" t="s">
        <v>4361</v>
      </c>
      <c r="BH461" s="273" t="s">
        <v>4362</v>
      </c>
      <c r="BI461" s="273" t="s">
        <v>800</v>
      </c>
      <c r="BJ461" s="273" t="s">
        <v>800</v>
      </c>
      <c r="BK461" s="273" t="s">
        <v>801</v>
      </c>
      <c r="BL461" s="273" t="s">
        <v>802</v>
      </c>
      <c r="BM461" s="273" t="s">
        <v>803</v>
      </c>
      <c r="BN461" s="273"/>
      <c r="BO461" s="273" t="s">
        <v>809</v>
      </c>
      <c r="BP461" s="273" t="s">
        <v>458</v>
      </c>
      <c r="BQ461" s="273"/>
    </row>
    <row r="462" spans="1:69" ht="18" customHeight="1">
      <c r="A462" s="273" t="s">
        <v>3904</v>
      </c>
      <c r="B462" s="273" t="s">
        <v>4363</v>
      </c>
      <c r="C462" s="273" t="s">
        <v>4364</v>
      </c>
      <c r="D462" s="273" t="s">
        <v>4365</v>
      </c>
      <c r="E462" s="273" t="s">
        <v>4366</v>
      </c>
      <c r="F462" s="273" t="s">
        <v>786</v>
      </c>
      <c r="G462" s="273" t="s">
        <v>786</v>
      </c>
      <c r="H462" s="273" t="s">
        <v>786</v>
      </c>
      <c r="I462" s="274">
        <v>1.2</v>
      </c>
      <c r="J462" s="273" t="s">
        <v>11</v>
      </c>
      <c r="K462" s="273" t="s">
        <v>4367</v>
      </c>
      <c r="L462" s="274">
        <v>3.5</v>
      </c>
      <c r="M462" s="273" t="s">
        <v>4368</v>
      </c>
      <c r="N462" s="273" t="s">
        <v>936</v>
      </c>
      <c r="O462" s="273" t="s">
        <v>4369</v>
      </c>
      <c r="P462" s="273"/>
      <c r="Q462" s="273"/>
      <c r="R462" s="273" t="s">
        <v>789</v>
      </c>
      <c r="S462" s="273" t="s">
        <v>866</v>
      </c>
      <c r="T462" s="273" t="s">
        <v>937</v>
      </c>
      <c r="U462" s="273" t="s">
        <v>791</v>
      </c>
      <c r="V462" s="274">
        <v>100</v>
      </c>
      <c r="W462" s="273"/>
      <c r="X462" s="273" t="s">
        <v>813</v>
      </c>
      <c r="Y462" s="273" t="s">
        <v>1814</v>
      </c>
      <c r="Z462" s="273"/>
      <c r="AA462" s="273"/>
      <c r="AB462" s="273"/>
      <c r="AC462" s="273"/>
      <c r="AD462" s="273"/>
      <c r="AE462" s="273" t="s">
        <v>4370</v>
      </c>
      <c r="AF462" s="273" t="s">
        <v>794</v>
      </c>
      <c r="AG462" s="273" t="s">
        <v>3912</v>
      </c>
      <c r="AH462" s="273" t="s">
        <v>786</v>
      </c>
      <c r="AI462" s="273" t="s">
        <v>104</v>
      </c>
      <c r="AJ462" s="273"/>
      <c r="AK462" s="273" t="s">
        <v>810</v>
      </c>
      <c r="AL462" s="273" t="s">
        <v>4371</v>
      </c>
      <c r="AM462" s="273" t="s">
        <v>797</v>
      </c>
      <c r="AN462" s="273" t="s">
        <v>43</v>
      </c>
      <c r="AO462" s="273"/>
      <c r="AP462" s="273"/>
      <c r="AQ462" s="273"/>
      <c r="AR462" s="273"/>
      <c r="AS462" s="273" t="s">
        <v>3914</v>
      </c>
      <c r="AT462" s="274">
        <v>1000</v>
      </c>
      <c r="AU462" s="274">
        <v>1.2</v>
      </c>
      <c r="AV462" s="273" t="s">
        <v>4285</v>
      </c>
      <c r="AW462" s="273"/>
      <c r="AX462" s="274">
        <v>3.5</v>
      </c>
      <c r="AY462" s="273" t="s">
        <v>458</v>
      </c>
      <c r="AZ462" s="273" t="s">
        <v>4372</v>
      </c>
      <c r="BA462" s="273" t="s">
        <v>4329</v>
      </c>
      <c r="BB462" s="273" t="s">
        <v>4373</v>
      </c>
      <c r="BC462" s="273" t="s">
        <v>4285</v>
      </c>
      <c r="BD462" s="273"/>
      <c r="BE462" s="273" t="s">
        <v>4285</v>
      </c>
      <c r="BF462" s="273" t="s">
        <v>4047</v>
      </c>
      <c r="BG462" s="273" t="s">
        <v>4374</v>
      </c>
      <c r="BH462" s="273" t="s">
        <v>4375</v>
      </c>
      <c r="BI462" s="273" t="s">
        <v>800</v>
      </c>
      <c r="BJ462" s="273" t="s">
        <v>800</v>
      </c>
      <c r="BK462" s="273" t="s">
        <v>801</v>
      </c>
      <c r="BL462" s="273" t="s">
        <v>802</v>
      </c>
      <c r="BM462" s="273" t="s">
        <v>803</v>
      </c>
      <c r="BN462" s="273"/>
      <c r="BO462" s="273" t="s">
        <v>809</v>
      </c>
      <c r="BP462" s="273" t="s">
        <v>458</v>
      </c>
      <c r="BQ462" s="273"/>
    </row>
    <row r="463" spans="1:69" ht="18" customHeight="1">
      <c r="A463" s="273" t="s">
        <v>4376</v>
      </c>
      <c r="B463" s="273" t="s">
        <v>4377</v>
      </c>
      <c r="C463" s="273" t="s">
        <v>4378</v>
      </c>
      <c r="D463" s="273" t="s">
        <v>4379</v>
      </c>
      <c r="E463" s="273" t="s">
        <v>4380</v>
      </c>
      <c r="F463" s="273" t="s">
        <v>786</v>
      </c>
      <c r="G463" s="273" t="s">
        <v>786</v>
      </c>
      <c r="H463" s="273" t="s">
        <v>786</v>
      </c>
      <c r="I463" s="274">
        <v>1</v>
      </c>
      <c r="J463" s="273" t="s">
        <v>11</v>
      </c>
      <c r="K463" s="273" t="s">
        <v>806</v>
      </c>
      <c r="L463" s="274">
        <v>1.95</v>
      </c>
      <c r="M463" s="273" t="s">
        <v>4381</v>
      </c>
      <c r="N463" s="273" t="s">
        <v>936</v>
      </c>
      <c r="O463" s="273"/>
      <c r="P463" s="273" t="s">
        <v>4309</v>
      </c>
      <c r="Q463" s="273"/>
      <c r="R463" s="273" t="s">
        <v>789</v>
      </c>
      <c r="S463" s="273" t="s">
        <v>866</v>
      </c>
      <c r="T463" s="273" t="s">
        <v>4310</v>
      </c>
      <c r="U463" s="273" t="s">
        <v>791</v>
      </c>
      <c r="V463" s="274">
        <v>100</v>
      </c>
      <c r="W463" s="273"/>
      <c r="X463" s="273" t="s">
        <v>1669</v>
      </c>
      <c r="Y463" s="273" t="s">
        <v>4311</v>
      </c>
      <c r="Z463" s="273" t="s">
        <v>4312</v>
      </c>
      <c r="AA463" s="273"/>
      <c r="AB463" s="273"/>
      <c r="AC463" s="273"/>
      <c r="AD463" s="273"/>
      <c r="AE463" s="273" t="s">
        <v>4382</v>
      </c>
      <c r="AF463" s="273" t="s">
        <v>794</v>
      </c>
      <c r="AG463" s="273" t="s">
        <v>807</v>
      </c>
      <c r="AH463" s="273" t="s">
        <v>786</v>
      </c>
      <c r="AI463" s="273" t="s">
        <v>89</v>
      </c>
      <c r="AJ463" s="273"/>
      <c r="AK463" s="273" t="s">
        <v>808</v>
      </c>
      <c r="AL463" s="273" t="s">
        <v>4211</v>
      </c>
      <c r="AM463" s="273" t="s">
        <v>797</v>
      </c>
      <c r="AN463" s="273" t="s">
        <v>43</v>
      </c>
      <c r="AO463" s="273"/>
      <c r="AP463" s="273"/>
      <c r="AQ463" s="273"/>
      <c r="AR463" s="273"/>
      <c r="AS463" s="273" t="s">
        <v>4383</v>
      </c>
      <c r="AT463" s="274">
        <v>1000</v>
      </c>
      <c r="AU463" s="274">
        <v>1</v>
      </c>
      <c r="AV463" s="273" t="s">
        <v>4285</v>
      </c>
      <c r="AW463" s="273"/>
      <c r="AX463" s="274">
        <v>1.95</v>
      </c>
      <c r="AY463" s="273" t="s">
        <v>458</v>
      </c>
      <c r="AZ463" s="273" t="s">
        <v>4372</v>
      </c>
      <c r="BA463" s="273" t="s">
        <v>4384</v>
      </c>
      <c r="BB463" s="273" t="s">
        <v>4376</v>
      </c>
      <c r="BC463" s="273" t="s">
        <v>4285</v>
      </c>
      <c r="BD463" s="273"/>
      <c r="BE463" s="273" t="s">
        <v>4285</v>
      </c>
      <c r="BF463" s="273" t="s">
        <v>458</v>
      </c>
      <c r="BG463" s="273" t="s">
        <v>4385</v>
      </c>
      <c r="BH463" s="273" t="s">
        <v>4386</v>
      </c>
      <c r="BI463" s="273" t="s">
        <v>800</v>
      </c>
      <c r="BJ463" s="273" t="s">
        <v>800</v>
      </c>
      <c r="BK463" s="273" t="s">
        <v>801</v>
      </c>
      <c r="BL463" s="273" t="s">
        <v>802</v>
      </c>
      <c r="BM463" s="273" t="s">
        <v>803</v>
      </c>
      <c r="BN463" s="273"/>
      <c r="BO463" s="273" t="s">
        <v>809</v>
      </c>
      <c r="BP463" s="273" t="s">
        <v>458</v>
      </c>
      <c r="BQ463" s="273"/>
    </row>
    <row r="464" spans="1:69" ht="18" customHeight="1">
      <c r="A464" s="273" t="s">
        <v>4387</v>
      </c>
      <c r="B464" s="273" t="s">
        <v>4388</v>
      </c>
      <c r="C464" s="273" t="s">
        <v>4389</v>
      </c>
      <c r="D464" s="273" t="s">
        <v>4390</v>
      </c>
      <c r="E464" s="273" t="s">
        <v>4391</v>
      </c>
      <c r="F464" s="273" t="s">
        <v>786</v>
      </c>
      <c r="G464" s="273" t="s">
        <v>786</v>
      </c>
      <c r="H464" s="273" t="s">
        <v>786</v>
      </c>
      <c r="I464" s="274">
        <v>1.5</v>
      </c>
      <c r="J464" s="273" t="s">
        <v>11</v>
      </c>
      <c r="K464" s="273" t="s">
        <v>806</v>
      </c>
      <c r="L464" s="274">
        <v>1.95</v>
      </c>
      <c r="M464" s="273" t="s">
        <v>4392</v>
      </c>
      <c r="N464" s="273" t="s">
        <v>936</v>
      </c>
      <c r="O464" s="273" t="s">
        <v>4355</v>
      </c>
      <c r="P464" s="273" t="s">
        <v>4309</v>
      </c>
      <c r="Q464" s="274">
        <v>0</v>
      </c>
      <c r="R464" s="273" t="s">
        <v>789</v>
      </c>
      <c r="S464" s="273" t="s">
        <v>904</v>
      </c>
      <c r="T464" s="273" t="s">
        <v>4393</v>
      </c>
      <c r="U464" s="273" t="s">
        <v>791</v>
      </c>
      <c r="V464" s="274">
        <v>100</v>
      </c>
      <c r="W464" s="273"/>
      <c r="X464" s="273" t="s">
        <v>1425</v>
      </c>
      <c r="Y464" s="273" t="s">
        <v>1697</v>
      </c>
      <c r="Z464" s="273" t="s">
        <v>4394</v>
      </c>
      <c r="AA464" s="273"/>
      <c r="AB464" s="273"/>
      <c r="AC464" s="273"/>
      <c r="AD464" s="273"/>
      <c r="AE464" s="273" t="s">
        <v>4395</v>
      </c>
      <c r="AF464" s="273" t="s">
        <v>794</v>
      </c>
      <c r="AG464" s="273" t="s">
        <v>807</v>
      </c>
      <c r="AH464" s="273" t="s">
        <v>786</v>
      </c>
      <c r="AI464" s="273" t="s">
        <v>89</v>
      </c>
      <c r="AJ464" s="273"/>
      <c r="AK464" s="273" t="s">
        <v>808</v>
      </c>
      <c r="AL464" s="273" t="s">
        <v>4396</v>
      </c>
      <c r="AM464" s="273" t="s">
        <v>797</v>
      </c>
      <c r="AN464" s="273" t="s">
        <v>43</v>
      </c>
      <c r="AO464" s="273"/>
      <c r="AP464" s="273"/>
      <c r="AQ464" s="273"/>
      <c r="AR464" s="273"/>
      <c r="AS464" s="273" t="s">
        <v>4397</v>
      </c>
      <c r="AT464" s="274">
        <v>1000</v>
      </c>
      <c r="AU464" s="274">
        <v>1.5</v>
      </c>
      <c r="AV464" s="273" t="s">
        <v>4352</v>
      </c>
      <c r="AW464" s="273"/>
      <c r="AX464" s="274">
        <v>1.95</v>
      </c>
      <c r="AY464" s="273" t="s">
        <v>458</v>
      </c>
      <c r="AZ464" s="273" t="s">
        <v>3680</v>
      </c>
      <c r="BA464" s="273" t="s">
        <v>4398</v>
      </c>
      <c r="BB464" s="273" t="s">
        <v>458</v>
      </c>
      <c r="BC464" s="273" t="s">
        <v>4352</v>
      </c>
      <c r="BD464" s="273"/>
      <c r="BE464" s="273" t="s">
        <v>4352</v>
      </c>
      <c r="BF464" s="273" t="s">
        <v>4047</v>
      </c>
      <c r="BG464" s="273" t="s">
        <v>4399</v>
      </c>
      <c r="BH464" s="273" t="s">
        <v>4400</v>
      </c>
      <c r="BI464" s="273" t="s">
        <v>800</v>
      </c>
      <c r="BJ464" s="273" t="s">
        <v>800</v>
      </c>
      <c r="BK464" s="273" t="s">
        <v>801</v>
      </c>
      <c r="BL464" s="273" t="s">
        <v>802</v>
      </c>
      <c r="BM464" s="273" t="s">
        <v>803</v>
      </c>
      <c r="BN464" s="273"/>
      <c r="BO464" s="273" t="s">
        <v>809</v>
      </c>
      <c r="BP464" s="273" t="s">
        <v>458</v>
      </c>
      <c r="BQ464" s="273"/>
    </row>
    <row r="465" spans="1:69" ht="18" customHeight="1">
      <c r="A465" s="273" t="s">
        <v>4401</v>
      </c>
      <c r="B465" s="273" t="s">
        <v>4402</v>
      </c>
      <c r="C465" s="273" t="s">
        <v>4403</v>
      </c>
      <c r="D465" s="273" t="s">
        <v>4390</v>
      </c>
      <c r="E465" s="273" t="s">
        <v>4404</v>
      </c>
      <c r="F465" s="273" t="s">
        <v>924</v>
      </c>
      <c r="G465" s="273" t="s">
        <v>925</v>
      </c>
      <c r="H465" s="273" t="s">
        <v>4230</v>
      </c>
      <c r="I465" s="274">
        <v>1</v>
      </c>
      <c r="J465" s="273" t="s">
        <v>11</v>
      </c>
      <c r="K465" s="273" t="s">
        <v>806</v>
      </c>
      <c r="L465" s="274">
        <v>4.8499999999999996</v>
      </c>
      <c r="M465" s="273" t="s">
        <v>4381</v>
      </c>
      <c r="N465" s="273" t="s">
        <v>936</v>
      </c>
      <c r="O465" s="273"/>
      <c r="P465" s="273" t="s">
        <v>4405</v>
      </c>
      <c r="Q465" s="273"/>
      <c r="R465" s="273" t="s">
        <v>789</v>
      </c>
      <c r="S465" s="273" t="s">
        <v>790</v>
      </c>
      <c r="T465" s="273" t="s">
        <v>458</v>
      </c>
      <c r="U465" s="273" t="s">
        <v>791</v>
      </c>
      <c r="V465" s="274">
        <v>100</v>
      </c>
      <c r="W465" s="273" t="s">
        <v>4406</v>
      </c>
      <c r="X465" s="273" t="s">
        <v>861</v>
      </c>
      <c r="Y465" s="273"/>
      <c r="Z465" s="273"/>
      <c r="AA465" s="273"/>
      <c r="AB465" s="273"/>
      <c r="AC465" s="273"/>
      <c r="AD465" s="273"/>
      <c r="AE465" s="273" t="s">
        <v>4407</v>
      </c>
      <c r="AF465" s="273" t="s">
        <v>794</v>
      </c>
      <c r="AG465" s="273" t="s">
        <v>795</v>
      </c>
      <c r="AH465" s="273" t="s">
        <v>4230</v>
      </c>
      <c r="AI465" s="273"/>
      <c r="AJ465" s="273"/>
      <c r="AK465" s="273" t="s">
        <v>796</v>
      </c>
      <c r="AL465" s="273" t="s">
        <v>4211</v>
      </c>
      <c r="AM465" s="273" t="s">
        <v>811</v>
      </c>
      <c r="AN465" s="273" t="s">
        <v>931</v>
      </c>
      <c r="AO465" s="273"/>
      <c r="AP465" s="273"/>
      <c r="AQ465" s="273"/>
      <c r="AR465" s="273"/>
      <c r="AS465" s="273" t="s">
        <v>4408</v>
      </c>
      <c r="AT465" s="274">
        <v>1000</v>
      </c>
      <c r="AU465" s="274">
        <v>1</v>
      </c>
      <c r="AV465" s="273" t="s">
        <v>4285</v>
      </c>
      <c r="AW465" s="273"/>
      <c r="AX465" s="274">
        <v>4.8499999999999996</v>
      </c>
      <c r="AY465" s="273" t="s">
        <v>458</v>
      </c>
      <c r="AZ465" s="273" t="s">
        <v>4372</v>
      </c>
      <c r="BA465" s="273" t="s">
        <v>4409</v>
      </c>
      <c r="BB465" s="273" t="s">
        <v>4401</v>
      </c>
      <c r="BC465" s="273" t="s">
        <v>4285</v>
      </c>
      <c r="BD465" s="273"/>
      <c r="BE465" s="273" t="s">
        <v>4285</v>
      </c>
      <c r="BF465" s="273" t="s">
        <v>3310</v>
      </c>
      <c r="BG465" s="273" t="s">
        <v>4410</v>
      </c>
      <c r="BH465" s="273" t="s">
        <v>4411</v>
      </c>
      <c r="BI465" s="273" t="s">
        <v>800</v>
      </c>
      <c r="BJ465" s="273" t="s">
        <v>800</v>
      </c>
      <c r="BK465" s="273" t="s">
        <v>801</v>
      </c>
      <c r="BL465" s="273" t="s">
        <v>802</v>
      </c>
      <c r="BM465" s="273" t="s">
        <v>803</v>
      </c>
      <c r="BN465" s="273"/>
      <c r="BO465" s="273" t="s">
        <v>809</v>
      </c>
      <c r="BP465" s="273" t="s">
        <v>458</v>
      </c>
      <c r="BQ465" s="273"/>
    </row>
    <row r="466" spans="1:69" ht="18" customHeight="1">
      <c r="A466" s="273" t="s">
        <v>4412</v>
      </c>
      <c r="B466" s="273" t="s">
        <v>4413</v>
      </c>
      <c r="C466" s="273" t="s">
        <v>4414</v>
      </c>
      <c r="D466" s="273" t="s">
        <v>4390</v>
      </c>
      <c r="E466" s="273" t="s">
        <v>4415</v>
      </c>
      <c r="F466" s="273" t="s">
        <v>786</v>
      </c>
      <c r="G466" s="273" t="s">
        <v>786</v>
      </c>
      <c r="H466" s="273" t="s">
        <v>786</v>
      </c>
      <c r="I466" s="274">
        <v>0.3</v>
      </c>
      <c r="J466" s="273" t="s">
        <v>11</v>
      </c>
      <c r="K466" s="273" t="s">
        <v>806</v>
      </c>
      <c r="L466" s="274">
        <v>5.17</v>
      </c>
      <c r="M466" s="273" t="s">
        <v>4416</v>
      </c>
      <c r="N466" s="273" t="s">
        <v>936</v>
      </c>
      <c r="O466" s="273" t="s">
        <v>4417</v>
      </c>
      <c r="P466" s="273" t="s">
        <v>4418</v>
      </c>
      <c r="Q466" s="274">
        <v>13</v>
      </c>
      <c r="R466" s="273" t="s">
        <v>789</v>
      </c>
      <c r="S466" s="273" t="s">
        <v>790</v>
      </c>
      <c r="T466" s="273" t="s">
        <v>458</v>
      </c>
      <c r="U466" s="273" t="s">
        <v>791</v>
      </c>
      <c r="V466" s="274">
        <v>100</v>
      </c>
      <c r="W466" s="273"/>
      <c r="X466" s="273" t="s">
        <v>1425</v>
      </c>
      <c r="Y466" s="273" t="s">
        <v>4419</v>
      </c>
      <c r="Z466" s="273" t="s">
        <v>4420</v>
      </c>
      <c r="AA466" s="273"/>
      <c r="AB466" s="273"/>
      <c r="AC466" s="273"/>
      <c r="AD466" s="273"/>
      <c r="AE466" s="273" t="s">
        <v>4421</v>
      </c>
      <c r="AF466" s="273" t="s">
        <v>794</v>
      </c>
      <c r="AG466" s="273" t="s">
        <v>807</v>
      </c>
      <c r="AH466" s="273" t="s">
        <v>786</v>
      </c>
      <c r="AI466" s="273" t="s">
        <v>89</v>
      </c>
      <c r="AJ466" s="273"/>
      <c r="AK466" s="273" t="s">
        <v>808</v>
      </c>
      <c r="AL466" s="273" t="s">
        <v>4396</v>
      </c>
      <c r="AM466" s="273" t="s">
        <v>797</v>
      </c>
      <c r="AN466" s="273" t="s">
        <v>43</v>
      </c>
      <c r="AO466" s="273"/>
      <c r="AP466" s="273"/>
      <c r="AQ466" s="273"/>
      <c r="AR466" s="273"/>
      <c r="AS466" s="273" t="s">
        <v>4422</v>
      </c>
      <c r="AT466" s="274">
        <v>1000</v>
      </c>
      <c r="AU466" s="274">
        <v>0.3</v>
      </c>
      <c r="AV466" s="273" t="s">
        <v>4365</v>
      </c>
      <c r="AW466" s="273"/>
      <c r="AX466" s="274">
        <v>5.17</v>
      </c>
      <c r="AY466" s="273" t="s">
        <v>458</v>
      </c>
      <c r="AZ466" s="273" t="s">
        <v>3685</v>
      </c>
      <c r="BA466" s="273" t="s">
        <v>4423</v>
      </c>
      <c r="BB466" s="273" t="s">
        <v>4412</v>
      </c>
      <c r="BC466" s="273" t="s">
        <v>4365</v>
      </c>
      <c r="BD466" s="273"/>
      <c r="BE466" s="273" t="s">
        <v>4365</v>
      </c>
      <c r="BF466" s="273" t="s">
        <v>458</v>
      </c>
      <c r="BG466" s="273" t="s">
        <v>4424</v>
      </c>
      <c r="BH466" s="273" t="s">
        <v>4425</v>
      </c>
      <c r="BI466" s="273" t="s">
        <v>800</v>
      </c>
      <c r="BJ466" s="273" t="s">
        <v>800</v>
      </c>
      <c r="BK466" s="273" t="s">
        <v>801</v>
      </c>
      <c r="BL466" s="273" t="s">
        <v>802</v>
      </c>
      <c r="BM466" s="273" t="s">
        <v>803</v>
      </c>
      <c r="BN466" s="273"/>
      <c r="BO466" s="273" t="s">
        <v>809</v>
      </c>
      <c r="BP466" s="273" t="s">
        <v>458</v>
      </c>
      <c r="BQ466" s="273"/>
    </row>
    <row r="467" spans="1:69" ht="18" customHeight="1">
      <c r="A467" s="273" t="s">
        <v>4426</v>
      </c>
      <c r="B467" s="273" t="s">
        <v>4427</v>
      </c>
      <c r="C467" s="273" t="s">
        <v>4428</v>
      </c>
      <c r="D467" s="273" t="s">
        <v>4429</v>
      </c>
      <c r="E467" s="273" t="s">
        <v>4430</v>
      </c>
      <c r="F467" s="273" t="s">
        <v>4431</v>
      </c>
      <c r="G467" s="273" t="s">
        <v>4432</v>
      </c>
      <c r="H467" s="273" t="s">
        <v>786</v>
      </c>
      <c r="I467" s="274">
        <v>1.5</v>
      </c>
      <c r="J467" s="273" t="s">
        <v>11</v>
      </c>
      <c r="K467" s="273" t="s">
        <v>806</v>
      </c>
      <c r="L467" s="274">
        <v>5.95</v>
      </c>
      <c r="M467" s="273" t="s">
        <v>4433</v>
      </c>
      <c r="N467" s="273" t="s">
        <v>936</v>
      </c>
      <c r="O467" s="273"/>
      <c r="P467" s="273"/>
      <c r="Q467" s="273"/>
      <c r="R467" s="273" t="s">
        <v>789</v>
      </c>
      <c r="S467" s="273" t="s">
        <v>3364</v>
      </c>
      <c r="T467" s="273" t="s">
        <v>458</v>
      </c>
      <c r="U467" s="273" t="s">
        <v>791</v>
      </c>
      <c r="V467" s="274">
        <v>100</v>
      </c>
      <c r="W467" s="273" t="s">
        <v>4434</v>
      </c>
      <c r="X467" s="273" t="s">
        <v>1669</v>
      </c>
      <c r="Y467" s="273" t="s">
        <v>1670</v>
      </c>
      <c r="Z467" s="273"/>
      <c r="AA467" s="273"/>
      <c r="AB467" s="273"/>
      <c r="AC467" s="273"/>
      <c r="AD467" s="273"/>
      <c r="AE467" s="273" t="s">
        <v>4435</v>
      </c>
      <c r="AF467" s="273" t="s">
        <v>794</v>
      </c>
      <c r="AG467" s="273" t="s">
        <v>1986</v>
      </c>
      <c r="AH467" s="273" t="s">
        <v>786</v>
      </c>
      <c r="AI467" s="273"/>
      <c r="AJ467" s="273"/>
      <c r="AK467" s="273" t="s">
        <v>1987</v>
      </c>
      <c r="AL467" s="273" t="s">
        <v>4436</v>
      </c>
      <c r="AM467" s="273" t="s">
        <v>1606</v>
      </c>
      <c r="AN467" s="273" t="s">
        <v>931</v>
      </c>
      <c r="AO467" s="273"/>
      <c r="AP467" s="273"/>
      <c r="AQ467" s="273"/>
      <c r="AR467" s="273"/>
      <c r="AS467" s="273" t="s">
        <v>4437</v>
      </c>
      <c r="AT467" s="274">
        <v>1000</v>
      </c>
      <c r="AU467" s="274">
        <v>1.5</v>
      </c>
      <c r="AV467" s="273" t="s">
        <v>4323</v>
      </c>
      <c r="AW467" s="273" t="s">
        <v>4438</v>
      </c>
      <c r="AX467" s="274">
        <v>5.95</v>
      </c>
      <c r="AY467" s="273" t="s">
        <v>458</v>
      </c>
      <c r="AZ467" s="273" t="s">
        <v>3675</v>
      </c>
      <c r="BA467" s="273" t="s">
        <v>4439</v>
      </c>
      <c r="BB467" s="273" t="s">
        <v>4440</v>
      </c>
      <c r="BC467" s="273" t="s">
        <v>4323</v>
      </c>
      <c r="BD467" s="273"/>
      <c r="BE467" s="273" t="s">
        <v>4323</v>
      </c>
      <c r="BF467" s="273" t="s">
        <v>4441</v>
      </c>
      <c r="BG467" s="273" t="s">
        <v>458</v>
      </c>
      <c r="BH467" s="273" t="s">
        <v>4442</v>
      </c>
      <c r="BI467" s="273" t="s">
        <v>800</v>
      </c>
      <c r="BJ467" s="273" t="s">
        <v>800</v>
      </c>
      <c r="BK467" s="273" t="s">
        <v>801</v>
      </c>
      <c r="BL467" s="273" t="s">
        <v>802</v>
      </c>
      <c r="BM467" s="273" t="s">
        <v>827</v>
      </c>
      <c r="BN467" s="273"/>
      <c r="BO467" s="273" t="s">
        <v>809</v>
      </c>
      <c r="BP467" s="273" t="s">
        <v>458</v>
      </c>
      <c r="BQ467" s="273"/>
    </row>
    <row r="468" spans="1:69" ht="18" customHeight="1">
      <c r="A468" s="273" t="s">
        <v>4443</v>
      </c>
      <c r="B468" s="273" t="s">
        <v>4444</v>
      </c>
      <c r="C468" s="273" t="s">
        <v>4445</v>
      </c>
      <c r="D468" s="273" t="s">
        <v>4446</v>
      </c>
      <c r="E468" s="273" t="s">
        <v>4447</v>
      </c>
      <c r="F468" s="273" t="s">
        <v>786</v>
      </c>
      <c r="G468" s="273" t="s">
        <v>786</v>
      </c>
      <c r="H468" s="273" t="s">
        <v>786</v>
      </c>
      <c r="I468" s="274">
        <v>4.7</v>
      </c>
      <c r="J468" s="273" t="s">
        <v>599</v>
      </c>
      <c r="K468" s="273" t="s">
        <v>806</v>
      </c>
      <c r="L468" s="274">
        <v>4.5</v>
      </c>
      <c r="M468" s="273" t="s">
        <v>4392</v>
      </c>
      <c r="N468" s="273" t="s">
        <v>812</v>
      </c>
      <c r="O468" s="273"/>
      <c r="P468" s="273"/>
      <c r="Q468" s="273"/>
      <c r="R468" s="273" t="s">
        <v>789</v>
      </c>
      <c r="S468" s="273" t="s">
        <v>904</v>
      </c>
      <c r="T468" s="273" t="s">
        <v>4448</v>
      </c>
      <c r="U468" s="273" t="s">
        <v>791</v>
      </c>
      <c r="V468" s="274">
        <v>100</v>
      </c>
      <c r="W468" s="273"/>
      <c r="X468" s="273" t="s">
        <v>1669</v>
      </c>
      <c r="Y468" s="273" t="s">
        <v>2605</v>
      </c>
      <c r="Z468" s="273" t="s">
        <v>2606</v>
      </c>
      <c r="AA468" s="273"/>
      <c r="AB468" s="273"/>
      <c r="AC468" s="273"/>
      <c r="AD468" s="273"/>
      <c r="AE468" s="273" t="s">
        <v>4449</v>
      </c>
      <c r="AF468" s="273" t="s">
        <v>794</v>
      </c>
      <c r="AG468" s="273" t="s">
        <v>807</v>
      </c>
      <c r="AH468" s="273" t="s">
        <v>786</v>
      </c>
      <c r="AI468" s="273" t="s">
        <v>89</v>
      </c>
      <c r="AJ468" s="273" t="s">
        <v>4450</v>
      </c>
      <c r="AK468" s="273" t="s">
        <v>808</v>
      </c>
      <c r="AL468" s="273" t="s">
        <v>4396</v>
      </c>
      <c r="AM468" s="273" t="s">
        <v>797</v>
      </c>
      <c r="AN468" s="273" t="s">
        <v>43</v>
      </c>
      <c r="AO468" s="273"/>
      <c r="AP468" s="273"/>
      <c r="AQ468" s="273"/>
      <c r="AR468" s="273"/>
      <c r="AS468" s="273" t="s">
        <v>4451</v>
      </c>
      <c r="AT468" s="274">
        <v>1000000</v>
      </c>
      <c r="AU468" s="274">
        <v>4.7</v>
      </c>
      <c r="AV468" s="273" t="s">
        <v>4352</v>
      </c>
      <c r="AW468" s="273"/>
      <c r="AX468" s="274">
        <v>4.5</v>
      </c>
      <c r="AY468" s="273"/>
      <c r="AZ468" s="273" t="s">
        <v>3680</v>
      </c>
      <c r="BA468" s="273" t="s">
        <v>4452</v>
      </c>
      <c r="BB468" s="273"/>
      <c r="BC468" s="273" t="s">
        <v>4352</v>
      </c>
      <c r="BD468" s="273"/>
      <c r="BE468" s="273" t="s">
        <v>4352</v>
      </c>
      <c r="BF468" s="273"/>
      <c r="BG468" s="273" t="s">
        <v>4453</v>
      </c>
      <c r="BH468" s="273" t="s">
        <v>4454</v>
      </c>
      <c r="BI468" s="273" t="s">
        <v>800</v>
      </c>
      <c r="BJ468" s="273" t="s">
        <v>800</v>
      </c>
      <c r="BK468" s="273" t="s">
        <v>801</v>
      </c>
      <c r="BL468" s="273" t="s">
        <v>802</v>
      </c>
      <c r="BM468" s="273" t="s">
        <v>803</v>
      </c>
      <c r="BN468" s="273"/>
      <c r="BO468" s="273" t="s">
        <v>809</v>
      </c>
      <c r="BP468" s="273"/>
      <c r="BQ468" s="273"/>
    </row>
    <row r="469" spans="1:69" ht="18" customHeight="1">
      <c r="A469" s="273" t="s">
        <v>4443</v>
      </c>
      <c r="B469" s="273" t="s">
        <v>4444</v>
      </c>
      <c r="C469" s="273" t="s">
        <v>4455</v>
      </c>
      <c r="D469" s="273" t="s">
        <v>4446</v>
      </c>
      <c r="E469" s="273" t="s">
        <v>4447</v>
      </c>
      <c r="F469" s="273" t="s">
        <v>786</v>
      </c>
      <c r="G469" s="273" t="s">
        <v>786</v>
      </c>
      <c r="H469" s="273" t="s">
        <v>786</v>
      </c>
      <c r="I469" s="274">
        <v>2</v>
      </c>
      <c r="J469" s="273" t="s">
        <v>599</v>
      </c>
      <c r="K469" s="273" t="s">
        <v>806</v>
      </c>
      <c r="L469" s="274">
        <v>4.5</v>
      </c>
      <c r="M469" s="273" t="s">
        <v>4392</v>
      </c>
      <c r="N469" s="273" t="s">
        <v>812</v>
      </c>
      <c r="O469" s="273"/>
      <c r="P469" s="273"/>
      <c r="Q469" s="273"/>
      <c r="R469" s="273" t="s">
        <v>789</v>
      </c>
      <c r="S469" s="273" t="s">
        <v>904</v>
      </c>
      <c r="T469" s="273" t="s">
        <v>4456</v>
      </c>
      <c r="U469" s="273" t="s">
        <v>791</v>
      </c>
      <c r="V469" s="274">
        <v>100</v>
      </c>
      <c r="W469" s="273"/>
      <c r="X469" s="273" t="s">
        <v>1669</v>
      </c>
      <c r="Y469" s="273" t="s">
        <v>2605</v>
      </c>
      <c r="Z469" s="273" t="s">
        <v>2606</v>
      </c>
      <c r="AA469" s="273"/>
      <c r="AB469" s="273"/>
      <c r="AC469" s="273"/>
      <c r="AD469" s="273"/>
      <c r="AE469" s="273" t="s">
        <v>4457</v>
      </c>
      <c r="AF469" s="273" t="s">
        <v>794</v>
      </c>
      <c r="AG469" s="273" t="s">
        <v>807</v>
      </c>
      <c r="AH469" s="273" t="s">
        <v>786</v>
      </c>
      <c r="AI469" s="273" t="s">
        <v>89</v>
      </c>
      <c r="AJ469" s="273" t="s">
        <v>4450</v>
      </c>
      <c r="AK469" s="273" t="s">
        <v>808</v>
      </c>
      <c r="AL469" s="273" t="s">
        <v>4396</v>
      </c>
      <c r="AM469" s="273" t="s">
        <v>797</v>
      </c>
      <c r="AN469" s="273" t="s">
        <v>43</v>
      </c>
      <c r="AO469" s="273"/>
      <c r="AP469" s="273"/>
      <c r="AQ469" s="273"/>
      <c r="AR469" s="273"/>
      <c r="AS469" s="273" t="s">
        <v>4451</v>
      </c>
      <c r="AT469" s="274">
        <v>1000000</v>
      </c>
      <c r="AU469" s="274">
        <v>2</v>
      </c>
      <c r="AV469" s="273" t="s">
        <v>4352</v>
      </c>
      <c r="AW469" s="273"/>
      <c r="AX469" s="274">
        <v>4.5</v>
      </c>
      <c r="AY469" s="273"/>
      <c r="AZ469" s="273" t="s">
        <v>3680</v>
      </c>
      <c r="BA469" s="273" t="s">
        <v>4452</v>
      </c>
      <c r="BB469" s="273"/>
      <c r="BC469" s="273" t="s">
        <v>4352</v>
      </c>
      <c r="BD469" s="273"/>
      <c r="BE469" s="273" t="s">
        <v>4352</v>
      </c>
      <c r="BF469" s="273"/>
      <c r="BG469" s="273" t="s">
        <v>4458</v>
      </c>
      <c r="BH469" s="273" t="s">
        <v>4459</v>
      </c>
      <c r="BI469" s="273" t="s">
        <v>800</v>
      </c>
      <c r="BJ469" s="273" t="s">
        <v>800</v>
      </c>
      <c r="BK469" s="273" t="s">
        <v>801</v>
      </c>
      <c r="BL469" s="273" t="s">
        <v>802</v>
      </c>
      <c r="BM469" s="273" t="s">
        <v>803</v>
      </c>
      <c r="BN469" s="273"/>
      <c r="BO469" s="273" t="s">
        <v>809</v>
      </c>
      <c r="BP469" s="273"/>
      <c r="BQ469" s="273"/>
    </row>
    <row r="470" spans="1:69" ht="18" customHeight="1">
      <c r="A470" s="273" t="s">
        <v>4460</v>
      </c>
      <c r="B470" s="273" t="s">
        <v>4461</v>
      </c>
      <c r="C470" s="273" t="s">
        <v>4462</v>
      </c>
      <c r="D470" s="273" t="s">
        <v>4463</v>
      </c>
      <c r="E470" s="273" t="s">
        <v>4464</v>
      </c>
      <c r="F470" s="273" t="s">
        <v>786</v>
      </c>
      <c r="G470" s="273" t="s">
        <v>786</v>
      </c>
      <c r="H470" s="273" t="s">
        <v>786</v>
      </c>
      <c r="I470" s="274">
        <v>9.7200000000000006</v>
      </c>
      <c r="J470" s="273" t="s">
        <v>598</v>
      </c>
      <c r="K470" s="273" t="s">
        <v>806</v>
      </c>
      <c r="L470" s="274">
        <v>4.0999999999999996</v>
      </c>
      <c r="M470" s="273" t="s">
        <v>3246</v>
      </c>
      <c r="N470" s="273" t="s">
        <v>860</v>
      </c>
      <c r="O470" s="273" t="s">
        <v>3715</v>
      </c>
      <c r="P470" s="273" t="s">
        <v>4465</v>
      </c>
      <c r="Q470" s="274">
        <v>40</v>
      </c>
      <c r="R470" s="273" t="s">
        <v>789</v>
      </c>
      <c r="S470" s="273" t="s">
        <v>904</v>
      </c>
      <c r="T470" s="273" t="s">
        <v>4466</v>
      </c>
      <c r="U470" s="273" t="s">
        <v>791</v>
      </c>
      <c r="V470" s="274">
        <v>100</v>
      </c>
      <c r="W470" s="273"/>
      <c r="X470" s="273" t="s">
        <v>1669</v>
      </c>
      <c r="Y470" s="273" t="s">
        <v>4467</v>
      </c>
      <c r="Z470" s="273" t="s">
        <v>4468</v>
      </c>
      <c r="AA470" s="273"/>
      <c r="AB470" s="273"/>
      <c r="AC470" s="273"/>
      <c r="AD470" s="273"/>
      <c r="AE470" s="273" t="s">
        <v>1009</v>
      </c>
      <c r="AF470" s="273" t="s">
        <v>794</v>
      </c>
      <c r="AG470" s="273" t="s">
        <v>1734</v>
      </c>
      <c r="AH470" s="273" t="s">
        <v>786</v>
      </c>
      <c r="AI470" s="273"/>
      <c r="AJ470" s="273"/>
      <c r="AK470" s="273" t="s">
        <v>808</v>
      </c>
      <c r="AL470" s="273" t="s">
        <v>2698</v>
      </c>
      <c r="AM470" s="273" t="s">
        <v>797</v>
      </c>
      <c r="AN470" s="273" t="s">
        <v>43</v>
      </c>
      <c r="AO470" s="273"/>
      <c r="AP470" s="273"/>
      <c r="AQ470" s="273"/>
      <c r="AR470" s="273"/>
      <c r="AS470" s="273" t="s">
        <v>4469</v>
      </c>
      <c r="AT470" s="274">
        <v>10000</v>
      </c>
      <c r="AU470" s="274">
        <v>9.7200000000000006</v>
      </c>
      <c r="AV470" s="273" t="s">
        <v>4390</v>
      </c>
      <c r="AW470" s="273"/>
      <c r="AX470" s="274">
        <v>4.0999999999999996</v>
      </c>
      <c r="AY470" s="273" t="s">
        <v>458</v>
      </c>
      <c r="AZ470" s="273" t="s">
        <v>4470</v>
      </c>
      <c r="BA470" s="273" t="s">
        <v>4471</v>
      </c>
      <c r="BB470" s="273" t="s">
        <v>458</v>
      </c>
      <c r="BC470" s="273" t="s">
        <v>4390</v>
      </c>
      <c r="BD470" s="273"/>
      <c r="BE470" s="273" t="s">
        <v>4390</v>
      </c>
      <c r="BF470" s="273" t="s">
        <v>4047</v>
      </c>
      <c r="BG470" s="273" t="s">
        <v>4472</v>
      </c>
      <c r="BH470" s="273" t="s">
        <v>4473</v>
      </c>
      <c r="BI470" s="273" t="s">
        <v>800</v>
      </c>
      <c r="BJ470" s="273" t="s">
        <v>800</v>
      </c>
      <c r="BK470" s="273" t="s">
        <v>801</v>
      </c>
      <c r="BL470" s="273" t="s">
        <v>802</v>
      </c>
      <c r="BM470" s="273" t="s">
        <v>803</v>
      </c>
      <c r="BN470" s="273"/>
      <c r="BO470" s="273" t="s">
        <v>809</v>
      </c>
      <c r="BP470" s="273" t="s">
        <v>458</v>
      </c>
      <c r="BQ470" s="273"/>
    </row>
    <row r="471" spans="1:69" ht="18" customHeight="1">
      <c r="A471" s="273" t="s">
        <v>3686</v>
      </c>
      <c r="B471" s="273" t="s">
        <v>4474</v>
      </c>
      <c r="C471" s="273" t="s">
        <v>4475</v>
      </c>
      <c r="D471" s="273" t="s">
        <v>4463</v>
      </c>
      <c r="E471" s="273" t="s">
        <v>4476</v>
      </c>
      <c r="F471" s="273" t="s">
        <v>1505</v>
      </c>
      <c r="G471" s="273" t="s">
        <v>1506</v>
      </c>
      <c r="H471" s="273" t="s">
        <v>3245</v>
      </c>
      <c r="I471" s="274">
        <v>5</v>
      </c>
      <c r="J471" s="273" t="s">
        <v>11</v>
      </c>
      <c r="K471" s="273" t="s">
        <v>806</v>
      </c>
      <c r="L471" s="274">
        <v>0.55220000000000002</v>
      </c>
      <c r="M471" s="273" t="s">
        <v>4392</v>
      </c>
      <c r="N471" s="273" t="s">
        <v>881</v>
      </c>
      <c r="O471" s="273" t="s">
        <v>4477</v>
      </c>
      <c r="P471" s="273" t="s">
        <v>4478</v>
      </c>
      <c r="Q471" s="274">
        <v>30</v>
      </c>
      <c r="R471" s="273" t="s">
        <v>789</v>
      </c>
      <c r="S471" s="273" t="s">
        <v>1487</v>
      </c>
      <c r="T471" s="273" t="s">
        <v>458</v>
      </c>
      <c r="U471" s="273" t="s">
        <v>791</v>
      </c>
      <c r="V471" s="274">
        <v>100</v>
      </c>
      <c r="W471" s="273" t="s">
        <v>4479</v>
      </c>
      <c r="X471" s="273" t="s">
        <v>792</v>
      </c>
      <c r="Y471" s="273" t="s">
        <v>1792</v>
      </c>
      <c r="Z471" s="273"/>
      <c r="AA471" s="273"/>
      <c r="AB471" s="273"/>
      <c r="AC471" s="273"/>
      <c r="AD471" s="273"/>
      <c r="AE471" s="273"/>
      <c r="AF471" s="273" t="s">
        <v>794</v>
      </c>
      <c r="AG471" s="273" t="s">
        <v>1793</v>
      </c>
      <c r="AH471" s="273" t="s">
        <v>3245</v>
      </c>
      <c r="AI471" s="273" t="s">
        <v>102</v>
      </c>
      <c r="AJ471" s="273" t="s">
        <v>307</v>
      </c>
      <c r="AK471" s="273" t="s">
        <v>796</v>
      </c>
      <c r="AL471" s="273" t="s">
        <v>4396</v>
      </c>
      <c r="AM471" s="273" t="s">
        <v>2206</v>
      </c>
      <c r="AN471" s="273" t="s">
        <v>42</v>
      </c>
      <c r="AO471" s="273"/>
      <c r="AP471" s="273"/>
      <c r="AQ471" s="273"/>
      <c r="AR471" s="273"/>
      <c r="AS471" s="273" t="s">
        <v>3695</v>
      </c>
      <c r="AT471" s="274">
        <v>1000</v>
      </c>
      <c r="AU471" s="274">
        <v>5</v>
      </c>
      <c r="AV471" s="273" t="s">
        <v>4352</v>
      </c>
      <c r="AW471" s="273"/>
      <c r="AX471" s="274">
        <v>5.4240000000000004</v>
      </c>
      <c r="AY471" s="273" t="s">
        <v>4480</v>
      </c>
      <c r="AZ471" s="273" t="s">
        <v>4006</v>
      </c>
      <c r="BA471" s="273" t="s">
        <v>4481</v>
      </c>
      <c r="BB471" s="273" t="s">
        <v>458</v>
      </c>
      <c r="BC471" s="273" t="s">
        <v>4352</v>
      </c>
      <c r="BD471" s="273"/>
      <c r="BE471" s="273" t="s">
        <v>4352</v>
      </c>
      <c r="BF471" s="273" t="s">
        <v>458</v>
      </c>
      <c r="BG471" s="273" t="s">
        <v>4482</v>
      </c>
      <c r="BH471" s="273" t="s">
        <v>4483</v>
      </c>
      <c r="BI471" s="273" t="s">
        <v>800</v>
      </c>
      <c r="BJ471" s="273" t="s">
        <v>800</v>
      </c>
      <c r="BK471" s="273" t="s">
        <v>1516</v>
      </c>
      <c r="BL471" s="273" t="s">
        <v>802</v>
      </c>
      <c r="BM471" s="273" t="s">
        <v>803</v>
      </c>
      <c r="BN471" s="273"/>
      <c r="BO471" s="273" t="s">
        <v>1517</v>
      </c>
      <c r="BP471" s="273" t="s">
        <v>458</v>
      </c>
      <c r="BQ471" s="273"/>
    </row>
    <row r="472" spans="1:69" ht="18" customHeight="1">
      <c r="A472" s="273" t="s">
        <v>3620</v>
      </c>
      <c r="B472" s="273" t="s">
        <v>4484</v>
      </c>
      <c r="C472" s="273" t="s">
        <v>4485</v>
      </c>
      <c r="D472" s="273" t="s">
        <v>4486</v>
      </c>
      <c r="E472" s="273" t="s">
        <v>4487</v>
      </c>
      <c r="F472" s="273" t="s">
        <v>3624</v>
      </c>
      <c r="G472" s="273" t="s">
        <v>1938</v>
      </c>
      <c r="H472" s="273" t="s">
        <v>4488</v>
      </c>
      <c r="I472" s="274">
        <v>15</v>
      </c>
      <c r="J472" s="273" t="s">
        <v>11</v>
      </c>
      <c r="K472" s="273" t="s">
        <v>4489</v>
      </c>
      <c r="L472" s="273"/>
      <c r="M472" s="273" t="s">
        <v>4490</v>
      </c>
      <c r="N472" s="273" t="s">
        <v>4491</v>
      </c>
      <c r="O472" s="273" t="s">
        <v>4492</v>
      </c>
      <c r="P472" s="273" t="s">
        <v>2598</v>
      </c>
      <c r="Q472" s="274">
        <v>50</v>
      </c>
      <c r="R472" s="273" t="s">
        <v>789</v>
      </c>
      <c r="S472" s="273" t="s">
        <v>3364</v>
      </c>
      <c r="T472" s="273" t="s">
        <v>458</v>
      </c>
      <c r="U472" s="273" t="s">
        <v>3209</v>
      </c>
      <c r="V472" s="273"/>
      <c r="W472" s="273" t="s">
        <v>4493</v>
      </c>
      <c r="X472" s="273" t="s">
        <v>1565</v>
      </c>
      <c r="Y472" s="273"/>
      <c r="Z472" s="273"/>
      <c r="AA472" s="274">
        <v>25</v>
      </c>
      <c r="AB472" s="274">
        <v>5</v>
      </c>
      <c r="AC472" s="273" t="s">
        <v>4494</v>
      </c>
      <c r="AD472" s="273" t="s">
        <v>4495</v>
      </c>
      <c r="AE472" s="273" t="s">
        <v>4496</v>
      </c>
      <c r="AF472" s="273" t="s">
        <v>4497</v>
      </c>
      <c r="AG472" s="273" t="s">
        <v>1986</v>
      </c>
      <c r="AH472" s="273" t="s">
        <v>4498</v>
      </c>
      <c r="AI472" s="273" t="s">
        <v>104</v>
      </c>
      <c r="AJ472" s="273"/>
      <c r="AK472" s="273" t="s">
        <v>1987</v>
      </c>
      <c r="AL472" s="273" t="s">
        <v>4499</v>
      </c>
      <c r="AM472" s="273" t="s">
        <v>2255</v>
      </c>
      <c r="AN472" s="273" t="s">
        <v>3211</v>
      </c>
      <c r="AO472" s="273"/>
      <c r="AP472" s="273"/>
      <c r="AQ472" s="273"/>
      <c r="AR472" s="273"/>
      <c r="AS472" s="273" t="s">
        <v>3628</v>
      </c>
      <c r="AT472" s="274">
        <v>1000</v>
      </c>
      <c r="AU472" s="274">
        <v>5</v>
      </c>
      <c r="AV472" s="273" t="s">
        <v>4429</v>
      </c>
      <c r="AW472" s="273" t="s">
        <v>2067</v>
      </c>
      <c r="AX472" s="274">
        <v>6.25</v>
      </c>
      <c r="AY472" s="273" t="s">
        <v>458</v>
      </c>
      <c r="AZ472" s="273" t="s">
        <v>4500</v>
      </c>
      <c r="BA472" s="273" t="s">
        <v>3630</v>
      </c>
      <c r="BB472" s="273" t="s">
        <v>3215</v>
      </c>
      <c r="BC472" s="273" t="s">
        <v>4501</v>
      </c>
      <c r="BD472" s="273"/>
      <c r="BE472" s="273" t="s">
        <v>4501</v>
      </c>
      <c r="BF472" s="273" t="s">
        <v>4502</v>
      </c>
      <c r="BG472" s="273"/>
      <c r="BH472" s="273" t="s">
        <v>4503</v>
      </c>
      <c r="BI472" s="273" t="s">
        <v>800</v>
      </c>
      <c r="BJ472" s="273" t="s">
        <v>800</v>
      </c>
      <c r="BK472" s="273" t="s">
        <v>801</v>
      </c>
      <c r="BL472" s="273" t="s">
        <v>802</v>
      </c>
      <c r="BM472" s="273" t="s">
        <v>827</v>
      </c>
      <c r="BN472" s="273"/>
      <c r="BO472" s="273" t="s">
        <v>809</v>
      </c>
      <c r="BP472" s="273" t="s">
        <v>458</v>
      </c>
      <c r="BQ472" s="273"/>
    </row>
    <row r="473" spans="1:69" ht="18" customHeight="1">
      <c r="A473" s="273" t="s">
        <v>4504</v>
      </c>
      <c r="B473" s="273" t="s">
        <v>4505</v>
      </c>
      <c r="C473" s="273" t="s">
        <v>4506</v>
      </c>
      <c r="D473" s="273" t="s">
        <v>4486</v>
      </c>
      <c r="E473" s="273" t="s">
        <v>4507</v>
      </c>
      <c r="F473" s="273" t="s">
        <v>3287</v>
      </c>
      <c r="G473" s="273" t="s">
        <v>1506</v>
      </c>
      <c r="H473" s="273" t="s">
        <v>786</v>
      </c>
      <c r="I473" s="274">
        <v>5</v>
      </c>
      <c r="J473" s="273" t="s">
        <v>804</v>
      </c>
      <c r="K473" s="273" t="s">
        <v>806</v>
      </c>
      <c r="L473" s="274">
        <v>1.6</v>
      </c>
      <c r="M473" s="273" t="s">
        <v>4392</v>
      </c>
      <c r="N473" s="273" t="s">
        <v>788</v>
      </c>
      <c r="O473" s="273"/>
      <c r="P473" s="273"/>
      <c r="Q473" s="273"/>
      <c r="R473" s="273" t="s">
        <v>789</v>
      </c>
      <c r="S473" s="273" t="s">
        <v>790</v>
      </c>
      <c r="T473" s="273" t="s">
        <v>458</v>
      </c>
      <c r="U473" s="273" t="s">
        <v>791</v>
      </c>
      <c r="V473" s="274">
        <v>100</v>
      </c>
      <c r="W473" s="273"/>
      <c r="X473" s="273" t="s">
        <v>792</v>
      </c>
      <c r="Y473" s="273" t="s">
        <v>1874</v>
      </c>
      <c r="Z473" s="273"/>
      <c r="AA473" s="273"/>
      <c r="AB473" s="273"/>
      <c r="AC473" s="273"/>
      <c r="AD473" s="273"/>
      <c r="AE473" s="273" t="s">
        <v>1510</v>
      </c>
      <c r="AF473" s="273" t="s">
        <v>794</v>
      </c>
      <c r="AG473" s="273" t="s">
        <v>4508</v>
      </c>
      <c r="AH473" s="273" t="s">
        <v>786</v>
      </c>
      <c r="AI473" s="273" t="s">
        <v>102</v>
      </c>
      <c r="AJ473" s="273"/>
      <c r="AK473" s="273" t="s">
        <v>808</v>
      </c>
      <c r="AL473" s="273" t="s">
        <v>4396</v>
      </c>
      <c r="AM473" s="273" t="s">
        <v>797</v>
      </c>
      <c r="AN473" s="273" t="s">
        <v>42</v>
      </c>
      <c r="AO473" s="273"/>
      <c r="AP473" s="273"/>
      <c r="AQ473" s="273"/>
      <c r="AR473" s="273"/>
      <c r="AS473" s="273" t="s">
        <v>4509</v>
      </c>
      <c r="AT473" s="274">
        <v>1000000</v>
      </c>
      <c r="AU473" s="274">
        <v>5</v>
      </c>
      <c r="AV473" s="273" t="s">
        <v>4352</v>
      </c>
      <c r="AW473" s="273"/>
      <c r="AX473" s="274">
        <v>1.6</v>
      </c>
      <c r="AY473" s="273" t="s">
        <v>458</v>
      </c>
      <c r="AZ473" s="273" t="s">
        <v>3239</v>
      </c>
      <c r="BA473" s="273" t="s">
        <v>4510</v>
      </c>
      <c r="BB473" s="273" t="s">
        <v>4504</v>
      </c>
      <c r="BC473" s="273" t="s">
        <v>4352</v>
      </c>
      <c r="BD473" s="273"/>
      <c r="BE473" s="273" t="s">
        <v>4352</v>
      </c>
      <c r="BF473" s="273" t="s">
        <v>458</v>
      </c>
      <c r="BG473" s="273" t="s">
        <v>458</v>
      </c>
      <c r="BH473" s="273" t="s">
        <v>1510</v>
      </c>
      <c r="BI473" s="273" t="s">
        <v>800</v>
      </c>
      <c r="BJ473" s="273" t="s">
        <v>800</v>
      </c>
      <c r="BK473" s="273" t="s">
        <v>801</v>
      </c>
      <c r="BL473" s="273" t="s">
        <v>802</v>
      </c>
      <c r="BM473" s="273" t="s">
        <v>803</v>
      </c>
      <c r="BN473" s="273"/>
      <c r="BO473" s="273" t="s">
        <v>1865</v>
      </c>
      <c r="BP473" s="273" t="s">
        <v>458</v>
      </c>
      <c r="BQ473" s="273"/>
    </row>
    <row r="474" spans="1:69" ht="18" customHeight="1">
      <c r="A474" s="273" t="s">
        <v>4511</v>
      </c>
      <c r="B474" s="273" t="s">
        <v>4512</v>
      </c>
      <c r="C474" s="273" t="s">
        <v>4513</v>
      </c>
      <c r="D474" s="273" t="s">
        <v>4486</v>
      </c>
      <c r="E474" s="273" t="s">
        <v>4514</v>
      </c>
      <c r="F474" s="273" t="s">
        <v>786</v>
      </c>
      <c r="G474" s="273" t="s">
        <v>786</v>
      </c>
      <c r="H474" s="273" t="s">
        <v>786</v>
      </c>
      <c r="I474" s="274">
        <v>0.98</v>
      </c>
      <c r="J474" s="273" t="s">
        <v>11</v>
      </c>
      <c r="K474" s="273" t="s">
        <v>806</v>
      </c>
      <c r="L474" s="274">
        <v>1.95</v>
      </c>
      <c r="M474" s="273" t="s">
        <v>2697</v>
      </c>
      <c r="N474" s="273" t="s">
        <v>936</v>
      </c>
      <c r="O474" s="273" t="s">
        <v>4515</v>
      </c>
      <c r="P474" s="273" t="s">
        <v>4309</v>
      </c>
      <c r="Q474" s="274">
        <v>15</v>
      </c>
      <c r="R474" s="273" t="s">
        <v>789</v>
      </c>
      <c r="S474" s="273" t="s">
        <v>904</v>
      </c>
      <c r="T474" s="273" t="s">
        <v>4516</v>
      </c>
      <c r="U474" s="273" t="s">
        <v>791</v>
      </c>
      <c r="V474" s="274">
        <v>100</v>
      </c>
      <c r="W474" s="273"/>
      <c r="X474" s="273" t="s">
        <v>1425</v>
      </c>
      <c r="Y474" s="273" t="s">
        <v>4419</v>
      </c>
      <c r="Z474" s="273" t="s">
        <v>4517</v>
      </c>
      <c r="AA474" s="273"/>
      <c r="AB474" s="273"/>
      <c r="AC474" s="273"/>
      <c r="AD474" s="273"/>
      <c r="AE474" s="273" t="s">
        <v>4518</v>
      </c>
      <c r="AF474" s="273" t="s">
        <v>794</v>
      </c>
      <c r="AG474" s="273" t="s">
        <v>4519</v>
      </c>
      <c r="AH474" s="273" t="s">
        <v>786</v>
      </c>
      <c r="AI474" s="273" t="s">
        <v>104</v>
      </c>
      <c r="AJ474" s="273"/>
      <c r="AK474" s="273" t="s">
        <v>808</v>
      </c>
      <c r="AL474" s="273" t="s">
        <v>2698</v>
      </c>
      <c r="AM474" s="273" t="s">
        <v>797</v>
      </c>
      <c r="AN474" s="273" t="s">
        <v>43</v>
      </c>
      <c r="AO474" s="273"/>
      <c r="AP474" s="273"/>
      <c r="AQ474" s="273"/>
      <c r="AR474" s="273"/>
      <c r="AS474" s="273" t="s">
        <v>4520</v>
      </c>
      <c r="AT474" s="274">
        <v>1000</v>
      </c>
      <c r="AU474" s="274">
        <v>0.98</v>
      </c>
      <c r="AV474" s="273" t="s">
        <v>4379</v>
      </c>
      <c r="AW474" s="273"/>
      <c r="AX474" s="274">
        <v>1.95</v>
      </c>
      <c r="AY474" s="273" t="s">
        <v>458</v>
      </c>
      <c r="AZ474" s="273" t="s">
        <v>3293</v>
      </c>
      <c r="BA474" s="273" t="s">
        <v>4521</v>
      </c>
      <c r="BB474" s="273" t="s">
        <v>458</v>
      </c>
      <c r="BC474" s="273" t="s">
        <v>4379</v>
      </c>
      <c r="BD474" s="273"/>
      <c r="BE474" s="273" t="s">
        <v>4379</v>
      </c>
      <c r="BF474" s="273" t="s">
        <v>4047</v>
      </c>
      <c r="BG474" s="273" t="s">
        <v>4522</v>
      </c>
      <c r="BH474" s="273" t="s">
        <v>4523</v>
      </c>
      <c r="BI474" s="273" t="s">
        <v>800</v>
      </c>
      <c r="BJ474" s="273" t="s">
        <v>800</v>
      </c>
      <c r="BK474" s="273" t="s">
        <v>801</v>
      </c>
      <c r="BL474" s="273" t="s">
        <v>802</v>
      </c>
      <c r="BM474" s="273" t="s">
        <v>803</v>
      </c>
      <c r="BN474" s="273"/>
      <c r="BO474" s="273" t="s">
        <v>809</v>
      </c>
      <c r="BP474" s="273" t="s">
        <v>458</v>
      </c>
      <c r="BQ474" s="273"/>
    </row>
    <row r="475" spans="1:69" ht="18" customHeight="1">
      <c r="A475" s="273" t="s">
        <v>4524</v>
      </c>
      <c r="B475" s="273" t="s">
        <v>4525</v>
      </c>
      <c r="C475" s="273" t="s">
        <v>4526</v>
      </c>
      <c r="D475" s="273" t="s">
        <v>4486</v>
      </c>
      <c r="E475" s="273" t="s">
        <v>4527</v>
      </c>
      <c r="F475" s="273" t="s">
        <v>786</v>
      </c>
      <c r="G475" s="273" t="s">
        <v>786</v>
      </c>
      <c r="H475" s="273" t="s">
        <v>786</v>
      </c>
      <c r="I475" s="274">
        <v>0.5</v>
      </c>
      <c r="J475" s="273" t="s">
        <v>11</v>
      </c>
      <c r="K475" s="273" t="s">
        <v>806</v>
      </c>
      <c r="L475" s="274">
        <v>2.9</v>
      </c>
      <c r="M475" s="273" t="s">
        <v>3263</v>
      </c>
      <c r="N475" s="273" t="s">
        <v>860</v>
      </c>
      <c r="O475" s="273"/>
      <c r="P475" s="273"/>
      <c r="Q475" s="273"/>
      <c r="R475" s="273" t="s">
        <v>789</v>
      </c>
      <c r="S475" s="273" t="s">
        <v>4528</v>
      </c>
      <c r="T475" s="273" t="s">
        <v>4529</v>
      </c>
      <c r="U475" s="273" t="s">
        <v>791</v>
      </c>
      <c r="V475" s="274">
        <v>100</v>
      </c>
      <c r="W475" s="273"/>
      <c r="X475" s="273" t="s">
        <v>813</v>
      </c>
      <c r="Y475" s="273" t="s">
        <v>4530</v>
      </c>
      <c r="Z475" s="273" t="s">
        <v>4531</v>
      </c>
      <c r="AA475" s="273"/>
      <c r="AB475" s="273"/>
      <c r="AC475" s="273"/>
      <c r="AD475" s="273"/>
      <c r="AE475" s="273" t="s">
        <v>4532</v>
      </c>
      <c r="AF475" s="273" t="s">
        <v>794</v>
      </c>
      <c r="AG475" s="273" t="s">
        <v>1734</v>
      </c>
      <c r="AH475" s="273" t="s">
        <v>786</v>
      </c>
      <c r="AI475" s="273" t="s">
        <v>89</v>
      </c>
      <c r="AJ475" s="273"/>
      <c r="AK475" s="273" t="s">
        <v>808</v>
      </c>
      <c r="AL475" s="273" t="s">
        <v>3268</v>
      </c>
      <c r="AM475" s="273" t="s">
        <v>797</v>
      </c>
      <c r="AN475" s="273" t="s">
        <v>43</v>
      </c>
      <c r="AO475" s="273"/>
      <c r="AP475" s="273"/>
      <c r="AQ475" s="273"/>
      <c r="AR475" s="273"/>
      <c r="AS475" s="273" t="s">
        <v>4533</v>
      </c>
      <c r="AT475" s="274">
        <v>1000</v>
      </c>
      <c r="AU475" s="274">
        <v>0.5</v>
      </c>
      <c r="AV475" s="273" t="s">
        <v>4429</v>
      </c>
      <c r="AW475" s="273"/>
      <c r="AX475" s="274">
        <v>2.9</v>
      </c>
      <c r="AY475" s="273" t="s">
        <v>458</v>
      </c>
      <c r="AZ475" s="273" t="s">
        <v>3666</v>
      </c>
      <c r="BA475" s="273" t="s">
        <v>4534</v>
      </c>
      <c r="BB475" s="273" t="s">
        <v>458</v>
      </c>
      <c r="BC475" s="273" t="s">
        <v>4429</v>
      </c>
      <c r="BD475" s="273"/>
      <c r="BE475" s="273" t="s">
        <v>4429</v>
      </c>
      <c r="BF475" s="273" t="s">
        <v>4047</v>
      </c>
      <c r="BG475" s="273" t="s">
        <v>458</v>
      </c>
      <c r="BH475" s="273" t="s">
        <v>4535</v>
      </c>
      <c r="BI475" s="273" t="s">
        <v>800</v>
      </c>
      <c r="BJ475" s="273" t="s">
        <v>800</v>
      </c>
      <c r="BK475" s="273" t="s">
        <v>801</v>
      </c>
      <c r="BL475" s="273" t="s">
        <v>802</v>
      </c>
      <c r="BM475" s="273" t="s">
        <v>803</v>
      </c>
      <c r="BN475" s="273"/>
      <c r="BO475" s="273" t="s">
        <v>809</v>
      </c>
      <c r="BP475" s="273" t="s">
        <v>4524</v>
      </c>
      <c r="BQ475" s="273"/>
    </row>
    <row r="476" spans="1:69" ht="18" customHeight="1">
      <c r="A476" s="273" t="s">
        <v>4536</v>
      </c>
      <c r="B476" s="273" t="s">
        <v>4537</v>
      </c>
      <c r="C476" s="273" t="s">
        <v>4538</v>
      </c>
      <c r="D476" s="273" t="s">
        <v>4486</v>
      </c>
      <c r="E476" s="273" t="s">
        <v>4539</v>
      </c>
      <c r="F476" s="273" t="s">
        <v>786</v>
      </c>
      <c r="G476" s="273" t="s">
        <v>786</v>
      </c>
      <c r="H476" s="273" t="s">
        <v>786</v>
      </c>
      <c r="I476" s="274">
        <v>0.98</v>
      </c>
      <c r="J476" s="273" t="s">
        <v>11</v>
      </c>
      <c r="K476" s="273" t="s">
        <v>806</v>
      </c>
      <c r="L476" s="274">
        <v>2.8</v>
      </c>
      <c r="M476" s="273" t="s">
        <v>3263</v>
      </c>
      <c r="N476" s="273" t="s">
        <v>936</v>
      </c>
      <c r="O476" s="273"/>
      <c r="P476" s="273" t="s">
        <v>4540</v>
      </c>
      <c r="Q476" s="273"/>
      <c r="R476" s="273" t="s">
        <v>789</v>
      </c>
      <c r="S476" s="273" t="s">
        <v>904</v>
      </c>
      <c r="T476" s="273" t="s">
        <v>4541</v>
      </c>
      <c r="U476" s="273" t="s">
        <v>791</v>
      </c>
      <c r="V476" s="274">
        <v>100</v>
      </c>
      <c r="W476" s="273"/>
      <c r="X476" s="273" t="s">
        <v>3137</v>
      </c>
      <c r="Y476" s="273" t="s">
        <v>4542</v>
      </c>
      <c r="Z476" s="273"/>
      <c r="AA476" s="273"/>
      <c r="AB476" s="273"/>
      <c r="AC476" s="273"/>
      <c r="AD476" s="273"/>
      <c r="AE476" s="273" t="s">
        <v>4543</v>
      </c>
      <c r="AF476" s="273" t="s">
        <v>794</v>
      </c>
      <c r="AG476" s="273" t="s">
        <v>818</v>
      </c>
      <c r="AH476" s="273" t="s">
        <v>786</v>
      </c>
      <c r="AI476" s="273" t="s">
        <v>89</v>
      </c>
      <c r="AJ476" s="273"/>
      <c r="AK476" s="273" t="s">
        <v>808</v>
      </c>
      <c r="AL476" s="273" t="s">
        <v>3268</v>
      </c>
      <c r="AM476" s="273" t="s">
        <v>797</v>
      </c>
      <c r="AN476" s="273" t="s">
        <v>43</v>
      </c>
      <c r="AO476" s="273"/>
      <c r="AP476" s="273"/>
      <c r="AQ476" s="273"/>
      <c r="AR476" s="273"/>
      <c r="AS476" s="273" t="s">
        <v>4544</v>
      </c>
      <c r="AT476" s="274">
        <v>1000</v>
      </c>
      <c r="AU476" s="274">
        <v>0.98</v>
      </c>
      <c r="AV476" s="273" t="s">
        <v>4429</v>
      </c>
      <c r="AW476" s="273"/>
      <c r="AX476" s="274">
        <v>2.8</v>
      </c>
      <c r="AY476" s="273" t="s">
        <v>458</v>
      </c>
      <c r="AZ476" s="273" t="s">
        <v>3666</v>
      </c>
      <c r="BA476" s="273" t="s">
        <v>4545</v>
      </c>
      <c r="BB476" s="273" t="s">
        <v>458</v>
      </c>
      <c r="BC476" s="273" t="s">
        <v>4429</v>
      </c>
      <c r="BD476" s="273"/>
      <c r="BE476" s="273" t="s">
        <v>4429</v>
      </c>
      <c r="BF476" s="273" t="s">
        <v>4047</v>
      </c>
      <c r="BG476" s="273" t="s">
        <v>458</v>
      </c>
      <c r="BH476" s="273" t="s">
        <v>4546</v>
      </c>
      <c r="BI476" s="273" t="s">
        <v>800</v>
      </c>
      <c r="BJ476" s="273" t="s">
        <v>800</v>
      </c>
      <c r="BK476" s="273" t="s">
        <v>801</v>
      </c>
      <c r="BL476" s="273" t="s">
        <v>802</v>
      </c>
      <c r="BM476" s="273" t="s">
        <v>803</v>
      </c>
      <c r="BN476" s="273"/>
      <c r="BO476" s="273" t="s">
        <v>809</v>
      </c>
      <c r="BP476" s="273" t="s">
        <v>458</v>
      </c>
      <c r="BQ476" s="273"/>
    </row>
    <row r="477" spans="1:69" ht="18" customHeight="1">
      <c r="A477" s="273" t="s">
        <v>4547</v>
      </c>
      <c r="B477" s="273" t="s">
        <v>4548</v>
      </c>
      <c r="C477" s="273" t="s">
        <v>4549</v>
      </c>
      <c r="D477" s="273" t="s">
        <v>4550</v>
      </c>
      <c r="E477" s="273" t="s">
        <v>4551</v>
      </c>
      <c r="F477" s="273" t="s">
        <v>786</v>
      </c>
      <c r="G477" s="273" t="s">
        <v>786</v>
      </c>
      <c r="H477" s="273" t="s">
        <v>786</v>
      </c>
      <c r="I477" s="274">
        <v>1.65</v>
      </c>
      <c r="J477" s="273" t="s">
        <v>11</v>
      </c>
      <c r="K477" s="273" t="s">
        <v>806</v>
      </c>
      <c r="L477" s="274">
        <v>2.9</v>
      </c>
      <c r="M477" s="273" t="s">
        <v>4552</v>
      </c>
      <c r="N477" s="273" t="s">
        <v>936</v>
      </c>
      <c r="O477" s="273" t="s">
        <v>4553</v>
      </c>
      <c r="P477" s="273" t="s">
        <v>4554</v>
      </c>
      <c r="Q477" s="274">
        <v>30</v>
      </c>
      <c r="R477" s="273" t="s">
        <v>789</v>
      </c>
      <c r="S477" s="273" t="s">
        <v>790</v>
      </c>
      <c r="T477" s="273" t="s">
        <v>458</v>
      </c>
      <c r="U477" s="273" t="s">
        <v>791</v>
      </c>
      <c r="V477" s="274">
        <v>100</v>
      </c>
      <c r="W477" s="273" t="s">
        <v>4555</v>
      </c>
      <c r="X477" s="273" t="s">
        <v>813</v>
      </c>
      <c r="Y477" s="273" t="s">
        <v>4530</v>
      </c>
      <c r="Z477" s="273" t="s">
        <v>4556</v>
      </c>
      <c r="AA477" s="273"/>
      <c r="AB477" s="273"/>
      <c r="AC477" s="273"/>
      <c r="AD477" s="273"/>
      <c r="AE477" s="273" t="s">
        <v>4557</v>
      </c>
      <c r="AF477" s="273" t="s">
        <v>794</v>
      </c>
      <c r="AG477" s="273" t="s">
        <v>1734</v>
      </c>
      <c r="AH477" s="273" t="s">
        <v>786</v>
      </c>
      <c r="AI477" s="273" t="s">
        <v>104</v>
      </c>
      <c r="AJ477" s="273"/>
      <c r="AK477" s="273" t="s">
        <v>808</v>
      </c>
      <c r="AL477" s="273" t="s">
        <v>3268</v>
      </c>
      <c r="AM477" s="273" t="s">
        <v>797</v>
      </c>
      <c r="AN477" s="273" t="s">
        <v>931</v>
      </c>
      <c r="AO477" s="273"/>
      <c r="AP477" s="273"/>
      <c r="AQ477" s="273"/>
      <c r="AR477" s="273"/>
      <c r="AS477" s="273" t="s">
        <v>4558</v>
      </c>
      <c r="AT477" s="274">
        <v>1000</v>
      </c>
      <c r="AU477" s="274">
        <v>1.65</v>
      </c>
      <c r="AV477" s="273" t="s">
        <v>4446</v>
      </c>
      <c r="AW477" s="273"/>
      <c r="AX477" s="274">
        <v>2.9</v>
      </c>
      <c r="AY477" s="273" t="s">
        <v>458</v>
      </c>
      <c r="AZ477" s="273" t="s">
        <v>3673</v>
      </c>
      <c r="BA477" s="273" t="s">
        <v>4559</v>
      </c>
      <c r="BB477" s="273" t="s">
        <v>4547</v>
      </c>
      <c r="BC477" s="273" t="s">
        <v>4446</v>
      </c>
      <c r="BD477" s="273"/>
      <c r="BE477" s="273" t="s">
        <v>4446</v>
      </c>
      <c r="BF477" s="273" t="s">
        <v>3310</v>
      </c>
      <c r="BG477" s="273" t="s">
        <v>4560</v>
      </c>
      <c r="BH477" s="273" t="s">
        <v>4561</v>
      </c>
      <c r="BI477" s="273" t="s">
        <v>800</v>
      </c>
      <c r="BJ477" s="273" t="s">
        <v>800</v>
      </c>
      <c r="BK477" s="273" t="s">
        <v>801</v>
      </c>
      <c r="BL477" s="273" t="s">
        <v>802</v>
      </c>
      <c r="BM477" s="273" t="s">
        <v>803</v>
      </c>
      <c r="BN477" s="273"/>
      <c r="BO477" s="273" t="s">
        <v>809</v>
      </c>
      <c r="BP477" s="273" t="s">
        <v>458</v>
      </c>
      <c r="BQ477" s="273"/>
    </row>
    <row r="478" spans="1:69" ht="18" customHeight="1">
      <c r="A478" s="273" t="s">
        <v>4562</v>
      </c>
      <c r="B478" s="273" t="s">
        <v>4563</v>
      </c>
      <c r="C478" s="273" t="s">
        <v>4564</v>
      </c>
      <c r="D478" s="273" t="s">
        <v>4550</v>
      </c>
      <c r="E478" s="273" t="s">
        <v>4565</v>
      </c>
      <c r="F478" s="273" t="s">
        <v>786</v>
      </c>
      <c r="G478" s="273" t="s">
        <v>786</v>
      </c>
      <c r="H478" s="273" t="s">
        <v>786</v>
      </c>
      <c r="I478" s="274">
        <v>2</v>
      </c>
      <c r="J478" s="273" t="s">
        <v>11</v>
      </c>
      <c r="K478" s="273" t="s">
        <v>806</v>
      </c>
      <c r="L478" s="274">
        <v>5</v>
      </c>
      <c r="M478" s="273" t="s">
        <v>3246</v>
      </c>
      <c r="N478" s="273" t="s">
        <v>936</v>
      </c>
      <c r="O478" s="273" t="s">
        <v>4566</v>
      </c>
      <c r="P478" s="273" t="s">
        <v>3447</v>
      </c>
      <c r="Q478" s="274">
        <v>30</v>
      </c>
      <c r="R478" s="273" t="s">
        <v>789</v>
      </c>
      <c r="S478" s="273" t="s">
        <v>790</v>
      </c>
      <c r="T478" s="273" t="s">
        <v>458</v>
      </c>
      <c r="U478" s="273" t="s">
        <v>791</v>
      </c>
      <c r="V478" s="274">
        <v>100</v>
      </c>
      <c r="W478" s="273"/>
      <c r="X478" s="273" t="s">
        <v>813</v>
      </c>
      <c r="Y478" s="273" t="s">
        <v>4530</v>
      </c>
      <c r="Z478" s="273" t="s">
        <v>4567</v>
      </c>
      <c r="AA478" s="273"/>
      <c r="AB478" s="273"/>
      <c r="AC478" s="273"/>
      <c r="AD478" s="273"/>
      <c r="AE478" s="273" t="s">
        <v>4568</v>
      </c>
      <c r="AF478" s="273" t="s">
        <v>794</v>
      </c>
      <c r="AG478" s="273" t="s">
        <v>807</v>
      </c>
      <c r="AH478" s="273" t="s">
        <v>786</v>
      </c>
      <c r="AI478" s="273" t="s">
        <v>89</v>
      </c>
      <c r="AJ478" s="273"/>
      <c r="AK478" s="273" t="s">
        <v>808</v>
      </c>
      <c r="AL478" s="273" t="s">
        <v>2698</v>
      </c>
      <c r="AM478" s="273" t="s">
        <v>797</v>
      </c>
      <c r="AN478" s="273" t="s">
        <v>43</v>
      </c>
      <c r="AO478" s="273"/>
      <c r="AP478" s="273"/>
      <c r="AQ478" s="273"/>
      <c r="AR478" s="273"/>
      <c r="AS478" s="273" t="s">
        <v>4569</v>
      </c>
      <c r="AT478" s="274">
        <v>1000</v>
      </c>
      <c r="AU478" s="274">
        <v>2</v>
      </c>
      <c r="AV478" s="273" t="s">
        <v>4390</v>
      </c>
      <c r="AW478" s="273"/>
      <c r="AX478" s="274">
        <v>5</v>
      </c>
      <c r="AY478" s="273" t="s">
        <v>458</v>
      </c>
      <c r="AZ478" s="273" t="s">
        <v>4470</v>
      </c>
      <c r="BA478" s="273" t="s">
        <v>4570</v>
      </c>
      <c r="BB478" s="273" t="s">
        <v>4571</v>
      </c>
      <c r="BC478" s="273" t="s">
        <v>4390</v>
      </c>
      <c r="BD478" s="273"/>
      <c r="BE478" s="273" t="s">
        <v>4390</v>
      </c>
      <c r="BF478" s="273" t="s">
        <v>3310</v>
      </c>
      <c r="BG478" s="273" t="s">
        <v>4572</v>
      </c>
      <c r="BH478" s="273" t="s">
        <v>4573</v>
      </c>
      <c r="BI478" s="273" t="s">
        <v>800</v>
      </c>
      <c r="BJ478" s="273" t="s">
        <v>800</v>
      </c>
      <c r="BK478" s="273" t="s">
        <v>801</v>
      </c>
      <c r="BL478" s="273" t="s">
        <v>802</v>
      </c>
      <c r="BM478" s="273" t="s">
        <v>803</v>
      </c>
      <c r="BN478" s="273"/>
      <c r="BO478" s="273" t="s">
        <v>809</v>
      </c>
      <c r="BP478" s="273" t="s">
        <v>458</v>
      </c>
      <c r="BQ478" s="273"/>
    </row>
    <row r="479" spans="1:69" ht="18" customHeight="1">
      <c r="A479" s="273" t="s">
        <v>4574</v>
      </c>
      <c r="B479" s="273" t="s">
        <v>4575</v>
      </c>
      <c r="C479" s="273" t="s">
        <v>4576</v>
      </c>
      <c r="D479" s="273" t="s">
        <v>4577</v>
      </c>
      <c r="E479" s="273" t="s">
        <v>4578</v>
      </c>
      <c r="F479" s="273" t="s">
        <v>786</v>
      </c>
      <c r="G479" s="273" t="s">
        <v>786</v>
      </c>
      <c r="H479" s="273" t="s">
        <v>786</v>
      </c>
      <c r="I479" s="274">
        <v>3</v>
      </c>
      <c r="J479" s="273" t="s">
        <v>11</v>
      </c>
      <c r="K479" s="273" t="s">
        <v>806</v>
      </c>
      <c r="L479" s="274">
        <v>2</v>
      </c>
      <c r="M479" s="273" t="s">
        <v>3263</v>
      </c>
      <c r="N479" s="273" t="s">
        <v>936</v>
      </c>
      <c r="O479" s="273" t="s">
        <v>4579</v>
      </c>
      <c r="P479" s="273" t="s">
        <v>4580</v>
      </c>
      <c r="Q479" s="274">
        <v>45</v>
      </c>
      <c r="R479" s="273" t="s">
        <v>789</v>
      </c>
      <c r="S479" s="273" t="s">
        <v>790</v>
      </c>
      <c r="T479" s="273" t="s">
        <v>458</v>
      </c>
      <c r="U479" s="273" t="s">
        <v>791</v>
      </c>
      <c r="V479" s="274">
        <v>99.335999999999999</v>
      </c>
      <c r="W479" s="273" t="s">
        <v>4581</v>
      </c>
      <c r="X479" s="273" t="s">
        <v>792</v>
      </c>
      <c r="Y479" s="273"/>
      <c r="Z479" s="273"/>
      <c r="AA479" s="273"/>
      <c r="AB479" s="273"/>
      <c r="AC479" s="273"/>
      <c r="AD479" s="273"/>
      <c r="AE479" s="273" t="s">
        <v>4582</v>
      </c>
      <c r="AF479" s="273" t="s">
        <v>794</v>
      </c>
      <c r="AG479" s="273" t="s">
        <v>795</v>
      </c>
      <c r="AH479" s="273" t="s">
        <v>786</v>
      </c>
      <c r="AI479" s="273"/>
      <c r="AJ479" s="273"/>
      <c r="AK479" s="273" t="s">
        <v>796</v>
      </c>
      <c r="AL479" s="273" t="s">
        <v>3268</v>
      </c>
      <c r="AM479" s="273" t="s">
        <v>811</v>
      </c>
      <c r="AN479" s="273" t="s">
        <v>42</v>
      </c>
      <c r="AO479" s="273"/>
      <c r="AP479" s="273"/>
      <c r="AQ479" s="273"/>
      <c r="AR479" s="273"/>
      <c r="AS479" s="273" t="s">
        <v>4583</v>
      </c>
      <c r="AT479" s="274">
        <v>1000</v>
      </c>
      <c r="AU479" s="274">
        <v>3</v>
      </c>
      <c r="AV479" s="273" t="s">
        <v>4429</v>
      </c>
      <c r="AW479" s="273"/>
      <c r="AX479" s="274">
        <v>2</v>
      </c>
      <c r="AY479" s="273" t="s">
        <v>458</v>
      </c>
      <c r="AZ479" s="273" t="s">
        <v>3666</v>
      </c>
      <c r="BA479" s="273" t="s">
        <v>4584</v>
      </c>
      <c r="BB479" s="273" t="s">
        <v>4574</v>
      </c>
      <c r="BC479" s="273" t="s">
        <v>4429</v>
      </c>
      <c r="BD479" s="273"/>
      <c r="BE479" s="273" t="s">
        <v>4429</v>
      </c>
      <c r="BF479" s="273" t="s">
        <v>458</v>
      </c>
      <c r="BG479" s="273" t="s">
        <v>4585</v>
      </c>
      <c r="BH479" s="273" t="s">
        <v>4586</v>
      </c>
      <c r="BI479" s="273" t="s">
        <v>800</v>
      </c>
      <c r="BJ479" s="273" t="s">
        <v>800</v>
      </c>
      <c r="BK479" s="273" t="s">
        <v>801</v>
      </c>
      <c r="BL479" s="273" t="s">
        <v>802</v>
      </c>
      <c r="BM479" s="273" t="s">
        <v>803</v>
      </c>
      <c r="BN479" s="273"/>
      <c r="BO479" s="273" t="s">
        <v>809</v>
      </c>
      <c r="BP479" s="273" t="s">
        <v>458</v>
      </c>
      <c r="BQ479" s="273"/>
    </row>
    <row r="480" spans="1:69" ht="18" customHeight="1">
      <c r="A480" s="273" t="s">
        <v>4587</v>
      </c>
      <c r="B480" s="273" t="s">
        <v>4588</v>
      </c>
      <c r="C480" s="273" t="s">
        <v>4589</v>
      </c>
      <c r="D480" s="273" t="s">
        <v>4577</v>
      </c>
      <c r="E480" s="273" t="s">
        <v>4590</v>
      </c>
      <c r="F480" s="273" t="s">
        <v>786</v>
      </c>
      <c r="G480" s="273" t="s">
        <v>786</v>
      </c>
      <c r="H480" s="273" t="s">
        <v>1664</v>
      </c>
      <c r="I480" s="274">
        <v>1</v>
      </c>
      <c r="J480" s="273" t="s">
        <v>11</v>
      </c>
      <c r="K480" s="273" t="s">
        <v>806</v>
      </c>
      <c r="L480" s="274">
        <v>2.5</v>
      </c>
      <c r="M480" s="273" t="s">
        <v>3281</v>
      </c>
      <c r="N480" s="273" t="s">
        <v>936</v>
      </c>
      <c r="O480" s="273" t="s">
        <v>4591</v>
      </c>
      <c r="P480" s="273" t="s">
        <v>4592</v>
      </c>
      <c r="Q480" s="274">
        <v>10</v>
      </c>
      <c r="R480" s="273" t="s">
        <v>789</v>
      </c>
      <c r="S480" s="273" t="s">
        <v>790</v>
      </c>
      <c r="T480" s="273" t="s">
        <v>458</v>
      </c>
      <c r="U480" s="273" t="s">
        <v>791</v>
      </c>
      <c r="V480" s="274">
        <v>100</v>
      </c>
      <c r="W480" s="273"/>
      <c r="X480" s="273" t="s">
        <v>1669</v>
      </c>
      <c r="Y480" s="273" t="s">
        <v>4593</v>
      </c>
      <c r="Z480" s="273" t="s">
        <v>4594</v>
      </c>
      <c r="AA480" s="273"/>
      <c r="AB480" s="273"/>
      <c r="AC480" s="273"/>
      <c r="AD480" s="273"/>
      <c r="AE480" s="273" t="s">
        <v>4313</v>
      </c>
      <c r="AF480" s="273" t="s">
        <v>794</v>
      </c>
      <c r="AG480" s="273" t="s">
        <v>807</v>
      </c>
      <c r="AH480" s="273" t="s">
        <v>1664</v>
      </c>
      <c r="AI480" s="273" t="s">
        <v>89</v>
      </c>
      <c r="AJ480" s="273"/>
      <c r="AK480" s="273" t="s">
        <v>808</v>
      </c>
      <c r="AL480" s="273" t="s">
        <v>3268</v>
      </c>
      <c r="AM480" s="273" t="s">
        <v>797</v>
      </c>
      <c r="AN480" s="273" t="s">
        <v>43</v>
      </c>
      <c r="AO480" s="273"/>
      <c r="AP480" s="273"/>
      <c r="AQ480" s="273"/>
      <c r="AR480" s="273"/>
      <c r="AS480" s="273" t="s">
        <v>4595</v>
      </c>
      <c r="AT480" s="274">
        <v>1000</v>
      </c>
      <c r="AU480" s="274">
        <v>1</v>
      </c>
      <c r="AV480" s="273" t="s">
        <v>4463</v>
      </c>
      <c r="AW480" s="273"/>
      <c r="AX480" s="274">
        <v>2.5</v>
      </c>
      <c r="AY480" s="273" t="s">
        <v>458</v>
      </c>
      <c r="AZ480" s="273" t="s">
        <v>3678</v>
      </c>
      <c r="BA480" s="273" t="s">
        <v>4596</v>
      </c>
      <c r="BB480" s="273" t="s">
        <v>4597</v>
      </c>
      <c r="BC480" s="273" t="s">
        <v>4463</v>
      </c>
      <c r="BD480" s="273"/>
      <c r="BE480" s="273" t="s">
        <v>4463</v>
      </c>
      <c r="BF480" s="273" t="s">
        <v>458</v>
      </c>
      <c r="BG480" s="273" t="s">
        <v>4598</v>
      </c>
      <c r="BH480" s="273" t="s">
        <v>4599</v>
      </c>
      <c r="BI480" s="273" t="s">
        <v>800</v>
      </c>
      <c r="BJ480" s="273" t="s">
        <v>800</v>
      </c>
      <c r="BK480" s="273" t="s">
        <v>801</v>
      </c>
      <c r="BL480" s="273" t="s">
        <v>802</v>
      </c>
      <c r="BM480" s="273" t="s">
        <v>803</v>
      </c>
      <c r="BN480" s="273"/>
      <c r="BO480" s="273" t="s">
        <v>809</v>
      </c>
      <c r="BP480" s="273" t="s">
        <v>458</v>
      </c>
      <c r="BQ480" s="273"/>
    </row>
    <row r="481" spans="1:69" ht="18" customHeight="1">
      <c r="A481" s="273" t="s">
        <v>4600</v>
      </c>
      <c r="B481" s="273" t="s">
        <v>4601</v>
      </c>
      <c r="C481" s="273" t="s">
        <v>4602</v>
      </c>
      <c r="D481" s="273" t="s">
        <v>4577</v>
      </c>
      <c r="E481" s="273" t="s">
        <v>4603</v>
      </c>
      <c r="F481" s="273" t="s">
        <v>786</v>
      </c>
      <c r="G481" s="273" t="s">
        <v>786</v>
      </c>
      <c r="H481" s="273" t="s">
        <v>786</v>
      </c>
      <c r="I481" s="274">
        <v>0.13</v>
      </c>
      <c r="J481" s="273" t="s">
        <v>11</v>
      </c>
      <c r="K481" s="273" t="s">
        <v>806</v>
      </c>
      <c r="L481" s="274">
        <v>1.98</v>
      </c>
      <c r="M481" s="273" t="s">
        <v>3281</v>
      </c>
      <c r="N481" s="273" t="s">
        <v>788</v>
      </c>
      <c r="O481" s="273"/>
      <c r="P481" s="273" t="s">
        <v>4604</v>
      </c>
      <c r="Q481" s="273"/>
      <c r="R481" s="273" t="s">
        <v>789</v>
      </c>
      <c r="S481" s="273" t="s">
        <v>904</v>
      </c>
      <c r="T481" s="273" t="s">
        <v>4605</v>
      </c>
      <c r="U481" s="273" t="s">
        <v>791</v>
      </c>
      <c r="V481" s="274">
        <v>100</v>
      </c>
      <c r="W481" s="273"/>
      <c r="X481" s="273" t="s">
        <v>813</v>
      </c>
      <c r="Y481" s="273" t="s">
        <v>1814</v>
      </c>
      <c r="Z481" s="273" t="s">
        <v>4606</v>
      </c>
      <c r="AA481" s="273"/>
      <c r="AB481" s="273"/>
      <c r="AC481" s="273"/>
      <c r="AD481" s="273"/>
      <c r="AE481" s="273" t="s">
        <v>4557</v>
      </c>
      <c r="AF481" s="273" t="s">
        <v>794</v>
      </c>
      <c r="AG481" s="273" t="s">
        <v>1734</v>
      </c>
      <c r="AH481" s="273" t="s">
        <v>786</v>
      </c>
      <c r="AI481" s="273" t="s">
        <v>104</v>
      </c>
      <c r="AJ481" s="273"/>
      <c r="AK481" s="273" t="s">
        <v>808</v>
      </c>
      <c r="AL481" s="273" t="s">
        <v>3268</v>
      </c>
      <c r="AM481" s="273" t="s">
        <v>797</v>
      </c>
      <c r="AN481" s="273" t="s">
        <v>43</v>
      </c>
      <c r="AO481" s="273"/>
      <c r="AP481" s="273"/>
      <c r="AQ481" s="273"/>
      <c r="AR481" s="273"/>
      <c r="AS481" s="273" t="s">
        <v>4607</v>
      </c>
      <c r="AT481" s="274">
        <v>1000</v>
      </c>
      <c r="AU481" s="274">
        <v>0.13</v>
      </c>
      <c r="AV481" s="273" t="s">
        <v>4463</v>
      </c>
      <c r="AW481" s="273"/>
      <c r="AX481" s="274">
        <v>1.98</v>
      </c>
      <c r="AY481" s="273" t="s">
        <v>458</v>
      </c>
      <c r="AZ481" s="273" t="s">
        <v>3678</v>
      </c>
      <c r="BA481" s="273" t="s">
        <v>4608</v>
      </c>
      <c r="BB481" s="273" t="s">
        <v>458</v>
      </c>
      <c r="BC481" s="273" t="s">
        <v>4463</v>
      </c>
      <c r="BD481" s="273"/>
      <c r="BE481" s="273" t="s">
        <v>4463</v>
      </c>
      <c r="BF481" s="273" t="s">
        <v>4047</v>
      </c>
      <c r="BG481" s="273" t="s">
        <v>4609</v>
      </c>
      <c r="BH481" s="273" t="s">
        <v>4610</v>
      </c>
      <c r="BI481" s="273" t="s">
        <v>800</v>
      </c>
      <c r="BJ481" s="273" t="s">
        <v>800</v>
      </c>
      <c r="BK481" s="273" t="s">
        <v>801</v>
      </c>
      <c r="BL481" s="273" t="s">
        <v>802</v>
      </c>
      <c r="BM481" s="273" t="s">
        <v>803</v>
      </c>
      <c r="BN481" s="273"/>
      <c r="BO481" s="273" t="s">
        <v>809</v>
      </c>
      <c r="BP481" s="273" t="s">
        <v>458</v>
      </c>
      <c r="BQ481" s="273"/>
    </row>
    <row r="482" spans="1:69" ht="18" customHeight="1">
      <c r="A482" s="273" t="s">
        <v>4611</v>
      </c>
      <c r="B482" s="273" t="s">
        <v>4612</v>
      </c>
      <c r="C482" s="273" t="s">
        <v>4613</v>
      </c>
      <c r="D482" s="273" t="s">
        <v>4240</v>
      </c>
      <c r="E482" s="273" t="s">
        <v>4614</v>
      </c>
      <c r="F482" s="273" t="s">
        <v>786</v>
      </c>
      <c r="G482" s="273" t="s">
        <v>786</v>
      </c>
      <c r="H482" s="273" t="s">
        <v>786</v>
      </c>
      <c r="I482" s="274">
        <v>3</v>
      </c>
      <c r="J482" s="273" t="s">
        <v>11</v>
      </c>
      <c r="K482" s="273" t="s">
        <v>806</v>
      </c>
      <c r="L482" s="274">
        <v>1.95</v>
      </c>
      <c r="M482" s="273" t="s">
        <v>4552</v>
      </c>
      <c r="N482" s="273" t="s">
        <v>3319</v>
      </c>
      <c r="O482" s="273" t="s">
        <v>4615</v>
      </c>
      <c r="P482" s="273" t="s">
        <v>4616</v>
      </c>
      <c r="Q482" s="274">
        <v>55</v>
      </c>
      <c r="R482" s="273" t="s">
        <v>789</v>
      </c>
      <c r="S482" s="273" t="s">
        <v>790</v>
      </c>
      <c r="T482" s="273" t="s">
        <v>458</v>
      </c>
      <c r="U482" s="273" t="s">
        <v>791</v>
      </c>
      <c r="V482" s="274">
        <v>100</v>
      </c>
      <c r="W482" s="273" t="s">
        <v>4617</v>
      </c>
      <c r="X482" s="273" t="s">
        <v>1425</v>
      </c>
      <c r="Y482" s="273" t="s">
        <v>1697</v>
      </c>
      <c r="Z482" s="273"/>
      <c r="AA482" s="273"/>
      <c r="AB482" s="273"/>
      <c r="AC482" s="273"/>
      <c r="AD482" s="273"/>
      <c r="AE482" s="273" t="s">
        <v>4618</v>
      </c>
      <c r="AF482" s="273" t="s">
        <v>794</v>
      </c>
      <c r="AG482" s="273" t="s">
        <v>807</v>
      </c>
      <c r="AH482" s="273" t="s">
        <v>786</v>
      </c>
      <c r="AI482" s="273" t="s">
        <v>102</v>
      </c>
      <c r="AJ482" s="273" t="s">
        <v>307</v>
      </c>
      <c r="AK482" s="273" t="s">
        <v>808</v>
      </c>
      <c r="AL482" s="273" t="s">
        <v>3268</v>
      </c>
      <c r="AM482" s="273" t="s">
        <v>797</v>
      </c>
      <c r="AN482" s="273" t="s">
        <v>42</v>
      </c>
      <c r="AO482" s="273"/>
      <c r="AP482" s="273"/>
      <c r="AQ482" s="273"/>
      <c r="AR482" s="273"/>
      <c r="AS482" s="273" t="s">
        <v>4619</v>
      </c>
      <c r="AT482" s="274">
        <v>1000</v>
      </c>
      <c r="AU482" s="274">
        <v>3</v>
      </c>
      <c r="AV482" s="273" t="s">
        <v>4446</v>
      </c>
      <c r="AW482" s="273"/>
      <c r="AX482" s="274">
        <v>1.95</v>
      </c>
      <c r="AY482" s="273" t="s">
        <v>458</v>
      </c>
      <c r="AZ482" s="273" t="s">
        <v>3673</v>
      </c>
      <c r="BA482" s="273" t="s">
        <v>4620</v>
      </c>
      <c r="BB482" s="273" t="s">
        <v>4611</v>
      </c>
      <c r="BC482" s="273" t="s">
        <v>4446</v>
      </c>
      <c r="BD482" s="273"/>
      <c r="BE482" s="273" t="s">
        <v>4446</v>
      </c>
      <c r="BF482" s="273" t="s">
        <v>458</v>
      </c>
      <c r="BG482" s="273" t="s">
        <v>4621</v>
      </c>
      <c r="BH482" s="273" t="s">
        <v>4622</v>
      </c>
      <c r="BI482" s="273" t="s">
        <v>800</v>
      </c>
      <c r="BJ482" s="273" t="s">
        <v>800</v>
      </c>
      <c r="BK482" s="273" t="s">
        <v>801</v>
      </c>
      <c r="BL482" s="273" t="s">
        <v>802</v>
      </c>
      <c r="BM482" s="273" t="s">
        <v>803</v>
      </c>
      <c r="BN482" s="273"/>
      <c r="BO482" s="273" t="s">
        <v>809</v>
      </c>
      <c r="BP482" s="273" t="s">
        <v>458</v>
      </c>
      <c r="BQ482" s="273"/>
    </row>
    <row r="483" spans="1:69" ht="18" customHeight="1">
      <c r="A483" s="273" t="s">
        <v>4623</v>
      </c>
      <c r="B483" s="273" t="s">
        <v>4624</v>
      </c>
      <c r="C483" s="273" t="s">
        <v>4625</v>
      </c>
      <c r="D483" s="273" t="s">
        <v>4626</v>
      </c>
      <c r="E483" s="273" t="s">
        <v>4627</v>
      </c>
      <c r="F483" s="273" t="s">
        <v>786</v>
      </c>
      <c r="G483" s="273" t="s">
        <v>786</v>
      </c>
      <c r="H483" s="273" t="s">
        <v>786</v>
      </c>
      <c r="I483" s="274">
        <v>2</v>
      </c>
      <c r="J483" s="273" t="s">
        <v>11</v>
      </c>
      <c r="K483" s="273" t="s">
        <v>806</v>
      </c>
      <c r="L483" s="274">
        <v>1.6</v>
      </c>
      <c r="M483" s="273" t="s">
        <v>4552</v>
      </c>
      <c r="N483" s="273" t="s">
        <v>812</v>
      </c>
      <c r="O483" s="273" t="s">
        <v>4628</v>
      </c>
      <c r="P483" s="273" t="s">
        <v>4629</v>
      </c>
      <c r="Q483" s="274">
        <v>30</v>
      </c>
      <c r="R483" s="273" t="s">
        <v>789</v>
      </c>
      <c r="S483" s="273" t="s">
        <v>4528</v>
      </c>
      <c r="T483" s="273" t="s">
        <v>4630</v>
      </c>
      <c r="U483" s="273" t="s">
        <v>791</v>
      </c>
      <c r="V483" s="274">
        <v>100</v>
      </c>
      <c r="W483" s="273"/>
      <c r="X483" s="273" t="s">
        <v>828</v>
      </c>
      <c r="Y483" s="273" t="s">
        <v>4631</v>
      </c>
      <c r="Z483" s="273"/>
      <c r="AA483" s="273"/>
      <c r="AB483" s="273"/>
      <c r="AC483" s="273"/>
      <c r="AD483" s="273"/>
      <c r="AE483" s="273" t="s">
        <v>4632</v>
      </c>
      <c r="AF483" s="273" t="s">
        <v>794</v>
      </c>
      <c r="AG483" s="273" t="s">
        <v>4633</v>
      </c>
      <c r="AH483" s="273" t="s">
        <v>786</v>
      </c>
      <c r="AI483" s="273" t="s">
        <v>89</v>
      </c>
      <c r="AJ483" s="273" t="s">
        <v>307</v>
      </c>
      <c r="AK483" s="273" t="s">
        <v>810</v>
      </c>
      <c r="AL483" s="273" t="s">
        <v>3268</v>
      </c>
      <c r="AM483" s="273" t="s">
        <v>2075</v>
      </c>
      <c r="AN483" s="273" t="s">
        <v>43</v>
      </c>
      <c r="AO483" s="273"/>
      <c r="AP483" s="273"/>
      <c r="AQ483" s="273"/>
      <c r="AR483" s="273"/>
      <c r="AS483" s="273" t="s">
        <v>4634</v>
      </c>
      <c r="AT483" s="274">
        <v>1000</v>
      </c>
      <c r="AU483" s="274">
        <v>2</v>
      </c>
      <c r="AV483" s="273" t="s">
        <v>4446</v>
      </c>
      <c r="AW483" s="273"/>
      <c r="AX483" s="274">
        <v>1.6</v>
      </c>
      <c r="AY483" s="273" t="s">
        <v>458</v>
      </c>
      <c r="AZ483" s="273" t="s">
        <v>3673</v>
      </c>
      <c r="BA483" s="273" t="s">
        <v>4635</v>
      </c>
      <c r="BB483" s="273" t="s">
        <v>458</v>
      </c>
      <c r="BC483" s="273" t="s">
        <v>4446</v>
      </c>
      <c r="BD483" s="273"/>
      <c r="BE483" s="273" t="s">
        <v>4446</v>
      </c>
      <c r="BF483" s="273" t="s">
        <v>458</v>
      </c>
      <c r="BG483" s="273" t="s">
        <v>4636</v>
      </c>
      <c r="BH483" s="273" t="s">
        <v>4637</v>
      </c>
      <c r="BI483" s="273" t="s">
        <v>800</v>
      </c>
      <c r="BJ483" s="273" t="s">
        <v>800</v>
      </c>
      <c r="BK483" s="273" t="s">
        <v>801</v>
      </c>
      <c r="BL483" s="273" t="s">
        <v>802</v>
      </c>
      <c r="BM483" s="273" t="s">
        <v>803</v>
      </c>
      <c r="BN483" s="273"/>
      <c r="BO483" s="273" t="s">
        <v>809</v>
      </c>
      <c r="BP483" s="273" t="s">
        <v>4623</v>
      </c>
      <c r="BQ483" s="273"/>
    </row>
    <row r="484" spans="1:69" ht="18" customHeight="1">
      <c r="A484" s="273" t="s">
        <v>4638</v>
      </c>
      <c r="B484" s="273" t="s">
        <v>4639</v>
      </c>
      <c r="C484" s="273" t="s">
        <v>4640</v>
      </c>
      <c r="D484" s="273" t="s">
        <v>4626</v>
      </c>
      <c r="E484" s="273" t="s">
        <v>4641</v>
      </c>
      <c r="F484" s="273" t="s">
        <v>786</v>
      </c>
      <c r="G484" s="273" t="s">
        <v>786</v>
      </c>
      <c r="H484" s="273" t="s">
        <v>786</v>
      </c>
      <c r="I484" s="274">
        <v>2.5</v>
      </c>
      <c r="J484" s="273" t="s">
        <v>11</v>
      </c>
      <c r="K484" s="273" t="s">
        <v>806</v>
      </c>
      <c r="L484" s="274">
        <v>2.2000000000000002</v>
      </c>
      <c r="M484" s="273" t="s">
        <v>3297</v>
      </c>
      <c r="N484" s="273" t="s">
        <v>936</v>
      </c>
      <c r="O484" s="273" t="s">
        <v>4642</v>
      </c>
      <c r="P484" s="273" t="s">
        <v>3506</v>
      </c>
      <c r="Q484" s="274">
        <v>50</v>
      </c>
      <c r="R484" s="273" t="s">
        <v>789</v>
      </c>
      <c r="S484" s="273" t="s">
        <v>790</v>
      </c>
      <c r="T484" s="273" t="s">
        <v>458</v>
      </c>
      <c r="U484" s="273" t="s">
        <v>791</v>
      </c>
      <c r="V484" s="274">
        <v>100</v>
      </c>
      <c r="W484" s="273" t="s">
        <v>4617</v>
      </c>
      <c r="X484" s="273" t="s">
        <v>813</v>
      </c>
      <c r="Y484" s="273" t="s">
        <v>2222</v>
      </c>
      <c r="Z484" s="273"/>
      <c r="AA484" s="273"/>
      <c r="AB484" s="273"/>
      <c r="AC484" s="273"/>
      <c r="AD484" s="273"/>
      <c r="AE484" s="273" t="s">
        <v>4643</v>
      </c>
      <c r="AF484" s="273" t="s">
        <v>794</v>
      </c>
      <c r="AG484" s="273" t="s">
        <v>4644</v>
      </c>
      <c r="AH484" s="273" t="s">
        <v>786</v>
      </c>
      <c r="AI484" s="273" t="s">
        <v>102</v>
      </c>
      <c r="AJ484" s="273"/>
      <c r="AK484" s="273" t="s">
        <v>810</v>
      </c>
      <c r="AL484" s="273" t="s">
        <v>3298</v>
      </c>
      <c r="AM484" s="273" t="s">
        <v>797</v>
      </c>
      <c r="AN484" s="273" t="s">
        <v>42</v>
      </c>
      <c r="AO484" s="273"/>
      <c r="AP484" s="273"/>
      <c r="AQ484" s="273"/>
      <c r="AR484" s="273"/>
      <c r="AS484" s="273" t="s">
        <v>4645</v>
      </c>
      <c r="AT484" s="274">
        <v>1000</v>
      </c>
      <c r="AU484" s="274">
        <v>2.5</v>
      </c>
      <c r="AV484" s="273" t="s">
        <v>4550</v>
      </c>
      <c r="AW484" s="273"/>
      <c r="AX484" s="274">
        <v>2.2000000000000002</v>
      </c>
      <c r="AY484" s="273" t="s">
        <v>458</v>
      </c>
      <c r="AZ484" s="273" t="s">
        <v>3746</v>
      </c>
      <c r="BA484" s="273" t="s">
        <v>4646</v>
      </c>
      <c r="BB484" s="273" t="s">
        <v>4638</v>
      </c>
      <c r="BC484" s="273" t="s">
        <v>4550</v>
      </c>
      <c r="BD484" s="273"/>
      <c r="BE484" s="273" t="s">
        <v>4550</v>
      </c>
      <c r="BF484" s="273" t="s">
        <v>3310</v>
      </c>
      <c r="BG484" s="273" t="s">
        <v>4647</v>
      </c>
      <c r="BH484" s="273" t="s">
        <v>4648</v>
      </c>
      <c r="BI484" s="273" t="s">
        <v>800</v>
      </c>
      <c r="BJ484" s="273" t="s">
        <v>800</v>
      </c>
      <c r="BK484" s="273" t="s">
        <v>801</v>
      </c>
      <c r="BL484" s="273" t="s">
        <v>802</v>
      </c>
      <c r="BM484" s="273" t="s">
        <v>803</v>
      </c>
      <c r="BN484" s="273"/>
      <c r="BO484" s="273" t="s">
        <v>809</v>
      </c>
      <c r="BP484" s="273" t="s">
        <v>458</v>
      </c>
      <c r="BQ484" s="273"/>
    </row>
    <row r="485" spans="1:69" ht="18" customHeight="1">
      <c r="A485" s="273" t="s">
        <v>3331</v>
      </c>
      <c r="B485" s="273" t="s">
        <v>4649</v>
      </c>
      <c r="C485" s="273" t="s">
        <v>4650</v>
      </c>
      <c r="D485" s="273" t="s">
        <v>4626</v>
      </c>
      <c r="E485" s="273" t="s">
        <v>4651</v>
      </c>
      <c r="F485" s="273" t="s">
        <v>1604</v>
      </c>
      <c r="G485" s="273" t="s">
        <v>1506</v>
      </c>
      <c r="H485" s="273" t="s">
        <v>859</v>
      </c>
      <c r="I485" s="274">
        <v>10</v>
      </c>
      <c r="J485" s="273" t="s">
        <v>598</v>
      </c>
      <c r="K485" s="273" t="s">
        <v>806</v>
      </c>
      <c r="L485" s="274">
        <v>3.15</v>
      </c>
      <c r="M485" s="273" t="s">
        <v>3281</v>
      </c>
      <c r="N485" s="273" t="s">
        <v>936</v>
      </c>
      <c r="O485" s="273" t="s">
        <v>4652</v>
      </c>
      <c r="P485" s="273" t="s">
        <v>4653</v>
      </c>
      <c r="Q485" s="274">
        <v>35</v>
      </c>
      <c r="R485" s="273" t="s">
        <v>789</v>
      </c>
      <c r="S485" s="273" t="s">
        <v>1487</v>
      </c>
      <c r="T485" s="273" t="s">
        <v>458</v>
      </c>
      <c r="U485" s="273" t="s">
        <v>791</v>
      </c>
      <c r="V485" s="274">
        <v>100</v>
      </c>
      <c r="W485" s="273"/>
      <c r="X485" s="273" t="s">
        <v>1565</v>
      </c>
      <c r="Y485" s="273" t="s">
        <v>1566</v>
      </c>
      <c r="Z485" s="273"/>
      <c r="AA485" s="273"/>
      <c r="AB485" s="273"/>
      <c r="AC485" s="273"/>
      <c r="AD485" s="273"/>
      <c r="AE485" s="273" t="s">
        <v>4654</v>
      </c>
      <c r="AF485" s="273" t="s">
        <v>794</v>
      </c>
      <c r="AG485" s="273" t="s">
        <v>1793</v>
      </c>
      <c r="AH485" s="273" t="s">
        <v>859</v>
      </c>
      <c r="AI485" s="273" t="s">
        <v>102</v>
      </c>
      <c r="AJ485" s="273"/>
      <c r="AK485" s="273" t="s">
        <v>796</v>
      </c>
      <c r="AL485" s="273" t="s">
        <v>3268</v>
      </c>
      <c r="AM485" s="273" t="s">
        <v>2206</v>
      </c>
      <c r="AN485" s="273" t="s">
        <v>42</v>
      </c>
      <c r="AO485" s="273"/>
      <c r="AP485" s="273"/>
      <c r="AQ485" s="273"/>
      <c r="AR485" s="273"/>
      <c r="AS485" s="273" t="s">
        <v>3341</v>
      </c>
      <c r="AT485" s="274">
        <v>10000</v>
      </c>
      <c r="AU485" s="274">
        <v>10</v>
      </c>
      <c r="AV485" s="273" t="s">
        <v>4463</v>
      </c>
      <c r="AW485" s="273"/>
      <c r="AX485" s="274">
        <v>3.15</v>
      </c>
      <c r="AY485" s="273" t="s">
        <v>458</v>
      </c>
      <c r="AZ485" s="273" t="s">
        <v>3678</v>
      </c>
      <c r="BA485" s="273" t="s">
        <v>3343</v>
      </c>
      <c r="BB485" s="273" t="s">
        <v>458</v>
      </c>
      <c r="BC485" s="273" t="s">
        <v>4463</v>
      </c>
      <c r="BD485" s="273"/>
      <c r="BE485" s="273" t="s">
        <v>4463</v>
      </c>
      <c r="BF485" s="273" t="s">
        <v>458</v>
      </c>
      <c r="BG485" s="273" t="s">
        <v>458</v>
      </c>
      <c r="BH485" s="273" t="s">
        <v>4655</v>
      </c>
      <c r="BI485" s="273" t="s">
        <v>800</v>
      </c>
      <c r="BJ485" s="273" t="s">
        <v>800</v>
      </c>
      <c r="BK485" s="273" t="s">
        <v>801</v>
      </c>
      <c r="BL485" s="273" t="s">
        <v>802</v>
      </c>
      <c r="BM485" s="273" t="s">
        <v>803</v>
      </c>
      <c r="BN485" s="273"/>
      <c r="BO485" s="273" t="s">
        <v>809</v>
      </c>
      <c r="BP485" s="273" t="s">
        <v>458</v>
      </c>
      <c r="BQ485" s="273"/>
    </row>
    <row r="486" spans="1:69" ht="18" customHeight="1">
      <c r="A486" s="273" t="s">
        <v>4656</v>
      </c>
      <c r="B486" s="273" t="s">
        <v>4657</v>
      </c>
      <c r="C486" s="273" t="s">
        <v>4658</v>
      </c>
      <c r="D486" s="273" t="s">
        <v>4626</v>
      </c>
      <c r="E486" s="273" t="s">
        <v>4659</v>
      </c>
      <c r="F486" s="273" t="s">
        <v>786</v>
      </c>
      <c r="G486" s="273" t="s">
        <v>786</v>
      </c>
      <c r="H486" s="273" t="s">
        <v>786</v>
      </c>
      <c r="I486" s="274">
        <v>0.6</v>
      </c>
      <c r="J486" s="273" t="s">
        <v>11</v>
      </c>
      <c r="K486" s="273" t="s">
        <v>806</v>
      </c>
      <c r="L486" s="274">
        <v>3.35</v>
      </c>
      <c r="M486" s="273" t="s">
        <v>3297</v>
      </c>
      <c r="N486" s="273" t="s">
        <v>936</v>
      </c>
      <c r="O486" s="273"/>
      <c r="P486" s="273" t="s">
        <v>4660</v>
      </c>
      <c r="Q486" s="273"/>
      <c r="R486" s="273" t="s">
        <v>789</v>
      </c>
      <c r="S486" s="273" t="s">
        <v>904</v>
      </c>
      <c r="T486" s="273" t="s">
        <v>4661</v>
      </c>
      <c r="U486" s="273" t="s">
        <v>791</v>
      </c>
      <c r="V486" s="274">
        <v>100</v>
      </c>
      <c r="W486" s="273"/>
      <c r="X486" s="273" t="s">
        <v>905</v>
      </c>
      <c r="Y486" s="273" t="s">
        <v>4662</v>
      </c>
      <c r="Z486" s="273"/>
      <c r="AA486" s="273"/>
      <c r="AB486" s="273"/>
      <c r="AC486" s="273"/>
      <c r="AD486" s="273"/>
      <c r="AE486" s="273" t="s">
        <v>4663</v>
      </c>
      <c r="AF486" s="273" t="s">
        <v>794</v>
      </c>
      <c r="AG486" s="273" t="s">
        <v>4664</v>
      </c>
      <c r="AH486" s="273" t="s">
        <v>786</v>
      </c>
      <c r="AI486" s="273" t="s">
        <v>89</v>
      </c>
      <c r="AJ486" s="273"/>
      <c r="AK486" s="273" t="s">
        <v>808</v>
      </c>
      <c r="AL486" s="273" t="s">
        <v>3298</v>
      </c>
      <c r="AM486" s="273" t="s">
        <v>797</v>
      </c>
      <c r="AN486" s="273" t="s">
        <v>43</v>
      </c>
      <c r="AO486" s="273"/>
      <c r="AP486" s="273"/>
      <c r="AQ486" s="273"/>
      <c r="AR486" s="273"/>
      <c r="AS486" s="273" t="s">
        <v>4665</v>
      </c>
      <c r="AT486" s="274">
        <v>1000</v>
      </c>
      <c r="AU486" s="274">
        <v>0.6</v>
      </c>
      <c r="AV486" s="273" t="s">
        <v>4550</v>
      </c>
      <c r="AW486" s="273"/>
      <c r="AX486" s="274">
        <v>3.35</v>
      </c>
      <c r="AY486" s="273" t="s">
        <v>458</v>
      </c>
      <c r="AZ486" s="273" t="s">
        <v>3746</v>
      </c>
      <c r="BA486" s="273" t="s">
        <v>4666</v>
      </c>
      <c r="BB486" s="273" t="s">
        <v>458</v>
      </c>
      <c r="BC486" s="273" t="s">
        <v>4550</v>
      </c>
      <c r="BD486" s="273"/>
      <c r="BE486" s="273" t="s">
        <v>4550</v>
      </c>
      <c r="BF486" s="273" t="s">
        <v>4047</v>
      </c>
      <c r="BG486" s="273" t="s">
        <v>458</v>
      </c>
      <c r="BH486" s="273" t="s">
        <v>4667</v>
      </c>
      <c r="BI486" s="273" t="s">
        <v>800</v>
      </c>
      <c r="BJ486" s="273" t="s">
        <v>800</v>
      </c>
      <c r="BK486" s="273" t="s">
        <v>801</v>
      </c>
      <c r="BL486" s="273" t="s">
        <v>802</v>
      </c>
      <c r="BM486" s="273" t="s">
        <v>803</v>
      </c>
      <c r="BN486" s="273"/>
      <c r="BO486" s="273" t="s">
        <v>809</v>
      </c>
      <c r="BP486" s="273" t="s">
        <v>458</v>
      </c>
      <c r="BQ486" s="273"/>
    </row>
    <row r="487" spans="1:69" ht="18" customHeight="1">
      <c r="A487" s="273" t="s">
        <v>4668</v>
      </c>
      <c r="B487" s="273" t="s">
        <v>4669</v>
      </c>
      <c r="C487" s="273" t="s">
        <v>4670</v>
      </c>
      <c r="D487" s="273" t="s">
        <v>4671</v>
      </c>
      <c r="E487" s="273" t="s">
        <v>4672</v>
      </c>
      <c r="F487" s="273" t="s">
        <v>786</v>
      </c>
      <c r="G487" s="273" t="s">
        <v>786</v>
      </c>
      <c r="H487" s="273" t="s">
        <v>786</v>
      </c>
      <c r="I487" s="274">
        <v>1</v>
      </c>
      <c r="J487" s="273" t="s">
        <v>11</v>
      </c>
      <c r="K487" s="273" t="s">
        <v>806</v>
      </c>
      <c r="L487" s="274">
        <v>3.5</v>
      </c>
      <c r="M487" s="273" t="s">
        <v>4673</v>
      </c>
      <c r="N487" s="273" t="s">
        <v>936</v>
      </c>
      <c r="O487" s="273"/>
      <c r="P487" s="273" t="s">
        <v>4674</v>
      </c>
      <c r="Q487" s="273"/>
      <c r="R487" s="273" t="s">
        <v>789</v>
      </c>
      <c r="S487" s="273" t="s">
        <v>790</v>
      </c>
      <c r="T487" s="273" t="s">
        <v>458</v>
      </c>
      <c r="U487" s="273" t="s">
        <v>791</v>
      </c>
      <c r="V487" s="274">
        <v>100</v>
      </c>
      <c r="W487" s="273"/>
      <c r="X487" s="273" t="s">
        <v>1669</v>
      </c>
      <c r="Y487" s="273" t="s">
        <v>4593</v>
      </c>
      <c r="Z487" s="273" t="s">
        <v>4675</v>
      </c>
      <c r="AA487" s="273"/>
      <c r="AB487" s="273"/>
      <c r="AC487" s="273"/>
      <c r="AD487" s="273"/>
      <c r="AE487" s="273" t="s">
        <v>4676</v>
      </c>
      <c r="AF487" s="273" t="s">
        <v>794</v>
      </c>
      <c r="AG487" s="273" t="s">
        <v>1734</v>
      </c>
      <c r="AH487" s="273" t="s">
        <v>786</v>
      </c>
      <c r="AI487" s="273"/>
      <c r="AJ487" s="273"/>
      <c r="AK487" s="273" t="s">
        <v>808</v>
      </c>
      <c r="AL487" s="273" t="s">
        <v>3298</v>
      </c>
      <c r="AM487" s="273" t="s">
        <v>797</v>
      </c>
      <c r="AN487" s="273" t="s">
        <v>43</v>
      </c>
      <c r="AO487" s="273"/>
      <c r="AP487" s="273"/>
      <c r="AQ487" s="273"/>
      <c r="AR487" s="273"/>
      <c r="AS487" s="273" t="s">
        <v>4677</v>
      </c>
      <c r="AT487" s="274">
        <v>1000</v>
      </c>
      <c r="AU487" s="274">
        <v>1</v>
      </c>
      <c r="AV487" s="273" t="s">
        <v>4577</v>
      </c>
      <c r="AW487" s="273"/>
      <c r="AX487" s="274">
        <v>3.5</v>
      </c>
      <c r="AY487" s="273" t="s">
        <v>458</v>
      </c>
      <c r="AZ487" s="273" t="s">
        <v>3722</v>
      </c>
      <c r="BA487" s="273" t="s">
        <v>4678</v>
      </c>
      <c r="BB487" s="273" t="s">
        <v>4668</v>
      </c>
      <c r="BC487" s="273" t="s">
        <v>4577</v>
      </c>
      <c r="BD487" s="273"/>
      <c r="BE487" s="273" t="s">
        <v>4577</v>
      </c>
      <c r="BF487" s="273" t="s">
        <v>3310</v>
      </c>
      <c r="BG487" s="273" t="s">
        <v>4424</v>
      </c>
      <c r="BH487" s="273" t="s">
        <v>4679</v>
      </c>
      <c r="BI487" s="273" t="s">
        <v>800</v>
      </c>
      <c r="BJ487" s="273" t="s">
        <v>800</v>
      </c>
      <c r="BK487" s="273" t="s">
        <v>801</v>
      </c>
      <c r="BL487" s="273" t="s">
        <v>802</v>
      </c>
      <c r="BM487" s="273" t="s">
        <v>803</v>
      </c>
      <c r="BN487" s="273"/>
      <c r="BO487" s="273" t="s">
        <v>809</v>
      </c>
      <c r="BP487" s="273" t="s">
        <v>458</v>
      </c>
      <c r="BQ487" s="273"/>
    </row>
    <row r="488" spans="1:69" ht="18" customHeight="1">
      <c r="A488" s="273" t="s">
        <v>4680</v>
      </c>
      <c r="B488" s="273" t="s">
        <v>4681</v>
      </c>
      <c r="C488" s="273" t="s">
        <v>4682</v>
      </c>
      <c r="D488" s="273" t="s">
        <v>4683</v>
      </c>
      <c r="E488" s="273" t="s">
        <v>4684</v>
      </c>
      <c r="F488" s="273" t="s">
        <v>786</v>
      </c>
      <c r="G488" s="273" t="s">
        <v>786</v>
      </c>
      <c r="H488" s="273" t="s">
        <v>786</v>
      </c>
      <c r="I488" s="274">
        <v>1</v>
      </c>
      <c r="J488" s="273" t="s">
        <v>11</v>
      </c>
      <c r="K488" s="273" t="s">
        <v>806</v>
      </c>
      <c r="L488" s="274">
        <v>1.9</v>
      </c>
      <c r="M488" s="273" t="s">
        <v>4232</v>
      </c>
      <c r="N488" s="273" t="s">
        <v>788</v>
      </c>
      <c r="O488" s="273"/>
      <c r="P488" s="273"/>
      <c r="Q488" s="273"/>
      <c r="R488" s="273" t="s">
        <v>789</v>
      </c>
      <c r="S488" s="273" t="s">
        <v>866</v>
      </c>
      <c r="T488" s="273" t="s">
        <v>4685</v>
      </c>
      <c r="U488" s="273" t="s">
        <v>791</v>
      </c>
      <c r="V488" s="274">
        <v>100</v>
      </c>
      <c r="W488" s="273"/>
      <c r="X488" s="273" t="s">
        <v>1425</v>
      </c>
      <c r="Y488" s="273" t="s">
        <v>4419</v>
      </c>
      <c r="Z488" s="273"/>
      <c r="AA488" s="273"/>
      <c r="AB488" s="273"/>
      <c r="AC488" s="273"/>
      <c r="AD488" s="273"/>
      <c r="AE488" s="273" t="s">
        <v>4686</v>
      </c>
      <c r="AF488" s="273" t="s">
        <v>794</v>
      </c>
      <c r="AG488" s="273" t="s">
        <v>4687</v>
      </c>
      <c r="AH488" s="273" t="s">
        <v>786</v>
      </c>
      <c r="AI488" s="273" t="s">
        <v>89</v>
      </c>
      <c r="AJ488" s="273"/>
      <c r="AK488" s="273" t="s">
        <v>810</v>
      </c>
      <c r="AL488" s="273" t="s">
        <v>4688</v>
      </c>
      <c r="AM488" s="273" t="s">
        <v>2075</v>
      </c>
      <c r="AN488" s="273" t="s">
        <v>43</v>
      </c>
      <c r="AO488" s="273"/>
      <c r="AP488" s="273"/>
      <c r="AQ488" s="273"/>
      <c r="AR488" s="273"/>
      <c r="AS488" s="273" t="s">
        <v>4689</v>
      </c>
      <c r="AT488" s="274">
        <v>1000</v>
      </c>
      <c r="AU488" s="274">
        <v>1</v>
      </c>
      <c r="AV488" s="273" t="s">
        <v>4240</v>
      </c>
      <c r="AW488" s="273" t="s">
        <v>1508</v>
      </c>
      <c r="AX488" s="274">
        <v>1.9</v>
      </c>
      <c r="AY488" s="273" t="s">
        <v>458</v>
      </c>
      <c r="AZ488" s="273" t="s">
        <v>4238</v>
      </c>
      <c r="BA488" s="273" t="s">
        <v>4690</v>
      </c>
      <c r="BB488" s="273" t="s">
        <v>4680</v>
      </c>
      <c r="BC488" s="273" t="s">
        <v>4240</v>
      </c>
      <c r="BD488" s="273"/>
      <c r="BE488" s="273" t="s">
        <v>4240</v>
      </c>
      <c r="BF488" s="273" t="s">
        <v>4047</v>
      </c>
      <c r="BG488" s="273" t="s">
        <v>4691</v>
      </c>
      <c r="BH488" s="273" t="s">
        <v>4692</v>
      </c>
      <c r="BI488" s="273" t="s">
        <v>800</v>
      </c>
      <c r="BJ488" s="273" t="s">
        <v>800</v>
      </c>
      <c r="BK488" s="273" t="s">
        <v>801</v>
      </c>
      <c r="BL488" s="273" t="s">
        <v>802</v>
      </c>
      <c r="BM488" s="273" t="s">
        <v>827</v>
      </c>
      <c r="BN488" s="273"/>
      <c r="BO488" s="273" t="s">
        <v>809</v>
      </c>
      <c r="BP488" s="273" t="s">
        <v>458</v>
      </c>
      <c r="BQ488" s="273"/>
    </row>
    <row r="489" spans="1:69" ht="18" customHeight="1">
      <c r="A489" s="273" t="s">
        <v>1797</v>
      </c>
      <c r="B489" s="273" t="s">
        <v>4693</v>
      </c>
      <c r="C489" s="273" t="s">
        <v>4694</v>
      </c>
      <c r="D489" s="273" t="s">
        <v>4695</v>
      </c>
      <c r="E489" s="273" t="s">
        <v>4696</v>
      </c>
      <c r="F489" s="273" t="s">
        <v>1801</v>
      </c>
      <c r="G489" s="273" t="s">
        <v>1506</v>
      </c>
      <c r="H489" s="273" t="s">
        <v>786</v>
      </c>
      <c r="I489" s="274">
        <v>1.9</v>
      </c>
      <c r="J489" s="273" t="s">
        <v>804</v>
      </c>
      <c r="K489" s="273" t="s">
        <v>4697</v>
      </c>
      <c r="L489" s="274">
        <v>1.27</v>
      </c>
      <c r="M489" s="273" t="s">
        <v>4698</v>
      </c>
      <c r="N489" s="273" t="s">
        <v>788</v>
      </c>
      <c r="O489" s="273"/>
      <c r="P489" s="273"/>
      <c r="Q489" s="273"/>
      <c r="R489" s="273" t="s">
        <v>789</v>
      </c>
      <c r="S489" s="273" t="s">
        <v>1487</v>
      </c>
      <c r="T489" s="273"/>
      <c r="U489" s="273" t="s">
        <v>791</v>
      </c>
      <c r="V489" s="274">
        <v>100</v>
      </c>
      <c r="W489" s="273"/>
      <c r="X489" s="273" t="s">
        <v>1463</v>
      </c>
      <c r="Y489" s="273" t="s">
        <v>1464</v>
      </c>
      <c r="Z489" s="273"/>
      <c r="AA489" s="273"/>
      <c r="AB489" s="273"/>
      <c r="AC489" s="273"/>
      <c r="AD489" s="273"/>
      <c r="AE489" s="273"/>
      <c r="AF489" s="273" t="s">
        <v>794</v>
      </c>
      <c r="AG489" s="273" t="s">
        <v>795</v>
      </c>
      <c r="AH489" s="273" t="s">
        <v>786</v>
      </c>
      <c r="AI489" s="273"/>
      <c r="AJ489" s="273"/>
      <c r="AK489" s="273" t="s">
        <v>796</v>
      </c>
      <c r="AL489" s="273" t="s">
        <v>4236</v>
      </c>
      <c r="AM489" s="273" t="s">
        <v>1529</v>
      </c>
      <c r="AN489" s="273" t="s">
        <v>42</v>
      </c>
      <c r="AO489" s="273"/>
      <c r="AP489" s="273"/>
      <c r="AQ489" s="273"/>
      <c r="AR489" s="273"/>
      <c r="AS489" s="273" t="s">
        <v>1806</v>
      </c>
      <c r="AT489" s="274">
        <v>500000</v>
      </c>
      <c r="AU489" s="274">
        <v>1.9</v>
      </c>
      <c r="AV489" s="273" t="s">
        <v>4240</v>
      </c>
      <c r="AW489" s="273"/>
      <c r="AX489" s="274">
        <v>1.27</v>
      </c>
      <c r="AY489" s="273"/>
      <c r="AZ489" s="273" t="s">
        <v>3278</v>
      </c>
      <c r="BA489" s="273" t="s">
        <v>1807</v>
      </c>
      <c r="BB489" s="273"/>
      <c r="BC489" s="273" t="s">
        <v>4240</v>
      </c>
      <c r="BD489" s="273"/>
      <c r="BE489" s="273" t="s">
        <v>4240</v>
      </c>
      <c r="BF489" s="273"/>
      <c r="BG489" s="273"/>
      <c r="BH489" s="273" t="s">
        <v>458</v>
      </c>
      <c r="BI489" s="273" t="s">
        <v>800</v>
      </c>
      <c r="BJ489" s="273" t="s">
        <v>800</v>
      </c>
      <c r="BK489" s="273" t="s">
        <v>801</v>
      </c>
      <c r="BL489" s="273" t="s">
        <v>802</v>
      </c>
      <c r="BM489" s="273" t="s">
        <v>1962</v>
      </c>
      <c r="BN489" s="273"/>
      <c r="BO489" s="273" t="s">
        <v>1865</v>
      </c>
      <c r="BP489" s="273"/>
      <c r="BQ489" s="273"/>
    </row>
    <row r="490" spans="1:69" ht="18" customHeight="1">
      <c r="A490" s="273" t="s">
        <v>4699</v>
      </c>
      <c r="B490" s="273" t="s">
        <v>4700</v>
      </c>
      <c r="C490" s="273" t="s">
        <v>4701</v>
      </c>
      <c r="D490" s="273" t="s">
        <v>4695</v>
      </c>
      <c r="E490" s="273" t="s">
        <v>4702</v>
      </c>
      <c r="F490" s="273" t="s">
        <v>786</v>
      </c>
      <c r="G490" s="273" t="s">
        <v>786</v>
      </c>
      <c r="H490" s="273" t="s">
        <v>786</v>
      </c>
      <c r="I490" s="274">
        <v>9.3000000000000007</v>
      </c>
      <c r="J490" s="273" t="s">
        <v>598</v>
      </c>
      <c r="K490" s="273" t="s">
        <v>806</v>
      </c>
      <c r="L490" s="274">
        <v>9.1</v>
      </c>
      <c r="M490" s="273" t="s">
        <v>4698</v>
      </c>
      <c r="N490" s="273" t="s">
        <v>788</v>
      </c>
      <c r="O490" s="273"/>
      <c r="P490" s="273"/>
      <c r="Q490" s="273"/>
      <c r="R490" s="273" t="s">
        <v>789</v>
      </c>
      <c r="S490" s="273" t="s">
        <v>1487</v>
      </c>
      <c r="T490" s="273" t="s">
        <v>458</v>
      </c>
      <c r="U490" s="273" t="s">
        <v>791</v>
      </c>
      <c r="V490" s="274">
        <v>100</v>
      </c>
      <c r="W490" s="273"/>
      <c r="X490" s="273" t="s">
        <v>4703</v>
      </c>
      <c r="Y490" s="273" t="s">
        <v>4704</v>
      </c>
      <c r="Z490" s="273"/>
      <c r="AA490" s="273"/>
      <c r="AB490" s="273"/>
      <c r="AC490" s="273"/>
      <c r="AD490" s="273"/>
      <c r="AE490" s="273" t="s">
        <v>4557</v>
      </c>
      <c r="AF490" s="273" t="s">
        <v>794</v>
      </c>
      <c r="AG490" s="273" t="s">
        <v>1734</v>
      </c>
      <c r="AH490" s="273" t="s">
        <v>786</v>
      </c>
      <c r="AI490" s="273" t="s">
        <v>89</v>
      </c>
      <c r="AJ490" s="273"/>
      <c r="AK490" s="273" t="s">
        <v>808</v>
      </c>
      <c r="AL490" s="273" t="s">
        <v>4236</v>
      </c>
      <c r="AM490" s="273" t="s">
        <v>797</v>
      </c>
      <c r="AN490" s="273" t="s">
        <v>43</v>
      </c>
      <c r="AO490" s="273"/>
      <c r="AP490" s="273"/>
      <c r="AQ490" s="273"/>
      <c r="AR490" s="273"/>
      <c r="AS490" s="273" t="s">
        <v>4705</v>
      </c>
      <c r="AT490" s="274">
        <v>10000</v>
      </c>
      <c r="AU490" s="274">
        <v>9.3000000000000007</v>
      </c>
      <c r="AV490" s="273" t="s">
        <v>4626</v>
      </c>
      <c r="AW490" s="273"/>
      <c r="AX490" s="274">
        <v>9.1</v>
      </c>
      <c r="AY490" s="273" t="s">
        <v>458</v>
      </c>
      <c r="AZ490" s="273" t="s">
        <v>3689</v>
      </c>
      <c r="BA490" s="273" t="s">
        <v>4706</v>
      </c>
      <c r="BB490" s="273" t="s">
        <v>458</v>
      </c>
      <c r="BC490" s="273" t="s">
        <v>4626</v>
      </c>
      <c r="BD490" s="273"/>
      <c r="BE490" s="273" t="s">
        <v>4626</v>
      </c>
      <c r="BF490" s="273" t="s">
        <v>3310</v>
      </c>
      <c r="BG490" s="273" t="s">
        <v>458</v>
      </c>
      <c r="BH490" s="273" t="s">
        <v>4557</v>
      </c>
      <c r="BI490" s="273" t="s">
        <v>800</v>
      </c>
      <c r="BJ490" s="273" t="s">
        <v>800</v>
      </c>
      <c r="BK490" s="273" t="s">
        <v>801</v>
      </c>
      <c r="BL490" s="273" t="s">
        <v>802</v>
      </c>
      <c r="BM490" s="273" t="s">
        <v>803</v>
      </c>
      <c r="BN490" s="273"/>
      <c r="BO490" s="273" t="s">
        <v>809</v>
      </c>
      <c r="BP490" s="273" t="s">
        <v>458</v>
      </c>
      <c r="BQ490" s="273"/>
    </row>
    <row r="491" spans="1:69" ht="18" customHeight="1">
      <c r="A491" s="273" t="s">
        <v>4699</v>
      </c>
      <c r="B491" s="273" t="s">
        <v>4707</v>
      </c>
      <c r="C491" s="273" t="s">
        <v>4708</v>
      </c>
      <c r="D491" s="273" t="s">
        <v>4695</v>
      </c>
      <c r="E491" s="273" t="s">
        <v>4709</v>
      </c>
      <c r="F491" s="273" t="s">
        <v>786</v>
      </c>
      <c r="G491" s="273" t="s">
        <v>786</v>
      </c>
      <c r="H491" s="273" t="s">
        <v>786</v>
      </c>
      <c r="I491" s="274">
        <v>0.70430000000000004</v>
      </c>
      <c r="J491" s="273" t="s">
        <v>11</v>
      </c>
      <c r="K491" s="273" t="s">
        <v>806</v>
      </c>
      <c r="L491" s="274">
        <v>9.1999999999999993</v>
      </c>
      <c r="M491" s="273" t="s">
        <v>4698</v>
      </c>
      <c r="N491" s="273" t="s">
        <v>788</v>
      </c>
      <c r="O491" s="273"/>
      <c r="P491" s="273"/>
      <c r="Q491" s="273"/>
      <c r="R491" s="273" t="s">
        <v>789</v>
      </c>
      <c r="S491" s="273" t="s">
        <v>1487</v>
      </c>
      <c r="T491" s="273" t="s">
        <v>458</v>
      </c>
      <c r="U491" s="273" t="s">
        <v>791</v>
      </c>
      <c r="V491" s="274">
        <v>100</v>
      </c>
      <c r="W491" s="273"/>
      <c r="X491" s="273" t="s">
        <v>4703</v>
      </c>
      <c r="Y491" s="273" t="s">
        <v>4704</v>
      </c>
      <c r="Z491" s="273"/>
      <c r="AA491" s="273"/>
      <c r="AB491" s="273"/>
      <c r="AC491" s="273"/>
      <c r="AD491" s="273"/>
      <c r="AE491" s="273" t="s">
        <v>4557</v>
      </c>
      <c r="AF491" s="273" t="s">
        <v>794</v>
      </c>
      <c r="AG491" s="273" t="s">
        <v>1734</v>
      </c>
      <c r="AH491" s="273" t="s">
        <v>786</v>
      </c>
      <c r="AI491" s="273" t="s">
        <v>89</v>
      </c>
      <c r="AJ491" s="273"/>
      <c r="AK491" s="273" t="s">
        <v>808</v>
      </c>
      <c r="AL491" s="273" t="s">
        <v>4236</v>
      </c>
      <c r="AM491" s="273" t="s">
        <v>797</v>
      </c>
      <c r="AN491" s="273" t="s">
        <v>43</v>
      </c>
      <c r="AO491" s="273"/>
      <c r="AP491" s="273"/>
      <c r="AQ491" s="273"/>
      <c r="AR491" s="273"/>
      <c r="AS491" s="273" t="s">
        <v>4705</v>
      </c>
      <c r="AT491" s="274">
        <v>1000</v>
      </c>
      <c r="AU491" s="274">
        <v>0.70430000000000004</v>
      </c>
      <c r="AV491" s="273" t="s">
        <v>4626</v>
      </c>
      <c r="AW491" s="273"/>
      <c r="AX491" s="274">
        <v>9.1999999999999993</v>
      </c>
      <c r="AY491" s="273" t="s">
        <v>458</v>
      </c>
      <c r="AZ491" s="273" t="s">
        <v>3689</v>
      </c>
      <c r="BA491" s="273" t="s">
        <v>4706</v>
      </c>
      <c r="BB491" s="273" t="s">
        <v>458</v>
      </c>
      <c r="BC491" s="273" t="s">
        <v>4626</v>
      </c>
      <c r="BD491" s="273"/>
      <c r="BE491" s="273" t="s">
        <v>4626</v>
      </c>
      <c r="BF491" s="273" t="s">
        <v>3310</v>
      </c>
      <c r="BG491" s="273" t="s">
        <v>458</v>
      </c>
      <c r="BH491" s="273" t="s">
        <v>4557</v>
      </c>
      <c r="BI491" s="273" t="s">
        <v>800</v>
      </c>
      <c r="BJ491" s="273" t="s">
        <v>800</v>
      </c>
      <c r="BK491" s="273" t="s">
        <v>801</v>
      </c>
      <c r="BL491" s="273" t="s">
        <v>802</v>
      </c>
      <c r="BM491" s="273" t="s">
        <v>803</v>
      </c>
      <c r="BN491" s="273"/>
      <c r="BO491" s="273" t="s">
        <v>809</v>
      </c>
      <c r="BP491" s="273" t="s">
        <v>458</v>
      </c>
      <c r="BQ491" s="273"/>
    </row>
    <row r="492" spans="1:69" ht="18" customHeight="1">
      <c r="A492" s="273" t="s">
        <v>4225</v>
      </c>
      <c r="B492" s="273" t="s">
        <v>4226</v>
      </c>
      <c r="C492" s="273" t="s">
        <v>4227</v>
      </c>
      <c r="D492" s="273" t="s">
        <v>4695</v>
      </c>
      <c r="E492" s="273" t="s">
        <v>4229</v>
      </c>
      <c r="F492" s="273" t="s">
        <v>4230</v>
      </c>
      <c r="G492" s="273" t="s">
        <v>4231</v>
      </c>
      <c r="H492" s="273" t="s">
        <v>4230</v>
      </c>
      <c r="I492" s="274">
        <v>5</v>
      </c>
      <c r="J492" s="273" t="s">
        <v>11</v>
      </c>
      <c r="K492" s="273" t="s">
        <v>806</v>
      </c>
      <c r="L492" s="274">
        <v>5.3</v>
      </c>
      <c r="M492" s="273" t="s">
        <v>4232</v>
      </c>
      <c r="N492" s="273" t="s">
        <v>881</v>
      </c>
      <c r="O492" s="273"/>
      <c r="P492" s="273"/>
      <c r="Q492" s="273"/>
      <c r="R492" s="273" t="s">
        <v>789</v>
      </c>
      <c r="S492" s="273" t="s">
        <v>1487</v>
      </c>
      <c r="T492" s="273" t="s">
        <v>458</v>
      </c>
      <c r="U492" s="273" t="s">
        <v>791</v>
      </c>
      <c r="V492" s="274">
        <v>100</v>
      </c>
      <c r="W492" s="273" t="s">
        <v>4233</v>
      </c>
      <c r="X492" s="273" t="s">
        <v>938</v>
      </c>
      <c r="Y492" s="273" t="s">
        <v>1420</v>
      </c>
      <c r="Z492" s="273" t="s">
        <v>4234</v>
      </c>
      <c r="AA492" s="273"/>
      <c r="AB492" s="273"/>
      <c r="AC492" s="273"/>
      <c r="AD492" s="273"/>
      <c r="AE492" s="273" t="s">
        <v>4125</v>
      </c>
      <c r="AF492" s="273" t="s">
        <v>794</v>
      </c>
      <c r="AG492" s="273" t="s">
        <v>2277</v>
      </c>
      <c r="AH492" s="273" t="s">
        <v>4230</v>
      </c>
      <c r="AI492" s="273" t="s">
        <v>104</v>
      </c>
      <c r="AJ492" s="273"/>
      <c r="AK492" s="273" t="s">
        <v>808</v>
      </c>
      <c r="AL492" s="273" t="s">
        <v>4236</v>
      </c>
      <c r="AM492" s="273" t="s">
        <v>797</v>
      </c>
      <c r="AN492" s="273" t="s">
        <v>931</v>
      </c>
      <c r="AO492" s="273"/>
      <c r="AP492" s="273"/>
      <c r="AQ492" s="273"/>
      <c r="AR492" s="273"/>
      <c r="AS492" s="273" t="s">
        <v>4237</v>
      </c>
      <c r="AT492" s="274">
        <v>1000</v>
      </c>
      <c r="AU492" s="274">
        <v>5</v>
      </c>
      <c r="AV492" s="273" t="s">
        <v>4240</v>
      </c>
      <c r="AW492" s="273"/>
      <c r="AX492" s="274">
        <v>5.3</v>
      </c>
      <c r="AY492" s="273" t="s">
        <v>458</v>
      </c>
      <c r="AZ492" s="273" t="s">
        <v>4238</v>
      </c>
      <c r="BA492" s="273" t="s">
        <v>4239</v>
      </c>
      <c r="BB492" s="273" t="s">
        <v>458</v>
      </c>
      <c r="BC492" s="273" t="s">
        <v>4240</v>
      </c>
      <c r="BD492" s="273"/>
      <c r="BE492" s="273" t="s">
        <v>4240</v>
      </c>
      <c r="BF492" s="273" t="s">
        <v>3310</v>
      </c>
      <c r="BG492" s="273" t="s">
        <v>4710</v>
      </c>
      <c r="BH492" s="273" t="s">
        <v>4242</v>
      </c>
      <c r="BI492" s="273" t="s">
        <v>800</v>
      </c>
      <c r="BJ492" s="273" t="s">
        <v>800</v>
      </c>
      <c r="BK492" s="273" t="s">
        <v>801</v>
      </c>
      <c r="BL492" s="273" t="s">
        <v>802</v>
      </c>
      <c r="BM492" s="273" t="s">
        <v>803</v>
      </c>
      <c r="BN492" s="273"/>
      <c r="BO492" s="273" t="s">
        <v>809</v>
      </c>
      <c r="BP492" s="273" t="s">
        <v>458</v>
      </c>
      <c r="BQ492" s="273"/>
    </row>
    <row r="493" spans="1:69" ht="18" customHeight="1">
      <c r="A493" s="273" t="s">
        <v>4711</v>
      </c>
      <c r="B493" s="273" t="s">
        <v>4712</v>
      </c>
      <c r="C493" s="273" t="s">
        <v>4713</v>
      </c>
      <c r="D493" s="273" t="s">
        <v>4330</v>
      </c>
      <c r="E493" s="273" t="s">
        <v>4714</v>
      </c>
      <c r="F493" s="273" t="s">
        <v>786</v>
      </c>
      <c r="G493" s="273" t="s">
        <v>786</v>
      </c>
      <c r="H493" s="273" t="s">
        <v>786</v>
      </c>
      <c r="I493" s="274">
        <v>0.5</v>
      </c>
      <c r="J493" s="273" t="s">
        <v>11</v>
      </c>
      <c r="K493" s="273" t="s">
        <v>806</v>
      </c>
      <c r="L493" s="274">
        <v>4.5999999999999996</v>
      </c>
      <c r="M493" s="273" t="s">
        <v>4698</v>
      </c>
      <c r="N493" s="273" t="s">
        <v>936</v>
      </c>
      <c r="O493" s="273"/>
      <c r="P493" s="273"/>
      <c r="Q493" s="273"/>
      <c r="R493" s="273" t="s">
        <v>789</v>
      </c>
      <c r="S493" s="273" t="s">
        <v>1487</v>
      </c>
      <c r="T493" s="273" t="s">
        <v>458</v>
      </c>
      <c r="U493" s="273" t="s">
        <v>791</v>
      </c>
      <c r="V493" s="274">
        <v>100</v>
      </c>
      <c r="W493" s="273"/>
      <c r="X493" s="273" t="s">
        <v>813</v>
      </c>
      <c r="Y493" s="273" t="s">
        <v>4530</v>
      </c>
      <c r="Z493" s="273" t="s">
        <v>4715</v>
      </c>
      <c r="AA493" s="273"/>
      <c r="AB493" s="273"/>
      <c r="AC493" s="273"/>
      <c r="AD493" s="273"/>
      <c r="AE493" s="273" t="s">
        <v>4716</v>
      </c>
      <c r="AF493" s="273" t="s">
        <v>794</v>
      </c>
      <c r="AG493" s="273" t="s">
        <v>807</v>
      </c>
      <c r="AH493" s="273" t="s">
        <v>786</v>
      </c>
      <c r="AI493" s="273" t="s">
        <v>104</v>
      </c>
      <c r="AJ493" s="273"/>
      <c r="AK493" s="273" t="s">
        <v>808</v>
      </c>
      <c r="AL493" s="273" t="s">
        <v>4236</v>
      </c>
      <c r="AM493" s="273" t="s">
        <v>797</v>
      </c>
      <c r="AN493" s="273" t="s">
        <v>43</v>
      </c>
      <c r="AO493" s="273"/>
      <c r="AP493" s="273"/>
      <c r="AQ493" s="273"/>
      <c r="AR493" s="273"/>
      <c r="AS493" s="273" t="s">
        <v>4717</v>
      </c>
      <c r="AT493" s="274">
        <v>1000</v>
      </c>
      <c r="AU493" s="274">
        <v>0.5</v>
      </c>
      <c r="AV493" s="273" t="s">
        <v>4626</v>
      </c>
      <c r="AW493" s="273"/>
      <c r="AX493" s="274">
        <v>4.5999999999999996</v>
      </c>
      <c r="AY493" s="273" t="s">
        <v>458</v>
      </c>
      <c r="AZ493" s="273" t="s">
        <v>3689</v>
      </c>
      <c r="BA493" s="273" t="s">
        <v>4718</v>
      </c>
      <c r="BB493" s="273" t="s">
        <v>458</v>
      </c>
      <c r="BC493" s="273" t="s">
        <v>4626</v>
      </c>
      <c r="BD493" s="273"/>
      <c r="BE493" s="273" t="s">
        <v>4626</v>
      </c>
      <c r="BF493" s="273" t="s">
        <v>3310</v>
      </c>
      <c r="BG493" s="273" t="s">
        <v>4719</v>
      </c>
      <c r="BH493" s="273" t="s">
        <v>4720</v>
      </c>
      <c r="BI493" s="273" t="s">
        <v>800</v>
      </c>
      <c r="BJ493" s="273" t="s">
        <v>800</v>
      </c>
      <c r="BK493" s="273" t="s">
        <v>801</v>
      </c>
      <c r="BL493" s="273" t="s">
        <v>802</v>
      </c>
      <c r="BM493" s="273" t="s">
        <v>803</v>
      </c>
      <c r="BN493" s="273"/>
      <c r="BO493" s="273" t="s">
        <v>809</v>
      </c>
      <c r="BP493" s="273" t="s">
        <v>458</v>
      </c>
      <c r="BQ493" s="273"/>
    </row>
    <row r="494" spans="1:69" ht="18" customHeight="1">
      <c r="A494" s="273" t="s">
        <v>4721</v>
      </c>
      <c r="B494" s="273" t="s">
        <v>4722</v>
      </c>
      <c r="C494" s="273" t="s">
        <v>4723</v>
      </c>
      <c r="D494" s="273" t="s">
        <v>4330</v>
      </c>
      <c r="E494" s="273" t="s">
        <v>4724</v>
      </c>
      <c r="F494" s="273" t="s">
        <v>786</v>
      </c>
      <c r="G494" s="273" t="s">
        <v>786</v>
      </c>
      <c r="H494" s="273" t="s">
        <v>786</v>
      </c>
      <c r="I494" s="274">
        <v>0.9</v>
      </c>
      <c r="J494" s="273" t="s">
        <v>11</v>
      </c>
      <c r="K494" s="273" t="s">
        <v>806</v>
      </c>
      <c r="L494" s="274">
        <v>4.8499999999999996</v>
      </c>
      <c r="M494" s="273" t="s">
        <v>4698</v>
      </c>
      <c r="N494" s="273" t="s">
        <v>860</v>
      </c>
      <c r="O494" s="273"/>
      <c r="P494" s="273"/>
      <c r="Q494" s="273"/>
      <c r="R494" s="273" t="s">
        <v>789</v>
      </c>
      <c r="S494" s="273" t="s">
        <v>815</v>
      </c>
      <c r="T494" s="273" t="s">
        <v>458</v>
      </c>
      <c r="U494" s="273" t="s">
        <v>791</v>
      </c>
      <c r="V494" s="274">
        <v>100</v>
      </c>
      <c r="W494" s="273"/>
      <c r="X494" s="273" t="s">
        <v>1669</v>
      </c>
      <c r="Y494" s="273" t="s">
        <v>1670</v>
      </c>
      <c r="Z494" s="273" t="s">
        <v>4725</v>
      </c>
      <c r="AA494" s="273"/>
      <c r="AB494" s="273"/>
      <c r="AC494" s="273"/>
      <c r="AD494" s="273"/>
      <c r="AE494" s="273" t="s">
        <v>1009</v>
      </c>
      <c r="AF494" s="273" t="s">
        <v>794</v>
      </c>
      <c r="AG494" s="273" t="s">
        <v>1734</v>
      </c>
      <c r="AH494" s="273" t="s">
        <v>786</v>
      </c>
      <c r="AI494" s="273" t="s">
        <v>89</v>
      </c>
      <c r="AJ494" s="273"/>
      <c r="AK494" s="273" t="s">
        <v>808</v>
      </c>
      <c r="AL494" s="273" t="s">
        <v>4236</v>
      </c>
      <c r="AM494" s="273" t="s">
        <v>797</v>
      </c>
      <c r="AN494" s="273" t="s">
        <v>43</v>
      </c>
      <c r="AO494" s="273"/>
      <c r="AP494" s="273"/>
      <c r="AQ494" s="273"/>
      <c r="AR494" s="273"/>
      <c r="AS494" s="273" t="s">
        <v>4726</v>
      </c>
      <c r="AT494" s="274">
        <v>1000</v>
      </c>
      <c r="AU494" s="274">
        <v>0.9</v>
      </c>
      <c r="AV494" s="273" t="s">
        <v>4626</v>
      </c>
      <c r="AW494" s="273"/>
      <c r="AX494" s="274">
        <v>4.8499999999999996</v>
      </c>
      <c r="AY494" s="273" t="s">
        <v>458</v>
      </c>
      <c r="AZ494" s="273" t="s">
        <v>3689</v>
      </c>
      <c r="BA494" s="273" t="s">
        <v>4727</v>
      </c>
      <c r="BB494" s="273" t="s">
        <v>458</v>
      </c>
      <c r="BC494" s="273" t="s">
        <v>4626</v>
      </c>
      <c r="BD494" s="273"/>
      <c r="BE494" s="273" t="s">
        <v>4626</v>
      </c>
      <c r="BF494" s="273" t="s">
        <v>458</v>
      </c>
      <c r="BG494" s="273" t="s">
        <v>458</v>
      </c>
      <c r="BH494" s="273" t="s">
        <v>1009</v>
      </c>
      <c r="BI494" s="273" t="s">
        <v>800</v>
      </c>
      <c r="BJ494" s="273" t="s">
        <v>800</v>
      </c>
      <c r="BK494" s="273" t="s">
        <v>801</v>
      </c>
      <c r="BL494" s="273" t="s">
        <v>802</v>
      </c>
      <c r="BM494" s="273" t="s">
        <v>803</v>
      </c>
      <c r="BN494" s="273"/>
      <c r="BO494" s="273" t="s">
        <v>809</v>
      </c>
      <c r="BP494" s="273" t="s">
        <v>4721</v>
      </c>
      <c r="BQ494" s="273"/>
    </row>
    <row r="495" spans="1:69" ht="18" customHeight="1">
      <c r="A495" s="273" t="s">
        <v>4728</v>
      </c>
      <c r="B495" s="273" t="s">
        <v>4729</v>
      </c>
      <c r="C495" s="273" t="s">
        <v>4730</v>
      </c>
      <c r="D495" s="273" t="s">
        <v>4731</v>
      </c>
      <c r="E495" s="273" t="s">
        <v>4732</v>
      </c>
      <c r="F495" s="273" t="s">
        <v>1664</v>
      </c>
      <c r="G495" s="273" t="s">
        <v>925</v>
      </c>
      <c r="H495" s="273" t="s">
        <v>786</v>
      </c>
      <c r="I495" s="274">
        <v>1.5</v>
      </c>
      <c r="J495" s="273" t="s">
        <v>11</v>
      </c>
      <c r="K495" s="273" t="s">
        <v>806</v>
      </c>
      <c r="L495" s="274">
        <v>2.2000000000000002</v>
      </c>
      <c r="M495" s="273" t="s">
        <v>4733</v>
      </c>
      <c r="N495" s="273" t="s">
        <v>936</v>
      </c>
      <c r="O495" s="273" t="s">
        <v>4734</v>
      </c>
      <c r="P495" s="273" t="s">
        <v>4735</v>
      </c>
      <c r="Q495" s="274">
        <v>50</v>
      </c>
      <c r="R495" s="273" t="s">
        <v>789</v>
      </c>
      <c r="S495" s="273" t="s">
        <v>790</v>
      </c>
      <c r="T495" s="273" t="s">
        <v>458</v>
      </c>
      <c r="U495" s="273" t="s">
        <v>791</v>
      </c>
      <c r="V495" s="274">
        <v>100</v>
      </c>
      <c r="W495" s="273" t="s">
        <v>4736</v>
      </c>
      <c r="X495" s="273" t="s">
        <v>1669</v>
      </c>
      <c r="Y495" s="273" t="s">
        <v>4593</v>
      </c>
      <c r="Z495" s="273" t="s">
        <v>4737</v>
      </c>
      <c r="AA495" s="273"/>
      <c r="AB495" s="273"/>
      <c r="AC495" s="273"/>
      <c r="AD495" s="273"/>
      <c r="AE495" s="273" t="s">
        <v>4738</v>
      </c>
      <c r="AF495" s="273" t="s">
        <v>794</v>
      </c>
      <c r="AG495" s="273" t="s">
        <v>2277</v>
      </c>
      <c r="AH495" s="273" t="s">
        <v>786</v>
      </c>
      <c r="AI495" s="273" t="s">
        <v>104</v>
      </c>
      <c r="AJ495" s="273"/>
      <c r="AK495" s="273" t="s">
        <v>808</v>
      </c>
      <c r="AL495" s="273" t="s">
        <v>4739</v>
      </c>
      <c r="AM495" s="273" t="s">
        <v>797</v>
      </c>
      <c r="AN495" s="273" t="s">
        <v>42</v>
      </c>
      <c r="AO495" s="273"/>
      <c r="AP495" s="273"/>
      <c r="AQ495" s="273"/>
      <c r="AR495" s="273"/>
      <c r="AS495" s="273" t="s">
        <v>4740</v>
      </c>
      <c r="AT495" s="274">
        <v>1000</v>
      </c>
      <c r="AU495" s="274">
        <v>1.5</v>
      </c>
      <c r="AV495" s="273" t="s">
        <v>4741</v>
      </c>
      <c r="AW495" s="273"/>
      <c r="AX495" s="274">
        <v>2.2000000000000002</v>
      </c>
      <c r="AY495" s="273" t="s">
        <v>458</v>
      </c>
      <c r="AZ495" s="273" t="s">
        <v>3793</v>
      </c>
      <c r="BA495" s="273" t="s">
        <v>4742</v>
      </c>
      <c r="BB495" s="273" t="s">
        <v>4728</v>
      </c>
      <c r="BC495" s="273" t="s">
        <v>4741</v>
      </c>
      <c r="BD495" s="273"/>
      <c r="BE495" s="273" t="s">
        <v>4741</v>
      </c>
      <c r="BF495" s="273" t="s">
        <v>458</v>
      </c>
      <c r="BG495" s="273" t="s">
        <v>4743</v>
      </c>
      <c r="BH495" s="273" t="s">
        <v>4744</v>
      </c>
      <c r="BI495" s="273" t="s">
        <v>800</v>
      </c>
      <c r="BJ495" s="273" t="s">
        <v>800</v>
      </c>
      <c r="BK495" s="273" t="s">
        <v>801</v>
      </c>
      <c r="BL495" s="273" t="s">
        <v>802</v>
      </c>
      <c r="BM495" s="273" t="s">
        <v>803</v>
      </c>
      <c r="BN495" s="273"/>
      <c r="BO495" s="273" t="s">
        <v>809</v>
      </c>
      <c r="BP495" s="273" t="s">
        <v>458</v>
      </c>
      <c r="BQ495" s="273"/>
    </row>
    <row r="496" spans="1:69" ht="18" customHeight="1">
      <c r="A496" s="273" t="s">
        <v>4745</v>
      </c>
      <c r="B496" s="273" t="s">
        <v>4746</v>
      </c>
      <c r="C496" s="273" t="s">
        <v>4747</v>
      </c>
      <c r="D496" s="273" t="s">
        <v>4731</v>
      </c>
      <c r="E496" s="273" t="s">
        <v>4748</v>
      </c>
      <c r="F496" s="273" t="s">
        <v>1577</v>
      </c>
      <c r="G496" s="273" t="s">
        <v>1506</v>
      </c>
      <c r="H496" s="273" t="s">
        <v>836</v>
      </c>
      <c r="I496" s="274">
        <v>3</v>
      </c>
      <c r="J496" s="273" t="s">
        <v>11</v>
      </c>
      <c r="K496" s="273" t="s">
        <v>806</v>
      </c>
      <c r="L496" s="274">
        <v>1.27</v>
      </c>
      <c r="M496" s="273" t="s">
        <v>4749</v>
      </c>
      <c r="N496" s="273" t="s">
        <v>936</v>
      </c>
      <c r="O496" s="273" t="s">
        <v>4750</v>
      </c>
      <c r="P496" s="273" t="s">
        <v>4751</v>
      </c>
      <c r="Q496" s="274">
        <v>37</v>
      </c>
      <c r="R496" s="273" t="s">
        <v>789</v>
      </c>
      <c r="S496" s="273" t="s">
        <v>1487</v>
      </c>
      <c r="T496" s="273" t="s">
        <v>458</v>
      </c>
      <c r="U496" s="273" t="s">
        <v>791</v>
      </c>
      <c r="V496" s="274">
        <v>100</v>
      </c>
      <c r="W496" s="273" t="s">
        <v>4752</v>
      </c>
      <c r="X496" s="273" t="s">
        <v>792</v>
      </c>
      <c r="Y496" s="273" t="s">
        <v>1792</v>
      </c>
      <c r="Z496" s="273"/>
      <c r="AA496" s="273"/>
      <c r="AB496" s="273"/>
      <c r="AC496" s="273"/>
      <c r="AD496" s="273"/>
      <c r="AE496" s="273" t="s">
        <v>4753</v>
      </c>
      <c r="AF496" s="273" t="s">
        <v>794</v>
      </c>
      <c r="AG496" s="273" t="s">
        <v>1793</v>
      </c>
      <c r="AH496" s="273" t="s">
        <v>836</v>
      </c>
      <c r="AI496" s="273" t="s">
        <v>102</v>
      </c>
      <c r="AJ496" s="273"/>
      <c r="AK496" s="273" t="s">
        <v>796</v>
      </c>
      <c r="AL496" s="273" t="s">
        <v>4739</v>
      </c>
      <c r="AM496" s="273" t="s">
        <v>1606</v>
      </c>
      <c r="AN496" s="273" t="s">
        <v>42</v>
      </c>
      <c r="AO496" s="273"/>
      <c r="AP496" s="273"/>
      <c r="AQ496" s="273"/>
      <c r="AR496" s="273"/>
      <c r="AS496" s="273" t="s">
        <v>4754</v>
      </c>
      <c r="AT496" s="274">
        <v>1000</v>
      </c>
      <c r="AU496" s="274">
        <v>3</v>
      </c>
      <c r="AV496" s="273" t="s">
        <v>4683</v>
      </c>
      <c r="AW496" s="273"/>
      <c r="AX496" s="274">
        <v>1.27</v>
      </c>
      <c r="AY496" s="273" t="s">
        <v>458</v>
      </c>
      <c r="AZ496" s="273" t="s">
        <v>3702</v>
      </c>
      <c r="BA496" s="273" t="s">
        <v>4755</v>
      </c>
      <c r="BB496" s="273" t="s">
        <v>458</v>
      </c>
      <c r="BC496" s="273" t="s">
        <v>4683</v>
      </c>
      <c r="BD496" s="273"/>
      <c r="BE496" s="273" t="s">
        <v>4683</v>
      </c>
      <c r="BF496" s="273" t="s">
        <v>458</v>
      </c>
      <c r="BG496" s="273" t="s">
        <v>4756</v>
      </c>
      <c r="BH496" s="273" t="s">
        <v>4757</v>
      </c>
      <c r="BI496" s="273" t="s">
        <v>800</v>
      </c>
      <c r="BJ496" s="273" t="s">
        <v>800</v>
      </c>
      <c r="BK496" s="273" t="s">
        <v>801</v>
      </c>
      <c r="BL496" s="273" t="s">
        <v>802</v>
      </c>
      <c r="BM496" s="273" t="s">
        <v>803</v>
      </c>
      <c r="BN496" s="273"/>
      <c r="BO496" s="273" t="s">
        <v>809</v>
      </c>
      <c r="BP496" s="273" t="s">
        <v>458</v>
      </c>
      <c r="BQ496" s="273"/>
    </row>
    <row r="497" spans="1:69" ht="18" customHeight="1">
      <c r="A497" s="273" t="s">
        <v>4758</v>
      </c>
      <c r="B497" s="273" t="s">
        <v>4759</v>
      </c>
      <c r="C497" s="273" t="s">
        <v>4760</v>
      </c>
      <c r="D497" s="273" t="s">
        <v>4731</v>
      </c>
      <c r="E497" s="273" t="s">
        <v>4761</v>
      </c>
      <c r="F497" s="273" t="s">
        <v>4762</v>
      </c>
      <c r="G497" s="273" t="s">
        <v>814</v>
      </c>
      <c r="H497" s="273" t="s">
        <v>4762</v>
      </c>
      <c r="I497" s="274">
        <v>3</v>
      </c>
      <c r="J497" s="273" t="s">
        <v>11</v>
      </c>
      <c r="K497" s="273" t="s">
        <v>806</v>
      </c>
      <c r="L497" s="274">
        <v>2</v>
      </c>
      <c r="M497" s="273" t="s">
        <v>4733</v>
      </c>
      <c r="N497" s="273" t="s">
        <v>936</v>
      </c>
      <c r="O497" s="273" t="s">
        <v>4763</v>
      </c>
      <c r="P497" s="273" t="s">
        <v>4764</v>
      </c>
      <c r="Q497" s="274">
        <v>50</v>
      </c>
      <c r="R497" s="273" t="s">
        <v>789</v>
      </c>
      <c r="S497" s="273" t="s">
        <v>790</v>
      </c>
      <c r="T497" s="273" t="s">
        <v>458</v>
      </c>
      <c r="U497" s="273" t="s">
        <v>791</v>
      </c>
      <c r="V497" s="274">
        <v>99.936000000000007</v>
      </c>
      <c r="W497" s="273" t="s">
        <v>3717</v>
      </c>
      <c r="X497" s="273" t="s">
        <v>1565</v>
      </c>
      <c r="Y497" s="273" t="s">
        <v>4765</v>
      </c>
      <c r="Z497" s="273"/>
      <c r="AA497" s="273"/>
      <c r="AB497" s="273"/>
      <c r="AC497" s="273"/>
      <c r="AD497" s="273"/>
      <c r="AE497" s="273" t="s">
        <v>4766</v>
      </c>
      <c r="AF497" s="273" t="s">
        <v>794</v>
      </c>
      <c r="AG497" s="273" t="s">
        <v>816</v>
      </c>
      <c r="AH497" s="273" t="s">
        <v>4762</v>
      </c>
      <c r="AI497" s="273" t="s">
        <v>104</v>
      </c>
      <c r="AJ497" s="273"/>
      <c r="AK497" s="273" t="s">
        <v>796</v>
      </c>
      <c r="AL497" s="273" t="s">
        <v>4739</v>
      </c>
      <c r="AM497" s="273" t="s">
        <v>2255</v>
      </c>
      <c r="AN497" s="273" t="s">
        <v>42</v>
      </c>
      <c r="AO497" s="273"/>
      <c r="AP497" s="273"/>
      <c r="AQ497" s="273"/>
      <c r="AR497" s="273"/>
      <c r="AS497" s="273" t="s">
        <v>4767</v>
      </c>
      <c r="AT497" s="274">
        <v>1000</v>
      </c>
      <c r="AU497" s="274">
        <v>3</v>
      </c>
      <c r="AV497" s="273" t="s">
        <v>4741</v>
      </c>
      <c r="AW497" s="273"/>
      <c r="AX497" s="274">
        <v>2</v>
      </c>
      <c r="AY497" s="273" t="s">
        <v>458</v>
      </c>
      <c r="AZ497" s="273" t="s">
        <v>3793</v>
      </c>
      <c r="BA497" s="273" t="s">
        <v>4768</v>
      </c>
      <c r="BB497" s="273" t="s">
        <v>4758</v>
      </c>
      <c r="BC497" s="273" t="s">
        <v>4741</v>
      </c>
      <c r="BD497" s="273"/>
      <c r="BE497" s="273" t="s">
        <v>4741</v>
      </c>
      <c r="BF497" s="273" t="s">
        <v>458</v>
      </c>
      <c r="BG497" s="273" t="s">
        <v>4769</v>
      </c>
      <c r="BH497" s="273" t="s">
        <v>4770</v>
      </c>
      <c r="BI497" s="273" t="s">
        <v>800</v>
      </c>
      <c r="BJ497" s="273" t="s">
        <v>800</v>
      </c>
      <c r="BK497" s="273" t="s">
        <v>801</v>
      </c>
      <c r="BL497" s="273" t="s">
        <v>802</v>
      </c>
      <c r="BM497" s="273" t="s">
        <v>803</v>
      </c>
      <c r="BN497" s="273"/>
      <c r="BO497" s="273" t="s">
        <v>809</v>
      </c>
      <c r="BP497" s="273" t="s">
        <v>458</v>
      </c>
      <c r="BQ497" s="273"/>
    </row>
    <row r="498" spans="1:69" ht="18" customHeight="1">
      <c r="A498" s="273" t="s">
        <v>3904</v>
      </c>
      <c r="B498" s="273" t="s">
        <v>4321</v>
      </c>
      <c r="C498" s="273" t="s">
        <v>4322</v>
      </c>
      <c r="D498" s="273" t="s">
        <v>4771</v>
      </c>
      <c r="E498" s="273" t="s">
        <v>4324</v>
      </c>
      <c r="F498" s="273" t="s">
        <v>786</v>
      </c>
      <c r="G498" s="273" t="s">
        <v>786</v>
      </c>
      <c r="H498" s="273" t="s">
        <v>786</v>
      </c>
      <c r="I498" s="274">
        <v>2.75</v>
      </c>
      <c r="J498" s="273" t="s">
        <v>11</v>
      </c>
      <c r="K498" s="273" t="s">
        <v>806</v>
      </c>
      <c r="L498" s="274">
        <v>7</v>
      </c>
      <c r="M498" s="273" t="s">
        <v>4325</v>
      </c>
      <c r="N498" s="273" t="s">
        <v>936</v>
      </c>
      <c r="O498" s="273"/>
      <c r="P498" s="273"/>
      <c r="Q498" s="273"/>
      <c r="R498" s="273" t="s">
        <v>789</v>
      </c>
      <c r="S498" s="273" t="s">
        <v>790</v>
      </c>
      <c r="T498" s="273" t="s">
        <v>458</v>
      </c>
      <c r="U498" s="273" t="s">
        <v>791</v>
      </c>
      <c r="V498" s="274">
        <v>100</v>
      </c>
      <c r="W498" s="273"/>
      <c r="X498" s="273" t="s">
        <v>813</v>
      </c>
      <c r="Y498" s="273" t="s">
        <v>1814</v>
      </c>
      <c r="Z498" s="273"/>
      <c r="AA498" s="273"/>
      <c r="AB498" s="273"/>
      <c r="AC498" s="273"/>
      <c r="AD498" s="273"/>
      <c r="AE498" s="273" t="s">
        <v>4772</v>
      </c>
      <c r="AF498" s="273" t="s">
        <v>794</v>
      </c>
      <c r="AG498" s="273" t="s">
        <v>3912</v>
      </c>
      <c r="AH498" s="273" t="s">
        <v>786</v>
      </c>
      <c r="AI498" s="273" t="s">
        <v>104</v>
      </c>
      <c r="AJ498" s="273"/>
      <c r="AK498" s="273" t="s">
        <v>810</v>
      </c>
      <c r="AL498" s="273" t="s">
        <v>3339</v>
      </c>
      <c r="AM498" s="273" t="s">
        <v>797</v>
      </c>
      <c r="AN498" s="273" t="s">
        <v>43</v>
      </c>
      <c r="AO498" s="273"/>
      <c r="AP498" s="273"/>
      <c r="AQ498" s="273"/>
      <c r="AR498" s="273"/>
      <c r="AS498" s="273" t="s">
        <v>3914</v>
      </c>
      <c r="AT498" s="274">
        <v>1000</v>
      </c>
      <c r="AU498" s="274">
        <v>2.75</v>
      </c>
      <c r="AV498" s="273" t="s">
        <v>4330</v>
      </c>
      <c r="AW498" s="273"/>
      <c r="AX498" s="274">
        <v>7</v>
      </c>
      <c r="AY498" s="273" t="s">
        <v>458</v>
      </c>
      <c r="AZ498" s="273" t="s">
        <v>4328</v>
      </c>
      <c r="BA498" s="273" t="s">
        <v>4329</v>
      </c>
      <c r="BB498" s="273" t="s">
        <v>3904</v>
      </c>
      <c r="BC498" s="273" t="s">
        <v>4330</v>
      </c>
      <c r="BD498" s="273"/>
      <c r="BE498" s="273" t="s">
        <v>4330</v>
      </c>
      <c r="BF498" s="273" t="s">
        <v>3310</v>
      </c>
      <c r="BG498" s="273" t="s">
        <v>4773</v>
      </c>
      <c r="BH498" s="273" t="s">
        <v>4332</v>
      </c>
      <c r="BI498" s="273" t="s">
        <v>800</v>
      </c>
      <c r="BJ498" s="273" t="s">
        <v>800</v>
      </c>
      <c r="BK498" s="273" t="s">
        <v>801</v>
      </c>
      <c r="BL498" s="273" t="s">
        <v>802</v>
      </c>
      <c r="BM498" s="273" t="s">
        <v>803</v>
      </c>
      <c r="BN498" s="273"/>
      <c r="BO498" s="273" t="s">
        <v>809</v>
      </c>
      <c r="BP498" s="273" t="s">
        <v>458</v>
      </c>
      <c r="BQ498" s="273"/>
    </row>
    <row r="499" spans="1:69" ht="18" customHeight="1">
      <c r="A499" s="273" t="s">
        <v>4774</v>
      </c>
      <c r="B499" s="273" t="s">
        <v>4775</v>
      </c>
      <c r="C499" s="273" t="s">
        <v>4776</v>
      </c>
      <c r="D499" s="273" t="s">
        <v>4771</v>
      </c>
      <c r="E499" s="273" t="s">
        <v>4777</v>
      </c>
      <c r="F499" s="273" t="s">
        <v>786</v>
      </c>
      <c r="G499" s="273" t="s">
        <v>786</v>
      </c>
      <c r="H499" s="273" t="s">
        <v>786</v>
      </c>
      <c r="I499" s="274">
        <v>6</v>
      </c>
      <c r="J499" s="273" t="s">
        <v>11</v>
      </c>
      <c r="K499" s="273" t="s">
        <v>806</v>
      </c>
      <c r="L499" s="274">
        <v>2.2000000000000002</v>
      </c>
      <c r="M499" s="273" t="s">
        <v>4749</v>
      </c>
      <c r="N499" s="273" t="s">
        <v>3319</v>
      </c>
      <c r="O499" s="273" t="s">
        <v>4642</v>
      </c>
      <c r="P499" s="273" t="s">
        <v>3506</v>
      </c>
      <c r="Q499" s="274">
        <v>50</v>
      </c>
      <c r="R499" s="273" t="s">
        <v>789</v>
      </c>
      <c r="S499" s="273" t="s">
        <v>1487</v>
      </c>
      <c r="T499" s="273" t="s">
        <v>458</v>
      </c>
      <c r="U499" s="273" t="s">
        <v>791</v>
      </c>
      <c r="V499" s="274">
        <v>100</v>
      </c>
      <c r="W499" s="273" t="s">
        <v>4778</v>
      </c>
      <c r="X499" s="273" t="s">
        <v>938</v>
      </c>
      <c r="Y499" s="273" t="s">
        <v>1420</v>
      </c>
      <c r="Z499" s="273"/>
      <c r="AA499" s="273"/>
      <c r="AB499" s="273"/>
      <c r="AC499" s="273"/>
      <c r="AD499" s="273"/>
      <c r="AE499" s="273" t="s">
        <v>4779</v>
      </c>
      <c r="AF499" s="273" t="s">
        <v>794</v>
      </c>
      <c r="AG499" s="273" t="s">
        <v>807</v>
      </c>
      <c r="AH499" s="273" t="s">
        <v>786</v>
      </c>
      <c r="AI499" s="273" t="s">
        <v>102</v>
      </c>
      <c r="AJ499" s="273"/>
      <c r="AK499" s="273" t="s">
        <v>808</v>
      </c>
      <c r="AL499" s="273" t="s">
        <v>4739</v>
      </c>
      <c r="AM499" s="273" t="s">
        <v>797</v>
      </c>
      <c r="AN499" s="273" t="s">
        <v>42</v>
      </c>
      <c r="AO499" s="273"/>
      <c r="AP499" s="273"/>
      <c r="AQ499" s="273"/>
      <c r="AR499" s="273"/>
      <c r="AS499" s="273" t="s">
        <v>4780</v>
      </c>
      <c r="AT499" s="274">
        <v>1000</v>
      </c>
      <c r="AU499" s="274">
        <v>6</v>
      </c>
      <c r="AV499" s="273" t="s">
        <v>4683</v>
      </c>
      <c r="AW499" s="273"/>
      <c r="AX499" s="274">
        <v>2.2000000000000002</v>
      </c>
      <c r="AY499" s="273" t="s">
        <v>458</v>
      </c>
      <c r="AZ499" s="273" t="s">
        <v>3702</v>
      </c>
      <c r="BA499" s="273" t="s">
        <v>4781</v>
      </c>
      <c r="BB499" s="273" t="s">
        <v>458</v>
      </c>
      <c r="BC499" s="273" t="s">
        <v>4683</v>
      </c>
      <c r="BD499" s="273"/>
      <c r="BE499" s="273" t="s">
        <v>4683</v>
      </c>
      <c r="BF499" s="273" t="s">
        <v>458</v>
      </c>
      <c r="BG499" s="273" t="s">
        <v>4782</v>
      </c>
      <c r="BH499" s="273" t="s">
        <v>4783</v>
      </c>
      <c r="BI499" s="273" t="s">
        <v>800</v>
      </c>
      <c r="BJ499" s="273" t="s">
        <v>800</v>
      </c>
      <c r="BK499" s="273" t="s">
        <v>801</v>
      </c>
      <c r="BL499" s="273" t="s">
        <v>802</v>
      </c>
      <c r="BM499" s="273" t="s">
        <v>803</v>
      </c>
      <c r="BN499" s="273"/>
      <c r="BO499" s="273" t="s">
        <v>809</v>
      </c>
      <c r="BP499" s="273" t="s">
        <v>458</v>
      </c>
      <c r="BQ499" s="273"/>
    </row>
    <row r="500" spans="1:69" ht="18" customHeight="1">
      <c r="A500" s="273" t="s">
        <v>4784</v>
      </c>
      <c r="B500" s="273" t="s">
        <v>4785</v>
      </c>
      <c r="C500" s="273" t="s">
        <v>4786</v>
      </c>
      <c r="D500" s="273" t="s">
        <v>4771</v>
      </c>
      <c r="E500" s="273" t="s">
        <v>4787</v>
      </c>
      <c r="F500" s="273" t="s">
        <v>4788</v>
      </c>
      <c r="G500" s="273" t="s">
        <v>1850</v>
      </c>
      <c r="H500" s="273" t="s">
        <v>924</v>
      </c>
      <c r="I500" s="274">
        <v>5</v>
      </c>
      <c r="J500" s="273" t="s">
        <v>11</v>
      </c>
      <c r="K500" s="273" t="s">
        <v>806</v>
      </c>
      <c r="L500" s="274">
        <v>2.9</v>
      </c>
      <c r="M500" s="273" t="s">
        <v>3335</v>
      </c>
      <c r="N500" s="273" t="s">
        <v>936</v>
      </c>
      <c r="O500" s="273" t="s">
        <v>4789</v>
      </c>
      <c r="P500" s="273" t="s">
        <v>4554</v>
      </c>
      <c r="Q500" s="274">
        <v>40</v>
      </c>
      <c r="R500" s="273" t="s">
        <v>789</v>
      </c>
      <c r="S500" s="273" t="s">
        <v>790</v>
      </c>
      <c r="T500" s="273" t="s">
        <v>458</v>
      </c>
      <c r="U500" s="273" t="s">
        <v>791</v>
      </c>
      <c r="V500" s="274">
        <v>100</v>
      </c>
      <c r="W500" s="273" t="s">
        <v>4790</v>
      </c>
      <c r="X500" s="273" t="s">
        <v>813</v>
      </c>
      <c r="Y500" s="273" t="s">
        <v>1814</v>
      </c>
      <c r="Z500" s="273"/>
      <c r="AA500" s="273"/>
      <c r="AB500" s="273"/>
      <c r="AC500" s="273"/>
      <c r="AD500" s="273"/>
      <c r="AE500" s="273" t="s">
        <v>4791</v>
      </c>
      <c r="AF500" s="273" t="s">
        <v>794</v>
      </c>
      <c r="AG500" s="273" t="s">
        <v>4792</v>
      </c>
      <c r="AH500" s="273" t="s">
        <v>924</v>
      </c>
      <c r="AI500" s="273" t="s">
        <v>102</v>
      </c>
      <c r="AJ500" s="273"/>
      <c r="AK500" s="273" t="s">
        <v>2224</v>
      </c>
      <c r="AL500" s="273" t="s">
        <v>3339</v>
      </c>
      <c r="AM500" s="273" t="s">
        <v>797</v>
      </c>
      <c r="AN500" s="273" t="s">
        <v>931</v>
      </c>
      <c r="AO500" s="273"/>
      <c r="AP500" s="273"/>
      <c r="AQ500" s="273"/>
      <c r="AR500" s="273"/>
      <c r="AS500" s="273" t="s">
        <v>4793</v>
      </c>
      <c r="AT500" s="274">
        <v>1000</v>
      </c>
      <c r="AU500" s="274">
        <v>5</v>
      </c>
      <c r="AV500" s="273" t="s">
        <v>4695</v>
      </c>
      <c r="AW500" s="273"/>
      <c r="AX500" s="274">
        <v>2.9</v>
      </c>
      <c r="AY500" s="273" t="s">
        <v>458</v>
      </c>
      <c r="AZ500" s="273" t="s">
        <v>3799</v>
      </c>
      <c r="BA500" s="273" t="s">
        <v>4794</v>
      </c>
      <c r="BB500" s="273" t="s">
        <v>4784</v>
      </c>
      <c r="BC500" s="273" t="s">
        <v>4695</v>
      </c>
      <c r="BD500" s="273"/>
      <c r="BE500" s="273" t="s">
        <v>4695</v>
      </c>
      <c r="BF500" s="273" t="s">
        <v>3310</v>
      </c>
      <c r="BG500" s="273" t="s">
        <v>4795</v>
      </c>
      <c r="BH500" s="273" t="s">
        <v>4796</v>
      </c>
      <c r="BI500" s="273" t="s">
        <v>800</v>
      </c>
      <c r="BJ500" s="273" t="s">
        <v>800</v>
      </c>
      <c r="BK500" s="273" t="s">
        <v>801</v>
      </c>
      <c r="BL500" s="273" t="s">
        <v>802</v>
      </c>
      <c r="BM500" s="273" t="s">
        <v>803</v>
      </c>
      <c r="BN500" s="273"/>
      <c r="BO500" s="273" t="s">
        <v>809</v>
      </c>
      <c r="BP500" s="273" t="s">
        <v>458</v>
      </c>
      <c r="BQ500" s="273"/>
    </row>
    <row r="501" spans="1:69" ht="18" customHeight="1">
      <c r="A501" s="273" t="s">
        <v>2001</v>
      </c>
      <c r="B501" s="273" t="s">
        <v>4797</v>
      </c>
      <c r="C501" s="273" t="s">
        <v>4798</v>
      </c>
      <c r="D501" s="273" t="s">
        <v>4771</v>
      </c>
      <c r="E501" s="273" t="s">
        <v>4799</v>
      </c>
      <c r="F501" s="273" t="s">
        <v>1801</v>
      </c>
      <c r="G501" s="273" t="s">
        <v>1850</v>
      </c>
      <c r="H501" s="273" t="s">
        <v>3743</v>
      </c>
      <c r="I501" s="274">
        <v>25</v>
      </c>
      <c r="J501" s="273" t="s">
        <v>599</v>
      </c>
      <c r="K501" s="273" t="s">
        <v>806</v>
      </c>
      <c r="L501" s="274">
        <v>2.8</v>
      </c>
      <c r="M501" s="273" t="s">
        <v>3335</v>
      </c>
      <c r="N501" s="273" t="s">
        <v>4800</v>
      </c>
      <c r="O501" s="273" t="s">
        <v>4553</v>
      </c>
      <c r="P501" s="273" t="s">
        <v>4801</v>
      </c>
      <c r="Q501" s="274">
        <v>40</v>
      </c>
      <c r="R501" s="273" t="s">
        <v>789</v>
      </c>
      <c r="S501" s="273" t="s">
        <v>1487</v>
      </c>
      <c r="T501" s="273"/>
      <c r="U501" s="273" t="s">
        <v>791</v>
      </c>
      <c r="V501" s="274">
        <v>100</v>
      </c>
      <c r="W501" s="273"/>
      <c r="X501" s="273" t="s">
        <v>1463</v>
      </c>
      <c r="Y501" s="273" t="s">
        <v>1464</v>
      </c>
      <c r="Z501" s="273"/>
      <c r="AA501" s="273"/>
      <c r="AB501" s="273"/>
      <c r="AC501" s="273"/>
      <c r="AD501" s="273"/>
      <c r="AE501" s="273" t="s">
        <v>4802</v>
      </c>
      <c r="AF501" s="273" t="s">
        <v>794</v>
      </c>
      <c r="AG501" s="273" t="s">
        <v>1734</v>
      </c>
      <c r="AH501" s="273" t="s">
        <v>3743</v>
      </c>
      <c r="AI501" s="273"/>
      <c r="AJ501" s="273"/>
      <c r="AK501" s="273" t="s">
        <v>810</v>
      </c>
      <c r="AL501" s="273" t="s">
        <v>3339</v>
      </c>
      <c r="AM501" s="273" t="s">
        <v>1606</v>
      </c>
      <c r="AN501" s="273" t="s">
        <v>42</v>
      </c>
      <c r="AO501" s="273"/>
      <c r="AP501" s="273"/>
      <c r="AQ501" s="273"/>
      <c r="AR501" s="273"/>
      <c r="AS501" s="273" t="s">
        <v>2949</v>
      </c>
      <c r="AT501" s="274">
        <v>10000</v>
      </c>
      <c r="AU501" s="274">
        <v>25</v>
      </c>
      <c r="AV501" s="273" t="s">
        <v>4695</v>
      </c>
      <c r="AW501" s="273"/>
      <c r="AX501" s="274">
        <v>2.8</v>
      </c>
      <c r="AY501" s="273"/>
      <c r="AZ501" s="273" t="s">
        <v>3799</v>
      </c>
      <c r="BA501" s="273" t="s">
        <v>2950</v>
      </c>
      <c r="BB501" s="273"/>
      <c r="BC501" s="273" t="s">
        <v>4695</v>
      </c>
      <c r="BD501" s="273"/>
      <c r="BE501" s="273" t="s">
        <v>4695</v>
      </c>
      <c r="BF501" s="273"/>
      <c r="BG501" s="273" t="s">
        <v>4803</v>
      </c>
      <c r="BH501" s="273" t="s">
        <v>4804</v>
      </c>
      <c r="BI501" s="273" t="s">
        <v>800</v>
      </c>
      <c r="BJ501" s="273" t="s">
        <v>800</v>
      </c>
      <c r="BK501" s="273" t="s">
        <v>801</v>
      </c>
      <c r="BL501" s="273" t="s">
        <v>802</v>
      </c>
      <c r="BM501" s="273" t="s">
        <v>1962</v>
      </c>
      <c r="BN501" s="273"/>
      <c r="BO501" s="273" t="s">
        <v>809</v>
      </c>
      <c r="BP501" s="273"/>
      <c r="BQ501" s="273"/>
    </row>
    <row r="502" spans="1:69" ht="18" customHeight="1">
      <c r="A502" s="273" t="s">
        <v>1797</v>
      </c>
      <c r="B502" s="273" t="s">
        <v>4805</v>
      </c>
      <c r="C502" s="273" t="s">
        <v>4806</v>
      </c>
      <c r="D502" s="273" t="s">
        <v>4807</v>
      </c>
      <c r="E502" s="273" t="s">
        <v>4808</v>
      </c>
      <c r="F502" s="273" t="s">
        <v>1801</v>
      </c>
      <c r="G502" s="273" t="s">
        <v>1506</v>
      </c>
      <c r="H502" s="273" t="s">
        <v>786</v>
      </c>
      <c r="I502" s="274">
        <v>0.25</v>
      </c>
      <c r="J502" s="273" t="s">
        <v>11</v>
      </c>
      <c r="K502" s="273" t="s">
        <v>806</v>
      </c>
      <c r="L502" s="274">
        <v>1.3049999999999999</v>
      </c>
      <c r="M502" s="273" t="s">
        <v>4325</v>
      </c>
      <c r="N502" s="273" t="s">
        <v>788</v>
      </c>
      <c r="O502" s="273"/>
      <c r="P502" s="273"/>
      <c r="Q502" s="273"/>
      <c r="R502" s="273" t="s">
        <v>789</v>
      </c>
      <c r="S502" s="273" t="s">
        <v>1487</v>
      </c>
      <c r="T502" s="273"/>
      <c r="U502" s="273" t="s">
        <v>791</v>
      </c>
      <c r="V502" s="274">
        <v>100</v>
      </c>
      <c r="W502" s="273"/>
      <c r="X502" s="273" t="s">
        <v>1463</v>
      </c>
      <c r="Y502" s="273" t="s">
        <v>1464</v>
      </c>
      <c r="Z502" s="273"/>
      <c r="AA502" s="273"/>
      <c r="AB502" s="273"/>
      <c r="AC502" s="273"/>
      <c r="AD502" s="273"/>
      <c r="AE502" s="273"/>
      <c r="AF502" s="273" t="s">
        <v>794</v>
      </c>
      <c r="AG502" s="273" t="s">
        <v>795</v>
      </c>
      <c r="AH502" s="273" t="s">
        <v>786</v>
      </c>
      <c r="AI502" s="273"/>
      <c r="AJ502" s="273"/>
      <c r="AK502" s="273" t="s">
        <v>796</v>
      </c>
      <c r="AL502" s="273" t="s">
        <v>3339</v>
      </c>
      <c r="AM502" s="273" t="s">
        <v>1529</v>
      </c>
      <c r="AN502" s="273" t="s">
        <v>42</v>
      </c>
      <c r="AO502" s="273"/>
      <c r="AP502" s="273"/>
      <c r="AQ502" s="273"/>
      <c r="AR502" s="273"/>
      <c r="AS502" s="273" t="s">
        <v>1806</v>
      </c>
      <c r="AT502" s="274">
        <v>200000</v>
      </c>
      <c r="AU502" s="274">
        <v>0.25</v>
      </c>
      <c r="AV502" s="273" t="s">
        <v>4330</v>
      </c>
      <c r="AW502" s="273"/>
      <c r="AX502" s="274">
        <v>1.3049999999999999</v>
      </c>
      <c r="AY502" s="273"/>
      <c r="AZ502" s="273" t="s">
        <v>3302</v>
      </c>
      <c r="BA502" s="273" t="s">
        <v>1807</v>
      </c>
      <c r="BB502" s="273"/>
      <c r="BC502" s="273" t="s">
        <v>4330</v>
      </c>
      <c r="BD502" s="273"/>
      <c r="BE502" s="273" t="s">
        <v>4330</v>
      </c>
      <c r="BF502" s="273"/>
      <c r="BG502" s="273"/>
      <c r="BH502" s="273" t="s">
        <v>458</v>
      </c>
      <c r="BI502" s="273" t="s">
        <v>800</v>
      </c>
      <c r="BJ502" s="273" t="s">
        <v>800</v>
      </c>
      <c r="BK502" s="273" t="s">
        <v>801</v>
      </c>
      <c r="BL502" s="273" t="s">
        <v>802</v>
      </c>
      <c r="BM502" s="273" t="s">
        <v>1962</v>
      </c>
      <c r="BN502" s="273"/>
      <c r="BO502" s="273" t="s">
        <v>1865</v>
      </c>
      <c r="BP502" s="273"/>
      <c r="BQ502" s="273"/>
    </row>
    <row r="503" spans="1:69" ht="18" customHeight="1">
      <c r="A503" s="273" t="s">
        <v>1797</v>
      </c>
      <c r="B503" s="273" t="s">
        <v>4809</v>
      </c>
      <c r="C503" s="273" t="s">
        <v>4810</v>
      </c>
      <c r="D503" s="273" t="s">
        <v>4807</v>
      </c>
      <c r="E503" s="273" t="s">
        <v>4811</v>
      </c>
      <c r="F503" s="273" t="s">
        <v>1801</v>
      </c>
      <c r="G503" s="273" t="s">
        <v>1506</v>
      </c>
      <c r="H503" s="273" t="s">
        <v>786</v>
      </c>
      <c r="I503" s="274">
        <v>2.9</v>
      </c>
      <c r="J503" s="273" t="s">
        <v>804</v>
      </c>
      <c r="K503" s="273" t="s">
        <v>806</v>
      </c>
      <c r="L503" s="274">
        <v>1.28</v>
      </c>
      <c r="M503" s="273" t="s">
        <v>4325</v>
      </c>
      <c r="N503" s="273" t="s">
        <v>788</v>
      </c>
      <c r="O503" s="273"/>
      <c r="P503" s="273"/>
      <c r="Q503" s="273"/>
      <c r="R503" s="273"/>
      <c r="S503" s="273" t="s">
        <v>1487</v>
      </c>
      <c r="T503" s="273"/>
      <c r="U503" s="273" t="s">
        <v>791</v>
      </c>
      <c r="V503" s="273"/>
      <c r="W503" s="273"/>
      <c r="X503" s="273" t="s">
        <v>1463</v>
      </c>
      <c r="Y503" s="273" t="s">
        <v>1464</v>
      </c>
      <c r="Z503" s="273"/>
      <c r="AA503" s="273"/>
      <c r="AB503" s="273"/>
      <c r="AC503" s="273"/>
      <c r="AD503" s="273"/>
      <c r="AE503" s="273"/>
      <c r="AF503" s="273" t="s">
        <v>794</v>
      </c>
      <c r="AG503" s="273" t="s">
        <v>795</v>
      </c>
      <c r="AH503" s="273" t="s">
        <v>786</v>
      </c>
      <c r="AI503" s="273"/>
      <c r="AJ503" s="273"/>
      <c r="AK503" s="273" t="s">
        <v>796</v>
      </c>
      <c r="AL503" s="273" t="s">
        <v>3339</v>
      </c>
      <c r="AM503" s="273" t="s">
        <v>1529</v>
      </c>
      <c r="AN503" s="273" t="s">
        <v>42</v>
      </c>
      <c r="AO503" s="273"/>
      <c r="AP503" s="273"/>
      <c r="AQ503" s="273"/>
      <c r="AR503" s="273"/>
      <c r="AS503" s="273" t="s">
        <v>1806</v>
      </c>
      <c r="AT503" s="274">
        <v>1000000</v>
      </c>
      <c r="AU503" s="274">
        <v>2.9</v>
      </c>
      <c r="AV503" s="273" t="s">
        <v>4330</v>
      </c>
      <c r="AW503" s="273"/>
      <c r="AX503" s="274">
        <v>1.28</v>
      </c>
      <c r="AY503" s="273"/>
      <c r="AZ503" s="273" t="s">
        <v>3302</v>
      </c>
      <c r="BA503" s="273" t="s">
        <v>1807</v>
      </c>
      <c r="BB503" s="273"/>
      <c r="BC503" s="273" t="s">
        <v>4330</v>
      </c>
      <c r="BD503" s="273"/>
      <c r="BE503" s="273" t="s">
        <v>4330</v>
      </c>
      <c r="BF503" s="273"/>
      <c r="BG503" s="273"/>
      <c r="BH503" s="273" t="s">
        <v>458</v>
      </c>
      <c r="BI503" s="273" t="s">
        <v>800</v>
      </c>
      <c r="BJ503" s="273" t="s">
        <v>800</v>
      </c>
      <c r="BK503" s="273" t="s">
        <v>801</v>
      </c>
      <c r="BL503" s="273" t="s">
        <v>802</v>
      </c>
      <c r="BM503" s="273" t="s">
        <v>1962</v>
      </c>
      <c r="BN503" s="273"/>
      <c r="BO503" s="273" t="s">
        <v>1865</v>
      </c>
      <c r="BP503" s="273"/>
      <c r="BQ503" s="273"/>
    </row>
    <row r="504" spans="1:69" ht="18" customHeight="1">
      <c r="A504" s="273" t="s">
        <v>4812</v>
      </c>
      <c r="B504" s="273" t="s">
        <v>4813</v>
      </c>
      <c r="C504" s="273" t="s">
        <v>4814</v>
      </c>
      <c r="D504" s="273" t="s">
        <v>4807</v>
      </c>
      <c r="E504" s="273" t="s">
        <v>4815</v>
      </c>
      <c r="F504" s="273" t="s">
        <v>786</v>
      </c>
      <c r="G504" s="273" t="s">
        <v>786</v>
      </c>
      <c r="H504" s="273" t="s">
        <v>786</v>
      </c>
      <c r="I504" s="274">
        <v>0.5</v>
      </c>
      <c r="J504" s="273" t="s">
        <v>11</v>
      </c>
      <c r="K504" s="273" t="s">
        <v>4203</v>
      </c>
      <c r="L504" s="274">
        <v>1.98</v>
      </c>
      <c r="M504" s="273" t="s">
        <v>4816</v>
      </c>
      <c r="N504" s="273" t="s">
        <v>936</v>
      </c>
      <c r="O504" s="273" t="s">
        <v>4817</v>
      </c>
      <c r="P504" s="273" t="s">
        <v>4604</v>
      </c>
      <c r="Q504" s="274">
        <v>22</v>
      </c>
      <c r="R504" s="273" t="s">
        <v>789</v>
      </c>
      <c r="S504" s="273" t="s">
        <v>866</v>
      </c>
      <c r="T504" s="273" t="s">
        <v>4818</v>
      </c>
      <c r="U504" s="273" t="s">
        <v>791</v>
      </c>
      <c r="V504" s="274">
        <v>100</v>
      </c>
      <c r="W504" s="273"/>
      <c r="X504" s="273" t="s">
        <v>1425</v>
      </c>
      <c r="Y504" s="273" t="s">
        <v>4819</v>
      </c>
      <c r="Z504" s="273" t="s">
        <v>4820</v>
      </c>
      <c r="AA504" s="273"/>
      <c r="AB504" s="273"/>
      <c r="AC504" s="273"/>
      <c r="AD504" s="273"/>
      <c r="AE504" s="273" t="s">
        <v>4821</v>
      </c>
      <c r="AF504" s="273" t="s">
        <v>794</v>
      </c>
      <c r="AG504" s="273" t="s">
        <v>807</v>
      </c>
      <c r="AH504" s="273" t="s">
        <v>786</v>
      </c>
      <c r="AI504" s="273" t="s">
        <v>89</v>
      </c>
      <c r="AJ504" s="273"/>
      <c r="AK504" s="273" t="s">
        <v>808</v>
      </c>
      <c r="AL504" s="273" t="s">
        <v>4822</v>
      </c>
      <c r="AM504" s="273" t="s">
        <v>797</v>
      </c>
      <c r="AN504" s="273" t="s">
        <v>43</v>
      </c>
      <c r="AO504" s="273"/>
      <c r="AP504" s="273"/>
      <c r="AQ504" s="273"/>
      <c r="AR504" s="273"/>
      <c r="AS504" s="273" t="s">
        <v>4823</v>
      </c>
      <c r="AT504" s="274">
        <v>1000</v>
      </c>
      <c r="AU504" s="274">
        <v>0.5</v>
      </c>
      <c r="AV504" s="273" t="s">
        <v>4824</v>
      </c>
      <c r="AW504" s="273"/>
      <c r="AX504" s="274">
        <v>1.98</v>
      </c>
      <c r="AY504" s="273" t="s">
        <v>458</v>
      </c>
      <c r="AZ504" s="273" t="s">
        <v>3750</v>
      </c>
      <c r="BA504" s="273" t="s">
        <v>4825</v>
      </c>
      <c r="BB504" s="273" t="s">
        <v>4812</v>
      </c>
      <c r="BC504" s="273" t="s">
        <v>4824</v>
      </c>
      <c r="BD504" s="273"/>
      <c r="BE504" s="273" t="s">
        <v>4824</v>
      </c>
      <c r="BF504" s="273" t="s">
        <v>4047</v>
      </c>
      <c r="BG504" s="273" t="s">
        <v>4826</v>
      </c>
      <c r="BH504" s="273" t="s">
        <v>4827</v>
      </c>
      <c r="BI504" s="273" t="s">
        <v>800</v>
      </c>
      <c r="BJ504" s="273" t="s">
        <v>800</v>
      </c>
      <c r="BK504" s="273" t="s">
        <v>801</v>
      </c>
      <c r="BL504" s="273" t="s">
        <v>802</v>
      </c>
      <c r="BM504" s="273" t="s">
        <v>803</v>
      </c>
      <c r="BN504" s="273"/>
      <c r="BO504" s="273" t="s">
        <v>809</v>
      </c>
      <c r="BP504" s="273" t="s">
        <v>458</v>
      </c>
      <c r="BQ504" s="273"/>
    </row>
    <row r="505" spans="1:69" ht="18" customHeight="1">
      <c r="A505" s="273" t="s">
        <v>4828</v>
      </c>
      <c r="B505" s="273" t="s">
        <v>4829</v>
      </c>
      <c r="C505" s="273" t="s">
        <v>4830</v>
      </c>
      <c r="D505" s="273" t="s">
        <v>4807</v>
      </c>
      <c r="E505" s="273" t="s">
        <v>4831</v>
      </c>
      <c r="F505" s="273" t="s">
        <v>786</v>
      </c>
      <c r="G505" s="273" t="s">
        <v>786</v>
      </c>
      <c r="H505" s="273" t="s">
        <v>786</v>
      </c>
      <c r="I505" s="274">
        <v>0.52</v>
      </c>
      <c r="J505" s="273" t="s">
        <v>11</v>
      </c>
      <c r="K505" s="273" t="s">
        <v>806</v>
      </c>
      <c r="L505" s="274">
        <v>2.9</v>
      </c>
      <c r="M505" s="273" t="s">
        <v>4832</v>
      </c>
      <c r="N505" s="273" t="s">
        <v>936</v>
      </c>
      <c r="O505" s="273"/>
      <c r="P505" s="273" t="s">
        <v>4833</v>
      </c>
      <c r="Q505" s="273"/>
      <c r="R505" s="273" t="s">
        <v>789</v>
      </c>
      <c r="S505" s="273" t="s">
        <v>866</v>
      </c>
      <c r="T505" s="273" t="s">
        <v>4834</v>
      </c>
      <c r="U505" s="273" t="s">
        <v>791</v>
      </c>
      <c r="V505" s="274">
        <v>100</v>
      </c>
      <c r="W505" s="273"/>
      <c r="X505" s="273" t="s">
        <v>813</v>
      </c>
      <c r="Y505" s="273" t="s">
        <v>3158</v>
      </c>
      <c r="Z505" s="273" t="s">
        <v>4835</v>
      </c>
      <c r="AA505" s="273"/>
      <c r="AB505" s="273"/>
      <c r="AC505" s="273"/>
      <c r="AD505" s="273"/>
      <c r="AE505" s="273" t="s">
        <v>4836</v>
      </c>
      <c r="AF505" s="273" t="s">
        <v>794</v>
      </c>
      <c r="AG505" s="273" t="s">
        <v>807</v>
      </c>
      <c r="AH505" s="273" t="s">
        <v>786</v>
      </c>
      <c r="AI505" s="273" t="s">
        <v>89</v>
      </c>
      <c r="AJ505" s="273"/>
      <c r="AK505" s="273" t="s">
        <v>808</v>
      </c>
      <c r="AL505" s="273" t="s">
        <v>3324</v>
      </c>
      <c r="AM505" s="273" t="s">
        <v>797</v>
      </c>
      <c r="AN505" s="273" t="s">
        <v>43</v>
      </c>
      <c r="AO505" s="273"/>
      <c r="AP505" s="273"/>
      <c r="AQ505" s="273"/>
      <c r="AR505" s="273"/>
      <c r="AS505" s="273" t="s">
        <v>4837</v>
      </c>
      <c r="AT505" s="274">
        <v>1000</v>
      </c>
      <c r="AU505" s="274">
        <v>0.52</v>
      </c>
      <c r="AV505" s="273" t="s">
        <v>4731</v>
      </c>
      <c r="AW505" s="273"/>
      <c r="AX505" s="274">
        <v>2.9</v>
      </c>
      <c r="AY505" s="273" t="s">
        <v>458</v>
      </c>
      <c r="AZ505" s="273" t="s">
        <v>3761</v>
      </c>
      <c r="BA505" s="273" t="s">
        <v>4838</v>
      </c>
      <c r="BB505" s="273" t="s">
        <v>4828</v>
      </c>
      <c r="BC505" s="273" t="s">
        <v>4731</v>
      </c>
      <c r="BD505" s="273"/>
      <c r="BE505" s="273" t="s">
        <v>4731</v>
      </c>
      <c r="BF505" s="273" t="s">
        <v>4047</v>
      </c>
      <c r="BG505" s="273" t="s">
        <v>458</v>
      </c>
      <c r="BH505" s="273" t="s">
        <v>4839</v>
      </c>
      <c r="BI505" s="273" t="s">
        <v>800</v>
      </c>
      <c r="BJ505" s="273" t="s">
        <v>800</v>
      </c>
      <c r="BK505" s="273" t="s">
        <v>801</v>
      </c>
      <c r="BL505" s="273" t="s">
        <v>802</v>
      </c>
      <c r="BM505" s="273" t="s">
        <v>803</v>
      </c>
      <c r="BN505" s="273"/>
      <c r="BO505" s="273" t="s">
        <v>809</v>
      </c>
      <c r="BP505" s="273" t="s">
        <v>458</v>
      </c>
      <c r="BQ505" s="273"/>
    </row>
    <row r="506" spans="1:69" ht="18" customHeight="1">
      <c r="A506" s="273" t="s">
        <v>4840</v>
      </c>
      <c r="B506" s="273" t="s">
        <v>4841</v>
      </c>
      <c r="C506" s="273" t="s">
        <v>4842</v>
      </c>
      <c r="D506" s="273" t="s">
        <v>4843</v>
      </c>
      <c r="E506" s="273" t="s">
        <v>4844</v>
      </c>
      <c r="F506" s="273" t="s">
        <v>786</v>
      </c>
      <c r="G506" s="273" t="s">
        <v>786</v>
      </c>
      <c r="H506" s="273" t="s">
        <v>786</v>
      </c>
      <c r="I506" s="274">
        <v>0.83</v>
      </c>
      <c r="J506" s="273" t="s">
        <v>11</v>
      </c>
      <c r="K506" s="273" t="s">
        <v>806</v>
      </c>
      <c r="L506" s="274">
        <v>1.98</v>
      </c>
      <c r="M506" s="273" t="s">
        <v>4832</v>
      </c>
      <c r="N506" s="273" t="s">
        <v>936</v>
      </c>
      <c r="O506" s="273" t="s">
        <v>4735</v>
      </c>
      <c r="P506" s="273" t="s">
        <v>4604</v>
      </c>
      <c r="Q506" s="274">
        <v>22</v>
      </c>
      <c r="R506" s="273" t="s">
        <v>789</v>
      </c>
      <c r="S506" s="273" t="s">
        <v>866</v>
      </c>
      <c r="T506" s="273" t="s">
        <v>4845</v>
      </c>
      <c r="U506" s="273" t="s">
        <v>791</v>
      </c>
      <c r="V506" s="274">
        <v>100</v>
      </c>
      <c r="W506" s="273"/>
      <c r="X506" s="273" t="s">
        <v>1425</v>
      </c>
      <c r="Y506" s="273" t="s">
        <v>4846</v>
      </c>
      <c r="Z506" s="273" t="s">
        <v>4847</v>
      </c>
      <c r="AA506" s="273"/>
      <c r="AB506" s="273"/>
      <c r="AC506" s="273"/>
      <c r="AD506" s="273"/>
      <c r="AE506" s="273" t="s">
        <v>4848</v>
      </c>
      <c r="AF506" s="273" t="s">
        <v>794</v>
      </c>
      <c r="AG506" s="273" t="s">
        <v>807</v>
      </c>
      <c r="AH506" s="273" t="s">
        <v>786</v>
      </c>
      <c r="AI506" s="273"/>
      <c r="AJ506" s="273"/>
      <c r="AK506" s="273" t="s">
        <v>808</v>
      </c>
      <c r="AL506" s="273" t="s">
        <v>3324</v>
      </c>
      <c r="AM506" s="273" t="s">
        <v>797</v>
      </c>
      <c r="AN506" s="273" t="s">
        <v>43</v>
      </c>
      <c r="AO506" s="273"/>
      <c r="AP506" s="273"/>
      <c r="AQ506" s="273"/>
      <c r="AR506" s="273"/>
      <c r="AS506" s="273" t="s">
        <v>4849</v>
      </c>
      <c r="AT506" s="274">
        <v>1000</v>
      </c>
      <c r="AU506" s="274">
        <v>0.83</v>
      </c>
      <c r="AV506" s="273" t="s">
        <v>4731</v>
      </c>
      <c r="AW506" s="273"/>
      <c r="AX506" s="274">
        <v>1.98</v>
      </c>
      <c r="AY506" s="273" t="s">
        <v>458</v>
      </c>
      <c r="AZ506" s="273" t="s">
        <v>3761</v>
      </c>
      <c r="BA506" s="273" t="s">
        <v>4850</v>
      </c>
      <c r="BB506" s="273" t="s">
        <v>4840</v>
      </c>
      <c r="BC506" s="273" t="s">
        <v>4731</v>
      </c>
      <c r="BD506" s="273"/>
      <c r="BE506" s="273" t="s">
        <v>4731</v>
      </c>
      <c r="BF506" s="273" t="s">
        <v>4047</v>
      </c>
      <c r="BG506" s="273" t="s">
        <v>4851</v>
      </c>
      <c r="BH506" s="273" t="s">
        <v>4852</v>
      </c>
      <c r="BI506" s="273" t="s">
        <v>800</v>
      </c>
      <c r="BJ506" s="273" t="s">
        <v>800</v>
      </c>
      <c r="BK506" s="273" t="s">
        <v>801</v>
      </c>
      <c r="BL506" s="273" t="s">
        <v>802</v>
      </c>
      <c r="BM506" s="273" t="s">
        <v>803</v>
      </c>
      <c r="BN506" s="273"/>
      <c r="BO506" s="273" t="s">
        <v>809</v>
      </c>
      <c r="BP506" s="273" t="s">
        <v>458</v>
      </c>
      <c r="BQ506" s="273"/>
    </row>
    <row r="507" spans="1:69" ht="18" customHeight="1">
      <c r="A507" s="273" t="s">
        <v>4840</v>
      </c>
      <c r="B507" s="273" t="s">
        <v>4841</v>
      </c>
      <c r="C507" s="273" t="s">
        <v>4853</v>
      </c>
      <c r="D507" s="273" t="s">
        <v>4843</v>
      </c>
      <c r="E507" s="273" t="s">
        <v>4844</v>
      </c>
      <c r="F507" s="273" t="s">
        <v>786</v>
      </c>
      <c r="G507" s="273" t="s">
        <v>786</v>
      </c>
      <c r="H507" s="273" t="s">
        <v>786</v>
      </c>
      <c r="I507" s="274">
        <v>0.8</v>
      </c>
      <c r="J507" s="273" t="s">
        <v>11</v>
      </c>
      <c r="K507" s="273" t="s">
        <v>806</v>
      </c>
      <c r="L507" s="274">
        <v>1.98</v>
      </c>
      <c r="M507" s="273" t="s">
        <v>4832</v>
      </c>
      <c r="N507" s="273" t="s">
        <v>936</v>
      </c>
      <c r="O507" s="273" t="s">
        <v>4735</v>
      </c>
      <c r="P507" s="273" t="s">
        <v>4604</v>
      </c>
      <c r="Q507" s="274">
        <v>22</v>
      </c>
      <c r="R507" s="273" t="s">
        <v>789</v>
      </c>
      <c r="S507" s="273" t="s">
        <v>866</v>
      </c>
      <c r="T507" s="273" t="s">
        <v>4818</v>
      </c>
      <c r="U507" s="273" t="s">
        <v>791</v>
      </c>
      <c r="V507" s="274">
        <v>100</v>
      </c>
      <c r="W507" s="273"/>
      <c r="X507" s="273" t="s">
        <v>1425</v>
      </c>
      <c r="Y507" s="273" t="s">
        <v>4846</v>
      </c>
      <c r="Z507" s="273" t="s">
        <v>4847</v>
      </c>
      <c r="AA507" s="273"/>
      <c r="AB507" s="273"/>
      <c r="AC507" s="273"/>
      <c r="AD507" s="273"/>
      <c r="AE507" s="273" t="s">
        <v>4854</v>
      </c>
      <c r="AF507" s="273" t="s">
        <v>794</v>
      </c>
      <c r="AG507" s="273" t="s">
        <v>807</v>
      </c>
      <c r="AH507" s="273" t="s">
        <v>786</v>
      </c>
      <c r="AI507" s="273"/>
      <c r="AJ507" s="273"/>
      <c r="AK507" s="273" t="s">
        <v>808</v>
      </c>
      <c r="AL507" s="273" t="s">
        <v>3324</v>
      </c>
      <c r="AM507" s="273" t="s">
        <v>797</v>
      </c>
      <c r="AN507" s="273" t="s">
        <v>43</v>
      </c>
      <c r="AO507" s="273"/>
      <c r="AP507" s="273"/>
      <c r="AQ507" s="273"/>
      <c r="AR507" s="273"/>
      <c r="AS507" s="273" t="s">
        <v>4849</v>
      </c>
      <c r="AT507" s="274">
        <v>1000</v>
      </c>
      <c r="AU507" s="274">
        <v>0.8</v>
      </c>
      <c r="AV507" s="273" t="s">
        <v>4731</v>
      </c>
      <c r="AW507" s="273"/>
      <c r="AX507" s="274">
        <v>1.98</v>
      </c>
      <c r="AY507" s="273" t="s">
        <v>458</v>
      </c>
      <c r="AZ507" s="273" t="s">
        <v>3761</v>
      </c>
      <c r="BA507" s="273" t="s">
        <v>4850</v>
      </c>
      <c r="BB507" s="273" t="s">
        <v>4840</v>
      </c>
      <c r="BC507" s="273" t="s">
        <v>4731</v>
      </c>
      <c r="BD507" s="273"/>
      <c r="BE507" s="273" t="s">
        <v>4731</v>
      </c>
      <c r="BF507" s="273" t="s">
        <v>4047</v>
      </c>
      <c r="BG507" s="273" t="s">
        <v>4855</v>
      </c>
      <c r="BH507" s="273" t="s">
        <v>4856</v>
      </c>
      <c r="BI507" s="273" t="s">
        <v>800</v>
      </c>
      <c r="BJ507" s="273" t="s">
        <v>800</v>
      </c>
      <c r="BK507" s="273" t="s">
        <v>801</v>
      </c>
      <c r="BL507" s="273" t="s">
        <v>802</v>
      </c>
      <c r="BM507" s="273" t="s">
        <v>803</v>
      </c>
      <c r="BN507" s="273"/>
      <c r="BO507" s="273" t="s">
        <v>809</v>
      </c>
      <c r="BP507" s="273" t="s">
        <v>458</v>
      </c>
      <c r="BQ507" s="273"/>
    </row>
    <row r="508" spans="1:69" ht="18" customHeight="1">
      <c r="A508" s="273" t="s">
        <v>4857</v>
      </c>
      <c r="B508" s="273" t="s">
        <v>4858</v>
      </c>
      <c r="C508" s="273" t="s">
        <v>4859</v>
      </c>
      <c r="D508" s="273" t="s">
        <v>4843</v>
      </c>
      <c r="E508" s="273" t="s">
        <v>4860</v>
      </c>
      <c r="F508" s="273" t="s">
        <v>1413</v>
      </c>
      <c r="G508" s="273" t="s">
        <v>1414</v>
      </c>
      <c r="H508" s="273" t="s">
        <v>786</v>
      </c>
      <c r="I508" s="274">
        <v>2</v>
      </c>
      <c r="J508" s="273" t="s">
        <v>11</v>
      </c>
      <c r="K508" s="273" t="s">
        <v>806</v>
      </c>
      <c r="L508" s="274">
        <v>3</v>
      </c>
      <c r="M508" s="273" t="s">
        <v>4832</v>
      </c>
      <c r="N508" s="273" t="s">
        <v>936</v>
      </c>
      <c r="O508" s="273"/>
      <c r="P508" s="273" t="s">
        <v>4861</v>
      </c>
      <c r="Q508" s="273"/>
      <c r="R508" s="273" t="s">
        <v>789</v>
      </c>
      <c r="S508" s="273" t="s">
        <v>904</v>
      </c>
      <c r="T508" s="273" t="s">
        <v>4862</v>
      </c>
      <c r="U508" s="273" t="s">
        <v>791</v>
      </c>
      <c r="V508" s="274">
        <v>100</v>
      </c>
      <c r="W508" s="273"/>
      <c r="X508" s="273" t="s">
        <v>861</v>
      </c>
      <c r="Y508" s="273" t="s">
        <v>4863</v>
      </c>
      <c r="Z508" s="273" t="s">
        <v>4864</v>
      </c>
      <c r="AA508" s="273"/>
      <c r="AB508" s="273"/>
      <c r="AC508" s="273"/>
      <c r="AD508" s="273"/>
      <c r="AE508" s="273" t="s">
        <v>4865</v>
      </c>
      <c r="AF508" s="273" t="s">
        <v>794</v>
      </c>
      <c r="AG508" s="273" t="s">
        <v>4866</v>
      </c>
      <c r="AH508" s="273" t="s">
        <v>786</v>
      </c>
      <c r="AI508" s="273" t="s">
        <v>102</v>
      </c>
      <c r="AJ508" s="273"/>
      <c r="AK508" s="273" t="s">
        <v>808</v>
      </c>
      <c r="AL508" s="273" t="s">
        <v>3324</v>
      </c>
      <c r="AM508" s="273" t="s">
        <v>797</v>
      </c>
      <c r="AN508" s="273" t="s">
        <v>43</v>
      </c>
      <c r="AO508" s="273"/>
      <c r="AP508" s="273"/>
      <c r="AQ508" s="273"/>
      <c r="AR508" s="273"/>
      <c r="AS508" s="273" t="s">
        <v>4867</v>
      </c>
      <c r="AT508" s="274">
        <v>1000</v>
      </c>
      <c r="AU508" s="274">
        <v>2</v>
      </c>
      <c r="AV508" s="273" t="s">
        <v>4731</v>
      </c>
      <c r="AW508" s="273"/>
      <c r="AX508" s="274">
        <v>3</v>
      </c>
      <c r="AY508" s="273" t="s">
        <v>458</v>
      </c>
      <c r="AZ508" s="273" t="s">
        <v>3761</v>
      </c>
      <c r="BA508" s="273" t="s">
        <v>4868</v>
      </c>
      <c r="BB508" s="273" t="s">
        <v>458</v>
      </c>
      <c r="BC508" s="273" t="s">
        <v>4731</v>
      </c>
      <c r="BD508" s="273"/>
      <c r="BE508" s="273" t="s">
        <v>4731</v>
      </c>
      <c r="BF508" s="273" t="s">
        <v>4047</v>
      </c>
      <c r="BG508" s="273" t="s">
        <v>4869</v>
      </c>
      <c r="BH508" s="273" t="s">
        <v>4870</v>
      </c>
      <c r="BI508" s="273" t="s">
        <v>800</v>
      </c>
      <c r="BJ508" s="273" t="s">
        <v>800</v>
      </c>
      <c r="BK508" s="273" t="s">
        <v>801</v>
      </c>
      <c r="BL508" s="273" t="s">
        <v>802</v>
      </c>
      <c r="BM508" s="273" t="s">
        <v>803</v>
      </c>
      <c r="BN508" s="273"/>
      <c r="BO508" s="273" t="s">
        <v>809</v>
      </c>
      <c r="BP508" s="273" t="s">
        <v>458</v>
      </c>
      <c r="BQ508" s="273"/>
    </row>
    <row r="509" spans="1:69" ht="18" customHeight="1">
      <c r="A509" s="273" t="s">
        <v>1797</v>
      </c>
      <c r="B509" s="273" t="s">
        <v>4871</v>
      </c>
      <c r="C509" s="273" t="s">
        <v>4872</v>
      </c>
      <c r="D509" s="273" t="s">
        <v>4873</v>
      </c>
      <c r="E509" s="273" t="s">
        <v>4874</v>
      </c>
      <c r="F509" s="273" t="s">
        <v>1801</v>
      </c>
      <c r="G509" s="273" t="s">
        <v>1506</v>
      </c>
      <c r="H509" s="273" t="s">
        <v>786</v>
      </c>
      <c r="I509" s="274">
        <v>2</v>
      </c>
      <c r="J509" s="273" t="s">
        <v>804</v>
      </c>
      <c r="K509" s="273" t="s">
        <v>806</v>
      </c>
      <c r="L509" s="274">
        <v>1.23</v>
      </c>
      <c r="M509" s="273" t="s">
        <v>3318</v>
      </c>
      <c r="N509" s="273" t="s">
        <v>788</v>
      </c>
      <c r="O509" s="273"/>
      <c r="P509" s="273"/>
      <c r="Q509" s="273"/>
      <c r="R509" s="273"/>
      <c r="S509" s="273" t="s">
        <v>1487</v>
      </c>
      <c r="T509" s="273"/>
      <c r="U509" s="273" t="s">
        <v>791</v>
      </c>
      <c r="V509" s="274">
        <v>100</v>
      </c>
      <c r="W509" s="273"/>
      <c r="X509" s="273" t="s">
        <v>1463</v>
      </c>
      <c r="Y509" s="273" t="s">
        <v>1464</v>
      </c>
      <c r="Z509" s="273"/>
      <c r="AA509" s="273"/>
      <c r="AB509" s="273"/>
      <c r="AC509" s="273"/>
      <c r="AD509" s="273"/>
      <c r="AE509" s="273"/>
      <c r="AF509" s="273" t="s">
        <v>794</v>
      </c>
      <c r="AG509" s="273" t="s">
        <v>795</v>
      </c>
      <c r="AH509" s="273" t="s">
        <v>786</v>
      </c>
      <c r="AI509" s="273"/>
      <c r="AJ509" s="273"/>
      <c r="AK509" s="273" t="s">
        <v>796</v>
      </c>
      <c r="AL509" s="273" t="s">
        <v>3324</v>
      </c>
      <c r="AM509" s="273" t="s">
        <v>1529</v>
      </c>
      <c r="AN509" s="273" t="s">
        <v>42</v>
      </c>
      <c r="AO509" s="273"/>
      <c r="AP509" s="273"/>
      <c r="AQ509" s="273"/>
      <c r="AR509" s="273"/>
      <c r="AS509" s="273" t="s">
        <v>1806</v>
      </c>
      <c r="AT509" s="274">
        <v>1000000</v>
      </c>
      <c r="AU509" s="274">
        <v>2</v>
      </c>
      <c r="AV509" s="273" t="s">
        <v>4875</v>
      </c>
      <c r="AW509" s="273"/>
      <c r="AX509" s="274">
        <v>1.23</v>
      </c>
      <c r="AY509" s="273"/>
      <c r="AZ509" s="273" t="s">
        <v>3327</v>
      </c>
      <c r="BA509" s="273" t="s">
        <v>1807</v>
      </c>
      <c r="BB509" s="273"/>
      <c r="BC509" s="273" t="s">
        <v>4875</v>
      </c>
      <c r="BD509" s="273"/>
      <c r="BE509" s="273" t="s">
        <v>4875</v>
      </c>
      <c r="BF509" s="273"/>
      <c r="BG509" s="273"/>
      <c r="BH509" s="273" t="s">
        <v>458</v>
      </c>
      <c r="BI509" s="273" t="s">
        <v>800</v>
      </c>
      <c r="BJ509" s="273" t="s">
        <v>800</v>
      </c>
      <c r="BK509" s="273" t="s">
        <v>801</v>
      </c>
      <c r="BL509" s="273" t="s">
        <v>802</v>
      </c>
      <c r="BM509" s="273" t="s">
        <v>1962</v>
      </c>
      <c r="BN509" s="273"/>
      <c r="BO509" s="273" t="s">
        <v>1865</v>
      </c>
      <c r="BP509" s="273"/>
      <c r="BQ509" s="273"/>
    </row>
    <row r="510" spans="1:69" ht="18" customHeight="1">
      <c r="A510" s="273" t="s">
        <v>1797</v>
      </c>
      <c r="B510" s="273" t="s">
        <v>4876</v>
      </c>
      <c r="C510" s="273" t="s">
        <v>4877</v>
      </c>
      <c r="D510" s="273" t="s">
        <v>4873</v>
      </c>
      <c r="E510" s="273" t="s">
        <v>4878</v>
      </c>
      <c r="F510" s="273" t="s">
        <v>1801</v>
      </c>
      <c r="G510" s="273" t="s">
        <v>1506</v>
      </c>
      <c r="H510" s="273" t="s">
        <v>786</v>
      </c>
      <c r="I510" s="274">
        <v>0.3</v>
      </c>
      <c r="J510" s="273" t="s">
        <v>11</v>
      </c>
      <c r="K510" s="273" t="s">
        <v>806</v>
      </c>
      <c r="L510" s="274">
        <v>1.24</v>
      </c>
      <c r="M510" s="273" t="s">
        <v>4879</v>
      </c>
      <c r="N510" s="273" t="s">
        <v>788</v>
      </c>
      <c r="O510" s="273"/>
      <c r="P510" s="273"/>
      <c r="Q510" s="273"/>
      <c r="R510" s="273" t="s">
        <v>789</v>
      </c>
      <c r="S510" s="273" t="s">
        <v>1487</v>
      </c>
      <c r="T510" s="273"/>
      <c r="U510" s="273" t="s">
        <v>791</v>
      </c>
      <c r="V510" s="274">
        <v>100</v>
      </c>
      <c r="W510" s="273"/>
      <c r="X510" s="273" t="s">
        <v>1463</v>
      </c>
      <c r="Y510" s="273" t="s">
        <v>1464</v>
      </c>
      <c r="Z510" s="273"/>
      <c r="AA510" s="273"/>
      <c r="AB510" s="273"/>
      <c r="AC510" s="273"/>
      <c r="AD510" s="273"/>
      <c r="AE510" s="273"/>
      <c r="AF510" s="273" t="s">
        <v>794</v>
      </c>
      <c r="AG510" s="273" t="s">
        <v>795</v>
      </c>
      <c r="AH510" s="273" t="s">
        <v>786</v>
      </c>
      <c r="AI510" s="273"/>
      <c r="AJ510" s="273"/>
      <c r="AK510" s="273" t="s">
        <v>796</v>
      </c>
      <c r="AL510" s="273" t="s">
        <v>3324</v>
      </c>
      <c r="AM510" s="273" t="s">
        <v>1529</v>
      </c>
      <c r="AN510" s="273" t="s">
        <v>42</v>
      </c>
      <c r="AO510" s="273"/>
      <c r="AP510" s="273"/>
      <c r="AQ510" s="273"/>
      <c r="AR510" s="273"/>
      <c r="AS510" s="273" t="s">
        <v>1806</v>
      </c>
      <c r="AT510" s="274">
        <v>200000</v>
      </c>
      <c r="AU510" s="274">
        <v>0.3</v>
      </c>
      <c r="AV510" s="273" t="s">
        <v>4824</v>
      </c>
      <c r="AW510" s="273"/>
      <c r="AX510" s="274">
        <v>1.24</v>
      </c>
      <c r="AY510" s="273"/>
      <c r="AZ510" s="273" t="s">
        <v>3818</v>
      </c>
      <c r="BA510" s="273" t="s">
        <v>1807</v>
      </c>
      <c r="BB510" s="273"/>
      <c r="BC510" s="273" t="s">
        <v>4824</v>
      </c>
      <c r="BD510" s="273"/>
      <c r="BE510" s="273" t="s">
        <v>4824</v>
      </c>
      <c r="BF510" s="273"/>
      <c r="BG510" s="273"/>
      <c r="BH510" s="273" t="s">
        <v>458</v>
      </c>
      <c r="BI510" s="273" t="s">
        <v>800</v>
      </c>
      <c r="BJ510" s="273" t="s">
        <v>800</v>
      </c>
      <c r="BK510" s="273" t="s">
        <v>801</v>
      </c>
      <c r="BL510" s="273" t="s">
        <v>802</v>
      </c>
      <c r="BM510" s="273" t="s">
        <v>1962</v>
      </c>
      <c r="BN510" s="273"/>
      <c r="BO510" s="273" t="s">
        <v>1865</v>
      </c>
      <c r="BP510" s="273"/>
      <c r="BQ510" s="273"/>
    </row>
    <row r="511" spans="1:69" ht="18" customHeight="1">
      <c r="A511" s="273" t="s">
        <v>4880</v>
      </c>
      <c r="B511" s="273" t="s">
        <v>4881</v>
      </c>
      <c r="C511" s="273" t="s">
        <v>4882</v>
      </c>
      <c r="D511" s="273" t="s">
        <v>4873</v>
      </c>
      <c r="E511" s="273" t="s">
        <v>4883</v>
      </c>
      <c r="F511" s="273" t="s">
        <v>786</v>
      </c>
      <c r="G511" s="273" t="s">
        <v>786</v>
      </c>
      <c r="H511" s="273" t="s">
        <v>786</v>
      </c>
      <c r="I511" s="274">
        <v>0.9</v>
      </c>
      <c r="J511" s="273" t="s">
        <v>11</v>
      </c>
      <c r="K511" s="273" t="s">
        <v>806</v>
      </c>
      <c r="L511" s="274">
        <v>2.02</v>
      </c>
      <c r="M511" s="273" t="s">
        <v>4832</v>
      </c>
      <c r="N511" s="273" t="s">
        <v>881</v>
      </c>
      <c r="O511" s="273" t="s">
        <v>4884</v>
      </c>
      <c r="P511" s="273" t="s">
        <v>4885</v>
      </c>
      <c r="Q511" s="274">
        <v>33</v>
      </c>
      <c r="R511" s="273" t="s">
        <v>789</v>
      </c>
      <c r="S511" s="273" t="s">
        <v>904</v>
      </c>
      <c r="T511" s="273" t="s">
        <v>4886</v>
      </c>
      <c r="U511" s="273" t="s">
        <v>791</v>
      </c>
      <c r="V511" s="274">
        <v>100</v>
      </c>
      <c r="W511" s="273"/>
      <c r="X511" s="273" t="s">
        <v>1669</v>
      </c>
      <c r="Y511" s="273" t="s">
        <v>4887</v>
      </c>
      <c r="Z511" s="273"/>
      <c r="AA511" s="273"/>
      <c r="AB511" s="273"/>
      <c r="AC511" s="273"/>
      <c r="AD511" s="273"/>
      <c r="AE511" s="273" t="s">
        <v>4888</v>
      </c>
      <c r="AF511" s="273" t="s">
        <v>794</v>
      </c>
      <c r="AG511" s="273" t="s">
        <v>1734</v>
      </c>
      <c r="AH511" s="273" t="s">
        <v>786</v>
      </c>
      <c r="AI511" s="273"/>
      <c r="AJ511" s="273"/>
      <c r="AK511" s="273" t="s">
        <v>808</v>
      </c>
      <c r="AL511" s="273" t="s">
        <v>3324</v>
      </c>
      <c r="AM511" s="273" t="s">
        <v>797</v>
      </c>
      <c r="AN511" s="273" t="s">
        <v>43</v>
      </c>
      <c r="AO511" s="273"/>
      <c r="AP511" s="273"/>
      <c r="AQ511" s="273"/>
      <c r="AR511" s="273"/>
      <c r="AS511" s="273" t="s">
        <v>4889</v>
      </c>
      <c r="AT511" s="274">
        <v>1000</v>
      </c>
      <c r="AU511" s="274">
        <v>0.9</v>
      </c>
      <c r="AV511" s="273" t="s">
        <v>4731</v>
      </c>
      <c r="AW511" s="273"/>
      <c r="AX511" s="274">
        <v>2.02</v>
      </c>
      <c r="AY511" s="273" t="s">
        <v>458</v>
      </c>
      <c r="AZ511" s="273" t="s">
        <v>4890</v>
      </c>
      <c r="BA511" s="273" t="s">
        <v>4891</v>
      </c>
      <c r="BB511" s="273" t="s">
        <v>458</v>
      </c>
      <c r="BC511" s="273" t="s">
        <v>4731</v>
      </c>
      <c r="BD511" s="273"/>
      <c r="BE511" s="273" t="s">
        <v>4731</v>
      </c>
      <c r="BF511" s="273" t="s">
        <v>4047</v>
      </c>
      <c r="BG511" s="273" t="s">
        <v>4892</v>
      </c>
      <c r="BH511" s="273" t="s">
        <v>4893</v>
      </c>
      <c r="BI511" s="273" t="s">
        <v>800</v>
      </c>
      <c r="BJ511" s="273" t="s">
        <v>800</v>
      </c>
      <c r="BK511" s="273" t="s">
        <v>801</v>
      </c>
      <c r="BL511" s="273" t="s">
        <v>802</v>
      </c>
      <c r="BM511" s="273" t="s">
        <v>803</v>
      </c>
      <c r="BN511" s="273"/>
      <c r="BO511" s="273" t="s">
        <v>809</v>
      </c>
      <c r="BP511" s="273" t="s">
        <v>458</v>
      </c>
      <c r="BQ511" s="273"/>
    </row>
    <row r="512" spans="1:69" ht="18" customHeight="1">
      <c r="A512" s="273" t="s">
        <v>4894</v>
      </c>
      <c r="B512" s="273" t="s">
        <v>4895</v>
      </c>
      <c r="C512" s="273" t="s">
        <v>4896</v>
      </c>
      <c r="D512" s="273" t="s">
        <v>4873</v>
      </c>
      <c r="E512" s="273" t="s">
        <v>4897</v>
      </c>
      <c r="F512" s="273" t="s">
        <v>1687</v>
      </c>
      <c r="G512" s="273" t="s">
        <v>1506</v>
      </c>
      <c r="H512" s="273" t="s">
        <v>1687</v>
      </c>
      <c r="I512" s="274">
        <v>3</v>
      </c>
      <c r="J512" s="273" t="s">
        <v>11</v>
      </c>
      <c r="K512" s="273" t="s">
        <v>806</v>
      </c>
      <c r="L512" s="274">
        <v>1.5</v>
      </c>
      <c r="M512" s="273" t="s">
        <v>4832</v>
      </c>
      <c r="N512" s="273" t="s">
        <v>936</v>
      </c>
      <c r="O512" s="273" t="s">
        <v>4898</v>
      </c>
      <c r="P512" s="273"/>
      <c r="Q512" s="273"/>
      <c r="R512" s="273" t="s">
        <v>789</v>
      </c>
      <c r="S512" s="273" t="s">
        <v>790</v>
      </c>
      <c r="T512" s="273" t="s">
        <v>458</v>
      </c>
      <c r="U512" s="273" t="s">
        <v>791</v>
      </c>
      <c r="V512" s="274">
        <v>99.894999999999996</v>
      </c>
      <c r="W512" s="273" t="s">
        <v>4899</v>
      </c>
      <c r="X512" s="273" t="s">
        <v>792</v>
      </c>
      <c r="Y512" s="273"/>
      <c r="Z512" s="273"/>
      <c r="AA512" s="274">
        <v>18</v>
      </c>
      <c r="AB512" s="274">
        <v>6</v>
      </c>
      <c r="AC512" s="273"/>
      <c r="AD512" s="273" t="s">
        <v>4900</v>
      </c>
      <c r="AE512" s="273" t="s">
        <v>4901</v>
      </c>
      <c r="AF512" s="273" t="s">
        <v>794</v>
      </c>
      <c r="AG512" s="273" t="s">
        <v>3929</v>
      </c>
      <c r="AH512" s="273" t="s">
        <v>1687</v>
      </c>
      <c r="AI512" s="273"/>
      <c r="AJ512" s="273"/>
      <c r="AK512" s="273" t="s">
        <v>810</v>
      </c>
      <c r="AL512" s="273" t="s">
        <v>4902</v>
      </c>
      <c r="AM512" s="273" t="s">
        <v>1606</v>
      </c>
      <c r="AN512" s="273" t="s">
        <v>42</v>
      </c>
      <c r="AO512" s="273"/>
      <c r="AP512" s="273"/>
      <c r="AQ512" s="273"/>
      <c r="AR512" s="273"/>
      <c r="AS512" s="273" t="s">
        <v>4903</v>
      </c>
      <c r="AT512" s="274">
        <v>1000</v>
      </c>
      <c r="AU512" s="274">
        <v>3</v>
      </c>
      <c r="AV512" s="273" t="s">
        <v>4731</v>
      </c>
      <c r="AW512" s="273" t="s">
        <v>4904</v>
      </c>
      <c r="AX512" s="274">
        <v>1.5</v>
      </c>
      <c r="AY512" s="273" t="s">
        <v>458</v>
      </c>
      <c r="AZ512" s="273" t="s">
        <v>3761</v>
      </c>
      <c r="BA512" s="273" t="s">
        <v>4905</v>
      </c>
      <c r="BB512" s="273" t="s">
        <v>4906</v>
      </c>
      <c r="BC512" s="273" t="s">
        <v>4731</v>
      </c>
      <c r="BD512" s="273"/>
      <c r="BE512" s="273" t="s">
        <v>4731</v>
      </c>
      <c r="BF512" s="273" t="s">
        <v>3310</v>
      </c>
      <c r="BG512" s="273" t="s">
        <v>4907</v>
      </c>
      <c r="BH512" s="273" t="s">
        <v>4908</v>
      </c>
      <c r="BI512" s="273" t="s">
        <v>800</v>
      </c>
      <c r="BJ512" s="273" t="s">
        <v>800</v>
      </c>
      <c r="BK512" s="273" t="s">
        <v>801</v>
      </c>
      <c r="BL512" s="273" t="s">
        <v>802</v>
      </c>
      <c r="BM512" s="273" t="s">
        <v>827</v>
      </c>
      <c r="BN512" s="273"/>
      <c r="BO512" s="273" t="s">
        <v>809</v>
      </c>
      <c r="BP512" s="273" t="s">
        <v>458</v>
      </c>
      <c r="BQ512" s="273"/>
    </row>
    <row r="513" spans="1:69" ht="18" customHeight="1">
      <c r="A513" s="273" t="s">
        <v>4909</v>
      </c>
      <c r="B513" s="273" t="s">
        <v>4910</v>
      </c>
      <c r="C513" s="273" t="s">
        <v>4911</v>
      </c>
      <c r="D513" s="273" t="s">
        <v>4912</v>
      </c>
      <c r="E513" s="273" t="s">
        <v>4913</v>
      </c>
      <c r="F513" s="273" t="s">
        <v>786</v>
      </c>
      <c r="G513" s="273" t="s">
        <v>786</v>
      </c>
      <c r="H513" s="273" t="s">
        <v>4914</v>
      </c>
      <c r="I513" s="274">
        <v>4</v>
      </c>
      <c r="J513" s="273" t="s">
        <v>804</v>
      </c>
      <c r="K513" s="273" t="s">
        <v>806</v>
      </c>
      <c r="L513" s="274">
        <v>1.65</v>
      </c>
      <c r="M513" s="273" t="s">
        <v>4879</v>
      </c>
      <c r="N513" s="273" t="s">
        <v>788</v>
      </c>
      <c r="O513" s="273"/>
      <c r="P513" s="273"/>
      <c r="Q513" s="273"/>
      <c r="R513" s="273"/>
      <c r="S513" s="273" t="s">
        <v>790</v>
      </c>
      <c r="T513" s="273" t="s">
        <v>458</v>
      </c>
      <c r="U513" s="273" t="s">
        <v>791</v>
      </c>
      <c r="V513" s="274">
        <v>100</v>
      </c>
      <c r="W513" s="273"/>
      <c r="X513" s="273" t="s">
        <v>1463</v>
      </c>
      <c r="Y513" s="273" t="s">
        <v>1464</v>
      </c>
      <c r="Z513" s="273"/>
      <c r="AA513" s="273"/>
      <c r="AB513" s="273"/>
      <c r="AC513" s="273"/>
      <c r="AD513" s="273"/>
      <c r="AE513" s="273" t="s">
        <v>4915</v>
      </c>
      <c r="AF513" s="273" t="s">
        <v>794</v>
      </c>
      <c r="AG513" s="273" t="s">
        <v>1986</v>
      </c>
      <c r="AH513" s="273" t="s">
        <v>4914</v>
      </c>
      <c r="AI513" s="273"/>
      <c r="AJ513" s="273"/>
      <c r="AK513" s="273" t="s">
        <v>1987</v>
      </c>
      <c r="AL513" s="273" t="s">
        <v>3324</v>
      </c>
      <c r="AM513" s="273" t="s">
        <v>1529</v>
      </c>
      <c r="AN513" s="273" t="s">
        <v>43</v>
      </c>
      <c r="AO513" s="273"/>
      <c r="AP513" s="273"/>
      <c r="AQ513" s="273"/>
      <c r="AR513" s="273"/>
      <c r="AS513" s="273" t="s">
        <v>4916</v>
      </c>
      <c r="AT513" s="274">
        <v>1000000</v>
      </c>
      <c r="AU513" s="274">
        <v>4</v>
      </c>
      <c r="AV513" s="273" t="s">
        <v>4824</v>
      </c>
      <c r="AW513" s="273"/>
      <c r="AX513" s="274">
        <v>1.65</v>
      </c>
      <c r="AY513" s="273" t="s">
        <v>458</v>
      </c>
      <c r="AZ513" s="273" t="s">
        <v>4917</v>
      </c>
      <c r="BA513" s="273" t="s">
        <v>4918</v>
      </c>
      <c r="BB513" s="273" t="s">
        <v>4909</v>
      </c>
      <c r="BC513" s="273" t="s">
        <v>4824</v>
      </c>
      <c r="BD513" s="273"/>
      <c r="BE513" s="273" t="s">
        <v>4824</v>
      </c>
      <c r="BF513" s="273" t="s">
        <v>458</v>
      </c>
      <c r="BG513" s="273" t="s">
        <v>458</v>
      </c>
      <c r="BH513" s="273" t="s">
        <v>4915</v>
      </c>
      <c r="BI513" s="273" t="s">
        <v>800</v>
      </c>
      <c r="BJ513" s="273" t="s">
        <v>800</v>
      </c>
      <c r="BK513" s="273" t="s">
        <v>801</v>
      </c>
      <c r="BL513" s="273" t="s">
        <v>802</v>
      </c>
      <c r="BM513" s="273" t="s">
        <v>803</v>
      </c>
      <c r="BN513" s="273"/>
      <c r="BO513" s="273" t="s">
        <v>1517</v>
      </c>
      <c r="BP513" s="273" t="s">
        <v>458</v>
      </c>
      <c r="BQ513" s="273"/>
    </row>
    <row r="514" spans="1:69" ht="18" customHeight="1">
      <c r="A514" s="273" t="s">
        <v>4919</v>
      </c>
      <c r="B514" s="273" t="s">
        <v>4920</v>
      </c>
      <c r="C514" s="273" t="s">
        <v>4921</v>
      </c>
      <c r="D514" s="273" t="s">
        <v>4912</v>
      </c>
      <c r="E514" s="273" t="s">
        <v>4922</v>
      </c>
      <c r="F514" s="273" t="s">
        <v>1871</v>
      </c>
      <c r="G514" s="273" t="s">
        <v>1506</v>
      </c>
      <c r="H514" s="273" t="s">
        <v>1871</v>
      </c>
      <c r="I514" s="274">
        <v>3</v>
      </c>
      <c r="J514" s="273" t="s">
        <v>11</v>
      </c>
      <c r="K514" s="273" t="s">
        <v>806</v>
      </c>
      <c r="L514" s="274">
        <v>1.6</v>
      </c>
      <c r="M514" s="273" t="s">
        <v>4832</v>
      </c>
      <c r="N514" s="273" t="s">
        <v>936</v>
      </c>
      <c r="O514" s="273" t="s">
        <v>4923</v>
      </c>
      <c r="P514" s="273" t="s">
        <v>4924</v>
      </c>
      <c r="Q514" s="274">
        <v>40</v>
      </c>
      <c r="R514" s="273" t="s">
        <v>789</v>
      </c>
      <c r="S514" s="273" t="s">
        <v>790</v>
      </c>
      <c r="T514" s="273" t="s">
        <v>458</v>
      </c>
      <c r="U514" s="273" t="s">
        <v>791</v>
      </c>
      <c r="V514" s="274">
        <v>99.944999999999993</v>
      </c>
      <c r="W514" s="273" t="s">
        <v>4790</v>
      </c>
      <c r="X514" s="273" t="s">
        <v>1565</v>
      </c>
      <c r="Y514" s="273" t="s">
        <v>1566</v>
      </c>
      <c r="Z514" s="273"/>
      <c r="AA514" s="273"/>
      <c r="AB514" s="273"/>
      <c r="AC514" s="273"/>
      <c r="AD514" s="273"/>
      <c r="AE514" s="273" t="s">
        <v>4925</v>
      </c>
      <c r="AF514" s="273" t="s">
        <v>794</v>
      </c>
      <c r="AG514" s="273" t="s">
        <v>816</v>
      </c>
      <c r="AH514" s="273" t="s">
        <v>1871</v>
      </c>
      <c r="AI514" s="273" t="s">
        <v>102</v>
      </c>
      <c r="AJ514" s="273"/>
      <c r="AK514" s="273" t="s">
        <v>796</v>
      </c>
      <c r="AL514" s="273" t="s">
        <v>3324</v>
      </c>
      <c r="AM514" s="273" t="s">
        <v>811</v>
      </c>
      <c r="AN514" s="273" t="s">
        <v>42</v>
      </c>
      <c r="AO514" s="273"/>
      <c r="AP514" s="273"/>
      <c r="AQ514" s="273"/>
      <c r="AR514" s="273"/>
      <c r="AS514" s="273" t="s">
        <v>4926</v>
      </c>
      <c r="AT514" s="274">
        <v>1000</v>
      </c>
      <c r="AU514" s="274">
        <v>3</v>
      </c>
      <c r="AV514" s="273" t="s">
        <v>4731</v>
      </c>
      <c r="AW514" s="273"/>
      <c r="AX514" s="274">
        <v>1.6</v>
      </c>
      <c r="AY514" s="273" t="s">
        <v>458</v>
      </c>
      <c r="AZ514" s="273" t="s">
        <v>3761</v>
      </c>
      <c r="BA514" s="273" t="s">
        <v>4927</v>
      </c>
      <c r="BB514" s="273" t="s">
        <v>4919</v>
      </c>
      <c r="BC514" s="273" t="s">
        <v>4731</v>
      </c>
      <c r="BD514" s="273"/>
      <c r="BE514" s="273" t="s">
        <v>4731</v>
      </c>
      <c r="BF514" s="273" t="s">
        <v>4928</v>
      </c>
      <c r="BG514" s="273" t="s">
        <v>4929</v>
      </c>
      <c r="BH514" s="273" t="s">
        <v>4930</v>
      </c>
      <c r="BI514" s="273" t="s">
        <v>800</v>
      </c>
      <c r="BJ514" s="273" t="s">
        <v>800</v>
      </c>
      <c r="BK514" s="273" t="s">
        <v>801</v>
      </c>
      <c r="BL514" s="273" t="s">
        <v>802</v>
      </c>
      <c r="BM514" s="273" t="s">
        <v>803</v>
      </c>
      <c r="BN514" s="273"/>
      <c r="BO514" s="273" t="s">
        <v>809</v>
      </c>
      <c r="BP514" s="273" t="s">
        <v>458</v>
      </c>
      <c r="BQ514" s="273"/>
    </row>
    <row r="515" spans="1:69" ht="18" customHeight="1">
      <c r="A515" s="273" t="s">
        <v>4931</v>
      </c>
      <c r="B515" s="273" t="s">
        <v>4932</v>
      </c>
      <c r="C515" s="273" t="s">
        <v>4933</v>
      </c>
      <c r="D515" s="273" t="s">
        <v>4912</v>
      </c>
      <c r="E515" s="273" t="s">
        <v>4934</v>
      </c>
      <c r="F515" s="273" t="s">
        <v>786</v>
      </c>
      <c r="G515" s="273" t="s">
        <v>786</v>
      </c>
      <c r="H515" s="273" t="s">
        <v>786</v>
      </c>
      <c r="I515" s="274">
        <v>2.5</v>
      </c>
      <c r="J515" s="273" t="s">
        <v>11</v>
      </c>
      <c r="K515" s="273" t="s">
        <v>806</v>
      </c>
      <c r="L515" s="274">
        <v>2.8</v>
      </c>
      <c r="M515" s="273" t="s">
        <v>4935</v>
      </c>
      <c r="N515" s="273" t="s">
        <v>936</v>
      </c>
      <c r="O515" s="273" t="s">
        <v>4789</v>
      </c>
      <c r="P515" s="273" t="s">
        <v>4540</v>
      </c>
      <c r="Q515" s="274">
        <v>50</v>
      </c>
      <c r="R515" s="273" t="s">
        <v>789</v>
      </c>
      <c r="S515" s="273" t="s">
        <v>1487</v>
      </c>
      <c r="T515" s="273" t="s">
        <v>458</v>
      </c>
      <c r="U515" s="273" t="s">
        <v>791</v>
      </c>
      <c r="V515" s="274">
        <v>100</v>
      </c>
      <c r="W515" s="273" t="s">
        <v>4936</v>
      </c>
      <c r="X515" s="273" t="s">
        <v>813</v>
      </c>
      <c r="Y515" s="273" t="s">
        <v>1814</v>
      </c>
      <c r="Z515" s="273" t="s">
        <v>4937</v>
      </c>
      <c r="AA515" s="273"/>
      <c r="AB515" s="273"/>
      <c r="AC515" s="273"/>
      <c r="AD515" s="273"/>
      <c r="AE515" s="273" t="s">
        <v>4938</v>
      </c>
      <c r="AF515" s="273" t="s">
        <v>794</v>
      </c>
      <c r="AG515" s="273" t="s">
        <v>1673</v>
      </c>
      <c r="AH515" s="273" t="s">
        <v>786</v>
      </c>
      <c r="AI515" s="273" t="s">
        <v>102</v>
      </c>
      <c r="AJ515" s="273"/>
      <c r="AK515" s="273" t="s">
        <v>808</v>
      </c>
      <c r="AL515" s="273" t="s">
        <v>1653</v>
      </c>
      <c r="AM515" s="273" t="s">
        <v>797</v>
      </c>
      <c r="AN515" s="273" t="s">
        <v>42</v>
      </c>
      <c r="AO515" s="273"/>
      <c r="AP515" s="273"/>
      <c r="AQ515" s="273"/>
      <c r="AR515" s="273"/>
      <c r="AS515" s="273" t="s">
        <v>4939</v>
      </c>
      <c r="AT515" s="274">
        <v>1000</v>
      </c>
      <c r="AU515" s="274">
        <v>2.5</v>
      </c>
      <c r="AV515" s="273" t="s">
        <v>4807</v>
      </c>
      <c r="AW515" s="273"/>
      <c r="AX515" s="274">
        <v>2.8</v>
      </c>
      <c r="AY515" s="273" t="s">
        <v>458</v>
      </c>
      <c r="AZ515" s="273" t="s">
        <v>4940</v>
      </c>
      <c r="BA515" s="273" t="s">
        <v>4941</v>
      </c>
      <c r="BB515" s="273" t="s">
        <v>458</v>
      </c>
      <c r="BC515" s="273" t="s">
        <v>4807</v>
      </c>
      <c r="BD515" s="273"/>
      <c r="BE515" s="273" t="s">
        <v>4807</v>
      </c>
      <c r="BF515" s="273" t="s">
        <v>458</v>
      </c>
      <c r="BG515" s="273" t="s">
        <v>4942</v>
      </c>
      <c r="BH515" s="273" t="s">
        <v>4943</v>
      </c>
      <c r="BI515" s="273" t="s">
        <v>800</v>
      </c>
      <c r="BJ515" s="273" t="s">
        <v>800</v>
      </c>
      <c r="BK515" s="273" t="s">
        <v>801</v>
      </c>
      <c r="BL515" s="273" t="s">
        <v>802</v>
      </c>
      <c r="BM515" s="273" t="s">
        <v>803</v>
      </c>
      <c r="BN515" s="273"/>
      <c r="BO515" s="273" t="s">
        <v>809</v>
      </c>
      <c r="BP515" s="273" t="s">
        <v>458</v>
      </c>
      <c r="BQ515" s="273"/>
    </row>
    <row r="516" spans="1:69" ht="18" customHeight="1">
      <c r="A516" s="273" t="s">
        <v>1797</v>
      </c>
      <c r="B516" s="273" t="s">
        <v>4944</v>
      </c>
      <c r="C516" s="273" t="s">
        <v>4945</v>
      </c>
      <c r="D516" s="273" t="s">
        <v>4946</v>
      </c>
      <c r="E516" s="273" t="s">
        <v>4947</v>
      </c>
      <c r="F516" s="273" t="s">
        <v>1801</v>
      </c>
      <c r="G516" s="273" t="s">
        <v>1506</v>
      </c>
      <c r="H516" s="273" t="s">
        <v>786</v>
      </c>
      <c r="I516" s="274">
        <v>2.75</v>
      </c>
      <c r="J516" s="273" t="s">
        <v>804</v>
      </c>
      <c r="K516" s="273" t="s">
        <v>806</v>
      </c>
      <c r="L516" s="274">
        <v>1.2</v>
      </c>
      <c r="M516" s="273" t="s">
        <v>4935</v>
      </c>
      <c r="N516" s="273" t="s">
        <v>788</v>
      </c>
      <c r="O516" s="273"/>
      <c r="P516" s="273"/>
      <c r="Q516" s="273"/>
      <c r="R516" s="273"/>
      <c r="S516" s="273" t="s">
        <v>1487</v>
      </c>
      <c r="T516" s="273"/>
      <c r="U516" s="273" t="s">
        <v>791</v>
      </c>
      <c r="V516" s="273"/>
      <c r="W516" s="273"/>
      <c r="X516" s="273" t="s">
        <v>1463</v>
      </c>
      <c r="Y516" s="273" t="s">
        <v>1464</v>
      </c>
      <c r="Z516" s="273"/>
      <c r="AA516" s="273"/>
      <c r="AB516" s="273"/>
      <c r="AC516" s="273"/>
      <c r="AD516" s="273"/>
      <c r="AE516" s="273"/>
      <c r="AF516" s="273" t="s">
        <v>794</v>
      </c>
      <c r="AG516" s="273" t="s">
        <v>795</v>
      </c>
      <c r="AH516" s="273" t="s">
        <v>786</v>
      </c>
      <c r="AI516" s="273"/>
      <c r="AJ516" s="273"/>
      <c r="AK516" s="273" t="s">
        <v>796</v>
      </c>
      <c r="AL516" s="273" t="s">
        <v>1653</v>
      </c>
      <c r="AM516" s="273" t="s">
        <v>1529</v>
      </c>
      <c r="AN516" s="273" t="s">
        <v>42</v>
      </c>
      <c r="AO516" s="273"/>
      <c r="AP516" s="273"/>
      <c r="AQ516" s="273"/>
      <c r="AR516" s="273"/>
      <c r="AS516" s="273" t="s">
        <v>1806</v>
      </c>
      <c r="AT516" s="274">
        <v>1000000</v>
      </c>
      <c r="AU516" s="274">
        <v>2.75</v>
      </c>
      <c r="AV516" s="273" t="s">
        <v>4807</v>
      </c>
      <c r="AW516" s="273"/>
      <c r="AX516" s="274">
        <v>1.2</v>
      </c>
      <c r="AY516" s="273"/>
      <c r="AZ516" s="273" t="s">
        <v>3316</v>
      </c>
      <c r="BA516" s="273" t="s">
        <v>1807</v>
      </c>
      <c r="BB516" s="273"/>
      <c r="BC516" s="273" t="s">
        <v>4807</v>
      </c>
      <c r="BD516" s="273"/>
      <c r="BE516" s="273" t="s">
        <v>4807</v>
      </c>
      <c r="BF516" s="273"/>
      <c r="BG516" s="273"/>
      <c r="BH516" s="273" t="s">
        <v>458</v>
      </c>
      <c r="BI516" s="273" t="s">
        <v>800</v>
      </c>
      <c r="BJ516" s="273" t="s">
        <v>800</v>
      </c>
      <c r="BK516" s="273" t="s">
        <v>801</v>
      </c>
      <c r="BL516" s="273" t="s">
        <v>802</v>
      </c>
      <c r="BM516" s="273" t="s">
        <v>1962</v>
      </c>
      <c r="BN516" s="273"/>
      <c r="BO516" s="273" t="s">
        <v>1865</v>
      </c>
      <c r="BP516" s="273"/>
      <c r="BQ516" s="273"/>
    </row>
    <row r="517" spans="1:69" ht="18" customHeight="1">
      <c r="A517" s="273" t="s">
        <v>1797</v>
      </c>
      <c r="B517" s="273" t="s">
        <v>4948</v>
      </c>
      <c r="C517" s="273" t="s">
        <v>4949</v>
      </c>
      <c r="D517" s="273" t="s">
        <v>4946</v>
      </c>
      <c r="E517" s="273" t="s">
        <v>4950</v>
      </c>
      <c r="F517" s="273" t="s">
        <v>1801</v>
      </c>
      <c r="G517" s="273" t="s">
        <v>1506</v>
      </c>
      <c r="H517" s="273" t="s">
        <v>786</v>
      </c>
      <c r="I517" s="274">
        <v>0.3</v>
      </c>
      <c r="J517" s="273" t="s">
        <v>11</v>
      </c>
      <c r="K517" s="273" t="s">
        <v>806</v>
      </c>
      <c r="L517" s="274">
        <v>1.26</v>
      </c>
      <c r="M517" s="273" t="s">
        <v>4935</v>
      </c>
      <c r="N517" s="273" t="s">
        <v>788</v>
      </c>
      <c r="O517" s="273"/>
      <c r="P517" s="273"/>
      <c r="Q517" s="273"/>
      <c r="R517" s="273" t="s">
        <v>789</v>
      </c>
      <c r="S517" s="273" t="s">
        <v>1487</v>
      </c>
      <c r="T517" s="273"/>
      <c r="U517" s="273" t="s">
        <v>791</v>
      </c>
      <c r="V517" s="274">
        <v>100</v>
      </c>
      <c r="W517" s="273"/>
      <c r="X517" s="273" t="s">
        <v>1463</v>
      </c>
      <c r="Y517" s="273" t="s">
        <v>1464</v>
      </c>
      <c r="Z517" s="273"/>
      <c r="AA517" s="273"/>
      <c r="AB517" s="273"/>
      <c r="AC517" s="273"/>
      <c r="AD517" s="273"/>
      <c r="AE517" s="273"/>
      <c r="AF517" s="273" t="s">
        <v>794</v>
      </c>
      <c r="AG517" s="273" t="s">
        <v>795</v>
      </c>
      <c r="AH517" s="273" t="s">
        <v>786</v>
      </c>
      <c r="AI517" s="273"/>
      <c r="AJ517" s="273"/>
      <c r="AK517" s="273" t="s">
        <v>796</v>
      </c>
      <c r="AL517" s="273" t="s">
        <v>1653</v>
      </c>
      <c r="AM517" s="273" t="s">
        <v>1529</v>
      </c>
      <c r="AN517" s="273" t="s">
        <v>42</v>
      </c>
      <c r="AO517" s="273"/>
      <c r="AP517" s="273"/>
      <c r="AQ517" s="273"/>
      <c r="AR517" s="273"/>
      <c r="AS517" s="273" t="s">
        <v>1806</v>
      </c>
      <c r="AT517" s="274">
        <v>200000</v>
      </c>
      <c r="AU517" s="274">
        <v>0.3</v>
      </c>
      <c r="AV517" s="273" t="s">
        <v>4807</v>
      </c>
      <c r="AW517" s="273"/>
      <c r="AX517" s="274">
        <v>1.26</v>
      </c>
      <c r="AY517" s="273"/>
      <c r="AZ517" s="273" t="s">
        <v>3316</v>
      </c>
      <c r="BA517" s="273" t="s">
        <v>1807</v>
      </c>
      <c r="BB517" s="273"/>
      <c r="BC517" s="273" t="s">
        <v>4807</v>
      </c>
      <c r="BD517" s="273"/>
      <c r="BE517" s="273" t="s">
        <v>4807</v>
      </c>
      <c r="BF517" s="273"/>
      <c r="BG517" s="273"/>
      <c r="BH517" s="273" t="s">
        <v>458</v>
      </c>
      <c r="BI517" s="273" t="s">
        <v>800</v>
      </c>
      <c r="BJ517" s="273" t="s">
        <v>800</v>
      </c>
      <c r="BK517" s="273" t="s">
        <v>801</v>
      </c>
      <c r="BL517" s="273" t="s">
        <v>802</v>
      </c>
      <c r="BM517" s="273" t="s">
        <v>1962</v>
      </c>
      <c r="BN517" s="273"/>
      <c r="BO517" s="273" t="s">
        <v>1865</v>
      </c>
      <c r="BP517" s="273"/>
      <c r="BQ517" s="273"/>
    </row>
    <row r="518" spans="1:69" ht="18" customHeight="1">
      <c r="A518" s="273" t="s">
        <v>4951</v>
      </c>
      <c r="B518" s="273" t="s">
        <v>4952</v>
      </c>
      <c r="C518" s="273" t="s">
        <v>4953</v>
      </c>
      <c r="D518" s="273" t="s">
        <v>4946</v>
      </c>
      <c r="E518" s="273" t="s">
        <v>4954</v>
      </c>
      <c r="F518" s="273" t="s">
        <v>786</v>
      </c>
      <c r="G518" s="273" t="s">
        <v>786</v>
      </c>
      <c r="H518" s="273" t="s">
        <v>786</v>
      </c>
      <c r="I518" s="274">
        <v>1</v>
      </c>
      <c r="J518" s="273" t="s">
        <v>11</v>
      </c>
      <c r="K518" s="273" t="s">
        <v>806</v>
      </c>
      <c r="L518" s="274">
        <v>5</v>
      </c>
      <c r="M518" s="273" t="s">
        <v>4955</v>
      </c>
      <c r="N518" s="273" t="s">
        <v>936</v>
      </c>
      <c r="O518" s="273" t="s">
        <v>4956</v>
      </c>
      <c r="P518" s="273" t="s">
        <v>4957</v>
      </c>
      <c r="Q518" s="274">
        <v>10</v>
      </c>
      <c r="R518" s="273" t="s">
        <v>789</v>
      </c>
      <c r="S518" s="273" t="s">
        <v>1487</v>
      </c>
      <c r="T518" s="273" t="s">
        <v>458</v>
      </c>
      <c r="U518" s="273" t="s">
        <v>791</v>
      </c>
      <c r="V518" s="274">
        <v>100</v>
      </c>
      <c r="W518" s="273"/>
      <c r="X518" s="273" t="s">
        <v>3137</v>
      </c>
      <c r="Y518" s="273" t="s">
        <v>4958</v>
      </c>
      <c r="Z518" s="273" t="s">
        <v>4959</v>
      </c>
      <c r="AA518" s="273"/>
      <c r="AB518" s="273"/>
      <c r="AC518" s="273"/>
      <c r="AD518" s="273"/>
      <c r="AE518" s="273" t="s">
        <v>4960</v>
      </c>
      <c r="AF518" s="273" t="s">
        <v>794</v>
      </c>
      <c r="AG518" s="273" t="s">
        <v>807</v>
      </c>
      <c r="AH518" s="273" t="s">
        <v>786</v>
      </c>
      <c r="AI518" s="273" t="s">
        <v>104</v>
      </c>
      <c r="AJ518" s="273"/>
      <c r="AK518" s="273" t="s">
        <v>808</v>
      </c>
      <c r="AL518" s="273" t="s">
        <v>4371</v>
      </c>
      <c r="AM518" s="273" t="s">
        <v>797</v>
      </c>
      <c r="AN518" s="273" t="s">
        <v>931</v>
      </c>
      <c r="AO518" s="273"/>
      <c r="AP518" s="273"/>
      <c r="AQ518" s="273"/>
      <c r="AR518" s="273"/>
      <c r="AS518" s="273" t="s">
        <v>4961</v>
      </c>
      <c r="AT518" s="274">
        <v>1000</v>
      </c>
      <c r="AU518" s="274">
        <v>1</v>
      </c>
      <c r="AV518" s="273" t="s">
        <v>4873</v>
      </c>
      <c r="AW518" s="273"/>
      <c r="AX518" s="274">
        <v>5</v>
      </c>
      <c r="AY518" s="273" t="s">
        <v>458</v>
      </c>
      <c r="AZ518" s="273" t="s">
        <v>3822</v>
      </c>
      <c r="BA518" s="273" t="s">
        <v>4962</v>
      </c>
      <c r="BB518" s="273" t="s">
        <v>458</v>
      </c>
      <c r="BC518" s="273" t="s">
        <v>4873</v>
      </c>
      <c r="BD518" s="273"/>
      <c r="BE518" s="273" t="s">
        <v>4873</v>
      </c>
      <c r="BF518" s="273" t="s">
        <v>3310</v>
      </c>
      <c r="BG518" s="273" t="s">
        <v>4963</v>
      </c>
      <c r="BH518" s="273" t="s">
        <v>4964</v>
      </c>
      <c r="BI518" s="273" t="s">
        <v>800</v>
      </c>
      <c r="BJ518" s="273" t="s">
        <v>800</v>
      </c>
      <c r="BK518" s="273" t="s">
        <v>801</v>
      </c>
      <c r="BL518" s="273" t="s">
        <v>802</v>
      </c>
      <c r="BM518" s="273" t="s">
        <v>803</v>
      </c>
      <c r="BN518" s="273"/>
      <c r="BO518" s="273" t="s">
        <v>809</v>
      </c>
      <c r="BP518" s="273" t="s">
        <v>458</v>
      </c>
      <c r="BQ518" s="273"/>
    </row>
    <row r="519" spans="1:69" ht="18" customHeight="1">
      <c r="A519" s="273" t="s">
        <v>4965</v>
      </c>
      <c r="B519" s="273" t="s">
        <v>4966</v>
      </c>
      <c r="C519" s="273" t="s">
        <v>4967</v>
      </c>
      <c r="D519" s="273" t="s">
        <v>4946</v>
      </c>
      <c r="E519" s="273" t="s">
        <v>4968</v>
      </c>
      <c r="F519" s="273" t="s">
        <v>4969</v>
      </c>
      <c r="G519" s="273" t="s">
        <v>1506</v>
      </c>
      <c r="H519" s="273" t="s">
        <v>924</v>
      </c>
      <c r="I519" s="274">
        <v>3</v>
      </c>
      <c r="J519" s="273" t="s">
        <v>11</v>
      </c>
      <c r="K519" s="273" t="s">
        <v>806</v>
      </c>
      <c r="L519" s="274">
        <v>2.9</v>
      </c>
      <c r="M519" s="273" t="s">
        <v>4955</v>
      </c>
      <c r="N519" s="273" t="s">
        <v>936</v>
      </c>
      <c r="O519" s="273" t="s">
        <v>4970</v>
      </c>
      <c r="P519" s="273" t="s">
        <v>4971</v>
      </c>
      <c r="Q519" s="274">
        <v>35</v>
      </c>
      <c r="R519" s="273" t="s">
        <v>789</v>
      </c>
      <c r="S519" s="273" t="s">
        <v>790</v>
      </c>
      <c r="T519" s="273" t="s">
        <v>458</v>
      </c>
      <c r="U519" s="273" t="s">
        <v>791</v>
      </c>
      <c r="V519" s="274">
        <v>100</v>
      </c>
      <c r="W519" s="273" t="s">
        <v>4972</v>
      </c>
      <c r="X519" s="273" t="s">
        <v>813</v>
      </c>
      <c r="Y519" s="273" t="s">
        <v>1624</v>
      </c>
      <c r="Z519" s="273"/>
      <c r="AA519" s="273"/>
      <c r="AB519" s="273"/>
      <c r="AC519" s="273"/>
      <c r="AD519" s="273"/>
      <c r="AE519" s="273" t="s">
        <v>4973</v>
      </c>
      <c r="AF519" s="273" t="s">
        <v>794</v>
      </c>
      <c r="AG519" s="273" t="s">
        <v>4792</v>
      </c>
      <c r="AH519" s="273" t="s">
        <v>924</v>
      </c>
      <c r="AI519" s="273" t="s">
        <v>102</v>
      </c>
      <c r="AJ519" s="273"/>
      <c r="AK519" s="273" t="s">
        <v>2224</v>
      </c>
      <c r="AL519" s="273" t="s">
        <v>4371</v>
      </c>
      <c r="AM519" s="273" t="s">
        <v>797</v>
      </c>
      <c r="AN519" s="273" t="s">
        <v>931</v>
      </c>
      <c r="AO519" s="273"/>
      <c r="AP519" s="273"/>
      <c r="AQ519" s="273"/>
      <c r="AR519" s="273"/>
      <c r="AS519" s="273" t="s">
        <v>4974</v>
      </c>
      <c r="AT519" s="274">
        <v>1000</v>
      </c>
      <c r="AU519" s="274">
        <v>3</v>
      </c>
      <c r="AV519" s="273" t="s">
        <v>4873</v>
      </c>
      <c r="AW519" s="273"/>
      <c r="AX519" s="274">
        <v>2.9</v>
      </c>
      <c r="AY519" s="273" t="s">
        <v>458</v>
      </c>
      <c r="AZ519" s="273" t="s">
        <v>3822</v>
      </c>
      <c r="BA519" s="273" t="s">
        <v>4975</v>
      </c>
      <c r="BB519" s="273" t="s">
        <v>4965</v>
      </c>
      <c r="BC519" s="273" t="s">
        <v>4873</v>
      </c>
      <c r="BD519" s="273"/>
      <c r="BE519" s="273" t="s">
        <v>4873</v>
      </c>
      <c r="BF519" s="273" t="s">
        <v>3310</v>
      </c>
      <c r="BG519" s="273" t="s">
        <v>4976</v>
      </c>
      <c r="BH519" s="273" t="s">
        <v>4977</v>
      </c>
      <c r="BI519" s="273" t="s">
        <v>800</v>
      </c>
      <c r="BJ519" s="273" t="s">
        <v>800</v>
      </c>
      <c r="BK519" s="273" t="s">
        <v>801</v>
      </c>
      <c r="BL519" s="273" t="s">
        <v>802</v>
      </c>
      <c r="BM519" s="273" t="s">
        <v>803</v>
      </c>
      <c r="BN519" s="273"/>
      <c r="BO519" s="273" t="s">
        <v>809</v>
      </c>
      <c r="BP519" s="273" t="s">
        <v>458</v>
      </c>
      <c r="BQ519" s="273"/>
    </row>
    <row r="520" spans="1:69" ht="18" customHeight="1">
      <c r="A520" s="273" t="s">
        <v>4978</v>
      </c>
      <c r="B520" s="273" t="s">
        <v>4979</v>
      </c>
      <c r="C520" s="273" t="s">
        <v>4980</v>
      </c>
      <c r="D520" s="273" t="s">
        <v>4981</v>
      </c>
      <c r="E520" s="273" t="s">
        <v>4982</v>
      </c>
      <c r="F520" s="273" t="s">
        <v>786</v>
      </c>
      <c r="G520" s="273" t="s">
        <v>786</v>
      </c>
      <c r="H520" s="273" t="s">
        <v>786</v>
      </c>
      <c r="I520" s="274">
        <v>3</v>
      </c>
      <c r="J520" s="273" t="s">
        <v>11</v>
      </c>
      <c r="K520" s="273" t="s">
        <v>806</v>
      </c>
      <c r="L520" s="274">
        <v>3.5</v>
      </c>
      <c r="M520" s="273" t="s">
        <v>4955</v>
      </c>
      <c r="N520" s="273" t="s">
        <v>936</v>
      </c>
      <c r="O520" s="273" t="s">
        <v>4983</v>
      </c>
      <c r="P520" s="273" t="s">
        <v>4984</v>
      </c>
      <c r="Q520" s="274">
        <v>50</v>
      </c>
      <c r="R520" s="273" t="s">
        <v>789</v>
      </c>
      <c r="S520" s="273" t="s">
        <v>790</v>
      </c>
      <c r="T520" s="273" t="s">
        <v>458</v>
      </c>
      <c r="U520" s="273" t="s">
        <v>791</v>
      </c>
      <c r="V520" s="274">
        <v>100</v>
      </c>
      <c r="W520" s="273"/>
      <c r="X520" s="273" t="s">
        <v>813</v>
      </c>
      <c r="Y520" s="273" t="s">
        <v>3186</v>
      </c>
      <c r="Z520" s="273"/>
      <c r="AA520" s="273"/>
      <c r="AB520" s="273"/>
      <c r="AC520" s="273"/>
      <c r="AD520" s="273"/>
      <c r="AE520" s="273" t="s">
        <v>4985</v>
      </c>
      <c r="AF520" s="273" t="s">
        <v>794</v>
      </c>
      <c r="AG520" s="273" t="s">
        <v>1734</v>
      </c>
      <c r="AH520" s="273" t="s">
        <v>786</v>
      </c>
      <c r="AI520" s="273" t="s">
        <v>104</v>
      </c>
      <c r="AJ520" s="273"/>
      <c r="AK520" s="273" t="s">
        <v>808</v>
      </c>
      <c r="AL520" s="273" t="s">
        <v>4371</v>
      </c>
      <c r="AM520" s="273" t="s">
        <v>797</v>
      </c>
      <c r="AN520" s="273" t="s">
        <v>43</v>
      </c>
      <c r="AO520" s="273"/>
      <c r="AP520" s="273"/>
      <c r="AQ520" s="273"/>
      <c r="AR520" s="273"/>
      <c r="AS520" s="273" t="s">
        <v>4986</v>
      </c>
      <c r="AT520" s="274">
        <v>1000</v>
      </c>
      <c r="AU520" s="274">
        <v>3</v>
      </c>
      <c r="AV520" s="273" t="s">
        <v>4873</v>
      </c>
      <c r="AW520" s="273"/>
      <c r="AX520" s="274">
        <v>3.5</v>
      </c>
      <c r="AY520" s="273" t="s">
        <v>458</v>
      </c>
      <c r="AZ520" s="273" t="s">
        <v>3822</v>
      </c>
      <c r="BA520" s="273" t="s">
        <v>4987</v>
      </c>
      <c r="BB520" s="273" t="s">
        <v>4978</v>
      </c>
      <c r="BC520" s="273" t="s">
        <v>4873</v>
      </c>
      <c r="BD520" s="273"/>
      <c r="BE520" s="273" t="s">
        <v>4873</v>
      </c>
      <c r="BF520" s="273" t="s">
        <v>3310</v>
      </c>
      <c r="BG520" s="273" t="s">
        <v>4988</v>
      </c>
      <c r="BH520" s="273" t="s">
        <v>4989</v>
      </c>
      <c r="BI520" s="273" t="s">
        <v>800</v>
      </c>
      <c r="BJ520" s="273" t="s">
        <v>800</v>
      </c>
      <c r="BK520" s="273" t="s">
        <v>801</v>
      </c>
      <c r="BL520" s="273" t="s">
        <v>802</v>
      </c>
      <c r="BM520" s="273" t="s">
        <v>803</v>
      </c>
      <c r="BN520" s="273"/>
      <c r="BO520" s="273" t="s">
        <v>809</v>
      </c>
      <c r="BP520" s="273" t="s">
        <v>458</v>
      </c>
      <c r="BQ520" s="273"/>
    </row>
    <row r="521" spans="1:69" ht="18" customHeight="1">
      <c r="A521" s="273" t="s">
        <v>3282</v>
      </c>
      <c r="B521" s="273" t="s">
        <v>4990</v>
      </c>
      <c r="C521" s="273" t="s">
        <v>4991</v>
      </c>
      <c r="D521" s="273" t="s">
        <v>4992</v>
      </c>
      <c r="E521" s="273" t="s">
        <v>4993</v>
      </c>
      <c r="F521" s="273" t="s">
        <v>3287</v>
      </c>
      <c r="G521" s="273" t="s">
        <v>1506</v>
      </c>
      <c r="H521" s="273" t="s">
        <v>3287</v>
      </c>
      <c r="I521" s="274">
        <v>15</v>
      </c>
      <c r="J521" s="273" t="s">
        <v>849</v>
      </c>
      <c r="K521" s="273" t="s">
        <v>806</v>
      </c>
      <c r="L521" s="274">
        <v>0</v>
      </c>
      <c r="M521" s="273" t="s">
        <v>4994</v>
      </c>
      <c r="N521" s="273" t="s">
        <v>4995</v>
      </c>
      <c r="O521" s="273" t="s">
        <v>4996</v>
      </c>
      <c r="P521" s="273" t="s">
        <v>4997</v>
      </c>
      <c r="Q521" s="274">
        <v>20</v>
      </c>
      <c r="R521" s="273" t="s">
        <v>789</v>
      </c>
      <c r="S521" s="273" t="s">
        <v>1487</v>
      </c>
      <c r="T521" s="273"/>
      <c r="U521" s="273" t="s">
        <v>791</v>
      </c>
      <c r="V521" s="274">
        <v>100.578</v>
      </c>
      <c r="W521" s="273"/>
      <c r="X521" s="273" t="s">
        <v>792</v>
      </c>
      <c r="Y521" s="273" t="s">
        <v>1792</v>
      </c>
      <c r="Z521" s="273"/>
      <c r="AA521" s="273"/>
      <c r="AB521" s="273"/>
      <c r="AC521" s="273" t="s">
        <v>4998</v>
      </c>
      <c r="AD521" s="273" t="s">
        <v>4861</v>
      </c>
      <c r="AE521" s="273"/>
      <c r="AF521" s="273" t="s">
        <v>794</v>
      </c>
      <c r="AG521" s="273" t="s">
        <v>1734</v>
      </c>
      <c r="AH521" s="273" t="s">
        <v>3287</v>
      </c>
      <c r="AI521" s="273"/>
      <c r="AJ521" s="273"/>
      <c r="AK521" s="273" t="s">
        <v>810</v>
      </c>
      <c r="AL521" s="273" t="s">
        <v>4371</v>
      </c>
      <c r="AM521" s="273" t="s">
        <v>1834</v>
      </c>
      <c r="AN521" s="273" t="s">
        <v>42</v>
      </c>
      <c r="AO521" s="273"/>
      <c r="AP521" s="273"/>
      <c r="AQ521" s="273"/>
      <c r="AR521" s="273"/>
      <c r="AS521" s="273" t="s">
        <v>4999</v>
      </c>
      <c r="AT521" s="274">
        <v>1000</v>
      </c>
      <c r="AU521" s="274">
        <v>15</v>
      </c>
      <c r="AV521" s="273" t="s">
        <v>4912</v>
      </c>
      <c r="AW521" s="273"/>
      <c r="AX521" s="274">
        <v>0</v>
      </c>
      <c r="AY521" s="273"/>
      <c r="AZ521" s="273" t="s">
        <v>3347</v>
      </c>
      <c r="BA521" s="273" t="s">
        <v>5000</v>
      </c>
      <c r="BB521" s="273"/>
      <c r="BC521" s="273" t="s">
        <v>4912</v>
      </c>
      <c r="BD521" s="273"/>
      <c r="BE521" s="273" t="s">
        <v>4912</v>
      </c>
      <c r="BF521" s="273"/>
      <c r="BG521" s="273" t="s">
        <v>5001</v>
      </c>
      <c r="BH521" s="273" t="s">
        <v>5002</v>
      </c>
      <c r="BI521" s="273" t="s">
        <v>800</v>
      </c>
      <c r="BJ521" s="273" t="s">
        <v>800</v>
      </c>
      <c r="BK521" s="273" t="s">
        <v>801</v>
      </c>
      <c r="BL521" s="273" t="s">
        <v>802</v>
      </c>
      <c r="BM521" s="273" t="s">
        <v>1962</v>
      </c>
      <c r="BN521" s="273"/>
      <c r="BO521" s="273" t="s">
        <v>1865</v>
      </c>
      <c r="BP521" s="273"/>
      <c r="BQ521" s="273"/>
    </row>
    <row r="522" spans="1:69" ht="18" customHeight="1">
      <c r="A522" s="273" t="s">
        <v>5003</v>
      </c>
      <c r="B522" s="273" t="s">
        <v>5004</v>
      </c>
      <c r="C522" s="273" t="s">
        <v>5005</v>
      </c>
      <c r="D522" s="273" t="s">
        <v>5006</v>
      </c>
      <c r="E522" s="273" t="s">
        <v>5007</v>
      </c>
      <c r="F522" s="273" t="s">
        <v>786</v>
      </c>
      <c r="G522" s="273" t="s">
        <v>786</v>
      </c>
      <c r="H522" s="273" t="s">
        <v>786</v>
      </c>
      <c r="I522" s="274">
        <v>4.5</v>
      </c>
      <c r="J522" s="273" t="s">
        <v>11</v>
      </c>
      <c r="K522" s="273" t="s">
        <v>806</v>
      </c>
      <c r="L522" s="274">
        <v>3.4</v>
      </c>
      <c r="M522" s="273" t="s">
        <v>4368</v>
      </c>
      <c r="N522" s="273" t="s">
        <v>936</v>
      </c>
      <c r="O522" s="273" t="s">
        <v>5008</v>
      </c>
      <c r="P522" s="273" t="s">
        <v>5009</v>
      </c>
      <c r="Q522" s="274">
        <v>30</v>
      </c>
      <c r="R522" s="273" t="s">
        <v>789</v>
      </c>
      <c r="S522" s="273" t="s">
        <v>1487</v>
      </c>
      <c r="T522" s="273" t="s">
        <v>458</v>
      </c>
      <c r="U522" s="273" t="s">
        <v>791</v>
      </c>
      <c r="V522" s="274">
        <v>100</v>
      </c>
      <c r="W522" s="273" t="s">
        <v>5010</v>
      </c>
      <c r="X522" s="273" t="s">
        <v>3137</v>
      </c>
      <c r="Y522" s="273" t="s">
        <v>3138</v>
      </c>
      <c r="Z522" s="273"/>
      <c r="AA522" s="273"/>
      <c r="AB522" s="273"/>
      <c r="AC522" s="273"/>
      <c r="AD522" s="273"/>
      <c r="AE522" s="273" t="s">
        <v>5011</v>
      </c>
      <c r="AF522" s="273" t="s">
        <v>794</v>
      </c>
      <c r="AG522" s="273" t="s">
        <v>818</v>
      </c>
      <c r="AH522" s="273" t="s">
        <v>786</v>
      </c>
      <c r="AI522" s="273" t="s">
        <v>102</v>
      </c>
      <c r="AJ522" s="273"/>
      <c r="AK522" s="273" t="s">
        <v>808</v>
      </c>
      <c r="AL522" s="273" t="s">
        <v>4371</v>
      </c>
      <c r="AM522" s="273" t="s">
        <v>797</v>
      </c>
      <c r="AN522" s="273" t="s">
        <v>43</v>
      </c>
      <c r="AO522" s="273"/>
      <c r="AP522" s="273"/>
      <c r="AQ522" s="273"/>
      <c r="AR522" s="273"/>
      <c r="AS522" s="273" t="s">
        <v>5012</v>
      </c>
      <c r="AT522" s="274">
        <v>1000</v>
      </c>
      <c r="AU522" s="274">
        <v>4.5</v>
      </c>
      <c r="AV522" s="273" t="s">
        <v>5013</v>
      </c>
      <c r="AW522" s="273"/>
      <c r="AX522" s="274">
        <v>3.4</v>
      </c>
      <c r="AY522" s="273" t="s">
        <v>458</v>
      </c>
      <c r="AZ522" s="273" t="s">
        <v>3835</v>
      </c>
      <c r="BA522" s="273" t="s">
        <v>5014</v>
      </c>
      <c r="BB522" s="273" t="s">
        <v>458</v>
      </c>
      <c r="BC522" s="273" t="s">
        <v>5013</v>
      </c>
      <c r="BD522" s="273"/>
      <c r="BE522" s="273" t="s">
        <v>5013</v>
      </c>
      <c r="BF522" s="273" t="s">
        <v>3310</v>
      </c>
      <c r="BG522" s="273" t="s">
        <v>5015</v>
      </c>
      <c r="BH522" s="273" t="s">
        <v>5016</v>
      </c>
      <c r="BI522" s="273" t="s">
        <v>800</v>
      </c>
      <c r="BJ522" s="273" t="s">
        <v>800</v>
      </c>
      <c r="BK522" s="273" t="s">
        <v>801</v>
      </c>
      <c r="BL522" s="273" t="s">
        <v>802</v>
      </c>
      <c r="BM522" s="273" t="s">
        <v>803</v>
      </c>
      <c r="BN522" s="273"/>
      <c r="BO522" s="273" t="s">
        <v>809</v>
      </c>
      <c r="BP522" s="273" t="s">
        <v>458</v>
      </c>
      <c r="BQ522" s="273"/>
    </row>
    <row r="523" spans="1:69" ht="18" customHeight="1">
      <c r="A523" s="273" t="s">
        <v>1921</v>
      </c>
      <c r="B523" s="273" t="s">
        <v>5017</v>
      </c>
      <c r="C523" s="273" t="s">
        <v>5018</v>
      </c>
      <c r="D523" s="273" t="s">
        <v>5006</v>
      </c>
      <c r="E523" s="273" t="s">
        <v>5019</v>
      </c>
      <c r="F523" s="273" t="s">
        <v>1524</v>
      </c>
      <c r="G523" s="273" t="s">
        <v>1926</v>
      </c>
      <c r="H523" s="273" t="s">
        <v>1524</v>
      </c>
      <c r="I523" s="274">
        <v>5</v>
      </c>
      <c r="J523" s="273" t="s">
        <v>11</v>
      </c>
      <c r="K523" s="273" t="s">
        <v>806</v>
      </c>
      <c r="L523" s="274">
        <v>1.75</v>
      </c>
      <c r="M523" s="273" t="s">
        <v>4994</v>
      </c>
      <c r="N523" s="273" t="s">
        <v>936</v>
      </c>
      <c r="O523" s="273" t="s">
        <v>5020</v>
      </c>
      <c r="P523" s="273" t="s">
        <v>5021</v>
      </c>
      <c r="Q523" s="274">
        <v>35</v>
      </c>
      <c r="R523" s="273" t="s">
        <v>789</v>
      </c>
      <c r="S523" s="273" t="s">
        <v>790</v>
      </c>
      <c r="T523" s="273" t="s">
        <v>458</v>
      </c>
      <c r="U523" s="273" t="s">
        <v>791</v>
      </c>
      <c r="V523" s="274">
        <v>99.891999999999996</v>
      </c>
      <c r="W523" s="273" t="s">
        <v>5022</v>
      </c>
      <c r="X523" s="273" t="s">
        <v>792</v>
      </c>
      <c r="Y523" s="273"/>
      <c r="Z523" s="273"/>
      <c r="AA523" s="273"/>
      <c r="AB523" s="273"/>
      <c r="AC523" s="273"/>
      <c r="AD523" s="273"/>
      <c r="AE523" s="273" t="s">
        <v>5023</v>
      </c>
      <c r="AF523" s="273" t="s">
        <v>794</v>
      </c>
      <c r="AG523" s="273" t="s">
        <v>795</v>
      </c>
      <c r="AH523" s="273" t="s">
        <v>1524</v>
      </c>
      <c r="AI523" s="273"/>
      <c r="AJ523" s="273"/>
      <c r="AK523" s="273" t="s">
        <v>796</v>
      </c>
      <c r="AL523" s="273" t="s">
        <v>4371</v>
      </c>
      <c r="AM523" s="273" t="s">
        <v>1529</v>
      </c>
      <c r="AN523" s="273" t="s">
        <v>42</v>
      </c>
      <c r="AO523" s="273"/>
      <c r="AP523" s="273"/>
      <c r="AQ523" s="273"/>
      <c r="AR523" s="273"/>
      <c r="AS523" s="273" t="s">
        <v>1930</v>
      </c>
      <c r="AT523" s="274">
        <v>1000</v>
      </c>
      <c r="AU523" s="274">
        <v>5</v>
      </c>
      <c r="AV523" s="273" t="s">
        <v>4912</v>
      </c>
      <c r="AW523" s="273"/>
      <c r="AX523" s="274">
        <v>1.75</v>
      </c>
      <c r="AY523" s="273" t="s">
        <v>458</v>
      </c>
      <c r="AZ523" s="273" t="s">
        <v>3831</v>
      </c>
      <c r="BA523" s="273" t="s">
        <v>2521</v>
      </c>
      <c r="BB523" s="273" t="s">
        <v>1921</v>
      </c>
      <c r="BC523" s="273" t="s">
        <v>4912</v>
      </c>
      <c r="BD523" s="273"/>
      <c r="BE523" s="273" t="s">
        <v>4912</v>
      </c>
      <c r="BF523" s="273" t="s">
        <v>458</v>
      </c>
      <c r="BG523" s="273" t="s">
        <v>5024</v>
      </c>
      <c r="BH523" s="273" t="s">
        <v>5025</v>
      </c>
      <c r="BI523" s="273" t="s">
        <v>800</v>
      </c>
      <c r="BJ523" s="273" t="s">
        <v>800</v>
      </c>
      <c r="BK523" s="273" t="s">
        <v>801</v>
      </c>
      <c r="BL523" s="273" t="s">
        <v>802</v>
      </c>
      <c r="BM523" s="273" t="s">
        <v>803</v>
      </c>
      <c r="BN523" s="273"/>
      <c r="BO523" s="273" t="s">
        <v>809</v>
      </c>
      <c r="BP523" s="273" t="s">
        <v>458</v>
      </c>
      <c r="BQ523" s="273"/>
    </row>
    <row r="524" spans="1:69" ht="18" customHeight="1">
      <c r="A524" s="273" t="s">
        <v>5026</v>
      </c>
      <c r="B524" s="273" t="s">
        <v>5027</v>
      </c>
      <c r="C524" s="273" t="s">
        <v>5028</v>
      </c>
      <c r="D524" s="273" t="s">
        <v>5006</v>
      </c>
      <c r="E524" s="273" t="s">
        <v>5029</v>
      </c>
      <c r="F524" s="273" t="s">
        <v>4914</v>
      </c>
      <c r="G524" s="273" t="s">
        <v>925</v>
      </c>
      <c r="H524" s="273" t="s">
        <v>4914</v>
      </c>
      <c r="I524" s="274">
        <v>5</v>
      </c>
      <c r="J524" s="273" t="s">
        <v>11</v>
      </c>
      <c r="K524" s="273" t="s">
        <v>806</v>
      </c>
      <c r="L524" s="274">
        <v>1.915</v>
      </c>
      <c r="M524" s="273" t="s">
        <v>3353</v>
      </c>
      <c r="N524" s="273" t="s">
        <v>936</v>
      </c>
      <c r="O524" s="273" t="s">
        <v>5030</v>
      </c>
      <c r="P524" s="273" t="s">
        <v>5031</v>
      </c>
      <c r="Q524" s="274">
        <v>40</v>
      </c>
      <c r="R524" s="273" t="s">
        <v>789</v>
      </c>
      <c r="S524" s="273" t="s">
        <v>1487</v>
      </c>
      <c r="T524" s="273" t="s">
        <v>458</v>
      </c>
      <c r="U524" s="273" t="s">
        <v>791</v>
      </c>
      <c r="V524" s="274">
        <v>100</v>
      </c>
      <c r="W524" s="273" t="s">
        <v>5032</v>
      </c>
      <c r="X524" s="273" t="s">
        <v>3321</v>
      </c>
      <c r="Y524" s="273" t="s">
        <v>3322</v>
      </c>
      <c r="Z524" s="273"/>
      <c r="AA524" s="273"/>
      <c r="AB524" s="273"/>
      <c r="AC524" s="273"/>
      <c r="AD524" s="273"/>
      <c r="AE524" s="273" t="s">
        <v>5033</v>
      </c>
      <c r="AF524" s="273" t="s">
        <v>794</v>
      </c>
      <c r="AG524" s="273" t="s">
        <v>1856</v>
      </c>
      <c r="AH524" s="273" t="s">
        <v>4914</v>
      </c>
      <c r="AI524" s="273" t="s">
        <v>102</v>
      </c>
      <c r="AJ524" s="273"/>
      <c r="AK524" s="273" t="s">
        <v>808</v>
      </c>
      <c r="AL524" s="273" t="s">
        <v>3354</v>
      </c>
      <c r="AM524" s="273" t="s">
        <v>797</v>
      </c>
      <c r="AN524" s="273" t="s">
        <v>42</v>
      </c>
      <c r="AO524" s="273"/>
      <c r="AP524" s="273"/>
      <c r="AQ524" s="273"/>
      <c r="AR524" s="273"/>
      <c r="AS524" s="273" t="s">
        <v>5034</v>
      </c>
      <c r="AT524" s="274">
        <v>1000</v>
      </c>
      <c r="AU524" s="274">
        <v>5</v>
      </c>
      <c r="AV524" s="273" t="s">
        <v>4946</v>
      </c>
      <c r="AW524" s="273"/>
      <c r="AX524" s="274">
        <v>1.915</v>
      </c>
      <c r="AY524" s="273" t="s">
        <v>458</v>
      </c>
      <c r="AZ524" s="273" t="s">
        <v>5035</v>
      </c>
      <c r="BA524" s="273" t="s">
        <v>5036</v>
      </c>
      <c r="BB524" s="273" t="s">
        <v>458</v>
      </c>
      <c r="BC524" s="273" t="s">
        <v>4946</v>
      </c>
      <c r="BD524" s="273"/>
      <c r="BE524" s="273" t="s">
        <v>4946</v>
      </c>
      <c r="BF524" s="273" t="s">
        <v>3310</v>
      </c>
      <c r="BG524" s="273" t="s">
        <v>5037</v>
      </c>
      <c r="BH524" s="273" t="s">
        <v>5038</v>
      </c>
      <c r="BI524" s="273" t="s">
        <v>800</v>
      </c>
      <c r="BJ524" s="273" t="s">
        <v>800</v>
      </c>
      <c r="BK524" s="273" t="s">
        <v>801</v>
      </c>
      <c r="BL524" s="273" t="s">
        <v>802</v>
      </c>
      <c r="BM524" s="273" t="s">
        <v>803</v>
      </c>
      <c r="BN524" s="273"/>
      <c r="BO524" s="273" t="s">
        <v>809</v>
      </c>
      <c r="BP524" s="273" t="s">
        <v>458</v>
      </c>
      <c r="BQ524" s="273"/>
    </row>
    <row r="525" spans="1:69" ht="18" customHeight="1">
      <c r="A525" s="273" t="s">
        <v>5039</v>
      </c>
      <c r="B525" s="273" t="s">
        <v>5040</v>
      </c>
      <c r="C525" s="273" t="s">
        <v>5041</v>
      </c>
      <c r="D525" s="273" t="s">
        <v>5006</v>
      </c>
      <c r="E525" s="273" t="s">
        <v>5042</v>
      </c>
      <c r="F525" s="273" t="s">
        <v>786</v>
      </c>
      <c r="G525" s="273" t="s">
        <v>786</v>
      </c>
      <c r="H525" s="273" t="s">
        <v>786</v>
      </c>
      <c r="I525" s="274">
        <v>2.5</v>
      </c>
      <c r="J525" s="273" t="s">
        <v>11</v>
      </c>
      <c r="K525" s="273" t="s">
        <v>806</v>
      </c>
      <c r="L525" s="274">
        <v>3.4</v>
      </c>
      <c r="M525" s="273" t="s">
        <v>4368</v>
      </c>
      <c r="N525" s="273" t="s">
        <v>936</v>
      </c>
      <c r="O525" s="273" t="s">
        <v>5043</v>
      </c>
      <c r="P525" s="273" t="s">
        <v>5009</v>
      </c>
      <c r="Q525" s="274">
        <v>50</v>
      </c>
      <c r="R525" s="273" t="s">
        <v>789</v>
      </c>
      <c r="S525" s="273" t="s">
        <v>790</v>
      </c>
      <c r="T525" s="273" t="s">
        <v>458</v>
      </c>
      <c r="U525" s="273" t="s">
        <v>791</v>
      </c>
      <c r="V525" s="274">
        <v>100</v>
      </c>
      <c r="W525" s="273" t="s">
        <v>5044</v>
      </c>
      <c r="X525" s="273" t="s">
        <v>813</v>
      </c>
      <c r="Y525" s="273" t="s">
        <v>1814</v>
      </c>
      <c r="Z525" s="273" t="s">
        <v>5045</v>
      </c>
      <c r="AA525" s="273"/>
      <c r="AB525" s="273"/>
      <c r="AC525" s="273"/>
      <c r="AD525" s="273"/>
      <c r="AE525" s="273" t="s">
        <v>5046</v>
      </c>
      <c r="AF525" s="273" t="s">
        <v>794</v>
      </c>
      <c r="AG525" s="273" t="s">
        <v>1734</v>
      </c>
      <c r="AH525" s="273" t="s">
        <v>786</v>
      </c>
      <c r="AI525" s="273" t="s">
        <v>104</v>
      </c>
      <c r="AJ525" s="273"/>
      <c r="AK525" s="273" t="s">
        <v>808</v>
      </c>
      <c r="AL525" s="273" t="s">
        <v>4371</v>
      </c>
      <c r="AM525" s="273" t="s">
        <v>797</v>
      </c>
      <c r="AN525" s="273" t="s">
        <v>43</v>
      </c>
      <c r="AO525" s="273"/>
      <c r="AP525" s="273"/>
      <c r="AQ525" s="273"/>
      <c r="AR525" s="273"/>
      <c r="AS525" s="273" t="s">
        <v>5047</v>
      </c>
      <c r="AT525" s="274">
        <v>1000</v>
      </c>
      <c r="AU525" s="274">
        <v>2.5</v>
      </c>
      <c r="AV525" s="273" t="s">
        <v>5013</v>
      </c>
      <c r="AW525" s="273"/>
      <c r="AX525" s="274">
        <v>3.4</v>
      </c>
      <c r="AY525" s="273" t="s">
        <v>458</v>
      </c>
      <c r="AZ525" s="273" t="s">
        <v>3835</v>
      </c>
      <c r="BA525" s="273" t="s">
        <v>5048</v>
      </c>
      <c r="BB525" s="273" t="s">
        <v>5039</v>
      </c>
      <c r="BC525" s="273" t="s">
        <v>5013</v>
      </c>
      <c r="BD525" s="273"/>
      <c r="BE525" s="273" t="s">
        <v>5013</v>
      </c>
      <c r="BF525" s="273" t="s">
        <v>3310</v>
      </c>
      <c r="BG525" s="273" t="s">
        <v>5049</v>
      </c>
      <c r="BH525" s="273" t="s">
        <v>5050</v>
      </c>
      <c r="BI525" s="273" t="s">
        <v>800</v>
      </c>
      <c r="BJ525" s="273" t="s">
        <v>800</v>
      </c>
      <c r="BK525" s="273" t="s">
        <v>801</v>
      </c>
      <c r="BL525" s="273" t="s">
        <v>802</v>
      </c>
      <c r="BM525" s="273" t="s">
        <v>803</v>
      </c>
      <c r="BN525" s="273"/>
      <c r="BO525" s="273" t="s">
        <v>809</v>
      </c>
      <c r="BP525" s="273" t="s">
        <v>458</v>
      </c>
      <c r="BQ525" s="273"/>
    </row>
    <row r="526" spans="1:69" ht="18" customHeight="1">
      <c r="A526" s="273" t="s">
        <v>5051</v>
      </c>
      <c r="B526" s="273" t="s">
        <v>5052</v>
      </c>
      <c r="C526" s="273" t="s">
        <v>5053</v>
      </c>
      <c r="D526" s="273" t="s">
        <v>5054</v>
      </c>
      <c r="E526" s="273" t="s">
        <v>5055</v>
      </c>
      <c r="F526" s="273" t="s">
        <v>786</v>
      </c>
      <c r="G526" s="273" t="s">
        <v>786</v>
      </c>
      <c r="H526" s="273" t="s">
        <v>786</v>
      </c>
      <c r="I526" s="274">
        <v>0.5</v>
      </c>
      <c r="J526" s="273" t="s">
        <v>11</v>
      </c>
      <c r="K526" s="273" t="s">
        <v>806</v>
      </c>
      <c r="L526" s="274">
        <v>2</v>
      </c>
      <c r="M526" s="273" t="s">
        <v>5056</v>
      </c>
      <c r="N526" s="273" t="s">
        <v>936</v>
      </c>
      <c r="O526" s="273" t="s">
        <v>4205</v>
      </c>
      <c r="P526" s="273"/>
      <c r="Q526" s="273"/>
      <c r="R526" s="273" t="s">
        <v>789</v>
      </c>
      <c r="S526" s="273" t="s">
        <v>904</v>
      </c>
      <c r="T526" s="273" t="s">
        <v>5057</v>
      </c>
      <c r="U526" s="273" t="s">
        <v>823</v>
      </c>
      <c r="V526" s="274">
        <v>100</v>
      </c>
      <c r="W526" s="273"/>
      <c r="X526" s="273" t="s">
        <v>1669</v>
      </c>
      <c r="Y526" s="273" t="s">
        <v>5058</v>
      </c>
      <c r="Z526" s="273" t="s">
        <v>5059</v>
      </c>
      <c r="AA526" s="273"/>
      <c r="AB526" s="273"/>
      <c r="AC526" s="273"/>
      <c r="AD526" s="273"/>
      <c r="AE526" s="273" t="s">
        <v>4125</v>
      </c>
      <c r="AF526" s="273" t="s">
        <v>794</v>
      </c>
      <c r="AG526" s="273" t="s">
        <v>1734</v>
      </c>
      <c r="AH526" s="273" t="s">
        <v>786</v>
      </c>
      <c r="AI526" s="273" t="s">
        <v>89</v>
      </c>
      <c r="AJ526" s="273"/>
      <c r="AK526" s="273" t="s">
        <v>808</v>
      </c>
      <c r="AL526" s="273" t="s">
        <v>5060</v>
      </c>
      <c r="AM526" s="273" t="s">
        <v>797</v>
      </c>
      <c r="AN526" s="273" t="s">
        <v>43</v>
      </c>
      <c r="AO526" s="273"/>
      <c r="AP526" s="273"/>
      <c r="AQ526" s="273"/>
      <c r="AR526" s="273"/>
      <c r="AS526" s="273" t="s">
        <v>5061</v>
      </c>
      <c r="AT526" s="274">
        <v>1000</v>
      </c>
      <c r="AU526" s="274">
        <v>0.5</v>
      </c>
      <c r="AV526" s="273" t="s">
        <v>5062</v>
      </c>
      <c r="AW526" s="273"/>
      <c r="AX526" s="274">
        <v>2</v>
      </c>
      <c r="AY526" s="273" t="s">
        <v>458</v>
      </c>
      <c r="AZ526" s="273" t="s">
        <v>5063</v>
      </c>
      <c r="BA526" s="273" t="s">
        <v>5064</v>
      </c>
      <c r="BB526" s="273" t="s">
        <v>458</v>
      </c>
      <c r="BC526" s="273" t="s">
        <v>5062</v>
      </c>
      <c r="BD526" s="273"/>
      <c r="BE526" s="273" t="s">
        <v>5062</v>
      </c>
      <c r="BF526" s="273" t="s">
        <v>4047</v>
      </c>
      <c r="BG526" s="273" t="s">
        <v>5065</v>
      </c>
      <c r="BH526" s="273" t="s">
        <v>5066</v>
      </c>
      <c r="BI526" s="273" t="s">
        <v>800</v>
      </c>
      <c r="BJ526" s="273" t="s">
        <v>800</v>
      </c>
      <c r="BK526" s="273" t="s">
        <v>801</v>
      </c>
      <c r="BL526" s="273" t="s">
        <v>802</v>
      </c>
      <c r="BM526" s="273" t="s">
        <v>803</v>
      </c>
      <c r="BN526" s="273"/>
      <c r="BO526" s="273" t="s">
        <v>809</v>
      </c>
      <c r="BP526" s="273" t="s">
        <v>458</v>
      </c>
      <c r="BQ526" s="273"/>
    </row>
    <row r="527" spans="1:69" ht="18" customHeight="1">
      <c r="A527" s="273" t="s">
        <v>5067</v>
      </c>
      <c r="B527" s="273" t="s">
        <v>5068</v>
      </c>
      <c r="C527" s="273" t="s">
        <v>5069</v>
      </c>
      <c r="D527" s="273" t="s">
        <v>5070</v>
      </c>
      <c r="E527" s="273" t="s">
        <v>5071</v>
      </c>
      <c r="F527" s="273" t="s">
        <v>786</v>
      </c>
      <c r="G527" s="273" t="s">
        <v>786</v>
      </c>
      <c r="H527" s="273" t="s">
        <v>786</v>
      </c>
      <c r="I527" s="274">
        <v>2</v>
      </c>
      <c r="J527" s="273" t="s">
        <v>11</v>
      </c>
      <c r="K527" s="273" t="s">
        <v>806</v>
      </c>
      <c r="L527" s="274">
        <v>3.6</v>
      </c>
      <c r="M527" s="273" t="s">
        <v>5072</v>
      </c>
      <c r="N527" s="273" t="s">
        <v>936</v>
      </c>
      <c r="O527" s="273"/>
      <c r="P527" s="273"/>
      <c r="Q527" s="273"/>
      <c r="R527" s="273" t="s">
        <v>789</v>
      </c>
      <c r="S527" s="273" t="s">
        <v>1487</v>
      </c>
      <c r="T527" s="273" t="s">
        <v>458</v>
      </c>
      <c r="U527" s="273" t="s">
        <v>791</v>
      </c>
      <c r="V527" s="274">
        <v>100</v>
      </c>
      <c r="W527" s="273"/>
      <c r="X527" s="273" t="s">
        <v>1669</v>
      </c>
      <c r="Y527" s="273" t="s">
        <v>5073</v>
      </c>
      <c r="Z527" s="273" t="s">
        <v>5074</v>
      </c>
      <c r="AA527" s="273"/>
      <c r="AB527" s="273"/>
      <c r="AC527" s="273"/>
      <c r="AD527" s="273"/>
      <c r="AE527" s="273" t="s">
        <v>5075</v>
      </c>
      <c r="AF527" s="273" t="s">
        <v>794</v>
      </c>
      <c r="AG527" s="273" t="s">
        <v>807</v>
      </c>
      <c r="AH527" s="273" t="s">
        <v>786</v>
      </c>
      <c r="AI527" s="273" t="s">
        <v>89</v>
      </c>
      <c r="AJ527" s="273"/>
      <c r="AK527" s="273" t="s">
        <v>808</v>
      </c>
      <c r="AL527" s="273" t="s">
        <v>5060</v>
      </c>
      <c r="AM527" s="273" t="s">
        <v>797</v>
      </c>
      <c r="AN527" s="273" t="s">
        <v>43</v>
      </c>
      <c r="AO527" s="273"/>
      <c r="AP527" s="273"/>
      <c r="AQ527" s="273"/>
      <c r="AR527" s="273"/>
      <c r="AS527" s="273" t="s">
        <v>5076</v>
      </c>
      <c r="AT527" s="274">
        <v>1000</v>
      </c>
      <c r="AU527" s="274">
        <v>2</v>
      </c>
      <c r="AV527" s="273" t="s">
        <v>4992</v>
      </c>
      <c r="AW527" s="273"/>
      <c r="AX527" s="274">
        <v>3.6</v>
      </c>
      <c r="AY527" s="273" t="s">
        <v>458</v>
      </c>
      <c r="AZ527" s="273" t="s">
        <v>3847</v>
      </c>
      <c r="BA527" s="273" t="s">
        <v>5077</v>
      </c>
      <c r="BB527" s="273" t="s">
        <v>458</v>
      </c>
      <c r="BC527" s="273" t="s">
        <v>4992</v>
      </c>
      <c r="BD527" s="273"/>
      <c r="BE527" s="273" t="s">
        <v>4992</v>
      </c>
      <c r="BF527" s="273" t="s">
        <v>458</v>
      </c>
      <c r="BG527" s="273" t="s">
        <v>5078</v>
      </c>
      <c r="BH527" s="273" t="s">
        <v>5079</v>
      </c>
      <c r="BI527" s="273" t="s">
        <v>800</v>
      </c>
      <c r="BJ527" s="273" t="s">
        <v>800</v>
      </c>
      <c r="BK527" s="273" t="s">
        <v>801</v>
      </c>
      <c r="BL527" s="273" t="s">
        <v>802</v>
      </c>
      <c r="BM527" s="273" t="s">
        <v>803</v>
      </c>
      <c r="BN527" s="273"/>
      <c r="BO527" s="273" t="s">
        <v>809</v>
      </c>
      <c r="BP527" s="273" t="s">
        <v>458</v>
      </c>
      <c r="BQ527" s="273"/>
    </row>
    <row r="528" spans="1:69" ht="18" customHeight="1">
      <c r="A528" s="273" t="s">
        <v>5080</v>
      </c>
      <c r="B528" s="273" t="s">
        <v>5081</v>
      </c>
      <c r="C528" s="273" t="s">
        <v>5082</v>
      </c>
      <c r="D528" s="273" t="s">
        <v>5083</v>
      </c>
      <c r="E528" s="273" t="s">
        <v>5084</v>
      </c>
      <c r="F528" s="273" t="s">
        <v>1871</v>
      </c>
      <c r="G528" s="273" t="s">
        <v>1506</v>
      </c>
      <c r="H528" s="273" t="s">
        <v>836</v>
      </c>
      <c r="I528" s="274">
        <v>7.5</v>
      </c>
      <c r="J528" s="273" t="s">
        <v>598</v>
      </c>
      <c r="K528" s="273" t="s">
        <v>806</v>
      </c>
      <c r="L528" s="274">
        <v>3.4</v>
      </c>
      <c r="M528" s="273" t="s">
        <v>5056</v>
      </c>
      <c r="N528" s="273" t="s">
        <v>788</v>
      </c>
      <c r="O528" s="273"/>
      <c r="P528" s="273"/>
      <c r="Q528" s="273"/>
      <c r="R528" s="273" t="s">
        <v>789</v>
      </c>
      <c r="S528" s="273" t="s">
        <v>790</v>
      </c>
      <c r="T528" s="273" t="s">
        <v>458</v>
      </c>
      <c r="U528" s="273" t="s">
        <v>791</v>
      </c>
      <c r="V528" s="273"/>
      <c r="W528" s="273"/>
      <c r="X528" s="273" t="s">
        <v>1463</v>
      </c>
      <c r="Y528" s="273" t="s">
        <v>1464</v>
      </c>
      <c r="Z528" s="273"/>
      <c r="AA528" s="273"/>
      <c r="AB528" s="273"/>
      <c r="AC528" s="273"/>
      <c r="AD528" s="273"/>
      <c r="AE528" s="273" t="s">
        <v>3842</v>
      </c>
      <c r="AF528" s="273" t="s">
        <v>794</v>
      </c>
      <c r="AG528" s="273" t="s">
        <v>2557</v>
      </c>
      <c r="AH528" s="273" t="s">
        <v>836</v>
      </c>
      <c r="AI528" s="273" t="s">
        <v>102</v>
      </c>
      <c r="AJ528" s="273"/>
      <c r="AK528" s="273" t="s">
        <v>810</v>
      </c>
      <c r="AL528" s="273" t="s">
        <v>5060</v>
      </c>
      <c r="AM528" s="273" t="s">
        <v>1529</v>
      </c>
      <c r="AN528" s="273" t="s">
        <v>42</v>
      </c>
      <c r="AO528" s="273"/>
      <c r="AP528" s="273"/>
      <c r="AQ528" s="273"/>
      <c r="AR528" s="273"/>
      <c r="AS528" s="273" t="s">
        <v>5085</v>
      </c>
      <c r="AT528" s="274">
        <v>500000</v>
      </c>
      <c r="AU528" s="274">
        <v>7.5</v>
      </c>
      <c r="AV528" s="273" t="s">
        <v>5062</v>
      </c>
      <c r="AW528" s="273"/>
      <c r="AX528" s="274">
        <v>3.4</v>
      </c>
      <c r="AY528" s="273" t="s">
        <v>458</v>
      </c>
      <c r="AZ528" s="273" t="s">
        <v>5086</v>
      </c>
      <c r="BA528" s="273" t="s">
        <v>5087</v>
      </c>
      <c r="BB528" s="273" t="s">
        <v>5088</v>
      </c>
      <c r="BC528" s="273" t="s">
        <v>5062</v>
      </c>
      <c r="BD528" s="273"/>
      <c r="BE528" s="273" t="s">
        <v>5062</v>
      </c>
      <c r="BF528" s="273" t="s">
        <v>458</v>
      </c>
      <c r="BG528" s="273" t="s">
        <v>458</v>
      </c>
      <c r="BH528" s="273" t="s">
        <v>3842</v>
      </c>
      <c r="BI528" s="273" t="s">
        <v>800</v>
      </c>
      <c r="BJ528" s="273" t="s">
        <v>800</v>
      </c>
      <c r="BK528" s="273" t="s">
        <v>801</v>
      </c>
      <c r="BL528" s="273" t="s">
        <v>802</v>
      </c>
      <c r="BM528" s="273" t="s">
        <v>803</v>
      </c>
      <c r="BN528" s="273"/>
      <c r="BO528" s="273" t="s">
        <v>1865</v>
      </c>
      <c r="BP528" s="273" t="s">
        <v>458</v>
      </c>
      <c r="BQ528" s="273"/>
    </row>
    <row r="529" spans="1:69" ht="18" customHeight="1">
      <c r="A529" s="273" t="s">
        <v>5089</v>
      </c>
      <c r="B529" s="273" t="s">
        <v>5090</v>
      </c>
      <c r="C529" s="273" t="s">
        <v>5091</v>
      </c>
      <c r="D529" s="273" t="s">
        <v>5083</v>
      </c>
      <c r="E529" s="273" t="s">
        <v>5092</v>
      </c>
      <c r="F529" s="273" t="s">
        <v>786</v>
      </c>
      <c r="G529" s="273" t="s">
        <v>786</v>
      </c>
      <c r="H529" s="273" t="s">
        <v>1664</v>
      </c>
      <c r="I529" s="274">
        <v>1.5</v>
      </c>
      <c r="J529" s="273" t="s">
        <v>11</v>
      </c>
      <c r="K529" s="273" t="s">
        <v>806</v>
      </c>
      <c r="L529" s="274">
        <v>1.98</v>
      </c>
      <c r="M529" s="273" t="s">
        <v>5072</v>
      </c>
      <c r="N529" s="273" t="s">
        <v>936</v>
      </c>
      <c r="O529" s="273" t="s">
        <v>5093</v>
      </c>
      <c r="P529" s="273" t="s">
        <v>5094</v>
      </c>
      <c r="Q529" s="274">
        <v>17</v>
      </c>
      <c r="R529" s="273" t="s">
        <v>789</v>
      </c>
      <c r="S529" s="273" t="s">
        <v>866</v>
      </c>
      <c r="T529" s="273" t="s">
        <v>4818</v>
      </c>
      <c r="U529" s="273" t="s">
        <v>791</v>
      </c>
      <c r="V529" s="274">
        <v>100</v>
      </c>
      <c r="W529" s="273"/>
      <c r="X529" s="273" t="s">
        <v>1425</v>
      </c>
      <c r="Y529" s="273" t="s">
        <v>4819</v>
      </c>
      <c r="Z529" s="273" t="s">
        <v>5095</v>
      </c>
      <c r="AA529" s="273"/>
      <c r="AB529" s="273"/>
      <c r="AC529" s="273"/>
      <c r="AD529" s="273"/>
      <c r="AE529" s="273" t="s">
        <v>4125</v>
      </c>
      <c r="AF529" s="273" t="s">
        <v>794</v>
      </c>
      <c r="AG529" s="273" t="s">
        <v>807</v>
      </c>
      <c r="AH529" s="273" t="s">
        <v>1664</v>
      </c>
      <c r="AI529" s="273" t="s">
        <v>104</v>
      </c>
      <c r="AJ529" s="273"/>
      <c r="AK529" s="273" t="s">
        <v>808</v>
      </c>
      <c r="AL529" s="273" t="s">
        <v>5060</v>
      </c>
      <c r="AM529" s="273" t="s">
        <v>797</v>
      </c>
      <c r="AN529" s="273" t="s">
        <v>931</v>
      </c>
      <c r="AO529" s="273"/>
      <c r="AP529" s="273"/>
      <c r="AQ529" s="273"/>
      <c r="AR529" s="273"/>
      <c r="AS529" s="273" t="s">
        <v>5096</v>
      </c>
      <c r="AT529" s="274">
        <v>1000</v>
      </c>
      <c r="AU529" s="274">
        <v>1.5</v>
      </c>
      <c r="AV529" s="273" t="s">
        <v>4992</v>
      </c>
      <c r="AW529" s="273"/>
      <c r="AX529" s="274">
        <v>1.98</v>
      </c>
      <c r="AY529" s="273" t="s">
        <v>458</v>
      </c>
      <c r="AZ529" s="273" t="s">
        <v>3847</v>
      </c>
      <c r="BA529" s="273" t="s">
        <v>5097</v>
      </c>
      <c r="BB529" s="273" t="s">
        <v>5089</v>
      </c>
      <c r="BC529" s="273" t="s">
        <v>4992</v>
      </c>
      <c r="BD529" s="273"/>
      <c r="BE529" s="273" t="s">
        <v>4992</v>
      </c>
      <c r="BF529" s="273" t="s">
        <v>4047</v>
      </c>
      <c r="BG529" s="273" t="s">
        <v>5098</v>
      </c>
      <c r="BH529" s="273" t="s">
        <v>5099</v>
      </c>
      <c r="BI529" s="273" t="s">
        <v>800</v>
      </c>
      <c r="BJ529" s="273" t="s">
        <v>800</v>
      </c>
      <c r="BK529" s="273" t="s">
        <v>801</v>
      </c>
      <c r="BL529" s="273" t="s">
        <v>802</v>
      </c>
      <c r="BM529" s="273" t="s">
        <v>803</v>
      </c>
      <c r="BN529" s="273"/>
      <c r="BO529" s="273" t="s">
        <v>809</v>
      </c>
      <c r="BP529" s="273" t="s">
        <v>458</v>
      </c>
      <c r="BQ529" s="273"/>
    </row>
    <row r="530" spans="1:69" ht="18" customHeight="1">
      <c r="A530" s="273" t="s">
        <v>5100</v>
      </c>
      <c r="B530" s="273" t="s">
        <v>5101</v>
      </c>
      <c r="C530" s="273" t="s">
        <v>5102</v>
      </c>
      <c r="D530" s="273" t="s">
        <v>5083</v>
      </c>
      <c r="E530" s="273" t="s">
        <v>5103</v>
      </c>
      <c r="F530" s="273" t="s">
        <v>5104</v>
      </c>
      <c r="G530" s="273" t="s">
        <v>925</v>
      </c>
      <c r="H530" s="273" t="s">
        <v>786</v>
      </c>
      <c r="I530" s="274">
        <v>5</v>
      </c>
      <c r="J530" s="273" t="s">
        <v>11</v>
      </c>
      <c r="K530" s="273" t="s">
        <v>806</v>
      </c>
      <c r="L530" s="274">
        <v>2.2999999999999998</v>
      </c>
      <c r="M530" s="273" t="s">
        <v>5072</v>
      </c>
      <c r="N530" s="273" t="s">
        <v>860</v>
      </c>
      <c r="O530" s="273" t="s">
        <v>4642</v>
      </c>
      <c r="P530" s="273" t="s">
        <v>5105</v>
      </c>
      <c r="Q530" s="274">
        <v>40</v>
      </c>
      <c r="R530" s="273" t="s">
        <v>789</v>
      </c>
      <c r="S530" s="273" t="s">
        <v>790</v>
      </c>
      <c r="T530" s="273" t="s">
        <v>458</v>
      </c>
      <c r="U530" s="273" t="s">
        <v>791</v>
      </c>
      <c r="V530" s="274">
        <v>100</v>
      </c>
      <c r="W530" s="273" t="s">
        <v>5106</v>
      </c>
      <c r="X530" s="273" t="s">
        <v>813</v>
      </c>
      <c r="Y530" s="273" t="s">
        <v>1814</v>
      </c>
      <c r="Z530" s="273"/>
      <c r="AA530" s="273"/>
      <c r="AB530" s="273"/>
      <c r="AC530" s="273"/>
      <c r="AD530" s="273"/>
      <c r="AE530" s="273" t="s">
        <v>5107</v>
      </c>
      <c r="AF530" s="273" t="s">
        <v>794</v>
      </c>
      <c r="AG530" s="273" t="s">
        <v>807</v>
      </c>
      <c r="AH530" s="273" t="s">
        <v>786</v>
      </c>
      <c r="AI530" s="273" t="s">
        <v>102</v>
      </c>
      <c r="AJ530" s="273"/>
      <c r="AK530" s="273" t="s">
        <v>808</v>
      </c>
      <c r="AL530" s="273" t="s">
        <v>5060</v>
      </c>
      <c r="AM530" s="273" t="s">
        <v>797</v>
      </c>
      <c r="AN530" s="273" t="s">
        <v>42</v>
      </c>
      <c r="AO530" s="273"/>
      <c r="AP530" s="273"/>
      <c r="AQ530" s="273"/>
      <c r="AR530" s="273"/>
      <c r="AS530" s="273" t="s">
        <v>5108</v>
      </c>
      <c r="AT530" s="274">
        <v>1000</v>
      </c>
      <c r="AU530" s="274">
        <v>5</v>
      </c>
      <c r="AV530" s="273" t="s">
        <v>4992</v>
      </c>
      <c r="AW530" s="273"/>
      <c r="AX530" s="274">
        <v>2.2999999999999998</v>
      </c>
      <c r="AY530" s="273" t="s">
        <v>458</v>
      </c>
      <c r="AZ530" s="273" t="s">
        <v>3847</v>
      </c>
      <c r="BA530" s="273" t="s">
        <v>5109</v>
      </c>
      <c r="BB530" s="273" t="s">
        <v>5100</v>
      </c>
      <c r="BC530" s="273" t="s">
        <v>4992</v>
      </c>
      <c r="BD530" s="273"/>
      <c r="BE530" s="273" t="s">
        <v>4992</v>
      </c>
      <c r="BF530" s="273" t="s">
        <v>3310</v>
      </c>
      <c r="BG530" s="273" t="s">
        <v>5110</v>
      </c>
      <c r="BH530" s="273" t="s">
        <v>5111</v>
      </c>
      <c r="BI530" s="273" t="s">
        <v>800</v>
      </c>
      <c r="BJ530" s="273" t="s">
        <v>800</v>
      </c>
      <c r="BK530" s="273" t="s">
        <v>801</v>
      </c>
      <c r="BL530" s="273" t="s">
        <v>802</v>
      </c>
      <c r="BM530" s="273" t="s">
        <v>803</v>
      </c>
      <c r="BN530" s="273"/>
      <c r="BO530" s="273" t="s">
        <v>809</v>
      </c>
      <c r="BP530" s="273" t="s">
        <v>458</v>
      </c>
      <c r="BQ530" s="273"/>
    </row>
    <row r="531" spans="1:69" ht="18" customHeight="1">
      <c r="A531" s="273" t="s">
        <v>5112</v>
      </c>
      <c r="B531" s="273" t="s">
        <v>5113</v>
      </c>
      <c r="C531" s="273" t="s">
        <v>5114</v>
      </c>
      <c r="D531" s="273" t="s">
        <v>5083</v>
      </c>
      <c r="E531" s="273" t="s">
        <v>5115</v>
      </c>
      <c r="F531" s="273" t="s">
        <v>5116</v>
      </c>
      <c r="G531" s="273" t="s">
        <v>5117</v>
      </c>
      <c r="H531" s="273" t="s">
        <v>5116</v>
      </c>
      <c r="I531" s="274">
        <v>3</v>
      </c>
      <c r="J531" s="273" t="s">
        <v>11</v>
      </c>
      <c r="K531" s="273" t="s">
        <v>806</v>
      </c>
      <c r="L531" s="274">
        <v>1.5</v>
      </c>
      <c r="M531" s="273" t="s">
        <v>5072</v>
      </c>
      <c r="N531" s="273" t="s">
        <v>936</v>
      </c>
      <c r="O531" s="273" t="s">
        <v>5118</v>
      </c>
      <c r="P531" s="273" t="s">
        <v>5119</v>
      </c>
      <c r="Q531" s="274">
        <v>35</v>
      </c>
      <c r="R531" s="273" t="s">
        <v>789</v>
      </c>
      <c r="S531" s="273" t="s">
        <v>1487</v>
      </c>
      <c r="T531" s="273" t="s">
        <v>458</v>
      </c>
      <c r="U531" s="273" t="s">
        <v>791</v>
      </c>
      <c r="V531" s="274">
        <v>99.766000000000005</v>
      </c>
      <c r="W531" s="273" t="s">
        <v>5120</v>
      </c>
      <c r="X531" s="273" t="s">
        <v>861</v>
      </c>
      <c r="Y531" s="273" t="s">
        <v>5121</v>
      </c>
      <c r="Z531" s="273"/>
      <c r="AA531" s="273"/>
      <c r="AB531" s="273"/>
      <c r="AC531" s="273"/>
      <c r="AD531" s="273"/>
      <c r="AE531" s="273" t="s">
        <v>5122</v>
      </c>
      <c r="AF531" s="273" t="s">
        <v>794</v>
      </c>
      <c r="AG531" s="273" t="s">
        <v>1793</v>
      </c>
      <c r="AH531" s="273" t="s">
        <v>5116</v>
      </c>
      <c r="AI531" s="273" t="s">
        <v>102</v>
      </c>
      <c r="AJ531" s="273"/>
      <c r="AK531" s="273" t="s">
        <v>796</v>
      </c>
      <c r="AL531" s="273" t="s">
        <v>5060</v>
      </c>
      <c r="AM531" s="273" t="s">
        <v>811</v>
      </c>
      <c r="AN531" s="273" t="s">
        <v>42</v>
      </c>
      <c r="AO531" s="273"/>
      <c r="AP531" s="273"/>
      <c r="AQ531" s="273"/>
      <c r="AR531" s="273"/>
      <c r="AS531" s="273" t="s">
        <v>5123</v>
      </c>
      <c r="AT531" s="274">
        <v>1000</v>
      </c>
      <c r="AU531" s="274">
        <v>3</v>
      </c>
      <c r="AV531" s="273" t="s">
        <v>4992</v>
      </c>
      <c r="AW531" s="273"/>
      <c r="AX531" s="274">
        <v>1.5</v>
      </c>
      <c r="AY531" s="273" t="s">
        <v>458</v>
      </c>
      <c r="AZ531" s="273" t="s">
        <v>3847</v>
      </c>
      <c r="BA531" s="273" t="s">
        <v>5124</v>
      </c>
      <c r="BB531" s="273" t="s">
        <v>458</v>
      </c>
      <c r="BC531" s="273" t="s">
        <v>4992</v>
      </c>
      <c r="BD531" s="273"/>
      <c r="BE531" s="273" t="s">
        <v>4992</v>
      </c>
      <c r="BF531" s="273" t="s">
        <v>458</v>
      </c>
      <c r="BG531" s="273" t="s">
        <v>5125</v>
      </c>
      <c r="BH531" s="273" t="s">
        <v>5126</v>
      </c>
      <c r="BI531" s="273" t="s">
        <v>800</v>
      </c>
      <c r="BJ531" s="273" t="s">
        <v>800</v>
      </c>
      <c r="BK531" s="273" t="s">
        <v>801</v>
      </c>
      <c r="BL531" s="273" t="s">
        <v>802</v>
      </c>
      <c r="BM531" s="273" t="s">
        <v>803</v>
      </c>
      <c r="BN531" s="273"/>
      <c r="BO531" s="273" t="s">
        <v>809</v>
      </c>
      <c r="BP531" s="273" t="s">
        <v>458</v>
      </c>
      <c r="BQ531" s="273"/>
    </row>
    <row r="532" spans="1:69" ht="18" customHeight="1">
      <c r="A532" s="273" t="s">
        <v>1797</v>
      </c>
      <c r="B532" s="273" t="s">
        <v>5127</v>
      </c>
      <c r="C532" s="273" t="s">
        <v>5128</v>
      </c>
      <c r="D532" s="273" t="s">
        <v>5129</v>
      </c>
      <c r="E532" s="273" t="s">
        <v>5130</v>
      </c>
      <c r="F532" s="273" t="s">
        <v>1801</v>
      </c>
      <c r="G532" s="273" t="s">
        <v>1506</v>
      </c>
      <c r="H532" s="273" t="s">
        <v>786</v>
      </c>
      <c r="I532" s="274">
        <v>2</v>
      </c>
      <c r="J532" s="273" t="s">
        <v>804</v>
      </c>
      <c r="K532" s="273" t="s">
        <v>4697</v>
      </c>
      <c r="L532" s="274">
        <v>1.23</v>
      </c>
      <c r="M532" s="273" t="s">
        <v>1508</v>
      </c>
      <c r="N532" s="273" t="s">
        <v>788</v>
      </c>
      <c r="O532" s="273"/>
      <c r="P532" s="273"/>
      <c r="Q532" s="273"/>
      <c r="R532" s="273"/>
      <c r="S532" s="273" t="s">
        <v>1487</v>
      </c>
      <c r="T532" s="273"/>
      <c r="U532" s="273" t="s">
        <v>791</v>
      </c>
      <c r="V532" s="273"/>
      <c r="W532" s="273"/>
      <c r="X532" s="273" t="s">
        <v>1463</v>
      </c>
      <c r="Y532" s="273" t="s">
        <v>1464</v>
      </c>
      <c r="Z532" s="273"/>
      <c r="AA532" s="273"/>
      <c r="AB532" s="273"/>
      <c r="AC532" s="273"/>
      <c r="AD532" s="273"/>
      <c r="AE532" s="273"/>
      <c r="AF532" s="273" t="s">
        <v>794</v>
      </c>
      <c r="AG532" s="273" t="s">
        <v>795</v>
      </c>
      <c r="AH532" s="273" t="s">
        <v>786</v>
      </c>
      <c r="AI532" s="273"/>
      <c r="AJ532" s="273"/>
      <c r="AK532" s="273" t="s">
        <v>796</v>
      </c>
      <c r="AL532" s="273" t="s">
        <v>886</v>
      </c>
      <c r="AM532" s="273" t="s">
        <v>1529</v>
      </c>
      <c r="AN532" s="273" t="s">
        <v>42</v>
      </c>
      <c r="AO532" s="273"/>
      <c r="AP532" s="273"/>
      <c r="AQ532" s="273"/>
      <c r="AR532" s="273"/>
      <c r="AS532" s="273" t="s">
        <v>1806</v>
      </c>
      <c r="AT532" s="274">
        <v>1000000</v>
      </c>
      <c r="AU532" s="274">
        <v>2</v>
      </c>
      <c r="AV532" s="273" t="s">
        <v>5006</v>
      </c>
      <c r="AW532" s="273"/>
      <c r="AX532" s="274">
        <v>1.23</v>
      </c>
      <c r="AY532" s="273"/>
      <c r="AZ532" s="273" t="s">
        <v>3351</v>
      </c>
      <c r="BA532" s="273" t="s">
        <v>1807</v>
      </c>
      <c r="BB532" s="273"/>
      <c r="BC532" s="273" t="s">
        <v>5006</v>
      </c>
      <c r="BD532" s="273"/>
      <c r="BE532" s="273" t="s">
        <v>5006</v>
      </c>
      <c r="BF532" s="273"/>
      <c r="BG532" s="273"/>
      <c r="BH532" s="273" t="s">
        <v>458</v>
      </c>
      <c r="BI532" s="273" t="s">
        <v>800</v>
      </c>
      <c r="BJ532" s="273" t="s">
        <v>800</v>
      </c>
      <c r="BK532" s="273" t="s">
        <v>801</v>
      </c>
      <c r="BL532" s="273" t="s">
        <v>802</v>
      </c>
      <c r="BM532" s="273" t="s">
        <v>1962</v>
      </c>
      <c r="BN532" s="273"/>
      <c r="BO532" s="273" t="s">
        <v>1865</v>
      </c>
      <c r="BP532" s="273"/>
      <c r="BQ532" s="273"/>
    </row>
    <row r="533" spans="1:69" ht="18" customHeight="1">
      <c r="A533" s="273" t="s">
        <v>5131</v>
      </c>
      <c r="B533" s="273" t="s">
        <v>5132</v>
      </c>
      <c r="C533" s="273" t="s">
        <v>5133</v>
      </c>
      <c r="D533" s="273" t="s">
        <v>5129</v>
      </c>
      <c r="E533" s="273" t="s">
        <v>5134</v>
      </c>
      <c r="F533" s="273" t="s">
        <v>1604</v>
      </c>
      <c r="G533" s="273" t="s">
        <v>1506</v>
      </c>
      <c r="H533" s="273" t="s">
        <v>5104</v>
      </c>
      <c r="I533" s="274">
        <v>9</v>
      </c>
      <c r="J533" s="273" t="s">
        <v>11</v>
      </c>
      <c r="K533" s="273" t="s">
        <v>3714</v>
      </c>
      <c r="L533" s="274">
        <v>3.38</v>
      </c>
      <c r="M533" s="273" t="s">
        <v>5135</v>
      </c>
      <c r="N533" s="273" t="s">
        <v>5136</v>
      </c>
      <c r="O533" s="273" t="s">
        <v>5137</v>
      </c>
      <c r="P533" s="273" t="s">
        <v>5138</v>
      </c>
      <c r="Q533" s="274">
        <v>42</v>
      </c>
      <c r="R533" s="273" t="s">
        <v>789</v>
      </c>
      <c r="S533" s="273" t="s">
        <v>815</v>
      </c>
      <c r="T533" s="273" t="s">
        <v>458</v>
      </c>
      <c r="U533" s="273" t="s">
        <v>5139</v>
      </c>
      <c r="V533" s="274">
        <v>100</v>
      </c>
      <c r="W533" s="273" t="s">
        <v>5106</v>
      </c>
      <c r="X533" s="273" t="s">
        <v>792</v>
      </c>
      <c r="Y533" s="273" t="s">
        <v>1792</v>
      </c>
      <c r="Z533" s="273"/>
      <c r="AA533" s="273"/>
      <c r="AB533" s="273"/>
      <c r="AC533" s="273"/>
      <c r="AD533" s="273"/>
      <c r="AE533" s="273" t="s">
        <v>5140</v>
      </c>
      <c r="AF533" s="273" t="s">
        <v>794</v>
      </c>
      <c r="AG533" s="273" t="s">
        <v>4664</v>
      </c>
      <c r="AH533" s="273" t="s">
        <v>5104</v>
      </c>
      <c r="AI533" s="273" t="s">
        <v>102</v>
      </c>
      <c r="AJ533" s="273"/>
      <c r="AK533" s="273" t="s">
        <v>810</v>
      </c>
      <c r="AL533" s="273" t="s">
        <v>5141</v>
      </c>
      <c r="AM533" s="273" t="s">
        <v>2206</v>
      </c>
      <c r="AN533" s="273" t="s">
        <v>42</v>
      </c>
      <c r="AO533" s="273"/>
      <c r="AP533" s="273"/>
      <c r="AQ533" s="273"/>
      <c r="AR533" s="273"/>
      <c r="AS533" s="273" t="s">
        <v>5142</v>
      </c>
      <c r="AT533" s="274">
        <v>1000</v>
      </c>
      <c r="AU533" s="274">
        <v>9</v>
      </c>
      <c r="AV533" s="273" t="s">
        <v>5006</v>
      </c>
      <c r="AW533" s="273"/>
      <c r="AX533" s="274">
        <v>3.38</v>
      </c>
      <c r="AY533" s="273" t="s">
        <v>458</v>
      </c>
      <c r="AZ533" s="273" t="s">
        <v>5143</v>
      </c>
      <c r="BA533" s="273" t="s">
        <v>5144</v>
      </c>
      <c r="BB533" s="273" t="s">
        <v>458</v>
      </c>
      <c r="BC533" s="273" t="s">
        <v>5006</v>
      </c>
      <c r="BD533" s="273"/>
      <c r="BE533" s="273" t="s">
        <v>5006</v>
      </c>
      <c r="BF533" s="273" t="s">
        <v>5145</v>
      </c>
      <c r="BG533" s="273" t="s">
        <v>5146</v>
      </c>
      <c r="BH533" s="273" t="s">
        <v>5147</v>
      </c>
      <c r="BI533" s="273" t="s">
        <v>3729</v>
      </c>
      <c r="BJ533" s="273" t="s">
        <v>800</v>
      </c>
      <c r="BK533" s="273" t="s">
        <v>3730</v>
      </c>
      <c r="BL533" s="273" t="s">
        <v>802</v>
      </c>
      <c r="BM533" s="273" t="s">
        <v>3731</v>
      </c>
      <c r="BN533" s="273"/>
      <c r="BO533" s="273" t="s">
        <v>809</v>
      </c>
      <c r="BP533" s="273" t="s">
        <v>5131</v>
      </c>
      <c r="BQ533" s="273"/>
    </row>
    <row r="534" spans="1:69" ht="18" customHeight="1">
      <c r="A534" s="273" t="s">
        <v>5148</v>
      </c>
      <c r="B534" s="273" t="s">
        <v>5149</v>
      </c>
      <c r="C534" s="273" t="s">
        <v>5150</v>
      </c>
      <c r="D534" s="273" t="s">
        <v>5151</v>
      </c>
      <c r="E534" s="273" t="s">
        <v>5152</v>
      </c>
      <c r="F534" s="273" t="s">
        <v>1664</v>
      </c>
      <c r="G534" s="273" t="s">
        <v>925</v>
      </c>
      <c r="H534" s="273" t="s">
        <v>786</v>
      </c>
      <c r="I534" s="274">
        <v>1</v>
      </c>
      <c r="J534" s="273" t="s">
        <v>11</v>
      </c>
      <c r="K534" s="273" t="s">
        <v>806</v>
      </c>
      <c r="L534" s="274">
        <v>2.1</v>
      </c>
      <c r="M534" s="273" t="s">
        <v>1415</v>
      </c>
      <c r="N534" s="273" t="s">
        <v>936</v>
      </c>
      <c r="O534" s="273" t="s">
        <v>5153</v>
      </c>
      <c r="P534" s="273" t="s">
        <v>5154</v>
      </c>
      <c r="Q534" s="274">
        <v>40</v>
      </c>
      <c r="R534" s="273" t="s">
        <v>789</v>
      </c>
      <c r="S534" s="273" t="s">
        <v>1487</v>
      </c>
      <c r="T534" s="273" t="s">
        <v>458</v>
      </c>
      <c r="U534" s="273" t="s">
        <v>791</v>
      </c>
      <c r="V534" s="274">
        <v>100</v>
      </c>
      <c r="W534" s="273"/>
      <c r="X534" s="273" t="s">
        <v>1669</v>
      </c>
      <c r="Y534" s="273" t="s">
        <v>5155</v>
      </c>
      <c r="Z534" s="273"/>
      <c r="AA534" s="273"/>
      <c r="AB534" s="273"/>
      <c r="AC534" s="273"/>
      <c r="AD534" s="273"/>
      <c r="AE534" s="273" t="s">
        <v>5156</v>
      </c>
      <c r="AF534" s="273" t="s">
        <v>794</v>
      </c>
      <c r="AG534" s="273" t="s">
        <v>807</v>
      </c>
      <c r="AH534" s="273" t="s">
        <v>786</v>
      </c>
      <c r="AI534" s="273" t="s">
        <v>104</v>
      </c>
      <c r="AJ534" s="273"/>
      <c r="AK534" s="273" t="s">
        <v>808</v>
      </c>
      <c r="AL534" s="273" t="s">
        <v>930</v>
      </c>
      <c r="AM534" s="273" t="s">
        <v>797</v>
      </c>
      <c r="AN534" s="273" t="s">
        <v>42</v>
      </c>
      <c r="AO534" s="273"/>
      <c r="AP534" s="273"/>
      <c r="AQ534" s="273"/>
      <c r="AR534" s="273"/>
      <c r="AS534" s="273" t="s">
        <v>5157</v>
      </c>
      <c r="AT534" s="274">
        <v>1000</v>
      </c>
      <c r="AU534" s="274">
        <v>1</v>
      </c>
      <c r="AV534" s="273" t="s">
        <v>5070</v>
      </c>
      <c r="AW534" s="273"/>
      <c r="AX534" s="274">
        <v>2.1</v>
      </c>
      <c r="AY534" s="273" t="s">
        <v>458</v>
      </c>
      <c r="AZ534" s="273" t="s">
        <v>5158</v>
      </c>
      <c r="BA534" s="273" t="s">
        <v>5159</v>
      </c>
      <c r="BB534" s="273" t="s">
        <v>458</v>
      </c>
      <c r="BC534" s="273" t="s">
        <v>5070</v>
      </c>
      <c r="BD534" s="273"/>
      <c r="BE534" s="273" t="s">
        <v>5070</v>
      </c>
      <c r="BF534" s="273" t="s">
        <v>458</v>
      </c>
      <c r="BG534" s="273" t="s">
        <v>5160</v>
      </c>
      <c r="BH534" s="273" t="s">
        <v>5161</v>
      </c>
      <c r="BI534" s="273" t="s">
        <v>800</v>
      </c>
      <c r="BJ534" s="273" t="s">
        <v>800</v>
      </c>
      <c r="BK534" s="273" t="s">
        <v>801</v>
      </c>
      <c r="BL534" s="273" t="s">
        <v>802</v>
      </c>
      <c r="BM534" s="273" t="s">
        <v>803</v>
      </c>
      <c r="BN534" s="273"/>
      <c r="BO534" s="273" t="s">
        <v>809</v>
      </c>
      <c r="BP534" s="273" t="s">
        <v>458</v>
      </c>
      <c r="BQ534" s="273"/>
    </row>
    <row r="535" spans="1:69" ht="18" customHeight="1">
      <c r="A535" s="273" t="s">
        <v>5162</v>
      </c>
      <c r="B535" s="273" t="s">
        <v>5163</v>
      </c>
      <c r="C535" s="273" t="s">
        <v>5164</v>
      </c>
      <c r="D535" s="273" t="s">
        <v>5151</v>
      </c>
      <c r="E535" s="273" t="s">
        <v>5165</v>
      </c>
      <c r="F535" s="273" t="s">
        <v>786</v>
      </c>
      <c r="G535" s="273" t="s">
        <v>786</v>
      </c>
      <c r="H535" s="273" t="s">
        <v>786</v>
      </c>
      <c r="I535" s="274">
        <v>1</v>
      </c>
      <c r="J535" s="273" t="s">
        <v>11</v>
      </c>
      <c r="K535" s="273" t="s">
        <v>806</v>
      </c>
      <c r="L535" s="274">
        <v>2.5499999999999998</v>
      </c>
      <c r="M535" s="273" t="s">
        <v>1415</v>
      </c>
      <c r="N535" s="273" t="s">
        <v>936</v>
      </c>
      <c r="O535" s="273"/>
      <c r="P535" s="273" t="s">
        <v>5166</v>
      </c>
      <c r="Q535" s="273"/>
      <c r="R535" s="273" t="s">
        <v>789</v>
      </c>
      <c r="S535" s="273" t="s">
        <v>904</v>
      </c>
      <c r="T535" s="273" t="s">
        <v>5167</v>
      </c>
      <c r="U535" s="273" t="s">
        <v>791</v>
      </c>
      <c r="V535" s="274">
        <v>100</v>
      </c>
      <c r="W535" s="273"/>
      <c r="X535" s="273" t="s">
        <v>905</v>
      </c>
      <c r="Y535" s="273" t="s">
        <v>5168</v>
      </c>
      <c r="Z535" s="273" t="s">
        <v>5169</v>
      </c>
      <c r="AA535" s="273"/>
      <c r="AB535" s="273"/>
      <c r="AC535" s="273"/>
      <c r="AD535" s="273"/>
      <c r="AE535" s="273" t="s">
        <v>4184</v>
      </c>
      <c r="AF535" s="273" t="s">
        <v>794</v>
      </c>
      <c r="AG535" s="273" t="s">
        <v>807</v>
      </c>
      <c r="AH535" s="273" t="s">
        <v>786</v>
      </c>
      <c r="AI535" s="273" t="s">
        <v>89</v>
      </c>
      <c r="AJ535" s="273"/>
      <c r="AK535" s="273" t="s">
        <v>808</v>
      </c>
      <c r="AL535" s="273" t="s">
        <v>930</v>
      </c>
      <c r="AM535" s="273" t="s">
        <v>797</v>
      </c>
      <c r="AN535" s="273" t="s">
        <v>43</v>
      </c>
      <c r="AO535" s="273"/>
      <c r="AP535" s="273"/>
      <c r="AQ535" s="273"/>
      <c r="AR535" s="273"/>
      <c r="AS535" s="273" t="s">
        <v>5170</v>
      </c>
      <c r="AT535" s="274">
        <v>1000</v>
      </c>
      <c r="AU535" s="274">
        <v>1</v>
      </c>
      <c r="AV535" s="273" t="s">
        <v>5070</v>
      </c>
      <c r="AW535" s="273"/>
      <c r="AX535" s="274">
        <v>2.5499999999999998</v>
      </c>
      <c r="AY535" s="273" t="s">
        <v>458</v>
      </c>
      <c r="AZ535" s="273" t="s">
        <v>5158</v>
      </c>
      <c r="BA535" s="273" t="s">
        <v>5171</v>
      </c>
      <c r="BB535" s="273" t="s">
        <v>458</v>
      </c>
      <c r="BC535" s="273" t="s">
        <v>5070</v>
      </c>
      <c r="BD535" s="273"/>
      <c r="BE535" s="273" t="s">
        <v>5070</v>
      </c>
      <c r="BF535" s="273" t="s">
        <v>3310</v>
      </c>
      <c r="BG535" s="273" t="s">
        <v>5172</v>
      </c>
      <c r="BH535" s="273" t="s">
        <v>5173</v>
      </c>
      <c r="BI535" s="273" t="s">
        <v>800</v>
      </c>
      <c r="BJ535" s="273" t="s">
        <v>800</v>
      </c>
      <c r="BK535" s="273" t="s">
        <v>801</v>
      </c>
      <c r="BL535" s="273" t="s">
        <v>802</v>
      </c>
      <c r="BM535" s="273" t="s">
        <v>803</v>
      </c>
      <c r="BN535" s="273"/>
      <c r="BO535" s="273" t="s">
        <v>809</v>
      </c>
      <c r="BP535" s="273" t="s">
        <v>458</v>
      </c>
      <c r="BQ535" s="273"/>
    </row>
    <row r="536" spans="1:69" ht="18" customHeight="1">
      <c r="A536" s="273" t="s">
        <v>5174</v>
      </c>
      <c r="B536" s="273" t="s">
        <v>5175</v>
      </c>
      <c r="C536" s="273" t="s">
        <v>5176</v>
      </c>
      <c r="D536" s="273" t="s">
        <v>5177</v>
      </c>
      <c r="E536" s="273" t="s">
        <v>5178</v>
      </c>
      <c r="F536" s="273" t="s">
        <v>4914</v>
      </c>
      <c r="G536" s="273" t="s">
        <v>925</v>
      </c>
      <c r="H536" s="273" t="s">
        <v>4914</v>
      </c>
      <c r="I536" s="274">
        <v>4</v>
      </c>
      <c r="J536" s="273" t="s">
        <v>11</v>
      </c>
      <c r="K536" s="273" t="s">
        <v>806</v>
      </c>
      <c r="L536" s="274">
        <v>1.58</v>
      </c>
      <c r="M536" s="273" t="s">
        <v>3391</v>
      </c>
      <c r="N536" s="273" t="s">
        <v>936</v>
      </c>
      <c r="O536" s="273" t="s">
        <v>5179</v>
      </c>
      <c r="P536" s="273" t="s">
        <v>5180</v>
      </c>
      <c r="Q536" s="274">
        <v>37</v>
      </c>
      <c r="R536" s="273" t="s">
        <v>789</v>
      </c>
      <c r="S536" s="273" t="s">
        <v>1487</v>
      </c>
      <c r="T536" s="273" t="s">
        <v>458</v>
      </c>
      <c r="U536" s="273" t="s">
        <v>791</v>
      </c>
      <c r="V536" s="274">
        <v>99.897999999999996</v>
      </c>
      <c r="W536" s="273" t="s">
        <v>5181</v>
      </c>
      <c r="X536" s="273" t="s">
        <v>3137</v>
      </c>
      <c r="Y536" s="273" t="s">
        <v>3138</v>
      </c>
      <c r="Z536" s="273"/>
      <c r="AA536" s="273"/>
      <c r="AB536" s="273"/>
      <c r="AC536" s="273"/>
      <c r="AD536" s="273"/>
      <c r="AE536" s="273" t="s">
        <v>5182</v>
      </c>
      <c r="AF536" s="273" t="s">
        <v>794</v>
      </c>
      <c r="AG536" s="273" t="s">
        <v>807</v>
      </c>
      <c r="AH536" s="273" t="s">
        <v>4914</v>
      </c>
      <c r="AI536" s="273" t="s">
        <v>102</v>
      </c>
      <c r="AJ536" s="273" t="s">
        <v>372</v>
      </c>
      <c r="AK536" s="273" t="s">
        <v>808</v>
      </c>
      <c r="AL536" s="273" t="s">
        <v>3392</v>
      </c>
      <c r="AM536" s="273" t="s">
        <v>797</v>
      </c>
      <c r="AN536" s="273" t="s">
        <v>42</v>
      </c>
      <c r="AO536" s="273"/>
      <c r="AP536" s="273"/>
      <c r="AQ536" s="273"/>
      <c r="AR536" s="273"/>
      <c r="AS536" s="273" t="s">
        <v>5183</v>
      </c>
      <c r="AT536" s="274">
        <v>1000</v>
      </c>
      <c r="AU536" s="274">
        <v>4</v>
      </c>
      <c r="AV536" s="273" t="s">
        <v>5083</v>
      </c>
      <c r="AW536" s="273"/>
      <c r="AX536" s="274">
        <v>1.58</v>
      </c>
      <c r="AY536" s="273" t="s">
        <v>458</v>
      </c>
      <c r="AZ536" s="273" t="s">
        <v>5184</v>
      </c>
      <c r="BA536" s="273" t="s">
        <v>5185</v>
      </c>
      <c r="BB536" s="273" t="s">
        <v>458</v>
      </c>
      <c r="BC536" s="273" t="s">
        <v>5083</v>
      </c>
      <c r="BD536" s="273"/>
      <c r="BE536" s="273" t="s">
        <v>5083</v>
      </c>
      <c r="BF536" s="273" t="s">
        <v>458</v>
      </c>
      <c r="BG536" s="273" t="s">
        <v>5186</v>
      </c>
      <c r="BH536" s="273" t="s">
        <v>5187</v>
      </c>
      <c r="BI536" s="273" t="s">
        <v>800</v>
      </c>
      <c r="BJ536" s="273" t="s">
        <v>800</v>
      </c>
      <c r="BK536" s="273" t="s">
        <v>801</v>
      </c>
      <c r="BL536" s="273" t="s">
        <v>802</v>
      </c>
      <c r="BM536" s="273" t="s">
        <v>803</v>
      </c>
      <c r="BN536" s="273"/>
      <c r="BO536" s="273" t="s">
        <v>809</v>
      </c>
      <c r="BP536" s="273" t="s">
        <v>458</v>
      </c>
      <c r="BQ536" s="273"/>
    </row>
    <row r="537" spans="1:69" ht="18" customHeight="1">
      <c r="A537" s="273" t="s">
        <v>2198</v>
      </c>
      <c r="B537" s="273" t="s">
        <v>5188</v>
      </c>
      <c r="C537" s="273" t="s">
        <v>5189</v>
      </c>
      <c r="D537" s="273" t="s">
        <v>5177</v>
      </c>
      <c r="E537" s="273" t="s">
        <v>5190</v>
      </c>
      <c r="F537" s="273" t="s">
        <v>1505</v>
      </c>
      <c r="G537" s="273" t="s">
        <v>1506</v>
      </c>
      <c r="H537" s="273" t="s">
        <v>3245</v>
      </c>
      <c r="I537" s="274">
        <v>3</v>
      </c>
      <c r="J537" s="273" t="s">
        <v>11</v>
      </c>
      <c r="K537" s="273" t="s">
        <v>806</v>
      </c>
      <c r="L537" s="274">
        <v>1</v>
      </c>
      <c r="M537" s="273" t="s">
        <v>3403</v>
      </c>
      <c r="N537" s="273" t="s">
        <v>5191</v>
      </c>
      <c r="O537" s="273" t="s">
        <v>5192</v>
      </c>
      <c r="P537" s="273" t="s">
        <v>5193</v>
      </c>
      <c r="Q537" s="274">
        <v>43</v>
      </c>
      <c r="R537" s="273" t="s">
        <v>789</v>
      </c>
      <c r="S537" s="273" t="s">
        <v>1487</v>
      </c>
      <c r="T537" s="273" t="s">
        <v>458</v>
      </c>
      <c r="U537" s="273" t="s">
        <v>791</v>
      </c>
      <c r="V537" s="274">
        <v>99.753</v>
      </c>
      <c r="W537" s="273" t="s">
        <v>5194</v>
      </c>
      <c r="X537" s="273" t="s">
        <v>792</v>
      </c>
      <c r="Y537" s="273" t="s">
        <v>1792</v>
      </c>
      <c r="Z537" s="273"/>
      <c r="AA537" s="273"/>
      <c r="AB537" s="273"/>
      <c r="AC537" s="273"/>
      <c r="AD537" s="273"/>
      <c r="AE537" s="273" t="s">
        <v>5195</v>
      </c>
      <c r="AF537" s="273" t="s">
        <v>794</v>
      </c>
      <c r="AG537" s="273" t="s">
        <v>1793</v>
      </c>
      <c r="AH537" s="273" t="s">
        <v>3245</v>
      </c>
      <c r="AI537" s="273" t="s">
        <v>102</v>
      </c>
      <c r="AJ537" s="273" t="s">
        <v>5196</v>
      </c>
      <c r="AK537" s="273" t="s">
        <v>796</v>
      </c>
      <c r="AL537" s="273" t="s">
        <v>3407</v>
      </c>
      <c r="AM537" s="273" t="s">
        <v>2206</v>
      </c>
      <c r="AN537" s="273" t="s">
        <v>42</v>
      </c>
      <c r="AO537" s="273"/>
      <c r="AP537" s="273"/>
      <c r="AQ537" s="273"/>
      <c r="AR537" s="273"/>
      <c r="AS537" s="273" t="s">
        <v>2207</v>
      </c>
      <c r="AT537" s="274">
        <v>1000</v>
      </c>
      <c r="AU537" s="274">
        <v>3</v>
      </c>
      <c r="AV537" s="273" t="s">
        <v>5129</v>
      </c>
      <c r="AW537" s="273"/>
      <c r="AX537" s="274">
        <v>1.0005999999999999</v>
      </c>
      <c r="AY537" s="273" t="s">
        <v>458</v>
      </c>
      <c r="AZ537" s="273" t="s">
        <v>5197</v>
      </c>
      <c r="BA537" s="273" t="s">
        <v>5198</v>
      </c>
      <c r="BB537" s="273" t="s">
        <v>458</v>
      </c>
      <c r="BC537" s="273" t="s">
        <v>5129</v>
      </c>
      <c r="BD537" s="273"/>
      <c r="BE537" s="273" t="s">
        <v>5129</v>
      </c>
      <c r="BF537" s="273" t="s">
        <v>458</v>
      </c>
      <c r="BG537" s="273" t="s">
        <v>5199</v>
      </c>
      <c r="BH537" s="273" t="s">
        <v>5200</v>
      </c>
      <c r="BI537" s="273" t="s">
        <v>800</v>
      </c>
      <c r="BJ537" s="273" t="s">
        <v>800</v>
      </c>
      <c r="BK537" s="273" t="s">
        <v>801</v>
      </c>
      <c r="BL537" s="273" t="s">
        <v>802</v>
      </c>
      <c r="BM537" s="273" t="s">
        <v>803</v>
      </c>
      <c r="BN537" s="273"/>
      <c r="BO537" s="273" t="s">
        <v>809</v>
      </c>
      <c r="BP537" s="273" t="s">
        <v>458</v>
      </c>
      <c r="BQ537" s="273"/>
    </row>
    <row r="538" spans="1:69" ht="18" customHeight="1">
      <c r="A538" s="273" t="s">
        <v>1501</v>
      </c>
      <c r="B538" s="273" t="s">
        <v>5201</v>
      </c>
      <c r="C538" s="273" t="s">
        <v>5202</v>
      </c>
      <c r="D538" s="273" t="s">
        <v>5203</v>
      </c>
      <c r="E538" s="273" t="s">
        <v>5204</v>
      </c>
      <c r="F538" s="273" t="s">
        <v>1505</v>
      </c>
      <c r="G538" s="273" t="s">
        <v>1506</v>
      </c>
      <c r="H538" s="273" t="s">
        <v>3841</v>
      </c>
      <c r="I538" s="274">
        <v>6</v>
      </c>
      <c r="J538" s="273" t="s">
        <v>11</v>
      </c>
      <c r="K538" s="273" t="s">
        <v>806</v>
      </c>
      <c r="L538" s="274">
        <v>1.625</v>
      </c>
      <c r="M538" s="273" t="s">
        <v>3403</v>
      </c>
      <c r="N538" s="273" t="s">
        <v>5205</v>
      </c>
      <c r="O538" s="273" t="s">
        <v>5206</v>
      </c>
      <c r="P538" s="273" t="s">
        <v>5207</v>
      </c>
      <c r="Q538" s="274">
        <v>37</v>
      </c>
      <c r="R538" s="273" t="s">
        <v>789</v>
      </c>
      <c r="S538" s="273" t="s">
        <v>815</v>
      </c>
      <c r="T538" s="273" t="s">
        <v>458</v>
      </c>
      <c r="U538" s="273" t="s">
        <v>791</v>
      </c>
      <c r="V538" s="274">
        <v>99.915000000000006</v>
      </c>
      <c r="W538" s="273" t="s">
        <v>1853</v>
      </c>
      <c r="X538" s="273" t="s">
        <v>861</v>
      </c>
      <c r="Y538" s="273" t="s">
        <v>1509</v>
      </c>
      <c r="Z538" s="273"/>
      <c r="AA538" s="274">
        <v>12</v>
      </c>
      <c r="AB538" s="274">
        <v>2</v>
      </c>
      <c r="AC538" s="273" t="s">
        <v>4495</v>
      </c>
      <c r="AD538" s="273" t="s">
        <v>5208</v>
      </c>
      <c r="AE538" s="273" t="s">
        <v>5209</v>
      </c>
      <c r="AF538" s="273" t="s">
        <v>794</v>
      </c>
      <c r="AG538" s="273" t="s">
        <v>795</v>
      </c>
      <c r="AH538" s="273" t="s">
        <v>3841</v>
      </c>
      <c r="AI538" s="273" t="s">
        <v>102</v>
      </c>
      <c r="AJ538" s="273"/>
      <c r="AK538" s="273" t="s">
        <v>796</v>
      </c>
      <c r="AL538" s="273" t="s">
        <v>3407</v>
      </c>
      <c r="AM538" s="273" t="s">
        <v>811</v>
      </c>
      <c r="AN538" s="273" t="s">
        <v>42</v>
      </c>
      <c r="AO538" s="273"/>
      <c r="AP538" s="273"/>
      <c r="AQ538" s="273"/>
      <c r="AR538" s="273"/>
      <c r="AS538" s="273" t="s">
        <v>1511</v>
      </c>
      <c r="AT538" s="274">
        <v>1000</v>
      </c>
      <c r="AU538" s="274">
        <v>6</v>
      </c>
      <c r="AV538" s="273" t="s">
        <v>5129</v>
      </c>
      <c r="AW538" s="273"/>
      <c r="AX538" s="274">
        <v>1.625</v>
      </c>
      <c r="AY538" s="273" t="s">
        <v>458</v>
      </c>
      <c r="AZ538" s="273" t="s">
        <v>5197</v>
      </c>
      <c r="BA538" s="273" t="s">
        <v>1515</v>
      </c>
      <c r="BB538" s="273" t="s">
        <v>458</v>
      </c>
      <c r="BC538" s="273" t="s">
        <v>5129</v>
      </c>
      <c r="BD538" s="273"/>
      <c r="BE538" s="273" t="s">
        <v>5129</v>
      </c>
      <c r="BF538" s="273" t="s">
        <v>458</v>
      </c>
      <c r="BG538" s="273" t="s">
        <v>5210</v>
      </c>
      <c r="BH538" s="273" t="s">
        <v>5211</v>
      </c>
      <c r="BI538" s="273" t="s">
        <v>800</v>
      </c>
      <c r="BJ538" s="273" t="s">
        <v>800</v>
      </c>
      <c r="BK538" s="273" t="s">
        <v>801</v>
      </c>
      <c r="BL538" s="273" t="s">
        <v>802</v>
      </c>
      <c r="BM538" s="273" t="s">
        <v>803</v>
      </c>
      <c r="BN538" s="273"/>
      <c r="BO538" s="273" t="s">
        <v>809</v>
      </c>
      <c r="BP538" s="273" t="s">
        <v>1501</v>
      </c>
      <c r="BQ538" s="273"/>
    </row>
    <row r="539" spans="1:69" ht="18" customHeight="1">
      <c r="A539" s="273" t="s">
        <v>5212</v>
      </c>
      <c r="B539" s="273" t="s">
        <v>5213</v>
      </c>
      <c r="C539" s="273" t="s">
        <v>5214</v>
      </c>
      <c r="D539" s="273" t="s">
        <v>5203</v>
      </c>
      <c r="E539" s="273" t="s">
        <v>5215</v>
      </c>
      <c r="F539" s="273" t="s">
        <v>3287</v>
      </c>
      <c r="G539" s="273" t="s">
        <v>1506</v>
      </c>
      <c r="H539" s="273" t="s">
        <v>3643</v>
      </c>
      <c r="I539" s="274">
        <v>17.5</v>
      </c>
      <c r="J539" s="273" t="s">
        <v>599</v>
      </c>
      <c r="K539" s="273" t="s">
        <v>806</v>
      </c>
      <c r="L539" s="274">
        <v>2.9</v>
      </c>
      <c r="M539" s="273" t="s">
        <v>3403</v>
      </c>
      <c r="N539" s="273" t="s">
        <v>5216</v>
      </c>
      <c r="O539" s="273" t="s">
        <v>5217</v>
      </c>
      <c r="P539" s="273" t="s">
        <v>4833</v>
      </c>
      <c r="Q539" s="274">
        <v>30</v>
      </c>
      <c r="R539" s="273" t="s">
        <v>789</v>
      </c>
      <c r="S539" s="273" t="s">
        <v>1487</v>
      </c>
      <c r="T539" s="273"/>
      <c r="U539" s="273" t="s">
        <v>791</v>
      </c>
      <c r="V539" s="274">
        <v>100</v>
      </c>
      <c r="W539" s="273"/>
      <c r="X539" s="273" t="s">
        <v>792</v>
      </c>
      <c r="Y539" s="273" t="s">
        <v>1792</v>
      </c>
      <c r="Z539" s="273"/>
      <c r="AA539" s="273"/>
      <c r="AB539" s="273"/>
      <c r="AC539" s="273"/>
      <c r="AD539" s="273"/>
      <c r="AE539" s="273" t="s">
        <v>5218</v>
      </c>
      <c r="AF539" s="273" t="s">
        <v>794</v>
      </c>
      <c r="AG539" s="273" t="s">
        <v>1793</v>
      </c>
      <c r="AH539" s="273" t="s">
        <v>3643</v>
      </c>
      <c r="AI539" s="273" t="s">
        <v>102</v>
      </c>
      <c r="AJ539" s="273"/>
      <c r="AK539" s="273" t="s">
        <v>796</v>
      </c>
      <c r="AL539" s="273" t="s">
        <v>3407</v>
      </c>
      <c r="AM539" s="273" t="s">
        <v>2206</v>
      </c>
      <c r="AN539" s="273" t="s">
        <v>42</v>
      </c>
      <c r="AO539" s="273"/>
      <c r="AP539" s="273"/>
      <c r="AQ539" s="273"/>
      <c r="AR539" s="273"/>
      <c r="AS539" s="273" t="s">
        <v>5219</v>
      </c>
      <c r="AT539" s="274">
        <v>10000</v>
      </c>
      <c r="AU539" s="274">
        <v>17.5</v>
      </c>
      <c r="AV539" s="273" t="s">
        <v>5129</v>
      </c>
      <c r="AW539" s="273"/>
      <c r="AX539" s="274">
        <v>2.9</v>
      </c>
      <c r="AY539" s="273"/>
      <c r="AZ539" s="273" t="s">
        <v>5197</v>
      </c>
      <c r="BA539" s="273" t="s">
        <v>5220</v>
      </c>
      <c r="BB539" s="273"/>
      <c r="BC539" s="273" t="s">
        <v>5129</v>
      </c>
      <c r="BD539" s="273"/>
      <c r="BE539" s="273" t="s">
        <v>5129</v>
      </c>
      <c r="BF539" s="273"/>
      <c r="BG539" s="273" t="s">
        <v>5221</v>
      </c>
      <c r="BH539" s="273" t="s">
        <v>5222</v>
      </c>
      <c r="BI539" s="273" t="s">
        <v>800</v>
      </c>
      <c r="BJ539" s="273" t="s">
        <v>800</v>
      </c>
      <c r="BK539" s="273" t="s">
        <v>801</v>
      </c>
      <c r="BL539" s="273" t="s">
        <v>802</v>
      </c>
      <c r="BM539" s="273" t="s">
        <v>1962</v>
      </c>
      <c r="BN539" s="273"/>
      <c r="BO539" s="273" t="s">
        <v>809</v>
      </c>
      <c r="BP539" s="273"/>
      <c r="BQ539" s="273"/>
    </row>
    <row r="540" spans="1:69" ht="18" customHeight="1">
      <c r="A540" s="273" t="s">
        <v>5223</v>
      </c>
      <c r="B540" s="273" t="s">
        <v>5224</v>
      </c>
      <c r="C540" s="273" t="s">
        <v>5225</v>
      </c>
      <c r="D540" s="273" t="s">
        <v>5203</v>
      </c>
      <c r="E540" s="273" t="s">
        <v>5226</v>
      </c>
      <c r="F540" s="273" t="s">
        <v>786</v>
      </c>
      <c r="G540" s="273" t="s">
        <v>786</v>
      </c>
      <c r="H540" s="273" t="s">
        <v>786</v>
      </c>
      <c r="I540" s="274">
        <v>1.5</v>
      </c>
      <c r="J540" s="273" t="s">
        <v>11</v>
      </c>
      <c r="K540" s="273" t="s">
        <v>806</v>
      </c>
      <c r="L540" s="274">
        <v>2.7</v>
      </c>
      <c r="M540" s="273" t="s">
        <v>5227</v>
      </c>
      <c r="N540" s="273" t="s">
        <v>936</v>
      </c>
      <c r="O540" s="273"/>
      <c r="P540" s="273" t="s">
        <v>5228</v>
      </c>
      <c r="Q540" s="273"/>
      <c r="R540" s="273" t="s">
        <v>789</v>
      </c>
      <c r="S540" s="273" t="s">
        <v>904</v>
      </c>
      <c r="T540" s="273" t="s">
        <v>5229</v>
      </c>
      <c r="U540" s="273" t="s">
        <v>791</v>
      </c>
      <c r="V540" s="273"/>
      <c r="W540" s="273"/>
      <c r="X540" s="273" t="s">
        <v>2251</v>
      </c>
      <c r="Y540" s="273" t="s">
        <v>5230</v>
      </c>
      <c r="Z540" s="273"/>
      <c r="AA540" s="273"/>
      <c r="AB540" s="273"/>
      <c r="AC540" s="273"/>
      <c r="AD540" s="273"/>
      <c r="AE540" s="273" t="s">
        <v>5231</v>
      </c>
      <c r="AF540" s="273" t="s">
        <v>794</v>
      </c>
      <c r="AG540" s="273" t="s">
        <v>1673</v>
      </c>
      <c r="AH540" s="273" t="s">
        <v>786</v>
      </c>
      <c r="AI540" s="273"/>
      <c r="AJ540" s="273"/>
      <c r="AK540" s="273" t="s">
        <v>810</v>
      </c>
      <c r="AL540" s="273" t="s">
        <v>5232</v>
      </c>
      <c r="AM540" s="273" t="s">
        <v>797</v>
      </c>
      <c r="AN540" s="273" t="s">
        <v>43</v>
      </c>
      <c r="AO540" s="273"/>
      <c r="AP540" s="273"/>
      <c r="AQ540" s="273"/>
      <c r="AR540" s="273"/>
      <c r="AS540" s="273" t="s">
        <v>5233</v>
      </c>
      <c r="AT540" s="274">
        <v>1000</v>
      </c>
      <c r="AU540" s="274">
        <v>1.5</v>
      </c>
      <c r="AV540" s="273" t="s">
        <v>5234</v>
      </c>
      <c r="AW540" s="273"/>
      <c r="AX540" s="274">
        <v>2.7</v>
      </c>
      <c r="AY540" s="273" t="s">
        <v>458</v>
      </c>
      <c r="AZ540" s="273" t="s">
        <v>3858</v>
      </c>
      <c r="BA540" s="273" t="s">
        <v>5235</v>
      </c>
      <c r="BB540" s="273" t="s">
        <v>458</v>
      </c>
      <c r="BC540" s="273" t="s">
        <v>5234</v>
      </c>
      <c r="BD540" s="273"/>
      <c r="BE540" s="273" t="s">
        <v>5234</v>
      </c>
      <c r="BF540" s="273" t="s">
        <v>4047</v>
      </c>
      <c r="BG540" s="273" t="s">
        <v>5236</v>
      </c>
      <c r="BH540" s="273" t="s">
        <v>5237</v>
      </c>
      <c r="BI540" s="273" t="s">
        <v>800</v>
      </c>
      <c r="BJ540" s="273" t="s">
        <v>800</v>
      </c>
      <c r="BK540" s="273" t="s">
        <v>801</v>
      </c>
      <c r="BL540" s="273" t="s">
        <v>802</v>
      </c>
      <c r="BM540" s="273" t="s">
        <v>803</v>
      </c>
      <c r="BN540" s="273"/>
      <c r="BO540" s="273" t="s">
        <v>809</v>
      </c>
      <c r="BP540" s="273" t="s">
        <v>458</v>
      </c>
      <c r="BQ540" s="273"/>
    </row>
    <row r="541" spans="1:69" ht="18" customHeight="1">
      <c r="A541" s="273" t="s">
        <v>1797</v>
      </c>
      <c r="B541" s="273" t="s">
        <v>5238</v>
      </c>
      <c r="C541" s="273" t="s">
        <v>5239</v>
      </c>
      <c r="D541" s="273" t="s">
        <v>5240</v>
      </c>
      <c r="E541" s="273" t="s">
        <v>5241</v>
      </c>
      <c r="F541" s="273" t="s">
        <v>1801</v>
      </c>
      <c r="G541" s="273" t="s">
        <v>1506</v>
      </c>
      <c r="H541" s="273" t="s">
        <v>786</v>
      </c>
      <c r="I541" s="274">
        <v>3.3</v>
      </c>
      <c r="J541" s="273" t="s">
        <v>804</v>
      </c>
      <c r="K541" s="273" t="s">
        <v>806</v>
      </c>
      <c r="L541" s="274">
        <v>1.1000000000000001</v>
      </c>
      <c r="M541" s="273" t="s">
        <v>926</v>
      </c>
      <c r="N541" s="273" t="s">
        <v>788</v>
      </c>
      <c r="O541" s="273"/>
      <c r="P541" s="273"/>
      <c r="Q541" s="273"/>
      <c r="R541" s="273"/>
      <c r="S541" s="273" t="s">
        <v>1487</v>
      </c>
      <c r="T541" s="273"/>
      <c r="U541" s="273" t="s">
        <v>791</v>
      </c>
      <c r="V541" s="274">
        <v>100</v>
      </c>
      <c r="W541" s="273"/>
      <c r="X541" s="273" t="s">
        <v>1463</v>
      </c>
      <c r="Y541" s="273" t="s">
        <v>1464</v>
      </c>
      <c r="Z541" s="273"/>
      <c r="AA541" s="273"/>
      <c r="AB541" s="273"/>
      <c r="AC541" s="273"/>
      <c r="AD541" s="273"/>
      <c r="AE541" s="273"/>
      <c r="AF541" s="273" t="s">
        <v>794</v>
      </c>
      <c r="AG541" s="273" t="s">
        <v>795</v>
      </c>
      <c r="AH541" s="273" t="s">
        <v>786</v>
      </c>
      <c r="AI541" s="273"/>
      <c r="AJ541" s="273"/>
      <c r="AK541" s="273" t="s">
        <v>796</v>
      </c>
      <c r="AL541" s="273" t="s">
        <v>1489</v>
      </c>
      <c r="AM541" s="273" t="s">
        <v>1529</v>
      </c>
      <c r="AN541" s="273" t="s">
        <v>42</v>
      </c>
      <c r="AO541" s="273"/>
      <c r="AP541" s="273"/>
      <c r="AQ541" s="273"/>
      <c r="AR541" s="273"/>
      <c r="AS541" s="273" t="s">
        <v>1806</v>
      </c>
      <c r="AT541" s="274">
        <v>1000000</v>
      </c>
      <c r="AU541" s="274">
        <v>3.3</v>
      </c>
      <c r="AV541" s="273" t="s">
        <v>5242</v>
      </c>
      <c r="AW541" s="273"/>
      <c r="AX541" s="274">
        <v>1.1000000000000001</v>
      </c>
      <c r="AY541" s="273"/>
      <c r="AZ541" s="273" t="s">
        <v>3417</v>
      </c>
      <c r="BA541" s="273" t="s">
        <v>1807</v>
      </c>
      <c r="BB541" s="273"/>
      <c r="BC541" s="273" t="s">
        <v>5242</v>
      </c>
      <c r="BD541" s="273"/>
      <c r="BE541" s="273" t="s">
        <v>5242</v>
      </c>
      <c r="BF541" s="273"/>
      <c r="BG541" s="273"/>
      <c r="BH541" s="273" t="s">
        <v>458</v>
      </c>
      <c r="BI541" s="273" t="s">
        <v>800</v>
      </c>
      <c r="BJ541" s="273" t="s">
        <v>800</v>
      </c>
      <c r="BK541" s="273" t="s">
        <v>801</v>
      </c>
      <c r="BL541" s="273" t="s">
        <v>802</v>
      </c>
      <c r="BM541" s="273" t="s">
        <v>1962</v>
      </c>
      <c r="BN541" s="273"/>
      <c r="BO541" s="273" t="s">
        <v>1865</v>
      </c>
      <c r="BP541" s="273"/>
      <c r="BQ541" s="273"/>
    </row>
    <row r="542" spans="1:69" ht="18" customHeight="1">
      <c r="A542" s="273" t="s">
        <v>5243</v>
      </c>
      <c r="B542" s="273" t="s">
        <v>5244</v>
      </c>
      <c r="C542" s="273" t="s">
        <v>5245</v>
      </c>
      <c r="D542" s="273" t="s">
        <v>5240</v>
      </c>
      <c r="E542" s="273" t="s">
        <v>5246</v>
      </c>
      <c r="F542" s="273" t="s">
        <v>786</v>
      </c>
      <c r="G542" s="273" t="s">
        <v>786</v>
      </c>
      <c r="H542" s="273" t="s">
        <v>786</v>
      </c>
      <c r="I542" s="274">
        <v>0.43</v>
      </c>
      <c r="J542" s="273" t="s">
        <v>11</v>
      </c>
      <c r="K542" s="273" t="s">
        <v>806</v>
      </c>
      <c r="L542" s="274">
        <v>2</v>
      </c>
      <c r="M542" s="273" t="s">
        <v>926</v>
      </c>
      <c r="N542" s="273" t="s">
        <v>788</v>
      </c>
      <c r="O542" s="273"/>
      <c r="P542" s="273" t="s">
        <v>5247</v>
      </c>
      <c r="Q542" s="273"/>
      <c r="R542" s="273" t="s">
        <v>789</v>
      </c>
      <c r="S542" s="273" t="s">
        <v>904</v>
      </c>
      <c r="T542" s="273" t="s">
        <v>5248</v>
      </c>
      <c r="U542" s="273" t="s">
        <v>791</v>
      </c>
      <c r="V542" s="274">
        <v>100</v>
      </c>
      <c r="W542" s="273"/>
      <c r="X542" s="273" t="s">
        <v>1669</v>
      </c>
      <c r="Y542" s="273" t="s">
        <v>2605</v>
      </c>
      <c r="Z542" s="273" t="s">
        <v>5249</v>
      </c>
      <c r="AA542" s="273"/>
      <c r="AB542" s="273"/>
      <c r="AC542" s="273"/>
      <c r="AD542" s="273"/>
      <c r="AE542" s="273" t="s">
        <v>4557</v>
      </c>
      <c r="AF542" s="273" t="s">
        <v>794</v>
      </c>
      <c r="AG542" s="273" t="s">
        <v>838</v>
      </c>
      <c r="AH542" s="273" t="s">
        <v>786</v>
      </c>
      <c r="AI542" s="273" t="s">
        <v>89</v>
      </c>
      <c r="AJ542" s="273"/>
      <c r="AK542" s="273" t="s">
        <v>808</v>
      </c>
      <c r="AL542" s="273" t="s">
        <v>1489</v>
      </c>
      <c r="AM542" s="273" t="s">
        <v>797</v>
      </c>
      <c r="AN542" s="273" t="s">
        <v>43</v>
      </c>
      <c r="AO542" s="273"/>
      <c r="AP542" s="273"/>
      <c r="AQ542" s="273"/>
      <c r="AR542" s="273"/>
      <c r="AS542" s="273" t="s">
        <v>5250</v>
      </c>
      <c r="AT542" s="274">
        <v>1000</v>
      </c>
      <c r="AU542" s="274">
        <v>0.43</v>
      </c>
      <c r="AV542" s="273" t="s">
        <v>5242</v>
      </c>
      <c r="AW542" s="273"/>
      <c r="AX542" s="274">
        <v>2</v>
      </c>
      <c r="AY542" s="273" t="s">
        <v>458</v>
      </c>
      <c r="AZ542" s="273" t="s">
        <v>5251</v>
      </c>
      <c r="BA542" s="273" t="s">
        <v>5252</v>
      </c>
      <c r="BB542" s="273" t="s">
        <v>458</v>
      </c>
      <c r="BC542" s="273" t="s">
        <v>5242</v>
      </c>
      <c r="BD542" s="273"/>
      <c r="BE542" s="273" t="s">
        <v>5242</v>
      </c>
      <c r="BF542" s="273" t="s">
        <v>4047</v>
      </c>
      <c r="BG542" s="273" t="s">
        <v>5253</v>
      </c>
      <c r="BH542" s="273" t="s">
        <v>5254</v>
      </c>
      <c r="BI542" s="273" t="s">
        <v>800</v>
      </c>
      <c r="BJ542" s="273" t="s">
        <v>800</v>
      </c>
      <c r="BK542" s="273" t="s">
        <v>801</v>
      </c>
      <c r="BL542" s="273" t="s">
        <v>802</v>
      </c>
      <c r="BM542" s="273" t="s">
        <v>803</v>
      </c>
      <c r="BN542" s="273"/>
      <c r="BO542" s="273" t="s">
        <v>809</v>
      </c>
      <c r="BP542" s="273" t="s">
        <v>458</v>
      </c>
      <c r="BQ542" s="273"/>
    </row>
    <row r="543" spans="1:69" ht="18" customHeight="1">
      <c r="A543" s="273" t="s">
        <v>5255</v>
      </c>
      <c r="B543" s="273" t="s">
        <v>5256</v>
      </c>
      <c r="C543" s="273" t="s">
        <v>5257</v>
      </c>
      <c r="D543" s="273" t="s">
        <v>5258</v>
      </c>
      <c r="E543" s="273" t="s">
        <v>5259</v>
      </c>
      <c r="F543" s="273" t="s">
        <v>786</v>
      </c>
      <c r="G543" s="273" t="s">
        <v>786</v>
      </c>
      <c r="H543" s="273" t="s">
        <v>786</v>
      </c>
      <c r="I543" s="274">
        <v>0.75</v>
      </c>
      <c r="J543" s="273" t="s">
        <v>11</v>
      </c>
      <c r="K543" s="273" t="s">
        <v>806</v>
      </c>
      <c r="L543" s="274">
        <v>2</v>
      </c>
      <c r="M543" s="273" t="s">
        <v>3422</v>
      </c>
      <c r="N543" s="273" t="s">
        <v>881</v>
      </c>
      <c r="O543" s="273" t="s">
        <v>4817</v>
      </c>
      <c r="P543" s="273" t="s">
        <v>5260</v>
      </c>
      <c r="Q543" s="274">
        <v>20</v>
      </c>
      <c r="R543" s="273" t="s">
        <v>789</v>
      </c>
      <c r="S543" s="273" t="s">
        <v>904</v>
      </c>
      <c r="T543" s="273" t="s">
        <v>5261</v>
      </c>
      <c r="U543" s="273" t="s">
        <v>791</v>
      </c>
      <c r="V543" s="274">
        <v>100</v>
      </c>
      <c r="W543" s="273"/>
      <c r="X543" s="273" t="s">
        <v>3982</v>
      </c>
      <c r="Y543" s="273" t="s">
        <v>5262</v>
      </c>
      <c r="Z543" s="273"/>
      <c r="AA543" s="273"/>
      <c r="AB543" s="273"/>
      <c r="AC543" s="273"/>
      <c r="AD543" s="273"/>
      <c r="AE543" s="273" t="s">
        <v>5263</v>
      </c>
      <c r="AF543" s="273" t="s">
        <v>794</v>
      </c>
      <c r="AG543" s="273" t="s">
        <v>807</v>
      </c>
      <c r="AH543" s="273" t="s">
        <v>786</v>
      </c>
      <c r="AI543" s="273" t="s">
        <v>104</v>
      </c>
      <c r="AJ543" s="273"/>
      <c r="AK543" s="273" t="s">
        <v>808</v>
      </c>
      <c r="AL543" s="273" t="s">
        <v>3423</v>
      </c>
      <c r="AM543" s="273" t="s">
        <v>797</v>
      </c>
      <c r="AN543" s="273" t="s">
        <v>43</v>
      </c>
      <c r="AO543" s="273"/>
      <c r="AP543" s="273"/>
      <c r="AQ543" s="273"/>
      <c r="AR543" s="273"/>
      <c r="AS543" s="273" t="s">
        <v>5264</v>
      </c>
      <c r="AT543" s="274">
        <v>1000</v>
      </c>
      <c r="AU543" s="274">
        <v>0.75</v>
      </c>
      <c r="AV543" s="273" t="s">
        <v>5151</v>
      </c>
      <c r="AW543" s="273"/>
      <c r="AX543" s="274">
        <v>2</v>
      </c>
      <c r="AY543" s="273" t="s">
        <v>458</v>
      </c>
      <c r="AZ543" s="273" t="s">
        <v>3867</v>
      </c>
      <c r="BA543" s="273" t="s">
        <v>5265</v>
      </c>
      <c r="BB543" s="273" t="s">
        <v>458</v>
      </c>
      <c r="BC543" s="273" t="s">
        <v>5151</v>
      </c>
      <c r="BD543" s="273"/>
      <c r="BE543" s="273" t="s">
        <v>5151</v>
      </c>
      <c r="BF543" s="273" t="s">
        <v>4047</v>
      </c>
      <c r="BG543" s="273" t="s">
        <v>5266</v>
      </c>
      <c r="BH543" s="273" t="s">
        <v>5267</v>
      </c>
      <c r="BI543" s="273" t="s">
        <v>800</v>
      </c>
      <c r="BJ543" s="273" t="s">
        <v>800</v>
      </c>
      <c r="BK543" s="273" t="s">
        <v>801</v>
      </c>
      <c r="BL543" s="273" t="s">
        <v>802</v>
      </c>
      <c r="BM543" s="273" t="s">
        <v>803</v>
      </c>
      <c r="BN543" s="273"/>
      <c r="BO543" s="273" t="s">
        <v>809</v>
      </c>
      <c r="BP543" s="273" t="s">
        <v>458</v>
      </c>
      <c r="BQ543" s="273"/>
    </row>
    <row r="544" spans="1:69" ht="18" customHeight="1">
      <c r="A544" s="273" t="s">
        <v>5268</v>
      </c>
      <c r="B544" s="273" t="s">
        <v>5269</v>
      </c>
      <c r="C544" s="273" t="s">
        <v>5270</v>
      </c>
      <c r="D544" s="273" t="s">
        <v>5258</v>
      </c>
      <c r="E544" s="273" t="s">
        <v>5271</v>
      </c>
      <c r="F544" s="273" t="s">
        <v>786</v>
      </c>
      <c r="G544" s="273" t="s">
        <v>786</v>
      </c>
      <c r="H544" s="273" t="s">
        <v>786</v>
      </c>
      <c r="I544" s="274">
        <v>2</v>
      </c>
      <c r="J544" s="273" t="s">
        <v>11</v>
      </c>
      <c r="K544" s="273" t="s">
        <v>806</v>
      </c>
      <c r="L544" s="274">
        <v>5.45</v>
      </c>
      <c r="M544" s="273" t="s">
        <v>5227</v>
      </c>
      <c r="N544" s="273" t="s">
        <v>936</v>
      </c>
      <c r="O544" s="273" t="s">
        <v>5272</v>
      </c>
      <c r="P544" s="273" t="s">
        <v>5273</v>
      </c>
      <c r="Q544" s="274">
        <v>15</v>
      </c>
      <c r="R544" s="273" t="s">
        <v>789</v>
      </c>
      <c r="S544" s="273" t="s">
        <v>1487</v>
      </c>
      <c r="T544" s="273" t="s">
        <v>458</v>
      </c>
      <c r="U544" s="273" t="s">
        <v>791</v>
      </c>
      <c r="V544" s="274">
        <v>100</v>
      </c>
      <c r="W544" s="273"/>
      <c r="X544" s="273" t="s">
        <v>5274</v>
      </c>
      <c r="Y544" s="273" t="s">
        <v>5275</v>
      </c>
      <c r="Z544" s="273"/>
      <c r="AA544" s="273"/>
      <c r="AB544" s="273"/>
      <c r="AC544" s="273"/>
      <c r="AD544" s="273"/>
      <c r="AE544" s="273" t="s">
        <v>5276</v>
      </c>
      <c r="AF544" s="273" t="s">
        <v>794</v>
      </c>
      <c r="AG544" s="273" t="s">
        <v>1734</v>
      </c>
      <c r="AH544" s="273" t="s">
        <v>786</v>
      </c>
      <c r="AI544" s="273" t="s">
        <v>104</v>
      </c>
      <c r="AJ544" s="273"/>
      <c r="AK544" s="273" t="s">
        <v>808</v>
      </c>
      <c r="AL544" s="273" t="s">
        <v>5232</v>
      </c>
      <c r="AM544" s="273" t="s">
        <v>797</v>
      </c>
      <c r="AN544" s="273" t="s">
        <v>43</v>
      </c>
      <c r="AO544" s="273"/>
      <c r="AP544" s="273"/>
      <c r="AQ544" s="273"/>
      <c r="AR544" s="273"/>
      <c r="AS544" s="273" t="s">
        <v>5277</v>
      </c>
      <c r="AT544" s="274">
        <v>1000</v>
      </c>
      <c r="AU544" s="274">
        <v>2</v>
      </c>
      <c r="AV544" s="273" t="s">
        <v>5234</v>
      </c>
      <c r="AW544" s="273"/>
      <c r="AX544" s="274">
        <v>5.45</v>
      </c>
      <c r="AY544" s="273" t="s">
        <v>458</v>
      </c>
      <c r="AZ544" s="273" t="s">
        <v>3858</v>
      </c>
      <c r="BA544" s="273" t="s">
        <v>5278</v>
      </c>
      <c r="BB544" s="273" t="s">
        <v>458</v>
      </c>
      <c r="BC544" s="273" t="s">
        <v>5234</v>
      </c>
      <c r="BD544" s="273"/>
      <c r="BE544" s="273" t="s">
        <v>5234</v>
      </c>
      <c r="BF544" s="273" t="s">
        <v>458</v>
      </c>
      <c r="BG544" s="273" t="s">
        <v>5279</v>
      </c>
      <c r="BH544" s="273" t="s">
        <v>5280</v>
      </c>
      <c r="BI544" s="273" t="s">
        <v>800</v>
      </c>
      <c r="BJ544" s="273" t="s">
        <v>800</v>
      </c>
      <c r="BK544" s="273" t="s">
        <v>801</v>
      </c>
      <c r="BL544" s="273" t="s">
        <v>802</v>
      </c>
      <c r="BM544" s="273" t="s">
        <v>803</v>
      </c>
      <c r="BN544" s="273"/>
      <c r="BO544" s="273" t="s">
        <v>809</v>
      </c>
      <c r="BP544" s="273" t="s">
        <v>458</v>
      </c>
      <c r="BQ544" s="273"/>
    </row>
    <row r="545" spans="1:69" ht="18" customHeight="1">
      <c r="A545" s="273" t="s">
        <v>5281</v>
      </c>
      <c r="B545" s="273" t="s">
        <v>5282</v>
      </c>
      <c r="C545" s="273" t="s">
        <v>5283</v>
      </c>
      <c r="D545" s="273" t="s">
        <v>5258</v>
      </c>
      <c r="E545" s="273" t="s">
        <v>5284</v>
      </c>
      <c r="F545" s="273" t="s">
        <v>786</v>
      </c>
      <c r="G545" s="273" t="s">
        <v>786</v>
      </c>
      <c r="H545" s="273" t="s">
        <v>786</v>
      </c>
      <c r="I545" s="274">
        <v>0.48</v>
      </c>
      <c r="J545" s="273" t="s">
        <v>11</v>
      </c>
      <c r="K545" s="273" t="s">
        <v>806</v>
      </c>
      <c r="L545" s="274">
        <v>3.5</v>
      </c>
      <c r="M545" s="273" t="s">
        <v>5227</v>
      </c>
      <c r="N545" s="273" t="s">
        <v>788</v>
      </c>
      <c r="O545" s="273"/>
      <c r="P545" s="273" t="s">
        <v>4674</v>
      </c>
      <c r="Q545" s="273"/>
      <c r="R545" s="273" t="s">
        <v>789</v>
      </c>
      <c r="S545" s="273" t="s">
        <v>904</v>
      </c>
      <c r="T545" s="273" t="s">
        <v>5285</v>
      </c>
      <c r="U545" s="273" t="s">
        <v>823</v>
      </c>
      <c r="V545" s="274">
        <v>100</v>
      </c>
      <c r="W545" s="273"/>
      <c r="X545" s="273" t="s">
        <v>905</v>
      </c>
      <c r="Y545" s="273" t="s">
        <v>906</v>
      </c>
      <c r="Z545" s="273" t="s">
        <v>5286</v>
      </c>
      <c r="AA545" s="273"/>
      <c r="AB545" s="273"/>
      <c r="AC545" s="273"/>
      <c r="AD545" s="273"/>
      <c r="AE545" s="273" t="s">
        <v>4557</v>
      </c>
      <c r="AF545" s="273" t="s">
        <v>794</v>
      </c>
      <c r="AG545" s="273" t="s">
        <v>807</v>
      </c>
      <c r="AH545" s="273" t="s">
        <v>786</v>
      </c>
      <c r="AI545" s="273" t="s">
        <v>89</v>
      </c>
      <c r="AJ545" s="273"/>
      <c r="AK545" s="273" t="s">
        <v>808</v>
      </c>
      <c r="AL545" s="273" t="s">
        <v>5232</v>
      </c>
      <c r="AM545" s="273" t="s">
        <v>797</v>
      </c>
      <c r="AN545" s="273" t="s">
        <v>43</v>
      </c>
      <c r="AO545" s="273"/>
      <c r="AP545" s="273"/>
      <c r="AQ545" s="273"/>
      <c r="AR545" s="273"/>
      <c r="AS545" s="273" t="s">
        <v>5287</v>
      </c>
      <c r="AT545" s="274">
        <v>1000</v>
      </c>
      <c r="AU545" s="274">
        <v>0.48</v>
      </c>
      <c r="AV545" s="273" t="s">
        <v>5234</v>
      </c>
      <c r="AW545" s="273"/>
      <c r="AX545" s="274">
        <v>3.5</v>
      </c>
      <c r="AY545" s="273" t="s">
        <v>458</v>
      </c>
      <c r="AZ545" s="273" t="s">
        <v>3858</v>
      </c>
      <c r="BA545" s="273" t="s">
        <v>5288</v>
      </c>
      <c r="BB545" s="273" t="s">
        <v>458</v>
      </c>
      <c r="BC545" s="273" t="s">
        <v>5234</v>
      </c>
      <c r="BD545" s="273"/>
      <c r="BE545" s="273" t="s">
        <v>5234</v>
      </c>
      <c r="BF545" s="273" t="s">
        <v>4047</v>
      </c>
      <c r="BG545" s="273" t="s">
        <v>5289</v>
      </c>
      <c r="BH545" s="273" t="s">
        <v>5290</v>
      </c>
      <c r="BI545" s="273" t="s">
        <v>800</v>
      </c>
      <c r="BJ545" s="273" t="s">
        <v>800</v>
      </c>
      <c r="BK545" s="273" t="s">
        <v>801</v>
      </c>
      <c r="BL545" s="273" t="s">
        <v>802</v>
      </c>
      <c r="BM545" s="273" t="s">
        <v>803</v>
      </c>
      <c r="BN545" s="273"/>
      <c r="BO545" s="273" t="s">
        <v>809</v>
      </c>
      <c r="BP545" s="273" t="s">
        <v>458</v>
      </c>
      <c r="BQ545" s="273"/>
    </row>
    <row r="546" spans="1:69" ht="18" customHeight="1">
      <c r="A546" s="273" t="s">
        <v>2001</v>
      </c>
      <c r="B546" s="273" t="s">
        <v>5291</v>
      </c>
      <c r="C546" s="273" t="s">
        <v>5292</v>
      </c>
      <c r="D546" s="273" t="s">
        <v>5293</v>
      </c>
      <c r="E546" s="273" t="s">
        <v>5294</v>
      </c>
      <c r="F546" s="273" t="s">
        <v>1801</v>
      </c>
      <c r="G546" s="273" t="s">
        <v>1850</v>
      </c>
      <c r="H546" s="273" t="s">
        <v>786</v>
      </c>
      <c r="I546" s="274">
        <v>40</v>
      </c>
      <c r="J546" s="273" t="s">
        <v>804</v>
      </c>
      <c r="K546" s="273" t="s">
        <v>806</v>
      </c>
      <c r="L546" s="274">
        <v>0.36</v>
      </c>
      <c r="M546" s="273" t="s">
        <v>5295</v>
      </c>
      <c r="N546" s="273" t="s">
        <v>936</v>
      </c>
      <c r="O546" s="273"/>
      <c r="P546" s="273"/>
      <c r="Q546" s="273"/>
      <c r="R546" s="273"/>
      <c r="S546" s="273" t="s">
        <v>1487</v>
      </c>
      <c r="T546" s="273"/>
      <c r="U546" s="273" t="s">
        <v>823</v>
      </c>
      <c r="V546" s="274">
        <v>99.55</v>
      </c>
      <c r="W546" s="273"/>
      <c r="X546" s="273" t="s">
        <v>1463</v>
      </c>
      <c r="Y546" s="273" t="s">
        <v>1464</v>
      </c>
      <c r="Z546" s="273"/>
      <c r="AA546" s="273"/>
      <c r="AB546" s="273"/>
      <c r="AC546" s="273"/>
      <c r="AD546" s="273"/>
      <c r="AE546" s="273"/>
      <c r="AF546" s="273" t="s">
        <v>2276</v>
      </c>
      <c r="AG546" s="273" t="s">
        <v>1734</v>
      </c>
      <c r="AH546" s="273" t="s">
        <v>786</v>
      </c>
      <c r="AI546" s="273"/>
      <c r="AJ546" s="273"/>
      <c r="AK546" s="273" t="s">
        <v>810</v>
      </c>
      <c r="AL546" s="273" t="s">
        <v>5296</v>
      </c>
      <c r="AM546" s="273" t="s">
        <v>1606</v>
      </c>
      <c r="AN546" s="273" t="s">
        <v>42</v>
      </c>
      <c r="AO546" s="273"/>
      <c r="AP546" s="273"/>
      <c r="AQ546" s="273"/>
      <c r="AR546" s="273"/>
      <c r="AS546" s="273" t="s">
        <v>2009</v>
      </c>
      <c r="AT546" s="274">
        <v>50000</v>
      </c>
      <c r="AU546" s="274">
        <v>80</v>
      </c>
      <c r="AV546" s="273" t="s">
        <v>5258</v>
      </c>
      <c r="AW546" s="273"/>
      <c r="AX546" s="274">
        <v>0.36</v>
      </c>
      <c r="AY546" s="273"/>
      <c r="AZ546" s="273" t="s">
        <v>5297</v>
      </c>
      <c r="BA546" s="273" t="s">
        <v>2013</v>
      </c>
      <c r="BB546" s="273"/>
      <c r="BC546" s="273" t="s">
        <v>5298</v>
      </c>
      <c r="BD546" s="273"/>
      <c r="BE546" s="273" t="s">
        <v>5298</v>
      </c>
      <c r="BF546" s="273"/>
      <c r="BG546" s="273"/>
      <c r="BH546" s="273" t="s">
        <v>458</v>
      </c>
      <c r="BI546" s="273" t="s">
        <v>800</v>
      </c>
      <c r="BJ546" s="273" t="s">
        <v>800</v>
      </c>
      <c r="BK546" s="273" t="s">
        <v>801</v>
      </c>
      <c r="BL546" s="273" t="s">
        <v>802</v>
      </c>
      <c r="BM546" s="273" t="s">
        <v>1962</v>
      </c>
      <c r="BN546" s="273"/>
      <c r="BO546" s="273" t="s">
        <v>809</v>
      </c>
      <c r="BP546" s="273"/>
      <c r="BQ546" s="273"/>
    </row>
    <row r="547" spans="1:69" ht="18" customHeight="1">
      <c r="A547" s="273" t="s">
        <v>5299</v>
      </c>
      <c r="B547" s="273" t="s">
        <v>5300</v>
      </c>
      <c r="C547" s="273" t="s">
        <v>5301</v>
      </c>
      <c r="D547" s="273" t="s">
        <v>5293</v>
      </c>
      <c r="E547" s="273" t="s">
        <v>5302</v>
      </c>
      <c r="F547" s="273" t="s">
        <v>786</v>
      </c>
      <c r="G547" s="273" t="s">
        <v>786</v>
      </c>
      <c r="H547" s="273" t="s">
        <v>786</v>
      </c>
      <c r="I547" s="274">
        <v>1</v>
      </c>
      <c r="J547" s="273" t="s">
        <v>11</v>
      </c>
      <c r="K547" s="273" t="s">
        <v>806</v>
      </c>
      <c r="L547" s="274">
        <v>3.3</v>
      </c>
      <c r="M547" s="273" t="s">
        <v>4816</v>
      </c>
      <c r="N547" s="273" t="s">
        <v>936</v>
      </c>
      <c r="O547" s="273"/>
      <c r="P547" s="273"/>
      <c r="Q547" s="273"/>
      <c r="R547" s="273" t="s">
        <v>789</v>
      </c>
      <c r="S547" s="273" t="s">
        <v>790</v>
      </c>
      <c r="T547" s="273" t="s">
        <v>458</v>
      </c>
      <c r="U547" s="273" t="s">
        <v>791</v>
      </c>
      <c r="V547" s="274">
        <v>100</v>
      </c>
      <c r="W547" s="273"/>
      <c r="X547" s="273" t="s">
        <v>1669</v>
      </c>
      <c r="Y547" s="273" t="s">
        <v>4593</v>
      </c>
      <c r="Z547" s="273" t="s">
        <v>4675</v>
      </c>
      <c r="AA547" s="273"/>
      <c r="AB547" s="273"/>
      <c r="AC547" s="273"/>
      <c r="AD547" s="273"/>
      <c r="AE547" s="273" t="s">
        <v>5303</v>
      </c>
      <c r="AF547" s="273" t="s">
        <v>794</v>
      </c>
      <c r="AG547" s="273" t="s">
        <v>1734</v>
      </c>
      <c r="AH547" s="273" t="s">
        <v>786</v>
      </c>
      <c r="AI547" s="273" t="s">
        <v>104</v>
      </c>
      <c r="AJ547" s="273"/>
      <c r="AK547" s="273" t="s">
        <v>808</v>
      </c>
      <c r="AL547" s="273" t="s">
        <v>4822</v>
      </c>
      <c r="AM547" s="273" t="s">
        <v>797</v>
      </c>
      <c r="AN547" s="273" t="s">
        <v>43</v>
      </c>
      <c r="AO547" s="273"/>
      <c r="AP547" s="273"/>
      <c r="AQ547" s="273"/>
      <c r="AR547" s="273"/>
      <c r="AS547" s="273" t="s">
        <v>5304</v>
      </c>
      <c r="AT547" s="274">
        <v>1000</v>
      </c>
      <c r="AU547" s="274">
        <v>1</v>
      </c>
      <c r="AV547" s="273" t="s">
        <v>5203</v>
      </c>
      <c r="AW547" s="273"/>
      <c r="AX547" s="274">
        <v>3.3</v>
      </c>
      <c r="AY547" s="273" t="s">
        <v>458</v>
      </c>
      <c r="AZ547" s="273" t="s">
        <v>3876</v>
      </c>
      <c r="BA547" s="273" t="s">
        <v>5305</v>
      </c>
      <c r="BB547" s="273" t="s">
        <v>5299</v>
      </c>
      <c r="BC547" s="273" t="s">
        <v>5203</v>
      </c>
      <c r="BD547" s="273"/>
      <c r="BE547" s="273" t="s">
        <v>5203</v>
      </c>
      <c r="BF547" s="273" t="s">
        <v>458</v>
      </c>
      <c r="BG547" s="273" t="s">
        <v>5303</v>
      </c>
      <c r="BH547" s="273" t="s">
        <v>4421</v>
      </c>
      <c r="BI547" s="273" t="s">
        <v>800</v>
      </c>
      <c r="BJ547" s="273" t="s">
        <v>800</v>
      </c>
      <c r="BK547" s="273" t="s">
        <v>801</v>
      </c>
      <c r="BL547" s="273" t="s">
        <v>802</v>
      </c>
      <c r="BM547" s="273" t="s">
        <v>803</v>
      </c>
      <c r="BN547" s="273"/>
      <c r="BO547" s="273" t="s">
        <v>809</v>
      </c>
      <c r="BP547" s="273" t="s">
        <v>458</v>
      </c>
      <c r="BQ547" s="273"/>
    </row>
    <row r="548" spans="1:69" ht="18" customHeight="1">
      <c r="A548" s="273" t="s">
        <v>3259</v>
      </c>
      <c r="B548" s="273" t="s">
        <v>5306</v>
      </c>
      <c r="C548" s="273" t="s">
        <v>5307</v>
      </c>
      <c r="D548" s="273" t="s">
        <v>5293</v>
      </c>
      <c r="E548" s="273" t="s">
        <v>5308</v>
      </c>
      <c r="F548" s="273" t="s">
        <v>1505</v>
      </c>
      <c r="G548" s="273" t="s">
        <v>1506</v>
      </c>
      <c r="H548" s="273" t="s">
        <v>3245</v>
      </c>
      <c r="I548" s="274">
        <v>10.5</v>
      </c>
      <c r="J548" s="273" t="s">
        <v>11</v>
      </c>
      <c r="K548" s="273" t="s">
        <v>806</v>
      </c>
      <c r="L548" s="274">
        <v>1</v>
      </c>
      <c r="M548" s="273" t="s">
        <v>3422</v>
      </c>
      <c r="N548" s="273" t="s">
        <v>5309</v>
      </c>
      <c r="O548" s="273" t="s">
        <v>4750</v>
      </c>
      <c r="P548" s="273" t="s">
        <v>5310</v>
      </c>
      <c r="Q548" s="274">
        <v>40</v>
      </c>
      <c r="R548" s="273" t="s">
        <v>789</v>
      </c>
      <c r="S548" s="273" t="s">
        <v>1487</v>
      </c>
      <c r="T548" s="273" t="s">
        <v>458</v>
      </c>
      <c r="U548" s="273" t="s">
        <v>791</v>
      </c>
      <c r="V548" s="274">
        <v>99.813999999999993</v>
      </c>
      <c r="W548" s="273" t="s">
        <v>3717</v>
      </c>
      <c r="X548" s="273" t="s">
        <v>792</v>
      </c>
      <c r="Y548" s="273" t="s">
        <v>1792</v>
      </c>
      <c r="Z548" s="273"/>
      <c r="AA548" s="273"/>
      <c r="AB548" s="273"/>
      <c r="AC548" s="273"/>
      <c r="AD548" s="273"/>
      <c r="AE548" s="273" t="s">
        <v>5311</v>
      </c>
      <c r="AF548" s="273" t="s">
        <v>794</v>
      </c>
      <c r="AG548" s="273" t="s">
        <v>1793</v>
      </c>
      <c r="AH548" s="273" t="s">
        <v>3245</v>
      </c>
      <c r="AI548" s="273" t="s">
        <v>102</v>
      </c>
      <c r="AJ548" s="273" t="s">
        <v>307</v>
      </c>
      <c r="AK548" s="273" t="s">
        <v>796</v>
      </c>
      <c r="AL548" s="273" t="s">
        <v>3423</v>
      </c>
      <c r="AM548" s="273" t="s">
        <v>2206</v>
      </c>
      <c r="AN548" s="273" t="s">
        <v>42</v>
      </c>
      <c r="AO548" s="273"/>
      <c r="AP548" s="273"/>
      <c r="AQ548" s="273"/>
      <c r="AR548" s="273"/>
      <c r="AS548" s="273" t="s">
        <v>3270</v>
      </c>
      <c r="AT548" s="274">
        <v>1000</v>
      </c>
      <c r="AU548" s="274">
        <v>10.5</v>
      </c>
      <c r="AV548" s="273" t="s">
        <v>5151</v>
      </c>
      <c r="AW548" s="273"/>
      <c r="AX548" s="274">
        <v>1</v>
      </c>
      <c r="AY548" s="273" t="s">
        <v>458</v>
      </c>
      <c r="AZ548" s="273" t="s">
        <v>3867</v>
      </c>
      <c r="BA548" s="273" t="s">
        <v>5312</v>
      </c>
      <c r="BB548" s="273" t="s">
        <v>458</v>
      </c>
      <c r="BC548" s="273" t="s">
        <v>5151</v>
      </c>
      <c r="BD548" s="273"/>
      <c r="BE548" s="273" t="s">
        <v>5151</v>
      </c>
      <c r="BF548" s="273" t="s">
        <v>5313</v>
      </c>
      <c r="BG548" s="273" t="s">
        <v>5314</v>
      </c>
      <c r="BH548" s="273" t="s">
        <v>5315</v>
      </c>
      <c r="BI548" s="273" t="s">
        <v>800</v>
      </c>
      <c r="BJ548" s="273" t="s">
        <v>800</v>
      </c>
      <c r="BK548" s="273" t="s">
        <v>801</v>
      </c>
      <c r="BL548" s="273" t="s">
        <v>802</v>
      </c>
      <c r="BM548" s="273" t="s">
        <v>803</v>
      </c>
      <c r="BN548" s="273"/>
      <c r="BO548" s="273" t="s">
        <v>809</v>
      </c>
      <c r="BP548" s="273" t="s">
        <v>458</v>
      </c>
      <c r="BQ548" s="273"/>
    </row>
    <row r="549" spans="1:69" ht="18" customHeight="1">
      <c r="A549" s="273" t="s">
        <v>3259</v>
      </c>
      <c r="B549" s="273" t="s">
        <v>5316</v>
      </c>
      <c r="C549" s="273" t="s">
        <v>5317</v>
      </c>
      <c r="D549" s="273" t="s">
        <v>5293</v>
      </c>
      <c r="E549" s="273" t="s">
        <v>5318</v>
      </c>
      <c r="F549" s="273" t="s">
        <v>1505</v>
      </c>
      <c r="G549" s="273" t="s">
        <v>1506</v>
      </c>
      <c r="H549" s="273" t="s">
        <v>3245</v>
      </c>
      <c r="I549" s="274">
        <v>5</v>
      </c>
      <c r="J549" s="273" t="s">
        <v>849</v>
      </c>
      <c r="K549" s="273" t="s">
        <v>806</v>
      </c>
      <c r="L549" s="274">
        <v>0.125</v>
      </c>
      <c r="M549" s="273" t="s">
        <v>3422</v>
      </c>
      <c r="N549" s="273" t="s">
        <v>5319</v>
      </c>
      <c r="O549" s="273" t="s">
        <v>5320</v>
      </c>
      <c r="P549" s="273"/>
      <c r="Q549" s="273"/>
      <c r="R549" s="273" t="s">
        <v>789</v>
      </c>
      <c r="S549" s="273" t="s">
        <v>1487</v>
      </c>
      <c r="T549" s="273" t="s">
        <v>458</v>
      </c>
      <c r="U549" s="273" t="s">
        <v>791</v>
      </c>
      <c r="V549" s="274">
        <v>99.784999999999997</v>
      </c>
      <c r="W549" s="273"/>
      <c r="X549" s="273" t="s">
        <v>792</v>
      </c>
      <c r="Y549" s="273" t="s">
        <v>1792</v>
      </c>
      <c r="Z549" s="273"/>
      <c r="AA549" s="273"/>
      <c r="AB549" s="273"/>
      <c r="AC549" s="273"/>
      <c r="AD549" s="273"/>
      <c r="AE549" s="273" t="s">
        <v>5321</v>
      </c>
      <c r="AF549" s="273" t="s">
        <v>794</v>
      </c>
      <c r="AG549" s="273" t="s">
        <v>1793</v>
      </c>
      <c r="AH549" s="273" t="s">
        <v>3245</v>
      </c>
      <c r="AI549" s="273" t="s">
        <v>102</v>
      </c>
      <c r="AJ549" s="273" t="s">
        <v>307</v>
      </c>
      <c r="AK549" s="273" t="s">
        <v>796</v>
      </c>
      <c r="AL549" s="273" t="s">
        <v>3423</v>
      </c>
      <c r="AM549" s="273" t="s">
        <v>2206</v>
      </c>
      <c r="AN549" s="273" t="s">
        <v>42</v>
      </c>
      <c r="AO549" s="273"/>
      <c r="AP549" s="273"/>
      <c r="AQ549" s="273"/>
      <c r="AR549" s="273"/>
      <c r="AS549" s="273" t="s">
        <v>3270</v>
      </c>
      <c r="AT549" s="274">
        <v>1000</v>
      </c>
      <c r="AU549" s="274">
        <v>5</v>
      </c>
      <c r="AV549" s="273" t="s">
        <v>5151</v>
      </c>
      <c r="AW549" s="273"/>
      <c r="AX549" s="274">
        <v>0.125</v>
      </c>
      <c r="AY549" s="273" t="s">
        <v>458</v>
      </c>
      <c r="AZ549" s="273" t="s">
        <v>3424</v>
      </c>
      <c r="BA549" s="273" t="s">
        <v>5322</v>
      </c>
      <c r="BB549" s="273" t="s">
        <v>458</v>
      </c>
      <c r="BC549" s="273" t="s">
        <v>5151</v>
      </c>
      <c r="BD549" s="273"/>
      <c r="BE549" s="273" t="s">
        <v>5151</v>
      </c>
      <c r="BF549" s="273" t="s">
        <v>5313</v>
      </c>
      <c r="BG549" s="273" t="s">
        <v>5323</v>
      </c>
      <c r="BH549" s="273" t="s">
        <v>5324</v>
      </c>
      <c r="BI549" s="273" t="s">
        <v>800</v>
      </c>
      <c r="BJ549" s="273" t="s">
        <v>800</v>
      </c>
      <c r="BK549" s="273" t="s">
        <v>801</v>
      </c>
      <c r="BL549" s="273" t="s">
        <v>802</v>
      </c>
      <c r="BM549" s="273" t="s">
        <v>803</v>
      </c>
      <c r="BN549" s="273"/>
      <c r="BO549" s="273" t="s">
        <v>1865</v>
      </c>
      <c r="BP549" s="273" t="s">
        <v>458</v>
      </c>
      <c r="BQ549" s="273"/>
    </row>
    <row r="550" spans="1:69" ht="18" customHeight="1">
      <c r="A550" s="273" t="s">
        <v>5325</v>
      </c>
      <c r="B550" s="273" t="s">
        <v>5326</v>
      </c>
      <c r="C550" s="273" t="s">
        <v>5327</v>
      </c>
      <c r="D550" s="273" t="s">
        <v>5293</v>
      </c>
      <c r="E550" s="273" t="s">
        <v>5328</v>
      </c>
      <c r="F550" s="273" t="s">
        <v>1664</v>
      </c>
      <c r="G550" s="273" t="s">
        <v>925</v>
      </c>
      <c r="H550" s="273" t="s">
        <v>1664</v>
      </c>
      <c r="I550" s="274">
        <v>3</v>
      </c>
      <c r="J550" s="273" t="s">
        <v>11</v>
      </c>
      <c r="K550" s="273" t="s">
        <v>806</v>
      </c>
      <c r="L550" s="274">
        <v>2.68</v>
      </c>
      <c r="M550" s="273" t="s">
        <v>4816</v>
      </c>
      <c r="N550" s="273" t="s">
        <v>881</v>
      </c>
      <c r="O550" s="273" t="s">
        <v>5329</v>
      </c>
      <c r="P550" s="273" t="s">
        <v>5330</v>
      </c>
      <c r="Q550" s="274">
        <v>32</v>
      </c>
      <c r="R550" s="273" t="s">
        <v>789</v>
      </c>
      <c r="S550" s="273" t="s">
        <v>1487</v>
      </c>
      <c r="T550" s="273" t="s">
        <v>458</v>
      </c>
      <c r="U550" s="273" t="s">
        <v>791</v>
      </c>
      <c r="V550" s="274">
        <v>100</v>
      </c>
      <c r="W550" s="273" t="s">
        <v>4434</v>
      </c>
      <c r="X550" s="273" t="s">
        <v>828</v>
      </c>
      <c r="Y550" s="273" t="s">
        <v>5331</v>
      </c>
      <c r="Z550" s="273"/>
      <c r="AA550" s="273"/>
      <c r="AB550" s="273"/>
      <c r="AC550" s="273"/>
      <c r="AD550" s="273"/>
      <c r="AE550" s="273" t="s">
        <v>5332</v>
      </c>
      <c r="AF550" s="273" t="s">
        <v>794</v>
      </c>
      <c r="AG550" s="273" t="s">
        <v>5333</v>
      </c>
      <c r="AH550" s="273" t="s">
        <v>1664</v>
      </c>
      <c r="AI550" s="273" t="s">
        <v>104</v>
      </c>
      <c r="AJ550" s="273" t="s">
        <v>372</v>
      </c>
      <c r="AK550" s="273" t="s">
        <v>808</v>
      </c>
      <c r="AL550" s="273" t="s">
        <v>4822</v>
      </c>
      <c r="AM550" s="273" t="s">
        <v>797</v>
      </c>
      <c r="AN550" s="273" t="s">
        <v>42</v>
      </c>
      <c r="AO550" s="273"/>
      <c r="AP550" s="273"/>
      <c r="AQ550" s="273"/>
      <c r="AR550" s="273"/>
      <c r="AS550" s="273" t="s">
        <v>5334</v>
      </c>
      <c r="AT550" s="274">
        <v>1000</v>
      </c>
      <c r="AU550" s="274">
        <v>3</v>
      </c>
      <c r="AV550" s="273" t="s">
        <v>5203</v>
      </c>
      <c r="AW550" s="273"/>
      <c r="AX550" s="274">
        <v>2.68</v>
      </c>
      <c r="AY550" s="273" t="s">
        <v>458</v>
      </c>
      <c r="AZ550" s="273" t="s">
        <v>3876</v>
      </c>
      <c r="BA550" s="273" t="s">
        <v>5335</v>
      </c>
      <c r="BB550" s="273" t="s">
        <v>458</v>
      </c>
      <c r="BC550" s="273" t="s">
        <v>5203</v>
      </c>
      <c r="BD550" s="273"/>
      <c r="BE550" s="273" t="s">
        <v>5203</v>
      </c>
      <c r="BF550" s="273" t="s">
        <v>3310</v>
      </c>
      <c r="BG550" s="273" t="s">
        <v>5336</v>
      </c>
      <c r="BH550" s="273" t="s">
        <v>5337</v>
      </c>
      <c r="BI550" s="273" t="s">
        <v>800</v>
      </c>
      <c r="BJ550" s="273" t="s">
        <v>800</v>
      </c>
      <c r="BK550" s="273" t="s">
        <v>801</v>
      </c>
      <c r="BL550" s="273" t="s">
        <v>802</v>
      </c>
      <c r="BM550" s="273" t="s">
        <v>803</v>
      </c>
      <c r="BN550" s="273"/>
      <c r="BO550" s="273" t="s">
        <v>809</v>
      </c>
      <c r="BP550" s="273" t="s">
        <v>458</v>
      </c>
      <c r="BQ550" s="273"/>
    </row>
    <row r="551" spans="1:69" ht="18" customHeight="1">
      <c r="A551" s="273" t="s">
        <v>1797</v>
      </c>
      <c r="B551" s="273" t="s">
        <v>5338</v>
      </c>
      <c r="C551" s="273" t="s">
        <v>5339</v>
      </c>
      <c r="D551" s="273" t="s">
        <v>5340</v>
      </c>
      <c r="E551" s="273" t="s">
        <v>5341</v>
      </c>
      <c r="F551" s="273" t="s">
        <v>1801</v>
      </c>
      <c r="G551" s="273" t="s">
        <v>1506</v>
      </c>
      <c r="H551" s="273" t="s">
        <v>786</v>
      </c>
      <c r="I551" s="274">
        <v>2</v>
      </c>
      <c r="J551" s="273" t="s">
        <v>804</v>
      </c>
      <c r="K551" s="273" t="s">
        <v>806</v>
      </c>
      <c r="L551" s="274">
        <v>1.0349999999999999</v>
      </c>
      <c r="M551" s="273" t="s">
        <v>4816</v>
      </c>
      <c r="N551" s="273" t="s">
        <v>788</v>
      </c>
      <c r="O551" s="273"/>
      <c r="P551" s="273"/>
      <c r="Q551" s="273"/>
      <c r="R551" s="273" t="s">
        <v>789</v>
      </c>
      <c r="S551" s="273" t="s">
        <v>1487</v>
      </c>
      <c r="T551" s="273"/>
      <c r="U551" s="273" t="s">
        <v>791</v>
      </c>
      <c r="V551" s="273"/>
      <c r="W551" s="273"/>
      <c r="X551" s="273" t="s">
        <v>1463</v>
      </c>
      <c r="Y551" s="273" t="s">
        <v>1464</v>
      </c>
      <c r="Z551" s="273"/>
      <c r="AA551" s="273"/>
      <c r="AB551" s="273"/>
      <c r="AC551" s="273"/>
      <c r="AD551" s="273"/>
      <c r="AE551" s="273"/>
      <c r="AF551" s="273" t="s">
        <v>794</v>
      </c>
      <c r="AG551" s="273" t="s">
        <v>795</v>
      </c>
      <c r="AH551" s="273" t="s">
        <v>786</v>
      </c>
      <c r="AI551" s="273"/>
      <c r="AJ551" s="273"/>
      <c r="AK551" s="273" t="s">
        <v>796</v>
      </c>
      <c r="AL551" s="273" t="s">
        <v>4822</v>
      </c>
      <c r="AM551" s="273" t="s">
        <v>1529</v>
      </c>
      <c r="AN551" s="273" t="s">
        <v>42</v>
      </c>
      <c r="AO551" s="273"/>
      <c r="AP551" s="273"/>
      <c r="AQ551" s="273"/>
      <c r="AR551" s="273"/>
      <c r="AS551" s="273" t="s">
        <v>1806</v>
      </c>
      <c r="AT551" s="274">
        <v>1000000</v>
      </c>
      <c r="AU551" s="274">
        <v>2</v>
      </c>
      <c r="AV551" s="273" t="s">
        <v>5203</v>
      </c>
      <c r="AW551" s="273"/>
      <c r="AX551" s="274">
        <v>1.0349999999999999</v>
      </c>
      <c r="AY551" s="273"/>
      <c r="AZ551" s="273" t="s">
        <v>3396</v>
      </c>
      <c r="BA551" s="273" t="s">
        <v>1807</v>
      </c>
      <c r="BB551" s="273"/>
      <c r="BC551" s="273" t="s">
        <v>5203</v>
      </c>
      <c r="BD551" s="273"/>
      <c r="BE551" s="273" t="s">
        <v>5203</v>
      </c>
      <c r="BF551" s="273"/>
      <c r="BG551" s="273"/>
      <c r="BH551" s="273" t="s">
        <v>458</v>
      </c>
      <c r="BI551" s="273" t="s">
        <v>800</v>
      </c>
      <c r="BJ551" s="273" t="s">
        <v>800</v>
      </c>
      <c r="BK551" s="273" t="s">
        <v>801</v>
      </c>
      <c r="BL551" s="273" t="s">
        <v>802</v>
      </c>
      <c r="BM551" s="273" t="s">
        <v>1962</v>
      </c>
      <c r="BN551" s="273"/>
      <c r="BO551" s="273" t="s">
        <v>1865</v>
      </c>
      <c r="BP551" s="273"/>
      <c r="BQ551" s="273"/>
    </row>
    <row r="552" spans="1:69" ht="18" customHeight="1">
      <c r="A552" s="273" t="s">
        <v>5342</v>
      </c>
      <c r="B552" s="273" t="s">
        <v>5343</v>
      </c>
      <c r="C552" s="273" t="s">
        <v>5344</v>
      </c>
      <c r="D552" s="273" t="s">
        <v>5340</v>
      </c>
      <c r="E552" s="273" t="s">
        <v>5345</v>
      </c>
      <c r="F552" s="273" t="s">
        <v>786</v>
      </c>
      <c r="G552" s="273" t="s">
        <v>786</v>
      </c>
      <c r="H552" s="273" t="s">
        <v>786</v>
      </c>
      <c r="I552" s="274">
        <v>0.8</v>
      </c>
      <c r="J552" s="273" t="s">
        <v>11</v>
      </c>
      <c r="K552" s="273" t="s">
        <v>806</v>
      </c>
      <c r="L552" s="274">
        <v>2.68</v>
      </c>
      <c r="M552" s="273" t="s">
        <v>1622</v>
      </c>
      <c r="N552" s="273" t="s">
        <v>936</v>
      </c>
      <c r="O552" s="273"/>
      <c r="P552" s="273"/>
      <c r="Q552" s="273"/>
      <c r="R552" s="273" t="s">
        <v>789</v>
      </c>
      <c r="S552" s="273" t="s">
        <v>904</v>
      </c>
      <c r="T552" s="273" t="s">
        <v>5229</v>
      </c>
      <c r="U552" s="273" t="s">
        <v>791</v>
      </c>
      <c r="V552" s="274">
        <v>100</v>
      </c>
      <c r="W552" s="273"/>
      <c r="X552" s="273" t="s">
        <v>1425</v>
      </c>
      <c r="Y552" s="273" t="s">
        <v>5346</v>
      </c>
      <c r="Z552" s="273" t="s">
        <v>5347</v>
      </c>
      <c r="AA552" s="273"/>
      <c r="AB552" s="273"/>
      <c r="AC552" s="273"/>
      <c r="AD552" s="273"/>
      <c r="AE552" s="273" t="s">
        <v>5348</v>
      </c>
      <c r="AF552" s="273" t="s">
        <v>794</v>
      </c>
      <c r="AG552" s="273" t="s">
        <v>807</v>
      </c>
      <c r="AH552" s="273" t="s">
        <v>786</v>
      </c>
      <c r="AI552" s="273" t="s">
        <v>104</v>
      </c>
      <c r="AJ552" s="273"/>
      <c r="AK552" s="273" t="s">
        <v>808</v>
      </c>
      <c r="AL552" s="273" t="s">
        <v>1627</v>
      </c>
      <c r="AM552" s="273" t="s">
        <v>797</v>
      </c>
      <c r="AN552" s="273" t="s">
        <v>43</v>
      </c>
      <c r="AO552" s="273"/>
      <c r="AP552" s="273"/>
      <c r="AQ552" s="273"/>
      <c r="AR552" s="273"/>
      <c r="AS552" s="273" t="s">
        <v>5349</v>
      </c>
      <c r="AT552" s="274">
        <v>1000</v>
      </c>
      <c r="AU552" s="274">
        <v>0.8</v>
      </c>
      <c r="AV552" s="273" t="s">
        <v>5258</v>
      </c>
      <c r="AW552" s="273"/>
      <c r="AX552" s="274">
        <v>2.68</v>
      </c>
      <c r="AY552" s="273" t="s">
        <v>458</v>
      </c>
      <c r="AZ552" s="273" t="s">
        <v>5350</v>
      </c>
      <c r="BA552" s="273" t="s">
        <v>5351</v>
      </c>
      <c r="BB552" s="273" t="s">
        <v>458</v>
      </c>
      <c r="BC552" s="273" t="s">
        <v>5258</v>
      </c>
      <c r="BD552" s="273"/>
      <c r="BE552" s="273" t="s">
        <v>5258</v>
      </c>
      <c r="BF552" s="273" t="s">
        <v>458</v>
      </c>
      <c r="BG552" s="273" t="s">
        <v>5352</v>
      </c>
      <c r="BH552" s="273" t="s">
        <v>5353</v>
      </c>
      <c r="BI552" s="273" t="s">
        <v>800</v>
      </c>
      <c r="BJ552" s="273" t="s">
        <v>800</v>
      </c>
      <c r="BK552" s="273" t="s">
        <v>801</v>
      </c>
      <c r="BL552" s="273" t="s">
        <v>802</v>
      </c>
      <c r="BM552" s="273" t="s">
        <v>803</v>
      </c>
      <c r="BN552" s="273"/>
      <c r="BO552" s="273" t="s">
        <v>809</v>
      </c>
      <c r="BP552" s="273" t="s">
        <v>458</v>
      </c>
      <c r="BQ552" s="273"/>
    </row>
    <row r="553" spans="1:69" ht="18" customHeight="1">
      <c r="A553" s="273" t="s">
        <v>3282</v>
      </c>
      <c r="B553" s="273" t="s">
        <v>5354</v>
      </c>
      <c r="C553" s="273" t="s">
        <v>5355</v>
      </c>
      <c r="D553" s="273" t="s">
        <v>5340</v>
      </c>
      <c r="E553" s="273" t="s">
        <v>5356</v>
      </c>
      <c r="F553" s="273" t="s">
        <v>3287</v>
      </c>
      <c r="G553" s="273" t="s">
        <v>1506</v>
      </c>
      <c r="H553" s="273" t="s">
        <v>3287</v>
      </c>
      <c r="I553" s="274">
        <v>10</v>
      </c>
      <c r="J553" s="273" t="s">
        <v>11</v>
      </c>
      <c r="K553" s="273" t="s">
        <v>806</v>
      </c>
      <c r="L553" s="274">
        <v>0.75</v>
      </c>
      <c r="M553" s="273" t="s">
        <v>4816</v>
      </c>
      <c r="N553" s="273" t="s">
        <v>4800</v>
      </c>
      <c r="O553" s="273"/>
      <c r="P553" s="273"/>
      <c r="Q553" s="273"/>
      <c r="R553" s="273" t="s">
        <v>3220</v>
      </c>
      <c r="S553" s="273" t="s">
        <v>1487</v>
      </c>
      <c r="T553" s="273"/>
      <c r="U553" s="273" t="s">
        <v>791</v>
      </c>
      <c r="V553" s="274">
        <v>99.935000000000002</v>
      </c>
      <c r="W553" s="273"/>
      <c r="X553" s="273" t="s">
        <v>792</v>
      </c>
      <c r="Y553" s="273" t="s">
        <v>1792</v>
      </c>
      <c r="Z553" s="273"/>
      <c r="AA553" s="273"/>
      <c r="AB553" s="273"/>
      <c r="AC553" s="273"/>
      <c r="AD553" s="273"/>
      <c r="AE553" s="273"/>
      <c r="AF553" s="273" t="s">
        <v>794</v>
      </c>
      <c r="AG553" s="273" t="s">
        <v>1734</v>
      </c>
      <c r="AH553" s="273" t="s">
        <v>3287</v>
      </c>
      <c r="AI553" s="273"/>
      <c r="AJ553" s="273"/>
      <c r="AK553" s="273" t="s">
        <v>810</v>
      </c>
      <c r="AL553" s="273" t="s">
        <v>4822</v>
      </c>
      <c r="AM553" s="273" t="s">
        <v>1834</v>
      </c>
      <c r="AN553" s="273" t="s">
        <v>42</v>
      </c>
      <c r="AO553" s="273"/>
      <c r="AP553" s="273"/>
      <c r="AQ553" s="273"/>
      <c r="AR553" s="273"/>
      <c r="AS553" s="273" t="s">
        <v>4999</v>
      </c>
      <c r="AT553" s="274">
        <v>1000</v>
      </c>
      <c r="AU553" s="274">
        <v>10</v>
      </c>
      <c r="AV553" s="273" t="s">
        <v>5203</v>
      </c>
      <c r="AW553" s="273"/>
      <c r="AX553" s="274">
        <v>0.75</v>
      </c>
      <c r="AY553" s="273"/>
      <c r="AZ553" s="273" t="s">
        <v>3876</v>
      </c>
      <c r="BA553" s="273" t="s">
        <v>5000</v>
      </c>
      <c r="BB553" s="273"/>
      <c r="BC553" s="273" t="s">
        <v>5203</v>
      </c>
      <c r="BD553" s="273"/>
      <c r="BE553" s="273" t="s">
        <v>5203</v>
      </c>
      <c r="BF553" s="273"/>
      <c r="BG553" s="273" t="s">
        <v>5357</v>
      </c>
      <c r="BH553" s="273" t="s">
        <v>5358</v>
      </c>
      <c r="BI553" s="273" t="s">
        <v>800</v>
      </c>
      <c r="BJ553" s="273" t="s">
        <v>800</v>
      </c>
      <c r="BK553" s="273" t="s">
        <v>801</v>
      </c>
      <c r="BL553" s="273" t="s">
        <v>802</v>
      </c>
      <c r="BM553" s="273" t="s">
        <v>1962</v>
      </c>
      <c r="BN553" s="273"/>
      <c r="BO553" s="273" t="s">
        <v>809</v>
      </c>
      <c r="BP553" s="273"/>
      <c r="BQ553" s="273"/>
    </row>
    <row r="554" spans="1:69" ht="18" customHeight="1">
      <c r="A554" s="273" t="s">
        <v>3282</v>
      </c>
      <c r="B554" s="273" t="s">
        <v>5354</v>
      </c>
      <c r="C554" s="273" t="s">
        <v>5359</v>
      </c>
      <c r="D554" s="273" t="s">
        <v>5340</v>
      </c>
      <c r="E554" s="273" t="s">
        <v>5356</v>
      </c>
      <c r="F554" s="273" t="s">
        <v>3287</v>
      </c>
      <c r="G554" s="273" t="s">
        <v>1506</v>
      </c>
      <c r="H554" s="273" t="s">
        <v>3287</v>
      </c>
      <c r="I554" s="274">
        <v>10</v>
      </c>
      <c r="J554" s="273" t="s">
        <v>11</v>
      </c>
      <c r="K554" s="273" t="s">
        <v>806</v>
      </c>
      <c r="L554" s="274">
        <v>0.75</v>
      </c>
      <c r="M554" s="273" t="s">
        <v>4816</v>
      </c>
      <c r="N554" s="273" t="s">
        <v>5360</v>
      </c>
      <c r="O554" s="273" t="s">
        <v>5361</v>
      </c>
      <c r="P554" s="273" t="s">
        <v>5362</v>
      </c>
      <c r="Q554" s="274">
        <v>29</v>
      </c>
      <c r="R554" s="273" t="s">
        <v>789</v>
      </c>
      <c r="S554" s="273" t="s">
        <v>1487</v>
      </c>
      <c r="T554" s="273" t="s">
        <v>458</v>
      </c>
      <c r="U554" s="273" t="s">
        <v>791</v>
      </c>
      <c r="V554" s="274">
        <v>99.935000000000002</v>
      </c>
      <c r="W554" s="273"/>
      <c r="X554" s="273" t="s">
        <v>792</v>
      </c>
      <c r="Y554" s="273" t="s">
        <v>1792</v>
      </c>
      <c r="Z554" s="273"/>
      <c r="AA554" s="274">
        <v>64</v>
      </c>
      <c r="AB554" s="274">
        <v>6.4</v>
      </c>
      <c r="AC554" s="273" t="s">
        <v>5363</v>
      </c>
      <c r="AD554" s="273" t="s">
        <v>4162</v>
      </c>
      <c r="AE554" s="273" t="s">
        <v>458</v>
      </c>
      <c r="AF554" s="273" t="s">
        <v>794</v>
      </c>
      <c r="AG554" s="273" t="s">
        <v>1734</v>
      </c>
      <c r="AH554" s="273" t="s">
        <v>3287</v>
      </c>
      <c r="AI554" s="273"/>
      <c r="AJ554" s="273"/>
      <c r="AK554" s="273" t="s">
        <v>810</v>
      </c>
      <c r="AL554" s="273" t="s">
        <v>4822</v>
      </c>
      <c r="AM554" s="273" t="s">
        <v>1834</v>
      </c>
      <c r="AN554" s="273" t="s">
        <v>42</v>
      </c>
      <c r="AO554" s="273"/>
      <c r="AP554" s="273"/>
      <c r="AQ554" s="273"/>
      <c r="AR554" s="273"/>
      <c r="AS554" s="273" t="s">
        <v>4999</v>
      </c>
      <c r="AT554" s="274">
        <v>1000</v>
      </c>
      <c r="AU554" s="274">
        <v>10</v>
      </c>
      <c r="AV554" s="273" t="s">
        <v>5203</v>
      </c>
      <c r="AW554" s="273"/>
      <c r="AX554" s="274">
        <v>0.75</v>
      </c>
      <c r="AY554" s="273" t="s">
        <v>458</v>
      </c>
      <c r="AZ554" s="273" t="s">
        <v>3876</v>
      </c>
      <c r="BA554" s="273" t="s">
        <v>5000</v>
      </c>
      <c r="BB554" s="273" t="s">
        <v>458</v>
      </c>
      <c r="BC554" s="273" t="s">
        <v>5203</v>
      </c>
      <c r="BD554" s="273"/>
      <c r="BE554" s="273" t="s">
        <v>5203</v>
      </c>
      <c r="BF554" s="273" t="s">
        <v>458</v>
      </c>
      <c r="BG554" s="273" t="s">
        <v>5364</v>
      </c>
      <c r="BH554" s="273" t="s">
        <v>5365</v>
      </c>
      <c r="BI554" s="273" t="s">
        <v>800</v>
      </c>
      <c r="BJ554" s="273" t="s">
        <v>800</v>
      </c>
      <c r="BK554" s="273" t="s">
        <v>801</v>
      </c>
      <c r="BL554" s="273" t="s">
        <v>802</v>
      </c>
      <c r="BM554" s="273" t="s">
        <v>803</v>
      </c>
      <c r="BN554" s="273"/>
      <c r="BO554" s="273" t="s">
        <v>809</v>
      </c>
      <c r="BP554" s="273" t="s">
        <v>458</v>
      </c>
      <c r="BQ554" s="273"/>
    </row>
    <row r="555" spans="1:69" ht="18" customHeight="1">
      <c r="A555" s="273" t="s">
        <v>5366</v>
      </c>
      <c r="B555" s="273" t="s">
        <v>5367</v>
      </c>
      <c r="C555" s="273" t="s">
        <v>5368</v>
      </c>
      <c r="D555" s="273" t="s">
        <v>5340</v>
      </c>
      <c r="E555" s="273" t="s">
        <v>5369</v>
      </c>
      <c r="F555" s="273" t="s">
        <v>5370</v>
      </c>
      <c r="G555" s="273" t="s">
        <v>1506</v>
      </c>
      <c r="H555" s="273" t="s">
        <v>3841</v>
      </c>
      <c r="I555" s="274">
        <v>4.5999999999999996</v>
      </c>
      <c r="J555" s="273" t="s">
        <v>598</v>
      </c>
      <c r="K555" s="273" t="s">
        <v>806</v>
      </c>
      <c r="L555" s="274">
        <v>3.25</v>
      </c>
      <c r="M555" s="273" t="s">
        <v>5371</v>
      </c>
      <c r="N555" s="273" t="s">
        <v>788</v>
      </c>
      <c r="O555" s="273"/>
      <c r="P555" s="273"/>
      <c r="Q555" s="273"/>
      <c r="R555" s="273" t="s">
        <v>789</v>
      </c>
      <c r="S555" s="273" t="s">
        <v>790</v>
      </c>
      <c r="T555" s="273" t="s">
        <v>458</v>
      </c>
      <c r="U555" s="273" t="s">
        <v>791</v>
      </c>
      <c r="V555" s="274">
        <v>100</v>
      </c>
      <c r="W555" s="273"/>
      <c r="X555" s="273" t="s">
        <v>1463</v>
      </c>
      <c r="Y555" s="273" t="s">
        <v>5372</v>
      </c>
      <c r="Z555" s="273"/>
      <c r="AA555" s="273"/>
      <c r="AB555" s="273"/>
      <c r="AC555" s="273"/>
      <c r="AD555" s="273"/>
      <c r="AE555" s="273" t="s">
        <v>3668</v>
      </c>
      <c r="AF555" s="273" t="s">
        <v>794</v>
      </c>
      <c r="AG555" s="273" t="s">
        <v>795</v>
      </c>
      <c r="AH555" s="273" t="s">
        <v>3841</v>
      </c>
      <c r="AI555" s="273"/>
      <c r="AJ555" s="273"/>
      <c r="AK555" s="273" t="s">
        <v>796</v>
      </c>
      <c r="AL555" s="273" t="s">
        <v>5373</v>
      </c>
      <c r="AM555" s="273" t="s">
        <v>2255</v>
      </c>
      <c r="AN555" s="273" t="s">
        <v>42</v>
      </c>
      <c r="AO555" s="273"/>
      <c r="AP555" s="273"/>
      <c r="AQ555" s="273"/>
      <c r="AR555" s="273"/>
      <c r="AS555" s="273" t="s">
        <v>5374</v>
      </c>
      <c r="AT555" s="274">
        <v>1000000</v>
      </c>
      <c r="AU555" s="274">
        <v>4.5999999999999996</v>
      </c>
      <c r="AV555" s="273" t="s">
        <v>5177</v>
      </c>
      <c r="AW555" s="273"/>
      <c r="AX555" s="274">
        <v>3.25</v>
      </c>
      <c r="AY555" s="273" t="s">
        <v>458</v>
      </c>
      <c r="AZ555" s="273" t="s">
        <v>3384</v>
      </c>
      <c r="BA555" s="273" t="s">
        <v>5375</v>
      </c>
      <c r="BB555" s="273" t="s">
        <v>5376</v>
      </c>
      <c r="BC555" s="273" t="s">
        <v>5177</v>
      </c>
      <c r="BD555" s="273"/>
      <c r="BE555" s="273" t="s">
        <v>5177</v>
      </c>
      <c r="BF555" s="273" t="s">
        <v>458</v>
      </c>
      <c r="BG555" s="273" t="s">
        <v>458</v>
      </c>
      <c r="BH555" s="273" t="s">
        <v>3668</v>
      </c>
      <c r="BI555" s="273" t="s">
        <v>800</v>
      </c>
      <c r="BJ555" s="273" t="s">
        <v>800</v>
      </c>
      <c r="BK555" s="273" t="s">
        <v>801</v>
      </c>
      <c r="BL555" s="273" t="s">
        <v>802</v>
      </c>
      <c r="BM555" s="273" t="s">
        <v>803</v>
      </c>
      <c r="BN555" s="273"/>
      <c r="BO555" s="273" t="s">
        <v>1865</v>
      </c>
      <c r="BP555" s="273" t="s">
        <v>458</v>
      </c>
      <c r="BQ555" s="273"/>
    </row>
    <row r="556" spans="1:69" ht="18" customHeight="1">
      <c r="A556" s="273" t="s">
        <v>1797</v>
      </c>
      <c r="B556" s="273" t="s">
        <v>5377</v>
      </c>
      <c r="C556" s="273" t="s">
        <v>5378</v>
      </c>
      <c r="D556" s="273" t="s">
        <v>5379</v>
      </c>
      <c r="E556" s="273" t="s">
        <v>5380</v>
      </c>
      <c r="F556" s="273" t="s">
        <v>1801</v>
      </c>
      <c r="G556" s="273" t="s">
        <v>1506</v>
      </c>
      <c r="H556" s="273" t="s">
        <v>786</v>
      </c>
      <c r="I556" s="274">
        <v>1</v>
      </c>
      <c r="J556" s="273" t="s">
        <v>804</v>
      </c>
      <c r="K556" s="273" t="s">
        <v>806</v>
      </c>
      <c r="L556" s="274">
        <v>1.04</v>
      </c>
      <c r="M556" s="273" t="s">
        <v>1564</v>
      </c>
      <c r="N556" s="273" t="s">
        <v>788</v>
      </c>
      <c r="O556" s="273"/>
      <c r="P556" s="273"/>
      <c r="Q556" s="273"/>
      <c r="R556" s="273" t="s">
        <v>789</v>
      </c>
      <c r="S556" s="273" t="s">
        <v>1487</v>
      </c>
      <c r="T556" s="273"/>
      <c r="U556" s="273" t="s">
        <v>791</v>
      </c>
      <c r="V556" s="274">
        <v>100</v>
      </c>
      <c r="W556" s="273"/>
      <c r="X556" s="273" t="s">
        <v>1463</v>
      </c>
      <c r="Y556" s="273" t="s">
        <v>1464</v>
      </c>
      <c r="Z556" s="273"/>
      <c r="AA556" s="273"/>
      <c r="AB556" s="273"/>
      <c r="AC556" s="273"/>
      <c r="AD556" s="273"/>
      <c r="AE556" s="273"/>
      <c r="AF556" s="273" t="s">
        <v>794</v>
      </c>
      <c r="AG556" s="273" t="s">
        <v>795</v>
      </c>
      <c r="AH556" s="273" t="s">
        <v>786</v>
      </c>
      <c r="AI556" s="273"/>
      <c r="AJ556" s="273"/>
      <c r="AK556" s="273" t="s">
        <v>796</v>
      </c>
      <c r="AL556" s="273" t="s">
        <v>1568</v>
      </c>
      <c r="AM556" s="273" t="s">
        <v>1529</v>
      </c>
      <c r="AN556" s="273" t="s">
        <v>42</v>
      </c>
      <c r="AO556" s="273"/>
      <c r="AP556" s="273"/>
      <c r="AQ556" s="273"/>
      <c r="AR556" s="273"/>
      <c r="AS556" s="273" t="s">
        <v>1806</v>
      </c>
      <c r="AT556" s="274">
        <v>1000000</v>
      </c>
      <c r="AU556" s="274">
        <v>1</v>
      </c>
      <c r="AV556" s="273" t="s">
        <v>5240</v>
      </c>
      <c r="AW556" s="273"/>
      <c r="AX556" s="274">
        <v>1.04</v>
      </c>
      <c r="AY556" s="273"/>
      <c r="AZ556" s="273" t="s">
        <v>3450</v>
      </c>
      <c r="BA556" s="273" t="s">
        <v>1807</v>
      </c>
      <c r="BB556" s="273"/>
      <c r="BC556" s="273" t="s">
        <v>5240</v>
      </c>
      <c r="BD556" s="273"/>
      <c r="BE556" s="273" t="s">
        <v>5240</v>
      </c>
      <c r="BF556" s="273"/>
      <c r="BG556" s="273"/>
      <c r="BH556" s="273" t="s">
        <v>458</v>
      </c>
      <c r="BI556" s="273" t="s">
        <v>800</v>
      </c>
      <c r="BJ556" s="273" t="s">
        <v>800</v>
      </c>
      <c r="BK556" s="273" t="s">
        <v>801</v>
      </c>
      <c r="BL556" s="273" t="s">
        <v>802</v>
      </c>
      <c r="BM556" s="273" t="s">
        <v>1962</v>
      </c>
      <c r="BN556" s="273"/>
      <c r="BO556" s="273" t="s">
        <v>1865</v>
      </c>
      <c r="BP556" s="273"/>
      <c r="BQ556" s="273"/>
    </row>
    <row r="557" spans="1:69" ht="18" customHeight="1">
      <c r="A557" s="273" t="s">
        <v>5381</v>
      </c>
      <c r="B557" s="273" t="s">
        <v>5382</v>
      </c>
      <c r="C557" s="273" t="s">
        <v>5383</v>
      </c>
      <c r="D557" s="273" t="s">
        <v>5379</v>
      </c>
      <c r="E557" s="273" t="s">
        <v>5384</v>
      </c>
      <c r="F557" s="273" t="s">
        <v>786</v>
      </c>
      <c r="G557" s="273" t="s">
        <v>786</v>
      </c>
      <c r="H557" s="273" t="s">
        <v>786</v>
      </c>
      <c r="I557" s="274">
        <v>7.5</v>
      </c>
      <c r="J557" s="273" t="s">
        <v>599</v>
      </c>
      <c r="K557" s="273" t="s">
        <v>806</v>
      </c>
      <c r="L557" s="274">
        <v>3.7</v>
      </c>
      <c r="M557" s="273" t="s">
        <v>3436</v>
      </c>
      <c r="N557" s="273" t="s">
        <v>860</v>
      </c>
      <c r="O557" s="273"/>
      <c r="P557" s="273"/>
      <c r="Q557" s="273"/>
      <c r="R557" s="273" t="s">
        <v>789</v>
      </c>
      <c r="S557" s="273" t="s">
        <v>1487</v>
      </c>
      <c r="T557" s="273"/>
      <c r="U557" s="273" t="s">
        <v>791</v>
      </c>
      <c r="V557" s="274">
        <v>100</v>
      </c>
      <c r="W557" s="273"/>
      <c r="X557" s="273" t="s">
        <v>1565</v>
      </c>
      <c r="Y557" s="273" t="s">
        <v>1566</v>
      </c>
      <c r="Z557" s="273"/>
      <c r="AA557" s="273"/>
      <c r="AB557" s="273"/>
      <c r="AC557" s="273"/>
      <c r="AD557" s="273"/>
      <c r="AE557" s="273" t="s">
        <v>5385</v>
      </c>
      <c r="AF557" s="273" t="s">
        <v>794</v>
      </c>
      <c r="AG557" s="273" t="s">
        <v>1986</v>
      </c>
      <c r="AH557" s="273" t="s">
        <v>786</v>
      </c>
      <c r="AI557" s="273" t="s">
        <v>102</v>
      </c>
      <c r="AJ557" s="273" t="s">
        <v>4450</v>
      </c>
      <c r="AK557" s="273" t="s">
        <v>808</v>
      </c>
      <c r="AL557" s="273" t="s">
        <v>3437</v>
      </c>
      <c r="AM557" s="273" t="s">
        <v>797</v>
      </c>
      <c r="AN557" s="273" t="s">
        <v>43</v>
      </c>
      <c r="AO557" s="273"/>
      <c r="AP557" s="273"/>
      <c r="AQ557" s="273"/>
      <c r="AR557" s="273"/>
      <c r="AS557" s="273" t="s">
        <v>5386</v>
      </c>
      <c r="AT557" s="274">
        <v>10000</v>
      </c>
      <c r="AU557" s="274">
        <v>7.5</v>
      </c>
      <c r="AV557" s="273" t="s">
        <v>5387</v>
      </c>
      <c r="AW557" s="273"/>
      <c r="AX557" s="274">
        <v>3.7</v>
      </c>
      <c r="AY557" s="273"/>
      <c r="AZ557" s="273" t="s">
        <v>3439</v>
      </c>
      <c r="BA557" s="273" t="s">
        <v>5388</v>
      </c>
      <c r="BB557" s="273"/>
      <c r="BC557" s="273" t="s">
        <v>5387</v>
      </c>
      <c r="BD557" s="273"/>
      <c r="BE557" s="273" t="s">
        <v>5387</v>
      </c>
      <c r="BF557" s="273"/>
      <c r="BG557" s="273"/>
      <c r="BH557" s="273" t="s">
        <v>5385</v>
      </c>
      <c r="BI557" s="273" t="s">
        <v>800</v>
      </c>
      <c r="BJ557" s="273" t="s">
        <v>800</v>
      </c>
      <c r="BK557" s="273" t="s">
        <v>801</v>
      </c>
      <c r="BL557" s="273" t="s">
        <v>802</v>
      </c>
      <c r="BM557" s="273" t="s">
        <v>803</v>
      </c>
      <c r="BN557" s="273"/>
      <c r="BO557" s="273" t="s">
        <v>1865</v>
      </c>
      <c r="BP557" s="273"/>
      <c r="BQ557" s="273"/>
    </row>
    <row r="558" spans="1:69" ht="18" customHeight="1">
      <c r="A558" s="273" t="s">
        <v>1797</v>
      </c>
      <c r="B558" s="273" t="s">
        <v>5389</v>
      </c>
      <c r="C558" s="273" t="s">
        <v>5390</v>
      </c>
      <c r="D558" s="273" t="s">
        <v>5297</v>
      </c>
      <c r="E558" s="273" t="s">
        <v>5391</v>
      </c>
      <c r="F558" s="273" t="s">
        <v>1801</v>
      </c>
      <c r="G558" s="273" t="s">
        <v>1506</v>
      </c>
      <c r="H558" s="273" t="s">
        <v>786</v>
      </c>
      <c r="I558" s="274">
        <v>1.5</v>
      </c>
      <c r="J558" s="273" t="s">
        <v>804</v>
      </c>
      <c r="K558" s="273" t="s">
        <v>806</v>
      </c>
      <c r="L558" s="274">
        <v>0.93</v>
      </c>
      <c r="M558" s="273" t="s">
        <v>1622</v>
      </c>
      <c r="N558" s="273" t="s">
        <v>788</v>
      </c>
      <c r="O558" s="273"/>
      <c r="P558" s="273"/>
      <c r="Q558" s="273"/>
      <c r="R558" s="273"/>
      <c r="S558" s="273" t="s">
        <v>1487</v>
      </c>
      <c r="T558" s="273"/>
      <c r="U558" s="273" t="s">
        <v>791</v>
      </c>
      <c r="V558" s="274">
        <v>100</v>
      </c>
      <c r="W558" s="273"/>
      <c r="X558" s="273" t="s">
        <v>1463</v>
      </c>
      <c r="Y558" s="273" t="s">
        <v>1464</v>
      </c>
      <c r="Z558" s="273"/>
      <c r="AA558" s="273"/>
      <c r="AB558" s="273"/>
      <c r="AC558" s="273"/>
      <c r="AD558" s="273"/>
      <c r="AE558" s="273"/>
      <c r="AF558" s="273" t="s">
        <v>794</v>
      </c>
      <c r="AG558" s="273" t="s">
        <v>795</v>
      </c>
      <c r="AH558" s="273" t="s">
        <v>786</v>
      </c>
      <c r="AI558" s="273"/>
      <c r="AJ558" s="273"/>
      <c r="AK558" s="273" t="s">
        <v>796</v>
      </c>
      <c r="AL558" s="273" t="s">
        <v>1627</v>
      </c>
      <c r="AM558" s="273" t="s">
        <v>1529</v>
      </c>
      <c r="AN558" s="273" t="s">
        <v>42</v>
      </c>
      <c r="AO558" s="273"/>
      <c r="AP558" s="273"/>
      <c r="AQ558" s="273"/>
      <c r="AR558" s="273"/>
      <c r="AS558" s="273" t="s">
        <v>1806</v>
      </c>
      <c r="AT558" s="274">
        <v>1000000</v>
      </c>
      <c r="AU558" s="274">
        <v>1.5</v>
      </c>
      <c r="AV558" s="273" t="s">
        <v>5258</v>
      </c>
      <c r="AW558" s="273"/>
      <c r="AX558" s="274">
        <v>0.93</v>
      </c>
      <c r="AY558" s="273"/>
      <c r="AZ558" s="273" t="s">
        <v>5392</v>
      </c>
      <c r="BA558" s="273" t="s">
        <v>1807</v>
      </c>
      <c r="BB558" s="273"/>
      <c r="BC558" s="273" t="s">
        <v>5258</v>
      </c>
      <c r="BD558" s="273"/>
      <c r="BE558" s="273" t="s">
        <v>5258</v>
      </c>
      <c r="BF558" s="273"/>
      <c r="BG558" s="273"/>
      <c r="BH558" s="273" t="s">
        <v>458</v>
      </c>
      <c r="BI558" s="273" t="s">
        <v>800</v>
      </c>
      <c r="BJ558" s="273" t="s">
        <v>800</v>
      </c>
      <c r="BK558" s="273" t="s">
        <v>801</v>
      </c>
      <c r="BL558" s="273" t="s">
        <v>802</v>
      </c>
      <c r="BM558" s="273" t="s">
        <v>1962</v>
      </c>
      <c r="BN558" s="273"/>
      <c r="BO558" s="273" t="s">
        <v>1865</v>
      </c>
      <c r="BP558" s="273"/>
      <c r="BQ558" s="273"/>
    </row>
    <row r="559" spans="1:69" ht="18" customHeight="1">
      <c r="A559" s="273" t="s">
        <v>5393</v>
      </c>
      <c r="B559" s="273" t="s">
        <v>5394</v>
      </c>
      <c r="C559" s="273" t="s">
        <v>5395</v>
      </c>
      <c r="D559" s="273" t="s">
        <v>5396</v>
      </c>
      <c r="E559" s="273" t="s">
        <v>5397</v>
      </c>
      <c r="F559" s="273" t="s">
        <v>5398</v>
      </c>
      <c r="G559" s="273" t="s">
        <v>5399</v>
      </c>
      <c r="H559" s="273" t="s">
        <v>5400</v>
      </c>
      <c r="I559" s="274">
        <v>2.5</v>
      </c>
      <c r="J559" s="273" t="s">
        <v>11</v>
      </c>
      <c r="K559" s="273" t="s">
        <v>806</v>
      </c>
      <c r="L559" s="274">
        <v>11</v>
      </c>
      <c r="M559" s="273" t="s">
        <v>5401</v>
      </c>
      <c r="N559" s="273" t="s">
        <v>936</v>
      </c>
      <c r="O559" s="273"/>
      <c r="P559" s="273" t="s">
        <v>5402</v>
      </c>
      <c r="Q559" s="273"/>
      <c r="R559" s="273" t="s">
        <v>789</v>
      </c>
      <c r="S559" s="273" t="s">
        <v>790</v>
      </c>
      <c r="T559" s="273" t="s">
        <v>458</v>
      </c>
      <c r="U559" s="273" t="s">
        <v>791</v>
      </c>
      <c r="V559" s="274">
        <v>99.984999999999999</v>
      </c>
      <c r="W559" s="273" t="s">
        <v>5403</v>
      </c>
      <c r="X559" s="273" t="s">
        <v>1669</v>
      </c>
      <c r="Y559" s="273" t="s">
        <v>5404</v>
      </c>
      <c r="Z559" s="273"/>
      <c r="AA559" s="273"/>
      <c r="AB559" s="273"/>
      <c r="AC559" s="273"/>
      <c r="AD559" s="273"/>
      <c r="AE559" s="273" t="s">
        <v>5405</v>
      </c>
      <c r="AF559" s="273" t="s">
        <v>2276</v>
      </c>
      <c r="AG559" s="273" t="s">
        <v>1986</v>
      </c>
      <c r="AH559" s="273" t="s">
        <v>5400</v>
      </c>
      <c r="AI559" s="273" t="s">
        <v>104</v>
      </c>
      <c r="AJ559" s="273"/>
      <c r="AK559" s="273" t="s">
        <v>1987</v>
      </c>
      <c r="AL559" s="273" t="s">
        <v>5406</v>
      </c>
      <c r="AM559" s="273" t="s">
        <v>2255</v>
      </c>
      <c r="AN559" s="273" t="s">
        <v>931</v>
      </c>
      <c r="AO559" s="273"/>
      <c r="AP559" s="273"/>
      <c r="AQ559" s="273"/>
      <c r="AR559" s="273"/>
      <c r="AS559" s="273" t="s">
        <v>5407</v>
      </c>
      <c r="AT559" s="274">
        <v>1000</v>
      </c>
      <c r="AU559" s="274">
        <v>5</v>
      </c>
      <c r="AV559" s="273" t="s">
        <v>5340</v>
      </c>
      <c r="AW559" s="273" t="s">
        <v>1728</v>
      </c>
      <c r="AX559" s="274">
        <v>11</v>
      </c>
      <c r="AY559" s="273" t="s">
        <v>458</v>
      </c>
      <c r="AZ559" s="273" t="s">
        <v>5408</v>
      </c>
      <c r="BA559" s="273" t="s">
        <v>5409</v>
      </c>
      <c r="BB559" s="273" t="s">
        <v>5393</v>
      </c>
      <c r="BC559" s="273" t="s">
        <v>5410</v>
      </c>
      <c r="BD559" s="273"/>
      <c r="BE559" s="273" t="s">
        <v>5410</v>
      </c>
      <c r="BF559" s="273" t="s">
        <v>5411</v>
      </c>
      <c r="BG559" s="273" t="s">
        <v>5412</v>
      </c>
      <c r="BH559" s="273" t="s">
        <v>5413</v>
      </c>
      <c r="BI559" s="273" t="s">
        <v>800</v>
      </c>
      <c r="BJ559" s="273" t="s">
        <v>800</v>
      </c>
      <c r="BK559" s="273" t="s">
        <v>801</v>
      </c>
      <c r="BL559" s="273" t="s">
        <v>802</v>
      </c>
      <c r="BM559" s="273" t="s">
        <v>1531</v>
      </c>
      <c r="BN559" s="273"/>
      <c r="BO559" s="273" t="s">
        <v>809</v>
      </c>
      <c r="BP559" s="273" t="s">
        <v>458</v>
      </c>
      <c r="BQ559" s="273" t="s">
        <v>5414</v>
      </c>
    </row>
    <row r="560" spans="1:69" ht="18" customHeight="1">
      <c r="A560" s="273" t="s">
        <v>5393</v>
      </c>
      <c r="B560" s="273" t="s">
        <v>5394</v>
      </c>
      <c r="C560" s="273" t="s">
        <v>5414</v>
      </c>
      <c r="D560" s="273" t="s">
        <v>5396</v>
      </c>
      <c r="E560" s="273" t="s">
        <v>5397</v>
      </c>
      <c r="F560" s="273" t="s">
        <v>5398</v>
      </c>
      <c r="G560" s="273" t="s">
        <v>5399</v>
      </c>
      <c r="H560" s="273" t="s">
        <v>5400</v>
      </c>
      <c r="I560" s="274">
        <v>2.5</v>
      </c>
      <c r="J560" s="273" t="s">
        <v>11</v>
      </c>
      <c r="K560" s="273" t="s">
        <v>5415</v>
      </c>
      <c r="L560" s="274">
        <v>11</v>
      </c>
      <c r="M560" s="273" t="s">
        <v>5401</v>
      </c>
      <c r="N560" s="273" t="s">
        <v>936</v>
      </c>
      <c r="O560" s="273"/>
      <c r="P560" s="273"/>
      <c r="Q560" s="273"/>
      <c r="R560" s="273" t="s">
        <v>789</v>
      </c>
      <c r="S560" s="273" t="s">
        <v>790</v>
      </c>
      <c r="T560" s="273" t="s">
        <v>458</v>
      </c>
      <c r="U560" s="273" t="s">
        <v>791</v>
      </c>
      <c r="V560" s="274">
        <v>99.984999999999999</v>
      </c>
      <c r="W560" s="273"/>
      <c r="X560" s="273" t="s">
        <v>1669</v>
      </c>
      <c r="Y560" s="273" t="s">
        <v>5404</v>
      </c>
      <c r="Z560" s="273"/>
      <c r="AA560" s="273"/>
      <c r="AB560" s="273"/>
      <c r="AC560" s="273"/>
      <c r="AD560" s="273"/>
      <c r="AE560" s="273" t="s">
        <v>5405</v>
      </c>
      <c r="AF560" s="273" t="s">
        <v>794</v>
      </c>
      <c r="AG560" s="273" t="s">
        <v>1986</v>
      </c>
      <c r="AH560" s="273" t="s">
        <v>5400</v>
      </c>
      <c r="AI560" s="273" t="s">
        <v>104</v>
      </c>
      <c r="AJ560" s="273"/>
      <c r="AK560" s="273" t="s">
        <v>1987</v>
      </c>
      <c r="AL560" s="273" t="s">
        <v>3734</v>
      </c>
      <c r="AM560" s="273" t="s">
        <v>2255</v>
      </c>
      <c r="AN560" s="273" t="s">
        <v>931</v>
      </c>
      <c r="AO560" s="273"/>
      <c r="AP560" s="273"/>
      <c r="AQ560" s="273"/>
      <c r="AR560" s="273"/>
      <c r="AS560" s="273" t="s">
        <v>5407</v>
      </c>
      <c r="AT560" s="274">
        <v>1000</v>
      </c>
      <c r="AU560" s="274">
        <v>0</v>
      </c>
      <c r="AV560" s="273" t="s">
        <v>5410</v>
      </c>
      <c r="AW560" s="273" t="s">
        <v>1728</v>
      </c>
      <c r="AX560" s="274">
        <v>11</v>
      </c>
      <c r="AY560" s="273" t="s">
        <v>458</v>
      </c>
      <c r="AZ560" s="273" t="s">
        <v>5408</v>
      </c>
      <c r="BA560" s="273" t="s">
        <v>5409</v>
      </c>
      <c r="BB560" s="273" t="s">
        <v>5393</v>
      </c>
      <c r="BC560" s="273" t="s">
        <v>5340</v>
      </c>
      <c r="BD560" s="273"/>
      <c r="BE560" s="273" t="s">
        <v>5340</v>
      </c>
      <c r="BF560" s="273" t="s">
        <v>5416</v>
      </c>
      <c r="BG560" s="273" t="s">
        <v>5412</v>
      </c>
      <c r="BH560" s="273" t="s">
        <v>5417</v>
      </c>
      <c r="BI560" s="273" t="s">
        <v>800</v>
      </c>
      <c r="BJ560" s="273" t="s">
        <v>800</v>
      </c>
      <c r="BK560" s="273" t="s">
        <v>801</v>
      </c>
      <c r="BL560" s="273" t="s">
        <v>802</v>
      </c>
      <c r="BM560" s="273" t="s">
        <v>1531</v>
      </c>
      <c r="BN560" s="273"/>
      <c r="BO560" s="273" t="s">
        <v>809</v>
      </c>
      <c r="BP560" s="273" t="s">
        <v>458</v>
      </c>
      <c r="BQ560" s="273"/>
    </row>
    <row r="561" spans="1:69" ht="18" customHeight="1">
      <c r="A561" s="273" t="s">
        <v>5366</v>
      </c>
      <c r="B561" s="273" t="s">
        <v>5418</v>
      </c>
      <c r="C561" s="273" t="s">
        <v>5419</v>
      </c>
      <c r="D561" s="273" t="s">
        <v>5420</v>
      </c>
      <c r="E561" s="273" t="s">
        <v>5421</v>
      </c>
      <c r="F561" s="273" t="s">
        <v>5370</v>
      </c>
      <c r="G561" s="273" t="s">
        <v>1506</v>
      </c>
      <c r="H561" s="273" t="s">
        <v>5422</v>
      </c>
      <c r="I561" s="274">
        <v>3</v>
      </c>
      <c r="J561" s="273" t="s">
        <v>598</v>
      </c>
      <c r="K561" s="273" t="s">
        <v>806</v>
      </c>
      <c r="L561" s="274">
        <v>3</v>
      </c>
      <c r="M561" s="273" t="s">
        <v>5423</v>
      </c>
      <c r="N561" s="273" t="s">
        <v>788</v>
      </c>
      <c r="O561" s="273"/>
      <c r="P561" s="273"/>
      <c r="Q561" s="273"/>
      <c r="R561" s="273"/>
      <c r="S561" s="273" t="s">
        <v>790</v>
      </c>
      <c r="T561" s="273" t="s">
        <v>458</v>
      </c>
      <c r="U561" s="273" t="s">
        <v>791</v>
      </c>
      <c r="V561" s="274">
        <v>100</v>
      </c>
      <c r="W561" s="273"/>
      <c r="X561" s="273" t="s">
        <v>1463</v>
      </c>
      <c r="Y561" s="273" t="s">
        <v>5372</v>
      </c>
      <c r="Z561" s="273"/>
      <c r="AA561" s="273"/>
      <c r="AB561" s="273"/>
      <c r="AC561" s="273"/>
      <c r="AD561" s="273"/>
      <c r="AE561" s="273" t="s">
        <v>5424</v>
      </c>
      <c r="AF561" s="273" t="s">
        <v>794</v>
      </c>
      <c r="AG561" s="273" t="s">
        <v>795</v>
      </c>
      <c r="AH561" s="273" t="s">
        <v>5422</v>
      </c>
      <c r="AI561" s="273"/>
      <c r="AJ561" s="273"/>
      <c r="AK561" s="273" t="s">
        <v>796</v>
      </c>
      <c r="AL561" s="273" t="s">
        <v>5425</v>
      </c>
      <c r="AM561" s="273" t="s">
        <v>2255</v>
      </c>
      <c r="AN561" s="273" t="s">
        <v>42</v>
      </c>
      <c r="AO561" s="273"/>
      <c r="AP561" s="273"/>
      <c r="AQ561" s="273"/>
      <c r="AR561" s="273"/>
      <c r="AS561" s="273" t="s">
        <v>5374</v>
      </c>
      <c r="AT561" s="274">
        <v>1000000</v>
      </c>
      <c r="AU561" s="274">
        <v>3</v>
      </c>
      <c r="AV561" s="273" t="s">
        <v>5293</v>
      </c>
      <c r="AW561" s="273"/>
      <c r="AX561" s="274">
        <v>3</v>
      </c>
      <c r="AY561" s="273" t="s">
        <v>458</v>
      </c>
      <c r="AZ561" s="273" t="s">
        <v>3420</v>
      </c>
      <c r="BA561" s="273" t="s">
        <v>5375</v>
      </c>
      <c r="BB561" s="273" t="s">
        <v>5376</v>
      </c>
      <c r="BC561" s="273" t="s">
        <v>5293</v>
      </c>
      <c r="BD561" s="273"/>
      <c r="BE561" s="273" t="s">
        <v>5293</v>
      </c>
      <c r="BF561" s="273" t="s">
        <v>458</v>
      </c>
      <c r="BG561" s="273" t="s">
        <v>458</v>
      </c>
      <c r="BH561" s="273" t="s">
        <v>5424</v>
      </c>
      <c r="BI561" s="273" t="s">
        <v>800</v>
      </c>
      <c r="BJ561" s="273" t="s">
        <v>800</v>
      </c>
      <c r="BK561" s="273" t="s">
        <v>801</v>
      </c>
      <c r="BL561" s="273" t="s">
        <v>802</v>
      </c>
      <c r="BM561" s="273" t="s">
        <v>803</v>
      </c>
      <c r="BN561" s="273"/>
      <c r="BO561" s="273" t="s">
        <v>1865</v>
      </c>
      <c r="BP561" s="273" t="s">
        <v>458</v>
      </c>
      <c r="BQ561" s="273"/>
    </row>
    <row r="562" spans="1:69" ht="18" customHeight="1">
      <c r="A562" s="273" t="s">
        <v>5426</v>
      </c>
      <c r="B562" s="273" t="s">
        <v>5427</v>
      </c>
      <c r="C562" s="273" t="s">
        <v>5428</v>
      </c>
      <c r="D562" s="273" t="s">
        <v>5420</v>
      </c>
      <c r="E562" s="273" t="s">
        <v>5429</v>
      </c>
      <c r="F562" s="273" t="s">
        <v>5370</v>
      </c>
      <c r="G562" s="273" t="s">
        <v>5117</v>
      </c>
      <c r="H562" s="273" t="s">
        <v>3841</v>
      </c>
      <c r="I562" s="274">
        <v>7.25</v>
      </c>
      <c r="J562" s="273" t="s">
        <v>849</v>
      </c>
      <c r="K562" s="273" t="s">
        <v>806</v>
      </c>
      <c r="L562" s="274">
        <v>0.42499999999999999</v>
      </c>
      <c r="M562" s="273" t="s">
        <v>5430</v>
      </c>
      <c r="N562" s="273" t="s">
        <v>5431</v>
      </c>
      <c r="O562" s="273" t="s">
        <v>5432</v>
      </c>
      <c r="P562" s="273" t="s">
        <v>5433</v>
      </c>
      <c r="Q562" s="274">
        <v>30</v>
      </c>
      <c r="R562" s="273" t="s">
        <v>789</v>
      </c>
      <c r="S562" s="273" t="s">
        <v>790</v>
      </c>
      <c r="T562" s="273" t="s">
        <v>458</v>
      </c>
      <c r="U562" s="273" t="s">
        <v>791</v>
      </c>
      <c r="V562" s="274">
        <v>100</v>
      </c>
      <c r="W562" s="273"/>
      <c r="X562" s="273" t="s">
        <v>3137</v>
      </c>
      <c r="Y562" s="273" t="s">
        <v>3138</v>
      </c>
      <c r="Z562" s="273"/>
      <c r="AA562" s="273"/>
      <c r="AB562" s="273"/>
      <c r="AC562" s="273"/>
      <c r="AD562" s="273"/>
      <c r="AE562" s="273" t="s">
        <v>5434</v>
      </c>
      <c r="AF562" s="273" t="s">
        <v>794</v>
      </c>
      <c r="AG562" s="273" t="s">
        <v>5435</v>
      </c>
      <c r="AH562" s="273" t="s">
        <v>3841</v>
      </c>
      <c r="AI562" s="273" t="s">
        <v>102</v>
      </c>
      <c r="AJ562" s="273"/>
      <c r="AK562" s="273" t="s">
        <v>810</v>
      </c>
      <c r="AL562" s="273" t="s">
        <v>5436</v>
      </c>
      <c r="AM562" s="273" t="s">
        <v>1606</v>
      </c>
      <c r="AN562" s="273" t="s">
        <v>42</v>
      </c>
      <c r="AO562" s="273"/>
      <c r="AP562" s="273"/>
      <c r="AQ562" s="273"/>
      <c r="AR562" s="273"/>
      <c r="AS562" s="273" t="s">
        <v>5437</v>
      </c>
      <c r="AT562" s="274">
        <v>1000</v>
      </c>
      <c r="AU562" s="274">
        <v>7.25</v>
      </c>
      <c r="AV562" s="273" t="s">
        <v>5340</v>
      </c>
      <c r="AW562" s="273" t="s">
        <v>5438</v>
      </c>
      <c r="AX562" s="274">
        <v>0.42499999999999999</v>
      </c>
      <c r="AY562" s="273" t="s">
        <v>458</v>
      </c>
      <c r="AZ562" s="273" t="s">
        <v>3433</v>
      </c>
      <c r="BA562" s="273" t="s">
        <v>5439</v>
      </c>
      <c r="BB562" s="273" t="s">
        <v>5426</v>
      </c>
      <c r="BC562" s="273" t="s">
        <v>5340</v>
      </c>
      <c r="BD562" s="273"/>
      <c r="BE562" s="273" t="s">
        <v>5340</v>
      </c>
      <c r="BF562" s="273" t="s">
        <v>5440</v>
      </c>
      <c r="BG562" s="273" t="s">
        <v>5441</v>
      </c>
      <c r="BH562" s="273" t="s">
        <v>5442</v>
      </c>
      <c r="BI562" s="273" t="s">
        <v>800</v>
      </c>
      <c r="BJ562" s="273" t="s">
        <v>800</v>
      </c>
      <c r="BK562" s="273" t="s">
        <v>801</v>
      </c>
      <c r="BL562" s="273" t="s">
        <v>802</v>
      </c>
      <c r="BM562" s="273" t="s">
        <v>827</v>
      </c>
      <c r="BN562" s="273"/>
      <c r="BO562" s="273" t="s">
        <v>1865</v>
      </c>
      <c r="BP562" s="273" t="s">
        <v>458</v>
      </c>
      <c r="BQ562" s="273"/>
    </row>
    <row r="563" spans="1:69" ht="18" customHeight="1">
      <c r="A563" s="273" t="s">
        <v>4504</v>
      </c>
      <c r="B563" s="273" t="s">
        <v>5443</v>
      </c>
      <c r="C563" s="273" t="s">
        <v>5444</v>
      </c>
      <c r="D563" s="273" t="s">
        <v>5420</v>
      </c>
      <c r="E563" s="273" t="s">
        <v>5445</v>
      </c>
      <c r="F563" s="273" t="s">
        <v>3287</v>
      </c>
      <c r="G563" s="273" t="s">
        <v>1506</v>
      </c>
      <c r="H563" s="273" t="s">
        <v>3643</v>
      </c>
      <c r="I563" s="274">
        <v>4</v>
      </c>
      <c r="J563" s="273" t="s">
        <v>11</v>
      </c>
      <c r="K563" s="273" t="s">
        <v>806</v>
      </c>
      <c r="L563" s="274">
        <v>1.35</v>
      </c>
      <c r="M563" s="273" t="s">
        <v>3436</v>
      </c>
      <c r="N563" s="273" t="s">
        <v>5446</v>
      </c>
      <c r="O563" s="273" t="s">
        <v>4923</v>
      </c>
      <c r="P563" s="273" t="s">
        <v>4924</v>
      </c>
      <c r="Q563" s="274">
        <v>40</v>
      </c>
      <c r="R563" s="273" t="s">
        <v>789</v>
      </c>
      <c r="S563" s="273" t="s">
        <v>790</v>
      </c>
      <c r="T563" s="273" t="s">
        <v>458</v>
      </c>
      <c r="U563" s="273" t="s">
        <v>791</v>
      </c>
      <c r="V563" s="274">
        <v>99.994</v>
      </c>
      <c r="W563" s="273" t="s">
        <v>5447</v>
      </c>
      <c r="X563" s="273" t="s">
        <v>792</v>
      </c>
      <c r="Y563" s="273" t="s">
        <v>1874</v>
      </c>
      <c r="Z563" s="273"/>
      <c r="AA563" s="274">
        <v>10</v>
      </c>
      <c r="AB563" s="274">
        <v>2.5</v>
      </c>
      <c r="AC563" s="273" t="s">
        <v>5448</v>
      </c>
      <c r="AD563" s="273" t="s">
        <v>5449</v>
      </c>
      <c r="AE563" s="273" t="s">
        <v>5450</v>
      </c>
      <c r="AF563" s="273" t="s">
        <v>794</v>
      </c>
      <c r="AG563" s="273" t="s">
        <v>4508</v>
      </c>
      <c r="AH563" s="273" t="s">
        <v>3643</v>
      </c>
      <c r="AI563" s="273" t="s">
        <v>102</v>
      </c>
      <c r="AJ563" s="273"/>
      <c r="AK563" s="273" t="s">
        <v>808</v>
      </c>
      <c r="AL563" s="273" t="s">
        <v>3437</v>
      </c>
      <c r="AM563" s="273" t="s">
        <v>797</v>
      </c>
      <c r="AN563" s="273" t="s">
        <v>42</v>
      </c>
      <c r="AO563" s="273"/>
      <c r="AP563" s="273"/>
      <c r="AQ563" s="273"/>
      <c r="AR563" s="273"/>
      <c r="AS563" s="273" t="s">
        <v>4509</v>
      </c>
      <c r="AT563" s="274">
        <v>1000</v>
      </c>
      <c r="AU563" s="274">
        <v>4</v>
      </c>
      <c r="AV563" s="273" t="s">
        <v>5387</v>
      </c>
      <c r="AW563" s="273"/>
      <c r="AX563" s="274">
        <v>1.35</v>
      </c>
      <c r="AY563" s="273" t="s">
        <v>458</v>
      </c>
      <c r="AZ563" s="273" t="s">
        <v>3888</v>
      </c>
      <c r="BA563" s="273" t="s">
        <v>4510</v>
      </c>
      <c r="BB563" s="273" t="s">
        <v>4504</v>
      </c>
      <c r="BC563" s="273" t="s">
        <v>5387</v>
      </c>
      <c r="BD563" s="273"/>
      <c r="BE563" s="273" t="s">
        <v>5387</v>
      </c>
      <c r="BF563" s="273" t="s">
        <v>458</v>
      </c>
      <c r="BG563" s="273" t="s">
        <v>5451</v>
      </c>
      <c r="BH563" s="273" t="s">
        <v>5452</v>
      </c>
      <c r="BI563" s="273" t="s">
        <v>800</v>
      </c>
      <c r="BJ563" s="273" t="s">
        <v>800</v>
      </c>
      <c r="BK563" s="273" t="s">
        <v>801</v>
      </c>
      <c r="BL563" s="273" t="s">
        <v>802</v>
      </c>
      <c r="BM563" s="273" t="s">
        <v>803</v>
      </c>
      <c r="BN563" s="273"/>
      <c r="BO563" s="273" t="s">
        <v>809</v>
      </c>
      <c r="BP563" s="273" t="s">
        <v>458</v>
      </c>
      <c r="BQ563" s="273"/>
    </row>
    <row r="564" spans="1:69" ht="18" customHeight="1">
      <c r="A564" s="273" t="s">
        <v>5453</v>
      </c>
      <c r="B564" s="273" t="s">
        <v>5454</v>
      </c>
      <c r="C564" s="273" t="s">
        <v>5455</v>
      </c>
      <c r="D564" s="273" t="s">
        <v>5420</v>
      </c>
      <c r="E564" s="273" t="s">
        <v>5456</v>
      </c>
      <c r="F564" s="273" t="s">
        <v>1413</v>
      </c>
      <c r="G564" s="273" t="s">
        <v>1414</v>
      </c>
      <c r="H564" s="273" t="s">
        <v>786</v>
      </c>
      <c r="I564" s="274">
        <v>5.2</v>
      </c>
      <c r="J564" s="273" t="s">
        <v>11</v>
      </c>
      <c r="K564" s="273" t="s">
        <v>806</v>
      </c>
      <c r="L564" s="274">
        <v>3.2</v>
      </c>
      <c r="M564" s="273" t="s">
        <v>1615</v>
      </c>
      <c r="N564" s="273" t="s">
        <v>936</v>
      </c>
      <c r="O564" s="273" t="s">
        <v>4369</v>
      </c>
      <c r="P564" s="273" t="s">
        <v>5457</v>
      </c>
      <c r="Q564" s="274">
        <v>30</v>
      </c>
      <c r="R564" s="273" t="s">
        <v>789</v>
      </c>
      <c r="S564" s="273" t="s">
        <v>790</v>
      </c>
      <c r="T564" s="273" t="s">
        <v>458</v>
      </c>
      <c r="U564" s="273" t="s">
        <v>791</v>
      </c>
      <c r="V564" s="274">
        <v>100</v>
      </c>
      <c r="W564" s="273" t="s">
        <v>5458</v>
      </c>
      <c r="X564" s="273" t="s">
        <v>1669</v>
      </c>
      <c r="Y564" s="273" t="s">
        <v>5073</v>
      </c>
      <c r="Z564" s="273" t="s">
        <v>5459</v>
      </c>
      <c r="AA564" s="273"/>
      <c r="AB564" s="273"/>
      <c r="AC564" s="273"/>
      <c r="AD564" s="273"/>
      <c r="AE564" s="273" t="s">
        <v>5460</v>
      </c>
      <c r="AF564" s="273" t="s">
        <v>794</v>
      </c>
      <c r="AG564" s="273" t="s">
        <v>807</v>
      </c>
      <c r="AH564" s="273" t="s">
        <v>786</v>
      </c>
      <c r="AI564" s="273" t="s">
        <v>104</v>
      </c>
      <c r="AJ564" s="273"/>
      <c r="AK564" s="273" t="s">
        <v>808</v>
      </c>
      <c r="AL564" s="273" t="s">
        <v>5461</v>
      </c>
      <c r="AM564" s="273" t="s">
        <v>797</v>
      </c>
      <c r="AN564" s="273" t="s">
        <v>43</v>
      </c>
      <c r="AO564" s="273"/>
      <c r="AP564" s="273"/>
      <c r="AQ564" s="273"/>
      <c r="AR564" s="273"/>
      <c r="AS564" s="273" t="s">
        <v>5462</v>
      </c>
      <c r="AT564" s="274">
        <v>1000</v>
      </c>
      <c r="AU564" s="274">
        <v>5.2</v>
      </c>
      <c r="AV564" s="273" t="s">
        <v>5379</v>
      </c>
      <c r="AW564" s="273"/>
      <c r="AX564" s="274">
        <v>3.2</v>
      </c>
      <c r="AY564" s="273" t="s">
        <v>458</v>
      </c>
      <c r="AZ564" s="273" t="s">
        <v>5463</v>
      </c>
      <c r="BA564" s="273" t="s">
        <v>5464</v>
      </c>
      <c r="BB564" s="273" t="s">
        <v>5453</v>
      </c>
      <c r="BC564" s="273" t="s">
        <v>5379</v>
      </c>
      <c r="BD564" s="273"/>
      <c r="BE564" s="273" t="s">
        <v>5379</v>
      </c>
      <c r="BF564" s="273" t="s">
        <v>3310</v>
      </c>
      <c r="BG564" s="273" t="s">
        <v>5465</v>
      </c>
      <c r="BH564" s="273" t="s">
        <v>5466</v>
      </c>
      <c r="BI564" s="273" t="s">
        <v>800</v>
      </c>
      <c r="BJ564" s="273" t="s">
        <v>800</v>
      </c>
      <c r="BK564" s="273" t="s">
        <v>801</v>
      </c>
      <c r="BL564" s="273" t="s">
        <v>802</v>
      </c>
      <c r="BM564" s="273" t="s">
        <v>803</v>
      </c>
      <c r="BN564" s="273"/>
      <c r="BO564" s="273" t="s">
        <v>809</v>
      </c>
      <c r="BP564" s="273" t="s">
        <v>458</v>
      </c>
      <c r="BQ564" s="273"/>
    </row>
    <row r="565" spans="1:69" ht="18" customHeight="1">
      <c r="A565" s="273" t="s">
        <v>5467</v>
      </c>
      <c r="B565" s="273" t="s">
        <v>5468</v>
      </c>
      <c r="C565" s="273" t="s">
        <v>5469</v>
      </c>
      <c r="D565" s="273" t="s">
        <v>5420</v>
      </c>
      <c r="E565" s="273" t="s">
        <v>5470</v>
      </c>
      <c r="F565" s="273" t="s">
        <v>786</v>
      </c>
      <c r="G565" s="273" t="s">
        <v>786</v>
      </c>
      <c r="H565" s="273" t="s">
        <v>786</v>
      </c>
      <c r="I565" s="274">
        <v>22</v>
      </c>
      <c r="J565" s="273" t="s">
        <v>598</v>
      </c>
      <c r="K565" s="273" t="s">
        <v>806</v>
      </c>
      <c r="L565" s="274">
        <v>2.68</v>
      </c>
      <c r="M565" s="273" t="s">
        <v>3436</v>
      </c>
      <c r="N565" s="273" t="s">
        <v>812</v>
      </c>
      <c r="O565" s="273" t="s">
        <v>5329</v>
      </c>
      <c r="P565" s="273" t="s">
        <v>5471</v>
      </c>
      <c r="Q565" s="274">
        <v>32</v>
      </c>
      <c r="R565" s="273" t="s">
        <v>789</v>
      </c>
      <c r="S565" s="273" t="s">
        <v>1487</v>
      </c>
      <c r="T565" s="273" t="s">
        <v>458</v>
      </c>
      <c r="U565" s="273" t="s">
        <v>791</v>
      </c>
      <c r="V565" s="274">
        <v>100</v>
      </c>
      <c r="W565" s="273"/>
      <c r="X565" s="273" t="s">
        <v>828</v>
      </c>
      <c r="Y565" s="273" t="s">
        <v>2074</v>
      </c>
      <c r="Z565" s="273"/>
      <c r="AA565" s="273"/>
      <c r="AB565" s="273"/>
      <c r="AC565" s="273"/>
      <c r="AD565" s="273"/>
      <c r="AE565" s="273" t="s">
        <v>5472</v>
      </c>
      <c r="AF565" s="273" t="s">
        <v>794</v>
      </c>
      <c r="AG565" s="273" t="s">
        <v>1734</v>
      </c>
      <c r="AH565" s="273" t="s">
        <v>786</v>
      </c>
      <c r="AI565" s="273"/>
      <c r="AJ565" s="273"/>
      <c r="AK565" s="273" t="s">
        <v>810</v>
      </c>
      <c r="AL565" s="273" t="s">
        <v>3437</v>
      </c>
      <c r="AM565" s="273" t="s">
        <v>1834</v>
      </c>
      <c r="AN565" s="273" t="s">
        <v>43</v>
      </c>
      <c r="AO565" s="273"/>
      <c r="AP565" s="273"/>
      <c r="AQ565" s="273"/>
      <c r="AR565" s="273"/>
      <c r="AS565" s="273" t="s">
        <v>5473</v>
      </c>
      <c r="AT565" s="274">
        <v>10000</v>
      </c>
      <c r="AU565" s="274">
        <v>22</v>
      </c>
      <c r="AV565" s="273" t="s">
        <v>5387</v>
      </c>
      <c r="AW565" s="273"/>
      <c r="AX565" s="274">
        <v>2.68</v>
      </c>
      <c r="AY565" s="273" t="s">
        <v>458</v>
      </c>
      <c r="AZ565" s="273" t="s">
        <v>3888</v>
      </c>
      <c r="BA565" s="273" t="s">
        <v>5474</v>
      </c>
      <c r="BB565" s="273" t="s">
        <v>458</v>
      </c>
      <c r="BC565" s="273" t="s">
        <v>5387</v>
      </c>
      <c r="BD565" s="273"/>
      <c r="BE565" s="273" t="s">
        <v>5387</v>
      </c>
      <c r="BF565" s="273" t="s">
        <v>458</v>
      </c>
      <c r="BG565" s="273" t="s">
        <v>5475</v>
      </c>
      <c r="BH565" s="273" t="s">
        <v>5476</v>
      </c>
      <c r="BI565" s="273" t="s">
        <v>800</v>
      </c>
      <c r="BJ565" s="273" t="s">
        <v>800</v>
      </c>
      <c r="BK565" s="273" t="s">
        <v>801</v>
      </c>
      <c r="BL565" s="273" t="s">
        <v>802</v>
      </c>
      <c r="BM565" s="273" t="s">
        <v>803</v>
      </c>
      <c r="BN565" s="273"/>
      <c r="BO565" s="273" t="s">
        <v>809</v>
      </c>
      <c r="BP565" s="273" t="s">
        <v>458</v>
      </c>
      <c r="BQ565" s="273"/>
    </row>
    <row r="566" spans="1:69" ht="18" customHeight="1">
      <c r="A566" s="273" t="s">
        <v>3369</v>
      </c>
      <c r="B566" s="273" t="s">
        <v>5477</v>
      </c>
      <c r="C566" s="273" t="s">
        <v>5478</v>
      </c>
      <c r="D566" s="273" t="s">
        <v>5479</v>
      </c>
      <c r="E566" s="273" t="s">
        <v>5480</v>
      </c>
      <c r="F566" s="273" t="s">
        <v>786</v>
      </c>
      <c r="G566" s="273" t="s">
        <v>786</v>
      </c>
      <c r="H566" s="273" t="s">
        <v>786</v>
      </c>
      <c r="I566" s="274">
        <v>15</v>
      </c>
      <c r="J566" s="273" t="s">
        <v>598</v>
      </c>
      <c r="K566" s="273" t="s">
        <v>806</v>
      </c>
      <c r="L566" s="274">
        <v>2.7</v>
      </c>
      <c r="M566" s="273" t="s">
        <v>5430</v>
      </c>
      <c r="N566" s="273" t="s">
        <v>936</v>
      </c>
      <c r="O566" s="273" t="s">
        <v>5481</v>
      </c>
      <c r="P566" s="273" t="s">
        <v>5482</v>
      </c>
      <c r="Q566" s="274">
        <v>30</v>
      </c>
      <c r="R566" s="273" t="s">
        <v>789</v>
      </c>
      <c r="S566" s="273" t="s">
        <v>1487</v>
      </c>
      <c r="T566" s="273" t="s">
        <v>458</v>
      </c>
      <c r="U566" s="273" t="s">
        <v>791</v>
      </c>
      <c r="V566" s="274">
        <v>100</v>
      </c>
      <c r="W566" s="273"/>
      <c r="X566" s="273" t="s">
        <v>828</v>
      </c>
      <c r="Y566" s="273" t="s">
        <v>835</v>
      </c>
      <c r="Z566" s="273"/>
      <c r="AA566" s="273"/>
      <c r="AB566" s="273"/>
      <c r="AC566" s="273"/>
      <c r="AD566" s="273"/>
      <c r="AE566" s="273" t="s">
        <v>458</v>
      </c>
      <c r="AF566" s="273" t="s">
        <v>794</v>
      </c>
      <c r="AG566" s="273" t="s">
        <v>1734</v>
      </c>
      <c r="AH566" s="273" t="s">
        <v>786</v>
      </c>
      <c r="AI566" s="273"/>
      <c r="AJ566" s="273" t="s">
        <v>307</v>
      </c>
      <c r="AK566" s="273" t="s">
        <v>810</v>
      </c>
      <c r="AL566" s="273" t="s">
        <v>5483</v>
      </c>
      <c r="AM566" s="273" t="s">
        <v>1834</v>
      </c>
      <c r="AN566" s="273" t="s">
        <v>43</v>
      </c>
      <c r="AO566" s="273"/>
      <c r="AP566" s="273"/>
      <c r="AQ566" s="273"/>
      <c r="AR566" s="273"/>
      <c r="AS566" s="273" t="s">
        <v>3378</v>
      </c>
      <c r="AT566" s="274">
        <v>10000</v>
      </c>
      <c r="AU566" s="274">
        <v>15</v>
      </c>
      <c r="AV566" s="273" t="s">
        <v>5340</v>
      </c>
      <c r="AW566" s="273"/>
      <c r="AX566" s="274">
        <v>2.7</v>
      </c>
      <c r="AY566" s="273" t="s">
        <v>458</v>
      </c>
      <c r="AZ566" s="273" t="s">
        <v>3903</v>
      </c>
      <c r="BA566" s="273" t="s">
        <v>3380</v>
      </c>
      <c r="BB566" s="273" t="s">
        <v>458</v>
      </c>
      <c r="BC566" s="273" t="s">
        <v>5340</v>
      </c>
      <c r="BD566" s="273"/>
      <c r="BE566" s="273" t="s">
        <v>5340</v>
      </c>
      <c r="BF566" s="273" t="s">
        <v>458</v>
      </c>
      <c r="BG566" s="273" t="s">
        <v>5484</v>
      </c>
      <c r="BH566" s="273" t="s">
        <v>5485</v>
      </c>
      <c r="BI566" s="273" t="s">
        <v>800</v>
      </c>
      <c r="BJ566" s="273" t="s">
        <v>800</v>
      </c>
      <c r="BK566" s="273" t="s">
        <v>801</v>
      </c>
      <c r="BL566" s="273" t="s">
        <v>802</v>
      </c>
      <c r="BM566" s="273" t="s">
        <v>803</v>
      </c>
      <c r="BN566" s="273"/>
      <c r="BO566" s="273" t="s">
        <v>809</v>
      </c>
      <c r="BP566" s="273" t="s">
        <v>458</v>
      </c>
      <c r="BQ566" s="273"/>
    </row>
    <row r="567" spans="1:69" ht="18" customHeight="1">
      <c r="A567" s="273" t="s">
        <v>5486</v>
      </c>
      <c r="B567" s="273" t="s">
        <v>5487</v>
      </c>
      <c r="C567" s="273" t="s">
        <v>5488</v>
      </c>
      <c r="D567" s="273" t="s">
        <v>5489</v>
      </c>
      <c r="E567" s="273" t="s">
        <v>5490</v>
      </c>
      <c r="F567" s="273" t="s">
        <v>786</v>
      </c>
      <c r="G567" s="273" t="s">
        <v>786</v>
      </c>
      <c r="H567" s="273" t="s">
        <v>786</v>
      </c>
      <c r="I567" s="274">
        <v>0.97</v>
      </c>
      <c r="J567" s="273" t="s">
        <v>11</v>
      </c>
      <c r="K567" s="273" t="s">
        <v>5491</v>
      </c>
      <c r="L567" s="274">
        <v>2.6</v>
      </c>
      <c r="M567" s="273" t="s">
        <v>2750</v>
      </c>
      <c r="N567" s="273" t="s">
        <v>788</v>
      </c>
      <c r="O567" s="273" t="s">
        <v>5492</v>
      </c>
      <c r="P567" s="273"/>
      <c r="Q567" s="273"/>
      <c r="R567" s="273" t="s">
        <v>789</v>
      </c>
      <c r="S567" s="273" t="s">
        <v>904</v>
      </c>
      <c r="T567" s="273" t="s">
        <v>5493</v>
      </c>
      <c r="U567" s="273" t="s">
        <v>791</v>
      </c>
      <c r="V567" s="274">
        <v>100</v>
      </c>
      <c r="W567" s="273"/>
      <c r="X567" s="273" t="s">
        <v>938</v>
      </c>
      <c r="Y567" s="273" t="s">
        <v>5494</v>
      </c>
      <c r="Z567" s="273"/>
      <c r="AA567" s="273"/>
      <c r="AB567" s="273"/>
      <c r="AC567" s="273"/>
      <c r="AD567" s="273"/>
      <c r="AE567" s="273" t="s">
        <v>4557</v>
      </c>
      <c r="AF567" s="273" t="s">
        <v>794</v>
      </c>
      <c r="AG567" s="273" t="s">
        <v>1734</v>
      </c>
      <c r="AH567" s="273" t="s">
        <v>786</v>
      </c>
      <c r="AI567" s="273" t="s">
        <v>89</v>
      </c>
      <c r="AJ567" s="273"/>
      <c r="AK567" s="273" t="s">
        <v>808</v>
      </c>
      <c r="AL567" s="273" t="s">
        <v>2751</v>
      </c>
      <c r="AM567" s="273" t="s">
        <v>797</v>
      </c>
      <c r="AN567" s="273" t="s">
        <v>43</v>
      </c>
      <c r="AO567" s="273"/>
      <c r="AP567" s="273"/>
      <c r="AQ567" s="273"/>
      <c r="AR567" s="273"/>
      <c r="AS567" s="273" t="s">
        <v>5495</v>
      </c>
      <c r="AT567" s="274">
        <v>1000</v>
      </c>
      <c r="AU567" s="274">
        <v>0.97</v>
      </c>
      <c r="AV567" s="273" t="s">
        <v>5297</v>
      </c>
      <c r="AW567" s="273"/>
      <c r="AX567" s="274">
        <v>2.6</v>
      </c>
      <c r="AY567" s="273" t="s">
        <v>458</v>
      </c>
      <c r="AZ567" s="273" t="s">
        <v>5496</v>
      </c>
      <c r="BA567" s="273" t="s">
        <v>5497</v>
      </c>
      <c r="BB567" s="273" t="s">
        <v>458</v>
      </c>
      <c r="BC567" s="273" t="s">
        <v>5297</v>
      </c>
      <c r="BD567" s="273"/>
      <c r="BE567" s="273" t="s">
        <v>5297</v>
      </c>
      <c r="BF567" s="273" t="s">
        <v>458</v>
      </c>
      <c r="BG567" s="273" t="s">
        <v>5498</v>
      </c>
      <c r="BH567" s="273" t="s">
        <v>5499</v>
      </c>
      <c r="BI567" s="273" t="s">
        <v>800</v>
      </c>
      <c r="BJ567" s="273" t="s">
        <v>800</v>
      </c>
      <c r="BK567" s="273" t="s">
        <v>801</v>
      </c>
      <c r="BL567" s="273" t="s">
        <v>802</v>
      </c>
      <c r="BM567" s="273" t="s">
        <v>803</v>
      </c>
      <c r="BN567" s="273"/>
      <c r="BO567" s="273" t="s">
        <v>809</v>
      </c>
      <c r="BP567" s="273" t="s">
        <v>458</v>
      </c>
      <c r="BQ567" s="273"/>
    </row>
    <row r="568" spans="1:69" ht="18" customHeight="1">
      <c r="A568" s="273" t="s">
        <v>1797</v>
      </c>
      <c r="B568" s="273" t="s">
        <v>5500</v>
      </c>
      <c r="C568" s="273" t="s">
        <v>5501</v>
      </c>
      <c r="D568" s="273" t="s">
        <v>5502</v>
      </c>
      <c r="E568" s="273" t="s">
        <v>5503</v>
      </c>
      <c r="F568" s="273" t="s">
        <v>1801</v>
      </c>
      <c r="G568" s="273" t="s">
        <v>1506</v>
      </c>
      <c r="H568" s="273" t="s">
        <v>786</v>
      </c>
      <c r="I568" s="274">
        <v>1</v>
      </c>
      <c r="J568" s="273" t="s">
        <v>804</v>
      </c>
      <c r="K568" s="273" t="s">
        <v>5504</v>
      </c>
      <c r="L568" s="274">
        <v>0.79500000000000004</v>
      </c>
      <c r="M568" s="273" t="s">
        <v>5505</v>
      </c>
      <c r="N568" s="273" t="s">
        <v>788</v>
      </c>
      <c r="O568" s="273"/>
      <c r="P568" s="273"/>
      <c r="Q568" s="273"/>
      <c r="R568" s="273" t="s">
        <v>789</v>
      </c>
      <c r="S568" s="273" t="s">
        <v>1487</v>
      </c>
      <c r="T568" s="273"/>
      <c r="U568" s="273" t="s">
        <v>791</v>
      </c>
      <c r="V568" s="274">
        <v>100</v>
      </c>
      <c r="W568" s="273"/>
      <c r="X568" s="273" t="s">
        <v>1463</v>
      </c>
      <c r="Y568" s="273" t="s">
        <v>1464</v>
      </c>
      <c r="Z568" s="273"/>
      <c r="AA568" s="273"/>
      <c r="AB568" s="273"/>
      <c r="AC568" s="273"/>
      <c r="AD568" s="273"/>
      <c r="AE568" s="273"/>
      <c r="AF568" s="273" t="s">
        <v>794</v>
      </c>
      <c r="AG568" s="273" t="s">
        <v>795</v>
      </c>
      <c r="AH568" s="273" t="s">
        <v>786</v>
      </c>
      <c r="AI568" s="273"/>
      <c r="AJ568" s="273"/>
      <c r="AK568" s="273" t="s">
        <v>796</v>
      </c>
      <c r="AL568" s="273" t="s">
        <v>5506</v>
      </c>
      <c r="AM568" s="273" t="s">
        <v>1529</v>
      </c>
      <c r="AN568" s="273" t="s">
        <v>42</v>
      </c>
      <c r="AO568" s="273"/>
      <c r="AP568" s="273"/>
      <c r="AQ568" s="273"/>
      <c r="AR568" s="273"/>
      <c r="AS568" s="273" t="s">
        <v>1806</v>
      </c>
      <c r="AT568" s="274">
        <v>1000000</v>
      </c>
      <c r="AU568" s="274">
        <v>1</v>
      </c>
      <c r="AV568" s="273" t="s">
        <v>5420</v>
      </c>
      <c r="AW568" s="273"/>
      <c r="AX568" s="274">
        <v>0.79500000000000004</v>
      </c>
      <c r="AY568" s="273"/>
      <c r="AZ568" s="273" t="s">
        <v>5507</v>
      </c>
      <c r="BA568" s="273" t="s">
        <v>1807</v>
      </c>
      <c r="BB568" s="273"/>
      <c r="BC568" s="273" t="s">
        <v>5420</v>
      </c>
      <c r="BD568" s="273"/>
      <c r="BE568" s="273" t="s">
        <v>5420</v>
      </c>
      <c r="BF568" s="273"/>
      <c r="BG568" s="273"/>
      <c r="BH568" s="273" t="s">
        <v>458</v>
      </c>
      <c r="BI568" s="273" t="s">
        <v>800</v>
      </c>
      <c r="BJ568" s="273" t="s">
        <v>800</v>
      </c>
      <c r="BK568" s="273" t="s">
        <v>801</v>
      </c>
      <c r="BL568" s="273" t="s">
        <v>802</v>
      </c>
      <c r="BM568" s="273" t="s">
        <v>1962</v>
      </c>
      <c r="BN568" s="273"/>
      <c r="BO568" s="273" t="s">
        <v>1865</v>
      </c>
      <c r="BP568" s="273"/>
      <c r="BQ568" s="273"/>
    </row>
    <row r="569" spans="1:69" ht="18" customHeight="1">
      <c r="A569" s="273" t="s">
        <v>5508</v>
      </c>
      <c r="B569" s="273" t="s">
        <v>5509</v>
      </c>
      <c r="C569" s="273" t="s">
        <v>5510</v>
      </c>
      <c r="D569" s="273" t="s">
        <v>5511</v>
      </c>
      <c r="E569" s="273" t="s">
        <v>5512</v>
      </c>
      <c r="F569" s="273" t="s">
        <v>786</v>
      </c>
      <c r="G569" s="273" t="s">
        <v>786</v>
      </c>
      <c r="H569" s="273" t="s">
        <v>786</v>
      </c>
      <c r="I569" s="274">
        <v>0.48</v>
      </c>
      <c r="J569" s="273" t="s">
        <v>11</v>
      </c>
      <c r="K569" s="273" t="s">
        <v>806</v>
      </c>
      <c r="L569" s="274">
        <v>2.0299999999999998</v>
      </c>
      <c r="M569" s="273" t="s">
        <v>3436</v>
      </c>
      <c r="N569" s="273" t="s">
        <v>936</v>
      </c>
      <c r="O569" s="273"/>
      <c r="P569" s="273"/>
      <c r="Q569" s="273"/>
      <c r="R569" s="273" t="s">
        <v>789</v>
      </c>
      <c r="S569" s="273" t="s">
        <v>904</v>
      </c>
      <c r="T569" s="273" t="s">
        <v>5513</v>
      </c>
      <c r="U569" s="273" t="s">
        <v>791</v>
      </c>
      <c r="V569" s="274">
        <v>100</v>
      </c>
      <c r="W569" s="273"/>
      <c r="X569" s="273" t="s">
        <v>1669</v>
      </c>
      <c r="Y569" s="273" t="s">
        <v>2605</v>
      </c>
      <c r="Z569" s="273" t="s">
        <v>5249</v>
      </c>
      <c r="AA569" s="273"/>
      <c r="AB569" s="273"/>
      <c r="AC569" s="273"/>
      <c r="AD569" s="273"/>
      <c r="AE569" s="273" t="s">
        <v>5514</v>
      </c>
      <c r="AF569" s="273" t="s">
        <v>794</v>
      </c>
      <c r="AG569" s="273" t="s">
        <v>807</v>
      </c>
      <c r="AH569" s="273" t="s">
        <v>786</v>
      </c>
      <c r="AI569" s="273" t="s">
        <v>89</v>
      </c>
      <c r="AJ569" s="273"/>
      <c r="AK569" s="273" t="s">
        <v>808</v>
      </c>
      <c r="AL569" s="273" t="s">
        <v>3437</v>
      </c>
      <c r="AM569" s="273" t="s">
        <v>797</v>
      </c>
      <c r="AN569" s="273" t="s">
        <v>43</v>
      </c>
      <c r="AO569" s="273"/>
      <c r="AP569" s="273"/>
      <c r="AQ569" s="273"/>
      <c r="AR569" s="273"/>
      <c r="AS569" s="273" t="s">
        <v>5515</v>
      </c>
      <c r="AT569" s="274">
        <v>1000</v>
      </c>
      <c r="AU569" s="274">
        <v>0.48</v>
      </c>
      <c r="AV569" s="273" t="s">
        <v>5387</v>
      </c>
      <c r="AW569" s="273"/>
      <c r="AX569" s="274">
        <v>2.0299999999999998</v>
      </c>
      <c r="AY569" s="273" t="s">
        <v>458</v>
      </c>
      <c r="AZ569" s="273" t="s">
        <v>3888</v>
      </c>
      <c r="BA569" s="273" t="s">
        <v>5516</v>
      </c>
      <c r="BB569" s="273" t="s">
        <v>458</v>
      </c>
      <c r="BC569" s="273" t="s">
        <v>5387</v>
      </c>
      <c r="BD569" s="273"/>
      <c r="BE569" s="273" t="s">
        <v>5387</v>
      </c>
      <c r="BF569" s="273" t="s">
        <v>458</v>
      </c>
      <c r="BG569" s="273" t="s">
        <v>5517</v>
      </c>
      <c r="BH569" s="273" t="s">
        <v>5518</v>
      </c>
      <c r="BI569" s="273" t="s">
        <v>800</v>
      </c>
      <c r="BJ569" s="273" t="s">
        <v>800</v>
      </c>
      <c r="BK569" s="273" t="s">
        <v>801</v>
      </c>
      <c r="BL569" s="273" t="s">
        <v>802</v>
      </c>
      <c r="BM569" s="273" t="s">
        <v>803</v>
      </c>
      <c r="BN569" s="273"/>
      <c r="BO569" s="273" t="s">
        <v>809</v>
      </c>
      <c r="BP569" s="273" t="s">
        <v>458</v>
      </c>
      <c r="BQ569" s="273"/>
    </row>
    <row r="570" spans="1:69" ht="18" customHeight="1">
      <c r="A570" s="273" t="s">
        <v>1797</v>
      </c>
      <c r="B570" s="273" t="s">
        <v>5519</v>
      </c>
      <c r="C570" s="273" t="s">
        <v>5520</v>
      </c>
      <c r="D570" s="273" t="s">
        <v>4298</v>
      </c>
      <c r="E570" s="273" t="s">
        <v>5521</v>
      </c>
      <c r="F570" s="273" t="s">
        <v>1801</v>
      </c>
      <c r="G570" s="273" t="s">
        <v>1506</v>
      </c>
      <c r="H570" s="273" t="s">
        <v>786</v>
      </c>
      <c r="I570" s="274">
        <v>10</v>
      </c>
      <c r="J570" s="273" t="s">
        <v>804</v>
      </c>
      <c r="K570" s="273" t="s">
        <v>806</v>
      </c>
      <c r="L570" s="274">
        <v>0.83</v>
      </c>
      <c r="M570" s="273" t="s">
        <v>3465</v>
      </c>
      <c r="N570" s="273" t="s">
        <v>788</v>
      </c>
      <c r="O570" s="273"/>
      <c r="P570" s="273"/>
      <c r="Q570" s="273"/>
      <c r="R570" s="273" t="s">
        <v>789</v>
      </c>
      <c r="S570" s="273" t="s">
        <v>1487</v>
      </c>
      <c r="T570" s="273"/>
      <c r="U570" s="273" t="s">
        <v>791</v>
      </c>
      <c r="V570" s="273"/>
      <c r="W570" s="273"/>
      <c r="X570" s="273" t="s">
        <v>1463</v>
      </c>
      <c r="Y570" s="273" t="s">
        <v>1464</v>
      </c>
      <c r="Z570" s="273"/>
      <c r="AA570" s="273"/>
      <c r="AB570" s="273"/>
      <c r="AC570" s="273"/>
      <c r="AD570" s="273"/>
      <c r="AE570" s="273"/>
      <c r="AF570" s="273" t="s">
        <v>794</v>
      </c>
      <c r="AG570" s="273" t="s">
        <v>795</v>
      </c>
      <c r="AH570" s="273" t="s">
        <v>786</v>
      </c>
      <c r="AI570" s="273"/>
      <c r="AJ570" s="273"/>
      <c r="AK570" s="273" t="s">
        <v>796</v>
      </c>
      <c r="AL570" s="273" t="s">
        <v>3466</v>
      </c>
      <c r="AM570" s="273" t="s">
        <v>1529</v>
      </c>
      <c r="AN570" s="273" t="s">
        <v>42</v>
      </c>
      <c r="AO570" s="273"/>
      <c r="AP570" s="273"/>
      <c r="AQ570" s="273"/>
      <c r="AR570" s="273"/>
      <c r="AS570" s="273" t="s">
        <v>1806</v>
      </c>
      <c r="AT570" s="274">
        <v>1000000</v>
      </c>
      <c r="AU570" s="274">
        <v>10</v>
      </c>
      <c r="AV570" s="273" t="s">
        <v>5522</v>
      </c>
      <c r="AW570" s="273"/>
      <c r="AX570" s="274">
        <v>0.83</v>
      </c>
      <c r="AY570" s="273"/>
      <c r="AZ570" s="273" t="s">
        <v>3467</v>
      </c>
      <c r="BA570" s="273" t="s">
        <v>1807</v>
      </c>
      <c r="BB570" s="273"/>
      <c r="BC570" s="273" t="s">
        <v>5522</v>
      </c>
      <c r="BD570" s="273"/>
      <c r="BE570" s="273" t="s">
        <v>5522</v>
      </c>
      <c r="BF570" s="273"/>
      <c r="BG570" s="273"/>
      <c r="BH570" s="273" t="s">
        <v>458</v>
      </c>
      <c r="BI570" s="273" t="s">
        <v>800</v>
      </c>
      <c r="BJ570" s="273" t="s">
        <v>800</v>
      </c>
      <c r="BK570" s="273" t="s">
        <v>801</v>
      </c>
      <c r="BL570" s="273" t="s">
        <v>802</v>
      </c>
      <c r="BM570" s="273" t="s">
        <v>1962</v>
      </c>
      <c r="BN570" s="273"/>
      <c r="BO570" s="273" t="s">
        <v>1865</v>
      </c>
      <c r="BP570" s="273"/>
      <c r="BQ570" s="273"/>
    </row>
    <row r="571" spans="1:69" ht="18" customHeight="1">
      <c r="A571" s="273" t="s">
        <v>5523</v>
      </c>
      <c r="B571" s="273" t="s">
        <v>5524</v>
      </c>
      <c r="C571" s="273" t="s">
        <v>5525</v>
      </c>
      <c r="D571" s="273" t="s">
        <v>4298</v>
      </c>
      <c r="E571" s="273" t="s">
        <v>5526</v>
      </c>
      <c r="F571" s="273" t="s">
        <v>786</v>
      </c>
      <c r="G571" s="273" t="s">
        <v>786</v>
      </c>
      <c r="H571" s="273" t="s">
        <v>786</v>
      </c>
      <c r="I571" s="274">
        <v>1</v>
      </c>
      <c r="J571" s="273" t="s">
        <v>11</v>
      </c>
      <c r="K571" s="273" t="s">
        <v>806</v>
      </c>
      <c r="L571" s="274">
        <v>2.04</v>
      </c>
      <c r="M571" s="273" t="s">
        <v>1730</v>
      </c>
      <c r="N571" s="273" t="s">
        <v>788</v>
      </c>
      <c r="O571" s="273"/>
      <c r="P571" s="273"/>
      <c r="Q571" s="273"/>
      <c r="R571" s="273" t="s">
        <v>789</v>
      </c>
      <c r="S571" s="273" t="s">
        <v>904</v>
      </c>
      <c r="T571" s="273" t="s">
        <v>4516</v>
      </c>
      <c r="U571" s="273" t="s">
        <v>791</v>
      </c>
      <c r="V571" s="274">
        <v>100</v>
      </c>
      <c r="W571" s="273"/>
      <c r="X571" s="273" t="s">
        <v>1425</v>
      </c>
      <c r="Y571" s="273" t="s">
        <v>5346</v>
      </c>
      <c r="Z571" s="273" t="s">
        <v>5527</v>
      </c>
      <c r="AA571" s="273"/>
      <c r="AB571" s="273"/>
      <c r="AC571" s="273"/>
      <c r="AD571" s="273"/>
      <c r="AE571" s="273" t="s">
        <v>5528</v>
      </c>
      <c r="AF571" s="273" t="s">
        <v>794</v>
      </c>
      <c r="AG571" s="273" t="s">
        <v>1734</v>
      </c>
      <c r="AH571" s="273" t="s">
        <v>786</v>
      </c>
      <c r="AI571" s="273" t="s">
        <v>89</v>
      </c>
      <c r="AJ571" s="273"/>
      <c r="AK571" s="273" t="s">
        <v>808</v>
      </c>
      <c r="AL571" s="273" t="s">
        <v>1735</v>
      </c>
      <c r="AM571" s="273" t="s">
        <v>797</v>
      </c>
      <c r="AN571" s="273" t="s">
        <v>43</v>
      </c>
      <c r="AO571" s="273"/>
      <c r="AP571" s="273"/>
      <c r="AQ571" s="273"/>
      <c r="AR571" s="273"/>
      <c r="AS571" s="273" t="s">
        <v>5529</v>
      </c>
      <c r="AT571" s="274">
        <v>1000</v>
      </c>
      <c r="AU571" s="274">
        <v>1</v>
      </c>
      <c r="AV571" s="273" t="s">
        <v>5489</v>
      </c>
      <c r="AW571" s="273"/>
      <c r="AX571" s="274">
        <v>2.04</v>
      </c>
      <c r="AY571" s="273" t="s">
        <v>458</v>
      </c>
      <c r="AZ571" s="273" t="s">
        <v>3936</v>
      </c>
      <c r="BA571" s="273" t="s">
        <v>5530</v>
      </c>
      <c r="BB571" s="273" t="s">
        <v>458</v>
      </c>
      <c r="BC571" s="273" t="s">
        <v>5489</v>
      </c>
      <c r="BD571" s="273"/>
      <c r="BE571" s="273" t="s">
        <v>5489</v>
      </c>
      <c r="BF571" s="273" t="s">
        <v>458</v>
      </c>
      <c r="BG571" s="273" t="s">
        <v>5531</v>
      </c>
      <c r="BH571" s="273" t="s">
        <v>5532</v>
      </c>
      <c r="BI571" s="273" t="s">
        <v>800</v>
      </c>
      <c r="BJ571" s="273" t="s">
        <v>800</v>
      </c>
      <c r="BK571" s="273" t="s">
        <v>801</v>
      </c>
      <c r="BL571" s="273" t="s">
        <v>802</v>
      </c>
      <c r="BM571" s="273" t="s">
        <v>803</v>
      </c>
      <c r="BN571" s="273"/>
      <c r="BO571" s="273" t="s">
        <v>809</v>
      </c>
      <c r="BP571" s="273" t="s">
        <v>458</v>
      </c>
      <c r="BQ571" s="273"/>
    </row>
    <row r="572" spans="1:69" ht="18" customHeight="1">
      <c r="A572" s="273" t="s">
        <v>5533</v>
      </c>
      <c r="B572" s="273" t="s">
        <v>5534</v>
      </c>
      <c r="C572" s="273" t="s">
        <v>5535</v>
      </c>
      <c r="D572" s="273" t="s">
        <v>4298</v>
      </c>
      <c r="E572" s="273" t="s">
        <v>5536</v>
      </c>
      <c r="F572" s="273" t="s">
        <v>786</v>
      </c>
      <c r="G572" s="273" t="s">
        <v>786</v>
      </c>
      <c r="H572" s="273" t="s">
        <v>786</v>
      </c>
      <c r="I572" s="274">
        <v>1.5</v>
      </c>
      <c r="J572" s="273" t="s">
        <v>11</v>
      </c>
      <c r="K572" s="273" t="s">
        <v>806</v>
      </c>
      <c r="L572" s="274">
        <v>3</v>
      </c>
      <c r="M572" s="273" t="s">
        <v>5537</v>
      </c>
      <c r="N572" s="273" t="s">
        <v>936</v>
      </c>
      <c r="O572" s="273" t="s">
        <v>3336</v>
      </c>
      <c r="P572" s="273" t="s">
        <v>5538</v>
      </c>
      <c r="Q572" s="274">
        <v>50</v>
      </c>
      <c r="R572" s="273" t="s">
        <v>789</v>
      </c>
      <c r="S572" s="273" t="s">
        <v>1487</v>
      </c>
      <c r="T572" s="273" t="s">
        <v>458</v>
      </c>
      <c r="U572" s="273" t="s">
        <v>791</v>
      </c>
      <c r="V572" s="274">
        <v>100</v>
      </c>
      <c r="W572" s="273" t="s">
        <v>5539</v>
      </c>
      <c r="X572" s="273" t="s">
        <v>5540</v>
      </c>
      <c r="Y572" s="273" t="s">
        <v>5541</v>
      </c>
      <c r="Z572" s="273"/>
      <c r="AA572" s="273"/>
      <c r="AB572" s="273"/>
      <c r="AC572" s="273"/>
      <c r="AD572" s="273"/>
      <c r="AE572" s="273" t="s">
        <v>4496</v>
      </c>
      <c r="AF572" s="273" t="s">
        <v>794</v>
      </c>
      <c r="AG572" s="273" t="s">
        <v>807</v>
      </c>
      <c r="AH572" s="273" t="s">
        <v>786</v>
      </c>
      <c r="AI572" s="273" t="s">
        <v>104</v>
      </c>
      <c r="AJ572" s="273"/>
      <c r="AK572" s="273" t="s">
        <v>808</v>
      </c>
      <c r="AL572" s="273" t="s">
        <v>5542</v>
      </c>
      <c r="AM572" s="273" t="s">
        <v>797</v>
      </c>
      <c r="AN572" s="273" t="s">
        <v>42</v>
      </c>
      <c r="AO572" s="273"/>
      <c r="AP572" s="273"/>
      <c r="AQ572" s="273"/>
      <c r="AR572" s="273"/>
      <c r="AS572" s="273" t="s">
        <v>5543</v>
      </c>
      <c r="AT572" s="274">
        <v>1000</v>
      </c>
      <c r="AU572" s="274">
        <v>1.5</v>
      </c>
      <c r="AV572" s="273" t="s">
        <v>5420</v>
      </c>
      <c r="AW572" s="273"/>
      <c r="AX572" s="274">
        <v>3</v>
      </c>
      <c r="AY572" s="273" t="s">
        <v>458</v>
      </c>
      <c r="AZ572" s="273" t="s">
        <v>3922</v>
      </c>
      <c r="BA572" s="273" t="s">
        <v>5544</v>
      </c>
      <c r="BB572" s="273" t="s">
        <v>458</v>
      </c>
      <c r="BC572" s="273" t="s">
        <v>5420</v>
      </c>
      <c r="BD572" s="273"/>
      <c r="BE572" s="273" t="s">
        <v>5420</v>
      </c>
      <c r="BF572" s="273" t="s">
        <v>3310</v>
      </c>
      <c r="BG572" s="273" t="s">
        <v>5545</v>
      </c>
      <c r="BH572" s="273" t="s">
        <v>5546</v>
      </c>
      <c r="BI572" s="273" t="s">
        <v>800</v>
      </c>
      <c r="BJ572" s="273" t="s">
        <v>800</v>
      </c>
      <c r="BK572" s="273" t="s">
        <v>801</v>
      </c>
      <c r="BL572" s="273" t="s">
        <v>802</v>
      </c>
      <c r="BM572" s="273" t="s">
        <v>803</v>
      </c>
      <c r="BN572" s="273"/>
      <c r="BO572" s="273" t="s">
        <v>809</v>
      </c>
      <c r="BP572" s="273" t="s">
        <v>458</v>
      </c>
      <c r="BQ572" s="273"/>
    </row>
    <row r="573" spans="1:69" ht="18" customHeight="1">
      <c r="A573" s="273" t="s">
        <v>5547</v>
      </c>
      <c r="B573" s="273" t="s">
        <v>5548</v>
      </c>
      <c r="C573" s="273" t="s">
        <v>5549</v>
      </c>
      <c r="D573" s="273" t="s">
        <v>4298</v>
      </c>
      <c r="E573" s="273" t="s">
        <v>5550</v>
      </c>
      <c r="F573" s="273" t="s">
        <v>786</v>
      </c>
      <c r="G573" s="273" t="s">
        <v>786</v>
      </c>
      <c r="H573" s="273" t="s">
        <v>786</v>
      </c>
      <c r="I573" s="274">
        <v>0.35</v>
      </c>
      <c r="J573" s="273" t="s">
        <v>11</v>
      </c>
      <c r="K573" s="273" t="s">
        <v>806</v>
      </c>
      <c r="L573" s="274">
        <v>1.9</v>
      </c>
      <c r="M573" s="273" t="s">
        <v>5551</v>
      </c>
      <c r="N573" s="273" t="s">
        <v>788</v>
      </c>
      <c r="O573" s="273"/>
      <c r="P573" s="273" t="s">
        <v>5552</v>
      </c>
      <c r="Q573" s="273"/>
      <c r="R573" s="273" t="s">
        <v>789</v>
      </c>
      <c r="S573" s="273" t="s">
        <v>904</v>
      </c>
      <c r="T573" s="273" t="s">
        <v>5553</v>
      </c>
      <c r="U573" s="273" t="s">
        <v>791</v>
      </c>
      <c r="V573" s="274">
        <v>100</v>
      </c>
      <c r="W573" s="273"/>
      <c r="X573" s="273" t="s">
        <v>938</v>
      </c>
      <c r="Y573" s="273" t="s">
        <v>1420</v>
      </c>
      <c r="Z573" s="273" t="s">
        <v>5554</v>
      </c>
      <c r="AA573" s="273"/>
      <c r="AB573" s="273"/>
      <c r="AC573" s="273"/>
      <c r="AD573" s="273"/>
      <c r="AE573" s="273" t="s">
        <v>5555</v>
      </c>
      <c r="AF573" s="273" t="s">
        <v>794</v>
      </c>
      <c r="AG573" s="273" t="s">
        <v>807</v>
      </c>
      <c r="AH573" s="273" t="s">
        <v>786</v>
      </c>
      <c r="AI573" s="273" t="s">
        <v>89</v>
      </c>
      <c r="AJ573" s="273"/>
      <c r="AK573" s="273" t="s">
        <v>808</v>
      </c>
      <c r="AL573" s="273" t="s">
        <v>5556</v>
      </c>
      <c r="AM573" s="273" t="s">
        <v>797</v>
      </c>
      <c r="AN573" s="273" t="s">
        <v>43</v>
      </c>
      <c r="AO573" s="273"/>
      <c r="AP573" s="273"/>
      <c r="AQ573" s="273"/>
      <c r="AR573" s="273"/>
      <c r="AS573" s="273" t="s">
        <v>5557</v>
      </c>
      <c r="AT573" s="274">
        <v>1000</v>
      </c>
      <c r="AU573" s="274">
        <v>0.35</v>
      </c>
      <c r="AV573" s="273" t="s">
        <v>5297</v>
      </c>
      <c r="AW573" s="273"/>
      <c r="AX573" s="274">
        <v>1.9</v>
      </c>
      <c r="AY573" s="273" t="s">
        <v>458</v>
      </c>
      <c r="AZ573" s="273" t="s">
        <v>5496</v>
      </c>
      <c r="BA573" s="273" t="s">
        <v>5558</v>
      </c>
      <c r="BB573" s="273" t="s">
        <v>458</v>
      </c>
      <c r="BC573" s="273" t="s">
        <v>5297</v>
      </c>
      <c r="BD573" s="273"/>
      <c r="BE573" s="273" t="s">
        <v>5297</v>
      </c>
      <c r="BF573" s="273" t="s">
        <v>4047</v>
      </c>
      <c r="BG573" s="273" t="s">
        <v>5559</v>
      </c>
      <c r="BH573" s="273" t="s">
        <v>5560</v>
      </c>
      <c r="BI573" s="273" t="s">
        <v>800</v>
      </c>
      <c r="BJ573" s="273" t="s">
        <v>800</v>
      </c>
      <c r="BK573" s="273" t="s">
        <v>801</v>
      </c>
      <c r="BL573" s="273" t="s">
        <v>802</v>
      </c>
      <c r="BM573" s="273" t="s">
        <v>803</v>
      </c>
      <c r="BN573" s="273"/>
      <c r="BO573" s="273" t="s">
        <v>809</v>
      </c>
      <c r="BP573" s="273" t="s">
        <v>458</v>
      </c>
      <c r="BQ573" s="273"/>
    </row>
    <row r="574" spans="1:69" ht="18" customHeight="1">
      <c r="A574" s="273" t="s">
        <v>5561</v>
      </c>
      <c r="B574" s="273" t="s">
        <v>5562</v>
      </c>
      <c r="C574" s="273" t="s">
        <v>5563</v>
      </c>
      <c r="D574" s="273" t="s">
        <v>5410</v>
      </c>
      <c r="E574" s="273" t="s">
        <v>5564</v>
      </c>
      <c r="F574" s="273" t="s">
        <v>5104</v>
      </c>
      <c r="G574" s="273" t="s">
        <v>925</v>
      </c>
      <c r="H574" s="273" t="s">
        <v>5104</v>
      </c>
      <c r="I574" s="274">
        <v>3</v>
      </c>
      <c r="J574" s="273" t="s">
        <v>11</v>
      </c>
      <c r="K574" s="273" t="s">
        <v>806</v>
      </c>
      <c r="L574" s="274">
        <v>1.65</v>
      </c>
      <c r="M574" s="273" t="s">
        <v>1730</v>
      </c>
      <c r="N574" s="273" t="s">
        <v>936</v>
      </c>
      <c r="O574" s="273" t="s">
        <v>5565</v>
      </c>
      <c r="P574" s="273" t="s">
        <v>5566</v>
      </c>
      <c r="Q574" s="274">
        <v>52.5</v>
      </c>
      <c r="R574" s="273" t="s">
        <v>789</v>
      </c>
      <c r="S574" s="273" t="s">
        <v>790</v>
      </c>
      <c r="T574" s="273" t="s">
        <v>458</v>
      </c>
      <c r="U574" s="273" t="s">
        <v>791</v>
      </c>
      <c r="V574" s="274">
        <v>99.863</v>
      </c>
      <c r="W574" s="273" t="s">
        <v>5567</v>
      </c>
      <c r="X574" s="273" t="s">
        <v>1565</v>
      </c>
      <c r="Y574" s="273" t="s">
        <v>1566</v>
      </c>
      <c r="Z574" s="273"/>
      <c r="AA574" s="273"/>
      <c r="AB574" s="273"/>
      <c r="AC574" s="273"/>
      <c r="AD574" s="273"/>
      <c r="AE574" s="273" t="s">
        <v>5568</v>
      </c>
      <c r="AF574" s="273" t="s">
        <v>794</v>
      </c>
      <c r="AG574" s="273" t="s">
        <v>795</v>
      </c>
      <c r="AH574" s="273" t="s">
        <v>5104</v>
      </c>
      <c r="AI574" s="273" t="s">
        <v>102</v>
      </c>
      <c r="AJ574" s="273"/>
      <c r="AK574" s="273" t="s">
        <v>796</v>
      </c>
      <c r="AL574" s="273" t="s">
        <v>1735</v>
      </c>
      <c r="AM574" s="273" t="s">
        <v>811</v>
      </c>
      <c r="AN574" s="273" t="s">
        <v>42</v>
      </c>
      <c r="AO574" s="273"/>
      <c r="AP574" s="273"/>
      <c r="AQ574" s="273"/>
      <c r="AR574" s="273"/>
      <c r="AS574" s="273" t="s">
        <v>5569</v>
      </c>
      <c r="AT574" s="274">
        <v>1000</v>
      </c>
      <c r="AU574" s="274">
        <v>3</v>
      </c>
      <c r="AV574" s="273" t="s">
        <v>5489</v>
      </c>
      <c r="AW574" s="273"/>
      <c r="AX574" s="274">
        <v>1.65</v>
      </c>
      <c r="AY574" s="273" t="s">
        <v>458</v>
      </c>
      <c r="AZ574" s="273" t="s">
        <v>3936</v>
      </c>
      <c r="BA574" s="273" t="s">
        <v>5570</v>
      </c>
      <c r="BB574" s="273" t="s">
        <v>5561</v>
      </c>
      <c r="BC574" s="273" t="s">
        <v>5489</v>
      </c>
      <c r="BD574" s="273"/>
      <c r="BE574" s="273" t="s">
        <v>5489</v>
      </c>
      <c r="BF574" s="273" t="s">
        <v>3310</v>
      </c>
      <c r="BG574" s="273" t="s">
        <v>5571</v>
      </c>
      <c r="BH574" s="273" t="s">
        <v>5572</v>
      </c>
      <c r="BI574" s="273" t="s">
        <v>800</v>
      </c>
      <c r="BJ574" s="273" t="s">
        <v>800</v>
      </c>
      <c r="BK574" s="273" t="s">
        <v>801</v>
      </c>
      <c r="BL574" s="273" t="s">
        <v>802</v>
      </c>
      <c r="BM574" s="273" t="s">
        <v>803</v>
      </c>
      <c r="BN574" s="273"/>
      <c r="BO574" s="273" t="s">
        <v>809</v>
      </c>
      <c r="BP574" s="273" t="s">
        <v>458</v>
      </c>
      <c r="BQ574" s="273"/>
    </row>
    <row r="575" spans="1:69" ht="18" customHeight="1">
      <c r="A575" s="273" t="s">
        <v>1797</v>
      </c>
      <c r="B575" s="273" t="s">
        <v>5573</v>
      </c>
      <c r="C575" s="273" t="s">
        <v>5574</v>
      </c>
      <c r="D575" s="273" t="s">
        <v>5575</v>
      </c>
      <c r="E575" s="273" t="s">
        <v>5576</v>
      </c>
      <c r="F575" s="273" t="s">
        <v>1801</v>
      </c>
      <c r="G575" s="273" t="s">
        <v>1506</v>
      </c>
      <c r="H575" s="273" t="s">
        <v>786</v>
      </c>
      <c r="I575" s="274">
        <v>2</v>
      </c>
      <c r="J575" s="273" t="s">
        <v>804</v>
      </c>
      <c r="K575" s="273" t="s">
        <v>806</v>
      </c>
      <c r="L575" s="274">
        <v>0.81</v>
      </c>
      <c r="M575" s="273" t="s">
        <v>5577</v>
      </c>
      <c r="N575" s="273" t="s">
        <v>788</v>
      </c>
      <c r="O575" s="273"/>
      <c r="P575" s="273"/>
      <c r="Q575" s="273"/>
      <c r="R575" s="273" t="s">
        <v>789</v>
      </c>
      <c r="S575" s="273" t="s">
        <v>1487</v>
      </c>
      <c r="T575" s="273"/>
      <c r="U575" s="273" t="s">
        <v>791</v>
      </c>
      <c r="V575" s="274">
        <v>100</v>
      </c>
      <c r="W575" s="273"/>
      <c r="X575" s="273" t="s">
        <v>1463</v>
      </c>
      <c r="Y575" s="273" t="s">
        <v>1464</v>
      </c>
      <c r="Z575" s="273"/>
      <c r="AA575" s="273"/>
      <c r="AB575" s="273"/>
      <c r="AC575" s="273"/>
      <c r="AD575" s="273"/>
      <c r="AE575" s="273"/>
      <c r="AF575" s="273" t="s">
        <v>794</v>
      </c>
      <c r="AG575" s="273" t="s">
        <v>795</v>
      </c>
      <c r="AH575" s="273" t="s">
        <v>786</v>
      </c>
      <c r="AI575" s="273"/>
      <c r="AJ575" s="273"/>
      <c r="AK575" s="273" t="s">
        <v>796</v>
      </c>
      <c r="AL575" s="273" t="s">
        <v>5578</v>
      </c>
      <c r="AM575" s="273" t="s">
        <v>1529</v>
      </c>
      <c r="AN575" s="273" t="s">
        <v>42</v>
      </c>
      <c r="AO575" s="273"/>
      <c r="AP575" s="273"/>
      <c r="AQ575" s="273"/>
      <c r="AR575" s="273"/>
      <c r="AS575" s="273" t="s">
        <v>1806</v>
      </c>
      <c r="AT575" s="274">
        <v>1000000</v>
      </c>
      <c r="AU575" s="274">
        <v>2</v>
      </c>
      <c r="AV575" s="273" t="s">
        <v>5511</v>
      </c>
      <c r="AW575" s="273"/>
      <c r="AX575" s="274">
        <v>0.81</v>
      </c>
      <c r="AY575" s="273"/>
      <c r="AZ575" s="273" t="s">
        <v>5579</v>
      </c>
      <c r="BA575" s="273" t="s">
        <v>1807</v>
      </c>
      <c r="BB575" s="273"/>
      <c r="BC575" s="273" t="s">
        <v>5511</v>
      </c>
      <c r="BD575" s="273"/>
      <c r="BE575" s="273" t="s">
        <v>5511</v>
      </c>
      <c r="BF575" s="273"/>
      <c r="BG575" s="273"/>
      <c r="BH575" s="273" t="s">
        <v>458</v>
      </c>
      <c r="BI575" s="273" t="s">
        <v>800</v>
      </c>
      <c r="BJ575" s="273" t="s">
        <v>800</v>
      </c>
      <c r="BK575" s="273" t="s">
        <v>801</v>
      </c>
      <c r="BL575" s="273" t="s">
        <v>802</v>
      </c>
      <c r="BM575" s="273" t="s">
        <v>1962</v>
      </c>
      <c r="BN575" s="273"/>
      <c r="BO575" s="273" t="s">
        <v>1865</v>
      </c>
      <c r="BP575" s="273"/>
      <c r="BQ575" s="273"/>
    </row>
    <row r="576" spans="1:69" ht="18" customHeight="1">
      <c r="A576" s="273" t="s">
        <v>1797</v>
      </c>
      <c r="B576" s="273" t="s">
        <v>5580</v>
      </c>
      <c r="C576" s="273" t="s">
        <v>5581</v>
      </c>
      <c r="D576" s="273" t="s">
        <v>5575</v>
      </c>
      <c r="E576" s="273" t="s">
        <v>5582</v>
      </c>
      <c r="F576" s="273" t="s">
        <v>1801</v>
      </c>
      <c r="G576" s="273" t="s">
        <v>1506</v>
      </c>
      <c r="H576" s="273" t="s">
        <v>786</v>
      </c>
      <c r="I576" s="274">
        <v>6.62</v>
      </c>
      <c r="J576" s="273" t="s">
        <v>804</v>
      </c>
      <c r="K576" s="273" t="s">
        <v>806</v>
      </c>
      <c r="L576" s="274">
        <v>0.8</v>
      </c>
      <c r="M576" s="273" t="s">
        <v>5577</v>
      </c>
      <c r="N576" s="273" t="s">
        <v>788</v>
      </c>
      <c r="O576" s="273"/>
      <c r="P576" s="273"/>
      <c r="Q576" s="273"/>
      <c r="R576" s="273"/>
      <c r="S576" s="273" t="s">
        <v>1487</v>
      </c>
      <c r="T576" s="273"/>
      <c r="U576" s="273" t="s">
        <v>791</v>
      </c>
      <c r="V576" s="274">
        <v>100</v>
      </c>
      <c r="W576" s="273"/>
      <c r="X576" s="273" t="s">
        <v>1463</v>
      </c>
      <c r="Y576" s="273" t="s">
        <v>1464</v>
      </c>
      <c r="Z576" s="273"/>
      <c r="AA576" s="273"/>
      <c r="AB576" s="273"/>
      <c r="AC576" s="273"/>
      <c r="AD576" s="273"/>
      <c r="AE576" s="273"/>
      <c r="AF576" s="273" t="s">
        <v>794</v>
      </c>
      <c r="AG576" s="273" t="s">
        <v>795</v>
      </c>
      <c r="AH576" s="273" t="s">
        <v>786</v>
      </c>
      <c r="AI576" s="273"/>
      <c r="AJ576" s="273"/>
      <c r="AK576" s="273" t="s">
        <v>796</v>
      </c>
      <c r="AL576" s="273" t="s">
        <v>5578</v>
      </c>
      <c r="AM576" s="273" t="s">
        <v>1529</v>
      </c>
      <c r="AN576" s="273" t="s">
        <v>42</v>
      </c>
      <c r="AO576" s="273"/>
      <c r="AP576" s="273"/>
      <c r="AQ576" s="273"/>
      <c r="AR576" s="273"/>
      <c r="AS576" s="273" t="s">
        <v>1806</v>
      </c>
      <c r="AT576" s="274">
        <v>1000000</v>
      </c>
      <c r="AU576" s="274">
        <v>6.62</v>
      </c>
      <c r="AV576" s="273" t="s">
        <v>5511</v>
      </c>
      <c r="AW576" s="273"/>
      <c r="AX576" s="274">
        <v>0.8</v>
      </c>
      <c r="AY576" s="273"/>
      <c r="AZ576" s="273" t="s">
        <v>5579</v>
      </c>
      <c r="BA576" s="273" t="s">
        <v>1807</v>
      </c>
      <c r="BB576" s="273"/>
      <c r="BC576" s="273" t="s">
        <v>5511</v>
      </c>
      <c r="BD576" s="273"/>
      <c r="BE576" s="273" t="s">
        <v>5511</v>
      </c>
      <c r="BF576" s="273"/>
      <c r="BG576" s="273"/>
      <c r="BH576" s="273" t="s">
        <v>458</v>
      </c>
      <c r="BI576" s="273" t="s">
        <v>800</v>
      </c>
      <c r="BJ576" s="273" t="s">
        <v>800</v>
      </c>
      <c r="BK576" s="273" t="s">
        <v>801</v>
      </c>
      <c r="BL576" s="273" t="s">
        <v>802</v>
      </c>
      <c r="BM576" s="273" t="s">
        <v>1962</v>
      </c>
      <c r="BN576" s="273"/>
      <c r="BO576" s="273" t="s">
        <v>1865</v>
      </c>
      <c r="BP576" s="273"/>
      <c r="BQ576" s="273"/>
    </row>
    <row r="577" spans="1:69" ht="18" customHeight="1">
      <c r="A577" s="273" t="s">
        <v>5583</v>
      </c>
      <c r="B577" s="273" t="s">
        <v>5584</v>
      </c>
      <c r="C577" s="273" t="s">
        <v>5585</v>
      </c>
      <c r="D577" s="273" t="s">
        <v>5575</v>
      </c>
      <c r="E577" s="273" t="s">
        <v>5586</v>
      </c>
      <c r="F577" s="273" t="s">
        <v>1664</v>
      </c>
      <c r="G577" s="273" t="s">
        <v>925</v>
      </c>
      <c r="H577" s="273" t="s">
        <v>1664</v>
      </c>
      <c r="I577" s="274">
        <v>3</v>
      </c>
      <c r="J577" s="273" t="s">
        <v>11</v>
      </c>
      <c r="K577" s="273" t="s">
        <v>806</v>
      </c>
      <c r="L577" s="274">
        <v>3.7</v>
      </c>
      <c r="M577" s="273" t="s">
        <v>1763</v>
      </c>
      <c r="N577" s="273" t="s">
        <v>936</v>
      </c>
      <c r="O577" s="273" t="s">
        <v>1424</v>
      </c>
      <c r="P577" s="273" t="s">
        <v>5587</v>
      </c>
      <c r="Q577" s="274">
        <v>40</v>
      </c>
      <c r="R577" s="273" t="s">
        <v>789</v>
      </c>
      <c r="S577" s="273" t="s">
        <v>1487</v>
      </c>
      <c r="T577" s="273" t="s">
        <v>458</v>
      </c>
      <c r="U577" s="273" t="s">
        <v>791</v>
      </c>
      <c r="V577" s="274">
        <v>100</v>
      </c>
      <c r="W577" s="273" t="s">
        <v>5588</v>
      </c>
      <c r="X577" s="273" t="s">
        <v>5589</v>
      </c>
      <c r="Y577" s="273" t="s">
        <v>5590</v>
      </c>
      <c r="Z577" s="273"/>
      <c r="AA577" s="273"/>
      <c r="AB577" s="273"/>
      <c r="AC577" s="273"/>
      <c r="AD577" s="273"/>
      <c r="AE577" s="273" t="s">
        <v>5591</v>
      </c>
      <c r="AF577" s="273" t="s">
        <v>794</v>
      </c>
      <c r="AG577" s="273" t="s">
        <v>4664</v>
      </c>
      <c r="AH577" s="273" t="s">
        <v>1664</v>
      </c>
      <c r="AI577" s="273" t="s">
        <v>104</v>
      </c>
      <c r="AJ577" s="273"/>
      <c r="AK577" s="273" t="s">
        <v>808</v>
      </c>
      <c r="AL577" s="273" t="s">
        <v>1767</v>
      </c>
      <c r="AM577" s="273" t="s">
        <v>797</v>
      </c>
      <c r="AN577" s="273" t="s">
        <v>42</v>
      </c>
      <c r="AO577" s="273"/>
      <c r="AP577" s="273"/>
      <c r="AQ577" s="273"/>
      <c r="AR577" s="273"/>
      <c r="AS577" s="273" t="s">
        <v>5592</v>
      </c>
      <c r="AT577" s="274">
        <v>1000</v>
      </c>
      <c r="AU577" s="274">
        <v>3</v>
      </c>
      <c r="AV577" s="273" t="s">
        <v>4298</v>
      </c>
      <c r="AW577" s="273"/>
      <c r="AX577" s="274">
        <v>3.7</v>
      </c>
      <c r="AY577" s="273" t="s">
        <v>458</v>
      </c>
      <c r="AZ577" s="273" t="s">
        <v>3934</v>
      </c>
      <c r="BA577" s="273" t="s">
        <v>5593</v>
      </c>
      <c r="BB577" s="273" t="s">
        <v>458</v>
      </c>
      <c r="BC577" s="273" t="s">
        <v>4298</v>
      </c>
      <c r="BD577" s="273"/>
      <c r="BE577" s="273" t="s">
        <v>4298</v>
      </c>
      <c r="BF577" s="273" t="s">
        <v>3310</v>
      </c>
      <c r="BG577" s="273" t="s">
        <v>5594</v>
      </c>
      <c r="BH577" s="273" t="s">
        <v>5595</v>
      </c>
      <c r="BI577" s="273" t="s">
        <v>800</v>
      </c>
      <c r="BJ577" s="273" t="s">
        <v>800</v>
      </c>
      <c r="BK577" s="273" t="s">
        <v>801</v>
      </c>
      <c r="BL577" s="273" t="s">
        <v>802</v>
      </c>
      <c r="BM577" s="273" t="s">
        <v>803</v>
      </c>
      <c r="BN577" s="273"/>
      <c r="BO577" s="273" t="s">
        <v>809</v>
      </c>
      <c r="BP577" s="273" t="s">
        <v>458</v>
      </c>
      <c r="BQ577" s="273"/>
    </row>
    <row r="578" spans="1:69" ht="18" customHeight="1">
      <c r="A578" s="273" t="s">
        <v>5596</v>
      </c>
      <c r="B578" s="273" t="s">
        <v>5597</v>
      </c>
      <c r="C578" s="273" t="s">
        <v>5598</v>
      </c>
      <c r="D578" s="273" t="s">
        <v>5599</v>
      </c>
      <c r="E578" s="273" t="s">
        <v>5600</v>
      </c>
      <c r="F578" s="273" t="s">
        <v>3435</v>
      </c>
      <c r="G578" s="273" t="s">
        <v>3481</v>
      </c>
      <c r="H578" s="273" t="s">
        <v>5601</v>
      </c>
      <c r="I578" s="274">
        <v>1</v>
      </c>
      <c r="J578" s="273" t="s">
        <v>11</v>
      </c>
      <c r="K578" s="273" t="s">
        <v>3927</v>
      </c>
      <c r="L578" s="274">
        <v>11</v>
      </c>
      <c r="M578" s="273" t="s">
        <v>4141</v>
      </c>
      <c r="N578" s="273" t="s">
        <v>4104</v>
      </c>
      <c r="O578" s="273" t="s">
        <v>5602</v>
      </c>
      <c r="P578" s="273" t="s">
        <v>5603</v>
      </c>
      <c r="Q578" s="274">
        <v>25</v>
      </c>
      <c r="R578" s="273" t="s">
        <v>789</v>
      </c>
      <c r="S578" s="273" t="s">
        <v>3364</v>
      </c>
      <c r="T578" s="273" t="s">
        <v>458</v>
      </c>
      <c r="U578" s="273" t="s">
        <v>3209</v>
      </c>
      <c r="V578" s="274">
        <v>95.98</v>
      </c>
      <c r="W578" s="273" t="s">
        <v>5604</v>
      </c>
      <c r="X578" s="273" t="s">
        <v>1425</v>
      </c>
      <c r="Y578" s="273" t="s">
        <v>2357</v>
      </c>
      <c r="Z578" s="273"/>
      <c r="AA578" s="273"/>
      <c r="AB578" s="273"/>
      <c r="AC578" s="273"/>
      <c r="AD578" s="273"/>
      <c r="AE578" s="273" t="s">
        <v>5605</v>
      </c>
      <c r="AF578" s="273" t="s">
        <v>2276</v>
      </c>
      <c r="AG578" s="273" t="s">
        <v>1986</v>
      </c>
      <c r="AH578" s="273" t="s">
        <v>5606</v>
      </c>
      <c r="AI578" s="273"/>
      <c r="AJ578" s="273"/>
      <c r="AK578" s="273" t="s">
        <v>1987</v>
      </c>
      <c r="AL578" s="273" t="s">
        <v>4145</v>
      </c>
      <c r="AM578" s="273" t="s">
        <v>2075</v>
      </c>
      <c r="AN578" s="273" t="s">
        <v>3211</v>
      </c>
      <c r="AO578" s="273"/>
      <c r="AP578" s="273"/>
      <c r="AQ578" s="273"/>
      <c r="AR578" s="273"/>
      <c r="AS578" s="273" t="s">
        <v>5607</v>
      </c>
      <c r="AT578" s="274">
        <v>1000</v>
      </c>
      <c r="AU578" s="274">
        <v>2.2999999999999998</v>
      </c>
      <c r="AV578" s="273" t="s">
        <v>4298</v>
      </c>
      <c r="AW578" s="273" t="s">
        <v>2444</v>
      </c>
      <c r="AX578" s="274">
        <v>11</v>
      </c>
      <c r="AY578" s="273" t="s">
        <v>458</v>
      </c>
      <c r="AZ578" s="273" t="s">
        <v>5608</v>
      </c>
      <c r="BA578" s="273" t="s">
        <v>5609</v>
      </c>
      <c r="BB578" s="273" t="s">
        <v>5610</v>
      </c>
      <c r="BC578" s="273" t="s">
        <v>5611</v>
      </c>
      <c r="BD578" s="273"/>
      <c r="BE578" s="273" t="s">
        <v>5611</v>
      </c>
      <c r="BF578" s="273" t="s">
        <v>5612</v>
      </c>
      <c r="BG578" s="273" t="s">
        <v>5605</v>
      </c>
      <c r="BH578" s="273" t="s">
        <v>5613</v>
      </c>
      <c r="BI578" s="273" t="s">
        <v>800</v>
      </c>
      <c r="BJ578" s="273" t="s">
        <v>800</v>
      </c>
      <c r="BK578" s="273" t="s">
        <v>801</v>
      </c>
      <c r="BL578" s="273" t="s">
        <v>802</v>
      </c>
      <c r="BM578" s="273" t="s">
        <v>827</v>
      </c>
      <c r="BN578" s="273"/>
      <c r="BO578" s="273" t="s">
        <v>809</v>
      </c>
      <c r="BP578" s="273" t="s">
        <v>458</v>
      </c>
      <c r="BQ578" s="273"/>
    </row>
    <row r="579" spans="1:69" ht="18" customHeight="1">
      <c r="A579" s="273" t="s">
        <v>5614</v>
      </c>
      <c r="B579" s="273" t="s">
        <v>5615</v>
      </c>
      <c r="C579" s="273" t="s">
        <v>5616</v>
      </c>
      <c r="D579" s="273" t="s">
        <v>5599</v>
      </c>
      <c r="E579" s="273" t="s">
        <v>5617</v>
      </c>
      <c r="F579" s="273" t="s">
        <v>786</v>
      </c>
      <c r="G579" s="273" t="s">
        <v>786</v>
      </c>
      <c r="H579" s="273" t="s">
        <v>786</v>
      </c>
      <c r="I579" s="274">
        <v>0.6</v>
      </c>
      <c r="J579" s="273" t="s">
        <v>11</v>
      </c>
      <c r="K579" s="273" t="s">
        <v>806</v>
      </c>
      <c r="L579" s="274">
        <v>1.85</v>
      </c>
      <c r="M579" s="273" t="s">
        <v>5401</v>
      </c>
      <c r="N579" s="273" t="s">
        <v>936</v>
      </c>
      <c r="O579" s="273"/>
      <c r="P579" s="273"/>
      <c r="Q579" s="273"/>
      <c r="R579" s="273" t="s">
        <v>789</v>
      </c>
      <c r="S579" s="273" t="s">
        <v>866</v>
      </c>
      <c r="T579" s="273" t="s">
        <v>5618</v>
      </c>
      <c r="U579" s="273" t="s">
        <v>791</v>
      </c>
      <c r="V579" s="274">
        <v>100</v>
      </c>
      <c r="W579" s="273"/>
      <c r="X579" s="273" t="s">
        <v>5540</v>
      </c>
      <c r="Y579" s="273" t="s">
        <v>5619</v>
      </c>
      <c r="Z579" s="273"/>
      <c r="AA579" s="273"/>
      <c r="AB579" s="273"/>
      <c r="AC579" s="273"/>
      <c r="AD579" s="273"/>
      <c r="AE579" s="273" t="s">
        <v>1609</v>
      </c>
      <c r="AF579" s="273" t="s">
        <v>794</v>
      </c>
      <c r="AG579" s="273" t="s">
        <v>5620</v>
      </c>
      <c r="AH579" s="273" t="s">
        <v>786</v>
      </c>
      <c r="AI579" s="273" t="s">
        <v>109</v>
      </c>
      <c r="AJ579" s="273"/>
      <c r="AK579" s="273" t="s">
        <v>810</v>
      </c>
      <c r="AL579" s="273" t="s">
        <v>5406</v>
      </c>
      <c r="AM579" s="273" t="s">
        <v>2075</v>
      </c>
      <c r="AN579" s="273" t="s">
        <v>43</v>
      </c>
      <c r="AO579" s="273"/>
      <c r="AP579" s="273"/>
      <c r="AQ579" s="273"/>
      <c r="AR579" s="273"/>
      <c r="AS579" s="273" t="s">
        <v>5621</v>
      </c>
      <c r="AT579" s="274">
        <v>1000</v>
      </c>
      <c r="AU579" s="274">
        <v>0.6</v>
      </c>
      <c r="AV579" s="273" t="s">
        <v>5410</v>
      </c>
      <c r="AW579" s="273"/>
      <c r="AX579" s="274">
        <v>1.85</v>
      </c>
      <c r="AY579" s="273" t="s">
        <v>458</v>
      </c>
      <c r="AZ579" s="273" t="s">
        <v>3457</v>
      </c>
      <c r="BA579" s="273" t="s">
        <v>5622</v>
      </c>
      <c r="BB579" s="273" t="s">
        <v>5614</v>
      </c>
      <c r="BC579" s="273" t="s">
        <v>5410</v>
      </c>
      <c r="BD579" s="273"/>
      <c r="BE579" s="273" t="s">
        <v>5410</v>
      </c>
      <c r="BF579" s="273" t="s">
        <v>4047</v>
      </c>
      <c r="BG579" s="273" t="s">
        <v>5623</v>
      </c>
      <c r="BH579" s="273" t="s">
        <v>5624</v>
      </c>
      <c r="BI579" s="273" t="s">
        <v>800</v>
      </c>
      <c r="BJ579" s="273" t="s">
        <v>800</v>
      </c>
      <c r="BK579" s="273" t="s">
        <v>801</v>
      </c>
      <c r="BL579" s="273" t="s">
        <v>802</v>
      </c>
      <c r="BM579" s="273" t="s">
        <v>803</v>
      </c>
      <c r="BN579" s="273"/>
      <c r="BO579" s="273" t="s">
        <v>1865</v>
      </c>
      <c r="BP579" s="273" t="s">
        <v>458</v>
      </c>
      <c r="BQ579" s="273"/>
    </row>
    <row r="580" spans="1:69" ht="18" customHeight="1">
      <c r="A580" s="273" t="s">
        <v>5625</v>
      </c>
      <c r="B580" s="273" t="s">
        <v>5626</v>
      </c>
      <c r="C580" s="273" t="s">
        <v>5627</v>
      </c>
      <c r="D580" s="273" t="s">
        <v>5599</v>
      </c>
      <c r="E580" s="273" t="s">
        <v>5628</v>
      </c>
      <c r="F580" s="273" t="s">
        <v>3435</v>
      </c>
      <c r="G580" s="273" t="s">
        <v>3481</v>
      </c>
      <c r="H580" s="273" t="s">
        <v>4122</v>
      </c>
      <c r="I580" s="274">
        <v>1.65</v>
      </c>
      <c r="J580" s="273" t="s">
        <v>11</v>
      </c>
      <c r="K580" s="273" t="s">
        <v>5629</v>
      </c>
      <c r="L580" s="274">
        <v>12</v>
      </c>
      <c r="M580" s="273" t="s">
        <v>4183</v>
      </c>
      <c r="N580" s="273" t="s">
        <v>936</v>
      </c>
      <c r="O580" s="273"/>
      <c r="P580" s="273"/>
      <c r="Q580" s="273"/>
      <c r="R580" s="273" t="s">
        <v>789</v>
      </c>
      <c r="S580" s="273" t="s">
        <v>3364</v>
      </c>
      <c r="T580" s="273" t="s">
        <v>458</v>
      </c>
      <c r="U580" s="273" t="s">
        <v>3209</v>
      </c>
      <c r="V580" s="274">
        <v>100</v>
      </c>
      <c r="W580" s="273" t="s">
        <v>5630</v>
      </c>
      <c r="X580" s="273" t="s">
        <v>1565</v>
      </c>
      <c r="Y580" s="273"/>
      <c r="Z580" s="273"/>
      <c r="AA580" s="273"/>
      <c r="AB580" s="273"/>
      <c r="AC580" s="273"/>
      <c r="AD580" s="273"/>
      <c r="AE580" s="273" t="s">
        <v>5631</v>
      </c>
      <c r="AF580" s="273" t="s">
        <v>3984</v>
      </c>
      <c r="AG580" s="273" t="s">
        <v>1986</v>
      </c>
      <c r="AH580" s="273" t="s">
        <v>5400</v>
      </c>
      <c r="AI580" s="273"/>
      <c r="AJ580" s="273" t="s">
        <v>307</v>
      </c>
      <c r="AK580" s="273" t="s">
        <v>1987</v>
      </c>
      <c r="AL580" s="273" t="s">
        <v>4185</v>
      </c>
      <c r="AM580" s="273" t="s">
        <v>1529</v>
      </c>
      <c r="AN580" s="273" t="s">
        <v>3211</v>
      </c>
      <c r="AO580" s="273"/>
      <c r="AP580" s="273"/>
      <c r="AQ580" s="273"/>
      <c r="AR580" s="273"/>
      <c r="AS580" s="273" t="s">
        <v>5632</v>
      </c>
      <c r="AT580" s="274">
        <v>1000</v>
      </c>
      <c r="AU580" s="274">
        <v>1.65</v>
      </c>
      <c r="AV580" s="273" t="s">
        <v>5410</v>
      </c>
      <c r="AW580" s="273"/>
      <c r="AX580" s="274">
        <v>12</v>
      </c>
      <c r="AY580" s="273" t="s">
        <v>458</v>
      </c>
      <c r="AZ580" s="273" t="s">
        <v>5408</v>
      </c>
      <c r="BA580" s="273" t="s">
        <v>5633</v>
      </c>
      <c r="BB580" s="273" t="s">
        <v>5634</v>
      </c>
      <c r="BC580" s="273" t="s">
        <v>5410</v>
      </c>
      <c r="BD580" s="273"/>
      <c r="BE580" s="273" t="s">
        <v>5410</v>
      </c>
      <c r="BF580" s="273" t="s">
        <v>3310</v>
      </c>
      <c r="BG580" s="273" t="s">
        <v>458</v>
      </c>
      <c r="BH580" s="273" t="s">
        <v>5631</v>
      </c>
      <c r="BI580" s="273" t="s">
        <v>800</v>
      </c>
      <c r="BJ580" s="273" t="s">
        <v>800</v>
      </c>
      <c r="BK580" s="273" t="s">
        <v>801</v>
      </c>
      <c r="BL580" s="273" t="s">
        <v>802</v>
      </c>
      <c r="BM580" s="273" t="s">
        <v>803</v>
      </c>
      <c r="BN580" s="273"/>
      <c r="BO580" s="273" t="s">
        <v>809</v>
      </c>
      <c r="BP580" s="273" t="s">
        <v>458</v>
      </c>
      <c r="BQ580" s="273"/>
    </row>
    <row r="581" spans="1:69" ht="18" customHeight="1">
      <c r="A581" s="273" t="s">
        <v>2198</v>
      </c>
      <c r="B581" s="273" t="s">
        <v>5635</v>
      </c>
      <c r="C581" s="273" t="s">
        <v>5636</v>
      </c>
      <c r="D581" s="273" t="s">
        <v>5599</v>
      </c>
      <c r="E581" s="273" t="s">
        <v>5637</v>
      </c>
      <c r="F581" s="273" t="s">
        <v>1505</v>
      </c>
      <c r="G581" s="273" t="s">
        <v>1506</v>
      </c>
      <c r="H581" s="273" t="s">
        <v>1505</v>
      </c>
      <c r="I581" s="274">
        <v>3</v>
      </c>
      <c r="J581" s="273" t="s">
        <v>11</v>
      </c>
      <c r="K581" s="273" t="s">
        <v>806</v>
      </c>
      <c r="L581" s="274">
        <v>0.75</v>
      </c>
      <c r="M581" s="273" t="s">
        <v>1763</v>
      </c>
      <c r="N581" s="273" t="s">
        <v>936</v>
      </c>
      <c r="O581" s="273" t="s">
        <v>4750</v>
      </c>
      <c r="P581" s="273" t="s">
        <v>5638</v>
      </c>
      <c r="Q581" s="274">
        <v>37</v>
      </c>
      <c r="R581" s="273" t="s">
        <v>789</v>
      </c>
      <c r="S581" s="273" t="s">
        <v>1487</v>
      </c>
      <c r="T581" s="273" t="s">
        <v>458</v>
      </c>
      <c r="U581" s="273" t="s">
        <v>791</v>
      </c>
      <c r="V581" s="274">
        <v>99.748999999999995</v>
      </c>
      <c r="W581" s="273" t="s">
        <v>1668</v>
      </c>
      <c r="X581" s="273" t="s">
        <v>792</v>
      </c>
      <c r="Y581" s="273" t="s">
        <v>1792</v>
      </c>
      <c r="Z581" s="273"/>
      <c r="AA581" s="274">
        <v>6.35</v>
      </c>
      <c r="AB581" s="274">
        <v>2.12</v>
      </c>
      <c r="AC581" s="273" t="s">
        <v>5448</v>
      </c>
      <c r="AD581" s="273" t="s">
        <v>4957</v>
      </c>
      <c r="AE581" s="273" t="s">
        <v>458</v>
      </c>
      <c r="AF581" s="273" t="s">
        <v>794</v>
      </c>
      <c r="AG581" s="273" t="s">
        <v>1793</v>
      </c>
      <c r="AH581" s="273" t="s">
        <v>1505</v>
      </c>
      <c r="AI581" s="273" t="s">
        <v>102</v>
      </c>
      <c r="AJ581" s="273" t="s">
        <v>307</v>
      </c>
      <c r="AK581" s="273" t="s">
        <v>796</v>
      </c>
      <c r="AL581" s="273" t="s">
        <v>1767</v>
      </c>
      <c r="AM581" s="273" t="s">
        <v>2206</v>
      </c>
      <c r="AN581" s="273" t="s">
        <v>42</v>
      </c>
      <c r="AO581" s="273"/>
      <c r="AP581" s="273"/>
      <c r="AQ581" s="273"/>
      <c r="AR581" s="273"/>
      <c r="AS581" s="273" t="s">
        <v>2207</v>
      </c>
      <c r="AT581" s="274">
        <v>1000</v>
      </c>
      <c r="AU581" s="274">
        <v>3</v>
      </c>
      <c r="AV581" s="273" t="s">
        <v>4298</v>
      </c>
      <c r="AW581" s="273"/>
      <c r="AX581" s="274">
        <v>0.75</v>
      </c>
      <c r="AY581" s="273" t="s">
        <v>458</v>
      </c>
      <c r="AZ581" s="273" t="s">
        <v>3934</v>
      </c>
      <c r="BA581" s="273" t="s">
        <v>5639</v>
      </c>
      <c r="BB581" s="273" t="s">
        <v>458</v>
      </c>
      <c r="BC581" s="273" t="s">
        <v>4298</v>
      </c>
      <c r="BD581" s="273"/>
      <c r="BE581" s="273" t="s">
        <v>4298</v>
      </c>
      <c r="BF581" s="273" t="s">
        <v>458</v>
      </c>
      <c r="BG581" s="273" t="s">
        <v>5640</v>
      </c>
      <c r="BH581" s="273" t="s">
        <v>5641</v>
      </c>
      <c r="BI581" s="273" t="s">
        <v>800</v>
      </c>
      <c r="BJ581" s="273" t="s">
        <v>800</v>
      </c>
      <c r="BK581" s="273" t="s">
        <v>801</v>
      </c>
      <c r="BL581" s="273" t="s">
        <v>802</v>
      </c>
      <c r="BM581" s="273" t="s">
        <v>803</v>
      </c>
      <c r="BN581" s="273"/>
      <c r="BO581" s="273" t="s">
        <v>809</v>
      </c>
      <c r="BP581" s="273" t="s">
        <v>458</v>
      </c>
      <c r="BQ581" s="273"/>
    </row>
    <row r="582" spans="1:69" ht="18" customHeight="1">
      <c r="A582" s="273" t="s">
        <v>5642</v>
      </c>
      <c r="B582" s="273" t="s">
        <v>5643</v>
      </c>
      <c r="C582" s="273" t="s">
        <v>5644</v>
      </c>
      <c r="D582" s="273" t="s">
        <v>5599</v>
      </c>
      <c r="E582" s="273" t="s">
        <v>5645</v>
      </c>
      <c r="F582" s="273" t="s">
        <v>786</v>
      </c>
      <c r="G582" s="273" t="s">
        <v>786</v>
      </c>
      <c r="H582" s="273" t="s">
        <v>786</v>
      </c>
      <c r="I582" s="274">
        <v>3</v>
      </c>
      <c r="J582" s="273" t="s">
        <v>11</v>
      </c>
      <c r="K582" s="273" t="s">
        <v>806</v>
      </c>
      <c r="L582" s="274">
        <v>2.75</v>
      </c>
      <c r="M582" s="273" t="s">
        <v>3473</v>
      </c>
      <c r="N582" s="273" t="s">
        <v>936</v>
      </c>
      <c r="O582" s="273" t="s">
        <v>5329</v>
      </c>
      <c r="P582" s="273" t="s">
        <v>5646</v>
      </c>
      <c r="Q582" s="274">
        <v>25</v>
      </c>
      <c r="R582" s="273" t="s">
        <v>789</v>
      </c>
      <c r="S582" s="273" t="s">
        <v>904</v>
      </c>
      <c r="T582" s="273" t="s">
        <v>5229</v>
      </c>
      <c r="U582" s="273" t="s">
        <v>791</v>
      </c>
      <c r="V582" s="274">
        <v>100</v>
      </c>
      <c r="W582" s="273"/>
      <c r="X582" s="273" t="s">
        <v>2251</v>
      </c>
      <c r="Y582" s="273" t="s">
        <v>5647</v>
      </c>
      <c r="Z582" s="273"/>
      <c r="AA582" s="273"/>
      <c r="AB582" s="273"/>
      <c r="AC582" s="273"/>
      <c r="AD582" s="273"/>
      <c r="AE582" s="273" t="s">
        <v>3306</v>
      </c>
      <c r="AF582" s="273" t="s">
        <v>794</v>
      </c>
      <c r="AG582" s="273" t="s">
        <v>807</v>
      </c>
      <c r="AH582" s="273" t="s">
        <v>786</v>
      </c>
      <c r="AI582" s="273" t="s">
        <v>104</v>
      </c>
      <c r="AJ582" s="273"/>
      <c r="AK582" s="273" t="s">
        <v>808</v>
      </c>
      <c r="AL582" s="273" t="s">
        <v>3474</v>
      </c>
      <c r="AM582" s="273" t="s">
        <v>797</v>
      </c>
      <c r="AN582" s="273" t="s">
        <v>43</v>
      </c>
      <c r="AO582" s="273"/>
      <c r="AP582" s="273"/>
      <c r="AQ582" s="273"/>
      <c r="AR582" s="273"/>
      <c r="AS582" s="273" t="s">
        <v>5648</v>
      </c>
      <c r="AT582" s="274">
        <v>1000</v>
      </c>
      <c r="AU582" s="274">
        <v>3</v>
      </c>
      <c r="AV582" s="273" t="s">
        <v>5649</v>
      </c>
      <c r="AW582" s="273"/>
      <c r="AX582" s="274">
        <v>2.75</v>
      </c>
      <c r="AY582" s="273" t="s">
        <v>458</v>
      </c>
      <c r="AZ582" s="273" t="s">
        <v>3920</v>
      </c>
      <c r="BA582" s="273" t="s">
        <v>5650</v>
      </c>
      <c r="BB582" s="273" t="s">
        <v>458</v>
      </c>
      <c r="BC582" s="273" t="s">
        <v>5649</v>
      </c>
      <c r="BD582" s="273"/>
      <c r="BE582" s="273" t="s">
        <v>5649</v>
      </c>
      <c r="BF582" s="273" t="s">
        <v>4047</v>
      </c>
      <c r="BG582" s="273" t="s">
        <v>5651</v>
      </c>
      <c r="BH582" s="273" t="s">
        <v>5652</v>
      </c>
      <c r="BI582" s="273" t="s">
        <v>800</v>
      </c>
      <c r="BJ582" s="273" t="s">
        <v>800</v>
      </c>
      <c r="BK582" s="273" t="s">
        <v>801</v>
      </c>
      <c r="BL582" s="273" t="s">
        <v>802</v>
      </c>
      <c r="BM582" s="273" t="s">
        <v>803</v>
      </c>
      <c r="BN582" s="273"/>
      <c r="BO582" s="273" t="s">
        <v>809</v>
      </c>
      <c r="BP582" s="273" t="s">
        <v>458</v>
      </c>
      <c r="BQ582" s="273"/>
    </row>
    <row r="583" spans="1:69" ht="18" customHeight="1">
      <c r="A583" s="273" t="s">
        <v>5653</v>
      </c>
      <c r="B583" s="273" t="s">
        <v>5654</v>
      </c>
      <c r="C583" s="273" t="s">
        <v>5655</v>
      </c>
      <c r="D583" s="273" t="s">
        <v>5599</v>
      </c>
      <c r="E583" s="273" t="s">
        <v>5656</v>
      </c>
      <c r="F583" s="273" t="s">
        <v>786</v>
      </c>
      <c r="G583" s="273" t="s">
        <v>786</v>
      </c>
      <c r="H583" s="273" t="s">
        <v>786</v>
      </c>
      <c r="I583" s="274">
        <v>0.5</v>
      </c>
      <c r="J583" s="273" t="s">
        <v>11</v>
      </c>
      <c r="K583" s="273" t="s">
        <v>806</v>
      </c>
      <c r="L583" s="274">
        <v>6.3</v>
      </c>
      <c r="M583" s="273" t="s">
        <v>5657</v>
      </c>
      <c r="N583" s="273" t="s">
        <v>860</v>
      </c>
      <c r="O583" s="273"/>
      <c r="P583" s="273" t="s">
        <v>5658</v>
      </c>
      <c r="Q583" s="273"/>
      <c r="R583" s="273" t="s">
        <v>789</v>
      </c>
      <c r="S583" s="273" t="s">
        <v>1487</v>
      </c>
      <c r="T583" s="273" t="s">
        <v>458</v>
      </c>
      <c r="U583" s="273" t="s">
        <v>791</v>
      </c>
      <c r="V583" s="274">
        <v>100</v>
      </c>
      <c r="W583" s="273"/>
      <c r="X583" s="273" t="s">
        <v>1425</v>
      </c>
      <c r="Y583" s="273" t="s">
        <v>4419</v>
      </c>
      <c r="Z583" s="273" t="s">
        <v>5659</v>
      </c>
      <c r="AA583" s="273"/>
      <c r="AB583" s="273"/>
      <c r="AC583" s="273"/>
      <c r="AD583" s="273"/>
      <c r="AE583" s="273" t="s">
        <v>5660</v>
      </c>
      <c r="AF583" s="273" t="s">
        <v>794</v>
      </c>
      <c r="AG583" s="273" t="s">
        <v>1734</v>
      </c>
      <c r="AH583" s="273" t="s">
        <v>786</v>
      </c>
      <c r="AI583" s="273" t="s">
        <v>89</v>
      </c>
      <c r="AJ583" s="273"/>
      <c r="AK583" s="273" t="s">
        <v>808</v>
      </c>
      <c r="AL583" s="273" t="s">
        <v>5661</v>
      </c>
      <c r="AM583" s="273" t="s">
        <v>797</v>
      </c>
      <c r="AN583" s="273" t="s">
        <v>43</v>
      </c>
      <c r="AO583" s="273"/>
      <c r="AP583" s="273"/>
      <c r="AQ583" s="273"/>
      <c r="AR583" s="273"/>
      <c r="AS583" s="273" t="s">
        <v>5662</v>
      </c>
      <c r="AT583" s="274">
        <v>1000</v>
      </c>
      <c r="AU583" s="274">
        <v>0.5</v>
      </c>
      <c r="AV583" s="273" t="s">
        <v>5663</v>
      </c>
      <c r="AW583" s="273"/>
      <c r="AX583" s="274">
        <v>6.3</v>
      </c>
      <c r="AY583" s="273" t="s">
        <v>458</v>
      </c>
      <c r="AZ583" s="273" t="s">
        <v>5664</v>
      </c>
      <c r="BA583" s="273" t="s">
        <v>5665</v>
      </c>
      <c r="BB583" s="273" t="s">
        <v>458</v>
      </c>
      <c r="BC583" s="273" t="s">
        <v>5663</v>
      </c>
      <c r="BD583" s="273"/>
      <c r="BE583" s="273" t="s">
        <v>5663</v>
      </c>
      <c r="BF583" s="273" t="s">
        <v>3310</v>
      </c>
      <c r="BG583" s="273" t="s">
        <v>458</v>
      </c>
      <c r="BH583" s="273" t="s">
        <v>5666</v>
      </c>
      <c r="BI583" s="273" t="s">
        <v>800</v>
      </c>
      <c r="BJ583" s="273" t="s">
        <v>800</v>
      </c>
      <c r="BK583" s="273" t="s">
        <v>801</v>
      </c>
      <c r="BL583" s="273" t="s">
        <v>802</v>
      </c>
      <c r="BM583" s="273" t="s">
        <v>803</v>
      </c>
      <c r="BN583" s="273"/>
      <c r="BO583" s="273" t="s">
        <v>809</v>
      </c>
      <c r="BP583" s="273" t="s">
        <v>458</v>
      </c>
      <c r="BQ583" s="273"/>
    </row>
    <row r="584" spans="1:69" ht="18" customHeight="1">
      <c r="A584" s="273" t="s">
        <v>5393</v>
      </c>
      <c r="B584" s="273" t="s">
        <v>5394</v>
      </c>
      <c r="C584" s="273" t="s">
        <v>5395</v>
      </c>
      <c r="D584" s="273" t="s">
        <v>5599</v>
      </c>
      <c r="E584" s="273" t="s">
        <v>5397</v>
      </c>
      <c r="F584" s="273" t="s">
        <v>5398</v>
      </c>
      <c r="G584" s="273" t="s">
        <v>5399</v>
      </c>
      <c r="H584" s="273" t="s">
        <v>5400</v>
      </c>
      <c r="I584" s="274">
        <v>5</v>
      </c>
      <c r="J584" s="273" t="s">
        <v>11</v>
      </c>
      <c r="K584" s="273" t="s">
        <v>806</v>
      </c>
      <c r="L584" s="274">
        <v>11</v>
      </c>
      <c r="M584" s="273" t="s">
        <v>5401</v>
      </c>
      <c r="N584" s="273" t="s">
        <v>936</v>
      </c>
      <c r="O584" s="273"/>
      <c r="P584" s="273" t="s">
        <v>5402</v>
      </c>
      <c r="Q584" s="273"/>
      <c r="R584" s="273" t="s">
        <v>789</v>
      </c>
      <c r="S584" s="273" t="s">
        <v>790</v>
      </c>
      <c r="T584" s="273" t="s">
        <v>458</v>
      </c>
      <c r="U584" s="273" t="s">
        <v>791</v>
      </c>
      <c r="V584" s="274">
        <v>100</v>
      </c>
      <c r="W584" s="273" t="s">
        <v>5403</v>
      </c>
      <c r="X584" s="273" t="s">
        <v>1669</v>
      </c>
      <c r="Y584" s="273" t="s">
        <v>5404</v>
      </c>
      <c r="Z584" s="273"/>
      <c r="AA584" s="273"/>
      <c r="AB584" s="273"/>
      <c r="AC584" s="273"/>
      <c r="AD584" s="273"/>
      <c r="AE584" s="273" t="s">
        <v>5405</v>
      </c>
      <c r="AF584" s="273" t="s">
        <v>794</v>
      </c>
      <c r="AG584" s="273" t="s">
        <v>1986</v>
      </c>
      <c r="AH584" s="273" t="s">
        <v>5400</v>
      </c>
      <c r="AI584" s="273" t="s">
        <v>104</v>
      </c>
      <c r="AJ584" s="273"/>
      <c r="AK584" s="273" t="s">
        <v>1987</v>
      </c>
      <c r="AL584" s="273" t="s">
        <v>5406</v>
      </c>
      <c r="AM584" s="273" t="s">
        <v>2255</v>
      </c>
      <c r="AN584" s="273" t="s">
        <v>931</v>
      </c>
      <c r="AO584" s="273"/>
      <c r="AP584" s="273"/>
      <c r="AQ584" s="273"/>
      <c r="AR584" s="273"/>
      <c r="AS584" s="273" t="s">
        <v>5407</v>
      </c>
      <c r="AT584" s="274">
        <v>1000</v>
      </c>
      <c r="AU584" s="274">
        <v>5</v>
      </c>
      <c r="AV584" s="273" t="s">
        <v>5410</v>
      </c>
      <c r="AW584" s="273" t="s">
        <v>1728</v>
      </c>
      <c r="AX584" s="274">
        <v>11</v>
      </c>
      <c r="AY584" s="273" t="s">
        <v>458</v>
      </c>
      <c r="AZ584" s="273" t="s">
        <v>5408</v>
      </c>
      <c r="BA584" s="273" t="s">
        <v>5409</v>
      </c>
      <c r="BB584" s="273" t="s">
        <v>5393</v>
      </c>
      <c r="BC584" s="273" t="s">
        <v>5410</v>
      </c>
      <c r="BD584" s="273"/>
      <c r="BE584" s="273" t="s">
        <v>5410</v>
      </c>
      <c r="BF584" s="273" t="s">
        <v>5411</v>
      </c>
      <c r="BG584" s="273" t="s">
        <v>5667</v>
      </c>
      <c r="BH584" s="273" t="s">
        <v>5413</v>
      </c>
      <c r="BI584" s="273" t="s">
        <v>800</v>
      </c>
      <c r="BJ584" s="273" t="s">
        <v>800</v>
      </c>
      <c r="BK584" s="273" t="s">
        <v>801</v>
      </c>
      <c r="BL584" s="273" t="s">
        <v>802</v>
      </c>
      <c r="BM584" s="273" t="s">
        <v>1531</v>
      </c>
      <c r="BN584" s="273"/>
      <c r="BO584" s="273" t="s">
        <v>809</v>
      </c>
      <c r="BP584" s="273" t="s">
        <v>458</v>
      </c>
      <c r="BQ584" s="273"/>
    </row>
    <row r="585" spans="1:69" ht="18" customHeight="1">
      <c r="A585" s="273" t="s">
        <v>5668</v>
      </c>
      <c r="B585" s="273" t="s">
        <v>5669</v>
      </c>
      <c r="C585" s="273" t="s">
        <v>5670</v>
      </c>
      <c r="D585" s="273" t="s">
        <v>5671</v>
      </c>
      <c r="E585" s="273" t="s">
        <v>5672</v>
      </c>
      <c r="F585" s="273" t="s">
        <v>5370</v>
      </c>
      <c r="G585" s="273" t="s">
        <v>1506</v>
      </c>
      <c r="H585" s="273" t="s">
        <v>3841</v>
      </c>
      <c r="I585" s="274">
        <v>3</v>
      </c>
      <c r="J585" s="273" t="s">
        <v>850</v>
      </c>
      <c r="K585" s="273" t="s">
        <v>3714</v>
      </c>
      <c r="L585" s="274">
        <v>3.38</v>
      </c>
      <c r="M585" s="273" t="s">
        <v>3473</v>
      </c>
      <c r="N585" s="273" t="s">
        <v>936</v>
      </c>
      <c r="O585" s="273" t="s">
        <v>5673</v>
      </c>
      <c r="P585" s="273" t="s">
        <v>5138</v>
      </c>
      <c r="Q585" s="274">
        <v>24.5</v>
      </c>
      <c r="R585" s="273" t="s">
        <v>789</v>
      </c>
      <c r="S585" s="273" t="s">
        <v>790</v>
      </c>
      <c r="T585" s="273" t="s">
        <v>458</v>
      </c>
      <c r="U585" s="273" t="s">
        <v>791</v>
      </c>
      <c r="V585" s="274">
        <v>100</v>
      </c>
      <c r="W585" s="273"/>
      <c r="X585" s="273" t="s">
        <v>1463</v>
      </c>
      <c r="Y585" s="273" t="s">
        <v>1464</v>
      </c>
      <c r="Z585" s="273"/>
      <c r="AA585" s="273"/>
      <c r="AB585" s="273"/>
      <c r="AC585" s="273"/>
      <c r="AD585" s="273"/>
      <c r="AE585" s="273" t="s">
        <v>5674</v>
      </c>
      <c r="AF585" s="273" t="s">
        <v>794</v>
      </c>
      <c r="AG585" s="273" t="s">
        <v>1986</v>
      </c>
      <c r="AH585" s="273" t="s">
        <v>3841</v>
      </c>
      <c r="AI585" s="273"/>
      <c r="AJ585" s="273"/>
      <c r="AK585" s="273" t="s">
        <v>1987</v>
      </c>
      <c r="AL585" s="273" t="s">
        <v>5675</v>
      </c>
      <c r="AM585" s="273" t="s">
        <v>1989</v>
      </c>
      <c r="AN585" s="273" t="s">
        <v>42</v>
      </c>
      <c r="AO585" s="273"/>
      <c r="AP585" s="273"/>
      <c r="AQ585" s="273"/>
      <c r="AR585" s="273"/>
      <c r="AS585" s="273" t="s">
        <v>5676</v>
      </c>
      <c r="AT585" s="274">
        <v>250000</v>
      </c>
      <c r="AU585" s="274">
        <v>3</v>
      </c>
      <c r="AV585" s="273" t="s">
        <v>5649</v>
      </c>
      <c r="AW585" s="273"/>
      <c r="AX585" s="274">
        <v>3.38</v>
      </c>
      <c r="AY585" s="273" t="s">
        <v>458</v>
      </c>
      <c r="AZ585" s="273" t="s">
        <v>3920</v>
      </c>
      <c r="BA585" s="273" t="s">
        <v>5677</v>
      </c>
      <c r="BB585" s="273" t="s">
        <v>5668</v>
      </c>
      <c r="BC585" s="273" t="s">
        <v>5649</v>
      </c>
      <c r="BD585" s="273"/>
      <c r="BE585" s="273" t="s">
        <v>5649</v>
      </c>
      <c r="BF585" s="273" t="s">
        <v>5678</v>
      </c>
      <c r="BG585" s="273" t="s">
        <v>458</v>
      </c>
      <c r="BH585" s="273" t="s">
        <v>5674</v>
      </c>
      <c r="BI585" s="273" t="s">
        <v>3729</v>
      </c>
      <c r="BJ585" s="273" t="s">
        <v>800</v>
      </c>
      <c r="BK585" s="273" t="s">
        <v>801</v>
      </c>
      <c r="BL585" s="273" t="s">
        <v>802</v>
      </c>
      <c r="BM585" s="273" t="s">
        <v>3731</v>
      </c>
      <c r="BN585" s="273"/>
      <c r="BO585" s="273" t="s">
        <v>809</v>
      </c>
      <c r="BP585" s="273" t="s">
        <v>458</v>
      </c>
      <c r="BQ585" s="273"/>
    </row>
    <row r="586" spans="1:69" ht="18" customHeight="1">
      <c r="A586" s="273" t="s">
        <v>1797</v>
      </c>
      <c r="B586" s="273" t="s">
        <v>5679</v>
      </c>
      <c r="C586" s="273" t="s">
        <v>5680</v>
      </c>
      <c r="D586" s="273" t="s">
        <v>5681</v>
      </c>
      <c r="E586" s="273" t="s">
        <v>5682</v>
      </c>
      <c r="F586" s="273" t="s">
        <v>1801</v>
      </c>
      <c r="G586" s="273" t="s">
        <v>1506</v>
      </c>
      <c r="H586" s="273" t="s">
        <v>786</v>
      </c>
      <c r="I586" s="274">
        <v>2</v>
      </c>
      <c r="J586" s="273" t="s">
        <v>804</v>
      </c>
      <c r="K586" s="273" t="s">
        <v>806</v>
      </c>
      <c r="L586" s="274">
        <v>0.73</v>
      </c>
      <c r="M586" s="273" t="s">
        <v>5657</v>
      </c>
      <c r="N586" s="273" t="s">
        <v>788</v>
      </c>
      <c r="O586" s="273"/>
      <c r="P586" s="273"/>
      <c r="Q586" s="273"/>
      <c r="R586" s="273"/>
      <c r="S586" s="273" t="s">
        <v>1487</v>
      </c>
      <c r="T586" s="273"/>
      <c r="U586" s="273" t="s">
        <v>791</v>
      </c>
      <c r="V586" s="274">
        <v>100</v>
      </c>
      <c r="W586" s="273"/>
      <c r="X586" s="273" t="s">
        <v>1463</v>
      </c>
      <c r="Y586" s="273" t="s">
        <v>1464</v>
      </c>
      <c r="Z586" s="273"/>
      <c r="AA586" s="273"/>
      <c r="AB586" s="273"/>
      <c r="AC586" s="273"/>
      <c r="AD586" s="273"/>
      <c r="AE586" s="273"/>
      <c r="AF586" s="273" t="s">
        <v>794</v>
      </c>
      <c r="AG586" s="273" t="s">
        <v>795</v>
      </c>
      <c r="AH586" s="273" t="s">
        <v>786</v>
      </c>
      <c r="AI586" s="273"/>
      <c r="AJ586" s="273"/>
      <c r="AK586" s="273" t="s">
        <v>796</v>
      </c>
      <c r="AL586" s="273" t="s">
        <v>5661</v>
      </c>
      <c r="AM586" s="273" t="s">
        <v>1529</v>
      </c>
      <c r="AN586" s="273" t="s">
        <v>42</v>
      </c>
      <c r="AO586" s="273"/>
      <c r="AP586" s="273"/>
      <c r="AQ586" s="273"/>
      <c r="AR586" s="273"/>
      <c r="AS586" s="273" t="s">
        <v>1806</v>
      </c>
      <c r="AT586" s="274">
        <v>1000000</v>
      </c>
      <c r="AU586" s="274">
        <v>2</v>
      </c>
      <c r="AV586" s="273" t="s">
        <v>5663</v>
      </c>
      <c r="AW586" s="273"/>
      <c r="AX586" s="274">
        <v>0.73</v>
      </c>
      <c r="AY586" s="273"/>
      <c r="AZ586" s="273" t="s">
        <v>3463</v>
      </c>
      <c r="BA586" s="273" t="s">
        <v>1807</v>
      </c>
      <c r="BB586" s="273"/>
      <c r="BC586" s="273" t="s">
        <v>5663</v>
      </c>
      <c r="BD586" s="273"/>
      <c r="BE586" s="273" t="s">
        <v>5663</v>
      </c>
      <c r="BF586" s="273"/>
      <c r="BG586" s="273"/>
      <c r="BH586" s="273" t="s">
        <v>458</v>
      </c>
      <c r="BI586" s="273" t="s">
        <v>800</v>
      </c>
      <c r="BJ586" s="273" t="s">
        <v>800</v>
      </c>
      <c r="BK586" s="273" t="s">
        <v>801</v>
      </c>
      <c r="BL586" s="273" t="s">
        <v>802</v>
      </c>
      <c r="BM586" s="273" t="s">
        <v>1962</v>
      </c>
      <c r="BN586" s="273"/>
      <c r="BO586" s="273" t="s">
        <v>1865</v>
      </c>
      <c r="BP586" s="273"/>
      <c r="BQ586" s="273"/>
    </row>
    <row r="587" spans="1:69" ht="18" customHeight="1">
      <c r="A587" s="273" t="s">
        <v>5683</v>
      </c>
      <c r="B587" s="273" t="s">
        <v>5684</v>
      </c>
      <c r="C587" s="273" t="s">
        <v>5685</v>
      </c>
      <c r="D587" s="273" t="s">
        <v>5681</v>
      </c>
      <c r="E587" s="273" t="s">
        <v>5686</v>
      </c>
      <c r="F587" s="273" t="s">
        <v>786</v>
      </c>
      <c r="G587" s="273" t="s">
        <v>786</v>
      </c>
      <c r="H587" s="273" t="s">
        <v>786</v>
      </c>
      <c r="I587" s="274">
        <v>0.5</v>
      </c>
      <c r="J587" s="273" t="s">
        <v>11</v>
      </c>
      <c r="K587" s="273" t="s">
        <v>806</v>
      </c>
      <c r="L587" s="274">
        <v>5.5</v>
      </c>
      <c r="M587" s="273" t="s">
        <v>1777</v>
      </c>
      <c r="N587" s="273" t="s">
        <v>788</v>
      </c>
      <c r="O587" s="273"/>
      <c r="P587" s="273"/>
      <c r="Q587" s="273"/>
      <c r="R587" s="273" t="s">
        <v>789</v>
      </c>
      <c r="S587" s="273" t="s">
        <v>790</v>
      </c>
      <c r="T587" s="273" t="s">
        <v>458</v>
      </c>
      <c r="U587" s="273" t="s">
        <v>791</v>
      </c>
      <c r="V587" s="274">
        <v>100</v>
      </c>
      <c r="W587" s="273"/>
      <c r="X587" s="273" t="s">
        <v>792</v>
      </c>
      <c r="Y587" s="273" t="s">
        <v>1874</v>
      </c>
      <c r="Z587" s="273"/>
      <c r="AA587" s="273"/>
      <c r="AB587" s="273"/>
      <c r="AC587" s="273"/>
      <c r="AD587" s="273"/>
      <c r="AE587" s="273" t="s">
        <v>4557</v>
      </c>
      <c r="AF587" s="273" t="s">
        <v>794</v>
      </c>
      <c r="AG587" s="273" t="s">
        <v>818</v>
      </c>
      <c r="AH587" s="273" t="s">
        <v>786</v>
      </c>
      <c r="AI587" s="273" t="s">
        <v>104</v>
      </c>
      <c r="AJ587" s="273"/>
      <c r="AK587" s="273" t="s">
        <v>810</v>
      </c>
      <c r="AL587" s="273" t="s">
        <v>1778</v>
      </c>
      <c r="AM587" s="273" t="s">
        <v>2206</v>
      </c>
      <c r="AN587" s="273" t="s">
        <v>43</v>
      </c>
      <c r="AO587" s="273"/>
      <c r="AP587" s="273"/>
      <c r="AQ587" s="273"/>
      <c r="AR587" s="273"/>
      <c r="AS587" s="273" t="s">
        <v>5687</v>
      </c>
      <c r="AT587" s="274">
        <v>1000</v>
      </c>
      <c r="AU587" s="274">
        <v>0.5</v>
      </c>
      <c r="AV587" s="273" t="s">
        <v>5575</v>
      </c>
      <c r="AW587" s="273"/>
      <c r="AX587" s="274">
        <v>5.5</v>
      </c>
      <c r="AY587" s="273" t="s">
        <v>458</v>
      </c>
      <c r="AZ587" s="273" t="s">
        <v>3972</v>
      </c>
      <c r="BA587" s="273" t="s">
        <v>5688</v>
      </c>
      <c r="BB587" s="273" t="s">
        <v>5683</v>
      </c>
      <c r="BC587" s="273" t="s">
        <v>5575</v>
      </c>
      <c r="BD587" s="273"/>
      <c r="BE587" s="273" t="s">
        <v>5575</v>
      </c>
      <c r="BF587" s="273" t="s">
        <v>3310</v>
      </c>
      <c r="BG587" s="273" t="s">
        <v>4557</v>
      </c>
      <c r="BH587" s="273" t="s">
        <v>4557</v>
      </c>
      <c r="BI587" s="273" t="s">
        <v>800</v>
      </c>
      <c r="BJ587" s="273" t="s">
        <v>800</v>
      </c>
      <c r="BK587" s="273" t="s">
        <v>801</v>
      </c>
      <c r="BL587" s="273" t="s">
        <v>802</v>
      </c>
      <c r="BM587" s="273" t="s">
        <v>803</v>
      </c>
      <c r="BN587" s="273"/>
      <c r="BO587" s="273" t="s">
        <v>809</v>
      </c>
      <c r="BP587" s="273" t="s">
        <v>458</v>
      </c>
      <c r="BQ587" s="273"/>
    </row>
    <row r="588" spans="1:69" ht="18" customHeight="1">
      <c r="A588" s="273" t="s">
        <v>5689</v>
      </c>
      <c r="B588" s="273" t="s">
        <v>5690</v>
      </c>
      <c r="C588" s="273" t="s">
        <v>5691</v>
      </c>
      <c r="D588" s="273" t="s">
        <v>5681</v>
      </c>
      <c r="E588" s="273" t="s">
        <v>5692</v>
      </c>
      <c r="F588" s="273" t="s">
        <v>924</v>
      </c>
      <c r="G588" s="273" t="s">
        <v>3362</v>
      </c>
      <c r="H588" s="273" t="s">
        <v>924</v>
      </c>
      <c r="I588" s="274">
        <v>4</v>
      </c>
      <c r="J588" s="273" t="s">
        <v>11</v>
      </c>
      <c r="K588" s="273" t="s">
        <v>806</v>
      </c>
      <c r="L588" s="274">
        <v>2.6</v>
      </c>
      <c r="M588" s="273" t="s">
        <v>5657</v>
      </c>
      <c r="N588" s="273" t="s">
        <v>936</v>
      </c>
      <c r="O588" s="273" t="s">
        <v>4789</v>
      </c>
      <c r="P588" s="273" t="s">
        <v>5693</v>
      </c>
      <c r="Q588" s="274">
        <v>70</v>
      </c>
      <c r="R588" s="273" t="s">
        <v>789</v>
      </c>
      <c r="S588" s="273" t="s">
        <v>1487</v>
      </c>
      <c r="T588" s="273" t="s">
        <v>458</v>
      </c>
      <c r="U588" s="273" t="s">
        <v>791</v>
      </c>
      <c r="V588" s="274">
        <v>100</v>
      </c>
      <c r="W588" s="273" t="s">
        <v>5694</v>
      </c>
      <c r="X588" s="273" t="s">
        <v>813</v>
      </c>
      <c r="Y588" s="273" t="s">
        <v>1731</v>
      </c>
      <c r="Z588" s="273"/>
      <c r="AA588" s="273"/>
      <c r="AB588" s="273"/>
      <c r="AC588" s="273"/>
      <c r="AD588" s="273"/>
      <c r="AE588" s="273" t="s">
        <v>5695</v>
      </c>
      <c r="AF588" s="273" t="s">
        <v>794</v>
      </c>
      <c r="AG588" s="273" t="s">
        <v>807</v>
      </c>
      <c r="AH588" s="273" t="s">
        <v>1664</v>
      </c>
      <c r="AI588" s="273" t="s">
        <v>102</v>
      </c>
      <c r="AJ588" s="273"/>
      <c r="AK588" s="273" t="s">
        <v>808</v>
      </c>
      <c r="AL588" s="273" t="s">
        <v>5661</v>
      </c>
      <c r="AM588" s="273" t="s">
        <v>797</v>
      </c>
      <c r="AN588" s="273" t="s">
        <v>931</v>
      </c>
      <c r="AO588" s="273"/>
      <c r="AP588" s="273"/>
      <c r="AQ588" s="273"/>
      <c r="AR588" s="273"/>
      <c r="AS588" s="273" t="s">
        <v>5696</v>
      </c>
      <c r="AT588" s="274">
        <v>1000</v>
      </c>
      <c r="AU588" s="274">
        <v>4</v>
      </c>
      <c r="AV588" s="273" t="s">
        <v>5663</v>
      </c>
      <c r="AW588" s="273"/>
      <c r="AX588" s="274">
        <v>2.6</v>
      </c>
      <c r="AY588" s="273" t="s">
        <v>458</v>
      </c>
      <c r="AZ588" s="273" t="s">
        <v>5664</v>
      </c>
      <c r="BA588" s="273" t="s">
        <v>5697</v>
      </c>
      <c r="BB588" s="273" t="s">
        <v>458</v>
      </c>
      <c r="BC588" s="273" t="s">
        <v>5663</v>
      </c>
      <c r="BD588" s="273"/>
      <c r="BE588" s="273" t="s">
        <v>5663</v>
      </c>
      <c r="BF588" s="273" t="s">
        <v>3310</v>
      </c>
      <c r="BG588" s="273" t="s">
        <v>5698</v>
      </c>
      <c r="BH588" s="273" t="s">
        <v>5699</v>
      </c>
      <c r="BI588" s="273" t="s">
        <v>800</v>
      </c>
      <c r="BJ588" s="273" t="s">
        <v>800</v>
      </c>
      <c r="BK588" s="273" t="s">
        <v>801</v>
      </c>
      <c r="BL588" s="273" t="s">
        <v>802</v>
      </c>
      <c r="BM588" s="273" t="s">
        <v>803</v>
      </c>
      <c r="BN588" s="273"/>
      <c r="BO588" s="273" t="s">
        <v>809</v>
      </c>
      <c r="BP588" s="273" t="s">
        <v>458</v>
      </c>
      <c r="BQ588" s="273"/>
    </row>
    <row r="589" spans="1:69" ht="18" customHeight="1">
      <c r="A589" s="273" t="s">
        <v>5700</v>
      </c>
      <c r="B589" s="273" t="s">
        <v>5701</v>
      </c>
      <c r="C589" s="273" t="s">
        <v>5702</v>
      </c>
      <c r="D589" s="273" t="s">
        <v>5681</v>
      </c>
      <c r="E589" s="273" t="s">
        <v>5703</v>
      </c>
      <c r="F589" s="273" t="s">
        <v>786</v>
      </c>
      <c r="G589" s="273" t="s">
        <v>786</v>
      </c>
      <c r="H589" s="273" t="s">
        <v>786</v>
      </c>
      <c r="I589" s="274">
        <v>3</v>
      </c>
      <c r="J589" s="273" t="s">
        <v>11</v>
      </c>
      <c r="K589" s="273" t="s">
        <v>806</v>
      </c>
      <c r="L589" s="274">
        <v>2.8</v>
      </c>
      <c r="M589" s="273" t="s">
        <v>1777</v>
      </c>
      <c r="N589" s="273" t="s">
        <v>881</v>
      </c>
      <c r="O589" s="273" t="s">
        <v>5704</v>
      </c>
      <c r="P589" s="273"/>
      <c r="Q589" s="273"/>
      <c r="R589" s="273" t="s">
        <v>789</v>
      </c>
      <c r="S589" s="273" t="s">
        <v>1487</v>
      </c>
      <c r="T589" s="273" t="s">
        <v>458</v>
      </c>
      <c r="U589" s="273" t="s">
        <v>791</v>
      </c>
      <c r="V589" s="274">
        <v>100</v>
      </c>
      <c r="W589" s="273" t="s">
        <v>5705</v>
      </c>
      <c r="X589" s="273" t="s">
        <v>938</v>
      </c>
      <c r="Y589" s="273" t="s">
        <v>1420</v>
      </c>
      <c r="Z589" s="273" t="s">
        <v>5706</v>
      </c>
      <c r="AA589" s="273"/>
      <c r="AB589" s="273"/>
      <c r="AC589" s="273"/>
      <c r="AD589" s="273"/>
      <c r="AE589" s="273" t="s">
        <v>5707</v>
      </c>
      <c r="AF589" s="273" t="s">
        <v>794</v>
      </c>
      <c r="AG589" s="273" t="s">
        <v>807</v>
      </c>
      <c r="AH589" s="273" t="s">
        <v>786</v>
      </c>
      <c r="AI589" s="273" t="s">
        <v>104</v>
      </c>
      <c r="AJ589" s="273"/>
      <c r="AK589" s="273" t="s">
        <v>808</v>
      </c>
      <c r="AL589" s="273" t="s">
        <v>1778</v>
      </c>
      <c r="AM589" s="273" t="s">
        <v>797</v>
      </c>
      <c r="AN589" s="273" t="s">
        <v>931</v>
      </c>
      <c r="AO589" s="273"/>
      <c r="AP589" s="273"/>
      <c r="AQ589" s="273"/>
      <c r="AR589" s="273"/>
      <c r="AS589" s="273" t="s">
        <v>5708</v>
      </c>
      <c r="AT589" s="274">
        <v>1000</v>
      </c>
      <c r="AU589" s="274">
        <v>3</v>
      </c>
      <c r="AV589" s="273" t="s">
        <v>5575</v>
      </c>
      <c r="AW589" s="273"/>
      <c r="AX589" s="274">
        <v>2.8</v>
      </c>
      <c r="AY589" s="273" t="s">
        <v>458</v>
      </c>
      <c r="AZ589" s="273" t="s">
        <v>3972</v>
      </c>
      <c r="BA589" s="273" t="s">
        <v>5709</v>
      </c>
      <c r="BB589" s="273" t="s">
        <v>458</v>
      </c>
      <c r="BC589" s="273" t="s">
        <v>5575</v>
      </c>
      <c r="BD589" s="273"/>
      <c r="BE589" s="273" t="s">
        <v>5575</v>
      </c>
      <c r="BF589" s="273" t="s">
        <v>458</v>
      </c>
      <c r="BG589" s="273" t="s">
        <v>5710</v>
      </c>
      <c r="BH589" s="273" t="s">
        <v>5711</v>
      </c>
      <c r="BI589" s="273" t="s">
        <v>800</v>
      </c>
      <c r="BJ589" s="273" t="s">
        <v>800</v>
      </c>
      <c r="BK589" s="273" t="s">
        <v>801</v>
      </c>
      <c r="BL589" s="273" t="s">
        <v>802</v>
      </c>
      <c r="BM589" s="273" t="s">
        <v>803</v>
      </c>
      <c r="BN589" s="273"/>
      <c r="BO589" s="273" t="s">
        <v>809</v>
      </c>
      <c r="BP589" s="273" t="s">
        <v>458</v>
      </c>
      <c r="BQ589" s="273"/>
    </row>
    <row r="590" spans="1:69" ht="18" customHeight="1">
      <c r="A590" s="273" t="s">
        <v>5712</v>
      </c>
      <c r="B590" s="273" t="s">
        <v>5713</v>
      </c>
      <c r="C590" s="273" t="s">
        <v>5714</v>
      </c>
      <c r="D590" s="273" t="s">
        <v>5681</v>
      </c>
      <c r="E590" s="273" t="s">
        <v>5715</v>
      </c>
      <c r="F590" s="273" t="s">
        <v>786</v>
      </c>
      <c r="G590" s="273" t="s">
        <v>786</v>
      </c>
      <c r="H590" s="273" t="s">
        <v>786</v>
      </c>
      <c r="I590" s="274">
        <v>0.8</v>
      </c>
      <c r="J590" s="273" t="s">
        <v>11</v>
      </c>
      <c r="K590" s="273" t="s">
        <v>806</v>
      </c>
      <c r="L590" s="274">
        <v>2.0499999999999998</v>
      </c>
      <c r="M590" s="273" t="s">
        <v>1777</v>
      </c>
      <c r="N590" s="273" t="s">
        <v>936</v>
      </c>
      <c r="O590" s="273"/>
      <c r="P590" s="273" t="s">
        <v>5716</v>
      </c>
      <c r="Q590" s="273"/>
      <c r="R590" s="273" t="s">
        <v>789</v>
      </c>
      <c r="S590" s="273" t="s">
        <v>866</v>
      </c>
      <c r="T590" s="273" t="s">
        <v>4393</v>
      </c>
      <c r="U590" s="273" t="s">
        <v>791</v>
      </c>
      <c r="V590" s="274">
        <v>100</v>
      </c>
      <c r="W590" s="273"/>
      <c r="X590" s="273" t="s">
        <v>1425</v>
      </c>
      <c r="Y590" s="273" t="s">
        <v>1697</v>
      </c>
      <c r="Z590" s="273" t="s">
        <v>5717</v>
      </c>
      <c r="AA590" s="273"/>
      <c r="AB590" s="273"/>
      <c r="AC590" s="273"/>
      <c r="AD590" s="273"/>
      <c r="AE590" s="273" t="s">
        <v>5718</v>
      </c>
      <c r="AF590" s="273" t="s">
        <v>794</v>
      </c>
      <c r="AG590" s="273" t="s">
        <v>807</v>
      </c>
      <c r="AH590" s="273" t="s">
        <v>786</v>
      </c>
      <c r="AI590" s="273"/>
      <c r="AJ590" s="273"/>
      <c r="AK590" s="273" t="s">
        <v>808</v>
      </c>
      <c r="AL590" s="273" t="s">
        <v>1778</v>
      </c>
      <c r="AM590" s="273" t="s">
        <v>797</v>
      </c>
      <c r="AN590" s="273" t="s">
        <v>43</v>
      </c>
      <c r="AO590" s="273"/>
      <c r="AP590" s="273"/>
      <c r="AQ590" s="273"/>
      <c r="AR590" s="273"/>
      <c r="AS590" s="273" t="s">
        <v>5719</v>
      </c>
      <c r="AT590" s="274">
        <v>1000</v>
      </c>
      <c r="AU590" s="274">
        <v>0.8</v>
      </c>
      <c r="AV590" s="273" t="s">
        <v>5575</v>
      </c>
      <c r="AW590" s="273"/>
      <c r="AX590" s="274">
        <v>2.0499999999999998</v>
      </c>
      <c r="AY590" s="273" t="s">
        <v>458</v>
      </c>
      <c r="AZ590" s="273" t="s">
        <v>3972</v>
      </c>
      <c r="BA590" s="273" t="s">
        <v>5720</v>
      </c>
      <c r="BB590" s="273" t="s">
        <v>5712</v>
      </c>
      <c r="BC590" s="273" t="s">
        <v>5575</v>
      </c>
      <c r="BD590" s="273"/>
      <c r="BE590" s="273" t="s">
        <v>5575</v>
      </c>
      <c r="BF590" s="273" t="s">
        <v>458</v>
      </c>
      <c r="BG590" s="273" t="s">
        <v>5721</v>
      </c>
      <c r="BH590" s="273" t="s">
        <v>5722</v>
      </c>
      <c r="BI590" s="273" t="s">
        <v>800</v>
      </c>
      <c r="BJ590" s="273" t="s">
        <v>800</v>
      </c>
      <c r="BK590" s="273" t="s">
        <v>801</v>
      </c>
      <c r="BL590" s="273" t="s">
        <v>802</v>
      </c>
      <c r="BM590" s="273" t="s">
        <v>803</v>
      </c>
      <c r="BN590" s="273"/>
      <c r="BO590" s="273" t="s">
        <v>809</v>
      </c>
      <c r="BP590" s="273" t="s">
        <v>458</v>
      </c>
      <c r="BQ590" s="273"/>
    </row>
    <row r="591" spans="1:69" ht="18" customHeight="1">
      <c r="A591" s="273" t="s">
        <v>5723</v>
      </c>
      <c r="B591" s="273" t="s">
        <v>5724</v>
      </c>
      <c r="C591" s="273" t="s">
        <v>5725</v>
      </c>
      <c r="D591" s="273" t="s">
        <v>5681</v>
      </c>
      <c r="E591" s="273" t="s">
        <v>5726</v>
      </c>
      <c r="F591" s="273" t="s">
        <v>786</v>
      </c>
      <c r="G591" s="273" t="s">
        <v>786</v>
      </c>
      <c r="H591" s="273" t="s">
        <v>786</v>
      </c>
      <c r="I591" s="274">
        <v>1.5</v>
      </c>
      <c r="J591" s="273" t="s">
        <v>11</v>
      </c>
      <c r="K591" s="273" t="s">
        <v>806</v>
      </c>
      <c r="L591" s="274">
        <v>2.0499999999999998</v>
      </c>
      <c r="M591" s="273" t="s">
        <v>5727</v>
      </c>
      <c r="N591" s="273" t="s">
        <v>860</v>
      </c>
      <c r="O591" s="273"/>
      <c r="P591" s="273" t="s">
        <v>5716</v>
      </c>
      <c r="Q591" s="273"/>
      <c r="R591" s="273" t="s">
        <v>789</v>
      </c>
      <c r="S591" s="273" t="s">
        <v>904</v>
      </c>
      <c r="T591" s="273" t="s">
        <v>5728</v>
      </c>
      <c r="U591" s="273" t="s">
        <v>791</v>
      </c>
      <c r="V591" s="274">
        <v>100</v>
      </c>
      <c r="W591" s="273"/>
      <c r="X591" s="273" t="s">
        <v>1425</v>
      </c>
      <c r="Y591" s="273" t="s">
        <v>2357</v>
      </c>
      <c r="Z591" s="273" t="s">
        <v>5729</v>
      </c>
      <c r="AA591" s="273"/>
      <c r="AB591" s="273"/>
      <c r="AC591" s="273"/>
      <c r="AD591" s="273"/>
      <c r="AE591" s="273" t="s">
        <v>5730</v>
      </c>
      <c r="AF591" s="273" t="s">
        <v>794</v>
      </c>
      <c r="AG591" s="273" t="s">
        <v>1734</v>
      </c>
      <c r="AH591" s="273" t="s">
        <v>786</v>
      </c>
      <c r="AI591" s="273" t="s">
        <v>89</v>
      </c>
      <c r="AJ591" s="273"/>
      <c r="AK591" s="273" t="s">
        <v>808</v>
      </c>
      <c r="AL591" s="273" t="s">
        <v>5731</v>
      </c>
      <c r="AM591" s="273" t="s">
        <v>797</v>
      </c>
      <c r="AN591" s="273" t="s">
        <v>43</v>
      </c>
      <c r="AO591" s="273"/>
      <c r="AP591" s="273"/>
      <c r="AQ591" s="273"/>
      <c r="AR591" s="273"/>
      <c r="AS591" s="273" t="s">
        <v>5732</v>
      </c>
      <c r="AT591" s="274">
        <v>1000</v>
      </c>
      <c r="AU591" s="274">
        <v>1.5</v>
      </c>
      <c r="AV591" s="273" t="s">
        <v>5599</v>
      </c>
      <c r="AW591" s="273"/>
      <c r="AX591" s="274">
        <v>2.0499999999999998</v>
      </c>
      <c r="AY591" s="273" t="s">
        <v>458</v>
      </c>
      <c r="AZ591" s="273" t="s">
        <v>3947</v>
      </c>
      <c r="BA591" s="273" t="s">
        <v>5733</v>
      </c>
      <c r="BB591" s="273" t="s">
        <v>458</v>
      </c>
      <c r="BC591" s="273" t="s">
        <v>5599</v>
      </c>
      <c r="BD591" s="273"/>
      <c r="BE591" s="273" t="s">
        <v>5599</v>
      </c>
      <c r="BF591" s="273" t="s">
        <v>4047</v>
      </c>
      <c r="BG591" s="273" t="s">
        <v>5734</v>
      </c>
      <c r="BH591" s="273" t="s">
        <v>5735</v>
      </c>
      <c r="BI591" s="273" t="s">
        <v>800</v>
      </c>
      <c r="BJ591" s="273" t="s">
        <v>800</v>
      </c>
      <c r="BK591" s="273" t="s">
        <v>801</v>
      </c>
      <c r="BL591" s="273" t="s">
        <v>802</v>
      </c>
      <c r="BM591" s="273" t="s">
        <v>803</v>
      </c>
      <c r="BN591" s="273"/>
      <c r="BO591" s="273" t="s">
        <v>1865</v>
      </c>
      <c r="BP591" s="273" t="s">
        <v>458</v>
      </c>
      <c r="BQ591" s="273"/>
    </row>
    <row r="592" spans="1:69" ht="18" customHeight="1">
      <c r="A592" s="273" t="s">
        <v>5736</v>
      </c>
      <c r="B592" s="273" t="s">
        <v>5737</v>
      </c>
      <c r="C592" s="273" t="s">
        <v>5738</v>
      </c>
      <c r="D592" s="273" t="s">
        <v>5739</v>
      </c>
      <c r="E592" s="273" t="s">
        <v>5740</v>
      </c>
      <c r="F592" s="273" t="s">
        <v>1413</v>
      </c>
      <c r="G592" s="273" t="s">
        <v>3362</v>
      </c>
      <c r="H592" s="273" t="s">
        <v>1413</v>
      </c>
      <c r="I592" s="274">
        <v>1.6</v>
      </c>
      <c r="J592" s="273" t="s">
        <v>11</v>
      </c>
      <c r="K592" s="273" t="s">
        <v>5741</v>
      </c>
      <c r="L592" s="274">
        <v>12.5</v>
      </c>
      <c r="M592" s="273" t="s">
        <v>5742</v>
      </c>
      <c r="N592" s="273" t="s">
        <v>936</v>
      </c>
      <c r="O592" s="273"/>
      <c r="P592" s="273"/>
      <c r="Q592" s="273"/>
      <c r="R592" s="273" t="s">
        <v>789</v>
      </c>
      <c r="S592" s="273" t="s">
        <v>790</v>
      </c>
      <c r="T592" s="273" t="s">
        <v>458</v>
      </c>
      <c r="U592" s="273" t="s">
        <v>791</v>
      </c>
      <c r="V592" s="274">
        <v>99.965000000000003</v>
      </c>
      <c r="W592" s="273" t="s">
        <v>5743</v>
      </c>
      <c r="X592" s="273" t="s">
        <v>3321</v>
      </c>
      <c r="Y592" s="273" t="s">
        <v>3322</v>
      </c>
      <c r="Z592" s="273"/>
      <c r="AA592" s="273"/>
      <c r="AB592" s="273"/>
      <c r="AC592" s="273"/>
      <c r="AD592" s="273"/>
      <c r="AE592" s="273" t="s">
        <v>5744</v>
      </c>
      <c r="AF592" s="273" t="s">
        <v>794</v>
      </c>
      <c r="AG592" s="273" t="s">
        <v>1986</v>
      </c>
      <c r="AH592" s="273" t="s">
        <v>5606</v>
      </c>
      <c r="AI592" s="273"/>
      <c r="AJ592" s="273"/>
      <c r="AK592" s="273" t="s">
        <v>1987</v>
      </c>
      <c r="AL592" s="273" t="s">
        <v>5745</v>
      </c>
      <c r="AM592" s="273" t="s">
        <v>1989</v>
      </c>
      <c r="AN592" s="273" t="s">
        <v>43</v>
      </c>
      <c r="AO592" s="273"/>
      <c r="AP592" s="273"/>
      <c r="AQ592" s="273"/>
      <c r="AR592" s="273"/>
      <c r="AS592" s="273" t="s">
        <v>5746</v>
      </c>
      <c r="AT592" s="274">
        <v>1000</v>
      </c>
      <c r="AU592" s="274">
        <v>1.6</v>
      </c>
      <c r="AV592" s="273" t="s">
        <v>5599</v>
      </c>
      <c r="AW592" s="273"/>
      <c r="AX592" s="274">
        <v>12.5</v>
      </c>
      <c r="AY592" s="273" t="s">
        <v>458</v>
      </c>
      <c r="AZ592" s="273" t="s">
        <v>5747</v>
      </c>
      <c r="BA592" s="273" t="s">
        <v>5748</v>
      </c>
      <c r="BB592" s="273" t="s">
        <v>5749</v>
      </c>
      <c r="BC592" s="273" t="s">
        <v>5599</v>
      </c>
      <c r="BD592" s="273"/>
      <c r="BE592" s="273" t="s">
        <v>5599</v>
      </c>
      <c r="BF592" s="273" t="s">
        <v>458</v>
      </c>
      <c r="BG592" s="273" t="s">
        <v>5750</v>
      </c>
      <c r="BH592" s="273" t="s">
        <v>5751</v>
      </c>
      <c r="BI592" s="273" t="s">
        <v>800</v>
      </c>
      <c r="BJ592" s="273" t="s">
        <v>800</v>
      </c>
      <c r="BK592" s="273" t="s">
        <v>801</v>
      </c>
      <c r="BL592" s="273" t="s">
        <v>802</v>
      </c>
      <c r="BM592" s="273" t="s">
        <v>803</v>
      </c>
      <c r="BN592" s="273"/>
      <c r="BO592" s="273" t="s">
        <v>809</v>
      </c>
      <c r="BP592" s="273" t="s">
        <v>458</v>
      </c>
      <c r="BQ592" s="273"/>
    </row>
    <row r="593" spans="1:69" ht="18" customHeight="1">
      <c r="A593" s="273" t="s">
        <v>2328</v>
      </c>
      <c r="B593" s="273" t="s">
        <v>5752</v>
      </c>
      <c r="C593" s="273" t="s">
        <v>5753</v>
      </c>
      <c r="D593" s="273" t="s">
        <v>5739</v>
      </c>
      <c r="E593" s="273" t="s">
        <v>5754</v>
      </c>
      <c r="F593" s="273" t="s">
        <v>1604</v>
      </c>
      <c r="G593" s="273" t="s">
        <v>1506</v>
      </c>
      <c r="H593" s="273" t="s">
        <v>4914</v>
      </c>
      <c r="I593" s="274">
        <v>7.75</v>
      </c>
      <c r="J593" s="273" t="s">
        <v>804</v>
      </c>
      <c r="K593" s="273" t="s">
        <v>806</v>
      </c>
      <c r="L593" s="274">
        <v>1.07</v>
      </c>
      <c r="M593" s="273" t="s">
        <v>5657</v>
      </c>
      <c r="N593" s="273" t="s">
        <v>788</v>
      </c>
      <c r="O593" s="273"/>
      <c r="P593" s="273"/>
      <c r="Q593" s="273"/>
      <c r="R593" s="273"/>
      <c r="S593" s="273" t="s">
        <v>815</v>
      </c>
      <c r="T593" s="273" t="s">
        <v>458</v>
      </c>
      <c r="U593" s="273" t="s">
        <v>791</v>
      </c>
      <c r="V593" s="274">
        <v>100</v>
      </c>
      <c r="W593" s="273"/>
      <c r="X593" s="273" t="s">
        <v>1565</v>
      </c>
      <c r="Y593" s="273" t="s">
        <v>1566</v>
      </c>
      <c r="Z593" s="273"/>
      <c r="AA593" s="273"/>
      <c r="AB593" s="273"/>
      <c r="AC593" s="273"/>
      <c r="AD593" s="273"/>
      <c r="AE593" s="273" t="s">
        <v>1510</v>
      </c>
      <c r="AF593" s="273" t="s">
        <v>794</v>
      </c>
      <c r="AG593" s="273" t="s">
        <v>795</v>
      </c>
      <c r="AH593" s="273" t="s">
        <v>4914</v>
      </c>
      <c r="AI593" s="273" t="s">
        <v>102</v>
      </c>
      <c r="AJ593" s="273"/>
      <c r="AK593" s="273" t="s">
        <v>796</v>
      </c>
      <c r="AL593" s="273" t="s">
        <v>5661</v>
      </c>
      <c r="AM593" s="273" t="s">
        <v>1606</v>
      </c>
      <c r="AN593" s="273" t="s">
        <v>42</v>
      </c>
      <c r="AO593" s="273"/>
      <c r="AP593" s="273"/>
      <c r="AQ593" s="273"/>
      <c r="AR593" s="273"/>
      <c r="AS593" s="273" t="s">
        <v>1689</v>
      </c>
      <c r="AT593" s="274">
        <v>1000000</v>
      </c>
      <c r="AU593" s="274">
        <v>7.75</v>
      </c>
      <c r="AV593" s="273" t="s">
        <v>5663</v>
      </c>
      <c r="AW593" s="273"/>
      <c r="AX593" s="274">
        <v>1.07</v>
      </c>
      <c r="AY593" s="273" t="s">
        <v>458</v>
      </c>
      <c r="AZ593" s="273" t="s">
        <v>3463</v>
      </c>
      <c r="BA593" s="273" t="s">
        <v>1690</v>
      </c>
      <c r="BB593" s="273" t="s">
        <v>458</v>
      </c>
      <c r="BC593" s="273" t="s">
        <v>5663</v>
      </c>
      <c r="BD593" s="273"/>
      <c r="BE593" s="273" t="s">
        <v>5663</v>
      </c>
      <c r="BF593" s="273" t="s">
        <v>458</v>
      </c>
      <c r="BG593" s="273" t="s">
        <v>458</v>
      </c>
      <c r="BH593" s="273" t="s">
        <v>1510</v>
      </c>
      <c r="BI593" s="273" t="s">
        <v>800</v>
      </c>
      <c r="BJ593" s="273" t="s">
        <v>800</v>
      </c>
      <c r="BK593" s="273" t="s">
        <v>801</v>
      </c>
      <c r="BL593" s="273" t="s">
        <v>802</v>
      </c>
      <c r="BM593" s="273" t="s">
        <v>803</v>
      </c>
      <c r="BN593" s="273"/>
      <c r="BO593" s="273" t="s">
        <v>1865</v>
      </c>
      <c r="BP593" s="273" t="s">
        <v>2328</v>
      </c>
      <c r="BQ593" s="273"/>
    </row>
    <row r="594" spans="1:69" ht="18" customHeight="1">
      <c r="A594" s="273" t="s">
        <v>5755</v>
      </c>
      <c r="B594" s="273" t="s">
        <v>5756</v>
      </c>
      <c r="C594" s="273" t="s">
        <v>5757</v>
      </c>
      <c r="D594" s="273" t="s">
        <v>5739</v>
      </c>
      <c r="E594" s="273" t="s">
        <v>5758</v>
      </c>
      <c r="F594" s="273" t="s">
        <v>786</v>
      </c>
      <c r="G594" s="273" t="s">
        <v>786</v>
      </c>
      <c r="H594" s="273" t="s">
        <v>786</v>
      </c>
      <c r="I594" s="274">
        <v>3</v>
      </c>
      <c r="J594" s="273" t="s">
        <v>11</v>
      </c>
      <c r="K594" s="273" t="s">
        <v>806</v>
      </c>
      <c r="L594" s="274">
        <v>2.2000000000000002</v>
      </c>
      <c r="M594" s="273" t="s">
        <v>1777</v>
      </c>
      <c r="N594" s="273" t="s">
        <v>936</v>
      </c>
      <c r="O594" s="273" t="s">
        <v>5759</v>
      </c>
      <c r="P594" s="273" t="s">
        <v>5760</v>
      </c>
      <c r="Q594" s="274">
        <v>45</v>
      </c>
      <c r="R594" s="273" t="s">
        <v>789</v>
      </c>
      <c r="S594" s="273" t="s">
        <v>1487</v>
      </c>
      <c r="T594" s="273" t="s">
        <v>458</v>
      </c>
      <c r="U594" s="273" t="s">
        <v>791</v>
      </c>
      <c r="V594" s="274">
        <v>100</v>
      </c>
      <c r="W594" s="273" t="s">
        <v>5761</v>
      </c>
      <c r="X594" s="273" t="s">
        <v>1669</v>
      </c>
      <c r="Y594" s="273" t="s">
        <v>4311</v>
      </c>
      <c r="Z594" s="273" t="s">
        <v>5762</v>
      </c>
      <c r="AA594" s="274">
        <v>30</v>
      </c>
      <c r="AB594" s="274">
        <v>10</v>
      </c>
      <c r="AC594" s="273" t="s">
        <v>5763</v>
      </c>
      <c r="AD594" s="273" t="s">
        <v>5764</v>
      </c>
      <c r="AE594" s="273" t="s">
        <v>5765</v>
      </c>
      <c r="AF594" s="273" t="s">
        <v>794</v>
      </c>
      <c r="AG594" s="273" t="s">
        <v>1734</v>
      </c>
      <c r="AH594" s="273" t="s">
        <v>786</v>
      </c>
      <c r="AI594" s="273" t="s">
        <v>104</v>
      </c>
      <c r="AJ594" s="273"/>
      <c r="AK594" s="273" t="s">
        <v>808</v>
      </c>
      <c r="AL594" s="273" t="s">
        <v>1778</v>
      </c>
      <c r="AM594" s="273" t="s">
        <v>797</v>
      </c>
      <c r="AN594" s="273" t="s">
        <v>42</v>
      </c>
      <c r="AO594" s="273"/>
      <c r="AP594" s="273"/>
      <c r="AQ594" s="273"/>
      <c r="AR594" s="273"/>
      <c r="AS594" s="273" t="s">
        <v>5766</v>
      </c>
      <c r="AT594" s="274">
        <v>1000</v>
      </c>
      <c r="AU594" s="274">
        <v>3</v>
      </c>
      <c r="AV594" s="273" t="s">
        <v>5575</v>
      </c>
      <c r="AW594" s="273"/>
      <c r="AX594" s="274">
        <v>2.2000000000000002</v>
      </c>
      <c r="AY594" s="273" t="s">
        <v>458</v>
      </c>
      <c r="AZ594" s="273" t="s">
        <v>3972</v>
      </c>
      <c r="BA594" s="273" t="s">
        <v>5767</v>
      </c>
      <c r="BB594" s="273" t="s">
        <v>458</v>
      </c>
      <c r="BC594" s="273" t="s">
        <v>5575</v>
      </c>
      <c r="BD594" s="273"/>
      <c r="BE594" s="273" t="s">
        <v>5575</v>
      </c>
      <c r="BF594" s="273" t="s">
        <v>3310</v>
      </c>
      <c r="BG594" s="273" t="s">
        <v>5768</v>
      </c>
      <c r="BH594" s="273" t="s">
        <v>5769</v>
      </c>
      <c r="BI594" s="273" t="s">
        <v>800</v>
      </c>
      <c r="BJ594" s="273" t="s">
        <v>800</v>
      </c>
      <c r="BK594" s="273" t="s">
        <v>801</v>
      </c>
      <c r="BL594" s="273" t="s">
        <v>802</v>
      </c>
      <c r="BM594" s="273" t="s">
        <v>803</v>
      </c>
      <c r="BN594" s="273"/>
      <c r="BO594" s="273" t="s">
        <v>809</v>
      </c>
      <c r="BP594" s="273" t="s">
        <v>458</v>
      </c>
      <c r="BQ594" s="273"/>
    </row>
    <row r="595" spans="1:69" ht="18" customHeight="1">
      <c r="A595" s="273" t="s">
        <v>5770</v>
      </c>
      <c r="B595" s="273" t="s">
        <v>5771</v>
      </c>
      <c r="C595" s="273" t="s">
        <v>5772</v>
      </c>
      <c r="D595" s="273" t="s">
        <v>5739</v>
      </c>
      <c r="E595" s="273" t="s">
        <v>5773</v>
      </c>
      <c r="F595" s="273" t="s">
        <v>1524</v>
      </c>
      <c r="G595" s="273" t="s">
        <v>814</v>
      </c>
      <c r="H595" s="273" t="s">
        <v>1524</v>
      </c>
      <c r="I595" s="274">
        <v>2.2999999999999998</v>
      </c>
      <c r="J595" s="273" t="s">
        <v>11</v>
      </c>
      <c r="K595" s="273" t="s">
        <v>806</v>
      </c>
      <c r="L595" s="274">
        <v>1.65</v>
      </c>
      <c r="M595" s="273" t="s">
        <v>1777</v>
      </c>
      <c r="N595" s="273" t="s">
        <v>936</v>
      </c>
      <c r="O595" s="273" t="s">
        <v>4012</v>
      </c>
      <c r="P595" s="273" t="s">
        <v>5774</v>
      </c>
      <c r="Q595" s="274">
        <v>40</v>
      </c>
      <c r="R595" s="273" t="s">
        <v>789</v>
      </c>
      <c r="S595" s="273" t="s">
        <v>790</v>
      </c>
      <c r="T595" s="273" t="s">
        <v>458</v>
      </c>
      <c r="U595" s="273" t="s">
        <v>791</v>
      </c>
      <c r="V595" s="274">
        <v>100</v>
      </c>
      <c r="W595" s="273" t="s">
        <v>5775</v>
      </c>
      <c r="X595" s="273" t="s">
        <v>792</v>
      </c>
      <c r="Y595" s="273" t="s">
        <v>1874</v>
      </c>
      <c r="Z595" s="273"/>
      <c r="AA595" s="273"/>
      <c r="AB595" s="273"/>
      <c r="AC595" s="273"/>
      <c r="AD595" s="273"/>
      <c r="AE595" s="273" t="s">
        <v>5332</v>
      </c>
      <c r="AF595" s="273" t="s">
        <v>794</v>
      </c>
      <c r="AG595" s="273" t="s">
        <v>5776</v>
      </c>
      <c r="AH595" s="273" t="s">
        <v>1524</v>
      </c>
      <c r="AI595" s="273"/>
      <c r="AJ595" s="273" t="s">
        <v>307</v>
      </c>
      <c r="AK595" s="273" t="s">
        <v>810</v>
      </c>
      <c r="AL595" s="273" t="s">
        <v>1778</v>
      </c>
      <c r="AM595" s="273" t="s">
        <v>797</v>
      </c>
      <c r="AN595" s="273" t="s">
        <v>42</v>
      </c>
      <c r="AO595" s="273"/>
      <c r="AP595" s="273"/>
      <c r="AQ595" s="273"/>
      <c r="AR595" s="273"/>
      <c r="AS595" s="273" t="s">
        <v>5777</v>
      </c>
      <c r="AT595" s="274">
        <v>1000</v>
      </c>
      <c r="AU595" s="274">
        <v>2.2999999999999998</v>
      </c>
      <c r="AV595" s="273" t="s">
        <v>5575</v>
      </c>
      <c r="AW595" s="273"/>
      <c r="AX595" s="274">
        <v>1.65</v>
      </c>
      <c r="AY595" s="273" t="s">
        <v>458</v>
      </c>
      <c r="AZ595" s="273" t="s">
        <v>3972</v>
      </c>
      <c r="BA595" s="273" t="s">
        <v>5778</v>
      </c>
      <c r="BB595" s="273" t="s">
        <v>5770</v>
      </c>
      <c r="BC595" s="273" t="s">
        <v>5575</v>
      </c>
      <c r="BD595" s="273"/>
      <c r="BE595" s="273" t="s">
        <v>5575</v>
      </c>
      <c r="BF595" s="273" t="s">
        <v>3310</v>
      </c>
      <c r="BG595" s="273" t="s">
        <v>5779</v>
      </c>
      <c r="BH595" s="273" t="s">
        <v>5780</v>
      </c>
      <c r="BI595" s="273" t="s">
        <v>800</v>
      </c>
      <c r="BJ595" s="273" t="s">
        <v>800</v>
      </c>
      <c r="BK595" s="273" t="s">
        <v>801</v>
      </c>
      <c r="BL595" s="273" t="s">
        <v>802</v>
      </c>
      <c r="BM595" s="273" t="s">
        <v>803</v>
      </c>
      <c r="BN595" s="273"/>
      <c r="BO595" s="273" t="s">
        <v>809</v>
      </c>
      <c r="BP595" s="273" t="s">
        <v>458</v>
      </c>
      <c r="BQ595" s="273"/>
    </row>
    <row r="596" spans="1:69" ht="18" customHeight="1">
      <c r="A596" s="273" t="s">
        <v>901</v>
      </c>
      <c r="B596" s="273" t="s">
        <v>5781</v>
      </c>
      <c r="C596" s="273" t="s">
        <v>5782</v>
      </c>
      <c r="D596" s="273" t="s">
        <v>5739</v>
      </c>
      <c r="E596" s="273" t="s">
        <v>5783</v>
      </c>
      <c r="F596" s="273" t="s">
        <v>786</v>
      </c>
      <c r="G596" s="273" t="s">
        <v>786</v>
      </c>
      <c r="H596" s="273" t="s">
        <v>786</v>
      </c>
      <c r="I596" s="274">
        <v>0.8</v>
      </c>
      <c r="J596" s="273" t="s">
        <v>11</v>
      </c>
      <c r="K596" s="273" t="s">
        <v>806</v>
      </c>
      <c r="L596" s="274">
        <v>3</v>
      </c>
      <c r="M596" s="273" t="s">
        <v>1777</v>
      </c>
      <c r="N596" s="273" t="s">
        <v>788</v>
      </c>
      <c r="O596" s="273"/>
      <c r="P596" s="273"/>
      <c r="Q596" s="273"/>
      <c r="R596" s="273" t="s">
        <v>789</v>
      </c>
      <c r="S596" s="273" t="s">
        <v>904</v>
      </c>
      <c r="T596" s="273" t="s">
        <v>5784</v>
      </c>
      <c r="U596" s="273" t="s">
        <v>791</v>
      </c>
      <c r="V596" s="274">
        <v>100</v>
      </c>
      <c r="W596" s="273"/>
      <c r="X596" s="273" t="s">
        <v>905</v>
      </c>
      <c r="Y596" s="273" t="s">
        <v>906</v>
      </c>
      <c r="Z596" s="273"/>
      <c r="AA596" s="273"/>
      <c r="AB596" s="273"/>
      <c r="AC596" s="273"/>
      <c r="AD596" s="273"/>
      <c r="AE596" s="273" t="s">
        <v>5785</v>
      </c>
      <c r="AF596" s="273" t="s">
        <v>794</v>
      </c>
      <c r="AG596" s="273" t="s">
        <v>838</v>
      </c>
      <c r="AH596" s="273" t="s">
        <v>786</v>
      </c>
      <c r="AI596" s="273" t="s">
        <v>907</v>
      </c>
      <c r="AJ596" s="273"/>
      <c r="AK596" s="273" t="s">
        <v>810</v>
      </c>
      <c r="AL596" s="273" t="s">
        <v>1778</v>
      </c>
      <c r="AM596" s="273" t="s">
        <v>797</v>
      </c>
      <c r="AN596" s="273" t="s">
        <v>43</v>
      </c>
      <c r="AO596" s="273"/>
      <c r="AP596" s="273"/>
      <c r="AQ596" s="273"/>
      <c r="AR596" s="273"/>
      <c r="AS596" s="273" t="s">
        <v>908</v>
      </c>
      <c r="AT596" s="274">
        <v>1000</v>
      </c>
      <c r="AU596" s="274">
        <v>0.8</v>
      </c>
      <c r="AV596" s="273" t="s">
        <v>5575</v>
      </c>
      <c r="AW596" s="273"/>
      <c r="AX596" s="274">
        <v>3</v>
      </c>
      <c r="AY596" s="273" t="s">
        <v>458</v>
      </c>
      <c r="AZ596" s="273" t="s">
        <v>3972</v>
      </c>
      <c r="BA596" s="273" t="s">
        <v>1001</v>
      </c>
      <c r="BB596" s="273" t="s">
        <v>458</v>
      </c>
      <c r="BC596" s="273" t="s">
        <v>5575</v>
      </c>
      <c r="BD596" s="273"/>
      <c r="BE596" s="273" t="s">
        <v>5575</v>
      </c>
      <c r="BF596" s="273" t="s">
        <v>4047</v>
      </c>
      <c r="BG596" s="273" t="s">
        <v>5786</v>
      </c>
      <c r="BH596" s="273" t="s">
        <v>5787</v>
      </c>
      <c r="BI596" s="273" t="s">
        <v>800</v>
      </c>
      <c r="BJ596" s="273" t="s">
        <v>800</v>
      </c>
      <c r="BK596" s="273" t="s">
        <v>801</v>
      </c>
      <c r="BL596" s="273" t="s">
        <v>802</v>
      </c>
      <c r="BM596" s="273" t="s">
        <v>803</v>
      </c>
      <c r="BN596" s="273"/>
      <c r="BO596" s="273" t="s">
        <v>809</v>
      </c>
      <c r="BP596" s="273" t="s">
        <v>458</v>
      </c>
      <c r="BQ596" s="273"/>
    </row>
    <row r="597" spans="1:69" ht="18" customHeight="1">
      <c r="A597" s="273" t="s">
        <v>1797</v>
      </c>
      <c r="B597" s="273" t="s">
        <v>5788</v>
      </c>
      <c r="C597" s="273" t="s">
        <v>5789</v>
      </c>
      <c r="D597" s="273" t="s">
        <v>5790</v>
      </c>
      <c r="E597" s="273" t="s">
        <v>5791</v>
      </c>
      <c r="F597" s="273" t="s">
        <v>1801</v>
      </c>
      <c r="G597" s="273" t="s">
        <v>1506</v>
      </c>
      <c r="H597" s="273" t="s">
        <v>786</v>
      </c>
      <c r="I597" s="274">
        <v>2</v>
      </c>
      <c r="J597" s="273" t="s">
        <v>804</v>
      </c>
      <c r="K597" s="273" t="s">
        <v>806</v>
      </c>
      <c r="L597" s="274">
        <v>0.68500000000000005</v>
      </c>
      <c r="M597" s="273" t="s">
        <v>5727</v>
      </c>
      <c r="N597" s="273" t="s">
        <v>788</v>
      </c>
      <c r="O597" s="273"/>
      <c r="P597" s="273"/>
      <c r="Q597" s="273"/>
      <c r="R597" s="273" t="s">
        <v>789</v>
      </c>
      <c r="S597" s="273" t="s">
        <v>1487</v>
      </c>
      <c r="T597" s="273"/>
      <c r="U597" s="273" t="s">
        <v>791</v>
      </c>
      <c r="V597" s="274">
        <v>100</v>
      </c>
      <c r="W597" s="273"/>
      <c r="X597" s="273" t="s">
        <v>1463</v>
      </c>
      <c r="Y597" s="273" t="s">
        <v>1464</v>
      </c>
      <c r="Z597" s="273"/>
      <c r="AA597" s="273"/>
      <c r="AB597" s="273"/>
      <c r="AC597" s="273"/>
      <c r="AD597" s="273"/>
      <c r="AE597" s="273"/>
      <c r="AF597" s="273" t="s">
        <v>794</v>
      </c>
      <c r="AG597" s="273" t="s">
        <v>795</v>
      </c>
      <c r="AH597" s="273" t="s">
        <v>786</v>
      </c>
      <c r="AI597" s="273"/>
      <c r="AJ597" s="273"/>
      <c r="AK597" s="273" t="s">
        <v>796</v>
      </c>
      <c r="AL597" s="273" t="s">
        <v>5731</v>
      </c>
      <c r="AM597" s="273" t="s">
        <v>1529</v>
      </c>
      <c r="AN597" s="273" t="s">
        <v>42</v>
      </c>
      <c r="AO597" s="273"/>
      <c r="AP597" s="273"/>
      <c r="AQ597" s="273"/>
      <c r="AR597" s="273"/>
      <c r="AS597" s="273" t="s">
        <v>1806</v>
      </c>
      <c r="AT597" s="274">
        <v>1000000</v>
      </c>
      <c r="AU597" s="274">
        <v>2</v>
      </c>
      <c r="AV597" s="273" t="s">
        <v>5599</v>
      </c>
      <c r="AW597" s="273"/>
      <c r="AX597" s="274">
        <v>0.68500000000000005</v>
      </c>
      <c r="AY597" s="273"/>
      <c r="AZ597" s="273" t="s">
        <v>3471</v>
      </c>
      <c r="BA597" s="273" t="s">
        <v>1807</v>
      </c>
      <c r="BB597" s="273"/>
      <c r="BC597" s="273" t="s">
        <v>5599</v>
      </c>
      <c r="BD597" s="273"/>
      <c r="BE597" s="273" t="s">
        <v>5599</v>
      </c>
      <c r="BF597" s="273"/>
      <c r="BG597" s="273"/>
      <c r="BH597" s="273" t="s">
        <v>458</v>
      </c>
      <c r="BI597" s="273" t="s">
        <v>800</v>
      </c>
      <c r="BJ597" s="273" t="s">
        <v>800</v>
      </c>
      <c r="BK597" s="273" t="s">
        <v>801</v>
      </c>
      <c r="BL597" s="273" t="s">
        <v>802</v>
      </c>
      <c r="BM597" s="273" t="s">
        <v>1962</v>
      </c>
      <c r="BN597" s="273"/>
      <c r="BO597" s="273" t="s">
        <v>1865</v>
      </c>
      <c r="BP597" s="273"/>
      <c r="BQ597" s="273"/>
    </row>
    <row r="598" spans="1:69" ht="18" customHeight="1">
      <c r="A598" s="273" t="s">
        <v>3540</v>
      </c>
      <c r="B598" s="273" t="s">
        <v>5792</v>
      </c>
      <c r="C598" s="273" t="s">
        <v>5793</v>
      </c>
      <c r="D598" s="273" t="s">
        <v>5794</v>
      </c>
      <c r="E598" s="273" t="s">
        <v>5795</v>
      </c>
      <c r="F598" s="273" t="s">
        <v>3545</v>
      </c>
      <c r="G598" s="273" t="s">
        <v>1506</v>
      </c>
      <c r="H598" s="273" t="s">
        <v>3245</v>
      </c>
      <c r="I598" s="274">
        <v>3.2</v>
      </c>
      <c r="J598" s="273" t="s">
        <v>804</v>
      </c>
      <c r="K598" s="273" t="s">
        <v>806</v>
      </c>
      <c r="L598" s="274">
        <v>0.7</v>
      </c>
      <c r="M598" s="273" t="s">
        <v>1777</v>
      </c>
      <c r="N598" s="273" t="s">
        <v>788</v>
      </c>
      <c r="O598" s="273"/>
      <c r="P598" s="273"/>
      <c r="Q598" s="273"/>
      <c r="R598" s="273"/>
      <c r="S598" s="273" t="s">
        <v>790</v>
      </c>
      <c r="T598" s="273" t="s">
        <v>458</v>
      </c>
      <c r="U598" s="273" t="s">
        <v>791</v>
      </c>
      <c r="V598" s="274">
        <v>100</v>
      </c>
      <c r="W598" s="273"/>
      <c r="X598" s="273" t="s">
        <v>1463</v>
      </c>
      <c r="Y598" s="273" t="s">
        <v>1464</v>
      </c>
      <c r="Z598" s="273"/>
      <c r="AA598" s="273"/>
      <c r="AB598" s="273"/>
      <c r="AC598" s="273"/>
      <c r="AD598" s="273"/>
      <c r="AE598" s="273" t="s">
        <v>5796</v>
      </c>
      <c r="AF598" s="273" t="s">
        <v>794</v>
      </c>
      <c r="AG598" s="273" t="s">
        <v>2557</v>
      </c>
      <c r="AH598" s="273" t="s">
        <v>3245</v>
      </c>
      <c r="AI598" s="273"/>
      <c r="AJ598" s="273"/>
      <c r="AK598" s="273" t="s">
        <v>810</v>
      </c>
      <c r="AL598" s="273" t="s">
        <v>1778</v>
      </c>
      <c r="AM598" s="273" t="s">
        <v>1529</v>
      </c>
      <c r="AN598" s="273" t="s">
        <v>42</v>
      </c>
      <c r="AO598" s="273"/>
      <c r="AP598" s="273"/>
      <c r="AQ598" s="273"/>
      <c r="AR598" s="273"/>
      <c r="AS598" s="273" t="s">
        <v>3548</v>
      </c>
      <c r="AT598" s="274">
        <v>1000000</v>
      </c>
      <c r="AU598" s="274">
        <v>3.2</v>
      </c>
      <c r="AV598" s="273" t="s">
        <v>5575</v>
      </c>
      <c r="AW598" s="273"/>
      <c r="AX598" s="274">
        <v>0.7</v>
      </c>
      <c r="AY598" s="273" t="s">
        <v>458</v>
      </c>
      <c r="AZ598" s="273" t="s">
        <v>4278</v>
      </c>
      <c r="BA598" s="273" t="s">
        <v>3550</v>
      </c>
      <c r="BB598" s="273" t="s">
        <v>3540</v>
      </c>
      <c r="BC598" s="273" t="s">
        <v>5575</v>
      </c>
      <c r="BD598" s="273"/>
      <c r="BE598" s="273" t="s">
        <v>5575</v>
      </c>
      <c r="BF598" s="273" t="s">
        <v>458</v>
      </c>
      <c r="BG598" s="273" t="s">
        <v>458</v>
      </c>
      <c r="BH598" s="273" t="s">
        <v>5796</v>
      </c>
      <c r="BI598" s="273" t="s">
        <v>800</v>
      </c>
      <c r="BJ598" s="273" t="s">
        <v>800</v>
      </c>
      <c r="BK598" s="273" t="s">
        <v>801</v>
      </c>
      <c r="BL598" s="273" t="s">
        <v>802</v>
      </c>
      <c r="BM598" s="273" t="s">
        <v>803</v>
      </c>
      <c r="BN598" s="273"/>
      <c r="BO598" s="273" t="s">
        <v>1517</v>
      </c>
      <c r="BP598" s="273" t="s">
        <v>458</v>
      </c>
      <c r="BQ598" s="273"/>
    </row>
    <row r="599" spans="1:69" ht="18" customHeight="1">
      <c r="A599" s="273" t="s">
        <v>4894</v>
      </c>
      <c r="B599" s="273" t="s">
        <v>5797</v>
      </c>
      <c r="C599" s="273" t="s">
        <v>5798</v>
      </c>
      <c r="D599" s="273" t="s">
        <v>5794</v>
      </c>
      <c r="E599" s="273" t="s">
        <v>5799</v>
      </c>
      <c r="F599" s="273" t="s">
        <v>1687</v>
      </c>
      <c r="G599" s="273" t="s">
        <v>1506</v>
      </c>
      <c r="H599" s="273" t="s">
        <v>859</v>
      </c>
      <c r="I599" s="274">
        <v>4</v>
      </c>
      <c r="J599" s="273" t="s">
        <v>11</v>
      </c>
      <c r="K599" s="273" t="s">
        <v>806</v>
      </c>
      <c r="L599" s="274">
        <v>1</v>
      </c>
      <c r="M599" s="273" t="s">
        <v>5727</v>
      </c>
      <c r="N599" s="273" t="s">
        <v>4104</v>
      </c>
      <c r="O599" s="273" t="s">
        <v>4898</v>
      </c>
      <c r="P599" s="273" t="s">
        <v>5800</v>
      </c>
      <c r="Q599" s="274">
        <v>45</v>
      </c>
      <c r="R599" s="273" t="s">
        <v>789</v>
      </c>
      <c r="S599" s="273" t="s">
        <v>790</v>
      </c>
      <c r="T599" s="273" t="s">
        <v>458</v>
      </c>
      <c r="U599" s="273" t="s">
        <v>791</v>
      </c>
      <c r="V599" s="274">
        <v>99.778999999999996</v>
      </c>
      <c r="W599" s="273" t="s">
        <v>5801</v>
      </c>
      <c r="X599" s="273" t="s">
        <v>792</v>
      </c>
      <c r="Y599" s="273"/>
      <c r="Z599" s="273"/>
      <c r="AA599" s="274">
        <v>45</v>
      </c>
      <c r="AB599" s="274">
        <v>11.3</v>
      </c>
      <c r="AC599" s="273" t="s">
        <v>5802</v>
      </c>
      <c r="AD599" s="273" t="s">
        <v>3693</v>
      </c>
      <c r="AE599" s="273" t="s">
        <v>5803</v>
      </c>
      <c r="AF599" s="273" t="s">
        <v>794</v>
      </c>
      <c r="AG599" s="273" t="s">
        <v>3929</v>
      </c>
      <c r="AH599" s="273" t="s">
        <v>859</v>
      </c>
      <c r="AI599" s="273"/>
      <c r="AJ599" s="273"/>
      <c r="AK599" s="273" t="s">
        <v>810</v>
      </c>
      <c r="AL599" s="273" t="s">
        <v>5804</v>
      </c>
      <c r="AM599" s="273" t="s">
        <v>1606</v>
      </c>
      <c r="AN599" s="273" t="s">
        <v>42</v>
      </c>
      <c r="AO599" s="273"/>
      <c r="AP599" s="273"/>
      <c r="AQ599" s="273"/>
      <c r="AR599" s="273"/>
      <c r="AS599" s="273" t="s">
        <v>4903</v>
      </c>
      <c r="AT599" s="274">
        <v>1000</v>
      </c>
      <c r="AU599" s="274">
        <v>4</v>
      </c>
      <c r="AV599" s="273" t="s">
        <v>5599</v>
      </c>
      <c r="AW599" s="273" t="s">
        <v>1999</v>
      </c>
      <c r="AX599" s="274">
        <v>1</v>
      </c>
      <c r="AY599" s="273" t="s">
        <v>458</v>
      </c>
      <c r="AZ599" s="273" t="s">
        <v>3947</v>
      </c>
      <c r="BA599" s="273" t="s">
        <v>4905</v>
      </c>
      <c r="BB599" s="273" t="s">
        <v>4894</v>
      </c>
      <c r="BC599" s="273" t="s">
        <v>5599</v>
      </c>
      <c r="BD599" s="273"/>
      <c r="BE599" s="273" t="s">
        <v>5599</v>
      </c>
      <c r="BF599" s="273" t="s">
        <v>3310</v>
      </c>
      <c r="BG599" s="273" t="s">
        <v>5805</v>
      </c>
      <c r="BH599" s="273" t="s">
        <v>5806</v>
      </c>
      <c r="BI599" s="273" t="s">
        <v>800</v>
      </c>
      <c r="BJ599" s="273" t="s">
        <v>800</v>
      </c>
      <c r="BK599" s="273" t="s">
        <v>801</v>
      </c>
      <c r="BL599" s="273" t="s">
        <v>802</v>
      </c>
      <c r="BM599" s="273" t="s">
        <v>827</v>
      </c>
      <c r="BN599" s="273"/>
      <c r="BO599" s="273" t="s">
        <v>809</v>
      </c>
      <c r="BP599" s="273" t="s">
        <v>458</v>
      </c>
      <c r="BQ599" s="273"/>
    </row>
    <row r="600" spans="1:69" ht="18" customHeight="1">
      <c r="A600" s="273" t="s">
        <v>3476</v>
      </c>
      <c r="B600" s="273" t="s">
        <v>5807</v>
      </c>
      <c r="C600" s="273" t="s">
        <v>5808</v>
      </c>
      <c r="D600" s="273" t="s">
        <v>5809</v>
      </c>
      <c r="E600" s="273" t="s">
        <v>5810</v>
      </c>
      <c r="F600" s="273" t="s">
        <v>3435</v>
      </c>
      <c r="G600" s="273" t="s">
        <v>3481</v>
      </c>
      <c r="H600" s="273" t="s">
        <v>786</v>
      </c>
      <c r="I600" s="274">
        <v>1.58</v>
      </c>
      <c r="J600" s="273" t="s">
        <v>11</v>
      </c>
      <c r="K600" s="273" t="s">
        <v>5811</v>
      </c>
      <c r="L600" s="274">
        <v>7.4</v>
      </c>
      <c r="M600" s="273" t="s">
        <v>1941</v>
      </c>
      <c r="N600" s="273" t="s">
        <v>936</v>
      </c>
      <c r="O600" s="273"/>
      <c r="P600" s="273"/>
      <c r="Q600" s="273"/>
      <c r="R600" s="273" t="s">
        <v>789</v>
      </c>
      <c r="S600" s="273" t="s">
        <v>3364</v>
      </c>
      <c r="T600" s="273" t="s">
        <v>458</v>
      </c>
      <c r="U600" s="273" t="s">
        <v>3483</v>
      </c>
      <c r="V600" s="273"/>
      <c r="W600" s="273" t="s">
        <v>5812</v>
      </c>
      <c r="X600" s="273" t="s">
        <v>828</v>
      </c>
      <c r="Y600" s="273" t="s">
        <v>2074</v>
      </c>
      <c r="Z600" s="273"/>
      <c r="AA600" s="273"/>
      <c r="AB600" s="273"/>
      <c r="AC600" s="273"/>
      <c r="AD600" s="273"/>
      <c r="AE600" s="273" t="s">
        <v>5813</v>
      </c>
      <c r="AF600" s="273" t="s">
        <v>4497</v>
      </c>
      <c r="AG600" s="273" t="s">
        <v>1986</v>
      </c>
      <c r="AH600" s="273" t="s">
        <v>786</v>
      </c>
      <c r="AI600" s="273" t="s">
        <v>102</v>
      </c>
      <c r="AJ600" s="273"/>
      <c r="AK600" s="273" t="s">
        <v>1987</v>
      </c>
      <c r="AL600" s="273" t="s">
        <v>2878</v>
      </c>
      <c r="AM600" s="273" t="s">
        <v>2255</v>
      </c>
      <c r="AN600" s="273" t="s">
        <v>3211</v>
      </c>
      <c r="AO600" s="273"/>
      <c r="AP600" s="273"/>
      <c r="AQ600" s="273"/>
      <c r="AR600" s="273"/>
      <c r="AS600" s="273" t="s">
        <v>3484</v>
      </c>
      <c r="AT600" s="274">
        <v>1000</v>
      </c>
      <c r="AU600" s="274">
        <v>4.58</v>
      </c>
      <c r="AV600" s="273" t="s">
        <v>5681</v>
      </c>
      <c r="AW600" s="273" t="s">
        <v>5814</v>
      </c>
      <c r="AX600" s="274">
        <v>7.4</v>
      </c>
      <c r="AY600" s="273" t="s">
        <v>458</v>
      </c>
      <c r="AZ600" s="273" t="s">
        <v>5815</v>
      </c>
      <c r="BA600" s="273" t="s">
        <v>3485</v>
      </c>
      <c r="BB600" s="273" t="s">
        <v>3631</v>
      </c>
      <c r="BC600" s="273" t="s">
        <v>5816</v>
      </c>
      <c r="BD600" s="273"/>
      <c r="BE600" s="273" t="s">
        <v>5816</v>
      </c>
      <c r="BF600" s="273" t="s">
        <v>5817</v>
      </c>
      <c r="BG600" s="273"/>
      <c r="BH600" s="273" t="s">
        <v>5818</v>
      </c>
      <c r="BI600" s="273" t="s">
        <v>800</v>
      </c>
      <c r="BJ600" s="273" t="s">
        <v>800</v>
      </c>
      <c r="BK600" s="273" t="s">
        <v>801</v>
      </c>
      <c r="BL600" s="273" t="s">
        <v>802</v>
      </c>
      <c r="BM600" s="273" t="s">
        <v>827</v>
      </c>
      <c r="BN600" s="273" t="s">
        <v>5819</v>
      </c>
      <c r="BO600" s="273" t="s">
        <v>809</v>
      </c>
      <c r="BP600" s="273" t="s">
        <v>458</v>
      </c>
      <c r="BQ600" s="273"/>
    </row>
    <row r="601" spans="1:69" ht="18" customHeight="1">
      <c r="A601" s="273" t="s">
        <v>1797</v>
      </c>
      <c r="B601" s="273" t="s">
        <v>5820</v>
      </c>
      <c r="C601" s="273" t="s">
        <v>5821</v>
      </c>
      <c r="D601" s="273" t="s">
        <v>5809</v>
      </c>
      <c r="E601" s="273" t="s">
        <v>5822</v>
      </c>
      <c r="F601" s="273" t="s">
        <v>1801</v>
      </c>
      <c r="G601" s="273" t="s">
        <v>1506</v>
      </c>
      <c r="H601" s="273" t="s">
        <v>786</v>
      </c>
      <c r="I601" s="274">
        <v>2</v>
      </c>
      <c r="J601" s="273" t="s">
        <v>804</v>
      </c>
      <c r="K601" s="273" t="s">
        <v>806</v>
      </c>
      <c r="L601" s="274">
        <v>0.7</v>
      </c>
      <c r="M601" s="273" t="s">
        <v>1812</v>
      </c>
      <c r="N601" s="273" t="s">
        <v>788</v>
      </c>
      <c r="O601" s="273"/>
      <c r="P601" s="273"/>
      <c r="Q601" s="273"/>
      <c r="R601" s="273"/>
      <c r="S601" s="273" t="s">
        <v>1487</v>
      </c>
      <c r="T601" s="273"/>
      <c r="U601" s="273" t="s">
        <v>791</v>
      </c>
      <c r="V601" s="274">
        <v>100</v>
      </c>
      <c r="W601" s="273"/>
      <c r="X601" s="273" t="s">
        <v>1463</v>
      </c>
      <c r="Y601" s="273" t="s">
        <v>1464</v>
      </c>
      <c r="Z601" s="273"/>
      <c r="AA601" s="273"/>
      <c r="AB601" s="273"/>
      <c r="AC601" s="273"/>
      <c r="AD601" s="273"/>
      <c r="AE601" s="273"/>
      <c r="AF601" s="273" t="s">
        <v>794</v>
      </c>
      <c r="AG601" s="273" t="s">
        <v>795</v>
      </c>
      <c r="AH601" s="273" t="s">
        <v>786</v>
      </c>
      <c r="AI601" s="273"/>
      <c r="AJ601" s="273"/>
      <c r="AK601" s="273" t="s">
        <v>796</v>
      </c>
      <c r="AL601" s="273" t="s">
        <v>1817</v>
      </c>
      <c r="AM601" s="273" t="s">
        <v>1529</v>
      </c>
      <c r="AN601" s="273" t="s">
        <v>42</v>
      </c>
      <c r="AO601" s="273"/>
      <c r="AP601" s="273"/>
      <c r="AQ601" s="273"/>
      <c r="AR601" s="273"/>
      <c r="AS601" s="273" t="s">
        <v>1806</v>
      </c>
      <c r="AT601" s="274">
        <v>1000000</v>
      </c>
      <c r="AU601" s="274">
        <v>2</v>
      </c>
      <c r="AV601" s="273" t="s">
        <v>5671</v>
      </c>
      <c r="AW601" s="273"/>
      <c r="AX601" s="274">
        <v>0.7</v>
      </c>
      <c r="AY601" s="273"/>
      <c r="AZ601" s="273" t="s">
        <v>5823</v>
      </c>
      <c r="BA601" s="273" t="s">
        <v>1807</v>
      </c>
      <c r="BB601" s="273"/>
      <c r="BC601" s="273" t="s">
        <v>5671</v>
      </c>
      <c r="BD601" s="273"/>
      <c r="BE601" s="273" t="s">
        <v>5671</v>
      </c>
      <c r="BF601" s="273"/>
      <c r="BG601" s="273"/>
      <c r="BH601" s="273" t="s">
        <v>458</v>
      </c>
      <c r="BI601" s="273" t="s">
        <v>800</v>
      </c>
      <c r="BJ601" s="273" t="s">
        <v>800</v>
      </c>
      <c r="BK601" s="273" t="s">
        <v>801</v>
      </c>
      <c r="BL601" s="273" t="s">
        <v>802</v>
      </c>
      <c r="BM601" s="273" t="s">
        <v>1962</v>
      </c>
      <c r="BN601" s="273"/>
      <c r="BO601" s="273" t="s">
        <v>1865</v>
      </c>
      <c r="BP601" s="273"/>
      <c r="BQ601" s="273"/>
    </row>
    <row r="602" spans="1:69" ht="18" customHeight="1">
      <c r="A602" s="273" t="s">
        <v>5653</v>
      </c>
      <c r="B602" s="273" t="s">
        <v>5824</v>
      </c>
      <c r="C602" s="273" t="s">
        <v>5825</v>
      </c>
      <c r="D602" s="273" t="s">
        <v>5809</v>
      </c>
      <c r="E602" s="273" t="s">
        <v>5826</v>
      </c>
      <c r="F602" s="273" t="s">
        <v>786</v>
      </c>
      <c r="G602" s="273" t="s">
        <v>786</v>
      </c>
      <c r="H602" s="273" t="s">
        <v>786</v>
      </c>
      <c r="I602" s="274">
        <v>0.5</v>
      </c>
      <c r="J602" s="273" t="s">
        <v>11</v>
      </c>
      <c r="K602" s="273" t="s">
        <v>806</v>
      </c>
      <c r="L602" s="274">
        <v>2.1</v>
      </c>
      <c r="M602" s="273" t="s">
        <v>3980</v>
      </c>
      <c r="N602" s="273" t="s">
        <v>936</v>
      </c>
      <c r="O602" s="273"/>
      <c r="P602" s="273" t="s">
        <v>4206</v>
      </c>
      <c r="Q602" s="273"/>
      <c r="R602" s="273" t="s">
        <v>789</v>
      </c>
      <c r="S602" s="273" t="s">
        <v>904</v>
      </c>
      <c r="T602" s="273" t="s">
        <v>5827</v>
      </c>
      <c r="U602" s="273" t="s">
        <v>791</v>
      </c>
      <c r="V602" s="274">
        <v>100</v>
      </c>
      <c r="W602" s="273"/>
      <c r="X602" s="273" t="s">
        <v>1425</v>
      </c>
      <c r="Y602" s="273" t="s">
        <v>4419</v>
      </c>
      <c r="Z602" s="273" t="s">
        <v>5659</v>
      </c>
      <c r="AA602" s="273"/>
      <c r="AB602" s="273"/>
      <c r="AC602" s="273"/>
      <c r="AD602" s="273"/>
      <c r="AE602" s="273" t="s">
        <v>5828</v>
      </c>
      <c r="AF602" s="273" t="s">
        <v>794</v>
      </c>
      <c r="AG602" s="273" t="s">
        <v>1734</v>
      </c>
      <c r="AH602" s="273" t="s">
        <v>786</v>
      </c>
      <c r="AI602" s="273" t="s">
        <v>89</v>
      </c>
      <c r="AJ602" s="273"/>
      <c r="AK602" s="273" t="s">
        <v>808</v>
      </c>
      <c r="AL602" s="273" t="s">
        <v>3985</v>
      </c>
      <c r="AM602" s="273" t="s">
        <v>797</v>
      </c>
      <c r="AN602" s="273" t="s">
        <v>43</v>
      </c>
      <c r="AO602" s="273"/>
      <c r="AP602" s="273"/>
      <c r="AQ602" s="273"/>
      <c r="AR602" s="273"/>
      <c r="AS602" s="273" t="s">
        <v>5662</v>
      </c>
      <c r="AT602" s="274">
        <v>1000</v>
      </c>
      <c r="AU602" s="274">
        <v>0.5</v>
      </c>
      <c r="AV602" s="273" t="s">
        <v>5681</v>
      </c>
      <c r="AW602" s="273"/>
      <c r="AX602" s="274">
        <v>2.1</v>
      </c>
      <c r="AY602" s="273" t="s">
        <v>458</v>
      </c>
      <c r="AZ602" s="273" t="s">
        <v>3977</v>
      </c>
      <c r="BA602" s="273" t="s">
        <v>5665</v>
      </c>
      <c r="BB602" s="273" t="s">
        <v>458</v>
      </c>
      <c r="BC602" s="273" t="s">
        <v>5681</v>
      </c>
      <c r="BD602" s="273"/>
      <c r="BE602" s="273" t="s">
        <v>5681</v>
      </c>
      <c r="BF602" s="273" t="s">
        <v>4047</v>
      </c>
      <c r="BG602" s="273" t="s">
        <v>5828</v>
      </c>
      <c r="BH602" s="273" t="s">
        <v>5829</v>
      </c>
      <c r="BI602" s="273" t="s">
        <v>800</v>
      </c>
      <c r="BJ602" s="273" t="s">
        <v>800</v>
      </c>
      <c r="BK602" s="273" t="s">
        <v>801</v>
      </c>
      <c r="BL602" s="273" t="s">
        <v>802</v>
      </c>
      <c r="BM602" s="273" t="s">
        <v>803</v>
      </c>
      <c r="BN602" s="273"/>
      <c r="BO602" s="273" t="s">
        <v>809</v>
      </c>
      <c r="BP602" s="273" t="s">
        <v>458</v>
      </c>
      <c r="BQ602" s="273"/>
    </row>
    <row r="603" spans="1:69" ht="18" customHeight="1">
      <c r="A603" s="273" t="s">
        <v>5830</v>
      </c>
      <c r="B603" s="273" t="s">
        <v>5831</v>
      </c>
      <c r="C603" s="273" t="s">
        <v>5832</v>
      </c>
      <c r="D603" s="273" t="s">
        <v>5809</v>
      </c>
      <c r="E603" s="273" t="s">
        <v>5833</v>
      </c>
      <c r="F603" s="273" t="s">
        <v>5834</v>
      </c>
      <c r="G603" s="273" t="s">
        <v>2460</v>
      </c>
      <c r="H603" s="273" t="s">
        <v>3624</v>
      </c>
      <c r="I603" s="274">
        <v>3</v>
      </c>
      <c r="J603" s="273" t="s">
        <v>11</v>
      </c>
      <c r="K603" s="273" t="s">
        <v>4124</v>
      </c>
      <c r="L603" s="274">
        <v>7.8</v>
      </c>
      <c r="M603" s="273" t="s">
        <v>2654</v>
      </c>
      <c r="N603" s="273" t="s">
        <v>936</v>
      </c>
      <c r="O603" s="273"/>
      <c r="P603" s="273" t="s">
        <v>5835</v>
      </c>
      <c r="Q603" s="273"/>
      <c r="R603" s="273" t="s">
        <v>789</v>
      </c>
      <c r="S603" s="273" t="s">
        <v>3364</v>
      </c>
      <c r="T603" s="273" t="s">
        <v>458</v>
      </c>
      <c r="U603" s="273" t="s">
        <v>791</v>
      </c>
      <c r="V603" s="274">
        <v>99.555000000000007</v>
      </c>
      <c r="W603" s="273" t="s">
        <v>5836</v>
      </c>
      <c r="X603" s="273" t="s">
        <v>792</v>
      </c>
      <c r="Y603" s="273"/>
      <c r="Z603" s="273"/>
      <c r="AA603" s="274">
        <v>16</v>
      </c>
      <c r="AB603" s="274">
        <v>5.3</v>
      </c>
      <c r="AC603" s="273"/>
      <c r="AD603" s="273" t="s">
        <v>4495</v>
      </c>
      <c r="AE603" s="273" t="s">
        <v>5837</v>
      </c>
      <c r="AF603" s="273" t="s">
        <v>794</v>
      </c>
      <c r="AG603" s="273" t="s">
        <v>1986</v>
      </c>
      <c r="AH603" s="273" t="s">
        <v>4498</v>
      </c>
      <c r="AI603" s="273"/>
      <c r="AJ603" s="273" t="s">
        <v>307</v>
      </c>
      <c r="AK603" s="273" t="s">
        <v>1987</v>
      </c>
      <c r="AL603" s="273" t="s">
        <v>2660</v>
      </c>
      <c r="AM603" s="273" t="s">
        <v>2075</v>
      </c>
      <c r="AN603" s="273" t="s">
        <v>931</v>
      </c>
      <c r="AO603" s="273"/>
      <c r="AP603" s="273"/>
      <c r="AQ603" s="273"/>
      <c r="AR603" s="273"/>
      <c r="AS603" s="273" t="s">
        <v>5838</v>
      </c>
      <c r="AT603" s="274">
        <v>1000</v>
      </c>
      <c r="AU603" s="274">
        <v>3</v>
      </c>
      <c r="AV603" s="273" t="s">
        <v>5671</v>
      </c>
      <c r="AW603" s="273"/>
      <c r="AX603" s="274">
        <v>7.8</v>
      </c>
      <c r="AY603" s="273" t="s">
        <v>458</v>
      </c>
      <c r="AZ603" s="273" t="s">
        <v>5839</v>
      </c>
      <c r="BA603" s="273" t="s">
        <v>5840</v>
      </c>
      <c r="BB603" s="273" t="s">
        <v>3631</v>
      </c>
      <c r="BC603" s="273" t="s">
        <v>5671</v>
      </c>
      <c r="BD603" s="273"/>
      <c r="BE603" s="273" t="s">
        <v>5671</v>
      </c>
      <c r="BF603" s="273" t="s">
        <v>1679</v>
      </c>
      <c r="BG603" s="273"/>
      <c r="BH603" s="273" t="s">
        <v>5841</v>
      </c>
      <c r="BI603" s="273" t="s">
        <v>800</v>
      </c>
      <c r="BJ603" s="273" t="s">
        <v>800</v>
      </c>
      <c r="BK603" s="273" t="s">
        <v>801</v>
      </c>
      <c r="BL603" s="273" t="s">
        <v>802</v>
      </c>
      <c r="BM603" s="273" t="s">
        <v>803</v>
      </c>
      <c r="BN603" s="273"/>
      <c r="BO603" s="273" t="s">
        <v>809</v>
      </c>
      <c r="BP603" s="273" t="s">
        <v>458</v>
      </c>
      <c r="BQ603" s="273"/>
    </row>
    <row r="604" spans="1:69" ht="18" customHeight="1">
      <c r="A604" s="273" t="s">
        <v>5842</v>
      </c>
      <c r="B604" s="273" t="s">
        <v>5843</v>
      </c>
      <c r="C604" s="273" t="s">
        <v>5844</v>
      </c>
      <c r="D604" s="273" t="s">
        <v>5845</v>
      </c>
      <c r="E604" s="273" t="s">
        <v>5846</v>
      </c>
      <c r="F604" s="273" t="s">
        <v>3643</v>
      </c>
      <c r="G604" s="273" t="s">
        <v>814</v>
      </c>
      <c r="H604" s="273" t="s">
        <v>3245</v>
      </c>
      <c r="I604" s="274">
        <v>5</v>
      </c>
      <c r="J604" s="273" t="s">
        <v>804</v>
      </c>
      <c r="K604" s="273" t="s">
        <v>806</v>
      </c>
      <c r="L604" s="274">
        <v>0.82</v>
      </c>
      <c r="M604" s="273" t="s">
        <v>3980</v>
      </c>
      <c r="N604" s="273" t="s">
        <v>788</v>
      </c>
      <c r="O604" s="273"/>
      <c r="P604" s="273"/>
      <c r="Q604" s="273"/>
      <c r="R604" s="273" t="s">
        <v>789</v>
      </c>
      <c r="S604" s="273" t="s">
        <v>790</v>
      </c>
      <c r="T604" s="273" t="s">
        <v>458</v>
      </c>
      <c r="U604" s="273" t="s">
        <v>791</v>
      </c>
      <c r="V604" s="274">
        <v>100</v>
      </c>
      <c r="W604" s="273"/>
      <c r="X604" s="273" t="s">
        <v>1463</v>
      </c>
      <c r="Y604" s="273" t="s">
        <v>1464</v>
      </c>
      <c r="Z604" s="273"/>
      <c r="AA604" s="273"/>
      <c r="AB604" s="273"/>
      <c r="AC604" s="273"/>
      <c r="AD604" s="273"/>
      <c r="AE604" s="273" t="s">
        <v>3842</v>
      </c>
      <c r="AF604" s="273" t="s">
        <v>794</v>
      </c>
      <c r="AG604" s="273" t="s">
        <v>1986</v>
      </c>
      <c r="AH604" s="273" t="s">
        <v>3245</v>
      </c>
      <c r="AI604" s="273" t="s">
        <v>102</v>
      </c>
      <c r="AJ604" s="273"/>
      <c r="AK604" s="273" t="s">
        <v>1987</v>
      </c>
      <c r="AL604" s="273" t="s">
        <v>3985</v>
      </c>
      <c r="AM604" s="273" t="s">
        <v>1989</v>
      </c>
      <c r="AN604" s="273" t="s">
        <v>42</v>
      </c>
      <c r="AO604" s="273"/>
      <c r="AP604" s="273"/>
      <c r="AQ604" s="273"/>
      <c r="AR604" s="273"/>
      <c r="AS604" s="273" t="s">
        <v>5847</v>
      </c>
      <c r="AT604" s="274">
        <v>500000</v>
      </c>
      <c r="AU604" s="274">
        <v>5</v>
      </c>
      <c r="AV604" s="273" t="s">
        <v>5681</v>
      </c>
      <c r="AW604" s="273"/>
      <c r="AX604" s="274">
        <v>0.82</v>
      </c>
      <c r="AY604" s="273" t="s">
        <v>458</v>
      </c>
      <c r="AZ604" s="273" t="s">
        <v>3987</v>
      </c>
      <c r="BA604" s="273" t="s">
        <v>5848</v>
      </c>
      <c r="BB604" s="273" t="s">
        <v>5842</v>
      </c>
      <c r="BC604" s="273" t="s">
        <v>5681</v>
      </c>
      <c r="BD604" s="273"/>
      <c r="BE604" s="273" t="s">
        <v>5681</v>
      </c>
      <c r="BF604" s="273" t="s">
        <v>458</v>
      </c>
      <c r="BG604" s="273" t="s">
        <v>458</v>
      </c>
      <c r="BH604" s="273" t="s">
        <v>3842</v>
      </c>
      <c r="BI604" s="273" t="s">
        <v>800</v>
      </c>
      <c r="BJ604" s="273" t="s">
        <v>800</v>
      </c>
      <c r="BK604" s="273" t="s">
        <v>801</v>
      </c>
      <c r="BL604" s="273" t="s">
        <v>802</v>
      </c>
      <c r="BM604" s="273" t="s">
        <v>803</v>
      </c>
      <c r="BN604" s="273"/>
      <c r="BO604" s="273" t="s">
        <v>1865</v>
      </c>
      <c r="BP604" s="273" t="s">
        <v>458</v>
      </c>
      <c r="BQ604" s="273"/>
    </row>
    <row r="605" spans="1:69" ht="18" customHeight="1">
      <c r="A605" s="273" t="s">
        <v>5849</v>
      </c>
      <c r="B605" s="273" t="s">
        <v>5850</v>
      </c>
      <c r="C605" s="273" t="s">
        <v>5851</v>
      </c>
      <c r="D605" s="273" t="s">
        <v>5845</v>
      </c>
      <c r="E605" s="273" t="s">
        <v>5852</v>
      </c>
      <c r="F605" s="273" t="s">
        <v>786</v>
      </c>
      <c r="G605" s="273" t="s">
        <v>786</v>
      </c>
      <c r="H605" s="273" t="s">
        <v>786</v>
      </c>
      <c r="I605" s="274">
        <v>2</v>
      </c>
      <c r="J605" s="273" t="s">
        <v>11</v>
      </c>
      <c r="K605" s="273" t="s">
        <v>806</v>
      </c>
      <c r="L605" s="274">
        <v>2.0499999999999998</v>
      </c>
      <c r="M605" s="273" t="s">
        <v>2771</v>
      </c>
      <c r="N605" s="273" t="s">
        <v>936</v>
      </c>
      <c r="O605" s="273"/>
      <c r="P605" s="273" t="s">
        <v>5716</v>
      </c>
      <c r="Q605" s="273"/>
      <c r="R605" s="273" t="s">
        <v>789</v>
      </c>
      <c r="S605" s="273" t="s">
        <v>866</v>
      </c>
      <c r="T605" s="273" t="s">
        <v>4310</v>
      </c>
      <c r="U605" s="273" t="s">
        <v>791</v>
      </c>
      <c r="V605" s="274">
        <v>100</v>
      </c>
      <c r="W605" s="273" t="s">
        <v>5853</v>
      </c>
      <c r="X605" s="273" t="s">
        <v>1669</v>
      </c>
      <c r="Y605" s="273" t="s">
        <v>2605</v>
      </c>
      <c r="Z605" s="273" t="s">
        <v>2606</v>
      </c>
      <c r="AA605" s="273"/>
      <c r="AB605" s="273"/>
      <c r="AC605" s="273"/>
      <c r="AD605" s="273"/>
      <c r="AE605" s="273" t="s">
        <v>5854</v>
      </c>
      <c r="AF605" s="273" t="s">
        <v>794</v>
      </c>
      <c r="AG605" s="273" t="s">
        <v>807</v>
      </c>
      <c r="AH605" s="273" t="s">
        <v>786</v>
      </c>
      <c r="AI605" s="273" t="s">
        <v>104</v>
      </c>
      <c r="AJ605" s="273"/>
      <c r="AK605" s="273" t="s">
        <v>808</v>
      </c>
      <c r="AL605" s="273" t="s">
        <v>2772</v>
      </c>
      <c r="AM605" s="273" t="s">
        <v>797</v>
      </c>
      <c r="AN605" s="273" t="s">
        <v>43</v>
      </c>
      <c r="AO605" s="273"/>
      <c r="AP605" s="273"/>
      <c r="AQ605" s="273"/>
      <c r="AR605" s="273"/>
      <c r="AS605" s="273" t="s">
        <v>5855</v>
      </c>
      <c r="AT605" s="274">
        <v>1000</v>
      </c>
      <c r="AU605" s="274">
        <v>2</v>
      </c>
      <c r="AV605" s="273" t="s">
        <v>5739</v>
      </c>
      <c r="AW605" s="273"/>
      <c r="AX605" s="274">
        <v>2.0499999999999998</v>
      </c>
      <c r="AY605" s="273" t="s">
        <v>458</v>
      </c>
      <c r="AZ605" s="273" t="s">
        <v>3991</v>
      </c>
      <c r="BA605" s="273" t="s">
        <v>5856</v>
      </c>
      <c r="BB605" s="273" t="s">
        <v>5849</v>
      </c>
      <c r="BC605" s="273" t="s">
        <v>5739</v>
      </c>
      <c r="BD605" s="273"/>
      <c r="BE605" s="273" t="s">
        <v>5739</v>
      </c>
      <c r="BF605" s="273" t="s">
        <v>4047</v>
      </c>
      <c r="BG605" s="273" t="s">
        <v>5857</v>
      </c>
      <c r="BH605" s="273" t="s">
        <v>5858</v>
      </c>
      <c r="BI605" s="273" t="s">
        <v>800</v>
      </c>
      <c r="BJ605" s="273" t="s">
        <v>800</v>
      </c>
      <c r="BK605" s="273" t="s">
        <v>801</v>
      </c>
      <c r="BL605" s="273" t="s">
        <v>802</v>
      </c>
      <c r="BM605" s="273" t="s">
        <v>803</v>
      </c>
      <c r="BN605" s="273"/>
      <c r="BO605" s="273" t="s">
        <v>809</v>
      </c>
      <c r="BP605" s="273" t="s">
        <v>458</v>
      </c>
      <c r="BQ605" s="273"/>
    </row>
    <row r="606" spans="1:69" ht="18" customHeight="1">
      <c r="A606" s="273" t="s">
        <v>1797</v>
      </c>
      <c r="B606" s="273" t="s">
        <v>5859</v>
      </c>
      <c r="C606" s="273" t="s">
        <v>5860</v>
      </c>
      <c r="D606" s="273" t="s">
        <v>5861</v>
      </c>
      <c r="E606" s="273" t="s">
        <v>5862</v>
      </c>
      <c r="F606" s="273" t="s">
        <v>1801</v>
      </c>
      <c r="G606" s="273" t="s">
        <v>1506</v>
      </c>
      <c r="H606" s="273" t="s">
        <v>786</v>
      </c>
      <c r="I606" s="274">
        <v>1</v>
      </c>
      <c r="J606" s="273" t="s">
        <v>804</v>
      </c>
      <c r="K606" s="273" t="s">
        <v>806</v>
      </c>
      <c r="L606" s="274">
        <v>0.69</v>
      </c>
      <c r="M606" s="273" t="s">
        <v>2771</v>
      </c>
      <c r="N606" s="273" t="s">
        <v>788</v>
      </c>
      <c r="O606" s="273"/>
      <c r="P606" s="273"/>
      <c r="Q606" s="273"/>
      <c r="R606" s="273"/>
      <c r="S606" s="273" t="s">
        <v>1487</v>
      </c>
      <c r="T606" s="273"/>
      <c r="U606" s="273" t="s">
        <v>791</v>
      </c>
      <c r="V606" s="274">
        <v>100</v>
      </c>
      <c r="W606" s="273"/>
      <c r="X606" s="273" t="s">
        <v>1463</v>
      </c>
      <c r="Y606" s="273" t="s">
        <v>1464</v>
      </c>
      <c r="Z606" s="273"/>
      <c r="AA606" s="273"/>
      <c r="AB606" s="273"/>
      <c r="AC606" s="273"/>
      <c r="AD606" s="273"/>
      <c r="AE606" s="273"/>
      <c r="AF606" s="273" t="s">
        <v>794</v>
      </c>
      <c r="AG606" s="273" t="s">
        <v>795</v>
      </c>
      <c r="AH606" s="273" t="s">
        <v>786</v>
      </c>
      <c r="AI606" s="273"/>
      <c r="AJ606" s="273"/>
      <c r="AK606" s="273" t="s">
        <v>796</v>
      </c>
      <c r="AL606" s="273" t="s">
        <v>2772</v>
      </c>
      <c r="AM606" s="273" t="s">
        <v>1529</v>
      </c>
      <c r="AN606" s="273" t="s">
        <v>42</v>
      </c>
      <c r="AO606" s="273"/>
      <c r="AP606" s="273"/>
      <c r="AQ606" s="273"/>
      <c r="AR606" s="273"/>
      <c r="AS606" s="273" t="s">
        <v>1806</v>
      </c>
      <c r="AT606" s="274">
        <v>1000000</v>
      </c>
      <c r="AU606" s="274">
        <v>1</v>
      </c>
      <c r="AV606" s="273" t="s">
        <v>5739</v>
      </c>
      <c r="AW606" s="273"/>
      <c r="AX606" s="274">
        <v>0.69</v>
      </c>
      <c r="AY606" s="273"/>
      <c r="AZ606" s="273" t="s">
        <v>4045</v>
      </c>
      <c r="BA606" s="273" t="s">
        <v>1807</v>
      </c>
      <c r="BB606" s="273"/>
      <c r="BC606" s="273" t="s">
        <v>5739</v>
      </c>
      <c r="BD606" s="273"/>
      <c r="BE606" s="273" t="s">
        <v>5739</v>
      </c>
      <c r="BF606" s="273"/>
      <c r="BG606" s="273"/>
      <c r="BH606" s="273" t="s">
        <v>458</v>
      </c>
      <c r="BI606" s="273" t="s">
        <v>800</v>
      </c>
      <c r="BJ606" s="273" t="s">
        <v>800</v>
      </c>
      <c r="BK606" s="273" t="s">
        <v>801</v>
      </c>
      <c r="BL606" s="273" t="s">
        <v>802</v>
      </c>
      <c r="BM606" s="273" t="s">
        <v>1962</v>
      </c>
      <c r="BN606" s="273"/>
      <c r="BO606" s="273" t="s">
        <v>1865</v>
      </c>
      <c r="BP606" s="273"/>
      <c r="BQ606" s="273"/>
    </row>
    <row r="607" spans="1:69" ht="18" customHeight="1">
      <c r="A607" s="273" t="s">
        <v>5863</v>
      </c>
      <c r="B607" s="273" t="s">
        <v>5864</v>
      </c>
      <c r="C607" s="273" t="s">
        <v>5865</v>
      </c>
      <c r="D607" s="273" t="s">
        <v>5861</v>
      </c>
      <c r="E607" s="273" t="s">
        <v>5866</v>
      </c>
      <c r="F607" s="273" t="s">
        <v>1663</v>
      </c>
      <c r="G607" s="273" t="s">
        <v>925</v>
      </c>
      <c r="H607" s="273" t="s">
        <v>1663</v>
      </c>
      <c r="I607" s="274">
        <v>5</v>
      </c>
      <c r="J607" s="273" t="s">
        <v>11</v>
      </c>
      <c r="K607" s="273" t="s">
        <v>806</v>
      </c>
      <c r="L607" s="274">
        <v>1.2949999999999999</v>
      </c>
      <c r="M607" s="273" t="s">
        <v>2771</v>
      </c>
      <c r="N607" s="273" t="s">
        <v>936</v>
      </c>
      <c r="O607" s="273" t="s">
        <v>5867</v>
      </c>
      <c r="P607" s="273" t="s">
        <v>5868</v>
      </c>
      <c r="Q607" s="274">
        <v>44</v>
      </c>
      <c r="R607" s="273" t="s">
        <v>789</v>
      </c>
      <c r="S607" s="273" t="s">
        <v>790</v>
      </c>
      <c r="T607" s="273" t="s">
        <v>458</v>
      </c>
      <c r="U607" s="273" t="s">
        <v>791</v>
      </c>
      <c r="V607" s="274">
        <v>100</v>
      </c>
      <c r="W607" s="273" t="s">
        <v>5869</v>
      </c>
      <c r="X607" s="273" t="s">
        <v>1463</v>
      </c>
      <c r="Y607" s="273" t="s">
        <v>1464</v>
      </c>
      <c r="Z607" s="273"/>
      <c r="AA607" s="274">
        <v>31</v>
      </c>
      <c r="AB607" s="274">
        <v>6.2</v>
      </c>
      <c r="AC607" s="273" t="s">
        <v>3769</v>
      </c>
      <c r="AD607" s="273" t="s">
        <v>5870</v>
      </c>
      <c r="AE607" s="273" t="s">
        <v>5871</v>
      </c>
      <c r="AF607" s="273" t="s">
        <v>794</v>
      </c>
      <c r="AG607" s="273" t="s">
        <v>816</v>
      </c>
      <c r="AH607" s="273" t="s">
        <v>1663</v>
      </c>
      <c r="AI607" s="273"/>
      <c r="AJ607" s="273"/>
      <c r="AK607" s="273" t="s">
        <v>796</v>
      </c>
      <c r="AL607" s="273" t="s">
        <v>2772</v>
      </c>
      <c r="AM607" s="273" t="s">
        <v>811</v>
      </c>
      <c r="AN607" s="273" t="s">
        <v>42</v>
      </c>
      <c r="AO607" s="273"/>
      <c r="AP607" s="273"/>
      <c r="AQ607" s="273"/>
      <c r="AR607" s="273"/>
      <c r="AS607" s="273" t="s">
        <v>5872</v>
      </c>
      <c r="AT607" s="274">
        <v>1000</v>
      </c>
      <c r="AU607" s="274">
        <v>5</v>
      </c>
      <c r="AV607" s="273" t="s">
        <v>5739</v>
      </c>
      <c r="AW607" s="273"/>
      <c r="AX607" s="274">
        <v>1.2949999999999999</v>
      </c>
      <c r="AY607" s="273" t="s">
        <v>458</v>
      </c>
      <c r="AZ607" s="273" t="s">
        <v>3991</v>
      </c>
      <c r="BA607" s="273" t="s">
        <v>5873</v>
      </c>
      <c r="BB607" s="273" t="s">
        <v>5863</v>
      </c>
      <c r="BC607" s="273" t="s">
        <v>5739</v>
      </c>
      <c r="BD607" s="273"/>
      <c r="BE607" s="273" t="s">
        <v>5739</v>
      </c>
      <c r="BF607" s="273" t="s">
        <v>458</v>
      </c>
      <c r="BG607" s="273" t="s">
        <v>5874</v>
      </c>
      <c r="BH607" s="273" t="s">
        <v>5875</v>
      </c>
      <c r="BI607" s="273" t="s">
        <v>800</v>
      </c>
      <c r="BJ607" s="273" t="s">
        <v>800</v>
      </c>
      <c r="BK607" s="273" t="s">
        <v>801</v>
      </c>
      <c r="BL607" s="273" t="s">
        <v>802</v>
      </c>
      <c r="BM607" s="273" t="s">
        <v>803</v>
      </c>
      <c r="BN607" s="273"/>
      <c r="BO607" s="273" t="s">
        <v>809</v>
      </c>
      <c r="BP607" s="273" t="s">
        <v>458</v>
      </c>
      <c r="BQ607" s="273"/>
    </row>
    <row r="608" spans="1:69" ht="18" customHeight="1">
      <c r="A608" s="273" t="s">
        <v>1557</v>
      </c>
      <c r="B608" s="273" t="s">
        <v>5876</v>
      </c>
      <c r="C608" s="273" t="s">
        <v>5877</v>
      </c>
      <c r="D608" s="273" t="s">
        <v>5861</v>
      </c>
      <c r="E608" s="273" t="s">
        <v>5878</v>
      </c>
      <c r="F608" s="273" t="s">
        <v>1562</v>
      </c>
      <c r="G608" s="273" t="s">
        <v>1563</v>
      </c>
      <c r="H608" s="273" t="s">
        <v>836</v>
      </c>
      <c r="I608" s="274">
        <v>1</v>
      </c>
      <c r="J608" s="273" t="s">
        <v>849</v>
      </c>
      <c r="K608" s="273" t="s">
        <v>806</v>
      </c>
      <c r="L608" s="274">
        <v>0.5</v>
      </c>
      <c r="M608" s="273" t="s">
        <v>2771</v>
      </c>
      <c r="N608" s="273" t="s">
        <v>5879</v>
      </c>
      <c r="O608" s="273" t="s">
        <v>5880</v>
      </c>
      <c r="P608" s="273" t="s">
        <v>5881</v>
      </c>
      <c r="Q608" s="274">
        <v>25</v>
      </c>
      <c r="R608" s="273" t="s">
        <v>789</v>
      </c>
      <c r="S608" s="273" t="s">
        <v>815</v>
      </c>
      <c r="T608" s="273" t="s">
        <v>458</v>
      </c>
      <c r="U608" s="273" t="s">
        <v>791</v>
      </c>
      <c r="V608" s="274">
        <v>99.76</v>
      </c>
      <c r="W608" s="273"/>
      <c r="X608" s="273" t="s">
        <v>1565</v>
      </c>
      <c r="Y608" s="273" t="s">
        <v>1566</v>
      </c>
      <c r="Z608" s="273"/>
      <c r="AA608" s="273"/>
      <c r="AB608" s="273"/>
      <c r="AC608" s="273"/>
      <c r="AD608" s="273"/>
      <c r="AE608" s="273" t="s">
        <v>5882</v>
      </c>
      <c r="AF608" s="273" t="s">
        <v>794</v>
      </c>
      <c r="AG608" s="273" t="s">
        <v>795</v>
      </c>
      <c r="AH608" s="273" t="s">
        <v>836</v>
      </c>
      <c r="AI608" s="273" t="s">
        <v>102</v>
      </c>
      <c r="AJ608" s="273" t="s">
        <v>307</v>
      </c>
      <c r="AK608" s="273" t="s">
        <v>796</v>
      </c>
      <c r="AL608" s="273" t="s">
        <v>5883</v>
      </c>
      <c r="AM608" s="273" t="s">
        <v>811</v>
      </c>
      <c r="AN608" s="273" t="s">
        <v>42</v>
      </c>
      <c r="AO608" s="273"/>
      <c r="AP608" s="273"/>
      <c r="AQ608" s="273"/>
      <c r="AR608" s="273"/>
      <c r="AS608" s="273" t="s">
        <v>1569</v>
      </c>
      <c r="AT608" s="274">
        <v>1000</v>
      </c>
      <c r="AU608" s="274">
        <v>1</v>
      </c>
      <c r="AV608" s="273" t="s">
        <v>5739</v>
      </c>
      <c r="AW608" s="273" t="s">
        <v>2017</v>
      </c>
      <c r="AX608" s="274">
        <v>0.5</v>
      </c>
      <c r="AY608" s="273" t="s">
        <v>458</v>
      </c>
      <c r="AZ608" s="273" t="s">
        <v>4045</v>
      </c>
      <c r="BA608" s="273" t="s">
        <v>1591</v>
      </c>
      <c r="BB608" s="273" t="s">
        <v>458</v>
      </c>
      <c r="BC608" s="273" t="s">
        <v>5739</v>
      </c>
      <c r="BD608" s="273"/>
      <c r="BE608" s="273" t="s">
        <v>5739</v>
      </c>
      <c r="BF608" s="273" t="s">
        <v>5884</v>
      </c>
      <c r="BG608" s="273" t="s">
        <v>5885</v>
      </c>
      <c r="BH608" s="273" t="s">
        <v>5886</v>
      </c>
      <c r="BI608" s="273" t="s">
        <v>800</v>
      </c>
      <c r="BJ608" s="273" t="s">
        <v>800</v>
      </c>
      <c r="BK608" s="273" t="s">
        <v>801</v>
      </c>
      <c r="BL608" s="273" t="s">
        <v>802</v>
      </c>
      <c r="BM608" s="273" t="s">
        <v>827</v>
      </c>
      <c r="BN608" s="273"/>
      <c r="BO608" s="273" t="s">
        <v>1865</v>
      </c>
      <c r="BP608" s="273" t="s">
        <v>1557</v>
      </c>
      <c r="BQ608" s="273"/>
    </row>
    <row r="609" spans="1:69" ht="18" customHeight="1">
      <c r="A609" s="273" t="s">
        <v>1557</v>
      </c>
      <c r="B609" s="273" t="s">
        <v>5887</v>
      </c>
      <c r="C609" s="273" t="s">
        <v>5888</v>
      </c>
      <c r="D609" s="273" t="s">
        <v>5861</v>
      </c>
      <c r="E609" s="273" t="s">
        <v>5889</v>
      </c>
      <c r="F609" s="273" t="s">
        <v>1562</v>
      </c>
      <c r="G609" s="273" t="s">
        <v>1563</v>
      </c>
      <c r="H609" s="273" t="s">
        <v>836</v>
      </c>
      <c r="I609" s="274">
        <v>6</v>
      </c>
      <c r="J609" s="273" t="s">
        <v>11</v>
      </c>
      <c r="K609" s="273" t="s">
        <v>806</v>
      </c>
      <c r="L609" s="274">
        <v>1.25</v>
      </c>
      <c r="M609" s="273" t="s">
        <v>2771</v>
      </c>
      <c r="N609" s="273" t="s">
        <v>936</v>
      </c>
      <c r="O609" s="273" t="s">
        <v>5890</v>
      </c>
      <c r="P609" s="273" t="s">
        <v>5891</v>
      </c>
      <c r="Q609" s="274">
        <v>42</v>
      </c>
      <c r="R609" s="273" t="s">
        <v>789</v>
      </c>
      <c r="S609" s="273" t="s">
        <v>815</v>
      </c>
      <c r="T609" s="273" t="s">
        <v>458</v>
      </c>
      <c r="U609" s="273" t="s">
        <v>791</v>
      </c>
      <c r="V609" s="274">
        <v>99.814999999999998</v>
      </c>
      <c r="W609" s="273" t="s">
        <v>5892</v>
      </c>
      <c r="X609" s="273" t="s">
        <v>1565</v>
      </c>
      <c r="Y609" s="273" t="s">
        <v>1566</v>
      </c>
      <c r="Z609" s="273"/>
      <c r="AA609" s="274">
        <v>23</v>
      </c>
      <c r="AB609" s="274">
        <v>3.8</v>
      </c>
      <c r="AC609" s="273" t="s">
        <v>5893</v>
      </c>
      <c r="AD609" s="273" t="s">
        <v>5894</v>
      </c>
      <c r="AE609" s="273" t="s">
        <v>5882</v>
      </c>
      <c r="AF609" s="273" t="s">
        <v>794</v>
      </c>
      <c r="AG609" s="273" t="s">
        <v>795</v>
      </c>
      <c r="AH609" s="273" t="s">
        <v>836</v>
      </c>
      <c r="AI609" s="273" t="s">
        <v>102</v>
      </c>
      <c r="AJ609" s="273" t="s">
        <v>307</v>
      </c>
      <c r="AK609" s="273" t="s">
        <v>796</v>
      </c>
      <c r="AL609" s="273" t="s">
        <v>5883</v>
      </c>
      <c r="AM609" s="273" t="s">
        <v>811</v>
      </c>
      <c r="AN609" s="273" t="s">
        <v>42</v>
      </c>
      <c r="AO609" s="273"/>
      <c r="AP609" s="273"/>
      <c r="AQ609" s="273"/>
      <c r="AR609" s="273"/>
      <c r="AS609" s="273" t="s">
        <v>1569</v>
      </c>
      <c r="AT609" s="274">
        <v>1000</v>
      </c>
      <c r="AU609" s="274">
        <v>6</v>
      </c>
      <c r="AV609" s="273" t="s">
        <v>5739</v>
      </c>
      <c r="AW609" s="273" t="s">
        <v>2017</v>
      </c>
      <c r="AX609" s="274">
        <v>1.25</v>
      </c>
      <c r="AY609" s="273" t="s">
        <v>458</v>
      </c>
      <c r="AZ609" s="273" t="s">
        <v>3991</v>
      </c>
      <c r="BA609" s="273" t="s">
        <v>1591</v>
      </c>
      <c r="BB609" s="273" t="s">
        <v>458</v>
      </c>
      <c r="BC609" s="273" t="s">
        <v>5739</v>
      </c>
      <c r="BD609" s="273"/>
      <c r="BE609" s="273" t="s">
        <v>5739</v>
      </c>
      <c r="BF609" s="273" t="s">
        <v>5884</v>
      </c>
      <c r="BG609" s="273" t="s">
        <v>5885</v>
      </c>
      <c r="BH609" s="273" t="s">
        <v>5886</v>
      </c>
      <c r="BI609" s="273" t="s">
        <v>800</v>
      </c>
      <c r="BJ609" s="273" t="s">
        <v>800</v>
      </c>
      <c r="BK609" s="273" t="s">
        <v>801</v>
      </c>
      <c r="BL609" s="273" t="s">
        <v>802</v>
      </c>
      <c r="BM609" s="273" t="s">
        <v>827</v>
      </c>
      <c r="BN609" s="273"/>
      <c r="BO609" s="273" t="s">
        <v>809</v>
      </c>
      <c r="BP609" s="273" t="s">
        <v>1557</v>
      </c>
      <c r="BQ609" s="273"/>
    </row>
    <row r="610" spans="1:69" ht="18" customHeight="1">
      <c r="A610" s="273" t="s">
        <v>5895</v>
      </c>
      <c r="B610" s="273" t="s">
        <v>5896</v>
      </c>
      <c r="C610" s="273" t="s">
        <v>5897</v>
      </c>
      <c r="D610" s="273" t="s">
        <v>5861</v>
      </c>
      <c r="E610" s="273" t="s">
        <v>5898</v>
      </c>
      <c r="F610" s="273" t="s">
        <v>786</v>
      </c>
      <c r="G610" s="273" t="s">
        <v>786</v>
      </c>
      <c r="H610" s="273" t="s">
        <v>786</v>
      </c>
      <c r="I610" s="274">
        <v>0.5</v>
      </c>
      <c r="J610" s="273" t="s">
        <v>11</v>
      </c>
      <c r="K610" s="273" t="s">
        <v>806</v>
      </c>
      <c r="L610" s="274">
        <v>4.8</v>
      </c>
      <c r="M610" s="273" t="s">
        <v>2771</v>
      </c>
      <c r="N610" s="273" t="s">
        <v>936</v>
      </c>
      <c r="O610" s="273"/>
      <c r="P610" s="273"/>
      <c r="Q610" s="273"/>
      <c r="R610" s="273" t="s">
        <v>789</v>
      </c>
      <c r="S610" s="273" t="s">
        <v>790</v>
      </c>
      <c r="T610" s="273" t="s">
        <v>458</v>
      </c>
      <c r="U610" s="273" t="s">
        <v>791</v>
      </c>
      <c r="V610" s="274">
        <v>100</v>
      </c>
      <c r="W610" s="273"/>
      <c r="X610" s="273" t="s">
        <v>1669</v>
      </c>
      <c r="Y610" s="273" t="s">
        <v>2605</v>
      </c>
      <c r="Z610" s="273" t="s">
        <v>2998</v>
      </c>
      <c r="AA610" s="273"/>
      <c r="AB610" s="273"/>
      <c r="AC610" s="273"/>
      <c r="AD610" s="273"/>
      <c r="AE610" s="273" t="s">
        <v>5899</v>
      </c>
      <c r="AF610" s="273" t="s">
        <v>794</v>
      </c>
      <c r="AG610" s="273" t="s">
        <v>838</v>
      </c>
      <c r="AH610" s="273" t="s">
        <v>786</v>
      </c>
      <c r="AI610" s="273"/>
      <c r="AJ610" s="273"/>
      <c r="AK610" s="273" t="s">
        <v>808</v>
      </c>
      <c r="AL610" s="273" t="s">
        <v>2772</v>
      </c>
      <c r="AM610" s="273" t="s">
        <v>797</v>
      </c>
      <c r="AN610" s="273" t="s">
        <v>43</v>
      </c>
      <c r="AO610" s="273"/>
      <c r="AP610" s="273"/>
      <c r="AQ610" s="273"/>
      <c r="AR610" s="273"/>
      <c r="AS610" s="273" t="s">
        <v>5900</v>
      </c>
      <c r="AT610" s="274">
        <v>1000</v>
      </c>
      <c r="AU610" s="274">
        <v>0.5</v>
      </c>
      <c r="AV610" s="273" t="s">
        <v>5739</v>
      </c>
      <c r="AW610" s="273"/>
      <c r="AX610" s="274">
        <v>4.8</v>
      </c>
      <c r="AY610" s="273" t="s">
        <v>458</v>
      </c>
      <c r="AZ610" s="273" t="s">
        <v>3991</v>
      </c>
      <c r="BA610" s="273" t="s">
        <v>5901</v>
      </c>
      <c r="BB610" s="273" t="s">
        <v>2994</v>
      </c>
      <c r="BC610" s="273" t="s">
        <v>5739</v>
      </c>
      <c r="BD610" s="273"/>
      <c r="BE610" s="273" t="s">
        <v>5739</v>
      </c>
      <c r="BF610" s="273" t="s">
        <v>3310</v>
      </c>
      <c r="BG610" s="273" t="s">
        <v>5899</v>
      </c>
      <c r="BH610" s="273" t="s">
        <v>5902</v>
      </c>
      <c r="BI610" s="273" t="s">
        <v>800</v>
      </c>
      <c r="BJ610" s="273" t="s">
        <v>800</v>
      </c>
      <c r="BK610" s="273" t="s">
        <v>801</v>
      </c>
      <c r="BL610" s="273" t="s">
        <v>802</v>
      </c>
      <c r="BM610" s="273" t="s">
        <v>803</v>
      </c>
      <c r="BN610" s="273"/>
      <c r="BO610" s="273" t="s">
        <v>809</v>
      </c>
      <c r="BP610" s="273" t="s">
        <v>458</v>
      </c>
      <c r="BQ610" s="273"/>
    </row>
    <row r="611" spans="1:69" ht="18" customHeight="1">
      <c r="A611" s="273" t="s">
        <v>2068</v>
      </c>
      <c r="B611" s="273" t="s">
        <v>5903</v>
      </c>
      <c r="C611" s="273" t="s">
        <v>5904</v>
      </c>
      <c r="D611" s="273" t="s">
        <v>5905</v>
      </c>
      <c r="E611" s="273" t="s">
        <v>5906</v>
      </c>
      <c r="F611" s="273" t="s">
        <v>786</v>
      </c>
      <c r="G611" s="273" t="s">
        <v>786</v>
      </c>
      <c r="H611" s="273" t="s">
        <v>3841</v>
      </c>
      <c r="I611" s="274">
        <v>3</v>
      </c>
      <c r="J611" s="273" t="s">
        <v>11</v>
      </c>
      <c r="K611" s="273" t="s">
        <v>806</v>
      </c>
      <c r="L611" s="274">
        <v>1.125</v>
      </c>
      <c r="M611" s="273" t="s">
        <v>2750</v>
      </c>
      <c r="N611" s="273" t="s">
        <v>860</v>
      </c>
      <c r="O611" s="273" t="s">
        <v>5907</v>
      </c>
      <c r="P611" s="273" t="s">
        <v>5908</v>
      </c>
      <c r="Q611" s="274">
        <v>42</v>
      </c>
      <c r="R611" s="273" t="s">
        <v>789</v>
      </c>
      <c r="S611" s="273" t="s">
        <v>4528</v>
      </c>
      <c r="T611" s="273" t="s">
        <v>5909</v>
      </c>
      <c r="U611" s="273" t="s">
        <v>791</v>
      </c>
      <c r="V611" s="274">
        <v>99.858999999999995</v>
      </c>
      <c r="W611" s="273" t="s">
        <v>5910</v>
      </c>
      <c r="X611" s="273" t="s">
        <v>828</v>
      </c>
      <c r="Y611" s="273" t="s">
        <v>2074</v>
      </c>
      <c r="Z611" s="273"/>
      <c r="AA611" s="273"/>
      <c r="AB611" s="273"/>
      <c r="AC611" s="273"/>
      <c r="AD611" s="273"/>
      <c r="AE611" s="273" t="s">
        <v>5911</v>
      </c>
      <c r="AF611" s="273" t="s">
        <v>794</v>
      </c>
      <c r="AG611" s="273" t="s">
        <v>795</v>
      </c>
      <c r="AH611" s="273" t="s">
        <v>3841</v>
      </c>
      <c r="AI611" s="273"/>
      <c r="AJ611" s="273"/>
      <c r="AK611" s="273" t="s">
        <v>796</v>
      </c>
      <c r="AL611" s="273" t="s">
        <v>2751</v>
      </c>
      <c r="AM611" s="273" t="s">
        <v>2075</v>
      </c>
      <c r="AN611" s="273" t="s">
        <v>43</v>
      </c>
      <c r="AO611" s="273"/>
      <c r="AP611" s="273"/>
      <c r="AQ611" s="273"/>
      <c r="AR611" s="273"/>
      <c r="AS611" s="273" t="s">
        <v>5912</v>
      </c>
      <c r="AT611" s="274">
        <v>1000</v>
      </c>
      <c r="AU611" s="274">
        <v>3</v>
      </c>
      <c r="AV611" s="273" t="s">
        <v>5790</v>
      </c>
      <c r="AW611" s="273"/>
      <c r="AX611" s="274">
        <v>1.125</v>
      </c>
      <c r="AY611" s="273" t="s">
        <v>458</v>
      </c>
      <c r="AZ611" s="273" t="s">
        <v>4023</v>
      </c>
      <c r="BA611" s="273" t="s">
        <v>5913</v>
      </c>
      <c r="BB611" s="273" t="s">
        <v>458</v>
      </c>
      <c r="BC611" s="273" t="s">
        <v>5790</v>
      </c>
      <c r="BD611" s="273"/>
      <c r="BE611" s="273" t="s">
        <v>5790</v>
      </c>
      <c r="BF611" s="273" t="s">
        <v>5914</v>
      </c>
      <c r="BG611" s="273" t="s">
        <v>5915</v>
      </c>
      <c r="BH611" s="273" t="s">
        <v>5916</v>
      </c>
      <c r="BI611" s="273" t="s">
        <v>800</v>
      </c>
      <c r="BJ611" s="273" t="s">
        <v>800</v>
      </c>
      <c r="BK611" s="273" t="s">
        <v>801</v>
      </c>
      <c r="BL611" s="273" t="s">
        <v>802</v>
      </c>
      <c r="BM611" s="273" t="s">
        <v>803</v>
      </c>
      <c r="BN611" s="273"/>
      <c r="BO611" s="273" t="s">
        <v>809</v>
      </c>
      <c r="BP611" s="273" t="s">
        <v>2068</v>
      </c>
      <c r="BQ611" s="273"/>
    </row>
    <row r="612" spans="1:69" ht="18" customHeight="1">
      <c r="A612" s="273" t="s">
        <v>5243</v>
      </c>
      <c r="B612" s="273" t="s">
        <v>5917</v>
      </c>
      <c r="C612" s="273" t="s">
        <v>5918</v>
      </c>
      <c r="D612" s="273" t="s">
        <v>5905</v>
      </c>
      <c r="E612" s="273" t="s">
        <v>5919</v>
      </c>
      <c r="F612" s="273" t="s">
        <v>786</v>
      </c>
      <c r="G612" s="273" t="s">
        <v>786</v>
      </c>
      <c r="H612" s="273" t="s">
        <v>786</v>
      </c>
      <c r="I612" s="274">
        <v>0.32</v>
      </c>
      <c r="J612" s="273" t="s">
        <v>11</v>
      </c>
      <c r="K612" s="273" t="s">
        <v>4203</v>
      </c>
      <c r="L612" s="274">
        <v>1.85</v>
      </c>
      <c r="M612" s="273" t="s">
        <v>2058</v>
      </c>
      <c r="N612" s="273" t="s">
        <v>788</v>
      </c>
      <c r="O612" s="273" t="s">
        <v>5920</v>
      </c>
      <c r="P612" s="273" t="s">
        <v>5921</v>
      </c>
      <c r="Q612" s="274">
        <v>8</v>
      </c>
      <c r="R612" s="273" t="s">
        <v>789</v>
      </c>
      <c r="S612" s="273" t="s">
        <v>904</v>
      </c>
      <c r="T612" s="273" t="s">
        <v>5922</v>
      </c>
      <c r="U612" s="273" t="s">
        <v>791</v>
      </c>
      <c r="V612" s="274">
        <v>100</v>
      </c>
      <c r="W612" s="273"/>
      <c r="X612" s="273" t="s">
        <v>1669</v>
      </c>
      <c r="Y612" s="273" t="s">
        <v>2605</v>
      </c>
      <c r="Z612" s="273" t="s">
        <v>5249</v>
      </c>
      <c r="AA612" s="273"/>
      <c r="AB612" s="273"/>
      <c r="AC612" s="273"/>
      <c r="AD612" s="273"/>
      <c r="AE612" s="273" t="s">
        <v>5923</v>
      </c>
      <c r="AF612" s="273" t="s">
        <v>794</v>
      </c>
      <c r="AG612" s="273" t="s">
        <v>838</v>
      </c>
      <c r="AH612" s="273" t="s">
        <v>786</v>
      </c>
      <c r="AI612" s="273" t="s">
        <v>89</v>
      </c>
      <c r="AJ612" s="273"/>
      <c r="AK612" s="273" t="s">
        <v>808</v>
      </c>
      <c r="AL612" s="273" t="s">
        <v>2059</v>
      </c>
      <c r="AM612" s="273" t="s">
        <v>797</v>
      </c>
      <c r="AN612" s="273" t="s">
        <v>43</v>
      </c>
      <c r="AO612" s="273"/>
      <c r="AP612" s="273"/>
      <c r="AQ612" s="273"/>
      <c r="AR612" s="273"/>
      <c r="AS612" s="273" t="s">
        <v>5250</v>
      </c>
      <c r="AT612" s="274">
        <v>1000</v>
      </c>
      <c r="AU612" s="274">
        <v>0.32</v>
      </c>
      <c r="AV612" s="273" t="s">
        <v>5790</v>
      </c>
      <c r="AW612" s="273"/>
      <c r="AX612" s="274">
        <v>1.85</v>
      </c>
      <c r="AY612" s="273" t="s">
        <v>458</v>
      </c>
      <c r="AZ612" s="273" t="s">
        <v>4023</v>
      </c>
      <c r="BA612" s="273" t="s">
        <v>5252</v>
      </c>
      <c r="BB612" s="273" t="s">
        <v>458</v>
      </c>
      <c r="BC612" s="273" t="s">
        <v>5790</v>
      </c>
      <c r="BD612" s="273"/>
      <c r="BE612" s="273" t="s">
        <v>5790</v>
      </c>
      <c r="BF612" s="273" t="s">
        <v>4047</v>
      </c>
      <c r="BG612" s="273" t="s">
        <v>5924</v>
      </c>
      <c r="BH612" s="273" t="s">
        <v>5925</v>
      </c>
      <c r="BI612" s="273" t="s">
        <v>800</v>
      </c>
      <c r="BJ612" s="273" t="s">
        <v>800</v>
      </c>
      <c r="BK612" s="273" t="s">
        <v>801</v>
      </c>
      <c r="BL612" s="273" t="s">
        <v>802</v>
      </c>
      <c r="BM612" s="273" t="s">
        <v>803</v>
      </c>
      <c r="BN612" s="273"/>
      <c r="BO612" s="273" t="s">
        <v>809</v>
      </c>
      <c r="BP612" s="273" t="s">
        <v>458</v>
      </c>
      <c r="BQ612" s="273"/>
    </row>
    <row r="613" spans="1:69" ht="18" customHeight="1">
      <c r="A613" s="273" t="s">
        <v>1797</v>
      </c>
      <c r="B613" s="273" t="s">
        <v>5926</v>
      </c>
      <c r="C613" s="273" t="s">
        <v>5927</v>
      </c>
      <c r="D613" s="273" t="s">
        <v>5928</v>
      </c>
      <c r="E613" s="273" t="s">
        <v>5929</v>
      </c>
      <c r="F613" s="273" t="s">
        <v>1801</v>
      </c>
      <c r="G613" s="273" t="s">
        <v>1506</v>
      </c>
      <c r="H613" s="273" t="s">
        <v>786</v>
      </c>
      <c r="I613" s="274">
        <v>2</v>
      </c>
      <c r="J613" s="273" t="s">
        <v>804</v>
      </c>
      <c r="K613" s="273" t="s">
        <v>806</v>
      </c>
      <c r="L613" s="274">
        <v>0.67249999999999999</v>
      </c>
      <c r="M613" s="273" t="s">
        <v>5930</v>
      </c>
      <c r="N613" s="273" t="s">
        <v>788</v>
      </c>
      <c r="O613" s="273"/>
      <c r="P613" s="273"/>
      <c r="Q613" s="273"/>
      <c r="R613" s="273" t="s">
        <v>789</v>
      </c>
      <c r="S613" s="273" t="s">
        <v>1487</v>
      </c>
      <c r="T613" s="273"/>
      <c r="U613" s="273" t="s">
        <v>791</v>
      </c>
      <c r="V613" s="274">
        <v>100</v>
      </c>
      <c r="W613" s="273"/>
      <c r="X613" s="273" t="s">
        <v>1463</v>
      </c>
      <c r="Y613" s="273" t="s">
        <v>1464</v>
      </c>
      <c r="Z613" s="273"/>
      <c r="AA613" s="273"/>
      <c r="AB613" s="273"/>
      <c r="AC613" s="273"/>
      <c r="AD613" s="273"/>
      <c r="AE613" s="273"/>
      <c r="AF613" s="273" t="s">
        <v>794</v>
      </c>
      <c r="AG613" s="273" t="s">
        <v>795</v>
      </c>
      <c r="AH613" s="273" t="s">
        <v>786</v>
      </c>
      <c r="AI613" s="273"/>
      <c r="AJ613" s="273"/>
      <c r="AK613" s="273" t="s">
        <v>796</v>
      </c>
      <c r="AL613" s="273" t="s">
        <v>5931</v>
      </c>
      <c r="AM613" s="273" t="s">
        <v>1529</v>
      </c>
      <c r="AN613" s="273" t="s">
        <v>42</v>
      </c>
      <c r="AO613" s="273"/>
      <c r="AP613" s="273"/>
      <c r="AQ613" s="273"/>
      <c r="AR613" s="273"/>
      <c r="AS613" s="273" t="s">
        <v>1806</v>
      </c>
      <c r="AT613" s="274">
        <v>1000000</v>
      </c>
      <c r="AU613" s="274">
        <v>2</v>
      </c>
      <c r="AV613" s="273" t="s">
        <v>5794</v>
      </c>
      <c r="AW613" s="273"/>
      <c r="AX613" s="274">
        <v>0.67249999999999999</v>
      </c>
      <c r="AY613" s="273"/>
      <c r="AZ613" s="273" t="s">
        <v>3479</v>
      </c>
      <c r="BA613" s="273" t="s">
        <v>1807</v>
      </c>
      <c r="BB613" s="273"/>
      <c r="BC613" s="273" t="s">
        <v>5794</v>
      </c>
      <c r="BD613" s="273"/>
      <c r="BE613" s="273" t="s">
        <v>5794</v>
      </c>
      <c r="BF613" s="273"/>
      <c r="BG613" s="273"/>
      <c r="BH613" s="273" t="s">
        <v>458</v>
      </c>
      <c r="BI613" s="273" t="s">
        <v>800</v>
      </c>
      <c r="BJ613" s="273" t="s">
        <v>800</v>
      </c>
      <c r="BK613" s="273" t="s">
        <v>801</v>
      </c>
      <c r="BL613" s="273" t="s">
        <v>802</v>
      </c>
      <c r="BM613" s="273" t="s">
        <v>1962</v>
      </c>
      <c r="BN613" s="273"/>
      <c r="BO613" s="273" t="s">
        <v>1865</v>
      </c>
      <c r="BP613" s="273"/>
      <c r="BQ613" s="273"/>
    </row>
    <row r="614" spans="1:69" ht="18" customHeight="1">
      <c r="A614" s="273" t="s">
        <v>5932</v>
      </c>
      <c r="B614" s="273" t="s">
        <v>5933</v>
      </c>
      <c r="C614" s="273" t="s">
        <v>5934</v>
      </c>
      <c r="D614" s="273" t="s">
        <v>5928</v>
      </c>
      <c r="E614" s="273" t="s">
        <v>5935</v>
      </c>
      <c r="F614" s="273" t="s">
        <v>786</v>
      </c>
      <c r="G614" s="273" t="s">
        <v>786</v>
      </c>
      <c r="H614" s="273" t="s">
        <v>786</v>
      </c>
      <c r="I614" s="274">
        <v>2</v>
      </c>
      <c r="J614" s="273" t="s">
        <v>804</v>
      </c>
      <c r="K614" s="273" t="s">
        <v>806</v>
      </c>
      <c r="L614" s="274">
        <v>1.2</v>
      </c>
      <c r="M614" s="273" t="s">
        <v>2771</v>
      </c>
      <c r="N614" s="273" t="s">
        <v>788</v>
      </c>
      <c r="O614" s="273"/>
      <c r="P614" s="273"/>
      <c r="Q614" s="273"/>
      <c r="R614" s="273" t="s">
        <v>789</v>
      </c>
      <c r="S614" s="273" t="s">
        <v>790</v>
      </c>
      <c r="T614" s="273" t="s">
        <v>458</v>
      </c>
      <c r="U614" s="273" t="s">
        <v>791</v>
      </c>
      <c r="V614" s="274">
        <v>100</v>
      </c>
      <c r="W614" s="273"/>
      <c r="X614" s="273" t="s">
        <v>1463</v>
      </c>
      <c r="Y614" s="273" t="s">
        <v>1464</v>
      </c>
      <c r="Z614" s="273"/>
      <c r="AA614" s="273"/>
      <c r="AB614" s="273"/>
      <c r="AC614" s="273"/>
      <c r="AD614" s="273"/>
      <c r="AE614" s="273" t="s">
        <v>5936</v>
      </c>
      <c r="AF614" s="273" t="s">
        <v>794</v>
      </c>
      <c r="AG614" s="273" t="s">
        <v>1986</v>
      </c>
      <c r="AH614" s="273" t="s">
        <v>786</v>
      </c>
      <c r="AI614" s="273" t="s">
        <v>102</v>
      </c>
      <c r="AJ614" s="273"/>
      <c r="AK614" s="273" t="s">
        <v>1987</v>
      </c>
      <c r="AL614" s="273" t="s">
        <v>2772</v>
      </c>
      <c r="AM614" s="273" t="s">
        <v>1989</v>
      </c>
      <c r="AN614" s="273" t="s">
        <v>42</v>
      </c>
      <c r="AO614" s="273"/>
      <c r="AP614" s="273"/>
      <c r="AQ614" s="273"/>
      <c r="AR614" s="273"/>
      <c r="AS614" s="273" t="s">
        <v>5937</v>
      </c>
      <c r="AT614" s="274">
        <v>1000000</v>
      </c>
      <c r="AU614" s="274">
        <v>2</v>
      </c>
      <c r="AV614" s="273" t="s">
        <v>5739</v>
      </c>
      <c r="AW614" s="273"/>
      <c r="AX614" s="274">
        <v>1.2</v>
      </c>
      <c r="AY614" s="273" t="s">
        <v>458</v>
      </c>
      <c r="AZ614" s="273" t="s">
        <v>4045</v>
      </c>
      <c r="BA614" s="273" t="s">
        <v>5938</v>
      </c>
      <c r="BB614" s="273" t="s">
        <v>5932</v>
      </c>
      <c r="BC614" s="273" t="s">
        <v>5739</v>
      </c>
      <c r="BD614" s="273"/>
      <c r="BE614" s="273" t="s">
        <v>5739</v>
      </c>
      <c r="BF614" s="273" t="s">
        <v>458</v>
      </c>
      <c r="BG614" s="273"/>
      <c r="BH614" s="273" t="s">
        <v>5936</v>
      </c>
      <c r="BI614" s="273" t="s">
        <v>800</v>
      </c>
      <c r="BJ614" s="273" t="s">
        <v>800</v>
      </c>
      <c r="BK614" s="273" t="s">
        <v>801</v>
      </c>
      <c r="BL614" s="273" t="s">
        <v>802</v>
      </c>
      <c r="BM614" s="273" t="s">
        <v>803</v>
      </c>
      <c r="BN614" s="273"/>
      <c r="BO614" s="273" t="s">
        <v>1865</v>
      </c>
      <c r="BP614" s="273" t="s">
        <v>458</v>
      </c>
      <c r="BQ614" s="273"/>
    </row>
    <row r="615" spans="1:69" ht="18" customHeight="1">
      <c r="A615" s="273" t="s">
        <v>4745</v>
      </c>
      <c r="B615" s="273" t="s">
        <v>5939</v>
      </c>
      <c r="C615" s="273" t="s">
        <v>5940</v>
      </c>
      <c r="D615" s="273" t="s">
        <v>5928</v>
      </c>
      <c r="E615" s="273" t="s">
        <v>5941</v>
      </c>
      <c r="F615" s="273" t="s">
        <v>1577</v>
      </c>
      <c r="G615" s="273" t="s">
        <v>1506</v>
      </c>
      <c r="H615" s="273" t="s">
        <v>836</v>
      </c>
      <c r="I615" s="274">
        <v>5</v>
      </c>
      <c r="J615" s="273" t="s">
        <v>11</v>
      </c>
      <c r="K615" s="273" t="s">
        <v>806</v>
      </c>
      <c r="L615" s="274">
        <v>0.82599999999999996</v>
      </c>
      <c r="M615" s="273" t="s">
        <v>5930</v>
      </c>
      <c r="N615" s="273" t="s">
        <v>5942</v>
      </c>
      <c r="O615" s="273" t="s">
        <v>5943</v>
      </c>
      <c r="P615" s="273" t="s">
        <v>5944</v>
      </c>
      <c r="Q615" s="274">
        <v>40</v>
      </c>
      <c r="R615" s="273" t="s">
        <v>789</v>
      </c>
      <c r="S615" s="273" t="s">
        <v>1487</v>
      </c>
      <c r="T615" s="273" t="s">
        <v>458</v>
      </c>
      <c r="U615" s="273" t="s">
        <v>791</v>
      </c>
      <c r="V615" s="274">
        <v>100</v>
      </c>
      <c r="W615" s="273" t="s">
        <v>3170</v>
      </c>
      <c r="X615" s="273" t="s">
        <v>792</v>
      </c>
      <c r="Y615" s="273" t="s">
        <v>1792</v>
      </c>
      <c r="Z615" s="273"/>
      <c r="AA615" s="274">
        <v>20</v>
      </c>
      <c r="AB615" s="274">
        <v>4</v>
      </c>
      <c r="AC615" s="273" t="s">
        <v>5945</v>
      </c>
      <c r="AD615" s="273" t="s">
        <v>5946</v>
      </c>
      <c r="AE615" s="273" t="s">
        <v>5947</v>
      </c>
      <c r="AF615" s="273" t="s">
        <v>794</v>
      </c>
      <c r="AG615" s="273" t="s">
        <v>1793</v>
      </c>
      <c r="AH615" s="273" t="s">
        <v>836</v>
      </c>
      <c r="AI615" s="273" t="s">
        <v>102</v>
      </c>
      <c r="AJ615" s="273"/>
      <c r="AK615" s="273" t="s">
        <v>796</v>
      </c>
      <c r="AL615" s="273" t="s">
        <v>5931</v>
      </c>
      <c r="AM615" s="273" t="s">
        <v>1606</v>
      </c>
      <c r="AN615" s="273" t="s">
        <v>42</v>
      </c>
      <c r="AO615" s="273"/>
      <c r="AP615" s="273"/>
      <c r="AQ615" s="273"/>
      <c r="AR615" s="273"/>
      <c r="AS615" s="273" t="s">
        <v>4754</v>
      </c>
      <c r="AT615" s="274">
        <v>1000</v>
      </c>
      <c r="AU615" s="274">
        <v>5</v>
      </c>
      <c r="AV615" s="273" t="s">
        <v>5794</v>
      </c>
      <c r="AW615" s="273"/>
      <c r="AX615" s="274">
        <v>0.82599999999999996</v>
      </c>
      <c r="AY615" s="273" t="s">
        <v>458</v>
      </c>
      <c r="AZ615" s="273" t="s">
        <v>3999</v>
      </c>
      <c r="BA615" s="273" t="s">
        <v>5948</v>
      </c>
      <c r="BB615" s="273" t="s">
        <v>458</v>
      </c>
      <c r="BC615" s="273" t="s">
        <v>5794</v>
      </c>
      <c r="BD615" s="273"/>
      <c r="BE615" s="273" t="s">
        <v>5794</v>
      </c>
      <c r="BF615" s="273" t="s">
        <v>458</v>
      </c>
      <c r="BG615" s="273" t="s">
        <v>5949</v>
      </c>
      <c r="BH615" s="273" t="s">
        <v>5950</v>
      </c>
      <c r="BI615" s="273" t="s">
        <v>800</v>
      </c>
      <c r="BJ615" s="273" t="s">
        <v>800</v>
      </c>
      <c r="BK615" s="273" t="s">
        <v>801</v>
      </c>
      <c r="BL615" s="273" t="s">
        <v>802</v>
      </c>
      <c r="BM615" s="273" t="s">
        <v>803</v>
      </c>
      <c r="BN615" s="273"/>
      <c r="BO615" s="273" t="s">
        <v>809</v>
      </c>
      <c r="BP615" s="273" t="s">
        <v>458</v>
      </c>
      <c r="BQ615" s="273"/>
    </row>
    <row r="616" spans="1:69" ht="18" customHeight="1">
      <c r="A616" s="273" t="s">
        <v>5951</v>
      </c>
      <c r="B616" s="273" t="s">
        <v>5952</v>
      </c>
      <c r="C616" s="273" t="s">
        <v>5953</v>
      </c>
      <c r="D616" s="273" t="s">
        <v>5954</v>
      </c>
      <c r="E616" s="273" t="s">
        <v>5955</v>
      </c>
      <c r="F616" s="273" t="s">
        <v>786</v>
      </c>
      <c r="G616" s="273" t="s">
        <v>786</v>
      </c>
      <c r="H616" s="273" t="s">
        <v>786</v>
      </c>
      <c r="I616" s="274">
        <v>0.5181</v>
      </c>
      <c r="J616" s="273" t="s">
        <v>11</v>
      </c>
      <c r="K616" s="273" t="s">
        <v>5956</v>
      </c>
      <c r="L616" s="274">
        <v>6.5</v>
      </c>
      <c r="M616" s="273" t="s">
        <v>2750</v>
      </c>
      <c r="N616" s="273" t="s">
        <v>5957</v>
      </c>
      <c r="O616" s="273"/>
      <c r="P616" s="273"/>
      <c r="Q616" s="273"/>
      <c r="R616" s="273" t="s">
        <v>3220</v>
      </c>
      <c r="S616" s="273" t="s">
        <v>1487</v>
      </c>
      <c r="T616" s="273" t="s">
        <v>458</v>
      </c>
      <c r="U616" s="273" t="s">
        <v>791</v>
      </c>
      <c r="V616" s="274">
        <v>93.5</v>
      </c>
      <c r="W616" s="273" t="s">
        <v>5958</v>
      </c>
      <c r="X616" s="273" t="s">
        <v>5959</v>
      </c>
      <c r="Y616" s="273" t="s">
        <v>5960</v>
      </c>
      <c r="Z616" s="273"/>
      <c r="AA616" s="273"/>
      <c r="AB616" s="273"/>
      <c r="AC616" s="273"/>
      <c r="AD616" s="273"/>
      <c r="AE616" s="273" t="s">
        <v>458</v>
      </c>
      <c r="AF616" s="273" t="s">
        <v>794</v>
      </c>
      <c r="AG616" s="273" t="s">
        <v>795</v>
      </c>
      <c r="AH616" s="273" t="s">
        <v>786</v>
      </c>
      <c r="AI616" s="273" t="s">
        <v>76</v>
      </c>
      <c r="AJ616" s="273"/>
      <c r="AK616" s="273" t="s">
        <v>796</v>
      </c>
      <c r="AL616" s="273" t="s">
        <v>2751</v>
      </c>
      <c r="AM616" s="273" t="s">
        <v>2226</v>
      </c>
      <c r="AN616" s="273" t="s">
        <v>3211</v>
      </c>
      <c r="AO616" s="273"/>
      <c r="AP616" s="273"/>
      <c r="AQ616" s="273"/>
      <c r="AR616" s="273"/>
      <c r="AS616" s="273" t="s">
        <v>5961</v>
      </c>
      <c r="AT616" s="274">
        <v>1</v>
      </c>
      <c r="AU616" s="274">
        <v>0.5181</v>
      </c>
      <c r="AV616" s="273" t="s">
        <v>5962</v>
      </c>
      <c r="AW616" s="273" t="s">
        <v>1829</v>
      </c>
      <c r="AX616" s="274">
        <v>6.5</v>
      </c>
      <c r="AY616" s="273" t="s">
        <v>458</v>
      </c>
      <c r="AZ616" s="273" t="s">
        <v>5790</v>
      </c>
      <c r="BA616" s="273" t="s">
        <v>5963</v>
      </c>
      <c r="BB616" s="273" t="s">
        <v>458</v>
      </c>
      <c r="BC616" s="273" t="s">
        <v>5928</v>
      </c>
      <c r="BD616" s="273"/>
      <c r="BE616" s="273" t="s">
        <v>5928</v>
      </c>
      <c r="BF616" s="273" t="s">
        <v>458</v>
      </c>
      <c r="BG616" s="273" t="s">
        <v>458</v>
      </c>
      <c r="BH616" s="273" t="s">
        <v>458</v>
      </c>
      <c r="BI616" s="273" t="s">
        <v>800</v>
      </c>
      <c r="BJ616" s="273" t="s">
        <v>800</v>
      </c>
      <c r="BK616" s="273" t="s">
        <v>3217</v>
      </c>
      <c r="BL616" s="273" t="s">
        <v>802</v>
      </c>
      <c r="BM616" s="273" t="s">
        <v>827</v>
      </c>
      <c r="BN616" s="273"/>
      <c r="BO616" s="273" t="s">
        <v>809</v>
      </c>
      <c r="BP616" s="273" t="s">
        <v>458</v>
      </c>
      <c r="BQ616" s="273"/>
    </row>
    <row r="617" spans="1:69" ht="18" customHeight="1">
      <c r="A617" s="273" t="s">
        <v>5932</v>
      </c>
      <c r="B617" s="273" t="s">
        <v>5964</v>
      </c>
      <c r="C617" s="273" t="s">
        <v>5965</v>
      </c>
      <c r="D617" s="273" t="s">
        <v>5954</v>
      </c>
      <c r="E617" s="273" t="s">
        <v>5966</v>
      </c>
      <c r="F617" s="273" t="s">
        <v>786</v>
      </c>
      <c r="G617" s="273" t="s">
        <v>786</v>
      </c>
      <c r="H617" s="273" t="s">
        <v>786</v>
      </c>
      <c r="I617" s="274">
        <v>2</v>
      </c>
      <c r="J617" s="273" t="s">
        <v>804</v>
      </c>
      <c r="K617" s="273" t="s">
        <v>806</v>
      </c>
      <c r="L617" s="274">
        <v>1.2</v>
      </c>
      <c r="M617" s="273" t="s">
        <v>1873</v>
      </c>
      <c r="N617" s="273" t="s">
        <v>788</v>
      </c>
      <c r="O617" s="273"/>
      <c r="P617" s="273"/>
      <c r="Q617" s="273"/>
      <c r="R617" s="273"/>
      <c r="S617" s="273" t="s">
        <v>790</v>
      </c>
      <c r="T617" s="273" t="s">
        <v>458</v>
      </c>
      <c r="U617" s="273" t="s">
        <v>791</v>
      </c>
      <c r="V617" s="273"/>
      <c r="W617" s="273"/>
      <c r="X617" s="273" t="s">
        <v>1463</v>
      </c>
      <c r="Y617" s="273" t="s">
        <v>1464</v>
      </c>
      <c r="Z617" s="273"/>
      <c r="AA617" s="273"/>
      <c r="AB617" s="273"/>
      <c r="AC617" s="273"/>
      <c r="AD617" s="273"/>
      <c r="AE617" s="273" t="s">
        <v>5967</v>
      </c>
      <c r="AF617" s="273" t="s">
        <v>794</v>
      </c>
      <c r="AG617" s="273" t="s">
        <v>1986</v>
      </c>
      <c r="AH617" s="273" t="s">
        <v>786</v>
      </c>
      <c r="AI617" s="273" t="s">
        <v>102</v>
      </c>
      <c r="AJ617" s="273"/>
      <c r="AK617" s="273" t="s">
        <v>1987</v>
      </c>
      <c r="AL617" s="273" t="s">
        <v>1875</v>
      </c>
      <c r="AM617" s="273" t="s">
        <v>1989</v>
      </c>
      <c r="AN617" s="273" t="s">
        <v>42</v>
      </c>
      <c r="AO617" s="273"/>
      <c r="AP617" s="273"/>
      <c r="AQ617" s="273"/>
      <c r="AR617" s="273"/>
      <c r="AS617" s="273" t="s">
        <v>5937</v>
      </c>
      <c r="AT617" s="274">
        <v>1000000</v>
      </c>
      <c r="AU617" s="274">
        <v>2</v>
      </c>
      <c r="AV617" s="273" t="s">
        <v>5809</v>
      </c>
      <c r="AW617" s="273"/>
      <c r="AX617" s="274">
        <v>1.2</v>
      </c>
      <c r="AY617" s="273" t="s">
        <v>458</v>
      </c>
      <c r="AZ617" s="273" t="s">
        <v>5968</v>
      </c>
      <c r="BA617" s="273" t="s">
        <v>5938</v>
      </c>
      <c r="BB617" s="273" t="s">
        <v>5932</v>
      </c>
      <c r="BC617" s="273" t="s">
        <v>5809</v>
      </c>
      <c r="BD617" s="273"/>
      <c r="BE617" s="273" t="s">
        <v>5809</v>
      </c>
      <c r="BF617" s="273" t="s">
        <v>458</v>
      </c>
      <c r="BG617" s="273"/>
      <c r="BH617" s="273" t="s">
        <v>5967</v>
      </c>
      <c r="BI617" s="273" t="s">
        <v>800</v>
      </c>
      <c r="BJ617" s="273" t="s">
        <v>800</v>
      </c>
      <c r="BK617" s="273" t="s">
        <v>801</v>
      </c>
      <c r="BL617" s="273" t="s">
        <v>802</v>
      </c>
      <c r="BM617" s="273" t="s">
        <v>803</v>
      </c>
      <c r="BN617" s="273"/>
      <c r="BO617" s="273" t="s">
        <v>1865</v>
      </c>
      <c r="BP617" s="273" t="s">
        <v>458</v>
      </c>
      <c r="BQ617" s="273"/>
    </row>
    <row r="618" spans="1:69" ht="18" customHeight="1">
      <c r="A618" s="273" t="s">
        <v>3561</v>
      </c>
      <c r="B618" s="273" t="s">
        <v>5969</v>
      </c>
      <c r="C618" s="273" t="s">
        <v>5970</v>
      </c>
      <c r="D618" s="273" t="s">
        <v>5954</v>
      </c>
      <c r="E618" s="273" t="s">
        <v>5971</v>
      </c>
      <c r="F618" s="273" t="s">
        <v>3287</v>
      </c>
      <c r="G618" s="273" t="s">
        <v>1506</v>
      </c>
      <c r="H618" s="273" t="s">
        <v>3245</v>
      </c>
      <c r="I618" s="274">
        <v>5</v>
      </c>
      <c r="J618" s="273" t="s">
        <v>11</v>
      </c>
      <c r="K618" s="273" t="s">
        <v>806</v>
      </c>
      <c r="L618" s="274">
        <v>0.625</v>
      </c>
      <c r="M618" s="273" t="s">
        <v>1887</v>
      </c>
      <c r="N618" s="273" t="s">
        <v>5972</v>
      </c>
      <c r="O618" s="273" t="s">
        <v>5973</v>
      </c>
      <c r="P618" s="273" t="s">
        <v>5974</v>
      </c>
      <c r="Q618" s="274">
        <v>37</v>
      </c>
      <c r="R618" s="273" t="s">
        <v>789</v>
      </c>
      <c r="S618" s="273" t="s">
        <v>1487</v>
      </c>
      <c r="T618" s="273" t="s">
        <v>458</v>
      </c>
      <c r="U618" s="273" t="s">
        <v>791</v>
      </c>
      <c r="V618" s="274">
        <v>99.954999999999998</v>
      </c>
      <c r="W618" s="273" t="s">
        <v>5975</v>
      </c>
      <c r="X618" s="273" t="s">
        <v>792</v>
      </c>
      <c r="Y618" s="273" t="s">
        <v>1792</v>
      </c>
      <c r="Z618" s="273"/>
      <c r="AA618" s="274">
        <v>42</v>
      </c>
      <c r="AB618" s="274">
        <v>8.4</v>
      </c>
      <c r="AC618" s="273"/>
      <c r="AD618" s="273" t="s">
        <v>5976</v>
      </c>
      <c r="AE618" s="273" t="s">
        <v>458</v>
      </c>
      <c r="AF618" s="273" t="s">
        <v>794</v>
      </c>
      <c r="AG618" s="273" t="s">
        <v>1793</v>
      </c>
      <c r="AH618" s="273" t="s">
        <v>3245</v>
      </c>
      <c r="AI618" s="273" t="s">
        <v>102</v>
      </c>
      <c r="AJ618" s="273" t="s">
        <v>307</v>
      </c>
      <c r="AK618" s="273" t="s">
        <v>796</v>
      </c>
      <c r="AL618" s="273" t="s">
        <v>1890</v>
      </c>
      <c r="AM618" s="273" t="s">
        <v>2206</v>
      </c>
      <c r="AN618" s="273" t="s">
        <v>42</v>
      </c>
      <c r="AO618" s="273"/>
      <c r="AP618" s="273"/>
      <c r="AQ618" s="273"/>
      <c r="AR618" s="273"/>
      <c r="AS618" s="273" t="s">
        <v>3566</v>
      </c>
      <c r="AT618" s="274">
        <v>1000</v>
      </c>
      <c r="AU618" s="274">
        <v>5</v>
      </c>
      <c r="AV618" s="273" t="s">
        <v>5861</v>
      </c>
      <c r="AW618" s="273"/>
      <c r="AX618" s="274">
        <v>0.625</v>
      </c>
      <c r="AY618" s="273" t="s">
        <v>458</v>
      </c>
      <c r="AZ618" s="273" t="s">
        <v>4037</v>
      </c>
      <c r="BA618" s="273" t="s">
        <v>3568</v>
      </c>
      <c r="BB618" s="273" t="s">
        <v>458</v>
      </c>
      <c r="BC618" s="273" t="s">
        <v>5861</v>
      </c>
      <c r="BD618" s="273"/>
      <c r="BE618" s="273" t="s">
        <v>5861</v>
      </c>
      <c r="BF618" s="273" t="s">
        <v>5977</v>
      </c>
      <c r="BG618" s="273" t="s">
        <v>5978</v>
      </c>
      <c r="BH618" s="273" t="s">
        <v>5979</v>
      </c>
      <c r="BI618" s="273" t="s">
        <v>800</v>
      </c>
      <c r="BJ618" s="273" t="s">
        <v>800</v>
      </c>
      <c r="BK618" s="273" t="s">
        <v>801</v>
      </c>
      <c r="BL618" s="273" t="s">
        <v>802</v>
      </c>
      <c r="BM618" s="273" t="s">
        <v>803</v>
      </c>
      <c r="BN618" s="273"/>
      <c r="BO618" s="273" t="s">
        <v>809</v>
      </c>
      <c r="BP618" s="273" t="s">
        <v>458</v>
      </c>
      <c r="BQ618" s="273"/>
    </row>
    <row r="619" spans="1:69" ht="18" customHeight="1">
      <c r="A619" s="273" t="s">
        <v>5980</v>
      </c>
      <c r="B619" s="273" t="s">
        <v>5981</v>
      </c>
      <c r="C619" s="273" t="s">
        <v>5982</v>
      </c>
      <c r="D619" s="273" t="s">
        <v>5983</v>
      </c>
      <c r="E619" s="273" t="s">
        <v>5984</v>
      </c>
      <c r="F619" s="273" t="s">
        <v>1663</v>
      </c>
      <c r="G619" s="273" t="s">
        <v>925</v>
      </c>
      <c r="H619" s="273" t="s">
        <v>1663</v>
      </c>
      <c r="I619" s="274">
        <v>2.2999999999999998</v>
      </c>
      <c r="J619" s="273" t="s">
        <v>11</v>
      </c>
      <c r="K619" s="273" t="s">
        <v>806</v>
      </c>
      <c r="L619" s="274">
        <v>4.3</v>
      </c>
      <c r="M619" s="273" t="s">
        <v>1887</v>
      </c>
      <c r="N619" s="273" t="s">
        <v>936</v>
      </c>
      <c r="O619" s="273" t="s">
        <v>5985</v>
      </c>
      <c r="P619" s="273" t="s">
        <v>5986</v>
      </c>
      <c r="Q619" s="274">
        <v>30</v>
      </c>
      <c r="R619" s="273" t="s">
        <v>789</v>
      </c>
      <c r="S619" s="273" t="s">
        <v>790</v>
      </c>
      <c r="T619" s="273" t="s">
        <v>458</v>
      </c>
      <c r="U619" s="273" t="s">
        <v>791</v>
      </c>
      <c r="V619" s="274">
        <v>100</v>
      </c>
      <c r="W619" s="273" t="s">
        <v>5987</v>
      </c>
      <c r="X619" s="273" t="s">
        <v>5988</v>
      </c>
      <c r="Y619" s="273" t="s">
        <v>5989</v>
      </c>
      <c r="Z619" s="273"/>
      <c r="AA619" s="274">
        <v>5.8</v>
      </c>
      <c r="AB619" s="274">
        <v>2.52</v>
      </c>
      <c r="AC619" s="273"/>
      <c r="AD619" s="273" t="s">
        <v>5990</v>
      </c>
      <c r="AE619" s="273" t="s">
        <v>5991</v>
      </c>
      <c r="AF619" s="273" t="s">
        <v>794</v>
      </c>
      <c r="AG619" s="273" t="s">
        <v>5992</v>
      </c>
      <c r="AH619" s="273" t="s">
        <v>5104</v>
      </c>
      <c r="AI619" s="273" t="s">
        <v>102</v>
      </c>
      <c r="AJ619" s="273"/>
      <c r="AK619" s="273" t="s">
        <v>808</v>
      </c>
      <c r="AL619" s="273" t="s">
        <v>1890</v>
      </c>
      <c r="AM619" s="273" t="s">
        <v>797</v>
      </c>
      <c r="AN619" s="273" t="s">
        <v>42</v>
      </c>
      <c r="AO619" s="273"/>
      <c r="AP619" s="273"/>
      <c r="AQ619" s="273"/>
      <c r="AR619" s="273"/>
      <c r="AS619" s="273" t="s">
        <v>5993</v>
      </c>
      <c r="AT619" s="274">
        <v>1000</v>
      </c>
      <c r="AU619" s="274">
        <v>2.2999999999999998</v>
      </c>
      <c r="AV619" s="273" t="s">
        <v>5861</v>
      </c>
      <c r="AW619" s="273"/>
      <c r="AX619" s="274">
        <v>4.3</v>
      </c>
      <c r="AY619" s="273" t="s">
        <v>458</v>
      </c>
      <c r="AZ619" s="273" t="s">
        <v>4037</v>
      </c>
      <c r="BA619" s="273" t="s">
        <v>5994</v>
      </c>
      <c r="BB619" s="273" t="s">
        <v>5980</v>
      </c>
      <c r="BC619" s="273" t="s">
        <v>5861</v>
      </c>
      <c r="BD619" s="273"/>
      <c r="BE619" s="273" t="s">
        <v>5861</v>
      </c>
      <c r="BF619" s="273" t="s">
        <v>3310</v>
      </c>
      <c r="BG619" s="273" t="s">
        <v>5995</v>
      </c>
      <c r="BH619" s="273" t="s">
        <v>5996</v>
      </c>
      <c r="BI619" s="273" t="s">
        <v>800</v>
      </c>
      <c r="BJ619" s="273" t="s">
        <v>800</v>
      </c>
      <c r="BK619" s="273" t="s">
        <v>801</v>
      </c>
      <c r="BL619" s="273" t="s">
        <v>802</v>
      </c>
      <c r="BM619" s="273" t="s">
        <v>803</v>
      </c>
      <c r="BN619" s="273"/>
      <c r="BO619" s="273" t="s">
        <v>809</v>
      </c>
      <c r="BP619" s="273" t="s">
        <v>458</v>
      </c>
      <c r="BQ619" s="273"/>
    </row>
    <row r="620" spans="1:69" ht="18" customHeight="1">
      <c r="A620" s="273" t="s">
        <v>5997</v>
      </c>
      <c r="B620" s="273" t="s">
        <v>5998</v>
      </c>
      <c r="C620" s="273" t="s">
        <v>5999</v>
      </c>
      <c r="D620" s="273" t="s">
        <v>5983</v>
      </c>
      <c r="E620" s="273" t="s">
        <v>6000</v>
      </c>
      <c r="F620" s="273" t="s">
        <v>786</v>
      </c>
      <c r="G620" s="273" t="s">
        <v>786</v>
      </c>
      <c r="H620" s="273" t="s">
        <v>786</v>
      </c>
      <c r="I620" s="274">
        <v>0.5</v>
      </c>
      <c r="J620" s="273" t="s">
        <v>11</v>
      </c>
      <c r="K620" s="273" t="s">
        <v>806</v>
      </c>
      <c r="L620" s="274">
        <v>2.0499999999999998</v>
      </c>
      <c r="M620" s="273" t="s">
        <v>6001</v>
      </c>
      <c r="N620" s="273" t="s">
        <v>936</v>
      </c>
      <c r="O620" s="273" t="s">
        <v>4205</v>
      </c>
      <c r="P620" s="273" t="s">
        <v>5716</v>
      </c>
      <c r="Q620" s="274">
        <v>15</v>
      </c>
      <c r="R620" s="273" t="s">
        <v>789</v>
      </c>
      <c r="S620" s="273" t="s">
        <v>904</v>
      </c>
      <c r="T620" s="273" t="s">
        <v>6002</v>
      </c>
      <c r="U620" s="273" t="s">
        <v>791</v>
      </c>
      <c r="V620" s="274">
        <v>100</v>
      </c>
      <c r="W620" s="273"/>
      <c r="X620" s="273" t="s">
        <v>1669</v>
      </c>
      <c r="Y620" s="273" t="s">
        <v>2605</v>
      </c>
      <c r="Z620" s="273" t="s">
        <v>6003</v>
      </c>
      <c r="AA620" s="273"/>
      <c r="AB620" s="273"/>
      <c r="AC620" s="273"/>
      <c r="AD620" s="273"/>
      <c r="AE620" s="273" t="s">
        <v>6004</v>
      </c>
      <c r="AF620" s="273" t="s">
        <v>794</v>
      </c>
      <c r="AG620" s="273" t="s">
        <v>807</v>
      </c>
      <c r="AH620" s="273" t="s">
        <v>786</v>
      </c>
      <c r="AI620" s="273"/>
      <c r="AJ620" s="273"/>
      <c r="AK620" s="273" t="s">
        <v>808</v>
      </c>
      <c r="AL620" s="273" t="s">
        <v>6005</v>
      </c>
      <c r="AM620" s="273" t="s">
        <v>797</v>
      </c>
      <c r="AN620" s="273" t="s">
        <v>43</v>
      </c>
      <c r="AO620" s="273"/>
      <c r="AP620" s="273"/>
      <c r="AQ620" s="273"/>
      <c r="AR620" s="273"/>
      <c r="AS620" s="273" t="s">
        <v>6006</v>
      </c>
      <c r="AT620" s="274">
        <v>1000</v>
      </c>
      <c r="AU620" s="274">
        <v>0.5</v>
      </c>
      <c r="AV620" s="273" t="s">
        <v>5905</v>
      </c>
      <c r="AW620" s="273"/>
      <c r="AX620" s="274">
        <v>2.0499999999999998</v>
      </c>
      <c r="AY620" s="273" t="s">
        <v>458</v>
      </c>
      <c r="AZ620" s="273" t="s">
        <v>4051</v>
      </c>
      <c r="BA620" s="273" t="s">
        <v>6007</v>
      </c>
      <c r="BB620" s="273" t="s">
        <v>458</v>
      </c>
      <c r="BC620" s="273" t="s">
        <v>5905</v>
      </c>
      <c r="BD620" s="273"/>
      <c r="BE620" s="273" t="s">
        <v>5905</v>
      </c>
      <c r="BF620" s="273" t="s">
        <v>4047</v>
      </c>
      <c r="BG620" s="273" t="s">
        <v>6008</v>
      </c>
      <c r="BH620" s="273" t="s">
        <v>6009</v>
      </c>
      <c r="BI620" s="273" t="s">
        <v>800</v>
      </c>
      <c r="BJ620" s="273" t="s">
        <v>800</v>
      </c>
      <c r="BK620" s="273" t="s">
        <v>801</v>
      </c>
      <c r="BL620" s="273" t="s">
        <v>802</v>
      </c>
      <c r="BM620" s="273" t="s">
        <v>803</v>
      </c>
      <c r="BN620" s="273"/>
      <c r="BO620" s="273" t="s">
        <v>809</v>
      </c>
      <c r="BP620" s="273" t="s">
        <v>458</v>
      </c>
      <c r="BQ620" s="273"/>
    </row>
    <row r="621" spans="1:69" ht="18" customHeight="1">
      <c r="A621" s="273" t="s">
        <v>6010</v>
      </c>
      <c r="B621" s="273" t="s">
        <v>6011</v>
      </c>
      <c r="C621" s="273" t="s">
        <v>6012</v>
      </c>
      <c r="D621" s="273" t="s">
        <v>6013</v>
      </c>
      <c r="E621" s="273" t="s">
        <v>6014</v>
      </c>
      <c r="F621" s="273" t="s">
        <v>786</v>
      </c>
      <c r="G621" s="273" t="s">
        <v>786</v>
      </c>
      <c r="H621" s="273" t="s">
        <v>786</v>
      </c>
      <c r="I621" s="274">
        <v>1.55</v>
      </c>
      <c r="J621" s="273" t="s">
        <v>11</v>
      </c>
      <c r="K621" s="273" t="s">
        <v>806</v>
      </c>
      <c r="L621" s="274">
        <v>5.3</v>
      </c>
      <c r="M621" s="273" t="s">
        <v>6015</v>
      </c>
      <c r="N621" s="273" t="s">
        <v>860</v>
      </c>
      <c r="O621" s="273" t="s">
        <v>6016</v>
      </c>
      <c r="P621" s="273" t="s">
        <v>6017</v>
      </c>
      <c r="Q621" s="274">
        <v>45</v>
      </c>
      <c r="R621" s="273" t="s">
        <v>789</v>
      </c>
      <c r="S621" s="273" t="s">
        <v>1487</v>
      </c>
      <c r="T621" s="273" t="s">
        <v>458</v>
      </c>
      <c r="U621" s="273" t="s">
        <v>791</v>
      </c>
      <c r="V621" s="273"/>
      <c r="W621" s="273" t="s">
        <v>6018</v>
      </c>
      <c r="X621" s="273" t="s">
        <v>5274</v>
      </c>
      <c r="Y621" s="273" t="s">
        <v>6019</v>
      </c>
      <c r="Z621" s="273"/>
      <c r="AA621" s="273"/>
      <c r="AB621" s="273"/>
      <c r="AC621" s="273"/>
      <c r="AD621" s="273"/>
      <c r="AE621" s="273" t="s">
        <v>6020</v>
      </c>
      <c r="AF621" s="273" t="s">
        <v>2276</v>
      </c>
      <c r="AG621" s="273" t="s">
        <v>807</v>
      </c>
      <c r="AH621" s="273" t="s">
        <v>786</v>
      </c>
      <c r="AI621" s="273" t="s">
        <v>104</v>
      </c>
      <c r="AJ621" s="273"/>
      <c r="AK621" s="273" t="s">
        <v>808</v>
      </c>
      <c r="AL621" s="273" t="s">
        <v>6021</v>
      </c>
      <c r="AM621" s="273" t="s">
        <v>797</v>
      </c>
      <c r="AN621" s="273" t="s">
        <v>42</v>
      </c>
      <c r="AO621" s="273"/>
      <c r="AP621" s="273"/>
      <c r="AQ621" s="273"/>
      <c r="AR621" s="273"/>
      <c r="AS621" s="273" t="s">
        <v>6022</v>
      </c>
      <c r="AT621" s="274">
        <v>1000</v>
      </c>
      <c r="AU621" s="274">
        <v>3.15</v>
      </c>
      <c r="AV621" s="273" t="s">
        <v>6023</v>
      </c>
      <c r="AW621" s="273"/>
      <c r="AX621" s="274">
        <v>5.3</v>
      </c>
      <c r="AY621" s="273" t="s">
        <v>458</v>
      </c>
      <c r="AZ621" s="273" t="s">
        <v>6024</v>
      </c>
      <c r="BA621" s="273" t="s">
        <v>6025</v>
      </c>
      <c r="BB621" s="273" t="s">
        <v>458</v>
      </c>
      <c r="BC621" s="273" t="s">
        <v>6026</v>
      </c>
      <c r="BD621" s="273"/>
      <c r="BE621" s="273" t="s">
        <v>6026</v>
      </c>
      <c r="BF621" s="273" t="s">
        <v>3310</v>
      </c>
      <c r="BG621" s="273" t="s">
        <v>6027</v>
      </c>
      <c r="BH621" s="273" t="s">
        <v>6028</v>
      </c>
      <c r="BI621" s="273" t="s">
        <v>800</v>
      </c>
      <c r="BJ621" s="273" t="s">
        <v>800</v>
      </c>
      <c r="BK621" s="273" t="s">
        <v>801</v>
      </c>
      <c r="BL621" s="273" t="s">
        <v>802</v>
      </c>
      <c r="BM621" s="273" t="s">
        <v>803</v>
      </c>
      <c r="BN621" s="273"/>
      <c r="BO621" s="273" t="s">
        <v>809</v>
      </c>
      <c r="BP621" s="273" t="s">
        <v>458</v>
      </c>
      <c r="BQ621" s="273"/>
    </row>
    <row r="622" spans="1:69" ht="18" customHeight="1">
      <c r="A622" s="273" t="s">
        <v>6029</v>
      </c>
      <c r="B622" s="273" t="s">
        <v>6030</v>
      </c>
      <c r="C622" s="273" t="s">
        <v>6031</v>
      </c>
      <c r="D622" s="273" t="s">
        <v>6013</v>
      </c>
      <c r="E622" s="273" t="s">
        <v>6032</v>
      </c>
      <c r="F622" s="273" t="s">
        <v>786</v>
      </c>
      <c r="G622" s="273" t="s">
        <v>786</v>
      </c>
      <c r="H622" s="273" t="s">
        <v>786</v>
      </c>
      <c r="I622" s="274">
        <v>2.78</v>
      </c>
      <c r="J622" s="273" t="s">
        <v>11</v>
      </c>
      <c r="K622" s="273" t="s">
        <v>806</v>
      </c>
      <c r="L622" s="274">
        <v>3.8</v>
      </c>
      <c r="M622" s="273" t="s">
        <v>6033</v>
      </c>
      <c r="N622" s="273" t="s">
        <v>936</v>
      </c>
      <c r="O622" s="273" t="s">
        <v>6034</v>
      </c>
      <c r="P622" s="273" t="s">
        <v>6035</v>
      </c>
      <c r="Q622" s="274">
        <v>40</v>
      </c>
      <c r="R622" s="273" t="s">
        <v>789</v>
      </c>
      <c r="S622" s="273" t="s">
        <v>790</v>
      </c>
      <c r="T622" s="273" t="s">
        <v>458</v>
      </c>
      <c r="U622" s="273" t="s">
        <v>791</v>
      </c>
      <c r="V622" s="274">
        <v>100</v>
      </c>
      <c r="W622" s="273" t="s">
        <v>6036</v>
      </c>
      <c r="X622" s="273" t="s">
        <v>813</v>
      </c>
      <c r="Y622" s="273" t="s">
        <v>1814</v>
      </c>
      <c r="Z622" s="273"/>
      <c r="AA622" s="273"/>
      <c r="AB622" s="273"/>
      <c r="AC622" s="273"/>
      <c r="AD622" s="273"/>
      <c r="AE622" s="273" t="s">
        <v>6037</v>
      </c>
      <c r="AF622" s="273" t="s">
        <v>794</v>
      </c>
      <c r="AG622" s="273" t="s">
        <v>795</v>
      </c>
      <c r="AH622" s="273" t="s">
        <v>786</v>
      </c>
      <c r="AI622" s="273" t="s">
        <v>104</v>
      </c>
      <c r="AJ622" s="273"/>
      <c r="AK622" s="273" t="s">
        <v>796</v>
      </c>
      <c r="AL622" s="273" t="s">
        <v>6038</v>
      </c>
      <c r="AM622" s="273" t="s">
        <v>797</v>
      </c>
      <c r="AN622" s="273" t="s">
        <v>43</v>
      </c>
      <c r="AO622" s="273"/>
      <c r="AP622" s="273"/>
      <c r="AQ622" s="273"/>
      <c r="AR622" s="273"/>
      <c r="AS622" s="273" t="s">
        <v>6039</v>
      </c>
      <c r="AT622" s="274">
        <v>1000</v>
      </c>
      <c r="AU622" s="274">
        <v>2.78</v>
      </c>
      <c r="AV622" s="273" t="s">
        <v>5928</v>
      </c>
      <c r="AW622" s="273"/>
      <c r="AX622" s="274">
        <v>3.8</v>
      </c>
      <c r="AY622" s="273" t="s">
        <v>458</v>
      </c>
      <c r="AZ622" s="273" t="s">
        <v>4057</v>
      </c>
      <c r="BA622" s="273" t="s">
        <v>6040</v>
      </c>
      <c r="BB622" s="273" t="s">
        <v>6041</v>
      </c>
      <c r="BC622" s="273" t="s">
        <v>5928</v>
      </c>
      <c r="BD622" s="273"/>
      <c r="BE622" s="273" t="s">
        <v>5928</v>
      </c>
      <c r="BF622" s="273" t="s">
        <v>3310</v>
      </c>
      <c r="BG622" s="273" t="s">
        <v>6042</v>
      </c>
      <c r="BH622" s="273" t="s">
        <v>6043</v>
      </c>
      <c r="BI622" s="273" t="s">
        <v>800</v>
      </c>
      <c r="BJ622" s="273" t="s">
        <v>800</v>
      </c>
      <c r="BK622" s="273" t="s">
        <v>801</v>
      </c>
      <c r="BL622" s="273" t="s">
        <v>802</v>
      </c>
      <c r="BM622" s="273" t="s">
        <v>803</v>
      </c>
      <c r="BN622" s="273"/>
      <c r="BO622" s="273" t="s">
        <v>809</v>
      </c>
      <c r="BP622" s="273" t="s">
        <v>458</v>
      </c>
      <c r="BQ622" s="273"/>
    </row>
    <row r="623" spans="1:69" ht="18" customHeight="1">
      <c r="A623" s="273" t="s">
        <v>6044</v>
      </c>
      <c r="B623" s="273" t="s">
        <v>6045</v>
      </c>
      <c r="C623" s="273" t="s">
        <v>6046</v>
      </c>
      <c r="D623" s="273" t="s">
        <v>6047</v>
      </c>
      <c r="E623" s="273" t="s">
        <v>6048</v>
      </c>
      <c r="F623" s="273" t="s">
        <v>786</v>
      </c>
      <c r="G623" s="273" t="s">
        <v>786</v>
      </c>
      <c r="H623" s="273" t="s">
        <v>786</v>
      </c>
      <c r="I623" s="274">
        <v>0.53</v>
      </c>
      <c r="J623" s="273" t="s">
        <v>11</v>
      </c>
      <c r="K623" s="273" t="s">
        <v>806</v>
      </c>
      <c r="L623" s="274">
        <v>4.8</v>
      </c>
      <c r="M623" s="273" t="s">
        <v>1927</v>
      </c>
      <c r="N623" s="273" t="s">
        <v>860</v>
      </c>
      <c r="O623" s="273" t="s">
        <v>6049</v>
      </c>
      <c r="P623" s="273" t="s">
        <v>6050</v>
      </c>
      <c r="Q623" s="274">
        <v>0</v>
      </c>
      <c r="R623" s="273" t="s">
        <v>789</v>
      </c>
      <c r="S623" s="273" t="s">
        <v>1487</v>
      </c>
      <c r="T623" s="273" t="s">
        <v>458</v>
      </c>
      <c r="U623" s="273" t="s">
        <v>791</v>
      </c>
      <c r="V623" s="274">
        <v>100</v>
      </c>
      <c r="W623" s="273"/>
      <c r="X623" s="273" t="s">
        <v>3321</v>
      </c>
      <c r="Y623" s="273" t="s">
        <v>6051</v>
      </c>
      <c r="Z623" s="273"/>
      <c r="AA623" s="273"/>
      <c r="AB623" s="273"/>
      <c r="AC623" s="273"/>
      <c r="AD623" s="273"/>
      <c r="AE623" s="273" t="s">
        <v>6052</v>
      </c>
      <c r="AF623" s="273" t="s">
        <v>794</v>
      </c>
      <c r="AG623" s="273" t="s">
        <v>807</v>
      </c>
      <c r="AH623" s="273" t="s">
        <v>786</v>
      </c>
      <c r="AI623" s="273" t="s">
        <v>104</v>
      </c>
      <c r="AJ623" s="273"/>
      <c r="AK623" s="273" t="s">
        <v>808</v>
      </c>
      <c r="AL623" s="273" t="s">
        <v>1929</v>
      </c>
      <c r="AM623" s="273" t="s">
        <v>797</v>
      </c>
      <c r="AN623" s="273" t="s">
        <v>43</v>
      </c>
      <c r="AO623" s="273"/>
      <c r="AP623" s="273"/>
      <c r="AQ623" s="273"/>
      <c r="AR623" s="273"/>
      <c r="AS623" s="273" t="s">
        <v>6053</v>
      </c>
      <c r="AT623" s="274">
        <v>1000</v>
      </c>
      <c r="AU623" s="274">
        <v>0.53</v>
      </c>
      <c r="AV623" s="273" t="s">
        <v>6023</v>
      </c>
      <c r="AW623" s="273"/>
      <c r="AX623" s="274">
        <v>4.8</v>
      </c>
      <c r="AY623" s="273" t="s">
        <v>458</v>
      </c>
      <c r="AZ623" s="273" t="s">
        <v>4070</v>
      </c>
      <c r="BA623" s="273" t="s">
        <v>6054</v>
      </c>
      <c r="BB623" s="273" t="s">
        <v>458</v>
      </c>
      <c r="BC623" s="273" t="s">
        <v>6023</v>
      </c>
      <c r="BD623" s="273"/>
      <c r="BE623" s="273" t="s">
        <v>6023</v>
      </c>
      <c r="BF623" s="273" t="s">
        <v>3310</v>
      </c>
      <c r="BG623" s="273" t="s">
        <v>6055</v>
      </c>
      <c r="BH623" s="273" t="s">
        <v>6056</v>
      </c>
      <c r="BI623" s="273" t="s">
        <v>800</v>
      </c>
      <c r="BJ623" s="273" t="s">
        <v>800</v>
      </c>
      <c r="BK623" s="273" t="s">
        <v>801</v>
      </c>
      <c r="BL623" s="273" t="s">
        <v>802</v>
      </c>
      <c r="BM623" s="273" t="s">
        <v>803</v>
      </c>
      <c r="BN623" s="273"/>
      <c r="BO623" s="273" t="s">
        <v>809</v>
      </c>
      <c r="BP623" s="273" t="s">
        <v>458</v>
      </c>
      <c r="BQ623" s="273"/>
    </row>
    <row r="624" spans="1:69" ht="18" customHeight="1">
      <c r="A624" s="273" t="s">
        <v>6057</v>
      </c>
      <c r="B624" s="273" t="s">
        <v>6058</v>
      </c>
      <c r="C624" s="273" t="s">
        <v>6059</v>
      </c>
      <c r="D624" s="273" t="s">
        <v>6047</v>
      </c>
      <c r="E624" s="273" t="s">
        <v>6060</v>
      </c>
      <c r="F624" s="273" t="s">
        <v>786</v>
      </c>
      <c r="G624" s="273" t="s">
        <v>786</v>
      </c>
      <c r="H624" s="273" t="s">
        <v>786</v>
      </c>
      <c r="I624" s="274">
        <v>1.1499999999999999</v>
      </c>
      <c r="J624" s="273" t="s">
        <v>11</v>
      </c>
      <c r="K624" s="273" t="s">
        <v>806</v>
      </c>
      <c r="L624" s="274">
        <v>2.08</v>
      </c>
      <c r="M624" s="273" t="s">
        <v>2866</v>
      </c>
      <c r="N624" s="273" t="s">
        <v>936</v>
      </c>
      <c r="O624" s="273"/>
      <c r="P624" s="273" t="s">
        <v>6061</v>
      </c>
      <c r="Q624" s="273"/>
      <c r="R624" s="273" t="s">
        <v>789</v>
      </c>
      <c r="S624" s="273" t="s">
        <v>904</v>
      </c>
      <c r="T624" s="273" t="s">
        <v>6062</v>
      </c>
      <c r="U624" s="273" t="s">
        <v>791</v>
      </c>
      <c r="V624" s="274">
        <v>100</v>
      </c>
      <c r="W624" s="273"/>
      <c r="X624" s="273" t="s">
        <v>1425</v>
      </c>
      <c r="Y624" s="273" t="s">
        <v>6063</v>
      </c>
      <c r="Z624" s="273" t="s">
        <v>6064</v>
      </c>
      <c r="AA624" s="273"/>
      <c r="AB624" s="273"/>
      <c r="AC624" s="273"/>
      <c r="AD624" s="273"/>
      <c r="AE624" s="273" t="s">
        <v>6065</v>
      </c>
      <c r="AF624" s="273" t="s">
        <v>794</v>
      </c>
      <c r="AG624" s="273" t="s">
        <v>807</v>
      </c>
      <c r="AH624" s="273" t="s">
        <v>786</v>
      </c>
      <c r="AI624" s="273" t="s">
        <v>104</v>
      </c>
      <c r="AJ624" s="273"/>
      <c r="AK624" s="273" t="s">
        <v>808</v>
      </c>
      <c r="AL624" s="273" t="s">
        <v>2867</v>
      </c>
      <c r="AM624" s="273" t="s">
        <v>797</v>
      </c>
      <c r="AN624" s="273" t="s">
        <v>43</v>
      </c>
      <c r="AO624" s="273"/>
      <c r="AP624" s="273"/>
      <c r="AQ624" s="273"/>
      <c r="AR624" s="273"/>
      <c r="AS624" s="273" t="s">
        <v>6066</v>
      </c>
      <c r="AT624" s="274">
        <v>1000</v>
      </c>
      <c r="AU624" s="274">
        <v>1.1499999999999999</v>
      </c>
      <c r="AV624" s="273" t="s">
        <v>5954</v>
      </c>
      <c r="AW624" s="273"/>
      <c r="AX624" s="274">
        <v>2.08</v>
      </c>
      <c r="AY624" s="273" t="s">
        <v>458</v>
      </c>
      <c r="AZ624" s="273" t="s">
        <v>4078</v>
      </c>
      <c r="BA624" s="273" t="s">
        <v>6067</v>
      </c>
      <c r="BB624" s="273" t="s">
        <v>458</v>
      </c>
      <c r="BC624" s="273" t="s">
        <v>5954</v>
      </c>
      <c r="BD624" s="273"/>
      <c r="BE624" s="273" t="s">
        <v>5954</v>
      </c>
      <c r="BF624" s="273" t="s">
        <v>4047</v>
      </c>
      <c r="BG624" s="273" t="s">
        <v>6065</v>
      </c>
      <c r="BH624" s="273" t="s">
        <v>6068</v>
      </c>
      <c r="BI624" s="273" t="s">
        <v>800</v>
      </c>
      <c r="BJ624" s="273" t="s">
        <v>800</v>
      </c>
      <c r="BK624" s="273" t="s">
        <v>801</v>
      </c>
      <c r="BL624" s="273" t="s">
        <v>802</v>
      </c>
      <c r="BM624" s="273" t="s">
        <v>803</v>
      </c>
      <c r="BN624" s="273"/>
      <c r="BO624" s="273" t="s">
        <v>809</v>
      </c>
      <c r="BP624" s="273" t="s">
        <v>458</v>
      </c>
      <c r="BQ624" s="273"/>
    </row>
    <row r="625" spans="1:69" ht="18" customHeight="1">
      <c r="A625" s="273" t="s">
        <v>1797</v>
      </c>
      <c r="B625" s="273" t="s">
        <v>6069</v>
      </c>
      <c r="C625" s="273" t="s">
        <v>6070</v>
      </c>
      <c r="D625" s="273" t="s">
        <v>6071</v>
      </c>
      <c r="E625" s="273" t="s">
        <v>6072</v>
      </c>
      <c r="F625" s="273" t="s">
        <v>1801</v>
      </c>
      <c r="G625" s="273" t="s">
        <v>1506</v>
      </c>
      <c r="H625" s="273" t="s">
        <v>786</v>
      </c>
      <c r="I625" s="274">
        <v>1</v>
      </c>
      <c r="J625" s="273" t="s">
        <v>804</v>
      </c>
      <c r="K625" s="273" t="s">
        <v>806</v>
      </c>
      <c r="L625" s="274">
        <v>0.74</v>
      </c>
      <c r="M625" s="273" t="s">
        <v>1927</v>
      </c>
      <c r="N625" s="273" t="s">
        <v>788</v>
      </c>
      <c r="O625" s="273"/>
      <c r="P625" s="273"/>
      <c r="Q625" s="273"/>
      <c r="R625" s="273" t="s">
        <v>789</v>
      </c>
      <c r="S625" s="273" t="s">
        <v>1487</v>
      </c>
      <c r="T625" s="273"/>
      <c r="U625" s="273" t="s">
        <v>791</v>
      </c>
      <c r="V625" s="274">
        <v>100</v>
      </c>
      <c r="W625" s="273"/>
      <c r="X625" s="273" t="s">
        <v>1463</v>
      </c>
      <c r="Y625" s="273" t="s">
        <v>1464</v>
      </c>
      <c r="Z625" s="273"/>
      <c r="AA625" s="273"/>
      <c r="AB625" s="273"/>
      <c r="AC625" s="273"/>
      <c r="AD625" s="273"/>
      <c r="AE625" s="273"/>
      <c r="AF625" s="273" t="s">
        <v>794</v>
      </c>
      <c r="AG625" s="273" t="s">
        <v>795</v>
      </c>
      <c r="AH625" s="273" t="s">
        <v>786</v>
      </c>
      <c r="AI625" s="273"/>
      <c r="AJ625" s="273"/>
      <c r="AK625" s="273" t="s">
        <v>796</v>
      </c>
      <c r="AL625" s="273" t="s">
        <v>1929</v>
      </c>
      <c r="AM625" s="273" t="s">
        <v>1529</v>
      </c>
      <c r="AN625" s="273" t="s">
        <v>42</v>
      </c>
      <c r="AO625" s="273"/>
      <c r="AP625" s="273"/>
      <c r="AQ625" s="273"/>
      <c r="AR625" s="273"/>
      <c r="AS625" s="273" t="s">
        <v>1806</v>
      </c>
      <c r="AT625" s="274">
        <v>1000000</v>
      </c>
      <c r="AU625" s="274">
        <v>1</v>
      </c>
      <c r="AV625" s="273" t="s">
        <v>6023</v>
      </c>
      <c r="AW625" s="273"/>
      <c r="AX625" s="274">
        <v>0.74</v>
      </c>
      <c r="AY625" s="273"/>
      <c r="AZ625" s="273" t="s">
        <v>3794</v>
      </c>
      <c r="BA625" s="273" t="s">
        <v>1807</v>
      </c>
      <c r="BB625" s="273"/>
      <c r="BC625" s="273" t="s">
        <v>6023</v>
      </c>
      <c r="BD625" s="273"/>
      <c r="BE625" s="273" t="s">
        <v>6023</v>
      </c>
      <c r="BF625" s="273"/>
      <c r="BG625" s="273"/>
      <c r="BH625" s="273" t="s">
        <v>458</v>
      </c>
      <c r="BI625" s="273" t="s">
        <v>800</v>
      </c>
      <c r="BJ625" s="273" t="s">
        <v>800</v>
      </c>
      <c r="BK625" s="273" t="s">
        <v>801</v>
      </c>
      <c r="BL625" s="273" t="s">
        <v>802</v>
      </c>
      <c r="BM625" s="273" t="s">
        <v>1962</v>
      </c>
      <c r="BN625" s="273"/>
      <c r="BO625" s="273" t="s">
        <v>1865</v>
      </c>
      <c r="BP625" s="273"/>
      <c r="BQ625" s="273"/>
    </row>
    <row r="626" spans="1:69" ht="18" customHeight="1">
      <c r="A626" s="273" t="s">
        <v>6073</v>
      </c>
      <c r="B626" s="273" t="s">
        <v>6074</v>
      </c>
      <c r="C626" s="273" t="s">
        <v>6075</v>
      </c>
      <c r="D626" s="273" t="s">
        <v>6076</v>
      </c>
      <c r="E626" s="273" t="s">
        <v>6077</v>
      </c>
      <c r="F626" s="273" t="s">
        <v>786</v>
      </c>
      <c r="G626" s="273" t="s">
        <v>786</v>
      </c>
      <c r="H626" s="273" t="s">
        <v>786</v>
      </c>
      <c r="I626" s="274">
        <v>5</v>
      </c>
      <c r="J626" s="273" t="s">
        <v>11</v>
      </c>
      <c r="K626" s="273" t="s">
        <v>806</v>
      </c>
      <c r="L626" s="274">
        <v>2.0499999999999998</v>
      </c>
      <c r="M626" s="273" t="s">
        <v>2866</v>
      </c>
      <c r="N626" s="273" t="s">
        <v>5942</v>
      </c>
      <c r="O626" s="273" t="s">
        <v>4884</v>
      </c>
      <c r="P626" s="273" t="s">
        <v>5716</v>
      </c>
      <c r="Q626" s="274">
        <v>30</v>
      </c>
      <c r="R626" s="273" t="s">
        <v>789</v>
      </c>
      <c r="S626" s="273" t="s">
        <v>1487</v>
      </c>
      <c r="T626" s="273" t="s">
        <v>458</v>
      </c>
      <c r="U626" s="273" t="s">
        <v>791</v>
      </c>
      <c r="V626" s="274">
        <v>100</v>
      </c>
      <c r="W626" s="273" t="s">
        <v>6078</v>
      </c>
      <c r="X626" s="273" t="s">
        <v>1669</v>
      </c>
      <c r="Y626" s="273" t="s">
        <v>4887</v>
      </c>
      <c r="Z626" s="273"/>
      <c r="AA626" s="273"/>
      <c r="AB626" s="273"/>
      <c r="AC626" s="273"/>
      <c r="AD626" s="273"/>
      <c r="AE626" s="273" t="s">
        <v>6079</v>
      </c>
      <c r="AF626" s="273" t="s">
        <v>794</v>
      </c>
      <c r="AG626" s="273" t="s">
        <v>1734</v>
      </c>
      <c r="AH626" s="273" t="s">
        <v>786</v>
      </c>
      <c r="AI626" s="273" t="s">
        <v>104</v>
      </c>
      <c r="AJ626" s="273"/>
      <c r="AK626" s="273" t="s">
        <v>808</v>
      </c>
      <c r="AL626" s="273" t="s">
        <v>2867</v>
      </c>
      <c r="AM626" s="273" t="s">
        <v>797</v>
      </c>
      <c r="AN626" s="273" t="s">
        <v>42</v>
      </c>
      <c r="AO626" s="273"/>
      <c r="AP626" s="273"/>
      <c r="AQ626" s="273"/>
      <c r="AR626" s="273"/>
      <c r="AS626" s="273" t="s">
        <v>6080</v>
      </c>
      <c r="AT626" s="274">
        <v>1000</v>
      </c>
      <c r="AU626" s="274">
        <v>5</v>
      </c>
      <c r="AV626" s="273" t="s">
        <v>5954</v>
      </c>
      <c r="AW626" s="273"/>
      <c r="AX626" s="274">
        <v>2.0499999999999998</v>
      </c>
      <c r="AY626" s="273" t="s">
        <v>458</v>
      </c>
      <c r="AZ626" s="273" t="s">
        <v>4078</v>
      </c>
      <c r="BA626" s="273" t="s">
        <v>6081</v>
      </c>
      <c r="BB626" s="273" t="s">
        <v>458</v>
      </c>
      <c r="BC626" s="273" t="s">
        <v>5954</v>
      </c>
      <c r="BD626" s="273"/>
      <c r="BE626" s="273" t="s">
        <v>5954</v>
      </c>
      <c r="BF626" s="273" t="s">
        <v>3310</v>
      </c>
      <c r="BG626" s="273" t="s">
        <v>6082</v>
      </c>
      <c r="BH626" s="273" t="s">
        <v>6083</v>
      </c>
      <c r="BI626" s="273" t="s">
        <v>800</v>
      </c>
      <c r="BJ626" s="273" t="s">
        <v>800</v>
      </c>
      <c r="BK626" s="273" t="s">
        <v>801</v>
      </c>
      <c r="BL626" s="273" t="s">
        <v>802</v>
      </c>
      <c r="BM626" s="273" t="s">
        <v>803</v>
      </c>
      <c r="BN626" s="273"/>
      <c r="BO626" s="273" t="s">
        <v>809</v>
      </c>
      <c r="BP626" s="273" t="s">
        <v>458</v>
      </c>
      <c r="BQ626" s="273"/>
    </row>
    <row r="627" spans="1:69" ht="18" customHeight="1">
      <c r="A627" s="273" t="s">
        <v>6084</v>
      </c>
      <c r="B627" s="273" t="s">
        <v>6085</v>
      </c>
      <c r="C627" s="273" t="s">
        <v>6086</v>
      </c>
      <c r="D627" s="273" t="s">
        <v>6076</v>
      </c>
      <c r="E627" s="273" t="s">
        <v>6087</v>
      </c>
      <c r="F627" s="273" t="s">
        <v>786</v>
      </c>
      <c r="G627" s="273" t="s">
        <v>786</v>
      </c>
      <c r="H627" s="273" t="s">
        <v>786</v>
      </c>
      <c r="I627" s="274">
        <v>2</v>
      </c>
      <c r="J627" s="273" t="s">
        <v>11</v>
      </c>
      <c r="K627" s="273" t="s">
        <v>806</v>
      </c>
      <c r="L627" s="274">
        <v>2.8</v>
      </c>
      <c r="M627" s="273" t="s">
        <v>2866</v>
      </c>
      <c r="N627" s="273" t="s">
        <v>788</v>
      </c>
      <c r="O627" s="273"/>
      <c r="P627" s="273" t="s">
        <v>4540</v>
      </c>
      <c r="Q627" s="273"/>
      <c r="R627" s="273" t="s">
        <v>789</v>
      </c>
      <c r="S627" s="273" t="s">
        <v>904</v>
      </c>
      <c r="T627" s="273" t="s">
        <v>5229</v>
      </c>
      <c r="U627" s="273" t="s">
        <v>791</v>
      </c>
      <c r="V627" s="274">
        <v>100</v>
      </c>
      <c r="W627" s="273"/>
      <c r="X627" s="273" t="s">
        <v>2251</v>
      </c>
      <c r="Y627" s="273" t="s">
        <v>6088</v>
      </c>
      <c r="Z627" s="273"/>
      <c r="AA627" s="273"/>
      <c r="AB627" s="273"/>
      <c r="AC627" s="273"/>
      <c r="AD627" s="273"/>
      <c r="AE627" s="273" t="s">
        <v>6089</v>
      </c>
      <c r="AF627" s="273" t="s">
        <v>794</v>
      </c>
      <c r="AG627" s="273" t="s">
        <v>807</v>
      </c>
      <c r="AH627" s="273" t="s">
        <v>786</v>
      </c>
      <c r="AI627" s="273" t="s">
        <v>104</v>
      </c>
      <c r="AJ627" s="273"/>
      <c r="AK627" s="273" t="s">
        <v>808</v>
      </c>
      <c r="AL627" s="273" t="s">
        <v>2867</v>
      </c>
      <c r="AM627" s="273" t="s">
        <v>797</v>
      </c>
      <c r="AN627" s="273" t="s">
        <v>43</v>
      </c>
      <c r="AO627" s="273"/>
      <c r="AP627" s="273"/>
      <c r="AQ627" s="273"/>
      <c r="AR627" s="273"/>
      <c r="AS627" s="273" t="s">
        <v>6090</v>
      </c>
      <c r="AT627" s="274">
        <v>1000</v>
      </c>
      <c r="AU627" s="274">
        <v>2</v>
      </c>
      <c r="AV627" s="273" t="s">
        <v>5954</v>
      </c>
      <c r="AW627" s="273"/>
      <c r="AX627" s="274">
        <v>2.8</v>
      </c>
      <c r="AY627" s="273" t="s">
        <v>458</v>
      </c>
      <c r="AZ627" s="273" t="s">
        <v>4078</v>
      </c>
      <c r="BA627" s="273" t="s">
        <v>6091</v>
      </c>
      <c r="BB627" s="273" t="s">
        <v>458</v>
      </c>
      <c r="BC627" s="273" t="s">
        <v>5954</v>
      </c>
      <c r="BD627" s="273"/>
      <c r="BE627" s="273" t="s">
        <v>5954</v>
      </c>
      <c r="BF627" s="273" t="s">
        <v>4047</v>
      </c>
      <c r="BG627" s="273" t="s">
        <v>6092</v>
      </c>
      <c r="BH627" s="273" t="s">
        <v>6093</v>
      </c>
      <c r="BI627" s="273" t="s">
        <v>800</v>
      </c>
      <c r="BJ627" s="273" t="s">
        <v>800</v>
      </c>
      <c r="BK627" s="273" t="s">
        <v>801</v>
      </c>
      <c r="BL627" s="273" t="s">
        <v>802</v>
      </c>
      <c r="BM627" s="273" t="s">
        <v>803</v>
      </c>
      <c r="BN627" s="273"/>
      <c r="BO627" s="273" t="s">
        <v>809</v>
      </c>
      <c r="BP627" s="273" t="s">
        <v>458</v>
      </c>
      <c r="BQ627" s="273"/>
    </row>
    <row r="628" spans="1:69" ht="18" customHeight="1">
      <c r="A628" s="273" t="s">
        <v>6094</v>
      </c>
      <c r="B628" s="273" t="s">
        <v>6095</v>
      </c>
      <c r="C628" s="273" t="s">
        <v>6096</v>
      </c>
      <c r="D628" s="273" t="s">
        <v>6097</v>
      </c>
      <c r="E628" s="273" t="s">
        <v>6098</v>
      </c>
      <c r="F628" s="273" t="s">
        <v>1687</v>
      </c>
      <c r="G628" s="273" t="s">
        <v>1506</v>
      </c>
      <c r="H628" s="273" t="s">
        <v>786</v>
      </c>
      <c r="I628" s="274">
        <v>0.2</v>
      </c>
      <c r="J628" s="273" t="s">
        <v>11</v>
      </c>
      <c r="K628" s="273" t="s">
        <v>4697</v>
      </c>
      <c r="L628" s="274">
        <v>1.05</v>
      </c>
      <c r="M628" s="273" t="s">
        <v>1960</v>
      </c>
      <c r="N628" s="273" t="s">
        <v>788</v>
      </c>
      <c r="O628" s="273"/>
      <c r="P628" s="273"/>
      <c r="Q628" s="273"/>
      <c r="R628" s="273"/>
      <c r="S628" s="273" t="s">
        <v>1487</v>
      </c>
      <c r="T628" s="273" t="s">
        <v>458</v>
      </c>
      <c r="U628" s="273" t="s">
        <v>791</v>
      </c>
      <c r="V628" s="274">
        <v>100</v>
      </c>
      <c r="W628" s="273"/>
      <c r="X628" s="273" t="s">
        <v>1463</v>
      </c>
      <c r="Y628" s="273" t="s">
        <v>1464</v>
      </c>
      <c r="Z628" s="273"/>
      <c r="AA628" s="273"/>
      <c r="AB628" s="273"/>
      <c r="AC628" s="273"/>
      <c r="AD628" s="273"/>
      <c r="AE628" s="273" t="s">
        <v>4915</v>
      </c>
      <c r="AF628" s="273" t="s">
        <v>794</v>
      </c>
      <c r="AG628" s="273" t="s">
        <v>1793</v>
      </c>
      <c r="AH628" s="273" t="s">
        <v>786</v>
      </c>
      <c r="AI628" s="273"/>
      <c r="AJ628" s="273"/>
      <c r="AK628" s="273" t="s">
        <v>796</v>
      </c>
      <c r="AL628" s="273" t="s">
        <v>1961</v>
      </c>
      <c r="AM628" s="273" t="s">
        <v>1529</v>
      </c>
      <c r="AN628" s="273" t="s">
        <v>42</v>
      </c>
      <c r="AO628" s="273"/>
      <c r="AP628" s="273"/>
      <c r="AQ628" s="273"/>
      <c r="AR628" s="273"/>
      <c r="AS628" s="273" t="s">
        <v>6099</v>
      </c>
      <c r="AT628" s="274">
        <v>200000</v>
      </c>
      <c r="AU628" s="274">
        <v>0.2</v>
      </c>
      <c r="AV628" s="273" t="s">
        <v>6013</v>
      </c>
      <c r="AW628" s="273"/>
      <c r="AX628" s="274">
        <v>1.05</v>
      </c>
      <c r="AY628" s="273" t="s">
        <v>458</v>
      </c>
      <c r="AZ628" s="273" t="s">
        <v>6100</v>
      </c>
      <c r="BA628" s="273" t="s">
        <v>6101</v>
      </c>
      <c r="BB628" s="273" t="s">
        <v>458</v>
      </c>
      <c r="BC628" s="273" t="s">
        <v>6013</v>
      </c>
      <c r="BD628" s="273"/>
      <c r="BE628" s="273" t="s">
        <v>6013</v>
      </c>
      <c r="BF628" s="273" t="s">
        <v>458</v>
      </c>
      <c r="BG628" s="273" t="s">
        <v>458</v>
      </c>
      <c r="BH628" s="273" t="s">
        <v>4915</v>
      </c>
      <c r="BI628" s="273" t="s">
        <v>800</v>
      </c>
      <c r="BJ628" s="273" t="s">
        <v>800</v>
      </c>
      <c r="BK628" s="273" t="s">
        <v>801</v>
      </c>
      <c r="BL628" s="273" t="s">
        <v>802</v>
      </c>
      <c r="BM628" s="273" t="s">
        <v>803</v>
      </c>
      <c r="BN628" s="273"/>
      <c r="BO628" s="273" t="s">
        <v>1865</v>
      </c>
      <c r="BP628" s="273" t="s">
        <v>458</v>
      </c>
      <c r="BQ628" s="273"/>
    </row>
    <row r="629" spans="1:69" ht="18" customHeight="1">
      <c r="A629" s="273" t="s">
        <v>6102</v>
      </c>
      <c r="B629" s="273" t="s">
        <v>6103</v>
      </c>
      <c r="C629" s="273" t="s">
        <v>6104</v>
      </c>
      <c r="D629" s="273" t="s">
        <v>6097</v>
      </c>
      <c r="E629" s="273" t="s">
        <v>6105</v>
      </c>
      <c r="F629" s="273" t="s">
        <v>1604</v>
      </c>
      <c r="G629" s="273" t="s">
        <v>1506</v>
      </c>
      <c r="H629" s="273" t="s">
        <v>3841</v>
      </c>
      <c r="I629" s="274">
        <v>5</v>
      </c>
      <c r="J629" s="273" t="s">
        <v>11</v>
      </c>
      <c r="K629" s="273" t="s">
        <v>806</v>
      </c>
      <c r="L629" s="274">
        <v>1.1000000000000001</v>
      </c>
      <c r="M629" s="273" t="s">
        <v>3546</v>
      </c>
      <c r="N629" s="273" t="s">
        <v>6106</v>
      </c>
      <c r="O629" s="273"/>
      <c r="P629" s="273"/>
      <c r="Q629" s="273"/>
      <c r="R629" s="273" t="s">
        <v>789</v>
      </c>
      <c r="S629" s="273" t="s">
        <v>790</v>
      </c>
      <c r="T629" s="273" t="s">
        <v>458</v>
      </c>
      <c r="U629" s="273" t="s">
        <v>791</v>
      </c>
      <c r="V629" s="274">
        <v>99.870999999999995</v>
      </c>
      <c r="W629" s="273" t="s">
        <v>6107</v>
      </c>
      <c r="X629" s="273" t="s">
        <v>1463</v>
      </c>
      <c r="Y629" s="273" t="s">
        <v>1464</v>
      </c>
      <c r="Z629" s="273"/>
      <c r="AA629" s="274">
        <v>20</v>
      </c>
      <c r="AB629" s="274">
        <v>4</v>
      </c>
      <c r="AC629" s="273"/>
      <c r="AD629" s="273"/>
      <c r="AE629" s="273" t="s">
        <v>6108</v>
      </c>
      <c r="AF629" s="273" t="s">
        <v>794</v>
      </c>
      <c r="AG629" s="273" t="s">
        <v>795</v>
      </c>
      <c r="AH629" s="273" t="s">
        <v>3841</v>
      </c>
      <c r="AI629" s="273" t="s">
        <v>102</v>
      </c>
      <c r="AJ629" s="273"/>
      <c r="AK629" s="273" t="s">
        <v>796</v>
      </c>
      <c r="AL629" s="273" t="s">
        <v>3547</v>
      </c>
      <c r="AM629" s="273" t="s">
        <v>811</v>
      </c>
      <c r="AN629" s="273" t="s">
        <v>42</v>
      </c>
      <c r="AO629" s="273"/>
      <c r="AP629" s="273"/>
      <c r="AQ629" s="273"/>
      <c r="AR629" s="273"/>
      <c r="AS629" s="273" t="s">
        <v>6109</v>
      </c>
      <c r="AT629" s="274">
        <v>1000</v>
      </c>
      <c r="AU629" s="274">
        <v>5</v>
      </c>
      <c r="AV629" s="273" t="s">
        <v>5983</v>
      </c>
      <c r="AW629" s="273"/>
      <c r="AX629" s="274">
        <v>1.1000000000000001</v>
      </c>
      <c r="AY629" s="273" t="s">
        <v>458</v>
      </c>
      <c r="AZ629" s="273" t="s">
        <v>4084</v>
      </c>
      <c r="BA629" s="273" t="s">
        <v>6110</v>
      </c>
      <c r="BB629" s="273" t="s">
        <v>6102</v>
      </c>
      <c r="BC629" s="273" t="s">
        <v>5983</v>
      </c>
      <c r="BD629" s="273"/>
      <c r="BE629" s="273" t="s">
        <v>5983</v>
      </c>
      <c r="BF629" s="273" t="s">
        <v>458</v>
      </c>
      <c r="BG629" s="273" t="s">
        <v>6111</v>
      </c>
      <c r="BH629" s="273" t="s">
        <v>6112</v>
      </c>
      <c r="BI629" s="273" t="s">
        <v>800</v>
      </c>
      <c r="BJ629" s="273" t="s">
        <v>800</v>
      </c>
      <c r="BK629" s="273" t="s">
        <v>801</v>
      </c>
      <c r="BL629" s="273" t="s">
        <v>802</v>
      </c>
      <c r="BM629" s="273" t="s">
        <v>803</v>
      </c>
      <c r="BN629" s="273"/>
      <c r="BO629" s="273" t="s">
        <v>809</v>
      </c>
      <c r="BP629" s="273" t="s">
        <v>458</v>
      </c>
      <c r="BQ629" s="273"/>
    </row>
    <row r="630" spans="1:69" ht="18" customHeight="1">
      <c r="A630" s="273" t="s">
        <v>6113</v>
      </c>
      <c r="B630" s="273" t="s">
        <v>6114</v>
      </c>
      <c r="C630" s="273" t="s">
        <v>6115</v>
      </c>
      <c r="D630" s="273" t="s">
        <v>6116</v>
      </c>
      <c r="E630" s="273" t="s">
        <v>6117</v>
      </c>
      <c r="F630" s="273" t="s">
        <v>786</v>
      </c>
      <c r="G630" s="273" t="s">
        <v>786</v>
      </c>
      <c r="H630" s="273" t="s">
        <v>786</v>
      </c>
      <c r="I630" s="274">
        <v>0.5</v>
      </c>
      <c r="J630" s="273" t="s">
        <v>11</v>
      </c>
      <c r="K630" s="273" t="s">
        <v>806</v>
      </c>
      <c r="L630" s="274">
        <v>2.2999999999999998</v>
      </c>
      <c r="M630" s="273" t="s">
        <v>6118</v>
      </c>
      <c r="N630" s="273" t="s">
        <v>936</v>
      </c>
      <c r="O630" s="273"/>
      <c r="P630" s="273"/>
      <c r="Q630" s="273"/>
      <c r="R630" s="273" t="s">
        <v>789</v>
      </c>
      <c r="S630" s="273" t="s">
        <v>904</v>
      </c>
      <c r="T630" s="273" t="s">
        <v>6119</v>
      </c>
      <c r="U630" s="273" t="s">
        <v>791</v>
      </c>
      <c r="V630" s="274">
        <v>100</v>
      </c>
      <c r="W630" s="273"/>
      <c r="X630" s="273" t="s">
        <v>6120</v>
      </c>
      <c r="Y630" s="273" t="s">
        <v>6121</v>
      </c>
      <c r="Z630" s="273"/>
      <c r="AA630" s="273"/>
      <c r="AB630" s="273"/>
      <c r="AC630" s="273"/>
      <c r="AD630" s="273"/>
      <c r="AE630" s="273" t="s">
        <v>6122</v>
      </c>
      <c r="AF630" s="273" t="s">
        <v>794</v>
      </c>
      <c r="AG630" s="273" t="s">
        <v>807</v>
      </c>
      <c r="AH630" s="273" t="s">
        <v>786</v>
      </c>
      <c r="AI630" s="273" t="s">
        <v>104</v>
      </c>
      <c r="AJ630" s="273"/>
      <c r="AK630" s="273" t="s">
        <v>808</v>
      </c>
      <c r="AL630" s="273" t="s">
        <v>6123</v>
      </c>
      <c r="AM630" s="273" t="s">
        <v>797</v>
      </c>
      <c r="AN630" s="273" t="s">
        <v>43</v>
      </c>
      <c r="AO630" s="273"/>
      <c r="AP630" s="273"/>
      <c r="AQ630" s="273"/>
      <c r="AR630" s="273"/>
      <c r="AS630" s="273" t="s">
        <v>6124</v>
      </c>
      <c r="AT630" s="274">
        <v>1000</v>
      </c>
      <c r="AU630" s="274">
        <v>0.5</v>
      </c>
      <c r="AV630" s="273" t="s">
        <v>6076</v>
      </c>
      <c r="AW630" s="273"/>
      <c r="AX630" s="274">
        <v>2.2999999999999998</v>
      </c>
      <c r="AY630" s="273" t="s">
        <v>458</v>
      </c>
      <c r="AZ630" s="273" t="s">
        <v>4917</v>
      </c>
      <c r="BA630" s="273" t="s">
        <v>6125</v>
      </c>
      <c r="BB630" s="273" t="s">
        <v>458</v>
      </c>
      <c r="BC630" s="273" t="s">
        <v>6076</v>
      </c>
      <c r="BD630" s="273"/>
      <c r="BE630" s="273" t="s">
        <v>6076</v>
      </c>
      <c r="BF630" s="273" t="s">
        <v>458</v>
      </c>
      <c r="BG630" s="273" t="s">
        <v>6122</v>
      </c>
      <c r="BH630" s="273" t="s">
        <v>6126</v>
      </c>
      <c r="BI630" s="273" t="s">
        <v>800</v>
      </c>
      <c r="BJ630" s="273" t="s">
        <v>800</v>
      </c>
      <c r="BK630" s="273" t="s">
        <v>801</v>
      </c>
      <c r="BL630" s="273" t="s">
        <v>802</v>
      </c>
      <c r="BM630" s="273" t="s">
        <v>803</v>
      </c>
      <c r="BN630" s="273"/>
      <c r="BO630" s="273" t="s">
        <v>809</v>
      </c>
      <c r="BP630" s="273" t="s">
        <v>458</v>
      </c>
      <c r="BQ630" s="273"/>
    </row>
    <row r="631" spans="1:69" ht="18" customHeight="1">
      <c r="A631" s="273" t="s">
        <v>6127</v>
      </c>
      <c r="B631" s="273" t="s">
        <v>6128</v>
      </c>
      <c r="C631" s="273" t="s">
        <v>6129</v>
      </c>
      <c r="D631" s="273" t="s">
        <v>6130</v>
      </c>
      <c r="E631" s="273" t="s">
        <v>6131</v>
      </c>
      <c r="F631" s="273" t="s">
        <v>4122</v>
      </c>
      <c r="G631" s="273" t="s">
        <v>4123</v>
      </c>
      <c r="H631" s="273" t="s">
        <v>4122</v>
      </c>
      <c r="I631" s="274">
        <v>0.5</v>
      </c>
      <c r="J631" s="273" t="s">
        <v>11</v>
      </c>
      <c r="K631" s="273" t="s">
        <v>6132</v>
      </c>
      <c r="L631" s="274">
        <v>12.5</v>
      </c>
      <c r="M631" s="273" t="s">
        <v>6133</v>
      </c>
      <c r="N631" s="273" t="s">
        <v>860</v>
      </c>
      <c r="O631" s="273"/>
      <c r="P631" s="273" t="s">
        <v>5603</v>
      </c>
      <c r="Q631" s="273"/>
      <c r="R631" s="273" t="s">
        <v>789</v>
      </c>
      <c r="S631" s="273" t="s">
        <v>790</v>
      </c>
      <c r="T631" s="273" t="s">
        <v>458</v>
      </c>
      <c r="U631" s="273" t="s">
        <v>791</v>
      </c>
      <c r="V631" s="273"/>
      <c r="W631" s="273" t="s">
        <v>6134</v>
      </c>
      <c r="X631" s="273" t="s">
        <v>819</v>
      </c>
      <c r="Y631" s="273" t="s">
        <v>6135</v>
      </c>
      <c r="Z631" s="273"/>
      <c r="AA631" s="273"/>
      <c r="AB631" s="273"/>
      <c r="AC631" s="273"/>
      <c r="AD631" s="273"/>
      <c r="AE631" s="273" t="s">
        <v>6136</v>
      </c>
      <c r="AF631" s="273" t="s">
        <v>2276</v>
      </c>
      <c r="AG631" s="273" t="s">
        <v>1986</v>
      </c>
      <c r="AH631" s="273" t="s">
        <v>5400</v>
      </c>
      <c r="AI631" s="273" t="s">
        <v>66</v>
      </c>
      <c r="AJ631" s="273"/>
      <c r="AK631" s="273" t="s">
        <v>1987</v>
      </c>
      <c r="AL631" s="273" t="s">
        <v>6137</v>
      </c>
      <c r="AM631" s="273" t="s">
        <v>2255</v>
      </c>
      <c r="AN631" s="273" t="s">
        <v>3211</v>
      </c>
      <c r="AO631" s="273"/>
      <c r="AP631" s="273"/>
      <c r="AQ631" s="273"/>
      <c r="AR631" s="273"/>
      <c r="AS631" s="273" t="s">
        <v>6138</v>
      </c>
      <c r="AT631" s="274">
        <v>1000</v>
      </c>
      <c r="AU631" s="274">
        <v>3</v>
      </c>
      <c r="AV631" s="273" t="s">
        <v>6097</v>
      </c>
      <c r="AW631" s="273"/>
      <c r="AX631" s="274">
        <v>12.5</v>
      </c>
      <c r="AY631" s="273" t="s">
        <v>458</v>
      </c>
      <c r="AZ631" s="273" t="s">
        <v>6139</v>
      </c>
      <c r="BA631" s="273" t="s">
        <v>6140</v>
      </c>
      <c r="BB631" s="273" t="s">
        <v>6127</v>
      </c>
      <c r="BC631" s="273" t="s">
        <v>6141</v>
      </c>
      <c r="BD631" s="273"/>
      <c r="BE631" s="273" t="s">
        <v>6141</v>
      </c>
      <c r="BF631" s="273" t="s">
        <v>3310</v>
      </c>
      <c r="BG631" s="273" t="s">
        <v>6136</v>
      </c>
      <c r="BH631" s="273" t="s">
        <v>6142</v>
      </c>
      <c r="BI631" s="273" t="s">
        <v>800</v>
      </c>
      <c r="BJ631" s="273" t="s">
        <v>800</v>
      </c>
      <c r="BK631" s="273" t="s">
        <v>3211</v>
      </c>
      <c r="BL631" s="273" t="s">
        <v>802</v>
      </c>
      <c r="BM631" s="273" t="s">
        <v>803</v>
      </c>
      <c r="BN631" s="273"/>
      <c r="BO631" s="273" t="s">
        <v>809</v>
      </c>
      <c r="BP631" s="273" t="s">
        <v>458</v>
      </c>
      <c r="BQ631" s="273" t="s">
        <v>6143</v>
      </c>
    </row>
    <row r="632" spans="1:69" ht="18" customHeight="1">
      <c r="A632" s="273" t="s">
        <v>1797</v>
      </c>
      <c r="B632" s="273" t="s">
        <v>6144</v>
      </c>
      <c r="C632" s="273" t="s">
        <v>6145</v>
      </c>
      <c r="D632" s="273" t="s">
        <v>6130</v>
      </c>
      <c r="E632" s="273" t="s">
        <v>6146</v>
      </c>
      <c r="F632" s="273" t="s">
        <v>1801</v>
      </c>
      <c r="G632" s="273" t="s">
        <v>1506</v>
      </c>
      <c r="H632" s="273" t="s">
        <v>786</v>
      </c>
      <c r="I632" s="274">
        <v>4.8</v>
      </c>
      <c r="J632" s="273" t="s">
        <v>804</v>
      </c>
      <c r="K632" s="273" t="s">
        <v>806</v>
      </c>
      <c r="L632" s="274">
        <v>0.70499999999999996</v>
      </c>
      <c r="M632" s="273" t="s">
        <v>6118</v>
      </c>
      <c r="N632" s="273" t="s">
        <v>788</v>
      </c>
      <c r="O632" s="273"/>
      <c r="P632" s="273"/>
      <c r="Q632" s="273"/>
      <c r="R632" s="273" t="s">
        <v>789</v>
      </c>
      <c r="S632" s="273" t="s">
        <v>1487</v>
      </c>
      <c r="T632" s="273"/>
      <c r="U632" s="273" t="s">
        <v>791</v>
      </c>
      <c r="V632" s="274">
        <v>100</v>
      </c>
      <c r="W632" s="273"/>
      <c r="X632" s="273" t="s">
        <v>1463</v>
      </c>
      <c r="Y632" s="273" t="s">
        <v>1464</v>
      </c>
      <c r="Z632" s="273"/>
      <c r="AA632" s="273"/>
      <c r="AB632" s="273"/>
      <c r="AC632" s="273"/>
      <c r="AD632" s="273"/>
      <c r="AE632" s="273"/>
      <c r="AF632" s="273" t="s">
        <v>794</v>
      </c>
      <c r="AG632" s="273" t="s">
        <v>795</v>
      </c>
      <c r="AH632" s="273" t="s">
        <v>786</v>
      </c>
      <c r="AI632" s="273"/>
      <c r="AJ632" s="273"/>
      <c r="AK632" s="273" t="s">
        <v>796</v>
      </c>
      <c r="AL632" s="273" t="s">
        <v>6123</v>
      </c>
      <c r="AM632" s="273" t="s">
        <v>1529</v>
      </c>
      <c r="AN632" s="273" t="s">
        <v>42</v>
      </c>
      <c r="AO632" s="273"/>
      <c r="AP632" s="273"/>
      <c r="AQ632" s="273"/>
      <c r="AR632" s="273"/>
      <c r="AS632" s="273" t="s">
        <v>1806</v>
      </c>
      <c r="AT632" s="274">
        <v>1000000</v>
      </c>
      <c r="AU632" s="274">
        <v>4.8</v>
      </c>
      <c r="AV632" s="273" t="s">
        <v>6076</v>
      </c>
      <c r="AW632" s="273"/>
      <c r="AX632" s="274">
        <v>0.70499999999999996</v>
      </c>
      <c r="AY632" s="273"/>
      <c r="AZ632" s="273" t="s">
        <v>3527</v>
      </c>
      <c r="BA632" s="273" t="s">
        <v>1807</v>
      </c>
      <c r="BB632" s="273"/>
      <c r="BC632" s="273" t="s">
        <v>6076</v>
      </c>
      <c r="BD632" s="273"/>
      <c r="BE632" s="273" t="s">
        <v>6076</v>
      </c>
      <c r="BF632" s="273"/>
      <c r="BG632" s="273"/>
      <c r="BH632" s="273" t="s">
        <v>458</v>
      </c>
      <c r="BI632" s="273" t="s">
        <v>800</v>
      </c>
      <c r="BJ632" s="273" t="s">
        <v>800</v>
      </c>
      <c r="BK632" s="273" t="s">
        <v>801</v>
      </c>
      <c r="BL632" s="273" t="s">
        <v>802</v>
      </c>
      <c r="BM632" s="273" t="s">
        <v>1962</v>
      </c>
      <c r="BN632" s="273"/>
      <c r="BO632" s="273" t="s">
        <v>1865</v>
      </c>
      <c r="BP632" s="273"/>
      <c r="BQ632" s="273"/>
    </row>
    <row r="633" spans="1:69" ht="18" customHeight="1">
      <c r="A633" s="273" t="s">
        <v>6127</v>
      </c>
      <c r="B633" s="273" t="s">
        <v>6128</v>
      </c>
      <c r="C633" s="273" t="s">
        <v>6143</v>
      </c>
      <c r="D633" s="273" t="s">
        <v>6130</v>
      </c>
      <c r="E633" s="273" t="s">
        <v>6131</v>
      </c>
      <c r="F633" s="273" t="s">
        <v>4122</v>
      </c>
      <c r="G633" s="273" t="s">
        <v>4123</v>
      </c>
      <c r="H633" s="273" t="s">
        <v>786</v>
      </c>
      <c r="I633" s="274">
        <v>0.5</v>
      </c>
      <c r="J633" s="273" t="s">
        <v>11</v>
      </c>
      <c r="K633" s="273" t="s">
        <v>6147</v>
      </c>
      <c r="L633" s="274">
        <v>12.5</v>
      </c>
      <c r="M633" s="273" t="s">
        <v>6133</v>
      </c>
      <c r="N633" s="273" t="s">
        <v>860</v>
      </c>
      <c r="O633" s="273"/>
      <c r="P633" s="273"/>
      <c r="Q633" s="273"/>
      <c r="R633" s="273" t="s">
        <v>789</v>
      </c>
      <c r="S633" s="273" t="s">
        <v>790</v>
      </c>
      <c r="T633" s="273" t="s">
        <v>458</v>
      </c>
      <c r="U633" s="273" t="s">
        <v>791</v>
      </c>
      <c r="V633" s="274">
        <v>100</v>
      </c>
      <c r="W633" s="273"/>
      <c r="X633" s="273" t="s">
        <v>819</v>
      </c>
      <c r="Y633" s="273" t="s">
        <v>6135</v>
      </c>
      <c r="Z633" s="273"/>
      <c r="AA633" s="273"/>
      <c r="AB633" s="273"/>
      <c r="AC633" s="273"/>
      <c r="AD633" s="273"/>
      <c r="AE633" s="273" t="s">
        <v>6136</v>
      </c>
      <c r="AF633" s="273" t="s">
        <v>794</v>
      </c>
      <c r="AG633" s="273" t="s">
        <v>1986</v>
      </c>
      <c r="AH633" s="273" t="s">
        <v>786</v>
      </c>
      <c r="AI633" s="273" t="s">
        <v>66</v>
      </c>
      <c r="AJ633" s="273"/>
      <c r="AK633" s="273" t="s">
        <v>1987</v>
      </c>
      <c r="AL633" s="273" t="s">
        <v>3734</v>
      </c>
      <c r="AM633" s="273" t="s">
        <v>2255</v>
      </c>
      <c r="AN633" s="273" t="s">
        <v>3211</v>
      </c>
      <c r="AO633" s="273"/>
      <c r="AP633" s="273"/>
      <c r="AQ633" s="273"/>
      <c r="AR633" s="273"/>
      <c r="AS633" s="273" t="s">
        <v>6138</v>
      </c>
      <c r="AT633" s="274">
        <v>1000</v>
      </c>
      <c r="AU633" s="274">
        <v>0</v>
      </c>
      <c r="AV633" s="273" t="s">
        <v>6141</v>
      </c>
      <c r="AW633" s="273"/>
      <c r="AX633" s="274">
        <v>12.5</v>
      </c>
      <c r="AY633" s="273" t="s">
        <v>458</v>
      </c>
      <c r="AZ633" s="273" t="s">
        <v>6139</v>
      </c>
      <c r="BA633" s="273" t="s">
        <v>6140</v>
      </c>
      <c r="BB633" s="273" t="s">
        <v>6127</v>
      </c>
      <c r="BC633" s="273" t="s">
        <v>6097</v>
      </c>
      <c r="BD633" s="273"/>
      <c r="BE633" s="273" t="s">
        <v>6097</v>
      </c>
      <c r="BF633" s="273" t="s">
        <v>458</v>
      </c>
      <c r="BG633" s="273"/>
      <c r="BH633" s="273" t="s">
        <v>6148</v>
      </c>
      <c r="BI633" s="273" t="s">
        <v>800</v>
      </c>
      <c r="BJ633" s="273" t="s">
        <v>800</v>
      </c>
      <c r="BK633" s="273" t="s">
        <v>4248</v>
      </c>
      <c r="BL633" s="273" t="s">
        <v>802</v>
      </c>
      <c r="BM633" s="273" t="s">
        <v>803</v>
      </c>
      <c r="BN633" s="273"/>
      <c r="BO633" s="273" t="s">
        <v>809</v>
      </c>
      <c r="BP633" s="273" t="s">
        <v>458</v>
      </c>
      <c r="BQ633" s="273"/>
    </row>
    <row r="634" spans="1:69" ht="18" customHeight="1">
      <c r="A634" s="273" t="s">
        <v>6149</v>
      </c>
      <c r="B634" s="273" t="s">
        <v>6150</v>
      </c>
      <c r="C634" s="273" t="s">
        <v>6151</v>
      </c>
      <c r="D634" s="273" t="s">
        <v>6130</v>
      </c>
      <c r="E634" s="273" t="s">
        <v>6152</v>
      </c>
      <c r="F634" s="273" t="s">
        <v>4762</v>
      </c>
      <c r="G634" s="273" t="s">
        <v>814</v>
      </c>
      <c r="H634" s="273" t="s">
        <v>4762</v>
      </c>
      <c r="I634" s="274">
        <v>3</v>
      </c>
      <c r="J634" s="273" t="s">
        <v>11</v>
      </c>
      <c r="K634" s="273" t="s">
        <v>806</v>
      </c>
      <c r="L634" s="274">
        <v>2.4</v>
      </c>
      <c r="M634" s="273" t="s">
        <v>6153</v>
      </c>
      <c r="N634" s="273" t="s">
        <v>4104</v>
      </c>
      <c r="O634" s="273" t="s">
        <v>5217</v>
      </c>
      <c r="P634" s="273" t="s">
        <v>6154</v>
      </c>
      <c r="Q634" s="274">
        <v>80</v>
      </c>
      <c r="R634" s="273" t="s">
        <v>789</v>
      </c>
      <c r="S634" s="273" t="s">
        <v>790</v>
      </c>
      <c r="T634" s="273" t="s">
        <v>458</v>
      </c>
      <c r="U634" s="273" t="s">
        <v>791</v>
      </c>
      <c r="V634" s="274">
        <v>100</v>
      </c>
      <c r="W634" s="273" t="s">
        <v>2874</v>
      </c>
      <c r="X634" s="273" t="s">
        <v>813</v>
      </c>
      <c r="Y634" s="273" t="s">
        <v>1814</v>
      </c>
      <c r="Z634" s="273"/>
      <c r="AA634" s="274">
        <v>100</v>
      </c>
      <c r="AB634" s="274">
        <v>33.299999999999997</v>
      </c>
      <c r="AC634" s="273" t="s">
        <v>4293</v>
      </c>
      <c r="AD634" s="273" t="s">
        <v>6155</v>
      </c>
      <c r="AE634" s="273" t="s">
        <v>6156</v>
      </c>
      <c r="AF634" s="273" t="s">
        <v>794</v>
      </c>
      <c r="AG634" s="273" t="s">
        <v>34</v>
      </c>
      <c r="AH634" s="273" t="s">
        <v>4762</v>
      </c>
      <c r="AI634" s="273" t="s">
        <v>102</v>
      </c>
      <c r="AJ634" s="273"/>
      <c r="AK634" s="273" t="s">
        <v>2224</v>
      </c>
      <c r="AL634" s="273" t="s">
        <v>6157</v>
      </c>
      <c r="AM634" s="273" t="s">
        <v>797</v>
      </c>
      <c r="AN634" s="273" t="s">
        <v>42</v>
      </c>
      <c r="AO634" s="273"/>
      <c r="AP634" s="273"/>
      <c r="AQ634" s="273"/>
      <c r="AR634" s="273"/>
      <c r="AS634" s="273" t="s">
        <v>6158</v>
      </c>
      <c r="AT634" s="274">
        <v>1000</v>
      </c>
      <c r="AU634" s="274">
        <v>3</v>
      </c>
      <c r="AV634" s="273" t="s">
        <v>6159</v>
      </c>
      <c r="AW634" s="273" t="s">
        <v>3827</v>
      </c>
      <c r="AX634" s="274">
        <v>2.4</v>
      </c>
      <c r="AY634" s="273" t="s">
        <v>458</v>
      </c>
      <c r="AZ634" s="273" t="s">
        <v>4089</v>
      </c>
      <c r="BA634" s="273" t="s">
        <v>6160</v>
      </c>
      <c r="BB634" s="273" t="s">
        <v>6149</v>
      </c>
      <c r="BC634" s="273" t="s">
        <v>6159</v>
      </c>
      <c r="BD634" s="273"/>
      <c r="BE634" s="273" t="s">
        <v>6159</v>
      </c>
      <c r="BF634" s="273" t="s">
        <v>3310</v>
      </c>
      <c r="BG634" s="273" t="s">
        <v>6161</v>
      </c>
      <c r="BH634" s="273" t="s">
        <v>6162</v>
      </c>
      <c r="BI634" s="273" t="s">
        <v>800</v>
      </c>
      <c r="BJ634" s="273" t="s">
        <v>800</v>
      </c>
      <c r="BK634" s="273" t="s">
        <v>801</v>
      </c>
      <c r="BL634" s="273" t="s">
        <v>802</v>
      </c>
      <c r="BM634" s="273" t="s">
        <v>827</v>
      </c>
      <c r="BN634" s="273"/>
      <c r="BO634" s="273" t="s">
        <v>809</v>
      </c>
      <c r="BP634" s="273" t="s">
        <v>458</v>
      </c>
      <c r="BQ634" s="273"/>
    </row>
    <row r="635" spans="1:69" ht="18" customHeight="1">
      <c r="A635" s="273" t="s">
        <v>6163</v>
      </c>
      <c r="B635" s="273" t="s">
        <v>6164</v>
      </c>
      <c r="C635" s="273" t="s">
        <v>6165</v>
      </c>
      <c r="D635" s="273" t="s">
        <v>3725</v>
      </c>
      <c r="E635" s="273" t="s">
        <v>6166</v>
      </c>
      <c r="F635" s="273" t="s">
        <v>786</v>
      </c>
      <c r="G635" s="273" t="s">
        <v>786</v>
      </c>
      <c r="H635" s="273" t="s">
        <v>786</v>
      </c>
      <c r="I635" s="274">
        <v>3</v>
      </c>
      <c r="J635" s="273" t="s">
        <v>11</v>
      </c>
      <c r="K635" s="273" t="s">
        <v>806</v>
      </c>
      <c r="L635" s="274">
        <v>2.2000000000000002</v>
      </c>
      <c r="M635" s="273" t="s">
        <v>6153</v>
      </c>
      <c r="N635" s="273" t="s">
        <v>936</v>
      </c>
      <c r="O635" s="273" t="s">
        <v>6167</v>
      </c>
      <c r="P635" s="273" t="s">
        <v>4735</v>
      </c>
      <c r="Q635" s="274">
        <v>70</v>
      </c>
      <c r="R635" s="273" t="s">
        <v>789</v>
      </c>
      <c r="S635" s="273" t="s">
        <v>790</v>
      </c>
      <c r="T635" s="273" t="s">
        <v>458</v>
      </c>
      <c r="U635" s="273" t="s">
        <v>791</v>
      </c>
      <c r="V635" s="274">
        <v>100</v>
      </c>
      <c r="W635" s="273" t="s">
        <v>6168</v>
      </c>
      <c r="X635" s="273" t="s">
        <v>3321</v>
      </c>
      <c r="Y635" s="273" t="s">
        <v>3322</v>
      </c>
      <c r="Z635" s="273"/>
      <c r="AA635" s="273"/>
      <c r="AB635" s="273"/>
      <c r="AC635" s="273"/>
      <c r="AD635" s="273"/>
      <c r="AE635" s="273" t="s">
        <v>6169</v>
      </c>
      <c r="AF635" s="273" t="s">
        <v>794</v>
      </c>
      <c r="AG635" s="273" t="s">
        <v>1734</v>
      </c>
      <c r="AH635" s="273" t="s">
        <v>786</v>
      </c>
      <c r="AI635" s="273" t="s">
        <v>102</v>
      </c>
      <c r="AJ635" s="273"/>
      <c r="AK635" s="273" t="s">
        <v>808</v>
      </c>
      <c r="AL635" s="273" t="s">
        <v>6170</v>
      </c>
      <c r="AM635" s="273" t="s">
        <v>797</v>
      </c>
      <c r="AN635" s="273" t="s">
        <v>42</v>
      </c>
      <c r="AO635" s="273"/>
      <c r="AP635" s="273"/>
      <c r="AQ635" s="273"/>
      <c r="AR635" s="273"/>
      <c r="AS635" s="273" t="s">
        <v>6171</v>
      </c>
      <c r="AT635" s="274">
        <v>1000</v>
      </c>
      <c r="AU635" s="274">
        <v>3</v>
      </c>
      <c r="AV635" s="273" t="s">
        <v>6159</v>
      </c>
      <c r="AW635" s="273"/>
      <c r="AX635" s="274">
        <v>2.2000000000000002</v>
      </c>
      <c r="AY635" s="273" t="s">
        <v>458</v>
      </c>
      <c r="AZ635" s="273" t="s">
        <v>4089</v>
      </c>
      <c r="BA635" s="273" t="s">
        <v>6172</v>
      </c>
      <c r="BB635" s="273" t="s">
        <v>6163</v>
      </c>
      <c r="BC635" s="273" t="s">
        <v>6159</v>
      </c>
      <c r="BD635" s="273"/>
      <c r="BE635" s="273" t="s">
        <v>6159</v>
      </c>
      <c r="BF635" s="273" t="s">
        <v>3310</v>
      </c>
      <c r="BG635" s="273" t="s">
        <v>6173</v>
      </c>
      <c r="BH635" s="273" t="s">
        <v>6174</v>
      </c>
      <c r="BI635" s="273" t="s">
        <v>800</v>
      </c>
      <c r="BJ635" s="273" t="s">
        <v>800</v>
      </c>
      <c r="BK635" s="273" t="s">
        <v>801</v>
      </c>
      <c r="BL635" s="273" t="s">
        <v>802</v>
      </c>
      <c r="BM635" s="273" t="s">
        <v>803</v>
      </c>
      <c r="BN635" s="273"/>
      <c r="BO635" s="273" t="s">
        <v>809</v>
      </c>
      <c r="BP635" s="273" t="s">
        <v>458</v>
      </c>
      <c r="BQ635" s="273"/>
    </row>
    <row r="636" spans="1:69" ht="18" customHeight="1">
      <c r="A636" s="273" t="s">
        <v>6175</v>
      </c>
      <c r="B636" s="273" t="s">
        <v>6176</v>
      </c>
      <c r="C636" s="273" t="s">
        <v>6177</v>
      </c>
      <c r="D636" s="273" t="s">
        <v>3725</v>
      </c>
      <c r="E636" s="273" t="s">
        <v>6178</v>
      </c>
      <c r="F636" s="273" t="s">
        <v>786</v>
      </c>
      <c r="G636" s="273" t="s">
        <v>786</v>
      </c>
      <c r="H636" s="273" t="s">
        <v>786</v>
      </c>
      <c r="I636" s="274">
        <v>3</v>
      </c>
      <c r="J636" s="273" t="s">
        <v>11</v>
      </c>
      <c r="K636" s="273" t="s">
        <v>806</v>
      </c>
      <c r="L636" s="274">
        <v>2.5</v>
      </c>
      <c r="M636" s="273" t="s">
        <v>6179</v>
      </c>
      <c r="N636" s="273" t="s">
        <v>936</v>
      </c>
      <c r="O636" s="273" t="s">
        <v>5329</v>
      </c>
      <c r="P636" s="273" t="s">
        <v>4592</v>
      </c>
      <c r="Q636" s="274">
        <v>50</v>
      </c>
      <c r="R636" s="273" t="s">
        <v>789</v>
      </c>
      <c r="S636" s="273" t="s">
        <v>1487</v>
      </c>
      <c r="T636" s="273" t="s">
        <v>458</v>
      </c>
      <c r="U636" s="273" t="s">
        <v>791</v>
      </c>
      <c r="V636" s="274">
        <v>100</v>
      </c>
      <c r="W636" s="273" t="s">
        <v>5106</v>
      </c>
      <c r="X636" s="273" t="s">
        <v>1565</v>
      </c>
      <c r="Y636" s="273" t="s">
        <v>1566</v>
      </c>
      <c r="Z636" s="273"/>
      <c r="AA636" s="274">
        <v>13.5</v>
      </c>
      <c r="AB636" s="274">
        <v>4.5</v>
      </c>
      <c r="AC636" s="273"/>
      <c r="AD636" s="273" t="s">
        <v>6180</v>
      </c>
      <c r="AE636" s="273" t="s">
        <v>6181</v>
      </c>
      <c r="AF636" s="273" t="s">
        <v>794</v>
      </c>
      <c r="AG636" s="273" t="s">
        <v>795</v>
      </c>
      <c r="AH636" s="273" t="s">
        <v>786</v>
      </c>
      <c r="AI636" s="273" t="s">
        <v>102</v>
      </c>
      <c r="AJ636" s="273"/>
      <c r="AK636" s="273" t="s">
        <v>796</v>
      </c>
      <c r="AL636" s="273" t="s">
        <v>6182</v>
      </c>
      <c r="AM636" s="273" t="s">
        <v>1529</v>
      </c>
      <c r="AN636" s="273" t="s">
        <v>43</v>
      </c>
      <c r="AO636" s="273"/>
      <c r="AP636" s="273"/>
      <c r="AQ636" s="273"/>
      <c r="AR636" s="273"/>
      <c r="AS636" s="273" t="s">
        <v>6183</v>
      </c>
      <c r="AT636" s="274">
        <v>1000</v>
      </c>
      <c r="AU636" s="274">
        <v>3</v>
      </c>
      <c r="AV636" s="273" t="s">
        <v>6071</v>
      </c>
      <c r="AW636" s="273"/>
      <c r="AX636" s="274">
        <v>2.5</v>
      </c>
      <c r="AY636" s="273" t="s">
        <v>458</v>
      </c>
      <c r="AZ636" s="273" t="s">
        <v>6184</v>
      </c>
      <c r="BA636" s="273" t="s">
        <v>6185</v>
      </c>
      <c r="BB636" s="273" t="s">
        <v>458</v>
      </c>
      <c r="BC636" s="273" t="s">
        <v>6071</v>
      </c>
      <c r="BD636" s="273"/>
      <c r="BE636" s="273" t="s">
        <v>6071</v>
      </c>
      <c r="BF636" s="273" t="s">
        <v>6186</v>
      </c>
      <c r="BG636" s="273" t="s">
        <v>6187</v>
      </c>
      <c r="BH636" s="273" t="s">
        <v>6188</v>
      </c>
      <c r="BI636" s="273" t="s">
        <v>800</v>
      </c>
      <c r="BJ636" s="273" t="s">
        <v>800</v>
      </c>
      <c r="BK636" s="273" t="s">
        <v>801</v>
      </c>
      <c r="BL636" s="273" t="s">
        <v>802</v>
      </c>
      <c r="BM636" s="273" t="s">
        <v>803</v>
      </c>
      <c r="BN636" s="273"/>
      <c r="BO636" s="273" t="s">
        <v>809</v>
      </c>
      <c r="BP636" s="273" t="s">
        <v>458</v>
      </c>
      <c r="BQ636" s="273"/>
    </row>
    <row r="637" spans="1:69" ht="18" customHeight="1">
      <c r="A637" s="273" t="s">
        <v>6189</v>
      </c>
      <c r="B637" s="273" t="s">
        <v>6190</v>
      </c>
      <c r="C637" s="273" t="s">
        <v>6191</v>
      </c>
      <c r="D637" s="273" t="s">
        <v>3725</v>
      </c>
      <c r="E637" s="273" t="s">
        <v>6192</v>
      </c>
      <c r="F637" s="273" t="s">
        <v>5370</v>
      </c>
      <c r="G637" s="273" t="s">
        <v>1506</v>
      </c>
      <c r="H637" s="273" t="s">
        <v>786</v>
      </c>
      <c r="I637" s="274">
        <v>5</v>
      </c>
      <c r="J637" s="273" t="s">
        <v>11</v>
      </c>
      <c r="K637" s="273" t="s">
        <v>806</v>
      </c>
      <c r="L637" s="274">
        <v>1.375</v>
      </c>
      <c r="M637" s="273" t="s">
        <v>6153</v>
      </c>
      <c r="N637" s="273" t="s">
        <v>6193</v>
      </c>
      <c r="O637" s="273" t="s">
        <v>6194</v>
      </c>
      <c r="P637" s="273" t="s">
        <v>6195</v>
      </c>
      <c r="Q637" s="274">
        <v>45</v>
      </c>
      <c r="R637" s="273" t="s">
        <v>789</v>
      </c>
      <c r="S637" s="273" t="s">
        <v>2731</v>
      </c>
      <c r="T637" s="273" t="s">
        <v>458</v>
      </c>
      <c r="U637" s="273" t="s">
        <v>791</v>
      </c>
      <c r="V637" s="274">
        <v>99.698999999999998</v>
      </c>
      <c r="W637" s="273" t="s">
        <v>5869</v>
      </c>
      <c r="X637" s="273" t="s">
        <v>792</v>
      </c>
      <c r="Y637" s="273" t="s">
        <v>1792</v>
      </c>
      <c r="Z637" s="273"/>
      <c r="AA637" s="274">
        <v>18.5</v>
      </c>
      <c r="AB637" s="274">
        <v>3.7</v>
      </c>
      <c r="AC637" s="273" t="s">
        <v>4293</v>
      </c>
      <c r="AD637" s="273" t="s">
        <v>5990</v>
      </c>
      <c r="AE637" s="273" t="s">
        <v>6196</v>
      </c>
      <c r="AF637" s="273" t="s">
        <v>794</v>
      </c>
      <c r="AG637" s="273" t="s">
        <v>795</v>
      </c>
      <c r="AH637" s="273" t="s">
        <v>786</v>
      </c>
      <c r="AI637" s="273" t="s">
        <v>102</v>
      </c>
      <c r="AJ637" s="273"/>
      <c r="AK637" s="273" t="s">
        <v>796</v>
      </c>
      <c r="AL637" s="273" t="s">
        <v>6197</v>
      </c>
      <c r="AM637" s="273" t="s">
        <v>2206</v>
      </c>
      <c r="AN637" s="273" t="s">
        <v>42</v>
      </c>
      <c r="AO637" s="273"/>
      <c r="AP637" s="273"/>
      <c r="AQ637" s="273"/>
      <c r="AR637" s="273"/>
      <c r="AS637" s="273" t="s">
        <v>6198</v>
      </c>
      <c r="AT637" s="274">
        <v>1000</v>
      </c>
      <c r="AU637" s="274">
        <v>5</v>
      </c>
      <c r="AV637" s="273" t="s">
        <v>6159</v>
      </c>
      <c r="AW637" s="273" t="s">
        <v>3636</v>
      </c>
      <c r="AX637" s="274">
        <v>1.375</v>
      </c>
      <c r="AY637" s="273" t="s">
        <v>458</v>
      </c>
      <c r="AZ637" s="273" t="s">
        <v>4089</v>
      </c>
      <c r="BA637" s="273" t="s">
        <v>6199</v>
      </c>
      <c r="BB637" s="273" t="s">
        <v>6200</v>
      </c>
      <c r="BC637" s="273" t="s">
        <v>6159</v>
      </c>
      <c r="BD637" s="273"/>
      <c r="BE637" s="273" t="s">
        <v>6159</v>
      </c>
      <c r="BF637" s="273" t="s">
        <v>6201</v>
      </c>
      <c r="BG637" s="273" t="s">
        <v>6202</v>
      </c>
      <c r="BH637" s="273" t="s">
        <v>6203</v>
      </c>
      <c r="BI637" s="273" t="s">
        <v>800</v>
      </c>
      <c r="BJ637" s="273" t="s">
        <v>800</v>
      </c>
      <c r="BK637" s="273" t="s">
        <v>801</v>
      </c>
      <c r="BL637" s="273" t="s">
        <v>802</v>
      </c>
      <c r="BM637" s="273" t="s">
        <v>827</v>
      </c>
      <c r="BN637" s="273"/>
      <c r="BO637" s="273" t="s">
        <v>809</v>
      </c>
      <c r="BP637" s="273" t="s">
        <v>6189</v>
      </c>
      <c r="BQ637" s="273"/>
    </row>
    <row r="638" spans="1:69" ht="18" customHeight="1">
      <c r="A638" s="273" t="s">
        <v>2114</v>
      </c>
      <c r="B638" s="273" t="s">
        <v>6204</v>
      </c>
      <c r="C638" s="273" t="s">
        <v>6205</v>
      </c>
      <c r="D638" s="273" t="s">
        <v>5608</v>
      </c>
      <c r="E638" s="273" t="s">
        <v>6206</v>
      </c>
      <c r="F638" s="273" t="s">
        <v>786</v>
      </c>
      <c r="G638" s="273" t="s">
        <v>786</v>
      </c>
      <c r="H638" s="273" t="s">
        <v>786</v>
      </c>
      <c r="I638" s="274">
        <v>4</v>
      </c>
      <c r="J638" s="273" t="s">
        <v>804</v>
      </c>
      <c r="K638" s="273" t="s">
        <v>806</v>
      </c>
      <c r="L638" s="274">
        <v>1.2</v>
      </c>
      <c r="M638" s="273" t="s">
        <v>6118</v>
      </c>
      <c r="N638" s="273" t="s">
        <v>788</v>
      </c>
      <c r="O638" s="273"/>
      <c r="P638" s="273"/>
      <c r="Q638" s="273"/>
      <c r="R638" s="273" t="s">
        <v>789</v>
      </c>
      <c r="S638" s="273" t="s">
        <v>790</v>
      </c>
      <c r="T638" s="273" t="s">
        <v>458</v>
      </c>
      <c r="U638" s="273" t="s">
        <v>791</v>
      </c>
      <c r="V638" s="274">
        <v>100</v>
      </c>
      <c r="W638" s="273"/>
      <c r="X638" s="273" t="s">
        <v>1463</v>
      </c>
      <c r="Y638" s="273" t="s">
        <v>1464</v>
      </c>
      <c r="Z638" s="273"/>
      <c r="AA638" s="273"/>
      <c r="AB638" s="273"/>
      <c r="AC638" s="273"/>
      <c r="AD638" s="273"/>
      <c r="AE638" s="273" t="s">
        <v>6207</v>
      </c>
      <c r="AF638" s="273" t="s">
        <v>794</v>
      </c>
      <c r="AG638" s="273" t="s">
        <v>1986</v>
      </c>
      <c r="AH638" s="273" t="s">
        <v>786</v>
      </c>
      <c r="AI638" s="273"/>
      <c r="AJ638" s="273"/>
      <c r="AK638" s="273" t="s">
        <v>1987</v>
      </c>
      <c r="AL638" s="273" t="s">
        <v>6123</v>
      </c>
      <c r="AM638" s="273" t="s">
        <v>1529</v>
      </c>
      <c r="AN638" s="273" t="s">
        <v>43</v>
      </c>
      <c r="AO638" s="273"/>
      <c r="AP638" s="273"/>
      <c r="AQ638" s="273"/>
      <c r="AR638" s="273"/>
      <c r="AS638" s="273" t="s">
        <v>2120</v>
      </c>
      <c r="AT638" s="274">
        <v>1000000</v>
      </c>
      <c r="AU638" s="274">
        <v>4</v>
      </c>
      <c r="AV638" s="273" t="s">
        <v>6076</v>
      </c>
      <c r="AW638" s="273"/>
      <c r="AX638" s="274">
        <v>1.2</v>
      </c>
      <c r="AY638" s="273" t="s">
        <v>458</v>
      </c>
      <c r="AZ638" s="273" t="s">
        <v>4824</v>
      </c>
      <c r="BA638" s="273" t="s">
        <v>2122</v>
      </c>
      <c r="BB638" s="273" t="s">
        <v>2114</v>
      </c>
      <c r="BC638" s="273" t="s">
        <v>6076</v>
      </c>
      <c r="BD638" s="273"/>
      <c r="BE638" s="273" t="s">
        <v>6076</v>
      </c>
      <c r="BF638" s="273" t="s">
        <v>458</v>
      </c>
      <c r="BG638" s="273" t="s">
        <v>458</v>
      </c>
      <c r="BH638" s="273" t="s">
        <v>6207</v>
      </c>
      <c r="BI638" s="273" t="s">
        <v>800</v>
      </c>
      <c r="BJ638" s="273" t="s">
        <v>800</v>
      </c>
      <c r="BK638" s="273" t="s">
        <v>801</v>
      </c>
      <c r="BL638" s="273" t="s">
        <v>802</v>
      </c>
      <c r="BM638" s="273" t="s">
        <v>803</v>
      </c>
      <c r="BN638" s="273"/>
      <c r="BO638" s="273" t="s">
        <v>1517</v>
      </c>
      <c r="BP638" s="273" t="s">
        <v>458</v>
      </c>
      <c r="BQ638" s="273"/>
    </row>
    <row r="639" spans="1:69" ht="18" customHeight="1">
      <c r="A639" s="273" t="s">
        <v>5842</v>
      </c>
      <c r="B639" s="273" t="s">
        <v>6208</v>
      </c>
      <c r="C639" s="273" t="s">
        <v>6209</v>
      </c>
      <c r="D639" s="273" t="s">
        <v>6210</v>
      </c>
      <c r="E639" s="273" t="s">
        <v>6211</v>
      </c>
      <c r="F639" s="273" t="s">
        <v>3643</v>
      </c>
      <c r="G639" s="273" t="s">
        <v>814</v>
      </c>
      <c r="H639" s="273" t="s">
        <v>3245</v>
      </c>
      <c r="I639" s="274">
        <v>6</v>
      </c>
      <c r="J639" s="273" t="s">
        <v>804</v>
      </c>
      <c r="K639" s="273" t="s">
        <v>806</v>
      </c>
      <c r="L639" s="274">
        <v>0.82</v>
      </c>
      <c r="M639" s="273" t="s">
        <v>1999</v>
      </c>
      <c r="N639" s="273" t="s">
        <v>788</v>
      </c>
      <c r="O639" s="273"/>
      <c r="P639" s="273"/>
      <c r="Q639" s="273"/>
      <c r="R639" s="273" t="s">
        <v>789</v>
      </c>
      <c r="S639" s="273" t="s">
        <v>790</v>
      </c>
      <c r="T639" s="273" t="s">
        <v>458</v>
      </c>
      <c r="U639" s="273" t="s">
        <v>791</v>
      </c>
      <c r="V639" s="274">
        <v>100</v>
      </c>
      <c r="W639" s="273"/>
      <c r="X639" s="273" t="s">
        <v>1463</v>
      </c>
      <c r="Y639" s="273" t="s">
        <v>1464</v>
      </c>
      <c r="Z639" s="273"/>
      <c r="AA639" s="273"/>
      <c r="AB639" s="273"/>
      <c r="AC639" s="273"/>
      <c r="AD639" s="273"/>
      <c r="AE639" s="273" t="s">
        <v>458</v>
      </c>
      <c r="AF639" s="273" t="s">
        <v>794</v>
      </c>
      <c r="AG639" s="273" t="s">
        <v>1986</v>
      </c>
      <c r="AH639" s="273" t="s">
        <v>3245</v>
      </c>
      <c r="AI639" s="273" t="s">
        <v>102</v>
      </c>
      <c r="AJ639" s="273"/>
      <c r="AK639" s="273" t="s">
        <v>1987</v>
      </c>
      <c r="AL639" s="273" t="s">
        <v>2000</v>
      </c>
      <c r="AM639" s="273" t="s">
        <v>1989</v>
      </c>
      <c r="AN639" s="273" t="s">
        <v>42</v>
      </c>
      <c r="AO639" s="273"/>
      <c r="AP639" s="273"/>
      <c r="AQ639" s="273"/>
      <c r="AR639" s="273"/>
      <c r="AS639" s="273" t="s">
        <v>5847</v>
      </c>
      <c r="AT639" s="274">
        <v>500000</v>
      </c>
      <c r="AU639" s="274">
        <v>6</v>
      </c>
      <c r="AV639" s="273" t="s">
        <v>6116</v>
      </c>
      <c r="AW639" s="273"/>
      <c r="AX639" s="274">
        <v>0.82</v>
      </c>
      <c r="AY639" s="273" t="s">
        <v>458</v>
      </c>
      <c r="AZ639" s="273" t="s">
        <v>3543</v>
      </c>
      <c r="BA639" s="273" t="s">
        <v>5848</v>
      </c>
      <c r="BB639" s="273" t="s">
        <v>5842</v>
      </c>
      <c r="BC639" s="273" t="s">
        <v>6116</v>
      </c>
      <c r="BD639" s="273"/>
      <c r="BE639" s="273" t="s">
        <v>6116</v>
      </c>
      <c r="BF639" s="273" t="s">
        <v>458</v>
      </c>
      <c r="BG639" s="273" t="s">
        <v>458</v>
      </c>
      <c r="BH639" s="273" t="s">
        <v>458</v>
      </c>
      <c r="BI639" s="273" t="s">
        <v>800</v>
      </c>
      <c r="BJ639" s="273" t="s">
        <v>800</v>
      </c>
      <c r="BK639" s="273" t="s">
        <v>801</v>
      </c>
      <c r="BL639" s="273" t="s">
        <v>802</v>
      </c>
      <c r="BM639" s="273" t="s">
        <v>803</v>
      </c>
      <c r="BN639" s="273"/>
      <c r="BO639" s="273" t="s">
        <v>1865</v>
      </c>
      <c r="BP639" s="273" t="s">
        <v>458</v>
      </c>
      <c r="BQ639" s="273"/>
    </row>
    <row r="640" spans="1:69" ht="18" customHeight="1">
      <c r="A640" s="273" t="s">
        <v>6010</v>
      </c>
      <c r="B640" s="273" t="s">
        <v>6011</v>
      </c>
      <c r="C640" s="273" t="s">
        <v>6012</v>
      </c>
      <c r="D640" s="273" t="s">
        <v>6210</v>
      </c>
      <c r="E640" s="273" t="s">
        <v>6014</v>
      </c>
      <c r="F640" s="273" t="s">
        <v>786</v>
      </c>
      <c r="G640" s="273" t="s">
        <v>786</v>
      </c>
      <c r="H640" s="273" t="s">
        <v>786</v>
      </c>
      <c r="I640" s="274">
        <v>3.15</v>
      </c>
      <c r="J640" s="273" t="s">
        <v>11</v>
      </c>
      <c r="K640" s="273" t="s">
        <v>806</v>
      </c>
      <c r="L640" s="274">
        <v>5.3</v>
      </c>
      <c r="M640" s="273" t="s">
        <v>6015</v>
      </c>
      <c r="N640" s="273" t="s">
        <v>860</v>
      </c>
      <c r="O640" s="273" t="s">
        <v>6016</v>
      </c>
      <c r="P640" s="273" t="s">
        <v>6017</v>
      </c>
      <c r="Q640" s="274">
        <v>45</v>
      </c>
      <c r="R640" s="273" t="s">
        <v>789</v>
      </c>
      <c r="S640" s="273" t="s">
        <v>1487</v>
      </c>
      <c r="T640" s="273" t="s">
        <v>458</v>
      </c>
      <c r="U640" s="273" t="s">
        <v>791</v>
      </c>
      <c r="V640" s="274">
        <v>100</v>
      </c>
      <c r="W640" s="273" t="s">
        <v>6018</v>
      </c>
      <c r="X640" s="273" t="s">
        <v>5274</v>
      </c>
      <c r="Y640" s="273" t="s">
        <v>6019</v>
      </c>
      <c r="Z640" s="273"/>
      <c r="AA640" s="273"/>
      <c r="AB640" s="273"/>
      <c r="AC640" s="273"/>
      <c r="AD640" s="273"/>
      <c r="AE640" s="273" t="s">
        <v>6212</v>
      </c>
      <c r="AF640" s="273" t="s">
        <v>794</v>
      </c>
      <c r="AG640" s="273" t="s">
        <v>807</v>
      </c>
      <c r="AH640" s="273" t="s">
        <v>786</v>
      </c>
      <c r="AI640" s="273" t="s">
        <v>104</v>
      </c>
      <c r="AJ640" s="273"/>
      <c r="AK640" s="273" t="s">
        <v>808</v>
      </c>
      <c r="AL640" s="273" t="s">
        <v>6021</v>
      </c>
      <c r="AM640" s="273" t="s">
        <v>797</v>
      </c>
      <c r="AN640" s="273" t="s">
        <v>42</v>
      </c>
      <c r="AO640" s="273"/>
      <c r="AP640" s="273"/>
      <c r="AQ640" s="273"/>
      <c r="AR640" s="273"/>
      <c r="AS640" s="273" t="s">
        <v>6022</v>
      </c>
      <c r="AT640" s="274">
        <v>1000</v>
      </c>
      <c r="AU640" s="274">
        <v>3.15</v>
      </c>
      <c r="AV640" s="273" t="s">
        <v>6026</v>
      </c>
      <c r="AW640" s="273"/>
      <c r="AX640" s="274">
        <v>5.3</v>
      </c>
      <c r="AY640" s="273" t="s">
        <v>458</v>
      </c>
      <c r="AZ640" s="273" t="s">
        <v>6024</v>
      </c>
      <c r="BA640" s="273" t="s">
        <v>6025</v>
      </c>
      <c r="BB640" s="273" t="s">
        <v>458</v>
      </c>
      <c r="BC640" s="273" t="s">
        <v>6026</v>
      </c>
      <c r="BD640" s="273"/>
      <c r="BE640" s="273" t="s">
        <v>6026</v>
      </c>
      <c r="BF640" s="273" t="s">
        <v>3310</v>
      </c>
      <c r="BG640" s="273" t="s">
        <v>6213</v>
      </c>
      <c r="BH640" s="273" t="s">
        <v>6028</v>
      </c>
      <c r="BI640" s="273" t="s">
        <v>800</v>
      </c>
      <c r="BJ640" s="273" t="s">
        <v>800</v>
      </c>
      <c r="BK640" s="273" t="s">
        <v>801</v>
      </c>
      <c r="BL640" s="273" t="s">
        <v>802</v>
      </c>
      <c r="BM640" s="273" t="s">
        <v>803</v>
      </c>
      <c r="BN640" s="273"/>
      <c r="BO640" s="273" t="s">
        <v>809</v>
      </c>
      <c r="BP640" s="273" t="s">
        <v>458</v>
      </c>
      <c r="BQ640" s="273"/>
    </row>
    <row r="641" spans="1:69" ht="18" customHeight="1">
      <c r="A641" s="273" t="s">
        <v>1797</v>
      </c>
      <c r="B641" s="273" t="s">
        <v>6214</v>
      </c>
      <c r="C641" s="273" t="s">
        <v>6215</v>
      </c>
      <c r="D641" s="273" t="s">
        <v>6216</v>
      </c>
      <c r="E641" s="273" t="s">
        <v>6217</v>
      </c>
      <c r="F641" s="273" t="s">
        <v>1801</v>
      </c>
      <c r="G641" s="273" t="s">
        <v>1506</v>
      </c>
      <c r="H641" s="273" t="s">
        <v>786</v>
      </c>
      <c r="I641" s="274">
        <v>1.2</v>
      </c>
      <c r="J641" s="273" t="s">
        <v>11</v>
      </c>
      <c r="K641" s="273" t="s">
        <v>806</v>
      </c>
      <c r="L641" s="274">
        <v>0.81</v>
      </c>
      <c r="M641" s="273" t="s">
        <v>2007</v>
      </c>
      <c r="N641" s="273" t="s">
        <v>788</v>
      </c>
      <c r="O641" s="273"/>
      <c r="P641" s="273"/>
      <c r="Q641" s="273"/>
      <c r="R641" s="273" t="s">
        <v>789</v>
      </c>
      <c r="S641" s="273" t="s">
        <v>1487</v>
      </c>
      <c r="T641" s="273"/>
      <c r="U641" s="273" t="s">
        <v>791</v>
      </c>
      <c r="V641" s="274">
        <v>100</v>
      </c>
      <c r="W641" s="273"/>
      <c r="X641" s="273" t="s">
        <v>1463</v>
      </c>
      <c r="Y641" s="273" t="s">
        <v>1464</v>
      </c>
      <c r="Z641" s="273"/>
      <c r="AA641" s="273"/>
      <c r="AB641" s="273"/>
      <c r="AC641" s="273"/>
      <c r="AD641" s="273"/>
      <c r="AE641" s="273"/>
      <c r="AF641" s="273" t="s">
        <v>794</v>
      </c>
      <c r="AG641" s="273" t="s">
        <v>795</v>
      </c>
      <c r="AH641" s="273" t="s">
        <v>786</v>
      </c>
      <c r="AI641" s="273"/>
      <c r="AJ641" s="273"/>
      <c r="AK641" s="273" t="s">
        <v>796</v>
      </c>
      <c r="AL641" s="273" t="s">
        <v>2008</v>
      </c>
      <c r="AM641" s="273" t="s">
        <v>1529</v>
      </c>
      <c r="AN641" s="273" t="s">
        <v>42</v>
      </c>
      <c r="AO641" s="273"/>
      <c r="AP641" s="273"/>
      <c r="AQ641" s="273"/>
      <c r="AR641" s="273"/>
      <c r="AS641" s="273" t="s">
        <v>1806</v>
      </c>
      <c r="AT641" s="274">
        <v>200000</v>
      </c>
      <c r="AU641" s="274">
        <v>1.2</v>
      </c>
      <c r="AV641" s="273" t="s">
        <v>6130</v>
      </c>
      <c r="AW641" s="273"/>
      <c r="AX641" s="274">
        <v>0.81</v>
      </c>
      <c r="AY641" s="273"/>
      <c r="AZ641" s="273" t="s">
        <v>3559</v>
      </c>
      <c r="BA641" s="273" t="s">
        <v>1807</v>
      </c>
      <c r="BB641" s="273"/>
      <c r="BC641" s="273" t="s">
        <v>6130</v>
      </c>
      <c r="BD641" s="273"/>
      <c r="BE641" s="273" t="s">
        <v>6130</v>
      </c>
      <c r="BF641" s="273"/>
      <c r="BG641" s="273"/>
      <c r="BH641" s="273" t="s">
        <v>458</v>
      </c>
      <c r="BI641" s="273" t="s">
        <v>800</v>
      </c>
      <c r="BJ641" s="273" t="s">
        <v>800</v>
      </c>
      <c r="BK641" s="273" t="s">
        <v>801</v>
      </c>
      <c r="BL641" s="273" t="s">
        <v>802</v>
      </c>
      <c r="BM641" s="273" t="s">
        <v>1962</v>
      </c>
      <c r="BN641" s="273"/>
      <c r="BO641" s="273" t="s">
        <v>1865</v>
      </c>
      <c r="BP641" s="273"/>
      <c r="BQ641" s="273"/>
    </row>
    <row r="642" spans="1:69" ht="18" customHeight="1">
      <c r="A642" s="273" t="s">
        <v>2114</v>
      </c>
      <c r="B642" s="273" t="s">
        <v>6218</v>
      </c>
      <c r="C642" s="273" t="s">
        <v>6219</v>
      </c>
      <c r="D642" s="273" t="s">
        <v>6216</v>
      </c>
      <c r="E642" s="273" t="s">
        <v>6220</v>
      </c>
      <c r="F642" s="273" t="s">
        <v>786</v>
      </c>
      <c r="G642" s="273" t="s">
        <v>786</v>
      </c>
      <c r="H642" s="273" t="s">
        <v>786</v>
      </c>
      <c r="I642" s="274">
        <v>2.5</v>
      </c>
      <c r="J642" s="273" t="s">
        <v>804</v>
      </c>
      <c r="K642" s="273" t="s">
        <v>806</v>
      </c>
      <c r="L642" s="274">
        <v>1.2</v>
      </c>
      <c r="M642" s="273" t="s">
        <v>6221</v>
      </c>
      <c r="N642" s="273" t="s">
        <v>788</v>
      </c>
      <c r="O642" s="273"/>
      <c r="P642" s="273"/>
      <c r="Q642" s="273"/>
      <c r="R642" s="273"/>
      <c r="S642" s="273" t="s">
        <v>790</v>
      </c>
      <c r="T642" s="273" t="s">
        <v>458</v>
      </c>
      <c r="U642" s="273" t="s">
        <v>791</v>
      </c>
      <c r="V642" s="274">
        <v>100</v>
      </c>
      <c r="W642" s="273"/>
      <c r="X642" s="273" t="s">
        <v>1463</v>
      </c>
      <c r="Y642" s="273" t="s">
        <v>1464</v>
      </c>
      <c r="Z642" s="273"/>
      <c r="AA642" s="273"/>
      <c r="AB642" s="273"/>
      <c r="AC642" s="273"/>
      <c r="AD642" s="273"/>
      <c r="AE642" s="273" t="s">
        <v>4915</v>
      </c>
      <c r="AF642" s="273" t="s">
        <v>794</v>
      </c>
      <c r="AG642" s="273" t="s">
        <v>1986</v>
      </c>
      <c r="AH642" s="273" t="s">
        <v>786</v>
      </c>
      <c r="AI642" s="273"/>
      <c r="AJ642" s="273"/>
      <c r="AK642" s="273" t="s">
        <v>1987</v>
      </c>
      <c r="AL642" s="273" t="s">
        <v>6222</v>
      </c>
      <c r="AM642" s="273" t="s">
        <v>1529</v>
      </c>
      <c r="AN642" s="273" t="s">
        <v>43</v>
      </c>
      <c r="AO642" s="273"/>
      <c r="AP642" s="273"/>
      <c r="AQ642" s="273"/>
      <c r="AR642" s="273"/>
      <c r="AS642" s="273" t="s">
        <v>2120</v>
      </c>
      <c r="AT642" s="274">
        <v>1000000</v>
      </c>
      <c r="AU642" s="274">
        <v>2.5</v>
      </c>
      <c r="AV642" s="273" t="s">
        <v>3725</v>
      </c>
      <c r="AW642" s="273"/>
      <c r="AX642" s="274">
        <v>1.2</v>
      </c>
      <c r="AY642" s="273" t="s">
        <v>458</v>
      </c>
      <c r="AZ642" s="273" t="s">
        <v>4873</v>
      </c>
      <c r="BA642" s="273" t="s">
        <v>2122</v>
      </c>
      <c r="BB642" s="273" t="s">
        <v>2114</v>
      </c>
      <c r="BC642" s="273" t="s">
        <v>3725</v>
      </c>
      <c r="BD642" s="273"/>
      <c r="BE642" s="273" t="s">
        <v>3725</v>
      </c>
      <c r="BF642" s="273" t="s">
        <v>458</v>
      </c>
      <c r="BG642" s="273" t="s">
        <v>458</v>
      </c>
      <c r="BH642" s="273" t="s">
        <v>4915</v>
      </c>
      <c r="BI642" s="273" t="s">
        <v>800</v>
      </c>
      <c r="BJ642" s="273" t="s">
        <v>800</v>
      </c>
      <c r="BK642" s="273" t="s">
        <v>801</v>
      </c>
      <c r="BL642" s="273" t="s">
        <v>802</v>
      </c>
      <c r="BM642" s="273" t="s">
        <v>803</v>
      </c>
      <c r="BN642" s="273"/>
      <c r="BO642" s="273" t="s">
        <v>1517</v>
      </c>
      <c r="BP642" s="273" t="s">
        <v>458</v>
      </c>
      <c r="BQ642" s="273"/>
    </row>
    <row r="643" spans="1:69" ht="18" customHeight="1">
      <c r="A643" s="273" t="s">
        <v>5486</v>
      </c>
      <c r="B643" s="273" t="s">
        <v>6223</v>
      </c>
      <c r="C643" s="273" t="s">
        <v>6224</v>
      </c>
      <c r="D643" s="273" t="s">
        <v>6216</v>
      </c>
      <c r="E643" s="273" t="s">
        <v>6225</v>
      </c>
      <c r="F643" s="273" t="s">
        <v>786</v>
      </c>
      <c r="G643" s="273" t="s">
        <v>786</v>
      </c>
      <c r="H643" s="273" t="s">
        <v>786</v>
      </c>
      <c r="I643" s="274">
        <v>1.95</v>
      </c>
      <c r="J643" s="273" t="s">
        <v>11</v>
      </c>
      <c r="K643" s="273" t="s">
        <v>4203</v>
      </c>
      <c r="L643" s="274">
        <v>2.2000000000000002</v>
      </c>
      <c r="M643" s="273" t="s">
        <v>2195</v>
      </c>
      <c r="N643" s="273" t="s">
        <v>788</v>
      </c>
      <c r="O643" s="273" t="s">
        <v>6226</v>
      </c>
      <c r="P643" s="273"/>
      <c r="Q643" s="273"/>
      <c r="R643" s="273" t="s">
        <v>789</v>
      </c>
      <c r="S643" s="273" t="s">
        <v>904</v>
      </c>
      <c r="T643" s="273" t="s">
        <v>6227</v>
      </c>
      <c r="U643" s="273" t="s">
        <v>791</v>
      </c>
      <c r="V643" s="274">
        <v>100</v>
      </c>
      <c r="W643" s="273"/>
      <c r="X643" s="273" t="s">
        <v>938</v>
      </c>
      <c r="Y643" s="273" t="s">
        <v>5494</v>
      </c>
      <c r="Z643" s="273"/>
      <c r="AA643" s="273"/>
      <c r="AB643" s="273"/>
      <c r="AC643" s="273"/>
      <c r="AD643" s="273"/>
      <c r="AE643" s="273" t="s">
        <v>6228</v>
      </c>
      <c r="AF643" s="273" t="s">
        <v>794</v>
      </c>
      <c r="AG643" s="273" t="s">
        <v>1734</v>
      </c>
      <c r="AH643" s="273" t="s">
        <v>786</v>
      </c>
      <c r="AI643" s="273" t="s">
        <v>89</v>
      </c>
      <c r="AJ643" s="273"/>
      <c r="AK643" s="273" t="s">
        <v>808</v>
      </c>
      <c r="AL643" s="273" t="s">
        <v>2196</v>
      </c>
      <c r="AM643" s="273" t="s">
        <v>797</v>
      </c>
      <c r="AN643" s="273" t="s">
        <v>43</v>
      </c>
      <c r="AO643" s="273"/>
      <c r="AP643" s="273"/>
      <c r="AQ643" s="273"/>
      <c r="AR643" s="273"/>
      <c r="AS643" s="273" t="s">
        <v>5495</v>
      </c>
      <c r="AT643" s="274">
        <v>1000</v>
      </c>
      <c r="AU643" s="274">
        <v>1.95</v>
      </c>
      <c r="AV643" s="273" t="s">
        <v>5608</v>
      </c>
      <c r="AW643" s="273"/>
      <c r="AX643" s="274">
        <v>2.2000000000000002</v>
      </c>
      <c r="AY643" s="273" t="s">
        <v>458</v>
      </c>
      <c r="AZ643" s="273" t="s">
        <v>4147</v>
      </c>
      <c r="BA643" s="273" t="s">
        <v>5497</v>
      </c>
      <c r="BB643" s="273" t="s">
        <v>458</v>
      </c>
      <c r="BC643" s="273" t="s">
        <v>5608</v>
      </c>
      <c r="BD643" s="273"/>
      <c r="BE643" s="273" t="s">
        <v>5608</v>
      </c>
      <c r="BF643" s="273" t="s">
        <v>4047</v>
      </c>
      <c r="BG643" s="273" t="s">
        <v>6229</v>
      </c>
      <c r="BH643" s="273" t="s">
        <v>6230</v>
      </c>
      <c r="BI643" s="273" t="s">
        <v>800</v>
      </c>
      <c r="BJ643" s="273" t="s">
        <v>800</v>
      </c>
      <c r="BK643" s="273" t="s">
        <v>801</v>
      </c>
      <c r="BL643" s="273" t="s">
        <v>802</v>
      </c>
      <c r="BM643" s="273" t="s">
        <v>803</v>
      </c>
      <c r="BN643" s="273"/>
      <c r="BO643" s="273" t="s">
        <v>809</v>
      </c>
      <c r="BP643" s="273" t="s">
        <v>458</v>
      </c>
      <c r="BQ643" s="273"/>
    </row>
    <row r="644" spans="1:69" ht="18" customHeight="1">
      <c r="A644" s="273" t="s">
        <v>3709</v>
      </c>
      <c r="B644" s="273" t="s">
        <v>3710</v>
      </c>
      <c r="C644" s="273" t="s">
        <v>3711</v>
      </c>
      <c r="D644" s="273" t="s">
        <v>6216</v>
      </c>
      <c r="E644" s="273" t="s">
        <v>3713</v>
      </c>
      <c r="F644" s="273" t="s">
        <v>786</v>
      </c>
      <c r="G644" s="273" t="s">
        <v>786</v>
      </c>
      <c r="H644" s="273" t="s">
        <v>786</v>
      </c>
      <c r="I644" s="274">
        <v>3.5</v>
      </c>
      <c r="J644" s="273" t="s">
        <v>11</v>
      </c>
      <c r="K644" s="273" t="s">
        <v>3714</v>
      </c>
      <c r="L644" s="274">
        <v>4.25</v>
      </c>
      <c r="M644" s="273" t="s">
        <v>2182</v>
      </c>
      <c r="N644" s="273" t="s">
        <v>936</v>
      </c>
      <c r="O644" s="273" t="s">
        <v>3715</v>
      </c>
      <c r="P644" s="273" t="s">
        <v>3716</v>
      </c>
      <c r="Q644" s="274">
        <v>25</v>
      </c>
      <c r="R644" s="273" t="s">
        <v>789</v>
      </c>
      <c r="S644" s="273" t="s">
        <v>790</v>
      </c>
      <c r="T644" s="273" t="s">
        <v>458</v>
      </c>
      <c r="U644" s="273" t="s">
        <v>791</v>
      </c>
      <c r="V644" s="274">
        <v>100</v>
      </c>
      <c r="W644" s="273" t="s">
        <v>3717</v>
      </c>
      <c r="X644" s="273" t="s">
        <v>828</v>
      </c>
      <c r="Y644" s="273" t="s">
        <v>3718</v>
      </c>
      <c r="Z644" s="273"/>
      <c r="AA644" s="273"/>
      <c r="AB644" s="273"/>
      <c r="AC644" s="273"/>
      <c r="AD644" s="273"/>
      <c r="AE644" s="273" t="s">
        <v>6231</v>
      </c>
      <c r="AF644" s="273" t="s">
        <v>794</v>
      </c>
      <c r="AG644" s="273" t="s">
        <v>1986</v>
      </c>
      <c r="AH644" s="273" t="s">
        <v>786</v>
      </c>
      <c r="AI644" s="273" t="s">
        <v>102</v>
      </c>
      <c r="AJ644" s="273"/>
      <c r="AK644" s="273" t="s">
        <v>808</v>
      </c>
      <c r="AL644" s="273" t="s">
        <v>3720</v>
      </c>
      <c r="AM644" s="273" t="s">
        <v>797</v>
      </c>
      <c r="AN644" s="273" t="s">
        <v>42</v>
      </c>
      <c r="AO644" s="273"/>
      <c r="AP644" s="273"/>
      <c r="AQ644" s="273"/>
      <c r="AR644" s="273"/>
      <c r="AS644" s="273" t="s">
        <v>3721</v>
      </c>
      <c r="AT644" s="274">
        <v>1000</v>
      </c>
      <c r="AU644" s="274">
        <v>3.5</v>
      </c>
      <c r="AV644" s="273" t="s">
        <v>3725</v>
      </c>
      <c r="AW644" s="273"/>
      <c r="AX644" s="274">
        <v>4.25</v>
      </c>
      <c r="AY644" s="273" t="s">
        <v>458</v>
      </c>
      <c r="AZ644" s="273" t="s">
        <v>3723</v>
      </c>
      <c r="BA644" s="273" t="s">
        <v>3724</v>
      </c>
      <c r="BB644" s="273" t="s">
        <v>3709</v>
      </c>
      <c r="BC644" s="273" t="s">
        <v>3725</v>
      </c>
      <c r="BD644" s="273"/>
      <c r="BE644" s="273" t="s">
        <v>3725</v>
      </c>
      <c r="BF644" s="273" t="s">
        <v>3726</v>
      </c>
      <c r="BG644" s="273" t="s">
        <v>458</v>
      </c>
      <c r="BH644" s="273" t="s">
        <v>3728</v>
      </c>
      <c r="BI644" s="273" t="s">
        <v>3729</v>
      </c>
      <c r="BJ644" s="273" t="s">
        <v>800</v>
      </c>
      <c r="BK644" s="273" t="s">
        <v>3730</v>
      </c>
      <c r="BL644" s="273" t="s">
        <v>802</v>
      </c>
      <c r="BM644" s="273" t="s">
        <v>3731</v>
      </c>
      <c r="BN644" s="273"/>
      <c r="BO644" s="273" t="s">
        <v>809</v>
      </c>
      <c r="BP644" s="273" t="s">
        <v>458</v>
      </c>
      <c r="BQ644" s="273"/>
    </row>
    <row r="645" spans="1:69" ht="18" customHeight="1">
      <c r="A645" s="273" t="s">
        <v>6232</v>
      </c>
      <c r="B645" s="273" t="s">
        <v>6233</v>
      </c>
      <c r="C645" s="273" t="s">
        <v>6234</v>
      </c>
      <c r="D645" s="273" t="s">
        <v>6235</v>
      </c>
      <c r="E645" s="273" t="s">
        <v>6236</v>
      </c>
      <c r="F645" s="273" t="s">
        <v>786</v>
      </c>
      <c r="G645" s="273" t="s">
        <v>786</v>
      </c>
      <c r="H645" s="273" t="s">
        <v>786</v>
      </c>
      <c r="I645" s="274">
        <v>0.96</v>
      </c>
      <c r="J645" s="273" t="s">
        <v>11</v>
      </c>
      <c r="K645" s="273" t="s">
        <v>4203</v>
      </c>
      <c r="L645" s="274">
        <v>4</v>
      </c>
      <c r="M645" s="273" t="s">
        <v>2195</v>
      </c>
      <c r="N645" s="273" t="s">
        <v>788</v>
      </c>
      <c r="O645" s="273"/>
      <c r="P645" s="273" t="s">
        <v>6237</v>
      </c>
      <c r="Q645" s="273"/>
      <c r="R645" s="273" t="s">
        <v>789</v>
      </c>
      <c r="S645" s="273" t="s">
        <v>904</v>
      </c>
      <c r="T645" s="273" t="s">
        <v>6238</v>
      </c>
      <c r="U645" s="273" t="s">
        <v>791</v>
      </c>
      <c r="V645" s="274">
        <v>100</v>
      </c>
      <c r="W645" s="273"/>
      <c r="X645" s="273" t="s">
        <v>5540</v>
      </c>
      <c r="Y645" s="273" t="s">
        <v>6239</v>
      </c>
      <c r="Z645" s="273" t="s">
        <v>6240</v>
      </c>
      <c r="AA645" s="273"/>
      <c r="AB645" s="273"/>
      <c r="AC645" s="273"/>
      <c r="AD645" s="273"/>
      <c r="AE645" s="273" t="s">
        <v>6241</v>
      </c>
      <c r="AF645" s="273" t="s">
        <v>794</v>
      </c>
      <c r="AG645" s="273" t="s">
        <v>807</v>
      </c>
      <c r="AH645" s="273" t="s">
        <v>786</v>
      </c>
      <c r="AI645" s="273" t="s">
        <v>104</v>
      </c>
      <c r="AJ645" s="273"/>
      <c r="AK645" s="273" t="s">
        <v>808</v>
      </c>
      <c r="AL645" s="273" t="s">
        <v>2196</v>
      </c>
      <c r="AM645" s="273" t="s">
        <v>797</v>
      </c>
      <c r="AN645" s="273" t="s">
        <v>43</v>
      </c>
      <c r="AO645" s="273"/>
      <c r="AP645" s="273"/>
      <c r="AQ645" s="273"/>
      <c r="AR645" s="273"/>
      <c r="AS645" s="273" t="s">
        <v>6242</v>
      </c>
      <c r="AT645" s="274">
        <v>1000</v>
      </c>
      <c r="AU645" s="274">
        <v>0.96</v>
      </c>
      <c r="AV645" s="273" t="s">
        <v>5608</v>
      </c>
      <c r="AW645" s="273"/>
      <c r="AX645" s="274">
        <v>4</v>
      </c>
      <c r="AY645" s="273" t="s">
        <v>458</v>
      </c>
      <c r="AZ645" s="273" t="s">
        <v>4147</v>
      </c>
      <c r="BA645" s="273" t="s">
        <v>6243</v>
      </c>
      <c r="BB645" s="273" t="s">
        <v>458</v>
      </c>
      <c r="BC645" s="273" t="s">
        <v>5608</v>
      </c>
      <c r="BD645" s="273"/>
      <c r="BE645" s="273" t="s">
        <v>5608</v>
      </c>
      <c r="BF645" s="273" t="s">
        <v>458</v>
      </c>
      <c r="BG645" s="273" t="s">
        <v>6244</v>
      </c>
      <c r="BH645" s="273" t="s">
        <v>6245</v>
      </c>
      <c r="BI645" s="273" t="s">
        <v>800</v>
      </c>
      <c r="BJ645" s="273" t="s">
        <v>800</v>
      </c>
      <c r="BK645" s="273" t="s">
        <v>801</v>
      </c>
      <c r="BL645" s="273" t="s">
        <v>802</v>
      </c>
      <c r="BM645" s="273" t="s">
        <v>803</v>
      </c>
      <c r="BN645" s="273"/>
      <c r="BO645" s="273" t="s">
        <v>809</v>
      </c>
      <c r="BP645" s="273" t="s">
        <v>458</v>
      </c>
      <c r="BQ645" s="273"/>
    </row>
    <row r="646" spans="1:69" ht="18" customHeight="1">
      <c r="A646" s="273" t="s">
        <v>1797</v>
      </c>
      <c r="B646" s="273" t="s">
        <v>6246</v>
      </c>
      <c r="C646" s="273" t="s">
        <v>6247</v>
      </c>
      <c r="D646" s="273" t="s">
        <v>6248</v>
      </c>
      <c r="E646" s="273" t="s">
        <v>6249</v>
      </c>
      <c r="F646" s="273" t="s">
        <v>1801</v>
      </c>
      <c r="G646" s="273" t="s">
        <v>1506</v>
      </c>
      <c r="H646" s="273" t="s">
        <v>786</v>
      </c>
      <c r="I646" s="274">
        <v>2.8</v>
      </c>
      <c r="J646" s="273" t="s">
        <v>804</v>
      </c>
      <c r="K646" s="273" t="s">
        <v>806</v>
      </c>
      <c r="L646" s="274">
        <v>0.68</v>
      </c>
      <c r="M646" s="273" t="s">
        <v>2017</v>
      </c>
      <c r="N646" s="273" t="s">
        <v>788</v>
      </c>
      <c r="O646" s="273"/>
      <c r="P646" s="273"/>
      <c r="Q646" s="273"/>
      <c r="R646" s="273" t="s">
        <v>789</v>
      </c>
      <c r="S646" s="273" t="s">
        <v>1487</v>
      </c>
      <c r="T646" s="273"/>
      <c r="U646" s="273" t="s">
        <v>791</v>
      </c>
      <c r="V646" s="274">
        <v>100</v>
      </c>
      <c r="W646" s="273"/>
      <c r="X646" s="273" t="s">
        <v>1463</v>
      </c>
      <c r="Y646" s="273" t="s">
        <v>1464</v>
      </c>
      <c r="Z646" s="273"/>
      <c r="AA646" s="273"/>
      <c r="AB646" s="273"/>
      <c r="AC646" s="273"/>
      <c r="AD646" s="273"/>
      <c r="AE646" s="273"/>
      <c r="AF646" s="273" t="s">
        <v>794</v>
      </c>
      <c r="AG646" s="273" t="s">
        <v>795</v>
      </c>
      <c r="AH646" s="273" t="s">
        <v>786</v>
      </c>
      <c r="AI646" s="273"/>
      <c r="AJ646" s="273"/>
      <c r="AK646" s="273" t="s">
        <v>796</v>
      </c>
      <c r="AL646" s="273" t="s">
        <v>2019</v>
      </c>
      <c r="AM646" s="273" t="s">
        <v>1529</v>
      </c>
      <c r="AN646" s="273" t="s">
        <v>42</v>
      </c>
      <c r="AO646" s="273"/>
      <c r="AP646" s="273"/>
      <c r="AQ646" s="273"/>
      <c r="AR646" s="273"/>
      <c r="AS646" s="273" t="s">
        <v>1806</v>
      </c>
      <c r="AT646" s="274">
        <v>1000000</v>
      </c>
      <c r="AU646" s="274">
        <v>2.8</v>
      </c>
      <c r="AV646" s="273" t="s">
        <v>6250</v>
      </c>
      <c r="AW646" s="273"/>
      <c r="AX646" s="274">
        <v>0.68</v>
      </c>
      <c r="AY646" s="273"/>
      <c r="AZ646" s="273" t="s">
        <v>3553</v>
      </c>
      <c r="BA646" s="273" t="s">
        <v>1807</v>
      </c>
      <c r="BB646" s="273"/>
      <c r="BC646" s="273" t="s">
        <v>6250</v>
      </c>
      <c r="BD646" s="273"/>
      <c r="BE646" s="273" t="s">
        <v>6250</v>
      </c>
      <c r="BF646" s="273"/>
      <c r="BG646" s="273"/>
      <c r="BH646" s="273" t="s">
        <v>458</v>
      </c>
      <c r="BI646" s="273" t="s">
        <v>800</v>
      </c>
      <c r="BJ646" s="273" t="s">
        <v>800</v>
      </c>
      <c r="BK646" s="273" t="s">
        <v>801</v>
      </c>
      <c r="BL646" s="273" t="s">
        <v>802</v>
      </c>
      <c r="BM646" s="273" t="s">
        <v>1962</v>
      </c>
      <c r="BN646" s="273"/>
      <c r="BO646" s="273" t="s">
        <v>1865</v>
      </c>
      <c r="BP646" s="273"/>
      <c r="BQ646" s="273"/>
    </row>
    <row r="647" spans="1:69" ht="18" customHeight="1">
      <c r="A647" s="273" t="s">
        <v>5997</v>
      </c>
      <c r="B647" s="273" t="s">
        <v>6251</v>
      </c>
      <c r="C647" s="273" t="s">
        <v>6252</v>
      </c>
      <c r="D647" s="273" t="s">
        <v>6248</v>
      </c>
      <c r="E647" s="273" t="s">
        <v>6253</v>
      </c>
      <c r="F647" s="273" t="s">
        <v>786</v>
      </c>
      <c r="G647" s="273" t="s">
        <v>786</v>
      </c>
      <c r="H647" s="273" t="s">
        <v>786</v>
      </c>
      <c r="I647" s="274">
        <v>0.47</v>
      </c>
      <c r="J647" s="273" t="s">
        <v>11</v>
      </c>
      <c r="K647" s="273" t="s">
        <v>806</v>
      </c>
      <c r="L647" s="274">
        <v>2.08</v>
      </c>
      <c r="M647" s="273" t="s">
        <v>2017</v>
      </c>
      <c r="N647" s="273" t="s">
        <v>936</v>
      </c>
      <c r="O647" s="273" t="s">
        <v>4205</v>
      </c>
      <c r="P647" s="273" t="s">
        <v>6061</v>
      </c>
      <c r="Q647" s="274">
        <v>12</v>
      </c>
      <c r="R647" s="273" t="s">
        <v>789</v>
      </c>
      <c r="S647" s="273" t="s">
        <v>904</v>
      </c>
      <c r="T647" s="273" t="s">
        <v>4456</v>
      </c>
      <c r="U647" s="273" t="s">
        <v>791</v>
      </c>
      <c r="V647" s="274">
        <v>100</v>
      </c>
      <c r="W647" s="273"/>
      <c r="X647" s="273" t="s">
        <v>1669</v>
      </c>
      <c r="Y647" s="273" t="s">
        <v>2605</v>
      </c>
      <c r="Z647" s="273" t="s">
        <v>6003</v>
      </c>
      <c r="AA647" s="273"/>
      <c r="AB647" s="273"/>
      <c r="AC647" s="273"/>
      <c r="AD647" s="273"/>
      <c r="AE647" s="273" t="s">
        <v>6004</v>
      </c>
      <c r="AF647" s="273" t="s">
        <v>794</v>
      </c>
      <c r="AG647" s="273" t="s">
        <v>807</v>
      </c>
      <c r="AH647" s="273" t="s">
        <v>786</v>
      </c>
      <c r="AI647" s="273"/>
      <c r="AJ647" s="273"/>
      <c r="AK647" s="273" t="s">
        <v>808</v>
      </c>
      <c r="AL647" s="273" t="s">
        <v>2019</v>
      </c>
      <c r="AM647" s="273" t="s">
        <v>797</v>
      </c>
      <c r="AN647" s="273" t="s">
        <v>43</v>
      </c>
      <c r="AO647" s="273"/>
      <c r="AP647" s="273"/>
      <c r="AQ647" s="273"/>
      <c r="AR647" s="273"/>
      <c r="AS647" s="273" t="s">
        <v>6006</v>
      </c>
      <c r="AT647" s="274">
        <v>1000</v>
      </c>
      <c r="AU647" s="274">
        <v>0.47</v>
      </c>
      <c r="AV647" s="273" t="s">
        <v>6250</v>
      </c>
      <c r="AW647" s="273"/>
      <c r="AX647" s="274">
        <v>2.08</v>
      </c>
      <c r="AY647" s="273" t="s">
        <v>458</v>
      </c>
      <c r="AZ647" s="273" t="s">
        <v>4164</v>
      </c>
      <c r="BA647" s="273" t="s">
        <v>6007</v>
      </c>
      <c r="BB647" s="273" t="s">
        <v>458</v>
      </c>
      <c r="BC647" s="273" t="s">
        <v>6250</v>
      </c>
      <c r="BD647" s="273"/>
      <c r="BE647" s="273" t="s">
        <v>6250</v>
      </c>
      <c r="BF647" s="273" t="s">
        <v>4047</v>
      </c>
      <c r="BG647" s="273" t="s">
        <v>6254</v>
      </c>
      <c r="BH647" s="273" t="s">
        <v>6255</v>
      </c>
      <c r="BI647" s="273" t="s">
        <v>800</v>
      </c>
      <c r="BJ647" s="273" t="s">
        <v>800</v>
      </c>
      <c r="BK647" s="273" t="s">
        <v>801</v>
      </c>
      <c r="BL647" s="273" t="s">
        <v>802</v>
      </c>
      <c r="BM647" s="273" t="s">
        <v>803</v>
      </c>
      <c r="BN647" s="273"/>
      <c r="BO647" s="273" t="s">
        <v>809</v>
      </c>
      <c r="BP647" s="273" t="s">
        <v>458</v>
      </c>
      <c r="BQ647" s="273"/>
    </row>
    <row r="648" spans="1:69" ht="18" customHeight="1">
      <c r="A648" s="273" t="s">
        <v>6256</v>
      </c>
      <c r="B648" s="273" t="s">
        <v>6257</v>
      </c>
      <c r="C648" s="273" t="s">
        <v>6258</v>
      </c>
      <c r="D648" s="273" t="s">
        <v>6259</v>
      </c>
      <c r="E648" s="273" t="s">
        <v>6260</v>
      </c>
      <c r="F648" s="273" t="s">
        <v>786</v>
      </c>
      <c r="G648" s="273" t="s">
        <v>786</v>
      </c>
      <c r="H648" s="273" t="s">
        <v>786</v>
      </c>
      <c r="I648" s="274">
        <v>2</v>
      </c>
      <c r="J648" s="273" t="s">
        <v>11</v>
      </c>
      <c r="K648" s="273" t="s">
        <v>806</v>
      </c>
      <c r="L648" s="274">
        <v>2.25</v>
      </c>
      <c r="M648" s="273" t="s">
        <v>2677</v>
      </c>
      <c r="N648" s="273" t="s">
        <v>936</v>
      </c>
      <c r="O648" s="273" t="s">
        <v>3374</v>
      </c>
      <c r="P648" s="273" t="s">
        <v>6261</v>
      </c>
      <c r="Q648" s="274">
        <v>50</v>
      </c>
      <c r="R648" s="273" t="s">
        <v>789</v>
      </c>
      <c r="S648" s="273" t="s">
        <v>790</v>
      </c>
      <c r="T648" s="273" t="s">
        <v>458</v>
      </c>
      <c r="U648" s="273" t="s">
        <v>791</v>
      </c>
      <c r="V648" s="274">
        <v>100</v>
      </c>
      <c r="W648" s="273" t="s">
        <v>6262</v>
      </c>
      <c r="X648" s="273" t="s">
        <v>1669</v>
      </c>
      <c r="Y648" s="273" t="s">
        <v>1670</v>
      </c>
      <c r="Z648" s="273" t="s">
        <v>1671</v>
      </c>
      <c r="AA648" s="273"/>
      <c r="AB648" s="273"/>
      <c r="AC648" s="273"/>
      <c r="AD648" s="273"/>
      <c r="AE648" s="273" t="s">
        <v>4496</v>
      </c>
      <c r="AF648" s="273" t="s">
        <v>794</v>
      </c>
      <c r="AG648" s="273" t="s">
        <v>807</v>
      </c>
      <c r="AH648" s="273" t="s">
        <v>786</v>
      </c>
      <c r="AI648" s="273" t="s">
        <v>104</v>
      </c>
      <c r="AJ648" s="273"/>
      <c r="AK648" s="273" t="s">
        <v>808</v>
      </c>
      <c r="AL648" s="273" t="s">
        <v>2678</v>
      </c>
      <c r="AM648" s="273" t="s">
        <v>797</v>
      </c>
      <c r="AN648" s="273" t="s">
        <v>42</v>
      </c>
      <c r="AO648" s="273"/>
      <c r="AP648" s="273"/>
      <c r="AQ648" s="273"/>
      <c r="AR648" s="273"/>
      <c r="AS648" s="273" t="s">
        <v>6263</v>
      </c>
      <c r="AT648" s="274">
        <v>1000</v>
      </c>
      <c r="AU648" s="274">
        <v>2</v>
      </c>
      <c r="AV648" s="273" t="s">
        <v>6264</v>
      </c>
      <c r="AW648" s="273"/>
      <c r="AX648" s="274">
        <v>2.25</v>
      </c>
      <c r="AY648" s="273" t="s">
        <v>458</v>
      </c>
      <c r="AZ648" s="273" t="s">
        <v>6265</v>
      </c>
      <c r="BA648" s="273" t="s">
        <v>6266</v>
      </c>
      <c r="BB648" s="273" t="s">
        <v>6256</v>
      </c>
      <c r="BC648" s="273" t="s">
        <v>6264</v>
      </c>
      <c r="BD648" s="273"/>
      <c r="BE648" s="273" t="s">
        <v>6264</v>
      </c>
      <c r="BF648" s="273" t="s">
        <v>3310</v>
      </c>
      <c r="BG648" s="273" t="s">
        <v>6267</v>
      </c>
      <c r="BH648" s="273" t="s">
        <v>6268</v>
      </c>
      <c r="BI648" s="273" t="s">
        <v>800</v>
      </c>
      <c r="BJ648" s="273" t="s">
        <v>800</v>
      </c>
      <c r="BK648" s="273" t="s">
        <v>801</v>
      </c>
      <c r="BL648" s="273" t="s">
        <v>802</v>
      </c>
      <c r="BM648" s="273" t="s">
        <v>803</v>
      </c>
      <c r="BN648" s="273"/>
      <c r="BO648" s="273" t="s">
        <v>809</v>
      </c>
      <c r="BP648" s="273" t="s">
        <v>458</v>
      </c>
      <c r="BQ648" s="273"/>
    </row>
    <row r="649" spans="1:69" ht="18" customHeight="1">
      <c r="A649" s="273" t="s">
        <v>6269</v>
      </c>
      <c r="B649" s="273" t="s">
        <v>6270</v>
      </c>
      <c r="C649" s="273" t="s">
        <v>6271</v>
      </c>
      <c r="D649" s="273" t="s">
        <v>6259</v>
      </c>
      <c r="E649" s="273" t="s">
        <v>6272</v>
      </c>
      <c r="F649" s="273" t="s">
        <v>6273</v>
      </c>
      <c r="G649" s="273" t="s">
        <v>1938</v>
      </c>
      <c r="H649" s="273" t="s">
        <v>6274</v>
      </c>
      <c r="I649" s="274">
        <v>4.8</v>
      </c>
      <c r="J649" s="273" t="s">
        <v>11</v>
      </c>
      <c r="K649" s="273" t="s">
        <v>806</v>
      </c>
      <c r="L649" s="274">
        <v>4.95</v>
      </c>
      <c r="M649" s="273" t="s">
        <v>2677</v>
      </c>
      <c r="N649" s="273" t="s">
        <v>936</v>
      </c>
      <c r="O649" s="273" t="s">
        <v>5272</v>
      </c>
      <c r="P649" s="273" t="s">
        <v>3447</v>
      </c>
      <c r="Q649" s="274">
        <v>60</v>
      </c>
      <c r="R649" s="273" t="s">
        <v>789</v>
      </c>
      <c r="S649" s="273" t="s">
        <v>2731</v>
      </c>
      <c r="T649" s="273" t="s">
        <v>458</v>
      </c>
      <c r="U649" s="273" t="s">
        <v>791</v>
      </c>
      <c r="V649" s="274">
        <v>99.861999999999995</v>
      </c>
      <c r="W649" s="273" t="s">
        <v>4885</v>
      </c>
      <c r="X649" s="273" t="s">
        <v>828</v>
      </c>
      <c r="Y649" s="273" t="s">
        <v>835</v>
      </c>
      <c r="Z649" s="273"/>
      <c r="AA649" s="274">
        <v>15</v>
      </c>
      <c r="AB649" s="274">
        <v>3.1</v>
      </c>
      <c r="AC649" s="273" t="s">
        <v>6275</v>
      </c>
      <c r="AD649" s="273" t="s">
        <v>6276</v>
      </c>
      <c r="AE649" s="273" t="s">
        <v>6277</v>
      </c>
      <c r="AF649" s="273" t="s">
        <v>794</v>
      </c>
      <c r="AG649" s="273" t="s">
        <v>1986</v>
      </c>
      <c r="AH649" s="273" t="s">
        <v>6278</v>
      </c>
      <c r="AI649" s="273" t="s">
        <v>102</v>
      </c>
      <c r="AJ649" s="273" t="s">
        <v>307</v>
      </c>
      <c r="AK649" s="273" t="s">
        <v>1987</v>
      </c>
      <c r="AL649" s="273" t="s">
        <v>2678</v>
      </c>
      <c r="AM649" s="273" t="s">
        <v>2226</v>
      </c>
      <c r="AN649" s="273" t="s">
        <v>931</v>
      </c>
      <c r="AO649" s="273"/>
      <c r="AP649" s="273"/>
      <c r="AQ649" s="273"/>
      <c r="AR649" s="273"/>
      <c r="AS649" s="273" t="s">
        <v>6279</v>
      </c>
      <c r="AT649" s="274">
        <v>1000</v>
      </c>
      <c r="AU649" s="274">
        <v>4.8</v>
      </c>
      <c r="AV649" s="273" t="s">
        <v>6264</v>
      </c>
      <c r="AW649" s="273"/>
      <c r="AX649" s="274">
        <v>4.95</v>
      </c>
      <c r="AY649" s="273" t="s">
        <v>458</v>
      </c>
      <c r="AZ649" s="273" t="s">
        <v>6265</v>
      </c>
      <c r="BA649" s="273" t="s">
        <v>6280</v>
      </c>
      <c r="BB649" s="273" t="s">
        <v>6281</v>
      </c>
      <c r="BC649" s="273" t="s">
        <v>6264</v>
      </c>
      <c r="BD649" s="273"/>
      <c r="BE649" s="273" t="s">
        <v>6264</v>
      </c>
      <c r="BF649" s="273" t="s">
        <v>458</v>
      </c>
      <c r="BG649" s="273" t="s">
        <v>6277</v>
      </c>
      <c r="BH649" s="273" t="s">
        <v>6282</v>
      </c>
      <c r="BI649" s="273" t="s">
        <v>800</v>
      </c>
      <c r="BJ649" s="273" t="s">
        <v>800</v>
      </c>
      <c r="BK649" s="273" t="s">
        <v>801</v>
      </c>
      <c r="BL649" s="273" t="s">
        <v>802</v>
      </c>
      <c r="BM649" s="273" t="s">
        <v>803</v>
      </c>
      <c r="BN649" s="273"/>
      <c r="BO649" s="273" t="s">
        <v>809</v>
      </c>
      <c r="BP649" s="273" t="s">
        <v>6269</v>
      </c>
      <c r="BQ649" s="273"/>
    </row>
    <row r="650" spans="1:69" ht="18" customHeight="1">
      <c r="A650" s="273" t="s">
        <v>6283</v>
      </c>
      <c r="B650" s="273" t="s">
        <v>6284</v>
      </c>
      <c r="C650" s="273" t="s">
        <v>6285</v>
      </c>
      <c r="D650" s="273" t="s">
        <v>6141</v>
      </c>
      <c r="E650" s="273" t="s">
        <v>6286</v>
      </c>
      <c r="F650" s="273" t="s">
        <v>1664</v>
      </c>
      <c r="G650" s="273" t="s">
        <v>925</v>
      </c>
      <c r="H650" s="273" t="s">
        <v>1664</v>
      </c>
      <c r="I650" s="274">
        <v>2</v>
      </c>
      <c r="J650" s="273" t="s">
        <v>11</v>
      </c>
      <c r="K650" s="273" t="s">
        <v>806</v>
      </c>
      <c r="L650" s="274">
        <v>2.15</v>
      </c>
      <c r="M650" s="273" t="s">
        <v>6287</v>
      </c>
      <c r="N650" s="273" t="s">
        <v>936</v>
      </c>
      <c r="O650" s="273" t="s">
        <v>6288</v>
      </c>
      <c r="P650" s="273" t="s">
        <v>6289</v>
      </c>
      <c r="Q650" s="274">
        <v>55</v>
      </c>
      <c r="R650" s="273" t="s">
        <v>789</v>
      </c>
      <c r="S650" s="273" t="s">
        <v>1487</v>
      </c>
      <c r="T650" s="273" t="s">
        <v>458</v>
      </c>
      <c r="U650" s="273" t="s">
        <v>791</v>
      </c>
      <c r="V650" s="274">
        <v>100</v>
      </c>
      <c r="W650" s="273" t="s">
        <v>6290</v>
      </c>
      <c r="X650" s="273" t="s">
        <v>1669</v>
      </c>
      <c r="Y650" s="273" t="s">
        <v>4593</v>
      </c>
      <c r="Z650" s="273" t="s">
        <v>6291</v>
      </c>
      <c r="AA650" s="274">
        <v>16.5</v>
      </c>
      <c r="AB650" s="274">
        <v>8.25</v>
      </c>
      <c r="AC650" s="273"/>
      <c r="AD650" s="273" t="s">
        <v>6292</v>
      </c>
      <c r="AE650" s="273" t="s">
        <v>6293</v>
      </c>
      <c r="AF650" s="273" t="s">
        <v>794</v>
      </c>
      <c r="AG650" s="273" t="s">
        <v>807</v>
      </c>
      <c r="AH650" s="273" t="s">
        <v>1664</v>
      </c>
      <c r="AI650" s="273" t="s">
        <v>104</v>
      </c>
      <c r="AJ650" s="273"/>
      <c r="AK650" s="273" t="s">
        <v>808</v>
      </c>
      <c r="AL650" s="273" t="s">
        <v>6294</v>
      </c>
      <c r="AM650" s="273" t="s">
        <v>797</v>
      </c>
      <c r="AN650" s="273" t="s">
        <v>42</v>
      </c>
      <c r="AO650" s="273"/>
      <c r="AP650" s="273"/>
      <c r="AQ650" s="273"/>
      <c r="AR650" s="273"/>
      <c r="AS650" s="273" t="s">
        <v>6295</v>
      </c>
      <c r="AT650" s="274">
        <v>1000</v>
      </c>
      <c r="AU650" s="274">
        <v>2</v>
      </c>
      <c r="AV650" s="273" t="s">
        <v>6216</v>
      </c>
      <c r="AW650" s="273"/>
      <c r="AX650" s="274">
        <v>2.15</v>
      </c>
      <c r="AY650" s="273" t="s">
        <v>458</v>
      </c>
      <c r="AZ650" s="273" t="s">
        <v>4176</v>
      </c>
      <c r="BA650" s="273" t="s">
        <v>6296</v>
      </c>
      <c r="BB650" s="273" t="s">
        <v>458</v>
      </c>
      <c r="BC650" s="273" t="s">
        <v>6216</v>
      </c>
      <c r="BD650" s="273"/>
      <c r="BE650" s="273" t="s">
        <v>6216</v>
      </c>
      <c r="BF650" s="273" t="s">
        <v>3310</v>
      </c>
      <c r="BG650" s="273" t="s">
        <v>6297</v>
      </c>
      <c r="BH650" s="273" t="s">
        <v>6298</v>
      </c>
      <c r="BI650" s="273" t="s">
        <v>800</v>
      </c>
      <c r="BJ650" s="273" t="s">
        <v>800</v>
      </c>
      <c r="BK650" s="273" t="s">
        <v>801</v>
      </c>
      <c r="BL650" s="273" t="s">
        <v>802</v>
      </c>
      <c r="BM650" s="273" t="s">
        <v>803</v>
      </c>
      <c r="BN650" s="273"/>
      <c r="BO650" s="273" t="s">
        <v>809</v>
      </c>
      <c r="BP650" s="273" t="s">
        <v>458</v>
      </c>
      <c r="BQ650" s="273"/>
    </row>
    <row r="651" spans="1:69" ht="18" customHeight="1">
      <c r="A651" s="273" t="s">
        <v>2198</v>
      </c>
      <c r="B651" s="273" t="s">
        <v>6299</v>
      </c>
      <c r="C651" s="273" t="s">
        <v>6300</v>
      </c>
      <c r="D651" s="273" t="s">
        <v>6301</v>
      </c>
      <c r="E651" s="273" t="s">
        <v>6302</v>
      </c>
      <c r="F651" s="273" t="s">
        <v>1505</v>
      </c>
      <c r="G651" s="273" t="s">
        <v>1506</v>
      </c>
      <c r="H651" s="273" t="s">
        <v>1505</v>
      </c>
      <c r="I651" s="274">
        <v>5</v>
      </c>
      <c r="J651" s="273" t="s">
        <v>11</v>
      </c>
      <c r="K651" s="273" t="s">
        <v>806</v>
      </c>
      <c r="L651" s="274">
        <v>0.53</v>
      </c>
      <c r="M651" s="273" t="s">
        <v>4490</v>
      </c>
      <c r="N651" s="273" t="s">
        <v>936</v>
      </c>
      <c r="O651" s="273" t="s">
        <v>6303</v>
      </c>
      <c r="P651" s="273" t="s">
        <v>6304</v>
      </c>
      <c r="Q651" s="274">
        <v>32</v>
      </c>
      <c r="R651" s="273" t="s">
        <v>789</v>
      </c>
      <c r="S651" s="273" t="s">
        <v>1487</v>
      </c>
      <c r="T651" s="273" t="s">
        <v>458</v>
      </c>
      <c r="U651" s="273" t="s">
        <v>791</v>
      </c>
      <c r="V651" s="274">
        <v>100</v>
      </c>
      <c r="W651" s="273" t="s">
        <v>6305</v>
      </c>
      <c r="X651" s="273" t="s">
        <v>792</v>
      </c>
      <c r="Y651" s="273" t="s">
        <v>1792</v>
      </c>
      <c r="Z651" s="273"/>
      <c r="AA651" s="274">
        <v>11</v>
      </c>
      <c r="AB651" s="274">
        <v>2.2000000000000002</v>
      </c>
      <c r="AC651" s="273" t="s">
        <v>6306</v>
      </c>
      <c r="AD651" s="273" t="s">
        <v>5449</v>
      </c>
      <c r="AE651" s="273" t="s">
        <v>6307</v>
      </c>
      <c r="AF651" s="273" t="s">
        <v>794</v>
      </c>
      <c r="AG651" s="273" t="s">
        <v>1793</v>
      </c>
      <c r="AH651" s="273" t="s">
        <v>1505</v>
      </c>
      <c r="AI651" s="273" t="s">
        <v>102</v>
      </c>
      <c r="AJ651" s="273"/>
      <c r="AK651" s="273" t="s">
        <v>796</v>
      </c>
      <c r="AL651" s="273" t="s">
        <v>4499</v>
      </c>
      <c r="AM651" s="273" t="s">
        <v>2206</v>
      </c>
      <c r="AN651" s="273" t="s">
        <v>42</v>
      </c>
      <c r="AO651" s="273"/>
      <c r="AP651" s="273"/>
      <c r="AQ651" s="273"/>
      <c r="AR651" s="273"/>
      <c r="AS651" s="273" t="s">
        <v>2207</v>
      </c>
      <c r="AT651" s="274">
        <v>1000</v>
      </c>
      <c r="AU651" s="274">
        <v>5</v>
      </c>
      <c r="AV651" s="273" t="s">
        <v>6235</v>
      </c>
      <c r="AW651" s="273"/>
      <c r="AX651" s="274">
        <v>5.5622999999999996</v>
      </c>
      <c r="AY651" s="273" t="s">
        <v>6308</v>
      </c>
      <c r="AZ651" s="273" t="s">
        <v>4992</v>
      </c>
      <c r="BA651" s="273" t="s">
        <v>6309</v>
      </c>
      <c r="BB651" s="273" t="s">
        <v>458</v>
      </c>
      <c r="BC651" s="273" t="s">
        <v>6235</v>
      </c>
      <c r="BD651" s="273"/>
      <c r="BE651" s="273" t="s">
        <v>6235</v>
      </c>
      <c r="BF651" s="273" t="s">
        <v>458</v>
      </c>
      <c r="BG651" s="273" t="s">
        <v>6310</v>
      </c>
      <c r="BH651" s="273" t="s">
        <v>6311</v>
      </c>
      <c r="BI651" s="273" t="s">
        <v>800</v>
      </c>
      <c r="BJ651" s="273" t="s">
        <v>800</v>
      </c>
      <c r="BK651" s="273" t="s">
        <v>1516</v>
      </c>
      <c r="BL651" s="273" t="s">
        <v>802</v>
      </c>
      <c r="BM651" s="273" t="s">
        <v>803</v>
      </c>
      <c r="BN651" s="273"/>
      <c r="BO651" s="273" t="s">
        <v>1517</v>
      </c>
      <c r="BP651" s="273" t="s">
        <v>458</v>
      </c>
      <c r="BQ651" s="273"/>
    </row>
    <row r="652" spans="1:69" ht="18" customHeight="1">
      <c r="A652" s="273" t="s">
        <v>6312</v>
      </c>
      <c r="B652" s="273" t="s">
        <v>6313</v>
      </c>
      <c r="C652" s="273" t="s">
        <v>6314</v>
      </c>
      <c r="D652" s="273" t="s">
        <v>6315</v>
      </c>
      <c r="E652" s="273" t="s">
        <v>6316</v>
      </c>
      <c r="F652" s="273" t="s">
        <v>786</v>
      </c>
      <c r="G652" s="273" t="s">
        <v>786</v>
      </c>
      <c r="H652" s="273" t="s">
        <v>786</v>
      </c>
      <c r="I652" s="274">
        <v>2</v>
      </c>
      <c r="J652" s="273" t="s">
        <v>11</v>
      </c>
      <c r="K652" s="273" t="s">
        <v>806</v>
      </c>
      <c r="L652" s="274">
        <v>3.1</v>
      </c>
      <c r="M652" s="273" t="s">
        <v>2065</v>
      </c>
      <c r="N652" s="273" t="s">
        <v>936</v>
      </c>
      <c r="O652" s="273" t="s">
        <v>6317</v>
      </c>
      <c r="P652" s="273" t="s">
        <v>6318</v>
      </c>
      <c r="Q652" s="274">
        <v>50</v>
      </c>
      <c r="R652" s="273" t="s">
        <v>789</v>
      </c>
      <c r="S652" s="273" t="s">
        <v>790</v>
      </c>
      <c r="T652" s="273" t="s">
        <v>458</v>
      </c>
      <c r="U652" s="273" t="s">
        <v>791</v>
      </c>
      <c r="V652" s="274">
        <v>100</v>
      </c>
      <c r="W652" s="273" t="s">
        <v>6319</v>
      </c>
      <c r="X652" s="273" t="s">
        <v>1764</v>
      </c>
      <c r="Y652" s="273" t="s">
        <v>1765</v>
      </c>
      <c r="Z652" s="273"/>
      <c r="AA652" s="273"/>
      <c r="AB652" s="273"/>
      <c r="AC652" s="273"/>
      <c r="AD652" s="273"/>
      <c r="AE652" s="273" t="s">
        <v>6089</v>
      </c>
      <c r="AF652" s="273" t="s">
        <v>794</v>
      </c>
      <c r="AG652" s="273" t="s">
        <v>807</v>
      </c>
      <c r="AH652" s="273" t="s">
        <v>786</v>
      </c>
      <c r="AI652" s="273" t="s">
        <v>102</v>
      </c>
      <c r="AJ652" s="273"/>
      <c r="AK652" s="273" t="s">
        <v>808</v>
      </c>
      <c r="AL652" s="273" t="s">
        <v>2066</v>
      </c>
      <c r="AM652" s="273" t="s">
        <v>797</v>
      </c>
      <c r="AN652" s="273" t="s">
        <v>43</v>
      </c>
      <c r="AO652" s="273"/>
      <c r="AP652" s="273"/>
      <c r="AQ652" s="273"/>
      <c r="AR652" s="273"/>
      <c r="AS652" s="273" t="s">
        <v>6320</v>
      </c>
      <c r="AT652" s="274">
        <v>1000</v>
      </c>
      <c r="AU652" s="274">
        <v>2</v>
      </c>
      <c r="AV652" s="273" t="s">
        <v>6248</v>
      </c>
      <c r="AW652" s="273"/>
      <c r="AX652" s="274">
        <v>3.1</v>
      </c>
      <c r="AY652" s="273" t="s">
        <v>458</v>
      </c>
      <c r="AZ652" s="273" t="s">
        <v>4153</v>
      </c>
      <c r="BA652" s="273" t="s">
        <v>6321</v>
      </c>
      <c r="BB652" s="273" t="s">
        <v>6312</v>
      </c>
      <c r="BC652" s="273" t="s">
        <v>6248</v>
      </c>
      <c r="BD652" s="273"/>
      <c r="BE652" s="273" t="s">
        <v>6248</v>
      </c>
      <c r="BF652" s="273" t="s">
        <v>3310</v>
      </c>
      <c r="BG652" s="273" t="s">
        <v>6322</v>
      </c>
      <c r="BH652" s="273" t="s">
        <v>6323</v>
      </c>
      <c r="BI652" s="273" t="s">
        <v>800</v>
      </c>
      <c r="BJ652" s="273" t="s">
        <v>800</v>
      </c>
      <c r="BK652" s="273" t="s">
        <v>801</v>
      </c>
      <c r="BL652" s="273" t="s">
        <v>802</v>
      </c>
      <c r="BM652" s="273" t="s">
        <v>803</v>
      </c>
      <c r="BN652" s="273"/>
      <c r="BO652" s="273" t="s">
        <v>809</v>
      </c>
      <c r="BP652" s="273" t="s">
        <v>458</v>
      </c>
      <c r="BQ652" s="273"/>
    </row>
    <row r="653" spans="1:69" ht="18" customHeight="1">
      <c r="A653" s="273" t="s">
        <v>6324</v>
      </c>
      <c r="B653" s="273" t="s">
        <v>6325</v>
      </c>
      <c r="C653" s="273" t="s">
        <v>6326</v>
      </c>
      <c r="D653" s="273" t="s">
        <v>6327</v>
      </c>
      <c r="E653" s="273" t="s">
        <v>6328</v>
      </c>
      <c r="F653" s="273" t="s">
        <v>786</v>
      </c>
      <c r="G653" s="273" t="s">
        <v>786</v>
      </c>
      <c r="H653" s="273" t="s">
        <v>786</v>
      </c>
      <c r="I653" s="274">
        <v>0.48</v>
      </c>
      <c r="J653" s="273" t="s">
        <v>11</v>
      </c>
      <c r="K653" s="273" t="s">
        <v>6329</v>
      </c>
      <c r="L653" s="274">
        <v>2</v>
      </c>
      <c r="M653" s="273" t="s">
        <v>2391</v>
      </c>
      <c r="N653" s="273" t="s">
        <v>936</v>
      </c>
      <c r="O653" s="273"/>
      <c r="P653" s="273" t="s">
        <v>5247</v>
      </c>
      <c r="Q653" s="273"/>
      <c r="R653" s="273" t="s">
        <v>789</v>
      </c>
      <c r="S653" s="273" t="s">
        <v>904</v>
      </c>
      <c r="T653" s="273" t="s">
        <v>6330</v>
      </c>
      <c r="U653" s="273" t="s">
        <v>791</v>
      </c>
      <c r="V653" s="274">
        <v>100</v>
      </c>
      <c r="W653" s="273"/>
      <c r="X653" s="273" t="s">
        <v>905</v>
      </c>
      <c r="Y653" s="273" t="s">
        <v>906</v>
      </c>
      <c r="Z653" s="273" t="s">
        <v>5286</v>
      </c>
      <c r="AA653" s="273"/>
      <c r="AB653" s="273"/>
      <c r="AC653" s="273"/>
      <c r="AD653" s="273"/>
      <c r="AE653" s="273" t="s">
        <v>6331</v>
      </c>
      <c r="AF653" s="273" t="s">
        <v>794</v>
      </c>
      <c r="AG653" s="273" t="s">
        <v>807</v>
      </c>
      <c r="AH653" s="273" t="s">
        <v>786</v>
      </c>
      <c r="AI653" s="273" t="s">
        <v>89</v>
      </c>
      <c r="AJ653" s="273"/>
      <c r="AK653" s="273" t="s">
        <v>808</v>
      </c>
      <c r="AL653" s="273" t="s">
        <v>2392</v>
      </c>
      <c r="AM653" s="273" t="s">
        <v>797</v>
      </c>
      <c r="AN653" s="273" t="s">
        <v>43</v>
      </c>
      <c r="AO653" s="273"/>
      <c r="AP653" s="273"/>
      <c r="AQ653" s="273"/>
      <c r="AR653" s="273"/>
      <c r="AS653" s="273" t="s">
        <v>6332</v>
      </c>
      <c r="AT653" s="274">
        <v>1000</v>
      </c>
      <c r="AU653" s="274">
        <v>0.48</v>
      </c>
      <c r="AV653" s="273" t="s">
        <v>6259</v>
      </c>
      <c r="AW653" s="273"/>
      <c r="AX653" s="274">
        <v>2</v>
      </c>
      <c r="AY653" s="273" t="s">
        <v>458</v>
      </c>
      <c r="AZ653" s="273" t="s">
        <v>6333</v>
      </c>
      <c r="BA653" s="273" t="s">
        <v>6334</v>
      </c>
      <c r="BB653" s="273" t="s">
        <v>458</v>
      </c>
      <c r="BC653" s="273" t="s">
        <v>6259</v>
      </c>
      <c r="BD653" s="273"/>
      <c r="BE653" s="273" t="s">
        <v>6259</v>
      </c>
      <c r="BF653" s="273" t="s">
        <v>4047</v>
      </c>
      <c r="BG653" s="273" t="s">
        <v>458</v>
      </c>
      <c r="BH653" s="273" t="s">
        <v>6335</v>
      </c>
      <c r="BI653" s="273" t="s">
        <v>800</v>
      </c>
      <c r="BJ653" s="273" t="s">
        <v>800</v>
      </c>
      <c r="BK653" s="273" t="s">
        <v>801</v>
      </c>
      <c r="BL653" s="273" t="s">
        <v>802</v>
      </c>
      <c r="BM653" s="273" t="s">
        <v>803</v>
      </c>
      <c r="BN653" s="273"/>
      <c r="BO653" s="273" t="s">
        <v>809</v>
      </c>
      <c r="BP653" s="273" t="s">
        <v>458</v>
      </c>
      <c r="BQ653" s="273"/>
    </row>
    <row r="654" spans="1:69" ht="18" customHeight="1">
      <c r="A654" s="273" t="s">
        <v>6336</v>
      </c>
      <c r="B654" s="273" t="s">
        <v>6337</v>
      </c>
      <c r="C654" s="273" t="s">
        <v>6338</v>
      </c>
      <c r="D654" s="273" t="s">
        <v>6339</v>
      </c>
      <c r="E654" s="273" t="s">
        <v>6340</v>
      </c>
      <c r="F654" s="273" t="s">
        <v>786</v>
      </c>
      <c r="G654" s="273" t="s">
        <v>786</v>
      </c>
      <c r="H654" s="273" t="s">
        <v>786</v>
      </c>
      <c r="I654" s="274">
        <v>3</v>
      </c>
      <c r="J654" s="273" t="s">
        <v>11</v>
      </c>
      <c r="K654" s="273" t="s">
        <v>806</v>
      </c>
      <c r="L654" s="274">
        <v>3.7</v>
      </c>
      <c r="M654" s="273" t="s">
        <v>6341</v>
      </c>
      <c r="N654" s="273" t="s">
        <v>788</v>
      </c>
      <c r="O654" s="273"/>
      <c r="P654" s="273"/>
      <c r="Q654" s="273"/>
      <c r="R654" s="273" t="s">
        <v>789</v>
      </c>
      <c r="S654" s="273" t="s">
        <v>1487</v>
      </c>
      <c r="T654" s="273" t="s">
        <v>458</v>
      </c>
      <c r="U654" s="273" t="s">
        <v>791</v>
      </c>
      <c r="V654" s="274">
        <v>100</v>
      </c>
      <c r="W654" s="273"/>
      <c r="X654" s="273" t="s">
        <v>938</v>
      </c>
      <c r="Y654" s="273" t="s">
        <v>1420</v>
      </c>
      <c r="Z654" s="273" t="s">
        <v>6342</v>
      </c>
      <c r="AA654" s="273"/>
      <c r="AB654" s="273"/>
      <c r="AC654" s="273"/>
      <c r="AD654" s="273"/>
      <c r="AE654" s="273" t="s">
        <v>6343</v>
      </c>
      <c r="AF654" s="273" t="s">
        <v>794</v>
      </c>
      <c r="AG654" s="273" t="s">
        <v>795</v>
      </c>
      <c r="AH654" s="273" t="s">
        <v>786</v>
      </c>
      <c r="AI654" s="273"/>
      <c r="AJ654" s="273"/>
      <c r="AK654" s="273" t="s">
        <v>808</v>
      </c>
      <c r="AL654" s="273" t="s">
        <v>6344</v>
      </c>
      <c r="AM654" s="273" t="s">
        <v>797</v>
      </c>
      <c r="AN654" s="273" t="s">
        <v>43</v>
      </c>
      <c r="AO654" s="273"/>
      <c r="AP654" s="273"/>
      <c r="AQ654" s="273"/>
      <c r="AR654" s="273"/>
      <c r="AS654" s="273" t="s">
        <v>6345</v>
      </c>
      <c r="AT654" s="274">
        <v>1000</v>
      </c>
      <c r="AU654" s="274">
        <v>3</v>
      </c>
      <c r="AV654" s="273" t="s">
        <v>6259</v>
      </c>
      <c r="AW654" s="273"/>
      <c r="AX654" s="274">
        <v>3.7</v>
      </c>
      <c r="AY654" s="273" t="s">
        <v>458</v>
      </c>
      <c r="AZ654" s="273" t="s">
        <v>6333</v>
      </c>
      <c r="BA654" s="273" t="s">
        <v>6346</v>
      </c>
      <c r="BB654" s="273" t="s">
        <v>458</v>
      </c>
      <c r="BC654" s="273" t="s">
        <v>6259</v>
      </c>
      <c r="BD654" s="273"/>
      <c r="BE654" s="273" t="s">
        <v>6259</v>
      </c>
      <c r="BF654" s="273" t="s">
        <v>3310</v>
      </c>
      <c r="BG654" s="273" t="s">
        <v>6347</v>
      </c>
      <c r="BH654" s="273" t="s">
        <v>6348</v>
      </c>
      <c r="BI654" s="273" t="s">
        <v>800</v>
      </c>
      <c r="BJ654" s="273" t="s">
        <v>800</v>
      </c>
      <c r="BK654" s="273" t="s">
        <v>801</v>
      </c>
      <c r="BL654" s="273" t="s">
        <v>802</v>
      </c>
      <c r="BM654" s="273" t="s">
        <v>803</v>
      </c>
      <c r="BN654" s="273"/>
      <c r="BO654" s="273" t="s">
        <v>809</v>
      </c>
      <c r="BP654" s="273" t="s">
        <v>458</v>
      </c>
      <c r="BQ654" s="273"/>
    </row>
    <row r="655" spans="1:69" ht="18" customHeight="1">
      <c r="A655" s="273" t="s">
        <v>1797</v>
      </c>
      <c r="B655" s="273" t="s">
        <v>6349</v>
      </c>
      <c r="C655" s="273" t="s">
        <v>6350</v>
      </c>
      <c r="D655" s="273" t="s">
        <v>6351</v>
      </c>
      <c r="E655" s="273" t="s">
        <v>6352</v>
      </c>
      <c r="F655" s="273" t="s">
        <v>1801</v>
      </c>
      <c r="G655" s="273" t="s">
        <v>1506</v>
      </c>
      <c r="H655" s="273" t="s">
        <v>1801</v>
      </c>
      <c r="I655" s="274">
        <v>1</v>
      </c>
      <c r="J655" s="273" t="s">
        <v>804</v>
      </c>
      <c r="K655" s="273" t="s">
        <v>806</v>
      </c>
      <c r="L655" s="274">
        <v>0.56499999999999995</v>
      </c>
      <c r="M655" s="273" t="s">
        <v>6341</v>
      </c>
      <c r="N655" s="273" t="s">
        <v>788</v>
      </c>
      <c r="O655" s="273"/>
      <c r="P655" s="273"/>
      <c r="Q655" s="273"/>
      <c r="R655" s="273" t="s">
        <v>789</v>
      </c>
      <c r="S655" s="273" t="s">
        <v>1487</v>
      </c>
      <c r="T655" s="273"/>
      <c r="U655" s="273" t="s">
        <v>791</v>
      </c>
      <c r="V655" s="274">
        <v>100</v>
      </c>
      <c r="W655" s="273"/>
      <c r="X655" s="273" t="s">
        <v>1463</v>
      </c>
      <c r="Y655" s="273" t="s">
        <v>1464</v>
      </c>
      <c r="Z655" s="273"/>
      <c r="AA655" s="273"/>
      <c r="AB655" s="273"/>
      <c r="AC655" s="273"/>
      <c r="AD655" s="273"/>
      <c r="AE655" s="273"/>
      <c r="AF655" s="273" t="s">
        <v>794</v>
      </c>
      <c r="AG655" s="273" t="s">
        <v>795</v>
      </c>
      <c r="AH655" s="273" t="s">
        <v>1801</v>
      </c>
      <c r="AI655" s="273"/>
      <c r="AJ655" s="273"/>
      <c r="AK655" s="273" t="s">
        <v>796</v>
      </c>
      <c r="AL655" s="273" t="s">
        <v>6344</v>
      </c>
      <c r="AM655" s="273" t="s">
        <v>1529</v>
      </c>
      <c r="AN655" s="273" t="s">
        <v>42</v>
      </c>
      <c r="AO655" s="273"/>
      <c r="AP655" s="273"/>
      <c r="AQ655" s="273"/>
      <c r="AR655" s="273"/>
      <c r="AS655" s="273" t="s">
        <v>1806</v>
      </c>
      <c r="AT655" s="274">
        <v>1000000</v>
      </c>
      <c r="AU655" s="274">
        <v>1</v>
      </c>
      <c r="AV655" s="273" t="s">
        <v>6259</v>
      </c>
      <c r="AW655" s="273"/>
      <c r="AX655" s="274">
        <v>0.56499999999999995</v>
      </c>
      <c r="AY655" s="273"/>
      <c r="AZ655" s="273" t="s">
        <v>3584</v>
      </c>
      <c r="BA655" s="273" t="s">
        <v>1807</v>
      </c>
      <c r="BB655" s="273"/>
      <c r="BC655" s="273" t="s">
        <v>6259</v>
      </c>
      <c r="BD655" s="273"/>
      <c r="BE655" s="273" t="s">
        <v>6259</v>
      </c>
      <c r="BF655" s="273"/>
      <c r="BG655" s="273"/>
      <c r="BH655" s="273" t="s">
        <v>458</v>
      </c>
      <c r="BI655" s="273" t="s">
        <v>800</v>
      </c>
      <c r="BJ655" s="273" t="s">
        <v>800</v>
      </c>
      <c r="BK655" s="273" t="s">
        <v>801</v>
      </c>
      <c r="BL655" s="273" t="s">
        <v>802</v>
      </c>
      <c r="BM655" s="273" t="s">
        <v>1962</v>
      </c>
      <c r="BN655" s="273"/>
      <c r="BO655" s="273" t="s">
        <v>1865</v>
      </c>
      <c r="BP655" s="273"/>
      <c r="BQ655" s="273"/>
    </row>
    <row r="656" spans="1:69" ht="18" customHeight="1">
      <c r="A656" s="273" t="s">
        <v>6353</v>
      </c>
      <c r="B656" s="273" t="s">
        <v>6354</v>
      </c>
      <c r="C656" s="273" t="s">
        <v>6355</v>
      </c>
      <c r="D656" s="273" t="s">
        <v>6351</v>
      </c>
      <c r="E656" s="273" t="s">
        <v>6356</v>
      </c>
      <c r="F656" s="273" t="s">
        <v>786</v>
      </c>
      <c r="G656" s="273" t="s">
        <v>786</v>
      </c>
      <c r="H656" s="273" t="s">
        <v>786</v>
      </c>
      <c r="I656" s="274">
        <v>0.89</v>
      </c>
      <c r="J656" s="273" t="s">
        <v>11</v>
      </c>
      <c r="K656" s="273" t="s">
        <v>806</v>
      </c>
      <c r="L656" s="274">
        <v>1.93</v>
      </c>
      <c r="M656" s="273" t="s">
        <v>6357</v>
      </c>
      <c r="N656" s="273" t="s">
        <v>936</v>
      </c>
      <c r="O656" s="273"/>
      <c r="P656" s="273"/>
      <c r="Q656" s="273"/>
      <c r="R656" s="273" t="s">
        <v>789</v>
      </c>
      <c r="S656" s="273" t="s">
        <v>904</v>
      </c>
      <c r="T656" s="273" t="s">
        <v>6358</v>
      </c>
      <c r="U656" s="273" t="s">
        <v>791</v>
      </c>
      <c r="V656" s="274">
        <v>100</v>
      </c>
      <c r="W656" s="273"/>
      <c r="X656" s="273" t="s">
        <v>5274</v>
      </c>
      <c r="Y656" s="273" t="s">
        <v>6359</v>
      </c>
      <c r="Z656" s="273" t="s">
        <v>6360</v>
      </c>
      <c r="AA656" s="273"/>
      <c r="AB656" s="273"/>
      <c r="AC656" s="273"/>
      <c r="AD656" s="273"/>
      <c r="AE656" s="273" t="s">
        <v>6361</v>
      </c>
      <c r="AF656" s="273" t="s">
        <v>794</v>
      </c>
      <c r="AG656" s="273" t="s">
        <v>807</v>
      </c>
      <c r="AH656" s="273" t="s">
        <v>786</v>
      </c>
      <c r="AI656" s="273" t="s">
        <v>89</v>
      </c>
      <c r="AJ656" s="273"/>
      <c r="AK656" s="273" t="s">
        <v>808</v>
      </c>
      <c r="AL656" s="273" t="s">
        <v>6362</v>
      </c>
      <c r="AM656" s="273" t="s">
        <v>797</v>
      </c>
      <c r="AN656" s="273" t="s">
        <v>43</v>
      </c>
      <c r="AO656" s="273"/>
      <c r="AP656" s="273"/>
      <c r="AQ656" s="273"/>
      <c r="AR656" s="273"/>
      <c r="AS656" s="273" t="s">
        <v>6363</v>
      </c>
      <c r="AT656" s="274">
        <v>1000</v>
      </c>
      <c r="AU656" s="274">
        <v>0.89</v>
      </c>
      <c r="AV656" s="273" t="s">
        <v>6327</v>
      </c>
      <c r="AW656" s="273"/>
      <c r="AX656" s="274">
        <v>1.93</v>
      </c>
      <c r="AY656" s="273" t="s">
        <v>458</v>
      </c>
      <c r="AZ656" s="273" t="s">
        <v>6364</v>
      </c>
      <c r="BA656" s="273" t="s">
        <v>6365</v>
      </c>
      <c r="BB656" s="273" t="s">
        <v>458</v>
      </c>
      <c r="BC656" s="273" t="s">
        <v>6327</v>
      </c>
      <c r="BD656" s="273"/>
      <c r="BE656" s="273" t="s">
        <v>6327</v>
      </c>
      <c r="BF656" s="273" t="s">
        <v>4047</v>
      </c>
      <c r="BG656" s="273" t="s">
        <v>6366</v>
      </c>
      <c r="BH656" s="273" t="s">
        <v>6367</v>
      </c>
      <c r="BI656" s="273" t="s">
        <v>800</v>
      </c>
      <c r="BJ656" s="273" t="s">
        <v>800</v>
      </c>
      <c r="BK656" s="273" t="s">
        <v>801</v>
      </c>
      <c r="BL656" s="273" t="s">
        <v>802</v>
      </c>
      <c r="BM656" s="273" t="s">
        <v>803</v>
      </c>
      <c r="BN656" s="273"/>
      <c r="BO656" s="273" t="s">
        <v>809</v>
      </c>
      <c r="BP656" s="273" t="s">
        <v>458</v>
      </c>
      <c r="BQ656" s="273"/>
    </row>
    <row r="657" spans="1:69" ht="18" customHeight="1">
      <c r="A657" s="273" t="s">
        <v>1501</v>
      </c>
      <c r="B657" s="273" t="s">
        <v>6368</v>
      </c>
      <c r="C657" s="273" t="s">
        <v>6369</v>
      </c>
      <c r="D657" s="273" t="s">
        <v>6370</v>
      </c>
      <c r="E657" s="273" t="s">
        <v>6371</v>
      </c>
      <c r="F657" s="273" t="s">
        <v>1505</v>
      </c>
      <c r="G657" s="273" t="s">
        <v>1506</v>
      </c>
      <c r="H657" s="273" t="s">
        <v>5370</v>
      </c>
      <c r="I657" s="274">
        <v>4.5</v>
      </c>
      <c r="J657" s="273" t="s">
        <v>11</v>
      </c>
      <c r="K657" s="273" t="s">
        <v>806</v>
      </c>
      <c r="L657" s="274">
        <v>1.25</v>
      </c>
      <c r="M657" s="273" t="s">
        <v>2082</v>
      </c>
      <c r="N657" s="273" t="s">
        <v>936</v>
      </c>
      <c r="O657" s="273" t="s">
        <v>6372</v>
      </c>
      <c r="P657" s="273" t="s">
        <v>6373</v>
      </c>
      <c r="Q657" s="274">
        <v>40</v>
      </c>
      <c r="R657" s="273" t="s">
        <v>789</v>
      </c>
      <c r="S657" s="273" t="s">
        <v>815</v>
      </c>
      <c r="T657" s="273" t="s">
        <v>458</v>
      </c>
      <c r="U657" s="273" t="s">
        <v>791</v>
      </c>
      <c r="V657" s="274">
        <v>99.959000000000003</v>
      </c>
      <c r="W657" s="273" t="s">
        <v>6168</v>
      </c>
      <c r="X657" s="273" t="s">
        <v>861</v>
      </c>
      <c r="Y657" s="273" t="s">
        <v>1509</v>
      </c>
      <c r="Z657" s="273"/>
      <c r="AA657" s="274">
        <v>10</v>
      </c>
      <c r="AB657" s="274">
        <v>2.2000000000000002</v>
      </c>
      <c r="AC657" s="273" t="s">
        <v>6374</v>
      </c>
      <c r="AD657" s="273" t="s">
        <v>5870</v>
      </c>
      <c r="AE657" s="273" t="s">
        <v>6375</v>
      </c>
      <c r="AF657" s="273" t="s">
        <v>794</v>
      </c>
      <c r="AG657" s="273" t="s">
        <v>795</v>
      </c>
      <c r="AH657" s="273" t="s">
        <v>5370</v>
      </c>
      <c r="AI657" s="273" t="s">
        <v>102</v>
      </c>
      <c r="AJ657" s="273"/>
      <c r="AK657" s="273" t="s">
        <v>796</v>
      </c>
      <c r="AL657" s="273" t="s">
        <v>2083</v>
      </c>
      <c r="AM657" s="273" t="s">
        <v>811</v>
      </c>
      <c r="AN657" s="273" t="s">
        <v>42</v>
      </c>
      <c r="AO657" s="273"/>
      <c r="AP657" s="273"/>
      <c r="AQ657" s="273"/>
      <c r="AR657" s="273"/>
      <c r="AS657" s="273" t="s">
        <v>1511</v>
      </c>
      <c r="AT657" s="274">
        <v>1000</v>
      </c>
      <c r="AU657" s="274">
        <v>4.5</v>
      </c>
      <c r="AV657" s="273" t="s">
        <v>6315</v>
      </c>
      <c r="AW657" s="273"/>
      <c r="AX657" s="274">
        <v>1.25</v>
      </c>
      <c r="AY657" s="273" t="s">
        <v>458</v>
      </c>
      <c r="AZ657" s="273" t="s">
        <v>6376</v>
      </c>
      <c r="BA657" s="273" t="s">
        <v>1515</v>
      </c>
      <c r="BB657" s="273" t="s">
        <v>458</v>
      </c>
      <c r="BC657" s="273" t="s">
        <v>6315</v>
      </c>
      <c r="BD657" s="273"/>
      <c r="BE657" s="273" t="s">
        <v>6315</v>
      </c>
      <c r="BF657" s="273" t="s">
        <v>3310</v>
      </c>
      <c r="BG657" s="273"/>
      <c r="BH657" s="273" t="s">
        <v>6377</v>
      </c>
      <c r="BI657" s="273" t="s">
        <v>800</v>
      </c>
      <c r="BJ657" s="273" t="s">
        <v>800</v>
      </c>
      <c r="BK657" s="273" t="s">
        <v>801</v>
      </c>
      <c r="BL657" s="273" t="s">
        <v>802</v>
      </c>
      <c r="BM657" s="273" t="s">
        <v>803</v>
      </c>
      <c r="BN657" s="273"/>
      <c r="BO657" s="273" t="s">
        <v>809</v>
      </c>
      <c r="BP657" s="273" t="s">
        <v>1501</v>
      </c>
      <c r="BQ657" s="273"/>
    </row>
    <row r="658" spans="1:69" ht="18" customHeight="1">
      <c r="A658" s="273" t="s">
        <v>6127</v>
      </c>
      <c r="B658" s="273" t="s">
        <v>6128</v>
      </c>
      <c r="C658" s="273" t="s">
        <v>6129</v>
      </c>
      <c r="D658" s="273" t="s">
        <v>6370</v>
      </c>
      <c r="E658" s="273" t="s">
        <v>6131</v>
      </c>
      <c r="F658" s="273" t="s">
        <v>4122</v>
      </c>
      <c r="G658" s="273" t="s">
        <v>4123</v>
      </c>
      <c r="H658" s="273" t="s">
        <v>4122</v>
      </c>
      <c r="I658" s="274">
        <v>3</v>
      </c>
      <c r="J658" s="273" t="s">
        <v>11</v>
      </c>
      <c r="K658" s="273" t="s">
        <v>6132</v>
      </c>
      <c r="L658" s="274">
        <v>12.5</v>
      </c>
      <c r="M658" s="273" t="s">
        <v>6133</v>
      </c>
      <c r="N658" s="273" t="s">
        <v>860</v>
      </c>
      <c r="O658" s="273"/>
      <c r="P658" s="273" t="s">
        <v>5603</v>
      </c>
      <c r="Q658" s="273"/>
      <c r="R658" s="273" t="s">
        <v>789</v>
      </c>
      <c r="S658" s="273" t="s">
        <v>790</v>
      </c>
      <c r="T658" s="273" t="s">
        <v>458</v>
      </c>
      <c r="U658" s="273" t="s">
        <v>791</v>
      </c>
      <c r="V658" s="274">
        <v>100</v>
      </c>
      <c r="W658" s="273" t="s">
        <v>6134</v>
      </c>
      <c r="X658" s="273" t="s">
        <v>819</v>
      </c>
      <c r="Y658" s="273" t="s">
        <v>6135</v>
      </c>
      <c r="Z658" s="273"/>
      <c r="AA658" s="273"/>
      <c r="AB658" s="273"/>
      <c r="AC658" s="273"/>
      <c r="AD658" s="273"/>
      <c r="AE658" s="273" t="s">
        <v>6378</v>
      </c>
      <c r="AF658" s="273" t="s">
        <v>794</v>
      </c>
      <c r="AG658" s="273" t="s">
        <v>1986</v>
      </c>
      <c r="AH658" s="273" t="s">
        <v>5400</v>
      </c>
      <c r="AI658" s="273" t="s">
        <v>66</v>
      </c>
      <c r="AJ658" s="273"/>
      <c r="AK658" s="273" t="s">
        <v>1987</v>
      </c>
      <c r="AL658" s="273" t="s">
        <v>6137</v>
      </c>
      <c r="AM658" s="273" t="s">
        <v>2255</v>
      </c>
      <c r="AN658" s="273" t="s">
        <v>3211</v>
      </c>
      <c r="AO658" s="273"/>
      <c r="AP658" s="273"/>
      <c r="AQ658" s="273"/>
      <c r="AR658" s="273"/>
      <c r="AS658" s="273" t="s">
        <v>6138</v>
      </c>
      <c r="AT658" s="274">
        <v>1000</v>
      </c>
      <c r="AU658" s="274">
        <v>3</v>
      </c>
      <c r="AV658" s="273" t="s">
        <v>6141</v>
      </c>
      <c r="AW658" s="273"/>
      <c r="AX658" s="274">
        <v>12.5</v>
      </c>
      <c r="AY658" s="273" t="s">
        <v>458</v>
      </c>
      <c r="AZ658" s="273" t="s">
        <v>6139</v>
      </c>
      <c r="BA658" s="273" t="s">
        <v>6140</v>
      </c>
      <c r="BB658" s="273" t="s">
        <v>6127</v>
      </c>
      <c r="BC658" s="273" t="s">
        <v>6141</v>
      </c>
      <c r="BD658" s="273"/>
      <c r="BE658" s="273" t="s">
        <v>6141</v>
      </c>
      <c r="BF658" s="273" t="s">
        <v>3310</v>
      </c>
      <c r="BG658" s="273" t="s">
        <v>6379</v>
      </c>
      <c r="BH658" s="273" t="s">
        <v>6142</v>
      </c>
      <c r="BI658" s="273" t="s">
        <v>800</v>
      </c>
      <c r="BJ658" s="273" t="s">
        <v>800</v>
      </c>
      <c r="BK658" s="273" t="s">
        <v>3211</v>
      </c>
      <c r="BL658" s="273" t="s">
        <v>802</v>
      </c>
      <c r="BM658" s="273" t="s">
        <v>803</v>
      </c>
      <c r="BN658" s="273"/>
      <c r="BO658" s="273" t="s">
        <v>809</v>
      </c>
      <c r="BP658" s="273" t="s">
        <v>458</v>
      </c>
      <c r="BQ658" s="273"/>
    </row>
    <row r="659" spans="1:69" ht="18" customHeight="1">
      <c r="A659" s="273" t="s">
        <v>6380</v>
      </c>
      <c r="B659" s="273" t="s">
        <v>6381</v>
      </c>
      <c r="C659" s="273" t="s">
        <v>6382</v>
      </c>
      <c r="D659" s="273" t="s">
        <v>6383</v>
      </c>
      <c r="E659" s="273" t="s">
        <v>6384</v>
      </c>
      <c r="F659" s="273" t="s">
        <v>786</v>
      </c>
      <c r="G659" s="273" t="s">
        <v>786</v>
      </c>
      <c r="H659" s="273" t="s">
        <v>786</v>
      </c>
      <c r="I659" s="274">
        <v>2.25</v>
      </c>
      <c r="J659" s="273" t="s">
        <v>11</v>
      </c>
      <c r="K659" s="273" t="s">
        <v>5491</v>
      </c>
      <c r="L659" s="274">
        <v>3.45</v>
      </c>
      <c r="M659" s="273" t="s">
        <v>6385</v>
      </c>
      <c r="N659" s="273" t="s">
        <v>936</v>
      </c>
      <c r="O659" s="273"/>
      <c r="P659" s="273" t="s">
        <v>6386</v>
      </c>
      <c r="Q659" s="273"/>
      <c r="R659" s="273" t="s">
        <v>789</v>
      </c>
      <c r="S659" s="273" t="s">
        <v>904</v>
      </c>
      <c r="T659" s="273" t="s">
        <v>6238</v>
      </c>
      <c r="U659" s="273" t="s">
        <v>791</v>
      </c>
      <c r="V659" s="274">
        <v>100</v>
      </c>
      <c r="W659" s="273"/>
      <c r="X659" s="273" t="s">
        <v>5540</v>
      </c>
      <c r="Y659" s="273" t="s">
        <v>5619</v>
      </c>
      <c r="Z659" s="273" t="s">
        <v>6387</v>
      </c>
      <c r="AA659" s="273"/>
      <c r="AB659" s="273"/>
      <c r="AC659" s="273"/>
      <c r="AD659" s="273"/>
      <c r="AE659" s="273" t="s">
        <v>6388</v>
      </c>
      <c r="AF659" s="273" t="s">
        <v>794</v>
      </c>
      <c r="AG659" s="273" t="s">
        <v>807</v>
      </c>
      <c r="AH659" s="273" t="s">
        <v>786</v>
      </c>
      <c r="AI659" s="273" t="s">
        <v>89</v>
      </c>
      <c r="AJ659" s="273"/>
      <c r="AK659" s="273" t="s">
        <v>808</v>
      </c>
      <c r="AL659" s="273" t="s">
        <v>6389</v>
      </c>
      <c r="AM659" s="273" t="s">
        <v>797</v>
      </c>
      <c r="AN659" s="273" t="s">
        <v>43</v>
      </c>
      <c r="AO659" s="273"/>
      <c r="AP659" s="273"/>
      <c r="AQ659" s="273"/>
      <c r="AR659" s="273"/>
      <c r="AS659" s="273" t="s">
        <v>6390</v>
      </c>
      <c r="AT659" s="274">
        <v>1000</v>
      </c>
      <c r="AU659" s="274">
        <v>2.25</v>
      </c>
      <c r="AV659" s="273" t="s">
        <v>6339</v>
      </c>
      <c r="AW659" s="273"/>
      <c r="AX659" s="274">
        <v>3.45</v>
      </c>
      <c r="AY659" s="273" t="s">
        <v>458</v>
      </c>
      <c r="AZ659" s="273" t="s">
        <v>6391</v>
      </c>
      <c r="BA659" s="273" t="s">
        <v>6392</v>
      </c>
      <c r="BB659" s="273" t="s">
        <v>458</v>
      </c>
      <c r="BC659" s="273" t="s">
        <v>6339</v>
      </c>
      <c r="BD659" s="273"/>
      <c r="BE659" s="273" t="s">
        <v>6339</v>
      </c>
      <c r="BF659" s="273" t="s">
        <v>4047</v>
      </c>
      <c r="BG659" s="273" t="s">
        <v>6393</v>
      </c>
      <c r="BH659" s="273" t="s">
        <v>6394</v>
      </c>
      <c r="BI659" s="273" t="s">
        <v>800</v>
      </c>
      <c r="BJ659" s="273" t="s">
        <v>800</v>
      </c>
      <c r="BK659" s="273" t="s">
        <v>801</v>
      </c>
      <c r="BL659" s="273" t="s">
        <v>802</v>
      </c>
      <c r="BM659" s="273" t="s">
        <v>803</v>
      </c>
      <c r="BN659" s="273"/>
      <c r="BO659" s="273" t="s">
        <v>809</v>
      </c>
      <c r="BP659" s="273" t="s">
        <v>458</v>
      </c>
      <c r="BQ659" s="273"/>
    </row>
    <row r="660" spans="1:69" ht="18" customHeight="1">
      <c r="A660" s="273" t="s">
        <v>6324</v>
      </c>
      <c r="B660" s="273" t="s">
        <v>6395</v>
      </c>
      <c r="C660" s="273" t="s">
        <v>6396</v>
      </c>
      <c r="D660" s="273" t="s">
        <v>6383</v>
      </c>
      <c r="E660" s="273" t="s">
        <v>6397</v>
      </c>
      <c r="F660" s="273" t="s">
        <v>786</v>
      </c>
      <c r="G660" s="273" t="s">
        <v>786</v>
      </c>
      <c r="H660" s="273" t="s">
        <v>786</v>
      </c>
      <c r="I660" s="274">
        <v>0.35</v>
      </c>
      <c r="J660" s="273" t="s">
        <v>11</v>
      </c>
      <c r="K660" s="273" t="s">
        <v>806</v>
      </c>
      <c r="L660" s="274">
        <v>3.6</v>
      </c>
      <c r="M660" s="273" t="s">
        <v>6398</v>
      </c>
      <c r="N660" s="273" t="s">
        <v>936</v>
      </c>
      <c r="O660" s="273"/>
      <c r="P660" s="273" t="s">
        <v>6399</v>
      </c>
      <c r="Q660" s="273"/>
      <c r="R660" s="273" t="s">
        <v>789</v>
      </c>
      <c r="S660" s="273" t="s">
        <v>904</v>
      </c>
      <c r="T660" s="273" t="s">
        <v>5285</v>
      </c>
      <c r="U660" s="273" t="s">
        <v>791</v>
      </c>
      <c r="V660" s="274">
        <v>100</v>
      </c>
      <c r="W660" s="273"/>
      <c r="X660" s="273" t="s">
        <v>905</v>
      </c>
      <c r="Y660" s="273" t="s">
        <v>906</v>
      </c>
      <c r="Z660" s="273" t="s">
        <v>5286</v>
      </c>
      <c r="AA660" s="273"/>
      <c r="AB660" s="273"/>
      <c r="AC660" s="273"/>
      <c r="AD660" s="273"/>
      <c r="AE660" s="273" t="s">
        <v>6400</v>
      </c>
      <c r="AF660" s="273" t="s">
        <v>794</v>
      </c>
      <c r="AG660" s="273" t="s">
        <v>807</v>
      </c>
      <c r="AH660" s="273" t="s">
        <v>786</v>
      </c>
      <c r="AI660" s="273" t="s">
        <v>89</v>
      </c>
      <c r="AJ660" s="273"/>
      <c r="AK660" s="273" t="s">
        <v>808</v>
      </c>
      <c r="AL660" s="273" t="s">
        <v>6401</v>
      </c>
      <c r="AM660" s="273" t="s">
        <v>797</v>
      </c>
      <c r="AN660" s="273" t="s">
        <v>43</v>
      </c>
      <c r="AO660" s="273"/>
      <c r="AP660" s="273"/>
      <c r="AQ660" s="273"/>
      <c r="AR660" s="273"/>
      <c r="AS660" s="273" t="s">
        <v>6332</v>
      </c>
      <c r="AT660" s="274">
        <v>1000</v>
      </c>
      <c r="AU660" s="274">
        <v>0.35</v>
      </c>
      <c r="AV660" s="273" t="s">
        <v>6402</v>
      </c>
      <c r="AW660" s="273"/>
      <c r="AX660" s="274">
        <v>3.6</v>
      </c>
      <c r="AY660" s="273" t="s">
        <v>458</v>
      </c>
      <c r="AZ660" s="273" t="s">
        <v>4173</v>
      </c>
      <c r="BA660" s="273" t="s">
        <v>6334</v>
      </c>
      <c r="BB660" s="273" t="s">
        <v>458</v>
      </c>
      <c r="BC660" s="273" t="s">
        <v>6402</v>
      </c>
      <c r="BD660" s="273"/>
      <c r="BE660" s="273" t="s">
        <v>6402</v>
      </c>
      <c r="BF660" s="273" t="s">
        <v>4047</v>
      </c>
      <c r="BG660" s="273" t="s">
        <v>458</v>
      </c>
      <c r="BH660" s="273" t="s">
        <v>6403</v>
      </c>
      <c r="BI660" s="273" t="s">
        <v>800</v>
      </c>
      <c r="BJ660" s="273" t="s">
        <v>800</v>
      </c>
      <c r="BK660" s="273" t="s">
        <v>801</v>
      </c>
      <c r="BL660" s="273" t="s">
        <v>802</v>
      </c>
      <c r="BM660" s="273" t="s">
        <v>803</v>
      </c>
      <c r="BN660" s="273"/>
      <c r="BO660" s="273" t="s">
        <v>809</v>
      </c>
      <c r="BP660" s="273" t="s">
        <v>458</v>
      </c>
      <c r="BQ660" s="273"/>
    </row>
    <row r="661" spans="1:69" ht="18" customHeight="1">
      <c r="A661" s="273" t="s">
        <v>6404</v>
      </c>
      <c r="B661" s="273" t="s">
        <v>6405</v>
      </c>
      <c r="C661" s="273" t="s">
        <v>6406</v>
      </c>
      <c r="D661" s="273" t="s">
        <v>6407</v>
      </c>
      <c r="E661" s="273" t="s">
        <v>6408</v>
      </c>
      <c r="F661" s="273" t="s">
        <v>786</v>
      </c>
      <c r="G661" s="273" t="s">
        <v>786</v>
      </c>
      <c r="H661" s="273" t="s">
        <v>786</v>
      </c>
      <c r="I661" s="274">
        <v>2</v>
      </c>
      <c r="J661" s="273" t="s">
        <v>11</v>
      </c>
      <c r="K661" s="273" t="s">
        <v>806</v>
      </c>
      <c r="L661" s="274">
        <v>4.3</v>
      </c>
      <c r="M661" s="273" t="s">
        <v>6409</v>
      </c>
      <c r="N661" s="273" t="s">
        <v>812</v>
      </c>
      <c r="O661" s="273"/>
      <c r="P661" s="273" t="s">
        <v>6410</v>
      </c>
      <c r="Q661" s="273"/>
      <c r="R661" s="273" t="s">
        <v>789</v>
      </c>
      <c r="S661" s="273" t="s">
        <v>1487</v>
      </c>
      <c r="T661" s="273"/>
      <c r="U661" s="273" t="s">
        <v>791</v>
      </c>
      <c r="V661" s="274">
        <v>100</v>
      </c>
      <c r="W661" s="273"/>
      <c r="X661" s="273" t="s">
        <v>1565</v>
      </c>
      <c r="Y661" s="273" t="s">
        <v>6411</v>
      </c>
      <c r="Z661" s="273"/>
      <c r="AA661" s="273"/>
      <c r="AB661" s="273"/>
      <c r="AC661" s="273"/>
      <c r="AD661" s="273"/>
      <c r="AE661" s="273" t="s">
        <v>6412</v>
      </c>
      <c r="AF661" s="273" t="s">
        <v>794</v>
      </c>
      <c r="AG661" s="273" t="s">
        <v>6413</v>
      </c>
      <c r="AH661" s="273" t="s">
        <v>786</v>
      </c>
      <c r="AI661" s="273" t="s">
        <v>102</v>
      </c>
      <c r="AJ661" s="273" t="s">
        <v>4450</v>
      </c>
      <c r="AK661" s="273" t="s">
        <v>810</v>
      </c>
      <c r="AL661" s="273" t="s">
        <v>6414</v>
      </c>
      <c r="AM661" s="273" t="s">
        <v>2075</v>
      </c>
      <c r="AN661" s="273" t="s">
        <v>43</v>
      </c>
      <c r="AO661" s="273"/>
      <c r="AP661" s="273"/>
      <c r="AQ661" s="273"/>
      <c r="AR661" s="273"/>
      <c r="AS661" s="273" t="s">
        <v>6415</v>
      </c>
      <c r="AT661" s="274">
        <v>100000</v>
      </c>
      <c r="AU661" s="274">
        <v>2</v>
      </c>
      <c r="AV661" s="273" t="s">
        <v>6351</v>
      </c>
      <c r="AW661" s="273"/>
      <c r="AX661" s="274">
        <v>4.3</v>
      </c>
      <c r="AY661" s="273"/>
      <c r="AZ661" s="273" t="s">
        <v>4178</v>
      </c>
      <c r="BA661" s="273" t="s">
        <v>6416</v>
      </c>
      <c r="BB661" s="273"/>
      <c r="BC661" s="273" t="s">
        <v>6351</v>
      </c>
      <c r="BD661" s="273"/>
      <c r="BE661" s="273" t="s">
        <v>6351</v>
      </c>
      <c r="BF661" s="273" t="s">
        <v>3310</v>
      </c>
      <c r="BG661" s="273" t="s">
        <v>6417</v>
      </c>
      <c r="BH661" s="273" t="s">
        <v>6418</v>
      </c>
      <c r="BI661" s="273" t="s">
        <v>800</v>
      </c>
      <c r="BJ661" s="273" t="s">
        <v>800</v>
      </c>
      <c r="BK661" s="273" t="s">
        <v>801</v>
      </c>
      <c r="BL661" s="273" t="s">
        <v>802</v>
      </c>
      <c r="BM661" s="273" t="s">
        <v>803</v>
      </c>
      <c r="BN661" s="273"/>
      <c r="BO661" s="273" t="s">
        <v>809</v>
      </c>
      <c r="BP661" s="273"/>
      <c r="BQ661" s="273"/>
    </row>
    <row r="662" spans="1:69" ht="18" customHeight="1">
      <c r="A662" s="273" t="s">
        <v>6419</v>
      </c>
      <c r="B662" s="273" t="s">
        <v>6420</v>
      </c>
      <c r="C662" s="273" t="s">
        <v>6421</v>
      </c>
      <c r="D662" s="273" t="s">
        <v>6407</v>
      </c>
      <c r="E662" s="273" t="s">
        <v>6422</v>
      </c>
      <c r="F662" s="273" t="s">
        <v>924</v>
      </c>
      <c r="G662" s="273" t="s">
        <v>3362</v>
      </c>
      <c r="H662" s="273" t="s">
        <v>4230</v>
      </c>
      <c r="I662" s="274">
        <v>3</v>
      </c>
      <c r="J662" s="273" t="s">
        <v>11</v>
      </c>
      <c r="K662" s="273" t="s">
        <v>806</v>
      </c>
      <c r="L662" s="274">
        <v>2.75</v>
      </c>
      <c r="M662" s="273" t="s">
        <v>2160</v>
      </c>
      <c r="N662" s="273" t="s">
        <v>936</v>
      </c>
      <c r="O662" s="273" t="s">
        <v>6423</v>
      </c>
      <c r="P662" s="273" t="s">
        <v>6424</v>
      </c>
      <c r="Q662" s="274">
        <v>40</v>
      </c>
      <c r="R662" s="273" t="s">
        <v>789</v>
      </c>
      <c r="S662" s="273" t="s">
        <v>815</v>
      </c>
      <c r="T662" s="273" t="s">
        <v>458</v>
      </c>
      <c r="U662" s="273" t="s">
        <v>791</v>
      </c>
      <c r="V662" s="274">
        <v>99.783000000000001</v>
      </c>
      <c r="W662" s="273" t="s">
        <v>4479</v>
      </c>
      <c r="X662" s="273" t="s">
        <v>828</v>
      </c>
      <c r="Y662" s="273" t="s">
        <v>835</v>
      </c>
      <c r="Z662" s="273"/>
      <c r="AA662" s="274">
        <v>11</v>
      </c>
      <c r="AB662" s="274">
        <v>3.7</v>
      </c>
      <c r="AC662" s="273" t="s">
        <v>6425</v>
      </c>
      <c r="AD662" s="273" t="s">
        <v>5894</v>
      </c>
      <c r="AE662" s="273" t="s">
        <v>6426</v>
      </c>
      <c r="AF662" s="273" t="s">
        <v>794</v>
      </c>
      <c r="AG662" s="273" t="s">
        <v>1734</v>
      </c>
      <c r="AH662" s="273" t="s">
        <v>1664</v>
      </c>
      <c r="AI662" s="273" t="s">
        <v>102</v>
      </c>
      <c r="AJ662" s="273" t="s">
        <v>307</v>
      </c>
      <c r="AK662" s="273" t="s">
        <v>810</v>
      </c>
      <c r="AL662" s="273" t="s">
        <v>2161</v>
      </c>
      <c r="AM662" s="273" t="s">
        <v>2226</v>
      </c>
      <c r="AN662" s="273" t="s">
        <v>931</v>
      </c>
      <c r="AO662" s="273"/>
      <c r="AP662" s="273"/>
      <c r="AQ662" s="273"/>
      <c r="AR662" s="273"/>
      <c r="AS662" s="273" t="s">
        <v>6427</v>
      </c>
      <c r="AT662" s="274">
        <v>1000</v>
      </c>
      <c r="AU662" s="274">
        <v>3</v>
      </c>
      <c r="AV662" s="273" t="s">
        <v>6339</v>
      </c>
      <c r="AW662" s="273"/>
      <c r="AX662" s="274">
        <v>2.75</v>
      </c>
      <c r="AY662" s="273" t="s">
        <v>458</v>
      </c>
      <c r="AZ662" s="273" t="s">
        <v>6391</v>
      </c>
      <c r="BA662" s="273" t="s">
        <v>6428</v>
      </c>
      <c r="BB662" s="273" t="s">
        <v>458</v>
      </c>
      <c r="BC662" s="273" t="s">
        <v>6339</v>
      </c>
      <c r="BD662" s="273"/>
      <c r="BE662" s="273" t="s">
        <v>6339</v>
      </c>
      <c r="BF662" s="273" t="s">
        <v>6429</v>
      </c>
      <c r="BG662" s="273" t="s">
        <v>6430</v>
      </c>
      <c r="BH662" s="273" t="s">
        <v>6431</v>
      </c>
      <c r="BI662" s="273" t="s">
        <v>800</v>
      </c>
      <c r="BJ662" s="273" t="s">
        <v>800</v>
      </c>
      <c r="BK662" s="273" t="s">
        <v>801</v>
      </c>
      <c r="BL662" s="273" t="s">
        <v>802</v>
      </c>
      <c r="BM662" s="273" t="s">
        <v>803</v>
      </c>
      <c r="BN662" s="273"/>
      <c r="BO662" s="273" t="s">
        <v>809</v>
      </c>
      <c r="BP662" s="273" t="s">
        <v>6419</v>
      </c>
      <c r="BQ662" s="273"/>
    </row>
    <row r="663" spans="1:69" ht="18" customHeight="1">
      <c r="A663" s="273" t="s">
        <v>6432</v>
      </c>
      <c r="B663" s="273" t="s">
        <v>6433</v>
      </c>
      <c r="C663" s="273" t="s">
        <v>6434</v>
      </c>
      <c r="D663" s="273" t="s">
        <v>6407</v>
      </c>
      <c r="E663" s="273" t="s">
        <v>6435</v>
      </c>
      <c r="F663" s="273" t="s">
        <v>786</v>
      </c>
      <c r="G663" s="273" t="s">
        <v>786</v>
      </c>
      <c r="H663" s="273" t="s">
        <v>786</v>
      </c>
      <c r="I663" s="274">
        <v>5</v>
      </c>
      <c r="J663" s="273" t="s">
        <v>11</v>
      </c>
      <c r="K663" s="273" t="s">
        <v>806</v>
      </c>
      <c r="L663" s="274">
        <v>4.8</v>
      </c>
      <c r="M663" s="273" t="s">
        <v>6398</v>
      </c>
      <c r="N663" s="273" t="s">
        <v>5205</v>
      </c>
      <c r="O663" s="273" t="s">
        <v>6436</v>
      </c>
      <c r="P663" s="273" t="s">
        <v>903</v>
      </c>
      <c r="Q663" s="274">
        <v>55</v>
      </c>
      <c r="R663" s="273" t="s">
        <v>789</v>
      </c>
      <c r="S663" s="273" t="s">
        <v>790</v>
      </c>
      <c r="T663" s="273" t="s">
        <v>458</v>
      </c>
      <c r="U663" s="273" t="s">
        <v>791</v>
      </c>
      <c r="V663" s="274">
        <v>100</v>
      </c>
      <c r="W663" s="273" t="s">
        <v>6437</v>
      </c>
      <c r="X663" s="273" t="s">
        <v>813</v>
      </c>
      <c r="Y663" s="273" t="s">
        <v>1814</v>
      </c>
      <c r="Z663" s="273"/>
      <c r="AA663" s="274">
        <v>20</v>
      </c>
      <c r="AB663" s="274">
        <v>4</v>
      </c>
      <c r="AC663" s="273" t="s">
        <v>4293</v>
      </c>
      <c r="AD663" s="273" t="s">
        <v>6438</v>
      </c>
      <c r="AE663" s="273" t="s">
        <v>6439</v>
      </c>
      <c r="AF663" s="273" t="s">
        <v>794</v>
      </c>
      <c r="AG663" s="273" t="s">
        <v>6440</v>
      </c>
      <c r="AH663" s="273" t="s">
        <v>786</v>
      </c>
      <c r="AI663" s="273" t="s">
        <v>102</v>
      </c>
      <c r="AJ663" s="273"/>
      <c r="AK663" s="273" t="s">
        <v>810</v>
      </c>
      <c r="AL663" s="273" t="s">
        <v>6401</v>
      </c>
      <c r="AM663" s="273" t="s">
        <v>797</v>
      </c>
      <c r="AN663" s="273" t="s">
        <v>43</v>
      </c>
      <c r="AO663" s="273"/>
      <c r="AP663" s="273"/>
      <c r="AQ663" s="273"/>
      <c r="AR663" s="273"/>
      <c r="AS663" s="273" t="s">
        <v>6441</v>
      </c>
      <c r="AT663" s="274">
        <v>1000</v>
      </c>
      <c r="AU663" s="274">
        <v>5</v>
      </c>
      <c r="AV663" s="273" t="s">
        <v>6402</v>
      </c>
      <c r="AW663" s="273"/>
      <c r="AX663" s="274">
        <v>4.8</v>
      </c>
      <c r="AY663" s="273" t="s">
        <v>458</v>
      </c>
      <c r="AZ663" s="273" t="s">
        <v>4173</v>
      </c>
      <c r="BA663" s="273" t="s">
        <v>6442</v>
      </c>
      <c r="BB663" s="273" t="s">
        <v>6432</v>
      </c>
      <c r="BC663" s="273" t="s">
        <v>6402</v>
      </c>
      <c r="BD663" s="273"/>
      <c r="BE663" s="273" t="s">
        <v>6402</v>
      </c>
      <c r="BF663" s="273" t="s">
        <v>3310</v>
      </c>
      <c r="BG663" s="273" t="s">
        <v>6443</v>
      </c>
      <c r="BH663" s="273" t="s">
        <v>6444</v>
      </c>
      <c r="BI663" s="273" t="s">
        <v>800</v>
      </c>
      <c r="BJ663" s="273" t="s">
        <v>800</v>
      </c>
      <c r="BK663" s="273" t="s">
        <v>801</v>
      </c>
      <c r="BL663" s="273" t="s">
        <v>802</v>
      </c>
      <c r="BM663" s="273" t="s">
        <v>803</v>
      </c>
      <c r="BN663" s="273"/>
      <c r="BO663" s="273" t="s">
        <v>809</v>
      </c>
      <c r="BP663" s="273" t="s">
        <v>458</v>
      </c>
      <c r="BQ663" s="273"/>
    </row>
    <row r="664" spans="1:69" ht="18" customHeight="1">
      <c r="A664" s="273" t="s">
        <v>6445</v>
      </c>
      <c r="B664" s="273" t="s">
        <v>6446</v>
      </c>
      <c r="C664" s="273" t="s">
        <v>6447</v>
      </c>
      <c r="D664" s="273" t="s">
        <v>6448</v>
      </c>
      <c r="E664" s="273" t="s">
        <v>6449</v>
      </c>
      <c r="F664" s="273" t="s">
        <v>1524</v>
      </c>
      <c r="G664" s="273" t="s">
        <v>814</v>
      </c>
      <c r="H664" s="273" t="s">
        <v>786</v>
      </c>
      <c r="I664" s="274">
        <v>5</v>
      </c>
      <c r="J664" s="273" t="s">
        <v>11</v>
      </c>
      <c r="K664" s="273" t="s">
        <v>806</v>
      </c>
      <c r="L664" s="274">
        <v>1.55</v>
      </c>
      <c r="M664" s="273" t="s">
        <v>6398</v>
      </c>
      <c r="N664" s="273" t="s">
        <v>6193</v>
      </c>
      <c r="O664" s="273" t="s">
        <v>6450</v>
      </c>
      <c r="P664" s="273" t="s">
        <v>6451</v>
      </c>
      <c r="Q664" s="274">
        <v>45</v>
      </c>
      <c r="R664" s="273" t="s">
        <v>789</v>
      </c>
      <c r="S664" s="273" t="s">
        <v>790</v>
      </c>
      <c r="T664" s="273" t="s">
        <v>458</v>
      </c>
      <c r="U664" s="273" t="s">
        <v>791</v>
      </c>
      <c r="V664" s="274">
        <v>99.796000000000006</v>
      </c>
      <c r="W664" s="273" t="s">
        <v>4752</v>
      </c>
      <c r="X664" s="273" t="s">
        <v>792</v>
      </c>
      <c r="Y664" s="273" t="s">
        <v>6452</v>
      </c>
      <c r="Z664" s="273"/>
      <c r="AA664" s="274">
        <v>25</v>
      </c>
      <c r="AB664" s="274">
        <v>5</v>
      </c>
      <c r="AC664" s="273" t="s">
        <v>6453</v>
      </c>
      <c r="AD664" s="273" t="s">
        <v>4998</v>
      </c>
      <c r="AE664" s="273" t="s">
        <v>6454</v>
      </c>
      <c r="AF664" s="273" t="s">
        <v>794</v>
      </c>
      <c r="AG664" s="273" t="s">
        <v>2223</v>
      </c>
      <c r="AH664" s="273" t="s">
        <v>786</v>
      </c>
      <c r="AI664" s="273" t="s">
        <v>102</v>
      </c>
      <c r="AJ664" s="273"/>
      <c r="AK664" s="273" t="s">
        <v>2224</v>
      </c>
      <c r="AL664" s="273" t="s">
        <v>6455</v>
      </c>
      <c r="AM664" s="273" t="s">
        <v>811</v>
      </c>
      <c r="AN664" s="273" t="s">
        <v>42</v>
      </c>
      <c r="AO664" s="273"/>
      <c r="AP664" s="273"/>
      <c r="AQ664" s="273"/>
      <c r="AR664" s="273"/>
      <c r="AS664" s="273" t="s">
        <v>6456</v>
      </c>
      <c r="AT664" s="274">
        <v>1000</v>
      </c>
      <c r="AU664" s="274">
        <v>5</v>
      </c>
      <c r="AV664" s="273" t="s">
        <v>6402</v>
      </c>
      <c r="AW664" s="273" t="s">
        <v>6457</v>
      </c>
      <c r="AX664" s="274">
        <v>1.55</v>
      </c>
      <c r="AY664" s="273" t="s">
        <v>458</v>
      </c>
      <c r="AZ664" s="273" t="s">
        <v>4173</v>
      </c>
      <c r="BA664" s="273" t="s">
        <v>6458</v>
      </c>
      <c r="BB664" s="273" t="s">
        <v>6445</v>
      </c>
      <c r="BC664" s="273" t="s">
        <v>6402</v>
      </c>
      <c r="BD664" s="273"/>
      <c r="BE664" s="273" t="s">
        <v>6402</v>
      </c>
      <c r="BF664" s="273" t="s">
        <v>6459</v>
      </c>
      <c r="BG664" s="273" t="s">
        <v>6460</v>
      </c>
      <c r="BH664" s="273" t="s">
        <v>6461</v>
      </c>
      <c r="BI664" s="273" t="s">
        <v>800</v>
      </c>
      <c r="BJ664" s="273" t="s">
        <v>800</v>
      </c>
      <c r="BK664" s="273" t="s">
        <v>801</v>
      </c>
      <c r="BL664" s="273" t="s">
        <v>802</v>
      </c>
      <c r="BM664" s="273" t="s">
        <v>827</v>
      </c>
      <c r="BN664" s="273"/>
      <c r="BO664" s="273" t="s">
        <v>809</v>
      </c>
      <c r="BP664" s="273" t="s">
        <v>458</v>
      </c>
      <c r="BQ664" s="273"/>
    </row>
    <row r="665" spans="1:69" ht="18" customHeight="1">
      <c r="A665" s="273" t="s">
        <v>6462</v>
      </c>
      <c r="B665" s="273" t="s">
        <v>6463</v>
      </c>
      <c r="C665" s="273" t="s">
        <v>6464</v>
      </c>
      <c r="D665" s="273" t="s">
        <v>6448</v>
      </c>
      <c r="E665" s="273" t="s">
        <v>6465</v>
      </c>
      <c r="F665" s="273" t="s">
        <v>1413</v>
      </c>
      <c r="G665" s="273" t="s">
        <v>1414</v>
      </c>
      <c r="H665" s="273" t="s">
        <v>786</v>
      </c>
      <c r="I665" s="274">
        <v>2.3169</v>
      </c>
      <c r="J665" s="273" t="s">
        <v>11</v>
      </c>
      <c r="K665" s="273" t="s">
        <v>3979</v>
      </c>
      <c r="L665" s="274">
        <v>9.125</v>
      </c>
      <c r="M665" s="273" t="s">
        <v>6466</v>
      </c>
      <c r="N665" s="273" t="s">
        <v>860</v>
      </c>
      <c r="O665" s="273"/>
      <c r="P665" s="273" t="s">
        <v>458</v>
      </c>
      <c r="Q665" s="273"/>
      <c r="R665" s="273" t="s">
        <v>789</v>
      </c>
      <c r="S665" s="273" t="s">
        <v>790</v>
      </c>
      <c r="T665" s="273" t="s">
        <v>458</v>
      </c>
      <c r="U665" s="273" t="s">
        <v>791</v>
      </c>
      <c r="V665" s="274">
        <v>98.641999999999996</v>
      </c>
      <c r="W665" s="273" t="s">
        <v>6467</v>
      </c>
      <c r="X665" s="273" t="s">
        <v>4703</v>
      </c>
      <c r="Y665" s="273" t="s">
        <v>6468</v>
      </c>
      <c r="Z665" s="273"/>
      <c r="AA665" s="273"/>
      <c r="AB665" s="273"/>
      <c r="AC665" s="273"/>
      <c r="AD665" s="273"/>
      <c r="AE665" s="273" t="s">
        <v>6469</v>
      </c>
      <c r="AF665" s="273" t="s">
        <v>794</v>
      </c>
      <c r="AG665" s="273" t="s">
        <v>4866</v>
      </c>
      <c r="AH665" s="273" t="s">
        <v>786</v>
      </c>
      <c r="AI665" s="273" t="s">
        <v>104</v>
      </c>
      <c r="AJ665" s="273"/>
      <c r="AK665" s="273" t="s">
        <v>810</v>
      </c>
      <c r="AL665" s="273" t="s">
        <v>6470</v>
      </c>
      <c r="AM665" s="273" t="s">
        <v>2075</v>
      </c>
      <c r="AN665" s="273" t="s">
        <v>931</v>
      </c>
      <c r="AO665" s="273"/>
      <c r="AP665" s="273"/>
      <c r="AQ665" s="273"/>
      <c r="AR665" s="273"/>
      <c r="AS665" s="273" t="s">
        <v>6471</v>
      </c>
      <c r="AT665" s="274">
        <v>1000</v>
      </c>
      <c r="AU665" s="274">
        <v>2.3169</v>
      </c>
      <c r="AV665" s="273" t="s">
        <v>6327</v>
      </c>
      <c r="AW665" s="273"/>
      <c r="AX665" s="274">
        <v>9.125</v>
      </c>
      <c r="AY665" s="273" t="s">
        <v>458</v>
      </c>
      <c r="AZ665" s="273" t="s">
        <v>6364</v>
      </c>
      <c r="BA665" s="273" t="s">
        <v>6472</v>
      </c>
      <c r="BB665" s="273" t="s">
        <v>6462</v>
      </c>
      <c r="BC665" s="273" t="s">
        <v>6327</v>
      </c>
      <c r="BD665" s="273"/>
      <c r="BE665" s="273" t="s">
        <v>6327</v>
      </c>
      <c r="BF665" s="273" t="s">
        <v>3310</v>
      </c>
      <c r="BG665" s="273" t="s">
        <v>6469</v>
      </c>
      <c r="BH665" s="273" t="s">
        <v>6473</v>
      </c>
      <c r="BI665" s="273" t="s">
        <v>800</v>
      </c>
      <c r="BJ665" s="273" t="s">
        <v>800</v>
      </c>
      <c r="BK665" s="273" t="s">
        <v>801</v>
      </c>
      <c r="BL665" s="273" t="s">
        <v>802</v>
      </c>
      <c r="BM665" s="273" t="s">
        <v>803</v>
      </c>
      <c r="BN665" s="273"/>
      <c r="BO665" s="273" t="s">
        <v>809</v>
      </c>
      <c r="BP665" s="273" t="s">
        <v>458</v>
      </c>
      <c r="BQ665" s="273"/>
    </row>
    <row r="666" spans="1:69" ht="18" customHeight="1">
      <c r="A666" s="273" t="s">
        <v>6474</v>
      </c>
      <c r="B666" s="273" t="s">
        <v>6475</v>
      </c>
      <c r="C666" s="273" t="s">
        <v>6476</v>
      </c>
      <c r="D666" s="273" t="s">
        <v>6477</v>
      </c>
      <c r="E666" s="273" t="s">
        <v>6478</v>
      </c>
      <c r="F666" s="273" t="s">
        <v>4287</v>
      </c>
      <c r="G666" s="273" t="s">
        <v>1938</v>
      </c>
      <c r="H666" s="273" t="s">
        <v>6479</v>
      </c>
      <c r="I666" s="274">
        <v>1</v>
      </c>
      <c r="J666" s="273" t="s">
        <v>11</v>
      </c>
      <c r="K666" s="273" t="s">
        <v>806</v>
      </c>
      <c r="L666" s="274">
        <v>5.55</v>
      </c>
      <c r="M666" s="273" t="s">
        <v>6480</v>
      </c>
      <c r="N666" s="273" t="s">
        <v>6193</v>
      </c>
      <c r="O666" s="273" t="s">
        <v>6481</v>
      </c>
      <c r="P666" s="273" t="s">
        <v>6482</v>
      </c>
      <c r="Q666" s="274">
        <v>50</v>
      </c>
      <c r="R666" s="273" t="s">
        <v>789</v>
      </c>
      <c r="S666" s="273" t="s">
        <v>3364</v>
      </c>
      <c r="T666" s="273" t="s">
        <v>458</v>
      </c>
      <c r="U666" s="273" t="s">
        <v>3209</v>
      </c>
      <c r="V666" s="274">
        <v>100</v>
      </c>
      <c r="W666" s="273" t="s">
        <v>6483</v>
      </c>
      <c r="X666" s="273" t="s">
        <v>828</v>
      </c>
      <c r="Y666" s="273" t="s">
        <v>2074</v>
      </c>
      <c r="Z666" s="273"/>
      <c r="AA666" s="274">
        <v>48</v>
      </c>
      <c r="AB666" s="274">
        <v>9.6</v>
      </c>
      <c r="AC666" s="273" t="s">
        <v>6484</v>
      </c>
      <c r="AD666" s="273" t="s">
        <v>6485</v>
      </c>
      <c r="AE666" s="273" t="s">
        <v>6486</v>
      </c>
      <c r="AF666" s="273" t="s">
        <v>2276</v>
      </c>
      <c r="AG666" s="273" t="s">
        <v>1986</v>
      </c>
      <c r="AH666" s="273" t="s">
        <v>2459</v>
      </c>
      <c r="AI666" s="273"/>
      <c r="AJ666" s="273"/>
      <c r="AK666" s="273" t="s">
        <v>1987</v>
      </c>
      <c r="AL666" s="273" t="s">
        <v>6487</v>
      </c>
      <c r="AM666" s="273" t="s">
        <v>1529</v>
      </c>
      <c r="AN666" s="273" t="s">
        <v>3211</v>
      </c>
      <c r="AO666" s="273"/>
      <c r="AP666" s="273"/>
      <c r="AQ666" s="273"/>
      <c r="AR666" s="273"/>
      <c r="AS666" s="273" t="s">
        <v>6488</v>
      </c>
      <c r="AT666" s="274">
        <v>1000</v>
      </c>
      <c r="AU666" s="274">
        <v>5</v>
      </c>
      <c r="AV666" s="273" t="s">
        <v>6351</v>
      </c>
      <c r="AW666" s="273" t="s">
        <v>6489</v>
      </c>
      <c r="AX666" s="274">
        <v>5.55</v>
      </c>
      <c r="AY666" s="273" t="s">
        <v>458</v>
      </c>
      <c r="AZ666" s="273" t="s">
        <v>6490</v>
      </c>
      <c r="BA666" s="273" t="s">
        <v>6491</v>
      </c>
      <c r="BB666" s="273" t="s">
        <v>5610</v>
      </c>
      <c r="BC666" s="273" t="s">
        <v>6492</v>
      </c>
      <c r="BD666" s="273"/>
      <c r="BE666" s="273" t="s">
        <v>6492</v>
      </c>
      <c r="BF666" s="273" t="s">
        <v>6493</v>
      </c>
      <c r="BG666" s="273" t="s">
        <v>6486</v>
      </c>
      <c r="BH666" s="273" t="s">
        <v>6494</v>
      </c>
      <c r="BI666" s="273" t="s">
        <v>800</v>
      </c>
      <c r="BJ666" s="273" t="s">
        <v>800</v>
      </c>
      <c r="BK666" s="273" t="s">
        <v>801</v>
      </c>
      <c r="BL666" s="273" t="s">
        <v>802</v>
      </c>
      <c r="BM666" s="273" t="s">
        <v>827</v>
      </c>
      <c r="BN666" s="273"/>
      <c r="BO666" s="273" t="s">
        <v>809</v>
      </c>
      <c r="BP666" s="273" t="s">
        <v>458</v>
      </c>
      <c r="BQ666" s="273"/>
    </row>
    <row r="667" spans="1:69" ht="18" customHeight="1">
      <c r="A667" s="273" t="s">
        <v>1797</v>
      </c>
      <c r="B667" s="273" t="s">
        <v>6495</v>
      </c>
      <c r="C667" s="273" t="s">
        <v>6496</v>
      </c>
      <c r="D667" s="273" t="s">
        <v>6477</v>
      </c>
      <c r="E667" s="273" t="s">
        <v>6497</v>
      </c>
      <c r="F667" s="273" t="s">
        <v>1801</v>
      </c>
      <c r="G667" s="273" t="s">
        <v>1506</v>
      </c>
      <c r="H667" s="273" t="s">
        <v>2703</v>
      </c>
      <c r="I667" s="274">
        <v>1</v>
      </c>
      <c r="J667" s="273" t="s">
        <v>804</v>
      </c>
      <c r="K667" s="273" t="s">
        <v>4697</v>
      </c>
      <c r="L667" s="274">
        <v>0.57999999999999996</v>
      </c>
      <c r="M667" s="273" t="s">
        <v>2137</v>
      </c>
      <c r="N667" s="273" t="s">
        <v>788</v>
      </c>
      <c r="O667" s="273"/>
      <c r="P667" s="273"/>
      <c r="Q667" s="273"/>
      <c r="R667" s="273"/>
      <c r="S667" s="273" t="s">
        <v>1487</v>
      </c>
      <c r="T667" s="273"/>
      <c r="U667" s="273" t="s">
        <v>791</v>
      </c>
      <c r="V667" s="273"/>
      <c r="W667" s="273"/>
      <c r="X667" s="273" t="s">
        <v>1463</v>
      </c>
      <c r="Y667" s="273" t="s">
        <v>1464</v>
      </c>
      <c r="Z667" s="273"/>
      <c r="AA667" s="273"/>
      <c r="AB667" s="273"/>
      <c r="AC667" s="273"/>
      <c r="AD667" s="273"/>
      <c r="AE667" s="273"/>
      <c r="AF667" s="273" t="s">
        <v>794</v>
      </c>
      <c r="AG667" s="273" t="s">
        <v>795</v>
      </c>
      <c r="AH667" s="273" t="s">
        <v>2703</v>
      </c>
      <c r="AI667" s="273"/>
      <c r="AJ667" s="273"/>
      <c r="AK667" s="273" t="s">
        <v>796</v>
      </c>
      <c r="AL667" s="273" t="s">
        <v>2138</v>
      </c>
      <c r="AM667" s="273" t="s">
        <v>1529</v>
      </c>
      <c r="AN667" s="273" t="s">
        <v>42</v>
      </c>
      <c r="AO667" s="273"/>
      <c r="AP667" s="273"/>
      <c r="AQ667" s="273"/>
      <c r="AR667" s="273"/>
      <c r="AS667" s="273" t="s">
        <v>1806</v>
      </c>
      <c r="AT667" s="274">
        <v>1000000</v>
      </c>
      <c r="AU667" s="274">
        <v>1</v>
      </c>
      <c r="AV667" s="273" t="s">
        <v>6351</v>
      </c>
      <c r="AW667" s="273"/>
      <c r="AX667" s="274">
        <v>0.57999999999999996</v>
      </c>
      <c r="AY667" s="273"/>
      <c r="AZ667" s="273" t="s">
        <v>6498</v>
      </c>
      <c r="BA667" s="273" t="s">
        <v>1807</v>
      </c>
      <c r="BB667" s="273"/>
      <c r="BC667" s="273" t="s">
        <v>6351</v>
      </c>
      <c r="BD667" s="273"/>
      <c r="BE667" s="273" t="s">
        <v>6351</v>
      </c>
      <c r="BF667" s="273"/>
      <c r="BG667" s="273"/>
      <c r="BH667" s="273" t="s">
        <v>458</v>
      </c>
      <c r="BI667" s="273" t="s">
        <v>800</v>
      </c>
      <c r="BJ667" s="273" t="s">
        <v>800</v>
      </c>
      <c r="BK667" s="273" t="s">
        <v>801</v>
      </c>
      <c r="BL667" s="273" t="s">
        <v>802</v>
      </c>
      <c r="BM667" s="273" t="s">
        <v>1962</v>
      </c>
      <c r="BN667" s="273"/>
      <c r="BO667" s="273" t="s">
        <v>1865</v>
      </c>
      <c r="BP667" s="273"/>
      <c r="BQ667" s="273"/>
    </row>
    <row r="668" spans="1:69" ht="18" customHeight="1">
      <c r="A668" s="273" t="s">
        <v>1600</v>
      </c>
      <c r="B668" s="273" t="s">
        <v>6499</v>
      </c>
      <c r="C668" s="273" t="s">
        <v>6500</v>
      </c>
      <c r="D668" s="273" t="s">
        <v>6501</v>
      </c>
      <c r="E668" s="273" t="s">
        <v>6502</v>
      </c>
      <c r="F668" s="273" t="s">
        <v>1604</v>
      </c>
      <c r="G668" s="273" t="s">
        <v>1506</v>
      </c>
      <c r="H668" s="273" t="s">
        <v>3841</v>
      </c>
      <c r="I668" s="274">
        <v>6</v>
      </c>
      <c r="J668" s="273" t="s">
        <v>11</v>
      </c>
      <c r="K668" s="273" t="s">
        <v>806</v>
      </c>
      <c r="L668" s="274">
        <v>1.1000000000000001</v>
      </c>
      <c r="M668" s="273" t="s">
        <v>2137</v>
      </c>
      <c r="N668" s="273" t="s">
        <v>6193</v>
      </c>
      <c r="O668" s="273" t="s">
        <v>5179</v>
      </c>
      <c r="P668" s="273" t="s">
        <v>6503</v>
      </c>
      <c r="Q668" s="274">
        <v>45</v>
      </c>
      <c r="R668" s="273" t="s">
        <v>789</v>
      </c>
      <c r="S668" s="273" t="s">
        <v>790</v>
      </c>
      <c r="T668" s="273" t="s">
        <v>458</v>
      </c>
      <c r="U668" s="273" t="s">
        <v>791</v>
      </c>
      <c r="V668" s="274">
        <v>99.959000000000003</v>
      </c>
      <c r="W668" s="273" t="s">
        <v>6305</v>
      </c>
      <c r="X668" s="273" t="s">
        <v>1463</v>
      </c>
      <c r="Y668" s="273"/>
      <c r="Z668" s="273"/>
      <c r="AA668" s="273"/>
      <c r="AB668" s="273"/>
      <c r="AC668" s="273"/>
      <c r="AD668" s="273"/>
      <c r="AE668" s="273" t="s">
        <v>6504</v>
      </c>
      <c r="AF668" s="273" t="s">
        <v>794</v>
      </c>
      <c r="AG668" s="273" t="s">
        <v>795</v>
      </c>
      <c r="AH668" s="273" t="s">
        <v>3841</v>
      </c>
      <c r="AI668" s="273"/>
      <c r="AJ668" s="273"/>
      <c r="AK668" s="273" t="s">
        <v>796</v>
      </c>
      <c r="AL668" s="273" t="s">
        <v>2138</v>
      </c>
      <c r="AM668" s="273" t="s">
        <v>1606</v>
      </c>
      <c r="AN668" s="273" t="s">
        <v>42</v>
      </c>
      <c r="AO668" s="273"/>
      <c r="AP668" s="273"/>
      <c r="AQ668" s="273"/>
      <c r="AR668" s="273"/>
      <c r="AS668" s="273" t="s">
        <v>1607</v>
      </c>
      <c r="AT668" s="274">
        <v>1000</v>
      </c>
      <c r="AU668" s="274">
        <v>6</v>
      </c>
      <c r="AV668" s="273" t="s">
        <v>6370</v>
      </c>
      <c r="AW668" s="273"/>
      <c r="AX668" s="274">
        <v>1.1000000000000001</v>
      </c>
      <c r="AY668" s="273" t="s">
        <v>458</v>
      </c>
      <c r="AZ668" s="273" t="s">
        <v>4194</v>
      </c>
      <c r="BA668" s="273" t="s">
        <v>1608</v>
      </c>
      <c r="BB668" s="273" t="s">
        <v>1600</v>
      </c>
      <c r="BC668" s="273" t="s">
        <v>6370</v>
      </c>
      <c r="BD668" s="273"/>
      <c r="BE668" s="273" t="s">
        <v>6370</v>
      </c>
      <c r="BF668" s="273" t="s">
        <v>458</v>
      </c>
      <c r="BG668" s="273" t="s">
        <v>6505</v>
      </c>
      <c r="BH668" s="273" t="s">
        <v>6506</v>
      </c>
      <c r="BI668" s="273" t="s">
        <v>800</v>
      </c>
      <c r="BJ668" s="273" t="s">
        <v>800</v>
      </c>
      <c r="BK668" s="273" t="s">
        <v>801</v>
      </c>
      <c r="BL668" s="273" t="s">
        <v>802</v>
      </c>
      <c r="BM668" s="273" t="s">
        <v>803</v>
      </c>
      <c r="BN668" s="273"/>
      <c r="BO668" s="273" t="s">
        <v>809</v>
      </c>
      <c r="BP668" s="273" t="s">
        <v>458</v>
      </c>
      <c r="BQ668" s="273"/>
    </row>
    <row r="669" spans="1:69" ht="18" customHeight="1">
      <c r="A669" s="273" t="s">
        <v>6507</v>
      </c>
      <c r="B669" s="273" t="s">
        <v>6508</v>
      </c>
      <c r="C669" s="273" t="s">
        <v>6509</v>
      </c>
      <c r="D669" s="273" t="s">
        <v>6510</v>
      </c>
      <c r="E669" s="273" t="s">
        <v>6511</v>
      </c>
      <c r="F669" s="273" t="s">
        <v>786</v>
      </c>
      <c r="G669" s="273" t="s">
        <v>786</v>
      </c>
      <c r="H669" s="273" t="s">
        <v>786</v>
      </c>
      <c r="I669" s="274">
        <v>2.1</v>
      </c>
      <c r="J669" s="273" t="s">
        <v>11</v>
      </c>
      <c r="K669" s="273" t="s">
        <v>806</v>
      </c>
      <c r="L669" s="274">
        <v>3.5</v>
      </c>
      <c r="M669" s="273" t="s">
        <v>2171</v>
      </c>
      <c r="N669" s="273" t="s">
        <v>936</v>
      </c>
      <c r="O669" s="273" t="s">
        <v>458</v>
      </c>
      <c r="P669" s="273" t="s">
        <v>4674</v>
      </c>
      <c r="Q669" s="273"/>
      <c r="R669" s="273" t="s">
        <v>789</v>
      </c>
      <c r="S669" s="273" t="s">
        <v>1487</v>
      </c>
      <c r="T669" s="273" t="s">
        <v>458</v>
      </c>
      <c r="U669" s="273" t="s">
        <v>791</v>
      </c>
      <c r="V669" s="274">
        <v>100</v>
      </c>
      <c r="W669" s="273"/>
      <c r="X669" s="273" t="s">
        <v>1669</v>
      </c>
      <c r="Y669" s="273" t="s">
        <v>2605</v>
      </c>
      <c r="Z669" s="273" t="s">
        <v>6003</v>
      </c>
      <c r="AA669" s="273"/>
      <c r="AB669" s="273"/>
      <c r="AC669" s="273"/>
      <c r="AD669" s="273"/>
      <c r="AE669" s="273" t="s">
        <v>6512</v>
      </c>
      <c r="AF669" s="273" t="s">
        <v>794</v>
      </c>
      <c r="AG669" s="273" t="s">
        <v>807</v>
      </c>
      <c r="AH669" s="273" t="s">
        <v>786</v>
      </c>
      <c r="AI669" s="273" t="s">
        <v>104</v>
      </c>
      <c r="AJ669" s="273"/>
      <c r="AK669" s="273" t="s">
        <v>808</v>
      </c>
      <c r="AL669" s="273" t="s">
        <v>2172</v>
      </c>
      <c r="AM669" s="273" t="s">
        <v>797</v>
      </c>
      <c r="AN669" s="273" t="s">
        <v>43</v>
      </c>
      <c r="AO669" s="273"/>
      <c r="AP669" s="273"/>
      <c r="AQ669" s="273"/>
      <c r="AR669" s="273"/>
      <c r="AS669" s="273" t="s">
        <v>6513</v>
      </c>
      <c r="AT669" s="274">
        <v>1000</v>
      </c>
      <c r="AU669" s="274">
        <v>2.1</v>
      </c>
      <c r="AV669" s="273" t="s">
        <v>6383</v>
      </c>
      <c r="AW669" s="273"/>
      <c r="AX669" s="274">
        <v>3.5</v>
      </c>
      <c r="AY669" s="273" t="s">
        <v>458</v>
      </c>
      <c r="AZ669" s="273" t="s">
        <v>6514</v>
      </c>
      <c r="BA669" s="273" t="s">
        <v>6515</v>
      </c>
      <c r="BB669" s="273" t="s">
        <v>458</v>
      </c>
      <c r="BC669" s="273" t="s">
        <v>6383</v>
      </c>
      <c r="BD669" s="273"/>
      <c r="BE669" s="273" t="s">
        <v>6383</v>
      </c>
      <c r="BF669" s="273" t="s">
        <v>3310</v>
      </c>
      <c r="BG669" s="273" t="s">
        <v>6516</v>
      </c>
      <c r="BH669" s="273" t="s">
        <v>6517</v>
      </c>
      <c r="BI669" s="273" t="s">
        <v>800</v>
      </c>
      <c r="BJ669" s="273" t="s">
        <v>800</v>
      </c>
      <c r="BK669" s="273" t="s">
        <v>801</v>
      </c>
      <c r="BL669" s="273" t="s">
        <v>802</v>
      </c>
      <c r="BM669" s="273" t="s">
        <v>803</v>
      </c>
      <c r="BN669" s="273"/>
      <c r="BO669" s="273" t="s">
        <v>809</v>
      </c>
      <c r="BP669" s="273" t="s">
        <v>458</v>
      </c>
      <c r="BQ669" s="273"/>
    </row>
    <row r="670" spans="1:69" ht="18" customHeight="1">
      <c r="A670" s="273" t="s">
        <v>5932</v>
      </c>
      <c r="B670" s="273" t="s">
        <v>6518</v>
      </c>
      <c r="C670" s="273" t="s">
        <v>6519</v>
      </c>
      <c r="D670" s="273" t="s">
        <v>6520</v>
      </c>
      <c r="E670" s="273" t="s">
        <v>6521</v>
      </c>
      <c r="F670" s="273" t="s">
        <v>786</v>
      </c>
      <c r="G670" s="273" t="s">
        <v>786</v>
      </c>
      <c r="H670" s="273" t="s">
        <v>786</v>
      </c>
      <c r="I670" s="274">
        <v>3</v>
      </c>
      <c r="J670" s="273" t="s">
        <v>804</v>
      </c>
      <c r="K670" s="273" t="s">
        <v>806</v>
      </c>
      <c r="L670" s="274">
        <v>1.2</v>
      </c>
      <c r="M670" s="273" t="s">
        <v>2171</v>
      </c>
      <c r="N670" s="273" t="s">
        <v>788</v>
      </c>
      <c r="O670" s="273"/>
      <c r="P670" s="273"/>
      <c r="Q670" s="273"/>
      <c r="R670" s="273"/>
      <c r="S670" s="273" t="s">
        <v>790</v>
      </c>
      <c r="T670" s="273" t="s">
        <v>458</v>
      </c>
      <c r="U670" s="273" t="s">
        <v>791</v>
      </c>
      <c r="V670" s="274">
        <v>100</v>
      </c>
      <c r="W670" s="273"/>
      <c r="X670" s="273" t="s">
        <v>1463</v>
      </c>
      <c r="Y670" s="273" t="s">
        <v>1464</v>
      </c>
      <c r="Z670" s="273"/>
      <c r="AA670" s="273"/>
      <c r="AB670" s="273"/>
      <c r="AC670" s="273"/>
      <c r="AD670" s="273"/>
      <c r="AE670" s="273"/>
      <c r="AF670" s="273" t="s">
        <v>794</v>
      </c>
      <c r="AG670" s="273" t="s">
        <v>1986</v>
      </c>
      <c r="AH670" s="273" t="s">
        <v>786</v>
      </c>
      <c r="AI670" s="273" t="s">
        <v>102</v>
      </c>
      <c r="AJ670" s="273"/>
      <c r="AK670" s="273" t="s">
        <v>1987</v>
      </c>
      <c r="AL670" s="273" t="s">
        <v>2172</v>
      </c>
      <c r="AM670" s="273" t="s">
        <v>1989</v>
      </c>
      <c r="AN670" s="273" t="s">
        <v>42</v>
      </c>
      <c r="AO670" s="273"/>
      <c r="AP670" s="273"/>
      <c r="AQ670" s="273"/>
      <c r="AR670" s="273"/>
      <c r="AS670" s="273" t="s">
        <v>5937</v>
      </c>
      <c r="AT670" s="274">
        <v>1000000</v>
      </c>
      <c r="AU670" s="274">
        <v>3</v>
      </c>
      <c r="AV670" s="273" t="s">
        <v>6383</v>
      </c>
      <c r="AW670" s="273"/>
      <c r="AX670" s="274">
        <v>1.2</v>
      </c>
      <c r="AY670" s="273" t="s">
        <v>458</v>
      </c>
      <c r="AZ670" s="273" t="s">
        <v>6522</v>
      </c>
      <c r="BA670" s="273" t="s">
        <v>5938</v>
      </c>
      <c r="BB670" s="273" t="s">
        <v>5932</v>
      </c>
      <c r="BC670" s="273" t="s">
        <v>6383</v>
      </c>
      <c r="BD670" s="273"/>
      <c r="BE670" s="273" t="s">
        <v>6383</v>
      </c>
      <c r="BF670" s="273" t="s">
        <v>458</v>
      </c>
      <c r="BG670" s="273"/>
      <c r="BH670" s="273" t="s">
        <v>458</v>
      </c>
      <c r="BI670" s="273" t="s">
        <v>800</v>
      </c>
      <c r="BJ670" s="273" t="s">
        <v>800</v>
      </c>
      <c r="BK670" s="273" t="s">
        <v>801</v>
      </c>
      <c r="BL670" s="273" t="s">
        <v>802</v>
      </c>
      <c r="BM670" s="273" t="s">
        <v>803</v>
      </c>
      <c r="BN670" s="273"/>
      <c r="BO670" s="273" t="s">
        <v>1517</v>
      </c>
      <c r="BP670" s="273" t="s">
        <v>458</v>
      </c>
      <c r="BQ670" s="273"/>
    </row>
    <row r="671" spans="1:69" ht="18" customHeight="1">
      <c r="A671" s="273" t="s">
        <v>5523</v>
      </c>
      <c r="B671" s="273" t="s">
        <v>6523</v>
      </c>
      <c r="C671" s="273" t="s">
        <v>6524</v>
      </c>
      <c r="D671" s="273" t="s">
        <v>6520</v>
      </c>
      <c r="E671" s="273" t="s">
        <v>6525</v>
      </c>
      <c r="F671" s="273" t="s">
        <v>786</v>
      </c>
      <c r="G671" s="273" t="s">
        <v>786</v>
      </c>
      <c r="H671" s="273" t="s">
        <v>786</v>
      </c>
      <c r="I671" s="274">
        <v>1</v>
      </c>
      <c r="J671" s="273" t="s">
        <v>11</v>
      </c>
      <c r="K671" s="273" t="s">
        <v>806</v>
      </c>
      <c r="L671" s="274">
        <v>2.2000000000000002</v>
      </c>
      <c r="M671" s="273" t="s">
        <v>6526</v>
      </c>
      <c r="N671" s="273" t="s">
        <v>936</v>
      </c>
      <c r="O671" s="273" t="s">
        <v>6527</v>
      </c>
      <c r="P671" s="273" t="s">
        <v>458</v>
      </c>
      <c r="Q671" s="273"/>
      <c r="R671" s="273" t="s">
        <v>789</v>
      </c>
      <c r="S671" s="273" t="s">
        <v>904</v>
      </c>
      <c r="T671" s="273" t="s">
        <v>6528</v>
      </c>
      <c r="U671" s="273" t="s">
        <v>791</v>
      </c>
      <c r="V671" s="274">
        <v>100</v>
      </c>
      <c r="W671" s="273"/>
      <c r="X671" s="273" t="s">
        <v>1425</v>
      </c>
      <c r="Y671" s="273" t="s">
        <v>5346</v>
      </c>
      <c r="Z671" s="273" t="s">
        <v>5527</v>
      </c>
      <c r="AA671" s="273"/>
      <c r="AB671" s="273"/>
      <c r="AC671" s="273"/>
      <c r="AD671" s="273"/>
      <c r="AE671" s="273" t="s">
        <v>5528</v>
      </c>
      <c r="AF671" s="273" t="s">
        <v>794</v>
      </c>
      <c r="AG671" s="273" t="s">
        <v>1734</v>
      </c>
      <c r="AH671" s="273" t="s">
        <v>786</v>
      </c>
      <c r="AI671" s="273" t="s">
        <v>89</v>
      </c>
      <c r="AJ671" s="273"/>
      <c r="AK671" s="273" t="s">
        <v>808</v>
      </c>
      <c r="AL671" s="273" t="s">
        <v>6529</v>
      </c>
      <c r="AM671" s="273" t="s">
        <v>797</v>
      </c>
      <c r="AN671" s="273" t="s">
        <v>43</v>
      </c>
      <c r="AO671" s="273"/>
      <c r="AP671" s="273"/>
      <c r="AQ671" s="273"/>
      <c r="AR671" s="273"/>
      <c r="AS671" s="273" t="s">
        <v>5529</v>
      </c>
      <c r="AT671" s="274">
        <v>1000</v>
      </c>
      <c r="AU671" s="274">
        <v>1</v>
      </c>
      <c r="AV671" s="273" t="s">
        <v>6477</v>
      </c>
      <c r="AW671" s="273"/>
      <c r="AX671" s="274">
        <v>2.2000000000000002</v>
      </c>
      <c r="AY671" s="273" t="s">
        <v>458</v>
      </c>
      <c r="AZ671" s="273" t="s">
        <v>4188</v>
      </c>
      <c r="BA671" s="273" t="s">
        <v>5530</v>
      </c>
      <c r="BB671" s="273" t="s">
        <v>458</v>
      </c>
      <c r="BC671" s="273" t="s">
        <v>6477</v>
      </c>
      <c r="BD671" s="273"/>
      <c r="BE671" s="273" t="s">
        <v>6477</v>
      </c>
      <c r="BF671" s="273" t="s">
        <v>4047</v>
      </c>
      <c r="BG671" s="273" t="s">
        <v>6530</v>
      </c>
      <c r="BH671" s="273" t="s">
        <v>5532</v>
      </c>
      <c r="BI671" s="273" t="s">
        <v>800</v>
      </c>
      <c r="BJ671" s="273" t="s">
        <v>800</v>
      </c>
      <c r="BK671" s="273" t="s">
        <v>801</v>
      </c>
      <c r="BL671" s="273" t="s">
        <v>802</v>
      </c>
      <c r="BM671" s="273" t="s">
        <v>803</v>
      </c>
      <c r="BN671" s="273"/>
      <c r="BO671" s="273" t="s">
        <v>809</v>
      </c>
      <c r="BP671" s="273" t="s">
        <v>458</v>
      </c>
      <c r="BQ671" s="273"/>
    </row>
    <row r="672" spans="1:69" ht="18" customHeight="1">
      <c r="A672" s="273" t="s">
        <v>6531</v>
      </c>
      <c r="B672" s="273" t="s">
        <v>6532</v>
      </c>
      <c r="C672" s="273" t="s">
        <v>6533</v>
      </c>
      <c r="D672" s="273" t="s">
        <v>6534</v>
      </c>
      <c r="E672" s="273" t="s">
        <v>6535</v>
      </c>
      <c r="F672" s="273" t="s">
        <v>786</v>
      </c>
      <c r="G672" s="273" t="s">
        <v>786</v>
      </c>
      <c r="H672" s="273" t="s">
        <v>786</v>
      </c>
      <c r="I672" s="274">
        <v>1.5</v>
      </c>
      <c r="J672" s="273" t="s">
        <v>11</v>
      </c>
      <c r="K672" s="273" t="s">
        <v>806</v>
      </c>
      <c r="L672" s="274">
        <v>5.0999999999999996</v>
      </c>
      <c r="M672" s="273" t="s">
        <v>6536</v>
      </c>
      <c r="N672" s="273" t="s">
        <v>936</v>
      </c>
      <c r="O672" s="273" t="s">
        <v>6537</v>
      </c>
      <c r="P672" s="273" t="s">
        <v>6538</v>
      </c>
      <c r="Q672" s="274">
        <v>27.5</v>
      </c>
      <c r="R672" s="273" t="s">
        <v>789</v>
      </c>
      <c r="S672" s="273" t="s">
        <v>790</v>
      </c>
      <c r="T672" s="273" t="s">
        <v>458</v>
      </c>
      <c r="U672" s="273" t="s">
        <v>791</v>
      </c>
      <c r="V672" s="273"/>
      <c r="W672" s="273" t="s">
        <v>6539</v>
      </c>
      <c r="X672" s="273" t="s">
        <v>1463</v>
      </c>
      <c r="Y672" s="273" t="s">
        <v>1464</v>
      </c>
      <c r="Z672" s="273"/>
      <c r="AA672" s="273"/>
      <c r="AB672" s="273"/>
      <c r="AC672" s="273"/>
      <c r="AD672" s="273"/>
      <c r="AE672" s="273" t="s">
        <v>6540</v>
      </c>
      <c r="AF672" s="273" t="s">
        <v>2276</v>
      </c>
      <c r="AG672" s="273" t="s">
        <v>1986</v>
      </c>
      <c r="AH672" s="273" t="s">
        <v>786</v>
      </c>
      <c r="AI672" s="273"/>
      <c r="AJ672" s="273"/>
      <c r="AK672" s="273" t="s">
        <v>1987</v>
      </c>
      <c r="AL672" s="273" t="s">
        <v>6541</v>
      </c>
      <c r="AM672" s="273" t="s">
        <v>1529</v>
      </c>
      <c r="AN672" s="273" t="s">
        <v>43</v>
      </c>
      <c r="AO672" s="273"/>
      <c r="AP672" s="273"/>
      <c r="AQ672" s="273"/>
      <c r="AR672" s="273"/>
      <c r="AS672" s="273" t="s">
        <v>6542</v>
      </c>
      <c r="AT672" s="274">
        <v>1000</v>
      </c>
      <c r="AU672" s="274">
        <v>3.85</v>
      </c>
      <c r="AV672" s="273" t="s">
        <v>6448</v>
      </c>
      <c r="AW672" s="273"/>
      <c r="AX672" s="274">
        <v>5.0999999999999996</v>
      </c>
      <c r="AY672" s="273" t="s">
        <v>458</v>
      </c>
      <c r="AZ672" s="273" t="s">
        <v>6448</v>
      </c>
      <c r="BA672" s="273" t="s">
        <v>6543</v>
      </c>
      <c r="BB672" s="273" t="s">
        <v>6531</v>
      </c>
      <c r="BC672" s="273" t="s">
        <v>6544</v>
      </c>
      <c r="BD672" s="273"/>
      <c r="BE672" s="273" t="s">
        <v>6544</v>
      </c>
      <c r="BF672" s="273" t="s">
        <v>458</v>
      </c>
      <c r="BG672" s="273" t="s">
        <v>6545</v>
      </c>
      <c r="BH672" s="273" t="s">
        <v>6546</v>
      </c>
      <c r="BI672" s="273" t="s">
        <v>800</v>
      </c>
      <c r="BJ672" s="273" t="s">
        <v>800</v>
      </c>
      <c r="BK672" s="273" t="s">
        <v>801</v>
      </c>
      <c r="BL672" s="273" t="s">
        <v>802</v>
      </c>
      <c r="BM672" s="273" t="s">
        <v>803</v>
      </c>
      <c r="BN672" s="273"/>
      <c r="BO672" s="273" t="s">
        <v>809</v>
      </c>
      <c r="BP672" s="273" t="s">
        <v>458</v>
      </c>
      <c r="BQ672" s="273"/>
    </row>
    <row r="673" spans="1:69" ht="18" customHeight="1">
      <c r="A673" s="273" t="s">
        <v>6547</v>
      </c>
      <c r="B673" s="273" t="s">
        <v>6548</v>
      </c>
      <c r="C673" s="273" t="s">
        <v>6549</v>
      </c>
      <c r="D673" s="273" t="s">
        <v>6534</v>
      </c>
      <c r="E673" s="273" t="s">
        <v>6550</v>
      </c>
      <c r="F673" s="273" t="s">
        <v>3435</v>
      </c>
      <c r="G673" s="273" t="s">
        <v>3481</v>
      </c>
      <c r="H673" s="273" t="s">
        <v>4122</v>
      </c>
      <c r="I673" s="274">
        <v>4</v>
      </c>
      <c r="J673" s="273" t="s">
        <v>11</v>
      </c>
      <c r="K673" s="273" t="s">
        <v>6551</v>
      </c>
      <c r="L673" s="274">
        <v>6.8</v>
      </c>
      <c r="M673" s="273" t="s">
        <v>3436</v>
      </c>
      <c r="N673" s="273" t="s">
        <v>4491</v>
      </c>
      <c r="O673" s="273" t="s">
        <v>6552</v>
      </c>
      <c r="P673" s="273" t="s">
        <v>4162</v>
      </c>
      <c r="Q673" s="274">
        <v>20</v>
      </c>
      <c r="R673" s="273" t="s">
        <v>789</v>
      </c>
      <c r="S673" s="273" t="s">
        <v>3364</v>
      </c>
      <c r="T673" s="273" t="s">
        <v>458</v>
      </c>
      <c r="U673" s="273" t="s">
        <v>791</v>
      </c>
      <c r="V673" s="274">
        <v>99.385000000000005</v>
      </c>
      <c r="W673" s="273" t="s">
        <v>6553</v>
      </c>
      <c r="X673" s="273" t="s">
        <v>861</v>
      </c>
      <c r="Y673" s="273"/>
      <c r="Z673" s="273"/>
      <c r="AA673" s="273"/>
      <c r="AB673" s="273"/>
      <c r="AC673" s="273"/>
      <c r="AD673" s="273"/>
      <c r="AE673" s="273" t="s">
        <v>6554</v>
      </c>
      <c r="AF673" s="273" t="s">
        <v>794</v>
      </c>
      <c r="AG673" s="273" t="s">
        <v>1986</v>
      </c>
      <c r="AH673" s="273" t="s">
        <v>6555</v>
      </c>
      <c r="AI673" s="273"/>
      <c r="AJ673" s="273"/>
      <c r="AK673" s="273" t="s">
        <v>1987</v>
      </c>
      <c r="AL673" s="273" t="s">
        <v>3437</v>
      </c>
      <c r="AM673" s="273" t="s">
        <v>2255</v>
      </c>
      <c r="AN673" s="273" t="s">
        <v>3211</v>
      </c>
      <c r="AO673" s="273"/>
      <c r="AP673" s="273"/>
      <c r="AQ673" s="273"/>
      <c r="AR673" s="273"/>
      <c r="AS673" s="273" t="s">
        <v>6556</v>
      </c>
      <c r="AT673" s="274">
        <v>1000</v>
      </c>
      <c r="AU673" s="274">
        <v>4</v>
      </c>
      <c r="AV673" s="273" t="s">
        <v>6477</v>
      </c>
      <c r="AW673" s="273" t="s">
        <v>1560</v>
      </c>
      <c r="AX673" s="274">
        <v>6.8</v>
      </c>
      <c r="AY673" s="273" t="s">
        <v>458</v>
      </c>
      <c r="AZ673" s="273" t="s">
        <v>3888</v>
      </c>
      <c r="BA673" s="273" t="s">
        <v>6557</v>
      </c>
      <c r="BB673" s="273" t="s">
        <v>5610</v>
      </c>
      <c r="BC673" s="273" t="s">
        <v>6477</v>
      </c>
      <c r="BD673" s="273"/>
      <c r="BE673" s="273" t="s">
        <v>6477</v>
      </c>
      <c r="BF673" s="273" t="s">
        <v>6558</v>
      </c>
      <c r="BG673" s="273" t="s">
        <v>6554</v>
      </c>
      <c r="BH673" s="273" t="s">
        <v>6559</v>
      </c>
      <c r="BI673" s="273" t="s">
        <v>800</v>
      </c>
      <c r="BJ673" s="273" t="s">
        <v>800</v>
      </c>
      <c r="BK673" s="273" t="s">
        <v>3211</v>
      </c>
      <c r="BL673" s="273" t="s">
        <v>802</v>
      </c>
      <c r="BM673" s="273" t="s">
        <v>827</v>
      </c>
      <c r="BN673" s="273"/>
      <c r="BO673" s="273" t="s">
        <v>809</v>
      </c>
      <c r="BP673" s="273" t="s">
        <v>458</v>
      </c>
      <c r="BQ673" s="273"/>
    </row>
    <row r="674" spans="1:69" ht="18" customHeight="1">
      <c r="A674" s="273" t="s">
        <v>1797</v>
      </c>
      <c r="B674" s="273" t="s">
        <v>6560</v>
      </c>
      <c r="C674" s="273" t="s">
        <v>6561</v>
      </c>
      <c r="D674" s="273" t="s">
        <v>6562</v>
      </c>
      <c r="E674" s="273" t="s">
        <v>6563</v>
      </c>
      <c r="F674" s="273" t="s">
        <v>1801</v>
      </c>
      <c r="G674" s="273" t="s">
        <v>1506</v>
      </c>
      <c r="H674" s="273" t="s">
        <v>786</v>
      </c>
      <c r="I674" s="274">
        <v>3.5</v>
      </c>
      <c r="J674" s="273" t="s">
        <v>599</v>
      </c>
      <c r="K674" s="273" t="s">
        <v>806</v>
      </c>
      <c r="L674" s="274">
        <v>2.7</v>
      </c>
      <c r="M674" s="273" t="s">
        <v>2165</v>
      </c>
      <c r="N674" s="273" t="s">
        <v>788</v>
      </c>
      <c r="O674" s="273"/>
      <c r="P674" s="273"/>
      <c r="Q674" s="273"/>
      <c r="R674" s="273" t="s">
        <v>789</v>
      </c>
      <c r="S674" s="273" t="s">
        <v>1487</v>
      </c>
      <c r="T674" s="273"/>
      <c r="U674" s="273" t="s">
        <v>791</v>
      </c>
      <c r="V674" s="274">
        <v>100</v>
      </c>
      <c r="W674" s="273"/>
      <c r="X674" s="273" t="s">
        <v>1463</v>
      </c>
      <c r="Y674" s="273" t="s">
        <v>1464</v>
      </c>
      <c r="Z674" s="273"/>
      <c r="AA674" s="273"/>
      <c r="AB674" s="273"/>
      <c r="AC674" s="273"/>
      <c r="AD674" s="273"/>
      <c r="AE674" s="273"/>
      <c r="AF674" s="273" t="s">
        <v>794</v>
      </c>
      <c r="AG674" s="273" t="s">
        <v>795</v>
      </c>
      <c r="AH674" s="273" t="s">
        <v>786</v>
      </c>
      <c r="AI674" s="273"/>
      <c r="AJ674" s="273"/>
      <c r="AK674" s="273" t="s">
        <v>796</v>
      </c>
      <c r="AL674" s="273" t="s">
        <v>2166</v>
      </c>
      <c r="AM674" s="273" t="s">
        <v>1529</v>
      </c>
      <c r="AN674" s="273" t="s">
        <v>42</v>
      </c>
      <c r="AO674" s="273"/>
      <c r="AP674" s="273"/>
      <c r="AQ674" s="273"/>
      <c r="AR674" s="273"/>
      <c r="AS674" s="273" t="s">
        <v>1806</v>
      </c>
      <c r="AT674" s="274">
        <v>1000000</v>
      </c>
      <c r="AU674" s="274">
        <v>3.5</v>
      </c>
      <c r="AV674" s="273" t="s">
        <v>6501</v>
      </c>
      <c r="AW674" s="273"/>
      <c r="AX674" s="274">
        <v>2.7</v>
      </c>
      <c r="AY674" s="273"/>
      <c r="AZ674" s="273" t="s">
        <v>3647</v>
      </c>
      <c r="BA674" s="273" t="s">
        <v>1807</v>
      </c>
      <c r="BB674" s="273"/>
      <c r="BC674" s="273" t="s">
        <v>6501</v>
      </c>
      <c r="BD674" s="273"/>
      <c r="BE674" s="273" t="s">
        <v>6501</v>
      </c>
      <c r="BF674" s="273"/>
      <c r="BG674" s="273"/>
      <c r="BH674" s="273" t="s">
        <v>458</v>
      </c>
      <c r="BI674" s="273" t="s">
        <v>800</v>
      </c>
      <c r="BJ674" s="273" t="s">
        <v>800</v>
      </c>
      <c r="BK674" s="273" t="s">
        <v>801</v>
      </c>
      <c r="BL674" s="273" t="s">
        <v>802</v>
      </c>
      <c r="BM674" s="273" t="s">
        <v>1962</v>
      </c>
      <c r="BN674" s="273"/>
      <c r="BO674" s="273" t="s">
        <v>1865</v>
      </c>
      <c r="BP674" s="273"/>
      <c r="BQ674" s="273"/>
    </row>
    <row r="675" spans="1:69" ht="18" customHeight="1">
      <c r="A675" s="273" t="s">
        <v>1797</v>
      </c>
      <c r="B675" s="273" t="s">
        <v>6564</v>
      </c>
      <c r="C675" s="273" t="s">
        <v>6565</v>
      </c>
      <c r="D675" s="273" t="s">
        <v>6562</v>
      </c>
      <c r="E675" s="273" t="s">
        <v>6566</v>
      </c>
      <c r="F675" s="273" t="s">
        <v>1801</v>
      </c>
      <c r="G675" s="273" t="s">
        <v>1506</v>
      </c>
      <c r="H675" s="273" t="s">
        <v>2703</v>
      </c>
      <c r="I675" s="274">
        <v>1</v>
      </c>
      <c r="J675" s="273" t="s">
        <v>804</v>
      </c>
      <c r="K675" s="273" t="s">
        <v>806</v>
      </c>
      <c r="L675" s="274">
        <v>0.62</v>
      </c>
      <c r="M675" s="273" t="s">
        <v>2165</v>
      </c>
      <c r="N675" s="273" t="s">
        <v>788</v>
      </c>
      <c r="O675" s="273"/>
      <c r="P675" s="273"/>
      <c r="Q675" s="273"/>
      <c r="R675" s="273" t="s">
        <v>789</v>
      </c>
      <c r="S675" s="273" t="s">
        <v>1487</v>
      </c>
      <c r="T675" s="273"/>
      <c r="U675" s="273" t="s">
        <v>791</v>
      </c>
      <c r="V675" s="274">
        <v>100</v>
      </c>
      <c r="W675" s="273"/>
      <c r="X675" s="273" t="s">
        <v>1463</v>
      </c>
      <c r="Y675" s="273" t="s">
        <v>1464</v>
      </c>
      <c r="Z675" s="273"/>
      <c r="AA675" s="273"/>
      <c r="AB675" s="273"/>
      <c r="AC675" s="273"/>
      <c r="AD675" s="273"/>
      <c r="AE675" s="273"/>
      <c r="AF675" s="273" t="s">
        <v>794</v>
      </c>
      <c r="AG675" s="273" t="s">
        <v>795</v>
      </c>
      <c r="AH675" s="273" t="s">
        <v>2703</v>
      </c>
      <c r="AI675" s="273"/>
      <c r="AJ675" s="273"/>
      <c r="AK675" s="273" t="s">
        <v>796</v>
      </c>
      <c r="AL675" s="273" t="s">
        <v>2166</v>
      </c>
      <c r="AM675" s="273" t="s">
        <v>1529</v>
      </c>
      <c r="AN675" s="273" t="s">
        <v>42</v>
      </c>
      <c r="AO675" s="273"/>
      <c r="AP675" s="273"/>
      <c r="AQ675" s="273"/>
      <c r="AR675" s="273"/>
      <c r="AS675" s="273" t="s">
        <v>1806</v>
      </c>
      <c r="AT675" s="274">
        <v>1000000</v>
      </c>
      <c r="AU675" s="274">
        <v>1</v>
      </c>
      <c r="AV675" s="273" t="s">
        <v>6501</v>
      </c>
      <c r="AW675" s="273"/>
      <c r="AX675" s="274">
        <v>0.62</v>
      </c>
      <c r="AY675" s="273"/>
      <c r="AZ675" s="273" t="s">
        <v>3647</v>
      </c>
      <c r="BA675" s="273" t="s">
        <v>1807</v>
      </c>
      <c r="BB675" s="273"/>
      <c r="BC675" s="273" t="s">
        <v>6501</v>
      </c>
      <c r="BD675" s="273"/>
      <c r="BE675" s="273" t="s">
        <v>6501</v>
      </c>
      <c r="BF675" s="273"/>
      <c r="BG675" s="273"/>
      <c r="BH675" s="273" t="s">
        <v>458</v>
      </c>
      <c r="BI675" s="273" t="s">
        <v>800</v>
      </c>
      <c r="BJ675" s="273" t="s">
        <v>800</v>
      </c>
      <c r="BK675" s="273" t="s">
        <v>801</v>
      </c>
      <c r="BL675" s="273" t="s">
        <v>802</v>
      </c>
      <c r="BM675" s="273" t="s">
        <v>1962</v>
      </c>
      <c r="BN675" s="273"/>
      <c r="BO675" s="273" t="s">
        <v>1865</v>
      </c>
      <c r="BP675" s="273"/>
      <c r="BQ675" s="273"/>
    </row>
    <row r="676" spans="1:69" ht="18" customHeight="1">
      <c r="A676" s="273" t="s">
        <v>1797</v>
      </c>
      <c r="B676" s="273" t="s">
        <v>6567</v>
      </c>
      <c r="C676" s="273" t="s">
        <v>6568</v>
      </c>
      <c r="D676" s="273" t="s">
        <v>6569</v>
      </c>
      <c r="E676" s="273" t="s">
        <v>6570</v>
      </c>
      <c r="F676" s="273" t="s">
        <v>1801</v>
      </c>
      <c r="G676" s="273" t="s">
        <v>1506</v>
      </c>
      <c r="H676" s="273" t="s">
        <v>2703</v>
      </c>
      <c r="I676" s="274">
        <v>2</v>
      </c>
      <c r="J676" s="273" t="s">
        <v>804</v>
      </c>
      <c r="K676" s="273" t="s">
        <v>806</v>
      </c>
      <c r="L676" s="274">
        <v>0.64</v>
      </c>
      <c r="M676" s="273" t="s">
        <v>3659</v>
      </c>
      <c r="N676" s="273" t="s">
        <v>788</v>
      </c>
      <c r="O676" s="273"/>
      <c r="P676" s="273"/>
      <c r="Q676" s="273"/>
      <c r="R676" s="273"/>
      <c r="S676" s="273" t="s">
        <v>1487</v>
      </c>
      <c r="T676" s="273"/>
      <c r="U676" s="273" t="s">
        <v>791</v>
      </c>
      <c r="V676" s="273"/>
      <c r="W676" s="273"/>
      <c r="X676" s="273" t="s">
        <v>1463</v>
      </c>
      <c r="Y676" s="273" t="s">
        <v>1464</v>
      </c>
      <c r="Z676" s="273"/>
      <c r="AA676" s="273"/>
      <c r="AB676" s="273"/>
      <c r="AC676" s="273"/>
      <c r="AD676" s="273"/>
      <c r="AE676" s="273"/>
      <c r="AF676" s="273" t="s">
        <v>794</v>
      </c>
      <c r="AG676" s="273" t="s">
        <v>795</v>
      </c>
      <c r="AH676" s="273" t="s">
        <v>2703</v>
      </c>
      <c r="AI676" s="273"/>
      <c r="AJ676" s="273"/>
      <c r="AK676" s="273" t="s">
        <v>796</v>
      </c>
      <c r="AL676" s="273" t="s">
        <v>3660</v>
      </c>
      <c r="AM676" s="273" t="s">
        <v>1529</v>
      </c>
      <c r="AN676" s="273" t="s">
        <v>42</v>
      </c>
      <c r="AO676" s="273"/>
      <c r="AP676" s="273"/>
      <c r="AQ676" s="273"/>
      <c r="AR676" s="273"/>
      <c r="AS676" s="273" t="s">
        <v>1806</v>
      </c>
      <c r="AT676" s="274">
        <v>1000000</v>
      </c>
      <c r="AU676" s="274">
        <v>2</v>
      </c>
      <c r="AV676" s="273" t="s">
        <v>6520</v>
      </c>
      <c r="AW676" s="273"/>
      <c r="AX676" s="274">
        <v>0.64</v>
      </c>
      <c r="AY676" s="273"/>
      <c r="AZ676" s="273" t="s">
        <v>3608</v>
      </c>
      <c r="BA676" s="273" t="s">
        <v>1807</v>
      </c>
      <c r="BB676" s="273"/>
      <c r="BC676" s="273" t="s">
        <v>6520</v>
      </c>
      <c r="BD676" s="273"/>
      <c r="BE676" s="273" t="s">
        <v>6520</v>
      </c>
      <c r="BF676" s="273"/>
      <c r="BG676" s="273"/>
      <c r="BH676" s="273" t="s">
        <v>458</v>
      </c>
      <c r="BI676" s="273" t="s">
        <v>800</v>
      </c>
      <c r="BJ676" s="273" t="s">
        <v>800</v>
      </c>
      <c r="BK676" s="273" t="s">
        <v>801</v>
      </c>
      <c r="BL676" s="273" t="s">
        <v>802</v>
      </c>
      <c r="BM676" s="273" t="s">
        <v>1962</v>
      </c>
      <c r="BN676" s="273"/>
      <c r="BO676" s="273" t="s">
        <v>1865</v>
      </c>
      <c r="BP676" s="273"/>
      <c r="BQ676" s="273"/>
    </row>
    <row r="677" spans="1:69" ht="18" customHeight="1">
      <c r="A677" s="273" t="s">
        <v>1797</v>
      </c>
      <c r="B677" s="273" t="s">
        <v>6571</v>
      </c>
      <c r="C677" s="273" t="s">
        <v>6572</v>
      </c>
      <c r="D677" s="273" t="s">
        <v>6569</v>
      </c>
      <c r="E677" s="273" t="s">
        <v>6573</v>
      </c>
      <c r="F677" s="273" t="s">
        <v>1801</v>
      </c>
      <c r="G677" s="273" t="s">
        <v>1506</v>
      </c>
      <c r="H677" s="273" t="s">
        <v>2703</v>
      </c>
      <c r="I677" s="274">
        <v>2</v>
      </c>
      <c r="J677" s="273" t="s">
        <v>599</v>
      </c>
      <c r="K677" s="273" t="s">
        <v>806</v>
      </c>
      <c r="L677" s="274">
        <v>2.8</v>
      </c>
      <c r="M677" s="273" t="s">
        <v>3659</v>
      </c>
      <c r="N677" s="273" t="s">
        <v>788</v>
      </c>
      <c r="O677" s="273"/>
      <c r="P677" s="273"/>
      <c r="Q677" s="273"/>
      <c r="R677" s="273" t="s">
        <v>789</v>
      </c>
      <c r="S677" s="273" t="s">
        <v>1487</v>
      </c>
      <c r="T677" s="273"/>
      <c r="U677" s="273" t="s">
        <v>791</v>
      </c>
      <c r="V677" s="274">
        <v>100</v>
      </c>
      <c r="W677" s="273"/>
      <c r="X677" s="273" t="s">
        <v>1463</v>
      </c>
      <c r="Y677" s="273" t="s">
        <v>1464</v>
      </c>
      <c r="Z677" s="273"/>
      <c r="AA677" s="273"/>
      <c r="AB677" s="273"/>
      <c r="AC677" s="273"/>
      <c r="AD677" s="273"/>
      <c r="AE677" s="273"/>
      <c r="AF677" s="273" t="s">
        <v>794</v>
      </c>
      <c r="AG677" s="273" t="s">
        <v>795</v>
      </c>
      <c r="AH677" s="273" t="s">
        <v>2703</v>
      </c>
      <c r="AI677" s="273"/>
      <c r="AJ677" s="273"/>
      <c r="AK677" s="273" t="s">
        <v>796</v>
      </c>
      <c r="AL677" s="273" t="s">
        <v>3660</v>
      </c>
      <c r="AM677" s="273" t="s">
        <v>1529</v>
      </c>
      <c r="AN677" s="273" t="s">
        <v>42</v>
      </c>
      <c r="AO677" s="273"/>
      <c r="AP677" s="273"/>
      <c r="AQ677" s="273"/>
      <c r="AR677" s="273"/>
      <c r="AS677" s="273" t="s">
        <v>1806</v>
      </c>
      <c r="AT677" s="274">
        <v>1000000</v>
      </c>
      <c r="AU677" s="274">
        <v>2</v>
      </c>
      <c r="AV677" s="273" t="s">
        <v>6520</v>
      </c>
      <c r="AW677" s="273"/>
      <c r="AX677" s="274">
        <v>2.8</v>
      </c>
      <c r="AY677" s="273"/>
      <c r="AZ677" s="273" t="s">
        <v>3608</v>
      </c>
      <c r="BA677" s="273" t="s">
        <v>1807</v>
      </c>
      <c r="BB677" s="273"/>
      <c r="BC677" s="273" t="s">
        <v>6520</v>
      </c>
      <c r="BD677" s="273"/>
      <c r="BE677" s="273" t="s">
        <v>6520</v>
      </c>
      <c r="BF677" s="273"/>
      <c r="BG677" s="273"/>
      <c r="BH677" s="273" t="s">
        <v>458</v>
      </c>
      <c r="BI677" s="273" t="s">
        <v>800</v>
      </c>
      <c r="BJ677" s="273" t="s">
        <v>800</v>
      </c>
      <c r="BK677" s="273" t="s">
        <v>801</v>
      </c>
      <c r="BL677" s="273" t="s">
        <v>802</v>
      </c>
      <c r="BM677" s="273" t="s">
        <v>1962</v>
      </c>
      <c r="BN677" s="273"/>
      <c r="BO677" s="273" t="s">
        <v>1865</v>
      </c>
      <c r="BP677" s="273"/>
      <c r="BQ677" s="273"/>
    </row>
    <row r="678" spans="1:69" ht="18" customHeight="1">
      <c r="A678" s="273" t="s">
        <v>3529</v>
      </c>
      <c r="B678" s="273" t="s">
        <v>6574</v>
      </c>
      <c r="C678" s="273" t="s">
        <v>6575</v>
      </c>
      <c r="D678" s="273" t="s">
        <v>6576</v>
      </c>
      <c r="E678" s="273" t="s">
        <v>6577</v>
      </c>
      <c r="F678" s="273" t="s">
        <v>786</v>
      </c>
      <c r="G678" s="273" t="s">
        <v>786</v>
      </c>
      <c r="H678" s="273" t="s">
        <v>786</v>
      </c>
      <c r="I678" s="274">
        <v>2.2999999999999998</v>
      </c>
      <c r="J678" s="273" t="s">
        <v>598</v>
      </c>
      <c r="K678" s="273" t="s">
        <v>806</v>
      </c>
      <c r="L678" s="274">
        <v>4.8</v>
      </c>
      <c r="M678" s="273" t="s">
        <v>6578</v>
      </c>
      <c r="N678" s="273" t="s">
        <v>788</v>
      </c>
      <c r="O678" s="273"/>
      <c r="P678" s="273"/>
      <c r="Q678" s="273"/>
      <c r="R678" s="273" t="s">
        <v>789</v>
      </c>
      <c r="S678" s="273" t="s">
        <v>790</v>
      </c>
      <c r="T678" s="273" t="s">
        <v>458</v>
      </c>
      <c r="U678" s="273" t="s">
        <v>791</v>
      </c>
      <c r="V678" s="274">
        <v>100</v>
      </c>
      <c r="W678" s="273"/>
      <c r="X678" s="273" t="s">
        <v>1463</v>
      </c>
      <c r="Y678" s="273" t="s">
        <v>1464</v>
      </c>
      <c r="Z678" s="273"/>
      <c r="AA678" s="273"/>
      <c r="AB678" s="273"/>
      <c r="AC678" s="273"/>
      <c r="AD678" s="273"/>
      <c r="AE678" s="273" t="s">
        <v>5424</v>
      </c>
      <c r="AF678" s="273" t="s">
        <v>794</v>
      </c>
      <c r="AG678" s="273" t="s">
        <v>3535</v>
      </c>
      <c r="AH678" s="273" t="s">
        <v>786</v>
      </c>
      <c r="AI678" s="273"/>
      <c r="AJ678" s="273"/>
      <c r="AK678" s="273" t="s">
        <v>810</v>
      </c>
      <c r="AL678" s="273" t="s">
        <v>6579</v>
      </c>
      <c r="AM678" s="273" t="s">
        <v>1529</v>
      </c>
      <c r="AN678" s="273" t="s">
        <v>43</v>
      </c>
      <c r="AO678" s="273"/>
      <c r="AP678" s="273"/>
      <c r="AQ678" s="273"/>
      <c r="AR678" s="273"/>
      <c r="AS678" s="273" t="s">
        <v>3537</v>
      </c>
      <c r="AT678" s="274">
        <v>1000000</v>
      </c>
      <c r="AU678" s="274">
        <v>2.2999999999999998</v>
      </c>
      <c r="AV678" s="273" t="s">
        <v>6580</v>
      </c>
      <c r="AW678" s="273"/>
      <c r="AX678" s="274">
        <v>4.8</v>
      </c>
      <c r="AY678" s="273" t="s">
        <v>458</v>
      </c>
      <c r="AZ678" s="273" t="s">
        <v>4228</v>
      </c>
      <c r="BA678" s="273" t="s">
        <v>3539</v>
      </c>
      <c r="BB678" s="273" t="s">
        <v>3529</v>
      </c>
      <c r="BC678" s="273" t="s">
        <v>6580</v>
      </c>
      <c r="BD678" s="273"/>
      <c r="BE678" s="273" t="s">
        <v>6580</v>
      </c>
      <c r="BF678" s="273" t="s">
        <v>458</v>
      </c>
      <c r="BG678" s="273" t="s">
        <v>458</v>
      </c>
      <c r="BH678" s="273" t="s">
        <v>5424</v>
      </c>
      <c r="BI678" s="273" t="s">
        <v>800</v>
      </c>
      <c r="BJ678" s="273" t="s">
        <v>800</v>
      </c>
      <c r="BK678" s="273" t="s">
        <v>801</v>
      </c>
      <c r="BL678" s="273" t="s">
        <v>802</v>
      </c>
      <c r="BM678" s="273" t="s">
        <v>803</v>
      </c>
      <c r="BN678" s="273"/>
      <c r="BO678" s="273" t="s">
        <v>809</v>
      </c>
      <c r="BP678" s="273" t="s">
        <v>458</v>
      </c>
      <c r="BQ678" s="273"/>
    </row>
    <row r="679" spans="1:69" ht="18" customHeight="1">
      <c r="A679" s="273" t="s">
        <v>6581</v>
      </c>
      <c r="B679" s="273" t="s">
        <v>6582</v>
      </c>
      <c r="C679" s="273" t="s">
        <v>6583</v>
      </c>
      <c r="D679" s="273" t="s">
        <v>6576</v>
      </c>
      <c r="E679" s="273" t="s">
        <v>6584</v>
      </c>
      <c r="F679" s="273" t="s">
        <v>6585</v>
      </c>
      <c r="G679" s="273" t="s">
        <v>1506</v>
      </c>
      <c r="H679" s="273" t="s">
        <v>1663</v>
      </c>
      <c r="I679" s="274">
        <v>7</v>
      </c>
      <c r="J679" s="273" t="s">
        <v>11</v>
      </c>
      <c r="K679" s="273" t="s">
        <v>806</v>
      </c>
      <c r="L679" s="274">
        <v>0.875</v>
      </c>
      <c r="M679" s="273" t="s">
        <v>6586</v>
      </c>
      <c r="N679" s="273" t="s">
        <v>936</v>
      </c>
      <c r="O679" s="273" t="s">
        <v>6587</v>
      </c>
      <c r="P679" s="273" t="s">
        <v>6588</v>
      </c>
      <c r="Q679" s="274">
        <v>38</v>
      </c>
      <c r="R679" s="273" t="s">
        <v>789</v>
      </c>
      <c r="S679" s="273" t="s">
        <v>1487</v>
      </c>
      <c r="T679" s="273" t="s">
        <v>458</v>
      </c>
      <c r="U679" s="273" t="s">
        <v>791</v>
      </c>
      <c r="V679" s="274">
        <v>99.906000000000006</v>
      </c>
      <c r="W679" s="273" t="s">
        <v>1668</v>
      </c>
      <c r="X679" s="273" t="s">
        <v>1565</v>
      </c>
      <c r="Y679" s="273" t="s">
        <v>6589</v>
      </c>
      <c r="Z679" s="273"/>
      <c r="AA679" s="274">
        <v>32</v>
      </c>
      <c r="AB679" s="274">
        <v>4.5999999999999996</v>
      </c>
      <c r="AC679" s="273" t="s">
        <v>3769</v>
      </c>
      <c r="AD679" s="273" t="s">
        <v>6590</v>
      </c>
      <c r="AE679" s="273" t="s">
        <v>6591</v>
      </c>
      <c r="AF679" s="273" t="s">
        <v>794</v>
      </c>
      <c r="AG679" s="273" t="s">
        <v>1793</v>
      </c>
      <c r="AH679" s="273" t="s">
        <v>1663</v>
      </c>
      <c r="AI679" s="273" t="s">
        <v>102</v>
      </c>
      <c r="AJ679" s="273"/>
      <c r="AK679" s="273" t="s">
        <v>796</v>
      </c>
      <c r="AL679" s="273" t="s">
        <v>6592</v>
      </c>
      <c r="AM679" s="273" t="s">
        <v>811</v>
      </c>
      <c r="AN679" s="273" t="s">
        <v>42</v>
      </c>
      <c r="AO679" s="273"/>
      <c r="AP679" s="273"/>
      <c r="AQ679" s="273"/>
      <c r="AR679" s="273"/>
      <c r="AS679" s="273" t="s">
        <v>6593</v>
      </c>
      <c r="AT679" s="274">
        <v>1000</v>
      </c>
      <c r="AU679" s="274">
        <v>7</v>
      </c>
      <c r="AV679" s="273" t="s">
        <v>6534</v>
      </c>
      <c r="AW679" s="273"/>
      <c r="AX679" s="274">
        <v>0.875</v>
      </c>
      <c r="AY679" s="273" t="s">
        <v>458</v>
      </c>
      <c r="AZ679" s="273" t="s">
        <v>4264</v>
      </c>
      <c r="BA679" s="273" t="s">
        <v>6594</v>
      </c>
      <c r="BB679" s="273" t="s">
        <v>458</v>
      </c>
      <c r="BC679" s="273" t="s">
        <v>6534</v>
      </c>
      <c r="BD679" s="273"/>
      <c r="BE679" s="273" t="s">
        <v>6534</v>
      </c>
      <c r="BF679" s="273" t="s">
        <v>458</v>
      </c>
      <c r="BG679" s="273" t="s">
        <v>6595</v>
      </c>
      <c r="BH679" s="273" t="s">
        <v>6596</v>
      </c>
      <c r="BI679" s="273" t="s">
        <v>800</v>
      </c>
      <c r="BJ679" s="273" t="s">
        <v>800</v>
      </c>
      <c r="BK679" s="273" t="s">
        <v>801</v>
      </c>
      <c r="BL679" s="273" t="s">
        <v>802</v>
      </c>
      <c r="BM679" s="273" t="s">
        <v>803</v>
      </c>
      <c r="BN679" s="273"/>
      <c r="BO679" s="273" t="s">
        <v>809</v>
      </c>
      <c r="BP679" s="273" t="s">
        <v>458</v>
      </c>
      <c r="BQ679" s="273"/>
    </row>
    <row r="680" spans="1:69" ht="18" customHeight="1">
      <c r="A680" s="273" t="s">
        <v>2001</v>
      </c>
      <c r="B680" s="273" t="s">
        <v>6597</v>
      </c>
      <c r="C680" s="273" t="s">
        <v>6598</v>
      </c>
      <c r="D680" s="273" t="s">
        <v>6599</v>
      </c>
      <c r="E680" s="273" t="s">
        <v>6600</v>
      </c>
      <c r="F680" s="273" t="s">
        <v>1801</v>
      </c>
      <c r="G680" s="273" t="s">
        <v>1850</v>
      </c>
      <c r="H680" s="273" t="s">
        <v>786</v>
      </c>
      <c r="I680" s="274">
        <v>300</v>
      </c>
      <c r="J680" s="273" t="s">
        <v>804</v>
      </c>
      <c r="K680" s="273" t="s">
        <v>806</v>
      </c>
      <c r="L680" s="273"/>
      <c r="M680" s="273" t="s">
        <v>4490</v>
      </c>
      <c r="N680" s="273" t="s">
        <v>788</v>
      </c>
      <c r="O680" s="273"/>
      <c r="P680" s="273"/>
      <c r="Q680" s="273"/>
      <c r="R680" s="273" t="s">
        <v>789</v>
      </c>
      <c r="S680" s="273" t="s">
        <v>1487</v>
      </c>
      <c r="T680" s="273"/>
      <c r="U680" s="273" t="s">
        <v>823</v>
      </c>
      <c r="V680" s="274">
        <v>100</v>
      </c>
      <c r="W680" s="273"/>
      <c r="X680" s="273" t="s">
        <v>1463</v>
      </c>
      <c r="Y680" s="273" t="s">
        <v>1464</v>
      </c>
      <c r="Z680" s="273"/>
      <c r="AA680" s="273"/>
      <c r="AB680" s="273"/>
      <c r="AC680" s="273"/>
      <c r="AD680" s="273"/>
      <c r="AE680" s="273"/>
      <c r="AF680" s="273" t="s">
        <v>794</v>
      </c>
      <c r="AG680" s="273" t="s">
        <v>1734</v>
      </c>
      <c r="AH680" s="273" t="s">
        <v>786</v>
      </c>
      <c r="AI680" s="273"/>
      <c r="AJ680" s="273"/>
      <c r="AK680" s="273" t="s">
        <v>810</v>
      </c>
      <c r="AL680" s="273" t="s">
        <v>4499</v>
      </c>
      <c r="AM680" s="273" t="s">
        <v>1606</v>
      </c>
      <c r="AN680" s="273" t="s">
        <v>42</v>
      </c>
      <c r="AO680" s="273"/>
      <c r="AP680" s="273"/>
      <c r="AQ680" s="273"/>
      <c r="AR680" s="273"/>
      <c r="AS680" s="273" t="s">
        <v>2009</v>
      </c>
      <c r="AT680" s="274">
        <v>10000</v>
      </c>
      <c r="AU680" s="274">
        <v>300</v>
      </c>
      <c r="AV680" s="273" t="s">
        <v>6235</v>
      </c>
      <c r="AW680" s="273"/>
      <c r="AX680" s="274">
        <v>3.5</v>
      </c>
      <c r="AY680" s="273" t="s">
        <v>6601</v>
      </c>
      <c r="AZ680" s="273" t="s">
        <v>4138</v>
      </c>
      <c r="BA680" s="273" t="s">
        <v>2013</v>
      </c>
      <c r="BB680" s="273"/>
      <c r="BC680" s="273" t="s">
        <v>6235</v>
      </c>
      <c r="BD680" s="273"/>
      <c r="BE680" s="273" t="s">
        <v>6235</v>
      </c>
      <c r="BF680" s="273"/>
      <c r="BG680" s="273" t="s">
        <v>6602</v>
      </c>
      <c r="BH680" s="273" t="s">
        <v>6602</v>
      </c>
      <c r="BI680" s="273" t="s">
        <v>800</v>
      </c>
      <c r="BJ680" s="273" t="s">
        <v>800</v>
      </c>
      <c r="BK680" s="273" t="s">
        <v>1516</v>
      </c>
      <c r="BL680" s="273" t="s">
        <v>802</v>
      </c>
      <c r="BM680" s="273" t="s">
        <v>1962</v>
      </c>
      <c r="BN680" s="273"/>
      <c r="BO680" s="273" t="s">
        <v>809</v>
      </c>
      <c r="BP680" s="273"/>
      <c r="BQ680" s="273"/>
    </row>
    <row r="681" spans="1:69" ht="18" customHeight="1">
      <c r="A681" s="273" t="s">
        <v>6044</v>
      </c>
      <c r="B681" s="273" t="s">
        <v>6603</v>
      </c>
      <c r="C681" s="273" t="s">
        <v>6604</v>
      </c>
      <c r="D681" s="273" t="s">
        <v>6599</v>
      </c>
      <c r="E681" s="273" t="s">
        <v>6605</v>
      </c>
      <c r="F681" s="273" t="s">
        <v>786</v>
      </c>
      <c r="G681" s="273" t="s">
        <v>786</v>
      </c>
      <c r="H681" s="273" t="s">
        <v>786</v>
      </c>
      <c r="I681" s="274">
        <v>0.5</v>
      </c>
      <c r="J681" s="273" t="s">
        <v>11</v>
      </c>
      <c r="K681" s="273" t="s">
        <v>806</v>
      </c>
      <c r="L681" s="274">
        <v>5</v>
      </c>
      <c r="M681" s="273" t="s">
        <v>6606</v>
      </c>
      <c r="N681" s="273" t="s">
        <v>860</v>
      </c>
      <c r="O681" s="273" t="s">
        <v>4566</v>
      </c>
      <c r="P681" s="273" t="s">
        <v>3447</v>
      </c>
      <c r="Q681" s="274">
        <v>30</v>
      </c>
      <c r="R681" s="273" t="s">
        <v>789</v>
      </c>
      <c r="S681" s="273" t="s">
        <v>1487</v>
      </c>
      <c r="T681" s="273" t="s">
        <v>458</v>
      </c>
      <c r="U681" s="273" t="s">
        <v>791</v>
      </c>
      <c r="V681" s="274">
        <v>100</v>
      </c>
      <c r="W681" s="273"/>
      <c r="X681" s="273" t="s">
        <v>3321</v>
      </c>
      <c r="Y681" s="273" t="s">
        <v>6051</v>
      </c>
      <c r="Z681" s="273"/>
      <c r="AA681" s="273"/>
      <c r="AB681" s="273"/>
      <c r="AC681" s="273"/>
      <c r="AD681" s="273"/>
      <c r="AE681" s="273" t="s">
        <v>6607</v>
      </c>
      <c r="AF681" s="273" t="s">
        <v>794</v>
      </c>
      <c r="AG681" s="273" t="s">
        <v>807</v>
      </c>
      <c r="AH681" s="273" t="s">
        <v>786</v>
      </c>
      <c r="AI681" s="273" t="s">
        <v>104</v>
      </c>
      <c r="AJ681" s="273"/>
      <c r="AK681" s="273" t="s">
        <v>808</v>
      </c>
      <c r="AL681" s="273" t="s">
        <v>6608</v>
      </c>
      <c r="AM681" s="273" t="s">
        <v>797</v>
      </c>
      <c r="AN681" s="273" t="s">
        <v>43</v>
      </c>
      <c r="AO681" s="273"/>
      <c r="AP681" s="273"/>
      <c r="AQ681" s="273"/>
      <c r="AR681" s="273"/>
      <c r="AS681" s="273" t="s">
        <v>6053</v>
      </c>
      <c r="AT681" s="274">
        <v>1000</v>
      </c>
      <c r="AU681" s="274">
        <v>0.5</v>
      </c>
      <c r="AV681" s="273" t="s">
        <v>6609</v>
      </c>
      <c r="AW681" s="273"/>
      <c r="AX681" s="274">
        <v>5</v>
      </c>
      <c r="AY681" s="273" t="s">
        <v>458</v>
      </c>
      <c r="AZ681" s="273" t="s">
        <v>4256</v>
      </c>
      <c r="BA681" s="273" t="s">
        <v>6054</v>
      </c>
      <c r="BB681" s="273" t="s">
        <v>458</v>
      </c>
      <c r="BC681" s="273" t="s">
        <v>6609</v>
      </c>
      <c r="BD681" s="273"/>
      <c r="BE681" s="273" t="s">
        <v>6609</v>
      </c>
      <c r="BF681" s="273" t="s">
        <v>6610</v>
      </c>
      <c r="BG681" s="273" t="s">
        <v>6611</v>
      </c>
      <c r="BH681" s="273" t="s">
        <v>6612</v>
      </c>
      <c r="BI681" s="273" t="s">
        <v>800</v>
      </c>
      <c r="BJ681" s="273" t="s">
        <v>800</v>
      </c>
      <c r="BK681" s="273" t="s">
        <v>801</v>
      </c>
      <c r="BL681" s="273" t="s">
        <v>802</v>
      </c>
      <c r="BM681" s="273" t="s">
        <v>803</v>
      </c>
      <c r="BN681" s="273"/>
      <c r="BO681" s="273" t="s">
        <v>809</v>
      </c>
      <c r="BP681" s="273" t="s">
        <v>458</v>
      </c>
      <c r="BQ681" s="273"/>
    </row>
    <row r="682" spans="1:69" ht="18" customHeight="1">
      <c r="A682" s="273" t="s">
        <v>6613</v>
      </c>
      <c r="B682" s="273" t="s">
        <v>6614</v>
      </c>
      <c r="C682" s="273" t="s">
        <v>6615</v>
      </c>
      <c r="D682" s="273" t="s">
        <v>6599</v>
      </c>
      <c r="E682" s="273" t="s">
        <v>6616</v>
      </c>
      <c r="F682" s="273" t="s">
        <v>6585</v>
      </c>
      <c r="G682" s="273" t="s">
        <v>1506</v>
      </c>
      <c r="H682" s="273" t="s">
        <v>1664</v>
      </c>
      <c r="I682" s="274">
        <v>4</v>
      </c>
      <c r="J682" s="273" t="s">
        <v>11</v>
      </c>
      <c r="K682" s="273" t="s">
        <v>3714</v>
      </c>
      <c r="L682" s="274">
        <v>3.1</v>
      </c>
      <c r="M682" s="273" t="s">
        <v>3626</v>
      </c>
      <c r="N682" s="273" t="s">
        <v>936</v>
      </c>
      <c r="O682" s="273" t="s">
        <v>6617</v>
      </c>
      <c r="P682" s="273" t="s">
        <v>6318</v>
      </c>
      <c r="Q682" s="274">
        <v>55</v>
      </c>
      <c r="R682" s="273" t="s">
        <v>789</v>
      </c>
      <c r="S682" s="273" t="s">
        <v>790</v>
      </c>
      <c r="T682" s="273" t="s">
        <v>458</v>
      </c>
      <c r="U682" s="273" t="s">
        <v>6618</v>
      </c>
      <c r="V682" s="274">
        <v>100</v>
      </c>
      <c r="W682" s="273" t="s">
        <v>6619</v>
      </c>
      <c r="X682" s="273" t="s">
        <v>792</v>
      </c>
      <c r="Y682" s="273" t="s">
        <v>1874</v>
      </c>
      <c r="Z682" s="273"/>
      <c r="AA682" s="274">
        <v>31</v>
      </c>
      <c r="AB682" s="274">
        <v>7.8</v>
      </c>
      <c r="AC682" s="273"/>
      <c r="AD682" s="273" t="s">
        <v>6620</v>
      </c>
      <c r="AE682" s="273" t="s">
        <v>6621</v>
      </c>
      <c r="AF682" s="273" t="s">
        <v>794</v>
      </c>
      <c r="AG682" s="273" t="s">
        <v>4644</v>
      </c>
      <c r="AH682" s="273" t="s">
        <v>1664</v>
      </c>
      <c r="AI682" s="273" t="s">
        <v>102</v>
      </c>
      <c r="AJ682" s="273"/>
      <c r="AK682" s="273" t="s">
        <v>810</v>
      </c>
      <c r="AL682" s="273" t="s">
        <v>6622</v>
      </c>
      <c r="AM682" s="273" t="s">
        <v>1606</v>
      </c>
      <c r="AN682" s="273" t="s">
        <v>42</v>
      </c>
      <c r="AO682" s="273"/>
      <c r="AP682" s="273"/>
      <c r="AQ682" s="273"/>
      <c r="AR682" s="273"/>
      <c r="AS682" s="273" t="s">
        <v>6623</v>
      </c>
      <c r="AT682" s="274">
        <v>1000</v>
      </c>
      <c r="AU682" s="274">
        <v>4</v>
      </c>
      <c r="AV682" s="273" t="s">
        <v>6562</v>
      </c>
      <c r="AW682" s="273"/>
      <c r="AX682" s="274">
        <v>3.1</v>
      </c>
      <c r="AY682" s="273" t="s">
        <v>458</v>
      </c>
      <c r="AZ682" s="273" t="s">
        <v>6624</v>
      </c>
      <c r="BA682" s="273" t="s">
        <v>6625</v>
      </c>
      <c r="BB682" s="273" t="s">
        <v>6613</v>
      </c>
      <c r="BC682" s="273" t="s">
        <v>6562</v>
      </c>
      <c r="BD682" s="273"/>
      <c r="BE682" s="273" t="s">
        <v>6562</v>
      </c>
      <c r="BF682" s="273" t="s">
        <v>6626</v>
      </c>
      <c r="BG682" s="273" t="s">
        <v>6627</v>
      </c>
      <c r="BH682" s="273" t="s">
        <v>6628</v>
      </c>
      <c r="BI682" s="273" t="s">
        <v>3729</v>
      </c>
      <c r="BJ682" s="273" t="s">
        <v>800</v>
      </c>
      <c r="BK682" s="273" t="s">
        <v>3730</v>
      </c>
      <c r="BL682" s="273" t="s">
        <v>802</v>
      </c>
      <c r="BM682" s="273" t="s">
        <v>3731</v>
      </c>
      <c r="BN682" s="273"/>
      <c r="BO682" s="273" t="s">
        <v>809</v>
      </c>
      <c r="BP682" s="273" t="s">
        <v>458</v>
      </c>
      <c r="BQ682" s="273"/>
    </row>
    <row r="683" spans="1:69" ht="18" customHeight="1">
      <c r="A683" s="273" t="s">
        <v>5342</v>
      </c>
      <c r="B683" s="273" t="s">
        <v>6629</v>
      </c>
      <c r="C683" s="273" t="s">
        <v>6630</v>
      </c>
      <c r="D683" s="273" t="s">
        <v>6599</v>
      </c>
      <c r="E683" s="273" t="s">
        <v>6631</v>
      </c>
      <c r="F683" s="273" t="s">
        <v>786</v>
      </c>
      <c r="G683" s="273" t="s">
        <v>786</v>
      </c>
      <c r="H683" s="273" t="s">
        <v>786</v>
      </c>
      <c r="I683" s="274">
        <v>1.2</v>
      </c>
      <c r="J683" s="273" t="s">
        <v>11</v>
      </c>
      <c r="K683" s="273" t="s">
        <v>806</v>
      </c>
      <c r="L683" s="274">
        <v>2.2999999999999998</v>
      </c>
      <c r="M683" s="273" t="s">
        <v>6632</v>
      </c>
      <c r="N683" s="273" t="s">
        <v>936</v>
      </c>
      <c r="O683" s="273" t="s">
        <v>6633</v>
      </c>
      <c r="P683" s="273" t="s">
        <v>6634</v>
      </c>
      <c r="Q683" s="274">
        <v>20</v>
      </c>
      <c r="R683" s="273" t="s">
        <v>789</v>
      </c>
      <c r="S683" s="273" t="s">
        <v>904</v>
      </c>
      <c r="T683" s="273" t="s">
        <v>4516</v>
      </c>
      <c r="U683" s="273" t="s">
        <v>791</v>
      </c>
      <c r="V683" s="274">
        <v>100</v>
      </c>
      <c r="W683" s="273"/>
      <c r="X683" s="273" t="s">
        <v>1425</v>
      </c>
      <c r="Y683" s="273" t="s">
        <v>5346</v>
      </c>
      <c r="Z683" s="273" t="s">
        <v>5347</v>
      </c>
      <c r="AA683" s="273"/>
      <c r="AB683" s="273"/>
      <c r="AC683" s="273"/>
      <c r="AD683" s="273"/>
      <c r="AE683" s="273" t="s">
        <v>5528</v>
      </c>
      <c r="AF683" s="273" t="s">
        <v>794</v>
      </c>
      <c r="AG683" s="273" t="s">
        <v>807</v>
      </c>
      <c r="AH683" s="273" t="s">
        <v>786</v>
      </c>
      <c r="AI683" s="273" t="s">
        <v>104</v>
      </c>
      <c r="AJ683" s="273"/>
      <c r="AK683" s="273" t="s">
        <v>808</v>
      </c>
      <c r="AL683" s="273" t="s">
        <v>6635</v>
      </c>
      <c r="AM683" s="273" t="s">
        <v>797</v>
      </c>
      <c r="AN683" s="273" t="s">
        <v>43</v>
      </c>
      <c r="AO683" s="273"/>
      <c r="AP683" s="273"/>
      <c r="AQ683" s="273"/>
      <c r="AR683" s="273"/>
      <c r="AS683" s="273" t="s">
        <v>5349</v>
      </c>
      <c r="AT683" s="274">
        <v>1000</v>
      </c>
      <c r="AU683" s="274">
        <v>1.2</v>
      </c>
      <c r="AV683" s="273" t="s">
        <v>6576</v>
      </c>
      <c r="AW683" s="273"/>
      <c r="AX683" s="274">
        <v>2.2999999999999998</v>
      </c>
      <c r="AY683" s="273" t="s">
        <v>458</v>
      </c>
      <c r="AZ683" s="273" t="s">
        <v>4260</v>
      </c>
      <c r="BA683" s="273" t="s">
        <v>5351</v>
      </c>
      <c r="BB683" s="273" t="s">
        <v>458</v>
      </c>
      <c r="BC683" s="273" t="s">
        <v>6576</v>
      </c>
      <c r="BD683" s="273"/>
      <c r="BE683" s="273" t="s">
        <v>6576</v>
      </c>
      <c r="BF683" s="273" t="s">
        <v>4047</v>
      </c>
      <c r="BG683" s="273" t="s">
        <v>6636</v>
      </c>
      <c r="BH683" s="273" t="s">
        <v>6637</v>
      </c>
      <c r="BI683" s="273" t="s">
        <v>800</v>
      </c>
      <c r="BJ683" s="273" t="s">
        <v>800</v>
      </c>
      <c r="BK683" s="273" t="s">
        <v>801</v>
      </c>
      <c r="BL683" s="273" t="s">
        <v>802</v>
      </c>
      <c r="BM683" s="273" t="s">
        <v>803</v>
      </c>
      <c r="BN683" s="273"/>
      <c r="BO683" s="273" t="s">
        <v>809</v>
      </c>
      <c r="BP683" s="273" t="s">
        <v>458</v>
      </c>
      <c r="BQ683" s="273"/>
    </row>
    <row r="684" spans="1:69" ht="18" customHeight="1">
      <c r="A684" s="273" t="s">
        <v>6638</v>
      </c>
      <c r="B684" s="273" t="s">
        <v>6639</v>
      </c>
      <c r="C684" s="273" t="s">
        <v>6640</v>
      </c>
      <c r="D684" s="273" t="s">
        <v>6599</v>
      </c>
      <c r="E684" s="273" t="s">
        <v>6641</v>
      </c>
      <c r="F684" s="273" t="s">
        <v>786</v>
      </c>
      <c r="G684" s="273" t="s">
        <v>786</v>
      </c>
      <c r="H684" s="273" t="s">
        <v>786</v>
      </c>
      <c r="I684" s="274">
        <v>1</v>
      </c>
      <c r="J684" s="273" t="s">
        <v>11</v>
      </c>
      <c r="K684" s="273" t="s">
        <v>806</v>
      </c>
      <c r="L684" s="274">
        <v>5.5</v>
      </c>
      <c r="M684" s="273" t="s">
        <v>6642</v>
      </c>
      <c r="N684" s="273" t="s">
        <v>936</v>
      </c>
      <c r="O684" s="273" t="s">
        <v>6643</v>
      </c>
      <c r="P684" s="273" t="s">
        <v>6644</v>
      </c>
      <c r="Q684" s="274">
        <v>45</v>
      </c>
      <c r="R684" s="273" t="s">
        <v>789</v>
      </c>
      <c r="S684" s="273" t="s">
        <v>1487</v>
      </c>
      <c r="T684" s="273" t="s">
        <v>458</v>
      </c>
      <c r="U684" s="273" t="s">
        <v>791</v>
      </c>
      <c r="V684" s="274">
        <v>100</v>
      </c>
      <c r="W684" s="273" t="s">
        <v>6645</v>
      </c>
      <c r="X684" s="273" t="s">
        <v>1764</v>
      </c>
      <c r="Y684" s="273" t="s">
        <v>1765</v>
      </c>
      <c r="Z684" s="273"/>
      <c r="AA684" s="273"/>
      <c r="AB684" s="273"/>
      <c r="AC684" s="273"/>
      <c r="AD684" s="273"/>
      <c r="AE684" s="273" t="s">
        <v>6646</v>
      </c>
      <c r="AF684" s="273" t="s">
        <v>794</v>
      </c>
      <c r="AG684" s="273" t="s">
        <v>2277</v>
      </c>
      <c r="AH684" s="273" t="s">
        <v>786</v>
      </c>
      <c r="AI684" s="273" t="s">
        <v>104</v>
      </c>
      <c r="AJ684" s="273"/>
      <c r="AK684" s="273" t="s">
        <v>808</v>
      </c>
      <c r="AL684" s="273" t="s">
        <v>6647</v>
      </c>
      <c r="AM684" s="273" t="s">
        <v>797</v>
      </c>
      <c r="AN684" s="273" t="s">
        <v>43</v>
      </c>
      <c r="AO684" s="273"/>
      <c r="AP684" s="273"/>
      <c r="AQ684" s="273"/>
      <c r="AR684" s="273"/>
      <c r="AS684" s="273" t="s">
        <v>6648</v>
      </c>
      <c r="AT684" s="274">
        <v>1000</v>
      </c>
      <c r="AU684" s="274">
        <v>1</v>
      </c>
      <c r="AV684" s="273" t="s">
        <v>6569</v>
      </c>
      <c r="AW684" s="273"/>
      <c r="AX684" s="274">
        <v>5.5</v>
      </c>
      <c r="AY684" s="273" t="s">
        <v>458</v>
      </c>
      <c r="AZ684" s="273" t="s">
        <v>6649</v>
      </c>
      <c r="BA684" s="273" t="s">
        <v>6650</v>
      </c>
      <c r="BB684" s="273" t="s">
        <v>458</v>
      </c>
      <c r="BC684" s="273" t="s">
        <v>6569</v>
      </c>
      <c r="BD684" s="273"/>
      <c r="BE684" s="273" t="s">
        <v>6569</v>
      </c>
      <c r="BF684" s="273" t="s">
        <v>3310</v>
      </c>
      <c r="BG684" s="273" t="s">
        <v>6651</v>
      </c>
      <c r="BH684" s="273" t="s">
        <v>6652</v>
      </c>
      <c r="BI684" s="273" t="s">
        <v>800</v>
      </c>
      <c r="BJ684" s="273" t="s">
        <v>800</v>
      </c>
      <c r="BK684" s="273" t="s">
        <v>801</v>
      </c>
      <c r="BL684" s="273" t="s">
        <v>802</v>
      </c>
      <c r="BM684" s="273" t="s">
        <v>803</v>
      </c>
      <c r="BN684" s="273"/>
      <c r="BO684" s="273" t="s">
        <v>809</v>
      </c>
      <c r="BP684" s="273" t="s">
        <v>458</v>
      </c>
      <c r="BQ684" s="273"/>
    </row>
    <row r="685" spans="1:69" ht="18" customHeight="1">
      <c r="A685" s="273" t="s">
        <v>6653</v>
      </c>
      <c r="B685" s="273" t="s">
        <v>6654</v>
      </c>
      <c r="C685" s="273" t="s">
        <v>6655</v>
      </c>
      <c r="D685" s="273" t="s">
        <v>6599</v>
      </c>
      <c r="E685" s="273" t="s">
        <v>6656</v>
      </c>
      <c r="F685" s="273" t="s">
        <v>4122</v>
      </c>
      <c r="G685" s="273" t="s">
        <v>4123</v>
      </c>
      <c r="H685" s="273" t="s">
        <v>4122</v>
      </c>
      <c r="I685" s="274">
        <v>1.5</v>
      </c>
      <c r="J685" s="273" t="s">
        <v>11</v>
      </c>
      <c r="K685" s="273" t="s">
        <v>806</v>
      </c>
      <c r="L685" s="274">
        <v>4.2</v>
      </c>
      <c r="M685" s="273" t="s">
        <v>6606</v>
      </c>
      <c r="N685" s="273" t="s">
        <v>860</v>
      </c>
      <c r="O685" s="273" t="s">
        <v>6657</v>
      </c>
      <c r="P685" s="273" t="s">
        <v>6658</v>
      </c>
      <c r="Q685" s="274">
        <v>50</v>
      </c>
      <c r="R685" s="273" t="s">
        <v>789</v>
      </c>
      <c r="S685" s="273" t="s">
        <v>1487</v>
      </c>
      <c r="T685" s="273" t="s">
        <v>458</v>
      </c>
      <c r="U685" s="273" t="s">
        <v>791</v>
      </c>
      <c r="V685" s="274">
        <v>100</v>
      </c>
      <c r="W685" s="273" t="s">
        <v>6659</v>
      </c>
      <c r="X685" s="273" t="s">
        <v>5274</v>
      </c>
      <c r="Y685" s="273" t="s">
        <v>6660</v>
      </c>
      <c r="Z685" s="273"/>
      <c r="AA685" s="273"/>
      <c r="AB685" s="273"/>
      <c r="AC685" s="273"/>
      <c r="AD685" s="273"/>
      <c r="AE685" s="273" t="s">
        <v>3861</v>
      </c>
      <c r="AF685" s="273" t="s">
        <v>794</v>
      </c>
      <c r="AG685" s="273" t="s">
        <v>807</v>
      </c>
      <c r="AH685" s="273" t="s">
        <v>1524</v>
      </c>
      <c r="AI685" s="273" t="s">
        <v>104</v>
      </c>
      <c r="AJ685" s="273"/>
      <c r="AK685" s="273" t="s">
        <v>808</v>
      </c>
      <c r="AL685" s="273" t="s">
        <v>6608</v>
      </c>
      <c r="AM685" s="273" t="s">
        <v>797</v>
      </c>
      <c r="AN685" s="273" t="s">
        <v>42</v>
      </c>
      <c r="AO685" s="273"/>
      <c r="AP685" s="273"/>
      <c r="AQ685" s="273"/>
      <c r="AR685" s="273"/>
      <c r="AS685" s="273" t="s">
        <v>6661</v>
      </c>
      <c r="AT685" s="274">
        <v>1000</v>
      </c>
      <c r="AU685" s="274">
        <v>1.5</v>
      </c>
      <c r="AV685" s="273" t="s">
        <v>6609</v>
      </c>
      <c r="AW685" s="273"/>
      <c r="AX685" s="274">
        <v>4.2</v>
      </c>
      <c r="AY685" s="273" t="s">
        <v>458</v>
      </c>
      <c r="AZ685" s="273" t="s">
        <v>4256</v>
      </c>
      <c r="BA685" s="273" t="s">
        <v>6662</v>
      </c>
      <c r="BB685" s="273" t="s">
        <v>458</v>
      </c>
      <c r="BC685" s="273" t="s">
        <v>6609</v>
      </c>
      <c r="BD685" s="273"/>
      <c r="BE685" s="273" t="s">
        <v>6609</v>
      </c>
      <c r="BF685" s="273" t="s">
        <v>3310</v>
      </c>
      <c r="BG685" s="273" t="s">
        <v>6663</v>
      </c>
      <c r="BH685" s="273" t="s">
        <v>6664</v>
      </c>
      <c r="BI685" s="273" t="s">
        <v>800</v>
      </c>
      <c r="BJ685" s="273" t="s">
        <v>800</v>
      </c>
      <c r="BK685" s="273" t="s">
        <v>801</v>
      </c>
      <c r="BL685" s="273" t="s">
        <v>802</v>
      </c>
      <c r="BM685" s="273" t="s">
        <v>803</v>
      </c>
      <c r="BN685" s="273"/>
      <c r="BO685" s="273" t="s">
        <v>809</v>
      </c>
      <c r="BP685" s="273" t="s">
        <v>458</v>
      </c>
      <c r="BQ685" s="273"/>
    </row>
    <row r="686" spans="1:69" ht="18" customHeight="1">
      <c r="A686" s="273" t="s">
        <v>6665</v>
      </c>
      <c r="B686" s="273" t="s">
        <v>6666</v>
      </c>
      <c r="C686" s="273" t="s">
        <v>6667</v>
      </c>
      <c r="D686" s="273" t="s">
        <v>6599</v>
      </c>
      <c r="E686" s="273" t="s">
        <v>6668</v>
      </c>
      <c r="F686" s="273" t="s">
        <v>1937</v>
      </c>
      <c r="G686" s="273" t="s">
        <v>1850</v>
      </c>
      <c r="H686" s="273" t="s">
        <v>1663</v>
      </c>
      <c r="I686" s="274">
        <v>5</v>
      </c>
      <c r="J686" s="273" t="s">
        <v>11</v>
      </c>
      <c r="K686" s="273" t="s">
        <v>806</v>
      </c>
      <c r="L686" s="274">
        <v>2.25</v>
      </c>
      <c r="M686" s="273" t="s">
        <v>6669</v>
      </c>
      <c r="N686" s="273" t="s">
        <v>936</v>
      </c>
      <c r="O686" s="273" t="s">
        <v>3374</v>
      </c>
      <c r="P686" s="273" t="s">
        <v>6261</v>
      </c>
      <c r="Q686" s="274">
        <v>50</v>
      </c>
      <c r="R686" s="273" t="s">
        <v>789</v>
      </c>
      <c r="S686" s="273" t="s">
        <v>1487</v>
      </c>
      <c r="T686" s="273" t="s">
        <v>458</v>
      </c>
      <c r="U686" s="273" t="s">
        <v>791</v>
      </c>
      <c r="V686" s="274">
        <v>100</v>
      </c>
      <c r="W686" s="273" t="s">
        <v>6670</v>
      </c>
      <c r="X686" s="273" t="s">
        <v>3137</v>
      </c>
      <c r="Y686" s="273" t="s">
        <v>3138</v>
      </c>
      <c r="Z686" s="273"/>
      <c r="AA686" s="274">
        <v>29.5</v>
      </c>
      <c r="AB686" s="274">
        <v>5.9</v>
      </c>
      <c r="AC686" s="273"/>
      <c r="AD686" s="273" t="s">
        <v>4998</v>
      </c>
      <c r="AE686" s="273" t="s">
        <v>3861</v>
      </c>
      <c r="AF686" s="273" t="s">
        <v>794</v>
      </c>
      <c r="AG686" s="273" t="s">
        <v>2277</v>
      </c>
      <c r="AH686" s="273" t="s">
        <v>1663</v>
      </c>
      <c r="AI686" s="273" t="s">
        <v>102</v>
      </c>
      <c r="AJ686" s="273" t="s">
        <v>372</v>
      </c>
      <c r="AK686" s="273" t="s">
        <v>808</v>
      </c>
      <c r="AL686" s="273" t="s">
        <v>6671</v>
      </c>
      <c r="AM686" s="273" t="s">
        <v>797</v>
      </c>
      <c r="AN686" s="273" t="s">
        <v>42</v>
      </c>
      <c r="AO686" s="273"/>
      <c r="AP686" s="273"/>
      <c r="AQ686" s="273"/>
      <c r="AR686" s="273"/>
      <c r="AS686" s="273" t="s">
        <v>6672</v>
      </c>
      <c r="AT686" s="274">
        <v>1000</v>
      </c>
      <c r="AU686" s="274">
        <v>5</v>
      </c>
      <c r="AV686" s="273" t="s">
        <v>6673</v>
      </c>
      <c r="AW686" s="273"/>
      <c r="AX686" s="274">
        <v>2.25</v>
      </c>
      <c r="AY686" s="273" t="s">
        <v>458</v>
      </c>
      <c r="AZ686" s="273" t="s">
        <v>6674</v>
      </c>
      <c r="BA686" s="273" t="s">
        <v>6675</v>
      </c>
      <c r="BB686" s="273" t="s">
        <v>458</v>
      </c>
      <c r="BC686" s="273" t="s">
        <v>6673</v>
      </c>
      <c r="BD686" s="273"/>
      <c r="BE686" s="273" t="s">
        <v>6673</v>
      </c>
      <c r="BF686" s="273" t="s">
        <v>3310</v>
      </c>
      <c r="BG686" s="273" t="s">
        <v>6676</v>
      </c>
      <c r="BH686" s="273" t="s">
        <v>6677</v>
      </c>
      <c r="BI686" s="273" t="s">
        <v>800</v>
      </c>
      <c r="BJ686" s="273" t="s">
        <v>800</v>
      </c>
      <c r="BK686" s="273" t="s">
        <v>801</v>
      </c>
      <c r="BL686" s="273" t="s">
        <v>802</v>
      </c>
      <c r="BM686" s="273" t="s">
        <v>803</v>
      </c>
      <c r="BN686" s="273"/>
      <c r="BO686" s="273" t="s">
        <v>809</v>
      </c>
      <c r="BP686" s="273" t="s">
        <v>458</v>
      </c>
      <c r="BQ686" s="273"/>
    </row>
    <row r="687" spans="1:69" ht="18" customHeight="1">
      <c r="A687" s="273" t="s">
        <v>6678</v>
      </c>
      <c r="B687" s="273" t="s">
        <v>6679</v>
      </c>
      <c r="C687" s="273" t="s">
        <v>6680</v>
      </c>
      <c r="D687" s="273" t="s">
        <v>6681</v>
      </c>
      <c r="E687" s="273" t="s">
        <v>6682</v>
      </c>
      <c r="F687" s="273" t="s">
        <v>1664</v>
      </c>
      <c r="G687" s="273" t="s">
        <v>925</v>
      </c>
      <c r="H687" s="273" t="s">
        <v>786</v>
      </c>
      <c r="I687" s="274">
        <v>3</v>
      </c>
      <c r="J687" s="273" t="s">
        <v>11</v>
      </c>
      <c r="K687" s="273" t="s">
        <v>806</v>
      </c>
      <c r="L687" s="274">
        <v>2.6</v>
      </c>
      <c r="M687" s="273" t="s">
        <v>6632</v>
      </c>
      <c r="N687" s="273" t="s">
        <v>936</v>
      </c>
      <c r="O687" s="273" t="s">
        <v>5481</v>
      </c>
      <c r="P687" s="273" t="s">
        <v>6683</v>
      </c>
      <c r="Q687" s="274">
        <v>40</v>
      </c>
      <c r="R687" s="273" t="s">
        <v>789</v>
      </c>
      <c r="S687" s="273" t="s">
        <v>790</v>
      </c>
      <c r="T687" s="273" t="s">
        <v>458</v>
      </c>
      <c r="U687" s="273" t="s">
        <v>791</v>
      </c>
      <c r="V687" s="274">
        <v>100</v>
      </c>
      <c r="W687" s="273" t="s">
        <v>6036</v>
      </c>
      <c r="X687" s="273" t="s">
        <v>813</v>
      </c>
      <c r="Y687" s="273" t="s">
        <v>867</v>
      </c>
      <c r="Z687" s="273"/>
      <c r="AA687" s="273"/>
      <c r="AB687" s="273"/>
      <c r="AC687" s="273"/>
      <c r="AD687" s="273"/>
      <c r="AE687" s="273" t="s">
        <v>6684</v>
      </c>
      <c r="AF687" s="273" t="s">
        <v>794</v>
      </c>
      <c r="AG687" s="273" t="s">
        <v>807</v>
      </c>
      <c r="AH687" s="273" t="s">
        <v>786</v>
      </c>
      <c r="AI687" s="273" t="s">
        <v>102</v>
      </c>
      <c r="AJ687" s="273"/>
      <c r="AK687" s="273" t="s">
        <v>808</v>
      </c>
      <c r="AL687" s="273" t="s">
        <v>6635</v>
      </c>
      <c r="AM687" s="273" t="s">
        <v>797</v>
      </c>
      <c r="AN687" s="273" t="s">
        <v>42</v>
      </c>
      <c r="AO687" s="273"/>
      <c r="AP687" s="273"/>
      <c r="AQ687" s="273"/>
      <c r="AR687" s="273"/>
      <c r="AS687" s="273" t="s">
        <v>6685</v>
      </c>
      <c r="AT687" s="274">
        <v>1000</v>
      </c>
      <c r="AU687" s="274">
        <v>3</v>
      </c>
      <c r="AV687" s="273" t="s">
        <v>6576</v>
      </c>
      <c r="AW687" s="273"/>
      <c r="AX687" s="274">
        <v>2.6</v>
      </c>
      <c r="AY687" s="273" t="s">
        <v>458</v>
      </c>
      <c r="AZ687" s="273" t="s">
        <v>4260</v>
      </c>
      <c r="BA687" s="273" t="s">
        <v>6686</v>
      </c>
      <c r="BB687" s="273" t="s">
        <v>6678</v>
      </c>
      <c r="BC687" s="273" t="s">
        <v>6576</v>
      </c>
      <c r="BD687" s="273"/>
      <c r="BE687" s="273" t="s">
        <v>6576</v>
      </c>
      <c r="BF687" s="273" t="s">
        <v>3310</v>
      </c>
      <c r="BG687" s="273" t="s">
        <v>6687</v>
      </c>
      <c r="BH687" s="273" t="s">
        <v>6688</v>
      </c>
      <c r="BI687" s="273" t="s">
        <v>800</v>
      </c>
      <c r="BJ687" s="273" t="s">
        <v>800</v>
      </c>
      <c r="BK687" s="273" t="s">
        <v>801</v>
      </c>
      <c r="BL687" s="273" t="s">
        <v>802</v>
      </c>
      <c r="BM687" s="273" t="s">
        <v>803</v>
      </c>
      <c r="BN687" s="273"/>
      <c r="BO687" s="273" t="s">
        <v>809</v>
      </c>
      <c r="BP687" s="273" t="s">
        <v>458</v>
      </c>
      <c r="BQ687" s="273"/>
    </row>
    <row r="688" spans="1:69" ht="18" customHeight="1">
      <c r="A688" s="273" t="s">
        <v>6689</v>
      </c>
      <c r="B688" s="273" t="s">
        <v>6690</v>
      </c>
      <c r="C688" s="273" t="s">
        <v>6691</v>
      </c>
      <c r="D688" s="273" t="s">
        <v>6692</v>
      </c>
      <c r="E688" s="273" t="s">
        <v>6693</v>
      </c>
      <c r="F688" s="273" t="s">
        <v>4762</v>
      </c>
      <c r="G688" s="273" t="s">
        <v>6694</v>
      </c>
      <c r="H688" s="273" t="s">
        <v>4762</v>
      </c>
      <c r="I688" s="274">
        <v>12</v>
      </c>
      <c r="J688" s="273" t="s">
        <v>598</v>
      </c>
      <c r="K688" s="273" t="s">
        <v>806</v>
      </c>
      <c r="L688" s="274">
        <v>4</v>
      </c>
      <c r="M688" s="273" t="s">
        <v>6695</v>
      </c>
      <c r="N688" s="273" t="s">
        <v>936</v>
      </c>
      <c r="O688" s="273" t="s">
        <v>6696</v>
      </c>
      <c r="P688" s="273" t="s">
        <v>6237</v>
      </c>
      <c r="Q688" s="274">
        <v>30</v>
      </c>
      <c r="R688" s="273" t="s">
        <v>789</v>
      </c>
      <c r="S688" s="273" t="s">
        <v>1487</v>
      </c>
      <c r="T688" s="273" t="s">
        <v>458</v>
      </c>
      <c r="U688" s="273" t="s">
        <v>791</v>
      </c>
      <c r="V688" s="274">
        <v>100</v>
      </c>
      <c r="W688" s="273"/>
      <c r="X688" s="273" t="s">
        <v>1463</v>
      </c>
      <c r="Y688" s="273" t="s">
        <v>1464</v>
      </c>
      <c r="Z688" s="273"/>
      <c r="AA688" s="273"/>
      <c r="AB688" s="273"/>
      <c r="AC688" s="273"/>
      <c r="AD688" s="273"/>
      <c r="AE688" s="273" t="s">
        <v>6697</v>
      </c>
      <c r="AF688" s="273" t="s">
        <v>794</v>
      </c>
      <c r="AG688" s="273" t="s">
        <v>868</v>
      </c>
      <c r="AH688" s="273" t="s">
        <v>4762</v>
      </c>
      <c r="AI688" s="273" t="s">
        <v>102</v>
      </c>
      <c r="AJ688" s="273"/>
      <c r="AK688" s="273" t="s">
        <v>810</v>
      </c>
      <c r="AL688" s="273" t="s">
        <v>6698</v>
      </c>
      <c r="AM688" s="273" t="s">
        <v>1989</v>
      </c>
      <c r="AN688" s="273" t="s">
        <v>42</v>
      </c>
      <c r="AO688" s="273"/>
      <c r="AP688" s="273"/>
      <c r="AQ688" s="273"/>
      <c r="AR688" s="273"/>
      <c r="AS688" s="273" t="s">
        <v>6699</v>
      </c>
      <c r="AT688" s="274">
        <v>10000</v>
      </c>
      <c r="AU688" s="274">
        <v>12</v>
      </c>
      <c r="AV688" s="273" t="s">
        <v>6700</v>
      </c>
      <c r="AW688" s="273"/>
      <c r="AX688" s="274">
        <v>4</v>
      </c>
      <c r="AY688" s="273" t="s">
        <v>458</v>
      </c>
      <c r="AZ688" s="273" t="s">
        <v>6701</v>
      </c>
      <c r="BA688" s="273" t="s">
        <v>6702</v>
      </c>
      <c r="BB688" s="273" t="s">
        <v>458</v>
      </c>
      <c r="BC688" s="273" t="s">
        <v>6700</v>
      </c>
      <c r="BD688" s="273"/>
      <c r="BE688" s="273" t="s">
        <v>6700</v>
      </c>
      <c r="BF688" s="273" t="s">
        <v>458</v>
      </c>
      <c r="BG688" s="273" t="s">
        <v>6697</v>
      </c>
      <c r="BH688" s="273" t="s">
        <v>6703</v>
      </c>
      <c r="BI688" s="273" t="s">
        <v>800</v>
      </c>
      <c r="BJ688" s="273" t="s">
        <v>800</v>
      </c>
      <c r="BK688" s="273" t="s">
        <v>801</v>
      </c>
      <c r="BL688" s="273" t="s">
        <v>802</v>
      </c>
      <c r="BM688" s="273" t="s">
        <v>803</v>
      </c>
      <c r="BN688" s="273"/>
      <c r="BO688" s="273" t="s">
        <v>809</v>
      </c>
      <c r="BP688" s="273" t="s">
        <v>458</v>
      </c>
      <c r="BQ688" s="273"/>
    </row>
    <row r="689" spans="1:69" ht="18" customHeight="1">
      <c r="A689" s="273" t="s">
        <v>5668</v>
      </c>
      <c r="B689" s="273" t="s">
        <v>6704</v>
      </c>
      <c r="C689" s="273" t="s">
        <v>6705</v>
      </c>
      <c r="D689" s="273" t="s">
        <v>6706</v>
      </c>
      <c r="E689" s="273" t="s">
        <v>6707</v>
      </c>
      <c r="F689" s="273" t="s">
        <v>5370</v>
      </c>
      <c r="G689" s="273" t="s">
        <v>1506</v>
      </c>
      <c r="H689" s="273" t="s">
        <v>5370</v>
      </c>
      <c r="I689" s="274">
        <v>2.5</v>
      </c>
      <c r="J689" s="273" t="s">
        <v>11</v>
      </c>
      <c r="K689" s="273" t="s">
        <v>806</v>
      </c>
      <c r="L689" s="274">
        <v>0.75</v>
      </c>
      <c r="M689" s="273" t="s">
        <v>6708</v>
      </c>
      <c r="N689" s="273" t="s">
        <v>936</v>
      </c>
      <c r="O689" s="273" t="s">
        <v>6709</v>
      </c>
      <c r="P689" s="273" t="s">
        <v>5944</v>
      </c>
      <c r="Q689" s="274">
        <v>30</v>
      </c>
      <c r="R689" s="273" t="s">
        <v>789</v>
      </c>
      <c r="S689" s="273" t="s">
        <v>790</v>
      </c>
      <c r="T689" s="273" t="s">
        <v>458</v>
      </c>
      <c r="U689" s="273" t="s">
        <v>791</v>
      </c>
      <c r="V689" s="274">
        <v>99.730999999999995</v>
      </c>
      <c r="W689" s="273" t="s">
        <v>4752</v>
      </c>
      <c r="X689" s="273" t="s">
        <v>1463</v>
      </c>
      <c r="Y689" s="273" t="s">
        <v>1464</v>
      </c>
      <c r="Z689" s="273"/>
      <c r="AA689" s="273"/>
      <c r="AB689" s="273"/>
      <c r="AC689" s="273"/>
      <c r="AD689" s="273"/>
      <c r="AE689" s="273" t="s">
        <v>458</v>
      </c>
      <c r="AF689" s="273" t="s">
        <v>794</v>
      </c>
      <c r="AG689" s="273" t="s">
        <v>1986</v>
      </c>
      <c r="AH689" s="273" t="s">
        <v>5370</v>
      </c>
      <c r="AI689" s="273"/>
      <c r="AJ689" s="273"/>
      <c r="AK689" s="273" t="s">
        <v>1987</v>
      </c>
      <c r="AL689" s="273" t="s">
        <v>6710</v>
      </c>
      <c r="AM689" s="273" t="s">
        <v>1989</v>
      </c>
      <c r="AN689" s="273" t="s">
        <v>42</v>
      </c>
      <c r="AO689" s="273"/>
      <c r="AP689" s="273"/>
      <c r="AQ689" s="273"/>
      <c r="AR689" s="273"/>
      <c r="AS689" s="273" t="s">
        <v>6711</v>
      </c>
      <c r="AT689" s="274">
        <v>1000</v>
      </c>
      <c r="AU689" s="274">
        <v>2.5</v>
      </c>
      <c r="AV689" s="273" t="s">
        <v>6712</v>
      </c>
      <c r="AW689" s="273"/>
      <c r="AX689" s="274">
        <v>0.75</v>
      </c>
      <c r="AY689" s="273" t="s">
        <v>458</v>
      </c>
      <c r="AZ689" s="273" t="s">
        <v>6713</v>
      </c>
      <c r="BA689" s="273" t="s">
        <v>6714</v>
      </c>
      <c r="BB689" s="273" t="s">
        <v>5668</v>
      </c>
      <c r="BC689" s="273" t="s">
        <v>6712</v>
      </c>
      <c r="BD689" s="273"/>
      <c r="BE689" s="273" t="s">
        <v>6712</v>
      </c>
      <c r="BF689" s="273" t="s">
        <v>458</v>
      </c>
      <c r="BG689" s="273" t="s">
        <v>6715</v>
      </c>
      <c r="BH689" s="273" t="s">
        <v>6716</v>
      </c>
      <c r="BI689" s="273" t="s">
        <v>800</v>
      </c>
      <c r="BJ689" s="273" t="s">
        <v>800</v>
      </c>
      <c r="BK689" s="273" t="s">
        <v>801</v>
      </c>
      <c r="BL689" s="273" t="s">
        <v>802</v>
      </c>
      <c r="BM689" s="273" t="s">
        <v>803</v>
      </c>
      <c r="BN689" s="273"/>
      <c r="BO689" s="273" t="s">
        <v>809</v>
      </c>
      <c r="BP689" s="273" t="s">
        <v>458</v>
      </c>
      <c r="BQ689" s="273"/>
    </row>
    <row r="690" spans="1:69" ht="18" customHeight="1">
      <c r="A690" s="273" t="s">
        <v>6717</v>
      </c>
      <c r="B690" s="273" t="s">
        <v>6718</v>
      </c>
      <c r="C690" s="273" t="s">
        <v>6719</v>
      </c>
      <c r="D690" s="273" t="s">
        <v>6720</v>
      </c>
      <c r="E690" s="273" t="s">
        <v>6721</v>
      </c>
      <c r="F690" s="273" t="s">
        <v>6722</v>
      </c>
      <c r="G690" s="273" t="s">
        <v>6723</v>
      </c>
      <c r="H690" s="273" t="s">
        <v>786</v>
      </c>
      <c r="I690" s="274">
        <v>0.5</v>
      </c>
      <c r="J690" s="273" t="s">
        <v>11</v>
      </c>
      <c r="K690" s="273" t="s">
        <v>806</v>
      </c>
      <c r="L690" s="274">
        <v>3.8</v>
      </c>
      <c r="M690" s="273" t="s">
        <v>6385</v>
      </c>
      <c r="N690" s="273" t="s">
        <v>936</v>
      </c>
      <c r="O690" s="273"/>
      <c r="P690" s="273"/>
      <c r="Q690" s="273"/>
      <c r="R690" s="273" t="s">
        <v>789</v>
      </c>
      <c r="S690" s="273" t="s">
        <v>1487</v>
      </c>
      <c r="T690" s="273" t="s">
        <v>458</v>
      </c>
      <c r="U690" s="273" t="s">
        <v>791</v>
      </c>
      <c r="V690" s="274">
        <v>100</v>
      </c>
      <c r="W690" s="273"/>
      <c r="X690" s="273" t="s">
        <v>792</v>
      </c>
      <c r="Y690" s="273"/>
      <c r="Z690" s="273"/>
      <c r="AA690" s="273"/>
      <c r="AB690" s="273"/>
      <c r="AC690" s="273"/>
      <c r="AD690" s="273"/>
      <c r="AE690" s="273" t="s">
        <v>6724</v>
      </c>
      <c r="AF690" s="273" t="s">
        <v>794</v>
      </c>
      <c r="AG690" s="273" t="s">
        <v>4664</v>
      </c>
      <c r="AH690" s="273" t="s">
        <v>786</v>
      </c>
      <c r="AI690" s="273" t="s">
        <v>102</v>
      </c>
      <c r="AJ690" s="273"/>
      <c r="AK690" s="273" t="s">
        <v>810</v>
      </c>
      <c r="AL690" s="273" t="s">
        <v>6389</v>
      </c>
      <c r="AM690" s="273" t="s">
        <v>797</v>
      </c>
      <c r="AN690" s="273" t="s">
        <v>42</v>
      </c>
      <c r="AO690" s="273"/>
      <c r="AP690" s="273"/>
      <c r="AQ690" s="273"/>
      <c r="AR690" s="273"/>
      <c r="AS690" s="273" t="s">
        <v>6725</v>
      </c>
      <c r="AT690" s="274">
        <v>1000</v>
      </c>
      <c r="AU690" s="274">
        <v>0.5</v>
      </c>
      <c r="AV690" s="273" t="s">
        <v>6599</v>
      </c>
      <c r="AW690" s="273"/>
      <c r="AX690" s="274">
        <v>3.8</v>
      </c>
      <c r="AY690" s="273" t="s">
        <v>458</v>
      </c>
      <c r="AZ690" s="273" t="s">
        <v>4316</v>
      </c>
      <c r="BA690" s="273" t="s">
        <v>6726</v>
      </c>
      <c r="BB690" s="273" t="s">
        <v>458</v>
      </c>
      <c r="BC690" s="273" t="s">
        <v>6599</v>
      </c>
      <c r="BD690" s="273"/>
      <c r="BE690" s="273" t="s">
        <v>6599</v>
      </c>
      <c r="BF690" s="273" t="s">
        <v>458</v>
      </c>
      <c r="BG690" s="273" t="s">
        <v>458</v>
      </c>
      <c r="BH690" s="273" t="s">
        <v>6724</v>
      </c>
      <c r="BI690" s="273" t="s">
        <v>800</v>
      </c>
      <c r="BJ690" s="273" t="s">
        <v>800</v>
      </c>
      <c r="BK690" s="273" t="s">
        <v>801</v>
      </c>
      <c r="BL690" s="273" t="s">
        <v>802</v>
      </c>
      <c r="BM690" s="273" t="s">
        <v>6727</v>
      </c>
      <c r="BN690" s="273"/>
      <c r="BO690" s="273" t="s">
        <v>809</v>
      </c>
      <c r="BP690" s="273" t="s">
        <v>458</v>
      </c>
      <c r="BQ690" s="273"/>
    </row>
    <row r="691" spans="1:69" ht="18" customHeight="1">
      <c r="A691" s="273" t="s">
        <v>3686</v>
      </c>
      <c r="B691" s="273" t="s">
        <v>6728</v>
      </c>
      <c r="C691" s="273" t="s">
        <v>6729</v>
      </c>
      <c r="D691" s="273" t="s">
        <v>6720</v>
      </c>
      <c r="E691" s="273" t="s">
        <v>6730</v>
      </c>
      <c r="F691" s="273" t="s">
        <v>1505</v>
      </c>
      <c r="G691" s="273" t="s">
        <v>1506</v>
      </c>
      <c r="H691" s="273" t="s">
        <v>3245</v>
      </c>
      <c r="I691" s="274">
        <v>8</v>
      </c>
      <c r="J691" s="273" t="s">
        <v>849</v>
      </c>
      <c r="K691" s="273" t="s">
        <v>806</v>
      </c>
      <c r="L691" s="273"/>
      <c r="M691" s="273" t="s">
        <v>6457</v>
      </c>
      <c r="N691" s="273" t="s">
        <v>6731</v>
      </c>
      <c r="O691" s="273" t="s">
        <v>6732</v>
      </c>
      <c r="P691" s="273" t="s">
        <v>6733</v>
      </c>
      <c r="Q691" s="274">
        <v>25</v>
      </c>
      <c r="R691" s="273" t="s">
        <v>789</v>
      </c>
      <c r="S691" s="273" t="s">
        <v>790</v>
      </c>
      <c r="T691" s="273" t="s">
        <v>458</v>
      </c>
      <c r="U691" s="273" t="s">
        <v>791</v>
      </c>
      <c r="V691" s="274">
        <v>99.828999999999994</v>
      </c>
      <c r="W691" s="273"/>
      <c r="X691" s="273" t="s">
        <v>792</v>
      </c>
      <c r="Y691" s="273" t="s">
        <v>1792</v>
      </c>
      <c r="Z691" s="273"/>
      <c r="AA691" s="273"/>
      <c r="AB691" s="273"/>
      <c r="AC691" s="273"/>
      <c r="AD691" s="273"/>
      <c r="AE691" s="273" t="s">
        <v>6734</v>
      </c>
      <c r="AF691" s="273" t="s">
        <v>794</v>
      </c>
      <c r="AG691" s="273" t="s">
        <v>1793</v>
      </c>
      <c r="AH691" s="273" t="s">
        <v>3245</v>
      </c>
      <c r="AI691" s="273" t="s">
        <v>102</v>
      </c>
      <c r="AJ691" s="273"/>
      <c r="AK691" s="273" t="s">
        <v>796</v>
      </c>
      <c r="AL691" s="273" t="s">
        <v>6735</v>
      </c>
      <c r="AM691" s="273" t="s">
        <v>2206</v>
      </c>
      <c r="AN691" s="273" t="s">
        <v>42</v>
      </c>
      <c r="AO691" s="273"/>
      <c r="AP691" s="273"/>
      <c r="AQ691" s="273"/>
      <c r="AR691" s="273"/>
      <c r="AS691" s="273" t="s">
        <v>3695</v>
      </c>
      <c r="AT691" s="274">
        <v>1000</v>
      </c>
      <c r="AU691" s="274">
        <v>8</v>
      </c>
      <c r="AV691" s="273" t="s">
        <v>6681</v>
      </c>
      <c r="AW691" s="273"/>
      <c r="AX691" s="274">
        <v>0</v>
      </c>
      <c r="AY691" s="273" t="s">
        <v>458</v>
      </c>
      <c r="AZ691" s="273" t="s">
        <v>3958</v>
      </c>
      <c r="BA691" s="273" t="s">
        <v>6736</v>
      </c>
      <c r="BB691" s="273" t="s">
        <v>6737</v>
      </c>
      <c r="BC691" s="273" t="s">
        <v>6681</v>
      </c>
      <c r="BD691" s="273"/>
      <c r="BE691" s="273" t="s">
        <v>6681</v>
      </c>
      <c r="BF691" s="273" t="s">
        <v>458</v>
      </c>
      <c r="BG691" s="273" t="s">
        <v>6738</v>
      </c>
      <c r="BH691" s="273" t="s">
        <v>6739</v>
      </c>
      <c r="BI691" s="273" t="s">
        <v>800</v>
      </c>
      <c r="BJ691" s="273" t="s">
        <v>800</v>
      </c>
      <c r="BK691" s="273" t="s">
        <v>801</v>
      </c>
      <c r="BL691" s="273" t="s">
        <v>802</v>
      </c>
      <c r="BM691" s="273" t="s">
        <v>803</v>
      </c>
      <c r="BN691" s="273"/>
      <c r="BO691" s="273" t="s">
        <v>1865</v>
      </c>
      <c r="BP691" s="273" t="s">
        <v>458</v>
      </c>
      <c r="BQ691" s="273"/>
    </row>
    <row r="692" spans="1:69" ht="18" customHeight="1">
      <c r="A692" s="273" t="s">
        <v>3331</v>
      </c>
      <c r="B692" s="273" t="s">
        <v>6740</v>
      </c>
      <c r="C692" s="273" t="s">
        <v>6741</v>
      </c>
      <c r="D692" s="273" t="s">
        <v>6742</v>
      </c>
      <c r="E692" s="273" t="s">
        <v>6743</v>
      </c>
      <c r="F692" s="273" t="s">
        <v>1604</v>
      </c>
      <c r="G692" s="273" t="s">
        <v>1506</v>
      </c>
      <c r="H692" s="273" t="s">
        <v>786</v>
      </c>
      <c r="I692" s="274">
        <v>0.5</v>
      </c>
      <c r="J692" s="273" t="s">
        <v>849</v>
      </c>
      <c r="K692" s="273" t="s">
        <v>806</v>
      </c>
      <c r="L692" s="274">
        <v>0.08</v>
      </c>
      <c r="M692" s="273" t="s">
        <v>6457</v>
      </c>
      <c r="N692" s="273" t="s">
        <v>788</v>
      </c>
      <c r="O692" s="273"/>
      <c r="P692" s="273"/>
      <c r="Q692" s="273"/>
      <c r="R692" s="273" t="s">
        <v>789</v>
      </c>
      <c r="S692" s="273" t="s">
        <v>790</v>
      </c>
      <c r="T692" s="273" t="s">
        <v>458</v>
      </c>
      <c r="U692" s="273" t="s">
        <v>791</v>
      </c>
      <c r="V692" s="273"/>
      <c r="W692" s="273"/>
      <c r="X692" s="273" t="s">
        <v>1565</v>
      </c>
      <c r="Y692" s="273" t="s">
        <v>1566</v>
      </c>
      <c r="Z692" s="273"/>
      <c r="AA692" s="273"/>
      <c r="AB692" s="273"/>
      <c r="AC692" s="273"/>
      <c r="AD692" s="273"/>
      <c r="AE692" s="273" t="s">
        <v>6744</v>
      </c>
      <c r="AF692" s="273" t="s">
        <v>794</v>
      </c>
      <c r="AG692" s="273" t="s">
        <v>1793</v>
      </c>
      <c r="AH692" s="273" t="s">
        <v>786</v>
      </c>
      <c r="AI692" s="273" t="s">
        <v>102</v>
      </c>
      <c r="AJ692" s="273"/>
      <c r="AK692" s="273" t="s">
        <v>796</v>
      </c>
      <c r="AL692" s="273" t="s">
        <v>6735</v>
      </c>
      <c r="AM692" s="273" t="s">
        <v>2206</v>
      </c>
      <c r="AN692" s="273" t="s">
        <v>42</v>
      </c>
      <c r="AO692" s="273"/>
      <c r="AP692" s="273"/>
      <c r="AQ692" s="273"/>
      <c r="AR692" s="273"/>
      <c r="AS692" s="273" t="s">
        <v>3341</v>
      </c>
      <c r="AT692" s="274">
        <v>500000</v>
      </c>
      <c r="AU692" s="274">
        <v>0.5</v>
      </c>
      <c r="AV692" s="273" t="s">
        <v>6681</v>
      </c>
      <c r="AW692" s="273"/>
      <c r="AX692" s="274">
        <v>0.08</v>
      </c>
      <c r="AY692" s="273" t="s">
        <v>458</v>
      </c>
      <c r="AZ692" s="273" t="s">
        <v>3958</v>
      </c>
      <c r="BA692" s="273" t="s">
        <v>6745</v>
      </c>
      <c r="BB692" s="273" t="s">
        <v>6746</v>
      </c>
      <c r="BC692" s="273" t="s">
        <v>6681</v>
      </c>
      <c r="BD692" s="273"/>
      <c r="BE692" s="273" t="s">
        <v>6681</v>
      </c>
      <c r="BF692" s="273" t="s">
        <v>458</v>
      </c>
      <c r="BG692" s="273" t="s">
        <v>458</v>
      </c>
      <c r="BH692" s="273" t="s">
        <v>6744</v>
      </c>
      <c r="BI692" s="273" t="s">
        <v>800</v>
      </c>
      <c r="BJ692" s="273" t="s">
        <v>800</v>
      </c>
      <c r="BK692" s="273" t="s">
        <v>801</v>
      </c>
      <c r="BL692" s="273" t="s">
        <v>802</v>
      </c>
      <c r="BM692" s="273" t="s">
        <v>803</v>
      </c>
      <c r="BN692" s="273"/>
      <c r="BO692" s="273" t="s">
        <v>1865</v>
      </c>
      <c r="BP692" s="273" t="s">
        <v>458</v>
      </c>
      <c r="BQ692" s="273"/>
    </row>
    <row r="693" spans="1:69" ht="18" customHeight="1">
      <c r="A693" s="273" t="s">
        <v>6084</v>
      </c>
      <c r="B693" s="273" t="s">
        <v>6747</v>
      </c>
      <c r="C693" s="273" t="s">
        <v>6748</v>
      </c>
      <c r="D693" s="273" t="s">
        <v>6742</v>
      </c>
      <c r="E693" s="273" t="s">
        <v>6749</v>
      </c>
      <c r="F693" s="273" t="s">
        <v>786</v>
      </c>
      <c r="G693" s="273" t="s">
        <v>786</v>
      </c>
      <c r="H693" s="273" t="s">
        <v>786</v>
      </c>
      <c r="I693" s="274">
        <v>1</v>
      </c>
      <c r="J693" s="273" t="s">
        <v>11</v>
      </c>
      <c r="K693" s="273" t="s">
        <v>806</v>
      </c>
      <c r="L693" s="274">
        <v>2.8</v>
      </c>
      <c r="M693" s="273" t="s">
        <v>2250</v>
      </c>
      <c r="N693" s="273" t="s">
        <v>788</v>
      </c>
      <c r="O693" s="273"/>
      <c r="P693" s="273"/>
      <c r="Q693" s="273"/>
      <c r="R693" s="273" t="s">
        <v>789</v>
      </c>
      <c r="S693" s="273" t="s">
        <v>904</v>
      </c>
      <c r="T693" s="273" t="s">
        <v>5229</v>
      </c>
      <c r="U693" s="273" t="s">
        <v>791</v>
      </c>
      <c r="V693" s="274">
        <v>100</v>
      </c>
      <c r="W693" s="273"/>
      <c r="X693" s="273" t="s">
        <v>2251</v>
      </c>
      <c r="Y693" s="273" t="s">
        <v>6088</v>
      </c>
      <c r="Z693" s="273"/>
      <c r="AA693" s="273"/>
      <c r="AB693" s="273"/>
      <c r="AC693" s="273"/>
      <c r="AD693" s="273"/>
      <c r="AE693" s="273" t="s">
        <v>6750</v>
      </c>
      <c r="AF693" s="273" t="s">
        <v>794</v>
      </c>
      <c r="AG693" s="273" t="s">
        <v>807</v>
      </c>
      <c r="AH693" s="273" t="s">
        <v>786</v>
      </c>
      <c r="AI693" s="273" t="s">
        <v>104</v>
      </c>
      <c r="AJ693" s="273"/>
      <c r="AK693" s="273" t="s">
        <v>808</v>
      </c>
      <c r="AL693" s="273" t="s">
        <v>2254</v>
      </c>
      <c r="AM693" s="273" t="s">
        <v>797</v>
      </c>
      <c r="AN693" s="273" t="s">
        <v>43</v>
      </c>
      <c r="AO693" s="273"/>
      <c r="AP693" s="273"/>
      <c r="AQ693" s="273"/>
      <c r="AR693" s="273"/>
      <c r="AS693" s="273" t="s">
        <v>6090</v>
      </c>
      <c r="AT693" s="274">
        <v>1000</v>
      </c>
      <c r="AU693" s="274">
        <v>1</v>
      </c>
      <c r="AV693" s="273" t="s">
        <v>6751</v>
      </c>
      <c r="AW693" s="273"/>
      <c r="AX693" s="274">
        <v>2.8</v>
      </c>
      <c r="AY693" s="273" t="s">
        <v>458</v>
      </c>
      <c r="AZ693" s="273" t="s">
        <v>6752</v>
      </c>
      <c r="BA693" s="273" t="s">
        <v>6091</v>
      </c>
      <c r="BB693" s="273" t="s">
        <v>458</v>
      </c>
      <c r="BC693" s="273" t="s">
        <v>6751</v>
      </c>
      <c r="BD693" s="273"/>
      <c r="BE693" s="273" t="s">
        <v>6751</v>
      </c>
      <c r="BF693" s="273" t="s">
        <v>458</v>
      </c>
      <c r="BG693" s="273" t="s">
        <v>6753</v>
      </c>
      <c r="BH693" s="273" t="s">
        <v>6754</v>
      </c>
      <c r="BI693" s="273" t="s">
        <v>800</v>
      </c>
      <c r="BJ693" s="273" t="s">
        <v>800</v>
      </c>
      <c r="BK693" s="273" t="s">
        <v>801</v>
      </c>
      <c r="BL693" s="273" t="s">
        <v>802</v>
      </c>
      <c r="BM693" s="273" t="s">
        <v>803</v>
      </c>
      <c r="BN693" s="273"/>
      <c r="BO693" s="273" t="s">
        <v>809</v>
      </c>
      <c r="BP693" s="273" t="s">
        <v>458</v>
      </c>
      <c r="BQ693" s="273"/>
    </row>
    <row r="694" spans="1:69" ht="18" customHeight="1">
      <c r="A694" s="273" t="s">
        <v>5255</v>
      </c>
      <c r="B694" s="273" t="s">
        <v>6755</v>
      </c>
      <c r="C694" s="273" t="s">
        <v>6756</v>
      </c>
      <c r="D694" s="273" t="s">
        <v>6742</v>
      </c>
      <c r="E694" s="273" t="s">
        <v>6757</v>
      </c>
      <c r="F694" s="273" t="s">
        <v>786</v>
      </c>
      <c r="G694" s="273" t="s">
        <v>786</v>
      </c>
      <c r="H694" s="273" t="s">
        <v>786</v>
      </c>
      <c r="I694" s="274">
        <v>0.5</v>
      </c>
      <c r="J694" s="273" t="s">
        <v>11</v>
      </c>
      <c r="K694" s="273" t="s">
        <v>806</v>
      </c>
      <c r="L694" s="274">
        <v>5</v>
      </c>
      <c r="M694" s="273" t="s">
        <v>2250</v>
      </c>
      <c r="N694" s="273" t="s">
        <v>860</v>
      </c>
      <c r="O694" s="273"/>
      <c r="P694" s="273" t="s">
        <v>6758</v>
      </c>
      <c r="Q694" s="273"/>
      <c r="R694" s="273" t="s">
        <v>789</v>
      </c>
      <c r="S694" s="273" t="s">
        <v>1487</v>
      </c>
      <c r="T694" s="273" t="s">
        <v>458</v>
      </c>
      <c r="U694" s="273" t="s">
        <v>791</v>
      </c>
      <c r="V694" s="273"/>
      <c r="W694" s="273"/>
      <c r="X694" s="273" t="s">
        <v>3982</v>
      </c>
      <c r="Y694" s="273" t="s">
        <v>5262</v>
      </c>
      <c r="Z694" s="273"/>
      <c r="AA694" s="273"/>
      <c r="AB694" s="273"/>
      <c r="AC694" s="273"/>
      <c r="AD694" s="273"/>
      <c r="AE694" s="273" t="s">
        <v>6759</v>
      </c>
      <c r="AF694" s="273" t="s">
        <v>794</v>
      </c>
      <c r="AG694" s="273" t="s">
        <v>807</v>
      </c>
      <c r="AH694" s="273" t="s">
        <v>786</v>
      </c>
      <c r="AI694" s="273" t="s">
        <v>104</v>
      </c>
      <c r="AJ694" s="273"/>
      <c r="AK694" s="273" t="s">
        <v>808</v>
      </c>
      <c r="AL694" s="273" t="s">
        <v>2254</v>
      </c>
      <c r="AM694" s="273" t="s">
        <v>797</v>
      </c>
      <c r="AN694" s="273" t="s">
        <v>43</v>
      </c>
      <c r="AO694" s="273"/>
      <c r="AP694" s="273"/>
      <c r="AQ694" s="273"/>
      <c r="AR694" s="273"/>
      <c r="AS694" s="273" t="s">
        <v>5264</v>
      </c>
      <c r="AT694" s="274">
        <v>1000</v>
      </c>
      <c r="AU694" s="274">
        <v>0.5</v>
      </c>
      <c r="AV694" s="273" t="s">
        <v>6751</v>
      </c>
      <c r="AW694" s="273"/>
      <c r="AX694" s="274">
        <v>5</v>
      </c>
      <c r="AY694" s="273" t="s">
        <v>458</v>
      </c>
      <c r="AZ694" s="273" t="s">
        <v>6752</v>
      </c>
      <c r="BA694" s="273" t="s">
        <v>5265</v>
      </c>
      <c r="BB694" s="273" t="s">
        <v>458</v>
      </c>
      <c r="BC694" s="273" t="s">
        <v>6751</v>
      </c>
      <c r="BD694" s="273"/>
      <c r="BE694" s="273" t="s">
        <v>6751</v>
      </c>
      <c r="BF694" s="273" t="s">
        <v>3310</v>
      </c>
      <c r="BG694" s="273" t="s">
        <v>6760</v>
      </c>
      <c r="BH694" s="273" t="s">
        <v>6761</v>
      </c>
      <c r="BI694" s="273" t="s">
        <v>800</v>
      </c>
      <c r="BJ694" s="273" t="s">
        <v>800</v>
      </c>
      <c r="BK694" s="273" t="s">
        <v>801</v>
      </c>
      <c r="BL694" s="273" t="s">
        <v>802</v>
      </c>
      <c r="BM694" s="273" t="s">
        <v>803</v>
      </c>
      <c r="BN694" s="273"/>
      <c r="BO694" s="273" t="s">
        <v>809</v>
      </c>
      <c r="BP694" s="273" t="s">
        <v>458</v>
      </c>
      <c r="BQ694" s="273"/>
    </row>
    <row r="695" spans="1:69" ht="18" customHeight="1">
      <c r="A695" s="273" t="s">
        <v>3837</v>
      </c>
      <c r="B695" s="273" t="s">
        <v>6762</v>
      </c>
      <c r="C695" s="273" t="s">
        <v>6763</v>
      </c>
      <c r="D695" s="273" t="s">
        <v>6764</v>
      </c>
      <c r="E695" s="273" t="s">
        <v>6765</v>
      </c>
      <c r="F695" s="273" t="s">
        <v>3841</v>
      </c>
      <c r="G695" s="273" t="s">
        <v>925</v>
      </c>
      <c r="H695" s="273" t="s">
        <v>3841</v>
      </c>
      <c r="I695" s="274">
        <v>2.78</v>
      </c>
      <c r="J695" s="273" t="s">
        <v>804</v>
      </c>
      <c r="K695" s="273" t="s">
        <v>806</v>
      </c>
      <c r="L695" s="274">
        <v>0.9</v>
      </c>
      <c r="M695" s="273" t="s">
        <v>6708</v>
      </c>
      <c r="N695" s="273" t="s">
        <v>788</v>
      </c>
      <c r="O695" s="273"/>
      <c r="P695" s="273"/>
      <c r="Q695" s="273"/>
      <c r="R695" s="273"/>
      <c r="S695" s="273" t="s">
        <v>790</v>
      </c>
      <c r="T695" s="273" t="s">
        <v>458</v>
      </c>
      <c r="U695" s="273" t="s">
        <v>791</v>
      </c>
      <c r="V695" s="274">
        <v>100</v>
      </c>
      <c r="W695" s="273"/>
      <c r="X695" s="273" t="s">
        <v>1463</v>
      </c>
      <c r="Y695" s="273" t="s">
        <v>1464</v>
      </c>
      <c r="Z695" s="273"/>
      <c r="AA695" s="273"/>
      <c r="AB695" s="273"/>
      <c r="AC695" s="273"/>
      <c r="AD695" s="273"/>
      <c r="AE695" s="273" t="s">
        <v>6766</v>
      </c>
      <c r="AF695" s="273" t="s">
        <v>794</v>
      </c>
      <c r="AG695" s="273" t="s">
        <v>1986</v>
      </c>
      <c r="AH695" s="273" t="s">
        <v>3841</v>
      </c>
      <c r="AI695" s="273"/>
      <c r="AJ695" s="273"/>
      <c r="AK695" s="273" t="s">
        <v>1987</v>
      </c>
      <c r="AL695" s="273" t="s">
        <v>6710</v>
      </c>
      <c r="AM695" s="273" t="s">
        <v>1529</v>
      </c>
      <c r="AN695" s="273" t="s">
        <v>42</v>
      </c>
      <c r="AO695" s="273"/>
      <c r="AP695" s="273"/>
      <c r="AQ695" s="273"/>
      <c r="AR695" s="273"/>
      <c r="AS695" s="273" t="s">
        <v>3843</v>
      </c>
      <c r="AT695" s="274">
        <v>1000000</v>
      </c>
      <c r="AU695" s="274">
        <v>2.78</v>
      </c>
      <c r="AV695" s="273" t="s">
        <v>6712</v>
      </c>
      <c r="AW695" s="273"/>
      <c r="AX695" s="274">
        <v>0.9</v>
      </c>
      <c r="AY695" s="273" t="s">
        <v>458</v>
      </c>
      <c r="AZ695" s="273" t="s">
        <v>3213</v>
      </c>
      <c r="BA695" s="273" t="s">
        <v>3844</v>
      </c>
      <c r="BB695" s="273" t="s">
        <v>3837</v>
      </c>
      <c r="BC695" s="273" t="s">
        <v>6712</v>
      </c>
      <c r="BD695" s="273"/>
      <c r="BE695" s="273" t="s">
        <v>6712</v>
      </c>
      <c r="BF695" s="273" t="s">
        <v>458</v>
      </c>
      <c r="BG695" s="273" t="s">
        <v>458</v>
      </c>
      <c r="BH695" s="273" t="s">
        <v>6766</v>
      </c>
      <c r="BI695" s="273" t="s">
        <v>800</v>
      </c>
      <c r="BJ695" s="273" t="s">
        <v>800</v>
      </c>
      <c r="BK695" s="273" t="s">
        <v>801</v>
      </c>
      <c r="BL695" s="273" t="s">
        <v>802</v>
      </c>
      <c r="BM695" s="273" t="s">
        <v>803</v>
      </c>
      <c r="BN695" s="273"/>
      <c r="BO695" s="273" t="s">
        <v>1865</v>
      </c>
      <c r="BP695" s="273" t="s">
        <v>458</v>
      </c>
      <c r="BQ695" s="273"/>
    </row>
    <row r="696" spans="1:69" ht="18" customHeight="1">
      <c r="A696" s="273" t="s">
        <v>4931</v>
      </c>
      <c r="B696" s="273" t="s">
        <v>6767</v>
      </c>
      <c r="C696" s="273" t="s">
        <v>6768</v>
      </c>
      <c r="D696" s="273" t="s">
        <v>6764</v>
      </c>
      <c r="E696" s="273" t="s">
        <v>6769</v>
      </c>
      <c r="F696" s="273" t="s">
        <v>786</v>
      </c>
      <c r="G696" s="273" t="s">
        <v>786</v>
      </c>
      <c r="H696" s="273" t="s">
        <v>786</v>
      </c>
      <c r="I696" s="274">
        <v>1.7</v>
      </c>
      <c r="J696" s="273" t="s">
        <v>11</v>
      </c>
      <c r="K696" s="273" t="s">
        <v>806</v>
      </c>
      <c r="L696" s="274">
        <v>2.5</v>
      </c>
      <c r="M696" s="273" t="s">
        <v>6770</v>
      </c>
      <c r="N696" s="273" t="s">
        <v>936</v>
      </c>
      <c r="O696" s="273" t="s">
        <v>5481</v>
      </c>
      <c r="P696" s="273" t="s">
        <v>4592</v>
      </c>
      <c r="Q696" s="274">
        <v>50</v>
      </c>
      <c r="R696" s="273" t="s">
        <v>789</v>
      </c>
      <c r="S696" s="273" t="s">
        <v>790</v>
      </c>
      <c r="T696" s="273" t="s">
        <v>458</v>
      </c>
      <c r="U696" s="273" t="s">
        <v>791</v>
      </c>
      <c r="V696" s="274">
        <v>100</v>
      </c>
      <c r="W696" s="273"/>
      <c r="X696" s="273" t="s">
        <v>813</v>
      </c>
      <c r="Y696" s="273" t="s">
        <v>1814</v>
      </c>
      <c r="Z696" s="273" t="s">
        <v>4937</v>
      </c>
      <c r="AA696" s="273"/>
      <c r="AB696" s="273"/>
      <c r="AC696" s="273"/>
      <c r="AD696" s="273"/>
      <c r="AE696" s="273" t="s">
        <v>6771</v>
      </c>
      <c r="AF696" s="273" t="s">
        <v>794</v>
      </c>
      <c r="AG696" s="273" t="s">
        <v>1673</v>
      </c>
      <c r="AH696" s="273" t="s">
        <v>786</v>
      </c>
      <c r="AI696" s="273" t="s">
        <v>102</v>
      </c>
      <c r="AJ696" s="273"/>
      <c r="AK696" s="273" t="s">
        <v>808</v>
      </c>
      <c r="AL696" s="273" t="s">
        <v>6772</v>
      </c>
      <c r="AM696" s="273" t="s">
        <v>797</v>
      </c>
      <c r="AN696" s="273" t="s">
        <v>42</v>
      </c>
      <c r="AO696" s="273"/>
      <c r="AP696" s="273"/>
      <c r="AQ696" s="273"/>
      <c r="AR696" s="273"/>
      <c r="AS696" s="273" t="s">
        <v>4939</v>
      </c>
      <c r="AT696" s="274">
        <v>1000</v>
      </c>
      <c r="AU696" s="274">
        <v>1.7</v>
      </c>
      <c r="AV696" s="273" t="s">
        <v>6706</v>
      </c>
      <c r="AW696" s="273"/>
      <c r="AX696" s="274">
        <v>2.5</v>
      </c>
      <c r="AY696" s="273" t="s">
        <v>458</v>
      </c>
      <c r="AZ696" s="273" t="s">
        <v>4285</v>
      </c>
      <c r="BA696" s="273" t="s">
        <v>6773</v>
      </c>
      <c r="BB696" s="273" t="s">
        <v>4931</v>
      </c>
      <c r="BC696" s="273" t="s">
        <v>6706</v>
      </c>
      <c r="BD696" s="273"/>
      <c r="BE696" s="273" t="s">
        <v>6706</v>
      </c>
      <c r="BF696" s="273" t="s">
        <v>3310</v>
      </c>
      <c r="BG696" s="273" t="s">
        <v>6774</v>
      </c>
      <c r="BH696" s="273" t="s">
        <v>6775</v>
      </c>
      <c r="BI696" s="273" t="s">
        <v>800</v>
      </c>
      <c r="BJ696" s="273" t="s">
        <v>800</v>
      </c>
      <c r="BK696" s="273" t="s">
        <v>801</v>
      </c>
      <c r="BL696" s="273" t="s">
        <v>802</v>
      </c>
      <c r="BM696" s="273" t="s">
        <v>803</v>
      </c>
      <c r="BN696" s="273"/>
      <c r="BO696" s="273" t="s">
        <v>809</v>
      </c>
      <c r="BP696" s="273" t="s">
        <v>458</v>
      </c>
      <c r="BQ696" s="273"/>
    </row>
    <row r="697" spans="1:69" ht="18" customHeight="1">
      <c r="A697" s="273" t="s">
        <v>6776</v>
      </c>
      <c r="B697" s="273" t="s">
        <v>6777</v>
      </c>
      <c r="C697" s="273" t="s">
        <v>6778</v>
      </c>
      <c r="D697" s="273" t="s">
        <v>6779</v>
      </c>
      <c r="E697" s="273" t="s">
        <v>6780</v>
      </c>
      <c r="F697" s="273" t="s">
        <v>786</v>
      </c>
      <c r="G697" s="273" t="s">
        <v>786</v>
      </c>
      <c r="H697" s="273" t="s">
        <v>786</v>
      </c>
      <c r="I697" s="274">
        <v>1.5</v>
      </c>
      <c r="J697" s="273" t="s">
        <v>11</v>
      </c>
      <c r="K697" s="273" t="s">
        <v>806</v>
      </c>
      <c r="L697" s="274">
        <v>3.6</v>
      </c>
      <c r="M697" s="273" t="s">
        <v>2301</v>
      </c>
      <c r="N697" s="273" t="s">
        <v>936</v>
      </c>
      <c r="O697" s="273" t="s">
        <v>1424</v>
      </c>
      <c r="P697" s="273"/>
      <c r="Q697" s="273"/>
      <c r="R697" s="273" t="s">
        <v>789</v>
      </c>
      <c r="S697" s="273" t="s">
        <v>1487</v>
      </c>
      <c r="T697" s="273" t="s">
        <v>458</v>
      </c>
      <c r="U697" s="273" t="s">
        <v>791</v>
      </c>
      <c r="V697" s="274">
        <v>100</v>
      </c>
      <c r="W697" s="273"/>
      <c r="X697" s="273" t="s">
        <v>1669</v>
      </c>
      <c r="Y697" s="273" t="s">
        <v>2605</v>
      </c>
      <c r="Z697" s="273" t="s">
        <v>6003</v>
      </c>
      <c r="AA697" s="273"/>
      <c r="AB697" s="273"/>
      <c r="AC697" s="273"/>
      <c r="AD697" s="273"/>
      <c r="AE697" s="273" t="s">
        <v>6781</v>
      </c>
      <c r="AF697" s="273" t="s">
        <v>794</v>
      </c>
      <c r="AG697" s="273" t="s">
        <v>807</v>
      </c>
      <c r="AH697" s="273" t="s">
        <v>786</v>
      </c>
      <c r="AI697" s="273" t="s">
        <v>104</v>
      </c>
      <c r="AJ697" s="273"/>
      <c r="AK697" s="273" t="s">
        <v>808</v>
      </c>
      <c r="AL697" s="273" t="s">
        <v>2302</v>
      </c>
      <c r="AM697" s="273" t="s">
        <v>797</v>
      </c>
      <c r="AN697" s="273" t="s">
        <v>43</v>
      </c>
      <c r="AO697" s="273"/>
      <c r="AP697" s="273"/>
      <c r="AQ697" s="273"/>
      <c r="AR697" s="273"/>
      <c r="AS697" s="273" t="s">
        <v>6782</v>
      </c>
      <c r="AT697" s="274">
        <v>1000</v>
      </c>
      <c r="AU697" s="274">
        <v>1.5</v>
      </c>
      <c r="AV697" s="273" t="s">
        <v>6692</v>
      </c>
      <c r="AW697" s="273"/>
      <c r="AX697" s="274">
        <v>3.6</v>
      </c>
      <c r="AY697" s="273" t="s">
        <v>458</v>
      </c>
      <c r="AZ697" s="273" t="s">
        <v>4278</v>
      </c>
      <c r="BA697" s="273" t="s">
        <v>6783</v>
      </c>
      <c r="BB697" s="273" t="s">
        <v>458</v>
      </c>
      <c r="BC697" s="273" t="s">
        <v>6692</v>
      </c>
      <c r="BD697" s="273"/>
      <c r="BE697" s="273" t="s">
        <v>6692</v>
      </c>
      <c r="BF697" s="273" t="s">
        <v>4047</v>
      </c>
      <c r="BG697" s="273" t="s">
        <v>6784</v>
      </c>
      <c r="BH697" s="273" t="s">
        <v>6785</v>
      </c>
      <c r="BI697" s="273" t="s">
        <v>800</v>
      </c>
      <c r="BJ697" s="273" t="s">
        <v>800</v>
      </c>
      <c r="BK697" s="273" t="s">
        <v>801</v>
      </c>
      <c r="BL697" s="273" t="s">
        <v>802</v>
      </c>
      <c r="BM697" s="273" t="s">
        <v>803</v>
      </c>
      <c r="BN697" s="273"/>
      <c r="BO697" s="273" t="s">
        <v>809</v>
      </c>
      <c r="BP697" s="273" t="s">
        <v>458</v>
      </c>
      <c r="BQ697" s="273"/>
    </row>
    <row r="698" spans="1:69" ht="18" customHeight="1">
      <c r="A698" s="273" t="s">
        <v>6786</v>
      </c>
      <c r="B698" s="273" t="s">
        <v>6787</v>
      </c>
      <c r="C698" s="273" t="s">
        <v>6788</v>
      </c>
      <c r="D698" s="273" t="s">
        <v>6789</v>
      </c>
      <c r="E698" s="273" t="s">
        <v>6790</v>
      </c>
      <c r="F698" s="273" t="s">
        <v>4122</v>
      </c>
      <c r="G698" s="273" t="s">
        <v>4123</v>
      </c>
      <c r="H698" s="273" t="s">
        <v>4122</v>
      </c>
      <c r="I698" s="274">
        <v>1.5</v>
      </c>
      <c r="J698" s="273" t="s">
        <v>11</v>
      </c>
      <c r="K698" s="273" t="s">
        <v>4288</v>
      </c>
      <c r="L698" s="274">
        <v>7.75</v>
      </c>
      <c r="M698" s="273" t="s">
        <v>6791</v>
      </c>
      <c r="N698" s="273" t="s">
        <v>936</v>
      </c>
      <c r="O698" s="273"/>
      <c r="P698" s="273"/>
      <c r="Q698" s="273"/>
      <c r="R698" s="273" t="s">
        <v>789</v>
      </c>
      <c r="S698" s="273" t="s">
        <v>3364</v>
      </c>
      <c r="T698" s="273" t="s">
        <v>458</v>
      </c>
      <c r="U698" s="273" t="s">
        <v>791</v>
      </c>
      <c r="V698" s="273"/>
      <c r="W698" s="273" t="s">
        <v>4660</v>
      </c>
      <c r="X698" s="273" t="s">
        <v>1565</v>
      </c>
      <c r="Y698" s="273"/>
      <c r="Z698" s="273"/>
      <c r="AA698" s="273"/>
      <c r="AB698" s="273"/>
      <c r="AC698" s="273"/>
      <c r="AD698" s="273"/>
      <c r="AE698" s="273" t="s">
        <v>6792</v>
      </c>
      <c r="AF698" s="273" t="s">
        <v>6793</v>
      </c>
      <c r="AG698" s="273" t="s">
        <v>795</v>
      </c>
      <c r="AH698" s="273" t="s">
        <v>6794</v>
      </c>
      <c r="AI698" s="273"/>
      <c r="AJ698" s="273"/>
      <c r="AK698" s="273" t="s">
        <v>796</v>
      </c>
      <c r="AL698" s="273" t="s">
        <v>6795</v>
      </c>
      <c r="AM698" s="273" t="s">
        <v>1529</v>
      </c>
      <c r="AN698" s="273" t="s">
        <v>931</v>
      </c>
      <c r="AO698" s="273"/>
      <c r="AP698" s="273"/>
      <c r="AQ698" s="273"/>
      <c r="AR698" s="273"/>
      <c r="AS698" s="273" t="s">
        <v>6796</v>
      </c>
      <c r="AT698" s="274">
        <v>1000</v>
      </c>
      <c r="AU698" s="274">
        <v>4.0358000000000001</v>
      </c>
      <c r="AV698" s="273" t="s">
        <v>6706</v>
      </c>
      <c r="AW698" s="273" t="s">
        <v>6797</v>
      </c>
      <c r="AX698" s="274">
        <v>7.75</v>
      </c>
      <c r="AY698" s="273" t="s">
        <v>458</v>
      </c>
      <c r="AZ698" s="273" t="s">
        <v>6798</v>
      </c>
      <c r="BA698" s="273" t="s">
        <v>6799</v>
      </c>
      <c r="BB698" s="273" t="s">
        <v>3631</v>
      </c>
      <c r="BC698" s="273" t="s">
        <v>6800</v>
      </c>
      <c r="BD698" s="273"/>
      <c r="BE698" s="273" t="s">
        <v>6800</v>
      </c>
      <c r="BF698" s="273" t="s">
        <v>6801</v>
      </c>
      <c r="BG698" s="273"/>
      <c r="BH698" s="273" t="s">
        <v>6792</v>
      </c>
      <c r="BI698" s="273" t="s">
        <v>800</v>
      </c>
      <c r="BJ698" s="273" t="s">
        <v>800</v>
      </c>
      <c r="BK698" s="273" t="s">
        <v>801</v>
      </c>
      <c r="BL698" s="273" t="s">
        <v>802</v>
      </c>
      <c r="BM698" s="273" t="s">
        <v>827</v>
      </c>
      <c r="BN698" s="273"/>
      <c r="BO698" s="273" t="s">
        <v>809</v>
      </c>
      <c r="BP698" s="273" t="s">
        <v>458</v>
      </c>
      <c r="BQ698" s="273"/>
    </row>
    <row r="699" spans="1:69" ht="18" customHeight="1">
      <c r="A699" s="273" t="s">
        <v>5842</v>
      </c>
      <c r="B699" s="273" t="s">
        <v>6802</v>
      </c>
      <c r="C699" s="273" t="s">
        <v>6803</v>
      </c>
      <c r="D699" s="273" t="s">
        <v>6789</v>
      </c>
      <c r="E699" s="273" t="s">
        <v>6804</v>
      </c>
      <c r="F699" s="273" t="s">
        <v>3643</v>
      </c>
      <c r="G699" s="273" t="s">
        <v>814</v>
      </c>
      <c r="H699" s="273" t="s">
        <v>3643</v>
      </c>
      <c r="I699" s="274">
        <v>3</v>
      </c>
      <c r="J699" s="273" t="s">
        <v>598</v>
      </c>
      <c r="K699" s="273" t="s">
        <v>806</v>
      </c>
      <c r="L699" s="274">
        <v>2.8</v>
      </c>
      <c r="M699" s="273" t="s">
        <v>2301</v>
      </c>
      <c r="N699" s="273" t="s">
        <v>788</v>
      </c>
      <c r="O699" s="273"/>
      <c r="P699" s="273"/>
      <c r="Q699" s="273"/>
      <c r="R699" s="273" t="s">
        <v>789</v>
      </c>
      <c r="S699" s="273" t="s">
        <v>790</v>
      </c>
      <c r="T699" s="273" t="s">
        <v>458</v>
      </c>
      <c r="U699" s="273" t="s">
        <v>791</v>
      </c>
      <c r="V699" s="274">
        <v>100</v>
      </c>
      <c r="W699" s="273"/>
      <c r="X699" s="273" t="s">
        <v>1463</v>
      </c>
      <c r="Y699" s="273" t="s">
        <v>1464</v>
      </c>
      <c r="Z699" s="273"/>
      <c r="AA699" s="273"/>
      <c r="AB699" s="273"/>
      <c r="AC699" s="273"/>
      <c r="AD699" s="273"/>
      <c r="AE699" s="273" t="s">
        <v>3842</v>
      </c>
      <c r="AF699" s="273" t="s">
        <v>794</v>
      </c>
      <c r="AG699" s="273" t="s">
        <v>1986</v>
      </c>
      <c r="AH699" s="273" t="s">
        <v>3643</v>
      </c>
      <c r="AI699" s="273" t="s">
        <v>102</v>
      </c>
      <c r="AJ699" s="273"/>
      <c r="AK699" s="273" t="s">
        <v>1987</v>
      </c>
      <c r="AL699" s="273" t="s">
        <v>2302</v>
      </c>
      <c r="AM699" s="273" t="s">
        <v>1989</v>
      </c>
      <c r="AN699" s="273" t="s">
        <v>42</v>
      </c>
      <c r="AO699" s="273"/>
      <c r="AP699" s="273"/>
      <c r="AQ699" s="273"/>
      <c r="AR699" s="273"/>
      <c r="AS699" s="273" t="s">
        <v>5847</v>
      </c>
      <c r="AT699" s="274">
        <v>1000000</v>
      </c>
      <c r="AU699" s="274">
        <v>3</v>
      </c>
      <c r="AV699" s="273" t="s">
        <v>6692</v>
      </c>
      <c r="AW699" s="273"/>
      <c r="AX699" s="274">
        <v>2.8</v>
      </c>
      <c r="AY699" s="273" t="s">
        <v>458</v>
      </c>
      <c r="AZ699" s="273" t="s">
        <v>4278</v>
      </c>
      <c r="BA699" s="273" t="s">
        <v>5848</v>
      </c>
      <c r="BB699" s="273" t="s">
        <v>5842</v>
      </c>
      <c r="BC699" s="273" t="s">
        <v>6692</v>
      </c>
      <c r="BD699" s="273"/>
      <c r="BE699" s="273" t="s">
        <v>6692</v>
      </c>
      <c r="BF699" s="273" t="s">
        <v>458</v>
      </c>
      <c r="BG699" s="273" t="s">
        <v>458</v>
      </c>
      <c r="BH699" s="273" t="s">
        <v>3842</v>
      </c>
      <c r="BI699" s="273" t="s">
        <v>800</v>
      </c>
      <c r="BJ699" s="273" t="s">
        <v>800</v>
      </c>
      <c r="BK699" s="273" t="s">
        <v>801</v>
      </c>
      <c r="BL699" s="273" t="s">
        <v>802</v>
      </c>
      <c r="BM699" s="273" t="s">
        <v>803</v>
      </c>
      <c r="BN699" s="273"/>
      <c r="BO699" s="273" t="s">
        <v>809</v>
      </c>
      <c r="BP699" s="273" t="s">
        <v>458</v>
      </c>
      <c r="BQ699" s="273"/>
    </row>
    <row r="700" spans="1:69" ht="18" customHeight="1">
      <c r="A700" s="273" t="s">
        <v>6805</v>
      </c>
      <c r="B700" s="273" t="s">
        <v>6806</v>
      </c>
      <c r="C700" s="273" t="s">
        <v>6807</v>
      </c>
      <c r="D700" s="273" t="s">
        <v>6789</v>
      </c>
      <c r="E700" s="273" t="s">
        <v>6808</v>
      </c>
      <c r="F700" s="273" t="s">
        <v>3435</v>
      </c>
      <c r="G700" s="273" t="s">
        <v>3481</v>
      </c>
      <c r="H700" s="273" t="s">
        <v>4122</v>
      </c>
      <c r="I700" s="274">
        <v>2</v>
      </c>
      <c r="J700" s="273" t="s">
        <v>11</v>
      </c>
      <c r="K700" s="273" t="s">
        <v>806</v>
      </c>
      <c r="L700" s="274">
        <v>14.5</v>
      </c>
      <c r="M700" s="273" t="s">
        <v>2250</v>
      </c>
      <c r="N700" s="273" t="s">
        <v>4491</v>
      </c>
      <c r="O700" s="273"/>
      <c r="P700" s="273"/>
      <c r="Q700" s="273"/>
      <c r="R700" s="273" t="s">
        <v>789</v>
      </c>
      <c r="S700" s="273" t="s">
        <v>3364</v>
      </c>
      <c r="T700" s="273" t="s">
        <v>458</v>
      </c>
      <c r="U700" s="273" t="s">
        <v>3483</v>
      </c>
      <c r="V700" s="273"/>
      <c r="W700" s="273"/>
      <c r="X700" s="273" t="s">
        <v>828</v>
      </c>
      <c r="Y700" s="273" t="s">
        <v>835</v>
      </c>
      <c r="Z700" s="273"/>
      <c r="AA700" s="273"/>
      <c r="AB700" s="273"/>
      <c r="AC700" s="273"/>
      <c r="AD700" s="273"/>
      <c r="AE700" s="273" t="s">
        <v>6809</v>
      </c>
      <c r="AF700" s="273" t="s">
        <v>6810</v>
      </c>
      <c r="AG700" s="273" t="s">
        <v>1986</v>
      </c>
      <c r="AH700" s="273" t="s">
        <v>6794</v>
      </c>
      <c r="AI700" s="273"/>
      <c r="AJ700" s="273"/>
      <c r="AK700" s="273" t="s">
        <v>1987</v>
      </c>
      <c r="AL700" s="273" t="s">
        <v>2254</v>
      </c>
      <c r="AM700" s="273" t="s">
        <v>1529</v>
      </c>
      <c r="AN700" s="273" t="s">
        <v>3211</v>
      </c>
      <c r="AO700" s="273"/>
      <c r="AP700" s="273"/>
      <c r="AQ700" s="273"/>
      <c r="AR700" s="273"/>
      <c r="AS700" s="273" t="s">
        <v>6811</v>
      </c>
      <c r="AT700" s="274">
        <v>1000</v>
      </c>
      <c r="AU700" s="274">
        <v>2</v>
      </c>
      <c r="AV700" s="273" t="s">
        <v>6751</v>
      </c>
      <c r="AW700" s="273"/>
      <c r="AX700" s="274">
        <v>14.5</v>
      </c>
      <c r="AY700" s="273" t="s">
        <v>458</v>
      </c>
      <c r="AZ700" s="273" t="s">
        <v>6752</v>
      </c>
      <c r="BA700" s="273" t="s">
        <v>6812</v>
      </c>
      <c r="BB700" s="273" t="s">
        <v>3215</v>
      </c>
      <c r="BC700" s="273" t="s">
        <v>6751</v>
      </c>
      <c r="BD700" s="273"/>
      <c r="BE700" s="273" t="s">
        <v>6751</v>
      </c>
      <c r="BF700" s="273" t="s">
        <v>6813</v>
      </c>
      <c r="BG700" s="273"/>
      <c r="BH700" s="273" t="s">
        <v>6809</v>
      </c>
      <c r="BI700" s="273" t="s">
        <v>800</v>
      </c>
      <c r="BJ700" s="273" t="s">
        <v>800</v>
      </c>
      <c r="BK700" s="273" t="s">
        <v>801</v>
      </c>
      <c r="BL700" s="273" t="s">
        <v>802</v>
      </c>
      <c r="BM700" s="273" t="s">
        <v>803</v>
      </c>
      <c r="BN700" s="273"/>
      <c r="BO700" s="273" t="s">
        <v>809</v>
      </c>
      <c r="BP700" s="273" t="s">
        <v>458</v>
      </c>
      <c r="BQ700" s="273"/>
    </row>
    <row r="701" spans="1:69" ht="18" customHeight="1">
      <c r="A701" s="273" t="s">
        <v>6814</v>
      </c>
      <c r="B701" s="273" t="s">
        <v>6815</v>
      </c>
      <c r="C701" s="273" t="s">
        <v>6816</v>
      </c>
      <c r="D701" s="273" t="s">
        <v>6817</v>
      </c>
      <c r="E701" s="273" t="s">
        <v>6818</v>
      </c>
      <c r="F701" s="273" t="s">
        <v>3435</v>
      </c>
      <c r="G701" s="273" t="s">
        <v>3481</v>
      </c>
      <c r="H701" s="273" t="s">
        <v>786</v>
      </c>
      <c r="I701" s="274">
        <v>4.9687000000000001</v>
      </c>
      <c r="J701" s="273" t="s">
        <v>11</v>
      </c>
      <c r="K701" s="273" t="s">
        <v>6819</v>
      </c>
      <c r="L701" s="274">
        <v>10</v>
      </c>
      <c r="M701" s="273" t="s">
        <v>6466</v>
      </c>
      <c r="N701" s="273" t="s">
        <v>860</v>
      </c>
      <c r="O701" s="273"/>
      <c r="P701" s="273"/>
      <c r="Q701" s="273"/>
      <c r="R701" s="273" t="s">
        <v>789</v>
      </c>
      <c r="S701" s="273" t="s">
        <v>3364</v>
      </c>
      <c r="T701" s="273" t="s">
        <v>458</v>
      </c>
      <c r="U701" s="273" t="s">
        <v>791</v>
      </c>
      <c r="V701" s="273"/>
      <c r="W701" s="273"/>
      <c r="X701" s="273" t="s">
        <v>1425</v>
      </c>
      <c r="Y701" s="273" t="s">
        <v>6820</v>
      </c>
      <c r="Z701" s="273"/>
      <c r="AA701" s="273"/>
      <c r="AB701" s="273"/>
      <c r="AC701" s="273"/>
      <c r="AD701" s="273"/>
      <c r="AE701" s="273" t="s">
        <v>6821</v>
      </c>
      <c r="AF701" s="273" t="s">
        <v>6822</v>
      </c>
      <c r="AG701" s="273" t="s">
        <v>4664</v>
      </c>
      <c r="AH701" s="273" t="s">
        <v>786</v>
      </c>
      <c r="AI701" s="273"/>
      <c r="AJ701" s="273"/>
      <c r="AK701" s="273" t="s">
        <v>810</v>
      </c>
      <c r="AL701" s="273" t="s">
        <v>6470</v>
      </c>
      <c r="AM701" s="273" t="s">
        <v>2075</v>
      </c>
      <c r="AN701" s="273" t="s">
        <v>3211</v>
      </c>
      <c r="AO701" s="273"/>
      <c r="AP701" s="273"/>
      <c r="AQ701" s="273"/>
      <c r="AR701" s="273"/>
      <c r="AS701" s="273" t="s">
        <v>6823</v>
      </c>
      <c r="AT701" s="274">
        <v>0.80179999999999996</v>
      </c>
      <c r="AU701" s="274">
        <v>1.3157000000000001</v>
      </c>
      <c r="AV701" s="273" t="s">
        <v>6789</v>
      </c>
      <c r="AW701" s="273" t="s">
        <v>6789</v>
      </c>
      <c r="AX701" s="274">
        <v>10</v>
      </c>
      <c r="AY701" s="273" t="s">
        <v>458</v>
      </c>
      <c r="AZ701" s="273" t="s">
        <v>6364</v>
      </c>
      <c r="BA701" s="273" t="s">
        <v>6824</v>
      </c>
      <c r="BB701" s="273" t="s">
        <v>4130</v>
      </c>
      <c r="BC701" s="273" t="s">
        <v>6789</v>
      </c>
      <c r="BD701" s="273"/>
      <c r="BE701" s="273" t="s">
        <v>6789</v>
      </c>
      <c r="BF701" s="273" t="s">
        <v>458</v>
      </c>
      <c r="BG701" s="273"/>
      <c r="BH701" s="273" t="s">
        <v>6821</v>
      </c>
      <c r="BI701" s="273" t="s">
        <v>800</v>
      </c>
      <c r="BJ701" s="273" t="s">
        <v>800</v>
      </c>
      <c r="BK701" s="273" t="s">
        <v>801</v>
      </c>
      <c r="BL701" s="273" t="s">
        <v>802</v>
      </c>
      <c r="BM701" s="273" t="s">
        <v>827</v>
      </c>
      <c r="BN701" s="273"/>
      <c r="BO701" s="273" t="s">
        <v>809</v>
      </c>
      <c r="BP701" s="273" t="s">
        <v>458</v>
      </c>
      <c r="BQ701" s="273"/>
    </row>
    <row r="702" spans="1:69" ht="18" customHeight="1">
      <c r="A702" s="273" t="s">
        <v>6825</v>
      </c>
      <c r="B702" s="273" t="s">
        <v>6826</v>
      </c>
      <c r="C702" s="273" t="s">
        <v>6827</v>
      </c>
      <c r="D702" s="273" t="s">
        <v>6817</v>
      </c>
      <c r="E702" s="273" t="s">
        <v>6828</v>
      </c>
      <c r="F702" s="273" t="s">
        <v>786</v>
      </c>
      <c r="G702" s="273" t="s">
        <v>786</v>
      </c>
      <c r="H702" s="273" t="s">
        <v>786</v>
      </c>
      <c r="I702" s="274">
        <v>0.92800000000000005</v>
      </c>
      <c r="J702" s="273" t="s">
        <v>11</v>
      </c>
      <c r="K702" s="273" t="s">
        <v>806</v>
      </c>
      <c r="L702" s="274">
        <v>4.3</v>
      </c>
      <c r="M702" s="273" t="s">
        <v>2270</v>
      </c>
      <c r="N702" s="273" t="s">
        <v>788</v>
      </c>
      <c r="O702" s="273"/>
      <c r="P702" s="273" t="s">
        <v>6410</v>
      </c>
      <c r="Q702" s="273"/>
      <c r="R702" s="273" t="s">
        <v>789</v>
      </c>
      <c r="S702" s="273" t="s">
        <v>6829</v>
      </c>
      <c r="T702" s="273" t="s">
        <v>6830</v>
      </c>
      <c r="U702" s="273" t="s">
        <v>791</v>
      </c>
      <c r="V702" s="274">
        <v>100</v>
      </c>
      <c r="W702" s="273" t="s">
        <v>4479</v>
      </c>
      <c r="X702" s="273" t="s">
        <v>3982</v>
      </c>
      <c r="Y702" s="273" t="s">
        <v>5262</v>
      </c>
      <c r="Z702" s="273"/>
      <c r="AA702" s="273"/>
      <c r="AB702" s="273"/>
      <c r="AC702" s="273"/>
      <c r="AD702" s="273"/>
      <c r="AE702" s="273" t="s">
        <v>6831</v>
      </c>
      <c r="AF702" s="273" t="s">
        <v>794</v>
      </c>
      <c r="AG702" s="273" t="s">
        <v>1734</v>
      </c>
      <c r="AH702" s="273" t="s">
        <v>786</v>
      </c>
      <c r="AI702" s="273" t="s">
        <v>89</v>
      </c>
      <c r="AJ702" s="273"/>
      <c r="AK702" s="273" t="s">
        <v>810</v>
      </c>
      <c r="AL702" s="273" t="s">
        <v>2278</v>
      </c>
      <c r="AM702" s="273" t="s">
        <v>797</v>
      </c>
      <c r="AN702" s="273" t="s">
        <v>43</v>
      </c>
      <c r="AO702" s="273"/>
      <c r="AP702" s="273"/>
      <c r="AQ702" s="273"/>
      <c r="AR702" s="273"/>
      <c r="AS702" s="273" t="s">
        <v>6832</v>
      </c>
      <c r="AT702" s="274">
        <v>1000</v>
      </c>
      <c r="AU702" s="274">
        <v>0.92800000000000005</v>
      </c>
      <c r="AV702" s="273" t="s">
        <v>6764</v>
      </c>
      <c r="AW702" s="273"/>
      <c r="AX702" s="274">
        <v>4.3</v>
      </c>
      <c r="AY702" s="273" t="s">
        <v>458</v>
      </c>
      <c r="AZ702" s="273" t="s">
        <v>6833</v>
      </c>
      <c r="BA702" s="273" t="s">
        <v>6834</v>
      </c>
      <c r="BB702" s="273" t="s">
        <v>6835</v>
      </c>
      <c r="BC702" s="273" t="s">
        <v>6764</v>
      </c>
      <c r="BD702" s="273"/>
      <c r="BE702" s="273" t="s">
        <v>6764</v>
      </c>
      <c r="BF702" s="273" t="s">
        <v>3310</v>
      </c>
      <c r="BG702" s="273" t="s">
        <v>6836</v>
      </c>
      <c r="BH702" s="273" t="s">
        <v>6837</v>
      </c>
      <c r="BI702" s="273" t="s">
        <v>800</v>
      </c>
      <c r="BJ702" s="273" t="s">
        <v>800</v>
      </c>
      <c r="BK702" s="273" t="s">
        <v>801</v>
      </c>
      <c r="BL702" s="273" t="s">
        <v>802</v>
      </c>
      <c r="BM702" s="273" t="s">
        <v>803</v>
      </c>
      <c r="BN702" s="273"/>
      <c r="BO702" s="273" t="s">
        <v>809</v>
      </c>
      <c r="BP702" s="273" t="s">
        <v>6825</v>
      </c>
      <c r="BQ702" s="273"/>
    </row>
    <row r="703" spans="1:69" ht="18" customHeight="1">
      <c r="A703" s="273" t="s">
        <v>6838</v>
      </c>
      <c r="B703" s="273" t="s">
        <v>6839</v>
      </c>
      <c r="C703" s="273" t="s">
        <v>6840</v>
      </c>
      <c r="D703" s="273" t="s">
        <v>6817</v>
      </c>
      <c r="E703" s="273" t="s">
        <v>6841</v>
      </c>
      <c r="F703" s="273" t="s">
        <v>3435</v>
      </c>
      <c r="G703" s="273" t="s">
        <v>3481</v>
      </c>
      <c r="H703" s="273" t="s">
        <v>786</v>
      </c>
      <c r="I703" s="274">
        <v>2</v>
      </c>
      <c r="J703" s="273" t="s">
        <v>11</v>
      </c>
      <c r="K703" s="273" t="s">
        <v>806</v>
      </c>
      <c r="L703" s="274">
        <v>7.95</v>
      </c>
      <c r="M703" s="273" t="s">
        <v>2289</v>
      </c>
      <c r="N703" s="273" t="s">
        <v>4491</v>
      </c>
      <c r="O703" s="273" t="s">
        <v>6842</v>
      </c>
      <c r="P703" s="273" t="s">
        <v>6843</v>
      </c>
      <c r="Q703" s="274">
        <v>0</v>
      </c>
      <c r="R703" s="273" t="s">
        <v>789</v>
      </c>
      <c r="S703" s="273" t="s">
        <v>3364</v>
      </c>
      <c r="T703" s="273" t="s">
        <v>458</v>
      </c>
      <c r="U703" s="273" t="s">
        <v>3209</v>
      </c>
      <c r="V703" s="274">
        <v>99.216999999999999</v>
      </c>
      <c r="W703" s="273" t="s">
        <v>6844</v>
      </c>
      <c r="X703" s="273" t="s">
        <v>828</v>
      </c>
      <c r="Y703" s="273" t="s">
        <v>2074</v>
      </c>
      <c r="Z703" s="273"/>
      <c r="AA703" s="273"/>
      <c r="AB703" s="273"/>
      <c r="AC703" s="273"/>
      <c r="AD703" s="273"/>
      <c r="AE703" s="273" t="s">
        <v>6845</v>
      </c>
      <c r="AF703" s="273" t="s">
        <v>794</v>
      </c>
      <c r="AG703" s="273" t="s">
        <v>1986</v>
      </c>
      <c r="AH703" s="273" t="s">
        <v>786</v>
      </c>
      <c r="AI703" s="273"/>
      <c r="AJ703" s="273"/>
      <c r="AK703" s="273" t="s">
        <v>1987</v>
      </c>
      <c r="AL703" s="273" t="s">
        <v>2290</v>
      </c>
      <c r="AM703" s="273" t="s">
        <v>1529</v>
      </c>
      <c r="AN703" s="273" t="s">
        <v>3211</v>
      </c>
      <c r="AO703" s="273"/>
      <c r="AP703" s="273"/>
      <c r="AQ703" s="273"/>
      <c r="AR703" s="273"/>
      <c r="AS703" s="273" t="s">
        <v>6846</v>
      </c>
      <c r="AT703" s="274">
        <v>1000</v>
      </c>
      <c r="AU703" s="274">
        <v>2</v>
      </c>
      <c r="AV703" s="273" t="s">
        <v>6742</v>
      </c>
      <c r="AW703" s="273" t="s">
        <v>2248</v>
      </c>
      <c r="AX703" s="274">
        <v>7.95</v>
      </c>
      <c r="AY703" s="273" t="s">
        <v>458</v>
      </c>
      <c r="AZ703" s="273" t="s">
        <v>4352</v>
      </c>
      <c r="BA703" s="273" t="s">
        <v>6847</v>
      </c>
      <c r="BB703" s="273" t="s">
        <v>6848</v>
      </c>
      <c r="BC703" s="273" t="s">
        <v>6742</v>
      </c>
      <c r="BD703" s="273"/>
      <c r="BE703" s="273" t="s">
        <v>6742</v>
      </c>
      <c r="BF703" s="273" t="s">
        <v>6849</v>
      </c>
      <c r="BG703" s="273" t="s">
        <v>458</v>
      </c>
      <c r="BH703" s="273" t="s">
        <v>6850</v>
      </c>
      <c r="BI703" s="273" t="s">
        <v>800</v>
      </c>
      <c r="BJ703" s="273" t="s">
        <v>800</v>
      </c>
      <c r="BK703" s="273" t="s">
        <v>3211</v>
      </c>
      <c r="BL703" s="273" t="s">
        <v>802</v>
      </c>
      <c r="BM703" s="273" t="s">
        <v>827</v>
      </c>
      <c r="BN703" s="273"/>
      <c r="BO703" s="273" t="s">
        <v>809</v>
      </c>
      <c r="BP703" s="273" t="s">
        <v>458</v>
      </c>
      <c r="BQ703" s="273"/>
    </row>
    <row r="704" spans="1:69" ht="18" customHeight="1">
      <c r="A704" s="273" t="s">
        <v>6851</v>
      </c>
      <c r="B704" s="273" t="s">
        <v>6852</v>
      </c>
      <c r="C704" s="273" t="s">
        <v>6853</v>
      </c>
      <c r="D704" s="273" t="s">
        <v>6854</v>
      </c>
      <c r="E704" s="273" t="s">
        <v>6855</v>
      </c>
      <c r="F704" s="273" t="s">
        <v>4122</v>
      </c>
      <c r="G704" s="273" t="s">
        <v>4123</v>
      </c>
      <c r="H704" s="273" t="s">
        <v>786</v>
      </c>
      <c r="I704" s="274">
        <v>3</v>
      </c>
      <c r="J704" s="273" t="s">
        <v>849</v>
      </c>
      <c r="K704" s="273" t="s">
        <v>806</v>
      </c>
      <c r="L704" s="274">
        <v>1.8</v>
      </c>
      <c r="M704" s="273" t="s">
        <v>2270</v>
      </c>
      <c r="N704" s="273" t="s">
        <v>788</v>
      </c>
      <c r="O704" s="273"/>
      <c r="P704" s="273" t="s">
        <v>6856</v>
      </c>
      <c r="Q704" s="273"/>
      <c r="R704" s="273" t="s">
        <v>789</v>
      </c>
      <c r="S704" s="273" t="s">
        <v>790</v>
      </c>
      <c r="T704" s="273" t="s">
        <v>458</v>
      </c>
      <c r="U704" s="273" t="s">
        <v>791</v>
      </c>
      <c r="V704" s="274">
        <v>100</v>
      </c>
      <c r="W704" s="273"/>
      <c r="X704" s="273" t="s">
        <v>1425</v>
      </c>
      <c r="Y704" s="273" t="s">
        <v>1697</v>
      </c>
      <c r="Z704" s="273"/>
      <c r="AA704" s="273"/>
      <c r="AB704" s="273"/>
      <c r="AC704" s="273"/>
      <c r="AD704" s="273"/>
      <c r="AE704" s="273" t="s">
        <v>6857</v>
      </c>
      <c r="AF704" s="273" t="s">
        <v>794</v>
      </c>
      <c r="AG704" s="273" t="s">
        <v>807</v>
      </c>
      <c r="AH704" s="273" t="s">
        <v>786</v>
      </c>
      <c r="AI704" s="273" t="s">
        <v>102</v>
      </c>
      <c r="AJ704" s="273"/>
      <c r="AK704" s="273" t="s">
        <v>808</v>
      </c>
      <c r="AL704" s="273" t="s">
        <v>2278</v>
      </c>
      <c r="AM704" s="273" t="s">
        <v>797</v>
      </c>
      <c r="AN704" s="273" t="s">
        <v>42</v>
      </c>
      <c r="AO704" s="273"/>
      <c r="AP704" s="273"/>
      <c r="AQ704" s="273"/>
      <c r="AR704" s="273"/>
      <c r="AS704" s="273" t="s">
        <v>6858</v>
      </c>
      <c r="AT704" s="274">
        <v>1000</v>
      </c>
      <c r="AU704" s="274">
        <v>3</v>
      </c>
      <c r="AV704" s="273" t="s">
        <v>6764</v>
      </c>
      <c r="AW704" s="273"/>
      <c r="AX704" s="274">
        <v>1.8</v>
      </c>
      <c r="AY704" s="273" t="s">
        <v>458</v>
      </c>
      <c r="AZ704" s="273" t="s">
        <v>6859</v>
      </c>
      <c r="BA704" s="273" t="s">
        <v>6860</v>
      </c>
      <c r="BB704" s="273" t="s">
        <v>6851</v>
      </c>
      <c r="BC704" s="273" t="s">
        <v>6764</v>
      </c>
      <c r="BD704" s="273"/>
      <c r="BE704" s="273" t="s">
        <v>6764</v>
      </c>
      <c r="BF704" s="273" t="s">
        <v>458</v>
      </c>
      <c r="BG704" s="273" t="s">
        <v>458</v>
      </c>
      <c r="BH704" s="273" t="s">
        <v>6861</v>
      </c>
      <c r="BI704" s="273" t="s">
        <v>800</v>
      </c>
      <c r="BJ704" s="273" t="s">
        <v>800</v>
      </c>
      <c r="BK704" s="273" t="s">
        <v>801</v>
      </c>
      <c r="BL704" s="273" t="s">
        <v>802</v>
      </c>
      <c r="BM704" s="273" t="s">
        <v>803</v>
      </c>
      <c r="BN704" s="273"/>
      <c r="BO704" s="273" t="s">
        <v>1865</v>
      </c>
      <c r="BP704" s="273" t="s">
        <v>458</v>
      </c>
      <c r="BQ704" s="273"/>
    </row>
    <row r="705" spans="1:69" ht="18" customHeight="1">
      <c r="A705" s="273" t="s">
        <v>6862</v>
      </c>
      <c r="B705" s="273" t="s">
        <v>6863</v>
      </c>
      <c r="C705" s="273" t="s">
        <v>6864</v>
      </c>
      <c r="D705" s="273" t="s">
        <v>6865</v>
      </c>
      <c r="E705" s="273" t="s">
        <v>6866</v>
      </c>
      <c r="F705" s="273" t="s">
        <v>786</v>
      </c>
      <c r="G705" s="273" t="s">
        <v>786</v>
      </c>
      <c r="H705" s="273" t="s">
        <v>786</v>
      </c>
      <c r="I705" s="274">
        <v>2.7</v>
      </c>
      <c r="J705" s="273" t="s">
        <v>11</v>
      </c>
      <c r="K705" s="273" t="s">
        <v>806</v>
      </c>
      <c r="L705" s="274">
        <v>3.4</v>
      </c>
      <c r="M705" s="273" t="s">
        <v>2270</v>
      </c>
      <c r="N705" s="273" t="s">
        <v>936</v>
      </c>
      <c r="O705" s="273"/>
      <c r="P705" s="273" t="s">
        <v>6867</v>
      </c>
      <c r="Q705" s="273"/>
      <c r="R705" s="273" t="s">
        <v>789</v>
      </c>
      <c r="S705" s="273" t="s">
        <v>866</v>
      </c>
      <c r="T705" s="273" t="s">
        <v>6868</v>
      </c>
      <c r="U705" s="273" t="s">
        <v>791</v>
      </c>
      <c r="V705" s="274">
        <v>100</v>
      </c>
      <c r="W705" s="273"/>
      <c r="X705" s="273" t="s">
        <v>5540</v>
      </c>
      <c r="Y705" s="273" t="s">
        <v>5541</v>
      </c>
      <c r="Z705" s="273" t="s">
        <v>6869</v>
      </c>
      <c r="AA705" s="273"/>
      <c r="AB705" s="273"/>
      <c r="AC705" s="273"/>
      <c r="AD705" s="273"/>
      <c r="AE705" s="273" t="s">
        <v>4496</v>
      </c>
      <c r="AF705" s="273" t="s">
        <v>794</v>
      </c>
      <c r="AG705" s="273" t="s">
        <v>807</v>
      </c>
      <c r="AH705" s="273" t="s">
        <v>786</v>
      </c>
      <c r="AI705" s="273" t="s">
        <v>104</v>
      </c>
      <c r="AJ705" s="273"/>
      <c r="AK705" s="273" t="s">
        <v>808</v>
      </c>
      <c r="AL705" s="273" t="s">
        <v>2278</v>
      </c>
      <c r="AM705" s="273" t="s">
        <v>797</v>
      </c>
      <c r="AN705" s="273" t="s">
        <v>43</v>
      </c>
      <c r="AO705" s="273"/>
      <c r="AP705" s="273"/>
      <c r="AQ705" s="273"/>
      <c r="AR705" s="273"/>
      <c r="AS705" s="273" t="s">
        <v>6870</v>
      </c>
      <c r="AT705" s="274">
        <v>1000</v>
      </c>
      <c r="AU705" s="274">
        <v>2.7</v>
      </c>
      <c r="AV705" s="273" t="s">
        <v>6764</v>
      </c>
      <c r="AW705" s="273"/>
      <c r="AX705" s="274">
        <v>3.4</v>
      </c>
      <c r="AY705" s="273" t="s">
        <v>458</v>
      </c>
      <c r="AZ705" s="273" t="s">
        <v>6833</v>
      </c>
      <c r="BA705" s="273" t="s">
        <v>6871</v>
      </c>
      <c r="BB705" s="273" t="s">
        <v>6862</v>
      </c>
      <c r="BC705" s="273" t="s">
        <v>6764</v>
      </c>
      <c r="BD705" s="273"/>
      <c r="BE705" s="273" t="s">
        <v>6764</v>
      </c>
      <c r="BF705" s="273" t="s">
        <v>3310</v>
      </c>
      <c r="BG705" s="273" t="s">
        <v>6872</v>
      </c>
      <c r="BH705" s="273" t="s">
        <v>6873</v>
      </c>
      <c r="BI705" s="273" t="s">
        <v>800</v>
      </c>
      <c r="BJ705" s="273" t="s">
        <v>800</v>
      </c>
      <c r="BK705" s="273" t="s">
        <v>801</v>
      </c>
      <c r="BL705" s="273" t="s">
        <v>802</v>
      </c>
      <c r="BM705" s="273" t="s">
        <v>803</v>
      </c>
      <c r="BN705" s="273"/>
      <c r="BO705" s="273" t="s">
        <v>809</v>
      </c>
      <c r="BP705" s="273" t="s">
        <v>458</v>
      </c>
      <c r="BQ705" s="273"/>
    </row>
    <row r="706" spans="1:69" ht="18" customHeight="1">
      <c r="A706" s="273" t="s">
        <v>3561</v>
      </c>
      <c r="B706" s="273" t="s">
        <v>6874</v>
      </c>
      <c r="C706" s="273" t="s">
        <v>6875</v>
      </c>
      <c r="D706" s="273" t="s">
        <v>6865</v>
      </c>
      <c r="E706" s="273" t="s">
        <v>6876</v>
      </c>
      <c r="F706" s="273" t="s">
        <v>3287</v>
      </c>
      <c r="G706" s="273" t="s">
        <v>1506</v>
      </c>
      <c r="H706" s="273" t="s">
        <v>3245</v>
      </c>
      <c r="I706" s="274">
        <v>25</v>
      </c>
      <c r="J706" s="273" t="s">
        <v>598</v>
      </c>
      <c r="K706" s="273" t="s">
        <v>806</v>
      </c>
      <c r="L706" s="274">
        <v>2.65</v>
      </c>
      <c r="M706" s="273" t="s">
        <v>2270</v>
      </c>
      <c r="N706" s="273" t="s">
        <v>881</v>
      </c>
      <c r="O706" s="273" t="s">
        <v>5329</v>
      </c>
      <c r="P706" s="273" t="s">
        <v>6877</v>
      </c>
      <c r="Q706" s="274">
        <v>35</v>
      </c>
      <c r="R706" s="273" t="s">
        <v>789</v>
      </c>
      <c r="S706" s="273" t="s">
        <v>1487</v>
      </c>
      <c r="T706" s="273" t="s">
        <v>458</v>
      </c>
      <c r="U706" s="273" t="s">
        <v>791</v>
      </c>
      <c r="V706" s="274">
        <v>100</v>
      </c>
      <c r="W706" s="273"/>
      <c r="X706" s="273" t="s">
        <v>792</v>
      </c>
      <c r="Y706" s="273" t="s">
        <v>1792</v>
      </c>
      <c r="Z706" s="273"/>
      <c r="AA706" s="274">
        <v>44</v>
      </c>
      <c r="AB706" s="274">
        <v>1.8</v>
      </c>
      <c r="AC706" s="273"/>
      <c r="AD706" s="273" t="s">
        <v>4162</v>
      </c>
      <c r="AE706" s="273" t="s">
        <v>458</v>
      </c>
      <c r="AF706" s="273" t="s">
        <v>794</v>
      </c>
      <c r="AG706" s="273" t="s">
        <v>1793</v>
      </c>
      <c r="AH706" s="273" t="s">
        <v>3245</v>
      </c>
      <c r="AI706" s="273" t="s">
        <v>102</v>
      </c>
      <c r="AJ706" s="273"/>
      <c r="AK706" s="273" t="s">
        <v>796</v>
      </c>
      <c r="AL706" s="273" t="s">
        <v>2278</v>
      </c>
      <c r="AM706" s="273" t="s">
        <v>2206</v>
      </c>
      <c r="AN706" s="273" t="s">
        <v>42</v>
      </c>
      <c r="AO706" s="273"/>
      <c r="AP706" s="273"/>
      <c r="AQ706" s="273"/>
      <c r="AR706" s="273"/>
      <c r="AS706" s="273" t="s">
        <v>3566</v>
      </c>
      <c r="AT706" s="274">
        <v>10000</v>
      </c>
      <c r="AU706" s="274">
        <v>25</v>
      </c>
      <c r="AV706" s="273" t="s">
        <v>6764</v>
      </c>
      <c r="AW706" s="273"/>
      <c r="AX706" s="274">
        <v>2.65</v>
      </c>
      <c r="AY706" s="273" t="s">
        <v>458</v>
      </c>
      <c r="AZ706" s="273" t="s">
        <v>6833</v>
      </c>
      <c r="BA706" s="273" t="s">
        <v>3568</v>
      </c>
      <c r="BB706" s="273" t="s">
        <v>458</v>
      </c>
      <c r="BC706" s="273" t="s">
        <v>6764</v>
      </c>
      <c r="BD706" s="273"/>
      <c r="BE706" s="273" t="s">
        <v>6764</v>
      </c>
      <c r="BF706" s="273" t="s">
        <v>458</v>
      </c>
      <c r="BG706" s="273" t="s">
        <v>6878</v>
      </c>
      <c r="BH706" s="273" t="s">
        <v>6879</v>
      </c>
      <c r="BI706" s="273" t="s">
        <v>800</v>
      </c>
      <c r="BJ706" s="273" t="s">
        <v>800</v>
      </c>
      <c r="BK706" s="273" t="s">
        <v>801</v>
      </c>
      <c r="BL706" s="273" t="s">
        <v>802</v>
      </c>
      <c r="BM706" s="273" t="s">
        <v>803</v>
      </c>
      <c r="BN706" s="273"/>
      <c r="BO706" s="273" t="s">
        <v>809</v>
      </c>
      <c r="BP706" s="273" t="s">
        <v>458</v>
      </c>
      <c r="BQ706" s="273"/>
    </row>
    <row r="707" spans="1:69" ht="18" customHeight="1">
      <c r="A707" s="273" t="s">
        <v>2328</v>
      </c>
      <c r="B707" s="273" t="s">
        <v>6880</v>
      </c>
      <c r="C707" s="273" t="s">
        <v>6881</v>
      </c>
      <c r="D707" s="273" t="s">
        <v>6865</v>
      </c>
      <c r="E707" s="273" t="s">
        <v>6882</v>
      </c>
      <c r="F707" s="273" t="s">
        <v>1604</v>
      </c>
      <c r="G707" s="273" t="s">
        <v>1506</v>
      </c>
      <c r="H707" s="273" t="s">
        <v>1687</v>
      </c>
      <c r="I707" s="274">
        <v>5</v>
      </c>
      <c r="J707" s="273" t="s">
        <v>11</v>
      </c>
      <c r="K707" s="273" t="s">
        <v>806</v>
      </c>
      <c r="L707" s="274">
        <v>1.125</v>
      </c>
      <c r="M707" s="273" t="s">
        <v>2270</v>
      </c>
      <c r="N707" s="273" t="s">
        <v>5205</v>
      </c>
      <c r="O707" s="273" t="s">
        <v>6883</v>
      </c>
      <c r="P707" s="273" t="s">
        <v>6884</v>
      </c>
      <c r="Q707" s="274">
        <v>43</v>
      </c>
      <c r="R707" s="273" t="s">
        <v>789</v>
      </c>
      <c r="S707" s="273" t="s">
        <v>815</v>
      </c>
      <c r="T707" s="273" t="s">
        <v>458</v>
      </c>
      <c r="U707" s="273" t="s">
        <v>791</v>
      </c>
      <c r="V707" s="274">
        <v>99.709000000000003</v>
      </c>
      <c r="W707" s="273" t="s">
        <v>5181</v>
      </c>
      <c r="X707" s="273" t="s">
        <v>1565</v>
      </c>
      <c r="Y707" s="273" t="s">
        <v>1566</v>
      </c>
      <c r="Z707" s="273"/>
      <c r="AA707" s="274">
        <v>15</v>
      </c>
      <c r="AB707" s="274">
        <v>3</v>
      </c>
      <c r="AC707" s="273" t="s">
        <v>4293</v>
      </c>
      <c r="AD707" s="273" t="s">
        <v>6885</v>
      </c>
      <c r="AE707" s="273" t="s">
        <v>458</v>
      </c>
      <c r="AF707" s="273" t="s">
        <v>794</v>
      </c>
      <c r="AG707" s="273" t="s">
        <v>795</v>
      </c>
      <c r="AH707" s="273" t="s">
        <v>1687</v>
      </c>
      <c r="AI707" s="273" t="s">
        <v>102</v>
      </c>
      <c r="AJ707" s="273" t="s">
        <v>372</v>
      </c>
      <c r="AK707" s="273" t="s">
        <v>796</v>
      </c>
      <c r="AL707" s="273" t="s">
        <v>2278</v>
      </c>
      <c r="AM707" s="273" t="s">
        <v>1606</v>
      </c>
      <c r="AN707" s="273" t="s">
        <v>42</v>
      </c>
      <c r="AO707" s="273"/>
      <c r="AP707" s="273"/>
      <c r="AQ707" s="273"/>
      <c r="AR707" s="273"/>
      <c r="AS707" s="273" t="s">
        <v>1689</v>
      </c>
      <c r="AT707" s="274">
        <v>1000</v>
      </c>
      <c r="AU707" s="274">
        <v>5</v>
      </c>
      <c r="AV707" s="273" t="s">
        <v>6764</v>
      </c>
      <c r="AW707" s="273"/>
      <c r="AX707" s="274">
        <v>1.125</v>
      </c>
      <c r="AY707" s="273" t="s">
        <v>458</v>
      </c>
      <c r="AZ707" s="273" t="s">
        <v>6833</v>
      </c>
      <c r="BA707" s="273" t="s">
        <v>1690</v>
      </c>
      <c r="BB707" s="273" t="s">
        <v>458</v>
      </c>
      <c r="BC707" s="273" t="s">
        <v>6764</v>
      </c>
      <c r="BD707" s="273"/>
      <c r="BE707" s="273" t="s">
        <v>6764</v>
      </c>
      <c r="BF707" s="273" t="s">
        <v>458</v>
      </c>
      <c r="BG707" s="273" t="s">
        <v>6886</v>
      </c>
      <c r="BH707" s="273" t="s">
        <v>6887</v>
      </c>
      <c r="BI707" s="273" t="s">
        <v>800</v>
      </c>
      <c r="BJ707" s="273" t="s">
        <v>800</v>
      </c>
      <c r="BK707" s="273" t="s">
        <v>801</v>
      </c>
      <c r="BL707" s="273" t="s">
        <v>802</v>
      </c>
      <c r="BM707" s="273" t="s">
        <v>803</v>
      </c>
      <c r="BN707" s="273"/>
      <c r="BO707" s="273" t="s">
        <v>809</v>
      </c>
      <c r="BP707" s="273" t="s">
        <v>2328</v>
      </c>
      <c r="BQ707" s="273"/>
    </row>
    <row r="708" spans="1:69" ht="18" customHeight="1">
      <c r="A708" s="273" t="s">
        <v>4100</v>
      </c>
      <c r="B708" s="273" t="s">
        <v>6888</v>
      </c>
      <c r="C708" s="273" t="s">
        <v>6889</v>
      </c>
      <c r="D708" s="273" t="s">
        <v>6890</v>
      </c>
      <c r="E708" s="273" t="s">
        <v>6891</v>
      </c>
      <c r="F708" s="273" t="s">
        <v>1505</v>
      </c>
      <c r="G708" s="273" t="s">
        <v>1506</v>
      </c>
      <c r="H708" s="273" t="s">
        <v>3245</v>
      </c>
      <c r="I708" s="274">
        <v>5</v>
      </c>
      <c r="J708" s="273" t="s">
        <v>11</v>
      </c>
      <c r="K708" s="273" t="s">
        <v>806</v>
      </c>
      <c r="L708" s="274">
        <v>0.7</v>
      </c>
      <c r="M708" s="273" t="s">
        <v>3288</v>
      </c>
      <c r="N708" s="273" t="s">
        <v>4104</v>
      </c>
      <c r="O708" s="273" t="s">
        <v>6892</v>
      </c>
      <c r="P708" s="273" t="s">
        <v>6893</v>
      </c>
      <c r="Q708" s="274">
        <v>40</v>
      </c>
      <c r="R708" s="273" t="s">
        <v>789</v>
      </c>
      <c r="S708" s="273" t="s">
        <v>1487</v>
      </c>
      <c r="T708" s="273" t="s">
        <v>458</v>
      </c>
      <c r="U708" s="273" t="s">
        <v>791</v>
      </c>
      <c r="V708" s="274">
        <v>99.873000000000005</v>
      </c>
      <c r="W708" s="273" t="s">
        <v>6894</v>
      </c>
      <c r="X708" s="273" t="s">
        <v>792</v>
      </c>
      <c r="Y708" s="273" t="s">
        <v>4107</v>
      </c>
      <c r="Z708" s="273"/>
      <c r="AA708" s="274">
        <v>21</v>
      </c>
      <c r="AB708" s="274">
        <v>4.2</v>
      </c>
      <c r="AC708" s="273"/>
      <c r="AD708" s="273" t="s">
        <v>5449</v>
      </c>
      <c r="AE708" s="273" t="s">
        <v>6895</v>
      </c>
      <c r="AF708" s="273" t="s">
        <v>794</v>
      </c>
      <c r="AG708" s="273" t="s">
        <v>1793</v>
      </c>
      <c r="AH708" s="273" t="s">
        <v>3245</v>
      </c>
      <c r="AI708" s="273" t="s">
        <v>102</v>
      </c>
      <c r="AJ708" s="273"/>
      <c r="AK708" s="273" t="s">
        <v>796</v>
      </c>
      <c r="AL708" s="273" t="s">
        <v>3289</v>
      </c>
      <c r="AM708" s="273" t="s">
        <v>2206</v>
      </c>
      <c r="AN708" s="273" t="s">
        <v>42</v>
      </c>
      <c r="AO708" s="273"/>
      <c r="AP708" s="273"/>
      <c r="AQ708" s="273"/>
      <c r="AR708" s="273"/>
      <c r="AS708" s="273" t="s">
        <v>4109</v>
      </c>
      <c r="AT708" s="274">
        <v>1000</v>
      </c>
      <c r="AU708" s="274">
        <v>5</v>
      </c>
      <c r="AV708" s="273" t="s">
        <v>6779</v>
      </c>
      <c r="AW708" s="273"/>
      <c r="AX708" s="274">
        <v>0.7</v>
      </c>
      <c r="AY708" s="273" t="s">
        <v>458</v>
      </c>
      <c r="AZ708" s="273" t="s">
        <v>4379</v>
      </c>
      <c r="BA708" s="273" t="s">
        <v>4110</v>
      </c>
      <c r="BB708" s="273" t="s">
        <v>458</v>
      </c>
      <c r="BC708" s="273" t="s">
        <v>6779</v>
      </c>
      <c r="BD708" s="273"/>
      <c r="BE708" s="273" t="s">
        <v>6779</v>
      </c>
      <c r="BF708" s="273" t="s">
        <v>458</v>
      </c>
      <c r="BG708" s="273" t="s">
        <v>6896</v>
      </c>
      <c r="BH708" s="273" t="s">
        <v>6897</v>
      </c>
      <c r="BI708" s="273" t="s">
        <v>800</v>
      </c>
      <c r="BJ708" s="273" t="s">
        <v>800</v>
      </c>
      <c r="BK708" s="273" t="s">
        <v>801</v>
      </c>
      <c r="BL708" s="273" t="s">
        <v>802</v>
      </c>
      <c r="BM708" s="273" t="s">
        <v>803</v>
      </c>
      <c r="BN708" s="273"/>
      <c r="BO708" s="273" t="s">
        <v>809</v>
      </c>
      <c r="BP708" s="273" t="s">
        <v>458</v>
      </c>
      <c r="BQ708" s="273"/>
    </row>
    <row r="709" spans="1:69" ht="18" customHeight="1">
      <c r="A709" s="273" t="s">
        <v>5842</v>
      </c>
      <c r="B709" s="273" t="s">
        <v>6898</v>
      </c>
      <c r="C709" s="273" t="s">
        <v>6899</v>
      </c>
      <c r="D709" s="273" t="s">
        <v>6900</v>
      </c>
      <c r="E709" s="273" t="s">
        <v>6901</v>
      </c>
      <c r="F709" s="273" t="s">
        <v>3643</v>
      </c>
      <c r="G709" s="273" t="s">
        <v>814</v>
      </c>
      <c r="H709" s="273" t="s">
        <v>3245</v>
      </c>
      <c r="I709" s="274">
        <v>7</v>
      </c>
      <c r="J709" s="273" t="s">
        <v>804</v>
      </c>
      <c r="K709" s="273" t="s">
        <v>806</v>
      </c>
      <c r="L709" s="274">
        <v>0.7</v>
      </c>
      <c r="M709" s="273" t="s">
        <v>6902</v>
      </c>
      <c r="N709" s="273" t="s">
        <v>788</v>
      </c>
      <c r="O709" s="273"/>
      <c r="P709" s="273"/>
      <c r="Q709" s="273"/>
      <c r="R709" s="273" t="s">
        <v>789</v>
      </c>
      <c r="S709" s="273" t="s">
        <v>790</v>
      </c>
      <c r="T709" s="273" t="s">
        <v>458</v>
      </c>
      <c r="U709" s="273" t="s">
        <v>791</v>
      </c>
      <c r="V709" s="274">
        <v>100</v>
      </c>
      <c r="W709" s="273"/>
      <c r="X709" s="273" t="s">
        <v>1463</v>
      </c>
      <c r="Y709" s="273" t="s">
        <v>1464</v>
      </c>
      <c r="Z709" s="273"/>
      <c r="AA709" s="273"/>
      <c r="AB709" s="273"/>
      <c r="AC709" s="273"/>
      <c r="AD709" s="273"/>
      <c r="AE709" s="273" t="s">
        <v>3842</v>
      </c>
      <c r="AF709" s="273" t="s">
        <v>794</v>
      </c>
      <c r="AG709" s="273" t="s">
        <v>1986</v>
      </c>
      <c r="AH709" s="273" t="s">
        <v>3245</v>
      </c>
      <c r="AI709" s="273" t="s">
        <v>102</v>
      </c>
      <c r="AJ709" s="273"/>
      <c r="AK709" s="273" t="s">
        <v>1987</v>
      </c>
      <c r="AL709" s="273" t="s">
        <v>6903</v>
      </c>
      <c r="AM709" s="273" t="s">
        <v>1989</v>
      </c>
      <c r="AN709" s="273" t="s">
        <v>42</v>
      </c>
      <c r="AO709" s="273"/>
      <c r="AP709" s="273"/>
      <c r="AQ709" s="273"/>
      <c r="AR709" s="273"/>
      <c r="AS709" s="273" t="s">
        <v>5847</v>
      </c>
      <c r="AT709" s="274">
        <v>500000</v>
      </c>
      <c r="AU709" s="274">
        <v>7</v>
      </c>
      <c r="AV709" s="273" t="s">
        <v>6789</v>
      </c>
      <c r="AW709" s="273"/>
      <c r="AX709" s="274">
        <v>0.7</v>
      </c>
      <c r="AY709" s="273" t="s">
        <v>458</v>
      </c>
      <c r="AZ709" s="273" t="s">
        <v>5739</v>
      </c>
      <c r="BA709" s="273" t="s">
        <v>5848</v>
      </c>
      <c r="BB709" s="273" t="s">
        <v>5842</v>
      </c>
      <c r="BC709" s="273" t="s">
        <v>6789</v>
      </c>
      <c r="BD709" s="273"/>
      <c r="BE709" s="273" t="s">
        <v>6789</v>
      </c>
      <c r="BF709" s="273" t="s">
        <v>458</v>
      </c>
      <c r="BG709" s="273" t="s">
        <v>458</v>
      </c>
      <c r="BH709" s="273" t="s">
        <v>3842</v>
      </c>
      <c r="BI709" s="273" t="s">
        <v>800</v>
      </c>
      <c r="BJ709" s="273" t="s">
        <v>800</v>
      </c>
      <c r="BK709" s="273" t="s">
        <v>801</v>
      </c>
      <c r="BL709" s="273" t="s">
        <v>802</v>
      </c>
      <c r="BM709" s="273" t="s">
        <v>803</v>
      </c>
      <c r="BN709" s="273"/>
      <c r="BO709" s="273" t="s">
        <v>1517</v>
      </c>
      <c r="BP709" s="273" t="s">
        <v>458</v>
      </c>
      <c r="BQ709" s="273"/>
    </row>
    <row r="710" spans="1:69" ht="18" customHeight="1">
      <c r="A710" s="273" t="s">
        <v>3837</v>
      </c>
      <c r="B710" s="273" t="s">
        <v>6904</v>
      </c>
      <c r="C710" s="273" t="s">
        <v>6905</v>
      </c>
      <c r="D710" s="273" t="s">
        <v>6900</v>
      </c>
      <c r="E710" s="273" t="s">
        <v>6906</v>
      </c>
      <c r="F710" s="273" t="s">
        <v>3841</v>
      </c>
      <c r="G710" s="273" t="s">
        <v>925</v>
      </c>
      <c r="H710" s="273" t="s">
        <v>3841</v>
      </c>
      <c r="I710" s="274">
        <v>3</v>
      </c>
      <c r="J710" s="273" t="s">
        <v>598</v>
      </c>
      <c r="K710" s="273" t="s">
        <v>806</v>
      </c>
      <c r="L710" s="274">
        <v>2.85</v>
      </c>
      <c r="M710" s="273" t="s">
        <v>2270</v>
      </c>
      <c r="N710" s="273" t="s">
        <v>788</v>
      </c>
      <c r="O710" s="273"/>
      <c r="P710" s="273"/>
      <c r="Q710" s="273"/>
      <c r="R710" s="273"/>
      <c r="S710" s="273" t="s">
        <v>790</v>
      </c>
      <c r="T710" s="273" t="s">
        <v>458</v>
      </c>
      <c r="U710" s="273" t="s">
        <v>791</v>
      </c>
      <c r="V710" s="273"/>
      <c r="W710" s="273"/>
      <c r="X710" s="273" t="s">
        <v>1463</v>
      </c>
      <c r="Y710" s="273" t="s">
        <v>1464</v>
      </c>
      <c r="Z710" s="273"/>
      <c r="AA710" s="273"/>
      <c r="AB710" s="273"/>
      <c r="AC710" s="273"/>
      <c r="AD710" s="273"/>
      <c r="AE710" s="273" t="s">
        <v>4184</v>
      </c>
      <c r="AF710" s="273" t="s">
        <v>794</v>
      </c>
      <c r="AG710" s="273" t="s">
        <v>1986</v>
      </c>
      <c r="AH710" s="273" t="s">
        <v>3841</v>
      </c>
      <c r="AI710" s="273"/>
      <c r="AJ710" s="273"/>
      <c r="AK710" s="273" t="s">
        <v>1987</v>
      </c>
      <c r="AL710" s="273" t="s">
        <v>2278</v>
      </c>
      <c r="AM710" s="273" t="s">
        <v>1529</v>
      </c>
      <c r="AN710" s="273" t="s">
        <v>42</v>
      </c>
      <c r="AO710" s="273"/>
      <c r="AP710" s="273"/>
      <c r="AQ710" s="273"/>
      <c r="AR710" s="273"/>
      <c r="AS710" s="273" t="s">
        <v>3843</v>
      </c>
      <c r="AT710" s="274">
        <v>1000000</v>
      </c>
      <c r="AU710" s="274">
        <v>3</v>
      </c>
      <c r="AV710" s="273" t="s">
        <v>6764</v>
      </c>
      <c r="AW710" s="273"/>
      <c r="AX710" s="274">
        <v>2.85</v>
      </c>
      <c r="AY710" s="273" t="s">
        <v>458</v>
      </c>
      <c r="AZ710" s="273" t="s">
        <v>6833</v>
      </c>
      <c r="BA710" s="273" t="s">
        <v>3844</v>
      </c>
      <c r="BB710" s="273" t="s">
        <v>3837</v>
      </c>
      <c r="BC710" s="273" t="s">
        <v>6764</v>
      </c>
      <c r="BD710" s="273"/>
      <c r="BE710" s="273" t="s">
        <v>6764</v>
      </c>
      <c r="BF710" s="273" t="s">
        <v>458</v>
      </c>
      <c r="BG710" s="273" t="s">
        <v>458</v>
      </c>
      <c r="BH710" s="273" t="s">
        <v>4184</v>
      </c>
      <c r="BI710" s="273" t="s">
        <v>800</v>
      </c>
      <c r="BJ710" s="273" t="s">
        <v>800</v>
      </c>
      <c r="BK710" s="273" t="s">
        <v>801</v>
      </c>
      <c r="BL710" s="273" t="s">
        <v>802</v>
      </c>
      <c r="BM710" s="273" t="s">
        <v>803</v>
      </c>
      <c r="BN710" s="273"/>
      <c r="BO710" s="273" t="s">
        <v>809</v>
      </c>
      <c r="BP710" s="273" t="s">
        <v>458</v>
      </c>
      <c r="BQ710" s="273"/>
    </row>
    <row r="711" spans="1:69" ht="18" customHeight="1">
      <c r="A711" s="273" t="s">
        <v>4745</v>
      </c>
      <c r="B711" s="273" t="s">
        <v>6907</v>
      </c>
      <c r="C711" s="273" t="s">
        <v>6908</v>
      </c>
      <c r="D711" s="273" t="s">
        <v>6900</v>
      </c>
      <c r="E711" s="273" t="s">
        <v>6909</v>
      </c>
      <c r="F711" s="273" t="s">
        <v>1577</v>
      </c>
      <c r="G711" s="273" t="s">
        <v>1506</v>
      </c>
      <c r="H711" s="273" t="s">
        <v>836</v>
      </c>
      <c r="I711" s="274">
        <v>6</v>
      </c>
      <c r="J711" s="273" t="s">
        <v>11</v>
      </c>
      <c r="K711" s="273" t="s">
        <v>806</v>
      </c>
      <c r="L711" s="274">
        <v>0.83899999999999997</v>
      </c>
      <c r="M711" s="273" t="s">
        <v>6910</v>
      </c>
      <c r="N711" s="273" t="s">
        <v>5205</v>
      </c>
      <c r="O711" s="273" t="s">
        <v>6911</v>
      </c>
      <c r="P711" s="273" t="s">
        <v>6912</v>
      </c>
      <c r="Q711" s="274">
        <v>37</v>
      </c>
      <c r="R711" s="273" t="s">
        <v>789</v>
      </c>
      <c r="S711" s="273" t="s">
        <v>1487</v>
      </c>
      <c r="T711" s="273" t="s">
        <v>458</v>
      </c>
      <c r="U711" s="273" t="s">
        <v>791</v>
      </c>
      <c r="V711" s="274">
        <v>100</v>
      </c>
      <c r="W711" s="273" t="s">
        <v>4936</v>
      </c>
      <c r="X711" s="273" t="s">
        <v>792</v>
      </c>
      <c r="Y711" s="273" t="s">
        <v>1792</v>
      </c>
      <c r="Z711" s="273"/>
      <c r="AA711" s="273"/>
      <c r="AB711" s="273"/>
      <c r="AC711" s="273"/>
      <c r="AD711" s="273"/>
      <c r="AE711" s="273" t="s">
        <v>6913</v>
      </c>
      <c r="AF711" s="273" t="s">
        <v>794</v>
      </c>
      <c r="AG711" s="273" t="s">
        <v>1793</v>
      </c>
      <c r="AH711" s="273" t="s">
        <v>836</v>
      </c>
      <c r="AI711" s="273" t="s">
        <v>102</v>
      </c>
      <c r="AJ711" s="273"/>
      <c r="AK711" s="273" t="s">
        <v>796</v>
      </c>
      <c r="AL711" s="273" t="s">
        <v>6914</v>
      </c>
      <c r="AM711" s="273" t="s">
        <v>1606</v>
      </c>
      <c r="AN711" s="273" t="s">
        <v>42</v>
      </c>
      <c r="AO711" s="273"/>
      <c r="AP711" s="273"/>
      <c r="AQ711" s="273"/>
      <c r="AR711" s="273"/>
      <c r="AS711" s="273" t="s">
        <v>4754</v>
      </c>
      <c r="AT711" s="274">
        <v>1000</v>
      </c>
      <c r="AU711" s="274">
        <v>6</v>
      </c>
      <c r="AV711" s="273" t="s">
        <v>6817</v>
      </c>
      <c r="AW711" s="273"/>
      <c r="AX711" s="274">
        <v>0.83899999999999997</v>
      </c>
      <c r="AY711" s="273" t="s">
        <v>458</v>
      </c>
      <c r="AZ711" s="273" t="s">
        <v>4429</v>
      </c>
      <c r="BA711" s="273" t="s">
        <v>4755</v>
      </c>
      <c r="BB711" s="273" t="s">
        <v>458</v>
      </c>
      <c r="BC711" s="273" t="s">
        <v>6817</v>
      </c>
      <c r="BD711" s="273"/>
      <c r="BE711" s="273" t="s">
        <v>6817</v>
      </c>
      <c r="BF711" s="273" t="s">
        <v>458</v>
      </c>
      <c r="BG711" s="273" t="s">
        <v>6915</v>
      </c>
      <c r="BH711" s="273" t="s">
        <v>6916</v>
      </c>
      <c r="BI711" s="273" t="s">
        <v>800</v>
      </c>
      <c r="BJ711" s="273" t="s">
        <v>800</v>
      </c>
      <c r="BK711" s="273" t="s">
        <v>801</v>
      </c>
      <c r="BL711" s="273" t="s">
        <v>802</v>
      </c>
      <c r="BM711" s="273" t="s">
        <v>803</v>
      </c>
      <c r="BN711" s="273"/>
      <c r="BO711" s="273" t="s">
        <v>809</v>
      </c>
      <c r="BP711" s="273" t="s">
        <v>458</v>
      </c>
      <c r="BQ711" s="273"/>
    </row>
    <row r="712" spans="1:69" ht="18" customHeight="1">
      <c r="A712" s="273" t="s">
        <v>6127</v>
      </c>
      <c r="B712" s="273" t="s">
        <v>6917</v>
      </c>
      <c r="C712" s="273" t="s">
        <v>6918</v>
      </c>
      <c r="D712" s="273" t="s">
        <v>6919</v>
      </c>
      <c r="E712" s="273" t="s">
        <v>6920</v>
      </c>
      <c r="F712" s="273" t="s">
        <v>4122</v>
      </c>
      <c r="G712" s="273" t="s">
        <v>4123</v>
      </c>
      <c r="H712" s="273" t="s">
        <v>786</v>
      </c>
      <c r="I712" s="274">
        <v>0.9</v>
      </c>
      <c r="J712" s="273" t="s">
        <v>11</v>
      </c>
      <c r="K712" s="273" t="s">
        <v>806</v>
      </c>
      <c r="L712" s="274">
        <v>4</v>
      </c>
      <c r="M712" s="273" t="s">
        <v>6921</v>
      </c>
      <c r="N712" s="273" t="s">
        <v>860</v>
      </c>
      <c r="O712" s="273"/>
      <c r="P712" s="273" t="s">
        <v>6922</v>
      </c>
      <c r="Q712" s="273"/>
      <c r="R712" s="273" t="s">
        <v>789</v>
      </c>
      <c r="S712" s="273" t="s">
        <v>866</v>
      </c>
      <c r="T712" s="273" t="s">
        <v>6923</v>
      </c>
      <c r="U712" s="273" t="s">
        <v>791</v>
      </c>
      <c r="V712" s="274">
        <v>100</v>
      </c>
      <c r="W712" s="273" t="s">
        <v>6924</v>
      </c>
      <c r="X712" s="273" t="s">
        <v>819</v>
      </c>
      <c r="Y712" s="273" t="s">
        <v>6135</v>
      </c>
      <c r="Z712" s="273"/>
      <c r="AA712" s="273"/>
      <c r="AB712" s="273"/>
      <c r="AC712" s="273"/>
      <c r="AD712" s="273"/>
      <c r="AE712" s="273" t="s">
        <v>6925</v>
      </c>
      <c r="AF712" s="273" t="s">
        <v>794</v>
      </c>
      <c r="AG712" s="273" t="s">
        <v>1986</v>
      </c>
      <c r="AH712" s="273" t="s">
        <v>786</v>
      </c>
      <c r="AI712" s="273" t="s">
        <v>66</v>
      </c>
      <c r="AJ712" s="273"/>
      <c r="AK712" s="273" t="s">
        <v>1987</v>
      </c>
      <c r="AL712" s="273" t="s">
        <v>6926</v>
      </c>
      <c r="AM712" s="273" t="s">
        <v>2255</v>
      </c>
      <c r="AN712" s="273" t="s">
        <v>3211</v>
      </c>
      <c r="AO712" s="273"/>
      <c r="AP712" s="273"/>
      <c r="AQ712" s="273"/>
      <c r="AR712" s="273"/>
      <c r="AS712" s="273" t="s">
        <v>6138</v>
      </c>
      <c r="AT712" s="274">
        <v>1000</v>
      </c>
      <c r="AU712" s="274">
        <v>0.9</v>
      </c>
      <c r="AV712" s="273" t="s">
        <v>6865</v>
      </c>
      <c r="AW712" s="273"/>
      <c r="AX712" s="274">
        <v>4</v>
      </c>
      <c r="AY712" s="273" t="s">
        <v>458</v>
      </c>
      <c r="AZ712" s="273" t="s">
        <v>4486</v>
      </c>
      <c r="BA712" s="273" t="s">
        <v>6140</v>
      </c>
      <c r="BB712" s="273" t="s">
        <v>6127</v>
      </c>
      <c r="BC712" s="273" t="s">
        <v>6865</v>
      </c>
      <c r="BD712" s="273"/>
      <c r="BE712" s="273" t="s">
        <v>6865</v>
      </c>
      <c r="BF712" s="273" t="s">
        <v>6813</v>
      </c>
      <c r="BG712" s="273" t="s">
        <v>6927</v>
      </c>
      <c r="BH712" s="273" t="s">
        <v>6928</v>
      </c>
      <c r="BI712" s="273" t="s">
        <v>800</v>
      </c>
      <c r="BJ712" s="273" t="s">
        <v>800</v>
      </c>
      <c r="BK712" s="273" t="s">
        <v>801</v>
      </c>
      <c r="BL712" s="273" t="s">
        <v>802</v>
      </c>
      <c r="BM712" s="273" t="s">
        <v>803</v>
      </c>
      <c r="BN712" s="273"/>
      <c r="BO712" s="273" t="s">
        <v>809</v>
      </c>
      <c r="BP712" s="273" t="s">
        <v>458</v>
      </c>
      <c r="BQ712" s="273"/>
    </row>
    <row r="713" spans="1:69" ht="18" customHeight="1">
      <c r="A713" s="273" t="s">
        <v>5299</v>
      </c>
      <c r="B713" s="273" t="s">
        <v>6929</v>
      </c>
      <c r="C713" s="273" t="s">
        <v>6930</v>
      </c>
      <c r="D713" s="273" t="s">
        <v>6919</v>
      </c>
      <c r="E713" s="273" t="s">
        <v>6931</v>
      </c>
      <c r="F713" s="273" t="s">
        <v>786</v>
      </c>
      <c r="G713" s="273" t="s">
        <v>786</v>
      </c>
      <c r="H713" s="273" t="s">
        <v>786</v>
      </c>
      <c r="I713" s="274">
        <v>1</v>
      </c>
      <c r="J713" s="273" t="s">
        <v>11</v>
      </c>
      <c r="K713" s="273" t="s">
        <v>806</v>
      </c>
      <c r="L713" s="274">
        <v>3.48</v>
      </c>
      <c r="M713" s="273" t="s">
        <v>6910</v>
      </c>
      <c r="N713" s="273" t="s">
        <v>936</v>
      </c>
      <c r="O713" s="273"/>
      <c r="P713" s="273"/>
      <c r="Q713" s="273"/>
      <c r="R713" s="273" t="s">
        <v>789</v>
      </c>
      <c r="S713" s="273" t="s">
        <v>790</v>
      </c>
      <c r="T713" s="273" t="s">
        <v>458</v>
      </c>
      <c r="U713" s="273" t="s">
        <v>791</v>
      </c>
      <c r="V713" s="274">
        <v>100</v>
      </c>
      <c r="W713" s="273"/>
      <c r="X713" s="273" t="s">
        <v>1669</v>
      </c>
      <c r="Y713" s="273" t="s">
        <v>4593</v>
      </c>
      <c r="Z713" s="273" t="s">
        <v>4675</v>
      </c>
      <c r="AA713" s="273"/>
      <c r="AB713" s="273"/>
      <c r="AC713" s="273"/>
      <c r="AD713" s="273"/>
      <c r="AE713" s="273" t="s">
        <v>5303</v>
      </c>
      <c r="AF713" s="273" t="s">
        <v>794</v>
      </c>
      <c r="AG713" s="273" t="s">
        <v>1734</v>
      </c>
      <c r="AH713" s="273" t="s">
        <v>786</v>
      </c>
      <c r="AI713" s="273" t="s">
        <v>104</v>
      </c>
      <c r="AJ713" s="273"/>
      <c r="AK713" s="273" t="s">
        <v>808</v>
      </c>
      <c r="AL713" s="273" t="s">
        <v>6914</v>
      </c>
      <c r="AM713" s="273" t="s">
        <v>797</v>
      </c>
      <c r="AN713" s="273" t="s">
        <v>43</v>
      </c>
      <c r="AO713" s="273"/>
      <c r="AP713" s="273"/>
      <c r="AQ713" s="273"/>
      <c r="AR713" s="273"/>
      <c r="AS713" s="273" t="s">
        <v>5304</v>
      </c>
      <c r="AT713" s="274">
        <v>1000</v>
      </c>
      <c r="AU713" s="274">
        <v>1</v>
      </c>
      <c r="AV713" s="273" t="s">
        <v>6817</v>
      </c>
      <c r="AW713" s="273"/>
      <c r="AX713" s="274">
        <v>3.48</v>
      </c>
      <c r="AY713" s="273" t="s">
        <v>458</v>
      </c>
      <c r="AZ713" s="273" t="s">
        <v>4429</v>
      </c>
      <c r="BA713" s="273" t="s">
        <v>5305</v>
      </c>
      <c r="BB713" s="273" t="s">
        <v>5299</v>
      </c>
      <c r="BC713" s="273" t="s">
        <v>6817</v>
      </c>
      <c r="BD713" s="273"/>
      <c r="BE713" s="273" t="s">
        <v>6817</v>
      </c>
      <c r="BF713" s="273" t="s">
        <v>3310</v>
      </c>
      <c r="BG713" s="273" t="s">
        <v>5303</v>
      </c>
      <c r="BH713" s="273" t="s">
        <v>4421</v>
      </c>
      <c r="BI713" s="273" t="s">
        <v>800</v>
      </c>
      <c r="BJ713" s="273" t="s">
        <v>800</v>
      </c>
      <c r="BK713" s="273" t="s">
        <v>801</v>
      </c>
      <c r="BL713" s="273" t="s">
        <v>802</v>
      </c>
      <c r="BM713" s="273" t="s">
        <v>803</v>
      </c>
      <c r="BN713" s="273"/>
      <c r="BO713" s="273" t="s">
        <v>809</v>
      </c>
      <c r="BP713" s="273" t="s">
        <v>458</v>
      </c>
      <c r="BQ713" s="273"/>
    </row>
    <row r="714" spans="1:69" ht="18" customHeight="1">
      <c r="A714" s="273" t="s">
        <v>6932</v>
      </c>
      <c r="B714" s="273" t="s">
        <v>6933</v>
      </c>
      <c r="C714" s="273" t="s">
        <v>6934</v>
      </c>
      <c r="D714" s="273" t="s">
        <v>6492</v>
      </c>
      <c r="E714" s="273" t="s">
        <v>6935</v>
      </c>
      <c r="F714" s="273" t="s">
        <v>786</v>
      </c>
      <c r="G714" s="273" t="s">
        <v>786</v>
      </c>
      <c r="H714" s="273" t="s">
        <v>786</v>
      </c>
      <c r="I714" s="274">
        <v>0.85</v>
      </c>
      <c r="J714" s="273" t="s">
        <v>11</v>
      </c>
      <c r="K714" s="273" t="s">
        <v>806</v>
      </c>
      <c r="L714" s="274">
        <v>4.7</v>
      </c>
      <c r="M714" s="273" t="s">
        <v>1617</v>
      </c>
      <c r="N714" s="273" t="s">
        <v>860</v>
      </c>
      <c r="O714" s="273" t="s">
        <v>6936</v>
      </c>
      <c r="P714" s="273" t="s">
        <v>6937</v>
      </c>
      <c r="Q714" s="274">
        <v>30</v>
      </c>
      <c r="R714" s="273" t="s">
        <v>789</v>
      </c>
      <c r="S714" s="273" t="s">
        <v>1487</v>
      </c>
      <c r="T714" s="273" t="s">
        <v>458</v>
      </c>
      <c r="U714" s="273" t="s">
        <v>791</v>
      </c>
      <c r="V714" s="274">
        <v>99.995000000000005</v>
      </c>
      <c r="W714" s="273" t="s">
        <v>6938</v>
      </c>
      <c r="X714" s="273" t="s">
        <v>819</v>
      </c>
      <c r="Y714" s="273" t="s">
        <v>6939</v>
      </c>
      <c r="Z714" s="273"/>
      <c r="AA714" s="273"/>
      <c r="AB714" s="273"/>
      <c r="AC714" s="273"/>
      <c r="AD714" s="273"/>
      <c r="AE714" s="273" t="s">
        <v>6940</v>
      </c>
      <c r="AF714" s="273" t="s">
        <v>2276</v>
      </c>
      <c r="AG714" s="273" t="s">
        <v>807</v>
      </c>
      <c r="AH714" s="273" t="s">
        <v>786</v>
      </c>
      <c r="AI714" s="273" t="s">
        <v>89</v>
      </c>
      <c r="AJ714" s="273"/>
      <c r="AK714" s="273" t="s">
        <v>808</v>
      </c>
      <c r="AL714" s="273" t="s">
        <v>2513</v>
      </c>
      <c r="AM714" s="273" t="s">
        <v>797</v>
      </c>
      <c r="AN714" s="273" t="s">
        <v>931</v>
      </c>
      <c r="AO714" s="273"/>
      <c r="AP714" s="273"/>
      <c r="AQ714" s="273"/>
      <c r="AR714" s="273"/>
      <c r="AS714" s="273" t="s">
        <v>6941</v>
      </c>
      <c r="AT714" s="274">
        <v>1000</v>
      </c>
      <c r="AU714" s="274">
        <v>2.65</v>
      </c>
      <c r="AV714" s="273" t="s">
        <v>6942</v>
      </c>
      <c r="AW714" s="273"/>
      <c r="AX714" s="274">
        <v>4.7</v>
      </c>
      <c r="AY714" s="273" t="s">
        <v>458</v>
      </c>
      <c r="AZ714" s="273" t="s">
        <v>6522</v>
      </c>
      <c r="BA714" s="273" t="s">
        <v>6943</v>
      </c>
      <c r="BB714" s="273" t="s">
        <v>458</v>
      </c>
      <c r="BC714" s="273" t="s">
        <v>6944</v>
      </c>
      <c r="BD714" s="273"/>
      <c r="BE714" s="273" t="s">
        <v>6944</v>
      </c>
      <c r="BF714" s="273" t="s">
        <v>4502</v>
      </c>
      <c r="BG714" s="273" t="s">
        <v>6945</v>
      </c>
      <c r="BH714" s="273" t="s">
        <v>6946</v>
      </c>
      <c r="BI714" s="273" t="s">
        <v>800</v>
      </c>
      <c r="BJ714" s="273" t="s">
        <v>800</v>
      </c>
      <c r="BK714" s="273" t="s">
        <v>801</v>
      </c>
      <c r="BL714" s="273" t="s">
        <v>802</v>
      </c>
      <c r="BM714" s="273" t="s">
        <v>803</v>
      </c>
      <c r="BN714" s="273"/>
      <c r="BO714" s="273" t="s">
        <v>809</v>
      </c>
      <c r="BP714" s="273" t="s">
        <v>458</v>
      </c>
      <c r="BQ714" s="273" t="s">
        <v>6947</v>
      </c>
    </row>
    <row r="715" spans="1:69" ht="18" customHeight="1">
      <c r="A715" s="273" t="s">
        <v>6932</v>
      </c>
      <c r="B715" s="273" t="s">
        <v>6933</v>
      </c>
      <c r="C715" s="273" t="s">
        <v>6947</v>
      </c>
      <c r="D715" s="273" t="s">
        <v>6492</v>
      </c>
      <c r="E715" s="273" t="s">
        <v>6935</v>
      </c>
      <c r="F715" s="273" t="s">
        <v>786</v>
      </c>
      <c r="G715" s="273" t="s">
        <v>786</v>
      </c>
      <c r="H715" s="273" t="s">
        <v>786</v>
      </c>
      <c r="I715" s="274">
        <v>0.85</v>
      </c>
      <c r="J715" s="273" t="s">
        <v>11</v>
      </c>
      <c r="K715" s="273" t="s">
        <v>6948</v>
      </c>
      <c r="L715" s="274">
        <v>4.7</v>
      </c>
      <c r="M715" s="273" t="s">
        <v>1617</v>
      </c>
      <c r="N715" s="273" t="s">
        <v>860</v>
      </c>
      <c r="O715" s="273"/>
      <c r="P715" s="273"/>
      <c r="Q715" s="273"/>
      <c r="R715" s="273" t="s">
        <v>789</v>
      </c>
      <c r="S715" s="273" t="s">
        <v>1487</v>
      </c>
      <c r="T715" s="273" t="s">
        <v>458</v>
      </c>
      <c r="U715" s="273" t="s">
        <v>791</v>
      </c>
      <c r="V715" s="273"/>
      <c r="W715" s="273"/>
      <c r="X715" s="273" t="s">
        <v>819</v>
      </c>
      <c r="Y715" s="273" t="s">
        <v>6939</v>
      </c>
      <c r="Z715" s="273"/>
      <c r="AA715" s="273"/>
      <c r="AB715" s="273"/>
      <c r="AC715" s="273"/>
      <c r="AD715" s="273"/>
      <c r="AE715" s="273" t="s">
        <v>6949</v>
      </c>
      <c r="AF715" s="273" t="s">
        <v>794</v>
      </c>
      <c r="AG715" s="273" t="s">
        <v>807</v>
      </c>
      <c r="AH715" s="273" t="s">
        <v>786</v>
      </c>
      <c r="AI715" s="273" t="s">
        <v>89</v>
      </c>
      <c r="AJ715" s="273"/>
      <c r="AK715" s="273" t="s">
        <v>808</v>
      </c>
      <c r="AL715" s="273" t="s">
        <v>3734</v>
      </c>
      <c r="AM715" s="273" t="s">
        <v>797</v>
      </c>
      <c r="AN715" s="273" t="s">
        <v>931</v>
      </c>
      <c r="AO715" s="273"/>
      <c r="AP715" s="273"/>
      <c r="AQ715" s="273"/>
      <c r="AR715" s="273"/>
      <c r="AS715" s="273" t="s">
        <v>6941</v>
      </c>
      <c r="AT715" s="274">
        <v>1000</v>
      </c>
      <c r="AU715" s="274">
        <v>0</v>
      </c>
      <c r="AV715" s="273" t="s">
        <v>6944</v>
      </c>
      <c r="AW715" s="273"/>
      <c r="AX715" s="274">
        <v>4.7</v>
      </c>
      <c r="AY715" s="273" t="s">
        <v>458</v>
      </c>
      <c r="AZ715" s="273" t="s">
        <v>6522</v>
      </c>
      <c r="BA715" s="273" t="s">
        <v>6943</v>
      </c>
      <c r="BB715" s="273" t="s">
        <v>458</v>
      </c>
      <c r="BC715" s="273" t="s">
        <v>6942</v>
      </c>
      <c r="BD715" s="273"/>
      <c r="BE715" s="273" t="s">
        <v>6942</v>
      </c>
      <c r="BF715" s="273" t="s">
        <v>3310</v>
      </c>
      <c r="BG715" s="273" t="s">
        <v>6950</v>
      </c>
      <c r="BH715" s="273" t="s">
        <v>6951</v>
      </c>
      <c r="BI715" s="273" t="s">
        <v>800</v>
      </c>
      <c r="BJ715" s="273" t="s">
        <v>800</v>
      </c>
      <c r="BK715" s="273" t="s">
        <v>4248</v>
      </c>
      <c r="BL715" s="273" t="s">
        <v>802</v>
      </c>
      <c r="BM715" s="273" t="s">
        <v>803</v>
      </c>
      <c r="BN715" s="273"/>
      <c r="BO715" s="273" t="s">
        <v>809</v>
      </c>
      <c r="BP715" s="273" t="s">
        <v>458</v>
      </c>
      <c r="BQ715" s="273"/>
    </row>
    <row r="716" spans="1:69" ht="18" customHeight="1">
      <c r="A716" s="273" t="s">
        <v>5842</v>
      </c>
      <c r="B716" s="273" t="s">
        <v>6952</v>
      </c>
      <c r="C716" s="273" t="s">
        <v>6953</v>
      </c>
      <c r="D716" s="273" t="s">
        <v>6954</v>
      </c>
      <c r="E716" s="273" t="s">
        <v>6955</v>
      </c>
      <c r="F716" s="273" t="s">
        <v>3643</v>
      </c>
      <c r="G716" s="273" t="s">
        <v>814</v>
      </c>
      <c r="H716" s="273" t="s">
        <v>3245</v>
      </c>
      <c r="I716" s="274">
        <v>5</v>
      </c>
      <c r="J716" s="273" t="s">
        <v>598</v>
      </c>
      <c r="K716" s="273" t="s">
        <v>806</v>
      </c>
      <c r="L716" s="274">
        <v>2.78</v>
      </c>
      <c r="M716" s="273" t="s">
        <v>2342</v>
      </c>
      <c r="N716" s="273" t="s">
        <v>788</v>
      </c>
      <c r="O716" s="273"/>
      <c r="P716" s="273"/>
      <c r="Q716" s="273"/>
      <c r="R716" s="273"/>
      <c r="S716" s="273" t="s">
        <v>790</v>
      </c>
      <c r="T716" s="273" t="s">
        <v>458</v>
      </c>
      <c r="U716" s="273" t="s">
        <v>791</v>
      </c>
      <c r="V716" s="274">
        <v>100</v>
      </c>
      <c r="W716" s="273"/>
      <c r="X716" s="273" t="s">
        <v>1463</v>
      </c>
      <c r="Y716" s="273" t="s">
        <v>1464</v>
      </c>
      <c r="Z716" s="273"/>
      <c r="AA716" s="273"/>
      <c r="AB716" s="273"/>
      <c r="AC716" s="273"/>
      <c r="AD716" s="273"/>
      <c r="AE716" s="273" t="s">
        <v>4184</v>
      </c>
      <c r="AF716" s="273" t="s">
        <v>794</v>
      </c>
      <c r="AG716" s="273" t="s">
        <v>1986</v>
      </c>
      <c r="AH716" s="273" t="s">
        <v>3245</v>
      </c>
      <c r="AI716" s="273" t="s">
        <v>102</v>
      </c>
      <c r="AJ716" s="273"/>
      <c r="AK716" s="273" t="s">
        <v>1987</v>
      </c>
      <c r="AL716" s="273" t="s">
        <v>2346</v>
      </c>
      <c r="AM716" s="273" t="s">
        <v>1989</v>
      </c>
      <c r="AN716" s="273" t="s">
        <v>42</v>
      </c>
      <c r="AO716" s="273"/>
      <c r="AP716" s="273"/>
      <c r="AQ716" s="273"/>
      <c r="AR716" s="273"/>
      <c r="AS716" s="273" t="s">
        <v>5847</v>
      </c>
      <c r="AT716" s="274">
        <v>1000000</v>
      </c>
      <c r="AU716" s="274">
        <v>5</v>
      </c>
      <c r="AV716" s="273" t="s">
        <v>6942</v>
      </c>
      <c r="AW716" s="273"/>
      <c r="AX716" s="274">
        <v>2.78</v>
      </c>
      <c r="AY716" s="273" t="s">
        <v>458</v>
      </c>
      <c r="AZ716" s="273" t="s">
        <v>6956</v>
      </c>
      <c r="BA716" s="273" t="s">
        <v>5848</v>
      </c>
      <c r="BB716" s="273" t="s">
        <v>5842</v>
      </c>
      <c r="BC716" s="273" t="s">
        <v>6942</v>
      </c>
      <c r="BD716" s="273"/>
      <c r="BE716" s="273" t="s">
        <v>6942</v>
      </c>
      <c r="BF716" s="273" t="s">
        <v>458</v>
      </c>
      <c r="BG716" s="273" t="s">
        <v>458</v>
      </c>
      <c r="BH716" s="273" t="s">
        <v>4184</v>
      </c>
      <c r="BI716" s="273" t="s">
        <v>800</v>
      </c>
      <c r="BJ716" s="273" t="s">
        <v>800</v>
      </c>
      <c r="BK716" s="273" t="s">
        <v>801</v>
      </c>
      <c r="BL716" s="273" t="s">
        <v>802</v>
      </c>
      <c r="BM716" s="273" t="s">
        <v>803</v>
      </c>
      <c r="BN716" s="273"/>
      <c r="BO716" s="273" t="s">
        <v>809</v>
      </c>
      <c r="BP716" s="273" t="s">
        <v>458</v>
      </c>
      <c r="BQ716" s="273"/>
    </row>
    <row r="717" spans="1:69" ht="18" customHeight="1">
      <c r="A717" s="273" t="s">
        <v>6957</v>
      </c>
      <c r="B717" s="273" t="s">
        <v>6958</v>
      </c>
      <c r="C717" s="273" t="s">
        <v>6959</v>
      </c>
      <c r="D717" s="273" t="s">
        <v>6954</v>
      </c>
      <c r="E717" s="273" t="s">
        <v>6960</v>
      </c>
      <c r="F717" s="273" t="s">
        <v>836</v>
      </c>
      <c r="G717" s="273" t="s">
        <v>6694</v>
      </c>
      <c r="H717" s="273" t="s">
        <v>836</v>
      </c>
      <c r="I717" s="274">
        <v>4</v>
      </c>
      <c r="J717" s="273" t="s">
        <v>11</v>
      </c>
      <c r="K717" s="273" t="s">
        <v>806</v>
      </c>
      <c r="L717" s="274">
        <v>3.5</v>
      </c>
      <c r="M717" s="273" t="s">
        <v>6921</v>
      </c>
      <c r="N717" s="273" t="s">
        <v>936</v>
      </c>
      <c r="O717" s="273" t="s">
        <v>5137</v>
      </c>
      <c r="P717" s="273" t="s">
        <v>6961</v>
      </c>
      <c r="Q717" s="274">
        <v>30</v>
      </c>
      <c r="R717" s="273" t="s">
        <v>789</v>
      </c>
      <c r="S717" s="273" t="s">
        <v>1487</v>
      </c>
      <c r="T717" s="273" t="s">
        <v>458</v>
      </c>
      <c r="U717" s="273" t="s">
        <v>791</v>
      </c>
      <c r="V717" s="274">
        <v>100</v>
      </c>
      <c r="W717" s="273" t="s">
        <v>6962</v>
      </c>
      <c r="X717" s="273" t="s">
        <v>5589</v>
      </c>
      <c r="Y717" s="273" t="s">
        <v>5590</v>
      </c>
      <c r="Z717" s="273"/>
      <c r="AA717" s="273"/>
      <c r="AB717" s="273"/>
      <c r="AC717" s="273"/>
      <c r="AD717" s="273"/>
      <c r="AE717" s="273" t="s">
        <v>6963</v>
      </c>
      <c r="AF717" s="273" t="s">
        <v>794</v>
      </c>
      <c r="AG717" s="273" t="s">
        <v>818</v>
      </c>
      <c r="AH717" s="273" t="s">
        <v>1524</v>
      </c>
      <c r="AI717" s="273" t="s">
        <v>102</v>
      </c>
      <c r="AJ717" s="273"/>
      <c r="AK717" s="273" t="s">
        <v>808</v>
      </c>
      <c r="AL717" s="273" t="s">
        <v>6926</v>
      </c>
      <c r="AM717" s="273" t="s">
        <v>797</v>
      </c>
      <c r="AN717" s="273" t="s">
        <v>42</v>
      </c>
      <c r="AO717" s="273"/>
      <c r="AP717" s="273"/>
      <c r="AQ717" s="273"/>
      <c r="AR717" s="273"/>
      <c r="AS717" s="273" t="s">
        <v>6964</v>
      </c>
      <c r="AT717" s="274">
        <v>1000</v>
      </c>
      <c r="AU717" s="274">
        <v>4</v>
      </c>
      <c r="AV717" s="273" t="s">
        <v>6865</v>
      </c>
      <c r="AW717" s="273"/>
      <c r="AX717" s="274">
        <v>3.5</v>
      </c>
      <c r="AY717" s="273" t="s">
        <v>458</v>
      </c>
      <c r="AZ717" s="273" t="s">
        <v>4486</v>
      </c>
      <c r="BA717" s="273" t="s">
        <v>6965</v>
      </c>
      <c r="BB717" s="273" t="s">
        <v>458</v>
      </c>
      <c r="BC717" s="273" t="s">
        <v>6865</v>
      </c>
      <c r="BD717" s="273"/>
      <c r="BE717" s="273" t="s">
        <v>6865</v>
      </c>
      <c r="BF717" s="273" t="s">
        <v>3310</v>
      </c>
      <c r="BG717" s="273" t="s">
        <v>6966</v>
      </c>
      <c r="BH717" s="273" t="s">
        <v>6967</v>
      </c>
      <c r="BI717" s="273" t="s">
        <v>800</v>
      </c>
      <c r="BJ717" s="273" t="s">
        <v>800</v>
      </c>
      <c r="BK717" s="273" t="s">
        <v>801</v>
      </c>
      <c r="BL717" s="273" t="s">
        <v>802</v>
      </c>
      <c r="BM717" s="273" t="s">
        <v>803</v>
      </c>
      <c r="BN717" s="273"/>
      <c r="BO717" s="273" t="s">
        <v>809</v>
      </c>
      <c r="BP717" s="273" t="s">
        <v>458</v>
      </c>
      <c r="BQ717" s="273"/>
    </row>
    <row r="718" spans="1:69" ht="18" customHeight="1">
      <c r="A718" s="273" t="s">
        <v>6968</v>
      </c>
      <c r="B718" s="273" t="s">
        <v>6969</v>
      </c>
      <c r="C718" s="273" t="s">
        <v>6970</v>
      </c>
      <c r="D718" s="273" t="s">
        <v>6954</v>
      </c>
      <c r="E718" s="273" t="s">
        <v>6971</v>
      </c>
      <c r="F718" s="273" t="s">
        <v>1663</v>
      </c>
      <c r="G718" s="273" t="s">
        <v>925</v>
      </c>
      <c r="H718" s="273" t="s">
        <v>1663</v>
      </c>
      <c r="I718" s="274">
        <v>25</v>
      </c>
      <c r="J718" s="273" t="s">
        <v>804</v>
      </c>
      <c r="K718" s="273" t="s">
        <v>806</v>
      </c>
      <c r="L718" s="274">
        <v>0.75</v>
      </c>
      <c r="M718" s="273" t="s">
        <v>6921</v>
      </c>
      <c r="N718" s="273" t="s">
        <v>936</v>
      </c>
      <c r="O718" s="273" t="s">
        <v>6972</v>
      </c>
      <c r="P718" s="273" t="s">
        <v>6973</v>
      </c>
      <c r="Q718" s="274">
        <v>35</v>
      </c>
      <c r="R718" s="273" t="s">
        <v>789</v>
      </c>
      <c r="S718" s="273" t="s">
        <v>1487</v>
      </c>
      <c r="T718" s="273" t="s">
        <v>458</v>
      </c>
      <c r="U718" s="273" t="s">
        <v>791</v>
      </c>
      <c r="V718" s="274">
        <v>100</v>
      </c>
      <c r="W718" s="273"/>
      <c r="X718" s="273" t="s">
        <v>819</v>
      </c>
      <c r="Y718" s="273" t="s">
        <v>6135</v>
      </c>
      <c r="Z718" s="273"/>
      <c r="AA718" s="273"/>
      <c r="AB718" s="273"/>
      <c r="AC718" s="273"/>
      <c r="AD718" s="273"/>
      <c r="AE718" s="273" t="s">
        <v>6974</v>
      </c>
      <c r="AF718" s="273" t="s">
        <v>794</v>
      </c>
      <c r="AG718" s="273" t="s">
        <v>1793</v>
      </c>
      <c r="AH718" s="273" t="s">
        <v>1663</v>
      </c>
      <c r="AI718" s="273" t="s">
        <v>102</v>
      </c>
      <c r="AJ718" s="273" t="s">
        <v>307</v>
      </c>
      <c r="AK718" s="273" t="s">
        <v>796</v>
      </c>
      <c r="AL718" s="273" t="s">
        <v>6926</v>
      </c>
      <c r="AM718" s="273" t="s">
        <v>2226</v>
      </c>
      <c r="AN718" s="273" t="s">
        <v>42</v>
      </c>
      <c r="AO718" s="273"/>
      <c r="AP718" s="273"/>
      <c r="AQ718" s="273"/>
      <c r="AR718" s="273"/>
      <c r="AS718" s="273" t="s">
        <v>6975</v>
      </c>
      <c r="AT718" s="274">
        <v>500000</v>
      </c>
      <c r="AU718" s="274">
        <v>25</v>
      </c>
      <c r="AV718" s="273" t="s">
        <v>6865</v>
      </c>
      <c r="AW718" s="273"/>
      <c r="AX718" s="274">
        <v>0.75</v>
      </c>
      <c r="AY718" s="273" t="s">
        <v>458</v>
      </c>
      <c r="AZ718" s="273" t="s">
        <v>4486</v>
      </c>
      <c r="BA718" s="273" t="s">
        <v>6976</v>
      </c>
      <c r="BB718" s="273" t="s">
        <v>458</v>
      </c>
      <c r="BC718" s="273" t="s">
        <v>6865</v>
      </c>
      <c r="BD718" s="273"/>
      <c r="BE718" s="273" t="s">
        <v>6865</v>
      </c>
      <c r="BF718" s="273" t="s">
        <v>458</v>
      </c>
      <c r="BG718" s="273" t="s">
        <v>6977</v>
      </c>
      <c r="BH718" s="273" t="s">
        <v>6978</v>
      </c>
      <c r="BI718" s="273" t="s">
        <v>800</v>
      </c>
      <c r="BJ718" s="273" t="s">
        <v>800</v>
      </c>
      <c r="BK718" s="273" t="s">
        <v>801</v>
      </c>
      <c r="BL718" s="273" t="s">
        <v>802</v>
      </c>
      <c r="BM718" s="273" t="s">
        <v>803</v>
      </c>
      <c r="BN718" s="273"/>
      <c r="BO718" s="273" t="s">
        <v>809</v>
      </c>
      <c r="BP718" s="273" t="s">
        <v>458</v>
      </c>
      <c r="BQ718" s="273"/>
    </row>
    <row r="719" spans="1:69" ht="18" customHeight="1">
      <c r="A719" s="273" t="s">
        <v>6968</v>
      </c>
      <c r="B719" s="273" t="s">
        <v>6979</v>
      </c>
      <c r="C719" s="273" t="s">
        <v>6980</v>
      </c>
      <c r="D719" s="273" t="s">
        <v>6954</v>
      </c>
      <c r="E719" s="273" t="s">
        <v>6981</v>
      </c>
      <c r="F719" s="273" t="s">
        <v>1663</v>
      </c>
      <c r="G719" s="273" t="s">
        <v>925</v>
      </c>
      <c r="H719" s="273" t="s">
        <v>1663</v>
      </c>
      <c r="I719" s="274">
        <v>6</v>
      </c>
      <c r="J719" s="273" t="s">
        <v>11</v>
      </c>
      <c r="K719" s="273" t="s">
        <v>806</v>
      </c>
      <c r="L719" s="274">
        <v>0.875</v>
      </c>
      <c r="M719" s="273" t="s">
        <v>6921</v>
      </c>
      <c r="N719" s="273" t="s">
        <v>6193</v>
      </c>
      <c r="O719" s="273" t="s">
        <v>6982</v>
      </c>
      <c r="P719" s="273" t="s">
        <v>6983</v>
      </c>
      <c r="Q719" s="274">
        <v>37</v>
      </c>
      <c r="R719" s="273" t="s">
        <v>789</v>
      </c>
      <c r="S719" s="273" t="s">
        <v>1487</v>
      </c>
      <c r="T719" s="273" t="s">
        <v>458</v>
      </c>
      <c r="U719" s="273" t="s">
        <v>791</v>
      </c>
      <c r="V719" s="274">
        <v>99.917000000000002</v>
      </c>
      <c r="W719" s="273" t="s">
        <v>6984</v>
      </c>
      <c r="X719" s="273" t="s">
        <v>819</v>
      </c>
      <c r="Y719" s="273" t="s">
        <v>6135</v>
      </c>
      <c r="Z719" s="273"/>
      <c r="AA719" s="273"/>
      <c r="AB719" s="273"/>
      <c r="AC719" s="273"/>
      <c r="AD719" s="273"/>
      <c r="AE719" s="273" t="s">
        <v>6974</v>
      </c>
      <c r="AF719" s="273" t="s">
        <v>794</v>
      </c>
      <c r="AG719" s="273" t="s">
        <v>1793</v>
      </c>
      <c r="AH719" s="273" t="s">
        <v>1663</v>
      </c>
      <c r="AI719" s="273" t="s">
        <v>102</v>
      </c>
      <c r="AJ719" s="273" t="s">
        <v>307</v>
      </c>
      <c r="AK719" s="273" t="s">
        <v>796</v>
      </c>
      <c r="AL719" s="273" t="s">
        <v>6926</v>
      </c>
      <c r="AM719" s="273" t="s">
        <v>2226</v>
      </c>
      <c r="AN719" s="273" t="s">
        <v>42</v>
      </c>
      <c r="AO719" s="273"/>
      <c r="AP719" s="273"/>
      <c r="AQ719" s="273"/>
      <c r="AR719" s="273"/>
      <c r="AS719" s="273" t="s">
        <v>6975</v>
      </c>
      <c r="AT719" s="274">
        <v>1000</v>
      </c>
      <c r="AU719" s="274">
        <v>6</v>
      </c>
      <c r="AV719" s="273" t="s">
        <v>6865</v>
      </c>
      <c r="AW719" s="273"/>
      <c r="AX719" s="274">
        <v>0.875</v>
      </c>
      <c r="AY719" s="273" t="s">
        <v>458</v>
      </c>
      <c r="AZ719" s="273" t="s">
        <v>4486</v>
      </c>
      <c r="BA719" s="273" t="s">
        <v>6976</v>
      </c>
      <c r="BB719" s="273" t="s">
        <v>458</v>
      </c>
      <c r="BC719" s="273" t="s">
        <v>6865</v>
      </c>
      <c r="BD719" s="273"/>
      <c r="BE719" s="273" t="s">
        <v>6865</v>
      </c>
      <c r="BF719" s="273" t="s">
        <v>458</v>
      </c>
      <c r="BG719" s="273" t="s">
        <v>6977</v>
      </c>
      <c r="BH719" s="273" t="s">
        <v>6978</v>
      </c>
      <c r="BI719" s="273" t="s">
        <v>800</v>
      </c>
      <c r="BJ719" s="273" t="s">
        <v>800</v>
      </c>
      <c r="BK719" s="273" t="s">
        <v>801</v>
      </c>
      <c r="BL719" s="273" t="s">
        <v>802</v>
      </c>
      <c r="BM719" s="273" t="s">
        <v>803</v>
      </c>
      <c r="BN719" s="273"/>
      <c r="BO719" s="273" t="s">
        <v>809</v>
      </c>
      <c r="BP719" s="273" t="s">
        <v>458</v>
      </c>
      <c r="BQ719" s="273"/>
    </row>
    <row r="720" spans="1:69" ht="18" customHeight="1">
      <c r="A720" s="273" t="s">
        <v>1866</v>
      </c>
      <c r="B720" s="273" t="s">
        <v>6985</v>
      </c>
      <c r="C720" s="273" t="s">
        <v>6986</v>
      </c>
      <c r="D720" s="273" t="s">
        <v>6954</v>
      </c>
      <c r="E720" s="273" t="s">
        <v>6987</v>
      </c>
      <c r="F720" s="273" t="s">
        <v>1871</v>
      </c>
      <c r="G720" s="273" t="s">
        <v>1506</v>
      </c>
      <c r="H720" s="273" t="s">
        <v>1871</v>
      </c>
      <c r="I720" s="274">
        <v>5</v>
      </c>
      <c r="J720" s="273" t="s">
        <v>11</v>
      </c>
      <c r="K720" s="273" t="s">
        <v>806</v>
      </c>
      <c r="L720" s="274">
        <v>1.125</v>
      </c>
      <c r="M720" s="273" t="s">
        <v>6921</v>
      </c>
      <c r="N720" s="273" t="s">
        <v>936</v>
      </c>
      <c r="O720" s="273" t="s">
        <v>6988</v>
      </c>
      <c r="P720" s="273" t="s">
        <v>6989</v>
      </c>
      <c r="Q720" s="274">
        <v>47.5</v>
      </c>
      <c r="R720" s="273" t="s">
        <v>789</v>
      </c>
      <c r="S720" s="273" t="s">
        <v>790</v>
      </c>
      <c r="T720" s="273" t="s">
        <v>458</v>
      </c>
      <c r="U720" s="273" t="s">
        <v>791</v>
      </c>
      <c r="V720" s="274">
        <v>99.620999999999995</v>
      </c>
      <c r="W720" s="273" t="s">
        <v>4790</v>
      </c>
      <c r="X720" s="273" t="s">
        <v>792</v>
      </c>
      <c r="Y720" s="273" t="s">
        <v>1874</v>
      </c>
      <c r="Z720" s="273"/>
      <c r="AA720" s="273"/>
      <c r="AB720" s="273"/>
      <c r="AC720" s="273"/>
      <c r="AD720" s="273"/>
      <c r="AE720" s="273" t="s">
        <v>6990</v>
      </c>
      <c r="AF720" s="273" t="s">
        <v>794</v>
      </c>
      <c r="AG720" s="273" t="s">
        <v>816</v>
      </c>
      <c r="AH720" s="273" t="s">
        <v>1871</v>
      </c>
      <c r="AI720" s="273" t="s">
        <v>102</v>
      </c>
      <c r="AJ720" s="273"/>
      <c r="AK720" s="273" t="s">
        <v>796</v>
      </c>
      <c r="AL720" s="273" t="s">
        <v>6926</v>
      </c>
      <c r="AM720" s="273" t="s">
        <v>811</v>
      </c>
      <c r="AN720" s="273" t="s">
        <v>42</v>
      </c>
      <c r="AO720" s="273"/>
      <c r="AP720" s="273"/>
      <c r="AQ720" s="273"/>
      <c r="AR720" s="273"/>
      <c r="AS720" s="273" t="s">
        <v>1876</v>
      </c>
      <c r="AT720" s="274">
        <v>1000</v>
      </c>
      <c r="AU720" s="274">
        <v>5</v>
      </c>
      <c r="AV720" s="273" t="s">
        <v>6865</v>
      </c>
      <c r="AW720" s="273"/>
      <c r="AX720" s="274">
        <v>1.125</v>
      </c>
      <c r="AY720" s="273" t="s">
        <v>458</v>
      </c>
      <c r="AZ720" s="273" t="s">
        <v>4486</v>
      </c>
      <c r="BA720" s="273" t="s">
        <v>6991</v>
      </c>
      <c r="BB720" s="273" t="s">
        <v>1866</v>
      </c>
      <c r="BC720" s="273" t="s">
        <v>6865</v>
      </c>
      <c r="BD720" s="273"/>
      <c r="BE720" s="273" t="s">
        <v>6865</v>
      </c>
      <c r="BF720" s="273" t="s">
        <v>458</v>
      </c>
      <c r="BG720" s="273" t="s">
        <v>6992</v>
      </c>
      <c r="BH720" s="273" t="s">
        <v>6993</v>
      </c>
      <c r="BI720" s="273" t="s">
        <v>800</v>
      </c>
      <c r="BJ720" s="273" t="s">
        <v>800</v>
      </c>
      <c r="BK720" s="273" t="s">
        <v>801</v>
      </c>
      <c r="BL720" s="273" t="s">
        <v>802</v>
      </c>
      <c r="BM720" s="273" t="s">
        <v>803</v>
      </c>
      <c r="BN720" s="273"/>
      <c r="BO720" s="273" t="s">
        <v>809</v>
      </c>
      <c r="BP720" s="273" t="s">
        <v>458</v>
      </c>
      <c r="BQ720" s="273"/>
    </row>
    <row r="721" spans="1:69" ht="18" customHeight="1">
      <c r="A721" s="273" t="s">
        <v>2001</v>
      </c>
      <c r="B721" s="273" t="s">
        <v>6994</v>
      </c>
      <c r="C721" s="273" t="s">
        <v>6995</v>
      </c>
      <c r="D721" s="273" t="s">
        <v>6996</v>
      </c>
      <c r="E721" s="273" t="s">
        <v>6997</v>
      </c>
      <c r="F721" s="273" t="s">
        <v>1801</v>
      </c>
      <c r="G721" s="273" t="s">
        <v>1850</v>
      </c>
      <c r="H721" s="273" t="s">
        <v>786</v>
      </c>
      <c r="I721" s="274">
        <v>200</v>
      </c>
      <c r="J721" s="273" t="s">
        <v>804</v>
      </c>
      <c r="K721" s="273" t="s">
        <v>806</v>
      </c>
      <c r="L721" s="273"/>
      <c r="M721" s="273" t="s">
        <v>6770</v>
      </c>
      <c r="N721" s="273" t="s">
        <v>936</v>
      </c>
      <c r="O721" s="273"/>
      <c r="P721" s="273"/>
      <c r="Q721" s="273"/>
      <c r="R721" s="273" t="s">
        <v>789</v>
      </c>
      <c r="S721" s="273" t="s">
        <v>1487</v>
      </c>
      <c r="T721" s="273"/>
      <c r="U721" s="273" t="s">
        <v>823</v>
      </c>
      <c r="V721" s="274">
        <v>100</v>
      </c>
      <c r="W721" s="273"/>
      <c r="X721" s="273" t="s">
        <v>1463</v>
      </c>
      <c r="Y721" s="273" t="s">
        <v>1464</v>
      </c>
      <c r="Z721" s="273"/>
      <c r="AA721" s="273"/>
      <c r="AB721" s="273"/>
      <c r="AC721" s="273"/>
      <c r="AD721" s="273"/>
      <c r="AE721" s="273"/>
      <c r="AF721" s="273" t="s">
        <v>794</v>
      </c>
      <c r="AG721" s="273" t="s">
        <v>1734</v>
      </c>
      <c r="AH721" s="273" t="s">
        <v>786</v>
      </c>
      <c r="AI721" s="273"/>
      <c r="AJ721" s="273"/>
      <c r="AK721" s="273" t="s">
        <v>810</v>
      </c>
      <c r="AL721" s="273" t="s">
        <v>6772</v>
      </c>
      <c r="AM721" s="273" t="s">
        <v>1606</v>
      </c>
      <c r="AN721" s="273" t="s">
        <v>42</v>
      </c>
      <c r="AO721" s="273"/>
      <c r="AP721" s="273"/>
      <c r="AQ721" s="273"/>
      <c r="AR721" s="273"/>
      <c r="AS721" s="273" t="s">
        <v>2009</v>
      </c>
      <c r="AT721" s="274">
        <v>10000</v>
      </c>
      <c r="AU721" s="274">
        <v>200</v>
      </c>
      <c r="AV721" s="273" t="s">
        <v>6706</v>
      </c>
      <c r="AW721" s="273"/>
      <c r="AX721" s="274">
        <v>2</v>
      </c>
      <c r="AY721" s="273" t="s">
        <v>6601</v>
      </c>
      <c r="AZ721" s="273" t="s">
        <v>4285</v>
      </c>
      <c r="BA721" s="273" t="s">
        <v>2013</v>
      </c>
      <c r="BB721" s="273"/>
      <c r="BC721" s="273" t="s">
        <v>6706</v>
      </c>
      <c r="BD721" s="273"/>
      <c r="BE721" s="273" t="s">
        <v>6706</v>
      </c>
      <c r="BF721" s="273"/>
      <c r="BG721" s="273" t="s">
        <v>6602</v>
      </c>
      <c r="BH721" s="273" t="s">
        <v>6602</v>
      </c>
      <c r="BI721" s="273" t="s">
        <v>800</v>
      </c>
      <c r="BJ721" s="273" t="s">
        <v>800</v>
      </c>
      <c r="BK721" s="273" t="s">
        <v>1516</v>
      </c>
      <c r="BL721" s="273" t="s">
        <v>802</v>
      </c>
      <c r="BM721" s="273" t="s">
        <v>1962</v>
      </c>
      <c r="BN721" s="273"/>
      <c r="BO721" s="273" t="s">
        <v>809</v>
      </c>
      <c r="BP721" s="273"/>
      <c r="BQ721" s="273"/>
    </row>
    <row r="722" spans="1:69" ht="18" customHeight="1">
      <c r="A722" s="273" t="s">
        <v>6998</v>
      </c>
      <c r="B722" s="273" t="s">
        <v>6999</v>
      </c>
      <c r="C722" s="273" t="s">
        <v>7000</v>
      </c>
      <c r="D722" s="273" t="s">
        <v>6996</v>
      </c>
      <c r="E722" s="273" t="s">
        <v>7001</v>
      </c>
      <c r="F722" s="273" t="s">
        <v>7002</v>
      </c>
      <c r="G722" s="273" t="s">
        <v>7003</v>
      </c>
      <c r="H722" s="273" t="s">
        <v>7004</v>
      </c>
      <c r="I722" s="274">
        <v>5</v>
      </c>
      <c r="J722" s="273" t="s">
        <v>11</v>
      </c>
      <c r="K722" s="273" t="s">
        <v>806</v>
      </c>
      <c r="L722" s="274">
        <v>6.25</v>
      </c>
      <c r="M722" s="273" t="s">
        <v>3752</v>
      </c>
      <c r="N722" s="273" t="s">
        <v>5136</v>
      </c>
      <c r="O722" s="273" t="s">
        <v>7005</v>
      </c>
      <c r="P722" s="273" t="s">
        <v>7006</v>
      </c>
      <c r="Q722" s="274">
        <v>35</v>
      </c>
      <c r="R722" s="273" t="s">
        <v>789</v>
      </c>
      <c r="S722" s="273" t="s">
        <v>3364</v>
      </c>
      <c r="T722" s="273" t="s">
        <v>458</v>
      </c>
      <c r="U722" s="273" t="s">
        <v>791</v>
      </c>
      <c r="V722" s="274">
        <v>100</v>
      </c>
      <c r="W722" s="273" t="s">
        <v>7007</v>
      </c>
      <c r="X722" s="273" t="s">
        <v>813</v>
      </c>
      <c r="Y722" s="273" t="s">
        <v>7008</v>
      </c>
      <c r="Z722" s="273"/>
      <c r="AA722" s="274">
        <v>34</v>
      </c>
      <c r="AB722" s="274">
        <v>6.8</v>
      </c>
      <c r="AC722" s="273" t="s">
        <v>4294</v>
      </c>
      <c r="AD722" s="273" t="s">
        <v>4294</v>
      </c>
      <c r="AE722" s="273" t="s">
        <v>7009</v>
      </c>
      <c r="AF722" s="273" t="s">
        <v>794</v>
      </c>
      <c r="AG722" s="273" t="s">
        <v>2223</v>
      </c>
      <c r="AH722" s="273" t="s">
        <v>2459</v>
      </c>
      <c r="AI722" s="273" t="s">
        <v>104</v>
      </c>
      <c r="AJ722" s="273"/>
      <c r="AK722" s="273" t="s">
        <v>2224</v>
      </c>
      <c r="AL722" s="273" t="s">
        <v>3754</v>
      </c>
      <c r="AM722" s="273" t="s">
        <v>2075</v>
      </c>
      <c r="AN722" s="273" t="s">
        <v>931</v>
      </c>
      <c r="AO722" s="273"/>
      <c r="AP722" s="273"/>
      <c r="AQ722" s="273"/>
      <c r="AR722" s="273"/>
      <c r="AS722" s="273" t="s">
        <v>7010</v>
      </c>
      <c r="AT722" s="274">
        <v>1000</v>
      </c>
      <c r="AU722" s="274">
        <v>5</v>
      </c>
      <c r="AV722" s="273" t="s">
        <v>6900</v>
      </c>
      <c r="AW722" s="273"/>
      <c r="AX722" s="274">
        <v>6.25</v>
      </c>
      <c r="AY722" s="273" t="s">
        <v>458</v>
      </c>
      <c r="AZ722" s="273" t="s">
        <v>4577</v>
      </c>
      <c r="BA722" s="273" t="s">
        <v>7011</v>
      </c>
      <c r="BB722" s="273" t="s">
        <v>7012</v>
      </c>
      <c r="BC722" s="273" t="s">
        <v>6900</v>
      </c>
      <c r="BD722" s="273"/>
      <c r="BE722" s="273" t="s">
        <v>6900</v>
      </c>
      <c r="BF722" s="273" t="s">
        <v>3310</v>
      </c>
      <c r="BG722" s="273" t="s">
        <v>7013</v>
      </c>
      <c r="BH722" s="273" t="s">
        <v>7014</v>
      </c>
      <c r="BI722" s="273" t="s">
        <v>800</v>
      </c>
      <c r="BJ722" s="273" t="s">
        <v>800</v>
      </c>
      <c r="BK722" s="273" t="s">
        <v>801</v>
      </c>
      <c r="BL722" s="273" t="s">
        <v>802</v>
      </c>
      <c r="BM722" s="273" t="s">
        <v>803</v>
      </c>
      <c r="BN722" s="273"/>
      <c r="BO722" s="273" t="s">
        <v>809</v>
      </c>
      <c r="BP722" s="273" t="s">
        <v>458</v>
      </c>
      <c r="BQ722" s="273"/>
    </row>
    <row r="723" spans="1:69" ht="18" customHeight="1">
      <c r="A723" s="273" t="s">
        <v>7015</v>
      </c>
      <c r="B723" s="273" t="s">
        <v>7016</v>
      </c>
      <c r="C723" s="273" t="s">
        <v>7017</v>
      </c>
      <c r="D723" s="273" t="s">
        <v>6996</v>
      </c>
      <c r="E723" s="273" t="s">
        <v>7018</v>
      </c>
      <c r="F723" s="273" t="s">
        <v>4287</v>
      </c>
      <c r="G723" s="273" t="s">
        <v>1938</v>
      </c>
      <c r="H723" s="273" t="s">
        <v>5601</v>
      </c>
      <c r="I723" s="274">
        <v>3.4</v>
      </c>
      <c r="J723" s="273" t="s">
        <v>11</v>
      </c>
      <c r="K723" s="273" t="s">
        <v>6551</v>
      </c>
      <c r="L723" s="274">
        <v>7.1</v>
      </c>
      <c r="M723" s="273" t="s">
        <v>2817</v>
      </c>
      <c r="N723" s="273" t="s">
        <v>4104</v>
      </c>
      <c r="O723" s="273" t="s">
        <v>7019</v>
      </c>
      <c r="P723" s="273" t="s">
        <v>7020</v>
      </c>
      <c r="Q723" s="274">
        <v>40</v>
      </c>
      <c r="R723" s="273" t="s">
        <v>789</v>
      </c>
      <c r="S723" s="273" t="s">
        <v>3364</v>
      </c>
      <c r="T723" s="273" t="s">
        <v>458</v>
      </c>
      <c r="U723" s="273" t="s">
        <v>791</v>
      </c>
      <c r="V723" s="274">
        <v>99.162999999999997</v>
      </c>
      <c r="W723" s="273" t="s">
        <v>7021</v>
      </c>
      <c r="X723" s="273" t="s">
        <v>1565</v>
      </c>
      <c r="Y723" s="273"/>
      <c r="Z723" s="273"/>
      <c r="AA723" s="274">
        <v>29</v>
      </c>
      <c r="AB723" s="274">
        <v>8.5</v>
      </c>
      <c r="AC723" s="273" t="s">
        <v>6484</v>
      </c>
      <c r="AD723" s="273" t="s">
        <v>4161</v>
      </c>
      <c r="AE723" s="273" t="s">
        <v>7022</v>
      </c>
      <c r="AF723" s="273" t="s">
        <v>3984</v>
      </c>
      <c r="AG723" s="273" t="s">
        <v>1986</v>
      </c>
      <c r="AH723" s="273" t="s">
        <v>7023</v>
      </c>
      <c r="AI723" s="273"/>
      <c r="AJ723" s="273" t="s">
        <v>307</v>
      </c>
      <c r="AK723" s="273" t="s">
        <v>1987</v>
      </c>
      <c r="AL723" s="273" t="s">
        <v>2818</v>
      </c>
      <c r="AM723" s="273" t="s">
        <v>1529</v>
      </c>
      <c r="AN723" s="273" t="s">
        <v>3211</v>
      </c>
      <c r="AO723" s="273"/>
      <c r="AP723" s="273"/>
      <c r="AQ723" s="273"/>
      <c r="AR723" s="273"/>
      <c r="AS723" s="273" t="s">
        <v>7024</v>
      </c>
      <c r="AT723" s="274">
        <v>1000</v>
      </c>
      <c r="AU723" s="274">
        <v>3.4</v>
      </c>
      <c r="AV723" s="273" t="s">
        <v>6865</v>
      </c>
      <c r="AW723" s="273" t="s">
        <v>2787</v>
      </c>
      <c r="AX723" s="274">
        <v>7.1</v>
      </c>
      <c r="AY723" s="273" t="s">
        <v>458</v>
      </c>
      <c r="AZ723" s="273" t="s">
        <v>5845</v>
      </c>
      <c r="BA723" s="273" t="s">
        <v>7025</v>
      </c>
      <c r="BB723" s="273" t="s">
        <v>5610</v>
      </c>
      <c r="BC723" s="273" t="s">
        <v>6865</v>
      </c>
      <c r="BD723" s="273"/>
      <c r="BE723" s="273" t="s">
        <v>6865</v>
      </c>
      <c r="BF723" s="273" t="s">
        <v>7026</v>
      </c>
      <c r="BG723" s="273" t="s">
        <v>7022</v>
      </c>
      <c r="BH723" s="273" t="s">
        <v>7027</v>
      </c>
      <c r="BI723" s="273" t="s">
        <v>800</v>
      </c>
      <c r="BJ723" s="273" t="s">
        <v>800</v>
      </c>
      <c r="BK723" s="273" t="s">
        <v>3211</v>
      </c>
      <c r="BL723" s="273" t="s">
        <v>802</v>
      </c>
      <c r="BM723" s="273" t="s">
        <v>827</v>
      </c>
      <c r="BN723" s="273"/>
      <c r="BO723" s="273" t="s">
        <v>809</v>
      </c>
      <c r="BP723" s="273" t="s">
        <v>458</v>
      </c>
      <c r="BQ723" s="273"/>
    </row>
    <row r="724" spans="1:69" ht="18" customHeight="1">
      <c r="A724" s="273" t="s">
        <v>5366</v>
      </c>
      <c r="B724" s="273" t="s">
        <v>7028</v>
      </c>
      <c r="C724" s="273" t="s">
        <v>7029</v>
      </c>
      <c r="D724" s="273" t="s">
        <v>7030</v>
      </c>
      <c r="E724" s="273" t="s">
        <v>7031</v>
      </c>
      <c r="F724" s="273" t="s">
        <v>5370</v>
      </c>
      <c r="G724" s="273" t="s">
        <v>1506</v>
      </c>
      <c r="H724" s="273" t="s">
        <v>5422</v>
      </c>
      <c r="I724" s="274">
        <v>2.5</v>
      </c>
      <c r="J724" s="273" t="s">
        <v>598</v>
      </c>
      <c r="K724" s="273" t="s">
        <v>806</v>
      </c>
      <c r="L724" s="274">
        <v>2.8</v>
      </c>
      <c r="M724" s="273" t="s">
        <v>7032</v>
      </c>
      <c r="N724" s="273" t="s">
        <v>788</v>
      </c>
      <c r="O724" s="273"/>
      <c r="P724" s="273"/>
      <c r="Q724" s="273"/>
      <c r="R724" s="273" t="s">
        <v>789</v>
      </c>
      <c r="S724" s="273" t="s">
        <v>790</v>
      </c>
      <c r="T724" s="273" t="s">
        <v>458</v>
      </c>
      <c r="U724" s="273" t="s">
        <v>791</v>
      </c>
      <c r="V724" s="274">
        <v>100</v>
      </c>
      <c r="W724" s="273"/>
      <c r="X724" s="273" t="s">
        <v>1463</v>
      </c>
      <c r="Y724" s="273" t="s">
        <v>5372</v>
      </c>
      <c r="Z724" s="273"/>
      <c r="AA724" s="273"/>
      <c r="AB724" s="273"/>
      <c r="AC724" s="273"/>
      <c r="AD724" s="273"/>
      <c r="AE724" s="273" t="s">
        <v>5424</v>
      </c>
      <c r="AF724" s="273" t="s">
        <v>794</v>
      </c>
      <c r="AG724" s="273" t="s">
        <v>795</v>
      </c>
      <c r="AH724" s="273" t="s">
        <v>5422</v>
      </c>
      <c r="AI724" s="273"/>
      <c r="AJ724" s="273"/>
      <c r="AK724" s="273" t="s">
        <v>796</v>
      </c>
      <c r="AL724" s="273" t="s">
        <v>7033</v>
      </c>
      <c r="AM724" s="273" t="s">
        <v>2255</v>
      </c>
      <c r="AN724" s="273" t="s">
        <v>42</v>
      </c>
      <c r="AO724" s="273"/>
      <c r="AP724" s="273"/>
      <c r="AQ724" s="273"/>
      <c r="AR724" s="273"/>
      <c r="AS724" s="273" t="s">
        <v>5374</v>
      </c>
      <c r="AT724" s="274">
        <v>1000000</v>
      </c>
      <c r="AU724" s="274">
        <v>2.5</v>
      </c>
      <c r="AV724" s="273" t="s">
        <v>6890</v>
      </c>
      <c r="AW724" s="273"/>
      <c r="AX724" s="274">
        <v>2.8</v>
      </c>
      <c r="AY724" s="273" t="s">
        <v>458</v>
      </c>
      <c r="AZ724" s="273" t="s">
        <v>3746</v>
      </c>
      <c r="BA724" s="273" t="s">
        <v>5375</v>
      </c>
      <c r="BB724" s="273" t="s">
        <v>7034</v>
      </c>
      <c r="BC724" s="273" t="s">
        <v>6890</v>
      </c>
      <c r="BD724" s="273"/>
      <c r="BE724" s="273" t="s">
        <v>6890</v>
      </c>
      <c r="BF724" s="273" t="s">
        <v>458</v>
      </c>
      <c r="BG724" s="273" t="s">
        <v>458</v>
      </c>
      <c r="BH724" s="273" t="s">
        <v>5424</v>
      </c>
      <c r="BI724" s="273" t="s">
        <v>800</v>
      </c>
      <c r="BJ724" s="273" t="s">
        <v>800</v>
      </c>
      <c r="BK724" s="273" t="s">
        <v>801</v>
      </c>
      <c r="BL724" s="273" t="s">
        <v>802</v>
      </c>
      <c r="BM724" s="273" t="s">
        <v>803</v>
      </c>
      <c r="BN724" s="273"/>
      <c r="BO724" s="273" t="s">
        <v>1865</v>
      </c>
      <c r="BP724" s="273" t="s">
        <v>458</v>
      </c>
      <c r="BQ724" s="273"/>
    </row>
    <row r="725" spans="1:69" ht="18" customHeight="1">
      <c r="A725" s="273" t="s">
        <v>7035</v>
      </c>
      <c r="B725" s="273" t="s">
        <v>7036</v>
      </c>
      <c r="C725" s="273" t="s">
        <v>7037</v>
      </c>
      <c r="D725" s="273" t="s">
        <v>7030</v>
      </c>
      <c r="E725" s="273" t="s">
        <v>7038</v>
      </c>
      <c r="F725" s="273" t="s">
        <v>786</v>
      </c>
      <c r="G725" s="273" t="s">
        <v>786</v>
      </c>
      <c r="H725" s="273" t="s">
        <v>786</v>
      </c>
      <c r="I725" s="274">
        <v>2</v>
      </c>
      <c r="J725" s="273" t="s">
        <v>11</v>
      </c>
      <c r="K725" s="273" t="s">
        <v>806</v>
      </c>
      <c r="L725" s="274">
        <v>3.4</v>
      </c>
      <c r="M725" s="273" t="s">
        <v>2384</v>
      </c>
      <c r="N725" s="273" t="s">
        <v>881</v>
      </c>
      <c r="O725" s="273" t="s">
        <v>5137</v>
      </c>
      <c r="P725" s="273" t="s">
        <v>3851</v>
      </c>
      <c r="Q725" s="274">
        <v>40</v>
      </c>
      <c r="R725" s="273" t="s">
        <v>789</v>
      </c>
      <c r="S725" s="273" t="s">
        <v>1487</v>
      </c>
      <c r="T725" s="273" t="s">
        <v>458</v>
      </c>
      <c r="U725" s="273" t="s">
        <v>791</v>
      </c>
      <c r="V725" s="274">
        <v>100</v>
      </c>
      <c r="W725" s="273" t="s">
        <v>7039</v>
      </c>
      <c r="X725" s="273" t="s">
        <v>813</v>
      </c>
      <c r="Y725" s="273" t="s">
        <v>4530</v>
      </c>
      <c r="Z725" s="273" t="s">
        <v>7040</v>
      </c>
      <c r="AA725" s="273"/>
      <c r="AB725" s="273"/>
      <c r="AC725" s="273"/>
      <c r="AD725" s="273"/>
      <c r="AE725" s="273" t="s">
        <v>7041</v>
      </c>
      <c r="AF725" s="273" t="s">
        <v>794</v>
      </c>
      <c r="AG725" s="273" t="s">
        <v>1734</v>
      </c>
      <c r="AH725" s="273" t="s">
        <v>786</v>
      </c>
      <c r="AI725" s="273" t="s">
        <v>104</v>
      </c>
      <c r="AJ725" s="273"/>
      <c r="AK725" s="273" t="s">
        <v>808</v>
      </c>
      <c r="AL725" s="273" t="s">
        <v>2385</v>
      </c>
      <c r="AM725" s="273" t="s">
        <v>797</v>
      </c>
      <c r="AN725" s="273" t="s">
        <v>43</v>
      </c>
      <c r="AO725" s="273"/>
      <c r="AP725" s="273"/>
      <c r="AQ725" s="273"/>
      <c r="AR725" s="273"/>
      <c r="AS725" s="273" t="s">
        <v>7042</v>
      </c>
      <c r="AT725" s="274">
        <v>1000</v>
      </c>
      <c r="AU725" s="274">
        <v>2</v>
      </c>
      <c r="AV725" s="273" t="s">
        <v>6919</v>
      </c>
      <c r="AW725" s="273"/>
      <c r="AX725" s="274">
        <v>3.4</v>
      </c>
      <c r="AY725" s="273" t="s">
        <v>458</v>
      </c>
      <c r="AZ725" s="273" t="s">
        <v>4240</v>
      </c>
      <c r="BA725" s="273" t="s">
        <v>7043</v>
      </c>
      <c r="BB725" s="273" t="s">
        <v>458</v>
      </c>
      <c r="BC725" s="273" t="s">
        <v>6919</v>
      </c>
      <c r="BD725" s="273"/>
      <c r="BE725" s="273" t="s">
        <v>6919</v>
      </c>
      <c r="BF725" s="273" t="s">
        <v>458</v>
      </c>
      <c r="BG725" s="273" t="s">
        <v>7044</v>
      </c>
      <c r="BH725" s="273" t="s">
        <v>7045</v>
      </c>
      <c r="BI725" s="273" t="s">
        <v>800</v>
      </c>
      <c r="BJ725" s="273" t="s">
        <v>800</v>
      </c>
      <c r="BK725" s="273" t="s">
        <v>801</v>
      </c>
      <c r="BL725" s="273" t="s">
        <v>802</v>
      </c>
      <c r="BM725" s="273" t="s">
        <v>803</v>
      </c>
      <c r="BN725" s="273"/>
      <c r="BO725" s="273" t="s">
        <v>809</v>
      </c>
      <c r="BP725" s="273" t="s">
        <v>458</v>
      </c>
      <c r="BQ725" s="273"/>
    </row>
    <row r="726" spans="1:69" ht="18" customHeight="1">
      <c r="A726" s="273" t="s">
        <v>7046</v>
      </c>
      <c r="B726" s="273" t="s">
        <v>7047</v>
      </c>
      <c r="C726" s="273" t="s">
        <v>7048</v>
      </c>
      <c r="D726" s="273" t="s">
        <v>7049</v>
      </c>
      <c r="E726" s="273" t="s">
        <v>7050</v>
      </c>
      <c r="F726" s="273" t="s">
        <v>786</v>
      </c>
      <c r="G726" s="273" t="s">
        <v>786</v>
      </c>
      <c r="H726" s="273" t="s">
        <v>786</v>
      </c>
      <c r="I726" s="274">
        <v>1</v>
      </c>
      <c r="J726" s="273" t="s">
        <v>11</v>
      </c>
      <c r="K726" s="273" t="s">
        <v>806</v>
      </c>
      <c r="L726" s="274">
        <v>3</v>
      </c>
      <c r="M726" s="273" t="s">
        <v>2396</v>
      </c>
      <c r="N726" s="273" t="s">
        <v>936</v>
      </c>
      <c r="O726" s="273"/>
      <c r="P726" s="273"/>
      <c r="Q726" s="273"/>
      <c r="R726" s="273" t="s">
        <v>789</v>
      </c>
      <c r="S726" s="273" t="s">
        <v>790</v>
      </c>
      <c r="T726" s="273" t="s">
        <v>458</v>
      </c>
      <c r="U726" s="273" t="s">
        <v>791</v>
      </c>
      <c r="V726" s="274">
        <v>100</v>
      </c>
      <c r="W726" s="273"/>
      <c r="X726" s="273" t="s">
        <v>1565</v>
      </c>
      <c r="Y726" s="273" t="s">
        <v>6589</v>
      </c>
      <c r="Z726" s="273"/>
      <c r="AA726" s="273"/>
      <c r="AB726" s="273"/>
      <c r="AC726" s="273"/>
      <c r="AD726" s="273"/>
      <c r="AE726" s="273" t="s">
        <v>7051</v>
      </c>
      <c r="AF726" s="273" t="s">
        <v>794</v>
      </c>
      <c r="AG726" s="273" t="s">
        <v>795</v>
      </c>
      <c r="AH726" s="273" t="s">
        <v>786</v>
      </c>
      <c r="AI726" s="273" t="s">
        <v>102</v>
      </c>
      <c r="AJ726" s="273"/>
      <c r="AK726" s="273" t="s">
        <v>796</v>
      </c>
      <c r="AL726" s="273" t="s">
        <v>2397</v>
      </c>
      <c r="AM726" s="273" t="s">
        <v>797</v>
      </c>
      <c r="AN726" s="273" t="s">
        <v>43</v>
      </c>
      <c r="AO726" s="273"/>
      <c r="AP726" s="273"/>
      <c r="AQ726" s="273"/>
      <c r="AR726" s="273"/>
      <c r="AS726" s="273" t="s">
        <v>7052</v>
      </c>
      <c r="AT726" s="274">
        <v>1000</v>
      </c>
      <c r="AU726" s="274">
        <v>1</v>
      </c>
      <c r="AV726" s="273" t="s">
        <v>6954</v>
      </c>
      <c r="AW726" s="273"/>
      <c r="AX726" s="274">
        <v>3</v>
      </c>
      <c r="AY726" s="273" t="s">
        <v>458</v>
      </c>
      <c r="AZ726" s="273" t="s">
        <v>4671</v>
      </c>
      <c r="BA726" s="273" t="s">
        <v>7053</v>
      </c>
      <c r="BB726" s="273" t="s">
        <v>7046</v>
      </c>
      <c r="BC726" s="273" t="s">
        <v>6954</v>
      </c>
      <c r="BD726" s="273"/>
      <c r="BE726" s="273" t="s">
        <v>6954</v>
      </c>
      <c r="BF726" s="273" t="s">
        <v>3310</v>
      </c>
      <c r="BG726" s="273" t="s">
        <v>7054</v>
      </c>
      <c r="BH726" s="273" t="s">
        <v>7055</v>
      </c>
      <c r="BI726" s="273" t="s">
        <v>800</v>
      </c>
      <c r="BJ726" s="273" t="s">
        <v>800</v>
      </c>
      <c r="BK726" s="273" t="s">
        <v>801</v>
      </c>
      <c r="BL726" s="273" t="s">
        <v>802</v>
      </c>
      <c r="BM726" s="273" t="s">
        <v>803</v>
      </c>
      <c r="BN726" s="273"/>
      <c r="BO726" s="273" t="s">
        <v>809</v>
      </c>
      <c r="BP726" s="273" t="s">
        <v>458</v>
      </c>
      <c r="BQ726" s="273"/>
    </row>
    <row r="727" spans="1:69" ht="18" customHeight="1">
      <c r="A727" s="273" t="s">
        <v>7056</v>
      </c>
      <c r="B727" s="273" t="s">
        <v>7057</v>
      </c>
      <c r="C727" s="273" t="s">
        <v>7058</v>
      </c>
      <c r="D727" s="273" t="s">
        <v>7059</v>
      </c>
      <c r="E727" s="273" t="s">
        <v>7060</v>
      </c>
      <c r="F727" s="273" t="s">
        <v>786</v>
      </c>
      <c r="G727" s="273" t="s">
        <v>786</v>
      </c>
      <c r="H727" s="273" t="s">
        <v>786</v>
      </c>
      <c r="I727" s="274">
        <v>0.5</v>
      </c>
      <c r="J727" s="273" t="s">
        <v>11</v>
      </c>
      <c r="K727" s="273" t="s">
        <v>806</v>
      </c>
      <c r="L727" s="274">
        <v>3.5</v>
      </c>
      <c r="M727" s="273" t="s">
        <v>7061</v>
      </c>
      <c r="N727" s="273" t="s">
        <v>788</v>
      </c>
      <c r="O727" s="273"/>
      <c r="P727" s="273" t="s">
        <v>7062</v>
      </c>
      <c r="Q727" s="273"/>
      <c r="R727" s="273" t="s">
        <v>789</v>
      </c>
      <c r="S727" s="273" t="s">
        <v>904</v>
      </c>
      <c r="T727" s="273" t="s">
        <v>7063</v>
      </c>
      <c r="U727" s="273" t="s">
        <v>791</v>
      </c>
      <c r="V727" s="274">
        <v>100</v>
      </c>
      <c r="W727" s="273"/>
      <c r="X727" s="273" t="s">
        <v>927</v>
      </c>
      <c r="Y727" s="273" t="s">
        <v>7064</v>
      </c>
      <c r="Z727" s="273" t="s">
        <v>7065</v>
      </c>
      <c r="AA727" s="273"/>
      <c r="AB727" s="273"/>
      <c r="AC727" s="273"/>
      <c r="AD727" s="273"/>
      <c r="AE727" s="273" t="s">
        <v>7066</v>
      </c>
      <c r="AF727" s="273" t="s">
        <v>794</v>
      </c>
      <c r="AG727" s="273" t="s">
        <v>807</v>
      </c>
      <c r="AH727" s="273" t="s">
        <v>786</v>
      </c>
      <c r="AI727" s="273" t="s">
        <v>104</v>
      </c>
      <c r="AJ727" s="273"/>
      <c r="AK727" s="273" t="s">
        <v>808</v>
      </c>
      <c r="AL727" s="273" t="s">
        <v>7067</v>
      </c>
      <c r="AM727" s="273" t="s">
        <v>797</v>
      </c>
      <c r="AN727" s="273" t="s">
        <v>43</v>
      </c>
      <c r="AO727" s="273"/>
      <c r="AP727" s="273"/>
      <c r="AQ727" s="273"/>
      <c r="AR727" s="273"/>
      <c r="AS727" s="273" t="s">
        <v>7068</v>
      </c>
      <c r="AT727" s="274">
        <v>1000</v>
      </c>
      <c r="AU727" s="274">
        <v>0.5</v>
      </c>
      <c r="AV727" s="273" t="s">
        <v>7069</v>
      </c>
      <c r="AW727" s="273"/>
      <c r="AX727" s="274">
        <v>3.5</v>
      </c>
      <c r="AY727" s="273" t="s">
        <v>458</v>
      </c>
      <c r="AZ727" s="273" t="s">
        <v>4741</v>
      </c>
      <c r="BA727" s="273" t="s">
        <v>7070</v>
      </c>
      <c r="BB727" s="273" t="s">
        <v>458</v>
      </c>
      <c r="BC727" s="273" t="s">
        <v>7069</v>
      </c>
      <c r="BD727" s="273"/>
      <c r="BE727" s="273" t="s">
        <v>7069</v>
      </c>
      <c r="BF727" s="273" t="s">
        <v>3310</v>
      </c>
      <c r="BG727" s="273" t="s">
        <v>7071</v>
      </c>
      <c r="BH727" s="273" t="s">
        <v>7072</v>
      </c>
      <c r="BI727" s="273" t="s">
        <v>800</v>
      </c>
      <c r="BJ727" s="273" t="s">
        <v>800</v>
      </c>
      <c r="BK727" s="273" t="s">
        <v>801</v>
      </c>
      <c r="BL727" s="273" t="s">
        <v>802</v>
      </c>
      <c r="BM727" s="273" t="s">
        <v>803</v>
      </c>
      <c r="BN727" s="273"/>
      <c r="BO727" s="273" t="s">
        <v>809</v>
      </c>
      <c r="BP727" s="273" t="s">
        <v>458</v>
      </c>
      <c r="BQ727" s="273"/>
    </row>
    <row r="728" spans="1:69" ht="18" customHeight="1">
      <c r="A728" s="273" t="s">
        <v>6474</v>
      </c>
      <c r="B728" s="273" t="s">
        <v>6475</v>
      </c>
      <c r="C728" s="273" t="s">
        <v>6476</v>
      </c>
      <c r="D728" s="273" t="s">
        <v>7059</v>
      </c>
      <c r="E728" s="273" t="s">
        <v>6478</v>
      </c>
      <c r="F728" s="273" t="s">
        <v>4287</v>
      </c>
      <c r="G728" s="273" t="s">
        <v>1938</v>
      </c>
      <c r="H728" s="273" t="s">
        <v>6479</v>
      </c>
      <c r="I728" s="274">
        <v>5</v>
      </c>
      <c r="J728" s="273" t="s">
        <v>11</v>
      </c>
      <c r="K728" s="273" t="s">
        <v>806</v>
      </c>
      <c r="L728" s="274">
        <v>5.55</v>
      </c>
      <c r="M728" s="273" t="s">
        <v>6480</v>
      </c>
      <c r="N728" s="273" t="s">
        <v>6193</v>
      </c>
      <c r="O728" s="273" t="s">
        <v>6481</v>
      </c>
      <c r="P728" s="273" t="s">
        <v>6482</v>
      </c>
      <c r="Q728" s="274">
        <v>50</v>
      </c>
      <c r="R728" s="273" t="s">
        <v>789</v>
      </c>
      <c r="S728" s="273" t="s">
        <v>3364</v>
      </c>
      <c r="T728" s="273" t="s">
        <v>458</v>
      </c>
      <c r="U728" s="273" t="s">
        <v>3209</v>
      </c>
      <c r="V728" s="274">
        <v>100</v>
      </c>
      <c r="W728" s="273" t="s">
        <v>6483</v>
      </c>
      <c r="X728" s="273" t="s">
        <v>828</v>
      </c>
      <c r="Y728" s="273" t="s">
        <v>2074</v>
      </c>
      <c r="Z728" s="273"/>
      <c r="AA728" s="274">
        <v>48</v>
      </c>
      <c r="AB728" s="274">
        <v>9.6</v>
      </c>
      <c r="AC728" s="273" t="s">
        <v>6484</v>
      </c>
      <c r="AD728" s="273" t="s">
        <v>6485</v>
      </c>
      <c r="AE728" s="273" t="s">
        <v>7073</v>
      </c>
      <c r="AF728" s="273" t="s">
        <v>794</v>
      </c>
      <c r="AG728" s="273" t="s">
        <v>1986</v>
      </c>
      <c r="AH728" s="273" t="s">
        <v>2459</v>
      </c>
      <c r="AI728" s="273"/>
      <c r="AJ728" s="273"/>
      <c r="AK728" s="273" t="s">
        <v>1987</v>
      </c>
      <c r="AL728" s="273" t="s">
        <v>6487</v>
      </c>
      <c r="AM728" s="273" t="s">
        <v>1529</v>
      </c>
      <c r="AN728" s="273" t="s">
        <v>3211</v>
      </c>
      <c r="AO728" s="273"/>
      <c r="AP728" s="273"/>
      <c r="AQ728" s="273"/>
      <c r="AR728" s="273"/>
      <c r="AS728" s="273" t="s">
        <v>6488</v>
      </c>
      <c r="AT728" s="274">
        <v>1000</v>
      </c>
      <c r="AU728" s="274">
        <v>5</v>
      </c>
      <c r="AV728" s="273" t="s">
        <v>6492</v>
      </c>
      <c r="AW728" s="273" t="s">
        <v>6489</v>
      </c>
      <c r="AX728" s="274">
        <v>5.55</v>
      </c>
      <c r="AY728" s="273" t="s">
        <v>458</v>
      </c>
      <c r="AZ728" s="273" t="s">
        <v>6490</v>
      </c>
      <c r="BA728" s="273" t="s">
        <v>6491</v>
      </c>
      <c r="BB728" s="273" t="s">
        <v>5610</v>
      </c>
      <c r="BC728" s="273" t="s">
        <v>6492</v>
      </c>
      <c r="BD728" s="273"/>
      <c r="BE728" s="273" t="s">
        <v>6492</v>
      </c>
      <c r="BF728" s="273" t="s">
        <v>6493</v>
      </c>
      <c r="BG728" s="273" t="s">
        <v>7073</v>
      </c>
      <c r="BH728" s="273" t="s">
        <v>6494</v>
      </c>
      <c r="BI728" s="273" t="s">
        <v>800</v>
      </c>
      <c r="BJ728" s="273" t="s">
        <v>800</v>
      </c>
      <c r="BK728" s="273" t="s">
        <v>801</v>
      </c>
      <c r="BL728" s="273" t="s">
        <v>802</v>
      </c>
      <c r="BM728" s="273" t="s">
        <v>827</v>
      </c>
      <c r="BN728" s="273"/>
      <c r="BO728" s="273" t="s">
        <v>809</v>
      </c>
      <c r="BP728" s="273" t="s">
        <v>458</v>
      </c>
      <c r="BQ728" s="273"/>
    </row>
    <row r="729" spans="1:69" ht="18" customHeight="1">
      <c r="A729" s="273" t="s">
        <v>7074</v>
      </c>
      <c r="B729" s="273" t="s">
        <v>7075</v>
      </c>
      <c r="C729" s="273" t="s">
        <v>7076</v>
      </c>
      <c r="D729" s="273" t="s">
        <v>7059</v>
      </c>
      <c r="E729" s="273" t="s">
        <v>7077</v>
      </c>
      <c r="F729" s="273" t="s">
        <v>3435</v>
      </c>
      <c r="G729" s="273" t="s">
        <v>3481</v>
      </c>
      <c r="H729" s="273" t="s">
        <v>786</v>
      </c>
      <c r="I729" s="274">
        <v>2.9</v>
      </c>
      <c r="J729" s="273" t="s">
        <v>11</v>
      </c>
      <c r="K729" s="273" t="s">
        <v>6551</v>
      </c>
      <c r="L729" s="274">
        <v>7.875</v>
      </c>
      <c r="M729" s="273" t="s">
        <v>7078</v>
      </c>
      <c r="N729" s="273" t="s">
        <v>936</v>
      </c>
      <c r="O729" s="273" t="s">
        <v>7079</v>
      </c>
      <c r="P729" s="273" t="s">
        <v>7080</v>
      </c>
      <c r="Q729" s="274">
        <v>40</v>
      </c>
      <c r="R729" s="273" t="s">
        <v>789</v>
      </c>
      <c r="S729" s="273" t="s">
        <v>790</v>
      </c>
      <c r="T729" s="273" t="s">
        <v>458</v>
      </c>
      <c r="U729" s="273" t="s">
        <v>791</v>
      </c>
      <c r="V729" s="274">
        <v>99.522999999999996</v>
      </c>
      <c r="W729" s="273" t="s">
        <v>7081</v>
      </c>
      <c r="X729" s="273" t="s">
        <v>819</v>
      </c>
      <c r="Y729" s="273" t="s">
        <v>6135</v>
      </c>
      <c r="Z729" s="273"/>
      <c r="AA729" s="274">
        <v>15.5</v>
      </c>
      <c r="AB729" s="274">
        <v>5.34</v>
      </c>
      <c r="AC729" s="273" t="s">
        <v>4161</v>
      </c>
      <c r="AD729" s="273" t="s">
        <v>6453</v>
      </c>
      <c r="AE729" s="273" t="s">
        <v>7082</v>
      </c>
      <c r="AF729" s="273" t="s">
        <v>7083</v>
      </c>
      <c r="AG729" s="273" t="s">
        <v>1986</v>
      </c>
      <c r="AH729" s="273" t="s">
        <v>786</v>
      </c>
      <c r="AI729" s="273" t="s">
        <v>69</v>
      </c>
      <c r="AJ729" s="273" t="s">
        <v>307</v>
      </c>
      <c r="AK729" s="273" t="s">
        <v>1987</v>
      </c>
      <c r="AL729" s="273" t="s">
        <v>7084</v>
      </c>
      <c r="AM729" s="273" t="s">
        <v>2255</v>
      </c>
      <c r="AN729" s="273" t="s">
        <v>3211</v>
      </c>
      <c r="AO729" s="273"/>
      <c r="AP729" s="273"/>
      <c r="AQ729" s="273"/>
      <c r="AR729" s="273"/>
      <c r="AS729" s="273" t="s">
        <v>7085</v>
      </c>
      <c r="AT729" s="274">
        <v>1000</v>
      </c>
      <c r="AU729" s="274">
        <v>2.8</v>
      </c>
      <c r="AV729" s="273" t="s">
        <v>6492</v>
      </c>
      <c r="AW729" s="273" t="s">
        <v>7086</v>
      </c>
      <c r="AX729" s="274">
        <v>7.875</v>
      </c>
      <c r="AY729" s="273" t="s">
        <v>458</v>
      </c>
      <c r="AZ729" s="273" t="s">
        <v>6490</v>
      </c>
      <c r="BA729" s="273" t="s">
        <v>7087</v>
      </c>
      <c r="BB729" s="273" t="s">
        <v>7074</v>
      </c>
      <c r="BC729" s="273" t="s">
        <v>6492</v>
      </c>
      <c r="BD729" s="273"/>
      <c r="BE729" s="273" t="s">
        <v>6492</v>
      </c>
      <c r="BF729" s="273" t="s">
        <v>7088</v>
      </c>
      <c r="BG729" s="273" t="s">
        <v>7082</v>
      </c>
      <c r="BH729" s="273" t="s">
        <v>7089</v>
      </c>
      <c r="BI729" s="273" t="s">
        <v>800</v>
      </c>
      <c r="BJ729" s="273" t="s">
        <v>800</v>
      </c>
      <c r="BK729" s="273" t="s">
        <v>801</v>
      </c>
      <c r="BL729" s="273" t="s">
        <v>802</v>
      </c>
      <c r="BM729" s="273" t="s">
        <v>827</v>
      </c>
      <c r="BN729" s="273"/>
      <c r="BO729" s="273" t="s">
        <v>809</v>
      </c>
      <c r="BP729" s="273" t="s">
        <v>458</v>
      </c>
      <c r="BQ729" s="273"/>
    </row>
    <row r="730" spans="1:69" ht="18" customHeight="1">
      <c r="A730" s="273" t="s">
        <v>2114</v>
      </c>
      <c r="B730" s="273" t="s">
        <v>7090</v>
      </c>
      <c r="C730" s="273" t="s">
        <v>7091</v>
      </c>
      <c r="D730" s="273" t="s">
        <v>7092</v>
      </c>
      <c r="E730" s="273" t="s">
        <v>7093</v>
      </c>
      <c r="F730" s="273" t="s">
        <v>786</v>
      </c>
      <c r="G730" s="273" t="s">
        <v>786</v>
      </c>
      <c r="H730" s="273" t="s">
        <v>786</v>
      </c>
      <c r="I730" s="274">
        <v>3.5</v>
      </c>
      <c r="J730" s="273" t="s">
        <v>598</v>
      </c>
      <c r="K730" s="273" t="s">
        <v>806</v>
      </c>
      <c r="L730" s="274">
        <v>3.3</v>
      </c>
      <c r="M730" s="273" t="s">
        <v>3765</v>
      </c>
      <c r="N730" s="273" t="s">
        <v>788</v>
      </c>
      <c r="O730" s="273"/>
      <c r="P730" s="273"/>
      <c r="Q730" s="273"/>
      <c r="R730" s="273" t="s">
        <v>789</v>
      </c>
      <c r="S730" s="273" t="s">
        <v>790</v>
      </c>
      <c r="T730" s="273" t="s">
        <v>458</v>
      </c>
      <c r="U730" s="273" t="s">
        <v>791</v>
      </c>
      <c r="V730" s="274">
        <v>100</v>
      </c>
      <c r="W730" s="273"/>
      <c r="X730" s="273" t="s">
        <v>1463</v>
      </c>
      <c r="Y730" s="273" t="s">
        <v>1464</v>
      </c>
      <c r="Z730" s="273"/>
      <c r="AA730" s="273"/>
      <c r="AB730" s="273"/>
      <c r="AC730" s="273"/>
      <c r="AD730" s="273"/>
      <c r="AE730" s="273" t="s">
        <v>5796</v>
      </c>
      <c r="AF730" s="273" t="s">
        <v>794</v>
      </c>
      <c r="AG730" s="273" t="s">
        <v>1986</v>
      </c>
      <c r="AH730" s="273" t="s">
        <v>786</v>
      </c>
      <c r="AI730" s="273"/>
      <c r="AJ730" s="273"/>
      <c r="AK730" s="273" t="s">
        <v>1987</v>
      </c>
      <c r="AL730" s="273" t="s">
        <v>3772</v>
      </c>
      <c r="AM730" s="273" t="s">
        <v>1529</v>
      </c>
      <c r="AN730" s="273" t="s">
        <v>43</v>
      </c>
      <c r="AO730" s="273"/>
      <c r="AP730" s="273"/>
      <c r="AQ730" s="273"/>
      <c r="AR730" s="273"/>
      <c r="AS730" s="273" t="s">
        <v>2120</v>
      </c>
      <c r="AT730" s="274">
        <v>1000000</v>
      </c>
      <c r="AU730" s="274">
        <v>3.5</v>
      </c>
      <c r="AV730" s="273" t="s">
        <v>6996</v>
      </c>
      <c r="AW730" s="273"/>
      <c r="AX730" s="274">
        <v>3.3</v>
      </c>
      <c r="AY730" s="273" t="s">
        <v>458</v>
      </c>
      <c r="AZ730" s="273" t="s">
        <v>3702</v>
      </c>
      <c r="BA730" s="273" t="s">
        <v>2122</v>
      </c>
      <c r="BB730" s="273" t="s">
        <v>2114</v>
      </c>
      <c r="BC730" s="273" t="s">
        <v>6996</v>
      </c>
      <c r="BD730" s="273"/>
      <c r="BE730" s="273" t="s">
        <v>6996</v>
      </c>
      <c r="BF730" s="273" t="s">
        <v>458</v>
      </c>
      <c r="BG730" s="273" t="s">
        <v>458</v>
      </c>
      <c r="BH730" s="273" t="s">
        <v>5796</v>
      </c>
      <c r="BI730" s="273" t="s">
        <v>800</v>
      </c>
      <c r="BJ730" s="273" t="s">
        <v>800</v>
      </c>
      <c r="BK730" s="273" t="s">
        <v>801</v>
      </c>
      <c r="BL730" s="273" t="s">
        <v>802</v>
      </c>
      <c r="BM730" s="273" t="s">
        <v>803</v>
      </c>
      <c r="BN730" s="273"/>
      <c r="BO730" s="273" t="s">
        <v>1865</v>
      </c>
      <c r="BP730" s="273" t="s">
        <v>458</v>
      </c>
      <c r="BQ730" s="273"/>
    </row>
    <row r="731" spans="1:69" ht="18" customHeight="1">
      <c r="A731" s="273" t="s">
        <v>7094</v>
      </c>
      <c r="B731" s="273" t="s">
        <v>7095</v>
      </c>
      <c r="C731" s="273" t="s">
        <v>7096</v>
      </c>
      <c r="D731" s="273" t="s">
        <v>7092</v>
      </c>
      <c r="E731" s="273" t="s">
        <v>7097</v>
      </c>
      <c r="F731" s="273" t="s">
        <v>4762</v>
      </c>
      <c r="G731" s="273" t="s">
        <v>814</v>
      </c>
      <c r="H731" s="273" t="s">
        <v>786</v>
      </c>
      <c r="I731" s="274">
        <v>3</v>
      </c>
      <c r="J731" s="273" t="s">
        <v>11</v>
      </c>
      <c r="K731" s="273" t="s">
        <v>806</v>
      </c>
      <c r="L731" s="274">
        <v>3.3</v>
      </c>
      <c r="M731" s="273" t="s">
        <v>3765</v>
      </c>
      <c r="N731" s="273" t="s">
        <v>936</v>
      </c>
      <c r="O731" s="273" t="s">
        <v>7098</v>
      </c>
      <c r="P731" s="273" t="s">
        <v>7099</v>
      </c>
      <c r="Q731" s="274">
        <v>50</v>
      </c>
      <c r="R731" s="273" t="s">
        <v>789</v>
      </c>
      <c r="S731" s="273" t="s">
        <v>790</v>
      </c>
      <c r="T731" s="273" t="s">
        <v>458</v>
      </c>
      <c r="U731" s="273" t="s">
        <v>791</v>
      </c>
      <c r="V731" s="274">
        <v>100</v>
      </c>
      <c r="W731" s="273" t="s">
        <v>5694</v>
      </c>
      <c r="X731" s="273" t="s">
        <v>1425</v>
      </c>
      <c r="Y731" s="273" t="s">
        <v>6820</v>
      </c>
      <c r="Z731" s="273"/>
      <c r="AA731" s="274">
        <v>11</v>
      </c>
      <c r="AB731" s="274">
        <v>3.7</v>
      </c>
      <c r="AC731" s="273" t="s">
        <v>4293</v>
      </c>
      <c r="AD731" s="273" t="s">
        <v>7100</v>
      </c>
      <c r="AE731" s="273" t="s">
        <v>7101</v>
      </c>
      <c r="AF731" s="273" t="s">
        <v>794</v>
      </c>
      <c r="AG731" s="273" t="s">
        <v>6440</v>
      </c>
      <c r="AH731" s="273" t="s">
        <v>786</v>
      </c>
      <c r="AI731" s="273" t="s">
        <v>102</v>
      </c>
      <c r="AJ731" s="273"/>
      <c r="AK731" s="273" t="s">
        <v>810</v>
      </c>
      <c r="AL731" s="273" t="s">
        <v>3772</v>
      </c>
      <c r="AM731" s="273" t="s">
        <v>2255</v>
      </c>
      <c r="AN731" s="273" t="s">
        <v>42</v>
      </c>
      <c r="AO731" s="273"/>
      <c r="AP731" s="273"/>
      <c r="AQ731" s="273"/>
      <c r="AR731" s="273"/>
      <c r="AS731" s="273" t="s">
        <v>7102</v>
      </c>
      <c r="AT731" s="274">
        <v>1000</v>
      </c>
      <c r="AU731" s="274">
        <v>2.8098000000000001</v>
      </c>
      <c r="AV731" s="273" t="s">
        <v>6996</v>
      </c>
      <c r="AW731" s="273"/>
      <c r="AX731" s="274">
        <v>3.3</v>
      </c>
      <c r="AY731" s="273" t="s">
        <v>458</v>
      </c>
      <c r="AZ731" s="273" t="s">
        <v>4683</v>
      </c>
      <c r="BA731" s="273" t="s">
        <v>7103</v>
      </c>
      <c r="BB731" s="273" t="s">
        <v>7094</v>
      </c>
      <c r="BC731" s="273" t="s">
        <v>6996</v>
      </c>
      <c r="BD731" s="273"/>
      <c r="BE731" s="273" t="s">
        <v>6996</v>
      </c>
      <c r="BF731" s="273" t="s">
        <v>3310</v>
      </c>
      <c r="BG731" s="273" t="s">
        <v>7104</v>
      </c>
      <c r="BH731" s="273" t="s">
        <v>7105</v>
      </c>
      <c r="BI731" s="273" t="s">
        <v>800</v>
      </c>
      <c r="BJ731" s="273" t="s">
        <v>800</v>
      </c>
      <c r="BK731" s="273" t="s">
        <v>801</v>
      </c>
      <c r="BL731" s="273" t="s">
        <v>802</v>
      </c>
      <c r="BM731" s="273" t="s">
        <v>803</v>
      </c>
      <c r="BN731" s="273"/>
      <c r="BO731" s="273" t="s">
        <v>809</v>
      </c>
      <c r="BP731" s="273" t="s">
        <v>458</v>
      </c>
      <c r="BQ731" s="273"/>
    </row>
    <row r="732" spans="1:69" ht="18" customHeight="1">
      <c r="A732" s="273" t="s">
        <v>7106</v>
      </c>
      <c r="B732" s="273" t="s">
        <v>7107</v>
      </c>
      <c r="C732" s="273" t="s">
        <v>7108</v>
      </c>
      <c r="D732" s="273" t="s">
        <v>7092</v>
      </c>
      <c r="E732" s="273" t="s">
        <v>7109</v>
      </c>
      <c r="F732" s="273" t="s">
        <v>3435</v>
      </c>
      <c r="G732" s="273" t="s">
        <v>3481</v>
      </c>
      <c r="H732" s="273" t="s">
        <v>4122</v>
      </c>
      <c r="I732" s="274">
        <v>3.25</v>
      </c>
      <c r="J732" s="273" t="s">
        <v>11</v>
      </c>
      <c r="K732" s="273" t="s">
        <v>806</v>
      </c>
      <c r="L732" s="274">
        <v>6.85</v>
      </c>
      <c r="M732" s="273" t="s">
        <v>2434</v>
      </c>
      <c r="N732" s="273" t="s">
        <v>936</v>
      </c>
      <c r="O732" s="273" t="s">
        <v>7110</v>
      </c>
      <c r="P732" s="273" t="s">
        <v>1823</v>
      </c>
      <c r="Q732" s="274">
        <v>20</v>
      </c>
      <c r="R732" s="273" t="s">
        <v>789</v>
      </c>
      <c r="S732" s="273" t="s">
        <v>3364</v>
      </c>
      <c r="T732" s="273" t="s">
        <v>458</v>
      </c>
      <c r="U732" s="273" t="s">
        <v>791</v>
      </c>
      <c r="V732" s="274">
        <v>98.281999999999996</v>
      </c>
      <c r="W732" s="273" t="s">
        <v>7111</v>
      </c>
      <c r="X732" s="273" t="s">
        <v>5274</v>
      </c>
      <c r="Y732" s="273" t="s">
        <v>7112</v>
      </c>
      <c r="Z732" s="273"/>
      <c r="AA732" s="273"/>
      <c r="AB732" s="273"/>
      <c r="AC732" s="273"/>
      <c r="AD732" s="273"/>
      <c r="AE732" s="273" t="s">
        <v>6949</v>
      </c>
      <c r="AF732" s="273" t="s">
        <v>794</v>
      </c>
      <c r="AG732" s="273" t="s">
        <v>1986</v>
      </c>
      <c r="AH732" s="273" t="s">
        <v>7113</v>
      </c>
      <c r="AI732" s="273" t="s">
        <v>102</v>
      </c>
      <c r="AJ732" s="273"/>
      <c r="AK732" s="273" t="s">
        <v>1987</v>
      </c>
      <c r="AL732" s="273" t="s">
        <v>2435</v>
      </c>
      <c r="AM732" s="273" t="s">
        <v>2255</v>
      </c>
      <c r="AN732" s="273" t="s">
        <v>3211</v>
      </c>
      <c r="AO732" s="273"/>
      <c r="AP732" s="273"/>
      <c r="AQ732" s="273"/>
      <c r="AR732" s="273"/>
      <c r="AS732" s="273" t="s">
        <v>7114</v>
      </c>
      <c r="AT732" s="274">
        <v>1000</v>
      </c>
      <c r="AU732" s="274">
        <v>3.25</v>
      </c>
      <c r="AV732" s="273" t="s">
        <v>7049</v>
      </c>
      <c r="AW732" s="273"/>
      <c r="AX732" s="274">
        <v>6.85</v>
      </c>
      <c r="AY732" s="273" t="s">
        <v>458</v>
      </c>
      <c r="AZ732" s="273" t="s">
        <v>7115</v>
      </c>
      <c r="BA732" s="273" t="s">
        <v>7116</v>
      </c>
      <c r="BB732" s="273" t="s">
        <v>3631</v>
      </c>
      <c r="BC732" s="273" t="s">
        <v>7049</v>
      </c>
      <c r="BD732" s="273"/>
      <c r="BE732" s="273" t="s">
        <v>7049</v>
      </c>
      <c r="BF732" s="273" t="s">
        <v>7117</v>
      </c>
      <c r="BG732" s="273" t="s">
        <v>7118</v>
      </c>
      <c r="BH732" s="273" t="s">
        <v>7119</v>
      </c>
      <c r="BI732" s="273" t="s">
        <v>800</v>
      </c>
      <c r="BJ732" s="273" t="s">
        <v>800</v>
      </c>
      <c r="BK732" s="273" t="s">
        <v>801</v>
      </c>
      <c r="BL732" s="273" t="s">
        <v>802</v>
      </c>
      <c r="BM732" s="273" t="s">
        <v>803</v>
      </c>
      <c r="BN732" s="273"/>
      <c r="BO732" s="273" t="s">
        <v>809</v>
      </c>
      <c r="BP732" s="273" t="s">
        <v>458</v>
      </c>
      <c r="BQ732" s="273"/>
    </row>
    <row r="733" spans="1:69" ht="18" customHeight="1">
      <c r="A733" s="273" t="s">
        <v>7120</v>
      </c>
      <c r="B733" s="273" t="s">
        <v>7121</v>
      </c>
      <c r="C733" s="273" t="s">
        <v>7122</v>
      </c>
      <c r="D733" s="273" t="s">
        <v>7092</v>
      </c>
      <c r="E733" s="273" t="s">
        <v>7123</v>
      </c>
      <c r="F733" s="273" t="s">
        <v>1562</v>
      </c>
      <c r="G733" s="273" t="s">
        <v>7124</v>
      </c>
      <c r="H733" s="273" t="s">
        <v>4914</v>
      </c>
      <c r="I733" s="274">
        <v>6</v>
      </c>
      <c r="J733" s="273" t="s">
        <v>11</v>
      </c>
      <c r="K733" s="273" t="s">
        <v>806</v>
      </c>
      <c r="L733" s="274">
        <v>1.375</v>
      </c>
      <c r="M733" s="273" t="s">
        <v>7061</v>
      </c>
      <c r="N733" s="273" t="s">
        <v>5205</v>
      </c>
      <c r="O733" s="273" t="s">
        <v>7125</v>
      </c>
      <c r="P733" s="273" t="s">
        <v>4764</v>
      </c>
      <c r="Q733" s="274">
        <v>40</v>
      </c>
      <c r="R733" s="273" t="s">
        <v>789</v>
      </c>
      <c r="S733" s="273" t="s">
        <v>790</v>
      </c>
      <c r="T733" s="273" t="s">
        <v>458</v>
      </c>
      <c r="U733" s="273" t="s">
        <v>791</v>
      </c>
      <c r="V733" s="274">
        <v>99.864999999999995</v>
      </c>
      <c r="W733" s="273" t="s">
        <v>7126</v>
      </c>
      <c r="X733" s="273" t="s">
        <v>1463</v>
      </c>
      <c r="Y733" s="273" t="s">
        <v>1464</v>
      </c>
      <c r="Z733" s="273"/>
      <c r="AA733" s="274">
        <v>18</v>
      </c>
      <c r="AB733" s="274">
        <v>3</v>
      </c>
      <c r="AC733" s="273" t="s">
        <v>5448</v>
      </c>
      <c r="AD733" s="273" t="s">
        <v>7127</v>
      </c>
      <c r="AE733" s="273" t="s">
        <v>7128</v>
      </c>
      <c r="AF733" s="273" t="s">
        <v>794</v>
      </c>
      <c r="AG733" s="273" t="s">
        <v>795</v>
      </c>
      <c r="AH733" s="273" t="s">
        <v>5104</v>
      </c>
      <c r="AI733" s="273"/>
      <c r="AJ733" s="273"/>
      <c r="AK733" s="273" t="s">
        <v>796</v>
      </c>
      <c r="AL733" s="273" t="s">
        <v>7067</v>
      </c>
      <c r="AM733" s="273" t="s">
        <v>811</v>
      </c>
      <c r="AN733" s="273" t="s">
        <v>42</v>
      </c>
      <c r="AO733" s="273"/>
      <c r="AP733" s="273"/>
      <c r="AQ733" s="273"/>
      <c r="AR733" s="273"/>
      <c r="AS733" s="273" t="s">
        <v>7129</v>
      </c>
      <c r="AT733" s="274">
        <v>1000</v>
      </c>
      <c r="AU733" s="274">
        <v>6</v>
      </c>
      <c r="AV733" s="273" t="s">
        <v>7069</v>
      </c>
      <c r="AW733" s="273"/>
      <c r="AX733" s="274">
        <v>1.375</v>
      </c>
      <c r="AY733" s="273" t="s">
        <v>458</v>
      </c>
      <c r="AZ733" s="273" t="s">
        <v>4741</v>
      </c>
      <c r="BA733" s="273" t="s">
        <v>7130</v>
      </c>
      <c r="BB733" s="273" t="s">
        <v>7120</v>
      </c>
      <c r="BC733" s="273" t="s">
        <v>7069</v>
      </c>
      <c r="BD733" s="273"/>
      <c r="BE733" s="273" t="s">
        <v>7069</v>
      </c>
      <c r="BF733" s="273" t="s">
        <v>458</v>
      </c>
      <c r="BG733" s="273" t="s">
        <v>7131</v>
      </c>
      <c r="BH733" s="273" t="s">
        <v>7132</v>
      </c>
      <c r="BI733" s="273" t="s">
        <v>800</v>
      </c>
      <c r="BJ733" s="273" t="s">
        <v>800</v>
      </c>
      <c r="BK733" s="273" t="s">
        <v>801</v>
      </c>
      <c r="BL733" s="273" t="s">
        <v>802</v>
      </c>
      <c r="BM733" s="273" t="s">
        <v>803</v>
      </c>
      <c r="BN733" s="273"/>
      <c r="BO733" s="273" t="s">
        <v>809</v>
      </c>
      <c r="BP733" s="273" t="s">
        <v>458</v>
      </c>
      <c r="BQ733" s="273"/>
    </row>
    <row r="734" spans="1:69" ht="18" customHeight="1">
      <c r="A734" s="273" t="s">
        <v>7133</v>
      </c>
      <c r="B734" s="273" t="s">
        <v>7134</v>
      </c>
      <c r="C734" s="273" t="s">
        <v>7135</v>
      </c>
      <c r="D734" s="273" t="s">
        <v>7092</v>
      </c>
      <c r="E734" s="273" t="s">
        <v>7136</v>
      </c>
      <c r="F734" s="273" t="s">
        <v>786</v>
      </c>
      <c r="G734" s="273" t="s">
        <v>786</v>
      </c>
      <c r="H734" s="273" t="s">
        <v>786</v>
      </c>
      <c r="I734" s="274">
        <v>3</v>
      </c>
      <c r="J734" s="273" t="s">
        <v>11</v>
      </c>
      <c r="K734" s="273" t="s">
        <v>806</v>
      </c>
      <c r="L734" s="274">
        <v>3.45</v>
      </c>
      <c r="M734" s="273" t="s">
        <v>3765</v>
      </c>
      <c r="N734" s="273" t="s">
        <v>936</v>
      </c>
      <c r="O734" s="273" t="s">
        <v>7137</v>
      </c>
      <c r="P734" s="273" t="s">
        <v>6386</v>
      </c>
      <c r="Q734" s="274">
        <v>45</v>
      </c>
      <c r="R734" s="273" t="s">
        <v>789</v>
      </c>
      <c r="S734" s="273" t="s">
        <v>1487</v>
      </c>
      <c r="T734" s="273" t="s">
        <v>458</v>
      </c>
      <c r="U734" s="273" t="s">
        <v>791</v>
      </c>
      <c r="V734" s="274">
        <v>100</v>
      </c>
      <c r="W734" s="273" t="s">
        <v>7138</v>
      </c>
      <c r="X734" s="273" t="s">
        <v>5540</v>
      </c>
      <c r="Y734" s="273" t="s">
        <v>7139</v>
      </c>
      <c r="Z734" s="273"/>
      <c r="AA734" s="274">
        <v>12</v>
      </c>
      <c r="AB734" s="274">
        <v>4</v>
      </c>
      <c r="AC734" s="273" t="s">
        <v>3769</v>
      </c>
      <c r="AD734" s="273" t="s">
        <v>4957</v>
      </c>
      <c r="AE734" s="273" t="s">
        <v>7140</v>
      </c>
      <c r="AF734" s="273" t="s">
        <v>794</v>
      </c>
      <c r="AG734" s="273" t="s">
        <v>807</v>
      </c>
      <c r="AH734" s="273" t="s">
        <v>786</v>
      </c>
      <c r="AI734" s="273" t="s">
        <v>104</v>
      </c>
      <c r="AJ734" s="273"/>
      <c r="AK734" s="273" t="s">
        <v>808</v>
      </c>
      <c r="AL734" s="273" t="s">
        <v>3772</v>
      </c>
      <c r="AM734" s="273" t="s">
        <v>797</v>
      </c>
      <c r="AN734" s="273" t="s">
        <v>42</v>
      </c>
      <c r="AO734" s="273"/>
      <c r="AP734" s="273"/>
      <c r="AQ734" s="273"/>
      <c r="AR734" s="273"/>
      <c r="AS734" s="273" t="s">
        <v>7141</v>
      </c>
      <c r="AT734" s="274">
        <v>1000</v>
      </c>
      <c r="AU734" s="274">
        <v>3</v>
      </c>
      <c r="AV734" s="273" t="s">
        <v>6996</v>
      </c>
      <c r="AW734" s="273"/>
      <c r="AX734" s="274">
        <v>3.45</v>
      </c>
      <c r="AY734" s="273" t="s">
        <v>458</v>
      </c>
      <c r="AZ734" s="273" t="s">
        <v>4683</v>
      </c>
      <c r="BA734" s="273" t="s">
        <v>7142</v>
      </c>
      <c r="BB734" s="273" t="s">
        <v>458</v>
      </c>
      <c r="BC734" s="273" t="s">
        <v>6996</v>
      </c>
      <c r="BD734" s="273"/>
      <c r="BE734" s="273" t="s">
        <v>6996</v>
      </c>
      <c r="BF734" s="273" t="s">
        <v>458</v>
      </c>
      <c r="BG734" s="273" t="s">
        <v>7143</v>
      </c>
      <c r="BH734" s="273" t="s">
        <v>7144</v>
      </c>
      <c r="BI734" s="273" t="s">
        <v>800</v>
      </c>
      <c r="BJ734" s="273" t="s">
        <v>800</v>
      </c>
      <c r="BK734" s="273" t="s">
        <v>801</v>
      </c>
      <c r="BL734" s="273" t="s">
        <v>802</v>
      </c>
      <c r="BM734" s="273" t="s">
        <v>803</v>
      </c>
      <c r="BN734" s="273"/>
      <c r="BO734" s="273" t="s">
        <v>809</v>
      </c>
      <c r="BP734" s="273" t="s">
        <v>458</v>
      </c>
      <c r="BQ734" s="273"/>
    </row>
    <row r="735" spans="1:69" ht="18" customHeight="1">
      <c r="A735" s="273" t="s">
        <v>6127</v>
      </c>
      <c r="B735" s="273" t="s">
        <v>7145</v>
      </c>
      <c r="C735" s="273" t="s">
        <v>7146</v>
      </c>
      <c r="D735" s="273" t="s">
        <v>7147</v>
      </c>
      <c r="E735" s="273" t="s">
        <v>7148</v>
      </c>
      <c r="F735" s="273" t="s">
        <v>4122</v>
      </c>
      <c r="G735" s="273" t="s">
        <v>4123</v>
      </c>
      <c r="H735" s="273" t="s">
        <v>4122</v>
      </c>
      <c r="I735" s="274">
        <v>1.25</v>
      </c>
      <c r="J735" s="273" t="s">
        <v>11</v>
      </c>
      <c r="K735" s="273" t="s">
        <v>806</v>
      </c>
      <c r="L735" s="274">
        <v>12</v>
      </c>
      <c r="M735" s="273" t="s">
        <v>2686</v>
      </c>
      <c r="N735" s="273" t="s">
        <v>860</v>
      </c>
      <c r="O735" s="273"/>
      <c r="P735" s="273"/>
      <c r="Q735" s="273"/>
      <c r="R735" s="273" t="s">
        <v>789</v>
      </c>
      <c r="S735" s="273" t="s">
        <v>790</v>
      </c>
      <c r="T735" s="273" t="s">
        <v>458</v>
      </c>
      <c r="U735" s="273" t="s">
        <v>791</v>
      </c>
      <c r="V735" s="273"/>
      <c r="W735" s="273" t="s">
        <v>6670</v>
      </c>
      <c r="X735" s="273" t="s">
        <v>819</v>
      </c>
      <c r="Y735" s="273" t="s">
        <v>6135</v>
      </c>
      <c r="Z735" s="273"/>
      <c r="AA735" s="273"/>
      <c r="AB735" s="273"/>
      <c r="AC735" s="273"/>
      <c r="AD735" s="273"/>
      <c r="AE735" s="273" t="s">
        <v>7149</v>
      </c>
      <c r="AF735" s="273" t="s">
        <v>6793</v>
      </c>
      <c r="AG735" s="273" t="s">
        <v>1986</v>
      </c>
      <c r="AH735" s="273" t="s">
        <v>5400</v>
      </c>
      <c r="AI735" s="273" t="s">
        <v>66</v>
      </c>
      <c r="AJ735" s="273"/>
      <c r="AK735" s="273" t="s">
        <v>1987</v>
      </c>
      <c r="AL735" s="273" t="s">
        <v>2688</v>
      </c>
      <c r="AM735" s="273" t="s">
        <v>2255</v>
      </c>
      <c r="AN735" s="273" t="s">
        <v>3211</v>
      </c>
      <c r="AO735" s="273"/>
      <c r="AP735" s="273"/>
      <c r="AQ735" s="273"/>
      <c r="AR735" s="273"/>
      <c r="AS735" s="273" t="s">
        <v>6138</v>
      </c>
      <c r="AT735" s="274">
        <v>1000</v>
      </c>
      <c r="AU735" s="274">
        <v>3</v>
      </c>
      <c r="AV735" s="273" t="s">
        <v>7059</v>
      </c>
      <c r="AW735" s="273" t="s">
        <v>7150</v>
      </c>
      <c r="AX735" s="274">
        <v>12</v>
      </c>
      <c r="AY735" s="273" t="s">
        <v>458</v>
      </c>
      <c r="AZ735" s="273" t="s">
        <v>7151</v>
      </c>
      <c r="BA735" s="273" t="s">
        <v>6140</v>
      </c>
      <c r="BB735" s="273" t="s">
        <v>6127</v>
      </c>
      <c r="BC735" s="273" t="s">
        <v>7152</v>
      </c>
      <c r="BD735" s="273"/>
      <c r="BE735" s="273" t="s">
        <v>7152</v>
      </c>
      <c r="BF735" s="273" t="s">
        <v>7153</v>
      </c>
      <c r="BG735" s="273" t="s">
        <v>7154</v>
      </c>
      <c r="BH735" s="273" t="s">
        <v>7155</v>
      </c>
      <c r="BI735" s="273" t="s">
        <v>800</v>
      </c>
      <c r="BJ735" s="273" t="s">
        <v>800</v>
      </c>
      <c r="BK735" s="273" t="s">
        <v>3211</v>
      </c>
      <c r="BL735" s="273" t="s">
        <v>802</v>
      </c>
      <c r="BM735" s="273" t="s">
        <v>1541</v>
      </c>
      <c r="BN735" s="273" t="s">
        <v>7156</v>
      </c>
      <c r="BO735" s="273" t="s">
        <v>809</v>
      </c>
      <c r="BP735" s="273" t="s">
        <v>458</v>
      </c>
      <c r="BQ735" s="273" t="s">
        <v>7157</v>
      </c>
    </row>
    <row r="736" spans="1:69" ht="18" customHeight="1">
      <c r="A736" s="273" t="s">
        <v>6127</v>
      </c>
      <c r="B736" s="273" t="s">
        <v>7145</v>
      </c>
      <c r="C736" s="273" t="s">
        <v>7157</v>
      </c>
      <c r="D736" s="273" t="s">
        <v>7147</v>
      </c>
      <c r="E736" s="273" t="s">
        <v>7148</v>
      </c>
      <c r="F736" s="273" t="s">
        <v>4122</v>
      </c>
      <c r="G736" s="273" t="s">
        <v>4123</v>
      </c>
      <c r="H736" s="273" t="s">
        <v>786</v>
      </c>
      <c r="I736" s="274">
        <v>1.25</v>
      </c>
      <c r="J736" s="273" t="s">
        <v>11</v>
      </c>
      <c r="K736" s="273" t="s">
        <v>7158</v>
      </c>
      <c r="L736" s="274">
        <v>12</v>
      </c>
      <c r="M736" s="273" t="s">
        <v>2686</v>
      </c>
      <c r="N736" s="273" t="s">
        <v>860</v>
      </c>
      <c r="O736" s="273"/>
      <c r="P736" s="273" t="s">
        <v>7159</v>
      </c>
      <c r="Q736" s="273"/>
      <c r="R736" s="273" t="s">
        <v>789</v>
      </c>
      <c r="S736" s="273" t="s">
        <v>790</v>
      </c>
      <c r="T736" s="273" t="s">
        <v>458</v>
      </c>
      <c r="U736" s="273" t="s">
        <v>791</v>
      </c>
      <c r="V736" s="274">
        <v>99.959000000000003</v>
      </c>
      <c r="W736" s="273"/>
      <c r="X736" s="273" t="s">
        <v>819</v>
      </c>
      <c r="Y736" s="273" t="s">
        <v>6135</v>
      </c>
      <c r="Z736" s="273"/>
      <c r="AA736" s="273"/>
      <c r="AB736" s="273"/>
      <c r="AC736" s="273"/>
      <c r="AD736" s="273"/>
      <c r="AE736" s="273" t="s">
        <v>458</v>
      </c>
      <c r="AF736" s="273" t="s">
        <v>794</v>
      </c>
      <c r="AG736" s="273" t="s">
        <v>1986</v>
      </c>
      <c r="AH736" s="273" t="s">
        <v>786</v>
      </c>
      <c r="AI736" s="273" t="s">
        <v>66</v>
      </c>
      <c r="AJ736" s="273"/>
      <c r="AK736" s="273" t="s">
        <v>1987</v>
      </c>
      <c r="AL736" s="273" t="s">
        <v>3734</v>
      </c>
      <c r="AM736" s="273" t="s">
        <v>2255</v>
      </c>
      <c r="AN736" s="273" t="s">
        <v>3211</v>
      </c>
      <c r="AO736" s="273"/>
      <c r="AP736" s="273"/>
      <c r="AQ736" s="273"/>
      <c r="AR736" s="273"/>
      <c r="AS736" s="273" t="s">
        <v>6138</v>
      </c>
      <c r="AT736" s="274">
        <v>1000</v>
      </c>
      <c r="AU736" s="274">
        <v>0</v>
      </c>
      <c r="AV736" s="273" t="s">
        <v>7152</v>
      </c>
      <c r="AW736" s="273" t="s">
        <v>7150</v>
      </c>
      <c r="AX736" s="274">
        <v>12</v>
      </c>
      <c r="AY736" s="273" t="s">
        <v>458</v>
      </c>
      <c r="AZ736" s="273" t="s">
        <v>7151</v>
      </c>
      <c r="BA736" s="273" t="s">
        <v>6140</v>
      </c>
      <c r="BB736" s="273" t="s">
        <v>6127</v>
      </c>
      <c r="BC736" s="273" t="s">
        <v>7059</v>
      </c>
      <c r="BD736" s="273"/>
      <c r="BE736" s="273" t="s">
        <v>7059</v>
      </c>
      <c r="BF736" s="273" t="s">
        <v>3310</v>
      </c>
      <c r="BG736" s="273" t="s">
        <v>7149</v>
      </c>
      <c r="BH736" s="273" t="s">
        <v>7160</v>
      </c>
      <c r="BI736" s="273" t="s">
        <v>800</v>
      </c>
      <c r="BJ736" s="273" t="s">
        <v>800</v>
      </c>
      <c r="BK736" s="273" t="s">
        <v>4248</v>
      </c>
      <c r="BL736" s="273" t="s">
        <v>802</v>
      </c>
      <c r="BM736" s="273" t="s">
        <v>1541</v>
      </c>
      <c r="BN736" s="273"/>
      <c r="BO736" s="273" t="s">
        <v>809</v>
      </c>
      <c r="BP736" s="273" t="s">
        <v>458</v>
      </c>
      <c r="BQ736" s="273"/>
    </row>
    <row r="737" spans="1:69" ht="18" customHeight="1">
      <c r="A737" s="273" t="s">
        <v>7161</v>
      </c>
      <c r="B737" s="273" t="s">
        <v>7162</v>
      </c>
      <c r="C737" s="273" t="s">
        <v>7163</v>
      </c>
      <c r="D737" s="273" t="s">
        <v>7164</v>
      </c>
      <c r="E737" s="273" t="s">
        <v>7165</v>
      </c>
      <c r="F737" s="273" t="s">
        <v>786</v>
      </c>
      <c r="G737" s="273" t="s">
        <v>786</v>
      </c>
      <c r="H737" s="273" t="s">
        <v>786</v>
      </c>
      <c r="I737" s="274">
        <v>0.11799999999999999</v>
      </c>
      <c r="J737" s="273" t="s">
        <v>11</v>
      </c>
      <c r="K737" s="273" t="s">
        <v>806</v>
      </c>
      <c r="L737" s="274">
        <v>3</v>
      </c>
      <c r="M737" s="273" t="s">
        <v>7166</v>
      </c>
      <c r="N737" s="273" t="s">
        <v>788</v>
      </c>
      <c r="O737" s="273"/>
      <c r="P737" s="273"/>
      <c r="Q737" s="273"/>
      <c r="R737" s="273" t="s">
        <v>789</v>
      </c>
      <c r="S737" s="273" t="s">
        <v>866</v>
      </c>
      <c r="T737" s="273" t="s">
        <v>5784</v>
      </c>
      <c r="U737" s="273" t="s">
        <v>791</v>
      </c>
      <c r="V737" s="274">
        <v>100</v>
      </c>
      <c r="W737" s="273"/>
      <c r="X737" s="273" t="s">
        <v>1565</v>
      </c>
      <c r="Y737" s="273" t="s">
        <v>7167</v>
      </c>
      <c r="Z737" s="273"/>
      <c r="AA737" s="273"/>
      <c r="AB737" s="273"/>
      <c r="AC737" s="273"/>
      <c r="AD737" s="273"/>
      <c r="AE737" s="273" t="s">
        <v>7168</v>
      </c>
      <c r="AF737" s="273" t="s">
        <v>794</v>
      </c>
      <c r="AG737" s="273" t="s">
        <v>4644</v>
      </c>
      <c r="AH737" s="273" t="s">
        <v>786</v>
      </c>
      <c r="AI737" s="273"/>
      <c r="AJ737" s="273"/>
      <c r="AK737" s="273" t="s">
        <v>810</v>
      </c>
      <c r="AL737" s="273" t="s">
        <v>7169</v>
      </c>
      <c r="AM737" s="273" t="s">
        <v>797</v>
      </c>
      <c r="AN737" s="273" t="s">
        <v>43</v>
      </c>
      <c r="AO737" s="273"/>
      <c r="AP737" s="273"/>
      <c r="AQ737" s="273"/>
      <c r="AR737" s="273"/>
      <c r="AS737" s="273" t="s">
        <v>7170</v>
      </c>
      <c r="AT737" s="274">
        <v>1000</v>
      </c>
      <c r="AU737" s="274">
        <v>0.11799999999999999</v>
      </c>
      <c r="AV737" s="273" t="s">
        <v>7171</v>
      </c>
      <c r="AW737" s="273"/>
      <c r="AX737" s="274">
        <v>3</v>
      </c>
      <c r="AY737" s="273" t="s">
        <v>458</v>
      </c>
      <c r="AZ737" s="273" t="s">
        <v>4824</v>
      </c>
      <c r="BA737" s="273" t="s">
        <v>7172</v>
      </c>
      <c r="BB737" s="273" t="s">
        <v>7173</v>
      </c>
      <c r="BC737" s="273" t="s">
        <v>7171</v>
      </c>
      <c r="BD737" s="273"/>
      <c r="BE737" s="273" t="s">
        <v>7171</v>
      </c>
      <c r="BF737" s="273" t="s">
        <v>458</v>
      </c>
      <c r="BG737" s="273" t="s">
        <v>7174</v>
      </c>
      <c r="BH737" s="273" t="s">
        <v>7175</v>
      </c>
      <c r="BI737" s="273" t="s">
        <v>800</v>
      </c>
      <c r="BJ737" s="273" t="s">
        <v>800</v>
      </c>
      <c r="BK737" s="273" t="s">
        <v>801</v>
      </c>
      <c r="BL737" s="273" t="s">
        <v>802</v>
      </c>
      <c r="BM737" s="273" t="s">
        <v>803</v>
      </c>
      <c r="BN737" s="273"/>
      <c r="BO737" s="273" t="s">
        <v>809</v>
      </c>
      <c r="BP737" s="273" t="s">
        <v>458</v>
      </c>
      <c r="BQ737" s="273"/>
    </row>
    <row r="738" spans="1:69" ht="18" customHeight="1">
      <c r="A738" s="273" t="s">
        <v>4100</v>
      </c>
      <c r="B738" s="273" t="s">
        <v>7176</v>
      </c>
      <c r="C738" s="273" t="s">
        <v>7177</v>
      </c>
      <c r="D738" s="273" t="s">
        <v>7164</v>
      </c>
      <c r="E738" s="273" t="s">
        <v>7178</v>
      </c>
      <c r="F738" s="273" t="s">
        <v>1505</v>
      </c>
      <c r="G738" s="273" t="s">
        <v>1506</v>
      </c>
      <c r="H738" s="273" t="s">
        <v>3245</v>
      </c>
      <c r="I738" s="274">
        <v>3</v>
      </c>
      <c r="J738" s="273" t="s">
        <v>598</v>
      </c>
      <c r="K738" s="273" t="s">
        <v>5491</v>
      </c>
      <c r="L738" s="274">
        <v>2.7</v>
      </c>
      <c r="M738" s="273" t="s">
        <v>5742</v>
      </c>
      <c r="N738" s="273" t="s">
        <v>788</v>
      </c>
      <c r="O738" s="273"/>
      <c r="P738" s="273"/>
      <c r="Q738" s="273"/>
      <c r="R738" s="273" t="s">
        <v>789</v>
      </c>
      <c r="S738" s="273" t="s">
        <v>1487</v>
      </c>
      <c r="T738" s="273" t="s">
        <v>458</v>
      </c>
      <c r="U738" s="273" t="s">
        <v>791</v>
      </c>
      <c r="V738" s="273"/>
      <c r="W738" s="273"/>
      <c r="X738" s="273" t="s">
        <v>792</v>
      </c>
      <c r="Y738" s="273" t="s">
        <v>4107</v>
      </c>
      <c r="Z738" s="273"/>
      <c r="AA738" s="273"/>
      <c r="AB738" s="273"/>
      <c r="AC738" s="273"/>
      <c r="AD738" s="273"/>
      <c r="AE738" s="273" t="s">
        <v>458</v>
      </c>
      <c r="AF738" s="273" t="s">
        <v>794</v>
      </c>
      <c r="AG738" s="273" t="s">
        <v>1793</v>
      </c>
      <c r="AH738" s="273" t="s">
        <v>3245</v>
      </c>
      <c r="AI738" s="273" t="s">
        <v>102</v>
      </c>
      <c r="AJ738" s="273"/>
      <c r="AK738" s="273" t="s">
        <v>796</v>
      </c>
      <c r="AL738" s="273" t="s">
        <v>5745</v>
      </c>
      <c r="AM738" s="273" t="s">
        <v>2206</v>
      </c>
      <c r="AN738" s="273" t="s">
        <v>42</v>
      </c>
      <c r="AO738" s="273"/>
      <c r="AP738" s="273"/>
      <c r="AQ738" s="273"/>
      <c r="AR738" s="273"/>
      <c r="AS738" s="273" t="s">
        <v>4109</v>
      </c>
      <c r="AT738" s="274">
        <v>1000000</v>
      </c>
      <c r="AU738" s="274">
        <v>3</v>
      </c>
      <c r="AV738" s="273" t="s">
        <v>7049</v>
      </c>
      <c r="AW738" s="273"/>
      <c r="AX738" s="274">
        <v>2.7</v>
      </c>
      <c r="AY738" s="273" t="s">
        <v>458</v>
      </c>
      <c r="AZ738" s="273" t="s">
        <v>7115</v>
      </c>
      <c r="BA738" s="273" t="s">
        <v>4110</v>
      </c>
      <c r="BB738" s="273" t="s">
        <v>458</v>
      </c>
      <c r="BC738" s="273" t="s">
        <v>7049</v>
      </c>
      <c r="BD738" s="273"/>
      <c r="BE738" s="273" t="s">
        <v>7049</v>
      </c>
      <c r="BF738" s="273" t="s">
        <v>458</v>
      </c>
      <c r="BG738" s="273" t="s">
        <v>7179</v>
      </c>
      <c r="BH738" s="273" t="s">
        <v>7179</v>
      </c>
      <c r="BI738" s="273" t="s">
        <v>800</v>
      </c>
      <c r="BJ738" s="273" t="s">
        <v>800</v>
      </c>
      <c r="BK738" s="273" t="s">
        <v>801</v>
      </c>
      <c r="BL738" s="273" t="s">
        <v>802</v>
      </c>
      <c r="BM738" s="273" t="s">
        <v>803</v>
      </c>
      <c r="BN738" s="273"/>
      <c r="BO738" s="273" t="s">
        <v>809</v>
      </c>
      <c r="BP738" s="273" t="s">
        <v>458</v>
      </c>
      <c r="BQ738" s="273"/>
    </row>
    <row r="739" spans="1:69" ht="18" customHeight="1">
      <c r="A739" s="273" t="s">
        <v>7180</v>
      </c>
      <c r="B739" s="273" t="s">
        <v>7181</v>
      </c>
      <c r="C739" s="273" t="s">
        <v>7182</v>
      </c>
      <c r="D739" s="273" t="s">
        <v>7183</v>
      </c>
      <c r="E739" s="273" t="s">
        <v>7184</v>
      </c>
      <c r="F739" s="273" t="s">
        <v>786</v>
      </c>
      <c r="G739" s="273" t="s">
        <v>786</v>
      </c>
      <c r="H739" s="273" t="s">
        <v>786</v>
      </c>
      <c r="I739" s="274">
        <v>3</v>
      </c>
      <c r="J739" s="273" t="s">
        <v>11</v>
      </c>
      <c r="K739" s="273" t="s">
        <v>806</v>
      </c>
      <c r="L739" s="274">
        <v>3.5</v>
      </c>
      <c r="M739" s="273" t="s">
        <v>7185</v>
      </c>
      <c r="N739" s="273" t="s">
        <v>936</v>
      </c>
      <c r="O739" s="273" t="s">
        <v>7137</v>
      </c>
      <c r="P739" s="273" t="s">
        <v>6961</v>
      </c>
      <c r="Q739" s="274">
        <v>40</v>
      </c>
      <c r="R739" s="273" t="s">
        <v>789</v>
      </c>
      <c r="S739" s="273" t="s">
        <v>1487</v>
      </c>
      <c r="T739" s="273" t="s">
        <v>458</v>
      </c>
      <c r="U739" s="273" t="s">
        <v>791</v>
      </c>
      <c r="V739" s="274">
        <v>100</v>
      </c>
      <c r="W739" s="273" t="s">
        <v>5761</v>
      </c>
      <c r="X739" s="273" t="s">
        <v>6120</v>
      </c>
      <c r="Y739" s="273" t="s">
        <v>7186</v>
      </c>
      <c r="Z739" s="273"/>
      <c r="AA739" s="273"/>
      <c r="AB739" s="273"/>
      <c r="AC739" s="273"/>
      <c r="AD739" s="273"/>
      <c r="AE739" s="273" t="s">
        <v>7187</v>
      </c>
      <c r="AF739" s="273" t="s">
        <v>794</v>
      </c>
      <c r="AG739" s="273" t="s">
        <v>807</v>
      </c>
      <c r="AH739" s="273" t="s">
        <v>786</v>
      </c>
      <c r="AI739" s="273" t="s">
        <v>104</v>
      </c>
      <c r="AJ739" s="273"/>
      <c r="AK739" s="273" t="s">
        <v>808</v>
      </c>
      <c r="AL739" s="273" t="s">
        <v>7188</v>
      </c>
      <c r="AM739" s="273" t="s">
        <v>797</v>
      </c>
      <c r="AN739" s="273" t="s">
        <v>42</v>
      </c>
      <c r="AO739" s="273"/>
      <c r="AP739" s="273"/>
      <c r="AQ739" s="273"/>
      <c r="AR739" s="273"/>
      <c r="AS739" s="273" t="s">
        <v>7189</v>
      </c>
      <c r="AT739" s="274">
        <v>1000</v>
      </c>
      <c r="AU739" s="274">
        <v>3</v>
      </c>
      <c r="AV739" s="273" t="s">
        <v>7059</v>
      </c>
      <c r="AW739" s="273"/>
      <c r="AX739" s="274">
        <v>3.5</v>
      </c>
      <c r="AY739" s="273" t="s">
        <v>458</v>
      </c>
      <c r="AZ739" s="273" t="s">
        <v>7190</v>
      </c>
      <c r="BA739" s="273" t="s">
        <v>7191</v>
      </c>
      <c r="BB739" s="273" t="s">
        <v>458</v>
      </c>
      <c r="BC739" s="273" t="s">
        <v>7059</v>
      </c>
      <c r="BD739" s="273"/>
      <c r="BE739" s="273" t="s">
        <v>7059</v>
      </c>
      <c r="BF739" s="273" t="s">
        <v>3310</v>
      </c>
      <c r="BG739" s="273" t="s">
        <v>7192</v>
      </c>
      <c r="BH739" s="273" t="s">
        <v>7193</v>
      </c>
      <c r="BI739" s="273" t="s">
        <v>800</v>
      </c>
      <c r="BJ739" s="273" t="s">
        <v>800</v>
      </c>
      <c r="BK739" s="273" t="s">
        <v>801</v>
      </c>
      <c r="BL739" s="273" t="s">
        <v>802</v>
      </c>
      <c r="BM739" s="273" t="s">
        <v>803</v>
      </c>
      <c r="BN739" s="273"/>
      <c r="BO739" s="273" t="s">
        <v>809</v>
      </c>
      <c r="BP739" s="273" t="s">
        <v>458</v>
      </c>
      <c r="BQ739" s="273"/>
    </row>
    <row r="740" spans="1:69" ht="18" customHeight="1">
      <c r="A740" s="273" t="s">
        <v>7194</v>
      </c>
      <c r="B740" s="273" t="s">
        <v>7195</v>
      </c>
      <c r="C740" s="273" t="s">
        <v>7196</v>
      </c>
      <c r="D740" s="273" t="s">
        <v>7183</v>
      </c>
      <c r="E740" s="273" t="s">
        <v>7197</v>
      </c>
      <c r="F740" s="273" t="s">
        <v>786</v>
      </c>
      <c r="G740" s="273" t="s">
        <v>786</v>
      </c>
      <c r="H740" s="273" t="s">
        <v>786</v>
      </c>
      <c r="I740" s="274">
        <v>1.8</v>
      </c>
      <c r="J740" s="273" t="s">
        <v>11</v>
      </c>
      <c r="K740" s="273" t="s">
        <v>806</v>
      </c>
      <c r="L740" s="274">
        <v>2.6</v>
      </c>
      <c r="M740" s="273" t="s">
        <v>7185</v>
      </c>
      <c r="N740" s="273" t="s">
        <v>7198</v>
      </c>
      <c r="O740" s="273" t="s">
        <v>7199</v>
      </c>
      <c r="P740" s="273" t="s">
        <v>7200</v>
      </c>
      <c r="Q740" s="274">
        <v>20</v>
      </c>
      <c r="R740" s="273" t="s">
        <v>789</v>
      </c>
      <c r="S740" s="273" t="s">
        <v>904</v>
      </c>
      <c r="T740" s="273" t="s">
        <v>5229</v>
      </c>
      <c r="U740" s="273" t="s">
        <v>791</v>
      </c>
      <c r="V740" s="274">
        <v>100</v>
      </c>
      <c r="W740" s="273" t="s">
        <v>7201</v>
      </c>
      <c r="X740" s="273" t="s">
        <v>1669</v>
      </c>
      <c r="Y740" s="273" t="s">
        <v>2605</v>
      </c>
      <c r="Z740" s="273" t="s">
        <v>7202</v>
      </c>
      <c r="AA740" s="273"/>
      <c r="AB740" s="273"/>
      <c r="AC740" s="273"/>
      <c r="AD740" s="273"/>
      <c r="AE740" s="273" t="s">
        <v>7203</v>
      </c>
      <c r="AF740" s="273" t="s">
        <v>794</v>
      </c>
      <c r="AG740" s="273" t="s">
        <v>807</v>
      </c>
      <c r="AH740" s="273" t="s">
        <v>786</v>
      </c>
      <c r="AI740" s="273" t="s">
        <v>104</v>
      </c>
      <c r="AJ740" s="273" t="s">
        <v>307</v>
      </c>
      <c r="AK740" s="273" t="s">
        <v>808</v>
      </c>
      <c r="AL740" s="273" t="s">
        <v>7188</v>
      </c>
      <c r="AM740" s="273" t="s">
        <v>797</v>
      </c>
      <c r="AN740" s="273" t="s">
        <v>43</v>
      </c>
      <c r="AO740" s="273"/>
      <c r="AP740" s="273"/>
      <c r="AQ740" s="273"/>
      <c r="AR740" s="273"/>
      <c r="AS740" s="273" t="s">
        <v>7204</v>
      </c>
      <c r="AT740" s="274">
        <v>1000</v>
      </c>
      <c r="AU740" s="274">
        <v>1.8</v>
      </c>
      <c r="AV740" s="273" t="s">
        <v>7059</v>
      </c>
      <c r="AW740" s="273"/>
      <c r="AX740" s="274">
        <v>2.6</v>
      </c>
      <c r="AY740" s="273" t="s">
        <v>458</v>
      </c>
      <c r="AZ740" s="273" t="s">
        <v>7190</v>
      </c>
      <c r="BA740" s="273" t="s">
        <v>7205</v>
      </c>
      <c r="BB740" s="273" t="s">
        <v>458</v>
      </c>
      <c r="BC740" s="273" t="s">
        <v>7059</v>
      </c>
      <c r="BD740" s="273"/>
      <c r="BE740" s="273" t="s">
        <v>7059</v>
      </c>
      <c r="BF740" s="273" t="s">
        <v>3310</v>
      </c>
      <c r="BG740" s="273" t="s">
        <v>7206</v>
      </c>
      <c r="BH740" s="273" t="s">
        <v>7207</v>
      </c>
      <c r="BI740" s="273" t="s">
        <v>800</v>
      </c>
      <c r="BJ740" s="273" t="s">
        <v>800</v>
      </c>
      <c r="BK740" s="273" t="s">
        <v>801</v>
      </c>
      <c r="BL740" s="273" t="s">
        <v>802</v>
      </c>
      <c r="BM740" s="273" t="s">
        <v>803</v>
      </c>
      <c r="BN740" s="273"/>
      <c r="BO740" s="273" t="s">
        <v>809</v>
      </c>
      <c r="BP740" s="273" t="s">
        <v>458</v>
      </c>
      <c r="BQ740" s="273"/>
    </row>
    <row r="741" spans="1:69" ht="18" customHeight="1">
      <c r="A741" s="273" t="s">
        <v>4721</v>
      </c>
      <c r="B741" s="273" t="s">
        <v>7208</v>
      </c>
      <c r="C741" s="273" t="s">
        <v>7209</v>
      </c>
      <c r="D741" s="273" t="s">
        <v>7183</v>
      </c>
      <c r="E741" s="273" t="s">
        <v>7210</v>
      </c>
      <c r="F741" s="273" t="s">
        <v>786</v>
      </c>
      <c r="G741" s="273" t="s">
        <v>786</v>
      </c>
      <c r="H741" s="273" t="s">
        <v>786</v>
      </c>
      <c r="I741" s="274">
        <v>0.4</v>
      </c>
      <c r="J741" s="273" t="s">
        <v>11</v>
      </c>
      <c r="K741" s="273" t="s">
        <v>806</v>
      </c>
      <c r="L741" s="274">
        <v>2.2999999999999998</v>
      </c>
      <c r="M741" s="273" t="s">
        <v>7185</v>
      </c>
      <c r="N741" s="273" t="s">
        <v>788</v>
      </c>
      <c r="O741" s="273"/>
      <c r="P741" s="273"/>
      <c r="Q741" s="273"/>
      <c r="R741" s="273" t="s">
        <v>789</v>
      </c>
      <c r="S741" s="273" t="s">
        <v>4528</v>
      </c>
      <c r="T741" s="273" t="s">
        <v>4356</v>
      </c>
      <c r="U741" s="273" t="s">
        <v>791</v>
      </c>
      <c r="V741" s="274">
        <v>100</v>
      </c>
      <c r="W741" s="273"/>
      <c r="X741" s="273" t="s">
        <v>1669</v>
      </c>
      <c r="Y741" s="273" t="s">
        <v>1670</v>
      </c>
      <c r="Z741" s="273" t="s">
        <v>4725</v>
      </c>
      <c r="AA741" s="273"/>
      <c r="AB741" s="273"/>
      <c r="AC741" s="273"/>
      <c r="AD741" s="273"/>
      <c r="AE741" s="273" t="s">
        <v>1009</v>
      </c>
      <c r="AF741" s="273" t="s">
        <v>794</v>
      </c>
      <c r="AG741" s="273" t="s">
        <v>1734</v>
      </c>
      <c r="AH741" s="273" t="s">
        <v>786</v>
      </c>
      <c r="AI741" s="273" t="s">
        <v>89</v>
      </c>
      <c r="AJ741" s="273"/>
      <c r="AK741" s="273" t="s">
        <v>808</v>
      </c>
      <c r="AL741" s="273" t="s">
        <v>7188</v>
      </c>
      <c r="AM741" s="273" t="s">
        <v>797</v>
      </c>
      <c r="AN741" s="273" t="s">
        <v>43</v>
      </c>
      <c r="AO741" s="273"/>
      <c r="AP741" s="273"/>
      <c r="AQ741" s="273"/>
      <c r="AR741" s="273"/>
      <c r="AS741" s="273" t="s">
        <v>4726</v>
      </c>
      <c r="AT741" s="274">
        <v>1000</v>
      </c>
      <c r="AU741" s="274">
        <v>0.4</v>
      </c>
      <c r="AV741" s="273" t="s">
        <v>7059</v>
      </c>
      <c r="AW741" s="273"/>
      <c r="AX741" s="274">
        <v>2.2999999999999998</v>
      </c>
      <c r="AY741" s="273" t="s">
        <v>458</v>
      </c>
      <c r="AZ741" s="273" t="s">
        <v>7190</v>
      </c>
      <c r="BA741" s="273" t="s">
        <v>4727</v>
      </c>
      <c r="BB741" s="273" t="s">
        <v>458</v>
      </c>
      <c r="BC741" s="273" t="s">
        <v>7059</v>
      </c>
      <c r="BD741" s="273"/>
      <c r="BE741" s="273" t="s">
        <v>7059</v>
      </c>
      <c r="BF741" s="273" t="s">
        <v>3310</v>
      </c>
      <c r="BG741" s="273" t="s">
        <v>458</v>
      </c>
      <c r="BH741" s="273" t="s">
        <v>1009</v>
      </c>
      <c r="BI741" s="273" t="s">
        <v>800</v>
      </c>
      <c r="BJ741" s="273" t="s">
        <v>800</v>
      </c>
      <c r="BK741" s="273" t="s">
        <v>801</v>
      </c>
      <c r="BL741" s="273" t="s">
        <v>802</v>
      </c>
      <c r="BM741" s="273" t="s">
        <v>803</v>
      </c>
      <c r="BN741" s="273"/>
      <c r="BO741" s="273" t="s">
        <v>809</v>
      </c>
      <c r="BP741" s="273" t="s">
        <v>4721</v>
      </c>
      <c r="BQ741" s="273"/>
    </row>
    <row r="742" spans="1:69" ht="18" customHeight="1">
      <c r="A742" s="273" t="s">
        <v>7211</v>
      </c>
      <c r="B742" s="273" t="s">
        <v>7212</v>
      </c>
      <c r="C742" s="273" t="s">
        <v>7213</v>
      </c>
      <c r="D742" s="273" t="s">
        <v>7214</v>
      </c>
      <c r="E742" s="273" t="s">
        <v>7215</v>
      </c>
      <c r="F742" s="273" t="s">
        <v>6274</v>
      </c>
      <c r="G742" s="273" t="s">
        <v>925</v>
      </c>
      <c r="H742" s="273" t="s">
        <v>786</v>
      </c>
      <c r="I742" s="274">
        <v>3.7913999999999999</v>
      </c>
      <c r="J742" s="273" t="s">
        <v>11</v>
      </c>
      <c r="K742" s="273" t="s">
        <v>4288</v>
      </c>
      <c r="L742" s="274">
        <v>9.75</v>
      </c>
      <c r="M742" s="273" t="s">
        <v>4955</v>
      </c>
      <c r="N742" s="273" t="s">
        <v>860</v>
      </c>
      <c r="O742" s="273"/>
      <c r="P742" s="273"/>
      <c r="Q742" s="273"/>
      <c r="R742" s="273" t="s">
        <v>789</v>
      </c>
      <c r="S742" s="273" t="s">
        <v>3364</v>
      </c>
      <c r="T742" s="273" t="s">
        <v>458</v>
      </c>
      <c r="U742" s="273" t="s">
        <v>3209</v>
      </c>
      <c r="V742" s="273"/>
      <c r="W742" s="273"/>
      <c r="X742" s="273" t="s">
        <v>1565</v>
      </c>
      <c r="Y742" s="273"/>
      <c r="Z742" s="273"/>
      <c r="AA742" s="273"/>
      <c r="AB742" s="273"/>
      <c r="AC742" s="273"/>
      <c r="AD742" s="273"/>
      <c r="AE742" s="273" t="s">
        <v>6821</v>
      </c>
      <c r="AF742" s="273" t="s">
        <v>794</v>
      </c>
      <c r="AG742" s="273" t="s">
        <v>7216</v>
      </c>
      <c r="AH742" s="273" t="s">
        <v>786</v>
      </c>
      <c r="AI742" s="273"/>
      <c r="AJ742" s="273"/>
      <c r="AK742" s="273" t="s">
        <v>810</v>
      </c>
      <c r="AL742" s="273" t="s">
        <v>4371</v>
      </c>
      <c r="AM742" s="273" t="s">
        <v>1529</v>
      </c>
      <c r="AN742" s="273" t="s">
        <v>3211</v>
      </c>
      <c r="AO742" s="273"/>
      <c r="AP742" s="273"/>
      <c r="AQ742" s="273"/>
      <c r="AR742" s="273"/>
      <c r="AS742" s="273" t="s">
        <v>7217</v>
      </c>
      <c r="AT742" s="274">
        <v>1000</v>
      </c>
      <c r="AU742" s="274">
        <v>3.7913999999999999</v>
      </c>
      <c r="AV742" s="273" t="s">
        <v>7214</v>
      </c>
      <c r="AW742" s="273" t="s">
        <v>7214</v>
      </c>
      <c r="AX742" s="274">
        <v>9.75</v>
      </c>
      <c r="AY742" s="273" t="s">
        <v>458</v>
      </c>
      <c r="AZ742" s="273" t="s">
        <v>4873</v>
      </c>
      <c r="BA742" s="273" t="s">
        <v>7218</v>
      </c>
      <c r="BB742" s="273" t="s">
        <v>7219</v>
      </c>
      <c r="BC742" s="273" t="s">
        <v>7214</v>
      </c>
      <c r="BD742" s="273"/>
      <c r="BE742" s="273" t="s">
        <v>7214</v>
      </c>
      <c r="BF742" s="273" t="s">
        <v>458</v>
      </c>
      <c r="BG742" s="273" t="s">
        <v>458</v>
      </c>
      <c r="BH742" s="273" t="s">
        <v>6821</v>
      </c>
      <c r="BI742" s="273" t="s">
        <v>800</v>
      </c>
      <c r="BJ742" s="273" t="s">
        <v>800</v>
      </c>
      <c r="BK742" s="273" t="s">
        <v>801</v>
      </c>
      <c r="BL742" s="273" t="s">
        <v>802</v>
      </c>
      <c r="BM742" s="273" t="s">
        <v>827</v>
      </c>
      <c r="BN742" s="273"/>
      <c r="BO742" s="273" t="s">
        <v>809</v>
      </c>
      <c r="BP742" s="273" t="s">
        <v>458</v>
      </c>
      <c r="BQ742" s="273"/>
    </row>
    <row r="743" spans="1:69" ht="18" customHeight="1">
      <c r="A743" s="273" t="s">
        <v>7211</v>
      </c>
      <c r="B743" s="273" t="s">
        <v>7212</v>
      </c>
      <c r="C743" s="273" t="s">
        <v>7220</v>
      </c>
      <c r="D743" s="273" t="s">
        <v>7214</v>
      </c>
      <c r="E743" s="273" t="s">
        <v>7215</v>
      </c>
      <c r="F743" s="273" t="s">
        <v>6274</v>
      </c>
      <c r="G743" s="273" t="s">
        <v>925</v>
      </c>
      <c r="H743" s="273" t="s">
        <v>786</v>
      </c>
      <c r="I743" s="274">
        <v>3.7913999999999999</v>
      </c>
      <c r="J743" s="273" t="s">
        <v>11</v>
      </c>
      <c r="K743" s="273" t="s">
        <v>4288</v>
      </c>
      <c r="L743" s="274">
        <v>9.75</v>
      </c>
      <c r="M743" s="273" t="s">
        <v>4955</v>
      </c>
      <c r="N743" s="273" t="s">
        <v>860</v>
      </c>
      <c r="O743" s="273"/>
      <c r="P743" s="273"/>
      <c r="Q743" s="273"/>
      <c r="R743" s="273" t="s">
        <v>3220</v>
      </c>
      <c r="S743" s="273" t="s">
        <v>3364</v>
      </c>
      <c r="T743" s="273" t="s">
        <v>458</v>
      </c>
      <c r="U743" s="273" t="s">
        <v>3209</v>
      </c>
      <c r="V743" s="273"/>
      <c r="W743" s="273"/>
      <c r="X743" s="273" t="s">
        <v>1565</v>
      </c>
      <c r="Y743" s="273"/>
      <c r="Z743" s="273"/>
      <c r="AA743" s="273"/>
      <c r="AB743" s="273"/>
      <c r="AC743" s="273"/>
      <c r="AD743" s="273"/>
      <c r="AE743" s="273" t="s">
        <v>6821</v>
      </c>
      <c r="AF743" s="273" t="s">
        <v>794</v>
      </c>
      <c r="AG743" s="273" t="s">
        <v>7216</v>
      </c>
      <c r="AH743" s="273" t="s">
        <v>786</v>
      </c>
      <c r="AI743" s="273"/>
      <c r="AJ743" s="273"/>
      <c r="AK743" s="273" t="s">
        <v>810</v>
      </c>
      <c r="AL743" s="273" t="s">
        <v>4371</v>
      </c>
      <c r="AM743" s="273" t="s">
        <v>1529</v>
      </c>
      <c r="AN743" s="273" t="s">
        <v>3211</v>
      </c>
      <c r="AO743" s="273"/>
      <c r="AP743" s="273"/>
      <c r="AQ743" s="273"/>
      <c r="AR743" s="273"/>
      <c r="AS743" s="273" t="s">
        <v>7217</v>
      </c>
      <c r="AT743" s="274">
        <v>1000</v>
      </c>
      <c r="AU743" s="274">
        <v>3.7913999999999999</v>
      </c>
      <c r="AV743" s="273" t="s">
        <v>7214</v>
      </c>
      <c r="AW743" s="273" t="s">
        <v>7214</v>
      </c>
      <c r="AX743" s="274">
        <v>9.75</v>
      </c>
      <c r="AY743" s="273" t="s">
        <v>458</v>
      </c>
      <c r="AZ743" s="273" t="s">
        <v>4873</v>
      </c>
      <c r="BA743" s="273" t="s">
        <v>7218</v>
      </c>
      <c r="BB743" s="273" t="s">
        <v>7219</v>
      </c>
      <c r="BC743" s="273" t="s">
        <v>7214</v>
      </c>
      <c r="BD743" s="273"/>
      <c r="BE743" s="273" t="s">
        <v>7214</v>
      </c>
      <c r="BF743" s="273" t="s">
        <v>458</v>
      </c>
      <c r="BG743" s="273" t="s">
        <v>458</v>
      </c>
      <c r="BH743" s="273" t="s">
        <v>6821</v>
      </c>
      <c r="BI743" s="273" t="s">
        <v>800</v>
      </c>
      <c r="BJ743" s="273" t="s">
        <v>800</v>
      </c>
      <c r="BK743" s="273" t="s">
        <v>801</v>
      </c>
      <c r="BL743" s="273" t="s">
        <v>802</v>
      </c>
      <c r="BM743" s="273" t="s">
        <v>827</v>
      </c>
      <c r="BN743" s="273"/>
      <c r="BO743" s="273" t="s">
        <v>809</v>
      </c>
      <c r="BP743" s="273" t="s">
        <v>458</v>
      </c>
      <c r="BQ743" s="273"/>
    </row>
    <row r="744" spans="1:69" ht="18" customHeight="1">
      <c r="A744" s="273" t="s">
        <v>7211</v>
      </c>
      <c r="B744" s="273" t="s">
        <v>7212</v>
      </c>
      <c r="C744" s="273" t="s">
        <v>7221</v>
      </c>
      <c r="D744" s="273" t="s">
        <v>7214</v>
      </c>
      <c r="E744" s="273" t="s">
        <v>7215</v>
      </c>
      <c r="F744" s="273" t="s">
        <v>6274</v>
      </c>
      <c r="G744" s="273" t="s">
        <v>925</v>
      </c>
      <c r="H744" s="273" t="s">
        <v>786</v>
      </c>
      <c r="I744" s="274">
        <v>3.7913999999999999</v>
      </c>
      <c r="J744" s="273" t="s">
        <v>11</v>
      </c>
      <c r="K744" s="273" t="s">
        <v>4288</v>
      </c>
      <c r="L744" s="274">
        <v>9.75</v>
      </c>
      <c r="M744" s="273" t="s">
        <v>4955</v>
      </c>
      <c r="N744" s="273" t="s">
        <v>860</v>
      </c>
      <c r="O744" s="273"/>
      <c r="P744" s="273"/>
      <c r="Q744" s="273"/>
      <c r="R744" s="273"/>
      <c r="S744" s="273" t="s">
        <v>3364</v>
      </c>
      <c r="T744" s="273" t="s">
        <v>458</v>
      </c>
      <c r="U744" s="273" t="s">
        <v>3209</v>
      </c>
      <c r="V744" s="273"/>
      <c r="W744" s="273"/>
      <c r="X744" s="273" t="s">
        <v>1565</v>
      </c>
      <c r="Y744" s="273"/>
      <c r="Z744" s="273"/>
      <c r="AA744" s="273"/>
      <c r="AB744" s="273"/>
      <c r="AC744" s="273"/>
      <c r="AD744" s="273"/>
      <c r="AE744" s="273" t="s">
        <v>6821</v>
      </c>
      <c r="AF744" s="273" t="s">
        <v>794</v>
      </c>
      <c r="AG744" s="273" t="s">
        <v>7216</v>
      </c>
      <c r="AH744" s="273" t="s">
        <v>786</v>
      </c>
      <c r="AI744" s="273"/>
      <c r="AJ744" s="273"/>
      <c r="AK744" s="273" t="s">
        <v>810</v>
      </c>
      <c r="AL744" s="273" t="s">
        <v>4371</v>
      </c>
      <c r="AM744" s="273" t="s">
        <v>1529</v>
      </c>
      <c r="AN744" s="273" t="s">
        <v>3211</v>
      </c>
      <c r="AO744" s="273"/>
      <c r="AP744" s="273"/>
      <c r="AQ744" s="273"/>
      <c r="AR744" s="273"/>
      <c r="AS744" s="273" t="s">
        <v>7217</v>
      </c>
      <c r="AT744" s="274">
        <v>1000</v>
      </c>
      <c r="AU744" s="274">
        <v>3.7913999999999999</v>
      </c>
      <c r="AV744" s="273" t="s">
        <v>7214</v>
      </c>
      <c r="AW744" s="273" t="s">
        <v>7214</v>
      </c>
      <c r="AX744" s="274">
        <v>9.75</v>
      </c>
      <c r="AY744" s="273" t="s">
        <v>458</v>
      </c>
      <c r="AZ744" s="273" t="s">
        <v>4873</v>
      </c>
      <c r="BA744" s="273" t="s">
        <v>7218</v>
      </c>
      <c r="BB744" s="273" t="s">
        <v>7219</v>
      </c>
      <c r="BC744" s="273" t="s">
        <v>7214</v>
      </c>
      <c r="BD744" s="273"/>
      <c r="BE744" s="273" t="s">
        <v>7214</v>
      </c>
      <c r="BF744" s="273" t="s">
        <v>458</v>
      </c>
      <c r="BG744" s="273" t="s">
        <v>458</v>
      </c>
      <c r="BH744" s="273" t="s">
        <v>6821</v>
      </c>
      <c r="BI744" s="273" t="s">
        <v>800</v>
      </c>
      <c r="BJ744" s="273" t="s">
        <v>800</v>
      </c>
      <c r="BK744" s="273" t="s">
        <v>801</v>
      </c>
      <c r="BL744" s="273" t="s">
        <v>802</v>
      </c>
      <c r="BM744" s="273" t="s">
        <v>827</v>
      </c>
      <c r="BN744" s="273"/>
      <c r="BO744" s="273" t="s">
        <v>809</v>
      </c>
      <c r="BP744" s="273" t="s">
        <v>458</v>
      </c>
      <c r="BQ744" s="273"/>
    </row>
    <row r="745" spans="1:69" ht="18" customHeight="1">
      <c r="A745" s="273" t="s">
        <v>4812</v>
      </c>
      <c r="B745" s="273" t="s">
        <v>7222</v>
      </c>
      <c r="C745" s="273" t="s">
        <v>7223</v>
      </c>
      <c r="D745" s="273" t="s">
        <v>7214</v>
      </c>
      <c r="E745" s="273" t="s">
        <v>7224</v>
      </c>
      <c r="F745" s="273" t="s">
        <v>786</v>
      </c>
      <c r="G745" s="273" t="s">
        <v>786</v>
      </c>
      <c r="H745" s="273" t="s">
        <v>786</v>
      </c>
      <c r="I745" s="274">
        <v>1</v>
      </c>
      <c r="J745" s="273" t="s">
        <v>11</v>
      </c>
      <c r="K745" s="273" t="s">
        <v>7225</v>
      </c>
      <c r="L745" s="274">
        <v>2.2999999999999998</v>
      </c>
      <c r="M745" s="273" t="s">
        <v>7185</v>
      </c>
      <c r="N745" s="273" t="s">
        <v>936</v>
      </c>
      <c r="O745" s="273"/>
      <c r="P745" s="273"/>
      <c r="Q745" s="273"/>
      <c r="R745" s="273" t="s">
        <v>789</v>
      </c>
      <c r="S745" s="273" t="s">
        <v>866</v>
      </c>
      <c r="T745" s="273" t="s">
        <v>7226</v>
      </c>
      <c r="U745" s="273" t="s">
        <v>791</v>
      </c>
      <c r="V745" s="274">
        <v>100</v>
      </c>
      <c r="W745" s="273"/>
      <c r="X745" s="273" t="s">
        <v>1425</v>
      </c>
      <c r="Y745" s="273" t="s">
        <v>4819</v>
      </c>
      <c r="Z745" s="273" t="s">
        <v>4820</v>
      </c>
      <c r="AA745" s="273"/>
      <c r="AB745" s="273"/>
      <c r="AC745" s="273"/>
      <c r="AD745" s="273"/>
      <c r="AE745" s="273" t="s">
        <v>7227</v>
      </c>
      <c r="AF745" s="273" t="s">
        <v>794</v>
      </c>
      <c r="AG745" s="273" t="s">
        <v>807</v>
      </c>
      <c r="AH745" s="273" t="s">
        <v>786</v>
      </c>
      <c r="AI745" s="273" t="s">
        <v>89</v>
      </c>
      <c r="AJ745" s="273"/>
      <c r="AK745" s="273" t="s">
        <v>808</v>
      </c>
      <c r="AL745" s="273" t="s">
        <v>7188</v>
      </c>
      <c r="AM745" s="273" t="s">
        <v>797</v>
      </c>
      <c r="AN745" s="273" t="s">
        <v>43</v>
      </c>
      <c r="AO745" s="273"/>
      <c r="AP745" s="273"/>
      <c r="AQ745" s="273"/>
      <c r="AR745" s="273"/>
      <c r="AS745" s="273" t="s">
        <v>4823</v>
      </c>
      <c r="AT745" s="274">
        <v>1000</v>
      </c>
      <c r="AU745" s="274">
        <v>1</v>
      </c>
      <c r="AV745" s="273" t="s">
        <v>7092</v>
      </c>
      <c r="AW745" s="273"/>
      <c r="AX745" s="274">
        <v>2.2999999999999998</v>
      </c>
      <c r="AY745" s="273" t="s">
        <v>458</v>
      </c>
      <c r="AZ745" s="273" t="s">
        <v>7190</v>
      </c>
      <c r="BA745" s="273" t="s">
        <v>4825</v>
      </c>
      <c r="BB745" s="273" t="s">
        <v>4812</v>
      </c>
      <c r="BC745" s="273" t="s">
        <v>7092</v>
      </c>
      <c r="BD745" s="273"/>
      <c r="BE745" s="273" t="s">
        <v>7092</v>
      </c>
      <c r="BF745" s="273" t="s">
        <v>458</v>
      </c>
      <c r="BG745" s="273" t="s">
        <v>7228</v>
      </c>
      <c r="BH745" s="273" t="s">
        <v>7229</v>
      </c>
      <c r="BI745" s="273" t="s">
        <v>800</v>
      </c>
      <c r="BJ745" s="273" t="s">
        <v>800</v>
      </c>
      <c r="BK745" s="273" t="s">
        <v>801</v>
      </c>
      <c r="BL745" s="273" t="s">
        <v>802</v>
      </c>
      <c r="BM745" s="273" t="s">
        <v>803</v>
      </c>
      <c r="BN745" s="273"/>
      <c r="BO745" s="273" t="s">
        <v>809</v>
      </c>
      <c r="BP745" s="273" t="s">
        <v>458</v>
      </c>
      <c r="BQ745" s="273"/>
    </row>
    <row r="746" spans="1:69" ht="18" customHeight="1">
      <c r="A746" s="273" t="s">
        <v>7230</v>
      </c>
      <c r="B746" s="273" t="s">
        <v>7231</v>
      </c>
      <c r="C746" s="273" t="s">
        <v>7232</v>
      </c>
      <c r="D746" s="273" t="s">
        <v>5611</v>
      </c>
      <c r="E746" s="273" t="s">
        <v>7233</v>
      </c>
      <c r="F746" s="273" t="s">
        <v>4914</v>
      </c>
      <c r="G746" s="273" t="s">
        <v>925</v>
      </c>
      <c r="H746" s="273" t="s">
        <v>1663</v>
      </c>
      <c r="I746" s="274">
        <v>2</v>
      </c>
      <c r="J746" s="273" t="s">
        <v>11</v>
      </c>
      <c r="K746" s="273" t="s">
        <v>806</v>
      </c>
      <c r="L746" s="274">
        <v>3.95</v>
      </c>
      <c r="M746" s="273" t="s">
        <v>2411</v>
      </c>
      <c r="N746" s="273" t="s">
        <v>860</v>
      </c>
      <c r="O746" s="273" t="s">
        <v>7234</v>
      </c>
      <c r="P746" s="273" t="s">
        <v>7235</v>
      </c>
      <c r="Q746" s="274">
        <v>20</v>
      </c>
      <c r="R746" s="273" t="s">
        <v>789</v>
      </c>
      <c r="S746" s="273" t="s">
        <v>2731</v>
      </c>
      <c r="T746" s="273" t="s">
        <v>458</v>
      </c>
      <c r="U746" s="273" t="s">
        <v>791</v>
      </c>
      <c r="V746" s="274">
        <v>100</v>
      </c>
      <c r="W746" s="273" t="s">
        <v>4292</v>
      </c>
      <c r="X746" s="273" t="s">
        <v>813</v>
      </c>
      <c r="Y746" s="273" t="s">
        <v>1814</v>
      </c>
      <c r="Z746" s="273"/>
      <c r="AA746" s="273"/>
      <c r="AB746" s="273"/>
      <c r="AC746" s="273"/>
      <c r="AD746" s="273"/>
      <c r="AE746" s="273" t="s">
        <v>7236</v>
      </c>
      <c r="AF746" s="273" t="s">
        <v>794</v>
      </c>
      <c r="AG746" s="273" t="s">
        <v>7237</v>
      </c>
      <c r="AH746" s="273" t="s">
        <v>1663</v>
      </c>
      <c r="AI746" s="273" t="s">
        <v>102</v>
      </c>
      <c r="AJ746" s="273"/>
      <c r="AK746" s="273" t="s">
        <v>808</v>
      </c>
      <c r="AL746" s="273" t="s">
        <v>2412</v>
      </c>
      <c r="AM746" s="273" t="s">
        <v>797</v>
      </c>
      <c r="AN746" s="273" t="s">
        <v>42</v>
      </c>
      <c r="AO746" s="273"/>
      <c r="AP746" s="273"/>
      <c r="AQ746" s="273"/>
      <c r="AR746" s="273"/>
      <c r="AS746" s="273" t="s">
        <v>7238</v>
      </c>
      <c r="AT746" s="274">
        <v>1000</v>
      </c>
      <c r="AU746" s="274">
        <v>2</v>
      </c>
      <c r="AV746" s="273" t="s">
        <v>7147</v>
      </c>
      <c r="AW746" s="273"/>
      <c r="AX746" s="274">
        <v>3.95</v>
      </c>
      <c r="AY746" s="273" t="s">
        <v>458</v>
      </c>
      <c r="AZ746" s="273" t="s">
        <v>4731</v>
      </c>
      <c r="BA746" s="273" t="s">
        <v>7239</v>
      </c>
      <c r="BB746" s="273" t="s">
        <v>7240</v>
      </c>
      <c r="BC746" s="273" t="s">
        <v>7147</v>
      </c>
      <c r="BD746" s="273"/>
      <c r="BE746" s="273" t="s">
        <v>7147</v>
      </c>
      <c r="BF746" s="273" t="s">
        <v>458</v>
      </c>
      <c r="BG746" s="273" t="s">
        <v>7241</v>
      </c>
      <c r="BH746" s="273" t="s">
        <v>7242</v>
      </c>
      <c r="BI746" s="273" t="s">
        <v>800</v>
      </c>
      <c r="BJ746" s="273" t="s">
        <v>800</v>
      </c>
      <c r="BK746" s="273" t="s">
        <v>801</v>
      </c>
      <c r="BL746" s="273" t="s">
        <v>802</v>
      </c>
      <c r="BM746" s="273" t="s">
        <v>803</v>
      </c>
      <c r="BN746" s="273"/>
      <c r="BO746" s="273" t="s">
        <v>809</v>
      </c>
      <c r="BP746" s="273" t="s">
        <v>7230</v>
      </c>
      <c r="BQ746" s="273"/>
    </row>
    <row r="747" spans="1:69" ht="18" customHeight="1">
      <c r="A747" s="273" t="s">
        <v>7243</v>
      </c>
      <c r="B747" s="273" t="s">
        <v>7244</v>
      </c>
      <c r="C747" s="273" t="s">
        <v>7245</v>
      </c>
      <c r="D747" s="273" t="s">
        <v>5611</v>
      </c>
      <c r="E747" s="273" t="s">
        <v>7246</v>
      </c>
      <c r="F747" s="273" t="s">
        <v>4287</v>
      </c>
      <c r="G747" s="273" t="s">
        <v>1938</v>
      </c>
      <c r="H747" s="273" t="s">
        <v>5601</v>
      </c>
      <c r="I747" s="274">
        <v>2.1</v>
      </c>
      <c r="J747" s="273" t="s">
        <v>11</v>
      </c>
      <c r="K747" s="273" t="s">
        <v>806</v>
      </c>
      <c r="L747" s="274">
        <v>7.3</v>
      </c>
      <c r="M747" s="273" t="s">
        <v>2334</v>
      </c>
      <c r="N747" s="273" t="s">
        <v>4104</v>
      </c>
      <c r="O747" s="273" t="s">
        <v>7247</v>
      </c>
      <c r="P747" s="273" t="s">
        <v>7248</v>
      </c>
      <c r="Q747" s="274">
        <v>40</v>
      </c>
      <c r="R747" s="273" t="s">
        <v>789</v>
      </c>
      <c r="S747" s="273" t="s">
        <v>3364</v>
      </c>
      <c r="T747" s="273" t="s">
        <v>458</v>
      </c>
      <c r="U747" s="273" t="s">
        <v>791</v>
      </c>
      <c r="V747" s="274">
        <v>99.209000000000003</v>
      </c>
      <c r="W747" s="273" t="s">
        <v>5181</v>
      </c>
      <c r="X747" s="273" t="s">
        <v>1425</v>
      </c>
      <c r="Y747" s="273" t="s">
        <v>2357</v>
      </c>
      <c r="Z747" s="273"/>
      <c r="AA747" s="274">
        <v>18</v>
      </c>
      <c r="AB747" s="274">
        <v>8.6</v>
      </c>
      <c r="AC747" s="273" t="s">
        <v>5448</v>
      </c>
      <c r="AD747" s="273" t="s">
        <v>7249</v>
      </c>
      <c r="AE747" s="273" t="s">
        <v>7250</v>
      </c>
      <c r="AF747" s="273" t="s">
        <v>794</v>
      </c>
      <c r="AG747" s="273" t="s">
        <v>1986</v>
      </c>
      <c r="AH747" s="273" t="s">
        <v>5606</v>
      </c>
      <c r="AI747" s="273"/>
      <c r="AJ747" s="273" t="s">
        <v>307</v>
      </c>
      <c r="AK747" s="273" t="s">
        <v>1987</v>
      </c>
      <c r="AL747" s="273" t="s">
        <v>2336</v>
      </c>
      <c r="AM747" s="273" t="s">
        <v>2075</v>
      </c>
      <c r="AN747" s="273" t="s">
        <v>3211</v>
      </c>
      <c r="AO747" s="273"/>
      <c r="AP747" s="273"/>
      <c r="AQ747" s="273"/>
      <c r="AR747" s="273"/>
      <c r="AS747" s="273" t="s">
        <v>7251</v>
      </c>
      <c r="AT747" s="274">
        <v>1000</v>
      </c>
      <c r="AU747" s="274">
        <v>2.1</v>
      </c>
      <c r="AV747" s="273" t="s">
        <v>7164</v>
      </c>
      <c r="AW747" s="273" t="s">
        <v>2756</v>
      </c>
      <c r="AX747" s="274">
        <v>7.3</v>
      </c>
      <c r="AY747" s="273" t="s">
        <v>458</v>
      </c>
      <c r="AZ747" s="273" t="s">
        <v>7252</v>
      </c>
      <c r="BA747" s="273" t="s">
        <v>7253</v>
      </c>
      <c r="BB747" s="273" t="s">
        <v>5610</v>
      </c>
      <c r="BC747" s="273" t="s">
        <v>7164</v>
      </c>
      <c r="BD747" s="273"/>
      <c r="BE747" s="273" t="s">
        <v>7164</v>
      </c>
      <c r="BF747" s="273" t="s">
        <v>6813</v>
      </c>
      <c r="BG747" s="273" t="s">
        <v>7250</v>
      </c>
      <c r="BH747" s="273" t="s">
        <v>7254</v>
      </c>
      <c r="BI747" s="273" t="s">
        <v>800</v>
      </c>
      <c r="BJ747" s="273" t="s">
        <v>800</v>
      </c>
      <c r="BK747" s="273" t="s">
        <v>801</v>
      </c>
      <c r="BL747" s="273" t="s">
        <v>802</v>
      </c>
      <c r="BM747" s="273" t="s">
        <v>827</v>
      </c>
      <c r="BN747" s="273"/>
      <c r="BO747" s="273" t="s">
        <v>809</v>
      </c>
      <c r="BP747" s="273" t="s">
        <v>458</v>
      </c>
      <c r="BQ747" s="273"/>
    </row>
    <row r="748" spans="1:69" ht="18" customHeight="1">
      <c r="A748" s="273" t="s">
        <v>7255</v>
      </c>
      <c r="B748" s="273" t="s">
        <v>7256</v>
      </c>
      <c r="C748" s="273" t="s">
        <v>7257</v>
      </c>
      <c r="D748" s="273" t="s">
        <v>5611</v>
      </c>
      <c r="E748" s="273" t="s">
        <v>7258</v>
      </c>
      <c r="F748" s="273" t="s">
        <v>1871</v>
      </c>
      <c r="G748" s="273" t="s">
        <v>7259</v>
      </c>
      <c r="H748" s="273" t="s">
        <v>1524</v>
      </c>
      <c r="I748" s="274">
        <v>14.45</v>
      </c>
      <c r="J748" s="273" t="s">
        <v>598</v>
      </c>
      <c r="K748" s="273" t="s">
        <v>806</v>
      </c>
      <c r="L748" s="274">
        <v>3.45</v>
      </c>
      <c r="M748" s="273" t="s">
        <v>3827</v>
      </c>
      <c r="N748" s="273" t="s">
        <v>936</v>
      </c>
      <c r="O748" s="273" t="s">
        <v>7260</v>
      </c>
      <c r="P748" s="273"/>
      <c r="Q748" s="273"/>
      <c r="R748" s="273" t="s">
        <v>789</v>
      </c>
      <c r="S748" s="273" t="s">
        <v>815</v>
      </c>
      <c r="T748" s="273" t="s">
        <v>458</v>
      </c>
      <c r="U748" s="273" t="s">
        <v>791</v>
      </c>
      <c r="V748" s="274">
        <v>100</v>
      </c>
      <c r="W748" s="273"/>
      <c r="X748" s="273" t="s">
        <v>828</v>
      </c>
      <c r="Y748" s="273" t="s">
        <v>835</v>
      </c>
      <c r="Z748" s="273"/>
      <c r="AA748" s="274">
        <v>29.5</v>
      </c>
      <c r="AB748" s="274">
        <v>2.04</v>
      </c>
      <c r="AC748" s="273" t="s">
        <v>6275</v>
      </c>
      <c r="AD748" s="273" t="s">
        <v>4294</v>
      </c>
      <c r="AE748" s="273" t="s">
        <v>458</v>
      </c>
      <c r="AF748" s="273" t="s">
        <v>794</v>
      </c>
      <c r="AG748" s="273" t="s">
        <v>1986</v>
      </c>
      <c r="AH748" s="273" t="s">
        <v>1524</v>
      </c>
      <c r="AI748" s="273" t="s">
        <v>102</v>
      </c>
      <c r="AJ748" s="273"/>
      <c r="AK748" s="273" t="s">
        <v>1987</v>
      </c>
      <c r="AL748" s="273" t="s">
        <v>3828</v>
      </c>
      <c r="AM748" s="273" t="s">
        <v>811</v>
      </c>
      <c r="AN748" s="273" t="s">
        <v>42</v>
      </c>
      <c r="AO748" s="273"/>
      <c r="AP748" s="273"/>
      <c r="AQ748" s="273"/>
      <c r="AR748" s="273"/>
      <c r="AS748" s="273" t="s">
        <v>7261</v>
      </c>
      <c r="AT748" s="274">
        <v>10000</v>
      </c>
      <c r="AU748" s="274">
        <v>14.45</v>
      </c>
      <c r="AV748" s="273" t="s">
        <v>7092</v>
      </c>
      <c r="AW748" s="273"/>
      <c r="AX748" s="274">
        <v>3.45</v>
      </c>
      <c r="AY748" s="273" t="s">
        <v>458</v>
      </c>
      <c r="AZ748" s="273" t="s">
        <v>4875</v>
      </c>
      <c r="BA748" s="273" t="s">
        <v>7262</v>
      </c>
      <c r="BB748" s="273" t="s">
        <v>458</v>
      </c>
      <c r="BC748" s="273" t="s">
        <v>7092</v>
      </c>
      <c r="BD748" s="273"/>
      <c r="BE748" s="273" t="s">
        <v>7092</v>
      </c>
      <c r="BF748" s="273" t="s">
        <v>7263</v>
      </c>
      <c r="BG748" s="273" t="s">
        <v>7264</v>
      </c>
      <c r="BH748" s="273" t="s">
        <v>7265</v>
      </c>
      <c r="BI748" s="273" t="s">
        <v>800</v>
      </c>
      <c r="BJ748" s="273" t="s">
        <v>800</v>
      </c>
      <c r="BK748" s="273" t="s">
        <v>801</v>
      </c>
      <c r="BL748" s="273" t="s">
        <v>802</v>
      </c>
      <c r="BM748" s="273" t="s">
        <v>803</v>
      </c>
      <c r="BN748" s="273"/>
      <c r="BO748" s="273" t="s">
        <v>809</v>
      </c>
      <c r="BP748" s="273" t="s">
        <v>7255</v>
      </c>
      <c r="BQ748" s="273"/>
    </row>
    <row r="749" spans="1:69" ht="18" customHeight="1">
      <c r="A749" s="273" t="s">
        <v>2114</v>
      </c>
      <c r="B749" s="273" t="s">
        <v>7266</v>
      </c>
      <c r="C749" s="273" t="s">
        <v>7267</v>
      </c>
      <c r="D749" s="273" t="s">
        <v>7268</v>
      </c>
      <c r="E749" s="273" t="s">
        <v>7269</v>
      </c>
      <c r="F749" s="273" t="s">
        <v>786</v>
      </c>
      <c r="G749" s="273" t="s">
        <v>786</v>
      </c>
      <c r="H749" s="273" t="s">
        <v>786</v>
      </c>
      <c r="I749" s="274">
        <v>4.2</v>
      </c>
      <c r="J749" s="273" t="s">
        <v>804</v>
      </c>
      <c r="K749" s="273" t="s">
        <v>806</v>
      </c>
      <c r="L749" s="274">
        <v>1.25</v>
      </c>
      <c r="M749" s="273" t="s">
        <v>2461</v>
      </c>
      <c r="N749" s="273" t="s">
        <v>788</v>
      </c>
      <c r="O749" s="273"/>
      <c r="P749" s="273"/>
      <c r="Q749" s="273"/>
      <c r="R749" s="273"/>
      <c r="S749" s="273" t="s">
        <v>790</v>
      </c>
      <c r="T749" s="273" t="s">
        <v>458</v>
      </c>
      <c r="U749" s="273" t="s">
        <v>791</v>
      </c>
      <c r="V749" s="274">
        <v>100</v>
      </c>
      <c r="W749" s="273"/>
      <c r="X749" s="273" t="s">
        <v>1463</v>
      </c>
      <c r="Y749" s="273" t="s">
        <v>1464</v>
      </c>
      <c r="Z749" s="273"/>
      <c r="AA749" s="273"/>
      <c r="AB749" s="273"/>
      <c r="AC749" s="273"/>
      <c r="AD749" s="273"/>
      <c r="AE749" s="273" t="s">
        <v>4915</v>
      </c>
      <c r="AF749" s="273" t="s">
        <v>794</v>
      </c>
      <c r="AG749" s="273" t="s">
        <v>1986</v>
      </c>
      <c r="AH749" s="273" t="s">
        <v>786</v>
      </c>
      <c r="AI749" s="273"/>
      <c r="AJ749" s="273"/>
      <c r="AK749" s="273" t="s">
        <v>1987</v>
      </c>
      <c r="AL749" s="273" t="s">
        <v>2462</v>
      </c>
      <c r="AM749" s="273" t="s">
        <v>1529</v>
      </c>
      <c r="AN749" s="273" t="s">
        <v>43</v>
      </c>
      <c r="AO749" s="273"/>
      <c r="AP749" s="273"/>
      <c r="AQ749" s="273"/>
      <c r="AR749" s="273"/>
      <c r="AS749" s="273" t="s">
        <v>2120</v>
      </c>
      <c r="AT749" s="274">
        <v>1000000</v>
      </c>
      <c r="AU749" s="274">
        <v>4.2</v>
      </c>
      <c r="AV749" s="273" t="s">
        <v>7183</v>
      </c>
      <c r="AW749" s="273"/>
      <c r="AX749" s="274">
        <v>1.25</v>
      </c>
      <c r="AY749" s="273" t="s">
        <v>458</v>
      </c>
      <c r="AZ749" s="273" t="s">
        <v>6026</v>
      </c>
      <c r="BA749" s="273" t="s">
        <v>2122</v>
      </c>
      <c r="BB749" s="273" t="s">
        <v>2114</v>
      </c>
      <c r="BC749" s="273" t="s">
        <v>7183</v>
      </c>
      <c r="BD749" s="273"/>
      <c r="BE749" s="273" t="s">
        <v>7183</v>
      </c>
      <c r="BF749" s="273" t="s">
        <v>458</v>
      </c>
      <c r="BG749" s="273" t="s">
        <v>458</v>
      </c>
      <c r="BH749" s="273" t="s">
        <v>4915</v>
      </c>
      <c r="BI749" s="273" t="s">
        <v>800</v>
      </c>
      <c r="BJ749" s="273" t="s">
        <v>800</v>
      </c>
      <c r="BK749" s="273" t="s">
        <v>801</v>
      </c>
      <c r="BL749" s="273" t="s">
        <v>802</v>
      </c>
      <c r="BM749" s="273" t="s">
        <v>803</v>
      </c>
      <c r="BN749" s="273"/>
      <c r="BO749" s="273" t="s">
        <v>1517</v>
      </c>
      <c r="BP749" s="273" t="s">
        <v>458</v>
      </c>
      <c r="BQ749" s="273"/>
    </row>
    <row r="750" spans="1:69" ht="18" customHeight="1">
      <c r="A750" s="273" t="s">
        <v>5366</v>
      </c>
      <c r="B750" s="273" t="s">
        <v>7270</v>
      </c>
      <c r="C750" s="273" t="s">
        <v>7271</v>
      </c>
      <c r="D750" s="273" t="s">
        <v>7268</v>
      </c>
      <c r="E750" s="273" t="s">
        <v>7272</v>
      </c>
      <c r="F750" s="273" t="s">
        <v>5370</v>
      </c>
      <c r="G750" s="273" t="s">
        <v>1506</v>
      </c>
      <c r="H750" s="273" t="s">
        <v>786</v>
      </c>
      <c r="I750" s="274">
        <v>6.5</v>
      </c>
      <c r="J750" s="273" t="s">
        <v>598</v>
      </c>
      <c r="K750" s="273" t="s">
        <v>806</v>
      </c>
      <c r="L750" s="274">
        <v>2.8</v>
      </c>
      <c r="M750" s="273" t="s">
        <v>2411</v>
      </c>
      <c r="N750" s="273" t="s">
        <v>788</v>
      </c>
      <c r="O750" s="273"/>
      <c r="P750" s="273"/>
      <c r="Q750" s="273"/>
      <c r="R750" s="273"/>
      <c r="S750" s="273" t="s">
        <v>790</v>
      </c>
      <c r="T750" s="273" t="s">
        <v>458</v>
      </c>
      <c r="U750" s="273" t="s">
        <v>791</v>
      </c>
      <c r="V750" s="274">
        <v>100</v>
      </c>
      <c r="W750" s="273"/>
      <c r="X750" s="273" t="s">
        <v>1463</v>
      </c>
      <c r="Y750" s="273" t="s">
        <v>5372</v>
      </c>
      <c r="Z750" s="273"/>
      <c r="AA750" s="273"/>
      <c r="AB750" s="273"/>
      <c r="AC750" s="273"/>
      <c r="AD750" s="273"/>
      <c r="AE750" s="273"/>
      <c r="AF750" s="273" t="s">
        <v>794</v>
      </c>
      <c r="AG750" s="273" t="s">
        <v>795</v>
      </c>
      <c r="AH750" s="273" t="s">
        <v>786</v>
      </c>
      <c r="AI750" s="273"/>
      <c r="AJ750" s="273"/>
      <c r="AK750" s="273" t="s">
        <v>796</v>
      </c>
      <c r="AL750" s="273" t="s">
        <v>2412</v>
      </c>
      <c r="AM750" s="273" t="s">
        <v>2255</v>
      </c>
      <c r="AN750" s="273" t="s">
        <v>42</v>
      </c>
      <c r="AO750" s="273"/>
      <c r="AP750" s="273"/>
      <c r="AQ750" s="273"/>
      <c r="AR750" s="273"/>
      <c r="AS750" s="273" t="s">
        <v>5374</v>
      </c>
      <c r="AT750" s="274">
        <v>1000000</v>
      </c>
      <c r="AU750" s="274">
        <v>6.5</v>
      </c>
      <c r="AV750" s="273" t="s">
        <v>7147</v>
      </c>
      <c r="AW750" s="273"/>
      <c r="AX750" s="274">
        <v>2.8</v>
      </c>
      <c r="AY750" s="273" t="s">
        <v>458</v>
      </c>
      <c r="AZ750" s="273" t="s">
        <v>3761</v>
      </c>
      <c r="BA750" s="273" t="s">
        <v>5375</v>
      </c>
      <c r="BB750" s="273" t="s">
        <v>7034</v>
      </c>
      <c r="BC750" s="273" t="s">
        <v>7147</v>
      </c>
      <c r="BD750" s="273"/>
      <c r="BE750" s="273" t="s">
        <v>7147</v>
      </c>
      <c r="BF750" s="273" t="s">
        <v>458</v>
      </c>
      <c r="BG750" s="273"/>
      <c r="BH750" s="273" t="s">
        <v>458</v>
      </c>
      <c r="BI750" s="273" t="s">
        <v>800</v>
      </c>
      <c r="BJ750" s="273" t="s">
        <v>800</v>
      </c>
      <c r="BK750" s="273" t="s">
        <v>801</v>
      </c>
      <c r="BL750" s="273" t="s">
        <v>802</v>
      </c>
      <c r="BM750" s="273" t="s">
        <v>803</v>
      </c>
      <c r="BN750" s="273"/>
      <c r="BO750" s="273" t="s">
        <v>1865</v>
      </c>
      <c r="BP750" s="273" t="s">
        <v>458</v>
      </c>
      <c r="BQ750" s="273"/>
    </row>
    <row r="751" spans="1:69" ht="18" customHeight="1">
      <c r="A751" s="273" t="s">
        <v>3540</v>
      </c>
      <c r="B751" s="273" t="s">
        <v>7273</v>
      </c>
      <c r="C751" s="273" t="s">
        <v>7274</v>
      </c>
      <c r="D751" s="273" t="s">
        <v>7268</v>
      </c>
      <c r="E751" s="273" t="s">
        <v>7275</v>
      </c>
      <c r="F751" s="273" t="s">
        <v>3545</v>
      </c>
      <c r="G751" s="273" t="s">
        <v>1506</v>
      </c>
      <c r="H751" s="273" t="s">
        <v>3245</v>
      </c>
      <c r="I751" s="274">
        <v>3</v>
      </c>
      <c r="J751" s="273" t="s">
        <v>804</v>
      </c>
      <c r="K751" s="273" t="s">
        <v>806</v>
      </c>
      <c r="L751" s="274">
        <v>0.7</v>
      </c>
      <c r="M751" s="273" t="s">
        <v>2411</v>
      </c>
      <c r="N751" s="273" t="s">
        <v>788</v>
      </c>
      <c r="O751" s="273"/>
      <c r="P751" s="273"/>
      <c r="Q751" s="273"/>
      <c r="R751" s="273" t="s">
        <v>789</v>
      </c>
      <c r="S751" s="273" t="s">
        <v>790</v>
      </c>
      <c r="T751" s="273" t="s">
        <v>458</v>
      </c>
      <c r="U751" s="273" t="s">
        <v>791</v>
      </c>
      <c r="V751" s="274">
        <v>100</v>
      </c>
      <c r="W751" s="273"/>
      <c r="X751" s="273" t="s">
        <v>1463</v>
      </c>
      <c r="Y751" s="273" t="s">
        <v>1464</v>
      </c>
      <c r="Z751" s="273"/>
      <c r="AA751" s="273"/>
      <c r="AB751" s="273"/>
      <c r="AC751" s="273"/>
      <c r="AD751" s="273"/>
      <c r="AE751" s="273" t="s">
        <v>7276</v>
      </c>
      <c r="AF751" s="273" t="s">
        <v>794</v>
      </c>
      <c r="AG751" s="273" t="s">
        <v>2557</v>
      </c>
      <c r="AH751" s="273" t="s">
        <v>3245</v>
      </c>
      <c r="AI751" s="273"/>
      <c r="AJ751" s="273"/>
      <c r="AK751" s="273" t="s">
        <v>810</v>
      </c>
      <c r="AL751" s="273" t="s">
        <v>2412</v>
      </c>
      <c r="AM751" s="273" t="s">
        <v>1529</v>
      </c>
      <c r="AN751" s="273" t="s">
        <v>42</v>
      </c>
      <c r="AO751" s="273"/>
      <c r="AP751" s="273"/>
      <c r="AQ751" s="273"/>
      <c r="AR751" s="273"/>
      <c r="AS751" s="273" t="s">
        <v>3548</v>
      </c>
      <c r="AT751" s="274">
        <v>1000000</v>
      </c>
      <c r="AU751" s="274">
        <v>3</v>
      </c>
      <c r="AV751" s="273" t="s">
        <v>7147</v>
      </c>
      <c r="AW751" s="273"/>
      <c r="AX751" s="274">
        <v>0.7</v>
      </c>
      <c r="AY751" s="273" t="s">
        <v>458</v>
      </c>
      <c r="AZ751" s="273" t="s">
        <v>6097</v>
      </c>
      <c r="BA751" s="273" t="s">
        <v>3550</v>
      </c>
      <c r="BB751" s="273" t="s">
        <v>3540</v>
      </c>
      <c r="BC751" s="273" t="s">
        <v>7147</v>
      </c>
      <c r="BD751" s="273"/>
      <c r="BE751" s="273" t="s">
        <v>7147</v>
      </c>
      <c r="BF751" s="273" t="s">
        <v>458</v>
      </c>
      <c r="BG751" s="273" t="s">
        <v>458</v>
      </c>
      <c r="BH751" s="273" t="s">
        <v>7276</v>
      </c>
      <c r="BI751" s="273" t="s">
        <v>800</v>
      </c>
      <c r="BJ751" s="273" t="s">
        <v>800</v>
      </c>
      <c r="BK751" s="273" t="s">
        <v>801</v>
      </c>
      <c r="BL751" s="273" t="s">
        <v>802</v>
      </c>
      <c r="BM751" s="273" t="s">
        <v>803</v>
      </c>
      <c r="BN751" s="273"/>
      <c r="BO751" s="273" t="s">
        <v>1517</v>
      </c>
      <c r="BP751" s="273" t="s">
        <v>458</v>
      </c>
      <c r="BQ751" s="273"/>
    </row>
    <row r="752" spans="1:69" ht="18" customHeight="1">
      <c r="A752" s="273" t="s">
        <v>3540</v>
      </c>
      <c r="B752" s="273" t="s">
        <v>7277</v>
      </c>
      <c r="C752" s="273" t="s">
        <v>7278</v>
      </c>
      <c r="D752" s="273" t="s">
        <v>7268</v>
      </c>
      <c r="E752" s="273" t="s">
        <v>7279</v>
      </c>
      <c r="F752" s="273" t="s">
        <v>3545</v>
      </c>
      <c r="G752" s="273" t="s">
        <v>1506</v>
      </c>
      <c r="H752" s="273" t="s">
        <v>859</v>
      </c>
      <c r="I752" s="274">
        <v>3</v>
      </c>
      <c r="J752" s="273" t="s">
        <v>804</v>
      </c>
      <c r="K752" s="273" t="s">
        <v>806</v>
      </c>
      <c r="L752" s="274">
        <v>0.68</v>
      </c>
      <c r="M752" s="273" t="s">
        <v>2411</v>
      </c>
      <c r="N752" s="273" t="s">
        <v>788</v>
      </c>
      <c r="O752" s="273"/>
      <c r="P752" s="273"/>
      <c r="Q752" s="273"/>
      <c r="R752" s="273" t="s">
        <v>789</v>
      </c>
      <c r="S752" s="273" t="s">
        <v>790</v>
      </c>
      <c r="T752" s="273" t="s">
        <v>458</v>
      </c>
      <c r="U752" s="273" t="s">
        <v>791</v>
      </c>
      <c r="V752" s="274">
        <v>100</v>
      </c>
      <c r="W752" s="273"/>
      <c r="X752" s="273" t="s">
        <v>1463</v>
      </c>
      <c r="Y752" s="273" t="s">
        <v>1464</v>
      </c>
      <c r="Z752" s="273"/>
      <c r="AA752" s="273"/>
      <c r="AB752" s="273"/>
      <c r="AC752" s="273"/>
      <c r="AD752" s="273"/>
      <c r="AE752" s="273" t="s">
        <v>5424</v>
      </c>
      <c r="AF752" s="273" t="s">
        <v>794</v>
      </c>
      <c r="AG752" s="273" t="s">
        <v>2557</v>
      </c>
      <c r="AH752" s="273" t="s">
        <v>5422</v>
      </c>
      <c r="AI752" s="273"/>
      <c r="AJ752" s="273"/>
      <c r="AK752" s="273" t="s">
        <v>810</v>
      </c>
      <c r="AL752" s="273" t="s">
        <v>2412</v>
      </c>
      <c r="AM752" s="273" t="s">
        <v>1529</v>
      </c>
      <c r="AN752" s="273" t="s">
        <v>42</v>
      </c>
      <c r="AO752" s="273"/>
      <c r="AP752" s="273"/>
      <c r="AQ752" s="273"/>
      <c r="AR752" s="273"/>
      <c r="AS752" s="273" t="s">
        <v>3548</v>
      </c>
      <c r="AT752" s="274">
        <v>500000</v>
      </c>
      <c r="AU752" s="274">
        <v>3</v>
      </c>
      <c r="AV752" s="273" t="s">
        <v>7147</v>
      </c>
      <c r="AW752" s="273"/>
      <c r="AX752" s="274">
        <v>0.68</v>
      </c>
      <c r="AY752" s="273" t="s">
        <v>458</v>
      </c>
      <c r="AZ752" s="273" t="s">
        <v>6097</v>
      </c>
      <c r="BA752" s="273" t="s">
        <v>3550</v>
      </c>
      <c r="BB752" s="273" t="s">
        <v>3540</v>
      </c>
      <c r="BC752" s="273" t="s">
        <v>7147</v>
      </c>
      <c r="BD752" s="273"/>
      <c r="BE752" s="273" t="s">
        <v>7147</v>
      </c>
      <c r="BF752" s="273" t="s">
        <v>458</v>
      </c>
      <c r="BG752" s="273" t="s">
        <v>458</v>
      </c>
      <c r="BH752" s="273" t="s">
        <v>5424</v>
      </c>
      <c r="BI752" s="273" t="s">
        <v>800</v>
      </c>
      <c r="BJ752" s="273" t="s">
        <v>800</v>
      </c>
      <c r="BK752" s="273" t="s">
        <v>801</v>
      </c>
      <c r="BL752" s="273" t="s">
        <v>802</v>
      </c>
      <c r="BM752" s="273" t="s">
        <v>803</v>
      </c>
      <c r="BN752" s="273"/>
      <c r="BO752" s="273" t="s">
        <v>1517</v>
      </c>
      <c r="BP752" s="273" t="s">
        <v>458</v>
      </c>
      <c r="BQ752" s="273"/>
    </row>
    <row r="753" spans="1:69" ht="18" customHeight="1">
      <c r="A753" s="273" t="s">
        <v>7280</v>
      </c>
      <c r="B753" s="273" t="s">
        <v>7281</v>
      </c>
      <c r="C753" s="273" t="s">
        <v>7282</v>
      </c>
      <c r="D753" s="273" t="s">
        <v>7283</v>
      </c>
      <c r="E753" s="273" t="s">
        <v>7284</v>
      </c>
      <c r="F753" s="273" t="s">
        <v>5398</v>
      </c>
      <c r="G753" s="273" t="s">
        <v>6723</v>
      </c>
      <c r="H753" s="273" t="s">
        <v>786</v>
      </c>
      <c r="I753" s="274">
        <v>3</v>
      </c>
      <c r="J753" s="273" t="s">
        <v>11</v>
      </c>
      <c r="K753" s="273" t="s">
        <v>806</v>
      </c>
      <c r="L753" s="274">
        <v>7</v>
      </c>
      <c r="M753" s="273" t="s">
        <v>2452</v>
      </c>
      <c r="N753" s="273" t="s">
        <v>4491</v>
      </c>
      <c r="O753" s="273" t="s">
        <v>7285</v>
      </c>
      <c r="P753" s="273" t="s">
        <v>7286</v>
      </c>
      <c r="Q753" s="274">
        <v>35</v>
      </c>
      <c r="R753" s="273" t="s">
        <v>789</v>
      </c>
      <c r="S753" s="273" t="s">
        <v>3364</v>
      </c>
      <c r="T753" s="273" t="s">
        <v>458</v>
      </c>
      <c r="U753" s="273" t="s">
        <v>791</v>
      </c>
      <c r="V753" s="274">
        <v>100</v>
      </c>
      <c r="W753" s="273" t="s">
        <v>7287</v>
      </c>
      <c r="X753" s="273" t="s">
        <v>828</v>
      </c>
      <c r="Y753" s="273" t="s">
        <v>2074</v>
      </c>
      <c r="Z753" s="273"/>
      <c r="AA753" s="274">
        <v>9</v>
      </c>
      <c r="AB753" s="274">
        <v>3</v>
      </c>
      <c r="AC753" s="273" t="s">
        <v>4293</v>
      </c>
      <c r="AD753" s="273" t="s">
        <v>7288</v>
      </c>
      <c r="AE753" s="273" t="s">
        <v>7289</v>
      </c>
      <c r="AF753" s="273" t="s">
        <v>794</v>
      </c>
      <c r="AG753" s="273" t="s">
        <v>1986</v>
      </c>
      <c r="AH753" s="273" t="s">
        <v>786</v>
      </c>
      <c r="AI753" s="273" t="s">
        <v>102</v>
      </c>
      <c r="AJ753" s="273"/>
      <c r="AK753" s="273" t="s">
        <v>1987</v>
      </c>
      <c r="AL753" s="273" t="s">
        <v>2453</v>
      </c>
      <c r="AM753" s="273" t="s">
        <v>2075</v>
      </c>
      <c r="AN753" s="273" t="s">
        <v>931</v>
      </c>
      <c r="AO753" s="273"/>
      <c r="AP753" s="273"/>
      <c r="AQ753" s="273"/>
      <c r="AR753" s="273"/>
      <c r="AS753" s="273" t="s">
        <v>7290</v>
      </c>
      <c r="AT753" s="274">
        <v>1000</v>
      </c>
      <c r="AU753" s="274">
        <v>3</v>
      </c>
      <c r="AV753" s="273" t="s">
        <v>7214</v>
      </c>
      <c r="AW753" s="273" t="s">
        <v>2431</v>
      </c>
      <c r="AX753" s="274">
        <v>7</v>
      </c>
      <c r="AY753" s="273" t="s">
        <v>458</v>
      </c>
      <c r="AZ753" s="273" t="s">
        <v>4873</v>
      </c>
      <c r="BA753" s="273" t="s">
        <v>7291</v>
      </c>
      <c r="BB753" s="273" t="s">
        <v>5610</v>
      </c>
      <c r="BC753" s="273" t="s">
        <v>7214</v>
      </c>
      <c r="BD753" s="273"/>
      <c r="BE753" s="273" t="s">
        <v>7214</v>
      </c>
      <c r="BF753" s="273" t="s">
        <v>7292</v>
      </c>
      <c r="BG753" s="273" t="s">
        <v>7293</v>
      </c>
      <c r="BH753" s="273" t="s">
        <v>7294</v>
      </c>
      <c r="BI753" s="273" t="s">
        <v>800</v>
      </c>
      <c r="BJ753" s="273" t="s">
        <v>800</v>
      </c>
      <c r="BK753" s="273" t="s">
        <v>801</v>
      </c>
      <c r="BL753" s="273" t="s">
        <v>802</v>
      </c>
      <c r="BM753" s="273" t="s">
        <v>827</v>
      </c>
      <c r="BN753" s="273"/>
      <c r="BO753" s="273" t="s">
        <v>809</v>
      </c>
      <c r="BP753" s="273" t="s">
        <v>458</v>
      </c>
      <c r="BQ753" s="273"/>
    </row>
    <row r="754" spans="1:69" ht="18" customHeight="1">
      <c r="A754" s="273" t="s">
        <v>4100</v>
      </c>
      <c r="B754" s="273" t="s">
        <v>7295</v>
      </c>
      <c r="C754" s="273" t="s">
        <v>7296</v>
      </c>
      <c r="D754" s="273" t="s">
        <v>7283</v>
      </c>
      <c r="E754" s="273" t="s">
        <v>7297</v>
      </c>
      <c r="F754" s="273" t="s">
        <v>1505</v>
      </c>
      <c r="G754" s="273" t="s">
        <v>1506</v>
      </c>
      <c r="H754" s="273" t="s">
        <v>3245</v>
      </c>
      <c r="I754" s="274">
        <v>3</v>
      </c>
      <c r="J754" s="273" t="s">
        <v>11</v>
      </c>
      <c r="K754" s="273" t="s">
        <v>806</v>
      </c>
      <c r="L754" s="274">
        <v>0.8</v>
      </c>
      <c r="M754" s="273" t="s">
        <v>2452</v>
      </c>
      <c r="N754" s="273" t="s">
        <v>7298</v>
      </c>
      <c r="O754" s="273" t="s">
        <v>7299</v>
      </c>
      <c r="P754" s="273" t="s">
        <v>458</v>
      </c>
      <c r="Q754" s="273"/>
      <c r="R754" s="273" t="s">
        <v>789</v>
      </c>
      <c r="S754" s="273" t="s">
        <v>1487</v>
      </c>
      <c r="T754" s="273" t="s">
        <v>458</v>
      </c>
      <c r="U754" s="273" t="s">
        <v>791</v>
      </c>
      <c r="V754" s="274">
        <v>99.95</v>
      </c>
      <c r="W754" s="273" t="s">
        <v>6078</v>
      </c>
      <c r="X754" s="273" t="s">
        <v>792</v>
      </c>
      <c r="Y754" s="273" t="s">
        <v>4107</v>
      </c>
      <c r="Z754" s="273"/>
      <c r="AA754" s="274">
        <v>15</v>
      </c>
      <c r="AB754" s="274">
        <v>5</v>
      </c>
      <c r="AC754" s="273" t="s">
        <v>6425</v>
      </c>
      <c r="AD754" s="273" t="s">
        <v>7300</v>
      </c>
      <c r="AE754" s="273" t="s">
        <v>7301</v>
      </c>
      <c r="AF754" s="273" t="s">
        <v>794</v>
      </c>
      <c r="AG754" s="273" t="s">
        <v>1793</v>
      </c>
      <c r="AH754" s="273" t="s">
        <v>3245</v>
      </c>
      <c r="AI754" s="273" t="s">
        <v>102</v>
      </c>
      <c r="AJ754" s="273"/>
      <c r="AK754" s="273" t="s">
        <v>796</v>
      </c>
      <c r="AL754" s="273" t="s">
        <v>2453</v>
      </c>
      <c r="AM754" s="273" t="s">
        <v>2206</v>
      </c>
      <c r="AN754" s="273" t="s">
        <v>42</v>
      </c>
      <c r="AO754" s="273"/>
      <c r="AP754" s="273"/>
      <c r="AQ754" s="273"/>
      <c r="AR754" s="273"/>
      <c r="AS754" s="273" t="s">
        <v>4109</v>
      </c>
      <c r="AT754" s="274">
        <v>1000</v>
      </c>
      <c r="AU754" s="274">
        <v>3</v>
      </c>
      <c r="AV754" s="273" t="s">
        <v>7214</v>
      </c>
      <c r="AW754" s="273"/>
      <c r="AX754" s="274">
        <v>0.8</v>
      </c>
      <c r="AY754" s="273" t="s">
        <v>458</v>
      </c>
      <c r="AZ754" s="273" t="s">
        <v>4873</v>
      </c>
      <c r="BA754" s="273" t="s">
        <v>7302</v>
      </c>
      <c r="BB754" s="273" t="s">
        <v>458</v>
      </c>
      <c r="BC754" s="273" t="s">
        <v>7214</v>
      </c>
      <c r="BD754" s="273"/>
      <c r="BE754" s="273" t="s">
        <v>7214</v>
      </c>
      <c r="BF754" s="273" t="s">
        <v>458</v>
      </c>
      <c r="BG754" s="273" t="s">
        <v>7303</v>
      </c>
      <c r="BH754" s="273" t="s">
        <v>7304</v>
      </c>
      <c r="BI754" s="273" t="s">
        <v>800</v>
      </c>
      <c r="BJ754" s="273" t="s">
        <v>800</v>
      </c>
      <c r="BK754" s="273" t="s">
        <v>801</v>
      </c>
      <c r="BL754" s="273" t="s">
        <v>802</v>
      </c>
      <c r="BM754" s="273" t="s">
        <v>803</v>
      </c>
      <c r="BN754" s="273"/>
      <c r="BO754" s="273" t="s">
        <v>809</v>
      </c>
      <c r="BP754" s="273" t="s">
        <v>458</v>
      </c>
      <c r="BQ754" s="273"/>
    </row>
    <row r="755" spans="1:69" ht="18" customHeight="1">
      <c r="A755" s="273" t="s">
        <v>5596</v>
      </c>
      <c r="B755" s="273" t="s">
        <v>5597</v>
      </c>
      <c r="C755" s="273" t="s">
        <v>5598</v>
      </c>
      <c r="D755" s="273" t="s">
        <v>7283</v>
      </c>
      <c r="E755" s="273" t="s">
        <v>5600</v>
      </c>
      <c r="F755" s="273" t="s">
        <v>3435</v>
      </c>
      <c r="G755" s="273" t="s">
        <v>3481</v>
      </c>
      <c r="H755" s="273" t="s">
        <v>5601</v>
      </c>
      <c r="I755" s="274">
        <v>2.2999999999999998</v>
      </c>
      <c r="J755" s="273" t="s">
        <v>11</v>
      </c>
      <c r="K755" s="273" t="s">
        <v>3927</v>
      </c>
      <c r="L755" s="274">
        <v>11</v>
      </c>
      <c r="M755" s="273" t="s">
        <v>4141</v>
      </c>
      <c r="N755" s="273" t="s">
        <v>4104</v>
      </c>
      <c r="O755" s="273" t="s">
        <v>5602</v>
      </c>
      <c r="P755" s="273" t="s">
        <v>5603</v>
      </c>
      <c r="Q755" s="274">
        <v>25</v>
      </c>
      <c r="R755" s="273" t="s">
        <v>789</v>
      </c>
      <c r="S755" s="273" t="s">
        <v>3364</v>
      </c>
      <c r="T755" s="273" t="s">
        <v>458</v>
      </c>
      <c r="U755" s="273" t="s">
        <v>3209</v>
      </c>
      <c r="V755" s="274">
        <v>96.638000000000005</v>
      </c>
      <c r="W755" s="273" t="s">
        <v>5604</v>
      </c>
      <c r="X755" s="273" t="s">
        <v>1425</v>
      </c>
      <c r="Y755" s="273" t="s">
        <v>2357</v>
      </c>
      <c r="Z755" s="273"/>
      <c r="AA755" s="273"/>
      <c r="AB755" s="273"/>
      <c r="AC755" s="273"/>
      <c r="AD755" s="273"/>
      <c r="AE755" s="273" t="s">
        <v>7305</v>
      </c>
      <c r="AF755" s="273" t="s">
        <v>6810</v>
      </c>
      <c r="AG755" s="273" t="s">
        <v>1986</v>
      </c>
      <c r="AH755" s="273" t="s">
        <v>5606</v>
      </c>
      <c r="AI755" s="273"/>
      <c r="AJ755" s="273"/>
      <c r="AK755" s="273" t="s">
        <v>1987</v>
      </c>
      <c r="AL755" s="273" t="s">
        <v>4145</v>
      </c>
      <c r="AM755" s="273" t="s">
        <v>2075</v>
      </c>
      <c r="AN755" s="273" t="s">
        <v>3211</v>
      </c>
      <c r="AO755" s="273"/>
      <c r="AP755" s="273"/>
      <c r="AQ755" s="273"/>
      <c r="AR755" s="273"/>
      <c r="AS755" s="273" t="s">
        <v>5607</v>
      </c>
      <c r="AT755" s="274">
        <v>1000</v>
      </c>
      <c r="AU755" s="274">
        <v>2.2999999999999998</v>
      </c>
      <c r="AV755" s="273" t="s">
        <v>5611</v>
      </c>
      <c r="AW755" s="273" t="s">
        <v>2444</v>
      </c>
      <c r="AX755" s="274">
        <v>11</v>
      </c>
      <c r="AY755" s="273" t="s">
        <v>458</v>
      </c>
      <c r="AZ755" s="273" t="s">
        <v>5608</v>
      </c>
      <c r="BA755" s="273" t="s">
        <v>5609</v>
      </c>
      <c r="BB755" s="273" t="s">
        <v>5610</v>
      </c>
      <c r="BC755" s="273" t="s">
        <v>5611</v>
      </c>
      <c r="BD755" s="273"/>
      <c r="BE755" s="273" t="s">
        <v>5611</v>
      </c>
      <c r="BF755" s="273" t="s">
        <v>5612</v>
      </c>
      <c r="BG755" s="273" t="s">
        <v>7305</v>
      </c>
      <c r="BH755" s="273" t="s">
        <v>5613</v>
      </c>
      <c r="BI755" s="273" t="s">
        <v>800</v>
      </c>
      <c r="BJ755" s="273" t="s">
        <v>800</v>
      </c>
      <c r="BK755" s="273" t="s">
        <v>801</v>
      </c>
      <c r="BL755" s="273" t="s">
        <v>802</v>
      </c>
      <c r="BM755" s="273" t="s">
        <v>827</v>
      </c>
      <c r="BN755" s="273"/>
      <c r="BO755" s="273" t="s">
        <v>809</v>
      </c>
      <c r="BP755" s="273" t="s">
        <v>458</v>
      </c>
      <c r="BQ755" s="273"/>
    </row>
    <row r="756" spans="1:69" ht="18" customHeight="1">
      <c r="A756" s="273" t="s">
        <v>857</v>
      </c>
      <c r="B756" s="273" t="s">
        <v>7306</v>
      </c>
      <c r="C756" s="273" t="s">
        <v>7307</v>
      </c>
      <c r="D756" s="273" t="s">
        <v>7308</v>
      </c>
      <c r="E756" s="273" t="s">
        <v>7309</v>
      </c>
      <c r="F756" s="273" t="s">
        <v>859</v>
      </c>
      <c r="G756" s="273" t="s">
        <v>814</v>
      </c>
      <c r="H756" s="273" t="s">
        <v>859</v>
      </c>
      <c r="I756" s="274">
        <v>2.5</v>
      </c>
      <c r="J756" s="273" t="s">
        <v>11</v>
      </c>
      <c r="K756" s="273" t="s">
        <v>806</v>
      </c>
      <c r="L756" s="274">
        <v>1.625</v>
      </c>
      <c r="M756" s="273" t="s">
        <v>1587</v>
      </c>
      <c r="N756" s="273" t="s">
        <v>860</v>
      </c>
      <c r="O756" s="273" t="s">
        <v>7310</v>
      </c>
      <c r="P756" s="273" t="s">
        <v>7311</v>
      </c>
      <c r="Q756" s="274">
        <v>25</v>
      </c>
      <c r="R756" s="273" t="s">
        <v>3220</v>
      </c>
      <c r="S756" s="273" t="s">
        <v>790</v>
      </c>
      <c r="T756" s="273" t="s">
        <v>458</v>
      </c>
      <c r="U756" s="273" t="s">
        <v>791</v>
      </c>
      <c r="V756" s="273"/>
      <c r="W756" s="273" t="s">
        <v>2657</v>
      </c>
      <c r="X756" s="273" t="s">
        <v>861</v>
      </c>
      <c r="Y756" s="273"/>
      <c r="Z756" s="273"/>
      <c r="AA756" s="274">
        <v>24</v>
      </c>
      <c r="AB756" s="274">
        <v>2.4</v>
      </c>
      <c r="AC756" s="273" t="s">
        <v>5894</v>
      </c>
      <c r="AD756" s="273" t="s">
        <v>7312</v>
      </c>
      <c r="AE756" s="273"/>
      <c r="AF756" s="273" t="s">
        <v>2276</v>
      </c>
      <c r="AG756" s="273" t="s">
        <v>795</v>
      </c>
      <c r="AH756" s="273" t="s">
        <v>859</v>
      </c>
      <c r="AI756" s="273"/>
      <c r="AJ756" s="273"/>
      <c r="AK756" s="273" t="s">
        <v>796</v>
      </c>
      <c r="AL756" s="273" t="s">
        <v>7313</v>
      </c>
      <c r="AM756" s="273" t="s">
        <v>811</v>
      </c>
      <c r="AN756" s="273" t="s">
        <v>42</v>
      </c>
      <c r="AO756" s="273"/>
      <c r="AP756" s="273"/>
      <c r="AQ756" s="273"/>
      <c r="AR756" s="273"/>
      <c r="AS756" s="273" t="s">
        <v>862</v>
      </c>
      <c r="AT756" s="274">
        <v>1000</v>
      </c>
      <c r="AU756" s="274">
        <v>10</v>
      </c>
      <c r="AV756" s="273" t="s">
        <v>7268</v>
      </c>
      <c r="AW756" s="273" t="s">
        <v>7314</v>
      </c>
      <c r="AX756" s="274">
        <v>1.625</v>
      </c>
      <c r="AY756" s="273" t="s">
        <v>458</v>
      </c>
      <c r="AZ756" s="273" t="s">
        <v>5234</v>
      </c>
      <c r="BA756" s="273" t="s">
        <v>864</v>
      </c>
      <c r="BB756" s="273" t="s">
        <v>857</v>
      </c>
      <c r="BC756" s="273" t="s">
        <v>7315</v>
      </c>
      <c r="BD756" s="273"/>
      <c r="BE756" s="273" t="s">
        <v>7315</v>
      </c>
      <c r="BF756" s="273" t="s">
        <v>458</v>
      </c>
      <c r="BG756" s="273" t="s">
        <v>7316</v>
      </c>
      <c r="BH756" s="273" t="s">
        <v>7317</v>
      </c>
      <c r="BI756" s="273" t="s">
        <v>800</v>
      </c>
      <c r="BJ756" s="273" t="s">
        <v>800</v>
      </c>
      <c r="BK756" s="273" t="s">
        <v>801</v>
      </c>
      <c r="BL756" s="273" t="s">
        <v>802</v>
      </c>
      <c r="BM756" s="273" t="s">
        <v>827</v>
      </c>
      <c r="BN756" s="273"/>
      <c r="BO756" s="273" t="s">
        <v>809</v>
      </c>
      <c r="BP756" s="273" t="s">
        <v>458</v>
      </c>
      <c r="BQ756" s="273"/>
    </row>
    <row r="757" spans="1:69" ht="18" customHeight="1">
      <c r="A757" s="273" t="s">
        <v>857</v>
      </c>
      <c r="B757" s="273" t="s">
        <v>7306</v>
      </c>
      <c r="C757" s="273" t="s">
        <v>7318</v>
      </c>
      <c r="D757" s="273" t="s">
        <v>7308</v>
      </c>
      <c r="E757" s="273" t="s">
        <v>7309</v>
      </c>
      <c r="F757" s="273" t="s">
        <v>859</v>
      </c>
      <c r="G757" s="273" t="s">
        <v>814</v>
      </c>
      <c r="H757" s="273" t="s">
        <v>859</v>
      </c>
      <c r="I757" s="274">
        <v>2.5</v>
      </c>
      <c r="J757" s="273" t="s">
        <v>11</v>
      </c>
      <c r="K757" s="273" t="s">
        <v>806</v>
      </c>
      <c r="L757" s="274">
        <v>1.625</v>
      </c>
      <c r="M757" s="273" t="s">
        <v>1587</v>
      </c>
      <c r="N757" s="273" t="s">
        <v>7319</v>
      </c>
      <c r="O757" s="273" t="s">
        <v>7310</v>
      </c>
      <c r="P757" s="273" t="s">
        <v>7311</v>
      </c>
      <c r="Q757" s="274">
        <v>25</v>
      </c>
      <c r="R757" s="273" t="s">
        <v>789</v>
      </c>
      <c r="S757" s="273" t="s">
        <v>790</v>
      </c>
      <c r="T757" s="273" t="s">
        <v>458</v>
      </c>
      <c r="U757" s="273" t="s">
        <v>791</v>
      </c>
      <c r="V757" s="273"/>
      <c r="W757" s="273" t="s">
        <v>2657</v>
      </c>
      <c r="X757" s="273" t="s">
        <v>861</v>
      </c>
      <c r="Y757" s="273"/>
      <c r="Z757" s="273"/>
      <c r="AA757" s="274">
        <v>24</v>
      </c>
      <c r="AB757" s="274">
        <v>2.4</v>
      </c>
      <c r="AC757" s="273" t="s">
        <v>5894</v>
      </c>
      <c r="AD757" s="273" t="s">
        <v>7312</v>
      </c>
      <c r="AE757" s="273"/>
      <c r="AF757" s="273" t="s">
        <v>2276</v>
      </c>
      <c r="AG757" s="273" t="s">
        <v>795</v>
      </c>
      <c r="AH757" s="273" t="s">
        <v>859</v>
      </c>
      <c r="AI757" s="273"/>
      <c r="AJ757" s="273"/>
      <c r="AK757" s="273" t="s">
        <v>796</v>
      </c>
      <c r="AL757" s="273" t="s">
        <v>7313</v>
      </c>
      <c r="AM757" s="273" t="s">
        <v>811</v>
      </c>
      <c r="AN757" s="273" t="s">
        <v>42</v>
      </c>
      <c r="AO757" s="273"/>
      <c r="AP757" s="273"/>
      <c r="AQ757" s="273"/>
      <c r="AR757" s="273"/>
      <c r="AS757" s="273" t="s">
        <v>862</v>
      </c>
      <c r="AT757" s="274">
        <v>1000</v>
      </c>
      <c r="AU757" s="274">
        <v>10</v>
      </c>
      <c r="AV757" s="273" t="s">
        <v>7268</v>
      </c>
      <c r="AW757" s="273" t="s">
        <v>7314</v>
      </c>
      <c r="AX757" s="274">
        <v>1.625</v>
      </c>
      <c r="AY757" s="273" t="s">
        <v>458</v>
      </c>
      <c r="AZ757" s="273" t="s">
        <v>5234</v>
      </c>
      <c r="BA757" s="273" t="s">
        <v>864</v>
      </c>
      <c r="BB757" s="273" t="s">
        <v>857</v>
      </c>
      <c r="BC757" s="273" t="s">
        <v>7315</v>
      </c>
      <c r="BD757" s="273"/>
      <c r="BE757" s="273" t="s">
        <v>7315</v>
      </c>
      <c r="BF757" s="273" t="s">
        <v>458</v>
      </c>
      <c r="BG757" s="273" t="s">
        <v>7316</v>
      </c>
      <c r="BH757" s="273" t="s">
        <v>7317</v>
      </c>
      <c r="BI757" s="273" t="s">
        <v>800</v>
      </c>
      <c r="BJ757" s="273" t="s">
        <v>800</v>
      </c>
      <c r="BK757" s="273" t="s">
        <v>801</v>
      </c>
      <c r="BL757" s="273" t="s">
        <v>802</v>
      </c>
      <c r="BM757" s="273" t="s">
        <v>827</v>
      </c>
      <c r="BN757" s="273"/>
      <c r="BO757" s="273" t="s">
        <v>809</v>
      </c>
      <c r="BP757" s="273" t="s">
        <v>458</v>
      </c>
      <c r="BQ757" s="273"/>
    </row>
    <row r="758" spans="1:69" ht="18" customHeight="1">
      <c r="A758" s="273" t="s">
        <v>6786</v>
      </c>
      <c r="B758" s="273" t="s">
        <v>6787</v>
      </c>
      <c r="C758" s="273" t="s">
        <v>6788</v>
      </c>
      <c r="D758" s="273" t="s">
        <v>7308</v>
      </c>
      <c r="E758" s="273" t="s">
        <v>6790</v>
      </c>
      <c r="F758" s="273" t="s">
        <v>4122</v>
      </c>
      <c r="G758" s="273" t="s">
        <v>4123</v>
      </c>
      <c r="H758" s="273" t="s">
        <v>4122</v>
      </c>
      <c r="I758" s="274">
        <v>4.5</v>
      </c>
      <c r="J758" s="273" t="s">
        <v>11</v>
      </c>
      <c r="K758" s="273" t="s">
        <v>4288</v>
      </c>
      <c r="L758" s="274">
        <v>7.75</v>
      </c>
      <c r="M758" s="273" t="s">
        <v>6791</v>
      </c>
      <c r="N758" s="273" t="s">
        <v>936</v>
      </c>
      <c r="O758" s="273"/>
      <c r="P758" s="273"/>
      <c r="Q758" s="273"/>
      <c r="R758" s="273" t="s">
        <v>789</v>
      </c>
      <c r="S758" s="273" t="s">
        <v>3364</v>
      </c>
      <c r="T758" s="273" t="s">
        <v>458</v>
      </c>
      <c r="U758" s="273" t="s">
        <v>791</v>
      </c>
      <c r="V758" s="274">
        <v>99.25</v>
      </c>
      <c r="W758" s="273" t="s">
        <v>4660</v>
      </c>
      <c r="X758" s="273" t="s">
        <v>1565</v>
      </c>
      <c r="Y758" s="273"/>
      <c r="Z758" s="273"/>
      <c r="AA758" s="273"/>
      <c r="AB758" s="273"/>
      <c r="AC758" s="273"/>
      <c r="AD758" s="273"/>
      <c r="AE758" s="273" t="s">
        <v>6792</v>
      </c>
      <c r="AF758" s="273" t="s">
        <v>6810</v>
      </c>
      <c r="AG758" s="273" t="s">
        <v>795</v>
      </c>
      <c r="AH758" s="273" t="s">
        <v>6794</v>
      </c>
      <c r="AI758" s="273"/>
      <c r="AJ758" s="273"/>
      <c r="AK758" s="273" t="s">
        <v>796</v>
      </c>
      <c r="AL758" s="273" t="s">
        <v>6795</v>
      </c>
      <c r="AM758" s="273" t="s">
        <v>1529</v>
      </c>
      <c r="AN758" s="273" t="s">
        <v>931</v>
      </c>
      <c r="AO758" s="273"/>
      <c r="AP758" s="273"/>
      <c r="AQ758" s="273"/>
      <c r="AR758" s="273"/>
      <c r="AS758" s="273" t="s">
        <v>6796</v>
      </c>
      <c r="AT758" s="274">
        <v>1000</v>
      </c>
      <c r="AU758" s="274">
        <v>4.0358000000000001</v>
      </c>
      <c r="AV758" s="273" t="s">
        <v>6800</v>
      </c>
      <c r="AW758" s="273" t="s">
        <v>6797</v>
      </c>
      <c r="AX758" s="274">
        <v>7.75</v>
      </c>
      <c r="AY758" s="273" t="s">
        <v>458</v>
      </c>
      <c r="AZ758" s="273" t="s">
        <v>6798</v>
      </c>
      <c r="BA758" s="273" t="s">
        <v>6799</v>
      </c>
      <c r="BB758" s="273" t="s">
        <v>3631</v>
      </c>
      <c r="BC758" s="273" t="s">
        <v>6800</v>
      </c>
      <c r="BD758" s="273"/>
      <c r="BE758" s="273" t="s">
        <v>6800</v>
      </c>
      <c r="BF758" s="273" t="s">
        <v>6801</v>
      </c>
      <c r="BG758" s="273"/>
      <c r="BH758" s="273" t="s">
        <v>6792</v>
      </c>
      <c r="BI758" s="273" t="s">
        <v>800</v>
      </c>
      <c r="BJ758" s="273" t="s">
        <v>800</v>
      </c>
      <c r="BK758" s="273" t="s">
        <v>801</v>
      </c>
      <c r="BL758" s="273" t="s">
        <v>802</v>
      </c>
      <c r="BM758" s="273" t="s">
        <v>827</v>
      </c>
      <c r="BN758" s="273"/>
      <c r="BO758" s="273" t="s">
        <v>809</v>
      </c>
      <c r="BP758" s="273" t="s">
        <v>458</v>
      </c>
      <c r="BQ758" s="273"/>
    </row>
    <row r="759" spans="1:69" ht="18" customHeight="1">
      <c r="A759" s="273" t="s">
        <v>857</v>
      </c>
      <c r="B759" s="273" t="s">
        <v>7306</v>
      </c>
      <c r="C759" s="273" t="s">
        <v>7320</v>
      </c>
      <c r="D759" s="273" t="s">
        <v>7308</v>
      </c>
      <c r="E759" s="273" t="s">
        <v>7309</v>
      </c>
      <c r="F759" s="273" t="s">
        <v>859</v>
      </c>
      <c r="G759" s="273" t="s">
        <v>814</v>
      </c>
      <c r="H759" s="273" t="s">
        <v>859</v>
      </c>
      <c r="I759" s="274">
        <v>2.5</v>
      </c>
      <c r="J759" s="273" t="s">
        <v>11</v>
      </c>
      <c r="K759" s="273" t="s">
        <v>7321</v>
      </c>
      <c r="L759" s="274">
        <v>1.625</v>
      </c>
      <c r="M759" s="273" t="s">
        <v>1587</v>
      </c>
      <c r="N759" s="273" t="s">
        <v>860</v>
      </c>
      <c r="O759" s="273" t="s">
        <v>7322</v>
      </c>
      <c r="P759" s="273" t="s">
        <v>7323</v>
      </c>
      <c r="Q759" s="274">
        <v>30</v>
      </c>
      <c r="R759" s="273" t="s">
        <v>789</v>
      </c>
      <c r="S759" s="273" t="s">
        <v>790</v>
      </c>
      <c r="T759" s="273" t="s">
        <v>458</v>
      </c>
      <c r="U759" s="273" t="s">
        <v>791</v>
      </c>
      <c r="V759" s="274">
        <v>100.173</v>
      </c>
      <c r="W759" s="273"/>
      <c r="X759" s="273" t="s">
        <v>861</v>
      </c>
      <c r="Y759" s="273"/>
      <c r="Z759" s="273"/>
      <c r="AA759" s="274">
        <v>11</v>
      </c>
      <c r="AB759" s="274">
        <v>4.4000000000000004</v>
      </c>
      <c r="AC759" s="273" t="s">
        <v>5449</v>
      </c>
      <c r="AD759" s="273" t="s">
        <v>4294</v>
      </c>
      <c r="AE759" s="273"/>
      <c r="AF759" s="273" t="s">
        <v>794</v>
      </c>
      <c r="AG759" s="273" t="s">
        <v>795</v>
      </c>
      <c r="AH759" s="273" t="s">
        <v>859</v>
      </c>
      <c r="AI759" s="273"/>
      <c r="AJ759" s="273"/>
      <c r="AK759" s="273" t="s">
        <v>796</v>
      </c>
      <c r="AL759" s="273" t="s">
        <v>3734</v>
      </c>
      <c r="AM759" s="273" t="s">
        <v>811</v>
      </c>
      <c r="AN759" s="273" t="s">
        <v>42</v>
      </c>
      <c r="AO759" s="273"/>
      <c r="AP759" s="273"/>
      <c r="AQ759" s="273"/>
      <c r="AR759" s="273"/>
      <c r="AS759" s="273" t="s">
        <v>862</v>
      </c>
      <c r="AT759" s="274">
        <v>1000</v>
      </c>
      <c r="AU759" s="274">
        <v>0</v>
      </c>
      <c r="AV759" s="273" t="s">
        <v>7268</v>
      </c>
      <c r="AW759" s="273" t="s">
        <v>7314</v>
      </c>
      <c r="AX759" s="274">
        <v>1.625</v>
      </c>
      <c r="AY759" s="273" t="s">
        <v>458</v>
      </c>
      <c r="AZ759" s="273" t="s">
        <v>5062</v>
      </c>
      <c r="BA759" s="273" t="s">
        <v>864</v>
      </c>
      <c r="BB759" s="273" t="s">
        <v>857</v>
      </c>
      <c r="BC759" s="273" t="s">
        <v>7268</v>
      </c>
      <c r="BD759" s="273"/>
      <c r="BE759" s="273" t="s">
        <v>7268</v>
      </c>
      <c r="BF759" s="273" t="s">
        <v>7324</v>
      </c>
      <c r="BG759" s="273" t="s">
        <v>7325</v>
      </c>
      <c r="BH759" s="273" t="s">
        <v>7326</v>
      </c>
      <c r="BI759" s="273" t="s">
        <v>800</v>
      </c>
      <c r="BJ759" s="273" t="s">
        <v>800</v>
      </c>
      <c r="BK759" s="273" t="s">
        <v>4248</v>
      </c>
      <c r="BL759" s="273" t="s">
        <v>802</v>
      </c>
      <c r="BM759" s="273" t="s">
        <v>827</v>
      </c>
      <c r="BN759" s="273"/>
      <c r="BO759" s="273" t="s">
        <v>809</v>
      </c>
      <c r="BP759" s="273" t="s">
        <v>458</v>
      </c>
      <c r="BQ759" s="273"/>
    </row>
    <row r="760" spans="1:69" ht="18" customHeight="1">
      <c r="A760" s="273" t="s">
        <v>3540</v>
      </c>
      <c r="B760" s="273" t="s">
        <v>7327</v>
      </c>
      <c r="C760" s="273" t="s">
        <v>7328</v>
      </c>
      <c r="D760" s="273" t="s">
        <v>7329</v>
      </c>
      <c r="E760" s="273" t="s">
        <v>7330</v>
      </c>
      <c r="F760" s="273" t="s">
        <v>3545</v>
      </c>
      <c r="G760" s="273" t="s">
        <v>1506</v>
      </c>
      <c r="H760" s="273" t="s">
        <v>3245</v>
      </c>
      <c r="I760" s="274">
        <v>3.5</v>
      </c>
      <c r="J760" s="273" t="s">
        <v>598</v>
      </c>
      <c r="K760" s="273" t="s">
        <v>806</v>
      </c>
      <c r="L760" s="274">
        <v>2.85</v>
      </c>
      <c r="M760" s="273" t="s">
        <v>7331</v>
      </c>
      <c r="N760" s="273" t="s">
        <v>788</v>
      </c>
      <c r="O760" s="273"/>
      <c r="P760" s="273"/>
      <c r="Q760" s="273"/>
      <c r="R760" s="273" t="s">
        <v>789</v>
      </c>
      <c r="S760" s="273" t="s">
        <v>790</v>
      </c>
      <c r="T760" s="273" t="s">
        <v>458</v>
      </c>
      <c r="U760" s="273" t="s">
        <v>791</v>
      </c>
      <c r="V760" s="273"/>
      <c r="W760" s="273"/>
      <c r="X760" s="273" t="s">
        <v>1463</v>
      </c>
      <c r="Y760" s="273" t="s">
        <v>1464</v>
      </c>
      <c r="Z760" s="273"/>
      <c r="AA760" s="273"/>
      <c r="AB760" s="273"/>
      <c r="AC760" s="273"/>
      <c r="AD760" s="273"/>
      <c r="AE760" s="273" t="s">
        <v>5796</v>
      </c>
      <c r="AF760" s="273" t="s">
        <v>794</v>
      </c>
      <c r="AG760" s="273" t="s">
        <v>2557</v>
      </c>
      <c r="AH760" s="273" t="s">
        <v>3245</v>
      </c>
      <c r="AI760" s="273"/>
      <c r="AJ760" s="273"/>
      <c r="AK760" s="273" t="s">
        <v>810</v>
      </c>
      <c r="AL760" s="273" t="s">
        <v>7332</v>
      </c>
      <c r="AM760" s="273" t="s">
        <v>1529</v>
      </c>
      <c r="AN760" s="273" t="s">
        <v>42</v>
      </c>
      <c r="AO760" s="273"/>
      <c r="AP760" s="273"/>
      <c r="AQ760" s="273"/>
      <c r="AR760" s="273"/>
      <c r="AS760" s="273" t="s">
        <v>3548</v>
      </c>
      <c r="AT760" s="274">
        <v>1000000</v>
      </c>
      <c r="AU760" s="274">
        <v>3.5</v>
      </c>
      <c r="AV760" s="273" t="s">
        <v>6800</v>
      </c>
      <c r="AW760" s="273"/>
      <c r="AX760" s="274">
        <v>2.85</v>
      </c>
      <c r="AY760" s="273" t="s">
        <v>458</v>
      </c>
      <c r="AZ760" s="273" t="s">
        <v>7333</v>
      </c>
      <c r="BA760" s="273" t="s">
        <v>3550</v>
      </c>
      <c r="BB760" s="273" t="s">
        <v>3540</v>
      </c>
      <c r="BC760" s="273" t="s">
        <v>6800</v>
      </c>
      <c r="BD760" s="273"/>
      <c r="BE760" s="273" t="s">
        <v>6800</v>
      </c>
      <c r="BF760" s="273" t="s">
        <v>458</v>
      </c>
      <c r="BG760" s="273" t="s">
        <v>458</v>
      </c>
      <c r="BH760" s="273" t="s">
        <v>5796</v>
      </c>
      <c r="BI760" s="273" t="s">
        <v>800</v>
      </c>
      <c r="BJ760" s="273" t="s">
        <v>800</v>
      </c>
      <c r="BK760" s="273" t="s">
        <v>801</v>
      </c>
      <c r="BL760" s="273" t="s">
        <v>802</v>
      </c>
      <c r="BM760" s="273" t="s">
        <v>803</v>
      </c>
      <c r="BN760" s="273"/>
      <c r="BO760" s="273" t="s">
        <v>1865</v>
      </c>
      <c r="BP760" s="273" t="s">
        <v>458</v>
      </c>
      <c r="BQ760" s="273"/>
    </row>
    <row r="761" spans="1:69" ht="18" customHeight="1">
      <c r="A761" s="273" t="s">
        <v>7334</v>
      </c>
      <c r="B761" s="273" t="s">
        <v>7335</v>
      </c>
      <c r="C761" s="273" t="s">
        <v>7336</v>
      </c>
      <c r="D761" s="273" t="s">
        <v>7315</v>
      </c>
      <c r="E761" s="273" t="s">
        <v>7337</v>
      </c>
      <c r="F761" s="273" t="s">
        <v>836</v>
      </c>
      <c r="G761" s="273" t="s">
        <v>6694</v>
      </c>
      <c r="H761" s="273" t="s">
        <v>786</v>
      </c>
      <c r="I761" s="274">
        <v>3</v>
      </c>
      <c r="J761" s="273" t="s">
        <v>11</v>
      </c>
      <c r="K761" s="273" t="s">
        <v>806</v>
      </c>
      <c r="L761" s="274">
        <v>2.15</v>
      </c>
      <c r="M761" s="273" t="s">
        <v>3860</v>
      </c>
      <c r="N761" s="273" t="s">
        <v>936</v>
      </c>
      <c r="O761" s="273" t="s">
        <v>3374</v>
      </c>
      <c r="P761" s="273" t="s">
        <v>7338</v>
      </c>
      <c r="Q761" s="274">
        <v>60</v>
      </c>
      <c r="R761" s="273" t="s">
        <v>789</v>
      </c>
      <c r="S761" s="273" t="s">
        <v>790</v>
      </c>
      <c r="T761" s="273" t="s">
        <v>458</v>
      </c>
      <c r="U761" s="273" t="s">
        <v>791</v>
      </c>
      <c r="V761" s="274">
        <v>100</v>
      </c>
      <c r="W761" s="273" t="s">
        <v>7339</v>
      </c>
      <c r="X761" s="273" t="s">
        <v>828</v>
      </c>
      <c r="Y761" s="273" t="s">
        <v>2074</v>
      </c>
      <c r="Z761" s="273"/>
      <c r="AA761" s="273"/>
      <c r="AB761" s="273"/>
      <c r="AC761" s="273"/>
      <c r="AD761" s="273"/>
      <c r="AE761" s="273" t="s">
        <v>7340</v>
      </c>
      <c r="AF761" s="273" t="s">
        <v>794</v>
      </c>
      <c r="AG761" s="273" t="s">
        <v>795</v>
      </c>
      <c r="AH761" s="273" t="s">
        <v>786</v>
      </c>
      <c r="AI761" s="273" t="s">
        <v>102</v>
      </c>
      <c r="AJ761" s="273"/>
      <c r="AK761" s="273" t="s">
        <v>796</v>
      </c>
      <c r="AL761" s="273" t="s">
        <v>3862</v>
      </c>
      <c r="AM761" s="273" t="s">
        <v>797</v>
      </c>
      <c r="AN761" s="273" t="s">
        <v>42</v>
      </c>
      <c r="AO761" s="273"/>
      <c r="AP761" s="273"/>
      <c r="AQ761" s="273"/>
      <c r="AR761" s="273"/>
      <c r="AS761" s="273" t="s">
        <v>7341</v>
      </c>
      <c r="AT761" s="274">
        <v>1000</v>
      </c>
      <c r="AU761" s="274">
        <v>3</v>
      </c>
      <c r="AV761" s="273" t="s">
        <v>7308</v>
      </c>
      <c r="AW761" s="273"/>
      <c r="AX761" s="274">
        <v>2.15</v>
      </c>
      <c r="AY761" s="273" t="s">
        <v>458</v>
      </c>
      <c r="AZ761" s="273" t="s">
        <v>7342</v>
      </c>
      <c r="BA761" s="273" t="s">
        <v>7343</v>
      </c>
      <c r="BB761" s="273" t="s">
        <v>7334</v>
      </c>
      <c r="BC761" s="273" t="s">
        <v>7308</v>
      </c>
      <c r="BD761" s="273"/>
      <c r="BE761" s="273" t="s">
        <v>7308</v>
      </c>
      <c r="BF761" s="273" t="s">
        <v>1679</v>
      </c>
      <c r="BG761" s="273" t="s">
        <v>7344</v>
      </c>
      <c r="BH761" s="273" t="s">
        <v>7345</v>
      </c>
      <c r="BI761" s="273" t="s">
        <v>800</v>
      </c>
      <c r="BJ761" s="273" t="s">
        <v>800</v>
      </c>
      <c r="BK761" s="273" t="s">
        <v>801</v>
      </c>
      <c r="BL761" s="273" t="s">
        <v>802</v>
      </c>
      <c r="BM761" s="273" t="s">
        <v>803</v>
      </c>
      <c r="BN761" s="273"/>
      <c r="BO761" s="273" t="s">
        <v>809</v>
      </c>
      <c r="BP761" s="273" t="s">
        <v>458</v>
      </c>
      <c r="BQ761" s="273"/>
    </row>
    <row r="762" spans="1:69" ht="18" customHeight="1">
      <c r="A762" s="273" t="s">
        <v>7346</v>
      </c>
      <c r="B762" s="273" t="s">
        <v>7347</v>
      </c>
      <c r="C762" s="273" t="s">
        <v>7348</v>
      </c>
      <c r="D762" s="273" t="s">
        <v>7315</v>
      </c>
      <c r="E762" s="273" t="s">
        <v>7349</v>
      </c>
      <c r="F762" s="273" t="s">
        <v>786</v>
      </c>
      <c r="G762" s="273" t="s">
        <v>786</v>
      </c>
      <c r="H762" s="273" t="s">
        <v>786</v>
      </c>
      <c r="I762" s="274">
        <v>0.6</v>
      </c>
      <c r="J762" s="273" t="s">
        <v>11</v>
      </c>
      <c r="K762" s="273" t="s">
        <v>806</v>
      </c>
      <c r="L762" s="274">
        <v>5.5</v>
      </c>
      <c r="M762" s="273" t="s">
        <v>1423</v>
      </c>
      <c r="N762" s="273" t="s">
        <v>860</v>
      </c>
      <c r="O762" s="273"/>
      <c r="P762" s="273" t="s">
        <v>6758</v>
      </c>
      <c r="Q762" s="273"/>
      <c r="R762" s="273" t="s">
        <v>789</v>
      </c>
      <c r="S762" s="273" t="s">
        <v>1487</v>
      </c>
      <c r="T762" s="273" t="s">
        <v>458</v>
      </c>
      <c r="U762" s="273" t="s">
        <v>791</v>
      </c>
      <c r="V762" s="274">
        <v>100</v>
      </c>
      <c r="W762" s="273"/>
      <c r="X762" s="273" t="s">
        <v>905</v>
      </c>
      <c r="Y762" s="273" t="s">
        <v>906</v>
      </c>
      <c r="Z762" s="273" t="s">
        <v>7350</v>
      </c>
      <c r="AA762" s="273"/>
      <c r="AB762" s="273"/>
      <c r="AC762" s="273"/>
      <c r="AD762" s="273"/>
      <c r="AE762" s="273" t="s">
        <v>7351</v>
      </c>
      <c r="AF762" s="273" t="s">
        <v>794</v>
      </c>
      <c r="AG762" s="273" t="s">
        <v>838</v>
      </c>
      <c r="AH762" s="273" t="s">
        <v>786</v>
      </c>
      <c r="AI762" s="273" t="s">
        <v>104</v>
      </c>
      <c r="AJ762" s="273"/>
      <c r="AK762" s="273" t="s">
        <v>808</v>
      </c>
      <c r="AL762" s="273" t="s">
        <v>2483</v>
      </c>
      <c r="AM762" s="273" t="s">
        <v>797</v>
      </c>
      <c r="AN762" s="273" t="s">
        <v>43</v>
      </c>
      <c r="AO762" s="273"/>
      <c r="AP762" s="273"/>
      <c r="AQ762" s="273"/>
      <c r="AR762" s="273"/>
      <c r="AS762" s="273" t="s">
        <v>7352</v>
      </c>
      <c r="AT762" s="274">
        <v>1000</v>
      </c>
      <c r="AU762" s="274">
        <v>0.6</v>
      </c>
      <c r="AV762" s="273" t="s">
        <v>7353</v>
      </c>
      <c r="AW762" s="273"/>
      <c r="AX762" s="274">
        <v>5.5</v>
      </c>
      <c r="AY762" s="273" t="s">
        <v>458</v>
      </c>
      <c r="AZ762" s="273" t="s">
        <v>4992</v>
      </c>
      <c r="BA762" s="273" t="s">
        <v>7354</v>
      </c>
      <c r="BB762" s="273" t="s">
        <v>458</v>
      </c>
      <c r="BC762" s="273" t="s">
        <v>7353</v>
      </c>
      <c r="BD762" s="273"/>
      <c r="BE762" s="273" t="s">
        <v>7353</v>
      </c>
      <c r="BF762" s="273" t="s">
        <v>1679</v>
      </c>
      <c r="BG762" s="273" t="s">
        <v>4686</v>
      </c>
      <c r="BH762" s="273" t="s">
        <v>7355</v>
      </c>
      <c r="BI762" s="273" t="s">
        <v>800</v>
      </c>
      <c r="BJ762" s="273" t="s">
        <v>800</v>
      </c>
      <c r="BK762" s="273" t="s">
        <v>801</v>
      </c>
      <c r="BL762" s="273" t="s">
        <v>802</v>
      </c>
      <c r="BM762" s="273" t="s">
        <v>803</v>
      </c>
      <c r="BN762" s="273"/>
      <c r="BO762" s="273" t="s">
        <v>809</v>
      </c>
      <c r="BP762" s="273" t="s">
        <v>458</v>
      </c>
      <c r="BQ762" s="273"/>
    </row>
    <row r="763" spans="1:69" ht="18" customHeight="1">
      <c r="A763" s="273" t="s">
        <v>1457</v>
      </c>
      <c r="B763" s="273" t="s">
        <v>7356</v>
      </c>
      <c r="C763" s="273" t="s">
        <v>7357</v>
      </c>
      <c r="D763" s="273" t="s">
        <v>7358</v>
      </c>
      <c r="E763" s="273" t="s">
        <v>7359</v>
      </c>
      <c r="F763" s="273" t="s">
        <v>786</v>
      </c>
      <c r="G763" s="273" t="s">
        <v>786</v>
      </c>
      <c r="H763" s="273" t="s">
        <v>786</v>
      </c>
      <c r="I763" s="274">
        <v>2.5000000000000001E-2</v>
      </c>
      <c r="J763" s="273" t="s">
        <v>11</v>
      </c>
      <c r="K763" s="273" t="s">
        <v>7360</v>
      </c>
      <c r="L763" s="273"/>
      <c r="M763" s="273" t="s">
        <v>2270</v>
      </c>
      <c r="N763" s="273" t="s">
        <v>788</v>
      </c>
      <c r="O763" s="273"/>
      <c r="P763" s="273"/>
      <c r="Q763" s="273"/>
      <c r="R763" s="273"/>
      <c r="S763" s="273" t="s">
        <v>790</v>
      </c>
      <c r="T763" s="273" t="s">
        <v>458</v>
      </c>
      <c r="U763" s="273" t="s">
        <v>791</v>
      </c>
      <c r="V763" s="274">
        <v>100</v>
      </c>
      <c r="W763" s="273"/>
      <c r="X763" s="273" t="s">
        <v>1463</v>
      </c>
      <c r="Y763" s="273" t="s">
        <v>1464</v>
      </c>
      <c r="Z763" s="273"/>
      <c r="AA763" s="273"/>
      <c r="AB763" s="273"/>
      <c r="AC763" s="273"/>
      <c r="AD763" s="273"/>
      <c r="AE763" s="273" t="s">
        <v>1471</v>
      </c>
      <c r="AF763" s="273" t="s">
        <v>794</v>
      </c>
      <c r="AG763" s="273" t="s">
        <v>795</v>
      </c>
      <c r="AH763" s="273" t="s">
        <v>786</v>
      </c>
      <c r="AI763" s="273"/>
      <c r="AJ763" s="273"/>
      <c r="AK763" s="273" t="s">
        <v>796</v>
      </c>
      <c r="AL763" s="273" t="s">
        <v>2278</v>
      </c>
      <c r="AM763" s="273" t="s">
        <v>797</v>
      </c>
      <c r="AN763" s="273" t="s">
        <v>43</v>
      </c>
      <c r="AO763" s="273"/>
      <c r="AP763" s="273"/>
      <c r="AQ763" s="273"/>
      <c r="AR763" s="273"/>
      <c r="AS763" s="273" t="s">
        <v>1480</v>
      </c>
      <c r="AT763" s="274">
        <v>2500000</v>
      </c>
      <c r="AU763" s="274">
        <v>2.5000000000000001E-2</v>
      </c>
      <c r="AV763" s="273" t="s">
        <v>7361</v>
      </c>
      <c r="AW763" s="273"/>
      <c r="AX763" s="274">
        <v>0</v>
      </c>
      <c r="AY763" s="273" t="s">
        <v>458</v>
      </c>
      <c r="AZ763" s="273" t="s">
        <v>2270</v>
      </c>
      <c r="BA763" s="273" t="s">
        <v>1481</v>
      </c>
      <c r="BB763" s="273" t="s">
        <v>1457</v>
      </c>
      <c r="BC763" s="273" t="s">
        <v>7361</v>
      </c>
      <c r="BD763" s="273"/>
      <c r="BE763" s="273" t="s">
        <v>7361</v>
      </c>
      <c r="BF763" s="273" t="s">
        <v>7362</v>
      </c>
      <c r="BG763" s="273"/>
      <c r="BH763" s="273" t="s">
        <v>1471</v>
      </c>
      <c r="BI763" s="273" t="s">
        <v>800</v>
      </c>
      <c r="BJ763" s="273" t="s">
        <v>800</v>
      </c>
      <c r="BK763" s="273" t="s">
        <v>3730</v>
      </c>
      <c r="BL763" s="273" t="s">
        <v>802</v>
      </c>
      <c r="BM763" s="273" t="s">
        <v>1531</v>
      </c>
      <c r="BN763" s="273"/>
      <c r="BO763" s="273"/>
      <c r="BP763" s="273" t="s">
        <v>458</v>
      </c>
      <c r="BQ763" s="273"/>
    </row>
    <row r="764" spans="1:69" ht="18" customHeight="1">
      <c r="A764" s="273" t="s">
        <v>1457</v>
      </c>
      <c r="B764" s="273" t="s">
        <v>7356</v>
      </c>
      <c r="C764" s="273" t="s">
        <v>7363</v>
      </c>
      <c r="D764" s="273" t="s">
        <v>7358</v>
      </c>
      <c r="E764" s="273" t="s">
        <v>7359</v>
      </c>
      <c r="F764" s="273" t="s">
        <v>786</v>
      </c>
      <c r="G764" s="273" t="s">
        <v>786</v>
      </c>
      <c r="H764" s="273" t="s">
        <v>786</v>
      </c>
      <c r="I764" s="274">
        <v>2.5000000000000001E-2</v>
      </c>
      <c r="J764" s="273" t="s">
        <v>11</v>
      </c>
      <c r="K764" s="273" t="s">
        <v>7360</v>
      </c>
      <c r="L764" s="273"/>
      <c r="M764" s="273" t="s">
        <v>2270</v>
      </c>
      <c r="N764" s="273" t="s">
        <v>788</v>
      </c>
      <c r="O764" s="273"/>
      <c r="P764" s="273"/>
      <c r="Q764" s="273"/>
      <c r="R764" s="273"/>
      <c r="S764" s="273" t="s">
        <v>790</v>
      </c>
      <c r="T764" s="273" t="s">
        <v>458</v>
      </c>
      <c r="U764" s="273" t="s">
        <v>791</v>
      </c>
      <c r="V764" s="274">
        <v>100</v>
      </c>
      <c r="W764" s="273"/>
      <c r="X764" s="273" t="s">
        <v>1463</v>
      </c>
      <c r="Y764" s="273" t="s">
        <v>1464</v>
      </c>
      <c r="Z764" s="273"/>
      <c r="AA764" s="273"/>
      <c r="AB764" s="273"/>
      <c r="AC764" s="273"/>
      <c r="AD764" s="273"/>
      <c r="AE764" s="273" t="s">
        <v>1471</v>
      </c>
      <c r="AF764" s="273" t="s">
        <v>794</v>
      </c>
      <c r="AG764" s="273" t="s">
        <v>795</v>
      </c>
      <c r="AH764" s="273" t="s">
        <v>786</v>
      </c>
      <c r="AI764" s="273"/>
      <c r="AJ764" s="273"/>
      <c r="AK764" s="273" t="s">
        <v>796</v>
      </c>
      <c r="AL764" s="273" t="s">
        <v>2278</v>
      </c>
      <c r="AM764" s="273" t="s">
        <v>797</v>
      </c>
      <c r="AN764" s="273" t="s">
        <v>43</v>
      </c>
      <c r="AO764" s="273"/>
      <c r="AP764" s="273"/>
      <c r="AQ764" s="273"/>
      <c r="AR764" s="273"/>
      <c r="AS764" s="273" t="s">
        <v>1480</v>
      </c>
      <c r="AT764" s="274">
        <v>2500000</v>
      </c>
      <c r="AU764" s="274">
        <v>2.5000000000000001E-2</v>
      </c>
      <c r="AV764" s="273" t="s">
        <v>7361</v>
      </c>
      <c r="AW764" s="273"/>
      <c r="AX764" s="274">
        <v>0</v>
      </c>
      <c r="AY764" s="273" t="s">
        <v>458</v>
      </c>
      <c r="AZ764" s="273" t="s">
        <v>2270</v>
      </c>
      <c r="BA764" s="273" t="s">
        <v>1481</v>
      </c>
      <c r="BB764" s="273" t="s">
        <v>1457</v>
      </c>
      <c r="BC764" s="273" t="s">
        <v>7361</v>
      </c>
      <c r="BD764" s="273"/>
      <c r="BE764" s="273" t="s">
        <v>7361</v>
      </c>
      <c r="BF764" s="273" t="s">
        <v>7362</v>
      </c>
      <c r="BG764" s="273"/>
      <c r="BH764" s="273" t="s">
        <v>1471</v>
      </c>
      <c r="BI764" s="273" t="s">
        <v>800</v>
      </c>
      <c r="BJ764" s="273" t="s">
        <v>800</v>
      </c>
      <c r="BK764" s="273" t="s">
        <v>3730</v>
      </c>
      <c r="BL764" s="273" t="s">
        <v>802</v>
      </c>
      <c r="BM764" s="273" t="s">
        <v>1531</v>
      </c>
      <c r="BN764" s="273"/>
      <c r="BO764" s="273"/>
      <c r="BP764" s="273" t="s">
        <v>458</v>
      </c>
      <c r="BQ764" s="273"/>
    </row>
    <row r="765" spans="1:69" ht="18" customHeight="1">
      <c r="A765" s="273" t="s">
        <v>1797</v>
      </c>
      <c r="B765" s="273" t="s">
        <v>7364</v>
      </c>
      <c r="C765" s="273" t="s">
        <v>7365</v>
      </c>
      <c r="D765" s="273" t="s">
        <v>7358</v>
      </c>
      <c r="E765" s="273" t="s">
        <v>7366</v>
      </c>
      <c r="F765" s="273" t="s">
        <v>1801</v>
      </c>
      <c r="G765" s="273" t="s">
        <v>1506</v>
      </c>
      <c r="H765" s="273" t="s">
        <v>1801</v>
      </c>
      <c r="I765" s="274">
        <v>2</v>
      </c>
      <c r="J765" s="273" t="s">
        <v>804</v>
      </c>
      <c r="K765" s="273" t="s">
        <v>806</v>
      </c>
      <c r="L765" s="274">
        <v>0.7</v>
      </c>
      <c r="M765" s="273" t="s">
        <v>856</v>
      </c>
      <c r="N765" s="273" t="s">
        <v>788</v>
      </c>
      <c r="O765" s="273"/>
      <c r="P765" s="273"/>
      <c r="Q765" s="273"/>
      <c r="R765" s="273"/>
      <c r="S765" s="273" t="s">
        <v>1487</v>
      </c>
      <c r="T765" s="273"/>
      <c r="U765" s="273" t="s">
        <v>791</v>
      </c>
      <c r="V765" s="274">
        <v>100</v>
      </c>
      <c r="W765" s="273"/>
      <c r="X765" s="273" t="s">
        <v>1463</v>
      </c>
      <c r="Y765" s="273" t="s">
        <v>1464</v>
      </c>
      <c r="Z765" s="273"/>
      <c r="AA765" s="273"/>
      <c r="AB765" s="273"/>
      <c r="AC765" s="273"/>
      <c r="AD765" s="273"/>
      <c r="AE765" s="273"/>
      <c r="AF765" s="273" t="s">
        <v>794</v>
      </c>
      <c r="AG765" s="273" t="s">
        <v>795</v>
      </c>
      <c r="AH765" s="273" t="s">
        <v>1801</v>
      </c>
      <c r="AI765" s="273"/>
      <c r="AJ765" s="273"/>
      <c r="AK765" s="273" t="s">
        <v>796</v>
      </c>
      <c r="AL765" s="273" t="s">
        <v>7367</v>
      </c>
      <c r="AM765" s="273" t="s">
        <v>1529</v>
      </c>
      <c r="AN765" s="273" t="s">
        <v>42</v>
      </c>
      <c r="AO765" s="273"/>
      <c r="AP765" s="273"/>
      <c r="AQ765" s="273"/>
      <c r="AR765" s="273"/>
      <c r="AS765" s="273" t="s">
        <v>1806</v>
      </c>
      <c r="AT765" s="274">
        <v>1000000</v>
      </c>
      <c r="AU765" s="274">
        <v>2</v>
      </c>
      <c r="AV765" s="273" t="s">
        <v>7368</v>
      </c>
      <c r="AW765" s="273"/>
      <c r="AX765" s="274">
        <v>0.7</v>
      </c>
      <c r="AY765" s="273"/>
      <c r="AZ765" s="273" t="s">
        <v>7369</v>
      </c>
      <c r="BA765" s="273" t="s">
        <v>1807</v>
      </c>
      <c r="BB765" s="273"/>
      <c r="BC765" s="273" t="s">
        <v>7368</v>
      </c>
      <c r="BD765" s="273"/>
      <c r="BE765" s="273" t="s">
        <v>7368</v>
      </c>
      <c r="BF765" s="273"/>
      <c r="BG765" s="273"/>
      <c r="BH765" s="273" t="s">
        <v>458</v>
      </c>
      <c r="BI765" s="273" t="s">
        <v>800</v>
      </c>
      <c r="BJ765" s="273" t="s">
        <v>800</v>
      </c>
      <c r="BK765" s="273" t="s">
        <v>801</v>
      </c>
      <c r="BL765" s="273" t="s">
        <v>802</v>
      </c>
      <c r="BM765" s="273" t="s">
        <v>1962</v>
      </c>
      <c r="BN765" s="273"/>
      <c r="BO765" s="273" t="s">
        <v>1865</v>
      </c>
      <c r="BP765" s="273"/>
      <c r="BQ765" s="273"/>
    </row>
    <row r="766" spans="1:69" ht="18" customHeight="1">
      <c r="A766" s="273" t="s">
        <v>7370</v>
      </c>
      <c r="B766" s="273" t="s">
        <v>7371</v>
      </c>
      <c r="C766" s="273" t="s">
        <v>7372</v>
      </c>
      <c r="D766" s="273" t="s">
        <v>7373</v>
      </c>
      <c r="E766" s="273" t="s">
        <v>7374</v>
      </c>
      <c r="F766" s="273" t="s">
        <v>786</v>
      </c>
      <c r="G766" s="273" t="s">
        <v>786</v>
      </c>
      <c r="H766" s="273" t="s">
        <v>786</v>
      </c>
      <c r="I766" s="274">
        <v>2</v>
      </c>
      <c r="J766" s="273" t="s">
        <v>11</v>
      </c>
      <c r="K766" s="273" t="s">
        <v>806</v>
      </c>
      <c r="L766" s="274">
        <v>3.4</v>
      </c>
      <c r="M766" s="273" t="s">
        <v>2204</v>
      </c>
      <c r="N766" s="273" t="s">
        <v>936</v>
      </c>
      <c r="O766" s="273" t="s">
        <v>7375</v>
      </c>
      <c r="P766" s="273" t="s">
        <v>7376</v>
      </c>
      <c r="Q766" s="274">
        <v>35</v>
      </c>
      <c r="R766" s="273" t="s">
        <v>789</v>
      </c>
      <c r="S766" s="273" t="s">
        <v>1487</v>
      </c>
      <c r="T766" s="273" t="s">
        <v>458</v>
      </c>
      <c r="U766" s="273" t="s">
        <v>791</v>
      </c>
      <c r="V766" s="274">
        <v>100</v>
      </c>
      <c r="W766" s="273"/>
      <c r="X766" s="273" t="s">
        <v>7377</v>
      </c>
      <c r="Y766" s="273" t="s">
        <v>7378</v>
      </c>
      <c r="Z766" s="273"/>
      <c r="AA766" s="273"/>
      <c r="AB766" s="273"/>
      <c r="AC766" s="273"/>
      <c r="AD766" s="273"/>
      <c r="AE766" s="273" t="s">
        <v>7379</v>
      </c>
      <c r="AF766" s="273" t="s">
        <v>794</v>
      </c>
      <c r="AG766" s="273" t="s">
        <v>816</v>
      </c>
      <c r="AH766" s="273" t="s">
        <v>786</v>
      </c>
      <c r="AI766" s="273" t="s">
        <v>102</v>
      </c>
      <c r="AJ766" s="273"/>
      <c r="AK766" s="273" t="s">
        <v>796</v>
      </c>
      <c r="AL766" s="273" t="s">
        <v>2205</v>
      </c>
      <c r="AM766" s="273" t="s">
        <v>797</v>
      </c>
      <c r="AN766" s="273" t="s">
        <v>43</v>
      </c>
      <c r="AO766" s="273"/>
      <c r="AP766" s="273"/>
      <c r="AQ766" s="273"/>
      <c r="AR766" s="273"/>
      <c r="AS766" s="273" t="s">
        <v>7380</v>
      </c>
      <c r="AT766" s="274">
        <v>1000</v>
      </c>
      <c r="AU766" s="274">
        <v>2</v>
      </c>
      <c r="AV766" s="273" t="s">
        <v>7329</v>
      </c>
      <c r="AW766" s="273"/>
      <c r="AX766" s="274">
        <v>3.4</v>
      </c>
      <c r="AY766" s="273" t="s">
        <v>458</v>
      </c>
      <c r="AZ766" s="273" t="s">
        <v>5070</v>
      </c>
      <c r="BA766" s="273" t="s">
        <v>7381</v>
      </c>
      <c r="BB766" s="273" t="s">
        <v>458</v>
      </c>
      <c r="BC766" s="273" t="s">
        <v>7329</v>
      </c>
      <c r="BD766" s="273"/>
      <c r="BE766" s="273" t="s">
        <v>7329</v>
      </c>
      <c r="BF766" s="273" t="s">
        <v>1679</v>
      </c>
      <c r="BG766" s="273" t="s">
        <v>7382</v>
      </c>
      <c r="BH766" s="273" t="s">
        <v>7383</v>
      </c>
      <c r="BI766" s="273" t="s">
        <v>800</v>
      </c>
      <c r="BJ766" s="273" t="s">
        <v>800</v>
      </c>
      <c r="BK766" s="273" t="s">
        <v>801</v>
      </c>
      <c r="BL766" s="273" t="s">
        <v>802</v>
      </c>
      <c r="BM766" s="273" t="s">
        <v>803</v>
      </c>
      <c r="BN766" s="273"/>
      <c r="BO766" s="273" t="s">
        <v>809</v>
      </c>
      <c r="BP766" s="273" t="s">
        <v>458</v>
      </c>
      <c r="BQ766" s="273"/>
    </row>
    <row r="767" spans="1:69" ht="18" customHeight="1">
      <c r="A767" s="273" t="s">
        <v>7074</v>
      </c>
      <c r="B767" s="273" t="s">
        <v>7384</v>
      </c>
      <c r="C767" s="273" t="s">
        <v>7385</v>
      </c>
      <c r="D767" s="273" t="s">
        <v>7386</v>
      </c>
      <c r="E767" s="273" t="s">
        <v>7387</v>
      </c>
      <c r="F767" s="273" t="s">
        <v>3435</v>
      </c>
      <c r="G767" s="273" t="s">
        <v>3481</v>
      </c>
      <c r="H767" s="273" t="s">
        <v>1413</v>
      </c>
      <c r="I767" s="274">
        <v>0.82</v>
      </c>
      <c r="J767" s="273" t="s">
        <v>11</v>
      </c>
      <c r="K767" s="273" t="s">
        <v>7388</v>
      </c>
      <c r="L767" s="274">
        <v>7.5</v>
      </c>
      <c r="M767" s="273" t="s">
        <v>5295</v>
      </c>
      <c r="N767" s="273" t="s">
        <v>860</v>
      </c>
      <c r="O767" s="273" t="s">
        <v>7389</v>
      </c>
      <c r="P767" s="273" t="s">
        <v>7390</v>
      </c>
      <c r="Q767" s="274">
        <v>50</v>
      </c>
      <c r="R767" s="273" t="s">
        <v>789</v>
      </c>
      <c r="S767" s="273" t="s">
        <v>790</v>
      </c>
      <c r="T767" s="273" t="s">
        <v>458</v>
      </c>
      <c r="U767" s="273" t="s">
        <v>791</v>
      </c>
      <c r="V767" s="273"/>
      <c r="W767" s="273" t="s">
        <v>7391</v>
      </c>
      <c r="X767" s="273" t="s">
        <v>819</v>
      </c>
      <c r="Y767" s="273" t="s">
        <v>6135</v>
      </c>
      <c r="Z767" s="273"/>
      <c r="AA767" s="273"/>
      <c r="AB767" s="273"/>
      <c r="AC767" s="273" t="s">
        <v>5448</v>
      </c>
      <c r="AD767" s="273" t="s">
        <v>6485</v>
      </c>
      <c r="AE767" s="273" t="s">
        <v>7392</v>
      </c>
      <c r="AF767" s="273" t="s">
        <v>7393</v>
      </c>
      <c r="AG767" s="273" t="s">
        <v>1986</v>
      </c>
      <c r="AH767" s="273" t="s">
        <v>7023</v>
      </c>
      <c r="AI767" s="273" t="s">
        <v>69</v>
      </c>
      <c r="AJ767" s="273"/>
      <c r="AK767" s="273" t="s">
        <v>1987</v>
      </c>
      <c r="AL767" s="273" t="s">
        <v>5296</v>
      </c>
      <c r="AM767" s="273" t="s">
        <v>2255</v>
      </c>
      <c r="AN767" s="273" t="s">
        <v>3211</v>
      </c>
      <c r="AO767" s="273"/>
      <c r="AP767" s="273"/>
      <c r="AQ767" s="273"/>
      <c r="AR767" s="273"/>
      <c r="AS767" s="273" t="s">
        <v>7085</v>
      </c>
      <c r="AT767" s="274">
        <v>1000</v>
      </c>
      <c r="AU767" s="274">
        <v>3.57</v>
      </c>
      <c r="AV767" s="273" t="s">
        <v>7315</v>
      </c>
      <c r="AW767" s="273" t="s">
        <v>7394</v>
      </c>
      <c r="AX767" s="274">
        <v>7.5</v>
      </c>
      <c r="AY767" s="273" t="s">
        <v>458</v>
      </c>
      <c r="AZ767" s="273" t="s">
        <v>7395</v>
      </c>
      <c r="BA767" s="273" t="s">
        <v>7087</v>
      </c>
      <c r="BB767" s="273" t="s">
        <v>7074</v>
      </c>
      <c r="BC767" s="273" t="s">
        <v>7396</v>
      </c>
      <c r="BD767" s="273"/>
      <c r="BE767" s="273" t="s">
        <v>7396</v>
      </c>
      <c r="BF767" s="273" t="s">
        <v>4502</v>
      </c>
      <c r="BG767" s="273" t="s">
        <v>7397</v>
      </c>
      <c r="BH767" s="273" t="s">
        <v>7398</v>
      </c>
      <c r="BI767" s="273" t="s">
        <v>800</v>
      </c>
      <c r="BJ767" s="273" t="s">
        <v>800</v>
      </c>
      <c r="BK767" s="273" t="s">
        <v>3211</v>
      </c>
      <c r="BL767" s="273" t="s">
        <v>802</v>
      </c>
      <c r="BM767" s="273" t="s">
        <v>1531</v>
      </c>
      <c r="BN767" s="273"/>
      <c r="BO767" s="273" t="s">
        <v>809</v>
      </c>
      <c r="BP767" s="273" t="s">
        <v>458</v>
      </c>
      <c r="BQ767" s="273"/>
    </row>
    <row r="768" spans="1:69" ht="18" customHeight="1">
      <c r="A768" s="273" t="s">
        <v>7399</v>
      </c>
      <c r="B768" s="273" t="s">
        <v>7400</v>
      </c>
      <c r="C768" s="273" t="s">
        <v>7401</v>
      </c>
      <c r="D768" s="273" t="s">
        <v>7386</v>
      </c>
      <c r="E768" s="273" t="s">
        <v>7402</v>
      </c>
      <c r="F768" s="273" t="s">
        <v>786</v>
      </c>
      <c r="G768" s="273" t="s">
        <v>786</v>
      </c>
      <c r="H768" s="273" t="s">
        <v>786</v>
      </c>
      <c r="I768" s="274">
        <v>4</v>
      </c>
      <c r="J768" s="273" t="s">
        <v>804</v>
      </c>
      <c r="K768" s="273" t="s">
        <v>806</v>
      </c>
      <c r="L768" s="274">
        <v>3</v>
      </c>
      <c r="M768" s="273" t="s">
        <v>5742</v>
      </c>
      <c r="N768" s="273" t="s">
        <v>788</v>
      </c>
      <c r="O768" s="273"/>
      <c r="P768" s="273"/>
      <c r="Q768" s="273"/>
      <c r="R768" s="273" t="s">
        <v>789</v>
      </c>
      <c r="S768" s="273" t="s">
        <v>790</v>
      </c>
      <c r="T768" s="273" t="s">
        <v>458</v>
      </c>
      <c r="U768" s="273" t="s">
        <v>791</v>
      </c>
      <c r="V768" s="274">
        <v>100</v>
      </c>
      <c r="W768" s="273"/>
      <c r="X768" s="273" t="s">
        <v>792</v>
      </c>
      <c r="Y768" s="273" t="s">
        <v>1792</v>
      </c>
      <c r="Z768" s="273"/>
      <c r="AA768" s="273"/>
      <c r="AB768" s="273"/>
      <c r="AC768" s="273"/>
      <c r="AD768" s="273"/>
      <c r="AE768" s="273" t="s">
        <v>1471</v>
      </c>
      <c r="AF768" s="273" t="s">
        <v>794</v>
      </c>
      <c r="AG768" s="273" t="s">
        <v>4664</v>
      </c>
      <c r="AH768" s="273" t="s">
        <v>786</v>
      </c>
      <c r="AI768" s="273" t="s">
        <v>102</v>
      </c>
      <c r="AJ768" s="273"/>
      <c r="AK768" s="273" t="s">
        <v>810</v>
      </c>
      <c r="AL768" s="273" t="s">
        <v>5745</v>
      </c>
      <c r="AM768" s="273" t="s">
        <v>2206</v>
      </c>
      <c r="AN768" s="273" t="s">
        <v>43</v>
      </c>
      <c r="AO768" s="273"/>
      <c r="AP768" s="273"/>
      <c r="AQ768" s="273"/>
      <c r="AR768" s="273"/>
      <c r="AS768" s="273" t="s">
        <v>7403</v>
      </c>
      <c r="AT768" s="274">
        <v>1000000</v>
      </c>
      <c r="AU768" s="274">
        <v>4</v>
      </c>
      <c r="AV768" s="273" t="s">
        <v>7358</v>
      </c>
      <c r="AW768" s="273"/>
      <c r="AX768" s="274">
        <v>3</v>
      </c>
      <c r="AY768" s="273" t="s">
        <v>458</v>
      </c>
      <c r="AZ768" s="273" t="s">
        <v>5151</v>
      </c>
      <c r="BA768" s="273" t="s">
        <v>7404</v>
      </c>
      <c r="BB768" s="273" t="s">
        <v>7405</v>
      </c>
      <c r="BC768" s="273" t="s">
        <v>7358</v>
      </c>
      <c r="BD768" s="273"/>
      <c r="BE768" s="273" t="s">
        <v>7358</v>
      </c>
      <c r="BF768" s="273" t="s">
        <v>3310</v>
      </c>
      <c r="BG768" s="273" t="s">
        <v>458</v>
      </c>
      <c r="BH768" s="273" t="s">
        <v>1471</v>
      </c>
      <c r="BI768" s="273" t="s">
        <v>800</v>
      </c>
      <c r="BJ768" s="273" t="s">
        <v>800</v>
      </c>
      <c r="BK768" s="273" t="s">
        <v>801</v>
      </c>
      <c r="BL768" s="273" t="s">
        <v>802</v>
      </c>
      <c r="BM768" s="273" t="s">
        <v>803</v>
      </c>
      <c r="BN768" s="273"/>
      <c r="BO768" s="273" t="s">
        <v>809</v>
      </c>
      <c r="BP768" s="273" t="s">
        <v>458</v>
      </c>
      <c r="BQ768" s="273"/>
    </row>
    <row r="769" spans="1:69" ht="18" customHeight="1">
      <c r="A769" s="273" t="s">
        <v>1797</v>
      </c>
      <c r="B769" s="273" t="s">
        <v>7406</v>
      </c>
      <c r="C769" s="273" t="s">
        <v>7407</v>
      </c>
      <c r="D769" s="273" t="s">
        <v>6944</v>
      </c>
      <c r="E769" s="273" t="s">
        <v>7408</v>
      </c>
      <c r="F769" s="273" t="s">
        <v>1801</v>
      </c>
      <c r="G769" s="273" t="s">
        <v>1506</v>
      </c>
      <c r="H769" s="273" t="s">
        <v>2703</v>
      </c>
      <c r="I769" s="274">
        <v>1</v>
      </c>
      <c r="J769" s="273" t="s">
        <v>804</v>
      </c>
      <c r="K769" s="273" t="s">
        <v>806</v>
      </c>
      <c r="L769" s="274">
        <v>0.7</v>
      </c>
      <c r="M769" s="273" t="s">
        <v>1498</v>
      </c>
      <c r="N769" s="273" t="s">
        <v>788</v>
      </c>
      <c r="O769" s="273"/>
      <c r="P769" s="273"/>
      <c r="Q769" s="273"/>
      <c r="R769" s="273" t="s">
        <v>789</v>
      </c>
      <c r="S769" s="273" t="s">
        <v>1487</v>
      </c>
      <c r="T769" s="273"/>
      <c r="U769" s="273" t="s">
        <v>791</v>
      </c>
      <c r="V769" s="273"/>
      <c r="W769" s="273"/>
      <c r="X769" s="273" t="s">
        <v>1463</v>
      </c>
      <c r="Y769" s="273" t="s">
        <v>1464</v>
      </c>
      <c r="Z769" s="273"/>
      <c r="AA769" s="273"/>
      <c r="AB769" s="273"/>
      <c r="AC769" s="273"/>
      <c r="AD769" s="273"/>
      <c r="AE769" s="273"/>
      <c r="AF769" s="273" t="s">
        <v>794</v>
      </c>
      <c r="AG769" s="273" t="s">
        <v>795</v>
      </c>
      <c r="AH769" s="273" t="s">
        <v>2703</v>
      </c>
      <c r="AI769" s="273"/>
      <c r="AJ769" s="273"/>
      <c r="AK769" s="273" t="s">
        <v>796</v>
      </c>
      <c r="AL769" s="273" t="s">
        <v>1499</v>
      </c>
      <c r="AM769" s="273" t="s">
        <v>1529</v>
      </c>
      <c r="AN769" s="273" t="s">
        <v>42</v>
      </c>
      <c r="AO769" s="273"/>
      <c r="AP769" s="273"/>
      <c r="AQ769" s="273"/>
      <c r="AR769" s="273"/>
      <c r="AS769" s="273" t="s">
        <v>1806</v>
      </c>
      <c r="AT769" s="274">
        <v>1000000</v>
      </c>
      <c r="AU769" s="274">
        <v>1</v>
      </c>
      <c r="AV769" s="273" t="s">
        <v>7409</v>
      </c>
      <c r="AW769" s="273"/>
      <c r="AX769" s="274">
        <v>0.7</v>
      </c>
      <c r="AY769" s="273"/>
      <c r="AZ769" s="273" t="s">
        <v>7410</v>
      </c>
      <c r="BA769" s="273" t="s">
        <v>1807</v>
      </c>
      <c r="BB769" s="273"/>
      <c r="BC769" s="273" t="s">
        <v>7409</v>
      </c>
      <c r="BD769" s="273"/>
      <c r="BE769" s="273" t="s">
        <v>7409</v>
      </c>
      <c r="BF769" s="273"/>
      <c r="BG769" s="273"/>
      <c r="BH769" s="273" t="s">
        <v>458</v>
      </c>
      <c r="BI769" s="273" t="s">
        <v>800</v>
      </c>
      <c r="BJ769" s="273" t="s">
        <v>800</v>
      </c>
      <c r="BK769" s="273" t="s">
        <v>801</v>
      </c>
      <c r="BL769" s="273" t="s">
        <v>802</v>
      </c>
      <c r="BM769" s="273" t="s">
        <v>1962</v>
      </c>
      <c r="BN769" s="273"/>
      <c r="BO769" s="273" t="s">
        <v>1865</v>
      </c>
      <c r="BP769" s="273"/>
      <c r="BQ769" s="273"/>
    </row>
    <row r="770" spans="1:69" ht="18" customHeight="1">
      <c r="A770" s="273" t="s">
        <v>6094</v>
      </c>
      <c r="B770" s="273" t="s">
        <v>7411</v>
      </c>
      <c r="C770" s="273" t="s">
        <v>7412</v>
      </c>
      <c r="D770" s="273" t="s">
        <v>6944</v>
      </c>
      <c r="E770" s="273" t="s">
        <v>7413</v>
      </c>
      <c r="F770" s="273" t="s">
        <v>1687</v>
      </c>
      <c r="G770" s="273" t="s">
        <v>1506</v>
      </c>
      <c r="H770" s="273" t="s">
        <v>786</v>
      </c>
      <c r="I770" s="274">
        <v>0.2</v>
      </c>
      <c r="J770" s="273" t="s">
        <v>11</v>
      </c>
      <c r="K770" s="273" t="s">
        <v>806</v>
      </c>
      <c r="L770" s="274">
        <v>0.99</v>
      </c>
      <c r="M770" s="273" t="s">
        <v>1498</v>
      </c>
      <c r="N770" s="273" t="s">
        <v>788</v>
      </c>
      <c r="O770" s="273"/>
      <c r="P770" s="273"/>
      <c r="Q770" s="273"/>
      <c r="R770" s="273" t="s">
        <v>789</v>
      </c>
      <c r="S770" s="273" t="s">
        <v>1487</v>
      </c>
      <c r="T770" s="273" t="s">
        <v>458</v>
      </c>
      <c r="U770" s="273" t="s">
        <v>791</v>
      </c>
      <c r="V770" s="273"/>
      <c r="W770" s="273"/>
      <c r="X770" s="273" t="s">
        <v>1463</v>
      </c>
      <c r="Y770" s="273" t="s">
        <v>1464</v>
      </c>
      <c r="Z770" s="273"/>
      <c r="AA770" s="273"/>
      <c r="AB770" s="273"/>
      <c r="AC770" s="273"/>
      <c r="AD770" s="273"/>
      <c r="AE770" s="273" t="s">
        <v>7414</v>
      </c>
      <c r="AF770" s="273" t="s">
        <v>794</v>
      </c>
      <c r="AG770" s="273" t="s">
        <v>1793</v>
      </c>
      <c r="AH770" s="273" t="s">
        <v>786</v>
      </c>
      <c r="AI770" s="273"/>
      <c r="AJ770" s="273"/>
      <c r="AK770" s="273" t="s">
        <v>796</v>
      </c>
      <c r="AL770" s="273" t="s">
        <v>1499</v>
      </c>
      <c r="AM770" s="273" t="s">
        <v>1529</v>
      </c>
      <c r="AN770" s="273" t="s">
        <v>42</v>
      </c>
      <c r="AO770" s="273"/>
      <c r="AP770" s="273"/>
      <c r="AQ770" s="273"/>
      <c r="AR770" s="273"/>
      <c r="AS770" s="273" t="s">
        <v>6099</v>
      </c>
      <c r="AT770" s="274">
        <v>1000000</v>
      </c>
      <c r="AU770" s="274">
        <v>0.2</v>
      </c>
      <c r="AV770" s="273" t="s">
        <v>7409</v>
      </c>
      <c r="AW770" s="273"/>
      <c r="AX770" s="274">
        <v>0.99</v>
      </c>
      <c r="AY770" s="273" t="s">
        <v>458</v>
      </c>
      <c r="AZ770" s="273" t="s">
        <v>7410</v>
      </c>
      <c r="BA770" s="273" t="s">
        <v>6101</v>
      </c>
      <c r="BB770" s="273" t="s">
        <v>458</v>
      </c>
      <c r="BC770" s="273" t="s">
        <v>7409</v>
      </c>
      <c r="BD770" s="273"/>
      <c r="BE770" s="273" t="s">
        <v>7409</v>
      </c>
      <c r="BF770" s="273" t="s">
        <v>458</v>
      </c>
      <c r="BG770" s="273" t="s">
        <v>458</v>
      </c>
      <c r="BH770" s="273" t="s">
        <v>7414</v>
      </c>
      <c r="BI770" s="273" t="s">
        <v>800</v>
      </c>
      <c r="BJ770" s="273" t="s">
        <v>800</v>
      </c>
      <c r="BK770" s="273" t="s">
        <v>801</v>
      </c>
      <c r="BL770" s="273" t="s">
        <v>802</v>
      </c>
      <c r="BM770" s="273" t="s">
        <v>803</v>
      </c>
      <c r="BN770" s="273"/>
      <c r="BO770" s="273" t="s">
        <v>1865</v>
      </c>
      <c r="BP770" s="273" t="s">
        <v>458</v>
      </c>
      <c r="BQ770" s="273"/>
    </row>
    <row r="771" spans="1:69" ht="18" customHeight="1">
      <c r="A771" s="273" t="s">
        <v>7415</v>
      </c>
      <c r="B771" s="273" t="s">
        <v>7416</v>
      </c>
      <c r="C771" s="273" t="s">
        <v>7417</v>
      </c>
      <c r="D771" s="273" t="s">
        <v>6944</v>
      </c>
      <c r="E771" s="273" t="s">
        <v>7418</v>
      </c>
      <c r="F771" s="273" t="s">
        <v>786</v>
      </c>
      <c r="G771" s="273" t="s">
        <v>786</v>
      </c>
      <c r="H771" s="273" t="s">
        <v>786</v>
      </c>
      <c r="I771" s="274">
        <v>0.35730000000000001</v>
      </c>
      <c r="J771" s="273" t="s">
        <v>849</v>
      </c>
      <c r="K771" s="273" t="s">
        <v>806</v>
      </c>
      <c r="L771" s="274">
        <v>1.5</v>
      </c>
      <c r="M771" s="273" t="s">
        <v>1587</v>
      </c>
      <c r="N771" s="273" t="s">
        <v>860</v>
      </c>
      <c r="O771" s="273"/>
      <c r="P771" s="273"/>
      <c r="Q771" s="273"/>
      <c r="R771" s="273" t="s">
        <v>789</v>
      </c>
      <c r="S771" s="273" t="s">
        <v>1487</v>
      </c>
      <c r="T771" s="273" t="s">
        <v>458</v>
      </c>
      <c r="U771" s="273" t="s">
        <v>791</v>
      </c>
      <c r="V771" s="274">
        <v>100</v>
      </c>
      <c r="W771" s="273"/>
      <c r="X771" s="273" t="s">
        <v>813</v>
      </c>
      <c r="Y771" s="273" t="s">
        <v>1731</v>
      </c>
      <c r="Z771" s="273" t="s">
        <v>7419</v>
      </c>
      <c r="AA771" s="273"/>
      <c r="AB771" s="273"/>
      <c r="AC771" s="273"/>
      <c r="AD771" s="273"/>
      <c r="AE771" s="273" t="s">
        <v>3306</v>
      </c>
      <c r="AF771" s="273" t="s">
        <v>794</v>
      </c>
      <c r="AG771" s="273" t="s">
        <v>807</v>
      </c>
      <c r="AH771" s="273" t="s">
        <v>786</v>
      </c>
      <c r="AI771" s="273" t="s">
        <v>89</v>
      </c>
      <c r="AJ771" s="273"/>
      <c r="AK771" s="273" t="s">
        <v>808</v>
      </c>
      <c r="AL771" s="273" t="s">
        <v>1588</v>
      </c>
      <c r="AM771" s="273" t="s">
        <v>797</v>
      </c>
      <c r="AN771" s="273" t="s">
        <v>43</v>
      </c>
      <c r="AO771" s="273"/>
      <c r="AP771" s="273"/>
      <c r="AQ771" s="273"/>
      <c r="AR771" s="273"/>
      <c r="AS771" s="273" t="s">
        <v>7420</v>
      </c>
      <c r="AT771" s="274">
        <v>1000</v>
      </c>
      <c r="AU771" s="274">
        <v>0.35730000000000001</v>
      </c>
      <c r="AV771" s="273" t="s">
        <v>7315</v>
      </c>
      <c r="AW771" s="273"/>
      <c r="AX771" s="274">
        <v>1.5</v>
      </c>
      <c r="AY771" s="273" t="s">
        <v>458</v>
      </c>
      <c r="AZ771" s="273" t="s">
        <v>5234</v>
      </c>
      <c r="BA771" s="273" t="s">
        <v>7421</v>
      </c>
      <c r="BB771" s="273" t="s">
        <v>458</v>
      </c>
      <c r="BC771" s="273" t="s">
        <v>7315</v>
      </c>
      <c r="BD771" s="273"/>
      <c r="BE771" s="273" t="s">
        <v>7315</v>
      </c>
      <c r="BF771" s="273" t="s">
        <v>458</v>
      </c>
      <c r="BG771" s="273" t="s">
        <v>458</v>
      </c>
      <c r="BH771" s="273" t="s">
        <v>3306</v>
      </c>
      <c r="BI771" s="273" t="s">
        <v>800</v>
      </c>
      <c r="BJ771" s="273" t="s">
        <v>800</v>
      </c>
      <c r="BK771" s="273" t="s">
        <v>801</v>
      </c>
      <c r="BL771" s="273" t="s">
        <v>802</v>
      </c>
      <c r="BM771" s="273" t="s">
        <v>803</v>
      </c>
      <c r="BN771" s="273"/>
      <c r="BO771" s="273" t="s">
        <v>809</v>
      </c>
      <c r="BP771" s="273" t="s">
        <v>458</v>
      </c>
      <c r="BQ771" s="273"/>
    </row>
    <row r="772" spans="1:69" ht="18" customHeight="1">
      <c r="A772" s="273" t="s">
        <v>7422</v>
      </c>
      <c r="B772" s="273" t="s">
        <v>7423</v>
      </c>
      <c r="C772" s="273" t="s">
        <v>7424</v>
      </c>
      <c r="D772" s="273" t="s">
        <v>7425</v>
      </c>
      <c r="E772" s="273" t="s">
        <v>7426</v>
      </c>
      <c r="F772" s="273" t="s">
        <v>786</v>
      </c>
      <c r="G772" s="273" t="s">
        <v>786</v>
      </c>
      <c r="H772" s="273" t="s">
        <v>786</v>
      </c>
      <c r="I772" s="274">
        <v>0.7</v>
      </c>
      <c r="J772" s="273" t="s">
        <v>11</v>
      </c>
      <c r="K772" s="273" t="s">
        <v>806</v>
      </c>
      <c r="L772" s="274">
        <v>1.6</v>
      </c>
      <c r="M772" s="273" t="s">
        <v>5742</v>
      </c>
      <c r="N772" s="273" t="s">
        <v>788</v>
      </c>
      <c r="O772" s="273"/>
      <c r="P772" s="273"/>
      <c r="Q772" s="273"/>
      <c r="R772" s="273" t="s">
        <v>789</v>
      </c>
      <c r="S772" s="273" t="s">
        <v>790</v>
      </c>
      <c r="T772" s="273" t="s">
        <v>458</v>
      </c>
      <c r="U772" s="273" t="s">
        <v>791</v>
      </c>
      <c r="V772" s="273"/>
      <c r="W772" s="273"/>
      <c r="X772" s="273" t="s">
        <v>1463</v>
      </c>
      <c r="Y772" s="273" t="s">
        <v>1464</v>
      </c>
      <c r="Z772" s="273"/>
      <c r="AA772" s="273"/>
      <c r="AB772" s="273"/>
      <c r="AC772" s="273"/>
      <c r="AD772" s="273"/>
      <c r="AE772" s="273" t="s">
        <v>4184</v>
      </c>
      <c r="AF772" s="273" t="s">
        <v>794</v>
      </c>
      <c r="AG772" s="273" t="s">
        <v>816</v>
      </c>
      <c r="AH772" s="273" t="s">
        <v>786</v>
      </c>
      <c r="AI772" s="273" t="s">
        <v>102</v>
      </c>
      <c r="AJ772" s="273"/>
      <c r="AK772" s="273" t="s">
        <v>796</v>
      </c>
      <c r="AL772" s="273" t="s">
        <v>5745</v>
      </c>
      <c r="AM772" s="273" t="s">
        <v>1606</v>
      </c>
      <c r="AN772" s="273" t="s">
        <v>43</v>
      </c>
      <c r="AO772" s="273"/>
      <c r="AP772" s="273"/>
      <c r="AQ772" s="273"/>
      <c r="AR772" s="273"/>
      <c r="AS772" s="273" t="s">
        <v>7427</v>
      </c>
      <c r="AT772" s="274">
        <v>1000</v>
      </c>
      <c r="AU772" s="274">
        <v>0.7</v>
      </c>
      <c r="AV772" s="273" t="s">
        <v>7358</v>
      </c>
      <c r="AW772" s="273"/>
      <c r="AX772" s="274">
        <v>1.6</v>
      </c>
      <c r="AY772" s="273" t="s">
        <v>458</v>
      </c>
      <c r="AZ772" s="273" t="s">
        <v>5151</v>
      </c>
      <c r="BA772" s="273" t="s">
        <v>7428</v>
      </c>
      <c r="BB772" s="273" t="s">
        <v>7422</v>
      </c>
      <c r="BC772" s="273" t="s">
        <v>7358</v>
      </c>
      <c r="BD772" s="273"/>
      <c r="BE772" s="273" t="s">
        <v>7358</v>
      </c>
      <c r="BF772" s="273" t="s">
        <v>458</v>
      </c>
      <c r="BG772" s="273" t="s">
        <v>458</v>
      </c>
      <c r="BH772" s="273" t="s">
        <v>4184</v>
      </c>
      <c r="BI772" s="273" t="s">
        <v>800</v>
      </c>
      <c r="BJ772" s="273" t="s">
        <v>800</v>
      </c>
      <c r="BK772" s="273" t="s">
        <v>801</v>
      </c>
      <c r="BL772" s="273" t="s">
        <v>802</v>
      </c>
      <c r="BM772" s="273" t="s">
        <v>803</v>
      </c>
      <c r="BN772" s="273"/>
      <c r="BO772" s="273" t="s">
        <v>809</v>
      </c>
      <c r="BP772" s="273" t="s">
        <v>458</v>
      </c>
      <c r="BQ772" s="273"/>
    </row>
    <row r="773" spans="1:69" ht="18" customHeight="1">
      <c r="A773" s="273" t="s">
        <v>857</v>
      </c>
      <c r="B773" s="273" t="s">
        <v>7306</v>
      </c>
      <c r="C773" s="273" t="s">
        <v>7307</v>
      </c>
      <c r="D773" s="273" t="s">
        <v>7425</v>
      </c>
      <c r="E773" s="273" t="s">
        <v>7309</v>
      </c>
      <c r="F773" s="273" t="s">
        <v>859</v>
      </c>
      <c r="G773" s="273" t="s">
        <v>814</v>
      </c>
      <c r="H773" s="273" t="s">
        <v>859</v>
      </c>
      <c r="I773" s="274">
        <v>10</v>
      </c>
      <c r="J773" s="273" t="s">
        <v>11</v>
      </c>
      <c r="K773" s="273" t="s">
        <v>806</v>
      </c>
      <c r="L773" s="274">
        <v>1.625</v>
      </c>
      <c r="M773" s="273" t="s">
        <v>1587</v>
      </c>
      <c r="N773" s="273" t="s">
        <v>860</v>
      </c>
      <c r="O773" s="273" t="s">
        <v>7310</v>
      </c>
      <c r="P773" s="273" t="s">
        <v>7311</v>
      </c>
      <c r="Q773" s="274">
        <v>25</v>
      </c>
      <c r="R773" s="273" t="s">
        <v>3220</v>
      </c>
      <c r="S773" s="273" t="s">
        <v>790</v>
      </c>
      <c r="T773" s="273" t="s">
        <v>458</v>
      </c>
      <c r="U773" s="273" t="s">
        <v>791</v>
      </c>
      <c r="V773" s="274">
        <v>99.7</v>
      </c>
      <c r="W773" s="273" t="s">
        <v>2657</v>
      </c>
      <c r="X773" s="273" t="s">
        <v>861</v>
      </c>
      <c r="Y773" s="273"/>
      <c r="Z773" s="273"/>
      <c r="AA773" s="274">
        <v>24</v>
      </c>
      <c r="AB773" s="274">
        <v>2.4</v>
      </c>
      <c r="AC773" s="273" t="s">
        <v>5894</v>
      </c>
      <c r="AD773" s="273" t="s">
        <v>7312</v>
      </c>
      <c r="AE773" s="273" t="s">
        <v>458</v>
      </c>
      <c r="AF773" s="273" t="s">
        <v>794</v>
      </c>
      <c r="AG773" s="273" t="s">
        <v>795</v>
      </c>
      <c r="AH773" s="273" t="s">
        <v>859</v>
      </c>
      <c r="AI773" s="273"/>
      <c r="AJ773" s="273"/>
      <c r="AK773" s="273" t="s">
        <v>796</v>
      </c>
      <c r="AL773" s="273" t="s">
        <v>7313</v>
      </c>
      <c r="AM773" s="273" t="s">
        <v>811</v>
      </c>
      <c r="AN773" s="273" t="s">
        <v>42</v>
      </c>
      <c r="AO773" s="273"/>
      <c r="AP773" s="273"/>
      <c r="AQ773" s="273"/>
      <c r="AR773" s="273"/>
      <c r="AS773" s="273" t="s">
        <v>862</v>
      </c>
      <c r="AT773" s="274">
        <v>1000</v>
      </c>
      <c r="AU773" s="274">
        <v>10</v>
      </c>
      <c r="AV773" s="273" t="s">
        <v>7315</v>
      </c>
      <c r="AW773" s="273" t="s">
        <v>7314</v>
      </c>
      <c r="AX773" s="274">
        <v>1.625</v>
      </c>
      <c r="AY773" s="273" t="s">
        <v>458</v>
      </c>
      <c r="AZ773" s="273" t="s">
        <v>5234</v>
      </c>
      <c r="BA773" s="273" t="s">
        <v>864</v>
      </c>
      <c r="BB773" s="273" t="s">
        <v>857</v>
      </c>
      <c r="BC773" s="273" t="s">
        <v>7315</v>
      </c>
      <c r="BD773" s="273"/>
      <c r="BE773" s="273" t="s">
        <v>7315</v>
      </c>
      <c r="BF773" s="273" t="s">
        <v>458</v>
      </c>
      <c r="BG773" s="273" t="s">
        <v>7316</v>
      </c>
      <c r="BH773" s="273" t="s">
        <v>7317</v>
      </c>
      <c r="BI773" s="273" t="s">
        <v>800</v>
      </c>
      <c r="BJ773" s="273" t="s">
        <v>800</v>
      </c>
      <c r="BK773" s="273" t="s">
        <v>801</v>
      </c>
      <c r="BL773" s="273" t="s">
        <v>802</v>
      </c>
      <c r="BM773" s="273" t="s">
        <v>827</v>
      </c>
      <c r="BN773" s="273"/>
      <c r="BO773" s="273" t="s">
        <v>809</v>
      </c>
      <c r="BP773" s="273" t="s">
        <v>458</v>
      </c>
      <c r="BQ773" s="273"/>
    </row>
    <row r="774" spans="1:69" ht="18" customHeight="1">
      <c r="A774" s="273" t="s">
        <v>857</v>
      </c>
      <c r="B774" s="273" t="s">
        <v>7306</v>
      </c>
      <c r="C774" s="273" t="s">
        <v>7318</v>
      </c>
      <c r="D774" s="273" t="s">
        <v>7425</v>
      </c>
      <c r="E774" s="273" t="s">
        <v>7309</v>
      </c>
      <c r="F774" s="273" t="s">
        <v>859</v>
      </c>
      <c r="G774" s="273" t="s">
        <v>814</v>
      </c>
      <c r="H774" s="273" t="s">
        <v>859</v>
      </c>
      <c r="I774" s="274">
        <v>10</v>
      </c>
      <c r="J774" s="273" t="s">
        <v>11</v>
      </c>
      <c r="K774" s="273" t="s">
        <v>806</v>
      </c>
      <c r="L774" s="274">
        <v>1.625</v>
      </c>
      <c r="M774" s="273" t="s">
        <v>1587</v>
      </c>
      <c r="N774" s="273" t="s">
        <v>7319</v>
      </c>
      <c r="O774" s="273" t="s">
        <v>7310</v>
      </c>
      <c r="P774" s="273" t="s">
        <v>7311</v>
      </c>
      <c r="Q774" s="274">
        <v>25</v>
      </c>
      <c r="R774" s="273" t="s">
        <v>789</v>
      </c>
      <c r="S774" s="273" t="s">
        <v>790</v>
      </c>
      <c r="T774" s="273" t="s">
        <v>458</v>
      </c>
      <c r="U774" s="273" t="s">
        <v>791</v>
      </c>
      <c r="V774" s="274">
        <v>99.7</v>
      </c>
      <c r="W774" s="273" t="s">
        <v>2657</v>
      </c>
      <c r="X774" s="273" t="s">
        <v>861</v>
      </c>
      <c r="Y774" s="273"/>
      <c r="Z774" s="273"/>
      <c r="AA774" s="274">
        <v>24</v>
      </c>
      <c r="AB774" s="274">
        <v>2.4</v>
      </c>
      <c r="AC774" s="273" t="s">
        <v>5894</v>
      </c>
      <c r="AD774" s="273" t="s">
        <v>7312</v>
      </c>
      <c r="AE774" s="273" t="s">
        <v>458</v>
      </c>
      <c r="AF774" s="273" t="s">
        <v>794</v>
      </c>
      <c r="AG774" s="273" t="s">
        <v>795</v>
      </c>
      <c r="AH774" s="273" t="s">
        <v>859</v>
      </c>
      <c r="AI774" s="273"/>
      <c r="AJ774" s="273"/>
      <c r="AK774" s="273" t="s">
        <v>796</v>
      </c>
      <c r="AL774" s="273" t="s">
        <v>7313</v>
      </c>
      <c r="AM774" s="273" t="s">
        <v>811</v>
      </c>
      <c r="AN774" s="273" t="s">
        <v>42</v>
      </c>
      <c r="AO774" s="273"/>
      <c r="AP774" s="273"/>
      <c r="AQ774" s="273"/>
      <c r="AR774" s="273"/>
      <c r="AS774" s="273" t="s">
        <v>862</v>
      </c>
      <c r="AT774" s="274">
        <v>1000</v>
      </c>
      <c r="AU774" s="274">
        <v>10</v>
      </c>
      <c r="AV774" s="273" t="s">
        <v>7315</v>
      </c>
      <c r="AW774" s="273" t="s">
        <v>7314</v>
      </c>
      <c r="AX774" s="274">
        <v>1.625</v>
      </c>
      <c r="AY774" s="273" t="s">
        <v>458</v>
      </c>
      <c r="AZ774" s="273" t="s">
        <v>5234</v>
      </c>
      <c r="BA774" s="273" t="s">
        <v>864</v>
      </c>
      <c r="BB774" s="273" t="s">
        <v>857</v>
      </c>
      <c r="BC774" s="273" t="s">
        <v>7315</v>
      </c>
      <c r="BD774" s="273"/>
      <c r="BE774" s="273" t="s">
        <v>7315</v>
      </c>
      <c r="BF774" s="273" t="s">
        <v>458</v>
      </c>
      <c r="BG774" s="273" t="s">
        <v>7316</v>
      </c>
      <c r="BH774" s="273" t="s">
        <v>7317</v>
      </c>
      <c r="BI774" s="273" t="s">
        <v>800</v>
      </c>
      <c r="BJ774" s="273" t="s">
        <v>800</v>
      </c>
      <c r="BK774" s="273" t="s">
        <v>801</v>
      </c>
      <c r="BL774" s="273" t="s">
        <v>802</v>
      </c>
      <c r="BM774" s="273" t="s">
        <v>827</v>
      </c>
      <c r="BN774" s="273"/>
      <c r="BO774" s="273" t="s">
        <v>809</v>
      </c>
      <c r="BP774" s="273" t="s">
        <v>458</v>
      </c>
      <c r="BQ774" s="273"/>
    </row>
    <row r="775" spans="1:69" ht="18" customHeight="1">
      <c r="A775" s="273" t="s">
        <v>1797</v>
      </c>
      <c r="B775" s="273" t="s">
        <v>7429</v>
      </c>
      <c r="C775" s="273" t="s">
        <v>7430</v>
      </c>
      <c r="D775" s="273" t="s">
        <v>7431</v>
      </c>
      <c r="E775" s="273" t="s">
        <v>7432</v>
      </c>
      <c r="F775" s="273" t="s">
        <v>1801</v>
      </c>
      <c r="G775" s="273" t="s">
        <v>1506</v>
      </c>
      <c r="H775" s="273" t="s">
        <v>1801</v>
      </c>
      <c r="I775" s="274">
        <v>3</v>
      </c>
      <c r="J775" s="273" t="s">
        <v>804</v>
      </c>
      <c r="K775" s="273" t="s">
        <v>806</v>
      </c>
      <c r="L775" s="274">
        <v>0.71</v>
      </c>
      <c r="M775" s="273" t="s">
        <v>5742</v>
      </c>
      <c r="N775" s="273" t="s">
        <v>788</v>
      </c>
      <c r="O775" s="273"/>
      <c r="P775" s="273"/>
      <c r="Q775" s="273"/>
      <c r="R775" s="273" t="s">
        <v>789</v>
      </c>
      <c r="S775" s="273" t="s">
        <v>1487</v>
      </c>
      <c r="T775" s="273"/>
      <c r="U775" s="273" t="s">
        <v>791</v>
      </c>
      <c r="V775" s="274">
        <v>100</v>
      </c>
      <c r="W775" s="273"/>
      <c r="X775" s="273" t="s">
        <v>1463</v>
      </c>
      <c r="Y775" s="273" t="s">
        <v>1464</v>
      </c>
      <c r="Z775" s="273"/>
      <c r="AA775" s="273"/>
      <c r="AB775" s="273"/>
      <c r="AC775" s="273"/>
      <c r="AD775" s="273"/>
      <c r="AE775" s="273"/>
      <c r="AF775" s="273" t="s">
        <v>794</v>
      </c>
      <c r="AG775" s="273" t="s">
        <v>795</v>
      </c>
      <c r="AH775" s="273" t="s">
        <v>1801</v>
      </c>
      <c r="AI775" s="273"/>
      <c r="AJ775" s="273"/>
      <c r="AK775" s="273" t="s">
        <v>796</v>
      </c>
      <c r="AL775" s="273" t="s">
        <v>5745</v>
      </c>
      <c r="AM775" s="273" t="s">
        <v>1529</v>
      </c>
      <c r="AN775" s="273" t="s">
        <v>42</v>
      </c>
      <c r="AO775" s="273"/>
      <c r="AP775" s="273"/>
      <c r="AQ775" s="273"/>
      <c r="AR775" s="273"/>
      <c r="AS775" s="273" t="s">
        <v>1806</v>
      </c>
      <c r="AT775" s="274">
        <v>500000</v>
      </c>
      <c r="AU775" s="274">
        <v>3</v>
      </c>
      <c r="AV775" s="273" t="s">
        <v>7358</v>
      </c>
      <c r="AW775" s="273"/>
      <c r="AX775" s="274">
        <v>0.71</v>
      </c>
      <c r="AY775" s="273"/>
      <c r="AZ775" s="273" t="s">
        <v>3867</v>
      </c>
      <c r="BA775" s="273" t="s">
        <v>1807</v>
      </c>
      <c r="BB775" s="273"/>
      <c r="BC775" s="273" t="s">
        <v>7358</v>
      </c>
      <c r="BD775" s="273"/>
      <c r="BE775" s="273" t="s">
        <v>7358</v>
      </c>
      <c r="BF775" s="273"/>
      <c r="BG775" s="273"/>
      <c r="BH775" s="273" t="s">
        <v>458</v>
      </c>
      <c r="BI775" s="273" t="s">
        <v>800</v>
      </c>
      <c r="BJ775" s="273" t="s">
        <v>800</v>
      </c>
      <c r="BK775" s="273" t="s">
        <v>801</v>
      </c>
      <c r="BL775" s="273" t="s">
        <v>802</v>
      </c>
      <c r="BM775" s="273" t="s">
        <v>1962</v>
      </c>
      <c r="BN775" s="273"/>
      <c r="BO775" s="273" t="s">
        <v>1865</v>
      </c>
      <c r="BP775" s="273"/>
      <c r="BQ775" s="273"/>
    </row>
    <row r="776" spans="1:69" ht="18" customHeight="1">
      <c r="A776" s="273" t="s">
        <v>5980</v>
      </c>
      <c r="B776" s="273" t="s">
        <v>7433</v>
      </c>
      <c r="C776" s="273" t="s">
        <v>7434</v>
      </c>
      <c r="D776" s="273" t="s">
        <v>7431</v>
      </c>
      <c r="E776" s="273" t="s">
        <v>7435</v>
      </c>
      <c r="F776" s="273" t="s">
        <v>1663</v>
      </c>
      <c r="G776" s="273" t="s">
        <v>925</v>
      </c>
      <c r="H776" s="273" t="s">
        <v>1663</v>
      </c>
      <c r="I776" s="274">
        <v>2</v>
      </c>
      <c r="J776" s="273" t="s">
        <v>11</v>
      </c>
      <c r="K776" s="273" t="s">
        <v>806</v>
      </c>
      <c r="L776" s="274">
        <v>4.3</v>
      </c>
      <c r="M776" s="273" t="s">
        <v>3890</v>
      </c>
      <c r="N776" s="273" t="s">
        <v>860</v>
      </c>
      <c r="O776" s="273" t="s">
        <v>3715</v>
      </c>
      <c r="P776" s="273" t="s">
        <v>897</v>
      </c>
      <c r="Q776" s="274">
        <v>20</v>
      </c>
      <c r="R776" s="273" t="s">
        <v>789</v>
      </c>
      <c r="S776" s="273" t="s">
        <v>790</v>
      </c>
      <c r="T776" s="273" t="s">
        <v>458</v>
      </c>
      <c r="U776" s="273" t="s">
        <v>791</v>
      </c>
      <c r="V776" s="274">
        <v>100</v>
      </c>
      <c r="W776" s="273" t="s">
        <v>7436</v>
      </c>
      <c r="X776" s="273" t="s">
        <v>5988</v>
      </c>
      <c r="Y776" s="273" t="s">
        <v>5989</v>
      </c>
      <c r="Z776" s="273"/>
      <c r="AA776" s="273"/>
      <c r="AB776" s="273"/>
      <c r="AC776" s="273"/>
      <c r="AD776" s="273"/>
      <c r="AE776" s="273" t="s">
        <v>7437</v>
      </c>
      <c r="AF776" s="273" t="s">
        <v>794</v>
      </c>
      <c r="AG776" s="273" t="s">
        <v>5992</v>
      </c>
      <c r="AH776" s="273" t="s">
        <v>5104</v>
      </c>
      <c r="AI776" s="273" t="s">
        <v>102</v>
      </c>
      <c r="AJ776" s="273"/>
      <c r="AK776" s="273" t="s">
        <v>808</v>
      </c>
      <c r="AL776" s="273" t="s">
        <v>3891</v>
      </c>
      <c r="AM776" s="273" t="s">
        <v>797</v>
      </c>
      <c r="AN776" s="273" t="s">
        <v>42</v>
      </c>
      <c r="AO776" s="273"/>
      <c r="AP776" s="273"/>
      <c r="AQ776" s="273"/>
      <c r="AR776" s="273"/>
      <c r="AS776" s="273" t="s">
        <v>5993</v>
      </c>
      <c r="AT776" s="274">
        <v>1000</v>
      </c>
      <c r="AU776" s="274">
        <v>2</v>
      </c>
      <c r="AV776" s="273" t="s">
        <v>7373</v>
      </c>
      <c r="AW776" s="273"/>
      <c r="AX776" s="274">
        <v>4.3</v>
      </c>
      <c r="AY776" s="273" t="s">
        <v>458</v>
      </c>
      <c r="AZ776" s="273" t="s">
        <v>5177</v>
      </c>
      <c r="BA776" s="273" t="s">
        <v>5994</v>
      </c>
      <c r="BB776" s="273" t="s">
        <v>5980</v>
      </c>
      <c r="BC776" s="273" t="s">
        <v>7373</v>
      </c>
      <c r="BD776" s="273"/>
      <c r="BE776" s="273" t="s">
        <v>7373</v>
      </c>
      <c r="BF776" s="273" t="s">
        <v>4502</v>
      </c>
      <c r="BG776" s="273" t="s">
        <v>7438</v>
      </c>
      <c r="BH776" s="273" t="s">
        <v>7439</v>
      </c>
      <c r="BI776" s="273" t="s">
        <v>800</v>
      </c>
      <c r="BJ776" s="273" t="s">
        <v>800</v>
      </c>
      <c r="BK776" s="273" t="s">
        <v>801</v>
      </c>
      <c r="BL776" s="273" t="s">
        <v>802</v>
      </c>
      <c r="BM776" s="273" t="s">
        <v>803</v>
      </c>
      <c r="BN776" s="273"/>
      <c r="BO776" s="273" t="s">
        <v>809</v>
      </c>
      <c r="BP776" s="273" t="s">
        <v>458</v>
      </c>
      <c r="BQ776" s="273"/>
    </row>
    <row r="777" spans="1:69" ht="18" customHeight="1">
      <c r="A777" s="273" t="s">
        <v>2198</v>
      </c>
      <c r="B777" s="273" t="s">
        <v>7440</v>
      </c>
      <c r="C777" s="273" t="s">
        <v>7441</v>
      </c>
      <c r="D777" s="273" t="s">
        <v>7431</v>
      </c>
      <c r="E777" s="273" t="s">
        <v>7442</v>
      </c>
      <c r="F777" s="273" t="s">
        <v>1505</v>
      </c>
      <c r="G777" s="273" t="s">
        <v>1506</v>
      </c>
      <c r="H777" s="273" t="s">
        <v>1505</v>
      </c>
      <c r="I777" s="274">
        <v>5</v>
      </c>
      <c r="J777" s="273" t="s">
        <v>11</v>
      </c>
      <c r="K777" s="273" t="s">
        <v>806</v>
      </c>
      <c r="L777" s="274">
        <v>0.8</v>
      </c>
      <c r="M777" s="273" t="s">
        <v>5742</v>
      </c>
      <c r="N777" s="273" t="s">
        <v>5205</v>
      </c>
      <c r="O777" s="273" t="s">
        <v>7443</v>
      </c>
      <c r="P777" s="273" t="s">
        <v>7444</v>
      </c>
      <c r="Q777" s="274">
        <v>37</v>
      </c>
      <c r="R777" s="273" t="s">
        <v>789</v>
      </c>
      <c r="S777" s="273" t="s">
        <v>1487</v>
      </c>
      <c r="T777" s="273" t="s">
        <v>458</v>
      </c>
      <c r="U777" s="273" t="s">
        <v>791</v>
      </c>
      <c r="V777" s="274">
        <v>99.852000000000004</v>
      </c>
      <c r="W777" s="273" t="s">
        <v>7445</v>
      </c>
      <c r="X777" s="273" t="s">
        <v>792</v>
      </c>
      <c r="Y777" s="273" t="s">
        <v>1792</v>
      </c>
      <c r="Z777" s="273"/>
      <c r="AA777" s="274">
        <v>14</v>
      </c>
      <c r="AB777" s="274">
        <v>2.8</v>
      </c>
      <c r="AC777" s="273" t="s">
        <v>5893</v>
      </c>
      <c r="AD777" s="273" t="s">
        <v>7446</v>
      </c>
      <c r="AE777" s="273" t="s">
        <v>7447</v>
      </c>
      <c r="AF777" s="273" t="s">
        <v>794</v>
      </c>
      <c r="AG777" s="273" t="s">
        <v>1793</v>
      </c>
      <c r="AH777" s="273" t="s">
        <v>1505</v>
      </c>
      <c r="AI777" s="273" t="s">
        <v>102</v>
      </c>
      <c r="AJ777" s="273" t="s">
        <v>307</v>
      </c>
      <c r="AK777" s="273" t="s">
        <v>796</v>
      </c>
      <c r="AL777" s="273" t="s">
        <v>5745</v>
      </c>
      <c r="AM777" s="273" t="s">
        <v>2206</v>
      </c>
      <c r="AN777" s="273" t="s">
        <v>42</v>
      </c>
      <c r="AO777" s="273"/>
      <c r="AP777" s="273"/>
      <c r="AQ777" s="273"/>
      <c r="AR777" s="273"/>
      <c r="AS777" s="273" t="s">
        <v>2207</v>
      </c>
      <c r="AT777" s="274">
        <v>1000</v>
      </c>
      <c r="AU777" s="274">
        <v>5</v>
      </c>
      <c r="AV777" s="273" t="s">
        <v>7358</v>
      </c>
      <c r="AW777" s="273"/>
      <c r="AX777" s="274">
        <v>0.8</v>
      </c>
      <c r="AY777" s="273" t="s">
        <v>458</v>
      </c>
      <c r="AZ777" s="273" t="s">
        <v>5151</v>
      </c>
      <c r="BA777" s="273" t="s">
        <v>7448</v>
      </c>
      <c r="BB777" s="273" t="s">
        <v>458</v>
      </c>
      <c r="BC777" s="273" t="s">
        <v>7358</v>
      </c>
      <c r="BD777" s="273"/>
      <c r="BE777" s="273" t="s">
        <v>7358</v>
      </c>
      <c r="BF777" s="273" t="s">
        <v>458</v>
      </c>
      <c r="BG777" s="273" t="s">
        <v>7449</v>
      </c>
      <c r="BH777" s="273" t="s">
        <v>7450</v>
      </c>
      <c r="BI777" s="273" t="s">
        <v>800</v>
      </c>
      <c r="BJ777" s="273" t="s">
        <v>800</v>
      </c>
      <c r="BK777" s="273" t="s">
        <v>801</v>
      </c>
      <c r="BL777" s="273" t="s">
        <v>802</v>
      </c>
      <c r="BM777" s="273" t="s">
        <v>803</v>
      </c>
      <c r="BN777" s="273"/>
      <c r="BO777" s="273" t="s">
        <v>809</v>
      </c>
      <c r="BP777" s="273" t="s">
        <v>458</v>
      </c>
      <c r="BQ777" s="273"/>
    </row>
    <row r="778" spans="1:69" ht="18" customHeight="1">
      <c r="A778" s="273" t="s">
        <v>6232</v>
      </c>
      <c r="B778" s="273" t="s">
        <v>7451</v>
      </c>
      <c r="C778" s="273" t="s">
        <v>7452</v>
      </c>
      <c r="D778" s="273" t="s">
        <v>7431</v>
      </c>
      <c r="E778" s="273" t="s">
        <v>7453</v>
      </c>
      <c r="F778" s="273" t="s">
        <v>786</v>
      </c>
      <c r="G778" s="273" t="s">
        <v>786</v>
      </c>
      <c r="H778" s="273" t="s">
        <v>786</v>
      </c>
      <c r="I778" s="274">
        <v>0.68</v>
      </c>
      <c r="J778" s="273" t="s">
        <v>11</v>
      </c>
      <c r="K778" s="273" t="s">
        <v>806</v>
      </c>
      <c r="L778" s="274">
        <v>2</v>
      </c>
      <c r="M778" s="273" t="s">
        <v>3890</v>
      </c>
      <c r="N778" s="273" t="s">
        <v>860</v>
      </c>
      <c r="O778" s="273" t="s">
        <v>6634</v>
      </c>
      <c r="P778" s="273" t="s">
        <v>6590</v>
      </c>
      <c r="Q778" s="274">
        <v>30</v>
      </c>
      <c r="R778" s="273" t="s">
        <v>789</v>
      </c>
      <c r="S778" s="273" t="s">
        <v>904</v>
      </c>
      <c r="T778" s="273" t="s">
        <v>5618</v>
      </c>
      <c r="U778" s="273" t="s">
        <v>791</v>
      </c>
      <c r="V778" s="274">
        <v>100</v>
      </c>
      <c r="W778" s="273"/>
      <c r="X778" s="273" t="s">
        <v>5540</v>
      </c>
      <c r="Y778" s="273" t="s">
        <v>6239</v>
      </c>
      <c r="Z778" s="273" t="s">
        <v>6240</v>
      </c>
      <c r="AA778" s="273"/>
      <c r="AB778" s="273"/>
      <c r="AC778" s="273"/>
      <c r="AD778" s="273"/>
      <c r="AE778" s="273" t="s">
        <v>7454</v>
      </c>
      <c r="AF778" s="273" t="s">
        <v>794</v>
      </c>
      <c r="AG778" s="273" t="s">
        <v>807</v>
      </c>
      <c r="AH778" s="273" t="s">
        <v>786</v>
      </c>
      <c r="AI778" s="273" t="s">
        <v>104</v>
      </c>
      <c r="AJ778" s="273"/>
      <c r="AK778" s="273" t="s">
        <v>808</v>
      </c>
      <c r="AL778" s="273" t="s">
        <v>3891</v>
      </c>
      <c r="AM778" s="273" t="s">
        <v>797</v>
      </c>
      <c r="AN778" s="273" t="s">
        <v>43</v>
      </c>
      <c r="AO778" s="273"/>
      <c r="AP778" s="273"/>
      <c r="AQ778" s="273"/>
      <c r="AR778" s="273"/>
      <c r="AS778" s="273" t="s">
        <v>6242</v>
      </c>
      <c r="AT778" s="274">
        <v>1000</v>
      </c>
      <c r="AU778" s="274">
        <v>0.68</v>
      </c>
      <c r="AV778" s="273" t="s">
        <v>7373</v>
      </c>
      <c r="AW778" s="273"/>
      <c r="AX778" s="274">
        <v>2</v>
      </c>
      <c r="AY778" s="273" t="s">
        <v>458</v>
      </c>
      <c r="AZ778" s="273" t="s">
        <v>5177</v>
      </c>
      <c r="BA778" s="273" t="s">
        <v>6243</v>
      </c>
      <c r="BB778" s="273" t="s">
        <v>458</v>
      </c>
      <c r="BC778" s="273" t="s">
        <v>7373</v>
      </c>
      <c r="BD778" s="273"/>
      <c r="BE778" s="273" t="s">
        <v>7373</v>
      </c>
      <c r="BF778" s="273" t="s">
        <v>7455</v>
      </c>
      <c r="BG778" s="273" t="s">
        <v>7456</v>
      </c>
      <c r="BH778" s="273" t="s">
        <v>7457</v>
      </c>
      <c r="BI778" s="273" t="s">
        <v>800</v>
      </c>
      <c r="BJ778" s="273" t="s">
        <v>800</v>
      </c>
      <c r="BK778" s="273" t="s">
        <v>801</v>
      </c>
      <c r="BL778" s="273" t="s">
        <v>802</v>
      </c>
      <c r="BM778" s="273" t="s">
        <v>803</v>
      </c>
      <c r="BN778" s="273"/>
      <c r="BO778" s="273" t="s">
        <v>809</v>
      </c>
      <c r="BP778" s="273" t="s">
        <v>458</v>
      </c>
      <c r="BQ778" s="273"/>
    </row>
    <row r="779" spans="1:69" ht="18" customHeight="1">
      <c r="A779" s="273" t="s">
        <v>2198</v>
      </c>
      <c r="B779" s="273" t="s">
        <v>7458</v>
      </c>
      <c r="C779" s="273" t="s">
        <v>7459</v>
      </c>
      <c r="D779" s="273" t="s">
        <v>7460</v>
      </c>
      <c r="E779" s="273" t="s">
        <v>7461</v>
      </c>
      <c r="F779" s="273" t="s">
        <v>1505</v>
      </c>
      <c r="G779" s="273" t="s">
        <v>1506</v>
      </c>
      <c r="H779" s="273" t="s">
        <v>1505</v>
      </c>
      <c r="I779" s="274">
        <v>5</v>
      </c>
      <c r="J779" s="273" t="s">
        <v>849</v>
      </c>
      <c r="K779" s="273" t="s">
        <v>806</v>
      </c>
      <c r="L779" s="273"/>
      <c r="M779" s="273" t="s">
        <v>5742</v>
      </c>
      <c r="N779" s="273" t="s">
        <v>7462</v>
      </c>
      <c r="O779" s="273" t="s">
        <v>7463</v>
      </c>
      <c r="P779" s="273" t="s">
        <v>7464</v>
      </c>
      <c r="Q779" s="274">
        <v>24</v>
      </c>
      <c r="R779" s="273" t="s">
        <v>789</v>
      </c>
      <c r="S779" s="273" t="s">
        <v>1487</v>
      </c>
      <c r="T779" s="273" t="s">
        <v>458</v>
      </c>
      <c r="U779" s="273" t="s">
        <v>791</v>
      </c>
      <c r="V779" s="274">
        <v>99.945999999999998</v>
      </c>
      <c r="W779" s="273"/>
      <c r="X779" s="273" t="s">
        <v>792</v>
      </c>
      <c r="Y779" s="273" t="s">
        <v>1792</v>
      </c>
      <c r="Z779" s="273"/>
      <c r="AA779" s="273"/>
      <c r="AB779" s="273"/>
      <c r="AC779" s="273"/>
      <c r="AD779" s="273"/>
      <c r="AE779" s="273" t="s">
        <v>7465</v>
      </c>
      <c r="AF779" s="273" t="s">
        <v>794</v>
      </c>
      <c r="AG779" s="273" t="s">
        <v>1793</v>
      </c>
      <c r="AH779" s="273" t="s">
        <v>1505</v>
      </c>
      <c r="AI779" s="273" t="s">
        <v>102</v>
      </c>
      <c r="AJ779" s="273" t="s">
        <v>307</v>
      </c>
      <c r="AK779" s="273" t="s">
        <v>796</v>
      </c>
      <c r="AL779" s="273" t="s">
        <v>5745</v>
      </c>
      <c r="AM779" s="273" t="s">
        <v>2206</v>
      </c>
      <c r="AN779" s="273" t="s">
        <v>42</v>
      </c>
      <c r="AO779" s="273"/>
      <c r="AP779" s="273"/>
      <c r="AQ779" s="273"/>
      <c r="AR779" s="273"/>
      <c r="AS779" s="273" t="s">
        <v>2207</v>
      </c>
      <c r="AT779" s="274">
        <v>1000</v>
      </c>
      <c r="AU779" s="274">
        <v>5</v>
      </c>
      <c r="AV779" s="273" t="s">
        <v>7358</v>
      </c>
      <c r="AW779" s="273"/>
      <c r="AX779" s="274">
        <v>0</v>
      </c>
      <c r="AY779" s="273" t="s">
        <v>458</v>
      </c>
      <c r="AZ779" s="273" t="s">
        <v>3867</v>
      </c>
      <c r="BA779" s="273" t="s">
        <v>7466</v>
      </c>
      <c r="BB779" s="273" t="s">
        <v>458</v>
      </c>
      <c r="BC779" s="273" t="s">
        <v>7358</v>
      </c>
      <c r="BD779" s="273"/>
      <c r="BE779" s="273" t="s">
        <v>7358</v>
      </c>
      <c r="BF779" s="273" t="s">
        <v>458</v>
      </c>
      <c r="BG779" s="273" t="s">
        <v>7467</v>
      </c>
      <c r="BH779" s="273" t="s">
        <v>7468</v>
      </c>
      <c r="BI779" s="273" t="s">
        <v>800</v>
      </c>
      <c r="BJ779" s="273" t="s">
        <v>800</v>
      </c>
      <c r="BK779" s="273" t="s">
        <v>801</v>
      </c>
      <c r="BL779" s="273" t="s">
        <v>802</v>
      </c>
      <c r="BM779" s="273" t="s">
        <v>803</v>
      </c>
      <c r="BN779" s="273"/>
      <c r="BO779" s="273" t="s">
        <v>1865</v>
      </c>
      <c r="BP779" s="273" t="s">
        <v>458</v>
      </c>
      <c r="BQ779" s="273"/>
    </row>
    <row r="780" spans="1:69" ht="18" customHeight="1">
      <c r="A780" s="273" t="s">
        <v>6932</v>
      </c>
      <c r="B780" s="273" t="s">
        <v>6933</v>
      </c>
      <c r="C780" s="273" t="s">
        <v>6934</v>
      </c>
      <c r="D780" s="273" t="s">
        <v>7469</v>
      </c>
      <c r="E780" s="273" t="s">
        <v>6935</v>
      </c>
      <c r="F780" s="273" t="s">
        <v>786</v>
      </c>
      <c r="G780" s="273" t="s">
        <v>786</v>
      </c>
      <c r="H780" s="273" t="s">
        <v>786</v>
      </c>
      <c r="I780" s="274">
        <v>2.65</v>
      </c>
      <c r="J780" s="273" t="s">
        <v>11</v>
      </c>
      <c r="K780" s="273" t="s">
        <v>806</v>
      </c>
      <c r="L780" s="274">
        <v>4.7</v>
      </c>
      <c r="M780" s="273" t="s">
        <v>1617</v>
      </c>
      <c r="N780" s="273" t="s">
        <v>860</v>
      </c>
      <c r="O780" s="273" t="s">
        <v>6936</v>
      </c>
      <c r="P780" s="273" t="s">
        <v>6937</v>
      </c>
      <c r="Q780" s="274">
        <v>30</v>
      </c>
      <c r="R780" s="273" t="s">
        <v>789</v>
      </c>
      <c r="S780" s="273" t="s">
        <v>1487</v>
      </c>
      <c r="T780" s="273" t="s">
        <v>458</v>
      </c>
      <c r="U780" s="273" t="s">
        <v>791</v>
      </c>
      <c r="V780" s="274">
        <v>100</v>
      </c>
      <c r="W780" s="273" t="s">
        <v>6938</v>
      </c>
      <c r="X780" s="273" t="s">
        <v>819</v>
      </c>
      <c r="Y780" s="273" t="s">
        <v>6939</v>
      </c>
      <c r="Z780" s="273"/>
      <c r="AA780" s="273"/>
      <c r="AB780" s="273"/>
      <c r="AC780" s="273"/>
      <c r="AD780" s="273"/>
      <c r="AE780" s="273" t="s">
        <v>7470</v>
      </c>
      <c r="AF780" s="273" t="s">
        <v>794</v>
      </c>
      <c r="AG780" s="273" t="s">
        <v>807</v>
      </c>
      <c r="AH780" s="273" t="s">
        <v>786</v>
      </c>
      <c r="AI780" s="273" t="s">
        <v>89</v>
      </c>
      <c r="AJ780" s="273"/>
      <c r="AK780" s="273" t="s">
        <v>808</v>
      </c>
      <c r="AL780" s="273" t="s">
        <v>2513</v>
      </c>
      <c r="AM780" s="273" t="s">
        <v>797</v>
      </c>
      <c r="AN780" s="273" t="s">
        <v>931</v>
      </c>
      <c r="AO780" s="273"/>
      <c r="AP780" s="273"/>
      <c r="AQ780" s="273"/>
      <c r="AR780" s="273"/>
      <c r="AS780" s="273" t="s">
        <v>6941</v>
      </c>
      <c r="AT780" s="274">
        <v>1000</v>
      </c>
      <c r="AU780" s="274">
        <v>2.65</v>
      </c>
      <c r="AV780" s="273" t="s">
        <v>6944</v>
      </c>
      <c r="AW780" s="273"/>
      <c r="AX780" s="274">
        <v>4.7</v>
      </c>
      <c r="AY780" s="273" t="s">
        <v>458</v>
      </c>
      <c r="AZ780" s="273" t="s">
        <v>6522</v>
      </c>
      <c r="BA780" s="273" t="s">
        <v>6943</v>
      </c>
      <c r="BB780" s="273" t="s">
        <v>458</v>
      </c>
      <c r="BC780" s="273" t="s">
        <v>6944</v>
      </c>
      <c r="BD780" s="273"/>
      <c r="BE780" s="273" t="s">
        <v>6944</v>
      </c>
      <c r="BF780" s="273" t="s">
        <v>4502</v>
      </c>
      <c r="BG780" s="273" t="s">
        <v>7471</v>
      </c>
      <c r="BH780" s="273" t="s">
        <v>6946</v>
      </c>
      <c r="BI780" s="273" t="s">
        <v>800</v>
      </c>
      <c r="BJ780" s="273" t="s">
        <v>800</v>
      </c>
      <c r="BK780" s="273" t="s">
        <v>801</v>
      </c>
      <c r="BL780" s="273" t="s">
        <v>802</v>
      </c>
      <c r="BM780" s="273" t="s">
        <v>803</v>
      </c>
      <c r="BN780" s="273"/>
      <c r="BO780" s="273" t="s">
        <v>809</v>
      </c>
      <c r="BP780" s="273" t="s">
        <v>458</v>
      </c>
      <c r="BQ780" s="273"/>
    </row>
    <row r="781" spans="1:69" ht="18" customHeight="1">
      <c r="A781" s="273" t="s">
        <v>1797</v>
      </c>
      <c r="B781" s="273" t="s">
        <v>7472</v>
      </c>
      <c r="C781" s="273" t="s">
        <v>7473</v>
      </c>
      <c r="D781" s="273" t="s">
        <v>7469</v>
      </c>
      <c r="E781" s="273" t="s">
        <v>7474</v>
      </c>
      <c r="F781" s="273" t="s">
        <v>1801</v>
      </c>
      <c r="G781" s="273" t="s">
        <v>1506</v>
      </c>
      <c r="H781" s="273" t="s">
        <v>1801</v>
      </c>
      <c r="I781" s="274">
        <v>3.9</v>
      </c>
      <c r="J781" s="273" t="s">
        <v>804</v>
      </c>
      <c r="K781" s="273" t="s">
        <v>806</v>
      </c>
      <c r="L781" s="274">
        <v>0.71</v>
      </c>
      <c r="M781" s="273" t="s">
        <v>1578</v>
      </c>
      <c r="N781" s="273" t="s">
        <v>788</v>
      </c>
      <c r="O781" s="273"/>
      <c r="P781" s="273"/>
      <c r="Q781" s="273"/>
      <c r="R781" s="273" t="s">
        <v>789</v>
      </c>
      <c r="S781" s="273" t="s">
        <v>1487</v>
      </c>
      <c r="T781" s="273"/>
      <c r="U781" s="273" t="s">
        <v>791</v>
      </c>
      <c r="V781" s="274">
        <v>100</v>
      </c>
      <c r="W781" s="273"/>
      <c r="X781" s="273" t="s">
        <v>1463</v>
      </c>
      <c r="Y781" s="273" t="s">
        <v>1464</v>
      </c>
      <c r="Z781" s="273"/>
      <c r="AA781" s="273"/>
      <c r="AB781" s="273"/>
      <c r="AC781" s="273"/>
      <c r="AD781" s="273"/>
      <c r="AE781" s="273"/>
      <c r="AF781" s="273" t="s">
        <v>794</v>
      </c>
      <c r="AG781" s="273" t="s">
        <v>795</v>
      </c>
      <c r="AH781" s="273" t="s">
        <v>1801</v>
      </c>
      <c r="AI781" s="273"/>
      <c r="AJ781" s="273"/>
      <c r="AK781" s="273" t="s">
        <v>796</v>
      </c>
      <c r="AL781" s="273" t="s">
        <v>1580</v>
      </c>
      <c r="AM781" s="273" t="s">
        <v>1529</v>
      </c>
      <c r="AN781" s="273" t="s">
        <v>42</v>
      </c>
      <c r="AO781" s="273"/>
      <c r="AP781" s="273"/>
      <c r="AQ781" s="273"/>
      <c r="AR781" s="273"/>
      <c r="AS781" s="273" t="s">
        <v>1806</v>
      </c>
      <c r="AT781" s="274">
        <v>1000000</v>
      </c>
      <c r="AU781" s="274">
        <v>3.9</v>
      </c>
      <c r="AV781" s="273" t="s">
        <v>7386</v>
      </c>
      <c r="AW781" s="273"/>
      <c r="AX781" s="274">
        <v>0.71</v>
      </c>
      <c r="AY781" s="273"/>
      <c r="AZ781" s="273" t="s">
        <v>3876</v>
      </c>
      <c r="BA781" s="273" t="s">
        <v>1807</v>
      </c>
      <c r="BB781" s="273"/>
      <c r="BC781" s="273" t="s">
        <v>7386</v>
      </c>
      <c r="BD781" s="273"/>
      <c r="BE781" s="273" t="s">
        <v>7386</v>
      </c>
      <c r="BF781" s="273"/>
      <c r="BG781" s="273"/>
      <c r="BH781" s="273" t="s">
        <v>458</v>
      </c>
      <c r="BI781" s="273" t="s">
        <v>800</v>
      </c>
      <c r="BJ781" s="273" t="s">
        <v>800</v>
      </c>
      <c r="BK781" s="273" t="s">
        <v>801</v>
      </c>
      <c r="BL781" s="273" t="s">
        <v>802</v>
      </c>
      <c r="BM781" s="273" t="s">
        <v>1962</v>
      </c>
      <c r="BN781" s="273"/>
      <c r="BO781" s="273" t="s">
        <v>1865</v>
      </c>
      <c r="BP781" s="273"/>
      <c r="BQ781" s="273"/>
    </row>
    <row r="782" spans="1:69" ht="18" customHeight="1">
      <c r="A782" s="273" t="s">
        <v>5932</v>
      </c>
      <c r="B782" s="273" t="s">
        <v>7475</v>
      </c>
      <c r="C782" s="273" t="s">
        <v>7476</v>
      </c>
      <c r="D782" s="273" t="s">
        <v>7477</v>
      </c>
      <c r="E782" s="273" t="s">
        <v>7478</v>
      </c>
      <c r="F782" s="273" t="s">
        <v>786</v>
      </c>
      <c r="G782" s="273" t="s">
        <v>786</v>
      </c>
      <c r="H782" s="273" t="s">
        <v>786</v>
      </c>
      <c r="I782" s="274">
        <v>2.5</v>
      </c>
      <c r="J782" s="273" t="s">
        <v>598</v>
      </c>
      <c r="K782" s="273" t="s">
        <v>806</v>
      </c>
      <c r="L782" s="274">
        <v>3.3</v>
      </c>
      <c r="M782" s="273" t="s">
        <v>1617</v>
      </c>
      <c r="N782" s="273" t="s">
        <v>788</v>
      </c>
      <c r="O782" s="273"/>
      <c r="P782" s="273"/>
      <c r="Q782" s="273"/>
      <c r="R782" s="273" t="s">
        <v>789</v>
      </c>
      <c r="S782" s="273" t="s">
        <v>790</v>
      </c>
      <c r="T782" s="273" t="s">
        <v>458</v>
      </c>
      <c r="U782" s="273" t="s">
        <v>791</v>
      </c>
      <c r="V782" s="274">
        <v>100</v>
      </c>
      <c r="W782" s="273"/>
      <c r="X782" s="273" t="s">
        <v>1463</v>
      </c>
      <c r="Y782" s="273" t="s">
        <v>1464</v>
      </c>
      <c r="Z782" s="273"/>
      <c r="AA782" s="273"/>
      <c r="AB782" s="273"/>
      <c r="AC782" s="273"/>
      <c r="AD782" s="273"/>
      <c r="AE782" s="273" t="s">
        <v>5424</v>
      </c>
      <c r="AF782" s="273" t="s">
        <v>794</v>
      </c>
      <c r="AG782" s="273" t="s">
        <v>1986</v>
      </c>
      <c r="AH782" s="273" t="s">
        <v>786</v>
      </c>
      <c r="AI782" s="273" t="s">
        <v>102</v>
      </c>
      <c r="AJ782" s="273"/>
      <c r="AK782" s="273" t="s">
        <v>1987</v>
      </c>
      <c r="AL782" s="273" t="s">
        <v>2513</v>
      </c>
      <c r="AM782" s="273" t="s">
        <v>1989</v>
      </c>
      <c r="AN782" s="273" t="s">
        <v>42</v>
      </c>
      <c r="AO782" s="273"/>
      <c r="AP782" s="273"/>
      <c r="AQ782" s="273"/>
      <c r="AR782" s="273"/>
      <c r="AS782" s="273" t="s">
        <v>5937</v>
      </c>
      <c r="AT782" s="274">
        <v>1000000</v>
      </c>
      <c r="AU782" s="274">
        <v>2.5</v>
      </c>
      <c r="AV782" s="273" t="s">
        <v>6944</v>
      </c>
      <c r="AW782" s="273"/>
      <c r="AX782" s="274">
        <v>3.3</v>
      </c>
      <c r="AY782" s="273" t="s">
        <v>458</v>
      </c>
      <c r="AZ782" s="273" t="s">
        <v>5747</v>
      </c>
      <c r="BA782" s="273" t="s">
        <v>5938</v>
      </c>
      <c r="BB782" s="273" t="s">
        <v>5932</v>
      </c>
      <c r="BC782" s="273" t="s">
        <v>6944</v>
      </c>
      <c r="BD782" s="273"/>
      <c r="BE782" s="273" t="s">
        <v>6944</v>
      </c>
      <c r="BF782" s="273" t="s">
        <v>458</v>
      </c>
      <c r="BG782" s="273"/>
      <c r="BH782" s="273" t="s">
        <v>5424</v>
      </c>
      <c r="BI782" s="273" t="s">
        <v>800</v>
      </c>
      <c r="BJ782" s="273" t="s">
        <v>800</v>
      </c>
      <c r="BK782" s="273" t="s">
        <v>801</v>
      </c>
      <c r="BL782" s="273" t="s">
        <v>802</v>
      </c>
      <c r="BM782" s="273" t="s">
        <v>803</v>
      </c>
      <c r="BN782" s="273"/>
      <c r="BO782" s="273" t="s">
        <v>1865</v>
      </c>
      <c r="BP782" s="273" t="s">
        <v>458</v>
      </c>
      <c r="BQ782" s="273"/>
    </row>
    <row r="783" spans="1:69" ht="18" customHeight="1">
      <c r="A783" s="273" t="s">
        <v>7479</v>
      </c>
      <c r="B783" s="273" t="s">
        <v>7480</v>
      </c>
      <c r="C783" s="273" t="s">
        <v>7481</v>
      </c>
      <c r="D783" s="273" t="s">
        <v>7477</v>
      </c>
      <c r="E783" s="273" t="s">
        <v>7482</v>
      </c>
      <c r="F783" s="273" t="s">
        <v>786</v>
      </c>
      <c r="G783" s="273" t="s">
        <v>786</v>
      </c>
      <c r="H783" s="273" t="s">
        <v>786</v>
      </c>
      <c r="I783" s="274">
        <v>1</v>
      </c>
      <c r="J783" s="273" t="s">
        <v>11</v>
      </c>
      <c r="K783" s="273" t="s">
        <v>806</v>
      </c>
      <c r="L783" s="274">
        <v>4.8</v>
      </c>
      <c r="M783" s="273" t="s">
        <v>1617</v>
      </c>
      <c r="N783" s="273" t="s">
        <v>860</v>
      </c>
      <c r="O783" s="273" t="s">
        <v>6049</v>
      </c>
      <c r="P783" s="273" t="s">
        <v>903</v>
      </c>
      <c r="Q783" s="274">
        <v>0</v>
      </c>
      <c r="R783" s="273" t="s">
        <v>789</v>
      </c>
      <c r="S783" s="273" t="s">
        <v>790</v>
      </c>
      <c r="T783" s="273" t="s">
        <v>458</v>
      </c>
      <c r="U783" s="273" t="s">
        <v>791</v>
      </c>
      <c r="V783" s="274">
        <v>100</v>
      </c>
      <c r="W783" s="273"/>
      <c r="X783" s="273" t="s">
        <v>813</v>
      </c>
      <c r="Y783" s="273" t="s">
        <v>1814</v>
      </c>
      <c r="Z783" s="273"/>
      <c r="AA783" s="273"/>
      <c r="AB783" s="273"/>
      <c r="AC783" s="273"/>
      <c r="AD783" s="273"/>
      <c r="AE783" s="273" t="s">
        <v>7483</v>
      </c>
      <c r="AF783" s="273" t="s">
        <v>794</v>
      </c>
      <c r="AG783" s="273" t="s">
        <v>7484</v>
      </c>
      <c r="AH783" s="273" t="s">
        <v>786</v>
      </c>
      <c r="AI783" s="273" t="s">
        <v>104</v>
      </c>
      <c r="AJ783" s="273"/>
      <c r="AK783" s="273" t="s">
        <v>810</v>
      </c>
      <c r="AL783" s="273" t="s">
        <v>2513</v>
      </c>
      <c r="AM783" s="273" t="s">
        <v>797</v>
      </c>
      <c r="AN783" s="273" t="s">
        <v>43</v>
      </c>
      <c r="AO783" s="273"/>
      <c r="AP783" s="273"/>
      <c r="AQ783" s="273"/>
      <c r="AR783" s="273"/>
      <c r="AS783" s="273" t="s">
        <v>7485</v>
      </c>
      <c r="AT783" s="274">
        <v>1000</v>
      </c>
      <c r="AU783" s="274">
        <v>1</v>
      </c>
      <c r="AV783" s="273" t="s">
        <v>6944</v>
      </c>
      <c r="AW783" s="273"/>
      <c r="AX783" s="274">
        <v>4.8</v>
      </c>
      <c r="AY783" s="273" t="s">
        <v>458</v>
      </c>
      <c r="AZ783" s="273" t="s">
        <v>6522</v>
      </c>
      <c r="BA783" s="273" t="s">
        <v>7486</v>
      </c>
      <c r="BB783" s="273" t="s">
        <v>7479</v>
      </c>
      <c r="BC783" s="273" t="s">
        <v>6944</v>
      </c>
      <c r="BD783" s="273"/>
      <c r="BE783" s="273" t="s">
        <v>6944</v>
      </c>
      <c r="BF783" s="273" t="s">
        <v>4502</v>
      </c>
      <c r="BG783" s="273" t="s">
        <v>7487</v>
      </c>
      <c r="BH783" s="273" t="s">
        <v>7488</v>
      </c>
      <c r="BI783" s="273" t="s">
        <v>800</v>
      </c>
      <c r="BJ783" s="273" t="s">
        <v>800</v>
      </c>
      <c r="BK783" s="273" t="s">
        <v>801</v>
      </c>
      <c r="BL783" s="273" t="s">
        <v>802</v>
      </c>
      <c r="BM783" s="273" t="s">
        <v>803</v>
      </c>
      <c r="BN783" s="273"/>
      <c r="BO783" s="273" t="s">
        <v>809</v>
      </c>
      <c r="BP783" s="273" t="s">
        <v>458</v>
      </c>
      <c r="BQ783" s="273"/>
    </row>
    <row r="784" spans="1:69" ht="18" customHeight="1">
      <c r="A784" s="273" t="s">
        <v>3686</v>
      </c>
      <c r="B784" s="273" t="s">
        <v>7489</v>
      </c>
      <c r="C784" s="273" t="s">
        <v>7490</v>
      </c>
      <c r="D784" s="273" t="s">
        <v>5298</v>
      </c>
      <c r="E784" s="273" t="s">
        <v>7491</v>
      </c>
      <c r="F784" s="273" t="s">
        <v>1505</v>
      </c>
      <c r="G784" s="273" t="s">
        <v>1506</v>
      </c>
      <c r="H784" s="273" t="s">
        <v>3245</v>
      </c>
      <c r="I784" s="274">
        <v>8</v>
      </c>
      <c r="J784" s="273" t="s">
        <v>849</v>
      </c>
      <c r="K784" s="273" t="s">
        <v>806</v>
      </c>
      <c r="L784" s="274">
        <v>0</v>
      </c>
      <c r="M784" s="273" t="s">
        <v>7492</v>
      </c>
      <c r="N784" s="273" t="s">
        <v>7493</v>
      </c>
      <c r="O784" s="273" t="s">
        <v>7463</v>
      </c>
      <c r="P784" s="273" t="s">
        <v>7494</v>
      </c>
      <c r="Q784" s="274">
        <v>20</v>
      </c>
      <c r="R784" s="273" t="s">
        <v>789</v>
      </c>
      <c r="S784" s="273" t="s">
        <v>1487</v>
      </c>
      <c r="T784" s="273" t="s">
        <v>458</v>
      </c>
      <c r="U784" s="273" t="s">
        <v>791</v>
      </c>
      <c r="V784" s="274">
        <v>99.870999999999995</v>
      </c>
      <c r="W784" s="273"/>
      <c r="X784" s="273" t="s">
        <v>792</v>
      </c>
      <c r="Y784" s="273" t="s">
        <v>1792</v>
      </c>
      <c r="Z784" s="273"/>
      <c r="AA784" s="273"/>
      <c r="AB784" s="273"/>
      <c r="AC784" s="273"/>
      <c r="AD784" s="273"/>
      <c r="AE784" s="273" t="s">
        <v>7495</v>
      </c>
      <c r="AF784" s="273" t="s">
        <v>794</v>
      </c>
      <c r="AG784" s="273" t="s">
        <v>1793</v>
      </c>
      <c r="AH784" s="273" t="s">
        <v>3245</v>
      </c>
      <c r="AI784" s="273" t="s">
        <v>102</v>
      </c>
      <c r="AJ784" s="273" t="s">
        <v>307</v>
      </c>
      <c r="AK784" s="273" t="s">
        <v>796</v>
      </c>
      <c r="AL784" s="273" t="s">
        <v>7496</v>
      </c>
      <c r="AM784" s="273" t="s">
        <v>2206</v>
      </c>
      <c r="AN784" s="273" t="s">
        <v>42</v>
      </c>
      <c r="AO784" s="273"/>
      <c r="AP784" s="273"/>
      <c r="AQ784" s="273"/>
      <c r="AR784" s="273"/>
      <c r="AS784" s="273" t="s">
        <v>3695</v>
      </c>
      <c r="AT784" s="274">
        <v>1000</v>
      </c>
      <c r="AU784" s="274">
        <v>8</v>
      </c>
      <c r="AV784" s="273"/>
      <c r="AW784" s="273"/>
      <c r="AX784" s="274">
        <v>0</v>
      </c>
      <c r="AY784" s="273" t="s">
        <v>458</v>
      </c>
      <c r="AZ784" s="273"/>
      <c r="BA784" s="273" t="s">
        <v>7497</v>
      </c>
      <c r="BB784" s="273" t="s">
        <v>458</v>
      </c>
      <c r="BC784" s="273" t="s">
        <v>7425</v>
      </c>
      <c r="BD784" s="273"/>
      <c r="BE784" s="273" t="s">
        <v>7425</v>
      </c>
      <c r="BF784" s="273" t="s">
        <v>458</v>
      </c>
      <c r="BG784" s="273" t="s">
        <v>7498</v>
      </c>
      <c r="BH784" s="273" t="s">
        <v>7499</v>
      </c>
      <c r="BI784" s="273" t="s">
        <v>800</v>
      </c>
      <c r="BJ784" s="273" t="s">
        <v>800</v>
      </c>
      <c r="BK784" s="273" t="s">
        <v>821</v>
      </c>
      <c r="BL784" s="273" t="s">
        <v>802</v>
      </c>
      <c r="BM784" s="273" t="s">
        <v>803</v>
      </c>
      <c r="BN784" s="273"/>
      <c r="BO784" s="273"/>
      <c r="BP784" s="273" t="s">
        <v>458</v>
      </c>
      <c r="BQ784" s="273"/>
    </row>
    <row r="785" spans="1:69" ht="18" customHeight="1">
      <c r="A785" s="273" t="s">
        <v>3686</v>
      </c>
      <c r="B785" s="273" t="s">
        <v>7500</v>
      </c>
      <c r="C785" s="273" t="s">
        <v>7501</v>
      </c>
      <c r="D785" s="273" t="s">
        <v>5298</v>
      </c>
      <c r="E785" s="273" t="s">
        <v>7502</v>
      </c>
      <c r="F785" s="273" t="s">
        <v>1505</v>
      </c>
      <c r="G785" s="273" t="s">
        <v>1506</v>
      </c>
      <c r="H785" s="273" t="s">
        <v>3245</v>
      </c>
      <c r="I785" s="274">
        <v>6</v>
      </c>
      <c r="J785" s="273" t="s">
        <v>11</v>
      </c>
      <c r="K785" s="273" t="s">
        <v>806</v>
      </c>
      <c r="L785" s="274">
        <v>0.86</v>
      </c>
      <c r="M785" s="273" t="s">
        <v>7492</v>
      </c>
      <c r="N785" s="273" t="s">
        <v>7503</v>
      </c>
      <c r="O785" s="273" t="s">
        <v>7504</v>
      </c>
      <c r="P785" s="273" t="s">
        <v>7505</v>
      </c>
      <c r="Q785" s="274">
        <v>35</v>
      </c>
      <c r="R785" s="273" t="s">
        <v>789</v>
      </c>
      <c r="S785" s="273" t="s">
        <v>1487</v>
      </c>
      <c r="T785" s="273" t="s">
        <v>458</v>
      </c>
      <c r="U785" s="273" t="s">
        <v>791</v>
      </c>
      <c r="V785" s="274">
        <v>99.947000000000003</v>
      </c>
      <c r="W785" s="273" t="s">
        <v>5910</v>
      </c>
      <c r="X785" s="273" t="s">
        <v>792</v>
      </c>
      <c r="Y785" s="273" t="s">
        <v>1792</v>
      </c>
      <c r="Z785" s="273"/>
      <c r="AA785" s="273"/>
      <c r="AB785" s="273"/>
      <c r="AC785" s="273"/>
      <c r="AD785" s="273"/>
      <c r="AE785" s="273" t="s">
        <v>7506</v>
      </c>
      <c r="AF785" s="273" t="s">
        <v>794</v>
      </c>
      <c r="AG785" s="273" t="s">
        <v>1793</v>
      </c>
      <c r="AH785" s="273" t="s">
        <v>3245</v>
      </c>
      <c r="AI785" s="273" t="s">
        <v>102</v>
      </c>
      <c r="AJ785" s="273" t="s">
        <v>5196</v>
      </c>
      <c r="AK785" s="273" t="s">
        <v>796</v>
      </c>
      <c r="AL785" s="273" t="s">
        <v>7496</v>
      </c>
      <c r="AM785" s="273" t="s">
        <v>2206</v>
      </c>
      <c r="AN785" s="273" t="s">
        <v>42</v>
      </c>
      <c r="AO785" s="273"/>
      <c r="AP785" s="273"/>
      <c r="AQ785" s="273"/>
      <c r="AR785" s="273"/>
      <c r="AS785" s="273" t="s">
        <v>3695</v>
      </c>
      <c r="AT785" s="274">
        <v>1000</v>
      </c>
      <c r="AU785" s="274">
        <v>6</v>
      </c>
      <c r="AV785" s="273" t="s">
        <v>7425</v>
      </c>
      <c r="AW785" s="273"/>
      <c r="AX785" s="274">
        <v>0.86</v>
      </c>
      <c r="AY785" s="273" t="s">
        <v>458</v>
      </c>
      <c r="AZ785" s="273" t="s">
        <v>5258</v>
      </c>
      <c r="BA785" s="273" t="s">
        <v>7507</v>
      </c>
      <c r="BB785" s="273" t="s">
        <v>458</v>
      </c>
      <c r="BC785" s="273" t="s">
        <v>7425</v>
      </c>
      <c r="BD785" s="273"/>
      <c r="BE785" s="273" t="s">
        <v>7425</v>
      </c>
      <c r="BF785" s="273" t="s">
        <v>458</v>
      </c>
      <c r="BG785" s="273" t="s">
        <v>7508</v>
      </c>
      <c r="BH785" s="273" t="s">
        <v>7509</v>
      </c>
      <c r="BI785" s="273" t="s">
        <v>800</v>
      </c>
      <c r="BJ785" s="273" t="s">
        <v>800</v>
      </c>
      <c r="BK785" s="273" t="s">
        <v>801</v>
      </c>
      <c r="BL785" s="273" t="s">
        <v>802</v>
      </c>
      <c r="BM785" s="273" t="s">
        <v>803</v>
      </c>
      <c r="BN785" s="273"/>
      <c r="BO785" s="273" t="s">
        <v>809</v>
      </c>
      <c r="BP785" s="273" t="s">
        <v>458</v>
      </c>
      <c r="BQ785" s="273"/>
    </row>
    <row r="786" spans="1:69" ht="18" customHeight="1">
      <c r="A786" s="273" t="s">
        <v>7510</v>
      </c>
      <c r="B786" s="273" t="s">
        <v>7511</v>
      </c>
      <c r="C786" s="273" t="s">
        <v>7512</v>
      </c>
      <c r="D786" s="273" t="s">
        <v>5298</v>
      </c>
      <c r="E786" s="273" t="s">
        <v>7513</v>
      </c>
      <c r="F786" s="273" t="s">
        <v>1663</v>
      </c>
      <c r="G786" s="273" t="s">
        <v>925</v>
      </c>
      <c r="H786" s="273" t="s">
        <v>786</v>
      </c>
      <c r="I786" s="274">
        <v>6.4</v>
      </c>
      <c r="J786" s="273" t="s">
        <v>598</v>
      </c>
      <c r="K786" s="273" t="s">
        <v>806</v>
      </c>
      <c r="L786" s="274">
        <v>4.8</v>
      </c>
      <c r="M786" s="273" t="s">
        <v>7492</v>
      </c>
      <c r="N786" s="273" t="s">
        <v>860</v>
      </c>
      <c r="O786" s="273"/>
      <c r="P786" s="273" t="s">
        <v>903</v>
      </c>
      <c r="Q786" s="273"/>
      <c r="R786" s="273" t="s">
        <v>789</v>
      </c>
      <c r="S786" s="273" t="s">
        <v>790</v>
      </c>
      <c r="T786" s="273" t="s">
        <v>458</v>
      </c>
      <c r="U786" s="273" t="s">
        <v>791</v>
      </c>
      <c r="V786" s="274">
        <v>100</v>
      </c>
      <c r="W786" s="273"/>
      <c r="X786" s="273" t="s">
        <v>813</v>
      </c>
      <c r="Y786" s="273" t="s">
        <v>1814</v>
      </c>
      <c r="Z786" s="273"/>
      <c r="AA786" s="273"/>
      <c r="AB786" s="273"/>
      <c r="AC786" s="273"/>
      <c r="AD786" s="273"/>
      <c r="AE786" s="273" t="s">
        <v>7514</v>
      </c>
      <c r="AF786" s="273" t="s">
        <v>6810</v>
      </c>
      <c r="AG786" s="273" t="s">
        <v>1734</v>
      </c>
      <c r="AH786" s="273" t="s">
        <v>786</v>
      </c>
      <c r="AI786" s="273" t="s">
        <v>102</v>
      </c>
      <c r="AJ786" s="273"/>
      <c r="AK786" s="273" t="s">
        <v>810</v>
      </c>
      <c r="AL786" s="273" t="s">
        <v>7496</v>
      </c>
      <c r="AM786" s="273" t="s">
        <v>797</v>
      </c>
      <c r="AN786" s="273" t="s">
        <v>42</v>
      </c>
      <c r="AO786" s="273"/>
      <c r="AP786" s="273"/>
      <c r="AQ786" s="273"/>
      <c r="AR786" s="273"/>
      <c r="AS786" s="273" t="s">
        <v>7515</v>
      </c>
      <c r="AT786" s="274">
        <v>10000</v>
      </c>
      <c r="AU786" s="274">
        <v>5.4</v>
      </c>
      <c r="AV786" s="273" t="s">
        <v>7425</v>
      </c>
      <c r="AW786" s="273"/>
      <c r="AX786" s="274">
        <v>4.8</v>
      </c>
      <c r="AY786" s="273" t="s">
        <v>458</v>
      </c>
      <c r="AZ786" s="273" t="s">
        <v>5258</v>
      </c>
      <c r="BA786" s="273" t="s">
        <v>7516</v>
      </c>
      <c r="BB786" s="273" t="s">
        <v>7510</v>
      </c>
      <c r="BC786" s="273" t="s">
        <v>7425</v>
      </c>
      <c r="BD786" s="273"/>
      <c r="BE786" s="273" t="s">
        <v>7425</v>
      </c>
      <c r="BF786" s="273" t="s">
        <v>4502</v>
      </c>
      <c r="BG786" s="273" t="s">
        <v>7517</v>
      </c>
      <c r="BH786" s="273" t="s">
        <v>7518</v>
      </c>
      <c r="BI786" s="273" t="s">
        <v>800</v>
      </c>
      <c r="BJ786" s="273" t="s">
        <v>800</v>
      </c>
      <c r="BK786" s="273" t="s">
        <v>801</v>
      </c>
      <c r="BL786" s="273" t="s">
        <v>802</v>
      </c>
      <c r="BM786" s="273" t="s">
        <v>803</v>
      </c>
      <c r="BN786" s="273"/>
      <c r="BO786" s="273" t="s">
        <v>809</v>
      </c>
      <c r="BP786" s="273" t="s">
        <v>458</v>
      </c>
      <c r="BQ786" s="273"/>
    </row>
    <row r="787" spans="1:69" ht="18" customHeight="1">
      <c r="A787" s="273" t="s">
        <v>2001</v>
      </c>
      <c r="B787" s="273" t="s">
        <v>5291</v>
      </c>
      <c r="C787" s="273" t="s">
        <v>5292</v>
      </c>
      <c r="D787" s="273" t="s">
        <v>7519</v>
      </c>
      <c r="E787" s="273" t="s">
        <v>5294</v>
      </c>
      <c r="F787" s="273" t="s">
        <v>1801</v>
      </c>
      <c r="G787" s="273" t="s">
        <v>1850</v>
      </c>
      <c r="H787" s="273" t="s">
        <v>786</v>
      </c>
      <c r="I787" s="274">
        <v>80</v>
      </c>
      <c r="J787" s="273" t="s">
        <v>804</v>
      </c>
      <c r="K787" s="273" t="s">
        <v>806</v>
      </c>
      <c r="L787" s="274">
        <v>0.36</v>
      </c>
      <c r="M787" s="273" t="s">
        <v>5295</v>
      </c>
      <c r="N787" s="273" t="s">
        <v>936</v>
      </c>
      <c r="O787" s="273"/>
      <c r="P787" s="273"/>
      <c r="Q787" s="273"/>
      <c r="R787" s="273"/>
      <c r="S787" s="273" t="s">
        <v>1487</v>
      </c>
      <c r="T787" s="273"/>
      <c r="U787" s="273" t="s">
        <v>823</v>
      </c>
      <c r="V787" s="274">
        <v>99.93</v>
      </c>
      <c r="W787" s="273"/>
      <c r="X787" s="273" t="s">
        <v>1463</v>
      </c>
      <c r="Y787" s="273" t="s">
        <v>1464</v>
      </c>
      <c r="Z787" s="273"/>
      <c r="AA787" s="273"/>
      <c r="AB787" s="273"/>
      <c r="AC787" s="273"/>
      <c r="AD787" s="273"/>
      <c r="AE787" s="273"/>
      <c r="AF787" s="273" t="s">
        <v>794</v>
      </c>
      <c r="AG787" s="273" t="s">
        <v>1734</v>
      </c>
      <c r="AH787" s="273" t="s">
        <v>786</v>
      </c>
      <c r="AI787" s="273"/>
      <c r="AJ787" s="273"/>
      <c r="AK787" s="273" t="s">
        <v>810</v>
      </c>
      <c r="AL787" s="273" t="s">
        <v>5296</v>
      </c>
      <c r="AM787" s="273" t="s">
        <v>1606</v>
      </c>
      <c r="AN787" s="273" t="s">
        <v>42</v>
      </c>
      <c r="AO787" s="273"/>
      <c r="AP787" s="273"/>
      <c r="AQ787" s="273"/>
      <c r="AR787" s="273"/>
      <c r="AS787" s="273" t="s">
        <v>2009</v>
      </c>
      <c r="AT787" s="274">
        <v>50000</v>
      </c>
      <c r="AU787" s="274">
        <v>80</v>
      </c>
      <c r="AV787" s="273" t="s">
        <v>5298</v>
      </c>
      <c r="AW787" s="273"/>
      <c r="AX787" s="274">
        <v>0.36</v>
      </c>
      <c r="AY787" s="273"/>
      <c r="AZ787" s="273" t="s">
        <v>5297</v>
      </c>
      <c r="BA787" s="273" t="s">
        <v>2013</v>
      </c>
      <c r="BB787" s="273"/>
      <c r="BC787" s="273" t="s">
        <v>5298</v>
      </c>
      <c r="BD787" s="273"/>
      <c r="BE787" s="273" t="s">
        <v>5298</v>
      </c>
      <c r="BF787" s="273"/>
      <c r="BG787" s="273"/>
      <c r="BH787" s="273" t="s">
        <v>458</v>
      </c>
      <c r="BI787" s="273" t="s">
        <v>800</v>
      </c>
      <c r="BJ787" s="273" t="s">
        <v>800</v>
      </c>
      <c r="BK787" s="273" t="s">
        <v>801</v>
      </c>
      <c r="BL787" s="273" t="s">
        <v>802</v>
      </c>
      <c r="BM787" s="273" t="s">
        <v>1962</v>
      </c>
      <c r="BN787" s="273"/>
      <c r="BO787" s="273" t="s">
        <v>809</v>
      </c>
      <c r="BP787" s="273"/>
      <c r="BQ787" s="273"/>
    </row>
    <row r="788" spans="1:69" ht="18" customHeight="1">
      <c r="A788" s="273" t="s">
        <v>7520</v>
      </c>
      <c r="B788" s="273" t="s">
        <v>7521</v>
      </c>
      <c r="C788" s="273" t="s">
        <v>7522</v>
      </c>
      <c r="D788" s="273" t="s">
        <v>7523</v>
      </c>
      <c r="E788" s="273" t="s">
        <v>7524</v>
      </c>
      <c r="F788" s="273" t="s">
        <v>1871</v>
      </c>
      <c r="G788" s="273" t="s">
        <v>1506</v>
      </c>
      <c r="H788" s="273" t="s">
        <v>5104</v>
      </c>
      <c r="I788" s="274">
        <v>1</v>
      </c>
      <c r="J788" s="273" t="s">
        <v>11</v>
      </c>
      <c r="K788" s="273" t="s">
        <v>806</v>
      </c>
      <c r="L788" s="274">
        <v>1.3</v>
      </c>
      <c r="M788" s="273" t="s">
        <v>7525</v>
      </c>
      <c r="N788" s="273" t="s">
        <v>6106</v>
      </c>
      <c r="O788" s="273" t="s">
        <v>7526</v>
      </c>
      <c r="P788" s="273" t="s">
        <v>7527</v>
      </c>
      <c r="Q788" s="274">
        <v>60</v>
      </c>
      <c r="R788" s="273" t="s">
        <v>789</v>
      </c>
      <c r="S788" s="273" t="s">
        <v>790</v>
      </c>
      <c r="T788" s="273" t="s">
        <v>458</v>
      </c>
      <c r="U788" s="273" t="s">
        <v>791</v>
      </c>
      <c r="V788" s="274">
        <v>99.906000000000006</v>
      </c>
      <c r="W788" s="273" t="s">
        <v>6844</v>
      </c>
      <c r="X788" s="273" t="s">
        <v>1425</v>
      </c>
      <c r="Y788" s="273" t="s">
        <v>2357</v>
      </c>
      <c r="Z788" s="273"/>
      <c r="AA788" s="274">
        <v>45</v>
      </c>
      <c r="AB788" s="274">
        <v>5</v>
      </c>
      <c r="AC788" s="273"/>
      <c r="AD788" s="273" t="s">
        <v>4957</v>
      </c>
      <c r="AE788" s="273" t="s">
        <v>7528</v>
      </c>
      <c r="AF788" s="273" t="s">
        <v>2276</v>
      </c>
      <c r="AG788" s="273" t="s">
        <v>816</v>
      </c>
      <c r="AH788" s="273" t="s">
        <v>5104</v>
      </c>
      <c r="AI788" s="273" t="s">
        <v>102</v>
      </c>
      <c r="AJ788" s="273"/>
      <c r="AK788" s="273" t="s">
        <v>796</v>
      </c>
      <c r="AL788" s="273" t="s">
        <v>7529</v>
      </c>
      <c r="AM788" s="273" t="s">
        <v>797</v>
      </c>
      <c r="AN788" s="273" t="s">
        <v>42</v>
      </c>
      <c r="AO788" s="273"/>
      <c r="AP788" s="273"/>
      <c r="AQ788" s="273"/>
      <c r="AR788" s="273"/>
      <c r="AS788" s="273" t="s">
        <v>7530</v>
      </c>
      <c r="AT788" s="274">
        <v>1000</v>
      </c>
      <c r="AU788" s="274">
        <v>9</v>
      </c>
      <c r="AV788" s="273" t="s">
        <v>7460</v>
      </c>
      <c r="AW788" s="273"/>
      <c r="AX788" s="274">
        <v>1.3</v>
      </c>
      <c r="AY788" s="273" t="s">
        <v>458</v>
      </c>
      <c r="AZ788" s="273" t="s">
        <v>7531</v>
      </c>
      <c r="BA788" s="273" t="s">
        <v>7532</v>
      </c>
      <c r="BB788" s="273" t="s">
        <v>7520</v>
      </c>
      <c r="BC788" s="273" t="s">
        <v>7533</v>
      </c>
      <c r="BD788" s="273"/>
      <c r="BE788" s="273" t="s">
        <v>7533</v>
      </c>
      <c r="BF788" s="273" t="s">
        <v>4502</v>
      </c>
      <c r="BG788" s="273" t="s">
        <v>7528</v>
      </c>
      <c r="BH788" s="273" t="s">
        <v>7534</v>
      </c>
      <c r="BI788" s="273" t="s">
        <v>800</v>
      </c>
      <c r="BJ788" s="273" t="s">
        <v>800</v>
      </c>
      <c r="BK788" s="273" t="s">
        <v>801</v>
      </c>
      <c r="BL788" s="273" t="s">
        <v>802</v>
      </c>
      <c r="BM788" s="273" t="s">
        <v>803</v>
      </c>
      <c r="BN788" s="273"/>
      <c r="BO788" s="273" t="s">
        <v>809</v>
      </c>
      <c r="BP788" s="273" t="s">
        <v>458</v>
      </c>
      <c r="BQ788" s="273"/>
    </row>
    <row r="789" spans="1:69" ht="18" customHeight="1">
      <c r="A789" s="273" t="s">
        <v>3837</v>
      </c>
      <c r="B789" s="273" t="s">
        <v>7535</v>
      </c>
      <c r="C789" s="273" t="s">
        <v>7536</v>
      </c>
      <c r="D789" s="273" t="s">
        <v>7523</v>
      </c>
      <c r="E789" s="273" t="s">
        <v>7537</v>
      </c>
      <c r="F789" s="273" t="s">
        <v>3841</v>
      </c>
      <c r="G789" s="273" t="s">
        <v>925</v>
      </c>
      <c r="H789" s="273" t="s">
        <v>3841</v>
      </c>
      <c r="I789" s="274">
        <v>4</v>
      </c>
      <c r="J789" s="273" t="s">
        <v>804</v>
      </c>
      <c r="K789" s="273" t="s">
        <v>806</v>
      </c>
      <c r="L789" s="274">
        <v>1.1499999999999999</v>
      </c>
      <c r="M789" s="273" t="s">
        <v>7492</v>
      </c>
      <c r="N789" s="273" t="s">
        <v>788</v>
      </c>
      <c r="O789" s="273"/>
      <c r="P789" s="273"/>
      <c r="Q789" s="273"/>
      <c r="R789" s="273"/>
      <c r="S789" s="273" t="s">
        <v>790</v>
      </c>
      <c r="T789" s="273" t="s">
        <v>458</v>
      </c>
      <c r="U789" s="273" t="s">
        <v>791</v>
      </c>
      <c r="V789" s="274">
        <v>100</v>
      </c>
      <c r="W789" s="273"/>
      <c r="X789" s="273" t="s">
        <v>1463</v>
      </c>
      <c r="Y789" s="273" t="s">
        <v>1464</v>
      </c>
      <c r="Z789" s="273"/>
      <c r="AA789" s="273"/>
      <c r="AB789" s="273"/>
      <c r="AC789" s="273"/>
      <c r="AD789" s="273"/>
      <c r="AE789" s="273" t="s">
        <v>4915</v>
      </c>
      <c r="AF789" s="273" t="s">
        <v>794</v>
      </c>
      <c r="AG789" s="273" t="s">
        <v>1986</v>
      </c>
      <c r="AH789" s="273" t="s">
        <v>3841</v>
      </c>
      <c r="AI789" s="273"/>
      <c r="AJ789" s="273"/>
      <c r="AK789" s="273" t="s">
        <v>1987</v>
      </c>
      <c r="AL789" s="273" t="s">
        <v>7496</v>
      </c>
      <c r="AM789" s="273" t="s">
        <v>1529</v>
      </c>
      <c r="AN789" s="273" t="s">
        <v>42</v>
      </c>
      <c r="AO789" s="273"/>
      <c r="AP789" s="273"/>
      <c r="AQ789" s="273"/>
      <c r="AR789" s="273"/>
      <c r="AS789" s="273" t="s">
        <v>3843</v>
      </c>
      <c r="AT789" s="274">
        <v>500000</v>
      </c>
      <c r="AU789" s="274">
        <v>4</v>
      </c>
      <c r="AV789" s="273" t="s">
        <v>7425</v>
      </c>
      <c r="AW789" s="273"/>
      <c r="AX789" s="274">
        <v>1.1499999999999999</v>
      </c>
      <c r="AY789" s="273" t="s">
        <v>458</v>
      </c>
      <c r="AZ789" s="273" t="s">
        <v>5350</v>
      </c>
      <c r="BA789" s="273" t="s">
        <v>3844</v>
      </c>
      <c r="BB789" s="273" t="s">
        <v>3837</v>
      </c>
      <c r="BC789" s="273" t="s">
        <v>7425</v>
      </c>
      <c r="BD789" s="273"/>
      <c r="BE789" s="273" t="s">
        <v>7425</v>
      </c>
      <c r="BF789" s="273" t="s">
        <v>458</v>
      </c>
      <c r="BG789" s="273" t="s">
        <v>458</v>
      </c>
      <c r="BH789" s="273" t="s">
        <v>4915</v>
      </c>
      <c r="BI789" s="273" t="s">
        <v>800</v>
      </c>
      <c r="BJ789" s="273" t="s">
        <v>800</v>
      </c>
      <c r="BK789" s="273" t="s">
        <v>801</v>
      </c>
      <c r="BL789" s="273" t="s">
        <v>802</v>
      </c>
      <c r="BM789" s="273" t="s">
        <v>803</v>
      </c>
      <c r="BN789" s="273"/>
      <c r="BO789" s="273" t="s">
        <v>1865</v>
      </c>
      <c r="BP789" s="273" t="s">
        <v>458</v>
      </c>
      <c r="BQ789" s="273"/>
    </row>
    <row r="790" spans="1:69" ht="18" customHeight="1">
      <c r="A790" s="273" t="s">
        <v>1797</v>
      </c>
      <c r="B790" s="273" t="s">
        <v>7538</v>
      </c>
      <c r="C790" s="273" t="s">
        <v>7539</v>
      </c>
      <c r="D790" s="273" t="s">
        <v>7523</v>
      </c>
      <c r="E790" s="273" t="s">
        <v>7540</v>
      </c>
      <c r="F790" s="273" t="s">
        <v>1801</v>
      </c>
      <c r="G790" s="273" t="s">
        <v>1506</v>
      </c>
      <c r="H790" s="273" t="s">
        <v>1801</v>
      </c>
      <c r="I790" s="274">
        <v>3</v>
      </c>
      <c r="J790" s="273" t="s">
        <v>804</v>
      </c>
      <c r="K790" s="273" t="s">
        <v>806</v>
      </c>
      <c r="L790" s="274">
        <v>0.79</v>
      </c>
      <c r="M790" s="273" t="s">
        <v>7492</v>
      </c>
      <c r="N790" s="273" t="s">
        <v>788</v>
      </c>
      <c r="O790" s="273"/>
      <c r="P790" s="273"/>
      <c r="Q790" s="273"/>
      <c r="R790" s="273"/>
      <c r="S790" s="273" t="s">
        <v>1487</v>
      </c>
      <c r="T790" s="273"/>
      <c r="U790" s="273" t="s">
        <v>791</v>
      </c>
      <c r="V790" s="274">
        <v>100</v>
      </c>
      <c r="W790" s="273"/>
      <c r="X790" s="273" t="s">
        <v>1463</v>
      </c>
      <c r="Y790" s="273" t="s">
        <v>1464</v>
      </c>
      <c r="Z790" s="273"/>
      <c r="AA790" s="273"/>
      <c r="AB790" s="273"/>
      <c r="AC790" s="273"/>
      <c r="AD790" s="273"/>
      <c r="AE790" s="273"/>
      <c r="AF790" s="273" t="s">
        <v>794</v>
      </c>
      <c r="AG790" s="273" t="s">
        <v>795</v>
      </c>
      <c r="AH790" s="273" t="s">
        <v>1801</v>
      </c>
      <c r="AI790" s="273"/>
      <c r="AJ790" s="273"/>
      <c r="AK790" s="273" t="s">
        <v>796</v>
      </c>
      <c r="AL790" s="273" t="s">
        <v>7496</v>
      </c>
      <c r="AM790" s="273" t="s">
        <v>1529</v>
      </c>
      <c r="AN790" s="273" t="s">
        <v>42</v>
      </c>
      <c r="AO790" s="273"/>
      <c r="AP790" s="273"/>
      <c r="AQ790" s="273"/>
      <c r="AR790" s="273"/>
      <c r="AS790" s="273" t="s">
        <v>1806</v>
      </c>
      <c r="AT790" s="274">
        <v>1000000</v>
      </c>
      <c r="AU790" s="274">
        <v>3</v>
      </c>
      <c r="AV790" s="273" t="s">
        <v>7425</v>
      </c>
      <c r="AW790" s="273"/>
      <c r="AX790" s="274">
        <v>0.79</v>
      </c>
      <c r="AY790" s="273"/>
      <c r="AZ790" s="273" t="s">
        <v>6407</v>
      </c>
      <c r="BA790" s="273" t="s">
        <v>1807</v>
      </c>
      <c r="BB790" s="273"/>
      <c r="BC790" s="273" t="s">
        <v>7425</v>
      </c>
      <c r="BD790" s="273"/>
      <c r="BE790" s="273" t="s">
        <v>7425</v>
      </c>
      <c r="BF790" s="273"/>
      <c r="BG790" s="273"/>
      <c r="BH790" s="273" t="s">
        <v>458</v>
      </c>
      <c r="BI790" s="273" t="s">
        <v>800</v>
      </c>
      <c r="BJ790" s="273" t="s">
        <v>800</v>
      </c>
      <c r="BK790" s="273" t="s">
        <v>801</v>
      </c>
      <c r="BL790" s="273" t="s">
        <v>802</v>
      </c>
      <c r="BM790" s="273" t="s">
        <v>1962</v>
      </c>
      <c r="BN790" s="273"/>
      <c r="BO790" s="273" t="s">
        <v>1517</v>
      </c>
      <c r="BP790" s="273"/>
      <c r="BQ790" s="273"/>
    </row>
    <row r="791" spans="1:69" ht="18" customHeight="1">
      <c r="A791" s="273" t="s">
        <v>5668</v>
      </c>
      <c r="B791" s="273" t="s">
        <v>7541</v>
      </c>
      <c r="C791" s="273" t="s">
        <v>7542</v>
      </c>
      <c r="D791" s="273" t="s">
        <v>7523</v>
      </c>
      <c r="E791" s="273" t="s">
        <v>7543</v>
      </c>
      <c r="F791" s="273" t="s">
        <v>5370</v>
      </c>
      <c r="G791" s="273" t="s">
        <v>1506</v>
      </c>
      <c r="H791" s="273" t="s">
        <v>5422</v>
      </c>
      <c r="I791" s="274">
        <v>37.9</v>
      </c>
      <c r="J791" s="273" t="s">
        <v>804</v>
      </c>
      <c r="K791" s="273" t="s">
        <v>4697</v>
      </c>
      <c r="L791" s="274">
        <v>0.68130000000000002</v>
      </c>
      <c r="M791" s="273" t="s">
        <v>3897</v>
      </c>
      <c r="N791" s="273" t="s">
        <v>788</v>
      </c>
      <c r="O791" s="273"/>
      <c r="P791" s="273"/>
      <c r="Q791" s="273"/>
      <c r="R791" s="273"/>
      <c r="S791" s="273" t="s">
        <v>790</v>
      </c>
      <c r="T791" s="273" t="s">
        <v>458</v>
      </c>
      <c r="U791" s="273" t="s">
        <v>791</v>
      </c>
      <c r="V791" s="274">
        <v>100</v>
      </c>
      <c r="W791" s="273"/>
      <c r="X791" s="273" t="s">
        <v>1463</v>
      </c>
      <c r="Y791" s="273" t="s">
        <v>1464</v>
      </c>
      <c r="Z791" s="273"/>
      <c r="AA791" s="273"/>
      <c r="AB791" s="273"/>
      <c r="AC791" s="273"/>
      <c r="AD791" s="273"/>
      <c r="AE791" s="273" t="s">
        <v>5424</v>
      </c>
      <c r="AF791" s="273" t="s">
        <v>794</v>
      </c>
      <c r="AG791" s="273" t="s">
        <v>1986</v>
      </c>
      <c r="AH791" s="273" t="s">
        <v>5422</v>
      </c>
      <c r="AI791" s="273"/>
      <c r="AJ791" s="273"/>
      <c r="AK791" s="273" t="s">
        <v>1987</v>
      </c>
      <c r="AL791" s="273" t="s">
        <v>3898</v>
      </c>
      <c r="AM791" s="273" t="s">
        <v>1989</v>
      </c>
      <c r="AN791" s="273" t="s">
        <v>42</v>
      </c>
      <c r="AO791" s="273"/>
      <c r="AP791" s="273"/>
      <c r="AQ791" s="273"/>
      <c r="AR791" s="273"/>
      <c r="AS791" s="273" t="s">
        <v>6711</v>
      </c>
      <c r="AT791" s="274">
        <v>1000000</v>
      </c>
      <c r="AU791" s="274">
        <v>37.9</v>
      </c>
      <c r="AV791" s="273" t="s">
        <v>7460</v>
      </c>
      <c r="AW791" s="273"/>
      <c r="AX791" s="274">
        <v>4.0441000000000003</v>
      </c>
      <c r="AY791" s="273" t="s">
        <v>7544</v>
      </c>
      <c r="AZ791" s="273" t="s">
        <v>6477</v>
      </c>
      <c r="BA791" s="273" t="s">
        <v>6714</v>
      </c>
      <c r="BB791" s="273" t="s">
        <v>5668</v>
      </c>
      <c r="BC791" s="273" t="s">
        <v>7460</v>
      </c>
      <c r="BD791" s="273"/>
      <c r="BE791" s="273" t="s">
        <v>7460</v>
      </c>
      <c r="BF791" s="273" t="s">
        <v>458</v>
      </c>
      <c r="BG791" s="273"/>
      <c r="BH791" s="273" t="s">
        <v>5424</v>
      </c>
      <c r="BI791" s="273" t="s">
        <v>800</v>
      </c>
      <c r="BJ791" s="273" t="s">
        <v>800</v>
      </c>
      <c r="BK791" s="273" t="s">
        <v>1516</v>
      </c>
      <c r="BL791" s="273" t="s">
        <v>802</v>
      </c>
      <c r="BM791" s="273" t="s">
        <v>803</v>
      </c>
      <c r="BN791" s="273"/>
      <c r="BO791" s="273" t="s">
        <v>1517</v>
      </c>
      <c r="BP791" s="273" t="s">
        <v>458</v>
      </c>
      <c r="BQ791" s="273"/>
    </row>
    <row r="792" spans="1:69" ht="18" customHeight="1">
      <c r="A792" s="273" t="s">
        <v>7545</v>
      </c>
      <c r="B792" s="273" t="s">
        <v>7546</v>
      </c>
      <c r="C792" s="273" t="s">
        <v>7547</v>
      </c>
      <c r="D792" s="273" t="s">
        <v>7548</v>
      </c>
      <c r="E792" s="273" t="s">
        <v>7549</v>
      </c>
      <c r="F792" s="273" t="s">
        <v>1871</v>
      </c>
      <c r="G792" s="273" t="s">
        <v>7550</v>
      </c>
      <c r="H792" s="273" t="s">
        <v>5104</v>
      </c>
      <c r="I792" s="274">
        <v>5</v>
      </c>
      <c r="J792" s="273" t="s">
        <v>11</v>
      </c>
      <c r="K792" s="273" t="s">
        <v>3714</v>
      </c>
      <c r="L792" s="274">
        <v>2.95</v>
      </c>
      <c r="M792" s="273" t="s">
        <v>1656</v>
      </c>
      <c r="N792" s="273" t="s">
        <v>936</v>
      </c>
      <c r="O792" s="273" t="s">
        <v>7551</v>
      </c>
      <c r="P792" s="273" t="s">
        <v>3768</v>
      </c>
      <c r="Q792" s="274">
        <v>35</v>
      </c>
      <c r="R792" s="273" t="s">
        <v>789</v>
      </c>
      <c r="S792" s="273" t="s">
        <v>790</v>
      </c>
      <c r="T792" s="273" t="s">
        <v>458</v>
      </c>
      <c r="U792" s="273" t="s">
        <v>791</v>
      </c>
      <c r="V792" s="274">
        <v>100</v>
      </c>
      <c r="W792" s="273" t="s">
        <v>7552</v>
      </c>
      <c r="X792" s="273" t="s">
        <v>792</v>
      </c>
      <c r="Y792" s="273" t="s">
        <v>1874</v>
      </c>
      <c r="Z792" s="273"/>
      <c r="AA792" s="274">
        <v>17</v>
      </c>
      <c r="AB792" s="274">
        <v>3.4</v>
      </c>
      <c r="AC792" s="273"/>
      <c r="AD792" s="273" t="s">
        <v>7288</v>
      </c>
      <c r="AE792" s="273" t="s">
        <v>7553</v>
      </c>
      <c r="AF792" s="273" t="s">
        <v>794</v>
      </c>
      <c r="AG792" s="273" t="s">
        <v>5333</v>
      </c>
      <c r="AH792" s="273" t="s">
        <v>5104</v>
      </c>
      <c r="AI792" s="273" t="s">
        <v>102</v>
      </c>
      <c r="AJ792" s="273"/>
      <c r="AK792" s="273" t="s">
        <v>810</v>
      </c>
      <c r="AL792" s="273" t="s">
        <v>7554</v>
      </c>
      <c r="AM792" s="273" t="s">
        <v>1606</v>
      </c>
      <c r="AN792" s="273" t="s">
        <v>42</v>
      </c>
      <c r="AO792" s="273"/>
      <c r="AP792" s="273"/>
      <c r="AQ792" s="273"/>
      <c r="AR792" s="273"/>
      <c r="AS792" s="273" t="s">
        <v>7555</v>
      </c>
      <c r="AT792" s="274">
        <v>1000</v>
      </c>
      <c r="AU792" s="274">
        <v>5</v>
      </c>
      <c r="AV792" s="273" t="s">
        <v>7460</v>
      </c>
      <c r="AW792" s="273"/>
      <c r="AX792" s="274">
        <v>2.95</v>
      </c>
      <c r="AY792" s="273" t="s">
        <v>458</v>
      </c>
      <c r="AZ792" s="273" t="s">
        <v>5387</v>
      </c>
      <c r="BA792" s="273" t="s">
        <v>7556</v>
      </c>
      <c r="BB792" s="273" t="s">
        <v>7545</v>
      </c>
      <c r="BC792" s="273" t="s">
        <v>7460</v>
      </c>
      <c r="BD792" s="273"/>
      <c r="BE792" s="273" t="s">
        <v>7460</v>
      </c>
      <c r="BF792" s="273" t="s">
        <v>7557</v>
      </c>
      <c r="BG792" s="273" t="s">
        <v>7558</v>
      </c>
      <c r="BH792" s="273" t="s">
        <v>7559</v>
      </c>
      <c r="BI792" s="273" t="s">
        <v>3729</v>
      </c>
      <c r="BJ792" s="273" t="s">
        <v>800</v>
      </c>
      <c r="BK792" s="273" t="s">
        <v>3730</v>
      </c>
      <c r="BL792" s="273" t="s">
        <v>802</v>
      </c>
      <c r="BM792" s="273" t="s">
        <v>3731</v>
      </c>
      <c r="BN792" s="273"/>
      <c r="BO792" s="273" t="s">
        <v>809</v>
      </c>
      <c r="BP792" s="273" t="s">
        <v>458</v>
      </c>
      <c r="BQ792" s="273"/>
    </row>
    <row r="793" spans="1:69" ht="18" customHeight="1">
      <c r="A793" s="273" t="s">
        <v>1797</v>
      </c>
      <c r="B793" s="273" t="s">
        <v>7560</v>
      </c>
      <c r="C793" s="273" t="s">
        <v>7561</v>
      </c>
      <c r="D793" s="273" t="s">
        <v>7562</v>
      </c>
      <c r="E793" s="273" t="s">
        <v>7563</v>
      </c>
      <c r="F793" s="273" t="s">
        <v>1801</v>
      </c>
      <c r="G793" s="273" t="s">
        <v>1506</v>
      </c>
      <c r="H793" s="273" t="s">
        <v>1801</v>
      </c>
      <c r="I793" s="274">
        <v>7</v>
      </c>
      <c r="J793" s="273" t="s">
        <v>804</v>
      </c>
      <c r="K793" s="273" t="s">
        <v>806</v>
      </c>
      <c r="L793" s="274">
        <v>0.8</v>
      </c>
      <c r="M793" s="273" t="s">
        <v>5295</v>
      </c>
      <c r="N793" s="273" t="s">
        <v>788</v>
      </c>
      <c r="O793" s="273"/>
      <c r="P793" s="273"/>
      <c r="Q793" s="273"/>
      <c r="R793" s="273" t="s">
        <v>789</v>
      </c>
      <c r="S793" s="273" t="s">
        <v>1487</v>
      </c>
      <c r="T793" s="273"/>
      <c r="U793" s="273" t="s">
        <v>791</v>
      </c>
      <c r="V793" s="274">
        <v>100</v>
      </c>
      <c r="W793" s="273"/>
      <c r="X793" s="273" t="s">
        <v>1463</v>
      </c>
      <c r="Y793" s="273" t="s">
        <v>1464</v>
      </c>
      <c r="Z793" s="273"/>
      <c r="AA793" s="273"/>
      <c r="AB793" s="273"/>
      <c r="AC793" s="273"/>
      <c r="AD793" s="273"/>
      <c r="AE793" s="273"/>
      <c r="AF793" s="273" t="s">
        <v>794</v>
      </c>
      <c r="AG793" s="273" t="s">
        <v>795</v>
      </c>
      <c r="AH793" s="273" t="s">
        <v>1801</v>
      </c>
      <c r="AI793" s="273"/>
      <c r="AJ793" s="273"/>
      <c r="AK793" s="273" t="s">
        <v>796</v>
      </c>
      <c r="AL793" s="273" t="s">
        <v>5296</v>
      </c>
      <c r="AM793" s="273" t="s">
        <v>1529</v>
      </c>
      <c r="AN793" s="273" t="s">
        <v>42</v>
      </c>
      <c r="AO793" s="273"/>
      <c r="AP793" s="273"/>
      <c r="AQ793" s="273"/>
      <c r="AR793" s="273"/>
      <c r="AS793" s="273" t="s">
        <v>1806</v>
      </c>
      <c r="AT793" s="274">
        <v>500000</v>
      </c>
      <c r="AU793" s="274">
        <v>7</v>
      </c>
      <c r="AV793" s="273" t="s">
        <v>5298</v>
      </c>
      <c r="AW793" s="273"/>
      <c r="AX793" s="274">
        <v>0.8</v>
      </c>
      <c r="AY793" s="273"/>
      <c r="AZ793" s="273" t="s">
        <v>5496</v>
      </c>
      <c r="BA793" s="273" t="s">
        <v>1807</v>
      </c>
      <c r="BB793" s="273"/>
      <c r="BC793" s="273" t="s">
        <v>5298</v>
      </c>
      <c r="BD793" s="273"/>
      <c r="BE793" s="273" t="s">
        <v>5298</v>
      </c>
      <c r="BF793" s="273"/>
      <c r="BG793" s="273"/>
      <c r="BH793" s="273" t="s">
        <v>458</v>
      </c>
      <c r="BI793" s="273" t="s">
        <v>800</v>
      </c>
      <c r="BJ793" s="273" t="s">
        <v>800</v>
      </c>
      <c r="BK793" s="273" t="s">
        <v>801</v>
      </c>
      <c r="BL793" s="273" t="s">
        <v>802</v>
      </c>
      <c r="BM793" s="273" t="s">
        <v>1962</v>
      </c>
      <c r="BN793" s="273"/>
      <c r="BO793" s="273" t="s">
        <v>1865</v>
      </c>
      <c r="BP793" s="273"/>
      <c r="BQ793" s="273"/>
    </row>
    <row r="794" spans="1:69" ht="18" customHeight="1">
      <c r="A794" s="273" t="s">
        <v>1797</v>
      </c>
      <c r="B794" s="273" t="s">
        <v>7564</v>
      </c>
      <c r="C794" s="273" t="s">
        <v>7565</v>
      </c>
      <c r="D794" s="273" t="s">
        <v>7566</v>
      </c>
      <c r="E794" s="273" t="s">
        <v>7567</v>
      </c>
      <c r="F794" s="273" t="s">
        <v>1801</v>
      </c>
      <c r="G794" s="273" t="s">
        <v>1506</v>
      </c>
      <c r="H794" s="273" t="s">
        <v>2703</v>
      </c>
      <c r="I794" s="274">
        <v>1</v>
      </c>
      <c r="J794" s="273" t="s">
        <v>804</v>
      </c>
      <c r="K794" s="273" t="s">
        <v>806</v>
      </c>
      <c r="L794" s="274">
        <v>0.82</v>
      </c>
      <c r="M794" s="273" t="s">
        <v>2778</v>
      </c>
      <c r="N794" s="273" t="s">
        <v>788</v>
      </c>
      <c r="O794" s="273"/>
      <c r="P794" s="273"/>
      <c r="Q794" s="273"/>
      <c r="R794" s="273" t="s">
        <v>789</v>
      </c>
      <c r="S794" s="273" t="s">
        <v>1487</v>
      </c>
      <c r="T794" s="273"/>
      <c r="U794" s="273" t="s">
        <v>791</v>
      </c>
      <c r="V794" s="274">
        <v>100</v>
      </c>
      <c r="W794" s="273"/>
      <c r="X794" s="273" t="s">
        <v>1463</v>
      </c>
      <c r="Y794" s="273" t="s">
        <v>1464</v>
      </c>
      <c r="Z794" s="273"/>
      <c r="AA794" s="273"/>
      <c r="AB794" s="273"/>
      <c r="AC794" s="273"/>
      <c r="AD794" s="273"/>
      <c r="AE794" s="273"/>
      <c r="AF794" s="273" t="s">
        <v>794</v>
      </c>
      <c r="AG794" s="273" t="s">
        <v>795</v>
      </c>
      <c r="AH794" s="273" t="s">
        <v>2703</v>
      </c>
      <c r="AI794" s="273"/>
      <c r="AJ794" s="273"/>
      <c r="AK794" s="273" t="s">
        <v>796</v>
      </c>
      <c r="AL794" s="273" t="s">
        <v>2779</v>
      </c>
      <c r="AM794" s="273" t="s">
        <v>1529</v>
      </c>
      <c r="AN794" s="273" t="s">
        <v>42</v>
      </c>
      <c r="AO794" s="273"/>
      <c r="AP794" s="273"/>
      <c r="AQ794" s="273"/>
      <c r="AR794" s="273"/>
      <c r="AS794" s="273" t="s">
        <v>1806</v>
      </c>
      <c r="AT794" s="274">
        <v>1000000</v>
      </c>
      <c r="AU794" s="274">
        <v>1</v>
      </c>
      <c r="AV794" s="273" t="s">
        <v>7548</v>
      </c>
      <c r="AW794" s="273"/>
      <c r="AX794" s="274">
        <v>0.82</v>
      </c>
      <c r="AY794" s="273"/>
      <c r="AZ794" s="273" t="s">
        <v>3922</v>
      </c>
      <c r="BA794" s="273" t="s">
        <v>1807</v>
      </c>
      <c r="BB794" s="273"/>
      <c r="BC794" s="273" t="s">
        <v>7548</v>
      </c>
      <c r="BD794" s="273"/>
      <c r="BE794" s="273" t="s">
        <v>7548</v>
      </c>
      <c r="BF794" s="273"/>
      <c r="BG794" s="273"/>
      <c r="BH794" s="273" t="s">
        <v>458</v>
      </c>
      <c r="BI794" s="273" t="s">
        <v>800</v>
      </c>
      <c r="BJ794" s="273" t="s">
        <v>800</v>
      </c>
      <c r="BK794" s="273" t="s">
        <v>801</v>
      </c>
      <c r="BL794" s="273" t="s">
        <v>802</v>
      </c>
      <c r="BM794" s="273" t="s">
        <v>1962</v>
      </c>
      <c r="BN794" s="273"/>
      <c r="BO794" s="273" t="s">
        <v>1865</v>
      </c>
      <c r="BP794" s="273"/>
      <c r="BQ794" s="273"/>
    </row>
    <row r="795" spans="1:69" ht="18" customHeight="1">
      <c r="A795" s="273" t="s">
        <v>7520</v>
      </c>
      <c r="B795" s="273" t="s">
        <v>7521</v>
      </c>
      <c r="C795" s="273" t="s">
        <v>7522</v>
      </c>
      <c r="D795" s="273" t="s">
        <v>7568</v>
      </c>
      <c r="E795" s="273" t="s">
        <v>7524</v>
      </c>
      <c r="F795" s="273" t="s">
        <v>1871</v>
      </c>
      <c r="G795" s="273" t="s">
        <v>1506</v>
      </c>
      <c r="H795" s="273" t="s">
        <v>5104</v>
      </c>
      <c r="I795" s="274">
        <v>1</v>
      </c>
      <c r="J795" s="273" t="s">
        <v>11</v>
      </c>
      <c r="K795" s="273" t="s">
        <v>806</v>
      </c>
      <c r="L795" s="274">
        <v>1.3</v>
      </c>
      <c r="M795" s="273" t="s">
        <v>7525</v>
      </c>
      <c r="N795" s="273" t="s">
        <v>6106</v>
      </c>
      <c r="O795" s="273" t="s">
        <v>7526</v>
      </c>
      <c r="P795" s="273" t="s">
        <v>7527</v>
      </c>
      <c r="Q795" s="274">
        <v>60</v>
      </c>
      <c r="R795" s="273" t="s">
        <v>789</v>
      </c>
      <c r="S795" s="273" t="s">
        <v>790</v>
      </c>
      <c r="T795" s="273" t="s">
        <v>458</v>
      </c>
      <c r="U795" s="273" t="s">
        <v>791</v>
      </c>
      <c r="V795" s="274">
        <v>99.906000000000006</v>
      </c>
      <c r="W795" s="273" t="s">
        <v>6844</v>
      </c>
      <c r="X795" s="273" t="s">
        <v>1425</v>
      </c>
      <c r="Y795" s="273" t="s">
        <v>2357</v>
      </c>
      <c r="Z795" s="273"/>
      <c r="AA795" s="274">
        <v>45</v>
      </c>
      <c r="AB795" s="274">
        <v>5</v>
      </c>
      <c r="AC795" s="273"/>
      <c r="AD795" s="273" t="s">
        <v>4957</v>
      </c>
      <c r="AE795" s="273" t="s">
        <v>7569</v>
      </c>
      <c r="AF795" s="273" t="s">
        <v>2276</v>
      </c>
      <c r="AG795" s="273" t="s">
        <v>816</v>
      </c>
      <c r="AH795" s="273" t="s">
        <v>5104</v>
      </c>
      <c r="AI795" s="273" t="s">
        <v>102</v>
      </c>
      <c r="AJ795" s="273"/>
      <c r="AK795" s="273" t="s">
        <v>796</v>
      </c>
      <c r="AL795" s="273" t="s">
        <v>7529</v>
      </c>
      <c r="AM795" s="273" t="s">
        <v>797</v>
      </c>
      <c r="AN795" s="273" t="s">
        <v>42</v>
      </c>
      <c r="AO795" s="273"/>
      <c r="AP795" s="273"/>
      <c r="AQ795" s="273"/>
      <c r="AR795" s="273"/>
      <c r="AS795" s="273" t="s">
        <v>7530</v>
      </c>
      <c r="AT795" s="274">
        <v>1000</v>
      </c>
      <c r="AU795" s="274">
        <v>9</v>
      </c>
      <c r="AV795" s="273" t="s">
        <v>7533</v>
      </c>
      <c r="AW795" s="273"/>
      <c r="AX795" s="274">
        <v>1.3</v>
      </c>
      <c r="AY795" s="273" t="s">
        <v>458</v>
      </c>
      <c r="AZ795" s="273" t="s">
        <v>7531</v>
      </c>
      <c r="BA795" s="273" t="s">
        <v>7532</v>
      </c>
      <c r="BB795" s="273" t="s">
        <v>7520</v>
      </c>
      <c r="BC795" s="273" t="s">
        <v>7533</v>
      </c>
      <c r="BD795" s="273"/>
      <c r="BE795" s="273" t="s">
        <v>7533</v>
      </c>
      <c r="BF795" s="273" t="s">
        <v>4502</v>
      </c>
      <c r="BG795" s="273" t="s">
        <v>7569</v>
      </c>
      <c r="BH795" s="273" t="s">
        <v>7534</v>
      </c>
      <c r="BI795" s="273" t="s">
        <v>800</v>
      </c>
      <c r="BJ795" s="273" t="s">
        <v>800</v>
      </c>
      <c r="BK795" s="273" t="s">
        <v>801</v>
      </c>
      <c r="BL795" s="273" t="s">
        <v>802</v>
      </c>
      <c r="BM795" s="273" t="s">
        <v>803</v>
      </c>
      <c r="BN795" s="273"/>
      <c r="BO795" s="273" t="s">
        <v>809</v>
      </c>
      <c r="BP795" s="273" t="s">
        <v>458</v>
      </c>
      <c r="BQ795" s="273"/>
    </row>
    <row r="796" spans="1:69" ht="18" customHeight="1">
      <c r="A796" s="273" t="s">
        <v>7520</v>
      </c>
      <c r="B796" s="273" t="s">
        <v>7521</v>
      </c>
      <c r="C796" s="273" t="s">
        <v>7522</v>
      </c>
      <c r="D796" s="273" t="s">
        <v>7570</v>
      </c>
      <c r="E796" s="273" t="s">
        <v>7524</v>
      </c>
      <c r="F796" s="273" t="s">
        <v>1871</v>
      </c>
      <c r="G796" s="273" t="s">
        <v>1506</v>
      </c>
      <c r="H796" s="273" t="s">
        <v>5104</v>
      </c>
      <c r="I796" s="274">
        <v>9</v>
      </c>
      <c r="J796" s="273" t="s">
        <v>11</v>
      </c>
      <c r="K796" s="273" t="s">
        <v>806</v>
      </c>
      <c r="L796" s="274">
        <v>1.3</v>
      </c>
      <c r="M796" s="273" t="s">
        <v>7525</v>
      </c>
      <c r="N796" s="273" t="s">
        <v>6106</v>
      </c>
      <c r="O796" s="273" t="s">
        <v>7526</v>
      </c>
      <c r="P796" s="273" t="s">
        <v>7527</v>
      </c>
      <c r="Q796" s="274">
        <v>60</v>
      </c>
      <c r="R796" s="273" t="s">
        <v>789</v>
      </c>
      <c r="S796" s="273" t="s">
        <v>790</v>
      </c>
      <c r="T796" s="273" t="s">
        <v>458</v>
      </c>
      <c r="U796" s="273" t="s">
        <v>791</v>
      </c>
      <c r="V796" s="274">
        <v>99.906000000000006</v>
      </c>
      <c r="W796" s="273" t="s">
        <v>6844</v>
      </c>
      <c r="X796" s="273" t="s">
        <v>1425</v>
      </c>
      <c r="Y796" s="273" t="s">
        <v>2357</v>
      </c>
      <c r="Z796" s="273"/>
      <c r="AA796" s="274">
        <v>45</v>
      </c>
      <c r="AB796" s="274">
        <v>5</v>
      </c>
      <c r="AC796" s="273"/>
      <c r="AD796" s="273" t="s">
        <v>4957</v>
      </c>
      <c r="AE796" s="273" t="s">
        <v>7571</v>
      </c>
      <c r="AF796" s="273" t="s">
        <v>794</v>
      </c>
      <c r="AG796" s="273" t="s">
        <v>816</v>
      </c>
      <c r="AH796" s="273" t="s">
        <v>5104</v>
      </c>
      <c r="AI796" s="273" t="s">
        <v>102</v>
      </c>
      <c r="AJ796" s="273"/>
      <c r="AK796" s="273" t="s">
        <v>796</v>
      </c>
      <c r="AL796" s="273" t="s">
        <v>7529</v>
      </c>
      <c r="AM796" s="273" t="s">
        <v>797</v>
      </c>
      <c r="AN796" s="273" t="s">
        <v>42</v>
      </c>
      <c r="AO796" s="273"/>
      <c r="AP796" s="273"/>
      <c r="AQ796" s="273"/>
      <c r="AR796" s="273"/>
      <c r="AS796" s="273" t="s">
        <v>7530</v>
      </c>
      <c r="AT796" s="274">
        <v>1000</v>
      </c>
      <c r="AU796" s="274">
        <v>9</v>
      </c>
      <c r="AV796" s="273" t="s">
        <v>7533</v>
      </c>
      <c r="AW796" s="273"/>
      <c r="AX796" s="274">
        <v>1.3</v>
      </c>
      <c r="AY796" s="273" t="s">
        <v>458</v>
      </c>
      <c r="AZ796" s="273" t="s">
        <v>7531</v>
      </c>
      <c r="BA796" s="273" t="s">
        <v>7532</v>
      </c>
      <c r="BB796" s="273" t="s">
        <v>7520</v>
      </c>
      <c r="BC796" s="273" t="s">
        <v>7533</v>
      </c>
      <c r="BD796" s="273"/>
      <c r="BE796" s="273" t="s">
        <v>7533</v>
      </c>
      <c r="BF796" s="273" t="s">
        <v>4502</v>
      </c>
      <c r="BG796" s="273" t="s">
        <v>7572</v>
      </c>
      <c r="BH796" s="273" t="s">
        <v>7534</v>
      </c>
      <c r="BI796" s="273" t="s">
        <v>800</v>
      </c>
      <c r="BJ796" s="273" t="s">
        <v>800</v>
      </c>
      <c r="BK796" s="273" t="s">
        <v>801</v>
      </c>
      <c r="BL796" s="273" t="s">
        <v>802</v>
      </c>
      <c r="BM796" s="273" t="s">
        <v>803</v>
      </c>
      <c r="BN796" s="273"/>
      <c r="BO796" s="273" t="s">
        <v>809</v>
      </c>
      <c r="BP796" s="273" t="s">
        <v>458</v>
      </c>
      <c r="BQ796" s="273"/>
    </row>
    <row r="797" spans="1:69" ht="18" customHeight="1">
      <c r="A797" s="273" t="s">
        <v>7573</v>
      </c>
      <c r="B797" s="273" t="s">
        <v>7574</v>
      </c>
      <c r="C797" s="273" t="s">
        <v>7575</v>
      </c>
      <c r="D797" s="273" t="s">
        <v>4301</v>
      </c>
      <c r="E797" s="273" t="s">
        <v>7576</v>
      </c>
      <c r="F797" s="273" t="s">
        <v>4287</v>
      </c>
      <c r="G797" s="273" t="s">
        <v>1938</v>
      </c>
      <c r="H797" s="273" t="s">
        <v>6479</v>
      </c>
      <c r="I797" s="274">
        <v>2.5</v>
      </c>
      <c r="J797" s="273" t="s">
        <v>11</v>
      </c>
      <c r="K797" s="273" t="s">
        <v>806</v>
      </c>
      <c r="L797" s="274">
        <v>11.5</v>
      </c>
      <c r="M797" s="273" t="s">
        <v>7577</v>
      </c>
      <c r="N797" s="273" t="s">
        <v>936</v>
      </c>
      <c r="O797" s="273" t="s">
        <v>7578</v>
      </c>
      <c r="P797" s="273" t="s">
        <v>7579</v>
      </c>
      <c r="Q797" s="274">
        <v>17.5</v>
      </c>
      <c r="R797" s="273" t="s">
        <v>789</v>
      </c>
      <c r="S797" s="273" t="s">
        <v>790</v>
      </c>
      <c r="T797" s="273" t="s">
        <v>458</v>
      </c>
      <c r="U797" s="273" t="s">
        <v>791</v>
      </c>
      <c r="V797" s="274">
        <v>100.124</v>
      </c>
      <c r="W797" s="273" t="s">
        <v>7580</v>
      </c>
      <c r="X797" s="273" t="s">
        <v>1425</v>
      </c>
      <c r="Y797" s="273" t="s">
        <v>5346</v>
      </c>
      <c r="Z797" s="273"/>
      <c r="AA797" s="273"/>
      <c r="AB797" s="273"/>
      <c r="AC797" s="273"/>
      <c r="AD797" s="273"/>
      <c r="AE797" s="273" t="s">
        <v>7581</v>
      </c>
      <c r="AF797" s="273" t="s">
        <v>7582</v>
      </c>
      <c r="AG797" s="273" t="s">
        <v>1986</v>
      </c>
      <c r="AH797" s="273" t="s">
        <v>4498</v>
      </c>
      <c r="AI797" s="273" t="s">
        <v>104</v>
      </c>
      <c r="AJ797" s="273"/>
      <c r="AK797" s="273" t="s">
        <v>1987</v>
      </c>
      <c r="AL797" s="273" t="s">
        <v>7583</v>
      </c>
      <c r="AM797" s="273" t="s">
        <v>2075</v>
      </c>
      <c r="AN797" s="273" t="s">
        <v>3211</v>
      </c>
      <c r="AO797" s="273"/>
      <c r="AP797" s="273"/>
      <c r="AQ797" s="273"/>
      <c r="AR797" s="273"/>
      <c r="AS797" s="273" t="s">
        <v>7584</v>
      </c>
      <c r="AT797" s="274">
        <v>1000</v>
      </c>
      <c r="AU797" s="274">
        <v>2.4</v>
      </c>
      <c r="AV797" s="273" t="s">
        <v>7562</v>
      </c>
      <c r="AW797" s="273" t="s">
        <v>7585</v>
      </c>
      <c r="AX797" s="274">
        <v>11.5</v>
      </c>
      <c r="AY797" s="273" t="s">
        <v>458</v>
      </c>
      <c r="AZ797" s="273" t="s">
        <v>5522</v>
      </c>
      <c r="BA797" s="273" t="s">
        <v>7586</v>
      </c>
      <c r="BB797" s="273" t="s">
        <v>7573</v>
      </c>
      <c r="BC797" s="273" t="s">
        <v>7562</v>
      </c>
      <c r="BD797" s="273"/>
      <c r="BE797" s="273" t="s">
        <v>7562</v>
      </c>
      <c r="BF797" s="273" t="s">
        <v>7587</v>
      </c>
      <c r="BG797" s="273" t="s">
        <v>7588</v>
      </c>
      <c r="BH797" s="273" t="s">
        <v>7589</v>
      </c>
      <c r="BI797" s="273" t="s">
        <v>800</v>
      </c>
      <c r="BJ797" s="273" t="s">
        <v>800</v>
      </c>
      <c r="BK797" s="273" t="s">
        <v>801</v>
      </c>
      <c r="BL797" s="273" t="s">
        <v>802</v>
      </c>
      <c r="BM797" s="273" t="s">
        <v>1531</v>
      </c>
      <c r="BN797" s="273"/>
      <c r="BO797" s="273" t="s">
        <v>809</v>
      </c>
      <c r="BP797" s="273" t="s">
        <v>458</v>
      </c>
      <c r="BQ797" s="273"/>
    </row>
    <row r="798" spans="1:69" ht="18" customHeight="1">
      <c r="A798" s="273" t="s">
        <v>7590</v>
      </c>
      <c r="B798" s="273" t="s">
        <v>7591</v>
      </c>
      <c r="C798" s="273" t="s">
        <v>7592</v>
      </c>
      <c r="D798" s="273" t="s">
        <v>7593</v>
      </c>
      <c r="E798" s="273" t="s">
        <v>7594</v>
      </c>
      <c r="F798" s="273" t="s">
        <v>7595</v>
      </c>
      <c r="G798" s="273" t="s">
        <v>7124</v>
      </c>
      <c r="H798" s="273" t="s">
        <v>7595</v>
      </c>
      <c r="I798" s="274">
        <v>2.5</v>
      </c>
      <c r="J798" s="273" t="s">
        <v>11</v>
      </c>
      <c r="K798" s="273" t="s">
        <v>806</v>
      </c>
      <c r="L798" s="274">
        <v>9.75</v>
      </c>
      <c r="M798" s="273" t="s">
        <v>7596</v>
      </c>
      <c r="N798" s="273" t="s">
        <v>6106</v>
      </c>
      <c r="O798" s="273" t="s">
        <v>7597</v>
      </c>
      <c r="P798" s="273" t="s">
        <v>7598</v>
      </c>
      <c r="Q798" s="274">
        <v>25</v>
      </c>
      <c r="R798" s="273" t="s">
        <v>789</v>
      </c>
      <c r="S798" s="273" t="s">
        <v>3364</v>
      </c>
      <c r="T798" s="273" t="s">
        <v>458</v>
      </c>
      <c r="U798" s="273" t="s">
        <v>791</v>
      </c>
      <c r="V798" s="274">
        <v>99.366</v>
      </c>
      <c r="W798" s="273" t="s">
        <v>7599</v>
      </c>
      <c r="X798" s="273" t="s">
        <v>792</v>
      </c>
      <c r="Y798" s="273"/>
      <c r="Z798" s="273"/>
      <c r="AA798" s="273"/>
      <c r="AB798" s="273"/>
      <c r="AC798" s="273"/>
      <c r="AD798" s="273"/>
      <c r="AE798" s="273" t="s">
        <v>7600</v>
      </c>
      <c r="AF798" s="273" t="s">
        <v>7601</v>
      </c>
      <c r="AG798" s="273" t="s">
        <v>4866</v>
      </c>
      <c r="AH798" s="273" t="s">
        <v>7602</v>
      </c>
      <c r="AI798" s="273" t="s">
        <v>104</v>
      </c>
      <c r="AJ798" s="273"/>
      <c r="AK798" s="273" t="s">
        <v>810</v>
      </c>
      <c r="AL798" s="273" t="s">
        <v>7603</v>
      </c>
      <c r="AM798" s="273" t="s">
        <v>1989</v>
      </c>
      <c r="AN798" s="273" t="s">
        <v>931</v>
      </c>
      <c r="AO798" s="273"/>
      <c r="AP798" s="273"/>
      <c r="AQ798" s="273"/>
      <c r="AR798" s="273"/>
      <c r="AS798" s="273" t="s">
        <v>7604</v>
      </c>
      <c r="AT798" s="274">
        <v>1000</v>
      </c>
      <c r="AU798" s="274">
        <v>1.5504</v>
      </c>
      <c r="AV798" s="273" t="s">
        <v>7568</v>
      </c>
      <c r="AW798" s="273" t="s">
        <v>2582</v>
      </c>
      <c r="AX798" s="274">
        <v>9.75</v>
      </c>
      <c r="AY798" s="273" t="s">
        <v>458</v>
      </c>
      <c r="AZ798" s="273" t="s">
        <v>5649</v>
      </c>
      <c r="BA798" s="273" t="s">
        <v>7605</v>
      </c>
      <c r="BB798" s="273" t="s">
        <v>3215</v>
      </c>
      <c r="BC798" s="273" t="s">
        <v>7568</v>
      </c>
      <c r="BD798" s="273"/>
      <c r="BE798" s="273" t="s">
        <v>7568</v>
      </c>
      <c r="BF798" s="273" t="s">
        <v>7606</v>
      </c>
      <c r="BG798" s="273" t="s">
        <v>7600</v>
      </c>
      <c r="BH798" s="273" t="s">
        <v>7607</v>
      </c>
      <c r="BI798" s="273" t="s">
        <v>800</v>
      </c>
      <c r="BJ798" s="273" t="s">
        <v>800</v>
      </c>
      <c r="BK798" s="273" t="s">
        <v>801</v>
      </c>
      <c r="BL798" s="273" t="s">
        <v>802</v>
      </c>
      <c r="BM798" s="273" t="s">
        <v>827</v>
      </c>
      <c r="BN798" s="273"/>
      <c r="BO798" s="273" t="s">
        <v>809</v>
      </c>
      <c r="BP798" s="273" t="s">
        <v>458</v>
      </c>
      <c r="BQ798" s="273"/>
    </row>
    <row r="799" spans="1:69" ht="18" customHeight="1">
      <c r="A799" s="273" t="s">
        <v>4909</v>
      </c>
      <c r="B799" s="273" t="s">
        <v>7608</v>
      </c>
      <c r="C799" s="273" t="s">
        <v>7609</v>
      </c>
      <c r="D799" s="273" t="s">
        <v>7610</v>
      </c>
      <c r="E799" s="273" t="s">
        <v>7611</v>
      </c>
      <c r="F799" s="273" t="s">
        <v>786</v>
      </c>
      <c r="G799" s="273" t="s">
        <v>786</v>
      </c>
      <c r="H799" s="273" t="s">
        <v>786</v>
      </c>
      <c r="I799" s="274">
        <v>2</v>
      </c>
      <c r="J799" s="273" t="s">
        <v>598</v>
      </c>
      <c r="K799" s="273" t="s">
        <v>806</v>
      </c>
      <c r="L799" s="274">
        <v>3.5</v>
      </c>
      <c r="M799" s="273" t="s">
        <v>7612</v>
      </c>
      <c r="N799" s="273" t="s">
        <v>788</v>
      </c>
      <c r="O799" s="273"/>
      <c r="P799" s="273"/>
      <c r="Q799" s="273"/>
      <c r="R799" s="273" t="s">
        <v>789</v>
      </c>
      <c r="S799" s="273" t="s">
        <v>790</v>
      </c>
      <c r="T799" s="273" t="s">
        <v>458</v>
      </c>
      <c r="U799" s="273" t="s">
        <v>791</v>
      </c>
      <c r="V799" s="274">
        <v>100</v>
      </c>
      <c r="W799" s="273"/>
      <c r="X799" s="273" t="s">
        <v>1463</v>
      </c>
      <c r="Y799" s="273" t="s">
        <v>1464</v>
      </c>
      <c r="Z799" s="273"/>
      <c r="AA799" s="273"/>
      <c r="AB799" s="273"/>
      <c r="AC799" s="273"/>
      <c r="AD799" s="273"/>
      <c r="AE799" s="273" t="s">
        <v>3842</v>
      </c>
      <c r="AF799" s="273" t="s">
        <v>794</v>
      </c>
      <c r="AG799" s="273" t="s">
        <v>1986</v>
      </c>
      <c r="AH799" s="273" t="s">
        <v>786</v>
      </c>
      <c r="AI799" s="273"/>
      <c r="AJ799" s="273"/>
      <c r="AK799" s="273" t="s">
        <v>1987</v>
      </c>
      <c r="AL799" s="273" t="s">
        <v>7613</v>
      </c>
      <c r="AM799" s="273" t="s">
        <v>1529</v>
      </c>
      <c r="AN799" s="273" t="s">
        <v>43</v>
      </c>
      <c r="AO799" s="273"/>
      <c r="AP799" s="273"/>
      <c r="AQ799" s="273"/>
      <c r="AR799" s="273"/>
      <c r="AS799" s="273" t="s">
        <v>4916</v>
      </c>
      <c r="AT799" s="274">
        <v>1000000</v>
      </c>
      <c r="AU799" s="274">
        <v>2</v>
      </c>
      <c r="AV799" s="273" t="s">
        <v>7523</v>
      </c>
      <c r="AW799" s="273"/>
      <c r="AX799" s="274">
        <v>3.5</v>
      </c>
      <c r="AY799" s="273" t="s">
        <v>458</v>
      </c>
      <c r="AZ799" s="273" t="s">
        <v>4265</v>
      </c>
      <c r="BA799" s="273" t="s">
        <v>4918</v>
      </c>
      <c r="BB799" s="273" t="s">
        <v>4909</v>
      </c>
      <c r="BC799" s="273" t="s">
        <v>7523</v>
      </c>
      <c r="BD799" s="273"/>
      <c r="BE799" s="273" t="s">
        <v>7523</v>
      </c>
      <c r="BF799" s="273" t="s">
        <v>458</v>
      </c>
      <c r="BG799" s="273" t="s">
        <v>458</v>
      </c>
      <c r="BH799" s="273" t="s">
        <v>3842</v>
      </c>
      <c r="BI799" s="273" t="s">
        <v>800</v>
      </c>
      <c r="BJ799" s="273" t="s">
        <v>800</v>
      </c>
      <c r="BK799" s="273" t="s">
        <v>801</v>
      </c>
      <c r="BL799" s="273" t="s">
        <v>802</v>
      </c>
      <c r="BM799" s="273" t="s">
        <v>803</v>
      </c>
      <c r="BN799" s="273"/>
      <c r="BO799" s="273" t="s">
        <v>1865</v>
      </c>
      <c r="BP799" s="273" t="s">
        <v>458</v>
      </c>
      <c r="BQ799" s="273"/>
    </row>
    <row r="800" spans="1:69" ht="18" customHeight="1">
      <c r="A800" s="273" t="s">
        <v>5561</v>
      </c>
      <c r="B800" s="273" t="s">
        <v>7614</v>
      </c>
      <c r="C800" s="273" t="s">
        <v>7615</v>
      </c>
      <c r="D800" s="273" t="s">
        <v>7616</v>
      </c>
      <c r="E800" s="273" t="s">
        <v>7617</v>
      </c>
      <c r="F800" s="273" t="s">
        <v>5104</v>
      </c>
      <c r="G800" s="273" t="s">
        <v>925</v>
      </c>
      <c r="H800" s="273" t="s">
        <v>786</v>
      </c>
      <c r="I800" s="274">
        <v>5</v>
      </c>
      <c r="J800" s="273" t="s">
        <v>11</v>
      </c>
      <c r="K800" s="273" t="s">
        <v>806</v>
      </c>
      <c r="L800" s="274">
        <v>1.75</v>
      </c>
      <c r="M800" s="273" t="s">
        <v>7618</v>
      </c>
      <c r="N800" s="273" t="s">
        <v>4104</v>
      </c>
      <c r="O800" s="273" t="s">
        <v>7619</v>
      </c>
      <c r="P800" s="273" t="s">
        <v>7620</v>
      </c>
      <c r="Q800" s="274">
        <v>45</v>
      </c>
      <c r="R800" s="273" t="s">
        <v>789</v>
      </c>
      <c r="S800" s="273" t="s">
        <v>790</v>
      </c>
      <c r="T800" s="273" t="s">
        <v>458</v>
      </c>
      <c r="U800" s="273" t="s">
        <v>791</v>
      </c>
      <c r="V800" s="274">
        <v>99.694999999999993</v>
      </c>
      <c r="W800" s="273" t="s">
        <v>5010</v>
      </c>
      <c r="X800" s="273" t="s">
        <v>1565</v>
      </c>
      <c r="Y800" s="273" t="s">
        <v>1566</v>
      </c>
      <c r="Z800" s="273"/>
      <c r="AA800" s="274">
        <v>13</v>
      </c>
      <c r="AB800" s="274">
        <v>2.6</v>
      </c>
      <c r="AC800" s="273" t="s">
        <v>4293</v>
      </c>
      <c r="AD800" s="273" t="s">
        <v>3781</v>
      </c>
      <c r="AE800" s="273" t="s">
        <v>7621</v>
      </c>
      <c r="AF800" s="273" t="s">
        <v>794</v>
      </c>
      <c r="AG800" s="273" t="s">
        <v>795</v>
      </c>
      <c r="AH800" s="273" t="s">
        <v>786</v>
      </c>
      <c r="AI800" s="273" t="s">
        <v>102</v>
      </c>
      <c r="AJ800" s="273"/>
      <c r="AK800" s="273" t="s">
        <v>796</v>
      </c>
      <c r="AL800" s="273" t="s">
        <v>7622</v>
      </c>
      <c r="AM800" s="273" t="s">
        <v>811</v>
      </c>
      <c r="AN800" s="273" t="s">
        <v>42</v>
      </c>
      <c r="AO800" s="273"/>
      <c r="AP800" s="273"/>
      <c r="AQ800" s="273"/>
      <c r="AR800" s="273"/>
      <c r="AS800" s="273" t="s">
        <v>5569</v>
      </c>
      <c r="AT800" s="274">
        <v>1000</v>
      </c>
      <c r="AU800" s="274">
        <v>5</v>
      </c>
      <c r="AV800" s="273" t="s">
        <v>7570</v>
      </c>
      <c r="AW800" s="273"/>
      <c r="AX800" s="274">
        <v>1.75</v>
      </c>
      <c r="AY800" s="273" t="s">
        <v>458</v>
      </c>
      <c r="AZ800" s="273" t="s">
        <v>5649</v>
      </c>
      <c r="BA800" s="273" t="s">
        <v>5570</v>
      </c>
      <c r="BB800" s="273" t="s">
        <v>5561</v>
      </c>
      <c r="BC800" s="273" t="s">
        <v>7570</v>
      </c>
      <c r="BD800" s="273"/>
      <c r="BE800" s="273" t="s">
        <v>7570</v>
      </c>
      <c r="BF800" s="273" t="s">
        <v>4502</v>
      </c>
      <c r="BG800" s="273" t="s">
        <v>7623</v>
      </c>
      <c r="BH800" s="273" t="s">
        <v>7624</v>
      </c>
      <c r="BI800" s="273" t="s">
        <v>800</v>
      </c>
      <c r="BJ800" s="273" t="s">
        <v>800</v>
      </c>
      <c r="BK800" s="273" t="s">
        <v>801</v>
      </c>
      <c r="BL800" s="273" t="s">
        <v>802</v>
      </c>
      <c r="BM800" s="273" t="s">
        <v>803</v>
      </c>
      <c r="BN800" s="273"/>
      <c r="BO800" s="273" t="s">
        <v>809</v>
      </c>
      <c r="BP800" s="273" t="s">
        <v>458</v>
      </c>
      <c r="BQ800" s="273"/>
    </row>
    <row r="801" spans="1:69" ht="18" customHeight="1">
      <c r="A801" s="273" t="s">
        <v>2245</v>
      </c>
      <c r="B801" s="273" t="s">
        <v>7625</v>
      </c>
      <c r="C801" s="273" t="s">
        <v>7626</v>
      </c>
      <c r="D801" s="273" t="s">
        <v>7616</v>
      </c>
      <c r="E801" s="273" t="s">
        <v>7627</v>
      </c>
      <c r="F801" s="273" t="s">
        <v>1413</v>
      </c>
      <c r="G801" s="273" t="s">
        <v>1414</v>
      </c>
      <c r="H801" s="273" t="s">
        <v>786</v>
      </c>
      <c r="I801" s="274">
        <v>1</v>
      </c>
      <c r="J801" s="273" t="s">
        <v>11</v>
      </c>
      <c r="K801" s="273" t="s">
        <v>4334</v>
      </c>
      <c r="L801" s="274">
        <v>4.5</v>
      </c>
      <c r="M801" s="273" t="s">
        <v>1948</v>
      </c>
      <c r="N801" s="273" t="s">
        <v>936</v>
      </c>
      <c r="O801" s="273" t="s">
        <v>7628</v>
      </c>
      <c r="P801" s="273" t="s">
        <v>7629</v>
      </c>
      <c r="Q801" s="274">
        <v>0</v>
      </c>
      <c r="R801" s="273" t="s">
        <v>789</v>
      </c>
      <c r="S801" s="273" t="s">
        <v>866</v>
      </c>
      <c r="T801" s="273" t="s">
        <v>6238</v>
      </c>
      <c r="U801" s="273" t="s">
        <v>791</v>
      </c>
      <c r="V801" s="274">
        <v>100</v>
      </c>
      <c r="W801" s="273"/>
      <c r="X801" s="273" t="s">
        <v>2251</v>
      </c>
      <c r="Y801" s="273" t="s">
        <v>2252</v>
      </c>
      <c r="Z801" s="273"/>
      <c r="AA801" s="273"/>
      <c r="AB801" s="273"/>
      <c r="AC801" s="273"/>
      <c r="AD801" s="273"/>
      <c r="AE801" s="273" t="s">
        <v>7630</v>
      </c>
      <c r="AF801" s="273" t="s">
        <v>794</v>
      </c>
      <c r="AG801" s="273" t="s">
        <v>795</v>
      </c>
      <c r="AH801" s="273" t="s">
        <v>786</v>
      </c>
      <c r="AI801" s="273" t="s">
        <v>89</v>
      </c>
      <c r="AJ801" s="273"/>
      <c r="AK801" s="273" t="s">
        <v>796</v>
      </c>
      <c r="AL801" s="273" t="s">
        <v>1949</v>
      </c>
      <c r="AM801" s="273" t="s">
        <v>2255</v>
      </c>
      <c r="AN801" s="273" t="s">
        <v>43</v>
      </c>
      <c r="AO801" s="273"/>
      <c r="AP801" s="273"/>
      <c r="AQ801" s="273"/>
      <c r="AR801" s="273"/>
      <c r="AS801" s="273" t="s">
        <v>2256</v>
      </c>
      <c r="AT801" s="274">
        <v>1000</v>
      </c>
      <c r="AU801" s="274">
        <v>1</v>
      </c>
      <c r="AV801" s="273" t="s">
        <v>7570</v>
      </c>
      <c r="AW801" s="273"/>
      <c r="AX801" s="274">
        <v>4.5</v>
      </c>
      <c r="AY801" s="273" t="s">
        <v>458</v>
      </c>
      <c r="AZ801" s="273" t="s">
        <v>5649</v>
      </c>
      <c r="BA801" s="273" t="s">
        <v>2259</v>
      </c>
      <c r="BB801" s="273" t="s">
        <v>2245</v>
      </c>
      <c r="BC801" s="273" t="s">
        <v>7570</v>
      </c>
      <c r="BD801" s="273"/>
      <c r="BE801" s="273" t="s">
        <v>7570</v>
      </c>
      <c r="BF801" s="273" t="s">
        <v>4502</v>
      </c>
      <c r="BG801" s="273" t="s">
        <v>7631</v>
      </c>
      <c r="BH801" s="273" t="s">
        <v>7632</v>
      </c>
      <c r="BI801" s="273" t="s">
        <v>800</v>
      </c>
      <c r="BJ801" s="273" t="s">
        <v>800</v>
      </c>
      <c r="BK801" s="273" t="s">
        <v>801</v>
      </c>
      <c r="BL801" s="273" t="s">
        <v>802</v>
      </c>
      <c r="BM801" s="273" t="s">
        <v>803</v>
      </c>
      <c r="BN801" s="273"/>
      <c r="BO801" s="273" t="s">
        <v>809</v>
      </c>
      <c r="BP801" s="273" t="s">
        <v>458</v>
      </c>
      <c r="BQ801" s="273"/>
    </row>
    <row r="802" spans="1:69" ht="18" customHeight="1">
      <c r="A802" s="273" t="s">
        <v>7633</v>
      </c>
      <c r="B802" s="273" t="s">
        <v>7634</v>
      </c>
      <c r="C802" s="273" t="s">
        <v>7635</v>
      </c>
      <c r="D802" s="273" t="s">
        <v>7636</v>
      </c>
      <c r="E802" s="273" t="s">
        <v>7637</v>
      </c>
      <c r="F802" s="273" t="s">
        <v>786</v>
      </c>
      <c r="G802" s="273" t="s">
        <v>786</v>
      </c>
      <c r="H802" s="273" t="s">
        <v>786</v>
      </c>
      <c r="I802" s="274">
        <v>4</v>
      </c>
      <c r="J802" s="273" t="s">
        <v>11</v>
      </c>
      <c r="K802" s="273" t="s">
        <v>806</v>
      </c>
      <c r="L802" s="274">
        <v>2.95</v>
      </c>
      <c r="M802" s="273" t="s">
        <v>7618</v>
      </c>
      <c r="N802" s="273" t="s">
        <v>936</v>
      </c>
      <c r="O802" s="273" t="s">
        <v>7551</v>
      </c>
      <c r="P802" s="273" t="s">
        <v>7638</v>
      </c>
      <c r="Q802" s="274">
        <v>30</v>
      </c>
      <c r="R802" s="273" t="s">
        <v>789</v>
      </c>
      <c r="S802" s="273" t="s">
        <v>790</v>
      </c>
      <c r="T802" s="273" t="s">
        <v>458</v>
      </c>
      <c r="U802" s="273" t="s">
        <v>791</v>
      </c>
      <c r="V802" s="274">
        <v>99.858000000000004</v>
      </c>
      <c r="W802" s="273" t="s">
        <v>7639</v>
      </c>
      <c r="X802" s="273" t="s">
        <v>828</v>
      </c>
      <c r="Y802" s="273" t="s">
        <v>2074</v>
      </c>
      <c r="Z802" s="273" t="s">
        <v>7640</v>
      </c>
      <c r="AA802" s="273"/>
      <c r="AB802" s="273"/>
      <c r="AC802" s="273"/>
      <c r="AD802" s="273"/>
      <c r="AE802" s="273" t="s">
        <v>7641</v>
      </c>
      <c r="AF802" s="273" t="s">
        <v>794</v>
      </c>
      <c r="AG802" s="273" t="s">
        <v>818</v>
      </c>
      <c r="AH802" s="273" t="s">
        <v>786</v>
      </c>
      <c r="AI802" s="273" t="s">
        <v>104</v>
      </c>
      <c r="AJ802" s="273"/>
      <c r="AK802" s="273" t="s">
        <v>808</v>
      </c>
      <c r="AL802" s="273" t="s">
        <v>7622</v>
      </c>
      <c r="AM802" s="273" t="s">
        <v>797</v>
      </c>
      <c r="AN802" s="273" t="s">
        <v>42</v>
      </c>
      <c r="AO802" s="273"/>
      <c r="AP802" s="273"/>
      <c r="AQ802" s="273"/>
      <c r="AR802" s="273"/>
      <c r="AS802" s="273" t="s">
        <v>7642</v>
      </c>
      <c r="AT802" s="274">
        <v>1000</v>
      </c>
      <c r="AU802" s="274">
        <v>4</v>
      </c>
      <c r="AV802" s="273" t="s">
        <v>7570</v>
      </c>
      <c r="AW802" s="273"/>
      <c r="AX802" s="274">
        <v>2.95</v>
      </c>
      <c r="AY802" s="273" t="s">
        <v>458</v>
      </c>
      <c r="AZ802" s="273" t="s">
        <v>5649</v>
      </c>
      <c r="BA802" s="273" t="s">
        <v>7643</v>
      </c>
      <c r="BB802" s="273" t="s">
        <v>7633</v>
      </c>
      <c r="BC802" s="273" t="s">
        <v>7570</v>
      </c>
      <c r="BD802" s="273"/>
      <c r="BE802" s="273" t="s">
        <v>7570</v>
      </c>
      <c r="BF802" s="273" t="s">
        <v>1679</v>
      </c>
      <c r="BG802" s="273" t="s">
        <v>7644</v>
      </c>
      <c r="BH802" s="273" t="s">
        <v>7645</v>
      </c>
      <c r="BI802" s="273" t="s">
        <v>800</v>
      </c>
      <c r="BJ802" s="273" t="s">
        <v>800</v>
      </c>
      <c r="BK802" s="273" t="s">
        <v>801</v>
      </c>
      <c r="BL802" s="273" t="s">
        <v>802</v>
      </c>
      <c r="BM802" s="273" t="s">
        <v>803</v>
      </c>
      <c r="BN802" s="273"/>
      <c r="BO802" s="273" t="s">
        <v>809</v>
      </c>
      <c r="BP802" s="273" t="s">
        <v>458</v>
      </c>
      <c r="BQ802" s="273"/>
    </row>
    <row r="803" spans="1:69" ht="18" customHeight="1">
      <c r="A803" s="273" t="s">
        <v>4282</v>
      </c>
      <c r="B803" s="273" t="s">
        <v>4283</v>
      </c>
      <c r="C803" s="273" t="s">
        <v>4284</v>
      </c>
      <c r="D803" s="273" t="s">
        <v>7636</v>
      </c>
      <c r="E803" s="273" t="s">
        <v>4286</v>
      </c>
      <c r="F803" s="273" t="s">
        <v>4287</v>
      </c>
      <c r="G803" s="273" t="s">
        <v>1938</v>
      </c>
      <c r="H803" s="273" t="s">
        <v>786</v>
      </c>
      <c r="I803" s="274">
        <v>4.5</v>
      </c>
      <c r="J803" s="273" t="s">
        <v>11</v>
      </c>
      <c r="K803" s="273" t="s">
        <v>4288</v>
      </c>
      <c r="L803" s="274">
        <v>5.95</v>
      </c>
      <c r="M803" s="273" t="s">
        <v>1763</v>
      </c>
      <c r="N803" s="273" t="s">
        <v>4289</v>
      </c>
      <c r="O803" s="273" t="s">
        <v>4290</v>
      </c>
      <c r="P803" s="273" t="s">
        <v>4291</v>
      </c>
      <c r="Q803" s="274">
        <v>45</v>
      </c>
      <c r="R803" s="273" t="s">
        <v>789</v>
      </c>
      <c r="S803" s="273" t="s">
        <v>3364</v>
      </c>
      <c r="T803" s="273" t="s">
        <v>458</v>
      </c>
      <c r="U803" s="273" t="s">
        <v>3483</v>
      </c>
      <c r="V803" s="274">
        <v>100</v>
      </c>
      <c r="W803" s="273" t="s">
        <v>4292</v>
      </c>
      <c r="X803" s="273" t="s">
        <v>1565</v>
      </c>
      <c r="Y803" s="273"/>
      <c r="Z803" s="273"/>
      <c r="AA803" s="274">
        <v>23</v>
      </c>
      <c r="AB803" s="274">
        <v>5.0999999999999996</v>
      </c>
      <c r="AC803" s="273" t="s">
        <v>4293</v>
      </c>
      <c r="AD803" s="273" t="s">
        <v>4294</v>
      </c>
      <c r="AE803" s="273" t="s">
        <v>7646</v>
      </c>
      <c r="AF803" s="273" t="s">
        <v>794</v>
      </c>
      <c r="AG803" s="273" t="s">
        <v>1986</v>
      </c>
      <c r="AH803" s="273" t="s">
        <v>786</v>
      </c>
      <c r="AI803" s="273" t="s">
        <v>104</v>
      </c>
      <c r="AJ803" s="273"/>
      <c r="AK803" s="273" t="s">
        <v>1987</v>
      </c>
      <c r="AL803" s="273" t="s">
        <v>1767</v>
      </c>
      <c r="AM803" s="273" t="s">
        <v>2255</v>
      </c>
      <c r="AN803" s="273" t="s">
        <v>931</v>
      </c>
      <c r="AO803" s="273"/>
      <c r="AP803" s="273"/>
      <c r="AQ803" s="273"/>
      <c r="AR803" s="273"/>
      <c r="AS803" s="273" t="s">
        <v>4296</v>
      </c>
      <c r="AT803" s="274">
        <v>1000</v>
      </c>
      <c r="AU803" s="274">
        <v>4.5</v>
      </c>
      <c r="AV803" s="273" t="s">
        <v>4301</v>
      </c>
      <c r="AW803" s="273" t="s">
        <v>4297</v>
      </c>
      <c r="AX803" s="274">
        <v>5.95</v>
      </c>
      <c r="AY803" s="273" t="s">
        <v>458</v>
      </c>
      <c r="AZ803" s="273" t="s">
        <v>4298</v>
      </c>
      <c r="BA803" s="273" t="s">
        <v>4299</v>
      </c>
      <c r="BB803" s="273" t="s">
        <v>4300</v>
      </c>
      <c r="BC803" s="273" t="s">
        <v>4301</v>
      </c>
      <c r="BD803" s="273"/>
      <c r="BE803" s="273" t="s">
        <v>4301</v>
      </c>
      <c r="BF803" s="273" t="s">
        <v>4302</v>
      </c>
      <c r="BG803" s="273" t="s">
        <v>458</v>
      </c>
      <c r="BH803" s="273" t="s">
        <v>4303</v>
      </c>
      <c r="BI803" s="273" t="s">
        <v>800</v>
      </c>
      <c r="BJ803" s="273" t="s">
        <v>800</v>
      </c>
      <c r="BK803" s="273" t="s">
        <v>801</v>
      </c>
      <c r="BL803" s="273" t="s">
        <v>802</v>
      </c>
      <c r="BM803" s="273" t="s">
        <v>827</v>
      </c>
      <c r="BN803" s="273"/>
      <c r="BO803" s="273" t="s">
        <v>809</v>
      </c>
      <c r="BP803" s="273" t="s">
        <v>458</v>
      </c>
      <c r="BQ803" s="273"/>
    </row>
    <row r="804" spans="1:69" ht="18" customHeight="1">
      <c r="A804" s="273" t="s">
        <v>5895</v>
      </c>
      <c r="B804" s="273" t="s">
        <v>7647</v>
      </c>
      <c r="C804" s="273" t="s">
        <v>7648</v>
      </c>
      <c r="D804" s="273" t="s">
        <v>7649</v>
      </c>
      <c r="E804" s="273" t="s">
        <v>7650</v>
      </c>
      <c r="F804" s="273" t="s">
        <v>786</v>
      </c>
      <c r="G804" s="273" t="s">
        <v>786</v>
      </c>
      <c r="H804" s="273" t="s">
        <v>786</v>
      </c>
      <c r="I804" s="274">
        <v>1</v>
      </c>
      <c r="J804" s="273" t="s">
        <v>11</v>
      </c>
      <c r="K804" s="273" t="s">
        <v>806</v>
      </c>
      <c r="L804" s="274">
        <v>2.6</v>
      </c>
      <c r="M804" s="273" t="s">
        <v>2637</v>
      </c>
      <c r="N804" s="273" t="s">
        <v>936</v>
      </c>
      <c r="O804" s="273"/>
      <c r="P804" s="273" t="s">
        <v>5693</v>
      </c>
      <c r="Q804" s="273"/>
      <c r="R804" s="273" t="s">
        <v>789</v>
      </c>
      <c r="S804" s="273" t="s">
        <v>904</v>
      </c>
      <c r="T804" s="273" t="s">
        <v>7651</v>
      </c>
      <c r="U804" s="273" t="s">
        <v>791</v>
      </c>
      <c r="V804" s="274">
        <v>100</v>
      </c>
      <c r="W804" s="273"/>
      <c r="X804" s="273" t="s">
        <v>1669</v>
      </c>
      <c r="Y804" s="273" t="s">
        <v>2605</v>
      </c>
      <c r="Z804" s="273" t="s">
        <v>2998</v>
      </c>
      <c r="AA804" s="273"/>
      <c r="AB804" s="273"/>
      <c r="AC804" s="273"/>
      <c r="AD804" s="273"/>
      <c r="AE804" s="273" t="s">
        <v>5899</v>
      </c>
      <c r="AF804" s="273" t="s">
        <v>794</v>
      </c>
      <c r="AG804" s="273" t="s">
        <v>838</v>
      </c>
      <c r="AH804" s="273" t="s">
        <v>786</v>
      </c>
      <c r="AI804" s="273"/>
      <c r="AJ804" s="273"/>
      <c r="AK804" s="273" t="s">
        <v>808</v>
      </c>
      <c r="AL804" s="273" t="s">
        <v>2638</v>
      </c>
      <c r="AM804" s="273" t="s">
        <v>797</v>
      </c>
      <c r="AN804" s="273" t="s">
        <v>43</v>
      </c>
      <c r="AO804" s="273"/>
      <c r="AP804" s="273"/>
      <c r="AQ804" s="273"/>
      <c r="AR804" s="273"/>
      <c r="AS804" s="273" t="s">
        <v>5900</v>
      </c>
      <c r="AT804" s="274">
        <v>1000</v>
      </c>
      <c r="AU804" s="274">
        <v>1</v>
      </c>
      <c r="AV804" s="273" t="s">
        <v>7610</v>
      </c>
      <c r="AW804" s="273"/>
      <c r="AX804" s="274">
        <v>2.6</v>
      </c>
      <c r="AY804" s="273" t="s">
        <v>458</v>
      </c>
      <c r="AZ804" s="273" t="s">
        <v>7652</v>
      </c>
      <c r="BA804" s="273" t="s">
        <v>5901</v>
      </c>
      <c r="BB804" s="273" t="s">
        <v>458</v>
      </c>
      <c r="BC804" s="273" t="s">
        <v>7610</v>
      </c>
      <c r="BD804" s="273"/>
      <c r="BE804" s="273" t="s">
        <v>7610</v>
      </c>
      <c r="BF804" s="273" t="s">
        <v>1679</v>
      </c>
      <c r="BG804" s="273" t="s">
        <v>7653</v>
      </c>
      <c r="BH804" s="273" t="s">
        <v>7654</v>
      </c>
      <c r="BI804" s="273" t="s">
        <v>800</v>
      </c>
      <c r="BJ804" s="273" t="s">
        <v>800</v>
      </c>
      <c r="BK804" s="273" t="s">
        <v>801</v>
      </c>
      <c r="BL804" s="273" t="s">
        <v>802</v>
      </c>
      <c r="BM804" s="273" t="s">
        <v>803</v>
      </c>
      <c r="BN804" s="273"/>
      <c r="BO804" s="273" t="s">
        <v>809</v>
      </c>
      <c r="BP804" s="273" t="s">
        <v>458</v>
      </c>
      <c r="BQ804" s="273"/>
    </row>
    <row r="805" spans="1:69" ht="18" customHeight="1">
      <c r="A805" s="273" t="s">
        <v>5932</v>
      </c>
      <c r="B805" s="273" t="s">
        <v>7655</v>
      </c>
      <c r="C805" s="273" t="s">
        <v>7656</v>
      </c>
      <c r="D805" s="273" t="s">
        <v>7152</v>
      </c>
      <c r="E805" s="273" t="s">
        <v>7657</v>
      </c>
      <c r="F805" s="273" t="s">
        <v>786</v>
      </c>
      <c r="G805" s="273" t="s">
        <v>786</v>
      </c>
      <c r="H805" s="273" t="s">
        <v>786</v>
      </c>
      <c r="I805" s="274">
        <v>3</v>
      </c>
      <c r="J805" s="273" t="s">
        <v>598</v>
      </c>
      <c r="K805" s="273" t="s">
        <v>806</v>
      </c>
      <c r="L805" s="274">
        <v>3.4</v>
      </c>
      <c r="M805" s="273" t="s">
        <v>7618</v>
      </c>
      <c r="N805" s="273" t="s">
        <v>788</v>
      </c>
      <c r="O805" s="273"/>
      <c r="P805" s="273"/>
      <c r="Q805" s="273"/>
      <c r="R805" s="273"/>
      <c r="S805" s="273" t="s">
        <v>790</v>
      </c>
      <c r="T805" s="273" t="s">
        <v>458</v>
      </c>
      <c r="U805" s="273" t="s">
        <v>823</v>
      </c>
      <c r="V805" s="274">
        <v>100</v>
      </c>
      <c r="W805" s="273"/>
      <c r="X805" s="273" t="s">
        <v>1463</v>
      </c>
      <c r="Y805" s="273" t="s">
        <v>1464</v>
      </c>
      <c r="Z805" s="273"/>
      <c r="AA805" s="273"/>
      <c r="AB805" s="273"/>
      <c r="AC805" s="273"/>
      <c r="AD805" s="273"/>
      <c r="AE805" s="273" t="s">
        <v>4915</v>
      </c>
      <c r="AF805" s="273" t="s">
        <v>794</v>
      </c>
      <c r="AG805" s="273" t="s">
        <v>1986</v>
      </c>
      <c r="AH805" s="273" t="s">
        <v>786</v>
      </c>
      <c r="AI805" s="273" t="s">
        <v>102</v>
      </c>
      <c r="AJ805" s="273"/>
      <c r="AK805" s="273" t="s">
        <v>1987</v>
      </c>
      <c r="AL805" s="273" t="s">
        <v>7622</v>
      </c>
      <c r="AM805" s="273" t="s">
        <v>1989</v>
      </c>
      <c r="AN805" s="273" t="s">
        <v>42</v>
      </c>
      <c r="AO805" s="273"/>
      <c r="AP805" s="273"/>
      <c r="AQ805" s="273"/>
      <c r="AR805" s="273"/>
      <c r="AS805" s="273" t="s">
        <v>5937</v>
      </c>
      <c r="AT805" s="274">
        <v>20000</v>
      </c>
      <c r="AU805" s="274">
        <v>3</v>
      </c>
      <c r="AV805" s="273" t="s">
        <v>7570</v>
      </c>
      <c r="AW805" s="273"/>
      <c r="AX805" s="274">
        <v>3.4</v>
      </c>
      <c r="AY805" s="273" t="s">
        <v>458</v>
      </c>
      <c r="AZ805" s="273" t="s">
        <v>3920</v>
      </c>
      <c r="BA805" s="273" t="s">
        <v>5938</v>
      </c>
      <c r="BB805" s="273" t="s">
        <v>5932</v>
      </c>
      <c r="BC805" s="273" t="s">
        <v>7570</v>
      </c>
      <c r="BD805" s="273"/>
      <c r="BE805" s="273" t="s">
        <v>7570</v>
      </c>
      <c r="BF805" s="273" t="s">
        <v>458</v>
      </c>
      <c r="BG805" s="273"/>
      <c r="BH805" s="273" t="s">
        <v>4915</v>
      </c>
      <c r="BI805" s="273" t="s">
        <v>800</v>
      </c>
      <c r="BJ805" s="273" t="s">
        <v>800</v>
      </c>
      <c r="BK805" s="273" t="s">
        <v>801</v>
      </c>
      <c r="BL805" s="273" t="s">
        <v>802</v>
      </c>
      <c r="BM805" s="273" t="s">
        <v>803</v>
      </c>
      <c r="BN805" s="273"/>
      <c r="BO805" s="273" t="s">
        <v>1865</v>
      </c>
      <c r="BP805" s="273" t="s">
        <v>458</v>
      </c>
      <c r="BQ805" s="273"/>
    </row>
    <row r="806" spans="1:69" ht="18" customHeight="1">
      <c r="A806" s="273" t="s">
        <v>3686</v>
      </c>
      <c r="B806" s="273" t="s">
        <v>7658</v>
      </c>
      <c r="C806" s="273" t="s">
        <v>7659</v>
      </c>
      <c r="D806" s="273" t="s">
        <v>7152</v>
      </c>
      <c r="E806" s="273" t="s">
        <v>7660</v>
      </c>
      <c r="F806" s="273" t="s">
        <v>1505</v>
      </c>
      <c r="G806" s="273" t="s">
        <v>1506</v>
      </c>
      <c r="H806" s="273" t="s">
        <v>3245</v>
      </c>
      <c r="I806" s="274">
        <v>0.5</v>
      </c>
      <c r="J806" s="273" t="s">
        <v>11</v>
      </c>
      <c r="K806" s="273" t="s">
        <v>806</v>
      </c>
      <c r="L806" s="274">
        <v>0.8</v>
      </c>
      <c r="M806" s="273" t="s">
        <v>1783</v>
      </c>
      <c r="N806" s="273" t="s">
        <v>788</v>
      </c>
      <c r="O806" s="273"/>
      <c r="P806" s="273"/>
      <c r="Q806" s="273"/>
      <c r="R806" s="273"/>
      <c r="S806" s="273" t="s">
        <v>790</v>
      </c>
      <c r="T806" s="273" t="s">
        <v>458</v>
      </c>
      <c r="U806" s="273" t="s">
        <v>791</v>
      </c>
      <c r="V806" s="274">
        <v>100</v>
      </c>
      <c r="W806" s="273" t="s">
        <v>7661</v>
      </c>
      <c r="X806" s="273" t="s">
        <v>792</v>
      </c>
      <c r="Y806" s="273" t="s">
        <v>1792</v>
      </c>
      <c r="Z806" s="273"/>
      <c r="AA806" s="273"/>
      <c r="AB806" s="273"/>
      <c r="AC806" s="273"/>
      <c r="AD806" s="273"/>
      <c r="AE806" s="273" t="s">
        <v>7662</v>
      </c>
      <c r="AF806" s="273" t="s">
        <v>794</v>
      </c>
      <c r="AG806" s="273" t="s">
        <v>1793</v>
      </c>
      <c r="AH806" s="273" t="s">
        <v>3245</v>
      </c>
      <c r="AI806" s="273" t="s">
        <v>102</v>
      </c>
      <c r="AJ806" s="273"/>
      <c r="AK806" s="273" t="s">
        <v>796</v>
      </c>
      <c r="AL806" s="273" t="s">
        <v>1785</v>
      </c>
      <c r="AM806" s="273" t="s">
        <v>2206</v>
      </c>
      <c r="AN806" s="273" t="s">
        <v>42</v>
      </c>
      <c r="AO806" s="273"/>
      <c r="AP806" s="273"/>
      <c r="AQ806" s="273"/>
      <c r="AR806" s="273"/>
      <c r="AS806" s="273" t="s">
        <v>7663</v>
      </c>
      <c r="AT806" s="274">
        <v>200000</v>
      </c>
      <c r="AU806" s="274">
        <v>0.5</v>
      </c>
      <c r="AV806" s="273" t="s">
        <v>7593</v>
      </c>
      <c r="AW806" s="273"/>
      <c r="AX806" s="274">
        <v>0.8</v>
      </c>
      <c r="AY806" s="273" t="s">
        <v>458</v>
      </c>
      <c r="AZ806" s="273" t="s">
        <v>7664</v>
      </c>
      <c r="BA806" s="273" t="s">
        <v>6736</v>
      </c>
      <c r="BB806" s="273" t="s">
        <v>7665</v>
      </c>
      <c r="BC806" s="273" t="s">
        <v>7593</v>
      </c>
      <c r="BD806" s="273"/>
      <c r="BE806" s="273" t="s">
        <v>7593</v>
      </c>
      <c r="BF806" s="273" t="s">
        <v>458</v>
      </c>
      <c r="BG806" s="273" t="s">
        <v>458</v>
      </c>
      <c r="BH806" s="273" t="s">
        <v>7662</v>
      </c>
      <c r="BI806" s="273" t="s">
        <v>800</v>
      </c>
      <c r="BJ806" s="273" t="s">
        <v>800</v>
      </c>
      <c r="BK806" s="273" t="s">
        <v>801</v>
      </c>
      <c r="BL806" s="273" t="s">
        <v>802</v>
      </c>
      <c r="BM806" s="273" t="s">
        <v>803</v>
      </c>
      <c r="BN806" s="273"/>
      <c r="BO806" s="273" t="s">
        <v>809</v>
      </c>
      <c r="BP806" s="273" t="s">
        <v>458</v>
      </c>
      <c r="BQ806" s="273"/>
    </row>
    <row r="807" spans="1:69" ht="18" customHeight="1">
      <c r="A807" s="273" t="s">
        <v>7666</v>
      </c>
      <c r="B807" s="273" t="s">
        <v>7667</v>
      </c>
      <c r="C807" s="273" t="s">
        <v>7668</v>
      </c>
      <c r="D807" s="273" t="s">
        <v>7669</v>
      </c>
      <c r="E807" s="273" t="s">
        <v>7670</v>
      </c>
      <c r="F807" s="273" t="s">
        <v>786</v>
      </c>
      <c r="G807" s="273" t="s">
        <v>786</v>
      </c>
      <c r="H807" s="273" t="s">
        <v>786</v>
      </c>
      <c r="I807" s="274">
        <v>0.97</v>
      </c>
      <c r="J807" s="273" t="s">
        <v>11</v>
      </c>
      <c r="K807" s="273" t="s">
        <v>7671</v>
      </c>
      <c r="L807" s="274">
        <v>3.5</v>
      </c>
      <c r="M807" s="273" t="s">
        <v>1975</v>
      </c>
      <c r="N807" s="273" t="s">
        <v>788</v>
      </c>
      <c r="O807" s="273"/>
      <c r="P807" s="273"/>
      <c r="Q807" s="273"/>
      <c r="R807" s="273" t="s">
        <v>789</v>
      </c>
      <c r="S807" s="273" t="s">
        <v>904</v>
      </c>
      <c r="T807" s="273" t="s">
        <v>937</v>
      </c>
      <c r="U807" s="273" t="s">
        <v>791</v>
      </c>
      <c r="V807" s="274">
        <v>100</v>
      </c>
      <c r="W807" s="273"/>
      <c r="X807" s="273" t="s">
        <v>938</v>
      </c>
      <c r="Y807" s="273" t="s">
        <v>7672</v>
      </c>
      <c r="Z807" s="273" t="s">
        <v>7673</v>
      </c>
      <c r="AA807" s="273"/>
      <c r="AB807" s="273"/>
      <c r="AC807" s="273"/>
      <c r="AD807" s="273"/>
      <c r="AE807" s="273" t="s">
        <v>7674</v>
      </c>
      <c r="AF807" s="273" t="s">
        <v>794</v>
      </c>
      <c r="AG807" s="273" t="s">
        <v>838</v>
      </c>
      <c r="AH807" s="273" t="s">
        <v>786</v>
      </c>
      <c r="AI807" s="273"/>
      <c r="AJ807" s="273"/>
      <c r="AK807" s="273" t="s">
        <v>808</v>
      </c>
      <c r="AL807" s="273" t="s">
        <v>7675</v>
      </c>
      <c r="AM807" s="273" t="s">
        <v>797</v>
      </c>
      <c r="AN807" s="273" t="s">
        <v>43</v>
      </c>
      <c r="AO807" s="273"/>
      <c r="AP807" s="273"/>
      <c r="AQ807" s="273"/>
      <c r="AR807" s="273"/>
      <c r="AS807" s="273" t="s">
        <v>7676</v>
      </c>
      <c r="AT807" s="274">
        <v>1000</v>
      </c>
      <c r="AU807" s="274">
        <v>0.97</v>
      </c>
      <c r="AV807" s="273" t="s">
        <v>7616</v>
      </c>
      <c r="AW807" s="273"/>
      <c r="AX807" s="274">
        <v>3.5</v>
      </c>
      <c r="AY807" s="273" t="s">
        <v>458</v>
      </c>
      <c r="AZ807" s="273" t="s">
        <v>5575</v>
      </c>
      <c r="BA807" s="273" t="s">
        <v>7677</v>
      </c>
      <c r="BB807" s="273" t="s">
        <v>458</v>
      </c>
      <c r="BC807" s="273" t="s">
        <v>7616</v>
      </c>
      <c r="BD807" s="273"/>
      <c r="BE807" s="273" t="s">
        <v>7616</v>
      </c>
      <c r="BF807" s="273" t="s">
        <v>7455</v>
      </c>
      <c r="BG807" s="273" t="s">
        <v>458</v>
      </c>
      <c r="BH807" s="273" t="s">
        <v>7678</v>
      </c>
      <c r="BI807" s="273" t="s">
        <v>800</v>
      </c>
      <c r="BJ807" s="273" t="s">
        <v>800</v>
      </c>
      <c r="BK807" s="273" t="s">
        <v>801</v>
      </c>
      <c r="BL807" s="273" t="s">
        <v>802</v>
      </c>
      <c r="BM807" s="273" t="s">
        <v>803</v>
      </c>
      <c r="BN807" s="273"/>
      <c r="BO807" s="273" t="s">
        <v>809</v>
      </c>
      <c r="BP807" s="273" t="s">
        <v>458</v>
      </c>
      <c r="BQ807" s="273"/>
    </row>
    <row r="808" spans="1:69" ht="18" customHeight="1">
      <c r="A808" s="273" t="s">
        <v>6380</v>
      </c>
      <c r="B808" s="273" t="s">
        <v>7679</v>
      </c>
      <c r="C808" s="273" t="s">
        <v>7680</v>
      </c>
      <c r="D808" s="273" t="s">
        <v>7669</v>
      </c>
      <c r="E808" s="273" t="s">
        <v>7681</v>
      </c>
      <c r="F808" s="273" t="s">
        <v>786</v>
      </c>
      <c r="G808" s="273" t="s">
        <v>786</v>
      </c>
      <c r="H808" s="273" t="s">
        <v>786</v>
      </c>
      <c r="I808" s="274">
        <v>0.68</v>
      </c>
      <c r="J808" s="273" t="s">
        <v>11</v>
      </c>
      <c r="K808" s="273" t="s">
        <v>806</v>
      </c>
      <c r="L808" s="274">
        <v>1.98</v>
      </c>
      <c r="M808" s="273" t="s">
        <v>2637</v>
      </c>
      <c r="N808" s="273" t="s">
        <v>936</v>
      </c>
      <c r="O808" s="273"/>
      <c r="P808" s="273"/>
      <c r="Q808" s="273"/>
      <c r="R808" s="273" t="s">
        <v>789</v>
      </c>
      <c r="S808" s="273" t="s">
        <v>904</v>
      </c>
      <c r="T808" s="273" t="s">
        <v>5618</v>
      </c>
      <c r="U808" s="273" t="s">
        <v>791</v>
      </c>
      <c r="V808" s="274">
        <v>100</v>
      </c>
      <c r="W808" s="273"/>
      <c r="X808" s="273" t="s">
        <v>5540</v>
      </c>
      <c r="Y808" s="273" t="s">
        <v>5619</v>
      </c>
      <c r="Z808" s="273" t="s">
        <v>6387</v>
      </c>
      <c r="AA808" s="273"/>
      <c r="AB808" s="273"/>
      <c r="AC808" s="273"/>
      <c r="AD808" s="273"/>
      <c r="AE808" s="273" t="s">
        <v>7682</v>
      </c>
      <c r="AF808" s="273" t="s">
        <v>794</v>
      </c>
      <c r="AG808" s="273" t="s">
        <v>807</v>
      </c>
      <c r="AH808" s="273" t="s">
        <v>786</v>
      </c>
      <c r="AI808" s="273" t="s">
        <v>89</v>
      </c>
      <c r="AJ808" s="273"/>
      <c r="AK808" s="273" t="s">
        <v>808</v>
      </c>
      <c r="AL808" s="273" t="s">
        <v>2638</v>
      </c>
      <c r="AM808" s="273" t="s">
        <v>797</v>
      </c>
      <c r="AN808" s="273" t="s">
        <v>43</v>
      </c>
      <c r="AO808" s="273"/>
      <c r="AP808" s="273"/>
      <c r="AQ808" s="273"/>
      <c r="AR808" s="273"/>
      <c r="AS808" s="273" t="s">
        <v>6390</v>
      </c>
      <c r="AT808" s="274">
        <v>1000</v>
      </c>
      <c r="AU808" s="274">
        <v>0.68</v>
      </c>
      <c r="AV808" s="273" t="s">
        <v>7610</v>
      </c>
      <c r="AW808" s="273"/>
      <c r="AX808" s="274">
        <v>1.98</v>
      </c>
      <c r="AY808" s="273" t="s">
        <v>458</v>
      </c>
      <c r="AZ808" s="273" t="s">
        <v>7652</v>
      </c>
      <c r="BA808" s="273" t="s">
        <v>6392</v>
      </c>
      <c r="BB808" s="273" t="s">
        <v>458</v>
      </c>
      <c r="BC808" s="273" t="s">
        <v>7610</v>
      </c>
      <c r="BD808" s="273"/>
      <c r="BE808" s="273" t="s">
        <v>7610</v>
      </c>
      <c r="BF808" s="273" t="s">
        <v>458</v>
      </c>
      <c r="BG808" s="273" t="s">
        <v>7683</v>
      </c>
      <c r="BH808" s="273" t="s">
        <v>7684</v>
      </c>
      <c r="BI808" s="273" t="s">
        <v>800</v>
      </c>
      <c r="BJ808" s="273" t="s">
        <v>800</v>
      </c>
      <c r="BK808" s="273" t="s">
        <v>801</v>
      </c>
      <c r="BL808" s="273" t="s">
        <v>802</v>
      </c>
      <c r="BM808" s="273" t="s">
        <v>803</v>
      </c>
      <c r="BN808" s="273"/>
      <c r="BO808" s="273" t="s">
        <v>809</v>
      </c>
      <c r="BP808" s="273" t="s">
        <v>458</v>
      </c>
      <c r="BQ808" s="273"/>
    </row>
    <row r="809" spans="1:69" ht="18" customHeight="1">
      <c r="A809" s="273" t="s">
        <v>7685</v>
      </c>
      <c r="B809" s="273" t="s">
        <v>7686</v>
      </c>
      <c r="C809" s="273" t="s">
        <v>7687</v>
      </c>
      <c r="D809" s="273" t="s">
        <v>7669</v>
      </c>
      <c r="E809" s="273" t="s">
        <v>7688</v>
      </c>
      <c r="F809" s="273" t="s">
        <v>4762</v>
      </c>
      <c r="G809" s="273" t="s">
        <v>6694</v>
      </c>
      <c r="H809" s="273" t="s">
        <v>3245</v>
      </c>
      <c r="I809" s="274">
        <v>4</v>
      </c>
      <c r="J809" s="273" t="s">
        <v>11</v>
      </c>
      <c r="K809" s="273" t="s">
        <v>806</v>
      </c>
      <c r="L809" s="274">
        <v>1.375</v>
      </c>
      <c r="M809" s="273" t="s">
        <v>2637</v>
      </c>
      <c r="N809" s="273" t="s">
        <v>860</v>
      </c>
      <c r="O809" s="273" t="s">
        <v>7689</v>
      </c>
      <c r="P809" s="273" t="s">
        <v>7690</v>
      </c>
      <c r="Q809" s="274">
        <v>52</v>
      </c>
      <c r="R809" s="273" t="s">
        <v>789</v>
      </c>
      <c r="S809" s="273" t="s">
        <v>4528</v>
      </c>
      <c r="T809" s="273" t="s">
        <v>7691</v>
      </c>
      <c r="U809" s="273" t="s">
        <v>791</v>
      </c>
      <c r="V809" s="274">
        <v>99.894999999999996</v>
      </c>
      <c r="W809" s="273" t="s">
        <v>6168</v>
      </c>
      <c r="X809" s="273" t="s">
        <v>1669</v>
      </c>
      <c r="Y809" s="273" t="s">
        <v>1670</v>
      </c>
      <c r="Z809" s="273"/>
      <c r="AA809" s="274">
        <v>41</v>
      </c>
      <c r="AB809" s="274">
        <v>10.3</v>
      </c>
      <c r="AC809" s="273"/>
      <c r="AD809" s="273" t="s">
        <v>7692</v>
      </c>
      <c r="AE809" s="273" t="s">
        <v>7693</v>
      </c>
      <c r="AF809" s="273" t="s">
        <v>794</v>
      </c>
      <c r="AG809" s="273" t="s">
        <v>5435</v>
      </c>
      <c r="AH809" s="273" t="s">
        <v>3245</v>
      </c>
      <c r="AI809" s="273" t="s">
        <v>102</v>
      </c>
      <c r="AJ809" s="273"/>
      <c r="AK809" s="273" t="s">
        <v>810</v>
      </c>
      <c r="AL809" s="273" t="s">
        <v>2638</v>
      </c>
      <c r="AM809" s="273" t="s">
        <v>2075</v>
      </c>
      <c r="AN809" s="273" t="s">
        <v>42</v>
      </c>
      <c r="AO809" s="273"/>
      <c r="AP809" s="273"/>
      <c r="AQ809" s="273"/>
      <c r="AR809" s="273"/>
      <c r="AS809" s="273" t="s">
        <v>7694</v>
      </c>
      <c r="AT809" s="274">
        <v>1000</v>
      </c>
      <c r="AU809" s="274">
        <v>4</v>
      </c>
      <c r="AV809" s="273" t="s">
        <v>7610</v>
      </c>
      <c r="AW809" s="273"/>
      <c r="AX809" s="274">
        <v>1.375</v>
      </c>
      <c r="AY809" s="273" t="s">
        <v>458</v>
      </c>
      <c r="AZ809" s="273" t="s">
        <v>7652</v>
      </c>
      <c r="BA809" s="273" t="s">
        <v>7695</v>
      </c>
      <c r="BB809" s="273" t="s">
        <v>458</v>
      </c>
      <c r="BC809" s="273" t="s">
        <v>7610</v>
      </c>
      <c r="BD809" s="273"/>
      <c r="BE809" s="273" t="s">
        <v>7610</v>
      </c>
      <c r="BF809" s="273" t="s">
        <v>7455</v>
      </c>
      <c r="BG809" s="273" t="s">
        <v>7696</v>
      </c>
      <c r="BH809" s="273" t="s">
        <v>7697</v>
      </c>
      <c r="BI809" s="273" t="s">
        <v>800</v>
      </c>
      <c r="BJ809" s="273" t="s">
        <v>800</v>
      </c>
      <c r="BK809" s="273" t="s">
        <v>801</v>
      </c>
      <c r="BL809" s="273" t="s">
        <v>802</v>
      </c>
      <c r="BM809" s="273" t="s">
        <v>803</v>
      </c>
      <c r="BN809" s="273"/>
      <c r="BO809" s="273" t="s">
        <v>809</v>
      </c>
      <c r="BP809" s="273" t="s">
        <v>7685</v>
      </c>
      <c r="BQ809" s="273"/>
    </row>
    <row r="810" spans="1:69" ht="18" customHeight="1">
      <c r="A810" s="273" t="s">
        <v>7698</v>
      </c>
      <c r="B810" s="273" t="s">
        <v>7699</v>
      </c>
      <c r="C810" s="273" t="s">
        <v>7700</v>
      </c>
      <c r="D810" s="273" t="s">
        <v>7701</v>
      </c>
      <c r="E810" s="273" t="s">
        <v>7702</v>
      </c>
      <c r="F810" s="273" t="s">
        <v>3435</v>
      </c>
      <c r="G810" s="273" t="s">
        <v>3481</v>
      </c>
      <c r="H810" s="273" t="s">
        <v>786</v>
      </c>
      <c r="I810" s="274">
        <v>0.5</v>
      </c>
      <c r="J810" s="273" t="s">
        <v>11</v>
      </c>
      <c r="K810" s="273" t="s">
        <v>7703</v>
      </c>
      <c r="L810" s="274">
        <v>11.95</v>
      </c>
      <c r="M810" s="273" t="s">
        <v>5135</v>
      </c>
      <c r="N810" s="273" t="s">
        <v>4491</v>
      </c>
      <c r="O810" s="273" t="s">
        <v>7704</v>
      </c>
      <c r="P810" s="273" t="s">
        <v>7705</v>
      </c>
      <c r="Q810" s="274">
        <v>12.5</v>
      </c>
      <c r="R810" s="273" t="s">
        <v>789</v>
      </c>
      <c r="S810" s="273" t="s">
        <v>3364</v>
      </c>
      <c r="T810" s="273" t="s">
        <v>458</v>
      </c>
      <c r="U810" s="273" t="s">
        <v>791</v>
      </c>
      <c r="V810" s="274">
        <v>96.081000000000003</v>
      </c>
      <c r="W810" s="273" t="s">
        <v>7706</v>
      </c>
      <c r="X810" s="273" t="s">
        <v>1463</v>
      </c>
      <c r="Y810" s="273" t="s">
        <v>1464</v>
      </c>
      <c r="Z810" s="273"/>
      <c r="AA810" s="273"/>
      <c r="AB810" s="273"/>
      <c r="AC810" s="273"/>
      <c r="AD810" s="273"/>
      <c r="AE810" s="273" t="s">
        <v>7707</v>
      </c>
      <c r="AF810" s="273" t="s">
        <v>4497</v>
      </c>
      <c r="AG810" s="273" t="s">
        <v>1986</v>
      </c>
      <c r="AH810" s="273" t="s">
        <v>786</v>
      </c>
      <c r="AI810" s="273" t="s">
        <v>104</v>
      </c>
      <c r="AJ810" s="273"/>
      <c r="AK810" s="273" t="s">
        <v>1987</v>
      </c>
      <c r="AL810" s="273" t="s">
        <v>7708</v>
      </c>
      <c r="AM810" s="273" t="s">
        <v>1529</v>
      </c>
      <c r="AN810" s="273" t="s">
        <v>43</v>
      </c>
      <c r="AO810" s="273"/>
      <c r="AP810" s="273"/>
      <c r="AQ810" s="273"/>
      <c r="AR810" s="273"/>
      <c r="AS810" s="273" t="s">
        <v>7709</v>
      </c>
      <c r="AT810" s="274">
        <v>900</v>
      </c>
      <c r="AU810" s="274">
        <v>2.0249999999999999</v>
      </c>
      <c r="AV810" s="273" t="s">
        <v>7649</v>
      </c>
      <c r="AW810" s="273" t="s">
        <v>3571</v>
      </c>
      <c r="AX810" s="274">
        <v>9</v>
      </c>
      <c r="AY810" s="273" t="s">
        <v>458</v>
      </c>
      <c r="AZ810" s="273" t="s">
        <v>5861</v>
      </c>
      <c r="BA810" s="273" t="s">
        <v>7710</v>
      </c>
      <c r="BB810" s="273" t="s">
        <v>5610</v>
      </c>
      <c r="BC810" s="273" t="s">
        <v>7711</v>
      </c>
      <c r="BD810" s="273"/>
      <c r="BE810" s="273" t="s">
        <v>7711</v>
      </c>
      <c r="BF810" s="273" t="s">
        <v>7712</v>
      </c>
      <c r="BG810" s="273"/>
      <c r="BH810" s="273" t="s">
        <v>7713</v>
      </c>
      <c r="BI810" s="273" t="s">
        <v>800</v>
      </c>
      <c r="BJ810" s="273" t="s">
        <v>800</v>
      </c>
      <c r="BK810" s="273" t="s">
        <v>801</v>
      </c>
      <c r="BL810" s="273" t="s">
        <v>802</v>
      </c>
      <c r="BM810" s="273" t="s">
        <v>827</v>
      </c>
      <c r="BN810" s="273"/>
      <c r="BO810" s="273" t="s">
        <v>809</v>
      </c>
      <c r="BP810" s="273" t="s">
        <v>458</v>
      </c>
      <c r="BQ810" s="273"/>
    </row>
    <row r="811" spans="1:69" ht="18" customHeight="1">
      <c r="A811" s="273" t="s">
        <v>7714</v>
      </c>
      <c r="B811" s="273" t="s">
        <v>7715</v>
      </c>
      <c r="C811" s="273" t="s">
        <v>7716</v>
      </c>
      <c r="D811" s="273" t="s">
        <v>7701</v>
      </c>
      <c r="E811" s="273" t="s">
        <v>7717</v>
      </c>
      <c r="F811" s="273" t="s">
        <v>786</v>
      </c>
      <c r="G811" s="273" t="s">
        <v>786</v>
      </c>
      <c r="H811" s="273" t="s">
        <v>786</v>
      </c>
      <c r="I811" s="274">
        <v>0.55000000000000004</v>
      </c>
      <c r="J811" s="273" t="s">
        <v>11</v>
      </c>
      <c r="K811" s="273" t="s">
        <v>806</v>
      </c>
      <c r="L811" s="274">
        <v>2.4</v>
      </c>
      <c r="M811" s="273" t="s">
        <v>7718</v>
      </c>
      <c r="N811" s="273" t="s">
        <v>936</v>
      </c>
      <c r="O811" s="273"/>
      <c r="P811" s="273"/>
      <c r="Q811" s="273"/>
      <c r="R811" s="273" t="s">
        <v>789</v>
      </c>
      <c r="S811" s="273" t="s">
        <v>866</v>
      </c>
      <c r="T811" s="273" t="s">
        <v>6062</v>
      </c>
      <c r="U811" s="273" t="s">
        <v>791</v>
      </c>
      <c r="V811" s="274">
        <v>100</v>
      </c>
      <c r="W811" s="273"/>
      <c r="X811" s="273" t="s">
        <v>1425</v>
      </c>
      <c r="Y811" s="273" t="s">
        <v>6063</v>
      </c>
      <c r="Z811" s="273" t="s">
        <v>7719</v>
      </c>
      <c r="AA811" s="273"/>
      <c r="AB811" s="273"/>
      <c r="AC811" s="273"/>
      <c r="AD811" s="273"/>
      <c r="AE811" s="273" t="s">
        <v>7720</v>
      </c>
      <c r="AF811" s="273" t="s">
        <v>794</v>
      </c>
      <c r="AG811" s="273" t="s">
        <v>1734</v>
      </c>
      <c r="AH811" s="273" t="s">
        <v>786</v>
      </c>
      <c r="AI811" s="273" t="s">
        <v>89</v>
      </c>
      <c r="AJ811" s="273"/>
      <c r="AK811" s="273" t="s">
        <v>808</v>
      </c>
      <c r="AL811" s="273" t="s">
        <v>7721</v>
      </c>
      <c r="AM811" s="273" t="s">
        <v>797</v>
      </c>
      <c r="AN811" s="273" t="s">
        <v>43</v>
      </c>
      <c r="AO811" s="273"/>
      <c r="AP811" s="273"/>
      <c r="AQ811" s="273"/>
      <c r="AR811" s="273"/>
      <c r="AS811" s="273" t="s">
        <v>7722</v>
      </c>
      <c r="AT811" s="274">
        <v>1000</v>
      </c>
      <c r="AU811" s="274">
        <v>0.55000000000000004</v>
      </c>
      <c r="AV811" s="273" t="s">
        <v>7636</v>
      </c>
      <c r="AW811" s="273"/>
      <c r="AX811" s="274">
        <v>2.4</v>
      </c>
      <c r="AY811" s="273" t="s">
        <v>458</v>
      </c>
      <c r="AZ811" s="273" t="s">
        <v>5599</v>
      </c>
      <c r="BA811" s="273" t="s">
        <v>7723</v>
      </c>
      <c r="BB811" s="273" t="s">
        <v>7724</v>
      </c>
      <c r="BC811" s="273" t="s">
        <v>7636</v>
      </c>
      <c r="BD811" s="273"/>
      <c r="BE811" s="273" t="s">
        <v>7636</v>
      </c>
      <c r="BF811" s="273" t="s">
        <v>458</v>
      </c>
      <c r="BG811" s="273" t="s">
        <v>7725</v>
      </c>
      <c r="BH811" s="273" t="s">
        <v>7726</v>
      </c>
      <c r="BI811" s="273" t="s">
        <v>800</v>
      </c>
      <c r="BJ811" s="273" t="s">
        <v>800</v>
      </c>
      <c r="BK811" s="273" t="s">
        <v>801</v>
      </c>
      <c r="BL811" s="273" t="s">
        <v>802</v>
      </c>
      <c r="BM811" s="273" t="s">
        <v>803</v>
      </c>
      <c r="BN811" s="273"/>
      <c r="BO811" s="273" t="s">
        <v>809</v>
      </c>
      <c r="BP811" s="273" t="s">
        <v>458</v>
      </c>
      <c r="BQ811" s="273"/>
    </row>
    <row r="812" spans="1:69" ht="18" customHeight="1">
      <c r="A812" s="273" t="s">
        <v>7727</v>
      </c>
      <c r="B812" s="273" t="s">
        <v>7728</v>
      </c>
      <c r="C812" s="273" t="s">
        <v>7729</v>
      </c>
      <c r="D812" s="273" t="s">
        <v>7701</v>
      </c>
      <c r="E812" s="273" t="s">
        <v>7730</v>
      </c>
      <c r="F812" s="273" t="s">
        <v>5104</v>
      </c>
      <c r="G812" s="273" t="s">
        <v>3362</v>
      </c>
      <c r="H812" s="273" t="s">
        <v>5104</v>
      </c>
      <c r="I812" s="274">
        <v>2</v>
      </c>
      <c r="J812" s="273" t="s">
        <v>11</v>
      </c>
      <c r="K812" s="273" t="s">
        <v>806</v>
      </c>
      <c r="L812" s="274">
        <v>4</v>
      </c>
      <c r="M812" s="273" t="s">
        <v>7731</v>
      </c>
      <c r="N812" s="273" t="s">
        <v>936</v>
      </c>
      <c r="O812" s="273" t="s">
        <v>4020</v>
      </c>
      <c r="P812" s="273" t="s">
        <v>7732</v>
      </c>
      <c r="Q812" s="274">
        <v>25</v>
      </c>
      <c r="R812" s="273" t="s">
        <v>789</v>
      </c>
      <c r="S812" s="273" t="s">
        <v>790</v>
      </c>
      <c r="T812" s="273" t="s">
        <v>458</v>
      </c>
      <c r="U812" s="273" t="s">
        <v>791</v>
      </c>
      <c r="V812" s="274">
        <v>100</v>
      </c>
      <c r="W812" s="273" t="s">
        <v>3305</v>
      </c>
      <c r="X812" s="273" t="s">
        <v>813</v>
      </c>
      <c r="Y812" s="273" t="s">
        <v>1814</v>
      </c>
      <c r="Z812" s="273"/>
      <c r="AA812" s="273"/>
      <c r="AB812" s="273"/>
      <c r="AC812" s="273"/>
      <c r="AD812" s="273"/>
      <c r="AE812" s="273" t="s">
        <v>7733</v>
      </c>
      <c r="AF812" s="273" t="s">
        <v>794</v>
      </c>
      <c r="AG812" s="273" t="s">
        <v>807</v>
      </c>
      <c r="AH812" s="273" t="s">
        <v>5104</v>
      </c>
      <c r="AI812" s="273" t="s">
        <v>102</v>
      </c>
      <c r="AJ812" s="273" t="s">
        <v>307</v>
      </c>
      <c r="AK812" s="273" t="s">
        <v>808</v>
      </c>
      <c r="AL812" s="273" t="s">
        <v>7734</v>
      </c>
      <c r="AM812" s="273" t="s">
        <v>797</v>
      </c>
      <c r="AN812" s="273" t="s">
        <v>42</v>
      </c>
      <c r="AO812" s="273"/>
      <c r="AP812" s="273"/>
      <c r="AQ812" s="273"/>
      <c r="AR812" s="273"/>
      <c r="AS812" s="273" t="s">
        <v>7735</v>
      </c>
      <c r="AT812" s="274">
        <v>1000</v>
      </c>
      <c r="AU812" s="274">
        <v>2</v>
      </c>
      <c r="AV812" s="273" t="s">
        <v>7616</v>
      </c>
      <c r="AW812" s="273"/>
      <c r="AX812" s="274">
        <v>4</v>
      </c>
      <c r="AY812" s="273" t="s">
        <v>458</v>
      </c>
      <c r="AZ812" s="273" t="s">
        <v>5575</v>
      </c>
      <c r="BA812" s="273" t="s">
        <v>7736</v>
      </c>
      <c r="BB812" s="273" t="s">
        <v>7727</v>
      </c>
      <c r="BC812" s="273" t="s">
        <v>7616</v>
      </c>
      <c r="BD812" s="273"/>
      <c r="BE812" s="273" t="s">
        <v>7616</v>
      </c>
      <c r="BF812" s="273" t="s">
        <v>4502</v>
      </c>
      <c r="BG812" s="273" t="s">
        <v>7737</v>
      </c>
      <c r="BH812" s="273" t="s">
        <v>7738</v>
      </c>
      <c r="BI812" s="273" t="s">
        <v>800</v>
      </c>
      <c r="BJ812" s="273" t="s">
        <v>800</v>
      </c>
      <c r="BK812" s="273" t="s">
        <v>801</v>
      </c>
      <c r="BL812" s="273" t="s">
        <v>802</v>
      </c>
      <c r="BM812" s="273" t="s">
        <v>803</v>
      </c>
      <c r="BN812" s="273"/>
      <c r="BO812" s="273" t="s">
        <v>809</v>
      </c>
      <c r="BP812" s="273" t="s">
        <v>458</v>
      </c>
      <c r="BQ812" s="273"/>
    </row>
    <row r="813" spans="1:69" ht="18" customHeight="1">
      <c r="A813" s="273" t="s">
        <v>1797</v>
      </c>
      <c r="B813" s="273" t="s">
        <v>7739</v>
      </c>
      <c r="C813" s="273" t="s">
        <v>7740</v>
      </c>
      <c r="D813" s="273" t="s">
        <v>7741</v>
      </c>
      <c r="E813" s="273" t="s">
        <v>7742</v>
      </c>
      <c r="F813" s="273" t="s">
        <v>1801</v>
      </c>
      <c r="G813" s="273" t="s">
        <v>1506</v>
      </c>
      <c r="H813" s="273" t="s">
        <v>1801</v>
      </c>
      <c r="I813" s="274">
        <v>2.4</v>
      </c>
      <c r="J813" s="273" t="s">
        <v>804</v>
      </c>
      <c r="K813" s="273" t="s">
        <v>806</v>
      </c>
      <c r="L813" s="274">
        <v>0.79</v>
      </c>
      <c r="M813" s="273" t="s">
        <v>2637</v>
      </c>
      <c r="N813" s="273" t="s">
        <v>788</v>
      </c>
      <c r="O813" s="273"/>
      <c r="P813" s="273"/>
      <c r="Q813" s="273"/>
      <c r="R813" s="273"/>
      <c r="S813" s="273" t="s">
        <v>1487</v>
      </c>
      <c r="T813" s="273"/>
      <c r="U813" s="273" t="s">
        <v>791</v>
      </c>
      <c r="V813" s="274">
        <v>100</v>
      </c>
      <c r="W813" s="273"/>
      <c r="X813" s="273" t="s">
        <v>1463</v>
      </c>
      <c r="Y813" s="273" t="s">
        <v>1464</v>
      </c>
      <c r="Z813" s="273"/>
      <c r="AA813" s="273"/>
      <c r="AB813" s="273"/>
      <c r="AC813" s="273"/>
      <c r="AD813" s="273"/>
      <c r="AE813" s="273"/>
      <c r="AF813" s="273" t="s">
        <v>794</v>
      </c>
      <c r="AG813" s="273" t="s">
        <v>795</v>
      </c>
      <c r="AH813" s="273" t="s">
        <v>1801</v>
      </c>
      <c r="AI813" s="273"/>
      <c r="AJ813" s="273"/>
      <c r="AK813" s="273" t="s">
        <v>796</v>
      </c>
      <c r="AL813" s="273" t="s">
        <v>2638</v>
      </c>
      <c r="AM813" s="273" t="s">
        <v>1529</v>
      </c>
      <c r="AN813" s="273" t="s">
        <v>42</v>
      </c>
      <c r="AO813" s="273"/>
      <c r="AP813" s="273"/>
      <c r="AQ813" s="273"/>
      <c r="AR813" s="273"/>
      <c r="AS813" s="273" t="s">
        <v>1806</v>
      </c>
      <c r="AT813" s="274">
        <v>1000000</v>
      </c>
      <c r="AU813" s="274">
        <v>2.4</v>
      </c>
      <c r="AV813" s="273" t="s">
        <v>7610</v>
      </c>
      <c r="AW813" s="273"/>
      <c r="AX813" s="274">
        <v>0.79</v>
      </c>
      <c r="AY813" s="273"/>
      <c r="AZ813" s="273" t="s">
        <v>6751</v>
      </c>
      <c r="BA813" s="273" t="s">
        <v>1807</v>
      </c>
      <c r="BB813" s="273"/>
      <c r="BC813" s="273" t="s">
        <v>7610</v>
      </c>
      <c r="BD813" s="273"/>
      <c r="BE813" s="273" t="s">
        <v>7610</v>
      </c>
      <c r="BF813" s="273"/>
      <c r="BG813" s="273"/>
      <c r="BH813" s="273" t="s">
        <v>458</v>
      </c>
      <c r="BI813" s="273" t="s">
        <v>800</v>
      </c>
      <c r="BJ813" s="273" t="s">
        <v>800</v>
      </c>
      <c r="BK813" s="273" t="s">
        <v>801</v>
      </c>
      <c r="BL813" s="273" t="s">
        <v>802</v>
      </c>
      <c r="BM813" s="273" t="s">
        <v>1962</v>
      </c>
      <c r="BN813" s="273"/>
      <c r="BO813" s="273" t="s">
        <v>1517</v>
      </c>
      <c r="BP813" s="273"/>
      <c r="BQ813" s="273"/>
    </row>
    <row r="814" spans="1:69" ht="18" customHeight="1">
      <c r="A814" s="273" t="s">
        <v>6689</v>
      </c>
      <c r="B814" s="273" t="s">
        <v>7743</v>
      </c>
      <c r="C814" s="273" t="s">
        <v>7744</v>
      </c>
      <c r="D814" s="273" t="s">
        <v>5962</v>
      </c>
      <c r="E814" s="273" t="s">
        <v>7745</v>
      </c>
      <c r="F814" s="273" t="s">
        <v>4762</v>
      </c>
      <c r="G814" s="273" t="s">
        <v>6694</v>
      </c>
      <c r="H814" s="273" t="s">
        <v>786</v>
      </c>
      <c r="I814" s="274">
        <v>0.6</v>
      </c>
      <c r="J814" s="273" t="s">
        <v>11</v>
      </c>
      <c r="K814" s="273" t="s">
        <v>806</v>
      </c>
      <c r="L814" s="274">
        <v>2.6</v>
      </c>
      <c r="M814" s="273" t="s">
        <v>3075</v>
      </c>
      <c r="N814" s="273" t="s">
        <v>812</v>
      </c>
      <c r="O814" s="273"/>
      <c r="P814" s="273"/>
      <c r="Q814" s="273"/>
      <c r="R814" s="273" t="s">
        <v>789</v>
      </c>
      <c r="S814" s="273" t="s">
        <v>1487</v>
      </c>
      <c r="T814" s="273"/>
      <c r="U814" s="273" t="s">
        <v>791</v>
      </c>
      <c r="V814" s="274">
        <v>100.28</v>
      </c>
      <c r="W814" s="273"/>
      <c r="X814" s="273" t="s">
        <v>1463</v>
      </c>
      <c r="Y814" s="273" t="s">
        <v>1464</v>
      </c>
      <c r="Z814" s="273"/>
      <c r="AA814" s="273"/>
      <c r="AB814" s="273"/>
      <c r="AC814" s="273"/>
      <c r="AD814" s="273"/>
      <c r="AE814" s="273" t="s">
        <v>1546</v>
      </c>
      <c r="AF814" s="273" t="s">
        <v>2276</v>
      </c>
      <c r="AG814" s="273" t="s">
        <v>868</v>
      </c>
      <c r="AH814" s="273" t="s">
        <v>786</v>
      </c>
      <c r="AI814" s="273" t="s">
        <v>102</v>
      </c>
      <c r="AJ814" s="273" t="s">
        <v>4450</v>
      </c>
      <c r="AK814" s="273" t="s">
        <v>810</v>
      </c>
      <c r="AL814" s="273" t="s">
        <v>3076</v>
      </c>
      <c r="AM814" s="273" t="s">
        <v>1989</v>
      </c>
      <c r="AN814" s="273" t="s">
        <v>42</v>
      </c>
      <c r="AO814" s="273"/>
      <c r="AP814" s="273"/>
      <c r="AQ814" s="273"/>
      <c r="AR814" s="273"/>
      <c r="AS814" s="273" t="s">
        <v>6699</v>
      </c>
      <c r="AT814" s="274">
        <v>1000</v>
      </c>
      <c r="AU814" s="274">
        <v>1.26</v>
      </c>
      <c r="AV814" s="273" t="s">
        <v>7669</v>
      </c>
      <c r="AW814" s="273"/>
      <c r="AX814" s="274">
        <v>2.6</v>
      </c>
      <c r="AY814" s="273"/>
      <c r="AZ814" s="273" t="s">
        <v>6248</v>
      </c>
      <c r="BA814" s="273" t="s">
        <v>6702</v>
      </c>
      <c r="BB814" s="273"/>
      <c r="BC814" s="273" t="s">
        <v>7746</v>
      </c>
      <c r="BD814" s="273"/>
      <c r="BE814" s="273" t="s">
        <v>7746</v>
      </c>
      <c r="BF814" s="273" t="s">
        <v>4502</v>
      </c>
      <c r="BG814" s="273"/>
      <c r="BH814" s="273" t="s">
        <v>7747</v>
      </c>
      <c r="BI814" s="273" t="s">
        <v>800</v>
      </c>
      <c r="BJ814" s="273" t="s">
        <v>800</v>
      </c>
      <c r="BK814" s="273" t="s">
        <v>801</v>
      </c>
      <c r="BL814" s="273" t="s">
        <v>802</v>
      </c>
      <c r="BM814" s="273" t="s">
        <v>803</v>
      </c>
      <c r="BN814" s="273"/>
      <c r="BO814" s="273" t="s">
        <v>809</v>
      </c>
      <c r="BP814" s="273"/>
      <c r="BQ814" s="273"/>
    </row>
    <row r="815" spans="1:69" ht="18" customHeight="1">
      <c r="A815" s="273" t="s">
        <v>1797</v>
      </c>
      <c r="B815" s="273" t="s">
        <v>7748</v>
      </c>
      <c r="C815" s="273" t="s">
        <v>7749</v>
      </c>
      <c r="D815" s="273" t="s">
        <v>5962</v>
      </c>
      <c r="E815" s="273" t="s">
        <v>7750</v>
      </c>
      <c r="F815" s="273" t="s">
        <v>1801</v>
      </c>
      <c r="G815" s="273" t="s">
        <v>1506</v>
      </c>
      <c r="H815" s="273" t="s">
        <v>2703</v>
      </c>
      <c r="I815" s="274">
        <v>1</v>
      </c>
      <c r="J815" s="273" t="s">
        <v>804</v>
      </c>
      <c r="K815" s="273" t="s">
        <v>5504</v>
      </c>
      <c r="L815" s="274">
        <v>0.81</v>
      </c>
      <c r="M815" s="273" t="s">
        <v>1791</v>
      </c>
      <c r="N815" s="273" t="s">
        <v>788</v>
      </c>
      <c r="O815" s="273"/>
      <c r="P815" s="273"/>
      <c r="Q815" s="273"/>
      <c r="R815" s="273" t="s">
        <v>789</v>
      </c>
      <c r="S815" s="273" t="s">
        <v>1487</v>
      </c>
      <c r="T815" s="273"/>
      <c r="U815" s="273" t="s">
        <v>791</v>
      </c>
      <c r="V815" s="274">
        <v>100</v>
      </c>
      <c r="W815" s="273"/>
      <c r="X815" s="273" t="s">
        <v>1463</v>
      </c>
      <c r="Y815" s="273" t="s">
        <v>1464</v>
      </c>
      <c r="Z815" s="273"/>
      <c r="AA815" s="273"/>
      <c r="AB815" s="273"/>
      <c r="AC815" s="273"/>
      <c r="AD815" s="273"/>
      <c r="AE815" s="273"/>
      <c r="AF815" s="273" t="s">
        <v>794</v>
      </c>
      <c r="AG815" s="273" t="s">
        <v>795</v>
      </c>
      <c r="AH815" s="273" t="s">
        <v>2703</v>
      </c>
      <c r="AI815" s="273"/>
      <c r="AJ815" s="273"/>
      <c r="AK815" s="273" t="s">
        <v>796</v>
      </c>
      <c r="AL815" s="273" t="s">
        <v>1794</v>
      </c>
      <c r="AM815" s="273" t="s">
        <v>1529</v>
      </c>
      <c r="AN815" s="273" t="s">
        <v>42</v>
      </c>
      <c r="AO815" s="273"/>
      <c r="AP815" s="273"/>
      <c r="AQ815" s="273"/>
      <c r="AR815" s="273"/>
      <c r="AS815" s="273" t="s">
        <v>1806</v>
      </c>
      <c r="AT815" s="274">
        <v>1000000</v>
      </c>
      <c r="AU815" s="274">
        <v>1</v>
      </c>
      <c r="AV815" s="273" t="s">
        <v>7636</v>
      </c>
      <c r="AW815" s="273"/>
      <c r="AX815" s="274">
        <v>0.81</v>
      </c>
      <c r="AY815" s="273"/>
      <c r="AZ815" s="273" t="s">
        <v>4006</v>
      </c>
      <c r="BA815" s="273" t="s">
        <v>1807</v>
      </c>
      <c r="BB815" s="273"/>
      <c r="BC815" s="273" t="s">
        <v>7636</v>
      </c>
      <c r="BD815" s="273"/>
      <c r="BE815" s="273" t="s">
        <v>7636</v>
      </c>
      <c r="BF815" s="273"/>
      <c r="BG815" s="273"/>
      <c r="BH815" s="273" t="s">
        <v>458</v>
      </c>
      <c r="BI815" s="273" t="s">
        <v>800</v>
      </c>
      <c r="BJ815" s="273" t="s">
        <v>800</v>
      </c>
      <c r="BK815" s="273" t="s">
        <v>801</v>
      </c>
      <c r="BL815" s="273" t="s">
        <v>802</v>
      </c>
      <c r="BM815" s="273" t="s">
        <v>1962</v>
      </c>
      <c r="BN815" s="273"/>
      <c r="BO815" s="273" t="s">
        <v>1865</v>
      </c>
      <c r="BP815" s="273"/>
      <c r="BQ815" s="273"/>
    </row>
    <row r="816" spans="1:69" ht="18" customHeight="1">
      <c r="A816" s="273" t="s">
        <v>3232</v>
      </c>
      <c r="B816" s="273" t="s">
        <v>7751</v>
      </c>
      <c r="C816" s="273" t="s">
        <v>7752</v>
      </c>
      <c r="D816" s="273" t="s">
        <v>5962</v>
      </c>
      <c r="E816" s="273" t="s">
        <v>7753</v>
      </c>
      <c r="F816" s="273" t="s">
        <v>1801</v>
      </c>
      <c r="G816" s="273" t="s">
        <v>1506</v>
      </c>
      <c r="H816" s="273" t="s">
        <v>1801</v>
      </c>
      <c r="I816" s="274">
        <v>10</v>
      </c>
      <c r="J816" s="273" t="s">
        <v>599</v>
      </c>
      <c r="K816" s="273" t="s">
        <v>806</v>
      </c>
      <c r="L816" s="274">
        <v>2.9</v>
      </c>
      <c r="M816" s="273" t="s">
        <v>7731</v>
      </c>
      <c r="N816" s="273" t="s">
        <v>936</v>
      </c>
      <c r="O816" s="273"/>
      <c r="P816" s="273"/>
      <c r="Q816" s="273"/>
      <c r="R816" s="273" t="s">
        <v>789</v>
      </c>
      <c r="S816" s="273" t="s">
        <v>1487</v>
      </c>
      <c r="T816" s="273"/>
      <c r="U816" s="273" t="s">
        <v>791</v>
      </c>
      <c r="V816" s="274">
        <v>100</v>
      </c>
      <c r="W816" s="273"/>
      <c r="X816" s="273" t="s">
        <v>1463</v>
      </c>
      <c r="Y816" s="273" t="s">
        <v>1464</v>
      </c>
      <c r="Z816" s="273"/>
      <c r="AA816" s="273"/>
      <c r="AB816" s="273"/>
      <c r="AC816" s="273"/>
      <c r="AD816" s="273"/>
      <c r="AE816" s="273"/>
      <c r="AF816" s="273" t="s">
        <v>794</v>
      </c>
      <c r="AG816" s="273" t="s">
        <v>1856</v>
      </c>
      <c r="AH816" s="273" t="s">
        <v>1801</v>
      </c>
      <c r="AI816" s="273"/>
      <c r="AJ816" s="273"/>
      <c r="AK816" s="273" t="s">
        <v>810</v>
      </c>
      <c r="AL816" s="273" t="s">
        <v>7734</v>
      </c>
      <c r="AM816" s="273" t="s">
        <v>797</v>
      </c>
      <c r="AN816" s="273" t="s">
        <v>42</v>
      </c>
      <c r="AO816" s="273"/>
      <c r="AP816" s="273"/>
      <c r="AQ816" s="273"/>
      <c r="AR816" s="273"/>
      <c r="AS816" s="273" t="s">
        <v>3238</v>
      </c>
      <c r="AT816" s="274">
        <v>1000000</v>
      </c>
      <c r="AU816" s="274">
        <v>10</v>
      </c>
      <c r="AV816" s="273" t="s">
        <v>7616</v>
      </c>
      <c r="AW816" s="273"/>
      <c r="AX816" s="274">
        <v>2.9</v>
      </c>
      <c r="AY816" s="273"/>
      <c r="AZ816" s="273" t="s">
        <v>3972</v>
      </c>
      <c r="BA816" s="273" t="s">
        <v>3240</v>
      </c>
      <c r="BB816" s="273"/>
      <c r="BC816" s="273" t="s">
        <v>7616</v>
      </c>
      <c r="BD816" s="273"/>
      <c r="BE816" s="273" t="s">
        <v>7616</v>
      </c>
      <c r="BF816" s="273"/>
      <c r="BG816" s="273"/>
      <c r="BH816" s="273" t="s">
        <v>458</v>
      </c>
      <c r="BI816" s="273" t="s">
        <v>800</v>
      </c>
      <c r="BJ816" s="273" t="s">
        <v>800</v>
      </c>
      <c r="BK816" s="273" t="s">
        <v>801</v>
      </c>
      <c r="BL816" s="273" t="s">
        <v>802</v>
      </c>
      <c r="BM816" s="273" t="s">
        <v>803</v>
      </c>
      <c r="BN816" s="273"/>
      <c r="BO816" s="273" t="s">
        <v>1865</v>
      </c>
      <c r="BP816" s="273"/>
      <c r="BQ816" s="273"/>
    </row>
    <row r="817" spans="1:69" ht="18" customHeight="1">
      <c r="A817" s="273" t="s">
        <v>6127</v>
      </c>
      <c r="B817" s="273" t="s">
        <v>7145</v>
      </c>
      <c r="C817" s="273" t="s">
        <v>7146</v>
      </c>
      <c r="D817" s="273" t="s">
        <v>5962</v>
      </c>
      <c r="E817" s="273" t="s">
        <v>7148</v>
      </c>
      <c r="F817" s="273" t="s">
        <v>4122</v>
      </c>
      <c r="G817" s="273" t="s">
        <v>4123</v>
      </c>
      <c r="H817" s="273" t="s">
        <v>4122</v>
      </c>
      <c r="I817" s="274">
        <v>3</v>
      </c>
      <c r="J817" s="273" t="s">
        <v>11</v>
      </c>
      <c r="K817" s="273" t="s">
        <v>806</v>
      </c>
      <c r="L817" s="274">
        <v>12</v>
      </c>
      <c r="M817" s="273" t="s">
        <v>2686</v>
      </c>
      <c r="N817" s="273" t="s">
        <v>860</v>
      </c>
      <c r="O817" s="273"/>
      <c r="P817" s="273"/>
      <c r="Q817" s="273"/>
      <c r="R817" s="273" t="s">
        <v>789</v>
      </c>
      <c r="S817" s="273" t="s">
        <v>790</v>
      </c>
      <c r="T817" s="273" t="s">
        <v>458</v>
      </c>
      <c r="U817" s="273" t="s">
        <v>791</v>
      </c>
      <c r="V817" s="274">
        <v>100</v>
      </c>
      <c r="W817" s="273" t="s">
        <v>6670</v>
      </c>
      <c r="X817" s="273" t="s">
        <v>819</v>
      </c>
      <c r="Y817" s="273" t="s">
        <v>6135</v>
      </c>
      <c r="Z817" s="273"/>
      <c r="AA817" s="273"/>
      <c r="AB817" s="273"/>
      <c r="AC817" s="273"/>
      <c r="AD817" s="273"/>
      <c r="AE817" s="273" t="s">
        <v>7754</v>
      </c>
      <c r="AF817" s="273" t="s">
        <v>6810</v>
      </c>
      <c r="AG817" s="273" t="s">
        <v>1986</v>
      </c>
      <c r="AH817" s="273" t="s">
        <v>5400</v>
      </c>
      <c r="AI817" s="273" t="s">
        <v>66</v>
      </c>
      <c r="AJ817" s="273"/>
      <c r="AK817" s="273" t="s">
        <v>1987</v>
      </c>
      <c r="AL817" s="273" t="s">
        <v>2688</v>
      </c>
      <c r="AM817" s="273" t="s">
        <v>2255</v>
      </c>
      <c r="AN817" s="273" t="s">
        <v>3211</v>
      </c>
      <c r="AO817" s="273"/>
      <c r="AP817" s="273"/>
      <c r="AQ817" s="273"/>
      <c r="AR817" s="273"/>
      <c r="AS817" s="273" t="s">
        <v>6138</v>
      </c>
      <c r="AT817" s="274">
        <v>1000</v>
      </c>
      <c r="AU817" s="274">
        <v>3</v>
      </c>
      <c r="AV817" s="273" t="s">
        <v>7152</v>
      </c>
      <c r="AW817" s="273" t="s">
        <v>7150</v>
      </c>
      <c r="AX817" s="274">
        <v>12</v>
      </c>
      <c r="AY817" s="273" t="s">
        <v>458</v>
      </c>
      <c r="AZ817" s="273" t="s">
        <v>7151</v>
      </c>
      <c r="BA817" s="273" t="s">
        <v>6140</v>
      </c>
      <c r="BB817" s="273" t="s">
        <v>6127</v>
      </c>
      <c r="BC817" s="273" t="s">
        <v>7152</v>
      </c>
      <c r="BD817" s="273"/>
      <c r="BE817" s="273" t="s">
        <v>7152</v>
      </c>
      <c r="BF817" s="273" t="s">
        <v>7153</v>
      </c>
      <c r="BG817" s="273" t="s">
        <v>7754</v>
      </c>
      <c r="BH817" s="273" t="s">
        <v>7155</v>
      </c>
      <c r="BI817" s="273" t="s">
        <v>800</v>
      </c>
      <c r="BJ817" s="273" t="s">
        <v>800</v>
      </c>
      <c r="BK817" s="273" t="s">
        <v>3211</v>
      </c>
      <c r="BL817" s="273" t="s">
        <v>802</v>
      </c>
      <c r="BM817" s="273" t="s">
        <v>1541</v>
      </c>
      <c r="BN817" s="273" t="s">
        <v>7156</v>
      </c>
      <c r="BO817" s="273" t="s">
        <v>809</v>
      </c>
      <c r="BP817" s="273" t="s">
        <v>458</v>
      </c>
      <c r="BQ817" s="273"/>
    </row>
    <row r="818" spans="1:69" ht="18" customHeight="1">
      <c r="A818" s="273" t="s">
        <v>5089</v>
      </c>
      <c r="B818" s="273" t="s">
        <v>7755</v>
      </c>
      <c r="C818" s="273" t="s">
        <v>7756</v>
      </c>
      <c r="D818" s="273" t="s">
        <v>5962</v>
      </c>
      <c r="E818" s="273" t="s">
        <v>7757</v>
      </c>
      <c r="F818" s="273" t="s">
        <v>786</v>
      </c>
      <c r="G818" s="273" t="s">
        <v>786</v>
      </c>
      <c r="H818" s="273" t="s">
        <v>786</v>
      </c>
      <c r="I818" s="274">
        <v>1.5</v>
      </c>
      <c r="J818" s="273" t="s">
        <v>11</v>
      </c>
      <c r="K818" s="273" t="s">
        <v>806</v>
      </c>
      <c r="L818" s="274">
        <v>5.3</v>
      </c>
      <c r="M818" s="273" t="s">
        <v>1821</v>
      </c>
      <c r="N818" s="273" t="s">
        <v>936</v>
      </c>
      <c r="O818" s="273"/>
      <c r="P818" s="273" t="s">
        <v>6017</v>
      </c>
      <c r="Q818" s="273"/>
      <c r="R818" s="273" t="s">
        <v>789</v>
      </c>
      <c r="S818" s="273" t="s">
        <v>790</v>
      </c>
      <c r="T818" s="273" t="s">
        <v>458</v>
      </c>
      <c r="U818" s="273" t="s">
        <v>791</v>
      </c>
      <c r="V818" s="274">
        <v>100</v>
      </c>
      <c r="W818" s="273" t="s">
        <v>6670</v>
      </c>
      <c r="X818" s="273" t="s">
        <v>1425</v>
      </c>
      <c r="Y818" s="273" t="s">
        <v>4819</v>
      </c>
      <c r="Z818" s="273" t="s">
        <v>5095</v>
      </c>
      <c r="AA818" s="273"/>
      <c r="AB818" s="273"/>
      <c r="AC818" s="273"/>
      <c r="AD818" s="273"/>
      <c r="AE818" s="273" t="s">
        <v>4125</v>
      </c>
      <c r="AF818" s="273" t="s">
        <v>794</v>
      </c>
      <c r="AG818" s="273" t="s">
        <v>807</v>
      </c>
      <c r="AH818" s="273" t="s">
        <v>786</v>
      </c>
      <c r="AI818" s="273" t="s">
        <v>104</v>
      </c>
      <c r="AJ818" s="273"/>
      <c r="AK818" s="273" t="s">
        <v>808</v>
      </c>
      <c r="AL818" s="273" t="s">
        <v>2620</v>
      </c>
      <c r="AM818" s="273" t="s">
        <v>797</v>
      </c>
      <c r="AN818" s="273" t="s">
        <v>931</v>
      </c>
      <c r="AO818" s="273"/>
      <c r="AP818" s="273"/>
      <c r="AQ818" s="273"/>
      <c r="AR818" s="273"/>
      <c r="AS818" s="273" t="s">
        <v>5096</v>
      </c>
      <c r="AT818" s="274">
        <v>1000</v>
      </c>
      <c r="AU818" s="274">
        <v>1.5</v>
      </c>
      <c r="AV818" s="273" t="s">
        <v>7649</v>
      </c>
      <c r="AW818" s="273"/>
      <c r="AX818" s="274">
        <v>5.3</v>
      </c>
      <c r="AY818" s="273" t="s">
        <v>458</v>
      </c>
      <c r="AZ818" s="273" t="s">
        <v>7758</v>
      </c>
      <c r="BA818" s="273" t="s">
        <v>5097</v>
      </c>
      <c r="BB818" s="273" t="s">
        <v>5089</v>
      </c>
      <c r="BC818" s="273" t="s">
        <v>7649</v>
      </c>
      <c r="BD818" s="273"/>
      <c r="BE818" s="273" t="s">
        <v>7649</v>
      </c>
      <c r="BF818" s="273" t="s">
        <v>4502</v>
      </c>
      <c r="BG818" s="273" t="s">
        <v>7759</v>
      </c>
      <c r="BH818" s="273" t="s">
        <v>7760</v>
      </c>
      <c r="BI818" s="273" t="s">
        <v>800</v>
      </c>
      <c r="BJ818" s="273" t="s">
        <v>800</v>
      </c>
      <c r="BK818" s="273" t="s">
        <v>801</v>
      </c>
      <c r="BL818" s="273" t="s">
        <v>802</v>
      </c>
      <c r="BM818" s="273" t="s">
        <v>803</v>
      </c>
      <c r="BN818" s="273"/>
      <c r="BO818" s="273" t="s">
        <v>809</v>
      </c>
      <c r="BP818" s="273" t="s">
        <v>458</v>
      </c>
      <c r="BQ818" s="273"/>
    </row>
    <row r="819" spans="1:69" ht="18" customHeight="1">
      <c r="A819" s="273" t="s">
        <v>3232</v>
      </c>
      <c r="B819" s="273" t="s">
        <v>7761</v>
      </c>
      <c r="C819" s="273" t="s">
        <v>7762</v>
      </c>
      <c r="D819" s="273" t="s">
        <v>7763</v>
      </c>
      <c r="E819" s="273" t="s">
        <v>7764</v>
      </c>
      <c r="F819" s="273" t="s">
        <v>1801</v>
      </c>
      <c r="G819" s="273" t="s">
        <v>1506</v>
      </c>
      <c r="H819" s="273" t="s">
        <v>1801</v>
      </c>
      <c r="I819" s="274">
        <v>2.5</v>
      </c>
      <c r="J819" s="273" t="s">
        <v>599</v>
      </c>
      <c r="K819" s="273" t="s">
        <v>806</v>
      </c>
      <c r="L819" s="274">
        <v>2.8</v>
      </c>
      <c r="M819" s="273" t="s">
        <v>2637</v>
      </c>
      <c r="N819" s="273" t="s">
        <v>936</v>
      </c>
      <c r="O819" s="273"/>
      <c r="P819" s="273"/>
      <c r="Q819" s="273"/>
      <c r="R819" s="273" t="s">
        <v>789</v>
      </c>
      <c r="S819" s="273" t="s">
        <v>1487</v>
      </c>
      <c r="T819" s="273"/>
      <c r="U819" s="273" t="s">
        <v>791</v>
      </c>
      <c r="V819" s="274">
        <v>100</v>
      </c>
      <c r="W819" s="273"/>
      <c r="X819" s="273" t="s">
        <v>1463</v>
      </c>
      <c r="Y819" s="273" t="s">
        <v>1464</v>
      </c>
      <c r="Z819" s="273"/>
      <c r="AA819" s="273"/>
      <c r="AB819" s="273"/>
      <c r="AC819" s="273"/>
      <c r="AD819" s="273"/>
      <c r="AE819" s="273"/>
      <c r="AF819" s="273" t="s">
        <v>794</v>
      </c>
      <c r="AG819" s="273" t="s">
        <v>1856</v>
      </c>
      <c r="AH819" s="273" t="s">
        <v>1801</v>
      </c>
      <c r="AI819" s="273"/>
      <c r="AJ819" s="273"/>
      <c r="AK819" s="273" t="s">
        <v>810</v>
      </c>
      <c r="AL819" s="273" t="s">
        <v>2638</v>
      </c>
      <c r="AM819" s="273" t="s">
        <v>797</v>
      </c>
      <c r="AN819" s="273" t="s">
        <v>42</v>
      </c>
      <c r="AO819" s="273"/>
      <c r="AP819" s="273"/>
      <c r="AQ819" s="273"/>
      <c r="AR819" s="273"/>
      <c r="AS819" s="273" t="s">
        <v>3238</v>
      </c>
      <c r="AT819" s="274">
        <v>1000000</v>
      </c>
      <c r="AU819" s="274">
        <v>2.5</v>
      </c>
      <c r="AV819" s="273" t="s">
        <v>7610</v>
      </c>
      <c r="AW819" s="273"/>
      <c r="AX819" s="274">
        <v>2.8</v>
      </c>
      <c r="AY819" s="273"/>
      <c r="AZ819" s="273" t="s">
        <v>3943</v>
      </c>
      <c r="BA819" s="273" t="s">
        <v>3240</v>
      </c>
      <c r="BB819" s="273"/>
      <c r="BC819" s="273" t="s">
        <v>7610</v>
      </c>
      <c r="BD819" s="273"/>
      <c r="BE819" s="273" t="s">
        <v>7610</v>
      </c>
      <c r="BF819" s="273"/>
      <c r="BG819" s="273"/>
      <c r="BH819" s="273" t="s">
        <v>458</v>
      </c>
      <c r="BI819" s="273" t="s">
        <v>800</v>
      </c>
      <c r="BJ819" s="273" t="s">
        <v>800</v>
      </c>
      <c r="BK819" s="273" t="s">
        <v>801</v>
      </c>
      <c r="BL819" s="273" t="s">
        <v>802</v>
      </c>
      <c r="BM819" s="273" t="s">
        <v>803</v>
      </c>
      <c r="BN819" s="273"/>
      <c r="BO819" s="273" t="s">
        <v>1865</v>
      </c>
      <c r="BP819" s="273"/>
      <c r="BQ819" s="273"/>
    </row>
    <row r="820" spans="1:69" ht="18" customHeight="1">
      <c r="A820" s="273" t="s">
        <v>7765</v>
      </c>
      <c r="B820" s="273" t="s">
        <v>7766</v>
      </c>
      <c r="C820" s="273" t="s">
        <v>7767</v>
      </c>
      <c r="D820" s="273" t="s">
        <v>7768</v>
      </c>
      <c r="E820" s="273" t="s">
        <v>7769</v>
      </c>
      <c r="F820" s="273" t="s">
        <v>1664</v>
      </c>
      <c r="G820" s="273" t="s">
        <v>925</v>
      </c>
      <c r="H820" s="273" t="s">
        <v>1664</v>
      </c>
      <c r="I820" s="274">
        <v>2</v>
      </c>
      <c r="J820" s="273" t="s">
        <v>11</v>
      </c>
      <c r="K820" s="273" t="s">
        <v>806</v>
      </c>
      <c r="L820" s="274">
        <v>3.2</v>
      </c>
      <c r="M820" s="273" t="s">
        <v>2720</v>
      </c>
      <c r="N820" s="273" t="s">
        <v>936</v>
      </c>
      <c r="O820" s="273" t="s">
        <v>4369</v>
      </c>
      <c r="P820" s="273" t="s">
        <v>7770</v>
      </c>
      <c r="Q820" s="274">
        <v>10</v>
      </c>
      <c r="R820" s="273" t="s">
        <v>789</v>
      </c>
      <c r="S820" s="273" t="s">
        <v>1487</v>
      </c>
      <c r="T820" s="273" t="s">
        <v>458</v>
      </c>
      <c r="U820" s="273" t="s">
        <v>791</v>
      </c>
      <c r="V820" s="274">
        <v>99.433999999999997</v>
      </c>
      <c r="W820" s="273" t="s">
        <v>7771</v>
      </c>
      <c r="X820" s="273" t="s">
        <v>905</v>
      </c>
      <c r="Y820" s="273" t="s">
        <v>906</v>
      </c>
      <c r="Z820" s="273"/>
      <c r="AA820" s="273"/>
      <c r="AB820" s="273"/>
      <c r="AC820" s="273"/>
      <c r="AD820" s="273"/>
      <c r="AE820" s="273" t="s">
        <v>7772</v>
      </c>
      <c r="AF820" s="273" t="s">
        <v>794</v>
      </c>
      <c r="AG820" s="273" t="s">
        <v>795</v>
      </c>
      <c r="AH820" s="273" t="s">
        <v>1664</v>
      </c>
      <c r="AI820" s="273" t="s">
        <v>102</v>
      </c>
      <c r="AJ820" s="273"/>
      <c r="AK820" s="273" t="s">
        <v>796</v>
      </c>
      <c r="AL820" s="273" t="s">
        <v>2721</v>
      </c>
      <c r="AM820" s="273" t="s">
        <v>797</v>
      </c>
      <c r="AN820" s="273" t="s">
        <v>42</v>
      </c>
      <c r="AO820" s="273"/>
      <c r="AP820" s="273"/>
      <c r="AQ820" s="273"/>
      <c r="AR820" s="273"/>
      <c r="AS820" s="273" t="s">
        <v>7773</v>
      </c>
      <c r="AT820" s="274">
        <v>1000</v>
      </c>
      <c r="AU820" s="274">
        <v>2</v>
      </c>
      <c r="AV820" s="273" t="s">
        <v>7669</v>
      </c>
      <c r="AW820" s="273"/>
      <c r="AX820" s="274">
        <v>3.2</v>
      </c>
      <c r="AY820" s="273" t="s">
        <v>458</v>
      </c>
      <c r="AZ820" s="273" t="s">
        <v>7774</v>
      </c>
      <c r="BA820" s="273" t="s">
        <v>7775</v>
      </c>
      <c r="BB820" s="273" t="s">
        <v>458</v>
      </c>
      <c r="BC820" s="273" t="s">
        <v>7669</v>
      </c>
      <c r="BD820" s="273"/>
      <c r="BE820" s="273" t="s">
        <v>7669</v>
      </c>
      <c r="BF820" s="273" t="s">
        <v>4502</v>
      </c>
      <c r="BG820" s="273" t="s">
        <v>7776</v>
      </c>
      <c r="BH820" s="273" t="s">
        <v>7777</v>
      </c>
      <c r="BI820" s="273" t="s">
        <v>800</v>
      </c>
      <c r="BJ820" s="273" t="s">
        <v>800</v>
      </c>
      <c r="BK820" s="273" t="s">
        <v>801</v>
      </c>
      <c r="BL820" s="273" t="s">
        <v>802</v>
      </c>
      <c r="BM820" s="273" t="s">
        <v>803</v>
      </c>
      <c r="BN820" s="273"/>
      <c r="BO820" s="273" t="s">
        <v>809</v>
      </c>
      <c r="BP820" s="273" t="s">
        <v>458</v>
      </c>
      <c r="BQ820" s="273"/>
    </row>
    <row r="821" spans="1:69" ht="18" customHeight="1">
      <c r="A821" s="273" t="s">
        <v>5342</v>
      </c>
      <c r="B821" s="273" t="s">
        <v>7778</v>
      </c>
      <c r="C821" s="273" t="s">
        <v>7779</v>
      </c>
      <c r="D821" s="273" t="s">
        <v>7780</v>
      </c>
      <c r="E821" s="273" t="s">
        <v>7781</v>
      </c>
      <c r="F821" s="273" t="s">
        <v>786</v>
      </c>
      <c r="G821" s="273" t="s">
        <v>786</v>
      </c>
      <c r="H821" s="273" t="s">
        <v>786</v>
      </c>
      <c r="I821" s="274">
        <v>0.5</v>
      </c>
      <c r="J821" s="273" t="s">
        <v>11</v>
      </c>
      <c r="K821" s="273" t="s">
        <v>806</v>
      </c>
      <c r="L821" s="274">
        <v>2.4</v>
      </c>
      <c r="M821" s="273" t="s">
        <v>2711</v>
      </c>
      <c r="N821" s="273" t="s">
        <v>936</v>
      </c>
      <c r="O821" s="273"/>
      <c r="P821" s="273"/>
      <c r="Q821" s="273"/>
      <c r="R821" s="273" t="s">
        <v>789</v>
      </c>
      <c r="S821" s="273" t="s">
        <v>904</v>
      </c>
      <c r="T821" s="273" t="s">
        <v>7782</v>
      </c>
      <c r="U821" s="273" t="s">
        <v>791</v>
      </c>
      <c r="V821" s="274">
        <v>100</v>
      </c>
      <c r="W821" s="273"/>
      <c r="X821" s="273" t="s">
        <v>1425</v>
      </c>
      <c r="Y821" s="273" t="s">
        <v>5346</v>
      </c>
      <c r="Z821" s="273" t="s">
        <v>5347</v>
      </c>
      <c r="AA821" s="273"/>
      <c r="AB821" s="273"/>
      <c r="AC821" s="273"/>
      <c r="AD821" s="273"/>
      <c r="AE821" s="273" t="s">
        <v>7783</v>
      </c>
      <c r="AF821" s="273" t="s">
        <v>794</v>
      </c>
      <c r="AG821" s="273" t="s">
        <v>807</v>
      </c>
      <c r="AH821" s="273" t="s">
        <v>786</v>
      </c>
      <c r="AI821" s="273" t="s">
        <v>104</v>
      </c>
      <c r="AJ821" s="273"/>
      <c r="AK821" s="273" t="s">
        <v>808</v>
      </c>
      <c r="AL821" s="273" t="s">
        <v>2712</v>
      </c>
      <c r="AM821" s="273" t="s">
        <v>797</v>
      </c>
      <c r="AN821" s="273" t="s">
        <v>43</v>
      </c>
      <c r="AO821" s="273"/>
      <c r="AP821" s="273"/>
      <c r="AQ821" s="273"/>
      <c r="AR821" s="273"/>
      <c r="AS821" s="273" t="s">
        <v>5349</v>
      </c>
      <c r="AT821" s="274">
        <v>1000</v>
      </c>
      <c r="AU821" s="274">
        <v>0.5</v>
      </c>
      <c r="AV821" s="273" t="s">
        <v>5962</v>
      </c>
      <c r="AW821" s="273"/>
      <c r="AX821" s="274">
        <v>2.4</v>
      </c>
      <c r="AY821" s="273" t="s">
        <v>458</v>
      </c>
      <c r="AZ821" s="273" t="s">
        <v>5790</v>
      </c>
      <c r="BA821" s="273" t="s">
        <v>5351</v>
      </c>
      <c r="BB821" s="273" t="s">
        <v>458</v>
      </c>
      <c r="BC821" s="273" t="s">
        <v>5962</v>
      </c>
      <c r="BD821" s="273"/>
      <c r="BE821" s="273" t="s">
        <v>5962</v>
      </c>
      <c r="BF821" s="273" t="s">
        <v>7455</v>
      </c>
      <c r="BG821" s="273" t="s">
        <v>7784</v>
      </c>
      <c r="BH821" s="273" t="s">
        <v>7785</v>
      </c>
      <c r="BI821" s="273" t="s">
        <v>800</v>
      </c>
      <c r="BJ821" s="273" t="s">
        <v>800</v>
      </c>
      <c r="BK821" s="273" t="s">
        <v>801</v>
      </c>
      <c r="BL821" s="273" t="s">
        <v>802</v>
      </c>
      <c r="BM821" s="273" t="s">
        <v>803</v>
      </c>
      <c r="BN821" s="273"/>
      <c r="BO821" s="273" t="s">
        <v>809</v>
      </c>
      <c r="BP821" s="273" t="s">
        <v>458</v>
      </c>
      <c r="BQ821" s="273"/>
    </row>
    <row r="822" spans="1:69" ht="18" customHeight="1">
      <c r="A822" s="273" t="s">
        <v>7786</v>
      </c>
      <c r="B822" s="273" t="s">
        <v>7787</v>
      </c>
      <c r="C822" s="273" t="s">
        <v>7788</v>
      </c>
      <c r="D822" s="273" t="s">
        <v>7780</v>
      </c>
      <c r="E822" s="273" t="s">
        <v>7789</v>
      </c>
      <c r="F822" s="273" t="s">
        <v>1524</v>
      </c>
      <c r="G822" s="273" t="s">
        <v>814</v>
      </c>
      <c r="H822" s="273" t="s">
        <v>1524</v>
      </c>
      <c r="I822" s="274">
        <v>3.5</v>
      </c>
      <c r="J822" s="273" t="s">
        <v>11</v>
      </c>
      <c r="K822" s="273" t="s">
        <v>806</v>
      </c>
      <c r="L822" s="274">
        <v>2</v>
      </c>
      <c r="M822" s="273" t="s">
        <v>4059</v>
      </c>
      <c r="N822" s="273" t="s">
        <v>936</v>
      </c>
      <c r="O822" s="273" t="s">
        <v>7790</v>
      </c>
      <c r="P822" s="273" t="s">
        <v>7791</v>
      </c>
      <c r="Q822" s="273"/>
      <c r="R822" s="273" t="s">
        <v>789</v>
      </c>
      <c r="S822" s="273" t="s">
        <v>790</v>
      </c>
      <c r="T822" s="273" t="s">
        <v>458</v>
      </c>
      <c r="U822" s="273" t="s">
        <v>791</v>
      </c>
      <c r="V822" s="274">
        <v>99.692999999999998</v>
      </c>
      <c r="W822" s="273" t="s">
        <v>7792</v>
      </c>
      <c r="X822" s="273" t="s">
        <v>792</v>
      </c>
      <c r="Y822" s="273" t="s">
        <v>7793</v>
      </c>
      <c r="Z822" s="273"/>
      <c r="AA822" s="274">
        <v>22</v>
      </c>
      <c r="AB822" s="274">
        <v>6.3</v>
      </c>
      <c r="AC822" s="273" t="s">
        <v>7794</v>
      </c>
      <c r="AD822" s="273" t="s">
        <v>3693</v>
      </c>
      <c r="AE822" s="273" t="s">
        <v>7795</v>
      </c>
      <c r="AF822" s="273" t="s">
        <v>794</v>
      </c>
      <c r="AG822" s="273" t="s">
        <v>5435</v>
      </c>
      <c r="AH822" s="273" t="s">
        <v>1524</v>
      </c>
      <c r="AI822" s="273" t="s">
        <v>102</v>
      </c>
      <c r="AJ822" s="273"/>
      <c r="AK822" s="273" t="s">
        <v>810</v>
      </c>
      <c r="AL822" s="273" t="s">
        <v>4060</v>
      </c>
      <c r="AM822" s="273" t="s">
        <v>797</v>
      </c>
      <c r="AN822" s="273" t="s">
        <v>42</v>
      </c>
      <c r="AO822" s="273"/>
      <c r="AP822" s="273"/>
      <c r="AQ822" s="273"/>
      <c r="AR822" s="273"/>
      <c r="AS822" s="273" t="s">
        <v>7796</v>
      </c>
      <c r="AT822" s="274">
        <v>1000</v>
      </c>
      <c r="AU822" s="274">
        <v>3.5</v>
      </c>
      <c r="AV822" s="273" t="s">
        <v>7741</v>
      </c>
      <c r="AW822" s="273"/>
      <c r="AX822" s="274">
        <v>2</v>
      </c>
      <c r="AY822" s="273" t="s">
        <v>458</v>
      </c>
      <c r="AZ822" s="273" t="s">
        <v>5739</v>
      </c>
      <c r="BA822" s="273" t="s">
        <v>7797</v>
      </c>
      <c r="BB822" s="273" t="s">
        <v>7786</v>
      </c>
      <c r="BC822" s="273" t="s">
        <v>7741</v>
      </c>
      <c r="BD822" s="273"/>
      <c r="BE822" s="273" t="s">
        <v>7741</v>
      </c>
      <c r="BF822" s="273" t="s">
        <v>1679</v>
      </c>
      <c r="BG822" s="273" t="s">
        <v>7798</v>
      </c>
      <c r="BH822" s="273" t="s">
        <v>7799</v>
      </c>
      <c r="BI822" s="273" t="s">
        <v>800</v>
      </c>
      <c r="BJ822" s="273" t="s">
        <v>800</v>
      </c>
      <c r="BK822" s="273" t="s">
        <v>801</v>
      </c>
      <c r="BL822" s="273" t="s">
        <v>802</v>
      </c>
      <c r="BM822" s="273" t="s">
        <v>803</v>
      </c>
      <c r="BN822" s="273"/>
      <c r="BO822" s="273" t="s">
        <v>809</v>
      </c>
      <c r="BP822" s="273" t="s">
        <v>458</v>
      </c>
      <c r="BQ822" s="273"/>
    </row>
    <row r="823" spans="1:69" ht="18" customHeight="1">
      <c r="A823" s="273" t="s">
        <v>1797</v>
      </c>
      <c r="B823" s="273" t="s">
        <v>7800</v>
      </c>
      <c r="C823" s="273" t="s">
        <v>7801</v>
      </c>
      <c r="D823" s="273" t="s">
        <v>7711</v>
      </c>
      <c r="E823" s="273" t="s">
        <v>7802</v>
      </c>
      <c r="F823" s="273" t="s">
        <v>1801</v>
      </c>
      <c r="G823" s="273" t="s">
        <v>1506</v>
      </c>
      <c r="H823" s="273" t="s">
        <v>2703</v>
      </c>
      <c r="I823" s="274">
        <v>1</v>
      </c>
      <c r="J823" s="273" t="s">
        <v>804</v>
      </c>
      <c r="K823" s="273" t="s">
        <v>806</v>
      </c>
      <c r="L823" s="274">
        <v>0.78500000000000003</v>
      </c>
      <c r="M823" s="273" t="s">
        <v>2711</v>
      </c>
      <c r="N823" s="273" t="s">
        <v>788</v>
      </c>
      <c r="O823" s="273"/>
      <c r="P823" s="273"/>
      <c r="Q823" s="273"/>
      <c r="R823" s="273" t="s">
        <v>789</v>
      </c>
      <c r="S823" s="273" t="s">
        <v>1487</v>
      </c>
      <c r="T823" s="273"/>
      <c r="U823" s="273" t="s">
        <v>791</v>
      </c>
      <c r="V823" s="273"/>
      <c r="W823" s="273"/>
      <c r="X823" s="273" t="s">
        <v>1463</v>
      </c>
      <c r="Y823" s="273" t="s">
        <v>1464</v>
      </c>
      <c r="Z823" s="273"/>
      <c r="AA823" s="273"/>
      <c r="AB823" s="273"/>
      <c r="AC823" s="273"/>
      <c r="AD823" s="273"/>
      <c r="AE823" s="273"/>
      <c r="AF823" s="273" t="s">
        <v>794</v>
      </c>
      <c r="AG823" s="273" t="s">
        <v>795</v>
      </c>
      <c r="AH823" s="273" t="s">
        <v>2703</v>
      </c>
      <c r="AI823" s="273"/>
      <c r="AJ823" s="273"/>
      <c r="AK823" s="273" t="s">
        <v>796</v>
      </c>
      <c r="AL823" s="273" t="s">
        <v>2712</v>
      </c>
      <c r="AM823" s="273" t="s">
        <v>1529</v>
      </c>
      <c r="AN823" s="273" t="s">
        <v>42</v>
      </c>
      <c r="AO823" s="273"/>
      <c r="AP823" s="273"/>
      <c r="AQ823" s="273"/>
      <c r="AR823" s="273"/>
      <c r="AS823" s="273" t="s">
        <v>1806</v>
      </c>
      <c r="AT823" s="274">
        <v>1000000</v>
      </c>
      <c r="AU823" s="274">
        <v>1</v>
      </c>
      <c r="AV823" s="273" t="s">
        <v>5962</v>
      </c>
      <c r="AW823" s="273"/>
      <c r="AX823" s="274">
        <v>0.78500000000000003</v>
      </c>
      <c r="AY823" s="273"/>
      <c r="AZ823" s="273" t="s">
        <v>4023</v>
      </c>
      <c r="BA823" s="273" t="s">
        <v>1807</v>
      </c>
      <c r="BB823" s="273"/>
      <c r="BC823" s="273" t="s">
        <v>5962</v>
      </c>
      <c r="BD823" s="273"/>
      <c r="BE823" s="273" t="s">
        <v>5962</v>
      </c>
      <c r="BF823" s="273"/>
      <c r="BG823" s="273"/>
      <c r="BH823" s="273" t="s">
        <v>458</v>
      </c>
      <c r="BI823" s="273" t="s">
        <v>800</v>
      </c>
      <c r="BJ823" s="273" t="s">
        <v>800</v>
      </c>
      <c r="BK823" s="273" t="s">
        <v>801</v>
      </c>
      <c r="BL823" s="273" t="s">
        <v>802</v>
      </c>
      <c r="BM823" s="273" t="s">
        <v>1962</v>
      </c>
      <c r="BN823" s="273"/>
      <c r="BO823" s="273" t="s">
        <v>1865</v>
      </c>
      <c r="BP823" s="273"/>
      <c r="BQ823" s="273"/>
    </row>
    <row r="824" spans="1:69" ht="18" customHeight="1">
      <c r="A824" s="273" t="s">
        <v>7803</v>
      </c>
      <c r="B824" s="273" t="s">
        <v>7804</v>
      </c>
      <c r="C824" s="273" t="s">
        <v>7805</v>
      </c>
      <c r="D824" s="273" t="s">
        <v>7711</v>
      </c>
      <c r="E824" s="273" t="s">
        <v>7806</v>
      </c>
      <c r="F824" s="273" t="s">
        <v>786</v>
      </c>
      <c r="G824" s="273" t="s">
        <v>786</v>
      </c>
      <c r="H824" s="273" t="s">
        <v>786</v>
      </c>
      <c r="I824" s="274">
        <v>3</v>
      </c>
      <c r="J824" s="273" t="s">
        <v>11</v>
      </c>
      <c r="K824" s="273" t="s">
        <v>806</v>
      </c>
      <c r="L824" s="274">
        <v>2.95</v>
      </c>
      <c r="M824" s="273" t="s">
        <v>4059</v>
      </c>
      <c r="N824" s="273" t="s">
        <v>936</v>
      </c>
      <c r="O824" s="273" t="s">
        <v>7551</v>
      </c>
      <c r="P824" s="273" t="s">
        <v>7807</v>
      </c>
      <c r="Q824" s="274">
        <v>35</v>
      </c>
      <c r="R824" s="273" t="s">
        <v>789</v>
      </c>
      <c r="S824" s="273" t="s">
        <v>1487</v>
      </c>
      <c r="T824" s="273" t="s">
        <v>458</v>
      </c>
      <c r="U824" s="273" t="s">
        <v>791</v>
      </c>
      <c r="V824" s="274">
        <v>100</v>
      </c>
      <c r="W824" s="273" t="s">
        <v>7808</v>
      </c>
      <c r="X824" s="273" t="s">
        <v>1669</v>
      </c>
      <c r="Y824" s="273" t="s">
        <v>5073</v>
      </c>
      <c r="Z824" s="273" t="s">
        <v>7809</v>
      </c>
      <c r="AA824" s="273"/>
      <c r="AB824" s="273"/>
      <c r="AC824" s="273"/>
      <c r="AD824" s="273"/>
      <c r="AE824" s="273" t="s">
        <v>7810</v>
      </c>
      <c r="AF824" s="273" t="s">
        <v>794</v>
      </c>
      <c r="AG824" s="273" t="s">
        <v>1734</v>
      </c>
      <c r="AH824" s="273" t="s">
        <v>786</v>
      </c>
      <c r="AI824" s="273" t="s">
        <v>104</v>
      </c>
      <c r="AJ824" s="273"/>
      <c r="AK824" s="273" t="s">
        <v>808</v>
      </c>
      <c r="AL824" s="273" t="s">
        <v>4060</v>
      </c>
      <c r="AM824" s="273" t="s">
        <v>797</v>
      </c>
      <c r="AN824" s="273" t="s">
        <v>42</v>
      </c>
      <c r="AO824" s="273"/>
      <c r="AP824" s="273"/>
      <c r="AQ824" s="273"/>
      <c r="AR824" s="273"/>
      <c r="AS824" s="273" t="s">
        <v>7811</v>
      </c>
      <c r="AT824" s="274">
        <v>1000</v>
      </c>
      <c r="AU824" s="274">
        <v>3</v>
      </c>
      <c r="AV824" s="273" t="s">
        <v>7741</v>
      </c>
      <c r="AW824" s="273"/>
      <c r="AX824" s="274">
        <v>2.95</v>
      </c>
      <c r="AY824" s="273" t="s">
        <v>458</v>
      </c>
      <c r="AZ824" s="273" t="s">
        <v>5739</v>
      </c>
      <c r="BA824" s="273" t="s">
        <v>7812</v>
      </c>
      <c r="BB824" s="273" t="s">
        <v>458</v>
      </c>
      <c r="BC824" s="273" t="s">
        <v>7741</v>
      </c>
      <c r="BD824" s="273"/>
      <c r="BE824" s="273" t="s">
        <v>7741</v>
      </c>
      <c r="BF824" s="273" t="s">
        <v>458</v>
      </c>
      <c r="BG824" s="273" t="s">
        <v>7813</v>
      </c>
      <c r="BH824" s="273" t="s">
        <v>7814</v>
      </c>
      <c r="BI824" s="273" t="s">
        <v>800</v>
      </c>
      <c r="BJ824" s="273" t="s">
        <v>800</v>
      </c>
      <c r="BK824" s="273" t="s">
        <v>801</v>
      </c>
      <c r="BL824" s="273" t="s">
        <v>802</v>
      </c>
      <c r="BM824" s="273" t="s">
        <v>803</v>
      </c>
      <c r="BN824" s="273"/>
      <c r="BO824" s="273" t="s">
        <v>809</v>
      </c>
      <c r="BP824" s="273" t="s">
        <v>458</v>
      </c>
      <c r="BQ824" s="273"/>
    </row>
    <row r="825" spans="1:69" ht="18" customHeight="1">
      <c r="A825" s="273" t="s">
        <v>7815</v>
      </c>
      <c r="B825" s="273" t="s">
        <v>7816</v>
      </c>
      <c r="C825" s="273" t="s">
        <v>7817</v>
      </c>
      <c r="D825" s="273" t="s">
        <v>7711</v>
      </c>
      <c r="E825" s="273" t="s">
        <v>7818</v>
      </c>
      <c r="F825" s="273" t="s">
        <v>5116</v>
      </c>
      <c r="G825" s="273" t="s">
        <v>1506</v>
      </c>
      <c r="H825" s="273" t="s">
        <v>4762</v>
      </c>
      <c r="I825" s="274">
        <v>5</v>
      </c>
      <c r="J825" s="273" t="s">
        <v>11</v>
      </c>
      <c r="K825" s="273" t="s">
        <v>806</v>
      </c>
      <c r="L825" s="274">
        <v>1.1000000000000001</v>
      </c>
      <c r="M825" s="273" t="s">
        <v>4059</v>
      </c>
      <c r="N825" s="273" t="s">
        <v>936</v>
      </c>
      <c r="O825" s="273" t="s">
        <v>7819</v>
      </c>
      <c r="P825" s="273" t="s">
        <v>7820</v>
      </c>
      <c r="Q825" s="274">
        <v>40</v>
      </c>
      <c r="R825" s="273" t="s">
        <v>789</v>
      </c>
      <c r="S825" s="273" t="s">
        <v>1487</v>
      </c>
      <c r="T825" s="273" t="s">
        <v>458</v>
      </c>
      <c r="U825" s="273" t="s">
        <v>791</v>
      </c>
      <c r="V825" s="274">
        <v>99.909000000000006</v>
      </c>
      <c r="W825" s="273" t="s">
        <v>4479</v>
      </c>
      <c r="X825" s="273" t="s">
        <v>1669</v>
      </c>
      <c r="Y825" s="273" t="s">
        <v>1670</v>
      </c>
      <c r="Z825" s="273"/>
      <c r="AA825" s="274">
        <v>20</v>
      </c>
      <c r="AB825" s="274">
        <v>4</v>
      </c>
      <c r="AC825" s="273" t="s">
        <v>3769</v>
      </c>
      <c r="AD825" s="273" t="s">
        <v>7127</v>
      </c>
      <c r="AE825" s="273" t="s">
        <v>7821</v>
      </c>
      <c r="AF825" s="273" t="s">
        <v>794</v>
      </c>
      <c r="AG825" s="273" t="s">
        <v>1793</v>
      </c>
      <c r="AH825" s="273" t="s">
        <v>4762</v>
      </c>
      <c r="AI825" s="273" t="s">
        <v>102</v>
      </c>
      <c r="AJ825" s="273"/>
      <c r="AK825" s="273" t="s">
        <v>796</v>
      </c>
      <c r="AL825" s="273" t="s">
        <v>4060</v>
      </c>
      <c r="AM825" s="273" t="s">
        <v>2226</v>
      </c>
      <c r="AN825" s="273" t="s">
        <v>42</v>
      </c>
      <c r="AO825" s="273"/>
      <c r="AP825" s="273"/>
      <c r="AQ825" s="273"/>
      <c r="AR825" s="273"/>
      <c r="AS825" s="273" t="s">
        <v>7822</v>
      </c>
      <c r="AT825" s="274">
        <v>1000</v>
      </c>
      <c r="AU825" s="274">
        <v>5</v>
      </c>
      <c r="AV825" s="273" t="s">
        <v>7741</v>
      </c>
      <c r="AW825" s="273"/>
      <c r="AX825" s="274">
        <v>1.1000000000000001</v>
      </c>
      <c r="AY825" s="273" t="s">
        <v>458</v>
      </c>
      <c r="AZ825" s="273" t="s">
        <v>5739</v>
      </c>
      <c r="BA825" s="273" t="s">
        <v>4424</v>
      </c>
      <c r="BB825" s="273" t="s">
        <v>458</v>
      </c>
      <c r="BC825" s="273" t="s">
        <v>7741</v>
      </c>
      <c r="BD825" s="273"/>
      <c r="BE825" s="273" t="s">
        <v>7741</v>
      </c>
      <c r="BF825" s="273" t="s">
        <v>458</v>
      </c>
      <c r="BG825" s="273" t="s">
        <v>7823</v>
      </c>
      <c r="BH825" s="273" t="s">
        <v>7824</v>
      </c>
      <c r="BI825" s="273" t="s">
        <v>800</v>
      </c>
      <c r="BJ825" s="273" t="s">
        <v>800</v>
      </c>
      <c r="BK825" s="273" t="s">
        <v>801</v>
      </c>
      <c r="BL825" s="273" t="s">
        <v>802</v>
      </c>
      <c r="BM825" s="273" t="s">
        <v>803</v>
      </c>
      <c r="BN825" s="273"/>
      <c r="BO825" s="273" t="s">
        <v>809</v>
      </c>
      <c r="BP825" s="273" t="s">
        <v>458</v>
      </c>
      <c r="BQ825" s="273"/>
    </row>
    <row r="826" spans="1:69" ht="18" customHeight="1">
      <c r="A826" s="273" t="s">
        <v>6324</v>
      </c>
      <c r="B826" s="273" t="s">
        <v>7825</v>
      </c>
      <c r="C826" s="273" t="s">
        <v>7826</v>
      </c>
      <c r="D826" s="273" t="s">
        <v>7827</v>
      </c>
      <c r="E826" s="273" t="s">
        <v>7828</v>
      </c>
      <c r="F826" s="273" t="s">
        <v>786</v>
      </c>
      <c r="G826" s="273" t="s">
        <v>786</v>
      </c>
      <c r="H826" s="273" t="s">
        <v>786</v>
      </c>
      <c r="I826" s="274">
        <v>0.61</v>
      </c>
      <c r="J826" s="273" t="s">
        <v>11</v>
      </c>
      <c r="K826" s="273" t="s">
        <v>806</v>
      </c>
      <c r="L826" s="274">
        <v>2.7</v>
      </c>
      <c r="M826" s="273" t="s">
        <v>2648</v>
      </c>
      <c r="N826" s="273" t="s">
        <v>936</v>
      </c>
      <c r="O826" s="273"/>
      <c r="P826" s="273" t="s">
        <v>5228</v>
      </c>
      <c r="Q826" s="273"/>
      <c r="R826" s="273" t="s">
        <v>789</v>
      </c>
      <c r="S826" s="273" t="s">
        <v>904</v>
      </c>
      <c r="T826" s="273" t="s">
        <v>7829</v>
      </c>
      <c r="U826" s="273" t="s">
        <v>791</v>
      </c>
      <c r="V826" s="274">
        <v>100</v>
      </c>
      <c r="W826" s="273"/>
      <c r="X826" s="273" t="s">
        <v>905</v>
      </c>
      <c r="Y826" s="273" t="s">
        <v>906</v>
      </c>
      <c r="Z826" s="273" t="s">
        <v>5286</v>
      </c>
      <c r="AA826" s="273"/>
      <c r="AB826" s="273"/>
      <c r="AC826" s="273"/>
      <c r="AD826" s="273"/>
      <c r="AE826" s="273" t="s">
        <v>7830</v>
      </c>
      <c r="AF826" s="273" t="s">
        <v>794</v>
      </c>
      <c r="AG826" s="273" t="s">
        <v>807</v>
      </c>
      <c r="AH826" s="273" t="s">
        <v>786</v>
      </c>
      <c r="AI826" s="273" t="s">
        <v>89</v>
      </c>
      <c r="AJ826" s="273"/>
      <c r="AK826" s="273" t="s">
        <v>808</v>
      </c>
      <c r="AL826" s="273" t="s">
        <v>2649</v>
      </c>
      <c r="AM826" s="273" t="s">
        <v>797</v>
      </c>
      <c r="AN826" s="273" t="s">
        <v>43</v>
      </c>
      <c r="AO826" s="273"/>
      <c r="AP826" s="273"/>
      <c r="AQ826" s="273"/>
      <c r="AR826" s="273"/>
      <c r="AS826" s="273" t="s">
        <v>6332</v>
      </c>
      <c r="AT826" s="274">
        <v>1000</v>
      </c>
      <c r="AU826" s="274">
        <v>0.61</v>
      </c>
      <c r="AV826" s="273" t="s">
        <v>7768</v>
      </c>
      <c r="AW826" s="273"/>
      <c r="AX826" s="274">
        <v>2.7</v>
      </c>
      <c r="AY826" s="273" t="s">
        <v>458</v>
      </c>
      <c r="AZ826" s="273" t="s">
        <v>7831</v>
      </c>
      <c r="BA826" s="273" t="s">
        <v>6334</v>
      </c>
      <c r="BB826" s="273" t="s">
        <v>458</v>
      </c>
      <c r="BC826" s="273" t="s">
        <v>7768</v>
      </c>
      <c r="BD826" s="273"/>
      <c r="BE826" s="273" t="s">
        <v>7768</v>
      </c>
      <c r="BF826" s="273" t="s">
        <v>7455</v>
      </c>
      <c r="BG826" s="273" t="s">
        <v>7830</v>
      </c>
      <c r="BH826" s="273" t="s">
        <v>7832</v>
      </c>
      <c r="BI826" s="273" t="s">
        <v>800</v>
      </c>
      <c r="BJ826" s="273" t="s">
        <v>800</v>
      </c>
      <c r="BK826" s="273" t="s">
        <v>801</v>
      </c>
      <c r="BL826" s="273" t="s">
        <v>802</v>
      </c>
      <c r="BM826" s="273" t="s">
        <v>803</v>
      </c>
      <c r="BN826" s="273"/>
      <c r="BO826" s="273" t="s">
        <v>809</v>
      </c>
      <c r="BP826" s="273" t="s">
        <v>458</v>
      </c>
      <c r="BQ826" s="273"/>
    </row>
    <row r="827" spans="1:69" ht="18" customHeight="1">
      <c r="A827" s="273" t="s">
        <v>7833</v>
      </c>
      <c r="B827" s="273" t="s">
        <v>7834</v>
      </c>
      <c r="C827" s="273" t="s">
        <v>7835</v>
      </c>
      <c r="D827" s="273" t="s">
        <v>7836</v>
      </c>
      <c r="E827" s="273" t="s">
        <v>7837</v>
      </c>
      <c r="F827" s="273" t="s">
        <v>786</v>
      </c>
      <c r="G827" s="273" t="s">
        <v>786</v>
      </c>
      <c r="H827" s="273" t="s">
        <v>786</v>
      </c>
      <c r="I827" s="274">
        <v>2.7</v>
      </c>
      <c r="J827" s="273" t="s">
        <v>11</v>
      </c>
      <c r="K827" s="273" t="s">
        <v>806</v>
      </c>
      <c r="L827" s="274">
        <v>4.5</v>
      </c>
      <c r="M827" s="273" t="s">
        <v>1861</v>
      </c>
      <c r="N827" s="273" t="s">
        <v>936</v>
      </c>
      <c r="O827" s="273" t="s">
        <v>1648</v>
      </c>
      <c r="P827" s="273" t="s">
        <v>7838</v>
      </c>
      <c r="Q827" s="274">
        <v>30</v>
      </c>
      <c r="R827" s="273" t="s">
        <v>789</v>
      </c>
      <c r="S827" s="273" t="s">
        <v>1487</v>
      </c>
      <c r="T827" s="273" t="s">
        <v>458</v>
      </c>
      <c r="U827" s="273" t="s">
        <v>791</v>
      </c>
      <c r="V827" s="274">
        <v>100</v>
      </c>
      <c r="W827" s="273" t="s">
        <v>4617</v>
      </c>
      <c r="X827" s="273" t="s">
        <v>5540</v>
      </c>
      <c r="Y827" s="273" t="s">
        <v>7839</v>
      </c>
      <c r="Z827" s="273"/>
      <c r="AA827" s="273"/>
      <c r="AB827" s="273"/>
      <c r="AC827" s="273"/>
      <c r="AD827" s="273"/>
      <c r="AE827" s="273" t="s">
        <v>7840</v>
      </c>
      <c r="AF827" s="273" t="s">
        <v>794</v>
      </c>
      <c r="AG827" s="273" t="s">
        <v>807</v>
      </c>
      <c r="AH827" s="273" t="s">
        <v>786</v>
      </c>
      <c r="AI827" s="273" t="s">
        <v>104</v>
      </c>
      <c r="AJ827" s="273"/>
      <c r="AK827" s="273" t="s">
        <v>808</v>
      </c>
      <c r="AL827" s="273" t="s">
        <v>7841</v>
      </c>
      <c r="AM827" s="273" t="s">
        <v>797</v>
      </c>
      <c r="AN827" s="273" t="s">
        <v>43</v>
      </c>
      <c r="AO827" s="273"/>
      <c r="AP827" s="273"/>
      <c r="AQ827" s="273"/>
      <c r="AR827" s="273"/>
      <c r="AS827" s="273" t="s">
        <v>7842</v>
      </c>
      <c r="AT827" s="274">
        <v>1000</v>
      </c>
      <c r="AU827" s="274">
        <v>2.7</v>
      </c>
      <c r="AV827" s="273" t="s">
        <v>7763</v>
      </c>
      <c r="AW827" s="273"/>
      <c r="AX827" s="274">
        <v>4.5</v>
      </c>
      <c r="AY827" s="273" t="s">
        <v>458</v>
      </c>
      <c r="AZ827" s="273" t="s">
        <v>7843</v>
      </c>
      <c r="BA827" s="273" t="s">
        <v>7844</v>
      </c>
      <c r="BB827" s="273" t="s">
        <v>458</v>
      </c>
      <c r="BC827" s="273" t="s">
        <v>7763</v>
      </c>
      <c r="BD827" s="273"/>
      <c r="BE827" s="273" t="s">
        <v>7763</v>
      </c>
      <c r="BF827" s="273" t="s">
        <v>4502</v>
      </c>
      <c r="BG827" s="273" t="s">
        <v>7845</v>
      </c>
      <c r="BH827" s="273" t="s">
        <v>7846</v>
      </c>
      <c r="BI827" s="273" t="s">
        <v>800</v>
      </c>
      <c r="BJ827" s="273" t="s">
        <v>800</v>
      </c>
      <c r="BK827" s="273" t="s">
        <v>801</v>
      </c>
      <c r="BL827" s="273" t="s">
        <v>802</v>
      </c>
      <c r="BM827" s="273" t="s">
        <v>803</v>
      </c>
      <c r="BN827" s="273"/>
      <c r="BO827" s="273" t="s">
        <v>809</v>
      </c>
      <c r="BP827" s="273" t="s">
        <v>458</v>
      </c>
      <c r="BQ827" s="273"/>
    </row>
    <row r="828" spans="1:69" ht="18" customHeight="1">
      <c r="A828" s="273" t="s">
        <v>6094</v>
      </c>
      <c r="B828" s="273" t="s">
        <v>7847</v>
      </c>
      <c r="C828" s="273" t="s">
        <v>7848</v>
      </c>
      <c r="D828" s="273" t="s">
        <v>7849</v>
      </c>
      <c r="E828" s="273" t="s">
        <v>7850</v>
      </c>
      <c r="F828" s="273" t="s">
        <v>1687</v>
      </c>
      <c r="G828" s="273" t="s">
        <v>1506</v>
      </c>
      <c r="H828" s="273" t="s">
        <v>786</v>
      </c>
      <c r="I828" s="274">
        <v>0.2</v>
      </c>
      <c r="J828" s="273" t="s">
        <v>11</v>
      </c>
      <c r="K828" s="273" t="s">
        <v>806</v>
      </c>
      <c r="L828" s="274">
        <v>1</v>
      </c>
      <c r="M828" s="273" t="s">
        <v>1861</v>
      </c>
      <c r="N828" s="273" t="s">
        <v>788</v>
      </c>
      <c r="O828" s="273"/>
      <c r="P828" s="273"/>
      <c r="Q828" s="273"/>
      <c r="R828" s="273" t="s">
        <v>789</v>
      </c>
      <c r="S828" s="273" t="s">
        <v>1487</v>
      </c>
      <c r="T828" s="273" t="s">
        <v>458</v>
      </c>
      <c r="U828" s="273" t="s">
        <v>791</v>
      </c>
      <c r="V828" s="274">
        <v>100</v>
      </c>
      <c r="W828" s="273"/>
      <c r="X828" s="273" t="s">
        <v>1463</v>
      </c>
      <c r="Y828" s="273" t="s">
        <v>1464</v>
      </c>
      <c r="Z828" s="273"/>
      <c r="AA828" s="273"/>
      <c r="AB828" s="273"/>
      <c r="AC828" s="273"/>
      <c r="AD828" s="273"/>
      <c r="AE828" s="273" t="s">
        <v>3654</v>
      </c>
      <c r="AF828" s="273" t="s">
        <v>794</v>
      </c>
      <c r="AG828" s="273" t="s">
        <v>1793</v>
      </c>
      <c r="AH828" s="273" t="s">
        <v>786</v>
      </c>
      <c r="AI828" s="273"/>
      <c r="AJ828" s="273"/>
      <c r="AK828" s="273" t="s">
        <v>796</v>
      </c>
      <c r="AL828" s="273" t="s">
        <v>7841</v>
      </c>
      <c r="AM828" s="273" t="s">
        <v>1529</v>
      </c>
      <c r="AN828" s="273" t="s">
        <v>42</v>
      </c>
      <c r="AO828" s="273"/>
      <c r="AP828" s="273"/>
      <c r="AQ828" s="273"/>
      <c r="AR828" s="273"/>
      <c r="AS828" s="273" t="s">
        <v>6099</v>
      </c>
      <c r="AT828" s="274">
        <v>200000</v>
      </c>
      <c r="AU828" s="274">
        <v>0.2</v>
      </c>
      <c r="AV828" s="273" t="s">
        <v>7763</v>
      </c>
      <c r="AW828" s="273"/>
      <c r="AX828" s="274">
        <v>1</v>
      </c>
      <c r="AY828" s="273" t="s">
        <v>458</v>
      </c>
      <c r="AZ828" s="273" t="s">
        <v>7851</v>
      </c>
      <c r="BA828" s="273" t="s">
        <v>6101</v>
      </c>
      <c r="BB828" s="273" t="s">
        <v>458</v>
      </c>
      <c r="BC828" s="273" t="s">
        <v>7763</v>
      </c>
      <c r="BD828" s="273"/>
      <c r="BE828" s="273" t="s">
        <v>7763</v>
      </c>
      <c r="BF828" s="273" t="s">
        <v>458</v>
      </c>
      <c r="BG828" s="273" t="s">
        <v>458</v>
      </c>
      <c r="BH828" s="273" t="s">
        <v>3654</v>
      </c>
      <c r="BI828" s="273" t="s">
        <v>800</v>
      </c>
      <c r="BJ828" s="273" t="s">
        <v>800</v>
      </c>
      <c r="BK828" s="273" t="s">
        <v>801</v>
      </c>
      <c r="BL828" s="273" t="s">
        <v>802</v>
      </c>
      <c r="BM828" s="273" t="s">
        <v>803</v>
      </c>
      <c r="BN828" s="273"/>
      <c r="BO828" s="273" t="s">
        <v>1865</v>
      </c>
      <c r="BP828" s="273" t="s">
        <v>458</v>
      </c>
      <c r="BQ828" s="273"/>
    </row>
    <row r="829" spans="1:69" ht="18" customHeight="1">
      <c r="A829" s="273" t="s">
        <v>4745</v>
      </c>
      <c r="B829" s="273" t="s">
        <v>7852</v>
      </c>
      <c r="C829" s="273" t="s">
        <v>7853</v>
      </c>
      <c r="D829" s="273" t="s">
        <v>7849</v>
      </c>
      <c r="E829" s="273" t="s">
        <v>7854</v>
      </c>
      <c r="F829" s="273" t="s">
        <v>1577</v>
      </c>
      <c r="G829" s="273" t="s">
        <v>1506</v>
      </c>
      <c r="H829" s="273" t="s">
        <v>836</v>
      </c>
      <c r="I829" s="274">
        <v>5.5</v>
      </c>
      <c r="J829" s="273" t="s">
        <v>11</v>
      </c>
      <c r="K829" s="273" t="s">
        <v>806</v>
      </c>
      <c r="L829" s="274">
        <v>0.92900000000000005</v>
      </c>
      <c r="M829" s="273" t="s">
        <v>2648</v>
      </c>
      <c r="N829" s="273" t="s">
        <v>881</v>
      </c>
      <c r="O829" s="273" t="s">
        <v>7855</v>
      </c>
      <c r="P829" s="273" t="s">
        <v>7856</v>
      </c>
      <c r="Q829" s="274">
        <v>45</v>
      </c>
      <c r="R829" s="273" t="s">
        <v>789</v>
      </c>
      <c r="S829" s="273" t="s">
        <v>1487</v>
      </c>
      <c r="T829" s="273" t="s">
        <v>458</v>
      </c>
      <c r="U829" s="273" t="s">
        <v>791</v>
      </c>
      <c r="V829" s="274">
        <v>100</v>
      </c>
      <c r="W829" s="273" t="s">
        <v>7857</v>
      </c>
      <c r="X829" s="273" t="s">
        <v>792</v>
      </c>
      <c r="Y829" s="273" t="s">
        <v>1792</v>
      </c>
      <c r="Z829" s="273"/>
      <c r="AA829" s="273"/>
      <c r="AB829" s="273"/>
      <c r="AC829" s="273"/>
      <c r="AD829" s="273"/>
      <c r="AE829" s="273" t="s">
        <v>7858</v>
      </c>
      <c r="AF829" s="273" t="s">
        <v>794</v>
      </c>
      <c r="AG829" s="273" t="s">
        <v>1793</v>
      </c>
      <c r="AH829" s="273" t="s">
        <v>836</v>
      </c>
      <c r="AI829" s="273" t="s">
        <v>102</v>
      </c>
      <c r="AJ829" s="273"/>
      <c r="AK829" s="273" t="s">
        <v>796</v>
      </c>
      <c r="AL829" s="273" t="s">
        <v>2649</v>
      </c>
      <c r="AM829" s="273" t="s">
        <v>1606</v>
      </c>
      <c r="AN829" s="273" t="s">
        <v>42</v>
      </c>
      <c r="AO829" s="273"/>
      <c r="AP829" s="273"/>
      <c r="AQ829" s="273"/>
      <c r="AR829" s="273"/>
      <c r="AS829" s="273" t="s">
        <v>4754</v>
      </c>
      <c r="AT829" s="274">
        <v>1000</v>
      </c>
      <c r="AU829" s="274">
        <v>5.5</v>
      </c>
      <c r="AV829" s="273" t="s">
        <v>7768</v>
      </c>
      <c r="AW829" s="273"/>
      <c r="AX829" s="274">
        <v>0.92900000000000005</v>
      </c>
      <c r="AY829" s="273" t="s">
        <v>458</v>
      </c>
      <c r="AZ829" s="273" t="s">
        <v>7831</v>
      </c>
      <c r="BA829" s="273" t="s">
        <v>4755</v>
      </c>
      <c r="BB829" s="273" t="s">
        <v>458</v>
      </c>
      <c r="BC829" s="273" t="s">
        <v>7768</v>
      </c>
      <c r="BD829" s="273"/>
      <c r="BE829" s="273" t="s">
        <v>7768</v>
      </c>
      <c r="BF829" s="273" t="s">
        <v>458</v>
      </c>
      <c r="BG829" s="273" t="s">
        <v>7859</v>
      </c>
      <c r="BH829" s="273" t="s">
        <v>7860</v>
      </c>
      <c r="BI829" s="273" t="s">
        <v>800</v>
      </c>
      <c r="BJ829" s="273" t="s">
        <v>800</v>
      </c>
      <c r="BK829" s="273" t="s">
        <v>801</v>
      </c>
      <c r="BL829" s="273" t="s">
        <v>802</v>
      </c>
      <c r="BM829" s="273" t="s">
        <v>803</v>
      </c>
      <c r="BN829" s="273"/>
      <c r="BO829" s="273" t="s">
        <v>809</v>
      </c>
      <c r="BP829" s="273" t="s">
        <v>458</v>
      </c>
      <c r="BQ829" s="273"/>
    </row>
    <row r="830" spans="1:69" ht="18" customHeight="1">
      <c r="A830" s="273" t="s">
        <v>7861</v>
      </c>
      <c r="B830" s="273" t="s">
        <v>7862</v>
      </c>
      <c r="C830" s="273" t="s">
        <v>7863</v>
      </c>
      <c r="D830" s="273" t="s">
        <v>7864</v>
      </c>
      <c r="E830" s="273" t="s">
        <v>7865</v>
      </c>
      <c r="F830" s="273" t="s">
        <v>5116</v>
      </c>
      <c r="G830" s="273" t="s">
        <v>1506</v>
      </c>
      <c r="H830" s="273" t="s">
        <v>5116</v>
      </c>
      <c r="I830" s="274">
        <v>3</v>
      </c>
      <c r="J830" s="273" t="s">
        <v>11</v>
      </c>
      <c r="K830" s="273" t="s">
        <v>806</v>
      </c>
      <c r="L830" s="274">
        <v>3.15</v>
      </c>
      <c r="M830" s="273" t="s">
        <v>7866</v>
      </c>
      <c r="N830" s="273" t="s">
        <v>860</v>
      </c>
      <c r="O830" s="273" t="s">
        <v>7867</v>
      </c>
      <c r="P830" s="273"/>
      <c r="Q830" s="273"/>
      <c r="R830" s="273" t="s">
        <v>789</v>
      </c>
      <c r="S830" s="273" t="s">
        <v>790</v>
      </c>
      <c r="T830" s="273" t="s">
        <v>458</v>
      </c>
      <c r="U830" s="273" t="s">
        <v>7868</v>
      </c>
      <c r="V830" s="274">
        <v>99.433999999999997</v>
      </c>
      <c r="W830" s="273" t="s">
        <v>7869</v>
      </c>
      <c r="X830" s="273" t="s">
        <v>861</v>
      </c>
      <c r="Y830" s="273" t="s">
        <v>4863</v>
      </c>
      <c r="Z830" s="273"/>
      <c r="AA830" s="274">
        <v>8</v>
      </c>
      <c r="AB830" s="274">
        <v>2.7</v>
      </c>
      <c r="AC830" s="273"/>
      <c r="AD830" s="273" t="s">
        <v>6180</v>
      </c>
      <c r="AE830" s="273" t="s">
        <v>7870</v>
      </c>
      <c r="AF830" s="273" t="s">
        <v>794</v>
      </c>
      <c r="AG830" s="273" t="s">
        <v>795</v>
      </c>
      <c r="AH830" s="273" t="s">
        <v>5116</v>
      </c>
      <c r="AI830" s="273" t="s">
        <v>102</v>
      </c>
      <c r="AJ830" s="273"/>
      <c r="AK830" s="273" t="s">
        <v>796</v>
      </c>
      <c r="AL830" s="273" t="s">
        <v>7871</v>
      </c>
      <c r="AM830" s="273" t="s">
        <v>2075</v>
      </c>
      <c r="AN830" s="273" t="s">
        <v>42</v>
      </c>
      <c r="AO830" s="273"/>
      <c r="AP830" s="273"/>
      <c r="AQ830" s="273"/>
      <c r="AR830" s="273"/>
      <c r="AS830" s="273" t="s">
        <v>7872</v>
      </c>
      <c r="AT830" s="274">
        <v>1000</v>
      </c>
      <c r="AU830" s="274">
        <v>3</v>
      </c>
      <c r="AV830" s="273" t="s">
        <v>7780</v>
      </c>
      <c r="AW830" s="273"/>
      <c r="AX830" s="274">
        <v>3.15</v>
      </c>
      <c r="AY830" s="273" t="s">
        <v>458</v>
      </c>
      <c r="AZ830" s="273" t="s">
        <v>5845</v>
      </c>
      <c r="BA830" s="273" t="s">
        <v>7873</v>
      </c>
      <c r="BB830" s="273" t="s">
        <v>7861</v>
      </c>
      <c r="BC830" s="273" t="s">
        <v>7780</v>
      </c>
      <c r="BD830" s="273"/>
      <c r="BE830" s="273" t="s">
        <v>7780</v>
      </c>
      <c r="BF830" s="273" t="s">
        <v>458</v>
      </c>
      <c r="BG830" s="273" t="s">
        <v>7870</v>
      </c>
      <c r="BH830" s="273" t="s">
        <v>7874</v>
      </c>
      <c r="BI830" s="273" t="s">
        <v>800</v>
      </c>
      <c r="BJ830" s="273" t="s">
        <v>800</v>
      </c>
      <c r="BK830" s="273" t="s">
        <v>801</v>
      </c>
      <c r="BL830" s="273" t="s">
        <v>802</v>
      </c>
      <c r="BM830" s="273" t="s">
        <v>803</v>
      </c>
      <c r="BN830" s="273"/>
      <c r="BO830" s="273" t="s">
        <v>809</v>
      </c>
      <c r="BP830" s="273" t="s">
        <v>458</v>
      </c>
      <c r="BQ830" s="273"/>
    </row>
    <row r="831" spans="1:69" ht="18" customHeight="1">
      <c r="A831" s="273" t="s">
        <v>7698</v>
      </c>
      <c r="B831" s="273" t="s">
        <v>7699</v>
      </c>
      <c r="C831" s="273" t="s">
        <v>7700</v>
      </c>
      <c r="D831" s="273" t="s">
        <v>7875</v>
      </c>
      <c r="E831" s="273" t="s">
        <v>7702</v>
      </c>
      <c r="F831" s="273" t="s">
        <v>3435</v>
      </c>
      <c r="G831" s="273" t="s">
        <v>3481</v>
      </c>
      <c r="H831" s="273" t="s">
        <v>786</v>
      </c>
      <c r="I831" s="274">
        <v>2.25</v>
      </c>
      <c r="J831" s="273" t="s">
        <v>11</v>
      </c>
      <c r="K831" s="273" t="s">
        <v>7703</v>
      </c>
      <c r="L831" s="274">
        <v>11.95</v>
      </c>
      <c r="M831" s="273" t="s">
        <v>5135</v>
      </c>
      <c r="N831" s="273" t="s">
        <v>4491</v>
      </c>
      <c r="O831" s="273" t="s">
        <v>7704</v>
      </c>
      <c r="P831" s="273" t="s">
        <v>7705</v>
      </c>
      <c r="Q831" s="274">
        <v>12.5</v>
      </c>
      <c r="R831" s="273" t="s">
        <v>789</v>
      </c>
      <c r="S831" s="273" t="s">
        <v>3364</v>
      </c>
      <c r="T831" s="273" t="s">
        <v>458</v>
      </c>
      <c r="U831" s="273" t="s">
        <v>791</v>
      </c>
      <c r="V831" s="274">
        <v>96.081000000000003</v>
      </c>
      <c r="W831" s="273" t="s">
        <v>7706</v>
      </c>
      <c r="X831" s="273" t="s">
        <v>1463</v>
      </c>
      <c r="Y831" s="273" t="s">
        <v>1464</v>
      </c>
      <c r="Z831" s="273"/>
      <c r="AA831" s="273"/>
      <c r="AB831" s="273"/>
      <c r="AC831" s="273"/>
      <c r="AD831" s="273"/>
      <c r="AE831" s="273" t="s">
        <v>7876</v>
      </c>
      <c r="AF831" s="273" t="s">
        <v>3984</v>
      </c>
      <c r="AG831" s="273" t="s">
        <v>1986</v>
      </c>
      <c r="AH831" s="273" t="s">
        <v>786</v>
      </c>
      <c r="AI831" s="273" t="s">
        <v>104</v>
      </c>
      <c r="AJ831" s="273"/>
      <c r="AK831" s="273" t="s">
        <v>1987</v>
      </c>
      <c r="AL831" s="273" t="s">
        <v>7708</v>
      </c>
      <c r="AM831" s="273" t="s">
        <v>1529</v>
      </c>
      <c r="AN831" s="273" t="s">
        <v>43</v>
      </c>
      <c r="AO831" s="273"/>
      <c r="AP831" s="273"/>
      <c r="AQ831" s="273"/>
      <c r="AR831" s="273"/>
      <c r="AS831" s="273" t="s">
        <v>7709</v>
      </c>
      <c r="AT831" s="274">
        <v>900</v>
      </c>
      <c r="AU831" s="274">
        <v>2.0249999999999999</v>
      </c>
      <c r="AV831" s="273" t="s">
        <v>7711</v>
      </c>
      <c r="AW831" s="273" t="s">
        <v>3571</v>
      </c>
      <c r="AX831" s="274">
        <v>9</v>
      </c>
      <c r="AY831" s="273" t="s">
        <v>458</v>
      </c>
      <c r="AZ831" s="273" t="s">
        <v>5861</v>
      </c>
      <c r="BA831" s="273" t="s">
        <v>7710</v>
      </c>
      <c r="BB831" s="273" t="s">
        <v>5610</v>
      </c>
      <c r="BC831" s="273" t="s">
        <v>7711</v>
      </c>
      <c r="BD831" s="273"/>
      <c r="BE831" s="273" t="s">
        <v>7711</v>
      </c>
      <c r="BF831" s="273" t="s">
        <v>7712</v>
      </c>
      <c r="BG831" s="273" t="s">
        <v>7877</v>
      </c>
      <c r="BH831" s="273" t="s">
        <v>7713</v>
      </c>
      <c r="BI831" s="273" t="s">
        <v>800</v>
      </c>
      <c r="BJ831" s="273" t="s">
        <v>800</v>
      </c>
      <c r="BK831" s="273" t="s">
        <v>801</v>
      </c>
      <c r="BL831" s="273" t="s">
        <v>802</v>
      </c>
      <c r="BM831" s="273" t="s">
        <v>827</v>
      </c>
      <c r="BN831" s="273"/>
      <c r="BO831" s="273" t="s">
        <v>809</v>
      </c>
      <c r="BP831" s="273" t="s">
        <v>458</v>
      </c>
      <c r="BQ831" s="273"/>
    </row>
    <row r="832" spans="1:69" ht="18" customHeight="1">
      <c r="A832" s="273" t="s">
        <v>1797</v>
      </c>
      <c r="B832" s="273" t="s">
        <v>7878</v>
      </c>
      <c r="C832" s="273" t="s">
        <v>7879</v>
      </c>
      <c r="D832" s="273" t="s">
        <v>7880</v>
      </c>
      <c r="E832" s="273" t="s">
        <v>7881</v>
      </c>
      <c r="F832" s="273" t="s">
        <v>1801</v>
      </c>
      <c r="G832" s="273" t="s">
        <v>1506</v>
      </c>
      <c r="H832" s="273" t="s">
        <v>2703</v>
      </c>
      <c r="I832" s="274">
        <v>1</v>
      </c>
      <c r="J832" s="273" t="s">
        <v>804</v>
      </c>
      <c r="K832" s="273" t="s">
        <v>806</v>
      </c>
      <c r="L832" s="274">
        <v>0.72</v>
      </c>
      <c r="M832" s="273" t="s">
        <v>1941</v>
      </c>
      <c r="N832" s="273" t="s">
        <v>788</v>
      </c>
      <c r="O832" s="273"/>
      <c r="P832" s="273"/>
      <c r="Q832" s="273"/>
      <c r="R832" s="273" t="s">
        <v>789</v>
      </c>
      <c r="S832" s="273" t="s">
        <v>1487</v>
      </c>
      <c r="T832" s="273"/>
      <c r="U832" s="273" t="s">
        <v>791</v>
      </c>
      <c r="V832" s="274">
        <v>100</v>
      </c>
      <c r="W832" s="273"/>
      <c r="X832" s="273" t="s">
        <v>1463</v>
      </c>
      <c r="Y832" s="273" t="s">
        <v>1464</v>
      </c>
      <c r="Z832" s="273"/>
      <c r="AA832" s="273"/>
      <c r="AB832" s="273"/>
      <c r="AC832" s="273"/>
      <c r="AD832" s="273"/>
      <c r="AE832" s="273"/>
      <c r="AF832" s="273" t="s">
        <v>794</v>
      </c>
      <c r="AG832" s="273" t="s">
        <v>795</v>
      </c>
      <c r="AH832" s="273" t="s">
        <v>2703</v>
      </c>
      <c r="AI832" s="273"/>
      <c r="AJ832" s="273"/>
      <c r="AK832" s="273" t="s">
        <v>796</v>
      </c>
      <c r="AL832" s="273" t="s">
        <v>2878</v>
      </c>
      <c r="AM832" s="273" t="s">
        <v>1529</v>
      </c>
      <c r="AN832" s="273" t="s">
        <v>42</v>
      </c>
      <c r="AO832" s="273"/>
      <c r="AP832" s="273"/>
      <c r="AQ832" s="273"/>
      <c r="AR832" s="273"/>
      <c r="AS832" s="273" t="s">
        <v>1806</v>
      </c>
      <c r="AT832" s="274">
        <v>1000000</v>
      </c>
      <c r="AU832" s="274">
        <v>1</v>
      </c>
      <c r="AV832" s="273" t="s">
        <v>7836</v>
      </c>
      <c r="AW832" s="273"/>
      <c r="AX832" s="274">
        <v>0.72</v>
      </c>
      <c r="AY832" s="273"/>
      <c r="AZ832" s="273" t="s">
        <v>7882</v>
      </c>
      <c r="BA832" s="273" t="s">
        <v>1807</v>
      </c>
      <c r="BB832" s="273"/>
      <c r="BC832" s="273" t="s">
        <v>7836</v>
      </c>
      <c r="BD832" s="273"/>
      <c r="BE832" s="273" t="s">
        <v>7836</v>
      </c>
      <c r="BF832" s="273"/>
      <c r="BG832" s="273"/>
      <c r="BH832" s="273" t="s">
        <v>458</v>
      </c>
      <c r="BI832" s="273" t="s">
        <v>800</v>
      </c>
      <c r="BJ832" s="273" t="s">
        <v>800</v>
      </c>
      <c r="BK832" s="273" t="s">
        <v>801</v>
      </c>
      <c r="BL832" s="273" t="s">
        <v>802</v>
      </c>
      <c r="BM832" s="273" t="s">
        <v>1962</v>
      </c>
      <c r="BN832" s="273"/>
      <c r="BO832" s="273" t="s">
        <v>1865</v>
      </c>
      <c r="BP832" s="273"/>
      <c r="BQ832" s="273"/>
    </row>
    <row r="833" spans="1:69" ht="18" customHeight="1">
      <c r="A833" s="273" t="s">
        <v>6547</v>
      </c>
      <c r="B833" s="273" t="s">
        <v>7883</v>
      </c>
      <c r="C833" s="273" t="s">
        <v>7884</v>
      </c>
      <c r="D833" s="273" t="s">
        <v>7885</v>
      </c>
      <c r="E833" s="273" t="s">
        <v>7886</v>
      </c>
      <c r="F833" s="273" t="s">
        <v>3435</v>
      </c>
      <c r="G833" s="273" t="s">
        <v>3481</v>
      </c>
      <c r="H833" s="273" t="s">
        <v>3435</v>
      </c>
      <c r="I833" s="274">
        <v>3.42</v>
      </c>
      <c r="J833" s="273" t="s">
        <v>11</v>
      </c>
      <c r="K833" s="273" t="s">
        <v>7887</v>
      </c>
      <c r="L833" s="274">
        <v>5.95</v>
      </c>
      <c r="M833" s="273" t="s">
        <v>1578</v>
      </c>
      <c r="N833" s="273" t="s">
        <v>7319</v>
      </c>
      <c r="O833" s="273" t="s">
        <v>7888</v>
      </c>
      <c r="P833" s="273" t="s">
        <v>4291</v>
      </c>
      <c r="Q833" s="274">
        <v>55</v>
      </c>
      <c r="R833" s="273" t="s">
        <v>789</v>
      </c>
      <c r="S833" s="273" t="s">
        <v>3364</v>
      </c>
      <c r="T833" s="273" t="s">
        <v>458</v>
      </c>
      <c r="U833" s="273" t="s">
        <v>3483</v>
      </c>
      <c r="V833" s="274">
        <v>100.246</v>
      </c>
      <c r="W833" s="273" t="s">
        <v>7889</v>
      </c>
      <c r="X833" s="273" t="s">
        <v>861</v>
      </c>
      <c r="Y833" s="273"/>
      <c r="Z833" s="273"/>
      <c r="AA833" s="274">
        <v>11</v>
      </c>
      <c r="AB833" s="274">
        <v>1.2</v>
      </c>
      <c r="AC833" s="273" t="s">
        <v>7890</v>
      </c>
      <c r="AD833" s="273" t="s">
        <v>4161</v>
      </c>
      <c r="AE833" s="273" t="s">
        <v>7891</v>
      </c>
      <c r="AF833" s="273" t="s">
        <v>2276</v>
      </c>
      <c r="AG833" s="273" t="s">
        <v>1986</v>
      </c>
      <c r="AH833" s="273" t="s">
        <v>2459</v>
      </c>
      <c r="AI833" s="273"/>
      <c r="AJ833" s="273"/>
      <c r="AK833" s="273" t="s">
        <v>1987</v>
      </c>
      <c r="AL833" s="273" t="s">
        <v>1580</v>
      </c>
      <c r="AM833" s="273" t="s">
        <v>2255</v>
      </c>
      <c r="AN833" s="273" t="s">
        <v>3211</v>
      </c>
      <c r="AO833" s="273"/>
      <c r="AP833" s="273"/>
      <c r="AQ833" s="273"/>
      <c r="AR833" s="273"/>
      <c r="AS833" s="273" t="s">
        <v>6556</v>
      </c>
      <c r="AT833" s="274">
        <v>1000</v>
      </c>
      <c r="AU833" s="274">
        <v>9.42</v>
      </c>
      <c r="AV833" s="273" t="s">
        <v>7875</v>
      </c>
      <c r="AW833" s="273" t="s">
        <v>3129</v>
      </c>
      <c r="AX833" s="274">
        <v>5.95</v>
      </c>
      <c r="AY833" s="273" t="s">
        <v>458</v>
      </c>
      <c r="AZ833" s="273" t="s">
        <v>5203</v>
      </c>
      <c r="BA833" s="273" t="s">
        <v>6557</v>
      </c>
      <c r="BB833" s="273" t="s">
        <v>5610</v>
      </c>
      <c r="BC833" s="273" t="s">
        <v>7892</v>
      </c>
      <c r="BD833" s="273"/>
      <c r="BE833" s="273" t="s">
        <v>7892</v>
      </c>
      <c r="BF833" s="273" t="s">
        <v>7893</v>
      </c>
      <c r="BG833" s="273" t="s">
        <v>7891</v>
      </c>
      <c r="BH833" s="273" t="s">
        <v>7894</v>
      </c>
      <c r="BI833" s="273" t="s">
        <v>800</v>
      </c>
      <c r="BJ833" s="273" t="s">
        <v>800</v>
      </c>
      <c r="BK833" s="273" t="s">
        <v>3211</v>
      </c>
      <c r="BL833" s="273" t="s">
        <v>802</v>
      </c>
      <c r="BM833" s="273" t="s">
        <v>827</v>
      </c>
      <c r="BN833" s="273"/>
      <c r="BO833" s="273" t="s">
        <v>809</v>
      </c>
      <c r="BP833" s="273" t="s">
        <v>458</v>
      </c>
      <c r="BQ833" s="273"/>
    </row>
    <row r="834" spans="1:69" ht="18" customHeight="1">
      <c r="A834" s="273" t="s">
        <v>1797</v>
      </c>
      <c r="B834" s="273" t="s">
        <v>7895</v>
      </c>
      <c r="C834" s="273" t="s">
        <v>7896</v>
      </c>
      <c r="D834" s="273" t="s">
        <v>7885</v>
      </c>
      <c r="E834" s="273" t="s">
        <v>7897</v>
      </c>
      <c r="F834" s="273" t="s">
        <v>1801</v>
      </c>
      <c r="G834" s="273" t="s">
        <v>1506</v>
      </c>
      <c r="H834" s="273" t="s">
        <v>2703</v>
      </c>
      <c r="I834" s="274">
        <v>1</v>
      </c>
      <c r="J834" s="273" t="s">
        <v>804</v>
      </c>
      <c r="K834" s="273" t="s">
        <v>5504</v>
      </c>
      <c r="L834" s="274">
        <v>0.68</v>
      </c>
      <c r="M834" s="273" t="s">
        <v>2871</v>
      </c>
      <c r="N834" s="273" t="s">
        <v>788</v>
      </c>
      <c r="O834" s="273"/>
      <c r="P834" s="273"/>
      <c r="Q834" s="273"/>
      <c r="R834" s="273" t="s">
        <v>789</v>
      </c>
      <c r="S834" s="273" t="s">
        <v>1487</v>
      </c>
      <c r="T834" s="273"/>
      <c r="U834" s="273" t="s">
        <v>791</v>
      </c>
      <c r="V834" s="274">
        <v>100</v>
      </c>
      <c r="W834" s="273"/>
      <c r="X834" s="273" t="s">
        <v>1463</v>
      </c>
      <c r="Y834" s="273" t="s">
        <v>1464</v>
      </c>
      <c r="Z834" s="273"/>
      <c r="AA834" s="273"/>
      <c r="AB834" s="273"/>
      <c r="AC834" s="273"/>
      <c r="AD834" s="273"/>
      <c r="AE834" s="273"/>
      <c r="AF834" s="273" t="s">
        <v>794</v>
      </c>
      <c r="AG834" s="273" t="s">
        <v>795</v>
      </c>
      <c r="AH834" s="273" t="s">
        <v>2703</v>
      </c>
      <c r="AI834" s="273"/>
      <c r="AJ834" s="273"/>
      <c r="AK834" s="273" t="s">
        <v>796</v>
      </c>
      <c r="AL834" s="273" t="s">
        <v>2872</v>
      </c>
      <c r="AM834" s="273" t="s">
        <v>1529</v>
      </c>
      <c r="AN834" s="273" t="s">
        <v>42</v>
      </c>
      <c r="AO834" s="273"/>
      <c r="AP834" s="273"/>
      <c r="AQ834" s="273"/>
      <c r="AR834" s="273"/>
      <c r="AS834" s="273" t="s">
        <v>1806</v>
      </c>
      <c r="AT834" s="274">
        <v>1000000</v>
      </c>
      <c r="AU834" s="274">
        <v>1</v>
      </c>
      <c r="AV834" s="273" t="s">
        <v>7864</v>
      </c>
      <c r="AW834" s="273"/>
      <c r="AX834" s="274">
        <v>0.68</v>
      </c>
      <c r="AY834" s="273"/>
      <c r="AZ834" s="273" t="s">
        <v>4084</v>
      </c>
      <c r="BA834" s="273" t="s">
        <v>1807</v>
      </c>
      <c r="BB834" s="273"/>
      <c r="BC834" s="273" t="s">
        <v>7864</v>
      </c>
      <c r="BD834" s="273"/>
      <c r="BE834" s="273" t="s">
        <v>7864</v>
      </c>
      <c r="BF834" s="273"/>
      <c r="BG834" s="273"/>
      <c r="BH834" s="273" t="s">
        <v>458</v>
      </c>
      <c r="BI834" s="273" t="s">
        <v>800</v>
      </c>
      <c r="BJ834" s="273" t="s">
        <v>800</v>
      </c>
      <c r="BK834" s="273" t="s">
        <v>801</v>
      </c>
      <c r="BL834" s="273" t="s">
        <v>802</v>
      </c>
      <c r="BM834" s="273" t="s">
        <v>1962</v>
      </c>
      <c r="BN834" s="273"/>
      <c r="BO834" s="273" t="s">
        <v>1865</v>
      </c>
      <c r="BP834" s="273"/>
      <c r="BQ834" s="273"/>
    </row>
    <row r="835" spans="1:69" ht="18" customHeight="1">
      <c r="A835" s="273" t="s">
        <v>7898</v>
      </c>
      <c r="B835" s="273" t="s">
        <v>7899</v>
      </c>
      <c r="C835" s="273" t="s">
        <v>7900</v>
      </c>
      <c r="D835" s="273" t="s">
        <v>7885</v>
      </c>
      <c r="E835" s="273" t="s">
        <v>7901</v>
      </c>
      <c r="F835" s="273" t="s">
        <v>4122</v>
      </c>
      <c r="G835" s="273" t="s">
        <v>4123</v>
      </c>
      <c r="H835" s="273" t="s">
        <v>786</v>
      </c>
      <c r="I835" s="274">
        <v>6</v>
      </c>
      <c r="J835" s="273" t="s">
        <v>11</v>
      </c>
      <c r="K835" s="273" t="s">
        <v>806</v>
      </c>
      <c r="L835" s="274">
        <v>2.98</v>
      </c>
      <c r="M835" s="273" t="s">
        <v>2858</v>
      </c>
      <c r="N835" s="273" t="s">
        <v>936</v>
      </c>
      <c r="O835" s="273" t="s">
        <v>3767</v>
      </c>
      <c r="P835" s="273" t="s">
        <v>4040</v>
      </c>
      <c r="Q835" s="274">
        <v>37</v>
      </c>
      <c r="R835" s="273" t="s">
        <v>789</v>
      </c>
      <c r="S835" s="273" t="s">
        <v>790</v>
      </c>
      <c r="T835" s="273" t="s">
        <v>458</v>
      </c>
      <c r="U835" s="273" t="s">
        <v>791</v>
      </c>
      <c r="V835" s="274">
        <v>100</v>
      </c>
      <c r="W835" s="273" t="s">
        <v>5010</v>
      </c>
      <c r="X835" s="273" t="s">
        <v>813</v>
      </c>
      <c r="Y835" s="273" t="s">
        <v>4530</v>
      </c>
      <c r="Z835" s="273"/>
      <c r="AA835" s="274">
        <v>20</v>
      </c>
      <c r="AB835" s="274">
        <v>3.3</v>
      </c>
      <c r="AC835" s="273" t="s">
        <v>6425</v>
      </c>
      <c r="AD835" s="273" t="s">
        <v>7902</v>
      </c>
      <c r="AE835" s="273" t="s">
        <v>7903</v>
      </c>
      <c r="AF835" s="273" t="s">
        <v>794</v>
      </c>
      <c r="AG835" s="273" t="s">
        <v>1734</v>
      </c>
      <c r="AH835" s="273" t="s">
        <v>786</v>
      </c>
      <c r="AI835" s="273" t="s">
        <v>104</v>
      </c>
      <c r="AJ835" s="273"/>
      <c r="AK835" s="273" t="s">
        <v>808</v>
      </c>
      <c r="AL835" s="273" t="s">
        <v>2859</v>
      </c>
      <c r="AM835" s="273" t="s">
        <v>797</v>
      </c>
      <c r="AN835" s="273" t="s">
        <v>42</v>
      </c>
      <c r="AO835" s="273"/>
      <c r="AP835" s="273"/>
      <c r="AQ835" s="273"/>
      <c r="AR835" s="273"/>
      <c r="AS835" s="273" t="s">
        <v>7904</v>
      </c>
      <c r="AT835" s="274">
        <v>1000</v>
      </c>
      <c r="AU835" s="274">
        <v>6</v>
      </c>
      <c r="AV835" s="273" t="s">
        <v>7849</v>
      </c>
      <c r="AW835" s="273"/>
      <c r="AX835" s="274">
        <v>2.98</v>
      </c>
      <c r="AY835" s="273" t="s">
        <v>458</v>
      </c>
      <c r="AZ835" s="273" t="s">
        <v>7905</v>
      </c>
      <c r="BA835" s="273" t="s">
        <v>7906</v>
      </c>
      <c r="BB835" s="273" t="s">
        <v>7907</v>
      </c>
      <c r="BC835" s="273" t="s">
        <v>7849</v>
      </c>
      <c r="BD835" s="273"/>
      <c r="BE835" s="273" t="s">
        <v>7849</v>
      </c>
      <c r="BF835" s="273" t="s">
        <v>4502</v>
      </c>
      <c r="BG835" s="273" t="s">
        <v>7908</v>
      </c>
      <c r="BH835" s="273" t="s">
        <v>7909</v>
      </c>
      <c r="BI835" s="273" t="s">
        <v>800</v>
      </c>
      <c r="BJ835" s="273" t="s">
        <v>800</v>
      </c>
      <c r="BK835" s="273" t="s">
        <v>801</v>
      </c>
      <c r="BL835" s="273" t="s">
        <v>802</v>
      </c>
      <c r="BM835" s="273" t="s">
        <v>803</v>
      </c>
      <c r="BN835" s="273"/>
      <c r="BO835" s="273" t="s">
        <v>809</v>
      </c>
      <c r="BP835" s="273" t="s">
        <v>458</v>
      </c>
      <c r="BQ835" s="273"/>
    </row>
    <row r="836" spans="1:69" ht="18" customHeight="1">
      <c r="A836" s="273" t="s">
        <v>2725</v>
      </c>
      <c r="B836" s="273" t="s">
        <v>7910</v>
      </c>
      <c r="C836" s="273" t="s">
        <v>7911</v>
      </c>
      <c r="D836" s="273" t="s">
        <v>7885</v>
      </c>
      <c r="E836" s="273" t="s">
        <v>7912</v>
      </c>
      <c r="F836" s="273" t="s">
        <v>1505</v>
      </c>
      <c r="G836" s="273" t="s">
        <v>1506</v>
      </c>
      <c r="H836" s="273" t="s">
        <v>3841</v>
      </c>
      <c r="I836" s="274">
        <v>5</v>
      </c>
      <c r="J836" s="273" t="s">
        <v>11</v>
      </c>
      <c r="K836" s="273" t="s">
        <v>806</v>
      </c>
      <c r="L836" s="274">
        <v>1.375</v>
      </c>
      <c r="M836" s="273" t="s">
        <v>2858</v>
      </c>
      <c r="N836" s="273" t="s">
        <v>6106</v>
      </c>
      <c r="O836" s="273" t="s">
        <v>7913</v>
      </c>
      <c r="P836" s="273" t="s">
        <v>7914</v>
      </c>
      <c r="Q836" s="274">
        <v>40</v>
      </c>
      <c r="R836" s="273" t="s">
        <v>789</v>
      </c>
      <c r="S836" s="273" t="s">
        <v>2731</v>
      </c>
      <c r="T836" s="273" t="s">
        <v>458</v>
      </c>
      <c r="U836" s="273" t="s">
        <v>791</v>
      </c>
      <c r="V836" s="274">
        <v>99.781000000000006</v>
      </c>
      <c r="W836" s="273" t="s">
        <v>3717</v>
      </c>
      <c r="X836" s="273" t="s">
        <v>828</v>
      </c>
      <c r="Y836" s="273" t="s">
        <v>835</v>
      </c>
      <c r="Z836" s="273"/>
      <c r="AA836" s="274">
        <v>15</v>
      </c>
      <c r="AB836" s="274">
        <v>3</v>
      </c>
      <c r="AC836" s="273" t="s">
        <v>7890</v>
      </c>
      <c r="AD836" s="273" t="s">
        <v>7915</v>
      </c>
      <c r="AE836" s="273" t="s">
        <v>7916</v>
      </c>
      <c r="AF836" s="273" t="s">
        <v>794</v>
      </c>
      <c r="AG836" s="273" t="s">
        <v>795</v>
      </c>
      <c r="AH836" s="273" t="s">
        <v>3841</v>
      </c>
      <c r="AI836" s="273" t="s">
        <v>102</v>
      </c>
      <c r="AJ836" s="273"/>
      <c r="AK836" s="273" t="s">
        <v>796</v>
      </c>
      <c r="AL836" s="273" t="s">
        <v>2859</v>
      </c>
      <c r="AM836" s="273" t="s">
        <v>811</v>
      </c>
      <c r="AN836" s="273" t="s">
        <v>42</v>
      </c>
      <c r="AO836" s="273"/>
      <c r="AP836" s="273"/>
      <c r="AQ836" s="273"/>
      <c r="AR836" s="273"/>
      <c r="AS836" s="273" t="s">
        <v>2733</v>
      </c>
      <c r="AT836" s="274">
        <v>1000</v>
      </c>
      <c r="AU836" s="274">
        <v>5</v>
      </c>
      <c r="AV836" s="273" t="s">
        <v>7849</v>
      </c>
      <c r="AW836" s="273"/>
      <c r="AX836" s="274">
        <v>1.375</v>
      </c>
      <c r="AY836" s="273" t="s">
        <v>458</v>
      </c>
      <c r="AZ836" s="273" t="s">
        <v>7905</v>
      </c>
      <c r="BA836" s="273" t="s">
        <v>2734</v>
      </c>
      <c r="BB836" s="273" t="s">
        <v>2735</v>
      </c>
      <c r="BC836" s="273" t="s">
        <v>7849</v>
      </c>
      <c r="BD836" s="273"/>
      <c r="BE836" s="273" t="s">
        <v>7849</v>
      </c>
      <c r="BF836" s="273" t="s">
        <v>4502</v>
      </c>
      <c r="BG836" s="273" t="s">
        <v>7917</v>
      </c>
      <c r="BH836" s="273" t="s">
        <v>7918</v>
      </c>
      <c r="BI836" s="273" t="s">
        <v>800</v>
      </c>
      <c r="BJ836" s="273" t="s">
        <v>800</v>
      </c>
      <c r="BK836" s="273" t="s">
        <v>801</v>
      </c>
      <c r="BL836" s="273" t="s">
        <v>802</v>
      </c>
      <c r="BM836" s="273" t="s">
        <v>803</v>
      </c>
      <c r="BN836" s="273"/>
      <c r="BO836" s="273" t="s">
        <v>809</v>
      </c>
      <c r="BP836" s="273" t="s">
        <v>2725</v>
      </c>
      <c r="BQ836" s="273"/>
    </row>
    <row r="837" spans="1:69" ht="18" customHeight="1">
      <c r="A837" s="273" t="s">
        <v>6805</v>
      </c>
      <c r="B837" s="273" t="s">
        <v>7919</v>
      </c>
      <c r="C837" s="273" t="s">
        <v>7920</v>
      </c>
      <c r="D837" s="273" t="s">
        <v>7885</v>
      </c>
      <c r="E837" s="273" t="s">
        <v>7921</v>
      </c>
      <c r="F837" s="273" t="s">
        <v>3435</v>
      </c>
      <c r="G837" s="273" t="s">
        <v>3481</v>
      </c>
      <c r="H837" s="273" t="s">
        <v>786</v>
      </c>
      <c r="I837" s="274">
        <v>2.5</v>
      </c>
      <c r="J837" s="273" t="s">
        <v>11</v>
      </c>
      <c r="K837" s="273" t="s">
        <v>806</v>
      </c>
      <c r="L837" s="274">
        <v>10.875</v>
      </c>
      <c r="M837" s="273" t="s">
        <v>4116</v>
      </c>
      <c r="N837" s="273" t="s">
        <v>4491</v>
      </c>
      <c r="O837" s="273" t="s">
        <v>7922</v>
      </c>
      <c r="P837" s="273" t="s">
        <v>7923</v>
      </c>
      <c r="Q837" s="274">
        <v>25</v>
      </c>
      <c r="R837" s="273" t="s">
        <v>789</v>
      </c>
      <c r="S837" s="273" t="s">
        <v>3364</v>
      </c>
      <c r="T837" s="273" t="s">
        <v>458</v>
      </c>
      <c r="U837" s="273" t="s">
        <v>3483</v>
      </c>
      <c r="V837" s="274">
        <v>98.82</v>
      </c>
      <c r="W837" s="273" t="s">
        <v>7924</v>
      </c>
      <c r="X837" s="273" t="s">
        <v>828</v>
      </c>
      <c r="Y837" s="273" t="s">
        <v>835</v>
      </c>
      <c r="Z837" s="273"/>
      <c r="AA837" s="274">
        <v>13</v>
      </c>
      <c r="AB837" s="274">
        <v>5.2</v>
      </c>
      <c r="AC837" s="273" t="s">
        <v>4161</v>
      </c>
      <c r="AD837" s="273" t="s">
        <v>7925</v>
      </c>
      <c r="AE837" s="273" t="s">
        <v>7926</v>
      </c>
      <c r="AF837" s="273" t="s">
        <v>6810</v>
      </c>
      <c r="AG837" s="273" t="s">
        <v>1986</v>
      </c>
      <c r="AH837" s="273" t="s">
        <v>786</v>
      </c>
      <c r="AI837" s="273"/>
      <c r="AJ837" s="273"/>
      <c r="AK837" s="273" t="s">
        <v>1987</v>
      </c>
      <c r="AL837" s="273" t="s">
        <v>4117</v>
      </c>
      <c r="AM837" s="273" t="s">
        <v>1529</v>
      </c>
      <c r="AN837" s="273" t="s">
        <v>3211</v>
      </c>
      <c r="AO837" s="273"/>
      <c r="AP837" s="273"/>
      <c r="AQ837" s="273"/>
      <c r="AR837" s="273"/>
      <c r="AS837" s="273" t="s">
        <v>6811</v>
      </c>
      <c r="AT837" s="274">
        <v>1000</v>
      </c>
      <c r="AU837" s="274">
        <v>2.3010000000000002</v>
      </c>
      <c r="AV837" s="273" t="s">
        <v>7875</v>
      </c>
      <c r="AW837" s="273" t="s">
        <v>2810</v>
      </c>
      <c r="AX837" s="274">
        <v>10.875</v>
      </c>
      <c r="AY837" s="273" t="s">
        <v>458</v>
      </c>
      <c r="AZ837" s="273" t="s">
        <v>5954</v>
      </c>
      <c r="BA837" s="273" t="s">
        <v>6812</v>
      </c>
      <c r="BB837" s="273" t="s">
        <v>6848</v>
      </c>
      <c r="BC837" s="273" t="s">
        <v>7875</v>
      </c>
      <c r="BD837" s="273"/>
      <c r="BE837" s="273" t="s">
        <v>7875</v>
      </c>
      <c r="BF837" s="273" t="s">
        <v>7117</v>
      </c>
      <c r="BG837" s="273" t="s">
        <v>7927</v>
      </c>
      <c r="BH837" s="273" t="s">
        <v>7928</v>
      </c>
      <c r="BI837" s="273" t="s">
        <v>800</v>
      </c>
      <c r="BJ837" s="273" t="s">
        <v>800</v>
      </c>
      <c r="BK837" s="273" t="s">
        <v>801</v>
      </c>
      <c r="BL837" s="273" t="s">
        <v>802</v>
      </c>
      <c r="BM837" s="273" t="s">
        <v>827</v>
      </c>
      <c r="BN837" s="273"/>
      <c r="BO837" s="273" t="s">
        <v>809</v>
      </c>
      <c r="BP837" s="273" t="s">
        <v>458</v>
      </c>
      <c r="BQ837" s="273"/>
    </row>
    <row r="838" spans="1:69" ht="18" customHeight="1">
      <c r="A838" s="273" t="s">
        <v>7929</v>
      </c>
      <c r="B838" s="273" t="s">
        <v>7930</v>
      </c>
      <c r="C838" s="273" t="s">
        <v>7931</v>
      </c>
      <c r="D838" s="273" t="s">
        <v>7932</v>
      </c>
      <c r="E838" s="273" t="s">
        <v>7933</v>
      </c>
      <c r="F838" s="273" t="s">
        <v>4762</v>
      </c>
      <c r="G838" s="273" t="s">
        <v>814</v>
      </c>
      <c r="H838" s="273" t="s">
        <v>4762</v>
      </c>
      <c r="I838" s="274">
        <v>5</v>
      </c>
      <c r="J838" s="273" t="s">
        <v>11</v>
      </c>
      <c r="K838" s="273" t="s">
        <v>806</v>
      </c>
      <c r="L838" s="274">
        <v>2.625</v>
      </c>
      <c r="M838" s="273" t="s">
        <v>7934</v>
      </c>
      <c r="N838" s="273" t="s">
        <v>4104</v>
      </c>
      <c r="O838" s="273" t="s">
        <v>7935</v>
      </c>
      <c r="P838" s="273" t="s">
        <v>7936</v>
      </c>
      <c r="Q838" s="274">
        <v>45</v>
      </c>
      <c r="R838" s="273" t="s">
        <v>789</v>
      </c>
      <c r="S838" s="273" t="s">
        <v>1487</v>
      </c>
      <c r="T838" s="273" t="s">
        <v>458</v>
      </c>
      <c r="U838" s="273" t="s">
        <v>791</v>
      </c>
      <c r="V838" s="274">
        <v>99.965999999999994</v>
      </c>
      <c r="W838" s="273" t="s">
        <v>7937</v>
      </c>
      <c r="X838" s="273" t="s">
        <v>1463</v>
      </c>
      <c r="Y838" s="273" t="s">
        <v>1464</v>
      </c>
      <c r="Z838" s="273"/>
      <c r="AA838" s="274">
        <v>33</v>
      </c>
      <c r="AB838" s="274">
        <v>6.6</v>
      </c>
      <c r="AC838" s="273"/>
      <c r="AD838" s="273" t="s">
        <v>7925</v>
      </c>
      <c r="AE838" s="273" t="s">
        <v>7938</v>
      </c>
      <c r="AF838" s="273" t="s">
        <v>6810</v>
      </c>
      <c r="AG838" s="273" t="s">
        <v>795</v>
      </c>
      <c r="AH838" s="273" t="s">
        <v>4762</v>
      </c>
      <c r="AI838" s="273" t="s">
        <v>102</v>
      </c>
      <c r="AJ838" s="273"/>
      <c r="AK838" s="273" t="s">
        <v>796</v>
      </c>
      <c r="AL838" s="273" t="s">
        <v>7939</v>
      </c>
      <c r="AM838" s="273" t="s">
        <v>811</v>
      </c>
      <c r="AN838" s="273" t="s">
        <v>42</v>
      </c>
      <c r="AO838" s="273"/>
      <c r="AP838" s="273"/>
      <c r="AQ838" s="273"/>
      <c r="AR838" s="273"/>
      <c r="AS838" s="273" t="s">
        <v>7940</v>
      </c>
      <c r="AT838" s="274">
        <v>1000</v>
      </c>
      <c r="AU838" s="274">
        <v>5</v>
      </c>
      <c r="AV838" s="273" t="s">
        <v>7864</v>
      </c>
      <c r="AW838" s="273"/>
      <c r="AX838" s="274">
        <v>2.625</v>
      </c>
      <c r="AY838" s="273" t="s">
        <v>458</v>
      </c>
      <c r="AZ838" s="273" t="s">
        <v>6023</v>
      </c>
      <c r="BA838" s="273" t="s">
        <v>7941</v>
      </c>
      <c r="BB838" s="273" t="s">
        <v>458</v>
      </c>
      <c r="BC838" s="273" t="s">
        <v>7864</v>
      </c>
      <c r="BD838" s="273"/>
      <c r="BE838" s="273" t="s">
        <v>7864</v>
      </c>
      <c r="BF838" s="273" t="s">
        <v>458</v>
      </c>
      <c r="BG838" s="273" t="s">
        <v>7942</v>
      </c>
      <c r="BH838" s="273" t="s">
        <v>7943</v>
      </c>
      <c r="BI838" s="273" t="s">
        <v>800</v>
      </c>
      <c r="BJ838" s="273" t="s">
        <v>800</v>
      </c>
      <c r="BK838" s="273" t="s">
        <v>801</v>
      </c>
      <c r="BL838" s="273" t="s">
        <v>802</v>
      </c>
      <c r="BM838" s="273" t="s">
        <v>803</v>
      </c>
      <c r="BN838" s="273"/>
      <c r="BO838" s="273" t="s">
        <v>809</v>
      </c>
      <c r="BP838" s="273" t="s">
        <v>458</v>
      </c>
      <c r="BQ838" s="273"/>
    </row>
    <row r="839" spans="1:69" ht="18" customHeight="1">
      <c r="A839" s="273" t="s">
        <v>7944</v>
      </c>
      <c r="B839" s="273" t="s">
        <v>7945</v>
      </c>
      <c r="C839" s="273" t="s">
        <v>7946</v>
      </c>
      <c r="D839" s="273" t="s">
        <v>7932</v>
      </c>
      <c r="E839" s="273" t="s">
        <v>7947</v>
      </c>
      <c r="F839" s="273" t="s">
        <v>3435</v>
      </c>
      <c r="G839" s="273" t="s">
        <v>3481</v>
      </c>
      <c r="H839" s="273" t="s">
        <v>786</v>
      </c>
      <c r="I839" s="274">
        <v>3.25</v>
      </c>
      <c r="J839" s="273" t="s">
        <v>11</v>
      </c>
      <c r="K839" s="273" t="s">
        <v>4288</v>
      </c>
      <c r="L839" s="274">
        <v>11.625</v>
      </c>
      <c r="M839" s="273" t="s">
        <v>1927</v>
      </c>
      <c r="N839" s="273"/>
      <c r="O839" s="273" t="s">
        <v>7948</v>
      </c>
      <c r="P839" s="273" t="s">
        <v>7949</v>
      </c>
      <c r="Q839" s="274">
        <v>37.5</v>
      </c>
      <c r="R839" s="273" t="s">
        <v>789</v>
      </c>
      <c r="S839" s="273" t="s">
        <v>2731</v>
      </c>
      <c r="T839" s="273" t="s">
        <v>458</v>
      </c>
      <c r="U839" s="273" t="s">
        <v>3483</v>
      </c>
      <c r="V839" s="274">
        <v>100</v>
      </c>
      <c r="W839" s="273" t="s">
        <v>7950</v>
      </c>
      <c r="X839" s="273" t="s">
        <v>828</v>
      </c>
      <c r="Y839" s="273" t="s">
        <v>2074</v>
      </c>
      <c r="Z839" s="273"/>
      <c r="AA839" s="274">
        <v>16</v>
      </c>
      <c r="AB839" s="274">
        <v>4.9000000000000004</v>
      </c>
      <c r="AC839" s="273"/>
      <c r="AD839" s="273" t="s">
        <v>7951</v>
      </c>
      <c r="AE839" s="273" t="s">
        <v>7952</v>
      </c>
      <c r="AF839" s="273" t="s">
        <v>3984</v>
      </c>
      <c r="AG839" s="273" t="s">
        <v>1986</v>
      </c>
      <c r="AH839" s="273" t="s">
        <v>786</v>
      </c>
      <c r="AI839" s="273" t="s">
        <v>104</v>
      </c>
      <c r="AJ839" s="273"/>
      <c r="AK839" s="273" t="s">
        <v>1987</v>
      </c>
      <c r="AL839" s="273" t="s">
        <v>3734</v>
      </c>
      <c r="AM839" s="273" t="s">
        <v>2075</v>
      </c>
      <c r="AN839" s="273" t="s">
        <v>43</v>
      </c>
      <c r="AO839" s="273"/>
      <c r="AP839" s="273"/>
      <c r="AQ839" s="273"/>
      <c r="AR839" s="273"/>
      <c r="AS839" s="273" t="s">
        <v>7953</v>
      </c>
      <c r="AT839" s="274">
        <v>1000</v>
      </c>
      <c r="AU839" s="274">
        <v>0</v>
      </c>
      <c r="AV839" s="273" t="s">
        <v>7864</v>
      </c>
      <c r="AW839" s="273" t="s">
        <v>7954</v>
      </c>
      <c r="AX839" s="274">
        <v>11.625</v>
      </c>
      <c r="AY839" s="273" t="s">
        <v>458</v>
      </c>
      <c r="AZ839" s="273" t="s">
        <v>6023</v>
      </c>
      <c r="BA839" s="273" t="s">
        <v>7955</v>
      </c>
      <c r="BB839" s="273" t="s">
        <v>7956</v>
      </c>
      <c r="BC839" s="273" t="s">
        <v>7864</v>
      </c>
      <c r="BD839" s="273"/>
      <c r="BE839" s="273" t="s">
        <v>7864</v>
      </c>
      <c r="BF839" s="273" t="s">
        <v>7957</v>
      </c>
      <c r="BG839" s="273" t="s">
        <v>7952</v>
      </c>
      <c r="BH839" s="273" t="s">
        <v>7958</v>
      </c>
      <c r="BI839" s="273" t="s">
        <v>800</v>
      </c>
      <c r="BJ839" s="273" t="s">
        <v>800</v>
      </c>
      <c r="BK839" s="273" t="s">
        <v>801</v>
      </c>
      <c r="BL839" s="273" t="s">
        <v>802</v>
      </c>
      <c r="BM839" s="273" t="s">
        <v>827</v>
      </c>
      <c r="BN839" s="273"/>
      <c r="BO839" s="273" t="s">
        <v>809</v>
      </c>
      <c r="BP839" s="273" t="s">
        <v>7944</v>
      </c>
      <c r="BQ839" s="273"/>
    </row>
    <row r="840" spans="1:69" ht="18" customHeight="1">
      <c r="A840" s="273" t="s">
        <v>4100</v>
      </c>
      <c r="B840" s="273" t="s">
        <v>7959</v>
      </c>
      <c r="C840" s="273" t="s">
        <v>7960</v>
      </c>
      <c r="D840" s="273" t="s">
        <v>7961</v>
      </c>
      <c r="E840" s="273" t="s">
        <v>7962</v>
      </c>
      <c r="F840" s="273" t="s">
        <v>1505</v>
      </c>
      <c r="G840" s="273" t="s">
        <v>1506</v>
      </c>
      <c r="H840" s="273" t="s">
        <v>3245</v>
      </c>
      <c r="I840" s="274">
        <v>3</v>
      </c>
      <c r="J840" s="273" t="s">
        <v>11</v>
      </c>
      <c r="K840" s="273" t="s">
        <v>806</v>
      </c>
      <c r="L840" s="274">
        <v>0.75</v>
      </c>
      <c r="M840" s="273" t="s">
        <v>4116</v>
      </c>
      <c r="N840" s="273" t="s">
        <v>860</v>
      </c>
      <c r="O840" s="273" t="s">
        <v>7963</v>
      </c>
      <c r="P840" s="273" t="s">
        <v>7964</v>
      </c>
      <c r="Q840" s="274">
        <v>45</v>
      </c>
      <c r="R840" s="273" t="s">
        <v>789</v>
      </c>
      <c r="S840" s="273" t="s">
        <v>1487</v>
      </c>
      <c r="T840" s="273" t="s">
        <v>458</v>
      </c>
      <c r="U840" s="273" t="s">
        <v>791</v>
      </c>
      <c r="V840" s="274">
        <v>99.793000000000006</v>
      </c>
      <c r="W840" s="273" t="s">
        <v>2555</v>
      </c>
      <c r="X840" s="273" t="s">
        <v>792</v>
      </c>
      <c r="Y840" s="273" t="s">
        <v>4107</v>
      </c>
      <c r="Z840" s="273"/>
      <c r="AA840" s="274">
        <v>15</v>
      </c>
      <c r="AB840" s="274">
        <v>5</v>
      </c>
      <c r="AC840" s="273" t="s">
        <v>6374</v>
      </c>
      <c r="AD840" s="273" t="s">
        <v>6590</v>
      </c>
      <c r="AE840" s="273" t="s">
        <v>7965</v>
      </c>
      <c r="AF840" s="273" t="s">
        <v>794</v>
      </c>
      <c r="AG840" s="273" t="s">
        <v>1793</v>
      </c>
      <c r="AH840" s="273" t="s">
        <v>3245</v>
      </c>
      <c r="AI840" s="273" t="s">
        <v>102</v>
      </c>
      <c r="AJ840" s="273"/>
      <c r="AK840" s="273" t="s">
        <v>796</v>
      </c>
      <c r="AL840" s="273" t="s">
        <v>4117</v>
      </c>
      <c r="AM840" s="273" t="s">
        <v>2206</v>
      </c>
      <c r="AN840" s="273" t="s">
        <v>42</v>
      </c>
      <c r="AO840" s="273"/>
      <c r="AP840" s="273"/>
      <c r="AQ840" s="273"/>
      <c r="AR840" s="273"/>
      <c r="AS840" s="273" t="s">
        <v>4109</v>
      </c>
      <c r="AT840" s="274">
        <v>1000</v>
      </c>
      <c r="AU840" s="274">
        <v>3</v>
      </c>
      <c r="AV840" s="273" t="s">
        <v>7875</v>
      </c>
      <c r="AW840" s="273"/>
      <c r="AX840" s="274">
        <v>0.75</v>
      </c>
      <c r="AY840" s="273" t="s">
        <v>458</v>
      </c>
      <c r="AZ840" s="273" t="s">
        <v>5954</v>
      </c>
      <c r="BA840" s="273" t="s">
        <v>7966</v>
      </c>
      <c r="BB840" s="273" t="s">
        <v>458</v>
      </c>
      <c r="BC840" s="273" t="s">
        <v>7875</v>
      </c>
      <c r="BD840" s="273"/>
      <c r="BE840" s="273" t="s">
        <v>7875</v>
      </c>
      <c r="BF840" s="273" t="s">
        <v>458</v>
      </c>
      <c r="BG840" s="273" t="s">
        <v>7967</v>
      </c>
      <c r="BH840" s="273" t="s">
        <v>7968</v>
      </c>
      <c r="BI840" s="273" t="s">
        <v>800</v>
      </c>
      <c r="BJ840" s="273" t="s">
        <v>800</v>
      </c>
      <c r="BK840" s="273" t="s">
        <v>801</v>
      </c>
      <c r="BL840" s="273" t="s">
        <v>802</v>
      </c>
      <c r="BM840" s="273" t="s">
        <v>803</v>
      </c>
      <c r="BN840" s="273"/>
      <c r="BO840" s="273" t="s">
        <v>809</v>
      </c>
      <c r="BP840" s="273" t="s">
        <v>458</v>
      </c>
      <c r="BQ840" s="273"/>
    </row>
    <row r="841" spans="1:69" ht="18" customHeight="1">
      <c r="A841" s="273" t="s">
        <v>1797</v>
      </c>
      <c r="B841" s="273" t="s">
        <v>7969</v>
      </c>
      <c r="C841" s="273" t="s">
        <v>7970</v>
      </c>
      <c r="D841" s="273" t="s">
        <v>7971</v>
      </c>
      <c r="E841" s="273" t="s">
        <v>7972</v>
      </c>
      <c r="F841" s="273" t="s">
        <v>1801</v>
      </c>
      <c r="G841" s="273" t="s">
        <v>1506</v>
      </c>
      <c r="H841" s="273" t="s">
        <v>2703</v>
      </c>
      <c r="I841" s="274">
        <v>1</v>
      </c>
      <c r="J841" s="273" t="s">
        <v>804</v>
      </c>
      <c r="K841" s="273" t="s">
        <v>806</v>
      </c>
      <c r="L841" s="274">
        <v>0.63500000000000001</v>
      </c>
      <c r="M841" s="273" t="s">
        <v>2871</v>
      </c>
      <c r="N841" s="273" t="s">
        <v>788</v>
      </c>
      <c r="O841" s="273"/>
      <c r="P841" s="273"/>
      <c r="Q841" s="273"/>
      <c r="R841" s="273" t="s">
        <v>789</v>
      </c>
      <c r="S841" s="273" t="s">
        <v>1487</v>
      </c>
      <c r="T841" s="273"/>
      <c r="U841" s="273" t="s">
        <v>791</v>
      </c>
      <c r="V841" s="274">
        <v>100</v>
      </c>
      <c r="W841" s="273"/>
      <c r="X841" s="273" t="s">
        <v>1463</v>
      </c>
      <c r="Y841" s="273" t="s">
        <v>1464</v>
      </c>
      <c r="Z841" s="273"/>
      <c r="AA841" s="273"/>
      <c r="AB841" s="273"/>
      <c r="AC841" s="273"/>
      <c r="AD841" s="273"/>
      <c r="AE841" s="273"/>
      <c r="AF841" s="273" t="s">
        <v>794</v>
      </c>
      <c r="AG841" s="273" t="s">
        <v>795</v>
      </c>
      <c r="AH841" s="273" t="s">
        <v>2703</v>
      </c>
      <c r="AI841" s="273"/>
      <c r="AJ841" s="273"/>
      <c r="AK841" s="273" t="s">
        <v>796</v>
      </c>
      <c r="AL841" s="273" t="s">
        <v>2872</v>
      </c>
      <c r="AM841" s="273" t="s">
        <v>1529</v>
      </c>
      <c r="AN841" s="273" t="s">
        <v>42</v>
      </c>
      <c r="AO841" s="273"/>
      <c r="AP841" s="273"/>
      <c r="AQ841" s="273"/>
      <c r="AR841" s="273"/>
      <c r="AS841" s="273" t="s">
        <v>1806</v>
      </c>
      <c r="AT841" s="274">
        <v>1000000</v>
      </c>
      <c r="AU841" s="274">
        <v>1</v>
      </c>
      <c r="AV841" s="273" t="s">
        <v>7973</v>
      </c>
      <c r="AW841" s="273"/>
      <c r="AX841" s="274">
        <v>0.63500000000000001</v>
      </c>
      <c r="AY841" s="273"/>
      <c r="AZ841" s="273" t="s">
        <v>4084</v>
      </c>
      <c r="BA841" s="273" t="s">
        <v>1807</v>
      </c>
      <c r="BB841" s="273"/>
      <c r="BC841" s="273" t="s">
        <v>7973</v>
      </c>
      <c r="BD841" s="273"/>
      <c r="BE841" s="273" t="s">
        <v>7973</v>
      </c>
      <c r="BF841" s="273"/>
      <c r="BG841" s="273"/>
      <c r="BH841" s="273" t="s">
        <v>458</v>
      </c>
      <c r="BI841" s="273" t="s">
        <v>800</v>
      </c>
      <c r="BJ841" s="273" t="s">
        <v>800</v>
      </c>
      <c r="BK841" s="273" t="s">
        <v>801</v>
      </c>
      <c r="BL841" s="273" t="s">
        <v>802</v>
      </c>
      <c r="BM841" s="273" t="s">
        <v>1962</v>
      </c>
      <c r="BN841" s="273"/>
      <c r="BO841" s="273" t="s">
        <v>1865</v>
      </c>
      <c r="BP841" s="273"/>
      <c r="BQ841" s="273"/>
    </row>
    <row r="842" spans="1:69" ht="18" customHeight="1">
      <c r="A842" s="273" t="s">
        <v>3837</v>
      </c>
      <c r="B842" s="273" t="s">
        <v>7974</v>
      </c>
      <c r="C842" s="273" t="s">
        <v>7975</v>
      </c>
      <c r="D842" s="273" t="s">
        <v>7976</v>
      </c>
      <c r="E842" s="273" t="s">
        <v>7977</v>
      </c>
      <c r="F842" s="273" t="s">
        <v>3841</v>
      </c>
      <c r="G842" s="273" t="s">
        <v>925</v>
      </c>
      <c r="H842" s="273" t="s">
        <v>3841</v>
      </c>
      <c r="I842" s="274">
        <v>3</v>
      </c>
      <c r="J842" s="273" t="s">
        <v>598</v>
      </c>
      <c r="K842" s="273" t="s">
        <v>806</v>
      </c>
      <c r="L842" s="274">
        <v>3</v>
      </c>
      <c r="M842" s="273" t="s">
        <v>2929</v>
      </c>
      <c r="N842" s="273" t="s">
        <v>788</v>
      </c>
      <c r="O842" s="273"/>
      <c r="P842" s="273"/>
      <c r="Q842" s="273"/>
      <c r="R842" s="273" t="s">
        <v>789</v>
      </c>
      <c r="S842" s="273" t="s">
        <v>790</v>
      </c>
      <c r="T842" s="273" t="s">
        <v>458</v>
      </c>
      <c r="U842" s="273" t="s">
        <v>791</v>
      </c>
      <c r="V842" s="273"/>
      <c r="W842" s="273"/>
      <c r="X842" s="273" t="s">
        <v>1463</v>
      </c>
      <c r="Y842" s="273" t="s">
        <v>1464</v>
      </c>
      <c r="Z842" s="273"/>
      <c r="AA842" s="273"/>
      <c r="AB842" s="273"/>
      <c r="AC842" s="273"/>
      <c r="AD842" s="273"/>
      <c r="AE842" s="273" t="s">
        <v>5796</v>
      </c>
      <c r="AF842" s="273" t="s">
        <v>794</v>
      </c>
      <c r="AG842" s="273" t="s">
        <v>1986</v>
      </c>
      <c r="AH842" s="273" t="s">
        <v>3841</v>
      </c>
      <c r="AI842" s="273"/>
      <c r="AJ842" s="273"/>
      <c r="AK842" s="273" t="s">
        <v>1987</v>
      </c>
      <c r="AL842" s="273" t="s">
        <v>2930</v>
      </c>
      <c r="AM842" s="273" t="s">
        <v>1529</v>
      </c>
      <c r="AN842" s="273" t="s">
        <v>42</v>
      </c>
      <c r="AO842" s="273"/>
      <c r="AP842" s="273"/>
      <c r="AQ842" s="273"/>
      <c r="AR842" s="273"/>
      <c r="AS842" s="273" t="s">
        <v>3843</v>
      </c>
      <c r="AT842" s="274">
        <v>1000000</v>
      </c>
      <c r="AU842" s="274">
        <v>3</v>
      </c>
      <c r="AV842" s="273" t="s">
        <v>7880</v>
      </c>
      <c r="AW842" s="273"/>
      <c r="AX842" s="274">
        <v>3</v>
      </c>
      <c r="AY842" s="273" t="s">
        <v>458</v>
      </c>
      <c r="AZ842" s="273" t="s">
        <v>4917</v>
      </c>
      <c r="BA842" s="273" t="s">
        <v>3844</v>
      </c>
      <c r="BB842" s="273" t="s">
        <v>3837</v>
      </c>
      <c r="BC842" s="273" t="s">
        <v>7880</v>
      </c>
      <c r="BD842" s="273"/>
      <c r="BE842" s="273" t="s">
        <v>7880</v>
      </c>
      <c r="BF842" s="273" t="s">
        <v>458</v>
      </c>
      <c r="BG842" s="273" t="s">
        <v>458</v>
      </c>
      <c r="BH842" s="273" t="s">
        <v>5796</v>
      </c>
      <c r="BI842" s="273" t="s">
        <v>800</v>
      </c>
      <c r="BJ842" s="273" t="s">
        <v>800</v>
      </c>
      <c r="BK842" s="273" t="s">
        <v>801</v>
      </c>
      <c r="BL842" s="273" t="s">
        <v>802</v>
      </c>
      <c r="BM842" s="273" t="s">
        <v>803</v>
      </c>
      <c r="BN842" s="273"/>
      <c r="BO842" s="273" t="s">
        <v>1865</v>
      </c>
      <c r="BP842" s="273" t="s">
        <v>458</v>
      </c>
      <c r="BQ842" s="273"/>
    </row>
    <row r="843" spans="1:69" ht="18" customHeight="1">
      <c r="A843" s="273" t="s">
        <v>3837</v>
      </c>
      <c r="B843" s="273" t="s">
        <v>7978</v>
      </c>
      <c r="C843" s="273" t="s">
        <v>7979</v>
      </c>
      <c r="D843" s="273" t="s">
        <v>7976</v>
      </c>
      <c r="E843" s="273" t="s">
        <v>7980</v>
      </c>
      <c r="F843" s="273" t="s">
        <v>3841</v>
      </c>
      <c r="G843" s="273" t="s">
        <v>925</v>
      </c>
      <c r="H843" s="273" t="s">
        <v>3841</v>
      </c>
      <c r="I843" s="274">
        <v>3.85</v>
      </c>
      <c r="J843" s="273" t="s">
        <v>598</v>
      </c>
      <c r="K843" s="273" t="s">
        <v>806</v>
      </c>
      <c r="L843" s="274">
        <v>2.95</v>
      </c>
      <c r="M843" s="273" t="s">
        <v>2929</v>
      </c>
      <c r="N843" s="273" t="s">
        <v>788</v>
      </c>
      <c r="O843" s="273"/>
      <c r="P843" s="273"/>
      <c r="Q843" s="273"/>
      <c r="R843" s="273" t="s">
        <v>789</v>
      </c>
      <c r="S843" s="273" t="s">
        <v>790</v>
      </c>
      <c r="T843" s="273" t="s">
        <v>458</v>
      </c>
      <c r="U843" s="273" t="s">
        <v>791</v>
      </c>
      <c r="V843" s="273"/>
      <c r="W843" s="273"/>
      <c r="X843" s="273" t="s">
        <v>1463</v>
      </c>
      <c r="Y843" s="273" t="s">
        <v>1464</v>
      </c>
      <c r="Z843" s="273"/>
      <c r="AA843" s="273"/>
      <c r="AB843" s="273"/>
      <c r="AC843" s="273"/>
      <c r="AD843" s="273"/>
      <c r="AE843" s="273" t="s">
        <v>5796</v>
      </c>
      <c r="AF843" s="273" t="s">
        <v>794</v>
      </c>
      <c r="AG843" s="273" t="s">
        <v>1986</v>
      </c>
      <c r="AH843" s="273" t="s">
        <v>3841</v>
      </c>
      <c r="AI843" s="273"/>
      <c r="AJ843" s="273"/>
      <c r="AK843" s="273" t="s">
        <v>1987</v>
      </c>
      <c r="AL843" s="273" t="s">
        <v>2930</v>
      </c>
      <c r="AM843" s="273" t="s">
        <v>1529</v>
      </c>
      <c r="AN843" s="273" t="s">
        <v>42</v>
      </c>
      <c r="AO843" s="273"/>
      <c r="AP843" s="273"/>
      <c r="AQ843" s="273"/>
      <c r="AR843" s="273"/>
      <c r="AS843" s="273" t="s">
        <v>3843</v>
      </c>
      <c r="AT843" s="274">
        <v>1000000</v>
      </c>
      <c r="AU843" s="274">
        <v>3.85</v>
      </c>
      <c r="AV843" s="273" t="s">
        <v>7880</v>
      </c>
      <c r="AW843" s="273"/>
      <c r="AX843" s="274">
        <v>2.95</v>
      </c>
      <c r="AY843" s="273" t="s">
        <v>458</v>
      </c>
      <c r="AZ843" s="273" t="s">
        <v>4917</v>
      </c>
      <c r="BA843" s="273" t="s">
        <v>3844</v>
      </c>
      <c r="BB843" s="273" t="s">
        <v>3837</v>
      </c>
      <c r="BC843" s="273" t="s">
        <v>7880</v>
      </c>
      <c r="BD843" s="273"/>
      <c r="BE843" s="273" t="s">
        <v>7880</v>
      </c>
      <c r="BF843" s="273" t="s">
        <v>458</v>
      </c>
      <c r="BG843" s="273" t="s">
        <v>458</v>
      </c>
      <c r="BH843" s="273" t="s">
        <v>5796</v>
      </c>
      <c r="BI843" s="273" t="s">
        <v>800</v>
      </c>
      <c r="BJ843" s="273" t="s">
        <v>800</v>
      </c>
      <c r="BK843" s="273" t="s">
        <v>801</v>
      </c>
      <c r="BL843" s="273" t="s">
        <v>802</v>
      </c>
      <c r="BM843" s="273" t="s">
        <v>803</v>
      </c>
      <c r="BN843" s="273"/>
      <c r="BO843" s="273" t="s">
        <v>1865</v>
      </c>
      <c r="BP843" s="273" t="s">
        <v>458</v>
      </c>
      <c r="BQ843" s="273"/>
    </row>
    <row r="844" spans="1:69" ht="18" customHeight="1">
      <c r="A844" s="273" t="s">
        <v>1797</v>
      </c>
      <c r="B844" s="273" t="s">
        <v>7981</v>
      </c>
      <c r="C844" s="273" t="s">
        <v>7982</v>
      </c>
      <c r="D844" s="273" t="s">
        <v>7976</v>
      </c>
      <c r="E844" s="273" t="s">
        <v>7983</v>
      </c>
      <c r="F844" s="273" t="s">
        <v>1801</v>
      </c>
      <c r="G844" s="273" t="s">
        <v>1506</v>
      </c>
      <c r="H844" s="273" t="s">
        <v>2703</v>
      </c>
      <c r="I844" s="274">
        <v>2</v>
      </c>
      <c r="J844" s="273" t="s">
        <v>804</v>
      </c>
      <c r="K844" s="273" t="s">
        <v>806</v>
      </c>
      <c r="L844" s="274">
        <v>0.58499999999999996</v>
      </c>
      <c r="M844" s="273" t="s">
        <v>2929</v>
      </c>
      <c r="N844" s="273" t="s">
        <v>788</v>
      </c>
      <c r="O844" s="273"/>
      <c r="P844" s="273"/>
      <c r="Q844" s="273"/>
      <c r="R844" s="273" t="s">
        <v>789</v>
      </c>
      <c r="S844" s="273" t="s">
        <v>1487</v>
      </c>
      <c r="T844" s="273"/>
      <c r="U844" s="273" t="s">
        <v>791</v>
      </c>
      <c r="V844" s="273"/>
      <c r="W844" s="273"/>
      <c r="X844" s="273" t="s">
        <v>1463</v>
      </c>
      <c r="Y844" s="273" t="s">
        <v>1464</v>
      </c>
      <c r="Z844" s="273"/>
      <c r="AA844" s="273"/>
      <c r="AB844" s="273"/>
      <c r="AC844" s="273"/>
      <c r="AD844" s="273"/>
      <c r="AE844" s="273"/>
      <c r="AF844" s="273" t="s">
        <v>794</v>
      </c>
      <c r="AG844" s="273" t="s">
        <v>795</v>
      </c>
      <c r="AH844" s="273" t="s">
        <v>2703</v>
      </c>
      <c r="AI844" s="273"/>
      <c r="AJ844" s="273"/>
      <c r="AK844" s="273" t="s">
        <v>796</v>
      </c>
      <c r="AL844" s="273" t="s">
        <v>2930</v>
      </c>
      <c r="AM844" s="273" t="s">
        <v>1529</v>
      </c>
      <c r="AN844" s="273" t="s">
        <v>42</v>
      </c>
      <c r="AO844" s="273"/>
      <c r="AP844" s="273"/>
      <c r="AQ844" s="273"/>
      <c r="AR844" s="273"/>
      <c r="AS844" s="273" t="s">
        <v>1806</v>
      </c>
      <c r="AT844" s="274">
        <v>1000000</v>
      </c>
      <c r="AU844" s="274">
        <v>2</v>
      </c>
      <c r="AV844" s="273" t="s">
        <v>7880</v>
      </c>
      <c r="AW844" s="273"/>
      <c r="AX844" s="274">
        <v>0.58499999999999996</v>
      </c>
      <c r="AY844" s="273"/>
      <c r="AZ844" s="273" t="s">
        <v>4917</v>
      </c>
      <c r="BA844" s="273" t="s">
        <v>1807</v>
      </c>
      <c r="BB844" s="273"/>
      <c r="BC844" s="273" t="s">
        <v>7880</v>
      </c>
      <c r="BD844" s="273"/>
      <c r="BE844" s="273" t="s">
        <v>7880</v>
      </c>
      <c r="BF844" s="273"/>
      <c r="BG844" s="273"/>
      <c r="BH844" s="273" t="s">
        <v>458</v>
      </c>
      <c r="BI844" s="273" t="s">
        <v>800</v>
      </c>
      <c r="BJ844" s="273" t="s">
        <v>800</v>
      </c>
      <c r="BK844" s="273" t="s">
        <v>801</v>
      </c>
      <c r="BL844" s="273" t="s">
        <v>802</v>
      </c>
      <c r="BM844" s="273" t="s">
        <v>1962</v>
      </c>
      <c r="BN844" s="273"/>
      <c r="BO844" s="273" t="s">
        <v>1865</v>
      </c>
      <c r="BP844" s="273"/>
      <c r="BQ844" s="273"/>
    </row>
    <row r="845" spans="1:69" ht="18" customHeight="1">
      <c r="A845" s="273" t="s">
        <v>7984</v>
      </c>
      <c r="B845" s="273" t="s">
        <v>7985</v>
      </c>
      <c r="C845" s="273" t="s">
        <v>7986</v>
      </c>
      <c r="D845" s="273" t="s">
        <v>7746</v>
      </c>
      <c r="E845" s="273" t="s">
        <v>7987</v>
      </c>
      <c r="F845" s="273" t="s">
        <v>786</v>
      </c>
      <c r="G845" s="273" t="s">
        <v>786</v>
      </c>
      <c r="H845" s="273" t="s">
        <v>786</v>
      </c>
      <c r="I845" s="274">
        <v>1.46</v>
      </c>
      <c r="J845" s="273" t="s">
        <v>11</v>
      </c>
      <c r="K845" s="273" t="s">
        <v>806</v>
      </c>
      <c r="L845" s="274">
        <v>5</v>
      </c>
      <c r="M845" s="273" t="s">
        <v>2029</v>
      </c>
      <c r="N845" s="273" t="s">
        <v>936</v>
      </c>
      <c r="O845" s="273"/>
      <c r="P845" s="273" t="s">
        <v>3447</v>
      </c>
      <c r="Q845" s="273"/>
      <c r="R845" s="273" t="s">
        <v>789</v>
      </c>
      <c r="S845" s="273" t="s">
        <v>790</v>
      </c>
      <c r="T845" s="273" t="s">
        <v>458</v>
      </c>
      <c r="U845" s="273" t="s">
        <v>791</v>
      </c>
      <c r="V845" s="274">
        <v>100</v>
      </c>
      <c r="W845" s="273"/>
      <c r="X845" s="273" t="s">
        <v>1425</v>
      </c>
      <c r="Y845" s="273" t="s">
        <v>4419</v>
      </c>
      <c r="Z845" s="273" t="s">
        <v>5659</v>
      </c>
      <c r="AA845" s="273"/>
      <c r="AB845" s="273"/>
      <c r="AC845" s="273"/>
      <c r="AD845" s="273"/>
      <c r="AE845" s="273" t="s">
        <v>7988</v>
      </c>
      <c r="AF845" s="273" t="s">
        <v>794</v>
      </c>
      <c r="AG845" s="273" t="s">
        <v>7989</v>
      </c>
      <c r="AH845" s="273" t="s">
        <v>786</v>
      </c>
      <c r="AI845" s="273" t="s">
        <v>104</v>
      </c>
      <c r="AJ845" s="273"/>
      <c r="AK845" s="273" t="s">
        <v>808</v>
      </c>
      <c r="AL845" s="273" t="s">
        <v>2031</v>
      </c>
      <c r="AM845" s="273" t="s">
        <v>797</v>
      </c>
      <c r="AN845" s="273" t="s">
        <v>931</v>
      </c>
      <c r="AO845" s="273"/>
      <c r="AP845" s="273"/>
      <c r="AQ845" s="273"/>
      <c r="AR845" s="273"/>
      <c r="AS845" s="273" t="s">
        <v>7990</v>
      </c>
      <c r="AT845" s="274">
        <v>1000</v>
      </c>
      <c r="AU845" s="274">
        <v>1.46</v>
      </c>
      <c r="AV845" s="273" t="s">
        <v>7971</v>
      </c>
      <c r="AW845" s="273"/>
      <c r="AX845" s="274">
        <v>5</v>
      </c>
      <c r="AY845" s="273" t="s">
        <v>458</v>
      </c>
      <c r="AZ845" s="273" t="s">
        <v>7991</v>
      </c>
      <c r="BA845" s="273" t="s">
        <v>7992</v>
      </c>
      <c r="BB845" s="273" t="s">
        <v>7984</v>
      </c>
      <c r="BC845" s="273" t="s">
        <v>7971</v>
      </c>
      <c r="BD845" s="273"/>
      <c r="BE845" s="273" t="s">
        <v>7971</v>
      </c>
      <c r="BF845" s="273" t="s">
        <v>4502</v>
      </c>
      <c r="BG845" s="273" t="s">
        <v>7993</v>
      </c>
      <c r="BH845" s="273" t="s">
        <v>7994</v>
      </c>
      <c r="BI845" s="273" t="s">
        <v>800</v>
      </c>
      <c r="BJ845" s="273" t="s">
        <v>800</v>
      </c>
      <c r="BK845" s="273" t="s">
        <v>801</v>
      </c>
      <c r="BL845" s="273" t="s">
        <v>802</v>
      </c>
      <c r="BM845" s="273" t="s">
        <v>803</v>
      </c>
      <c r="BN845" s="273"/>
      <c r="BO845" s="273" t="s">
        <v>809</v>
      </c>
      <c r="BP845" s="273" t="s">
        <v>458</v>
      </c>
      <c r="BQ845" s="273"/>
    </row>
    <row r="846" spans="1:69" ht="18" customHeight="1">
      <c r="A846" s="273" t="s">
        <v>7929</v>
      </c>
      <c r="B846" s="273" t="s">
        <v>7995</v>
      </c>
      <c r="C846" s="273" t="s">
        <v>7996</v>
      </c>
      <c r="D846" s="273" t="s">
        <v>7997</v>
      </c>
      <c r="E846" s="273" t="s">
        <v>7998</v>
      </c>
      <c r="F846" s="273" t="s">
        <v>4762</v>
      </c>
      <c r="G846" s="273" t="s">
        <v>814</v>
      </c>
      <c r="H846" s="273" t="s">
        <v>4762</v>
      </c>
      <c r="I846" s="274">
        <v>2</v>
      </c>
      <c r="J846" s="273" t="s">
        <v>598</v>
      </c>
      <c r="K846" s="273" t="s">
        <v>806</v>
      </c>
      <c r="L846" s="274">
        <v>4.7</v>
      </c>
      <c r="M846" s="273" t="s">
        <v>3075</v>
      </c>
      <c r="N846" s="273" t="s">
        <v>936</v>
      </c>
      <c r="O846" s="273" t="s">
        <v>7999</v>
      </c>
      <c r="P846" s="273" t="s">
        <v>8000</v>
      </c>
      <c r="Q846" s="274">
        <v>30</v>
      </c>
      <c r="R846" s="273" t="s">
        <v>789</v>
      </c>
      <c r="S846" s="273" t="s">
        <v>1487</v>
      </c>
      <c r="T846" s="273" t="s">
        <v>458</v>
      </c>
      <c r="U846" s="273" t="s">
        <v>791</v>
      </c>
      <c r="V846" s="274">
        <v>100</v>
      </c>
      <c r="W846" s="273"/>
      <c r="X846" s="273" t="s">
        <v>1463</v>
      </c>
      <c r="Y846" s="273" t="s">
        <v>1464</v>
      </c>
      <c r="Z846" s="273"/>
      <c r="AA846" s="274">
        <v>25</v>
      </c>
      <c r="AB846" s="274">
        <v>1.5</v>
      </c>
      <c r="AC846" s="273" t="s">
        <v>4293</v>
      </c>
      <c r="AD846" s="273" t="s">
        <v>8001</v>
      </c>
      <c r="AE846" s="273" t="s">
        <v>4915</v>
      </c>
      <c r="AF846" s="273" t="s">
        <v>2276</v>
      </c>
      <c r="AG846" s="273" t="s">
        <v>795</v>
      </c>
      <c r="AH846" s="273" t="s">
        <v>4762</v>
      </c>
      <c r="AI846" s="273" t="s">
        <v>102</v>
      </c>
      <c r="AJ846" s="273"/>
      <c r="AK846" s="273" t="s">
        <v>796</v>
      </c>
      <c r="AL846" s="273" t="s">
        <v>3076</v>
      </c>
      <c r="AM846" s="273" t="s">
        <v>811</v>
      </c>
      <c r="AN846" s="273" t="s">
        <v>42</v>
      </c>
      <c r="AO846" s="273"/>
      <c r="AP846" s="273"/>
      <c r="AQ846" s="273"/>
      <c r="AR846" s="273"/>
      <c r="AS846" s="273" t="s">
        <v>7940</v>
      </c>
      <c r="AT846" s="274">
        <v>10000</v>
      </c>
      <c r="AU846" s="274">
        <v>17</v>
      </c>
      <c r="AV846" s="273" t="s">
        <v>7746</v>
      </c>
      <c r="AW846" s="273"/>
      <c r="AX846" s="274">
        <v>4.7</v>
      </c>
      <c r="AY846" s="273" t="s">
        <v>458</v>
      </c>
      <c r="AZ846" s="273" t="s">
        <v>6248</v>
      </c>
      <c r="BA846" s="273" t="s">
        <v>7941</v>
      </c>
      <c r="BB846" s="273" t="s">
        <v>458</v>
      </c>
      <c r="BC846" s="273" t="s">
        <v>7746</v>
      </c>
      <c r="BD846" s="273"/>
      <c r="BE846" s="273" t="s">
        <v>7746</v>
      </c>
      <c r="BF846" s="273" t="s">
        <v>458</v>
      </c>
      <c r="BG846" s="273"/>
      <c r="BH846" s="273" t="s">
        <v>8002</v>
      </c>
      <c r="BI846" s="273" t="s">
        <v>800</v>
      </c>
      <c r="BJ846" s="273" t="s">
        <v>800</v>
      </c>
      <c r="BK846" s="273" t="s">
        <v>801</v>
      </c>
      <c r="BL846" s="273" t="s">
        <v>802</v>
      </c>
      <c r="BM846" s="273" t="s">
        <v>803</v>
      </c>
      <c r="BN846" s="273"/>
      <c r="BO846" s="273" t="s">
        <v>809</v>
      </c>
      <c r="BP846" s="273" t="s">
        <v>458</v>
      </c>
      <c r="BQ846" s="273"/>
    </row>
    <row r="847" spans="1:69" ht="18" customHeight="1">
      <c r="A847" s="273" t="s">
        <v>6689</v>
      </c>
      <c r="B847" s="273" t="s">
        <v>7743</v>
      </c>
      <c r="C847" s="273" t="s">
        <v>7744</v>
      </c>
      <c r="D847" s="273" t="s">
        <v>7997</v>
      </c>
      <c r="E847" s="273" t="s">
        <v>7745</v>
      </c>
      <c r="F847" s="273" t="s">
        <v>4762</v>
      </c>
      <c r="G847" s="273" t="s">
        <v>6694</v>
      </c>
      <c r="H847" s="273" t="s">
        <v>786</v>
      </c>
      <c r="I847" s="274">
        <v>1.26</v>
      </c>
      <c r="J847" s="273" t="s">
        <v>11</v>
      </c>
      <c r="K847" s="273" t="s">
        <v>806</v>
      </c>
      <c r="L847" s="274">
        <v>2.6</v>
      </c>
      <c r="M847" s="273" t="s">
        <v>3075</v>
      </c>
      <c r="N847" s="273" t="s">
        <v>812</v>
      </c>
      <c r="O847" s="273"/>
      <c r="P847" s="273"/>
      <c r="Q847" s="273"/>
      <c r="R847" s="273" t="s">
        <v>789</v>
      </c>
      <c r="S847" s="273" t="s">
        <v>1487</v>
      </c>
      <c r="T847" s="273"/>
      <c r="U847" s="273" t="s">
        <v>791</v>
      </c>
      <c r="V847" s="274">
        <v>100</v>
      </c>
      <c r="W847" s="273"/>
      <c r="X847" s="273" t="s">
        <v>1463</v>
      </c>
      <c r="Y847" s="273" t="s">
        <v>1464</v>
      </c>
      <c r="Z847" s="273"/>
      <c r="AA847" s="273"/>
      <c r="AB847" s="273"/>
      <c r="AC847" s="273"/>
      <c r="AD847" s="273"/>
      <c r="AE847" s="273" t="s">
        <v>7747</v>
      </c>
      <c r="AF847" s="273" t="s">
        <v>794</v>
      </c>
      <c r="AG847" s="273" t="s">
        <v>868</v>
      </c>
      <c r="AH847" s="273" t="s">
        <v>786</v>
      </c>
      <c r="AI847" s="273" t="s">
        <v>102</v>
      </c>
      <c r="AJ847" s="273" t="s">
        <v>4450</v>
      </c>
      <c r="AK847" s="273" t="s">
        <v>810</v>
      </c>
      <c r="AL847" s="273" t="s">
        <v>3076</v>
      </c>
      <c r="AM847" s="273" t="s">
        <v>1989</v>
      </c>
      <c r="AN847" s="273" t="s">
        <v>42</v>
      </c>
      <c r="AO847" s="273"/>
      <c r="AP847" s="273"/>
      <c r="AQ847" s="273"/>
      <c r="AR847" s="273"/>
      <c r="AS847" s="273" t="s">
        <v>6699</v>
      </c>
      <c r="AT847" s="274">
        <v>1000</v>
      </c>
      <c r="AU847" s="274">
        <v>1.26</v>
      </c>
      <c r="AV847" s="273" t="s">
        <v>7746</v>
      </c>
      <c r="AW847" s="273"/>
      <c r="AX847" s="274">
        <v>2.6</v>
      </c>
      <c r="AY847" s="273"/>
      <c r="AZ847" s="273" t="s">
        <v>6248</v>
      </c>
      <c r="BA847" s="273" t="s">
        <v>6702</v>
      </c>
      <c r="BB847" s="273"/>
      <c r="BC847" s="273" t="s">
        <v>7746</v>
      </c>
      <c r="BD847" s="273"/>
      <c r="BE847" s="273" t="s">
        <v>7746</v>
      </c>
      <c r="BF847" s="273" t="s">
        <v>4502</v>
      </c>
      <c r="BG847" s="273"/>
      <c r="BH847" s="273" t="s">
        <v>7747</v>
      </c>
      <c r="BI847" s="273" t="s">
        <v>800</v>
      </c>
      <c r="BJ847" s="273" t="s">
        <v>800</v>
      </c>
      <c r="BK847" s="273" t="s">
        <v>801</v>
      </c>
      <c r="BL847" s="273" t="s">
        <v>802</v>
      </c>
      <c r="BM847" s="273" t="s">
        <v>803</v>
      </c>
      <c r="BN847" s="273"/>
      <c r="BO847" s="273" t="s">
        <v>809</v>
      </c>
      <c r="BP847" s="273"/>
      <c r="BQ847" s="273"/>
    </row>
    <row r="848" spans="1:69" ht="18" customHeight="1">
      <c r="A848" s="273" t="s">
        <v>8003</v>
      </c>
      <c r="B848" s="273" t="s">
        <v>8004</v>
      </c>
      <c r="C848" s="273" t="s">
        <v>8005</v>
      </c>
      <c r="D848" s="273" t="s">
        <v>7997</v>
      </c>
      <c r="E848" s="273" t="s">
        <v>8006</v>
      </c>
      <c r="F848" s="273" t="s">
        <v>786</v>
      </c>
      <c r="G848" s="273" t="s">
        <v>786</v>
      </c>
      <c r="H848" s="273" t="s">
        <v>786</v>
      </c>
      <c r="I848" s="274">
        <v>2.8</v>
      </c>
      <c r="J848" s="273" t="s">
        <v>11</v>
      </c>
      <c r="K848" s="273" t="s">
        <v>806</v>
      </c>
      <c r="L848" s="274">
        <v>4</v>
      </c>
      <c r="M848" s="273" t="s">
        <v>1475</v>
      </c>
      <c r="N848" s="273" t="s">
        <v>936</v>
      </c>
      <c r="O848" s="273" t="s">
        <v>8007</v>
      </c>
      <c r="P848" s="273" t="s">
        <v>8008</v>
      </c>
      <c r="Q848" s="274">
        <v>50</v>
      </c>
      <c r="R848" s="273" t="s">
        <v>789</v>
      </c>
      <c r="S848" s="273" t="s">
        <v>790</v>
      </c>
      <c r="T848" s="273" t="s">
        <v>458</v>
      </c>
      <c r="U848" s="273" t="s">
        <v>791</v>
      </c>
      <c r="V848" s="274">
        <v>100</v>
      </c>
      <c r="W848" s="273" t="s">
        <v>8009</v>
      </c>
      <c r="X848" s="273" t="s">
        <v>5589</v>
      </c>
      <c r="Y848" s="273" t="s">
        <v>8010</v>
      </c>
      <c r="Z848" s="273"/>
      <c r="AA848" s="273"/>
      <c r="AB848" s="273"/>
      <c r="AC848" s="273"/>
      <c r="AD848" s="273"/>
      <c r="AE848" s="273" t="s">
        <v>8011</v>
      </c>
      <c r="AF848" s="273" t="s">
        <v>794</v>
      </c>
      <c r="AG848" s="273" t="s">
        <v>8012</v>
      </c>
      <c r="AH848" s="273" t="s">
        <v>786</v>
      </c>
      <c r="AI848" s="273" t="s">
        <v>102</v>
      </c>
      <c r="AJ848" s="273"/>
      <c r="AK848" s="273" t="s">
        <v>2224</v>
      </c>
      <c r="AL848" s="273" t="s">
        <v>875</v>
      </c>
      <c r="AM848" s="273" t="s">
        <v>797</v>
      </c>
      <c r="AN848" s="273" t="s">
        <v>42</v>
      </c>
      <c r="AO848" s="273"/>
      <c r="AP848" s="273"/>
      <c r="AQ848" s="273"/>
      <c r="AR848" s="273"/>
      <c r="AS848" s="273" t="s">
        <v>8013</v>
      </c>
      <c r="AT848" s="274">
        <v>1000</v>
      </c>
      <c r="AU848" s="274">
        <v>2.8</v>
      </c>
      <c r="AV848" s="273" t="s">
        <v>4500</v>
      </c>
      <c r="AW848" s="273"/>
      <c r="AX848" s="274">
        <v>4</v>
      </c>
      <c r="AY848" s="273" t="s">
        <v>458</v>
      </c>
      <c r="AZ848" s="273" t="s">
        <v>6235</v>
      </c>
      <c r="BA848" s="273" t="s">
        <v>8014</v>
      </c>
      <c r="BB848" s="273" t="s">
        <v>8003</v>
      </c>
      <c r="BC848" s="273" t="s">
        <v>4500</v>
      </c>
      <c r="BD848" s="273"/>
      <c r="BE848" s="273" t="s">
        <v>4500</v>
      </c>
      <c r="BF848" s="273" t="s">
        <v>4502</v>
      </c>
      <c r="BG848" s="273" t="s">
        <v>8015</v>
      </c>
      <c r="BH848" s="273" t="s">
        <v>8016</v>
      </c>
      <c r="BI848" s="273" t="s">
        <v>800</v>
      </c>
      <c r="BJ848" s="273" t="s">
        <v>800</v>
      </c>
      <c r="BK848" s="273" t="s">
        <v>801</v>
      </c>
      <c r="BL848" s="273" t="s">
        <v>802</v>
      </c>
      <c r="BM848" s="273" t="s">
        <v>803</v>
      </c>
      <c r="BN848" s="273"/>
      <c r="BO848" s="273" t="s">
        <v>809</v>
      </c>
      <c r="BP848" s="273" t="s">
        <v>458</v>
      </c>
      <c r="BQ848" s="273"/>
    </row>
    <row r="849" spans="1:69" ht="18" customHeight="1">
      <c r="A849" s="273" t="s">
        <v>8017</v>
      </c>
      <c r="B849" s="273" t="s">
        <v>8018</v>
      </c>
      <c r="C849" s="273" t="s">
        <v>8019</v>
      </c>
      <c r="D849" s="273" t="s">
        <v>8020</v>
      </c>
      <c r="E849" s="273" t="s">
        <v>8021</v>
      </c>
      <c r="F849" s="273" t="s">
        <v>4122</v>
      </c>
      <c r="G849" s="273" t="s">
        <v>4123</v>
      </c>
      <c r="H849" s="273" t="s">
        <v>786</v>
      </c>
      <c r="I849" s="274">
        <v>1</v>
      </c>
      <c r="J849" s="273" t="s">
        <v>11</v>
      </c>
      <c r="K849" s="273" t="s">
        <v>806</v>
      </c>
      <c r="L849" s="274">
        <v>14</v>
      </c>
      <c r="M849" s="273" t="s">
        <v>1571</v>
      </c>
      <c r="N849" s="273" t="s">
        <v>4491</v>
      </c>
      <c r="O849" s="273"/>
      <c r="P849" s="273" t="s">
        <v>8022</v>
      </c>
      <c r="Q849" s="273"/>
      <c r="R849" s="273" t="s">
        <v>789</v>
      </c>
      <c r="S849" s="273" t="s">
        <v>3364</v>
      </c>
      <c r="T849" s="273" t="s">
        <v>458</v>
      </c>
      <c r="U849" s="273" t="s">
        <v>3483</v>
      </c>
      <c r="V849" s="274">
        <v>100</v>
      </c>
      <c r="W849" s="273" t="s">
        <v>8023</v>
      </c>
      <c r="X849" s="273" t="s">
        <v>792</v>
      </c>
      <c r="Y849" s="273"/>
      <c r="Z849" s="273"/>
      <c r="AA849" s="273"/>
      <c r="AB849" s="273"/>
      <c r="AC849" s="273"/>
      <c r="AD849" s="273"/>
      <c r="AE849" s="273" t="s">
        <v>8024</v>
      </c>
      <c r="AF849" s="273" t="s">
        <v>2276</v>
      </c>
      <c r="AG849" s="273" t="s">
        <v>1986</v>
      </c>
      <c r="AH849" s="273" t="s">
        <v>786</v>
      </c>
      <c r="AI849" s="273"/>
      <c r="AJ849" s="273"/>
      <c r="AK849" s="273" t="s">
        <v>1987</v>
      </c>
      <c r="AL849" s="273" t="s">
        <v>1595</v>
      </c>
      <c r="AM849" s="273" t="s">
        <v>1529</v>
      </c>
      <c r="AN849" s="273" t="s">
        <v>3211</v>
      </c>
      <c r="AO849" s="273"/>
      <c r="AP849" s="273"/>
      <c r="AQ849" s="273"/>
      <c r="AR849" s="273"/>
      <c r="AS849" s="273" t="s">
        <v>8025</v>
      </c>
      <c r="AT849" s="274">
        <v>1000</v>
      </c>
      <c r="AU849" s="274">
        <v>2.7</v>
      </c>
      <c r="AV849" s="273" t="s">
        <v>7746</v>
      </c>
      <c r="AW849" s="273" t="s">
        <v>8026</v>
      </c>
      <c r="AX849" s="274">
        <v>14</v>
      </c>
      <c r="AY849" s="273" t="s">
        <v>458</v>
      </c>
      <c r="AZ849" s="273" t="s">
        <v>8027</v>
      </c>
      <c r="BA849" s="273" t="s">
        <v>8028</v>
      </c>
      <c r="BB849" s="273" t="s">
        <v>3215</v>
      </c>
      <c r="BC849" s="273" t="s">
        <v>8029</v>
      </c>
      <c r="BD849" s="273"/>
      <c r="BE849" s="273" t="s">
        <v>8029</v>
      </c>
      <c r="BF849" s="273" t="s">
        <v>8030</v>
      </c>
      <c r="BG849" s="273" t="s">
        <v>8031</v>
      </c>
      <c r="BH849" s="273" t="s">
        <v>8032</v>
      </c>
      <c r="BI849" s="273" t="s">
        <v>800</v>
      </c>
      <c r="BJ849" s="273" t="s">
        <v>800</v>
      </c>
      <c r="BK849" s="273" t="s">
        <v>801</v>
      </c>
      <c r="BL849" s="273" t="s">
        <v>802</v>
      </c>
      <c r="BM849" s="273" t="s">
        <v>1541</v>
      </c>
      <c r="BN849" s="273"/>
      <c r="BO849" s="273" t="s">
        <v>809</v>
      </c>
      <c r="BP849" s="273" t="s">
        <v>458</v>
      </c>
      <c r="BQ849" s="273"/>
    </row>
    <row r="850" spans="1:69" ht="18" customHeight="1">
      <c r="A850" s="273" t="s">
        <v>8033</v>
      </c>
      <c r="B850" s="273" t="s">
        <v>8034</v>
      </c>
      <c r="C850" s="273" t="s">
        <v>8035</v>
      </c>
      <c r="D850" s="273" t="s">
        <v>8020</v>
      </c>
      <c r="E850" s="273" t="s">
        <v>8036</v>
      </c>
      <c r="F850" s="273" t="s">
        <v>786</v>
      </c>
      <c r="G850" s="273" t="s">
        <v>786</v>
      </c>
      <c r="H850" s="273" t="s">
        <v>786</v>
      </c>
      <c r="I850" s="274">
        <v>1.78</v>
      </c>
      <c r="J850" s="273" t="s">
        <v>11</v>
      </c>
      <c r="K850" s="273" t="s">
        <v>806</v>
      </c>
      <c r="L850" s="274">
        <v>4</v>
      </c>
      <c r="M850" s="273" t="s">
        <v>3075</v>
      </c>
      <c r="N850" s="273" t="s">
        <v>936</v>
      </c>
      <c r="O850" s="273" t="s">
        <v>5985</v>
      </c>
      <c r="P850" s="273" t="s">
        <v>6922</v>
      </c>
      <c r="Q850" s="274">
        <v>60</v>
      </c>
      <c r="R850" s="273" t="s">
        <v>789</v>
      </c>
      <c r="S850" s="273" t="s">
        <v>790</v>
      </c>
      <c r="T850" s="273" t="s">
        <v>458</v>
      </c>
      <c r="U850" s="273" t="s">
        <v>791</v>
      </c>
      <c r="V850" s="274">
        <v>100</v>
      </c>
      <c r="W850" s="273" t="s">
        <v>8037</v>
      </c>
      <c r="X850" s="273" t="s">
        <v>5274</v>
      </c>
      <c r="Y850" s="273" t="s">
        <v>7112</v>
      </c>
      <c r="Z850" s="273"/>
      <c r="AA850" s="273"/>
      <c r="AB850" s="273"/>
      <c r="AC850" s="273"/>
      <c r="AD850" s="273"/>
      <c r="AE850" s="273" t="s">
        <v>8038</v>
      </c>
      <c r="AF850" s="273" t="s">
        <v>6810</v>
      </c>
      <c r="AG850" s="273" t="s">
        <v>816</v>
      </c>
      <c r="AH850" s="273" t="s">
        <v>786</v>
      </c>
      <c r="AI850" s="273" t="s">
        <v>102</v>
      </c>
      <c r="AJ850" s="273"/>
      <c r="AK850" s="273" t="s">
        <v>796</v>
      </c>
      <c r="AL850" s="273" t="s">
        <v>3076</v>
      </c>
      <c r="AM850" s="273" t="s">
        <v>797</v>
      </c>
      <c r="AN850" s="273" t="s">
        <v>43</v>
      </c>
      <c r="AO850" s="273"/>
      <c r="AP850" s="273"/>
      <c r="AQ850" s="273"/>
      <c r="AR850" s="273"/>
      <c r="AS850" s="273" t="s">
        <v>8039</v>
      </c>
      <c r="AT850" s="274">
        <v>1000</v>
      </c>
      <c r="AU850" s="274">
        <v>1.0249999999999999</v>
      </c>
      <c r="AV850" s="273" t="s">
        <v>7746</v>
      </c>
      <c r="AW850" s="273"/>
      <c r="AX850" s="274">
        <v>4</v>
      </c>
      <c r="AY850" s="273" t="s">
        <v>458</v>
      </c>
      <c r="AZ850" s="273" t="s">
        <v>6248</v>
      </c>
      <c r="BA850" s="273" t="s">
        <v>8040</v>
      </c>
      <c r="BB850" s="273" t="s">
        <v>8033</v>
      </c>
      <c r="BC850" s="273" t="s">
        <v>7746</v>
      </c>
      <c r="BD850" s="273"/>
      <c r="BE850" s="273" t="s">
        <v>7746</v>
      </c>
      <c r="BF850" s="273" t="s">
        <v>4502</v>
      </c>
      <c r="BG850" s="273" t="s">
        <v>8041</v>
      </c>
      <c r="BH850" s="273" t="s">
        <v>8042</v>
      </c>
      <c r="BI850" s="273" t="s">
        <v>800</v>
      </c>
      <c r="BJ850" s="273" t="s">
        <v>800</v>
      </c>
      <c r="BK850" s="273" t="s">
        <v>801</v>
      </c>
      <c r="BL850" s="273" t="s">
        <v>802</v>
      </c>
      <c r="BM850" s="273" t="s">
        <v>803</v>
      </c>
      <c r="BN850" s="273"/>
      <c r="BO850" s="273" t="s">
        <v>809</v>
      </c>
      <c r="BP850" s="273" t="s">
        <v>458</v>
      </c>
      <c r="BQ850" s="273"/>
    </row>
    <row r="851" spans="1:69" ht="18" customHeight="1">
      <c r="A851" s="273" t="s">
        <v>1921</v>
      </c>
      <c r="B851" s="273" t="s">
        <v>8043</v>
      </c>
      <c r="C851" s="273" t="s">
        <v>8044</v>
      </c>
      <c r="D851" s="273" t="s">
        <v>8020</v>
      </c>
      <c r="E851" s="273" t="s">
        <v>8045</v>
      </c>
      <c r="F851" s="273" t="s">
        <v>1524</v>
      </c>
      <c r="G851" s="273" t="s">
        <v>1926</v>
      </c>
      <c r="H851" s="273" t="s">
        <v>786</v>
      </c>
      <c r="I851" s="274">
        <v>2</v>
      </c>
      <c r="J851" s="273" t="s">
        <v>11</v>
      </c>
      <c r="K851" s="273" t="s">
        <v>806</v>
      </c>
      <c r="L851" s="274">
        <v>1.04</v>
      </c>
      <c r="M851" s="273" t="s">
        <v>1475</v>
      </c>
      <c r="N851" s="273" t="s">
        <v>788</v>
      </c>
      <c r="O851" s="273"/>
      <c r="P851" s="273"/>
      <c r="Q851" s="273"/>
      <c r="R851" s="273" t="s">
        <v>789</v>
      </c>
      <c r="S851" s="273" t="s">
        <v>1487</v>
      </c>
      <c r="T851" s="273" t="s">
        <v>458</v>
      </c>
      <c r="U851" s="273" t="s">
        <v>791</v>
      </c>
      <c r="V851" s="274">
        <v>100</v>
      </c>
      <c r="W851" s="273" t="s">
        <v>8046</v>
      </c>
      <c r="X851" s="273" t="s">
        <v>792</v>
      </c>
      <c r="Y851" s="273"/>
      <c r="Z851" s="273"/>
      <c r="AA851" s="273"/>
      <c r="AB851" s="273"/>
      <c r="AC851" s="273"/>
      <c r="AD851" s="273"/>
      <c r="AE851" s="273" t="s">
        <v>8047</v>
      </c>
      <c r="AF851" s="273" t="s">
        <v>794</v>
      </c>
      <c r="AG851" s="273" t="s">
        <v>795</v>
      </c>
      <c r="AH851" s="273" t="s">
        <v>786</v>
      </c>
      <c r="AI851" s="273"/>
      <c r="AJ851" s="273"/>
      <c r="AK851" s="273" t="s">
        <v>796</v>
      </c>
      <c r="AL851" s="273" t="s">
        <v>875</v>
      </c>
      <c r="AM851" s="273" t="s">
        <v>1529</v>
      </c>
      <c r="AN851" s="273" t="s">
        <v>42</v>
      </c>
      <c r="AO851" s="273"/>
      <c r="AP851" s="273"/>
      <c r="AQ851" s="273"/>
      <c r="AR851" s="273"/>
      <c r="AS851" s="273" t="s">
        <v>8048</v>
      </c>
      <c r="AT851" s="274">
        <v>1000</v>
      </c>
      <c r="AU851" s="274">
        <v>2</v>
      </c>
      <c r="AV851" s="273" t="s">
        <v>4500</v>
      </c>
      <c r="AW851" s="273"/>
      <c r="AX851" s="274">
        <v>1.04</v>
      </c>
      <c r="AY851" s="273" t="s">
        <v>458</v>
      </c>
      <c r="AZ851" s="273" t="s">
        <v>6235</v>
      </c>
      <c r="BA851" s="273" t="s">
        <v>1931</v>
      </c>
      <c r="BB851" s="273" t="s">
        <v>458</v>
      </c>
      <c r="BC851" s="273" t="s">
        <v>4500</v>
      </c>
      <c r="BD851" s="273"/>
      <c r="BE851" s="273" t="s">
        <v>4500</v>
      </c>
      <c r="BF851" s="273" t="s">
        <v>458</v>
      </c>
      <c r="BG851" s="273" t="s">
        <v>458</v>
      </c>
      <c r="BH851" s="273" t="s">
        <v>8049</v>
      </c>
      <c r="BI851" s="273" t="s">
        <v>800</v>
      </c>
      <c r="BJ851" s="273" t="s">
        <v>800</v>
      </c>
      <c r="BK851" s="273" t="s">
        <v>801</v>
      </c>
      <c r="BL851" s="273" t="s">
        <v>802</v>
      </c>
      <c r="BM851" s="273" t="s">
        <v>803</v>
      </c>
      <c r="BN851" s="273"/>
      <c r="BO851" s="273" t="s">
        <v>809</v>
      </c>
      <c r="BP851" s="273" t="s">
        <v>458</v>
      </c>
      <c r="BQ851" s="273"/>
    </row>
    <row r="852" spans="1:69" ht="18" customHeight="1">
      <c r="A852" s="273" t="s">
        <v>4909</v>
      </c>
      <c r="B852" s="273" t="s">
        <v>8050</v>
      </c>
      <c r="C852" s="273" t="s">
        <v>8051</v>
      </c>
      <c r="D852" s="273" t="s">
        <v>8052</v>
      </c>
      <c r="E852" s="273" t="s">
        <v>8053</v>
      </c>
      <c r="F852" s="273" t="s">
        <v>786</v>
      </c>
      <c r="G852" s="273" t="s">
        <v>786</v>
      </c>
      <c r="H852" s="273" t="s">
        <v>786</v>
      </c>
      <c r="I852" s="274">
        <v>3</v>
      </c>
      <c r="J852" s="273" t="s">
        <v>804</v>
      </c>
      <c r="K852" s="273" t="s">
        <v>4697</v>
      </c>
      <c r="L852" s="274">
        <v>1.45</v>
      </c>
      <c r="M852" s="273" t="s">
        <v>3075</v>
      </c>
      <c r="N852" s="273" t="s">
        <v>788</v>
      </c>
      <c r="O852" s="273"/>
      <c r="P852" s="273"/>
      <c r="Q852" s="273"/>
      <c r="R852" s="273" t="s">
        <v>789</v>
      </c>
      <c r="S852" s="273" t="s">
        <v>790</v>
      </c>
      <c r="T852" s="273" t="s">
        <v>458</v>
      </c>
      <c r="U852" s="273" t="s">
        <v>791</v>
      </c>
      <c r="V852" s="274">
        <v>100</v>
      </c>
      <c r="W852" s="273"/>
      <c r="X852" s="273" t="s">
        <v>1463</v>
      </c>
      <c r="Y852" s="273" t="s">
        <v>1464</v>
      </c>
      <c r="Z852" s="273"/>
      <c r="AA852" s="273"/>
      <c r="AB852" s="273"/>
      <c r="AC852" s="273"/>
      <c r="AD852" s="273"/>
      <c r="AE852" s="273" t="s">
        <v>5424</v>
      </c>
      <c r="AF852" s="273" t="s">
        <v>794</v>
      </c>
      <c r="AG852" s="273" t="s">
        <v>1986</v>
      </c>
      <c r="AH852" s="273" t="s">
        <v>786</v>
      </c>
      <c r="AI852" s="273"/>
      <c r="AJ852" s="273"/>
      <c r="AK852" s="273" t="s">
        <v>1987</v>
      </c>
      <c r="AL852" s="273" t="s">
        <v>3076</v>
      </c>
      <c r="AM852" s="273" t="s">
        <v>1529</v>
      </c>
      <c r="AN852" s="273" t="s">
        <v>43</v>
      </c>
      <c r="AO852" s="273"/>
      <c r="AP852" s="273"/>
      <c r="AQ852" s="273"/>
      <c r="AR852" s="273"/>
      <c r="AS852" s="273" t="s">
        <v>4916</v>
      </c>
      <c r="AT852" s="274">
        <v>500000</v>
      </c>
      <c r="AU852" s="274">
        <v>3</v>
      </c>
      <c r="AV852" s="273" t="s">
        <v>4500</v>
      </c>
      <c r="AW852" s="273"/>
      <c r="AX852" s="274">
        <v>1.45</v>
      </c>
      <c r="AY852" s="273" t="s">
        <v>458</v>
      </c>
      <c r="AZ852" s="273" t="s">
        <v>8054</v>
      </c>
      <c r="BA852" s="273" t="s">
        <v>4918</v>
      </c>
      <c r="BB852" s="273" t="s">
        <v>4909</v>
      </c>
      <c r="BC852" s="273" t="s">
        <v>4500</v>
      </c>
      <c r="BD852" s="273"/>
      <c r="BE852" s="273" t="s">
        <v>4500</v>
      </c>
      <c r="BF852" s="273" t="s">
        <v>458</v>
      </c>
      <c r="BG852" s="273" t="s">
        <v>458</v>
      </c>
      <c r="BH852" s="273" t="s">
        <v>5424</v>
      </c>
      <c r="BI852" s="273" t="s">
        <v>800</v>
      </c>
      <c r="BJ852" s="273" t="s">
        <v>800</v>
      </c>
      <c r="BK852" s="273" t="s">
        <v>801</v>
      </c>
      <c r="BL852" s="273" t="s">
        <v>802</v>
      </c>
      <c r="BM852" s="273" t="s">
        <v>803</v>
      </c>
      <c r="BN852" s="273"/>
      <c r="BO852" s="273" t="s">
        <v>1517</v>
      </c>
      <c r="BP852" s="273" t="s">
        <v>458</v>
      </c>
      <c r="BQ852" s="273"/>
    </row>
    <row r="853" spans="1:69" ht="18" customHeight="1">
      <c r="A853" s="273" t="s">
        <v>1797</v>
      </c>
      <c r="B853" s="273" t="s">
        <v>8055</v>
      </c>
      <c r="C853" s="273" t="s">
        <v>8056</v>
      </c>
      <c r="D853" s="273" t="s">
        <v>8052</v>
      </c>
      <c r="E853" s="273" t="s">
        <v>8057</v>
      </c>
      <c r="F853" s="273" t="s">
        <v>1801</v>
      </c>
      <c r="G853" s="273" t="s">
        <v>1506</v>
      </c>
      <c r="H853" s="273" t="s">
        <v>1801</v>
      </c>
      <c r="I853" s="274">
        <v>25</v>
      </c>
      <c r="J853" s="273" t="s">
        <v>599</v>
      </c>
      <c r="K853" s="273" t="s">
        <v>806</v>
      </c>
      <c r="L853" s="274">
        <v>2.7</v>
      </c>
      <c r="M853" s="273" t="s">
        <v>3075</v>
      </c>
      <c r="N853" s="273" t="s">
        <v>4104</v>
      </c>
      <c r="O853" s="273" t="s">
        <v>5329</v>
      </c>
      <c r="P853" s="273" t="s">
        <v>5228</v>
      </c>
      <c r="Q853" s="274">
        <v>30</v>
      </c>
      <c r="R853" s="273" t="s">
        <v>789</v>
      </c>
      <c r="S853" s="273" t="s">
        <v>1487</v>
      </c>
      <c r="T853" s="273"/>
      <c r="U853" s="273" t="s">
        <v>791</v>
      </c>
      <c r="V853" s="274">
        <v>100</v>
      </c>
      <c r="W853" s="273"/>
      <c r="X853" s="273" t="s">
        <v>1463</v>
      </c>
      <c r="Y853" s="273" t="s">
        <v>1464</v>
      </c>
      <c r="Z853" s="273"/>
      <c r="AA853" s="273"/>
      <c r="AB853" s="273"/>
      <c r="AC853" s="273"/>
      <c r="AD853" s="273"/>
      <c r="AE853" s="273" t="s">
        <v>3448</v>
      </c>
      <c r="AF853" s="273" t="s">
        <v>794</v>
      </c>
      <c r="AG853" s="273" t="s">
        <v>795</v>
      </c>
      <c r="AH853" s="273" t="s">
        <v>1801</v>
      </c>
      <c r="AI853" s="273"/>
      <c r="AJ853" s="273"/>
      <c r="AK853" s="273" t="s">
        <v>796</v>
      </c>
      <c r="AL853" s="273" t="s">
        <v>3076</v>
      </c>
      <c r="AM853" s="273" t="s">
        <v>1529</v>
      </c>
      <c r="AN853" s="273" t="s">
        <v>42</v>
      </c>
      <c r="AO853" s="273"/>
      <c r="AP853" s="273"/>
      <c r="AQ853" s="273"/>
      <c r="AR853" s="273"/>
      <c r="AS853" s="273" t="s">
        <v>1806</v>
      </c>
      <c r="AT853" s="274">
        <v>10000</v>
      </c>
      <c r="AU853" s="274">
        <v>25</v>
      </c>
      <c r="AV853" s="273" t="s">
        <v>7746</v>
      </c>
      <c r="AW853" s="273"/>
      <c r="AX853" s="274">
        <v>2.7</v>
      </c>
      <c r="AY853" s="273"/>
      <c r="AZ853" s="273" t="s">
        <v>4153</v>
      </c>
      <c r="BA853" s="273" t="s">
        <v>1807</v>
      </c>
      <c r="BB853" s="273"/>
      <c r="BC853" s="273" t="s">
        <v>7746</v>
      </c>
      <c r="BD853" s="273"/>
      <c r="BE853" s="273" t="s">
        <v>7746</v>
      </c>
      <c r="BF853" s="273"/>
      <c r="BG853" s="273" t="s">
        <v>8058</v>
      </c>
      <c r="BH853" s="273" t="s">
        <v>8059</v>
      </c>
      <c r="BI853" s="273" t="s">
        <v>800</v>
      </c>
      <c r="BJ853" s="273" t="s">
        <v>800</v>
      </c>
      <c r="BK853" s="273" t="s">
        <v>801</v>
      </c>
      <c r="BL853" s="273" t="s">
        <v>802</v>
      </c>
      <c r="BM853" s="273" t="s">
        <v>1962</v>
      </c>
      <c r="BN853" s="273"/>
      <c r="BO853" s="273" t="s">
        <v>1865</v>
      </c>
      <c r="BP853" s="273"/>
      <c r="BQ853" s="273"/>
    </row>
    <row r="854" spans="1:69" ht="18" customHeight="1">
      <c r="A854" s="273" t="s">
        <v>7929</v>
      </c>
      <c r="B854" s="273" t="s">
        <v>7995</v>
      </c>
      <c r="C854" s="273" t="s">
        <v>7996</v>
      </c>
      <c r="D854" s="273" t="s">
        <v>8052</v>
      </c>
      <c r="E854" s="273" t="s">
        <v>7998</v>
      </c>
      <c r="F854" s="273" t="s">
        <v>4762</v>
      </c>
      <c r="G854" s="273" t="s">
        <v>814</v>
      </c>
      <c r="H854" s="273" t="s">
        <v>4762</v>
      </c>
      <c r="I854" s="274">
        <v>17</v>
      </c>
      <c r="J854" s="273" t="s">
        <v>598</v>
      </c>
      <c r="K854" s="273" t="s">
        <v>806</v>
      </c>
      <c r="L854" s="274">
        <v>4.7</v>
      </c>
      <c r="M854" s="273" t="s">
        <v>3075</v>
      </c>
      <c r="N854" s="273" t="s">
        <v>936</v>
      </c>
      <c r="O854" s="273" t="s">
        <v>7999</v>
      </c>
      <c r="P854" s="273" t="s">
        <v>8000</v>
      </c>
      <c r="Q854" s="274">
        <v>30</v>
      </c>
      <c r="R854" s="273" t="s">
        <v>789</v>
      </c>
      <c r="S854" s="273" t="s">
        <v>1487</v>
      </c>
      <c r="T854" s="273" t="s">
        <v>458</v>
      </c>
      <c r="U854" s="273" t="s">
        <v>791</v>
      </c>
      <c r="V854" s="274">
        <v>100</v>
      </c>
      <c r="W854" s="273"/>
      <c r="X854" s="273" t="s">
        <v>1463</v>
      </c>
      <c r="Y854" s="273" t="s">
        <v>1464</v>
      </c>
      <c r="Z854" s="273"/>
      <c r="AA854" s="274">
        <v>25</v>
      </c>
      <c r="AB854" s="274">
        <v>1.5</v>
      </c>
      <c r="AC854" s="273" t="s">
        <v>4293</v>
      </c>
      <c r="AD854" s="273" t="s">
        <v>8001</v>
      </c>
      <c r="AE854" s="273" t="s">
        <v>8060</v>
      </c>
      <c r="AF854" s="273" t="s">
        <v>794</v>
      </c>
      <c r="AG854" s="273" t="s">
        <v>795</v>
      </c>
      <c r="AH854" s="273" t="s">
        <v>4762</v>
      </c>
      <c r="AI854" s="273" t="s">
        <v>102</v>
      </c>
      <c r="AJ854" s="273"/>
      <c r="AK854" s="273" t="s">
        <v>796</v>
      </c>
      <c r="AL854" s="273" t="s">
        <v>3076</v>
      </c>
      <c r="AM854" s="273" t="s">
        <v>811</v>
      </c>
      <c r="AN854" s="273" t="s">
        <v>42</v>
      </c>
      <c r="AO854" s="273"/>
      <c r="AP854" s="273"/>
      <c r="AQ854" s="273"/>
      <c r="AR854" s="273"/>
      <c r="AS854" s="273" t="s">
        <v>7940</v>
      </c>
      <c r="AT854" s="274">
        <v>10000</v>
      </c>
      <c r="AU854" s="274">
        <v>17</v>
      </c>
      <c r="AV854" s="273" t="s">
        <v>7746</v>
      </c>
      <c r="AW854" s="273"/>
      <c r="AX854" s="274">
        <v>4.7</v>
      </c>
      <c r="AY854" s="273" t="s">
        <v>458</v>
      </c>
      <c r="AZ854" s="273" t="s">
        <v>6248</v>
      </c>
      <c r="BA854" s="273" t="s">
        <v>7941</v>
      </c>
      <c r="BB854" s="273" t="s">
        <v>458</v>
      </c>
      <c r="BC854" s="273" t="s">
        <v>7746</v>
      </c>
      <c r="BD854" s="273"/>
      <c r="BE854" s="273" t="s">
        <v>7746</v>
      </c>
      <c r="BF854" s="273" t="s">
        <v>458</v>
      </c>
      <c r="BG854" s="273" t="s">
        <v>8061</v>
      </c>
      <c r="BH854" s="273" t="s">
        <v>8002</v>
      </c>
      <c r="BI854" s="273" t="s">
        <v>800</v>
      </c>
      <c r="BJ854" s="273" t="s">
        <v>800</v>
      </c>
      <c r="BK854" s="273" t="s">
        <v>801</v>
      </c>
      <c r="BL854" s="273" t="s">
        <v>802</v>
      </c>
      <c r="BM854" s="273" t="s">
        <v>803</v>
      </c>
      <c r="BN854" s="273"/>
      <c r="BO854" s="273" t="s">
        <v>809</v>
      </c>
      <c r="BP854" s="273" t="s">
        <v>458</v>
      </c>
      <c r="BQ854" s="273"/>
    </row>
    <row r="855" spans="1:69" ht="18" customHeight="1">
      <c r="A855" s="273" t="s">
        <v>8062</v>
      </c>
      <c r="B855" s="273" t="s">
        <v>8063</v>
      </c>
      <c r="C855" s="273" t="s">
        <v>8064</v>
      </c>
      <c r="D855" s="273" t="s">
        <v>8052</v>
      </c>
      <c r="E855" s="273" t="s">
        <v>8065</v>
      </c>
      <c r="F855" s="273" t="s">
        <v>786</v>
      </c>
      <c r="G855" s="273" t="s">
        <v>786</v>
      </c>
      <c r="H855" s="273" t="s">
        <v>786</v>
      </c>
      <c r="I855" s="274">
        <v>3</v>
      </c>
      <c r="J855" s="273" t="s">
        <v>11</v>
      </c>
      <c r="K855" s="273" t="s">
        <v>806</v>
      </c>
      <c r="L855" s="274">
        <v>2</v>
      </c>
      <c r="M855" s="273" t="s">
        <v>3075</v>
      </c>
      <c r="N855" s="273" t="s">
        <v>936</v>
      </c>
      <c r="O855" s="273" t="s">
        <v>4615</v>
      </c>
      <c r="P855" s="273" t="s">
        <v>5260</v>
      </c>
      <c r="Q855" s="274">
        <v>50</v>
      </c>
      <c r="R855" s="273" t="s">
        <v>789</v>
      </c>
      <c r="S855" s="273" t="s">
        <v>790</v>
      </c>
      <c r="T855" s="273" t="s">
        <v>458</v>
      </c>
      <c r="U855" s="273" t="s">
        <v>791</v>
      </c>
      <c r="V855" s="274">
        <v>100</v>
      </c>
      <c r="W855" s="273" t="s">
        <v>4434</v>
      </c>
      <c r="X855" s="273" t="s">
        <v>819</v>
      </c>
      <c r="Y855" s="273" t="s">
        <v>6135</v>
      </c>
      <c r="Z855" s="273"/>
      <c r="AA855" s="273"/>
      <c r="AB855" s="273"/>
      <c r="AC855" s="273"/>
      <c r="AD855" s="273"/>
      <c r="AE855" s="273" t="s">
        <v>8066</v>
      </c>
      <c r="AF855" s="273" t="s">
        <v>6810</v>
      </c>
      <c r="AG855" s="273" t="s">
        <v>816</v>
      </c>
      <c r="AH855" s="273" t="s">
        <v>786</v>
      </c>
      <c r="AI855" s="273" t="s">
        <v>102</v>
      </c>
      <c r="AJ855" s="273"/>
      <c r="AK855" s="273" t="s">
        <v>796</v>
      </c>
      <c r="AL855" s="273" t="s">
        <v>3076</v>
      </c>
      <c r="AM855" s="273" t="s">
        <v>797</v>
      </c>
      <c r="AN855" s="273" t="s">
        <v>43</v>
      </c>
      <c r="AO855" s="273"/>
      <c r="AP855" s="273"/>
      <c r="AQ855" s="273"/>
      <c r="AR855" s="273"/>
      <c r="AS855" s="273" t="s">
        <v>8067</v>
      </c>
      <c r="AT855" s="274">
        <v>1000</v>
      </c>
      <c r="AU855" s="274">
        <v>2.65</v>
      </c>
      <c r="AV855" s="273" t="s">
        <v>7746</v>
      </c>
      <c r="AW855" s="273"/>
      <c r="AX855" s="274">
        <v>2</v>
      </c>
      <c r="AY855" s="273" t="s">
        <v>458</v>
      </c>
      <c r="AZ855" s="273" t="s">
        <v>6248</v>
      </c>
      <c r="BA855" s="273" t="s">
        <v>8068</v>
      </c>
      <c r="BB855" s="273" t="s">
        <v>8062</v>
      </c>
      <c r="BC855" s="273" t="s">
        <v>7746</v>
      </c>
      <c r="BD855" s="273"/>
      <c r="BE855" s="273" t="s">
        <v>7746</v>
      </c>
      <c r="BF855" s="273" t="s">
        <v>4502</v>
      </c>
      <c r="BG855" s="273" t="s">
        <v>8069</v>
      </c>
      <c r="BH855" s="273" t="s">
        <v>8070</v>
      </c>
      <c r="BI855" s="273" t="s">
        <v>800</v>
      </c>
      <c r="BJ855" s="273" t="s">
        <v>800</v>
      </c>
      <c r="BK855" s="273" t="s">
        <v>801</v>
      </c>
      <c r="BL855" s="273" t="s">
        <v>802</v>
      </c>
      <c r="BM855" s="273" t="s">
        <v>803</v>
      </c>
      <c r="BN855" s="273"/>
      <c r="BO855" s="273" t="s">
        <v>809</v>
      </c>
      <c r="BP855" s="273" t="s">
        <v>458</v>
      </c>
      <c r="BQ855" s="273"/>
    </row>
    <row r="856" spans="1:69" ht="18" customHeight="1">
      <c r="A856" s="273" t="s">
        <v>2198</v>
      </c>
      <c r="B856" s="273" t="s">
        <v>8071</v>
      </c>
      <c r="C856" s="273" t="s">
        <v>8072</v>
      </c>
      <c r="D856" s="273" t="s">
        <v>8073</v>
      </c>
      <c r="E856" s="273" t="s">
        <v>8074</v>
      </c>
      <c r="F856" s="273" t="s">
        <v>1505</v>
      </c>
      <c r="G856" s="273" t="s">
        <v>1506</v>
      </c>
      <c r="H856" s="273" t="s">
        <v>1505</v>
      </c>
      <c r="I856" s="274">
        <v>5</v>
      </c>
      <c r="J856" s="273" t="s">
        <v>11</v>
      </c>
      <c r="K856" s="273" t="s">
        <v>806</v>
      </c>
      <c r="L856" s="274">
        <v>0.75</v>
      </c>
      <c r="M856" s="273" t="s">
        <v>2073</v>
      </c>
      <c r="N856" s="273" t="s">
        <v>6193</v>
      </c>
      <c r="O856" s="273" t="s">
        <v>4898</v>
      </c>
      <c r="P856" s="273" t="s">
        <v>8075</v>
      </c>
      <c r="Q856" s="274">
        <v>43</v>
      </c>
      <c r="R856" s="273" t="s">
        <v>789</v>
      </c>
      <c r="S856" s="273" t="s">
        <v>1487</v>
      </c>
      <c r="T856" s="273" t="s">
        <v>458</v>
      </c>
      <c r="U856" s="273" t="s">
        <v>791</v>
      </c>
      <c r="V856" s="274">
        <v>99.677999999999997</v>
      </c>
      <c r="W856" s="273" t="s">
        <v>4479</v>
      </c>
      <c r="X856" s="273" t="s">
        <v>792</v>
      </c>
      <c r="Y856" s="273" t="s">
        <v>1792</v>
      </c>
      <c r="Z856" s="273"/>
      <c r="AA856" s="274">
        <v>12</v>
      </c>
      <c r="AB856" s="274">
        <v>2.4</v>
      </c>
      <c r="AC856" s="273" t="s">
        <v>5945</v>
      </c>
      <c r="AD856" s="273" t="s">
        <v>8076</v>
      </c>
      <c r="AE856" s="273" t="s">
        <v>8077</v>
      </c>
      <c r="AF856" s="273" t="s">
        <v>794</v>
      </c>
      <c r="AG856" s="273" t="s">
        <v>1793</v>
      </c>
      <c r="AH856" s="273" t="s">
        <v>1505</v>
      </c>
      <c r="AI856" s="273" t="s">
        <v>102</v>
      </c>
      <c r="AJ856" s="273"/>
      <c r="AK856" s="273" t="s">
        <v>796</v>
      </c>
      <c r="AL856" s="273" t="s">
        <v>919</v>
      </c>
      <c r="AM856" s="273" t="s">
        <v>2206</v>
      </c>
      <c r="AN856" s="273" t="s">
        <v>42</v>
      </c>
      <c r="AO856" s="273"/>
      <c r="AP856" s="273"/>
      <c r="AQ856" s="273"/>
      <c r="AR856" s="273"/>
      <c r="AS856" s="273" t="s">
        <v>2207</v>
      </c>
      <c r="AT856" s="274">
        <v>1000</v>
      </c>
      <c r="AU856" s="274">
        <v>5</v>
      </c>
      <c r="AV856" s="273" t="s">
        <v>7997</v>
      </c>
      <c r="AW856" s="273"/>
      <c r="AX856" s="274">
        <v>0.75</v>
      </c>
      <c r="AY856" s="273" t="s">
        <v>458</v>
      </c>
      <c r="AZ856" s="273" t="s">
        <v>6141</v>
      </c>
      <c r="BA856" s="273" t="s">
        <v>6309</v>
      </c>
      <c r="BB856" s="273" t="s">
        <v>458</v>
      </c>
      <c r="BC856" s="273" t="s">
        <v>7997</v>
      </c>
      <c r="BD856" s="273"/>
      <c r="BE856" s="273" t="s">
        <v>7997</v>
      </c>
      <c r="BF856" s="273" t="s">
        <v>458</v>
      </c>
      <c r="BG856" s="273" t="s">
        <v>8078</v>
      </c>
      <c r="BH856" s="273" t="s">
        <v>8079</v>
      </c>
      <c r="BI856" s="273" t="s">
        <v>800</v>
      </c>
      <c r="BJ856" s="273" t="s">
        <v>800</v>
      </c>
      <c r="BK856" s="273" t="s">
        <v>801</v>
      </c>
      <c r="BL856" s="273" t="s">
        <v>802</v>
      </c>
      <c r="BM856" s="273" t="s">
        <v>803</v>
      </c>
      <c r="BN856" s="273"/>
      <c r="BO856" s="273" t="s">
        <v>809</v>
      </c>
      <c r="BP856" s="273" t="s">
        <v>458</v>
      </c>
      <c r="BQ856" s="273"/>
    </row>
    <row r="857" spans="1:69" ht="18" customHeight="1">
      <c r="A857" s="273" t="s">
        <v>6324</v>
      </c>
      <c r="B857" s="273" t="s">
        <v>8080</v>
      </c>
      <c r="C857" s="273" t="s">
        <v>8081</v>
      </c>
      <c r="D857" s="273" t="s">
        <v>8073</v>
      </c>
      <c r="E857" s="273" t="s">
        <v>8082</v>
      </c>
      <c r="F857" s="273" t="s">
        <v>786</v>
      </c>
      <c r="G857" s="273" t="s">
        <v>786</v>
      </c>
      <c r="H857" s="273" t="s">
        <v>786</v>
      </c>
      <c r="I857" s="274">
        <v>0.55000000000000004</v>
      </c>
      <c r="J857" s="273" t="s">
        <v>11</v>
      </c>
      <c r="K857" s="273" t="s">
        <v>806</v>
      </c>
      <c r="L857" s="274">
        <v>2.6</v>
      </c>
      <c r="M857" s="273" t="s">
        <v>2102</v>
      </c>
      <c r="N857" s="273" t="s">
        <v>936</v>
      </c>
      <c r="O857" s="273"/>
      <c r="P857" s="273" t="s">
        <v>5693</v>
      </c>
      <c r="Q857" s="273"/>
      <c r="R857" s="273" t="s">
        <v>789</v>
      </c>
      <c r="S857" s="273" t="s">
        <v>904</v>
      </c>
      <c r="T857" s="273" t="s">
        <v>8083</v>
      </c>
      <c r="U857" s="273" t="s">
        <v>791</v>
      </c>
      <c r="V857" s="274">
        <v>100</v>
      </c>
      <c r="W857" s="273"/>
      <c r="X857" s="273" t="s">
        <v>905</v>
      </c>
      <c r="Y857" s="273" t="s">
        <v>906</v>
      </c>
      <c r="Z857" s="273" t="s">
        <v>5286</v>
      </c>
      <c r="AA857" s="273"/>
      <c r="AB857" s="273"/>
      <c r="AC857" s="273"/>
      <c r="AD857" s="273"/>
      <c r="AE857" s="273" t="s">
        <v>8084</v>
      </c>
      <c r="AF857" s="273" t="s">
        <v>794</v>
      </c>
      <c r="AG857" s="273" t="s">
        <v>807</v>
      </c>
      <c r="AH857" s="273" t="s">
        <v>786</v>
      </c>
      <c r="AI857" s="273" t="s">
        <v>89</v>
      </c>
      <c r="AJ857" s="273"/>
      <c r="AK857" s="273" t="s">
        <v>808</v>
      </c>
      <c r="AL857" s="273" t="s">
        <v>2103</v>
      </c>
      <c r="AM857" s="273" t="s">
        <v>797</v>
      </c>
      <c r="AN857" s="273" t="s">
        <v>43</v>
      </c>
      <c r="AO857" s="273"/>
      <c r="AP857" s="273"/>
      <c r="AQ857" s="273"/>
      <c r="AR857" s="273"/>
      <c r="AS857" s="273" t="s">
        <v>6332</v>
      </c>
      <c r="AT857" s="274">
        <v>1000</v>
      </c>
      <c r="AU857" s="274">
        <v>0.55000000000000004</v>
      </c>
      <c r="AV857" s="273" t="s">
        <v>8052</v>
      </c>
      <c r="AW857" s="273"/>
      <c r="AX857" s="274">
        <v>2.6</v>
      </c>
      <c r="AY857" s="273" t="s">
        <v>458</v>
      </c>
      <c r="AZ857" s="273" t="s">
        <v>6315</v>
      </c>
      <c r="BA857" s="273" t="s">
        <v>6334</v>
      </c>
      <c r="BB857" s="273" t="s">
        <v>458</v>
      </c>
      <c r="BC857" s="273" t="s">
        <v>8052</v>
      </c>
      <c r="BD857" s="273"/>
      <c r="BE857" s="273" t="s">
        <v>8052</v>
      </c>
      <c r="BF857" s="273" t="s">
        <v>7455</v>
      </c>
      <c r="BG857" s="273" t="s">
        <v>458</v>
      </c>
      <c r="BH857" s="273" t="s">
        <v>8085</v>
      </c>
      <c r="BI857" s="273" t="s">
        <v>800</v>
      </c>
      <c r="BJ857" s="273" t="s">
        <v>800</v>
      </c>
      <c r="BK857" s="273" t="s">
        <v>801</v>
      </c>
      <c r="BL857" s="273" t="s">
        <v>802</v>
      </c>
      <c r="BM857" s="273" t="s">
        <v>803</v>
      </c>
      <c r="BN857" s="273"/>
      <c r="BO857" s="273" t="s">
        <v>809</v>
      </c>
      <c r="BP857" s="273" t="s">
        <v>458</v>
      </c>
      <c r="BQ857" s="273"/>
    </row>
    <row r="858" spans="1:69" ht="18" customHeight="1">
      <c r="A858" s="273" t="s">
        <v>5067</v>
      </c>
      <c r="B858" s="273" t="s">
        <v>8086</v>
      </c>
      <c r="C858" s="273" t="s">
        <v>8087</v>
      </c>
      <c r="D858" s="273" t="s">
        <v>8073</v>
      </c>
      <c r="E858" s="273" t="s">
        <v>8088</v>
      </c>
      <c r="F858" s="273" t="s">
        <v>786</v>
      </c>
      <c r="G858" s="273" t="s">
        <v>786</v>
      </c>
      <c r="H858" s="273" t="s">
        <v>786</v>
      </c>
      <c r="I858" s="274">
        <v>3</v>
      </c>
      <c r="J858" s="273" t="s">
        <v>11</v>
      </c>
      <c r="K858" s="273" t="s">
        <v>806</v>
      </c>
      <c r="L858" s="274">
        <v>3.9</v>
      </c>
      <c r="M858" s="273" t="s">
        <v>2073</v>
      </c>
      <c r="N858" s="273" t="s">
        <v>936</v>
      </c>
      <c r="O858" s="273"/>
      <c r="P858" s="273"/>
      <c r="Q858" s="273"/>
      <c r="R858" s="273" t="s">
        <v>789</v>
      </c>
      <c r="S858" s="273" t="s">
        <v>1487</v>
      </c>
      <c r="T858" s="273" t="s">
        <v>458</v>
      </c>
      <c r="U858" s="273" t="s">
        <v>791</v>
      </c>
      <c r="V858" s="274">
        <v>100</v>
      </c>
      <c r="W858" s="273" t="s">
        <v>2657</v>
      </c>
      <c r="X858" s="273" t="s">
        <v>1669</v>
      </c>
      <c r="Y858" s="273" t="s">
        <v>5073</v>
      </c>
      <c r="Z858" s="273" t="s">
        <v>5074</v>
      </c>
      <c r="AA858" s="273"/>
      <c r="AB858" s="273"/>
      <c r="AC858" s="273"/>
      <c r="AD858" s="273"/>
      <c r="AE858" s="273" t="s">
        <v>8089</v>
      </c>
      <c r="AF858" s="273" t="s">
        <v>794</v>
      </c>
      <c r="AG858" s="273" t="s">
        <v>807</v>
      </c>
      <c r="AH858" s="273" t="s">
        <v>786</v>
      </c>
      <c r="AI858" s="273" t="s">
        <v>89</v>
      </c>
      <c r="AJ858" s="273"/>
      <c r="AK858" s="273" t="s">
        <v>808</v>
      </c>
      <c r="AL858" s="273" t="s">
        <v>919</v>
      </c>
      <c r="AM858" s="273" t="s">
        <v>797</v>
      </c>
      <c r="AN858" s="273" t="s">
        <v>43</v>
      </c>
      <c r="AO858" s="273"/>
      <c r="AP858" s="273"/>
      <c r="AQ858" s="273"/>
      <c r="AR858" s="273"/>
      <c r="AS858" s="273" t="s">
        <v>5076</v>
      </c>
      <c r="AT858" s="274">
        <v>1000</v>
      </c>
      <c r="AU858" s="274">
        <v>3</v>
      </c>
      <c r="AV858" s="273" t="s">
        <v>7997</v>
      </c>
      <c r="AW858" s="273"/>
      <c r="AX858" s="274">
        <v>3.9</v>
      </c>
      <c r="AY858" s="273" t="s">
        <v>458</v>
      </c>
      <c r="AZ858" s="273" t="s">
        <v>6141</v>
      </c>
      <c r="BA858" s="273" t="s">
        <v>5077</v>
      </c>
      <c r="BB858" s="273" t="s">
        <v>458</v>
      </c>
      <c r="BC858" s="273" t="s">
        <v>7997</v>
      </c>
      <c r="BD858" s="273"/>
      <c r="BE858" s="273" t="s">
        <v>7997</v>
      </c>
      <c r="BF858" s="273" t="s">
        <v>4502</v>
      </c>
      <c r="BG858" s="273" t="s">
        <v>8090</v>
      </c>
      <c r="BH858" s="273" t="s">
        <v>8091</v>
      </c>
      <c r="BI858" s="273" t="s">
        <v>800</v>
      </c>
      <c r="BJ858" s="273" t="s">
        <v>800</v>
      </c>
      <c r="BK858" s="273" t="s">
        <v>801</v>
      </c>
      <c r="BL858" s="273" t="s">
        <v>802</v>
      </c>
      <c r="BM858" s="273" t="s">
        <v>803</v>
      </c>
      <c r="BN858" s="273"/>
      <c r="BO858" s="273" t="s">
        <v>809</v>
      </c>
      <c r="BP858" s="273" t="s">
        <v>458</v>
      </c>
      <c r="BQ858" s="273"/>
    </row>
    <row r="859" spans="1:69" ht="18" customHeight="1">
      <c r="A859" s="273" t="s">
        <v>3837</v>
      </c>
      <c r="B859" s="273" t="s">
        <v>8092</v>
      </c>
      <c r="C859" s="273" t="s">
        <v>8093</v>
      </c>
      <c r="D859" s="273" t="s">
        <v>8094</v>
      </c>
      <c r="E859" s="273" t="s">
        <v>8095</v>
      </c>
      <c r="F859" s="273" t="s">
        <v>3841</v>
      </c>
      <c r="G859" s="273" t="s">
        <v>925</v>
      </c>
      <c r="H859" s="273" t="s">
        <v>3841</v>
      </c>
      <c r="I859" s="274">
        <v>7</v>
      </c>
      <c r="J859" s="273" t="s">
        <v>598</v>
      </c>
      <c r="K859" s="273" t="s">
        <v>806</v>
      </c>
      <c r="L859" s="274">
        <v>3</v>
      </c>
      <c r="M859" s="273" t="s">
        <v>2089</v>
      </c>
      <c r="N859" s="273" t="s">
        <v>788</v>
      </c>
      <c r="O859" s="273"/>
      <c r="P859" s="273"/>
      <c r="Q859" s="273"/>
      <c r="R859" s="273"/>
      <c r="S859" s="273" t="s">
        <v>790</v>
      </c>
      <c r="T859" s="273" t="s">
        <v>458</v>
      </c>
      <c r="U859" s="273" t="s">
        <v>791</v>
      </c>
      <c r="V859" s="274">
        <v>100</v>
      </c>
      <c r="W859" s="273"/>
      <c r="X859" s="273" t="s">
        <v>1463</v>
      </c>
      <c r="Y859" s="273" t="s">
        <v>1464</v>
      </c>
      <c r="Z859" s="273"/>
      <c r="AA859" s="273"/>
      <c r="AB859" s="273"/>
      <c r="AC859" s="273"/>
      <c r="AD859" s="273"/>
      <c r="AE859" s="273" t="s">
        <v>8096</v>
      </c>
      <c r="AF859" s="273" t="s">
        <v>794</v>
      </c>
      <c r="AG859" s="273" t="s">
        <v>1986</v>
      </c>
      <c r="AH859" s="273" t="s">
        <v>3841</v>
      </c>
      <c r="AI859" s="273"/>
      <c r="AJ859" s="273"/>
      <c r="AK859" s="273" t="s">
        <v>1987</v>
      </c>
      <c r="AL859" s="273" t="s">
        <v>2090</v>
      </c>
      <c r="AM859" s="273" t="s">
        <v>1529</v>
      </c>
      <c r="AN859" s="273" t="s">
        <v>42</v>
      </c>
      <c r="AO859" s="273"/>
      <c r="AP859" s="273"/>
      <c r="AQ859" s="273"/>
      <c r="AR859" s="273"/>
      <c r="AS859" s="273" t="s">
        <v>3843</v>
      </c>
      <c r="AT859" s="274">
        <v>10000</v>
      </c>
      <c r="AU859" s="274">
        <v>7</v>
      </c>
      <c r="AV859" s="273" t="s">
        <v>8097</v>
      </c>
      <c r="AW859" s="273"/>
      <c r="AX859" s="274">
        <v>3</v>
      </c>
      <c r="AY859" s="273" t="s">
        <v>458</v>
      </c>
      <c r="AZ859" s="273" t="s">
        <v>6333</v>
      </c>
      <c r="BA859" s="273" t="s">
        <v>3844</v>
      </c>
      <c r="BB859" s="273" t="s">
        <v>3837</v>
      </c>
      <c r="BC859" s="273" t="s">
        <v>8097</v>
      </c>
      <c r="BD859" s="273"/>
      <c r="BE859" s="273" t="s">
        <v>8097</v>
      </c>
      <c r="BF859" s="273" t="s">
        <v>458</v>
      </c>
      <c r="BG859" s="273" t="s">
        <v>458</v>
      </c>
      <c r="BH859" s="273" t="s">
        <v>8096</v>
      </c>
      <c r="BI859" s="273" t="s">
        <v>800</v>
      </c>
      <c r="BJ859" s="273" t="s">
        <v>800</v>
      </c>
      <c r="BK859" s="273" t="s">
        <v>801</v>
      </c>
      <c r="BL859" s="273" t="s">
        <v>802</v>
      </c>
      <c r="BM859" s="273" t="s">
        <v>803</v>
      </c>
      <c r="BN859" s="273"/>
      <c r="BO859" s="273" t="s">
        <v>1865</v>
      </c>
      <c r="BP859" s="273" t="s">
        <v>458</v>
      </c>
      <c r="BQ859" s="273"/>
    </row>
    <row r="860" spans="1:69" ht="18" customHeight="1">
      <c r="A860" s="273" t="s">
        <v>7984</v>
      </c>
      <c r="B860" s="273" t="s">
        <v>8098</v>
      </c>
      <c r="C860" s="273" t="s">
        <v>8099</v>
      </c>
      <c r="D860" s="273" t="s">
        <v>8094</v>
      </c>
      <c r="E860" s="273" t="s">
        <v>8100</v>
      </c>
      <c r="F860" s="273" t="s">
        <v>786</v>
      </c>
      <c r="G860" s="273" t="s">
        <v>786</v>
      </c>
      <c r="H860" s="273" t="s">
        <v>786</v>
      </c>
      <c r="I860" s="274">
        <v>0.6</v>
      </c>
      <c r="J860" s="273" t="s">
        <v>11</v>
      </c>
      <c r="K860" s="273" t="s">
        <v>806</v>
      </c>
      <c r="L860" s="274">
        <v>2.6</v>
      </c>
      <c r="M860" s="273" t="s">
        <v>1590</v>
      </c>
      <c r="N860" s="273" t="s">
        <v>936</v>
      </c>
      <c r="O860" s="273" t="s">
        <v>4734</v>
      </c>
      <c r="P860" s="273"/>
      <c r="Q860" s="273"/>
      <c r="R860" s="273" t="s">
        <v>789</v>
      </c>
      <c r="S860" s="273" t="s">
        <v>866</v>
      </c>
      <c r="T860" s="273" t="s">
        <v>8101</v>
      </c>
      <c r="U860" s="273" t="s">
        <v>791</v>
      </c>
      <c r="V860" s="274">
        <v>100</v>
      </c>
      <c r="W860" s="273"/>
      <c r="X860" s="273" t="s">
        <v>1425</v>
      </c>
      <c r="Y860" s="273" t="s">
        <v>4419</v>
      </c>
      <c r="Z860" s="273" t="s">
        <v>5659</v>
      </c>
      <c r="AA860" s="273"/>
      <c r="AB860" s="273"/>
      <c r="AC860" s="273"/>
      <c r="AD860" s="273"/>
      <c r="AE860" s="273" t="s">
        <v>8102</v>
      </c>
      <c r="AF860" s="273" t="s">
        <v>794</v>
      </c>
      <c r="AG860" s="273" t="s">
        <v>7989</v>
      </c>
      <c r="AH860" s="273" t="s">
        <v>786</v>
      </c>
      <c r="AI860" s="273" t="s">
        <v>104</v>
      </c>
      <c r="AJ860" s="273"/>
      <c r="AK860" s="273" t="s">
        <v>808</v>
      </c>
      <c r="AL860" s="273" t="s">
        <v>2152</v>
      </c>
      <c r="AM860" s="273" t="s">
        <v>797</v>
      </c>
      <c r="AN860" s="273" t="s">
        <v>931</v>
      </c>
      <c r="AO860" s="273"/>
      <c r="AP860" s="273"/>
      <c r="AQ860" s="273"/>
      <c r="AR860" s="273"/>
      <c r="AS860" s="273" t="s">
        <v>7990</v>
      </c>
      <c r="AT860" s="274">
        <v>1000</v>
      </c>
      <c r="AU860" s="274">
        <v>0.6</v>
      </c>
      <c r="AV860" s="273" t="s">
        <v>8103</v>
      </c>
      <c r="AW860" s="273"/>
      <c r="AX860" s="274">
        <v>2.6</v>
      </c>
      <c r="AY860" s="273" t="s">
        <v>458</v>
      </c>
      <c r="AZ860" s="273" t="s">
        <v>6339</v>
      </c>
      <c r="BA860" s="273" t="s">
        <v>7992</v>
      </c>
      <c r="BB860" s="273" t="s">
        <v>7984</v>
      </c>
      <c r="BC860" s="273" t="s">
        <v>8103</v>
      </c>
      <c r="BD860" s="273"/>
      <c r="BE860" s="273" t="s">
        <v>8103</v>
      </c>
      <c r="BF860" s="273" t="s">
        <v>7455</v>
      </c>
      <c r="BG860" s="273" t="s">
        <v>8102</v>
      </c>
      <c r="BH860" s="273" t="s">
        <v>8104</v>
      </c>
      <c r="BI860" s="273" t="s">
        <v>800</v>
      </c>
      <c r="BJ860" s="273" t="s">
        <v>800</v>
      </c>
      <c r="BK860" s="273" t="s">
        <v>801</v>
      </c>
      <c r="BL860" s="273" t="s">
        <v>802</v>
      </c>
      <c r="BM860" s="273" t="s">
        <v>803</v>
      </c>
      <c r="BN860" s="273"/>
      <c r="BO860" s="273" t="s">
        <v>809</v>
      </c>
      <c r="BP860" s="273" t="s">
        <v>458</v>
      </c>
      <c r="BQ860" s="273"/>
    </row>
    <row r="861" spans="1:69" ht="18" customHeight="1">
      <c r="A861" s="273" t="s">
        <v>8105</v>
      </c>
      <c r="B861" s="273" t="s">
        <v>8106</v>
      </c>
      <c r="C861" s="273" t="s">
        <v>8107</v>
      </c>
      <c r="D861" s="273" t="s">
        <v>8094</v>
      </c>
      <c r="E861" s="273" t="s">
        <v>8108</v>
      </c>
      <c r="F861" s="273" t="s">
        <v>1664</v>
      </c>
      <c r="G861" s="273" t="s">
        <v>3362</v>
      </c>
      <c r="H861" s="273" t="s">
        <v>1664</v>
      </c>
      <c r="I861" s="274">
        <v>3</v>
      </c>
      <c r="J861" s="273" t="s">
        <v>11</v>
      </c>
      <c r="K861" s="273" t="s">
        <v>806</v>
      </c>
      <c r="L861" s="274">
        <v>3</v>
      </c>
      <c r="M861" s="273" t="s">
        <v>2121</v>
      </c>
      <c r="N861" s="273" t="s">
        <v>4104</v>
      </c>
      <c r="O861" s="273" t="s">
        <v>8109</v>
      </c>
      <c r="P861" s="273" t="s">
        <v>4861</v>
      </c>
      <c r="Q861" s="274">
        <v>50</v>
      </c>
      <c r="R861" s="273" t="s">
        <v>789</v>
      </c>
      <c r="S861" s="273" t="s">
        <v>790</v>
      </c>
      <c r="T861" s="273" t="s">
        <v>458</v>
      </c>
      <c r="U861" s="273" t="s">
        <v>791</v>
      </c>
      <c r="V861" s="274">
        <v>100</v>
      </c>
      <c r="W861" s="273" t="s">
        <v>6107</v>
      </c>
      <c r="X861" s="273" t="s">
        <v>3404</v>
      </c>
      <c r="Y861" s="273" t="s">
        <v>3405</v>
      </c>
      <c r="Z861" s="273"/>
      <c r="AA861" s="273"/>
      <c r="AB861" s="273"/>
      <c r="AC861" s="273"/>
      <c r="AD861" s="273"/>
      <c r="AE861" s="273" t="s">
        <v>8110</v>
      </c>
      <c r="AF861" s="273" t="s">
        <v>794</v>
      </c>
      <c r="AG861" s="273" t="s">
        <v>8111</v>
      </c>
      <c r="AH861" s="273" t="s">
        <v>1663</v>
      </c>
      <c r="AI861" s="273" t="s">
        <v>102</v>
      </c>
      <c r="AJ861" s="273"/>
      <c r="AK861" s="273" t="s">
        <v>810</v>
      </c>
      <c r="AL861" s="273" t="s">
        <v>8112</v>
      </c>
      <c r="AM861" s="273" t="s">
        <v>797</v>
      </c>
      <c r="AN861" s="273" t="s">
        <v>42</v>
      </c>
      <c r="AO861" s="273"/>
      <c r="AP861" s="273"/>
      <c r="AQ861" s="273"/>
      <c r="AR861" s="273"/>
      <c r="AS861" s="273" t="s">
        <v>8113</v>
      </c>
      <c r="AT861" s="274">
        <v>1000</v>
      </c>
      <c r="AU861" s="274">
        <v>3</v>
      </c>
      <c r="AV861" s="273" t="s">
        <v>8020</v>
      </c>
      <c r="AW861" s="273"/>
      <c r="AX861" s="274">
        <v>3</v>
      </c>
      <c r="AY861" s="273" t="s">
        <v>458</v>
      </c>
      <c r="AZ861" s="273" t="s">
        <v>6301</v>
      </c>
      <c r="BA861" s="273" t="s">
        <v>8114</v>
      </c>
      <c r="BB861" s="273" t="s">
        <v>8105</v>
      </c>
      <c r="BC861" s="273" t="s">
        <v>8020</v>
      </c>
      <c r="BD861" s="273"/>
      <c r="BE861" s="273" t="s">
        <v>8020</v>
      </c>
      <c r="BF861" s="273" t="s">
        <v>4502</v>
      </c>
      <c r="BG861" s="273" t="s">
        <v>8115</v>
      </c>
      <c r="BH861" s="273" t="s">
        <v>8116</v>
      </c>
      <c r="BI861" s="273" t="s">
        <v>800</v>
      </c>
      <c r="BJ861" s="273" t="s">
        <v>800</v>
      </c>
      <c r="BK861" s="273" t="s">
        <v>801</v>
      </c>
      <c r="BL861" s="273" t="s">
        <v>802</v>
      </c>
      <c r="BM861" s="273" t="s">
        <v>803</v>
      </c>
      <c r="BN861" s="273"/>
      <c r="BO861" s="273" t="s">
        <v>809</v>
      </c>
      <c r="BP861" s="273" t="s">
        <v>458</v>
      </c>
      <c r="BQ861" s="273"/>
    </row>
    <row r="862" spans="1:69" ht="18" customHeight="1">
      <c r="A862" s="273" t="s">
        <v>8117</v>
      </c>
      <c r="B862" s="273" t="s">
        <v>8118</v>
      </c>
      <c r="C862" s="273" t="s">
        <v>8119</v>
      </c>
      <c r="D862" s="273" t="s">
        <v>7892</v>
      </c>
      <c r="E862" s="273" t="s">
        <v>8120</v>
      </c>
      <c r="F862" s="273" t="s">
        <v>1577</v>
      </c>
      <c r="G862" s="273" t="s">
        <v>7124</v>
      </c>
      <c r="H862" s="273" t="s">
        <v>836</v>
      </c>
      <c r="I862" s="274">
        <v>2</v>
      </c>
      <c r="J862" s="273" t="s">
        <v>11</v>
      </c>
      <c r="K862" s="273" t="s">
        <v>806</v>
      </c>
      <c r="L862" s="274">
        <v>0.875</v>
      </c>
      <c r="M862" s="273" t="s">
        <v>2102</v>
      </c>
      <c r="N862" s="273" t="s">
        <v>936</v>
      </c>
      <c r="O862" s="273" t="s">
        <v>8121</v>
      </c>
      <c r="P862" s="273" t="s">
        <v>8122</v>
      </c>
      <c r="Q862" s="274">
        <v>42</v>
      </c>
      <c r="R862" s="273" t="s">
        <v>789</v>
      </c>
      <c r="S862" s="273" t="s">
        <v>1487</v>
      </c>
      <c r="T862" s="273" t="s">
        <v>458</v>
      </c>
      <c r="U862" s="273" t="s">
        <v>791</v>
      </c>
      <c r="V862" s="274">
        <v>99.778999999999996</v>
      </c>
      <c r="W862" s="273" t="s">
        <v>5761</v>
      </c>
      <c r="X862" s="273" t="s">
        <v>792</v>
      </c>
      <c r="Y862" s="273" t="s">
        <v>1874</v>
      </c>
      <c r="Z862" s="273"/>
      <c r="AA862" s="274">
        <v>17</v>
      </c>
      <c r="AB862" s="274">
        <v>8.5</v>
      </c>
      <c r="AC862" s="273"/>
      <c r="AD862" s="273"/>
      <c r="AE862" s="273" t="s">
        <v>8123</v>
      </c>
      <c r="AF862" s="273" t="s">
        <v>794</v>
      </c>
      <c r="AG862" s="273" t="s">
        <v>1793</v>
      </c>
      <c r="AH862" s="273" t="s">
        <v>836</v>
      </c>
      <c r="AI862" s="273" t="s">
        <v>102</v>
      </c>
      <c r="AJ862" s="273"/>
      <c r="AK862" s="273" t="s">
        <v>796</v>
      </c>
      <c r="AL862" s="273" t="s">
        <v>2103</v>
      </c>
      <c r="AM862" s="273" t="s">
        <v>1606</v>
      </c>
      <c r="AN862" s="273" t="s">
        <v>42</v>
      </c>
      <c r="AO862" s="273"/>
      <c r="AP862" s="273"/>
      <c r="AQ862" s="273"/>
      <c r="AR862" s="273"/>
      <c r="AS862" s="273" t="s">
        <v>8048</v>
      </c>
      <c r="AT862" s="274">
        <v>1000</v>
      </c>
      <c r="AU862" s="274">
        <v>2</v>
      </c>
      <c r="AV862" s="273" t="s">
        <v>8052</v>
      </c>
      <c r="AW862" s="273"/>
      <c r="AX862" s="274">
        <v>0.875</v>
      </c>
      <c r="AY862" s="273" t="s">
        <v>458</v>
      </c>
      <c r="AZ862" s="273" t="s">
        <v>6315</v>
      </c>
      <c r="BA862" s="273" t="s">
        <v>8124</v>
      </c>
      <c r="BB862" s="273" t="s">
        <v>458</v>
      </c>
      <c r="BC862" s="273" t="s">
        <v>8052</v>
      </c>
      <c r="BD862" s="273"/>
      <c r="BE862" s="273" t="s">
        <v>8052</v>
      </c>
      <c r="BF862" s="273" t="s">
        <v>458</v>
      </c>
      <c r="BG862" s="273" t="s">
        <v>8125</v>
      </c>
      <c r="BH862" s="273" t="s">
        <v>8126</v>
      </c>
      <c r="BI862" s="273" t="s">
        <v>800</v>
      </c>
      <c r="BJ862" s="273" t="s">
        <v>800</v>
      </c>
      <c r="BK862" s="273" t="s">
        <v>801</v>
      </c>
      <c r="BL862" s="273" t="s">
        <v>802</v>
      </c>
      <c r="BM862" s="273" t="s">
        <v>803</v>
      </c>
      <c r="BN862" s="273"/>
      <c r="BO862" s="273" t="s">
        <v>809</v>
      </c>
      <c r="BP862" s="273" t="s">
        <v>458</v>
      </c>
      <c r="BQ862" s="273"/>
    </row>
    <row r="863" spans="1:69" ht="18" customHeight="1">
      <c r="A863" s="273" t="s">
        <v>3202</v>
      </c>
      <c r="B863" s="273" t="s">
        <v>8127</v>
      </c>
      <c r="C863" s="273" t="s">
        <v>8128</v>
      </c>
      <c r="D863" s="273" t="s">
        <v>8029</v>
      </c>
      <c r="E863" s="273" t="s">
        <v>8129</v>
      </c>
      <c r="F863" s="273" t="s">
        <v>1413</v>
      </c>
      <c r="G863" s="273" t="s">
        <v>1414</v>
      </c>
      <c r="H863" s="273" t="s">
        <v>1413</v>
      </c>
      <c r="I863" s="274">
        <v>0.77</v>
      </c>
      <c r="J863" s="273" t="s">
        <v>11</v>
      </c>
      <c r="K863" s="273" t="s">
        <v>4489</v>
      </c>
      <c r="L863" s="274">
        <v>11.95</v>
      </c>
      <c r="M863" s="273" t="s">
        <v>2858</v>
      </c>
      <c r="N863" s="273" t="s">
        <v>4491</v>
      </c>
      <c r="O863" s="273" t="s">
        <v>8130</v>
      </c>
      <c r="P863" s="273"/>
      <c r="Q863" s="273"/>
      <c r="R863" s="273" t="s">
        <v>789</v>
      </c>
      <c r="S863" s="273" t="s">
        <v>3364</v>
      </c>
      <c r="T863" s="273" t="s">
        <v>458</v>
      </c>
      <c r="U863" s="273" t="s">
        <v>3209</v>
      </c>
      <c r="V863" s="274">
        <v>11.25</v>
      </c>
      <c r="W863" s="273" t="s">
        <v>8131</v>
      </c>
      <c r="X863" s="273" t="s">
        <v>792</v>
      </c>
      <c r="Y863" s="273"/>
      <c r="Z863" s="273"/>
      <c r="AA863" s="273"/>
      <c r="AB863" s="273"/>
      <c r="AC863" s="273"/>
      <c r="AD863" s="273"/>
      <c r="AE863" s="273" t="s">
        <v>8132</v>
      </c>
      <c r="AF863" s="273" t="s">
        <v>6793</v>
      </c>
      <c r="AG863" s="273" t="s">
        <v>1986</v>
      </c>
      <c r="AH863" s="273" t="s">
        <v>5606</v>
      </c>
      <c r="AI863" s="273"/>
      <c r="AJ863" s="273" t="s">
        <v>307</v>
      </c>
      <c r="AK863" s="273" t="s">
        <v>1987</v>
      </c>
      <c r="AL863" s="273" t="s">
        <v>3734</v>
      </c>
      <c r="AM863" s="273" t="s">
        <v>1529</v>
      </c>
      <c r="AN863" s="273" t="s">
        <v>3211</v>
      </c>
      <c r="AO863" s="273"/>
      <c r="AP863" s="273"/>
      <c r="AQ863" s="273"/>
      <c r="AR863" s="273"/>
      <c r="AS863" s="273" t="s">
        <v>3212</v>
      </c>
      <c r="AT863" s="274">
        <v>1000</v>
      </c>
      <c r="AU863" s="274">
        <v>0</v>
      </c>
      <c r="AV863" s="273" t="s">
        <v>8133</v>
      </c>
      <c r="AW863" s="273" t="s">
        <v>8134</v>
      </c>
      <c r="AX863" s="274">
        <v>11.95</v>
      </c>
      <c r="AY863" s="273" t="s">
        <v>458</v>
      </c>
      <c r="AZ863" s="273" t="s">
        <v>8135</v>
      </c>
      <c r="BA863" s="273" t="s">
        <v>3214</v>
      </c>
      <c r="BB863" s="273" t="s">
        <v>3215</v>
      </c>
      <c r="BC863" s="273" t="s">
        <v>8136</v>
      </c>
      <c r="BD863" s="273"/>
      <c r="BE863" s="273" t="s">
        <v>8136</v>
      </c>
      <c r="BF863" s="273" t="s">
        <v>8137</v>
      </c>
      <c r="BG863" s="273"/>
      <c r="BH863" s="273" t="s">
        <v>8138</v>
      </c>
      <c r="BI863" s="273" t="s">
        <v>800</v>
      </c>
      <c r="BJ863" s="273" t="s">
        <v>800</v>
      </c>
      <c r="BK863" s="273" t="s">
        <v>801</v>
      </c>
      <c r="BL863" s="273" t="s">
        <v>802</v>
      </c>
      <c r="BM863" s="273" t="s">
        <v>827</v>
      </c>
      <c r="BN863" s="273"/>
      <c r="BO863" s="273" t="s">
        <v>809</v>
      </c>
      <c r="BP863" s="273" t="s">
        <v>458</v>
      </c>
      <c r="BQ863" s="273"/>
    </row>
    <row r="864" spans="1:69" ht="18" customHeight="1">
      <c r="A864" s="273" t="s">
        <v>4118</v>
      </c>
      <c r="B864" s="273" t="s">
        <v>8139</v>
      </c>
      <c r="C864" s="273" t="s">
        <v>8140</v>
      </c>
      <c r="D864" s="273" t="s">
        <v>8029</v>
      </c>
      <c r="E864" s="273" t="s">
        <v>8141</v>
      </c>
      <c r="F864" s="273" t="s">
        <v>4122</v>
      </c>
      <c r="G864" s="273" t="s">
        <v>4123</v>
      </c>
      <c r="H864" s="273" t="s">
        <v>786</v>
      </c>
      <c r="I864" s="274">
        <v>3.2374999999999998</v>
      </c>
      <c r="J864" s="273" t="s">
        <v>11</v>
      </c>
      <c r="K864" s="273" t="s">
        <v>806</v>
      </c>
      <c r="L864" s="274">
        <v>14.25</v>
      </c>
      <c r="M864" s="273" t="s">
        <v>1571</v>
      </c>
      <c r="N864" s="273" t="s">
        <v>788</v>
      </c>
      <c r="O864" s="273"/>
      <c r="P864" s="273"/>
      <c r="Q864" s="273"/>
      <c r="R864" s="273" t="s">
        <v>789</v>
      </c>
      <c r="S864" s="273" t="s">
        <v>1487</v>
      </c>
      <c r="T864" s="273" t="s">
        <v>458</v>
      </c>
      <c r="U864" s="273" t="s">
        <v>3483</v>
      </c>
      <c r="V864" s="274">
        <v>98</v>
      </c>
      <c r="W864" s="273" t="s">
        <v>8142</v>
      </c>
      <c r="X864" s="273" t="s">
        <v>792</v>
      </c>
      <c r="Y864" s="273"/>
      <c r="Z864" s="273"/>
      <c r="AA864" s="273"/>
      <c r="AB864" s="273"/>
      <c r="AC864" s="273"/>
      <c r="AD864" s="273"/>
      <c r="AE864" s="273" t="s">
        <v>4125</v>
      </c>
      <c r="AF864" s="273" t="s">
        <v>3984</v>
      </c>
      <c r="AG864" s="273" t="s">
        <v>1986</v>
      </c>
      <c r="AH864" s="273" t="s">
        <v>786</v>
      </c>
      <c r="AI864" s="273"/>
      <c r="AJ864" s="273"/>
      <c r="AK864" s="273" t="s">
        <v>1987</v>
      </c>
      <c r="AL864" s="273" t="s">
        <v>1595</v>
      </c>
      <c r="AM864" s="273" t="s">
        <v>2075</v>
      </c>
      <c r="AN864" s="273" t="s">
        <v>3211</v>
      </c>
      <c r="AO864" s="273"/>
      <c r="AP864" s="273"/>
      <c r="AQ864" s="273"/>
      <c r="AR864" s="273"/>
      <c r="AS864" s="273" t="s">
        <v>4127</v>
      </c>
      <c r="AT864" s="274">
        <v>1000</v>
      </c>
      <c r="AU864" s="274">
        <v>8.5900000000000004E-2</v>
      </c>
      <c r="AV864" s="273" t="s">
        <v>8029</v>
      </c>
      <c r="AW864" s="273" t="s">
        <v>8143</v>
      </c>
      <c r="AX864" s="274">
        <v>14.25</v>
      </c>
      <c r="AY864" s="273" t="s">
        <v>458</v>
      </c>
      <c r="AZ864" s="273" t="s">
        <v>8027</v>
      </c>
      <c r="BA864" s="273" t="s">
        <v>4129</v>
      </c>
      <c r="BB864" s="273" t="s">
        <v>458</v>
      </c>
      <c r="BC864" s="273" t="s">
        <v>8029</v>
      </c>
      <c r="BD864" s="273"/>
      <c r="BE864" s="273" t="s">
        <v>8029</v>
      </c>
      <c r="BF864" s="273" t="s">
        <v>7117</v>
      </c>
      <c r="BG864" s="273"/>
      <c r="BH864" s="273" t="s">
        <v>4125</v>
      </c>
      <c r="BI864" s="273" t="s">
        <v>800</v>
      </c>
      <c r="BJ864" s="273" t="s">
        <v>800</v>
      </c>
      <c r="BK864" s="273" t="s">
        <v>801</v>
      </c>
      <c r="BL864" s="273" t="s">
        <v>802</v>
      </c>
      <c r="BM864" s="273" t="s">
        <v>1541</v>
      </c>
      <c r="BN864" s="273"/>
      <c r="BO864" s="273" t="s">
        <v>809</v>
      </c>
      <c r="BP864" s="273" t="s">
        <v>458</v>
      </c>
      <c r="BQ864" s="273"/>
    </row>
    <row r="865" spans="1:69" ht="18" customHeight="1">
      <c r="A865" s="273" t="s">
        <v>2725</v>
      </c>
      <c r="B865" s="273" t="s">
        <v>8144</v>
      </c>
      <c r="C865" s="273" t="s">
        <v>8145</v>
      </c>
      <c r="D865" s="273" t="s">
        <v>6544</v>
      </c>
      <c r="E865" s="273" t="s">
        <v>8146</v>
      </c>
      <c r="F865" s="273" t="s">
        <v>1505</v>
      </c>
      <c r="G865" s="273" t="s">
        <v>1506</v>
      </c>
      <c r="H865" s="273" t="s">
        <v>3841</v>
      </c>
      <c r="I865" s="274">
        <v>5</v>
      </c>
      <c r="J865" s="273" t="s">
        <v>804</v>
      </c>
      <c r="K865" s="273" t="s">
        <v>806</v>
      </c>
      <c r="L865" s="274">
        <v>1.4</v>
      </c>
      <c r="M865" s="273" t="s">
        <v>8147</v>
      </c>
      <c r="N865" s="273" t="s">
        <v>788</v>
      </c>
      <c r="O865" s="273"/>
      <c r="P865" s="273"/>
      <c r="Q865" s="273"/>
      <c r="R865" s="273"/>
      <c r="S865" s="273" t="s">
        <v>2731</v>
      </c>
      <c r="T865" s="273" t="s">
        <v>458</v>
      </c>
      <c r="U865" s="273" t="s">
        <v>791</v>
      </c>
      <c r="V865" s="274">
        <v>100</v>
      </c>
      <c r="W865" s="273"/>
      <c r="X865" s="273" t="s">
        <v>828</v>
      </c>
      <c r="Y865" s="273" t="s">
        <v>835</v>
      </c>
      <c r="Z865" s="273"/>
      <c r="AA865" s="273"/>
      <c r="AB865" s="273"/>
      <c r="AC865" s="273"/>
      <c r="AD865" s="273"/>
      <c r="AE865" s="273" t="s">
        <v>4915</v>
      </c>
      <c r="AF865" s="273" t="s">
        <v>794</v>
      </c>
      <c r="AG865" s="273" t="s">
        <v>795</v>
      </c>
      <c r="AH865" s="273" t="s">
        <v>3841</v>
      </c>
      <c r="AI865" s="273" t="s">
        <v>102</v>
      </c>
      <c r="AJ865" s="273"/>
      <c r="AK865" s="273" t="s">
        <v>796</v>
      </c>
      <c r="AL865" s="273" t="s">
        <v>8148</v>
      </c>
      <c r="AM865" s="273" t="s">
        <v>811</v>
      </c>
      <c r="AN865" s="273" t="s">
        <v>42</v>
      </c>
      <c r="AO865" s="273"/>
      <c r="AP865" s="273"/>
      <c r="AQ865" s="273"/>
      <c r="AR865" s="273"/>
      <c r="AS865" s="273" t="s">
        <v>2733</v>
      </c>
      <c r="AT865" s="274">
        <v>1000000</v>
      </c>
      <c r="AU865" s="274">
        <v>5</v>
      </c>
      <c r="AV865" s="273" t="s">
        <v>8094</v>
      </c>
      <c r="AW865" s="273"/>
      <c r="AX865" s="274">
        <v>1.4</v>
      </c>
      <c r="AY865" s="273" t="s">
        <v>458</v>
      </c>
      <c r="AZ865" s="273" t="s">
        <v>7373</v>
      </c>
      <c r="BA865" s="273" t="s">
        <v>2734</v>
      </c>
      <c r="BB865" s="273" t="s">
        <v>2735</v>
      </c>
      <c r="BC865" s="273" t="s">
        <v>8094</v>
      </c>
      <c r="BD865" s="273"/>
      <c r="BE865" s="273" t="s">
        <v>8094</v>
      </c>
      <c r="BF865" s="273" t="s">
        <v>458</v>
      </c>
      <c r="BG865" s="273" t="s">
        <v>458</v>
      </c>
      <c r="BH865" s="273" t="s">
        <v>4915</v>
      </c>
      <c r="BI865" s="273" t="s">
        <v>800</v>
      </c>
      <c r="BJ865" s="273" t="s">
        <v>800</v>
      </c>
      <c r="BK865" s="273" t="s">
        <v>801</v>
      </c>
      <c r="BL865" s="273" t="s">
        <v>802</v>
      </c>
      <c r="BM865" s="273" t="s">
        <v>803</v>
      </c>
      <c r="BN865" s="273"/>
      <c r="BO865" s="273" t="s">
        <v>1517</v>
      </c>
      <c r="BP865" s="273" t="s">
        <v>2725</v>
      </c>
      <c r="BQ865" s="273"/>
    </row>
    <row r="866" spans="1:69" ht="18" customHeight="1">
      <c r="A866" s="273" t="s">
        <v>6547</v>
      </c>
      <c r="B866" s="273" t="s">
        <v>7883</v>
      </c>
      <c r="C866" s="273" t="s">
        <v>7884</v>
      </c>
      <c r="D866" s="273" t="s">
        <v>6544</v>
      </c>
      <c r="E866" s="273" t="s">
        <v>7886</v>
      </c>
      <c r="F866" s="273" t="s">
        <v>3435</v>
      </c>
      <c r="G866" s="273" t="s">
        <v>3481</v>
      </c>
      <c r="H866" s="273" t="s">
        <v>3435</v>
      </c>
      <c r="I866" s="274">
        <v>9.42</v>
      </c>
      <c r="J866" s="273" t="s">
        <v>11</v>
      </c>
      <c r="K866" s="273" t="s">
        <v>7887</v>
      </c>
      <c r="L866" s="274">
        <v>5.95</v>
      </c>
      <c r="M866" s="273" t="s">
        <v>1578</v>
      </c>
      <c r="N866" s="273" t="s">
        <v>7319</v>
      </c>
      <c r="O866" s="273" t="s">
        <v>7888</v>
      </c>
      <c r="P866" s="273" t="s">
        <v>4291</v>
      </c>
      <c r="Q866" s="274">
        <v>55</v>
      </c>
      <c r="R866" s="273" t="s">
        <v>789</v>
      </c>
      <c r="S866" s="273" t="s">
        <v>3364</v>
      </c>
      <c r="T866" s="273" t="s">
        <v>458</v>
      </c>
      <c r="U866" s="273" t="s">
        <v>3483</v>
      </c>
      <c r="V866" s="274">
        <v>99.968000000000004</v>
      </c>
      <c r="W866" s="273" t="s">
        <v>7889</v>
      </c>
      <c r="X866" s="273" t="s">
        <v>861</v>
      </c>
      <c r="Y866" s="273"/>
      <c r="Z866" s="273"/>
      <c r="AA866" s="274">
        <v>11</v>
      </c>
      <c r="AB866" s="274">
        <v>1.2</v>
      </c>
      <c r="AC866" s="273" t="s">
        <v>7890</v>
      </c>
      <c r="AD866" s="273" t="s">
        <v>4161</v>
      </c>
      <c r="AE866" s="273" t="s">
        <v>8149</v>
      </c>
      <c r="AF866" s="273" t="s">
        <v>794</v>
      </c>
      <c r="AG866" s="273" t="s">
        <v>1986</v>
      </c>
      <c r="AH866" s="273" t="s">
        <v>2459</v>
      </c>
      <c r="AI866" s="273"/>
      <c r="AJ866" s="273"/>
      <c r="AK866" s="273" t="s">
        <v>1987</v>
      </c>
      <c r="AL866" s="273" t="s">
        <v>1580</v>
      </c>
      <c r="AM866" s="273" t="s">
        <v>2255</v>
      </c>
      <c r="AN866" s="273" t="s">
        <v>3211</v>
      </c>
      <c r="AO866" s="273"/>
      <c r="AP866" s="273"/>
      <c r="AQ866" s="273"/>
      <c r="AR866" s="273"/>
      <c r="AS866" s="273" t="s">
        <v>6556</v>
      </c>
      <c r="AT866" s="274">
        <v>1000</v>
      </c>
      <c r="AU866" s="274">
        <v>9.42</v>
      </c>
      <c r="AV866" s="273" t="s">
        <v>7892</v>
      </c>
      <c r="AW866" s="273" t="s">
        <v>3129</v>
      </c>
      <c r="AX866" s="274">
        <v>5.95</v>
      </c>
      <c r="AY866" s="273" t="s">
        <v>458</v>
      </c>
      <c r="AZ866" s="273" t="s">
        <v>5203</v>
      </c>
      <c r="BA866" s="273" t="s">
        <v>6557</v>
      </c>
      <c r="BB866" s="273" t="s">
        <v>5610</v>
      </c>
      <c r="BC866" s="273" t="s">
        <v>7892</v>
      </c>
      <c r="BD866" s="273"/>
      <c r="BE866" s="273" t="s">
        <v>7892</v>
      </c>
      <c r="BF866" s="273" t="s">
        <v>7893</v>
      </c>
      <c r="BG866" s="273" t="s">
        <v>8149</v>
      </c>
      <c r="BH866" s="273" t="s">
        <v>7894</v>
      </c>
      <c r="BI866" s="273" t="s">
        <v>800</v>
      </c>
      <c r="BJ866" s="273" t="s">
        <v>800</v>
      </c>
      <c r="BK866" s="273" t="s">
        <v>3211</v>
      </c>
      <c r="BL866" s="273" t="s">
        <v>802</v>
      </c>
      <c r="BM866" s="273" t="s">
        <v>827</v>
      </c>
      <c r="BN866" s="273"/>
      <c r="BO866" s="273" t="s">
        <v>809</v>
      </c>
      <c r="BP866" s="273" t="s">
        <v>458</v>
      </c>
      <c r="BQ866" s="273"/>
    </row>
    <row r="867" spans="1:69" ht="18" customHeight="1">
      <c r="A867" s="273" t="s">
        <v>8150</v>
      </c>
      <c r="B867" s="273" t="s">
        <v>8151</v>
      </c>
      <c r="C867" s="273" t="s">
        <v>8152</v>
      </c>
      <c r="D867" s="273" t="s">
        <v>8153</v>
      </c>
      <c r="E867" s="273" t="s">
        <v>8154</v>
      </c>
      <c r="F867" s="273" t="s">
        <v>1871</v>
      </c>
      <c r="G867" s="273" t="s">
        <v>1506</v>
      </c>
      <c r="H867" s="273" t="s">
        <v>5104</v>
      </c>
      <c r="I867" s="274">
        <v>10</v>
      </c>
      <c r="J867" s="273" t="s">
        <v>11</v>
      </c>
      <c r="K867" s="273" t="s">
        <v>806</v>
      </c>
      <c r="L867" s="274">
        <v>1.625</v>
      </c>
      <c r="M867" s="273" t="s">
        <v>2143</v>
      </c>
      <c r="N867" s="273" t="s">
        <v>6193</v>
      </c>
      <c r="O867" s="273" t="s">
        <v>8155</v>
      </c>
      <c r="P867" s="273" t="s">
        <v>8156</v>
      </c>
      <c r="Q867" s="274">
        <v>37.5</v>
      </c>
      <c r="R867" s="273" t="s">
        <v>789</v>
      </c>
      <c r="S867" s="273" t="s">
        <v>2731</v>
      </c>
      <c r="T867" s="273" t="s">
        <v>458</v>
      </c>
      <c r="U867" s="273" t="s">
        <v>791</v>
      </c>
      <c r="V867" s="274">
        <v>99.988</v>
      </c>
      <c r="W867" s="273" t="s">
        <v>6107</v>
      </c>
      <c r="X867" s="273" t="s">
        <v>792</v>
      </c>
      <c r="Y867" s="273" t="s">
        <v>1874</v>
      </c>
      <c r="Z867" s="273"/>
      <c r="AA867" s="274">
        <v>32</v>
      </c>
      <c r="AB867" s="274">
        <v>3.2</v>
      </c>
      <c r="AC867" s="273" t="s">
        <v>5945</v>
      </c>
      <c r="AD867" s="273" t="s">
        <v>6155</v>
      </c>
      <c r="AE867" s="273" t="s">
        <v>8157</v>
      </c>
      <c r="AF867" s="273" t="s">
        <v>794</v>
      </c>
      <c r="AG867" s="273" t="s">
        <v>816</v>
      </c>
      <c r="AH867" s="273" t="s">
        <v>5104</v>
      </c>
      <c r="AI867" s="273" t="s">
        <v>102</v>
      </c>
      <c r="AJ867" s="273"/>
      <c r="AK867" s="273" t="s">
        <v>796</v>
      </c>
      <c r="AL867" s="273" t="s">
        <v>2144</v>
      </c>
      <c r="AM867" s="273" t="s">
        <v>811</v>
      </c>
      <c r="AN867" s="273" t="s">
        <v>42</v>
      </c>
      <c r="AO867" s="273"/>
      <c r="AP867" s="273"/>
      <c r="AQ867" s="273"/>
      <c r="AR867" s="273"/>
      <c r="AS867" s="273" t="s">
        <v>1919</v>
      </c>
      <c r="AT867" s="274">
        <v>1000</v>
      </c>
      <c r="AU867" s="274">
        <v>10</v>
      </c>
      <c r="AV867" s="273" t="s">
        <v>7892</v>
      </c>
      <c r="AW867" s="273"/>
      <c r="AX867" s="274">
        <v>1.625</v>
      </c>
      <c r="AY867" s="273" t="s">
        <v>458</v>
      </c>
      <c r="AZ867" s="273" t="s">
        <v>6370</v>
      </c>
      <c r="BA867" s="273" t="s">
        <v>8158</v>
      </c>
      <c r="BB867" s="273" t="s">
        <v>8159</v>
      </c>
      <c r="BC867" s="273" t="s">
        <v>7892</v>
      </c>
      <c r="BD867" s="273"/>
      <c r="BE867" s="273" t="s">
        <v>7892</v>
      </c>
      <c r="BF867" s="273" t="s">
        <v>458</v>
      </c>
      <c r="BG867" s="273" t="s">
        <v>8160</v>
      </c>
      <c r="BH867" s="273" t="s">
        <v>8161</v>
      </c>
      <c r="BI867" s="273" t="s">
        <v>800</v>
      </c>
      <c r="BJ867" s="273" t="s">
        <v>800</v>
      </c>
      <c r="BK867" s="273" t="s">
        <v>801</v>
      </c>
      <c r="BL867" s="273" t="s">
        <v>802</v>
      </c>
      <c r="BM867" s="273" t="s">
        <v>803</v>
      </c>
      <c r="BN867" s="273"/>
      <c r="BO867" s="273" t="s">
        <v>809</v>
      </c>
      <c r="BP867" s="273" t="s">
        <v>8150</v>
      </c>
      <c r="BQ867" s="273"/>
    </row>
    <row r="868" spans="1:69" ht="18" customHeight="1">
      <c r="A868" s="273" t="s">
        <v>6531</v>
      </c>
      <c r="B868" s="273" t="s">
        <v>6532</v>
      </c>
      <c r="C868" s="273" t="s">
        <v>6533</v>
      </c>
      <c r="D868" s="273" t="s">
        <v>8162</v>
      </c>
      <c r="E868" s="273" t="s">
        <v>6535</v>
      </c>
      <c r="F868" s="273" t="s">
        <v>786</v>
      </c>
      <c r="G868" s="273" t="s">
        <v>786</v>
      </c>
      <c r="H868" s="273" t="s">
        <v>786</v>
      </c>
      <c r="I868" s="274">
        <v>3.85</v>
      </c>
      <c r="J868" s="273" t="s">
        <v>11</v>
      </c>
      <c r="K868" s="273" t="s">
        <v>806</v>
      </c>
      <c r="L868" s="274">
        <v>5.0999999999999996</v>
      </c>
      <c r="M868" s="273" t="s">
        <v>6536</v>
      </c>
      <c r="N868" s="273" t="s">
        <v>936</v>
      </c>
      <c r="O868" s="273" t="s">
        <v>6537</v>
      </c>
      <c r="P868" s="273" t="s">
        <v>6538</v>
      </c>
      <c r="Q868" s="274">
        <v>27.5</v>
      </c>
      <c r="R868" s="273" t="s">
        <v>789</v>
      </c>
      <c r="S868" s="273" t="s">
        <v>790</v>
      </c>
      <c r="T868" s="273" t="s">
        <v>458</v>
      </c>
      <c r="U868" s="273" t="s">
        <v>791</v>
      </c>
      <c r="V868" s="274">
        <v>100</v>
      </c>
      <c r="W868" s="273" t="s">
        <v>6539</v>
      </c>
      <c r="X868" s="273" t="s">
        <v>1463</v>
      </c>
      <c r="Y868" s="273" t="s">
        <v>1464</v>
      </c>
      <c r="Z868" s="273"/>
      <c r="AA868" s="273"/>
      <c r="AB868" s="273"/>
      <c r="AC868" s="273"/>
      <c r="AD868" s="273"/>
      <c r="AE868" s="273" t="s">
        <v>8163</v>
      </c>
      <c r="AF868" s="273" t="s">
        <v>794</v>
      </c>
      <c r="AG868" s="273" t="s">
        <v>1986</v>
      </c>
      <c r="AH868" s="273" t="s">
        <v>786</v>
      </c>
      <c r="AI868" s="273"/>
      <c r="AJ868" s="273"/>
      <c r="AK868" s="273" t="s">
        <v>1987</v>
      </c>
      <c r="AL868" s="273" t="s">
        <v>6541</v>
      </c>
      <c r="AM868" s="273" t="s">
        <v>1529</v>
      </c>
      <c r="AN868" s="273" t="s">
        <v>43</v>
      </c>
      <c r="AO868" s="273"/>
      <c r="AP868" s="273"/>
      <c r="AQ868" s="273"/>
      <c r="AR868" s="273"/>
      <c r="AS868" s="273" t="s">
        <v>6542</v>
      </c>
      <c r="AT868" s="274">
        <v>1000</v>
      </c>
      <c r="AU868" s="274">
        <v>3.85</v>
      </c>
      <c r="AV868" s="273" t="s">
        <v>6544</v>
      </c>
      <c r="AW868" s="273"/>
      <c r="AX868" s="274">
        <v>5.0999999999999996</v>
      </c>
      <c r="AY868" s="273" t="s">
        <v>458</v>
      </c>
      <c r="AZ868" s="273" t="s">
        <v>6448</v>
      </c>
      <c r="BA868" s="273" t="s">
        <v>6543</v>
      </c>
      <c r="BB868" s="273" t="s">
        <v>6531</v>
      </c>
      <c r="BC868" s="273" t="s">
        <v>6544</v>
      </c>
      <c r="BD868" s="273"/>
      <c r="BE868" s="273" t="s">
        <v>6544</v>
      </c>
      <c r="BF868" s="273" t="s">
        <v>458</v>
      </c>
      <c r="BG868" s="273" t="s">
        <v>8163</v>
      </c>
      <c r="BH868" s="273" t="s">
        <v>6546</v>
      </c>
      <c r="BI868" s="273" t="s">
        <v>800</v>
      </c>
      <c r="BJ868" s="273" t="s">
        <v>800</v>
      </c>
      <c r="BK868" s="273" t="s">
        <v>801</v>
      </c>
      <c r="BL868" s="273" t="s">
        <v>802</v>
      </c>
      <c r="BM868" s="273" t="s">
        <v>803</v>
      </c>
      <c r="BN868" s="273"/>
      <c r="BO868" s="273" t="s">
        <v>809</v>
      </c>
      <c r="BP868" s="273" t="s">
        <v>458</v>
      </c>
      <c r="BQ868" s="273"/>
    </row>
    <row r="869" spans="1:69" ht="18" customHeight="1">
      <c r="A869" s="273" t="s">
        <v>8017</v>
      </c>
      <c r="B869" s="273" t="s">
        <v>8018</v>
      </c>
      <c r="C869" s="273" t="s">
        <v>8019</v>
      </c>
      <c r="D869" s="273" t="s">
        <v>8162</v>
      </c>
      <c r="E869" s="273" t="s">
        <v>8021</v>
      </c>
      <c r="F869" s="273" t="s">
        <v>4122</v>
      </c>
      <c r="G869" s="273" t="s">
        <v>4123</v>
      </c>
      <c r="H869" s="273" t="s">
        <v>786</v>
      </c>
      <c r="I869" s="274">
        <v>2.7</v>
      </c>
      <c r="J869" s="273" t="s">
        <v>11</v>
      </c>
      <c r="K869" s="273" t="s">
        <v>806</v>
      </c>
      <c r="L869" s="274">
        <v>14</v>
      </c>
      <c r="M869" s="273" t="s">
        <v>1571</v>
      </c>
      <c r="N869" s="273" t="s">
        <v>4491</v>
      </c>
      <c r="O869" s="273"/>
      <c r="P869" s="273" t="s">
        <v>8022</v>
      </c>
      <c r="Q869" s="273"/>
      <c r="R869" s="273" t="s">
        <v>789</v>
      </c>
      <c r="S869" s="273" t="s">
        <v>3364</v>
      </c>
      <c r="T869" s="273" t="s">
        <v>458</v>
      </c>
      <c r="U869" s="273" t="s">
        <v>3483</v>
      </c>
      <c r="V869" s="274">
        <v>100</v>
      </c>
      <c r="W869" s="273" t="s">
        <v>8023</v>
      </c>
      <c r="X869" s="273" t="s">
        <v>792</v>
      </c>
      <c r="Y869" s="273"/>
      <c r="Z869" s="273"/>
      <c r="AA869" s="273"/>
      <c r="AB869" s="273"/>
      <c r="AC869" s="273"/>
      <c r="AD869" s="273"/>
      <c r="AE869" s="273" t="s">
        <v>8164</v>
      </c>
      <c r="AF869" s="273" t="s">
        <v>794</v>
      </c>
      <c r="AG869" s="273" t="s">
        <v>1986</v>
      </c>
      <c r="AH869" s="273" t="s">
        <v>786</v>
      </c>
      <c r="AI869" s="273"/>
      <c r="AJ869" s="273"/>
      <c r="AK869" s="273" t="s">
        <v>1987</v>
      </c>
      <c r="AL869" s="273" t="s">
        <v>1595</v>
      </c>
      <c r="AM869" s="273" t="s">
        <v>1529</v>
      </c>
      <c r="AN869" s="273" t="s">
        <v>3211</v>
      </c>
      <c r="AO869" s="273"/>
      <c r="AP869" s="273"/>
      <c r="AQ869" s="273"/>
      <c r="AR869" s="273"/>
      <c r="AS869" s="273" t="s">
        <v>8025</v>
      </c>
      <c r="AT869" s="274">
        <v>1000</v>
      </c>
      <c r="AU869" s="274">
        <v>2.7</v>
      </c>
      <c r="AV869" s="273" t="s">
        <v>8029</v>
      </c>
      <c r="AW869" s="273" t="s">
        <v>8026</v>
      </c>
      <c r="AX869" s="274">
        <v>14</v>
      </c>
      <c r="AY869" s="273" t="s">
        <v>458</v>
      </c>
      <c r="AZ869" s="273" t="s">
        <v>8027</v>
      </c>
      <c r="BA869" s="273" t="s">
        <v>8028</v>
      </c>
      <c r="BB869" s="273" t="s">
        <v>3215</v>
      </c>
      <c r="BC869" s="273" t="s">
        <v>8029</v>
      </c>
      <c r="BD869" s="273"/>
      <c r="BE869" s="273" t="s">
        <v>8029</v>
      </c>
      <c r="BF869" s="273" t="s">
        <v>8030</v>
      </c>
      <c r="BG869" s="273" t="s">
        <v>8165</v>
      </c>
      <c r="BH869" s="273" t="s">
        <v>8032</v>
      </c>
      <c r="BI869" s="273" t="s">
        <v>800</v>
      </c>
      <c r="BJ869" s="273" t="s">
        <v>800</v>
      </c>
      <c r="BK869" s="273" t="s">
        <v>801</v>
      </c>
      <c r="BL869" s="273" t="s">
        <v>802</v>
      </c>
      <c r="BM869" s="273" t="s">
        <v>1541</v>
      </c>
      <c r="BN869" s="273"/>
      <c r="BO869" s="273" t="s">
        <v>809</v>
      </c>
      <c r="BP869" s="273" t="s">
        <v>458</v>
      </c>
      <c r="BQ869" s="273"/>
    </row>
    <row r="870" spans="1:69" ht="18" customHeight="1">
      <c r="A870" s="273" t="s">
        <v>5342</v>
      </c>
      <c r="B870" s="273" t="s">
        <v>8166</v>
      </c>
      <c r="C870" s="273" t="s">
        <v>8167</v>
      </c>
      <c r="D870" s="273" t="s">
        <v>7395</v>
      </c>
      <c r="E870" s="273" t="s">
        <v>8168</v>
      </c>
      <c r="F870" s="273" t="s">
        <v>786</v>
      </c>
      <c r="G870" s="273" t="s">
        <v>786</v>
      </c>
      <c r="H870" s="273" t="s">
        <v>786</v>
      </c>
      <c r="I870" s="274">
        <v>1.5</v>
      </c>
      <c r="J870" s="273" t="s">
        <v>11</v>
      </c>
      <c r="K870" s="273" t="s">
        <v>806</v>
      </c>
      <c r="L870" s="274">
        <v>2.8</v>
      </c>
      <c r="M870" s="273" t="s">
        <v>6536</v>
      </c>
      <c r="N870" s="273" t="s">
        <v>936</v>
      </c>
      <c r="O870" s="273"/>
      <c r="P870" s="273"/>
      <c r="Q870" s="273"/>
      <c r="R870" s="273" t="s">
        <v>789</v>
      </c>
      <c r="S870" s="273" t="s">
        <v>904</v>
      </c>
      <c r="T870" s="273" t="s">
        <v>6528</v>
      </c>
      <c r="U870" s="273" t="s">
        <v>791</v>
      </c>
      <c r="V870" s="274">
        <v>100</v>
      </c>
      <c r="W870" s="273"/>
      <c r="X870" s="273" t="s">
        <v>1425</v>
      </c>
      <c r="Y870" s="273" t="s">
        <v>5346</v>
      </c>
      <c r="Z870" s="273" t="s">
        <v>5347</v>
      </c>
      <c r="AA870" s="273"/>
      <c r="AB870" s="273"/>
      <c r="AC870" s="273"/>
      <c r="AD870" s="273"/>
      <c r="AE870" s="273" t="s">
        <v>8169</v>
      </c>
      <c r="AF870" s="273" t="s">
        <v>794</v>
      </c>
      <c r="AG870" s="273" t="s">
        <v>807</v>
      </c>
      <c r="AH870" s="273" t="s">
        <v>786</v>
      </c>
      <c r="AI870" s="273" t="s">
        <v>104</v>
      </c>
      <c r="AJ870" s="273"/>
      <c r="AK870" s="273" t="s">
        <v>808</v>
      </c>
      <c r="AL870" s="273" t="s">
        <v>6541</v>
      </c>
      <c r="AM870" s="273" t="s">
        <v>797</v>
      </c>
      <c r="AN870" s="273" t="s">
        <v>43</v>
      </c>
      <c r="AO870" s="273"/>
      <c r="AP870" s="273"/>
      <c r="AQ870" s="273"/>
      <c r="AR870" s="273"/>
      <c r="AS870" s="273" t="s">
        <v>5349</v>
      </c>
      <c r="AT870" s="274">
        <v>1000</v>
      </c>
      <c r="AU870" s="274">
        <v>1.5</v>
      </c>
      <c r="AV870" s="273" t="s">
        <v>6544</v>
      </c>
      <c r="AW870" s="273"/>
      <c r="AX870" s="274">
        <v>2.8</v>
      </c>
      <c r="AY870" s="273" t="s">
        <v>458</v>
      </c>
      <c r="AZ870" s="273" t="s">
        <v>6448</v>
      </c>
      <c r="BA870" s="273" t="s">
        <v>5351</v>
      </c>
      <c r="BB870" s="273" t="s">
        <v>458</v>
      </c>
      <c r="BC870" s="273" t="s">
        <v>6544</v>
      </c>
      <c r="BD870" s="273"/>
      <c r="BE870" s="273" t="s">
        <v>6544</v>
      </c>
      <c r="BF870" s="273" t="s">
        <v>7455</v>
      </c>
      <c r="BG870" s="273" t="s">
        <v>8170</v>
      </c>
      <c r="BH870" s="273" t="s">
        <v>8171</v>
      </c>
      <c r="BI870" s="273" t="s">
        <v>800</v>
      </c>
      <c r="BJ870" s="273" t="s">
        <v>800</v>
      </c>
      <c r="BK870" s="273" t="s">
        <v>801</v>
      </c>
      <c r="BL870" s="273" t="s">
        <v>802</v>
      </c>
      <c r="BM870" s="273" t="s">
        <v>803</v>
      </c>
      <c r="BN870" s="273"/>
      <c r="BO870" s="273" t="s">
        <v>809</v>
      </c>
      <c r="BP870" s="273" t="s">
        <v>458</v>
      </c>
      <c r="BQ870" s="273"/>
    </row>
    <row r="871" spans="1:69" ht="18" customHeight="1">
      <c r="A871" s="273" t="s">
        <v>8172</v>
      </c>
      <c r="B871" s="273" t="s">
        <v>8173</v>
      </c>
      <c r="C871" s="273" t="s">
        <v>8174</v>
      </c>
      <c r="D871" s="273" t="s">
        <v>8175</v>
      </c>
      <c r="E871" s="273" t="s">
        <v>8176</v>
      </c>
      <c r="F871" s="273" t="s">
        <v>1871</v>
      </c>
      <c r="G871" s="273" t="s">
        <v>7003</v>
      </c>
      <c r="H871" s="273" t="s">
        <v>836</v>
      </c>
      <c r="I871" s="274">
        <v>5</v>
      </c>
      <c r="J871" s="273" t="s">
        <v>11</v>
      </c>
      <c r="K871" s="273" t="s">
        <v>806</v>
      </c>
      <c r="L871" s="274">
        <v>1.25</v>
      </c>
      <c r="M871" s="273" t="s">
        <v>8177</v>
      </c>
      <c r="N871" s="273" t="s">
        <v>936</v>
      </c>
      <c r="O871" s="273" t="s">
        <v>8178</v>
      </c>
      <c r="P871" s="273" t="s">
        <v>8179</v>
      </c>
      <c r="Q871" s="274">
        <v>35</v>
      </c>
      <c r="R871" s="273" t="s">
        <v>789</v>
      </c>
      <c r="S871" s="273" t="s">
        <v>790</v>
      </c>
      <c r="T871" s="273" t="s">
        <v>458</v>
      </c>
      <c r="U871" s="273" t="s">
        <v>791</v>
      </c>
      <c r="V871" s="274">
        <v>99.619</v>
      </c>
      <c r="W871" s="273" t="s">
        <v>2555</v>
      </c>
      <c r="X871" s="273" t="s">
        <v>792</v>
      </c>
      <c r="Y871" s="273"/>
      <c r="Z871" s="273"/>
      <c r="AA871" s="274">
        <v>27</v>
      </c>
      <c r="AB871" s="274">
        <v>5.4</v>
      </c>
      <c r="AC871" s="273" t="s">
        <v>5945</v>
      </c>
      <c r="AD871" s="273" t="s">
        <v>8076</v>
      </c>
      <c r="AE871" s="273" t="s">
        <v>8180</v>
      </c>
      <c r="AF871" s="273" t="s">
        <v>794</v>
      </c>
      <c r="AG871" s="273" t="s">
        <v>795</v>
      </c>
      <c r="AH871" s="273" t="s">
        <v>859</v>
      </c>
      <c r="AI871" s="273" t="s">
        <v>102</v>
      </c>
      <c r="AJ871" s="273"/>
      <c r="AK871" s="273" t="s">
        <v>796</v>
      </c>
      <c r="AL871" s="273" t="s">
        <v>8181</v>
      </c>
      <c r="AM871" s="273" t="s">
        <v>1606</v>
      </c>
      <c r="AN871" s="273" t="s">
        <v>42</v>
      </c>
      <c r="AO871" s="273"/>
      <c r="AP871" s="273"/>
      <c r="AQ871" s="273"/>
      <c r="AR871" s="273"/>
      <c r="AS871" s="273" t="s">
        <v>8182</v>
      </c>
      <c r="AT871" s="274">
        <v>1000</v>
      </c>
      <c r="AU871" s="274">
        <v>5</v>
      </c>
      <c r="AV871" s="273" t="s">
        <v>8183</v>
      </c>
      <c r="AW871" s="273" t="s">
        <v>1560</v>
      </c>
      <c r="AX871" s="274">
        <v>1.25</v>
      </c>
      <c r="AY871" s="273" t="s">
        <v>458</v>
      </c>
      <c r="AZ871" s="273" t="s">
        <v>6477</v>
      </c>
      <c r="BA871" s="273" t="s">
        <v>8184</v>
      </c>
      <c r="BB871" s="273" t="s">
        <v>8172</v>
      </c>
      <c r="BC871" s="273" t="s">
        <v>8183</v>
      </c>
      <c r="BD871" s="273"/>
      <c r="BE871" s="273" t="s">
        <v>8183</v>
      </c>
      <c r="BF871" s="273" t="s">
        <v>1679</v>
      </c>
      <c r="BG871" s="273" t="s">
        <v>8185</v>
      </c>
      <c r="BH871" s="273" t="s">
        <v>8186</v>
      </c>
      <c r="BI871" s="273" t="s">
        <v>800</v>
      </c>
      <c r="BJ871" s="273" t="s">
        <v>800</v>
      </c>
      <c r="BK871" s="273" t="s">
        <v>801</v>
      </c>
      <c r="BL871" s="273" t="s">
        <v>802</v>
      </c>
      <c r="BM871" s="273" t="s">
        <v>827</v>
      </c>
      <c r="BN871" s="273"/>
      <c r="BO871" s="273" t="s">
        <v>809</v>
      </c>
      <c r="BP871" s="273" t="s">
        <v>458</v>
      </c>
      <c r="BQ871" s="273"/>
    </row>
    <row r="872" spans="1:69" ht="18" customHeight="1">
      <c r="A872" s="273" t="s">
        <v>8187</v>
      </c>
      <c r="B872" s="273" t="s">
        <v>8188</v>
      </c>
      <c r="C872" s="273" t="s">
        <v>8189</v>
      </c>
      <c r="D872" s="273" t="s">
        <v>8175</v>
      </c>
      <c r="E872" s="273" t="s">
        <v>8190</v>
      </c>
      <c r="F872" s="273" t="s">
        <v>786</v>
      </c>
      <c r="G872" s="273" t="s">
        <v>786</v>
      </c>
      <c r="H872" s="273" t="s">
        <v>786</v>
      </c>
      <c r="I872" s="274">
        <v>3</v>
      </c>
      <c r="J872" s="273" t="s">
        <v>11</v>
      </c>
      <c r="K872" s="273" t="s">
        <v>806</v>
      </c>
      <c r="L872" s="274">
        <v>3</v>
      </c>
      <c r="M872" s="273" t="s">
        <v>1639</v>
      </c>
      <c r="N872" s="273" t="s">
        <v>936</v>
      </c>
      <c r="O872" s="273" t="s">
        <v>5008</v>
      </c>
      <c r="P872" s="273"/>
      <c r="Q872" s="273"/>
      <c r="R872" s="273" t="s">
        <v>789</v>
      </c>
      <c r="S872" s="273" t="s">
        <v>790</v>
      </c>
      <c r="T872" s="273" t="s">
        <v>458</v>
      </c>
      <c r="U872" s="273" t="s">
        <v>791</v>
      </c>
      <c r="V872" s="274">
        <v>99.715999999999994</v>
      </c>
      <c r="W872" s="273" t="s">
        <v>8191</v>
      </c>
      <c r="X872" s="273" t="s">
        <v>1425</v>
      </c>
      <c r="Y872" s="273" t="s">
        <v>4846</v>
      </c>
      <c r="Z872" s="273" t="s">
        <v>4847</v>
      </c>
      <c r="AA872" s="273"/>
      <c r="AB872" s="273"/>
      <c r="AC872" s="273"/>
      <c r="AD872" s="273"/>
      <c r="AE872" s="273" t="s">
        <v>8192</v>
      </c>
      <c r="AF872" s="273" t="s">
        <v>794</v>
      </c>
      <c r="AG872" s="273" t="s">
        <v>807</v>
      </c>
      <c r="AH872" s="273" t="s">
        <v>786</v>
      </c>
      <c r="AI872" s="273" t="s">
        <v>104</v>
      </c>
      <c r="AJ872" s="273"/>
      <c r="AK872" s="273" t="s">
        <v>808</v>
      </c>
      <c r="AL872" s="273" t="s">
        <v>1640</v>
      </c>
      <c r="AM872" s="273" t="s">
        <v>797</v>
      </c>
      <c r="AN872" s="273" t="s">
        <v>42</v>
      </c>
      <c r="AO872" s="273"/>
      <c r="AP872" s="273"/>
      <c r="AQ872" s="273"/>
      <c r="AR872" s="273"/>
      <c r="AS872" s="273" t="s">
        <v>8193</v>
      </c>
      <c r="AT872" s="274">
        <v>1000</v>
      </c>
      <c r="AU872" s="274">
        <v>3</v>
      </c>
      <c r="AV872" s="273" t="s">
        <v>8153</v>
      </c>
      <c r="AW872" s="273"/>
      <c r="AX872" s="274">
        <v>3</v>
      </c>
      <c r="AY872" s="273" t="s">
        <v>458</v>
      </c>
      <c r="AZ872" s="273" t="s">
        <v>6501</v>
      </c>
      <c r="BA872" s="273" t="s">
        <v>8194</v>
      </c>
      <c r="BB872" s="273" t="s">
        <v>8187</v>
      </c>
      <c r="BC872" s="273" t="s">
        <v>8153</v>
      </c>
      <c r="BD872" s="273"/>
      <c r="BE872" s="273" t="s">
        <v>8153</v>
      </c>
      <c r="BF872" s="273" t="s">
        <v>4502</v>
      </c>
      <c r="BG872" s="273" t="s">
        <v>8195</v>
      </c>
      <c r="BH872" s="273" t="s">
        <v>8196</v>
      </c>
      <c r="BI872" s="273" t="s">
        <v>800</v>
      </c>
      <c r="BJ872" s="273" t="s">
        <v>800</v>
      </c>
      <c r="BK872" s="273" t="s">
        <v>801</v>
      </c>
      <c r="BL872" s="273" t="s">
        <v>802</v>
      </c>
      <c r="BM872" s="273" t="s">
        <v>803</v>
      </c>
      <c r="BN872" s="273"/>
      <c r="BO872" s="273" t="s">
        <v>809</v>
      </c>
      <c r="BP872" s="273" t="s">
        <v>458</v>
      </c>
      <c r="BQ872" s="273"/>
    </row>
    <row r="873" spans="1:69" ht="18" customHeight="1">
      <c r="A873" s="273" t="s">
        <v>3837</v>
      </c>
      <c r="B873" s="273" t="s">
        <v>8197</v>
      </c>
      <c r="C873" s="273" t="s">
        <v>8198</v>
      </c>
      <c r="D873" s="273" t="s">
        <v>8199</v>
      </c>
      <c r="E873" s="273" t="s">
        <v>8200</v>
      </c>
      <c r="F873" s="273" t="s">
        <v>3841</v>
      </c>
      <c r="G873" s="273" t="s">
        <v>925</v>
      </c>
      <c r="H873" s="273" t="s">
        <v>3841</v>
      </c>
      <c r="I873" s="274">
        <v>5</v>
      </c>
      <c r="J873" s="273" t="s">
        <v>598</v>
      </c>
      <c r="K873" s="273" t="s">
        <v>806</v>
      </c>
      <c r="L873" s="274">
        <v>2.95</v>
      </c>
      <c r="M873" s="273" t="s">
        <v>1639</v>
      </c>
      <c r="N873" s="273" t="s">
        <v>788</v>
      </c>
      <c r="O873" s="273"/>
      <c r="P873" s="273"/>
      <c r="Q873" s="273"/>
      <c r="R873" s="273" t="s">
        <v>789</v>
      </c>
      <c r="S873" s="273" t="s">
        <v>790</v>
      </c>
      <c r="T873" s="273" t="s">
        <v>458</v>
      </c>
      <c r="U873" s="273" t="s">
        <v>791</v>
      </c>
      <c r="V873" s="273"/>
      <c r="W873" s="273"/>
      <c r="X873" s="273" t="s">
        <v>1463</v>
      </c>
      <c r="Y873" s="273" t="s">
        <v>1464</v>
      </c>
      <c r="Z873" s="273"/>
      <c r="AA873" s="273"/>
      <c r="AB873" s="273"/>
      <c r="AC873" s="273"/>
      <c r="AD873" s="273"/>
      <c r="AE873" s="273" t="s">
        <v>8201</v>
      </c>
      <c r="AF873" s="273" t="s">
        <v>794</v>
      </c>
      <c r="AG873" s="273" t="s">
        <v>1986</v>
      </c>
      <c r="AH873" s="273" t="s">
        <v>3841</v>
      </c>
      <c r="AI873" s="273"/>
      <c r="AJ873" s="273"/>
      <c r="AK873" s="273" t="s">
        <v>1987</v>
      </c>
      <c r="AL873" s="273" t="s">
        <v>1640</v>
      </c>
      <c r="AM873" s="273" t="s">
        <v>1529</v>
      </c>
      <c r="AN873" s="273" t="s">
        <v>42</v>
      </c>
      <c r="AO873" s="273"/>
      <c r="AP873" s="273"/>
      <c r="AQ873" s="273"/>
      <c r="AR873" s="273"/>
      <c r="AS873" s="273" t="s">
        <v>3843</v>
      </c>
      <c r="AT873" s="274">
        <v>1000000</v>
      </c>
      <c r="AU873" s="274">
        <v>5</v>
      </c>
      <c r="AV873" s="273" t="s">
        <v>8153</v>
      </c>
      <c r="AW873" s="273"/>
      <c r="AX873" s="274">
        <v>2.95</v>
      </c>
      <c r="AY873" s="273" t="s">
        <v>458</v>
      </c>
      <c r="AZ873" s="273" t="s">
        <v>6501</v>
      </c>
      <c r="BA873" s="273" t="s">
        <v>3844</v>
      </c>
      <c r="BB873" s="273" t="s">
        <v>3837</v>
      </c>
      <c r="BC873" s="273" t="s">
        <v>8153</v>
      </c>
      <c r="BD873" s="273"/>
      <c r="BE873" s="273" t="s">
        <v>8153</v>
      </c>
      <c r="BF873" s="273" t="s">
        <v>458</v>
      </c>
      <c r="BG873" s="273" t="s">
        <v>458</v>
      </c>
      <c r="BH873" s="273" t="s">
        <v>8201</v>
      </c>
      <c r="BI873" s="273" t="s">
        <v>800</v>
      </c>
      <c r="BJ873" s="273" t="s">
        <v>800</v>
      </c>
      <c r="BK873" s="273" t="s">
        <v>801</v>
      </c>
      <c r="BL873" s="273" t="s">
        <v>802</v>
      </c>
      <c r="BM873" s="273" t="s">
        <v>803</v>
      </c>
      <c r="BN873" s="273"/>
      <c r="BO873" s="273" t="s">
        <v>809</v>
      </c>
      <c r="BP873" s="273" t="s">
        <v>458</v>
      </c>
      <c r="BQ873" s="273"/>
    </row>
    <row r="874" spans="1:69" ht="18" customHeight="1">
      <c r="A874" s="273" t="s">
        <v>4100</v>
      </c>
      <c r="B874" s="273" t="s">
        <v>8202</v>
      </c>
      <c r="C874" s="273" t="s">
        <v>8203</v>
      </c>
      <c r="D874" s="273" t="s">
        <v>8199</v>
      </c>
      <c r="E874" s="273" t="s">
        <v>8204</v>
      </c>
      <c r="F874" s="273" t="s">
        <v>1505</v>
      </c>
      <c r="G874" s="273" t="s">
        <v>1506</v>
      </c>
      <c r="H874" s="273" t="s">
        <v>3245</v>
      </c>
      <c r="I874" s="274">
        <v>6.5</v>
      </c>
      <c r="J874" s="273" t="s">
        <v>11</v>
      </c>
      <c r="K874" s="273" t="s">
        <v>806</v>
      </c>
      <c r="L874" s="274">
        <v>0.85</v>
      </c>
      <c r="M874" s="273" t="s">
        <v>1639</v>
      </c>
      <c r="N874" s="273" t="s">
        <v>936</v>
      </c>
      <c r="O874" s="273" t="s">
        <v>8205</v>
      </c>
      <c r="P874" s="273" t="s">
        <v>8206</v>
      </c>
      <c r="Q874" s="274">
        <v>42</v>
      </c>
      <c r="R874" s="273" t="s">
        <v>789</v>
      </c>
      <c r="S874" s="273" t="s">
        <v>1487</v>
      </c>
      <c r="T874" s="273" t="s">
        <v>458</v>
      </c>
      <c r="U874" s="273" t="s">
        <v>791</v>
      </c>
      <c r="V874" s="274">
        <v>99.855000000000004</v>
      </c>
      <c r="W874" s="273" t="s">
        <v>8207</v>
      </c>
      <c r="X874" s="273" t="s">
        <v>792</v>
      </c>
      <c r="Y874" s="273" t="s">
        <v>4107</v>
      </c>
      <c r="Z874" s="273"/>
      <c r="AA874" s="273"/>
      <c r="AB874" s="273"/>
      <c r="AC874" s="273"/>
      <c r="AD874" s="273"/>
      <c r="AE874" s="273" t="s">
        <v>8208</v>
      </c>
      <c r="AF874" s="273" t="s">
        <v>794</v>
      </c>
      <c r="AG874" s="273" t="s">
        <v>1793</v>
      </c>
      <c r="AH874" s="273" t="s">
        <v>3245</v>
      </c>
      <c r="AI874" s="273" t="s">
        <v>102</v>
      </c>
      <c r="AJ874" s="273"/>
      <c r="AK874" s="273" t="s">
        <v>796</v>
      </c>
      <c r="AL874" s="273" t="s">
        <v>1640</v>
      </c>
      <c r="AM874" s="273" t="s">
        <v>2206</v>
      </c>
      <c r="AN874" s="273" t="s">
        <v>42</v>
      </c>
      <c r="AO874" s="273"/>
      <c r="AP874" s="273"/>
      <c r="AQ874" s="273"/>
      <c r="AR874" s="273"/>
      <c r="AS874" s="273" t="s">
        <v>4109</v>
      </c>
      <c r="AT874" s="274">
        <v>1000</v>
      </c>
      <c r="AU874" s="274">
        <v>6.5</v>
      </c>
      <c r="AV874" s="273" t="s">
        <v>8153</v>
      </c>
      <c r="AW874" s="273"/>
      <c r="AX874" s="274">
        <v>0.85</v>
      </c>
      <c r="AY874" s="273" t="s">
        <v>458</v>
      </c>
      <c r="AZ874" s="273" t="s">
        <v>6501</v>
      </c>
      <c r="BA874" s="273" t="s">
        <v>8209</v>
      </c>
      <c r="BB874" s="273" t="s">
        <v>458</v>
      </c>
      <c r="BC874" s="273" t="s">
        <v>8153</v>
      </c>
      <c r="BD874" s="273"/>
      <c r="BE874" s="273" t="s">
        <v>8153</v>
      </c>
      <c r="BF874" s="273" t="s">
        <v>458</v>
      </c>
      <c r="BG874" s="273" t="s">
        <v>8210</v>
      </c>
      <c r="BH874" s="273" t="s">
        <v>8211</v>
      </c>
      <c r="BI874" s="273" t="s">
        <v>800</v>
      </c>
      <c r="BJ874" s="273" t="s">
        <v>800</v>
      </c>
      <c r="BK874" s="273" t="s">
        <v>801</v>
      </c>
      <c r="BL874" s="273" t="s">
        <v>802</v>
      </c>
      <c r="BM874" s="273" t="s">
        <v>803</v>
      </c>
      <c r="BN874" s="273"/>
      <c r="BO874" s="273" t="s">
        <v>809</v>
      </c>
      <c r="BP874" s="273" t="s">
        <v>458</v>
      </c>
      <c r="BQ874" s="273"/>
    </row>
    <row r="875" spans="1:69" ht="18" customHeight="1">
      <c r="A875" s="273" t="s">
        <v>6581</v>
      </c>
      <c r="B875" s="273" t="s">
        <v>8212</v>
      </c>
      <c r="C875" s="273" t="s">
        <v>8213</v>
      </c>
      <c r="D875" s="273" t="s">
        <v>8199</v>
      </c>
      <c r="E875" s="273" t="s">
        <v>8214</v>
      </c>
      <c r="F875" s="273" t="s">
        <v>6585</v>
      </c>
      <c r="G875" s="273" t="s">
        <v>1506</v>
      </c>
      <c r="H875" s="273" t="s">
        <v>1663</v>
      </c>
      <c r="I875" s="274">
        <v>3</v>
      </c>
      <c r="J875" s="273" t="s">
        <v>11</v>
      </c>
      <c r="K875" s="273" t="s">
        <v>806</v>
      </c>
      <c r="L875" s="274">
        <v>1</v>
      </c>
      <c r="M875" s="273" t="s">
        <v>1639</v>
      </c>
      <c r="N875" s="273" t="s">
        <v>860</v>
      </c>
      <c r="O875" s="273" t="s">
        <v>5179</v>
      </c>
      <c r="P875" s="273" t="s">
        <v>8215</v>
      </c>
      <c r="Q875" s="274">
        <v>36</v>
      </c>
      <c r="R875" s="273" t="s">
        <v>789</v>
      </c>
      <c r="S875" s="273" t="s">
        <v>1487</v>
      </c>
      <c r="T875" s="273" t="s">
        <v>458</v>
      </c>
      <c r="U875" s="273" t="s">
        <v>791</v>
      </c>
      <c r="V875" s="274">
        <v>99.834999999999994</v>
      </c>
      <c r="W875" s="273" t="s">
        <v>4493</v>
      </c>
      <c r="X875" s="273" t="s">
        <v>1565</v>
      </c>
      <c r="Y875" s="273" t="s">
        <v>6589</v>
      </c>
      <c r="Z875" s="273"/>
      <c r="AA875" s="273"/>
      <c r="AB875" s="273"/>
      <c r="AC875" s="273"/>
      <c r="AD875" s="273"/>
      <c r="AE875" s="273" t="s">
        <v>8216</v>
      </c>
      <c r="AF875" s="273" t="s">
        <v>794</v>
      </c>
      <c r="AG875" s="273" t="s">
        <v>1793</v>
      </c>
      <c r="AH875" s="273" t="s">
        <v>1663</v>
      </c>
      <c r="AI875" s="273" t="s">
        <v>102</v>
      </c>
      <c r="AJ875" s="273"/>
      <c r="AK875" s="273" t="s">
        <v>796</v>
      </c>
      <c r="AL875" s="273" t="s">
        <v>1640</v>
      </c>
      <c r="AM875" s="273" t="s">
        <v>811</v>
      </c>
      <c r="AN875" s="273" t="s">
        <v>42</v>
      </c>
      <c r="AO875" s="273"/>
      <c r="AP875" s="273"/>
      <c r="AQ875" s="273"/>
      <c r="AR875" s="273"/>
      <c r="AS875" s="273" t="s">
        <v>6593</v>
      </c>
      <c r="AT875" s="274">
        <v>1000</v>
      </c>
      <c r="AU875" s="274">
        <v>3</v>
      </c>
      <c r="AV875" s="273" t="s">
        <v>8153</v>
      </c>
      <c r="AW875" s="273"/>
      <c r="AX875" s="274">
        <v>1</v>
      </c>
      <c r="AY875" s="273" t="s">
        <v>458</v>
      </c>
      <c r="AZ875" s="273" t="s">
        <v>6501</v>
      </c>
      <c r="BA875" s="273" t="s">
        <v>8217</v>
      </c>
      <c r="BB875" s="273" t="s">
        <v>458</v>
      </c>
      <c r="BC875" s="273" t="s">
        <v>8153</v>
      </c>
      <c r="BD875" s="273"/>
      <c r="BE875" s="273" t="s">
        <v>8153</v>
      </c>
      <c r="BF875" s="273" t="s">
        <v>458</v>
      </c>
      <c r="BG875" s="273" t="s">
        <v>8218</v>
      </c>
      <c r="BH875" s="273" t="s">
        <v>8219</v>
      </c>
      <c r="BI875" s="273" t="s">
        <v>800</v>
      </c>
      <c r="BJ875" s="273" t="s">
        <v>800</v>
      </c>
      <c r="BK875" s="273" t="s">
        <v>801</v>
      </c>
      <c r="BL875" s="273" t="s">
        <v>802</v>
      </c>
      <c r="BM875" s="273" t="s">
        <v>803</v>
      </c>
      <c r="BN875" s="273"/>
      <c r="BO875" s="273" t="s">
        <v>809</v>
      </c>
      <c r="BP875" s="273" t="s">
        <v>458</v>
      </c>
      <c r="BQ875" s="273"/>
    </row>
    <row r="876" spans="1:69" ht="18" customHeight="1">
      <c r="A876" s="273" t="s">
        <v>5932</v>
      </c>
      <c r="B876" s="273" t="s">
        <v>8220</v>
      </c>
      <c r="C876" s="273" t="s">
        <v>8221</v>
      </c>
      <c r="D876" s="273" t="s">
        <v>8222</v>
      </c>
      <c r="E876" s="273" t="s">
        <v>8223</v>
      </c>
      <c r="F876" s="273" t="s">
        <v>786</v>
      </c>
      <c r="G876" s="273" t="s">
        <v>786</v>
      </c>
      <c r="H876" s="273" t="s">
        <v>786</v>
      </c>
      <c r="I876" s="274">
        <v>2</v>
      </c>
      <c r="J876" s="273" t="s">
        <v>804</v>
      </c>
      <c r="K876" s="273" t="s">
        <v>806</v>
      </c>
      <c r="L876" s="274">
        <v>1.1000000000000001</v>
      </c>
      <c r="M876" s="273" t="s">
        <v>8224</v>
      </c>
      <c r="N876" s="273" t="s">
        <v>788</v>
      </c>
      <c r="O876" s="273"/>
      <c r="P876" s="273"/>
      <c r="Q876" s="273"/>
      <c r="R876" s="273" t="s">
        <v>789</v>
      </c>
      <c r="S876" s="273" t="s">
        <v>790</v>
      </c>
      <c r="T876" s="273" t="s">
        <v>458</v>
      </c>
      <c r="U876" s="273" t="s">
        <v>791</v>
      </c>
      <c r="V876" s="274">
        <v>100</v>
      </c>
      <c r="W876" s="273"/>
      <c r="X876" s="273" t="s">
        <v>1463</v>
      </c>
      <c r="Y876" s="273" t="s">
        <v>1464</v>
      </c>
      <c r="Z876" s="273"/>
      <c r="AA876" s="273"/>
      <c r="AB876" s="273"/>
      <c r="AC876" s="273"/>
      <c r="AD876" s="273"/>
      <c r="AE876" s="273" t="s">
        <v>5796</v>
      </c>
      <c r="AF876" s="273" t="s">
        <v>794</v>
      </c>
      <c r="AG876" s="273" t="s">
        <v>1986</v>
      </c>
      <c r="AH876" s="273" t="s">
        <v>786</v>
      </c>
      <c r="AI876" s="273" t="s">
        <v>102</v>
      </c>
      <c r="AJ876" s="273"/>
      <c r="AK876" s="273" t="s">
        <v>1987</v>
      </c>
      <c r="AL876" s="273" t="s">
        <v>8225</v>
      </c>
      <c r="AM876" s="273" t="s">
        <v>1989</v>
      </c>
      <c r="AN876" s="273" t="s">
        <v>42</v>
      </c>
      <c r="AO876" s="273"/>
      <c r="AP876" s="273"/>
      <c r="AQ876" s="273"/>
      <c r="AR876" s="273"/>
      <c r="AS876" s="273" t="s">
        <v>5937</v>
      </c>
      <c r="AT876" s="274">
        <v>1000000</v>
      </c>
      <c r="AU876" s="274">
        <v>2</v>
      </c>
      <c r="AV876" s="273" t="s">
        <v>7395</v>
      </c>
      <c r="AW876" s="273"/>
      <c r="AX876" s="274">
        <v>1.1000000000000001</v>
      </c>
      <c r="AY876" s="273" t="s">
        <v>458</v>
      </c>
      <c r="AZ876" s="273" t="s">
        <v>5298</v>
      </c>
      <c r="BA876" s="273" t="s">
        <v>5938</v>
      </c>
      <c r="BB876" s="273" t="s">
        <v>5932</v>
      </c>
      <c r="BC876" s="273" t="s">
        <v>7395</v>
      </c>
      <c r="BD876" s="273"/>
      <c r="BE876" s="273" t="s">
        <v>7395</v>
      </c>
      <c r="BF876" s="273" t="s">
        <v>458</v>
      </c>
      <c r="BG876" s="273"/>
      <c r="BH876" s="273" t="s">
        <v>5796</v>
      </c>
      <c r="BI876" s="273" t="s">
        <v>800</v>
      </c>
      <c r="BJ876" s="273" t="s">
        <v>800</v>
      </c>
      <c r="BK876" s="273" t="s">
        <v>801</v>
      </c>
      <c r="BL876" s="273" t="s">
        <v>802</v>
      </c>
      <c r="BM876" s="273" t="s">
        <v>803</v>
      </c>
      <c r="BN876" s="273"/>
      <c r="BO876" s="273" t="s">
        <v>1517</v>
      </c>
      <c r="BP876" s="273" t="s">
        <v>458</v>
      </c>
      <c r="BQ876" s="273"/>
    </row>
    <row r="877" spans="1:69" ht="18" customHeight="1">
      <c r="A877" s="273" t="s">
        <v>2198</v>
      </c>
      <c r="B877" s="273" t="s">
        <v>8226</v>
      </c>
      <c r="C877" s="273" t="s">
        <v>8227</v>
      </c>
      <c r="D877" s="273" t="s">
        <v>8228</v>
      </c>
      <c r="E877" s="273" t="s">
        <v>8229</v>
      </c>
      <c r="F877" s="273" t="s">
        <v>1505</v>
      </c>
      <c r="G877" s="273" t="s">
        <v>1506</v>
      </c>
      <c r="H877" s="273" t="s">
        <v>1505</v>
      </c>
      <c r="I877" s="274">
        <v>5</v>
      </c>
      <c r="J877" s="273" t="s">
        <v>11</v>
      </c>
      <c r="K877" s="273" t="s">
        <v>806</v>
      </c>
      <c r="L877" s="274">
        <v>0.875</v>
      </c>
      <c r="M877" s="273" t="s">
        <v>3492</v>
      </c>
      <c r="N877" s="273" t="s">
        <v>8230</v>
      </c>
      <c r="O877" s="273" t="s">
        <v>8231</v>
      </c>
      <c r="P877" s="273" t="s">
        <v>8232</v>
      </c>
      <c r="Q877" s="273"/>
      <c r="R877" s="273" t="s">
        <v>789</v>
      </c>
      <c r="S877" s="273" t="s">
        <v>1487</v>
      </c>
      <c r="T877" s="273" t="s">
        <v>458</v>
      </c>
      <c r="U877" s="273" t="s">
        <v>791</v>
      </c>
      <c r="V877" s="274">
        <v>99.828999999999994</v>
      </c>
      <c r="W877" s="273" t="s">
        <v>8207</v>
      </c>
      <c r="X877" s="273" t="s">
        <v>792</v>
      </c>
      <c r="Y877" s="273" t="s">
        <v>1792</v>
      </c>
      <c r="Z877" s="273"/>
      <c r="AA877" s="274">
        <v>17.600000000000001</v>
      </c>
      <c r="AB877" s="274">
        <v>3.52</v>
      </c>
      <c r="AC877" s="273" t="s">
        <v>8233</v>
      </c>
      <c r="AD877" s="273" t="s">
        <v>7300</v>
      </c>
      <c r="AE877" s="273" t="s">
        <v>8234</v>
      </c>
      <c r="AF877" s="273" t="s">
        <v>794</v>
      </c>
      <c r="AG877" s="273" t="s">
        <v>1793</v>
      </c>
      <c r="AH877" s="273" t="s">
        <v>1505</v>
      </c>
      <c r="AI877" s="273" t="s">
        <v>102</v>
      </c>
      <c r="AJ877" s="273"/>
      <c r="AK877" s="273" t="s">
        <v>796</v>
      </c>
      <c r="AL877" s="273" t="s">
        <v>3493</v>
      </c>
      <c r="AM877" s="273" t="s">
        <v>2206</v>
      </c>
      <c r="AN877" s="273" t="s">
        <v>42</v>
      </c>
      <c r="AO877" s="273"/>
      <c r="AP877" s="273"/>
      <c r="AQ877" s="273"/>
      <c r="AR877" s="273"/>
      <c r="AS877" s="273" t="s">
        <v>2207</v>
      </c>
      <c r="AT877" s="274">
        <v>1000</v>
      </c>
      <c r="AU877" s="274">
        <v>5</v>
      </c>
      <c r="AV877" s="273" t="s">
        <v>8235</v>
      </c>
      <c r="AW877" s="273"/>
      <c r="AX877" s="274">
        <v>0.875</v>
      </c>
      <c r="AY877" s="273" t="s">
        <v>458</v>
      </c>
      <c r="AZ877" s="273" t="s">
        <v>6580</v>
      </c>
      <c r="BA877" s="273" t="s">
        <v>6309</v>
      </c>
      <c r="BB877" s="273" t="s">
        <v>458</v>
      </c>
      <c r="BC877" s="273" t="s">
        <v>8235</v>
      </c>
      <c r="BD877" s="273"/>
      <c r="BE877" s="273" t="s">
        <v>8235</v>
      </c>
      <c r="BF877" s="273" t="s">
        <v>458</v>
      </c>
      <c r="BG877" s="273" t="s">
        <v>8236</v>
      </c>
      <c r="BH877" s="273" t="s">
        <v>8237</v>
      </c>
      <c r="BI877" s="273" t="s">
        <v>800</v>
      </c>
      <c r="BJ877" s="273" t="s">
        <v>800</v>
      </c>
      <c r="BK877" s="273" t="s">
        <v>801</v>
      </c>
      <c r="BL877" s="273" t="s">
        <v>802</v>
      </c>
      <c r="BM877" s="273" t="s">
        <v>803</v>
      </c>
      <c r="BN877" s="273"/>
      <c r="BO877" s="273" t="s">
        <v>809</v>
      </c>
      <c r="BP877" s="273" t="s">
        <v>458</v>
      </c>
      <c r="BQ877" s="273"/>
    </row>
    <row r="878" spans="1:69" ht="18" customHeight="1">
      <c r="A878" s="273" t="s">
        <v>7194</v>
      </c>
      <c r="B878" s="273" t="s">
        <v>8238</v>
      </c>
      <c r="C878" s="273" t="s">
        <v>8239</v>
      </c>
      <c r="D878" s="273" t="s">
        <v>8228</v>
      </c>
      <c r="E878" s="273" t="s">
        <v>8240</v>
      </c>
      <c r="F878" s="273" t="s">
        <v>786</v>
      </c>
      <c r="G878" s="273" t="s">
        <v>786</v>
      </c>
      <c r="H878" s="273" t="s">
        <v>786</v>
      </c>
      <c r="I878" s="274">
        <v>1.2</v>
      </c>
      <c r="J878" s="273" t="s">
        <v>11</v>
      </c>
      <c r="K878" s="273" t="s">
        <v>806</v>
      </c>
      <c r="L878" s="274">
        <v>4.2</v>
      </c>
      <c r="M878" s="273" t="s">
        <v>3492</v>
      </c>
      <c r="N878" s="273" t="s">
        <v>936</v>
      </c>
      <c r="O878" s="273"/>
      <c r="P878" s="273"/>
      <c r="Q878" s="273"/>
      <c r="R878" s="273" t="s">
        <v>789</v>
      </c>
      <c r="S878" s="273" t="s">
        <v>1487</v>
      </c>
      <c r="T878" s="273" t="s">
        <v>458</v>
      </c>
      <c r="U878" s="273" t="s">
        <v>791</v>
      </c>
      <c r="V878" s="274">
        <v>100</v>
      </c>
      <c r="W878" s="273" t="s">
        <v>4790</v>
      </c>
      <c r="X878" s="273" t="s">
        <v>1669</v>
      </c>
      <c r="Y878" s="273" t="s">
        <v>2605</v>
      </c>
      <c r="Z878" s="273" t="s">
        <v>7202</v>
      </c>
      <c r="AA878" s="273"/>
      <c r="AB878" s="273"/>
      <c r="AC878" s="273"/>
      <c r="AD878" s="273"/>
      <c r="AE878" s="273" t="s">
        <v>8241</v>
      </c>
      <c r="AF878" s="273" t="s">
        <v>794</v>
      </c>
      <c r="AG878" s="273" t="s">
        <v>807</v>
      </c>
      <c r="AH878" s="273" t="s">
        <v>786</v>
      </c>
      <c r="AI878" s="273" t="s">
        <v>104</v>
      </c>
      <c r="AJ878" s="273" t="s">
        <v>307</v>
      </c>
      <c r="AK878" s="273" t="s">
        <v>808</v>
      </c>
      <c r="AL878" s="273" t="s">
        <v>3493</v>
      </c>
      <c r="AM878" s="273" t="s">
        <v>797</v>
      </c>
      <c r="AN878" s="273" t="s">
        <v>43</v>
      </c>
      <c r="AO878" s="273"/>
      <c r="AP878" s="273"/>
      <c r="AQ878" s="273"/>
      <c r="AR878" s="273"/>
      <c r="AS878" s="273" t="s">
        <v>7204</v>
      </c>
      <c r="AT878" s="274">
        <v>1000</v>
      </c>
      <c r="AU878" s="274">
        <v>1.2</v>
      </c>
      <c r="AV878" s="273" t="s">
        <v>8235</v>
      </c>
      <c r="AW878" s="273"/>
      <c r="AX878" s="274">
        <v>4.2</v>
      </c>
      <c r="AY878" s="273" t="s">
        <v>458</v>
      </c>
      <c r="AZ878" s="273" t="s">
        <v>6580</v>
      </c>
      <c r="BA878" s="273" t="s">
        <v>7205</v>
      </c>
      <c r="BB878" s="273" t="s">
        <v>458</v>
      </c>
      <c r="BC878" s="273" t="s">
        <v>8235</v>
      </c>
      <c r="BD878" s="273"/>
      <c r="BE878" s="273" t="s">
        <v>8235</v>
      </c>
      <c r="BF878" s="273" t="s">
        <v>4502</v>
      </c>
      <c r="BG878" s="273" t="s">
        <v>8242</v>
      </c>
      <c r="BH878" s="273" t="s">
        <v>8243</v>
      </c>
      <c r="BI878" s="273" t="s">
        <v>800</v>
      </c>
      <c r="BJ878" s="273" t="s">
        <v>800</v>
      </c>
      <c r="BK878" s="273" t="s">
        <v>801</v>
      </c>
      <c r="BL878" s="273" t="s">
        <v>802</v>
      </c>
      <c r="BM878" s="273" t="s">
        <v>803</v>
      </c>
      <c r="BN878" s="273"/>
      <c r="BO878" s="273" t="s">
        <v>809</v>
      </c>
      <c r="BP878" s="273" t="s">
        <v>458</v>
      </c>
      <c r="BQ878" s="273"/>
    </row>
    <row r="879" spans="1:69" ht="18" customHeight="1">
      <c r="A879" s="273" t="s">
        <v>7698</v>
      </c>
      <c r="B879" s="273" t="s">
        <v>8244</v>
      </c>
      <c r="C879" s="273" t="s">
        <v>8245</v>
      </c>
      <c r="D879" s="273" t="s">
        <v>8246</v>
      </c>
      <c r="E879" s="273" t="s">
        <v>8247</v>
      </c>
      <c r="F879" s="273" t="s">
        <v>3435</v>
      </c>
      <c r="G879" s="273" t="s">
        <v>3481</v>
      </c>
      <c r="H879" s="273" t="s">
        <v>786</v>
      </c>
      <c r="I879" s="274">
        <v>1.2</v>
      </c>
      <c r="J879" s="273" t="s">
        <v>11</v>
      </c>
      <c r="K879" s="273" t="s">
        <v>8248</v>
      </c>
      <c r="L879" s="274">
        <v>10.75</v>
      </c>
      <c r="M879" s="273" t="s">
        <v>8249</v>
      </c>
      <c r="N879" s="273" t="s">
        <v>4491</v>
      </c>
      <c r="O879" s="273" t="s">
        <v>8250</v>
      </c>
      <c r="P879" s="273" t="s">
        <v>8251</v>
      </c>
      <c r="Q879" s="274">
        <v>40</v>
      </c>
      <c r="R879" s="273" t="s">
        <v>789</v>
      </c>
      <c r="S879" s="273" t="s">
        <v>3364</v>
      </c>
      <c r="T879" s="273" t="s">
        <v>458</v>
      </c>
      <c r="U879" s="273" t="s">
        <v>791</v>
      </c>
      <c r="V879" s="273"/>
      <c r="W879" s="273" t="s">
        <v>8252</v>
      </c>
      <c r="X879" s="273" t="s">
        <v>1463</v>
      </c>
      <c r="Y879" s="273" t="s">
        <v>1464</v>
      </c>
      <c r="Z879" s="273"/>
      <c r="AA879" s="274">
        <v>24</v>
      </c>
      <c r="AB879" s="274">
        <v>6.5</v>
      </c>
      <c r="AC879" s="273" t="s">
        <v>4161</v>
      </c>
      <c r="AD879" s="273" t="s">
        <v>4494</v>
      </c>
      <c r="AE879" s="273" t="s">
        <v>8253</v>
      </c>
      <c r="AF879" s="273" t="s">
        <v>4497</v>
      </c>
      <c r="AG879" s="273" t="s">
        <v>1986</v>
      </c>
      <c r="AH879" s="273" t="s">
        <v>786</v>
      </c>
      <c r="AI879" s="273" t="s">
        <v>104</v>
      </c>
      <c r="AJ879" s="273"/>
      <c r="AK879" s="273" t="s">
        <v>1987</v>
      </c>
      <c r="AL879" s="273" t="s">
        <v>3298</v>
      </c>
      <c r="AM879" s="273" t="s">
        <v>1529</v>
      </c>
      <c r="AN879" s="273" t="s">
        <v>43</v>
      </c>
      <c r="AO879" s="273"/>
      <c r="AP879" s="273"/>
      <c r="AQ879" s="273"/>
      <c r="AR879" s="273"/>
      <c r="AS879" s="273" t="s">
        <v>7709</v>
      </c>
      <c r="AT879" s="274">
        <v>900</v>
      </c>
      <c r="AU879" s="274">
        <v>3.33</v>
      </c>
      <c r="AV879" s="273" t="s">
        <v>8254</v>
      </c>
      <c r="AW879" s="273" t="s">
        <v>3571</v>
      </c>
      <c r="AX879" s="274">
        <v>9</v>
      </c>
      <c r="AY879" s="273" t="s">
        <v>458</v>
      </c>
      <c r="AZ879" s="273" t="s">
        <v>8255</v>
      </c>
      <c r="BA879" s="273" t="s">
        <v>7710</v>
      </c>
      <c r="BB879" s="273" t="s">
        <v>3215</v>
      </c>
      <c r="BC879" s="273" t="s">
        <v>8256</v>
      </c>
      <c r="BD879" s="273"/>
      <c r="BE879" s="273" t="s">
        <v>8256</v>
      </c>
      <c r="BF879" s="273" t="s">
        <v>8257</v>
      </c>
      <c r="BG879" s="273" t="s">
        <v>8258</v>
      </c>
      <c r="BH879" s="273" t="s">
        <v>8259</v>
      </c>
      <c r="BI879" s="273" t="s">
        <v>800</v>
      </c>
      <c r="BJ879" s="273" t="s">
        <v>800</v>
      </c>
      <c r="BK879" s="273" t="s">
        <v>801</v>
      </c>
      <c r="BL879" s="273" t="s">
        <v>802</v>
      </c>
      <c r="BM879" s="273" t="s">
        <v>827</v>
      </c>
      <c r="BN879" s="273"/>
      <c r="BO879" s="273" t="s">
        <v>809</v>
      </c>
      <c r="BP879" s="273" t="s">
        <v>458</v>
      </c>
      <c r="BQ879" s="273"/>
    </row>
    <row r="880" spans="1:69" ht="18" customHeight="1">
      <c r="A880" s="273" t="s">
        <v>5932</v>
      </c>
      <c r="B880" s="273" t="s">
        <v>8260</v>
      </c>
      <c r="C880" s="273" t="s">
        <v>8261</v>
      </c>
      <c r="D880" s="273" t="s">
        <v>8262</v>
      </c>
      <c r="E880" s="273" t="s">
        <v>8263</v>
      </c>
      <c r="F880" s="273" t="s">
        <v>786</v>
      </c>
      <c r="G880" s="273" t="s">
        <v>786</v>
      </c>
      <c r="H880" s="273" t="s">
        <v>786</v>
      </c>
      <c r="I880" s="274">
        <v>3</v>
      </c>
      <c r="J880" s="273" t="s">
        <v>598</v>
      </c>
      <c r="K880" s="273" t="s">
        <v>806</v>
      </c>
      <c r="L880" s="274">
        <v>3.25</v>
      </c>
      <c r="M880" s="273" t="s">
        <v>4262</v>
      </c>
      <c r="N880" s="273" t="s">
        <v>788</v>
      </c>
      <c r="O880" s="273"/>
      <c r="P880" s="273"/>
      <c r="Q880" s="273"/>
      <c r="R880" s="273"/>
      <c r="S880" s="273" t="s">
        <v>790</v>
      </c>
      <c r="T880" s="273" t="s">
        <v>458</v>
      </c>
      <c r="U880" s="273" t="s">
        <v>823</v>
      </c>
      <c r="V880" s="274">
        <v>100</v>
      </c>
      <c r="W880" s="273"/>
      <c r="X880" s="273" t="s">
        <v>1463</v>
      </c>
      <c r="Y880" s="273" t="s">
        <v>1464</v>
      </c>
      <c r="Z880" s="273"/>
      <c r="AA880" s="273"/>
      <c r="AB880" s="273"/>
      <c r="AC880" s="273"/>
      <c r="AD880" s="273"/>
      <c r="AE880" s="273" t="s">
        <v>8096</v>
      </c>
      <c r="AF880" s="273" t="s">
        <v>794</v>
      </c>
      <c r="AG880" s="273" t="s">
        <v>1986</v>
      </c>
      <c r="AH880" s="273" t="s">
        <v>786</v>
      </c>
      <c r="AI880" s="273" t="s">
        <v>102</v>
      </c>
      <c r="AJ880" s="273"/>
      <c r="AK880" s="273" t="s">
        <v>1987</v>
      </c>
      <c r="AL880" s="273" t="s">
        <v>4263</v>
      </c>
      <c r="AM880" s="273" t="s">
        <v>1989</v>
      </c>
      <c r="AN880" s="273" t="s">
        <v>42</v>
      </c>
      <c r="AO880" s="273"/>
      <c r="AP880" s="273"/>
      <c r="AQ880" s="273"/>
      <c r="AR880" s="273"/>
      <c r="AS880" s="273" t="s">
        <v>5937</v>
      </c>
      <c r="AT880" s="274">
        <v>20000</v>
      </c>
      <c r="AU880" s="274">
        <v>3</v>
      </c>
      <c r="AV880" s="273" t="s">
        <v>8254</v>
      </c>
      <c r="AW880" s="273"/>
      <c r="AX880" s="274">
        <v>3.25</v>
      </c>
      <c r="AY880" s="273" t="s">
        <v>458</v>
      </c>
      <c r="AZ880" s="273" t="s">
        <v>6534</v>
      </c>
      <c r="BA880" s="273" t="s">
        <v>5938</v>
      </c>
      <c r="BB880" s="273" t="s">
        <v>5932</v>
      </c>
      <c r="BC880" s="273" t="s">
        <v>8254</v>
      </c>
      <c r="BD880" s="273"/>
      <c r="BE880" s="273" t="s">
        <v>8254</v>
      </c>
      <c r="BF880" s="273" t="s">
        <v>458</v>
      </c>
      <c r="BG880" s="273"/>
      <c r="BH880" s="273" t="s">
        <v>8096</v>
      </c>
      <c r="BI880" s="273" t="s">
        <v>800</v>
      </c>
      <c r="BJ880" s="273" t="s">
        <v>800</v>
      </c>
      <c r="BK880" s="273" t="s">
        <v>801</v>
      </c>
      <c r="BL880" s="273" t="s">
        <v>802</v>
      </c>
      <c r="BM880" s="273" t="s">
        <v>803</v>
      </c>
      <c r="BN880" s="273"/>
      <c r="BO880" s="273" t="s">
        <v>809</v>
      </c>
      <c r="BP880" s="273" t="s">
        <v>458</v>
      </c>
      <c r="BQ880" s="273"/>
    </row>
    <row r="881" spans="1:69" ht="18" customHeight="1">
      <c r="A881" s="273" t="s">
        <v>5932</v>
      </c>
      <c r="B881" s="273" t="s">
        <v>8264</v>
      </c>
      <c r="C881" s="273" t="s">
        <v>8265</v>
      </c>
      <c r="D881" s="273" t="s">
        <v>8262</v>
      </c>
      <c r="E881" s="273" t="s">
        <v>8266</v>
      </c>
      <c r="F881" s="273" t="s">
        <v>786</v>
      </c>
      <c r="G881" s="273" t="s">
        <v>786</v>
      </c>
      <c r="H881" s="273" t="s">
        <v>786</v>
      </c>
      <c r="I881" s="274">
        <v>6</v>
      </c>
      <c r="J881" s="273" t="s">
        <v>598</v>
      </c>
      <c r="K881" s="273" t="s">
        <v>806</v>
      </c>
      <c r="L881" s="274">
        <v>3.25</v>
      </c>
      <c r="M881" s="273" t="s">
        <v>3492</v>
      </c>
      <c r="N881" s="273" t="s">
        <v>788</v>
      </c>
      <c r="O881" s="273"/>
      <c r="P881" s="273"/>
      <c r="Q881" s="273"/>
      <c r="R881" s="273" t="s">
        <v>789</v>
      </c>
      <c r="S881" s="273" t="s">
        <v>790</v>
      </c>
      <c r="T881" s="273" t="s">
        <v>458</v>
      </c>
      <c r="U881" s="273" t="s">
        <v>791</v>
      </c>
      <c r="V881" s="274">
        <v>100</v>
      </c>
      <c r="W881" s="273"/>
      <c r="X881" s="273" t="s">
        <v>1463</v>
      </c>
      <c r="Y881" s="273" t="s">
        <v>1464</v>
      </c>
      <c r="Z881" s="273"/>
      <c r="AA881" s="273"/>
      <c r="AB881" s="273"/>
      <c r="AC881" s="273"/>
      <c r="AD881" s="273"/>
      <c r="AE881" s="273" t="s">
        <v>3842</v>
      </c>
      <c r="AF881" s="273" t="s">
        <v>794</v>
      </c>
      <c r="AG881" s="273" t="s">
        <v>1986</v>
      </c>
      <c r="AH881" s="273" t="s">
        <v>786</v>
      </c>
      <c r="AI881" s="273" t="s">
        <v>102</v>
      </c>
      <c r="AJ881" s="273"/>
      <c r="AK881" s="273" t="s">
        <v>1987</v>
      </c>
      <c r="AL881" s="273" t="s">
        <v>3493</v>
      </c>
      <c r="AM881" s="273" t="s">
        <v>1989</v>
      </c>
      <c r="AN881" s="273" t="s">
        <v>42</v>
      </c>
      <c r="AO881" s="273"/>
      <c r="AP881" s="273"/>
      <c r="AQ881" s="273"/>
      <c r="AR881" s="273"/>
      <c r="AS881" s="273" t="s">
        <v>5937</v>
      </c>
      <c r="AT881" s="274">
        <v>1000000</v>
      </c>
      <c r="AU881" s="274">
        <v>6</v>
      </c>
      <c r="AV881" s="273" t="s">
        <v>8235</v>
      </c>
      <c r="AW881" s="273"/>
      <c r="AX881" s="274">
        <v>3.25</v>
      </c>
      <c r="AY881" s="273" t="s">
        <v>458</v>
      </c>
      <c r="AZ881" s="273" t="s">
        <v>6580</v>
      </c>
      <c r="BA881" s="273" t="s">
        <v>5938</v>
      </c>
      <c r="BB881" s="273" t="s">
        <v>5932</v>
      </c>
      <c r="BC881" s="273" t="s">
        <v>8235</v>
      </c>
      <c r="BD881" s="273"/>
      <c r="BE881" s="273" t="s">
        <v>8235</v>
      </c>
      <c r="BF881" s="273" t="s">
        <v>458</v>
      </c>
      <c r="BG881" s="273"/>
      <c r="BH881" s="273" t="s">
        <v>3842</v>
      </c>
      <c r="BI881" s="273" t="s">
        <v>800</v>
      </c>
      <c r="BJ881" s="273" t="s">
        <v>800</v>
      </c>
      <c r="BK881" s="273" t="s">
        <v>801</v>
      </c>
      <c r="BL881" s="273" t="s">
        <v>802</v>
      </c>
      <c r="BM881" s="273" t="s">
        <v>803</v>
      </c>
      <c r="BN881" s="273"/>
      <c r="BO881" s="273" t="s">
        <v>809</v>
      </c>
      <c r="BP881" s="273" t="s">
        <v>458</v>
      </c>
      <c r="BQ881" s="273"/>
    </row>
    <row r="882" spans="1:69" ht="18" customHeight="1">
      <c r="A882" s="273" t="s">
        <v>3561</v>
      </c>
      <c r="B882" s="273" t="s">
        <v>8267</v>
      </c>
      <c r="C882" s="273" t="s">
        <v>8268</v>
      </c>
      <c r="D882" s="273" t="s">
        <v>8262</v>
      </c>
      <c r="E882" s="273" t="s">
        <v>8269</v>
      </c>
      <c r="F882" s="273" t="s">
        <v>3287</v>
      </c>
      <c r="G882" s="273" t="s">
        <v>1506</v>
      </c>
      <c r="H882" s="273" t="s">
        <v>3643</v>
      </c>
      <c r="I882" s="274">
        <v>7.5</v>
      </c>
      <c r="J882" s="273" t="s">
        <v>11</v>
      </c>
      <c r="K882" s="273" t="s">
        <v>806</v>
      </c>
      <c r="L882" s="274">
        <v>0.625</v>
      </c>
      <c r="M882" s="273" t="s">
        <v>3200</v>
      </c>
      <c r="N882" s="273" t="s">
        <v>8270</v>
      </c>
      <c r="O882" s="273" t="s">
        <v>8271</v>
      </c>
      <c r="P882" s="273" t="s">
        <v>8272</v>
      </c>
      <c r="Q882" s="273"/>
      <c r="R882" s="273" t="s">
        <v>789</v>
      </c>
      <c r="S882" s="273" t="s">
        <v>1487</v>
      </c>
      <c r="T882" s="273" t="s">
        <v>458</v>
      </c>
      <c r="U882" s="273" t="s">
        <v>791</v>
      </c>
      <c r="V882" s="274">
        <v>99.95</v>
      </c>
      <c r="W882" s="273" t="s">
        <v>4936</v>
      </c>
      <c r="X882" s="273" t="s">
        <v>792</v>
      </c>
      <c r="Y882" s="273" t="s">
        <v>1792</v>
      </c>
      <c r="Z882" s="273"/>
      <c r="AA882" s="274">
        <v>34</v>
      </c>
      <c r="AB882" s="274">
        <v>4.5</v>
      </c>
      <c r="AC882" s="273" t="s">
        <v>7312</v>
      </c>
      <c r="AD882" s="273" t="s">
        <v>6292</v>
      </c>
      <c r="AE882" s="273" t="s">
        <v>8273</v>
      </c>
      <c r="AF882" s="273" t="s">
        <v>794</v>
      </c>
      <c r="AG882" s="273" t="s">
        <v>1793</v>
      </c>
      <c r="AH882" s="273" t="s">
        <v>3643</v>
      </c>
      <c r="AI882" s="273" t="s">
        <v>102</v>
      </c>
      <c r="AJ882" s="273"/>
      <c r="AK882" s="273" t="s">
        <v>796</v>
      </c>
      <c r="AL882" s="273" t="s">
        <v>3201</v>
      </c>
      <c r="AM882" s="273" t="s">
        <v>2206</v>
      </c>
      <c r="AN882" s="273" t="s">
        <v>42</v>
      </c>
      <c r="AO882" s="273"/>
      <c r="AP882" s="273"/>
      <c r="AQ882" s="273"/>
      <c r="AR882" s="273"/>
      <c r="AS882" s="273" t="s">
        <v>3566</v>
      </c>
      <c r="AT882" s="274">
        <v>1000</v>
      </c>
      <c r="AU882" s="274">
        <v>7.5</v>
      </c>
      <c r="AV882" s="273" t="s">
        <v>8175</v>
      </c>
      <c r="AW882" s="273"/>
      <c r="AX882" s="274">
        <v>0.625</v>
      </c>
      <c r="AY882" s="273" t="s">
        <v>458</v>
      </c>
      <c r="AZ882" s="273" t="s">
        <v>6562</v>
      </c>
      <c r="BA882" s="273" t="s">
        <v>3568</v>
      </c>
      <c r="BB882" s="273" t="s">
        <v>458</v>
      </c>
      <c r="BC882" s="273" t="s">
        <v>8175</v>
      </c>
      <c r="BD882" s="273"/>
      <c r="BE882" s="273" t="s">
        <v>8175</v>
      </c>
      <c r="BF882" s="273" t="s">
        <v>458</v>
      </c>
      <c r="BG882" s="273" t="s">
        <v>458</v>
      </c>
      <c r="BH882" s="273" t="s">
        <v>8274</v>
      </c>
      <c r="BI882" s="273" t="s">
        <v>800</v>
      </c>
      <c r="BJ882" s="273" t="s">
        <v>800</v>
      </c>
      <c r="BK882" s="273" t="s">
        <v>801</v>
      </c>
      <c r="BL882" s="273" t="s">
        <v>802</v>
      </c>
      <c r="BM882" s="273" t="s">
        <v>803</v>
      </c>
      <c r="BN882" s="273"/>
      <c r="BO882" s="273" t="s">
        <v>809</v>
      </c>
      <c r="BP882" s="273" t="s">
        <v>458</v>
      </c>
      <c r="BQ882" s="273"/>
    </row>
    <row r="883" spans="1:69" ht="18" customHeight="1">
      <c r="A883" s="273" t="s">
        <v>8275</v>
      </c>
      <c r="B883" s="273" t="s">
        <v>8276</v>
      </c>
      <c r="C883" s="273" t="s">
        <v>8277</v>
      </c>
      <c r="D883" s="273" t="s">
        <v>8278</v>
      </c>
      <c r="E883" s="273" t="s">
        <v>8279</v>
      </c>
      <c r="F883" s="273" t="s">
        <v>3287</v>
      </c>
      <c r="G883" s="273" t="s">
        <v>1506</v>
      </c>
      <c r="H883" s="273" t="s">
        <v>786</v>
      </c>
      <c r="I883" s="274">
        <v>2</v>
      </c>
      <c r="J883" s="273" t="s">
        <v>804</v>
      </c>
      <c r="K883" s="273" t="s">
        <v>8280</v>
      </c>
      <c r="L883" s="274">
        <v>1.93</v>
      </c>
      <c r="M883" s="273" t="s">
        <v>6133</v>
      </c>
      <c r="N883" s="273" t="s">
        <v>788</v>
      </c>
      <c r="O883" s="273"/>
      <c r="P883" s="273"/>
      <c r="Q883" s="273"/>
      <c r="R883" s="273"/>
      <c r="S883" s="273" t="s">
        <v>1487</v>
      </c>
      <c r="T883" s="273" t="s">
        <v>458</v>
      </c>
      <c r="U883" s="273" t="s">
        <v>791</v>
      </c>
      <c r="V883" s="274">
        <v>100</v>
      </c>
      <c r="W883" s="273"/>
      <c r="X883" s="273" t="s">
        <v>1463</v>
      </c>
      <c r="Y883" s="273" t="s">
        <v>5372</v>
      </c>
      <c r="Z883" s="273"/>
      <c r="AA883" s="273"/>
      <c r="AB883" s="273"/>
      <c r="AC883" s="273"/>
      <c r="AD883" s="273"/>
      <c r="AE883" s="273"/>
      <c r="AF883" s="273" t="s">
        <v>794</v>
      </c>
      <c r="AG883" s="273" t="s">
        <v>1793</v>
      </c>
      <c r="AH883" s="273" t="s">
        <v>786</v>
      </c>
      <c r="AI883" s="273" t="s">
        <v>102</v>
      </c>
      <c r="AJ883" s="273"/>
      <c r="AK883" s="273" t="s">
        <v>796</v>
      </c>
      <c r="AL883" s="273" t="s">
        <v>6137</v>
      </c>
      <c r="AM883" s="273" t="s">
        <v>1989</v>
      </c>
      <c r="AN883" s="273" t="s">
        <v>42</v>
      </c>
      <c r="AO883" s="273"/>
      <c r="AP883" s="273"/>
      <c r="AQ883" s="273"/>
      <c r="AR883" s="273"/>
      <c r="AS883" s="273" t="s">
        <v>8281</v>
      </c>
      <c r="AT883" s="274">
        <v>200000000</v>
      </c>
      <c r="AU883" s="274">
        <v>2</v>
      </c>
      <c r="AV883" s="273" t="s">
        <v>8199</v>
      </c>
      <c r="AW883" s="273"/>
      <c r="AX883" s="274">
        <v>6.3868999999999998</v>
      </c>
      <c r="AY883" s="273" t="s">
        <v>8282</v>
      </c>
      <c r="AZ883" s="273" t="s">
        <v>8283</v>
      </c>
      <c r="BA883" s="273" t="s">
        <v>4915</v>
      </c>
      <c r="BB883" s="273" t="s">
        <v>458</v>
      </c>
      <c r="BC883" s="273" t="s">
        <v>8199</v>
      </c>
      <c r="BD883" s="273"/>
      <c r="BE883" s="273" t="s">
        <v>8199</v>
      </c>
      <c r="BF883" s="273" t="s">
        <v>458</v>
      </c>
      <c r="BG883" s="273"/>
      <c r="BH883" s="273" t="s">
        <v>458</v>
      </c>
      <c r="BI883" s="273" t="s">
        <v>800</v>
      </c>
      <c r="BJ883" s="273" t="s">
        <v>800</v>
      </c>
      <c r="BK883" s="273" t="s">
        <v>1516</v>
      </c>
      <c r="BL883" s="273" t="s">
        <v>802</v>
      </c>
      <c r="BM883" s="273" t="s">
        <v>803</v>
      </c>
      <c r="BN883" s="273"/>
      <c r="BO883" s="273" t="s">
        <v>1932</v>
      </c>
      <c r="BP883" s="273" t="s">
        <v>458</v>
      </c>
      <c r="BQ883" s="273"/>
    </row>
    <row r="884" spans="1:69" ht="18" customHeight="1">
      <c r="A884" s="273" t="s">
        <v>8284</v>
      </c>
      <c r="B884" s="273" t="s">
        <v>8285</v>
      </c>
      <c r="C884" s="273" t="s">
        <v>8286</v>
      </c>
      <c r="D884" s="273" t="s">
        <v>8287</v>
      </c>
      <c r="E884" s="273" t="s">
        <v>8288</v>
      </c>
      <c r="F884" s="273" t="s">
        <v>8289</v>
      </c>
      <c r="G884" s="273" t="s">
        <v>5399</v>
      </c>
      <c r="H884" s="273" t="s">
        <v>7113</v>
      </c>
      <c r="I884" s="274">
        <v>4.5</v>
      </c>
      <c r="J884" s="273" t="s">
        <v>11</v>
      </c>
      <c r="K884" s="273" t="s">
        <v>4489</v>
      </c>
      <c r="L884" s="274">
        <v>4.8</v>
      </c>
      <c r="M884" s="273" t="s">
        <v>3263</v>
      </c>
      <c r="N884" s="273" t="s">
        <v>860</v>
      </c>
      <c r="O884" s="273" t="s">
        <v>6436</v>
      </c>
      <c r="P884" s="273" t="s">
        <v>8290</v>
      </c>
      <c r="Q884" s="274">
        <v>55</v>
      </c>
      <c r="R884" s="273" t="s">
        <v>789</v>
      </c>
      <c r="S884" s="273" t="s">
        <v>790</v>
      </c>
      <c r="T884" s="273" t="s">
        <v>458</v>
      </c>
      <c r="U884" s="273" t="s">
        <v>791</v>
      </c>
      <c r="V884" s="274">
        <v>100</v>
      </c>
      <c r="W884" s="273" t="s">
        <v>8291</v>
      </c>
      <c r="X884" s="273" t="s">
        <v>1425</v>
      </c>
      <c r="Y884" s="273" t="s">
        <v>4846</v>
      </c>
      <c r="Z884" s="273"/>
      <c r="AA884" s="274">
        <v>33</v>
      </c>
      <c r="AB884" s="274">
        <v>7.3</v>
      </c>
      <c r="AC884" s="273" t="s">
        <v>6484</v>
      </c>
      <c r="AD884" s="273" t="s">
        <v>6374</v>
      </c>
      <c r="AE884" s="273" t="s">
        <v>8292</v>
      </c>
      <c r="AF884" s="273" t="s">
        <v>794</v>
      </c>
      <c r="AG884" s="273" t="s">
        <v>1986</v>
      </c>
      <c r="AH884" s="273" t="s">
        <v>8293</v>
      </c>
      <c r="AI884" s="273" t="s">
        <v>102</v>
      </c>
      <c r="AJ884" s="273"/>
      <c r="AK884" s="273" t="s">
        <v>1987</v>
      </c>
      <c r="AL884" s="273" t="s">
        <v>8294</v>
      </c>
      <c r="AM884" s="273" t="s">
        <v>2075</v>
      </c>
      <c r="AN884" s="273" t="s">
        <v>931</v>
      </c>
      <c r="AO884" s="273"/>
      <c r="AP884" s="273"/>
      <c r="AQ884" s="273"/>
      <c r="AR884" s="273"/>
      <c r="AS884" s="273" t="s">
        <v>2463</v>
      </c>
      <c r="AT884" s="274">
        <v>1000</v>
      </c>
      <c r="AU884" s="274">
        <v>4.5</v>
      </c>
      <c r="AV884" s="273" t="s">
        <v>8295</v>
      </c>
      <c r="AW884" s="273" t="s">
        <v>2319</v>
      </c>
      <c r="AX884" s="274">
        <v>4.8</v>
      </c>
      <c r="AY884" s="273" t="s">
        <v>458</v>
      </c>
      <c r="AZ884" s="273" t="s">
        <v>6817</v>
      </c>
      <c r="BA884" s="273" t="s">
        <v>8296</v>
      </c>
      <c r="BB884" s="273" t="s">
        <v>8284</v>
      </c>
      <c r="BC884" s="273" t="s">
        <v>8295</v>
      </c>
      <c r="BD884" s="273"/>
      <c r="BE884" s="273" t="s">
        <v>8295</v>
      </c>
      <c r="BF884" s="273" t="s">
        <v>4502</v>
      </c>
      <c r="BG884" s="273" t="s">
        <v>8292</v>
      </c>
      <c r="BH884" s="273" t="s">
        <v>8297</v>
      </c>
      <c r="BI884" s="273" t="s">
        <v>800</v>
      </c>
      <c r="BJ884" s="273" t="s">
        <v>800</v>
      </c>
      <c r="BK884" s="273" t="s">
        <v>801</v>
      </c>
      <c r="BL884" s="273" t="s">
        <v>802</v>
      </c>
      <c r="BM884" s="273" t="s">
        <v>827</v>
      </c>
      <c r="BN884" s="273"/>
      <c r="BO884" s="273" t="s">
        <v>809</v>
      </c>
      <c r="BP884" s="273" t="s">
        <v>458</v>
      </c>
      <c r="BQ884" s="273"/>
    </row>
    <row r="885" spans="1:69" ht="18" customHeight="1">
      <c r="A885" s="273" t="s">
        <v>3686</v>
      </c>
      <c r="B885" s="273" t="s">
        <v>8298</v>
      </c>
      <c r="C885" s="273" t="s">
        <v>8299</v>
      </c>
      <c r="D885" s="273" t="s">
        <v>8300</v>
      </c>
      <c r="E885" s="273" t="s">
        <v>8301</v>
      </c>
      <c r="F885" s="273" t="s">
        <v>1505</v>
      </c>
      <c r="G885" s="273" t="s">
        <v>1506</v>
      </c>
      <c r="H885" s="273" t="s">
        <v>3245</v>
      </c>
      <c r="I885" s="274">
        <v>1.4</v>
      </c>
      <c r="J885" s="273" t="s">
        <v>11</v>
      </c>
      <c r="K885" s="273" t="s">
        <v>8302</v>
      </c>
      <c r="L885" s="274">
        <v>1.264</v>
      </c>
      <c r="M885" s="273" t="s">
        <v>5072</v>
      </c>
      <c r="N885" s="273" t="s">
        <v>788</v>
      </c>
      <c r="O885" s="273"/>
      <c r="P885" s="273"/>
      <c r="Q885" s="273"/>
      <c r="R885" s="273" t="s">
        <v>789</v>
      </c>
      <c r="S885" s="273" t="s">
        <v>790</v>
      </c>
      <c r="T885" s="273" t="s">
        <v>458</v>
      </c>
      <c r="U885" s="273" t="s">
        <v>791</v>
      </c>
      <c r="V885" s="274">
        <v>100</v>
      </c>
      <c r="W885" s="273"/>
      <c r="X885" s="273" t="s">
        <v>792</v>
      </c>
      <c r="Y885" s="273" t="s">
        <v>1792</v>
      </c>
      <c r="Z885" s="273"/>
      <c r="AA885" s="273"/>
      <c r="AB885" s="273"/>
      <c r="AC885" s="273"/>
      <c r="AD885" s="273"/>
      <c r="AE885" s="273" t="s">
        <v>458</v>
      </c>
      <c r="AF885" s="273" t="s">
        <v>794</v>
      </c>
      <c r="AG885" s="273" t="s">
        <v>1793</v>
      </c>
      <c r="AH885" s="273" t="s">
        <v>3245</v>
      </c>
      <c r="AI885" s="273" t="s">
        <v>102</v>
      </c>
      <c r="AJ885" s="273"/>
      <c r="AK885" s="273" t="s">
        <v>796</v>
      </c>
      <c r="AL885" s="273" t="s">
        <v>5060</v>
      </c>
      <c r="AM885" s="273" t="s">
        <v>2206</v>
      </c>
      <c r="AN885" s="273" t="s">
        <v>42</v>
      </c>
      <c r="AO885" s="273"/>
      <c r="AP885" s="273"/>
      <c r="AQ885" s="273"/>
      <c r="AR885" s="273"/>
      <c r="AS885" s="273" t="s">
        <v>7663</v>
      </c>
      <c r="AT885" s="274">
        <v>1000</v>
      </c>
      <c r="AU885" s="274">
        <v>1.4</v>
      </c>
      <c r="AV885" s="273" t="s">
        <v>8303</v>
      </c>
      <c r="AW885" s="273"/>
      <c r="AX885" s="274">
        <v>1.264</v>
      </c>
      <c r="AY885" s="273" t="s">
        <v>458</v>
      </c>
      <c r="AZ885" s="273" t="s">
        <v>7353</v>
      </c>
      <c r="BA885" s="273" t="s">
        <v>6736</v>
      </c>
      <c r="BB885" s="273" t="s">
        <v>6737</v>
      </c>
      <c r="BC885" s="273" t="s">
        <v>8303</v>
      </c>
      <c r="BD885" s="273"/>
      <c r="BE885" s="273" t="s">
        <v>8303</v>
      </c>
      <c r="BF885" s="273" t="s">
        <v>458</v>
      </c>
      <c r="BG885" s="273" t="s">
        <v>8304</v>
      </c>
      <c r="BH885" s="273" t="s">
        <v>8304</v>
      </c>
      <c r="BI885" s="273" t="s">
        <v>800</v>
      </c>
      <c r="BJ885" s="273" t="s">
        <v>800</v>
      </c>
      <c r="BK885" s="273" t="s">
        <v>801</v>
      </c>
      <c r="BL885" s="273" t="s">
        <v>802</v>
      </c>
      <c r="BM885" s="273" t="s">
        <v>803</v>
      </c>
      <c r="BN885" s="273"/>
      <c r="BO885" s="273" t="s">
        <v>809</v>
      </c>
      <c r="BP885" s="273" t="s">
        <v>458</v>
      </c>
      <c r="BQ885" s="273"/>
    </row>
    <row r="886" spans="1:69" ht="18" customHeight="1">
      <c r="A886" s="273" t="s">
        <v>8305</v>
      </c>
      <c r="B886" s="273" t="s">
        <v>8306</v>
      </c>
      <c r="C886" s="273" t="s">
        <v>8307</v>
      </c>
      <c r="D886" s="273" t="s">
        <v>8308</v>
      </c>
      <c r="E886" s="273" t="s">
        <v>8309</v>
      </c>
      <c r="F886" s="273" t="s">
        <v>786</v>
      </c>
      <c r="G886" s="273" t="s">
        <v>786</v>
      </c>
      <c r="H886" s="273" t="s">
        <v>786</v>
      </c>
      <c r="I886" s="274">
        <v>7</v>
      </c>
      <c r="J886" s="273" t="s">
        <v>11</v>
      </c>
      <c r="K886" s="273" t="s">
        <v>3714</v>
      </c>
      <c r="L886" s="274">
        <v>4.8</v>
      </c>
      <c r="M886" s="273" t="s">
        <v>2812</v>
      </c>
      <c r="N886" s="273" t="s">
        <v>6106</v>
      </c>
      <c r="O886" s="273" t="s">
        <v>3446</v>
      </c>
      <c r="P886" s="273" t="s">
        <v>903</v>
      </c>
      <c r="Q886" s="274">
        <v>45</v>
      </c>
      <c r="R886" s="273" t="s">
        <v>789</v>
      </c>
      <c r="S886" s="273" t="s">
        <v>790</v>
      </c>
      <c r="T886" s="273" t="s">
        <v>458</v>
      </c>
      <c r="U886" s="273" t="s">
        <v>791</v>
      </c>
      <c r="V886" s="274">
        <v>100</v>
      </c>
      <c r="W886" s="273" t="s">
        <v>8310</v>
      </c>
      <c r="X886" s="273" t="s">
        <v>1463</v>
      </c>
      <c r="Y886" s="273" t="s">
        <v>1464</v>
      </c>
      <c r="Z886" s="273"/>
      <c r="AA886" s="274">
        <v>38</v>
      </c>
      <c r="AB886" s="274">
        <v>5.4</v>
      </c>
      <c r="AC886" s="273" t="s">
        <v>6374</v>
      </c>
      <c r="AD886" s="273" t="s">
        <v>8311</v>
      </c>
      <c r="AE886" s="273" t="s">
        <v>8312</v>
      </c>
      <c r="AF886" s="273" t="s">
        <v>794</v>
      </c>
      <c r="AG886" s="273" t="s">
        <v>1986</v>
      </c>
      <c r="AH886" s="273" t="s">
        <v>786</v>
      </c>
      <c r="AI886" s="273"/>
      <c r="AJ886" s="273"/>
      <c r="AK886" s="273" t="s">
        <v>1987</v>
      </c>
      <c r="AL886" s="273" t="s">
        <v>8313</v>
      </c>
      <c r="AM886" s="273" t="s">
        <v>1529</v>
      </c>
      <c r="AN886" s="273" t="s">
        <v>43</v>
      </c>
      <c r="AO886" s="273"/>
      <c r="AP886" s="273"/>
      <c r="AQ886" s="273"/>
      <c r="AR886" s="273"/>
      <c r="AS886" s="273" t="s">
        <v>8314</v>
      </c>
      <c r="AT886" s="274">
        <v>1000</v>
      </c>
      <c r="AU886" s="274">
        <v>7</v>
      </c>
      <c r="AV886" s="273" t="s">
        <v>8315</v>
      </c>
      <c r="AW886" s="273"/>
      <c r="AX886" s="274">
        <v>4.8</v>
      </c>
      <c r="AY886" s="273" t="s">
        <v>458</v>
      </c>
      <c r="AZ886" s="273" t="s">
        <v>6890</v>
      </c>
      <c r="BA886" s="273" t="s">
        <v>8316</v>
      </c>
      <c r="BB886" s="273" t="s">
        <v>8305</v>
      </c>
      <c r="BC886" s="273" t="s">
        <v>8315</v>
      </c>
      <c r="BD886" s="273"/>
      <c r="BE886" s="273" t="s">
        <v>8315</v>
      </c>
      <c r="BF886" s="273" t="s">
        <v>8317</v>
      </c>
      <c r="BG886" s="273" t="s">
        <v>8312</v>
      </c>
      <c r="BH886" s="273" t="s">
        <v>8318</v>
      </c>
      <c r="BI886" s="273" t="s">
        <v>3729</v>
      </c>
      <c r="BJ886" s="273" t="s">
        <v>800</v>
      </c>
      <c r="BK886" s="273" t="s">
        <v>801</v>
      </c>
      <c r="BL886" s="273" t="s">
        <v>802</v>
      </c>
      <c r="BM886" s="273" t="s">
        <v>3731</v>
      </c>
      <c r="BN886" s="273"/>
      <c r="BO886" s="273" t="s">
        <v>809</v>
      </c>
      <c r="BP886" s="273" t="s">
        <v>458</v>
      </c>
      <c r="BQ886" s="273"/>
    </row>
    <row r="887" spans="1:69" ht="18" customHeight="1">
      <c r="A887" s="273" t="s">
        <v>6547</v>
      </c>
      <c r="B887" s="273" t="s">
        <v>8319</v>
      </c>
      <c r="C887" s="273" t="s">
        <v>8320</v>
      </c>
      <c r="D887" s="273" t="s">
        <v>8321</v>
      </c>
      <c r="E887" s="273" t="s">
        <v>8322</v>
      </c>
      <c r="F887" s="273" t="s">
        <v>3435</v>
      </c>
      <c r="G887" s="273" t="s">
        <v>3481</v>
      </c>
      <c r="H887" s="273" t="s">
        <v>3435</v>
      </c>
      <c r="I887" s="274">
        <v>1.2</v>
      </c>
      <c r="J887" s="273" t="s">
        <v>11</v>
      </c>
      <c r="K887" s="273" t="s">
        <v>4489</v>
      </c>
      <c r="L887" s="274">
        <v>6.65</v>
      </c>
      <c r="M887" s="273" t="s">
        <v>2118</v>
      </c>
      <c r="N887" s="273" t="s">
        <v>7319</v>
      </c>
      <c r="O887" s="273" t="s">
        <v>8323</v>
      </c>
      <c r="P887" s="273" t="s">
        <v>8324</v>
      </c>
      <c r="Q887" s="274">
        <v>40</v>
      </c>
      <c r="R887" s="273" t="s">
        <v>789</v>
      </c>
      <c r="S887" s="273" t="s">
        <v>3364</v>
      </c>
      <c r="T887" s="273" t="s">
        <v>458</v>
      </c>
      <c r="U887" s="273" t="s">
        <v>3483</v>
      </c>
      <c r="V887" s="273"/>
      <c r="W887" s="273" t="s">
        <v>4617</v>
      </c>
      <c r="X887" s="273" t="s">
        <v>861</v>
      </c>
      <c r="Y887" s="273"/>
      <c r="Z887" s="273"/>
      <c r="AA887" s="273"/>
      <c r="AB887" s="273"/>
      <c r="AC887" s="273"/>
      <c r="AD887" s="273"/>
      <c r="AE887" s="273"/>
      <c r="AF887" s="273" t="s">
        <v>2276</v>
      </c>
      <c r="AG887" s="273" t="s">
        <v>1986</v>
      </c>
      <c r="AH887" s="273" t="s">
        <v>2459</v>
      </c>
      <c r="AI887" s="273"/>
      <c r="AJ887" s="273"/>
      <c r="AK887" s="273" t="s">
        <v>1987</v>
      </c>
      <c r="AL887" s="273" t="s">
        <v>2119</v>
      </c>
      <c r="AM887" s="273" t="s">
        <v>2255</v>
      </c>
      <c r="AN887" s="273" t="s">
        <v>3211</v>
      </c>
      <c r="AO887" s="273"/>
      <c r="AP887" s="273"/>
      <c r="AQ887" s="273"/>
      <c r="AR887" s="273"/>
      <c r="AS887" s="273" t="s">
        <v>6556</v>
      </c>
      <c r="AT887" s="274">
        <v>1000</v>
      </c>
      <c r="AU887" s="274">
        <v>6.2</v>
      </c>
      <c r="AV887" s="273" t="s">
        <v>8325</v>
      </c>
      <c r="AW887" s="273" t="s">
        <v>2063</v>
      </c>
      <c r="AX887" s="274">
        <v>6.65</v>
      </c>
      <c r="AY887" s="273" t="s">
        <v>458</v>
      </c>
      <c r="AZ887" s="273" t="s">
        <v>8020</v>
      </c>
      <c r="BA887" s="273" t="s">
        <v>6557</v>
      </c>
      <c r="BB887" s="273" t="s">
        <v>8326</v>
      </c>
      <c r="BC887" s="273" t="s">
        <v>8327</v>
      </c>
      <c r="BD887" s="273"/>
      <c r="BE887" s="273" t="s">
        <v>8327</v>
      </c>
      <c r="BF887" s="273" t="s">
        <v>7117</v>
      </c>
      <c r="BG887" s="273" t="s">
        <v>8328</v>
      </c>
      <c r="BH887" s="273" t="s">
        <v>8329</v>
      </c>
      <c r="BI887" s="273" t="s">
        <v>800</v>
      </c>
      <c r="BJ887" s="273" t="s">
        <v>800</v>
      </c>
      <c r="BK887" s="273" t="s">
        <v>801</v>
      </c>
      <c r="BL887" s="273" t="s">
        <v>802</v>
      </c>
      <c r="BM887" s="273" t="s">
        <v>827</v>
      </c>
      <c r="BN887" s="273"/>
      <c r="BO887" s="273" t="s">
        <v>809</v>
      </c>
      <c r="BP887" s="273" t="s">
        <v>458</v>
      </c>
      <c r="BQ887" s="273"/>
    </row>
    <row r="888" spans="1:69" ht="18" customHeight="1">
      <c r="A888" s="273" t="s">
        <v>8330</v>
      </c>
      <c r="B888" s="273" t="s">
        <v>8331</v>
      </c>
      <c r="C888" s="273" t="s">
        <v>8332</v>
      </c>
      <c r="D888" s="273" t="s">
        <v>8333</v>
      </c>
      <c r="E888" s="273" t="s">
        <v>8334</v>
      </c>
      <c r="F888" s="273" t="s">
        <v>4287</v>
      </c>
      <c r="G888" s="273" t="s">
        <v>1938</v>
      </c>
      <c r="H888" s="273" t="s">
        <v>786</v>
      </c>
      <c r="I888" s="274">
        <v>3</v>
      </c>
      <c r="J888" s="273" t="s">
        <v>11</v>
      </c>
      <c r="K888" s="273" t="s">
        <v>8335</v>
      </c>
      <c r="L888" s="274">
        <v>7.75</v>
      </c>
      <c r="M888" s="273" t="s">
        <v>2411</v>
      </c>
      <c r="N888" s="273" t="s">
        <v>4491</v>
      </c>
      <c r="O888" s="273" t="s">
        <v>8336</v>
      </c>
      <c r="P888" s="273" t="s">
        <v>8337</v>
      </c>
      <c r="Q888" s="274">
        <v>27.5</v>
      </c>
      <c r="R888" s="273" t="s">
        <v>789</v>
      </c>
      <c r="S888" s="273" t="s">
        <v>3364</v>
      </c>
      <c r="T888" s="273" t="s">
        <v>458</v>
      </c>
      <c r="U888" s="273" t="s">
        <v>3209</v>
      </c>
      <c r="V888" s="274">
        <v>99.623999999999995</v>
      </c>
      <c r="W888" s="273" t="s">
        <v>8338</v>
      </c>
      <c r="X888" s="273" t="s">
        <v>3321</v>
      </c>
      <c r="Y888" s="273" t="s">
        <v>3322</v>
      </c>
      <c r="Z888" s="273"/>
      <c r="AA888" s="273"/>
      <c r="AB888" s="273"/>
      <c r="AC888" s="273"/>
      <c r="AD888" s="273"/>
      <c r="AE888" s="273" t="s">
        <v>8339</v>
      </c>
      <c r="AF888" s="273" t="s">
        <v>6810</v>
      </c>
      <c r="AG888" s="273" t="s">
        <v>1986</v>
      </c>
      <c r="AH888" s="273" t="s">
        <v>786</v>
      </c>
      <c r="AI888" s="273"/>
      <c r="AJ888" s="273"/>
      <c r="AK888" s="273" t="s">
        <v>1987</v>
      </c>
      <c r="AL888" s="273" t="s">
        <v>8340</v>
      </c>
      <c r="AM888" s="273" t="s">
        <v>2075</v>
      </c>
      <c r="AN888" s="273" t="s">
        <v>3211</v>
      </c>
      <c r="AO888" s="273"/>
      <c r="AP888" s="273"/>
      <c r="AQ888" s="273"/>
      <c r="AR888" s="273"/>
      <c r="AS888" s="273" t="s">
        <v>8341</v>
      </c>
      <c r="AT888" s="274">
        <v>1000</v>
      </c>
      <c r="AU888" s="274">
        <v>2.9754999999999998</v>
      </c>
      <c r="AV888" s="273" t="s">
        <v>8342</v>
      </c>
      <c r="AW888" s="273" t="s">
        <v>8343</v>
      </c>
      <c r="AX888" s="274">
        <v>7.75</v>
      </c>
      <c r="AY888" s="273" t="s">
        <v>458</v>
      </c>
      <c r="AZ888" s="273" t="s">
        <v>7147</v>
      </c>
      <c r="BA888" s="273" t="s">
        <v>8344</v>
      </c>
      <c r="BB888" s="273" t="s">
        <v>3215</v>
      </c>
      <c r="BC888" s="273" t="s">
        <v>8342</v>
      </c>
      <c r="BD888" s="273"/>
      <c r="BE888" s="273" t="s">
        <v>8342</v>
      </c>
      <c r="BF888" s="273" t="s">
        <v>4502</v>
      </c>
      <c r="BG888" s="273" t="s">
        <v>8339</v>
      </c>
      <c r="BH888" s="273" t="s">
        <v>8345</v>
      </c>
      <c r="BI888" s="273" t="s">
        <v>800</v>
      </c>
      <c r="BJ888" s="273" t="s">
        <v>800</v>
      </c>
      <c r="BK888" s="273" t="s">
        <v>801</v>
      </c>
      <c r="BL888" s="273" t="s">
        <v>802</v>
      </c>
      <c r="BM888" s="273" t="s">
        <v>827</v>
      </c>
      <c r="BN888" s="273"/>
      <c r="BO888" s="273" t="s">
        <v>809</v>
      </c>
      <c r="BP888" s="273" t="s">
        <v>458</v>
      </c>
      <c r="BQ888" s="273"/>
    </row>
    <row r="889" spans="1:69" ht="18" customHeight="1">
      <c r="A889" s="273" t="s">
        <v>8346</v>
      </c>
      <c r="B889" s="273" t="s">
        <v>8347</v>
      </c>
      <c r="C889" s="273" t="s">
        <v>8348</v>
      </c>
      <c r="D889" s="273" t="s">
        <v>8349</v>
      </c>
      <c r="E889" s="273" t="s">
        <v>8350</v>
      </c>
      <c r="F889" s="273" t="s">
        <v>4122</v>
      </c>
      <c r="G889" s="273" t="s">
        <v>4123</v>
      </c>
      <c r="H889" s="273" t="s">
        <v>4122</v>
      </c>
      <c r="I889" s="274">
        <v>2.66</v>
      </c>
      <c r="J889" s="273" t="s">
        <v>11</v>
      </c>
      <c r="K889" s="273" t="s">
        <v>6551</v>
      </c>
      <c r="L889" s="274">
        <v>9.9</v>
      </c>
      <c r="M889" s="273" t="s">
        <v>4141</v>
      </c>
      <c r="N889" s="273" t="s">
        <v>860</v>
      </c>
      <c r="O889" s="273" t="s">
        <v>8351</v>
      </c>
      <c r="P889" s="273" t="s">
        <v>8352</v>
      </c>
      <c r="Q889" s="274">
        <v>45</v>
      </c>
      <c r="R889" s="273" t="s">
        <v>789</v>
      </c>
      <c r="S889" s="273" t="s">
        <v>3364</v>
      </c>
      <c r="T889" s="273" t="s">
        <v>458</v>
      </c>
      <c r="U889" s="273" t="s">
        <v>3483</v>
      </c>
      <c r="V889" s="274">
        <v>97.224000000000004</v>
      </c>
      <c r="W889" s="273" t="s">
        <v>8353</v>
      </c>
      <c r="X889" s="273" t="s">
        <v>828</v>
      </c>
      <c r="Y889" s="273" t="s">
        <v>835</v>
      </c>
      <c r="Z889" s="273"/>
      <c r="AA889" s="274">
        <v>17.8</v>
      </c>
      <c r="AB889" s="274">
        <v>6.69</v>
      </c>
      <c r="AC889" s="273" t="s">
        <v>8354</v>
      </c>
      <c r="AD889" s="273" t="s">
        <v>8355</v>
      </c>
      <c r="AE889" s="273" t="s">
        <v>8356</v>
      </c>
      <c r="AF889" s="273" t="s">
        <v>7083</v>
      </c>
      <c r="AG889" s="273" t="s">
        <v>1986</v>
      </c>
      <c r="AH889" s="273" t="s">
        <v>6794</v>
      </c>
      <c r="AI889" s="273"/>
      <c r="AJ889" s="273"/>
      <c r="AK889" s="273" t="s">
        <v>1987</v>
      </c>
      <c r="AL889" s="273" t="s">
        <v>4145</v>
      </c>
      <c r="AM889" s="273" t="s">
        <v>2255</v>
      </c>
      <c r="AN889" s="273" t="s">
        <v>3211</v>
      </c>
      <c r="AO889" s="273"/>
      <c r="AP889" s="273"/>
      <c r="AQ889" s="273"/>
      <c r="AR889" s="273"/>
      <c r="AS889" s="273" t="s">
        <v>8357</v>
      </c>
      <c r="AT889" s="274">
        <v>1000</v>
      </c>
      <c r="AU889" s="274">
        <v>2.5175999999999998</v>
      </c>
      <c r="AV889" s="273" t="s">
        <v>8333</v>
      </c>
      <c r="AW889" s="273"/>
      <c r="AX889" s="274">
        <v>9.9</v>
      </c>
      <c r="AY889" s="273" t="s">
        <v>458</v>
      </c>
      <c r="AZ889" s="273" t="s">
        <v>8358</v>
      </c>
      <c r="BA889" s="273" t="s">
        <v>8359</v>
      </c>
      <c r="BB889" s="273" t="s">
        <v>3215</v>
      </c>
      <c r="BC889" s="273" t="s">
        <v>8333</v>
      </c>
      <c r="BD889" s="273"/>
      <c r="BE889" s="273" t="s">
        <v>8333</v>
      </c>
      <c r="BF889" s="273" t="s">
        <v>7117</v>
      </c>
      <c r="BG889" s="273" t="s">
        <v>8360</v>
      </c>
      <c r="BH889" s="273" t="s">
        <v>8361</v>
      </c>
      <c r="BI889" s="273" t="s">
        <v>800</v>
      </c>
      <c r="BJ889" s="273" t="s">
        <v>800</v>
      </c>
      <c r="BK889" s="273" t="s">
        <v>801</v>
      </c>
      <c r="BL889" s="273" t="s">
        <v>802</v>
      </c>
      <c r="BM889" s="273" t="s">
        <v>803</v>
      </c>
      <c r="BN889" s="273"/>
      <c r="BO889" s="273" t="s">
        <v>809</v>
      </c>
      <c r="BP889" s="273" t="s">
        <v>458</v>
      </c>
      <c r="BQ889" s="273"/>
    </row>
    <row r="890" spans="1:69" ht="18" customHeight="1">
      <c r="A890" s="273" t="s">
        <v>3620</v>
      </c>
      <c r="B890" s="273" t="s">
        <v>4484</v>
      </c>
      <c r="C890" s="273" t="s">
        <v>4485</v>
      </c>
      <c r="D890" s="273" t="s">
        <v>8362</v>
      </c>
      <c r="E890" s="273" t="s">
        <v>4487</v>
      </c>
      <c r="F890" s="273" t="s">
        <v>3624</v>
      </c>
      <c r="G890" s="273" t="s">
        <v>1938</v>
      </c>
      <c r="H890" s="273" t="s">
        <v>4488</v>
      </c>
      <c r="I890" s="274">
        <v>1.5</v>
      </c>
      <c r="J890" s="273" t="s">
        <v>11</v>
      </c>
      <c r="K890" s="273" t="s">
        <v>4489</v>
      </c>
      <c r="L890" s="274">
        <v>6.25</v>
      </c>
      <c r="M890" s="273" t="s">
        <v>4490</v>
      </c>
      <c r="N890" s="273" t="s">
        <v>4491</v>
      </c>
      <c r="O890" s="273" t="s">
        <v>4492</v>
      </c>
      <c r="P890" s="273" t="s">
        <v>2598</v>
      </c>
      <c r="Q890" s="274">
        <v>50</v>
      </c>
      <c r="R890" s="273" t="s">
        <v>789</v>
      </c>
      <c r="S890" s="273" t="s">
        <v>3364</v>
      </c>
      <c r="T890" s="273" t="s">
        <v>458</v>
      </c>
      <c r="U890" s="273" t="s">
        <v>3209</v>
      </c>
      <c r="V890" s="274">
        <v>101.185</v>
      </c>
      <c r="W890" s="273" t="s">
        <v>4493</v>
      </c>
      <c r="X890" s="273" t="s">
        <v>1565</v>
      </c>
      <c r="Y890" s="273"/>
      <c r="Z890" s="273"/>
      <c r="AA890" s="274">
        <v>25</v>
      </c>
      <c r="AB890" s="274">
        <v>5</v>
      </c>
      <c r="AC890" s="273" t="s">
        <v>4494</v>
      </c>
      <c r="AD890" s="273" t="s">
        <v>4495</v>
      </c>
      <c r="AE890" s="273" t="s">
        <v>8363</v>
      </c>
      <c r="AF890" s="273" t="s">
        <v>4497</v>
      </c>
      <c r="AG890" s="273" t="s">
        <v>1986</v>
      </c>
      <c r="AH890" s="273" t="s">
        <v>4498</v>
      </c>
      <c r="AI890" s="273" t="s">
        <v>104</v>
      </c>
      <c r="AJ890" s="273"/>
      <c r="AK890" s="273" t="s">
        <v>1987</v>
      </c>
      <c r="AL890" s="273" t="s">
        <v>4499</v>
      </c>
      <c r="AM890" s="273" t="s">
        <v>2255</v>
      </c>
      <c r="AN890" s="273" t="s">
        <v>3211</v>
      </c>
      <c r="AO890" s="273"/>
      <c r="AP890" s="273"/>
      <c r="AQ890" s="273"/>
      <c r="AR890" s="273"/>
      <c r="AS890" s="273" t="s">
        <v>3628</v>
      </c>
      <c r="AT890" s="274">
        <v>1000</v>
      </c>
      <c r="AU890" s="274">
        <v>5</v>
      </c>
      <c r="AV890" s="273" t="s">
        <v>8364</v>
      </c>
      <c r="AW890" s="273" t="s">
        <v>2067</v>
      </c>
      <c r="AX890" s="274">
        <v>6.25</v>
      </c>
      <c r="AY890" s="273" t="s">
        <v>458</v>
      </c>
      <c r="AZ890" s="273" t="s">
        <v>4500</v>
      </c>
      <c r="BA890" s="273" t="s">
        <v>3630</v>
      </c>
      <c r="BB890" s="273" t="s">
        <v>3215</v>
      </c>
      <c r="BC890" s="273" t="s">
        <v>4501</v>
      </c>
      <c r="BD890" s="273"/>
      <c r="BE890" s="273" t="s">
        <v>4501</v>
      </c>
      <c r="BF890" s="273" t="s">
        <v>4502</v>
      </c>
      <c r="BG890" s="273" t="s">
        <v>8363</v>
      </c>
      <c r="BH890" s="273" t="s">
        <v>4503</v>
      </c>
      <c r="BI890" s="273" t="s">
        <v>800</v>
      </c>
      <c r="BJ890" s="273" t="s">
        <v>800</v>
      </c>
      <c r="BK890" s="273" t="s">
        <v>801</v>
      </c>
      <c r="BL890" s="273" t="s">
        <v>802</v>
      </c>
      <c r="BM890" s="273" t="s">
        <v>827</v>
      </c>
      <c r="BN890" s="273"/>
      <c r="BO890" s="273" t="s">
        <v>809</v>
      </c>
      <c r="BP890" s="273" t="s">
        <v>458</v>
      </c>
      <c r="BQ890" s="273"/>
    </row>
    <row r="891" spans="1:69" ht="18" customHeight="1">
      <c r="A891" s="273" t="s">
        <v>8365</v>
      </c>
      <c r="B891" s="273" t="s">
        <v>8366</v>
      </c>
      <c r="C891" s="273" t="s">
        <v>8367</v>
      </c>
      <c r="D891" s="273" t="s">
        <v>8368</v>
      </c>
      <c r="E891" s="273" t="s">
        <v>8369</v>
      </c>
      <c r="F891" s="273" t="s">
        <v>8370</v>
      </c>
      <c r="G891" s="273" t="s">
        <v>1506</v>
      </c>
      <c r="H891" s="273" t="s">
        <v>1663</v>
      </c>
      <c r="I891" s="274">
        <v>5</v>
      </c>
      <c r="J891" s="273" t="s">
        <v>849</v>
      </c>
      <c r="K891" s="273" t="s">
        <v>4489</v>
      </c>
      <c r="L891" s="274">
        <v>1.125</v>
      </c>
      <c r="M891" s="273" t="s">
        <v>1831</v>
      </c>
      <c r="N891" s="273" t="s">
        <v>8371</v>
      </c>
      <c r="O891" s="273"/>
      <c r="P891" s="273"/>
      <c r="Q891" s="273"/>
      <c r="R891" s="273" t="s">
        <v>789</v>
      </c>
      <c r="S891" s="273" t="s">
        <v>790</v>
      </c>
      <c r="T891" s="273" t="s">
        <v>458</v>
      </c>
      <c r="U891" s="273" t="s">
        <v>791</v>
      </c>
      <c r="V891" s="274">
        <v>99.576999999999998</v>
      </c>
      <c r="W891" s="273"/>
      <c r="X891" s="273" t="s">
        <v>792</v>
      </c>
      <c r="Y891" s="273" t="s">
        <v>6452</v>
      </c>
      <c r="Z891" s="273"/>
      <c r="AA891" s="273"/>
      <c r="AB891" s="273"/>
      <c r="AC891" s="273"/>
      <c r="AD891" s="273"/>
      <c r="AE891" s="273" t="s">
        <v>8372</v>
      </c>
      <c r="AF891" s="273" t="s">
        <v>794</v>
      </c>
      <c r="AG891" s="273" t="s">
        <v>3929</v>
      </c>
      <c r="AH891" s="273" t="s">
        <v>1663</v>
      </c>
      <c r="AI891" s="273" t="s">
        <v>102</v>
      </c>
      <c r="AJ891" s="273"/>
      <c r="AK891" s="273" t="s">
        <v>810</v>
      </c>
      <c r="AL891" s="273" t="s">
        <v>1833</v>
      </c>
      <c r="AM891" s="273" t="s">
        <v>1606</v>
      </c>
      <c r="AN891" s="273" t="s">
        <v>42</v>
      </c>
      <c r="AO891" s="273"/>
      <c r="AP891" s="273"/>
      <c r="AQ891" s="273"/>
      <c r="AR891" s="273"/>
      <c r="AS891" s="273" t="s">
        <v>8373</v>
      </c>
      <c r="AT891" s="274">
        <v>1000</v>
      </c>
      <c r="AU891" s="274">
        <v>5</v>
      </c>
      <c r="AV891" s="273" t="s">
        <v>8374</v>
      </c>
      <c r="AW891" s="273"/>
      <c r="AX891" s="274">
        <v>1.125</v>
      </c>
      <c r="AY891" s="273" t="s">
        <v>458</v>
      </c>
      <c r="AZ891" s="273" t="s">
        <v>7758</v>
      </c>
      <c r="BA891" s="273" t="s">
        <v>8375</v>
      </c>
      <c r="BB891" s="273" t="s">
        <v>8365</v>
      </c>
      <c r="BC891" s="273" t="s">
        <v>8374</v>
      </c>
      <c r="BD891" s="273"/>
      <c r="BE891" s="273" t="s">
        <v>8374</v>
      </c>
      <c r="BF891" s="273" t="s">
        <v>4502</v>
      </c>
      <c r="BG891" s="273" t="s">
        <v>8372</v>
      </c>
      <c r="BH891" s="273" t="s">
        <v>8376</v>
      </c>
      <c r="BI891" s="273" t="s">
        <v>800</v>
      </c>
      <c r="BJ891" s="273" t="s">
        <v>800</v>
      </c>
      <c r="BK891" s="273" t="s">
        <v>801</v>
      </c>
      <c r="BL891" s="273" t="s">
        <v>802</v>
      </c>
      <c r="BM891" s="273" t="s">
        <v>803</v>
      </c>
      <c r="BN891" s="273"/>
      <c r="BO891" s="273" t="s">
        <v>1865</v>
      </c>
      <c r="BP891" s="273" t="s">
        <v>458</v>
      </c>
      <c r="BQ891" s="273"/>
    </row>
    <row r="892" spans="1:69" ht="18" customHeight="1">
      <c r="A892" s="273" t="s">
        <v>8377</v>
      </c>
      <c r="B892" s="273" t="s">
        <v>8378</v>
      </c>
      <c r="C892" s="273" t="s">
        <v>8379</v>
      </c>
      <c r="D892" s="273" t="s">
        <v>8368</v>
      </c>
      <c r="E892" s="273" t="s">
        <v>8380</v>
      </c>
      <c r="F892" s="273" t="s">
        <v>3624</v>
      </c>
      <c r="G892" s="273" t="s">
        <v>1938</v>
      </c>
      <c r="H892" s="273" t="s">
        <v>786</v>
      </c>
      <c r="I892" s="274">
        <v>1</v>
      </c>
      <c r="J892" s="273" t="s">
        <v>11</v>
      </c>
      <c r="K892" s="273" t="s">
        <v>4489</v>
      </c>
      <c r="L892" s="274">
        <v>4.25</v>
      </c>
      <c r="M892" s="273" t="s">
        <v>3980</v>
      </c>
      <c r="N892" s="273" t="s">
        <v>936</v>
      </c>
      <c r="O892" s="273"/>
      <c r="P892" s="273" t="s">
        <v>3716</v>
      </c>
      <c r="Q892" s="273"/>
      <c r="R892" s="273" t="s">
        <v>789</v>
      </c>
      <c r="S892" s="273" t="s">
        <v>3364</v>
      </c>
      <c r="T892" s="273" t="s">
        <v>458</v>
      </c>
      <c r="U892" s="273" t="s">
        <v>791</v>
      </c>
      <c r="V892" s="274">
        <v>100</v>
      </c>
      <c r="W892" s="273" t="s">
        <v>8381</v>
      </c>
      <c r="X892" s="273" t="s">
        <v>828</v>
      </c>
      <c r="Y892" s="273" t="s">
        <v>835</v>
      </c>
      <c r="Z892" s="273"/>
      <c r="AA892" s="273"/>
      <c r="AB892" s="273"/>
      <c r="AC892" s="273"/>
      <c r="AD892" s="273"/>
      <c r="AE892" s="273" t="s">
        <v>8382</v>
      </c>
      <c r="AF892" s="273" t="s">
        <v>794</v>
      </c>
      <c r="AG892" s="273" t="s">
        <v>1986</v>
      </c>
      <c r="AH892" s="273" t="s">
        <v>786</v>
      </c>
      <c r="AI892" s="273"/>
      <c r="AJ892" s="273"/>
      <c r="AK892" s="273" t="s">
        <v>1987</v>
      </c>
      <c r="AL892" s="273" t="s">
        <v>3985</v>
      </c>
      <c r="AM892" s="273" t="s">
        <v>1529</v>
      </c>
      <c r="AN892" s="273" t="s">
        <v>3211</v>
      </c>
      <c r="AO892" s="273"/>
      <c r="AP892" s="273"/>
      <c r="AQ892" s="273"/>
      <c r="AR892" s="273"/>
      <c r="AS892" s="273" t="s">
        <v>8383</v>
      </c>
      <c r="AT892" s="274">
        <v>1000</v>
      </c>
      <c r="AU892" s="274">
        <v>1</v>
      </c>
      <c r="AV892" s="273" t="s">
        <v>8384</v>
      </c>
      <c r="AW892" s="273" t="s">
        <v>8385</v>
      </c>
      <c r="AX892" s="274">
        <v>4.25</v>
      </c>
      <c r="AY892" s="273" t="s">
        <v>458</v>
      </c>
      <c r="AZ892" s="273" t="s">
        <v>7701</v>
      </c>
      <c r="BA892" s="273" t="s">
        <v>8386</v>
      </c>
      <c r="BB892" s="273" t="s">
        <v>3215</v>
      </c>
      <c r="BC892" s="273" t="s">
        <v>8384</v>
      </c>
      <c r="BD892" s="273"/>
      <c r="BE892" s="273" t="s">
        <v>8384</v>
      </c>
      <c r="BF892" s="273" t="s">
        <v>7117</v>
      </c>
      <c r="BG892" s="273" t="s">
        <v>8382</v>
      </c>
      <c r="BH892" s="273" t="s">
        <v>8387</v>
      </c>
      <c r="BI892" s="273" t="s">
        <v>800</v>
      </c>
      <c r="BJ892" s="273" t="s">
        <v>800</v>
      </c>
      <c r="BK892" s="273" t="s">
        <v>801</v>
      </c>
      <c r="BL892" s="273" t="s">
        <v>802</v>
      </c>
      <c r="BM892" s="273" t="s">
        <v>827</v>
      </c>
      <c r="BN892" s="273"/>
      <c r="BO892" s="273" t="s">
        <v>809</v>
      </c>
      <c r="BP892" s="273" t="s">
        <v>458</v>
      </c>
      <c r="BQ892" s="273"/>
    </row>
    <row r="893" spans="1:69" ht="18" customHeight="1">
      <c r="A893" s="273" t="s">
        <v>2198</v>
      </c>
      <c r="B893" s="273" t="s">
        <v>8388</v>
      </c>
      <c r="C893" s="273" t="s">
        <v>8389</v>
      </c>
      <c r="D893" s="273" t="s">
        <v>8390</v>
      </c>
      <c r="E893" s="273" t="s">
        <v>8391</v>
      </c>
      <c r="F893" s="273" t="s">
        <v>1505</v>
      </c>
      <c r="G893" s="273" t="s">
        <v>1506</v>
      </c>
      <c r="H893" s="273" t="s">
        <v>786</v>
      </c>
      <c r="I893" s="274">
        <v>1</v>
      </c>
      <c r="J893" s="273" t="s">
        <v>11</v>
      </c>
      <c r="K893" s="273" t="s">
        <v>8392</v>
      </c>
      <c r="L893" s="274">
        <v>1.0295000000000001</v>
      </c>
      <c r="M893" s="273" t="s">
        <v>2795</v>
      </c>
      <c r="N893" s="273" t="s">
        <v>788</v>
      </c>
      <c r="O893" s="273"/>
      <c r="P893" s="273"/>
      <c r="Q893" s="273"/>
      <c r="R893" s="273" t="s">
        <v>789</v>
      </c>
      <c r="S893" s="273" t="s">
        <v>1487</v>
      </c>
      <c r="T893" s="273" t="s">
        <v>458</v>
      </c>
      <c r="U893" s="273" t="s">
        <v>791</v>
      </c>
      <c r="V893" s="274">
        <v>100</v>
      </c>
      <c r="W893" s="273"/>
      <c r="X893" s="273" t="s">
        <v>792</v>
      </c>
      <c r="Y893" s="273" t="s">
        <v>1792</v>
      </c>
      <c r="Z893" s="273"/>
      <c r="AA893" s="273"/>
      <c r="AB893" s="273"/>
      <c r="AC893" s="273"/>
      <c r="AD893" s="273"/>
      <c r="AE893" s="273"/>
      <c r="AF893" s="273" t="s">
        <v>794</v>
      </c>
      <c r="AG893" s="273" t="s">
        <v>1793</v>
      </c>
      <c r="AH893" s="273" t="s">
        <v>786</v>
      </c>
      <c r="AI893" s="273" t="s">
        <v>102</v>
      </c>
      <c r="AJ893" s="273"/>
      <c r="AK893" s="273" t="s">
        <v>796</v>
      </c>
      <c r="AL893" s="273" t="s">
        <v>2796</v>
      </c>
      <c r="AM893" s="273" t="s">
        <v>2206</v>
      </c>
      <c r="AN893" s="273" t="s">
        <v>42</v>
      </c>
      <c r="AO893" s="273"/>
      <c r="AP893" s="273"/>
      <c r="AQ893" s="273"/>
      <c r="AR893" s="273"/>
      <c r="AS893" s="273" t="s">
        <v>2207</v>
      </c>
      <c r="AT893" s="274">
        <v>1000</v>
      </c>
      <c r="AU893" s="274">
        <v>1</v>
      </c>
      <c r="AV893" s="273" t="s">
        <v>8393</v>
      </c>
      <c r="AW893" s="273"/>
      <c r="AX893" s="274">
        <v>6.3373999999999997</v>
      </c>
      <c r="AY893" s="273" t="s">
        <v>8394</v>
      </c>
      <c r="AZ893" s="273" t="s">
        <v>8395</v>
      </c>
      <c r="BA893" s="273" t="s">
        <v>3819</v>
      </c>
      <c r="BB893" s="273" t="s">
        <v>458</v>
      </c>
      <c r="BC893" s="273" t="s">
        <v>8393</v>
      </c>
      <c r="BD893" s="273"/>
      <c r="BE893" s="273" t="s">
        <v>8393</v>
      </c>
      <c r="BF893" s="273" t="s">
        <v>458</v>
      </c>
      <c r="BG893" s="273" t="s">
        <v>8396</v>
      </c>
      <c r="BH893" s="273" t="s">
        <v>8396</v>
      </c>
      <c r="BI893" s="273" t="s">
        <v>800</v>
      </c>
      <c r="BJ893" s="273" t="s">
        <v>800</v>
      </c>
      <c r="BK893" s="273" t="s">
        <v>1516</v>
      </c>
      <c r="BL893" s="273" t="s">
        <v>802</v>
      </c>
      <c r="BM893" s="273" t="s">
        <v>803</v>
      </c>
      <c r="BN893" s="273"/>
      <c r="BO893" s="273" t="s">
        <v>1517</v>
      </c>
      <c r="BP893" s="273" t="s">
        <v>458</v>
      </c>
      <c r="BQ893" s="273"/>
    </row>
    <row r="894" spans="1:69" ht="18" customHeight="1">
      <c r="A894" s="273" t="s">
        <v>2198</v>
      </c>
      <c r="B894" s="273" t="s">
        <v>8388</v>
      </c>
      <c r="C894" s="273" t="s">
        <v>8397</v>
      </c>
      <c r="D894" s="273" t="s">
        <v>8390</v>
      </c>
      <c r="E894" s="273" t="s">
        <v>8391</v>
      </c>
      <c r="F894" s="273" t="s">
        <v>1505</v>
      </c>
      <c r="G894" s="273" t="s">
        <v>1506</v>
      </c>
      <c r="H894" s="273" t="s">
        <v>786</v>
      </c>
      <c r="I894" s="274">
        <v>1</v>
      </c>
      <c r="J894" s="273" t="s">
        <v>11</v>
      </c>
      <c r="K894" s="273" t="s">
        <v>8398</v>
      </c>
      <c r="L894" s="274">
        <v>1.028</v>
      </c>
      <c r="M894" s="273" t="s">
        <v>2795</v>
      </c>
      <c r="N894" s="273" t="s">
        <v>788</v>
      </c>
      <c r="O894" s="273"/>
      <c r="P894" s="273"/>
      <c r="Q894" s="273"/>
      <c r="R894" s="273" t="s">
        <v>789</v>
      </c>
      <c r="S894" s="273" t="s">
        <v>1487</v>
      </c>
      <c r="T894" s="273" t="s">
        <v>458</v>
      </c>
      <c r="U894" s="273" t="s">
        <v>791</v>
      </c>
      <c r="V894" s="274">
        <v>100</v>
      </c>
      <c r="W894" s="273"/>
      <c r="X894" s="273" t="s">
        <v>792</v>
      </c>
      <c r="Y894" s="273" t="s">
        <v>1792</v>
      </c>
      <c r="Z894" s="273"/>
      <c r="AA894" s="273"/>
      <c r="AB894" s="273"/>
      <c r="AC894" s="273"/>
      <c r="AD894" s="273"/>
      <c r="AE894" s="273"/>
      <c r="AF894" s="273" t="s">
        <v>794</v>
      </c>
      <c r="AG894" s="273" t="s">
        <v>1793</v>
      </c>
      <c r="AH894" s="273" t="s">
        <v>786</v>
      </c>
      <c r="AI894" s="273" t="s">
        <v>102</v>
      </c>
      <c r="AJ894" s="273"/>
      <c r="AK894" s="273" t="s">
        <v>796</v>
      </c>
      <c r="AL894" s="273" t="s">
        <v>2796</v>
      </c>
      <c r="AM894" s="273" t="s">
        <v>2206</v>
      </c>
      <c r="AN894" s="273" t="s">
        <v>42</v>
      </c>
      <c r="AO894" s="273"/>
      <c r="AP894" s="273"/>
      <c r="AQ894" s="273"/>
      <c r="AR894" s="273"/>
      <c r="AS894" s="273" t="s">
        <v>2207</v>
      </c>
      <c r="AT894" s="274">
        <v>1000</v>
      </c>
      <c r="AU894" s="274">
        <v>1</v>
      </c>
      <c r="AV894" s="273" t="s">
        <v>8399</v>
      </c>
      <c r="AW894" s="273"/>
      <c r="AX894" s="274">
        <v>6.3373999999999997</v>
      </c>
      <c r="AY894" s="273" t="s">
        <v>8394</v>
      </c>
      <c r="AZ894" s="273" t="s">
        <v>8395</v>
      </c>
      <c r="BA894" s="273" t="s">
        <v>3819</v>
      </c>
      <c r="BB894" s="273" t="s">
        <v>458</v>
      </c>
      <c r="BC894" s="273" t="s">
        <v>8399</v>
      </c>
      <c r="BD894" s="273"/>
      <c r="BE894" s="273" t="s">
        <v>8399</v>
      </c>
      <c r="BF894" s="273" t="s">
        <v>458</v>
      </c>
      <c r="BG894" s="273" t="s">
        <v>8396</v>
      </c>
      <c r="BH894" s="273" t="s">
        <v>8396</v>
      </c>
      <c r="BI894" s="273" t="s">
        <v>800</v>
      </c>
      <c r="BJ894" s="273" t="s">
        <v>800</v>
      </c>
      <c r="BK894" s="273" t="s">
        <v>1516</v>
      </c>
      <c r="BL894" s="273" t="s">
        <v>802</v>
      </c>
      <c r="BM894" s="273" t="s">
        <v>803</v>
      </c>
      <c r="BN894" s="273"/>
      <c r="BO894" s="273" t="s">
        <v>1517</v>
      </c>
      <c r="BP894" s="273" t="s">
        <v>458</v>
      </c>
      <c r="BQ894" s="273"/>
    </row>
    <row r="895" spans="1:69" ht="18" customHeight="1">
      <c r="A895" s="273" t="s">
        <v>5668</v>
      </c>
      <c r="B895" s="273" t="s">
        <v>8400</v>
      </c>
      <c r="C895" s="273" t="s">
        <v>8401</v>
      </c>
      <c r="D895" s="273" t="s">
        <v>8402</v>
      </c>
      <c r="E895" s="273" t="s">
        <v>8403</v>
      </c>
      <c r="F895" s="273" t="s">
        <v>5370</v>
      </c>
      <c r="G895" s="273" t="s">
        <v>1506</v>
      </c>
      <c r="H895" s="273" t="s">
        <v>3841</v>
      </c>
      <c r="I895" s="274">
        <v>3</v>
      </c>
      <c r="J895" s="273" t="s">
        <v>11</v>
      </c>
      <c r="K895" s="273" t="s">
        <v>3714</v>
      </c>
      <c r="L895" s="274">
        <v>3.8</v>
      </c>
      <c r="M895" s="273" t="s">
        <v>8404</v>
      </c>
      <c r="N895" s="273" t="s">
        <v>936</v>
      </c>
      <c r="O895" s="273" t="s">
        <v>4020</v>
      </c>
      <c r="P895" s="273" t="s">
        <v>5137</v>
      </c>
      <c r="Q895" s="274">
        <v>45</v>
      </c>
      <c r="R895" s="273" t="s">
        <v>789</v>
      </c>
      <c r="S895" s="273" t="s">
        <v>790</v>
      </c>
      <c r="T895" s="273" t="s">
        <v>458</v>
      </c>
      <c r="U895" s="273" t="s">
        <v>791</v>
      </c>
      <c r="V895" s="274">
        <v>100</v>
      </c>
      <c r="W895" s="273" t="s">
        <v>3170</v>
      </c>
      <c r="X895" s="273" t="s">
        <v>1463</v>
      </c>
      <c r="Y895" s="273" t="s">
        <v>1464</v>
      </c>
      <c r="Z895" s="273"/>
      <c r="AA895" s="273"/>
      <c r="AB895" s="273"/>
      <c r="AC895" s="273" t="s">
        <v>8405</v>
      </c>
      <c r="AD895" s="273" t="s">
        <v>8406</v>
      </c>
      <c r="AE895" s="273" t="s">
        <v>8407</v>
      </c>
      <c r="AF895" s="273" t="s">
        <v>794</v>
      </c>
      <c r="AG895" s="273" t="s">
        <v>1986</v>
      </c>
      <c r="AH895" s="273" t="s">
        <v>3841</v>
      </c>
      <c r="AI895" s="273"/>
      <c r="AJ895" s="273"/>
      <c r="AK895" s="273" t="s">
        <v>1987</v>
      </c>
      <c r="AL895" s="273" t="s">
        <v>8408</v>
      </c>
      <c r="AM895" s="273" t="s">
        <v>1989</v>
      </c>
      <c r="AN895" s="273" t="s">
        <v>42</v>
      </c>
      <c r="AO895" s="273"/>
      <c r="AP895" s="273"/>
      <c r="AQ895" s="273"/>
      <c r="AR895" s="273"/>
      <c r="AS895" s="273" t="s">
        <v>5676</v>
      </c>
      <c r="AT895" s="274">
        <v>1000</v>
      </c>
      <c r="AU895" s="274">
        <v>3</v>
      </c>
      <c r="AV895" s="273" t="s">
        <v>8384</v>
      </c>
      <c r="AW895" s="273"/>
      <c r="AX895" s="274">
        <v>3.8</v>
      </c>
      <c r="AY895" s="273" t="s">
        <v>458</v>
      </c>
      <c r="AZ895" s="273" t="s">
        <v>7701</v>
      </c>
      <c r="BA895" s="273" t="s">
        <v>5677</v>
      </c>
      <c r="BB895" s="273" t="s">
        <v>5668</v>
      </c>
      <c r="BC895" s="273" t="s">
        <v>8384</v>
      </c>
      <c r="BD895" s="273"/>
      <c r="BE895" s="273" t="s">
        <v>8384</v>
      </c>
      <c r="BF895" s="273" t="s">
        <v>458</v>
      </c>
      <c r="BG895" s="273" t="s">
        <v>8407</v>
      </c>
      <c r="BH895" s="273" t="s">
        <v>8409</v>
      </c>
      <c r="BI895" s="273" t="s">
        <v>3729</v>
      </c>
      <c r="BJ895" s="273" t="s">
        <v>800</v>
      </c>
      <c r="BK895" s="273" t="s">
        <v>801</v>
      </c>
      <c r="BL895" s="273" t="s">
        <v>802</v>
      </c>
      <c r="BM895" s="273" t="s">
        <v>3731</v>
      </c>
      <c r="BN895" s="273"/>
      <c r="BO895" s="273" t="s">
        <v>809</v>
      </c>
      <c r="BP895" s="273" t="s">
        <v>458</v>
      </c>
      <c r="BQ895" s="273"/>
    </row>
    <row r="896" spans="1:69" ht="18" customHeight="1">
      <c r="A896" s="273" t="s">
        <v>7698</v>
      </c>
      <c r="B896" s="273" t="s">
        <v>8244</v>
      </c>
      <c r="C896" s="273" t="s">
        <v>8245</v>
      </c>
      <c r="D896" s="273" t="s">
        <v>8410</v>
      </c>
      <c r="E896" s="273" t="s">
        <v>8247</v>
      </c>
      <c r="F896" s="273" t="s">
        <v>3435</v>
      </c>
      <c r="G896" s="273" t="s">
        <v>3481</v>
      </c>
      <c r="H896" s="273" t="s">
        <v>786</v>
      </c>
      <c r="I896" s="274">
        <v>3.7</v>
      </c>
      <c r="J896" s="273" t="s">
        <v>11</v>
      </c>
      <c r="K896" s="273" t="s">
        <v>8248</v>
      </c>
      <c r="L896" s="274">
        <v>10.75</v>
      </c>
      <c r="M896" s="273" t="s">
        <v>8249</v>
      </c>
      <c r="N896" s="273" t="s">
        <v>4491</v>
      </c>
      <c r="O896" s="273" t="s">
        <v>8250</v>
      </c>
      <c r="P896" s="273" t="s">
        <v>8251</v>
      </c>
      <c r="Q896" s="274">
        <v>40</v>
      </c>
      <c r="R896" s="273" t="s">
        <v>789</v>
      </c>
      <c r="S896" s="273" t="s">
        <v>3364</v>
      </c>
      <c r="T896" s="273" t="s">
        <v>458</v>
      </c>
      <c r="U896" s="273" t="s">
        <v>791</v>
      </c>
      <c r="V896" s="274">
        <v>96.521000000000001</v>
      </c>
      <c r="W896" s="273" t="s">
        <v>8252</v>
      </c>
      <c r="X896" s="273" t="s">
        <v>1463</v>
      </c>
      <c r="Y896" s="273" t="s">
        <v>1464</v>
      </c>
      <c r="Z896" s="273"/>
      <c r="AA896" s="274">
        <v>24</v>
      </c>
      <c r="AB896" s="274">
        <v>6.5</v>
      </c>
      <c r="AC896" s="273" t="s">
        <v>4161</v>
      </c>
      <c r="AD896" s="273" t="s">
        <v>4494</v>
      </c>
      <c r="AE896" s="273" t="s">
        <v>8411</v>
      </c>
      <c r="AF896" s="273" t="s">
        <v>3984</v>
      </c>
      <c r="AG896" s="273" t="s">
        <v>1986</v>
      </c>
      <c r="AH896" s="273" t="s">
        <v>786</v>
      </c>
      <c r="AI896" s="273" t="s">
        <v>104</v>
      </c>
      <c r="AJ896" s="273"/>
      <c r="AK896" s="273" t="s">
        <v>1987</v>
      </c>
      <c r="AL896" s="273" t="s">
        <v>3298</v>
      </c>
      <c r="AM896" s="273" t="s">
        <v>1529</v>
      </c>
      <c r="AN896" s="273" t="s">
        <v>43</v>
      </c>
      <c r="AO896" s="273"/>
      <c r="AP896" s="273"/>
      <c r="AQ896" s="273"/>
      <c r="AR896" s="273"/>
      <c r="AS896" s="273" t="s">
        <v>7709</v>
      </c>
      <c r="AT896" s="274">
        <v>900</v>
      </c>
      <c r="AU896" s="274">
        <v>3.33</v>
      </c>
      <c r="AV896" s="273" t="s">
        <v>8256</v>
      </c>
      <c r="AW896" s="273" t="s">
        <v>3571</v>
      </c>
      <c r="AX896" s="274">
        <v>9</v>
      </c>
      <c r="AY896" s="273" t="s">
        <v>458</v>
      </c>
      <c r="AZ896" s="273" t="s">
        <v>8255</v>
      </c>
      <c r="BA896" s="273" t="s">
        <v>7710</v>
      </c>
      <c r="BB896" s="273" t="s">
        <v>3215</v>
      </c>
      <c r="BC896" s="273" t="s">
        <v>8256</v>
      </c>
      <c r="BD896" s="273"/>
      <c r="BE896" s="273" t="s">
        <v>8256</v>
      </c>
      <c r="BF896" s="273" t="s">
        <v>8257</v>
      </c>
      <c r="BG896" s="273"/>
      <c r="BH896" s="273" t="s">
        <v>8259</v>
      </c>
      <c r="BI896" s="273" t="s">
        <v>800</v>
      </c>
      <c r="BJ896" s="273" t="s">
        <v>800</v>
      </c>
      <c r="BK896" s="273" t="s">
        <v>801</v>
      </c>
      <c r="BL896" s="273" t="s">
        <v>802</v>
      </c>
      <c r="BM896" s="273" t="s">
        <v>827</v>
      </c>
      <c r="BN896" s="273"/>
      <c r="BO896" s="273" t="s">
        <v>809</v>
      </c>
      <c r="BP896" s="273" t="s">
        <v>458</v>
      </c>
      <c r="BQ896" s="273"/>
    </row>
    <row r="897" spans="1:69" ht="18" customHeight="1">
      <c r="A897" s="273" t="s">
        <v>3202</v>
      </c>
      <c r="B897" s="273" t="s">
        <v>8127</v>
      </c>
      <c r="C897" s="273" t="s">
        <v>8128</v>
      </c>
      <c r="D897" s="273" t="s">
        <v>8412</v>
      </c>
      <c r="E897" s="273" t="s">
        <v>8129</v>
      </c>
      <c r="F897" s="273" t="s">
        <v>1413</v>
      </c>
      <c r="G897" s="273" t="s">
        <v>1414</v>
      </c>
      <c r="H897" s="273" t="s">
        <v>1413</v>
      </c>
      <c r="I897" s="274">
        <v>0.5</v>
      </c>
      <c r="J897" s="273" t="s">
        <v>11</v>
      </c>
      <c r="K897" s="273" t="s">
        <v>4489</v>
      </c>
      <c r="L897" s="274">
        <v>11.95</v>
      </c>
      <c r="M897" s="273" t="s">
        <v>2858</v>
      </c>
      <c r="N897" s="273" t="s">
        <v>4491</v>
      </c>
      <c r="O897" s="273" t="s">
        <v>8130</v>
      </c>
      <c r="P897" s="273"/>
      <c r="Q897" s="273"/>
      <c r="R897" s="273" t="s">
        <v>789</v>
      </c>
      <c r="S897" s="273" t="s">
        <v>3364</v>
      </c>
      <c r="T897" s="273" t="s">
        <v>458</v>
      </c>
      <c r="U897" s="273" t="s">
        <v>3209</v>
      </c>
      <c r="V897" s="274">
        <v>97.798000000000002</v>
      </c>
      <c r="W897" s="273" t="s">
        <v>8131</v>
      </c>
      <c r="X897" s="273" t="s">
        <v>792</v>
      </c>
      <c r="Y897" s="273"/>
      <c r="Z897" s="273"/>
      <c r="AA897" s="273"/>
      <c r="AB897" s="273"/>
      <c r="AC897" s="273"/>
      <c r="AD897" s="273"/>
      <c r="AE897" s="273" t="s">
        <v>8413</v>
      </c>
      <c r="AF897" s="273" t="s">
        <v>6793</v>
      </c>
      <c r="AG897" s="273" t="s">
        <v>1986</v>
      </c>
      <c r="AH897" s="273" t="s">
        <v>5606</v>
      </c>
      <c r="AI897" s="273"/>
      <c r="AJ897" s="273" t="s">
        <v>307</v>
      </c>
      <c r="AK897" s="273" t="s">
        <v>1987</v>
      </c>
      <c r="AL897" s="273" t="s">
        <v>3734</v>
      </c>
      <c r="AM897" s="273" t="s">
        <v>1529</v>
      </c>
      <c r="AN897" s="273" t="s">
        <v>3211</v>
      </c>
      <c r="AO897" s="273"/>
      <c r="AP897" s="273"/>
      <c r="AQ897" s="273"/>
      <c r="AR897" s="273"/>
      <c r="AS897" s="273" t="s">
        <v>3212</v>
      </c>
      <c r="AT897" s="274">
        <v>1000</v>
      </c>
      <c r="AU897" s="274">
        <v>0</v>
      </c>
      <c r="AV897" s="273" t="s">
        <v>8414</v>
      </c>
      <c r="AW897" s="273" t="s">
        <v>8134</v>
      </c>
      <c r="AX897" s="274">
        <v>11.95</v>
      </c>
      <c r="AY897" s="273" t="s">
        <v>458</v>
      </c>
      <c r="AZ897" s="273" t="s">
        <v>8135</v>
      </c>
      <c r="BA897" s="273" t="s">
        <v>3214</v>
      </c>
      <c r="BB897" s="273" t="s">
        <v>3215</v>
      </c>
      <c r="BC897" s="273" t="s">
        <v>8136</v>
      </c>
      <c r="BD897" s="273"/>
      <c r="BE897" s="273" t="s">
        <v>8136</v>
      </c>
      <c r="BF897" s="273" t="s">
        <v>8137</v>
      </c>
      <c r="BG897" s="273"/>
      <c r="BH897" s="273" t="s">
        <v>8138</v>
      </c>
      <c r="BI897" s="273" t="s">
        <v>800</v>
      </c>
      <c r="BJ897" s="273" t="s">
        <v>800</v>
      </c>
      <c r="BK897" s="273" t="s">
        <v>801</v>
      </c>
      <c r="BL897" s="273" t="s">
        <v>802</v>
      </c>
      <c r="BM897" s="273" t="s">
        <v>827</v>
      </c>
      <c r="BN897" s="273"/>
      <c r="BO897" s="273" t="s">
        <v>809</v>
      </c>
      <c r="BP897" s="273" t="s">
        <v>458</v>
      </c>
      <c r="BQ897" s="273"/>
    </row>
    <row r="898" spans="1:69" ht="18" customHeight="1">
      <c r="A898" s="273" t="s">
        <v>8415</v>
      </c>
      <c r="B898" s="273" t="s">
        <v>8416</v>
      </c>
      <c r="C898" s="273" t="s">
        <v>8417</v>
      </c>
      <c r="D898" s="273" t="s">
        <v>8412</v>
      </c>
      <c r="E898" s="273" t="s">
        <v>8418</v>
      </c>
      <c r="F898" s="273" t="s">
        <v>5116</v>
      </c>
      <c r="G898" s="273" t="s">
        <v>1506</v>
      </c>
      <c r="H898" s="273" t="s">
        <v>5116</v>
      </c>
      <c r="I898" s="274">
        <v>5</v>
      </c>
      <c r="J898" s="273" t="s">
        <v>11</v>
      </c>
      <c r="K898" s="273" t="s">
        <v>3714</v>
      </c>
      <c r="L898" s="274">
        <v>5</v>
      </c>
      <c r="M898" s="273" t="s">
        <v>7866</v>
      </c>
      <c r="N898" s="273" t="s">
        <v>860</v>
      </c>
      <c r="O898" s="273" t="s">
        <v>8419</v>
      </c>
      <c r="P898" s="273" t="s">
        <v>7999</v>
      </c>
      <c r="Q898" s="274">
        <v>40</v>
      </c>
      <c r="R898" s="273" t="s">
        <v>789</v>
      </c>
      <c r="S898" s="273" t="s">
        <v>790</v>
      </c>
      <c r="T898" s="273" t="s">
        <v>458</v>
      </c>
      <c r="U898" s="273" t="s">
        <v>791</v>
      </c>
      <c r="V898" s="274">
        <v>100</v>
      </c>
      <c r="W898" s="273" t="s">
        <v>4581</v>
      </c>
      <c r="X898" s="273" t="s">
        <v>1463</v>
      </c>
      <c r="Y898" s="273" t="s">
        <v>1464</v>
      </c>
      <c r="Z898" s="273"/>
      <c r="AA898" s="274">
        <v>21</v>
      </c>
      <c r="AB898" s="274">
        <v>4.2</v>
      </c>
      <c r="AC898" s="273" t="s">
        <v>6425</v>
      </c>
      <c r="AD898" s="273" t="s">
        <v>4998</v>
      </c>
      <c r="AE898" s="273" t="s">
        <v>8420</v>
      </c>
      <c r="AF898" s="273" t="s">
        <v>794</v>
      </c>
      <c r="AG898" s="273" t="s">
        <v>795</v>
      </c>
      <c r="AH898" s="273" t="s">
        <v>5116</v>
      </c>
      <c r="AI898" s="273"/>
      <c r="AJ898" s="273"/>
      <c r="AK898" s="273" t="s">
        <v>796</v>
      </c>
      <c r="AL898" s="273" t="s">
        <v>8421</v>
      </c>
      <c r="AM898" s="273" t="s">
        <v>2075</v>
      </c>
      <c r="AN898" s="273" t="s">
        <v>42</v>
      </c>
      <c r="AO898" s="273"/>
      <c r="AP898" s="273"/>
      <c r="AQ898" s="273"/>
      <c r="AR898" s="273"/>
      <c r="AS898" s="273" t="s">
        <v>8422</v>
      </c>
      <c r="AT898" s="274">
        <v>1000</v>
      </c>
      <c r="AU898" s="274">
        <v>5</v>
      </c>
      <c r="AV898" s="273" t="s">
        <v>8423</v>
      </c>
      <c r="AW898" s="273"/>
      <c r="AX898" s="274">
        <v>5</v>
      </c>
      <c r="AY898" s="273" t="s">
        <v>458</v>
      </c>
      <c r="AZ898" s="273" t="s">
        <v>7780</v>
      </c>
      <c r="BA898" s="273" t="s">
        <v>8424</v>
      </c>
      <c r="BB898" s="273" t="s">
        <v>8415</v>
      </c>
      <c r="BC898" s="273" t="s">
        <v>8423</v>
      </c>
      <c r="BD898" s="273"/>
      <c r="BE898" s="273" t="s">
        <v>8423</v>
      </c>
      <c r="BF898" s="273" t="s">
        <v>458</v>
      </c>
      <c r="BG898" s="273" t="s">
        <v>8420</v>
      </c>
      <c r="BH898" s="273" t="s">
        <v>8425</v>
      </c>
      <c r="BI898" s="273" t="s">
        <v>3729</v>
      </c>
      <c r="BJ898" s="273" t="s">
        <v>800</v>
      </c>
      <c r="BK898" s="273" t="s">
        <v>801</v>
      </c>
      <c r="BL898" s="273" t="s">
        <v>802</v>
      </c>
      <c r="BM898" s="273" t="s">
        <v>3731</v>
      </c>
      <c r="BN898" s="273"/>
      <c r="BO898" s="273" t="s">
        <v>809</v>
      </c>
      <c r="BP898" s="273" t="s">
        <v>458</v>
      </c>
      <c r="BQ898" s="273"/>
    </row>
    <row r="899" spans="1:69" ht="18" customHeight="1">
      <c r="A899" s="273" t="s">
        <v>4075</v>
      </c>
      <c r="B899" s="273" t="s">
        <v>8426</v>
      </c>
      <c r="C899" s="273" t="s">
        <v>8427</v>
      </c>
      <c r="D899" s="273" t="s">
        <v>8428</v>
      </c>
      <c r="E899" s="273" t="s">
        <v>8429</v>
      </c>
      <c r="F899" s="273" t="s">
        <v>1849</v>
      </c>
      <c r="G899" s="273" t="s">
        <v>1850</v>
      </c>
      <c r="H899" s="273" t="s">
        <v>5104</v>
      </c>
      <c r="I899" s="274">
        <v>2</v>
      </c>
      <c r="J899" s="273" t="s">
        <v>11</v>
      </c>
      <c r="K899" s="273" t="s">
        <v>3714</v>
      </c>
      <c r="L899" s="274">
        <v>4.8499999999999996</v>
      </c>
      <c r="M899" s="273" t="s">
        <v>8430</v>
      </c>
      <c r="N899" s="273" t="s">
        <v>6106</v>
      </c>
      <c r="O899" s="273" t="s">
        <v>8431</v>
      </c>
      <c r="P899" s="273" t="s">
        <v>4405</v>
      </c>
      <c r="Q899" s="274">
        <v>45</v>
      </c>
      <c r="R899" s="273" t="s">
        <v>789</v>
      </c>
      <c r="S899" s="273" t="s">
        <v>790</v>
      </c>
      <c r="T899" s="273" t="s">
        <v>458</v>
      </c>
      <c r="U899" s="273" t="s">
        <v>791</v>
      </c>
      <c r="V899" s="273"/>
      <c r="W899" s="273" t="s">
        <v>8432</v>
      </c>
      <c r="X899" s="273" t="s">
        <v>1463</v>
      </c>
      <c r="Y899" s="273" t="s">
        <v>1464</v>
      </c>
      <c r="Z899" s="273"/>
      <c r="AA899" s="274">
        <v>29</v>
      </c>
      <c r="AB899" s="274">
        <v>5.8</v>
      </c>
      <c r="AC899" s="273" t="s">
        <v>5945</v>
      </c>
      <c r="AD899" s="273" t="s">
        <v>6438</v>
      </c>
      <c r="AE899" s="273"/>
      <c r="AF899" s="273" t="s">
        <v>6793</v>
      </c>
      <c r="AG899" s="273" t="s">
        <v>1986</v>
      </c>
      <c r="AH899" s="273" t="s">
        <v>4914</v>
      </c>
      <c r="AI899" s="273"/>
      <c r="AJ899" s="273"/>
      <c r="AK899" s="273" t="s">
        <v>1987</v>
      </c>
      <c r="AL899" s="273" t="s">
        <v>8433</v>
      </c>
      <c r="AM899" s="273" t="s">
        <v>1529</v>
      </c>
      <c r="AN899" s="273" t="s">
        <v>42</v>
      </c>
      <c r="AO899" s="273"/>
      <c r="AP899" s="273"/>
      <c r="AQ899" s="273"/>
      <c r="AR899" s="273"/>
      <c r="AS899" s="273" t="s">
        <v>4080</v>
      </c>
      <c r="AT899" s="274">
        <v>1000</v>
      </c>
      <c r="AU899" s="274">
        <v>4.4516</v>
      </c>
      <c r="AV899" s="273" t="s">
        <v>8434</v>
      </c>
      <c r="AW899" s="273" t="s">
        <v>8435</v>
      </c>
      <c r="AX899" s="274">
        <v>4.8499999999999996</v>
      </c>
      <c r="AY899" s="273" t="s">
        <v>458</v>
      </c>
      <c r="AZ899" s="273" t="s">
        <v>7885</v>
      </c>
      <c r="BA899" s="273" t="s">
        <v>8436</v>
      </c>
      <c r="BB899" s="273" t="s">
        <v>4075</v>
      </c>
      <c r="BC899" s="273" t="s">
        <v>8437</v>
      </c>
      <c r="BD899" s="273"/>
      <c r="BE899" s="273" t="s">
        <v>8437</v>
      </c>
      <c r="BF899" s="273" t="s">
        <v>458</v>
      </c>
      <c r="BG899" s="273" t="s">
        <v>8438</v>
      </c>
      <c r="BH899" s="273" t="s">
        <v>8439</v>
      </c>
      <c r="BI899" s="273" t="s">
        <v>3729</v>
      </c>
      <c r="BJ899" s="273" t="s">
        <v>800</v>
      </c>
      <c r="BK899" s="273" t="s">
        <v>801</v>
      </c>
      <c r="BL899" s="273" t="s">
        <v>802</v>
      </c>
      <c r="BM899" s="273" t="s">
        <v>3731</v>
      </c>
      <c r="BN899" s="273"/>
      <c r="BO899" s="273" t="s">
        <v>809</v>
      </c>
      <c r="BP899" s="273" t="s">
        <v>458</v>
      </c>
      <c r="BQ899" s="273" t="s">
        <v>8440</v>
      </c>
    </row>
    <row r="900" spans="1:69" ht="18" customHeight="1">
      <c r="A900" s="273" t="s">
        <v>4075</v>
      </c>
      <c r="B900" s="273" t="s">
        <v>8426</v>
      </c>
      <c r="C900" s="273" t="s">
        <v>8427</v>
      </c>
      <c r="D900" s="273" t="s">
        <v>8441</v>
      </c>
      <c r="E900" s="273" t="s">
        <v>8429</v>
      </c>
      <c r="F900" s="273" t="s">
        <v>1849</v>
      </c>
      <c r="G900" s="273" t="s">
        <v>1850</v>
      </c>
      <c r="H900" s="273" t="s">
        <v>5104</v>
      </c>
      <c r="I900" s="274">
        <v>5</v>
      </c>
      <c r="J900" s="273" t="s">
        <v>11</v>
      </c>
      <c r="K900" s="273" t="s">
        <v>3714</v>
      </c>
      <c r="L900" s="274">
        <v>4.8499999999999996</v>
      </c>
      <c r="M900" s="273" t="s">
        <v>8430</v>
      </c>
      <c r="N900" s="273" t="s">
        <v>6106</v>
      </c>
      <c r="O900" s="273" t="s">
        <v>8431</v>
      </c>
      <c r="P900" s="273" t="s">
        <v>4405</v>
      </c>
      <c r="Q900" s="274">
        <v>45</v>
      </c>
      <c r="R900" s="273" t="s">
        <v>789</v>
      </c>
      <c r="S900" s="273" t="s">
        <v>790</v>
      </c>
      <c r="T900" s="273" t="s">
        <v>458</v>
      </c>
      <c r="U900" s="273" t="s">
        <v>791</v>
      </c>
      <c r="V900" s="274">
        <v>100</v>
      </c>
      <c r="W900" s="273" t="s">
        <v>8432</v>
      </c>
      <c r="X900" s="273" t="s">
        <v>1463</v>
      </c>
      <c r="Y900" s="273" t="s">
        <v>1464</v>
      </c>
      <c r="Z900" s="273"/>
      <c r="AA900" s="274">
        <v>29</v>
      </c>
      <c r="AB900" s="274">
        <v>5.8</v>
      </c>
      <c r="AC900" s="273" t="s">
        <v>5945</v>
      </c>
      <c r="AD900" s="273" t="s">
        <v>6438</v>
      </c>
      <c r="AE900" s="273" t="s">
        <v>8442</v>
      </c>
      <c r="AF900" s="273" t="s">
        <v>6810</v>
      </c>
      <c r="AG900" s="273" t="s">
        <v>1986</v>
      </c>
      <c r="AH900" s="273" t="s">
        <v>4914</v>
      </c>
      <c r="AI900" s="273"/>
      <c r="AJ900" s="273"/>
      <c r="AK900" s="273" t="s">
        <v>1987</v>
      </c>
      <c r="AL900" s="273" t="s">
        <v>8433</v>
      </c>
      <c r="AM900" s="273" t="s">
        <v>1529</v>
      </c>
      <c r="AN900" s="273" t="s">
        <v>42</v>
      </c>
      <c r="AO900" s="273"/>
      <c r="AP900" s="273"/>
      <c r="AQ900" s="273"/>
      <c r="AR900" s="273"/>
      <c r="AS900" s="273" t="s">
        <v>4080</v>
      </c>
      <c r="AT900" s="274">
        <v>1000</v>
      </c>
      <c r="AU900" s="274">
        <v>4.4516</v>
      </c>
      <c r="AV900" s="273" t="s">
        <v>8437</v>
      </c>
      <c r="AW900" s="273" t="s">
        <v>8435</v>
      </c>
      <c r="AX900" s="274">
        <v>4.8499999999999996</v>
      </c>
      <c r="AY900" s="273" t="s">
        <v>458</v>
      </c>
      <c r="AZ900" s="273" t="s">
        <v>7885</v>
      </c>
      <c r="BA900" s="273" t="s">
        <v>8436</v>
      </c>
      <c r="BB900" s="273" t="s">
        <v>4075</v>
      </c>
      <c r="BC900" s="273" t="s">
        <v>8437</v>
      </c>
      <c r="BD900" s="273"/>
      <c r="BE900" s="273" t="s">
        <v>8437</v>
      </c>
      <c r="BF900" s="273" t="s">
        <v>458</v>
      </c>
      <c r="BG900" s="273" t="s">
        <v>8443</v>
      </c>
      <c r="BH900" s="273" t="s">
        <v>8439</v>
      </c>
      <c r="BI900" s="273" t="s">
        <v>3729</v>
      </c>
      <c r="BJ900" s="273" t="s">
        <v>800</v>
      </c>
      <c r="BK900" s="273" t="s">
        <v>801</v>
      </c>
      <c r="BL900" s="273" t="s">
        <v>802</v>
      </c>
      <c r="BM900" s="273" t="s">
        <v>3731</v>
      </c>
      <c r="BN900" s="273"/>
      <c r="BO900" s="273" t="s">
        <v>809</v>
      </c>
      <c r="BP900" s="273" t="s">
        <v>458</v>
      </c>
      <c r="BQ900" s="273"/>
    </row>
    <row r="901" spans="1:69" ht="18" customHeight="1">
      <c r="A901" s="273" t="s">
        <v>8444</v>
      </c>
      <c r="B901" s="273" t="s">
        <v>8445</v>
      </c>
      <c r="C901" s="273" t="s">
        <v>8446</v>
      </c>
      <c r="D901" s="273" t="s">
        <v>8447</v>
      </c>
      <c r="E901" s="273" t="s">
        <v>8448</v>
      </c>
      <c r="F901" s="273" t="s">
        <v>786</v>
      </c>
      <c r="G901" s="273" t="s">
        <v>786</v>
      </c>
      <c r="H901" s="273" t="s">
        <v>786</v>
      </c>
      <c r="I901" s="274">
        <v>5</v>
      </c>
      <c r="J901" s="273" t="s">
        <v>11</v>
      </c>
      <c r="K901" s="273" t="s">
        <v>4489</v>
      </c>
      <c r="L901" s="274">
        <v>6.15</v>
      </c>
      <c r="M901" s="273" t="s">
        <v>1973</v>
      </c>
      <c r="N901" s="273" t="s">
        <v>860</v>
      </c>
      <c r="O901" s="273" t="s">
        <v>7888</v>
      </c>
      <c r="P901" s="273" t="s">
        <v>8449</v>
      </c>
      <c r="Q901" s="274">
        <v>35</v>
      </c>
      <c r="R901" s="273" t="s">
        <v>789</v>
      </c>
      <c r="S901" s="273" t="s">
        <v>790</v>
      </c>
      <c r="T901" s="273" t="s">
        <v>458</v>
      </c>
      <c r="U901" s="273" t="s">
        <v>791</v>
      </c>
      <c r="V901" s="274">
        <v>100</v>
      </c>
      <c r="W901" s="273" t="s">
        <v>3267</v>
      </c>
      <c r="X901" s="273" t="s">
        <v>1565</v>
      </c>
      <c r="Y901" s="273"/>
      <c r="Z901" s="273"/>
      <c r="AA901" s="274">
        <v>15</v>
      </c>
      <c r="AB901" s="274">
        <v>3</v>
      </c>
      <c r="AC901" s="273"/>
      <c r="AD901" s="273"/>
      <c r="AE901" s="273" t="s">
        <v>8450</v>
      </c>
      <c r="AF901" s="273" t="s">
        <v>794</v>
      </c>
      <c r="AG901" s="273" t="s">
        <v>1986</v>
      </c>
      <c r="AH901" s="273" t="s">
        <v>786</v>
      </c>
      <c r="AI901" s="273"/>
      <c r="AJ901" s="273"/>
      <c r="AK901" s="273" t="s">
        <v>1987</v>
      </c>
      <c r="AL901" s="273" t="s">
        <v>1974</v>
      </c>
      <c r="AM901" s="273" t="s">
        <v>2255</v>
      </c>
      <c r="AN901" s="273" t="s">
        <v>43</v>
      </c>
      <c r="AO901" s="273"/>
      <c r="AP901" s="273"/>
      <c r="AQ901" s="273"/>
      <c r="AR901" s="273"/>
      <c r="AS901" s="273" t="s">
        <v>8451</v>
      </c>
      <c r="AT901" s="274">
        <v>1000</v>
      </c>
      <c r="AU901" s="274">
        <v>5</v>
      </c>
      <c r="AV901" s="273" t="s">
        <v>8452</v>
      </c>
      <c r="AW901" s="273" t="s">
        <v>3532</v>
      </c>
      <c r="AX901" s="274">
        <v>6.15</v>
      </c>
      <c r="AY901" s="273" t="s">
        <v>458</v>
      </c>
      <c r="AZ901" s="273" t="s">
        <v>7932</v>
      </c>
      <c r="BA901" s="273" t="s">
        <v>8453</v>
      </c>
      <c r="BB901" s="273" t="s">
        <v>8444</v>
      </c>
      <c r="BC901" s="273" t="s">
        <v>8452</v>
      </c>
      <c r="BD901" s="273"/>
      <c r="BE901" s="273" t="s">
        <v>8452</v>
      </c>
      <c r="BF901" s="273" t="s">
        <v>4502</v>
      </c>
      <c r="BG901" s="273" t="s">
        <v>8450</v>
      </c>
      <c r="BH901" s="273" t="s">
        <v>8450</v>
      </c>
      <c r="BI901" s="273" t="s">
        <v>800</v>
      </c>
      <c r="BJ901" s="273" t="s">
        <v>800</v>
      </c>
      <c r="BK901" s="273" t="s">
        <v>801</v>
      </c>
      <c r="BL901" s="273" t="s">
        <v>802</v>
      </c>
      <c r="BM901" s="273" t="s">
        <v>827</v>
      </c>
      <c r="BN901" s="273"/>
      <c r="BO901" s="273" t="s">
        <v>809</v>
      </c>
      <c r="BP901" s="273" t="s">
        <v>458</v>
      </c>
      <c r="BQ901" s="273"/>
    </row>
    <row r="902" spans="1:69" ht="18" customHeight="1">
      <c r="A902" s="273" t="s">
        <v>8330</v>
      </c>
      <c r="B902" s="273" t="s">
        <v>8454</v>
      </c>
      <c r="C902" s="273" t="s">
        <v>8455</v>
      </c>
      <c r="D902" s="273" t="s">
        <v>8456</v>
      </c>
      <c r="E902" s="273" t="s">
        <v>8457</v>
      </c>
      <c r="F902" s="273" t="s">
        <v>4287</v>
      </c>
      <c r="G902" s="273" t="s">
        <v>1938</v>
      </c>
      <c r="H902" s="273" t="s">
        <v>8458</v>
      </c>
      <c r="I902" s="274">
        <v>3</v>
      </c>
      <c r="J902" s="273" t="s">
        <v>11</v>
      </c>
      <c r="K902" s="273" t="s">
        <v>4489</v>
      </c>
      <c r="L902" s="274">
        <v>7.25</v>
      </c>
      <c r="M902" s="273" t="s">
        <v>8459</v>
      </c>
      <c r="N902" s="273" t="s">
        <v>4491</v>
      </c>
      <c r="O902" s="273" t="s">
        <v>8460</v>
      </c>
      <c r="P902" s="273" t="s">
        <v>8461</v>
      </c>
      <c r="Q902" s="274">
        <v>30</v>
      </c>
      <c r="R902" s="273" t="s">
        <v>789</v>
      </c>
      <c r="S902" s="273" t="s">
        <v>3364</v>
      </c>
      <c r="T902" s="273" t="s">
        <v>458</v>
      </c>
      <c r="U902" s="273" t="s">
        <v>3483</v>
      </c>
      <c r="V902" s="274">
        <v>99.659000000000006</v>
      </c>
      <c r="W902" s="273" t="s">
        <v>7950</v>
      </c>
      <c r="X902" s="273" t="s">
        <v>3321</v>
      </c>
      <c r="Y902" s="273" t="s">
        <v>3322</v>
      </c>
      <c r="Z902" s="273"/>
      <c r="AA902" s="273"/>
      <c r="AB902" s="273"/>
      <c r="AC902" s="273"/>
      <c r="AD902" s="273"/>
      <c r="AE902" s="273" t="s">
        <v>8462</v>
      </c>
      <c r="AF902" s="273" t="s">
        <v>6810</v>
      </c>
      <c r="AG902" s="273" t="s">
        <v>1986</v>
      </c>
      <c r="AH902" s="273" t="s">
        <v>8463</v>
      </c>
      <c r="AI902" s="273"/>
      <c r="AJ902" s="273"/>
      <c r="AK902" s="273" t="s">
        <v>1987</v>
      </c>
      <c r="AL902" s="273" t="s">
        <v>8464</v>
      </c>
      <c r="AM902" s="273" t="s">
        <v>2075</v>
      </c>
      <c r="AN902" s="273" t="s">
        <v>3211</v>
      </c>
      <c r="AO902" s="273"/>
      <c r="AP902" s="273"/>
      <c r="AQ902" s="273"/>
      <c r="AR902" s="273"/>
      <c r="AS902" s="273" t="s">
        <v>8341</v>
      </c>
      <c r="AT902" s="274">
        <v>1000</v>
      </c>
      <c r="AU902" s="274">
        <v>2.9123000000000001</v>
      </c>
      <c r="AV902" s="273" t="s">
        <v>8465</v>
      </c>
      <c r="AW902" s="273" t="s">
        <v>8466</v>
      </c>
      <c r="AX902" s="274">
        <v>7.25</v>
      </c>
      <c r="AY902" s="273" t="s">
        <v>458</v>
      </c>
      <c r="AZ902" s="273" t="s">
        <v>8467</v>
      </c>
      <c r="BA902" s="273" t="s">
        <v>8344</v>
      </c>
      <c r="BB902" s="273" t="s">
        <v>3215</v>
      </c>
      <c r="BC902" s="273" t="s">
        <v>8465</v>
      </c>
      <c r="BD902" s="273"/>
      <c r="BE902" s="273" t="s">
        <v>8465</v>
      </c>
      <c r="BF902" s="273" t="s">
        <v>4502</v>
      </c>
      <c r="BG902" s="273" t="s">
        <v>8462</v>
      </c>
      <c r="BH902" s="273" t="s">
        <v>8468</v>
      </c>
      <c r="BI902" s="273" t="s">
        <v>800</v>
      </c>
      <c r="BJ902" s="273" t="s">
        <v>800</v>
      </c>
      <c r="BK902" s="273" t="s">
        <v>801</v>
      </c>
      <c r="BL902" s="273" t="s">
        <v>802</v>
      </c>
      <c r="BM902" s="273" t="s">
        <v>827</v>
      </c>
      <c r="BN902" s="273"/>
      <c r="BO902" s="273" t="s">
        <v>809</v>
      </c>
      <c r="BP902" s="273" t="s">
        <v>458</v>
      </c>
      <c r="BQ902" s="273"/>
    </row>
    <row r="903" spans="1:69" ht="18" customHeight="1">
      <c r="A903" s="273" t="s">
        <v>2455</v>
      </c>
      <c r="B903" s="273" t="s">
        <v>8469</v>
      </c>
      <c r="C903" s="273" t="s">
        <v>8470</v>
      </c>
      <c r="D903" s="273" t="s">
        <v>8456</v>
      </c>
      <c r="E903" s="273" t="s">
        <v>8471</v>
      </c>
      <c r="F903" s="273" t="s">
        <v>2459</v>
      </c>
      <c r="G903" s="273" t="s">
        <v>2460</v>
      </c>
      <c r="H903" s="273" t="s">
        <v>786</v>
      </c>
      <c r="I903" s="274">
        <v>2.5</v>
      </c>
      <c r="J903" s="273" t="s">
        <v>11</v>
      </c>
      <c r="K903" s="273" t="s">
        <v>4489</v>
      </c>
      <c r="L903" s="274">
        <v>6</v>
      </c>
      <c r="M903" s="273" t="s">
        <v>2677</v>
      </c>
      <c r="N903" s="273" t="s">
        <v>860</v>
      </c>
      <c r="O903" s="273" t="s">
        <v>8472</v>
      </c>
      <c r="P903" s="273" t="s">
        <v>8473</v>
      </c>
      <c r="Q903" s="273"/>
      <c r="R903" s="273" t="s">
        <v>789</v>
      </c>
      <c r="S903" s="273" t="s">
        <v>3364</v>
      </c>
      <c r="T903" s="273" t="s">
        <v>458</v>
      </c>
      <c r="U903" s="273" t="s">
        <v>3483</v>
      </c>
      <c r="V903" s="274">
        <v>100</v>
      </c>
      <c r="W903" s="273" t="s">
        <v>1668</v>
      </c>
      <c r="X903" s="273" t="s">
        <v>1565</v>
      </c>
      <c r="Y903" s="273"/>
      <c r="Z903" s="273"/>
      <c r="AA903" s="274">
        <v>16</v>
      </c>
      <c r="AB903" s="274">
        <v>6.4</v>
      </c>
      <c r="AC903" s="273"/>
      <c r="AD903" s="273" t="s">
        <v>4294</v>
      </c>
      <c r="AE903" s="273" t="s">
        <v>8474</v>
      </c>
      <c r="AF903" s="273" t="s">
        <v>794</v>
      </c>
      <c r="AG903" s="273" t="s">
        <v>1986</v>
      </c>
      <c r="AH903" s="273" t="s">
        <v>786</v>
      </c>
      <c r="AI903" s="273"/>
      <c r="AJ903" s="273"/>
      <c r="AK903" s="273" t="s">
        <v>1987</v>
      </c>
      <c r="AL903" s="273" t="s">
        <v>2678</v>
      </c>
      <c r="AM903" s="273" t="s">
        <v>1989</v>
      </c>
      <c r="AN903" s="273" t="s">
        <v>931</v>
      </c>
      <c r="AO903" s="273"/>
      <c r="AP903" s="273"/>
      <c r="AQ903" s="273"/>
      <c r="AR903" s="273"/>
      <c r="AS903" s="273" t="s">
        <v>8475</v>
      </c>
      <c r="AT903" s="274">
        <v>1000</v>
      </c>
      <c r="AU903" s="274">
        <v>2.5</v>
      </c>
      <c r="AV903" s="273" t="s">
        <v>8476</v>
      </c>
      <c r="AW903" s="273"/>
      <c r="AX903" s="274">
        <v>6</v>
      </c>
      <c r="AY903" s="273" t="s">
        <v>458</v>
      </c>
      <c r="AZ903" s="273" t="s">
        <v>8477</v>
      </c>
      <c r="BA903" s="273" t="s">
        <v>8478</v>
      </c>
      <c r="BB903" s="273" t="s">
        <v>3631</v>
      </c>
      <c r="BC903" s="273" t="s">
        <v>8476</v>
      </c>
      <c r="BD903" s="273"/>
      <c r="BE903" s="273" t="s">
        <v>8476</v>
      </c>
      <c r="BF903" s="273" t="s">
        <v>4502</v>
      </c>
      <c r="BG903" s="273" t="s">
        <v>8479</v>
      </c>
      <c r="BH903" s="273" t="s">
        <v>8480</v>
      </c>
      <c r="BI903" s="273" t="s">
        <v>800</v>
      </c>
      <c r="BJ903" s="273" t="s">
        <v>800</v>
      </c>
      <c r="BK903" s="273" t="s">
        <v>801</v>
      </c>
      <c r="BL903" s="273" t="s">
        <v>802</v>
      </c>
      <c r="BM903" s="273" t="s">
        <v>803</v>
      </c>
      <c r="BN903" s="273"/>
      <c r="BO903" s="273" t="s">
        <v>809</v>
      </c>
      <c r="BP903" s="273" t="s">
        <v>458</v>
      </c>
      <c r="BQ903" s="273"/>
    </row>
    <row r="904" spans="1:69" ht="18" customHeight="1">
      <c r="A904" s="273" t="s">
        <v>3620</v>
      </c>
      <c r="B904" s="273" t="s">
        <v>4484</v>
      </c>
      <c r="C904" s="273" t="s">
        <v>4485</v>
      </c>
      <c r="D904" s="273" t="s">
        <v>8327</v>
      </c>
      <c r="E904" s="273" t="s">
        <v>4487</v>
      </c>
      <c r="F904" s="273" t="s">
        <v>3624</v>
      </c>
      <c r="G904" s="273" t="s">
        <v>1938</v>
      </c>
      <c r="H904" s="273" t="s">
        <v>4488</v>
      </c>
      <c r="I904" s="274">
        <v>5</v>
      </c>
      <c r="J904" s="273" t="s">
        <v>11</v>
      </c>
      <c r="K904" s="273" t="s">
        <v>4489</v>
      </c>
      <c r="L904" s="274">
        <v>6.25</v>
      </c>
      <c r="M904" s="273" t="s">
        <v>4490</v>
      </c>
      <c r="N904" s="273" t="s">
        <v>4491</v>
      </c>
      <c r="O904" s="273" t="s">
        <v>4492</v>
      </c>
      <c r="P904" s="273" t="s">
        <v>2598</v>
      </c>
      <c r="Q904" s="274">
        <v>50</v>
      </c>
      <c r="R904" s="273" t="s">
        <v>789</v>
      </c>
      <c r="S904" s="273" t="s">
        <v>3364</v>
      </c>
      <c r="T904" s="273" t="s">
        <v>458</v>
      </c>
      <c r="U904" s="273" t="s">
        <v>3209</v>
      </c>
      <c r="V904" s="274">
        <v>99.132000000000005</v>
      </c>
      <c r="W904" s="273" t="s">
        <v>4493</v>
      </c>
      <c r="X904" s="273" t="s">
        <v>1565</v>
      </c>
      <c r="Y904" s="273"/>
      <c r="Z904" s="273"/>
      <c r="AA904" s="274">
        <v>25</v>
      </c>
      <c r="AB904" s="274">
        <v>5</v>
      </c>
      <c r="AC904" s="273" t="s">
        <v>4494</v>
      </c>
      <c r="AD904" s="273" t="s">
        <v>4495</v>
      </c>
      <c r="AE904" s="273" t="s">
        <v>8481</v>
      </c>
      <c r="AF904" s="273" t="s">
        <v>3984</v>
      </c>
      <c r="AG904" s="273" t="s">
        <v>1986</v>
      </c>
      <c r="AH904" s="273" t="s">
        <v>4498</v>
      </c>
      <c r="AI904" s="273" t="s">
        <v>104</v>
      </c>
      <c r="AJ904" s="273"/>
      <c r="AK904" s="273" t="s">
        <v>1987</v>
      </c>
      <c r="AL904" s="273" t="s">
        <v>4499</v>
      </c>
      <c r="AM904" s="273" t="s">
        <v>2255</v>
      </c>
      <c r="AN904" s="273" t="s">
        <v>3211</v>
      </c>
      <c r="AO904" s="273"/>
      <c r="AP904" s="273"/>
      <c r="AQ904" s="273"/>
      <c r="AR904" s="273"/>
      <c r="AS904" s="273" t="s">
        <v>3628</v>
      </c>
      <c r="AT904" s="274">
        <v>1000</v>
      </c>
      <c r="AU904" s="274">
        <v>5</v>
      </c>
      <c r="AV904" s="273" t="s">
        <v>4501</v>
      </c>
      <c r="AW904" s="273" t="s">
        <v>2067</v>
      </c>
      <c r="AX904" s="274">
        <v>6.25</v>
      </c>
      <c r="AY904" s="273" t="s">
        <v>458</v>
      </c>
      <c r="AZ904" s="273" t="s">
        <v>4500</v>
      </c>
      <c r="BA904" s="273" t="s">
        <v>3630</v>
      </c>
      <c r="BB904" s="273" t="s">
        <v>3215</v>
      </c>
      <c r="BC904" s="273" t="s">
        <v>4501</v>
      </c>
      <c r="BD904" s="273"/>
      <c r="BE904" s="273" t="s">
        <v>4501</v>
      </c>
      <c r="BF904" s="273" t="s">
        <v>4502</v>
      </c>
      <c r="BG904" s="273" t="s">
        <v>8482</v>
      </c>
      <c r="BH904" s="273" t="s">
        <v>4503</v>
      </c>
      <c r="BI904" s="273" t="s">
        <v>800</v>
      </c>
      <c r="BJ904" s="273" t="s">
        <v>800</v>
      </c>
      <c r="BK904" s="273" t="s">
        <v>801</v>
      </c>
      <c r="BL904" s="273" t="s">
        <v>802</v>
      </c>
      <c r="BM904" s="273" t="s">
        <v>827</v>
      </c>
      <c r="BN904" s="273"/>
      <c r="BO904" s="273" t="s">
        <v>809</v>
      </c>
      <c r="BP904" s="273" t="s">
        <v>458</v>
      </c>
      <c r="BQ904" s="273"/>
    </row>
    <row r="905" spans="1:69" ht="18" customHeight="1">
      <c r="A905" s="273" t="s">
        <v>8483</v>
      </c>
      <c r="B905" s="273" t="s">
        <v>8484</v>
      </c>
      <c r="C905" s="273" t="s">
        <v>8485</v>
      </c>
      <c r="D905" s="273" t="s">
        <v>8486</v>
      </c>
      <c r="E905" s="273" t="s">
        <v>8487</v>
      </c>
      <c r="F905" s="273" t="s">
        <v>4287</v>
      </c>
      <c r="G905" s="273" t="s">
        <v>1938</v>
      </c>
      <c r="H905" s="273" t="s">
        <v>786</v>
      </c>
      <c r="I905" s="274">
        <v>2</v>
      </c>
      <c r="J905" s="273" t="s">
        <v>11</v>
      </c>
      <c r="K905" s="273" t="s">
        <v>4489</v>
      </c>
      <c r="L905" s="274">
        <v>6.75</v>
      </c>
      <c r="M905" s="273" t="s">
        <v>6341</v>
      </c>
      <c r="N905" s="273" t="s">
        <v>860</v>
      </c>
      <c r="O905" s="273" t="s">
        <v>8323</v>
      </c>
      <c r="P905" s="273" t="s">
        <v>3304</v>
      </c>
      <c r="Q905" s="274">
        <v>50</v>
      </c>
      <c r="R905" s="273" t="s">
        <v>789</v>
      </c>
      <c r="S905" s="273" t="s">
        <v>3364</v>
      </c>
      <c r="T905" s="273" t="s">
        <v>458</v>
      </c>
      <c r="U905" s="273" t="s">
        <v>3209</v>
      </c>
      <c r="V905" s="274">
        <v>100</v>
      </c>
      <c r="W905" s="273" t="s">
        <v>6305</v>
      </c>
      <c r="X905" s="273" t="s">
        <v>1565</v>
      </c>
      <c r="Y905" s="273"/>
      <c r="Z905" s="273"/>
      <c r="AA905" s="273"/>
      <c r="AB905" s="273"/>
      <c r="AC905" s="273" t="s">
        <v>6484</v>
      </c>
      <c r="AD905" s="273" t="s">
        <v>4161</v>
      </c>
      <c r="AE905" s="273" t="s">
        <v>8488</v>
      </c>
      <c r="AF905" s="273" t="s">
        <v>6810</v>
      </c>
      <c r="AG905" s="273" t="s">
        <v>1986</v>
      </c>
      <c r="AH905" s="273" t="s">
        <v>786</v>
      </c>
      <c r="AI905" s="273"/>
      <c r="AJ905" s="273"/>
      <c r="AK905" s="273" t="s">
        <v>1987</v>
      </c>
      <c r="AL905" s="273" t="s">
        <v>6344</v>
      </c>
      <c r="AM905" s="273" t="s">
        <v>1529</v>
      </c>
      <c r="AN905" s="273" t="s">
        <v>3211</v>
      </c>
      <c r="AO905" s="273"/>
      <c r="AP905" s="273"/>
      <c r="AQ905" s="273"/>
      <c r="AR905" s="273"/>
      <c r="AS905" s="273" t="s">
        <v>8489</v>
      </c>
      <c r="AT905" s="274">
        <v>1000</v>
      </c>
      <c r="AU905" s="274">
        <v>1.81</v>
      </c>
      <c r="AV905" s="273" t="s">
        <v>8456</v>
      </c>
      <c r="AW905" s="273" t="s">
        <v>8490</v>
      </c>
      <c r="AX905" s="274">
        <v>6.75</v>
      </c>
      <c r="AY905" s="273" t="s">
        <v>458</v>
      </c>
      <c r="AZ905" s="273" t="s">
        <v>8097</v>
      </c>
      <c r="BA905" s="273" t="s">
        <v>8491</v>
      </c>
      <c r="BB905" s="273" t="s">
        <v>3631</v>
      </c>
      <c r="BC905" s="273" t="s">
        <v>8456</v>
      </c>
      <c r="BD905" s="273"/>
      <c r="BE905" s="273" t="s">
        <v>8456</v>
      </c>
      <c r="BF905" s="273" t="s">
        <v>7117</v>
      </c>
      <c r="BG905" s="273" t="s">
        <v>8488</v>
      </c>
      <c r="BH905" s="273" t="s">
        <v>8492</v>
      </c>
      <c r="BI905" s="273" t="s">
        <v>800</v>
      </c>
      <c r="BJ905" s="273" t="s">
        <v>800</v>
      </c>
      <c r="BK905" s="273" t="s">
        <v>801</v>
      </c>
      <c r="BL905" s="273" t="s">
        <v>802</v>
      </c>
      <c r="BM905" s="273" t="s">
        <v>827</v>
      </c>
      <c r="BN905" s="273"/>
      <c r="BO905" s="273" t="s">
        <v>809</v>
      </c>
      <c r="BP905" s="273" t="s">
        <v>458</v>
      </c>
      <c r="BQ905" s="273"/>
    </row>
    <row r="906" spans="1:69" ht="18" customHeight="1">
      <c r="A906" s="273" t="s">
        <v>6547</v>
      </c>
      <c r="B906" s="273" t="s">
        <v>8319</v>
      </c>
      <c r="C906" s="273" t="s">
        <v>8320</v>
      </c>
      <c r="D906" s="273" t="s">
        <v>8486</v>
      </c>
      <c r="E906" s="273" t="s">
        <v>8322</v>
      </c>
      <c r="F906" s="273" t="s">
        <v>3435</v>
      </c>
      <c r="G906" s="273" t="s">
        <v>3481</v>
      </c>
      <c r="H906" s="273" t="s">
        <v>3435</v>
      </c>
      <c r="I906" s="274">
        <v>6.2</v>
      </c>
      <c r="J906" s="273" t="s">
        <v>11</v>
      </c>
      <c r="K906" s="273" t="s">
        <v>4489</v>
      </c>
      <c r="L906" s="274">
        <v>6.65</v>
      </c>
      <c r="M906" s="273" t="s">
        <v>2118</v>
      </c>
      <c r="N906" s="273" t="s">
        <v>7319</v>
      </c>
      <c r="O906" s="273" t="s">
        <v>8323</v>
      </c>
      <c r="P906" s="273" t="s">
        <v>8324</v>
      </c>
      <c r="Q906" s="274">
        <v>40</v>
      </c>
      <c r="R906" s="273" t="s">
        <v>789</v>
      </c>
      <c r="S906" s="273" t="s">
        <v>3364</v>
      </c>
      <c r="T906" s="273" t="s">
        <v>458</v>
      </c>
      <c r="U906" s="273" t="s">
        <v>3483</v>
      </c>
      <c r="V906" s="274">
        <v>99.31</v>
      </c>
      <c r="W906" s="273" t="s">
        <v>4617</v>
      </c>
      <c r="X906" s="273" t="s">
        <v>861</v>
      </c>
      <c r="Y906" s="273"/>
      <c r="Z906" s="273"/>
      <c r="AA906" s="273"/>
      <c r="AB906" s="273"/>
      <c r="AC906" s="273"/>
      <c r="AD906" s="273"/>
      <c r="AE906" s="273" t="s">
        <v>8493</v>
      </c>
      <c r="AF906" s="273" t="s">
        <v>794</v>
      </c>
      <c r="AG906" s="273" t="s">
        <v>1986</v>
      </c>
      <c r="AH906" s="273" t="s">
        <v>2459</v>
      </c>
      <c r="AI906" s="273"/>
      <c r="AJ906" s="273"/>
      <c r="AK906" s="273" t="s">
        <v>1987</v>
      </c>
      <c r="AL906" s="273" t="s">
        <v>2119</v>
      </c>
      <c r="AM906" s="273" t="s">
        <v>2255</v>
      </c>
      <c r="AN906" s="273" t="s">
        <v>3211</v>
      </c>
      <c r="AO906" s="273"/>
      <c r="AP906" s="273"/>
      <c r="AQ906" s="273"/>
      <c r="AR906" s="273"/>
      <c r="AS906" s="273" t="s">
        <v>6556</v>
      </c>
      <c r="AT906" s="274">
        <v>1000</v>
      </c>
      <c r="AU906" s="274">
        <v>6.2</v>
      </c>
      <c r="AV906" s="273" t="s">
        <v>8327</v>
      </c>
      <c r="AW906" s="273" t="s">
        <v>2063</v>
      </c>
      <c r="AX906" s="274">
        <v>6.65</v>
      </c>
      <c r="AY906" s="273" t="s">
        <v>458</v>
      </c>
      <c r="AZ906" s="273" t="s">
        <v>8020</v>
      </c>
      <c r="BA906" s="273" t="s">
        <v>6557</v>
      </c>
      <c r="BB906" s="273" t="s">
        <v>8326</v>
      </c>
      <c r="BC906" s="273" t="s">
        <v>8327</v>
      </c>
      <c r="BD906" s="273"/>
      <c r="BE906" s="273" t="s">
        <v>8327</v>
      </c>
      <c r="BF906" s="273" t="s">
        <v>7117</v>
      </c>
      <c r="BG906" s="273" t="s">
        <v>8494</v>
      </c>
      <c r="BH906" s="273" t="s">
        <v>8329</v>
      </c>
      <c r="BI906" s="273" t="s">
        <v>800</v>
      </c>
      <c r="BJ906" s="273" t="s">
        <v>800</v>
      </c>
      <c r="BK906" s="273" t="s">
        <v>801</v>
      </c>
      <c r="BL906" s="273" t="s">
        <v>802</v>
      </c>
      <c r="BM906" s="273" t="s">
        <v>827</v>
      </c>
      <c r="BN906" s="273"/>
      <c r="BO906" s="273" t="s">
        <v>809</v>
      </c>
      <c r="BP906" s="273" t="s">
        <v>458</v>
      </c>
      <c r="BQ906" s="273"/>
    </row>
    <row r="907" spans="1:69" ht="18" customHeight="1">
      <c r="A907" s="273" t="s">
        <v>7074</v>
      </c>
      <c r="B907" s="273" t="s">
        <v>7384</v>
      </c>
      <c r="C907" s="273" t="s">
        <v>7385</v>
      </c>
      <c r="D907" s="273" t="s">
        <v>8495</v>
      </c>
      <c r="E907" s="273" t="s">
        <v>7387</v>
      </c>
      <c r="F907" s="273" t="s">
        <v>3435</v>
      </c>
      <c r="G907" s="273" t="s">
        <v>3481</v>
      </c>
      <c r="H907" s="273" t="s">
        <v>1413</v>
      </c>
      <c r="I907" s="274">
        <v>3.82</v>
      </c>
      <c r="J907" s="273" t="s">
        <v>11</v>
      </c>
      <c r="K907" s="273" t="s">
        <v>7388</v>
      </c>
      <c r="L907" s="274">
        <v>7.5</v>
      </c>
      <c r="M907" s="273" t="s">
        <v>5295</v>
      </c>
      <c r="N907" s="273" t="s">
        <v>860</v>
      </c>
      <c r="O907" s="273" t="s">
        <v>7389</v>
      </c>
      <c r="P907" s="273" t="s">
        <v>7390</v>
      </c>
      <c r="Q907" s="274">
        <v>50</v>
      </c>
      <c r="R907" s="273" t="s">
        <v>789</v>
      </c>
      <c r="S907" s="273" t="s">
        <v>790</v>
      </c>
      <c r="T907" s="273" t="s">
        <v>458</v>
      </c>
      <c r="U907" s="273" t="s">
        <v>791</v>
      </c>
      <c r="V907" s="274">
        <v>99.305999999999997</v>
      </c>
      <c r="W907" s="273" t="s">
        <v>7391</v>
      </c>
      <c r="X907" s="273" t="s">
        <v>819</v>
      </c>
      <c r="Y907" s="273" t="s">
        <v>6135</v>
      </c>
      <c r="Z907" s="273"/>
      <c r="AA907" s="273"/>
      <c r="AB907" s="273"/>
      <c r="AC907" s="273" t="s">
        <v>5448</v>
      </c>
      <c r="AD907" s="273" t="s">
        <v>6485</v>
      </c>
      <c r="AE907" s="273" t="s">
        <v>8496</v>
      </c>
      <c r="AF907" s="273" t="s">
        <v>7083</v>
      </c>
      <c r="AG907" s="273" t="s">
        <v>1986</v>
      </c>
      <c r="AH907" s="273" t="s">
        <v>7023</v>
      </c>
      <c r="AI907" s="273" t="s">
        <v>69</v>
      </c>
      <c r="AJ907" s="273"/>
      <c r="AK907" s="273" t="s">
        <v>1987</v>
      </c>
      <c r="AL907" s="273" t="s">
        <v>5296</v>
      </c>
      <c r="AM907" s="273" t="s">
        <v>2255</v>
      </c>
      <c r="AN907" s="273" t="s">
        <v>3211</v>
      </c>
      <c r="AO907" s="273"/>
      <c r="AP907" s="273"/>
      <c r="AQ907" s="273"/>
      <c r="AR907" s="273"/>
      <c r="AS907" s="273" t="s">
        <v>7085</v>
      </c>
      <c r="AT907" s="274">
        <v>1000</v>
      </c>
      <c r="AU907" s="274">
        <v>3.57</v>
      </c>
      <c r="AV907" s="273" t="s">
        <v>7396</v>
      </c>
      <c r="AW907" s="273" t="s">
        <v>7394</v>
      </c>
      <c r="AX907" s="274">
        <v>7.5</v>
      </c>
      <c r="AY907" s="273" t="s">
        <v>458</v>
      </c>
      <c r="AZ907" s="273" t="s">
        <v>7395</v>
      </c>
      <c r="BA907" s="273" t="s">
        <v>7087</v>
      </c>
      <c r="BB907" s="273" t="s">
        <v>7074</v>
      </c>
      <c r="BC907" s="273" t="s">
        <v>7396</v>
      </c>
      <c r="BD907" s="273"/>
      <c r="BE907" s="273" t="s">
        <v>7396</v>
      </c>
      <c r="BF907" s="273" t="s">
        <v>4502</v>
      </c>
      <c r="BG907" s="273" t="s">
        <v>8497</v>
      </c>
      <c r="BH907" s="273" t="s">
        <v>7398</v>
      </c>
      <c r="BI907" s="273" t="s">
        <v>800</v>
      </c>
      <c r="BJ907" s="273" t="s">
        <v>800</v>
      </c>
      <c r="BK907" s="273" t="s">
        <v>3211</v>
      </c>
      <c r="BL907" s="273" t="s">
        <v>802</v>
      </c>
      <c r="BM907" s="273" t="s">
        <v>1531</v>
      </c>
      <c r="BN907" s="273"/>
      <c r="BO907" s="273" t="s">
        <v>809</v>
      </c>
      <c r="BP907" s="273" t="s">
        <v>458</v>
      </c>
      <c r="BQ907" s="273"/>
    </row>
    <row r="908" spans="1:69" ht="18" customHeight="1">
      <c r="A908" s="273" t="s">
        <v>8498</v>
      </c>
      <c r="B908" s="273" t="s">
        <v>8499</v>
      </c>
      <c r="C908" s="273" t="s">
        <v>8500</v>
      </c>
      <c r="D908" s="273" t="s">
        <v>8501</v>
      </c>
      <c r="E908" s="273" t="s">
        <v>8502</v>
      </c>
      <c r="F908" s="273" t="s">
        <v>8503</v>
      </c>
      <c r="G908" s="273" t="s">
        <v>8504</v>
      </c>
      <c r="H908" s="273" t="s">
        <v>6794</v>
      </c>
      <c r="I908" s="274">
        <v>5.5</v>
      </c>
      <c r="J908" s="273" t="s">
        <v>11</v>
      </c>
      <c r="K908" s="273" t="s">
        <v>4489</v>
      </c>
      <c r="L908" s="274">
        <v>7.95</v>
      </c>
      <c r="M908" s="273" t="s">
        <v>6632</v>
      </c>
      <c r="N908" s="273" t="s">
        <v>7319</v>
      </c>
      <c r="O908" s="273"/>
      <c r="P908" s="273"/>
      <c r="Q908" s="273"/>
      <c r="R908" s="273" t="s">
        <v>789</v>
      </c>
      <c r="S908" s="273" t="s">
        <v>790</v>
      </c>
      <c r="T908" s="273"/>
      <c r="U908" s="273" t="s">
        <v>791</v>
      </c>
      <c r="V908" s="274">
        <v>98.167000000000002</v>
      </c>
      <c r="W908" s="273"/>
      <c r="X908" s="273"/>
      <c r="Y908" s="273"/>
      <c r="Z908" s="273"/>
      <c r="AA908" s="273"/>
      <c r="AB908" s="273"/>
      <c r="AC908" s="273"/>
      <c r="AD908" s="273"/>
      <c r="AE908" s="273" t="s">
        <v>8505</v>
      </c>
      <c r="AF908" s="273" t="s">
        <v>794</v>
      </c>
      <c r="AG908" s="273" t="s">
        <v>8506</v>
      </c>
      <c r="AH908" s="273" t="s">
        <v>6794</v>
      </c>
      <c r="AI908" s="273"/>
      <c r="AJ908" s="273"/>
      <c r="AK908" s="273" t="s">
        <v>810</v>
      </c>
      <c r="AL908" s="273" t="s">
        <v>6635</v>
      </c>
      <c r="AM908" s="273" t="s">
        <v>1529</v>
      </c>
      <c r="AN908" s="273" t="s">
        <v>931</v>
      </c>
      <c r="AO908" s="273"/>
      <c r="AP908" s="273"/>
      <c r="AQ908" s="273"/>
      <c r="AR908" s="273"/>
      <c r="AS908" s="273" t="s">
        <v>8507</v>
      </c>
      <c r="AT908" s="274">
        <v>1000</v>
      </c>
      <c r="AU908" s="274">
        <v>4.7215999999999996</v>
      </c>
      <c r="AV908" s="273" t="s">
        <v>8508</v>
      </c>
      <c r="AW908" s="273" t="s">
        <v>2086</v>
      </c>
      <c r="AX908" s="274">
        <v>7.95</v>
      </c>
      <c r="AY908" s="273"/>
      <c r="AZ908" s="273" t="s">
        <v>8246</v>
      </c>
      <c r="BA908" s="273" t="s">
        <v>8498</v>
      </c>
      <c r="BB908" s="273" t="s">
        <v>8509</v>
      </c>
      <c r="BC908" s="273" t="s">
        <v>8508</v>
      </c>
      <c r="BD908" s="273"/>
      <c r="BE908" s="273" t="s">
        <v>8508</v>
      </c>
      <c r="BF908" s="273"/>
      <c r="BG908" s="273"/>
      <c r="BH908" s="273" t="s">
        <v>8510</v>
      </c>
      <c r="BI908" s="273" t="s">
        <v>800</v>
      </c>
      <c r="BJ908" s="273" t="s">
        <v>800</v>
      </c>
      <c r="BK908" s="273" t="s">
        <v>801</v>
      </c>
      <c r="BL908" s="273" t="s">
        <v>802</v>
      </c>
      <c r="BM908" s="273" t="s">
        <v>827</v>
      </c>
      <c r="BN908" s="273"/>
      <c r="BO908" s="273" t="s">
        <v>809</v>
      </c>
      <c r="BP908" s="273"/>
      <c r="BQ908" s="273"/>
    </row>
    <row r="909" spans="1:69" ht="18" customHeight="1">
      <c r="A909" s="273" t="s">
        <v>6838</v>
      </c>
      <c r="B909" s="273" t="s">
        <v>8511</v>
      </c>
      <c r="C909" s="273" t="s">
        <v>8512</v>
      </c>
      <c r="D909" s="273" t="s">
        <v>8501</v>
      </c>
      <c r="E909" s="273" t="s">
        <v>8513</v>
      </c>
      <c r="F909" s="273" t="s">
        <v>3435</v>
      </c>
      <c r="G909" s="273" t="s">
        <v>3481</v>
      </c>
      <c r="H909" s="273" t="s">
        <v>3435</v>
      </c>
      <c r="I909" s="274">
        <v>4.5999999999999996</v>
      </c>
      <c r="J909" s="273" t="s">
        <v>11</v>
      </c>
      <c r="K909" s="273" t="s">
        <v>8514</v>
      </c>
      <c r="L909" s="274">
        <v>6.35</v>
      </c>
      <c r="M909" s="273" t="s">
        <v>1514</v>
      </c>
      <c r="N909" s="273" t="s">
        <v>4491</v>
      </c>
      <c r="O909" s="273" t="s">
        <v>8515</v>
      </c>
      <c r="P909" s="273" t="s">
        <v>8516</v>
      </c>
      <c r="Q909" s="274">
        <v>40</v>
      </c>
      <c r="R909" s="273" t="s">
        <v>789</v>
      </c>
      <c r="S909" s="273" t="s">
        <v>3364</v>
      </c>
      <c r="T909" s="273" t="s">
        <v>458</v>
      </c>
      <c r="U909" s="273" t="s">
        <v>3209</v>
      </c>
      <c r="V909" s="274">
        <v>99.988</v>
      </c>
      <c r="W909" s="273" t="s">
        <v>3320</v>
      </c>
      <c r="X909" s="273" t="s">
        <v>828</v>
      </c>
      <c r="Y909" s="273" t="s">
        <v>2074</v>
      </c>
      <c r="Z909" s="273"/>
      <c r="AA909" s="274">
        <v>13.5</v>
      </c>
      <c r="AB909" s="274">
        <v>2.93</v>
      </c>
      <c r="AC909" s="273" t="s">
        <v>8517</v>
      </c>
      <c r="AD909" s="273"/>
      <c r="AE909" s="273" t="s">
        <v>8518</v>
      </c>
      <c r="AF909" s="273" t="s">
        <v>794</v>
      </c>
      <c r="AG909" s="273" t="s">
        <v>1986</v>
      </c>
      <c r="AH909" s="273" t="s">
        <v>4498</v>
      </c>
      <c r="AI909" s="273"/>
      <c r="AJ909" s="273"/>
      <c r="AK909" s="273" t="s">
        <v>1987</v>
      </c>
      <c r="AL909" s="273" t="s">
        <v>3090</v>
      </c>
      <c r="AM909" s="273" t="s">
        <v>1529</v>
      </c>
      <c r="AN909" s="273" t="s">
        <v>3211</v>
      </c>
      <c r="AO909" s="273"/>
      <c r="AP909" s="273"/>
      <c r="AQ909" s="273"/>
      <c r="AR909" s="273"/>
      <c r="AS909" s="273" t="s">
        <v>6846</v>
      </c>
      <c r="AT909" s="274">
        <v>1000</v>
      </c>
      <c r="AU909" s="274">
        <v>4.5999999999999996</v>
      </c>
      <c r="AV909" s="273" t="s">
        <v>8519</v>
      </c>
      <c r="AW909" s="273" t="s">
        <v>3022</v>
      </c>
      <c r="AX909" s="274">
        <v>6.35</v>
      </c>
      <c r="AY909" s="273" t="s">
        <v>458</v>
      </c>
      <c r="AZ909" s="273" t="s">
        <v>8520</v>
      </c>
      <c r="BA909" s="273" t="s">
        <v>6847</v>
      </c>
      <c r="BB909" s="273" t="s">
        <v>3215</v>
      </c>
      <c r="BC909" s="273" t="s">
        <v>8519</v>
      </c>
      <c r="BD909" s="273"/>
      <c r="BE909" s="273" t="s">
        <v>8519</v>
      </c>
      <c r="BF909" s="273" t="s">
        <v>7117</v>
      </c>
      <c r="BG909" s="273" t="s">
        <v>8518</v>
      </c>
      <c r="BH909" s="273" t="s">
        <v>8521</v>
      </c>
      <c r="BI909" s="273" t="s">
        <v>800</v>
      </c>
      <c r="BJ909" s="273" t="s">
        <v>800</v>
      </c>
      <c r="BK909" s="273" t="s">
        <v>801</v>
      </c>
      <c r="BL909" s="273" t="s">
        <v>802</v>
      </c>
      <c r="BM909" s="273" t="s">
        <v>827</v>
      </c>
      <c r="BN909" s="273"/>
      <c r="BO909" s="273" t="s">
        <v>809</v>
      </c>
      <c r="BP909" s="273" t="s">
        <v>458</v>
      </c>
      <c r="BQ909" s="273"/>
    </row>
    <row r="910" spans="1:69" ht="18" customHeight="1">
      <c r="A910" s="273" t="s">
        <v>7698</v>
      </c>
      <c r="B910" s="273" t="s">
        <v>8522</v>
      </c>
      <c r="C910" s="273" t="s">
        <v>8523</v>
      </c>
      <c r="D910" s="273" t="s">
        <v>8524</v>
      </c>
      <c r="E910" s="273" t="s">
        <v>8525</v>
      </c>
      <c r="F910" s="273" t="s">
        <v>3435</v>
      </c>
      <c r="G910" s="273" t="s">
        <v>3481</v>
      </c>
      <c r="H910" s="273" t="s">
        <v>786</v>
      </c>
      <c r="I910" s="274">
        <v>1.25</v>
      </c>
      <c r="J910" s="273" t="s">
        <v>11</v>
      </c>
      <c r="K910" s="273" t="s">
        <v>8526</v>
      </c>
      <c r="L910" s="274">
        <v>10.875</v>
      </c>
      <c r="M910" s="273" t="s">
        <v>2235</v>
      </c>
      <c r="N910" s="273" t="s">
        <v>4491</v>
      </c>
      <c r="O910" s="273"/>
      <c r="P910" s="273"/>
      <c r="Q910" s="273"/>
      <c r="R910" s="273" t="s">
        <v>789</v>
      </c>
      <c r="S910" s="273" t="s">
        <v>3364</v>
      </c>
      <c r="T910" s="273" t="s">
        <v>458</v>
      </c>
      <c r="U910" s="273" t="s">
        <v>791</v>
      </c>
      <c r="V910" s="273"/>
      <c r="W910" s="273" t="s">
        <v>8207</v>
      </c>
      <c r="X910" s="273" t="s">
        <v>1463</v>
      </c>
      <c r="Y910" s="273" t="s">
        <v>1464</v>
      </c>
      <c r="Z910" s="273"/>
      <c r="AA910" s="273"/>
      <c r="AB910" s="273"/>
      <c r="AC910" s="273"/>
      <c r="AD910" s="273"/>
      <c r="AE910" s="273"/>
      <c r="AF910" s="273" t="s">
        <v>7393</v>
      </c>
      <c r="AG910" s="273" t="s">
        <v>1986</v>
      </c>
      <c r="AH910" s="273" t="s">
        <v>786</v>
      </c>
      <c r="AI910" s="273" t="s">
        <v>104</v>
      </c>
      <c r="AJ910" s="273"/>
      <c r="AK910" s="273" t="s">
        <v>1987</v>
      </c>
      <c r="AL910" s="273" t="s">
        <v>2239</v>
      </c>
      <c r="AM910" s="273" t="s">
        <v>1529</v>
      </c>
      <c r="AN910" s="273" t="s">
        <v>43</v>
      </c>
      <c r="AO910" s="273"/>
      <c r="AP910" s="273"/>
      <c r="AQ910" s="273"/>
      <c r="AR910" s="273"/>
      <c r="AS910" s="273" t="s">
        <v>7709</v>
      </c>
      <c r="AT910" s="274">
        <v>880</v>
      </c>
      <c r="AU910" s="274">
        <v>3.048</v>
      </c>
      <c r="AV910" s="273" t="s">
        <v>8527</v>
      </c>
      <c r="AW910" s="273" t="s">
        <v>4390</v>
      </c>
      <c r="AX910" s="274">
        <v>9</v>
      </c>
      <c r="AY910" s="273" t="s">
        <v>458</v>
      </c>
      <c r="AZ910" s="273" t="s">
        <v>8527</v>
      </c>
      <c r="BA910" s="273" t="s">
        <v>7710</v>
      </c>
      <c r="BB910" s="273" t="s">
        <v>3631</v>
      </c>
      <c r="BC910" s="273" t="s">
        <v>8528</v>
      </c>
      <c r="BD910" s="273"/>
      <c r="BE910" s="273" t="s">
        <v>8528</v>
      </c>
      <c r="BF910" s="273" t="s">
        <v>8529</v>
      </c>
      <c r="BG910" s="273"/>
      <c r="BH910" s="273" t="s">
        <v>8530</v>
      </c>
      <c r="BI910" s="273" t="s">
        <v>800</v>
      </c>
      <c r="BJ910" s="273" t="s">
        <v>800</v>
      </c>
      <c r="BK910" s="273" t="s">
        <v>801</v>
      </c>
      <c r="BL910" s="273" t="s">
        <v>802</v>
      </c>
      <c r="BM910" s="273" t="s">
        <v>827</v>
      </c>
      <c r="BN910" s="273"/>
      <c r="BO910" s="273" t="s">
        <v>809</v>
      </c>
      <c r="BP910" s="273" t="s">
        <v>458</v>
      </c>
      <c r="BQ910" s="273"/>
    </row>
    <row r="911" spans="1:69" ht="18" customHeight="1">
      <c r="A911" s="273" t="s">
        <v>8531</v>
      </c>
      <c r="B911" s="273" t="s">
        <v>8532</v>
      </c>
      <c r="C911" s="273" t="s">
        <v>8533</v>
      </c>
      <c r="D911" s="273" t="s">
        <v>8524</v>
      </c>
      <c r="E911" s="273" t="s">
        <v>8534</v>
      </c>
      <c r="F911" s="273" t="s">
        <v>8289</v>
      </c>
      <c r="G911" s="273" t="s">
        <v>6723</v>
      </c>
      <c r="H911" s="273" t="s">
        <v>6555</v>
      </c>
      <c r="I911" s="274">
        <v>6</v>
      </c>
      <c r="J911" s="273" t="s">
        <v>11</v>
      </c>
      <c r="K911" s="273" t="s">
        <v>4489</v>
      </c>
      <c r="L911" s="274">
        <v>6.85</v>
      </c>
      <c r="M911" s="273" t="s">
        <v>6695</v>
      </c>
      <c r="N911" s="273" t="s">
        <v>860</v>
      </c>
      <c r="O911" s="273" t="s">
        <v>8535</v>
      </c>
      <c r="P911" s="273" t="s">
        <v>8324</v>
      </c>
      <c r="Q911" s="274">
        <v>50</v>
      </c>
      <c r="R911" s="273" t="s">
        <v>789</v>
      </c>
      <c r="S911" s="273" t="s">
        <v>790</v>
      </c>
      <c r="T911" s="273" t="s">
        <v>458</v>
      </c>
      <c r="U911" s="273" t="s">
        <v>791</v>
      </c>
      <c r="V911" s="274">
        <v>100</v>
      </c>
      <c r="W911" s="273" t="s">
        <v>8536</v>
      </c>
      <c r="X911" s="273" t="s">
        <v>1463</v>
      </c>
      <c r="Y911" s="273" t="s">
        <v>1464</v>
      </c>
      <c r="Z911" s="273"/>
      <c r="AA911" s="273"/>
      <c r="AB911" s="273"/>
      <c r="AC911" s="273" t="s">
        <v>6484</v>
      </c>
      <c r="AD911" s="273" t="s">
        <v>4495</v>
      </c>
      <c r="AE911" s="273" t="s">
        <v>8537</v>
      </c>
      <c r="AF911" s="273" t="s">
        <v>794</v>
      </c>
      <c r="AG911" s="273" t="s">
        <v>1734</v>
      </c>
      <c r="AH911" s="273" t="s">
        <v>8293</v>
      </c>
      <c r="AI911" s="273"/>
      <c r="AJ911" s="273"/>
      <c r="AK911" s="273" t="s">
        <v>810</v>
      </c>
      <c r="AL911" s="273" t="s">
        <v>6698</v>
      </c>
      <c r="AM911" s="273" t="s">
        <v>1529</v>
      </c>
      <c r="AN911" s="273" t="s">
        <v>931</v>
      </c>
      <c r="AO911" s="273"/>
      <c r="AP911" s="273"/>
      <c r="AQ911" s="273"/>
      <c r="AR911" s="273"/>
      <c r="AS911" s="273" t="s">
        <v>8538</v>
      </c>
      <c r="AT911" s="274">
        <v>1000</v>
      </c>
      <c r="AU911" s="274">
        <v>6</v>
      </c>
      <c r="AV911" s="273" t="s">
        <v>8519</v>
      </c>
      <c r="AW911" s="273" t="s">
        <v>8539</v>
      </c>
      <c r="AX911" s="274">
        <v>6.85</v>
      </c>
      <c r="AY911" s="273" t="s">
        <v>458</v>
      </c>
      <c r="AZ911" s="273" t="s">
        <v>8540</v>
      </c>
      <c r="BA911" s="273" t="s">
        <v>8541</v>
      </c>
      <c r="BB911" s="273" t="s">
        <v>8531</v>
      </c>
      <c r="BC911" s="273" t="s">
        <v>8519</v>
      </c>
      <c r="BD911" s="273"/>
      <c r="BE911" s="273" t="s">
        <v>8519</v>
      </c>
      <c r="BF911" s="273" t="s">
        <v>8542</v>
      </c>
      <c r="BG911" s="273" t="s">
        <v>8543</v>
      </c>
      <c r="BH911" s="273" t="s">
        <v>8544</v>
      </c>
      <c r="BI911" s="273" t="s">
        <v>800</v>
      </c>
      <c r="BJ911" s="273" t="s">
        <v>800</v>
      </c>
      <c r="BK911" s="273" t="s">
        <v>801</v>
      </c>
      <c r="BL911" s="273" t="s">
        <v>802</v>
      </c>
      <c r="BM911" s="273" t="s">
        <v>827</v>
      </c>
      <c r="BN911" s="273" t="s">
        <v>8545</v>
      </c>
      <c r="BO911" s="273" t="s">
        <v>809</v>
      </c>
      <c r="BP911" s="273" t="s">
        <v>458</v>
      </c>
      <c r="BQ911" s="273"/>
    </row>
    <row r="912" spans="1:69" ht="18" customHeight="1">
      <c r="A912" s="273" t="s">
        <v>8546</v>
      </c>
      <c r="B912" s="273" t="s">
        <v>8547</v>
      </c>
      <c r="C912" s="273" t="s">
        <v>8548</v>
      </c>
      <c r="D912" s="273" t="s">
        <v>8549</v>
      </c>
      <c r="E912" s="273" t="s">
        <v>8550</v>
      </c>
      <c r="F912" s="273" t="s">
        <v>4287</v>
      </c>
      <c r="G912" s="273" t="s">
        <v>1938</v>
      </c>
      <c r="H912" s="273" t="s">
        <v>5601</v>
      </c>
      <c r="I912" s="274">
        <v>5</v>
      </c>
      <c r="J912" s="273" t="s">
        <v>11</v>
      </c>
      <c r="K912" s="273" t="s">
        <v>8551</v>
      </c>
      <c r="L912" s="274">
        <v>6.25</v>
      </c>
      <c r="M912" s="273" t="s">
        <v>3246</v>
      </c>
      <c r="N912" s="273" t="s">
        <v>4104</v>
      </c>
      <c r="O912" s="273" t="s">
        <v>8552</v>
      </c>
      <c r="P912" s="273" t="s">
        <v>8553</v>
      </c>
      <c r="Q912" s="274">
        <v>55</v>
      </c>
      <c r="R912" s="273" t="s">
        <v>789</v>
      </c>
      <c r="S912" s="273" t="s">
        <v>790</v>
      </c>
      <c r="T912" s="273" t="s">
        <v>458</v>
      </c>
      <c r="U912" s="273" t="s">
        <v>791</v>
      </c>
      <c r="V912" s="274">
        <v>99.718000000000004</v>
      </c>
      <c r="W912" s="273" t="s">
        <v>7808</v>
      </c>
      <c r="X912" s="273" t="s">
        <v>1565</v>
      </c>
      <c r="Y912" s="273"/>
      <c r="Z912" s="273"/>
      <c r="AA912" s="274">
        <v>40</v>
      </c>
      <c r="AB912" s="274">
        <v>8</v>
      </c>
      <c r="AC912" s="273"/>
      <c r="AD912" s="273"/>
      <c r="AE912" s="273" t="s">
        <v>8554</v>
      </c>
      <c r="AF912" s="273" t="s">
        <v>3984</v>
      </c>
      <c r="AG912" s="273" t="s">
        <v>1986</v>
      </c>
      <c r="AH912" s="273" t="s">
        <v>4230</v>
      </c>
      <c r="AI912" s="273" t="s">
        <v>102</v>
      </c>
      <c r="AJ912" s="273"/>
      <c r="AK912" s="273" t="s">
        <v>1987</v>
      </c>
      <c r="AL912" s="273" t="s">
        <v>2698</v>
      </c>
      <c r="AM912" s="273" t="s">
        <v>811</v>
      </c>
      <c r="AN912" s="273" t="s">
        <v>3211</v>
      </c>
      <c r="AO912" s="273"/>
      <c r="AP912" s="273"/>
      <c r="AQ912" s="273"/>
      <c r="AR912" s="273"/>
      <c r="AS912" s="273" t="s">
        <v>8555</v>
      </c>
      <c r="AT912" s="274">
        <v>950</v>
      </c>
      <c r="AU912" s="274">
        <v>0.26879999999999998</v>
      </c>
      <c r="AV912" s="273" t="s">
        <v>8556</v>
      </c>
      <c r="AW912" s="273" t="s">
        <v>3327</v>
      </c>
      <c r="AX912" s="274">
        <v>6.25</v>
      </c>
      <c r="AY912" s="273" t="s">
        <v>458</v>
      </c>
      <c r="AZ912" s="273" t="s">
        <v>8557</v>
      </c>
      <c r="BA912" s="273" t="s">
        <v>8558</v>
      </c>
      <c r="BB912" s="273" t="s">
        <v>8546</v>
      </c>
      <c r="BC912" s="273" t="s">
        <v>8556</v>
      </c>
      <c r="BD912" s="273"/>
      <c r="BE912" s="273" t="s">
        <v>8556</v>
      </c>
      <c r="BF912" s="273" t="s">
        <v>8559</v>
      </c>
      <c r="BG912" s="273" t="s">
        <v>8560</v>
      </c>
      <c r="BH912" s="273" t="s">
        <v>8561</v>
      </c>
      <c r="BI912" s="273" t="s">
        <v>800</v>
      </c>
      <c r="BJ912" s="273" t="s">
        <v>800</v>
      </c>
      <c r="BK912" s="273" t="s">
        <v>801</v>
      </c>
      <c r="BL912" s="273" t="s">
        <v>802</v>
      </c>
      <c r="BM912" s="273" t="s">
        <v>1541</v>
      </c>
      <c r="BN912" s="273" t="s">
        <v>7156</v>
      </c>
      <c r="BO912" s="273" t="s">
        <v>809</v>
      </c>
      <c r="BP912" s="273" t="s">
        <v>458</v>
      </c>
      <c r="BQ912" s="273"/>
    </row>
    <row r="913" spans="1:69" ht="18" customHeight="1">
      <c r="A913" s="273" t="s">
        <v>7015</v>
      </c>
      <c r="B913" s="273" t="s">
        <v>8562</v>
      </c>
      <c r="C913" s="273" t="s">
        <v>8563</v>
      </c>
      <c r="D913" s="273" t="s">
        <v>8564</v>
      </c>
      <c r="E913" s="273" t="s">
        <v>8565</v>
      </c>
      <c r="F913" s="273" t="s">
        <v>4287</v>
      </c>
      <c r="G913" s="273" t="s">
        <v>1938</v>
      </c>
      <c r="H913" s="273" t="s">
        <v>786</v>
      </c>
      <c r="I913" s="274">
        <v>2</v>
      </c>
      <c r="J913" s="273" t="s">
        <v>11</v>
      </c>
      <c r="K913" s="273" t="s">
        <v>8566</v>
      </c>
      <c r="L913" s="274">
        <v>8.35</v>
      </c>
      <c r="M913" s="273" t="s">
        <v>7866</v>
      </c>
      <c r="N913" s="273" t="s">
        <v>4104</v>
      </c>
      <c r="O913" s="273" t="s">
        <v>8567</v>
      </c>
      <c r="P913" s="273" t="s">
        <v>8568</v>
      </c>
      <c r="Q913" s="274">
        <v>55</v>
      </c>
      <c r="R913" s="273" t="s">
        <v>789</v>
      </c>
      <c r="S913" s="273" t="s">
        <v>3364</v>
      </c>
      <c r="T913" s="273" t="s">
        <v>458</v>
      </c>
      <c r="U913" s="273" t="s">
        <v>791</v>
      </c>
      <c r="V913" s="274">
        <v>99.921000000000006</v>
      </c>
      <c r="W913" s="273" t="s">
        <v>7808</v>
      </c>
      <c r="X913" s="273" t="s">
        <v>1565</v>
      </c>
      <c r="Y913" s="273"/>
      <c r="Z913" s="273"/>
      <c r="AA913" s="274">
        <v>14</v>
      </c>
      <c r="AB913" s="274">
        <v>7</v>
      </c>
      <c r="AC913" s="273" t="s">
        <v>6306</v>
      </c>
      <c r="AD913" s="273" t="s">
        <v>8354</v>
      </c>
      <c r="AE913" s="273" t="s">
        <v>8569</v>
      </c>
      <c r="AF913" s="273" t="s">
        <v>3984</v>
      </c>
      <c r="AG913" s="273" t="s">
        <v>1986</v>
      </c>
      <c r="AH913" s="273" t="s">
        <v>786</v>
      </c>
      <c r="AI913" s="273"/>
      <c r="AJ913" s="273"/>
      <c r="AK913" s="273" t="s">
        <v>1987</v>
      </c>
      <c r="AL913" s="273" t="s">
        <v>7871</v>
      </c>
      <c r="AM913" s="273" t="s">
        <v>1529</v>
      </c>
      <c r="AN913" s="273" t="s">
        <v>3211</v>
      </c>
      <c r="AO913" s="273"/>
      <c r="AP913" s="273"/>
      <c r="AQ913" s="273"/>
      <c r="AR913" s="273"/>
      <c r="AS913" s="273" t="s">
        <v>7024</v>
      </c>
      <c r="AT913" s="274">
        <v>1000</v>
      </c>
      <c r="AU913" s="274">
        <v>2</v>
      </c>
      <c r="AV913" s="273" t="s">
        <v>8570</v>
      </c>
      <c r="AW913" s="273" t="s">
        <v>2701</v>
      </c>
      <c r="AX913" s="274">
        <v>8.35</v>
      </c>
      <c r="AY913" s="273" t="s">
        <v>458</v>
      </c>
      <c r="AZ913" s="273" t="s">
        <v>7780</v>
      </c>
      <c r="BA913" s="273" t="s">
        <v>7025</v>
      </c>
      <c r="BB913" s="273" t="s">
        <v>8571</v>
      </c>
      <c r="BC913" s="273" t="s">
        <v>8570</v>
      </c>
      <c r="BD913" s="273"/>
      <c r="BE913" s="273" t="s">
        <v>8570</v>
      </c>
      <c r="BF913" s="273" t="s">
        <v>8572</v>
      </c>
      <c r="BG913" s="273" t="s">
        <v>8569</v>
      </c>
      <c r="BH913" s="273" t="s">
        <v>8573</v>
      </c>
      <c r="BI913" s="273" t="s">
        <v>800</v>
      </c>
      <c r="BJ913" s="273" t="s">
        <v>800</v>
      </c>
      <c r="BK913" s="273" t="s">
        <v>3211</v>
      </c>
      <c r="BL913" s="273" t="s">
        <v>802</v>
      </c>
      <c r="BM913" s="273" t="s">
        <v>1531</v>
      </c>
      <c r="BN913" s="273" t="s">
        <v>8574</v>
      </c>
      <c r="BO913" s="273" t="s">
        <v>809</v>
      </c>
      <c r="BP913" s="273" t="s">
        <v>458</v>
      </c>
      <c r="BQ913" s="273"/>
    </row>
    <row r="914" spans="1:69" ht="18" customHeight="1">
      <c r="A914" s="273" t="s">
        <v>1797</v>
      </c>
      <c r="B914" s="273" t="s">
        <v>8575</v>
      </c>
      <c r="C914" s="273" t="s">
        <v>8576</v>
      </c>
      <c r="D914" s="273" t="s">
        <v>8577</v>
      </c>
      <c r="E914" s="273" t="s">
        <v>8578</v>
      </c>
      <c r="F914" s="273" t="s">
        <v>1801</v>
      </c>
      <c r="G914" s="273" t="s">
        <v>1506</v>
      </c>
      <c r="H914" s="273" t="s">
        <v>1801</v>
      </c>
      <c r="I914" s="274">
        <v>2.5</v>
      </c>
      <c r="J914" s="273" t="s">
        <v>804</v>
      </c>
      <c r="K914" s="273" t="s">
        <v>4489</v>
      </c>
      <c r="L914" s="274">
        <v>1.31</v>
      </c>
      <c r="M914" s="273" t="s">
        <v>7492</v>
      </c>
      <c r="N914" s="273" t="s">
        <v>788</v>
      </c>
      <c r="O914" s="273"/>
      <c r="P914" s="273"/>
      <c r="Q914" s="273"/>
      <c r="R914" s="273" t="s">
        <v>789</v>
      </c>
      <c r="S914" s="273" t="s">
        <v>1487</v>
      </c>
      <c r="T914" s="273"/>
      <c r="U914" s="273" t="s">
        <v>791</v>
      </c>
      <c r="V914" s="274">
        <v>100</v>
      </c>
      <c r="W914" s="273"/>
      <c r="X914" s="273" t="s">
        <v>1463</v>
      </c>
      <c r="Y914" s="273" t="s">
        <v>1464</v>
      </c>
      <c r="Z914" s="273"/>
      <c r="AA914" s="273"/>
      <c r="AB914" s="273"/>
      <c r="AC914" s="273"/>
      <c r="AD914" s="273"/>
      <c r="AE914" s="273"/>
      <c r="AF914" s="273" t="s">
        <v>794</v>
      </c>
      <c r="AG914" s="273" t="s">
        <v>795</v>
      </c>
      <c r="AH914" s="273" t="s">
        <v>1801</v>
      </c>
      <c r="AI914" s="273"/>
      <c r="AJ914" s="273"/>
      <c r="AK914" s="273" t="s">
        <v>796</v>
      </c>
      <c r="AL914" s="273" t="s">
        <v>7496</v>
      </c>
      <c r="AM914" s="273" t="s">
        <v>1529</v>
      </c>
      <c r="AN914" s="273" t="s">
        <v>42</v>
      </c>
      <c r="AO914" s="273"/>
      <c r="AP914" s="273"/>
      <c r="AQ914" s="273"/>
      <c r="AR914" s="273"/>
      <c r="AS914" s="273" t="s">
        <v>1806</v>
      </c>
      <c r="AT914" s="274">
        <v>500000</v>
      </c>
      <c r="AU914" s="274">
        <v>2.5</v>
      </c>
      <c r="AV914" s="273" t="s">
        <v>8579</v>
      </c>
      <c r="AW914" s="273"/>
      <c r="AX914" s="274">
        <v>1.31</v>
      </c>
      <c r="AY914" s="273"/>
      <c r="AZ914" s="273" t="s">
        <v>7425</v>
      </c>
      <c r="BA914" s="273" t="s">
        <v>1807</v>
      </c>
      <c r="BB914" s="273"/>
      <c r="BC914" s="273" t="s">
        <v>8579</v>
      </c>
      <c r="BD914" s="273"/>
      <c r="BE914" s="273" t="s">
        <v>8579</v>
      </c>
      <c r="BF914" s="273"/>
      <c r="BG914" s="273"/>
      <c r="BH914" s="273" t="s">
        <v>458</v>
      </c>
      <c r="BI914" s="273" t="s">
        <v>800</v>
      </c>
      <c r="BJ914" s="273" t="s">
        <v>800</v>
      </c>
      <c r="BK914" s="273" t="s">
        <v>801</v>
      </c>
      <c r="BL914" s="273" t="s">
        <v>802</v>
      </c>
      <c r="BM914" s="273" t="s">
        <v>1962</v>
      </c>
      <c r="BN914" s="273"/>
      <c r="BO914" s="273" t="s">
        <v>1865</v>
      </c>
      <c r="BP914" s="273"/>
      <c r="BQ914" s="273"/>
    </row>
    <row r="915" spans="1:69" ht="18" customHeight="1">
      <c r="A915" s="273" t="s">
        <v>1797</v>
      </c>
      <c r="B915" s="273" t="s">
        <v>8580</v>
      </c>
      <c r="C915" s="273" t="s">
        <v>8581</v>
      </c>
      <c r="D915" s="273" t="s">
        <v>8582</v>
      </c>
      <c r="E915" s="273" t="s">
        <v>8583</v>
      </c>
      <c r="F915" s="273" t="s">
        <v>1801</v>
      </c>
      <c r="G915" s="273" t="s">
        <v>1506</v>
      </c>
      <c r="H915" s="273" t="s">
        <v>1801</v>
      </c>
      <c r="I915" s="274">
        <v>2.5</v>
      </c>
      <c r="J915" s="273" t="s">
        <v>804</v>
      </c>
      <c r="K915" s="273" t="s">
        <v>4489</v>
      </c>
      <c r="L915" s="274">
        <v>1.19</v>
      </c>
      <c r="M915" s="273" t="s">
        <v>2637</v>
      </c>
      <c r="N915" s="273" t="s">
        <v>788</v>
      </c>
      <c r="O915" s="273"/>
      <c r="P915" s="273"/>
      <c r="Q915" s="273"/>
      <c r="R915" s="273" t="s">
        <v>789</v>
      </c>
      <c r="S915" s="273" t="s">
        <v>1487</v>
      </c>
      <c r="T915" s="273"/>
      <c r="U915" s="273" t="s">
        <v>791</v>
      </c>
      <c r="V915" s="274">
        <v>100</v>
      </c>
      <c r="W915" s="273"/>
      <c r="X915" s="273" t="s">
        <v>1463</v>
      </c>
      <c r="Y915" s="273" t="s">
        <v>1464</v>
      </c>
      <c r="Z915" s="273"/>
      <c r="AA915" s="273"/>
      <c r="AB915" s="273"/>
      <c r="AC915" s="273"/>
      <c r="AD915" s="273"/>
      <c r="AE915" s="273"/>
      <c r="AF915" s="273" t="s">
        <v>794</v>
      </c>
      <c r="AG915" s="273" t="s">
        <v>795</v>
      </c>
      <c r="AH915" s="273" t="s">
        <v>1801</v>
      </c>
      <c r="AI915" s="273"/>
      <c r="AJ915" s="273"/>
      <c r="AK915" s="273" t="s">
        <v>796</v>
      </c>
      <c r="AL915" s="273" t="s">
        <v>2638</v>
      </c>
      <c r="AM915" s="273" t="s">
        <v>1529</v>
      </c>
      <c r="AN915" s="273" t="s">
        <v>42</v>
      </c>
      <c r="AO915" s="273"/>
      <c r="AP915" s="273"/>
      <c r="AQ915" s="273"/>
      <c r="AR915" s="273"/>
      <c r="AS915" s="273" t="s">
        <v>1806</v>
      </c>
      <c r="AT915" s="274">
        <v>500000</v>
      </c>
      <c r="AU915" s="274">
        <v>2.5</v>
      </c>
      <c r="AV915" s="273" t="s">
        <v>8584</v>
      </c>
      <c r="AW915" s="273"/>
      <c r="AX915" s="274">
        <v>1.19</v>
      </c>
      <c r="AY915" s="273"/>
      <c r="AZ915" s="273" t="s">
        <v>7610</v>
      </c>
      <c r="BA915" s="273" t="s">
        <v>1807</v>
      </c>
      <c r="BB915" s="273"/>
      <c r="BC915" s="273" t="s">
        <v>8584</v>
      </c>
      <c r="BD915" s="273"/>
      <c r="BE915" s="273" t="s">
        <v>8584</v>
      </c>
      <c r="BF915" s="273"/>
      <c r="BG915" s="273"/>
      <c r="BH915" s="273" t="s">
        <v>458</v>
      </c>
      <c r="BI915" s="273" t="s">
        <v>800</v>
      </c>
      <c r="BJ915" s="273" t="s">
        <v>800</v>
      </c>
      <c r="BK915" s="273" t="s">
        <v>801</v>
      </c>
      <c r="BL915" s="273" t="s">
        <v>802</v>
      </c>
      <c r="BM915" s="273" t="s">
        <v>1962</v>
      </c>
      <c r="BN915" s="273"/>
      <c r="BO915" s="273" t="s">
        <v>1865</v>
      </c>
      <c r="BP915" s="273"/>
      <c r="BQ915" s="273"/>
    </row>
    <row r="916" spans="1:69" ht="18" customHeight="1">
      <c r="A916" s="273" t="s">
        <v>1457</v>
      </c>
      <c r="B916" s="273" t="s">
        <v>8585</v>
      </c>
      <c r="C916" s="273" t="s">
        <v>8586</v>
      </c>
      <c r="D916" s="273" t="s">
        <v>8582</v>
      </c>
      <c r="E916" s="273" t="s">
        <v>8587</v>
      </c>
      <c r="F916" s="273" t="s">
        <v>786</v>
      </c>
      <c r="G916" s="273" t="s">
        <v>786</v>
      </c>
      <c r="H916" s="273" t="s">
        <v>786</v>
      </c>
      <c r="I916" s="274">
        <v>7.3599999999999999E-2</v>
      </c>
      <c r="J916" s="273" t="s">
        <v>11</v>
      </c>
      <c r="K916" s="273" t="s">
        <v>8588</v>
      </c>
      <c r="L916" s="273"/>
      <c r="M916" s="273" t="s">
        <v>8589</v>
      </c>
      <c r="N916" s="273" t="s">
        <v>788</v>
      </c>
      <c r="O916" s="273"/>
      <c r="P916" s="273"/>
      <c r="Q916" s="273"/>
      <c r="R916" s="273" t="s">
        <v>789</v>
      </c>
      <c r="S916" s="273" t="s">
        <v>790</v>
      </c>
      <c r="T916" s="273" t="s">
        <v>458</v>
      </c>
      <c r="U916" s="273" t="s">
        <v>791</v>
      </c>
      <c r="V916" s="274">
        <v>100</v>
      </c>
      <c r="W916" s="273"/>
      <c r="X916" s="273" t="s">
        <v>1463</v>
      </c>
      <c r="Y916" s="273" t="s">
        <v>1464</v>
      </c>
      <c r="Z916" s="273"/>
      <c r="AA916" s="273"/>
      <c r="AB916" s="273"/>
      <c r="AC916" s="273"/>
      <c r="AD916" s="273"/>
      <c r="AE916" s="273" t="s">
        <v>1471</v>
      </c>
      <c r="AF916" s="273" t="s">
        <v>794</v>
      </c>
      <c r="AG916" s="273" t="s">
        <v>795</v>
      </c>
      <c r="AH916" s="273" t="s">
        <v>786</v>
      </c>
      <c r="AI916" s="273"/>
      <c r="AJ916" s="273"/>
      <c r="AK916" s="273" t="s">
        <v>796</v>
      </c>
      <c r="AL916" s="273" t="s">
        <v>3339</v>
      </c>
      <c r="AM916" s="273" t="s">
        <v>797</v>
      </c>
      <c r="AN916" s="273" t="s">
        <v>43</v>
      </c>
      <c r="AO916" s="273"/>
      <c r="AP916" s="273"/>
      <c r="AQ916" s="273"/>
      <c r="AR916" s="273"/>
      <c r="AS916" s="273" t="s">
        <v>1480</v>
      </c>
      <c r="AT916" s="274">
        <v>7364172</v>
      </c>
      <c r="AU916" s="274">
        <v>7.3599999999999999E-2</v>
      </c>
      <c r="AV916" s="273" t="s">
        <v>8590</v>
      </c>
      <c r="AW916" s="273"/>
      <c r="AX916" s="274">
        <v>0</v>
      </c>
      <c r="AY916" s="273" t="s">
        <v>458</v>
      </c>
      <c r="AZ916" s="273" t="s">
        <v>8591</v>
      </c>
      <c r="BA916" s="273" t="s">
        <v>1481</v>
      </c>
      <c r="BB916" s="273" t="s">
        <v>1457</v>
      </c>
      <c r="BC916" s="273" t="s">
        <v>8590</v>
      </c>
      <c r="BD916" s="273"/>
      <c r="BE916" s="273" t="s">
        <v>8590</v>
      </c>
      <c r="BF916" s="273" t="s">
        <v>458</v>
      </c>
      <c r="BG916" s="273"/>
      <c r="BH916" s="273" t="s">
        <v>1471</v>
      </c>
      <c r="BI916" s="273" t="s">
        <v>800</v>
      </c>
      <c r="BJ916" s="273" t="s">
        <v>800</v>
      </c>
      <c r="BK916" s="273" t="s">
        <v>3730</v>
      </c>
      <c r="BL916" s="273" t="s">
        <v>802</v>
      </c>
      <c r="BM916" s="273" t="s">
        <v>803</v>
      </c>
      <c r="BN916" s="273"/>
      <c r="BO916" s="273" t="s">
        <v>1865</v>
      </c>
      <c r="BP916" s="273" t="s">
        <v>458</v>
      </c>
      <c r="BQ916" s="273"/>
    </row>
    <row r="917" spans="1:69" ht="18" customHeight="1">
      <c r="A917" s="273" t="s">
        <v>8592</v>
      </c>
      <c r="B917" s="273" t="s">
        <v>8593</v>
      </c>
      <c r="C917" s="273" t="s">
        <v>8594</v>
      </c>
      <c r="D917" s="273" t="s">
        <v>8595</v>
      </c>
      <c r="E917" s="273" t="s">
        <v>8596</v>
      </c>
      <c r="F917" s="273" t="s">
        <v>786</v>
      </c>
      <c r="G917" s="273" t="s">
        <v>786</v>
      </c>
      <c r="H917" s="273" t="s">
        <v>786</v>
      </c>
      <c r="I917" s="274">
        <v>1.3746</v>
      </c>
      <c r="J917" s="273" t="s">
        <v>11</v>
      </c>
      <c r="K917" s="273" t="s">
        <v>820</v>
      </c>
      <c r="L917" s="274">
        <v>4.75</v>
      </c>
      <c r="M917" s="273" t="s">
        <v>3422</v>
      </c>
      <c r="N917" s="273" t="s">
        <v>936</v>
      </c>
      <c r="O917" s="273"/>
      <c r="P917" s="273"/>
      <c r="Q917" s="273"/>
      <c r="R917" s="273" t="s">
        <v>789</v>
      </c>
      <c r="S917" s="273" t="s">
        <v>790</v>
      </c>
      <c r="T917" s="273" t="s">
        <v>458</v>
      </c>
      <c r="U917" s="273" t="s">
        <v>791</v>
      </c>
      <c r="V917" s="274">
        <v>100</v>
      </c>
      <c r="W917" s="273" t="s">
        <v>6036</v>
      </c>
      <c r="X917" s="273" t="s">
        <v>1463</v>
      </c>
      <c r="Y917" s="273" t="s">
        <v>1464</v>
      </c>
      <c r="Z917" s="273"/>
      <c r="AA917" s="273"/>
      <c r="AB917" s="273"/>
      <c r="AC917" s="273"/>
      <c r="AD917" s="273"/>
      <c r="AE917" s="273"/>
      <c r="AF917" s="273" t="s">
        <v>4497</v>
      </c>
      <c r="AG917" s="273" t="s">
        <v>795</v>
      </c>
      <c r="AH917" s="273" t="s">
        <v>786</v>
      </c>
      <c r="AI917" s="273"/>
      <c r="AJ917" s="273"/>
      <c r="AK917" s="273" t="s">
        <v>796</v>
      </c>
      <c r="AL917" s="273" t="s">
        <v>3423</v>
      </c>
      <c r="AM917" s="273" t="s">
        <v>1529</v>
      </c>
      <c r="AN917" s="273" t="s">
        <v>43</v>
      </c>
      <c r="AO917" s="273"/>
      <c r="AP917" s="273"/>
      <c r="AQ917" s="273"/>
      <c r="AR917" s="273"/>
      <c r="AS917" s="273" t="s">
        <v>8597</v>
      </c>
      <c r="AT917" s="274">
        <v>1000</v>
      </c>
      <c r="AU917" s="274">
        <v>3.8746</v>
      </c>
      <c r="AV917" s="273" t="s">
        <v>8598</v>
      </c>
      <c r="AW917" s="273"/>
      <c r="AX917" s="274">
        <v>4.75</v>
      </c>
      <c r="AY917" s="273" t="s">
        <v>458</v>
      </c>
      <c r="AZ917" s="273" t="s">
        <v>8599</v>
      </c>
      <c r="BA917" s="273" t="s">
        <v>8600</v>
      </c>
      <c r="BB917" s="273" t="s">
        <v>8601</v>
      </c>
      <c r="BC917" s="273" t="s">
        <v>8602</v>
      </c>
      <c r="BD917" s="273"/>
      <c r="BE917" s="273" t="s">
        <v>8602</v>
      </c>
      <c r="BF917" s="273" t="s">
        <v>8603</v>
      </c>
      <c r="BG917" s="273"/>
      <c r="BH917" s="273" t="s">
        <v>8604</v>
      </c>
      <c r="BI917" s="273" t="s">
        <v>800</v>
      </c>
      <c r="BJ917" s="273" t="s">
        <v>800</v>
      </c>
      <c r="BK917" s="273" t="s">
        <v>801</v>
      </c>
      <c r="BL917" s="273" t="s">
        <v>802</v>
      </c>
      <c r="BM917" s="273" t="s">
        <v>803</v>
      </c>
      <c r="BN917" s="273"/>
      <c r="BO917" s="273" t="s">
        <v>809</v>
      </c>
      <c r="BP917" s="273" t="s">
        <v>458</v>
      </c>
      <c r="BQ917" s="273"/>
    </row>
    <row r="918" spans="1:69" ht="18" customHeight="1">
      <c r="A918" s="273" t="s">
        <v>8365</v>
      </c>
      <c r="B918" s="273" t="s">
        <v>8605</v>
      </c>
      <c r="C918" s="273" t="s">
        <v>8606</v>
      </c>
      <c r="D918" s="273" t="s">
        <v>8607</v>
      </c>
      <c r="E918" s="273" t="s">
        <v>8608</v>
      </c>
      <c r="F918" s="273" t="s">
        <v>8370</v>
      </c>
      <c r="G918" s="273" t="s">
        <v>1506</v>
      </c>
      <c r="H918" s="273" t="s">
        <v>786</v>
      </c>
      <c r="I918" s="274">
        <v>2</v>
      </c>
      <c r="J918" s="273" t="s">
        <v>11</v>
      </c>
      <c r="K918" s="273" t="s">
        <v>8609</v>
      </c>
      <c r="L918" s="274">
        <v>3.375</v>
      </c>
      <c r="M918" s="273" t="s">
        <v>2325</v>
      </c>
      <c r="N918" s="273" t="s">
        <v>860</v>
      </c>
      <c r="O918" s="273"/>
      <c r="P918" s="273" t="s">
        <v>8610</v>
      </c>
      <c r="Q918" s="273"/>
      <c r="R918" s="273" t="s">
        <v>789</v>
      </c>
      <c r="S918" s="273" t="s">
        <v>790</v>
      </c>
      <c r="T918" s="273" t="s">
        <v>458</v>
      </c>
      <c r="U918" s="273" t="s">
        <v>791</v>
      </c>
      <c r="V918" s="274">
        <v>102.911</v>
      </c>
      <c r="W918" s="273" t="s">
        <v>8611</v>
      </c>
      <c r="X918" s="273" t="s">
        <v>792</v>
      </c>
      <c r="Y918" s="273" t="s">
        <v>6452</v>
      </c>
      <c r="Z918" s="273"/>
      <c r="AA918" s="273"/>
      <c r="AB918" s="273"/>
      <c r="AC918" s="273"/>
      <c r="AD918" s="273"/>
      <c r="AE918" s="273" t="s">
        <v>7140</v>
      </c>
      <c r="AF918" s="273" t="s">
        <v>794</v>
      </c>
      <c r="AG918" s="273" t="s">
        <v>3929</v>
      </c>
      <c r="AH918" s="273" t="s">
        <v>786</v>
      </c>
      <c r="AI918" s="273" t="s">
        <v>102</v>
      </c>
      <c r="AJ918" s="273"/>
      <c r="AK918" s="273" t="s">
        <v>810</v>
      </c>
      <c r="AL918" s="273" t="s">
        <v>3734</v>
      </c>
      <c r="AM918" s="273" t="s">
        <v>1606</v>
      </c>
      <c r="AN918" s="273" t="s">
        <v>42</v>
      </c>
      <c r="AO918" s="273"/>
      <c r="AP918" s="273"/>
      <c r="AQ918" s="273"/>
      <c r="AR918" s="273"/>
      <c r="AS918" s="273" t="s">
        <v>8373</v>
      </c>
      <c r="AT918" s="274">
        <v>1000</v>
      </c>
      <c r="AU918" s="274">
        <v>0</v>
      </c>
      <c r="AV918" s="273" t="s">
        <v>8612</v>
      </c>
      <c r="AW918" s="273"/>
      <c r="AX918" s="274">
        <v>3.375</v>
      </c>
      <c r="AY918" s="273" t="s">
        <v>458</v>
      </c>
      <c r="AZ918" s="273" t="s">
        <v>8613</v>
      </c>
      <c r="BA918" s="273" t="s">
        <v>8375</v>
      </c>
      <c r="BB918" s="273" t="s">
        <v>8365</v>
      </c>
      <c r="BC918" s="273" t="s">
        <v>8614</v>
      </c>
      <c r="BD918" s="273"/>
      <c r="BE918" s="273" t="s">
        <v>8614</v>
      </c>
      <c r="BF918" s="273" t="s">
        <v>458</v>
      </c>
      <c r="BG918" s="273" t="s">
        <v>458</v>
      </c>
      <c r="BH918" s="273" t="s">
        <v>7140</v>
      </c>
      <c r="BI918" s="273" t="s">
        <v>800</v>
      </c>
      <c r="BJ918" s="273" t="s">
        <v>800</v>
      </c>
      <c r="BK918" s="273" t="s">
        <v>4248</v>
      </c>
      <c r="BL918" s="273" t="s">
        <v>802</v>
      </c>
      <c r="BM918" s="273" t="s">
        <v>803</v>
      </c>
      <c r="BN918" s="273"/>
      <c r="BO918" s="273" t="s">
        <v>809</v>
      </c>
      <c r="BP918" s="273" t="s">
        <v>458</v>
      </c>
      <c r="BQ918" s="273"/>
    </row>
    <row r="919" spans="1:69" ht="18" customHeight="1">
      <c r="A919" s="273" t="s">
        <v>7944</v>
      </c>
      <c r="B919" s="273" t="s">
        <v>8615</v>
      </c>
      <c r="C919" s="273" t="s">
        <v>8616</v>
      </c>
      <c r="D919" s="273" t="s">
        <v>8617</v>
      </c>
      <c r="E919" s="273" t="s">
        <v>8618</v>
      </c>
      <c r="F919" s="273" t="s">
        <v>3435</v>
      </c>
      <c r="G919" s="273" t="s">
        <v>3481</v>
      </c>
      <c r="H919" s="273" t="s">
        <v>786</v>
      </c>
      <c r="I919" s="274">
        <v>4</v>
      </c>
      <c r="J919" s="273" t="s">
        <v>11</v>
      </c>
      <c r="K919" s="273" t="s">
        <v>4489</v>
      </c>
      <c r="L919" s="274">
        <v>8.625</v>
      </c>
      <c r="M919" s="273" t="s">
        <v>1941</v>
      </c>
      <c r="N919" s="273"/>
      <c r="O919" s="273" t="s">
        <v>8619</v>
      </c>
      <c r="P919" s="273" t="s">
        <v>8620</v>
      </c>
      <c r="Q919" s="274">
        <v>25</v>
      </c>
      <c r="R919" s="273" t="s">
        <v>789</v>
      </c>
      <c r="S919" s="273" t="s">
        <v>2731</v>
      </c>
      <c r="T919" s="273" t="s">
        <v>458</v>
      </c>
      <c r="U919" s="273" t="s">
        <v>3483</v>
      </c>
      <c r="V919" s="274">
        <v>100</v>
      </c>
      <c r="W919" s="273" t="s">
        <v>8621</v>
      </c>
      <c r="X919" s="273" t="s">
        <v>828</v>
      </c>
      <c r="Y919" s="273" t="s">
        <v>2074</v>
      </c>
      <c r="Z919" s="273"/>
      <c r="AA919" s="273"/>
      <c r="AB919" s="273"/>
      <c r="AC919" s="273"/>
      <c r="AD919" s="273"/>
      <c r="AE919" s="273" t="s">
        <v>8622</v>
      </c>
      <c r="AF919" s="273" t="s">
        <v>3984</v>
      </c>
      <c r="AG919" s="273" t="s">
        <v>1986</v>
      </c>
      <c r="AH919" s="273" t="s">
        <v>786</v>
      </c>
      <c r="AI919" s="273" t="s">
        <v>104</v>
      </c>
      <c r="AJ919" s="273"/>
      <c r="AK919" s="273" t="s">
        <v>1987</v>
      </c>
      <c r="AL919" s="273" t="s">
        <v>3734</v>
      </c>
      <c r="AM919" s="273" t="s">
        <v>2075</v>
      </c>
      <c r="AN919" s="273" t="s">
        <v>43</v>
      </c>
      <c r="AO919" s="273"/>
      <c r="AP919" s="273"/>
      <c r="AQ919" s="273"/>
      <c r="AR919" s="273"/>
      <c r="AS919" s="273" t="s">
        <v>7953</v>
      </c>
      <c r="AT919" s="274">
        <v>1000</v>
      </c>
      <c r="AU919" s="274">
        <v>0</v>
      </c>
      <c r="AV919" s="273" t="s">
        <v>8623</v>
      </c>
      <c r="AW919" s="273" t="s">
        <v>5814</v>
      </c>
      <c r="AX919" s="274">
        <v>8.625</v>
      </c>
      <c r="AY919" s="273" t="s">
        <v>458</v>
      </c>
      <c r="AZ919" s="273" t="s">
        <v>8624</v>
      </c>
      <c r="BA919" s="273" t="s">
        <v>8625</v>
      </c>
      <c r="BB919" s="273" t="s">
        <v>7956</v>
      </c>
      <c r="BC919" s="273" t="s">
        <v>8623</v>
      </c>
      <c r="BD919" s="273"/>
      <c r="BE919" s="273" t="s">
        <v>8623</v>
      </c>
      <c r="BF919" s="273" t="s">
        <v>4502</v>
      </c>
      <c r="BG919" s="273" t="s">
        <v>8622</v>
      </c>
      <c r="BH919" s="273" t="s">
        <v>8626</v>
      </c>
      <c r="BI919" s="273" t="s">
        <v>800</v>
      </c>
      <c r="BJ919" s="273" t="s">
        <v>800</v>
      </c>
      <c r="BK919" s="273" t="s">
        <v>801</v>
      </c>
      <c r="BL919" s="273" t="s">
        <v>802</v>
      </c>
      <c r="BM919" s="273" t="s">
        <v>827</v>
      </c>
      <c r="BN919" s="273"/>
      <c r="BO919" s="273" t="s">
        <v>809</v>
      </c>
      <c r="BP919" s="273" t="s">
        <v>7944</v>
      </c>
      <c r="BQ919" s="273"/>
    </row>
    <row r="920" spans="1:69" ht="18" customHeight="1">
      <c r="A920" s="273" t="s">
        <v>3202</v>
      </c>
      <c r="B920" s="273" t="s">
        <v>8127</v>
      </c>
      <c r="C920" s="273" t="s">
        <v>8128</v>
      </c>
      <c r="D920" s="273" t="s">
        <v>8528</v>
      </c>
      <c r="E920" s="273" t="s">
        <v>8129</v>
      </c>
      <c r="F920" s="273" t="s">
        <v>1413</v>
      </c>
      <c r="G920" s="273" t="s">
        <v>1414</v>
      </c>
      <c r="H920" s="273" t="s">
        <v>1413</v>
      </c>
      <c r="I920" s="274">
        <v>2.77</v>
      </c>
      <c r="J920" s="273" t="s">
        <v>11</v>
      </c>
      <c r="K920" s="273" t="s">
        <v>4489</v>
      </c>
      <c r="L920" s="274">
        <v>11.95</v>
      </c>
      <c r="M920" s="273" t="s">
        <v>2858</v>
      </c>
      <c r="N920" s="273" t="s">
        <v>4491</v>
      </c>
      <c r="O920" s="273" t="s">
        <v>8130</v>
      </c>
      <c r="P920" s="273"/>
      <c r="Q920" s="273"/>
      <c r="R920" s="273" t="s">
        <v>789</v>
      </c>
      <c r="S920" s="273" t="s">
        <v>3364</v>
      </c>
      <c r="T920" s="273" t="s">
        <v>458</v>
      </c>
      <c r="U920" s="273" t="s">
        <v>3209</v>
      </c>
      <c r="V920" s="274">
        <v>97.251999999999995</v>
      </c>
      <c r="W920" s="273" t="s">
        <v>8131</v>
      </c>
      <c r="X920" s="273" t="s">
        <v>792</v>
      </c>
      <c r="Y920" s="273"/>
      <c r="Z920" s="273"/>
      <c r="AA920" s="273"/>
      <c r="AB920" s="273"/>
      <c r="AC920" s="273"/>
      <c r="AD920" s="273"/>
      <c r="AE920" s="273" t="s">
        <v>6809</v>
      </c>
      <c r="AF920" s="273" t="s">
        <v>6810</v>
      </c>
      <c r="AG920" s="273" t="s">
        <v>1986</v>
      </c>
      <c r="AH920" s="273" t="s">
        <v>5606</v>
      </c>
      <c r="AI920" s="273"/>
      <c r="AJ920" s="273" t="s">
        <v>307</v>
      </c>
      <c r="AK920" s="273" t="s">
        <v>1987</v>
      </c>
      <c r="AL920" s="273" t="s">
        <v>3734</v>
      </c>
      <c r="AM920" s="273" t="s">
        <v>1529</v>
      </c>
      <c r="AN920" s="273" t="s">
        <v>3211</v>
      </c>
      <c r="AO920" s="273"/>
      <c r="AP920" s="273"/>
      <c r="AQ920" s="273"/>
      <c r="AR920" s="273"/>
      <c r="AS920" s="273" t="s">
        <v>3212</v>
      </c>
      <c r="AT920" s="274">
        <v>1000</v>
      </c>
      <c r="AU920" s="274">
        <v>0</v>
      </c>
      <c r="AV920" s="273" t="s">
        <v>8136</v>
      </c>
      <c r="AW920" s="273" t="s">
        <v>8134</v>
      </c>
      <c r="AX920" s="274">
        <v>11.95</v>
      </c>
      <c r="AY920" s="273" t="s">
        <v>458</v>
      </c>
      <c r="AZ920" s="273" t="s">
        <v>8135</v>
      </c>
      <c r="BA920" s="273" t="s">
        <v>3214</v>
      </c>
      <c r="BB920" s="273" t="s">
        <v>3215</v>
      </c>
      <c r="BC920" s="273" t="s">
        <v>8136</v>
      </c>
      <c r="BD920" s="273"/>
      <c r="BE920" s="273" t="s">
        <v>8136</v>
      </c>
      <c r="BF920" s="273" t="s">
        <v>8137</v>
      </c>
      <c r="BG920" s="273" t="s">
        <v>4496</v>
      </c>
      <c r="BH920" s="273" t="s">
        <v>8138</v>
      </c>
      <c r="BI920" s="273" t="s">
        <v>800</v>
      </c>
      <c r="BJ920" s="273" t="s">
        <v>800</v>
      </c>
      <c r="BK920" s="273" t="s">
        <v>801</v>
      </c>
      <c r="BL920" s="273" t="s">
        <v>802</v>
      </c>
      <c r="BM920" s="273" t="s">
        <v>827</v>
      </c>
      <c r="BN920" s="273"/>
      <c r="BO920" s="273" t="s">
        <v>809</v>
      </c>
      <c r="BP920" s="273" t="s">
        <v>458</v>
      </c>
      <c r="BQ920" s="273"/>
    </row>
    <row r="921" spans="1:69" ht="18" customHeight="1">
      <c r="A921" s="273" t="s">
        <v>8627</v>
      </c>
      <c r="B921" s="273" t="s">
        <v>8628</v>
      </c>
      <c r="C921" s="273" t="s">
        <v>8629</v>
      </c>
      <c r="D921" s="273" t="s">
        <v>8630</v>
      </c>
      <c r="E921" s="273" t="s">
        <v>8631</v>
      </c>
      <c r="F921" s="273" t="s">
        <v>1871</v>
      </c>
      <c r="G921" s="273" t="s">
        <v>7550</v>
      </c>
      <c r="H921" s="273" t="s">
        <v>5104</v>
      </c>
      <c r="I921" s="274">
        <v>10</v>
      </c>
      <c r="J921" s="273" t="s">
        <v>11</v>
      </c>
      <c r="K921" s="273" t="s">
        <v>3714</v>
      </c>
      <c r="L921" s="274">
        <v>3.375</v>
      </c>
      <c r="M921" s="273" t="s">
        <v>1927</v>
      </c>
      <c r="N921" s="273" t="s">
        <v>5205</v>
      </c>
      <c r="O921" s="273" t="s">
        <v>5008</v>
      </c>
      <c r="P921" s="273" t="s">
        <v>8632</v>
      </c>
      <c r="Q921" s="274">
        <v>32.5</v>
      </c>
      <c r="R921" s="273" t="s">
        <v>789</v>
      </c>
      <c r="S921" s="273" t="s">
        <v>790</v>
      </c>
      <c r="T921" s="273" t="s">
        <v>458</v>
      </c>
      <c r="U921" s="273" t="s">
        <v>791</v>
      </c>
      <c r="V921" s="274">
        <v>100</v>
      </c>
      <c r="W921" s="273" t="s">
        <v>4434</v>
      </c>
      <c r="X921" s="273" t="s">
        <v>792</v>
      </c>
      <c r="Y921" s="273" t="s">
        <v>6452</v>
      </c>
      <c r="Z921" s="273"/>
      <c r="AA921" s="274">
        <v>43</v>
      </c>
      <c r="AB921" s="274">
        <v>4.3</v>
      </c>
      <c r="AC921" s="273"/>
      <c r="AD921" s="273"/>
      <c r="AE921" s="273" t="s">
        <v>8633</v>
      </c>
      <c r="AF921" s="273" t="s">
        <v>794</v>
      </c>
      <c r="AG921" s="273" t="s">
        <v>2223</v>
      </c>
      <c r="AH921" s="273" t="s">
        <v>5104</v>
      </c>
      <c r="AI921" s="273" t="s">
        <v>102</v>
      </c>
      <c r="AJ921" s="273"/>
      <c r="AK921" s="273" t="s">
        <v>2224</v>
      </c>
      <c r="AL921" s="273" t="s">
        <v>8634</v>
      </c>
      <c r="AM921" s="273" t="s">
        <v>2206</v>
      </c>
      <c r="AN921" s="273" t="s">
        <v>42</v>
      </c>
      <c r="AO921" s="273"/>
      <c r="AP921" s="273"/>
      <c r="AQ921" s="273"/>
      <c r="AR921" s="273"/>
      <c r="AS921" s="273" t="s">
        <v>8635</v>
      </c>
      <c r="AT921" s="274">
        <v>1000</v>
      </c>
      <c r="AU921" s="274">
        <v>10</v>
      </c>
      <c r="AV921" s="273" t="s">
        <v>8607</v>
      </c>
      <c r="AW921" s="273"/>
      <c r="AX921" s="274">
        <v>3.375</v>
      </c>
      <c r="AY921" s="273" t="s">
        <v>458</v>
      </c>
      <c r="AZ921" s="273" t="s">
        <v>8402</v>
      </c>
      <c r="BA921" s="273" t="s">
        <v>8636</v>
      </c>
      <c r="BB921" s="273" t="s">
        <v>8627</v>
      </c>
      <c r="BC921" s="273" t="s">
        <v>8607</v>
      </c>
      <c r="BD921" s="273"/>
      <c r="BE921" s="273" t="s">
        <v>8607</v>
      </c>
      <c r="BF921" s="273" t="s">
        <v>8637</v>
      </c>
      <c r="BG921" s="273" t="s">
        <v>8633</v>
      </c>
      <c r="BH921" s="273" t="s">
        <v>8638</v>
      </c>
      <c r="BI921" s="273" t="s">
        <v>3729</v>
      </c>
      <c r="BJ921" s="273" t="s">
        <v>800</v>
      </c>
      <c r="BK921" s="273" t="s">
        <v>3730</v>
      </c>
      <c r="BL921" s="273" t="s">
        <v>802</v>
      </c>
      <c r="BM921" s="273" t="s">
        <v>3731</v>
      </c>
      <c r="BN921" s="273"/>
      <c r="BO921" s="273" t="s">
        <v>809</v>
      </c>
      <c r="BP921" s="273" t="s">
        <v>458</v>
      </c>
      <c r="BQ921" s="273"/>
    </row>
    <row r="922" spans="1:69" ht="18" customHeight="1">
      <c r="A922" s="273" t="s">
        <v>7698</v>
      </c>
      <c r="B922" s="273" t="s">
        <v>8522</v>
      </c>
      <c r="C922" s="273" t="s">
        <v>8523</v>
      </c>
      <c r="D922" s="273" t="s">
        <v>8639</v>
      </c>
      <c r="E922" s="273" t="s">
        <v>8525</v>
      </c>
      <c r="F922" s="273" t="s">
        <v>3435</v>
      </c>
      <c r="G922" s="273" t="s">
        <v>3481</v>
      </c>
      <c r="H922" s="273" t="s">
        <v>786</v>
      </c>
      <c r="I922" s="274">
        <v>3.5</v>
      </c>
      <c r="J922" s="273" t="s">
        <v>11</v>
      </c>
      <c r="K922" s="273" t="s">
        <v>8526</v>
      </c>
      <c r="L922" s="274">
        <v>10.875</v>
      </c>
      <c r="M922" s="273" t="s">
        <v>2235</v>
      </c>
      <c r="N922" s="273" t="s">
        <v>4491</v>
      </c>
      <c r="O922" s="273"/>
      <c r="P922" s="273"/>
      <c r="Q922" s="273"/>
      <c r="R922" s="273" t="s">
        <v>789</v>
      </c>
      <c r="S922" s="273" t="s">
        <v>3364</v>
      </c>
      <c r="T922" s="273" t="s">
        <v>458</v>
      </c>
      <c r="U922" s="273" t="s">
        <v>791</v>
      </c>
      <c r="V922" s="274">
        <v>97.072999999999993</v>
      </c>
      <c r="W922" s="273" t="s">
        <v>8207</v>
      </c>
      <c r="X922" s="273" t="s">
        <v>1463</v>
      </c>
      <c r="Y922" s="273" t="s">
        <v>1464</v>
      </c>
      <c r="Z922" s="273"/>
      <c r="AA922" s="273"/>
      <c r="AB922" s="273"/>
      <c r="AC922" s="273"/>
      <c r="AD922" s="273"/>
      <c r="AE922" s="273" t="s">
        <v>8640</v>
      </c>
      <c r="AF922" s="273" t="s">
        <v>7083</v>
      </c>
      <c r="AG922" s="273" t="s">
        <v>1986</v>
      </c>
      <c r="AH922" s="273" t="s">
        <v>786</v>
      </c>
      <c r="AI922" s="273" t="s">
        <v>104</v>
      </c>
      <c r="AJ922" s="273"/>
      <c r="AK922" s="273" t="s">
        <v>1987</v>
      </c>
      <c r="AL922" s="273" t="s">
        <v>2239</v>
      </c>
      <c r="AM922" s="273" t="s">
        <v>1529</v>
      </c>
      <c r="AN922" s="273" t="s">
        <v>43</v>
      </c>
      <c r="AO922" s="273"/>
      <c r="AP922" s="273"/>
      <c r="AQ922" s="273"/>
      <c r="AR922" s="273"/>
      <c r="AS922" s="273" t="s">
        <v>7709</v>
      </c>
      <c r="AT922" s="274">
        <v>880</v>
      </c>
      <c r="AU922" s="274">
        <v>3.048</v>
      </c>
      <c r="AV922" s="273" t="s">
        <v>8528</v>
      </c>
      <c r="AW922" s="273" t="s">
        <v>4390</v>
      </c>
      <c r="AX922" s="274">
        <v>9</v>
      </c>
      <c r="AY922" s="273" t="s">
        <v>458</v>
      </c>
      <c r="AZ922" s="273" t="s">
        <v>8527</v>
      </c>
      <c r="BA922" s="273" t="s">
        <v>7710</v>
      </c>
      <c r="BB922" s="273" t="s">
        <v>3631</v>
      </c>
      <c r="BC922" s="273" t="s">
        <v>8528</v>
      </c>
      <c r="BD922" s="273"/>
      <c r="BE922" s="273" t="s">
        <v>8528</v>
      </c>
      <c r="BF922" s="273" t="s">
        <v>8529</v>
      </c>
      <c r="BG922" s="273" t="s">
        <v>8641</v>
      </c>
      <c r="BH922" s="273" t="s">
        <v>8530</v>
      </c>
      <c r="BI922" s="273" t="s">
        <v>800</v>
      </c>
      <c r="BJ922" s="273" t="s">
        <v>800</v>
      </c>
      <c r="BK922" s="273" t="s">
        <v>801</v>
      </c>
      <c r="BL922" s="273" t="s">
        <v>802</v>
      </c>
      <c r="BM922" s="273" t="s">
        <v>827</v>
      </c>
      <c r="BN922" s="273"/>
      <c r="BO922" s="273" t="s">
        <v>809</v>
      </c>
      <c r="BP922" s="273" t="s">
        <v>458</v>
      </c>
      <c r="BQ922" s="273"/>
    </row>
    <row r="923" spans="1:69" ht="18" customHeight="1">
      <c r="A923" s="273" t="s">
        <v>6531</v>
      </c>
      <c r="B923" s="273" t="s">
        <v>8642</v>
      </c>
      <c r="C923" s="273" t="s">
        <v>8643</v>
      </c>
      <c r="D923" s="273" t="s">
        <v>8644</v>
      </c>
      <c r="E923" s="273" t="s">
        <v>8645</v>
      </c>
      <c r="F923" s="273" t="s">
        <v>786</v>
      </c>
      <c r="G923" s="273" t="s">
        <v>786</v>
      </c>
      <c r="H923" s="273" t="s">
        <v>786</v>
      </c>
      <c r="I923" s="274">
        <v>0.6</v>
      </c>
      <c r="J923" s="273" t="s">
        <v>11</v>
      </c>
      <c r="K923" s="273" t="s">
        <v>3714</v>
      </c>
      <c r="L923" s="274">
        <v>7.375</v>
      </c>
      <c r="M923" s="273" t="s">
        <v>1615</v>
      </c>
      <c r="N923" s="273" t="s">
        <v>936</v>
      </c>
      <c r="O923" s="273"/>
      <c r="P923" s="273"/>
      <c r="Q923" s="273"/>
      <c r="R923" s="273" t="s">
        <v>789</v>
      </c>
      <c r="S923" s="273" t="s">
        <v>790</v>
      </c>
      <c r="T923" s="273" t="s">
        <v>458</v>
      </c>
      <c r="U923" s="273" t="s">
        <v>791</v>
      </c>
      <c r="V923" s="273"/>
      <c r="W923" s="273" t="s">
        <v>6261</v>
      </c>
      <c r="X923" s="273" t="s">
        <v>1463</v>
      </c>
      <c r="Y923" s="273" t="s">
        <v>1464</v>
      </c>
      <c r="Z923" s="273"/>
      <c r="AA923" s="273"/>
      <c r="AB923" s="273"/>
      <c r="AC923" s="273"/>
      <c r="AD923" s="273"/>
      <c r="AE923" s="273"/>
      <c r="AF923" s="273" t="s">
        <v>2276</v>
      </c>
      <c r="AG923" s="273" t="s">
        <v>1986</v>
      </c>
      <c r="AH923" s="273" t="s">
        <v>786</v>
      </c>
      <c r="AI923" s="273"/>
      <c r="AJ923" s="273"/>
      <c r="AK923" s="273" t="s">
        <v>1987</v>
      </c>
      <c r="AL923" s="273" t="s">
        <v>8646</v>
      </c>
      <c r="AM923" s="273" t="s">
        <v>1529</v>
      </c>
      <c r="AN923" s="273" t="s">
        <v>43</v>
      </c>
      <c r="AO923" s="273"/>
      <c r="AP923" s="273"/>
      <c r="AQ923" s="273"/>
      <c r="AR923" s="273"/>
      <c r="AS923" s="273" t="s">
        <v>6542</v>
      </c>
      <c r="AT923" s="274">
        <v>1000</v>
      </c>
      <c r="AU923" s="274">
        <v>3.6</v>
      </c>
      <c r="AV923" s="273" t="s">
        <v>8647</v>
      </c>
      <c r="AW923" s="273"/>
      <c r="AX923" s="274">
        <v>7.375</v>
      </c>
      <c r="AY923" s="273" t="s">
        <v>458</v>
      </c>
      <c r="AZ923" s="273" t="s">
        <v>8648</v>
      </c>
      <c r="BA923" s="273" t="s">
        <v>6543</v>
      </c>
      <c r="BB923" s="273" t="s">
        <v>6531</v>
      </c>
      <c r="BC923" s="273" t="s">
        <v>8649</v>
      </c>
      <c r="BD923" s="273"/>
      <c r="BE923" s="273" t="s">
        <v>8649</v>
      </c>
      <c r="BF923" s="273" t="s">
        <v>8650</v>
      </c>
      <c r="BG923" s="273"/>
      <c r="BH923" s="273" t="s">
        <v>8651</v>
      </c>
      <c r="BI923" s="273" t="s">
        <v>3729</v>
      </c>
      <c r="BJ923" s="273" t="s">
        <v>800</v>
      </c>
      <c r="BK923" s="273" t="s">
        <v>3730</v>
      </c>
      <c r="BL923" s="273" t="s">
        <v>802</v>
      </c>
      <c r="BM923" s="273" t="s">
        <v>3731</v>
      </c>
      <c r="BN923" s="273" t="s">
        <v>8652</v>
      </c>
      <c r="BO923" s="273" t="s">
        <v>809</v>
      </c>
      <c r="BP923" s="273" t="s">
        <v>458</v>
      </c>
      <c r="BQ923" s="273"/>
    </row>
    <row r="924" spans="1:69" ht="18" customHeight="1">
      <c r="A924" s="273" t="s">
        <v>8653</v>
      </c>
      <c r="B924" s="273" t="s">
        <v>8654</v>
      </c>
      <c r="C924" s="273" t="s">
        <v>8655</v>
      </c>
      <c r="D924" s="273" t="s">
        <v>8656</v>
      </c>
      <c r="E924" s="273" t="s">
        <v>8657</v>
      </c>
      <c r="F924" s="273" t="s">
        <v>5104</v>
      </c>
      <c r="G924" s="273" t="s">
        <v>925</v>
      </c>
      <c r="H924" s="273" t="s">
        <v>1663</v>
      </c>
      <c r="I924" s="274">
        <v>10</v>
      </c>
      <c r="J924" s="273" t="s">
        <v>11</v>
      </c>
      <c r="K924" s="273" t="s">
        <v>3714</v>
      </c>
      <c r="L924" s="274">
        <v>3.4249999999999998</v>
      </c>
      <c r="M924" s="273" t="s">
        <v>8658</v>
      </c>
      <c r="N924" s="273" t="s">
        <v>5205</v>
      </c>
      <c r="O924" s="273" t="s">
        <v>8659</v>
      </c>
      <c r="P924" s="273" t="s">
        <v>8660</v>
      </c>
      <c r="Q924" s="274">
        <v>27.5</v>
      </c>
      <c r="R924" s="273" t="s">
        <v>789</v>
      </c>
      <c r="S924" s="273" t="s">
        <v>790</v>
      </c>
      <c r="T924" s="273" t="s">
        <v>458</v>
      </c>
      <c r="U924" s="273" t="s">
        <v>6618</v>
      </c>
      <c r="V924" s="274">
        <v>100</v>
      </c>
      <c r="W924" s="273" t="s">
        <v>7808</v>
      </c>
      <c r="X924" s="273" t="s">
        <v>792</v>
      </c>
      <c r="Y924" s="273" t="s">
        <v>1792</v>
      </c>
      <c r="Z924" s="273"/>
      <c r="AA924" s="274">
        <v>26</v>
      </c>
      <c r="AB924" s="274">
        <v>2.6</v>
      </c>
      <c r="AC924" s="273" t="s">
        <v>4161</v>
      </c>
      <c r="AD924" s="273" t="s">
        <v>8661</v>
      </c>
      <c r="AE924" s="273" t="s">
        <v>8662</v>
      </c>
      <c r="AF924" s="273" t="s">
        <v>794</v>
      </c>
      <c r="AG924" s="273" t="s">
        <v>807</v>
      </c>
      <c r="AH924" s="273" t="s">
        <v>5104</v>
      </c>
      <c r="AI924" s="273" t="s">
        <v>102</v>
      </c>
      <c r="AJ924" s="273"/>
      <c r="AK924" s="273" t="s">
        <v>810</v>
      </c>
      <c r="AL924" s="273" t="s">
        <v>8663</v>
      </c>
      <c r="AM924" s="273" t="s">
        <v>1606</v>
      </c>
      <c r="AN924" s="273" t="s">
        <v>42</v>
      </c>
      <c r="AO924" s="273"/>
      <c r="AP924" s="273"/>
      <c r="AQ924" s="273"/>
      <c r="AR924" s="273"/>
      <c r="AS924" s="273" t="s">
        <v>8664</v>
      </c>
      <c r="AT924" s="274">
        <v>1000</v>
      </c>
      <c r="AU924" s="274">
        <v>10</v>
      </c>
      <c r="AV924" s="273" t="s">
        <v>8665</v>
      </c>
      <c r="AW924" s="273"/>
      <c r="AX924" s="274">
        <v>3.4249999999999998</v>
      </c>
      <c r="AY924" s="273" t="s">
        <v>458</v>
      </c>
      <c r="AZ924" s="273" t="s">
        <v>8666</v>
      </c>
      <c r="BA924" s="273" t="s">
        <v>8667</v>
      </c>
      <c r="BB924" s="273" t="s">
        <v>8653</v>
      </c>
      <c r="BC924" s="273" t="s">
        <v>8665</v>
      </c>
      <c r="BD924" s="273"/>
      <c r="BE924" s="273" t="s">
        <v>8665</v>
      </c>
      <c r="BF924" s="273" t="s">
        <v>8668</v>
      </c>
      <c r="BG924" s="273" t="s">
        <v>8669</v>
      </c>
      <c r="BH924" s="273" t="s">
        <v>8670</v>
      </c>
      <c r="BI924" s="273" t="s">
        <v>3729</v>
      </c>
      <c r="BJ924" s="273" t="s">
        <v>800</v>
      </c>
      <c r="BK924" s="273" t="s">
        <v>3730</v>
      </c>
      <c r="BL924" s="273" t="s">
        <v>802</v>
      </c>
      <c r="BM924" s="273" t="s">
        <v>3731</v>
      </c>
      <c r="BN924" s="273"/>
      <c r="BO924" s="273" t="s">
        <v>809</v>
      </c>
      <c r="BP924" s="273" t="s">
        <v>458</v>
      </c>
      <c r="BQ924" s="273"/>
    </row>
    <row r="925" spans="1:69" ht="18" customHeight="1">
      <c r="A925" s="273" t="s">
        <v>5212</v>
      </c>
      <c r="B925" s="273" t="s">
        <v>8671</v>
      </c>
      <c r="C925" s="273" t="s">
        <v>8672</v>
      </c>
      <c r="D925" s="273" t="s">
        <v>8673</v>
      </c>
      <c r="E925" s="273" t="s">
        <v>8674</v>
      </c>
      <c r="F925" s="273" t="s">
        <v>3287</v>
      </c>
      <c r="G925" s="273" t="s">
        <v>1506</v>
      </c>
      <c r="H925" s="273" t="s">
        <v>3643</v>
      </c>
      <c r="I925" s="274">
        <v>15</v>
      </c>
      <c r="J925" s="273" t="s">
        <v>599</v>
      </c>
      <c r="K925" s="273" t="s">
        <v>820</v>
      </c>
      <c r="L925" s="274">
        <v>3.4</v>
      </c>
      <c r="M925" s="273" t="s">
        <v>8675</v>
      </c>
      <c r="N925" s="273" t="s">
        <v>8676</v>
      </c>
      <c r="O925" s="273"/>
      <c r="P925" s="273"/>
      <c r="Q925" s="273"/>
      <c r="R925" s="273" t="s">
        <v>789</v>
      </c>
      <c r="S925" s="273" t="s">
        <v>1487</v>
      </c>
      <c r="T925" s="273"/>
      <c r="U925" s="273" t="s">
        <v>791</v>
      </c>
      <c r="V925" s="274">
        <v>101.83499999999999</v>
      </c>
      <c r="W925" s="273"/>
      <c r="X925" s="273" t="s">
        <v>792</v>
      </c>
      <c r="Y925" s="273" t="s">
        <v>1792</v>
      </c>
      <c r="Z925" s="273"/>
      <c r="AA925" s="273"/>
      <c r="AB925" s="273"/>
      <c r="AC925" s="273"/>
      <c r="AD925" s="273"/>
      <c r="AE925" s="273" t="s">
        <v>8677</v>
      </c>
      <c r="AF925" s="273" t="s">
        <v>2276</v>
      </c>
      <c r="AG925" s="273" t="s">
        <v>1793</v>
      </c>
      <c r="AH925" s="273" t="s">
        <v>3643</v>
      </c>
      <c r="AI925" s="273" t="s">
        <v>102</v>
      </c>
      <c r="AJ925" s="273"/>
      <c r="AK925" s="273" t="s">
        <v>796</v>
      </c>
      <c r="AL925" s="273" t="s">
        <v>886</v>
      </c>
      <c r="AM925" s="273" t="s">
        <v>2206</v>
      </c>
      <c r="AN925" s="273" t="s">
        <v>42</v>
      </c>
      <c r="AO925" s="273"/>
      <c r="AP925" s="273"/>
      <c r="AQ925" s="273"/>
      <c r="AR925" s="273"/>
      <c r="AS925" s="273" t="s">
        <v>5219</v>
      </c>
      <c r="AT925" s="274">
        <v>10000</v>
      </c>
      <c r="AU925" s="274">
        <v>45</v>
      </c>
      <c r="AV925" s="273" t="s">
        <v>8644</v>
      </c>
      <c r="AW925" s="273"/>
      <c r="AX925" s="274">
        <v>3.4</v>
      </c>
      <c r="AY925" s="273"/>
      <c r="AZ925" s="273" t="s">
        <v>8678</v>
      </c>
      <c r="BA925" s="273" t="s">
        <v>5220</v>
      </c>
      <c r="BB925" s="273"/>
      <c r="BC925" s="273" t="s">
        <v>8679</v>
      </c>
      <c r="BD925" s="273"/>
      <c r="BE925" s="273" t="s">
        <v>8679</v>
      </c>
      <c r="BF925" s="273"/>
      <c r="BG925" s="273" t="s">
        <v>8680</v>
      </c>
      <c r="BH925" s="273" t="s">
        <v>8681</v>
      </c>
      <c r="BI925" s="273" t="s">
        <v>800</v>
      </c>
      <c r="BJ925" s="273" t="s">
        <v>800</v>
      </c>
      <c r="BK925" s="273" t="s">
        <v>801</v>
      </c>
      <c r="BL925" s="273" t="s">
        <v>802</v>
      </c>
      <c r="BM925" s="273" t="s">
        <v>1962</v>
      </c>
      <c r="BN925" s="273"/>
      <c r="BO925" s="273" t="s">
        <v>809</v>
      </c>
      <c r="BP925" s="273"/>
      <c r="BQ925" s="273"/>
    </row>
    <row r="926" spans="1:69" ht="18" customHeight="1">
      <c r="A926" s="273" t="s">
        <v>8682</v>
      </c>
      <c r="B926" s="273" t="s">
        <v>8683</v>
      </c>
      <c r="C926" s="273" t="s">
        <v>8684</v>
      </c>
      <c r="D926" s="273" t="s">
        <v>8685</v>
      </c>
      <c r="E926" s="273" t="s">
        <v>8686</v>
      </c>
      <c r="F926" s="273" t="s">
        <v>786</v>
      </c>
      <c r="G926" s="273" t="s">
        <v>786</v>
      </c>
      <c r="H926" s="273" t="s">
        <v>786</v>
      </c>
      <c r="I926" s="274">
        <v>0.9</v>
      </c>
      <c r="J926" s="273" t="s">
        <v>11</v>
      </c>
      <c r="K926" s="273" t="s">
        <v>820</v>
      </c>
      <c r="L926" s="274">
        <v>6</v>
      </c>
      <c r="M926" s="273" t="s">
        <v>1851</v>
      </c>
      <c r="N926" s="273" t="s">
        <v>860</v>
      </c>
      <c r="O926" s="273"/>
      <c r="P926" s="273"/>
      <c r="Q926" s="273"/>
      <c r="R926" s="273" t="s">
        <v>789</v>
      </c>
      <c r="S926" s="273" t="s">
        <v>1487</v>
      </c>
      <c r="T926" s="273"/>
      <c r="U926" s="273" t="s">
        <v>791</v>
      </c>
      <c r="V926" s="273"/>
      <c r="W926" s="273" t="s">
        <v>8687</v>
      </c>
      <c r="X926" s="273"/>
      <c r="Y926" s="273"/>
      <c r="Z926" s="273"/>
      <c r="AA926" s="273"/>
      <c r="AB926" s="273"/>
      <c r="AC926" s="273"/>
      <c r="AD926" s="273"/>
      <c r="AE926" s="273" t="s">
        <v>8688</v>
      </c>
      <c r="AF926" s="273" t="s">
        <v>8689</v>
      </c>
      <c r="AG926" s="273" t="s">
        <v>795</v>
      </c>
      <c r="AH926" s="273" t="s">
        <v>786</v>
      </c>
      <c r="AI926" s="273"/>
      <c r="AJ926" s="273"/>
      <c r="AK926" s="273" t="s">
        <v>796</v>
      </c>
      <c r="AL926" s="273" t="s">
        <v>1857</v>
      </c>
      <c r="AM926" s="273" t="s">
        <v>1989</v>
      </c>
      <c r="AN926" s="273" t="s">
        <v>43</v>
      </c>
      <c r="AO926" s="273"/>
      <c r="AP926" s="273"/>
      <c r="AQ926" s="273"/>
      <c r="AR926" s="273"/>
      <c r="AS926" s="273" t="s">
        <v>8690</v>
      </c>
      <c r="AT926" s="274">
        <v>1000</v>
      </c>
      <c r="AU926" s="274">
        <v>3.05</v>
      </c>
      <c r="AV926" s="273" t="s">
        <v>8656</v>
      </c>
      <c r="AW926" s="273"/>
      <c r="AX926" s="274">
        <v>6</v>
      </c>
      <c r="AY926" s="273"/>
      <c r="AZ926" s="273" t="s">
        <v>8691</v>
      </c>
      <c r="BA926" s="273" t="s">
        <v>8692</v>
      </c>
      <c r="BB926" s="273"/>
      <c r="BC926" s="273" t="s">
        <v>8649</v>
      </c>
      <c r="BD926" s="273"/>
      <c r="BE926" s="273" t="s">
        <v>8649</v>
      </c>
      <c r="BF926" s="273"/>
      <c r="BG926" s="273"/>
      <c r="BH926" s="273" t="s">
        <v>8693</v>
      </c>
      <c r="BI926" s="273" t="s">
        <v>800</v>
      </c>
      <c r="BJ926" s="273" t="s">
        <v>800</v>
      </c>
      <c r="BK926" s="273" t="s">
        <v>801</v>
      </c>
      <c r="BL926" s="273" t="s">
        <v>802</v>
      </c>
      <c r="BM926" s="273" t="s">
        <v>803</v>
      </c>
      <c r="BN926" s="273"/>
      <c r="BO926" s="273" t="s">
        <v>809</v>
      </c>
      <c r="BP926" s="273"/>
      <c r="BQ926" s="273"/>
    </row>
    <row r="927" spans="1:69" ht="18" customHeight="1">
      <c r="A927" s="273" t="s">
        <v>8694</v>
      </c>
      <c r="B927" s="273" t="s">
        <v>8695</v>
      </c>
      <c r="C927" s="273" t="s">
        <v>8696</v>
      </c>
      <c r="D927" s="273" t="s">
        <v>8697</v>
      </c>
      <c r="E927" s="273" t="s">
        <v>8698</v>
      </c>
      <c r="F927" s="273" t="s">
        <v>3435</v>
      </c>
      <c r="G927" s="273" t="s">
        <v>3481</v>
      </c>
      <c r="H927" s="273" t="s">
        <v>3435</v>
      </c>
      <c r="I927" s="274">
        <v>10</v>
      </c>
      <c r="J927" s="273" t="s">
        <v>11</v>
      </c>
      <c r="K927" s="273" t="s">
        <v>4489</v>
      </c>
      <c r="L927" s="274">
        <v>12</v>
      </c>
      <c r="M927" s="273" t="s">
        <v>3146</v>
      </c>
      <c r="N927" s="273" t="s">
        <v>7319</v>
      </c>
      <c r="O927" s="273" t="s">
        <v>8699</v>
      </c>
      <c r="P927" s="273"/>
      <c r="Q927" s="273"/>
      <c r="R927" s="273" t="s">
        <v>789</v>
      </c>
      <c r="S927" s="273" t="s">
        <v>3364</v>
      </c>
      <c r="T927" s="273" t="s">
        <v>458</v>
      </c>
      <c r="U927" s="273" t="s">
        <v>3483</v>
      </c>
      <c r="V927" s="274">
        <v>100</v>
      </c>
      <c r="W927" s="273" t="s">
        <v>8700</v>
      </c>
      <c r="X927" s="273" t="s">
        <v>828</v>
      </c>
      <c r="Y927" s="273" t="s">
        <v>835</v>
      </c>
      <c r="Z927" s="273"/>
      <c r="AA927" s="274">
        <v>37</v>
      </c>
      <c r="AB927" s="274">
        <v>3.7</v>
      </c>
      <c r="AC927" s="273"/>
      <c r="AD927" s="273"/>
      <c r="AE927" s="273" t="s">
        <v>8701</v>
      </c>
      <c r="AF927" s="273" t="s">
        <v>794</v>
      </c>
      <c r="AG927" s="273" t="s">
        <v>1986</v>
      </c>
      <c r="AH927" s="273" t="s">
        <v>4498</v>
      </c>
      <c r="AI927" s="273" t="s">
        <v>102</v>
      </c>
      <c r="AJ927" s="273"/>
      <c r="AK927" s="273" t="s">
        <v>1987</v>
      </c>
      <c r="AL927" s="273" t="s">
        <v>3147</v>
      </c>
      <c r="AM927" s="273" t="s">
        <v>1529</v>
      </c>
      <c r="AN927" s="273" t="s">
        <v>3211</v>
      </c>
      <c r="AO927" s="273"/>
      <c r="AP927" s="273"/>
      <c r="AQ927" s="273"/>
      <c r="AR927" s="273"/>
      <c r="AS927" s="273" t="s">
        <v>8702</v>
      </c>
      <c r="AT927" s="274">
        <v>1000</v>
      </c>
      <c r="AU927" s="274">
        <v>10</v>
      </c>
      <c r="AV927" s="273" t="s">
        <v>8703</v>
      </c>
      <c r="AW927" s="273" t="s">
        <v>3613</v>
      </c>
      <c r="AX927" s="274">
        <v>12</v>
      </c>
      <c r="AY927" s="273" t="s">
        <v>458</v>
      </c>
      <c r="AZ927" s="273" t="s">
        <v>8704</v>
      </c>
      <c r="BA927" s="273" t="s">
        <v>8705</v>
      </c>
      <c r="BB927" s="273" t="s">
        <v>3215</v>
      </c>
      <c r="BC927" s="273" t="s">
        <v>8703</v>
      </c>
      <c r="BD927" s="273"/>
      <c r="BE927" s="273" t="s">
        <v>8703</v>
      </c>
      <c r="BF927" s="273" t="s">
        <v>7117</v>
      </c>
      <c r="BG927" s="273" t="s">
        <v>8701</v>
      </c>
      <c r="BH927" s="273" t="s">
        <v>8706</v>
      </c>
      <c r="BI927" s="273" t="s">
        <v>800</v>
      </c>
      <c r="BJ927" s="273" t="s">
        <v>800</v>
      </c>
      <c r="BK927" s="273" t="s">
        <v>801</v>
      </c>
      <c r="BL927" s="273" t="s">
        <v>802</v>
      </c>
      <c r="BM927" s="273" t="s">
        <v>827</v>
      </c>
      <c r="BN927" s="273"/>
      <c r="BO927" s="273" t="s">
        <v>809</v>
      </c>
      <c r="BP927" s="273" t="s">
        <v>458</v>
      </c>
      <c r="BQ927" s="273"/>
    </row>
    <row r="928" spans="1:69" ht="18" customHeight="1">
      <c r="A928" s="273" t="s">
        <v>7698</v>
      </c>
      <c r="B928" s="273" t="s">
        <v>8707</v>
      </c>
      <c r="C928" s="273" t="s">
        <v>8708</v>
      </c>
      <c r="D928" s="273" t="s">
        <v>8709</v>
      </c>
      <c r="E928" s="273" t="s">
        <v>8710</v>
      </c>
      <c r="F928" s="273" t="s">
        <v>3435</v>
      </c>
      <c r="G928" s="273" t="s">
        <v>3481</v>
      </c>
      <c r="H928" s="273" t="s">
        <v>786</v>
      </c>
      <c r="I928" s="274">
        <v>2</v>
      </c>
      <c r="J928" s="273" t="s">
        <v>11</v>
      </c>
      <c r="K928" s="273" t="s">
        <v>8711</v>
      </c>
      <c r="L928" s="274">
        <v>11.5</v>
      </c>
      <c r="M928" s="273" t="s">
        <v>2778</v>
      </c>
      <c r="N928" s="273" t="s">
        <v>860</v>
      </c>
      <c r="O928" s="273" t="s">
        <v>8712</v>
      </c>
      <c r="P928" s="273" t="s">
        <v>8713</v>
      </c>
      <c r="Q928" s="274">
        <v>50</v>
      </c>
      <c r="R928" s="273" t="s">
        <v>789</v>
      </c>
      <c r="S928" s="273" t="s">
        <v>3364</v>
      </c>
      <c r="T928" s="273" t="s">
        <v>458</v>
      </c>
      <c r="U928" s="273" t="s">
        <v>791</v>
      </c>
      <c r="V928" s="274">
        <v>98.790999999999997</v>
      </c>
      <c r="W928" s="273" t="s">
        <v>8009</v>
      </c>
      <c r="X928" s="273" t="s">
        <v>1463</v>
      </c>
      <c r="Y928" s="273" t="s">
        <v>1464</v>
      </c>
      <c r="Z928" s="273"/>
      <c r="AA928" s="274">
        <v>22</v>
      </c>
      <c r="AB928" s="274">
        <v>6.3</v>
      </c>
      <c r="AC928" s="273"/>
      <c r="AD928" s="273"/>
      <c r="AE928" s="273"/>
      <c r="AF928" s="273" t="s">
        <v>7393</v>
      </c>
      <c r="AG928" s="273" t="s">
        <v>1986</v>
      </c>
      <c r="AH928" s="273" t="s">
        <v>786</v>
      </c>
      <c r="AI928" s="273" t="s">
        <v>104</v>
      </c>
      <c r="AJ928" s="273"/>
      <c r="AK928" s="273" t="s">
        <v>1987</v>
      </c>
      <c r="AL928" s="273" t="s">
        <v>2779</v>
      </c>
      <c r="AM928" s="273" t="s">
        <v>1529</v>
      </c>
      <c r="AN928" s="273" t="s">
        <v>43</v>
      </c>
      <c r="AO928" s="273"/>
      <c r="AP928" s="273"/>
      <c r="AQ928" s="273"/>
      <c r="AR928" s="273"/>
      <c r="AS928" s="273" t="s">
        <v>7709</v>
      </c>
      <c r="AT928" s="274">
        <v>830</v>
      </c>
      <c r="AU928" s="274">
        <v>2.9049999999999998</v>
      </c>
      <c r="AV928" s="273" t="s">
        <v>8714</v>
      </c>
      <c r="AW928" s="273" t="s">
        <v>6264</v>
      </c>
      <c r="AX928" s="274">
        <v>9</v>
      </c>
      <c r="AY928" s="273" t="s">
        <v>458</v>
      </c>
      <c r="AZ928" s="273" t="s">
        <v>8476</v>
      </c>
      <c r="BA928" s="273" t="s">
        <v>7710</v>
      </c>
      <c r="BB928" s="273" t="s">
        <v>3631</v>
      </c>
      <c r="BC928" s="273" t="s">
        <v>8715</v>
      </c>
      <c r="BD928" s="273"/>
      <c r="BE928" s="273" t="s">
        <v>8715</v>
      </c>
      <c r="BF928" s="273" t="s">
        <v>8716</v>
      </c>
      <c r="BG928" s="273" t="s">
        <v>8717</v>
      </c>
      <c r="BH928" s="273" t="s">
        <v>8718</v>
      </c>
      <c r="BI928" s="273" t="s">
        <v>800</v>
      </c>
      <c r="BJ928" s="273" t="s">
        <v>800</v>
      </c>
      <c r="BK928" s="273" t="s">
        <v>801</v>
      </c>
      <c r="BL928" s="273" t="s">
        <v>802</v>
      </c>
      <c r="BM928" s="273" t="s">
        <v>827</v>
      </c>
      <c r="BN928" s="273"/>
      <c r="BO928" s="273" t="s">
        <v>809</v>
      </c>
      <c r="BP928" s="273" t="s">
        <v>458</v>
      </c>
      <c r="BQ928" s="273"/>
    </row>
    <row r="929" spans="1:69" ht="18" customHeight="1">
      <c r="A929" s="273" t="s">
        <v>8377</v>
      </c>
      <c r="B929" s="273" t="s">
        <v>8719</v>
      </c>
      <c r="C929" s="273" t="s">
        <v>8720</v>
      </c>
      <c r="D929" s="273" t="s">
        <v>8709</v>
      </c>
      <c r="E929" s="273" t="s">
        <v>8721</v>
      </c>
      <c r="F929" s="273" t="s">
        <v>3624</v>
      </c>
      <c r="G929" s="273" t="s">
        <v>1938</v>
      </c>
      <c r="H929" s="273" t="s">
        <v>4122</v>
      </c>
      <c r="I929" s="274">
        <v>1.8</v>
      </c>
      <c r="J929" s="273" t="s">
        <v>11</v>
      </c>
      <c r="K929" s="273" t="s">
        <v>8722</v>
      </c>
      <c r="L929" s="274">
        <v>6.9</v>
      </c>
      <c r="M929" s="273" t="s">
        <v>7032</v>
      </c>
      <c r="N929" s="273" t="s">
        <v>4104</v>
      </c>
      <c r="O929" s="273" t="s">
        <v>8723</v>
      </c>
      <c r="P929" s="273"/>
      <c r="Q929" s="273"/>
      <c r="R929" s="273" t="s">
        <v>789</v>
      </c>
      <c r="S929" s="273" t="s">
        <v>3364</v>
      </c>
      <c r="T929" s="273" t="s">
        <v>458</v>
      </c>
      <c r="U929" s="273" t="s">
        <v>791</v>
      </c>
      <c r="V929" s="274">
        <v>104.893</v>
      </c>
      <c r="W929" s="273" t="s">
        <v>8724</v>
      </c>
      <c r="X929" s="273" t="s">
        <v>828</v>
      </c>
      <c r="Y929" s="273" t="s">
        <v>835</v>
      </c>
      <c r="Z929" s="273"/>
      <c r="AA929" s="273"/>
      <c r="AB929" s="273"/>
      <c r="AC929" s="273"/>
      <c r="AD929" s="273"/>
      <c r="AE929" s="273"/>
      <c r="AF929" s="273" t="s">
        <v>2276</v>
      </c>
      <c r="AG929" s="273" t="s">
        <v>1986</v>
      </c>
      <c r="AH929" s="273" t="s">
        <v>6555</v>
      </c>
      <c r="AI929" s="273"/>
      <c r="AJ929" s="273"/>
      <c r="AK929" s="273" t="s">
        <v>1987</v>
      </c>
      <c r="AL929" s="273" t="s">
        <v>7033</v>
      </c>
      <c r="AM929" s="273" t="s">
        <v>1529</v>
      </c>
      <c r="AN929" s="273" t="s">
        <v>3211</v>
      </c>
      <c r="AO929" s="273"/>
      <c r="AP929" s="273"/>
      <c r="AQ929" s="273"/>
      <c r="AR929" s="273"/>
      <c r="AS929" s="273" t="s">
        <v>8383</v>
      </c>
      <c r="AT929" s="274">
        <v>1000</v>
      </c>
      <c r="AU929" s="274">
        <v>2.8</v>
      </c>
      <c r="AV929" s="273" t="s">
        <v>8725</v>
      </c>
      <c r="AW929" s="273" t="s">
        <v>2832</v>
      </c>
      <c r="AX929" s="274">
        <v>6.9</v>
      </c>
      <c r="AY929" s="273" t="s">
        <v>458</v>
      </c>
      <c r="AZ929" s="273" t="s">
        <v>8614</v>
      </c>
      <c r="BA929" s="273" t="s">
        <v>8386</v>
      </c>
      <c r="BB929" s="273" t="s">
        <v>3631</v>
      </c>
      <c r="BC929" s="273" t="s">
        <v>8726</v>
      </c>
      <c r="BD929" s="273"/>
      <c r="BE929" s="273" t="s">
        <v>8726</v>
      </c>
      <c r="BF929" s="273" t="s">
        <v>7117</v>
      </c>
      <c r="BG929" s="273" t="s">
        <v>8727</v>
      </c>
      <c r="BH929" s="273" t="s">
        <v>8728</v>
      </c>
      <c r="BI929" s="273" t="s">
        <v>800</v>
      </c>
      <c r="BJ929" s="273" t="s">
        <v>800</v>
      </c>
      <c r="BK929" s="273" t="s">
        <v>801</v>
      </c>
      <c r="BL929" s="273" t="s">
        <v>802</v>
      </c>
      <c r="BM929" s="273" t="s">
        <v>827</v>
      </c>
      <c r="BN929" s="273"/>
      <c r="BO929" s="273" t="s">
        <v>809</v>
      </c>
      <c r="BP929" s="273" t="s">
        <v>458</v>
      </c>
      <c r="BQ929" s="273"/>
    </row>
    <row r="930" spans="1:69" ht="18" customHeight="1">
      <c r="A930" s="273" t="s">
        <v>8330</v>
      </c>
      <c r="B930" s="273" t="s">
        <v>8729</v>
      </c>
      <c r="C930" s="273" t="s">
        <v>8730</v>
      </c>
      <c r="D930" s="273" t="s">
        <v>8731</v>
      </c>
      <c r="E930" s="273" t="s">
        <v>8732</v>
      </c>
      <c r="F930" s="273" t="s">
        <v>4287</v>
      </c>
      <c r="G930" s="273" t="s">
        <v>1938</v>
      </c>
      <c r="H930" s="273" t="s">
        <v>8458</v>
      </c>
      <c r="I930" s="274">
        <v>2</v>
      </c>
      <c r="J930" s="273" t="s">
        <v>11</v>
      </c>
      <c r="K930" s="273" t="s">
        <v>8733</v>
      </c>
      <c r="L930" s="274">
        <v>7.25</v>
      </c>
      <c r="M930" s="273" t="s">
        <v>8734</v>
      </c>
      <c r="N930" s="273" t="s">
        <v>860</v>
      </c>
      <c r="O930" s="273" t="s">
        <v>7247</v>
      </c>
      <c r="P930" s="273" t="s">
        <v>1823</v>
      </c>
      <c r="Q930" s="274">
        <v>50</v>
      </c>
      <c r="R930" s="273" t="s">
        <v>789</v>
      </c>
      <c r="S930" s="273" t="s">
        <v>3364</v>
      </c>
      <c r="T930" s="273" t="s">
        <v>458</v>
      </c>
      <c r="U930" s="273" t="s">
        <v>3209</v>
      </c>
      <c r="V930" s="274">
        <v>99.06</v>
      </c>
      <c r="W930" s="273" t="s">
        <v>5106</v>
      </c>
      <c r="X930" s="273" t="s">
        <v>3321</v>
      </c>
      <c r="Y930" s="273" t="s">
        <v>3322</v>
      </c>
      <c r="Z930" s="273"/>
      <c r="AA930" s="273"/>
      <c r="AB930" s="273"/>
      <c r="AC930" s="273"/>
      <c r="AD930" s="273"/>
      <c r="AE930" s="273" t="s">
        <v>8735</v>
      </c>
      <c r="AF930" s="273" t="s">
        <v>3984</v>
      </c>
      <c r="AG930" s="273" t="s">
        <v>1986</v>
      </c>
      <c r="AH930" s="273" t="s">
        <v>8463</v>
      </c>
      <c r="AI930" s="273"/>
      <c r="AJ930" s="273"/>
      <c r="AK930" s="273" t="s">
        <v>1987</v>
      </c>
      <c r="AL930" s="273" t="s">
        <v>8736</v>
      </c>
      <c r="AM930" s="273" t="s">
        <v>2075</v>
      </c>
      <c r="AN930" s="273" t="s">
        <v>3211</v>
      </c>
      <c r="AO930" s="273"/>
      <c r="AP930" s="273"/>
      <c r="AQ930" s="273"/>
      <c r="AR930" s="273"/>
      <c r="AS930" s="273" t="s">
        <v>8341</v>
      </c>
      <c r="AT930" s="274">
        <v>1000</v>
      </c>
      <c r="AU930" s="274">
        <v>2</v>
      </c>
      <c r="AV930" s="273" t="s">
        <v>8697</v>
      </c>
      <c r="AW930" s="273" t="s">
        <v>8737</v>
      </c>
      <c r="AX930" s="274">
        <v>7.25</v>
      </c>
      <c r="AY930" s="273" t="s">
        <v>458</v>
      </c>
      <c r="AZ930" s="273" t="s">
        <v>8738</v>
      </c>
      <c r="BA930" s="273" t="s">
        <v>8344</v>
      </c>
      <c r="BB930" s="273" t="s">
        <v>3215</v>
      </c>
      <c r="BC930" s="273" t="s">
        <v>8697</v>
      </c>
      <c r="BD930" s="273"/>
      <c r="BE930" s="273" t="s">
        <v>8697</v>
      </c>
      <c r="BF930" s="273" t="s">
        <v>8739</v>
      </c>
      <c r="BG930" s="273" t="s">
        <v>8735</v>
      </c>
      <c r="BH930" s="273" t="s">
        <v>8740</v>
      </c>
      <c r="BI930" s="273" t="s">
        <v>800</v>
      </c>
      <c r="BJ930" s="273" t="s">
        <v>800</v>
      </c>
      <c r="BK930" s="273" t="s">
        <v>801</v>
      </c>
      <c r="BL930" s="273" t="s">
        <v>802</v>
      </c>
      <c r="BM930" s="273" t="s">
        <v>827</v>
      </c>
      <c r="BN930" s="273" t="s">
        <v>8545</v>
      </c>
      <c r="BO930" s="273" t="s">
        <v>809</v>
      </c>
      <c r="BP930" s="273" t="s">
        <v>458</v>
      </c>
      <c r="BQ930" s="273"/>
    </row>
    <row r="931" spans="1:69" ht="18" customHeight="1">
      <c r="A931" s="273" t="s">
        <v>4282</v>
      </c>
      <c r="B931" s="273" t="s">
        <v>8741</v>
      </c>
      <c r="C931" s="273" t="s">
        <v>8742</v>
      </c>
      <c r="D931" s="273" t="s">
        <v>8743</v>
      </c>
      <c r="E931" s="273" t="s">
        <v>8744</v>
      </c>
      <c r="F931" s="273" t="s">
        <v>4287</v>
      </c>
      <c r="G931" s="273" t="s">
        <v>1938</v>
      </c>
      <c r="H931" s="273" t="s">
        <v>6479</v>
      </c>
      <c r="I931" s="274">
        <v>1.5</v>
      </c>
      <c r="J931" s="273" t="s">
        <v>11</v>
      </c>
      <c r="K931" s="273" t="s">
        <v>820</v>
      </c>
      <c r="L931" s="274">
        <v>7.375</v>
      </c>
      <c r="M931" s="273" t="s">
        <v>7525</v>
      </c>
      <c r="N931" s="273" t="s">
        <v>4104</v>
      </c>
      <c r="O931" s="273" t="s">
        <v>8745</v>
      </c>
      <c r="P931" s="273" t="s">
        <v>2598</v>
      </c>
      <c r="Q931" s="274">
        <v>37.5</v>
      </c>
      <c r="R931" s="273" t="s">
        <v>789</v>
      </c>
      <c r="S931" s="273" t="s">
        <v>3364</v>
      </c>
      <c r="T931" s="273" t="s">
        <v>458</v>
      </c>
      <c r="U931" s="273" t="s">
        <v>3483</v>
      </c>
      <c r="V931" s="274">
        <v>103.181</v>
      </c>
      <c r="W931" s="273" t="s">
        <v>8746</v>
      </c>
      <c r="X931" s="273" t="s">
        <v>1565</v>
      </c>
      <c r="Y931" s="273"/>
      <c r="Z931" s="273"/>
      <c r="AA931" s="273"/>
      <c r="AB931" s="273"/>
      <c r="AC931" s="273"/>
      <c r="AD931" s="273"/>
      <c r="AE931" s="273"/>
      <c r="AF931" s="273" t="s">
        <v>2276</v>
      </c>
      <c r="AG931" s="273" t="s">
        <v>1986</v>
      </c>
      <c r="AH931" s="273" t="s">
        <v>4498</v>
      </c>
      <c r="AI931" s="273" t="s">
        <v>104</v>
      </c>
      <c r="AJ931" s="273"/>
      <c r="AK931" s="273" t="s">
        <v>1987</v>
      </c>
      <c r="AL931" s="273" t="s">
        <v>7529</v>
      </c>
      <c r="AM931" s="273" t="s">
        <v>2255</v>
      </c>
      <c r="AN931" s="273" t="s">
        <v>931</v>
      </c>
      <c r="AO931" s="273"/>
      <c r="AP931" s="273"/>
      <c r="AQ931" s="273"/>
      <c r="AR931" s="273"/>
      <c r="AS931" s="273" t="s">
        <v>4296</v>
      </c>
      <c r="AT931" s="274">
        <v>1000</v>
      </c>
      <c r="AU931" s="274">
        <v>5</v>
      </c>
      <c r="AV931" s="273" t="s">
        <v>8747</v>
      </c>
      <c r="AW931" s="273" t="s">
        <v>8748</v>
      </c>
      <c r="AX931" s="274">
        <v>7.375</v>
      </c>
      <c r="AY931" s="273" t="s">
        <v>458</v>
      </c>
      <c r="AZ931" s="273" t="s">
        <v>8749</v>
      </c>
      <c r="BA931" s="273" t="s">
        <v>4299</v>
      </c>
      <c r="BB931" s="273" t="s">
        <v>3631</v>
      </c>
      <c r="BC931" s="273" t="s">
        <v>8750</v>
      </c>
      <c r="BD931" s="273"/>
      <c r="BE931" s="273" t="s">
        <v>8750</v>
      </c>
      <c r="BF931" s="273" t="s">
        <v>4502</v>
      </c>
      <c r="BG931" s="273" t="s">
        <v>8751</v>
      </c>
      <c r="BH931" s="273" t="s">
        <v>8752</v>
      </c>
      <c r="BI931" s="273" t="s">
        <v>800</v>
      </c>
      <c r="BJ931" s="273" t="s">
        <v>800</v>
      </c>
      <c r="BK931" s="273" t="s">
        <v>801</v>
      </c>
      <c r="BL931" s="273" t="s">
        <v>802</v>
      </c>
      <c r="BM931" s="273" t="s">
        <v>827</v>
      </c>
      <c r="BN931" s="273" t="s">
        <v>5819</v>
      </c>
      <c r="BO931" s="273" t="s">
        <v>809</v>
      </c>
      <c r="BP931" s="273" t="s">
        <v>458</v>
      </c>
      <c r="BQ931" s="273"/>
    </row>
    <row r="932" spans="1:69" ht="18" customHeight="1">
      <c r="A932" s="273" t="s">
        <v>7015</v>
      </c>
      <c r="B932" s="273" t="s">
        <v>8753</v>
      </c>
      <c r="C932" s="273" t="s">
        <v>8754</v>
      </c>
      <c r="D932" s="273" t="s">
        <v>8743</v>
      </c>
      <c r="E932" s="273" t="s">
        <v>8755</v>
      </c>
      <c r="F932" s="273" t="s">
        <v>4287</v>
      </c>
      <c r="G932" s="273" t="s">
        <v>1938</v>
      </c>
      <c r="H932" s="273" t="s">
        <v>5601</v>
      </c>
      <c r="I932" s="274">
        <v>2.9</v>
      </c>
      <c r="J932" s="273" t="s">
        <v>11</v>
      </c>
      <c r="K932" s="273" t="s">
        <v>8756</v>
      </c>
      <c r="L932" s="274">
        <v>7.875</v>
      </c>
      <c r="M932" s="273" t="s">
        <v>8757</v>
      </c>
      <c r="N932" s="273" t="s">
        <v>936</v>
      </c>
      <c r="O932" s="273" t="s">
        <v>8758</v>
      </c>
      <c r="P932" s="273" t="s">
        <v>8337</v>
      </c>
      <c r="Q932" s="274">
        <v>52.5</v>
      </c>
      <c r="R932" s="273" t="s">
        <v>789</v>
      </c>
      <c r="S932" s="273" t="s">
        <v>3364</v>
      </c>
      <c r="T932" s="273" t="s">
        <v>458</v>
      </c>
      <c r="U932" s="273" t="s">
        <v>791</v>
      </c>
      <c r="V932" s="274">
        <v>99.944999999999993</v>
      </c>
      <c r="W932" s="273" t="s">
        <v>6168</v>
      </c>
      <c r="X932" s="273" t="s">
        <v>1565</v>
      </c>
      <c r="Y932" s="273"/>
      <c r="Z932" s="273"/>
      <c r="AA932" s="274">
        <v>53</v>
      </c>
      <c r="AB932" s="274">
        <v>18.3</v>
      </c>
      <c r="AC932" s="273" t="s">
        <v>4495</v>
      </c>
      <c r="AD932" s="273" t="s">
        <v>5945</v>
      </c>
      <c r="AE932" s="273" t="s">
        <v>8759</v>
      </c>
      <c r="AF932" s="273" t="s">
        <v>3984</v>
      </c>
      <c r="AG932" s="273" t="s">
        <v>1986</v>
      </c>
      <c r="AH932" s="273" t="s">
        <v>7023</v>
      </c>
      <c r="AI932" s="273"/>
      <c r="AJ932" s="273"/>
      <c r="AK932" s="273" t="s">
        <v>1987</v>
      </c>
      <c r="AL932" s="273" t="s">
        <v>8760</v>
      </c>
      <c r="AM932" s="273" t="s">
        <v>1529</v>
      </c>
      <c r="AN932" s="273" t="s">
        <v>3211</v>
      </c>
      <c r="AO932" s="273"/>
      <c r="AP932" s="273"/>
      <c r="AQ932" s="273"/>
      <c r="AR932" s="273"/>
      <c r="AS932" s="273" t="s">
        <v>7024</v>
      </c>
      <c r="AT932" s="274">
        <v>1000</v>
      </c>
      <c r="AU932" s="274">
        <v>2.9</v>
      </c>
      <c r="AV932" s="273" t="s">
        <v>8747</v>
      </c>
      <c r="AW932" s="273" t="s">
        <v>3494</v>
      </c>
      <c r="AX932" s="274">
        <v>7.875</v>
      </c>
      <c r="AY932" s="273" t="s">
        <v>458</v>
      </c>
      <c r="AZ932" s="273" t="s">
        <v>8434</v>
      </c>
      <c r="BA932" s="273" t="s">
        <v>7025</v>
      </c>
      <c r="BB932" s="273" t="s">
        <v>8571</v>
      </c>
      <c r="BC932" s="273" t="s">
        <v>8747</v>
      </c>
      <c r="BD932" s="273"/>
      <c r="BE932" s="273" t="s">
        <v>8747</v>
      </c>
      <c r="BF932" s="273" t="s">
        <v>8761</v>
      </c>
      <c r="BG932" s="273" t="s">
        <v>8759</v>
      </c>
      <c r="BH932" s="273" t="s">
        <v>8762</v>
      </c>
      <c r="BI932" s="273" t="s">
        <v>800</v>
      </c>
      <c r="BJ932" s="273" t="s">
        <v>800</v>
      </c>
      <c r="BK932" s="273" t="s">
        <v>3211</v>
      </c>
      <c r="BL932" s="273" t="s">
        <v>802</v>
      </c>
      <c r="BM932" s="273" t="s">
        <v>827</v>
      </c>
      <c r="BN932" s="273" t="s">
        <v>5819</v>
      </c>
      <c r="BO932" s="273" t="s">
        <v>809</v>
      </c>
      <c r="BP932" s="273" t="s">
        <v>458</v>
      </c>
      <c r="BQ932" s="273"/>
    </row>
    <row r="933" spans="1:69" ht="18" customHeight="1">
      <c r="A933" s="273" t="s">
        <v>8763</v>
      </c>
      <c r="B933" s="273" t="s">
        <v>8764</v>
      </c>
      <c r="C933" s="273" t="s">
        <v>8765</v>
      </c>
      <c r="D933" s="273" t="s">
        <v>8766</v>
      </c>
      <c r="E933" s="273" t="s">
        <v>8767</v>
      </c>
      <c r="F933" s="273" t="s">
        <v>786</v>
      </c>
      <c r="G933" s="273" t="s">
        <v>786</v>
      </c>
      <c r="H933" s="273" t="s">
        <v>786</v>
      </c>
      <c r="I933" s="274">
        <v>1.5</v>
      </c>
      <c r="J933" s="273" t="s">
        <v>11</v>
      </c>
      <c r="K933" s="273" t="s">
        <v>820</v>
      </c>
      <c r="L933" s="274">
        <v>5</v>
      </c>
      <c r="M933" s="273" t="s">
        <v>8768</v>
      </c>
      <c r="N933" s="273" t="s">
        <v>8769</v>
      </c>
      <c r="O933" s="273"/>
      <c r="P933" s="273"/>
      <c r="Q933" s="273"/>
      <c r="R933" s="273" t="s">
        <v>789</v>
      </c>
      <c r="S933" s="273" t="s">
        <v>790</v>
      </c>
      <c r="T933" s="273" t="s">
        <v>458</v>
      </c>
      <c r="U933" s="273" t="s">
        <v>791</v>
      </c>
      <c r="V933" s="274">
        <v>100</v>
      </c>
      <c r="W933" s="273"/>
      <c r="X933" s="273" t="s">
        <v>1463</v>
      </c>
      <c r="Y933" s="273" t="s">
        <v>1464</v>
      </c>
      <c r="Z933" s="273"/>
      <c r="AA933" s="273"/>
      <c r="AB933" s="273"/>
      <c r="AC933" s="273"/>
      <c r="AD933" s="273"/>
      <c r="AE933" s="273" t="s">
        <v>8770</v>
      </c>
      <c r="AF933" s="273" t="s">
        <v>794</v>
      </c>
      <c r="AG933" s="273" t="s">
        <v>795</v>
      </c>
      <c r="AH933" s="273" t="s">
        <v>786</v>
      </c>
      <c r="AI933" s="273"/>
      <c r="AJ933" s="273"/>
      <c r="AK933" s="273" t="s">
        <v>796</v>
      </c>
      <c r="AL933" s="273" t="s">
        <v>4396</v>
      </c>
      <c r="AM933" s="273" t="s">
        <v>1529</v>
      </c>
      <c r="AN933" s="273" t="s">
        <v>43</v>
      </c>
      <c r="AO933" s="273"/>
      <c r="AP933" s="273"/>
      <c r="AQ933" s="273"/>
      <c r="AR933" s="273"/>
      <c r="AS933" s="273" t="s">
        <v>8771</v>
      </c>
      <c r="AT933" s="274">
        <v>1000</v>
      </c>
      <c r="AU933" s="274">
        <v>1.5</v>
      </c>
      <c r="AV933" s="273" t="s">
        <v>8612</v>
      </c>
      <c r="AW933" s="273"/>
      <c r="AX933" s="274">
        <v>5</v>
      </c>
      <c r="AY933" s="273" t="s">
        <v>458</v>
      </c>
      <c r="AZ933" s="273" t="s">
        <v>8613</v>
      </c>
      <c r="BA933" s="273" t="s">
        <v>8772</v>
      </c>
      <c r="BB933" s="273" t="s">
        <v>8773</v>
      </c>
      <c r="BC933" s="273" t="s">
        <v>8612</v>
      </c>
      <c r="BD933" s="273"/>
      <c r="BE933" s="273" t="s">
        <v>8612</v>
      </c>
      <c r="BF933" s="273" t="s">
        <v>458</v>
      </c>
      <c r="BG933" s="273" t="s">
        <v>458</v>
      </c>
      <c r="BH933" s="273" t="s">
        <v>8770</v>
      </c>
      <c r="BI933" s="273" t="s">
        <v>800</v>
      </c>
      <c r="BJ933" s="273" t="s">
        <v>800</v>
      </c>
      <c r="BK933" s="273" t="s">
        <v>801</v>
      </c>
      <c r="BL933" s="273" t="s">
        <v>802</v>
      </c>
      <c r="BM933" s="273" t="s">
        <v>803</v>
      </c>
      <c r="BN933" s="273"/>
      <c r="BO933" s="273" t="s">
        <v>809</v>
      </c>
      <c r="BP933" s="273" t="s">
        <v>458</v>
      </c>
      <c r="BQ933" s="273"/>
    </row>
    <row r="934" spans="1:69" ht="18" customHeight="1">
      <c r="A934" s="273" t="s">
        <v>8774</v>
      </c>
      <c r="B934" s="273" t="s">
        <v>8775</v>
      </c>
      <c r="C934" s="273" t="s">
        <v>8776</v>
      </c>
      <c r="D934" s="273" t="s">
        <v>8715</v>
      </c>
      <c r="E934" s="273" t="s">
        <v>8777</v>
      </c>
      <c r="F934" s="273" t="s">
        <v>786</v>
      </c>
      <c r="G934" s="273" t="s">
        <v>786</v>
      </c>
      <c r="H934" s="273" t="s">
        <v>786</v>
      </c>
      <c r="I934" s="274">
        <v>0.27879999999999999</v>
      </c>
      <c r="J934" s="273" t="s">
        <v>11</v>
      </c>
      <c r="K934" s="273" t="s">
        <v>820</v>
      </c>
      <c r="L934" s="274">
        <v>0</v>
      </c>
      <c r="M934" s="273" t="s">
        <v>2697</v>
      </c>
      <c r="N934" s="273" t="s">
        <v>936</v>
      </c>
      <c r="O934" s="273"/>
      <c r="P934" s="273"/>
      <c r="Q934" s="273"/>
      <c r="R934" s="273" t="s">
        <v>789</v>
      </c>
      <c r="S934" s="273" t="s">
        <v>1487</v>
      </c>
      <c r="T934" s="273" t="s">
        <v>458</v>
      </c>
      <c r="U934" s="273" t="s">
        <v>791</v>
      </c>
      <c r="V934" s="273"/>
      <c r="W934" s="273"/>
      <c r="X934" s="273" t="s">
        <v>861</v>
      </c>
      <c r="Y934" s="273" t="s">
        <v>8778</v>
      </c>
      <c r="Z934" s="273"/>
      <c r="AA934" s="273"/>
      <c r="AB934" s="273"/>
      <c r="AC934" s="273"/>
      <c r="AD934" s="273"/>
      <c r="AE934" s="273" t="s">
        <v>6949</v>
      </c>
      <c r="AF934" s="273" t="s">
        <v>794</v>
      </c>
      <c r="AG934" s="273" t="s">
        <v>795</v>
      </c>
      <c r="AH934" s="273" t="s">
        <v>786</v>
      </c>
      <c r="AI934" s="273" t="s">
        <v>102</v>
      </c>
      <c r="AJ934" s="273"/>
      <c r="AK934" s="273" t="s">
        <v>796</v>
      </c>
      <c r="AL934" s="273" t="s">
        <v>2698</v>
      </c>
      <c r="AM934" s="273" t="s">
        <v>797</v>
      </c>
      <c r="AN934" s="273" t="s">
        <v>43</v>
      </c>
      <c r="AO934" s="273"/>
      <c r="AP934" s="273"/>
      <c r="AQ934" s="273"/>
      <c r="AR934" s="273"/>
      <c r="AS934" s="273" t="s">
        <v>8779</v>
      </c>
      <c r="AT934" s="274">
        <v>1000</v>
      </c>
      <c r="AU934" s="274">
        <v>0.27879999999999999</v>
      </c>
      <c r="AV934" s="273"/>
      <c r="AW934" s="273"/>
      <c r="AX934" s="274">
        <v>0</v>
      </c>
      <c r="AY934" s="273" t="s">
        <v>458</v>
      </c>
      <c r="AZ934" s="273"/>
      <c r="BA934" s="273" t="s">
        <v>8780</v>
      </c>
      <c r="BB934" s="273" t="s">
        <v>458</v>
      </c>
      <c r="BC934" s="273" t="s">
        <v>8781</v>
      </c>
      <c r="BD934" s="273"/>
      <c r="BE934" s="273" t="s">
        <v>8781</v>
      </c>
      <c r="BF934" s="273" t="s">
        <v>4502</v>
      </c>
      <c r="BG934" s="273" t="s">
        <v>458</v>
      </c>
      <c r="BH934" s="273" t="s">
        <v>6949</v>
      </c>
      <c r="BI934" s="273" t="s">
        <v>800</v>
      </c>
      <c r="BJ934" s="273" t="s">
        <v>800</v>
      </c>
      <c r="BK934" s="273" t="s">
        <v>821</v>
      </c>
      <c r="BL934" s="273" t="s">
        <v>802</v>
      </c>
      <c r="BM934" s="273" t="s">
        <v>803</v>
      </c>
      <c r="BN934" s="273"/>
      <c r="BO934" s="273"/>
      <c r="BP934" s="273" t="s">
        <v>458</v>
      </c>
      <c r="BQ934" s="273"/>
    </row>
    <row r="935" spans="1:69" ht="18" customHeight="1">
      <c r="A935" s="273" t="s">
        <v>8782</v>
      </c>
      <c r="B935" s="273" t="s">
        <v>8783</v>
      </c>
      <c r="C935" s="273" t="s">
        <v>8784</v>
      </c>
      <c r="D935" s="273" t="s">
        <v>8785</v>
      </c>
      <c r="E935" s="273" t="s">
        <v>8786</v>
      </c>
      <c r="F935" s="273" t="s">
        <v>3245</v>
      </c>
      <c r="G935" s="273" t="s">
        <v>925</v>
      </c>
      <c r="H935" s="273" t="s">
        <v>786</v>
      </c>
      <c r="I935" s="274">
        <v>5</v>
      </c>
      <c r="J935" s="273" t="s">
        <v>11</v>
      </c>
      <c r="K935" s="273" t="s">
        <v>3714</v>
      </c>
      <c r="L935" s="274">
        <v>4.3099999999999996</v>
      </c>
      <c r="M935" s="273" t="s">
        <v>3281</v>
      </c>
      <c r="N935" s="273" t="s">
        <v>788</v>
      </c>
      <c r="O935" s="273"/>
      <c r="P935" s="273"/>
      <c r="Q935" s="273"/>
      <c r="R935" s="273" t="s">
        <v>789</v>
      </c>
      <c r="S935" s="273" t="s">
        <v>1487</v>
      </c>
      <c r="T935" s="273" t="s">
        <v>458</v>
      </c>
      <c r="U935" s="273" t="s">
        <v>5139</v>
      </c>
      <c r="V935" s="274">
        <v>100</v>
      </c>
      <c r="W935" s="273"/>
      <c r="X935" s="273" t="s">
        <v>1463</v>
      </c>
      <c r="Y935" s="273" t="s">
        <v>8787</v>
      </c>
      <c r="Z935" s="273"/>
      <c r="AA935" s="273"/>
      <c r="AB935" s="273"/>
      <c r="AC935" s="273"/>
      <c r="AD935" s="273"/>
      <c r="AE935" s="273" t="s">
        <v>7662</v>
      </c>
      <c r="AF935" s="273" t="s">
        <v>794</v>
      </c>
      <c r="AG935" s="273" t="s">
        <v>1793</v>
      </c>
      <c r="AH935" s="273" t="s">
        <v>786</v>
      </c>
      <c r="AI935" s="273" t="s">
        <v>102</v>
      </c>
      <c r="AJ935" s="273" t="s">
        <v>8788</v>
      </c>
      <c r="AK935" s="273" t="s">
        <v>796</v>
      </c>
      <c r="AL935" s="273" t="s">
        <v>8789</v>
      </c>
      <c r="AM935" s="273" t="s">
        <v>811</v>
      </c>
      <c r="AN935" s="273" t="s">
        <v>42</v>
      </c>
      <c r="AO935" s="273"/>
      <c r="AP935" s="273"/>
      <c r="AQ935" s="273"/>
      <c r="AR935" s="273"/>
      <c r="AS935" s="273" t="s">
        <v>3695</v>
      </c>
      <c r="AT935" s="274">
        <v>1000</v>
      </c>
      <c r="AU935" s="274">
        <v>5</v>
      </c>
      <c r="AV935" s="273" t="s">
        <v>8790</v>
      </c>
      <c r="AW935" s="273"/>
      <c r="AX935" s="274">
        <v>4.3099999999999996</v>
      </c>
      <c r="AY935" s="273" t="s">
        <v>458</v>
      </c>
      <c r="AZ935" s="273" t="s">
        <v>8791</v>
      </c>
      <c r="BA935" s="273" t="s">
        <v>8792</v>
      </c>
      <c r="BB935" s="273" t="s">
        <v>458</v>
      </c>
      <c r="BC935" s="273" t="s">
        <v>8790</v>
      </c>
      <c r="BD935" s="273"/>
      <c r="BE935" s="273" t="s">
        <v>8790</v>
      </c>
      <c r="BF935" s="273" t="s">
        <v>8793</v>
      </c>
      <c r="BG935" s="273"/>
      <c r="BH935" s="273" t="s">
        <v>7662</v>
      </c>
      <c r="BI935" s="273" t="s">
        <v>3729</v>
      </c>
      <c r="BJ935" s="273" t="s">
        <v>800</v>
      </c>
      <c r="BK935" s="273" t="s">
        <v>3730</v>
      </c>
      <c r="BL935" s="273" t="s">
        <v>802</v>
      </c>
      <c r="BM935" s="273" t="s">
        <v>3731</v>
      </c>
      <c r="BN935" s="273"/>
      <c r="BO935" s="273" t="s">
        <v>809</v>
      </c>
      <c r="BP935" s="273" t="s">
        <v>458</v>
      </c>
      <c r="BQ935" s="273"/>
    </row>
    <row r="936" spans="1:69" ht="18" customHeight="1">
      <c r="A936" s="273" t="s">
        <v>7698</v>
      </c>
      <c r="B936" s="273" t="s">
        <v>8707</v>
      </c>
      <c r="C936" s="273" t="s">
        <v>8708</v>
      </c>
      <c r="D936" s="273" t="s">
        <v>8794</v>
      </c>
      <c r="E936" s="273" t="s">
        <v>8710</v>
      </c>
      <c r="F936" s="273" t="s">
        <v>3435</v>
      </c>
      <c r="G936" s="273" t="s">
        <v>3481</v>
      </c>
      <c r="H936" s="273" t="s">
        <v>786</v>
      </c>
      <c r="I936" s="274">
        <v>3.5</v>
      </c>
      <c r="J936" s="273" t="s">
        <v>11</v>
      </c>
      <c r="K936" s="273" t="s">
        <v>8711</v>
      </c>
      <c r="L936" s="274">
        <v>11.5</v>
      </c>
      <c r="M936" s="273" t="s">
        <v>2778</v>
      </c>
      <c r="N936" s="273" t="s">
        <v>860</v>
      </c>
      <c r="O936" s="273" t="s">
        <v>8712</v>
      </c>
      <c r="P936" s="273" t="s">
        <v>8713</v>
      </c>
      <c r="Q936" s="274">
        <v>50</v>
      </c>
      <c r="R936" s="273" t="s">
        <v>789</v>
      </c>
      <c r="S936" s="273" t="s">
        <v>3364</v>
      </c>
      <c r="T936" s="273" t="s">
        <v>458</v>
      </c>
      <c r="U936" s="273" t="s">
        <v>791</v>
      </c>
      <c r="V936" s="274">
        <v>97.396000000000001</v>
      </c>
      <c r="W936" s="273" t="s">
        <v>8009</v>
      </c>
      <c r="X936" s="273" t="s">
        <v>1463</v>
      </c>
      <c r="Y936" s="273" t="s">
        <v>1464</v>
      </c>
      <c r="Z936" s="273"/>
      <c r="AA936" s="274">
        <v>22</v>
      </c>
      <c r="AB936" s="274">
        <v>6.3</v>
      </c>
      <c r="AC936" s="273"/>
      <c r="AD936" s="273"/>
      <c r="AE936" s="273" t="s">
        <v>8795</v>
      </c>
      <c r="AF936" s="273" t="s">
        <v>7083</v>
      </c>
      <c r="AG936" s="273" t="s">
        <v>1986</v>
      </c>
      <c r="AH936" s="273" t="s">
        <v>786</v>
      </c>
      <c r="AI936" s="273" t="s">
        <v>104</v>
      </c>
      <c r="AJ936" s="273"/>
      <c r="AK936" s="273" t="s">
        <v>1987</v>
      </c>
      <c r="AL936" s="273" t="s">
        <v>2779</v>
      </c>
      <c r="AM936" s="273" t="s">
        <v>1529</v>
      </c>
      <c r="AN936" s="273" t="s">
        <v>43</v>
      </c>
      <c r="AO936" s="273"/>
      <c r="AP936" s="273"/>
      <c r="AQ936" s="273"/>
      <c r="AR936" s="273"/>
      <c r="AS936" s="273" t="s">
        <v>7709</v>
      </c>
      <c r="AT936" s="274">
        <v>830</v>
      </c>
      <c r="AU936" s="274">
        <v>2.9049999999999998</v>
      </c>
      <c r="AV936" s="273" t="s">
        <v>8715</v>
      </c>
      <c r="AW936" s="273" t="s">
        <v>6264</v>
      </c>
      <c r="AX936" s="274">
        <v>9</v>
      </c>
      <c r="AY936" s="273" t="s">
        <v>458</v>
      </c>
      <c r="AZ936" s="273" t="s">
        <v>8476</v>
      </c>
      <c r="BA936" s="273" t="s">
        <v>7710</v>
      </c>
      <c r="BB936" s="273" t="s">
        <v>3631</v>
      </c>
      <c r="BC936" s="273" t="s">
        <v>8715</v>
      </c>
      <c r="BD936" s="273"/>
      <c r="BE936" s="273" t="s">
        <v>8715</v>
      </c>
      <c r="BF936" s="273" t="s">
        <v>8716</v>
      </c>
      <c r="BG936" s="273" t="s">
        <v>8796</v>
      </c>
      <c r="BH936" s="273" t="s">
        <v>8718</v>
      </c>
      <c r="BI936" s="273" t="s">
        <v>800</v>
      </c>
      <c r="BJ936" s="273" t="s">
        <v>800</v>
      </c>
      <c r="BK936" s="273" t="s">
        <v>801</v>
      </c>
      <c r="BL936" s="273" t="s">
        <v>802</v>
      </c>
      <c r="BM936" s="273" t="s">
        <v>827</v>
      </c>
      <c r="BN936" s="273"/>
      <c r="BO936" s="273" t="s">
        <v>809</v>
      </c>
      <c r="BP936" s="273" t="s">
        <v>458</v>
      </c>
      <c r="BQ936" s="273"/>
    </row>
    <row r="937" spans="1:69" ht="18" customHeight="1">
      <c r="A937" s="273" t="s">
        <v>8797</v>
      </c>
      <c r="B937" s="273" t="s">
        <v>8798</v>
      </c>
      <c r="C937" s="273" t="s">
        <v>8799</v>
      </c>
      <c r="D937" s="273" t="s">
        <v>8794</v>
      </c>
      <c r="E937" s="273" t="s">
        <v>8800</v>
      </c>
      <c r="F937" s="273" t="s">
        <v>1413</v>
      </c>
      <c r="G937" s="273" t="s">
        <v>1414</v>
      </c>
      <c r="H937" s="273" t="s">
        <v>1413</v>
      </c>
      <c r="I937" s="274">
        <v>2</v>
      </c>
      <c r="J937" s="273" t="s">
        <v>11</v>
      </c>
      <c r="K937" s="273" t="s">
        <v>820</v>
      </c>
      <c r="L937" s="274">
        <v>3.9</v>
      </c>
      <c r="M937" s="273" t="s">
        <v>8801</v>
      </c>
      <c r="N937" s="273" t="s">
        <v>936</v>
      </c>
      <c r="O937" s="273" t="s">
        <v>8802</v>
      </c>
      <c r="P937" s="273" t="s">
        <v>8803</v>
      </c>
      <c r="Q937" s="274">
        <v>60</v>
      </c>
      <c r="R937" s="273" t="s">
        <v>789</v>
      </c>
      <c r="S937" s="273" t="s">
        <v>1487</v>
      </c>
      <c r="T937" s="273" t="s">
        <v>458</v>
      </c>
      <c r="U937" s="273" t="s">
        <v>791</v>
      </c>
      <c r="V937" s="274">
        <v>100</v>
      </c>
      <c r="W937" s="273" t="s">
        <v>8804</v>
      </c>
      <c r="X937" s="273" t="s">
        <v>1764</v>
      </c>
      <c r="Y937" s="273" t="s">
        <v>1765</v>
      </c>
      <c r="Z937" s="273"/>
      <c r="AA937" s="274">
        <v>16</v>
      </c>
      <c r="AB937" s="274">
        <v>8</v>
      </c>
      <c r="AC937" s="273" t="s">
        <v>6453</v>
      </c>
      <c r="AD937" s="273" t="s">
        <v>8805</v>
      </c>
      <c r="AE937" s="273" t="s">
        <v>8806</v>
      </c>
      <c r="AF937" s="273" t="s">
        <v>794</v>
      </c>
      <c r="AG937" s="273" t="s">
        <v>1856</v>
      </c>
      <c r="AH937" s="273" t="s">
        <v>5104</v>
      </c>
      <c r="AI937" s="273" t="s">
        <v>102</v>
      </c>
      <c r="AJ937" s="273"/>
      <c r="AK937" s="273" t="s">
        <v>808</v>
      </c>
      <c r="AL937" s="273" t="s">
        <v>3268</v>
      </c>
      <c r="AM937" s="273" t="s">
        <v>797</v>
      </c>
      <c r="AN937" s="273" t="s">
        <v>43</v>
      </c>
      <c r="AO937" s="273"/>
      <c r="AP937" s="273"/>
      <c r="AQ937" s="273"/>
      <c r="AR937" s="273"/>
      <c r="AS937" s="273" t="s">
        <v>8807</v>
      </c>
      <c r="AT937" s="274">
        <v>1000</v>
      </c>
      <c r="AU937" s="274">
        <v>2</v>
      </c>
      <c r="AV937" s="273" t="s">
        <v>8715</v>
      </c>
      <c r="AW937" s="273"/>
      <c r="AX937" s="274">
        <v>3.9</v>
      </c>
      <c r="AY937" s="273" t="s">
        <v>458</v>
      </c>
      <c r="AZ937" s="273" t="s">
        <v>8808</v>
      </c>
      <c r="BA937" s="273" t="s">
        <v>8809</v>
      </c>
      <c r="BB937" s="273" t="s">
        <v>458</v>
      </c>
      <c r="BC937" s="273" t="s">
        <v>8715</v>
      </c>
      <c r="BD937" s="273"/>
      <c r="BE937" s="273" t="s">
        <v>8715</v>
      </c>
      <c r="BF937" s="273" t="s">
        <v>458</v>
      </c>
      <c r="BG937" s="273" t="s">
        <v>8810</v>
      </c>
      <c r="BH937" s="273" t="s">
        <v>8811</v>
      </c>
      <c r="BI937" s="273" t="s">
        <v>800</v>
      </c>
      <c r="BJ937" s="273" t="s">
        <v>800</v>
      </c>
      <c r="BK937" s="273" t="s">
        <v>801</v>
      </c>
      <c r="BL937" s="273" t="s">
        <v>802</v>
      </c>
      <c r="BM937" s="273" t="s">
        <v>803</v>
      </c>
      <c r="BN937" s="273"/>
      <c r="BO937" s="273" t="s">
        <v>809</v>
      </c>
      <c r="BP937" s="273" t="s">
        <v>458</v>
      </c>
      <c r="BQ937" s="273"/>
    </row>
    <row r="938" spans="1:69" ht="18" customHeight="1">
      <c r="A938" s="273" t="s">
        <v>5951</v>
      </c>
      <c r="B938" s="273" t="s">
        <v>5952</v>
      </c>
      <c r="C938" s="273" t="s">
        <v>8812</v>
      </c>
      <c r="D938" s="273" t="s">
        <v>8813</v>
      </c>
      <c r="E938" s="273" t="s">
        <v>5955</v>
      </c>
      <c r="F938" s="273" t="s">
        <v>786</v>
      </c>
      <c r="G938" s="273" t="s">
        <v>786</v>
      </c>
      <c r="H938" s="273" t="s">
        <v>786</v>
      </c>
      <c r="I938" s="274">
        <v>2</v>
      </c>
      <c r="J938" s="273" t="s">
        <v>11</v>
      </c>
      <c r="K938" s="273" t="s">
        <v>8814</v>
      </c>
      <c r="L938" s="274">
        <v>6.5</v>
      </c>
      <c r="M938" s="273" t="s">
        <v>2750</v>
      </c>
      <c r="N938" s="273" t="s">
        <v>5957</v>
      </c>
      <c r="O938" s="273"/>
      <c r="P938" s="273"/>
      <c r="Q938" s="273"/>
      <c r="R938" s="273" t="s">
        <v>3220</v>
      </c>
      <c r="S938" s="273" t="s">
        <v>1487</v>
      </c>
      <c r="T938" s="273" t="s">
        <v>458</v>
      </c>
      <c r="U938" s="273" t="s">
        <v>791</v>
      </c>
      <c r="V938" s="273"/>
      <c r="W938" s="273" t="s">
        <v>8815</v>
      </c>
      <c r="X938" s="273" t="s">
        <v>5959</v>
      </c>
      <c r="Y938" s="273" t="s">
        <v>5960</v>
      </c>
      <c r="Z938" s="273"/>
      <c r="AA938" s="273"/>
      <c r="AB938" s="273"/>
      <c r="AC938" s="273"/>
      <c r="AD938" s="273"/>
      <c r="AE938" s="273" t="s">
        <v>8816</v>
      </c>
      <c r="AF938" s="273" t="s">
        <v>2276</v>
      </c>
      <c r="AG938" s="273" t="s">
        <v>795</v>
      </c>
      <c r="AH938" s="273" t="s">
        <v>786</v>
      </c>
      <c r="AI938" s="273" t="s">
        <v>76</v>
      </c>
      <c r="AJ938" s="273"/>
      <c r="AK938" s="273" t="s">
        <v>796</v>
      </c>
      <c r="AL938" s="273" t="s">
        <v>2751</v>
      </c>
      <c r="AM938" s="273" t="s">
        <v>2226</v>
      </c>
      <c r="AN938" s="273" t="s">
        <v>3211</v>
      </c>
      <c r="AO938" s="273"/>
      <c r="AP938" s="273"/>
      <c r="AQ938" s="273"/>
      <c r="AR938" s="273"/>
      <c r="AS938" s="273" t="s">
        <v>5961</v>
      </c>
      <c r="AT938" s="274">
        <v>1</v>
      </c>
      <c r="AU938" s="274">
        <v>19.472899999999999</v>
      </c>
      <c r="AV938" s="273" t="s">
        <v>8785</v>
      </c>
      <c r="AW938" s="273" t="s">
        <v>1829</v>
      </c>
      <c r="AX938" s="274">
        <v>6.5</v>
      </c>
      <c r="AY938" s="273" t="s">
        <v>458</v>
      </c>
      <c r="AZ938" s="273" t="s">
        <v>8817</v>
      </c>
      <c r="BA938" s="273" t="s">
        <v>5963</v>
      </c>
      <c r="BB938" s="273" t="s">
        <v>458</v>
      </c>
      <c r="BC938" s="273" t="s">
        <v>8818</v>
      </c>
      <c r="BD938" s="273"/>
      <c r="BE938" s="273" t="s">
        <v>8818</v>
      </c>
      <c r="BF938" s="273" t="s">
        <v>458</v>
      </c>
      <c r="BG938" s="273"/>
      <c r="BH938" s="273" t="s">
        <v>458</v>
      </c>
      <c r="BI938" s="273" t="s">
        <v>800</v>
      </c>
      <c r="BJ938" s="273" t="s">
        <v>800</v>
      </c>
      <c r="BK938" s="273" t="s">
        <v>3217</v>
      </c>
      <c r="BL938" s="273" t="s">
        <v>802</v>
      </c>
      <c r="BM938" s="273" t="s">
        <v>827</v>
      </c>
      <c r="BN938" s="273"/>
      <c r="BO938" s="273" t="s">
        <v>809</v>
      </c>
      <c r="BP938" s="273" t="s">
        <v>458</v>
      </c>
      <c r="BQ938" s="273"/>
    </row>
    <row r="939" spans="1:69" ht="18" customHeight="1">
      <c r="A939" s="273" t="s">
        <v>5951</v>
      </c>
      <c r="B939" s="273" t="s">
        <v>5952</v>
      </c>
      <c r="C939" s="273" t="s">
        <v>8819</v>
      </c>
      <c r="D939" s="273" t="s">
        <v>8813</v>
      </c>
      <c r="E939" s="273" t="s">
        <v>5955</v>
      </c>
      <c r="F939" s="273" t="s">
        <v>786</v>
      </c>
      <c r="G939" s="273" t="s">
        <v>786</v>
      </c>
      <c r="H939" s="273" t="s">
        <v>786</v>
      </c>
      <c r="I939" s="274">
        <v>2</v>
      </c>
      <c r="J939" s="273" t="s">
        <v>11</v>
      </c>
      <c r="K939" s="273" t="s">
        <v>8814</v>
      </c>
      <c r="L939" s="274">
        <v>6.5</v>
      </c>
      <c r="M939" s="273" t="s">
        <v>2750</v>
      </c>
      <c r="N939" s="273" t="s">
        <v>5957</v>
      </c>
      <c r="O939" s="273"/>
      <c r="P939" s="273"/>
      <c r="Q939" s="273"/>
      <c r="R939" s="273" t="s">
        <v>789</v>
      </c>
      <c r="S939" s="273" t="s">
        <v>1487</v>
      </c>
      <c r="T939" s="273" t="s">
        <v>458</v>
      </c>
      <c r="U939" s="273" t="s">
        <v>791</v>
      </c>
      <c r="V939" s="273"/>
      <c r="W939" s="273" t="s">
        <v>8815</v>
      </c>
      <c r="X939" s="273" t="s">
        <v>5959</v>
      </c>
      <c r="Y939" s="273" t="s">
        <v>5960</v>
      </c>
      <c r="Z939" s="273"/>
      <c r="AA939" s="273"/>
      <c r="AB939" s="273"/>
      <c r="AC939" s="273"/>
      <c r="AD939" s="273"/>
      <c r="AE939" s="273" t="s">
        <v>8816</v>
      </c>
      <c r="AF939" s="273" t="s">
        <v>2276</v>
      </c>
      <c r="AG939" s="273" t="s">
        <v>795</v>
      </c>
      <c r="AH939" s="273" t="s">
        <v>786</v>
      </c>
      <c r="AI939" s="273" t="s">
        <v>76</v>
      </c>
      <c r="AJ939" s="273"/>
      <c r="AK939" s="273" t="s">
        <v>796</v>
      </c>
      <c r="AL939" s="273" t="s">
        <v>2751</v>
      </c>
      <c r="AM939" s="273" t="s">
        <v>2226</v>
      </c>
      <c r="AN939" s="273" t="s">
        <v>3211</v>
      </c>
      <c r="AO939" s="273"/>
      <c r="AP939" s="273"/>
      <c r="AQ939" s="273"/>
      <c r="AR939" s="273"/>
      <c r="AS939" s="273" t="s">
        <v>5961</v>
      </c>
      <c r="AT939" s="274">
        <v>1</v>
      </c>
      <c r="AU939" s="274">
        <v>19.472899999999999</v>
      </c>
      <c r="AV939" s="273" t="s">
        <v>8785</v>
      </c>
      <c r="AW939" s="273" t="s">
        <v>1829</v>
      </c>
      <c r="AX939" s="274">
        <v>6.5</v>
      </c>
      <c r="AY939" s="273" t="s">
        <v>458</v>
      </c>
      <c r="AZ939" s="273" t="s">
        <v>8817</v>
      </c>
      <c r="BA939" s="273" t="s">
        <v>5963</v>
      </c>
      <c r="BB939" s="273" t="s">
        <v>458</v>
      </c>
      <c r="BC939" s="273" t="s">
        <v>8818</v>
      </c>
      <c r="BD939" s="273"/>
      <c r="BE939" s="273" t="s">
        <v>8818</v>
      </c>
      <c r="BF939" s="273" t="s">
        <v>458</v>
      </c>
      <c r="BG939" s="273"/>
      <c r="BH939" s="273" t="s">
        <v>458</v>
      </c>
      <c r="BI939" s="273" t="s">
        <v>800</v>
      </c>
      <c r="BJ939" s="273" t="s">
        <v>800</v>
      </c>
      <c r="BK939" s="273" t="s">
        <v>3217</v>
      </c>
      <c r="BL939" s="273" t="s">
        <v>802</v>
      </c>
      <c r="BM939" s="273" t="s">
        <v>827</v>
      </c>
      <c r="BN939" s="273"/>
      <c r="BO939" s="273" t="s">
        <v>809</v>
      </c>
      <c r="BP939" s="273" t="s">
        <v>458</v>
      </c>
      <c r="BQ939" s="273" t="s">
        <v>8820</v>
      </c>
    </row>
    <row r="940" spans="1:69" ht="18" customHeight="1">
      <c r="A940" s="273" t="s">
        <v>3259</v>
      </c>
      <c r="B940" s="273" t="s">
        <v>8821</v>
      </c>
      <c r="C940" s="273" t="s">
        <v>8822</v>
      </c>
      <c r="D940" s="273" t="s">
        <v>8813</v>
      </c>
      <c r="E940" s="273" t="s">
        <v>8823</v>
      </c>
      <c r="F940" s="273" t="s">
        <v>1505</v>
      </c>
      <c r="G940" s="273" t="s">
        <v>1506</v>
      </c>
      <c r="H940" s="273" t="s">
        <v>786</v>
      </c>
      <c r="I940" s="274">
        <v>2.8000000000000001E-2</v>
      </c>
      <c r="J940" s="273" t="s">
        <v>852</v>
      </c>
      <c r="K940" s="273" t="s">
        <v>8824</v>
      </c>
      <c r="L940" s="274">
        <v>2.4580000000000002</v>
      </c>
      <c r="M940" s="273" t="s">
        <v>8459</v>
      </c>
      <c r="N940" s="273" t="s">
        <v>788</v>
      </c>
      <c r="O940" s="273"/>
      <c r="P940" s="273"/>
      <c r="Q940" s="273"/>
      <c r="R940" s="273"/>
      <c r="S940" s="273" t="s">
        <v>1487</v>
      </c>
      <c r="T940" s="273" t="s">
        <v>458</v>
      </c>
      <c r="U940" s="273" t="s">
        <v>791</v>
      </c>
      <c r="V940" s="273"/>
      <c r="W940" s="273"/>
      <c r="X940" s="273" t="s">
        <v>792</v>
      </c>
      <c r="Y940" s="273" t="s">
        <v>1792</v>
      </c>
      <c r="Z940" s="273"/>
      <c r="AA940" s="273"/>
      <c r="AB940" s="273"/>
      <c r="AC940" s="273"/>
      <c r="AD940" s="273"/>
      <c r="AE940" s="273"/>
      <c r="AF940" s="273" t="s">
        <v>2276</v>
      </c>
      <c r="AG940" s="273" t="s">
        <v>1793</v>
      </c>
      <c r="AH940" s="273" t="s">
        <v>786</v>
      </c>
      <c r="AI940" s="273" t="s">
        <v>102</v>
      </c>
      <c r="AJ940" s="273"/>
      <c r="AK940" s="273" t="s">
        <v>796</v>
      </c>
      <c r="AL940" s="273" t="s">
        <v>8464</v>
      </c>
      <c r="AM940" s="273" t="s">
        <v>2206</v>
      </c>
      <c r="AN940" s="273" t="s">
        <v>42</v>
      </c>
      <c r="AO940" s="273"/>
      <c r="AP940" s="273"/>
      <c r="AQ940" s="273"/>
      <c r="AR940" s="273"/>
      <c r="AS940" s="273" t="s">
        <v>3270</v>
      </c>
      <c r="AT940" s="274">
        <v>1000</v>
      </c>
      <c r="AU940" s="274">
        <v>0.1648</v>
      </c>
      <c r="AV940" s="273" t="s">
        <v>8825</v>
      </c>
      <c r="AW940" s="273"/>
      <c r="AX940" s="274">
        <v>2.4580000000000002</v>
      </c>
      <c r="AY940" s="273" t="s">
        <v>8826</v>
      </c>
      <c r="AZ940" s="273" t="s">
        <v>8827</v>
      </c>
      <c r="BA940" s="273" t="s">
        <v>8828</v>
      </c>
      <c r="BB940" s="273" t="s">
        <v>458</v>
      </c>
      <c r="BC940" s="273" t="s">
        <v>8829</v>
      </c>
      <c r="BD940" s="273"/>
      <c r="BE940" s="273" t="s">
        <v>8829</v>
      </c>
      <c r="BF940" s="273" t="s">
        <v>458</v>
      </c>
      <c r="BG940" s="273"/>
      <c r="BH940" s="273" t="s">
        <v>8830</v>
      </c>
      <c r="BI940" s="273" t="s">
        <v>800</v>
      </c>
      <c r="BJ940" s="273" t="s">
        <v>800</v>
      </c>
      <c r="BK940" s="273" t="s">
        <v>801</v>
      </c>
      <c r="BL940" s="273" t="s">
        <v>802</v>
      </c>
      <c r="BM940" s="273" t="s">
        <v>803</v>
      </c>
      <c r="BN940" s="273"/>
      <c r="BO940" s="273" t="s">
        <v>809</v>
      </c>
      <c r="BP940" s="273" t="s">
        <v>458</v>
      </c>
      <c r="BQ940" s="273"/>
    </row>
    <row r="941" spans="1:69" ht="18" customHeight="1">
      <c r="A941" s="273" t="s">
        <v>5951</v>
      </c>
      <c r="B941" s="273" t="s">
        <v>5952</v>
      </c>
      <c r="C941" s="273" t="s">
        <v>8820</v>
      </c>
      <c r="D941" s="273" t="s">
        <v>8813</v>
      </c>
      <c r="E941" s="273" t="s">
        <v>5955</v>
      </c>
      <c r="F941" s="273" t="s">
        <v>786</v>
      </c>
      <c r="G941" s="273" t="s">
        <v>786</v>
      </c>
      <c r="H941" s="273" t="s">
        <v>786</v>
      </c>
      <c r="I941" s="274">
        <v>2.1476000000000002</v>
      </c>
      <c r="J941" s="273" t="s">
        <v>11</v>
      </c>
      <c r="K941" s="273" t="s">
        <v>8831</v>
      </c>
      <c r="L941" s="274">
        <v>6.5</v>
      </c>
      <c r="M941" s="273" t="s">
        <v>2750</v>
      </c>
      <c r="N941" s="273" t="s">
        <v>5957</v>
      </c>
      <c r="O941" s="273"/>
      <c r="P941" s="273"/>
      <c r="Q941" s="273"/>
      <c r="R941" s="273" t="s">
        <v>789</v>
      </c>
      <c r="S941" s="273" t="s">
        <v>1487</v>
      </c>
      <c r="T941" s="273" t="s">
        <v>458</v>
      </c>
      <c r="U941" s="273" t="s">
        <v>791</v>
      </c>
      <c r="V941" s="273"/>
      <c r="W941" s="273"/>
      <c r="X941" s="273" t="s">
        <v>5959</v>
      </c>
      <c r="Y941" s="273" t="s">
        <v>5960</v>
      </c>
      <c r="Z941" s="273"/>
      <c r="AA941" s="273"/>
      <c r="AB941" s="273"/>
      <c r="AC941" s="273"/>
      <c r="AD941" s="273"/>
      <c r="AE941" s="273"/>
      <c r="AF941" s="273" t="s">
        <v>794</v>
      </c>
      <c r="AG941" s="273" t="s">
        <v>795</v>
      </c>
      <c r="AH941" s="273" t="s">
        <v>786</v>
      </c>
      <c r="AI941" s="273" t="s">
        <v>76</v>
      </c>
      <c r="AJ941" s="273"/>
      <c r="AK941" s="273" t="s">
        <v>796</v>
      </c>
      <c r="AL941" s="273" t="s">
        <v>3734</v>
      </c>
      <c r="AM941" s="273" t="s">
        <v>2226</v>
      </c>
      <c r="AN941" s="273" t="s">
        <v>3211</v>
      </c>
      <c r="AO941" s="273"/>
      <c r="AP941" s="273"/>
      <c r="AQ941" s="273"/>
      <c r="AR941" s="273"/>
      <c r="AS941" s="273" t="s">
        <v>5961</v>
      </c>
      <c r="AT941" s="274">
        <v>1</v>
      </c>
      <c r="AU941" s="274">
        <v>0</v>
      </c>
      <c r="AV941" s="273" t="s">
        <v>8818</v>
      </c>
      <c r="AW941" s="273" t="s">
        <v>1829</v>
      </c>
      <c r="AX941" s="274">
        <v>6.5</v>
      </c>
      <c r="AY941" s="273" t="s">
        <v>458</v>
      </c>
      <c r="AZ941" s="273" t="s">
        <v>8817</v>
      </c>
      <c r="BA941" s="273" t="s">
        <v>5963</v>
      </c>
      <c r="BB941" s="273" t="s">
        <v>458</v>
      </c>
      <c r="BC941" s="273" t="s">
        <v>8785</v>
      </c>
      <c r="BD941" s="273"/>
      <c r="BE941" s="273" t="s">
        <v>8785</v>
      </c>
      <c r="BF941" s="273" t="s">
        <v>458</v>
      </c>
      <c r="BG941" s="273"/>
      <c r="BH941" s="273" t="s">
        <v>458</v>
      </c>
      <c r="BI941" s="273" t="s">
        <v>800</v>
      </c>
      <c r="BJ941" s="273" t="s">
        <v>800</v>
      </c>
      <c r="BK941" s="273" t="s">
        <v>4248</v>
      </c>
      <c r="BL941" s="273" t="s">
        <v>802</v>
      </c>
      <c r="BM941" s="273" t="s">
        <v>827</v>
      </c>
      <c r="BN941" s="273"/>
      <c r="BO941" s="273" t="s">
        <v>809</v>
      </c>
      <c r="BP941" s="273" t="s">
        <v>458</v>
      </c>
      <c r="BQ941" s="273"/>
    </row>
    <row r="942" spans="1:69" ht="18" customHeight="1">
      <c r="A942" s="273" t="s">
        <v>8832</v>
      </c>
      <c r="B942" s="273" t="s">
        <v>8833</v>
      </c>
      <c r="C942" s="273" t="s">
        <v>8834</v>
      </c>
      <c r="D942" s="273" t="s">
        <v>8813</v>
      </c>
      <c r="E942" s="273" t="s">
        <v>8835</v>
      </c>
      <c r="F942" s="273" t="s">
        <v>786</v>
      </c>
      <c r="G942" s="273" t="s">
        <v>786</v>
      </c>
      <c r="H942" s="273" t="s">
        <v>786</v>
      </c>
      <c r="I942" s="274">
        <v>2.75</v>
      </c>
      <c r="J942" s="273" t="s">
        <v>11</v>
      </c>
      <c r="K942" s="273" t="s">
        <v>820</v>
      </c>
      <c r="L942" s="274">
        <v>1</v>
      </c>
      <c r="M942" s="273" t="s">
        <v>2697</v>
      </c>
      <c r="N942" s="273" t="s">
        <v>936</v>
      </c>
      <c r="O942" s="273"/>
      <c r="P942" s="273"/>
      <c r="Q942" s="273"/>
      <c r="R942" s="273" t="s">
        <v>789</v>
      </c>
      <c r="S942" s="273" t="s">
        <v>1487</v>
      </c>
      <c r="T942" s="273" t="s">
        <v>458</v>
      </c>
      <c r="U942" s="273" t="s">
        <v>791</v>
      </c>
      <c r="V942" s="274">
        <v>100</v>
      </c>
      <c r="W942" s="273" t="s">
        <v>8836</v>
      </c>
      <c r="X942" s="273" t="s">
        <v>1565</v>
      </c>
      <c r="Y942" s="273" t="s">
        <v>6589</v>
      </c>
      <c r="Z942" s="273"/>
      <c r="AA942" s="273"/>
      <c r="AB942" s="273"/>
      <c r="AC942" s="273"/>
      <c r="AD942" s="273"/>
      <c r="AE942" s="273" t="s">
        <v>6766</v>
      </c>
      <c r="AF942" s="273" t="s">
        <v>794</v>
      </c>
      <c r="AG942" s="273" t="s">
        <v>8837</v>
      </c>
      <c r="AH942" s="273" t="s">
        <v>786</v>
      </c>
      <c r="AI942" s="273"/>
      <c r="AJ942" s="273"/>
      <c r="AK942" s="273" t="s">
        <v>810</v>
      </c>
      <c r="AL942" s="273" t="s">
        <v>2698</v>
      </c>
      <c r="AM942" s="273" t="s">
        <v>2075</v>
      </c>
      <c r="AN942" s="273" t="s">
        <v>43</v>
      </c>
      <c r="AO942" s="273"/>
      <c r="AP942" s="273"/>
      <c r="AQ942" s="273"/>
      <c r="AR942" s="273"/>
      <c r="AS942" s="273" t="s">
        <v>8838</v>
      </c>
      <c r="AT942" s="274">
        <v>100000</v>
      </c>
      <c r="AU942" s="274">
        <v>2.4660000000000002</v>
      </c>
      <c r="AV942" s="273" t="s">
        <v>8781</v>
      </c>
      <c r="AW942" s="273" t="s">
        <v>3291</v>
      </c>
      <c r="AX942" s="274">
        <v>1</v>
      </c>
      <c r="AY942" s="273" t="s">
        <v>458</v>
      </c>
      <c r="AZ942" s="273" t="s">
        <v>8839</v>
      </c>
      <c r="BA942" s="273" t="s">
        <v>8840</v>
      </c>
      <c r="BB942" s="273" t="s">
        <v>458</v>
      </c>
      <c r="BC942" s="273" t="s">
        <v>8781</v>
      </c>
      <c r="BD942" s="273"/>
      <c r="BE942" s="273" t="s">
        <v>8781</v>
      </c>
      <c r="BF942" s="273" t="s">
        <v>7455</v>
      </c>
      <c r="BG942" s="273" t="s">
        <v>8841</v>
      </c>
      <c r="BH942" s="273" t="s">
        <v>8842</v>
      </c>
      <c r="BI942" s="273" t="s">
        <v>800</v>
      </c>
      <c r="BJ942" s="273" t="s">
        <v>800</v>
      </c>
      <c r="BK942" s="273" t="s">
        <v>801</v>
      </c>
      <c r="BL942" s="273" t="s">
        <v>802</v>
      </c>
      <c r="BM942" s="273" t="s">
        <v>6727</v>
      </c>
      <c r="BN942" s="273"/>
      <c r="BO942" s="273" t="s">
        <v>809</v>
      </c>
      <c r="BP942" s="273" t="s">
        <v>458</v>
      </c>
      <c r="BQ942" s="273"/>
    </row>
    <row r="943" spans="1:69" ht="18" customHeight="1">
      <c r="A943" s="273" t="s">
        <v>8843</v>
      </c>
      <c r="B943" s="273" t="s">
        <v>8844</v>
      </c>
      <c r="C943" s="273" t="s">
        <v>8845</v>
      </c>
      <c r="D943" s="273" t="s">
        <v>8846</v>
      </c>
      <c r="E943" s="273" t="s">
        <v>8847</v>
      </c>
      <c r="F943" s="273" t="s">
        <v>786</v>
      </c>
      <c r="G943" s="273" t="s">
        <v>786</v>
      </c>
      <c r="H943" s="273" t="s">
        <v>786</v>
      </c>
      <c r="I943" s="274">
        <v>20.88</v>
      </c>
      <c r="J943" s="273" t="s">
        <v>804</v>
      </c>
      <c r="K943" s="273" t="s">
        <v>820</v>
      </c>
      <c r="L943" s="274">
        <v>0.9</v>
      </c>
      <c r="M943" s="273" t="s">
        <v>8848</v>
      </c>
      <c r="N943" s="273" t="s">
        <v>936</v>
      </c>
      <c r="O943" s="273"/>
      <c r="P943" s="273"/>
      <c r="Q943" s="273"/>
      <c r="R943" s="273" t="s">
        <v>789</v>
      </c>
      <c r="S943" s="273" t="s">
        <v>1487</v>
      </c>
      <c r="T943" s="273" t="s">
        <v>458</v>
      </c>
      <c r="U943" s="273" t="s">
        <v>791</v>
      </c>
      <c r="V943" s="274">
        <v>100</v>
      </c>
      <c r="W943" s="273" t="s">
        <v>4434</v>
      </c>
      <c r="X943" s="273" t="s">
        <v>3321</v>
      </c>
      <c r="Y943" s="273" t="s">
        <v>3322</v>
      </c>
      <c r="Z943" s="273"/>
      <c r="AA943" s="273"/>
      <c r="AB943" s="273"/>
      <c r="AC943" s="273"/>
      <c r="AD943" s="273"/>
      <c r="AE943" s="273" t="s">
        <v>8849</v>
      </c>
      <c r="AF943" s="273" t="s">
        <v>6810</v>
      </c>
      <c r="AG943" s="273" t="s">
        <v>8850</v>
      </c>
      <c r="AH943" s="273" t="s">
        <v>786</v>
      </c>
      <c r="AI943" s="273"/>
      <c r="AJ943" s="273"/>
      <c r="AK943" s="273" t="s">
        <v>8851</v>
      </c>
      <c r="AL943" s="273" t="s">
        <v>4314</v>
      </c>
      <c r="AM943" s="273" t="s">
        <v>2075</v>
      </c>
      <c r="AN943" s="273" t="s">
        <v>43</v>
      </c>
      <c r="AO943" s="273"/>
      <c r="AP943" s="273"/>
      <c r="AQ943" s="273"/>
      <c r="AR943" s="273"/>
      <c r="AS943" s="273" t="s">
        <v>8852</v>
      </c>
      <c r="AT943" s="274">
        <v>660787</v>
      </c>
      <c r="AU943" s="274">
        <v>14.74</v>
      </c>
      <c r="AV943" s="273" t="s">
        <v>8853</v>
      </c>
      <c r="AW943" s="273" t="s">
        <v>8854</v>
      </c>
      <c r="AX943" s="274">
        <v>0.9</v>
      </c>
      <c r="AY943" s="273" t="s">
        <v>458</v>
      </c>
      <c r="AZ943" s="273" t="s">
        <v>8855</v>
      </c>
      <c r="BA943" s="273" t="s">
        <v>8856</v>
      </c>
      <c r="BB943" s="273" t="s">
        <v>458</v>
      </c>
      <c r="BC943" s="273" t="s">
        <v>8853</v>
      </c>
      <c r="BD943" s="273"/>
      <c r="BE943" s="273" t="s">
        <v>8853</v>
      </c>
      <c r="BF943" s="273" t="s">
        <v>458</v>
      </c>
      <c r="BG943" s="273"/>
      <c r="BH943" s="273" t="s">
        <v>8849</v>
      </c>
      <c r="BI943" s="273" t="s">
        <v>800</v>
      </c>
      <c r="BJ943" s="273" t="s">
        <v>800</v>
      </c>
      <c r="BK943" s="273" t="s">
        <v>801</v>
      </c>
      <c r="BL943" s="273" t="s">
        <v>802</v>
      </c>
      <c r="BM943" s="273" t="s">
        <v>6727</v>
      </c>
      <c r="BN943" s="273"/>
      <c r="BO943" s="273" t="s">
        <v>809</v>
      </c>
      <c r="BP943" s="273" t="s">
        <v>458</v>
      </c>
      <c r="BQ943" s="273"/>
    </row>
    <row r="944" spans="1:69" ht="18" customHeight="1">
      <c r="A944" s="273" t="s">
        <v>8857</v>
      </c>
      <c r="B944" s="273" t="s">
        <v>8858</v>
      </c>
      <c r="C944" s="273" t="s">
        <v>8859</v>
      </c>
      <c r="D944" s="273" t="s">
        <v>8846</v>
      </c>
      <c r="E944" s="273" t="s">
        <v>8860</v>
      </c>
      <c r="F944" s="273" t="s">
        <v>1871</v>
      </c>
      <c r="G944" s="273" t="s">
        <v>7003</v>
      </c>
      <c r="H944" s="273" t="s">
        <v>1663</v>
      </c>
      <c r="I944" s="274">
        <v>10.5</v>
      </c>
      <c r="J944" s="273" t="s">
        <v>11</v>
      </c>
      <c r="K944" s="273" t="s">
        <v>3714</v>
      </c>
      <c r="L944" s="274">
        <v>3.75</v>
      </c>
      <c r="M944" s="273" t="s">
        <v>3297</v>
      </c>
      <c r="N944" s="273" t="s">
        <v>5205</v>
      </c>
      <c r="O944" s="273" t="s">
        <v>8861</v>
      </c>
      <c r="P944" s="273" t="s">
        <v>8862</v>
      </c>
      <c r="Q944" s="274">
        <v>37.5</v>
      </c>
      <c r="R944" s="273" t="s">
        <v>789</v>
      </c>
      <c r="S944" s="273" t="s">
        <v>1487</v>
      </c>
      <c r="T944" s="273" t="s">
        <v>458</v>
      </c>
      <c r="U944" s="273" t="s">
        <v>6618</v>
      </c>
      <c r="V944" s="274">
        <v>100</v>
      </c>
      <c r="W944" s="273" t="s">
        <v>8863</v>
      </c>
      <c r="X944" s="273" t="s">
        <v>828</v>
      </c>
      <c r="Y944" s="273" t="s">
        <v>835</v>
      </c>
      <c r="Z944" s="273"/>
      <c r="AA944" s="274">
        <v>29</v>
      </c>
      <c r="AB944" s="274">
        <v>2.8</v>
      </c>
      <c r="AC944" s="273" t="s">
        <v>6425</v>
      </c>
      <c r="AD944" s="273" t="s">
        <v>7288</v>
      </c>
      <c r="AE944" s="273" t="s">
        <v>8201</v>
      </c>
      <c r="AF944" s="273" t="s">
        <v>794</v>
      </c>
      <c r="AG944" s="273" t="s">
        <v>1986</v>
      </c>
      <c r="AH944" s="273" t="s">
        <v>1663</v>
      </c>
      <c r="AI944" s="273" t="s">
        <v>102</v>
      </c>
      <c r="AJ944" s="273"/>
      <c r="AK944" s="273" t="s">
        <v>1987</v>
      </c>
      <c r="AL944" s="273" t="s">
        <v>8864</v>
      </c>
      <c r="AM944" s="273" t="s">
        <v>1606</v>
      </c>
      <c r="AN944" s="273" t="s">
        <v>42</v>
      </c>
      <c r="AO944" s="273"/>
      <c r="AP944" s="273"/>
      <c r="AQ944" s="273"/>
      <c r="AR944" s="273"/>
      <c r="AS944" s="273" t="s">
        <v>8865</v>
      </c>
      <c r="AT944" s="274">
        <v>1000</v>
      </c>
      <c r="AU944" s="274">
        <v>10.5</v>
      </c>
      <c r="AV944" s="273" t="s">
        <v>8785</v>
      </c>
      <c r="AW944" s="273"/>
      <c r="AX944" s="274">
        <v>3.75</v>
      </c>
      <c r="AY944" s="273" t="s">
        <v>458</v>
      </c>
      <c r="AZ944" s="273" t="s">
        <v>8866</v>
      </c>
      <c r="BA944" s="273" t="s">
        <v>8867</v>
      </c>
      <c r="BB944" s="273" t="s">
        <v>458</v>
      </c>
      <c r="BC944" s="273" t="s">
        <v>8785</v>
      </c>
      <c r="BD944" s="273"/>
      <c r="BE944" s="273" t="s">
        <v>8785</v>
      </c>
      <c r="BF944" s="273" t="s">
        <v>8868</v>
      </c>
      <c r="BG944" s="273" t="s">
        <v>8869</v>
      </c>
      <c r="BH944" s="273" t="s">
        <v>8870</v>
      </c>
      <c r="BI944" s="273" t="s">
        <v>3729</v>
      </c>
      <c r="BJ944" s="273" t="s">
        <v>800</v>
      </c>
      <c r="BK944" s="273" t="s">
        <v>3730</v>
      </c>
      <c r="BL944" s="273" t="s">
        <v>802</v>
      </c>
      <c r="BM944" s="273" t="s">
        <v>3731</v>
      </c>
      <c r="BN944" s="273" t="s">
        <v>8871</v>
      </c>
      <c r="BO944" s="273" t="s">
        <v>809</v>
      </c>
      <c r="BP944" s="273" t="s">
        <v>458</v>
      </c>
      <c r="BQ944" s="273"/>
    </row>
    <row r="945" spans="1:69" ht="18" customHeight="1">
      <c r="A945" s="273" t="s">
        <v>2328</v>
      </c>
      <c r="B945" s="273" t="s">
        <v>8872</v>
      </c>
      <c r="C945" s="273" t="s">
        <v>8873</v>
      </c>
      <c r="D945" s="273" t="s">
        <v>8846</v>
      </c>
      <c r="E945" s="273" t="s">
        <v>8874</v>
      </c>
      <c r="F945" s="273" t="s">
        <v>1604</v>
      </c>
      <c r="G945" s="273" t="s">
        <v>1506</v>
      </c>
      <c r="H945" s="273" t="s">
        <v>4914</v>
      </c>
      <c r="I945" s="274">
        <v>6</v>
      </c>
      <c r="J945" s="273" t="s">
        <v>11</v>
      </c>
      <c r="K945" s="273" t="s">
        <v>820</v>
      </c>
      <c r="L945" s="274">
        <v>2.9655</v>
      </c>
      <c r="M945" s="273" t="s">
        <v>8875</v>
      </c>
      <c r="N945" s="273" t="s">
        <v>936</v>
      </c>
      <c r="O945" s="273"/>
      <c r="P945" s="273"/>
      <c r="Q945" s="273"/>
      <c r="R945" s="273" t="s">
        <v>789</v>
      </c>
      <c r="S945" s="273" t="s">
        <v>1487</v>
      </c>
      <c r="T945" s="273" t="s">
        <v>458</v>
      </c>
      <c r="U945" s="273" t="s">
        <v>791</v>
      </c>
      <c r="V945" s="274">
        <v>100</v>
      </c>
      <c r="W945" s="273" t="s">
        <v>6539</v>
      </c>
      <c r="X945" s="273" t="s">
        <v>1565</v>
      </c>
      <c r="Y945" s="273" t="s">
        <v>1566</v>
      </c>
      <c r="Z945" s="273"/>
      <c r="AA945" s="274">
        <v>19</v>
      </c>
      <c r="AB945" s="274">
        <v>3.2</v>
      </c>
      <c r="AC945" s="273"/>
      <c r="AD945" s="273"/>
      <c r="AE945" s="273" t="s">
        <v>8876</v>
      </c>
      <c r="AF945" s="273" t="s">
        <v>794</v>
      </c>
      <c r="AG945" s="273" t="s">
        <v>795</v>
      </c>
      <c r="AH945" s="273" t="s">
        <v>4914</v>
      </c>
      <c r="AI945" s="273" t="s">
        <v>102</v>
      </c>
      <c r="AJ945" s="273"/>
      <c r="AK945" s="273" t="s">
        <v>796</v>
      </c>
      <c r="AL945" s="273" t="s">
        <v>3298</v>
      </c>
      <c r="AM945" s="273" t="s">
        <v>1606</v>
      </c>
      <c r="AN945" s="273" t="s">
        <v>42</v>
      </c>
      <c r="AO945" s="273"/>
      <c r="AP945" s="273"/>
      <c r="AQ945" s="273"/>
      <c r="AR945" s="273"/>
      <c r="AS945" s="273" t="s">
        <v>1689</v>
      </c>
      <c r="AT945" s="274">
        <v>1000</v>
      </c>
      <c r="AU945" s="274">
        <v>6</v>
      </c>
      <c r="AV945" s="273" t="s">
        <v>8877</v>
      </c>
      <c r="AW945" s="273"/>
      <c r="AX945" s="274">
        <v>6.6147</v>
      </c>
      <c r="AY945" s="273" t="s">
        <v>8878</v>
      </c>
      <c r="AZ945" s="273" t="s">
        <v>8879</v>
      </c>
      <c r="BA945" s="273" t="s">
        <v>1690</v>
      </c>
      <c r="BB945" s="273" t="s">
        <v>458</v>
      </c>
      <c r="BC945" s="273" t="s">
        <v>8877</v>
      </c>
      <c r="BD945" s="273"/>
      <c r="BE945" s="273" t="s">
        <v>8877</v>
      </c>
      <c r="BF945" s="273" t="s">
        <v>458</v>
      </c>
      <c r="BG945" s="273" t="s">
        <v>8876</v>
      </c>
      <c r="BH945" s="273" t="s">
        <v>8880</v>
      </c>
      <c r="BI945" s="273" t="s">
        <v>800</v>
      </c>
      <c r="BJ945" s="273" t="s">
        <v>800</v>
      </c>
      <c r="BK945" s="273" t="s">
        <v>1516</v>
      </c>
      <c r="BL945" s="273" t="s">
        <v>802</v>
      </c>
      <c r="BM945" s="273" t="s">
        <v>803</v>
      </c>
      <c r="BN945" s="273"/>
      <c r="BO945" s="273" t="s">
        <v>1517</v>
      </c>
      <c r="BP945" s="273" t="s">
        <v>458</v>
      </c>
      <c r="BQ945" s="273"/>
    </row>
    <row r="946" spans="1:69" ht="18" customHeight="1">
      <c r="A946" s="273" t="s">
        <v>8881</v>
      </c>
      <c r="B946" s="273" t="s">
        <v>8882</v>
      </c>
      <c r="C946" s="273" t="s">
        <v>8883</v>
      </c>
      <c r="D946" s="273" t="s">
        <v>8846</v>
      </c>
      <c r="E946" s="273" t="s">
        <v>8884</v>
      </c>
      <c r="F946" s="273" t="s">
        <v>1604</v>
      </c>
      <c r="G946" s="273" t="s">
        <v>1506</v>
      </c>
      <c r="H946" s="273" t="s">
        <v>3841</v>
      </c>
      <c r="I946" s="274">
        <v>5</v>
      </c>
      <c r="J946" s="273" t="s">
        <v>11</v>
      </c>
      <c r="K946" s="273" t="s">
        <v>820</v>
      </c>
      <c r="L946" s="274">
        <v>2.6</v>
      </c>
      <c r="M946" s="273" t="s">
        <v>8875</v>
      </c>
      <c r="N946" s="273" t="s">
        <v>936</v>
      </c>
      <c r="O946" s="273" t="s">
        <v>8885</v>
      </c>
      <c r="P946" s="273" t="s">
        <v>8886</v>
      </c>
      <c r="Q946" s="273"/>
      <c r="R946" s="273" t="s">
        <v>789</v>
      </c>
      <c r="S946" s="273" t="s">
        <v>790</v>
      </c>
      <c r="T946" s="273" t="s">
        <v>458</v>
      </c>
      <c r="U946" s="273" t="s">
        <v>791</v>
      </c>
      <c r="V946" s="274">
        <v>99.86</v>
      </c>
      <c r="W946" s="273" t="s">
        <v>3170</v>
      </c>
      <c r="X946" s="273" t="s">
        <v>3982</v>
      </c>
      <c r="Y946" s="273" t="s">
        <v>8887</v>
      </c>
      <c r="Z946" s="273"/>
      <c r="AA946" s="274">
        <v>10</v>
      </c>
      <c r="AB946" s="274">
        <v>2</v>
      </c>
      <c r="AC946" s="273"/>
      <c r="AD946" s="273"/>
      <c r="AE946" s="273" t="s">
        <v>8888</v>
      </c>
      <c r="AF946" s="273" t="s">
        <v>794</v>
      </c>
      <c r="AG946" s="273" t="s">
        <v>4664</v>
      </c>
      <c r="AH946" s="273" t="s">
        <v>3841</v>
      </c>
      <c r="AI946" s="273" t="s">
        <v>102</v>
      </c>
      <c r="AJ946" s="273"/>
      <c r="AK946" s="273" t="s">
        <v>810</v>
      </c>
      <c r="AL946" s="273" t="s">
        <v>3298</v>
      </c>
      <c r="AM946" s="273" t="s">
        <v>2206</v>
      </c>
      <c r="AN946" s="273" t="s">
        <v>42</v>
      </c>
      <c r="AO946" s="273"/>
      <c r="AP946" s="273"/>
      <c r="AQ946" s="273"/>
      <c r="AR946" s="273"/>
      <c r="AS946" s="273" t="s">
        <v>8889</v>
      </c>
      <c r="AT946" s="274">
        <v>1000</v>
      </c>
      <c r="AU946" s="274">
        <v>5</v>
      </c>
      <c r="AV946" s="273" t="s">
        <v>8877</v>
      </c>
      <c r="AW946" s="273"/>
      <c r="AX946" s="274">
        <v>2.6</v>
      </c>
      <c r="AY946" s="273" t="s">
        <v>458</v>
      </c>
      <c r="AZ946" s="273" t="s">
        <v>8890</v>
      </c>
      <c r="BA946" s="273" t="s">
        <v>8891</v>
      </c>
      <c r="BB946" s="273" t="s">
        <v>8881</v>
      </c>
      <c r="BC946" s="273" t="s">
        <v>8877</v>
      </c>
      <c r="BD946" s="273"/>
      <c r="BE946" s="273" t="s">
        <v>8877</v>
      </c>
      <c r="BF946" s="273" t="s">
        <v>4502</v>
      </c>
      <c r="BG946" s="273" t="s">
        <v>8892</v>
      </c>
      <c r="BH946" s="273" t="s">
        <v>8893</v>
      </c>
      <c r="BI946" s="273" t="s">
        <v>800</v>
      </c>
      <c r="BJ946" s="273" t="s">
        <v>800</v>
      </c>
      <c r="BK946" s="273" t="s">
        <v>801</v>
      </c>
      <c r="BL946" s="273" t="s">
        <v>802</v>
      </c>
      <c r="BM946" s="273" t="s">
        <v>803</v>
      </c>
      <c r="BN946" s="273"/>
      <c r="BO946" s="273" t="s">
        <v>809</v>
      </c>
      <c r="BP946" s="273" t="s">
        <v>458</v>
      </c>
      <c r="BQ946" s="273"/>
    </row>
    <row r="947" spans="1:69" ht="18" customHeight="1">
      <c r="A947" s="273" t="s">
        <v>8894</v>
      </c>
      <c r="B947" s="273" t="s">
        <v>8895</v>
      </c>
      <c r="C947" s="273" t="s">
        <v>8896</v>
      </c>
      <c r="D947" s="273" t="s">
        <v>8897</v>
      </c>
      <c r="E947" s="273" t="s">
        <v>8898</v>
      </c>
      <c r="F947" s="273" t="s">
        <v>5116</v>
      </c>
      <c r="G947" s="273" t="s">
        <v>2460</v>
      </c>
      <c r="H947" s="273" t="s">
        <v>1664</v>
      </c>
      <c r="I947" s="274">
        <v>5</v>
      </c>
      <c r="J947" s="273" t="s">
        <v>11</v>
      </c>
      <c r="K947" s="273" t="s">
        <v>3714</v>
      </c>
      <c r="L947" s="274">
        <v>4</v>
      </c>
      <c r="M947" s="273" t="s">
        <v>3297</v>
      </c>
      <c r="N947" s="273" t="s">
        <v>8899</v>
      </c>
      <c r="O947" s="273" t="s">
        <v>3715</v>
      </c>
      <c r="P947" s="273" t="s">
        <v>8900</v>
      </c>
      <c r="Q947" s="273"/>
      <c r="R947" s="273" t="s">
        <v>789</v>
      </c>
      <c r="S947" s="273" t="s">
        <v>1487</v>
      </c>
      <c r="T947" s="273" t="s">
        <v>458</v>
      </c>
      <c r="U947" s="273" t="s">
        <v>791</v>
      </c>
      <c r="V947" s="274">
        <v>99.64</v>
      </c>
      <c r="W947" s="273" t="s">
        <v>8338</v>
      </c>
      <c r="X947" s="273" t="s">
        <v>1669</v>
      </c>
      <c r="Y947" s="273" t="s">
        <v>1670</v>
      </c>
      <c r="Z947" s="273"/>
      <c r="AA947" s="274">
        <v>21</v>
      </c>
      <c r="AB947" s="274">
        <v>4.2</v>
      </c>
      <c r="AC947" s="273"/>
      <c r="AD947" s="273"/>
      <c r="AE947" s="273" t="s">
        <v>8901</v>
      </c>
      <c r="AF947" s="273" t="s">
        <v>794</v>
      </c>
      <c r="AG947" s="273" t="s">
        <v>5435</v>
      </c>
      <c r="AH947" s="273" t="s">
        <v>1664</v>
      </c>
      <c r="AI947" s="273" t="s">
        <v>102</v>
      </c>
      <c r="AJ947" s="273"/>
      <c r="AK947" s="273" t="s">
        <v>810</v>
      </c>
      <c r="AL947" s="273" t="s">
        <v>8864</v>
      </c>
      <c r="AM947" s="273" t="s">
        <v>1529</v>
      </c>
      <c r="AN947" s="273" t="s">
        <v>42</v>
      </c>
      <c r="AO947" s="273"/>
      <c r="AP947" s="273"/>
      <c r="AQ947" s="273"/>
      <c r="AR947" s="273"/>
      <c r="AS947" s="273" t="s">
        <v>8902</v>
      </c>
      <c r="AT947" s="274">
        <v>1000</v>
      </c>
      <c r="AU947" s="274">
        <v>5</v>
      </c>
      <c r="AV947" s="273" t="s">
        <v>8785</v>
      </c>
      <c r="AW947" s="273"/>
      <c r="AX947" s="274">
        <v>4</v>
      </c>
      <c r="AY947" s="273" t="s">
        <v>458</v>
      </c>
      <c r="AZ947" s="273" t="s">
        <v>8866</v>
      </c>
      <c r="BA947" s="273" t="s">
        <v>8903</v>
      </c>
      <c r="BB947" s="273" t="s">
        <v>458</v>
      </c>
      <c r="BC947" s="273" t="s">
        <v>8785</v>
      </c>
      <c r="BD947" s="273"/>
      <c r="BE947" s="273" t="s">
        <v>8785</v>
      </c>
      <c r="BF947" s="273" t="s">
        <v>8904</v>
      </c>
      <c r="BG947" s="273" t="s">
        <v>8905</v>
      </c>
      <c r="BH947" s="273" t="s">
        <v>8906</v>
      </c>
      <c r="BI947" s="273" t="s">
        <v>3729</v>
      </c>
      <c r="BJ947" s="273" t="s">
        <v>800</v>
      </c>
      <c r="BK947" s="273" t="s">
        <v>3730</v>
      </c>
      <c r="BL947" s="273" t="s">
        <v>802</v>
      </c>
      <c r="BM947" s="273" t="s">
        <v>3731</v>
      </c>
      <c r="BN947" s="273" t="s">
        <v>8907</v>
      </c>
      <c r="BO947" s="273" t="s">
        <v>809</v>
      </c>
      <c r="BP947" s="273" t="s">
        <v>458</v>
      </c>
      <c r="BQ947" s="273"/>
    </row>
    <row r="948" spans="1:69" ht="18" customHeight="1">
      <c r="A948" s="273" t="s">
        <v>2198</v>
      </c>
      <c r="B948" s="273" t="s">
        <v>8908</v>
      </c>
      <c r="C948" s="273" t="s">
        <v>8909</v>
      </c>
      <c r="D948" s="273" t="s">
        <v>8897</v>
      </c>
      <c r="E948" s="273" t="s">
        <v>8910</v>
      </c>
      <c r="F948" s="273" t="s">
        <v>1505</v>
      </c>
      <c r="G948" s="273" t="s">
        <v>1506</v>
      </c>
      <c r="H948" s="273" t="s">
        <v>1505</v>
      </c>
      <c r="I948" s="274">
        <v>6</v>
      </c>
      <c r="J948" s="273" t="s">
        <v>11</v>
      </c>
      <c r="K948" s="273" t="s">
        <v>820</v>
      </c>
      <c r="L948" s="274">
        <v>2.5</v>
      </c>
      <c r="M948" s="273" t="s">
        <v>8911</v>
      </c>
      <c r="N948" s="273" t="s">
        <v>936</v>
      </c>
      <c r="O948" s="273" t="s">
        <v>8912</v>
      </c>
      <c r="P948" s="273" t="s">
        <v>8913</v>
      </c>
      <c r="Q948" s="273"/>
      <c r="R948" s="273" t="s">
        <v>789</v>
      </c>
      <c r="S948" s="273" t="s">
        <v>790</v>
      </c>
      <c r="T948" s="273" t="s">
        <v>458</v>
      </c>
      <c r="U948" s="273" t="s">
        <v>791</v>
      </c>
      <c r="V948" s="274">
        <v>99.59</v>
      </c>
      <c r="W948" s="273" t="s">
        <v>6262</v>
      </c>
      <c r="X948" s="273" t="s">
        <v>792</v>
      </c>
      <c r="Y948" s="273" t="s">
        <v>1792</v>
      </c>
      <c r="Z948" s="273"/>
      <c r="AA948" s="273"/>
      <c r="AB948" s="273"/>
      <c r="AC948" s="273"/>
      <c r="AD948" s="273"/>
      <c r="AE948" s="273" t="s">
        <v>8914</v>
      </c>
      <c r="AF948" s="273" t="s">
        <v>794</v>
      </c>
      <c r="AG948" s="273" t="s">
        <v>1793</v>
      </c>
      <c r="AH948" s="273" t="s">
        <v>1505</v>
      </c>
      <c r="AI948" s="273" t="s">
        <v>102</v>
      </c>
      <c r="AJ948" s="273"/>
      <c r="AK948" s="273" t="s">
        <v>796</v>
      </c>
      <c r="AL948" s="273" t="s">
        <v>4236</v>
      </c>
      <c r="AM948" s="273" t="s">
        <v>2206</v>
      </c>
      <c r="AN948" s="273" t="s">
        <v>42</v>
      </c>
      <c r="AO948" s="273"/>
      <c r="AP948" s="273"/>
      <c r="AQ948" s="273"/>
      <c r="AR948" s="273"/>
      <c r="AS948" s="273" t="s">
        <v>2207</v>
      </c>
      <c r="AT948" s="274">
        <v>1000</v>
      </c>
      <c r="AU948" s="274">
        <v>6</v>
      </c>
      <c r="AV948" s="273" t="s">
        <v>8794</v>
      </c>
      <c r="AW948" s="273"/>
      <c r="AX948" s="274">
        <v>2.5</v>
      </c>
      <c r="AY948" s="273" t="s">
        <v>458</v>
      </c>
      <c r="AZ948" s="273" t="s">
        <v>8915</v>
      </c>
      <c r="BA948" s="273" t="s">
        <v>8916</v>
      </c>
      <c r="BB948" s="273" t="s">
        <v>8917</v>
      </c>
      <c r="BC948" s="273" t="s">
        <v>8794</v>
      </c>
      <c r="BD948" s="273"/>
      <c r="BE948" s="273" t="s">
        <v>8794</v>
      </c>
      <c r="BF948" s="273" t="s">
        <v>458</v>
      </c>
      <c r="BG948" s="273" t="s">
        <v>8918</v>
      </c>
      <c r="BH948" s="273" t="s">
        <v>8919</v>
      </c>
      <c r="BI948" s="273" t="s">
        <v>800</v>
      </c>
      <c r="BJ948" s="273" t="s">
        <v>800</v>
      </c>
      <c r="BK948" s="273" t="s">
        <v>801</v>
      </c>
      <c r="BL948" s="273" t="s">
        <v>802</v>
      </c>
      <c r="BM948" s="273" t="s">
        <v>803</v>
      </c>
      <c r="BN948" s="273"/>
      <c r="BO948" s="273" t="s">
        <v>809</v>
      </c>
      <c r="BP948" s="273" t="s">
        <v>458</v>
      </c>
      <c r="BQ948" s="273"/>
    </row>
    <row r="949" spans="1:69" ht="18" customHeight="1">
      <c r="A949" s="273" t="s">
        <v>3282</v>
      </c>
      <c r="B949" s="273" t="s">
        <v>8920</v>
      </c>
      <c r="C949" s="273" t="s">
        <v>8921</v>
      </c>
      <c r="D949" s="273" t="s">
        <v>8922</v>
      </c>
      <c r="E949" s="273" t="s">
        <v>8923</v>
      </c>
      <c r="F949" s="273" t="s">
        <v>3287</v>
      </c>
      <c r="G949" s="273" t="s">
        <v>1506</v>
      </c>
      <c r="H949" s="273" t="s">
        <v>786</v>
      </c>
      <c r="I949" s="274">
        <v>20</v>
      </c>
      <c r="J949" s="273" t="s">
        <v>11</v>
      </c>
      <c r="K949" s="273" t="s">
        <v>820</v>
      </c>
      <c r="L949" s="274">
        <v>1.95</v>
      </c>
      <c r="M949" s="273" t="s">
        <v>8924</v>
      </c>
      <c r="N949" s="273" t="s">
        <v>8925</v>
      </c>
      <c r="O949" s="273" t="s">
        <v>8926</v>
      </c>
      <c r="P949" s="273" t="s">
        <v>8927</v>
      </c>
      <c r="Q949" s="274">
        <v>25</v>
      </c>
      <c r="R949" s="273" t="s">
        <v>789</v>
      </c>
      <c r="S949" s="273" t="s">
        <v>1487</v>
      </c>
      <c r="T949" s="273"/>
      <c r="U949" s="273" t="s">
        <v>791</v>
      </c>
      <c r="V949" s="274">
        <v>99.781999999999996</v>
      </c>
      <c r="W949" s="273" t="s">
        <v>6107</v>
      </c>
      <c r="X949" s="273" t="s">
        <v>792</v>
      </c>
      <c r="Y949" s="273" t="s">
        <v>1792</v>
      </c>
      <c r="Z949" s="273"/>
      <c r="AA949" s="273"/>
      <c r="AB949" s="273"/>
      <c r="AC949" s="273"/>
      <c r="AD949" s="273"/>
      <c r="AE949" s="273"/>
      <c r="AF949" s="273" t="s">
        <v>794</v>
      </c>
      <c r="AG949" s="273" t="s">
        <v>1734</v>
      </c>
      <c r="AH949" s="273" t="s">
        <v>786</v>
      </c>
      <c r="AI949" s="273"/>
      <c r="AJ949" s="273"/>
      <c r="AK949" s="273" t="s">
        <v>810</v>
      </c>
      <c r="AL949" s="273" t="s">
        <v>4739</v>
      </c>
      <c r="AM949" s="273" t="s">
        <v>1834</v>
      </c>
      <c r="AN949" s="273" t="s">
        <v>42</v>
      </c>
      <c r="AO949" s="273"/>
      <c r="AP949" s="273"/>
      <c r="AQ949" s="273"/>
      <c r="AR949" s="273"/>
      <c r="AS949" s="273" t="s">
        <v>4999</v>
      </c>
      <c r="AT949" s="274">
        <v>1000</v>
      </c>
      <c r="AU949" s="274">
        <v>20</v>
      </c>
      <c r="AV949" s="273" t="s">
        <v>8846</v>
      </c>
      <c r="AW949" s="273"/>
      <c r="AX949" s="274">
        <v>1.95</v>
      </c>
      <c r="AY949" s="273"/>
      <c r="AZ949" s="273" t="s">
        <v>8928</v>
      </c>
      <c r="BA949" s="273" t="s">
        <v>5000</v>
      </c>
      <c r="BB949" s="273"/>
      <c r="BC949" s="273" t="s">
        <v>8846</v>
      </c>
      <c r="BD949" s="273"/>
      <c r="BE949" s="273" t="s">
        <v>8846</v>
      </c>
      <c r="BF949" s="273"/>
      <c r="BG949" s="273" t="s">
        <v>8929</v>
      </c>
      <c r="BH949" s="273" t="s">
        <v>8930</v>
      </c>
      <c r="BI949" s="273" t="s">
        <v>800</v>
      </c>
      <c r="BJ949" s="273" t="s">
        <v>800</v>
      </c>
      <c r="BK949" s="273" t="s">
        <v>801</v>
      </c>
      <c r="BL949" s="273" t="s">
        <v>802</v>
      </c>
      <c r="BM949" s="273" t="s">
        <v>1962</v>
      </c>
      <c r="BN949" s="273"/>
      <c r="BO949" s="273" t="s">
        <v>809</v>
      </c>
      <c r="BP949" s="273"/>
      <c r="BQ949" s="273"/>
    </row>
    <row r="950" spans="1:69" ht="18" customHeight="1">
      <c r="A950" s="273" t="s">
        <v>8931</v>
      </c>
      <c r="B950" s="273" t="s">
        <v>8932</v>
      </c>
      <c r="C950" s="273" t="s">
        <v>8933</v>
      </c>
      <c r="D950" s="273" t="s">
        <v>8934</v>
      </c>
      <c r="E950" s="273" t="s">
        <v>8935</v>
      </c>
      <c r="F950" s="273" t="s">
        <v>6585</v>
      </c>
      <c r="G950" s="273" t="s">
        <v>1506</v>
      </c>
      <c r="H950" s="273" t="s">
        <v>1664</v>
      </c>
      <c r="I950" s="274">
        <v>5</v>
      </c>
      <c r="J950" s="273" t="s">
        <v>11</v>
      </c>
      <c r="K950" s="273" t="s">
        <v>3714</v>
      </c>
      <c r="L950" s="274">
        <v>4</v>
      </c>
      <c r="M950" s="273" t="s">
        <v>8924</v>
      </c>
      <c r="N950" s="273" t="s">
        <v>881</v>
      </c>
      <c r="O950" s="273" t="s">
        <v>8936</v>
      </c>
      <c r="P950" s="273" t="s">
        <v>8937</v>
      </c>
      <c r="Q950" s="274">
        <v>47</v>
      </c>
      <c r="R950" s="273" t="s">
        <v>789</v>
      </c>
      <c r="S950" s="273" t="s">
        <v>790</v>
      </c>
      <c r="T950" s="273" t="s">
        <v>458</v>
      </c>
      <c r="U950" s="273" t="s">
        <v>6618</v>
      </c>
      <c r="V950" s="274">
        <v>99.79</v>
      </c>
      <c r="W950" s="273" t="s">
        <v>8938</v>
      </c>
      <c r="X950" s="273" t="s">
        <v>792</v>
      </c>
      <c r="Y950" s="273"/>
      <c r="Z950" s="273"/>
      <c r="AA950" s="273"/>
      <c r="AB950" s="273"/>
      <c r="AC950" s="273"/>
      <c r="AD950" s="273" t="s">
        <v>7100</v>
      </c>
      <c r="AE950" s="273" t="s">
        <v>8939</v>
      </c>
      <c r="AF950" s="273" t="s">
        <v>794</v>
      </c>
      <c r="AG950" s="273" t="s">
        <v>807</v>
      </c>
      <c r="AH950" s="273" t="s">
        <v>1664</v>
      </c>
      <c r="AI950" s="273" t="s">
        <v>102</v>
      </c>
      <c r="AJ950" s="273"/>
      <c r="AK950" s="273" t="s">
        <v>810</v>
      </c>
      <c r="AL950" s="273" t="s">
        <v>8940</v>
      </c>
      <c r="AM950" s="273" t="s">
        <v>811</v>
      </c>
      <c r="AN950" s="273" t="s">
        <v>42</v>
      </c>
      <c r="AO950" s="273"/>
      <c r="AP950" s="273"/>
      <c r="AQ950" s="273"/>
      <c r="AR950" s="273"/>
      <c r="AS950" s="273" t="s">
        <v>8941</v>
      </c>
      <c r="AT950" s="274">
        <v>1000</v>
      </c>
      <c r="AU950" s="274">
        <v>5</v>
      </c>
      <c r="AV950" s="273" t="s">
        <v>8846</v>
      </c>
      <c r="AW950" s="273"/>
      <c r="AX950" s="274">
        <v>4</v>
      </c>
      <c r="AY950" s="273" t="s">
        <v>458</v>
      </c>
      <c r="AZ950" s="273" t="s">
        <v>8928</v>
      </c>
      <c r="BA950" s="273" t="s">
        <v>8942</v>
      </c>
      <c r="BB950" s="273" t="s">
        <v>8931</v>
      </c>
      <c r="BC950" s="273" t="s">
        <v>8846</v>
      </c>
      <c r="BD950" s="273"/>
      <c r="BE950" s="273" t="s">
        <v>8846</v>
      </c>
      <c r="BF950" s="273" t="s">
        <v>8943</v>
      </c>
      <c r="BG950" s="273" t="s">
        <v>8944</v>
      </c>
      <c r="BH950" s="273" t="s">
        <v>8945</v>
      </c>
      <c r="BI950" s="273" t="s">
        <v>3729</v>
      </c>
      <c r="BJ950" s="273" t="s">
        <v>800</v>
      </c>
      <c r="BK950" s="273" t="s">
        <v>3730</v>
      </c>
      <c r="BL950" s="273" t="s">
        <v>802</v>
      </c>
      <c r="BM950" s="273" t="s">
        <v>3731</v>
      </c>
      <c r="BN950" s="273" t="s">
        <v>8946</v>
      </c>
      <c r="BO950" s="273" t="s">
        <v>809</v>
      </c>
      <c r="BP950" s="273" t="s">
        <v>458</v>
      </c>
      <c r="BQ950" s="273"/>
    </row>
    <row r="951" spans="1:69" ht="18" customHeight="1">
      <c r="A951" s="273" t="s">
        <v>3282</v>
      </c>
      <c r="B951" s="273" t="s">
        <v>8947</v>
      </c>
      <c r="C951" s="273" t="s">
        <v>8948</v>
      </c>
      <c r="D951" s="273" t="s">
        <v>8949</v>
      </c>
      <c r="E951" s="273" t="s">
        <v>8950</v>
      </c>
      <c r="F951" s="273" t="s">
        <v>3287</v>
      </c>
      <c r="G951" s="273" t="s">
        <v>1506</v>
      </c>
      <c r="H951" s="273" t="s">
        <v>786</v>
      </c>
      <c r="I951" s="274">
        <v>15</v>
      </c>
      <c r="J951" s="273" t="s">
        <v>599</v>
      </c>
      <c r="K951" s="273" t="s">
        <v>820</v>
      </c>
      <c r="L951" s="274">
        <v>3.03</v>
      </c>
      <c r="M951" s="273" t="s">
        <v>2301</v>
      </c>
      <c r="N951" s="273" t="s">
        <v>936</v>
      </c>
      <c r="O951" s="273"/>
      <c r="P951" s="273"/>
      <c r="Q951" s="273"/>
      <c r="R951" s="273" t="s">
        <v>789</v>
      </c>
      <c r="S951" s="273" t="s">
        <v>1487</v>
      </c>
      <c r="T951" s="273"/>
      <c r="U951" s="273" t="s">
        <v>791</v>
      </c>
      <c r="V951" s="274">
        <v>100.98</v>
      </c>
      <c r="W951" s="273"/>
      <c r="X951" s="273" t="s">
        <v>792</v>
      </c>
      <c r="Y951" s="273" t="s">
        <v>1792</v>
      </c>
      <c r="Z951" s="273"/>
      <c r="AA951" s="273"/>
      <c r="AB951" s="273"/>
      <c r="AC951" s="273"/>
      <c r="AD951" s="273"/>
      <c r="AE951" s="273"/>
      <c r="AF951" s="273" t="s">
        <v>2276</v>
      </c>
      <c r="AG951" s="273" t="s">
        <v>1734</v>
      </c>
      <c r="AH951" s="273" t="s">
        <v>786</v>
      </c>
      <c r="AI951" s="273"/>
      <c r="AJ951" s="273"/>
      <c r="AK951" s="273" t="s">
        <v>810</v>
      </c>
      <c r="AL951" s="273" t="s">
        <v>2302</v>
      </c>
      <c r="AM951" s="273" t="s">
        <v>1834</v>
      </c>
      <c r="AN951" s="273" t="s">
        <v>42</v>
      </c>
      <c r="AO951" s="273"/>
      <c r="AP951" s="273"/>
      <c r="AQ951" s="273"/>
      <c r="AR951" s="273"/>
      <c r="AS951" s="273" t="s">
        <v>669</v>
      </c>
      <c r="AT951" s="274">
        <v>500000</v>
      </c>
      <c r="AU951" s="274">
        <v>36.380000000000003</v>
      </c>
      <c r="AV951" s="273" t="s">
        <v>8951</v>
      </c>
      <c r="AW951" s="273"/>
      <c r="AX951" s="274">
        <v>3.03</v>
      </c>
      <c r="AY951" s="273"/>
      <c r="AZ951" s="273" t="s">
        <v>8952</v>
      </c>
      <c r="BA951" s="273" t="s">
        <v>3292</v>
      </c>
      <c r="BB951" s="273"/>
      <c r="BC951" s="273" t="s">
        <v>8953</v>
      </c>
      <c r="BD951" s="273"/>
      <c r="BE951" s="273" t="s">
        <v>8953</v>
      </c>
      <c r="BF951" s="273"/>
      <c r="BG951" s="273"/>
      <c r="BH951" s="273" t="s">
        <v>458</v>
      </c>
      <c r="BI951" s="273" t="s">
        <v>800</v>
      </c>
      <c r="BJ951" s="273" t="s">
        <v>800</v>
      </c>
      <c r="BK951" s="273" t="s">
        <v>801</v>
      </c>
      <c r="BL951" s="273" t="s">
        <v>802</v>
      </c>
      <c r="BM951" s="273" t="s">
        <v>1962</v>
      </c>
      <c r="BN951" s="273"/>
      <c r="BO951" s="273" t="s">
        <v>809</v>
      </c>
      <c r="BP951" s="273"/>
      <c r="BQ951" s="273"/>
    </row>
    <row r="952" spans="1:69" ht="18" customHeight="1">
      <c r="A952" s="273" t="s">
        <v>8954</v>
      </c>
      <c r="B952" s="273" t="s">
        <v>8955</v>
      </c>
      <c r="C952" s="273" t="s">
        <v>8956</v>
      </c>
      <c r="D952" s="273" t="s">
        <v>8957</v>
      </c>
      <c r="E952" s="273" t="s">
        <v>8958</v>
      </c>
      <c r="F952" s="273" t="s">
        <v>5116</v>
      </c>
      <c r="G952" s="273" t="s">
        <v>7259</v>
      </c>
      <c r="H952" s="273" t="s">
        <v>786</v>
      </c>
      <c r="I952" s="274">
        <v>4</v>
      </c>
      <c r="J952" s="273" t="s">
        <v>11</v>
      </c>
      <c r="K952" s="273" t="s">
        <v>3714</v>
      </c>
      <c r="L952" s="274">
        <v>7.125</v>
      </c>
      <c r="M952" s="273" t="s">
        <v>4698</v>
      </c>
      <c r="N952" s="273" t="s">
        <v>788</v>
      </c>
      <c r="O952" s="273"/>
      <c r="P952" s="273"/>
      <c r="Q952" s="273"/>
      <c r="R952" s="273"/>
      <c r="S952" s="273" t="s">
        <v>790</v>
      </c>
      <c r="T952" s="273" t="s">
        <v>458</v>
      </c>
      <c r="U952" s="273" t="s">
        <v>6618</v>
      </c>
      <c r="V952" s="274">
        <v>100</v>
      </c>
      <c r="W952" s="273" t="s">
        <v>8959</v>
      </c>
      <c r="X952" s="273" t="s">
        <v>1463</v>
      </c>
      <c r="Y952" s="273" t="s">
        <v>1464</v>
      </c>
      <c r="Z952" s="273"/>
      <c r="AA952" s="273"/>
      <c r="AB952" s="273"/>
      <c r="AC952" s="273"/>
      <c r="AD952" s="273"/>
      <c r="AE952" s="273" t="s">
        <v>8960</v>
      </c>
      <c r="AF952" s="273" t="s">
        <v>794</v>
      </c>
      <c r="AG952" s="273" t="s">
        <v>1986</v>
      </c>
      <c r="AH952" s="273" t="s">
        <v>786</v>
      </c>
      <c r="AI952" s="273" t="s">
        <v>102</v>
      </c>
      <c r="AJ952" s="273"/>
      <c r="AK952" s="273" t="s">
        <v>1987</v>
      </c>
      <c r="AL952" s="273" t="s">
        <v>8961</v>
      </c>
      <c r="AM952" s="273" t="s">
        <v>811</v>
      </c>
      <c r="AN952" s="273" t="s">
        <v>42</v>
      </c>
      <c r="AO952" s="273"/>
      <c r="AP952" s="273"/>
      <c r="AQ952" s="273"/>
      <c r="AR952" s="273"/>
      <c r="AS952" s="273" t="s">
        <v>8962</v>
      </c>
      <c r="AT952" s="274">
        <v>1000</v>
      </c>
      <c r="AU952" s="274">
        <v>4</v>
      </c>
      <c r="AV952" s="273" t="s">
        <v>8963</v>
      </c>
      <c r="AW952" s="273"/>
      <c r="AX952" s="274">
        <v>7.125</v>
      </c>
      <c r="AY952" s="273" t="s">
        <v>458</v>
      </c>
      <c r="AZ952" s="273" t="s">
        <v>8964</v>
      </c>
      <c r="BA952" s="273" t="s">
        <v>8965</v>
      </c>
      <c r="BB952" s="273" t="s">
        <v>8954</v>
      </c>
      <c r="BC952" s="273" t="s">
        <v>8963</v>
      </c>
      <c r="BD952" s="273"/>
      <c r="BE952" s="273" t="s">
        <v>8963</v>
      </c>
      <c r="BF952" s="273" t="s">
        <v>8966</v>
      </c>
      <c r="BG952" s="273" t="s">
        <v>458</v>
      </c>
      <c r="BH952" s="273" t="s">
        <v>8960</v>
      </c>
      <c r="BI952" s="273" t="s">
        <v>3729</v>
      </c>
      <c r="BJ952" s="273" t="s">
        <v>800</v>
      </c>
      <c r="BK952" s="273" t="s">
        <v>3730</v>
      </c>
      <c r="BL952" s="273" t="s">
        <v>802</v>
      </c>
      <c r="BM952" s="273" t="s">
        <v>3731</v>
      </c>
      <c r="BN952" s="273"/>
      <c r="BO952" s="273" t="s">
        <v>809</v>
      </c>
      <c r="BP952" s="273" t="s">
        <v>458</v>
      </c>
      <c r="BQ952" s="273"/>
    </row>
    <row r="953" spans="1:69" ht="18" customHeight="1">
      <c r="A953" s="273" t="s">
        <v>8967</v>
      </c>
      <c r="B953" s="273" t="s">
        <v>8968</v>
      </c>
      <c r="C953" s="273" t="s">
        <v>8969</v>
      </c>
      <c r="D953" s="273" t="s">
        <v>8970</v>
      </c>
      <c r="E953" s="273" t="s">
        <v>8971</v>
      </c>
      <c r="F953" s="273" t="s">
        <v>1664</v>
      </c>
      <c r="G953" s="273" t="s">
        <v>3362</v>
      </c>
      <c r="H953" s="273" t="s">
        <v>1664</v>
      </c>
      <c r="I953" s="274">
        <v>3.88</v>
      </c>
      <c r="J953" s="273" t="s">
        <v>11</v>
      </c>
      <c r="K953" s="273" t="s">
        <v>820</v>
      </c>
      <c r="L953" s="274">
        <v>3</v>
      </c>
      <c r="M953" s="273" t="s">
        <v>8972</v>
      </c>
      <c r="N953" s="273" t="s">
        <v>936</v>
      </c>
      <c r="O953" s="273" t="s">
        <v>8973</v>
      </c>
      <c r="P953" s="273" t="s">
        <v>8974</v>
      </c>
      <c r="Q953" s="273"/>
      <c r="R953" s="273" t="s">
        <v>789</v>
      </c>
      <c r="S953" s="273" t="s">
        <v>1487</v>
      </c>
      <c r="T953" s="273" t="s">
        <v>458</v>
      </c>
      <c r="U953" s="273" t="s">
        <v>791</v>
      </c>
      <c r="V953" s="274">
        <v>99.58</v>
      </c>
      <c r="W953" s="273" t="s">
        <v>8975</v>
      </c>
      <c r="X953" s="273" t="s">
        <v>828</v>
      </c>
      <c r="Y953" s="273" t="s">
        <v>835</v>
      </c>
      <c r="Z953" s="273"/>
      <c r="AA953" s="274">
        <v>11</v>
      </c>
      <c r="AB953" s="274">
        <v>2.8</v>
      </c>
      <c r="AC953" s="273"/>
      <c r="AD953" s="273" t="s">
        <v>8976</v>
      </c>
      <c r="AE953" s="273" t="s">
        <v>8977</v>
      </c>
      <c r="AF953" s="273" t="s">
        <v>7601</v>
      </c>
      <c r="AG953" s="273" t="s">
        <v>8978</v>
      </c>
      <c r="AH953" s="273" t="s">
        <v>5104</v>
      </c>
      <c r="AI953" s="273"/>
      <c r="AJ953" s="273"/>
      <c r="AK953" s="273" t="s">
        <v>8851</v>
      </c>
      <c r="AL953" s="273" t="s">
        <v>8979</v>
      </c>
      <c r="AM953" s="273" t="s">
        <v>1989</v>
      </c>
      <c r="AN953" s="273" t="s">
        <v>42</v>
      </c>
      <c r="AO953" s="273"/>
      <c r="AP953" s="273"/>
      <c r="AQ953" s="273"/>
      <c r="AR953" s="273"/>
      <c r="AS953" s="273" t="s">
        <v>8980</v>
      </c>
      <c r="AT953" s="274">
        <v>1000</v>
      </c>
      <c r="AU953" s="274">
        <v>2.7682000000000002</v>
      </c>
      <c r="AV953" s="273" t="s">
        <v>8897</v>
      </c>
      <c r="AW953" s="273" t="s">
        <v>8981</v>
      </c>
      <c r="AX953" s="274">
        <v>3</v>
      </c>
      <c r="AY953" s="273" t="s">
        <v>458</v>
      </c>
      <c r="AZ953" s="273" t="s">
        <v>8982</v>
      </c>
      <c r="BA953" s="273" t="s">
        <v>8983</v>
      </c>
      <c r="BB953" s="273" t="s">
        <v>458</v>
      </c>
      <c r="BC953" s="273" t="s">
        <v>8897</v>
      </c>
      <c r="BD953" s="273"/>
      <c r="BE953" s="273" t="s">
        <v>8897</v>
      </c>
      <c r="BF953" s="273" t="s">
        <v>4502</v>
      </c>
      <c r="BG953" s="273" t="s">
        <v>8977</v>
      </c>
      <c r="BH953" s="273" t="s">
        <v>8977</v>
      </c>
      <c r="BI953" s="273" t="s">
        <v>800</v>
      </c>
      <c r="BJ953" s="273" t="s">
        <v>800</v>
      </c>
      <c r="BK953" s="273" t="s">
        <v>801</v>
      </c>
      <c r="BL953" s="273" t="s">
        <v>802</v>
      </c>
      <c r="BM953" s="273" t="s">
        <v>827</v>
      </c>
      <c r="BN953" s="273"/>
      <c r="BO953" s="273" t="s">
        <v>809</v>
      </c>
      <c r="BP953" s="273" t="s">
        <v>458</v>
      </c>
      <c r="BQ953" s="273"/>
    </row>
    <row r="954" spans="1:69" ht="18" customHeight="1">
      <c r="A954" s="273" t="s">
        <v>3561</v>
      </c>
      <c r="B954" s="273" t="s">
        <v>8984</v>
      </c>
      <c r="C954" s="273" t="s">
        <v>8985</v>
      </c>
      <c r="D954" s="273" t="s">
        <v>8986</v>
      </c>
      <c r="E954" s="273" t="s">
        <v>8987</v>
      </c>
      <c r="F954" s="273" t="s">
        <v>3287</v>
      </c>
      <c r="G954" s="273" t="s">
        <v>1506</v>
      </c>
      <c r="H954" s="273" t="s">
        <v>786</v>
      </c>
      <c r="I954" s="274">
        <v>2.5</v>
      </c>
      <c r="J954" s="273" t="s">
        <v>11</v>
      </c>
      <c r="K954" s="273" t="s">
        <v>820</v>
      </c>
      <c r="L954" s="274">
        <v>2.9893000000000001</v>
      </c>
      <c r="M954" s="273" t="s">
        <v>2250</v>
      </c>
      <c r="N954" s="273" t="s">
        <v>788</v>
      </c>
      <c r="O954" s="273"/>
      <c r="P954" s="273"/>
      <c r="Q954" s="273"/>
      <c r="R954" s="273" t="s">
        <v>789</v>
      </c>
      <c r="S954" s="273" t="s">
        <v>1487</v>
      </c>
      <c r="T954" s="273" t="s">
        <v>458</v>
      </c>
      <c r="U954" s="273" t="s">
        <v>791</v>
      </c>
      <c r="V954" s="273"/>
      <c r="W954" s="273" t="s">
        <v>7201</v>
      </c>
      <c r="X954" s="273" t="s">
        <v>792</v>
      </c>
      <c r="Y954" s="273" t="s">
        <v>1792</v>
      </c>
      <c r="Z954" s="273"/>
      <c r="AA954" s="273"/>
      <c r="AB954" s="273"/>
      <c r="AC954" s="273"/>
      <c r="AD954" s="273"/>
      <c r="AE954" s="273"/>
      <c r="AF954" s="273" t="s">
        <v>2276</v>
      </c>
      <c r="AG954" s="273" t="s">
        <v>1793</v>
      </c>
      <c r="AH954" s="273" t="s">
        <v>786</v>
      </c>
      <c r="AI954" s="273" t="s">
        <v>102</v>
      </c>
      <c r="AJ954" s="273"/>
      <c r="AK954" s="273" t="s">
        <v>796</v>
      </c>
      <c r="AL954" s="273" t="s">
        <v>2254</v>
      </c>
      <c r="AM954" s="273" t="s">
        <v>2206</v>
      </c>
      <c r="AN954" s="273" t="s">
        <v>42</v>
      </c>
      <c r="AO954" s="273"/>
      <c r="AP954" s="273"/>
      <c r="AQ954" s="273"/>
      <c r="AR954" s="273"/>
      <c r="AS954" s="273" t="s">
        <v>3566</v>
      </c>
      <c r="AT954" s="274">
        <v>1000</v>
      </c>
      <c r="AU954" s="274">
        <v>7.5</v>
      </c>
      <c r="AV954" s="273" t="s">
        <v>8922</v>
      </c>
      <c r="AW954" s="273"/>
      <c r="AX954" s="274">
        <v>5.7736999999999998</v>
      </c>
      <c r="AY954" s="273" t="s">
        <v>8988</v>
      </c>
      <c r="AZ954" s="273" t="s">
        <v>8989</v>
      </c>
      <c r="BA954" s="273" t="s">
        <v>3568</v>
      </c>
      <c r="BB954" s="273" t="s">
        <v>458</v>
      </c>
      <c r="BC954" s="273" t="s">
        <v>8990</v>
      </c>
      <c r="BD954" s="273"/>
      <c r="BE954" s="273" t="s">
        <v>8990</v>
      </c>
      <c r="BF954" s="273" t="s">
        <v>458</v>
      </c>
      <c r="BG954" s="273"/>
      <c r="BH954" s="273" t="s">
        <v>8991</v>
      </c>
      <c r="BI954" s="273" t="s">
        <v>800</v>
      </c>
      <c r="BJ954" s="273" t="s">
        <v>800</v>
      </c>
      <c r="BK954" s="273" t="s">
        <v>1516</v>
      </c>
      <c r="BL954" s="273" t="s">
        <v>802</v>
      </c>
      <c r="BM954" s="273" t="s">
        <v>803</v>
      </c>
      <c r="BN954" s="273"/>
      <c r="BO954" s="273" t="s">
        <v>1517</v>
      </c>
      <c r="BP954" s="273" t="s">
        <v>458</v>
      </c>
      <c r="BQ954" s="273"/>
    </row>
    <row r="955" spans="1:69" ht="18" customHeight="1">
      <c r="A955" s="273" t="s">
        <v>8592</v>
      </c>
      <c r="B955" s="273" t="s">
        <v>8992</v>
      </c>
      <c r="C955" s="273" t="s">
        <v>8993</v>
      </c>
      <c r="D955" s="273" t="s">
        <v>8986</v>
      </c>
      <c r="E955" s="273" t="s">
        <v>8994</v>
      </c>
      <c r="F955" s="273" t="s">
        <v>786</v>
      </c>
      <c r="G955" s="273" t="s">
        <v>786</v>
      </c>
      <c r="H955" s="273" t="s">
        <v>786</v>
      </c>
      <c r="I955" s="274">
        <v>2.5</v>
      </c>
      <c r="J955" s="273" t="s">
        <v>11</v>
      </c>
      <c r="K955" s="273" t="s">
        <v>820</v>
      </c>
      <c r="L955" s="274">
        <v>5.5</v>
      </c>
      <c r="M955" s="273" t="s">
        <v>4935</v>
      </c>
      <c r="N955" s="273" t="s">
        <v>936</v>
      </c>
      <c r="O955" s="273"/>
      <c r="P955" s="273"/>
      <c r="Q955" s="273"/>
      <c r="R955" s="273" t="s">
        <v>789</v>
      </c>
      <c r="S955" s="273" t="s">
        <v>790</v>
      </c>
      <c r="T955" s="273" t="s">
        <v>458</v>
      </c>
      <c r="U955" s="273" t="s">
        <v>791</v>
      </c>
      <c r="V955" s="274">
        <v>100</v>
      </c>
      <c r="W955" s="273" t="s">
        <v>8995</v>
      </c>
      <c r="X955" s="273" t="s">
        <v>1463</v>
      </c>
      <c r="Y955" s="273" t="s">
        <v>1464</v>
      </c>
      <c r="Z955" s="273"/>
      <c r="AA955" s="273"/>
      <c r="AB955" s="273"/>
      <c r="AC955" s="273"/>
      <c r="AD955" s="273"/>
      <c r="AE955" s="273" t="s">
        <v>8996</v>
      </c>
      <c r="AF955" s="273" t="s">
        <v>794</v>
      </c>
      <c r="AG955" s="273" t="s">
        <v>795</v>
      </c>
      <c r="AH955" s="273" t="s">
        <v>786</v>
      </c>
      <c r="AI955" s="273"/>
      <c r="AJ955" s="273"/>
      <c r="AK955" s="273" t="s">
        <v>796</v>
      </c>
      <c r="AL955" s="273" t="s">
        <v>1653</v>
      </c>
      <c r="AM955" s="273" t="s">
        <v>1529</v>
      </c>
      <c r="AN955" s="273" t="s">
        <v>43</v>
      </c>
      <c r="AO955" s="273"/>
      <c r="AP955" s="273"/>
      <c r="AQ955" s="273"/>
      <c r="AR955" s="273"/>
      <c r="AS955" s="273" t="s">
        <v>8997</v>
      </c>
      <c r="AT955" s="274">
        <v>1000</v>
      </c>
      <c r="AU955" s="274">
        <v>2.5</v>
      </c>
      <c r="AV955" s="273" t="s">
        <v>8949</v>
      </c>
      <c r="AW955" s="273"/>
      <c r="AX955" s="274">
        <v>5.5</v>
      </c>
      <c r="AY955" s="273" t="s">
        <v>458</v>
      </c>
      <c r="AZ955" s="273" t="s">
        <v>8998</v>
      </c>
      <c r="BA955" s="273" t="s">
        <v>8999</v>
      </c>
      <c r="BB955" s="273" t="s">
        <v>9000</v>
      </c>
      <c r="BC955" s="273" t="s">
        <v>8949</v>
      </c>
      <c r="BD955" s="273"/>
      <c r="BE955" s="273" t="s">
        <v>8949</v>
      </c>
      <c r="BF955" s="273" t="s">
        <v>4502</v>
      </c>
      <c r="BG955" s="273" t="s">
        <v>8996</v>
      </c>
      <c r="BH955" s="273" t="s">
        <v>9001</v>
      </c>
      <c r="BI955" s="273" t="s">
        <v>800</v>
      </c>
      <c r="BJ955" s="273" t="s">
        <v>800</v>
      </c>
      <c r="BK955" s="273" t="s">
        <v>801</v>
      </c>
      <c r="BL955" s="273" t="s">
        <v>802</v>
      </c>
      <c r="BM955" s="273" t="s">
        <v>803</v>
      </c>
      <c r="BN955" s="273"/>
      <c r="BO955" s="273" t="s">
        <v>809</v>
      </c>
      <c r="BP955" s="273" t="s">
        <v>458</v>
      </c>
      <c r="BQ955" s="273"/>
    </row>
    <row r="956" spans="1:69" ht="18" customHeight="1">
      <c r="A956" s="273" t="s">
        <v>9002</v>
      </c>
      <c r="B956" s="273" t="s">
        <v>9003</v>
      </c>
      <c r="C956" s="273" t="s">
        <v>9004</v>
      </c>
      <c r="D956" s="273" t="s">
        <v>9005</v>
      </c>
      <c r="E956" s="273" t="s">
        <v>9006</v>
      </c>
      <c r="F956" s="273" t="s">
        <v>9007</v>
      </c>
      <c r="G956" s="273" t="s">
        <v>2460</v>
      </c>
      <c r="H956" s="273" t="s">
        <v>9007</v>
      </c>
      <c r="I956" s="274">
        <v>5</v>
      </c>
      <c r="J956" s="273" t="s">
        <v>11</v>
      </c>
      <c r="K956" s="273" t="s">
        <v>820</v>
      </c>
      <c r="L956" s="274">
        <v>2.65</v>
      </c>
      <c r="M956" s="273" t="s">
        <v>8658</v>
      </c>
      <c r="N956" s="273" t="s">
        <v>860</v>
      </c>
      <c r="O956" s="273" t="s">
        <v>9008</v>
      </c>
      <c r="P956" s="273" t="s">
        <v>9009</v>
      </c>
      <c r="Q956" s="273"/>
      <c r="R956" s="273" t="s">
        <v>789</v>
      </c>
      <c r="S956" s="273" t="s">
        <v>790</v>
      </c>
      <c r="T956" s="273" t="s">
        <v>458</v>
      </c>
      <c r="U956" s="273" t="s">
        <v>791</v>
      </c>
      <c r="V956" s="274">
        <v>99.822999999999993</v>
      </c>
      <c r="W956" s="273" t="s">
        <v>8804</v>
      </c>
      <c r="X956" s="273" t="s">
        <v>1565</v>
      </c>
      <c r="Y956" s="273" t="s">
        <v>6589</v>
      </c>
      <c r="Z956" s="273"/>
      <c r="AA956" s="273"/>
      <c r="AB956" s="273"/>
      <c r="AC956" s="273"/>
      <c r="AD956" s="273"/>
      <c r="AE956" s="273" t="s">
        <v>9010</v>
      </c>
      <c r="AF956" s="273" t="s">
        <v>794</v>
      </c>
      <c r="AG956" s="273" t="s">
        <v>7216</v>
      </c>
      <c r="AH956" s="273" t="s">
        <v>5370</v>
      </c>
      <c r="AI956" s="273" t="s">
        <v>102</v>
      </c>
      <c r="AJ956" s="273"/>
      <c r="AK956" s="273" t="s">
        <v>810</v>
      </c>
      <c r="AL956" s="273" t="s">
        <v>9011</v>
      </c>
      <c r="AM956" s="273" t="s">
        <v>797</v>
      </c>
      <c r="AN956" s="273" t="s">
        <v>42</v>
      </c>
      <c r="AO956" s="273"/>
      <c r="AP956" s="273"/>
      <c r="AQ956" s="273"/>
      <c r="AR956" s="273"/>
      <c r="AS956" s="273" t="s">
        <v>9012</v>
      </c>
      <c r="AT956" s="274">
        <v>1000</v>
      </c>
      <c r="AU956" s="274">
        <v>5</v>
      </c>
      <c r="AV956" s="273" t="s">
        <v>8957</v>
      </c>
      <c r="AW956" s="273" t="s">
        <v>9013</v>
      </c>
      <c r="AX956" s="274">
        <v>2.65</v>
      </c>
      <c r="AY956" s="273" t="s">
        <v>458</v>
      </c>
      <c r="AZ956" s="273" t="s">
        <v>8570</v>
      </c>
      <c r="BA956" s="273" t="s">
        <v>9014</v>
      </c>
      <c r="BB956" s="273" t="s">
        <v>9002</v>
      </c>
      <c r="BC956" s="273" t="s">
        <v>8957</v>
      </c>
      <c r="BD956" s="273"/>
      <c r="BE956" s="273" t="s">
        <v>8957</v>
      </c>
      <c r="BF956" s="273" t="s">
        <v>4502</v>
      </c>
      <c r="BG956" s="273" t="s">
        <v>9015</v>
      </c>
      <c r="BH956" s="273" t="s">
        <v>9016</v>
      </c>
      <c r="BI956" s="273" t="s">
        <v>800</v>
      </c>
      <c r="BJ956" s="273" t="s">
        <v>800</v>
      </c>
      <c r="BK956" s="273" t="s">
        <v>801</v>
      </c>
      <c r="BL956" s="273" t="s">
        <v>802</v>
      </c>
      <c r="BM956" s="273" t="s">
        <v>803</v>
      </c>
      <c r="BN956" s="273"/>
      <c r="BO956" s="273" t="s">
        <v>809</v>
      </c>
      <c r="BP956" s="273" t="s">
        <v>458</v>
      </c>
      <c r="BQ956" s="273"/>
    </row>
    <row r="957" spans="1:69" ht="18" customHeight="1">
      <c r="A957" s="273" t="s">
        <v>1501</v>
      </c>
      <c r="B957" s="273" t="s">
        <v>9017</v>
      </c>
      <c r="C957" s="273" t="s">
        <v>9018</v>
      </c>
      <c r="D957" s="273" t="s">
        <v>9019</v>
      </c>
      <c r="E957" s="273" t="s">
        <v>9020</v>
      </c>
      <c r="F957" s="273" t="s">
        <v>1505</v>
      </c>
      <c r="G957" s="273" t="s">
        <v>1506</v>
      </c>
      <c r="H957" s="273" t="s">
        <v>5370</v>
      </c>
      <c r="I957" s="274">
        <v>6</v>
      </c>
      <c r="J957" s="273" t="s">
        <v>11</v>
      </c>
      <c r="K957" s="273" t="s">
        <v>820</v>
      </c>
      <c r="L957" s="274">
        <v>2.9485000000000001</v>
      </c>
      <c r="M957" s="273" t="s">
        <v>1647</v>
      </c>
      <c r="N957" s="273" t="s">
        <v>936</v>
      </c>
      <c r="O957" s="273" t="s">
        <v>9021</v>
      </c>
      <c r="P957" s="273" t="s">
        <v>9022</v>
      </c>
      <c r="Q957" s="273"/>
      <c r="R957" s="273" t="s">
        <v>789</v>
      </c>
      <c r="S957" s="273" t="s">
        <v>815</v>
      </c>
      <c r="T957" s="273" t="s">
        <v>458</v>
      </c>
      <c r="U957" s="273" t="s">
        <v>791</v>
      </c>
      <c r="V957" s="274">
        <v>100</v>
      </c>
      <c r="W957" s="273" t="s">
        <v>5761</v>
      </c>
      <c r="X957" s="273" t="s">
        <v>861</v>
      </c>
      <c r="Y957" s="273" t="s">
        <v>1509</v>
      </c>
      <c r="Z957" s="273"/>
      <c r="AA957" s="274">
        <v>18</v>
      </c>
      <c r="AB957" s="274">
        <v>3</v>
      </c>
      <c r="AC957" s="273"/>
      <c r="AD957" s="273"/>
      <c r="AE957" s="273" t="s">
        <v>9023</v>
      </c>
      <c r="AF957" s="273" t="s">
        <v>794</v>
      </c>
      <c r="AG957" s="273" t="s">
        <v>795</v>
      </c>
      <c r="AH957" s="273" t="s">
        <v>5370</v>
      </c>
      <c r="AI957" s="273" t="s">
        <v>102</v>
      </c>
      <c r="AJ957" s="273" t="s">
        <v>307</v>
      </c>
      <c r="AK957" s="273" t="s">
        <v>796</v>
      </c>
      <c r="AL957" s="273" t="s">
        <v>1653</v>
      </c>
      <c r="AM957" s="273" t="s">
        <v>811</v>
      </c>
      <c r="AN957" s="273" t="s">
        <v>42</v>
      </c>
      <c r="AO957" s="273"/>
      <c r="AP957" s="273"/>
      <c r="AQ957" s="273"/>
      <c r="AR957" s="273"/>
      <c r="AS957" s="273" t="s">
        <v>1511</v>
      </c>
      <c r="AT957" s="274">
        <v>1000</v>
      </c>
      <c r="AU957" s="274">
        <v>6</v>
      </c>
      <c r="AV957" s="273" t="s">
        <v>8970</v>
      </c>
      <c r="AW957" s="273"/>
      <c r="AX957" s="274">
        <v>6.4291</v>
      </c>
      <c r="AY957" s="273" t="s">
        <v>9024</v>
      </c>
      <c r="AZ957" s="273" t="s">
        <v>9025</v>
      </c>
      <c r="BA957" s="273" t="s">
        <v>1515</v>
      </c>
      <c r="BB957" s="273" t="s">
        <v>458</v>
      </c>
      <c r="BC957" s="273" t="s">
        <v>8970</v>
      </c>
      <c r="BD957" s="273"/>
      <c r="BE957" s="273" t="s">
        <v>8970</v>
      </c>
      <c r="BF957" s="273" t="s">
        <v>458</v>
      </c>
      <c r="BG957" s="273" t="s">
        <v>9026</v>
      </c>
      <c r="BH957" s="273" t="s">
        <v>9027</v>
      </c>
      <c r="BI957" s="273" t="s">
        <v>800</v>
      </c>
      <c r="BJ957" s="273" t="s">
        <v>800</v>
      </c>
      <c r="BK957" s="273" t="s">
        <v>1516</v>
      </c>
      <c r="BL957" s="273" t="s">
        <v>802</v>
      </c>
      <c r="BM957" s="273" t="s">
        <v>803</v>
      </c>
      <c r="BN957" s="273"/>
      <c r="BO957" s="273" t="s">
        <v>1517</v>
      </c>
      <c r="BP957" s="273" t="s">
        <v>1501</v>
      </c>
      <c r="BQ957" s="273"/>
    </row>
    <row r="958" spans="1:69" ht="18" customHeight="1">
      <c r="A958" s="273" t="s">
        <v>2725</v>
      </c>
      <c r="B958" s="273" t="s">
        <v>9028</v>
      </c>
      <c r="C958" s="273" t="s">
        <v>9029</v>
      </c>
      <c r="D958" s="273" t="s">
        <v>9030</v>
      </c>
      <c r="E958" s="273" t="s">
        <v>9031</v>
      </c>
      <c r="F958" s="273" t="s">
        <v>1505</v>
      </c>
      <c r="G958" s="273" t="s">
        <v>1506</v>
      </c>
      <c r="H958" s="273" t="s">
        <v>786</v>
      </c>
      <c r="I958" s="274">
        <v>1.3</v>
      </c>
      <c r="J958" s="273" t="s">
        <v>11</v>
      </c>
      <c r="K958" s="273" t="s">
        <v>820</v>
      </c>
      <c r="L958" s="274">
        <v>2.87</v>
      </c>
      <c r="M958" s="273" t="s">
        <v>9032</v>
      </c>
      <c r="N958" s="273" t="s">
        <v>788</v>
      </c>
      <c r="O958" s="273"/>
      <c r="P958" s="273"/>
      <c r="Q958" s="273"/>
      <c r="R958" s="273" t="s">
        <v>789</v>
      </c>
      <c r="S958" s="273" t="s">
        <v>2731</v>
      </c>
      <c r="T958" s="273" t="s">
        <v>458</v>
      </c>
      <c r="U958" s="273" t="s">
        <v>791</v>
      </c>
      <c r="V958" s="274">
        <v>100</v>
      </c>
      <c r="W958" s="273" t="s">
        <v>8252</v>
      </c>
      <c r="X958" s="273" t="s">
        <v>828</v>
      </c>
      <c r="Y958" s="273" t="s">
        <v>835</v>
      </c>
      <c r="Z958" s="273"/>
      <c r="AA958" s="273"/>
      <c r="AB958" s="273"/>
      <c r="AC958" s="273"/>
      <c r="AD958" s="273"/>
      <c r="AE958" s="273" t="s">
        <v>8201</v>
      </c>
      <c r="AF958" s="273" t="s">
        <v>794</v>
      </c>
      <c r="AG958" s="273" t="s">
        <v>795</v>
      </c>
      <c r="AH958" s="273" t="s">
        <v>786</v>
      </c>
      <c r="AI958" s="273" t="s">
        <v>102</v>
      </c>
      <c r="AJ958" s="273"/>
      <c r="AK958" s="273" t="s">
        <v>796</v>
      </c>
      <c r="AL958" s="273" t="s">
        <v>4371</v>
      </c>
      <c r="AM958" s="273" t="s">
        <v>811</v>
      </c>
      <c r="AN958" s="273" t="s">
        <v>42</v>
      </c>
      <c r="AO958" s="273"/>
      <c r="AP958" s="273"/>
      <c r="AQ958" s="273"/>
      <c r="AR958" s="273"/>
      <c r="AS958" s="273" t="s">
        <v>9033</v>
      </c>
      <c r="AT958" s="274">
        <v>200000</v>
      </c>
      <c r="AU958" s="274">
        <v>1.3</v>
      </c>
      <c r="AV958" s="273" t="s">
        <v>8986</v>
      </c>
      <c r="AW958" s="273"/>
      <c r="AX958" s="274">
        <v>2.87</v>
      </c>
      <c r="AY958" s="273" t="s">
        <v>458</v>
      </c>
      <c r="AZ958" s="273" t="s">
        <v>9034</v>
      </c>
      <c r="BA958" s="273" t="s">
        <v>9035</v>
      </c>
      <c r="BB958" s="273" t="s">
        <v>9036</v>
      </c>
      <c r="BC958" s="273" t="s">
        <v>8986</v>
      </c>
      <c r="BD958" s="273"/>
      <c r="BE958" s="273" t="s">
        <v>8986</v>
      </c>
      <c r="BF958" s="273" t="s">
        <v>458</v>
      </c>
      <c r="BG958" s="273" t="s">
        <v>458</v>
      </c>
      <c r="BH958" s="273" t="s">
        <v>8201</v>
      </c>
      <c r="BI958" s="273" t="s">
        <v>800</v>
      </c>
      <c r="BJ958" s="273" t="s">
        <v>800</v>
      </c>
      <c r="BK958" s="273" t="s">
        <v>801</v>
      </c>
      <c r="BL958" s="273" t="s">
        <v>802</v>
      </c>
      <c r="BM958" s="273" t="s">
        <v>803</v>
      </c>
      <c r="BN958" s="273"/>
      <c r="BO958" s="273" t="s">
        <v>809</v>
      </c>
      <c r="BP958" s="273" t="s">
        <v>2725</v>
      </c>
      <c r="BQ958" s="273"/>
    </row>
    <row r="959" spans="1:69" ht="18" customHeight="1">
      <c r="A959" s="273" t="s">
        <v>9037</v>
      </c>
      <c r="B959" s="273" t="s">
        <v>9038</v>
      </c>
      <c r="C959" s="273" t="s">
        <v>9039</v>
      </c>
      <c r="D959" s="273" t="s">
        <v>9040</v>
      </c>
      <c r="E959" s="273" t="s">
        <v>9041</v>
      </c>
      <c r="F959" s="273" t="s">
        <v>9042</v>
      </c>
      <c r="G959" s="273" t="s">
        <v>1938</v>
      </c>
      <c r="H959" s="273" t="s">
        <v>7023</v>
      </c>
      <c r="I959" s="274">
        <v>3</v>
      </c>
      <c r="J959" s="273" t="s">
        <v>11</v>
      </c>
      <c r="K959" s="273" t="s">
        <v>3714</v>
      </c>
      <c r="L959" s="274">
        <v>7.75</v>
      </c>
      <c r="M959" s="273" t="s">
        <v>4955</v>
      </c>
      <c r="N959" s="273" t="s">
        <v>860</v>
      </c>
      <c r="O959" s="273" t="s">
        <v>9043</v>
      </c>
      <c r="P959" s="273" t="s">
        <v>9044</v>
      </c>
      <c r="Q959" s="274">
        <v>25</v>
      </c>
      <c r="R959" s="273" t="s">
        <v>789</v>
      </c>
      <c r="S959" s="273" t="s">
        <v>790</v>
      </c>
      <c r="T959" s="273" t="s">
        <v>458</v>
      </c>
      <c r="U959" s="273" t="s">
        <v>791</v>
      </c>
      <c r="V959" s="274">
        <v>99.86</v>
      </c>
      <c r="W959" s="273" t="s">
        <v>9045</v>
      </c>
      <c r="X959" s="273" t="s">
        <v>828</v>
      </c>
      <c r="Y959" s="273" t="s">
        <v>835</v>
      </c>
      <c r="Z959" s="273"/>
      <c r="AA959" s="273"/>
      <c r="AB959" s="273"/>
      <c r="AC959" s="273"/>
      <c r="AD959" s="273"/>
      <c r="AE959" s="273" t="s">
        <v>9046</v>
      </c>
      <c r="AF959" s="273" t="s">
        <v>794</v>
      </c>
      <c r="AG959" s="273" t="s">
        <v>1986</v>
      </c>
      <c r="AH959" s="273" t="s">
        <v>6278</v>
      </c>
      <c r="AI959" s="273" t="s">
        <v>104</v>
      </c>
      <c r="AJ959" s="273"/>
      <c r="AK959" s="273" t="s">
        <v>1987</v>
      </c>
      <c r="AL959" s="273" t="s">
        <v>9047</v>
      </c>
      <c r="AM959" s="273" t="s">
        <v>1529</v>
      </c>
      <c r="AN959" s="273" t="s">
        <v>931</v>
      </c>
      <c r="AO959" s="273"/>
      <c r="AP959" s="273"/>
      <c r="AQ959" s="273"/>
      <c r="AR959" s="273"/>
      <c r="AS959" s="273" t="s">
        <v>9048</v>
      </c>
      <c r="AT959" s="274">
        <v>1000</v>
      </c>
      <c r="AU959" s="274">
        <v>3</v>
      </c>
      <c r="AV959" s="273" t="s">
        <v>9049</v>
      </c>
      <c r="AW959" s="273"/>
      <c r="AX959" s="274">
        <v>7.75</v>
      </c>
      <c r="AY959" s="273" t="s">
        <v>458</v>
      </c>
      <c r="AZ959" s="273" t="s">
        <v>9050</v>
      </c>
      <c r="BA959" s="273" t="s">
        <v>9051</v>
      </c>
      <c r="BB959" s="273" t="s">
        <v>9052</v>
      </c>
      <c r="BC959" s="273" t="s">
        <v>9049</v>
      </c>
      <c r="BD959" s="273"/>
      <c r="BE959" s="273" t="s">
        <v>9049</v>
      </c>
      <c r="BF959" s="273" t="s">
        <v>9053</v>
      </c>
      <c r="BG959" s="273" t="s">
        <v>9046</v>
      </c>
      <c r="BH959" s="273" t="s">
        <v>9054</v>
      </c>
      <c r="BI959" s="273" t="s">
        <v>3729</v>
      </c>
      <c r="BJ959" s="273" t="s">
        <v>800</v>
      </c>
      <c r="BK959" s="273" t="s">
        <v>3730</v>
      </c>
      <c r="BL959" s="273" t="s">
        <v>802</v>
      </c>
      <c r="BM959" s="273" t="s">
        <v>3731</v>
      </c>
      <c r="BN959" s="273" t="s">
        <v>8907</v>
      </c>
      <c r="BO959" s="273" t="s">
        <v>809</v>
      </c>
      <c r="BP959" s="273" t="s">
        <v>458</v>
      </c>
      <c r="BQ959" s="273"/>
    </row>
    <row r="960" spans="1:69" ht="18" customHeight="1">
      <c r="A960" s="273" t="s">
        <v>9055</v>
      </c>
      <c r="B960" s="273" t="s">
        <v>9056</v>
      </c>
      <c r="C960" s="273" t="s">
        <v>9057</v>
      </c>
      <c r="D960" s="273" t="s">
        <v>9058</v>
      </c>
      <c r="E960" s="273" t="s">
        <v>9059</v>
      </c>
      <c r="F960" s="273" t="s">
        <v>5116</v>
      </c>
      <c r="G960" s="273" t="s">
        <v>7259</v>
      </c>
      <c r="H960" s="273" t="s">
        <v>924</v>
      </c>
      <c r="I960" s="274">
        <v>5</v>
      </c>
      <c r="J960" s="273" t="s">
        <v>11</v>
      </c>
      <c r="K960" s="273" t="s">
        <v>820</v>
      </c>
      <c r="L960" s="274">
        <v>3.25</v>
      </c>
      <c r="M960" s="273" t="s">
        <v>9060</v>
      </c>
      <c r="N960" s="273" t="s">
        <v>9061</v>
      </c>
      <c r="O960" s="273"/>
      <c r="P960" s="273"/>
      <c r="Q960" s="273"/>
      <c r="R960" s="273" t="s">
        <v>789</v>
      </c>
      <c r="S960" s="273" t="s">
        <v>2731</v>
      </c>
      <c r="T960" s="273" t="s">
        <v>458</v>
      </c>
      <c r="U960" s="273" t="s">
        <v>791</v>
      </c>
      <c r="V960" s="274">
        <v>99.775999999999996</v>
      </c>
      <c r="W960" s="273" t="s">
        <v>8207</v>
      </c>
      <c r="X960" s="273" t="s">
        <v>792</v>
      </c>
      <c r="Y960" s="273" t="s">
        <v>1792</v>
      </c>
      <c r="Z960" s="273"/>
      <c r="AA960" s="274">
        <v>20</v>
      </c>
      <c r="AB960" s="274">
        <v>4</v>
      </c>
      <c r="AC960" s="273"/>
      <c r="AD960" s="273"/>
      <c r="AE960" s="273" t="s">
        <v>9062</v>
      </c>
      <c r="AF960" s="273" t="s">
        <v>794</v>
      </c>
      <c r="AG960" s="273" t="s">
        <v>795</v>
      </c>
      <c r="AH960" s="273" t="s">
        <v>5104</v>
      </c>
      <c r="AI960" s="273" t="s">
        <v>102</v>
      </c>
      <c r="AJ960" s="273"/>
      <c r="AK960" s="273" t="s">
        <v>796</v>
      </c>
      <c r="AL960" s="273" t="s">
        <v>9063</v>
      </c>
      <c r="AM960" s="273" t="s">
        <v>2206</v>
      </c>
      <c r="AN960" s="273" t="s">
        <v>42</v>
      </c>
      <c r="AO960" s="273"/>
      <c r="AP960" s="273"/>
      <c r="AQ960" s="273"/>
      <c r="AR960" s="273"/>
      <c r="AS960" s="273" t="s">
        <v>9064</v>
      </c>
      <c r="AT960" s="274">
        <v>1000</v>
      </c>
      <c r="AU960" s="274">
        <v>5</v>
      </c>
      <c r="AV960" s="273" t="s">
        <v>9019</v>
      </c>
      <c r="AW960" s="273" t="s">
        <v>9065</v>
      </c>
      <c r="AX960" s="274">
        <v>3.25</v>
      </c>
      <c r="AY960" s="273" t="s">
        <v>458</v>
      </c>
      <c r="AZ960" s="273" t="s">
        <v>9066</v>
      </c>
      <c r="BA960" s="273" t="s">
        <v>9067</v>
      </c>
      <c r="BB960" s="273" t="s">
        <v>9068</v>
      </c>
      <c r="BC960" s="273" t="s">
        <v>9019</v>
      </c>
      <c r="BD960" s="273"/>
      <c r="BE960" s="273" t="s">
        <v>9019</v>
      </c>
      <c r="BF960" s="273" t="s">
        <v>4502</v>
      </c>
      <c r="BG960" s="273" t="s">
        <v>9069</v>
      </c>
      <c r="BH960" s="273" t="s">
        <v>9070</v>
      </c>
      <c r="BI960" s="273" t="s">
        <v>800</v>
      </c>
      <c r="BJ960" s="273" t="s">
        <v>800</v>
      </c>
      <c r="BK960" s="273" t="s">
        <v>801</v>
      </c>
      <c r="BL960" s="273" t="s">
        <v>802</v>
      </c>
      <c r="BM960" s="273" t="s">
        <v>827</v>
      </c>
      <c r="BN960" s="273"/>
      <c r="BO960" s="273" t="s">
        <v>809</v>
      </c>
      <c r="BP960" s="273" t="s">
        <v>9055</v>
      </c>
      <c r="BQ960" s="273"/>
    </row>
    <row r="961" spans="1:69" ht="18" customHeight="1">
      <c r="A961" s="273" t="s">
        <v>9071</v>
      </c>
      <c r="B961" s="273" t="s">
        <v>9072</v>
      </c>
      <c r="C961" s="273" t="s">
        <v>9073</v>
      </c>
      <c r="D961" s="273" t="s">
        <v>9058</v>
      </c>
      <c r="E961" s="273" t="s">
        <v>9074</v>
      </c>
      <c r="F961" s="273" t="s">
        <v>5116</v>
      </c>
      <c r="G961" s="273" t="s">
        <v>1506</v>
      </c>
      <c r="H961" s="273" t="s">
        <v>786</v>
      </c>
      <c r="I961" s="274">
        <v>5</v>
      </c>
      <c r="J961" s="273" t="s">
        <v>11</v>
      </c>
      <c r="K961" s="273" t="s">
        <v>3714</v>
      </c>
      <c r="L961" s="274">
        <v>5.75</v>
      </c>
      <c r="M961" s="273" t="s">
        <v>6791</v>
      </c>
      <c r="N961" s="273" t="s">
        <v>936</v>
      </c>
      <c r="O961" s="273" t="s">
        <v>9075</v>
      </c>
      <c r="P961" s="273" t="s">
        <v>9076</v>
      </c>
      <c r="Q961" s="274">
        <v>45</v>
      </c>
      <c r="R961" s="273" t="s">
        <v>789</v>
      </c>
      <c r="S961" s="273" t="s">
        <v>2731</v>
      </c>
      <c r="T961" s="273" t="s">
        <v>458</v>
      </c>
      <c r="U961" s="273" t="s">
        <v>6618</v>
      </c>
      <c r="V961" s="274">
        <v>100</v>
      </c>
      <c r="W961" s="273" t="s">
        <v>4434</v>
      </c>
      <c r="X961" s="273" t="s">
        <v>792</v>
      </c>
      <c r="Y961" s="273" t="s">
        <v>1792</v>
      </c>
      <c r="Z961" s="273"/>
      <c r="AA961" s="274">
        <v>33</v>
      </c>
      <c r="AB961" s="274">
        <v>6.6</v>
      </c>
      <c r="AC961" s="273" t="s">
        <v>6453</v>
      </c>
      <c r="AD961" s="273" t="s">
        <v>9077</v>
      </c>
      <c r="AE961" s="273" t="s">
        <v>9078</v>
      </c>
      <c r="AF961" s="273" t="s">
        <v>794</v>
      </c>
      <c r="AG961" s="273" t="s">
        <v>5776</v>
      </c>
      <c r="AH961" s="273" t="s">
        <v>786</v>
      </c>
      <c r="AI961" s="273" t="s">
        <v>102</v>
      </c>
      <c r="AJ961" s="273"/>
      <c r="AK961" s="273" t="s">
        <v>808</v>
      </c>
      <c r="AL961" s="273" t="s">
        <v>9079</v>
      </c>
      <c r="AM961" s="273" t="s">
        <v>797</v>
      </c>
      <c r="AN961" s="273" t="s">
        <v>42</v>
      </c>
      <c r="AO961" s="273"/>
      <c r="AP961" s="273"/>
      <c r="AQ961" s="273"/>
      <c r="AR961" s="273"/>
      <c r="AS961" s="273" t="s">
        <v>9080</v>
      </c>
      <c r="AT961" s="274">
        <v>1000</v>
      </c>
      <c r="AU961" s="274">
        <v>5</v>
      </c>
      <c r="AV961" s="273" t="s">
        <v>9005</v>
      </c>
      <c r="AW961" s="273"/>
      <c r="AX961" s="274">
        <v>5.75</v>
      </c>
      <c r="AY961" s="273" t="s">
        <v>458</v>
      </c>
      <c r="AZ961" s="273" t="s">
        <v>9066</v>
      </c>
      <c r="BA961" s="273" t="s">
        <v>9081</v>
      </c>
      <c r="BB961" s="273" t="s">
        <v>9082</v>
      </c>
      <c r="BC961" s="273" t="s">
        <v>9005</v>
      </c>
      <c r="BD961" s="273"/>
      <c r="BE961" s="273" t="s">
        <v>9005</v>
      </c>
      <c r="BF961" s="273" t="s">
        <v>9083</v>
      </c>
      <c r="BG961" s="273" t="s">
        <v>9084</v>
      </c>
      <c r="BH961" s="273" t="s">
        <v>9085</v>
      </c>
      <c r="BI961" s="273" t="s">
        <v>3729</v>
      </c>
      <c r="BJ961" s="273" t="s">
        <v>800</v>
      </c>
      <c r="BK961" s="273" t="s">
        <v>3730</v>
      </c>
      <c r="BL961" s="273" t="s">
        <v>802</v>
      </c>
      <c r="BM961" s="273" t="s">
        <v>3731</v>
      </c>
      <c r="BN961" s="273"/>
      <c r="BO961" s="273" t="s">
        <v>809</v>
      </c>
      <c r="BP961" s="273" t="s">
        <v>9071</v>
      </c>
      <c r="BQ961" s="273"/>
    </row>
    <row r="962" spans="1:69" ht="18" customHeight="1">
      <c r="A962" s="273" t="s">
        <v>9086</v>
      </c>
      <c r="B962" s="273" t="s">
        <v>9087</v>
      </c>
      <c r="C962" s="273" t="s">
        <v>9088</v>
      </c>
      <c r="D962" s="273" t="s">
        <v>8679</v>
      </c>
      <c r="E962" s="273" t="s">
        <v>9089</v>
      </c>
      <c r="F962" s="273" t="s">
        <v>4287</v>
      </c>
      <c r="G962" s="273" t="s">
        <v>1938</v>
      </c>
      <c r="H962" s="273" t="s">
        <v>4122</v>
      </c>
      <c r="I962" s="274">
        <v>1</v>
      </c>
      <c r="J962" s="273" t="s">
        <v>11</v>
      </c>
      <c r="K962" s="273" t="s">
        <v>820</v>
      </c>
      <c r="L962" s="274">
        <v>6.45</v>
      </c>
      <c r="M962" s="273" t="s">
        <v>3363</v>
      </c>
      <c r="N962" s="273" t="s">
        <v>936</v>
      </c>
      <c r="O962" s="273" t="s">
        <v>8515</v>
      </c>
      <c r="P962" s="273" t="s">
        <v>9090</v>
      </c>
      <c r="Q962" s="274">
        <v>25</v>
      </c>
      <c r="R962" s="273" t="s">
        <v>789</v>
      </c>
      <c r="S962" s="273" t="s">
        <v>3364</v>
      </c>
      <c r="T962" s="273" t="s">
        <v>458</v>
      </c>
      <c r="U962" s="273" t="s">
        <v>791</v>
      </c>
      <c r="V962" s="273"/>
      <c r="W962" s="273" t="s">
        <v>6437</v>
      </c>
      <c r="X962" s="273" t="s">
        <v>1565</v>
      </c>
      <c r="Y962" s="273"/>
      <c r="Z962" s="273"/>
      <c r="AA962" s="274">
        <v>9.5</v>
      </c>
      <c r="AB962" s="274">
        <v>1.9</v>
      </c>
      <c r="AC962" s="273" t="s">
        <v>9091</v>
      </c>
      <c r="AD962" s="273" t="s">
        <v>7312</v>
      </c>
      <c r="AE962" s="273"/>
      <c r="AF962" s="273" t="s">
        <v>2276</v>
      </c>
      <c r="AG962" s="273" t="s">
        <v>1986</v>
      </c>
      <c r="AH962" s="273" t="s">
        <v>6555</v>
      </c>
      <c r="AI962" s="273" t="s">
        <v>102</v>
      </c>
      <c r="AJ962" s="273"/>
      <c r="AK962" s="273" t="s">
        <v>1987</v>
      </c>
      <c r="AL962" s="273" t="s">
        <v>9092</v>
      </c>
      <c r="AM962" s="273" t="s">
        <v>2255</v>
      </c>
      <c r="AN962" s="273" t="s">
        <v>3211</v>
      </c>
      <c r="AO962" s="273"/>
      <c r="AP962" s="273"/>
      <c r="AQ962" s="273"/>
      <c r="AR962" s="273"/>
      <c r="AS962" s="273" t="s">
        <v>9093</v>
      </c>
      <c r="AT962" s="274">
        <v>1000</v>
      </c>
      <c r="AU962" s="274">
        <v>5</v>
      </c>
      <c r="AV962" s="273" t="s">
        <v>9094</v>
      </c>
      <c r="AW962" s="273" t="s">
        <v>855</v>
      </c>
      <c r="AX962" s="274">
        <v>6.45</v>
      </c>
      <c r="AY962" s="273" t="s">
        <v>458</v>
      </c>
      <c r="AZ962" s="273" t="s">
        <v>9095</v>
      </c>
      <c r="BA962" s="273" t="s">
        <v>9096</v>
      </c>
      <c r="BB962" s="273" t="s">
        <v>3631</v>
      </c>
      <c r="BC962" s="273" t="s">
        <v>9058</v>
      </c>
      <c r="BD962" s="273"/>
      <c r="BE962" s="273" t="s">
        <v>9058</v>
      </c>
      <c r="BF962" s="273" t="s">
        <v>7117</v>
      </c>
      <c r="BG962" s="273"/>
      <c r="BH962" s="273" t="s">
        <v>9097</v>
      </c>
      <c r="BI962" s="273" t="s">
        <v>800</v>
      </c>
      <c r="BJ962" s="273" t="s">
        <v>800</v>
      </c>
      <c r="BK962" s="273" t="s">
        <v>801</v>
      </c>
      <c r="BL962" s="273" t="s">
        <v>802</v>
      </c>
      <c r="BM962" s="273" t="s">
        <v>827</v>
      </c>
      <c r="BN962" s="273" t="s">
        <v>5819</v>
      </c>
      <c r="BO962" s="273" t="s">
        <v>809</v>
      </c>
      <c r="BP962" s="273" t="s">
        <v>458</v>
      </c>
      <c r="BQ962" s="273"/>
    </row>
    <row r="963" spans="1:69" ht="18" customHeight="1">
      <c r="A963" s="273" t="s">
        <v>9098</v>
      </c>
      <c r="B963" s="273" t="s">
        <v>9099</v>
      </c>
      <c r="C963" s="273" t="s">
        <v>9100</v>
      </c>
      <c r="D963" s="273" t="s">
        <v>8679</v>
      </c>
      <c r="E963" s="273" t="s">
        <v>9101</v>
      </c>
      <c r="F963" s="273" t="s">
        <v>786</v>
      </c>
      <c r="G963" s="273" t="s">
        <v>786</v>
      </c>
      <c r="H963" s="273" t="s">
        <v>786</v>
      </c>
      <c r="I963" s="274">
        <v>3.5</v>
      </c>
      <c r="J963" s="273" t="s">
        <v>11</v>
      </c>
      <c r="K963" s="273" t="s">
        <v>820</v>
      </c>
      <c r="L963" s="274">
        <v>5.75</v>
      </c>
      <c r="M963" s="273" t="s">
        <v>3353</v>
      </c>
      <c r="N963" s="273" t="s">
        <v>936</v>
      </c>
      <c r="O963" s="273"/>
      <c r="P963" s="273"/>
      <c r="Q963" s="273"/>
      <c r="R963" s="273" t="s">
        <v>789</v>
      </c>
      <c r="S963" s="273" t="s">
        <v>790</v>
      </c>
      <c r="T963" s="273" t="s">
        <v>458</v>
      </c>
      <c r="U963" s="273" t="s">
        <v>791</v>
      </c>
      <c r="V963" s="274">
        <v>100</v>
      </c>
      <c r="W963" s="273" t="s">
        <v>9102</v>
      </c>
      <c r="X963" s="273" t="s">
        <v>1463</v>
      </c>
      <c r="Y963" s="273" t="s">
        <v>1464</v>
      </c>
      <c r="Z963" s="273"/>
      <c r="AA963" s="274">
        <v>7.5</v>
      </c>
      <c r="AB963" s="274">
        <v>2.14</v>
      </c>
      <c r="AC963" s="273"/>
      <c r="AD963" s="273"/>
      <c r="AE963" s="273" t="s">
        <v>9103</v>
      </c>
      <c r="AF963" s="273" t="s">
        <v>6810</v>
      </c>
      <c r="AG963" s="273" t="s">
        <v>795</v>
      </c>
      <c r="AH963" s="273" t="s">
        <v>786</v>
      </c>
      <c r="AI963" s="273"/>
      <c r="AJ963" s="273"/>
      <c r="AK963" s="273" t="s">
        <v>796</v>
      </c>
      <c r="AL963" s="273" t="s">
        <v>3354</v>
      </c>
      <c r="AM963" s="273" t="s">
        <v>1989</v>
      </c>
      <c r="AN963" s="273" t="s">
        <v>43</v>
      </c>
      <c r="AO963" s="273"/>
      <c r="AP963" s="273"/>
      <c r="AQ963" s="273"/>
      <c r="AR963" s="273"/>
      <c r="AS963" s="273" t="s">
        <v>9104</v>
      </c>
      <c r="AT963" s="274">
        <v>1000</v>
      </c>
      <c r="AU963" s="274">
        <v>3.3050000000000002</v>
      </c>
      <c r="AV963" s="273" t="s">
        <v>9094</v>
      </c>
      <c r="AW963" s="273"/>
      <c r="AX963" s="274">
        <v>5.75</v>
      </c>
      <c r="AY963" s="273" t="s">
        <v>458</v>
      </c>
      <c r="AZ963" s="273" t="s">
        <v>9105</v>
      </c>
      <c r="BA963" s="273" t="s">
        <v>9106</v>
      </c>
      <c r="BB963" s="273" t="s">
        <v>9098</v>
      </c>
      <c r="BC963" s="273" t="s">
        <v>9094</v>
      </c>
      <c r="BD963" s="273"/>
      <c r="BE963" s="273" t="s">
        <v>9094</v>
      </c>
      <c r="BF963" s="273" t="s">
        <v>458</v>
      </c>
      <c r="BG963" s="273" t="s">
        <v>9107</v>
      </c>
      <c r="BH963" s="273" t="s">
        <v>9108</v>
      </c>
      <c r="BI963" s="273" t="s">
        <v>800</v>
      </c>
      <c r="BJ963" s="273" t="s">
        <v>800</v>
      </c>
      <c r="BK963" s="273" t="s">
        <v>801</v>
      </c>
      <c r="BL963" s="273" t="s">
        <v>802</v>
      </c>
      <c r="BM963" s="273" t="s">
        <v>803</v>
      </c>
      <c r="BN963" s="273"/>
      <c r="BO963" s="273" t="s">
        <v>809</v>
      </c>
      <c r="BP963" s="273" t="s">
        <v>458</v>
      </c>
      <c r="BQ963" s="273"/>
    </row>
    <row r="964" spans="1:69" ht="18" customHeight="1">
      <c r="A964" s="273" t="s">
        <v>9109</v>
      </c>
      <c r="B964" s="273" t="s">
        <v>9110</v>
      </c>
      <c r="C964" s="273" t="s">
        <v>9111</v>
      </c>
      <c r="D964" s="273" t="s">
        <v>8679</v>
      </c>
      <c r="E964" s="273" t="s">
        <v>9112</v>
      </c>
      <c r="F964" s="273" t="s">
        <v>3245</v>
      </c>
      <c r="G964" s="273" t="s">
        <v>925</v>
      </c>
      <c r="H964" s="273" t="s">
        <v>786</v>
      </c>
      <c r="I964" s="274">
        <v>2</v>
      </c>
      <c r="J964" s="273" t="s">
        <v>11</v>
      </c>
      <c r="K964" s="273" t="s">
        <v>820</v>
      </c>
      <c r="L964" s="274">
        <v>2.609</v>
      </c>
      <c r="M964" s="273" t="s">
        <v>6791</v>
      </c>
      <c r="N964" s="273" t="s">
        <v>936</v>
      </c>
      <c r="O964" s="273" t="s">
        <v>9113</v>
      </c>
      <c r="P964" s="273" t="s">
        <v>9114</v>
      </c>
      <c r="Q964" s="274">
        <v>35</v>
      </c>
      <c r="R964" s="273" t="s">
        <v>789</v>
      </c>
      <c r="S964" s="273" t="s">
        <v>2731</v>
      </c>
      <c r="T964" s="273" t="s">
        <v>458</v>
      </c>
      <c r="U964" s="273" t="s">
        <v>791</v>
      </c>
      <c r="V964" s="274">
        <v>100</v>
      </c>
      <c r="W964" s="273" t="s">
        <v>9115</v>
      </c>
      <c r="X964" s="273" t="s">
        <v>828</v>
      </c>
      <c r="Y964" s="273" t="s">
        <v>2074</v>
      </c>
      <c r="Z964" s="273"/>
      <c r="AA964" s="273"/>
      <c r="AB964" s="273"/>
      <c r="AC964" s="273"/>
      <c r="AD964" s="273"/>
      <c r="AE964" s="273" t="s">
        <v>9116</v>
      </c>
      <c r="AF964" s="273" t="s">
        <v>794</v>
      </c>
      <c r="AG964" s="273" t="s">
        <v>1856</v>
      </c>
      <c r="AH964" s="273" t="s">
        <v>786</v>
      </c>
      <c r="AI964" s="273" t="s">
        <v>102</v>
      </c>
      <c r="AJ964" s="273"/>
      <c r="AK964" s="273" t="s">
        <v>808</v>
      </c>
      <c r="AL964" s="273" t="s">
        <v>3354</v>
      </c>
      <c r="AM964" s="273" t="s">
        <v>797</v>
      </c>
      <c r="AN964" s="273" t="s">
        <v>42</v>
      </c>
      <c r="AO964" s="273"/>
      <c r="AP964" s="273"/>
      <c r="AQ964" s="273"/>
      <c r="AR964" s="273"/>
      <c r="AS964" s="273" t="s">
        <v>9117</v>
      </c>
      <c r="AT964" s="274">
        <v>1000</v>
      </c>
      <c r="AU964" s="274">
        <v>2</v>
      </c>
      <c r="AV964" s="273" t="s">
        <v>9005</v>
      </c>
      <c r="AW964" s="273"/>
      <c r="AX964" s="274">
        <v>2.609</v>
      </c>
      <c r="AY964" s="273" t="s">
        <v>458</v>
      </c>
      <c r="AZ964" s="273" t="s">
        <v>8564</v>
      </c>
      <c r="BA964" s="273" t="s">
        <v>9118</v>
      </c>
      <c r="BB964" s="273" t="s">
        <v>9119</v>
      </c>
      <c r="BC964" s="273" t="s">
        <v>9005</v>
      </c>
      <c r="BD964" s="273"/>
      <c r="BE964" s="273" t="s">
        <v>9005</v>
      </c>
      <c r="BF964" s="273" t="s">
        <v>458</v>
      </c>
      <c r="BG964" s="273" t="s">
        <v>9120</v>
      </c>
      <c r="BH964" s="273" t="s">
        <v>9121</v>
      </c>
      <c r="BI964" s="273" t="s">
        <v>800</v>
      </c>
      <c r="BJ964" s="273" t="s">
        <v>800</v>
      </c>
      <c r="BK964" s="273" t="s">
        <v>801</v>
      </c>
      <c r="BL964" s="273" t="s">
        <v>802</v>
      </c>
      <c r="BM964" s="273" t="s">
        <v>803</v>
      </c>
      <c r="BN964" s="273"/>
      <c r="BO964" s="273" t="s">
        <v>809</v>
      </c>
      <c r="BP964" s="273" t="s">
        <v>9109</v>
      </c>
      <c r="BQ964" s="273"/>
    </row>
    <row r="965" spans="1:69" ht="18" customHeight="1">
      <c r="A965" s="273" t="s">
        <v>8546</v>
      </c>
      <c r="B965" s="273" t="s">
        <v>9122</v>
      </c>
      <c r="C965" s="273" t="s">
        <v>9123</v>
      </c>
      <c r="D965" s="273" t="s">
        <v>9124</v>
      </c>
      <c r="E965" s="273" t="s">
        <v>9125</v>
      </c>
      <c r="F965" s="273" t="s">
        <v>4287</v>
      </c>
      <c r="G965" s="273" t="s">
        <v>1938</v>
      </c>
      <c r="H965" s="273" t="s">
        <v>5601</v>
      </c>
      <c r="I965" s="274">
        <v>3.7</v>
      </c>
      <c r="J965" s="273" t="s">
        <v>11</v>
      </c>
      <c r="K965" s="273" t="s">
        <v>820</v>
      </c>
      <c r="L965" s="274">
        <v>5.6</v>
      </c>
      <c r="M965" s="273" t="s">
        <v>9060</v>
      </c>
      <c r="N965" s="273" t="s">
        <v>936</v>
      </c>
      <c r="O965" s="273"/>
      <c r="P965" s="273" t="s">
        <v>9126</v>
      </c>
      <c r="Q965" s="273"/>
      <c r="R965" s="273" t="s">
        <v>789</v>
      </c>
      <c r="S965" s="273" t="s">
        <v>790</v>
      </c>
      <c r="T965" s="273" t="s">
        <v>458</v>
      </c>
      <c r="U965" s="273" t="s">
        <v>791</v>
      </c>
      <c r="V965" s="274">
        <v>100</v>
      </c>
      <c r="W965" s="273" t="s">
        <v>6168</v>
      </c>
      <c r="X965" s="273" t="s">
        <v>1565</v>
      </c>
      <c r="Y965" s="273"/>
      <c r="Z965" s="273"/>
      <c r="AA965" s="274">
        <v>9</v>
      </c>
      <c r="AB965" s="274">
        <v>2.4</v>
      </c>
      <c r="AC965" s="273"/>
      <c r="AD965" s="273"/>
      <c r="AE965" s="273" t="s">
        <v>9127</v>
      </c>
      <c r="AF965" s="273" t="s">
        <v>3984</v>
      </c>
      <c r="AG965" s="273" t="s">
        <v>1986</v>
      </c>
      <c r="AH965" s="273" t="s">
        <v>4230</v>
      </c>
      <c r="AI965" s="273" t="s">
        <v>102</v>
      </c>
      <c r="AJ965" s="273"/>
      <c r="AK965" s="273" t="s">
        <v>1987</v>
      </c>
      <c r="AL965" s="273" t="s">
        <v>3354</v>
      </c>
      <c r="AM965" s="273" t="s">
        <v>811</v>
      </c>
      <c r="AN965" s="273" t="s">
        <v>3211</v>
      </c>
      <c r="AO965" s="273"/>
      <c r="AP965" s="273"/>
      <c r="AQ965" s="273"/>
      <c r="AR965" s="273"/>
      <c r="AS965" s="273" t="s">
        <v>8555</v>
      </c>
      <c r="AT965" s="274">
        <v>950</v>
      </c>
      <c r="AU965" s="274">
        <v>3.6189</v>
      </c>
      <c r="AV965" s="273" t="s">
        <v>9019</v>
      </c>
      <c r="AW965" s="273" t="s">
        <v>3327</v>
      </c>
      <c r="AX965" s="274">
        <v>5.6</v>
      </c>
      <c r="AY965" s="273" t="s">
        <v>458</v>
      </c>
      <c r="AZ965" s="273" t="s">
        <v>9066</v>
      </c>
      <c r="BA965" s="273" t="s">
        <v>8558</v>
      </c>
      <c r="BB965" s="273" t="s">
        <v>8546</v>
      </c>
      <c r="BC965" s="273" t="s">
        <v>9019</v>
      </c>
      <c r="BD965" s="273"/>
      <c r="BE965" s="273" t="s">
        <v>9019</v>
      </c>
      <c r="BF965" s="273" t="s">
        <v>9128</v>
      </c>
      <c r="BG965" s="273" t="s">
        <v>9127</v>
      </c>
      <c r="BH965" s="273" t="s">
        <v>9129</v>
      </c>
      <c r="BI965" s="273" t="s">
        <v>800</v>
      </c>
      <c r="BJ965" s="273" t="s">
        <v>800</v>
      </c>
      <c r="BK965" s="273" t="s">
        <v>801</v>
      </c>
      <c r="BL965" s="273" t="s">
        <v>802</v>
      </c>
      <c r="BM965" s="273" t="s">
        <v>827</v>
      </c>
      <c r="BN965" s="273"/>
      <c r="BO965" s="273" t="s">
        <v>809</v>
      </c>
      <c r="BP965" s="273" t="s">
        <v>458</v>
      </c>
      <c r="BQ965" s="273"/>
    </row>
    <row r="966" spans="1:69" ht="18" customHeight="1">
      <c r="A966" s="273" t="s">
        <v>2001</v>
      </c>
      <c r="B966" s="273" t="s">
        <v>9130</v>
      </c>
      <c r="C966" s="273" t="s">
        <v>9131</v>
      </c>
      <c r="D966" s="273" t="s">
        <v>9132</v>
      </c>
      <c r="E966" s="273" t="s">
        <v>9133</v>
      </c>
      <c r="F966" s="273" t="s">
        <v>1801</v>
      </c>
      <c r="G966" s="273" t="s">
        <v>1850</v>
      </c>
      <c r="H966" s="273" t="s">
        <v>3743</v>
      </c>
      <c r="I966" s="274">
        <v>25</v>
      </c>
      <c r="J966" s="273" t="s">
        <v>804</v>
      </c>
      <c r="K966" s="273" t="s">
        <v>9134</v>
      </c>
      <c r="L966" s="274">
        <v>2.2200000000000002</v>
      </c>
      <c r="M966" s="273" t="s">
        <v>9135</v>
      </c>
      <c r="N966" s="273" t="s">
        <v>936</v>
      </c>
      <c r="O966" s="273"/>
      <c r="P966" s="273"/>
      <c r="Q966" s="273"/>
      <c r="R966" s="273"/>
      <c r="S966" s="273" t="s">
        <v>1487</v>
      </c>
      <c r="T966" s="273"/>
      <c r="U966" s="273" t="s">
        <v>823</v>
      </c>
      <c r="V966" s="274">
        <v>102.42</v>
      </c>
      <c r="W966" s="273"/>
      <c r="X966" s="273" t="s">
        <v>1463</v>
      </c>
      <c r="Y966" s="273" t="s">
        <v>1464</v>
      </c>
      <c r="Z966" s="273"/>
      <c r="AA966" s="273"/>
      <c r="AB966" s="273"/>
      <c r="AC966" s="273"/>
      <c r="AD966" s="273"/>
      <c r="AE966" s="273"/>
      <c r="AF966" s="273" t="s">
        <v>2276</v>
      </c>
      <c r="AG966" s="273" t="s">
        <v>1734</v>
      </c>
      <c r="AH966" s="273" t="s">
        <v>3743</v>
      </c>
      <c r="AI966" s="273"/>
      <c r="AJ966" s="273"/>
      <c r="AK966" s="273" t="s">
        <v>810</v>
      </c>
      <c r="AL966" s="273" t="s">
        <v>9136</v>
      </c>
      <c r="AM966" s="273" t="s">
        <v>1606</v>
      </c>
      <c r="AN966" s="273" t="s">
        <v>42</v>
      </c>
      <c r="AO966" s="273"/>
      <c r="AP966" s="273"/>
      <c r="AQ966" s="273"/>
      <c r="AR966" s="273"/>
      <c r="AS966" s="273" t="s">
        <v>2009</v>
      </c>
      <c r="AT966" s="274">
        <v>50000</v>
      </c>
      <c r="AU966" s="274">
        <v>95</v>
      </c>
      <c r="AV966" s="273" t="s">
        <v>9005</v>
      </c>
      <c r="AW966" s="273"/>
      <c r="AX966" s="274">
        <v>2.2200000000000002</v>
      </c>
      <c r="AY966" s="273"/>
      <c r="AZ966" s="273" t="s">
        <v>9137</v>
      </c>
      <c r="BA966" s="273" t="s">
        <v>2013</v>
      </c>
      <c r="BB966" s="273"/>
      <c r="BC966" s="273" t="s">
        <v>9138</v>
      </c>
      <c r="BD966" s="273"/>
      <c r="BE966" s="273" t="s">
        <v>9138</v>
      </c>
      <c r="BF966" s="273"/>
      <c r="BG966" s="273"/>
      <c r="BH966" s="273" t="s">
        <v>458</v>
      </c>
      <c r="BI966" s="273" t="s">
        <v>800</v>
      </c>
      <c r="BJ966" s="273" t="s">
        <v>800</v>
      </c>
      <c r="BK966" s="273" t="s">
        <v>801</v>
      </c>
      <c r="BL966" s="273" t="s">
        <v>802</v>
      </c>
      <c r="BM966" s="273" t="s">
        <v>1962</v>
      </c>
      <c r="BN966" s="273"/>
      <c r="BO966" s="273" t="s">
        <v>809</v>
      </c>
      <c r="BP966" s="273"/>
      <c r="BQ966" s="273"/>
    </row>
    <row r="967" spans="1:69" ht="18" customHeight="1">
      <c r="A967" s="273" t="s">
        <v>9139</v>
      </c>
      <c r="B967" s="273" t="s">
        <v>9140</v>
      </c>
      <c r="C967" s="273" t="s">
        <v>9141</v>
      </c>
      <c r="D967" s="273" t="s">
        <v>9132</v>
      </c>
      <c r="E967" s="273" t="s">
        <v>9142</v>
      </c>
      <c r="F967" s="273" t="s">
        <v>3287</v>
      </c>
      <c r="G967" s="273" t="s">
        <v>1506</v>
      </c>
      <c r="H967" s="273" t="s">
        <v>3287</v>
      </c>
      <c r="I967" s="274">
        <v>7</v>
      </c>
      <c r="J967" s="273" t="s">
        <v>11</v>
      </c>
      <c r="K967" s="273" t="s">
        <v>820</v>
      </c>
      <c r="L967" s="274">
        <v>2.5</v>
      </c>
      <c r="M967" s="273" t="s">
        <v>5056</v>
      </c>
      <c r="N967" s="273" t="s">
        <v>9143</v>
      </c>
      <c r="O967" s="273" t="s">
        <v>5179</v>
      </c>
      <c r="P967" s="273"/>
      <c r="Q967" s="273"/>
      <c r="R967" s="273" t="s">
        <v>789</v>
      </c>
      <c r="S967" s="273" t="s">
        <v>790</v>
      </c>
      <c r="T967" s="273" t="s">
        <v>458</v>
      </c>
      <c r="U967" s="273" t="s">
        <v>791</v>
      </c>
      <c r="V967" s="274">
        <v>99.86</v>
      </c>
      <c r="W967" s="273" t="s">
        <v>9144</v>
      </c>
      <c r="X967" s="273" t="s">
        <v>792</v>
      </c>
      <c r="Y967" s="273" t="s">
        <v>1874</v>
      </c>
      <c r="Z967" s="273"/>
      <c r="AA967" s="274">
        <v>15</v>
      </c>
      <c r="AB967" s="274">
        <v>2.1</v>
      </c>
      <c r="AC967" s="273" t="s">
        <v>9145</v>
      </c>
      <c r="AD967" s="273" t="s">
        <v>7127</v>
      </c>
      <c r="AE967" s="273" t="s">
        <v>9146</v>
      </c>
      <c r="AF967" s="273" t="s">
        <v>794</v>
      </c>
      <c r="AG967" s="273" t="s">
        <v>3929</v>
      </c>
      <c r="AH967" s="273" t="s">
        <v>3287</v>
      </c>
      <c r="AI967" s="273" t="s">
        <v>102</v>
      </c>
      <c r="AJ967" s="273"/>
      <c r="AK967" s="273" t="s">
        <v>810</v>
      </c>
      <c r="AL967" s="273" t="s">
        <v>9147</v>
      </c>
      <c r="AM967" s="273" t="s">
        <v>2206</v>
      </c>
      <c r="AN967" s="273" t="s">
        <v>42</v>
      </c>
      <c r="AO967" s="273"/>
      <c r="AP967" s="273"/>
      <c r="AQ967" s="273"/>
      <c r="AR967" s="273"/>
      <c r="AS967" s="273" t="s">
        <v>9148</v>
      </c>
      <c r="AT967" s="274">
        <v>1000</v>
      </c>
      <c r="AU967" s="274">
        <v>7</v>
      </c>
      <c r="AV967" s="273" t="s">
        <v>9030</v>
      </c>
      <c r="AW967" s="273" t="s">
        <v>5537</v>
      </c>
      <c r="AX967" s="274">
        <v>2.5</v>
      </c>
      <c r="AY967" s="273" t="s">
        <v>458</v>
      </c>
      <c r="AZ967" s="273" t="s">
        <v>9149</v>
      </c>
      <c r="BA967" s="273" t="s">
        <v>9150</v>
      </c>
      <c r="BB967" s="273" t="s">
        <v>9139</v>
      </c>
      <c r="BC967" s="273" t="s">
        <v>9030</v>
      </c>
      <c r="BD967" s="273"/>
      <c r="BE967" s="273" t="s">
        <v>9030</v>
      </c>
      <c r="BF967" s="273" t="s">
        <v>458</v>
      </c>
      <c r="BG967" s="273" t="s">
        <v>9151</v>
      </c>
      <c r="BH967" s="273" t="s">
        <v>9152</v>
      </c>
      <c r="BI967" s="273" t="s">
        <v>800</v>
      </c>
      <c r="BJ967" s="273" t="s">
        <v>800</v>
      </c>
      <c r="BK967" s="273" t="s">
        <v>801</v>
      </c>
      <c r="BL967" s="273" t="s">
        <v>802</v>
      </c>
      <c r="BM967" s="273" t="s">
        <v>827</v>
      </c>
      <c r="BN967" s="273"/>
      <c r="BO967" s="273" t="s">
        <v>809</v>
      </c>
      <c r="BP967" s="273" t="s">
        <v>458</v>
      </c>
      <c r="BQ967" s="273"/>
    </row>
    <row r="968" spans="1:69" ht="18" customHeight="1">
      <c r="A968" s="273" t="s">
        <v>9139</v>
      </c>
      <c r="B968" s="273" t="s">
        <v>9140</v>
      </c>
      <c r="C968" s="273" t="s">
        <v>9153</v>
      </c>
      <c r="D968" s="273" t="s">
        <v>9132</v>
      </c>
      <c r="E968" s="273" t="s">
        <v>9142</v>
      </c>
      <c r="F968" s="273" t="s">
        <v>3287</v>
      </c>
      <c r="G968" s="273" t="s">
        <v>1506</v>
      </c>
      <c r="H968" s="273" t="s">
        <v>3287</v>
      </c>
      <c r="I968" s="274">
        <v>7</v>
      </c>
      <c r="J968" s="273" t="s">
        <v>11</v>
      </c>
      <c r="K968" s="273" t="s">
        <v>820</v>
      </c>
      <c r="L968" s="274">
        <v>2.5</v>
      </c>
      <c r="M968" s="273" t="s">
        <v>5056</v>
      </c>
      <c r="N968" s="273" t="s">
        <v>936</v>
      </c>
      <c r="O968" s="273" t="s">
        <v>5179</v>
      </c>
      <c r="P968" s="273"/>
      <c r="Q968" s="273"/>
      <c r="R968" s="273" t="s">
        <v>3220</v>
      </c>
      <c r="S968" s="273" t="s">
        <v>790</v>
      </c>
      <c r="T968" s="273" t="s">
        <v>458</v>
      </c>
      <c r="U968" s="273" t="s">
        <v>791</v>
      </c>
      <c r="V968" s="274">
        <v>99.86</v>
      </c>
      <c r="W968" s="273" t="s">
        <v>9144</v>
      </c>
      <c r="X968" s="273" t="s">
        <v>792</v>
      </c>
      <c r="Y968" s="273" t="s">
        <v>1874</v>
      </c>
      <c r="Z968" s="273"/>
      <c r="AA968" s="274">
        <v>15</v>
      </c>
      <c r="AB968" s="274">
        <v>2.1</v>
      </c>
      <c r="AC968" s="273" t="s">
        <v>9145</v>
      </c>
      <c r="AD968" s="273" t="s">
        <v>7127</v>
      </c>
      <c r="AE968" s="273" t="s">
        <v>9146</v>
      </c>
      <c r="AF968" s="273" t="s">
        <v>794</v>
      </c>
      <c r="AG968" s="273" t="s">
        <v>3929</v>
      </c>
      <c r="AH968" s="273" t="s">
        <v>3287</v>
      </c>
      <c r="AI968" s="273" t="s">
        <v>102</v>
      </c>
      <c r="AJ968" s="273"/>
      <c r="AK968" s="273" t="s">
        <v>810</v>
      </c>
      <c r="AL968" s="273" t="s">
        <v>9147</v>
      </c>
      <c r="AM968" s="273" t="s">
        <v>2206</v>
      </c>
      <c r="AN968" s="273" t="s">
        <v>42</v>
      </c>
      <c r="AO968" s="273"/>
      <c r="AP968" s="273"/>
      <c r="AQ968" s="273"/>
      <c r="AR968" s="273"/>
      <c r="AS968" s="273" t="s">
        <v>9148</v>
      </c>
      <c r="AT968" s="274">
        <v>1000</v>
      </c>
      <c r="AU968" s="274">
        <v>7</v>
      </c>
      <c r="AV968" s="273" t="s">
        <v>9030</v>
      </c>
      <c r="AW968" s="273" t="s">
        <v>5537</v>
      </c>
      <c r="AX968" s="274">
        <v>2.5</v>
      </c>
      <c r="AY968" s="273" t="s">
        <v>458</v>
      </c>
      <c r="AZ968" s="273" t="s">
        <v>9149</v>
      </c>
      <c r="BA968" s="273" t="s">
        <v>9150</v>
      </c>
      <c r="BB968" s="273" t="s">
        <v>9139</v>
      </c>
      <c r="BC968" s="273" t="s">
        <v>9030</v>
      </c>
      <c r="BD968" s="273"/>
      <c r="BE968" s="273" t="s">
        <v>9030</v>
      </c>
      <c r="BF968" s="273" t="s">
        <v>458</v>
      </c>
      <c r="BG968" s="273" t="s">
        <v>9151</v>
      </c>
      <c r="BH968" s="273" t="s">
        <v>9152</v>
      </c>
      <c r="BI968" s="273" t="s">
        <v>800</v>
      </c>
      <c r="BJ968" s="273" t="s">
        <v>800</v>
      </c>
      <c r="BK968" s="273" t="s">
        <v>801</v>
      </c>
      <c r="BL968" s="273" t="s">
        <v>802</v>
      </c>
      <c r="BM968" s="273" t="s">
        <v>827</v>
      </c>
      <c r="BN968" s="273"/>
      <c r="BO968" s="273" t="s">
        <v>809</v>
      </c>
      <c r="BP968" s="273" t="s">
        <v>458</v>
      </c>
      <c r="BQ968" s="273"/>
    </row>
    <row r="969" spans="1:69" ht="18" customHeight="1">
      <c r="A969" s="273" t="s">
        <v>9154</v>
      </c>
      <c r="B969" s="273" t="s">
        <v>9155</v>
      </c>
      <c r="C969" s="273" t="s">
        <v>9156</v>
      </c>
      <c r="D969" s="273" t="s">
        <v>9157</v>
      </c>
      <c r="E969" s="273" t="s">
        <v>9158</v>
      </c>
      <c r="F969" s="273" t="s">
        <v>9159</v>
      </c>
      <c r="G969" s="273" t="s">
        <v>1506</v>
      </c>
      <c r="H969" s="273" t="s">
        <v>9159</v>
      </c>
      <c r="I969" s="274">
        <v>5</v>
      </c>
      <c r="J969" s="273" t="s">
        <v>11</v>
      </c>
      <c r="K969" s="273" t="s">
        <v>820</v>
      </c>
      <c r="L969" s="274">
        <v>2.875</v>
      </c>
      <c r="M969" s="273" t="s">
        <v>880</v>
      </c>
      <c r="N969" s="273" t="s">
        <v>860</v>
      </c>
      <c r="O969" s="273" t="s">
        <v>4763</v>
      </c>
      <c r="P969" s="273"/>
      <c r="Q969" s="273"/>
      <c r="R969" s="273" t="s">
        <v>789</v>
      </c>
      <c r="S969" s="273" t="s">
        <v>790</v>
      </c>
      <c r="T969" s="273" t="s">
        <v>458</v>
      </c>
      <c r="U969" s="273" t="s">
        <v>791</v>
      </c>
      <c r="V969" s="274">
        <v>99.64</v>
      </c>
      <c r="W969" s="273" t="s">
        <v>6844</v>
      </c>
      <c r="X969" s="273" t="s">
        <v>1463</v>
      </c>
      <c r="Y969" s="273" t="s">
        <v>1464</v>
      </c>
      <c r="Z969" s="273"/>
      <c r="AA969" s="274">
        <v>11</v>
      </c>
      <c r="AB969" s="274">
        <v>2.2000000000000002</v>
      </c>
      <c r="AC969" s="273"/>
      <c r="AD969" s="273"/>
      <c r="AE969" s="273" t="s">
        <v>9160</v>
      </c>
      <c r="AF969" s="273" t="s">
        <v>794</v>
      </c>
      <c r="AG969" s="273" t="s">
        <v>795</v>
      </c>
      <c r="AH969" s="273" t="s">
        <v>9159</v>
      </c>
      <c r="AI969" s="273"/>
      <c r="AJ969" s="273"/>
      <c r="AK969" s="273" t="s">
        <v>796</v>
      </c>
      <c r="AL969" s="273" t="s">
        <v>886</v>
      </c>
      <c r="AM969" s="273" t="s">
        <v>1989</v>
      </c>
      <c r="AN969" s="273" t="s">
        <v>42</v>
      </c>
      <c r="AO969" s="273"/>
      <c r="AP969" s="273"/>
      <c r="AQ969" s="273"/>
      <c r="AR969" s="273"/>
      <c r="AS969" s="273" t="s">
        <v>9161</v>
      </c>
      <c r="AT969" s="274">
        <v>1000</v>
      </c>
      <c r="AU969" s="274">
        <v>5</v>
      </c>
      <c r="AV969" s="273" t="s">
        <v>9124</v>
      </c>
      <c r="AW969" s="273"/>
      <c r="AX969" s="274">
        <v>2.875</v>
      </c>
      <c r="AY969" s="273" t="s">
        <v>458</v>
      </c>
      <c r="AZ969" s="273" t="s">
        <v>9162</v>
      </c>
      <c r="BA969" s="273" t="s">
        <v>9163</v>
      </c>
      <c r="BB969" s="273" t="s">
        <v>9164</v>
      </c>
      <c r="BC969" s="273" t="s">
        <v>9124</v>
      </c>
      <c r="BD969" s="273"/>
      <c r="BE969" s="273" t="s">
        <v>9124</v>
      </c>
      <c r="BF969" s="273" t="s">
        <v>458</v>
      </c>
      <c r="BG969" s="273" t="s">
        <v>9160</v>
      </c>
      <c r="BH969" s="273" t="s">
        <v>9165</v>
      </c>
      <c r="BI969" s="273" t="s">
        <v>800</v>
      </c>
      <c r="BJ969" s="273" t="s">
        <v>800</v>
      </c>
      <c r="BK969" s="273" t="s">
        <v>801</v>
      </c>
      <c r="BL969" s="273" t="s">
        <v>802</v>
      </c>
      <c r="BM969" s="273" t="s">
        <v>803</v>
      </c>
      <c r="BN969" s="273"/>
      <c r="BO969" s="273" t="s">
        <v>809</v>
      </c>
      <c r="BP969" s="273" t="s">
        <v>458</v>
      </c>
      <c r="BQ969" s="273"/>
    </row>
    <row r="970" spans="1:69" ht="18" customHeight="1">
      <c r="A970" s="273" t="s">
        <v>5212</v>
      </c>
      <c r="B970" s="273" t="s">
        <v>8671</v>
      </c>
      <c r="C970" s="273" t="s">
        <v>8672</v>
      </c>
      <c r="D970" s="273" t="s">
        <v>9166</v>
      </c>
      <c r="E970" s="273" t="s">
        <v>8674</v>
      </c>
      <c r="F970" s="273" t="s">
        <v>3287</v>
      </c>
      <c r="G970" s="273" t="s">
        <v>1506</v>
      </c>
      <c r="H970" s="273" t="s">
        <v>3643</v>
      </c>
      <c r="I970" s="274">
        <v>45</v>
      </c>
      <c r="J970" s="273" t="s">
        <v>599</v>
      </c>
      <c r="K970" s="273" t="s">
        <v>820</v>
      </c>
      <c r="L970" s="274">
        <v>3.4</v>
      </c>
      <c r="M970" s="273" t="s">
        <v>8675</v>
      </c>
      <c r="N970" s="273" t="s">
        <v>8676</v>
      </c>
      <c r="O970" s="273"/>
      <c r="P970" s="273"/>
      <c r="Q970" s="273"/>
      <c r="R970" s="273" t="s">
        <v>789</v>
      </c>
      <c r="S970" s="273" t="s">
        <v>1487</v>
      </c>
      <c r="T970" s="273"/>
      <c r="U970" s="273" t="s">
        <v>791</v>
      </c>
      <c r="V970" s="274">
        <v>100</v>
      </c>
      <c r="W970" s="273"/>
      <c r="X970" s="273" t="s">
        <v>792</v>
      </c>
      <c r="Y970" s="273" t="s">
        <v>1792</v>
      </c>
      <c r="Z970" s="273"/>
      <c r="AA970" s="273"/>
      <c r="AB970" s="273"/>
      <c r="AC970" s="273"/>
      <c r="AD970" s="273"/>
      <c r="AE970" s="273" t="s">
        <v>9167</v>
      </c>
      <c r="AF970" s="273" t="s">
        <v>794</v>
      </c>
      <c r="AG970" s="273" t="s">
        <v>1793</v>
      </c>
      <c r="AH970" s="273" t="s">
        <v>3643</v>
      </c>
      <c r="AI970" s="273" t="s">
        <v>102</v>
      </c>
      <c r="AJ970" s="273"/>
      <c r="AK970" s="273" t="s">
        <v>796</v>
      </c>
      <c r="AL970" s="273" t="s">
        <v>886</v>
      </c>
      <c r="AM970" s="273" t="s">
        <v>2206</v>
      </c>
      <c r="AN970" s="273" t="s">
        <v>42</v>
      </c>
      <c r="AO970" s="273"/>
      <c r="AP970" s="273"/>
      <c r="AQ970" s="273"/>
      <c r="AR970" s="273"/>
      <c r="AS970" s="273" t="s">
        <v>5219</v>
      </c>
      <c r="AT970" s="274">
        <v>10000</v>
      </c>
      <c r="AU970" s="274">
        <v>45</v>
      </c>
      <c r="AV970" s="273" t="s">
        <v>8679</v>
      </c>
      <c r="AW970" s="273"/>
      <c r="AX970" s="274">
        <v>3.4</v>
      </c>
      <c r="AY970" s="273"/>
      <c r="AZ970" s="273" t="s">
        <v>8678</v>
      </c>
      <c r="BA970" s="273" t="s">
        <v>5220</v>
      </c>
      <c r="BB970" s="273"/>
      <c r="BC970" s="273" t="s">
        <v>8679</v>
      </c>
      <c r="BD970" s="273"/>
      <c r="BE970" s="273" t="s">
        <v>8679</v>
      </c>
      <c r="BF970" s="273"/>
      <c r="BG970" s="273" t="s">
        <v>9168</v>
      </c>
      <c r="BH970" s="273" t="s">
        <v>8681</v>
      </c>
      <c r="BI970" s="273" t="s">
        <v>800</v>
      </c>
      <c r="BJ970" s="273" t="s">
        <v>800</v>
      </c>
      <c r="BK970" s="273" t="s">
        <v>801</v>
      </c>
      <c r="BL970" s="273" t="s">
        <v>802</v>
      </c>
      <c r="BM970" s="273" t="s">
        <v>1962</v>
      </c>
      <c r="BN970" s="273"/>
      <c r="BO970" s="273" t="s">
        <v>809</v>
      </c>
      <c r="BP970" s="273"/>
      <c r="BQ970" s="273"/>
    </row>
    <row r="971" spans="1:69" ht="18" customHeight="1">
      <c r="A971" s="273" t="s">
        <v>9086</v>
      </c>
      <c r="B971" s="273" t="s">
        <v>9087</v>
      </c>
      <c r="C971" s="273" t="s">
        <v>9088</v>
      </c>
      <c r="D971" s="273" t="s">
        <v>9169</v>
      </c>
      <c r="E971" s="273" t="s">
        <v>9089</v>
      </c>
      <c r="F971" s="273" t="s">
        <v>4287</v>
      </c>
      <c r="G971" s="273" t="s">
        <v>1938</v>
      </c>
      <c r="H971" s="273" t="s">
        <v>4122</v>
      </c>
      <c r="I971" s="274">
        <v>5</v>
      </c>
      <c r="J971" s="273" t="s">
        <v>11</v>
      </c>
      <c r="K971" s="273" t="s">
        <v>820</v>
      </c>
      <c r="L971" s="274">
        <v>6.45</v>
      </c>
      <c r="M971" s="273" t="s">
        <v>3363</v>
      </c>
      <c r="N971" s="273" t="s">
        <v>936</v>
      </c>
      <c r="O971" s="273" t="s">
        <v>8515</v>
      </c>
      <c r="P971" s="273" t="s">
        <v>9090</v>
      </c>
      <c r="Q971" s="274">
        <v>25</v>
      </c>
      <c r="R971" s="273" t="s">
        <v>789</v>
      </c>
      <c r="S971" s="273" t="s">
        <v>3364</v>
      </c>
      <c r="T971" s="273" t="s">
        <v>458</v>
      </c>
      <c r="U971" s="273" t="s">
        <v>791</v>
      </c>
      <c r="V971" s="274">
        <v>100</v>
      </c>
      <c r="W971" s="273" t="s">
        <v>6437</v>
      </c>
      <c r="X971" s="273" t="s">
        <v>1565</v>
      </c>
      <c r="Y971" s="273"/>
      <c r="Z971" s="273"/>
      <c r="AA971" s="274">
        <v>9.5</v>
      </c>
      <c r="AB971" s="274">
        <v>1.9</v>
      </c>
      <c r="AC971" s="273" t="s">
        <v>9091</v>
      </c>
      <c r="AD971" s="273" t="s">
        <v>7312</v>
      </c>
      <c r="AE971" s="273" t="s">
        <v>8662</v>
      </c>
      <c r="AF971" s="273" t="s">
        <v>794</v>
      </c>
      <c r="AG971" s="273" t="s">
        <v>1986</v>
      </c>
      <c r="AH971" s="273" t="s">
        <v>6555</v>
      </c>
      <c r="AI971" s="273" t="s">
        <v>102</v>
      </c>
      <c r="AJ971" s="273"/>
      <c r="AK971" s="273" t="s">
        <v>1987</v>
      </c>
      <c r="AL971" s="273" t="s">
        <v>9092</v>
      </c>
      <c r="AM971" s="273" t="s">
        <v>2255</v>
      </c>
      <c r="AN971" s="273" t="s">
        <v>3211</v>
      </c>
      <c r="AO971" s="273"/>
      <c r="AP971" s="273"/>
      <c r="AQ971" s="273"/>
      <c r="AR971" s="273"/>
      <c r="AS971" s="273" t="s">
        <v>9093</v>
      </c>
      <c r="AT971" s="274">
        <v>1000</v>
      </c>
      <c r="AU971" s="274">
        <v>5</v>
      </c>
      <c r="AV971" s="273" t="s">
        <v>9058</v>
      </c>
      <c r="AW971" s="273" t="s">
        <v>855</v>
      </c>
      <c r="AX971" s="274">
        <v>6.45</v>
      </c>
      <c r="AY971" s="273" t="s">
        <v>458</v>
      </c>
      <c r="AZ971" s="273" t="s">
        <v>9095</v>
      </c>
      <c r="BA971" s="273" t="s">
        <v>9096</v>
      </c>
      <c r="BB971" s="273" t="s">
        <v>3631</v>
      </c>
      <c r="BC971" s="273" t="s">
        <v>9058</v>
      </c>
      <c r="BD971" s="273"/>
      <c r="BE971" s="273" t="s">
        <v>9058</v>
      </c>
      <c r="BF971" s="273" t="s">
        <v>7117</v>
      </c>
      <c r="BG971" s="273" t="s">
        <v>8662</v>
      </c>
      <c r="BH971" s="273" t="s">
        <v>9097</v>
      </c>
      <c r="BI971" s="273" t="s">
        <v>800</v>
      </c>
      <c r="BJ971" s="273" t="s">
        <v>800</v>
      </c>
      <c r="BK971" s="273" t="s">
        <v>801</v>
      </c>
      <c r="BL971" s="273" t="s">
        <v>802</v>
      </c>
      <c r="BM971" s="273" t="s">
        <v>827</v>
      </c>
      <c r="BN971" s="273" t="s">
        <v>5819</v>
      </c>
      <c r="BO971" s="273" t="s">
        <v>809</v>
      </c>
      <c r="BP971" s="273" t="s">
        <v>458</v>
      </c>
      <c r="BQ971" s="273"/>
    </row>
    <row r="972" spans="1:69" ht="18" customHeight="1">
      <c r="A972" s="273" t="s">
        <v>6547</v>
      </c>
      <c r="B972" s="273" t="s">
        <v>9170</v>
      </c>
      <c r="C972" s="273" t="s">
        <v>9171</v>
      </c>
      <c r="D972" s="273" t="s">
        <v>9169</v>
      </c>
      <c r="E972" s="273" t="s">
        <v>9172</v>
      </c>
      <c r="F972" s="273" t="s">
        <v>3435</v>
      </c>
      <c r="G972" s="273" t="s">
        <v>3481</v>
      </c>
      <c r="H972" s="273" t="s">
        <v>3435</v>
      </c>
      <c r="I972" s="274">
        <v>6.5</v>
      </c>
      <c r="J972" s="273" t="s">
        <v>11</v>
      </c>
      <c r="K972" s="273" t="s">
        <v>9173</v>
      </c>
      <c r="L972" s="274">
        <v>7.5</v>
      </c>
      <c r="M972" s="273" t="s">
        <v>918</v>
      </c>
      <c r="N972" s="273" t="s">
        <v>7319</v>
      </c>
      <c r="O972" s="273" t="s">
        <v>9174</v>
      </c>
      <c r="P972" s="273" t="s">
        <v>9044</v>
      </c>
      <c r="Q972" s="274">
        <v>50</v>
      </c>
      <c r="R972" s="273" t="s">
        <v>789</v>
      </c>
      <c r="S972" s="273" t="s">
        <v>3364</v>
      </c>
      <c r="T972" s="273" t="s">
        <v>458</v>
      </c>
      <c r="U972" s="273" t="s">
        <v>3483</v>
      </c>
      <c r="V972" s="274">
        <v>99.06</v>
      </c>
      <c r="W972" s="273" t="s">
        <v>9175</v>
      </c>
      <c r="X972" s="273" t="s">
        <v>861</v>
      </c>
      <c r="Y972" s="273"/>
      <c r="Z972" s="273"/>
      <c r="AA972" s="274">
        <v>44</v>
      </c>
      <c r="AB972" s="274">
        <v>6.8</v>
      </c>
      <c r="AC972" s="273"/>
      <c r="AD972" s="273"/>
      <c r="AE972" s="273" t="s">
        <v>9176</v>
      </c>
      <c r="AF972" s="273" t="s">
        <v>6810</v>
      </c>
      <c r="AG972" s="273" t="s">
        <v>1986</v>
      </c>
      <c r="AH972" s="273" t="s">
        <v>2459</v>
      </c>
      <c r="AI972" s="273"/>
      <c r="AJ972" s="273"/>
      <c r="AK972" s="273" t="s">
        <v>1987</v>
      </c>
      <c r="AL972" s="273" t="s">
        <v>1483</v>
      </c>
      <c r="AM972" s="273" t="s">
        <v>2255</v>
      </c>
      <c r="AN972" s="273" t="s">
        <v>3211</v>
      </c>
      <c r="AO972" s="273"/>
      <c r="AP972" s="273"/>
      <c r="AQ972" s="273"/>
      <c r="AR972" s="273"/>
      <c r="AS972" s="273" t="s">
        <v>6556</v>
      </c>
      <c r="AT972" s="274">
        <v>1000</v>
      </c>
      <c r="AU972" s="274">
        <v>6.1639999999999997</v>
      </c>
      <c r="AV972" s="273" t="s">
        <v>9177</v>
      </c>
      <c r="AW972" s="273" t="s">
        <v>3073</v>
      </c>
      <c r="AX972" s="274">
        <v>7.5</v>
      </c>
      <c r="AY972" s="273" t="s">
        <v>458</v>
      </c>
      <c r="AZ972" s="273" t="s">
        <v>9178</v>
      </c>
      <c r="BA972" s="273" t="s">
        <v>6557</v>
      </c>
      <c r="BB972" s="273" t="s">
        <v>9179</v>
      </c>
      <c r="BC972" s="273" t="s">
        <v>9177</v>
      </c>
      <c r="BD972" s="273"/>
      <c r="BE972" s="273" t="s">
        <v>9177</v>
      </c>
      <c r="BF972" s="273" t="s">
        <v>7117</v>
      </c>
      <c r="BG972" s="273" t="s">
        <v>9176</v>
      </c>
      <c r="BH972" s="273" t="s">
        <v>9180</v>
      </c>
      <c r="BI972" s="273" t="s">
        <v>800</v>
      </c>
      <c r="BJ972" s="273" t="s">
        <v>800</v>
      </c>
      <c r="BK972" s="273" t="s">
        <v>801</v>
      </c>
      <c r="BL972" s="273" t="s">
        <v>802</v>
      </c>
      <c r="BM972" s="273" t="s">
        <v>827</v>
      </c>
      <c r="BN972" s="273"/>
      <c r="BO972" s="273" t="s">
        <v>809</v>
      </c>
      <c r="BP972" s="273" t="s">
        <v>458</v>
      </c>
      <c r="BQ972" s="273"/>
    </row>
    <row r="973" spans="1:69" ht="18" customHeight="1">
      <c r="A973" s="273" t="s">
        <v>8305</v>
      </c>
      <c r="B973" s="273" t="s">
        <v>9181</v>
      </c>
      <c r="C973" s="273" t="s">
        <v>9182</v>
      </c>
      <c r="D973" s="273" t="s">
        <v>9183</v>
      </c>
      <c r="E973" s="273" t="s">
        <v>9184</v>
      </c>
      <c r="F973" s="273" t="s">
        <v>786</v>
      </c>
      <c r="G973" s="273" t="s">
        <v>786</v>
      </c>
      <c r="H973" s="273" t="s">
        <v>786</v>
      </c>
      <c r="I973" s="274">
        <v>4</v>
      </c>
      <c r="J973" s="273" t="s">
        <v>11</v>
      </c>
      <c r="K973" s="273" t="s">
        <v>3714</v>
      </c>
      <c r="L973" s="274">
        <v>6.25</v>
      </c>
      <c r="M973" s="273" t="s">
        <v>2824</v>
      </c>
      <c r="N973" s="273" t="s">
        <v>936</v>
      </c>
      <c r="O973" s="273"/>
      <c r="P973" s="273"/>
      <c r="Q973" s="273"/>
      <c r="R973" s="273" t="s">
        <v>789</v>
      </c>
      <c r="S973" s="273" t="s">
        <v>790</v>
      </c>
      <c r="T973" s="273" t="s">
        <v>458</v>
      </c>
      <c r="U973" s="273" t="s">
        <v>791</v>
      </c>
      <c r="V973" s="274">
        <v>101.41200000000001</v>
      </c>
      <c r="W973" s="273" t="s">
        <v>4434</v>
      </c>
      <c r="X973" s="273" t="s">
        <v>1463</v>
      </c>
      <c r="Y973" s="273" t="s">
        <v>1464</v>
      </c>
      <c r="Z973" s="273"/>
      <c r="AA973" s="274">
        <v>13</v>
      </c>
      <c r="AB973" s="274">
        <v>1</v>
      </c>
      <c r="AC973" s="273"/>
      <c r="AD973" s="273"/>
      <c r="AE973" s="273"/>
      <c r="AF973" s="273" t="s">
        <v>2276</v>
      </c>
      <c r="AG973" s="273" t="s">
        <v>1986</v>
      </c>
      <c r="AH973" s="273" t="s">
        <v>786</v>
      </c>
      <c r="AI973" s="273"/>
      <c r="AJ973" s="273"/>
      <c r="AK973" s="273" t="s">
        <v>1987</v>
      </c>
      <c r="AL973" s="273" t="s">
        <v>9185</v>
      </c>
      <c r="AM973" s="273" t="s">
        <v>1529</v>
      </c>
      <c r="AN973" s="273" t="s">
        <v>43</v>
      </c>
      <c r="AO973" s="273"/>
      <c r="AP973" s="273"/>
      <c r="AQ973" s="273"/>
      <c r="AR973" s="273"/>
      <c r="AS973" s="273" t="s">
        <v>8314</v>
      </c>
      <c r="AT973" s="274">
        <v>1000</v>
      </c>
      <c r="AU973" s="274">
        <v>13</v>
      </c>
      <c r="AV973" s="273" t="s">
        <v>9177</v>
      </c>
      <c r="AW973" s="273"/>
      <c r="AX973" s="274">
        <v>6.25</v>
      </c>
      <c r="AY973" s="273" t="s">
        <v>458</v>
      </c>
      <c r="AZ973" s="273" t="s">
        <v>9186</v>
      </c>
      <c r="BA973" s="273" t="s">
        <v>8316</v>
      </c>
      <c r="BB973" s="273" t="s">
        <v>8305</v>
      </c>
      <c r="BC973" s="273" t="s">
        <v>9187</v>
      </c>
      <c r="BD973" s="273"/>
      <c r="BE973" s="273" t="s">
        <v>9187</v>
      </c>
      <c r="BF973" s="273" t="s">
        <v>7455</v>
      </c>
      <c r="BG973" s="273"/>
      <c r="BH973" s="273" t="s">
        <v>9188</v>
      </c>
      <c r="BI973" s="273" t="s">
        <v>3729</v>
      </c>
      <c r="BJ973" s="273" t="s">
        <v>800</v>
      </c>
      <c r="BK973" s="273" t="s">
        <v>801</v>
      </c>
      <c r="BL973" s="273" t="s">
        <v>802</v>
      </c>
      <c r="BM973" s="273" t="s">
        <v>3731</v>
      </c>
      <c r="BN973" s="273"/>
      <c r="BO973" s="273" t="s">
        <v>809</v>
      </c>
      <c r="BP973" s="273" t="s">
        <v>458</v>
      </c>
      <c r="BQ973" s="273"/>
    </row>
    <row r="974" spans="1:69" ht="18" customHeight="1">
      <c r="A974" s="273" t="s">
        <v>9189</v>
      </c>
      <c r="B974" s="273" t="s">
        <v>9190</v>
      </c>
      <c r="C974" s="273" t="s">
        <v>9191</v>
      </c>
      <c r="D974" s="273" t="s">
        <v>9192</v>
      </c>
      <c r="E974" s="273" t="s">
        <v>9193</v>
      </c>
      <c r="F974" s="273" t="s">
        <v>5834</v>
      </c>
      <c r="G974" s="273" t="s">
        <v>1938</v>
      </c>
      <c r="H974" s="273" t="s">
        <v>9194</v>
      </c>
      <c r="I974" s="274">
        <v>5</v>
      </c>
      <c r="J974" s="273" t="s">
        <v>11</v>
      </c>
      <c r="K974" s="273" t="s">
        <v>3714</v>
      </c>
      <c r="L974" s="274">
        <v>7.875</v>
      </c>
      <c r="M974" s="273" t="s">
        <v>2107</v>
      </c>
      <c r="N974" s="273" t="s">
        <v>4491</v>
      </c>
      <c r="O974" s="273"/>
      <c r="P974" s="273"/>
      <c r="Q974" s="273"/>
      <c r="R974" s="273" t="s">
        <v>789</v>
      </c>
      <c r="S974" s="273" t="s">
        <v>1487</v>
      </c>
      <c r="T974" s="273" t="s">
        <v>458</v>
      </c>
      <c r="U974" s="273" t="s">
        <v>791</v>
      </c>
      <c r="V974" s="274">
        <v>100</v>
      </c>
      <c r="W974" s="273" t="s">
        <v>2852</v>
      </c>
      <c r="X974" s="273" t="s">
        <v>828</v>
      </c>
      <c r="Y974" s="273" t="s">
        <v>2074</v>
      </c>
      <c r="Z974" s="273"/>
      <c r="AA974" s="273"/>
      <c r="AB974" s="273"/>
      <c r="AC974" s="273"/>
      <c r="AD974" s="273"/>
      <c r="AE974" s="273" t="s">
        <v>9195</v>
      </c>
      <c r="AF974" s="273" t="s">
        <v>794</v>
      </c>
      <c r="AG974" s="273" t="s">
        <v>1986</v>
      </c>
      <c r="AH974" s="273" t="s">
        <v>6278</v>
      </c>
      <c r="AI974" s="273" t="s">
        <v>102</v>
      </c>
      <c r="AJ974" s="273"/>
      <c r="AK974" s="273" t="s">
        <v>1987</v>
      </c>
      <c r="AL974" s="273" t="s">
        <v>9196</v>
      </c>
      <c r="AM974" s="273" t="s">
        <v>1529</v>
      </c>
      <c r="AN974" s="273" t="s">
        <v>931</v>
      </c>
      <c r="AO974" s="273"/>
      <c r="AP974" s="273"/>
      <c r="AQ974" s="273"/>
      <c r="AR974" s="273"/>
      <c r="AS974" s="273" t="s">
        <v>9197</v>
      </c>
      <c r="AT974" s="274">
        <v>1000</v>
      </c>
      <c r="AU974" s="274">
        <v>5</v>
      </c>
      <c r="AV974" s="273" t="s">
        <v>9157</v>
      </c>
      <c r="AW974" s="273"/>
      <c r="AX974" s="274">
        <v>7.875</v>
      </c>
      <c r="AY974" s="273" t="s">
        <v>458</v>
      </c>
      <c r="AZ974" s="273" t="s">
        <v>9198</v>
      </c>
      <c r="BA974" s="273" t="s">
        <v>9199</v>
      </c>
      <c r="BB974" s="273" t="s">
        <v>458</v>
      </c>
      <c r="BC974" s="273" t="s">
        <v>9157</v>
      </c>
      <c r="BD974" s="273"/>
      <c r="BE974" s="273" t="s">
        <v>9157</v>
      </c>
      <c r="BF974" s="273" t="s">
        <v>9200</v>
      </c>
      <c r="BG974" s="273" t="s">
        <v>458</v>
      </c>
      <c r="BH974" s="273" t="s">
        <v>9195</v>
      </c>
      <c r="BI974" s="273" t="s">
        <v>3729</v>
      </c>
      <c r="BJ974" s="273" t="s">
        <v>800</v>
      </c>
      <c r="BK974" s="273" t="s">
        <v>3730</v>
      </c>
      <c r="BL974" s="273" t="s">
        <v>802</v>
      </c>
      <c r="BM974" s="273" t="s">
        <v>3731</v>
      </c>
      <c r="BN974" s="273" t="s">
        <v>8871</v>
      </c>
      <c r="BO974" s="273" t="s">
        <v>809</v>
      </c>
      <c r="BP974" s="273" t="s">
        <v>458</v>
      </c>
      <c r="BQ974" s="273"/>
    </row>
    <row r="975" spans="1:69" ht="18" customHeight="1">
      <c r="A975" s="273" t="s">
        <v>8592</v>
      </c>
      <c r="B975" s="273" t="s">
        <v>8593</v>
      </c>
      <c r="C975" s="273" t="s">
        <v>8594</v>
      </c>
      <c r="D975" s="273" t="s">
        <v>9201</v>
      </c>
      <c r="E975" s="273" t="s">
        <v>8596</v>
      </c>
      <c r="F975" s="273" t="s">
        <v>786</v>
      </c>
      <c r="G975" s="273" t="s">
        <v>786</v>
      </c>
      <c r="H975" s="273" t="s">
        <v>786</v>
      </c>
      <c r="I975" s="274">
        <v>3.8746</v>
      </c>
      <c r="J975" s="273" t="s">
        <v>11</v>
      </c>
      <c r="K975" s="273" t="s">
        <v>820</v>
      </c>
      <c r="L975" s="274">
        <v>4.75</v>
      </c>
      <c r="M975" s="273" t="s">
        <v>3422</v>
      </c>
      <c r="N975" s="273" t="s">
        <v>936</v>
      </c>
      <c r="O975" s="273"/>
      <c r="P975" s="273"/>
      <c r="Q975" s="273"/>
      <c r="R975" s="273" t="s">
        <v>789</v>
      </c>
      <c r="S975" s="273" t="s">
        <v>790</v>
      </c>
      <c r="T975" s="273" t="s">
        <v>458</v>
      </c>
      <c r="U975" s="273" t="s">
        <v>791</v>
      </c>
      <c r="V975" s="274">
        <v>100</v>
      </c>
      <c r="W975" s="273" t="s">
        <v>6036</v>
      </c>
      <c r="X975" s="273" t="s">
        <v>1463</v>
      </c>
      <c r="Y975" s="273" t="s">
        <v>1464</v>
      </c>
      <c r="Z975" s="273"/>
      <c r="AA975" s="273"/>
      <c r="AB975" s="273"/>
      <c r="AC975" s="273"/>
      <c r="AD975" s="273"/>
      <c r="AE975" s="273" t="s">
        <v>9202</v>
      </c>
      <c r="AF975" s="273" t="s">
        <v>3984</v>
      </c>
      <c r="AG975" s="273" t="s">
        <v>795</v>
      </c>
      <c r="AH975" s="273" t="s">
        <v>786</v>
      </c>
      <c r="AI975" s="273"/>
      <c r="AJ975" s="273"/>
      <c r="AK975" s="273" t="s">
        <v>796</v>
      </c>
      <c r="AL975" s="273" t="s">
        <v>3423</v>
      </c>
      <c r="AM975" s="273" t="s">
        <v>1529</v>
      </c>
      <c r="AN975" s="273" t="s">
        <v>43</v>
      </c>
      <c r="AO975" s="273"/>
      <c r="AP975" s="273"/>
      <c r="AQ975" s="273"/>
      <c r="AR975" s="273"/>
      <c r="AS975" s="273" t="s">
        <v>8597</v>
      </c>
      <c r="AT975" s="274">
        <v>1000</v>
      </c>
      <c r="AU975" s="274">
        <v>3.8746</v>
      </c>
      <c r="AV975" s="273" t="s">
        <v>8602</v>
      </c>
      <c r="AW975" s="273"/>
      <c r="AX975" s="274">
        <v>4.75</v>
      </c>
      <c r="AY975" s="273" t="s">
        <v>458</v>
      </c>
      <c r="AZ975" s="273" t="s">
        <v>8599</v>
      </c>
      <c r="BA975" s="273" t="s">
        <v>8600</v>
      </c>
      <c r="BB975" s="273" t="s">
        <v>8601</v>
      </c>
      <c r="BC975" s="273" t="s">
        <v>8602</v>
      </c>
      <c r="BD975" s="273"/>
      <c r="BE975" s="273" t="s">
        <v>8602</v>
      </c>
      <c r="BF975" s="273" t="s">
        <v>8603</v>
      </c>
      <c r="BG975" s="273" t="s">
        <v>9202</v>
      </c>
      <c r="BH975" s="273" t="s">
        <v>8604</v>
      </c>
      <c r="BI975" s="273" t="s">
        <v>800</v>
      </c>
      <c r="BJ975" s="273" t="s">
        <v>800</v>
      </c>
      <c r="BK975" s="273" t="s">
        <v>801</v>
      </c>
      <c r="BL975" s="273" t="s">
        <v>802</v>
      </c>
      <c r="BM975" s="273" t="s">
        <v>803</v>
      </c>
      <c r="BN975" s="273"/>
      <c r="BO975" s="273" t="s">
        <v>809</v>
      </c>
      <c r="BP975" s="273" t="s">
        <v>458</v>
      </c>
      <c r="BQ975" s="273"/>
    </row>
    <row r="976" spans="1:69" ht="18" customHeight="1">
      <c r="A976" s="273" t="s">
        <v>9203</v>
      </c>
      <c r="B976" s="273" t="s">
        <v>9204</v>
      </c>
      <c r="C976" s="273" t="s">
        <v>9205</v>
      </c>
      <c r="D976" s="273" t="s">
        <v>9201</v>
      </c>
      <c r="E976" s="273" t="s">
        <v>9206</v>
      </c>
      <c r="F976" s="273" t="s">
        <v>9007</v>
      </c>
      <c r="G976" s="273" t="s">
        <v>1506</v>
      </c>
      <c r="H976" s="273" t="s">
        <v>9007</v>
      </c>
      <c r="I976" s="274">
        <v>3.5</v>
      </c>
      <c r="J976" s="273" t="s">
        <v>11</v>
      </c>
      <c r="K976" s="273" t="s">
        <v>820</v>
      </c>
      <c r="L976" s="274">
        <v>3</v>
      </c>
      <c r="M976" s="273" t="s">
        <v>9207</v>
      </c>
      <c r="N976" s="273" t="s">
        <v>936</v>
      </c>
      <c r="O976" s="273" t="s">
        <v>9208</v>
      </c>
      <c r="P976" s="273" t="s">
        <v>9209</v>
      </c>
      <c r="Q976" s="274">
        <v>45</v>
      </c>
      <c r="R976" s="273" t="s">
        <v>789</v>
      </c>
      <c r="S976" s="273" t="s">
        <v>790</v>
      </c>
      <c r="T976" s="273" t="s">
        <v>458</v>
      </c>
      <c r="U976" s="273" t="s">
        <v>791</v>
      </c>
      <c r="V976" s="274">
        <v>99.558000000000007</v>
      </c>
      <c r="W976" s="273" t="s">
        <v>6483</v>
      </c>
      <c r="X976" s="273" t="s">
        <v>1565</v>
      </c>
      <c r="Y976" s="273" t="s">
        <v>6589</v>
      </c>
      <c r="Z976" s="273"/>
      <c r="AA976" s="274">
        <v>34</v>
      </c>
      <c r="AB976" s="274">
        <v>9.6999999999999993</v>
      </c>
      <c r="AC976" s="273"/>
      <c r="AD976" s="273"/>
      <c r="AE976" s="273" t="s">
        <v>9210</v>
      </c>
      <c r="AF976" s="273" t="s">
        <v>794</v>
      </c>
      <c r="AG976" s="273" t="s">
        <v>1734</v>
      </c>
      <c r="AH976" s="273" t="s">
        <v>9007</v>
      </c>
      <c r="AI976" s="273" t="s">
        <v>102</v>
      </c>
      <c r="AJ976" s="273"/>
      <c r="AK976" s="273" t="s">
        <v>810</v>
      </c>
      <c r="AL976" s="273" t="s">
        <v>9211</v>
      </c>
      <c r="AM976" s="273" t="s">
        <v>797</v>
      </c>
      <c r="AN976" s="273" t="s">
        <v>42</v>
      </c>
      <c r="AO976" s="273"/>
      <c r="AP976" s="273"/>
      <c r="AQ976" s="273"/>
      <c r="AR976" s="273"/>
      <c r="AS976" s="273" t="s">
        <v>9212</v>
      </c>
      <c r="AT976" s="274">
        <v>1000</v>
      </c>
      <c r="AU976" s="274">
        <v>3.5</v>
      </c>
      <c r="AV976" s="273" t="s">
        <v>9166</v>
      </c>
      <c r="AW976" s="273"/>
      <c r="AX976" s="274">
        <v>3</v>
      </c>
      <c r="AY976" s="273" t="s">
        <v>458</v>
      </c>
      <c r="AZ976" s="273" t="s">
        <v>9213</v>
      </c>
      <c r="BA976" s="273" t="s">
        <v>9214</v>
      </c>
      <c r="BB976" s="273" t="s">
        <v>9203</v>
      </c>
      <c r="BC976" s="273" t="s">
        <v>9166</v>
      </c>
      <c r="BD976" s="273"/>
      <c r="BE976" s="273" t="s">
        <v>9166</v>
      </c>
      <c r="BF976" s="273" t="s">
        <v>458</v>
      </c>
      <c r="BG976" s="273" t="s">
        <v>9215</v>
      </c>
      <c r="BH976" s="273" t="s">
        <v>9216</v>
      </c>
      <c r="BI976" s="273" t="s">
        <v>800</v>
      </c>
      <c r="BJ976" s="273" t="s">
        <v>800</v>
      </c>
      <c r="BK976" s="273" t="s">
        <v>801</v>
      </c>
      <c r="BL976" s="273" t="s">
        <v>802</v>
      </c>
      <c r="BM976" s="273" t="s">
        <v>803</v>
      </c>
      <c r="BN976" s="273"/>
      <c r="BO976" s="273" t="s">
        <v>809</v>
      </c>
      <c r="BP976" s="273" t="s">
        <v>458</v>
      </c>
      <c r="BQ976" s="273"/>
    </row>
    <row r="977" spans="1:69" ht="18" customHeight="1">
      <c r="A977" s="273" t="s">
        <v>9217</v>
      </c>
      <c r="B977" s="273" t="s">
        <v>9218</v>
      </c>
      <c r="C977" s="273" t="s">
        <v>9219</v>
      </c>
      <c r="D977" s="273" t="s">
        <v>9201</v>
      </c>
      <c r="E977" s="273" t="s">
        <v>9220</v>
      </c>
      <c r="F977" s="273" t="s">
        <v>4287</v>
      </c>
      <c r="G977" s="273" t="s">
        <v>1938</v>
      </c>
      <c r="H977" s="273" t="s">
        <v>5601</v>
      </c>
      <c r="I977" s="274">
        <v>5</v>
      </c>
      <c r="J977" s="273" t="s">
        <v>11</v>
      </c>
      <c r="K977" s="273" t="s">
        <v>820</v>
      </c>
      <c r="L977" s="274">
        <v>8.375</v>
      </c>
      <c r="M977" s="273" t="s">
        <v>9207</v>
      </c>
      <c r="N977" s="273" t="s">
        <v>9221</v>
      </c>
      <c r="O977" s="273" t="s">
        <v>9222</v>
      </c>
      <c r="P977" s="273" t="s">
        <v>9223</v>
      </c>
      <c r="Q977" s="274">
        <v>37.5</v>
      </c>
      <c r="R977" s="273" t="s">
        <v>789</v>
      </c>
      <c r="S977" s="273" t="s">
        <v>3364</v>
      </c>
      <c r="T977" s="273" t="s">
        <v>458</v>
      </c>
      <c r="U977" s="273" t="s">
        <v>3209</v>
      </c>
      <c r="V977" s="274">
        <v>100</v>
      </c>
      <c r="W977" s="273" t="s">
        <v>9224</v>
      </c>
      <c r="X977" s="273" t="s">
        <v>819</v>
      </c>
      <c r="Y977" s="273" t="s">
        <v>884</v>
      </c>
      <c r="Z977" s="273"/>
      <c r="AA977" s="274">
        <v>32</v>
      </c>
      <c r="AB977" s="274">
        <v>6.4</v>
      </c>
      <c r="AC977" s="273" t="s">
        <v>4494</v>
      </c>
      <c r="AD977" s="273" t="s">
        <v>4494</v>
      </c>
      <c r="AE977" s="273" t="s">
        <v>9225</v>
      </c>
      <c r="AF977" s="273" t="s">
        <v>7083</v>
      </c>
      <c r="AG977" s="273" t="s">
        <v>1986</v>
      </c>
      <c r="AH977" s="273" t="s">
        <v>8463</v>
      </c>
      <c r="AI977" s="273" t="s">
        <v>104</v>
      </c>
      <c r="AJ977" s="273"/>
      <c r="AK977" s="273" t="s">
        <v>1987</v>
      </c>
      <c r="AL977" s="273" t="s">
        <v>9211</v>
      </c>
      <c r="AM977" s="273" t="s">
        <v>2255</v>
      </c>
      <c r="AN977" s="273" t="s">
        <v>3211</v>
      </c>
      <c r="AO977" s="273"/>
      <c r="AP977" s="273"/>
      <c r="AQ977" s="273"/>
      <c r="AR977" s="273"/>
      <c r="AS977" s="273" t="s">
        <v>9226</v>
      </c>
      <c r="AT977" s="274">
        <v>1000</v>
      </c>
      <c r="AU977" s="274">
        <v>5</v>
      </c>
      <c r="AV977" s="273" t="s">
        <v>9166</v>
      </c>
      <c r="AW977" s="273" t="s">
        <v>1707</v>
      </c>
      <c r="AX977" s="274">
        <v>8.375</v>
      </c>
      <c r="AY977" s="273" t="s">
        <v>458</v>
      </c>
      <c r="AZ977" s="273" t="s">
        <v>9213</v>
      </c>
      <c r="BA977" s="273" t="s">
        <v>9227</v>
      </c>
      <c r="BB977" s="273" t="s">
        <v>3631</v>
      </c>
      <c r="BC977" s="273" t="s">
        <v>9166</v>
      </c>
      <c r="BD977" s="273"/>
      <c r="BE977" s="273" t="s">
        <v>9166</v>
      </c>
      <c r="BF977" s="273" t="s">
        <v>4502</v>
      </c>
      <c r="BG977" s="273" t="s">
        <v>9225</v>
      </c>
      <c r="BH977" s="273" t="s">
        <v>9228</v>
      </c>
      <c r="BI977" s="273" t="s">
        <v>800</v>
      </c>
      <c r="BJ977" s="273" t="s">
        <v>800</v>
      </c>
      <c r="BK977" s="273" t="s">
        <v>3211</v>
      </c>
      <c r="BL977" s="273" t="s">
        <v>802</v>
      </c>
      <c r="BM977" s="273" t="s">
        <v>827</v>
      </c>
      <c r="BN977" s="273" t="s">
        <v>5819</v>
      </c>
      <c r="BO977" s="273" t="s">
        <v>809</v>
      </c>
      <c r="BP977" s="273" t="s">
        <v>458</v>
      </c>
      <c r="BQ977" s="273"/>
    </row>
    <row r="978" spans="1:69" ht="18" customHeight="1">
      <c r="A978" s="273" t="s">
        <v>9229</v>
      </c>
      <c r="B978" s="273" t="s">
        <v>9230</v>
      </c>
      <c r="C978" s="273" t="s">
        <v>9231</v>
      </c>
      <c r="D978" s="273" t="s">
        <v>9232</v>
      </c>
      <c r="E978" s="273" t="s">
        <v>9233</v>
      </c>
      <c r="F978" s="273" t="s">
        <v>9234</v>
      </c>
      <c r="G978" s="273" t="s">
        <v>5117</v>
      </c>
      <c r="H978" s="273" t="s">
        <v>9234</v>
      </c>
      <c r="I978" s="274">
        <v>1</v>
      </c>
      <c r="J978" s="273" t="s">
        <v>11</v>
      </c>
      <c r="K978" s="273" t="s">
        <v>820</v>
      </c>
      <c r="L978" s="274">
        <v>4.375</v>
      </c>
      <c r="M978" s="273" t="s">
        <v>5577</v>
      </c>
      <c r="N978" s="273" t="s">
        <v>860</v>
      </c>
      <c r="O978" s="273"/>
      <c r="P978" s="273"/>
      <c r="Q978" s="273"/>
      <c r="R978" s="273" t="s">
        <v>789</v>
      </c>
      <c r="S978" s="273" t="s">
        <v>1487</v>
      </c>
      <c r="T978" s="273" t="s">
        <v>458</v>
      </c>
      <c r="U978" s="273" t="s">
        <v>791</v>
      </c>
      <c r="V978" s="273"/>
      <c r="W978" s="273" t="s">
        <v>6659</v>
      </c>
      <c r="X978" s="273" t="s">
        <v>1463</v>
      </c>
      <c r="Y978" s="273" t="s">
        <v>1464</v>
      </c>
      <c r="Z978" s="273"/>
      <c r="AA978" s="273"/>
      <c r="AB978" s="273"/>
      <c r="AC978" s="273"/>
      <c r="AD978" s="273"/>
      <c r="AE978" s="273"/>
      <c r="AF978" s="273" t="s">
        <v>8689</v>
      </c>
      <c r="AG978" s="273" t="s">
        <v>8837</v>
      </c>
      <c r="AH978" s="273" t="s">
        <v>9007</v>
      </c>
      <c r="AI978" s="273"/>
      <c r="AJ978" s="273"/>
      <c r="AK978" s="273" t="s">
        <v>810</v>
      </c>
      <c r="AL978" s="273" t="s">
        <v>3734</v>
      </c>
      <c r="AM978" s="273" t="s">
        <v>2255</v>
      </c>
      <c r="AN978" s="273" t="s">
        <v>931</v>
      </c>
      <c r="AO978" s="273"/>
      <c r="AP978" s="273"/>
      <c r="AQ978" s="273"/>
      <c r="AR978" s="273"/>
      <c r="AS978" s="273" t="s">
        <v>9235</v>
      </c>
      <c r="AT978" s="274">
        <v>1000</v>
      </c>
      <c r="AU978" s="274">
        <v>0</v>
      </c>
      <c r="AV978" s="273" t="s">
        <v>9169</v>
      </c>
      <c r="AW978" s="273" t="s">
        <v>7078</v>
      </c>
      <c r="AX978" s="274">
        <v>4.375</v>
      </c>
      <c r="AY978" s="273" t="s">
        <v>458</v>
      </c>
      <c r="AZ978" s="273" t="s">
        <v>9236</v>
      </c>
      <c r="BA978" s="273" t="s">
        <v>9237</v>
      </c>
      <c r="BB978" s="273" t="s">
        <v>458</v>
      </c>
      <c r="BC978" s="273" t="s">
        <v>9238</v>
      </c>
      <c r="BD978" s="273"/>
      <c r="BE978" s="273" t="s">
        <v>9238</v>
      </c>
      <c r="BF978" s="273" t="s">
        <v>458</v>
      </c>
      <c r="BG978" s="273" t="s">
        <v>9239</v>
      </c>
      <c r="BH978" s="273" t="s">
        <v>9240</v>
      </c>
      <c r="BI978" s="273" t="s">
        <v>800</v>
      </c>
      <c r="BJ978" s="273" t="s">
        <v>800</v>
      </c>
      <c r="BK978" s="273" t="s">
        <v>801</v>
      </c>
      <c r="BL978" s="273" t="s">
        <v>802</v>
      </c>
      <c r="BM978" s="273" t="s">
        <v>827</v>
      </c>
      <c r="BN978" s="273"/>
      <c r="BO978" s="273" t="s">
        <v>809</v>
      </c>
      <c r="BP978" s="273" t="s">
        <v>458</v>
      </c>
      <c r="BQ978" s="273"/>
    </row>
    <row r="979" spans="1:69" ht="18" customHeight="1">
      <c r="A979" s="273" t="s">
        <v>9241</v>
      </c>
      <c r="B979" s="273" t="s">
        <v>9242</v>
      </c>
      <c r="C979" s="273" t="s">
        <v>9243</v>
      </c>
      <c r="D979" s="273" t="s">
        <v>9232</v>
      </c>
      <c r="E979" s="273" t="s">
        <v>9244</v>
      </c>
      <c r="F979" s="273" t="s">
        <v>1871</v>
      </c>
      <c r="G979" s="273" t="s">
        <v>1506</v>
      </c>
      <c r="H979" s="273" t="s">
        <v>5104</v>
      </c>
      <c r="I979" s="274">
        <v>3</v>
      </c>
      <c r="J979" s="273" t="s">
        <v>11</v>
      </c>
      <c r="K979" s="273" t="s">
        <v>3714</v>
      </c>
      <c r="L979" s="274">
        <v>3.55</v>
      </c>
      <c r="M979" s="273" t="s">
        <v>1564</v>
      </c>
      <c r="N979" s="273" t="s">
        <v>860</v>
      </c>
      <c r="O979" s="273" t="s">
        <v>9245</v>
      </c>
      <c r="P979" s="273" t="s">
        <v>9246</v>
      </c>
      <c r="Q979" s="273"/>
      <c r="R979" s="273" t="s">
        <v>789</v>
      </c>
      <c r="S979" s="273" t="s">
        <v>790</v>
      </c>
      <c r="T979" s="273" t="s">
        <v>458</v>
      </c>
      <c r="U979" s="273" t="s">
        <v>791</v>
      </c>
      <c r="V979" s="274">
        <v>100</v>
      </c>
      <c r="W979" s="273" t="s">
        <v>4233</v>
      </c>
      <c r="X979" s="273" t="s">
        <v>792</v>
      </c>
      <c r="Y979" s="273" t="s">
        <v>6452</v>
      </c>
      <c r="Z979" s="273"/>
      <c r="AA979" s="274">
        <v>20</v>
      </c>
      <c r="AB979" s="274">
        <v>6.7</v>
      </c>
      <c r="AC979" s="273"/>
      <c r="AD979" s="273"/>
      <c r="AE979" s="273" t="s">
        <v>9247</v>
      </c>
      <c r="AF979" s="273" t="s">
        <v>794</v>
      </c>
      <c r="AG979" s="273" t="s">
        <v>807</v>
      </c>
      <c r="AH979" s="273" t="s">
        <v>5104</v>
      </c>
      <c r="AI979" s="273" t="s">
        <v>102</v>
      </c>
      <c r="AJ979" s="273"/>
      <c r="AK979" s="273" t="s">
        <v>810</v>
      </c>
      <c r="AL979" s="273" t="s">
        <v>9248</v>
      </c>
      <c r="AM979" s="273" t="s">
        <v>2206</v>
      </c>
      <c r="AN979" s="273" t="s">
        <v>42</v>
      </c>
      <c r="AO979" s="273"/>
      <c r="AP979" s="273"/>
      <c r="AQ979" s="273"/>
      <c r="AR979" s="273"/>
      <c r="AS979" s="273" t="s">
        <v>9249</v>
      </c>
      <c r="AT979" s="274">
        <v>1000</v>
      </c>
      <c r="AU979" s="274">
        <v>3</v>
      </c>
      <c r="AV979" s="273" t="s">
        <v>9183</v>
      </c>
      <c r="AW979" s="273"/>
      <c r="AX979" s="274">
        <v>3.55</v>
      </c>
      <c r="AY979" s="273" t="s">
        <v>458</v>
      </c>
      <c r="AZ979" s="273" t="s">
        <v>9250</v>
      </c>
      <c r="BA979" s="273" t="s">
        <v>9251</v>
      </c>
      <c r="BB979" s="273" t="s">
        <v>9241</v>
      </c>
      <c r="BC979" s="273" t="s">
        <v>9183</v>
      </c>
      <c r="BD979" s="273"/>
      <c r="BE979" s="273" t="s">
        <v>9183</v>
      </c>
      <c r="BF979" s="273" t="s">
        <v>9252</v>
      </c>
      <c r="BG979" s="273" t="s">
        <v>9253</v>
      </c>
      <c r="BH979" s="273" t="s">
        <v>9254</v>
      </c>
      <c r="BI979" s="273" t="s">
        <v>3729</v>
      </c>
      <c r="BJ979" s="273" t="s">
        <v>800</v>
      </c>
      <c r="BK979" s="273" t="s">
        <v>3730</v>
      </c>
      <c r="BL979" s="273" t="s">
        <v>802</v>
      </c>
      <c r="BM979" s="273" t="s">
        <v>3731</v>
      </c>
      <c r="BN979" s="273" t="s">
        <v>8871</v>
      </c>
      <c r="BO979" s="273" t="s">
        <v>809</v>
      </c>
      <c r="BP979" s="273" t="s">
        <v>458</v>
      </c>
      <c r="BQ979" s="273"/>
    </row>
    <row r="980" spans="1:69" ht="18" customHeight="1">
      <c r="A980" s="273" t="s">
        <v>9255</v>
      </c>
      <c r="B980" s="273" t="s">
        <v>9256</v>
      </c>
      <c r="C980" s="273" t="s">
        <v>9257</v>
      </c>
      <c r="D980" s="273" t="s">
        <v>9258</v>
      </c>
      <c r="E980" s="273" t="s">
        <v>9259</v>
      </c>
      <c r="F980" s="273" t="s">
        <v>1871</v>
      </c>
      <c r="G980" s="273" t="s">
        <v>1506</v>
      </c>
      <c r="H980" s="273" t="s">
        <v>1871</v>
      </c>
      <c r="I980" s="274">
        <v>2</v>
      </c>
      <c r="J980" s="273" t="s">
        <v>11</v>
      </c>
      <c r="K980" s="273" t="s">
        <v>820</v>
      </c>
      <c r="L980" s="274">
        <v>2.875</v>
      </c>
      <c r="M980" s="273" t="s">
        <v>4904</v>
      </c>
      <c r="N980" s="273" t="s">
        <v>936</v>
      </c>
      <c r="O980" s="273"/>
      <c r="P980" s="273"/>
      <c r="Q980" s="273"/>
      <c r="R980" s="273" t="s">
        <v>789</v>
      </c>
      <c r="S980" s="273" t="s">
        <v>790</v>
      </c>
      <c r="T980" s="273" t="s">
        <v>458</v>
      </c>
      <c r="U980" s="273" t="s">
        <v>791</v>
      </c>
      <c r="V980" s="274">
        <v>99.46</v>
      </c>
      <c r="W980" s="273" t="s">
        <v>9260</v>
      </c>
      <c r="X980" s="273" t="s">
        <v>828</v>
      </c>
      <c r="Y980" s="273" t="s">
        <v>835</v>
      </c>
      <c r="Z980" s="273"/>
      <c r="AA980" s="274">
        <v>21</v>
      </c>
      <c r="AB980" s="274">
        <v>10.5</v>
      </c>
      <c r="AC980" s="273"/>
      <c r="AD980" s="273"/>
      <c r="AE980" s="273" t="s">
        <v>9261</v>
      </c>
      <c r="AF980" s="273" t="s">
        <v>794</v>
      </c>
      <c r="AG980" s="273" t="s">
        <v>816</v>
      </c>
      <c r="AH980" s="273" t="s">
        <v>1871</v>
      </c>
      <c r="AI980" s="273" t="s">
        <v>102</v>
      </c>
      <c r="AJ980" s="273"/>
      <c r="AK980" s="273" t="s">
        <v>796</v>
      </c>
      <c r="AL980" s="273" t="s">
        <v>9262</v>
      </c>
      <c r="AM980" s="273" t="s">
        <v>811</v>
      </c>
      <c r="AN980" s="273" t="s">
        <v>42</v>
      </c>
      <c r="AO980" s="273"/>
      <c r="AP980" s="273"/>
      <c r="AQ980" s="273"/>
      <c r="AR980" s="273"/>
      <c r="AS980" s="273" t="s">
        <v>9263</v>
      </c>
      <c r="AT980" s="274">
        <v>1000</v>
      </c>
      <c r="AU980" s="274">
        <v>2</v>
      </c>
      <c r="AV980" s="273" t="s">
        <v>9192</v>
      </c>
      <c r="AW980" s="273"/>
      <c r="AX980" s="274">
        <v>2.875</v>
      </c>
      <c r="AY980" s="273" t="s">
        <v>458</v>
      </c>
      <c r="AZ980" s="273" t="s">
        <v>9250</v>
      </c>
      <c r="BA980" s="273" t="s">
        <v>9264</v>
      </c>
      <c r="BB980" s="273" t="s">
        <v>9255</v>
      </c>
      <c r="BC980" s="273" t="s">
        <v>9192</v>
      </c>
      <c r="BD980" s="273"/>
      <c r="BE980" s="273" t="s">
        <v>9192</v>
      </c>
      <c r="BF980" s="273" t="s">
        <v>458</v>
      </c>
      <c r="BG980" s="273" t="s">
        <v>9261</v>
      </c>
      <c r="BH980" s="273" t="s">
        <v>9265</v>
      </c>
      <c r="BI980" s="273" t="s">
        <v>800</v>
      </c>
      <c r="BJ980" s="273" t="s">
        <v>800</v>
      </c>
      <c r="BK980" s="273" t="s">
        <v>801</v>
      </c>
      <c r="BL980" s="273" t="s">
        <v>802</v>
      </c>
      <c r="BM980" s="273" t="s">
        <v>803</v>
      </c>
      <c r="BN980" s="273"/>
      <c r="BO980" s="273" t="s">
        <v>809</v>
      </c>
      <c r="BP980" s="273" t="s">
        <v>458</v>
      </c>
      <c r="BQ980" s="273"/>
    </row>
    <row r="981" spans="1:69" ht="18" customHeight="1">
      <c r="A981" s="273" t="s">
        <v>3686</v>
      </c>
      <c r="B981" s="273" t="s">
        <v>9266</v>
      </c>
      <c r="C981" s="273" t="s">
        <v>9267</v>
      </c>
      <c r="D981" s="273" t="s">
        <v>9258</v>
      </c>
      <c r="E981" s="273" t="s">
        <v>9268</v>
      </c>
      <c r="F981" s="273" t="s">
        <v>1505</v>
      </c>
      <c r="G981" s="273" t="s">
        <v>1506</v>
      </c>
      <c r="H981" s="273" t="s">
        <v>1505</v>
      </c>
      <c r="I981" s="274">
        <v>7</v>
      </c>
      <c r="J981" s="273" t="s">
        <v>11</v>
      </c>
      <c r="K981" s="273" t="s">
        <v>820</v>
      </c>
      <c r="L981" s="274">
        <v>2.706</v>
      </c>
      <c r="M981" s="273" t="s">
        <v>4904</v>
      </c>
      <c r="N981" s="273" t="s">
        <v>936</v>
      </c>
      <c r="O981" s="273"/>
      <c r="P981" s="273"/>
      <c r="Q981" s="273"/>
      <c r="R981" s="273" t="s">
        <v>789</v>
      </c>
      <c r="S981" s="273" t="s">
        <v>790</v>
      </c>
      <c r="T981" s="273" t="s">
        <v>458</v>
      </c>
      <c r="U981" s="273" t="s">
        <v>791</v>
      </c>
      <c r="V981" s="274">
        <v>100</v>
      </c>
      <c r="W981" s="273" t="s">
        <v>9269</v>
      </c>
      <c r="X981" s="273" t="s">
        <v>792</v>
      </c>
      <c r="Y981" s="273" t="s">
        <v>1792</v>
      </c>
      <c r="Z981" s="273"/>
      <c r="AA981" s="274">
        <v>25</v>
      </c>
      <c r="AB981" s="274">
        <v>3.6</v>
      </c>
      <c r="AC981" s="273"/>
      <c r="AD981" s="273"/>
      <c r="AE981" s="273" t="s">
        <v>9270</v>
      </c>
      <c r="AF981" s="273" t="s">
        <v>794</v>
      </c>
      <c r="AG981" s="273" t="s">
        <v>1793</v>
      </c>
      <c r="AH981" s="273" t="s">
        <v>1505</v>
      </c>
      <c r="AI981" s="273" t="s">
        <v>102</v>
      </c>
      <c r="AJ981" s="273"/>
      <c r="AK981" s="273" t="s">
        <v>796</v>
      </c>
      <c r="AL981" s="273" t="s">
        <v>9262</v>
      </c>
      <c r="AM981" s="273" t="s">
        <v>2206</v>
      </c>
      <c r="AN981" s="273" t="s">
        <v>42</v>
      </c>
      <c r="AO981" s="273"/>
      <c r="AP981" s="273"/>
      <c r="AQ981" s="273"/>
      <c r="AR981" s="273"/>
      <c r="AS981" s="273" t="s">
        <v>3695</v>
      </c>
      <c r="AT981" s="274">
        <v>1000</v>
      </c>
      <c r="AU981" s="274">
        <v>7</v>
      </c>
      <c r="AV981" s="273" t="s">
        <v>9192</v>
      </c>
      <c r="AW981" s="273"/>
      <c r="AX981" s="274">
        <v>6.0427</v>
      </c>
      <c r="AY981" s="273" t="s">
        <v>9271</v>
      </c>
      <c r="AZ981" s="273" t="s">
        <v>9272</v>
      </c>
      <c r="BA981" s="273" t="s">
        <v>9273</v>
      </c>
      <c r="BB981" s="273" t="s">
        <v>9274</v>
      </c>
      <c r="BC981" s="273" t="s">
        <v>9192</v>
      </c>
      <c r="BD981" s="273"/>
      <c r="BE981" s="273" t="s">
        <v>9192</v>
      </c>
      <c r="BF981" s="273" t="s">
        <v>458</v>
      </c>
      <c r="BG981" s="273" t="s">
        <v>9275</v>
      </c>
      <c r="BH981" s="273" t="s">
        <v>9276</v>
      </c>
      <c r="BI981" s="273" t="s">
        <v>800</v>
      </c>
      <c r="BJ981" s="273" t="s">
        <v>800</v>
      </c>
      <c r="BK981" s="273" t="s">
        <v>1516</v>
      </c>
      <c r="BL981" s="273" t="s">
        <v>802</v>
      </c>
      <c r="BM981" s="273" t="s">
        <v>803</v>
      </c>
      <c r="BN981" s="273"/>
      <c r="BO981" s="273" t="s">
        <v>1517</v>
      </c>
      <c r="BP981" s="273" t="s">
        <v>458</v>
      </c>
      <c r="BQ981" s="273"/>
    </row>
    <row r="982" spans="1:69" ht="18" customHeight="1">
      <c r="A982" s="273" t="s">
        <v>9277</v>
      </c>
      <c r="B982" s="273" t="s">
        <v>9278</v>
      </c>
      <c r="C982" s="273" t="s">
        <v>9279</v>
      </c>
      <c r="D982" s="273" t="s">
        <v>9258</v>
      </c>
      <c r="E982" s="273" t="s">
        <v>9280</v>
      </c>
      <c r="F982" s="273" t="s">
        <v>9281</v>
      </c>
      <c r="G982" s="273" t="s">
        <v>1506</v>
      </c>
      <c r="H982" s="273" t="s">
        <v>9282</v>
      </c>
      <c r="I982" s="274">
        <v>3</v>
      </c>
      <c r="J982" s="273" t="s">
        <v>11</v>
      </c>
      <c r="K982" s="273" t="s">
        <v>820</v>
      </c>
      <c r="L982" s="274">
        <v>5.625</v>
      </c>
      <c r="M982" s="273" t="s">
        <v>4904</v>
      </c>
      <c r="N982" s="273" t="s">
        <v>936</v>
      </c>
      <c r="O982" s="273"/>
      <c r="P982" s="273"/>
      <c r="Q982" s="273"/>
      <c r="R982" s="273" t="s">
        <v>789</v>
      </c>
      <c r="S982" s="273" t="s">
        <v>3364</v>
      </c>
      <c r="T982" s="273" t="s">
        <v>458</v>
      </c>
      <c r="U982" s="273" t="s">
        <v>9283</v>
      </c>
      <c r="V982" s="274">
        <v>100</v>
      </c>
      <c r="W982" s="273" t="s">
        <v>6290</v>
      </c>
      <c r="X982" s="273" t="s">
        <v>1565</v>
      </c>
      <c r="Y982" s="273"/>
      <c r="Z982" s="273"/>
      <c r="AA982" s="274">
        <v>28</v>
      </c>
      <c r="AB982" s="274">
        <v>9.3000000000000007</v>
      </c>
      <c r="AC982" s="273"/>
      <c r="AD982" s="273"/>
      <c r="AE982" s="273" t="s">
        <v>9284</v>
      </c>
      <c r="AF982" s="273" t="s">
        <v>9285</v>
      </c>
      <c r="AG982" s="273" t="s">
        <v>9286</v>
      </c>
      <c r="AH982" s="273" t="s">
        <v>9287</v>
      </c>
      <c r="AI982" s="273"/>
      <c r="AJ982" s="273"/>
      <c r="AK982" s="273" t="s">
        <v>810</v>
      </c>
      <c r="AL982" s="273" t="s">
        <v>9262</v>
      </c>
      <c r="AM982" s="273" t="s">
        <v>1529</v>
      </c>
      <c r="AN982" s="273" t="s">
        <v>931</v>
      </c>
      <c r="AO982" s="273"/>
      <c r="AP982" s="273"/>
      <c r="AQ982" s="273"/>
      <c r="AR982" s="273"/>
      <c r="AS982" s="273" t="s">
        <v>9288</v>
      </c>
      <c r="AT982" s="274">
        <v>1000</v>
      </c>
      <c r="AU982" s="274">
        <v>0.98</v>
      </c>
      <c r="AV982" s="273" t="s">
        <v>9192</v>
      </c>
      <c r="AW982" s="273" t="s">
        <v>1553</v>
      </c>
      <c r="AX982" s="274">
        <v>5.625</v>
      </c>
      <c r="AY982" s="273" t="s">
        <v>458</v>
      </c>
      <c r="AZ982" s="273" t="s">
        <v>9250</v>
      </c>
      <c r="BA982" s="273" t="s">
        <v>9289</v>
      </c>
      <c r="BB982" s="273" t="s">
        <v>3631</v>
      </c>
      <c r="BC982" s="273" t="s">
        <v>9192</v>
      </c>
      <c r="BD982" s="273"/>
      <c r="BE982" s="273" t="s">
        <v>9192</v>
      </c>
      <c r="BF982" s="273" t="s">
        <v>4502</v>
      </c>
      <c r="BG982" s="273" t="s">
        <v>9284</v>
      </c>
      <c r="BH982" s="273" t="s">
        <v>9290</v>
      </c>
      <c r="BI982" s="273" t="s">
        <v>800</v>
      </c>
      <c r="BJ982" s="273" t="s">
        <v>800</v>
      </c>
      <c r="BK982" s="273" t="s">
        <v>801</v>
      </c>
      <c r="BL982" s="273" t="s">
        <v>802</v>
      </c>
      <c r="BM982" s="273" t="s">
        <v>827</v>
      </c>
      <c r="BN982" s="273" t="s">
        <v>5819</v>
      </c>
      <c r="BO982" s="273" t="s">
        <v>809</v>
      </c>
      <c r="BP982" s="273" t="s">
        <v>458</v>
      </c>
      <c r="BQ982" s="273"/>
    </row>
    <row r="983" spans="1:69" ht="18" customHeight="1">
      <c r="A983" s="273" t="s">
        <v>3259</v>
      </c>
      <c r="B983" s="273" t="s">
        <v>8821</v>
      </c>
      <c r="C983" s="273" t="s">
        <v>8822</v>
      </c>
      <c r="D983" s="273" t="s">
        <v>9291</v>
      </c>
      <c r="E983" s="273" t="s">
        <v>8823</v>
      </c>
      <c r="F983" s="273" t="s">
        <v>1505</v>
      </c>
      <c r="G983" s="273" t="s">
        <v>1506</v>
      </c>
      <c r="H983" s="273" t="s">
        <v>786</v>
      </c>
      <c r="I983" s="274">
        <v>2.6100000000000002E-2</v>
      </c>
      <c r="J983" s="273" t="s">
        <v>852</v>
      </c>
      <c r="K983" s="273" t="s">
        <v>8824</v>
      </c>
      <c r="L983" s="274">
        <v>2.4580000000000002</v>
      </c>
      <c r="M983" s="273" t="s">
        <v>8459</v>
      </c>
      <c r="N983" s="273" t="s">
        <v>788</v>
      </c>
      <c r="O983" s="273"/>
      <c r="P983" s="273"/>
      <c r="Q983" s="273"/>
      <c r="R983" s="273"/>
      <c r="S983" s="273" t="s">
        <v>1487</v>
      </c>
      <c r="T983" s="273" t="s">
        <v>458</v>
      </c>
      <c r="U983" s="273" t="s">
        <v>791</v>
      </c>
      <c r="V983" s="274">
        <v>103.354</v>
      </c>
      <c r="W983" s="273"/>
      <c r="X983" s="273" t="s">
        <v>792</v>
      </c>
      <c r="Y983" s="273" t="s">
        <v>1792</v>
      </c>
      <c r="Z983" s="273"/>
      <c r="AA983" s="273"/>
      <c r="AB983" s="273"/>
      <c r="AC983" s="273"/>
      <c r="AD983" s="273"/>
      <c r="AE983" s="273"/>
      <c r="AF983" s="273" t="s">
        <v>2276</v>
      </c>
      <c r="AG983" s="273" t="s">
        <v>1793</v>
      </c>
      <c r="AH983" s="273" t="s">
        <v>786</v>
      </c>
      <c r="AI983" s="273" t="s">
        <v>102</v>
      </c>
      <c r="AJ983" s="273"/>
      <c r="AK983" s="273" t="s">
        <v>796</v>
      </c>
      <c r="AL983" s="273" t="s">
        <v>8464</v>
      </c>
      <c r="AM983" s="273" t="s">
        <v>2206</v>
      </c>
      <c r="AN983" s="273" t="s">
        <v>42</v>
      </c>
      <c r="AO983" s="273"/>
      <c r="AP983" s="273"/>
      <c r="AQ983" s="273"/>
      <c r="AR983" s="273"/>
      <c r="AS983" s="273" t="s">
        <v>3270</v>
      </c>
      <c r="AT983" s="274">
        <v>1000</v>
      </c>
      <c r="AU983" s="274">
        <v>0.1648</v>
      </c>
      <c r="AV983" s="273" t="s">
        <v>9292</v>
      </c>
      <c r="AW983" s="273"/>
      <c r="AX983" s="274">
        <v>2.4580000000000002</v>
      </c>
      <c r="AY983" s="273" t="s">
        <v>8826</v>
      </c>
      <c r="AZ983" s="273" t="s">
        <v>8827</v>
      </c>
      <c r="BA983" s="273" t="s">
        <v>8828</v>
      </c>
      <c r="BB983" s="273" t="s">
        <v>458</v>
      </c>
      <c r="BC983" s="273" t="s">
        <v>8829</v>
      </c>
      <c r="BD983" s="273"/>
      <c r="BE983" s="273" t="s">
        <v>8829</v>
      </c>
      <c r="BF983" s="273" t="s">
        <v>458</v>
      </c>
      <c r="BG983" s="273"/>
      <c r="BH983" s="273" t="s">
        <v>8830</v>
      </c>
      <c r="BI983" s="273" t="s">
        <v>800</v>
      </c>
      <c r="BJ983" s="273" t="s">
        <v>800</v>
      </c>
      <c r="BK983" s="273" t="s">
        <v>801</v>
      </c>
      <c r="BL983" s="273" t="s">
        <v>802</v>
      </c>
      <c r="BM983" s="273" t="s">
        <v>803</v>
      </c>
      <c r="BN983" s="273"/>
      <c r="BO983" s="273" t="s">
        <v>809</v>
      </c>
      <c r="BP983" s="273" t="s">
        <v>458</v>
      </c>
      <c r="BQ983" s="273"/>
    </row>
    <row r="984" spans="1:69" ht="18" customHeight="1">
      <c r="A984" s="273" t="s">
        <v>3259</v>
      </c>
      <c r="B984" s="273" t="s">
        <v>9293</v>
      </c>
      <c r="C984" s="273" t="s">
        <v>9294</v>
      </c>
      <c r="D984" s="273" t="s">
        <v>9295</v>
      </c>
      <c r="E984" s="273" t="s">
        <v>9296</v>
      </c>
      <c r="F984" s="273" t="s">
        <v>1505</v>
      </c>
      <c r="G984" s="273" t="s">
        <v>1506</v>
      </c>
      <c r="H984" s="273" t="s">
        <v>5422</v>
      </c>
      <c r="I984" s="274">
        <v>5</v>
      </c>
      <c r="J984" s="273" t="s">
        <v>11</v>
      </c>
      <c r="K984" s="273" t="s">
        <v>820</v>
      </c>
      <c r="L984" s="274">
        <v>2.7721</v>
      </c>
      <c r="M984" s="273" t="s">
        <v>9297</v>
      </c>
      <c r="N984" s="273" t="s">
        <v>9298</v>
      </c>
      <c r="O984" s="273"/>
      <c r="P984" s="273"/>
      <c r="Q984" s="273"/>
      <c r="R984" s="273" t="s">
        <v>789</v>
      </c>
      <c r="S984" s="273" t="s">
        <v>1487</v>
      </c>
      <c r="T984" s="273" t="s">
        <v>458</v>
      </c>
      <c r="U984" s="273" t="s">
        <v>791</v>
      </c>
      <c r="V984" s="274">
        <v>100</v>
      </c>
      <c r="W984" s="273" t="s">
        <v>6036</v>
      </c>
      <c r="X984" s="273" t="s">
        <v>792</v>
      </c>
      <c r="Y984" s="273" t="s">
        <v>1792</v>
      </c>
      <c r="Z984" s="273"/>
      <c r="AA984" s="273"/>
      <c r="AB984" s="273"/>
      <c r="AC984" s="273"/>
      <c r="AD984" s="273"/>
      <c r="AE984" s="273" t="s">
        <v>9299</v>
      </c>
      <c r="AF984" s="273" t="s">
        <v>794</v>
      </c>
      <c r="AG984" s="273" t="s">
        <v>1793</v>
      </c>
      <c r="AH984" s="273" t="s">
        <v>5422</v>
      </c>
      <c r="AI984" s="273" t="s">
        <v>102</v>
      </c>
      <c r="AJ984" s="273"/>
      <c r="AK984" s="273" t="s">
        <v>796</v>
      </c>
      <c r="AL984" s="273" t="s">
        <v>9300</v>
      </c>
      <c r="AM984" s="273" t="s">
        <v>2206</v>
      </c>
      <c r="AN984" s="273" t="s">
        <v>42</v>
      </c>
      <c r="AO984" s="273"/>
      <c r="AP984" s="273"/>
      <c r="AQ984" s="273"/>
      <c r="AR984" s="273"/>
      <c r="AS984" s="273" t="s">
        <v>3270</v>
      </c>
      <c r="AT984" s="274">
        <v>1000</v>
      </c>
      <c r="AU984" s="274">
        <v>5</v>
      </c>
      <c r="AV984" s="273" t="s">
        <v>9258</v>
      </c>
      <c r="AW984" s="273"/>
      <c r="AX984" s="274">
        <v>6.0303000000000004</v>
      </c>
      <c r="AY984" s="273" t="s">
        <v>9271</v>
      </c>
      <c r="AZ984" s="273" t="s">
        <v>8725</v>
      </c>
      <c r="BA984" s="273" t="s">
        <v>3783</v>
      </c>
      <c r="BB984" s="273" t="s">
        <v>458</v>
      </c>
      <c r="BC984" s="273" t="s">
        <v>9258</v>
      </c>
      <c r="BD984" s="273"/>
      <c r="BE984" s="273" t="s">
        <v>9258</v>
      </c>
      <c r="BF984" s="273" t="s">
        <v>458</v>
      </c>
      <c r="BG984" s="273" t="s">
        <v>9301</v>
      </c>
      <c r="BH984" s="273" t="s">
        <v>9302</v>
      </c>
      <c r="BI984" s="273" t="s">
        <v>800</v>
      </c>
      <c r="BJ984" s="273" t="s">
        <v>800</v>
      </c>
      <c r="BK984" s="273" t="s">
        <v>1516</v>
      </c>
      <c r="BL984" s="273" t="s">
        <v>802</v>
      </c>
      <c r="BM984" s="273" t="s">
        <v>803</v>
      </c>
      <c r="BN984" s="273"/>
      <c r="BO984" s="273" t="s">
        <v>1517</v>
      </c>
      <c r="BP984" s="273" t="s">
        <v>458</v>
      </c>
      <c r="BQ984" s="273"/>
    </row>
    <row r="985" spans="1:69" ht="18" customHeight="1">
      <c r="A985" s="273" t="s">
        <v>9303</v>
      </c>
      <c r="B985" s="273" t="s">
        <v>9304</v>
      </c>
      <c r="C985" s="273" t="s">
        <v>9305</v>
      </c>
      <c r="D985" s="273" t="s">
        <v>8749</v>
      </c>
      <c r="E985" s="273" t="s">
        <v>9306</v>
      </c>
      <c r="F985" s="273" t="s">
        <v>1505</v>
      </c>
      <c r="G985" s="273" t="s">
        <v>1506</v>
      </c>
      <c r="H985" s="273" t="s">
        <v>3245</v>
      </c>
      <c r="I985" s="274">
        <v>5</v>
      </c>
      <c r="J985" s="273" t="s">
        <v>11</v>
      </c>
      <c r="K985" s="273" t="s">
        <v>820</v>
      </c>
      <c r="L985" s="274">
        <v>2.2999999999999998</v>
      </c>
      <c r="M985" s="273" t="s">
        <v>1665</v>
      </c>
      <c r="N985" s="273" t="s">
        <v>5136</v>
      </c>
      <c r="O985" s="273"/>
      <c r="P985" s="273"/>
      <c r="Q985" s="273"/>
      <c r="R985" s="273" t="s">
        <v>789</v>
      </c>
      <c r="S985" s="273" t="s">
        <v>790</v>
      </c>
      <c r="T985" s="273" t="s">
        <v>458</v>
      </c>
      <c r="U985" s="273" t="s">
        <v>791</v>
      </c>
      <c r="V985" s="274">
        <v>99.77</v>
      </c>
      <c r="W985" s="273" t="s">
        <v>9307</v>
      </c>
      <c r="X985" s="273" t="s">
        <v>3137</v>
      </c>
      <c r="Y985" s="273" t="s">
        <v>3138</v>
      </c>
      <c r="Z985" s="273"/>
      <c r="AA985" s="274">
        <v>9.5</v>
      </c>
      <c r="AB985" s="274">
        <v>1.9</v>
      </c>
      <c r="AC985" s="273"/>
      <c r="AD985" s="273"/>
      <c r="AE985" s="273" t="s">
        <v>9308</v>
      </c>
      <c r="AF985" s="273" t="s">
        <v>794</v>
      </c>
      <c r="AG985" s="273" t="s">
        <v>4664</v>
      </c>
      <c r="AH985" s="273" t="s">
        <v>3245</v>
      </c>
      <c r="AI985" s="273" t="s">
        <v>102</v>
      </c>
      <c r="AJ985" s="273"/>
      <c r="AK985" s="273" t="s">
        <v>810</v>
      </c>
      <c r="AL985" s="273" t="s">
        <v>9309</v>
      </c>
      <c r="AM985" s="273" t="s">
        <v>2206</v>
      </c>
      <c r="AN985" s="273" t="s">
        <v>42</v>
      </c>
      <c r="AO985" s="273"/>
      <c r="AP985" s="273"/>
      <c r="AQ985" s="273"/>
      <c r="AR985" s="273"/>
      <c r="AS985" s="273" t="s">
        <v>9310</v>
      </c>
      <c r="AT985" s="274">
        <v>1000</v>
      </c>
      <c r="AU985" s="274">
        <v>5</v>
      </c>
      <c r="AV985" s="273" t="s">
        <v>9311</v>
      </c>
      <c r="AW985" s="273" t="s">
        <v>2771</v>
      </c>
      <c r="AX985" s="274">
        <v>2.2999999999999998</v>
      </c>
      <c r="AY985" s="273" t="s">
        <v>458</v>
      </c>
      <c r="AZ985" s="273" t="s">
        <v>9312</v>
      </c>
      <c r="BA985" s="273" t="s">
        <v>9313</v>
      </c>
      <c r="BB985" s="273" t="s">
        <v>9303</v>
      </c>
      <c r="BC985" s="273" t="s">
        <v>9311</v>
      </c>
      <c r="BD985" s="273"/>
      <c r="BE985" s="273" t="s">
        <v>9311</v>
      </c>
      <c r="BF985" s="273" t="s">
        <v>458</v>
      </c>
      <c r="BG985" s="273" t="s">
        <v>9314</v>
      </c>
      <c r="BH985" s="273" t="s">
        <v>9315</v>
      </c>
      <c r="BI985" s="273" t="s">
        <v>800</v>
      </c>
      <c r="BJ985" s="273" t="s">
        <v>800</v>
      </c>
      <c r="BK985" s="273" t="s">
        <v>801</v>
      </c>
      <c r="BL985" s="273" t="s">
        <v>802</v>
      </c>
      <c r="BM985" s="273" t="s">
        <v>827</v>
      </c>
      <c r="BN985" s="273"/>
      <c r="BO985" s="273" t="s">
        <v>809</v>
      </c>
      <c r="BP985" s="273" t="s">
        <v>458</v>
      </c>
      <c r="BQ985" s="273"/>
    </row>
    <row r="986" spans="1:69" ht="18" customHeight="1">
      <c r="A986" s="273" t="s">
        <v>9316</v>
      </c>
      <c r="B986" s="273" t="s">
        <v>9317</v>
      </c>
      <c r="C986" s="273" t="s">
        <v>9318</v>
      </c>
      <c r="D986" s="273" t="s">
        <v>9319</v>
      </c>
      <c r="E986" s="273" t="s">
        <v>9320</v>
      </c>
      <c r="F986" s="273" t="s">
        <v>786</v>
      </c>
      <c r="G986" s="273" t="s">
        <v>786</v>
      </c>
      <c r="H986" s="273" t="s">
        <v>786</v>
      </c>
      <c r="I986" s="274">
        <v>0.5</v>
      </c>
      <c r="J986" s="273" t="s">
        <v>11</v>
      </c>
      <c r="K986" s="273" t="s">
        <v>9321</v>
      </c>
      <c r="L986" s="274">
        <v>7.95</v>
      </c>
      <c r="M986" s="273" t="s">
        <v>9322</v>
      </c>
      <c r="N986" s="273" t="s">
        <v>936</v>
      </c>
      <c r="O986" s="273"/>
      <c r="P986" s="273"/>
      <c r="Q986" s="273"/>
      <c r="R986" s="273" t="s">
        <v>789</v>
      </c>
      <c r="S986" s="273" t="s">
        <v>790</v>
      </c>
      <c r="T986" s="273" t="s">
        <v>458</v>
      </c>
      <c r="U986" s="273" t="s">
        <v>791</v>
      </c>
      <c r="V986" s="273"/>
      <c r="W986" s="273"/>
      <c r="X986" s="273" t="s">
        <v>792</v>
      </c>
      <c r="Y986" s="273" t="s">
        <v>6452</v>
      </c>
      <c r="Z986" s="273"/>
      <c r="AA986" s="274">
        <v>7</v>
      </c>
      <c r="AB986" s="274">
        <v>1.8</v>
      </c>
      <c r="AC986" s="273"/>
      <c r="AD986" s="273"/>
      <c r="AE986" s="273"/>
      <c r="AF986" s="273" t="s">
        <v>4497</v>
      </c>
      <c r="AG986" s="273" t="s">
        <v>9323</v>
      </c>
      <c r="AH986" s="273" t="s">
        <v>786</v>
      </c>
      <c r="AI986" s="273" t="s">
        <v>104</v>
      </c>
      <c r="AJ986" s="273"/>
      <c r="AK986" s="273" t="s">
        <v>8851</v>
      </c>
      <c r="AL986" s="273" t="s">
        <v>9324</v>
      </c>
      <c r="AM986" s="273" t="s">
        <v>1606</v>
      </c>
      <c r="AN986" s="273" t="s">
        <v>3211</v>
      </c>
      <c r="AO986" s="273"/>
      <c r="AP986" s="273"/>
      <c r="AQ986" s="273"/>
      <c r="AR986" s="273"/>
      <c r="AS986" s="273" t="s">
        <v>9325</v>
      </c>
      <c r="AT986" s="274">
        <v>950</v>
      </c>
      <c r="AU986" s="274">
        <v>3.8</v>
      </c>
      <c r="AV986" s="273" t="s">
        <v>9326</v>
      </c>
      <c r="AW986" s="273"/>
      <c r="AX986" s="274">
        <v>7.95</v>
      </c>
      <c r="AY986" s="273" t="s">
        <v>458</v>
      </c>
      <c r="AZ986" s="273" t="s">
        <v>9327</v>
      </c>
      <c r="BA986" s="273" t="s">
        <v>9328</v>
      </c>
      <c r="BB986" s="273" t="s">
        <v>9316</v>
      </c>
      <c r="BC986" s="273" t="s">
        <v>9329</v>
      </c>
      <c r="BD986" s="273"/>
      <c r="BE986" s="273" t="s">
        <v>9329</v>
      </c>
      <c r="BF986" s="273" t="s">
        <v>9330</v>
      </c>
      <c r="BG986" s="273" t="s">
        <v>9331</v>
      </c>
      <c r="BH986" s="273" t="s">
        <v>9332</v>
      </c>
      <c r="BI986" s="273" t="s">
        <v>800</v>
      </c>
      <c r="BJ986" s="273" t="s">
        <v>800</v>
      </c>
      <c r="BK986" s="273" t="s">
        <v>801</v>
      </c>
      <c r="BL986" s="273" t="s">
        <v>802</v>
      </c>
      <c r="BM986" s="273" t="s">
        <v>803</v>
      </c>
      <c r="BN986" s="273"/>
      <c r="BO986" s="273" t="s">
        <v>809</v>
      </c>
      <c r="BP986" s="273" t="s">
        <v>458</v>
      </c>
      <c r="BQ986" s="273"/>
    </row>
    <row r="987" spans="1:69" ht="18" customHeight="1">
      <c r="A987" s="273" t="s">
        <v>287</v>
      </c>
      <c r="B987" s="273" t="s">
        <v>9333</v>
      </c>
      <c r="C987" s="273" t="s">
        <v>9334</v>
      </c>
      <c r="D987" s="273" t="s">
        <v>9319</v>
      </c>
      <c r="E987" s="273" t="s">
        <v>9335</v>
      </c>
      <c r="F987" s="273" t="s">
        <v>3245</v>
      </c>
      <c r="G987" s="273" t="s">
        <v>925</v>
      </c>
      <c r="H987" s="273" t="s">
        <v>3287</v>
      </c>
      <c r="I987" s="274">
        <v>7</v>
      </c>
      <c r="J987" s="273" t="s">
        <v>849</v>
      </c>
      <c r="K987" s="273" t="s">
        <v>820</v>
      </c>
      <c r="L987" s="273"/>
      <c r="M987" s="273" t="s">
        <v>5551</v>
      </c>
      <c r="N987" s="273" t="s">
        <v>9336</v>
      </c>
      <c r="O987" s="273"/>
      <c r="P987" s="273"/>
      <c r="Q987" s="273"/>
      <c r="R987" s="273" t="s">
        <v>789</v>
      </c>
      <c r="S987" s="273" t="s">
        <v>1487</v>
      </c>
      <c r="T987" s="273" t="s">
        <v>458</v>
      </c>
      <c r="U987" s="273" t="s">
        <v>791</v>
      </c>
      <c r="V987" s="274">
        <v>99.641000000000005</v>
      </c>
      <c r="W987" s="273"/>
      <c r="X987" s="273" t="s">
        <v>792</v>
      </c>
      <c r="Y987" s="273" t="s">
        <v>1792</v>
      </c>
      <c r="Z987" s="273"/>
      <c r="AA987" s="273"/>
      <c r="AB987" s="273"/>
      <c r="AC987" s="273"/>
      <c r="AD987" s="273"/>
      <c r="AE987" s="273" t="s">
        <v>9337</v>
      </c>
      <c r="AF987" s="273" t="s">
        <v>794</v>
      </c>
      <c r="AG987" s="273" t="s">
        <v>1793</v>
      </c>
      <c r="AH987" s="273" t="s">
        <v>3287</v>
      </c>
      <c r="AI987" s="273" t="s">
        <v>102</v>
      </c>
      <c r="AJ987" s="273"/>
      <c r="AK987" s="273" t="s">
        <v>796</v>
      </c>
      <c r="AL987" s="273" t="s">
        <v>5556</v>
      </c>
      <c r="AM987" s="273" t="s">
        <v>2206</v>
      </c>
      <c r="AN987" s="273" t="s">
        <v>42</v>
      </c>
      <c r="AO987" s="273"/>
      <c r="AP987" s="273"/>
      <c r="AQ987" s="273"/>
      <c r="AR987" s="273"/>
      <c r="AS987" s="273" t="s">
        <v>3247</v>
      </c>
      <c r="AT987" s="274">
        <v>1000</v>
      </c>
      <c r="AU987" s="274">
        <v>7</v>
      </c>
      <c r="AV987" s="273" t="s">
        <v>9326</v>
      </c>
      <c r="AW987" s="273"/>
      <c r="AX987" s="274">
        <v>0</v>
      </c>
      <c r="AY987" s="273" t="s">
        <v>458</v>
      </c>
      <c r="AZ987" s="273" t="s">
        <v>9338</v>
      </c>
      <c r="BA987" s="273" t="s">
        <v>3249</v>
      </c>
      <c r="BB987" s="273" t="s">
        <v>458</v>
      </c>
      <c r="BC987" s="273" t="s">
        <v>9326</v>
      </c>
      <c r="BD987" s="273"/>
      <c r="BE987" s="273" t="s">
        <v>9326</v>
      </c>
      <c r="BF987" s="273" t="s">
        <v>458</v>
      </c>
      <c r="BG987" s="273" t="s">
        <v>9337</v>
      </c>
      <c r="BH987" s="273" t="s">
        <v>9339</v>
      </c>
      <c r="BI987" s="273" t="s">
        <v>800</v>
      </c>
      <c r="BJ987" s="273" t="s">
        <v>800</v>
      </c>
      <c r="BK987" s="273" t="s">
        <v>801</v>
      </c>
      <c r="BL987" s="273" t="s">
        <v>802</v>
      </c>
      <c r="BM987" s="273" t="s">
        <v>1962</v>
      </c>
      <c r="BN987" s="273"/>
      <c r="BO987" s="273" t="s">
        <v>1865</v>
      </c>
      <c r="BP987" s="273" t="s">
        <v>458</v>
      </c>
      <c r="BQ987" s="273"/>
    </row>
    <row r="988" spans="1:69" ht="18" customHeight="1">
      <c r="A988" s="273" t="s">
        <v>9229</v>
      </c>
      <c r="B988" s="273" t="s">
        <v>9230</v>
      </c>
      <c r="C988" s="273" t="s">
        <v>9231</v>
      </c>
      <c r="D988" s="273" t="s">
        <v>9340</v>
      </c>
      <c r="E988" s="273" t="s">
        <v>9233</v>
      </c>
      <c r="F988" s="273" t="s">
        <v>9234</v>
      </c>
      <c r="G988" s="273" t="s">
        <v>5117</v>
      </c>
      <c r="H988" s="273" t="s">
        <v>9234</v>
      </c>
      <c r="I988" s="274">
        <v>5</v>
      </c>
      <c r="J988" s="273" t="s">
        <v>11</v>
      </c>
      <c r="K988" s="273" t="s">
        <v>820</v>
      </c>
      <c r="L988" s="274">
        <v>4.375</v>
      </c>
      <c r="M988" s="273" t="s">
        <v>5577</v>
      </c>
      <c r="N988" s="273" t="s">
        <v>860</v>
      </c>
      <c r="O988" s="273"/>
      <c r="P988" s="273"/>
      <c r="Q988" s="273"/>
      <c r="R988" s="273" t="s">
        <v>789</v>
      </c>
      <c r="S988" s="273" t="s">
        <v>1487</v>
      </c>
      <c r="T988" s="273" t="s">
        <v>458</v>
      </c>
      <c r="U988" s="273" t="s">
        <v>791</v>
      </c>
      <c r="V988" s="274">
        <v>99.561000000000007</v>
      </c>
      <c r="W988" s="273" t="s">
        <v>6659</v>
      </c>
      <c r="X988" s="273" t="s">
        <v>1463</v>
      </c>
      <c r="Y988" s="273" t="s">
        <v>1464</v>
      </c>
      <c r="Z988" s="273"/>
      <c r="AA988" s="273"/>
      <c r="AB988" s="273"/>
      <c r="AC988" s="273"/>
      <c r="AD988" s="273"/>
      <c r="AE988" s="273" t="s">
        <v>9341</v>
      </c>
      <c r="AF988" s="273" t="s">
        <v>7601</v>
      </c>
      <c r="AG988" s="273" t="s">
        <v>8837</v>
      </c>
      <c r="AH988" s="273" t="s">
        <v>9007</v>
      </c>
      <c r="AI988" s="273"/>
      <c r="AJ988" s="273"/>
      <c r="AK988" s="273" t="s">
        <v>810</v>
      </c>
      <c r="AL988" s="273" t="s">
        <v>3734</v>
      </c>
      <c r="AM988" s="273" t="s">
        <v>2255</v>
      </c>
      <c r="AN988" s="273" t="s">
        <v>931</v>
      </c>
      <c r="AO988" s="273"/>
      <c r="AP988" s="273"/>
      <c r="AQ988" s="273"/>
      <c r="AR988" s="273"/>
      <c r="AS988" s="273" t="s">
        <v>9235</v>
      </c>
      <c r="AT988" s="274">
        <v>1000</v>
      </c>
      <c r="AU988" s="274">
        <v>0</v>
      </c>
      <c r="AV988" s="273" t="s">
        <v>9238</v>
      </c>
      <c r="AW988" s="273" t="s">
        <v>7078</v>
      </c>
      <c r="AX988" s="274">
        <v>4.375</v>
      </c>
      <c r="AY988" s="273" t="s">
        <v>458</v>
      </c>
      <c r="AZ988" s="273" t="s">
        <v>9236</v>
      </c>
      <c r="BA988" s="273" t="s">
        <v>9237</v>
      </c>
      <c r="BB988" s="273" t="s">
        <v>458</v>
      </c>
      <c r="BC988" s="273" t="s">
        <v>9238</v>
      </c>
      <c r="BD988" s="273"/>
      <c r="BE988" s="273" t="s">
        <v>9238</v>
      </c>
      <c r="BF988" s="273" t="s">
        <v>458</v>
      </c>
      <c r="BG988" s="273" t="s">
        <v>9342</v>
      </c>
      <c r="BH988" s="273" t="s">
        <v>9240</v>
      </c>
      <c r="BI988" s="273" t="s">
        <v>800</v>
      </c>
      <c r="BJ988" s="273" t="s">
        <v>800</v>
      </c>
      <c r="BK988" s="273" t="s">
        <v>801</v>
      </c>
      <c r="BL988" s="273" t="s">
        <v>802</v>
      </c>
      <c r="BM988" s="273" t="s">
        <v>827</v>
      </c>
      <c r="BN988" s="273"/>
      <c r="BO988" s="273" t="s">
        <v>809</v>
      </c>
      <c r="BP988" s="273" t="s">
        <v>458</v>
      </c>
      <c r="BQ988" s="273"/>
    </row>
    <row r="989" spans="1:69" ht="18" customHeight="1">
      <c r="A989" s="273" t="s">
        <v>9343</v>
      </c>
      <c r="B989" s="273" t="s">
        <v>9344</v>
      </c>
      <c r="C989" s="273" t="s">
        <v>9345</v>
      </c>
      <c r="D989" s="273" t="s">
        <v>8989</v>
      </c>
      <c r="E989" s="273" t="s">
        <v>9346</v>
      </c>
      <c r="F989" s="273" t="s">
        <v>786</v>
      </c>
      <c r="G989" s="273" t="s">
        <v>786</v>
      </c>
      <c r="H989" s="273" t="s">
        <v>786</v>
      </c>
      <c r="I989" s="274">
        <v>10</v>
      </c>
      <c r="J989" s="273" t="s">
        <v>11</v>
      </c>
      <c r="K989" s="273" t="s">
        <v>9347</v>
      </c>
      <c r="L989" s="274">
        <v>0</v>
      </c>
      <c r="M989" s="273" t="s">
        <v>9348</v>
      </c>
      <c r="N989" s="273" t="s">
        <v>5957</v>
      </c>
      <c r="O989" s="273"/>
      <c r="P989" s="273"/>
      <c r="Q989" s="273"/>
      <c r="R989" s="273"/>
      <c r="S989" s="273" t="s">
        <v>1487</v>
      </c>
      <c r="T989" s="273"/>
      <c r="U989" s="273" t="s">
        <v>791</v>
      </c>
      <c r="V989" s="274">
        <v>100</v>
      </c>
      <c r="W989" s="273"/>
      <c r="X989" s="273" t="s">
        <v>1565</v>
      </c>
      <c r="Y989" s="273"/>
      <c r="Z989" s="273"/>
      <c r="AA989" s="273"/>
      <c r="AB989" s="273"/>
      <c r="AC989" s="273"/>
      <c r="AD989" s="273"/>
      <c r="AE989" s="273"/>
      <c r="AF989" s="273" t="s">
        <v>794</v>
      </c>
      <c r="AG989" s="273" t="s">
        <v>9349</v>
      </c>
      <c r="AH989" s="273" t="s">
        <v>786</v>
      </c>
      <c r="AI989" s="273"/>
      <c r="AJ989" s="273"/>
      <c r="AK989" s="273" t="s">
        <v>8851</v>
      </c>
      <c r="AL989" s="273" t="s">
        <v>9350</v>
      </c>
      <c r="AM989" s="273" t="s">
        <v>1529</v>
      </c>
      <c r="AN989" s="273" t="s">
        <v>43</v>
      </c>
      <c r="AO989" s="273"/>
      <c r="AP989" s="273"/>
      <c r="AQ989" s="273"/>
      <c r="AR989" s="273"/>
      <c r="AS989" s="273" t="s">
        <v>9351</v>
      </c>
      <c r="AT989" s="274">
        <v>1000</v>
      </c>
      <c r="AU989" s="274">
        <v>2.2625000000000002</v>
      </c>
      <c r="AV989" s="273"/>
      <c r="AW989" s="273"/>
      <c r="AX989" s="274">
        <v>0</v>
      </c>
      <c r="AY989" s="273"/>
      <c r="AZ989" s="273"/>
      <c r="BA989" s="273" t="s">
        <v>9352</v>
      </c>
      <c r="BB989" s="273"/>
      <c r="BC989" s="273" t="s">
        <v>9353</v>
      </c>
      <c r="BD989" s="273"/>
      <c r="BE989" s="273" t="s">
        <v>9353</v>
      </c>
      <c r="BF989" s="273"/>
      <c r="BG989" s="273" t="s">
        <v>9354</v>
      </c>
      <c r="BH989" s="273" t="s">
        <v>9355</v>
      </c>
      <c r="BI989" s="273" t="s">
        <v>800</v>
      </c>
      <c r="BJ989" s="273" t="s">
        <v>800</v>
      </c>
      <c r="BK989" s="273" t="s">
        <v>821</v>
      </c>
      <c r="BL989" s="273" t="s">
        <v>802</v>
      </c>
      <c r="BM989" s="273" t="s">
        <v>6727</v>
      </c>
      <c r="BN989" s="273"/>
      <c r="BO989" s="273"/>
      <c r="BP989" s="273"/>
      <c r="BQ989" s="273"/>
    </row>
    <row r="990" spans="1:69" ht="18" customHeight="1">
      <c r="A990" s="273" t="s">
        <v>9343</v>
      </c>
      <c r="B990" s="273" t="s">
        <v>9344</v>
      </c>
      <c r="C990" s="273" t="s">
        <v>9356</v>
      </c>
      <c r="D990" s="273" t="s">
        <v>8989</v>
      </c>
      <c r="E990" s="273" t="s">
        <v>9346</v>
      </c>
      <c r="F990" s="273" t="s">
        <v>786</v>
      </c>
      <c r="G990" s="273" t="s">
        <v>786</v>
      </c>
      <c r="H990" s="273" t="s">
        <v>786</v>
      </c>
      <c r="I990" s="274">
        <v>10</v>
      </c>
      <c r="J990" s="273" t="s">
        <v>11</v>
      </c>
      <c r="K990" s="273" t="s">
        <v>9347</v>
      </c>
      <c r="L990" s="274">
        <v>0</v>
      </c>
      <c r="M990" s="273" t="s">
        <v>9348</v>
      </c>
      <c r="N990" s="273" t="s">
        <v>5957</v>
      </c>
      <c r="O990" s="273"/>
      <c r="P990" s="273"/>
      <c r="Q990" s="273"/>
      <c r="R990" s="273" t="s">
        <v>789</v>
      </c>
      <c r="S990" s="273" t="s">
        <v>1487</v>
      </c>
      <c r="T990" s="273" t="s">
        <v>458</v>
      </c>
      <c r="U990" s="273" t="s">
        <v>791</v>
      </c>
      <c r="V990" s="274">
        <v>100</v>
      </c>
      <c r="W990" s="273" t="s">
        <v>9357</v>
      </c>
      <c r="X990" s="273" t="s">
        <v>1565</v>
      </c>
      <c r="Y990" s="273"/>
      <c r="Z990" s="273"/>
      <c r="AA990" s="273"/>
      <c r="AB990" s="273"/>
      <c r="AC990" s="273"/>
      <c r="AD990" s="273"/>
      <c r="AE990" s="273" t="s">
        <v>9354</v>
      </c>
      <c r="AF990" s="273" t="s">
        <v>794</v>
      </c>
      <c r="AG990" s="273" t="s">
        <v>9349</v>
      </c>
      <c r="AH990" s="273" t="s">
        <v>786</v>
      </c>
      <c r="AI990" s="273"/>
      <c r="AJ990" s="273"/>
      <c r="AK990" s="273" t="s">
        <v>8851</v>
      </c>
      <c r="AL990" s="273" t="s">
        <v>3734</v>
      </c>
      <c r="AM990" s="273" t="s">
        <v>1529</v>
      </c>
      <c r="AN990" s="273" t="s">
        <v>43</v>
      </c>
      <c r="AO990" s="273"/>
      <c r="AP990" s="273"/>
      <c r="AQ990" s="273"/>
      <c r="AR990" s="273"/>
      <c r="AS990" s="273" t="s">
        <v>9351</v>
      </c>
      <c r="AT990" s="274">
        <v>1000</v>
      </c>
      <c r="AU990" s="274">
        <v>0</v>
      </c>
      <c r="AV990" s="273"/>
      <c r="AW990" s="273" t="s">
        <v>9358</v>
      </c>
      <c r="AX990" s="274">
        <v>0</v>
      </c>
      <c r="AY990" s="273" t="s">
        <v>458</v>
      </c>
      <c r="AZ990" s="273"/>
      <c r="BA990" s="273" t="s">
        <v>9352</v>
      </c>
      <c r="BB990" s="273" t="s">
        <v>458</v>
      </c>
      <c r="BC990" s="273" t="s">
        <v>9353</v>
      </c>
      <c r="BD990" s="273"/>
      <c r="BE990" s="273" t="s">
        <v>9353</v>
      </c>
      <c r="BF990" s="273" t="s">
        <v>458</v>
      </c>
      <c r="BG990" s="273" t="s">
        <v>9354</v>
      </c>
      <c r="BH990" s="273" t="s">
        <v>9355</v>
      </c>
      <c r="BI990" s="273" t="s">
        <v>800</v>
      </c>
      <c r="BJ990" s="273" t="s">
        <v>800</v>
      </c>
      <c r="BK990" s="273" t="s">
        <v>821</v>
      </c>
      <c r="BL990" s="273" t="s">
        <v>802</v>
      </c>
      <c r="BM990" s="273" t="s">
        <v>6727</v>
      </c>
      <c r="BN990" s="273"/>
      <c r="BO990" s="273"/>
      <c r="BP990" s="273" t="s">
        <v>458</v>
      </c>
      <c r="BQ990" s="273"/>
    </row>
    <row r="991" spans="1:69" ht="18" customHeight="1">
      <c r="A991" s="273" t="s">
        <v>9359</v>
      </c>
      <c r="B991" s="273" t="s">
        <v>9360</v>
      </c>
      <c r="C991" s="273" t="s">
        <v>9361</v>
      </c>
      <c r="D991" s="273" t="s">
        <v>8989</v>
      </c>
      <c r="E991" s="273" t="s">
        <v>9362</v>
      </c>
      <c r="F991" s="273" t="s">
        <v>4122</v>
      </c>
      <c r="G991" s="273" t="s">
        <v>4123</v>
      </c>
      <c r="H991" s="273" t="s">
        <v>786</v>
      </c>
      <c r="I991" s="274">
        <v>3</v>
      </c>
      <c r="J991" s="273" t="s">
        <v>11</v>
      </c>
      <c r="K991" s="273" t="s">
        <v>820</v>
      </c>
      <c r="L991" s="274">
        <v>4</v>
      </c>
      <c r="M991" s="273" t="s">
        <v>1730</v>
      </c>
      <c r="N991" s="273" t="s">
        <v>936</v>
      </c>
      <c r="O991" s="273"/>
      <c r="P991" s="273"/>
      <c r="Q991" s="273"/>
      <c r="R991" s="273" t="s">
        <v>789</v>
      </c>
      <c r="S991" s="273" t="s">
        <v>815</v>
      </c>
      <c r="T991" s="273" t="s">
        <v>458</v>
      </c>
      <c r="U991" s="273" t="s">
        <v>791</v>
      </c>
      <c r="V991" s="274">
        <v>100</v>
      </c>
      <c r="W991" s="273" t="s">
        <v>7869</v>
      </c>
      <c r="X991" s="273" t="s">
        <v>813</v>
      </c>
      <c r="Y991" s="273" t="s">
        <v>4530</v>
      </c>
      <c r="Z991" s="273"/>
      <c r="AA991" s="274">
        <v>12</v>
      </c>
      <c r="AB991" s="274">
        <v>4</v>
      </c>
      <c r="AC991" s="273"/>
      <c r="AD991" s="273"/>
      <c r="AE991" s="273" t="s">
        <v>9363</v>
      </c>
      <c r="AF991" s="273" t="s">
        <v>794</v>
      </c>
      <c r="AG991" s="273" t="s">
        <v>818</v>
      </c>
      <c r="AH991" s="273" t="s">
        <v>786</v>
      </c>
      <c r="AI991" s="273" t="s">
        <v>102</v>
      </c>
      <c r="AJ991" s="273"/>
      <c r="AK991" s="273" t="s">
        <v>808</v>
      </c>
      <c r="AL991" s="273" t="s">
        <v>1735</v>
      </c>
      <c r="AM991" s="273" t="s">
        <v>797</v>
      </c>
      <c r="AN991" s="273" t="s">
        <v>42</v>
      </c>
      <c r="AO991" s="273"/>
      <c r="AP991" s="273"/>
      <c r="AQ991" s="273"/>
      <c r="AR991" s="273"/>
      <c r="AS991" s="273" t="s">
        <v>9364</v>
      </c>
      <c r="AT991" s="274">
        <v>1000</v>
      </c>
      <c r="AU991" s="274">
        <v>3</v>
      </c>
      <c r="AV991" s="273" t="s">
        <v>9319</v>
      </c>
      <c r="AW991" s="273"/>
      <c r="AX991" s="274">
        <v>4</v>
      </c>
      <c r="AY991" s="273" t="s">
        <v>458</v>
      </c>
      <c r="AZ991" s="273" t="s">
        <v>9365</v>
      </c>
      <c r="BA991" s="273" t="s">
        <v>9366</v>
      </c>
      <c r="BB991" s="273" t="s">
        <v>458</v>
      </c>
      <c r="BC991" s="273" t="s">
        <v>9319</v>
      </c>
      <c r="BD991" s="273"/>
      <c r="BE991" s="273" t="s">
        <v>9319</v>
      </c>
      <c r="BF991" s="273" t="s">
        <v>4502</v>
      </c>
      <c r="BG991" s="273" t="s">
        <v>9367</v>
      </c>
      <c r="BH991" s="273" t="s">
        <v>9368</v>
      </c>
      <c r="BI991" s="273" t="s">
        <v>800</v>
      </c>
      <c r="BJ991" s="273" t="s">
        <v>800</v>
      </c>
      <c r="BK991" s="273" t="s">
        <v>801</v>
      </c>
      <c r="BL991" s="273" t="s">
        <v>802</v>
      </c>
      <c r="BM991" s="273" t="s">
        <v>803</v>
      </c>
      <c r="BN991" s="273"/>
      <c r="BO991" s="273" t="s">
        <v>809</v>
      </c>
      <c r="BP991" s="273" t="s">
        <v>9359</v>
      </c>
      <c r="BQ991" s="273"/>
    </row>
    <row r="992" spans="1:69" ht="18" customHeight="1">
      <c r="A992" s="273" t="s">
        <v>9037</v>
      </c>
      <c r="B992" s="273" t="s">
        <v>9369</v>
      </c>
      <c r="C992" s="273" t="s">
        <v>9370</v>
      </c>
      <c r="D992" s="273" t="s">
        <v>8989</v>
      </c>
      <c r="E992" s="273" t="s">
        <v>9371</v>
      </c>
      <c r="F992" s="273" t="s">
        <v>9042</v>
      </c>
      <c r="G992" s="273" t="s">
        <v>1938</v>
      </c>
      <c r="H992" s="273" t="s">
        <v>9042</v>
      </c>
      <c r="I992" s="274">
        <v>4.8</v>
      </c>
      <c r="J992" s="273" t="s">
        <v>11</v>
      </c>
      <c r="K992" s="273" t="s">
        <v>820</v>
      </c>
      <c r="L992" s="274">
        <v>6.7</v>
      </c>
      <c r="M992" s="273" t="s">
        <v>3473</v>
      </c>
      <c r="N992" s="273" t="s">
        <v>860</v>
      </c>
      <c r="O992" s="273"/>
      <c r="P992" s="273"/>
      <c r="Q992" s="273"/>
      <c r="R992" s="273" t="s">
        <v>789</v>
      </c>
      <c r="S992" s="273" t="s">
        <v>790</v>
      </c>
      <c r="T992" s="273" t="s">
        <v>458</v>
      </c>
      <c r="U992" s="273" t="s">
        <v>791</v>
      </c>
      <c r="V992" s="274">
        <v>100</v>
      </c>
      <c r="W992" s="273" t="s">
        <v>4434</v>
      </c>
      <c r="X992" s="273" t="s">
        <v>828</v>
      </c>
      <c r="Y992" s="273" t="s">
        <v>835</v>
      </c>
      <c r="Z992" s="273"/>
      <c r="AA992" s="274">
        <v>29</v>
      </c>
      <c r="AB992" s="274">
        <v>6</v>
      </c>
      <c r="AC992" s="273"/>
      <c r="AD992" s="273"/>
      <c r="AE992" s="273" t="s">
        <v>9372</v>
      </c>
      <c r="AF992" s="273" t="s">
        <v>794</v>
      </c>
      <c r="AG992" s="273" t="s">
        <v>1986</v>
      </c>
      <c r="AH992" s="273" t="s">
        <v>4431</v>
      </c>
      <c r="AI992" s="273" t="s">
        <v>104</v>
      </c>
      <c r="AJ992" s="273"/>
      <c r="AK992" s="273" t="s">
        <v>1987</v>
      </c>
      <c r="AL992" s="273" t="s">
        <v>3474</v>
      </c>
      <c r="AM992" s="273" t="s">
        <v>1529</v>
      </c>
      <c r="AN992" s="273" t="s">
        <v>931</v>
      </c>
      <c r="AO992" s="273"/>
      <c r="AP992" s="273"/>
      <c r="AQ992" s="273"/>
      <c r="AR992" s="273"/>
      <c r="AS992" s="273" t="s">
        <v>9048</v>
      </c>
      <c r="AT992" s="274">
        <v>1000</v>
      </c>
      <c r="AU992" s="274">
        <v>4.8</v>
      </c>
      <c r="AV992" s="273" t="s">
        <v>9373</v>
      </c>
      <c r="AW992" s="273" t="s">
        <v>9374</v>
      </c>
      <c r="AX992" s="274">
        <v>6.7</v>
      </c>
      <c r="AY992" s="273" t="s">
        <v>458</v>
      </c>
      <c r="AZ992" s="273" t="s">
        <v>9375</v>
      </c>
      <c r="BA992" s="273" t="s">
        <v>9376</v>
      </c>
      <c r="BB992" s="273" t="s">
        <v>9377</v>
      </c>
      <c r="BC992" s="273" t="s">
        <v>9373</v>
      </c>
      <c r="BD992" s="273"/>
      <c r="BE992" s="273" t="s">
        <v>9373</v>
      </c>
      <c r="BF992" s="273" t="s">
        <v>4502</v>
      </c>
      <c r="BG992" s="273" t="s">
        <v>9372</v>
      </c>
      <c r="BH992" s="273" t="s">
        <v>9378</v>
      </c>
      <c r="BI992" s="273" t="s">
        <v>800</v>
      </c>
      <c r="BJ992" s="273" t="s">
        <v>800</v>
      </c>
      <c r="BK992" s="273" t="s">
        <v>801</v>
      </c>
      <c r="BL992" s="273" t="s">
        <v>802</v>
      </c>
      <c r="BM992" s="273" t="s">
        <v>827</v>
      </c>
      <c r="BN992" s="273"/>
      <c r="BO992" s="273" t="s">
        <v>809</v>
      </c>
      <c r="BP992" s="273" t="s">
        <v>458</v>
      </c>
      <c r="BQ992" s="273"/>
    </row>
    <row r="993" spans="1:69" ht="18" customHeight="1">
      <c r="A993" s="273" t="s">
        <v>9379</v>
      </c>
      <c r="B993" s="273" t="s">
        <v>9380</v>
      </c>
      <c r="C993" s="273" t="s">
        <v>9381</v>
      </c>
      <c r="D993" s="273" t="s">
        <v>9382</v>
      </c>
      <c r="E993" s="273" t="s">
        <v>9383</v>
      </c>
      <c r="F993" s="273" t="s">
        <v>786</v>
      </c>
      <c r="G993" s="273" t="s">
        <v>786</v>
      </c>
      <c r="H993" s="273" t="s">
        <v>786</v>
      </c>
      <c r="I993" s="274">
        <v>1</v>
      </c>
      <c r="J993" s="273" t="s">
        <v>11</v>
      </c>
      <c r="K993" s="273" t="s">
        <v>820</v>
      </c>
      <c r="L993" s="274">
        <v>2.5</v>
      </c>
      <c r="M993" s="273" t="s">
        <v>9384</v>
      </c>
      <c r="N993" s="273" t="s">
        <v>9385</v>
      </c>
      <c r="O993" s="273"/>
      <c r="P993" s="273"/>
      <c r="Q993" s="273"/>
      <c r="R993" s="273"/>
      <c r="S993" s="273" t="s">
        <v>1487</v>
      </c>
      <c r="T993" s="273" t="s">
        <v>458</v>
      </c>
      <c r="U993" s="273" t="s">
        <v>791</v>
      </c>
      <c r="V993" s="274">
        <v>100</v>
      </c>
      <c r="W993" s="273"/>
      <c r="X993" s="273" t="s">
        <v>9386</v>
      </c>
      <c r="Y993" s="273" t="s">
        <v>9387</v>
      </c>
      <c r="Z993" s="273"/>
      <c r="AA993" s="273"/>
      <c r="AB993" s="273"/>
      <c r="AC993" s="273"/>
      <c r="AD993" s="273"/>
      <c r="AE993" s="273" t="s">
        <v>458</v>
      </c>
      <c r="AF993" s="273" t="s">
        <v>794</v>
      </c>
      <c r="AG993" s="273" t="s">
        <v>4633</v>
      </c>
      <c r="AH993" s="273" t="s">
        <v>786</v>
      </c>
      <c r="AI993" s="273"/>
      <c r="AJ993" s="273" t="s">
        <v>307</v>
      </c>
      <c r="AK993" s="273" t="s">
        <v>810</v>
      </c>
      <c r="AL993" s="273" t="s">
        <v>9388</v>
      </c>
      <c r="AM993" s="273" t="s">
        <v>2255</v>
      </c>
      <c r="AN993" s="273" t="s">
        <v>42</v>
      </c>
      <c r="AO993" s="273"/>
      <c r="AP993" s="273"/>
      <c r="AQ993" s="273"/>
      <c r="AR993" s="273"/>
      <c r="AS993" s="273" t="s">
        <v>9389</v>
      </c>
      <c r="AT993" s="274">
        <v>1000000</v>
      </c>
      <c r="AU993" s="274">
        <v>1</v>
      </c>
      <c r="AV993" s="273" t="s">
        <v>9390</v>
      </c>
      <c r="AW993" s="273"/>
      <c r="AX993" s="274">
        <v>2.5</v>
      </c>
      <c r="AY993" s="273" t="s">
        <v>458</v>
      </c>
      <c r="AZ993" s="273" t="s">
        <v>9391</v>
      </c>
      <c r="BA993" s="273" t="s">
        <v>9392</v>
      </c>
      <c r="BB993" s="273" t="s">
        <v>458</v>
      </c>
      <c r="BC993" s="273" t="s">
        <v>9390</v>
      </c>
      <c r="BD993" s="273"/>
      <c r="BE993" s="273" t="s">
        <v>9390</v>
      </c>
      <c r="BF993" s="273" t="s">
        <v>458</v>
      </c>
      <c r="BG993" s="273" t="s">
        <v>9393</v>
      </c>
      <c r="BH993" s="273" t="s">
        <v>9393</v>
      </c>
      <c r="BI993" s="273" t="s">
        <v>800</v>
      </c>
      <c r="BJ993" s="273" t="s">
        <v>800</v>
      </c>
      <c r="BK993" s="273" t="s">
        <v>801</v>
      </c>
      <c r="BL993" s="273" t="s">
        <v>802</v>
      </c>
      <c r="BM993" s="273" t="s">
        <v>803</v>
      </c>
      <c r="BN993" s="273"/>
      <c r="BO993" s="273" t="s">
        <v>1517</v>
      </c>
      <c r="BP993" s="273" t="s">
        <v>458</v>
      </c>
      <c r="BQ993" s="273"/>
    </row>
    <row r="994" spans="1:69" ht="18" customHeight="1">
      <c r="A994" s="273" t="s">
        <v>6010</v>
      </c>
      <c r="B994" s="273" t="s">
        <v>9394</v>
      </c>
      <c r="C994" s="273" t="s">
        <v>9395</v>
      </c>
      <c r="D994" s="273" t="s">
        <v>9396</v>
      </c>
      <c r="E994" s="273" t="s">
        <v>9397</v>
      </c>
      <c r="F994" s="273" t="s">
        <v>786</v>
      </c>
      <c r="G994" s="273" t="s">
        <v>786</v>
      </c>
      <c r="H994" s="273" t="s">
        <v>786</v>
      </c>
      <c r="I994" s="274">
        <v>5</v>
      </c>
      <c r="J994" s="273" t="s">
        <v>11</v>
      </c>
      <c r="K994" s="273" t="s">
        <v>820</v>
      </c>
      <c r="L994" s="274">
        <v>4.3</v>
      </c>
      <c r="M994" s="273" t="s">
        <v>1803</v>
      </c>
      <c r="N994" s="273" t="s">
        <v>860</v>
      </c>
      <c r="O994" s="273"/>
      <c r="P994" s="273"/>
      <c r="Q994" s="273"/>
      <c r="R994" s="273" t="s">
        <v>789</v>
      </c>
      <c r="S994" s="273" t="s">
        <v>1487</v>
      </c>
      <c r="T994" s="273" t="s">
        <v>458</v>
      </c>
      <c r="U994" s="273" t="s">
        <v>791</v>
      </c>
      <c r="V994" s="274">
        <v>100</v>
      </c>
      <c r="W994" s="273" t="s">
        <v>6305</v>
      </c>
      <c r="X994" s="273" t="s">
        <v>5274</v>
      </c>
      <c r="Y994" s="273" t="s">
        <v>6019</v>
      </c>
      <c r="Z994" s="273"/>
      <c r="AA994" s="273"/>
      <c r="AB994" s="273"/>
      <c r="AC994" s="273"/>
      <c r="AD994" s="273"/>
      <c r="AE994" s="273" t="s">
        <v>9398</v>
      </c>
      <c r="AF994" s="273" t="s">
        <v>794</v>
      </c>
      <c r="AG994" s="273" t="s">
        <v>807</v>
      </c>
      <c r="AH994" s="273" t="s">
        <v>786</v>
      </c>
      <c r="AI994" s="273" t="s">
        <v>104</v>
      </c>
      <c r="AJ994" s="273"/>
      <c r="AK994" s="273" t="s">
        <v>808</v>
      </c>
      <c r="AL994" s="273" t="s">
        <v>1805</v>
      </c>
      <c r="AM994" s="273" t="s">
        <v>797</v>
      </c>
      <c r="AN994" s="273" t="s">
        <v>42</v>
      </c>
      <c r="AO994" s="273"/>
      <c r="AP994" s="273"/>
      <c r="AQ994" s="273"/>
      <c r="AR994" s="273"/>
      <c r="AS994" s="273" t="s">
        <v>6022</v>
      </c>
      <c r="AT994" s="274">
        <v>1000</v>
      </c>
      <c r="AU994" s="274">
        <v>5</v>
      </c>
      <c r="AV994" s="273" t="s">
        <v>9340</v>
      </c>
      <c r="AW994" s="273"/>
      <c r="AX994" s="274">
        <v>4.3</v>
      </c>
      <c r="AY994" s="273" t="s">
        <v>458</v>
      </c>
      <c r="AZ994" s="273" t="s">
        <v>9399</v>
      </c>
      <c r="BA994" s="273" t="s">
        <v>6025</v>
      </c>
      <c r="BB994" s="273" t="s">
        <v>458</v>
      </c>
      <c r="BC994" s="273" t="s">
        <v>9340</v>
      </c>
      <c r="BD994" s="273"/>
      <c r="BE994" s="273" t="s">
        <v>9340</v>
      </c>
      <c r="BF994" s="273" t="s">
        <v>4502</v>
      </c>
      <c r="BG994" s="273" t="s">
        <v>9400</v>
      </c>
      <c r="BH994" s="273" t="s">
        <v>9401</v>
      </c>
      <c r="BI994" s="273" t="s">
        <v>800</v>
      </c>
      <c r="BJ994" s="273" t="s">
        <v>800</v>
      </c>
      <c r="BK994" s="273" t="s">
        <v>801</v>
      </c>
      <c r="BL994" s="273" t="s">
        <v>802</v>
      </c>
      <c r="BM994" s="273" t="s">
        <v>803</v>
      </c>
      <c r="BN994" s="273"/>
      <c r="BO994" s="273" t="s">
        <v>809</v>
      </c>
      <c r="BP994" s="273" t="s">
        <v>458</v>
      </c>
      <c r="BQ994" s="273"/>
    </row>
    <row r="995" spans="1:69" ht="18" customHeight="1">
      <c r="A995" s="273" t="s">
        <v>3282</v>
      </c>
      <c r="B995" s="273" t="s">
        <v>8947</v>
      </c>
      <c r="C995" s="273" t="s">
        <v>8948</v>
      </c>
      <c r="D995" s="273" t="s">
        <v>9402</v>
      </c>
      <c r="E995" s="273" t="s">
        <v>8950</v>
      </c>
      <c r="F995" s="273" t="s">
        <v>3287</v>
      </c>
      <c r="G995" s="273" t="s">
        <v>1506</v>
      </c>
      <c r="H995" s="273" t="s">
        <v>786</v>
      </c>
      <c r="I995" s="274">
        <v>10.88</v>
      </c>
      <c r="J995" s="273" t="s">
        <v>599</v>
      </c>
      <c r="K995" s="273" t="s">
        <v>820</v>
      </c>
      <c r="L995" s="274">
        <v>3.03</v>
      </c>
      <c r="M995" s="273" t="s">
        <v>2301</v>
      </c>
      <c r="N995" s="273" t="s">
        <v>936</v>
      </c>
      <c r="O995" s="273"/>
      <c r="P995" s="273"/>
      <c r="Q995" s="273"/>
      <c r="R995" s="273" t="s">
        <v>789</v>
      </c>
      <c r="S995" s="273" t="s">
        <v>1487</v>
      </c>
      <c r="T995" s="273"/>
      <c r="U995" s="273" t="s">
        <v>791</v>
      </c>
      <c r="V995" s="274">
        <v>100.79</v>
      </c>
      <c r="W995" s="273"/>
      <c r="X995" s="273" t="s">
        <v>792</v>
      </c>
      <c r="Y995" s="273" t="s">
        <v>1792</v>
      </c>
      <c r="Z995" s="273"/>
      <c r="AA995" s="273"/>
      <c r="AB995" s="273"/>
      <c r="AC995" s="273"/>
      <c r="AD995" s="273"/>
      <c r="AE995" s="273"/>
      <c r="AF995" s="273" t="s">
        <v>2276</v>
      </c>
      <c r="AG995" s="273" t="s">
        <v>1734</v>
      </c>
      <c r="AH995" s="273" t="s">
        <v>786</v>
      </c>
      <c r="AI995" s="273"/>
      <c r="AJ995" s="273"/>
      <c r="AK995" s="273" t="s">
        <v>810</v>
      </c>
      <c r="AL995" s="273" t="s">
        <v>2302</v>
      </c>
      <c r="AM995" s="273" t="s">
        <v>1834</v>
      </c>
      <c r="AN995" s="273" t="s">
        <v>42</v>
      </c>
      <c r="AO995" s="273"/>
      <c r="AP995" s="273"/>
      <c r="AQ995" s="273"/>
      <c r="AR995" s="273"/>
      <c r="AS995" s="273" t="s">
        <v>669</v>
      </c>
      <c r="AT995" s="274">
        <v>500000</v>
      </c>
      <c r="AU995" s="274">
        <v>36.380000000000003</v>
      </c>
      <c r="AV995" s="273" t="s">
        <v>9353</v>
      </c>
      <c r="AW995" s="273"/>
      <c r="AX995" s="274">
        <v>3.03</v>
      </c>
      <c r="AY995" s="273"/>
      <c r="AZ995" s="273" t="s">
        <v>8952</v>
      </c>
      <c r="BA995" s="273" t="s">
        <v>3292</v>
      </c>
      <c r="BB995" s="273"/>
      <c r="BC995" s="273" t="s">
        <v>8953</v>
      </c>
      <c r="BD995" s="273"/>
      <c r="BE995" s="273" t="s">
        <v>8953</v>
      </c>
      <c r="BF995" s="273"/>
      <c r="BG995" s="273"/>
      <c r="BH995" s="273" t="s">
        <v>458</v>
      </c>
      <c r="BI995" s="273" t="s">
        <v>800</v>
      </c>
      <c r="BJ995" s="273" t="s">
        <v>800</v>
      </c>
      <c r="BK995" s="273" t="s">
        <v>801</v>
      </c>
      <c r="BL995" s="273" t="s">
        <v>802</v>
      </c>
      <c r="BM995" s="273" t="s">
        <v>1962</v>
      </c>
      <c r="BN995" s="273"/>
      <c r="BO995" s="273" t="s">
        <v>809</v>
      </c>
      <c r="BP995" s="273"/>
      <c r="BQ995" s="273"/>
    </row>
    <row r="996" spans="1:69" ht="18" customHeight="1">
      <c r="A996" s="273" t="s">
        <v>9403</v>
      </c>
      <c r="B996" s="273" t="s">
        <v>9404</v>
      </c>
      <c r="C996" s="273" t="s">
        <v>9405</v>
      </c>
      <c r="D996" s="273" t="s">
        <v>9402</v>
      </c>
      <c r="E996" s="273" t="s">
        <v>9406</v>
      </c>
      <c r="F996" s="273" t="s">
        <v>4762</v>
      </c>
      <c r="G996" s="273" t="s">
        <v>814</v>
      </c>
      <c r="H996" s="273" t="s">
        <v>4762</v>
      </c>
      <c r="I996" s="274">
        <v>5</v>
      </c>
      <c r="J996" s="273" t="s">
        <v>849</v>
      </c>
      <c r="K996" s="273" t="s">
        <v>820</v>
      </c>
      <c r="L996" s="274">
        <v>1</v>
      </c>
      <c r="M996" s="273" t="s">
        <v>9407</v>
      </c>
      <c r="N996" s="273" t="s">
        <v>9408</v>
      </c>
      <c r="O996" s="273"/>
      <c r="P996" s="273"/>
      <c r="Q996" s="273"/>
      <c r="R996" s="273" t="s">
        <v>789</v>
      </c>
      <c r="S996" s="273" t="s">
        <v>790</v>
      </c>
      <c r="T996" s="273" t="s">
        <v>458</v>
      </c>
      <c r="U996" s="273" t="s">
        <v>791</v>
      </c>
      <c r="V996" s="274">
        <v>99.927000000000007</v>
      </c>
      <c r="W996" s="273"/>
      <c r="X996" s="273" t="s">
        <v>1565</v>
      </c>
      <c r="Y996" s="273" t="s">
        <v>6589</v>
      </c>
      <c r="Z996" s="273"/>
      <c r="AA996" s="274">
        <v>10</v>
      </c>
      <c r="AB996" s="274">
        <v>2</v>
      </c>
      <c r="AC996" s="273"/>
      <c r="AD996" s="273"/>
      <c r="AE996" s="273" t="s">
        <v>9409</v>
      </c>
      <c r="AF996" s="273" t="s">
        <v>7601</v>
      </c>
      <c r="AG996" s="273" t="s">
        <v>9410</v>
      </c>
      <c r="AH996" s="273" t="s">
        <v>1524</v>
      </c>
      <c r="AI996" s="273" t="s">
        <v>102</v>
      </c>
      <c r="AJ996" s="273"/>
      <c r="AK996" s="273" t="s">
        <v>810</v>
      </c>
      <c r="AL996" s="273" t="s">
        <v>9411</v>
      </c>
      <c r="AM996" s="273" t="s">
        <v>797</v>
      </c>
      <c r="AN996" s="273" t="s">
        <v>42</v>
      </c>
      <c r="AO996" s="273"/>
      <c r="AP996" s="273"/>
      <c r="AQ996" s="273"/>
      <c r="AR996" s="273"/>
      <c r="AS996" s="273" t="s">
        <v>9412</v>
      </c>
      <c r="AT996" s="274">
        <v>1000</v>
      </c>
      <c r="AU996" s="274">
        <v>4.6592000000000002</v>
      </c>
      <c r="AV996" s="273" t="s">
        <v>8989</v>
      </c>
      <c r="AW996" s="273"/>
      <c r="AX996" s="274">
        <v>1</v>
      </c>
      <c r="AY996" s="273" t="s">
        <v>458</v>
      </c>
      <c r="AZ996" s="273" t="s">
        <v>9413</v>
      </c>
      <c r="BA996" s="273" t="s">
        <v>9414</v>
      </c>
      <c r="BB996" s="273" t="s">
        <v>9403</v>
      </c>
      <c r="BC996" s="273" t="s">
        <v>8989</v>
      </c>
      <c r="BD996" s="273"/>
      <c r="BE996" s="273" t="s">
        <v>8989</v>
      </c>
      <c r="BF996" s="273" t="s">
        <v>4502</v>
      </c>
      <c r="BG996" s="273" t="s">
        <v>9415</v>
      </c>
      <c r="BH996" s="273" t="s">
        <v>9416</v>
      </c>
      <c r="BI996" s="273" t="s">
        <v>800</v>
      </c>
      <c r="BJ996" s="273" t="s">
        <v>800</v>
      </c>
      <c r="BK996" s="273" t="s">
        <v>801</v>
      </c>
      <c r="BL996" s="273" t="s">
        <v>802</v>
      </c>
      <c r="BM996" s="273" t="s">
        <v>803</v>
      </c>
      <c r="BN996" s="273"/>
      <c r="BO996" s="273" t="s">
        <v>1865</v>
      </c>
      <c r="BP996" s="273" t="s">
        <v>458</v>
      </c>
      <c r="BQ996" s="273"/>
    </row>
    <row r="997" spans="1:69" ht="18" customHeight="1">
      <c r="A997" s="273" t="s">
        <v>9417</v>
      </c>
      <c r="B997" s="273" t="s">
        <v>9418</v>
      </c>
      <c r="C997" s="273" t="s">
        <v>9419</v>
      </c>
      <c r="D997" s="273" t="s">
        <v>9420</v>
      </c>
      <c r="E997" s="273" t="s">
        <v>9421</v>
      </c>
      <c r="F997" s="273" t="s">
        <v>1524</v>
      </c>
      <c r="G997" s="273" t="s">
        <v>814</v>
      </c>
      <c r="H997" s="273" t="s">
        <v>1524</v>
      </c>
      <c r="I997" s="274">
        <v>4</v>
      </c>
      <c r="J997" s="273" t="s">
        <v>11</v>
      </c>
      <c r="K997" s="273" t="s">
        <v>820</v>
      </c>
      <c r="L997" s="274">
        <v>2.875</v>
      </c>
      <c r="M997" s="273" t="s">
        <v>1777</v>
      </c>
      <c r="N997" s="273" t="s">
        <v>936</v>
      </c>
      <c r="O997" s="273"/>
      <c r="P997" s="273"/>
      <c r="Q997" s="273"/>
      <c r="R997" s="273" t="s">
        <v>789</v>
      </c>
      <c r="S997" s="273" t="s">
        <v>790</v>
      </c>
      <c r="T997" s="273" t="s">
        <v>458</v>
      </c>
      <c r="U997" s="273" t="s">
        <v>791</v>
      </c>
      <c r="V997" s="274">
        <v>99.405000000000001</v>
      </c>
      <c r="W997" s="273" t="s">
        <v>4972</v>
      </c>
      <c r="X997" s="273" t="s">
        <v>792</v>
      </c>
      <c r="Y997" s="273"/>
      <c r="Z997" s="273"/>
      <c r="AA997" s="274">
        <v>40</v>
      </c>
      <c r="AB997" s="274">
        <v>10</v>
      </c>
      <c r="AC997" s="273"/>
      <c r="AD997" s="273"/>
      <c r="AE997" s="273" t="s">
        <v>9422</v>
      </c>
      <c r="AF997" s="273" t="s">
        <v>794</v>
      </c>
      <c r="AG997" s="273" t="s">
        <v>795</v>
      </c>
      <c r="AH997" s="273" t="s">
        <v>836</v>
      </c>
      <c r="AI997" s="273" t="s">
        <v>102</v>
      </c>
      <c r="AJ997" s="273"/>
      <c r="AK997" s="273" t="s">
        <v>796</v>
      </c>
      <c r="AL997" s="273" t="s">
        <v>1778</v>
      </c>
      <c r="AM997" s="273" t="s">
        <v>1606</v>
      </c>
      <c r="AN997" s="273" t="s">
        <v>42</v>
      </c>
      <c r="AO997" s="273"/>
      <c r="AP997" s="273"/>
      <c r="AQ997" s="273"/>
      <c r="AR997" s="273"/>
      <c r="AS997" s="273" t="s">
        <v>9423</v>
      </c>
      <c r="AT997" s="274">
        <v>1000</v>
      </c>
      <c r="AU997" s="274">
        <v>4</v>
      </c>
      <c r="AV997" s="273" t="s">
        <v>9382</v>
      </c>
      <c r="AW997" s="273"/>
      <c r="AX997" s="274">
        <v>2.875</v>
      </c>
      <c r="AY997" s="273" t="s">
        <v>458</v>
      </c>
      <c r="AZ997" s="273" t="s">
        <v>8590</v>
      </c>
      <c r="BA997" s="273" t="s">
        <v>9424</v>
      </c>
      <c r="BB997" s="273" t="s">
        <v>9417</v>
      </c>
      <c r="BC997" s="273" t="s">
        <v>9382</v>
      </c>
      <c r="BD997" s="273"/>
      <c r="BE997" s="273" t="s">
        <v>9382</v>
      </c>
      <c r="BF997" s="273" t="s">
        <v>4502</v>
      </c>
      <c r="BG997" s="273" t="s">
        <v>9425</v>
      </c>
      <c r="BH997" s="273" t="s">
        <v>9426</v>
      </c>
      <c r="BI997" s="273" t="s">
        <v>800</v>
      </c>
      <c r="BJ997" s="273" t="s">
        <v>800</v>
      </c>
      <c r="BK997" s="273" t="s">
        <v>801</v>
      </c>
      <c r="BL997" s="273" t="s">
        <v>802</v>
      </c>
      <c r="BM997" s="273" t="s">
        <v>803</v>
      </c>
      <c r="BN997" s="273"/>
      <c r="BO997" s="273" t="s">
        <v>809</v>
      </c>
      <c r="BP997" s="273" t="s">
        <v>458</v>
      </c>
      <c r="BQ997" s="273"/>
    </row>
    <row r="998" spans="1:69" ht="18" customHeight="1">
      <c r="A998" s="273" t="s">
        <v>5174</v>
      </c>
      <c r="B998" s="273" t="s">
        <v>9427</v>
      </c>
      <c r="C998" s="273" t="s">
        <v>9428</v>
      </c>
      <c r="D998" s="273" t="s">
        <v>9420</v>
      </c>
      <c r="E998" s="273" t="s">
        <v>9429</v>
      </c>
      <c r="F998" s="273" t="s">
        <v>4914</v>
      </c>
      <c r="G998" s="273" t="s">
        <v>925</v>
      </c>
      <c r="H998" s="273" t="s">
        <v>786</v>
      </c>
      <c r="I998" s="274">
        <v>3</v>
      </c>
      <c r="J998" s="273" t="s">
        <v>11</v>
      </c>
      <c r="K998" s="273" t="s">
        <v>820</v>
      </c>
      <c r="L998" s="274">
        <v>2.96</v>
      </c>
      <c r="M998" s="273" t="s">
        <v>1777</v>
      </c>
      <c r="N998" s="273" t="s">
        <v>936</v>
      </c>
      <c r="O998" s="273"/>
      <c r="P998" s="273"/>
      <c r="Q998" s="273"/>
      <c r="R998" s="273" t="s">
        <v>789</v>
      </c>
      <c r="S998" s="273" t="s">
        <v>1487</v>
      </c>
      <c r="T998" s="273" t="s">
        <v>458</v>
      </c>
      <c r="U998" s="273" t="s">
        <v>791</v>
      </c>
      <c r="V998" s="274">
        <v>99.912000000000006</v>
      </c>
      <c r="W998" s="273" t="s">
        <v>9430</v>
      </c>
      <c r="X998" s="273" t="s">
        <v>3137</v>
      </c>
      <c r="Y998" s="273" t="s">
        <v>3138</v>
      </c>
      <c r="Z998" s="273"/>
      <c r="AA998" s="273"/>
      <c r="AB998" s="273"/>
      <c r="AC998" s="273"/>
      <c r="AD998" s="273"/>
      <c r="AE998" s="273" t="s">
        <v>6361</v>
      </c>
      <c r="AF998" s="273" t="s">
        <v>794</v>
      </c>
      <c r="AG998" s="273" t="s">
        <v>807</v>
      </c>
      <c r="AH998" s="273" t="s">
        <v>786</v>
      </c>
      <c r="AI998" s="273" t="s">
        <v>102</v>
      </c>
      <c r="AJ998" s="273" t="s">
        <v>307</v>
      </c>
      <c r="AK998" s="273" t="s">
        <v>808</v>
      </c>
      <c r="AL998" s="273" t="s">
        <v>1778</v>
      </c>
      <c r="AM998" s="273" t="s">
        <v>797</v>
      </c>
      <c r="AN998" s="273" t="s">
        <v>42</v>
      </c>
      <c r="AO998" s="273"/>
      <c r="AP998" s="273"/>
      <c r="AQ998" s="273"/>
      <c r="AR998" s="273"/>
      <c r="AS998" s="273" t="s">
        <v>5183</v>
      </c>
      <c r="AT998" s="274">
        <v>1000</v>
      </c>
      <c r="AU998" s="274">
        <v>3</v>
      </c>
      <c r="AV998" s="273" t="s">
        <v>9382</v>
      </c>
      <c r="AW998" s="273"/>
      <c r="AX998" s="274">
        <v>2.96</v>
      </c>
      <c r="AY998" s="273" t="s">
        <v>458</v>
      </c>
      <c r="AZ998" s="273" t="s">
        <v>8590</v>
      </c>
      <c r="BA998" s="273" t="s">
        <v>5185</v>
      </c>
      <c r="BB998" s="273" t="s">
        <v>458</v>
      </c>
      <c r="BC998" s="273" t="s">
        <v>9382</v>
      </c>
      <c r="BD998" s="273"/>
      <c r="BE998" s="273" t="s">
        <v>9382</v>
      </c>
      <c r="BF998" s="273" t="s">
        <v>458</v>
      </c>
      <c r="BG998" s="273" t="s">
        <v>9431</v>
      </c>
      <c r="BH998" s="273" t="s">
        <v>9432</v>
      </c>
      <c r="BI998" s="273" t="s">
        <v>800</v>
      </c>
      <c r="BJ998" s="273" t="s">
        <v>800</v>
      </c>
      <c r="BK998" s="273" t="s">
        <v>801</v>
      </c>
      <c r="BL998" s="273" t="s">
        <v>802</v>
      </c>
      <c r="BM998" s="273" t="s">
        <v>803</v>
      </c>
      <c r="BN998" s="273"/>
      <c r="BO998" s="273" t="s">
        <v>809</v>
      </c>
      <c r="BP998" s="273" t="s">
        <v>458</v>
      </c>
      <c r="BQ998" s="273"/>
    </row>
    <row r="999" spans="1:69" ht="18" customHeight="1">
      <c r="A999" s="273" t="s">
        <v>9433</v>
      </c>
      <c r="B999" s="273" t="s">
        <v>9434</v>
      </c>
      <c r="C999" s="273" t="s">
        <v>9435</v>
      </c>
      <c r="D999" s="273" t="s">
        <v>8649</v>
      </c>
      <c r="E999" s="273" t="s">
        <v>9436</v>
      </c>
      <c r="F999" s="273" t="s">
        <v>786</v>
      </c>
      <c r="G999" s="273" t="s">
        <v>786</v>
      </c>
      <c r="H999" s="273" t="s">
        <v>786</v>
      </c>
      <c r="I999" s="274">
        <v>2</v>
      </c>
      <c r="J999" s="273" t="s">
        <v>11</v>
      </c>
      <c r="K999" s="273" t="s">
        <v>9437</v>
      </c>
      <c r="L999" s="274">
        <v>1.75</v>
      </c>
      <c r="M999" s="273" t="s">
        <v>9348</v>
      </c>
      <c r="N999" s="273" t="s">
        <v>5957</v>
      </c>
      <c r="O999" s="273"/>
      <c r="P999" s="273"/>
      <c r="Q999" s="273"/>
      <c r="R999" s="273"/>
      <c r="S999" s="273" t="s">
        <v>1487</v>
      </c>
      <c r="T999" s="273"/>
      <c r="U999" s="273" t="s">
        <v>791</v>
      </c>
      <c r="V999" s="274">
        <v>100</v>
      </c>
      <c r="W999" s="273"/>
      <c r="X999" s="273" t="s">
        <v>1669</v>
      </c>
      <c r="Y999" s="273" t="s">
        <v>1670</v>
      </c>
      <c r="Z999" s="273"/>
      <c r="AA999" s="273"/>
      <c r="AB999" s="273"/>
      <c r="AC999" s="273"/>
      <c r="AD999" s="273"/>
      <c r="AE999" s="273" t="s">
        <v>9438</v>
      </c>
      <c r="AF999" s="273" t="s">
        <v>794</v>
      </c>
      <c r="AG999" s="273" t="s">
        <v>868</v>
      </c>
      <c r="AH999" s="273" t="s">
        <v>786</v>
      </c>
      <c r="AI999" s="273"/>
      <c r="AJ999" s="273"/>
      <c r="AK999" s="273" t="s">
        <v>810</v>
      </c>
      <c r="AL999" s="273" t="s">
        <v>9350</v>
      </c>
      <c r="AM999" s="273" t="s">
        <v>1529</v>
      </c>
      <c r="AN999" s="273" t="s">
        <v>43</v>
      </c>
      <c r="AO999" s="273"/>
      <c r="AP999" s="273"/>
      <c r="AQ999" s="273"/>
      <c r="AR999" s="273"/>
      <c r="AS999" s="273" t="s">
        <v>9439</v>
      </c>
      <c r="AT999" s="274">
        <v>1000</v>
      </c>
      <c r="AU999" s="274">
        <v>1E-4</v>
      </c>
      <c r="AV999" s="273" t="s">
        <v>9420</v>
      </c>
      <c r="AW999" s="273"/>
      <c r="AX999" s="274">
        <v>1.75</v>
      </c>
      <c r="AY999" s="273"/>
      <c r="AZ999" s="273" t="s">
        <v>9440</v>
      </c>
      <c r="BA999" s="273" t="s">
        <v>9441</v>
      </c>
      <c r="BB999" s="273"/>
      <c r="BC999" s="273" t="s">
        <v>9420</v>
      </c>
      <c r="BD999" s="273"/>
      <c r="BE999" s="273" t="s">
        <v>9420</v>
      </c>
      <c r="BF999" s="273"/>
      <c r="BG999" s="273"/>
      <c r="BH999" s="273" t="s">
        <v>9442</v>
      </c>
      <c r="BI999" s="273" t="s">
        <v>800</v>
      </c>
      <c r="BJ999" s="273" t="s">
        <v>800</v>
      </c>
      <c r="BK999" s="273" t="s">
        <v>801</v>
      </c>
      <c r="BL999" s="273" t="s">
        <v>802</v>
      </c>
      <c r="BM999" s="273" t="s">
        <v>6727</v>
      </c>
      <c r="BN999" s="273"/>
      <c r="BO999" s="273" t="s">
        <v>809</v>
      </c>
      <c r="BP999" s="273"/>
      <c r="BQ999" s="273"/>
    </row>
    <row r="1000" spans="1:69" ht="18" customHeight="1">
      <c r="A1000" s="273" t="s">
        <v>6094</v>
      </c>
      <c r="B1000" s="273" t="s">
        <v>9443</v>
      </c>
      <c r="C1000" s="273" t="s">
        <v>9444</v>
      </c>
      <c r="D1000" s="273" t="s">
        <v>8649</v>
      </c>
      <c r="E1000" s="273" t="s">
        <v>9445</v>
      </c>
      <c r="F1000" s="273" t="s">
        <v>1687</v>
      </c>
      <c r="G1000" s="273" t="s">
        <v>1506</v>
      </c>
      <c r="H1000" s="273" t="s">
        <v>9446</v>
      </c>
      <c r="I1000" s="274">
        <v>6.5</v>
      </c>
      <c r="J1000" s="273" t="s">
        <v>11</v>
      </c>
      <c r="K1000" s="273" t="s">
        <v>3714</v>
      </c>
      <c r="L1000" s="274">
        <v>5.875</v>
      </c>
      <c r="M1000" s="273" t="s">
        <v>5438</v>
      </c>
      <c r="N1000" s="273" t="s">
        <v>936</v>
      </c>
      <c r="O1000" s="273"/>
      <c r="P1000" s="273"/>
      <c r="Q1000" s="273"/>
      <c r="R1000" s="273" t="s">
        <v>789</v>
      </c>
      <c r="S1000" s="273" t="s">
        <v>1487</v>
      </c>
      <c r="T1000" s="273" t="s">
        <v>458</v>
      </c>
      <c r="U1000" s="273" t="s">
        <v>5139</v>
      </c>
      <c r="V1000" s="274">
        <v>100</v>
      </c>
      <c r="W1000" s="273" t="s">
        <v>9447</v>
      </c>
      <c r="X1000" s="273" t="s">
        <v>1463</v>
      </c>
      <c r="Y1000" s="273" t="s">
        <v>1464</v>
      </c>
      <c r="Z1000" s="273"/>
      <c r="AA1000" s="274">
        <v>38</v>
      </c>
      <c r="AB1000" s="274">
        <v>5.8</v>
      </c>
      <c r="AC1000" s="273"/>
      <c r="AD1000" s="273"/>
      <c r="AE1000" s="273" t="s">
        <v>9448</v>
      </c>
      <c r="AF1000" s="273" t="s">
        <v>794</v>
      </c>
      <c r="AG1000" s="273" t="s">
        <v>1793</v>
      </c>
      <c r="AH1000" s="273" t="s">
        <v>9446</v>
      </c>
      <c r="AI1000" s="273"/>
      <c r="AJ1000" s="273" t="s">
        <v>8788</v>
      </c>
      <c r="AK1000" s="273" t="s">
        <v>796</v>
      </c>
      <c r="AL1000" s="273" t="s">
        <v>9449</v>
      </c>
      <c r="AM1000" s="273" t="s">
        <v>1529</v>
      </c>
      <c r="AN1000" s="273" t="s">
        <v>42</v>
      </c>
      <c r="AO1000" s="273"/>
      <c r="AP1000" s="273"/>
      <c r="AQ1000" s="273"/>
      <c r="AR1000" s="273"/>
      <c r="AS1000" s="273" t="s">
        <v>6099</v>
      </c>
      <c r="AT1000" s="274">
        <v>1000</v>
      </c>
      <c r="AU1000" s="274">
        <v>6.5</v>
      </c>
      <c r="AV1000" s="273" t="s">
        <v>9396</v>
      </c>
      <c r="AW1000" s="273"/>
      <c r="AX1000" s="274">
        <v>5.875</v>
      </c>
      <c r="AY1000" s="273" t="s">
        <v>458</v>
      </c>
      <c r="AZ1000" s="273" t="s">
        <v>9450</v>
      </c>
      <c r="BA1000" s="273" t="s">
        <v>6101</v>
      </c>
      <c r="BB1000" s="273" t="s">
        <v>458</v>
      </c>
      <c r="BC1000" s="273" t="s">
        <v>9396</v>
      </c>
      <c r="BD1000" s="273"/>
      <c r="BE1000" s="273" t="s">
        <v>9396</v>
      </c>
      <c r="BF1000" s="273" t="s">
        <v>9451</v>
      </c>
      <c r="BG1000" s="273" t="s">
        <v>9452</v>
      </c>
      <c r="BH1000" s="273" t="s">
        <v>9453</v>
      </c>
      <c r="BI1000" s="273" t="s">
        <v>3729</v>
      </c>
      <c r="BJ1000" s="273" t="s">
        <v>800</v>
      </c>
      <c r="BK1000" s="273" t="s">
        <v>3730</v>
      </c>
      <c r="BL1000" s="273" t="s">
        <v>802</v>
      </c>
      <c r="BM1000" s="273" t="s">
        <v>3731</v>
      </c>
      <c r="BN1000" s="273"/>
      <c r="BO1000" s="273" t="s">
        <v>809</v>
      </c>
      <c r="BP1000" s="273" t="s">
        <v>458</v>
      </c>
      <c r="BQ1000" s="273"/>
    </row>
    <row r="1001" spans="1:69" ht="18" customHeight="1">
      <c r="A1001" s="273" t="s">
        <v>9433</v>
      </c>
      <c r="B1001" s="273" t="s">
        <v>9434</v>
      </c>
      <c r="C1001" s="273" t="s">
        <v>9454</v>
      </c>
      <c r="D1001" s="273" t="s">
        <v>8649</v>
      </c>
      <c r="E1001" s="273" t="s">
        <v>9436</v>
      </c>
      <c r="F1001" s="273" t="s">
        <v>786</v>
      </c>
      <c r="G1001" s="273" t="s">
        <v>786</v>
      </c>
      <c r="H1001" s="273" t="s">
        <v>786</v>
      </c>
      <c r="I1001" s="274">
        <v>2</v>
      </c>
      <c r="J1001" s="273" t="s">
        <v>11</v>
      </c>
      <c r="K1001" s="273" t="s">
        <v>9437</v>
      </c>
      <c r="L1001" s="274">
        <v>1.75</v>
      </c>
      <c r="M1001" s="273" t="s">
        <v>9348</v>
      </c>
      <c r="N1001" s="273"/>
      <c r="O1001" s="273"/>
      <c r="P1001" s="273"/>
      <c r="Q1001" s="273"/>
      <c r="R1001" s="273" t="s">
        <v>3220</v>
      </c>
      <c r="S1001" s="273" t="s">
        <v>1487</v>
      </c>
      <c r="T1001" s="273" t="s">
        <v>458</v>
      </c>
      <c r="U1001" s="273" t="s">
        <v>791</v>
      </c>
      <c r="V1001" s="274">
        <v>100</v>
      </c>
      <c r="W1001" s="273" t="s">
        <v>9455</v>
      </c>
      <c r="X1001" s="273" t="s">
        <v>1669</v>
      </c>
      <c r="Y1001" s="273" t="s">
        <v>1670</v>
      </c>
      <c r="Z1001" s="273"/>
      <c r="AA1001" s="273"/>
      <c r="AB1001" s="273"/>
      <c r="AC1001" s="273"/>
      <c r="AD1001" s="273"/>
      <c r="AE1001" s="273" t="s">
        <v>458</v>
      </c>
      <c r="AF1001" s="273" t="s">
        <v>794</v>
      </c>
      <c r="AG1001" s="273" t="s">
        <v>868</v>
      </c>
      <c r="AH1001" s="273" t="s">
        <v>786</v>
      </c>
      <c r="AI1001" s="273"/>
      <c r="AJ1001" s="273"/>
      <c r="AK1001" s="273" t="s">
        <v>810</v>
      </c>
      <c r="AL1001" s="273" t="s">
        <v>9350</v>
      </c>
      <c r="AM1001" s="273" t="s">
        <v>1529</v>
      </c>
      <c r="AN1001" s="273" t="s">
        <v>43</v>
      </c>
      <c r="AO1001" s="273"/>
      <c r="AP1001" s="273"/>
      <c r="AQ1001" s="273"/>
      <c r="AR1001" s="273"/>
      <c r="AS1001" s="273" t="s">
        <v>9439</v>
      </c>
      <c r="AT1001" s="274">
        <v>1000</v>
      </c>
      <c r="AU1001" s="274">
        <v>2</v>
      </c>
      <c r="AV1001" s="273" t="s">
        <v>9420</v>
      </c>
      <c r="AW1001" s="273" t="s">
        <v>3475</v>
      </c>
      <c r="AX1001" s="274">
        <v>1.75</v>
      </c>
      <c r="AY1001" s="273" t="s">
        <v>458</v>
      </c>
      <c r="AZ1001" s="273" t="s">
        <v>9440</v>
      </c>
      <c r="BA1001" s="273" t="s">
        <v>9441</v>
      </c>
      <c r="BB1001" s="273" t="s">
        <v>458</v>
      </c>
      <c r="BC1001" s="273" t="s">
        <v>9420</v>
      </c>
      <c r="BD1001" s="273"/>
      <c r="BE1001" s="273" t="s">
        <v>9420</v>
      </c>
      <c r="BF1001" s="273" t="s">
        <v>458</v>
      </c>
      <c r="BG1001" s="273" t="s">
        <v>458</v>
      </c>
      <c r="BH1001" s="273" t="s">
        <v>458</v>
      </c>
      <c r="BI1001" s="273" t="s">
        <v>800</v>
      </c>
      <c r="BJ1001" s="273" t="s">
        <v>800</v>
      </c>
      <c r="BK1001" s="273" t="s">
        <v>801</v>
      </c>
      <c r="BL1001" s="273" t="s">
        <v>802</v>
      </c>
      <c r="BM1001" s="273" t="s">
        <v>6727</v>
      </c>
      <c r="BN1001" s="273"/>
      <c r="BO1001" s="273" t="s">
        <v>809</v>
      </c>
      <c r="BP1001" s="273" t="s">
        <v>458</v>
      </c>
      <c r="BQ1001" s="273"/>
    </row>
    <row r="1002" spans="1:69" ht="18" customHeight="1">
      <c r="A1002" s="273" t="s">
        <v>6531</v>
      </c>
      <c r="B1002" s="273" t="s">
        <v>8642</v>
      </c>
      <c r="C1002" s="273" t="s">
        <v>8643</v>
      </c>
      <c r="D1002" s="273" t="s">
        <v>9456</v>
      </c>
      <c r="E1002" s="273" t="s">
        <v>8645</v>
      </c>
      <c r="F1002" s="273" t="s">
        <v>786</v>
      </c>
      <c r="G1002" s="273" t="s">
        <v>786</v>
      </c>
      <c r="H1002" s="273" t="s">
        <v>786</v>
      </c>
      <c r="I1002" s="274">
        <v>0.5</v>
      </c>
      <c r="J1002" s="273" t="s">
        <v>11</v>
      </c>
      <c r="K1002" s="273" t="s">
        <v>3714</v>
      </c>
      <c r="L1002" s="274">
        <v>7.375</v>
      </c>
      <c r="M1002" s="273" t="s">
        <v>1615</v>
      </c>
      <c r="N1002" s="273" t="s">
        <v>936</v>
      </c>
      <c r="O1002" s="273"/>
      <c r="P1002" s="273"/>
      <c r="Q1002" s="273"/>
      <c r="R1002" s="273" t="s">
        <v>789</v>
      </c>
      <c r="S1002" s="273" t="s">
        <v>790</v>
      </c>
      <c r="T1002" s="273" t="s">
        <v>458</v>
      </c>
      <c r="U1002" s="273" t="s">
        <v>791</v>
      </c>
      <c r="V1002" s="273"/>
      <c r="W1002" s="273" t="s">
        <v>6261</v>
      </c>
      <c r="X1002" s="273" t="s">
        <v>1463</v>
      </c>
      <c r="Y1002" s="273" t="s">
        <v>1464</v>
      </c>
      <c r="Z1002" s="273"/>
      <c r="AA1002" s="273"/>
      <c r="AB1002" s="273"/>
      <c r="AC1002" s="273"/>
      <c r="AD1002" s="273"/>
      <c r="AE1002" s="273"/>
      <c r="AF1002" s="273" t="s">
        <v>2276</v>
      </c>
      <c r="AG1002" s="273" t="s">
        <v>1986</v>
      </c>
      <c r="AH1002" s="273" t="s">
        <v>786</v>
      </c>
      <c r="AI1002" s="273"/>
      <c r="AJ1002" s="273"/>
      <c r="AK1002" s="273" t="s">
        <v>1987</v>
      </c>
      <c r="AL1002" s="273" t="s">
        <v>8646</v>
      </c>
      <c r="AM1002" s="273" t="s">
        <v>1529</v>
      </c>
      <c r="AN1002" s="273" t="s">
        <v>43</v>
      </c>
      <c r="AO1002" s="273"/>
      <c r="AP1002" s="273"/>
      <c r="AQ1002" s="273"/>
      <c r="AR1002" s="273"/>
      <c r="AS1002" s="273" t="s">
        <v>6542</v>
      </c>
      <c r="AT1002" s="274">
        <v>1000</v>
      </c>
      <c r="AU1002" s="274">
        <v>3.6</v>
      </c>
      <c r="AV1002" s="273" t="s">
        <v>9456</v>
      </c>
      <c r="AW1002" s="273"/>
      <c r="AX1002" s="274">
        <v>7.375</v>
      </c>
      <c r="AY1002" s="273" t="s">
        <v>458</v>
      </c>
      <c r="AZ1002" s="273" t="s">
        <v>8648</v>
      </c>
      <c r="BA1002" s="273" t="s">
        <v>6543</v>
      </c>
      <c r="BB1002" s="273" t="s">
        <v>6531</v>
      </c>
      <c r="BC1002" s="273" t="s">
        <v>8649</v>
      </c>
      <c r="BD1002" s="273"/>
      <c r="BE1002" s="273" t="s">
        <v>8649</v>
      </c>
      <c r="BF1002" s="273" t="s">
        <v>8650</v>
      </c>
      <c r="BG1002" s="273"/>
      <c r="BH1002" s="273" t="s">
        <v>8651</v>
      </c>
      <c r="BI1002" s="273" t="s">
        <v>3729</v>
      </c>
      <c r="BJ1002" s="273" t="s">
        <v>800</v>
      </c>
      <c r="BK1002" s="273" t="s">
        <v>3730</v>
      </c>
      <c r="BL1002" s="273" t="s">
        <v>802</v>
      </c>
      <c r="BM1002" s="273" t="s">
        <v>3731</v>
      </c>
      <c r="BN1002" s="273" t="s">
        <v>8652</v>
      </c>
      <c r="BO1002" s="273" t="s">
        <v>809</v>
      </c>
      <c r="BP1002" s="273" t="s">
        <v>458</v>
      </c>
      <c r="BQ1002" s="273"/>
    </row>
    <row r="1003" spans="1:69" ht="18" customHeight="1">
      <c r="A1003" s="273" t="s">
        <v>9457</v>
      </c>
      <c r="B1003" s="273" t="s">
        <v>9458</v>
      </c>
      <c r="C1003" s="273" t="s">
        <v>9459</v>
      </c>
      <c r="D1003" s="273" t="s">
        <v>9456</v>
      </c>
      <c r="E1003" s="273" t="s">
        <v>9460</v>
      </c>
      <c r="F1003" s="273" t="s">
        <v>1663</v>
      </c>
      <c r="G1003" s="273" t="s">
        <v>4231</v>
      </c>
      <c r="H1003" s="273" t="s">
        <v>786</v>
      </c>
      <c r="I1003" s="274">
        <v>6</v>
      </c>
      <c r="J1003" s="273" t="s">
        <v>11</v>
      </c>
      <c r="K1003" s="273" t="s">
        <v>3714</v>
      </c>
      <c r="L1003" s="274">
        <v>6.375</v>
      </c>
      <c r="M1003" s="273" t="s">
        <v>1873</v>
      </c>
      <c r="N1003" s="273" t="s">
        <v>5205</v>
      </c>
      <c r="O1003" s="273"/>
      <c r="P1003" s="273"/>
      <c r="Q1003" s="273"/>
      <c r="R1003" s="273" t="s">
        <v>789</v>
      </c>
      <c r="S1003" s="273" t="s">
        <v>1487</v>
      </c>
      <c r="T1003" s="273" t="s">
        <v>458</v>
      </c>
      <c r="U1003" s="273" t="s">
        <v>9461</v>
      </c>
      <c r="V1003" s="274">
        <v>100</v>
      </c>
      <c r="W1003" s="273" t="s">
        <v>9115</v>
      </c>
      <c r="X1003" s="273" t="s">
        <v>1463</v>
      </c>
      <c r="Y1003" s="273" t="s">
        <v>1464</v>
      </c>
      <c r="Z1003" s="273"/>
      <c r="AA1003" s="273"/>
      <c r="AB1003" s="273"/>
      <c r="AC1003" s="273"/>
      <c r="AD1003" s="273"/>
      <c r="AE1003" s="273" t="s">
        <v>9462</v>
      </c>
      <c r="AF1003" s="273" t="s">
        <v>3984</v>
      </c>
      <c r="AG1003" s="273" t="s">
        <v>3956</v>
      </c>
      <c r="AH1003" s="273" t="s">
        <v>786</v>
      </c>
      <c r="AI1003" s="273"/>
      <c r="AJ1003" s="273"/>
      <c r="AK1003" s="273" t="s">
        <v>796</v>
      </c>
      <c r="AL1003" s="273" t="s">
        <v>9463</v>
      </c>
      <c r="AM1003" s="273" t="s">
        <v>1529</v>
      </c>
      <c r="AN1003" s="273" t="s">
        <v>42</v>
      </c>
      <c r="AO1003" s="273"/>
      <c r="AP1003" s="273"/>
      <c r="AQ1003" s="273"/>
      <c r="AR1003" s="273"/>
      <c r="AS1003" s="273" t="s">
        <v>9464</v>
      </c>
      <c r="AT1003" s="274">
        <v>1000</v>
      </c>
      <c r="AU1003" s="274">
        <v>6</v>
      </c>
      <c r="AV1003" s="273" t="s">
        <v>9465</v>
      </c>
      <c r="AW1003" s="273"/>
      <c r="AX1003" s="274">
        <v>6.375</v>
      </c>
      <c r="AY1003" s="273" t="s">
        <v>458</v>
      </c>
      <c r="AZ1003" s="273" t="s">
        <v>8595</v>
      </c>
      <c r="BA1003" s="273" t="s">
        <v>9466</v>
      </c>
      <c r="BB1003" s="273" t="s">
        <v>458</v>
      </c>
      <c r="BC1003" s="273" t="s">
        <v>9465</v>
      </c>
      <c r="BD1003" s="273"/>
      <c r="BE1003" s="273" t="s">
        <v>9465</v>
      </c>
      <c r="BF1003" s="273" t="s">
        <v>9467</v>
      </c>
      <c r="BG1003" s="273" t="s">
        <v>9462</v>
      </c>
      <c r="BH1003" s="273" t="s">
        <v>9468</v>
      </c>
      <c r="BI1003" s="273" t="s">
        <v>3729</v>
      </c>
      <c r="BJ1003" s="273" t="s">
        <v>800</v>
      </c>
      <c r="BK1003" s="273" t="s">
        <v>3730</v>
      </c>
      <c r="BL1003" s="273" t="s">
        <v>802</v>
      </c>
      <c r="BM1003" s="273" t="s">
        <v>3731</v>
      </c>
      <c r="BN1003" s="273"/>
      <c r="BO1003" s="273" t="s">
        <v>809</v>
      </c>
      <c r="BP1003" s="273" t="s">
        <v>458</v>
      </c>
      <c r="BQ1003" s="273"/>
    </row>
    <row r="1004" spans="1:69" ht="18" customHeight="1">
      <c r="A1004" s="273" t="s">
        <v>3259</v>
      </c>
      <c r="B1004" s="273" t="s">
        <v>9469</v>
      </c>
      <c r="C1004" s="273" t="s">
        <v>9470</v>
      </c>
      <c r="D1004" s="273" t="s">
        <v>8726</v>
      </c>
      <c r="E1004" s="273" t="s">
        <v>9471</v>
      </c>
      <c r="F1004" s="273" t="s">
        <v>1505</v>
      </c>
      <c r="G1004" s="273" t="s">
        <v>1506</v>
      </c>
      <c r="H1004" s="273" t="s">
        <v>3245</v>
      </c>
      <c r="I1004" s="274">
        <v>10</v>
      </c>
      <c r="J1004" s="273" t="s">
        <v>11</v>
      </c>
      <c r="K1004" s="273" t="s">
        <v>820</v>
      </c>
      <c r="L1004" s="274">
        <v>2.8984999999999999</v>
      </c>
      <c r="M1004" s="273" t="s">
        <v>2771</v>
      </c>
      <c r="N1004" s="273" t="s">
        <v>936</v>
      </c>
      <c r="O1004" s="273"/>
      <c r="P1004" s="273"/>
      <c r="Q1004" s="273"/>
      <c r="R1004" s="273" t="s">
        <v>789</v>
      </c>
      <c r="S1004" s="273" t="s">
        <v>1487</v>
      </c>
      <c r="T1004" s="273" t="s">
        <v>458</v>
      </c>
      <c r="U1004" s="273" t="s">
        <v>791</v>
      </c>
      <c r="V1004" s="274">
        <v>100</v>
      </c>
      <c r="W1004" s="273" t="s">
        <v>9472</v>
      </c>
      <c r="X1004" s="273" t="s">
        <v>792</v>
      </c>
      <c r="Y1004" s="273" t="s">
        <v>1792</v>
      </c>
      <c r="Z1004" s="273"/>
      <c r="AA1004" s="274">
        <v>16</v>
      </c>
      <c r="AB1004" s="274">
        <v>1.6</v>
      </c>
      <c r="AC1004" s="273"/>
      <c r="AD1004" s="273"/>
      <c r="AE1004" s="273" t="s">
        <v>9473</v>
      </c>
      <c r="AF1004" s="273" t="s">
        <v>794</v>
      </c>
      <c r="AG1004" s="273" t="s">
        <v>1793</v>
      </c>
      <c r="AH1004" s="273" t="s">
        <v>3245</v>
      </c>
      <c r="AI1004" s="273" t="s">
        <v>102</v>
      </c>
      <c r="AJ1004" s="273" t="s">
        <v>307</v>
      </c>
      <c r="AK1004" s="273" t="s">
        <v>796</v>
      </c>
      <c r="AL1004" s="273" t="s">
        <v>2772</v>
      </c>
      <c r="AM1004" s="273" t="s">
        <v>2206</v>
      </c>
      <c r="AN1004" s="273" t="s">
        <v>42</v>
      </c>
      <c r="AO1004" s="273"/>
      <c r="AP1004" s="273"/>
      <c r="AQ1004" s="273"/>
      <c r="AR1004" s="273"/>
      <c r="AS1004" s="273" t="s">
        <v>3270</v>
      </c>
      <c r="AT1004" s="274">
        <v>1000</v>
      </c>
      <c r="AU1004" s="274">
        <v>10</v>
      </c>
      <c r="AV1004" s="273" t="s">
        <v>9474</v>
      </c>
      <c r="AW1004" s="273"/>
      <c r="AX1004" s="274">
        <v>6.3373999999999997</v>
      </c>
      <c r="AY1004" s="273" t="s">
        <v>8394</v>
      </c>
      <c r="AZ1004" s="273" t="s">
        <v>8766</v>
      </c>
      <c r="BA1004" s="273" t="s">
        <v>3773</v>
      </c>
      <c r="BB1004" s="273" t="s">
        <v>458</v>
      </c>
      <c r="BC1004" s="273" t="s">
        <v>9474</v>
      </c>
      <c r="BD1004" s="273"/>
      <c r="BE1004" s="273" t="s">
        <v>9474</v>
      </c>
      <c r="BF1004" s="273" t="s">
        <v>458</v>
      </c>
      <c r="BG1004" s="273" t="s">
        <v>9473</v>
      </c>
      <c r="BH1004" s="273" t="s">
        <v>9475</v>
      </c>
      <c r="BI1004" s="273" t="s">
        <v>800</v>
      </c>
      <c r="BJ1004" s="273" t="s">
        <v>800</v>
      </c>
      <c r="BK1004" s="273" t="s">
        <v>1516</v>
      </c>
      <c r="BL1004" s="273" t="s">
        <v>802</v>
      </c>
      <c r="BM1004" s="273" t="s">
        <v>803</v>
      </c>
      <c r="BN1004" s="273"/>
      <c r="BO1004" s="273" t="s">
        <v>1517</v>
      </c>
      <c r="BP1004" s="273" t="s">
        <v>458</v>
      </c>
      <c r="BQ1004" s="273"/>
    </row>
    <row r="1005" spans="1:69" ht="18" customHeight="1">
      <c r="A1005" s="273" t="s">
        <v>8682</v>
      </c>
      <c r="B1005" s="273" t="s">
        <v>8683</v>
      </c>
      <c r="C1005" s="273" t="s">
        <v>8684</v>
      </c>
      <c r="D1005" s="273" t="s">
        <v>9476</v>
      </c>
      <c r="E1005" s="273" t="s">
        <v>8686</v>
      </c>
      <c r="F1005" s="273" t="s">
        <v>786</v>
      </c>
      <c r="G1005" s="273" t="s">
        <v>786</v>
      </c>
      <c r="H1005" s="273" t="s">
        <v>786</v>
      </c>
      <c r="I1005" s="274">
        <v>3.4</v>
      </c>
      <c r="J1005" s="273" t="s">
        <v>11</v>
      </c>
      <c r="K1005" s="273" t="s">
        <v>820</v>
      </c>
      <c r="L1005" s="274">
        <v>6</v>
      </c>
      <c r="M1005" s="273" t="s">
        <v>1851</v>
      </c>
      <c r="N1005" s="273" t="s">
        <v>860</v>
      </c>
      <c r="O1005" s="273"/>
      <c r="P1005" s="273"/>
      <c r="Q1005" s="273"/>
      <c r="R1005" s="273" t="s">
        <v>789</v>
      </c>
      <c r="S1005" s="273" t="s">
        <v>1487</v>
      </c>
      <c r="T1005" s="273"/>
      <c r="U1005" s="273" t="s">
        <v>791</v>
      </c>
      <c r="V1005" s="274">
        <v>100</v>
      </c>
      <c r="W1005" s="273" t="s">
        <v>8687</v>
      </c>
      <c r="X1005" s="273"/>
      <c r="Y1005" s="273"/>
      <c r="Z1005" s="273"/>
      <c r="AA1005" s="273"/>
      <c r="AB1005" s="273"/>
      <c r="AC1005" s="273"/>
      <c r="AD1005" s="273"/>
      <c r="AE1005" s="273"/>
      <c r="AF1005" s="273" t="s">
        <v>7601</v>
      </c>
      <c r="AG1005" s="273" t="s">
        <v>795</v>
      </c>
      <c r="AH1005" s="273" t="s">
        <v>786</v>
      </c>
      <c r="AI1005" s="273"/>
      <c r="AJ1005" s="273"/>
      <c r="AK1005" s="273" t="s">
        <v>796</v>
      </c>
      <c r="AL1005" s="273" t="s">
        <v>1857</v>
      </c>
      <c r="AM1005" s="273" t="s">
        <v>1989</v>
      </c>
      <c r="AN1005" s="273" t="s">
        <v>43</v>
      </c>
      <c r="AO1005" s="273"/>
      <c r="AP1005" s="273"/>
      <c r="AQ1005" s="273"/>
      <c r="AR1005" s="273"/>
      <c r="AS1005" s="273" t="s">
        <v>8690</v>
      </c>
      <c r="AT1005" s="274">
        <v>1000</v>
      </c>
      <c r="AU1005" s="274">
        <v>3.05</v>
      </c>
      <c r="AV1005" s="273" t="s">
        <v>8649</v>
      </c>
      <c r="AW1005" s="273"/>
      <c r="AX1005" s="274">
        <v>6</v>
      </c>
      <c r="AY1005" s="273"/>
      <c r="AZ1005" s="273" t="s">
        <v>8691</v>
      </c>
      <c r="BA1005" s="273" t="s">
        <v>8692</v>
      </c>
      <c r="BB1005" s="273"/>
      <c r="BC1005" s="273" t="s">
        <v>8649</v>
      </c>
      <c r="BD1005" s="273"/>
      <c r="BE1005" s="273" t="s">
        <v>8649</v>
      </c>
      <c r="BF1005" s="273"/>
      <c r="BG1005" s="273" t="s">
        <v>9477</v>
      </c>
      <c r="BH1005" s="273" t="s">
        <v>8693</v>
      </c>
      <c r="BI1005" s="273" t="s">
        <v>800</v>
      </c>
      <c r="BJ1005" s="273" t="s">
        <v>800</v>
      </c>
      <c r="BK1005" s="273" t="s">
        <v>801</v>
      </c>
      <c r="BL1005" s="273" t="s">
        <v>802</v>
      </c>
      <c r="BM1005" s="273" t="s">
        <v>803</v>
      </c>
      <c r="BN1005" s="273"/>
      <c r="BO1005" s="273" t="s">
        <v>809</v>
      </c>
      <c r="BP1005" s="273"/>
      <c r="BQ1005" s="273"/>
    </row>
    <row r="1006" spans="1:69" ht="18" customHeight="1">
      <c r="A1006" s="273" t="s">
        <v>3837</v>
      </c>
      <c r="B1006" s="273" t="s">
        <v>9478</v>
      </c>
      <c r="C1006" s="273" t="s">
        <v>9479</v>
      </c>
      <c r="D1006" s="273" t="s">
        <v>5815</v>
      </c>
      <c r="E1006" s="273" t="s">
        <v>9480</v>
      </c>
      <c r="F1006" s="273" t="s">
        <v>3841</v>
      </c>
      <c r="G1006" s="273" t="s">
        <v>925</v>
      </c>
      <c r="H1006" s="273" t="s">
        <v>3841</v>
      </c>
      <c r="I1006" s="274">
        <v>3</v>
      </c>
      <c r="J1006" s="273" t="s">
        <v>11</v>
      </c>
      <c r="K1006" s="273" t="s">
        <v>820</v>
      </c>
      <c r="L1006" s="274">
        <v>2.5</v>
      </c>
      <c r="M1006" s="273" t="s">
        <v>2771</v>
      </c>
      <c r="N1006" s="273" t="s">
        <v>936</v>
      </c>
      <c r="O1006" s="273"/>
      <c r="P1006" s="273"/>
      <c r="Q1006" s="273"/>
      <c r="R1006" s="273" t="s">
        <v>789</v>
      </c>
      <c r="S1006" s="273" t="s">
        <v>790</v>
      </c>
      <c r="T1006" s="273" t="s">
        <v>458</v>
      </c>
      <c r="U1006" s="273" t="s">
        <v>791</v>
      </c>
      <c r="V1006" s="274">
        <v>99.697000000000003</v>
      </c>
      <c r="W1006" s="273" t="s">
        <v>9481</v>
      </c>
      <c r="X1006" s="273" t="s">
        <v>1463</v>
      </c>
      <c r="Y1006" s="273" t="s">
        <v>1464</v>
      </c>
      <c r="Z1006" s="273"/>
      <c r="AA1006" s="273"/>
      <c r="AB1006" s="273"/>
      <c r="AC1006" s="273"/>
      <c r="AD1006" s="273"/>
      <c r="AE1006" s="273" t="s">
        <v>9482</v>
      </c>
      <c r="AF1006" s="273" t="s">
        <v>794</v>
      </c>
      <c r="AG1006" s="273" t="s">
        <v>1986</v>
      </c>
      <c r="AH1006" s="273" t="s">
        <v>3841</v>
      </c>
      <c r="AI1006" s="273"/>
      <c r="AJ1006" s="273"/>
      <c r="AK1006" s="273" t="s">
        <v>1987</v>
      </c>
      <c r="AL1006" s="273" t="s">
        <v>2772</v>
      </c>
      <c r="AM1006" s="273" t="s">
        <v>1529</v>
      </c>
      <c r="AN1006" s="273" t="s">
        <v>42</v>
      </c>
      <c r="AO1006" s="273"/>
      <c r="AP1006" s="273"/>
      <c r="AQ1006" s="273"/>
      <c r="AR1006" s="273"/>
      <c r="AS1006" s="273" t="s">
        <v>3843</v>
      </c>
      <c r="AT1006" s="274">
        <v>1000</v>
      </c>
      <c r="AU1006" s="274">
        <v>3</v>
      </c>
      <c r="AV1006" s="273" t="s">
        <v>9474</v>
      </c>
      <c r="AW1006" s="273"/>
      <c r="AX1006" s="274">
        <v>2.5</v>
      </c>
      <c r="AY1006" s="273" t="s">
        <v>458</v>
      </c>
      <c r="AZ1006" s="273" t="s">
        <v>9483</v>
      </c>
      <c r="BA1006" s="273" t="s">
        <v>3844</v>
      </c>
      <c r="BB1006" s="273" t="s">
        <v>3837</v>
      </c>
      <c r="BC1006" s="273" t="s">
        <v>9474</v>
      </c>
      <c r="BD1006" s="273"/>
      <c r="BE1006" s="273" t="s">
        <v>9474</v>
      </c>
      <c r="BF1006" s="273" t="s">
        <v>458</v>
      </c>
      <c r="BG1006" s="273" t="s">
        <v>9484</v>
      </c>
      <c r="BH1006" s="273" t="s">
        <v>9485</v>
      </c>
      <c r="BI1006" s="273" t="s">
        <v>800</v>
      </c>
      <c r="BJ1006" s="273" t="s">
        <v>800</v>
      </c>
      <c r="BK1006" s="273" t="s">
        <v>801</v>
      </c>
      <c r="BL1006" s="273" t="s">
        <v>802</v>
      </c>
      <c r="BM1006" s="273" t="s">
        <v>803</v>
      </c>
      <c r="BN1006" s="273"/>
      <c r="BO1006" s="273" t="s">
        <v>809</v>
      </c>
      <c r="BP1006" s="273" t="s">
        <v>458</v>
      </c>
      <c r="BQ1006" s="273"/>
    </row>
    <row r="1007" spans="1:69" ht="18" customHeight="1">
      <c r="A1007" s="273" t="s">
        <v>6531</v>
      </c>
      <c r="B1007" s="273" t="s">
        <v>8642</v>
      </c>
      <c r="C1007" s="273" t="s">
        <v>8643</v>
      </c>
      <c r="D1007" s="273" t="s">
        <v>5815</v>
      </c>
      <c r="E1007" s="273" t="s">
        <v>8645</v>
      </c>
      <c r="F1007" s="273" t="s">
        <v>786</v>
      </c>
      <c r="G1007" s="273" t="s">
        <v>786</v>
      </c>
      <c r="H1007" s="273" t="s">
        <v>786</v>
      </c>
      <c r="I1007" s="274">
        <v>3.6</v>
      </c>
      <c r="J1007" s="273" t="s">
        <v>11</v>
      </c>
      <c r="K1007" s="273" t="s">
        <v>3714</v>
      </c>
      <c r="L1007" s="274">
        <v>7.375</v>
      </c>
      <c r="M1007" s="273" t="s">
        <v>1615</v>
      </c>
      <c r="N1007" s="273" t="s">
        <v>936</v>
      </c>
      <c r="O1007" s="273"/>
      <c r="P1007" s="273"/>
      <c r="Q1007" s="273"/>
      <c r="R1007" s="273" t="s">
        <v>789</v>
      </c>
      <c r="S1007" s="273" t="s">
        <v>790</v>
      </c>
      <c r="T1007" s="273" t="s">
        <v>458</v>
      </c>
      <c r="U1007" s="273" t="s">
        <v>791</v>
      </c>
      <c r="V1007" s="274">
        <v>100</v>
      </c>
      <c r="W1007" s="273" t="s">
        <v>6261</v>
      </c>
      <c r="X1007" s="273" t="s">
        <v>1463</v>
      </c>
      <c r="Y1007" s="273" t="s">
        <v>1464</v>
      </c>
      <c r="Z1007" s="273"/>
      <c r="AA1007" s="273"/>
      <c r="AB1007" s="273"/>
      <c r="AC1007" s="273"/>
      <c r="AD1007" s="273"/>
      <c r="AE1007" s="273" t="s">
        <v>9486</v>
      </c>
      <c r="AF1007" s="273" t="s">
        <v>794</v>
      </c>
      <c r="AG1007" s="273" t="s">
        <v>1986</v>
      </c>
      <c r="AH1007" s="273" t="s">
        <v>786</v>
      </c>
      <c r="AI1007" s="273"/>
      <c r="AJ1007" s="273"/>
      <c r="AK1007" s="273" t="s">
        <v>1987</v>
      </c>
      <c r="AL1007" s="273" t="s">
        <v>8646</v>
      </c>
      <c r="AM1007" s="273" t="s">
        <v>1529</v>
      </c>
      <c r="AN1007" s="273" t="s">
        <v>43</v>
      </c>
      <c r="AO1007" s="273"/>
      <c r="AP1007" s="273"/>
      <c r="AQ1007" s="273"/>
      <c r="AR1007" s="273"/>
      <c r="AS1007" s="273" t="s">
        <v>6542</v>
      </c>
      <c r="AT1007" s="274">
        <v>1000</v>
      </c>
      <c r="AU1007" s="274">
        <v>3.6</v>
      </c>
      <c r="AV1007" s="273" t="s">
        <v>8649</v>
      </c>
      <c r="AW1007" s="273"/>
      <c r="AX1007" s="274">
        <v>7.375</v>
      </c>
      <c r="AY1007" s="273" t="s">
        <v>458</v>
      </c>
      <c r="AZ1007" s="273" t="s">
        <v>8648</v>
      </c>
      <c r="BA1007" s="273" t="s">
        <v>6543</v>
      </c>
      <c r="BB1007" s="273" t="s">
        <v>6531</v>
      </c>
      <c r="BC1007" s="273" t="s">
        <v>8649</v>
      </c>
      <c r="BD1007" s="273"/>
      <c r="BE1007" s="273" t="s">
        <v>8649</v>
      </c>
      <c r="BF1007" s="273" t="s">
        <v>8650</v>
      </c>
      <c r="BG1007" s="273" t="s">
        <v>9487</v>
      </c>
      <c r="BH1007" s="273" t="s">
        <v>8651</v>
      </c>
      <c r="BI1007" s="273" t="s">
        <v>3729</v>
      </c>
      <c r="BJ1007" s="273" t="s">
        <v>800</v>
      </c>
      <c r="BK1007" s="273" t="s">
        <v>3730</v>
      </c>
      <c r="BL1007" s="273" t="s">
        <v>802</v>
      </c>
      <c r="BM1007" s="273" t="s">
        <v>3731</v>
      </c>
      <c r="BN1007" s="273" t="s">
        <v>8652</v>
      </c>
      <c r="BO1007" s="273" t="s">
        <v>809</v>
      </c>
      <c r="BP1007" s="273" t="s">
        <v>458</v>
      </c>
      <c r="BQ1007" s="273"/>
    </row>
    <row r="1008" spans="1:69" ht="18" customHeight="1">
      <c r="A1008" s="273" t="s">
        <v>9488</v>
      </c>
      <c r="B1008" s="273" t="s">
        <v>9489</v>
      </c>
      <c r="C1008" s="273" t="s">
        <v>9490</v>
      </c>
      <c r="D1008" s="273" t="s">
        <v>9491</v>
      </c>
      <c r="E1008" s="273" t="s">
        <v>9492</v>
      </c>
      <c r="F1008" s="273" t="s">
        <v>1505</v>
      </c>
      <c r="G1008" s="273" t="s">
        <v>1506</v>
      </c>
      <c r="H1008" s="273" t="s">
        <v>5422</v>
      </c>
      <c r="I1008" s="274">
        <v>3</v>
      </c>
      <c r="J1008" s="273" t="s">
        <v>11</v>
      </c>
      <c r="K1008" s="273" t="s">
        <v>820</v>
      </c>
      <c r="L1008" s="274">
        <v>3.5</v>
      </c>
      <c r="M1008" s="273" t="s">
        <v>9493</v>
      </c>
      <c r="N1008" s="273" t="s">
        <v>6106</v>
      </c>
      <c r="O1008" s="273"/>
      <c r="P1008" s="273"/>
      <c r="Q1008" s="273"/>
      <c r="R1008" s="273" t="s">
        <v>789</v>
      </c>
      <c r="S1008" s="273" t="s">
        <v>2731</v>
      </c>
      <c r="T1008" s="273" t="s">
        <v>458</v>
      </c>
      <c r="U1008" s="273" t="s">
        <v>791</v>
      </c>
      <c r="V1008" s="273"/>
      <c r="W1008" s="273" t="s">
        <v>5910</v>
      </c>
      <c r="X1008" s="273" t="s">
        <v>792</v>
      </c>
      <c r="Y1008" s="273" t="s">
        <v>1792</v>
      </c>
      <c r="Z1008" s="273"/>
      <c r="AA1008" s="273"/>
      <c r="AB1008" s="273"/>
      <c r="AC1008" s="273"/>
      <c r="AD1008" s="273"/>
      <c r="AE1008" s="273"/>
      <c r="AF1008" s="273" t="s">
        <v>2276</v>
      </c>
      <c r="AG1008" s="273" t="s">
        <v>795</v>
      </c>
      <c r="AH1008" s="273" t="s">
        <v>5422</v>
      </c>
      <c r="AI1008" s="273" t="s">
        <v>102</v>
      </c>
      <c r="AJ1008" s="273"/>
      <c r="AK1008" s="273" t="s">
        <v>796</v>
      </c>
      <c r="AL1008" s="273" t="s">
        <v>9494</v>
      </c>
      <c r="AM1008" s="273" t="s">
        <v>1606</v>
      </c>
      <c r="AN1008" s="273" t="s">
        <v>42</v>
      </c>
      <c r="AO1008" s="273"/>
      <c r="AP1008" s="273"/>
      <c r="AQ1008" s="273"/>
      <c r="AR1008" s="273"/>
      <c r="AS1008" s="273" t="s">
        <v>9495</v>
      </c>
      <c r="AT1008" s="274">
        <v>1000</v>
      </c>
      <c r="AU1008" s="274">
        <v>8</v>
      </c>
      <c r="AV1008" s="273" t="s">
        <v>9496</v>
      </c>
      <c r="AW1008" s="273"/>
      <c r="AX1008" s="274">
        <v>3.5</v>
      </c>
      <c r="AY1008" s="273" t="s">
        <v>458</v>
      </c>
      <c r="AZ1008" s="273" t="s">
        <v>9497</v>
      </c>
      <c r="BA1008" s="273" t="s">
        <v>9498</v>
      </c>
      <c r="BB1008" s="273" t="s">
        <v>9499</v>
      </c>
      <c r="BC1008" s="273" t="s">
        <v>9500</v>
      </c>
      <c r="BD1008" s="273"/>
      <c r="BE1008" s="273" t="s">
        <v>9500</v>
      </c>
      <c r="BF1008" s="273" t="s">
        <v>458</v>
      </c>
      <c r="BG1008" s="273" t="s">
        <v>9501</v>
      </c>
      <c r="BH1008" s="273" t="s">
        <v>9502</v>
      </c>
      <c r="BI1008" s="273" t="s">
        <v>800</v>
      </c>
      <c r="BJ1008" s="273" t="s">
        <v>800</v>
      </c>
      <c r="BK1008" s="273" t="s">
        <v>801</v>
      </c>
      <c r="BL1008" s="273" t="s">
        <v>802</v>
      </c>
      <c r="BM1008" s="273" t="s">
        <v>803</v>
      </c>
      <c r="BN1008" s="273"/>
      <c r="BO1008" s="273" t="s">
        <v>809</v>
      </c>
      <c r="BP1008" s="273" t="s">
        <v>9488</v>
      </c>
      <c r="BQ1008" s="273" t="s">
        <v>9503</v>
      </c>
    </row>
    <row r="1009" spans="1:69" ht="18" customHeight="1">
      <c r="A1009" s="273" t="s">
        <v>9488</v>
      </c>
      <c r="B1009" s="273" t="s">
        <v>9489</v>
      </c>
      <c r="C1009" s="273" t="s">
        <v>9503</v>
      </c>
      <c r="D1009" s="273" t="s">
        <v>9491</v>
      </c>
      <c r="E1009" s="273" t="s">
        <v>9492</v>
      </c>
      <c r="F1009" s="273" t="s">
        <v>1505</v>
      </c>
      <c r="G1009" s="273" t="s">
        <v>1506</v>
      </c>
      <c r="H1009" s="273" t="s">
        <v>786</v>
      </c>
      <c r="I1009" s="274">
        <v>3</v>
      </c>
      <c r="J1009" s="273" t="s">
        <v>11</v>
      </c>
      <c r="K1009" s="273" t="s">
        <v>9504</v>
      </c>
      <c r="L1009" s="274">
        <v>3.5</v>
      </c>
      <c r="M1009" s="273" t="s">
        <v>9493</v>
      </c>
      <c r="N1009" s="273" t="s">
        <v>6106</v>
      </c>
      <c r="O1009" s="273"/>
      <c r="P1009" s="273"/>
      <c r="Q1009" s="273"/>
      <c r="R1009" s="273" t="s">
        <v>789</v>
      </c>
      <c r="S1009" s="273" t="s">
        <v>2731</v>
      </c>
      <c r="T1009" s="273" t="s">
        <v>458</v>
      </c>
      <c r="U1009" s="273" t="s">
        <v>791</v>
      </c>
      <c r="V1009" s="273"/>
      <c r="W1009" s="273"/>
      <c r="X1009" s="273" t="s">
        <v>792</v>
      </c>
      <c r="Y1009" s="273" t="s">
        <v>1792</v>
      </c>
      <c r="Z1009" s="273"/>
      <c r="AA1009" s="273"/>
      <c r="AB1009" s="273"/>
      <c r="AC1009" s="273"/>
      <c r="AD1009" s="273"/>
      <c r="AE1009" s="273" t="s">
        <v>458</v>
      </c>
      <c r="AF1009" s="273" t="s">
        <v>794</v>
      </c>
      <c r="AG1009" s="273" t="s">
        <v>795</v>
      </c>
      <c r="AH1009" s="273" t="s">
        <v>786</v>
      </c>
      <c r="AI1009" s="273" t="s">
        <v>102</v>
      </c>
      <c r="AJ1009" s="273"/>
      <c r="AK1009" s="273" t="s">
        <v>796</v>
      </c>
      <c r="AL1009" s="273" t="s">
        <v>3734</v>
      </c>
      <c r="AM1009" s="273" t="s">
        <v>1606</v>
      </c>
      <c r="AN1009" s="273" t="s">
        <v>42</v>
      </c>
      <c r="AO1009" s="273"/>
      <c r="AP1009" s="273"/>
      <c r="AQ1009" s="273"/>
      <c r="AR1009" s="273"/>
      <c r="AS1009" s="273" t="s">
        <v>9495</v>
      </c>
      <c r="AT1009" s="274">
        <v>1000</v>
      </c>
      <c r="AU1009" s="274">
        <v>0</v>
      </c>
      <c r="AV1009" s="273" t="s">
        <v>9500</v>
      </c>
      <c r="AW1009" s="273" t="s">
        <v>9292</v>
      </c>
      <c r="AX1009" s="274">
        <v>3.5</v>
      </c>
      <c r="AY1009" s="273" t="s">
        <v>458</v>
      </c>
      <c r="AZ1009" s="273" t="s">
        <v>9497</v>
      </c>
      <c r="BA1009" s="273" t="s">
        <v>9498</v>
      </c>
      <c r="BB1009" s="273" t="s">
        <v>9499</v>
      </c>
      <c r="BC1009" s="273" t="s">
        <v>9496</v>
      </c>
      <c r="BD1009" s="273"/>
      <c r="BE1009" s="273" t="s">
        <v>9496</v>
      </c>
      <c r="BF1009" s="273" t="s">
        <v>9505</v>
      </c>
      <c r="BG1009" s="273" t="s">
        <v>458</v>
      </c>
      <c r="BH1009" s="273" t="s">
        <v>458</v>
      </c>
      <c r="BI1009" s="273" t="s">
        <v>800</v>
      </c>
      <c r="BJ1009" s="273" t="s">
        <v>800</v>
      </c>
      <c r="BK1009" s="273" t="s">
        <v>4248</v>
      </c>
      <c r="BL1009" s="273" t="s">
        <v>802</v>
      </c>
      <c r="BM1009" s="273" t="s">
        <v>803</v>
      </c>
      <c r="BN1009" s="273"/>
      <c r="BO1009" s="273" t="s">
        <v>809</v>
      </c>
      <c r="BP1009" s="273" t="s">
        <v>9488</v>
      </c>
      <c r="BQ1009" s="273"/>
    </row>
    <row r="1010" spans="1:69" ht="18" customHeight="1">
      <c r="A1010" s="273" t="s">
        <v>9506</v>
      </c>
      <c r="B1010" s="273" t="s">
        <v>9507</v>
      </c>
      <c r="C1010" s="273" t="s">
        <v>9508</v>
      </c>
      <c r="D1010" s="273" t="s">
        <v>9491</v>
      </c>
      <c r="E1010" s="273" t="s">
        <v>9509</v>
      </c>
      <c r="F1010" s="273" t="s">
        <v>1524</v>
      </c>
      <c r="G1010" s="273" t="s">
        <v>814</v>
      </c>
      <c r="H1010" s="273" t="s">
        <v>786</v>
      </c>
      <c r="I1010" s="274">
        <v>7.5</v>
      </c>
      <c r="J1010" s="273" t="s">
        <v>11</v>
      </c>
      <c r="K1010" s="273" t="s">
        <v>3714</v>
      </c>
      <c r="L1010" s="274">
        <v>4.0999999999999996</v>
      </c>
      <c r="M1010" s="273" t="s">
        <v>1841</v>
      </c>
      <c r="N1010" s="273" t="s">
        <v>5205</v>
      </c>
      <c r="O1010" s="273"/>
      <c r="P1010" s="273"/>
      <c r="Q1010" s="273"/>
      <c r="R1010" s="273" t="s">
        <v>789</v>
      </c>
      <c r="S1010" s="273" t="s">
        <v>790</v>
      </c>
      <c r="T1010" s="273" t="s">
        <v>458</v>
      </c>
      <c r="U1010" s="273" t="s">
        <v>791</v>
      </c>
      <c r="V1010" s="274">
        <v>100</v>
      </c>
      <c r="W1010" s="273" t="s">
        <v>4434</v>
      </c>
      <c r="X1010" s="273" t="s">
        <v>792</v>
      </c>
      <c r="Y1010" s="273" t="s">
        <v>6452</v>
      </c>
      <c r="Z1010" s="273"/>
      <c r="AA1010" s="274">
        <v>60</v>
      </c>
      <c r="AB1010" s="274">
        <v>8</v>
      </c>
      <c r="AC1010" s="273"/>
      <c r="AD1010" s="273"/>
      <c r="AE1010" s="273" t="s">
        <v>9510</v>
      </c>
      <c r="AF1010" s="273" t="s">
        <v>794</v>
      </c>
      <c r="AG1010" s="273" t="s">
        <v>2223</v>
      </c>
      <c r="AH1010" s="273" t="s">
        <v>786</v>
      </c>
      <c r="AI1010" s="273" t="s">
        <v>102</v>
      </c>
      <c r="AJ1010" s="273"/>
      <c r="AK1010" s="273" t="s">
        <v>2224</v>
      </c>
      <c r="AL1010" s="273" t="s">
        <v>9511</v>
      </c>
      <c r="AM1010" s="273" t="s">
        <v>2206</v>
      </c>
      <c r="AN1010" s="273" t="s">
        <v>42</v>
      </c>
      <c r="AO1010" s="273"/>
      <c r="AP1010" s="273"/>
      <c r="AQ1010" s="273"/>
      <c r="AR1010" s="273"/>
      <c r="AS1010" s="273" t="s">
        <v>9512</v>
      </c>
      <c r="AT1010" s="274">
        <v>1000</v>
      </c>
      <c r="AU1010" s="274">
        <v>7.5</v>
      </c>
      <c r="AV1010" s="273" t="s">
        <v>9496</v>
      </c>
      <c r="AW1010" s="273"/>
      <c r="AX1010" s="274">
        <v>4.0999999999999996</v>
      </c>
      <c r="AY1010" s="273" t="s">
        <v>458</v>
      </c>
      <c r="AZ1010" s="273" t="s">
        <v>8879</v>
      </c>
      <c r="BA1010" s="273" t="s">
        <v>9513</v>
      </c>
      <c r="BB1010" s="273" t="s">
        <v>9506</v>
      </c>
      <c r="BC1010" s="273" t="s">
        <v>9496</v>
      </c>
      <c r="BD1010" s="273"/>
      <c r="BE1010" s="273" t="s">
        <v>9496</v>
      </c>
      <c r="BF1010" s="273" t="s">
        <v>9514</v>
      </c>
      <c r="BG1010" s="273" t="s">
        <v>9515</v>
      </c>
      <c r="BH1010" s="273" t="s">
        <v>9516</v>
      </c>
      <c r="BI1010" s="273" t="s">
        <v>3729</v>
      </c>
      <c r="BJ1010" s="273" t="s">
        <v>800</v>
      </c>
      <c r="BK1010" s="273" t="s">
        <v>3730</v>
      </c>
      <c r="BL1010" s="273" t="s">
        <v>802</v>
      </c>
      <c r="BM1010" s="273" t="s">
        <v>3731</v>
      </c>
      <c r="BN1010" s="273" t="s">
        <v>8871</v>
      </c>
      <c r="BO1010" s="273" t="s">
        <v>809</v>
      </c>
      <c r="BP1010" s="273" t="s">
        <v>458</v>
      </c>
      <c r="BQ1010" s="273"/>
    </row>
    <row r="1011" spans="1:69" ht="18" customHeight="1">
      <c r="A1011" s="273" t="s">
        <v>9517</v>
      </c>
      <c r="B1011" s="273" t="s">
        <v>9518</v>
      </c>
      <c r="C1011" s="273" t="s">
        <v>9519</v>
      </c>
      <c r="D1011" s="273" t="s">
        <v>9491</v>
      </c>
      <c r="E1011" s="273" t="s">
        <v>9520</v>
      </c>
      <c r="F1011" s="273" t="s">
        <v>3287</v>
      </c>
      <c r="G1011" s="273" t="s">
        <v>1506</v>
      </c>
      <c r="H1011" s="273" t="s">
        <v>3287</v>
      </c>
      <c r="I1011" s="274">
        <v>3</v>
      </c>
      <c r="J1011" s="273" t="s">
        <v>11</v>
      </c>
      <c r="K1011" s="273" t="s">
        <v>820</v>
      </c>
      <c r="L1011" s="274">
        <v>2.4</v>
      </c>
      <c r="M1011" s="273" t="s">
        <v>1841</v>
      </c>
      <c r="N1011" s="273" t="s">
        <v>936</v>
      </c>
      <c r="O1011" s="273"/>
      <c r="P1011" s="273"/>
      <c r="Q1011" s="273"/>
      <c r="R1011" s="273" t="s">
        <v>789</v>
      </c>
      <c r="S1011" s="273" t="s">
        <v>790</v>
      </c>
      <c r="T1011" s="273" t="s">
        <v>458</v>
      </c>
      <c r="U1011" s="273" t="s">
        <v>791</v>
      </c>
      <c r="V1011" s="274">
        <v>99.793999999999997</v>
      </c>
      <c r="W1011" s="273" t="s">
        <v>4936</v>
      </c>
      <c r="X1011" s="273" t="s">
        <v>1565</v>
      </c>
      <c r="Y1011" s="273" t="s">
        <v>1566</v>
      </c>
      <c r="Z1011" s="273"/>
      <c r="AA1011" s="274">
        <v>27</v>
      </c>
      <c r="AB1011" s="274">
        <v>9</v>
      </c>
      <c r="AC1011" s="273"/>
      <c r="AD1011" s="273"/>
      <c r="AE1011" s="273" t="s">
        <v>9521</v>
      </c>
      <c r="AF1011" s="273" t="s">
        <v>794</v>
      </c>
      <c r="AG1011" s="273" t="s">
        <v>4519</v>
      </c>
      <c r="AH1011" s="273" t="s">
        <v>3287</v>
      </c>
      <c r="AI1011" s="273" t="s">
        <v>102</v>
      </c>
      <c r="AJ1011" s="273"/>
      <c r="AK1011" s="273" t="s">
        <v>810</v>
      </c>
      <c r="AL1011" s="273" t="s">
        <v>1842</v>
      </c>
      <c r="AM1011" s="273" t="s">
        <v>797</v>
      </c>
      <c r="AN1011" s="273" t="s">
        <v>42</v>
      </c>
      <c r="AO1011" s="273"/>
      <c r="AP1011" s="273"/>
      <c r="AQ1011" s="273"/>
      <c r="AR1011" s="273"/>
      <c r="AS1011" s="273" t="s">
        <v>9522</v>
      </c>
      <c r="AT1011" s="274">
        <v>1000</v>
      </c>
      <c r="AU1011" s="274">
        <v>3</v>
      </c>
      <c r="AV1011" s="273" t="s">
        <v>9496</v>
      </c>
      <c r="AW1011" s="273"/>
      <c r="AX1011" s="274">
        <v>2.4</v>
      </c>
      <c r="AY1011" s="273" t="s">
        <v>458</v>
      </c>
      <c r="AZ1011" s="273" t="s">
        <v>9523</v>
      </c>
      <c r="BA1011" s="273" t="s">
        <v>9524</v>
      </c>
      <c r="BB1011" s="273" t="s">
        <v>9517</v>
      </c>
      <c r="BC1011" s="273" t="s">
        <v>9496</v>
      </c>
      <c r="BD1011" s="273"/>
      <c r="BE1011" s="273" t="s">
        <v>9496</v>
      </c>
      <c r="BF1011" s="273" t="s">
        <v>458</v>
      </c>
      <c r="BG1011" s="273" t="s">
        <v>9525</v>
      </c>
      <c r="BH1011" s="273" t="s">
        <v>9526</v>
      </c>
      <c r="BI1011" s="273" t="s">
        <v>800</v>
      </c>
      <c r="BJ1011" s="273" t="s">
        <v>800</v>
      </c>
      <c r="BK1011" s="273" t="s">
        <v>801</v>
      </c>
      <c r="BL1011" s="273" t="s">
        <v>802</v>
      </c>
      <c r="BM1011" s="273" t="s">
        <v>803</v>
      </c>
      <c r="BN1011" s="273"/>
      <c r="BO1011" s="273" t="s">
        <v>809</v>
      </c>
      <c r="BP1011" s="273" t="s">
        <v>458</v>
      </c>
      <c r="BQ1011" s="273"/>
    </row>
    <row r="1012" spans="1:69" ht="18" customHeight="1">
      <c r="A1012" s="273" t="s">
        <v>9527</v>
      </c>
      <c r="B1012" s="273" t="s">
        <v>9528</v>
      </c>
      <c r="C1012" s="273" t="s">
        <v>9529</v>
      </c>
      <c r="D1012" s="273" t="s">
        <v>9530</v>
      </c>
      <c r="E1012" s="273" t="s">
        <v>9531</v>
      </c>
      <c r="F1012" s="273" t="s">
        <v>9532</v>
      </c>
      <c r="G1012" s="273" t="s">
        <v>1506</v>
      </c>
      <c r="H1012" s="273" t="s">
        <v>786</v>
      </c>
      <c r="I1012" s="274">
        <v>3</v>
      </c>
      <c r="J1012" s="273" t="s">
        <v>11</v>
      </c>
      <c r="K1012" s="273" t="s">
        <v>820</v>
      </c>
      <c r="L1012" s="274">
        <v>0</v>
      </c>
      <c r="M1012" s="273" t="s">
        <v>3980</v>
      </c>
      <c r="N1012" s="273" t="s">
        <v>936</v>
      </c>
      <c r="O1012" s="273"/>
      <c r="P1012" s="273"/>
      <c r="Q1012" s="273"/>
      <c r="R1012" s="273" t="s">
        <v>789</v>
      </c>
      <c r="S1012" s="273" t="s">
        <v>1487</v>
      </c>
      <c r="T1012" s="273" t="s">
        <v>458</v>
      </c>
      <c r="U1012" s="273" t="s">
        <v>791</v>
      </c>
      <c r="V1012" s="274">
        <v>100</v>
      </c>
      <c r="W1012" s="273" t="s">
        <v>9533</v>
      </c>
      <c r="X1012" s="273" t="s">
        <v>1425</v>
      </c>
      <c r="Y1012" s="273" t="s">
        <v>1697</v>
      </c>
      <c r="Z1012" s="273"/>
      <c r="AA1012" s="273"/>
      <c r="AB1012" s="273"/>
      <c r="AC1012" s="273"/>
      <c r="AD1012" s="273"/>
      <c r="AE1012" s="273" t="s">
        <v>9534</v>
      </c>
      <c r="AF1012" s="273" t="s">
        <v>794</v>
      </c>
      <c r="AG1012" s="273" t="s">
        <v>9535</v>
      </c>
      <c r="AH1012" s="273" t="s">
        <v>786</v>
      </c>
      <c r="AI1012" s="273"/>
      <c r="AJ1012" s="273"/>
      <c r="AK1012" s="273" t="s">
        <v>810</v>
      </c>
      <c r="AL1012" s="273" t="s">
        <v>3985</v>
      </c>
      <c r="AM1012" s="273" t="s">
        <v>1529</v>
      </c>
      <c r="AN1012" s="273" t="s">
        <v>42</v>
      </c>
      <c r="AO1012" s="273"/>
      <c r="AP1012" s="273"/>
      <c r="AQ1012" s="273"/>
      <c r="AR1012" s="273"/>
      <c r="AS1012" s="273" t="s">
        <v>9536</v>
      </c>
      <c r="AT1012" s="274">
        <v>100000</v>
      </c>
      <c r="AU1012" s="274">
        <v>1.002</v>
      </c>
      <c r="AV1012" s="273" t="s">
        <v>9420</v>
      </c>
      <c r="AW1012" s="273" t="s">
        <v>3987</v>
      </c>
      <c r="AX1012" s="274">
        <v>0</v>
      </c>
      <c r="AY1012" s="273" t="s">
        <v>458</v>
      </c>
      <c r="AZ1012" s="273"/>
      <c r="BA1012" s="273" t="s">
        <v>9537</v>
      </c>
      <c r="BB1012" s="273" t="s">
        <v>458</v>
      </c>
      <c r="BC1012" s="273" t="s">
        <v>9420</v>
      </c>
      <c r="BD1012" s="273"/>
      <c r="BE1012" s="273" t="s">
        <v>9420</v>
      </c>
      <c r="BF1012" s="273" t="s">
        <v>9538</v>
      </c>
      <c r="BG1012" s="273" t="s">
        <v>9534</v>
      </c>
      <c r="BH1012" s="273" t="s">
        <v>9539</v>
      </c>
      <c r="BI1012" s="273" t="s">
        <v>800</v>
      </c>
      <c r="BJ1012" s="273" t="s">
        <v>800</v>
      </c>
      <c r="BK1012" s="273" t="s">
        <v>821</v>
      </c>
      <c r="BL1012" s="273" t="s">
        <v>802</v>
      </c>
      <c r="BM1012" s="273" t="s">
        <v>6727</v>
      </c>
      <c r="BN1012" s="273" t="s">
        <v>9540</v>
      </c>
      <c r="BO1012" s="273"/>
      <c r="BP1012" s="273" t="s">
        <v>458</v>
      </c>
      <c r="BQ1012" s="273"/>
    </row>
    <row r="1013" spans="1:69" ht="18" customHeight="1">
      <c r="A1013" s="273" t="s">
        <v>8377</v>
      </c>
      <c r="B1013" s="273" t="s">
        <v>8719</v>
      </c>
      <c r="C1013" s="273" t="s">
        <v>8720</v>
      </c>
      <c r="D1013" s="273" t="s">
        <v>9530</v>
      </c>
      <c r="E1013" s="273" t="s">
        <v>8721</v>
      </c>
      <c r="F1013" s="273" t="s">
        <v>3624</v>
      </c>
      <c r="G1013" s="273" t="s">
        <v>1938</v>
      </c>
      <c r="H1013" s="273" t="s">
        <v>4122</v>
      </c>
      <c r="I1013" s="274">
        <v>2.8</v>
      </c>
      <c r="J1013" s="273" t="s">
        <v>11</v>
      </c>
      <c r="K1013" s="273" t="s">
        <v>8722</v>
      </c>
      <c r="L1013" s="274">
        <v>6.9</v>
      </c>
      <c r="M1013" s="273" t="s">
        <v>7032</v>
      </c>
      <c r="N1013" s="273" t="s">
        <v>4104</v>
      </c>
      <c r="O1013" s="273" t="s">
        <v>8723</v>
      </c>
      <c r="P1013" s="273"/>
      <c r="Q1013" s="273"/>
      <c r="R1013" s="273" t="s">
        <v>789</v>
      </c>
      <c r="S1013" s="273" t="s">
        <v>3364</v>
      </c>
      <c r="T1013" s="273" t="s">
        <v>458</v>
      </c>
      <c r="U1013" s="273" t="s">
        <v>791</v>
      </c>
      <c r="V1013" s="274">
        <v>100</v>
      </c>
      <c r="W1013" s="273" t="s">
        <v>8724</v>
      </c>
      <c r="X1013" s="273" t="s">
        <v>828</v>
      </c>
      <c r="Y1013" s="273" t="s">
        <v>835</v>
      </c>
      <c r="Z1013" s="273"/>
      <c r="AA1013" s="273"/>
      <c r="AB1013" s="273"/>
      <c r="AC1013" s="273"/>
      <c r="AD1013" s="273"/>
      <c r="AE1013" s="273" t="s">
        <v>4496</v>
      </c>
      <c r="AF1013" s="273" t="s">
        <v>794</v>
      </c>
      <c r="AG1013" s="273" t="s">
        <v>1986</v>
      </c>
      <c r="AH1013" s="273" t="s">
        <v>6555</v>
      </c>
      <c r="AI1013" s="273"/>
      <c r="AJ1013" s="273"/>
      <c r="AK1013" s="273" t="s">
        <v>1987</v>
      </c>
      <c r="AL1013" s="273" t="s">
        <v>7033</v>
      </c>
      <c r="AM1013" s="273" t="s">
        <v>1529</v>
      </c>
      <c r="AN1013" s="273" t="s">
        <v>3211</v>
      </c>
      <c r="AO1013" s="273"/>
      <c r="AP1013" s="273"/>
      <c r="AQ1013" s="273"/>
      <c r="AR1013" s="273"/>
      <c r="AS1013" s="273" t="s">
        <v>8383</v>
      </c>
      <c r="AT1013" s="274">
        <v>1000</v>
      </c>
      <c r="AU1013" s="274">
        <v>2.8</v>
      </c>
      <c r="AV1013" s="273" t="s">
        <v>8726</v>
      </c>
      <c r="AW1013" s="273" t="s">
        <v>2832</v>
      </c>
      <c r="AX1013" s="274">
        <v>6.9</v>
      </c>
      <c r="AY1013" s="273" t="s">
        <v>458</v>
      </c>
      <c r="AZ1013" s="273" t="s">
        <v>8614</v>
      </c>
      <c r="BA1013" s="273" t="s">
        <v>8386</v>
      </c>
      <c r="BB1013" s="273" t="s">
        <v>3631</v>
      </c>
      <c r="BC1013" s="273" t="s">
        <v>8726</v>
      </c>
      <c r="BD1013" s="273"/>
      <c r="BE1013" s="273" t="s">
        <v>8726</v>
      </c>
      <c r="BF1013" s="273" t="s">
        <v>7117</v>
      </c>
      <c r="BG1013" s="273" t="s">
        <v>9541</v>
      </c>
      <c r="BH1013" s="273" t="s">
        <v>8728</v>
      </c>
      <c r="BI1013" s="273" t="s">
        <v>800</v>
      </c>
      <c r="BJ1013" s="273" t="s">
        <v>800</v>
      </c>
      <c r="BK1013" s="273" t="s">
        <v>801</v>
      </c>
      <c r="BL1013" s="273" t="s">
        <v>802</v>
      </c>
      <c r="BM1013" s="273" t="s">
        <v>827</v>
      </c>
      <c r="BN1013" s="273"/>
      <c r="BO1013" s="273" t="s">
        <v>809</v>
      </c>
      <c r="BP1013" s="273" t="s">
        <v>458</v>
      </c>
      <c r="BQ1013" s="273"/>
    </row>
    <row r="1014" spans="1:69" ht="18" customHeight="1">
      <c r="A1014" s="273" t="s">
        <v>2328</v>
      </c>
      <c r="B1014" s="273" t="s">
        <v>9542</v>
      </c>
      <c r="C1014" s="273" t="s">
        <v>9543</v>
      </c>
      <c r="D1014" s="273" t="s">
        <v>9544</v>
      </c>
      <c r="E1014" s="273" t="s">
        <v>9545</v>
      </c>
      <c r="F1014" s="273" t="s">
        <v>1604</v>
      </c>
      <c r="G1014" s="273" t="s">
        <v>1506</v>
      </c>
      <c r="H1014" s="273" t="s">
        <v>4914</v>
      </c>
      <c r="I1014" s="274">
        <v>4</v>
      </c>
      <c r="J1014" s="273" t="s">
        <v>11</v>
      </c>
      <c r="K1014" s="273" t="s">
        <v>820</v>
      </c>
      <c r="L1014" s="274">
        <v>3.3016000000000001</v>
      </c>
      <c r="M1014" s="273" t="s">
        <v>3534</v>
      </c>
      <c r="N1014" s="273" t="s">
        <v>936</v>
      </c>
      <c r="O1014" s="273"/>
      <c r="P1014" s="273"/>
      <c r="Q1014" s="273"/>
      <c r="R1014" s="273" t="s">
        <v>789</v>
      </c>
      <c r="S1014" s="273" t="s">
        <v>815</v>
      </c>
      <c r="T1014" s="273" t="s">
        <v>458</v>
      </c>
      <c r="U1014" s="273" t="s">
        <v>791</v>
      </c>
      <c r="V1014" s="274">
        <v>100</v>
      </c>
      <c r="W1014" s="273" t="s">
        <v>7869</v>
      </c>
      <c r="X1014" s="273" t="s">
        <v>1565</v>
      </c>
      <c r="Y1014" s="273" t="s">
        <v>1566</v>
      </c>
      <c r="Z1014" s="273"/>
      <c r="AA1014" s="274">
        <v>18</v>
      </c>
      <c r="AB1014" s="274">
        <v>4.5</v>
      </c>
      <c r="AC1014" s="273"/>
      <c r="AD1014" s="273"/>
      <c r="AE1014" s="273" t="s">
        <v>9546</v>
      </c>
      <c r="AF1014" s="273" t="s">
        <v>794</v>
      </c>
      <c r="AG1014" s="273" t="s">
        <v>795</v>
      </c>
      <c r="AH1014" s="273" t="s">
        <v>4914</v>
      </c>
      <c r="AI1014" s="273" t="s">
        <v>102</v>
      </c>
      <c r="AJ1014" s="273"/>
      <c r="AK1014" s="273" t="s">
        <v>796</v>
      </c>
      <c r="AL1014" s="273" t="s">
        <v>3536</v>
      </c>
      <c r="AM1014" s="273" t="s">
        <v>1606</v>
      </c>
      <c r="AN1014" s="273" t="s">
        <v>42</v>
      </c>
      <c r="AO1014" s="273"/>
      <c r="AP1014" s="273"/>
      <c r="AQ1014" s="273"/>
      <c r="AR1014" s="273"/>
      <c r="AS1014" s="273" t="s">
        <v>1689</v>
      </c>
      <c r="AT1014" s="274">
        <v>1000</v>
      </c>
      <c r="AU1014" s="274">
        <v>4</v>
      </c>
      <c r="AV1014" s="273" t="s">
        <v>5815</v>
      </c>
      <c r="AW1014" s="273"/>
      <c r="AX1014" s="274">
        <v>6.6736000000000004</v>
      </c>
      <c r="AY1014" s="273" t="s">
        <v>9547</v>
      </c>
      <c r="AZ1014" s="273" t="s">
        <v>8794</v>
      </c>
      <c r="BA1014" s="273" t="s">
        <v>1690</v>
      </c>
      <c r="BB1014" s="273" t="s">
        <v>458</v>
      </c>
      <c r="BC1014" s="273" t="s">
        <v>5815</v>
      </c>
      <c r="BD1014" s="273"/>
      <c r="BE1014" s="273" t="s">
        <v>5815</v>
      </c>
      <c r="BF1014" s="273" t="s">
        <v>4502</v>
      </c>
      <c r="BG1014" s="273" t="s">
        <v>9546</v>
      </c>
      <c r="BH1014" s="273" t="s">
        <v>9548</v>
      </c>
      <c r="BI1014" s="273" t="s">
        <v>800</v>
      </c>
      <c r="BJ1014" s="273" t="s">
        <v>800</v>
      </c>
      <c r="BK1014" s="273" t="s">
        <v>1516</v>
      </c>
      <c r="BL1014" s="273" t="s">
        <v>802</v>
      </c>
      <c r="BM1014" s="273" t="s">
        <v>803</v>
      </c>
      <c r="BN1014" s="273"/>
      <c r="BO1014" s="273" t="s">
        <v>1517</v>
      </c>
      <c r="BP1014" s="273" t="s">
        <v>2328</v>
      </c>
      <c r="BQ1014" s="273"/>
    </row>
    <row r="1015" spans="1:69" ht="18" customHeight="1">
      <c r="A1015" s="273" t="s">
        <v>2328</v>
      </c>
      <c r="B1015" s="273" t="s">
        <v>9549</v>
      </c>
      <c r="C1015" s="273" t="s">
        <v>9550</v>
      </c>
      <c r="D1015" s="273" t="s">
        <v>9544</v>
      </c>
      <c r="E1015" s="273" t="s">
        <v>9551</v>
      </c>
      <c r="F1015" s="273" t="s">
        <v>1604</v>
      </c>
      <c r="G1015" s="273" t="s">
        <v>1506</v>
      </c>
      <c r="H1015" s="273" t="s">
        <v>4914</v>
      </c>
      <c r="I1015" s="274">
        <v>2</v>
      </c>
      <c r="J1015" s="273" t="s">
        <v>11</v>
      </c>
      <c r="K1015" s="273" t="s">
        <v>820</v>
      </c>
      <c r="L1015" s="274">
        <v>2.625</v>
      </c>
      <c r="M1015" s="273" t="s">
        <v>3534</v>
      </c>
      <c r="N1015" s="273" t="s">
        <v>936</v>
      </c>
      <c r="O1015" s="273" t="s">
        <v>9552</v>
      </c>
      <c r="P1015" s="273" t="s">
        <v>9553</v>
      </c>
      <c r="Q1015" s="274">
        <v>30</v>
      </c>
      <c r="R1015" s="273" t="s">
        <v>789</v>
      </c>
      <c r="S1015" s="273" t="s">
        <v>815</v>
      </c>
      <c r="T1015" s="273" t="s">
        <v>458</v>
      </c>
      <c r="U1015" s="273" t="s">
        <v>791</v>
      </c>
      <c r="V1015" s="274">
        <v>99.373999999999995</v>
      </c>
      <c r="W1015" s="273" t="s">
        <v>9554</v>
      </c>
      <c r="X1015" s="273" t="s">
        <v>1565</v>
      </c>
      <c r="Y1015" s="273" t="s">
        <v>1566</v>
      </c>
      <c r="Z1015" s="273"/>
      <c r="AA1015" s="274">
        <v>9</v>
      </c>
      <c r="AB1015" s="274">
        <v>4.5</v>
      </c>
      <c r="AC1015" s="273" t="s">
        <v>5448</v>
      </c>
      <c r="AD1015" s="273" t="s">
        <v>4495</v>
      </c>
      <c r="AE1015" s="273" t="s">
        <v>9546</v>
      </c>
      <c r="AF1015" s="273" t="s">
        <v>794</v>
      </c>
      <c r="AG1015" s="273" t="s">
        <v>795</v>
      </c>
      <c r="AH1015" s="273" t="s">
        <v>4914</v>
      </c>
      <c r="AI1015" s="273" t="s">
        <v>102</v>
      </c>
      <c r="AJ1015" s="273"/>
      <c r="AK1015" s="273" t="s">
        <v>796</v>
      </c>
      <c r="AL1015" s="273" t="s">
        <v>3536</v>
      </c>
      <c r="AM1015" s="273" t="s">
        <v>1606</v>
      </c>
      <c r="AN1015" s="273" t="s">
        <v>42</v>
      </c>
      <c r="AO1015" s="273"/>
      <c r="AP1015" s="273"/>
      <c r="AQ1015" s="273"/>
      <c r="AR1015" s="273"/>
      <c r="AS1015" s="273" t="s">
        <v>1689</v>
      </c>
      <c r="AT1015" s="274">
        <v>1000</v>
      </c>
      <c r="AU1015" s="274">
        <v>2</v>
      </c>
      <c r="AV1015" s="273" t="s">
        <v>5815</v>
      </c>
      <c r="AW1015" s="273"/>
      <c r="AX1015" s="274">
        <v>2.625</v>
      </c>
      <c r="AY1015" s="273" t="s">
        <v>458</v>
      </c>
      <c r="AZ1015" s="273" t="s">
        <v>8623</v>
      </c>
      <c r="BA1015" s="273" t="s">
        <v>1690</v>
      </c>
      <c r="BB1015" s="273" t="s">
        <v>458</v>
      </c>
      <c r="BC1015" s="273" t="s">
        <v>5815</v>
      </c>
      <c r="BD1015" s="273"/>
      <c r="BE1015" s="273" t="s">
        <v>5815</v>
      </c>
      <c r="BF1015" s="273" t="s">
        <v>4502</v>
      </c>
      <c r="BG1015" s="273" t="s">
        <v>9546</v>
      </c>
      <c r="BH1015" s="273" t="s">
        <v>9548</v>
      </c>
      <c r="BI1015" s="273" t="s">
        <v>800</v>
      </c>
      <c r="BJ1015" s="273" t="s">
        <v>800</v>
      </c>
      <c r="BK1015" s="273" t="s">
        <v>801</v>
      </c>
      <c r="BL1015" s="273" t="s">
        <v>802</v>
      </c>
      <c r="BM1015" s="273" t="s">
        <v>803</v>
      </c>
      <c r="BN1015" s="273"/>
      <c r="BO1015" s="273" t="s">
        <v>809</v>
      </c>
      <c r="BP1015" s="273" t="s">
        <v>2328</v>
      </c>
      <c r="BQ1015" s="273"/>
    </row>
    <row r="1016" spans="1:69" ht="18" customHeight="1">
      <c r="A1016" s="273" t="s">
        <v>9555</v>
      </c>
      <c r="B1016" s="273" t="s">
        <v>9556</v>
      </c>
      <c r="C1016" s="273" t="s">
        <v>9557</v>
      </c>
      <c r="D1016" s="273" t="s">
        <v>9558</v>
      </c>
      <c r="E1016" s="273" t="s">
        <v>9559</v>
      </c>
      <c r="F1016" s="273" t="s">
        <v>7004</v>
      </c>
      <c r="G1016" s="273" t="s">
        <v>2460</v>
      </c>
      <c r="H1016" s="273" t="s">
        <v>9560</v>
      </c>
      <c r="I1016" s="274">
        <v>4</v>
      </c>
      <c r="J1016" s="273" t="s">
        <v>11</v>
      </c>
      <c r="K1016" s="273" t="s">
        <v>9561</v>
      </c>
      <c r="L1016" s="274">
        <v>6.8</v>
      </c>
      <c r="M1016" s="273" t="s">
        <v>2882</v>
      </c>
      <c r="N1016" s="273" t="s">
        <v>860</v>
      </c>
      <c r="O1016" s="273"/>
      <c r="P1016" s="273"/>
      <c r="Q1016" s="273"/>
      <c r="R1016" s="273" t="s">
        <v>789</v>
      </c>
      <c r="S1016" s="273" t="s">
        <v>790</v>
      </c>
      <c r="T1016" s="273" t="s">
        <v>458</v>
      </c>
      <c r="U1016" s="273" t="s">
        <v>3209</v>
      </c>
      <c r="V1016" s="274">
        <v>100</v>
      </c>
      <c r="W1016" s="273" t="s">
        <v>9562</v>
      </c>
      <c r="X1016" s="273" t="s">
        <v>1565</v>
      </c>
      <c r="Y1016" s="273"/>
      <c r="Z1016" s="273"/>
      <c r="AA1016" s="274">
        <v>15</v>
      </c>
      <c r="AB1016" s="274">
        <v>3.8</v>
      </c>
      <c r="AC1016" s="273"/>
      <c r="AD1016" s="273"/>
      <c r="AE1016" s="273" t="s">
        <v>9563</v>
      </c>
      <c r="AF1016" s="273" t="s">
        <v>6810</v>
      </c>
      <c r="AG1016" s="273" t="s">
        <v>1986</v>
      </c>
      <c r="AH1016" s="273" t="s">
        <v>7004</v>
      </c>
      <c r="AI1016" s="273"/>
      <c r="AJ1016" s="273"/>
      <c r="AK1016" s="273" t="s">
        <v>1987</v>
      </c>
      <c r="AL1016" s="273" t="s">
        <v>2883</v>
      </c>
      <c r="AM1016" s="273" t="s">
        <v>1529</v>
      </c>
      <c r="AN1016" s="273" t="s">
        <v>931</v>
      </c>
      <c r="AO1016" s="273"/>
      <c r="AP1016" s="273"/>
      <c r="AQ1016" s="273"/>
      <c r="AR1016" s="273"/>
      <c r="AS1016" s="273" t="s">
        <v>9564</v>
      </c>
      <c r="AT1016" s="274">
        <v>1000</v>
      </c>
      <c r="AU1016" s="274">
        <v>3.7905000000000002</v>
      </c>
      <c r="AV1016" s="273" t="s">
        <v>9565</v>
      </c>
      <c r="AW1016" s="273" t="s">
        <v>2846</v>
      </c>
      <c r="AX1016" s="274">
        <v>6.8</v>
      </c>
      <c r="AY1016" s="273" t="s">
        <v>458</v>
      </c>
      <c r="AZ1016" s="273" t="s">
        <v>8617</v>
      </c>
      <c r="BA1016" s="273" t="s">
        <v>9566</v>
      </c>
      <c r="BB1016" s="273" t="s">
        <v>9567</v>
      </c>
      <c r="BC1016" s="273" t="s">
        <v>9565</v>
      </c>
      <c r="BD1016" s="273"/>
      <c r="BE1016" s="273" t="s">
        <v>9565</v>
      </c>
      <c r="BF1016" s="273" t="s">
        <v>4502</v>
      </c>
      <c r="BG1016" s="273" t="s">
        <v>9563</v>
      </c>
      <c r="BH1016" s="273" t="s">
        <v>9568</v>
      </c>
      <c r="BI1016" s="273" t="s">
        <v>800</v>
      </c>
      <c r="BJ1016" s="273" t="s">
        <v>800</v>
      </c>
      <c r="BK1016" s="273" t="s">
        <v>801</v>
      </c>
      <c r="BL1016" s="273" t="s">
        <v>802</v>
      </c>
      <c r="BM1016" s="273" t="s">
        <v>827</v>
      </c>
      <c r="BN1016" s="273"/>
      <c r="BO1016" s="273" t="s">
        <v>809</v>
      </c>
      <c r="BP1016" s="273" t="s">
        <v>458</v>
      </c>
      <c r="BQ1016" s="273"/>
    </row>
    <row r="1017" spans="1:69" ht="18" customHeight="1">
      <c r="A1017" s="273" t="s">
        <v>9569</v>
      </c>
      <c r="B1017" s="273" t="s">
        <v>9570</v>
      </c>
      <c r="C1017" s="273" t="s">
        <v>9571</v>
      </c>
      <c r="D1017" s="273" t="s">
        <v>9572</v>
      </c>
      <c r="E1017" s="273" t="s">
        <v>9573</v>
      </c>
      <c r="F1017" s="273" t="s">
        <v>1937</v>
      </c>
      <c r="G1017" s="273" t="s">
        <v>1938</v>
      </c>
      <c r="H1017" s="273" t="s">
        <v>1937</v>
      </c>
      <c r="I1017" s="274">
        <v>4</v>
      </c>
      <c r="J1017" s="273" t="s">
        <v>11</v>
      </c>
      <c r="K1017" s="273" t="s">
        <v>820</v>
      </c>
      <c r="L1017" s="274">
        <v>3.25</v>
      </c>
      <c r="M1017" s="273" t="s">
        <v>2058</v>
      </c>
      <c r="N1017" s="273" t="s">
        <v>936</v>
      </c>
      <c r="O1017" s="273"/>
      <c r="P1017" s="273"/>
      <c r="Q1017" s="273"/>
      <c r="R1017" s="273" t="s">
        <v>789</v>
      </c>
      <c r="S1017" s="273" t="s">
        <v>790</v>
      </c>
      <c r="T1017" s="273" t="s">
        <v>458</v>
      </c>
      <c r="U1017" s="273" t="s">
        <v>791</v>
      </c>
      <c r="V1017" s="274">
        <v>99.47</v>
      </c>
      <c r="W1017" s="273" t="s">
        <v>9574</v>
      </c>
      <c r="X1017" s="273" t="s">
        <v>792</v>
      </c>
      <c r="Y1017" s="273" t="s">
        <v>1792</v>
      </c>
      <c r="Z1017" s="273"/>
      <c r="AA1017" s="273"/>
      <c r="AB1017" s="273"/>
      <c r="AC1017" s="273"/>
      <c r="AD1017" s="273"/>
      <c r="AE1017" s="273" t="s">
        <v>9575</v>
      </c>
      <c r="AF1017" s="273" t="s">
        <v>794</v>
      </c>
      <c r="AG1017" s="273" t="s">
        <v>816</v>
      </c>
      <c r="AH1017" s="273" t="s">
        <v>6585</v>
      </c>
      <c r="AI1017" s="273" t="s">
        <v>102</v>
      </c>
      <c r="AJ1017" s="273"/>
      <c r="AK1017" s="273" t="s">
        <v>796</v>
      </c>
      <c r="AL1017" s="273" t="s">
        <v>2059</v>
      </c>
      <c r="AM1017" s="273" t="s">
        <v>811</v>
      </c>
      <c r="AN1017" s="273" t="s">
        <v>42</v>
      </c>
      <c r="AO1017" s="273"/>
      <c r="AP1017" s="273"/>
      <c r="AQ1017" s="273"/>
      <c r="AR1017" s="273"/>
      <c r="AS1017" s="273" t="s">
        <v>9576</v>
      </c>
      <c r="AT1017" s="274">
        <v>1000</v>
      </c>
      <c r="AU1017" s="274">
        <v>4</v>
      </c>
      <c r="AV1017" s="273" t="s">
        <v>9577</v>
      </c>
      <c r="AW1017" s="273"/>
      <c r="AX1017" s="274">
        <v>3.25</v>
      </c>
      <c r="AY1017" s="273" t="s">
        <v>458</v>
      </c>
      <c r="AZ1017" s="273" t="s">
        <v>9578</v>
      </c>
      <c r="BA1017" s="273" t="s">
        <v>9579</v>
      </c>
      <c r="BB1017" s="273" t="s">
        <v>9569</v>
      </c>
      <c r="BC1017" s="273" t="s">
        <v>9577</v>
      </c>
      <c r="BD1017" s="273"/>
      <c r="BE1017" s="273" t="s">
        <v>9577</v>
      </c>
      <c r="BF1017" s="273" t="s">
        <v>4502</v>
      </c>
      <c r="BG1017" s="273" t="s">
        <v>9580</v>
      </c>
      <c r="BH1017" s="273" t="s">
        <v>9581</v>
      </c>
      <c r="BI1017" s="273" t="s">
        <v>800</v>
      </c>
      <c r="BJ1017" s="273" t="s">
        <v>800</v>
      </c>
      <c r="BK1017" s="273" t="s">
        <v>801</v>
      </c>
      <c r="BL1017" s="273" t="s">
        <v>802</v>
      </c>
      <c r="BM1017" s="273" t="s">
        <v>803</v>
      </c>
      <c r="BN1017" s="273"/>
      <c r="BO1017" s="273" t="s">
        <v>809</v>
      </c>
      <c r="BP1017" s="273" t="s">
        <v>458</v>
      </c>
      <c r="BQ1017" s="273"/>
    </row>
    <row r="1018" spans="1:69" ht="18" customHeight="1">
      <c r="A1018" s="273" t="s">
        <v>9139</v>
      </c>
      <c r="B1018" s="273" t="s">
        <v>9582</v>
      </c>
      <c r="C1018" s="273" t="s">
        <v>9583</v>
      </c>
      <c r="D1018" s="273" t="s">
        <v>9584</v>
      </c>
      <c r="E1018" s="273" t="s">
        <v>9585</v>
      </c>
      <c r="F1018" s="273" t="s">
        <v>3287</v>
      </c>
      <c r="G1018" s="273" t="s">
        <v>1506</v>
      </c>
      <c r="H1018" s="273" t="s">
        <v>3287</v>
      </c>
      <c r="I1018" s="274">
        <v>8</v>
      </c>
      <c r="J1018" s="273" t="s">
        <v>11</v>
      </c>
      <c r="K1018" s="273" t="s">
        <v>820</v>
      </c>
      <c r="L1018" s="274">
        <v>2.5</v>
      </c>
      <c r="M1018" s="273" t="s">
        <v>9586</v>
      </c>
      <c r="N1018" s="273" t="s">
        <v>936</v>
      </c>
      <c r="O1018" s="273"/>
      <c r="P1018" s="273"/>
      <c r="Q1018" s="273"/>
      <c r="R1018" s="273" t="s">
        <v>3220</v>
      </c>
      <c r="S1018" s="273" t="s">
        <v>790</v>
      </c>
      <c r="T1018" s="273" t="s">
        <v>458</v>
      </c>
      <c r="U1018" s="273" t="s">
        <v>791</v>
      </c>
      <c r="V1018" s="274">
        <v>99.76</v>
      </c>
      <c r="W1018" s="273" t="s">
        <v>5181</v>
      </c>
      <c r="X1018" s="273" t="s">
        <v>792</v>
      </c>
      <c r="Y1018" s="273" t="s">
        <v>1874</v>
      </c>
      <c r="Z1018" s="273"/>
      <c r="AA1018" s="274">
        <v>18</v>
      </c>
      <c r="AB1018" s="274">
        <v>2.2999999999999998</v>
      </c>
      <c r="AC1018" s="273"/>
      <c r="AD1018" s="273"/>
      <c r="AE1018" s="273" t="s">
        <v>9587</v>
      </c>
      <c r="AF1018" s="273" t="s">
        <v>794</v>
      </c>
      <c r="AG1018" s="273" t="s">
        <v>3929</v>
      </c>
      <c r="AH1018" s="273" t="s">
        <v>3287</v>
      </c>
      <c r="AI1018" s="273" t="s">
        <v>102</v>
      </c>
      <c r="AJ1018" s="273"/>
      <c r="AK1018" s="273" t="s">
        <v>810</v>
      </c>
      <c r="AL1018" s="273" t="s">
        <v>9588</v>
      </c>
      <c r="AM1018" s="273" t="s">
        <v>2206</v>
      </c>
      <c r="AN1018" s="273" t="s">
        <v>42</v>
      </c>
      <c r="AO1018" s="273"/>
      <c r="AP1018" s="273"/>
      <c r="AQ1018" s="273"/>
      <c r="AR1018" s="273"/>
      <c r="AS1018" s="273" t="s">
        <v>9148</v>
      </c>
      <c r="AT1018" s="274">
        <v>1000</v>
      </c>
      <c r="AU1018" s="274">
        <v>8</v>
      </c>
      <c r="AV1018" s="273" t="s">
        <v>9572</v>
      </c>
      <c r="AW1018" s="273" t="s">
        <v>6642</v>
      </c>
      <c r="AX1018" s="274">
        <v>2.5</v>
      </c>
      <c r="AY1018" s="273" t="s">
        <v>458</v>
      </c>
      <c r="AZ1018" s="273" t="s">
        <v>9589</v>
      </c>
      <c r="BA1018" s="273" t="s">
        <v>9150</v>
      </c>
      <c r="BB1018" s="273" t="s">
        <v>9139</v>
      </c>
      <c r="BC1018" s="273" t="s">
        <v>9572</v>
      </c>
      <c r="BD1018" s="273"/>
      <c r="BE1018" s="273" t="s">
        <v>9572</v>
      </c>
      <c r="BF1018" s="273" t="s">
        <v>458</v>
      </c>
      <c r="BG1018" s="273" t="s">
        <v>9590</v>
      </c>
      <c r="BH1018" s="273" t="s">
        <v>9591</v>
      </c>
      <c r="BI1018" s="273" t="s">
        <v>800</v>
      </c>
      <c r="BJ1018" s="273" t="s">
        <v>800</v>
      </c>
      <c r="BK1018" s="273" t="s">
        <v>801</v>
      </c>
      <c r="BL1018" s="273" t="s">
        <v>802</v>
      </c>
      <c r="BM1018" s="273" t="s">
        <v>827</v>
      </c>
      <c r="BN1018" s="273"/>
      <c r="BO1018" s="273" t="s">
        <v>809</v>
      </c>
      <c r="BP1018" s="273" t="s">
        <v>458</v>
      </c>
      <c r="BQ1018" s="273"/>
    </row>
    <row r="1019" spans="1:69" ht="18" customHeight="1">
      <c r="A1019" s="273" t="s">
        <v>9139</v>
      </c>
      <c r="B1019" s="273" t="s">
        <v>9582</v>
      </c>
      <c r="C1019" s="273" t="s">
        <v>9592</v>
      </c>
      <c r="D1019" s="273" t="s">
        <v>9584</v>
      </c>
      <c r="E1019" s="273" t="s">
        <v>9585</v>
      </c>
      <c r="F1019" s="273" t="s">
        <v>3287</v>
      </c>
      <c r="G1019" s="273" t="s">
        <v>1506</v>
      </c>
      <c r="H1019" s="273" t="s">
        <v>3287</v>
      </c>
      <c r="I1019" s="274">
        <v>8</v>
      </c>
      <c r="J1019" s="273" t="s">
        <v>11</v>
      </c>
      <c r="K1019" s="273" t="s">
        <v>820</v>
      </c>
      <c r="L1019" s="274">
        <v>2.5</v>
      </c>
      <c r="M1019" s="273" t="s">
        <v>9586</v>
      </c>
      <c r="N1019" s="273" t="s">
        <v>9143</v>
      </c>
      <c r="O1019" s="273"/>
      <c r="P1019" s="273"/>
      <c r="Q1019" s="273"/>
      <c r="R1019" s="273" t="s">
        <v>789</v>
      </c>
      <c r="S1019" s="273" t="s">
        <v>790</v>
      </c>
      <c r="T1019" s="273" t="s">
        <v>458</v>
      </c>
      <c r="U1019" s="273" t="s">
        <v>791</v>
      </c>
      <c r="V1019" s="274">
        <v>99.76</v>
      </c>
      <c r="W1019" s="273" t="s">
        <v>5910</v>
      </c>
      <c r="X1019" s="273" t="s">
        <v>792</v>
      </c>
      <c r="Y1019" s="273" t="s">
        <v>1874</v>
      </c>
      <c r="Z1019" s="273"/>
      <c r="AA1019" s="274">
        <v>18</v>
      </c>
      <c r="AB1019" s="274">
        <v>2.2999999999999998</v>
      </c>
      <c r="AC1019" s="273"/>
      <c r="AD1019" s="273"/>
      <c r="AE1019" s="273" t="s">
        <v>9587</v>
      </c>
      <c r="AF1019" s="273" t="s">
        <v>794</v>
      </c>
      <c r="AG1019" s="273" t="s">
        <v>3929</v>
      </c>
      <c r="AH1019" s="273" t="s">
        <v>3287</v>
      </c>
      <c r="AI1019" s="273" t="s">
        <v>102</v>
      </c>
      <c r="AJ1019" s="273"/>
      <c r="AK1019" s="273" t="s">
        <v>810</v>
      </c>
      <c r="AL1019" s="273" t="s">
        <v>9588</v>
      </c>
      <c r="AM1019" s="273" t="s">
        <v>2206</v>
      </c>
      <c r="AN1019" s="273" t="s">
        <v>42</v>
      </c>
      <c r="AO1019" s="273"/>
      <c r="AP1019" s="273"/>
      <c r="AQ1019" s="273"/>
      <c r="AR1019" s="273"/>
      <c r="AS1019" s="273" t="s">
        <v>9148</v>
      </c>
      <c r="AT1019" s="274">
        <v>1000</v>
      </c>
      <c r="AU1019" s="274">
        <v>8</v>
      </c>
      <c r="AV1019" s="273" t="s">
        <v>9572</v>
      </c>
      <c r="AW1019" s="273" t="s">
        <v>6642</v>
      </c>
      <c r="AX1019" s="274">
        <v>2.5</v>
      </c>
      <c r="AY1019" s="273" t="s">
        <v>458</v>
      </c>
      <c r="AZ1019" s="273" t="s">
        <v>9589</v>
      </c>
      <c r="BA1019" s="273" t="s">
        <v>9150</v>
      </c>
      <c r="BB1019" s="273" t="s">
        <v>9139</v>
      </c>
      <c r="BC1019" s="273" t="s">
        <v>9572</v>
      </c>
      <c r="BD1019" s="273"/>
      <c r="BE1019" s="273" t="s">
        <v>9572</v>
      </c>
      <c r="BF1019" s="273" t="s">
        <v>458</v>
      </c>
      <c r="BG1019" s="273" t="s">
        <v>9593</v>
      </c>
      <c r="BH1019" s="273" t="s">
        <v>9594</v>
      </c>
      <c r="BI1019" s="273" t="s">
        <v>800</v>
      </c>
      <c r="BJ1019" s="273" t="s">
        <v>800</v>
      </c>
      <c r="BK1019" s="273" t="s">
        <v>801</v>
      </c>
      <c r="BL1019" s="273" t="s">
        <v>802</v>
      </c>
      <c r="BM1019" s="273" t="s">
        <v>827</v>
      </c>
      <c r="BN1019" s="273"/>
      <c r="BO1019" s="273" t="s">
        <v>809</v>
      </c>
      <c r="BP1019" s="273" t="s">
        <v>458</v>
      </c>
      <c r="BQ1019" s="273"/>
    </row>
    <row r="1020" spans="1:69" ht="18" customHeight="1">
      <c r="A1020" s="273" t="s">
        <v>3561</v>
      </c>
      <c r="B1020" s="273" t="s">
        <v>9595</v>
      </c>
      <c r="C1020" s="273" t="s">
        <v>9596</v>
      </c>
      <c r="D1020" s="273" t="s">
        <v>5816</v>
      </c>
      <c r="E1020" s="273" t="s">
        <v>9597</v>
      </c>
      <c r="F1020" s="273" t="s">
        <v>3287</v>
      </c>
      <c r="G1020" s="273" t="s">
        <v>1506</v>
      </c>
      <c r="H1020" s="273" t="s">
        <v>786</v>
      </c>
      <c r="I1020" s="274">
        <v>1</v>
      </c>
      <c r="J1020" s="273" t="s">
        <v>11</v>
      </c>
      <c r="K1020" s="273" t="s">
        <v>820</v>
      </c>
      <c r="L1020" s="274">
        <v>2.8957999999999999</v>
      </c>
      <c r="M1020" s="273" t="s">
        <v>2160</v>
      </c>
      <c r="N1020" s="273" t="s">
        <v>788</v>
      </c>
      <c r="O1020" s="273"/>
      <c r="P1020" s="273"/>
      <c r="Q1020" s="273"/>
      <c r="R1020" s="273" t="s">
        <v>789</v>
      </c>
      <c r="S1020" s="273" t="s">
        <v>1487</v>
      </c>
      <c r="T1020" s="273" t="s">
        <v>458</v>
      </c>
      <c r="U1020" s="273" t="s">
        <v>791</v>
      </c>
      <c r="V1020" s="273"/>
      <c r="W1020" s="273"/>
      <c r="X1020" s="273" t="s">
        <v>792</v>
      </c>
      <c r="Y1020" s="273" t="s">
        <v>1792</v>
      </c>
      <c r="Z1020" s="273"/>
      <c r="AA1020" s="273"/>
      <c r="AB1020" s="273"/>
      <c r="AC1020" s="273"/>
      <c r="AD1020" s="273"/>
      <c r="AE1020" s="273"/>
      <c r="AF1020" s="273" t="s">
        <v>2276</v>
      </c>
      <c r="AG1020" s="273" t="s">
        <v>1793</v>
      </c>
      <c r="AH1020" s="273" t="s">
        <v>786</v>
      </c>
      <c r="AI1020" s="273" t="s">
        <v>102</v>
      </c>
      <c r="AJ1020" s="273"/>
      <c r="AK1020" s="273" t="s">
        <v>796</v>
      </c>
      <c r="AL1020" s="273" t="s">
        <v>2161</v>
      </c>
      <c r="AM1020" s="273" t="s">
        <v>2206</v>
      </c>
      <c r="AN1020" s="273" t="s">
        <v>42</v>
      </c>
      <c r="AO1020" s="273"/>
      <c r="AP1020" s="273"/>
      <c r="AQ1020" s="273"/>
      <c r="AR1020" s="273"/>
      <c r="AS1020" s="273" t="s">
        <v>3566</v>
      </c>
      <c r="AT1020" s="274">
        <v>1000</v>
      </c>
      <c r="AU1020" s="274">
        <v>2.2999999999999998</v>
      </c>
      <c r="AV1020" s="273" t="s">
        <v>5816</v>
      </c>
      <c r="AW1020" s="273"/>
      <c r="AX1020" s="274">
        <v>5.9127000000000001</v>
      </c>
      <c r="AY1020" s="273" t="s">
        <v>8988</v>
      </c>
      <c r="AZ1020" s="273" t="s">
        <v>9169</v>
      </c>
      <c r="BA1020" s="273" t="s">
        <v>3568</v>
      </c>
      <c r="BB1020" s="273" t="s">
        <v>458</v>
      </c>
      <c r="BC1020" s="273" t="s">
        <v>5816</v>
      </c>
      <c r="BD1020" s="273"/>
      <c r="BE1020" s="273" t="s">
        <v>5816</v>
      </c>
      <c r="BF1020" s="273" t="s">
        <v>458</v>
      </c>
      <c r="BG1020" s="273"/>
      <c r="BH1020" s="273" t="s">
        <v>9598</v>
      </c>
      <c r="BI1020" s="273" t="s">
        <v>800</v>
      </c>
      <c r="BJ1020" s="273" t="s">
        <v>800</v>
      </c>
      <c r="BK1020" s="273" t="s">
        <v>1516</v>
      </c>
      <c r="BL1020" s="273" t="s">
        <v>802</v>
      </c>
      <c r="BM1020" s="273" t="s">
        <v>803</v>
      </c>
      <c r="BN1020" s="273"/>
      <c r="BO1020" s="273" t="s">
        <v>1517</v>
      </c>
      <c r="BP1020" s="273" t="s">
        <v>458</v>
      </c>
      <c r="BQ1020" s="273"/>
    </row>
    <row r="1021" spans="1:69" ht="18" customHeight="1">
      <c r="A1021" s="273" t="s">
        <v>5951</v>
      </c>
      <c r="B1021" s="273" t="s">
        <v>5952</v>
      </c>
      <c r="C1021" s="273" t="s">
        <v>8812</v>
      </c>
      <c r="D1021" s="273" t="s">
        <v>9599</v>
      </c>
      <c r="E1021" s="273" t="s">
        <v>5955</v>
      </c>
      <c r="F1021" s="273" t="s">
        <v>786</v>
      </c>
      <c r="G1021" s="273" t="s">
        <v>786</v>
      </c>
      <c r="H1021" s="273" t="s">
        <v>786</v>
      </c>
      <c r="I1021" s="274">
        <v>19.472899999999999</v>
      </c>
      <c r="J1021" s="273" t="s">
        <v>11</v>
      </c>
      <c r="K1021" s="273" t="s">
        <v>8814</v>
      </c>
      <c r="L1021" s="273"/>
      <c r="M1021" s="273" t="s">
        <v>2750</v>
      </c>
      <c r="N1021" s="273" t="s">
        <v>5957</v>
      </c>
      <c r="O1021" s="273"/>
      <c r="P1021" s="273"/>
      <c r="Q1021" s="273"/>
      <c r="R1021" s="273" t="s">
        <v>3220</v>
      </c>
      <c r="S1021" s="273" t="s">
        <v>1487</v>
      </c>
      <c r="T1021" s="273" t="s">
        <v>458</v>
      </c>
      <c r="U1021" s="273" t="s">
        <v>791</v>
      </c>
      <c r="V1021" s="274">
        <v>100</v>
      </c>
      <c r="W1021" s="273" t="s">
        <v>8815</v>
      </c>
      <c r="X1021" s="273" t="s">
        <v>5959</v>
      </c>
      <c r="Y1021" s="273" t="s">
        <v>5960</v>
      </c>
      <c r="Z1021" s="273"/>
      <c r="AA1021" s="273"/>
      <c r="AB1021" s="273"/>
      <c r="AC1021" s="273"/>
      <c r="AD1021" s="273"/>
      <c r="AE1021" s="273" t="s">
        <v>458</v>
      </c>
      <c r="AF1021" s="273" t="s">
        <v>794</v>
      </c>
      <c r="AG1021" s="273" t="s">
        <v>795</v>
      </c>
      <c r="AH1021" s="273" t="s">
        <v>786</v>
      </c>
      <c r="AI1021" s="273" t="s">
        <v>76</v>
      </c>
      <c r="AJ1021" s="273"/>
      <c r="AK1021" s="273" t="s">
        <v>796</v>
      </c>
      <c r="AL1021" s="273" t="s">
        <v>2751</v>
      </c>
      <c r="AM1021" s="273" t="s">
        <v>2226</v>
      </c>
      <c r="AN1021" s="273" t="s">
        <v>3211</v>
      </c>
      <c r="AO1021" s="273"/>
      <c r="AP1021" s="273"/>
      <c r="AQ1021" s="273"/>
      <c r="AR1021" s="273"/>
      <c r="AS1021" s="273" t="s">
        <v>5961</v>
      </c>
      <c r="AT1021" s="274">
        <v>1</v>
      </c>
      <c r="AU1021" s="274">
        <v>19.472899999999999</v>
      </c>
      <c r="AV1021" s="273" t="s">
        <v>8818</v>
      </c>
      <c r="AW1021" s="273" t="s">
        <v>1829</v>
      </c>
      <c r="AX1021" s="274">
        <v>6.5</v>
      </c>
      <c r="AY1021" s="273" t="s">
        <v>458</v>
      </c>
      <c r="AZ1021" s="273" t="s">
        <v>8817</v>
      </c>
      <c r="BA1021" s="273" t="s">
        <v>5963</v>
      </c>
      <c r="BB1021" s="273" t="s">
        <v>458</v>
      </c>
      <c r="BC1021" s="273" t="s">
        <v>8818</v>
      </c>
      <c r="BD1021" s="273"/>
      <c r="BE1021" s="273" t="s">
        <v>8818</v>
      </c>
      <c r="BF1021" s="273" t="s">
        <v>458</v>
      </c>
      <c r="BG1021" s="273" t="s">
        <v>458</v>
      </c>
      <c r="BH1021" s="273" t="s">
        <v>458</v>
      </c>
      <c r="BI1021" s="273" t="s">
        <v>800</v>
      </c>
      <c r="BJ1021" s="273" t="s">
        <v>800</v>
      </c>
      <c r="BK1021" s="273" t="s">
        <v>3217</v>
      </c>
      <c r="BL1021" s="273" t="s">
        <v>802</v>
      </c>
      <c r="BM1021" s="273" t="s">
        <v>827</v>
      </c>
      <c r="BN1021" s="273"/>
      <c r="BO1021" s="273" t="s">
        <v>809</v>
      </c>
      <c r="BP1021" s="273" t="s">
        <v>458</v>
      </c>
      <c r="BQ1021" s="273"/>
    </row>
    <row r="1022" spans="1:69" ht="18" customHeight="1">
      <c r="A1022" s="273" t="s">
        <v>5951</v>
      </c>
      <c r="B1022" s="273" t="s">
        <v>5952</v>
      </c>
      <c r="C1022" s="273" t="s">
        <v>8819</v>
      </c>
      <c r="D1022" s="273" t="s">
        <v>9599</v>
      </c>
      <c r="E1022" s="273" t="s">
        <v>5955</v>
      </c>
      <c r="F1022" s="273" t="s">
        <v>786</v>
      </c>
      <c r="G1022" s="273" t="s">
        <v>786</v>
      </c>
      <c r="H1022" s="273" t="s">
        <v>786</v>
      </c>
      <c r="I1022" s="274">
        <v>19.472899999999999</v>
      </c>
      <c r="J1022" s="273" t="s">
        <v>11</v>
      </c>
      <c r="K1022" s="273" t="s">
        <v>8814</v>
      </c>
      <c r="L1022" s="274">
        <v>6.5</v>
      </c>
      <c r="M1022" s="273" t="s">
        <v>2750</v>
      </c>
      <c r="N1022" s="273" t="s">
        <v>5957</v>
      </c>
      <c r="O1022" s="273"/>
      <c r="P1022" s="273"/>
      <c r="Q1022" s="273"/>
      <c r="R1022" s="273" t="s">
        <v>789</v>
      </c>
      <c r="S1022" s="273" t="s">
        <v>1487</v>
      </c>
      <c r="T1022" s="273" t="s">
        <v>458</v>
      </c>
      <c r="U1022" s="273" t="s">
        <v>791</v>
      </c>
      <c r="V1022" s="274">
        <v>100</v>
      </c>
      <c r="W1022" s="273" t="s">
        <v>8815</v>
      </c>
      <c r="X1022" s="273" t="s">
        <v>5959</v>
      </c>
      <c r="Y1022" s="273" t="s">
        <v>5960</v>
      </c>
      <c r="Z1022" s="273"/>
      <c r="AA1022" s="273"/>
      <c r="AB1022" s="273"/>
      <c r="AC1022" s="273"/>
      <c r="AD1022" s="273"/>
      <c r="AE1022" s="273"/>
      <c r="AF1022" s="273" t="s">
        <v>794</v>
      </c>
      <c r="AG1022" s="273" t="s">
        <v>795</v>
      </c>
      <c r="AH1022" s="273" t="s">
        <v>786</v>
      </c>
      <c r="AI1022" s="273" t="s">
        <v>76</v>
      </c>
      <c r="AJ1022" s="273"/>
      <c r="AK1022" s="273" t="s">
        <v>796</v>
      </c>
      <c r="AL1022" s="273" t="s">
        <v>2751</v>
      </c>
      <c r="AM1022" s="273" t="s">
        <v>2226</v>
      </c>
      <c r="AN1022" s="273" t="s">
        <v>3211</v>
      </c>
      <c r="AO1022" s="273"/>
      <c r="AP1022" s="273"/>
      <c r="AQ1022" s="273"/>
      <c r="AR1022" s="273"/>
      <c r="AS1022" s="273" t="s">
        <v>5961</v>
      </c>
      <c r="AT1022" s="274">
        <v>1</v>
      </c>
      <c r="AU1022" s="274">
        <v>19.472899999999999</v>
      </c>
      <c r="AV1022" s="273" t="s">
        <v>8818</v>
      </c>
      <c r="AW1022" s="273" t="s">
        <v>1829</v>
      </c>
      <c r="AX1022" s="274">
        <v>6.5</v>
      </c>
      <c r="AY1022" s="273" t="s">
        <v>458</v>
      </c>
      <c r="AZ1022" s="273" t="s">
        <v>8817</v>
      </c>
      <c r="BA1022" s="273" t="s">
        <v>5963</v>
      </c>
      <c r="BB1022" s="273" t="s">
        <v>458</v>
      </c>
      <c r="BC1022" s="273" t="s">
        <v>8818</v>
      </c>
      <c r="BD1022" s="273"/>
      <c r="BE1022" s="273" t="s">
        <v>8818</v>
      </c>
      <c r="BF1022" s="273" t="s">
        <v>458</v>
      </c>
      <c r="BG1022" s="273"/>
      <c r="BH1022" s="273" t="s">
        <v>458</v>
      </c>
      <c r="BI1022" s="273" t="s">
        <v>800</v>
      </c>
      <c r="BJ1022" s="273" t="s">
        <v>800</v>
      </c>
      <c r="BK1022" s="273" t="s">
        <v>3217</v>
      </c>
      <c r="BL1022" s="273" t="s">
        <v>802</v>
      </c>
      <c r="BM1022" s="273" t="s">
        <v>827</v>
      </c>
      <c r="BN1022" s="273"/>
      <c r="BO1022" s="273" t="s">
        <v>809</v>
      </c>
      <c r="BP1022" s="273" t="s">
        <v>458</v>
      </c>
      <c r="BQ1022" s="273"/>
    </row>
    <row r="1023" spans="1:69" ht="18" customHeight="1">
      <c r="A1023" s="273" t="s">
        <v>9457</v>
      </c>
      <c r="B1023" s="273" t="s">
        <v>9600</v>
      </c>
      <c r="C1023" s="273" t="s">
        <v>9601</v>
      </c>
      <c r="D1023" s="273" t="s">
        <v>9602</v>
      </c>
      <c r="E1023" s="273" t="s">
        <v>9603</v>
      </c>
      <c r="F1023" s="273" t="s">
        <v>1663</v>
      </c>
      <c r="G1023" s="273" t="s">
        <v>4231</v>
      </c>
      <c r="H1023" s="273" t="s">
        <v>786</v>
      </c>
      <c r="I1023" s="274">
        <v>1</v>
      </c>
      <c r="J1023" s="273" t="s">
        <v>11</v>
      </c>
      <c r="K1023" s="273" t="s">
        <v>820</v>
      </c>
      <c r="L1023" s="274">
        <v>5.75</v>
      </c>
      <c r="M1023" s="273" t="s">
        <v>6669</v>
      </c>
      <c r="N1023" s="273" t="s">
        <v>9604</v>
      </c>
      <c r="O1023" s="273"/>
      <c r="P1023" s="273"/>
      <c r="Q1023" s="273"/>
      <c r="R1023" s="273" t="s">
        <v>789</v>
      </c>
      <c r="S1023" s="273" t="s">
        <v>1487</v>
      </c>
      <c r="T1023" s="273" t="s">
        <v>458</v>
      </c>
      <c r="U1023" s="273" t="s">
        <v>6618</v>
      </c>
      <c r="V1023" s="273"/>
      <c r="W1023" s="273" t="s">
        <v>9605</v>
      </c>
      <c r="X1023" s="273" t="s">
        <v>1463</v>
      </c>
      <c r="Y1023" s="273" t="s">
        <v>1464</v>
      </c>
      <c r="Z1023" s="273"/>
      <c r="AA1023" s="273"/>
      <c r="AB1023" s="273"/>
      <c r="AC1023" s="273"/>
      <c r="AD1023" s="273"/>
      <c r="AE1023" s="273"/>
      <c r="AF1023" s="273" t="s">
        <v>9606</v>
      </c>
      <c r="AG1023" s="273" t="s">
        <v>3956</v>
      </c>
      <c r="AH1023" s="273" t="s">
        <v>786</v>
      </c>
      <c r="AI1023" s="273"/>
      <c r="AJ1023" s="273"/>
      <c r="AK1023" s="273" t="s">
        <v>796</v>
      </c>
      <c r="AL1023" s="273" t="s">
        <v>6671</v>
      </c>
      <c r="AM1023" s="273" t="s">
        <v>1529</v>
      </c>
      <c r="AN1023" s="273" t="s">
        <v>42</v>
      </c>
      <c r="AO1023" s="273"/>
      <c r="AP1023" s="273"/>
      <c r="AQ1023" s="273"/>
      <c r="AR1023" s="273"/>
      <c r="AS1023" s="273" t="s">
        <v>9464</v>
      </c>
      <c r="AT1023" s="274">
        <v>1000</v>
      </c>
      <c r="AU1023" s="274">
        <v>9</v>
      </c>
      <c r="AV1023" s="273" t="s">
        <v>9602</v>
      </c>
      <c r="AW1023" s="273"/>
      <c r="AX1023" s="274">
        <v>5.75</v>
      </c>
      <c r="AY1023" s="273" t="s">
        <v>458</v>
      </c>
      <c r="AZ1023" s="273" t="s">
        <v>8731</v>
      </c>
      <c r="BA1023" s="273" t="s">
        <v>9466</v>
      </c>
      <c r="BB1023" s="273" t="s">
        <v>458</v>
      </c>
      <c r="BC1023" s="273" t="s">
        <v>9607</v>
      </c>
      <c r="BD1023" s="273"/>
      <c r="BE1023" s="273" t="s">
        <v>9607</v>
      </c>
      <c r="BF1023" s="273" t="s">
        <v>4502</v>
      </c>
      <c r="BG1023" s="273"/>
      <c r="BH1023" s="273" t="s">
        <v>9608</v>
      </c>
      <c r="BI1023" s="273" t="s">
        <v>800</v>
      </c>
      <c r="BJ1023" s="273" t="s">
        <v>800</v>
      </c>
      <c r="BK1023" s="273" t="s">
        <v>801</v>
      </c>
      <c r="BL1023" s="273" t="s">
        <v>802</v>
      </c>
      <c r="BM1023" s="273" t="s">
        <v>803</v>
      </c>
      <c r="BN1023" s="273"/>
      <c r="BO1023" s="273" t="s">
        <v>809</v>
      </c>
      <c r="BP1023" s="273" t="s">
        <v>458</v>
      </c>
      <c r="BQ1023" s="273"/>
    </row>
    <row r="1024" spans="1:69" ht="18" customHeight="1">
      <c r="A1024" s="273" t="s">
        <v>6689</v>
      </c>
      <c r="B1024" s="273" t="s">
        <v>9609</v>
      </c>
      <c r="C1024" s="273" t="s">
        <v>9610</v>
      </c>
      <c r="D1024" s="273" t="s">
        <v>9602</v>
      </c>
      <c r="E1024" s="273" t="s">
        <v>9611</v>
      </c>
      <c r="F1024" s="273" t="s">
        <v>4762</v>
      </c>
      <c r="G1024" s="273" t="s">
        <v>6694</v>
      </c>
      <c r="H1024" s="273" t="s">
        <v>786</v>
      </c>
      <c r="I1024" s="274">
        <v>0.15</v>
      </c>
      <c r="J1024" s="273" t="s">
        <v>11</v>
      </c>
      <c r="K1024" s="273" t="s">
        <v>820</v>
      </c>
      <c r="L1024" s="274">
        <v>4.9800000000000004</v>
      </c>
      <c r="M1024" s="273" t="s">
        <v>6357</v>
      </c>
      <c r="N1024" s="273" t="s">
        <v>788</v>
      </c>
      <c r="O1024" s="273"/>
      <c r="P1024" s="273"/>
      <c r="Q1024" s="273"/>
      <c r="R1024" s="273" t="s">
        <v>789</v>
      </c>
      <c r="S1024" s="273" t="s">
        <v>1487</v>
      </c>
      <c r="T1024" s="273" t="s">
        <v>458</v>
      </c>
      <c r="U1024" s="273" t="s">
        <v>791</v>
      </c>
      <c r="V1024" s="274">
        <v>100</v>
      </c>
      <c r="W1024" s="273" t="s">
        <v>9612</v>
      </c>
      <c r="X1024" s="273" t="s">
        <v>1463</v>
      </c>
      <c r="Y1024" s="273" t="s">
        <v>1464</v>
      </c>
      <c r="Z1024" s="273"/>
      <c r="AA1024" s="273"/>
      <c r="AB1024" s="273"/>
      <c r="AC1024" s="273"/>
      <c r="AD1024" s="273"/>
      <c r="AE1024" s="273" t="s">
        <v>9613</v>
      </c>
      <c r="AF1024" s="273" t="s">
        <v>794</v>
      </c>
      <c r="AG1024" s="273" t="s">
        <v>868</v>
      </c>
      <c r="AH1024" s="273" t="s">
        <v>786</v>
      </c>
      <c r="AI1024" s="273" t="s">
        <v>102</v>
      </c>
      <c r="AJ1024" s="273" t="s">
        <v>307</v>
      </c>
      <c r="AK1024" s="273" t="s">
        <v>810</v>
      </c>
      <c r="AL1024" s="273" t="s">
        <v>6362</v>
      </c>
      <c r="AM1024" s="273" t="s">
        <v>1989</v>
      </c>
      <c r="AN1024" s="273" t="s">
        <v>42</v>
      </c>
      <c r="AO1024" s="273"/>
      <c r="AP1024" s="273"/>
      <c r="AQ1024" s="273"/>
      <c r="AR1024" s="273"/>
      <c r="AS1024" s="273" t="s">
        <v>9614</v>
      </c>
      <c r="AT1024" s="274">
        <v>1000</v>
      </c>
      <c r="AU1024" s="274">
        <v>0.15</v>
      </c>
      <c r="AV1024" s="273" t="s">
        <v>9615</v>
      </c>
      <c r="AW1024" s="273"/>
      <c r="AX1024" s="274">
        <v>4.9800000000000004</v>
      </c>
      <c r="AY1024" s="273" t="s">
        <v>458</v>
      </c>
      <c r="AZ1024" s="273" t="s">
        <v>9198</v>
      </c>
      <c r="BA1024" s="273" t="s">
        <v>9616</v>
      </c>
      <c r="BB1024" s="273" t="s">
        <v>458</v>
      </c>
      <c r="BC1024" s="273" t="s">
        <v>9615</v>
      </c>
      <c r="BD1024" s="273"/>
      <c r="BE1024" s="273" t="s">
        <v>9615</v>
      </c>
      <c r="BF1024" s="273" t="s">
        <v>458</v>
      </c>
      <c r="BG1024" s="273" t="s">
        <v>458</v>
      </c>
      <c r="BH1024" s="273" t="s">
        <v>9613</v>
      </c>
      <c r="BI1024" s="273" t="s">
        <v>800</v>
      </c>
      <c r="BJ1024" s="273" t="s">
        <v>800</v>
      </c>
      <c r="BK1024" s="273" t="s">
        <v>801</v>
      </c>
      <c r="BL1024" s="273" t="s">
        <v>802</v>
      </c>
      <c r="BM1024" s="273" t="s">
        <v>803</v>
      </c>
      <c r="BN1024" s="273"/>
      <c r="BO1024" s="273" t="s">
        <v>809</v>
      </c>
      <c r="BP1024" s="273" t="s">
        <v>458</v>
      </c>
      <c r="BQ1024" s="273"/>
    </row>
    <row r="1025" spans="1:69" ht="18" customHeight="1">
      <c r="A1025" s="273" t="s">
        <v>7230</v>
      </c>
      <c r="B1025" s="273" t="s">
        <v>9617</v>
      </c>
      <c r="C1025" s="273" t="s">
        <v>9618</v>
      </c>
      <c r="D1025" s="273" t="s">
        <v>9602</v>
      </c>
      <c r="E1025" s="273" t="s">
        <v>9619</v>
      </c>
      <c r="F1025" s="273" t="s">
        <v>4914</v>
      </c>
      <c r="G1025" s="273" t="s">
        <v>925</v>
      </c>
      <c r="H1025" s="273" t="s">
        <v>4914</v>
      </c>
      <c r="I1025" s="274">
        <v>9</v>
      </c>
      <c r="J1025" s="273" t="s">
        <v>11</v>
      </c>
      <c r="K1025" s="273" t="s">
        <v>3714</v>
      </c>
      <c r="L1025" s="274">
        <v>4.3</v>
      </c>
      <c r="M1025" s="273" t="s">
        <v>2112</v>
      </c>
      <c r="N1025" s="273" t="s">
        <v>9620</v>
      </c>
      <c r="O1025" s="273"/>
      <c r="P1025" s="273"/>
      <c r="Q1025" s="273"/>
      <c r="R1025" s="273" t="s">
        <v>789</v>
      </c>
      <c r="S1025" s="273" t="s">
        <v>790</v>
      </c>
      <c r="T1025" s="273" t="s">
        <v>458</v>
      </c>
      <c r="U1025" s="273" t="s">
        <v>791</v>
      </c>
      <c r="V1025" s="274">
        <v>100</v>
      </c>
      <c r="W1025" s="273" t="s">
        <v>2344</v>
      </c>
      <c r="X1025" s="273" t="s">
        <v>813</v>
      </c>
      <c r="Y1025" s="273" t="s">
        <v>1814</v>
      </c>
      <c r="Z1025" s="273"/>
      <c r="AA1025" s="274">
        <v>27</v>
      </c>
      <c r="AB1025" s="274">
        <v>3</v>
      </c>
      <c r="AC1025" s="273"/>
      <c r="AD1025" s="273"/>
      <c r="AE1025" s="273" t="s">
        <v>9621</v>
      </c>
      <c r="AF1025" s="273" t="s">
        <v>794</v>
      </c>
      <c r="AG1025" s="273" t="s">
        <v>7237</v>
      </c>
      <c r="AH1025" s="273" t="s">
        <v>4914</v>
      </c>
      <c r="AI1025" s="273" t="s">
        <v>102</v>
      </c>
      <c r="AJ1025" s="273"/>
      <c r="AK1025" s="273" t="s">
        <v>808</v>
      </c>
      <c r="AL1025" s="273" t="s">
        <v>9622</v>
      </c>
      <c r="AM1025" s="273" t="s">
        <v>797</v>
      </c>
      <c r="AN1025" s="273" t="s">
        <v>42</v>
      </c>
      <c r="AO1025" s="273"/>
      <c r="AP1025" s="273"/>
      <c r="AQ1025" s="273"/>
      <c r="AR1025" s="273"/>
      <c r="AS1025" s="273" t="s">
        <v>7238</v>
      </c>
      <c r="AT1025" s="274">
        <v>1000</v>
      </c>
      <c r="AU1025" s="274">
        <v>9</v>
      </c>
      <c r="AV1025" s="273" t="s">
        <v>9584</v>
      </c>
      <c r="AW1025" s="273"/>
      <c r="AX1025" s="274">
        <v>4.3</v>
      </c>
      <c r="AY1025" s="273" t="s">
        <v>458</v>
      </c>
      <c r="AZ1025" s="273" t="s">
        <v>9623</v>
      </c>
      <c r="BA1025" s="273" t="s">
        <v>7239</v>
      </c>
      <c r="BB1025" s="273" t="s">
        <v>7230</v>
      </c>
      <c r="BC1025" s="273" t="s">
        <v>9584</v>
      </c>
      <c r="BD1025" s="273"/>
      <c r="BE1025" s="273" t="s">
        <v>9584</v>
      </c>
      <c r="BF1025" s="273" t="s">
        <v>9624</v>
      </c>
      <c r="BG1025" s="273" t="s">
        <v>9625</v>
      </c>
      <c r="BH1025" s="273" t="s">
        <v>9626</v>
      </c>
      <c r="BI1025" s="273" t="s">
        <v>3729</v>
      </c>
      <c r="BJ1025" s="273" t="s">
        <v>800</v>
      </c>
      <c r="BK1025" s="273" t="s">
        <v>3730</v>
      </c>
      <c r="BL1025" s="273" t="s">
        <v>802</v>
      </c>
      <c r="BM1025" s="273" t="s">
        <v>3731</v>
      </c>
      <c r="BN1025" s="273" t="s">
        <v>8907</v>
      </c>
      <c r="BO1025" s="273" t="s">
        <v>809</v>
      </c>
      <c r="BP1025" s="273" t="s">
        <v>458</v>
      </c>
      <c r="BQ1025" s="273"/>
    </row>
    <row r="1026" spans="1:69" ht="18" customHeight="1">
      <c r="A1026" s="273" t="s">
        <v>9627</v>
      </c>
      <c r="B1026" s="273" t="s">
        <v>9628</v>
      </c>
      <c r="C1026" s="273" t="s">
        <v>9629</v>
      </c>
      <c r="D1026" s="273" t="s">
        <v>9630</v>
      </c>
      <c r="E1026" s="273" t="s">
        <v>9631</v>
      </c>
      <c r="F1026" s="273" t="s">
        <v>1524</v>
      </c>
      <c r="G1026" s="273" t="s">
        <v>814</v>
      </c>
      <c r="H1026" s="273" t="s">
        <v>786</v>
      </c>
      <c r="I1026" s="274">
        <v>4</v>
      </c>
      <c r="J1026" s="273" t="s">
        <v>11</v>
      </c>
      <c r="K1026" s="273" t="s">
        <v>3714</v>
      </c>
      <c r="L1026" s="274">
        <v>3.95</v>
      </c>
      <c r="M1026" s="273" t="s">
        <v>2107</v>
      </c>
      <c r="N1026" s="273" t="s">
        <v>936</v>
      </c>
      <c r="O1026" s="273"/>
      <c r="P1026" s="273"/>
      <c r="Q1026" s="273"/>
      <c r="R1026" s="273" t="s">
        <v>789</v>
      </c>
      <c r="S1026" s="273" t="s">
        <v>790</v>
      </c>
      <c r="T1026" s="273" t="s">
        <v>458</v>
      </c>
      <c r="U1026" s="273" t="s">
        <v>791</v>
      </c>
      <c r="V1026" s="274">
        <v>100</v>
      </c>
      <c r="W1026" s="273" t="s">
        <v>6670</v>
      </c>
      <c r="X1026" s="273" t="s">
        <v>792</v>
      </c>
      <c r="Y1026" s="273"/>
      <c r="Z1026" s="273"/>
      <c r="AA1026" s="274">
        <v>16</v>
      </c>
      <c r="AB1026" s="274">
        <v>4</v>
      </c>
      <c r="AC1026" s="273"/>
      <c r="AD1026" s="273"/>
      <c r="AE1026" s="273" t="s">
        <v>9632</v>
      </c>
      <c r="AF1026" s="273" t="s">
        <v>794</v>
      </c>
      <c r="AG1026" s="273" t="s">
        <v>795</v>
      </c>
      <c r="AH1026" s="273" t="s">
        <v>786</v>
      </c>
      <c r="AI1026" s="273"/>
      <c r="AJ1026" s="273"/>
      <c r="AK1026" s="273" t="s">
        <v>796</v>
      </c>
      <c r="AL1026" s="273" t="s">
        <v>9196</v>
      </c>
      <c r="AM1026" s="273" t="s">
        <v>1606</v>
      </c>
      <c r="AN1026" s="273" t="s">
        <v>42</v>
      </c>
      <c r="AO1026" s="273"/>
      <c r="AP1026" s="273"/>
      <c r="AQ1026" s="273"/>
      <c r="AR1026" s="273"/>
      <c r="AS1026" s="273" t="s">
        <v>9633</v>
      </c>
      <c r="AT1026" s="274">
        <v>1000</v>
      </c>
      <c r="AU1026" s="274">
        <v>4</v>
      </c>
      <c r="AV1026" s="273" t="s">
        <v>8818</v>
      </c>
      <c r="AW1026" s="273"/>
      <c r="AX1026" s="274">
        <v>3.95</v>
      </c>
      <c r="AY1026" s="273" t="s">
        <v>458</v>
      </c>
      <c r="AZ1026" s="273" t="s">
        <v>9198</v>
      </c>
      <c r="BA1026" s="273" t="s">
        <v>9634</v>
      </c>
      <c r="BB1026" s="273" t="s">
        <v>9627</v>
      </c>
      <c r="BC1026" s="273" t="s">
        <v>8818</v>
      </c>
      <c r="BD1026" s="273"/>
      <c r="BE1026" s="273" t="s">
        <v>8818</v>
      </c>
      <c r="BF1026" s="273" t="s">
        <v>9635</v>
      </c>
      <c r="BG1026" s="273" t="s">
        <v>9636</v>
      </c>
      <c r="BH1026" s="273" t="s">
        <v>9637</v>
      </c>
      <c r="BI1026" s="273" t="s">
        <v>3729</v>
      </c>
      <c r="BJ1026" s="273" t="s">
        <v>800</v>
      </c>
      <c r="BK1026" s="273" t="s">
        <v>3730</v>
      </c>
      <c r="BL1026" s="273" t="s">
        <v>802</v>
      </c>
      <c r="BM1026" s="273" t="s">
        <v>3731</v>
      </c>
      <c r="BN1026" s="273" t="s">
        <v>9638</v>
      </c>
      <c r="BO1026" s="273" t="s">
        <v>809</v>
      </c>
      <c r="BP1026" s="273" t="s">
        <v>458</v>
      </c>
      <c r="BQ1026" s="273"/>
    </row>
    <row r="1027" spans="1:69" ht="18" customHeight="1">
      <c r="A1027" s="273" t="s">
        <v>9627</v>
      </c>
      <c r="B1027" s="273" t="s">
        <v>9639</v>
      </c>
      <c r="C1027" s="273" t="s">
        <v>9640</v>
      </c>
      <c r="D1027" s="273" t="s">
        <v>9630</v>
      </c>
      <c r="E1027" s="273" t="s">
        <v>9641</v>
      </c>
      <c r="F1027" s="273" t="s">
        <v>1524</v>
      </c>
      <c r="G1027" s="273" t="s">
        <v>814</v>
      </c>
      <c r="H1027" s="273" t="s">
        <v>1524</v>
      </c>
      <c r="I1027" s="274">
        <v>2</v>
      </c>
      <c r="J1027" s="273" t="s">
        <v>11</v>
      </c>
      <c r="K1027" s="273" t="s">
        <v>820</v>
      </c>
      <c r="L1027" s="274">
        <v>3.125</v>
      </c>
      <c r="M1027" s="273" t="s">
        <v>2107</v>
      </c>
      <c r="N1027" s="273" t="s">
        <v>936</v>
      </c>
      <c r="O1027" s="273"/>
      <c r="P1027" s="273"/>
      <c r="Q1027" s="273"/>
      <c r="R1027" s="273" t="s">
        <v>789</v>
      </c>
      <c r="S1027" s="273" t="s">
        <v>790</v>
      </c>
      <c r="T1027" s="273" t="s">
        <v>458</v>
      </c>
      <c r="U1027" s="273" t="s">
        <v>791</v>
      </c>
      <c r="V1027" s="274">
        <v>99.977000000000004</v>
      </c>
      <c r="W1027" s="273" t="s">
        <v>6670</v>
      </c>
      <c r="X1027" s="273" t="s">
        <v>792</v>
      </c>
      <c r="Y1027" s="273"/>
      <c r="Z1027" s="273"/>
      <c r="AA1027" s="274">
        <v>11</v>
      </c>
      <c r="AB1027" s="274">
        <v>5.5</v>
      </c>
      <c r="AC1027" s="273"/>
      <c r="AD1027" s="273"/>
      <c r="AE1027" s="273" t="s">
        <v>9632</v>
      </c>
      <c r="AF1027" s="273" t="s">
        <v>794</v>
      </c>
      <c r="AG1027" s="273" t="s">
        <v>795</v>
      </c>
      <c r="AH1027" s="273" t="s">
        <v>836</v>
      </c>
      <c r="AI1027" s="273"/>
      <c r="AJ1027" s="273"/>
      <c r="AK1027" s="273" t="s">
        <v>796</v>
      </c>
      <c r="AL1027" s="273" t="s">
        <v>2108</v>
      </c>
      <c r="AM1027" s="273" t="s">
        <v>1606</v>
      </c>
      <c r="AN1027" s="273" t="s">
        <v>42</v>
      </c>
      <c r="AO1027" s="273"/>
      <c r="AP1027" s="273"/>
      <c r="AQ1027" s="273"/>
      <c r="AR1027" s="273"/>
      <c r="AS1027" s="273" t="s">
        <v>9633</v>
      </c>
      <c r="AT1027" s="274">
        <v>1000</v>
      </c>
      <c r="AU1027" s="274">
        <v>2</v>
      </c>
      <c r="AV1027" s="273" t="s">
        <v>8818</v>
      </c>
      <c r="AW1027" s="273"/>
      <c r="AX1027" s="274">
        <v>3.125</v>
      </c>
      <c r="AY1027" s="273" t="s">
        <v>458</v>
      </c>
      <c r="AZ1027" s="273" t="s">
        <v>9623</v>
      </c>
      <c r="BA1027" s="273" t="s">
        <v>9634</v>
      </c>
      <c r="BB1027" s="273" t="s">
        <v>9627</v>
      </c>
      <c r="BC1027" s="273" t="s">
        <v>8818</v>
      </c>
      <c r="BD1027" s="273"/>
      <c r="BE1027" s="273" t="s">
        <v>8818</v>
      </c>
      <c r="BF1027" s="273" t="s">
        <v>4502</v>
      </c>
      <c r="BG1027" s="273" t="s">
        <v>9642</v>
      </c>
      <c r="BH1027" s="273" t="s">
        <v>9643</v>
      </c>
      <c r="BI1027" s="273" t="s">
        <v>800</v>
      </c>
      <c r="BJ1027" s="273" t="s">
        <v>800</v>
      </c>
      <c r="BK1027" s="273" t="s">
        <v>801</v>
      </c>
      <c r="BL1027" s="273" t="s">
        <v>802</v>
      </c>
      <c r="BM1027" s="273" t="s">
        <v>803</v>
      </c>
      <c r="BN1027" s="273"/>
      <c r="BO1027" s="273" t="s">
        <v>809</v>
      </c>
      <c r="BP1027" s="273" t="s">
        <v>458</v>
      </c>
      <c r="BQ1027" s="273"/>
    </row>
    <row r="1028" spans="1:69" ht="18" customHeight="1">
      <c r="A1028" s="273" t="s">
        <v>3561</v>
      </c>
      <c r="B1028" s="273" t="s">
        <v>9595</v>
      </c>
      <c r="C1028" s="273" t="s">
        <v>9596</v>
      </c>
      <c r="D1028" s="273" t="s">
        <v>9644</v>
      </c>
      <c r="E1028" s="273" t="s">
        <v>9597</v>
      </c>
      <c r="F1028" s="273" t="s">
        <v>3287</v>
      </c>
      <c r="G1028" s="273" t="s">
        <v>1506</v>
      </c>
      <c r="H1028" s="273" t="s">
        <v>786</v>
      </c>
      <c r="I1028" s="274">
        <v>2.2999999999999998</v>
      </c>
      <c r="J1028" s="273" t="s">
        <v>11</v>
      </c>
      <c r="K1028" s="273" t="s">
        <v>820</v>
      </c>
      <c r="L1028" s="274">
        <v>2.8957999999999999</v>
      </c>
      <c r="M1028" s="273" t="s">
        <v>2160</v>
      </c>
      <c r="N1028" s="273" t="s">
        <v>788</v>
      </c>
      <c r="O1028" s="273"/>
      <c r="P1028" s="273"/>
      <c r="Q1028" s="273"/>
      <c r="R1028" s="273" t="s">
        <v>789</v>
      </c>
      <c r="S1028" s="273" t="s">
        <v>1487</v>
      </c>
      <c r="T1028" s="273" t="s">
        <v>458</v>
      </c>
      <c r="U1028" s="273" t="s">
        <v>791</v>
      </c>
      <c r="V1028" s="273"/>
      <c r="W1028" s="273"/>
      <c r="X1028" s="273" t="s">
        <v>792</v>
      </c>
      <c r="Y1028" s="273" t="s">
        <v>1792</v>
      </c>
      <c r="Z1028" s="273"/>
      <c r="AA1028" s="273"/>
      <c r="AB1028" s="273"/>
      <c r="AC1028" s="273"/>
      <c r="AD1028" s="273"/>
      <c r="AE1028" s="273" t="s">
        <v>9598</v>
      </c>
      <c r="AF1028" s="273" t="s">
        <v>794</v>
      </c>
      <c r="AG1028" s="273" t="s">
        <v>1793</v>
      </c>
      <c r="AH1028" s="273" t="s">
        <v>786</v>
      </c>
      <c r="AI1028" s="273" t="s">
        <v>102</v>
      </c>
      <c r="AJ1028" s="273"/>
      <c r="AK1028" s="273" t="s">
        <v>796</v>
      </c>
      <c r="AL1028" s="273" t="s">
        <v>2161</v>
      </c>
      <c r="AM1028" s="273" t="s">
        <v>2206</v>
      </c>
      <c r="AN1028" s="273" t="s">
        <v>42</v>
      </c>
      <c r="AO1028" s="273"/>
      <c r="AP1028" s="273"/>
      <c r="AQ1028" s="273"/>
      <c r="AR1028" s="273"/>
      <c r="AS1028" s="273" t="s">
        <v>3566</v>
      </c>
      <c r="AT1028" s="274">
        <v>1000</v>
      </c>
      <c r="AU1028" s="274">
        <v>2.2999999999999998</v>
      </c>
      <c r="AV1028" s="273" t="s">
        <v>5816</v>
      </c>
      <c r="AW1028" s="273"/>
      <c r="AX1028" s="274">
        <v>5.9127000000000001</v>
      </c>
      <c r="AY1028" s="273" t="s">
        <v>8988</v>
      </c>
      <c r="AZ1028" s="273" t="s">
        <v>9169</v>
      </c>
      <c r="BA1028" s="273" t="s">
        <v>3568</v>
      </c>
      <c r="BB1028" s="273" t="s">
        <v>458</v>
      </c>
      <c r="BC1028" s="273" t="s">
        <v>5816</v>
      </c>
      <c r="BD1028" s="273"/>
      <c r="BE1028" s="273" t="s">
        <v>5816</v>
      </c>
      <c r="BF1028" s="273" t="s">
        <v>458</v>
      </c>
      <c r="BG1028" s="273"/>
      <c r="BH1028" s="273" t="s">
        <v>9598</v>
      </c>
      <c r="BI1028" s="273" t="s">
        <v>800</v>
      </c>
      <c r="BJ1028" s="273" t="s">
        <v>800</v>
      </c>
      <c r="BK1028" s="273" t="s">
        <v>1516</v>
      </c>
      <c r="BL1028" s="273" t="s">
        <v>802</v>
      </c>
      <c r="BM1028" s="273" t="s">
        <v>803</v>
      </c>
      <c r="BN1028" s="273"/>
      <c r="BO1028" s="273" t="s">
        <v>1517</v>
      </c>
      <c r="BP1028" s="273" t="s">
        <v>458</v>
      </c>
      <c r="BQ1028" s="273"/>
    </row>
    <row r="1029" spans="1:69" ht="18" customHeight="1">
      <c r="A1029" s="273" t="s">
        <v>3476</v>
      </c>
      <c r="B1029" s="273" t="s">
        <v>5807</v>
      </c>
      <c r="C1029" s="273" t="s">
        <v>5808</v>
      </c>
      <c r="D1029" s="273" t="s">
        <v>9644</v>
      </c>
      <c r="E1029" s="273" t="s">
        <v>5810</v>
      </c>
      <c r="F1029" s="273" t="s">
        <v>3435</v>
      </c>
      <c r="G1029" s="273" t="s">
        <v>3481</v>
      </c>
      <c r="H1029" s="273" t="s">
        <v>786</v>
      </c>
      <c r="I1029" s="274">
        <v>4.58</v>
      </c>
      <c r="J1029" s="273" t="s">
        <v>11</v>
      </c>
      <c r="K1029" s="273" t="s">
        <v>5811</v>
      </c>
      <c r="L1029" s="274">
        <v>7.4</v>
      </c>
      <c r="M1029" s="273" t="s">
        <v>1941</v>
      </c>
      <c r="N1029" s="273" t="s">
        <v>936</v>
      </c>
      <c r="O1029" s="273"/>
      <c r="P1029" s="273"/>
      <c r="Q1029" s="273"/>
      <c r="R1029" s="273" t="s">
        <v>789</v>
      </c>
      <c r="S1029" s="273" t="s">
        <v>3364</v>
      </c>
      <c r="T1029" s="273" t="s">
        <v>458</v>
      </c>
      <c r="U1029" s="273" t="s">
        <v>3483</v>
      </c>
      <c r="V1029" s="274">
        <v>99.82</v>
      </c>
      <c r="W1029" s="273" t="s">
        <v>5812</v>
      </c>
      <c r="X1029" s="273" t="s">
        <v>828</v>
      </c>
      <c r="Y1029" s="273" t="s">
        <v>2074</v>
      </c>
      <c r="Z1029" s="273"/>
      <c r="AA1029" s="273"/>
      <c r="AB1029" s="273"/>
      <c r="AC1029" s="273"/>
      <c r="AD1029" s="273"/>
      <c r="AE1029" s="273" t="s">
        <v>458</v>
      </c>
      <c r="AF1029" s="273" t="s">
        <v>3984</v>
      </c>
      <c r="AG1029" s="273" t="s">
        <v>1986</v>
      </c>
      <c r="AH1029" s="273" t="s">
        <v>786</v>
      </c>
      <c r="AI1029" s="273" t="s">
        <v>102</v>
      </c>
      <c r="AJ1029" s="273"/>
      <c r="AK1029" s="273" t="s">
        <v>1987</v>
      </c>
      <c r="AL1029" s="273" t="s">
        <v>2878</v>
      </c>
      <c r="AM1029" s="273" t="s">
        <v>2255</v>
      </c>
      <c r="AN1029" s="273" t="s">
        <v>3211</v>
      </c>
      <c r="AO1029" s="273"/>
      <c r="AP1029" s="273"/>
      <c r="AQ1029" s="273"/>
      <c r="AR1029" s="273"/>
      <c r="AS1029" s="273" t="s">
        <v>3484</v>
      </c>
      <c r="AT1029" s="274">
        <v>1000</v>
      </c>
      <c r="AU1029" s="274">
        <v>4.58</v>
      </c>
      <c r="AV1029" s="273" t="s">
        <v>5816</v>
      </c>
      <c r="AW1029" s="273" t="s">
        <v>5814</v>
      </c>
      <c r="AX1029" s="274">
        <v>7.4</v>
      </c>
      <c r="AY1029" s="273" t="s">
        <v>458</v>
      </c>
      <c r="AZ1029" s="273" t="s">
        <v>5815</v>
      </c>
      <c r="BA1029" s="273" t="s">
        <v>3485</v>
      </c>
      <c r="BB1029" s="273" t="s">
        <v>3631</v>
      </c>
      <c r="BC1029" s="273" t="s">
        <v>5816</v>
      </c>
      <c r="BD1029" s="273"/>
      <c r="BE1029" s="273" t="s">
        <v>5816</v>
      </c>
      <c r="BF1029" s="273" t="s">
        <v>5817</v>
      </c>
      <c r="BG1029" s="273" t="s">
        <v>9645</v>
      </c>
      <c r="BH1029" s="273" t="s">
        <v>5818</v>
      </c>
      <c r="BI1029" s="273" t="s">
        <v>800</v>
      </c>
      <c r="BJ1029" s="273" t="s">
        <v>800</v>
      </c>
      <c r="BK1029" s="273" t="s">
        <v>801</v>
      </c>
      <c r="BL1029" s="273" t="s">
        <v>802</v>
      </c>
      <c r="BM1029" s="273" t="s">
        <v>827</v>
      </c>
      <c r="BN1029" s="273" t="s">
        <v>5819</v>
      </c>
      <c r="BO1029" s="273" t="s">
        <v>809</v>
      </c>
      <c r="BP1029" s="273" t="s">
        <v>458</v>
      </c>
      <c r="BQ1029" s="273"/>
    </row>
    <row r="1030" spans="1:69" ht="18" customHeight="1">
      <c r="A1030" s="273" t="s">
        <v>9457</v>
      </c>
      <c r="B1030" s="273" t="s">
        <v>9600</v>
      </c>
      <c r="C1030" s="273" t="s">
        <v>9601</v>
      </c>
      <c r="D1030" s="273" t="s">
        <v>9646</v>
      </c>
      <c r="E1030" s="273" t="s">
        <v>9603</v>
      </c>
      <c r="F1030" s="273" t="s">
        <v>1663</v>
      </c>
      <c r="G1030" s="273" t="s">
        <v>4231</v>
      </c>
      <c r="H1030" s="273" t="s">
        <v>786</v>
      </c>
      <c r="I1030" s="274">
        <v>2.5</v>
      </c>
      <c r="J1030" s="273" t="s">
        <v>11</v>
      </c>
      <c r="K1030" s="273" t="s">
        <v>820</v>
      </c>
      <c r="L1030" s="274">
        <v>5.75</v>
      </c>
      <c r="M1030" s="273" t="s">
        <v>6669</v>
      </c>
      <c r="N1030" s="273" t="s">
        <v>9604</v>
      </c>
      <c r="O1030" s="273"/>
      <c r="P1030" s="273"/>
      <c r="Q1030" s="273"/>
      <c r="R1030" s="273" t="s">
        <v>789</v>
      </c>
      <c r="S1030" s="273" t="s">
        <v>1487</v>
      </c>
      <c r="T1030" s="273" t="s">
        <v>458</v>
      </c>
      <c r="U1030" s="273" t="s">
        <v>6618</v>
      </c>
      <c r="V1030" s="274">
        <v>101.07</v>
      </c>
      <c r="W1030" s="273" t="s">
        <v>9605</v>
      </c>
      <c r="X1030" s="273" t="s">
        <v>1463</v>
      </c>
      <c r="Y1030" s="273" t="s">
        <v>1464</v>
      </c>
      <c r="Z1030" s="273"/>
      <c r="AA1030" s="273"/>
      <c r="AB1030" s="273"/>
      <c r="AC1030" s="273"/>
      <c r="AD1030" s="273"/>
      <c r="AE1030" s="273"/>
      <c r="AF1030" s="273" t="s">
        <v>9606</v>
      </c>
      <c r="AG1030" s="273" t="s">
        <v>3956</v>
      </c>
      <c r="AH1030" s="273" t="s">
        <v>786</v>
      </c>
      <c r="AI1030" s="273"/>
      <c r="AJ1030" s="273"/>
      <c r="AK1030" s="273" t="s">
        <v>796</v>
      </c>
      <c r="AL1030" s="273" t="s">
        <v>6671</v>
      </c>
      <c r="AM1030" s="273" t="s">
        <v>1529</v>
      </c>
      <c r="AN1030" s="273" t="s">
        <v>42</v>
      </c>
      <c r="AO1030" s="273"/>
      <c r="AP1030" s="273"/>
      <c r="AQ1030" s="273"/>
      <c r="AR1030" s="273"/>
      <c r="AS1030" s="273" t="s">
        <v>9464</v>
      </c>
      <c r="AT1030" s="274">
        <v>1000</v>
      </c>
      <c r="AU1030" s="274">
        <v>9</v>
      </c>
      <c r="AV1030" s="273" t="s">
        <v>9647</v>
      </c>
      <c r="AW1030" s="273"/>
      <c r="AX1030" s="274">
        <v>5.75</v>
      </c>
      <c r="AY1030" s="273" t="s">
        <v>458</v>
      </c>
      <c r="AZ1030" s="273" t="s">
        <v>8731</v>
      </c>
      <c r="BA1030" s="273" t="s">
        <v>9466</v>
      </c>
      <c r="BB1030" s="273" t="s">
        <v>458</v>
      </c>
      <c r="BC1030" s="273" t="s">
        <v>9607</v>
      </c>
      <c r="BD1030" s="273"/>
      <c r="BE1030" s="273" t="s">
        <v>9607</v>
      </c>
      <c r="BF1030" s="273" t="s">
        <v>4502</v>
      </c>
      <c r="BG1030" s="273" t="s">
        <v>9648</v>
      </c>
      <c r="BH1030" s="273" t="s">
        <v>9608</v>
      </c>
      <c r="BI1030" s="273" t="s">
        <v>800</v>
      </c>
      <c r="BJ1030" s="273" t="s">
        <v>800</v>
      </c>
      <c r="BK1030" s="273" t="s">
        <v>801</v>
      </c>
      <c r="BL1030" s="273" t="s">
        <v>802</v>
      </c>
      <c r="BM1030" s="273" t="s">
        <v>803</v>
      </c>
      <c r="BN1030" s="273"/>
      <c r="BO1030" s="273" t="s">
        <v>809</v>
      </c>
      <c r="BP1030" s="273" t="s">
        <v>458</v>
      </c>
      <c r="BQ1030" s="273"/>
    </row>
    <row r="1031" spans="1:69" ht="18" customHeight="1">
      <c r="A1031" s="273" t="s">
        <v>8305</v>
      </c>
      <c r="B1031" s="273" t="s">
        <v>9181</v>
      </c>
      <c r="C1031" s="273" t="s">
        <v>9182</v>
      </c>
      <c r="D1031" s="273" t="s">
        <v>9649</v>
      </c>
      <c r="E1031" s="273" t="s">
        <v>9184</v>
      </c>
      <c r="F1031" s="273" t="s">
        <v>786</v>
      </c>
      <c r="G1031" s="273" t="s">
        <v>786</v>
      </c>
      <c r="H1031" s="273" t="s">
        <v>786</v>
      </c>
      <c r="I1031" s="274">
        <v>4</v>
      </c>
      <c r="J1031" s="273" t="s">
        <v>11</v>
      </c>
      <c r="K1031" s="273" t="s">
        <v>3714</v>
      </c>
      <c r="L1031" s="274">
        <v>6.25</v>
      </c>
      <c r="M1031" s="273" t="s">
        <v>2824</v>
      </c>
      <c r="N1031" s="273" t="s">
        <v>936</v>
      </c>
      <c r="O1031" s="273"/>
      <c r="P1031" s="273"/>
      <c r="Q1031" s="273"/>
      <c r="R1031" s="273" t="s">
        <v>789</v>
      </c>
      <c r="S1031" s="273" t="s">
        <v>790</v>
      </c>
      <c r="T1031" s="273" t="s">
        <v>458</v>
      </c>
      <c r="U1031" s="273" t="s">
        <v>791</v>
      </c>
      <c r="V1031" s="273"/>
      <c r="W1031" s="273" t="s">
        <v>4434</v>
      </c>
      <c r="X1031" s="273" t="s">
        <v>1463</v>
      </c>
      <c r="Y1031" s="273" t="s">
        <v>1464</v>
      </c>
      <c r="Z1031" s="273"/>
      <c r="AA1031" s="274">
        <v>13</v>
      </c>
      <c r="AB1031" s="274">
        <v>1</v>
      </c>
      <c r="AC1031" s="273"/>
      <c r="AD1031" s="273"/>
      <c r="AE1031" s="273"/>
      <c r="AF1031" s="273" t="s">
        <v>2276</v>
      </c>
      <c r="AG1031" s="273" t="s">
        <v>1986</v>
      </c>
      <c r="AH1031" s="273" t="s">
        <v>786</v>
      </c>
      <c r="AI1031" s="273"/>
      <c r="AJ1031" s="273"/>
      <c r="AK1031" s="273" t="s">
        <v>1987</v>
      </c>
      <c r="AL1031" s="273" t="s">
        <v>9185</v>
      </c>
      <c r="AM1031" s="273" t="s">
        <v>1529</v>
      </c>
      <c r="AN1031" s="273" t="s">
        <v>43</v>
      </c>
      <c r="AO1031" s="273"/>
      <c r="AP1031" s="273"/>
      <c r="AQ1031" s="273"/>
      <c r="AR1031" s="273"/>
      <c r="AS1031" s="273" t="s">
        <v>8314</v>
      </c>
      <c r="AT1031" s="274">
        <v>1000</v>
      </c>
      <c r="AU1031" s="274">
        <v>13</v>
      </c>
      <c r="AV1031" s="273" t="s">
        <v>9630</v>
      </c>
      <c r="AW1031" s="273"/>
      <c r="AX1031" s="274">
        <v>6.25</v>
      </c>
      <c r="AY1031" s="273" t="s">
        <v>458</v>
      </c>
      <c r="AZ1031" s="273" t="s">
        <v>9186</v>
      </c>
      <c r="BA1031" s="273" t="s">
        <v>8316</v>
      </c>
      <c r="BB1031" s="273" t="s">
        <v>8305</v>
      </c>
      <c r="BC1031" s="273" t="s">
        <v>9187</v>
      </c>
      <c r="BD1031" s="273"/>
      <c r="BE1031" s="273" t="s">
        <v>9187</v>
      </c>
      <c r="BF1031" s="273" t="s">
        <v>7455</v>
      </c>
      <c r="BG1031" s="273"/>
      <c r="BH1031" s="273" t="s">
        <v>9188</v>
      </c>
      <c r="BI1031" s="273" t="s">
        <v>3729</v>
      </c>
      <c r="BJ1031" s="273" t="s">
        <v>800</v>
      </c>
      <c r="BK1031" s="273" t="s">
        <v>801</v>
      </c>
      <c r="BL1031" s="273" t="s">
        <v>802</v>
      </c>
      <c r="BM1031" s="273" t="s">
        <v>3731</v>
      </c>
      <c r="BN1031" s="273"/>
      <c r="BO1031" s="273" t="s">
        <v>809</v>
      </c>
      <c r="BP1031" s="273" t="s">
        <v>458</v>
      </c>
      <c r="BQ1031" s="273"/>
    </row>
    <row r="1032" spans="1:69" ht="18" customHeight="1">
      <c r="A1032" s="273" t="s">
        <v>287</v>
      </c>
      <c r="B1032" s="273" t="s">
        <v>9650</v>
      </c>
      <c r="C1032" s="273" t="s">
        <v>9651</v>
      </c>
      <c r="D1032" s="273" t="s">
        <v>9652</v>
      </c>
      <c r="E1032" s="273" t="s">
        <v>9653</v>
      </c>
      <c r="F1032" s="273" t="s">
        <v>3245</v>
      </c>
      <c r="G1032" s="273" t="s">
        <v>925</v>
      </c>
      <c r="H1032" s="273" t="s">
        <v>786</v>
      </c>
      <c r="I1032" s="274">
        <v>0.3</v>
      </c>
      <c r="J1032" s="273" t="s">
        <v>11</v>
      </c>
      <c r="K1032" s="273" t="s">
        <v>820</v>
      </c>
      <c r="L1032" s="274">
        <v>2</v>
      </c>
      <c r="M1032" s="273" t="s">
        <v>3610</v>
      </c>
      <c r="N1032" s="273" t="s">
        <v>788</v>
      </c>
      <c r="O1032" s="273"/>
      <c r="P1032" s="273"/>
      <c r="Q1032" s="273"/>
      <c r="R1032" s="273" t="s">
        <v>789</v>
      </c>
      <c r="S1032" s="273" t="s">
        <v>1487</v>
      </c>
      <c r="T1032" s="273" t="s">
        <v>458</v>
      </c>
      <c r="U1032" s="273" t="s">
        <v>791</v>
      </c>
      <c r="V1032" s="273"/>
      <c r="W1032" s="273"/>
      <c r="X1032" s="273" t="s">
        <v>792</v>
      </c>
      <c r="Y1032" s="273" t="s">
        <v>1792</v>
      </c>
      <c r="Z1032" s="273"/>
      <c r="AA1032" s="273"/>
      <c r="AB1032" s="273"/>
      <c r="AC1032" s="273"/>
      <c r="AD1032" s="273"/>
      <c r="AE1032" s="273" t="s">
        <v>3654</v>
      </c>
      <c r="AF1032" s="273" t="s">
        <v>794</v>
      </c>
      <c r="AG1032" s="273" t="s">
        <v>1793</v>
      </c>
      <c r="AH1032" s="273" t="s">
        <v>786</v>
      </c>
      <c r="AI1032" s="273" t="s">
        <v>102</v>
      </c>
      <c r="AJ1032" s="273"/>
      <c r="AK1032" s="273" t="s">
        <v>796</v>
      </c>
      <c r="AL1032" s="273" t="s">
        <v>3611</v>
      </c>
      <c r="AM1032" s="273" t="s">
        <v>2206</v>
      </c>
      <c r="AN1032" s="273" t="s">
        <v>42</v>
      </c>
      <c r="AO1032" s="273"/>
      <c r="AP1032" s="273"/>
      <c r="AQ1032" s="273"/>
      <c r="AR1032" s="273"/>
      <c r="AS1032" s="273" t="s">
        <v>3247</v>
      </c>
      <c r="AT1032" s="274">
        <v>1000</v>
      </c>
      <c r="AU1032" s="274">
        <v>0.3</v>
      </c>
      <c r="AV1032" s="273" t="s">
        <v>9644</v>
      </c>
      <c r="AW1032" s="273"/>
      <c r="AX1032" s="274">
        <v>2</v>
      </c>
      <c r="AY1032" s="273" t="s">
        <v>458</v>
      </c>
      <c r="AZ1032" s="273" t="s">
        <v>8703</v>
      </c>
      <c r="BA1032" s="273" t="s">
        <v>3249</v>
      </c>
      <c r="BB1032" s="273" t="s">
        <v>458</v>
      </c>
      <c r="BC1032" s="273" t="s">
        <v>9644</v>
      </c>
      <c r="BD1032" s="273"/>
      <c r="BE1032" s="273" t="s">
        <v>9644</v>
      </c>
      <c r="BF1032" s="273" t="s">
        <v>458</v>
      </c>
      <c r="BG1032" s="273"/>
      <c r="BH1032" s="273" t="s">
        <v>3654</v>
      </c>
      <c r="BI1032" s="273" t="s">
        <v>800</v>
      </c>
      <c r="BJ1032" s="273" t="s">
        <v>800</v>
      </c>
      <c r="BK1032" s="273" t="s">
        <v>801</v>
      </c>
      <c r="BL1032" s="273" t="s">
        <v>802</v>
      </c>
      <c r="BM1032" s="273" t="s">
        <v>1962</v>
      </c>
      <c r="BN1032" s="273"/>
      <c r="BO1032" s="273" t="s">
        <v>809</v>
      </c>
      <c r="BP1032" s="273" t="s">
        <v>458</v>
      </c>
      <c r="BQ1032" s="273"/>
    </row>
    <row r="1033" spans="1:69" ht="18" customHeight="1">
      <c r="A1033" s="273" t="s">
        <v>3561</v>
      </c>
      <c r="B1033" s="273" t="s">
        <v>9654</v>
      </c>
      <c r="C1033" s="273" t="s">
        <v>9655</v>
      </c>
      <c r="D1033" s="273" t="s">
        <v>9656</v>
      </c>
      <c r="E1033" s="273" t="s">
        <v>9657</v>
      </c>
      <c r="F1033" s="273" t="s">
        <v>3287</v>
      </c>
      <c r="G1033" s="273" t="s">
        <v>1506</v>
      </c>
      <c r="H1033" s="273" t="s">
        <v>786</v>
      </c>
      <c r="I1033" s="274">
        <v>2</v>
      </c>
      <c r="J1033" s="273" t="s">
        <v>11</v>
      </c>
      <c r="K1033" s="273" t="s">
        <v>820</v>
      </c>
      <c r="L1033" s="274">
        <v>2.9024999999999999</v>
      </c>
      <c r="M1033" s="273" t="s">
        <v>2165</v>
      </c>
      <c r="N1033" s="273" t="s">
        <v>788</v>
      </c>
      <c r="O1033" s="273"/>
      <c r="P1033" s="273"/>
      <c r="Q1033" s="273"/>
      <c r="R1033" s="273" t="s">
        <v>789</v>
      </c>
      <c r="S1033" s="273" t="s">
        <v>1487</v>
      </c>
      <c r="T1033" s="273" t="s">
        <v>458</v>
      </c>
      <c r="U1033" s="273" t="s">
        <v>791</v>
      </c>
      <c r="V1033" s="274">
        <v>100</v>
      </c>
      <c r="W1033" s="273"/>
      <c r="X1033" s="273" t="s">
        <v>792</v>
      </c>
      <c r="Y1033" s="273" t="s">
        <v>1792</v>
      </c>
      <c r="Z1033" s="273"/>
      <c r="AA1033" s="273"/>
      <c r="AB1033" s="273"/>
      <c r="AC1033" s="273"/>
      <c r="AD1033" s="273"/>
      <c r="AE1033" s="273" t="s">
        <v>9658</v>
      </c>
      <c r="AF1033" s="273" t="s">
        <v>794</v>
      </c>
      <c r="AG1033" s="273" t="s">
        <v>1793</v>
      </c>
      <c r="AH1033" s="273" t="s">
        <v>786</v>
      </c>
      <c r="AI1033" s="273" t="s">
        <v>102</v>
      </c>
      <c r="AJ1033" s="273"/>
      <c r="AK1033" s="273" t="s">
        <v>796</v>
      </c>
      <c r="AL1033" s="273" t="s">
        <v>2166</v>
      </c>
      <c r="AM1033" s="273" t="s">
        <v>2206</v>
      </c>
      <c r="AN1033" s="273" t="s">
        <v>42</v>
      </c>
      <c r="AO1033" s="273"/>
      <c r="AP1033" s="273"/>
      <c r="AQ1033" s="273"/>
      <c r="AR1033" s="273"/>
      <c r="AS1033" s="273" t="s">
        <v>3566</v>
      </c>
      <c r="AT1033" s="274">
        <v>1000</v>
      </c>
      <c r="AU1033" s="274">
        <v>2</v>
      </c>
      <c r="AV1033" s="273" t="s">
        <v>9659</v>
      </c>
      <c r="AW1033" s="273"/>
      <c r="AX1033" s="274">
        <v>5.8650000000000002</v>
      </c>
      <c r="AY1033" s="273" t="s">
        <v>9660</v>
      </c>
      <c r="AZ1033" s="273" t="s">
        <v>9292</v>
      </c>
      <c r="BA1033" s="273" t="s">
        <v>3568</v>
      </c>
      <c r="BB1033" s="273" t="s">
        <v>458</v>
      </c>
      <c r="BC1033" s="273" t="s">
        <v>9659</v>
      </c>
      <c r="BD1033" s="273"/>
      <c r="BE1033" s="273" t="s">
        <v>9659</v>
      </c>
      <c r="BF1033" s="273" t="s">
        <v>458</v>
      </c>
      <c r="BG1033" s="273"/>
      <c r="BH1033" s="273" t="s">
        <v>9658</v>
      </c>
      <c r="BI1033" s="273" t="s">
        <v>800</v>
      </c>
      <c r="BJ1033" s="273" t="s">
        <v>800</v>
      </c>
      <c r="BK1033" s="273" t="s">
        <v>1516</v>
      </c>
      <c r="BL1033" s="273" t="s">
        <v>802</v>
      </c>
      <c r="BM1033" s="273" t="s">
        <v>803</v>
      </c>
      <c r="BN1033" s="273"/>
      <c r="BO1033" s="273" t="s">
        <v>1517</v>
      </c>
      <c r="BP1033" s="273" t="s">
        <v>458</v>
      </c>
      <c r="BQ1033" s="273"/>
    </row>
    <row r="1034" spans="1:69" ht="18" customHeight="1">
      <c r="A1034" s="273" t="s">
        <v>3561</v>
      </c>
      <c r="B1034" s="273" t="s">
        <v>9661</v>
      </c>
      <c r="C1034" s="273" t="s">
        <v>9662</v>
      </c>
      <c r="D1034" s="273" t="s">
        <v>9656</v>
      </c>
      <c r="E1034" s="273" t="s">
        <v>9663</v>
      </c>
      <c r="F1034" s="273" t="s">
        <v>3287</v>
      </c>
      <c r="G1034" s="273" t="s">
        <v>1506</v>
      </c>
      <c r="H1034" s="273" t="s">
        <v>786</v>
      </c>
      <c r="I1034" s="274">
        <v>2</v>
      </c>
      <c r="J1034" s="273" t="s">
        <v>11</v>
      </c>
      <c r="K1034" s="273" t="s">
        <v>820</v>
      </c>
      <c r="L1034" s="274">
        <v>2.8996</v>
      </c>
      <c r="M1034" s="273" t="s">
        <v>2182</v>
      </c>
      <c r="N1034" s="273" t="s">
        <v>788</v>
      </c>
      <c r="O1034" s="273"/>
      <c r="P1034" s="273"/>
      <c r="Q1034" s="273"/>
      <c r="R1034" s="273" t="s">
        <v>789</v>
      </c>
      <c r="S1034" s="273" t="s">
        <v>1487</v>
      </c>
      <c r="T1034" s="273" t="s">
        <v>458</v>
      </c>
      <c r="U1034" s="273" t="s">
        <v>791</v>
      </c>
      <c r="V1034" s="274">
        <v>100</v>
      </c>
      <c r="W1034" s="273"/>
      <c r="X1034" s="273" t="s">
        <v>792</v>
      </c>
      <c r="Y1034" s="273" t="s">
        <v>1792</v>
      </c>
      <c r="Z1034" s="273"/>
      <c r="AA1034" s="273"/>
      <c r="AB1034" s="273"/>
      <c r="AC1034" s="273"/>
      <c r="AD1034" s="273"/>
      <c r="AE1034" s="273" t="s">
        <v>9658</v>
      </c>
      <c r="AF1034" s="273" t="s">
        <v>794</v>
      </c>
      <c r="AG1034" s="273" t="s">
        <v>1793</v>
      </c>
      <c r="AH1034" s="273" t="s">
        <v>786</v>
      </c>
      <c r="AI1034" s="273" t="s">
        <v>102</v>
      </c>
      <c r="AJ1034" s="273"/>
      <c r="AK1034" s="273" t="s">
        <v>796</v>
      </c>
      <c r="AL1034" s="273" t="s">
        <v>2183</v>
      </c>
      <c r="AM1034" s="273" t="s">
        <v>2206</v>
      </c>
      <c r="AN1034" s="273" t="s">
        <v>42</v>
      </c>
      <c r="AO1034" s="273"/>
      <c r="AP1034" s="273"/>
      <c r="AQ1034" s="273"/>
      <c r="AR1034" s="273"/>
      <c r="AS1034" s="273" t="s">
        <v>3566</v>
      </c>
      <c r="AT1034" s="274">
        <v>1000</v>
      </c>
      <c r="AU1034" s="274">
        <v>2</v>
      </c>
      <c r="AV1034" s="273" t="s">
        <v>9646</v>
      </c>
      <c r="AW1034" s="273"/>
      <c r="AX1034" s="274">
        <v>5.8616999999999999</v>
      </c>
      <c r="AY1034" s="273" t="s">
        <v>9660</v>
      </c>
      <c r="AZ1034" s="273" t="s">
        <v>9664</v>
      </c>
      <c r="BA1034" s="273" t="s">
        <v>3568</v>
      </c>
      <c r="BB1034" s="273" t="s">
        <v>458</v>
      </c>
      <c r="BC1034" s="273" t="s">
        <v>9646</v>
      </c>
      <c r="BD1034" s="273"/>
      <c r="BE1034" s="273" t="s">
        <v>9646</v>
      </c>
      <c r="BF1034" s="273" t="s">
        <v>458</v>
      </c>
      <c r="BG1034" s="273"/>
      <c r="BH1034" s="273" t="s">
        <v>9658</v>
      </c>
      <c r="BI1034" s="273" t="s">
        <v>800</v>
      </c>
      <c r="BJ1034" s="273" t="s">
        <v>800</v>
      </c>
      <c r="BK1034" s="273" t="s">
        <v>1516</v>
      </c>
      <c r="BL1034" s="273" t="s">
        <v>802</v>
      </c>
      <c r="BM1034" s="273" t="s">
        <v>803</v>
      </c>
      <c r="BN1034" s="273"/>
      <c r="BO1034" s="273" t="s">
        <v>1517</v>
      </c>
      <c r="BP1034" s="273" t="s">
        <v>458</v>
      </c>
      <c r="BQ1034" s="273"/>
    </row>
    <row r="1035" spans="1:69" ht="18" customHeight="1">
      <c r="A1035" s="273" t="s">
        <v>9665</v>
      </c>
      <c r="B1035" s="273" t="s">
        <v>9666</v>
      </c>
      <c r="C1035" s="273" t="s">
        <v>9667</v>
      </c>
      <c r="D1035" s="273" t="s">
        <v>9656</v>
      </c>
      <c r="E1035" s="273" t="s">
        <v>9668</v>
      </c>
      <c r="F1035" s="273" t="s">
        <v>1871</v>
      </c>
      <c r="G1035" s="273" t="s">
        <v>1506</v>
      </c>
      <c r="H1035" s="273" t="s">
        <v>836</v>
      </c>
      <c r="I1035" s="274">
        <v>5</v>
      </c>
      <c r="J1035" s="273" t="s">
        <v>11</v>
      </c>
      <c r="K1035" s="273" t="s">
        <v>820</v>
      </c>
      <c r="L1035" s="274">
        <v>3</v>
      </c>
      <c r="M1035" s="273" t="s">
        <v>2182</v>
      </c>
      <c r="N1035" s="273" t="s">
        <v>936</v>
      </c>
      <c r="O1035" s="273"/>
      <c r="P1035" s="273"/>
      <c r="Q1035" s="273"/>
      <c r="R1035" s="273" t="s">
        <v>789</v>
      </c>
      <c r="S1035" s="273" t="s">
        <v>1487</v>
      </c>
      <c r="T1035" s="273" t="s">
        <v>458</v>
      </c>
      <c r="U1035" s="273" t="s">
        <v>791</v>
      </c>
      <c r="V1035" s="274">
        <v>99.572000000000003</v>
      </c>
      <c r="W1035" s="273" t="s">
        <v>8191</v>
      </c>
      <c r="X1035" s="273" t="s">
        <v>9669</v>
      </c>
      <c r="Y1035" s="273" t="s">
        <v>9670</v>
      </c>
      <c r="Z1035" s="273"/>
      <c r="AA1035" s="274">
        <v>18</v>
      </c>
      <c r="AB1035" s="274">
        <v>3.6</v>
      </c>
      <c r="AC1035" s="273"/>
      <c r="AD1035" s="273"/>
      <c r="AE1035" s="273" t="s">
        <v>9671</v>
      </c>
      <c r="AF1035" s="273" t="s">
        <v>794</v>
      </c>
      <c r="AG1035" s="273" t="s">
        <v>9286</v>
      </c>
      <c r="AH1035" s="273" t="s">
        <v>836</v>
      </c>
      <c r="AI1035" s="273" t="s">
        <v>102</v>
      </c>
      <c r="AJ1035" s="273"/>
      <c r="AK1035" s="273" t="s">
        <v>810</v>
      </c>
      <c r="AL1035" s="273" t="s">
        <v>2183</v>
      </c>
      <c r="AM1035" s="273" t="s">
        <v>1606</v>
      </c>
      <c r="AN1035" s="273" t="s">
        <v>42</v>
      </c>
      <c r="AO1035" s="273"/>
      <c r="AP1035" s="273"/>
      <c r="AQ1035" s="273"/>
      <c r="AR1035" s="273"/>
      <c r="AS1035" s="273" t="s">
        <v>9672</v>
      </c>
      <c r="AT1035" s="274">
        <v>1000</v>
      </c>
      <c r="AU1035" s="274">
        <v>5</v>
      </c>
      <c r="AV1035" s="273" t="s">
        <v>9646</v>
      </c>
      <c r="AW1035" s="273"/>
      <c r="AX1035" s="274">
        <v>3</v>
      </c>
      <c r="AY1035" s="273" t="s">
        <v>458</v>
      </c>
      <c r="AZ1035" s="273" t="s">
        <v>9673</v>
      </c>
      <c r="BA1035" s="273" t="s">
        <v>9674</v>
      </c>
      <c r="BB1035" s="273" t="s">
        <v>458</v>
      </c>
      <c r="BC1035" s="273" t="s">
        <v>9646</v>
      </c>
      <c r="BD1035" s="273"/>
      <c r="BE1035" s="273" t="s">
        <v>9646</v>
      </c>
      <c r="BF1035" s="273" t="s">
        <v>4502</v>
      </c>
      <c r="BG1035" s="273" t="s">
        <v>9675</v>
      </c>
      <c r="BH1035" s="273" t="s">
        <v>9676</v>
      </c>
      <c r="BI1035" s="273" t="s">
        <v>800</v>
      </c>
      <c r="BJ1035" s="273" t="s">
        <v>800</v>
      </c>
      <c r="BK1035" s="273" t="s">
        <v>801</v>
      </c>
      <c r="BL1035" s="273" t="s">
        <v>802</v>
      </c>
      <c r="BM1035" s="273" t="s">
        <v>803</v>
      </c>
      <c r="BN1035" s="273"/>
      <c r="BO1035" s="273" t="s">
        <v>809</v>
      </c>
      <c r="BP1035" s="273" t="s">
        <v>458</v>
      </c>
      <c r="BQ1035" s="273"/>
    </row>
    <row r="1036" spans="1:69" ht="18" customHeight="1">
      <c r="A1036" s="273" t="s">
        <v>9677</v>
      </c>
      <c r="B1036" s="273" t="s">
        <v>9678</v>
      </c>
      <c r="C1036" s="273" t="s">
        <v>9679</v>
      </c>
      <c r="D1036" s="273" t="s">
        <v>9607</v>
      </c>
      <c r="E1036" s="273" t="s">
        <v>9680</v>
      </c>
      <c r="F1036" s="273" t="s">
        <v>9681</v>
      </c>
      <c r="G1036" s="273" t="s">
        <v>7003</v>
      </c>
      <c r="H1036" s="273" t="s">
        <v>9681</v>
      </c>
      <c r="I1036" s="274">
        <v>7</v>
      </c>
      <c r="J1036" s="273" t="s">
        <v>11</v>
      </c>
      <c r="K1036" s="273" t="s">
        <v>820</v>
      </c>
      <c r="L1036" s="274">
        <v>3.375</v>
      </c>
      <c r="M1036" s="273" t="s">
        <v>2165</v>
      </c>
      <c r="N1036" s="273" t="s">
        <v>5205</v>
      </c>
      <c r="O1036" s="273"/>
      <c r="P1036" s="273"/>
      <c r="Q1036" s="273"/>
      <c r="R1036" s="273" t="s">
        <v>789</v>
      </c>
      <c r="S1036" s="273" t="s">
        <v>1487</v>
      </c>
      <c r="T1036" s="273" t="s">
        <v>458</v>
      </c>
      <c r="U1036" s="273" t="s">
        <v>791</v>
      </c>
      <c r="V1036" s="274">
        <v>99.81</v>
      </c>
      <c r="W1036" s="273" t="s">
        <v>2555</v>
      </c>
      <c r="X1036" s="273" t="s">
        <v>1565</v>
      </c>
      <c r="Y1036" s="273"/>
      <c r="Z1036" s="273"/>
      <c r="AA1036" s="274">
        <v>16</v>
      </c>
      <c r="AB1036" s="274">
        <v>2.2999999999999998</v>
      </c>
      <c r="AC1036" s="273"/>
      <c r="AD1036" s="273"/>
      <c r="AE1036" s="273" t="s">
        <v>9682</v>
      </c>
      <c r="AF1036" s="273" t="s">
        <v>794</v>
      </c>
      <c r="AG1036" s="273" t="s">
        <v>816</v>
      </c>
      <c r="AH1036" s="273" t="s">
        <v>6585</v>
      </c>
      <c r="AI1036" s="273"/>
      <c r="AJ1036" s="273"/>
      <c r="AK1036" s="273" t="s">
        <v>796</v>
      </c>
      <c r="AL1036" s="273" t="s">
        <v>2166</v>
      </c>
      <c r="AM1036" s="273" t="s">
        <v>811</v>
      </c>
      <c r="AN1036" s="273" t="s">
        <v>42</v>
      </c>
      <c r="AO1036" s="273"/>
      <c r="AP1036" s="273"/>
      <c r="AQ1036" s="273"/>
      <c r="AR1036" s="273"/>
      <c r="AS1036" s="273" t="s">
        <v>9683</v>
      </c>
      <c r="AT1036" s="274">
        <v>1000</v>
      </c>
      <c r="AU1036" s="274">
        <v>7</v>
      </c>
      <c r="AV1036" s="273" t="s">
        <v>9659</v>
      </c>
      <c r="AW1036" s="273"/>
      <c r="AX1036" s="274">
        <v>3.375</v>
      </c>
      <c r="AY1036" s="273" t="s">
        <v>458</v>
      </c>
      <c r="AZ1036" s="273" t="s">
        <v>9684</v>
      </c>
      <c r="BA1036" s="273" t="s">
        <v>9685</v>
      </c>
      <c r="BB1036" s="273" t="s">
        <v>458</v>
      </c>
      <c r="BC1036" s="273" t="s">
        <v>9659</v>
      </c>
      <c r="BD1036" s="273"/>
      <c r="BE1036" s="273" t="s">
        <v>9659</v>
      </c>
      <c r="BF1036" s="273" t="s">
        <v>4502</v>
      </c>
      <c r="BG1036" s="273" t="s">
        <v>9686</v>
      </c>
      <c r="BH1036" s="273" t="s">
        <v>9687</v>
      </c>
      <c r="BI1036" s="273" t="s">
        <v>800</v>
      </c>
      <c r="BJ1036" s="273" t="s">
        <v>800</v>
      </c>
      <c r="BK1036" s="273" t="s">
        <v>801</v>
      </c>
      <c r="BL1036" s="273" t="s">
        <v>802</v>
      </c>
      <c r="BM1036" s="273" t="s">
        <v>803</v>
      </c>
      <c r="BN1036" s="273"/>
      <c r="BO1036" s="273" t="s">
        <v>809</v>
      </c>
      <c r="BP1036" s="273" t="s">
        <v>458</v>
      </c>
      <c r="BQ1036" s="273"/>
    </row>
    <row r="1037" spans="1:69" ht="18" customHeight="1">
      <c r="A1037" s="273" t="s">
        <v>6613</v>
      </c>
      <c r="B1037" s="273" t="s">
        <v>9688</v>
      </c>
      <c r="C1037" s="273" t="s">
        <v>9689</v>
      </c>
      <c r="D1037" s="273" t="s">
        <v>9607</v>
      </c>
      <c r="E1037" s="273" t="s">
        <v>9690</v>
      </c>
      <c r="F1037" s="273" t="s">
        <v>6585</v>
      </c>
      <c r="G1037" s="273" t="s">
        <v>1506</v>
      </c>
      <c r="H1037" s="273" t="s">
        <v>1524</v>
      </c>
      <c r="I1037" s="274">
        <v>7</v>
      </c>
      <c r="J1037" s="273" t="s">
        <v>11</v>
      </c>
      <c r="K1037" s="273" t="s">
        <v>820</v>
      </c>
      <c r="L1037" s="274">
        <v>3.375</v>
      </c>
      <c r="M1037" s="273" t="s">
        <v>8734</v>
      </c>
      <c r="N1037" s="273" t="s">
        <v>936</v>
      </c>
      <c r="O1037" s="273"/>
      <c r="P1037" s="273"/>
      <c r="Q1037" s="273"/>
      <c r="R1037" s="273" t="s">
        <v>789</v>
      </c>
      <c r="S1037" s="273" t="s">
        <v>790</v>
      </c>
      <c r="T1037" s="273" t="s">
        <v>458</v>
      </c>
      <c r="U1037" s="273" t="s">
        <v>791</v>
      </c>
      <c r="V1037" s="274">
        <v>99.716999999999999</v>
      </c>
      <c r="W1037" s="273" t="s">
        <v>6619</v>
      </c>
      <c r="X1037" s="273" t="s">
        <v>792</v>
      </c>
      <c r="Y1037" s="273" t="s">
        <v>1874</v>
      </c>
      <c r="Z1037" s="273"/>
      <c r="AA1037" s="274">
        <v>17</v>
      </c>
      <c r="AB1037" s="274">
        <v>2.4</v>
      </c>
      <c r="AC1037" s="273"/>
      <c r="AD1037" s="273"/>
      <c r="AE1037" s="273" t="s">
        <v>9691</v>
      </c>
      <c r="AF1037" s="273" t="s">
        <v>794</v>
      </c>
      <c r="AG1037" s="273" t="s">
        <v>4644</v>
      </c>
      <c r="AH1037" s="273" t="s">
        <v>1524</v>
      </c>
      <c r="AI1037" s="273" t="s">
        <v>102</v>
      </c>
      <c r="AJ1037" s="273"/>
      <c r="AK1037" s="273" t="s">
        <v>810</v>
      </c>
      <c r="AL1037" s="273" t="s">
        <v>9692</v>
      </c>
      <c r="AM1037" s="273" t="s">
        <v>1606</v>
      </c>
      <c r="AN1037" s="273" t="s">
        <v>42</v>
      </c>
      <c r="AO1037" s="273"/>
      <c r="AP1037" s="273"/>
      <c r="AQ1037" s="273"/>
      <c r="AR1037" s="273"/>
      <c r="AS1037" s="273" t="s">
        <v>6623</v>
      </c>
      <c r="AT1037" s="274">
        <v>1000</v>
      </c>
      <c r="AU1037" s="274">
        <v>7</v>
      </c>
      <c r="AV1037" s="273" t="s">
        <v>9693</v>
      </c>
      <c r="AW1037" s="273"/>
      <c r="AX1037" s="274">
        <v>3.375</v>
      </c>
      <c r="AY1037" s="273" t="s">
        <v>458</v>
      </c>
      <c r="AZ1037" s="273" t="s">
        <v>8697</v>
      </c>
      <c r="BA1037" s="273" t="s">
        <v>6625</v>
      </c>
      <c r="BB1037" s="273" t="s">
        <v>6613</v>
      </c>
      <c r="BC1037" s="273" t="s">
        <v>9693</v>
      </c>
      <c r="BD1037" s="273"/>
      <c r="BE1037" s="273" t="s">
        <v>9693</v>
      </c>
      <c r="BF1037" s="273" t="s">
        <v>458</v>
      </c>
      <c r="BG1037" s="273" t="s">
        <v>9694</v>
      </c>
      <c r="BH1037" s="273" t="s">
        <v>9695</v>
      </c>
      <c r="BI1037" s="273" t="s">
        <v>800</v>
      </c>
      <c r="BJ1037" s="273" t="s">
        <v>800</v>
      </c>
      <c r="BK1037" s="273" t="s">
        <v>801</v>
      </c>
      <c r="BL1037" s="273" t="s">
        <v>802</v>
      </c>
      <c r="BM1037" s="273" t="s">
        <v>803</v>
      </c>
      <c r="BN1037" s="273"/>
      <c r="BO1037" s="273" t="s">
        <v>809</v>
      </c>
      <c r="BP1037" s="273" t="s">
        <v>458</v>
      </c>
      <c r="BQ1037" s="273"/>
    </row>
    <row r="1038" spans="1:69" ht="18" customHeight="1">
      <c r="A1038" s="273" t="s">
        <v>3259</v>
      </c>
      <c r="B1038" s="273" t="s">
        <v>8821</v>
      </c>
      <c r="C1038" s="273" t="s">
        <v>8822</v>
      </c>
      <c r="D1038" s="273" t="s">
        <v>9696</v>
      </c>
      <c r="E1038" s="273" t="s">
        <v>8823</v>
      </c>
      <c r="F1038" s="273" t="s">
        <v>1505</v>
      </c>
      <c r="G1038" s="273" t="s">
        <v>1506</v>
      </c>
      <c r="H1038" s="273" t="s">
        <v>786</v>
      </c>
      <c r="I1038" s="274">
        <v>2.7300000000000001E-2</v>
      </c>
      <c r="J1038" s="273" t="s">
        <v>852</v>
      </c>
      <c r="K1038" s="273" t="s">
        <v>8824</v>
      </c>
      <c r="L1038" s="274">
        <v>2.4580000000000002</v>
      </c>
      <c r="M1038" s="273" t="s">
        <v>8459</v>
      </c>
      <c r="N1038" s="273" t="s">
        <v>788</v>
      </c>
      <c r="O1038" s="273"/>
      <c r="P1038" s="273"/>
      <c r="Q1038" s="273"/>
      <c r="R1038" s="273"/>
      <c r="S1038" s="273" t="s">
        <v>1487</v>
      </c>
      <c r="T1038" s="273" t="s">
        <v>458</v>
      </c>
      <c r="U1038" s="273" t="s">
        <v>791</v>
      </c>
      <c r="V1038" s="274">
        <v>101.836</v>
      </c>
      <c r="W1038" s="273"/>
      <c r="X1038" s="273" t="s">
        <v>792</v>
      </c>
      <c r="Y1038" s="273" t="s">
        <v>1792</v>
      </c>
      <c r="Z1038" s="273"/>
      <c r="AA1038" s="273"/>
      <c r="AB1038" s="273"/>
      <c r="AC1038" s="273"/>
      <c r="AD1038" s="273"/>
      <c r="AE1038" s="273"/>
      <c r="AF1038" s="273" t="s">
        <v>2276</v>
      </c>
      <c r="AG1038" s="273" t="s">
        <v>1793</v>
      </c>
      <c r="AH1038" s="273" t="s">
        <v>786</v>
      </c>
      <c r="AI1038" s="273" t="s">
        <v>102</v>
      </c>
      <c r="AJ1038" s="273"/>
      <c r="AK1038" s="273" t="s">
        <v>796</v>
      </c>
      <c r="AL1038" s="273" t="s">
        <v>8464</v>
      </c>
      <c r="AM1038" s="273" t="s">
        <v>2206</v>
      </c>
      <c r="AN1038" s="273" t="s">
        <v>42</v>
      </c>
      <c r="AO1038" s="273"/>
      <c r="AP1038" s="273"/>
      <c r="AQ1038" s="273"/>
      <c r="AR1038" s="273"/>
      <c r="AS1038" s="273" t="s">
        <v>3270</v>
      </c>
      <c r="AT1038" s="274">
        <v>1000</v>
      </c>
      <c r="AU1038" s="274">
        <v>0.1648</v>
      </c>
      <c r="AV1038" s="273" t="s">
        <v>9697</v>
      </c>
      <c r="AW1038" s="273"/>
      <c r="AX1038" s="274">
        <v>2.4580000000000002</v>
      </c>
      <c r="AY1038" s="273" t="s">
        <v>8826</v>
      </c>
      <c r="AZ1038" s="273" t="s">
        <v>8827</v>
      </c>
      <c r="BA1038" s="273" t="s">
        <v>8828</v>
      </c>
      <c r="BB1038" s="273" t="s">
        <v>458</v>
      </c>
      <c r="BC1038" s="273" t="s">
        <v>8829</v>
      </c>
      <c r="BD1038" s="273"/>
      <c r="BE1038" s="273" t="s">
        <v>8829</v>
      </c>
      <c r="BF1038" s="273" t="s">
        <v>458</v>
      </c>
      <c r="BG1038" s="273"/>
      <c r="BH1038" s="273" t="s">
        <v>8830</v>
      </c>
      <c r="BI1038" s="273" t="s">
        <v>800</v>
      </c>
      <c r="BJ1038" s="273" t="s">
        <v>800</v>
      </c>
      <c r="BK1038" s="273" t="s">
        <v>801</v>
      </c>
      <c r="BL1038" s="273" t="s">
        <v>802</v>
      </c>
      <c r="BM1038" s="273" t="s">
        <v>803</v>
      </c>
      <c r="BN1038" s="273"/>
      <c r="BO1038" s="273" t="s">
        <v>809</v>
      </c>
      <c r="BP1038" s="273" t="s">
        <v>458</v>
      </c>
      <c r="BQ1038" s="273"/>
    </row>
    <row r="1039" spans="1:69" ht="18" customHeight="1">
      <c r="A1039" s="273" t="s">
        <v>3561</v>
      </c>
      <c r="B1039" s="273" t="s">
        <v>8984</v>
      </c>
      <c r="C1039" s="273" t="s">
        <v>8985</v>
      </c>
      <c r="D1039" s="273" t="s">
        <v>9696</v>
      </c>
      <c r="E1039" s="273" t="s">
        <v>8987</v>
      </c>
      <c r="F1039" s="273" t="s">
        <v>3287</v>
      </c>
      <c r="G1039" s="273" t="s">
        <v>1506</v>
      </c>
      <c r="H1039" s="273" t="s">
        <v>786</v>
      </c>
      <c r="I1039" s="274">
        <v>1</v>
      </c>
      <c r="J1039" s="273" t="s">
        <v>11</v>
      </c>
      <c r="K1039" s="273" t="s">
        <v>820</v>
      </c>
      <c r="L1039" s="274">
        <v>2.9893000000000001</v>
      </c>
      <c r="M1039" s="273" t="s">
        <v>2250</v>
      </c>
      <c r="N1039" s="273" t="s">
        <v>788</v>
      </c>
      <c r="O1039" s="273"/>
      <c r="P1039" s="273"/>
      <c r="Q1039" s="273"/>
      <c r="R1039" s="273" t="s">
        <v>789</v>
      </c>
      <c r="S1039" s="273" t="s">
        <v>1487</v>
      </c>
      <c r="T1039" s="273" t="s">
        <v>458</v>
      </c>
      <c r="U1039" s="273" t="s">
        <v>791</v>
      </c>
      <c r="V1039" s="273"/>
      <c r="W1039" s="273" t="s">
        <v>7201</v>
      </c>
      <c r="X1039" s="273" t="s">
        <v>792</v>
      </c>
      <c r="Y1039" s="273" t="s">
        <v>1792</v>
      </c>
      <c r="Z1039" s="273"/>
      <c r="AA1039" s="273"/>
      <c r="AB1039" s="273"/>
      <c r="AC1039" s="273"/>
      <c r="AD1039" s="273"/>
      <c r="AE1039" s="273"/>
      <c r="AF1039" s="273" t="s">
        <v>2276</v>
      </c>
      <c r="AG1039" s="273" t="s">
        <v>1793</v>
      </c>
      <c r="AH1039" s="273" t="s">
        <v>786</v>
      </c>
      <c r="AI1039" s="273" t="s">
        <v>102</v>
      </c>
      <c r="AJ1039" s="273"/>
      <c r="AK1039" s="273" t="s">
        <v>796</v>
      </c>
      <c r="AL1039" s="273" t="s">
        <v>2254</v>
      </c>
      <c r="AM1039" s="273" t="s">
        <v>2206</v>
      </c>
      <c r="AN1039" s="273" t="s">
        <v>42</v>
      </c>
      <c r="AO1039" s="273"/>
      <c r="AP1039" s="273"/>
      <c r="AQ1039" s="273"/>
      <c r="AR1039" s="273"/>
      <c r="AS1039" s="273" t="s">
        <v>3566</v>
      </c>
      <c r="AT1039" s="274">
        <v>1000</v>
      </c>
      <c r="AU1039" s="274">
        <v>7.5</v>
      </c>
      <c r="AV1039" s="273" t="s">
        <v>9693</v>
      </c>
      <c r="AW1039" s="273"/>
      <c r="AX1039" s="274">
        <v>5.7736999999999998</v>
      </c>
      <c r="AY1039" s="273" t="s">
        <v>8988</v>
      </c>
      <c r="AZ1039" s="273" t="s">
        <v>8989</v>
      </c>
      <c r="BA1039" s="273" t="s">
        <v>3568</v>
      </c>
      <c r="BB1039" s="273" t="s">
        <v>458</v>
      </c>
      <c r="BC1039" s="273" t="s">
        <v>8990</v>
      </c>
      <c r="BD1039" s="273"/>
      <c r="BE1039" s="273" t="s">
        <v>8990</v>
      </c>
      <c r="BF1039" s="273" t="s">
        <v>458</v>
      </c>
      <c r="BG1039" s="273"/>
      <c r="BH1039" s="273" t="s">
        <v>8991</v>
      </c>
      <c r="BI1039" s="273" t="s">
        <v>800</v>
      </c>
      <c r="BJ1039" s="273" t="s">
        <v>800</v>
      </c>
      <c r="BK1039" s="273" t="s">
        <v>1516</v>
      </c>
      <c r="BL1039" s="273" t="s">
        <v>802</v>
      </c>
      <c r="BM1039" s="273" t="s">
        <v>803</v>
      </c>
      <c r="BN1039" s="273"/>
      <c r="BO1039" s="273" t="s">
        <v>1517</v>
      </c>
      <c r="BP1039" s="273" t="s">
        <v>458</v>
      </c>
      <c r="BQ1039" s="273"/>
    </row>
    <row r="1040" spans="1:69" ht="18" customHeight="1">
      <c r="A1040" s="273" t="s">
        <v>9086</v>
      </c>
      <c r="B1040" s="273" t="s">
        <v>9698</v>
      </c>
      <c r="C1040" s="273" t="s">
        <v>9699</v>
      </c>
      <c r="D1040" s="273" t="s">
        <v>9696</v>
      </c>
      <c r="E1040" s="273" t="s">
        <v>9700</v>
      </c>
      <c r="F1040" s="273" t="s">
        <v>4287</v>
      </c>
      <c r="G1040" s="273" t="s">
        <v>1938</v>
      </c>
      <c r="H1040" s="273" t="s">
        <v>4122</v>
      </c>
      <c r="I1040" s="274">
        <v>3</v>
      </c>
      <c r="J1040" s="273" t="s">
        <v>11</v>
      </c>
      <c r="K1040" s="273" t="s">
        <v>820</v>
      </c>
      <c r="L1040" s="274">
        <v>6.55</v>
      </c>
      <c r="M1040" s="273" t="s">
        <v>1770</v>
      </c>
      <c r="N1040" s="273" t="s">
        <v>936</v>
      </c>
      <c r="O1040" s="273"/>
      <c r="P1040" s="273"/>
      <c r="Q1040" s="273"/>
      <c r="R1040" s="273" t="s">
        <v>789</v>
      </c>
      <c r="S1040" s="273" t="s">
        <v>3364</v>
      </c>
      <c r="T1040" s="273" t="s">
        <v>458</v>
      </c>
      <c r="U1040" s="273" t="s">
        <v>791</v>
      </c>
      <c r="V1040" s="274">
        <v>98.896000000000001</v>
      </c>
      <c r="W1040" s="273" t="s">
        <v>7869</v>
      </c>
      <c r="X1040" s="273" t="s">
        <v>1565</v>
      </c>
      <c r="Y1040" s="273"/>
      <c r="Z1040" s="273"/>
      <c r="AA1040" s="274">
        <v>6.25</v>
      </c>
      <c r="AB1040" s="274">
        <v>1.1299999999999999</v>
      </c>
      <c r="AC1040" s="273"/>
      <c r="AD1040" s="273"/>
      <c r="AE1040" s="273"/>
      <c r="AF1040" s="273" t="s">
        <v>2276</v>
      </c>
      <c r="AG1040" s="273" t="s">
        <v>1986</v>
      </c>
      <c r="AH1040" s="273" t="s">
        <v>6555</v>
      </c>
      <c r="AI1040" s="273" t="s">
        <v>102</v>
      </c>
      <c r="AJ1040" s="273"/>
      <c r="AK1040" s="273" t="s">
        <v>1987</v>
      </c>
      <c r="AL1040" s="273" t="s">
        <v>3949</v>
      </c>
      <c r="AM1040" s="273" t="s">
        <v>2255</v>
      </c>
      <c r="AN1040" s="273" t="s">
        <v>3211</v>
      </c>
      <c r="AO1040" s="273"/>
      <c r="AP1040" s="273"/>
      <c r="AQ1040" s="273"/>
      <c r="AR1040" s="273"/>
      <c r="AS1040" s="273" t="s">
        <v>9093</v>
      </c>
      <c r="AT1040" s="274">
        <v>1000</v>
      </c>
      <c r="AU1040" s="274">
        <v>5.55</v>
      </c>
      <c r="AV1040" s="273" t="s">
        <v>9652</v>
      </c>
      <c r="AW1040" s="273" t="s">
        <v>2632</v>
      </c>
      <c r="AX1040" s="274">
        <v>6.55</v>
      </c>
      <c r="AY1040" s="273" t="s">
        <v>458</v>
      </c>
      <c r="AZ1040" s="273" t="s">
        <v>9701</v>
      </c>
      <c r="BA1040" s="273" t="s">
        <v>9096</v>
      </c>
      <c r="BB1040" s="273" t="s">
        <v>3631</v>
      </c>
      <c r="BC1040" s="273" t="s">
        <v>9702</v>
      </c>
      <c r="BD1040" s="273"/>
      <c r="BE1040" s="273" t="s">
        <v>9702</v>
      </c>
      <c r="BF1040" s="273" t="s">
        <v>9703</v>
      </c>
      <c r="BG1040" s="273" t="s">
        <v>9704</v>
      </c>
      <c r="BH1040" s="273" t="s">
        <v>9705</v>
      </c>
      <c r="BI1040" s="273" t="s">
        <v>800</v>
      </c>
      <c r="BJ1040" s="273" t="s">
        <v>800</v>
      </c>
      <c r="BK1040" s="273" t="s">
        <v>801</v>
      </c>
      <c r="BL1040" s="273" t="s">
        <v>802</v>
      </c>
      <c r="BM1040" s="273" t="s">
        <v>827</v>
      </c>
      <c r="BN1040" s="273" t="s">
        <v>5819</v>
      </c>
      <c r="BO1040" s="273" t="s">
        <v>809</v>
      </c>
      <c r="BP1040" s="273" t="s">
        <v>458</v>
      </c>
      <c r="BQ1040" s="273"/>
    </row>
    <row r="1041" spans="1:69" ht="18" customHeight="1">
      <c r="A1041" s="273" t="s">
        <v>9706</v>
      </c>
      <c r="B1041" s="273" t="s">
        <v>9707</v>
      </c>
      <c r="C1041" s="273" t="s">
        <v>9708</v>
      </c>
      <c r="D1041" s="273" t="s">
        <v>9696</v>
      </c>
      <c r="E1041" s="273" t="s">
        <v>9709</v>
      </c>
      <c r="F1041" s="273" t="s">
        <v>1413</v>
      </c>
      <c r="G1041" s="273" t="s">
        <v>1414</v>
      </c>
      <c r="H1041" s="273" t="s">
        <v>786</v>
      </c>
      <c r="I1041" s="274">
        <v>3</v>
      </c>
      <c r="J1041" s="273" t="s">
        <v>11</v>
      </c>
      <c r="K1041" s="273" t="s">
        <v>820</v>
      </c>
      <c r="L1041" s="274">
        <v>4.875</v>
      </c>
      <c r="M1041" s="273" t="s">
        <v>3659</v>
      </c>
      <c r="N1041" s="273" t="s">
        <v>936</v>
      </c>
      <c r="O1041" s="273"/>
      <c r="P1041" s="273"/>
      <c r="Q1041" s="273"/>
      <c r="R1041" s="273" t="s">
        <v>789</v>
      </c>
      <c r="S1041" s="273" t="s">
        <v>790</v>
      </c>
      <c r="T1041" s="273" t="s">
        <v>458</v>
      </c>
      <c r="U1041" s="273" t="s">
        <v>791</v>
      </c>
      <c r="V1041" s="274">
        <v>100</v>
      </c>
      <c r="W1041" s="273" t="s">
        <v>5987</v>
      </c>
      <c r="X1041" s="273" t="s">
        <v>1463</v>
      </c>
      <c r="Y1041" s="273" t="s">
        <v>1464</v>
      </c>
      <c r="Z1041" s="273"/>
      <c r="AA1041" s="273"/>
      <c r="AB1041" s="273"/>
      <c r="AC1041" s="273"/>
      <c r="AD1041" s="273"/>
      <c r="AE1041" s="273" t="s">
        <v>5813</v>
      </c>
      <c r="AF1041" s="273" t="s">
        <v>6810</v>
      </c>
      <c r="AG1041" s="273" t="s">
        <v>3912</v>
      </c>
      <c r="AH1041" s="273" t="s">
        <v>786</v>
      </c>
      <c r="AI1041" s="273"/>
      <c r="AJ1041" s="273"/>
      <c r="AK1041" s="273" t="s">
        <v>810</v>
      </c>
      <c r="AL1041" s="273" t="s">
        <v>3660</v>
      </c>
      <c r="AM1041" s="273" t="s">
        <v>1834</v>
      </c>
      <c r="AN1041" s="273" t="s">
        <v>43</v>
      </c>
      <c r="AO1041" s="273"/>
      <c r="AP1041" s="273"/>
      <c r="AQ1041" s="273"/>
      <c r="AR1041" s="273"/>
      <c r="AS1041" s="273" t="s">
        <v>9710</v>
      </c>
      <c r="AT1041" s="274">
        <v>1000</v>
      </c>
      <c r="AU1041" s="274">
        <v>3</v>
      </c>
      <c r="AV1041" s="273" t="s">
        <v>9652</v>
      </c>
      <c r="AW1041" s="273"/>
      <c r="AX1041" s="274">
        <v>4.875</v>
      </c>
      <c r="AY1041" s="273" t="s">
        <v>458</v>
      </c>
      <c r="AZ1041" s="273" t="s">
        <v>9711</v>
      </c>
      <c r="BA1041" s="273" t="s">
        <v>9712</v>
      </c>
      <c r="BB1041" s="273" t="s">
        <v>9706</v>
      </c>
      <c r="BC1041" s="273" t="s">
        <v>9652</v>
      </c>
      <c r="BD1041" s="273"/>
      <c r="BE1041" s="273" t="s">
        <v>9652</v>
      </c>
      <c r="BF1041" s="273" t="s">
        <v>4502</v>
      </c>
      <c r="BG1041" s="273" t="s">
        <v>458</v>
      </c>
      <c r="BH1041" s="273" t="s">
        <v>5813</v>
      </c>
      <c r="BI1041" s="273" t="s">
        <v>800</v>
      </c>
      <c r="BJ1041" s="273" t="s">
        <v>800</v>
      </c>
      <c r="BK1041" s="273" t="s">
        <v>801</v>
      </c>
      <c r="BL1041" s="273" t="s">
        <v>802</v>
      </c>
      <c r="BM1041" s="273" t="s">
        <v>803</v>
      </c>
      <c r="BN1041" s="273"/>
      <c r="BO1041" s="273" t="s">
        <v>809</v>
      </c>
      <c r="BP1041" s="273" t="s">
        <v>458</v>
      </c>
      <c r="BQ1041" s="273"/>
    </row>
    <row r="1042" spans="1:69" ht="18" customHeight="1">
      <c r="A1042" s="273" t="s">
        <v>9713</v>
      </c>
      <c r="B1042" s="273" t="s">
        <v>9714</v>
      </c>
      <c r="C1042" s="273" t="s">
        <v>9715</v>
      </c>
      <c r="D1042" s="273" t="s">
        <v>9696</v>
      </c>
      <c r="E1042" s="273" t="s">
        <v>9716</v>
      </c>
      <c r="F1042" s="273" t="s">
        <v>5104</v>
      </c>
      <c r="G1042" s="273" t="s">
        <v>925</v>
      </c>
      <c r="H1042" s="273" t="s">
        <v>4230</v>
      </c>
      <c r="I1042" s="274">
        <v>4</v>
      </c>
      <c r="J1042" s="273" t="s">
        <v>11</v>
      </c>
      <c r="K1042" s="273" t="s">
        <v>3714</v>
      </c>
      <c r="L1042" s="274">
        <v>5.7</v>
      </c>
      <c r="M1042" s="273" t="s">
        <v>3659</v>
      </c>
      <c r="N1042" s="273" t="s">
        <v>936</v>
      </c>
      <c r="O1042" s="273"/>
      <c r="P1042" s="273"/>
      <c r="Q1042" s="273"/>
      <c r="R1042" s="273" t="s">
        <v>789</v>
      </c>
      <c r="S1042" s="273" t="s">
        <v>1487</v>
      </c>
      <c r="T1042" s="273" t="s">
        <v>458</v>
      </c>
      <c r="U1042" s="273" t="s">
        <v>5139</v>
      </c>
      <c r="V1042" s="274">
        <v>100</v>
      </c>
      <c r="W1042" s="273" t="s">
        <v>7007</v>
      </c>
      <c r="X1042" s="273" t="s">
        <v>828</v>
      </c>
      <c r="Y1042" s="273" t="s">
        <v>2074</v>
      </c>
      <c r="Z1042" s="273"/>
      <c r="AA1042" s="274">
        <v>29</v>
      </c>
      <c r="AB1042" s="274">
        <v>7.3</v>
      </c>
      <c r="AC1042" s="273"/>
      <c r="AD1042" s="273"/>
      <c r="AE1042" s="273" t="s">
        <v>9717</v>
      </c>
      <c r="AF1042" s="273" t="s">
        <v>794</v>
      </c>
      <c r="AG1042" s="273" t="s">
        <v>1793</v>
      </c>
      <c r="AH1042" s="273" t="s">
        <v>4230</v>
      </c>
      <c r="AI1042" s="273" t="s">
        <v>102</v>
      </c>
      <c r="AJ1042" s="273" t="s">
        <v>8788</v>
      </c>
      <c r="AK1042" s="273" t="s">
        <v>796</v>
      </c>
      <c r="AL1042" s="273" t="s">
        <v>9718</v>
      </c>
      <c r="AM1042" s="273" t="s">
        <v>797</v>
      </c>
      <c r="AN1042" s="273" t="s">
        <v>42</v>
      </c>
      <c r="AO1042" s="273"/>
      <c r="AP1042" s="273"/>
      <c r="AQ1042" s="273"/>
      <c r="AR1042" s="273"/>
      <c r="AS1042" s="273" t="s">
        <v>9719</v>
      </c>
      <c r="AT1042" s="274">
        <v>1000</v>
      </c>
      <c r="AU1042" s="274">
        <v>4</v>
      </c>
      <c r="AV1042" s="273" t="s">
        <v>9652</v>
      </c>
      <c r="AW1042" s="273"/>
      <c r="AX1042" s="274">
        <v>5.7</v>
      </c>
      <c r="AY1042" s="273" t="s">
        <v>458</v>
      </c>
      <c r="AZ1042" s="273" t="s">
        <v>9711</v>
      </c>
      <c r="BA1042" s="273" t="s">
        <v>9720</v>
      </c>
      <c r="BB1042" s="273" t="s">
        <v>458</v>
      </c>
      <c r="BC1042" s="273" t="s">
        <v>9652</v>
      </c>
      <c r="BD1042" s="273"/>
      <c r="BE1042" s="273" t="s">
        <v>9652</v>
      </c>
      <c r="BF1042" s="273" t="s">
        <v>9721</v>
      </c>
      <c r="BG1042" s="273" t="s">
        <v>9722</v>
      </c>
      <c r="BH1042" s="273" t="s">
        <v>9723</v>
      </c>
      <c r="BI1042" s="273" t="s">
        <v>3729</v>
      </c>
      <c r="BJ1042" s="273" t="s">
        <v>800</v>
      </c>
      <c r="BK1042" s="273" t="s">
        <v>3730</v>
      </c>
      <c r="BL1042" s="273" t="s">
        <v>802</v>
      </c>
      <c r="BM1042" s="273" t="s">
        <v>3731</v>
      </c>
      <c r="BN1042" s="273" t="s">
        <v>9724</v>
      </c>
      <c r="BO1042" s="273" t="s">
        <v>809</v>
      </c>
      <c r="BP1042" s="273" t="s">
        <v>458</v>
      </c>
      <c r="BQ1042" s="273"/>
    </row>
    <row r="1043" spans="1:69" ht="18" customHeight="1">
      <c r="A1043" s="273" t="s">
        <v>9457</v>
      </c>
      <c r="B1043" s="273" t="s">
        <v>9600</v>
      </c>
      <c r="C1043" s="273" t="s">
        <v>9601</v>
      </c>
      <c r="D1043" s="273" t="s">
        <v>9725</v>
      </c>
      <c r="E1043" s="273" t="s">
        <v>9603</v>
      </c>
      <c r="F1043" s="273" t="s">
        <v>1663</v>
      </c>
      <c r="G1043" s="273" t="s">
        <v>4231</v>
      </c>
      <c r="H1043" s="273" t="s">
        <v>786</v>
      </c>
      <c r="I1043" s="274">
        <v>9</v>
      </c>
      <c r="J1043" s="273" t="s">
        <v>11</v>
      </c>
      <c r="K1043" s="273" t="s">
        <v>820</v>
      </c>
      <c r="L1043" s="274">
        <v>5.75</v>
      </c>
      <c r="M1043" s="273" t="s">
        <v>6669</v>
      </c>
      <c r="N1043" s="273" t="s">
        <v>9604</v>
      </c>
      <c r="O1043" s="273"/>
      <c r="P1043" s="273"/>
      <c r="Q1043" s="273"/>
      <c r="R1043" s="273" t="s">
        <v>789</v>
      </c>
      <c r="S1043" s="273" t="s">
        <v>1487</v>
      </c>
      <c r="T1043" s="273" t="s">
        <v>458</v>
      </c>
      <c r="U1043" s="273" t="s">
        <v>6618</v>
      </c>
      <c r="V1043" s="274">
        <v>100</v>
      </c>
      <c r="W1043" s="273" t="s">
        <v>9605</v>
      </c>
      <c r="X1043" s="273" t="s">
        <v>1463</v>
      </c>
      <c r="Y1043" s="273" t="s">
        <v>1464</v>
      </c>
      <c r="Z1043" s="273"/>
      <c r="AA1043" s="273"/>
      <c r="AB1043" s="273"/>
      <c r="AC1043" s="273"/>
      <c r="AD1043" s="273"/>
      <c r="AE1043" s="273" t="s">
        <v>9726</v>
      </c>
      <c r="AF1043" s="273" t="s">
        <v>9727</v>
      </c>
      <c r="AG1043" s="273" t="s">
        <v>3956</v>
      </c>
      <c r="AH1043" s="273" t="s">
        <v>786</v>
      </c>
      <c r="AI1043" s="273"/>
      <c r="AJ1043" s="273"/>
      <c r="AK1043" s="273" t="s">
        <v>796</v>
      </c>
      <c r="AL1043" s="273" t="s">
        <v>6671</v>
      </c>
      <c r="AM1043" s="273" t="s">
        <v>1529</v>
      </c>
      <c r="AN1043" s="273" t="s">
        <v>42</v>
      </c>
      <c r="AO1043" s="273"/>
      <c r="AP1043" s="273"/>
      <c r="AQ1043" s="273"/>
      <c r="AR1043" s="273"/>
      <c r="AS1043" s="273" t="s">
        <v>9464</v>
      </c>
      <c r="AT1043" s="274">
        <v>1000</v>
      </c>
      <c r="AU1043" s="274">
        <v>9</v>
      </c>
      <c r="AV1043" s="273" t="s">
        <v>9607</v>
      </c>
      <c r="AW1043" s="273"/>
      <c r="AX1043" s="274">
        <v>5.75</v>
      </c>
      <c r="AY1043" s="273" t="s">
        <v>458</v>
      </c>
      <c r="AZ1043" s="273" t="s">
        <v>8731</v>
      </c>
      <c r="BA1043" s="273" t="s">
        <v>9466</v>
      </c>
      <c r="BB1043" s="273" t="s">
        <v>458</v>
      </c>
      <c r="BC1043" s="273" t="s">
        <v>9607</v>
      </c>
      <c r="BD1043" s="273"/>
      <c r="BE1043" s="273" t="s">
        <v>9607</v>
      </c>
      <c r="BF1043" s="273" t="s">
        <v>4502</v>
      </c>
      <c r="BG1043" s="273" t="s">
        <v>9726</v>
      </c>
      <c r="BH1043" s="273" t="s">
        <v>9608</v>
      </c>
      <c r="BI1043" s="273" t="s">
        <v>800</v>
      </c>
      <c r="BJ1043" s="273" t="s">
        <v>800</v>
      </c>
      <c r="BK1043" s="273" t="s">
        <v>801</v>
      </c>
      <c r="BL1043" s="273" t="s">
        <v>802</v>
      </c>
      <c r="BM1043" s="273" t="s">
        <v>803</v>
      </c>
      <c r="BN1043" s="273"/>
      <c r="BO1043" s="273" t="s">
        <v>809</v>
      </c>
      <c r="BP1043" s="273" t="s">
        <v>458</v>
      </c>
      <c r="BQ1043" s="273"/>
    </row>
    <row r="1044" spans="1:69" ht="18" customHeight="1">
      <c r="A1044" s="273" t="s">
        <v>7944</v>
      </c>
      <c r="B1044" s="273" t="s">
        <v>9728</v>
      </c>
      <c r="C1044" s="273" t="s">
        <v>9729</v>
      </c>
      <c r="D1044" s="273" t="s">
        <v>9725</v>
      </c>
      <c r="E1044" s="273" t="s">
        <v>9730</v>
      </c>
      <c r="F1044" s="273" t="s">
        <v>3435</v>
      </c>
      <c r="G1044" s="273" t="s">
        <v>3481</v>
      </c>
      <c r="H1044" s="273" t="s">
        <v>786</v>
      </c>
      <c r="I1044" s="274">
        <v>4.5</v>
      </c>
      <c r="J1044" s="273" t="s">
        <v>11</v>
      </c>
      <c r="K1044" s="273" t="s">
        <v>820</v>
      </c>
      <c r="L1044" s="274">
        <v>8.125</v>
      </c>
      <c r="M1044" s="273" t="s">
        <v>9731</v>
      </c>
      <c r="N1044" s="273"/>
      <c r="O1044" s="273"/>
      <c r="P1044" s="273"/>
      <c r="Q1044" s="273"/>
      <c r="R1044" s="273" t="s">
        <v>789</v>
      </c>
      <c r="S1044" s="273" t="s">
        <v>2731</v>
      </c>
      <c r="T1044" s="273" t="s">
        <v>458</v>
      </c>
      <c r="U1044" s="273" t="s">
        <v>3483</v>
      </c>
      <c r="V1044" s="274">
        <v>100</v>
      </c>
      <c r="W1044" s="273" t="s">
        <v>9732</v>
      </c>
      <c r="X1044" s="273" t="s">
        <v>828</v>
      </c>
      <c r="Y1044" s="273" t="s">
        <v>2074</v>
      </c>
      <c r="Z1044" s="273"/>
      <c r="AA1044" s="273"/>
      <c r="AB1044" s="273"/>
      <c r="AC1044" s="273"/>
      <c r="AD1044" s="273"/>
      <c r="AE1044" s="273" t="s">
        <v>9733</v>
      </c>
      <c r="AF1044" s="273" t="s">
        <v>3984</v>
      </c>
      <c r="AG1044" s="273" t="s">
        <v>1986</v>
      </c>
      <c r="AH1044" s="273" t="s">
        <v>786</v>
      </c>
      <c r="AI1044" s="273" t="s">
        <v>104</v>
      </c>
      <c r="AJ1044" s="273"/>
      <c r="AK1044" s="273" t="s">
        <v>1987</v>
      </c>
      <c r="AL1044" s="273" t="s">
        <v>3734</v>
      </c>
      <c r="AM1044" s="273" t="s">
        <v>2075</v>
      </c>
      <c r="AN1044" s="273" t="s">
        <v>43</v>
      </c>
      <c r="AO1044" s="273"/>
      <c r="AP1044" s="273"/>
      <c r="AQ1044" s="273"/>
      <c r="AR1044" s="273"/>
      <c r="AS1044" s="273" t="s">
        <v>7953</v>
      </c>
      <c r="AT1044" s="274">
        <v>1000</v>
      </c>
      <c r="AU1044" s="274">
        <v>0</v>
      </c>
      <c r="AV1044" s="273" t="s">
        <v>9656</v>
      </c>
      <c r="AW1044" s="273" t="s">
        <v>2180</v>
      </c>
      <c r="AX1044" s="274">
        <v>8.125</v>
      </c>
      <c r="AY1044" s="273" t="s">
        <v>458</v>
      </c>
      <c r="AZ1044" s="273" t="s">
        <v>9734</v>
      </c>
      <c r="BA1044" s="273" t="s">
        <v>7955</v>
      </c>
      <c r="BB1044" s="273" t="s">
        <v>7956</v>
      </c>
      <c r="BC1044" s="273" t="s">
        <v>9656</v>
      </c>
      <c r="BD1044" s="273"/>
      <c r="BE1044" s="273" t="s">
        <v>9656</v>
      </c>
      <c r="BF1044" s="273" t="s">
        <v>9735</v>
      </c>
      <c r="BG1044" s="273" t="s">
        <v>9733</v>
      </c>
      <c r="BH1044" s="273" t="s">
        <v>9736</v>
      </c>
      <c r="BI1044" s="273" t="s">
        <v>800</v>
      </c>
      <c r="BJ1044" s="273" t="s">
        <v>800</v>
      </c>
      <c r="BK1044" s="273" t="s">
        <v>801</v>
      </c>
      <c r="BL1044" s="273" t="s">
        <v>802</v>
      </c>
      <c r="BM1044" s="273" t="s">
        <v>827</v>
      </c>
      <c r="BN1044" s="273" t="s">
        <v>5819</v>
      </c>
      <c r="BO1044" s="273" t="s">
        <v>809</v>
      </c>
      <c r="BP1044" s="273" t="s">
        <v>7944</v>
      </c>
      <c r="BQ1044" s="273"/>
    </row>
    <row r="1045" spans="1:69" ht="18" customHeight="1">
      <c r="A1045" s="273" t="s">
        <v>3561</v>
      </c>
      <c r="B1045" s="273" t="s">
        <v>8984</v>
      </c>
      <c r="C1045" s="273" t="s">
        <v>8985</v>
      </c>
      <c r="D1045" s="273" t="s">
        <v>9737</v>
      </c>
      <c r="E1045" s="273" t="s">
        <v>8987</v>
      </c>
      <c r="F1045" s="273" t="s">
        <v>3287</v>
      </c>
      <c r="G1045" s="273" t="s">
        <v>1506</v>
      </c>
      <c r="H1045" s="273" t="s">
        <v>786</v>
      </c>
      <c r="I1045" s="274">
        <v>1</v>
      </c>
      <c r="J1045" s="273" t="s">
        <v>11</v>
      </c>
      <c r="K1045" s="273" t="s">
        <v>820</v>
      </c>
      <c r="L1045" s="274">
        <v>2.9893000000000001</v>
      </c>
      <c r="M1045" s="273" t="s">
        <v>2250</v>
      </c>
      <c r="N1045" s="273" t="s">
        <v>788</v>
      </c>
      <c r="O1045" s="273"/>
      <c r="P1045" s="273"/>
      <c r="Q1045" s="273"/>
      <c r="R1045" s="273" t="s">
        <v>789</v>
      </c>
      <c r="S1045" s="273" t="s">
        <v>1487</v>
      </c>
      <c r="T1045" s="273" t="s">
        <v>458</v>
      </c>
      <c r="U1045" s="273" t="s">
        <v>791</v>
      </c>
      <c r="V1045" s="273"/>
      <c r="W1045" s="273" t="s">
        <v>7201</v>
      </c>
      <c r="X1045" s="273" t="s">
        <v>792</v>
      </c>
      <c r="Y1045" s="273" t="s">
        <v>1792</v>
      </c>
      <c r="Z1045" s="273"/>
      <c r="AA1045" s="273"/>
      <c r="AB1045" s="273"/>
      <c r="AC1045" s="273"/>
      <c r="AD1045" s="273"/>
      <c r="AE1045" s="273"/>
      <c r="AF1045" s="273" t="s">
        <v>2276</v>
      </c>
      <c r="AG1045" s="273" t="s">
        <v>1793</v>
      </c>
      <c r="AH1045" s="273" t="s">
        <v>786</v>
      </c>
      <c r="AI1045" s="273" t="s">
        <v>102</v>
      </c>
      <c r="AJ1045" s="273"/>
      <c r="AK1045" s="273" t="s">
        <v>796</v>
      </c>
      <c r="AL1045" s="273" t="s">
        <v>2254</v>
      </c>
      <c r="AM1045" s="273" t="s">
        <v>2206</v>
      </c>
      <c r="AN1045" s="273" t="s">
        <v>42</v>
      </c>
      <c r="AO1045" s="273"/>
      <c r="AP1045" s="273"/>
      <c r="AQ1045" s="273"/>
      <c r="AR1045" s="273"/>
      <c r="AS1045" s="273" t="s">
        <v>3566</v>
      </c>
      <c r="AT1045" s="274">
        <v>1000</v>
      </c>
      <c r="AU1045" s="274">
        <v>7.5</v>
      </c>
      <c r="AV1045" s="273" t="s">
        <v>9696</v>
      </c>
      <c r="AW1045" s="273"/>
      <c r="AX1045" s="274">
        <v>5.7736999999999998</v>
      </c>
      <c r="AY1045" s="273" t="s">
        <v>8988</v>
      </c>
      <c r="AZ1045" s="273" t="s">
        <v>8989</v>
      </c>
      <c r="BA1045" s="273" t="s">
        <v>3568</v>
      </c>
      <c r="BB1045" s="273" t="s">
        <v>458</v>
      </c>
      <c r="BC1045" s="273" t="s">
        <v>8990</v>
      </c>
      <c r="BD1045" s="273"/>
      <c r="BE1045" s="273" t="s">
        <v>8990</v>
      </c>
      <c r="BF1045" s="273" t="s">
        <v>458</v>
      </c>
      <c r="BG1045" s="273"/>
      <c r="BH1045" s="273" t="s">
        <v>8991</v>
      </c>
      <c r="BI1045" s="273" t="s">
        <v>800</v>
      </c>
      <c r="BJ1045" s="273" t="s">
        <v>800</v>
      </c>
      <c r="BK1045" s="273" t="s">
        <v>1516</v>
      </c>
      <c r="BL1045" s="273" t="s">
        <v>802</v>
      </c>
      <c r="BM1045" s="273" t="s">
        <v>803</v>
      </c>
      <c r="BN1045" s="273"/>
      <c r="BO1045" s="273" t="s">
        <v>1517</v>
      </c>
      <c r="BP1045" s="273" t="s">
        <v>458</v>
      </c>
      <c r="BQ1045" s="273"/>
    </row>
    <row r="1046" spans="1:69" ht="18" customHeight="1">
      <c r="A1046" s="273" t="s">
        <v>9738</v>
      </c>
      <c r="B1046" s="273" t="s">
        <v>9739</v>
      </c>
      <c r="C1046" s="273" t="s">
        <v>9740</v>
      </c>
      <c r="D1046" s="273" t="s">
        <v>9741</v>
      </c>
      <c r="E1046" s="273" t="s">
        <v>9742</v>
      </c>
      <c r="F1046" s="273" t="s">
        <v>6585</v>
      </c>
      <c r="G1046" s="273" t="s">
        <v>7003</v>
      </c>
      <c r="H1046" s="273" t="s">
        <v>6585</v>
      </c>
      <c r="I1046" s="274">
        <v>8</v>
      </c>
      <c r="J1046" s="273" t="s">
        <v>11</v>
      </c>
      <c r="K1046" s="273" t="s">
        <v>820</v>
      </c>
      <c r="L1046" s="274">
        <v>3.5</v>
      </c>
      <c r="M1046" s="273" t="s">
        <v>9743</v>
      </c>
      <c r="N1046" s="273" t="s">
        <v>9744</v>
      </c>
      <c r="O1046" s="273"/>
      <c r="P1046" s="273"/>
      <c r="Q1046" s="273"/>
      <c r="R1046" s="273" t="s">
        <v>2018</v>
      </c>
      <c r="S1046" s="273" t="s">
        <v>1487</v>
      </c>
      <c r="T1046" s="273" t="s">
        <v>458</v>
      </c>
      <c r="U1046" s="273" t="s">
        <v>791</v>
      </c>
      <c r="V1046" s="274">
        <v>100</v>
      </c>
      <c r="W1046" s="273" t="s">
        <v>9745</v>
      </c>
      <c r="X1046" s="273" t="s">
        <v>792</v>
      </c>
      <c r="Y1046" s="273"/>
      <c r="Z1046" s="273"/>
      <c r="AA1046" s="273"/>
      <c r="AB1046" s="273"/>
      <c r="AC1046" s="273"/>
      <c r="AD1046" s="273"/>
      <c r="AE1046" s="273" t="s">
        <v>8960</v>
      </c>
      <c r="AF1046" s="273" t="s">
        <v>794</v>
      </c>
      <c r="AG1046" s="273" t="s">
        <v>9746</v>
      </c>
      <c r="AH1046" s="273" t="s">
        <v>9747</v>
      </c>
      <c r="AI1046" s="273"/>
      <c r="AJ1046" s="273"/>
      <c r="AK1046" s="273" t="s">
        <v>8851</v>
      </c>
      <c r="AL1046" s="273" t="s">
        <v>9748</v>
      </c>
      <c r="AM1046" s="273" t="s">
        <v>1529</v>
      </c>
      <c r="AN1046" s="273" t="s">
        <v>42</v>
      </c>
      <c r="AO1046" s="273"/>
      <c r="AP1046" s="273"/>
      <c r="AQ1046" s="273"/>
      <c r="AR1046" s="273"/>
      <c r="AS1046" s="273" t="s">
        <v>9749</v>
      </c>
      <c r="AT1046" s="274">
        <v>1000</v>
      </c>
      <c r="AU1046" s="274">
        <v>8</v>
      </c>
      <c r="AV1046" s="273" t="s">
        <v>9750</v>
      </c>
      <c r="AW1046" s="273" t="s">
        <v>2391</v>
      </c>
      <c r="AX1046" s="274">
        <v>3.5</v>
      </c>
      <c r="AY1046" s="273" t="s">
        <v>458</v>
      </c>
      <c r="AZ1046" s="273" t="s">
        <v>9751</v>
      </c>
      <c r="BA1046" s="273" t="s">
        <v>9752</v>
      </c>
      <c r="BB1046" s="273" t="s">
        <v>458</v>
      </c>
      <c r="BC1046" s="273" t="s">
        <v>9750</v>
      </c>
      <c r="BD1046" s="273"/>
      <c r="BE1046" s="273" t="s">
        <v>9750</v>
      </c>
      <c r="BF1046" s="273" t="s">
        <v>9753</v>
      </c>
      <c r="BG1046" s="273" t="s">
        <v>458</v>
      </c>
      <c r="BH1046" s="273" t="s">
        <v>8960</v>
      </c>
      <c r="BI1046" s="273" t="s">
        <v>800</v>
      </c>
      <c r="BJ1046" s="273" t="s">
        <v>800</v>
      </c>
      <c r="BK1046" s="273" t="s">
        <v>801</v>
      </c>
      <c r="BL1046" s="273" t="s">
        <v>802</v>
      </c>
      <c r="BM1046" s="273" t="s">
        <v>827</v>
      </c>
      <c r="BN1046" s="273" t="s">
        <v>5819</v>
      </c>
      <c r="BO1046" s="273" t="s">
        <v>809</v>
      </c>
      <c r="BP1046" s="273" t="s">
        <v>458</v>
      </c>
      <c r="BQ1046" s="273"/>
    </row>
    <row r="1047" spans="1:69" ht="18" customHeight="1">
      <c r="A1047" s="273" t="s">
        <v>3476</v>
      </c>
      <c r="B1047" s="273" t="s">
        <v>9754</v>
      </c>
      <c r="C1047" s="273" t="s">
        <v>9755</v>
      </c>
      <c r="D1047" s="273" t="s">
        <v>8990</v>
      </c>
      <c r="E1047" s="273" t="s">
        <v>9756</v>
      </c>
      <c r="F1047" s="273" t="s">
        <v>3435</v>
      </c>
      <c r="G1047" s="273" t="s">
        <v>3481</v>
      </c>
      <c r="H1047" s="273" t="s">
        <v>786</v>
      </c>
      <c r="I1047" s="274">
        <v>2.25</v>
      </c>
      <c r="J1047" s="273" t="s">
        <v>11</v>
      </c>
      <c r="K1047" s="273" t="s">
        <v>9757</v>
      </c>
      <c r="L1047" s="274">
        <v>5.875</v>
      </c>
      <c r="M1047" s="273" t="s">
        <v>5072</v>
      </c>
      <c r="N1047" s="273" t="s">
        <v>936</v>
      </c>
      <c r="O1047" s="273"/>
      <c r="P1047" s="273"/>
      <c r="Q1047" s="273"/>
      <c r="R1047" s="273" t="s">
        <v>789</v>
      </c>
      <c r="S1047" s="273" t="s">
        <v>3364</v>
      </c>
      <c r="T1047" s="273" t="s">
        <v>458</v>
      </c>
      <c r="U1047" s="273" t="s">
        <v>3483</v>
      </c>
      <c r="V1047" s="273"/>
      <c r="W1047" s="273"/>
      <c r="X1047" s="273" t="s">
        <v>828</v>
      </c>
      <c r="Y1047" s="273" t="s">
        <v>2074</v>
      </c>
      <c r="Z1047" s="273"/>
      <c r="AA1047" s="273"/>
      <c r="AB1047" s="273"/>
      <c r="AC1047" s="273"/>
      <c r="AD1047" s="273"/>
      <c r="AE1047" s="273"/>
      <c r="AF1047" s="273" t="s">
        <v>4497</v>
      </c>
      <c r="AG1047" s="273" t="s">
        <v>1986</v>
      </c>
      <c r="AH1047" s="273" t="s">
        <v>786</v>
      </c>
      <c r="AI1047" s="273" t="s">
        <v>102</v>
      </c>
      <c r="AJ1047" s="273"/>
      <c r="AK1047" s="273" t="s">
        <v>1987</v>
      </c>
      <c r="AL1047" s="273" t="s">
        <v>5060</v>
      </c>
      <c r="AM1047" s="273" t="s">
        <v>2255</v>
      </c>
      <c r="AN1047" s="273" t="s">
        <v>3211</v>
      </c>
      <c r="AO1047" s="273"/>
      <c r="AP1047" s="273"/>
      <c r="AQ1047" s="273"/>
      <c r="AR1047" s="273"/>
      <c r="AS1047" s="273" t="s">
        <v>3484</v>
      </c>
      <c r="AT1047" s="274">
        <v>1000</v>
      </c>
      <c r="AU1047" s="274">
        <v>6.25</v>
      </c>
      <c r="AV1047" s="273" t="s">
        <v>9758</v>
      </c>
      <c r="AW1047" s="273" t="s">
        <v>4992</v>
      </c>
      <c r="AX1047" s="274">
        <v>5.875</v>
      </c>
      <c r="AY1047" s="273" t="s">
        <v>458</v>
      </c>
      <c r="AZ1047" s="273" t="s">
        <v>9759</v>
      </c>
      <c r="BA1047" s="273" t="s">
        <v>3485</v>
      </c>
      <c r="BB1047" s="273" t="s">
        <v>3631</v>
      </c>
      <c r="BC1047" s="273" t="s">
        <v>9760</v>
      </c>
      <c r="BD1047" s="273"/>
      <c r="BE1047" s="273" t="s">
        <v>9760</v>
      </c>
      <c r="BF1047" s="273" t="s">
        <v>9761</v>
      </c>
      <c r="BG1047" s="273"/>
      <c r="BH1047" s="273" t="s">
        <v>9762</v>
      </c>
      <c r="BI1047" s="273" t="s">
        <v>800</v>
      </c>
      <c r="BJ1047" s="273" t="s">
        <v>800</v>
      </c>
      <c r="BK1047" s="273" t="s">
        <v>801</v>
      </c>
      <c r="BL1047" s="273" t="s">
        <v>802</v>
      </c>
      <c r="BM1047" s="273" t="s">
        <v>827</v>
      </c>
      <c r="BN1047" s="273" t="s">
        <v>5819</v>
      </c>
      <c r="BO1047" s="273" t="s">
        <v>809</v>
      </c>
      <c r="BP1047" s="273" t="s">
        <v>458</v>
      </c>
      <c r="BQ1047" s="273"/>
    </row>
    <row r="1048" spans="1:69" ht="18" customHeight="1">
      <c r="A1048" s="273" t="s">
        <v>5366</v>
      </c>
      <c r="B1048" s="273" t="s">
        <v>9763</v>
      </c>
      <c r="C1048" s="273" t="s">
        <v>9764</v>
      </c>
      <c r="D1048" s="273" t="s">
        <v>8990</v>
      </c>
      <c r="E1048" s="273" t="s">
        <v>9765</v>
      </c>
      <c r="F1048" s="273" t="s">
        <v>5370</v>
      </c>
      <c r="G1048" s="273" t="s">
        <v>1506</v>
      </c>
      <c r="H1048" s="273" t="s">
        <v>3841</v>
      </c>
      <c r="I1048" s="274">
        <v>7.16</v>
      </c>
      <c r="J1048" s="273" t="s">
        <v>804</v>
      </c>
      <c r="K1048" s="273" t="s">
        <v>9766</v>
      </c>
      <c r="L1048" s="274">
        <v>2.2799999999999998</v>
      </c>
      <c r="M1048" s="273" t="s">
        <v>2301</v>
      </c>
      <c r="N1048" s="273" t="s">
        <v>788</v>
      </c>
      <c r="O1048" s="273"/>
      <c r="P1048" s="273"/>
      <c r="Q1048" s="273"/>
      <c r="R1048" s="273"/>
      <c r="S1048" s="273" t="s">
        <v>790</v>
      </c>
      <c r="T1048" s="273" t="s">
        <v>458</v>
      </c>
      <c r="U1048" s="273" t="s">
        <v>791</v>
      </c>
      <c r="V1048" s="274">
        <v>100</v>
      </c>
      <c r="W1048" s="273"/>
      <c r="X1048" s="273" t="s">
        <v>1463</v>
      </c>
      <c r="Y1048" s="273" t="s">
        <v>5372</v>
      </c>
      <c r="Z1048" s="273"/>
      <c r="AA1048" s="273"/>
      <c r="AB1048" s="273"/>
      <c r="AC1048" s="273"/>
      <c r="AD1048" s="273"/>
      <c r="AE1048" s="273" t="s">
        <v>9767</v>
      </c>
      <c r="AF1048" s="273" t="s">
        <v>794</v>
      </c>
      <c r="AG1048" s="273" t="s">
        <v>795</v>
      </c>
      <c r="AH1048" s="273" t="s">
        <v>3841</v>
      </c>
      <c r="AI1048" s="273"/>
      <c r="AJ1048" s="273"/>
      <c r="AK1048" s="273" t="s">
        <v>796</v>
      </c>
      <c r="AL1048" s="273" t="s">
        <v>2302</v>
      </c>
      <c r="AM1048" s="273" t="s">
        <v>2255</v>
      </c>
      <c r="AN1048" s="273" t="s">
        <v>42</v>
      </c>
      <c r="AO1048" s="273"/>
      <c r="AP1048" s="273"/>
      <c r="AQ1048" s="273"/>
      <c r="AR1048" s="273"/>
      <c r="AS1048" s="273" t="s">
        <v>5374</v>
      </c>
      <c r="AT1048" s="274">
        <v>1000000</v>
      </c>
      <c r="AU1048" s="274">
        <v>7.16</v>
      </c>
      <c r="AV1048" s="273" t="s">
        <v>9758</v>
      </c>
      <c r="AW1048" s="273"/>
      <c r="AX1048" s="274">
        <v>2.2799999999999998</v>
      </c>
      <c r="AY1048" s="273" t="s">
        <v>458</v>
      </c>
      <c r="AZ1048" s="273" t="s">
        <v>9390</v>
      </c>
      <c r="BA1048" s="273" t="s">
        <v>5375</v>
      </c>
      <c r="BB1048" s="273" t="s">
        <v>5376</v>
      </c>
      <c r="BC1048" s="273" t="s">
        <v>9758</v>
      </c>
      <c r="BD1048" s="273"/>
      <c r="BE1048" s="273" t="s">
        <v>9758</v>
      </c>
      <c r="BF1048" s="273" t="s">
        <v>458</v>
      </c>
      <c r="BG1048" s="273" t="s">
        <v>458</v>
      </c>
      <c r="BH1048" s="273" t="s">
        <v>9767</v>
      </c>
      <c r="BI1048" s="273" t="s">
        <v>800</v>
      </c>
      <c r="BJ1048" s="273" t="s">
        <v>800</v>
      </c>
      <c r="BK1048" s="273" t="s">
        <v>801</v>
      </c>
      <c r="BL1048" s="273" t="s">
        <v>802</v>
      </c>
      <c r="BM1048" s="273" t="s">
        <v>803</v>
      </c>
      <c r="BN1048" s="273"/>
      <c r="BO1048" s="273" t="s">
        <v>1517</v>
      </c>
      <c r="BP1048" s="273" t="s">
        <v>458</v>
      </c>
      <c r="BQ1048" s="273"/>
    </row>
    <row r="1049" spans="1:69" ht="18" customHeight="1">
      <c r="A1049" s="273" t="s">
        <v>1557</v>
      </c>
      <c r="B1049" s="273" t="s">
        <v>9768</v>
      </c>
      <c r="C1049" s="273" t="s">
        <v>9769</v>
      </c>
      <c r="D1049" s="273" t="s">
        <v>8990</v>
      </c>
      <c r="E1049" s="273" t="s">
        <v>9770</v>
      </c>
      <c r="F1049" s="273" t="s">
        <v>1562</v>
      </c>
      <c r="G1049" s="273" t="s">
        <v>1563</v>
      </c>
      <c r="H1049" s="273" t="s">
        <v>1871</v>
      </c>
      <c r="I1049" s="274">
        <v>9</v>
      </c>
      <c r="J1049" s="273" t="s">
        <v>11</v>
      </c>
      <c r="K1049" s="273" t="s">
        <v>820</v>
      </c>
      <c r="L1049" s="274">
        <v>3</v>
      </c>
      <c r="M1049" s="273" t="s">
        <v>9771</v>
      </c>
      <c r="N1049" s="273" t="s">
        <v>936</v>
      </c>
      <c r="O1049" s="273"/>
      <c r="P1049" s="273"/>
      <c r="Q1049" s="273"/>
      <c r="R1049" s="273" t="s">
        <v>789</v>
      </c>
      <c r="S1049" s="273" t="s">
        <v>815</v>
      </c>
      <c r="T1049" s="273" t="s">
        <v>458</v>
      </c>
      <c r="U1049" s="273" t="s">
        <v>791</v>
      </c>
      <c r="V1049" s="274">
        <v>99.444000000000003</v>
      </c>
      <c r="W1049" s="273" t="s">
        <v>9772</v>
      </c>
      <c r="X1049" s="273" t="s">
        <v>1565</v>
      </c>
      <c r="Y1049" s="273" t="s">
        <v>1566</v>
      </c>
      <c r="Z1049" s="273"/>
      <c r="AA1049" s="273"/>
      <c r="AB1049" s="273"/>
      <c r="AC1049" s="273"/>
      <c r="AD1049" s="273"/>
      <c r="AE1049" s="273" t="s">
        <v>9773</v>
      </c>
      <c r="AF1049" s="273" t="s">
        <v>794</v>
      </c>
      <c r="AG1049" s="273" t="s">
        <v>795</v>
      </c>
      <c r="AH1049" s="273" t="s">
        <v>1871</v>
      </c>
      <c r="AI1049" s="273" t="s">
        <v>102</v>
      </c>
      <c r="AJ1049" s="273"/>
      <c r="AK1049" s="273" t="s">
        <v>796</v>
      </c>
      <c r="AL1049" s="273" t="s">
        <v>9774</v>
      </c>
      <c r="AM1049" s="273" t="s">
        <v>811</v>
      </c>
      <c r="AN1049" s="273" t="s">
        <v>42</v>
      </c>
      <c r="AO1049" s="273"/>
      <c r="AP1049" s="273"/>
      <c r="AQ1049" s="273"/>
      <c r="AR1049" s="273"/>
      <c r="AS1049" s="273" t="s">
        <v>1569</v>
      </c>
      <c r="AT1049" s="274">
        <v>1000</v>
      </c>
      <c r="AU1049" s="274">
        <v>9</v>
      </c>
      <c r="AV1049" s="273" t="s">
        <v>9758</v>
      </c>
      <c r="AW1049" s="273"/>
      <c r="AX1049" s="274">
        <v>3</v>
      </c>
      <c r="AY1049" s="273" t="s">
        <v>458</v>
      </c>
      <c r="AZ1049" s="273" t="s">
        <v>9391</v>
      </c>
      <c r="BA1049" s="273" t="s">
        <v>1591</v>
      </c>
      <c r="BB1049" s="273" t="s">
        <v>458</v>
      </c>
      <c r="BC1049" s="273" t="s">
        <v>9758</v>
      </c>
      <c r="BD1049" s="273"/>
      <c r="BE1049" s="273" t="s">
        <v>9758</v>
      </c>
      <c r="BF1049" s="273" t="s">
        <v>458</v>
      </c>
      <c r="BG1049" s="273" t="s">
        <v>9775</v>
      </c>
      <c r="BH1049" s="273" t="s">
        <v>9776</v>
      </c>
      <c r="BI1049" s="273" t="s">
        <v>800</v>
      </c>
      <c r="BJ1049" s="273" t="s">
        <v>800</v>
      </c>
      <c r="BK1049" s="273" t="s">
        <v>801</v>
      </c>
      <c r="BL1049" s="273" t="s">
        <v>802</v>
      </c>
      <c r="BM1049" s="273" t="s">
        <v>803</v>
      </c>
      <c r="BN1049" s="273"/>
      <c r="BO1049" s="273" t="s">
        <v>809</v>
      </c>
      <c r="BP1049" s="273" t="s">
        <v>1557</v>
      </c>
      <c r="BQ1049" s="273"/>
    </row>
    <row r="1050" spans="1:69" ht="18" customHeight="1">
      <c r="A1050" s="273" t="s">
        <v>3709</v>
      </c>
      <c r="B1050" s="273" t="s">
        <v>9777</v>
      </c>
      <c r="C1050" s="273" t="s">
        <v>9778</v>
      </c>
      <c r="D1050" s="273" t="s">
        <v>8990</v>
      </c>
      <c r="E1050" s="273" t="s">
        <v>9779</v>
      </c>
      <c r="F1050" s="273" t="s">
        <v>786</v>
      </c>
      <c r="G1050" s="273" t="s">
        <v>786</v>
      </c>
      <c r="H1050" s="273" t="s">
        <v>786</v>
      </c>
      <c r="I1050" s="274">
        <v>3</v>
      </c>
      <c r="J1050" s="273" t="s">
        <v>11</v>
      </c>
      <c r="K1050" s="273" t="s">
        <v>820</v>
      </c>
      <c r="L1050" s="274">
        <v>4.25</v>
      </c>
      <c r="M1050" s="273" t="s">
        <v>9771</v>
      </c>
      <c r="N1050" s="273" t="s">
        <v>936</v>
      </c>
      <c r="O1050" s="273"/>
      <c r="P1050" s="273"/>
      <c r="Q1050" s="273"/>
      <c r="R1050" s="273" t="s">
        <v>789</v>
      </c>
      <c r="S1050" s="273" t="s">
        <v>790</v>
      </c>
      <c r="T1050" s="273" t="s">
        <v>458</v>
      </c>
      <c r="U1050" s="273" t="s">
        <v>791</v>
      </c>
      <c r="V1050" s="274">
        <v>100</v>
      </c>
      <c r="W1050" s="273" t="s">
        <v>6036</v>
      </c>
      <c r="X1050" s="273" t="s">
        <v>828</v>
      </c>
      <c r="Y1050" s="273" t="s">
        <v>3718</v>
      </c>
      <c r="Z1050" s="273"/>
      <c r="AA1050" s="274">
        <v>14</v>
      </c>
      <c r="AB1050" s="274">
        <v>4.7</v>
      </c>
      <c r="AC1050" s="273"/>
      <c r="AD1050" s="273"/>
      <c r="AE1050" s="273" t="s">
        <v>9780</v>
      </c>
      <c r="AF1050" s="273" t="s">
        <v>794</v>
      </c>
      <c r="AG1050" s="273" t="s">
        <v>1986</v>
      </c>
      <c r="AH1050" s="273" t="s">
        <v>786</v>
      </c>
      <c r="AI1050" s="273" t="s">
        <v>102</v>
      </c>
      <c r="AJ1050" s="273"/>
      <c r="AK1050" s="273" t="s">
        <v>808</v>
      </c>
      <c r="AL1050" s="273" t="s">
        <v>9774</v>
      </c>
      <c r="AM1050" s="273" t="s">
        <v>797</v>
      </c>
      <c r="AN1050" s="273" t="s">
        <v>42</v>
      </c>
      <c r="AO1050" s="273"/>
      <c r="AP1050" s="273"/>
      <c r="AQ1050" s="273"/>
      <c r="AR1050" s="273"/>
      <c r="AS1050" s="273" t="s">
        <v>3721</v>
      </c>
      <c r="AT1050" s="274">
        <v>1000</v>
      </c>
      <c r="AU1050" s="274">
        <v>3</v>
      </c>
      <c r="AV1050" s="273" t="s">
        <v>9758</v>
      </c>
      <c r="AW1050" s="273"/>
      <c r="AX1050" s="274">
        <v>4.25</v>
      </c>
      <c r="AY1050" s="273" t="s">
        <v>458</v>
      </c>
      <c r="AZ1050" s="273" t="s">
        <v>9391</v>
      </c>
      <c r="BA1050" s="273" t="s">
        <v>9781</v>
      </c>
      <c r="BB1050" s="273" t="s">
        <v>3709</v>
      </c>
      <c r="BC1050" s="273" t="s">
        <v>9758</v>
      </c>
      <c r="BD1050" s="273"/>
      <c r="BE1050" s="273" t="s">
        <v>9758</v>
      </c>
      <c r="BF1050" s="273" t="s">
        <v>4502</v>
      </c>
      <c r="BG1050" s="273" t="s">
        <v>9780</v>
      </c>
      <c r="BH1050" s="273" t="s">
        <v>9782</v>
      </c>
      <c r="BI1050" s="273" t="s">
        <v>800</v>
      </c>
      <c r="BJ1050" s="273" t="s">
        <v>800</v>
      </c>
      <c r="BK1050" s="273" t="s">
        <v>801</v>
      </c>
      <c r="BL1050" s="273" t="s">
        <v>802</v>
      </c>
      <c r="BM1050" s="273" t="s">
        <v>803</v>
      </c>
      <c r="BN1050" s="273"/>
      <c r="BO1050" s="273" t="s">
        <v>809</v>
      </c>
      <c r="BP1050" s="273" t="s">
        <v>458</v>
      </c>
      <c r="BQ1050" s="273"/>
    </row>
    <row r="1051" spans="1:69" ht="18" customHeight="1">
      <c r="A1051" s="273" t="s">
        <v>9783</v>
      </c>
      <c r="B1051" s="273" t="s">
        <v>9784</v>
      </c>
      <c r="C1051" s="273" t="s">
        <v>9785</v>
      </c>
      <c r="D1051" s="273" t="s">
        <v>8953</v>
      </c>
      <c r="E1051" s="273" t="s">
        <v>9786</v>
      </c>
      <c r="F1051" s="273" t="s">
        <v>786</v>
      </c>
      <c r="G1051" s="273" t="s">
        <v>786</v>
      </c>
      <c r="H1051" s="273" t="s">
        <v>786</v>
      </c>
      <c r="I1051" s="274">
        <v>3</v>
      </c>
      <c r="J1051" s="273" t="s">
        <v>11</v>
      </c>
      <c r="K1051" s="273" t="s">
        <v>820</v>
      </c>
      <c r="L1051" s="274">
        <v>1.5</v>
      </c>
      <c r="M1051" s="273" t="s">
        <v>6669</v>
      </c>
      <c r="N1051" s="273" t="s">
        <v>936</v>
      </c>
      <c r="O1051" s="273"/>
      <c r="P1051" s="273"/>
      <c r="Q1051" s="273"/>
      <c r="R1051" s="273" t="s">
        <v>789</v>
      </c>
      <c r="S1051" s="273" t="s">
        <v>1487</v>
      </c>
      <c r="T1051" s="273" t="s">
        <v>458</v>
      </c>
      <c r="U1051" s="273" t="s">
        <v>791</v>
      </c>
      <c r="V1051" s="274">
        <v>100</v>
      </c>
      <c r="W1051" s="273" t="s">
        <v>9787</v>
      </c>
      <c r="X1051" s="273" t="s">
        <v>813</v>
      </c>
      <c r="Y1051" s="273" t="s">
        <v>2222</v>
      </c>
      <c r="Z1051" s="273"/>
      <c r="AA1051" s="273"/>
      <c r="AB1051" s="273"/>
      <c r="AC1051" s="273"/>
      <c r="AD1051" s="273"/>
      <c r="AE1051" s="273" t="s">
        <v>9788</v>
      </c>
      <c r="AF1051" s="273" t="s">
        <v>794</v>
      </c>
      <c r="AG1051" s="273" t="s">
        <v>6413</v>
      </c>
      <c r="AH1051" s="273" t="s">
        <v>786</v>
      </c>
      <c r="AI1051" s="273"/>
      <c r="AJ1051" s="273"/>
      <c r="AK1051" s="273" t="s">
        <v>810</v>
      </c>
      <c r="AL1051" s="273" t="s">
        <v>3734</v>
      </c>
      <c r="AM1051" s="273" t="s">
        <v>2255</v>
      </c>
      <c r="AN1051" s="273" t="s">
        <v>43</v>
      </c>
      <c r="AO1051" s="273"/>
      <c r="AP1051" s="273"/>
      <c r="AQ1051" s="273"/>
      <c r="AR1051" s="273"/>
      <c r="AS1051" s="273" t="s">
        <v>9789</v>
      </c>
      <c r="AT1051" s="274">
        <v>1000</v>
      </c>
      <c r="AU1051" s="274">
        <v>0</v>
      </c>
      <c r="AV1051" s="273" t="s">
        <v>9607</v>
      </c>
      <c r="AW1051" s="273" t="s">
        <v>9790</v>
      </c>
      <c r="AX1051" s="274">
        <v>1.5</v>
      </c>
      <c r="AY1051" s="273" t="s">
        <v>458</v>
      </c>
      <c r="AZ1051" s="273" t="s">
        <v>8731</v>
      </c>
      <c r="BA1051" s="273" t="s">
        <v>9791</v>
      </c>
      <c r="BB1051" s="273" t="s">
        <v>458</v>
      </c>
      <c r="BC1051" s="273" t="s">
        <v>9607</v>
      </c>
      <c r="BD1051" s="273"/>
      <c r="BE1051" s="273" t="s">
        <v>9607</v>
      </c>
      <c r="BF1051" s="273" t="s">
        <v>458</v>
      </c>
      <c r="BG1051" s="273" t="s">
        <v>9788</v>
      </c>
      <c r="BH1051" s="273" t="s">
        <v>9792</v>
      </c>
      <c r="BI1051" s="273" t="s">
        <v>800</v>
      </c>
      <c r="BJ1051" s="273" t="s">
        <v>800</v>
      </c>
      <c r="BK1051" s="273" t="s">
        <v>801</v>
      </c>
      <c r="BL1051" s="273" t="s">
        <v>802</v>
      </c>
      <c r="BM1051" s="273" t="s">
        <v>6727</v>
      </c>
      <c r="BN1051" s="273"/>
      <c r="BO1051" s="273" t="s">
        <v>809</v>
      </c>
      <c r="BP1051" s="273" t="s">
        <v>458</v>
      </c>
      <c r="BQ1051" s="273"/>
    </row>
    <row r="1052" spans="1:69" ht="18" customHeight="1">
      <c r="A1052" s="273" t="s">
        <v>9793</v>
      </c>
      <c r="B1052" s="273" t="s">
        <v>9794</v>
      </c>
      <c r="C1052" s="273" t="s">
        <v>9795</v>
      </c>
      <c r="D1052" s="273" t="s">
        <v>8953</v>
      </c>
      <c r="E1052" s="273" t="s">
        <v>9796</v>
      </c>
      <c r="F1052" s="273" t="s">
        <v>3841</v>
      </c>
      <c r="G1052" s="273" t="s">
        <v>925</v>
      </c>
      <c r="H1052" s="273" t="s">
        <v>3841</v>
      </c>
      <c r="I1052" s="274">
        <v>5</v>
      </c>
      <c r="J1052" s="273" t="s">
        <v>11</v>
      </c>
      <c r="K1052" s="273" t="s">
        <v>820</v>
      </c>
      <c r="L1052" s="274">
        <v>4.25</v>
      </c>
      <c r="M1052" s="273" t="s">
        <v>6457</v>
      </c>
      <c r="N1052" s="273" t="s">
        <v>936</v>
      </c>
      <c r="O1052" s="273"/>
      <c r="P1052" s="273"/>
      <c r="Q1052" s="273"/>
      <c r="R1052" s="273" t="s">
        <v>789</v>
      </c>
      <c r="S1052" s="273" t="s">
        <v>790</v>
      </c>
      <c r="T1052" s="273" t="s">
        <v>458</v>
      </c>
      <c r="U1052" s="273" t="s">
        <v>791</v>
      </c>
      <c r="V1052" s="274">
        <v>99.777000000000001</v>
      </c>
      <c r="W1052" s="273" t="s">
        <v>6483</v>
      </c>
      <c r="X1052" s="273" t="s">
        <v>3321</v>
      </c>
      <c r="Y1052" s="273" t="s">
        <v>3322</v>
      </c>
      <c r="Z1052" s="273"/>
      <c r="AA1052" s="274">
        <v>29</v>
      </c>
      <c r="AB1052" s="274">
        <v>5.8</v>
      </c>
      <c r="AC1052" s="273"/>
      <c r="AD1052" s="273"/>
      <c r="AE1052" s="273" t="s">
        <v>9797</v>
      </c>
      <c r="AF1052" s="273" t="s">
        <v>794</v>
      </c>
      <c r="AG1052" s="273" t="s">
        <v>807</v>
      </c>
      <c r="AH1052" s="273" t="s">
        <v>4914</v>
      </c>
      <c r="AI1052" s="273" t="s">
        <v>102</v>
      </c>
      <c r="AJ1052" s="273"/>
      <c r="AK1052" s="273" t="s">
        <v>808</v>
      </c>
      <c r="AL1052" s="273" t="s">
        <v>6735</v>
      </c>
      <c r="AM1052" s="273" t="s">
        <v>797</v>
      </c>
      <c r="AN1052" s="273" t="s">
        <v>42</v>
      </c>
      <c r="AO1052" s="273"/>
      <c r="AP1052" s="273"/>
      <c r="AQ1052" s="273"/>
      <c r="AR1052" s="273"/>
      <c r="AS1052" s="273" t="s">
        <v>9798</v>
      </c>
      <c r="AT1052" s="274">
        <v>1000</v>
      </c>
      <c r="AU1052" s="274">
        <v>5</v>
      </c>
      <c r="AV1052" s="273" t="s">
        <v>9799</v>
      </c>
      <c r="AW1052" s="273"/>
      <c r="AX1052" s="274">
        <v>4.25</v>
      </c>
      <c r="AY1052" s="273" t="s">
        <v>458</v>
      </c>
      <c r="AZ1052" s="273" t="s">
        <v>9800</v>
      </c>
      <c r="BA1052" s="273" t="s">
        <v>9801</v>
      </c>
      <c r="BB1052" s="273" t="s">
        <v>9793</v>
      </c>
      <c r="BC1052" s="273" t="s">
        <v>9799</v>
      </c>
      <c r="BD1052" s="273"/>
      <c r="BE1052" s="273" t="s">
        <v>9799</v>
      </c>
      <c r="BF1052" s="273" t="s">
        <v>458</v>
      </c>
      <c r="BG1052" s="273" t="s">
        <v>9802</v>
      </c>
      <c r="BH1052" s="273" t="s">
        <v>9803</v>
      </c>
      <c r="BI1052" s="273" t="s">
        <v>800</v>
      </c>
      <c r="BJ1052" s="273" t="s">
        <v>800</v>
      </c>
      <c r="BK1052" s="273" t="s">
        <v>801</v>
      </c>
      <c r="BL1052" s="273" t="s">
        <v>802</v>
      </c>
      <c r="BM1052" s="273" t="s">
        <v>803</v>
      </c>
      <c r="BN1052" s="273"/>
      <c r="BO1052" s="273" t="s">
        <v>809</v>
      </c>
      <c r="BP1052" s="273" t="s">
        <v>458</v>
      </c>
      <c r="BQ1052" s="273"/>
    </row>
    <row r="1053" spans="1:69" ht="18" customHeight="1">
      <c r="A1053" s="273" t="s">
        <v>9804</v>
      </c>
      <c r="B1053" s="273" t="s">
        <v>9805</v>
      </c>
      <c r="C1053" s="273" t="s">
        <v>9806</v>
      </c>
      <c r="D1053" s="273" t="s">
        <v>8953</v>
      </c>
      <c r="E1053" s="273" t="s">
        <v>9807</v>
      </c>
      <c r="F1053" s="273" t="s">
        <v>1604</v>
      </c>
      <c r="G1053" s="273" t="s">
        <v>1506</v>
      </c>
      <c r="H1053" s="273" t="s">
        <v>3841</v>
      </c>
      <c r="I1053" s="274">
        <v>6</v>
      </c>
      <c r="J1053" s="273" t="s">
        <v>11</v>
      </c>
      <c r="K1053" s="273" t="s">
        <v>820</v>
      </c>
      <c r="L1053" s="274">
        <v>2.75</v>
      </c>
      <c r="M1053" s="273" t="s">
        <v>6695</v>
      </c>
      <c r="N1053" s="273" t="s">
        <v>936</v>
      </c>
      <c r="O1053" s="273"/>
      <c r="P1053" s="273"/>
      <c r="Q1053" s="273"/>
      <c r="R1053" s="273" t="s">
        <v>789</v>
      </c>
      <c r="S1053" s="273" t="s">
        <v>790</v>
      </c>
      <c r="T1053" s="273" t="s">
        <v>458</v>
      </c>
      <c r="U1053" s="273" t="s">
        <v>791</v>
      </c>
      <c r="V1053" s="274">
        <v>99.688999999999993</v>
      </c>
      <c r="W1053" s="273"/>
      <c r="X1053" s="273" t="s">
        <v>828</v>
      </c>
      <c r="Y1053" s="273" t="s">
        <v>835</v>
      </c>
      <c r="Z1053" s="273"/>
      <c r="AA1053" s="274">
        <v>28</v>
      </c>
      <c r="AB1053" s="274">
        <v>4.7</v>
      </c>
      <c r="AC1053" s="273"/>
      <c r="AD1053" s="273"/>
      <c r="AE1053" s="273" t="s">
        <v>9808</v>
      </c>
      <c r="AF1053" s="273" t="s">
        <v>794</v>
      </c>
      <c r="AG1053" s="273" t="s">
        <v>4664</v>
      </c>
      <c r="AH1053" s="273" t="s">
        <v>3841</v>
      </c>
      <c r="AI1053" s="273" t="s">
        <v>102</v>
      </c>
      <c r="AJ1053" s="273" t="s">
        <v>307</v>
      </c>
      <c r="AK1053" s="273" t="s">
        <v>810</v>
      </c>
      <c r="AL1053" s="273" t="s">
        <v>6698</v>
      </c>
      <c r="AM1053" s="273" t="s">
        <v>2206</v>
      </c>
      <c r="AN1053" s="273" t="s">
        <v>42</v>
      </c>
      <c r="AO1053" s="273"/>
      <c r="AP1053" s="273"/>
      <c r="AQ1053" s="273"/>
      <c r="AR1053" s="273"/>
      <c r="AS1053" s="273" t="s">
        <v>9809</v>
      </c>
      <c r="AT1053" s="274">
        <v>1000</v>
      </c>
      <c r="AU1053" s="274">
        <v>6</v>
      </c>
      <c r="AV1053" s="273" t="s">
        <v>9810</v>
      </c>
      <c r="AW1053" s="273"/>
      <c r="AX1053" s="274">
        <v>2.75</v>
      </c>
      <c r="AY1053" s="273" t="s">
        <v>458</v>
      </c>
      <c r="AZ1053" s="273" t="s">
        <v>9811</v>
      </c>
      <c r="BA1053" s="273" t="s">
        <v>9812</v>
      </c>
      <c r="BB1053" s="273" t="s">
        <v>9804</v>
      </c>
      <c r="BC1053" s="273" t="s">
        <v>9810</v>
      </c>
      <c r="BD1053" s="273"/>
      <c r="BE1053" s="273" t="s">
        <v>9810</v>
      </c>
      <c r="BF1053" s="273" t="s">
        <v>4502</v>
      </c>
      <c r="BG1053" s="273" t="s">
        <v>9813</v>
      </c>
      <c r="BH1053" s="273" t="s">
        <v>9814</v>
      </c>
      <c r="BI1053" s="273" t="s">
        <v>800</v>
      </c>
      <c r="BJ1053" s="273" t="s">
        <v>800</v>
      </c>
      <c r="BK1053" s="273" t="s">
        <v>801</v>
      </c>
      <c r="BL1053" s="273" t="s">
        <v>802</v>
      </c>
      <c r="BM1053" s="273" t="s">
        <v>803</v>
      </c>
      <c r="BN1053" s="273"/>
      <c r="BO1053" s="273" t="s">
        <v>809</v>
      </c>
      <c r="BP1053" s="273" t="s">
        <v>458</v>
      </c>
      <c r="BQ1053" s="273"/>
    </row>
    <row r="1054" spans="1:69" ht="18" customHeight="1">
      <c r="A1054" s="273" t="s">
        <v>3282</v>
      </c>
      <c r="B1054" s="273" t="s">
        <v>8947</v>
      </c>
      <c r="C1054" s="273" t="s">
        <v>8948</v>
      </c>
      <c r="D1054" s="273" t="s">
        <v>9815</v>
      </c>
      <c r="E1054" s="273" t="s">
        <v>8950</v>
      </c>
      <c r="F1054" s="273" t="s">
        <v>3287</v>
      </c>
      <c r="G1054" s="273" t="s">
        <v>1506</v>
      </c>
      <c r="H1054" s="273" t="s">
        <v>786</v>
      </c>
      <c r="I1054" s="274">
        <v>36.380000000000003</v>
      </c>
      <c r="J1054" s="273" t="s">
        <v>599</v>
      </c>
      <c r="K1054" s="273" t="s">
        <v>820</v>
      </c>
      <c r="L1054" s="274">
        <v>3.03</v>
      </c>
      <c r="M1054" s="273" t="s">
        <v>2301</v>
      </c>
      <c r="N1054" s="273" t="s">
        <v>936</v>
      </c>
      <c r="O1054" s="273"/>
      <c r="P1054" s="273"/>
      <c r="Q1054" s="273"/>
      <c r="R1054" s="273" t="s">
        <v>789</v>
      </c>
      <c r="S1054" s="273" t="s">
        <v>1487</v>
      </c>
      <c r="T1054" s="273"/>
      <c r="U1054" s="273" t="s">
        <v>791</v>
      </c>
      <c r="V1054" s="274">
        <v>100</v>
      </c>
      <c r="W1054" s="273"/>
      <c r="X1054" s="273" t="s">
        <v>792</v>
      </c>
      <c r="Y1054" s="273" t="s">
        <v>1792</v>
      </c>
      <c r="Z1054" s="273"/>
      <c r="AA1054" s="273"/>
      <c r="AB1054" s="273"/>
      <c r="AC1054" s="273"/>
      <c r="AD1054" s="273"/>
      <c r="AE1054" s="273"/>
      <c r="AF1054" s="273" t="s">
        <v>794</v>
      </c>
      <c r="AG1054" s="273" t="s">
        <v>1734</v>
      </c>
      <c r="AH1054" s="273" t="s">
        <v>786</v>
      </c>
      <c r="AI1054" s="273"/>
      <c r="AJ1054" s="273"/>
      <c r="AK1054" s="273" t="s">
        <v>810</v>
      </c>
      <c r="AL1054" s="273" t="s">
        <v>2302</v>
      </c>
      <c r="AM1054" s="273" t="s">
        <v>1834</v>
      </c>
      <c r="AN1054" s="273" t="s">
        <v>42</v>
      </c>
      <c r="AO1054" s="273"/>
      <c r="AP1054" s="273"/>
      <c r="AQ1054" s="273"/>
      <c r="AR1054" s="273"/>
      <c r="AS1054" s="273" t="s">
        <v>669</v>
      </c>
      <c r="AT1054" s="274">
        <v>500000</v>
      </c>
      <c r="AU1054" s="274">
        <v>36.380000000000003</v>
      </c>
      <c r="AV1054" s="273" t="s">
        <v>8953</v>
      </c>
      <c r="AW1054" s="273"/>
      <c r="AX1054" s="274">
        <v>3.03</v>
      </c>
      <c r="AY1054" s="273"/>
      <c r="AZ1054" s="273" t="s">
        <v>8952</v>
      </c>
      <c r="BA1054" s="273" t="s">
        <v>3292</v>
      </c>
      <c r="BB1054" s="273"/>
      <c r="BC1054" s="273" t="s">
        <v>8953</v>
      </c>
      <c r="BD1054" s="273"/>
      <c r="BE1054" s="273" t="s">
        <v>8953</v>
      </c>
      <c r="BF1054" s="273"/>
      <c r="BG1054" s="273"/>
      <c r="BH1054" s="273" t="s">
        <v>458</v>
      </c>
      <c r="BI1054" s="273" t="s">
        <v>800</v>
      </c>
      <c r="BJ1054" s="273" t="s">
        <v>800</v>
      </c>
      <c r="BK1054" s="273" t="s">
        <v>801</v>
      </c>
      <c r="BL1054" s="273" t="s">
        <v>802</v>
      </c>
      <c r="BM1054" s="273" t="s">
        <v>1962</v>
      </c>
      <c r="BN1054" s="273"/>
      <c r="BO1054" s="273" t="s">
        <v>809</v>
      </c>
      <c r="BP1054" s="273"/>
      <c r="BQ1054" s="273"/>
    </row>
    <row r="1055" spans="1:69" ht="18" customHeight="1">
      <c r="A1055" s="273" t="s">
        <v>9816</v>
      </c>
      <c r="B1055" s="273" t="s">
        <v>9817</v>
      </c>
      <c r="C1055" s="273" t="s">
        <v>9818</v>
      </c>
      <c r="D1055" s="273" t="s">
        <v>9815</v>
      </c>
      <c r="E1055" s="273" t="s">
        <v>9819</v>
      </c>
      <c r="F1055" s="273" t="s">
        <v>1687</v>
      </c>
      <c r="G1055" s="273" t="s">
        <v>1506</v>
      </c>
      <c r="H1055" s="273" t="s">
        <v>5104</v>
      </c>
      <c r="I1055" s="274">
        <v>10</v>
      </c>
      <c r="J1055" s="273" t="s">
        <v>11</v>
      </c>
      <c r="K1055" s="273" t="s">
        <v>3714</v>
      </c>
      <c r="L1055" s="274">
        <v>3.97</v>
      </c>
      <c r="M1055" s="273" t="s">
        <v>9820</v>
      </c>
      <c r="N1055" s="273" t="s">
        <v>936</v>
      </c>
      <c r="O1055" s="273"/>
      <c r="P1055" s="273"/>
      <c r="Q1055" s="273"/>
      <c r="R1055" s="273" t="s">
        <v>789</v>
      </c>
      <c r="S1055" s="273" t="s">
        <v>790</v>
      </c>
      <c r="T1055" s="273" t="s">
        <v>458</v>
      </c>
      <c r="U1055" s="273" t="s">
        <v>6618</v>
      </c>
      <c r="V1055" s="274">
        <v>100</v>
      </c>
      <c r="W1055" s="273" t="s">
        <v>5694</v>
      </c>
      <c r="X1055" s="273" t="s">
        <v>792</v>
      </c>
      <c r="Y1055" s="273" t="s">
        <v>6452</v>
      </c>
      <c r="Z1055" s="273"/>
      <c r="AA1055" s="274">
        <v>29</v>
      </c>
      <c r="AB1055" s="274">
        <v>2.9</v>
      </c>
      <c r="AC1055" s="273"/>
      <c r="AD1055" s="273"/>
      <c r="AE1055" s="273" t="s">
        <v>9821</v>
      </c>
      <c r="AF1055" s="273" t="s">
        <v>794</v>
      </c>
      <c r="AG1055" s="273" t="s">
        <v>807</v>
      </c>
      <c r="AH1055" s="273" t="s">
        <v>5104</v>
      </c>
      <c r="AI1055" s="273" t="s">
        <v>102</v>
      </c>
      <c r="AJ1055" s="273"/>
      <c r="AK1055" s="273" t="s">
        <v>810</v>
      </c>
      <c r="AL1055" s="273" t="s">
        <v>9822</v>
      </c>
      <c r="AM1055" s="273" t="s">
        <v>1606</v>
      </c>
      <c r="AN1055" s="273" t="s">
        <v>42</v>
      </c>
      <c r="AO1055" s="273"/>
      <c r="AP1055" s="273"/>
      <c r="AQ1055" s="273"/>
      <c r="AR1055" s="273"/>
      <c r="AS1055" s="273" t="s">
        <v>9823</v>
      </c>
      <c r="AT1055" s="274">
        <v>1000</v>
      </c>
      <c r="AU1055" s="274">
        <v>10</v>
      </c>
      <c r="AV1055" s="273" t="s">
        <v>9737</v>
      </c>
      <c r="AW1055" s="273"/>
      <c r="AX1055" s="274">
        <v>3.97</v>
      </c>
      <c r="AY1055" s="273" t="s">
        <v>458</v>
      </c>
      <c r="AZ1055" s="273" t="s">
        <v>9824</v>
      </c>
      <c r="BA1055" s="273" t="s">
        <v>9825</v>
      </c>
      <c r="BB1055" s="273" t="s">
        <v>9816</v>
      </c>
      <c r="BC1055" s="273" t="s">
        <v>9737</v>
      </c>
      <c r="BD1055" s="273"/>
      <c r="BE1055" s="273" t="s">
        <v>9737</v>
      </c>
      <c r="BF1055" s="273" t="s">
        <v>9826</v>
      </c>
      <c r="BG1055" s="273" t="s">
        <v>9827</v>
      </c>
      <c r="BH1055" s="273" t="s">
        <v>9828</v>
      </c>
      <c r="BI1055" s="273" t="s">
        <v>3729</v>
      </c>
      <c r="BJ1055" s="273" t="s">
        <v>800</v>
      </c>
      <c r="BK1055" s="273" t="s">
        <v>3730</v>
      </c>
      <c r="BL1055" s="273" t="s">
        <v>802</v>
      </c>
      <c r="BM1055" s="273" t="s">
        <v>3731</v>
      </c>
      <c r="BN1055" s="273" t="s">
        <v>8871</v>
      </c>
      <c r="BO1055" s="273" t="s">
        <v>809</v>
      </c>
      <c r="BP1055" s="273" t="s">
        <v>458</v>
      </c>
      <c r="BQ1055" s="273"/>
    </row>
    <row r="1056" spans="1:69" ht="18" customHeight="1">
      <c r="A1056" s="273" t="s">
        <v>9829</v>
      </c>
      <c r="B1056" s="273" t="s">
        <v>9830</v>
      </c>
      <c r="C1056" s="273" t="s">
        <v>9831</v>
      </c>
      <c r="D1056" s="273" t="s">
        <v>9832</v>
      </c>
      <c r="E1056" s="273" t="s">
        <v>9833</v>
      </c>
      <c r="F1056" s="273" t="s">
        <v>786</v>
      </c>
      <c r="G1056" s="273" t="s">
        <v>786</v>
      </c>
      <c r="H1056" s="273" t="s">
        <v>786</v>
      </c>
      <c r="I1056" s="274">
        <v>1</v>
      </c>
      <c r="J1056" s="273" t="s">
        <v>11</v>
      </c>
      <c r="K1056" s="273" t="s">
        <v>9834</v>
      </c>
      <c r="L1056" s="274">
        <v>5.9</v>
      </c>
      <c r="M1056" s="273" t="s">
        <v>2250</v>
      </c>
      <c r="N1056" s="273" t="s">
        <v>788</v>
      </c>
      <c r="O1056" s="273"/>
      <c r="P1056" s="273"/>
      <c r="Q1056" s="273"/>
      <c r="R1056" s="273"/>
      <c r="S1056" s="273" t="s">
        <v>790</v>
      </c>
      <c r="T1056" s="273" t="s">
        <v>458</v>
      </c>
      <c r="U1056" s="273" t="s">
        <v>823</v>
      </c>
      <c r="V1056" s="274">
        <v>100</v>
      </c>
      <c r="W1056" s="273"/>
      <c r="X1056" s="273" t="s">
        <v>1565</v>
      </c>
      <c r="Y1056" s="273"/>
      <c r="Z1056" s="273"/>
      <c r="AA1056" s="273"/>
      <c r="AB1056" s="273"/>
      <c r="AC1056" s="273"/>
      <c r="AD1056" s="273"/>
      <c r="AE1056" s="273" t="s">
        <v>458</v>
      </c>
      <c r="AF1056" s="273" t="s">
        <v>794</v>
      </c>
      <c r="AG1056" s="273" t="s">
        <v>795</v>
      </c>
      <c r="AH1056" s="273" t="s">
        <v>786</v>
      </c>
      <c r="AI1056" s="273"/>
      <c r="AJ1056" s="273"/>
      <c r="AK1056" s="273" t="s">
        <v>796</v>
      </c>
      <c r="AL1056" s="273" t="s">
        <v>2254</v>
      </c>
      <c r="AM1056" s="273" t="s">
        <v>811</v>
      </c>
      <c r="AN1056" s="273" t="s">
        <v>43</v>
      </c>
      <c r="AO1056" s="273"/>
      <c r="AP1056" s="273"/>
      <c r="AQ1056" s="273"/>
      <c r="AR1056" s="273"/>
      <c r="AS1056" s="273" t="s">
        <v>9835</v>
      </c>
      <c r="AT1056" s="274">
        <v>1000</v>
      </c>
      <c r="AU1056" s="274">
        <v>1</v>
      </c>
      <c r="AV1056" s="273" t="s">
        <v>9832</v>
      </c>
      <c r="AW1056" s="273"/>
      <c r="AX1056" s="274">
        <v>5.9</v>
      </c>
      <c r="AY1056" s="273" t="s">
        <v>458</v>
      </c>
      <c r="AZ1056" s="273" t="s">
        <v>8501</v>
      </c>
      <c r="BA1056" s="273" t="s">
        <v>9836</v>
      </c>
      <c r="BB1056" s="273" t="s">
        <v>9829</v>
      </c>
      <c r="BC1056" s="273" t="s">
        <v>9832</v>
      </c>
      <c r="BD1056" s="273"/>
      <c r="BE1056" s="273" t="s">
        <v>9832</v>
      </c>
      <c r="BF1056" s="273" t="s">
        <v>458</v>
      </c>
      <c r="BG1056" s="273" t="s">
        <v>458</v>
      </c>
      <c r="BH1056" s="273" t="s">
        <v>458</v>
      </c>
      <c r="BI1056" s="273" t="s">
        <v>800</v>
      </c>
      <c r="BJ1056" s="273" t="s">
        <v>800</v>
      </c>
      <c r="BK1056" s="273" t="s">
        <v>3730</v>
      </c>
      <c r="BL1056" s="273" t="s">
        <v>802</v>
      </c>
      <c r="BM1056" s="273" t="s">
        <v>803</v>
      </c>
      <c r="BN1056" s="273"/>
      <c r="BO1056" s="273" t="s">
        <v>1865</v>
      </c>
      <c r="BP1056" s="273" t="s">
        <v>458</v>
      </c>
      <c r="BQ1056" s="273"/>
    </row>
    <row r="1057" spans="1:69" ht="18" customHeight="1">
      <c r="A1057" s="273" t="s">
        <v>3561</v>
      </c>
      <c r="B1057" s="273" t="s">
        <v>8984</v>
      </c>
      <c r="C1057" s="273" t="s">
        <v>8985</v>
      </c>
      <c r="D1057" s="273" t="s">
        <v>9837</v>
      </c>
      <c r="E1057" s="273" t="s">
        <v>8987</v>
      </c>
      <c r="F1057" s="273" t="s">
        <v>3287</v>
      </c>
      <c r="G1057" s="273" t="s">
        <v>1506</v>
      </c>
      <c r="H1057" s="273" t="s">
        <v>786</v>
      </c>
      <c r="I1057" s="274">
        <v>7.5</v>
      </c>
      <c r="J1057" s="273" t="s">
        <v>11</v>
      </c>
      <c r="K1057" s="273" t="s">
        <v>820</v>
      </c>
      <c r="L1057" s="274">
        <v>2.9893000000000001</v>
      </c>
      <c r="M1057" s="273" t="s">
        <v>2250</v>
      </c>
      <c r="N1057" s="273" t="s">
        <v>788</v>
      </c>
      <c r="O1057" s="273"/>
      <c r="P1057" s="273"/>
      <c r="Q1057" s="273"/>
      <c r="R1057" s="273" t="s">
        <v>789</v>
      </c>
      <c r="S1057" s="273" t="s">
        <v>1487</v>
      </c>
      <c r="T1057" s="273" t="s">
        <v>458</v>
      </c>
      <c r="U1057" s="273" t="s">
        <v>791</v>
      </c>
      <c r="V1057" s="274">
        <v>100</v>
      </c>
      <c r="W1057" s="273" t="s">
        <v>7201</v>
      </c>
      <c r="X1057" s="273" t="s">
        <v>792</v>
      </c>
      <c r="Y1057" s="273" t="s">
        <v>1792</v>
      </c>
      <c r="Z1057" s="273"/>
      <c r="AA1057" s="273"/>
      <c r="AB1057" s="273"/>
      <c r="AC1057" s="273"/>
      <c r="AD1057" s="273"/>
      <c r="AE1057" s="273" t="s">
        <v>9838</v>
      </c>
      <c r="AF1057" s="273" t="s">
        <v>794</v>
      </c>
      <c r="AG1057" s="273" t="s">
        <v>1793</v>
      </c>
      <c r="AH1057" s="273" t="s">
        <v>786</v>
      </c>
      <c r="AI1057" s="273" t="s">
        <v>102</v>
      </c>
      <c r="AJ1057" s="273"/>
      <c r="AK1057" s="273" t="s">
        <v>796</v>
      </c>
      <c r="AL1057" s="273" t="s">
        <v>2254</v>
      </c>
      <c r="AM1057" s="273" t="s">
        <v>2206</v>
      </c>
      <c r="AN1057" s="273" t="s">
        <v>42</v>
      </c>
      <c r="AO1057" s="273"/>
      <c r="AP1057" s="273"/>
      <c r="AQ1057" s="273"/>
      <c r="AR1057" s="273"/>
      <c r="AS1057" s="273" t="s">
        <v>3566</v>
      </c>
      <c r="AT1057" s="274">
        <v>1000</v>
      </c>
      <c r="AU1057" s="274">
        <v>7.5</v>
      </c>
      <c r="AV1057" s="273" t="s">
        <v>8990</v>
      </c>
      <c r="AW1057" s="273"/>
      <c r="AX1057" s="274">
        <v>5.7736999999999998</v>
      </c>
      <c r="AY1057" s="273" t="s">
        <v>8988</v>
      </c>
      <c r="AZ1057" s="273" t="s">
        <v>8989</v>
      </c>
      <c r="BA1057" s="273" t="s">
        <v>3568</v>
      </c>
      <c r="BB1057" s="273" t="s">
        <v>458</v>
      </c>
      <c r="BC1057" s="273" t="s">
        <v>8990</v>
      </c>
      <c r="BD1057" s="273"/>
      <c r="BE1057" s="273" t="s">
        <v>8990</v>
      </c>
      <c r="BF1057" s="273" t="s">
        <v>458</v>
      </c>
      <c r="BG1057" s="273"/>
      <c r="BH1057" s="273" t="s">
        <v>8991</v>
      </c>
      <c r="BI1057" s="273" t="s">
        <v>800</v>
      </c>
      <c r="BJ1057" s="273" t="s">
        <v>800</v>
      </c>
      <c r="BK1057" s="273" t="s">
        <v>1516</v>
      </c>
      <c r="BL1057" s="273" t="s">
        <v>802</v>
      </c>
      <c r="BM1057" s="273" t="s">
        <v>803</v>
      </c>
      <c r="BN1057" s="273"/>
      <c r="BO1057" s="273" t="s">
        <v>1517</v>
      </c>
      <c r="BP1057" s="273" t="s">
        <v>458</v>
      </c>
      <c r="BQ1057" s="273"/>
    </row>
    <row r="1058" spans="1:69" ht="18" customHeight="1">
      <c r="A1058" s="273" t="s">
        <v>8546</v>
      </c>
      <c r="B1058" s="273" t="s">
        <v>9839</v>
      </c>
      <c r="C1058" s="273" t="s">
        <v>9840</v>
      </c>
      <c r="D1058" s="273" t="s">
        <v>9837</v>
      </c>
      <c r="E1058" s="273" t="s">
        <v>9841</v>
      </c>
      <c r="F1058" s="273" t="s">
        <v>4287</v>
      </c>
      <c r="G1058" s="273" t="s">
        <v>1938</v>
      </c>
      <c r="H1058" s="273" t="s">
        <v>5601</v>
      </c>
      <c r="I1058" s="274">
        <v>5</v>
      </c>
      <c r="J1058" s="273" t="s">
        <v>11</v>
      </c>
      <c r="K1058" s="273" t="s">
        <v>820</v>
      </c>
      <c r="L1058" s="274">
        <v>6.75</v>
      </c>
      <c r="M1058" s="273" t="s">
        <v>2250</v>
      </c>
      <c r="N1058" s="273" t="s">
        <v>4104</v>
      </c>
      <c r="O1058" s="273"/>
      <c r="P1058" s="273"/>
      <c r="Q1058" s="273"/>
      <c r="R1058" s="273" t="s">
        <v>789</v>
      </c>
      <c r="S1058" s="273" t="s">
        <v>790</v>
      </c>
      <c r="T1058" s="273" t="s">
        <v>458</v>
      </c>
      <c r="U1058" s="273" t="s">
        <v>791</v>
      </c>
      <c r="V1058" s="274">
        <v>99.866</v>
      </c>
      <c r="W1058" s="273" t="s">
        <v>6168</v>
      </c>
      <c r="X1058" s="273" t="s">
        <v>1565</v>
      </c>
      <c r="Y1058" s="273"/>
      <c r="Z1058" s="273"/>
      <c r="AA1058" s="274">
        <v>120</v>
      </c>
      <c r="AB1058" s="274">
        <v>24</v>
      </c>
      <c r="AC1058" s="273"/>
      <c r="AD1058" s="273"/>
      <c r="AE1058" s="273" t="s">
        <v>9842</v>
      </c>
      <c r="AF1058" s="273" t="s">
        <v>3984</v>
      </c>
      <c r="AG1058" s="273" t="s">
        <v>1986</v>
      </c>
      <c r="AH1058" s="273" t="s">
        <v>4230</v>
      </c>
      <c r="AI1058" s="273" t="s">
        <v>102</v>
      </c>
      <c r="AJ1058" s="273"/>
      <c r="AK1058" s="273" t="s">
        <v>1987</v>
      </c>
      <c r="AL1058" s="273" t="s">
        <v>2254</v>
      </c>
      <c r="AM1058" s="273" t="s">
        <v>811</v>
      </c>
      <c r="AN1058" s="273" t="s">
        <v>3211</v>
      </c>
      <c r="AO1058" s="273"/>
      <c r="AP1058" s="273"/>
      <c r="AQ1058" s="273"/>
      <c r="AR1058" s="273"/>
      <c r="AS1058" s="273" t="s">
        <v>8555</v>
      </c>
      <c r="AT1058" s="274">
        <v>900</v>
      </c>
      <c r="AU1058" s="274">
        <v>4.7977999999999996</v>
      </c>
      <c r="AV1058" s="273" t="s">
        <v>8990</v>
      </c>
      <c r="AW1058" s="273" t="s">
        <v>3680</v>
      </c>
      <c r="AX1058" s="274">
        <v>6.75</v>
      </c>
      <c r="AY1058" s="273" t="s">
        <v>458</v>
      </c>
      <c r="AZ1058" s="273" t="s">
        <v>9843</v>
      </c>
      <c r="BA1058" s="273" t="s">
        <v>8558</v>
      </c>
      <c r="BB1058" s="273" t="s">
        <v>8546</v>
      </c>
      <c r="BC1058" s="273" t="s">
        <v>8990</v>
      </c>
      <c r="BD1058" s="273"/>
      <c r="BE1058" s="273" t="s">
        <v>8990</v>
      </c>
      <c r="BF1058" s="273" t="s">
        <v>9844</v>
      </c>
      <c r="BG1058" s="273" t="s">
        <v>9845</v>
      </c>
      <c r="BH1058" s="273" t="s">
        <v>9846</v>
      </c>
      <c r="BI1058" s="273" t="s">
        <v>800</v>
      </c>
      <c r="BJ1058" s="273" t="s">
        <v>800</v>
      </c>
      <c r="BK1058" s="273" t="s">
        <v>801</v>
      </c>
      <c r="BL1058" s="273" t="s">
        <v>802</v>
      </c>
      <c r="BM1058" s="273" t="s">
        <v>827</v>
      </c>
      <c r="BN1058" s="273"/>
      <c r="BO1058" s="273" t="s">
        <v>809</v>
      </c>
      <c r="BP1058" s="273" t="s">
        <v>458</v>
      </c>
      <c r="BQ1058" s="273"/>
    </row>
    <row r="1059" spans="1:69" ht="18" customHeight="1">
      <c r="A1059" s="273" t="s">
        <v>8954</v>
      </c>
      <c r="B1059" s="273" t="s">
        <v>9847</v>
      </c>
      <c r="C1059" s="273" t="s">
        <v>9848</v>
      </c>
      <c r="D1059" s="273" t="s">
        <v>9849</v>
      </c>
      <c r="E1059" s="273" t="s">
        <v>9850</v>
      </c>
      <c r="F1059" s="273" t="s">
        <v>5116</v>
      </c>
      <c r="G1059" s="273" t="s">
        <v>7259</v>
      </c>
      <c r="H1059" s="273" t="s">
        <v>4762</v>
      </c>
      <c r="I1059" s="274">
        <v>2.5</v>
      </c>
      <c r="J1059" s="273" t="s">
        <v>11</v>
      </c>
      <c r="K1059" s="273" t="s">
        <v>820</v>
      </c>
      <c r="L1059" s="274">
        <v>4</v>
      </c>
      <c r="M1059" s="273" t="s">
        <v>2289</v>
      </c>
      <c r="N1059" s="273" t="s">
        <v>936</v>
      </c>
      <c r="O1059" s="273"/>
      <c r="P1059" s="273"/>
      <c r="Q1059" s="273"/>
      <c r="R1059" s="273" t="s">
        <v>789</v>
      </c>
      <c r="S1059" s="273" t="s">
        <v>790</v>
      </c>
      <c r="T1059" s="273" t="s">
        <v>458</v>
      </c>
      <c r="U1059" s="273" t="s">
        <v>791</v>
      </c>
      <c r="V1059" s="274">
        <v>101.56399999999999</v>
      </c>
      <c r="W1059" s="273" t="s">
        <v>6262</v>
      </c>
      <c r="X1059" s="273" t="s">
        <v>1463</v>
      </c>
      <c r="Y1059" s="273" t="s">
        <v>1464</v>
      </c>
      <c r="Z1059" s="273"/>
      <c r="AA1059" s="273"/>
      <c r="AB1059" s="273"/>
      <c r="AC1059" s="273"/>
      <c r="AD1059" s="273"/>
      <c r="AE1059" s="273" t="s">
        <v>9851</v>
      </c>
      <c r="AF1059" s="273" t="s">
        <v>794</v>
      </c>
      <c r="AG1059" s="273" t="s">
        <v>1986</v>
      </c>
      <c r="AH1059" s="273" t="s">
        <v>4762</v>
      </c>
      <c r="AI1059" s="273" t="s">
        <v>102</v>
      </c>
      <c r="AJ1059" s="273" t="s">
        <v>307</v>
      </c>
      <c r="AK1059" s="273" t="s">
        <v>1987</v>
      </c>
      <c r="AL1059" s="273" t="s">
        <v>2290</v>
      </c>
      <c r="AM1059" s="273" t="s">
        <v>811</v>
      </c>
      <c r="AN1059" s="273" t="s">
        <v>42</v>
      </c>
      <c r="AO1059" s="273"/>
      <c r="AP1059" s="273"/>
      <c r="AQ1059" s="273"/>
      <c r="AR1059" s="273"/>
      <c r="AS1059" s="273" t="s">
        <v>8962</v>
      </c>
      <c r="AT1059" s="274">
        <v>1000</v>
      </c>
      <c r="AU1059" s="274">
        <v>2.5</v>
      </c>
      <c r="AV1059" s="273" t="s">
        <v>9852</v>
      </c>
      <c r="AW1059" s="273"/>
      <c r="AX1059" s="274">
        <v>4</v>
      </c>
      <c r="AY1059" s="273" t="s">
        <v>458</v>
      </c>
      <c r="AZ1059" s="273" t="s">
        <v>9853</v>
      </c>
      <c r="BA1059" s="273" t="s">
        <v>8965</v>
      </c>
      <c r="BB1059" s="273" t="s">
        <v>8954</v>
      </c>
      <c r="BC1059" s="273" t="s">
        <v>9852</v>
      </c>
      <c r="BD1059" s="273"/>
      <c r="BE1059" s="273" t="s">
        <v>9852</v>
      </c>
      <c r="BF1059" s="273" t="s">
        <v>4502</v>
      </c>
      <c r="BG1059" s="273" t="s">
        <v>9851</v>
      </c>
      <c r="BH1059" s="273" t="s">
        <v>9854</v>
      </c>
      <c r="BI1059" s="273" t="s">
        <v>800</v>
      </c>
      <c r="BJ1059" s="273" t="s">
        <v>800</v>
      </c>
      <c r="BK1059" s="273" t="s">
        <v>801</v>
      </c>
      <c r="BL1059" s="273" t="s">
        <v>802</v>
      </c>
      <c r="BM1059" s="273" t="s">
        <v>803</v>
      </c>
      <c r="BN1059" s="273"/>
      <c r="BO1059" s="273" t="s">
        <v>809</v>
      </c>
      <c r="BP1059" s="273" t="s">
        <v>458</v>
      </c>
      <c r="BQ1059" s="273"/>
    </row>
    <row r="1060" spans="1:69" ht="18" customHeight="1">
      <c r="A1060" s="273" t="s">
        <v>9855</v>
      </c>
      <c r="B1060" s="273" t="s">
        <v>9856</v>
      </c>
      <c r="C1060" s="273" t="s">
        <v>9857</v>
      </c>
      <c r="D1060" s="273" t="s">
        <v>9858</v>
      </c>
      <c r="E1060" s="273" t="s">
        <v>9859</v>
      </c>
      <c r="F1060" s="273" t="s">
        <v>3435</v>
      </c>
      <c r="G1060" s="273" t="s">
        <v>3481</v>
      </c>
      <c r="H1060" s="273" t="s">
        <v>786</v>
      </c>
      <c r="I1060" s="274">
        <v>14.3</v>
      </c>
      <c r="J1060" s="273" t="s">
        <v>11</v>
      </c>
      <c r="K1060" s="273" t="s">
        <v>3714</v>
      </c>
      <c r="L1060" s="274">
        <v>5.9</v>
      </c>
      <c r="M1060" s="273" t="s">
        <v>2296</v>
      </c>
      <c r="N1060" s="273" t="s">
        <v>936</v>
      </c>
      <c r="O1060" s="273"/>
      <c r="P1060" s="273"/>
      <c r="Q1060" s="273"/>
      <c r="R1060" s="273" t="s">
        <v>789</v>
      </c>
      <c r="S1060" s="273" t="s">
        <v>1487</v>
      </c>
      <c r="T1060" s="273" t="s">
        <v>458</v>
      </c>
      <c r="U1060" s="273" t="s">
        <v>5139</v>
      </c>
      <c r="V1060" s="274">
        <v>100</v>
      </c>
      <c r="W1060" s="273" t="s">
        <v>9860</v>
      </c>
      <c r="X1060" s="273" t="s">
        <v>828</v>
      </c>
      <c r="Y1060" s="273" t="s">
        <v>2074</v>
      </c>
      <c r="Z1060" s="273"/>
      <c r="AA1060" s="273"/>
      <c r="AB1060" s="273"/>
      <c r="AC1060" s="273"/>
      <c r="AD1060" s="273"/>
      <c r="AE1060" s="273" t="s">
        <v>9861</v>
      </c>
      <c r="AF1060" s="273" t="s">
        <v>794</v>
      </c>
      <c r="AG1060" s="273" t="s">
        <v>1793</v>
      </c>
      <c r="AH1060" s="273" t="s">
        <v>786</v>
      </c>
      <c r="AI1060" s="273" t="s">
        <v>102</v>
      </c>
      <c r="AJ1060" s="273" t="s">
        <v>8788</v>
      </c>
      <c r="AK1060" s="273" t="s">
        <v>796</v>
      </c>
      <c r="AL1060" s="273" t="s">
        <v>9862</v>
      </c>
      <c r="AM1060" s="273" t="s">
        <v>797</v>
      </c>
      <c r="AN1060" s="273" t="s">
        <v>43</v>
      </c>
      <c r="AO1060" s="273"/>
      <c r="AP1060" s="273"/>
      <c r="AQ1060" s="273"/>
      <c r="AR1060" s="273"/>
      <c r="AS1060" s="273" t="s">
        <v>9863</v>
      </c>
      <c r="AT1060" s="274">
        <v>1000</v>
      </c>
      <c r="AU1060" s="274">
        <v>14.3</v>
      </c>
      <c r="AV1060" s="273" t="s">
        <v>9815</v>
      </c>
      <c r="AW1060" s="273"/>
      <c r="AX1060" s="274">
        <v>5.9</v>
      </c>
      <c r="AY1060" s="273" t="s">
        <v>458</v>
      </c>
      <c r="AZ1060" s="273" t="s">
        <v>9864</v>
      </c>
      <c r="BA1060" s="273" t="s">
        <v>9865</v>
      </c>
      <c r="BB1060" s="273" t="s">
        <v>458</v>
      </c>
      <c r="BC1060" s="273" t="s">
        <v>9815</v>
      </c>
      <c r="BD1060" s="273"/>
      <c r="BE1060" s="273" t="s">
        <v>9815</v>
      </c>
      <c r="BF1060" s="273" t="s">
        <v>9866</v>
      </c>
      <c r="BG1060" s="273" t="s">
        <v>9867</v>
      </c>
      <c r="BH1060" s="273" t="s">
        <v>9868</v>
      </c>
      <c r="BI1060" s="273" t="s">
        <v>3729</v>
      </c>
      <c r="BJ1060" s="273" t="s">
        <v>800</v>
      </c>
      <c r="BK1060" s="273" t="s">
        <v>3730</v>
      </c>
      <c r="BL1060" s="273" t="s">
        <v>802</v>
      </c>
      <c r="BM1060" s="273" t="s">
        <v>3731</v>
      </c>
      <c r="BN1060" s="273" t="s">
        <v>9638</v>
      </c>
      <c r="BO1060" s="273" t="s">
        <v>1865</v>
      </c>
      <c r="BP1060" s="273" t="s">
        <v>458</v>
      </c>
      <c r="BQ1060" s="273"/>
    </row>
    <row r="1061" spans="1:69" ht="18" customHeight="1">
      <c r="A1061" s="273" t="s">
        <v>9241</v>
      </c>
      <c r="B1061" s="273" t="s">
        <v>9869</v>
      </c>
      <c r="C1061" s="273" t="s">
        <v>9870</v>
      </c>
      <c r="D1061" s="273" t="s">
        <v>9858</v>
      </c>
      <c r="E1061" s="273" t="s">
        <v>9871</v>
      </c>
      <c r="F1061" s="273" t="s">
        <v>1871</v>
      </c>
      <c r="G1061" s="273" t="s">
        <v>1506</v>
      </c>
      <c r="H1061" s="273" t="s">
        <v>786</v>
      </c>
      <c r="I1061" s="274">
        <v>5</v>
      </c>
      <c r="J1061" s="273" t="s">
        <v>11</v>
      </c>
      <c r="K1061" s="273" t="s">
        <v>3714</v>
      </c>
      <c r="L1061" s="274">
        <v>4.3</v>
      </c>
      <c r="M1061" s="273" t="s">
        <v>2296</v>
      </c>
      <c r="N1061" s="273" t="s">
        <v>5205</v>
      </c>
      <c r="O1061" s="273"/>
      <c r="P1061" s="273"/>
      <c r="Q1061" s="273"/>
      <c r="R1061" s="273" t="s">
        <v>789</v>
      </c>
      <c r="S1061" s="273" t="s">
        <v>790</v>
      </c>
      <c r="T1061" s="273" t="s">
        <v>458</v>
      </c>
      <c r="U1061" s="273" t="s">
        <v>791</v>
      </c>
      <c r="V1061" s="274">
        <v>100</v>
      </c>
      <c r="W1061" s="273" t="s">
        <v>6168</v>
      </c>
      <c r="X1061" s="273" t="s">
        <v>792</v>
      </c>
      <c r="Y1061" s="273" t="s">
        <v>6452</v>
      </c>
      <c r="Z1061" s="273"/>
      <c r="AA1061" s="274">
        <v>22</v>
      </c>
      <c r="AB1061" s="274">
        <v>4.4000000000000004</v>
      </c>
      <c r="AC1061" s="273"/>
      <c r="AD1061" s="273"/>
      <c r="AE1061" s="273" t="s">
        <v>9872</v>
      </c>
      <c r="AF1061" s="273" t="s">
        <v>794</v>
      </c>
      <c r="AG1061" s="273" t="s">
        <v>807</v>
      </c>
      <c r="AH1061" s="273" t="s">
        <v>786</v>
      </c>
      <c r="AI1061" s="273" t="s">
        <v>102</v>
      </c>
      <c r="AJ1061" s="273"/>
      <c r="AK1061" s="273" t="s">
        <v>810</v>
      </c>
      <c r="AL1061" s="273" t="s">
        <v>9862</v>
      </c>
      <c r="AM1061" s="273" t="s">
        <v>2206</v>
      </c>
      <c r="AN1061" s="273" t="s">
        <v>42</v>
      </c>
      <c r="AO1061" s="273"/>
      <c r="AP1061" s="273"/>
      <c r="AQ1061" s="273"/>
      <c r="AR1061" s="273"/>
      <c r="AS1061" s="273" t="s">
        <v>9249</v>
      </c>
      <c r="AT1061" s="274">
        <v>1000</v>
      </c>
      <c r="AU1061" s="274">
        <v>5</v>
      </c>
      <c r="AV1061" s="273" t="s">
        <v>9815</v>
      </c>
      <c r="AW1061" s="273"/>
      <c r="AX1061" s="274">
        <v>4.3</v>
      </c>
      <c r="AY1061" s="273" t="s">
        <v>458</v>
      </c>
      <c r="AZ1061" s="273" t="s">
        <v>9873</v>
      </c>
      <c r="BA1061" s="273" t="s">
        <v>9874</v>
      </c>
      <c r="BB1061" s="273" t="s">
        <v>9241</v>
      </c>
      <c r="BC1061" s="273" t="s">
        <v>9815</v>
      </c>
      <c r="BD1061" s="273"/>
      <c r="BE1061" s="273" t="s">
        <v>9815</v>
      </c>
      <c r="BF1061" s="273" t="s">
        <v>9875</v>
      </c>
      <c r="BG1061" s="273" t="s">
        <v>9876</v>
      </c>
      <c r="BH1061" s="273" t="s">
        <v>9877</v>
      </c>
      <c r="BI1061" s="273" t="s">
        <v>3729</v>
      </c>
      <c r="BJ1061" s="273" t="s">
        <v>800</v>
      </c>
      <c r="BK1061" s="273" t="s">
        <v>3730</v>
      </c>
      <c r="BL1061" s="273" t="s">
        <v>802</v>
      </c>
      <c r="BM1061" s="273" t="s">
        <v>3731</v>
      </c>
      <c r="BN1061" s="273" t="s">
        <v>9638</v>
      </c>
      <c r="BO1061" s="273" t="s">
        <v>809</v>
      </c>
      <c r="BP1061" s="273" t="s">
        <v>458</v>
      </c>
      <c r="BQ1061" s="273"/>
    </row>
    <row r="1062" spans="1:69" ht="18" customHeight="1">
      <c r="A1062" s="273" t="s">
        <v>3259</v>
      </c>
      <c r="B1062" s="273" t="s">
        <v>8821</v>
      </c>
      <c r="C1062" s="273" t="s">
        <v>8822</v>
      </c>
      <c r="D1062" s="273" t="s">
        <v>9878</v>
      </c>
      <c r="E1062" s="273" t="s">
        <v>8823</v>
      </c>
      <c r="F1062" s="273" t="s">
        <v>1505</v>
      </c>
      <c r="G1062" s="273" t="s">
        <v>1506</v>
      </c>
      <c r="H1062" s="273" t="s">
        <v>786</v>
      </c>
      <c r="I1062" s="274">
        <v>5.5199999999999999E-2</v>
      </c>
      <c r="J1062" s="273" t="s">
        <v>852</v>
      </c>
      <c r="K1062" s="273" t="s">
        <v>8824</v>
      </c>
      <c r="L1062" s="274">
        <v>2.4580000000000002</v>
      </c>
      <c r="M1062" s="273" t="s">
        <v>8459</v>
      </c>
      <c r="N1062" s="273" t="s">
        <v>788</v>
      </c>
      <c r="O1062" s="273"/>
      <c r="P1062" s="273"/>
      <c r="Q1062" s="273"/>
      <c r="R1062" s="273"/>
      <c r="S1062" s="273" t="s">
        <v>1487</v>
      </c>
      <c r="T1062" s="273" t="s">
        <v>458</v>
      </c>
      <c r="U1062" s="273" t="s">
        <v>791</v>
      </c>
      <c r="V1062" s="274">
        <v>101.00700000000001</v>
      </c>
      <c r="W1062" s="273"/>
      <c r="X1062" s="273" t="s">
        <v>792</v>
      </c>
      <c r="Y1062" s="273" t="s">
        <v>1792</v>
      </c>
      <c r="Z1062" s="273"/>
      <c r="AA1062" s="273"/>
      <c r="AB1062" s="273"/>
      <c r="AC1062" s="273"/>
      <c r="AD1062" s="273"/>
      <c r="AE1062" s="273"/>
      <c r="AF1062" s="273" t="s">
        <v>2276</v>
      </c>
      <c r="AG1062" s="273" t="s">
        <v>1793</v>
      </c>
      <c r="AH1062" s="273" t="s">
        <v>786</v>
      </c>
      <c r="AI1062" s="273" t="s">
        <v>102</v>
      </c>
      <c r="AJ1062" s="273"/>
      <c r="AK1062" s="273" t="s">
        <v>796</v>
      </c>
      <c r="AL1062" s="273" t="s">
        <v>8464</v>
      </c>
      <c r="AM1062" s="273" t="s">
        <v>2206</v>
      </c>
      <c r="AN1062" s="273" t="s">
        <v>42</v>
      </c>
      <c r="AO1062" s="273"/>
      <c r="AP1062" s="273"/>
      <c r="AQ1062" s="273"/>
      <c r="AR1062" s="273"/>
      <c r="AS1062" s="273" t="s">
        <v>3270</v>
      </c>
      <c r="AT1062" s="274">
        <v>1000</v>
      </c>
      <c r="AU1062" s="274">
        <v>0.1648</v>
      </c>
      <c r="AV1062" s="273" t="s">
        <v>9879</v>
      </c>
      <c r="AW1062" s="273"/>
      <c r="AX1062" s="274">
        <v>2.4580000000000002</v>
      </c>
      <c r="AY1062" s="273" t="s">
        <v>8826</v>
      </c>
      <c r="AZ1062" s="273" t="s">
        <v>8827</v>
      </c>
      <c r="BA1062" s="273" t="s">
        <v>8828</v>
      </c>
      <c r="BB1062" s="273" t="s">
        <v>458</v>
      </c>
      <c r="BC1062" s="273" t="s">
        <v>8829</v>
      </c>
      <c r="BD1062" s="273"/>
      <c r="BE1062" s="273" t="s">
        <v>8829</v>
      </c>
      <c r="BF1062" s="273" t="s">
        <v>458</v>
      </c>
      <c r="BG1062" s="273"/>
      <c r="BH1062" s="273" t="s">
        <v>8830</v>
      </c>
      <c r="BI1062" s="273" t="s">
        <v>800</v>
      </c>
      <c r="BJ1062" s="273" t="s">
        <v>800</v>
      </c>
      <c r="BK1062" s="273" t="s">
        <v>801</v>
      </c>
      <c r="BL1062" s="273" t="s">
        <v>802</v>
      </c>
      <c r="BM1062" s="273" t="s">
        <v>803</v>
      </c>
      <c r="BN1062" s="273"/>
      <c r="BO1062" s="273" t="s">
        <v>809</v>
      </c>
      <c r="BP1062" s="273" t="s">
        <v>458</v>
      </c>
      <c r="BQ1062" s="273"/>
    </row>
    <row r="1063" spans="1:69" ht="18" customHeight="1">
      <c r="A1063" s="273" t="s">
        <v>3259</v>
      </c>
      <c r="B1063" s="273" t="s">
        <v>9880</v>
      </c>
      <c r="C1063" s="273" t="s">
        <v>9881</v>
      </c>
      <c r="D1063" s="273" t="s">
        <v>9878</v>
      </c>
      <c r="E1063" s="273" t="s">
        <v>9882</v>
      </c>
      <c r="F1063" s="273" t="s">
        <v>1505</v>
      </c>
      <c r="G1063" s="273" t="s">
        <v>1506</v>
      </c>
      <c r="H1063" s="273" t="s">
        <v>786</v>
      </c>
      <c r="I1063" s="274">
        <v>1.9E-2</v>
      </c>
      <c r="J1063" s="273" t="s">
        <v>11</v>
      </c>
      <c r="K1063" s="273" t="s">
        <v>8824</v>
      </c>
      <c r="L1063" s="274">
        <v>3</v>
      </c>
      <c r="M1063" s="273" t="s">
        <v>8459</v>
      </c>
      <c r="N1063" s="273" t="s">
        <v>788</v>
      </c>
      <c r="O1063" s="273"/>
      <c r="P1063" s="273"/>
      <c r="Q1063" s="273"/>
      <c r="R1063" s="273" t="s">
        <v>789</v>
      </c>
      <c r="S1063" s="273" t="s">
        <v>1487</v>
      </c>
      <c r="T1063" s="273" t="s">
        <v>458</v>
      </c>
      <c r="U1063" s="273" t="s">
        <v>791</v>
      </c>
      <c r="V1063" s="274">
        <v>101.892</v>
      </c>
      <c r="W1063" s="273" t="s">
        <v>9883</v>
      </c>
      <c r="X1063" s="273" t="s">
        <v>792</v>
      </c>
      <c r="Y1063" s="273" t="s">
        <v>1792</v>
      </c>
      <c r="Z1063" s="273"/>
      <c r="AA1063" s="273"/>
      <c r="AB1063" s="273"/>
      <c r="AC1063" s="273"/>
      <c r="AD1063" s="273"/>
      <c r="AE1063" s="273"/>
      <c r="AF1063" s="273" t="s">
        <v>2276</v>
      </c>
      <c r="AG1063" s="273" t="s">
        <v>1793</v>
      </c>
      <c r="AH1063" s="273" t="s">
        <v>786</v>
      </c>
      <c r="AI1063" s="273" t="s">
        <v>102</v>
      </c>
      <c r="AJ1063" s="273"/>
      <c r="AK1063" s="273" t="s">
        <v>796</v>
      </c>
      <c r="AL1063" s="273" t="s">
        <v>8464</v>
      </c>
      <c r="AM1063" s="273" t="s">
        <v>2206</v>
      </c>
      <c r="AN1063" s="273" t="s">
        <v>42</v>
      </c>
      <c r="AO1063" s="273"/>
      <c r="AP1063" s="273"/>
      <c r="AQ1063" s="273"/>
      <c r="AR1063" s="273"/>
      <c r="AS1063" s="273" t="s">
        <v>3270</v>
      </c>
      <c r="AT1063" s="274">
        <v>1000</v>
      </c>
      <c r="AU1063" s="274">
        <v>2.8899999999999999E-2</v>
      </c>
      <c r="AV1063" s="273" t="s">
        <v>9879</v>
      </c>
      <c r="AW1063" s="273"/>
      <c r="AX1063" s="274">
        <v>3</v>
      </c>
      <c r="AY1063" s="273" t="s">
        <v>458</v>
      </c>
      <c r="AZ1063" s="273" t="s">
        <v>8827</v>
      </c>
      <c r="BA1063" s="273" t="s">
        <v>8828</v>
      </c>
      <c r="BB1063" s="273" t="s">
        <v>458</v>
      </c>
      <c r="BC1063" s="273" t="s">
        <v>8829</v>
      </c>
      <c r="BD1063" s="273"/>
      <c r="BE1063" s="273" t="s">
        <v>8829</v>
      </c>
      <c r="BF1063" s="273" t="s">
        <v>458</v>
      </c>
      <c r="BG1063" s="273"/>
      <c r="BH1063" s="273" t="s">
        <v>8830</v>
      </c>
      <c r="BI1063" s="273" t="s">
        <v>800</v>
      </c>
      <c r="BJ1063" s="273" t="s">
        <v>800</v>
      </c>
      <c r="BK1063" s="273" t="s">
        <v>801</v>
      </c>
      <c r="BL1063" s="273" t="s">
        <v>802</v>
      </c>
      <c r="BM1063" s="273" t="s">
        <v>803</v>
      </c>
      <c r="BN1063" s="273"/>
      <c r="BO1063" s="273" t="s">
        <v>809</v>
      </c>
      <c r="BP1063" s="273" t="s">
        <v>458</v>
      </c>
      <c r="BQ1063" s="273"/>
    </row>
    <row r="1064" spans="1:69" ht="18" customHeight="1">
      <c r="A1064" s="273" t="s">
        <v>9884</v>
      </c>
      <c r="B1064" s="273" t="s">
        <v>9885</v>
      </c>
      <c r="C1064" s="273" t="s">
        <v>9886</v>
      </c>
      <c r="D1064" s="273" t="s">
        <v>9878</v>
      </c>
      <c r="E1064" s="273" t="s">
        <v>9887</v>
      </c>
      <c r="F1064" s="273" t="s">
        <v>6585</v>
      </c>
      <c r="G1064" s="273" t="s">
        <v>7003</v>
      </c>
      <c r="H1064" s="273" t="s">
        <v>5116</v>
      </c>
      <c r="I1064" s="274">
        <v>5</v>
      </c>
      <c r="J1064" s="273" t="s">
        <v>849</v>
      </c>
      <c r="K1064" s="273" t="s">
        <v>820</v>
      </c>
      <c r="L1064" s="274">
        <v>1.375</v>
      </c>
      <c r="M1064" s="273" t="s">
        <v>2325</v>
      </c>
      <c r="N1064" s="273" t="s">
        <v>9888</v>
      </c>
      <c r="O1064" s="273"/>
      <c r="P1064" s="273"/>
      <c r="Q1064" s="273"/>
      <c r="R1064" s="273" t="s">
        <v>789</v>
      </c>
      <c r="S1064" s="273" t="s">
        <v>2731</v>
      </c>
      <c r="T1064" s="273" t="s">
        <v>458</v>
      </c>
      <c r="U1064" s="273" t="s">
        <v>791</v>
      </c>
      <c r="V1064" s="274">
        <v>99.655000000000001</v>
      </c>
      <c r="W1064" s="273"/>
      <c r="X1064" s="273" t="s">
        <v>1565</v>
      </c>
      <c r="Y1064" s="273" t="s">
        <v>9889</v>
      </c>
      <c r="Z1064" s="273"/>
      <c r="AA1064" s="274">
        <v>22</v>
      </c>
      <c r="AB1064" s="274">
        <v>4.4000000000000004</v>
      </c>
      <c r="AC1064" s="273"/>
      <c r="AD1064" s="273"/>
      <c r="AE1064" s="273" t="s">
        <v>9890</v>
      </c>
      <c r="AF1064" s="273" t="s">
        <v>794</v>
      </c>
      <c r="AG1064" s="273" t="s">
        <v>9286</v>
      </c>
      <c r="AH1064" s="273" t="s">
        <v>5116</v>
      </c>
      <c r="AI1064" s="273" t="s">
        <v>102</v>
      </c>
      <c r="AJ1064" s="273"/>
      <c r="AK1064" s="273" t="s">
        <v>810</v>
      </c>
      <c r="AL1064" s="273" t="s">
        <v>2326</v>
      </c>
      <c r="AM1064" s="273" t="s">
        <v>797</v>
      </c>
      <c r="AN1064" s="273" t="s">
        <v>42</v>
      </c>
      <c r="AO1064" s="273"/>
      <c r="AP1064" s="273"/>
      <c r="AQ1064" s="273"/>
      <c r="AR1064" s="273"/>
      <c r="AS1064" s="273" t="s">
        <v>9891</v>
      </c>
      <c r="AT1064" s="274">
        <v>1000</v>
      </c>
      <c r="AU1064" s="274">
        <v>5</v>
      </c>
      <c r="AV1064" s="273" t="s">
        <v>9832</v>
      </c>
      <c r="AW1064" s="273"/>
      <c r="AX1064" s="274">
        <v>1.375</v>
      </c>
      <c r="AY1064" s="273" t="s">
        <v>458</v>
      </c>
      <c r="AZ1064" s="273" t="s">
        <v>8613</v>
      </c>
      <c r="BA1064" s="273" t="s">
        <v>9892</v>
      </c>
      <c r="BB1064" s="273" t="s">
        <v>9893</v>
      </c>
      <c r="BC1064" s="273" t="s">
        <v>9832</v>
      </c>
      <c r="BD1064" s="273"/>
      <c r="BE1064" s="273" t="s">
        <v>9832</v>
      </c>
      <c r="BF1064" s="273" t="s">
        <v>458</v>
      </c>
      <c r="BG1064" s="273" t="s">
        <v>9894</v>
      </c>
      <c r="BH1064" s="273" t="s">
        <v>9895</v>
      </c>
      <c r="BI1064" s="273" t="s">
        <v>800</v>
      </c>
      <c r="BJ1064" s="273" t="s">
        <v>800</v>
      </c>
      <c r="BK1064" s="273" t="s">
        <v>801</v>
      </c>
      <c r="BL1064" s="273" t="s">
        <v>802</v>
      </c>
      <c r="BM1064" s="273" t="s">
        <v>803</v>
      </c>
      <c r="BN1064" s="273"/>
      <c r="BO1064" s="273" t="s">
        <v>1865</v>
      </c>
      <c r="BP1064" s="273" t="s">
        <v>9884</v>
      </c>
      <c r="BQ1064" s="273"/>
    </row>
    <row r="1065" spans="1:69" ht="18" customHeight="1">
      <c r="A1065" s="273" t="s">
        <v>7685</v>
      </c>
      <c r="B1065" s="273" t="s">
        <v>9896</v>
      </c>
      <c r="C1065" s="273" t="s">
        <v>9897</v>
      </c>
      <c r="D1065" s="273" t="s">
        <v>9878</v>
      </c>
      <c r="E1065" s="273" t="s">
        <v>9898</v>
      </c>
      <c r="F1065" s="273" t="s">
        <v>4762</v>
      </c>
      <c r="G1065" s="273" t="s">
        <v>6694</v>
      </c>
      <c r="H1065" s="273" t="s">
        <v>786</v>
      </c>
      <c r="I1065" s="274">
        <v>4</v>
      </c>
      <c r="J1065" s="273" t="s">
        <v>849</v>
      </c>
      <c r="K1065" s="273" t="s">
        <v>820</v>
      </c>
      <c r="L1065" s="274">
        <v>0</v>
      </c>
      <c r="M1065" s="273" t="s">
        <v>2325</v>
      </c>
      <c r="N1065" s="273" t="s">
        <v>9899</v>
      </c>
      <c r="O1065" s="273"/>
      <c r="P1065" s="273"/>
      <c r="Q1065" s="273"/>
      <c r="R1065" s="273" t="s">
        <v>789</v>
      </c>
      <c r="S1065" s="273" t="s">
        <v>790</v>
      </c>
      <c r="T1065" s="273" t="s">
        <v>458</v>
      </c>
      <c r="U1065" s="273" t="s">
        <v>791</v>
      </c>
      <c r="V1065" s="274">
        <v>100</v>
      </c>
      <c r="W1065" s="273"/>
      <c r="X1065" s="273" t="s">
        <v>1669</v>
      </c>
      <c r="Y1065" s="273" t="s">
        <v>1670</v>
      </c>
      <c r="Z1065" s="273"/>
      <c r="AA1065" s="273"/>
      <c r="AB1065" s="273"/>
      <c r="AC1065" s="273"/>
      <c r="AD1065" s="273"/>
      <c r="AE1065" s="273" t="s">
        <v>9900</v>
      </c>
      <c r="AF1065" s="273" t="s">
        <v>794</v>
      </c>
      <c r="AG1065" s="273" t="s">
        <v>5435</v>
      </c>
      <c r="AH1065" s="273" t="s">
        <v>786</v>
      </c>
      <c r="AI1065" s="273" t="s">
        <v>102</v>
      </c>
      <c r="AJ1065" s="273"/>
      <c r="AK1065" s="273" t="s">
        <v>810</v>
      </c>
      <c r="AL1065" s="273" t="s">
        <v>2326</v>
      </c>
      <c r="AM1065" s="273" t="s">
        <v>2075</v>
      </c>
      <c r="AN1065" s="273" t="s">
        <v>42</v>
      </c>
      <c r="AO1065" s="273"/>
      <c r="AP1065" s="273"/>
      <c r="AQ1065" s="273"/>
      <c r="AR1065" s="273"/>
      <c r="AS1065" s="273" t="s">
        <v>7694</v>
      </c>
      <c r="AT1065" s="274">
        <v>100000</v>
      </c>
      <c r="AU1065" s="274">
        <v>4</v>
      </c>
      <c r="AV1065" s="273"/>
      <c r="AW1065" s="273" t="s">
        <v>3293</v>
      </c>
      <c r="AX1065" s="274">
        <v>0</v>
      </c>
      <c r="AY1065" s="273" t="s">
        <v>458</v>
      </c>
      <c r="AZ1065" s="273"/>
      <c r="BA1065" s="273" t="s">
        <v>9901</v>
      </c>
      <c r="BB1065" s="273" t="s">
        <v>7685</v>
      </c>
      <c r="BC1065" s="273" t="s">
        <v>9832</v>
      </c>
      <c r="BD1065" s="273"/>
      <c r="BE1065" s="273" t="s">
        <v>9832</v>
      </c>
      <c r="BF1065" s="273" t="s">
        <v>7455</v>
      </c>
      <c r="BG1065" s="273" t="s">
        <v>9900</v>
      </c>
      <c r="BH1065" s="273" t="s">
        <v>9902</v>
      </c>
      <c r="BI1065" s="273" t="s">
        <v>800</v>
      </c>
      <c r="BJ1065" s="273" t="s">
        <v>800</v>
      </c>
      <c r="BK1065" s="273" t="s">
        <v>821</v>
      </c>
      <c r="BL1065" s="273" t="s">
        <v>802</v>
      </c>
      <c r="BM1065" s="273" t="s">
        <v>6727</v>
      </c>
      <c r="BN1065" s="273"/>
      <c r="BO1065" s="273"/>
      <c r="BP1065" s="273" t="s">
        <v>458</v>
      </c>
      <c r="BQ1065" s="273"/>
    </row>
    <row r="1066" spans="1:69" ht="18" customHeight="1">
      <c r="A1066" s="273" t="s">
        <v>7015</v>
      </c>
      <c r="B1066" s="273" t="s">
        <v>9903</v>
      </c>
      <c r="C1066" s="273" t="s">
        <v>9904</v>
      </c>
      <c r="D1066" s="273" t="s">
        <v>9878</v>
      </c>
      <c r="E1066" s="273" t="s">
        <v>9905</v>
      </c>
      <c r="F1066" s="273" t="s">
        <v>4287</v>
      </c>
      <c r="G1066" s="273" t="s">
        <v>1938</v>
      </c>
      <c r="H1066" s="273" t="s">
        <v>5601</v>
      </c>
      <c r="I1066" s="274">
        <v>2</v>
      </c>
      <c r="J1066" s="273" t="s">
        <v>11</v>
      </c>
      <c r="K1066" s="273" t="s">
        <v>3714</v>
      </c>
      <c r="L1066" s="274">
        <v>10.25</v>
      </c>
      <c r="M1066" s="273" t="s">
        <v>1571</v>
      </c>
      <c r="N1066" s="273" t="s">
        <v>936</v>
      </c>
      <c r="O1066" s="273"/>
      <c r="P1066" s="273"/>
      <c r="Q1066" s="273"/>
      <c r="R1066" s="273" t="s">
        <v>789</v>
      </c>
      <c r="S1066" s="273" t="s">
        <v>1487</v>
      </c>
      <c r="T1066" s="273" t="s">
        <v>458</v>
      </c>
      <c r="U1066" s="273" t="s">
        <v>791</v>
      </c>
      <c r="V1066" s="274">
        <v>100</v>
      </c>
      <c r="W1066" s="273" t="s">
        <v>8863</v>
      </c>
      <c r="X1066" s="273" t="s">
        <v>1565</v>
      </c>
      <c r="Y1066" s="273"/>
      <c r="Z1066" s="273"/>
      <c r="AA1066" s="274">
        <v>7</v>
      </c>
      <c r="AB1066" s="274">
        <v>3.5</v>
      </c>
      <c r="AC1066" s="273"/>
      <c r="AD1066" s="273"/>
      <c r="AE1066" s="273" t="s">
        <v>9906</v>
      </c>
      <c r="AF1066" s="273" t="s">
        <v>7083</v>
      </c>
      <c r="AG1066" s="273" t="s">
        <v>1986</v>
      </c>
      <c r="AH1066" s="273" t="s">
        <v>7023</v>
      </c>
      <c r="AI1066" s="273"/>
      <c r="AJ1066" s="273"/>
      <c r="AK1066" s="273" t="s">
        <v>1987</v>
      </c>
      <c r="AL1066" s="273" t="s">
        <v>9907</v>
      </c>
      <c r="AM1066" s="273" t="s">
        <v>1529</v>
      </c>
      <c r="AN1066" s="273" t="s">
        <v>3211</v>
      </c>
      <c r="AO1066" s="273"/>
      <c r="AP1066" s="273"/>
      <c r="AQ1066" s="273"/>
      <c r="AR1066" s="273"/>
      <c r="AS1066" s="273" t="s">
        <v>7024</v>
      </c>
      <c r="AT1066" s="274">
        <v>1000</v>
      </c>
      <c r="AU1066" s="274">
        <v>2</v>
      </c>
      <c r="AV1066" s="273" t="s">
        <v>9832</v>
      </c>
      <c r="AW1066" s="273"/>
      <c r="AX1066" s="274">
        <v>14.724</v>
      </c>
      <c r="AY1066" s="273" t="s">
        <v>458</v>
      </c>
      <c r="AZ1066" s="273" t="s">
        <v>9908</v>
      </c>
      <c r="BA1066" s="273" t="s">
        <v>7025</v>
      </c>
      <c r="BB1066" s="273" t="s">
        <v>458</v>
      </c>
      <c r="BC1066" s="273" t="s">
        <v>9832</v>
      </c>
      <c r="BD1066" s="273"/>
      <c r="BE1066" s="273" t="s">
        <v>9832</v>
      </c>
      <c r="BF1066" s="273" t="s">
        <v>9909</v>
      </c>
      <c r="BG1066" s="273" t="s">
        <v>9906</v>
      </c>
      <c r="BH1066" s="273" t="s">
        <v>9910</v>
      </c>
      <c r="BI1066" s="273" t="s">
        <v>3729</v>
      </c>
      <c r="BJ1066" s="273" t="s">
        <v>800</v>
      </c>
      <c r="BK1066" s="273" t="s">
        <v>3730</v>
      </c>
      <c r="BL1066" s="273" t="s">
        <v>802</v>
      </c>
      <c r="BM1066" s="273" t="s">
        <v>3731</v>
      </c>
      <c r="BN1066" s="273" t="s">
        <v>8871</v>
      </c>
      <c r="BO1066" s="273" t="s">
        <v>809</v>
      </c>
      <c r="BP1066" s="273" t="s">
        <v>458</v>
      </c>
      <c r="BQ1066" s="273"/>
    </row>
    <row r="1067" spans="1:69" ht="18" customHeight="1">
      <c r="A1067" s="273" t="s">
        <v>8365</v>
      </c>
      <c r="B1067" s="273" t="s">
        <v>8605</v>
      </c>
      <c r="C1067" s="273" t="s">
        <v>9911</v>
      </c>
      <c r="D1067" s="273" t="s">
        <v>9878</v>
      </c>
      <c r="E1067" s="273" t="s">
        <v>8608</v>
      </c>
      <c r="F1067" s="273" t="s">
        <v>8370</v>
      </c>
      <c r="G1067" s="273" t="s">
        <v>1506</v>
      </c>
      <c r="H1067" s="273" t="s">
        <v>1663</v>
      </c>
      <c r="I1067" s="274">
        <v>11</v>
      </c>
      <c r="J1067" s="273" t="s">
        <v>11</v>
      </c>
      <c r="K1067" s="273" t="s">
        <v>820</v>
      </c>
      <c r="L1067" s="274">
        <v>3.375</v>
      </c>
      <c r="M1067" s="273" t="s">
        <v>2325</v>
      </c>
      <c r="N1067" s="273" t="s">
        <v>860</v>
      </c>
      <c r="O1067" s="273"/>
      <c r="P1067" s="273"/>
      <c r="Q1067" s="273"/>
      <c r="R1067" s="273" t="s">
        <v>789</v>
      </c>
      <c r="S1067" s="273" t="s">
        <v>790</v>
      </c>
      <c r="T1067" s="273" t="s">
        <v>458</v>
      </c>
      <c r="U1067" s="273" t="s">
        <v>791</v>
      </c>
      <c r="V1067" s="274">
        <v>99.777000000000001</v>
      </c>
      <c r="W1067" s="273" t="s">
        <v>5987</v>
      </c>
      <c r="X1067" s="273" t="s">
        <v>792</v>
      </c>
      <c r="Y1067" s="273" t="s">
        <v>6452</v>
      </c>
      <c r="Z1067" s="273"/>
      <c r="AA1067" s="273"/>
      <c r="AB1067" s="273"/>
      <c r="AC1067" s="273"/>
      <c r="AD1067" s="273"/>
      <c r="AE1067" s="273" t="s">
        <v>9912</v>
      </c>
      <c r="AF1067" s="273" t="s">
        <v>794</v>
      </c>
      <c r="AG1067" s="273" t="s">
        <v>3929</v>
      </c>
      <c r="AH1067" s="273" t="s">
        <v>1663</v>
      </c>
      <c r="AI1067" s="273" t="s">
        <v>102</v>
      </c>
      <c r="AJ1067" s="273"/>
      <c r="AK1067" s="273" t="s">
        <v>810</v>
      </c>
      <c r="AL1067" s="273" t="s">
        <v>2326</v>
      </c>
      <c r="AM1067" s="273" t="s">
        <v>1606</v>
      </c>
      <c r="AN1067" s="273" t="s">
        <v>42</v>
      </c>
      <c r="AO1067" s="273"/>
      <c r="AP1067" s="273"/>
      <c r="AQ1067" s="273"/>
      <c r="AR1067" s="273"/>
      <c r="AS1067" s="273" t="s">
        <v>8373</v>
      </c>
      <c r="AT1067" s="274">
        <v>1000</v>
      </c>
      <c r="AU1067" s="274">
        <v>11</v>
      </c>
      <c r="AV1067" s="273" t="s">
        <v>9832</v>
      </c>
      <c r="AW1067" s="273"/>
      <c r="AX1067" s="274">
        <v>3.375</v>
      </c>
      <c r="AY1067" s="273" t="s">
        <v>458</v>
      </c>
      <c r="AZ1067" s="273" t="s">
        <v>8612</v>
      </c>
      <c r="BA1067" s="273" t="s">
        <v>8375</v>
      </c>
      <c r="BB1067" s="273" t="s">
        <v>8365</v>
      </c>
      <c r="BC1067" s="273" t="s">
        <v>9832</v>
      </c>
      <c r="BD1067" s="273"/>
      <c r="BE1067" s="273" t="s">
        <v>9832</v>
      </c>
      <c r="BF1067" s="273" t="s">
        <v>4502</v>
      </c>
      <c r="BG1067" s="273" t="s">
        <v>9913</v>
      </c>
      <c r="BH1067" s="273" t="s">
        <v>9914</v>
      </c>
      <c r="BI1067" s="273" t="s">
        <v>800</v>
      </c>
      <c r="BJ1067" s="273" t="s">
        <v>800</v>
      </c>
      <c r="BK1067" s="273" t="s">
        <v>801</v>
      </c>
      <c r="BL1067" s="273" t="s">
        <v>802</v>
      </c>
      <c r="BM1067" s="273" t="s">
        <v>803</v>
      </c>
      <c r="BN1067" s="273"/>
      <c r="BO1067" s="273" t="s">
        <v>809</v>
      </c>
      <c r="BP1067" s="273" t="s">
        <v>458</v>
      </c>
      <c r="BQ1067" s="273"/>
    </row>
    <row r="1068" spans="1:69" ht="18" customHeight="1">
      <c r="A1068" s="273" t="s">
        <v>9915</v>
      </c>
      <c r="B1068" s="273" t="s">
        <v>9916</v>
      </c>
      <c r="C1068" s="273" t="s">
        <v>9917</v>
      </c>
      <c r="D1068" s="273" t="s">
        <v>9918</v>
      </c>
      <c r="E1068" s="273" t="s">
        <v>9919</v>
      </c>
      <c r="F1068" s="273" t="s">
        <v>9920</v>
      </c>
      <c r="G1068" s="273" t="s">
        <v>2460</v>
      </c>
      <c r="H1068" s="273" t="s">
        <v>924</v>
      </c>
      <c r="I1068" s="274">
        <v>3.5</v>
      </c>
      <c r="J1068" s="273" t="s">
        <v>804</v>
      </c>
      <c r="K1068" s="273" t="s">
        <v>820</v>
      </c>
      <c r="L1068" s="274">
        <v>3.6</v>
      </c>
      <c r="M1068" s="273" t="s">
        <v>2434</v>
      </c>
      <c r="N1068" s="273" t="s">
        <v>788</v>
      </c>
      <c r="O1068" s="273"/>
      <c r="P1068" s="273"/>
      <c r="Q1068" s="273"/>
      <c r="R1068" s="273" t="s">
        <v>789</v>
      </c>
      <c r="S1068" s="273" t="s">
        <v>790</v>
      </c>
      <c r="T1068" s="273" t="s">
        <v>458</v>
      </c>
      <c r="U1068" s="273" t="s">
        <v>791</v>
      </c>
      <c r="V1068" s="273"/>
      <c r="W1068" s="273"/>
      <c r="X1068" s="273" t="s">
        <v>828</v>
      </c>
      <c r="Y1068" s="273" t="s">
        <v>2074</v>
      </c>
      <c r="Z1068" s="273"/>
      <c r="AA1068" s="273"/>
      <c r="AB1068" s="273"/>
      <c r="AC1068" s="273"/>
      <c r="AD1068" s="273"/>
      <c r="AE1068" s="273"/>
      <c r="AF1068" s="273" t="s">
        <v>2276</v>
      </c>
      <c r="AG1068" s="273" t="s">
        <v>795</v>
      </c>
      <c r="AH1068" s="273" t="s">
        <v>1664</v>
      </c>
      <c r="AI1068" s="273"/>
      <c r="AJ1068" s="273"/>
      <c r="AK1068" s="273" t="s">
        <v>796</v>
      </c>
      <c r="AL1068" s="273" t="s">
        <v>2435</v>
      </c>
      <c r="AM1068" s="273" t="s">
        <v>1834</v>
      </c>
      <c r="AN1068" s="273" t="s">
        <v>42</v>
      </c>
      <c r="AO1068" s="273"/>
      <c r="AP1068" s="273"/>
      <c r="AQ1068" s="273"/>
      <c r="AR1068" s="273"/>
      <c r="AS1068" s="273" t="s">
        <v>9921</v>
      </c>
      <c r="AT1068" s="274">
        <v>500000</v>
      </c>
      <c r="AU1068" s="274">
        <v>11.2</v>
      </c>
      <c r="AV1068" s="273" t="s">
        <v>9849</v>
      </c>
      <c r="AW1068" s="273"/>
      <c r="AX1068" s="274">
        <v>3.6</v>
      </c>
      <c r="AY1068" s="273" t="s">
        <v>458</v>
      </c>
      <c r="AZ1068" s="273" t="s">
        <v>9922</v>
      </c>
      <c r="BA1068" s="273" t="s">
        <v>9923</v>
      </c>
      <c r="BB1068" s="273" t="s">
        <v>9915</v>
      </c>
      <c r="BC1068" s="273" t="s">
        <v>9924</v>
      </c>
      <c r="BD1068" s="273"/>
      <c r="BE1068" s="273" t="s">
        <v>9924</v>
      </c>
      <c r="BF1068" s="273" t="s">
        <v>4502</v>
      </c>
      <c r="BG1068" s="273"/>
      <c r="BH1068" s="273" t="s">
        <v>9925</v>
      </c>
      <c r="BI1068" s="273" t="s">
        <v>800</v>
      </c>
      <c r="BJ1068" s="273" t="s">
        <v>800</v>
      </c>
      <c r="BK1068" s="273" t="s">
        <v>801</v>
      </c>
      <c r="BL1068" s="273" t="s">
        <v>802</v>
      </c>
      <c r="BM1068" s="273" t="s">
        <v>803</v>
      </c>
      <c r="BN1068" s="273"/>
      <c r="BO1068" s="273" t="s">
        <v>809</v>
      </c>
      <c r="BP1068" s="273" t="s">
        <v>458</v>
      </c>
      <c r="BQ1068" s="273"/>
    </row>
    <row r="1069" spans="1:69" ht="18" customHeight="1">
      <c r="A1069" s="273" t="s">
        <v>9316</v>
      </c>
      <c r="B1069" s="273" t="s">
        <v>9926</v>
      </c>
      <c r="C1069" s="273" t="s">
        <v>9927</v>
      </c>
      <c r="D1069" s="273" t="s">
        <v>9918</v>
      </c>
      <c r="E1069" s="273" t="s">
        <v>9928</v>
      </c>
      <c r="F1069" s="273" t="s">
        <v>786</v>
      </c>
      <c r="G1069" s="273" t="s">
        <v>786</v>
      </c>
      <c r="H1069" s="273" t="s">
        <v>786</v>
      </c>
      <c r="I1069" s="274">
        <v>5.5</v>
      </c>
      <c r="J1069" s="273" t="s">
        <v>11</v>
      </c>
      <c r="K1069" s="273" t="s">
        <v>9929</v>
      </c>
      <c r="L1069" s="274">
        <v>6.95</v>
      </c>
      <c r="M1069" s="273" t="s">
        <v>9322</v>
      </c>
      <c r="N1069" s="273" t="s">
        <v>8270</v>
      </c>
      <c r="O1069" s="273"/>
      <c r="P1069" s="273"/>
      <c r="Q1069" s="273"/>
      <c r="R1069" s="273" t="s">
        <v>789</v>
      </c>
      <c r="S1069" s="273" t="s">
        <v>790</v>
      </c>
      <c r="T1069" s="273" t="s">
        <v>458</v>
      </c>
      <c r="U1069" s="273" t="s">
        <v>791</v>
      </c>
      <c r="V1069" s="274">
        <v>98.94</v>
      </c>
      <c r="W1069" s="273" t="s">
        <v>9930</v>
      </c>
      <c r="X1069" s="273" t="s">
        <v>792</v>
      </c>
      <c r="Y1069" s="273" t="s">
        <v>6452</v>
      </c>
      <c r="Z1069" s="273"/>
      <c r="AA1069" s="274">
        <v>19</v>
      </c>
      <c r="AB1069" s="274">
        <v>3.5</v>
      </c>
      <c r="AC1069" s="273"/>
      <c r="AD1069" s="273"/>
      <c r="AE1069" s="273" t="s">
        <v>9931</v>
      </c>
      <c r="AF1069" s="273" t="s">
        <v>3984</v>
      </c>
      <c r="AG1069" s="273" t="s">
        <v>9323</v>
      </c>
      <c r="AH1069" s="273" t="s">
        <v>786</v>
      </c>
      <c r="AI1069" s="273" t="s">
        <v>104</v>
      </c>
      <c r="AJ1069" s="273"/>
      <c r="AK1069" s="273" t="s">
        <v>8851</v>
      </c>
      <c r="AL1069" s="273" t="s">
        <v>9324</v>
      </c>
      <c r="AM1069" s="273" t="s">
        <v>1606</v>
      </c>
      <c r="AN1069" s="273" t="s">
        <v>3211</v>
      </c>
      <c r="AO1069" s="273"/>
      <c r="AP1069" s="273"/>
      <c r="AQ1069" s="273"/>
      <c r="AR1069" s="273"/>
      <c r="AS1069" s="273" t="s">
        <v>9325</v>
      </c>
      <c r="AT1069" s="274">
        <v>950</v>
      </c>
      <c r="AU1069" s="274">
        <v>5.2249999999999996</v>
      </c>
      <c r="AV1069" s="273" t="s">
        <v>9837</v>
      </c>
      <c r="AW1069" s="273"/>
      <c r="AX1069" s="274">
        <v>6.95</v>
      </c>
      <c r="AY1069" s="273" t="s">
        <v>458</v>
      </c>
      <c r="AZ1069" s="273" t="s">
        <v>9932</v>
      </c>
      <c r="BA1069" s="273" t="s">
        <v>9328</v>
      </c>
      <c r="BB1069" s="273" t="s">
        <v>9316</v>
      </c>
      <c r="BC1069" s="273" t="s">
        <v>9837</v>
      </c>
      <c r="BD1069" s="273"/>
      <c r="BE1069" s="273" t="s">
        <v>9837</v>
      </c>
      <c r="BF1069" s="273" t="s">
        <v>9330</v>
      </c>
      <c r="BG1069" s="273" t="s">
        <v>9933</v>
      </c>
      <c r="BH1069" s="273" t="s">
        <v>9934</v>
      </c>
      <c r="BI1069" s="273" t="s">
        <v>800</v>
      </c>
      <c r="BJ1069" s="273" t="s">
        <v>800</v>
      </c>
      <c r="BK1069" s="273" t="s">
        <v>801</v>
      </c>
      <c r="BL1069" s="273" t="s">
        <v>802</v>
      </c>
      <c r="BM1069" s="273" t="s">
        <v>803</v>
      </c>
      <c r="BN1069" s="273"/>
      <c r="BO1069" s="273" t="s">
        <v>809</v>
      </c>
      <c r="BP1069" s="273" t="s">
        <v>458</v>
      </c>
      <c r="BQ1069" s="273"/>
    </row>
    <row r="1070" spans="1:69" ht="18" customHeight="1">
      <c r="A1070" s="273" t="s">
        <v>9517</v>
      </c>
      <c r="B1070" s="273" t="s">
        <v>9935</v>
      </c>
      <c r="C1070" s="273" t="s">
        <v>9936</v>
      </c>
      <c r="D1070" s="273" t="s">
        <v>9918</v>
      </c>
      <c r="E1070" s="273" t="s">
        <v>9937</v>
      </c>
      <c r="F1070" s="273" t="s">
        <v>3287</v>
      </c>
      <c r="G1070" s="273" t="s">
        <v>1506</v>
      </c>
      <c r="H1070" s="273" t="s">
        <v>3287</v>
      </c>
      <c r="I1070" s="274">
        <v>4</v>
      </c>
      <c r="J1070" s="273" t="s">
        <v>11</v>
      </c>
      <c r="K1070" s="273" t="s">
        <v>820</v>
      </c>
      <c r="L1070" s="274">
        <v>2.875</v>
      </c>
      <c r="M1070" s="273" t="s">
        <v>2270</v>
      </c>
      <c r="N1070" s="273" t="s">
        <v>936</v>
      </c>
      <c r="O1070" s="273"/>
      <c r="P1070" s="273"/>
      <c r="Q1070" s="273"/>
      <c r="R1070" s="273" t="s">
        <v>789</v>
      </c>
      <c r="S1070" s="273" t="s">
        <v>790</v>
      </c>
      <c r="T1070" s="273" t="s">
        <v>458</v>
      </c>
      <c r="U1070" s="273" t="s">
        <v>791</v>
      </c>
      <c r="V1070" s="274">
        <v>99.736999999999995</v>
      </c>
      <c r="W1070" s="273" t="s">
        <v>9938</v>
      </c>
      <c r="X1070" s="273" t="s">
        <v>1565</v>
      </c>
      <c r="Y1070" s="273" t="s">
        <v>1566</v>
      </c>
      <c r="Z1070" s="273"/>
      <c r="AA1070" s="274">
        <v>57</v>
      </c>
      <c r="AB1070" s="274">
        <v>14.3</v>
      </c>
      <c r="AC1070" s="273"/>
      <c r="AD1070" s="273"/>
      <c r="AE1070" s="273" t="s">
        <v>9939</v>
      </c>
      <c r="AF1070" s="273" t="s">
        <v>794</v>
      </c>
      <c r="AG1070" s="273" t="s">
        <v>4519</v>
      </c>
      <c r="AH1070" s="273" t="s">
        <v>3287</v>
      </c>
      <c r="AI1070" s="273" t="s">
        <v>102</v>
      </c>
      <c r="AJ1070" s="273"/>
      <c r="AK1070" s="273" t="s">
        <v>810</v>
      </c>
      <c r="AL1070" s="273" t="s">
        <v>2278</v>
      </c>
      <c r="AM1070" s="273" t="s">
        <v>797</v>
      </c>
      <c r="AN1070" s="273" t="s">
        <v>42</v>
      </c>
      <c r="AO1070" s="273"/>
      <c r="AP1070" s="273"/>
      <c r="AQ1070" s="273"/>
      <c r="AR1070" s="273"/>
      <c r="AS1070" s="273" t="s">
        <v>9522</v>
      </c>
      <c r="AT1070" s="274">
        <v>1000</v>
      </c>
      <c r="AU1070" s="274">
        <v>4</v>
      </c>
      <c r="AV1070" s="273" t="s">
        <v>9837</v>
      </c>
      <c r="AW1070" s="273"/>
      <c r="AX1070" s="274">
        <v>2.875</v>
      </c>
      <c r="AY1070" s="273" t="s">
        <v>458</v>
      </c>
      <c r="AZ1070" s="273" t="s">
        <v>9932</v>
      </c>
      <c r="BA1070" s="273" t="s">
        <v>9524</v>
      </c>
      <c r="BB1070" s="273" t="s">
        <v>9517</v>
      </c>
      <c r="BC1070" s="273" t="s">
        <v>9837</v>
      </c>
      <c r="BD1070" s="273"/>
      <c r="BE1070" s="273" t="s">
        <v>9837</v>
      </c>
      <c r="BF1070" s="273" t="s">
        <v>458</v>
      </c>
      <c r="BG1070" s="273" t="s">
        <v>9940</v>
      </c>
      <c r="BH1070" s="273" t="s">
        <v>9941</v>
      </c>
      <c r="BI1070" s="273" t="s">
        <v>800</v>
      </c>
      <c r="BJ1070" s="273" t="s">
        <v>800</v>
      </c>
      <c r="BK1070" s="273" t="s">
        <v>801</v>
      </c>
      <c r="BL1070" s="273" t="s">
        <v>802</v>
      </c>
      <c r="BM1070" s="273" t="s">
        <v>803</v>
      </c>
      <c r="BN1070" s="273"/>
      <c r="BO1070" s="273" t="s">
        <v>809</v>
      </c>
      <c r="BP1070" s="273" t="s">
        <v>458</v>
      </c>
      <c r="BQ1070" s="273"/>
    </row>
    <row r="1071" spans="1:69" ht="18" customHeight="1">
      <c r="A1071" s="273" t="s">
        <v>9942</v>
      </c>
      <c r="B1071" s="273" t="s">
        <v>9943</v>
      </c>
      <c r="C1071" s="273" t="s">
        <v>9944</v>
      </c>
      <c r="D1071" s="273" t="s">
        <v>9945</v>
      </c>
      <c r="E1071" s="273" t="s">
        <v>9946</v>
      </c>
      <c r="F1071" s="273" t="s">
        <v>859</v>
      </c>
      <c r="G1071" s="273" t="s">
        <v>814</v>
      </c>
      <c r="H1071" s="273" t="s">
        <v>859</v>
      </c>
      <c r="I1071" s="274">
        <v>5</v>
      </c>
      <c r="J1071" s="273" t="s">
        <v>11</v>
      </c>
      <c r="K1071" s="273" t="s">
        <v>820</v>
      </c>
      <c r="L1071" s="274">
        <v>3</v>
      </c>
      <c r="M1071" s="273" t="s">
        <v>9947</v>
      </c>
      <c r="N1071" s="273" t="s">
        <v>936</v>
      </c>
      <c r="O1071" s="273"/>
      <c r="P1071" s="273"/>
      <c r="Q1071" s="273"/>
      <c r="R1071" s="273" t="s">
        <v>789</v>
      </c>
      <c r="S1071" s="273" t="s">
        <v>790</v>
      </c>
      <c r="T1071" s="273" t="s">
        <v>458</v>
      </c>
      <c r="U1071" s="273" t="s">
        <v>791</v>
      </c>
      <c r="V1071" s="274">
        <v>99.168999999999997</v>
      </c>
      <c r="W1071" s="273" t="s">
        <v>9948</v>
      </c>
      <c r="X1071" s="273" t="s">
        <v>828</v>
      </c>
      <c r="Y1071" s="273" t="s">
        <v>2074</v>
      </c>
      <c r="Z1071" s="273"/>
      <c r="AA1071" s="274">
        <v>41</v>
      </c>
      <c r="AB1071" s="274">
        <v>8.1999999999999993</v>
      </c>
      <c r="AC1071" s="273"/>
      <c r="AD1071" s="273"/>
      <c r="AE1071" s="273" t="s">
        <v>9949</v>
      </c>
      <c r="AF1071" s="273" t="s">
        <v>794</v>
      </c>
      <c r="AG1071" s="273" t="s">
        <v>4664</v>
      </c>
      <c r="AH1071" s="273" t="s">
        <v>859</v>
      </c>
      <c r="AI1071" s="273" t="s">
        <v>102</v>
      </c>
      <c r="AJ1071" s="273"/>
      <c r="AK1071" s="273" t="s">
        <v>810</v>
      </c>
      <c r="AL1071" s="273" t="s">
        <v>9950</v>
      </c>
      <c r="AM1071" s="273" t="s">
        <v>797</v>
      </c>
      <c r="AN1071" s="273" t="s">
        <v>42</v>
      </c>
      <c r="AO1071" s="273"/>
      <c r="AP1071" s="273"/>
      <c r="AQ1071" s="273"/>
      <c r="AR1071" s="273"/>
      <c r="AS1071" s="273" t="s">
        <v>9951</v>
      </c>
      <c r="AT1071" s="274">
        <v>1000</v>
      </c>
      <c r="AU1071" s="274">
        <v>5</v>
      </c>
      <c r="AV1071" s="273" t="s">
        <v>9878</v>
      </c>
      <c r="AW1071" s="273"/>
      <c r="AX1071" s="274">
        <v>3</v>
      </c>
      <c r="AY1071" s="273" t="s">
        <v>458</v>
      </c>
      <c r="AZ1071" s="273" t="s">
        <v>8715</v>
      </c>
      <c r="BA1071" s="273" t="s">
        <v>9952</v>
      </c>
      <c r="BB1071" s="273" t="s">
        <v>9942</v>
      </c>
      <c r="BC1071" s="273" t="s">
        <v>9878</v>
      </c>
      <c r="BD1071" s="273"/>
      <c r="BE1071" s="273" t="s">
        <v>9878</v>
      </c>
      <c r="BF1071" s="273" t="s">
        <v>4502</v>
      </c>
      <c r="BG1071" s="273" t="s">
        <v>9953</v>
      </c>
      <c r="BH1071" s="273" t="s">
        <v>9954</v>
      </c>
      <c r="BI1071" s="273" t="s">
        <v>800</v>
      </c>
      <c r="BJ1071" s="273" t="s">
        <v>800</v>
      </c>
      <c r="BK1071" s="273" t="s">
        <v>801</v>
      </c>
      <c r="BL1071" s="273" t="s">
        <v>802</v>
      </c>
      <c r="BM1071" s="273" t="s">
        <v>803</v>
      </c>
      <c r="BN1071" s="273"/>
      <c r="BO1071" s="273" t="s">
        <v>809</v>
      </c>
      <c r="BP1071" s="273" t="s">
        <v>458</v>
      </c>
      <c r="BQ1071" s="273"/>
    </row>
    <row r="1072" spans="1:69" ht="18" customHeight="1">
      <c r="A1072" s="273" t="s">
        <v>3259</v>
      </c>
      <c r="B1072" s="273" t="s">
        <v>9955</v>
      </c>
      <c r="C1072" s="273" t="s">
        <v>9956</v>
      </c>
      <c r="D1072" s="273" t="s">
        <v>9957</v>
      </c>
      <c r="E1072" s="273" t="s">
        <v>9958</v>
      </c>
      <c r="F1072" s="273" t="s">
        <v>1505</v>
      </c>
      <c r="G1072" s="273" t="s">
        <v>1506</v>
      </c>
      <c r="H1072" s="273" t="s">
        <v>1505</v>
      </c>
      <c r="I1072" s="274">
        <v>7.5</v>
      </c>
      <c r="J1072" s="273" t="s">
        <v>11</v>
      </c>
      <c r="K1072" s="273" t="s">
        <v>820</v>
      </c>
      <c r="L1072" s="274">
        <v>3.2806000000000002</v>
      </c>
      <c r="M1072" s="273" t="s">
        <v>2342</v>
      </c>
      <c r="N1072" s="273" t="s">
        <v>9959</v>
      </c>
      <c r="O1072" s="273"/>
      <c r="P1072" s="273"/>
      <c r="Q1072" s="273"/>
      <c r="R1072" s="273" t="s">
        <v>789</v>
      </c>
      <c r="S1072" s="273" t="s">
        <v>1487</v>
      </c>
      <c r="T1072" s="273" t="s">
        <v>458</v>
      </c>
      <c r="U1072" s="273" t="s">
        <v>791</v>
      </c>
      <c r="V1072" s="274">
        <v>100</v>
      </c>
      <c r="W1072" s="273" t="s">
        <v>5106</v>
      </c>
      <c r="X1072" s="273" t="s">
        <v>792</v>
      </c>
      <c r="Y1072" s="273" t="s">
        <v>1792</v>
      </c>
      <c r="Z1072" s="273"/>
      <c r="AA1072" s="274">
        <v>12</v>
      </c>
      <c r="AB1072" s="274">
        <v>1.6</v>
      </c>
      <c r="AC1072" s="273"/>
      <c r="AD1072" s="273"/>
      <c r="AE1072" s="273" t="s">
        <v>9960</v>
      </c>
      <c r="AF1072" s="273" t="s">
        <v>794</v>
      </c>
      <c r="AG1072" s="273" t="s">
        <v>1793</v>
      </c>
      <c r="AH1072" s="273" t="s">
        <v>1505</v>
      </c>
      <c r="AI1072" s="273" t="s">
        <v>102</v>
      </c>
      <c r="AJ1072" s="273"/>
      <c r="AK1072" s="273" t="s">
        <v>796</v>
      </c>
      <c r="AL1072" s="273" t="s">
        <v>2346</v>
      </c>
      <c r="AM1072" s="273" t="s">
        <v>2206</v>
      </c>
      <c r="AN1072" s="273" t="s">
        <v>42</v>
      </c>
      <c r="AO1072" s="273"/>
      <c r="AP1072" s="273"/>
      <c r="AQ1072" s="273"/>
      <c r="AR1072" s="273"/>
      <c r="AS1072" s="273" t="s">
        <v>3270</v>
      </c>
      <c r="AT1072" s="274">
        <v>1000</v>
      </c>
      <c r="AU1072" s="274">
        <v>7.5</v>
      </c>
      <c r="AV1072" s="273" t="s">
        <v>9918</v>
      </c>
      <c r="AW1072" s="273"/>
      <c r="AX1072" s="274">
        <v>6.3696999999999999</v>
      </c>
      <c r="AY1072" s="273" t="s">
        <v>9961</v>
      </c>
      <c r="AZ1072" s="273" t="s">
        <v>9496</v>
      </c>
      <c r="BA1072" s="273" t="s">
        <v>5322</v>
      </c>
      <c r="BB1072" s="273" t="s">
        <v>458</v>
      </c>
      <c r="BC1072" s="273" t="s">
        <v>9918</v>
      </c>
      <c r="BD1072" s="273"/>
      <c r="BE1072" s="273" t="s">
        <v>9918</v>
      </c>
      <c r="BF1072" s="273" t="s">
        <v>458</v>
      </c>
      <c r="BG1072" s="273" t="s">
        <v>9962</v>
      </c>
      <c r="BH1072" s="273" t="s">
        <v>9963</v>
      </c>
      <c r="BI1072" s="273" t="s">
        <v>800</v>
      </c>
      <c r="BJ1072" s="273" t="s">
        <v>800</v>
      </c>
      <c r="BK1072" s="273" t="s">
        <v>1516</v>
      </c>
      <c r="BL1072" s="273" t="s">
        <v>802</v>
      </c>
      <c r="BM1072" s="273" t="s">
        <v>803</v>
      </c>
      <c r="BN1072" s="273"/>
      <c r="BO1072" s="273" t="s">
        <v>1517</v>
      </c>
      <c r="BP1072" s="273" t="s">
        <v>458</v>
      </c>
      <c r="BQ1072" s="273"/>
    </row>
    <row r="1073" spans="1:69" ht="18" customHeight="1">
      <c r="A1073" s="273" t="s">
        <v>9964</v>
      </c>
      <c r="B1073" s="273" t="s">
        <v>9965</v>
      </c>
      <c r="C1073" s="273" t="s">
        <v>9966</v>
      </c>
      <c r="D1073" s="273" t="s">
        <v>9967</v>
      </c>
      <c r="E1073" s="273" t="s">
        <v>9968</v>
      </c>
      <c r="F1073" s="273" t="s">
        <v>836</v>
      </c>
      <c r="G1073" s="273" t="s">
        <v>814</v>
      </c>
      <c r="H1073" s="273" t="s">
        <v>786</v>
      </c>
      <c r="I1073" s="274">
        <v>5</v>
      </c>
      <c r="J1073" s="273" t="s">
        <v>11</v>
      </c>
      <c r="K1073" s="273" t="s">
        <v>820</v>
      </c>
      <c r="L1073" s="274">
        <v>4.3</v>
      </c>
      <c r="M1073" s="273" t="s">
        <v>2391</v>
      </c>
      <c r="N1073" s="273" t="s">
        <v>936</v>
      </c>
      <c r="O1073" s="273"/>
      <c r="P1073" s="273"/>
      <c r="Q1073" s="273"/>
      <c r="R1073" s="273" t="s">
        <v>789</v>
      </c>
      <c r="S1073" s="273" t="s">
        <v>790</v>
      </c>
      <c r="T1073" s="273" t="s">
        <v>458</v>
      </c>
      <c r="U1073" s="273" t="s">
        <v>791</v>
      </c>
      <c r="V1073" s="274">
        <v>99.423000000000002</v>
      </c>
      <c r="W1073" s="273" t="s">
        <v>9969</v>
      </c>
      <c r="X1073" s="273" t="s">
        <v>1425</v>
      </c>
      <c r="Y1073" s="273" t="s">
        <v>2357</v>
      </c>
      <c r="Z1073" s="273" t="s">
        <v>9970</v>
      </c>
      <c r="AA1073" s="273"/>
      <c r="AB1073" s="273"/>
      <c r="AC1073" s="273"/>
      <c r="AD1073" s="273"/>
      <c r="AE1073" s="273" t="s">
        <v>9971</v>
      </c>
      <c r="AF1073" s="273" t="s">
        <v>794</v>
      </c>
      <c r="AG1073" s="273" t="s">
        <v>807</v>
      </c>
      <c r="AH1073" s="273" t="s">
        <v>786</v>
      </c>
      <c r="AI1073" s="273" t="s">
        <v>102</v>
      </c>
      <c r="AJ1073" s="273"/>
      <c r="AK1073" s="273" t="s">
        <v>808</v>
      </c>
      <c r="AL1073" s="273" t="s">
        <v>2392</v>
      </c>
      <c r="AM1073" s="273" t="s">
        <v>797</v>
      </c>
      <c r="AN1073" s="273" t="s">
        <v>42</v>
      </c>
      <c r="AO1073" s="273"/>
      <c r="AP1073" s="273"/>
      <c r="AQ1073" s="273"/>
      <c r="AR1073" s="273"/>
      <c r="AS1073" s="273" t="s">
        <v>9972</v>
      </c>
      <c r="AT1073" s="274">
        <v>1000</v>
      </c>
      <c r="AU1073" s="274">
        <v>5</v>
      </c>
      <c r="AV1073" s="273" t="s">
        <v>9973</v>
      </c>
      <c r="AW1073" s="273"/>
      <c r="AX1073" s="274">
        <v>4.3</v>
      </c>
      <c r="AY1073" s="273" t="s">
        <v>458</v>
      </c>
      <c r="AZ1073" s="273" t="s">
        <v>8794</v>
      </c>
      <c r="BA1073" s="273" t="s">
        <v>9974</v>
      </c>
      <c r="BB1073" s="273" t="s">
        <v>9964</v>
      </c>
      <c r="BC1073" s="273" t="s">
        <v>9973</v>
      </c>
      <c r="BD1073" s="273"/>
      <c r="BE1073" s="273" t="s">
        <v>9973</v>
      </c>
      <c r="BF1073" s="273" t="s">
        <v>4502</v>
      </c>
      <c r="BG1073" s="273" t="s">
        <v>9975</v>
      </c>
      <c r="BH1073" s="273" t="s">
        <v>9976</v>
      </c>
      <c r="BI1073" s="273" t="s">
        <v>800</v>
      </c>
      <c r="BJ1073" s="273" t="s">
        <v>800</v>
      </c>
      <c r="BK1073" s="273" t="s">
        <v>801</v>
      </c>
      <c r="BL1073" s="273" t="s">
        <v>802</v>
      </c>
      <c r="BM1073" s="273" t="s">
        <v>803</v>
      </c>
      <c r="BN1073" s="273"/>
      <c r="BO1073" s="273" t="s">
        <v>809</v>
      </c>
      <c r="BP1073" s="273" t="s">
        <v>458</v>
      </c>
      <c r="BQ1073" s="273"/>
    </row>
    <row r="1074" spans="1:69" ht="18" customHeight="1">
      <c r="A1074" s="273" t="s">
        <v>287</v>
      </c>
      <c r="B1074" s="273" t="s">
        <v>9977</v>
      </c>
      <c r="C1074" s="273" t="s">
        <v>9978</v>
      </c>
      <c r="D1074" s="273" t="s">
        <v>9924</v>
      </c>
      <c r="E1074" s="273" t="s">
        <v>9979</v>
      </c>
      <c r="F1074" s="273" t="s">
        <v>3245</v>
      </c>
      <c r="G1074" s="273" t="s">
        <v>925</v>
      </c>
      <c r="H1074" s="273" t="s">
        <v>786</v>
      </c>
      <c r="I1074" s="274">
        <v>1</v>
      </c>
      <c r="J1074" s="273" t="s">
        <v>11</v>
      </c>
      <c r="K1074" s="273" t="s">
        <v>820</v>
      </c>
      <c r="L1074" s="274">
        <v>3.1524999999999999</v>
      </c>
      <c r="M1074" s="273" t="s">
        <v>6480</v>
      </c>
      <c r="N1074" s="273" t="s">
        <v>788</v>
      </c>
      <c r="O1074" s="273"/>
      <c r="P1074" s="273"/>
      <c r="Q1074" s="273"/>
      <c r="R1074" s="273" t="s">
        <v>789</v>
      </c>
      <c r="S1074" s="273" t="s">
        <v>1487</v>
      </c>
      <c r="T1074" s="273" t="s">
        <v>458</v>
      </c>
      <c r="U1074" s="273" t="s">
        <v>791</v>
      </c>
      <c r="V1074" s="274">
        <v>100</v>
      </c>
      <c r="W1074" s="273"/>
      <c r="X1074" s="273" t="s">
        <v>792</v>
      </c>
      <c r="Y1074" s="273" t="s">
        <v>1792</v>
      </c>
      <c r="Z1074" s="273"/>
      <c r="AA1074" s="273"/>
      <c r="AB1074" s="273"/>
      <c r="AC1074" s="273"/>
      <c r="AD1074" s="273"/>
      <c r="AE1074" s="273" t="s">
        <v>3654</v>
      </c>
      <c r="AF1074" s="273" t="s">
        <v>794</v>
      </c>
      <c r="AG1074" s="273" t="s">
        <v>1793</v>
      </c>
      <c r="AH1074" s="273" t="s">
        <v>786</v>
      </c>
      <c r="AI1074" s="273" t="s">
        <v>102</v>
      </c>
      <c r="AJ1074" s="273"/>
      <c r="AK1074" s="273" t="s">
        <v>796</v>
      </c>
      <c r="AL1074" s="273" t="s">
        <v>6487</v>
      </c>
      <c r="AM1074" s="273" t="s">
        <v>2206</v>
      </c>
      <c r="AN1074" s="273" t="s">
        <v>42</v>
      </c>
      <c r="AO1074" s="273"/>
      <c r="AP1074" s="273"/>
      <c r="AQ1074" s="273"/>
      <c r="AR1074" s="273"/>
      <c r="AS1074" s="273" t="s">
        <v>3247</v>
      </c>
      <c r="AT1074" s="274">
        <v>1000</v>
      </c>
      <c r="AU1074" s="274">
        <v>1</v>
      </c>
      <c r="AV1074" s="273" t="s">
        <v>9945</v>
      </c>
      <c r="AW1074" s="273"/>
      <c r="AX1074" s="274">
        <v>6.1486000000000001</v>
      </c>
      <c r="AY1074" s="273" t="s">
        <v>9980</v>
      </c>
      <c r="AZ1074" s="273" t="s">
        <v>9491</v>
      </c>
      <c r="BA1074" s="273" t="s">
        <v>3249</v>
      </c>
      <c r="BB1074" s="273" t="s">
        <v>458</v>
      </c>
      <c r="BC1074" s="273" t="s">
        <v>9945</v>
      </c>
      <c r="BD1074" s="273"/>
      <c r="BE1074" s="273" t="s">
        <v>9945</v>
      </c>
      <c r="BF1074" s="273" t="s">
        <v>458</v>
      </c>
      <c r="BG1074" s="273"/>
      <c r="BH1074" s="273" t="s">
        <v>3654</v>
      </c>
      <c r="BI1074" s="273" t="s">
        <v>800</v>
      </c>
      <c r="BJ1074" s="273" t="s">
        <v>800</v>
      </c>
      <c r="BK1074" s="273" t="s">
        <v>1516</v>
      </c>
      <c r="BL1074" s="273" t="s">
        <v>802</v>
      </c>
      <c r="BM1074" s="273" t="s">
        <v>1962</v>
      </c>
      <c r="BN1074" s="273"/>
      <c r="BO1074" s="273" t="s">
        <v>1517</v>
      </c>
      <c r="BP1074" s="273" t="s">
        <v>458</v>
      </c>
      <c r="BQ1074" s="273"/>
    </row>
    <row r="1075" spans="1:69" ht="18" customHeight="1">
      <c r="A1075" s="273" t="s">
        <v>6653</v>
      </c>
      <c r="B1075" s="273" t="s">
        <v>9981</v>
      </c>
      <c r="C1075" s="273" t="s">
        <v>9982</v>
      </c>
      <c r="D1075" s="273" t="s">
        <v>9924</v>
      </c>
      <c r="E1075" s="273" t="s">
        <v>9983</v>
      </c>
      <c r="F1075" s="273" t="s">
        <v>4122</v>
      </c>
      <c r="G1075" s="273" t="s">
        <v>4123</v>
      </c>
      <c r="H1075" s="273" t="s">
        <v>4122</v>
      </c>
      <c r="I1075" s="274">
        <v>5</v>
      </c>
      <c r="J1075" s="273" t="s">
        <v>11</v>
      </c>
      <c r="K1075" s="273" t="s">
        <v>820</v>
      </c>
      <c r="L1075" s="274">
        <v>4.66</v>
      </c>
      <c r="M1075" s="273" t="s">
        <v>6480</v>
      </c>
      <c r="N1075" s="273" t="s">
        <v>936</v>
      </c>
      <c r="O1075" s="273"/>
      <c r="P1075" s="273"/>
      <c r="Q1075" s="273"/>
      <c r="R1075" s="273" t="s">
        <v>789</v>
      </c>
      <c r="S1075" s="273" t="s">
        <v>1487</v>
      </c>
      <c r="T1075" s="273" t="s">
        <v>458</v>
      </c>
      <c r="U1075" s="273" t="s">
        <v>791</v>
      </c>
      <c r="V1075" s="274">
        <v>99.38</v>
      </c>
      <c r="W1075" s="273" t="s">
        <v>7857</v>
      </c>
      <c r="X1075" s="273" t="s">
        <v>5274</v>
      </c>
      <c r="Y1075" s="273" t="s">
        <v>6660</v>
      </c>
      <c r="Z1075" s="273"/>
      <c r="AA1075" s="274">
        <v>15</v>
      </c>
      <c r="AB1075" s="274">
        <v>3</v>
      </c>
      <c r="AC1075" s="273"/>
      <c r="AD1075" s="273"/>
      <c r="AE1075" s="273" t="s">
        <v>9984</v>
      </c>
      <c r="AF1075" s="273" t="s">
        <v>794</v>
      </c>
      <c r="AG1075" s="273" t="s">
        <v>807</v>
      </c>
      <c r="AH1075" s="273" t="s">
        <v>1524</v>
      </c>
      <c r="AI1075" s="273" t="s">
        <v>104</v>
      </c>
      <c r="AJ1075" s="273"/>
      <c r="AK1075" s="273" t="s">
        <v>808</v>
      </c>
      <c r="AL1075" s="273" t="s">
        <v>6487</v>
      </c>
      <c r="AM1075" s="273" t="s">
        <v>797</v>
      </c>
      <c r="AN1075" s="273" t="s">
        <v>42</v>
      </c>
      <c r="AO1075" s="273"/>
      <c r="AP1075" s="273"/>
      <c r="AQ1075" s="273"/>
      <c r="AR1075" s="273"/>
      <c r="AS1075" s="273" t="s">
        <v>6661</v>
      </c>
      <c r="AT1075" s="274">
        <v>1000</v>
      </c>
      <c r="AU1075" s="274">
        <v>5</v>
      </c>
      <c r="AV1075" s="273" t="s">
        <v>9945</v>
      </c>
      <c r="AW1075" s="273"/>
      <c r="AX1075" s="274">
        <v>4.66</v>
      </c>
      <c r="AY1075" s="273" t="s">
        <v>458</v>
      </c>
      <c r="AZ1075" s="273" t="s">
        <v>8813</v>
      </c>
      <c r="BA1075" s="273" t="s">
        <v>6662</v>
      </c>
      <c r="BB1075" s="273" t="s">
        <v>458</v>
      </c>
      <c r="BC1075" s="273" t="s">
        <v>9945</v>
      </c>
      <c r="BD1075" s="273"/>
      <c r="BE1075" s="273" t="s">
        <v>9945</v>
      </c>
      <c r="BF1075" s="273" t="s">
        <v>4502</v>
      </c>
      <c r="BG1075" s="273" t="s">
        <v>9985</v>
      </c>
      <c r="BH1075" s="273" t="s">
        <v>9986</v>
      </c>
      <c r="BI1075" s="273" t="s">
        <v>800</v>
      </c>
      <c r="BJ1075" s="273" t="s">
        <v>800</v>
      </c>
      <c r="BK1075" s="273" t="s">
        <v>801</v>
      </c>
      <c r="BL1075" s="273" t="s">
        <v>802</v>
      </c>
      <c r="BM1075" s="273" t="s">
        <v>803</v>
      </c>
      <c r="BN1075" s="273"/>
      <c r="BO1075" s="273" t="s">
        <v>809</v>
      </c>
      <c r="BP1075" s="273" t="s">
        <v>458</v>
      </c>
      <c r="BQ1075" s="273"/>
    </row>
    <row r="1076" spans="1:69" ht="18" customHeight="1">
      <c r="A1076" s="273" t="s">
        <v>9987</v>
      </c>
      <c r="B1076" s="273" t="s">
        <v>9988</v>
      </c>
      <c r="C1076" s="273" t="s">
        <v>9989</v>
      </c>
      <c r="D1076" s="273" t="s">
        <v>9990</v>
      </c>
      <c r="E1076" s="273" t="s">
        <v>9991</v>
      </c>
      <c r="F1076" s="273" t="s">
        <v>786</v>
      </c>
      <c r="G1076" s="273" t="s">
        <v>786</v>
      </c>
      <c r="H1076" s="273" t="s">
        <v>786</v>
      </c>
      <c r="I1076" s="274">
        <v>0.4</v>
      </c>
      <c r="J1076" s="273" t="s">
        <v>804</v>
      </c>
      <c r="K1076" s="273" t="s">
        <v>820</v>
      </c>
      <c r="L1076" s="274">
        <v>4.4000000000000004</v>
      </c>
      <c r="M1076" s="273" t="s">
        <v>2423</v>
      </c>
      <c r="N1076" s="273" t="s">
        <v>788</v>
      </c>
      <c r="O1076" s="273"/>
      <c r="P1076" s="273"/>
      <c r="Q1076" s="273"/>
      <c r="R1076" s="273"/>
      <c r="S1076" s="273" t="s">
        <v>1487</v>
      </c>
      <c r="T1076" s="273" t="s">
        <v>458</v>
      </c>
      <c r="U1076" s="273" t="s">
        <v>791</v>
      </c>
      <c r="V1076" s="274">
        <v>100</v>
      </c>
      <c r="W1076" s="273"/>
      <c r="X1076" s="273" t="s">
        <v>1463</v>
      </c>
      <c r="Y1076" s="273" t="s">
        <v>1464</v>
      </c>
      <c r="Z1076" s="273"/>
      <c r="AA1076" s="273"/>
      <c r="AB1076" s="273"/>
      <c r="AC1076" s="273"/>
      <c r="AD1076" s="273"/>
      <c r="AE1076" s="273" t="s">
        <v>9992</v>
      </c>
      <c r="AF1076" s="273" t="s">
        <v>794</v>
      </c>
      <c r="AG1076" s="273" t="s">
        <v>1986</v>
      </c>
      <c r="AH1076" s="273" t="s">
        <v>786</v>
      </c>
      <c r="AI1076" s="273"/>
      <c r="AJ1076" s="273"/>
      <c r="AK1076" s="273" t="s">
        <v>1987</v>
      </c>
      <c r="AL1076" s="273" t="s">
        <v>2424</v>
      </c>
      <c r="AM1076" s="273" t="s">
        <v>2075</v>
      </c>
      <c r="AN1076" s="273" t="s">
        <v>43</v>
      </c>
      <c r="AO1076" s="273"/>
      <c r="AP1076" s="273"/>
      <c r="AQ1076" s="273"/>
      <c r="AR1076" s="273"/>
      <c r="AS1076" s="273" t="s">
        <v>9993</v>
      </c>
      <c r="AT1076" s="274">
        <v>100000</v>
      </c>
      <c r="AU1076" s="274">
        <v>0.4</v>
      </c>
      <c r="AV1076" s="273" t="s">
        <v>9994</v>
      </c>
      <c r="AW1076" s="273"/>
      <c r="AX1076" s="274">
        <v>4.4000000000000004</v>
      </c>
      <c r="AY1076" s="273" t="s">
        <v>458</v>
      </c>
      <c r="AZ1076" s="273" t="s">
        <v>9995</v>
      </c>
      <c r="BA1076" s="273" t="s">
        <v>9996</v>
      </c>
      <c r="BB1076" s="273" t="s">
        <v>458</v>
      </c>
      <c r="BC1076" s="273" t="s">
        <v>9994</v>
      </c>
      <c r="BD1076" s="273"/>
      <c r="BE1076" s="273" t="s">
        <v>9994</v>
      </c>
      <c r="BF1076" s="273" t="s">
        <v>458</v>
      </c>
      <c r="BG1076" s="273" t="s">
        <v>458</v>
      </c>
      <c r="BH1076" s="273" t="s">
        <v>9992</v>
      </c>
      <c r="BI1076" s="273" t="s">
        <v>800</v>
      </c>
      <c r="BJ1076" s="273" t="s">
        <v>800</v>
      </c>
      <c r="BK1076" s="273" t="s">
        <v>801</v>
      </c>
      <c r="BL1076" s="273" t="s">
        <v>802</v>
      </c>
      <c r="BM1076" s="273" t="s">
        <v>803</v>
      </c>
      <c r="BN1076" s="273"/>
      <c r="BO1076" s="273" t="s">
        <v>809</v>
      </c>
      <c r="BP1076" s="273" t="s">
        <v>458</v>
      </c>
      <c r="BQ1076" s="273"/>
    </row>
    <row r="1077" spans="1:69" ht="18" customHeight="1">
      <c r="A1077" s="273" t="s">
        <v>9055</v>
      </c>
      <c r="B1077" s="273" t="s">
        <v>9997</v>
      </c>
      <c r="C1077" s="273" t="s">
        <v>9998</v>
      </c>
      <c r="D1077" s="273" t="s">
        <v>9990</v>
      </c>
      <c r="E1077" s="273" t="s">
        <v>9999</v>
      </c>
      <c r="F1077" s="273" t="s">
        <v>5116</v>
      </c>
      <c r="G1077" s="273" t="s">
        <v>7259</v>
      </c>
      <c r="H1077" s="273" t="s">
        <v>924</v>
      </c>
      <c r="I1077" s="274">
        <v>9</v>
      </c>
      <c r="J1077" s="273" t="s">
        <v>11</v>
      </c>
      <c r="K1077" s="273" t="s">
        <v>820</v>
      </c>
      <c r="L1077" s="274">
        <v>3.75</v>
      </c>
      <c r="M1077" s="273" t="s">
        <v>10000</v>
      </c>
      <c r="N1077" s="273" t="s">
        <v>10001</v>
      </c>
      <c r="O1077" s="273"/>
      <c r="P1077" s="273"/>
      <c r="Q1077" s="273"/>
      <c r="R1077" s="273" t="s">
        <v>789</v>
      </c>
      <c r="S1077" s="273" t="s">
        <v>2731</v>
      </c>
      <c r="T1077" s="273" t="s">
        <v>458</v>
      </c>
      <c r="U1077" s="273" t="s">
        <v>791</v>
      </c>
      <c r="V1077" s="274">
        <v>99.882999999999996</v>
      </c>
      <c r="W1077" s="273" t="s">
        <v>10002</v>
      </c>
      <c r="X1077" s="273" t="s">
        <v>792</v>
      </c>
      <c r="Y1077" s="273" t="s">
        <v>1792</v>
      </c>
      <c r="Z1077" s="273"/>
      <c r="AA1077" s="274">
        <v>22</v>
      </c>
      <c r="AB1077" s="274">
        <v>2.4</v>
      </c>
      <c r="AC1077" s="273"/>
      <c r="AD1077" s="273"/>
      <c r="AE1077" s="273" t="s">
        <v>10003</v>
      </c>
      <c r="AF1077" s="273" t="s">
        <v>794</v>
      </c>
      <c r="AG1077" s="273" t="s">
        <v>795</v>
      </c>
      <c r="AH1077" s="273" t="s">
        <v>5104</v>
      </c>
      <c r="AI1077" s="273" t="s">
        <v>102</v>
      </c>
      <c r="AJ1077" s="273"/>
      <c r="AK1077" s="273" t="s">
        <v>796</v>
      </c>
      <c r="AL1077" s="273" t="s">
        <v>10004</v>
      </c>
      <c r="AM1077" s="273" t="s">
        <v>2206</v>
      </c>
      <c r="AN1077" s="273" t="s">
        <v>42</v>
      </c>
      <c r="AO1077" s="273"/>
      <c r="AP1077" s="273"/>
      <c r="AQ1077" s="273"/>
      <c r="AR1077" s="273"/>
      <c r="AS1077" s="273" t="s">
        <v>9064</v>
      </c>
      <c r="AT1077" s="274">
        <v>1000</v>
      </c>
      <c r="AU1077" s="274">
        <v>9</v>
      </c>
      <c r="AV1077" s="273" t="s">
        <v>9967</v>
      </c>
      <c r="AW1077" s="273"/>
      <c r="AX1077" s="274">
        <v>3.75</v>
      </c>
      <c r="AY1077" s="273" t="s">
        <v>458</v>
      </c>
      <c r="AZ1077" s="273" t="s">
        <v>8951</v>
      </c>
      <c r="BA1077" s="273" t="s">
        <v>9067</v>
      </c>
      <c r="BB1077" s="273" t="s">
        <v>9068</v>
      </c>
      <c r="BC1077" s="273" t="s">
        <v>9967</v>
      </c>
      <c r="BD1077" s="273"/>
      <c r="BE1077" s="273" t="s">
        <v>9967</v>
      </c>
      <c r="BF1077" s="273" t="s">
        <v>458</v>
      </c>
      <c r="BG1077" s="273" t="s">
        <v>10005</v>
      </c>
      <c r="BH1077" s="273" t="s">
        <v>10006</v>
      </c>
      <c r="BI1077" s="273" t="s">
        <v>800</v>
      </c>
      <c r="BJ1077" s="273" t="s">
        <v>800</v>
      </c>
      <c r="BK1077" s="273" t="s">
        <v>801</v>
      </c>
      <c r="BL1077" s="273" t="s">
        <v>802</v>
      </c>
      <c r="BM1077" s="273" t="s">
        <v>803</v>
      </c>
      <c r="BN1077" s="273"/>
      <c r="BO1077" s="273" t="s">
        <v>809</v>
      </c>
      <c r="BP1077" s="273" t="s">
        <v>9055</v>
      </c>
      <c r="BQ1077" s="273"/>
    </row>
    <row r="1078" spans="1:69" ht="18" customHeight="1">
      <c r="A1078" s="273" t="s">
        <v>10007</v>
      </c>
      <c r="B1078" s="273" t="s">
        <v>10008</v>
      </c>
      <c r="C1078" s="273" t="s">
        <v>10009</v>
      </c>
      <c r="D1078" s="273" t="s">
        <v>10010</v>
      </c>
      <c r="E1078" s="273" t="s">
        <v>10011</v>
      </c>
      <c r="F1078" s="273" t="s">
        <v>1413</v>
      </c>
      <c r="G1078" s="273" t="s">
        <v>3362</v>
      </c>
      <c r="H1078" s="273" t="s">
        <v>786</v>
      </c>
      <c r="I1078" s="274">
        <v>11.09</v>
      </c>
      <c r="J1078" s="273" t="s">
        <v>804</v>
      </c>
      <c r="K1078" s="273" t="s">
        <v>820</v>
      </c>
      <c r="L1078" s="274">
        <v>6.95</v>
      </c>
      <c r="M1078" s="273" t="s">
        <v>2235</v>
      </c>
      <c r="N1078" s="273" t="s">
        <v>936</v>
      </c>
      <c r="O1078" s="273"/>
      <c r="P1078" s="273"/>
      <c r="Q1078" s="273"/>
      <c r="R1078" s="273" t="s">
        <v>789</v>
      </c>
      <c r="S1078" s="273" t="s">
        <v>3364</v>
      </c>
      <c r="T1078" s="273"/>
      <c r="U1078" s="273" t="s">
        <v>3483</v>
      </c>
      <c r="V1078" s="274">
        <v>100</v>
      </c>
      <c r="W1078" s="273"/>
      <c r="X1078" s="273" t="s">
        <v>1565</v>
      </c>
      <c r="Y1078" s="273"/>
      <c r="Z1078" s="273"/>
      <c r="AA1078" s="273"/>
      <c r="AB1078" s="273"/>
      <c r="AC1078" s="273"/>
      <c r="AD1078" s="273"/>
      <c r="AE1078" s="273"/>
      <c r="AF1078" s="273" t="s">
        <v>7601</v>
      </c>
      <c r="AG1078" s="273" t="s">
        <v>1673</v>
      </c>
      <c r="AH1078" s="273" t="s">
        <v>786</v>
      </c>
      <c r="AI1078" s="273" t="s">
        <v>106</v>
      </c>
      <c r="AJ1078" s="273"/>
      <c r="AK1078" s="273" t="s">
        <v>810</v>
      </c>
      <c r="AL1078" s="273" t="s">
        <v>3734</v>
      </c>
      <c r="AM1078" s="273" t="s">
        <v>1529</v>
      </c>
      <c r="AN1078" s="273" t="s">
        <v>43</v>
      </c>
      <c r="AO1078" s="273"/>
      <c r="AP1078" s="273"/>
      <c r="AQ1078" s="273"/>
      <c r="AR1078" s="273"/>
      <c r="AS1078" s="273" t="s">
        <v>10012</v>
      </c>
      <c r="AT1078" s="274">
        <v>1000000</v>
      </c>
      <c r="AU1078" s="274">
        <v>0</v>
      </c>
      <c r="AV1078" s="273" t="s">
        <v>9741</v>
      </c>
      <c r="AW1078" s="273"/>
      <c r="AX1078" s="274">
        <v>6.95</v>
      </c>
      <c r="AY1078" s="273"/>
      <c r="AZ1078" s="273" t="s">
        <v>9824</v>
      </c>
      <c r="BA1078" s="273" t="s">
        <v>10013</v>
      </c>
      <c r="BB1078" s="273" t="s">
        <v>3215</v>
      </c>
      <c r="BC1078" s="273" t="s">
        <v>9741</v>
      </c>
      <c r="BD1078" s="273"/>
      <c r="BE1078" s="273" t="s">
        <v>9741</v>
      </c>
      <c r="BF1078" s="273"/>
      <c r="BG1078" s="273" t="s">
        <v>10014</v>
      </c>
      <c r="BH1078" s="273" t="s">
        <v>10015</v>
      </c>
      <c r="BI1078" s="273" t="s">
        <v>800</v>
      </c>
      <c r="BJ1078" s="273" t="s">
        <v>800</v>
      </c>
      <c r="BK1078" s="273" t="s">
        <v>801</v>
      </c>
      <c r="BL1078" s="273" t="s">
        <v>802</v>
      </c>
      <c r="BM1078" s="273" t="s">
        <v>6727</v>
      </c>
      <c r="BN1078" s="273"/>
      <c r="BO1078" s="273" t="s">
        <v>809</v>
      </c>
      <c r="BP1078" s="273"/>
      <c r="BQ1078" s="273"/>
    </row>
    <row r="1079" spans="1:69" ht="18" customHeight="1">
      <c r="A1079" s="273" t="s">
        <v>9915</v>
      </c>
      <c r="B1079" s="273" t="s">
        <v>9916</v>
      </c>
      <c r="C1079" s="273" t="s">
        <v>9917</v>
      </c>
      <c r="D1079" s="273" t="s">
        <v>10016</v>
      </c>
      <c r="E1079" s="273" t="s">
        <v>9919</v>
      </c>
      <c r="F1079" s="273" t="s">
        <v>9920</v>
      </c>
      <c r="G1079" s="273" t="s">
        <v>2460</v>
      </c>
      <c r="H1079" s="273" t="s">
        <v>924</v>
      </c>
      <c r="I1079" s="274">
        <v>11.2</v>
      </c>
      <c r="J1079" s="273" t="s">
        <v>804</v>
      </c>
      <c r="K1079" s="273" t="s">
        <v>820</v>
      </c>
      <c r="L1079" s="274">
        <v>3.6</v>
      </c>
      <c r="M1079" s="273" t="s">
        <v>2434</v>
      </c>
      <c r="N1079" s="273" t="s">
        <v>788</v>
      </c>
      <c r="O1079" s="273"/>
      <c r="P1079" s="273"/>
      <c r="Q1079" s="273"/>
      <c r="R1079" s="273" t="s">
        <v>789</v>
      </c>
      <c r="S1079" s="273" t="s">
        <v>790</v>
      </c>
      <c r="T1079" s="273" t="s">
        <v>458</v>
      </c>
      <c r="U1079" s="273" t="s">
        <v>791</v>
      </c>
      <c r="V1079" s="274">
        <v>100</v>
      </c>
      <c r="W1079" s="273"/>
      <c r="X1079" s="273" t="s">
        <v>828</v>
      </c>
      <c r="Y1079" s="273" t="s">
        <v>2074</v>
      </c>
      <c r="Z1079" s="273"/>
      <c r="AA1079" s="273"/>
      <c r="AB1079" s="273"/>
      <c r="AC1079" s="273"/>
      <c r="AD1079" s="273"/>
      <c r="AE1079" s="273" t="s">
        <v>458</v>
      </c>
      <c r="AF1079" s="273" t="s">
        <v>794</v>
      </c>
      <c r="AG1079" s="273" t="s">
        <v>795</v>
      </c>
      <c r="AH1079" s="273" t="s">
        <v>1664</v>
      </c>
      <c r="AI1079" s="273"/>
      <c r="AJ1079" s="273"/>
      <c r="AK1079" s="273" t="s">
        <v>796</v>
      </c>
      <c r="AL1079" s="273" t="s">
        <v>2435</v>
      </c>
      <c r="AM1079" s="273" t="s">
        <v>1834</v>
      </c>
      <c r="AN1079" s="273" t="s">
        <v>42</v>
      </c>
      <c r="AO1079" s="273"/>
      <c r="AP1079" s="273"/>
      <c r="AQ1079" s="273"/>
      <c r="AR1079" s="273"/>
      <c r="AS1079" s="273" t="s">
        <v>9921</v>
      </c>
      <c r="AT1079" s="274">
        <v>500000</v>
      </c>
      <c r="AU1079" s="274">
        <v>11.2</v>
      </c>
      <c r="AV1079" s="273" t="s">
        <v>9924</v>
      </c>
      <c r="AW1079" s="273"/>
      <c r="AX1079" s="274">
        <v>3.6</v>
      </c>
      <c r="AY1079" s="273" t="s">
        <v>458</v>
      </c>
      <c r="AZ1079" s="273" t="s">
        <v>9922</v>
      </c>
      <c r="BA1079" s="273" t="s">
        <v>9923</v>
      </c>
      <c r="BB1079" s="273" t="s">
        <v>9915</v>
      </c>
      <c r="BC1079" s="273" t="s">
        <v>9924</v>
      </c>
      <c r="BD1079" s="273"/>
      <c r="BE1079" s="273" t="s">
        <v>9924</v>
      </c>
      <c r="BF1079" s="273" t="s">
        <v>4502</v>
      </c>
      <c r="BG1079" s="273" t="s">
        <v>10017</v>
      </c>
      <c r="BH1079" s="273" t="s">
        <v>9925</v>
      </c>
      <c r="BI1079" s="273" t="s">
        <v>800</v>
      </c>
      <c r="BJ1079" s="273" t="s">
        <v>800</v>
      </c>
      <c r="BK1079" s="273" t="s">
        <v>801</v>
      </c>
      <c r="BL1079" s="273" t="s">
        <v>802</v>
      </c>
      <c r="BM1079" s="273" t="s">
        <v>803</v>
      </c>
      <c r="BN1079" s="273"/>
      <c r="BO1079" s="273" t="s">
        <v>809</v>
      </c>
      <c r="BP1079" s="273" t="s">
        <v>458</v>
      </c>
      <c r="BQ1079" s="273"/>
    </row>
    <row r="1080" spans="1:69" ht="18" customHeight="1">
      <c r="A1080" s="273" t="s">
        <v>2001</v>
      </c>
      <c r="B1080" s="273" t="s">
        <v>10018</v>
      </c>
      <c r="C1080" s="273" t="s">
        <v>10019</v>
      </c>
      <c r="D1080" s="273" t="s">
        <v>10016</v>
      </c>
      <c r="E1080" s="273" t="s">
        <v>10020</v>
      </c>
      <c r="F1080" s="273" t="s">
        <v>1801</v>
      </c>
      <c r="G1080" s="273" t="s">
        <v>1850</v>
      </c>
      <c r="H1080" s="273" t="s">
        <v>3743</v>
      </c>
      <c r="I1080" s="274">
        <v>10</v>
      </c>
      <c r="J1080" s="273" t="s">
        <v>11</v>
      </c>
      <c r="K1080" s="273" t="s">
        <v>820</v>
      </c>
      <c r="L1080" s="274">
        <v>2.5</v>
      </c>
      <c r="M1080" s="273" t="s">
        <v>2434</v>
      </c>
      <c r="N1080" s="273" t="s">
        <v>4800</v>
      </c>
      <c r="O1080" s="273"/>
      <c r="P1080" s="273"/>
      <c r="Q1080" s="273"/>
      <c r="R1080" s="273" t="s">
        <v>3220</v>
      </c>
      <c r="S1080" s="273" t="s">
        <v>1487</v>
      </c>
      <c r="T1080" s="273"/>
      <c r="U1080" s="273" t="s">
        <v>791</v>
      </c>
      <c r="V1080" s="274">
        <v>99.742999999999995</v>
      </c>
      <c r="W1080" s="273" t="s">
        <v>10021</v>
      </c>
      <c r="X1080" s="273" t="s">
        <v>1463</v>
      </c>
      <c r="Y1080" s="273" t="s">
        <v>1464</v>
      </c>
      <c r="Z1080" s="273"/>
      <c r="AA1080" s="273"/>
      <c r="AB1080" s="273"/>
      <c r="AC1080" s="273"/>
      <c r="AD1080" s="273"/>
      <c r="AE1080" s="273" t="s">
        <v>10022</v>
      </c>
      <c r="AF1080" s="273" t="s">
        <v>794</v>
      </c>
      <c r="AG1080" s="273" t="s">
        <v>1734</v>
      </c>
      <c r="AH1080" s="273" t="s">
        <v>3743</v>
      </c>
      <c r="AI1080" s="273"/>
      <c r="AJ1080" s="273"/>
      <c r="AK1080" s="273" t="s">
        <v>810</v>
      </c>
      <c r="AL1080" s="273" t="s">
        <v>2435</v>
      </c>
      <c r="AM1080" s="273" t="s">
        <v>1606</v>
      </c>
      <c r="AN1080" s="273" t="s">
        <v>42</v>
      </c>
      <c r="AO1080" s="273"/>
      <c r="AP1080" s="273"/>
      <c r="AQ1080" s="273"/>
      <c r="AR1080" s="273"/>
      <c r="AS1080" s="273" t="s">
        <v>2949</v>
      </c>
      <c r="AT1080" s="274">
        <v>1000</v>
      </c>
      <c r="AU1080" s="274">
        <v>10</v>
      </c>
      <c r="AV1080" s="273" t="s">
        <v>9924</v>
      </c>
      <c r="AW1080" s="273"/>
      <c r="AX1080" s="274">
        <v>2.5</v>
      </c>
      <c r="AY1080" s="273"/>
      <c r="AZ1080" s="273" t="s">
        <v>9922</v>
      </c>
      <c r="BA1080" s="273" t="s">
        <v>2950</v>
      </c>
      <c r="BB1080" s="273"/>
      <c r="BC1080" s="273" t="s">
        <v>9924</v>
      </c>
      <c r="BD1080" s="273"/>
      <c r="BE1080" s="273" t="s">
        <v>9924</v>
      </c>
      <c r="BF1080" s="273"/>
      <c r="BG1080" s="273"/>
      <c r="BH1080" s="273" t="s">
        <v>10022</v>
      </c>
      <c r="BI1080" s="273" t="s">
        <v>800</v>
      </c>
      <c r="BJ1080" s="273" t="s">
        <v>800</v>
      </c>
      <c r="BK1080" s="273" t="s">
        <v>801</v>
      </c>
      <c r="BL1080" s="273" t="s">
        <v>802</v>
      </c>
      <c r="BM1080" s="273" t="s">
        <v>1962</v>
      </c>
      <c r="BN1080" s="273"/>
      <c r="BO1080" s="273" t="s">
        <v>809</v>
      </c>
      <c r="BP1080" s="273"/>
      <c r="BQ1080" s="273"/>
    </row>
    <row r="1081" spans="1:69" ht="18" customHeight="1">
      <c r="A1081" s="273" t="s">
        <v>2001</v>
      </c>
      <c r="B1081" s="273" t="s">
        <v>10018</v>
      </c>
      <c r="C1081" s="273" t="s">
        <v>10023</v>
      </c>
      <c r="D1081" s="273" t="s">
        <v>10016</v>
      </c>
      <c r="E1081" s="273" t="s">
        <v>10020</v>
      </c>
      <c r="F1081" s="273" t="s">
        <v>1801</v>
      </c>
      <c r="G1081" s="273" t="s">
        <v>1850</v>
      </c>
      <c r="H1081" s="273" t="s">
        <v>3743</v>
      </c>
      <c r="I1081" s="274">
        <v>10</v>
      </c>
      <c r="J1081" s="273" t="s">
        <v>11</v>
      </c>
      <c r="K1081" s="273" t="s">
        <v>820</v>
      </c>
      <c r="L1081" s="274">
        <v>2.5</v>
      </c>
      <c r="M1081" s="273" t="s">
        <v>2434</v>
      </c>
      <c r="N1081" s="273" t="s">
        <v>5360</v>
      </c>
      <c r="O1081" s="273"/>
      <c r="P1081" s="273"/>
      <c r="Q1081" s="273"/>
      <c r="R1081" s="273" t="s">
        <v>789</v>
      </c>
      <c r="S1081" s="273" t="s">
        <v>1487</v>
      </c>
      <c r="T1081" s="273" t="s">
        <v>458</v>
      </c>
      <c r="U1081" s="273" t="s">
        <v>791</v>
      </c>
      <c r="V1081" s="274">
        <v>99.742999999999995</v>
      </c>
      <c r="W1081" s="273" t="s">
        <v>10021</v>
      </c>
      <c r="X1081" s="273" t="s">
        <v>1463</v>
      </c>
      <c r="Y1081" s="273" t="s">
        <v>1464</v>
      </c>
      <c r="Z1081" s="273"/>
      <c r="AA1081" s="274">
        <v>40</v>
      </c>
      <c r="AB1081" s="274">
        <v>4</v>
      </c>
      <c r="AC1081" s="273"/>
      <c r="AD1081" s="273"/>
      <c r="AE1081" s="273" t="s">
        <v>10022</v>
      </c>
      <c r="AF1081" s="273" t="s">
        <v>794</v>
      </c>
      <c r="AG1081" s="273" t="s">
        <v>1734</v>
      </c>
      <c r="AH1081" s="273" t="s">
        <v>3743</v>
      </c>
      <c r="AI1081" s="273"/>
      <c r="AJ1081" s="273" t="s">
        <v>307</v>
      </c>
      <c r="AK1081" s="273" t="s">
        <v>810</v>
      </c>
      <c r="AL1081" s="273" t="s">
        <v>2435</v>
      </c>
      <c r="AM1081" s="273" t="s">
        <v>1606</v>
      </c>
      <c r="AN1081" s="273" t="s">
        <v>42</v>
      </c>
      <c r="AO1081" s="273"/>
      <c r="AP1081" s="273"/>
      <c r="AQ1081" s="273"/>
      <c r="AR1081" s="273"/>
      <c r="AS1081" s="273" t="s">
        <v>2949</v>
      </c>
      <c r="AT1081" s="274">
        <v>1000</v>
      </c>
      <c r="AU1081" s="274">
        <v>10</v>
      </c>
      <c r="AV1081" s="273" t="s">
        <v>9924</v>
      </c>
      <c r="AW1081" s="273"/>
      <c r="AX1081" s="274">
        <v>2.5</v>
      </c>
      <c r="AY1081" s="273" t="s">
        <v>458</v>
      </c>
      <c r="AZ1081" s="273" t="s">
        <v>9922</v>
      </c>
      <c r="BA1081" s="273" t="s">
        <v>2950</v>
      </c>
      <c r="BB1081" s="273" t="s">
        <v>458</v>
      </c>
      <c r="BC1081" s="273" t="s">
        <v>9924</v>
      </c>
      <c r="BD1081" s="273"/>
      <c r="BE1081" s="273" t="s">
        <v>9924</v>
      </c>
      <c r="BF1081" s="273" t="s">
        <v>458</v>
      </c>
      <c r="BG1081" s="273" t="s">
        <v>10022</v>
      </c>
      <c r="BH1081" s="273" t="s">
        <v>10022</v>
      </c>
      <c r="BI1081" s="273" t="s">
        <v>800</v>
      </c>
      <c r="BJ1081" s="273" t="s">
        <v>800</v>
      </c>
      <c r="BK1081" s="273" t="s">
        <v>801</v>
      </c>
      <c r="BL1081" s="273" t="s">
        <v>802</v>
      </c>
      <c r="BM1081" s="273" t="s">
        <v>803</v>
      </c>
      <c r="BN1081" s="273"/>
      <c r="BO1081" s="273" t="s">
        <v>809</v>
      </c>
      <c r="BP1081" s="273" t="s">
        <v>458</v>
      </c>
      <c r="BQ1081" s="273"/>
    </row>
    <row r="1082" spans="1:69" ht="18" customHeight="1">
      <c r="A1082" s="273" t="s">
        <v>287</v>
      </c>
      <c r="B1082" s="273" t="s">
        <v>10024</v>
      </c>
      <c r="C1082" s="273" t="s">
        <v>10025</v>
      </c>
      <c r="D1082" s="273" t="s">
        <v>10016</v>
      </c>
      <c r="E1082" s="273" t="s">
        <v>10026</v>
      </c>
      <c r="F1082" s="273" t="s">
        <v>3245</v>
      </c>
      <c r="G1082" s="273" t="s">
        <v>925</v>
      </c>
      <c r="H1082" s="273" t="s">
        <v>786</v>
      </c>
      <c r="I1082" s="274">
        <v>1.2</v>
      </c>
      <c r="J1082" s="273" t="s">
        <v>11</v>
      </c>
      <c r="K1082" s="273" t="s">
        <v>820</v>
      </c>
      <c r="L1082" s="274">
        <v>2.94</v>
      </c>
      <c r="M1082" s="273" t="s">
        <v>2434</v>
      </c>
      <c r="N1082" s="273" t="s">
        <v>788</v>
      </c>
      <c r="O1082" s="273"/>
      <c r="P1082" s="273"/>
      <c r="Q1082" s="273"/>
      <c r="R1082" s="273" t="s">
        <v>789</v>
      </c>
      <c r="S1082" s="273" t="s">
        <v>1487</v>
      </c>
      <c r="T1082" s="273" t="s">
        <v>458</v>
      </c>
      <c r="U1082" s="273" t="s">
        <v>791</v>
      </c>
      <c r="V1082" s="273"/>
      <c r="W1082" s="273"/>
      <c r="X1082" s="273" t="s">
        <v>792</v>
      </c>
      <c r="Y1082" s="273" t="s">
        <v>1792</v>
      </c>
      <c r="Z1082" s="273"/>
      <c r="AA1082" s="273"/>
      <c r="AB1082" s="273"/>
      <c r="AC1082" s="273"/>
      <c r="AD1082" s="273"/>
      <c r="AE1082" s="273" t="s">
        <v>3861</v>
      </c>
      <c r="AF1082" s="273" t="s">
        <v>794</v>
      </c>
      <c r="AG1082" s="273" t="s">
        <v>1793</v>
      </c>
      <c r="AH1082" s="273" t="s">
        <v>786</v>
      </c>
      <c r="AI1082" s="273" t="s">
        <v>102</v>
      </c>
      <c r="AJ1082" s="273"/>
      <c r="AK1082" s="273" t="s">
        <v>796</v>
      </c>
      <c r="AL1082" s="273" t="s">
        <v>2435</v>
      </c>
      <c r="AM1082" s="273" t="s">
        <v>2206</v>
      </c>
      <c r="AN1082" s="273" t="s">
        <v>42</v>
      </c>
      <c r="AO1082" s="273"/>
      <c r="AP1082" s="273"/>
      <c r="AQ1082" s="273"/>
      <c r="AR1082" s="273"/>
      <c r="AS1082" s="273" t="s">
        <v>3247</v>
      </c>
      <c r="AT1082" s="274">
        <v>1000</v>
      </c>
      <c r="AU1082" s="274">
        <v>1.2</v>
      </c>
      <c r="AV1082" s="273" t="s">
        <v>9924</v>
      </c>
      <c r="AW1082" s="273"/>
      <c r="AX1082" s="274">
        <v>2.94</v>
      </c>
      <c r="AY1082" s="273" t="s">
        <v>458</v>
      </c>
      <c r="AZ1082" s="273" t="s">
        <v>9922</v>
      </c>
      <c r="BA1082" s="273" t="s">
        <v>3249</v>
      </c>
      <c r="BB1082" s="273" t="s">
        <v>458</v>
      </c>
      <c r="BC1082" s="273" t="s">
        <v>9924</v>
      </c>
      <c r="BD1082" s="273"/>
      <c r="BE1082" s="273" t="s">
        <v>9924</v>
      </c>
      <c r="BF1082" s="273" t="s">
        <v>458</v>
      </c>
      <c r="BG1082" s="273"/>
      <c r="BH1082" s="273" t="s">
        <v>3861</v>
      </c>
      <c r="BI1082" s="273" t="s">
        <v>800</v>
      </c>
      <c r="BJ1082" s="273" t="s">
        <v>800</v>
      </c>
      <c r="BK1082" s="273" t="s">
        <v>801</v>
      </c>
      <c r="BL1082" s="273" t="s">
        <v>802</v>
      </c>
      <c r="BM1082" s="273" t="s">
        <v>1962</v>
      </c>
      <c r="BN1082" s="273"/>
      <c r="BO1082" s="273" t="s">
        <v>809</v>
      </c>
      <c r="BP1082" s="273" t="s">
        <v>458</v>
      </c>
      <c r="BQ1082" s="273"/>
    </row>
    <row r="1083" spans="1:69" ht="18" customHeight="1">
      <c r="A1083" s="273" t="s">
        <v>10027</v>
      </c>
      <c r="B1083" s="273" t="s">
        <v>10028</v>
      </c>
      <c r="C1083" s="273" t="s">
        <v>10029</v>
      </c>
      <c r="D1083" s="273" t="s">
        <v>10016</v>
      </c>
      <c r="E1083" s="273" t="s">
        <v>10030</v>
      </c>
      <c r="F1083" s="273" t="s">
        <v>1604</v>
      </c>
      <c r="G1083" s="273" t="s">
        <v>1506</v>
      </c>
      <c r="H1083" s="273" t="s">
        <v>3841</v>
      </c>
      <c r="I1083" s="274">
        <v>5</v>
      </c>
      <c r="J1083" s="273" t="s">
        <v>11</v>
      </c>
      <c r="K1083" s="273" t="s">
        <v>3714</v>
      </c>
      <c r="L1083" s="274">
        <v>4</v>
      </c>
      <c r="M1083" s="273" t="s">
        <v>10000</v>
      </c>
      <c r="N1083" s="273" t="s">
        <v>936</v>
      </c>
      <c r="O1083" s="273"/>
      <c r="P1083" s="273"/>
      <c r="Q1083" s="273"/>
      <c r="R1083" s="273" t="s">
        <v>789</v>
      </c>
      <c r="S1083" s="273" t="s">
        <v>790</v>
      </c>
      <c r="T1083" s="273" t="s">
        <v>458</v>
      </c>
      <c r="U1083" s="273" t="s">
        <v>791</v>
      </c>
      <c r="V1083" s="274">
        <v>100</v>
      </c>
      <c r="W1083" s="273" t="s">
        <v>9269</v>
      </c>
      <c r="X1083" s="273" t="s">
        <v>792</v>
      </c>
      <c r="Y1083" s="273" t="s">
        <v>1792</v>
      </c>
      <c r="Z1083" s="273"/>
      <c r="AA1083" s="273"/>
      <c r="AB1083" s="273"/>
      <c r="AC1083" s="273"/>
      <c r="AD1083" s="273"/>
      <c r="AE1083" s="273" t="s">
        <v>10031</v>
      </c>
      <c r="AF1083" s="273" t="s">
        <v>794</v>
      </c>
      <c r="AG1083" s="273" t="s">
        <v>4664</v>
      </c>
      <c r="AH1083" s="273" t="s">
        <v>3841</v>
      </c>
      <c r="AI1083" s="273" t="s">
        <v>102</v>
      </c>
      <c r="AJ1083" s="273"/>
      <c r="AK1083" s="273" t="s">
        <v>810</v>
      </c>
      <c r="AL1083" s="273" t="s">
        <v>10032</v>
      </c>
      <c r="AM1083" s="273" t="s">
        <v>2206</v>
      </c>
      <c r="AN1083" s="273" t="s">
        <v>42</v>
      </c>
      <c r="AO1083" s="273"/>
      <c r="AP1083" s="273"/>
      <c r="AQ1083" s="273"/>
      <c r="AR1083" s="273"/>
      <c r="AS1083" s="273" t="s">
        <v>10033</v>
      </c>
      <c r="AT1083" s="274">
        <v>1000</v>
      </c>
      <c r="AU1083" s="274">
        <v>5</v>
      </c>
      <c r="AV1083" s="273" t="s">
        <v>9967</v>
      </c>
      <c r="AW1083" s="273"/>
      <c r="AX1083" s="274">
        <v>4</v>
      </c>
      <c r="AY1083" s="273" t="s">
        <v>458</v>
      </c>
      <c r="AZ1083" s="273" t="s">
        <v>8951</v>
      </c>
      <c r="BA1083" s="273" t="s">
        <v>10034</v>
      </c>
      <c r="BB1083" s="273" t="s">
        <v>10027</v>
      </c>
      <c r="BC1083" s="273" t="s">
        <v>9967</v>
      </c>
      <c r="BD1083" s="273"/>
      <c r="BE1083" s="273" t="s">
        <v>9967</v>
      </c>
      <c r="BF1083" s="273" t="s">
        <v>10035</v>
      </c>
      <c r="BG1083" s="273" t="s">
        <v>10036</v>
      </c>
      <c r="BH1083" s="273" t="s">
        <v>10037</v>
      </c>
      <c r="BI1083" s="273" t="s">
        <v>3729</v>
      </c>
      <c r="BJ1083" s="273" t="s">
        <v>800</v>
      </c>
      <c r="BK1083" s="273" t="s">
        <v>3730</v>
      </c>
      <c r="BL1083" s="273" t="s">
        <v>802</v>
      </c>
      <c r="BM1083" s="273" t="s">
        <v>3731</v>
      </c>
      <c r="BN1083" s="273" t="s">
        <v>9638</v>
      </c>
      <c r="BO1083" s="273" t="s">
        <v>809</v>
      </c>
      <c r="BP1083" s="273" t="s">
        <v>458</v>
      </c>
      <c r="BQ1083" s="273"/>
    </row>
    <row r="1084" spans="1:69" ht="18" customHeight="1">
      <c r="A1084" s="273" t="s">
        <v>9987</v>
      </c>
      <c r="B1084" s="273" t="s">
        <v>10038</v>
      </c>
      <c r="C1084" s="273" t="s">
        <v>10039</v>
      </c>
      <c r="D1084" s="273" t="s">
        <v>9500</v>
      </c>
      <c r="E1084" s="273" t="s">
        <v>10040</v>
      </c>
      <c r="F1084" s="273" t="s">
        <v>786</v>
      </c>
      <c r="G1084" s="273" t="s">
        <v>786</v>
      </c>
      <c r="H1084" s="273" t="s">
        <v>786</v>
      </c>
      <c r="I1084" s="274">
        <v>2.6</v>
      </c>
      <c r="J1084" s="273" t="s">
        <v>804</v>
      </c>
      <c r="K1084" s="273" t="s">
        <v>820</v>
      </c>
      <c r="L1084" s="274">
        <v>4.5</v>
      </c>
      <c r="M1084" s="273" t="s">
        <v>2369</v>
      </c>
      <c r="N1084" s="273" t="s">
        <v>788</v>
      </c>
      <c r="O1084" s="273"/>
      <c r="P1084" s="273"/>
      <c r="Q1084" s="273"/>
      <c r="R1084" s="273"/>
      <c r="S1084" s="273" t="s">
        <v>1487</v>
      </c>
      <c r="T1084" s="273" t="s">
        <v>458</v>
      </c>
      <c r="U1084" s="273" t="s">
        <v>791</v>
      </c>
      <c r="V1084" s="274">
        <v>100</v>
      </c>
      <c r="W1084" s="273"/>
      <c r="X1084" s="273" t="s">
        <v>1463</v>
      </c>
      <c r="Y1084" s="273" t="s">
        <v>1464</v>
      </c>
      <c r="Z1084" s="273"/>
      <c r="AA1084" s="273"/>
      <c r="AB1084" s="273"/>
      <c r="AC1084" s="273"/>
      <c r="AD1084" s="273"/>
      <c r="AE1084" s="273" t="s">
        <v>10041</v>
      </c>
      <c r="AF1084" s="273" t="s">
        <v>794</v>
      </c>
      <c r="AG1084" s="273" t="s">
        <v>1986</v>
      </c>
      <c r="AH1084" s="273" t="s">
        <v>786</v>
      </c>
      <c r="AI1084" s="273"/>
      <c r="AJ1084" s="273"/>
      <c r="AK1084" s="273" t="s">
        <v>1987</v>
      </c>
      <c r="AL1084" s="273" t="s">
        <v>2371</v>
      </c>
      <c r="AM1084" s="273" t="s">
        <v>2075</v>
      </c>
      <c r="AN1084" s="273" t="s">
        <v>43</v>
      </c>
      <c r="AO1084" s="273"/>
      <c r="AP1084" s="273"/>
      <c r="AQ1084" s="273"/>
      <c r="AR1084" s="273"/>
      <c r="AS1084" s="273" t="s">
        <v>9993</v>
      </c>
      <c r="AT1084" s="274">
        <v>100000</v>
      </c>
      <c r="AU1084" s="274">
        <v>2.6</v>
      </c>
      <c r="AV1084" s="273" t="s">
        <v>9990</v>
      </c>
      <c r="AW1084" s="273"/>
      <c r="AX1084" s="274">
        <v>4.5</v>
      </c>
      <c r="AY1084" s="273" t="s">
        <v>458</v>
      </c>
      <c r="AZ1084" s="273" t="s">
        <v>10042</v>
      </c>
      <c r="BA1084" s="273" t="s">
        <v>9996</v>
      </c>
      <c r="BB1084" s="273" t="s">
        <v>458</v>
      </c>
      <c r="BC1084" s="273" t="s">
        <v>9990</v>
      </c>
      <c r="BD1084" s="273"/>
      <c r="BE1084" s="273" t="s">
        <v>9990</v>
      </c>
      <c r="BF1084" s="273" t="s">
        <v>458</v>
      </c>
      <c r="BG1084" s="273" t="s">
        <v>458</v>
      </c>
      <c r="BH1084" s="273" t="s">
        <v>10041</v>
      </c>
      <c r="BI1084" s="273" t="s">
        <v>800</v>
      </c>
      <c r="BJ1084" s="273" t="s">
        <v>800</v>
      </c>
      <c r="BK1084" s="273" t="s">
        <v>801</v>
      </c>
      <c r="BL1084" s="273" t="s">
        <v>802</v>
      </c>
      <c r="BM1084" s="273" t="s">
        <v>803</v>
      </c>
      <c r="BN1084" s="273"/>
      <c r="BO1084" s="273" t="s">
        <v>809</v>
      </c>
      <c r="BP1084" s="273" t="s">
        <v>458</v>
      </c>
      <c r="BQ1084" s="273"/>
    </row>
    <row r="1085" spans="1:69" ht="18" customHeight="1">
      <c r="A1085" s="273" t="s">
        <v>10043</v>
      </c>
      <c r="B1085" s="273" t="s">
        <v>10044</v>
      </c>
      <c r="C1085" s="273" t="s">
        <v>10045</v>
      </c>
      <c r="D1085" s="273" t="s">
        <v>9500</v>
      </c>
      <c r="E1085" s="273" t="s">
        <v>10046</v>
      </c>
      <c r="F1085" s="273" t="s">
        <v>786</v>
      </c>
      <c r="G1085" s="273" t="s">
        <v>786</v>
      </c>
      <c r="H1085" s="273" t="s">
        <v>786</v>
      </c>
      <c r="I1085" s="274">
        <v>5</v>
      </c>
      <c r="J1085" s="273" t="s">
        <v>11</v>
      </c>
      <c r="K1085" s="273" t="s">
        <v>820</v>
      </c>
      <c r="L1085" s="274">
        <v>4</v>
      </c>
      <c r="M1085" s="273" t="s">
        <v>2369</v>
      </c>
      <c r="N1085" s="273" t="s">
        <v>7319</v>
      </c>
      <c r="O1085" s="273"/>
      <c r="P1085" s="273"/>
      <c r="Q1085" s="273"/>
      <c r="R1085" s="273" t="s">
        <v>789</v>
      </c>
      <c r="S1085" s="273" t="s">
        <v>1487</v>
      </c>
      <c r="T1085" s="273" t="s">
        <v>458</v>
      </c>
      <c r="U1085" s="273" t="s">
        <v>791</v>
      </c>
      <c r="V1085" s="274">
        <v>99.350999999999999</v>
      </c>
      <c r="W1085" s="273" t="s">
        <v>6483</v>
      </c>
      <c r="X1085" s="273" t="s">
        <v>792</v>
      </c>
      <c r="Y1085" s="273" t="s">
        <v>10047</v>
      </c>
      <c r="Z1085" s="273"/>
      <c r="AA1085" s="274">
        <v>39</v>
      </c>
      <c r="AB1085" s="274">
        <v>7.8</v>
      </c>
      <c r="AC1085" s="273"/>
      <c r="AD1085" s="273"/>
      <c r="AE1085" s="273" t="s">
        <v>10048</v>
      </c>
      <c r="AF1085" s="273" t="s">
        <v>794</v>
      </c>
      <c r="AG1085" s="273" t="s">
        <v>6440</v>
      </c>
      <c r="AH1085" s="273" t="s">
        <v>786</v>
      </c>
      <c r="AI1085" s="273" t="s">
        <v>102</v>
      </c>
      <c r="AJ1085" s="273"/>
      <c r="AK1085" s="273" t="s">
        <v>810</v>
      </c>
      <c r="AL1085" s="273" t="s">
        <v>2371</v>
      </c>
      <c r="AM1085" s="273" t="s">
        <v>797</v>
      </c>
      <c r="AN1085" s="273" t="s">
        <v>42</v>
      </c>
      <c r="AO1085" s="273"/>
      <c r="AP1085" s="273"/>
      <c r="AQ1085" s="273"/>
      <c r="AR1085" s="273"/>
      <c r="AS1085" s="273" t="s">
        <v>10049</v>
      </c>
      <c r="AT1085" s="274">
        <v>1000</v>
      </c>
      <c r="AU1085" s="274">
        <v>5</v>
      </c>
      <c r="AV1085" s="273" t="s">
        <v>9990</v>
      </c>
      <c r="AW1085" s="273"/>
      <c r="AX1085" s="274">
        <v>4</v>
      </c>
      <c r="AY1085" s="273" t="s">
        <v>458</v>
      </c>
      <c r="AZ1085" s="273" t="s">
        <v>10042</v>
      </c>
      <c r="BA1085" s="273" t="s">
        <v>10050</v>
      </c>
      <c r="BB1085" s="273" t="s">
        <v>458</v>
      </c>
      <c r="BC1085" s="273" t="s">
        <v>9990</v>
      </c>
      <c r="BD1085" s="273"/>
      <c r="BE1085" s="273" t="s">
        <v>9990</v>
      </c>
      <c r="BF1085" s="273" t="s">
        <v>4502</v>
      </c>
      <c r="BG1085" s="273" t="s">
        <v>10048</v>
      </c>
      <c r="BH1085" s="273" t="s">
        <v>10051</v>
      </c>
      <c r="BI1085" s="273" t="s">
        <v>800</v>
      </c>
      <c r="BJ1085" s="273" t="s">
        <v>800</v>
      </c>
      <c r="BK1085" s="273" t="s">
        <v>801</v>
      </c>
      <c r="BL1085" s="273" t="s">
        <v>802</v>
      </c>
      <c r="BM1085" s="273" t="s">
        <v>803</v>
      </c>
      <c r="BN1085" s="273"/>
      <c r="BO1085" s="273" t="s">
        <v>809</v>
      </c>
      <c r="BP1085" s="273" t="s">
        <v>458</v>
      </c>
      <c r="BQ1085" s="273"/>
    </row>
    <row r="1086" spans="1:69" ht="18" customHeight="1">
      <c r="A1086" s="273" t="s">
        <v>10052</v>
      </c>
      <c r="B1086" s="273" t="s">
        <v>10053</v>
      </c>
      <c r="C1086" s="273" t="s">
        <v>10054</v>
      </c>
      <c r="D1086" s="273" t="s">
        <v>9500</v>
      </c>
      <c r="E1086" s="273" t="s">
        <v>10055</v>
      </c>
      <c r="F1086" s="273" t="s">
        <v>1663</v>
      </c>
      <c r="G1086" s="273" t="s">
        <v>925</v>
      </c>
      <c r="H1086" s="273" t="s">
        <v>1663</v>
      </c>
      <c r="I1086" s="274">
        <v>3</v>
      </c>
      <c r="J1086" s="273" t="s">
        <v>11</v>
      </c>
      <c r="K1086" s="273" t="s">
        <v>820</v>
      </c>
      <c r="L1086" s="274">
        <v>3.625</v>
      </c>
      <c r="M1086" s="273" t="s">
        <v>2434</v>
      </c>
      <c r="N1086" s="273" t="s">
        <v>860</v>
      </c>
      <c r="O1086" s="273"/>
      <c r="P1086" s="273"/>
      <c r="Q1086" s="273"/>
      <c r="R1086" s="273" t="s">
        <v>789</v>
      </c>
      <c r="S1086" s="273" t="s">
        <v>790</v>
      </c>
      <c r="T1086" s="273" t="s">
        <v>458</v>
      </c>
      <c r="U1086" s="273" t="s">
        <v>791</v>
      </c>
      <c r="V1086" s="274">
        <v>99.796000000000006</v>
      </c>
      <c r="W1086" s="273" t="s">
        <v>1853</v>
      </c>
      <c r="X1086" s="273" t="s">
        <v>828</v>
      </c>
      <c r="Y1086" s="273" t="s">
        <v>835</v>
      </c>
      <c r="Z1086" s="273"/>
      <c r="AA1086" s="273"/>
      <c r="AB1086" s="273"/>
      <c r="AC1086" s="273"/>
      <c r="AD1086" s="273"/>
      <c r="AE1086" s="273" t="s">
        <v>10056</v>
      </c>
      <c r="AF1086" s="273" t="s">
        <v>794</v>
      </c>
      <c r="AG1086" s="273" t="s">
        <v>3956</v>
      </c>
      <c r="AH1086" s="273" t="s">
        <v>1663</v>
      </c>
      <c r="AI1086" s="273"/>
      <c r="AJ1086" s="273"/>
      <c r="AK1086" s="273" t="s">
        <v>796</v>
      </c>
      <c r="AL1086" s="273" t="s">
        <v>2435</v>
      </c>
      <c r="AM1086" s="273" t="s">
        <v>811</v>
      </c>
      <c r="AN1086" s="273" t="s">
        <v>42</v>
      </c>
      <c r="AO1086" s="273"/>
      <c r="AP1086" s="273"/>
      <c r="AQ1086" s="273"/>
      <c r="AR1086" s="273"/>
      <c r="AS1086" s="273" t="s">
        <v>10057</v>
      </c>
      <c r="AT1086" s="274">
        <v>1000</v>
      </c>
      <c r="AU1086" s="274">
        <v>3</v>
      </c>
      <c r="AV1086" s="273" t="s">
        <v>9924</v>
      </c>
      <c r="AW1086" s="273"/>
      <c r="AX1086" s="274">
        <v>3.625</v>
      </c>
      <c r="AY1086" s="273" t="s">
        <v>458</v>
      </c>
      <c r="AZ1086" s="273" t="s">
        <v>9922</v>
      </c>
      <c r="BA1086" s="273" t="s">
        <v>10058</v>
      </c>
      <c r="BB1086" s="273" t="s">
        <v>10052</v>
      </c>
      <c r="BC1086" s="273" t="s">
        <v>9924</v>
      </c>
      <c r="BD1086" s="273"/>
      <c r="BE1086" s="273" t="s">
        <v>9924</v>
      </c>
      <c r="BF1086" s="273" t="s">
        <v>458</v>
      </c>
      <c r="BG1086" s="273" t="s">
        <v>10056</v>
      </c>
      <c r="BH1086" s="273" t="s">
        <v>10059</v>
      </c>
      <c r="BI1086" s="273" t="s">
        <v>800</v>
      </c>
      <c r="BJ1086" s="273" t="s">
        <v>800</v>
      </c>
      <c r="BK1086" s="273" t="s">
        <v>801</v>
      </c>
      <c r="BL1086" s="273" t="s">
        <v>802</v>
      </c>
      <c r="BM1086" s="273" t="s">
        <v>803</v>
      </c>
      <c r="BN1086" s="273"/>
      <c r="BO1086" s="273" t="s">
        <v>809</v>
      </c>
      <c r="BP1086" s="273" t="s">
        <v>458</v>
      </c>
      <c r="BQ1086" s="273"/>
    </row>
    <row r="1087" spans="1:69" ht="18" customHeight="1">
      <c r="A1087" s="273" t="s">
        <v>10060</v>
      </c>
      <c r="B1087" s="273" t="s">
        <v>10061</v>
      </c>
      <c r="C1087" s="273" t="s">
        <v>10062</v>
      </c>
      <c r="D1087" s="273" t="s">
        <v>10063</v>
      </c>
      <c r="E1087" s="273" t="s">
        <v>10064</v>
      </c>
      <c r="F1087" s="273" t="s">
        <v>786</v>
      </c>
      <c r="G1087" s="273" t="s">
        <v>786</v>
      </c>
      <c r="H1087" s="273" t="s">
        <v>786</v>
      </c>
      <c r="I1087" s="274">
        <v>0.85</v>
      </c>
      <c r="J1087" s="273" t="s">
        <v>11</v>
      </c>
      <c r="K1087" s="273" t="s">
        <v>10065</v>
      </c>
      <c r="L1087" s="274">
        <v>4.5</v>
      </c>
      <c r="M1087" s="273" t="s">
        <v>3765</v>
      </c>
      <c r="N1087" s="273" t="s">
        <v>788</v>
      </c>
      <c r="O1087" s="273"/>
      <c r="P1087" s="273"/>
      <c r="Q1087" s="273"/>
      <c r="R1087" s="273" t="s">
        <v>789</v>
      </c>
      <c r="S1087" s="273" t="s">
        <v>1487</v>
      </c>
      <c r="T1087" s="273" t="s">
        <v>458</v>
      </c>
      <c r="U1087" s="273" t="s">
        <v>791</v>
      </c>
      <c r="V1087" s="273"/>
      <c r="W1087" s="273"/>
      <c r="X1087" s="273" t="s">
        <v>5540</v>
      </c>
      <c r="Y1087" s="273" t="s">
        <v>6239</v>
      </c>
      <c r="Z1087" s="273"/>
      <c r="AA1087" s="273"/>
      <c r="AB1087" s="273"/>
      <c r="AC1087" s="273"/>
      <c r="AD1087" s="273"/>
      <c r="AE1087" s="273" t="s">
        <v>10066</v>
      </c>
      <c r="AF1087" s="273" t="s">
        <v>794</v>
      </c>
      <c r="AG1087" s="273" t="s">
        <v>10067</v>
      </c>
      <c r="AH1087" s="273" t="s">
        <v>786</v>
      </c>
      <c r="AI1087" s="273" t="s">
        <v>104</v>
      </c>
      <c r="AJ1087" s="273"/>
      <c r="AK1087" s="273" t="s">
        <v>8851</v>
      </c>
      <c r="AL1087" s="273" t="s">
        <v>3772</v>
      </c>
      <c r="AM1087" s="273" t="s">
        <v>2075</v>
      </c>
      <c r="AN1087" s="273" t="s">
        <v>43</v>
      </c>
      <c r="AO1087" s="273"/>
      <c r="AP1087" s="273"/>
      <c r="AQ1087" s="273"/>
      <c r="AR1087" s="273"/>
      <c r="AS1087" s="273" t="s">
        <v>10068</v>
      </c>
      <c r="AT1087" s="274">
        <v>1000</v>
      </c>
      <c r="AU1087" s="274">
        <v>0.85</v>
      </c>
      <c r="AV1087" s="273" t="s">
        <v>10069</v>
      </c>
      <c r="AW1087" s="273" t="s">
        <v>6996</v>
      </c>
      <c r="AX1087" s="274">
        <v>4.5</v>
      </c>
      <c r="AY1087" s="273" t="s">
        <v>458</v>
      </c>
      <c r="AZ1087" s="273" t="s">
        <v>10070</v>
      </c>
      <c r="BA1087" s="273" t="s">
        <v>10071</v>
      </c>
      <c r="BB1087" s="273" t="s">
        <v>458</v>
      </c>
      <c r="BC1087" s="273" t="s">
        <v>10069</v>
      </c>
      <c r="BD1087" s="273"/>
      <c r="BE1087" s="273" t="s">
        <v>10069</v>
      </c>
      <c r="BF1087" s="273" t="s">
        <v>458</v>
      </c>
      <c r="BG1087" s="273"/>
      <c r="BH1087" s="273" t="s">
        <v>10066</v>
      </c>
      <c r="BI1087" s="273" t="s">
        <v>800</v>
      </c>
      <c r="BJ1087" s="273" t="s">
        <v>800</v>
      </c>
      <c r="BK1087" s="273" t="s">
        <v>801</v>
      </c>
      <c r="BL1087" s="273" t="s">
        <v>802</v>
      </c>
      <c r="BM1087" s="273" t="s">
        <v>6727</v>
      </c>
      <c r="BN1087" s="273"/>
      <c r="BO1087" s="273" t="s">
        <v>809</v>
      </c>
      <c r="BP1087" s="273" t="s">
        <v>458</v>
      </c>
      <c r="BQ1087" s="273"/>
    </row>
    <row r="1088" spans="1:69" ht="18" customHeight="1">
      <c r="A1088" s="273" t="s">
        <v>10072</v>
      </c>
      <c r="B1088" s="273" t="s">
        <v>10073</v>
      </c>
      <c r="C1088" s="273" t="s">
        <v>10074</v>
      </c>
      <c r="D1088" s="273" t="s">
        <v>10075</v>
      </c>
      <c r="E1088" s="273" t="s">
        <v>10076</v>
      </c>
      <c r="F1088" s="273" t="s">
        <v>5370</v>
      </c>
      <c r="G1088" s="273" t="s">
        <v>1506</v>
      </c>
      <c r="H1088" s="273" t="s">
        <v>3841</v>
      </c>
      <c r="I1088" s="274">
        <v>5</v>
      </c>
      <c r="J1088" s="273" t="s">
        <v>11</v>
      </c>
      <c r="K1088" s="273" t="s">
        <v>820</v>
      </c>
      <c r="L1088" s="274">
        <v>3.25</v>
      </c>
      <c r="M1088" s="273" t="s">
        <v>2334</v>
      </c>
      <c r="N1088" s="273" t="s">
        <v>10077</v>
      </c>
      <c r="O1088" s="273"/>
      <c r="P1088" s="273"/>
      <c r="Q1088" s="273"/>
      <c r="R1088" s="273" t="s">
        <v>789</v>
      </c>
      <c r="S1088" s="273" t="s">
        <v>790</v>
      </c>
      <c r="T1088" s="273" t="s">
        <v>458</v>
      </c>
      <c r="U1088" s="273" t="s">
        <v>791</v>
      </c>
      <c r="V1088" s="274">
        <v>99.811999999999998</v>
      </c>
      <c r="W1088" s="273" t="s">
        <v>8191</v>
      </c>
      <c r="X1088" s="273" t="s">
        <v>792</v>
      </c>
      <c r="Y1088" s="273" t="s">
        <v>1792</v>
      </c>
      <c r="Z1088" s="273"/>
      <c r="AA1088" s="274">
        <v>24</v>
      </c>
      <c r="AB1088" s="274">
        <v>4.8</v>
      </c>
      <c r="AC1088" s="273"/>
      <c r="AD1088" s="273"/>
      <c r="AE1088" s="273" t="s">
        <v>10078</v>
      </c>
      <c r="AF1088" s="273" t="s">
        <v>794</v>
      </c>
      <c r="AG1088" s="273" t="s">
        <v>1734</v>
      </c>
      <c r="AH1088" s="273" t="s">
        <v>3841</v>
      </c>
      <c r="AI1088" s="273" t="s">
        <v>102</v>
      </c>
      <c r="AJ1088" s="273" t="s">
        <v>307</v>
      </c>
      <c r="AK1088" s="273" t="s">
        <v>810</v>
      </c>
      <c r="AL1088" s="273" t="s">
        <v>2336</v>
      </c>
      <c r="AM1088" s="273" t="s">
        <v>2206</v>
      </c>
      <c r="AN1088" s="273" t="s">
        <v>42</v>
      </c>
      <c r="AO1088" s="273"/>
      <c r="AP1088" s="273"/>
      <c r="AQ1088" s="273"/>
      <c r="AR1088" s="273"/>
      <c r="AS1088" s="273" t="s">
        <v>10079</v>
      </c>
      <c r="AT1088" s="274">
        <v>1000</v>
      </c>
      <c r="AU1088" s="274">
        <v>5</v>
      </c>
      <c r="AV1088" s="273" t="s">
        <v>10016</v>
      </c>
      <c r="AW1088" s="273"/>
      <c r="AX1088" s="274">
        <v>3.25</v>
      </c>
      <c r="AY1088" s="273" t="s">
        <v>458</v>
      </c>
      <c r="AZ1088" s="273" t="s">
        <v>8957</v>
      </c>
      <c r="BA1088" s="273" t="s">
        <v>10080</v>
      </c>
      <c r="BB1088" s="273" t="s">
        <v>10072</v>
      </c>
      <c r="BC1088" s="273" t="s">
        <v>10016</v>
      </c>
      <c r="BD1088" s="273"/>
      <c r="BE1088" s="273" t="s">
        <v>10016</v>
      </c>
      <c r="BF1088" s="273" t="s">
        <v>458</v>
      </c>
      <c r="BG1088" s="273" t="s">
        <v>10081</v>
      </c>
      <c r="BH1088" s="273" t="s">
        <v>10082</v>
      </c>
      <c r="BI1088" s="273" t="s">
        <v>800</v>
      </c>
      <c r="BJ1088" s="273" t="s">
        <v>800</v>
      </c>
      <c r="BK1088" s="273" t="s">
        <v>801</v>
      </c>
      <c r="BL1088" s="273" t="s">
        <v>802</v>
      </c>
      <c r="BM1088" s="273" t="s">
        <v>803</v>
      </c>
      <c r="BN1088" s="273"/>
      <c r="BO1088" s="273" t="s">
        <v>809</v>
      </c>
      <c r="BP1088" s="273" t="s">
        <v>458</v>
      </c>
      <c r="BQ1088" s="273"/>
    </row>
    <row r="1089" spans="1:69" ht="18" customHeight="1">
      <c r="A1089" s="273" t="s">
        <v>10083</v>
      </c>
      <c r="B1089" s="273" t="s">
        <v>10084</v>
      </c>
      <c r="C1089" s="273" t="s">
        <v>10085</v>
      </c>
      <c r="D1089" s="273" t="s">
        <v>10086</v>
      </c>
      <c r="E1089" s="273" t="s">
        <v>10087</v>
      </c>
      <c r="F1089" s="273" t="s">
        <v>2459</v>
      </c>
      <c r="G1089" s="273" t="s">
        <v>2460</v>
      </c>
      <c r="H1089" s="273" t="s">
        <v>2459</v>
      </c>
      <c r="I1089" s="274">
        <v>7.5</v>
      </c>
      <c r="J1089" s="273" t="s">
        <v>11</v>
      </c>
      <c r="K1089" s="273" t="s">
        <v>10088</v>
      </c>
      <c r="L1089" s="274">
        <v>5.375</v>
      </c>
      <c r="M1089" s="273" t="s">
        <v>10089</v>
      </c>
      <c r="N1089" s="273" t="s">
        <v>5957</v>
      </c>
      <c r="O1089" s="273"/>
      <c r="P1089" s="273"/>
      <c r="Q1089" s="273"/>
      <c r="R1089" s="273" t="s">
        <v>3220</v>
      </c>
      <c r="S1089" s="273" t="s">
        <v>1487</v>
      </c>
      <c r="T1089" s="273" t="s">
        <v>458</v>
      </c>
      <c r="U1089" s="273" t="s">
        <v>791</v>
      </c>
      <c r="V1089" s="274">
        <v>100</v>
      </c>
      <c r="W1089" s="273" t="s">
        <v>8863</v>
      </c>
      <c r="X1089" s="273" t="s">
        <v>10090</v>
      </c>
      <c r="Y1089" s="273" t="s">
        <v>10091</v>
      </c>
      <c r="Z1089" s="273"/>
      <c r="AA1089" s="273"/>
      <c r="AB1089" s="273"/>
      <c r="AC1089" s="273"/>
      <c r="AD1089" s="273"/>
      <c r="AE1089" s="273" t="s">
        <v>10092</v>
      </c>
      <c r="AF1089" s="273" t="s">
        <v>794</v>
      </c>
      <c r="AG1089" s="273" t="s">
        <v>8506</v>
      </c>
      <c r="AH1089" s="273" t="s">
        <v>7004</v>
      </c>
      <c r="AI1089" s="273"/>
      <c r="AJ1089" s="273"/>
      <c r="AK1089" s="273" t="s">
        <v>810</v>
      </c>
      <c r="AL1089" s="273" t="s">
        <v>10093</v>
      </c>
      <c r="AM1089" s="273" t="s">
        <v>1529</v>
      </c>
      <c r="AN1089" s="273" t="s">
        <v>931</v>
      </c>
      <c r="AO1089" s="273"/>
      <c r="AP1089" s="273"/>
      <c r="AQ1089" s="273"/>
      <c r="AR1089" s="273"/>
      <c r="AS1089" s="273" t="s">
        <v>10094</v>
      </c>
      <c r="AT1089" s="274">
        <v>1000</v>
      </c>
      <c r="AU1089" s="274">
        <v>7.5</v>
      </c>
      <c r="AV1089" s="273" t="s">
        <v>9500</v>
      </c>
      <c r="AW1089" s="273" t="s">
        <v>5035</v>
      </c>
      <c r="AX1089" s="274">
        <v>5.375</v>
      </c>
      <c r="AY1089" s="273" t="s">
        <v>458</v>
      </c>
      <c r="AZ1089" s="273" t="s">
        <v>9094</v>
      </c>
      <c r="BA1089" s="273" t="s">
        <v>10095</v>
      </c>
      <c r="BB1089" s="273" t="s">
        <v>458</v>
      </c>
      <c r="BC1089" s="273" t="s">
        <v>9500</v>
      </c>
      <c r="BD1089" s="273"/>
      <c r="BE1089" s="273" t="s">
        <v>9500</v>
      </c>
      <c r="BF1089" s="273" t="s">
        <v>3310</v>
      </c>
      <c r="BG1089" s="273" t="s">
        <v>10096</v>
      </c>
      <c r="BH1089" s="273" t="s">
        <v>10097</v>
      </c>
      <c r="BI1089" s="273" t="s">
        <v>800</v>
      </c>
      <c r="BJ1089" s="273" t="s">
        <v>800</v>
      </c>
      <c r="BK1089" s="273" t="s">
        <v>801</v>
      </c>
      <c r="BL1089" s="273" t="s">
        <v>802</v>
      </c>
      <c r="BM1089" s="273" t="s">
        <v>827</v>
      </c>
      <c r="BN1089" s="273"/>
      <c r="BO1089" s="273" t="s">
        <v>809</v>
      </c>
      <c r="BP1089" s="273" t="s">
        <v>458</v>
      </c>
      <c r="BQ1089" s="273"/>
    </row>
    <row r="1090" spans="1:69" ht="18" customHeight="1">
      <c r="A1090" s="273" t="s">
        <v>10083</v>
      </c>
      <c r="B1090" s="273" t="s">
        <v>10084</v>
      </c>
      <c r="C1090" s="273" t="s">
        <v>10098</v>
      </c>
      <c r="D1090" s="273" t="s">
        <v>10086</v>
      </c>
      <c r="E1090" s="273" t="s">
        <v>10087</v>
      </c>
      <c r="F1090" s="273" t="s">
        <v>2459</v>
      </c>
      <c r="G1090" s="273" t="s">
        <v>2460</v>
      </c>
      <c r="H1090" s="273" t="s">
        <v>2459</v>
      </c>
      <c r="I1090" s="274">
        <v>7.5</v>
      </c>
      <c r="J1090" s="273" t="s">
        <v>11</v>
      </c>
      <c r="K1090" s="273" t="s">
        <v>10088</v>
      </c>
      <c r="L1090" s="274">
        <v>5.375</v>
      </c>
      <c r="M1090" s="273" t="s">
        <v>10089</v>
      </c>
      <c r="N1090" s="273" t="s">
        <v>10099</v>
      </c>
      <c r="O1090" s="273"/>
      <c r="P1090" s="273"/>
      <c r="Q1090" s="273"/>
      <c r="R1090" s="273" t="s">
        <v>789</v>
      </c>
      <c r="S1090" s="273" t="s">
        <v>1487</v>
      </c>
      <c r="T1090" s="273" t="s">
        <v>458</v>
      </c>
      <c r="U1090" s="273" t="s">
        <v>791</v>
      </c>
      <c r="V1090" s="274">
        <v>100</v>
      </c>
      <c r="W1090" s="273" t="s">
        <v>8291</v>
      </c>
      <c r="X1090" s="273" t="s">
        <v>10090</v>
      </c>
      <c r="Y1090" s="273" t="s">
        <v>10091</v>
      </c>
      <c r="Z1090" s="273"/>
      <c r="AA1090" s="273"/>
      <c r="AB1090" s="273"/>
      <c r="AC1090" s="273"/>
      <c r="AD1090" s="273"/>
      <c r="AE1090" s="273" t="s">
        <v>10092</v>
      </c>
      <c r="AF1090" s="273" t="s">
        <v>794</v>
      </c>
      <c r="AG1090" s="273" t="s">
        <v>8506</v>
      </c>
      <c r="AH1090" s="273" t="s">
        <v>4431</v>
      </c>
      <c r="AI1090" s="273"/>
      <c r="AJ1090" s="273"/>
      <c r="AK1090" s="273" t="s">
        <v>810</v>
      </c>
      <c r="AL1090" s="273" t="s">
        <v>10093</v>
      </c>
      <c r="AM1090" s="273" t="s">
        <v>1529</v>
      </c>
      <c r="AN1090" s="273" t="s">
        <v>931</v>
      </c>
      <c r="AO1090" s="273"/>
      <c r="AP1090" s="273"/>
      <c r="AQ1090" s="273"/>
      <c r="AR1090" s="273"/>
      <c r="AS1090" s="273" t="s">
        <v>10094</v>
      </c>
      <c r="AT1090" s="274">
        <v>1000</v>
      </c>
      <c r="AU1090" s="274">
        <v>7.5</v>
      </c>
      <c r="AV1090" s="273" t="s">
        <v>9500</v>
      </c>
      <c r="AW1090" s="273" t="s">
        <v>5035</v>
      </c>
      <c r="AX1090" s="274">
        <v>5.375</v>
      </c>
      <c r="AY1090" s="273" t="s">
        <v>458</v>
      </c>
      <c r="AZ1090" s="273" t="s">
        <v>9094</v>
      </c>
      <c r="BA1090" s="273" t="s">
        <v>10095</v>
      </c>
      <c r="BB1090" s="273" t="s">
        <v>458</v>
      </c>
      <c r="BC1090" s="273" t="s">
        <v>9500</v>
      </c>
      <c r="BD1090" s="273"/>
      <c r="BE1090" s="273" t="s">
        <v>9500</v>
      </c>
      <c r="BF1090" s="273" t="s">
        <v>4502</v>
      </c>
      <c r="BG1090" s="273" t="s">
        <v>10096</v>
      </c>
      <c r="BH1090" s="273" t="s">
        <v>10097</v>
      </c>
      <c r="BI1090" s="273" t="s">
        <v>800</v>
      </c>
      <c r="BJ1090" s="273" t="s">
        <v>800</v>
      </c>
      <c r="BK1090" s="273" t="s">
        <v>801</v>
      </c>
      <c r="BL1090" s="273" t="s">
        <v>802</v>
      </c>
      <c r="BM1090" s="273" t="s">
        <v>827</v>
      </c>
      <c r="BN1090" s="273"/>
      <c r="BO1090" s="273" t="s">
        <v>809</v>
      </c>
      <c r="BP1090" s="273" t="s">
        <v>458</v>
      </c>
      <c r="BQ1090" s="273"/>
    </row>
    <row r="1091" spans="1:69" ht="18" customHeight="1">
      <c r="A1091" s="273" t="s">
        <v>9488</v>
      </c>
      <c r="B1091" s="273" t="s">
        <v>9489</v>
      </c>
      <c r="C1091" s="273" t="s">
        <v>9490</v>
      </c>
      <c r="D1091" s="273" t="s">
        <v>10086</v>
      </c>
      <c r="E1091" s="273" t="s">
        <v>9492</v>
      </c>
      <c r="F1091" s="273" t="s">
        <v>1505</v>
      </c>
      <c r="G1091" s="273" t="s">
        <v>1506</v>
      </c>
      <c r="H1091" s="273" t="s">
        <v>5422</v>
      </c>
      <c r="I1091" s="274">
        <v>8</v>
      </c>
      <c r="J1091" s="273" t="s">
        <v>11</v>
      </c>
      <c r="K1091" s="273" t="s">
        <v>820</v>
      </c>
      <c r="L1091" s="274">
        <v>3.5</v>
      </c>
      <c r="M1091" s="273" t="s">
        <v>9493</v>
      </c>
      <c r="N1091" s="273" t="s">
        <v>6106</v>
      </c>
      <c r="O1091" s="273"/>
      <c r="P1091" s="273"/>
      <c r="Q1091" s="273"/>
      <c r="R1091" s="273" t="s">
        <v>789</v>
      </c>
      <c r="S1091" s="273" t="s">
        <v>2731</v>
      </c>
      <c r="T1091" s="273" t="s">
        <v>458</v>
      </c>
      <c r="U1091" s="273" t="s">
        <v>791</v>
      </c>
      <c r="V1091" s="274">
        <v>99.772999999999996</v>
      </c>
      <c r="W1091" s="273" t="s">
        <v>5910</v>
      </c>
      <c r="X1091" s="273" t="s">
        <v>792</v>
      </c>
      <c r="Y1091" s="273" t="s">
        <v>1792</v>
      </c>
      <c r="Z1091" s="273"/>
      <c r="AA1091" s="273"/>
      <c r="AB1091" s="273"/>
      <c r="AC1091" s="273"/>
      <c r="AD1091" s="273"/>
      <c r="AE1091" s="273" t="s">
        <v>10100</v>
      </c>
      <c r="AF1091" s="273" t="s">
        <v>794</v>
      </c>
      <c r="AG1091" s="273" t="s">
        <v>795</v>
      </c>
      <c r="AH1091" s="273" t="s">
        <v>5422</v>
      </c>
      <c r="AI1091" s="273" t="s">
        <v>102</v>
      </c>
      <c r="AJ1091" s="273"/>
      <c r="AK1091" s="273" t="s">
        <v>796</v>
      </c>
      <c r="AL1091" s="273" t="s">
        <v>9494</v>
      </c>
      <c r="AM1091" s="273" t="s">
        <v>1606</v>
      </c>
      <c r="AN1091" s="273" t="s">
        <v>42</v>
      </c>
      <c r="AO1091" s="273"/>
      <c r="AP1091" s="273"/>
      <c r="AQ1091" s="273"/>
      <c r="AR1091" s="273"/>
      <c r="AS1091" s="273" t="s">
        <v>9495</v>
      </c>
      <c r="AT1091" s="274">
        <v>1000</v>
      </c>
      <c r="AU1091" s="274">
        <v>8</v>
      </c>
      <c r="AV1091" s="273" t="s">
        <v>9500</v>
      </c>
      <c r="AW1091" s="273"/>
      <c r="AX1091" s="274">
        <v>3.5</v>
      </c>
      <c r="AY1091" s="273" t="s">
        <v>458</v>
      </c>
      <c r="AZ1091" s="273" t="s">
        <v>9497</v>
      </c>
      <c r="BA1091" s="273" t="s">
        <v>9498</v>
      </c>
      <c r="BB1091" s="273" t="s">
        <v>9499</v>
      </c>
      <c r="BC1091" s="273" t="s">
        <v>9500</v>
      </c>
      <c r="BD1091" s="273"/>
      <c r="BE1091" s="273" t="s">
        <v>9500</v>
      </c>
      <c r="BF1091" s="273" t="s">
        <v>458</v>
      </c>
      <c r="BG1091" s="273" t="s">
        <v>10101</v>
      </c>
      <c r="BH1091" s="273" t="s">
        <v>9502</v>
      </c>
      <c r="BI1091" s="273" t="s">
        <v>800</v>
      </c>
      <c r="BJ1091" s="273" t="s">
        <v>800</v>
      </c>
      <c r="BK1091" s="273" t="s">
        <v>801</v>
      </c>
      <c r="BL1091" s="273" t="s">
        <v>802</v>
      </c>
      <c r="BM1091" s="273" t="s">
        <v>803</v>
      </c>
      <c r="BN1091" s="273"/>
      <c r="BO1091" s="273" t="s">
        <v>809</v>
      </c>
      <c r="BP1091" s="273" t="s">
        <v>9488</v>
      </c>
      <c r="BQ1091" s="273"/>
    </row>
    <row r="1092" spans="1:69" ht="18" customHeight="1">
      <c r="A1092" s="273" t="s">
        <v>2001</v>
      </c>
      <c r="B1092" s="273" t="s">
        <v>9130</v>
      </c>
      <c r="C1092" s="273" t="s">
        <v>9131</v>
      </c>
      <c r="D1092" s="273" t="s">
        <v>10102</v>
      </c>
      <c r="E1092" s="273" t="s">
        <v>9133</v>
      </c>
      <c r="F1092" s="273" t="s">
        <v>1801</v>
      </c>
      <c r="G1092" s="273" t="s">
        <v>1850</v>
      </c>
      <c r="H1092" s="273" t="s">
        <v>3743</v>
      </c>
      <c r="I1092" s="274">
        <v>25</v>
      </c>
      <c r="J1092" s="273" t="s">
        <v>804</v>
      </c>
      <c r="K1092" s="273" t="s">
        <v>9134</v>
      </c>
      <c r="L1092" s="274">
        <v>2.2200000000000002</v>
      </c>
      <c r="M1092" s="273" t="s">
        <v>9135</v>
      </c>
      <c r="N1092" s="273" t="s">
        <v>936</v>
      </c>
      <c r="O1092" s="273"/>
      <c r="P1092" s="273"/>
      <c r="Q1092" s="273"/>
      <c r="R1092" s="273"/>
      <c r="S1092" s="273" t="s">
        <v>1487</v>
      </c>
      <c r="T1092" s="273"/>
      <c r="U1092" s="273" t="s">
        <v>823</v>
      </c>
      <c r="V1092" s="274">
        <v>101.95</v>
      </c>
      <c r="W1092" s="273"/>
      <c r="X1092" s="273" t="s">
        <v>1463</v>
      </c>
      <c r="Y1092" s="273" t="s">
        <v>1464</v>
      </c>
      <c r="Z1092" s="273"/>
      <c r="AA1092" s="273"/>
      <c r="AB1092" s="273"/>
      <c r="AC1092" s="273"/>
      <c r="AD1092" s="273"/>
      <c r="AE1092" s="273"/>
      <c r="AF1092" s="273" t="s">
        <v>2276</v>
      </c>
      <c r="AG1092" s="273" t="s">
        <v>1734</v>
      </c>
      <c r="AH1092" s="273" t="s">
        <v>3743</v>
      </c>
      <c r="AI1092" s="273"/>
      <c r="AJ1092" s="273"/>
      <c r="AK1092" s="273" t="s">
        <v>810</v>
      </c>
      <c r="AL1092" s="273" t="s">
        <v>9136</v>
      </c>
      <c r="AM1092" s="273" t="s">
        <v>1606</v>
      </c>
      <c r="AN1092" s="273" t="s">
        <v>42</v>
      </c>
      <c r="AO1092" s="273"/>
      <c r="AP1092" s="273"/>
      <c r="AQ1092" s="273"/>
      <c r="AR1092" s="273"/>
      <c r="AS1092" s="273" t="s">
        <v>2009</v>
      </c>
      <c r="AT1092" s="274">
        <v>50000</v>
      </c>
      <c r="AU1092" s="274">
        <v>95</v>
      </c>
      <c r="AV1092" s="273" t="s">
        <v>9500</v>
      </c>
      <c r="AW1092" s="273"/>
      <c r="AX1092" s="274">
        <v>2.2200000000000002</v>
      </c>
      <c r="AY1092" s="273"/>
      <c r="AZ1092" s="273" t="s">
        <v>9137</v>
      </c>
      <c r="BA1092" s="273" t="s">
        <v>2013</v>
      </c>
      <c r="BB1092" s="273"/>
      <c r="BC1092" s="273" t="s">
        <v>9138</v>
      </c>
      <c r="BD1092" s="273"/>
      <c r="BE1092" s="273" t="s">
        <v>9138</v>
      </c>
      <c r="BF1092" s="273"/>
      <c r="BG1092" s="273"/>
      <c r="BH1092" s="273" t="s">
        <v>458</v>
      </c>
      <c r="BI1092" s="273" t="s">
        <v>800</v>
      </c>
      <c r="BJ1092" s="273" t="s">
        <v>800</v>
      </c>
      <c r="BK1092" s="273" t="s">
        <v>801</v>
      </c>
      <c r="BL1092" s="273" t="s">
        <v>802</v>
      </c>
      <c r="BM1092" s="273" t="s">
        <v>1962</v>
      </c>
      <c r="BN1092" s="273"/>
      <c r="BO1092" s="273" t="s">
        <v>809</v>
      </c>
      <c r="BP1092" s="273"/>
      <c r="BQ1092" s="273"/>
    </row>
    <row r="1093" spans="1:69" ht="18" customHeight="1">
      <c r="A1093" s="273" t="s">
        <v>3259</v>
      </c>
      <c r="B1093" s="273" t="s">
        <v>8821</v>
      </c>
      <c r="C1093" s="273" t="s">
        <v>8822</v>
      </c>
      <c r="D1093" s="273" t="s">
        <v>10102</v>
      </c>
      <c r="E1093" s="273" t="s">
        <v>8823</v>
      </c>
      <c r="F1093" s="273" t="s">
        <v>1505</v>
      </c>
      <c r="G1093" s="273" t="s">
        <v>1506</v>
      </c>
      <c r="H1093" s="273" t="s">
        <v>786</v>
      </c>
      <c r="I1093" s="274">
        <v>0.1648</v>
      </c>
      <c r="J1093" s="273" t="s">
        <v>852</v>
      </c>
      <c r="K1093" s="273" t="s">
        <v>8824</v>
      </c>
      <c r="L1093" s="274">
        <v>2.4580000000000002</v>
      </c>
      <c r="M1093" s="273" t="s">
        <v>8459</v>
      </c>
      <c r="N1093" s="273" t="s">
        <v>788</v>
      </c>
      <c r="O1093" s="273"/>
      <c r="P1093" s="273"/>
      <c r="Q1093" s="273"/>
      <c r="R1093" s="273"/>
      <c r="S1093" s="273" t="s">
        <v>1487</v>
      </c>
      <c r="T1093" s="273" t="s">
        <v>458</v>
      </c>
      <c r="U1093" s="273" t="s">
        <v>791</v>
      </c>
      <c r="V1093" s="274">
        <v>100.5973</v>
      </c>
      <c r="W1093" s="273"/>
      <c r="X1093" s="273" t="s">
        <v>792</v>
      </c>
      <c r="Y1093" s="273" t="s">
        <v>1792</v>
      </c>
      <c r="Z1093" s="273"/>
      <c r="AA1093" s="273"/>
      <c r="AB1093" s="273"/>
      <c r="AC1093" s="273"/>
      <c r="AD1093" s="273"/>
      <c r="AE1093" s="273" t="s">
        <v>10103</v>
      </c>
      <c r="AF1093" s="273" t="s">
        <v>794</v>
      </c>
      <c r="AG1093" s="273" t="s">
        <v>1793</v>
      </c>
      <c r="AH1093" s="273" t="s">
        <v>786</v>
      </c>
      <c r="AI1093" s="273" t="s">
        <v>102</v>
      </c>
      <c r="AJ1093" s="273"/>
      <c r="AK1093" s="273" t="s">
        <v>796</v>
      </c>
      <c r="AL1093" s="273" t="s">
        <v>8464</v>
      </c>
      <c r="AM1093" s="273" t="s">
        <v>2206</v>
      </c>
      <c r="AN1093" s="273" t="s">
        <v>42</v>
      </c>
      <c r="AO1093" s="273"/>
      <c r="AP1093" s="273"/>
      <c r="AQ1093" s="273"/>
      <c r="AR1093" s="273"/>
      <c r="AS1093" s="273" t="s">
        <v>3270</v>
      </c>
      <c r="AT1093" s="274">
        <v>1000</v>
      </c>
      <c r="AU1093" s="274">
        <v>0.1648</v>
      </c>
      <c r="AV1093" s="273" t="s">
        <v>10104</v>
      </c>
      <c r="AW1093" s="273"/>
      <c r="AX1093" s="274">
        <v>2.4580000000000002</v>
      </c>
      <c r="AY1093" s="273" t="s">
        <v>8826</v>
      </c>
      <c r="AZ1093" s="273" t="s">
        <v>8827</v>
      </c>
      <c r="BA1093" s="273" t="s">
        <v>8828</v>
      </c>
      <c r="BB1093" s="273" t="s">
        <v>458</v>
      </c>
      <c r="BC1093" s="273" t="s">
        <v>8829</v>
      </c>
      <c r="BD1093" s="273"/>
      <c r="BE1093" s="273" t="s">
        <v>8829</v>
      </c>
      <c r="BF1093" s="273" t="s">
        <v>458</v>
      </c>
      <c r="BG1093" s="273" t="s">
        <v>458</v>
      </c>
      <c r="BH1093" s="273" t="s">
        <v>8830</v>
      </c>
      <c r="BI1093" s="273" t="s">
        <v>800</v>
      </c>
      <c r="BJ1093" s="273" t="s">
        <v>800</v>
      </c>
      <c r="BK1093" s="273" t="s">
        <v>801</v>
      </c>
      <c r="BL1093" s="273" t="s">
        <v>802</v>
      </c>
      <c r="BM1093" s="273" t="s">
        <v>803</v>
      </c>
      <c r="BN1093" s="273"/>
      <c r="BO1093" s="273" t="s">
        <v>809</v>
      </c>
      <c r="BP1093" s="273" t="s">
        <v>458</v>
      </c>
      <c r="BQ1093" s="273"/>
    </row>
    <row r="1094" spans="1:69" ht="18" customHeight="1">
      <c r="A1094" s="273" t="s">
        <v>3259</v>
      </c>
      <c r="B1094" s="273" t="s">
        <v>9880</v>
      </c>
      <c r="C1094" s="273" t="s">
        <v>9881</v>
      </c>
      <c r="D1094" s="273" t="s">
        <v>10102</v>
      </c>
      <c r="E1094" s="273" t="s">
        <v>9882</v>
      </c>
      <c r="F1094" s="273" t="s">
        <v>1505</v>
      </c>
      <c r="G1094" s="273" t="s">
        <v>1506</v>
      </c>
      <c r="H1094" s="273" t="s">
        <v>786</v>
      </c>
      <c r="I1094" s="274">
        <v>2.8899999999999999E-2</v>
      </c>
      <c r="J1094" s="273" t="s">
        <v>11</v>
      </c>
      <c r="K1094" s="273" t="s">
        <v>8824</v>
      </c>
      <c r="L1094" s="274">
        <v>3</v>
      </c>
      <c r="M1094" s="273" t="s">
        <v>8459</v>
      </c>
      <c r="N1094" s="273" t="s">
        <v>788</v>
      </c>
      <c r="O1094" s="273"/>
      <c r="P1094" s="273"/>
      <c r="Q1094" s="273"/>
      <c r="R1094" s="273" t="s">
        <v>789</v>
      </c>
      <c r="S1094" s="273" t="s">
        <v>1487</v>
      </c>
      <c r="T1094" s="273" t="s">
        <v>458</v>
      </c>
      <c r="U1094" s="273" t="s">
        <v>791</v>
      </c>
      <c r="V1094" s="274">
        <v>100</v>
      </c>
      <c r="W1094" s="273" t="s">
        <v>9883</v>
      </c>
      <c r="X1094" s="273" t="s">
        <v>792</v>
      </c>
      <c r="Y1094" s="273" t="s">
        <v>1792</v>
      </c>
      <c r="Z1094" s="273"/>
      <c r="AA1094" s="273"/>
      <c r="AB1094" s="273"/>
      <c r="AC1094" s="273"/>
      <c r="AD1094" s="273"/>
      <c r="AE1094" s="273" t="s">
        <v>10105</v>
      </c>
      <c r="AF1094" s="273" t="s">
        <v>794</v>
      </c>
      <c r="AG1094" s="273" t="s">
        <v>1793</v>
      </c>
      <c r="AH1094" s="273" t="s">
        <v>786</v>
      </c>
      <c r="AI1094" s="273" t="s">
        <v>102</v>
      </c>
      <c r="AJ1094" s="273"/>
      <c r="AK1094" s="273" t="s">
        <v>796</v>
      </c>
      <c r="AL1094" s="273" t="s">
        <v>8464</v>
      </c>
      <c r="AM1094" s="273" t="s">
        <v>2206</v>
      </c>
      <c r="AN1094" s="273" t="s">
        <v>42</v>
      </c>
      <c r="AO1094" s="273"/>
      <c r="AP1094" s="273"/>
      <c r="AQ1094" s="273"/>
      <c r="AR1094" s="273"/>
      <c r="AS1094" s="273" t="s">
        <v>3270</v>
      </c>
      <c r="AT1094" s="274">
        <v>1000</v>
      </c>
      <c r="AU1094" s="274">
        <v>2.8899999999999999E-2</v>
      </c>
      <c r="AV1094" s="273" t="s">
        <v>10104</v>
      </c>
      <c r="AW1094" s="273"/>
      <c r="AX1094" s="274">
        <v>3</v>
      </c>
      <c r="AY1094" s="273" t="s">
        <v>458</v>
      </c>
      <c r="AZ1094" s="273" t="s">
        <v>8827</v>
      </c>
      <c r="BA1094" s="273" t="s">
        <v>8828</v>
      </c>
      <c r="BB1094" s="273" t="s">
        <v>458</v>
      </c>
      <c r="BC1094" s="273" t="s">
        <v>8829</v>
      </c>
      <c r="BD1094" s="273"/>
      <c r="BE1094" s="273" t="s">
        <v>8829</v>
      </c>
      <c r="BF1094" s="273" t="s">
        <v>458</v>
      </c>
      <c r="BG1094" s="273" t="s">
        <v>458</v>
      </c>
      <c r="BH1094" s="273" t="s">
        <v>8830</v>
      </c>
      <c r="BI1094" s="273" t="s">
        <v>800</v>
      </c>
      <c r="BJ1094" s="273" t="s">
        <v>800</v>
      </c>
      <c r="BK1094" s="273" t="s">
        <v>801</v>
      </c>
      <c r="BL1094" s="273" t="s">
        <v>802</v>
      </c>
      <c r="BM1094" s="273" t="s">
        <v>803</v>
      </c>
      <c r="BN1094" s="273"/>
      <c r="BO1094" s="273" t="s">
        <v>809</v>
      </c>
      <c r="BP1094" s="273" t="s">
        <v>458</v>
      </c>
      <c r="BQ1094" s="273"/>
    </row>
    <row r="1095" spans="1:69" ht="18" customHeight="1">
      <c r="A1095" s="273" t="s">
        <v>10106</v>
      </c>
      <c r="B1095" s="273" t="s">
        <v>10107</v>
      </c>
      <c r="C1095" s="273" t="s">
        <v>10108</v>
      </c>
      <c r="D1095" s="273" t="s">
        <v>10109</v>
      </c>
      <c r="E1095" s="273" t="s">
        <v>10110</v>
      </c>
      <c r="F1095" s="273" t="s">
        <v>1663</v>
      </c>
      <c r="G1095" s="273" t="s">
        <v>925</v>
      </c>
      <c r="H1095" s="273" t="s">
        <v>1663</v>
      </c>
      <c r="I1095" s="274">
        <v>3</v>
      </c>
      <c r="J1095" s="273" t="s">
        <v>11</v>
      </c>
      <c r="K1095" s="273" t="s">
        <v>820</v>
      </c>
      <c r="L1095" s="274">
        <v>4.6500000000000004</v>
      </c>
      <c r="M1095" s="273" t="s">
        <v>856</v>
      </c>
      <c r="N1095" s="273" t="s">
        <v>936</v>
      </c>
      <c r="O1095" s="273"/>
      <c r="P1095" s="273"/>
      <c r="Q1095" s="273"/>
      <c r="R1095" s="273" t="s">
        <v>789</v>
      </c>
      <c r="S1095" s="273" t="s">
        <v>1487</v>
      </c>
      <c r="T1095" s="273" t="s">
        <v>458</v>
      </c>
      <c r="U1095" s="273" t="s">
        <v>791</v>
      </c>
      <c r="V1095" s="274">
        <v>100</v>
      </c>
      <c r="W1095" s="273" t="s">
        <v>10111</v>
      </c>
      <c r="X1095" s="273" t="s">
        <v>938</v>
      </c>
      <c r="Y1095" s="273" t="s">
        <v>1420</v>
      </c>
      <c r="Z1095" s="273" t="s">
        <v>10112</v>
      </c>
      <c r="AA1095" s="274">
        <v>18</v>
      </c>
      <c r="AB1095" s="274">
        <v>6</v>
      </c>
      <c r="AC1095" s="273"/>
      <c r="AD1095" s="273"/>
      <c r="AE1095" s="273" t="s">
        <v>10113</v>
      </c>
      <c r="AF1095" s="273" t="s">
        <v>794</v>
      </c>
      <c r="AG1095" s="273" t="s">
        <v>807</v>
      </c>
      <c r="AH1095" s="273" t="s">
        <v>1664</v>
      </c>
      <c r="AI1095" s="273" t="s">
        <v>102</v>
      </c>
      <c r="AJ1095" s="273"/>
      <c r="AK1095" s="273" t="s">
        <v>808</v>
      </c>
      <c r="AL1095" s="273" t="s">
        <v>7367</v>
      </c>
      <c r="AM1095" s="273" t="s">
        <v>797</v>
      </c>
      <c r="AN1095" s="273" t="s">
        <v>42</v>
      </c>
      <c r="AO1095" s="273"/>
      <c r="AP1095" s="273"/>
      <c r="AQ1095" s="273"/>
      <c r="AR1095" s="273"/>
      <c r="AS1095" s="273" t="s">
        <v>10114</v>
      </c>
      <c r="AT1095" s="274">
        <v>1000</v>
      </c>
      <c r="AU1095" s="274">
        <v>3</v>
      </c>
      <c r="AV1095" s="273" t="s">
        <v>10115</v>
      </c>
      <c r="AW1095" s="273"/>
      <c r="AX1095" s="274">
        <v>4.6500000000000004</v>
      </c>
      <c r="AY1095" s="273" t="s">
        <v>458</v>
      </c>
      <c r="AZ1095" s="273" t="s">
        <v>9058</v>
      </c>
      <c r="BA1095" s="273" t="s">
        <v>10116</v>
      </c>
      <c r="BB1095" s="273" t="s">
        <v>458</v>
      </c>
      <c r="BC1095" s="273" t="s">
        <v>10115</v>
      </c>
      <c r="BD1095" s="273"/>
      <c r="BE1095" s="273" t="s">
        <v>10115</v>
      </c>
      <c r="BF1095" s="273" t="s">
        <v>4502</v>
      </c>
      <c r="BG1095" s="273" t="s">
        <v>10113</v>
      </c>
      <c r="BH1095" s="273" t="s">
        <v>10113</v>
      </c>
      <c r="BI1095" s="273" t="s">
        <v>800</v>
      </c>
      <c r="BJ1095" s="273" t="s">
        <v>800</v>
      </c>
      <c r="BK1095" s="273" t="s">
        <v>801</v>
      </c>
      <c r="BL1095" s="273" t="s">
        <v>802</v>
      </c>
      <c r="BM1095" s="273" t="s">
        <v>803</v>
      </c>
      <c r="BN1095" s="273"/>
      <c r="BO1095" s="273" t="s">
        <v>809</v>
      </c>
      <c r="BP1095" s="273" t="s">
        <v>458</v>
      </c>
      <c r="BQ1095" s="273"/>
    </row>
    <row r="1096" spans="1:69" ht="18" customHeight="1">
      <c r="A1096" s="273" t="s">
        <v>287</v>
      </c>
      <c r="B1096" s="273" t="s">
        <v>10117</v>
      </c>
      <c r="C1096" s="273" t="s">
        <v>10118</v>
      </c>
      <c r="D1096" s="273" t="s">
        <v>10119</v>
      </c>
      <c r="E1096" s="273" t="s">
        <v>10120</v>
      </c>
      <c r="F1096" s="273" t="s">
        <v>3245</v>
      </c>
      <c r="G1096" s="273" t="s">
        <v>925</v>
      </c>
      <c r="H1096" s="273" t="s">
        <v>786</v>
      </c>
      <c r="I1096" s="274">
        <v>1</v>
      </c>
      <c r="J1096" s="273" t="s">
        <v>11</v>
      </c>
      <c r="K1096" s="273" t="s">
        <v>10088</v>
      </c>
      <c r="L1096" s="274">
        <v>3.2328000000000001</v>
      </c>
      <c r="M1096" s="273" t="s">
        <v>1587</v>
      </c>
      <c r="N1096" s="273" t="s">
        <v>788</v>
      </c>
      <c r="O1096" s="273"/>
      <c r="P1096" s="273"/>
      <c r="Q1096" s="273"/>
      <c r="R1096" s="273" t="s">
        <v>789</v>
      </c>
      <c r="S1096" s="273" t="s">
        <v>1487</v>
      </c>
      <c r="T1096" s="273" t="s">
        <v>458</v>
      </c>
      <c r="U1096" s="273" t="s">
        <v>791</v>
      </c>
      <c r="V1096" s="274">
        <v>100</v>
      </c>
      <c r="W1096" s="273"/>
      <c r="X1096" s="273" t="s">
        <v>792</v>
      </c>
      <c r="Y1096" s="273" t="s">
        <v>1792</v>
      </c>
      <c r="Z1096" s="273"/>
      <c r="AA1096" s="273"/>
      <c r="AB1096" s="273"/>
      <c r="AC1096" s="273"/>
      <c r="AD1096" s="273"/>
      <c r="AE1096" s="273" t="s">
        <v>3654</v>
      </c>
      <c r="AF1096" s="273" t="s">
        <v>794</v>
      </c>
      <c r="AG1096" s="273" t="s">
        <v>1793</v>
      </c>
      <c r="AH1096" s="273" t="s">
        <v>786</v>
      </c>
      <c r="AI1096" s="273" t="s">
        <v>102</v>
      </c>
      <c r="AJ1096" s="273"/>
      <c r="AK1096" s="273" t="s">
        <v>796</v>
      </c>
      <c r="AL1096" s="273" t="s">
        <v>1588</v>
      </c>
      <c r="AM1096" s="273" t="s">
        <v>2206</v>
      </c>
      <c r="AN1096" s="273" t="s">
        <v>42</v>
      </c>
      <c r="AO1096" s="273"/>
      <c r="AP1096" s="273"/>
      <c r="AQ1096" s="273"/>
      <c r="AR1096" s="273"/>
      <c r="AS1096" s="273" t="s">
        <v>3247</v>
      </c>
      <c r="AT1096" s="274">
        <v>1000</v>
      </c>
      <c r="AU1096" s="274">
        <v>1</v>
      </c>
      <c r="AV1096" s="273" t="s">
        <v>10121</v>
      </c>
      <c r="AW1096" s="273"/>
      <c r="AX1096" s="274">
        <v>5.9226999999999999</v>
      </c>
      <c r="AY1096" s="273" t="s">
        <v>9980</v>
      </c>
      <c r="AZ1096" s="273" t="s">
        <v>5816</v>
      </c>
      <c r="BA1096" s="273" t="s">
        <v>3249</v>
      </c>
      <c r="BB1096" s="273" t="s">
        <v>458</v>
      </c>
      <c r="BC1096" s="273" t="s">
        <v>10121</v>
      </c>
      <c r="BD1096" s="273"/>
      <c r="BE1096" s="273" t="s">
        <v>10121</v>
      </c>
      <c r="BF1096" s="273" t="s">
        <v>458</v>
      </c>
      <c r="BG1096" s="273"/>
      <c r="BH1096" s="273" t="s">
        <v>3654</v>
      </c>
      <c r="BI1096" s="273" t="s">
        <v>800</v>
      </c>
      <c r="BJ1096" s="273" t="s">
        <v>800</v>
      </c>
      <c r="BK1096" s="273" t="s">
        <v>1516</v>
      </c>
      <c r="BL1096" s="273" t="s">
        <v>802</v>
      </c>
      <c r="BM1096" s="273" t="s">
        <v>1962</v>
      </c>
      <c r="BN1096" s="273"/>
      <c r="BO1096" s="273" t="s">
        <v>1517</v>
      </c>
      <c r="BP1096" s="273" t="s">
        <v>458</v>
      </c>
      <c r="BQ1096" s="273"/>
    </row>
    <row r="1097" spans="1:69" ht="18" customHeight="1">
      <c r="A1097" s="273" t="s">
        <v>287</v>
      </c>
      <c r="B1097" s="273" t="s">
        <v>10122</v>
      </c>
      <c r="C1097" s="273" t="s">
        <v>10123</v>
      </c>
      <c r="D1097" s="273" t="s">
        <v>10124</v>
      </c>
      <c r="E1097" s="273" t="s">
        <v>10125</v>
      </c>
      <c r="F1097" s="273" t="s">
        <v>3245</v>
      </c>
      <c r="G1097" s="273" t="s">
        <v>925</v>
      </c>
      <c r="H1097" s="273" t="s">
        <v>786</v>
      </c>
      <c r="I1097" s="274">
        <v>1</v>
      </c>
      <c r="J1097" s="273" t="s">
        <v>11</v>
      </c>
      <c r="K1097" s="273" t="s">
        <v>820</v>
      </c>
      <c r="L1097" s="274">
        <v>3.2328000000000001</v>
      </c>
      <c r="M1097" s="273" t="s">
        <v>1498</v>
      </c>
      <c r="N1097" s="273" t="s">
        <v>788</v>
      </c>
      <c r="O1097" s="273"/>
      <c r="P1097" s="273"/>
      <c r="Q1097" s="273"/>
      <c r="R1097" s="273" t="s">
        <v>789</v>
      </c>
      <c r="S1097" s="273" t="s">
        <v>1487</v>
      </c>
      <c r="T1097" s="273" t="s">
        <v>458</v>
      </c>
      <c r="U1097" s="273" t="s">
        <v>791</v>
      </c>
      <c r="V1097" s="274">
        <v>100</v>
      </c>
      <c r="W1097" s="273"/>
      <c r="X1097" s="273" t="s">
        <v>792</v>
      </c>
      <c r="Y1097" s="273" t="s">
        <v>1792</v>
      </c>
      <c r="Z1097" s="273"/>
      <c r="AA1097" s="273"/>
      <c r="AB1097" s="273"/>
      <c r="AC1097" s="273"/>
      <c r="AD1097" s="273"/>
      <c r="AE1097" s="273" t="s">
        <v>3654</v>
      </c>
      <c r="AF1097" s="273" t="s">
        <v>794</v>
      </c>
      <c r="AG1097" s="273" t="s">
        <v>1793</v>
      </c>
      <c r="AH1097" s="273" t="s">
        <v>786</v>
      </c>
      <c r="AI1097" s="273" t="s">
        <v>102</v>
      </c>
      <c r="AJ1097" s="273"/>
      <c r="AK1097" s="273" t="s">
        <v>796</v>
      </c>
      <c r="AL1097" s="273" t="s">
        <v>1499</v>
      </c>
      <c r="AM1097" s="273" t="s">
        <v>2206</v>
      </c>
      <c r="AN1097" s="273" t="s">
        <v>42</v>
      </c>
      <c r="AO1097" s="273"/>
      <c r="AP1097" s="273"/>
      <c r="AQ1097" s="273"/>
      <c r="AR1097" s="273"/>
      <c r="AS1097" s="273" t="s">
        <v>3247</v>
      </c>
      <c r="AT1097" s="274">
        <v>1000</v>
      </c>
      <c r="AU1097" s="274">
        <v>1</v>
      </c>
      <c r="AV1097" s="273" t="s">
        <v>10121</v>
      </c>
      <c r="AW1097" s="273"/>
      <c r="AX1097" s="274">
        <v>5.9226999999999999</v>
      </c>
      <c r="AY1097" s="273" t="s">
        <v>9980</v>
      </c>
      <c r="AZ1097" s="273" t="s">
        <v>9615</v>
      </c>
      <c r="BA1097" s="273" t="s">
        <v>3249</v>
      </c>
      <c r="BB1097" s="273" t="s">
        <v>458</v>
      </c>
      <c r="BC1097" s="273" t="s">
        <v>10121</v>
      </c>
      <c r="BD1097" s="273"/>
      <c r="BE1097" s="273" t="s">
        <v>10121</v>
      </c>
      <c r="BF1097" s="273" t="s">
        <v>458</v>
      </c>
      <c r="BG1097" s="273"/>
      <c r="BH1097" s="273" t="s">
        <v>3654</v>
      </c>
      <c r="BI1097" s="273" t="s">
        <v>800</v>
      </c>
      <c r="BJ1097" s="273" t="s">
        <v>800</v>
      </c>
      <c r="BK1097" s="273" t="s">
        <v>1516</v>
      </c>
      <c r="BL1097" s="273" t="s">
        <v>802</v>
      </c>
      <c r="BM1097" s="273" t="s">
        <v>1962</v>
      </c>
      <c r="BN1097" s="273"/>
      <c r="BO1097" s="273" t="s">
        <v>1517</v>
      </c>
      <c r="BP1097" s="273" t="s">
        <v>458</v>
      </c>
      <c r="BQ1097" s="273"/>
    </row>
    <row r="1098" spans="1:69" ht="18" customHeight="1">
      <c r="A1098" s="273" t="s">
        <v>3259</v>
      </c>
      <c r="B1098" s="273" t="s">
        <v>10126</v>
      </c>
      <c r="C1098" s="273" t="s">
        <v>10127</v>
      </c>
      <c r="D1098" s="273" t="s">
        <v>10128</v>
      </c>
      <c r="E1098" s="273" t="s">
        <v>10129</v>
      </c>
      <c r="F1098" s="273" t="s">
        <v>1505</v>
      </c>
      <c r="G1098" s="273" t="s">
        <v>1506</v>
      </c>
      <c r="H1098" s="273" t="s">
        <v>1505</v>
      </c>
      <c r="I1098" s="274">
        <v>6</v>
      </c>
      <c r="J1098" s="273" t="s">
        <v>11</v>
      </c>
      <c r="K1098" s="273" t="s">
        <v>820</v>
      </c>
      <c r="L1098" s="274">
        <v>3.4102999999999999</v>
      </c>
      <c r="M1098" s="273" t="s">
        <v>2544</v>
      </c>
      <c r="N1098" s="273" t="s">
        <v>860</v>
      </c>
      <c r="O1098" s="273"/>
      <c r="P1098" s="273"/>
      <c r="Q1098" s="273"/>
      <c r="R1098" s="273" t="s">
        <v>789</v>
      </c>
      <c r="S1098" s="273" t="s">
        <v>1487</v>
      </c>
      <c r="T1098" s="273" t="s">
        <v>458</v>
      </c>
      <c r="U1098" s="273" t="s">
        <v>791</v>
      </c>
      <c r="V1098" s="274">
        <v>100</v>
      </c>
      <c r="W1098" s="273" t="s">
        <v>6539</v>
      </c>
      <c r="X1098" s="273" t="s">
        <v>792</v>
      </c>
      <c r="Y1098" s="273" t="s">
        <v>1792</v>
      </c>
      <c r="Z1098" s="273"/>
      <c r="AA1098" s="274">
        <v>15</v>
      </c>
      <c r="AB1098" s="274">
        <v>2.5</v>
      </c>
      <c r="AC1098" s="273"/>
      <c r="AD1098" s="273"/>
      <c r="AE1098" s="273" t="s">
        <v>10130</v>
      </c>
      <c r="AF1098" s="273" t="s">
        <v>794</v>
      </c>
      <c r="AG1098" s="273" t="s">
        <v>1793</v>
      </c>
      <c r="AH1098" s="273" t="s">
        <v>1505</v>
      </c>
      <c r="AI1098" s="273" t="s">
        <v>102</v>
      </c>
      <c r="AJ1098" s="273" t="s">
        <v>307</v>
      </c>
      <c r="AK1098" s="273" t="s">
        <v>796</v>
      </c>
      <c r="AL1098" s="273" t="s">
        <v>2545</v>
      </c>
      <c r="AM1098" s="273" t="s">
        <v>2206</v>
      </c>
      <c r="AN1098" s="273" t="s">
        <v>42</v>
      </c>
      <c r="AO1098" s="273"/>
      <c r="AP1098" s="273"/>
      <c r="AQ1098" s="273"/>
      <c r="AR1098" s="273"/>
      <c r="AS1098" s="273" t="s">
        <v>3270</v>
      </c>
      <c r="AT1098" s="274">
        <v>1000</v>
      </c>
      <c r="AU1098" s="274">
        <v>6</v>
      </c>
      <c r="AV1098" s="273" t="s">
        <v>10109</v>
      </c>
      <c r="AW1098" s="273"/>
      <c r="AX1098" s="274">
        <v>6.0850999999999997</v>
      </c>
      <c r="AY1098" s="273" t="s">
        <v>9961</v>
      </c>
      <c r="AZ1098" s="273" t="s">
        <v>9602</v>
      </c>
      <c r="BA1098" s="273" t="s">
        <v>5312</v>
      </c>
      <c r="BB1098" s="273" t="s">
        <v>458</v>
      </c>
      <c r="BC1098" s="273" t="s">
        <v>10109</v>
      </c>
      <c r="BD1098" s="273"/>
      <c r="BE1098" s="273" t="s">
        <v>10109</v>
      </c>
      <c r="BF1098" s="273" t="s">
        <v>458</v>
      </c>
      <c r="BG1098" s="273" t="s">
        <v>10131</v>
      </c>
      <c r="BH1098" s="273" t="s">
        <v>10132</v>
      </c>
      <c r="BI1098" s="273" t="s">
        <v>800</v>
      </c>
      <c r="BJ1098" s="273" t="s">
        <v>800</v>
      </c>
      <c r="BK1098" s="273" t="s">
        <v>1516</v>
      </c>
      <c r="BL1098" s="273" t="s">
        <v>802</v>
      </c>
      <c r="BM1098" s="273" t="s">
        <v>803</v>
      </c>
      <c r="BN1098" s="273"/>
      <c r="BO1098" s="273" t="s">
        <v>1517</v>
      </c>
      <c r="BP1098" s="273" t="s">
        <v>458</v>
      </c>
      <c r="BQ1098" s="273"/>
    </row>
    <row r="1099" spans="1:69" ht="18" customHeight="1">
      <c r="A1099" s="273" t="s">
        <v>8694</v>
      </c>
      <c r="B1099" s="273" t="s">
        <v>10133</v>
      </c>
      <c r="C1099" s="273" t="s">
        <v>10134</v>
      </c>
      <c r="D1099" s="273" t="s">
        <v>10135</v>
      </c>
      <c r="E1099" s="273" t="s">
        <v>10136</v>
      </c>
      <c r="F1099" s="273" t="s">
        <v>3435</v>
      </c>
      <c r="G1099" s="273" t="s">
        <v>3481</v>
      </c>
      <c r="H1099" s="273" t="s">
        <v>3435</v>
      </c>
      <c r="I1099" s="274">
        <v>4</v>
      </c>
      <c r="J1099" s="273" t="s">
        <v>11</v>
      </c>
      <c r="K1099" s="273" t="s">
        <v>820</v>
      </c>
      <c r="L1099" s="274">
        <v>10.5</v>
      </c>
      <c r="M1099" s="273" t="s">
        <v>3909</v>
      </c>
      <c r="N1099" s="273" t="s">
        <v>9744</v>
      </c>
      <c r="O1099" s="273"/>
      <c r="P1099" s="273"/>
      <c r="Q1099" s="273"/>
      <c r="R1099" s="273" t="s">
        <v>789</v>
      </c>
      <c r="S1099" s="273" t="s">
        <v>3364</v>
      </c>
      <c r="T1099" s="273" t="s">
        <v>458</v>
      </c>
      <c r="U1099" s="273" t="s">
        <v>3483</v>
      </c>
      <c r="V1099" s="273"/>
      <c r="W1099" s="273" t="s">
        <v>10137</v>
      </c>
      <c r="X1099" s="273" t="s">
        <v>828</v>
      </c>
      <c r="Y1099" s="273" t="s">
        <v>835</v>
      </c>
      <c r="Z1099" s="273"/>
      <c r="AA1099" s="273"/>
      <c r="AB1099" s="273"/>
      <c r="AC1099" s="273"/>
      <c r="AD1099" s="273"/>
      <c r="AE1099" s="273"/>
      <c r="AF1099" s="273" t="s">
        <v>2276</v>
      </c>
      <c r="AG1099" s="273" t="s">
        <v>1986</v>
      </c>
      <c r="AH1099" s="273" t="s">
        <v>4498</v>
      </c>
      <c r="AI1099" s="273" t="s">
        <v>102</v>
      </c>
      <c r="AJ1099" s="273"/>
      <c r="AK1099" s="273" t="s">
        <v>1987</v>
      </c>
      <c r="AL1099" s="273" t="s">
        <v>3913</v>
      </c>
      <c r="AM1099" s="273" t="s">
        <v>1529</v>
      </c>
      <c r="AN1099" s="273" t="s">
        <v>3211</v>
      </c>
      <c r="AO1099" s="273"/>
      <c r="AP1099" s="273"/>
      <c r="AQ1099" s="273"/>
      <c r="AR1099" s="273"/>
      <c r="AS1099" s="273" t="s">
        <v>8702</v>
      </c>
      <c r="AT1099" s="274">
        <v>1000</v>
      </c>
      <c r="AU1099" s="274">
        <v>7</v>
      </c>
      <c r="AV1099" s="273" t="s">
        <v>10138</v>
      </c>
      <c r="AW1099" s="273" t="s">
        <v>10139</v>
      </c>
      <c r="AX1099" s="274">
        <v>10.5</v>
      </c>
      <c r="AY1099" s="273" t="s">
        <v>458</v>
      </c>
      <c r="AZ1099" s="273" t="s">
        <v>10140</v>
      </c>
      <c r="BA1099" s="273" t="s">
        <v>8705</v>
      </c>
      <c r="BB1099" s="273" t="s">
        <v>3215</v>
      </c>
      <c r="BC1099" s="273" t="s">
        <v>10141</v>
      </c>
      <c r="BD1099" s="273"/>
      <c r="BE1099" s="273" t="s">
        <v>10141</v>
      </c>
      <c r="BF1099" s="273" t="s">
        <v>7117</v>
      </c>
      <c r="BG1099" s="273"/>
      <c r="BH1099" s="273" t="s">
        <v>10142</v>
      </c>
      <c r="BI1099" s="273" t="s">
        <v>800</v>
      </c>
      <c r="BJ1099" s="273" t="s">
        <v>800</v>
      </c>
      <c r="BK1099" s="273" t="s">
        <v>801</v>
      </c>
      <c r="BL1099" s="273" t="s">
        <v>802</v>
      </c>
      <c r="BM1099" s="273" t="s">
        <v>827</v>
      </c>
      <c r="BN1099" s="273"/>
      <c r="BO1099" s="273" t="s">
        <v>809</v>
      </c>
      <c r="BP1099" s="273" t="s">
        <v>458</v>
      </c>
      <c r="BQ1099" s="273" t="s">
        <v>10143</v>
      </c>
    </row>
    <row r="1100" spans="1:69" ht="18" customHeight="1">
      <c r="A1100" s="273" t="s">
        <v>8694</v>
      </c>
      <c r="B1100" s="273" t="s">
        <v>10133</v>
      </c>
      <c r="C1100" s="273" t="s">
        <v>10143</v>
      </c>
      <c r="D1100" s="273" t="s">
        <v>10135</v>
      </c>
      <c r="E1100" s="273" t="s">
        <v>10136</v>
      </c>
      <c r="F1100" s="273" t="s">
        <v>3435</v>
      </c>
      <c r="G1100" s="273" t="s">
        <v>3481</v>
      </c>
      <c r="H1100" s="273" t="s">
        <v>786</v>
      </c>
      <c r="I1100" s="274">
        <v>4</v>
      </c>
      <c r="J1100" s="273" t="s">
        <v>11</v>
      </c>
      <c r="K1100" s="273" t="s">
        <v>10144</v>
      </c>
      <c r="L1100" s="274">
        <v>10.5</v>
      </c>
      <c r="M1100" s="273" t="s">
        <v>3909</v>
      </c>
      <c r="N1100" s="273" t="s">
        <v>860</v>
      </c>
      <c r="O1100" s="273"/>
      <c r="P1100" s="273"/>
      <c r="Q1100" s="273"/>
      <c r="R1100" s="273" t="s">
        <v>789</v>
      </c>
      <c r="S1100" s="273" t="s">
        <v>3364</v>
      </c>
      <c r="T1100" s="273" t="s">
        <v>458</v>
      </c>
      <c r="U1100" s="273" t="s">
        <v>3483</v>
      </c>
      <c r="V1100" s="274">
        <v>100</v>
      </c>
      <c r="W1100" s="273"/>
      <c r="X1100" s="273" t="s">
        <v>828</v>
      </c>
      <c r="Y1100" s="273" t="s">
        <v>835</v>
      </c>
      <c r="Z1100" s="273"/>
      <c r="AA1100" s="273"/>
      <c r="AB1100" s="273"/>
      <c r="AC1100" s="273"/>
      <c r="AD1100" s="273"/>
      <c r="AE1100" s="273" t="s">
        <v>10145</v>
      </c>
      <c r="AF1100" s="273" t="s">
        <v>794</v>
      </c>
      <c r="AG1100" s="273" t="s">
        <v>1986</v>
      </c>
      <c r="AH1100" s="273" t="s">
        <v>786</v>
      </c>
      <c r="AI1100" s="273" t="s">
        <v>102</v>
      </c>
      <c r="AJ1100" s="273"/>
      <c r="AK1100" s="273" t="s">
        <v>1987</v>
      </c>
      <c r="AL1100" s="273" t="s">
        <v>3734</v>
      </c>
      <c r="AM1100" s="273" t="s">
        <v>1529</v>
      </c>
      <c r="AN1100" s="273" t="s">
        <v>3211</v>
      </c>
      <c r="AO1100" s="273"/>
      <c r="AP1100" s="273"/>
      <c r="AQ1100" s="273"/>
      <c r="AR1100" s="273"/>
      <c r="AS1100" s="273" t="s">
        <v>8702</v>
      </c>
      <c r="AT1100" s="274">
        <v>1000</v>
      </c>
      <c r="AU1100" s="274">
        <v>0</v>
      </c>
      <c r="AV1100" s="273" t="s">
        <v>10141</v>
      </c>
      <c r="AW1100" s="273" t="s">
        <v>10139</v>
      </c>
      <c r="AX1100" s="274">
        <v>10.5</v>
      </c>
      <c r="AY1100" s="273" t="s">
        <v>458</v>
      </c>
      <c r="AZ1100" s="273" t="s">
        <v>10140</v>
      </c>
      <c r="BA1100" s="273" t="s">
        <v>8705</v>
      </c>
      <c r="BB1100" s="273" t="s">
        <v>10146</v>
      </c>
      <c r="BC1100" s="273" t="s">
        <v>10138</v>
      </c>
      <c r="BD1100" s="273"/>
      <c r="BE1100" s="273" t="s">
        <v>10138</v>
      </c>
      <c r="BF1100" s="273" t="s">
        <v>458</v>
      </c>
      <c r="BG1100" s="273" t="s">
        <v>458</v>
      </c>
      <c r="BH1100" s="273" t="s">
        <v>10145</v>
      </c>
      <c r="BI1100" s="273" t="s">
        <v>800</v>
      </c>
      <c r="BJ1100" s="273" t="s">
        <v>800</v>
      </c>
      <c r="BK1100" s="273" t="s">
        <v>4248</v>
      </c>
      <c r="BL1100" s="273" t="s">
        <v>802</v>
      </c>
      <c r="BM1100" s="273" t="s">
        <v>827</v>
      </c>
      <c r="BN1100" s="273"/>
      <c r="BO1100" s="273" t="s">
        <v>809</v>
      </c>
      <c r="BP1100" s="273" t="s">
        <v>458</v>
      </c>
      <c r="BQ1100" s="273"/>
    </row>
    <row r="1101" spans="1:69" ht="18" customHeight="1">
      <c r="A1101" s="273" t="s">
        <v>10147</v>
      </c>
      <c r="B1101" s="273" t="s">
        <v>10148</v>
      </c>
      <c r="C1101" s="273" t="s">
        <v>10149</v>
      </c>
      <c r="D1101" s="273" t="s">
        <v>10150</v>
      </c>
      <c r="E1101" s="273" t="s">
        <v>10151</v>
      </c>
      <c r="F1101" s="273" t="s">
        <v>3287</v>
      </c>
      <c r="G1101" s="273" t="s">
        <v>1506</v>
      </c>
      <c r="H1101" s="273" t="s">
        <v>786</v>
      </c>
      <c r="I1101" s="274">
        <v>6.75</v>
      </c>
      <c r="J1101" s="273" t="s">
        <v>804</v>
      </c>
      <c r="K1101" s="273" t="s">
        <v>820</v>
      </c>
      <c r="L1101" s="274">
        <v>2.7</v>
      </c>
      <c r="M1101" s="273" t="s">
        <v>2551</v>
      </c>
      <c r="N1101" s="273" t="s">
        <v>788</v>
      </c>
      <c r="O1101" s="273"/>
      <c r="P1101" s="273"/>
      <c r="Q1101" s="273"/>
      <c r="R1101" s="273"/>
      <c r="S1101" s="273" t="s">
        <v>790</v>
      </c>
      <c r="T1101" s="273" t="s">
        <v>458</v>
      </c>
      <c r="U1101" s="273" t="s">
        <v>791</v>
      </c>
      <c r="V1101" s="274">
        <v>100</v>
      </c>
      <c r="W1101" s="273"/>
      <c r="X1101" s="273" t="s">
        <v>792</v>
      </c>
      <c r="Y1101" s="273" t="s">
        <v>1792</v>
      </c>
      <c r="Z1101" s="273"/>
      <c r="AA1101" s="273"/>
      <c r="AB1101" s="273"/>
      <c r="AC1101" s="273"/>
      <c r="AD1101" s="273"/>
      <c r="AE1101" s="273"/>
      <c r="AF1101" s="273" t="s">
        <v>2276</v>
      </c>
      <c r="AG1101" s="273" t="s">
        <v>4664</v>
      </c>
      <c r="AH1101" s="273" t="s">
        <v>786</v>
      </c>
      <c r="AI1101" s="273" t="s">
        <v>102</v>
      </c>
      <c r="AJ1101" s="273"/>
      <c r="AK1101" s="273" t="s">
        <v>810</v>
      </c>
      <c r="AL1101" s="273" t="s">
        <v>2558</v>
      </c>
      <c r="AM1101" s="273" t="s">
        <v>2206</v>
      </c>
      <c r="AN1101" s="273" t="s">
        <v>42</v>
      </c>
      <c r="AO1101" s="273"/>
      <c r="AP1101" s="273"/>
      <c r="AQ1101" s="273"/>
      <c r="AR1101" s="273"/>
      <c r="AS1101" s="273" t="s">
        <v>10152</v>
      </c>
      <c r="AT1101" s="274">
        <v>500000</v>
      </c>
      <c r="AU1101" s="274">
        <v>16.75</v>
      </c>
      <c r="AV1101" s="273" t="s">
        <v>10153</v>
      </c>
      <c r="AW1101" s="273"/>
      <c r="AX1101" s="274">
        <v>2.7</v>
      </c>
      <c r="AY1101" s="273" t="s">
        <v>458</v>
      </c>
      <c r="AZ1101" s="273" t="s">
        <v>9258</v>
      </c>
      <c r="BA1101" s="273" t="s">
        <v>10154</v>
      </c>
      <c r="BB1101" s="273" t="s">
        <v>10147</v>
      </c>
      <c r="BC1101" s="273" t="s">
        <v>10153</v>
      </c>
      <c r="BD1101" s="273"/>
      <c r="BE1101" s="273" t="s">
        <v>10153</v>
      </c>
      <c r="BF1101" s="273" t="s">
        <v>458</v>
      </c>
      <c r="BG1101" s="273"/>
      <c r="BH1101" s="273" t="s">
        <v>458</v>
      </c>
      <c r="BI1101" s="273" t="s">
        <v>800</v>
      </c>
      <c r="BJ1101" s="273" t="s">
        <v>800</v>
      </c>
      <c r="BK1101" s="273" t="s">
        <v>801</v>
      </c>
      <c r="BL1101" s="273" t="s">
        <v>802</v>
      </c>
      <c r="BM1101" s="273" t="s">
        <v>803</v>
      </c>
      <c r="BN1101" s="273"/>
      <c r="BO1101" s="273" t="s">
        <v>809</v>
      </c>
      <c r="BP1101" s="273" t="s">
        <v>458</v>
      </c>
      <c r="BQ1101" s="273"/>
    </row>
    <row r="1102" spans="1:69" ht="18" customHeight="1">
      <c r="A1102" s="273" t="s">
        <v>10147</v>
      </c>
      <c r="B1102" s="273" t="s">
        <v>10148</v>
      </c>
      <c r="C1102" s="273" t="s">
        <v>10149</v>
      </c>
      <c r="D1102" s="273" t="s">
        <v>10141</v>
      </c>
      <c r="E1102" s="273" t="s">
        <v>10151</v>
      </c>
      <c r="F1102" s="273" t="s">
        <v>3287</v>
      </c>
      <c r="G1102" s="273" t="s">
        <v>1506</v>
      </c>
      <c r="H1102" s="273" t="s">
        <v>786</v>
      </c>
      <c r="I1102" s="274">
        <v>16.75</v>
      </c>
      <c r="J1102" s="273" t="s">
        <v>804</v>
      </c>
      <c r="K1102" s="273" t="s">
        <v>820</v>
      </c>
      <c r="L1102" s="274">
        <v>2.7</v>
      </c>
      <c r="M1102" s="273" t="s">
        <v>2551</v>
      </c>
      <c r="N1102" s="273" t="s">
        <v>788</v>
      </c>
      <c r="O1102" s="273"/>
      <c r="P1102" s="273"/>
      <c r="Q1102" s="273"/>
      <c r="R1102" s="273"/>
      <c r="S1102" s="273" t="s">
        <v>790</v>
      </c>
      <c r="T1102" s="273" t="s">
        <v>458</v>
      </c>
      <c r="U1102" s="273" t="s">
        <v>791</v>
      </c>
      <c r="V1102" s="274">
        <v>100</v>
      </c>
      <c r="W1102" s="273"/>
      <c r="X1102" s="273" t="s">
        <v>792</v>
      </c>
      <c r="Y1102" s="273" t="s">
        <v>1792</v>
      </c>
      <c r="Z1102" s="273"/>
      <c r="AA1102" s="273"/>
      <c r="AB1102" s="273"/>
      <c r="AC1102" s="273"/>
      <c r="AD1102" s="273"/>
      <c r="AE1102" s="273" t="s">
        <v>458</v>
      </c>
      <c r="AF1102" s="273" t="s">
        <v>794</v>
      </c>
      <c r="AG1102" s="273" t="s">
        <v>4664</v>
      </c>
      <c r="AH1102" s="273" t="s">
        <v>786</v>
      </c>
      <c r="AI1102" s="273" t="s">
        <v>102</v>
      </c>
      <c r="AJ1102" s="273"/>
      <c r="AK1102" s="273" t="s">
        <v>810</v>
      </c>
      <c r="AL1102" s="273" t="s">
        <v>2558</v>
      </c>
      <c r="AM1102" s="273" t="s">
        <v>2206</v>
      </c>
      <c r="AN1102" s="273" t="s">
        <v>42</v>
      </c>
      <c r="AO1102" s="273"/>
      <c r="AP1102" s="273"/>
      <c r="AQ1102" s="273"/>
      <c r="AR1102" s="273"/>
      <c r="AS1102" s="273" t="s">
        <v>10152</v>
      </c>
      <c r="AT1102" s="274">
        <v>500000</v>
      </c>
      <c r="AU1102" s="274">
        <v>16.75</v>
      </c>
      <c r="AV1102" s="273" t="s">
        <v>10153</v>
      </c>
      <c r="AW1102" s="273"/>
      <c r="AX1102" s="274">
        <v>2.7</v>
      </c>
      <c r="AY1102" s="273" t="s">
        <v>458</v>
      </c>
      <c r="AZ1102" s="273" t="s">
        <v>9258</v>
      </c>
      <c r="BA1102" s="273" t="s">
        <v>10154</v>
      </c>
      <c r="BB1102" s="273" t="s">
        <v>10147</v>
      </c>
      <c r="BC1102" s="273" t="s">
        <v>10153</v>
      </c>
      <c r="BD1102" s="273"/>
      <c r="BE1102" s="273" t="s">
        <v>10153</v>
      </c>
      <c r="BF1102" s="273" t="s">
        <v>458</v>
      </c>
      <c r="BG1102" s="273" t="s">
        <v>458</v>
      </c>
      <c r="BH1102" s="273" t="s">
        <v>458</v>
      </c>
      <c r="BI1102" s="273" t="s">
        <v>800</v>
      </c>
      <c r="BJ1102" s="273" t="s">
        <v>800</v>
      </c>
      <c r="BK1102" s="273" t="s">
        <v>801</v>
      </c>
      <c r="BL1102" s="273" t="s">
        <v>802</v>
      </c>
      <c r="BM1102" s="273" t="s">
        <v>803</v>
      </c>
      <c r="BN1102" s="273"/>
      <c r="BO1102" s="273" t="s">
        <v>809</v>
      </c>
      <c r="BP1102" s="273" t="s">
        <v>458</v>
      </c>
      <c r="BQ1102" s="273"/>
    </row>
    <row r="1103" spans="1:69" ht="18" customHeight="1">
      <c r="A1103" s="273" t="s">
        <v>10147</v>
      </c>
      <c r="B1103" s="273" t="s">
        <v>10155</v>
      </c>
      <c r="C1103" s="273" t="s">
        <v>10156</v>
      </c>
      <c r="D1103" s="273" t="s">
        <v>10141</v>
      </c>
      <c r="E1103" s="273" t="s">
        <v>10157</v>
      </c>
      <c r="F1103" s="273" t="s">
        <v>3287</v>
      </c>
      <c r="G1103" s="273" t="s">
        <v>1506</v>
      </c>
      <c r="H1103" s="273" t="s">
        <v>786</v>
      </c>
      <c r="I1103" s="274">
        <v>2.5</v>
      </c>
      <c r="J1103" s="273" t="s">
        <v>11</v>
      </c>
      <c r="K1103" s="273" t="s">
        <v>10088</v>
      </c>
      <c r="L1103" s="274">
        <v>3.13</v>
      </c>
      <c r="M1103" s="273" t="s">
        <v>7492</v>
      </c>
      <c r="N1103" s="273" t="s">
        <v>788</v>
      </c>
      <c r="O1103" s="273"/>
      <c r="P1103" s="273"/>
      <c r="Q1103" s="273"/>
      <c r="R1103" s="273" t="s">
        <v>789</v>
      </c>
      <c r="S1103" s="273" t="s">
        <v>790</v>
      </c>
      <c r="T1103" s="273" t="s">
        <v>458</v>
      </c>
      <c r="U1103" s="273" t="s">
        <v>791</v>
      </c>
      <c r="V1103" s="274">
        <v>100</v>
      </c>
      <c r="W1103" s="273" t="s">
        <v>10158</v>
      </c>
      <c r="X1103" s="273" t="s">
        <v>792</v>
      </c>
      <c r="Y1103" s="273" t="s">
        <v>1792</v>
      </c>
      <c r="Z1103" s="273"/>
      <c r="AA1103" s="273"/>
      <c r="AB1103" s="273"/>
      <c r="AC1103" s="273"/>
      <c r="AD1103" s="273"/>
      <c r="AE1103" s="273" t="s">
        <v>8201</v>
      </c>
      <c r="AF1103" s="273" t="s">
        <v>794</v>
      </c>
      <c r="AG1103" s="273" t="s">
        <v>4664</v>
      </c>
      <c r="AH1103" s="273" t="s">
        <v>786</v>
      </c>
      <c r="AI1103" s="273" t="s">
        <v>102</v>
      </c>
      <c r="AJ1103" s="273"/>
      <c r="AK1103" s="273" t="s">
        <v>810</v>
      </c>
      <c r="AL1103" s="273" t="s">
        <v>7496</v>
      </c>
      <c r="AM1103" s="273" t="s">
        <v>2206</v>
      </c>
      <c r="AN1103" s="273" t="s">
        <v>42</v>
      </c>
      <c r="AO1103" s="273"/>
      <c r="AP1103" s="273"/>
      <c r="AQ1103" s="273"/>
      <c r="AR1103" s="273"/>
      <c r="AS1103" s="273" t="s">
        <v>10152</v>
      </c>
      <c r="AT1103" s="274">
        <v>200000</v>
      </c>
      <c r="AU1103" s="274">
        <v>2.5</v>
      </c>
      <c r="AV1103" s="273" t="s">
        <v>10124</v>
      </c>
      <c r="AW1103" s="273"/>
      <c r="AX1103" s="274">
        <v>3.13</v>
      </c>
      <c r="AY1103" s="273" t="s">
        <v>458</v>
      </c>
      <c r="AZ1103" s="273" t="s">
        <v>9201</v>
      </c>
      <c r="BA1103" s="273" t="s">
        <v>10154</v>
      </c>
      <c r="BB1103" s="273" t="s">
        <v>10147</v>
      </c>
      <c r="BC1103" s="273" t="s">
        <v>10124</v>
      </c>
      <c r="BD1103" s="273"/>
      <c r="BE1103" s="273" t="s">
        <v>10124</v>
      </c>
      <c r="BF1103" s="273" t="s">
        <v>458</v>
      </c>
      <c r="BG1103" s="273" t="s">
        <v>458</v>
      </c>
      <c r="BH1103" s="273" t="s">
        <v>8201</v>
      </c>
      <c r="BI1103" s="273" t="s">
        <v>800</v>
      </c>
      <c r="BJ1103" s="273" t="s">
        <v>800</v>
      </c>
      <c r="BK1103" s="273" t="s">
        <v>801</v>
      </c>
      <c r="BL1103" s="273" t="s">
        <v>802</v>
      </c>
      <c r="BM1103" s="273" t="s">
        <v>803</v>
      </c>
      <c r="BN1103" s="273"/>
      <c r="BO1103" s="273" t="s">
        <v>809</v>
      </c>
      <c r="BP1103" s="273" t="s">
        <v>458</v>
      </c>
      <c r="BQ1103" s="273"/>
    </row>
    <row r="1104" spans="1:69" ht="18" customHeight="1">
      <c r="A1104" s="273" t="s">
        <v>2198</v>
      </c>
      <c r="B1104" s="273" t="s">
        <v>10159</v>
      </c>
      <c r="C1104" s="273" t="s">
        <v>10160</v>
      </c>
      <c r="D1104" s="273" t="s">
        <v>10161</v>
      </c>
      <c r="E1104" s="273" t="s">
        <v>10162</v>
      </c>
      <c r="F1104" s="273" t="s">
        <v>1505</v>
      </c>
      <c r="G1104" s="273" t="s">
        <v>1506</v>
      </c>
      <c r="H1104" s="273" t="s">
        <v>1505</v>
      </c>
      <c r="I1104" s="274">
        <v>5.5</v>
      </c>
      <c r="J1104" s="273" t="s">
        <v>11</v>
      </c>
      <c r="K1104" s="273" t="s">
        <v>820</v>
      </c>
      <c r="L1104" s="274">
        <v>3.125</v>
      </c>
      <c r="M1104" s="273" t="s">
        <v>2551</v>
      </c>
      <c r="N1104" s="273" t="s">
        <v>6193</v>
      </c>
      <c r="O1104" s="273"/>
      <c r="P1104" s="273"/>
      <c r="Q1104" s="273"/>
      <c r="R1104" s="273" t="s">
        <v>789</v>
      </c>
      <c r="S1104" s="273" t="s">
        <v>1487</v>
      </c>
      <c r="T1104" s="273" t="s">
        <v>458</v>
      </c>
      <c r="U1104" s="273" t="s">
        <v>791</v>
      </c>
      <c r="V1104" s="274">
        <v>99.843999999999994</v>
      </c>
      <c r="W1104" s="273" t="s">
        <v>6670</v>
      </c>
      <c r="X1104" s="273" t="s">
        <v>792</v>
      </c>
      <c r="Y1104" s="273" t="s">
        <v>1792</v>
      </c>
      <c r="Z1104" s="273"/>
      <c r="AA1104" s="273"/>
      <c r="AB1104" s="273"/>
      <c r="AC1104" s="273"/>
      <c r="AD1104" s="273"/>
      <c r="AE1104" s="273" t="s">
        <v>10163</v>
      </c>
      <c r="AF1104" s="273" t="s">
        <v>794</v>
      </c>
      <c r="AG1104" s="273" t="s">
        <v>1793</v>
      </c>
      <c r="AH1104" s="273" t="s">
        <v>1505</v>
      </c>
      <c r="AI1104" s="273" t="s">
        <v>102</v>
      </c>
      <c r="AJ1104" s="273"/>
      <c r="AK1104" s="273" t="s">
        <v>796</v>
      </c>
      <c r="AL1104" s="273" t="s">
        <v>2558</v>
      </c>
      <c r="AM1104" s="273" t="s">
        <v>2206</v>
      </c>
      <c r="AN1104" s="273" t="s">
        <v>42</v>
      </c>
      <c r="AO1104" s="273"/>
      <c r="AP1104" s="273"/>
      <c r="AQ1104" s="273"/>
      <c r="AR1104" s="273"/>
      <c r="AS1104" s="273" t="s">
        <v>2207</v>
      </c>
      <c r="AT1104" s="274">
        <v>1000</v>
      </c>
      <c r="AU1104" s="274">
        <v>5.5</v>
      </c>
      <c r="AV1104" s="273" t="s">
        <v>10153</v>
      </c>
      <c r="AW1104" s="273"/>
      <c r="AX1104" s="274">
        <v>3.125</v>
      </c>
      <c r="AY1104" s="273" t="s">
        <v>458</v>
      </c>
      <c r="AZ1104" s="273" t="s">
        <v>9258</v>
      </c>
      <c r="BA1104" s="273" t="s">
        <v>6309</v>
      </c>
      <c r="BB1104" s="273" t="s">
        <v>458</v>
      </c>
      <c r="BC1104" s="273" t="s">
        <v>10153</v>
      </c>
      <c r="BD1104" s="273"/>
      <c r="BE1104" s="273" t="s">
        <v>10153</v>
      </c>
      <c r="BF1104" s="273" t="s">
        <v>458</v>
      </c>
      <c r="BG1104" s="273" t="s">
        <v>10163</v>
      </c>
      <c r="BH1104" s="273" t="s">
        <v>10164</v>
      </c>
      <c r="BI1104" s="273" t="s">
        <v>800</v>
      </c>
      <c r="BJ1104" s="273" t="s">
        <v>800</v>
      </c>
      <c r="BK1104" s="273" t="s">
        <v>801</v>
      </c>
      <c r="BL1104" s="273" t="s">
        <v>802</v>
      </c>
      <c r="BM1104" s="273" t="s">
        <v>803</v>
      </c>
      <c r="BN1104" s="273"/>
      <c r="BO1104" s="273" t="s">
        <v>809</v>
      </c>
      <c r="BP1104" s="273" t="s">
        <v>458</v>
      </c>
      <c r="BQ1104" s="273"/>
    </row>
    <row r="1105" spans="1:69" ht="18" customHeight="1">
      <c r="A1105" s="273" t="s">
        <v>10165</v>
      </c>
      <c r="B1105" s="273" t="s">
        <v>10166</v>
      </c>
      <c r="C1105" s="273" t="s">
        <v>10167</v>
      </c>
      <c r="D1105" s="273" t="s">
        <v>10168</v>
      </c>
      <c r="E1105" s="273" t="s">
        <v>10169</v>
      </c>
      <c r="F1105" s="273" t="s">
        <v>5370</v>
      </c>
      <c r="G1105" s="273" t="s">
        <v>1506</v>
      </c>
      <c r="H1105" s="273" t="s">
        <v>5370</v>
      </c>
      <c r="I1105" s="274">
        <v>7.5</v>
      </c>
      <c r="J1105" s="273" t="s">
        <v>11</v>
      </c>
      <c r="K1105" s="273" t="s">
        <v>820</v>
      </c>
      <c r="L1105" s="274">
        <v>3.25</v>
      </c>
      <c r="M1105" s="273" t="s">
        <v>3909</v>
      </c>
      <c r="N1105" s="273" t="s">
        <v>860</v>
      </c>
      <c r="O1105" s="273"/>
      <c r="P1105" s="273"/>
      <c r="Q1105" s="273"/>
      <c r="R1105" s="273" t="s">
        <v>3220</v>
      </c>
      <c r="S1105" s="273" t="s">
        <v>790</v>
      </c>
      <c r="T1105" s="273" t="s">
        <v>458</v>
      </c>
      <c r="U1105" s="273" t="s">
        <v>791</v>
      </c>
      <c r="V1105" s="274">
        <v>99.899000000000001</v>
      </c>
      <c r="W1105" s="273" t="s">
        <v>10170</v>
      </c>
      <c r="X1105" s="273" t="s">
        <v>1463</v>
      </c>
      <c r="Y1105" s="273" t="s">
        <v>1464</v>
      </c>
      <c r="Z1105" s="273"/>
      <c r="AA1105" s="274">
        <v>19</v>
      </c>
      <c r="AB1105" s="274">
        <v>2.5</v>
      </c>
      <c r="AC1105" s="273"/>
      <c r="AD1105" s="273"/>
      <c r="AE1105" s="273" t="s">
        <v>458</v>
      </c>
      <c r="AF1105" s="273" t="s">
        <v>794</v>
      </c>
      <c r="AG1105" s="273" t="s">
        <v>1734</v>
      </c>
      <c r="AH1105" s="273" t="s">
        <v>5370</v>
      </c>
      <c r="AI1105" s="273"/>
      <c r="AJ1105" s="273"/>
      <c r="AK1105" s="273" t="s">
        <v>810</v>
      </c>
      <c r="AL1105" s="273" t="s">
        <v>10171</v>
      </c>
      <c r="AM1105" s="273" t="s">
        <v>1529</v>
      </c>
      <c r="AN1105" s="273" t="s">
        <v>42</v>
      </c>
      <c r="AO1105" s="273"/>
      <c r="AP1105" s="273"/>
      <c r="AQ1105" s="273"/>
      <c r="AR1105" s="273"/>
      <c r="AS1105" s="273" t="s">
        <v>10172</v>
      </c>
      <c r="AT1105" s="274">
        <v>1000</v>
      </c>
      <c r="AU1105" s="274">
        <v>7.5</v>
      </c>
      <c r="AV1105" s="273" t="s">
        <v>10141</v>
      </c>
      <c r="AW1105" s="273" t="s">
        <v>2648</v>
      </c>
      <c r="AX1105" s="274">
        <v>3.25</v>
      </c>
      <c r="AY1105" s="273" t="s">
        <v>458</v>
      </c>
      <c r="AZ1105" s="273" t="s">
        <v>10140</v>
      </c>
      <c r="BA1105" s="273" t="s">
        <v>10173</v>
      </c>
      <c r="BB1105" s="273" t="s">
        <v>10165</v>
      </c>
      <c r="BC1105" s="273" t="s">
        <v>10141</v>
      </c>
      <c r="BD1105" s="273"/>
      <c r="BE1105" s="273" t="s">
        <v>10141</v>
      </c>
      <c r="BF1105" s="273" t="s">
        <v>458</v>
      </c>
      <c r="BG1105" s="273" t="s">
        <v>10174</v>
      </c>
      <c r="BH1105" s="273" t="s">
        <v>10175</v>
      </c>
      <c r="BI1105" s="273" t="s">
        <v>800</v>
      </c>
      <c r="BJ1105" s="273" t="s">
        <v>800</v>
      </c>
      <c r="BK1105" s="273" t="s">
        <v>801</v>
      </c>
      <c r="BL1105" s="273" t="s">
        <v>802</v>
      </c>
      <c r="BM1105" s="273" t="s">
        <v>827</v>
      </c>
      <c r="BN1105" s="273"/>
      <c r="BO1105" s="273" t="s">
        <v>809</v>
      </c>
      <c r="BP1105" s="273" t="s">
        <v>458</v>
      </c>
      <c r="BQ1105" s="273"/>
    </row>
    <row r="1106" spans="1:69" ht="18" customHeight="1">
      <c r="A1106" s="273" t="s">
        <v>10165</v>
      </c>
      <c r="B1106" s="273" t="s">
        <v>10166</v>
      </c>
      <c r="C1106" s="273" t="s">
        <v>10176</v>
      </c>
      <c r="D1106" s="273" t="s">
        <v>10168</v>
      </c>
      <c r="E1106" s="273" t="s">
        <v>10169</v>
      </c>
      <c r="F1106" s="273" t="s">
        <v>5370</v>
      </c>
      <c r="G1106" s="273" t="s">
        <v>1506</v>
      </c>
      <c r="H1106" s="273" t="s">
        <v>5370</v>
      </c>
      <c r="I1106" s="274">
        <v>7.5</v>
      </c>
      <c r="J1106" s="273" t="s">
        <v>11</v>
      </c>
      <c r="K1106" s="273" t="s">
        <v>820</v>
      </c>
      <c r="L1106" s="274">
        <v>3.25</v>
      </c>
      <c r="M1106" s="273" t="s">
        <v>3909</v>
      </c>
      <c r="N1106" s="273" t="s">
        <v>5136</v>
      </c>
      <c r="O1106" s="273"/>
      <c r="P1106" s="273"/>
      <c r="Q1106" s="273"/>
      <c r="R1106" s="273" t="s">
        <v>789</v>
      </c>
      <c r="S1106" s="273" t="s">
        <v>790</v>
      </c>
      <c r="T1106" s="273" t="s">
        <v>458</v>
      </c>
      <c r="U1106" s="273" t="s">
        <v>791</v>
      </c>
      <c r="V1106" s="274">
        <v>99.899000000000001</v>
      </c>
      <c r="W1106" s="273" t="s">
        <v>10170</v>
      </c>
      <c r="X1106" s="273" t="s">
        <v>1463</v>
      </c>
      <c r="Y1106" s="273" t="s">
        <v>1464</v>
      </c>
      <c r="Z1106" s="273"/>
      <c r="AA1106" s="274">
        <v>19</v>
      </c>
      <c r="AB1106" s="274">
        <v>2.5</v>
      </c>
      <c r="AC1106" s="273"/>
      <c r="AD1106" s="273"/>
      <c r="AE1106" s="273"/>
      <c r="AF1106" s="273" t="s">
        <v>794</v>
      </c>
      <c r="AG1106" s="273" t="s">
        <v>1734</v>
      </c>
      <c r="AH1106" s="273" t="s">
        <v>5370</v>
      </c>
      <c r="AI1106" s="273"/>
      <c r="AJ1106" s="273"/>
      <c r="AK1106" s="273" t="s">
        <v>810</v>
      </c>
      <c r="AL1106" s="273" t="s">
        <v>10171</v>
      </c>
      <c r="AM1106" s="273" t="s">
        <v>1529</v>
      </c>
      <c r="AN1106" s="273" t="s">
        <v>42</v>
      </c>
      <c r="AO1106" s="273"/>
      <c r="AP1106" s="273"/>
      <c r="AQ1106" s="273"/>
      <c r="AR1106" s="273"/>
      <c r="AS1106" s="273" t="s">
        <v>10172</v>
      </c>
      <c r="AT1106" s="274">
        <v>1000</v>
      </c>
      <c r="AU1106" s="274">
        <v>7.5</v>
      </c>
      <c r="AV1106" s="273" t="s">
        <v>10141</v>
      </c>
      <c r="AW1106" s="273" t="s">
        <v>2648</v>
      </c>
      <c r="AX1106" s="274">
        <v>3.25</v>
      </c>
      <c r="AY1106" s="273" t="s">
        <v>458</v>
      </c>
      <c r="AZ1106" s="273" t="s">
        <v>10140</v>
      </c>
      <c r="BA1106" s="273" t="s">
        <v>10173</v>
      </c>
      <c r="BB1106" s="273" t="s">
        <v>10165</v>
      </c>
      <c r="BC1106" s="273" t="s">
        <v>10141</v>
      </c>
      <c r="BD1106" s="273"/>
      <c r="BE1106" s="273" t="s">
        <v>10141</v>
      </c>
      <c r="BF1106" s="273" t="s">
        <v>458</v>
      </c>
      <c r="BG1106" s="273" t="s">
        <v>10174</v>
      </c>
      <c r="BH1106" s="273" t="s">
        <v>10175</v>
      </c>
      <c r="BI1106" s="273" t="s">
        <v>800</v>
      </c>
      <c r="BJ1106" s="273" t="s">
        <v>800</v>
      </c>
      <c r="BK1106" s="273" t="s">
        <v>801</v>
      </c>
      <c r="BL1106" s="273" t="s">
        <v>802</v>
      </c>
      <c r="BM1106" s="273" t="s">
        <v>827</v>
      </c>
      <c r="BN1106" s="273"/>
      <c r="BO1106" s="273" t="s">
        <v>809</v>
      </c>
      <c r="BP1106" s="273" t="s">
        <v>458</v>
      </c>
      <c r="BQ1106" s="273"/>
    </row>
    <row r="1107" spans="1:69" ht="18" customHeight="1">
      <c r="A1107" s="273" t="s">
        <v>8694</v>
      </c>
      <c r="B1107" s="273" t="s">
        <v>10133</v>
      </c>
      <c r="C1107" s="273" t="s">
        <v>10134</v>
      </c>
      <c r="D1107" s="273" t="s">
        <v>10168</v>
      </c>
      <c r="E1107" s="273" t="s">
        <v>10136</v>
      </c>
      <c r="F1107" s="273" t="s">
        <v>3435</v>
      </c>
      <c r="G1107" s="273" t="s">
        <v>3481</v>
      </c>
      <c r="H1107" s="273" t="s">
        <v>3435</v>
      </c>
      <c r="I1107" s="274">
        <v>7</v>
      </c>
      <c r="J1107" s="273" t="s">
        <v>11</v>
      </c>
      <c r="K1107" s="273" t="s">
        <v>820</v>
      </c>
      <c r="L1107" s="274">
        <v>10.5</v>
      </c>
      <c r="M1107" s="273" t="s">
        <v>3909</v>
      </c>
      <c r="N1107" s="273" t="s">
        <v>9744</v>
      </c>
      <c r="O1107" s="273"/>
      <c r="P1107" s="273"/>
      <c r="Q1107" s="273"/>
      <c r="R1107" s="273" t="s">
        <v>789</v>
      </c>
      <c r="S1107" s="273" t="s">
        <v>3364</v>
      </c>
      <c r="T1107" s="273" t="s">
        <v>458</v>
      </c>
      <c r="U1107" s="273" t="s">
        <v>3483</v>
      </c>
      <c r="V1107" s="274">
        <v>100</v>
      </c>
      <c r="W1107" s="273" t="s">
        <v>10137</v>
      </c>
      <c r="X1107" s="273" t="s">
        <v>828</v>
      </c>
      <c r="Y1107" s="273" t="s">
        <v>835</v>
      </c>
      <c r="Z1107" s="273"/>
      <c r="AA1107" s="273"/>
      <c r="AB1107" s="273"/>
      <c r="AC1107" s="273"/>
      <c r="AD1107" s="273"/>
      <c r="AE1107" s="273" t="s">
        <v>10177</v>
      </c>
      <c r="AF1107" s="273" t="s">
        <v>794</v>
      </c>
      <c r="AG1107" s="273" t="s">
        <v>1986</v>
      </c>
      <c r="AH1107" s="273" t="s">
        <v>4498</v>
      </c>
      <c r="AI1107" s="273" t="s">
        <v>102</v>
      </c>
      <c r="AJ1107" s="273"/>
      <c r="AK1107" s="273" t="s">
        <v>1987</v>
      </c>
      <c r="AL1107" s="273" t="s">
        <v>3913</v>
      </c>
      <c r="AM1107" s="273" t="s">
        <v>1529</v>
      </c>
      <c r="AN1107" s="273" t="s">
        <v>3211</v>
      </c>
      <c r="AO1107" s="273"/>
      <c r="AP1107" s="273"/>
      <c r="AQ1107" s="273"/>
      <c r="AR1107" s="273"/>
      <c r="AS1107" s="273" t="s">
        <v>8702</v>
      </c>
      <c r="AT1107" s="274">
        <v>1000</v>
      </c>
      <c r="AU1107" s="274">
        <v>7</v>
      </c>
      <c r="AV1107" s="273" t="s">
        <v>10141</v>
      </c>
      <c r="AW1107" s="273" t="s">
        <v>10139</v>
      </c>
      <c r="AX1107" s="274">
        <v>10.5</v>
      </c>
      <c r="AY1107" s="273" t="s">
        <v>458</v>
      </c>
      <c r="AZ1107" s="273" t="s">
        <v>10140</v>
      </c>
      <c r="BA1107" s="273" t="s">
        <v>8705</v>
      </c>
      <c r="BB1107" s="273" t="s">
        <v>3215</v>
      </c>
      <c r="BC1107" s="273" t="s">
        <v>10141</v>
      </c>
      <c r="BD1107" s="273"/>
      <c r="BE1107" s="273" t="s">
        <v>10141</v>
      </c>
      <c r="BF1107" s="273" t="s">
        <v>7117</v>
      </c>
      <c r="BG1107" s="273" t="s">
        <v>10177</v>
      </c>
      <c r="BH1107" s="273" t="s">
        <v>10142</v>
      </c>
      <c r="BI1107" s="273" t="s">
        <v>800</v>
      </c>
      <c r="BJ1107" s="273" t="s">
        <v>800</v>
      </c>
      <c r="BK1107" s="273" t="s">
        <v>801</v>
      </c>
      <c r="BL1107" s="273" t="s">
        <v>802</v>
      </c>
      <c r="BM1107" s="273" t="s">
        <v>827</v>
      </c>
      <c r="BN1107" s="273"/>
      <c r="BO1107" s="273" t="s">
        <v>809</v>
      </c>
      <c r="BP1107" s="273" t="s">
        <v>458</v>
      </c>
      <c r="BQ1107" s="273"/>
    </row>
    <row r="1108" spans="1:69" ht="18" customHeight="1">
      <c r="A1108" s="273" t="s">
        <v>10178</v>
      </c>
      <c r="B1108" s="273" t="s">
        <v>10179</v>
      </c>
      <c r="C1108" s="273" t="s">
        <v>10180</v>
      </c>
      <c r="D1108" s="273" t="s">
        <v>10181</v>
      </c>
      <c r="E1108" s="273" t="s">
        <v>10182</v>
      </c>
      <c r="F1108" s="273" t="s">
        <v>786</v>
      </c>
      <c r="G1108" s="273" t="s">
        <v>786</v>
      </c>
      <c r="H1108" s="273" t="s">
        <v>786</v>
      </c>
      <c r="I1108" s="274">
        <v>2.75</v>
      </c>
      <c r="J1108" s="273" t="s">
        <v>11</v>
      </c>
      <c r="K1108" s="273" t="s">
        <v>10183</v>
      </c>
      <c r="L1108" s="274">
        <v>1.625</v>
      </c>
      <c r="M1108" s="273" t="s">
        <v>10184</v>
      </c>
      <c r="N1108" s="273" t="s">
        <v>5957</v>
      </c>
      <c r="O1108" s="273"/>
      <c r="P1108" s="273"/>
      <c r="Q1108" s="273"/>
      <c r="R1108" s="273" t="s">
        <v>789</v>
      </c>
      <c r="S1108" s="273" t="s">
        <v>1487</v>
      </c>
      <c r="T1108" s="273" t="s">
        <v>458</v>
      </c>
      <c r="U1108" s="273" t="s">
        <v>791</v>
      </c>
      <c r="V1108" s="274">
        <v>100</v>
      </c>
      <c r="W1108" s="273" t="s">
        <v>10185</v>
      </c>
      <c r="X1108" s="273" t="s">
        <v>1565</v>
      </c>
      <c r="Y1108" s="273" t="s">
        <v>10186</v>
      </c>
      <c r="Z1108" s="273"/>
      <c r="AA1108" s="273"/>
      <c r="AB1108" s="273"/>
      <c r="AC1108" s="273"/>
      <c r="AD1108" s="273"/>
      <c r="AE1108" s="273" t="s">
        <v>10187</v>
      </c>
      <c r="AF1108" s="273" t="s">
        <v>794</v>
      </c>
      <c r="AG1108" s="273" t="s">
        <v>9746</v>
      </c>
      <c r="AH1108" s="273" t="s">
        <v>786</v>
      </c>
      <c r="AI1108" s="273"/>
      <c r="AJ1108" s="273"/>
      <c r="AK1108" s="273" t="s">
        <v>8851</v>
      </c>
      <c r="AL1108" s="273" t="s">
        <v>3734</v>
      </c>
      <c r="AM1108" s="273" t="s">
        <v>1989</v>
      </c>
      <c r="AN1108" s="273" t="s">
        <v>43</v>
      </c>
      <c r="AO1108" s="273"/>
      <c r="AP1108" s="273"/>
      <c r="AQ1108" s="273"/>
      <c r="AR1108" s="273"/>
      <c r="AS1108" s="273" t="s">
        <v>10188</v>
      </c>
      <c r="AT1108" s="274">
        <v>1000</v>
      </c>
      <c r="AU1108" s="274">
        <v>0</v>
      </c>
      <c r="AV1108" s="273" t="s">
        <v>10161</v>
      </c>
      <c r="AW1108" s="273" t="s">
        <v>5251</v>
      </c>
      <c r="AX1108" s="274">
        <v>1.625</v>
      </c>
      <c r="AY1108" s="273" t="s">
        <v>458</v>
      </c>
      <c r="AZ1108" s="273" t="s">
        <v>9177</v>
      </c>
      <c r="BA1108" s="273" t="s">
        <v>10189</v>
      </c>
      <c r="BB1108" s="273" t="s">
        <v>458</v>
      </c>
      <c r="BC1108" s="273" t="s">
        <v>10161</v>
      </c>
      <c r="BD1108" s="273"/>
      <c r="BE1108" s="273" t="s">
        <v>10161</v>
      </c>
      <c r="BF1108" s="273" t="s">
        <v>458</v>
      </c>
      <c r="BG1108" s="273" t="s">
        <v>10187</v>
      </c>
      <c r="BH1108" s="273" t="s">
        <v>10187</v>
      </c>
      <c r="BI1108" s="273" t="s">
        <v>800</v>
      </c>
      <c r="BJ1108" s="273" t="s">
        <v>800</v>
      </c>
      <c r="BK1108" s="273" t="s">
        <v>801</v>
      </c>
      <c r="BL1108" s="273" t="s">
        <v>802</v>
      </c>
      <c r="BM1108" s="273" t="s">
        <v>6727</v>
      </c>
      <c r="BN1108" s="273"/>
      <c r="BO1108" s="273" t="s">
        <v>809</v>
      </c>
      <c r="BP1108" s="273" t="s">
        <v>458</v>
      </c>
      <c r="BQ1108" s="273"/>
    </row>
    <row r="1109" spans="1:69" ht="18" customHeight="1">
      <c r="A1109" s="273" t="s">
        <v>10178</v>
      </c>
      <c r="B1109" s="273" t="s">
        <v>10179</v>
      </c>
      <c r="C1109" s="273" t="s">
        <v>10190</v>
      </c>
      <c r="D1109" s="273" t="s">
        <v>10181</v>
      </c>
      <c r="E1109" s="273" t="s">
        <v>10182</v>
      </c>
      <c r="F1109" s="273" t="s">
        <v>786</v>
      </c>
      <c r="G1109" s="273" t="s">
        <v>786</v>
      </c>
      <c r="H1109" s="273" t="s">
        <v>786</v>
      </c>
      <c r="I1109" s="274">
        <v>2.75</v>
      </c>
      <c r="J1109" s="273" t="s">
        <v>11</v>
      </c>
      <c r="K1109" s="273" t="s">
        <v>10183</v>
      </c>
      <c r="L1109" s="274">
        <v>1.625</v>
      </c>
      <c r="M1109" s="273" t="s">
        <v>10184</v>
      </c>
      <c r="N1109" s="273"/>
      <c r="O1109" s="273"/>
      <c r="P1109" s="273"/>
      <c r="Q1109" s="273"/>
      <c r="R1109" s="273" t="s">
        <v>3220</v>
      </c>
      <c r="S1109" s="273" t="s">
        <v>1487</v>
      </c>
      <c r="T1109" s="273" t="s">
        <v>458</v>
      </c>
      <c r="U1109" s="273" t="s">
        <v>791</v>
      </c>
      <c r="V1109" s="274">
        <v>100</v>
      </c>
      <c r="W1109" s="273" t="s">
        <v>10191</v>
      </c>
      <c r="X1109" s="273" t="s">
        <v>1565</v>
      </c>
      <c r="Y1109" s="273" t="s">
        <v>10186</v>
      </c>
      <c r="Z1109" s="273"/>
      <c r="AA1109" s="273"/>
      <c r="AB1109" s="273"/>
      <c r="AC1109" s="273"/>
      <c r="AD1109" s="273"/>
      <c r="AE1109" s="273" t="s">
        <v>458</v>
      </c>
      <c r="AF1109" s="273" t="s">
        <v>794</v>
      </c>
      <c r="AG1109" s="273" t="s">
        <v>9746</v>
      </c>
      <c r="AH1109" s="273" t="s">
        <v>786</v>
      </c>
      <c r="AI1109" s="273"/>
      <c r="AJ1109" s="273"/>
      <c r="AK1109" s="273" t="s">
        <v>8851</v>
      </c>
      <c r="AL1109" s="273" t="s">
        <v>10192</v>
      </c>
      <c r="AM1109" s="273" t="s">
        <v>1989</v>
      </c>
      <c r="AN1109" s="273" t="s">
        <v>43</v>
      </c>
      <c r="AO1109" s="273"/>
      <c r="AP1109" s="273"/>
      <c r="AQ1109" s="273"/>
      <c r="AR1109" s="273"/>
      <c r="AS1109" s="273" t="s">
        <v>10188</v>
      </c>
      <c r="AT1109" s="274">
        <v>1000</v>
      </c>
      <c r="AU1109" s="274">
        <v>2.75</v>
      </c>
      <c r="AV1109" s="273" t="s">
        <v>10161</v>
      </c>
      <c r="AW1109" s="273" t="s">
        <v>5251</v>
      </c>
      <c r="AX1109" s="274">
        <v>1.625</v>
      </c>
      <c r="AY1109" s="273" t="s">
        <v>458</v>
      </c>
      <c r="AZ1109" s="273" t="s">
        <v>9177</v>
      </c>
      <c r="BA1109" s="273" t="s">
        <v>10189</v>
      </c>
      <c r="BB1109" s="273" t="s">
        <v>458</v>
      </c>
      <c r="BC1109" s="273" t="s">
        <v>10161</v>
      </c>
      <c r="BD1109" s="273"/>
      <c r="BE1109" s="273" t="s">
        <v>10161</v>
      </c>
      <c r="BF1109" s="273" t="s">
        <v>458</v>
      </c>
      <c r="BG1109" s="273" t="s">
        <v>458</v>
      </c>
      <c r="BH1109" s="273" t="s">
        <v>458</v>
      </c>
      <c r="BI1109" s="273" t="s">
        <v>800</v>
      </c>
      <c r="BJ1109" s="273" t="s">
        <v>800</v>
      </c>
      <c r="BK1109" s="273" t="s">
        <v>801</v>
      </c>
      <c r="BL1109" s="273" t="s">
        <v>802</v>
      </c>
      <c r="BM1109" s="273" t="s">
        <v>6727</v>
      </c>
      <c r="BN1109" s="273"/>
      <c r="BO1109" s="273" t="s">
        <v>809</v>
      </c>
      <c r="BP1109" s="273" t="s">
        <v>458</v>
      </c>
      <c r="BQ1109" s="273"/>
    </row>
    <row r="1110" spans="1:69" ht="18" customHeight="1">
      <c r="A1110" s="273" t="s">
        <v>10193</v>
      </c>
      <c r="B1110" s="273" t="s">
        <v>10194</v>
      </c>
      <c r="C1110" s="273" t="s">
        <v>10195</v>
      </c>
      <c r="D1110" s="273" t="s">
        <v>10196</v>
      </c>
      <c r="E1110" s="273" t="s">
        <v>10197</v>
      </c>
      <c r="F1110" s="273" t="s">
        <v>3287</v>
      </c>
      <c r="G1110" s="273" t="s">
        <v>1506</v>
      </c>
      <c r="H1110" s="273" t="s">
        <v>3287</v>
      </c>
      <c r="I1110" s="274">
        <v>12.5</v>
      </c>
      <c r="J1110" s="273" t="s">
        <v>11</v>
      </c>
      <c r="K1110" s="273" t="s">
        <v>820</v>
      </c>
      <c r="L1110" s="274">
        <v>3.28</v>
      </c>
      <c r="M1110" s="273" t="s">
        <v>3909</v>
      </c>
      <c r="N1110" s="273" t="s">
        <v>936</v>
      </c>
      <c r="O1110" s="273"/>
      <c r="P1110" s="273"/>
      <c r="Q1110" s="273"/>
      <c r="R1110" s="273" t="s">
        <v>3220</v>
      </c>
      <c r="S1110" s="273" t="s">
        <v>1487</v>
      </c>
      <c r="T1110" s="273" t="s">
        <v>458</v>
      </c>
      <c r="U1110" s="273" t="s">
        <v>791</v>
      </c>
      <c r="V1110" s="274">
        <v>99.99</v>
      </c>
      <c r="W1110" s="273" t="s">
        <v>9472</v>
      </c>
      <c r="X1110" s="273" t="s">
        <v>828</v>
      </c>
      <c r="Y1110" s="273" t="s">
        <v>835</v>
      </c>
      <c r="Z1110" s="273"/>
      <c r="AA1110" s="273"/>
      <c r="AB1110" s="273"/>
      <c r="AC1110" s="273"/>
      <c r="AD1110" s="273"/>
      <c r="AE1110" s="273" t="s">
        <v>10198</v>
      </c>
      <c r="AF1110" s="273" t="s">
        <v>794</v>
      </c>
      <c r="AG1110" s="273" t="s">
        <v>9746</v>
      </c>
      <c r="AH1110" s="273" t="s">
        <v>3287</v>
      </c>
      <c r="AI1110" s="273"/>
      <c r="AJ1110" s="273"/>
      <c r="AK1110" s="273" t="s">
        <v>8851</v>
      </c>
      <c r="AL1110" s="273" t="s">
        <v>10171</v>
      </c>
      <c r="AM1110" s="273" t="s">
        <v>2075</v>
      </c>
      <c r="AN1110" s="273" t="s">
        <v>42</v>
      </c>
      <c r="AO1110" s="273"/>
      <c r="AP1110" s="273"/>
      <c r="AQ1110" s="273"/>
      <c r="AR1110" s="273"/>
      <c r="AS1110" s="273" t="s">
        <v>10199</v>
      </c>
      <c r="AT1110" s="274">
        <v>1000</v>
      </c>
      <c r="AU1110" s="274">
        <v>12.5</v>
      </c>
      <c r="AV1110" s="273" t="s">
        <v>10141</v>
      </c>
      <c r="AW1110" s="273" t="s">
        <v>2648</v>
      </c>
      <c r="AX1110" s="274">
        <v>3.28</v>
      </c>
      <c r="AY1110" s="273" t="s">
        <v>458</v>
      </c>
      <c r="AZ1110" s="273" t="s">
        <v>10140</v>
      </c>
      <c r="BA1110" s="273" t="s">
        <v>10200</v>
      </c>
      <c r="BB1110" s="273" t="s">
        <v>458</v>
      </c>
      <c r="BC1110" s="273" t="s">
        <v>10141</v>
      </c>
      <c r="BD1110" s="273"/>
      <c r="BE1110" s="273" t="s">
        <v>10141</v>
      </c>
      <c r="BF1110" s="273" t="s">
        <v>458</v>
      </c>
      <c r="BG1110" s="273" t="s">
        <v>10201</v>
      </c>
      <c r="BH1110" s="273" t="s">
        <v>10202</v>
      </c>
      <c r="BI1110" s="273" t="s">
        <v>800</v>
      </c>
      <c r="BJ1110" s="273" t="s">
        <v>800</v>
      </c>
      <c r="BK1110" s="273" t="s">
        <v>801</v>
      </c>
      <c r="BL1110" s="273" t="s">
        <v>802</v>
      </c>
      <c r="BM1110" s="273" t="s">
        <v>827</v>
      </c>
      <c r="BN1110" s="273"/>
      <c r="BO1110" s="273" t="s">
        <v>809</v>
      </c>
      <c r="BP1110" s="273" t="s">
        <v>458</v>
      </c>
      <c r="BQ1110" s="273"/>
    </row>
    <row r="1111" spans="1:69" ht="18" customHeight="1">
      <c r="A1111" s="273" t="s">
        <v>10193</v>
      </c>
      <c r="B1111" s="273" t="s">
        <v>10203</v>
      </c>
      <c r="C1111" s="273" t="s">
        <v>10204</v>
      </c>
      <c r="D1111" s="273" t="s">
        <v>10196</v>
      </c>
      <c r="E1111" s="273" t="s">
        <v>10205</v>
      </c>
      <c r="F1111" s="273" t="s">
        <v>3287</v>
      </c>
      <c r="G1111" s="273" t="s">
        <v>1506</v>
      </c>
      <c r="H1111" s="273" t="s">
        <v>3287</v>
      </c>
      <c r="I1111" s="274">
        <v>7.5</v>
      </c>
      <c r="J1111" s="273" t="s">
        <v>11</v>
      </c>
      <c r="K1111" s="273" t="s">
        <v>820</v>
      </c>
      <c r="L1111" s="274">
        <v>3.4912999999999998</v>
      </c>
      <c r="M1111" s="273" t="s">
        <v>3909</v>
      </c>
      <c r="N1111" s="273" t="s">
        <v>10206</v>
      </c>
      <c r="O1111" s="273"/>
      <c r="P1111" s="273"/>
      <c r="Q1111" s="273"/>
      <c r="R1111" s="273" t="s">
        <v>789</v>
      </c>
      <c r="S1111" s="273" t="s">
        <v>1487</v>
      </c>
      <c r="T1111" s="273" t="s">
        <v>458</v>
      </c>
      <c r="U1111" s="273" t="s">
        <v>791</v>
      </c>
      <c r="V1111" s="274">
        <v>100</v>
      </c>
      <c r="W1111" s="273" t="s">
        <v>10207</v>
      </c>
      <c r="X1111" s="273" t="s">
        <v>828</v>
      </c>
      <c r="Y1111" s="273" t="s">
        <v>835</v>
      </c>
      <c r="Z1111" s="273"/>
      <c r="AA1111" s="273"/>
      <c r="AB1111" s="273"/>
      <c r="AC1111" s="273"/>
      <c r="AD1111" s="273"/>
      <c r="AE1111" s="273" t="s">
        <v>10198</v>
      </c>
      <c r="AF1111" s="273" t="s">
        <v>794</v>
      </c>
      <c r="AG1111" s="273" t="s">
        <v>9746</v>
      </c>
      <c r="AH1111" s="273" t="s">
        <v>3287</v>
      </c>
      <c r="AI1111" s="273"/>
      <c r="AJ1111" s="273"/>
      <c r="AK1111" s="273" t="s">
        <v>8851</v>
      </c>
      <c r="AL1111" s="273" t="s">
        <v>3913</v>
      </c>
      <c r="AM1111" s="273" t="s">
        <v>2075</v>
      </c>
      <c r="AN1111" s="273" t="s">
        <v>42</v>
      </c>
      <c r="AO1111" s="273"/>
      <c r="AP1111" s="273"/>
      <c r="AQ1111" s="273"/>
      <c r="AR1111" s="273"/>
      <c r="AS1111" s="273" t="s">
        <v>10199</v>
      </c>
      <c r="AT1111" s="274">
        <v>1000</v>
      </c>
      <c r="AU1111" s="274">
        <v>7.5</v>
      </c>
      <c r="AV1111" s="273" t="s">
        <v>10141</v>
      </c>
      <c r="AW1111" s="273"/>
      <c r="AX1111" s="274">
        <v>6.1210000000000004</v>
      </c>
      <c r="AY1111" s="273" t="s">
        <v>10208</v>
      </c>
      <c r="AZ1111" s="273" t="s">
        <v>9656</v>
      </c>
      <c r="BA1111" s="273" t="s">
        <v>10200</v>
      </c>
      <c r="BB1111" s="273" t="s">
        <v>458</v>
      </c>
      <c r="BC1111" s="273" t="s">
        <v>10141</v>
      </c>
      <c r="BD1111" s="273"/>
      <c r="BE1111" s="273" t="s">
        <v>10141</v>
      </c>
      <c r="BF1111" s="273" t="s">
        <v>458</v>
      </c>
      <c r="BG1111" s="273" t="s">
        <v>10201</v>
      </c>
      <c r="BH1111" s="273" t="s">
        <v>10202</v>
      </c>
      <c r="BI1111" s="273" t="s">
        <v>800</v>
      </c>
      <c r="BJ1111" s="273" t="s">
        <v>800</v>
      </c>
      <c r="BK1111" s="273" t="s">
        <v>1516</v>
      </c>
      <c r="BL1111" s="273" t="s">
        <v>802</v>
      </c>
      <c r="BM1111" s="273" t="s">
        <v>803</v>
      </c>
      <c r="BN1111" s="273"/>
      <c r="BO1111" s="273" t="s">
        <v>1517</v>
      </c>
      <c r="BP1111" s="273" t="s">
        <v>458</v>
      </c>
      <c r="BQ1111" s="273"/>
    </row>
    <row r="1112" spans="1:69" ht="18" customHeight="1">
      <c r="A1112" s="273" t="s">
        <v>10193</v>
      </c>
      <c r="B1112" s="273" t="s">
        <v>10203</v>
      </c>
      <c r="C1112" s="273" t="s">
        <v>10209</v>
      </c>
      <c r="D1112" s="273" t="s">
        <v>10196</v>
      </c>
      <c r="E1112" s="273" t="s">
        <v>10205</v>
      </c>
      <c r="F1112" s="273" t="s">
        <v>3287</v>
      </c>
      <c r="G1112" s="273" t="s">
        <v>1506</v>
      </c>
      <c r="H1112" s="273" t="s">
        <v>3287</v>
      </c>
      <c r="I1112" s="274">
        <v>7.5</v>
      </c>
      <c r="J1112" s="273" t="s">
        <v>11</v>
      </c>
      <c r="K1112" s="273" t="s">
        <v>820</v>
      </c>
      <c r="L1112" s="274">
        <v>3.4912999999999998</v>
      </c>
      <c r="M1112" s="273" t="s">
        <v>3909</v>
      </c>
      <c r="N1112" s="273" t="s">
        <v>936</v>
      </c>
      <c r="O1112" s="273"/>
      <c r="P1112" s="273"/>
      <c r="Q1112" s="273"/>
      <c r="R1112" s="273" t="s">
        <v>3220</v>
      </c>
      <c r="S1112" s="273" t="s">
        <v>1487</v>
      </c>
      <c r="T1112" s="273" t="s">
        <v>458</v>
      </c>
      <c r="U1112" s="273" t="s">
        <v>791</v>
      </c>
      <c r="V1112" s="274">
        <v>100</v>
      </c>
      <c r="W1112" s="273" t="s">
        <v>10207</v>
      </c>
      <c r="X1112" s="273" t="s">
        <v>828</v>
      </c>
      <c r="Y1112" s="273" t="s">
        <v>835</v>
      </c>
      <c r="Z1112" s="273"/>
      <c r="AA1112" s="273"/>
      <c r="AB1112" s="273"/>
      <c r="AC1112" s="273"/>
      <c r="AD1112" s="273"/>
      <c r="AE1112" s="273" t="s">
        <v>10198</v>
      </c>
      <c r="AF1112" s="273" t="s">
        <v>794</v>
      </c>
      <c r="AG1112" s="273" t="s">
        <v>9746</v>
      </c>
      <c r="AH1112" s="273" t="s">
        <v>3287</v>
      </c>
      <c r="AI1112" s="273"/>
      <c r="AJ1112" s="273"/>
      <c r="AK1112" s="273" t="s">
        <v>8851</v>
      </c>
      <c r="AL1112" s="273" t="s">
        <v>3913</v>
      </c>
      <c r="AM1112" s="273" t="s">
        <v>2075</v>
      </c>
      <c r="AN1112" s="273" t="s">
        <v>42</v>
      </c>
      <c r="AO1112" s="273"/>
      <c r="AP1112" s="273"/>
      <c r="AQ1112" s="273"/>
      <c r="AR1112" s="273"/>
      <c r="AS1112" s="273" t="s">
        <v>10199</v>
      </c>
      <c r="AT1112" s="274">
        <v>1000</v>
      </c>
      <c r="AU1112" s="274">
        <v>7.5</v>
      </c>
      <c r="AV1112" s="273" t="s">
        <v>10141</v>
      </c>
      <c r="AW1112" s="273"/>
      <c r="AX1112" s="274">
        <v>6.1210000000000004</v>
      </c>
      <c r="AY1112" s="273" t="s">
        <v>10208</v>
      </c>
      <c r="AZ1112" s="273" t="s">
        <v>9656</v>
      </c>
      <c r="BA1112" s="273" t="s">
        <v>10200</v>
      </c>
      <c r="BB1112" s="273" t="s">
        <v>458</v>
      </c>
      <c r="BC1112" s="273" t="s">
        <v>10141</v>
      </c>
      <c r="BD1112" s="273"/>
      <c r="BE1112" s="273" t="s">
        <v>10141</v>
      </c>
      <c r="BF1112" s="273" t="s">
        <v>458</v>
      </c>
      <c r="BG1112" s="273" t="s">
        <v>10201</v>
      </c>
      <c r="BH1112" s="273" t="s">
        <v>10202</v>
      </c>
      <c r="BI1112" s="273" t="s">
        <v>800</v>
      </c>
      <c r="BJ1112" s="273" t="s">
        <v>800</v>
      </c>
      <c r="BK1112" s="273" t="s">
        <v>1516</v>
      </c>
      <c r="BL1112" s="273" t="s">
        <v>802</v>
      </c>
      <c r="BM1112" s="273" t="s">
        <v>803</v>
      </c>
      <c r="BN1112" s="273"/>
      <c r="BO1112" s="273" t="s">
        <v>1517</v>
      </c>
      <c r="BP1112" s="273" t="s">
        <v>458</v>
      </c>
      <c r="BQ1112" s="273"/>
    </row>
    <row r="1113" spans="1:69" ht="18" customHeight="1">
      <c r="A1113" s="273" t="s">
        <v>10193</v>
      </c>
      <c r="B1113" s="273" t="s">
        <v>10194</v>
      </c>
      <c r="C1113" s="273" t="s">
        <v>10210</v>
      </c>
      <c r="D1113" s="273" t="s">
        <v>10196</v>
      </c>
      <c r="E1113" s="273" t="s">
        <v>10197</v>
      </c>
      <c r="F1113" s="273" t="s">
        <v>3287</v>
      </c>
      <c r="G1113" s="273" t="s">
        <v>1506</v>
      </c>
      <c r="H1113" s="273" t="s">
        <v>3287</v>
      </c>
      <c r="I1113" s="274">
        <v>12.5</v>
      </c>
      <c r="J1113" s="273" t="s">
        <v>11</v>
      </c>
      <c r="K1113" s="273" t="s">
        <v>820</v>
      </c>
      <c r="L1113" s="274">
        <v>3.28</v>
      </c>
      <c r="M1113" s="273" t="s">
        <v>3909</v>
      </c>
      <c r="N1113" s="273" t="s">
        <v>10211</v>
      </c>
      <c r="O1113" s="273"/>
      <c r="P1113" s="273"/>
      <c r="Q1113" s="273"/>
      <c r="R1113" s="273" t="s">
        <v>789</v>
      </c>
      <c r="S1113" s="273" t="s">
        <v>1487</v>
      </c>
      <c r="T1113" s="273" t="s">
        <v>458</v>
      </c>
      <c r="U1113" s="273" t="s">
        <v>791</v>
      </c>
      <c r="V1113" s="274">
        <v>99.99</v>
      </c>
      <c r="W1113" s="273" t="s">
        <v>9481</v>
      </c>
      <c r="X1113" s="273" t="s">
        <v>828</v>
      </c>
      <c r="Y1113" s="273" t="s">
        <v>835</v>
      </c>
      <c r="Z1113" s="273"/>
      <c r="AA1113" s="273"/>
      <c r="AB1113" s="273"/>
      <c r="AC1113" s="273"/>
      <c r="AD1113" s="273"/>
      <c r="AE1113" s="273" t="s">
        <v>10198</v>
      </c>
      <c r="AF1113" s="273" t="s">
        <v>794</v>
      </c>
      <c r="AG1113" s="273" t="s">
        <v>9746</v>
      </c>
      <c r="AH1113" s="273" t="s">
        <v>3287</v>
      </c>
      <c r="AI1113" s="273"/>
      <c r="AJ1113" s="273"/>
      <c r="AK1113" s="273" t="s">
        <v>8851</v>
      </c>
      <c r="AL1113" s="273" t="s">
        <v>10171</v>
      </c>
      <c r="AM1113" s="273" t="s">
        <v>2075</v>
      </c>
      <c r="AN1113" s="273" t="s">
        <v>42</v>
      </c>
      <c r="AO1113" s="273"/>
      <c r="AP1113" s="273"/>
      <c r="AQ1113" s="273"/>
      <c r="AR1113" s="273"/>
      <c r="AS1113" s="273" t="s">
        <v>10199</v>
      </c>
      <c r="AT1113" s="274">
        <v>1000</v>
      </c>
      <c r="AU1113" s="274">
        <v>12.5</v>
      </c>
      <c r="AV1113" s="273" t="s">
        <v>10141</v>
      </c>
      <c r="AW1113" s="273" t="s">
        <v>2648</v>
      </c>
      <c r="AX1113" s="274">
        <v>3.28</v>
      </c>
      <c r="AY1113" s="273" t="s">
        <v>458</v>
      </c>
      <c r="AZ1113" s="273" t="s">
        <v>10140</v>
      </c>
      <c r="BA1113" s="273" t="s">
        <v>10200</v>
      </c>
      <c r="BB1113" s="273" t="s">
        <v>458</v>
      </c>
      <c r="BC1113" s="273" t="s">
        <v>10141</v>
      </c>
      <c r="BD1113" s="273"/>
      <c r="BE1113" s="273" t="s">
        <v>10141</v>
      </c>
      <c r="BF1113" s="273" t="s">
        <v>458</v>
      </c>
      <c r="BG1113" s="273" t="s">
        <v>10201</v>
      </c>
      <c r="BH1113" s="273" t="s">
        <v>10202</v>
      </c>
      <c r="BI1113" s="273" t="s">
        <v>800</v>
      </c>
      <c r="BJ1113" s="273" t="s">
        <v>800</v>
      </c>
      <c r="BK1113" s="273" t="s">
        <v>801</v>
      </c>
      <c r="BL1113" s="273" t="s">
        <v>802</v>
      </c>
      <c r="BM1113" s="273" t="s">
        <v>827</v>
      </c>
      <c r="BN1113" s="273"/>
      <c r="BO1113" s="273" t="s">
        <v>809</v>
      </c>
      <c r="BP1113" s="273" t="s">
        <v>458</v>
      </c>
      <c r="BQ1113" s="273"/>
    </row>
    <row r="1114" spans="1:69" ht="18" customHeight="1">
      <c r="A1114" s="273" t="s">
        <v>287</v>
      </c>
      <c r="B1114" s="273" t="s">
        <v>10212</v>
      </c>
      <c r="C1114" s="273" t="s">
        <v>10213</v>
      </c>
      <c r="D1114" s="273" t="s">
        <v>10196</v>
      </c>
      <c r="E1114" s="273" t="s">
        <v>10214</v>
      </c>
      <c r="F1114" s="273" t="s">
        <v>3245</v>
      </c>
      <c r="G1114" s="273" t="s">
        <v>925</v>
      </c>
      <c r="H1114" s="273" t="s">
        <v>786</v>
      </c>
      <c r="I1114" s="274">
        <v>1</v>
      </c>
      <c r="J1114" s="273" t="s">
        <v>11</v>
      </c>
      <c r="K1114" s="273" t="s">
        <v>820</v>
      </c>
      <c r="L1114" s="274">
        <v>3</v>
      </c>
      <c r="M1114" s="273" t="s">
        <v>5295</v>
      </c>
      <c r="N1114" s="273" t="s">
        <v>788</v>
      </c>
      <c r="O1114" s="273"/>
      <c r="P1114" s="273"/>
      <c r="Q1114" s="273"/>
      <c r="R1114" s="273" t="s">
        <v>789</v>
      </c>
      <c r="S1114" s="273" t="s">
        <v>1487</v>
      </c>
      <c r="T1114" s="273" t="s">
        <v>458</v>
      </c>
      <c r="U1114" s="273" t="s">
        <v>791</v>
      </c>
      <c r="V1114" s="273"/>
      <c r="W1114" s="273"/>
      <c r="X1114" s="273" t="s">
        <v>792</v>
      </c>
      <c r="Y1114" s="273" t="s">
        <v>1792</v>
      </c>
      <c r="Z1114" s="273"/>
      <c r="AA1114" s="273"/>
      <c r="AB1114" s="273"/>
      <c r="AC1114" s="273"/>
      <c r="AD1114" s="273"/>
      <c r="AE1114" s="273" t="s">
        <v>3654</v>
      </c>
      <c r="AF1114" s="273" t="s">
        <v>794</v>
      </c>
      <c r="AG1114" s="273" t="s">
        <v>1793</v>
      </c>
      <c r="AH1114" s="273" t="s">
        <v>786</v>
      </c>
      <c r="AI1114" s="273" t="s">
        <v>102</v>
      </c>
      <c r="AJ1114" s="273"/>
      <c r="AK1114" s="273" t="s">
        <v>796</v>
      </c>
      <c r="AL1114" s="273" t="s">
        <v>5296</v>
      </c>
      <c r="AM1114" s="273" t="s">
        <v>2206</v>
      </c>
      <c r="AN1114" s="273" t="s">
        <v>42</v>
      </c>
      <c r="AO1114" s="273"/>
      <c r="AP1114" s="273"/>
      <c r="AQ1114" s="273"/>
      <c r="AR1114" s="273"/>
      <c r="AS1114" s="273" t="s">
        <v>3247</v>
      </c>
      <c r="AT1114" s="274">
        <v>1000</v>
      </c>
      <c r="AU1114" s="274">
        <v>1</v>
      </c>
      <c r="AV1114" s="273" t="s">
        <v>10135</v>
      </c>
      <c r="AW1114" s="273"/>
      <c r="AX1114" s="274">
        <v>3</v>
      </c>
      <c r="AY1114" s="273" t="s">
        <v>458</v>
      </c>
      <c r="AZ1114" s="273" t="s">
        <v>9326</v>
      </c>
      <c r="BA1114" s="273" t="s">
        <v>3249</v>
      </c>
      <c r="BB1114" s="273" t="s">
        <v>458</v>
      </c>
      <c r="BC1114" s="273" t="s">
        <v>10135</v>
      </c>
      <c r="BD1114" s="273"/>
      <c r="BE1114" s="273" t="s">
        <v>10135</v>
      </c>
      <c r="BF1114" s="273" t="s">
        <v>458</v>
      </c>
      <c r="BG1114" s="273"/>
      <c r="BH1114" s="273" t="s">
        <v>3654</v>
      </c>
      <c r="BI1114" s="273" t="s">
        <v>800</v>
      </c>
      <c r="BJ1114" s="273" t="s">
        <v>800</v>
      </c>
      <c r="BK1114" s="273" t="s">
        <v>801</v>
      </c>
      <c r="BL1114" s="273" t="s">
        <v>802</v>
      </c>
      <c r="BM1114" s="273" t="s">
        <v>1962</v>
      </c>
      <c r="BN1114" s="273"/>
      <c r="BO1114" s="273" t="s">
        <v>809</v>
      </c>
      <c r="BP1114" s="273" t="s">
        <v>458</v>
      </c>
      <c r="BQ1114" s="273"/>
    </row>
    <row r="1115" spans="1:69" ht="18" customHeight="1">
      <c r="A1115" s="273" t="s">
        <v>287</v>
      </c>
      <c r="B1115" s="273" t="s">
        <v>10212</v>
      </c>
      <c r="C1115" s="273" t="s">
        <v>10215</v>
      </c>
      <c r="D1115" s="273" t="s">
        <v>10196</v>
      </c>
      <c r="E1115" s="273" t="s">
        <v>10214</v>
      </c>
      <c r="F1115" s="273" t="s">
        <v>3245</v>
      </c>
      <c r="G1115" s="273" t="s">
        <v>925</v>
      </c>
      <c r="H1115" s="273" t="s">
        <v>786</v>
      </c>
      <c r="I1115" s="274">
        <v>1</v>
      </c>
      <c r="J1115" s="273" t="s">
        <v>11</v>
      </c>
      <c r="K1115" s="273" t="s">
        <v>820</v>
      </c>
      <c r="L1115" s="274">
        <v>3</v>
      </c>
      <c r="M1115" s="273" t="s">
        <v>5295</v>
      </c>
      <c r="N1115" s="273" t="s">
        <v>788</v>
      </c>
      <c r="O1115" s="273"/>
      <c r="P1115" s="273"/>
      <c r="Q1115" s="273"/>
      <c r="R1115" s="273" t="s">
        <v>789</v>
      </c>
      <c r="S1115" s="273" t="s">
        <v>1487</v>
      </c>
      <c r="T1115" s="273" t="s">
        <v>458</v>
      </c>
      <c r="U1115" s="273" t="s">
        <v>791</v>
      </c>
      <c r="V1115" s="273"/>
      <c r="W1115" s="273"/>
      <c r="X1115" s="273" t="s">
        <v>792</v>
      </c>
      <c r="Y1115" s="273" t="s">
        <v>1792</v>
      </c>
      <c r="Z1115" s="273"/>
      <c r="AA1115" s="273"/>
      <c r="AB1115" s="273"/>
      <c r="AC1115" s="273"/>
      <c r="AD1115" s="273"/>
      <c r="AE1115" s="273" t="s">
        <v>3654</v>
      </c>
      <c r="AF1115" s="273" t="s">
        <v>794</v>
      </c>
      <c r="AG1115" s="273" t="s">
        <v>1793</v>
      </c>
      <c r="AH1115" s="273" t="s">
        <v>786</v>
      </c>
      <c r="AI1115" s="273" t="s">
        <v>102</v>
      </c>
      <c r="AJ1115" s="273"/>
      <c r="AK1115" s="273" t="s">
        <v>796</v>
      </c>
      <c r="AL1115" s="273" t="s">
        <v>5296</v>
      </c>
      <c r="AM1115" s="273" t="s">
        <v>2206</v>
      </c>
      <c r="AN1115" s="273" t="s">
        <v>42</v>
      </c>
      <c r="AO1115" s="273"/>
      <c r="AP1115" s="273"/>
      <c r="AQ1115" s="273"/>
      <c r="AR1115" s="273"/>
      <c r="AS1115" s="273" t="s">
        <v>3247</v>
      </c>
      <c r="AT1115" s="274">
        <v>1000</v>
      </c>
      <c r="AU1115" s="274">
        <v>1</v>
      </c>
      <c r="AV1115" s="273" t="s">
        <v>10135</v>
      </c>
      <c r="AW1115" s="273"/>
      <c r="AX1115" s="274">
        <v>3</v>
      </c>
      <c r="AY1115" s="273" t="s">
        <v>458</v>
      </c>
      <c r="AZ1115" s="273" t="s">
        <v>9326</v>
      </c>
      <c r="BA1115" s="273" t="s">
        <v>3249</v>
      </c>
      <c r="BB1115" s="273" t="s">
        <v>458</v>
      </c>
      <c r="BC1115" s="273" t="s">
        <v>10135</v>
      </c>
      <c r="BD1115" s="273"/>
      <c r="BE1115" s="273" t="s">
        <v>10135</v>
      </c>
      <c r="BF1115" s="273" t="s">
        <v>458</v>
      </c>
      <c r="BG1115" s="273"/>
      <c r="BH1115" s="273" t="s">
        <v>3654</v>
      </c>
      <c r="BI1115" s="273" t="s">
        <v>800</v>
      </c>
      <c r="BJ1115" s="273" t="s">
        <v>800</v>
      </c>
      <c r="BK1115" s="273" t="s">
        <v>801</v>
      </c>
      <c r="BL1115" s="273" t="s">
        <v>802</v>
      </c>
      <c r="BM1115" s="273" t="s">
        <v>1962</v>
      </c>
      <c r="BN1115" s="273"/>
      <c r="BO1115" s="273" t="s">
        <v>809</v>
      </c>
      <c r="BP1115" s="273" t="s">
        <v>458</v>
      </c>
      <c r="BQ1115" s="273"/>
    </row>
    <row r="1116" spans="1:69" ht="18" customHeight="1">
      <c r="A1116" s="273" t="s">
        <v>857</v>
      </c>
      <c r="B1116" s="273" t="s">
        <v>10216</v>
      </c>
      <c r="C1116" s="273" t="s">
        <v>10217</v>
      </c>
      <c r="D1116" s="273" t="s">
        <v>10218</v>
      </c>
      <c r="E1116" s="273" t="s">
        <v>10219</v>
      </c>
      <c r="F1116" s="273" t="s">
        <v>859</v>
      </c>
      <c r="G1116" s="273" t="s">
        <v>814</v>
      </c>
      <c r="H1116" s="273" t="s">
        <v>786</v>
      </c>
      <c r="I1116" s="274">
        <v>7.5</v>
      </c>
      <c r="J1116" s="273" t="s">
        <v>11</v>
      </c>
      <c r="K1116" s="273" t="s">
        <v>10220</v>
      </c>
      <c r="L1116" s="274">
        <v>3.5</v>
      </c>
      <c r="M1116" s="273" t="s">
        <v>5505</v>
      </c>
      <c r="N1116" s="273" t="s">
        <v>860</v>
      </c>
      <c r="O1116" s="273"/>
      <c r="P1116" s="273"/>
      <c r="Q1116" s="273"/>
      <c r="R1116" s="273" t="s">
        <v>3220</v>
      </c>
      <c r="S1116" s="273" t="s">
        <v>1487</v>
      </c>
      <c r="T1116" s="273" t="s">
        <v>458</v>
      </c>
      <c r="U1116" s="273" t="s">
        <v>791</v>
      </c>
      <c r="V1116" s="274">
        <v>99.328000000000003</v>
      </c>
      <c r="W1116" s="273" t="s">
        <v>10221</v>
      </c>
      <c r="X1116" s="273" t="s">
        <v>861</v>
      </c>
      <c r="Y1116" s="273"/>
      <c r="Z1116" s="273"/>
      <c r="AA1116" s="274">
        <v>21</v>
      </c>
      <c r="AB1116" s="274">
        <v>2.8</v>
      </c>
      <c r="AC1116" s="273"/>
      <c r="AD1116" s="273"/>
      <c r="AE1116" s="273" t="s">
        <v>458</v>
      </c>
      <c r="AF1116" s="273" t="s">
        <v>794</v>
      </c>
      <c r="AG1116" s="273" t="s">
        <v>795</v>
      </c>
      <c r="AH1116" s="273" t="s">
        <v>786</v>
      </c>
      <c r="AI1116" s="273"/>
      <c r="AJ1116" s="273"/>
      <c r="AK1116" s="273" t="s">
        <v>796</v>
      </c>
      <c r="AL1116" s="273" t="s">
        <v>10222</v>
      </c>
      <c r="AM1116" s="273" t="s">
        <v>811</v>
      </c>
      <c r="AN1116" s="273" t="s">
        <v>42</v>
      </c>
      <c r="AO1116" s="273"/>
      <c r="AP1116" s="273"/>
      <c r="AQ1116" s="273"/>
      <c r="AR1116" s="273"/>
      <c r="AS1116" s="273" t="s">
        <v>862</v>
      </c>
      <c r="AT1116" s="274">
        <v>1000</v>
      </c>
      <c r="AU1116" s="274">
        <v>7.5</v>
      </c>
      <c r="AV1116" s="273" t="s">
        <v>10161</v>
      </c>
      <c r="AW1116" s="273" t="s">
        <v>2817</v>
      </c>
      <c r="AX1116" s="274">
        <v>3.5</v>
      </c>
      <c r="AY1116" s="273" t="s">
        <v>458</v>
      </c>
      <c r="AZ1116" s="273" t="s">
        <v>9295</v>
      </c>
      <c r="BA1116" s="273" t="s">
        <v>970</v>
      </c>
      <c r="BB1116" s="273" t="s">
        <v>458</v>
      </c>
      <c r="BC1116" s="273" t="s">
        <v>10161</v>
      </c>
      <c r="BD1116" s="273"/>
      <c r="BE1116" s="273" t="s">
        <v>10161</v>
      </c>
      <c r="BF1116" s="273" t="s">
        <v>458</v>
      </c>
      <c r="BG1116" s="273" t="s">
        <v>10223</v>
      </c>
      <c r="BH1116" s="273" t="s">
        <v>10224</v>
      </c>
      <c r="BI1116" s="273" t="s">
        <v>800</v>
      </c>
      <c r="BJ1116" s="273" t="s">
        <v>800</v>
      </c>
      <c r="BK1116" s="273" t="s">
        <v>801</v>
      </c>
      <c r="BL1116" s="273" t="s">
        <v>802</v>
      </c>
      <c r="BM1116" s="273" t="s">
        <v>827</v>
      </c>
      <c r="BN1116" s="273"/>
      <c r="BO1116" s="273" t="s">
        <v>809</v>
      </c>
      <c r="BP1116" s="273" t="s">
        <v>458</v>
      </c>
      <c r="BQ1116" s="273"/>
    </row>
    <row r="1117" spans="1:69" ht="18" customHeight="1">
      <c r="A1117" s="273" t="s">
        <v>857</v>
      </c>
      <c r="B1117" s="273" t="s">
        <v>10216</v>
      </c>
      <c r="C1117" s="273" t="s">
        <v>10225</v>
      </c>
      <c r="D1117" s="273" t="s">
        <v>10218</v>
      </c>
      <c r="E1117" s="273" t="s">
        <v>10219</v>
      </c>
      <c r="F1117" s="273" t="s">
        <v>859</v>
      </c>
      <c r="G1117" s="273" t="s">
        <v>814</v>
      </c>
      <c r="H1117" s="273" t="s">
        <v>859</v>
      </c>
      <c r="I1117" s="274">
        <v>7.5</v>
      </c>
      <c r="J1117" s="273" t="s">
        <v>11</v>
      </c>
      <c r="K1117" s="273" t="s">
        <v>10220</v>
      </c>
      <c r="L1117" s="274">
        <v>3.5</v>
      </c>
      <c r="M1117" s="273" t="s">
        <v>5505</v>
      </c>
      <c r="N1117" s="273" t="s">
        <v>10226</v>
      </c>
      <c r="O1117" s="273"/>
      <c r="P1117" s="273"/>
      <c r="Q1117" s="273"/>
      <c r="R1117" s="273" t="s">
        <v>789</v>
      </c>
      <c r="S1117" s="273" t="s">
        <v>1487</v>
      </c>
      <c r="T1117" s="273" t="s">
        <v>458</v>
      </c>
      <c r="U1117" s="273" t="s">
        <v>791</v>
      </c>
      <c r="V1117" s="274">
        <v>99.33</v>
      </c>
      <c r="W1117" s="273" t="s">
        <v>10227</v>
      </c>
      <c r="X1117" s="273" t="s">
        <v>861</v>
      </c>
      <c r="Y1117" s="273"/>
      <c r="Z1117" s="273"/>
      <c r="AA1117" s="274">
        <v>21</v>
      </c>
      <c r="AB1117" s="274">
        <v>2.8</v>
      </c>
      <c r="AC1117" s="273"/>
      <c r="AD1117" s="273"/>
      <c r="AE1117" s="273" t="s">
        <v>10223</v>
      </c>
      <c r="AF1117" s="273" t="s">
        <v>794</v>
      </c>
      <c r="AG1117" s="273" t="s">
        <v>795</v>
      </c>
      <c r="AH1117" s="273" t="s">
        <v>859</v>
      </c>
      <c r="AI1117" s="273"/>
      <c r="AJ1117" s="273"/>
      <c r="AK1117" s="273" t="s">
        <v>796</v>
      </c>
      <c r="AL1117" s="273" t="s">
        <v>10222</v>
      </c>
      <c r="AM1117" s="273" t="s">
        <v>811</v>
      </c>
      <c r="AN1117" s="273" t="s">
        <v>42</v>
      </c>
      <c r="AO1117" s="273"/>
      <c r="AP1117" s="273"/>
      <c r="AQ1117" s="273"/>
      <c r="AR1117" s="273"/>
      <c r="AS1117" s="273" t="s">
        <v>862</v>
      </c>
      <c r="AT1117" s="274">
        <v>1000</v>
      </c>
      <c r="AU1117" s="274">
        <v>7.5</v>
      </c>
      <c r="AV1117" s="273" t="s">
        <v>10161</v>
      </c>
      <c r="AW1117" s="273" t="s">
        <v>2817</v>
      </c>
      <c r="AX1117" s="274">
        <v>3.5</v>
      </c>
      <c r="AY1117" s="273" t="s">
        <v>458</v>
      </c>
      <c r="AZ1117" s="273" t="s">
        <v>9295</v>
      </c>
      <c r="BA1117" s="273" t="s">
        <v>970</v>
      </c>
      <c r="BB1117" s="273" t="s">
        <v>458</v>
      </c>
      <c r="BC1117" s="273" t="s">
        <v>10161</v>
      </c>
      <c r="BD1117" s="273"/>
      <c r="BE1117" s="273" t="s">
        <v>10161</v>
      </c>
      <c r="BF1117" s="273" t="s">
        <v>458</v>
      </c>
      <c r="BG1117" s="273" t="s">
        <v>10223</v>
      </c>
      <c r="BH1117" s="273" t="s">
        <v>10224</v>
      </c>
      <c r="BI1117" s="273" t="s">
        <v>800</v>
      </c>
      <c r="BJ1117" s="273" t="s">
        <v>800</v>
      </c>
      <c r="BK1117" s="273" t="s">
        <v>801</v>
      </c>
      <c r="BL1117" s="273" t="s">
        <v>802</v>
      </c>
      <c r="BM1117" s="273" t="s">
        <v>827</v>
      </c>
      <c r="BN1117" s="273"/>
      <c r="BO1117" s="273" t="s">
        <v>809</v>
      </c>
      <c r="BP1117" s="273" t="s">
        <v>458</v>
      </c>
      <c r="BQ1117" s="273"/>
    </row>
    <row r="1118" spans="1:69" ht="18" customHeight="1">
      <c r="A1118" s="273" t="s">
        <v>4282</v>
      </c>
      <c r="B1118" s="273" t="s">
        <v>8741</v>
      </c>
      <c r="C1118" s="273" t="s">
        <v>8742</v>
      </c>
      <c r="D1118" s="273" t="s">
        <v>10228</v>
      </c>
      <c r="E1118" s="273" t="s">
        <v>8744</v>
      </c>
      <c r="F1118" s="273" t="s">
        <v>4287</v>
      </c>
      <c r="G1118" s="273" t="s">
        <v>1938</v>
      </c>
      <c r="H1118" s="273" t="s">
        <v>6479</v>
      </c>
      <c r="I1118" s="274">
        <v>5</v>
      </c>
      <c r="J1118" s="273" t="s">
        <v>11</v>
      </c>
      <c r="K1118" s="273" t="s">
        <v>820</v>
      </c>
      <c r="L1118" s="274">
        <v>7.375</v>
      </c>
      <c r="M1118" s="273" t="s">
        <v>7525</v>
      </c>
      <c r="N1118" s="273" t="s">
        <v>4104</v>
      </c>
      <c r="O1118" s="273" t="s">
        <v>8745</v>
      </c>
      <c r="P1118" s="273" t="s">
        <v>2598</v>
      </c>
      <c r="Q1118" s="274">
        <v>37.5</v>
      </c>
      <c r="R1118" s="273" t="s">
        <v>789</v>
      </c>
      <c r="S1118" s="273" t="s">
        <v>3364</v>
      </c>
      <c r="T1118" s="273" t="s">
        <v>458</v>
      </c>
      <c r="U1118" s="273" t="s">
        <v>3483</v>
      </c>
      <c r="V1118" s="274">
        <v>100</v>
      </c>
      <c r="W1118" s="273" t="s">
        <v>8746</v>
      </c>
      <c r="X1118" s="273" t="s">
        <v>1565</v>
      </c>
      <c r="Y1118" s="273"/>
      <c r="Z1118" s="273"/>
      <c r="AA1118" s="273"/>
      <c r="AB1118" s="273"/>
      <c r="AC1118" s="273"/>
      <c r="AD1118" s="273"/>
      <c r="AE1118" s="273" t="s">
        <v>10229</v>
      </c>
      <c r="AF1118" s="273" t="s">
        <v>794</v>
      </c>
      <c r="AG1118" s="273" t="s">
        <v>1986</v>
      </c>
      <c r="AH1118" s="273" t="s">
        <v>4498</v>
      </c>
      <c r="AI1118" s="273" t="s">
        <v>104</v>
      </c>
      <c r="AJ1118" s="273"/>
      <c r="AK1118" s="273" t="s">
        <v>1987</v>
      </c>
      <c r="AL1118" s="273" t="s">
        <v>7529</v>
      </c>
      <c r="AM1118" s="273" t="s">
        <v>2255</v>
      </c>
      <c r="AN1118" s="273" t="s">
        <v>931</v>
      </c>
      <c r="AO1118" s="273"/>
      <c r="AP1118" s="273"/>
      <c r="AQ1118" s="273"/>
      <c r="AR1118" s="273"/>
      <c r="AS1118" s="273" t="s">
        <v>4296</v>
      </c>
      <c r="AT1118" s="274">
        <v>1000</v>
      </c>
      <c r="AU1118" s="274">
        <v>5</v>
      </c>
      <c r="AV1118" s="273" t="s">
        <v>8750</v>
      </c>
      <c r="AW1118" s="273" t="s">
        <v>8748</v>
      </c>
      <c r="AX1118" s="274">
        <v>7.375</v>
      </c>
      <c r="AY1118" s="273" t="s">
        <v>458</v>
      </c>
      <c r="AZ1118" s="273" t="s">
        <v>8749</v>
      </c>
      <c r="BA1118" s="273" t="s">
        <v>4299</v>
      </c>
      <c r="BB1118" s="273" t="s">
        <v>3631</v>
      </c>
      <c r="BC1118" s="273" t="s">
        <v>8750</v>
      </c>
      <c r="BD1118" s="273"/>
      <c r="BE1118" s="273" t="s">
        <v>8750</v>
      </c>
      <c r="BF1118" s="273" t="s">
        <v>4502</v>
      </c>
      <c r="BG1118" s="273" t="s">
        <v>10230</v>
      </c>
      <c r="BH1118" s="273" t="s">
        <v>8752</v>
      </c>
      <c r="BI1118" s="273" t="s">
        <v>800</v>
      </c>
      <c r="BJ1118" s="273" t="s">
        <v>800</v>
      </c>
      <c r="BK1118" s="273" t="s">
        <v>801</v>
      </c>
      <c r="BL1118" s="273" t="s">
        <v>802</v>
      </c>
      <c r="BM1118" s="273" t="s">
        <v>827</v>
      </c>
      <c r="BN1118" s="273" t="s">
        <v>5819</v>
      </c>
      <c r="BO1118" s="273" t="s">
        <v>809</v>
      </c>
      <c r="BP1118" s="273" t="s">
        <v>458</v>
      </c>
      <c r="BQ1118" s="273"/>
    </row>
    <row r="1119" spans="1:69" ht="18" customHeight="1">
      <c r="A1119" s="273" t="s">
        <v>10231</v>
      </c>
      <c r="B1119" s="273" t="s">
        <v>10232</v>
      </c>
      <c r="C1119" s="273" t="s">
        <v>10233</v>
      </c>
      <c r="D1119" s="273" t="s">
        <v>9702</v>
      </c>
      <c r="E1119" s="273" t="s">
        <v>10234</v>
      </c>
      <c r="F1119" s="273" t="s">
        <v>4287</v>
      </c>
      <c r="G1119" s="273" t="s">
        <v>1938</v>
      </c>
      <c r="H1119" s="273" t="s">
        <v>786</v>
      </c>
      <c r="I1119" s="274">
        <v>5.5</v>
      </c>
      <c r="J1119" s="273" t="s">
        <v>11</v>
      </c>
      <c r="K1119" s="273" t="s">
        <v>820</v>
      </c>
      <c r="L1119" s="274">
        <v>6.5</v>
      </c>
      <c r="M1119" s="273" t="s">
        <v>1720</v>
      </c>
      <c r="N1119" s="273" t="s">
        <v>9744</v>
      </c>
      <c r="O1119" s="273"/>
      <c r="P1119" s="273"/>
      <c r="Q1119" s="273"/>
      <c r="R1119" s="273" t="s">
        <v>789</v>
      </c>
      <c r="S1119" s="273" t="s">
        <v>3364</v>
      </c>
      <c r="T1119" s="273" t="s">
        <v>458</v>
      </c>
      <c r="U1119" s="273" t="s">
        <v>3209</v>
      </c>
      <c r="V1119" s="274">
        <v>100</v>
      </c>
      <c r="W1119" s="273" t="s">
        <v>9554</v>
      </c>
      <c r="X1119" s="273" t="s">
        <v>828</v>
      </c>
      <c r="Y1119" s="273" t="s">
        <v>10235</v>
      </c>
      <c r="Z1119" s="273"/>
      <c r="AA1119" s="274">
        <v>11</v>
      </c>
      <c r="AB1119" s="274">
        <v>2</v>
      </c>
      <c r="AC1119" s="273"/>
      <c r="AD1119" s="273"/>
      <c r="AE1119" s="273" t="s">
        <v>10236</v>
      </c>
      <c r="AF1119" s="273" t="s">
        <v>794</v>
      </c>
      <c r="AG1119" s="273" t="s">
        <v>1986</v>
      </c>
      <c r="AH1119" s="273" t="s">
        <v>786</v>
      </c>
      <c r="AI1119" s="273" t="s">
        <v>102</v>
      </c>
      <c r="AJ1119" s="273"/>
      <c r="AK1119" s="273" t="s">
        <v>1987</v>
      </c>
      <c r="AL1119" s="273" t="s">
        <v>1722</v>
      </c>
      <c r="AM1119" s="273" t="s">
        <v>2075</v>
      </c>
      <c r="AN1119" s="273" t="s">
        <v>3211</v>
      </c>
      <c r="AO1119" s="273"/>
      <c r="AP1119" s="273"/>
      <c r="AQ1119" s="273"/>
      <c r="AR1119" s="273"/>
      <c r="AS1119" s="273" t="s">
        <v>10237</v>
      </c>
      <c r="AT1119" s="274">
        <v>1000</v>
      </c>
      <c r="AU1119" s="274">
        <v>5.5</v>
      </c>
      <c r="AV1119" s="273" t="s">
        <v>10168</v>
      </c>
      <c r="AW1119" s="273" t="s">
        <v>3937</v>
      </c>
      <c r="AX1119" s="274">
        <v>6.5</v>
      </c>
      <c r="AY1119" s="273" t="s">
        <v>458</v>
      </c>
      <c r="AZ1119" s="273" t="s">
        <v>9319</v>
      </c>
      <c r="BA1119" s="273" t="s">
        <v>10238</v>
      </c>
      <c r="BB1119" s="273" t="s">
        <v>3631</v>
      </c>
      <c r="BC1119" s="273" t="s">
        <v>10168</v>
      </c>
      <c r="BD1119" s="273"/>
      <c r="BE1119" s="273" t="s">
        <v>10168</v>
      </c>
      <c r="BF1119" s="273" t="s">
        <v>10239</v>
      </c>
      <c r="BG1119" s="273" t="s">
        <v>10236</v>
      </c>
      <c r="BH1119" s="273" t="s">
        <v>10240</v>
      </c>
      <c r="BI1119" s="273" t="s">
        <v>800</v>
      </c>
      <c r="BJ1119" s="273" t="s">
        <v>800</v>
      </c>
      <c r="BK1119" s="273" t="s">
        <v>801</v>
      </c>
      <c r="BL1119" s="273" t="s">
        <v>802</v>
      </c>
      <c r="BM1119" s="273" t="s">
        <v>827</v>
      </c>
      <c r="BN1119" s="273" t="s">
        <v>5819</v>
      </c>
      <c r="BO1119" s="273" t="s">
        <v>809</v>
      </c>
      <c r="BP1119" s="273" t="s">
        <v>458</v>
      </c>
      <c r="BQ1119" s="273"/>
    </row>
    <row r="1120" spans="1:69" ht="18" customHeight="1">
      <c r="A1120" s="273" t="s">
        <v>10241</v>
      </c>
      <c r="B1120" s="273" t="s">
        <v>10242</v>
      </c>
      <c r="C1120" s="273" t="s">
        <v>10243</v>
      </c>
      <c r="D1120" s="273" t="s">
        <v>9702</v>
      </c>
      <c r="E1120" s="273" t="s">
        <v>10244</v>
      </c>
      <c r="F1120" s="273" t="s">
        <v>4122</v>
      </c>
      <c r="G1120" s="273" t="s">
        <v>4123</v>
      </c>
      <c r="H1120" s="273" t="s">
        <v>786</v>
      </c>
      <c r="I1120" s="274">
        <v>5</v>
      </c>
      <c r="J1120" s="273" t="s">
        <v>11</v>
      </c>
      <c r="K1120" s="273" t="s">
        <v>820</v>
      </c>
      <c r="L1120" s="274">
        <v>4.75</v>
      </c>
      <c r="M1120" s="273" t="s">
        <v>10245</v>
      </c>
      <c r="N1120" s="273" t="s">
        <v>936</v>
      </c>
      <c r="O1120" s="273"/>
      <c r="P1120" s="273"/>
      <c r="Q1120" s="273"/>
      <c r="R1120" s="273" t="s">
        <v>789</v>
      </c>
      <c r="S1120" s="273" t="s">
        <v>790</v>
      </c>
      <c r="T1120" s="273" t="s">
        <v>458</v>
      </c>
      <c r="U1120" s="273" t="s">
        <v>791</v>
      </c>
      <c r="V1120" s="274">
        <v>100</v>
      </c>
      <c r="W1120" s="273" t="s">
        <v>10246</v>
      </c>
      <c r="X1120" s="273" t="s">
        <v>828</v>
      </c>
      <c r="Y1120" s="273" t="s">
        <v>2074</v>
      </c>
      <c r="Z1120" s="273"/>
      <c r="AA1120" s="274">
        <v>70</v>
      </c>
      <c r="AB1120" s="274">
        <v>14</v>
      </c>
      <c r="AC1120" s="273"/>
      <c r="AD1120" s="273"/>
      <c r="AE1120" s="273" t="s">
        <v>10247</v>
      </c>
      <c r="AF1120" s="273" t="s">
        <v>794</v>
      </c>
      <c r="AG1120" s="273" t="s">
        <v>795</v>
      </c>
      <c r="AH1120" s="273" t="s">
        <v>786</v>
      </c>
      <c r="AI1120" s="273" t="s">
        <v>102</v>
      </c>
      <c r="AJ1120" s="273"/>
      <c r="AK1120" s="273" t="s">
        <v>796</v>
      </c>
      <c r="AL1120" s="273" t="s">
        <v>10248</v>
      </c>
      <c r="AM1120" s="273" t="s">
        <v>797</v>
      </c>
      <c r="AN1120" s="273" t="s">
        <v>42</v>
      </c>
      <c r="AO1120" s="273"/>
      <c r="AP1120" s="273"/>
      <c r="AQ1120" s="273"/>
      <c r="AR1120" s="273"/>
      <c r="AS1120" s="273" t="s">
        <v>10249</v>
      </c>
      <c r="AT1120" s="274">
        <v>1000</v>
      </c>
      <c r="AU1120" s="274">
        <v>5</v>
      </c>
      <c r="AV1120" s="273" t="s">
        <v>10196</v>
      </c>
      <c r="AW1120" s="273"/>
      <c r="AX1120" s="274">
        <v>4.75</v>
      </c>
      <c r="AY1120" s="273" t="s">
        <v>458</v>
      </c>
      <c r="AZ1120" s="273" t="s">
        <v>9390</v>
      </c>
      <c r="BA1120" s="273" t="s">
        <v>10250</v>
      </c>
      <c r="BB1120" s="273" t="s">
        <v>10241</v>
      </c>
      <c r="BC1120" s="273" t="s">
        <v>10196</v>
      </c>
      <c r="BD1120" s="273"/>
      <c r="BE1120" s="273" t="s">
        <v>10196</v>
      </c>
      <c r="BF1120" s="273" t="s">
        <v>4502</v>
      </c>
      <c r="BG1120" s="273" t="s">
        <v>10251</v>
      </c>
      <c r="BH1120" s="273" t="s">
        <v>10252</v>
      </c>
      <c r="BI1120" s="273" t="s">
        <v>800</v>
      </c>
      <c r="BJ1120" s="273" t="s">
        <v>800</v>
      </c>
      <c r="BK1120" s="273" t="s">
        <v>801</v>
      </c>
      <c r="BL1120" s="273" t="s">
        <v>802</v>
      </c>
      <c r="BM1120" s="273" t="s">
        <v>803</v>
      </c>
      <c r="BN1120" s="273"/>
      <c r="BO1120" s="273" t="s">
        <v>809</v>
      </c>
      <c r="BP1120" s="273" t="s">
        <v>458</v>
      </c>
      <c r="BQ1120" s="273"/>
    </row>
    <row r="1121" spans="1:69" ht="18" customHeight="1">
      <c r="A1121" s="273" t="s">
        <v>10253</v>
      </c>
      <c r="B1121" s="273" t="s">
        <v>10254</v>
      </c>
      <c r="C1121" s="273" t="s">
        <v>10255</v>
      </c>
      <c r="D1121" s="273" t="s">
        <v>10256</v>
      </c>
      <c r="E1121" s="273" t="s">
        <v>10257</v>
      </c>
      <c r="F1121" s="273" t="s">
        <v>786</v>
      </c>
      <c r="G1121" s="273" t="s">
        <v>786</v>
      </c>
      <c r="H1121" s="273" t="s">
        <v>786</v>
      </c>
      <c r="I1121" s="274">
        <v>0.12540000000000001</v>
      </c>
      <c r="J1121" s="273" t="s">
        <v>11</v>
      </c>
      <c r="K1121" s="273" t="s">
        <v>820</v>
      </c>
      <c r="L1121" s="274">
        <v>6</v>
      </c>
      <c r="M1121" s="273" t="s">
        <v>2604</v>
      </c>
      <c r="N1121" s="273" t="s">
        <v>788</v>
      </c>
      <c r="O1121" s="273"/>
      <c r="P1121" s="273"/>
      <c r="Q1121" s="273"/>
      <c r="R1121" s="273"/>
      <c r="S1121" s="273" t="s">
        <v>1487</v>
      </c>
      <c r="T1121" s="273" t="s">
        <v>458</v>
      </c>
      <c r="U1121" s="273" t="s">
        <v>3483</v>
      </c>
      <c r="V1121" s="274">
        <v>100</v>
      </c>
      <c r="W1121" s="273"/>
      <c r="X1121" s="273" t="s">
        <v>819</v>
      </c>
      <c r="Y1121" s="273" t="s">
        <v>6135</v>
      </c>
      <c r="Z1121" s="273"/>
      <c r="AA1121" s="273"/>
      <c r="AB1121" s="273"/>
      <c r="AC1121" s="273"/>
      <c r="AD1121" s="273"/>
      <c r="AE1121" s="273" t="s">
        <v>10258</v>
      </c>
      <c r="AF1121" s="273" t="s">
        <v>794</v>
      </c>
      <c r="AG1121" s="273" t="s">
        <v>795</v>
      </c>
      <c r="AH1121" s="273" t="s">
        <v>786</v>
      </c>
      <c r="AI1121" s="273"/>
      <c r="AJ1121" s="273"/>
      <c r="AK1121" s="273" t="s">
        <v>796</v>
      </c>
      <c r="AL1121" s="273" t="s">
        <v>2608</v>
      </c>
      <c r="AM1121" s="273" t="s">
        <v>2075</v>
      </c>
      <c r="AN1121" s="273" t="s">
        <v>43</v>
      </c>
      <c r="AO1121" s="273"/>
      <c r="AP1121" s="273"/>
      <c r="AQ1121" s="273"/>
      <c r="AR1121" s="273"/>
      <c r="AS1121" s="273" t="s">
        <v>10259</v>
      </c>
      <c r="AT1121" s="274">
        <v>12540000</v>
      </c>
      <c r="AU1121" s="274">
        <v>0.12540000000000001</v>
      </c>
      <c r="AV1121" s="273" t="s">
        <v>10256</v>
      </c>
      <c r="AW1121" s="273" t="s">
        <v>10256</v>
      </c>
      <c r="AX1121" s="274">
        <v>6</v>
      </c>
      <c r="AY1121" s="273" t="s">
        <v>458</v>
      </c>
      <c r="AZ1121" s="273" t="s">
        <v>2604</v>
      </c>
      <c r="BA1121" s="273" t="s">
        <v>10260</v>
      </c>
      <c r="BB1121" s="273" t="s">
        <v>458</v>
      </c>
      <c r="BC1121" s="273" t="s">
        <v>10256</v>
      </c>
      <c r="BD1121" s="273"/>
      <c r="BE1121" s="273" t="s">
        <v>10256</v>
      </c>
      <c r="BF1121" s="273" t="s">
        <v>458</v>
      </c>
      <c r="BG1121" s="273" t="s">
        <v>458</v>
      </c>
      <c r="BH1121" s="273" t="s">
        <v>10258</v>
      </c>
      <c r="BI1121" s="273" t="s">
        <v>800</v>
      </c>
      <c r="BJ1121" s="273" t="s">
        <v>800</v>
      </c>
      <c r="BK1121" s="273" t="s">
        <v>801</v>
      </c>
      <c r="BL1121" s="273" t="s">
        <v>802</v>
      </c>
      <c r="BM1121" s="273" t="s">
        <v>1541</v>
      </c>
      <c r="BN1121" s="273"/>
      <c r="BO1121" s="273" t="s">
        <v>1932</v>
      </c>
      <c r="BP1121" s="273" t="s">
        <v>458</v>
      </c>
      <c r="BQ1121" s="273"/>
    </row>
    <row r="1122" spans="1:69" ht="18" customHeight="1">
      <c r="A1122" s="273" t="s">
        <v>10253</v>
      </c>
      <c r="B1122" s="273" t="s">
        <v>10254</v>
      </c>
      <c r="C1122" s="273" t="s">
        <v>10261</v>
      </c>
      <c r="D1122" s="273" t="s">
        <v>10256</v>
      </c>
      <c r="E1122" s="273" t="s">
        <v>10257</v>
      </c>
      <c r="F1122" s="273" t="s">
        <v>786</v>
      </c>
      <c r="G1122" s="273" t="s">
        <v>786</v>
      </c>
      <c r="H1122" s="273" t="s">
        <v>786</v>
      </c>
      <c r="I1122" s="274">
        <v>3.0470000000000002</v>
      </c>
      <c r="J1122" s="273" t="s">
        <v>11</v>
      </c>
      <c r="K1122" s="273" t="s">
        <v>820</v>
      </c>
      <c r="L1122" s="274">
        <v>6</v>
      </c>
      <c r="M1122" s="273" t="s">
        <v>2604</v>
      </c>
      <c r="N1122" s="273" t="s">
        <v>788</v>
      </c>
      <c r="O1122" s="273"/>
      <c r="P1122" s="273"/>
      <c r="Q1122" s="273"/>
      <c r="R1122" s="273"/>
      <c r="S1122" s="273" t="s">
        <v>1487</v>
      </c>
      <c r="T1122" s="273" t="s">
        <v>458</v>
      </c>
      <c r="U1122" s="273" t="s">
        <v>3483</v>
      </c>
      <c r="V1122" s="274">
        <v>100</v>
      </c>
      <c r="W1122" s="273"/>
      <c r="X1122" s="273" t="s">
        <v>819</v>
      </c>
      <c r="Y1122" s="273" t="s">
        <v>6135</v>
      </c>
      <c r="Z1122" s="273"/>
      <c r="AA1122" s="273"/>
      <c r="AB1122" s="273"/>
      <c r="AC1122" s="273"/>
      <c r="AD1122" s="273"/>
      <c r="AE1122" s="273" t="s">
        <v>10258</v>
      </c>
      <c r="AF1122" s="273" t="s">
        <v>794</v>
      </c>
      <c r="AG1122" s="273" t="s">
        <v>795</v>
      </c>
      <c r="AH1122" s="273" t="s">
        <v>786</v>
      </c>
      <c r="AI1122" s="273"/>
      <c r="AJ1122" s="273"/>
      <c r="AK1122" s="273" t="s">
        <v>796</v>
      </c>
      <c r="AL1122" s="273" t="s">
        <v>2608</v>
      </c>
      <c r="AM1122" s="273" t="s">
        <v>2075</v>
      </c>
      <c r="AN1122" s="273" t="s">
        <v>43</v>
      </c>
      <c r="AO1122" s="273"/>
      <c r="AP1122" s="273"/>
      <c r="AQ1122" s="273"/>
      <c r="AR1122" s="273"/>
      <c r="AS1122" s="273" t="s">
        <v>10259</v>
      </c>
      <c r="AT1122" s="274">
        <v>305000000</v>
      </c>
      <c r="AU1122" s="274">
        <v>3.0470000000000002</v>
      </c>
      <c r="AV1122" s="273" t="s">
        <v>10256</v>
      </c>
      <c r="AW1122" s="273" t="s">
        <v>10256</v>
      </c>
      <c r="AX1122" s="274">
        <v>6</v>
      </c>
      <c r="AY1122" s="273" t="s">
        <v>458</v>
      </c>
      <c r="AZ1122" s="273" t="s">
        <v>2604</v>
      </c>
      <c r="BA1122" s="273" t="s">
        <v>10260</v>
      </c>
      <c r="BB1122" s="273" t="s">
        <v>458</v>
      </c>
      <c r="BC1122" s="273" t="s">
        <v>10256</v>
      </c>
      <c r="BD1122" s="273"/>
      <c r="BE1122" s="273" t="s">
        <v>10256</v>
      </c>
      <c r="BF1122" s="273" t="s">
        <v>458</v>
      </c>
      <c r="BG1122" s="273"/>
      <c r="BH1122" s="273" t="s">
        <v>10258</v>
      </c>
      <c r="BI1122" s="273" t="s">
        <v>800</v>
      </c>
      <c r="BJ1122" s="273" t="s">
        <v>800</v>
      </c>
      <c r="BK1122" s="273" t="s">
        <v>801</v>
      </c>
      <c r="BL1122" s="273" t="s">
        <v>802</v>
      </c>
      <c r="BM1122" s="273" t="s">
        <v>1541</v>
      </c>
      <c r="BN1122" s="273"/>
      <c r="BO1122" s="273" t="s">
        <v>1932</v>
      </c>
      <c r="BP1122" s="273" t="s">
        <v>458</v>
      </c>
      <c r="BQ1122" s="273"/>
    </row>
    <row r="1123" spans="1:69" ht="18" customHeight="1">
      <c r="A1123" s="273" t="s">
        <v>10262</v>
      </c>
      <c r="B1123" s="273" t="s">
        <v>10263</v>
      </c>
      <c r="C1123" s="273" t="s">
        <v>10264</v>
      </c>
      <c r="D1123" s="273" t="s">
        <v>10256</v>
      </c>
      <c r="E1123" s="273" t="s">
        <v>10265</v>
      </c>
      <c r="F1123" s="273" t="s">
        <v>1413</v>
      </c>
      <c r="G1123" s="273" t="s">
        <v>1414</v>
      </c>
      <c r="H1123" s="273" t="s">
        <v>786</v>
      </c>
      <c r="I1123" s="274">
        <v>6.5</v>
      </c>
      <c r="J1123" s="273" t="s">
        <v>11</v>
      </c>
      <c r="K1123" s="273" t="s">
        <v>820</v>
      </c>
      <c r="L1123" s="274">
        <v>8.6</v>
      </c>
      <c r="M1123" s="273" t="s">
        <v>1720</v>
      </c>
      <c r="N1123" s="273" t="s">
        <v>4491</v>
      </c>
      <c r="O1123" s="273"/>
      <c r="P1123" s="273"/>
      <c r="Q1123" s="273"/>
      <c r="R1123" s="273" t="s">
        <v>789</v>
      </c>
      <c r="S1123" s="273" t="s">
        <v>790</v>
      </c>
      <c r="T1123" s="273" t="s">
        <v>458</v>
      </c>
      <c r="U1123" s="273" t="s">
        <v>791</v>
      </c>
      <c r="V1123" s="274">
        <v>100</v>
      </c>
      <c r="W1123" s="273" t="s">
        <v>6036</v>
      </c>
      <c r="X1123" s="273" t="s">
        <v>3982</v>
      </c>
      <c r="Y1123" s="273" t="s">
        <v>3983</v>
      </c>
      <c r="Z1123" s="273"/>
      <c r="AA1123" s="274">
        <v>24</v>
      </c>
      <c r="AB1123" s="274">
        <v>3.7</v>
      </c>
      <c r="AC1123" s="273"/>
      <c r="AD1123" s="273"/>
      <c r="AE1123" s="273" t="s">
        <v>10266</v>
      </c>
      <c r="AF1123" s="273" t="s">
        <v>794</v>
      </c>
      <c r="AG1123" s="273" t="s">
        <v>1986</v>
      </c>
      <c r="AH1123" s="273" t="s">
        <v>786</v>
      </c>
      <c r="AI1123" s="273" t="s">
        <v>82</v>
      </c>
      <c r="AJ1123" s="273"/>
      <c r="AK1123" s="273" t="s">
        <v>1987</v>
      </c>
      <c r="AL1123" s="273" t="s">
        <v>3734</v>
      </c>
      <c r="AM1123" s="273" t="s">
        <v>2255</v>
      </c>
      <c r="AN1123" s="273" t="s">
        <v>3211</v>
      </c>
      <c r="AO1123" s="273"/>
      <c r="AP1123" s="273"/>
      <c r="AQ1123" s="273"/>
      <c r="AR1123" s="273"/>
      <c r="AS1123" s="273" t="s">
        <v>10267</v>
      </c>
      <c r="AT1123" s="274">
        <v>1000</v>
      </c>
      <c r="AU1123" s="274">
        <v>0</v>
      </c>
      <c r="AV1123" s="273" t="s">
        <v>10168</v>
      </c>
      <c r="AW1123" s="273"/>
      <c r="AX1123" s="274">
        <v>8.6</v>
      </c>
      <c r="AY1123" s="273" t="s">
        <v>458</v>
      </c>
      <c r="AZ1123" s="273" t="s">
        <v>9319</v>
      </c>
      <c r="BA1123" s="273" t="s">
        <v>10268</v>
      </c>
      <c r="BB1123" s="273" t="s">
        <v>10262</v>
      </c>
      <c r="BC1123" s="273" t="s">
        <v>10168</v>
      </c>
      <c r="BD1123" s="273"/>
      <c r="BE1123" s="273" t="s">
        <v>10168</v>
      </c>
      <c r="BF1123" s="273" t="s">
        <v>7117</v>
      </c>
      <c r="BG1123" s="273" t="s">
        <v>10269</v>
      </c>
      <c r="BH1123" s="273" t="s">
        <v>10270</v>
      </c>
      <c r="BI1123" s="273" t="s">
        <v>800</v>
      </c>
      <c r="BJ1123" s="273" t="s">
        <v>800</v>
      </c>
      <c r="BK1123" s="273" t="s">
        <v>801</v>
      </c>
      <c r="BL1123" s="273" t="s">
        <v>802</v>
      </c>
      <c r="BM1123" s="273" t="s">
        <v>803</v>
      </c>
      <c r="BN1123" s="273"/>
      <c r="BO1123" s="273" t="s">
        <v>809</v>
      </c>
      <c r="BP1123" s="273" t="s">
        <v>458</v>
      </c>
      <c r="BQ1123" s="273"/>
    </row>
    <row r="1124" spans="1:69" ht="18" customHeight="1">
      <c r="A1124" s="273" t="s">
        <v>287</v>
      </c>
      <c r="B1124" s="273" t="s">
        <v>10271</v>
      </c>
      <c r="C1124" s="273" t="s">
        <v>10272</v>
      </c>
      <c r="D1124" s="273" t="s">
        <v>10273</v>
      </c>
      <c r="E1124" s="273" t="s">
        <v>10274</v>
      </c>
      <c r="F1124" s="273" t="s">
        <v>3245</v>
      </c>
      <c r="G1124" s="273" t="s">
        <v>925</v>
      </c>
      <c r="H1124" s="273" t="s">
        <v>786</v>
      </c>
      <c r="I1124" s="274">
        <v>5</v>
      </c>
      <c r="J1124" s="273" t="s">
        <v>804</v>
      </c>
      <c r="K1124" s="273" t="s">
        <v>820</v>
      </c>
      <c r="L1124" s="274">
        <v>2.65</v>
      </c>
      <c r="M1124" s="273" t="s">
        <v>2591</v>
      </c>
      <c r="N1124" s="273" t="s">
        <v>788</v>
      </c>
      <c r="O1124" s="273"/>
      <c r="P1124" s="273"/>
      <c r="Q1124" s="273"/>
      <c r="R1124" s="273"/>
      <c r="S1124" s="273" t="s">
        <v>1487</v>
      </c>
      <c r="T1124" s="273" t="s">
        <v>458</v>
      </c>
      <c r="U1124" s="273" t="s">
        <v>791</v>
      </c>
      <c r="V1124" s="274">
        <v>100</v>
      </c>
      <c r="W1124" s="273"/>
      <c r="X1124" s="273" t="s">
        <v>792</v>
      </c>
      <c r="Y1124" s="273" t="s">
        <v>1792</v>
      </c>
      <c r="Z1124" s="273"/>
      <c r="AA1124" s="273"/>
      <c r="AB1124" s="273"/>
      <c r="AC1124" s="273"/>
      <c r="AD1124" s="273"/>
      <c r="AE1124" s="273" t="s">
        <v>9992</v>
      </c>
      <c r="AF1124" s="273" t="s">
        <v>794</v>
      </c>
      <c r="AG1124" s="273" t="s">
        <v>1793</v>
      </c>
      <c r="AH1124" s="273" t="s">
        <v>786</v>
      </c>
      <c r="AI1124" s="273" t="s">
        <v>102</v>
      </c>
      <c r="AJ1124" s="273"/>
      <c r="AK1124" s="273" t="s">
        <v>796</v>
      </c>
      <c r="AL1124" s="273" t="s">
        <v>2593</v>
      </c>
      <c r="AM1124" s="273" t="s">
        <v>2206</v>
      </c>
      <c r="AN1124" s="273" t="s">
        <v>42</v>
      </c>
      <c r="AO1124" s="273"/>
      <c r="AP1124" s="273"/>
      <c r="AQ1124" s="273"/>
      <c r="AR1124" s="273"/>
      <c r="AS1124" s="273" t="s">
        <v>3247</v>
      </c>
      <c r="AT1124" s="274">
        <v>1000000</v>
      </c>
      <c r="AU1124" s="274">
        <v>5</v>
      </c>
      <c r="AV1124" s="273" t="s">
        <v>10218</v>
      </c>
      <c r="AW1124" s="273"/>
      <c r="AX1124" s="274">
        <v>2.65</v>
      </c>
      <c r="AY1124" s="273" t="s">
        <v>458</v>
      </c>
      <c r="AZ1124" s="273" t="s">
        <v>10275</v>
      </c>
      <c r="BA1124" s="273" t="s">
        <v>3249</v>
      </c>
      <c r="BB1124" s="273" t="s">
        <v>458</v>
      </c>
      <c r="BC1124" s="273" t="s">
        <v>10218</v>
      </c>
      <c r="BD1124" s="273"/>
      <c r="BE1124" s="273" t="s">
        <v>10218</v>
      </c>
      <c r="BF1124" s="273" t="s">
        <v>458</v>
      </c>
      <c r="BG1124" s="273"/>
      <c r="BH1124" s="273" t="s">
        <v>9992</v>
      </c>
      <c r="BI1124" s="273" t="s">
        <v>800</v>
      </c>
      <c r="BJ1124" s="273" t="s">
        <v>800</v>
      </c>
      <c r="BK1124" s="273" t="s">
        <v>801</v>
      </c>
      <c r="BL1124" s="273" t="s">
        <v>802</v>
      </c>
      <c r="BM1124" s="273" t="s">
        <v>1962</v>
      </c>
      <c r="BN1124" s="273"/>
      <c r="BO1124" s="273" t="s">
        <v>1865</v>
      </c>
      <c r="BP1124" s="273" t="s">
        <v>458</v>
      </c>
      <c r="BQ1124" s="273"/>
    </row>
    <row r="1125" spans="1:69" ht="18" customHeight="1">
      <c r="A1125" s="273" t="s">
        <v>10276</v>
      </c>
      <c r="B1125" s="273" t="s">
        <v>10277</v>
      </c>
      <c r="C1125" s="273" t="s">
        <v>10278</v>
      </c>
      <c r="D1125" s="273" t="s">
        <v>10279</v>
      </c>
      <c r="E1125" s="273" t="s">
        <v>10280</v>
      </c>
      <c r="F1125" s="273" t="s">
        <v>786</v>
      </c>
      <c r="G1125" s="273" t="s">
        <v>786</v>
      </c>
      <c r="H1125" s="273" t="s">
        <v>786</v>
      </c>
      <c r="I1125" s="274">
        <v>23.55</v>
      </c>
      <c r="J1125" s="273" t="s">
        <v>804</v>
      </c>
      <c r="K1125" s="273" t="s">
        <v>820</v>
      </c>
      <c r="L1125" s="274">
        <v>2</v>
      </c>
      <c r="M1125" s="273" t="s">
        <v>1770</v>
      </c>
      <c r="N1125" s="273" t="s">
        <v>936</v>
      </c>
      <c r="O1125" s="273"/>
      <c r="P1125" s="273"/>
      <c r="Q1125" s="273"/>
      <c r="R1125" s="273" t="s">
        <v>789</v>
      </c>
      <c r="S1125" s="273" t="s">
        <v>1487</v>
      </c>
      <c r="T1125" s="273" t="s">
        <v>458</v>
      </c>
      <c r="U1125" s="273" t="s">
        <v>791</v>
      </c>
      <c r="V1125" s="274">
        <v>100</v>
      </c>
      <c r="W1125" s="273"/>
      <c r="X1125" s="273" t="s">
        <v>5540</v>
      </c>
      <c r="Y1125" s="273" t="s">
        <v>5619</v>
      </c>
      <c r="Z1125" s="273"/>
      <c r="AA1125" s="273"/>
      <c r="AB1125" s="273"/>
      <c r="AC1125" s="273"/>
      <c r="AD1125" s="273"/>
      <c r="AE1125" s="273" t="s">
        <v>10145</v>
      </c>
      <c r="AF1125" s="273" t="s">
        <v>9285</v>
      </c>
      <c r="AG1125" s="273" t="s">
        <v>8850</v>
      </c>
      <c r="AH1125" s="273" t="s">
        <v>786</v>
      </c>
      <c r="AI1125" s="273"/>
      <c r="AJ1125" s="273"/>
      <c r="AK1125" s="273" t="s">
        <v>8851</v>
      </c>
      <c r="AL1125" s="273" t="s">
        <v>3949</v>
      </c>
      <c r="AM1125" s="273" t="s">
        <v>1529</v>
      </c>
      <c r="AN1125" s="273" t="s">
        <v>43</v>
      </c>
      <c r="AO1125" s="273"/>
      <c r="AP1125" s="273"/>
      <c r="AQ1125" s="273"/>
      <c r="AR1125" s="273"/>
      <c r="AS1125" s="273" t="s">
        <v>10281</v>
      </c>
      <c r="AT1125" s="274">
        <v>1000000</v>
      </c>
      <c r="AU1125" s="274">
        <v>0.04</v>
      </c>
      <c r="AV1125" s="273" t="s">
        <v>9702</v>
      </c>
      <c r="AW1125" s="273" t="s">
        <v>5408</v>
      </c>
      <c r="AX1125" s="274">
        <v>2</v>
      </c>
      <c r="AY1125" s="273" t="s">
        <v>458</v>
      </c>
      <c r="AZ1125" s="273" t="s">
        <v>9701</v>
      </c>
      <c r="BA1125" s="273" t="s">
        <v>10282</v>
      </c>
      <c r="BB1125" s="273" t="s">
        <v>458</v>
      </c>
      <c r="BC1125" s="273" t="s">
        <v>9702</v>
      </c>
      <c r="BD1125" s="273"/>
      <c r="BE1125" s="273" t="s">
        <v>9702</v>
      </c>
      <c r="BF1125" s="273" t="s">
        <v>458</v>
      </c>
      <c r="BG1125" s="273" t="s">
        <v>458</v>
      </c>
      <c r="BH1125" s="273" t="s">
        <v>10145</v>
      </c>
      <c r="BI1125" s="273" t="s">
        <v>800</v>
      </c>
      <c r="BJ1125" s="273" t="s">
        <v>800</v>
      </c>
      <c r="BK1125" s="273" t="s">
        <v>801</v>
      </c>
      <c r="BL1125" s="273" t="s">
        <v>802</v>
      </c>
      <c r="BM1125" s="273" t="s">
        <v>6727</v>
      </c>
      <c r="BN1125" s="273"/>
      <c r="BO1125" s="273" t="s">
        <v>809</v>
      </c>
      <c r="BP1125" s="273" t="s">
        <v>458</v>
      </c>
      <c r="BQ1125" s="273"/>
    </row>
    <row r="1126" spans="1:69" ht="18" customHeight="1">
      <c r="A1126" s="273" t="s">
        <v>287</v>
      </c>
      <c r="B1126" s="273" t="s">
        <v>10283</v>
      </c>
      <c r="C1126" s="273" t="s">
        <v>10284</v>
      </c>
      <c r="D1126" s="273" t="s">
        <v>10279</v>
      </c>
      <c r="E1126" s="273" t="s">
        <v>10285</v>
      </c>
      <c r="F1126" s="273" t="s">
        <v>3245</v>
      </c>
      <c r="G1126" s="273" t="s">
        <v>925</v>
      </c>
      <c r="H1126" s="273" t="s">
        <v>786</v>
      </c>
      <c r="I1126" s="274">
        <v>2.5</v>
      </c>
      <c r="J1126" s="273" t="s">
        <v>11</v>
      </c>
      <c r="K1126" s="273" t="s">
        <v>820</v>
      </c>
      <c r="L1126" s="274">
        <v>3.2917999999999998</v>
      </c>
      <c r="M1126" s="273" t="s">
        <v>10286</v>
      </c>
      <c r="N1126" s="273" t="s">
        <v>788</v>
      </c>
      <c r="O1126" s="273"/>
      <c r="P1126" s="273"/>
      <c r="Q1126" s="273"/>
      <c r="R1126" s="273" t="s">
        <v>789</v>
      </c>
      <c r="S1126" s="273" t="s">
        <v>1487</v>
      </c>
      <c r="T1126" s="273" t="s">
        <v>458</v>
      </c>
      <c r="U1126" s="273" t="s">
        <v>791</v>
      </c>
      <c r="V1126" s="274">
        <v>100</v>
      </c>
      <c r="W1126" s="273"/>
      <c r="X1126" s="273" t="s">
        <v>792</v>
      </c>
      <c r="Y1126" s="273" t="s">
        <v>1792</v>
      </c>
      <c r="Z1126" s="273"/>
      <c r="AA1126" s="273"/>
      <c r="AB1126" s="273"/>
      <c r="AC1126" s="273"/>
      <c r="AD1126" s="273"/>
      <c r="AE1126" s="273" t="s">
        <v>3654</v>
      </c>
      <c r="AF1126" s="273" t="s">
        <v>794</v>
      </c>
      <c r="AG1126" s="273" t="s">
        <v>1793</v>
      </c>
      <c r="AH1126" s="273" t="s">
        <v>786</v>
      </c>
      <c r="AI1126" s="273" t="s">
        <v>102</v>
      </c>
      <c r="AJ1126" s="273"/>
      <c r="AK1126" s="273" t="s">
        <v>796</v>
      </c>
      <c r="AL1126" s="273" t="s">
        <v>10287</v>
      </c>
      <c r="AM1126" s="273" t="s">
        <v>2206</v>
      </c>
      <c r="AN1126" s="273" t="s">
        <v>42</v>
      </c>
      <c r="AO1126" s="273"/>
      <c r="AP1126" s="273"/>
      <c r="AQ1126" s="273"/>
      <c r="AR1126" s="273"/>
      <c r="AS1126" s="273" t="s">
        <v>3247</v>
      </c>
      <c r="AT1126" s="274">
        <v>1000</v>
      </c>
      <c r="AU1126" s="274">
        <v>2.5</v>
      </c>
      <c r="AV1126" s="273" t="s">
        <v>10228</v>
      </c>
      <c r="AW1126" s="273"/>
      <c r="AX1126" s="274">
        <v>5.8765999999999998</v>
      </c>
      <c r="AY1126" s="273" t="s">
        <v>10288</v>
      </c>
      <c r="AZ1126" s="273" t="s">
        <v>9810</v>
      </c>
      <c r="BA1126" s="273" t="s">
        <v>3249</v>
      </c>
      <c r="BB1126" s="273" t="s">
        <v>458</v>
      </c>
      <c r="BC1126" s="273" t="s">
        <v>10228</v>
      </c>
      <c r="BD1126" s="273"/>
      <c r="BE1126" s="273" t="s">
        <v>10228</v>
      </c>
      <c r="BF1126" s="273" t="s">
        <v>458</v>
      </c>
      <c r="BG1126" s="273"/>
      <c r="BH1126" s="273" t="s">
        <v>3654</v>
      </c>
      <c r="BI1126" s="273" t="s">
        <v>800</v>
      </c>
      <c r="BJ1126" s="273" t="s">
        <v>800</v>
      </c>
      <c r="BK1126" s="273" t="s">
        <v>1516</v>
      </c>
      <c r="BL1126" s="273" t="s">
        <v>802</v>
      </c>
      <c r="BM1126" s="273" t="s">
        <v>1962</v>
      </c>
      <c r="BN1126" s="273"/>
      <c r="BO1126" s="273" t="s">
        <v>1517</v>
      </c>
      <c r="BP1126" s="273" t="s">
        <v>458</v>
      </c>
      <c r="BQ1126" s="273"/>
    </row>
    <row r="1127" spans="1:69" ht="18" customHeight="1">
      <c r="A1127" s="273" t="s">
        <v>9086</v>
      </c>
      <c r="B1127" s="273" t="s">
        <v>9698</v>
      </c>
      <c r="C1127" s="273" t="s">
        <v>9699</v>
      </c>
      <c r="D1127" s="273" t="s">
        <v>10279</v>
      </c>
      <c r="E1127" s="273" t="s">
        <v>9700</v>
      </c>
      <c r="F1127" s="273" t="s">
        <v>4287</v>
      </c>
      <c r="G1127" s="273" t="s">
        <v>1938</v>
      </c>
      <c r="H1127" s="273" t="s">
        <v>4122</v>
      </c>
      <c r="I1127" s="274">
        <v>5.55</v>
      </c>
      <c r="J1127" s="273" t="s">
        <v>11</v>
      </c>
      <c r="K1127" s="273" t="s">
        <v>820</v>
      </c>
      <c r="L1127" s="274">
        <v>6.55</v>
      </c>
      <c r="M1127" s="273" t="s">
        <v>1770</v>
      </c>
      <c r="N1127" s="273" t="s">
        <v>936</v>
      </c>
      <c r="O1127" s="273"/>
      <c r="P1127" s="273"/>
      <c r="Q1127" s="273"/>
      <c r="R1127" s="273" t="s">
        <v>789</v>
      </c>
      <c r="S1127" s="273" t="s">
        <v>3364</v>
      </c>
      <c r="T1127" s="273" t="s">
        <v>458</v>
      </c>
      <c r="U1127" s="273" t="s">
        <v>791</v>
      </c>
      <c r="V1127" s="274">
        <v>100</v>
      </c>
      <c r="W1127" s="273" t="s">
        <v>7869</v>
      </c>
      <c r="X1127" s="273" t="s">
        <v>1565</v>
      </c>
      <c r="Y1127" s="273"/>
      <c r="Z1127" s="273"/>
      <c r="AA1127" s="274">
        <v>6.25</v>
      </c>
      <c r="AB1127" s="274">
        <v>1.1299999999999999</v>
      </c>
      <c r="AC1127" s="273"/>
      <c r="AD1127" s="273"/>
      <c r="AE1127" s="273" t="s">
        <v>4915</v>
      </c>
      <c r="AF1127" s="273" t="s">
        <v>794</v>
      </c>
      <c r="AG1127" s="273" t="s">
        <v>1986</v>
      </c>
      <c r="AH1127" s="273" t="s">
        <v>6555</v>
      </c>
      <c r="AI1127" s="273" t="s">
        <v>102</v>
      </c>
      <c r="AJ1127" s="273"/>
      <c r="AK1127" s="273" t="s">
        <v>1987</v>
      </c>
      <c r="AL1127" s="273" t="s">
        <v>3949</v>
      </c>
      <c r="AM1127" s="273" t="s">
        <v>2255</v>
      </c>
      <c r="AN1127" s="273" t="s">
        <v>3211</v>
      </c>
      <c r="AO1127" s="273"/>
      <c r="AP1127" s="273"/>
      <c r="AQ1127" s="273"/>
      <c r="AR1127" s="273"/>
      <c r="AS1127" s="273" t="s">
        <v>9093</v>
      </c>
      <c r="AT1127" s="274">
        <v>1000</v>
      </c>
      <c r="AU1127" s="274">
        <v>5.55</v>
      </c>
      <c r="AV1127" s="273" t="s">
        <v>9702</v>
      </c>
      <c r="AW1127" s="273" t="s">
        <v>2632</v>
      </c>
      <c r="AX1127" s="274">
        <v>6.55</v>
      </c>
      <c r="AY1127" s="273" t="s">
        <v>458</v>
      </c>
      <c r="AZ1127" s="273" t="s">
        <v>9701</v>
      </c>
      <c r="BA1127" s="273" t="s">
        <v>9096</v>
      </c>
      <c r="BB1127" s="273" t="s">
        <v>3631</v>
      </c>
      <c r="BC1127" s="273" t="s">
        <v>9702</v>
      </c>
      <c r="BD1127" s="273"/>
      <c r="BE1127" s="273" t="s">
        <v>9702</v>
      </c>
      <c r="BF1127" s="273" t="s">
        <v>9703</v>
      </c>
      <c r="BG1127" s="273" t="s">
        <v>9704</v>
      </c>
      <c r="BH1127" s="273" t="s">
        <v>9705</v>
      </c>
      <c r="BI1127" s="273" t="s">
        <v>800</v>
      </c>
      <c r="BJ1127" s="273" t="s">
        <v>800</v>
      </c>
      <c r="BK1127" s="273" t="s">
        <v>801</v>
      </c>
      <c r="BL1127" s="273" t="s">
        <v>802</v>
      </c>
      <c r="BM1127" s="273" t="s">
        <v>827</v>
      </c>
      <c r="BN1127" s="273" t="s">
        <v>5819</v>
      </c>
      <c r="BO1127" s="273" t="s">
        <v>809</v>
      </c>
      <c r="BP1127" s="273" t="s">
        <v>458</v>
      </c>
      <c r="BQ1127" s="273"/>
    </row>
    <row r="1128" spans="1:69" ht="18" customHeight="1">
      <c r="A1128" s="273" t="s">
        <v>10289</v>
      </c>
      <c r="B1128" s="273" t="s">
        <v>10290</v>
      </c>
      <c r="C1128" s="273" t="s">
        <v>10291</v>
      </c>
      <c r="D1128" s="273" t="s">
        <v>10292</v>
      </c>
      <c r="E1128" s="273" t="s">
        <v>10293</v>
      </c>
      <c r="F1128" s="273" t="s">
        <v>6585</v>
      </c>
      <c r="G1128" s="273" t="s">
        <v>7003</v>
      </c>
      <c r="H1128" s="273" t="s">
        <v>5116</v>
      </c>
      <c r="I1128" s="274">
        <v>5</v>
      </c>
      <c r="J1128" s="273" t="s">
        <v>11</v>
      </c>
      <c r="K1128" s="273" t="s">
        <v>820</v>
      </c>
      <c r="L1128" s="274">
        <v>3.875</v>
      </c>
      <c r="M1128" s="273" t="s">
        <v>2637</v>
      </c>
      <c r="N1128" s="273" t="s">
        <v>936</v>
      </c>
      <c r="O1128" s="273"/>
      <c r="P1128" s="273"/>
      <c r="Q1128" s="273"/>
      <c r="R1128" s="273" t="s">
        <v>789</v>
      </c>
      <c r="S1128" s="273" t="s">
        <v>2731</v>
      </c>
      <c r="T1128" s="273" t="s">
        <v>458</v>
      </c>
      <c r="U1128" s="273" t="s">
        <v>791</v>
      </c>
      <c r="V1128" s="274">
        <v>99.447999999999993</v>
      </c>
      <c r="W1128" s="273" t="s">
        <v>5761</v>
      </c>
      <c r="X1128" s="273" t="s">
        <v>828</v>
      </c>
      <c r="Y1128" s="273" t="s">
        <v>2074</v>
      </c>
      <c r="Z1128" s="273"/>
      <c r="AA1128" s="274">
        <v>31</v>
      </c>
      <c r="AB1128" s="274">
        <v>6.2</v>
      </c>
      <c r="AC1128" s="273"/>
      <c r="AD1128" s="273"/>
      <c r="AE1128" s="273" t="s">
        <v>10294</v>
      </c>
      <c r="AF1128" s="273" t="s">
        <v>794</v>
      </c>
      <c r="AG1128" s="273" t="s">
        <v>1986</v>
      </c>
      <c r="AH1128" s="273" t="s">
        <v>5116</v>
      </c>
      <c r="AI1128" s="273" t="s">
        <v>102</v>
      </c>
      <c r="AJ1128" s="273"/>
      <c r="AK1128" s="273" t="s">
        <v>1987</v>
      </c>
      <c r="AL1128" s="273" t="s">
        <v>2638</v>
      </c>
      <c r="AM1128" s="273" t="s">
        <v>811</v>
      </c>
      <c r="AN1128" s="273" t="s">
        <v>42</v>
      </c>
      <c r="AO1128" s="273"/>
      <c r="AP1128" s="273"/>
      <c r="AQ1128" s="273"/>
      <c r="AR1128" s="273"/>
      <c r="AS1128" s="273" t="s">
        <v>10295</v>
      </c>
      <c r="AT1128" s="274">
        <v>1000</v>
      </c>
      <c r="AU1128" s="274">
        <v>5</v>
      </c>
      <c r="AV1128" s="273" t="s">
        <v>10273</v>
      </c>
      <c r="AW1128" s="273"/>
      <c r="AX1128" s="274">
        <v>3.875</v>
      </c>
      <c r="AY1128" s="273" t="s">
        <v>458</v>
      </c>
      <c r="AZ1128" s="273" t="s">
        <v>8989</v>
      </c>
      <c r="BA1128" s="273" t="s">
        <v>10296</v>
      </c>
      <c r="BB1128" s="273" t="s">
        <v>10297</v>
      </c>
      <c r="BC1128" s="273" t="s">
        <v>10273</v>
      </c>
      <c r="BD1128" s="273"/>
      <c r="BE1128" s="273" t="s">
        <v>10273</v>
      </c>
      <c r="BF1128" s="273" t="s">
        <v>4502</v>
      </c>
      <c r="BG1128" s="273" t="s">
        <v>10298</v>
      </c>
      <c r="BH1128" s="273" t="s">
        <v>10299</v>
      </c>
      <c r="BI1128" s="273" t="s">
        <v>800</v>
      </c>
      <c r="BJ1128" s="273" t="s">
        <v>800</v>
      </c>
      <c r="BK1128" s="273" t="s">
        <v>801</v>
      </c>
      <c r="BL1128" s="273" t="s">
        <v>802</v>
      </c>
      <c r="BM1128" s="273" t="s">
        <v>803</v>
      </c>
      <c r="BN1128" s="273"/>
      <c r="BO1128" s="273" t="s">
        <v>809</v>
      </c>
      <c r="BP1128" s="273" t="s">
        <v>10289</v>
      </c>
      <c r="BQ1128" s="273"/>
    </row>
    <row r="1129" spans="1:69" ht="18" customHeight="1">
      <c r="A1129" s="273" t="s">
        <v>287</v>
      </c>
      <c r="B1129" s="273" t="s">
        <v>10300</v>
      </c>
      <c r="C1129" s="273" t="s">
        <v>10301</v>
      </c>
      <c r="D1129" s="273" t="s">
        <v>10302</v>
      </c>
      <c r="E1129" s="273" t="s">
        <v>10303</v>
      </c>
      <c r="F1129" s="273" t="s">
        <v>3245</v>
      </c>
      <c r="G1129" s="273" t="s">
        <v>925</v>
      </c>
      <c r="H1129" s="273" t="s">
        <v>786</v>
      </c>
      <c r="I1129" s="274">
        <v>4.5</v>
      </c>
      <c r="J1129" s="273" t="s">
        <v>11</v>
      </c>
      <c r="K1129" s="273" t="s">
        <v>820</v>
      </c>
      <c r="L1129" s="274">
        <v>3.3098999999999998</v>
      </c>
      <c r="M1129" s="273" t="s">
        <v>1783</v>
      </c>
      <c r="N1129" s="273" t="s">
        <v>788</v>
      </c>
      <c r="O1129" s="273"/>
      <c r="P1129" s="273"/>
      <c r="Q1129" s="273"/>
      <c r="R1129" s="273" t="s">
        <v>789</v>
      </c>
      <c r="S1129" s="273" t="s">
        <v>1487</v>
      </c>
      <c r="T1129" s="273" t="s">
        <v>458</v>
      </c>
      <c r="U1129" s="273" t="s">
        <v>791</v>
      </c>
      <c r="V1129" s="274">
        <v>100</v>
      </c>
      <c r="W1129" s="273" t="s">
        <v>10304</v>
      </c>
      <c r="X1129" s="273" t="s">
        <v>792</v>
      </c>
      <c r="Y1129" s="273" t="s">
        <v>1792</v>
      </c>
      <c r="Z1129" s="273"/>
      <c r="AA1129" s="273"/>
      <c r="AB1129" s="273"/>
      <c r="AC1129" s="273"/>
      <c r="AD1129" s="273"/>
      <c r="AE1129" s="273" t="s">
        <v>9992</v>
      </c>
      <c r="AF1129" s="273" t="s">
        <v>794</v>
      </c>
      <c r="AG1129" s="273" t="s">
        <v>1793</v>
      </c>
      <c r="AH1129" s="273" t="s">
        <v>786</v>
      </c>
      <c r="AI1129" s="273" t="s">
        <v>102</v>
      </c>
      <c r="AJ1129" s="273"/>
      <c r="AK1129" s="273" t="s">
        <v>796</v>
      </c>
      <c r="AL1129" s="273" t="s">
        <v>1785</v>
      </c>
      <c r="AM1129" s="273" t="s">
        <v>2206</v>
      </c>
      <c r="AN1129" s="273" t="s">
        <v>42</v>
      </c>
      <c r="AO1129" s="273"/>
      <c r="AP1129" s="273"/>
      <c r="AQ1129" s="273"/>
      <c r="AR1129" s="273"/>
      <c r="AS1129" s="273" t="s">
        <v>3247</v>
      </c>
      <c r="AT1129" s="274">
        <v>1000</v>
      </c>
      <c r="AU1129" s="274">
        <v>4.5</v>
      </c>
      <c r="AV1129" s="273" t="s">
        <v>10305</v>
      </c>
      <c r="AW1129" s="273"/>
      <c r="AX1129" s="274">
        <v>5.8337000000000003</v>
      </c>
      <c r="AY1129" s="273" t="s">
        <v>10288</v>
      </c>
      <c r="AZ1129" s="273" t="s">
        <v>9741</v>
      </c>
      <c r="BA1129" s="273" t="s">
        <v>3249</v>
      </c>
      <c r="BB1129" s="273" t="s">
        <v>458</v>
      </c>
      <c r="BC1129" s="273" t="s">
        <v>10305</v>
      </c>
      <c r="BD1129" s="273"/>
      <c r="BE1129" s="273" t="s">
        <v>10305</v>
      </c>
      <c r="BF1129" s="273" t="s">
        <v>458</v>
      </c>
      <c r="BG1129" s="273"/>
      <c r="BH1129" s="273" t="s">
        <v>9992</v>
      </c>
      <c r="BI1129" s="273" t="s">
        <v>800</v>
      </c>
      <c r="BJ1129" s="273" t="s">
        <v>800</v>
      </c>
      <c r="BK1129" s="273" t="s">
        <v>1516</v>
      </c>
      <c r="BL1129" s="273" t="s">
        <v>802</v>
      </c>
      <c r="BM1129" s="273" t="s">
        <v>1962</v>
      </c>
      <c r="BN1129" s="273"/>
      <c r="BO1129" s="273" t="s">
        <v>1517</v>
      </c>
      <c r="BP1129" s="273" t="s">
        <v>458</v>
      </c>
      <c r="BQ1129" s="273"/>
    </row>
    <row r="1130" spans="1:69" ht="18" customHeight="1">
      <c r="A1130" s="273" t="s">
        <v>3331</v>
      </c>
      <c r="B1130" s="273" t="s">
        <v>10306</v>
      </c>
      <c r="C1130" s="273" t="s">
        <v>10307</v>
      </c>
      <c r="D1130" s="273" t="s">
        <v>10308</v>
      </c>
      <c r="E1130" s="273" t="s">
        <v>10309</v>
      </c>
      <c r="F1130" s="273" t="s">
        <v>1604</v>
      </c>
      <c r="G1130" s="273" t="s">
        <v>1506</v>
      </c>
      <c r="H1130" s="273" t="s">
        <v>3841</v>
      </c>
      <c r="I1130" s="274">
        <v>35</v>
      </c>
      <c r="J1130" s="273" t="s">
        <v>804</v>
      </c>
      <c r="K1130" s="273" t="s">
        <v>820</v>
      </c>
      <c r="L1130" s="274">
        <v>2.85</v>
      </c>
      <c r="M1130" s="273" t="s">
        <v>1791</v>
      </c>
      <c r="N1130" s="273" t="s">
        <v>936</v>
      </c>
      <c r="O1130" s="273"/>
      <c r="P1130" s="273"/>
      <c r="Q1130" s="273"/>
      <c r="R1130" s="273" t="s">
        <v>789</v>
      </c>
      <c r="S1130" s="273" t="s">
        <v>1487</v>
      </c>
      <c r="T1130" s="273" t="s">
        <v>458</v>
      </c>
      <c r="U1130" s="273" t="s">
        <v>791</v>
      </c>
      <c r="V1130" s="274">
        <v>100</v>
      </c>
      <c r="W1130" s="273"/>
      <c r="X1130" s="273" t="s">
        <v>1565</v>
      </c>
      <c r="Y1130" s="273" t="s">
        <v>1566</v>
      </c>
      <c r="Z1130" s="273"/>
      <c r="AA1130" s="273"/>
      <c r="AB1130" s="273"/>
      <c r="AC1130" s="273"/>
      <c r="AD1130" s="273"/>
      <c r="AE1130" s="273" t="s">
        <v>10310</v>
      </c>
      <c r="AF1130" s="273" t="s">
        <v>794</v>
      </c>
      <c r="AG1130" s="273" t="s">
        <v>1793</v>
      </c>
      <c r="AH1130" s="273" t="s">
        <v>3841</v>
      </c>
      <c r="AI1130" s="273" t="s">
        <v>102</v>
      </c>
      <c r="AJ1130" s="273"/>
      <c r="AK1130" s="273" t="s">
        <v>796</v>
      </c>
      <c r="AL1130" s="273" t="s">
        <v>1794</v>
      </c>
      <c r="AM1130" s="273" t="s">
        <v>2206</v>
      </c>
      <c r="AN1130" s="273" t="s">
        <v>42</v>
      </c>
      <c r="AO1130" s="273"/>
      <c r="AP1130" s="273"/>
      <c r="AQ1130" s="273"/>
      <c r="AR1130" s="273"/>
      <c r="AS1130" s="273" t="s">
        <v>3341</v>
      </c>
      <c r="AT1130" s="274">
        <v>500000</v>
      </c>
      <c r="AU1130" s="274">
        <v>35</v>
      </c>
      <c r="AV1130" s="273" t="s">
        <v>10279</v>
      </c>
      <c r="AW1130" s="273"/>
      <c r="AX1130" s="274">
        <v>2.85</v>
      </c>
      <c r="AY1130" s="273" t="s">
        <v>458</v>
      </c>
      <c r="AZ1130" s="273" t="s">
        <v>10311</v>
      </c>
      <c r="BA1130" s="273" t="s">
        <v>3343</v>
      </c>
      <c r="BB1130" s="273" t="s">
        <v>458</v>
      </c>
      <c r="BC1130" s="273" t="s">
        <v>10279</v>
      </c>
      <c r="BD1130" s="273"/>
      <c r="BE1130" s="273" t="s">
        <v>10279</v>
      </c>
      <c r="BF1130" s="273" t="s">
        <v>458</v>
      </c>
      <c r="BG1130" s="273" t="s">
        <v>10310</v>
      </c>
      <c r="BH1130" s="273" t="s">
        <v>10312</v>
      </c>
      <c r="BI1130" s="273" t="s">
        <v>800</v>
      </c>
      <c r="BJ1130" s="273" t="s">
        <v>800</v>
      </c>
      <c r="BK1130" s="273" t="s">
        <v>801</v>
      </c>
      <c r="BL1130" s="273" t="s">
        <v>802</v>
      </c>
      <c r="BM1130" s="273" t="s">
        <v>803</v>
      </c>
      <c r="BN1130" s="273"/>
      <c r="BO1130" s="273" t="s">
        <v>1865</v>
      </c>
      <c r="BP1130" s="273" t="s">
        <v>458</v>
      </c>
      <c r="BQ1130" s="273"/>
    </row>
    <row r="1131" spans="1:69" ht="18" customHeight="1">
      <c r="A1131" s="273" t="s">
        <v>9417</v>
      </c>
      <c r="B1131" s="273" t="s">
        <v>10313</v>
      </c>
      <c r="C1131" s="273" t="s">
        <v>10314</v>
      </c>
      <c r="D1131" s="273" t="s">
        <v>10315</v>
      </c>
      <c r="E1131" s="273" t="s">
        <v>10316</v>
      </c>
      <c r="F1131" s="273" t="s">
        <v>1524</v>
      </c>
      <c r="G1131" s="273" t="s">
        <v>814</v>
      </c>
      <c r="H1131" s="273" t="s">
        <v>1524</v>
      </c>
      <c r="I1131" s="274">
        <v>4</v>
      </c>
      <c r="J1131" s="273" t="s">
        <v>11</v>
      </c>
      <c r="K1131" s="273" t="s">
        <v>820</v>
      </c>
      <c r="L1131" s="274">
        <v>3.875</v>
      </c>
      <c r="M1131" s="273" t="s">
        <v>2654</v>
      </c>
      <c r="N1131" s="273" t="s">
        <v>936</v>
      </c>
      <c r="O1131" s="273"/>
      <c r="P1131" s="273"/>
      <c r="Q1131" s="273"/>
      <c r="R1131" s="273" t="s">
        <v>789</v>
      </c>
      <c r="S1131" s="273" t="s">
        <v>790</v>
      </c>
      <c r="T1131" s="273" t="s">
        <v>458</v>
      </c>
      <c r="U1131" s="273" t="s">
        <v>791</v>
      </c>
      <c r="V1131" s="274">
        <v>99.802000000000007</v>
      </c>
      <c r="W1131" s="273" t="s">
        <v>5032</v>
      </c>
      <c r="X1131" s="273" t="s">
        <v>792</v>
      </c>
      <c r="Y1131" s="273"/>
      <c r="Z1131" s="273"/>
      <c r="AA1131" s="274">
        <v>88</v>
      </c>
      <c r="AB1131" s="274">
        <v>22</v>
      </c>
      <c r="AC1131" s="273"/>
      <c r="AD1131" s="273"/>
      <c r="AE1131" s="273" t="s">
        <v>10317</v>
      </c>
      <c r="AF1131" s="273" t="s">
        <v>794</v>
      </c>
      <c r="AG1131" s="273" t="s">
        <v>795</v>
      </c>
      <c r="AH1131" s="273" t="s">
        <v>836</v>
      </c>
      <c r="AI1131" s="273" t="s">
        <v>102</v>
      </c>
      <c r="AJ1131" s="273"/>
      <c r="AK1131" s="273" t="s">
        <v>796</v>
      </c>
      <c r="AL1131" s="273" t="s">
        <v>2660</v>
      </c>
      <c r="AM1131" s="273" t="s">
        <v>1606</v>
      </c>
      <c r="AN1131" s="273" t="s">
        <v>42</v>
      </c>
      <c r="AO1131" s="273"/>
      <c r="AP1131" s="273"/>
      <c r="AQ1131" s="273"/>
      <c r="AR1131" s="273"/>
      <c r="AS1131" s="273" t="s">
        <v>9423</v>
      </c>
      <c r="AT1131" s="274">
        <v>1000</v>
      </c>
      <c r="AU1131" s="274">
        <v>4</v>
      </c>
      <c r="AV1131" s="273" t="s">
        <v>10318</v>
      </c>
      <c r="AW1131" s="273"/>
      <c r="AX1131" s="274">
        <v>3.875</v>
      </c>
      <c r="AY1131" s="273" t="s">
        <v>458</v>
      </c>
      <c r="AZ1131" s="273" t="s">
        <v>10319</v>
      </c>
      <c r="BA1131" s="273" t="s">
        <v>9424</v>
      </c>
      <c r="BB1131" s="273" t="s">
        <v>9417</v>
      </c>
      <c r="BC1131" s="273" t="s">
        <v>10318</v>
      </c>
      <c r="BD1131" s="273"/>
      <c r="BE1131" s="273" t="s">
        <v>10318</v>
      </c>
      <c r="BF1131" s="273" t="s">
        <v>4502</v>
      </c>
      <c r="BG1131" s="273" t="s">
        <v>10320</v>
      </c>
      <c r="BH1131" s="273" t="s">
        <v>10321</v>
      </c>
      <c r="BI1131" s="273" t="s">
        <v>800</v>
      </c>
      <c r="BJ1131" s="273" t="s">
        <v>800</v>
      </c>
      <c r="BK1131" s="273" t="s">
        <v>801</v>
      </c>
      <c r="BL1131" s="273" t="s">
        <v>802</v>
      </c>
      <c r="BM1131" s="273" t="s">
        <v>803</v>
      </c>
      <c r="BN1131" s="273"/>
      <c r="BO1131" s="273" t="s">
        <v>809</v>
      </c>
      <c r="BP1131" s="273" t="s">
        <v>458</v>
      </c>
      <c r="BQ1131" s="273"/>
    </row>
    <row r="1132" spans="1:69" ht="18" customHeight="1">
      <c r="A1132" s="273" t="s">
        <v>5366</v>
      </c>
      <c r="B1132" s="273" t="s">
        <v>10322</v>
      </c>
      <c r="C1132" s="273" t="s">
        <v>10323</v>
      </c>
      <c r="D1132" s="273" t="s">
        <v>9187</v>
      </c>
      <c r="E1132" s="273" t="s">
        <v>10324</v>
      </c>
      <c r="F1132" s="273" t="s">
        <v>5370</v>
      </c>
      <c r="G1132" s="273" t="s">
        <v>1506</v>
      </c>
      <c r="H1132" s="273" t="s">
        <v>786</v>
      </c>
      <c r="I1132" s="274">
        <v>40</v>
      </c>
      <c r="J1132" s="273" t="s">
        <v>804</v>
      </c>
      <c r="K1132" s="273" t="s">
        <v>820</v>
      </c>
      <c r="L1132" s="274">
        <v>2</v>
      </c>
      <c r="M1132" s="273" t="s">
        <v>10245</v>
      </c>
      <c r="N1132" s="273" t="s">
        <v>936</v>
      </c>
      <c r="O1132" s="273"/>
      <c r="P1132" s="273"/>
      <c r="Q1132" s="273"/>
      <c r="R1132" s="273" t="s">
        <v>789</v>
      </c>
      <c r="S1132" s="273" t="s">
        <v>790</v>
      </c>
      <c r="T1132" s="273"/>
      <c r="U1132" s="273" t="s">
        <v>791</v>
      </c>
      <c r="V1132" s="274">
        <v>100</v>
      </c>
      <c r="W1132" s="273"/>
      <c r="X1132" s="273" t="s">
        <v>1463</v>
      </c>
      <c r="Y1132" s="273" t="s">
        <v>5372</v>
      </c>
      <c r="Z1132" s="273"/>
      <c r="AA1132" s="273"/>
      <c r="AB1132" s="273"/>
      <c r="AC1132" s="273"/>
      <c r="AD1132" s="273"/>
      <c r="AE1132" s="273" t="s">
        <v>10325</v>
      </c>
      <c r="AF1132" s="273" t="s">
        <v>794</v>
      </c>
      <c r="AG1132" s="273" t="s">
        <v>795</v>
      </c>
      <c r="AH1132" s="273" t="s">
        <v>786</v>
      </c>
      <c r="AI1132" s="273"/>
      <c r="AJ1132" s="273"/>
      <c r="AK1132" s="273" t="s">
        <v>796</v>
      </c>
      <c r="AL1132" s="273" t="s">
        <v>10248</v>
      </c>
      <c r="AM1132" s="273" t="s">
        <v>2255</v>
      </c>
      <c r="AN1132" s="273" t="s">
        <v>42</v>
      </c>
      <c r="AO1132" s="273"/>
      <c r="AP1132" s="273"/>
      <c r="AQ1132" s="273"/>
      <c r="AR1132" s="273"/>
      <c r="AS1132" s="273" t="s">
        <v>5374</v>
      </c>
      <c r="AT1132" s="274">
        <v>1000000</v>
      </c>
      <c r="AU1132" s="274">
        <v>7.87</v>
      </c>
      <c r="AV1132" s="273" t="s">
        <v>10196</v>
      </c>
      <c r="AW1132" s="273"/>
      <c r="AX1132" s="274">
        <v>2</v>
      </c>
      <c r="AY1132" s="273"/>
      <c r="AZ1132" s="273" t="s">
        <v>9390</v>
      </c>
      <c r="BA1132" s="273" t="s">
        <v>10326</v>
      </c>
      <c r="BB1132" s="273" t="s">
        <v>10327</v>
      </c>
      <c r="BC1132" s="273" t="s">
        <v>10196</v>
      </c>
      <c r="BD1132" s="273"/>
      <c r="BE1132" s="273" t="s">
        <v>10196</v>
      </c>
      <c r="BF1132" s="273"/>
      <c r="BG1132" s="273" t="s">
        <v>10325</v>
      </c>
      <c r="BH1132" s="273" t="s">
        <v>10328</v>
      </c>
      <c r="BI1132" s="273" t="s">
        <v>800</v>
      </c>
      <c r="BJ1132" s="273" t="s">
        <v>800</v>
      </c>
      <c r="BK1132" s="273" t="s">
        <v>801</v>
      </c>
      <c r="BL1132" s="273" t="s">
        <v>802</v>
      </c>
      <c r="BM1132" s="273" t="s">
        <v>6727</v>
      </c>
      <c r="BN1132" s="273"/>
      <c r="BO1132" s="273" t="s">
        <v>809</v>
      </c>
      <c r="BP1132" s="273"/>
      <c r="BQ1132" s="273"/>
    </row>
    <row r="1133" spans="1:69" ht="18" customHeight="1">
      <c r="A1133" s="273" t="s">
        <v>1797</v>
      </c>
      <c r="B1133" s="273" t="s">
        <v>10329</v>
      </c>
      <c r="C1133" s="273" t="s">
        <v>10330</v>
      </c>
      <c r="D1133" s="273" t="s">
        <v>9187</v>
      </c>
      <c r="E1133" s="273" t="s">
        <v>10331</v>
      </c>
      <c r="F1133" s="273" t="s">
        <v>1801</v>
      </c>
      <c r="G1133" s="273" t="s">
        <v>1506</v>
      </c>
      <c r="H1133" s="273" t="s">
        <v>1801</v>
      </c>
      <c r="I1133" s="274">
        <v>1.25</v>
      </c>
      <c r="J1133" s="273" t="s">
        <v>11</v>
      </c>
      <c r="K1133" s="273" t="s">
        <v>10332</v>
      </c>
      <c r="L1133" s="273"/>
      <c r="M1133" s="273" t="s">
        <v>2795</v>
      </c>
      <c r="N1133" s="273" t="s">
        <v>936</v>
      </c>
      <c r="O1133" s="273"/>
      <c r="P1133" s="273"/>
      <c r="Q1133" s="273"/>
      <c r="R1133" s="273" t="s">
        <v>789</v>
      </c>
      <c r="S1133" s="273" t="s">
        <v>1487</v>
      </c>
      <c r="T1133" s="273"/>
      <c r="U1133" s="273" t="s">
        <v>791</v>
      </c>
      <c r="V1133" s="274">
        <v>100</v>
      </c>
      <c r="W1133" s="273"/>
      <c r="X1133" s="273" t="s">
        <v>1463</v>
      </c>
      <c r="Y1133" s="273" t="s">
        <v>1464</v>
      </c>
      <c r="Z1133" s="273"/>
      <c r="AA1133" s="273"/>
      <c r="AB1133" s="273"/>
      <c r="AC1133" s="273"/>
      <c r="AD1133" s="273"/>
      <c r="AE1133" s="273"/>
      <c r="AF1133" s="273" t="s">
        <v>794</v>
      </c>
      <c r="AG1133" s="273" t="s">
        <v>795</v>
      </c>
      <c r="AH1133" s="273" t="s">
        <v>1801</v>
      </c>
      <c r="AI1133" s="273"/>
      <c r="AJ1133" s="273"/>
      <c r="AK1133" s="273" t="s">
        <v>796</v>
      </c>
      <c r="AL1133" s="273" t="s">
        <v>2796</v>
      </c>
      <c r="AM1133" s="273" t="s">
        <v>1529</v>
      </c>
      <c r="AN1133" s="273" t="s">
        <v>42</v>
      </c>
      <c r="AO1133" s="273"/>
      <c r="AP1133" s="273"/>
      <c r="AQ1133" s="273"/>
      <c r="AR1133" s="273"/>
      <c r="AS1133" s="273" t="s">
        <v>1806</v>
      </c>
      <c r="AT1133" s="274">
        <v>200000</v>
      </c>
      <c r="AU1133" s="274">
        <v>1.25</v>
      </c>
      <c r="AV1133" s="273" t="s">
        <v>10292</v>
      </c>
      <c r="AW1133" s="273"/>
      <c r="AX1133" s="274">
        <v>5.7173999999999996</v>
      </c>
      <c r="AY1133" s="273" t="s">
        <v>10333</v>
      </c>
      <c r="AZ1133" s="273" t="s">
        <v>9849</v>
      </c>
      <c r="BA1133" s="273" t="s">
        <v>1807</v>
      </c>
      <c r="BB1133" s="273"/>
      <c r="BC1133" s="273" t="s">
        <v>10292</v>
      </c>
      <c r="BD1133" s="273"/>
      <c r="BE1133" s="273" t="s">
        <v>10292</v>
      </c>
      <c r="BF1133" s="273"/>
      <c r="BG1133" s="273"/>
      <c r="BH1133" s="273" t="s">
        <v>458</v>
      </c>
      <c r="BI1133" s="273" t="s">
        <v>800</v>
      </c>
      <c r="BJ1133" s="273" t="s">
        <v>800</v>
      </c>
      <c r="BK1133" s="273" t="s">
        <v>1516</v>
      </c>
      <c r="BL1133" s="273" t="s">
        <v>802</v>
      </c>
      <c r="BM1133" s="273" t="s">
        <v>1962</v>
      </c>
      <c r="BN1133" s="273"/>
      <c r="BO1133" s="273" t="s">
        <v>1517</v>
      </c>
      <c r="BP1133" s="273"/>
      <c r="BQ1133" s="273"/>
    </row>
    <row r="1134" spans="1:69" ht="18" customHeight="1">
      <c r="A1134" s="273" t="s">
        <v>10334</v>
      </c>
      <c r="B1134" s="273" t="s">
        <v>10335</v>
      </c>
      <c r="C1134" s="273" t="s">
        <v>10336</v>
      </c>
      <c r="D1134" s="273" t="s">
        <v>10337</v>
      </c>
      <c r="E1134" s="273" t="s">
        <v>10338</v>
      </c>
      <c r="F1134" s="273" t="s">
        <v>859</v>
      </c>
      <c r="G1134" s="273" t="s">
        <v>814</v>
      </c>
      <c r="H1134" s="273" t="s">
        <v>859</v>
      </c>
      <c r="I1134" s="274">
        <v>7</v>
      </c>
      <c r="J1134" s="273" t="s">
        <v>11</v>
      </c>
      <c r="K1134" s="273" t="s">
        <v>820</v>
      </c>
      <c r="L1134" s="274">
        <v>3.75</v>
      </c>
      <c r="M1134" s="273" t="s">
        <v>1861</v>
      </c>
      <c r="N1134" s="273" t="s">
        <v>860</v>
      </c>
      <c r="O1134" s="273"/>
      <c r="P1134" s="273"/>
      <c r="Q1134" s="273"/>
      <c r="R1134" s="273" t="s">
        <v>789</v>
      </c>
      <c r="S1134" s="273" t="s">
        <v>790</v>
      </c>
      <c r="T1134" s="273" t="s">
        <v>458</v>
      </c>
      <c r="U1134" s="273" t="s">
        <v>791</v>
      </c>
      <c r="V1134" s="274">
        <v>99.774000000000001</v>
      </c>
      <c r="W1134" s="273" t="s">
        <v>3267</v>
      </c>
      <c r="X1134" s="273" t="s">
        <v>9386</v>
      </c>
      <c r="Y1134" s="273" t="s">
        <v>10339</v>
      </c>
      <c r="Z1134" s="273"/>
      <c r="AA1134" s="274">
        <v>22</v>
      </c>
      <c r="AB1134" s="274">
        <v>3.1</v>
      </c>
      <c r="AC1134" s="273"/>
      <c r="AD1134" s="273"/>
      <c r="AE1134" s="273" t="s">
        <v>10340</v>
      </c>
      <c r="AF1134" s="273" t="s">
        <v>794</v>
      </c>
      <c r="AG1134" s="273" t="s">
        <v>8978</v>
      </c>
      <c r="AH1134" s="273" t="s">
        <v>859</v>
      </c>
      <c r="AI1134" s="273"/>
      <c r="AJ1134" s="273"/>
      <c r="AK1134" s="273" t="s">
        <v>8851</v>
      </c>
      <c r="AL1134" s="273" t="s">
        <v>7841</v>
      </c>
      <c r="AM1134" s="273" t="s">
        <v>2255</v>
      </c>
      <c r="AN1134" s="273" t="s">
        <v>42</v>
      </c>
      <c r="AO1134" s="273"/>
      <c r="AP1134" s="273"/>
      <c r="AQ1134" s="273"/>
      <c r="AR1134" s="273"/>
      <c r="AS1134" s="273" t="s">
        <v>10341</v>
      </c>
      <c r="AT1134" s="274">
        <v>1000</v>
      </c>
      <c r="AU1134" s="274">
        <v>7</v>
      </c>
      <c r="AV1134" s="273" t="s">
        <v>10342</v>
      </c>
      <c r="AW1134" s="273"/>
      <c r="AX1134" s="274">
        <v>3.75</v>
      </c>
      <c r="AY1134" s="273" t="s">
        <v>458</v>
      </c>
      <c r="AZ1134" s="273" t="s">
        <v>8649</v>
      </c>
      <c r="BA1134" s="273" t="s">
        <v>10343</v>
      </c>
      <c r="BB1134" s="273" t="s">
        <v>10334</v>
      </c>
      <c r="BC1134" s="273" t="s">
        <v>10342</v>
      </c>
      <c r="BD1134" s="273"/>
      <c r="BE1134" s="273" t="s">
        <v>10342</v>
      </c>
      <c r="BF1134" s="273" t="s">
        <v>458</v>
      </c>
      <c r="BG1134" s="273" t="s">
        <v>10340</v>
      </c>
      <c r="BH1134" s="273" t="s">
        <v>10340</v>
      </c>
      <c r="BI1134" s="273" t="s">
        <v>800</v>
      </c>
      <c r="BJ1134" s="273" t="s">
        <v>800</v>
      </c>
      <c r="BK1134" s="273" t="s">
        <v>801</v>
      </c>
      <c r="BL1134" s="273" t="s">
        <v>802</v>
      </c>
      <c r="BM1134" s="273" t="s">
        <v>803</v>
      </c>
      <c r="BN1134" s="273"/>
      <c r="BO1134" s="273" t="s">
        <v>809</v>
      </c>
      <c r="BP1134" s="273" t="s">
        <v>458</v>
      </c>
      <c r="BQ1134" s="273"/>
    </row>
    <row r="1135" spans="1:69" ht="18" customHeight="1">
      <c r="A1135" s="273" t="s">
        <v>8305</v>
      </c>
      <c r="B1135" s="273" t="s">
        <v>9181</v>
      </c>
      <c r="C1135" s="273" t="s">
        <v>9182</v>
      </c>
      <c r="D1135" s="273" t="s">
        <v>10344</v>
      </c>
      <c r="E1135" s="273" t="s">
        <v>9184</v>
      </c>
      <c r="F1135" s="273" t="s">
        <v>786</v>
      </c>
      <c r="G1135" s="273" t="s">
        <v>786</v>
      </c>
      <c r="H1135" s="273" t="s">
        <v>786</v>
      </c>
      <c r="I1135" s="274">
        <v>13</v>
      </c>
      <c r="J1135" s="273" t="s">
        <v>11</v>
      </c>
      <c r="K1135" s="273" t="s">
        <v>3714</v>
      </c>
      <c r="L1135" s="274">
        <v>6.25</v>
      </c>
      <c r="M1135" s="273" t="s">
        <v>2824</v>
      </c>
      <c r="N1135" s="273" t="s">
        <v>936</v>
      </c>
      <c r="O1135" s="273"/>
      <c r="P1135" s="273"/>
      <c r="Q1135" s="273"/>
      <c r="R1135" s="273" t="s">
        <v>789</v>
      </c>
      <c r="S1135" s="273" t="s">
        <v>790</v>
      </c>
      <c r="T1135" s="273" t="s">
        <v>458</v>
      </c>
      <c r="U1135" s="273" t="s">
        <v>791</v>
      </c>
      <c r="V1135" s="274">
        <v>100</v>
      </c>
      <c r="W1135" s="273" t="s">
        <v>4434</v>
      </c>
      <c r="X1135" s="273" t="s">
        <v>1463</v>
      </c>
      <c r="Y1135" s="273" t="s">
        <v>1464</v>
      </c>
      <c r="Z1135" s="273"/>
      <c r="AA1135" s="274">
        <v>13</v>
      </c>
      <c r="AB1135" s="274">
        <v>1</v>
      </c>
      <c r="AC1135" s="273"/>
      <c r="AD1135" s="273"/>
      <c r="AE1135" s="273" t="s">
        <v>8751</v>
      </c>
      <c r="AF1135" s="273" t="s">
        <v>794</v>
      </c>
      <c r="AG1135" s="273" t="s">
        <v>1986</v>
      </c>
      <c r="AH1135" s="273" t="s">
        <v>786</v>
      </c>
      <c r="AI1135" s="273"/>
      <c r="AJ1135" s="273"/>
      <c r="AK1135" s="273" t="s">
        <v>1987</v>
      </c>
      <c r="AL1135" s="273" t="s">
        <v>9185</v>
      </c>
      <c r="AM1135" s="273" t="s">
        <v>1529</v>
      </c>
      <c r="AN1135" s="273" t="s">
        <v>43</v>
      </c>
      <c r="AO1135" s="273"/>
      <c r="AP1135" s="273"/>
      <c r="AQ1135" s="273"/>
      <c r="AR1135" s="273"/>
      <c r="AS1135" s="273" t="s">
        <v>8314</v>
      </c>
      <c r="AT1135" s="274">
        <v>1000</v>
      </c>
      <c r="AU1135" s="274">
        <v>13</v>
      </c>
      <c r="AV1135" s="273" t="s">
        <v>9187</v>
      </c>
      <c r="AW1135" s="273"/>
      <c r="AX1135" s="274">
        <v>6.25</v>
      </c>
      <c r="AY1135" s="273" t="s">
        <v>458</v>
      </c>
      <c r="AZ1135" s="273" t="s">
        <v>9186</v>
      </c>
      <c r="BA1135" s="273" t="s">
        <v>8316</v>
      </c>
      <c r="BB1135" s="273" t="s">
        <v>8305</v>
      </c>
      <c r="BC1135" s="273" t="s">
        <v>9187</v>
      </c>
      <c r="BD1135" s="273"/>
      <c r="BE1135" s="273" t="s">
        <v>9187</v>
      </c>
      <c r="BF1135" s="273" t="s">
        <v>7455</v>
      </c>
      <c r="BG1135" s="273" t="s">
        <v>8751</v>
      </c>
      <c r="BH1135" s="273" t="s">
        <v>9188</v>
      </c>
      <c r="BI1135" s="273" t="s">
        <v>3729</v>
      </c>
      <c r="BJ1135" s="273" t="s">
        <v>800</v>
      </c>
      <c r="BK1135" s="273" t="s">
        <v>801</v>
      </c>
      <c r="BL1135" s="273" t="s">
        <v>802</v>
      </c>
      <c r="BM1135" s="273" t="s">
        <v>3731</v>
      </c>
      <c r="BN1135" s="273"/>
      <c r="BO1135" s="273" t="s">
        <v>809</v>
      </c>
      <c r="BP1135" s="273" t="s">
        <v>458</v>
      </c>
      <c r="BQ1135" s="273"/>
    </row>
    <row r="1136" spans="1:69" ht="18" customHeight="1">
      <c r="A1136" s="273" t="s">
        <v>8931</v>
      </c>
      <c r="B1136" s="273" t="s">
        <v>10345</v>
      </c>
      <c r="C1136" s="273" t="s">
        <v>10346</v>
      </c>
      <c r="D1136" s="273" t="s">
        <v>10347</v>
      </c>
      <c r="E1136" s="273" t="s">
        <v>10348</v>
      </c>
      <c r="F1136" s="273" t="s">
        <v>6585</v>
      </c>
      <c r="G1136" s="273" t="s">
        <v>1506</v>
      </c>
      <c r="H1136" s="273" t="s">
        <v>1663</v>
      </c>
      <c r="I1136" s="274">
        <v>5</v>
      </c>
      <c r="J1136" s="273" t="s">
        <v>11</v>
      </c>
      <c r="K1136" s="273" t="s">
        <v>820</v>
      </c>
      <c r="L1136" s="274">
        <v>5.25</v>
      </c>
      <c r="M1136" s="273" t="s">
        <v>2648</v>
      </c>
      <c r="N1136" s="273"/>
      <c r="O1136" s="273"/>
      <c r="P1136" s="273"/>
      <c r="Q1136" s="273"/>
      <c r="R1136" s="273" t="s">
        <v>789</v>
      </c>
      <c r="S1136" s="273" t="s">
        <v>1487</v>
      </c>
      <c r="T1136" s="273" t="s">
        <v>458</v>
      </c>
      <c r="U1136" s="273" t="s">
        <v>791</v>
      </c>
      <c r="V1136" s="274">
        <v>99.462999999999994</v>
      </c>
      <c r="W1136" s="273" t="s">
        <v>10349</v>
      </c>
      <c r="X1136" s="273" t="s">
        <v>792</v>
      </c>
      <c r="Y1136" s="273"/>
      <c r="Z1136" s="273"/>
      <c r="AA1136" s="273"/>
      <c r="AB1136" s="273"/>
      <c r="AC1136" s="273"/>
      <c r="AD1136" s="273"/>
      <c r="AE1136" s="273" t="s">
        <v>10350</v>
      </c>
      <c r="AF1136" s="273" t="s">
        <v>794</v>
      </c>
      <c r="AG1136" s="273" t="s">
        <v>807</v>
      </c>
      <c r="AH1136" s="273" t="s">
        <v>1663</v>
      </c>
      <c r="AI1136" s="273" t="s">
        <v>102</v>
      </c>
      <c r="AJ1136" s="273"/>
      <c r="AK1136" s="273" t="s">
        <v>810</v>
      </c>
      <c r="AL1136" s="273" t="s">
        <v>2649</v>
      </c>
      <c r="AM1136" s="273" t="s">
        <v>811</v>
      </c>
      <c r="AN1136" s="273" t="s">
        <v>42</v>
      </c>
      <c r="AO1136" s="273"/>
      <c r="AP1136" s="273"/>
      <c r="AQ1136" s="273"/>
      <c r="AR1136" s="273"/>
      <c r="AS1136" s="273" t="s">
        <v>10351</v>
      </c>
      <c r="AT1136" s="274">
        <v>1000</v>
      </c>
      <c r="AU1136" s="274">
        <v>5</v>
      </c>
      <c r="AV1136" s="273" t="s">
        <v>10352</v>
      </c>
      <c r="AW1136" s="273"/>
      <c r="AX1136" s="274">
        <v>5.25</v>
      </c>
      <c r="AY1136" s="273" t="s">
        <v>458</v>
      </c>
      <c r="AZ1136" s="273" t="s">
        <v>9496</v>
      </c>
      <c r="BA1136" s="273" t="s">
        <v>10353</v>
      </c>
      <c r="BB1136" s="273" t="s">
        <v>458</v>
      </c>
      <c r="BC1136" s="273" t="s">
        <v>10352</v>
      </c>
      <c r="BD1136" s="273"/>
      <c r="BE1136" s="273" t="s">
        <v>10352</v>
      </c>
      <c r="BF1136" s="273" t="s">
        <v>10354</v>
      </c>
      <c r="BG1136" s="273" t="s">
        <v>10355</v>
      </c>
      <c r="BH1136" s="273" t="s">
        <v>10356</v>
      </c>
      <c r="BI1136" s="273" t="s">
        <v>800</v>
      </c>
      <c r="BJ1136" s="273" t="s">
        <v>800</v>
      </c>
      <c r="BK1136" s="273" t="s">
        <v>801</v>
      </c>
      <c r="BL1136" s="273" t="s">
        <v>802</v>
      </c>
      <c r="BM1136" s="273" t="s">
        <v>803</v>
      </c>
      <c r="BN1136" s="273"/>
      <c r="BO1136" s="273" t="s">
        <v>809</v>
      </c>
      <c r="BP1136" s="273" t="s">
        <v>458</v>
      </c>
      <c r="BQ1136" s="273"/>
    </row>
    <row r="1137" spans="1:69" ht="18" customHeight="1">
      <c r="A1137" s="273" t="s">
        <v>7255</v>
      </c>
      <c r="B1137" s="273" t="s">
        <v>10357</v>
      </c>
      <c r="C1137" s="273" t="s">
        <v>10358</v>
      </c>
      <c r="D1137" s="273" t="s">
        <v>10347</v>
      </c>
      <c r="E1137" s="273" t="s">
        <v>10359</v>
      </c>
      <c r="F1137" s="273" t="s">
        <v>1871</v>
      </c>
      <c r="G1137" s="273" t="s">
        <v>7259</v>
      </c>
      <c r="H1137" s="273" t="s">
        <v>6585</v>
      </c>
      <c r="I1137" s="274">
        <v>6</v>
      </c>
      <c r="J1137" s="273" t="s">
        <v>11</v>
      </c>
      <c r="K1137" s="273" t="s">
        <v>8824</v>
      </c>
      <c r="L1137" s="274">
        <v>4.2</v>
      </c>
      <c r="M1137" s="273" t="s">
        <v>2384</v>
      </c>
      <c r="N1137" s="273" t="s">
        <v>5205</v>
      </c>
      <c r="O1137" s="273"/>
      <c r="P1137" s="273"/>
      <c r="Q1137" s="273"/>
      <c r="R1137" s="273" t="s">
        <v>789</v>
      </c>
      <c r="S1137" s="273" t="s">
        <v>815</v>
      </c>
      <c r="T1137" s="273" t="s">
        <v>458</v>
      </c>
      <c r="U1137" s="273" t="s">
        <v>791</v>
      </c>
      <c r="V1137" s="274">
        <v>99.918999999999997</v>
      </c>
      <c r="W1137" s="273" t="s">
        <v>7580</v>
      </c>
      <c r="X1137" s="273" t="s">
        <v>828</v>
      </c>
      <c r="Y1137" s="273" t="s">
        <v>835</v>
      </c>
      <c r="Z1137" s="273"/>
      <c r="AA1137" s="274">
        <v>18</v>
      </c>
      <c r="AB1137" s="274">
        <v>3</v>
      </c>
      <c r="AC1137" s="273"/>
      <c r="AD1137" s="273"/>
      <c r="AE1137" s="273" t="s">
        <v>10360</v>
      </c>
      <c r="AF1137" s="273" t="s">
        <v>794</v>
      </c>
      <c r="AG1137" s="273" t="s">
        <v>1986</v>
      </c>
      <c r="AH1137" s="273" t="s">
        <v>6585</v>
      </c>
      <c r="AI1137" s="273" t="s">
        <v>102</v>
      </c>
      <c r="AJ1137" s="273"/>
      <c r="AK1137" s="273" t="s">
        <v>1987</v>
      </c>
      <c r="AL1137" s="273" t="s">
        <v>2385</v>
      </c>
      <c r="AM1137" s="273" t="s">
        <v>811</v>
      </c>
      <c r="AN1137" s="273" t="s">
        <v>42</v>
      </c>
      <c r="AO1137" s="273"/>
      <c r="AP1137" s="273"/>
      <c r="AQ1137" s="273"/>
      <c r="AR1137" s="273"/>
      <c r="AS1137" s="273" t="s">
        <v>7261</v>
      </c>
      <c r="AT1137" s="274">
        <v>1000</v>
      </c>
      <c r="AU1137" s="274">
        <v>6</v>
      </c>
      <c r="AV1137" s="273" t="s">
        <v>9187</v>
      </c>
      <c r="AW1137" s="273"/>
      <c r="AX1137" s="274">
        <v>4.2</v>
      </c>
      <c r="AY1137" s="273" t="s">
        <v>458</v>
      </c>
      <c r="AZ1137" s="273" t="s">
        <v>10361</v>
      </c>
      <c r="BA1137" s="273" t="s">
        <v>7262</v>
      </c>
      <c r="BB1137" s="273" t="s">
        <v>458</v>
      </c>
      <c r="BC1137" s="273" t="s">
        <v>9187</v>
      </c>
      <c r="BD1137" s="273"/>
      <c r="BE1137" s="273" t="s">
        <v>9187</v>
      </c>
      <c r="BF1137" s="273" t="s">
        <v>458</v>
      </c>
      <c r="BG1137" s="273" t="s">
        <v>10360</v>
      </c>
      <c r="BH1137" s="273" t="s">
        <v>10362</v>
      </c>
      <c r="BI1137" s="273" t="s">
        <v>800</v>
      </c>
      <c r="BJ1137" s="273" t="s">
        <v>800</v>
      </c>
      <c r="BK1137" s="273" t="s">
        <v>801</v>
      </c>
      <c r="BL1137" s="273" t="s">
        <v>802</v>
      </c>
      <c r="BM1137" s="273" t="s">
        <v>803</v>
      </c>
      <c r="BN1137" s="273"/>
      <c r="BO1137" s="273" t="s">
        <v>809</v>
      </c>
      <c r="BP1137" s="273" t="s">
        <v>7255</v>
      </c>
      <c r="BQ1137" s="273"/>
    </row>
    <row r="1138" spans="1:69" ht="18" customHeight="1">
      <c r="A1138" s="273" t="s">
        <v>287</v>
      </c>
      <c r="B1138" s="273" t="s">
        <v>10363</v>
      </c>
      <c r="C1138" s="273" t="s">
        <v>10364</v>
      </c>
      <c r="D1138" s="273" t="s">
        <v>10365</v>
      </c>
      <c r="E1138" s="273" t="s">
        <v>10366</v>
      </c>
      <c r="F1138" s="273" t="s">
        <v>3245</v>
      </c>
      <c r="G1138" s="273" t="s">
        <v>925</v>
      </c>
      <c r="H1138" s="273" t="s">
        <v>786</v>
      </c>
      <c r="I1138" s="274">
        <v>35</v>
      </c>
      <c r="J1138" s="273" t="s">
        <v>804</v>
      </c>
      <c r="K1138" s="273" t="s">
        <v>820</v>
      </c>
      <c r="L1138" s="274">
        <v>2.7</v>
      </c>
      <c r="M1138" s="273" t="s">
        <v>2686</v>
      </c>
      <c r="N1138" s="273" t="s">
        <v>936</v>
      </c>
      <c r="O1138" s="273"/>
      <c r="P1138" s="273"/>
      <c r="Q1138" s="273"/>
      <c r="R1138" s="273"/>
      <c r="S1138" s="273" t="s">
        <v>1487</v>
      </c>
      <c r="T1138" s="273" t="s">
        <v>458</v>
      </c>
      <c r="U1138" s="273" t="s">
        <v>791</v>
      </c>
      <c r="V1138" s="274">
        <v>100</v>
      </c>
      <c r="W1138" s="273"/>
      <c r="X1138" s="273" t="s">
        <v>792</v>
      </c>
      <c r="Y1138" s="273" t="s">
        <v>1792</v>
      </c>
      <c r="Z1138" s="273"/>
      <c r="AA1138" s="273"/>
      <c r="AB1138" s="273"/>
      <c r="AC1138" s="273"/>
      <c r="AD1138" s="273"/>
      <c r="AE1138" s="273" t="s">
        <v>9992</v>
      </c>
      <c r="AF1138" s="273" t="s">
        <v>794</v>
      </c>
      <c r="AG1138" s="273" t="s">
        <v>1793</v>
      </c>
      <c r="AH1138" s="273" t="s">
        <v>786</v>
      </c>
      <c r="AI1138" s="273" t="s">
        <v>102</v>
      </c>
      <c r="AJ1138" s="273"/>
      <c r="AK1138" s="273" t="s">
        <v>796</v>
      </c>
      <c r="AL1138" s="273" t="s">
        <v>2688</v>
      </c>
      <c r="AM1138" s="273" t="s">
        <v>2206</v>
      </c>
      <c r="AN1138" s="273" t="s">
        <v>42</v>
      </c>
      <c r="AO1138" s="273"/>
      <c r="AP1138" s="273"/>
      <c r="AQ1138" s="273"/>
      <c r="AR1138" s="273"/>
      <c r="AS1138" s="273" t="s">
        <v>3247</v>
      </c>
      <c r="AT1138" s="274">
        <v>1000000</v>
      </c>
      <c r="AU1138" s="274">
        <v>35</v>
      </c>
      <c r="AV1138" s="273" t="s">
        <v>10367</v>
      </c>
      <c r="AW1138" s="273"/>
      <c r="AX1138" s="274">
        <v>2.7</v>
      </c>
      <c r="AY1138" s="273" t="s">
        <v>458</v>
      </c>
      <c r="AZ1138" s="273" t="s">
        <v>9450</v>
      </c>
      <c r="BA1138" s="273" t="s">
        <v>3249</v>
      </c>
      <c r="BB1138" s="273" t="s">
        <v>458</v>
      </c>
      <c r="BC1138" s="273" t="s">
        <v>10367</v>
      </c>
      <c r="BD1138" s="273"/>
      <c r="BE1138" s="273" t="s">
        <v>10367</v>
      </c>
      <c r="BF1138" s="273" t="s">
        <v>458</v>
      </c>
      <c r="BG1138" s="273"/>
      <c r="BH1138" s="273" t="s">
        <v>9992</v>
      </c>
      <c r="BI1138" s="273" t="s">
        <v>800</v>
      </c>
      <c r="BJ1138" s="273" t="s">
        <v>800</v>
      </c>
      <c r="BK1138" s="273" t="s">
        <v>801</v>
      </c>
      <c r="BL1138" s="273" t="s">
        <v>802</v>
      </c>
      <c r="BM1138" s="273" t="s">
        <v>1962</v>
      </c>
      <c r="BN1138" s="273"/>
      <c r="BO1138" s="273" t="s">
        <v>1865</v>
      </c>
      <c r="BP1138" s="273" t="s">
        <v>458</v>
      </c>
      <c r="BQ1138" s="273"/>
    </row>
    <row r="1139" spans="1:69" ht="18" customHeight="1">
      <c r="A1139" s="273" t="s">
        <v>287</v>
      </c>
      <c r="B1139" s="273" t="s">
        <v>10368</v>
      </c>
      <c r="C1139" s="273" t="s">
        <v>10369</v>
      </c>
      <c r="D1139" s="273" t="s">
        <v>10365</v>
      </c>
      <c r="E1139" s="273" t="s">
        <v>10370</v>
      </c>
      <c r="F1139" s="273" t="s">
        <v>3245</v>
      </c>
      <c r="G1139" s="273" t="s">
        <v>925</v>
      </c>
      <c r="H1139" s="273" t="s">
        <v>786</v>
      </c>
      <c r="I1139" s="274">
        <v>40</v>
      </c>
      <c r="J1139" s="273" t="s">
        <v>804</v>
      </c>
      <c r="K1139" s="273" t="s">
        <v>820</v>
      </c>
      <c r="L1139" s="274">
        <v>2.7</v>
      </c>
      <c r="M1139" s="273" t="s">
        <v>1861</v>
      </c>
      <c r="N1139" s="273" t="s">
        <v>936</v>
      </c>
      <c r="O1139" s="273"/>
      <c r="P1139" s="273"/>
      <c r="Q1139" s="273"/>
      <c r="R1139" s="273"/>
      <c r="S1139" s="273" t="s">
        <v>1487</v>
      </c>
      <c r="T1139" s="273" t="s">
        <v>458</v>
      </c>
      <c r="U1139" s="273" t="s">
        <v>791</v>
      </c>
      <c r="V1139" s="274">
        <v>100</v>
      </c>
      <c r="W1139" s="273"/>
      <c r="X1139" s="273" t="s">
        <v>792</v>
      </c>
      <c r="Y1139" s="273" t="s">
        <v>1792</v>
      </c>
      <c r="Z1139" s="273"/>
      <c r="AA1139" s="273"/>
      <c r="AB1139" s="273"/>
      <c r="AC1139" s="273"/>
      <c r="AD1139" s="273"/>
      <c r="AE1139" s="273" t="s">
        <v>9992</v>
      </c>
      <c r="AF1139" s="273" t="s">
        <v>794</v>
      </c>
      <c r="AG1139" s="273" t="s">
        <v>1793</v>
      </c>
      <c r="AH1139" s="273" t="s">
        <v>786</v>
      </c>
      <c r="AI1139" s="273" t="s">
        <v>102</v>
      </c>
      <c r="AJ1139" s="273"/>
      <c r="AK1139" s="273" t="s">
        <v>796</v>
      </c>
      <c r="AL1139" s="273" t="s">
        <v>7841</v>
      </c>
      <c r="AM1139" s="273" t="s">
        <v>2206</v>
      </c>
      <c r="AN1139" s="273" t="s">
        <v>42</v>
      </c>
      <c r="AO1139" s="273"/>
      <c r="AP1139" s="273"/>
      <c r="AQ1139" s="273"/>
      <c r="AR1139" s="273"/>
      <c r="AS1139" s="273" t="s">
        <v>3247</v>
      </c>
      <c r="AT1139" s="274">
        <v>1000000</v>
      </c>
      <c r="AU1139" s="274">
        <v>40</v>
      </c>
      <c r="AV1139" s="273" t="s">
        <v>10342</v>
      </c>
      <c r="AW1139" s="273"/>
      <c r="AX1139" s="274">
        <v>2.7</v>
      </c>
      <c r="AY1139" s="273" t="s">
        <v>458</v>
      </c>
      <c r="AZ1139" s="273" t="s">
        <v>8691</v>
      </c>
      <c r="BA1139" s="273" t="s">
        <v>3249</v>
      </c>
      <c r="BB1139" s="273" t="s">
        <v>458</v>
      </c>
      <c r="BC1139" s="273" t="s">
        <v>10342</v>
      </c>
      <c r="BD1139" s="273"/>
      <c r="BE1139" s="273" t="s">
        <v>10342</v>
      </c>
      <c r="BF1139" s="273" t="s">
        <v>458</v>
      </c>
      <c r="BG1139" s="273"/>
      <c r="BH1139" s="273" t="s">
        <v>9992</v>
      </c>
      <c r="BI1139" s="273" t="s">
        <v>800</v>
      </c>
      <c r="BJ1139" s="273" t="s">
        <v>800</v>
      </c>
      <c r="BK1139" s="273" t="s">
        <v>801</v>
      </c>
      <c r="BL1139" s="273" t="s">
        <v>802</v>
      </c>
      <c r="BM1139" s="273" t="s">
        <v>1962</v>
      </c>
      <c r="BN1139" s="273"/>
      <c r="BO1139" s="273" t="s">
        <v>1865</v>
      </c>
      <c r="BP1139" s="273" t="s">
        <v>458</v>
      </c>
      <c r="BQ1139" s="273"/>
    </row>
    <row r="1140" spans="1:69" ht="18" customHeight="1">
      <c r="A1140" s="273" t="s">
        <v>1501</v>
      </c>
      <c r="B1140" s="273" t="s">
        <v>10371</v>
      </c>
      <c r="C1140" s="273" t="s">
        <v>10372</v>
      </c>
      <c r="D1140" s="273" t="s">
        <v>10373</v>
      </c>
      <c r="E1140" s="273" t="s">
        <v>10374</v>
      </c>
      <c r="F1140" s="273" t="s">
        <v>1505</v>
      </c>
      <c r="G1140" s="273" t="s">
        <v>1506</v>
      </c>
      <c r="H1140" s="273" t="s">
        <v>5370</v>
      </c>
      <c r="I1140" s="274">
        <v>8</v>
      </c>
      <c r="J1140" s="273" t="s">
        <v>11</v>
      </c>
      <c r="K1140" s="273" t="s">
        <v>820</v>
      </c>
      <c r="L1140" s="274">
        <v>3.75</v>
      </c>
      <c r="M1140" s="273" t="s">
        <v>1941</v>
      </c>
      <c r="N1140" s="273" t="s">
        <v>5205</v>
      </c>
      <c r="O1140" s="273"/>
      <c r="P1140" s="273"/>
      <c r="Q1140" s="273"/>
      <c r="R1140" s="273" t="s">
        <v>789</v>
      </c>
      <c r="S1140" s="273" t="s">
        <v>815</v>
      </c>
      <c r="T1140" s="273" t="s">
        <v>458</v>
      </c>
      <c r="U1140" s="273" t="s">
        <v>791</v>
      </c>
      <c r="V1140" s="274">
        <v>99.334000000000003</v>
      </c>
      <c r="W1140" s="273" t="s">
        <v>6894</v>
      </c>
      <c r="X1140" s="273" t="s">
        <v>861</v>
      </c>
      <c r="Y1140" s="273" t="s">
        <v>1509</v>
      </c>
      <c r="Z1140" s="273"/>
      <c r="AA1140" s="274">
        <v>23</v>
      </c>
      <c r="AB1140" s="274">
        <v>2.9</v>
      </c>
      <c r="AC1140" s="273"/>
      <c r="AD1140" s="273"/>
      <c r="AE1140" s="273" t="s">
        <v>10375</v>
      </c>
      <c r="AF1140" s="273" t="s">
        <v>794</v>
      </c>
      <c r="AG1140" s="273" t="s">
        <v>795</v>
      </c>
      <c r="AH1140" s="273" t="s">
        <v>5370</v>
      </c>
      <c r="AI1140" s="273" t="s">
        <v>102</v>
      </c>
      <c r="AJ1140" s="273"/>
      <c r="AK1140" s="273" t="s">
        <v>796</v>
      </c>
      <c r="AL1140" s="273" t="s">
        <v>2878</v>
      </c>
      <c r="AM1140" s="273" t="s">
        <v>811</v>
      </c>
      <c r="AN1140" s="273" t="s">
        <v>42</v>
      </c>
      <c r="AO1140" s="273"/>
      <c r="AP1140" s="273"/>
      <c r="AQ1140" s="273"/>
      <c r="AR1140" s="273"/>
      <c r="AS1140" s="273" t="s">
        <v>1511</v>
      </c>
      <c r="AT1140" s="274">
        <v>1000</v>
      </c>
      <c r="AU1140" s="274">
        <v>8</v>
      </c>
      <c r="AV1140" s="273" t="s">
        <v>10337</v>
      </c>
      <c r="AW1140" s="273"/>
      <c r="AX1140" s="274">
        <v>3.75</v>
      </c>
      <c r="AY1140" s="273" t="s">
        <v>458</v>
      </c>
      <c r="AZ1140" s="273" t="s">
        <v>5815</v>
      </c>
      <c r="BA1140" s="273" t="s">
        <v>1515</v>
      </c>
      <c r="BB1140" s="273" t="s">
        <v>458</v>
      </c>
      <c r="BC1140" s="273" t="s">
        <v>10337</v>
      </c>
      <c r="BD1140" s="273"/>
      <c r="BE1140" s="273" t="s">
        <v>10337</v>
      </c>
      <c r="BF1140" s="273" t="s">
        <v>458</v>
      </c>
      <c r="BG1140" s="273" t="s">
        <v>10376</v>
      </c>
      <c r="BH1140" s="273" t="s">
        <v>10377</v>
      </c>
      <c r="BI1140" s="273" t="s">
        <v>800</v>
      </c>
      <c r="BJ1140" s="273" t="s">
        <v>800</v>
      </c>
      <c r="BK1140" s="273" t="s">
        <v>801</v>
      </c>
      <c r="BL1140" s="273" t="s">
        <v>802</v>
      </c>
      <c r="BM1140" s="273" t="s">
        <v>803</v>
      </c>
      <c r="BN1140" s="273"/>
      <c r="BO1140" s="273" t="s">
        <v>809</v>
      </c>
      <c r="BP1140" s="273" t="s">
        <v>1501</v>
      </c>
      <c r="BQ1140" s="273"/>
    </row>
    <row r="1141" spans="1:69" ht="18" customHeight="1">
      <c r="A1141" s="273" t="s">
        <v>7944</v>
      </c>
      <c r="B1141" s="273" t="s">
        <v>10378</v>
      </c>
      <c r="C1141" s="273" t="s">
        <v>10379</v>
      </c>
      <c r="D1141" s="273" t="s">
        <v>10380</v>
      </c>
      <c r="E1141" s="273" t="s">
        <v>10381</v>
      </c>
      <c r="F1141" s="273" t="s">
        <v>3435</v>
      </c>
      <c r="G1141" s="273" t="s">
        <v>3481</v>
      </c>
      <c r="H1141" s="273" t="s">
        <v>786</v>
      </c>
      <c r="I1141" s="274">
        <v>3.75</v>
      </c>
      <c r="J1141" s="273" t="s">
        <v>11</v>
      </c>
      <c r="K1141" s="273" t="s">
        <v>820</v>
      </c>
      <c r="L1141" s="274">
        <v>8.625</v>
      </c>
      <c r="M1141" s="273" t="s">
        <v>2882</v>
      </c>
      <c r="N1141" s="273"/>
      <c r="O1141" s="273"/>
      <c r="P1141" s="273"/>
      <c r="Q1141" s="273"/>
      <c r="R1141" s="273" t="s">
        <v>789</v>
      </c>
      <c r="S1141" s="273" t="s">
        <v>2731</v>
      </c>
      <c r="T1141" s="273" t="s">
        <v>458</v>
      </c>
      <c r="U1141" s="273" t="s">
        <v>3483</v>
      </c>
      <c r="V1141" s="274">
        <v>100</v>
      </c>
      <c r="W1141" s="273" t="s">
        <v>10382</v>
      </c>
      <c r="X1141" s="273" t="s">
        <v>828</v>
      </c>
      <c r="Y1141" s="273" t="s">
        <v>2074</v>
      </c>
      <c r="Z1141" s="273"/>
      <c r="AA1141" s="273"/>
      <c r="AB1141" s="273"/>
      <c r="AC1141" s="273"/>
      <c r="AD1141" s="273"/>
      <c r="AE1141" s="273" t="s">
        <v>8960</v>
      </c>
      <c r="AF1141" s="273" t="s">
        <v>3984</v>
      </c>
      <c r="AG1141" s="273" t="s">
        <v>1986</v>
      </c>
      <c r="AH1141" s="273" t="s">
        <v>786</v>
      </c>
      <c r="AI1141" s="273" t="s">
        <v>104</v>
      </c>
      <c r="AJ1141" s="273"/>
      <c r="AK1141" s="273" t="s">
        <v>1987</v>
      </c>
      <c r="AL1141" s="273" t="s">
        <v>3734</v>
      </c>
      <c r="AM1141" s="273" t="s">
        <v>2075</v>
      </c>
      <c r="AN1141" s="273" t="s">
        <v>43</v>
      </c>
      <c r="AO1141" s="273"/>
      <c r="AP1141" s="273"/>
      <c r="AQ1141" s="273"/>
      <c r="AR1141" s="273"/>
      <c r="AS1141" s="273" t="s">
        <v>7953</v>
      </c>
      <c r="AT1141" s="274">
        <v>1000</v>
      </c>
      <c r="AU1141" s="274">
        <v>0</v>
      </c>
      <c r="AV1141" s="273" t="s">
        <v>10365</v>
      </c>
      <c r="AW1141" s="273" t="s">
        <v>2846</v>
      </c>
      <c r="AX1141" s="274">
        <v>8.625</v>
      </c>
      <c r="AY1141" s="273" t="s">
        <v>458</v>
      </c>
      <c r="AZ1141" s="273" t="s">
        <v>9565</v>
      </c>
      <c r="BA1141" s="273" t="s">
        <v>7955</v>
      </c>
      <c r="BB1141" s="273" t="s">
        <v>7956</v>
      </c>
      <c r="BC1141" s="273" t="s">
        <v>10365</v>
      </c>
      <c r="BD1141" s="273"/>
      <c r="BE1141" s="273" t="s">
        <v>10365</v>
      </c>
      <c r="BF1141" s="273" t="s">
        <v>10383</v>
      </c>
      <c r="BG1141" s="273" t="s">
        <v>10384</v>
      </c>
      <c r="BH1141" s="273" t="s">
        <v>10385</v>
      </c>
      <c r="BI1141" s="273" t="s">
        <v>800</v>
      </c>
      <c r="BJ1141" s="273" t="s">
        <v>800</v>
      </c>
      <c r="BK1141" s="273" t="s">
        <v>801</v>
      </c>
      <c r="BL1141" s="273" t="s">
        <v>802</v>
      </c>
      <c r="BM1141" s="273" t="s">
        <v>827</v>
      </c>
      <c r="BN1141" s="273" t="s">
        <v>5819</v>
      </c>
      <c r="BO1141" s="273" t="s">
        <v>809</v>
      </c>
      <c r="BP1141" s="273" t="s">
        <v>7944</v>
      </c>
      <c r="BQ1141" s="273"/>
    </row>
    <row r="1142" spans="1:69" ht="18" customHeight="1">
      <c r="A1142" s="273" t="s">
        <v>8857</v>
      </c>
      <c r="B1142" s="273" t="s">
        <v>10386</v>
      </c>
      <c r="C1142" s="273" t="s">
        <v>10387</v>
      </c>
      <c r="D1142" s="273" t="s">
        <v>10388</v>
      </c>
      <c r="E1142" s="273" t="s">
        <v>10389</v>
      </c>
      <c r="F1142" s="273" t="s">
        <v>1871</v>
      </c>
      <c r="G1142" s="273" t="s">
        <v>7003</v>
      </c>
      <c r="H1142" s="273" t="s">
        <v>1871</v>
      </c>
      <c r="I1142" s="274">
        <v>3</v>
      </c>
      <c r="J1142" s="273" t="s">
        <v>11</v>
      </c>
      <c r="K1142" s="273" t="s">
        <v>10390</v>
      </c>
      <c r="L1142" s="274">
        <v>3.75</v>
      </c>
      <c r="M1142" s="273" t="s">
        <v>6118</v>
      </c>
      <c r="N1142" s="273" t="s">
        <v>5205</v>
      </c>
      <c r="O1142" s="273"/>
      <c r="P1142" s="273"/>
      <c r="Q1142" s="273"/>
      <c r="R1142" s="273" t="s">
        <v>789</v>
      </c>
      <c r="S1142" s="273" t="s">
        <v>1487</v>
      </c>
      <c r="T1142" s="273" t="s">
        <v>458</v>
      </c>
      <c r="U1142" s="273" t="s">
        <v>791</v>
      </c>
      <c r="V1142" s="274">
        <v>99.641000000000005</v>
      </c>
      <c r="W1142" s="273" t="s">
        <v>7391</v>
      </c>
      <c r="X1142" s="273" t="s">
        <v>828</v>
      </c>
      <c r="Y1142" s="273" t="s">
        <v>835</v>
      </c>
      <c r="Z1142" s="273"/>
      <c r="AA1142" s="274">
        <v>49</v>
      </c>
      <c r="AB1142" s="274">
        <v>16.3</v>
      </c>
      <c r="AC1142" s="273"/>
      <c r="AD1142" s="273"/>
      <c r="AE1142" s="273" t="s">
        <v>8201</v>
      </c>
      <c r="AF1142" s="273" t="s">
        <v>794</v>
      </c>
      <c r="AG1142" s="273" t="s">
        <v>1986</v>
      </c>
      <c r="AH1142" s="273" t="s">
        <v>1871</v>
      </c>
      <c r="AI1142" s="273" t="s">
        <v>102</v>
      </c>
      <c r="AJ1142" s="273"/>
      <c r="AK1142" s="273" t="s">
        <v>1987</v>
      </c>
      <c r="AL1142" s="273" t="s">
        <v>6123</v>
      </c>
      <c r="AM1142" s="273" t="s">
        <v>1606</v>
      </c>
      <c r="AN1142" s="273" t="s">
        <v>42</v>
      </c>
      <c r="AO1142" s="273"/>
      <c r="AP1142" s="273"/>
      <c r="AQ1142" s="273"/>
      <c r="AR1142" s="273"/>
      <c r="AS1142" s="273" t="s">
        <v>8865</v>
      </c>
      <c r="AT1142" s="274">
        <v>1000</v>
      </c>
      <c r="AU1142" s="274">
        <v>3</v>
      </c>
      <c r="AV1142" s="273" t="s">
        <v>10373</v>
      </c>
      <c r="AW1142" s="273"/>
      <c r="AX1142" s="274">
        <v>3.75</v>
      </c>
      <c r="AY1142" s="273" t="s">
        <v>458</v>
      </c>
      <c r="AZ1142" s="273" t="s">
        <v>10391</v>
      </c>
      <c r="BA1142" s="273" t="s">
        <v>8867</v>
      </c>
      <c r="BB1142" s="273" t="s">
        <v>458</v>
      </c>
      <c r="BC1142" s="273" t="s">
        <v>10373</v>
      </c>
      <c r="BD1142" s="273"/>
      <c r="BE1142" s="273" t="s">
        <v>10373</v>
      </c>
      <c r="BF1142" s="273" t="s">
        <v>4502</v>
      </c>
      <c r="BG1142" s="273" t="s">
        <v>10392</v>
      </c>
      <c r="BH1142" s="273" t="s">
        <v>10393</v>
      </c>
      <c r="BI1142" s="273" t="s">
        <v>800</v>
      </c>
      <c r="BJ1142" s="273" t="s">
        <v>800</v>
      </c>
      <c r="BK1142" s="273" t="s">
        <v>801</v>
      </c>
      <c r="BL1142" s="273" t="s">
        <v>802</v>
      </c>
      <c r="BM1142" s="273" t="s">
        <v>803</v>
      </c>
      <c r="BN1142" s="273"/>
      <c r="BO1142" s="273" t="s">
        <v>809</v>
      </c>
      <c r="BP1142" s="273" t="s">
        <v>458</v>
      </c>
      <c r="BQ1142" s="273"/>
    </row>
    <row r="1143" spans="1:69" ht="18" customHeight="1">
      <c r="A1143" s="273" t="s">
        <v>6689</v>
      </c>
      <c r="B1143" s="273" t="s">
        <v>10394</v>
      </c>
      <c r="C1143" s="273" t="s">
        <v>10395</v>
      </c>
      <c r="D1143" s="273" t="s">
        <v>10388</v>
      </c>
      <c r="E1143" s="273" t="s">
        <v>10396</v>
      </c>
      <c r="F1143" s="273" t="s">
        <v>4762</v>
      </c>
      <c r="G1143" s="273" t="s">
        <v>6694</v>
      </c>
      <c r="H1143" s="273" t="s">
        <v>4762</v>
      </c>
      <c r="I1143" s="274">
        <v>5</v>
      </c>
      <c r="J1143" s="273" t="s">
        <v>11</v>
      </c>
      <c r="K1143" s="273" t="s">
        <v>820</v>
      </c>
      <c r="L1143" s="274">
        <v>4.9740000000000002</v>
      </c>
      <c r="M1143" s="273" t="s">
        <v>2929</v>
      </c>
      <c r="N1143" s="273" t="s">
        <v>936</v>
      </c>
      <c r="O1143" s="273"/>
      <c r="P1143" s="273"/>
      <c r="Q1143" s="273"/>
      <c r="R1143" s="273" t="s">
        <v>789</v>
      </c>
      <c r="S1143" s="273" t="s">
        <v>1487</v>
      </c>
      <c r="T1143" s="273" t="s">
        <v>458</v>
      </c>
      <c r="U1143" s="273" t="s">
        <v>791</v>
      </c>
      <c r="V1143" s="274">
        <v>100</v>
      </c>
      <c r="W1143" s="273" t="s">
        <v>3320</v>
      </c>
      <c r="X1143" s="273" t="s">
        <v>1463</v>
      </c>
      <c r="Y1143" s="273" t="s">
        <v>1464</v>
      </c>
      <c r="Z1143" s="273"/>
      <c r="AA1143" s="274">
        <v>58</v>
      </c>
      <c r="AB1143" s="274">
        <v>11.6</v>
      </c>
      <c r="AC1143" s="273"/>
      <c r="AD1143" s="273"/>
      <c r="AE1143" s="273" t="s">
        <v>10397</v>
      </c>
      <c r="AF1143" s="273" t="s">
        <v>794</v>
      </c>
      <c r="AG1143" s="273" t="s">
        <v>868</v>
      </c>
      <c r="AH1143" s="273" t="s">
        <v>4762</v>
      </c>
      <c r="AI1143" s="273" t="s">
        <v>102</v>
      </c>
      <c r="AJ1143" s="273"/>
      <c r="AK1143" s="273" t="s">
        <v>810</v>
      </c>
      <c r="AL1143" s="273" t="s">
        <v>2930</v>
      </c>
      <c r="AM1143" s="273" t="s">
        <v>1989</v>
      </c>
      <c r="AN1143" s="273" t="s">
        <v>42</v>
      </c>
      <c r="AO1143" s="273"/>
      <c r="AP1143" s="273"/>
      <c r="AQ1143" s="273"/>
      <c r="AR1143" s="273"/>
      <c r="AS1143" s="273" t="s">
        <v>6699</v>
      </c>
      <c r="AT1143" s="274">
        <v>1000</v>
      </c>
      <c r="AU1143" s="274">
        <v>5</v>
      </c>
      <c r="AV1143" s="273" t="s">
        <v>10373</v>
      </c>
      <c r="AW1143" s="273"/>
      <c r="AX1143" s="274">
        <v>4.9740000000000002</v>
      </c>
      <c r="AY1143" s="273" t="s">
        <v>458</v>
      </c>
      <c r="AZ1143" s="273" t="s">
        <v>10391</v>
      </c>
      <c r="BA1143" s="273" t="s">
        <v>6702</v>
      </c>
      <c r="BB1143" s="273" t="s">
        <v>458</v>
      </c>
      <c r="BC1143" s="273" t="s">
        <v>10373</v>
      </c>
      <c r="BD1143" s="273"/>
      <c r="BE1143" s="273" t="s">
        <v>10373</v>
      </c>
      <c r="BF1143" s="273" t="s">
        <v>458</v>
      </c>
      <c r="BG1143" s="273" t="s">
        <v>10398</v>
      </c>
      <c r="BH1143" s="273" t="s">
        <v>10399</v>
      </c>
      <c r="BI1143" s="273" t="s">
        <v>800</v>
      </c>
      <c r="BJ1143" s="273" t="s">
        <v>800</v>
      </c>
      <c r="BK1143" s="273" t="s">
        <v>801</v>
      </c>
      <c r="BL1143" s="273" t="s">
        <v>802</v>
      </c>
      <c r="BM1143" s="273" t="s">
        <v>803</v>
      </c>
      <c r="BN1143" s="273"/>
      <c r="BO1143" s="273" t="s">
        <v>809</v>
      </c>
      <c r="BP1143" s="273" t="s">
        <v>458</v>
      </c>
      <c r="BQ1143" s="273"/>
    </row>
    <row r="1144" spans="1:69" ht="18" customHeight="1">
      <c r="A1144" s="273" t="s">
        <v>9217</v>
      </c>
      <c r="B1144" s="273" t="s">
        <v>10400</v>
      </c>
      <c r="C1144" s="273" t="s">
        <v>10401</v>
      </c>
      <c r="D1144" s="273" t="s">
        <v>10402</v>
      </c>
      <c r="E1144" s="273" t="s">
        <v>10403</v>
      </c>
      <c r="F1144" s="273" t="s">
        <v>4287</v>
      </c>
      <c r="G1144" s="273" t="s">
        <v>1938</v>
      </c>
      <c r="H1144" s="273" t="s">
        <v>5601</v>
      </c>
      <c r="I1144" s="274">
        <v>5</v>
      </c>
      <c r="J1144" s="273" t="s">
        <v>11</v>
      </c>
      <c r="K1144" s="273" t="s">
        <v>820</v>
      </c>
      <c r="L1144" s="274">
        <v>8.5</v>
      </c>
      <c r="M1144" s="273" t="s">
        <v>2929</v>
      </c>
      <c r="N1144" s="273" t="s">
        <v>10404</v>
      </c>
      <c r="O1144" s="273"/>
      <c r="P1144" s="273"/>
      <c r="Q1144" s="273"/>
      <c r="R1144" s="273" t="s">
        <v>789</v>
      </c>
      <c r="S1144" s="273" t="s">
        <v>3364</v>
      </c>
      <c r="T1144" s="273" t="s">
        <v>458</v>
      </c>
      <c r="U1144" s="273" t="s">
        <v>3209</v>
      </c>
      <c r="V1144" s="274">
        <v>100</v>
      </c>
      <c r="W1144" s="273" t="s">
        <v>8995</v>
      </c>
      <c r="X1144" s="273" t="s">
        <v>819</v>
      </c>
      <c r="Y1144" s="273" t="s">
        <v>884</v>
      </c>
      <c r="Z1144" s="273"/>
      <c r="AA1144" s="274">
        <v>17</v>
      </c>
      <c r="AB1144" s="274">
        <v>3.4</v>
      </c>
      <c r="AC1144" s="273"/>
      <c r="AD1144" s="273"/>
      <c r="AE1144" s="273" t="s">
        <v>10405</v>
      </c>
      <c r="AF1144" s="273" t="s">
        <v>7083</v>
      </c>
      <c r="AG1144" s="273" t="s">
        <v>1986</v>
      </c>
      <c r="AH1144" s="273" t="s">
        <v>8463</v>
      </c>
      <c r="AI1144" s="273" t="s">
        <v>104</v>
      </c>
      <c r="AJ1144" s="273"/>
      <c r="AK1144" s="273" t="s">
        <v>1987</v>
      </c>
      <c r="AL1144" s="273" t="s">
        <v>2930</v>
      </c>
      <c r="AM1144" s="273" t="s">
        <v>2255</v>
      </c>
      <c r="AN1144" s="273" t="s">
        <v>3211</v>
      </c>
      <c r="AO1144" s="273"/>
      <c r="AP1144" s="273"/>
      <c r="AQ1144" s="273"/>
      <c r="AR1144" s="273"/>
      <c r="AS1144" s="273" t="s">
        <v>9226</v>
      </c>
      <c r="AT1144" s="274">
        <v>1000</v>
      </c>
      <c r="AU1144" s="274">
        <v>5</v>
      </c>
      <c r="AV1144" s="273" t="s">
        <v>10373</v>
      </c>
      <c r="AW1144" s="273" t="s">
        <v>10406</v>
      </c>
      <c r="AX1144" s="274">
        <v>8.5</v>
      </c>
      <c r="AY1144" s="273" t="s">
        <v>458</v>
      </c>
      <c r="AZ1144" s="273" t="s">
        <v>10391</v>
      </c>
      <c r="BA1144" s="273" t="s">
        <v>9227</v>
      </c>
      <c r="BB1144" s="273" t="s">
        <v>3631</v>
      </c>
      <c r="BC1144" s="273" t="s">
        <v>10373</v>
      </c>
      <c r="BD1144" s="273"/>
      <c r="BE1144" s="273" t="s">
        <v>10373</v>
      </c>
      <c r="BF1144" s="273" t="s">
        <v>10407</v>
      </c>
      <c r="BG1144" s="273" t="s">
        <v>10405</v>
      </c>
      <c r="BH1144" s="273" t="s">
        <v>10408</v>
      </c>
      <c r="BI1144" s="273" t="s">
        <v>800</v>
      </c>
      <c r="BJ1144" s="273" t="s">
        <v>800</v>
      </c>
      <c r="BK1144" s="273" t="s">
        <v>3211</v>
      </c>
      <c r="BL1144" s="273" t="s">
        <v>802</v>
      </c>
      <c r="BM1144" s="273" t="s">
        <v>827</v>
      </c>
      <c r="BN1144" s="273" t="s">
        <v>5819</v>
      </c>
      <c r="BO1144" s="273" t="s">
        <v>809</v>
      </c>
      <c r="BP1144" s="273" t="s">
        <v>458</v>
      </c>
      <c r="BQ1144" s="273"/>
    </row>
    <row r="1145" spans="1:69" ht="18" customHeight="1">
      <c r="A1145" s="273" t="s">
        <v>1797</v>
      </c>
      <c r="B1145" s="273" t="s">
        <v>10409</v>
      </c>
      <c r="C1145" s="273" t="s">
        <v>10410</v>
      </c>
      <c r="D1145" s="273" t="s">
        <v>9327</v>
      </c>
      <c r="E1145" s="273" t="s">
        <v>10411</v>
      </c>
      <c r="F1145" s="273" t="s">
        <v>1801</v>
      </c>
      <c r="G1145" s="273" t="s">
        <v>1506</v>
      </c>
      <c r="H1145" s="273" t="s">
        <v>1801</v>
      </c>
      <c r="I1145" s="274">
        <v>10</v>
      </c>
      <c r="J1145" s="273" t="s">
        <v>804</v>
      </c>
      <c r="K1145" s="273" t="s">
        <v>10332</v>
      </c>
      <c r="L1145" s="273"/>
      <c r="M1145" s="273" t="s">
        <v>2029</v>
      </c>
      <c r="N1145" s="273" t="s">
        <v>936</v>
      </c>
      <c r="O1145" s="273"/>
      <c r="P1145" s="273"/>
      <c r="Q1145" s="273"/>
      <c r="R1145" s="273" t="s">
        <v>789</v>
      </c>
      <c r="S1145" s="273" t="s">
        <v>1487</v>
      </c>
      <c r="T1145" s="273"/>
      <c r="U1145" s="273" t="s">
        <v>791</v>
      </c>
      <c r="V1145" s="274">
        <v>100</v>
      </c>
      <c r="W1145" s="273"/>
      <c r="X1145" s="273" t="s">
        <v>1463</v>
      </c>
      <c r="Y1145" s="273" t="s">
        <v>1464</v>
      </c>
      <c r="Z1145" s="273"/>
      <c r="AA1145" s="273"/>
      <c r="AB1145" s="273"/>
      <c r="AC1145" s="273"/>
      <c r="AD1145" s="273"/>
      <c r="AE1145" s="273"/>
      <c r="AF1145" s="273" t="s">
        <v>794</v>
      </c>
      <c r="AG1145" s="273" t="s">
        <v>795</v>
      </c>
      <c r="AH1145" s="273" t="s">
        <v>1801</v>
      </c>
      <c r="AI1145" s="273"/>
      <c r="AJ1145" s="273"/>
      <c r="AK1145" s="273" t="s">
        <v>796</v>
      </c>
      <c r="AL1145" s="273" t="s">
        <v>2031</v>
      </c>
      <c r="AM1145" s="273" t="s">
        <v>1529</v>
      </c>
      <c r="AN1145" s="273" t="s">
        <v>42</v>
      </c>
      <c r="AO1145" s="273"/>
      <c r="AP1145" s="273"/>
      <c r="AQ1145" s="273"/>
      <c r="AR1145" s="273"/>
      <c r="AS1145" s="273" t="s">
        <v>1806</v>
      </c>
      <c r="AT1145" s="274">
        <v>1000000</v>
      </c>
      <c r="AU1145" s="274">
        <v>10</v>
      </c>
      <c r="AV1145" s="273" t="s">
        <v>10373</v>
      </c>
      <c r="AW1145" s="273"/>
      <c r="AX1145" s="274">
        <v>4.8262</v>
      </c>
      <c r="AY1145" s="273" t="s">
        <v>4086</v>
      </c>
      <c r="AZ1145" s="273" t="s">
        <v>10010</v>
      </c>
      <c r="BA1145" s="273" t="s">
        <v>1807</v>
      </c>
      <c r="BB1145" s="273"/>
      <c r="BC1145" s="273" t="s">
        <v>10373</v>
      </c>
      <c r="BD1145" s="273"/>
      <c r="BE1145" s="273" t="s">
        <v>10373</v>
      </c>
      <c r="BF1145" s="273"/>
      <c r="BG1145" s="273"/>
      <c r="BH1145" s="273" t="s">
        <v>458</v>
      </c>
      <c r="BI1145" s="273" t="s">
        <v>800</v>
      </c>
      <c r="BJ1145" s="273" t="s">
        <v>800</v>
      </c>
      <c r="BK1145" s="273" t="s">
        <v>1516</v>
      </c>
      <c r="BL1145" s="273" t="s">
        <v>802</v>
      </c>
      <c r="BM1145" s="273" t="s">
        <v>1962</v>
      </c>
      <c r="BN1145" s="273"/>
      <c r="BO1145" s="273" t="s">
        <v>1517</v>
      </c>
      <c r="BP1145" s="273"/>
      <c r="BQ1145" s="273"/>
    </row>
    <row r="1146" spans="1:69" ht="18" customHeight="1">
      <c r="A1146" s="273" t="s">
        <v>10412</v>
      </c>
      <c r="B1146" s="273" t="s">
        <v>10413</v>
      </c>
      <c r="C1146" s="273" t="s">
        <v>10414</v>
      </c>
      <c r="D1146" s="273" t="s">
        <v>10415</v>
      </c>
      <c r="E1146" s="273" t="s">
        <v>10416</v>
      </c>
      <c r="F1146" s="273" t="s">
        <v>1562</v>
      </c>
      <c r="G1146" s="273" t="s">
        <v>7003</v>
      </c>
      <c r="H1146" s="273" t="s">
        <v>1871</v>
      </c>
      <c r="I1146" s="274">
        <v>2</v>
      </c>
      <c r="J1146" s="273" t="s">
        <v>11</v>
      </c>
      <c r="K1146" s="273" t="s">
        <v>820</v>
      </c>
      <c r="L1146" s="274">
        <v>4</v>
      </c>
      <c r="M1146" s="273" t="s">
        <v>2730</v>
      </c>
      <c r="N1146" s="273" t="s">
        <v>936</v>
      </c>
      <c r="O1146" s="273"/>
      <c r="P1146" s="273"/>
      <c r="Q1146" s="273"/>
      <c r="R1146" s="273" t="s">
        <v>789</v>
      </c>
      <c r="S1146" s="273" t="s">
        <v>2731</v>
      </c>
      <c r="T1146" s="273" t="s">
        <v>458</v>
      </c>
      <c r="U1146" s="273" t="s">
        <v>791</v>
      </c>
      <c r="V1146" s="274">
        <v>99.218000000000004</v>
      </c>
      <c r="W1146" s="273" t="s">
        <v>10417</v>
      </c>
      <c r="X1146" s="273" t="s">
        <v>792</v>
      </c>
      <c r="Y1146" s="273" t="s">
        <v>1792</v>
      </c>
      <c r="Z1146" s="273"/>
      <c r="AA1146" s="273"/>
      <c r="AB1146" s="273"/>
      <c r="AC1146" s="273"/>
      <c r="AD1146" s="273"/>
      <c r="AE1146" s="273" t="s">
        <v>10418</v>
      </c>
      <c r="AF1146" s="273" t="s">
        <v>794</v>
      </c>
      <c r="AG1146" s="273" t="s">
        <v>795</v>
      </c>
      <c r="AH1146" s="273" t="s">
        <v>9159</v>
      </c>
      <c r="AI1146" s="273" t="s">
        <v>102</v>
      </c>
      <c r="AJ1146" s="273"/>
      <c r="AK1146" s="273" t="s">
        <v>796</v>
      </c>
      <c r="AL1146" s="273" t="s">
        <v>2732</v>
      </c>
      <c r="AM1146" s="273" t="s">
        <v>2206</v>
      </c>
      <c r="AN1146" s="273" t="s">
        <v>42</v>
      </c>
      <c r="AO1146" s="273"/>
      <c r="AP1146" s="273"/>
      <c r="AQ1146" s="273"/>
      <c r="AR1146" s="273"/>
      <c r="AS1146" s="273" t="s">
        <v>8182</v>
      </c>
      <c r="AT1146" s="274">
        <v>1000</v>
      </c>
      <c r="AU1146" s="274">
        <v>2</v>
      </c>
      <c r="AV1146" s="273" t="s">
        <v>10419</v>
      </c>
      <c r="AW1146" s="273"/>
      <c r="AX1146" s="274">
        <v>4</v>
      </c>
      <c r="AY1146" s="273" t="s">
        <v>458</v>
      </c>
      <c r="AZ1146" s="273" t="s">
        <v>9558</v>
      </c>
      <c r="BA1146" s="273" t="s">
        <v>10420</v>
      </c>
      <c r="BB1146" s="273" t="s">
        <v>8172</v>
      </c>
      <c r="BC1146" s="273" t="s">
        <v>10419</v>
      </c>
      <c r="BD1146" s="273"/>
      <c r="BE1146" s="273" t="s">
        <v>10419</v>
      </c>
      <c r="BF1146" s="273" t="s">
        <v>4502</v>
      </c>
      <c r="BG1146" s="273" t="s">
        <v>10421</v>
      </c>
      <c r="BH1146" s="273" t="s">
        <v>10422</v>
      </c>
      <c r="BI1146" s="273" t="s">
        <v>800</v>
      </c>
      <c r="BJ1146" s="273" t="s">
        <v>800</v>
      </c>
      <c r="BK1146" s="273" t="s">
        <v>801</v>
      </c>
      <c r="BL1146" s="273" t="s">
        <v>802</v>
      </c>
      <c r="BM1146" s="273" t="s">
        <v>803</v>
      </c>
      <c r="BN1146" s="273"/>
      <c r="BO1146" s="273" t="s">
        <v>809</v>
      </c>
      <c r="BP1146" s="273" t="s">
        <v>10412</v>
      </c>
      <c r="BQ1146" s="273"/>
    </row>
    <row r="1147" spans="1:69" ht="18" customHeight="1">
      <c r="A1147" s="273" t="s">
        <v>10423</v>
      </c>
      <c r="B1147" s="273" t="s">
        <v>10424</v>
      </c>
      <c r="C1147" s="273" t="s">
        <v>10425</v>
      </c>
      <c r="D1147" s="273" t="s">
        <v>10104</v>
      </c>
      <c r="E1147" s="273" t="s">
        <v>10426</v>
      </c>
      <c r="F1147" s="273" t="s">
        <v>3435</v>
      </c>
      <c r="G1147" s="273" t="s">
        <v>3481</v>
      </c>
      <c r="H1147" s="273" t="s">
        <v>786</v>
      </c>
      <c r="I1147" s="274">
        <v>10</v>
      </c>
      <c r="J1147" s="273" t="s">
        <v>11</v>
      </c>
      <c r="K1147" s="273" t="s">
        <v>820</v>
      </c>
      <c r="L1147" s="274">
        <v>6.125</v>
      </c>
      <c r="M1147" s="273" t="s">
        <v>2730</v>
      </c>
      <c r="N1147" s="273" t="s">
        <v>7319</v>
      </c>
      <c r="O1147" s="273"/>
      <c r="P1147" s="273"/>
      <c r="Q1147" s="273"/>
      <c r="R1147" s="273" t="s">
        <v>789</v>
      </c>
      <c r="S1147" s="273" t="s">
        <v>3364</v>
      </c>
      <c r="T1147" s="273" t="s">
        <v>458</v>
      </c>
      <c r="U1147" s="273" t="s">
        <v>3483</v>
      </c>
      <c r="V1147" s="274">
        <v>100</v>
      </c>
      <c r="W1147" s="273" t="s">
        <v>10427</v>
      </c>
      <c r="X1147" s="273" t="s">
        <v>1565</v>
      </c>
      <c r="Y1147" s="273"/>
      <c r="Z1147" s="273"/>
      <c r="AA1147" s="274">
        <v>36</v>
      </c>
      <c r="AB1147" s="274">
        <v>3.6</v>
      </c>
      <c r="AC1147" s="273"/>
      <c r="AD1147" s="273"/>
      <c r="AE1147" s="273" t="s">
        <v>10428</v>
      </c>
      <c r="AF1147" s="273" t="s">
        <v>794</v>
      </c>
      <c r="AG1147" s="273" t="s">
        <v>1986</v>
      </c>
      <c r="AH1147" s="273" t="s">
        <v>786</v>
      </c>
      <c r="AI1147" s="273" t="s">
        <v>102</v>
      </c>
      <c r="AJ1147" s="273"/>
      <c r="AK1147" s="273" t="s">
        <v>1987</v>
      </c>
      <c r="AL1147" s="273" t="s">
        <v>2732</v>
      </c>
      <c r="AM1147" s="273" t="s">
        <v>1529</v>
      </c>
      <c r="AN1147" s="273" t="s">
        <v>3211</v>
      </c>
      <c r="AO1147" s="273"/>
      <c r="AP1147" s="273"/>
      <c r="AQ1147" s="273"/>
      <c r="AR1147" s="273"/>
      <c r="AS1147" s="273" t="s">
        <v>10429</v>
      </c>
      <c r="AT1147" s="274">
        <v>1000</v>
      </c>
      <c r="AU1147" s="274">
        <v>10</v>
      </c>
      <c r="AV1147" s="273" t="s">
        <v>10419</v>
      </c>
      <c r="AW1147" s="273" t="s">
        <v>2885</v>
      </c>
      <c r="AX1147" s="274">
        <v>6.125</v>
      </c>
      <c r="AY1147" s="273" t="s">
        <v>458</v>
      </c>
      <c r="AZ1147" s="273" t="s">
        <v>9558</v>
      </c>
      <c r="BA1147" s="273" t="s">
        <v>10430</v>
      </c>
      <c r="BB1147" s="273" t="s">
        <v>3631</v>
      </c>
      <c r="BC1147" s="273" t="s">
        <v>10419</v>
      </c>
      <c r="BD1147" s="273"/>
      <c r="BE1147" s="273" t="s">
        <v>10419</v>
      </c>
      <c r="BF1147" s="273" t="s">
        <v>10431</v>
      </c>
      <c r="BG1147" s="273" t="s">
        <v>10428</v>
      </c>
      <c r="BH1147" s="273" t="s">
        <v>10432</v>
      </c>
      <c r="BI1147" s="273" t="s">
        <v>800</v>
      </c>
      <c r="BJ1147" s="273" t="s">
        <v>800</v>
      </c>
      <c r="BK1147" s="273" t="s">
        <v>801</v>
      </c>
      <c r="BL1147" s="273" t="s">
        <v>802</v>
      </c>
      <c r="BM1147" s="273" t="s">
        <v>827</v>
      </c>
      <c r="BN1147" s="273" t="s">
        <v>5819</v>
      </c>
      <c r="BO1147" s="273" t="s">
        <v>809</v>
      </c>
      <c r="BP1147" s="273" t="s">
        <v>458</v>
      </c>
      <c r="BQ1147" s="273"/>
    </row>
    <row r="1148" spans="1:69" ht="18" customHeight="1">
      <c r="A1148" s="273" t="s">
        <v>10433</v>
      </c>
      <c r="B1148" s="273" t="s">
        <v>10434</v>
      </c>
      <c r="C1148" s="273" t="s">
        <v>10435</v>
      </c>
      <c r="D1148" s="273" t="s">
        <v>10436</v>
      </c>
      <c r="E1148" s="273" t="s">
        <v>10437</v>
      </c>
      <c r="F1148" s="273" t="s">
        <v>786</v>
      </c>
      <c r="G1148" s="273" t="s">
        <v>786</v>
      </c>
      <c r="H1148" s="273" t="s">
        <v>786</v>
      </c>
      <c r="I1148" s="274">
        <v>7.5</v>
      </c>
      <c r="J1148" s="273" t="s">
        <v>11</v>
      </c>
      <c r="K1148" s="273" t="s">
        <v>10438</v>
      </c>
      <c r="L1148" s="274">
        <v>4.5</v>
      </c>
      <c r="M1148" s="273" t="s">
        <v>918</v>
      </c>
      <c r="N1148" s="273" t="s">
        <v>10439</v>
      </c>
      <c r="O1148" s="273"/>
      <c r="P1148" s="273"/>
      <c r="Q1148" s="273"/>
      <c r="R1148" s="273"/>
      <c r="S1148" s="273" t="s">
        <v>1487</v>
      </c>
      <c r="T1148" s="273" t="s">
        <v>458</v>
      </c>
      <c r="U1148" s="273" t="s">
        <v>791</v>
      </c>
      <c r="V1148" s="274">
        <v>100</v>
      </c>
      <c r="W1148" s="273" t="s">
        <v>10440</v>
      </c>
      <c r="X1148" s="273" t="s">
        <v>1565</v>
      </c>
      <c r="Y1148" s="273" t="s">
        <v>4765</v>
      </c>
      <c r="Z1148" s="273"/>
      <c r="AA1148" s="273"/>
      <c r="AB1148" s="273"/>
      <c r="AC1148" s="273"/>
      <c r="AD1148" s="273"/>
      <c r="AE1148" s="273" t="s">
        <v>10441</v>
      </c>
      <c r="AF1148" s="273" t="s">
        <v>794</v>
      </c>
      <c r="AG1148" s="273" t="s">
        <v>10442</v>
      </c>
      <c r="AH1148" s="273" t="s">
        <v>786</v>
      </c>
      <c r="AI1148" s="273"/>
      <c r="AJ1148" s="273"/>
      <c r="AK1148" s="273" t="s">
        <v>810</v>
      </c>
      <c r="AL1148" s="273" t="s">
        <v>1483</v>
      </c>
      <c r="AM1148" s="273" t="s">
        <v>1989</v>
      </c>
      <c r="AN1148" s="273" t="s">
        <v>43</v>
      </c>
      <c r="AO1148" s="273"/>
      <c r="AP1148" s="273"/>
      <c r="AQ1148" s="273"/>
      <c r="AR1148" s="273"/>
      <c r="AS1148" s="273" t="s">
        <v>10443</v>
      </c>
      <c r="AT1148" s="274">
        <v>1000</v>
      </c>
      <c r="AU1148" s="274">
        <v>1.6544000000000001</v>
      </c>
      <c r="AV1148" s="273" t="s">
        <v>10444</v>
      </c>
      <c r="AW1148" s="273" t="s">
        <v>10445</v>
      </c>
      <c r="AX1148" s="274">
        <v>4.5</v>
      </c>
      <c r="AY1148" s="273" t="s">
        <v>458</v>
      </c>
      <c r="AZ1148" s="273" t="s">
        <v>9584</v>
      </c>
      <c r="BA1148" s="273" t="s">
        <v>10446</v>
      </c>
      <c r="BB1148" s="273" t="s">
        <v>458</v>
      </c>
      <c r="BC1148" s="273" t="s">
        <v>10444</v>
      </c>
      <c r="BD1148" s="273"/>
      <c r="BE1148" s="273" t="s">
        <v>10444</v>
      </c>
      <c r="BF1148" s="273" t="s">
        <v>458</v>
      </c>
      <c r="BG1148" s="273" t="s">
        <v>10441</v>
      </c>
      <c r="BH1148" s="273" t="s">
        <v>10447</v>
      </c>
      <c r="BI1148" s="273" t="s">
        <v>800</v>
      </c>
      <c r="BJ1148" s="273" t="s">
        <v>800</v>
      </c>
      <c r="BK1148" s="273" t="s">
        <v>801</v>
      </c>
      <c r="BL1148" s="273" t="s">
        <v>802</v>
      </c>
      <c r="BM1148" s="273" t="s">
        <v>6727</v>
      </c>
      <c r="BN1148" s="273"/>
      <c r="BO1148" s="273" t="s">
        <v>809</v>
      </c>
      <c r="BP1148" s="273" t="s">
        <v>458</v>
      </c>
      <c r="BQ1148" s="273"/>
    </row>
    <row r="1149" spans="1:69" ht="18" customHeight="1">
      <c r="A1149" s="273" t="s">
        <v>3540</v>
      </c>
      <c r="B1149" s="273" t="s">
        <v>10448</v>
      </c>
      <c r="C1149" s="273" t="s">
        <v>10449</v>
      </c>
      <c r="D1149" s="273" t="s">
        <v>10436</v>
      </c>
      <c r="E1149" s="273" t="s">
        <v>10450</v>
      </c>
      <c r="F1149" s="273" t="s">
        <v>3545</v>
      </c>
      <c r="G1149" s="273" t="s">
        <v>1506</v>
      </c>
      <c r="H1149" s="273" t="s">
        <v>10451</v>
      </c>
      <c r="I1149" s="274">
        <v>3</v>
      </c>
      <c r="J1149" s="273" t="s">
        <v>11</v>
      </c>
      <c r="K1149" s="273" t="s">
        <v>3714</v>
      </c>
      <c r="L1149" s="274">
        <v>4.75</v>
      </c>
      <c r="M1149" s="273" t="s">
        <v>10452</v>
      </c>
      <c r="N1149" s="273" t="s">
        <v>936</v>
      </c>
      <c r="O1149" s="273"/>
      <c r="P1149" s="273"/>
      <c r="Q1149" s="273"/>
      <c r="R1149" s="273" t="s">
        <v>789</v>
      </c>
      <c r="S1149" s="273" t="s">
        <v>790</v>
      </c>
      <c r="T1149" s="273" t="s">
        <v>458</v>
      </c>
      <c r="U1149" s="273" t="s">
        <v>6618</v>
      </c>
      <c r="V1149" s="274">
        <v>100</v>
      </c>
      <c r="W1149" s="273" t="s">
        <v>9938</v>
      </c>
      <c r="X1149" s="273" t="s">
        <v>1463</v>
      </c>
      <c r="Y1149" s="273" t="s">
        <v>1464</v>
      </c>
      <c r="Z1149" s="273"/>
      <c r="AA1149" s="273"/>
      <c r="AB1149" s="273"/>
      <c r="AC1149" s="273"/>
      <c r="AD1149" s="273"/>
      <c r="AE1149" s="273" t="s">
        <v>10453</v>
      </c>
      <c r="AF1149" s="273" t="s">
        <v>794</v>
      </c>
      <c r="AG1149" s="273" t="s">
        <v>2557</v>
      </c>
      <c r="AH1149" s="273" t="s">
        <v>1562</v>
      </c>
      <c r="AI1149" s="273"/>
      <c r="AJ1149" s="273"/>
      <c r="AK1149" s="273" t="s">
        <v>810</v>
      </c>
      <c r="AL1149" s="273" t="s">
        <v>10454</v>
      </c>
      <c r="AM1149" s="273" t="s">
        <v>1529</v>
      </c>
      <c r="AN1149" s="273" t="s">
        <v>42</v>
      </c>
      <c r="AO1149" s="273"/>
      <c r="AP1149" s="273"/>
      <c r="AQ1149" s="273"/>
      <c r="AR1149" s="273"/>
      <c r="AS1149" s="273" t="s">
        <v>3548</v>
      </c>
      <c r="AT1149" s="274">
        <v>1000</v>
      </c>
      <c r="AU1149" s="274">
        <v>3</v>
      </c>
      <c r="AV1149" s="273" t="s">
        <v>10455</v>
      </c>
      <c r="AW1149" s="273"/>
      <c r="AX1149" s="274">
        <v>4.75</v>
      </c>
      <c r="AY1149" s="273" t="s">
        <v>458</v>
      </c>
      <c r="AZ1149" s="273" t="s">
        <v>10456</v>
      </c>
      <c r="BA1149" s="273" t="s">
        <v>10457</v>
      </c>
      <c r="BB1149" s="273" t="s">
        <v>3540</v>
      </c>
      <c r="BC1149" s="273" t="s">
        <v>10455</v>
      </c>
      <c r="BD1149" s="273"/>
      <c r="BE1149" s="273" t="s">
        <v>10455</v>
      </c>
      <c r="BF1149" s="273" t="s">
        <v>10458</v>
      </c>
      <c r="BG1149" s="273" t="s">
        <v>10459</v>
      </c>
      <c r="BH1149" s="273" t="s">
        <v>10460</v>
      </c>
      <c r="BI1149" s="273" t="s">
        <v>3729</v>
      </c>
      <c r="BJ1149" s="273" t="s">
        <v>800</v>
      </c>
      <c r="BK1149" s="273" t="s">
        <v>3730</v>
      </c>
      <c r="BL1149" s="273" t="s">
        <v>802</v>
      </c>
      <c r="BM1149" s="273" t="s">
        <v>3731</v>
      </c>
      <c r="BN1149" s="273"/>
      <c r="BO1149" s="273" t="s">
        <v>809</v>
      </c>
      <c r="BP1149" s="273" t="s">
        <v>458</v>
      </c>
      <c r="BQ1149" s="273"/>
    </row>
    <row r="1150" spans="1:69" ht="18" customHeight="1">
      <c r="A1150" s="273" t="s">
        <v>10433</v>
      </c>
      <c r="B1150" s="273" t="s">
        <v>10434</v>
      </c>
      <c r="C1150" s="273" t="s">
        <v>10461</v>
      </c>
      <c r="D1150" s="273" t="s">
        <v>10436</v>
      </c>
      <c r="E1150" s="273" t="s">
        <v>10437</v>
      </c>
      <c r="F1150" s="273" t="s">
        <v>786</v>
      </c>
      <c r="G1150" s="273" t="s">
        <v>786</v>
      </c>
      <c r="H1150" s="273" t="s">
        <v>786</v>
      </c>
      <c r="I1150" s="274">
        <v>7.5</v>
      </c>
      <c r="J1150" s="273" t="s">
        <v>11</v>
      </c>
      <c r="K1150" s="273" t="s">
        <v>10438</v>
      </c>
      <c r="L1150" s="274">
        <v>4.5</v>
      </c>
      <c r="M1150" s="273" t="s">
        <v>918</v>
      </c>
      <c r="N1150" s="273"/>
      <c r="O1150" s="273"/>
      <c r="P1150" s="273"/>
      <c r="Q1150" s="273"/>
      <c r="R1150" s="273" t="s">
        <v>3220</v>
      </c>
      <c r="S1150" s="273" t="s">
        <v>1487</v>
      </c>
      <c r="T1150" s="273" t="s">
        <v>458</v>
      </c>
      <c r="U1150" s="273" t="s">
        <v>791</v>
      </c>
      <c r="V1150" s="273"/>
      <c r="W1150" s="273"/>
      <c r="X1150" s="273" t="s">
        <v>1565</v>
      </c>
      <c r="Y1150" s="273" t="s">
        <v>4765</v>
      </c>
      <c r="Z1150" s="273"/>
      <c r="AA1150" s="273"/>
      <c r="AB1150" s="273"/>
      <c r="AC1150" s="273"/>
      <c r="AD1150" s="273"/>
      <c r="AE1150" s="273" t="s">
        <v>458</v>
      </c>
      <c r="AF1150" s="273" t="s">
        <v>794</v>
      </c>
      <c r="AG1150" s="273" t="s">
        <v>10442</v>
      </c>
      <c r="AH1150" s="273" t="s">
        <v>786</v>
      </c>
      <c r="AI1150" s="273"/>
      <c r="AJ1150" s="273"/>
      <c r="AK1150" s="273" t="s">
        <v>810</v>
      </c>
      <c r="AL1150" s="273" t="s">
        <v>3734</v>
      </c>
      <c r="AM1150" s="273" t="s">
        <v>1989</v>
      </c>
      <c r="AN1150" s="273" t="s">
        <v>43</v>
      </c>
      <c r="AO1150" s="273"/>
      <c r="AP1150" s="273"/>
      <c r="AQ1150" s="273"/>
      <c r="AR1150" s="273"/>
      <c r="AS1150" s="273" t="s">
        <v>10443</v>
      </c>
      <c r="AT1150" s="274">
        <v>1000</v>
      </c>
      <c r="AU1150" s="274">
        <v>0</v>
      </c>
      <c r="AV1150" s="273" t="s">
        <v>10444</v>
      </c>
      <c r="AW1150" s="273" t="s">
        <v>10445</v>
      </c>
      <c r="AX1150" s="274">
        <v>4.5</v>
      </c>
      <c r="AY1150" s="273" t="s">
        <v>458</v>
      </c>
      <c r="AZ1150" s="273" t="s">
        <v>9584</v>
      </c>
      <c r="BA1150" s="273" t="s">
        <v>10446</v>
      </c>
      <c r="BB1150" s="273" t="s">
        <v>458</v>
      </c>
      <c r="BC1150" s="273" t="s">
        <v>10444</v>
      </c>
      <c r="BD1150" s="273"/>
      <c r="BE1150" s="273" t="s">
        <v>10444</v>
      </c>
      <c r="BF1150" s="273" t="s">
        <v>458</v>
      </c>
      <c r="BG1150" s="273" t="s">
        <v>458</v>
      </c>
      <c r="BH1150" s="273" t="s">
        <v>458</v>
      </c>
      <c r="BI1150" s="273" t="s">
        <v>800</v>
      </c>
      <c r="BJ1150" s="273" t="s">
        <v>800</v>
      </c>
      <c r="BK1150" s="273" t="s">
        <v>801</v>
      </c>
      <c r="BL1150" s="273" t="s">
        <v>802</v>
      </c>
      <c r="BM1150" s="273" t="s">
        <v>6727</v>
      </c>
      <c r="BN1150" s="273"/>
      <c r="BO1150" s="273" t="s">
        <v>809</v>
      </c>
      <c r="BP1150" s="273" t="s">
        <v>458</v>
      </c>
      <c r="BQ1150" s="273"/>
    </row>
    <row r="1151" spans="1:69" ht="18" customHeight="1">
      <c r="A1151" s="273" t="s">
        <v>10462</v>
      </c>
      <c r="B1151" s="273" t="s">
        <v>10463</v>
      </c>
      <c r="C1151" s="273" t="s">
        <v>10464</v>
      </c>
      <c r="D1151" s="273" t="s">
        <v>10465</v>
      </c>
      <c r="E1151" s="273" t="s">
        <v>10466</v>
      </c>
      <c r="F1151" s="273" t="s">
        <v>786</v>
      </c>
      <c r="G1151" s="273" t="s">
        <v>786</v>
      </c>
      <c r="H1151" s="273" t="s">
        <v>8463</v>
      </c>
      <c r="I1151" s="274">
        <v>6</v>
      </c>
      <c r="J1151" s="273" t="s">
        <v>11</v>
      </c>
      <c r="K1151" s="273" t="s">
        <v>820</v>
      </c>
      <c r="L1151" s="274">
        <v>7.25</v>
      </c>
      <c r="M1151" s="273" t="s">
        <v>10467</v>
      </c>
      <c r="N1151" s="273" t="s">
        <v>860</v>
      </c>
      <c r="O1151" s="273"/>
      <c r="P1151" s="273"/>
      <c r="Q1151" s="273"/>
      <c r="R1151" s="273" t="s">
        <v>3220</v>
      </c>
      <c r="S1151" s="273" t="s">
        <v>3364</v>
      </c>
      <c r="T1151" s="273" t="s">
        <v>458</v>
      </c>
      <c r="U1151" s="273" t="s">
        <v>791</v>
      </c>
      <c r="V1151" s="274">
        <v>100</v>
      </c>
      <c r="W1151" s="273" t="s">
        <v>10468</v>
      </c>
      <c r="X1151" s="273" t="s">
        <v>1463</v>
      </c>
      <c r="Y1151" s="273" t="s">
        <v>1464</v>
      </c>
      <c r="Z1151" s="273"/>
      <c r="AA1151" s="273"/>
      <c r="AB1151" s="273"/>
      <c r="AC1151" s="273"/>
      <c r="AD1151" s="273"/>
      <c r="AE1151" s="273" t="s">
        <v>10469</v>
      </c>
      <c r="AF1151" s="273" t="s">
        <v>7601</v>
      </c>
      <c r="AG1151" s="273" t="s">
        <v>8506</v>
      </c>
      <c r="AH1151" s="273" t="s">
        <v>8463</v>
      </c>
      <c r="AI1151" s="273"/>
      <c r="AJ1151" s="273"/>
      <c r="AK1151" s="273" t="s">
        <v>810</v>
      </c>
      <c r="AL1151" s="273" t="s">
        <v>3734</v>
      </c>
      <c r="AM1151" s="273" t="s">
        <v>1529</v>
      </c>
      <c r="AN1151" s="273" t="s">
        <v>43</v>
      </c>
      <c r="AO1151" s="273"/>
      <c r="AP1151" s="273"/>
      <c r="AQ1151" s="273"/>
      <c r="AR1151" s="273"/>
      <c r="AS1151" s="273" t="s">
        <v>10470</v>
      </c>
      <c r="AT1151" s="274">
        <v>1000</v>
      </c>
      <c r="AU1151" s="274">
        <v>0</v>
      </c>
      <c r="AV1151" s="273" t="s">
        <v>10471</v>
      </c>
      <c r="AW1151" s="273" t="s">
        <v>4176</v>
      </c>
      <c r="AX1151" s="274">
        <v>7.25</v>
      </c>
      <c r="AY1151" s="273" t="s">
        <v>458</v>
      </c>
      <c r="AZ1151" s="273" t="s">
        <v>10472</v>
      </c>
      <c r="BA1151" s="273" t="s">
        <v>10473</v>
      </c>
      <c r="BB1151" s="273" t="s">
        <v>3215</v>
      </c>
      <c r="BC1151" s="273" t="s">
        <v>10471</v>
      </c>
      <c r="BD1151" s="273"/>
      <c r="BE1151" s="273" t="s">
        <v>10471</v>
      </c>
      <c r="BF1151" s="273" t="s">
        <v>458</v>
      </c>
      <c r="BG1151" s="273" t="s">
        <v>10474</v>
      </c>
      <c r="BH1151" s="273" t="s">
        <v>10474</v>
      </c>
      <c r="BI1151" s="273" t="s">
        <v>800</v>
      </c>
      <c r="BJ1151" s="273" t="s">
        <v>800</v>
      </c>
      <c r="BK1151" s="273" t="s">
        <v>801</v>
      </c>
      <c r="BL1151" s="273" t="s">
        <v>802</v>
      </c>
      <c r="BM1151" s="273" t="s">
        <v>827</v>
      </c>
      <c r="BN1151" s="273"/>
      <c r="BO1151" s="273" t="s">
        <v>809</v>
      </c>
      <c r="BP1151" s="273" t="s">
        <v>458</v>
      </c>
      <c r="BQ1151" s="273"/>
    </row>
    <row r="1152" spans="1:69" ht="18" customHeight="1">
      <c r="A1152" s="273" t="s">
        <v>10462</v>
      </c>
      <c r="B1152" s="273" t="s">
        <v>10463</v>
      </c>
      <c r="C1152" s="273" t="s">
        <v>10475</v>
      </c>
      <c r="D1152" s="273" t="s">
        <v>10465</v>
      </c>
      <c r="E1152" s="273" t="s">
        <v>10466</v>
      </c>
      <c r="F1152" s="273" t="s">
        <v>786</v>
      </c>
      <c r="G1152" s="273" t="s">
        <v>786</v>
      </c>
      <c r="H1152" s="273" t="s">
        <v>8463</v>
      </c>
      <c r="I1152" s="274">
        <v>6</v>
      </c>
      <c r="J1152" s="273" t="s">
        <v>11</v>
      </c>
      <c r="K1152" s="273" t="s">
        <v>820</v>
      </c>
      <c r="L1152" s="274">
        <v>7.25</v>
      </c>
      <c r="M1152" s="273" t="s">
        <v>10467</v>
      </c>
      <c r="N1152" s="273" t="s">
        <v>860</v>
      </c>
      <c r="O1152" s="273"/>
      <c r="P1152" s="273"/>
      <c r="Q1152" s="273"/>
      <c r="R1152" s="273" t="s">
        <v>789</v>
      </c>
      <c r="S1152" s="273" t="s">
        <v>3364</v>
      </c>
      <c r="T1152" s="273" t="s">
        <v>458</v>
      </c>
      <c r="U1152" s="273" t="s">
        <v>791</v>
      </c>
      <c r="V1152" s="274">
        <v>100</v>
      </c>
      <c r="W1152" s="273" t="s">
        <v>10468</v>
      </c>
      <c r="X1152" s="273" t="s">
        <v>1463</v>
      </c>
      <c r="Y1152" s="273" t="s">
        <v>1464</v>
      </c>
      <c r="Z1152" s="273"/>
      <c r="AA1152" s="273"/>
      <c r="AB1152" s="273"/>
      <c r="AC1152" s="273"/>
      <c r="AD1152" s="273"/>
      <c r="AE1152" s="273" t="s">
        <v>10469</v>
      </c>
      <c r="AF1152" s="273" t="s">
        <v>7601</v>
      </c>
      <c r="AG1152" s="273" t="s">
        <v>8506</v>
      </c>
      <c r="AH1152" s="273" t="s">
        <v>8463</v>
      </c>
      <c r="AI1152" s="273"/>
      <c r="AJ1152" s="273"/>
      <c r="AK1152" s="273" t="s">
        <v>810</v>
      </c>
      <c r="AL1152" s="273" t="s">
        <v>3734</v>
      </c>
      <c r="AM1152" s="273" t="s">
        <v>1529</v>
      </c>
      <c r="AN1152" s="273" t="s">
        <v>43</v>
      </c>
      <c r="AO1152" s="273"/>
      <c r="AP1152" s="273"/>
      <c r="AQ1152" s="273"/>
      <c r="AR1152" s="273"/>
      <c r="AS1152" s="273" t="s">
        <v>10470</v>
      </c>
      <c r="AT1152" s="274">
        <v>1000</v>
      </c>
      <c r="AU1152" s="274">
        <v>0</v>
      </c>
      <c r="AV1152" s="273" t="s">
        <v>10471</v>
      </c>
      <c r="AW1152" s="273" t="s">
        <v>4176</v>
      </c>
      <c r="AX1152" s="274">
        <v>7.25</v>
      </c>
      <c r="AY1152" s="273" t="s">
        <v>458</v>
      </c>
      <c r="AZ1152" s="273" t="s">
        <v>10472</v>
      </c>
      <c r="BA1152" s="273" t="s">
        <v>10473</v>
      </c>
      <c r="BB1152" s="273" t="s">
        <v>3215</v>
      </c>
      <c r="BC1152" s="273" t="s">
        <v>10471</v>
      </c>
      <c r="BD1152" s="273"/>
      <c r="BE1152" s="273" t="s">
        <v>10471</v>
      </c>
      <c r="BF1152" s="273" t="s">
        <v>458</v>
      </c>
      <c r="BG1152" s="273" t="s">
        <v>10476</v>
      </c>
      <c r="BH1152" s="273" t="s">
        <v>10477</v>
      </c>
      <c r="BI1152" s="273" t="s">
        <v>800</v>
      </c>
      <c r="BJ1152" s="273" t="s">
        <v>800</v>
      </c>
      <c r="BK1152" s="273" t="s">
        <v>801</v>
      </c>
      <c r="BL1152" s="273" t="s">
        <v>802</v>
      </c>
      <c r="BM1152" s="273" t="s">
        <v>827</v>
      </c>
      <c r="BN1152" s="273"/>
      <c r="BO1152" s="273" t="s">
        <v>809</v>
      </c>
      <c r="BP1152" s="273" t="s">
        <v>458</v>
      </c>
      <c r="BQ1152" s="273"/>
    </row>
    <row r="1153" spans="1:69" ht="18" customHeight="1">
      <c r="A1153" s="273" t="s">
        <v>10433</v>
      </c>
      <c r="B1153" s="273" t="s">
        <v>10434</v>
      </c>
      <c r="C1153" s="273" t="s">
        <v>10478</v>
      </c>
      <c r="D1153" s="273" t="s">
        <v>10465</v>
      </c>
      <c r="E1153" s="273" t="s">
        <v>10437</v>
      </c>
      <c r="F1153" s="273" t="s">
        <v>786</v>
      </c>
      <c r="G1153" s="273" t="s">
        <v>786</v>
      </c>
      <c r="H1153" s="273" t="s">
        <v>786</v>
      </c>
      <c r="I1153" s="274">
        <v>7.5</v>
      </c>
      <c r="J1153" s="273" t="s">
        <v>11</v>
      </c>
      <c r="K1153" s="273" t="s">
        <v>10438</v>
      </c>
      <c r="L1153" s="274">
        <v>4.5</v>
      </c>
      <c r="M1153" s="273" t="s">
        <v>918</v>
      </c>
      <c r="N1153" s="273" t="s">
        <v>10479</v>
      </c>
      <c r="O1153" s="273"/>
      <c r="P1153" s="273"/>
      <c r="Q1153" s="273"/>
      <c r="R1153" s="273" t="s">
        <v>789</v>
      </c>
      <c r="S1153" s="273" t="s">
        <v>1487</v>
      </c>
      <c r="T1153" s="273" t="s">
        <v>458</v>
      </c>
      <c r="U1153" s="273" t="s">
        <v>791</v>
      </c>
      <c r="V1153" s="274">
        <v>100</v>
      </c>
      <c r="W1153" s="273" t="s">
        <v>10480</v>
      </c>
      <c r="X1153" s="273" t="s">
        <v>1565</v>
      </c>
      <c r="Y1153" s="273" t="s">
        <v>4765</v>
      </c>
      <c r="Z1153" s="273"/>
      <c r="AA1153" s="273"/>
      <c r="AB1153" s="273"/>
      <c r="AC1153" s="273"/>
      <c r="AD1153" s="273"/>
      <c r="AE1153" s="273" t="s">
        <v>10441</v>
      </c>
      <c r="AF1153" s="273" t="s">
        <v>794</v>
      </c>
      <c r="AG1153" s="273" t="s">
        <v>10442</v>
      </c>
      <c r="AH1153" s="273" t="s">
        <v>786</v>
      </c>
      <c r="AI1153" s="273"/>
      <c r="AJ1153" s="273"/>
      <c r="AK1153" s="273" t="s">
        <v>810</v>
      </c>
      <c r="AL1153" s="273" t="s">
        <v>1483</v>
      </c>
      <c r="AM1153" s="273" t="s">
        <v>1989</v>
      </c>
      <c r="AN1153" s="273" t="s">
        <v>43</v>
      </c>
      <c r="AO1153" s="273"/>
      <c r="AP1153" s="273"/>
      <c r="AQ1153" s="273"/>
      <c r="AR1153" s="273"/>
      <c r="AS1153" s="273" t="s">
        <v>10443</v>
      </c>
      <c r="AT1153" s="274">
        <v>1000</v>
      </c>
      <c r="AU1153" s="274">
        <v>1.6544000000000001</v>
      </c>
      <c r="AV1153" s="273" t="s">
        <v>10444</v>
      </c>
      <c r="AW1153" s="273" t="s">
        <v>10445</v>
      </c>
      <c r="AX1153" s="274">
        <v>4.5</v>
      </c>
      <c r="AY1153" s="273" t="s">
        <v>458</v>
      </c>
      <c r="AZ1153" s="273" t="s">
        <v>9584</v>
      </c>
      <c r="BA1153" s="273" t="s">
        <v>10446</v>
      </c>
      <c r="BB1153" s="273" t="s">
        <v>458</v>
      </c>
      <c r="BC1153" s="273" t="s">
        <v>10444</v>
      </c>
      <c r="BD1153" s="273"/>
      <c r="BE1153" s="273" t="s">
        <v>10444</v>
      </c>
      <c r="BF1153" s="273" t="s">
        <v>458</v>
      </c>
      <c r="BG1153" s="273" t="s">
        <v>10441</v>
      </c>
      <c r="BH1153" s="273" t="s">
        <v>10447</v>
      </c>
      <c r="BI1153" s="273" t="s">
        <v>800</v>
      </c>
      <c r="BJ1153" s="273" t="s">
        <v>800</v>
      </c>
      <c r="BK1153" s="273" t="s">
        <v>801</v>
      </c>
      <c r="BL1153" s="273" t="s">
        <v>802</v>
      </c>
      <c r="BM1153" s="273" t="s">
        <v>6727</v>
      </c>
      <c r="BN1153" s="273"/>
      <c r="BO1153" s="273" t="s">
        <v>809</v>
      </c>
      <c r="BP1153" s="273" t="s">
        <v>458</v>
      </c>
      <c r="BQ1153" s="273"/>
    </row>
    <row r="1154" spans="1:69" ht="18" customHeight="1">
      <c r="A1154" s="273" t="s">
        <v>1797</v>
      </c>
      <c r="B1154" s="273" t="s">
        <v>10481</v>
      </c>
      <c r="C1154" s="273" t="s">
        <v>10482</v>
      </c>
      <c r="D1154" s="273" t="s">
        <v>10483</v>
      </c>
      <c r="E1154" s="273" t="s">
        <v>10484</v>
      </c>
      <c r="F1154" s="273" t="s">
        <v>1801</v>
      </c>
      <c r="G1154" s="273" t="s">
        <v>1506</v>
      </c>
      <c r="H1154" s="273" t="s">
        <v>1801</v>
      </c>
      <c r="I1154" s="274">
        <v>5</v>
      </c>
      <c r="J1154" s="273" t="s">
        <v>804</v>
      </c>
      <c r="K1154" s="273" t="s">
        <v>10485</v>
      </c>
      <c r="L1154" s="273"/>
      <c r="M1154" s="273" t="s">
        <v>2102</v>
      </c>
      <c r="N1154" s="273" t="s">
        <v>936</v>
      </c>
      <c r="O1154" s="273"/>
      <c r="P1154" s="273"/>
      <c r="Q1154" s="273"/>
      <c r="R1154" s="273" t="s">
        <v>789</v>
      </c>
      <c r="S1154" s="273" t="s">
        <v>1487</v>
      </c>
      <c r="T1154" s="273"/>
      <c r="U1154" s="273" t="s">
        <v>791</v>
      </c>
      <c r="V1154" s="274">
        <v>100</v>
      </c>
      <c r="W1154" s="273"/>
      <c r="X1154" s="273" t="s">
        <v>1463</v>
      </c>
      <c r="Y1154" s="273" t="s">
        <v>1464</v>
      </c>
      <c r="Z1154" s="273"/>
      <c r="AA1154" s="273"/>
      <c r="AB1154" s="273"/>
      <c r="AC1154" s="273"/>
      <c r="AD1154" s="273"/>
      <c r="AE1154" s="273"/>
      <c r="AF1154" s="273" t="s">
        <v>794</v>
      </c>
      <c r="AG1154" s="273" t="s">
        <v>795</v>
      </c>
      <c r="AH1154" s="273" t="s">
        <v>1801</v>
      </c>
      <c r="AI1154" s="273"/>
      <c r="AJ1154" s="273"/>
      <c r="AK1154" s="273" t="s">
        <v>796</v>
      </c>
      <c r="AL1154" s="273" t="s">
        <v>2103</v>
      </c>
      <c r="AM1154" s="273" t="s">
        <v>1529</v>
      </c>
      <c r="AN1154" s="273" t="s">
        <v>42</v>
      </c>
      <c r="AO1154" s="273"/>
      <c r="AP1154" s="273"/>
      <c r="AQ1154" s="273"/>
      <c r="AR1154" s="273"/>
      <c r="AS1154" s="273" t="s">
        <v>1806</v>
      </c>
      <c r="AT1154" s="274">
        <v>1000000</v>
      </c>
      <c r="AU1154" s="274">
        <v>5</v>
      </c>
      <c r="AV1154" s="273" t="s">
        <v>10455</v>
      </c>
      <c r="AW1154" s="273"/>
      <c r="AX1154" s="274">
        <v>4.4888000000000003</v>
      </c>
      <c r="AY1154" s="273" t="s">
        <v>4086</v>
      </c>
      <c r="AZ1154" s="273" t="s">
        <v>10075</v>
      </c>
      <c r="BA1154" s="273" t="s">
        <v>1807</v>
      </c>
      <c r="BB1154" s="273"/>
      <c r="BC1154" s="273" t="s">
        <v>10455</v>
      </c>
      <c r="BD1154" s="273"/>
      <c r="BE1154" s="273" t="s">
        <v>10455</v>
      </c>
      <c r="BF1154" s="273"/>
      <c r="BG1154" s="273"/>
      <c r="BH1154" s="273" t="s">
        <v>458</v>
      </c>
      <c r="BI1154" s="273" t="s">
        <v>800</v>
      </c>
      <c r="BJ1154" s="273" t="s">
        <v>800</v>
      </c>
      <c r="BK1154" s="273" t="s">
        <v>1516</v>
      </c>
      <c r="BL1154" s="273" t="s">
        <v>802</v>
      </c>
      <c r="BM1154" s="273" t="s">
        <v>1962</v>
      </c>
      <c r="BN1154" s="273"/>
      <c r="BO1154" s="273" t="s">
        <v>1517</v>
      </c>
      <c r="BP1154" s="273"/>
      <c r="BQ1154" s="273"/>
    </row>
    <row r="1155" spans="1:69" ht="18" customHeight="1">
      <c r="A1155" s="273" t="s">
        <v>10486</v>
      </c>
      <c r="B1155" s="273" t="s">
        <v>10487</v>
      </c>
      <c r="C1155" s="273" t="s">
        <v>10488</v>
      </c>
      <c r="D1155" s="273" t="s">
        <v>10489</v>
      </c>
      <c r="E1155" s="273" t="s">
        <v>10490</v>
      </c>
      <c r="F1155" s="273" t="s">
        <v>9747</v>
      </c>
      <c r="G1155" s="273" t="s">
        <v>1506</v>
      </c>
      <c r="H1155" s="273" t="s">
        <v>9747</v>
      </c>
      <c r="I1155" s="274">
        <v>3</v>
      </c>
      <c r="J1155" s="273" t="s">
        <v>11</v>
      </c>
      <c r="K1155" s="273" t="s">
        <v>10390</v>
      </c>
      <c r="L1155" s="274">
        <v>4.125</v>
      </c>
      <c r="M1155" s="273" t="s">
        <v>6357</v>
      </c>
      <c r="N1155" s="273" t="s">
        <v>936</v>
      </c>
      <c r="O1155" s="273"/>
      <c r="P1155" s="273"/>
      <c r="Q1155" s="273"/>
      <c r="R1155" s="273" t="s">
        <v>789</v>
      </c>
      <c r="S1155" s="273" t="s">
        <v>1487</v>
      </c>
      <c r="T1155" s="273" t="s">
        <v>458</v>
      </c>
      <c r="U1155" s="273" t="s">
        <v>791</v>
      </c>
      <c r="V1155" s="274">
        <v>99.402000000000001</v>
      </c>
      <c r="W1155" s="273" t="s">
        <v>10491</v>
      </c>
      <c r="X1155" s="273" t="s">
        <v>1463</v>
      </c>
      <c r="Y1155" s="273" t="s">
        <v>1464</v>
      </c>
      <c r="Z1155" s="273"/>
      <c r="AA1155" s="273"/>
      <c r="AB1155" s="273"/>
      <c r="AC1155" s="273"/>
      <c r="AD1155" s="273"/>
      <c r="AE1155" s="273" t="s">
        <v>10492</v>
      </c>
      <c r="AF1155" s="273" t="s">
        <v>794</v>
      </c>
      <c r="AG1155" s="273" t="s">
        <v>10442</v>
      </c>
      <c r="AH1155" s="273" t="s">
        <v>9747</v>
      </c>
      <c r="AI1155" s="273"/>
      <c r="AJ1155" s="273"/>
      <c r="AK1155" s="273" t="s">
        <v>810</v>
      </c>
      <c r="AL1155" s="273" t="s">
        <v>6362</v>
      </c>
      <c r="AM1155" s="273" t="s">
        <v>1529</v>
      </c>
      <c r="AN1155" s="273" t="s">
        <v>42</v>
      </c>
      <c r="AO1155" s="273"/>
      <c r="AP1155" s="273"/>
      <c r="AQ1155" s="273"/>
      <c r="AR1155" s="273"/>
      <c r="AS1155" s="273" t="s">
        <v>10493</v>
      </c>
      <c r="AT1155" s="274">
        <v>1000</v>
      </c>
      <c r="AU1155" s="274">
        <v>3</v>
      </c>
      <c r="AV1155" s="273" t="s">
        <v>10494</v>
      </c>
      <c r="AW1155" s="273"/>
      <c r="AX1155" s="274">
        <v>4.125</v>
      </c>
      <c r="AY1155" s="273" t="s">
        <v>458</v>
      </c>
      <c r="AZ1155" s="273" t="s">
        <v>9615</v>
      </c>
      <c r="BA1155" s="273" t="s">
        <v>10495</v>
      </c>
      <c r="BB1155" s="273" t="s">
        <v>458</v>
      </c>
      <c r="BC1155" s="273" t="s">
        <v>10494</v>
      </c>
      <c r="BD1155" s="273"/>
      <c r="BE1155" s="273" t="s">
        <v>10494</v>
      </c>
      <c r="BF1155" s="273" t="s">
        <v>458</v>
      </c>
      <c r="BG1155" s="273" t="s">
        <v>10492</v>
      </c>
      <c r="BH1155" s="273" t="s">
        <v>10492</v>
      </c>
      <c r="BI1155" s="273" t="s">
        <v>800</v>
      </c>
      <c r="BJ1155" s="273" t="s">
        <v>800</v>
      </c>
      <c r="BK1155" s="273" t="s">
        <v>801</v>
      </c>
      <c r="BL1155" s="273" t="s">
        <v>802</v>
      </c>
      <c r="BM1155" s="273" t="s">
        <v>803</v>
      </c>
      <c r="BN1155" s="273"/>
      <c r="BO1155" s="273" t="s">
        <v>809</v>
      </c>
      <c r="BP1155" s="273" t="s">
        <v>458</v>
      </c>
      <c r="BQ1155" s="273"/>
    </row>
    <row r="1156" spans="1:69" ht="18" customHeight="1">
      <c r="A1156" s="273" t="s">
        <v>10231</v>
      </c>
      <c r="B1156" s="273" t="s">
        <v>10496</v>
      </c>
      <c r="C1156" s="273" t="s">
        <v>10497</v>
      </c>
      <c r="D1156" s="273" t="s">
        <v>10498</v>
      </c>
      <c r="E1156" s="273" t="s">
        <v>10499</v>
      </c>
      <c r="F1156" s="273" t="s">
        <v>4287</v>
      </c>
      <c r="G1156" s="273" t="s">
        <v>1938</v>
      </c>
      <c r="H1156" s="273" t="s">
        <v>786</v>
      </c>
      <c r="I1156" s="274">
        <v>4.5</v>
      </c>
      <c r="J1156" s="273" t="s">
        <v>11</v>
      </c>
      <c r="K1156" s="273" t="s">
        <v>10500</v>
      </c>
      <c r="L1156" s="274">
        <v>8</v>
      </c>
      <c r="M1156" s="273" t="s">
        <v>8147</v>
      </c>
      <c r="N1156" s="273" t="s">
        <v>860</v>
      </c>
      <c r="O1156" s="273"/>
      <c r="P1156" s="273"/>
      <c r="Q1156" s="273"/>
      <c r="R1156" s="273" t="s">
        <v>789</v>
      </c>
      <c r="S1156" s="273" t="s">
        <v>3364</v>
      </c>
      <c r="T1156" s="273" t="s">
        <v>458</v>
      </c>
      <c r="U1156" s="273" t="s">
        <v>3209</v>
      </c>
      <c r="V1156" s="274">
        <v>98.984999999999999</v>
      </c>
      <c r="W1156" s="273"/>
      <c r="X1156" s="273" t="s">
        <v>828</v>
      </c>
      <c r="Y1156" s="273" t="s">
        <v>10235</v>
      </c>
      <c r="Z1156" s="273"/>
      <c r="AA1156" s="274">
        <v>9</v>
      </c>
      <c r="AB1156" s="274">
        <v>0.9</v>
      </c>
      <c r="AC1156" s="273"/>
      <c r="AD1156" s="273"/>
      <c r="AE1156" s="273" t="s">
        <v>10501</v>
      </c>
      <c r="AF1156" s="273" t="s">
        <v>2276</v>
      </c>
      <c r="AG1156" s="273" t="s">
        <v>1986</v>
      </c>
      <c r="AH1156" s="273" t="s">
        <v>786</v>
      </c>
      <c r="AI1156" s="273" t="s">
        <v>102</v>
      </c>
      <c r="AJ1156" s="273"/>
      <c r="AK1156" s="273" t="s">
        <v>1987</v>
      </c>
      <c r="AL1156" s="273" t="s">
        <v>8148</v>
      </c>
      <c r="AM1156" s="273" t="s">
        <v>2075</v>
      </c>
      <c r="AN1156" s="273" t="s">
        <v>3211</v>
      </c>
      <c r="AO1156" s="273"/>
      <c r="AP1156" s="273"/>
      <c r="AQ1156" s="273"/>
      <c r="AR1156" s="273"/>
      <c r="AS1156" s="273" t="s">
        <v>10237</v>
      </c>
      <c r="AT1156" s="274">
        <v>1000</v>
      </c>
      <c r="AU1156" s="274">
        <v>10</v>
      </c>
      <c r="AV1156" s="273" t="s">
        <v>10502</v>
      </c>
      <c r="AW1156" s="273" t="s">
        <v>3463</v>
      </c>
      <c r="AX1156" s="274">
        <v>8</v>
      </c>
      <c r="AY1156" s="273" t="s">
        <v>458</v>
      </c>
      <c r="AZ1156" s="273" t="s">
        <v>10256</v>
      </c>
      <c r="BA1156" s="273" t="s">
        <v>10238</v>
      </c>
      <c r="BB1156" s="273" t="s">
        <v>3631</v>
      </c>
      <c r="BC1156" s="273" t="s">
        <v>10503</v>
      </c>
      <c r="BD1156" s="273"/>
      <c r="BE1156" s="273" t="s">
        <v>10503</v>
      </c>
      <c r="BF1156" s="273" t="s">
        <v>10504</v>
      </c>
      <c r="BG1156" s="273" t="s">
        <v>10505</v>
      </c>
      <c r="BH1156" s="273" t="s">
        <v>10506</v>
      </c>
      <c r="BI1156" s="273" t="s">
        <v>800</v>
      </c>
      <c r="BJ1156" s="273" t="s">
        <v>800</v>
      </c>
      <c r="BK1156" s="273" t="s">
        <v>801</v>
      </c>
      <c r="BL1156" s="273" t="s">
        <v>802</v>
      </c>
      <c r="BM1156" s="273" t="s">
        <v>827</v>
      </c>
      <c r="BN1156" s="273" t="s">
        <v>5819</v>
      </c>
      <c r="BO1156" s="273" t="s">
        <v>809</v>
      </c>
      <c r="BP1156" s="273" t="s">
        <v>458</v>
      </c>
      <c r="BQ1156" s="273"/>
    </row>
    <row r="1157" spans="1:69" ht="18" customHeight="1">
      <c r="A1157" s="273" t="s">
        <v>3561</v>
      </c>
      <c r="B1157" s="273" t="s">
        <v>10507</v>
      </c>
      <c r="C1157" s="273" t="s">
        <v>10508</v>
      </c>
      <c r="D1157" s="273" t="s">
        <v>10498</v>
      </c>
      <c r="E1157" s="273" t="s">
        <v>10509</v>
      </c>
      <c r="F1157" s="273" t="s">
        <v>3287</v>
      </c>
      <c r="G1157" s="273" t="s">
        <v>1506</v>
      </c>
      <c r="H1157" s="273" t="s">
        <v>3643</v>
      </c>
      <c r="I1157" s="274">
        <v>15</v>
      </c>
      <c r="J1157" s="273" t="s">
        <v>804</v>
      </c>
      <c r="K1157" s="273" t="s">
        <v>820</v>
      </c>
      <c r="L1157" s="274">
        <v>2.3264</v>
      </c>
      <c r="M1157" s="273" t="s">
        <v>4222</v>
      </c>
      <c r="N1157" s="273" t="s">
        <v>936</v>
      </c>
      <c r="O1157" s="273"/>
      <c r="P1157" s="273"/>
      <c r="Q1157" s="273"/>
      <c r="R1157" s="273" t="s">
        <v>789</v>
      </c>
      <c r="S1157" s="273" t="s">
        <v>1487</v>
      </c>
      <c r="T1157" s="273" t="s">
        <v>458</v>
      </c>
      <c r="U1157" s="273" t="s">
        <v>791</v>
      </c>
      <c r="V1157" s="274">
        <v>100</v>
      </c>
      <c r="W1157" s="273"/>
      <c r="X1157" s="273" t="s">
        <v>792</v>
      </c>
      <c r="Y1157" s="273" t="s">
        <v>1792</v>
      </c>
      <c r="Z1157" s="273"/>
      <c r="AA1157" s="274">
        <v>100</v>
      </c>
      <c r="AB1157" s="274">
        <v>6.7</v>
      </c>
      <c r="AC1157" s="273"/>
      <c r="AD1157" s="273"/>
      <c r="AE1157" s="273"/>
      <c r="AF1157" s="273" t="s">
        <v>794</v>
      </c>
      <c r="AG1157" s="273" t="s">
        <v>1793</v>
      </c>
      <c r="AH1157" s="273" t="s">
        <v>3643</v>
      </c>
      <c r="AI1157" s="273" t="s">
        <v>102</v>
      </c>
      <c r="AJ1157" s="273"/>
      <c r="AK1157" s="273" t="s">
        <v>796</v>
      </c>
      <c r="AL1157" s="273" t="s">
        <v>4223</v>
      </c>
      <c r="AM1157" s="273" t="s">
        <v>2206</v>
      </c>
      <c r="AN1157" s="273" t="s">
        <v>42</v>
      </c>
      <c r="AO1157" s="273"/>
      <c r="AP1157" s="273"/>
      <c r="AQ1157" s="273"/>
      <c r="AR1157" s="273"/>
      <c r="AS1157" s="273" t="s">
        <v>3566</v>
      </c>
      <c r="AT1157" s="274">
        <v>500000</v>
      </c>
      <c r="AU1157" s="274">
        <v>15</v>
      </c>
      <c r="AV1157" s="273" t="s">
        <v>10510</v>
      </c>
      <c r="AW1157" s="273"/>
      <c r="AX1157" s="274">
        <v>4.1765999999999996</v>
      </c>
      <c r="AY1157" s="273" t="s">
        <v>10511</v>
      </c>
      <c r="AZ1157" s="273" t="s">
        <v>10119</v>
      </c>
      <c r="BA1157" s="273" t="s">
        <v>3568</v>
      </c>
      <c r="BB1157" s="273" t="s">
        <v>458</v>
      </c>
      <c r="BC1157" s="273" t="s">
        <v>10510</v>
      </c>
      <c r="BD1157" s="273"/>
      <c r="BE1157" s="273" t="s">
        <v>10510</v>
      </c>
      <c r="BF1157" s="273" t="s">
        <v>458</v>
      </c>
      <c r="BG1157" s="273" t="s">
        <v>10512</v>
      </c>
      <c r="BH1157" s="273" t="s">
        <v>10513</v>
      </c>
      <c r="BI1157" s="273" t="s">
        <v>800</v>
      </c>
      <c r="BJ1157" s="273" t="s">
        <v>800</v>
      </c>
      <c r="BK1157" s="273" t="s">
        <v>1516</v>
      </c>
      <c r="BL1157" s="273" t="s">
        <v>802</v>
      </c>
      <c r="BM1157" s="273" t="s">
        <v>803</v>
      </c>
      <c r="BN1157" s="273"/>
      <c r="BO1157" s="273" t="s">
        <v>1517</v>
      </c>
      <c r="BP1157" s="273" t="s">
        <v>458</v>
      </c>
      <c r="BQ1157" s="273"/>
    </row>
    <row r="1158" spans="1:69" ht="18" customHeight="1">
      <c r="A1158" s="273" t="s">
        <v>10514</v>
      </c>
      <c r="B1158" s="273" t="s">
        <v>10515</v>
      </c>
      <c r="C1158" s="273" t="s">
        <v>10516</v>
      </c>
      <c r="D1158" s="273" t="s">
        <v>10498</v>
      </c>
      <c r="E1158" s="273" t="s">
        <v>10517</v>
      </c>
      <c r="F1158" s="273" t="s">
        <v>4914</v>
      </c>
      <c r="G1158" s="273" t="s">
        <v>4231</v>
      </c>
      <c r="H1158" s="273" t="s">
        <v>924</v>
      </c>
      <c r="I1158" s="274">
        <v>4</v>
      </c>
      <c r="J1158" s="273" t="s">
        <v>11</v>
      </c>
      <c r="K1158" s="273" t="s">
        <v>3714</v>
      </c>
      <c r="L1158" s="274">
        <v>6.5</v>
      </c>
      <c r="M1158" s="273" t="s">
        <v>4222</v>
      </c>
      <c r="N1158" s="273" t="s">
        <v>936</v>
      </c>
      <c r="O1158" s="273"/>
      <c r="P1158" s="273"/>
      <c r="Q1158" s="273"/>
      <c r="R1158" s="273" t="s">
        <v>789</v>
      </c>
      <c r="S1158" s="273" t="s">
        <v>1487</v>
      </c>
      <c r="T1158" s="273" t="s">
        <v>458</v>
      </c>
      <c r="U1158" s="273" t="s">
        <v>5139</v>
      </c>
      <c r="V1158" s="274">
        <v>100</v>
      </c>
      <c r="W1158" s="273" t="s">
        <v>5853</v>
      </c>
      <c r="X1158" s="273" t="s">
        <v>828</v>
      </c>
      <c r="Y1158" s="273" t="s">
        <v>835</v>
      </c>
      <c r="Z1158" s="273"/>
      <c r="AA1158" s="274">
        <v>8.75</v>
      </c>
      <c r="AB1158" s="274">
        <v>2.19</v>
      </c>
      <c r="AC1158" s="273"/>
      <c r="AD1158" s="273"/>
      <c r="AE1158" s="273" t="s">
        <v>10518</v>
      </c>
      <c r="AF1158" s="273" t="s">
        <v>794</v>
      </c>
      <c r="AG1158" s="273" t="s">
        <v>1793</v>
      </c>
      <c r="AH1158" s="273" t="s">
        <v>924</v>
      </c>
      <c r="AI1158" s="273" t="s">
        <v>102</v>
      </c>
      <c r="AJ1158" s="273" t="s">
        <v>8788</v>
      </c>
      <c r="AK1158" s="273" t="s">
        <v>796</v>
      </c>
      <c r="AL1158" s="273" t="s">
        <v>10519</v>
      </c>
      <c r="AM1158" s="273" t="s">
        <v>1989</v>
      </c>
      <c r="AN1158" s="273" t="s">
        <v>42</v>
      </c>
      <c r="AO1158" s="273"/>
      <c r="AP1158" s="273"/>
      <c r="AQ1158" s="273"/>
      <c r="AR1158" s="273"/>
      <c r="AS1158" s="273" t="s">
        <v>10520</v>
      </c>
      <c r="AT1158" s="274">
        <v>1000</v>
      </c>
      <c r="AU1158" s="274">
        <v>4</v>
      </c>
      <c r="AV1158" s="273" t="s">
        <v>10510</v>
      </c>
      <c r="AW1158" s="273"/>
      <c r="AX1158" s="274">
        <v>6.5</v>
      </c>
      <c r="AY1158" s="273" t="s">
        <v>458</v>
      </c>
      <c r="AZ1158" s="273" t="s">
        <v>9630</v>
      </c>
      <c r="BA1158" s="273" t="s">
        <v>10521</v>
      </c>
      <c r="BB1158" s="273" t="s">
        <v>458</v>
      </c>
      <c r="BC1158" s="273" t="s">
        <v>10510</v>
      </c>
      <c r="BD1158" s="273"/>
      <c r="BE1158" s="273" t="s">
        <v>10510</v>
      </c>
      <c r="BF1158" s="273" t="s">
        <v>10522</v>
      </c>
      <c r="BG1158" s="273" t="s">
        <v>10523</v>
      </c>
      <c r="BH1158" s="273" t="s">
        <v>10524</v>
      </c>
      <c r="BI1158" s="273" t="s">
        <v>3729</v>
      </c>
      <c r="BJ1158" s="273" t="s">
        <v>800</v>
      </c>
      <c r="BK1158" s="273" t="s">
        <v>3730</v>
      </c>
      <c r="BL1158" s="273" t="s">
        <v>802</v>
      </c>
      <c r="BM1158" s="273" t="s">
        <v>3731</v>
      </c>
      <c r="BN1158" s="273"/>
      <c r="BO1158" s="273" t="s">
        <v>809</v>
      </c>
      <c r="BP1158" s="273" t="s">
        <v>458</v>
      </c>
      <c r="BQ1158" s="273"/>
    </row>
    <row r="1159" spans="1:69" ht="18" customHeight="1">
      <c r="A1159" s="273" t="s">
        <v>857</v>
      </c>
      <c r="B1159" s="273" t="s">
        <v>10525</v>
      </c>
      <c r="C1159" s="273" t="s">
        <v>10526</v>
      </c>
      <c r="D1159" s="273" t="s">
        <v>10498</v>
      </c>
      <c r="E1159" s="273" t="s">
        <v>10527</v>
      </c>
      <c r="F1159" s="273" t="s">
        <v>859</v>
      </c>
      <c r="G1159" s="273" t="s">
        <v>814</v>
      </c>
      <c r="H1159" s="273" t="s">
        <v>859</v>
      </c>
      <c r="I1159" s="274">
        <v>5</v>
      </c>
      <c r="J1159" s="273" t="s">
        <v>11</v>
      </c>
      <c r="K1159" s="273" t="s">
        <v>820</v>
      </c>
      <c r="L1159" s="274">
        <v>4</v>
      </c>
      <c r="M1159" s="273" t="s">
        <v>1571</v>
      </c>
      <c r="N1159" s="273" t="s">
        <v>5136</v>
      </c>
      <c r="O1159" s="273"/>
      <c r="P1159" s="273"/>
      <c r="Q1159" s="273"/>
      <c r="R1159" s="273" t="s">
        <v>789</v>
      </c>
      <c r="S1159" s="273" t="s">
        <v>1487</v>
      </c>
      <c r="T1159" s="273" t="s">
        <v>458</v>
      </c>
      <c r="U1159" s="273" t="s">
        <v>791</v>
      </c>
      <c r="V1159" s="274">
        <v>99.62</v>
      </c>
      <c r="W1159" s="273" t="s">
        <v>4778</v>
      </c>
      <c r="X1159" s="273" t="s">
        <v>861</v>
      </c>
      <c r="Y1159" s="273"/>
      <c r="Z1159" s="273"/>
      <c r="AA1159" s="274">
        <v>9</v>
      </c>
      <c r="AB1159" s="274">
        <v>1.8</v>
      </c>
      <c r="AC1159" s="273"/>
      <c r="AD1159" s="273"/>
      <c r="AE1159" s="273" t="s">
        <v>10528</v>
      </c>
      <c r="AF1159" s="273" t="s">
        <v>794</v>
      </c>
      <c r="AG1159" s="273" t="s">
        <v>795</v>
      </c>
      <c r="AH1159" s="273" t="s">
        <v>859</v>
      </c>
      <c r="AI1159" s="273"/>
      <c r="AJ1159" s="273"/>
      <c r="AK1159" s="273" t="s">
        <v>796</v>
      </c>
      <c r="AL1159" s="273" t="s">
        <v>10529</v>
      </c>
      <c r="AM1159" s="273" t="s">
        <v>811</v>
      </c>
      <c r="AN1159" s="273" t="s">
        <v>42</v>
      </c>
      <c r="AO1159" s="273"/>
      <c r="AP1159" s="273"/>
      <c r="AQ1159" s="273"/>
      <c r="AR1159" s="273"/>
      <c r="AS1159" s="273" t="s">
        <v>862</v>
      </c>
      <c r="AT1159" s="274">
        <v>1000</v>
      </c>
      <c r="AU1159" s="274">
        <v>5</v>
      </c>
      <c r="AV1159" s="273" t="s">
        <v>10502</v>
      </c>
      <c r="AW1159" s="273" t="s">
        <v>10530</v>
      </c>
      <c r="AX1159" s="274">
        <v>4</v>
      </c>
      <c r="AY1159" s="273" t="s">
        <v>458</v>
      </c>
      <c r="AZ1159" s="273" t="s">
        <v>9602</v>
      </c>
      <c r="BA1159" s="273" t="s">
        <v>970</v>
      </c>
      <c r="BB1159" s="273" t="s">
        <v>458</v>
      </c>
      <c r="BC1159" s="273" t="s">
        <v>10502</v>
      </c>
      <c r="BD1159" s="273"/>
      <c r="BE1159" s="273" t="s">
        <v>10502</v>
      </c>
      <c r="BF1159" s="273" t="s">
        <v>458</v>
      </c>
      <c r="BG1159" s="273" t="s">
        <v>10528</v>
      </c>
      <c r="BH1159" s="273" t="s">
        <v>10531</v>
      </c>
      <c r="BI1159" s="273" t="s">
        <v>800</v>
      </c>
      <c r="BJ1159" s="273" t="s">
        <v>800</v>
      </c>
      <c r="BK1159" s="273" t="s">
        <v>801</v>
      </c>
      <c r="BL1159" s="273" t="s">
        <v>802</v>
      </c>
      <c r="BM1159" s="273" t="s">
        <v>827</v>
      </c>
      <c r="BN1159" s="273"/>
      <c r="BO1159" s="273" t="s">
        <v>809</v>
      </c>
      <c r="BP1159" s="273" t="s">
        <v>458</v>
      </c>
      <c r="BQ1159" s="273"/>
    </row>
    <row r="1160" spans="1:69" ht="18" customHeight="1">
      <c r="A1160" s="273" t="s">
        <v>10532</v>
      </c>
      <c r="B1160" s="273" t="s">
        <v>10533</v>
      </c>
      <c r="C1160" s="273" t="s">
        <v>10534</v>
      </c>
      <c r="D1160" s="273" t="s">
        <v>10535</v>
      </c>
      <c r="E1160" s="273" t="s">
        <v>10536</v>
      </c>
      <c r="F1160" s="273" t="s">
        <v>6585</v>
      </c>
      <c r="G1160" s="273" t="s">
        <v>1506</v>
      </c>
      <c r="H1160" s="273" t="s">
        <v>786</v>
      </c>
      <c r="I1160" s="274">
        <v>6.75</v>
      </c>
      <c r="J1160" s="273" t="s">
        <v>11</v>
      </c>
      <c r="K1160" s="273" t="s">
        <v>820</v>
      </c>
      <c r="L1160" s="274">
        <v>3.375</v>
      </c>
      <c r="M1160" s="273" t="s">
        <v>4222</v>
      </c>
      <c r="N1160" s="273" t="s">
        <v>936</v>
      </c>
      <c r="O1160" s="273"/>
      <c r="P1160" s="273"/>
      <c r="Q1160" s="273"/>
      <c r="R1160" s="273" t="s">
        <v>789</v>
      </c>
      <c r="S1160" s="273" t="s">
        <v>1487</v>
      </c>
      <c r="T1160" s="273" t="s">
        <v>458</v>
      </c>
      <c r="U1160" s="273" t="s">
        <v>791</v>
      </c>
      <c r="V1160" s="274">
        <v>100</v>
      </c>
      <c r="W1160" s="273" t="s">
        <v>9472</v>
      </c>
      <c r="X1160" s="273" t="s">
        <v>1463</v>
      </c>
      <c r="Y1160" s="273" t="s">
        <v>1464</v>
      </c>
      <c r="Z1160" s="273"/>
      <c r="AA1160" s="273"/>
      <c r="AB1160" s="273"/>
      <c r="AC1160" s="273"/>
      <c r="AD1160" s="273"/>
      <c r="AE1160" s="273" t="s">
        <v>10537</v>
      </c>
      <c r="AF1160" s="273" t="s">
        <v>7601</v>
      </c>
      <c r="AG1160" s="273" t="s">
        <v>9323</v>
      </c>
      <c r="AH1160" s="273" t="s">
        <v>786</v>
      </c>
      <c r="AI1160" s="273" t="s">
        <v>64</v>
      </c>
      <c r="AJ1160" s="273"/>
      <c r="AK1160" s="273" t="s">
        <v>8851</v>
      </c>
      <c r="AL1160" s="273" t="s">
        <v>4223</v>
      </c>
      <c r="AM1160" s="273" t="s">
        <v>2255</v>
      </c>
      <c r="AN1160" s="273" t="s">
        <v>42</v>
      </c>
      <c r="AO1160" s="273"/>
      <c r="AP1160" s="273"/>
      <c r="AQ1160" s="273"/>
      <c r="AR1160" s="273"/>
      <c r="AS1160" s="273" t="s">
        <v>10538</v>
      </c>
      <c r="AT1160" s="274">
        <v>1000</v>
      </c>
      <c r="AU1160" s="274">
        <v>2.1949999999999998</v>
      </c>
      <c r="AV1160" s="273" t="s">
        <v>10510</v>
      </c>
      <c r="AW1160" s="273" t="s">
        <v>10539</v>
      </c>
      <c r="AX1160" s="274">
        <v>3.375</v>
      </c>
      <c r="AY1160" s="273" t="s">
        <v>458</v>
      </c>
      <c r="AZ1160" s="273" t="s">
        <v>9630</v>
      </c>
      <c r="BA1160" s="273" t="s">
        <v>10540</v>
      </c>
      <c r="BB1160" s="273" t="s">
        <v>458</v>
      </c>
      <c r="BC1160" s="273" t="s">
        <v>10510</v>
      </c>
      <c r="BD1160" s="273"/>
      <c r="BE1160" s="273" t="s">
        <v>10510</v>
      </c>
      <c r="BF1160" s="273" t="s">
        <v>458</v>
      </c>
      <c r="BG1160" s="273" t="s">
        <v>10537</v>
      </c>
      <c r="BH1160" s="273" t="s">
        <v>10541</v>
      </c>
      <c r="BI1160" s="273" t="s">
        <v>800</v>
      </c>
      <c r="BJ1160" s="273" t="s">
        <v>800</v>
      </c>
      <c r="BK1160" s="273" t="s">
        <v>801</v>
      </c>
      <c r="BL1160" s="273" t="s">
        <v>802</v>
      </c>
      <c r="BM1160" s="273" t="s">
        <v>6727</v>
      </c>
      <c r="BN1160" s="273"/>
      <c r="BO1160" s="273" t="s">
        <v>809</v>
      </c>
      <c r="BP1160" s="273" t="s">
        <v>458</v>
      </c>
      <c r="BQ1160" s="273"/>
    </row>
    <row r="1161" spans="1:69" ht="18" customHeight="1">
      <c r="A1161" s="273" t="s">
        <v>2328</v>
      </c>
      <c r="B1161" s="273" t="s">
        <v>10542</v>
      </c>
      <c r="C1161" s="273" t="s">
        <v>10543</v>
      </c>
      <c r="D1161" s="273" t="s">
        <v>10535</v>
      </c>
      <c r="E1161" s="273" t="s">
        <v>10544</v>
      </c>
      <c r="F1161" s="273" t="s">
        <v>1604</v>
      </c>
      <c r="G1161" s="273" t="s">
        <v>1506</v>
      </c>
      <c r="H1161" s="273" t="s">
        <v>859</v>
      </c>
      <c r="I1161" s="274">
        <v>7</v>
      </c>
      <c r="J1161" s="273" t="s">
        <v>11</v>
      </c>
      <c r="K1161" s="273" t="s">
        <v>820</v>
      </c>
      <c r="L1161" s="274">
        <v>4.375</v>
      </c>
      <c r="M1161" s="273" t="s">
        <v>3146</v>
      </c>
      <c r="N1161" s="273" t="s">
        <v>936</v>
      </c>
      <c r="O1161" s="273"/>
      <c r="P1161" s="273"/>
      <c r="Q1161" s="273"/>
      <c r="R1161" s="273" t="s">
        <v>789</v>
      </c>
      <c r="S1161" s="273" t="s">
        <v>815</v>
      </c>
      <c r="T1161" s="273" t="s">
        <v>458</v>
      </c>
      <c r="U1161" s="273" t="s">
        <v>791</v>
      </c>
      <c r="V1161" s="274">
        <v>99.445999999999998</v>
      </c>
      <c r="W1161" s="273" t="s">
        <v>10545</v>
      </c>
      <c r="X1161" s="273" t="s">
        <v>1565</v>
      </c>
      <c r="Y1161" s="273" t="s">
        <v>1566</v>
      </c>
      <c r="Z1161" s="273"/>
      <c r="AA1161" s="274">
        <v>16</v>
      </c>
      <c r="AB1161" s="274">
        <v>2.2999999999999998</v>
      </c>
      <c r="AC1161" s="273"/>
      <c r="AD1161" s="273"/>
      <c r="AE1161" s="273" t="s">
        <v>10546</v>
      </c>
      <c r="AF1161" s="273" t="s">
        <v>794</v>
      </c>
      <c r="AG1161" s="273" t="s">
        <v>795</v>
      </c>
      <c r="AH1161" s="273" t="s">
        <v>859</v>
      </c>
      <c r="AI1161" s="273" t="s">
        <v>102</v>
      </c>
      <c r="AJ1161" s="273"/>
      <c r="AK1161" s="273" t="s">
        <v>796</v>
      </c>
      <c r="AL1161" s="273" t="s">
        <v>3147</v>
      </c>
      <c r="AM1161" s="273" t="s">
        <v>1606</v>
      </c>
      <c r="AN1161" s="273" t="s">
        <v>42</v>
      </c>
      <c r="AO1161" s="273"/>
      <c r="AP1161" s="273"/>
      <c r="AQ1161" s="273"/>
      <c r="AR1161" s="273"/>
      <c r="AS1161" s="273" t="s">
        <v>1689</v>
      </c>
      <c r="AT1161" s="274">
        <v>1000</v>
      </c>
      <c r="AU1161" s="274">
        <v>7</v>
      </c>
      <c r="AV1161" s="273" t="s">
        <v>10489</v>
      </c>
      <c r="AW1161" s="273"/>
      <c r="AX1161" s="274">
        <v>4.375</v>
      </c>
      <c r="AY1161" s="273" t="s">
        <v>458</v>
      </c>
      <c r="AZ1161" s="273" t="s">
        <v>9644</v>
      </c>
      <c r="BA1161" s="273" t="s">
        <v>1690</v>
      </c>
      <c r="BB1161" s="273" t="s">
        <v>458</v>
      </c>
      <c r="BC1161" s="273" t="s">
        <v>10489</v>
      </c>
      <c r="BD1161" s="273"/>
      <c r="BE1161" s="273" t="s">
        <v>10489</v>
      </c>
      <c r="BF1161" s="273" t="s">
        <v>458</v>
      </c>
      <c r="BG1161" s="273" t="s">
        <v>10546</v>
      </c>
      <c r="BH1161" s="273" t="s">
        <v>10547</v>
      </c>
      <c r="BI1161" s="273" t="s">
        <v>800</v>
      </c>
      <c r="BJ1161" s="273" t="s">
        <v>800</v>
      </c>
      <c r="BK1161" s="273" t="s">
        <v>801</v>
      </c>
      <c r="BL1161" s="273" t="s">
        <v>802</v>
      </c>
      <c r="BM1161" s="273" t="s">
        <v>803</v>
      </c>
      <c r="BN1161" s="273"/>
      <c r="BO1161" s="273" t="s">
        <v>809</v>
      </c>
      <c r="BP1161" s="273" t="s">
        <v>2328</v>
      </c>
      <c r="BQ1161" s="273"/>
    </row>
    <row r="1162" spans="1:69" ht="18" customHeight="1">
      <c r="A1162" s="273" t="s">
        <v>3259</v>
      </c>
      <c r="B1162" s="273" t="s">
        <v>10548</v>
      </c>
      <c r="C1162" s="273" t="s">
        <v>10549</v>
      </c>
      <c r="D1162" s="273" t="s">
        <v>10550</v>
      </c>
      <c r="E1162" s="273" t="s">
        <v>10551</v>
      </c>
      <c r="F1162" s="273" t="s">
        <v>1505</v>
      </c>
      <c r="G1162" s="273" t="s">
        <v>1506</v>
      </c>
      <c r="H1162" s="273" t="s">
        <v>786</v>
      </c>
      <c r="I1162" s="274">
        <v>0.5</v>
      </c>
      <c r="J1162" s="273" t="s">
        <v>11</v>
      </c>
      <c r="K1162" s="273" t="s">
        <v>820</v>
      </c>
      <c r="L1162" s="274">
        <v>3.6189</v>
      </c>
      <c r="M1162" s="273" t="s">
        <v>8737</v>
      </c>
      <c r="N1162" s="273" t="s">
        <v>788</v>
      </c>
      <c r="O1162" s="273"/>
      <c r="P1162" s="273"/>
      <c r="Q1162" s="273"/>
      <c r="R1162" s="273" t="s">
        <v>789</v>
      </c>
      <c r="S1162" s="273" t="s">
        <v>1487</v>
      </c>
      <c r="T1162" s="273" t="s">
        <v>458</v>
      </c>
      <c r="U1162" s="273" t="s">
        <v>791</v>
      </c>
      <c r="V1162" s="274">
        <v>100</v>
      </c>
      <c r="W1162" s="273"/>
      <c r="X1162" s="273" t="s">
        <v>792</v>
      </c>
      <c r="Y1162" s="273" t="s">
        <v>1792</v>
      </c>
      <c r="Z1162" s="273"/>
      <c r="AA1162" s="273"/>
      <c r="AB1162" s="273"/>
      <c r="AC1162" s="273"/>
      <c r="AD1162" s="273"/>
      <c r="AE1162" s="273" t="s">
        <v>3753</v>
      </c>
      <c r="AF1162" s="273" t="s">
        <v>794</v>
      </c>
      <c r="AG1162" s="273" t="s">
        <v>1793</v>
      </c>
      <c r="AH1162" s="273" t="s">
        <v>786</v>
      </c>
      <c r="AI1162" s="273" t="s">
        <v>102</v>
      </c>
      <c r="AJ1162" s="273"/>
      <c r="AK1162" s="273" t="s">
        <v>796</v>
      </c>
      <c r="AL1162" s="273" t="s">
        <v>10552</v>
      </c>
      <c r="AM1162" s="273" t="s">
        <v>2206</v>
      </c>
      <c r="AN1162" s="273" t="s">
        <v>42</v>
      </c>
      <c r="AO1162" s="273"/>
      <c r="AP1162" s="273"/>
      <c r="AQ1162" s="273"/>
      <c r="AR1162" s="273"/>
      <c r="AS1162" s="273" t="s">
        <v>3270</v>
      </c>
      <c r="AT1162" s="274">
        <v>200000</v>
      </c>
      <c r="AU1162" s="274">
        <v>0.5</v>
      </c>
      <c r="AV1162" s="273" t="s">
        <v>10553</v>
      </c>
      <c r="AW1162" s="273"/>
      <c r="AX1162" s="274">
        <v>6.1002999999999998</v>
      </c>
      <c r="AY1162" s="273" t="s">
        <v>10554</v>
      </c>
      <c r="AZ1162" s="273" t="s">
        <v>10128</v>
      </c>
      <c r="BA1162" s="273" t="s">
        <v>5322</v>
      </c>
      <c r="BB1162" s="273" t="s">
        <v>458</v>
      </c>
      <c r="BC1162" s="273" t="s">
        <v>10553</v>
      </c>
      <c r="BD1162" s="273"/>
      <c r="BE1162" s="273" t="s">
        <v>10553</v>
      </c>
      <c r="BF1162" s="273" t="s">
        <v>458</v>
      </c>
      <c r="BG1162" s="273"/>
      <c r="BH1162" s="273" t="s">
        <v>3753</v>
      </c>
      <c r="BI1162" s="273" t="s">
        <v>800</v>
      </c>
      <c r="BJ1162" s="273" t="s">
        <v>800</v>
      </c>
      <c r="BK1162" s="273" t="s">
        <v>1516</v>
      </c>
      <c r="BL1162" s="273" t="s">
        <v>802</v>
      </c>
      <c r="BM1162" s="273" t="s">
        <v>803</v>
      </c>
      <c r="BN1162" s="273"/>
      <c r="BO1162" s="273" t="s">
        <v>1517</v>
      </c>
      <c r="BP1162" s="273" t="s">
        <v>458</v>
      </c>
      <c r="BQ1162" s="273"/>
    </row>
    <row r="1163" spans="1:69" ht="18" customHeight="1">
      <c r="A1163" s="273" t="s">
        <v>10165</v>
      </c>
      <c r="B1163" s="273" t="s">
        <v>10555</v>
      </c>
      <c r="C1163" s="273" t="s">
        <v>10556</v>
      </c>
      <c r="D1163" s="273" t="s">
        <v>10557</v>
      </c>
      <c r="E1163" s="273" t="s">
        <v>10558</v>
      </c>
      <c r="F1163" s="273" t="s">
        <v>5370</v>
      </c>
      <c r="G1163" s="273" t="s">
        <v>1506</v>
      </c>
      <c r="H1163" s="273" t="s">
        <v>1871</v>
      </c>
      <c r="I1163" s="274">
        <v>5</v>
      </c>
      <c r="J1163" s="273" t="s">
        <v>849</v>
      </c>
      <c r="K1163" s="273" t="s">
        <v>3714</v>
      </c>
      <c r="L1163" s="274">
        <v>3.875</v>
      </c>
      <c r="M1163" s="273" t="s">
        <v>2317</v>
      </c>
      <c r="N1163" s="273" t="s">
        <v>860</v>
      </c>
      <c r="O1163" s="273"/>
      <c r="P1163" s="273"/>
      <c r="Q1163" s="273"/>
      <c r="R1163" s="273" t="s">
        <v>789</v>
      </c>
      <c r="S1163" s="273" t="s">
        <v>790</v>
      </c>
      <c r="T1163" s="273" t="s">
        <v>458</v>
      </c>
      <c r="U1163" s="273" t="s">
        <v>6618</v>
      </c>
      <c r="V1163" s="274">
        <v>100</v>
      </c>
      <c r="W1163" s="273"/>
      <c r="X1163" s="273" t="s">
        <v>1463</v>
      </c>
      <c r="Y1163" s="273" t="s">
        <v>1464</v>
      </c>
      <c r="Z1163" s="273"/>
      <c r="AA1163" s="273"/>
      <c r="AB1163" s="273"/>
      <c r="AC1163" s="273"/>
      <c r="AD1163" s="273"/>
      <c r="AE1163" s="273" t="s">
        <v>10559</v>
      </c>
      <c r="AF1163" s="273" t="s">
        <v>794</v>
      </c>
      <c r="AG1163" s="273" t="s">
        <v>1734</v>
      </c>
      <c r="AH1163" s="273" t="s">
        <v>1871</v>
      </c>
      <c r="AI1163" s="273"/>
      <c r="AJ1163" s="273"/>
      <c r="AK1163" s="273" t="s">
        <v>810</v>
      </c>
      <c r="AL1163" s="273" t="s">
        <v>10560</v>
      </c>
      <c r="AM1163" s="273" t="s">
        <v>1529</v>
      </c>
      <c r="AN1163" s="273" t="s">
        <v>42</v>
      </c>
      <c r="AO1163" s="273"/>
      <c r="AP1163" s="273"/>
      <c r="AQ1163" s="273"/>
      <c r="AR1163" s="273"/>
      <c r="AS1163" s="273" t="s">
        <v>10172</v>
      </c>
      <c r="AT1163" s="274">
        <v>1000</v>
      </c>
      <c r="AU1163" s="274">
        <v>5</v>
      </c>
      <c r="AV1163" s="273" t="s">
        <v>10561</v>
      </c>
      <c r="AW1163" s="273"/>
      <c r="AX1163" s="274">
        <v>3.875</v>
      </c>
      <c r="AY1163" s="273" t="s">
        <v>458</v>
      </c>
      <c r="AZ1163" s="273" t="s">
        <v>9858</v>
      </c>
      <c r="BA1163" s="273" t="s">
        <v>10562</v>
      </c>
      <c r="BB1163" s="273" t="s">
        <v>10165</v>
      </c>
      <c r="BC1163" s="273" t="s">
        <v>10561</v>
      </c>
      <c r="BD1163" s="273"/>
      <c r="BE1163" s="273" t="s">
        <v>10561</v>
      </c>
      <c r="BF1163" s="273" t="s">
        <v>10563</v>
      </c>
      <c r="BG1163" s="273" t="s">
        <v>10559</v>
      </c>
      <c r="BH1163" s="273" t="s">
        <v>10564</v>
      </c>
      <c r="BI1163" s="273" t="s">
        <v>3729</v>
      </c>
      <c r="BJ1163" s="273" t="s">
        <v>800</v>
      </c>
      <c r="BK1163" s="273" t="s">
        <v>3730</v>
      </c>
      <c r="BL1163" s="273" t="s">
        <v>802</v>
      </c>
      <c r="BM1163" s="273" t="s">
        <v>3731</v>
      </c>
      <c r="BN1163" s="273" t="s">
        <v>9724</v>
      </c>
      <c r="BO1163" s="273" t="s">
        <v>1865</v>
      </c>
      <c r="BP1163" s="273" t="s">
        <v>458</v>
      </c>
      <c r="BQ1163" s="273"/>
    </row>
    <row r="1164" spans="1:69" ht="18" customHeight="1">
      <c r="A1164" s="273" t="s">
        <v>10565</v>
      </c>
      <c r="B1164" s="273" t="s">
        <v>10566</v>
      </c>
      <c r="C1164" s="273" t="s">
        <v>10567</v>
      </c>
      <c r="D1164" s="273" t="s">
        <v>10568</v>
      </c>
      <c r="E1164" s="273" t="s">
        <v>10569</v>
      </c>
      <c r="F1164" s="273" t="s">
        <v>4914</v>
      </c>
      <c r="G1164" s="273" t="s">
        <v>925</v>
      </c>
      <c r="H1164" s="273" t="s">
        <v>4914</v>
      </c>
      <c r="I1164" s="274">
        <v>2.5</v>
      </c>
      <c r="J1164" s="273" t="s">
        <v>11</v>
      </c>
      <c r="K1164" s="273" t="s">
        <v>10390</v>
      </c>
      <c r="L1164" s="274">
        <v>4.375</v>
      </c>
      <c r="M1164" s="273" t="s">
        <v>7331</v>
      </c>
      <c r="N1164" s="273" t="s">
        <v>10570</v>
      </c>
      <c r="O1164" s="273"/>
      <c r="P1164" s="273"/>
      <c r="Q1164" s="273"/>
      <c r="R1164" s="273" t="s">
        <v>2018</v>
      </c>
      <c r="S1164" s="273" t="s">
        <v>1487</v>
      </c>
      <c r="T1164" s="273" t="s">
        <v>458</v>
      </c>
      <c r="U1164" s="273" t="s">
        <v>791</v>
      </c>
      <c r="V1164" s="274">
        <v>99.724999999999994</v>
      </c>
      <c r="W1164" s="273" t="s">
        <v>5032</v>
      </c>
      <c r="X1164" s="273" t="s">
        <v>792</v>
      </c>
      <c r="Y1164" s="273"/>
      <c r="Z1164" s="273"/>
      <c r="AA1164" s="273"/>
      <c r="AB1164" s="273"/>
      <c r="AC1164" s="273"/>
      <c r="AD1164" s="273"/>
      <c r="AE1164" s="273"/>
      <c r="AF1164" s="273" t="s">
        <v>2276</v>
      </c>
      <c r="AG1164" s="273" t="s">
        <v>9746</v>
      </c>
      <c r="AH1164" s="273" t="s">
        <v>4914</v>
      </c>
      <c r="AI1164" s="273"/>
      <c r="AJ1164" s="273"/>
      <c r="AK1164" s="273" t="s">
        <v>8851</v>
      </c>
      <c r="AL1164" s="273" t="s">
        <v>10571</v>
      </c>
      <c r="AM1164" s="273" t="s">
        <v>1834</v>
      </c>
      <c r="AN1164" s="273" t="s">
        <v>42</v>
      </c>
      <c r="AO1164" s="273"/>
      <c r="AP1164" s="273"/>
      <c r="AQ1164" s="273"/>
      <c r="AR1164" s="273"/>
      <c r="AS1164" s="273" t="s">
        <v>10572</v>
      </c>
      <c r="AT1164" s="274">
        <v>1000</v>
      </c>
      <c r="AU1164" s="274">
        <v>8.5</v>
      </c>
      <c r="AV1164" s="273" t="s">
        <v>10557</v>
      </c>
      <c r="AW1164" s="273" t="s">
        <v>8757</v>
      </c>
      <c r="AX1164" s="274">
        <v>4.375</v>
      </c>
      <c r="AY1164" s="273" t="s">
        <v>458</v>
      </c>
      <c r="AZ1164" s="273" t="s">
        <v>10075</v>
      </c>
      <c r="BA1164" s="273" t="s">
        <v>10573</v>
      </c>
      <c r="BB1164" s="273" t="s">
        <v>458</v>
      </c>
      <c r="BC1164" s="273" t="s">
        <v>10574</v>
      </c>
      <c r="BD1164" s="273"/>
      <c r="BE1164" s="273" t="s">
        <v>10574</v>
      </c>
      <c r="BF1164" s="273" t="s">
        <v>4502</v>
      </c>
      <c r="BG1164" s="273" t="s">
        <v>10575</v>
      </c>
      <c r="BH1164" s="273" t="s">
        <v>10576</v>
      </c>
      <c r="BI1164" s="273" t="s">
        <v>800</v>
      </c>
      <c r="BJ1164" s="273" t="s">
        <v>800</v>
      </c>
      <c r="BK1164" s="273" t="s">
        <v>801</v>
      </c>
      <c r="BL1164" s="273" t="s">
        <v>802</v>
      </c>
      <c r="BM1164" s="273" t="s">
        <v>827</v>
      </c>
      <c r="BN1164" s="273"/>
      <c r="BO1164" s="273" t="s">
        <v>809</v>
      </c>
      <c r="BP1164" s="273" t="s">
        <v>458</v>
      </c>
      <c r="BQ1164" s="273"/>
    </row>
    <row r="1165" spans="1:69" ht="18" customHeight="1">
      <c r="A1165" s="273" t="s">
        <v>7255</v>
      </c>
      <c r="B1165" s="273" t="s">
        <v>10577</v>
      </c>
      <c r="C1165" s="273" t="s">
        <v>10578</v>
      </c>
      <c r="D1165" s="273" t="s">
        <v>10579</v>
      </c>
      <c r="E1165" s="273" t="s">
        <v>10580</v>
      </c>
      <c r="F1165" s="273" t="s">
        <v>1871</v>
      </c>
      <c r="G1165" s="273" t="s">
        <v>7259</v>
      </c>
      <c r="H1165" s="273" t="s">
        <v>6585</v>
      </c>
      <c r="I1165" s="274">
        <v>6.3</v>
      </c>
      <c r="J1165" s="273" t="s">
        <v>11</v>
      </c>
      <c r="K1165" s="273" t="s">
        <v>10581</v>
      </c>
      <c r="L1165" s="274">
        <v>5.35</v>
      </c>
      <c r="M1165" s="273" t="s">
        <v>2648</v>
      </c>
      <c r="N1165" s="273" t="s">
        <v>936</v>
      </c>
      <c r="O1165" s="273"/>
      <c r="P1165" s="273"/>
      <c r="Q1165" s="273"/>
      <c r="R1165" s="273" t="s">
        <v>789</v>
      </c>
      <c r="S1165" s="273" t="s">
        <v>815</v>
      </c>
      <c r="T1165" s="273" t="s">
        <v>458</v>
      </c>
      <c r="U1165" s="273" t="s">
        <v>791</v>
      </c>
      <c r="V1165" s="274">
        <v>99.909000000000006</v>
      </c>
      <c r="W1165" s="273" t="s">
        <v>10582</v>
      </c>
      <c r="X1165" s="273" t="s">
        <v>828</v>
      </c>
      <c r="Y1165" s="273" t="s">
        <v>835</v>
      </c>
      <c r="Z1165" s="273"/>
      <c r="AA1165" s="274">
        <v>15</v>
      </c>
      <c r="AB1165" s="274">
        <v>2.4</v>
      </c>
      <c r="AC1165" s="273"/>
      <c r="AD1165" s="273"/>
      <c r="AE1165" s="273" t="s">
        <v>10583</v>
      </c>
      <c r="AF1165" s="273" t="s">
        <v>794</v>
      </c>
      <c r="AG1165" s="273" t="s">
        <v>1986</v>
      </c>
      <c r="AH1165" s="273" t="s">
        <v>6585</v>
      </c>
      <c r="AI1165" s="273" t="s">
        <v>102</v>
      </c>
      <c r="AJ1165" s="273"/>
      <c r="AK1165" s="273" t="s">
        <v>1987</v>
      </c>
      <c r="AL1165" s="273" t="s">
        <v>2649</v>
      </c>
      <c r="AM1165" s="273" t="s">
        <v>811</v>
      </c>
      <c r="AN1165" s="273" t="s">
        <v>42</v>
      </c>
      <c r="AO1165" s="273"/>
      <c r="AP1165" s="273"/>
      <c r="AQ1165" s="273"/>
      <c r="AR1165" s="273"/>
      <c r="AS1165" s="273" t="s">
        <v>7261</v>
      </c>
      <c r="AT1165" s="274">
        <v>1000</v>
      </c>
      <c r="AU1165" s="274">
        <v>6.3</v>
      </c>
      <c r="AV1165" s="273" t="s">
        <v>10584</v>
      </c>
      <c r="AW1165" s="273"/>
      <c r="AX1165" s="274">
        <v>5.35</v>
      </c>
      <c r="AY1165" s="273" t="s">
        <v>458</v>
      </c>
      <c r="AZ1165" s="273" t="s">
        <v>10352</v>
      </c>
      <c r="BA1165" s="273" t="s">
        <v>7262</v>
      </c>
      <c r="BB1165" s="273" t="s">
        <v>458</v>
      </c>
      <c r="BC1165" s="273" t="s">
        <v>10584</v>
      </c>
      <c r="BD1165" s="273"/>
      <c r="BE1165" s="273" t="s">
        <v>10584</v>
      </c>
      <c r="BF1165" s="273" t="s">
        <v>458</v>
      </c>
      <c r="BG1165" s="273" t="s">
        <v>10583</v>
      </c>
      <c r="BH1165" s="273" t="s">
        <v>10585</v>
      </c>
      <c r="BI1165" s="273" t="s">
        <v>800</v>
      </c>
      <c r="BJ1165" s="273" t="s">
        <v>800</v>
      </c>
      <c r="BK1165" s="273" t="s">
        <v>801</v>
      </c>
      <c r="BL1165" s="273" t="s">
        <v>802</v>
      </c>
      <c r="BM1165" s="273" t="s">
        <v>803</v>
      </c>
      <c r="BN1165" s="273"/>
      <c r="BO1165" s="273" t="s">
        <v>809</v>
      </c>
      <c r="BP1165" s="273" t="s">
        <v>7255</v>
      </c>
      <c r="BQ1165" s="273"/>
    </row>
    <row r="1166" spans="1:69" ht="18" customHeight="1">
      <c r="A1166" s="273" t="s">
        <v>10565</v>
      </c>
      <c r="B1166" s="273" t="s">
        <v>10566</v>
      </c>
      <c r="C1166" s="273" t="s">
        <v>10567</v>
      </c>
      <c r="D1166" s="273" t="s">
        <v>10586</v>
      </c>
      <c r="E1166" s="273" t="s">
        <v>10569</v>
      </c>
      <c r="F1166" s="273" t="s">
        <v>4914</v>
      </c>
      <c r="G1166" s="273" t="s">
        <v>925</v>
      </c>
      <c r="H1166" s="273" t="s">
        <v>4914</v>
      </c>
      <c r="I1166" s="274">
        <v>8.5</v>
      </c>
      <c r="J1166" s="273" t="s">
        <v>11</v>
      </c>
      <c r="K1166" s="273" t="s">
        <v>10390</v>
      </c>
      <c r="L1166" s="274">
        <v>4.375</v>
      </c>
      <c r="M1166" s="273" t="s">
        <v>7331</v>
      </c>
      <c r="N1166" s="273" t="s">
        <v>10570</v>
      </c>
      <c r="O1166" s="273"/>
      <c r="P1166" s="273"/>
      <c r="Q1166" s="273"/>
      <c r="R1166" s="273" t="s">
        <v>2018</v>
      </c>
      <c r="S1166" s="273" t="s">
        <v>1487</v>
      </c>
      <c r="T1166" s="273" t="s">
        <v>458</v>
      </c>
      <c r="U1166" s="273" t="s">
        <v>791</v>
      </c>
      <c r="V1166" s="274">
        <v>99.8</v>
      </c>
      <c r="W1166" s="273" t="s">
        <v>5032</v>
      </c>
      <c r="X1166" s="273" t="s">
        <v>792</v>
      </c>
      <c r="Y1166" s="273"/>
      <c r="Z1166" s="273"/>
      <c r="AA1166" s="273"/>
      <c r="AB1166" s="273"/>
      <c r="AC1166" s="273"/>
      <c r="AD1166" s="273"/>
      <c r="AE1166" s="273" t="s">
        <v>10587</v>
      </c>
      <c r="AF1166" s="273" t="s">
        <v>794</v>
      </c>
      <c r="AG1166" s="273" t="s">
        <v>9746</v>
      </c>
      <c r="AH1166" s="273" t="s">
        <v>4914</v>
      </c>
      <c r="AI1166" s="273"/>
      <c r="AJ1166" s="273"/>
      <c r="AK1166" s="273" t="s">
        <v>8851</v>
      </c>
      <c r="AL1166" s="273" t="s">
        <v>10571</v>
      </c>
      <c r="AM1166" s="273" t="s">
        <v>1834</v>
      </c>
      <c r="AN1166" s="273" t="s">
        <v>42</v>
      </c>
      <c r="AO1166" s="273"/>
      <c r="AP1166" s="273"/>
      <c r="AQ1166" s="273"/>
      <c r="AR1166" s="273"/>
      <c r="AS1166" s="273" t="s">
        <v>10572</v>
      </c>
      <c r="AT1166" s="274">
        <v>1000</v>
      </c>
      <c r="AU1166" s="274">
        <v>8.5</v>
      </c>
      <c r="AV1166" s="273" t="s">
        <v>10574</v>
      </c>
      <c r="AW1166" s="273" t="s">
        <v>8757</v>
      </c>
      <c r="AX1166" s="274">
        <v>4.375</v>
      </c>
      <c r="AY1166" s="273" t="s">
        <v>458</v>
      </c>
      <c r="AZ1166" s="273" t="s">
        <v>10075</v>
      </c>
      <c r="BA1166" s="273" t="s">
        <v>10573</v>
      </c>
      <c r="BB1166" s="273" t="s">
        <v>458</v>
      </c>
      <c r="BC1166" s="273" t="s">
        <v>10574</v>
      </c>
      <c r="BD1166" s="273"/>
      <c r="BE1166" s="273" t="s">
        <v>10574</v>
      </c>
      <c r="BF1166" s="273" t="s">
        <v>4502</v>
      </c>
      <c r="BG1166" s="273" t="s">
        <v>10587</v>
      </c>
      <c r="BH1166" s="273" t="s">
        <v>10576</v>
      </c>
      <c r="BI1166" s="273" t="s">
        <v>800</v>
      </c>
      <c r="BJ1166" s="273" t="s">
        <v>800</v>
      </c>
      <c r="BK1166" s="273" t="s">
        <v>801</v>
      </c>
      <c r="BL1166" s="273" t="s">
        <v>802</v>
      </c>
      <c r="BM1166" s="273" t="s">
        <v>827</v>
      </c>
      <c r="BN1166" s="273"/>
      <c r="BO1166" s="273" t="s">
        <v>809</v>
      </c>
      <c r="BP1166" s="273" t="s">
        <v>458</v>
      </c>
      <c r="BQ1166" s="273"/>
    </row>
    <row r="1167" spans="1:69" ht="18" customHeight="1">
      <c r="A1167" s="273" t="s">
        <v>10231</v>
      </c>
      <c r="B1167" s="273" t="s">
        <v>10496</v>
      </c>
      <c r="C1167" s="273" t="s">
        <v>10497</v>
      </c>
      <c r="D1167" s="273" t="s">
        <v>10588</v>
      </c>
      <c r="E1167" s="273" t="s">
        <v>10499</v>
      </c>
      <c r="F1167" s="273" t="s">
        <v>4287</v>
      </c>
      <c r="G1167" s="273" t="s">
        <v>1938</v>
      </c>
      <c r="H1167" s="273" t="s">
        <v>786</v>
      </c>
      <c r="I1167" s="274">
        <v>10</v>
      </c>
      <c r="J1167" s="273" t="s">
        <v>11</v>
      </c>
      <c r="K1167" s="273" t="s">
        <v>10500</v>
      </c>
      <c r="L1167" s="274">
        <v>8</v>
      </c>
      <c r="M1167" s="273" t="s">
        <v>8147</v>
      </c>
      <c r="N1167" s="273" t="s">
        <v>860</v>
      </c>
      <c r="O1167" s="273"/>
      <c r="P1167" s="273"/>
      <c r="Q1167" s="273"/>
      <c r="R1167" s="273" t="s">
        <v>789</v>
      </c>
      <c r="S1167" s="273" t="s">
        <v>3364</v>
      </c>
      <c r="T1167" s="273" t="s">
        <v>458</v>
      </c>
      <c r="U1167" s="273" t="s">
        <v>3209</v>
      </c>
      <c r="V1167" s="274">
        <v>100</v>
      </c>
      <c r="W1167" s="273"/>
      <c r="X1167" s="273" t="s">
        <v>828</v>
      </c>
      <c r="Y1167" s="273" t="s">
        <v>10235</v>
      </c>
      <c r="Z1167" s="273"/>
      <c r="AA1167" s="274">
        <v>9</v>
      </c>
      <c r="AB1167" s="274">
        <v>0.9</v>
      </c>
      <c r="AC1167" s="273"/>
      <c r="AD1167" s="273"/>
      <c r="AE1167" s="273" t="s">
        <v>10589</v>
      </c>
      <c r="AF1167" s="273" t="s">
        <v>794</v>
      </c>
      <c r="AG1167" s="273" t="s">
        <v>1986</v>
      </c>
      <c r="AH1167" s="273" t="s">
        <v>786</v>
      </c>
      <c r="AI1167" s="273" t="s">
        <v>102</v>
      </c>
      <c r="AJ1167" s="273"/>
      <c r="AK1167" s="273" t="s">
        <v>1987</v>
      </c>
      <c r="AL1167" s="273" t="s">
        <v>8148</v>
      </c>
      <c r="AM1167" s="273" t="s">
        <v>2075</v>
      </c>
      <c r="AN1167" s="273" t="s">
        <v>3211</v>
      </c>
      <c r="AO1167" s="273"/>
      <c r="AP1167" s="273"/>
      <c r="AQ1167" s="273"/>
      <c r="AR1167" s="273"/>
      <c r="AS1167" s="273" t="s">
        <v>10237</v>
      </c>
      <c r="AT1167" s="274">
        <v>1000</v>
      </c>
      <c r="AU1167" s="274">
        <v>10</v>
      </c>
      <c r="AV1167" s="273" t="s">
        <v>10503</v>
      </c>
      <c r="AW1167" s="273" t="s">
        <v>3463</v>
      </c>
      <c r="AX1167" s="274">
        <v>8</v>
      </c>
      <c r="AY1167" s="273" t="s">
        <v>458</v>
      </c>
      <c r="AZ1167" s="273" t="s">
        <v>10256</v>
      </c>
      <c r="BA1167" s="273" t="s">
        <v>10238</v>
      </c>
      <c r="BB1167" s="273" t="s">
        <v>3631</v>
      </c>
      <c r="BC1167" s="273" t="s">
        <v>10503</v>
      </c>
      <c r="BD1167" s="273"/>
      <c r="BE1167" s="273" t="s">
        <v>10503</v>
      </c>
      <c r="BF1167" s="273" t="s">
        <v>10504</v>
      </c>
      <c r="BG1167" s="273" t="s">
        <v>10590</v>
      </c>
      <c r="BH1167" s="273" t="s">
        <v>10506</v>
      </c>
      <c r="BI1167" s="273" t="s">
        <v>800</v>
      </c>
      <c r="BJ1167" s="273" t="s">
        <v>800</v>
      </c>
      <c r="BK1167" s="273" t="s">
        <v>801</v>
      </c>
      <c r="BL1167" s="273" t="s">
        <v>802</v>
      </c>
      <c r="BM1167" s="273" t="s">
        <v>827</v>
      </c>
      <c r="BN1167" s="273" t="s">
        <v>5819</v>
      </c>
      <c r="BO1167" s="273" t="s">
        <v>809</v>
      </c>
      <c r="BP1167" s="273" t="s">
        <v>458</v>
      </c>
      <c r="BQ1167" s="273"/>
    </row>
    <row r="1168" spans="1:69" ht="18" customHeight="1">
      <c r="A1168" s="273" t="s">
        <v>9316</v>
      </c>
      <c r="B1168" s="273" t="s">
        <v>9317</v>
      </c>
      <c r="C1168" s="273" t="s">
        <v>9318</v>
      </c>
      <c r="D1168" s="273" t="s">
        <v>10591</v>
      </c>
      <c r="E1168" s="273" t="s">
        <v>9320</v>
      </c>
      <c r="F1168" s="273" t="s">
        <v>786</v>
      </c>
      <c r="G1168" s="273" t="s">
        <v>786</v>
      </c>
      <c r="H1168" s="273" t="s">
        <v>786</v>
      </c>
      <c r="I1168" s="274">
        <v>4</v>
      </c>
      <c r="J1168" s="273" t="s">
        <v>11</v>
      </c>
      <c r="K1168" s="273" t="s">
        <v>9321</v>
      </c>
      <c r="L1168" s="274">
        <v>7.95</v>
      </c>
      <c r="M1168" s="273" t="s">
        <v>9322</v>
      </c>
      <c r="N1168" s="273" t="s">
        <v>936</v>
      </c>
      <c r="O1168" s="273"/>
      <c r="P1168" s="273"/>
      <c r="Q1168" s="273"/>
      <c r="R1168" s="273" t="s">
        <v>789</v>
      </c>
      <c r="S1168" s="273" t="s">
        <v>790</v>
      </c>
      <c r="T1168" s="273" t="s">
        <v>458</v>
      </c>
      <c r="U1168" s="273" t="s">
        <v>791</v>
      </c>
      <c r="V1168" s="274">
        <v>98.57</v>
      </c>
      <c r="W1168" s="273"/>
      <c r="X1168" s="273" t="s">
        <v>792</v>
      </c>
      <c r="Y1168" s="273" t="s">
        <v>6452</v>
      </c>
      <c r="Z1168" s="273"/>
      <c r="AA1168" s="274">
        <v>7</v>
      </c>
      <c r="AB1168" s="274">
        <v>1.8</v>
      </c>
      <c r="AC1168" s="273"/>
      <c r="AD1168" s="273"/>
      <c r="AE1168" s="273" t="s">
        <v>10592</v>
      </c>
      <c r="AF1168" s="273" t="s">
        <v>3984</v>
      </c>
      <c r="AG1168" s="273" t="s">
        <v>9323</v>
      </c>
      <c r="AH1168" s="273" t="s">
        <v>786</v>
      </c>
      <c r="AI1168" s="273" t="s">
        <v>104</v>
      </c>
      <c r="AJ1168" s="273"/>
      <c r="AK1168" s="273" t="s">
        <v>8851</v>
      </c>
      <c r="AL1168" s="273" t="s">
        <v>9324</v>
      </c>
      <c r="AM1168" s="273" t="s">
        <v>1606</v>
      </c>
      <c r="AN1168" s="273" t="s">
        <v>3211</v>
      </c>
      <c r="AO1168" s="273"/>
      <c r="AP1168" s="273"/>
      <c r="AQ1168" s="273"/>
      <c r="AR1168" s="273"/>
      <c r="AS1168" s="273" t="s">
        <v>9325</v>
      </c>
      <c r="AT1168" s="274">
        <v>950</v>
      </c>
      <c r="AU1168" s="274">
        <v>3.8</v>
      </c>
      <c r="AV1168" s="273" t="s">
        <v>9329</v>
      </c>
      <c r="AW1168" s="273"/>
      <c r="AX1168" s="274">
        <v>7.95</v>
      </c>
      <c r="AY1168" s="273" t="s">
        <v>458</v>
      </c>
      <c r="AZ1168" s="273" t="s">
        <v>9327</v>
      </c>
      <c r="BA1168" s="273" t="s">
        <v>9328</v>
      </c>
      <c r="BB1168" s="273" t="s">
        <v>9316</v>
      </c>
      <c r="BC1168" s="273" t="s">
        <v>9329</v>
      </c>
      <c r="BD1168" s="273"/>
      <c r="BE1168" s="273" t="s">
        <v>9329</v>
      </c>
      <c r="BF1168" s="273" t="s">
        <v>9330</v>
      </c>
      <c r="BG1168" s="273" t="s">
        <v>10593</v>
      </c>
      <c r="BH1168" s="273" t="s">
        <v>9332</v>
      </c>
      <c r="BI1168" s="273" t="s">
        <v>800</v>
      </c>
      <c r="BJ1168" s="273" t="s">
        <v>800</v>
      </c>
      <c r="BK1168" s="273" t="s">
        <v>801</v>
      </c>
      <c r="BL1168" s="273" t="s">
        <v>802</v>
      </c>
      <c r="BM1168" s="273" t="s">
        <v>803</v>
      </c>
      <c r="BN1168" s="273"/>
      <c r="BO1168" s="273" t="s">
        <v>809</v>
      </c>
      <c r="BP1168" s="273" t="s">
        <v>458</v>
      </c>
      <c r="BQ1168" s="273"/>
    </row>
    <row r="1169" spans="1:69" ht="18" customHeight="1">
      <c r="A1169" s="273" t="s">
        <v>9189</v>
      </c>
      <c r="B1169" s="273" t="s">
        <v>10594</v>
      </c>
      <c r="C1169" s="273" t="s">
        <v>10595</v>
      </c>
      <c r="D1169" s="273" t="s">
        <v>10596</v>
      </c>
      <c r="E1169" s="273" t="s">
        <v>10597</v>
      </c>
      <c r="F1169" s="273" t="s">
        <v>5834</v>
      </c>
      <c r="G1169" s="273" t="s">
        <v>1938</v>
      </c>
      <c r="H1169" s="273" t="s">
        <v>9194</v>
      </c>
      <c r="I1169" s="274">
        <v>1</v>
      </c>
      <c r="J1169" s="273" t="s">
        <v>11</v>
      </c>
      <c r="K1169" s="273" t="s">
        <v>3714</v>
      </c>
      <c r="L1169" s="274">
        <v>6.875</v>
      </c>
      <c r="M1169" s="273" t="s">
        <v>2824</v>
      </c>
      <c r="N1169" s="273" t="s">
        <v>9744</v>
      </c>
      <c r="O1169" s="273"/>
      <c r="P1169" s="273"/>
      <c r="Q1169" s="273"/>
      <c r="R1169" s="273" t="s">
        <v>789</v>
      </c>
      <c r="S1169" s="273" t="s">
        <v>1487</v>
      </c>
      <c r="T1169" s="273" t="s">
        <v>458</v>
      </c>
      <c r="U1169" s="273" t="s">
        <v>791</v>
      </c>
      <c r="V1169" s="273"/>
      <c r="W1169" s="273"/>
      <c r="X1169" s="273" t="s">
        <v>828</v>
      </c>
      <c r="Y1169" s="273" t="s">
        <v>2074</v>
      </c>
      <c r="Z1169" s="273"/>
      <c r="AA1169" s="273"/>
      <c r="AB1169" s="273"/>
      <c r="AC1169" s="273"/>
      <c r="AD1169" s="273"/>
      <c r="AE1169" s="273" t="s">
        <v>10598</v>
      </c>
      <c r="AF1169" s="273" t="s">
        <v>2276</v>
      </c>
      <c r="AG1169" s="273" t="s">
        <v>1986</v>
      </c>
      <c r="AH1169" s="273" t="s">
        <v>6278</v>
      </c>
      <c r="AI1169" s="273" t="s">
        <v>102</v>
      </c>
      <c r="AJ1169" s="273"/>
      <c r="AK1169" s="273" t="s">
        <v>1987</v>
      </c>
      <c r="AL1169" s="273" t="s">
        <v>9185</v>
      </c>
      <c r="AM1169" s="273" t="s">
        <v>1529</v>
      </c>
      <c r="AN1169" s="273" t="s">
        <v>931</v>
      </c>
      <c r="AO1169" s="273"/>
      <c r="AP1169" s="273"/>
      <c r="AQ1169" s="273"/>
      <c r="AR1169" s="273"/>
      <c r="AS1169" s="273" t="s">
        <v>9197</v>
      </c>
      <c r="AT1169" s="274">
        <v>1000</v>
      </c>
      <c r="AU1169" s="274">
        <v>5</v>
      </c>
      <c r="AV1169" s="273" t="s">
        <v>10599</v>
      </c>
      <c r="AW1169" s="273"/>
      <c r="AX1169" s="274">
        <v>13.476000000000001</v>
      </c>
      <c r="AY1169" s="273" t="s">
        <v>458</v>
      </c>
      <c r="AZ1169" s="273" t="s">
        <v>10600</v>
      </c>
      <c r="BA1169" s="273" t="s">
        <v>9199</v>
      </c>
      <c r="BB1169" s="273" t="s">
        <v>458</v>
      </c>
      <c r="BC1169" s="273" t="s">
        <v>10601</v>
      </c>
      <c r="BD1169" s="273"/>
      <c r="BE1169" s="273" t="s">
        <v>10601</v>
      </c>
      <c r="BF1169" s="273" t="s">
        <v>10602</v>
      </c>
      <c r="BG1169" s="273" t="s">
        <v>10603</v>
      </c>
      <c r="BH1169" s="273" t="s">
        <v>10604</v>
      </c>
      <c r="BI1169" s="273" t="s">
        <v>3729</v>
      </c>
      <c r="BJ1169" s="273" t="s">
        <v>800</v>
      </c>
      <c r="BK1169" s="273" t="s">
        <v>3730</v>
      </c>
      <c r="BL1169" s="273" t="s">
        <v>802</v>
      </c>
      <c r="BM1169" s="273" t="s">
        <v>3731</v>
      </c>
      <c r="BN1169" s="273" t="s">
        <v>10605</v>
      </c>
      <c r="BO1169" s="273" t="s">
        <v>809</v>
      </c>
      <c r="BP1169" s="273" t="s">
        <v>458</v>
      </c>
      <c r="BQ1169" s="273" t="s">
        <v>10606</v>
      </c>
    </row>
    <row r="1170" spans="1:69" ht="18" customHeight="1">
      <c r="A1170" s="273" t="s">
        <v>10607</v>
      </c>
      <c r="B1170" s="273" t="s">
        <v>10608</v>
      </c>
      <c r="C1170" s="273" t="s">
        <v>10609</v>
      </c>
      <c r="D1170" s="273" t="s">
        <v>10610</v>
      </c>
      <c r="E1170" s="273" t="s">
        <v>10611</v>
      </c>
      <c r="F1170" s="273" t="s">
        <v>786</v>
      </c>
      <c r="G1170" s="273" t="s">
        <v>786</v>
      </c>
      <c r="H1170" s="273" t="s">
        <v>786</v>
      </c>
      <c r="I1170" s="274">
        <v>0.6</v>
      </c>
      <c r="J1170" s="273" t="s">
        <v>11</v>
      </c>
      <c r="K1170" s="273" t="s">
        <v>3714</v>
      </c>
      <c r="L1170" s="273"/>
      <c r="M1170" s="273" t="s">
        <v>2143</v>
      </c>
      <c r="N1170" s="273" t="s">
        <v>6106</v>
      </c>
      <c r="O1170" s="273"/>
      <c r="P1170" s="273"/>
      <c r="Q1170" s="273"/>
      <c r="R1170" s="273" t="s">
        <v>789</v>
      </c>
      <c r="S1170" s="273" t="s">
        <v>790</v>
      </c>
      <c r="T1170" s="273" t="s">
        <v>458</v>
      </c>
      <c r="U1170" s="273" t="s">
        <v>791</v>
      </c>
      <c r="V1170" s="274">
        <v>100</v>
      </c>
      <c r="W1170" s="273"/>
      <c r="X1170" s="273" t="s">
        <v>1463</v>
      </c>
      <c r="Y1170" s="273" t="s">
        <v>1464</v>
      </c>
      <c r="Z1170" s="273"/>
      <c r="AA1170" s="273"/>
      <c r="AB1170" s="273"/>
      <c r="AC1170" s="273"/>
      <c r="AD1170" s="273"/>
      <c r="AE1170" s="273" t="s">
        <v>10612</v>
      </c>
      <c r="AF1170" s="273" t="s">
        <v>2276</v>
      </c>
      <c r="AG1170" s="273" t="s">
        <v>3535</v>
      </c>
      <c r="AH1170" s="273" t="s">
        <v>786</v>
      </c>
      <c r="AI1170" s="273"/>
      <c r="AJ1170" s="273"/>
      <c r="AK1170" s="273" t="s">
        <v>810</v>
      </c>
      <c r="AL1170" s="273" t="s">
        <v>10613</v>
      </c>
      <c r="AM1170" s="273" t="s">
        <v>1989</v>
      </c>
      <c r="AN1170" s="273" t="s">
        <v>43</v>
      </c>
      <c r="AO1170" s="273"/>
      <c r="AP1170" s="273"/>
      <c r="AQ1170" s="273"/>
      <c r="AR1170" s="273"/>
      <c r="AS1170" s="273" t="s">
        <v>10614</v>
      </c>
      <c r="AT1170" s="274">
        <v>1000</v>
      </c>
      <c r="AU1170" s="274">
        <v>1</v>
      </c>
      <c r="AV1170" s="273" t="s">
        <v>10615</v>
      </c>
      <c r="AW1170" s="273"/>
      <c r="AX1170" s="274">
        <v>0</v>
      </c>
      <c r="AY1170" s="273" t="s">
        <v>458</v>
      </c>
      <c r="AZ1170" s="273" t="s">
        <v>10616</v>
      </c>
      <c r="BA1170" s="273" t="s">
        <v>10617</v>
      </c>
      <c r="BB1170" s="273" t="s">
        <v>10618</v>
      </c>
      <c r="BC1170" s="273" t="s">
        <v>10619</v>
      </c>
      <c r="BD1170" s="273"/>
      <c r="BE1170" s="273" t="s">
        <v>10619</v>
      </c>
      <c r="BF1170" s="273" t="s">
        <v>10620</v>
      </c>
      <c r="BG1170" s="273"/>
      <c r="BH1170" s="273" t="s">
        <v>10621</v>
      </c>
      <c r="BI1170" s="273" t="s">
        <v>3729</v>
      </c>
      <c r="BJ1170" s="273" t="s">
        <v>800</v>
      </c>
      <c r="BK1170" s="273" t="s">
        <v>3730</v>
      </c>
      <c r="BL1170" s="273" t="s">
        <v>802</v>
      </c>
      <c r="BM1170" s="273" t="s">
        <v>3731</v>
      </c>
      <c r="BN1170" s="273"/>
      <c r="BO1170" s="273" t="s">
        <v>809</v>
      </c>
      <c r="BP1170" s="273" t="s">
        <v>458</v>
      </c>
      <c r="BQ1170" s="273"/>
    </row>
    <row r="1171" spans="1:69" ht="18" customHeight="1">
      <c r="A1171" s="273" t="s">
        <v>10622</v>
      </c>
      <c r="B1171" s="273" t="s">
        <v>10623</v>
      </c>
      <c r="C1171" s="273" t="s">
        <v>10624</v>
      </c>
      <c r="D1171" s="273" t="s">
        <v>10625</v>
      </c>
      <c r="E1171" s="273" t="s">
        <v>10626</v>
      </c>
      <c r="F1171" s="273" t="s">
        <v>786</v>
      </c>
      <c r="G1171" s="273" t="s">
        <v>786</v>
      </c>
      <c r="H1171" s="273" t="s">
        <v>786</v>
      </c>
      <c r="I1171" s="274">
        <v>4.5</v>
      </c>
      <c r="J1171" s="273" t="s">
        <v>11</v>
      </c>
      <c r="K1171" s="273" t="s">
        <v>3714</v>
      </c>
      <c r="L1171" s="274">
        <v>5.8</v>
      </c>
      <c r="M1171" s="273" t="s">
        <v>2711</v>
      </c>
      <c r="N1171" s="273" t="s">
        <v>860</v>
      </c>
      <c r="O1171" s="273"/>
      <c r="P1171" s="273"/>
      <c r="Q1171" s="273"/>
      <c r="R1171" s="273" t="s">
        <v>789</v>
      </c>
      <c r="S1171" s="273" t="s">
        <v>790</v>
      </c>
      <c r="T1171" s="273" t="s">
        <v>458</v>
      </c>
      <c r="U1171" s="273" t="s">
        <v>791</v>
      </c>
      <c r="V1171" s="274">
        <v>100</v>
      </c>
      <c r="W1171" s="273"/>
      <c r="X1171" s="273" t="s">
        <v>861</v>
      </c>
      <c r="Y1171" s="273" t="s">
        <v>10627</v>
      </c>
      <c r="Z1171" s="273"/>
      <c r="AA1171" s="274">
        <v>13</v>
      </c>
      <c r="AB1171" s="274">
        <v>2.9</v>
      </c>
      <c r="AC1171" s="273"/>
      <c r="AD1171" s="273"/>
      <c r="AE1171" s="273" t="s">
        <v>10628</v>
      </c>
      <c r="AF1171" s="273" t="s">
        <v>7601</v>
      </c>
      <c r="AG1171" s="273" t="s">
        <v>818</v>
      </c>
      <c r="AH1171" s="273" t="s">
        <v>786</v>
      </c>
      <c r="AI1171" s="273" t="s">
        <v>102</v>
      </c>
      <c r="AJ1171" s="273"/>
      <c r="AK1171" s="273" t="s">
        <v>810</v>
      </c>
      <c r="AL1171" s="273" t="s">
        <v>10629</v>
      </c>
      <c r="AM1171" s="273" t="s">
        <v>797</v>
      </c>
      <c r="AN1171" s="273" t="s">
        <v>3211</v>
      </c>
      <c r="AO1171" s="273"/>
      <c r="AP1171" s="273"/>
      <c r="AQ1171" s="273"/>
      <c r="AR1171" s="273"/>
      <c r="AS1171" s="273" t="s">
        <v>10630</v>
      </c>
      <c r="AT1171" s="274">
        <v>1000</v>
      </c>
      <c r="AU1171" s="274">
        <v>1.3637999999999999</v>
      </c>
      <c r="AV1171" s="273" t="s">
        <v>10631</v>
      </c>
      <c r="AW1171" s="273" t="s">
        <v>2711</v>
      </c>
      <c r="AX1171" s="274">
        <v>8.7029999999999994</v>
      </c>
      <c r="AY1171" s="273" t="s">
        <v>458</v>
      </c>
      <c r="AZ1171" s="273" t="s">
        <v>10632</v>
      </c>
      <c r="BA1171" s="273" t="s">
        <v>10633</v>
      </c>
      <c r="BB1171" s="273" t="s">
        <v>10622</v>
      </c>
      <c r="BC1171" s="273" t="s">
        <v>10631</v>
      </c>
      <c r="BD1171" s="273"/>
      <c r="BE1171" s="273" t="s">
        <v>10631</v>
      </c>
      <c r="BF1171" s="273" t="s">
        <v>10634</v>
      </c>
      <c r="BG1171" s="273" t="s">
        <v>10635</v>
      </c>
      <c r="BH1171" s="273" t="s">
        <v>10636</v>
      </c>
      <c r="BI1171" s="273" t="s">
        <v>3729</v>
      </c>
      <c r="BJ1171" s="273" t="s">
        <v>800</v>
      </c>
      <c r="BK1171" s="273" t="s">
        <v>801</v>
      </c>
      <c r="BL1171" s="273" t="s">
        <v>802</v>
      </c>
      <c r="BM1171" s="273" t="s">
        <v>3731</v>
      </c>
      <c r="BN1171" s="273" t="s">
        <v>8871</v>
      </c>
      <c r="BO1171" s="273" t="s">
        <v>809</v>
      </c>
      <c r="BP1171" s="273" t="s">
        <v>458</v>
      </c>
      <c r="BQ1171" s="273"/>
    </row>
    <row r="1172" spans="1:69" ht="18" customHeight="1">
      <c r="A1172" s="273" t="s">
        <v>9189</v>
      </c>
      <c r="B1172" s="273" t="s">
        <v>10594</v>
      </c>
      <c r="C1172" s="273" t="s">
        <v>10595</v>
      </c>
      <c r="D1172" s="273" t="s">
        <v>10637</v>
      </c>
      <c r="E1172" s="273" t="s">
        <v>10597</v>
      </c>
      <c r="F1172" s="273" t="s">
        <v>5834</v>
      </c>
      <c r="G1172" s="273" t="s">
        <v>1938</v>
      </c>
      <c r="H1172" s="273" t="s">
        <v>9194</v>
      </c>
      <c r="I1172" s="274">
        <v>1</v>
      </c>
      <c r="J1172" s="273" t="s">
        <v>11</v>
      </c>
      <c r="K1172" s="273" t="s">
        <v>3714</v>
      </c>
      <c r="L1172" s="274">
        <v>6.875</v>
      </c>
      <c r="M1172" s="273" t="s">
        <v>2824</v>
      </c>
      <c r="N1172" s="273" t="s">
        <v>9744</v>
      </c>
      <c r="O1172" s="273"/>
      <c r="P1172" s="273"/>
      <c r="Q1172" s="273"/>
      <c r="R1172" s="273" t="s">
        <v>789</v>
      </c>
      <c r="S1172" s="273" t="s">
        <v>1487</v>
      </c>
      <c r="T1172" s="273" t="s">
        <v>458</v>
      </c>
      <c r="U1172" s="273" t="s">
        <v>791</v>
      </c>
      <c r="V1172" s="274">
        <v>100</v>
      </c>
      <c r="W1172" s="273"/>
      <c r="X1172" s="273" t="s">
        <v>828</v>
      </c>
      <c r="Y1172" s="273" t="s">
        <v>2074</v>
      </c>
      <c r="Z1172" s="273"/>
      <c r="AA1172" s="273"/>
      <c r="AB1172" s="273"/>
      <c r="AC1172" s="273"/>
      <c r="AD1172" s="273"/>
      <c r="AE1172" s="273"/>
      <c r="AF1172" s="273" t="s">
        <v>2276</v>
      </c>
      <c r="AG1172" s="273" t="s">
        <v>1986</v>
      </c>
      <c r="AH1172" s="273" t="s">
        <v>6278</v>
      </c>
      <c r="AI1172" s="273" t="s">
        <v>102</v>
      </c>
      <c r="AJ1172" s="273"/>
      <c r="AK1172" s="273" t="s">
        <v>1987</v>
      </c>
      <c r="AL1172" s="273" t="s">
        <v>9185</v>
      </c>
      <c r="AM1172" s="273" t="s">
        <v>1529</v>
      </c>
      <c r="AN1172" s="273" t="s">
        <v>931</v>
      </c>
      <c r="AO1172" s="273"/>
      <c r="AP1172" s="273"/>
      <c r="AQ1172" s="273"/>
      <c r="AR1172" s="273"/>
      <c r="AS1172" s="273" t="s">
        <v>9197</v>
      </c>
      <c r="AT1172" s="274">
        <v>1000</v>
      </c>
      <c r="AU1172" s="274">
        <v>5</v>
      </c>
      <c r="AV1172" s="273" t="s">
        <v>10601</v>
      </c>
      <c r="AW1172" s="273"/>
      <c r="AX1172" s="274">
        <v>13.476000000000001</v>
      </c>
      <c r="AY1172" s="273" t="s">
        <v>458</v>
      </c>
      <c r="AZ1172" s="273" t="s">
        <v>10600</v>
      </c>
      <c r="BA1172" s="273" t="s">
        <v>9199</v>
      </c>
      <c r="BB1172" s="273" t="s">
        <v>458</v>
      </c>
      <c r="BC1172" s="273" t="s">
        <v>10601</v>
      </c>
      <c r="BD1172" s="273"/>
      <c r="BE1172" s="273" t="s">
        <v>10601</v>
      </c>
      <c r="BF1172" s="273" t="s">
        <v>10602</v>
      </c>
      <c r="BG1172" s="273"/>
      <c r="BH1172" s="273" t="s">
        <v>10604</v>
      </c>
      <c r="BI1172" s="273" t="s">
        <v>3729</v>
      </c>
      <c r="BJ1172" s="273" t="s">
        <v>800</v>
      </c>
      <c r="BK1172" s="273" t="s">
        <v>3730</v>
      </c>
      <c r="BL1172" s="273" t="s">
        <v>802</v>
      </c>
      <c r="BM1172" s="273" t="s">
        <v>3731</v>
      </c>
      <c r="BN1172" s="273" t="s">
        <v>10605</v>
      </c>
      <c r="BO1172" s="273" t="s">
        <v>809</v>
      </c>
      <c r="BP1172" s="273" t="s">
        <v>458</v>
      </c>
      <c r="BQ1172" s="273"/>
    </row>
    <row r="1173" spans="1:69" ht="18" customHeight="1">
      <c r="A1173" s="273" t="s">
        <v>9189</v>
      </c>
      <c r="B1173" s="273" t="s">
        <v>10594</v>
      </c>
      <c r="C1173" s="273" t="s">
        <v>10595</v>
      </c>
      <c r="D1173" s="273" t="s">
        <v>10638</v>
      </c>
      <c r="E1173" s="273" t="s">
        <v>10597</v>
      </c>
      <c r="F1173" s="273" t="s">
        <v>5834</v>
      </c>
      <c r="G1173" s="273" t="s">
        <v>1938</v>
      </c>
      <c r="H1173" s="273" t="s">
        <v>9194</v>
      </c>
      <c r="I1173" s="274">
        <v>5</v>
      </c>
      <c r="J1173" s="273" t="s">
        <v>11</v>
      </c>
      <c r="K1173" s="273" t="s">
        <v>3714</v>
      </c>
      <c r="L1173" s="274">
        <v>6.875</v>
      </c>
      <c r="M1173" s="273" t="s">
        <v>2824</v>
      </c>
      <c r="N1173" s="273" t="s">
        <v>9744</v>
      </c>
      <c r="O1173" s="273"/>
      <c r="P1173" s="273"/>
      <c r="Q1173" s="273"/>
      <c r="R1173" s="273" t="s">
        <v>789</v>
      </c>
      <c r="S1173" s="273" t="s">
        <v>1487</v>
      </c>
      <c r="T1173" s="273" t="s">
        <v>458</v>
      </c>
      <c r="U1173" s="273" t="s">
        <v>791</v>
      </c>
      <c r="V1173" s="274">
        <v>100</v>
      </c>
      <c r="W1173" s="273"/>
      <c r="X1173" s="273" t="s">
        <v>828</v>
      </c>
      <c r="Y1173" s="273" t="s">
        <v>2074</v>
      </c>
      <c r="Z1173" s="273"/>
      <c r="AA1173" s="273"/>
      <c r="AB1173" s="273"/>
      <c r="AC1173" s="273"/>
      <c r="AD1173" s="273"/>
      <c r="AE1173" s="273" t="s">
        <v>10639</v>
      </c>
      <c r="AF1173" s="273" t="s">
        <v>794</v>
      </c>
      <c r="AG1173" s="273" t="s">
        <v>1986</v>
      </c>
      <c r="AH1173" s="273" t="s">
        <v>6278</v>
      </c>
      <c r="AI1173" s="273" t="s">
        <v>102</v>
      </c>
      <c r="AJ1173" s="273"/>
      <c r="AK1173" s="273" t="s">
        <v>1987</v>
      </c>
      <c r="AL1173" s="273" t="s">
        <v>9185</v>
      </c>
      <c r="AM1173" s="273" t="s">
        <v>1529</v>
      </c>
      <c r="AN1173" s="273" t="s">
        <v>931</v>
      </c>
      <c r="AO1173" s="273"/>
      <c r="AP1173" s="273"/>
      <c r="AQ1173" s="273"/>
      <c r="AR1173" s="273"/>
      <c r="AS1173" s="273" t="s">
        <v>9197</v>
      </c>
      <c r="AT1173" s="274">
        <v>1000</v>
      </c>
      <c r="AU1173" s="274">
        <v>5</v>
      </c>
      <c r="AV1173" s="273" t="s">
        <v>10601</v>
      </c>
      <c r="AW1173" s="273"/>
      <c r="AX1173" s="274">
        <v>13.476000000000001</v>
      </c>
      <c r="AY1173" s="273" t="s">
        <v>458</v>
      </c>
      <c r="AZ1173" s="273" t="s">
        <v>10600</v>
      </c>
      <c r="BA1173" s="273" t="s">
        <v>9199</v>
      </c>
      <c r="BB1173" s="273" t="s">
        <v>458</v>
      </c>
      <c r="BC1173" s="273" t="s">
        <v>10601</v>
      </c>
      <c r="BD1173" s="273"/>
      <c r="BE1173" s="273" t="s">
        <v>10601</v>
      </c>
      <c r="BF1173" s="273" t="s">
        <v>10602</v>
      </c>
      <c r="BG1173" s="273" t="s">
        <v>10640</v>
      </c>
      <c r="BH1173" s="273" t="s">
        <v>10604</v>
      </c>
      <c r="BI1173" s="273" t="s">
        <v>3729</v>
      </c>
      <c r="BJ1173" s="273" t="s">
        <v>800</v>
      </c>
      <c r="BK1173" s="273" t="s">
        <v>3730</v>
      </c>
      <c r="BL1173" s="273" t="s">
        <v>802</v>
      </c>
      <c r="BM1173" s="273" t="s">
        <v>3731</v>
      </c>
      <c r="BN1173" s="273" t="s">
        <v>10605</v>
      </c>
      <c r="BO1173" s="273" t="s">
        <v>809</v>
      </c>
      <c r="BP1173" s="273" t="s">
        <v>458</v>
      </c>
      <c r="BQ1173" s="273"/>
    </row>
    <row r="1174" spans="1:69" ht="18" customHeight="1">
      <c r="A1174" s="273" t="s">
        <v>10641</v>
      </c>
      <c r="B1174" s="273" t="s">
        <v>10642</v>
      </c>
      <c r="C1174" s="273" t="s">
        <v>10643</v>
      </c>
      <c r="D1174" s="273" t="s">
        <v>10644</v>
      </c>
      <c r="E1174" s="273" t="s">
        <v>10645</v>
      </c>
      <c r="F1174" s="273" t="s">
        <v>1663</v>
      </c>
      <c r="G1174" s="273" t="s">
        <v>4231</v>
      </c>
      <c r="H1174" s="273" t="s">
        <v>924</v>
      </c>
      <c r="I1174" s="274">
        <v>2</v>
      </c>
      <c r="J1174" s="273" t="s">
        <v>11</v>
      </c>
      <c r="K1174" s="273" t="s">
        <v>3714</v>
      </c>
      <c r="L1174" s="274">
        <v>5.5</v>
      </c>
      <c r="M1174" s="273" t="s">
        <v>918</v>
      </c>
      <c r="N1174" s="273" t="s">
        <v>936</v>
      </c>
      <c r="O1174" s="273"/>
      <c r="P1174" s="273"/>
      <c r="Q1174" s="273"/>
      <c r="R1174" s="273" t="s">
        <v>789</v>
      </c>
      <c r="S1174" s="273" t="s">
        <v>1487</v>
      </c>
      <c r="T1174" s="273" t="s">
        <v>458</v>
      </c>
      <c r="U1174" s="273" t="s">
        <v>6618</v>
      </c>
      <c r="V1174" s="274">
        <v>100</v>
      </c>
      <c r="W1174" s="273"/>
      <c r="X1174" s="273" t="s">
        <v>1463</v>
      </c>
      <c r="Y1174" s="273" t="s">
        <v>1464</v>
      </c>
      <c r="Z1174" s="273"/>
      <c r="AA1174" s="274">
        <v>5</v>
      </c>
      <c r="AB1174" s="274">
        <v>2.5</v>
      </c>
      <c r="AC1174" s="273"/>
      <c r="AD1174" s="273"/>
      <c r="AE1174" s="273" t="s">
        <v>10646</v>
      </c>
      <c r="AF1174" s="273" t="s">
        <v>794</v>
      </c>
      <c r="AG1174" s="273" t="s">
        <v>3956</v>
      </c>
      <c r="AH1174" s="273" t="s">
        <v>4230</v>
      </c>
      <c r="AI1174" s="273"/>
      <c r="AJ1174" s="273"/>
      <c r="AK1174" s="273" t="s">
        <v>796</v>
      </c>
      <c r="AL1174" s="273" t="s">
        <v>10647</v>
      </c>
      <c r="AM1174" s="273" t="s">
        <v>1529</v>
      </c>
      <c r="AN1174" s="273" t="s">
        <v>42</v>
      </c>
      <c r="AO1174" s="273"/>
      <c r="AP1174" s="273"/>
      <c r="AQ1174" s="273"/>
      <c r="AR1174" s="273"/>
      <c r="AS1174" s="273" t="s">
        <v>10648</v>
      </c>
      <c r="AT1174" s="274">
        <v>1000</v>
      </c>
      <c r="AU1174" s="274">
        <v>2</v>
      </c>
      <c r="AV1174" s="273" t="s">
        <v>10649</v>
      </c>
      <c r="AW1174" s="273"/>
      <c r="AX1174" s="274">
        <v>6.6749999999999998</v>
      </c>
      <c r="AY1174" s="273" t="s">
        <v>458</v>
      </c>
      <c r="AZ1174" s="273" t="s">
        <v>10650</v>
      </c>
      <c r="BA1174" s="273" t="s">
        <v>10651</v>
      </c>
      <c r="BB1174" s="273" t="s">
        <v>458</v>
      </c>
      <c r="BC1174" s="273" t="s">
        <v>10649</v>
      </c>
      <c r="BD1174" s="273"/>
      <c r="BE1174" s="273" t="s">
        <v>10649</v>
      </c>
      <c r="BF1174" s="273" t="s">
        <v>10652</v>
      </c>
      <c r="BG1174" s="273" t="s">
        <v>10646</v>
      </c>
      <c r="BH1174" s="273" t="s">
        <v>10653</v>
      </c>
      <c r="BI1174" s="273" t="s">
        <v>3729</v>
      </c>
      <c r="BJ1174" s="273" t="s">
        <v>800</v>
      </c>
      <c r="BK1174" s="273" t="s">
        <v>3730</v>
      </c>
      <c r="BL1174" s="273" t="s">
        <v>802</v>
      </c>
      <c r="BM1174" s="273" t="s">
        <v>3731</v>
      </c>
      <c r="BN1174" s="273"/>
      <c r="BO1174" s="273" t="s">
        <v>809</v>
      </c>
      <c r="BP1174" s="273" t="s">
        <v>458</v>
      </c>
      <c r="BQ1174" s="273"/>
    </row>
    <row r="1175" spans="1:69" ht="18" customHeight="1">
      <c r="A1175" s="273" t="s">
        <v>3232</v>
      </c>
      <c r="B1175" s="273" t="s">
        <v>10654</v>
      </c>
      <c r="C1175" s="273" t="s">
        <v>10655</v>
      </c>
      <c r="D1175" s="273" t="s">
        <v>10656</v>
      </c>
      <c r="E1175" s="273" t="s">
        <v>10657</v>
      </c>
      <c r="F1175" s="273" t="s">
        <v>1801</v>
      </c>
      <c r="G1175" s="273" t="s">
        <v>1506</v>
      </c>
      <c r="H1175" s="273" t="s">
        <v>2703</v>
      </c>
      <c r="I1175" s="274">
        <v>5</v>
      </c>
      <c r="J1175" s="273" t="s">
        <v>804</v>
      </c>
      <c r="K1175" s="273" t="s">
        <v>9757</v>
      </c>
      <c r="L1175" s="274">
        <v>2.25</v>
      </c>
      <c r="M1175" s="273" t="s">
        <v>4342</v>
      </c>
      <c r="N1175" s="273" t="s">
        <v>788</v>
      </c>
      <c r="O1175" s="273"/>
      <c r="P1175" s="273"/>
      <c r="Q1175" s="273"/>
      <c r="R1175" s="273" t="s">
        <v>789</v>
      </c>
      <c r="S1175" s="273" t="s">
        <v>790</v>
      </c>
      <c r="T1175" s="273"/>
      <c r="U1175" s="273" t="s">
        <v>791</v>
      </c>
      <c r="V1175" s="274">
        <v>100</v>
      </c>
      <c r="W1175" s="273"/>
      <c r="X1175" s="273" t="s">
        <v>1463</v>
      </c>
      <c r="Y1175" s="273" t="s">
        <v>1464</v>
      </c>
      <c r="Z1175" s="273"/>
      <c r="AA1175" s="273"/>
      <c r="AB1175" s="273"/>
      <c r="AC1175" s="273"/>
      <c r="AD1175" s="273"/>
      <c r="AE1175" s="273"/>
      <c r="AF1175" s="273" t="s">
        <v>794</v>
      </c>
      <c r="AG1175" s="273" t="s">
        <v>1856</v>
      </c>
      <c r="AH1175" s="273" t="s">
        <v>2703</v>
      </c>
      <c r="AI1175" s="273"/>
      <c r="AJ1175" s="273"/>
      <c r="AK1175" s="273" t="s">
        <v>810</v>
      </c>
      <c r="AL1175" s="273" t="s">
        <v>4314</v>
      </c>
      <c r="AM1175" s="273" t="s">
        <v>797</v>
      </c>
      <c r="AN1175" s="273" t="s">
        <v>42</v>
      </c>
      <c r="AO1175" s="273"/>
      <c r="AP1175" s="273"/>
      <c r="AQ1175" s="273"/>
      <c r="AR1175" s="273"/>
      <c r="AS1175" s="273" t="s">
        <v>3238</v>
      </c>
      <c r="AT1175" s="274">
        <v>500000</v>
      </c>
      <c r="AU1175" s="274">
        <v>5</v>
      </c>
      <c r="AV1175" s="273" t="s">
        <v>10658</v>
      </c>
      <c r="AW1175" s="273"/>
      <c r="AX1175" s="274">
        <v>2.25</v>
      </c>
      <c r="AY1175" s="273"/>
      <c r="AZ1175" s="273" t="s">
        <v>10659</v>
      </c>
      <c r="BA1175" s="273" t="s">
        <v>10660</v>
      </c>
      <c r="BB1175" s="273" t="s">
        <v>3232</v>
      </c>
      <c r="BC1175" s="273" t="s">
        <v>10658</v>
      </c>
      <c r="BD1175" s="273"/>
      <c r="BE1175" s="273" t="s">
        <v>10658</v>
      </c>
      <c r="BF1175" s="273"/>
      <c r="BG1175" s="273"/>
      <c r="BH1175" s="273" t="s">
        <v>458</v>
      </c>
      <c r="BI1175" s="273" t="s">
        <v>800</v>
      </c>
      <c r="BJ1175" s="273" t="s">
        <v>800</v>
      </c>
      <c r="BK1175" s="273" t="s">
        <v>801</v>
      </c>
      <c r="BL1175" s="273" t="s">
        <v>802</v>
      </c>
      <c r="BM1175" s="273" t="s">
        <v>803</v>
      </c>
      <c r="BN1175" s="273"/>
      <c r="BO1175" s="273" t="s">
        <v>1865</v>
      </c>
      <c r="BP1175" s="273"/>
      <c r="BQ1175" s="273"/>
    </row>
    <row r="1176" spans="1:69" ht="18" customHeight="1">
      <c r="A1176" s="273" t="s">
        <v>10661</v>
      </c>
      <c r="B1176" s="273" t="s">
        <v>10662</v>
      </c>
      <c r="C1176" s="273" t="s">
        <v>10663</v>
      </c>
      <c r="D1176" s="273" t="s">
        <v>10664</v>
      </c>
      <c r="E1176" s="273" t="s">
        <v>10665</v>
      </c>
      <c r="F1176" s="273" t="s">
        <v>5422</v>
      </c>
      <c r="G1176" s="273" t="s">
        <v>814</v>
      </c>
      <c r="H1176" s="273" t="s">
        <v>5422</v>
      </c>
      <c r="I1176" s="274">
        <v>6</v>
      </c>
      <c r="J1176" s="273" t="s">
        <v>849</v>
      </c>
      <c r="K1176" s="273" t="s">
        <v>9757</v>
      </c>
      <c r="L1176" s="274">
        <v>1</v>
      </c>
      <c r="M1176" s="273" t="s">
        <v>8801</v>
      </c>
      <c r="N1176" s="273" t="s">
        <v>10666</v>
      </c>
      <c r="O1176" s="273"/>
      <c r="P1176" s="273"/>
      <c r="Q1176" s="273"/>
      <c r="R1176" s="273" t="s">
        <v>789</v>
      </c>
      <c r="S1176" s="273" t="s">
        <v>790</v>
      </c>
      <c r="T1176" s="273" t="s">
        <v>458</v>
      </c>
      <c r="U1176" s="273" t="s">
        <v>791</v>
      </c>
      <c r="V1176" s="274">
        <v>99.623999999999995</v>
      </c>
      <c r="W1176" s="273"/>
      <c r="X1176" s="273" t="s">
        <v>1463</v>
      </c>
      <c r="Y1176" s="273" t="s">
        <v>1464</v>
      </c>
      <c r="Z1176" s="273"/>
      <c r="AA1176" s="273"/>
      <c r="AB1176" s="273"/>
      <c r="AC1176" s="273"/>
      <c r="AD1176" s="273"/>
      <c r="AE1176" s="273" t="s">
        <v>10667</v>
      </c>
      <c r="AF1176" s="273" t="s">
        <v>794</v>
      </c>
      <c r="AG1176" s="273" t="s">
        <v>807</v>
      </c>
      <c r="AH1176" s="273" t="s">
        <v>5422</v>
      </c>
      <c r="AI1176" s="273"/>
      <c r="AJ1176" s="273"/>
      <c r="AK1176" s="273" t="s">
        <v>810</v>
      </c>
      <c r="AL1176" s="273" t="s">
        <v>3268</v>
      </c>
      <c r="AM1176" s="273" t="s">
        <v>1529</v>
      </c>
      <c r="AN1176" s="273" t="s">
        <v>42</v>
      </c>
      <c r="AO1176" s="273"/>
      <c r="AP1176" s="273"/>
      <c r="AQ1176" s="273"/>
      <c r="AR1176" s="273"/>
      <c r="AS1176" s="273" t="s">
        <v>10668</v>
      </c>
      <c r="AT1176" s="274">
        <v>1000</v>
      </c>
      <c r="AU1176" s="274">
        <v>6</v>
      </c>
      <c r="AV1176" s="273" t="s">
        <v>10669</v>
      </c>
      <c r="AW1176" s="273"/>
      <c r="AX1176" s="274">
        <v>1</v>
      </c>
      <c r="AY1176" s="273" t="s">
        <v>458</v>
      </c>
      <c r="AZ1176" s="273" t="s">
        <v>10670</v>
      </c>
      <c r="BA1176" s="273" t="s">
        <v>10671</v>
      </c>
      <c r="BB1176" s="273" t="s">
        <v>10661</v>
      </c>
      <c r="BC1176" s="273" t="s">
        <v>10669</v>
      </c>
      <c r="BD1176" s="273"/>
      <c r="BE1176" s="273" t="s">
        <v>10669</v>
      </c>
      <c r="BF1176" s="273" t="s">
        <v>458</v>
      </c>
      <c r="BG1176" s="273" t="s">
        <v>10667</v>
      </c>
      <c r="BH1176" s="273" t="s">
        <v>10672</v>
      </c>
      <c r="BI1176" s="273" t="s">
        <v>800</v>
      </c>
      <c r="BJ1176" s="273" t="s">
        <v>800</v>
      </c>
      <c r="BK1176" s="273" t="s">
        <v>801</v>
      </c>
      <c r="BL1176" s="273" t="s">
        <v>802</v>
      </c>
      <c r="BM1176" s="273" t="s">
        <v>803</v>
      </c>
      <c r="BN1176" s="273"/>
      <c r="BO1176" s="273" t="s">
        <v>1865</v>
      </c>
      <c r="BP1176" s="273" t="s">
        <v>458</v>
      </c>
      <c r="BQ1176" s="273"/>
    </row>
    <row r="1177" spans="1:69" ht="18" customHeight="1">
      <c r="A1177" s="273" t="s">
        <v>9804</v>
      </c>
      <c r="B1177" s="273" t="s">
        <v>10673</v>
      </c>
      <c r="C1177" s="273" t="s">
        <v>10674</v>
      </c>
      <c r="D1177" s="273" t="s">
        <v>10675</v>
      </c>
      <c r="E1177" s="273" t="s">
        <v>10676</v>
      </c>
      <c r="F1177" s="273" t="s">
        <v>1604</v>
      </c>
      <c r="G1177" s="273" t="s">
        <v>1506</v>
      </c>
      <c r="H1177" s="273" t="s">
        <v>3841</v>
      </c>
      <c r="I1177" s="274">
        <v>5</v>
      </c>
      <c r="J1177" s="273" t="s">
        <v>849</v>
      </c>
      <c r="K1177" s="273" t="s">
        <v>9757</v>
      </c>
      <c r="L1177" s="274">
        <v>1.625</v>
      </c>
      <c r="M1177" s="273" t="s">
        <v>8249</v>
      </c>
      <c r="N1177" s="273" t="s">
        <v>10677</v>
      </c>
      <c r="O1177" s="273"/>
      <c r="P1177" s="273"/>
      <c r="Q1177" s="273"/>
      <c r="R1177" s="273" t="s">
        <v>789</v>
      </c>
      <c r="S1177" s="273" t="s">
        <v>790</v>
      </c>
      <c r="T1177" s="273" t="s">
        <v>458</v>
      </c>
      <c r="U1177" s="273" t="s">
        <v>791</v>
      </c>
      <c r="V1177" s="274">
        <v>99.796999999999997</v>
      </c>
      <c r="W1177" s="273"/>
      <c r="X1177" s="273" t="s">
        <v>828</v>
      </c>
      <c r="Y1177" s="273" t="s">
        <v>835</v>
      </c>
      <c r="Z1177" s="273"/>
      <c r="AA1177" s="273"/>
      <c r="AB1177" s="273"/>
      <c r="AC1177" s="273"/>
      <c r="AD1177" s="273"/>
      <c r="AE1177" s="273" t="s">
        <v>9808</v>
      </c>
      <c r="AF1177" s="273" t="s">
        <v>794</v>
      </c>
      <c r="AG1177" s="273" t="s">
        <v>4664</v>
      </c>
      <c r="AH1177" s="273" t="s">
        <v>3841</v>
      </c>
      <c r="AI1177" s="273" t="s">
        <v>102</v>
      </c>
      <c r="AJ1177" s="273" t="s">
        <v>307</v>
      </c>
      <c r="AK1177" s="273" t="s">
        <v>810</v>
      </c>
      <c r="AL1177" s="273" t="s">
        <v>3298</v>
      </c>
      <c r="AM1177" s="273" t="s">
        <v>2206</v>
      </c>
      <c r="AN1177" s="273" t="s">
        <v>42</v>
      </c>
      <c r="AO1177" s="273"/>
      <c r="AP1177" s="273"/>
      <c r="AQ1177" s="273"/>
      <c r="AR1177" s="273"/>
      <c r="AS1177" s="273" t="s">
        <v>9809</v>
      </c>
      <c r="AT1177" s="274">
        <v>1000</v>
      </c>
      <c r="AU1177" s="274">
        <v>5</v>
      </c>
      <c r="AV1177" s="273" t="s">
        <v>10678</v>
      </c>
      <c r="AW1177" s="273"/>
      <c r="AX1177" s="274">
        <v>1.625</v>
      </c>
      <c r="AY1177" s="273" t="s">
        <v>458</v>
      </c>
      <c r="AZ1177" s="273" t="s">
        <v>10584</v>
      </c>
      <c r="BA1177" s="273" t="s">
        <v>9812</v>
      </c>
      <c r="BB1177" s="273" t="s">
        <v>9804</v>
      </c>
      <c r="BC1177" s="273" t="s">
        <v>10678</v>
      </c>
      <c r="BD1177" s="273"/>
      <c r="BE1177" s="273" t="s">
        <v>10678</v>
      </c>
      <c r="BF1177" s="273" t="s">
        <v>4502</v>
      </c>
      <c r="BG1177" s="273" t="s">
        <v>10679</v>
      </c>
      <c r="BH1177" s="273" t="s">
        <v>10680</v>
      </c>
      <c r="BI1177" s="273" t="s">
        <v>800</v>
      </c>
      <c r="BJ1177" s="273" t="s">
        <v>800</v>
      </c>
      <c r="BK1177" s="273" t="s">
        <v>801</v>
      </c>
      <c r="BL1177" s="273" t="s">
        <v>802</v>
      </c>
      <c r="BM1177" s="273" t="s">
        <v>803</v>
      </c>
      <c r="BN1177" s="273"/>
      <c r="BO1177" s="273" t="s">
        <v>1865</v>
      </c>
      <c r="BP1177" s="273" t="s">
        <v>458</v>
      </c>
      <c r="BQ1177" s="273"/>
    </row>
    <row r="1178" spans="1:69" ht="18" customHeight="1">
      <c r="A1178" s="273" t="s">
        <v>7698</v>
      </c>
      <c r="B1178" s="273" t="s">
        <v>10681</v>
      </c>
      <c r="C1178" s="273" t="s">
        <v>10682</v>
      </c>
      <c r="D1178" s="273" t="s">
        <v>10683</v>
      </c>
      <c r="E1178" s="273" t="s">
        <v>10684</v>
      </c>
      <c r="F1178" s="273" t="s">
        <v>3435</v>
      </c>
      <c r="G1178" s="273" t="s">
        <v>3481</v>
      </c>
      <c r="H1178" s="273" t="s">
        <v>4122</v>
      </c>
      <c r="I1178" s="274">
        <v>3</v>
      </c>
      <c r="J1178" s="273" t="s">
        <v>11</v>
      </c>
      <c r="K1178" s="273" t="s">
        <v>10685</v>
      </c>
      <c r="L1178" s="274">
        <v>7.25</v>
      </c>
      <c r="M1178" s="273" t="s">
        <v>6526</v>
      </c>
      <c r="N1178" s="273" t="s">
        <v>10686</v>
      </c>
      <c r="O1178" s="273"/>
      <c r="P1178" s="273"/>
      <c r="Q1178" s="273"/>
      <c r="R1178" s="273" t="s">
        <v>789</v>
      </c>
      <c r="S1178" s="273" t="s">
        <v>790</v>
      </c>
      <c r="T1178" s="273" t="s">
        <v>458</v>
      </c>
      <c r="U1178" s="273" t="s">
        <v>3209</v>
      </c>
      <c r="V1178" s="274">
        <v>97.96</v>
      </c>
      <c r="W1178" s="273"/>
      <c r="X1178" s="273" t="s">
        <v>1463</v>
      </c>
      <c r="Y1178" s="273" t="s">
        <v>1464</v>
      </c>
      <c r="Z1178" s="273"/>
      <c r="AA1178" s="273"/>
      <c r="AB1178" s="273"/>
      <c r="AC1178" s="273"/>
      <c r="AD1178" s="273"/>
      <c r="AE1178" s="273" t="s">
        <v>10687</v>
      </c>
      <c r="AF1178" s="273" t="s">
        <v>7083</v>
      </c>
      <c r="AG1178" s="273" t="s">
        <v>1986</v>
      </c>
      <c r="AH1178" s="273" t="s">
        <v>10688</v>
      </c>
      <c r="AI1178" s="273" t="s">
        <v>104</v>
      </c>
      <c r="AJ1178" s="273"/>
      <c r="AK1178" s="273" t="s">
        <v>1987</v>
      </c>
      <c r="AL1178" s="273" t="s">
        <v>6529</v>
      </c>
      <c r="AM1178" s="273" t="s">
        <v>1529</v>
      </c>
      <c r="AN1178" s="273" t="s">
        <v>43</v>
      </c>
      <c r="AO1178" s="273"/>
      <c r="AP1178" s="273"/>
      <c r="AQ1178" s="273"/>
      <c r="AR1178" s="273"/>
      <c r="AS1178" s="273" t="s">
        <v>7709</v>
      </c>
      <c r="AT1178" s="274">
        <v>900</v>
      </c>
      <c r="AU1178" s="274">
        <v>2.4885000000000002</v>
      </c>
      <c r="AV1178" s="273" t="s">
        <v>10689</v>
      </c>
      <c r="AW1178" s="273" t="s">
        <v>3571</v>
      </c>
      <c r="AX1178" s="274">
        <v>9</v>
      </c>
      <c r="AY1178" s="273" t="s">
        <v>458</v>
      </c>
      <c r="AZ1178" s="273" t="s">
        <v>10690</v>
      </c>
      <c r="BA1178" s="273" t="s">
        <v>7710</v>
      </c>
      <c r="BB1178" s="273" t="s">
        <v>10691</v>
      </c>
      <c r="BC1178" s="273" t="s">
        <v>10689</v>
      </c>
      <c r="BD1178" s="273"/>
      <c r="BE1178" s="273" t="s">
        <v>10689</v>
      </c>
      <c r="BF1178" s="273" t="s">
        <v>10692</v>
      </c>
      <c r="BG1178" s="273" t="s">
        <v>10693</v>
      </c>
      <c r="BH1178" s="273" t="s">
        <v>10694</v>
      </c>
      <c r="BI1178" s="273" t="s">
        <v>800</v>
      </c>
      <c r="BJ1178" s="273" t="s">
        <v>800</v>
      </c>
      <c r="BK1178" s="273" t="s">
        <v>10695</v>
      </c>
      <c r="BL1178" s="273" t="s">
        <v>802</v>
      </c>
      <c r="BM1178" s="273" t="s">
        <v>827</v>
      </c>
      <c r="BN1178" s="273" t="s">
        <v>5819</v>
      </c>
      <c r="BO1178" s="273" t="s">
        <v>809</v>
      </c>
      <c r="BP1178" s="273" t="s">
        <v>458</v>
      </c>
      <c r="BQ1178" s="273"/>
    </row>
    <row r="1179" spans="1:69" ht="18" customHeight="1">
      <c r="A1179" s="273" t="s">
        <v>3476</v>
      </c>
      <c r="B1179" s="273" t="s">
        <v>9754</v>
      </c>
      <c r="C1179" s="273" t="s">
        <v>9755</v>
      </c>
      <c r="D1179" s="273" t="s">
        <v>10696</v>
      </c>
      <c r="E1179" s="273" t="s">
        <v>9756</v>
      </c>
      <c r="F1179" s="273" t="s">
        <v>3435</v>
      </c>
      <c r="G1179" s="273" t="s">
        <v>3481</v>
      </c>
      <c r="H1179" s="273" t="s">
        <v>786</v>
      </c>
      <c r="I1179" s="274">
        <v>1</v>
      </c>
      <c r="J1179" s="273" t="s">
        <v>11</v>
      </c>
      <c r="K1179" s="273" t="s">
        <v>9757</v>
      </c>
      <c r="L1179" s="274">
        <v>5.875</v>
      </c>
      <c r="M1179" s="273" t="s">
        <v>5072</v>
      </c>
      <c r="N1179" s="273" t="s">
        <v>936</v>
      </c>
      <c r="O1179" s="273"/>
      <c r="P1179" s="273"/>
      <c r="Q1179" s="273"/>
      <c r="R1179" s="273" t="s">
        <v>789</v>
      </c>
      <c r="S1179" s="273" t="s">
        <v>3364</v>
      </c>
      <c r="T1179" s="273" t="s">
        <v>458</v>
      </c>
      <c r="U1179" s="273" t="s">
        <v>3483</v>
      </c>
      <c r="V1179" s="274">
        <v>100</v>
      </c>
      <c r="W1179" s="273"/>
      <c r="X1179" s="273" t="s">
        <v>828</v>
      </c>
      <c r="Y1179" s="273" t="s">
        <v>2074</v>
      </c>
      <c r="Z1179" s="273"/>
      <c r="AA1179" s="273"/>
      <c r="AB1179" s="273"/>
      <c r="AC1179" s="273"/>
      <c r="AD1179" s="273"/>
      <c r="AE1179" s="273"/>
      <c r="AF1179" s="273" t="s">
        <v>4497</v>
      </c>
      <c r="AG1179" s="273" t="s">
        <v>1986</v>
      </c>
      <c r="AH1179" s="273" t="s">
        <v>786</v>
      </c>
      <c r="AI1179" s="273" t="s">
        <v>102</v>
      </c>
      <c r="AJ1179" s="273"/>
      <c r="AK1179" s="273" t="s">
        <v>1987</v>
      </c>
      <c r="AL1179" s="273" t="s">
        <v>5060</v>
      </c>
      <c r="AM1179" s="273" t="s">
        <v>2255</v>
      </c>
      <c r="AN1179" s="273" t="s">
        <v>3211</v>
      </c>
      <c r="AO1179" s="273"/>
      <c r="AP1179" s="273"/>
      <c r="AQ1179" s="273"/>
      <c r="AR1179" s="273"/>
      <c r="AS1179" s="273" t="s">
        <v>3484</v>
      </c>
      <c r="AT1179" s="274">
        <v>1000</v>
      </c>
      <c r="AU1179" s="274">
        <v>6.25</v>
      </c>
      <c r="AV1179" s="273" t="s">
        <v>9760</v>
      </c>
      <c r="AW1179" s="273" t="s">
        <v>4992</v>
      </c>
      <c r="AX1179" s="274">
        <v>5.875</v>
      </c>
      <c r="AY1179" s="273" t="s">
        <v>458</v>
      </c>
      <c r="AZ1179" s="273" t="s">
        <v>9759</v>
      </c>
      <c r="BA1179" s="273" t="s">
        <v>3485</v>
      </c>
      <c r="BB1179" s="273" t="s">
        <v>3631</v>
      </c>
      <c r="BC1179" s="273" t="s">
        <v>9760</v>
      </c>
      <c r="BD1179" s="273"/>
      <c r="BE1179" s="273" t="s">
        <v>9760</v>
      </c>
      <c r="BF1179" s="273" t="s">
        <v>9761</v>
      </c>
      <c r="BG1179" s="273" t="s">
        <v>10697</v>
      </c>
      <c r="BH1179" s="273" t="s">
        <v>9762</v>
      </c>
      <c r="BI1179" s="273" t="s">
        <v>800</v>
      </c>
      <c r="BJ1179" s="273" t="s">
        <v>800</v>
      </c>
      <c r="BK1179" s="273" t="s">
        <v>801</v>
      </c>
      <c r="BL1179" s="273" t="s">
        <v>802</v>
      </c>
      <c r="BM1179" s="273" t="s">
        <v>827</v>
      </c>
      <c r="BN1179" s="273" t="s">
        <v>5819</v>
      </c>
      <c r="BO1179" s="273" t="s">
        <v>809</v>
      </c>
      <c r="BP1179" s="273" t="s">
        <v>458</v>
      </c>
      <c r="BQ1179" s="273"/>
    </row>
    <row r="1180" spans="1:69" ht="18" customHeight="1">
      <c r="A1180" s="273" t="s">
        <v>3476</v>
      </c>
      <c r="B1180" s="273" t="s">
        <v>9754</v>
      </c>
      <c r="C1180" s="273" t="s">
        <v>9755</v>
      </c>
      <c r="D1180" s="273" t="s">
        <v>10698</v>
      </c>
      <c r="E1180" s="273" t="s">
        <v>9756</v>
      </c>
      <c r="F1180" s="273" t="s">
        <v>3435</v>
      </c>
      <c r="G1180" s="273" t="s">
        <v>3481</v>
      </c>
      <c r="H1180" s="273" t="s">
        <v>786</v>
      </c>
      <c r="I1180" s="274">
        <v>6.25</v>
      </c>
      <c r="J1180" s="273" t="s">
        <v>11</v>
      </c>
      <c r="K1180" s="273" t="s">
        <v>9757</v>
      </c>
      <c r="L1180" s="274">
        <v>5.875</v>
      </c>
      <c r="M1180" s="273" t="s">
        <v>5072</v>
      </c>
      <c r="N1180" s="273" t="s">
        <v>936</v>
      </c>
      <c r="O1180" s="273"/>
      <c r="P1180" s="273"/>
      <c r="Q1180" s="273"/>
      <c r="R1180" s="273" t="s">
        <v>789</v>
      </c>
      <c r="S1180" s="273" t="s">
        <v>3364</v>
      </c>
      <c r="T1180" s="273" t="s">
        <v>458</v>
      </c>
      <c r="U1180" s="273" t="s">
        <v>3483</v>
      </c>
      <c r="V1180" s="274">
        <v>100</v>
      </c>
      <c r="W1180" s="273"/>
      <c r="X1180" s="273" t="s">
        <v>828</v>
      </c>
      <c r="Y1180" s="273" t="s">
        <v>2074</v>
      </c>
      <c r="Z1180" s="273"/>
      <c r="AA1180" s="273"/>
      <c r="AB1180" s="273"/>
      <c r="AC1180" s="273"/>
      <c r="AD1180" s="273"/>
      <c r="AE1180" s="273" t="s">
        <v>10699</v>
      </c>
      <c r="AF1180" s="273" t="s">
        <v>3984</v>
      </c>
      <c r="AG1180" s="273" t="s">
        <v>1986</v>
      </c>
      <c r="AH1180" s="273" t="s">
        <v>786</v>
      </c>
      <c r="AI1180" s="273" t="s">
        <v>102</v>
      </c>
      <c r="AJ1180" s="273"/>
      <c r="AK1180" s="273" t="s">
        <v>1987</v>
      </c>
      <c r="AL1180" s="273" t="s">
        <v>5060</v>
      </c>
      <c r="AM1180" s="273" t="s">
        <v>2255</v>
      </c>
      <c r="AN1180" s="273" t="s">
        <v>3211</v>
      </c>
      <c r="AO1180" s="273"/>
      <c r="AP1180" s="273"/>
      <c r="AQ1180" s="273"/>
      <c r="AR1180" s="273"/>
      <c r="AS1180" s="273" t="s">
        <v>3484</v>
      </c>
      <c r="AT1180" s="274">
        <v>1000</v>
      </c>
      <c r="AU1180" s="274">
        <v>6.25</v>
      </c>
      <c r="AV1180" s="273" t="s">
        <v>9760</v>
      </c>
      <c r="AW1180" s="273" t="s">
        <v>4992</v>
      </c>
      <c r="AX1180" s="274">
        <v>5.875</v>
      </c>
      <c r="AY1180" s="273" t="s">
        <v>458</v>
      </c>
      <c r="AZ1180" s="273" t="s">
        <v>9759</v>
      </c>
      <c r="BA1180" s="273" t="s">
        <v>3485</v>
      </c>
      <c r="BB1180" s="273" t="s">
        <v>3631</v>
      </c>
      <c r="BC1180" s="273" t="s">
        <v>9760</v>
      </c>
      <c r="BD1180" s="273"/>
      <c r="BE1180" s="273" t="s">
        <v>9760</v>
      </c>
      <c r="BF1180" s="273" t="s">
        <v>9761</v>
      </c>
      <c r="BG1180" s="273" t="s">
        <v>10699</v>
      </c>
      <c r="BH1180" s="273" t="s">
        <v>9762</v>
      </c>
      <c r="BI1180" s="273" t="s">
        <v>800</v>
      </c>
      <c r="BJ1180" s="273" t="s">
        <v>800</v>
      </c>
      <c r="BK1180" s="273" t="s">
        <v>801</v>
      </c>
      <c r="BL1180" s="273" t="s">
        <v>802</v>
      </c>
      <c r="BM1180" s="273" t="s">
        <v>827</v>
      </c>
      <c r="BN1180" s="273" t="s">
        <v>5819</v>
      </c>
      <c r="BO1180" s="273" t="s">
        <v>809</v>
      </c>
      <c r="BP1180" s="273" t="s">
        <v>458</v>
      </c>
      <c r="BQ1180" s="273"/>
    </row>
    <row r="1181" spans="1:69" ht="18" customHeight="1">
      <c r="A1181" s="273" t="s">
        <v>10700</v>
      </c>
      <c r="B1181" s="273" t="s">
        <v>10701</v>
      </c>
      <c r="C1181" s="273" t="s">
        <v>10702</v>
      </c>
      <c r="D1181" s="273" t="s">
        <v>10703</v>
      </c>
      <c r="E1181" s="273" t="s">
        <v>10704</v>
      </c>
      <c r="F1181" s="273" t="s">
        <v>3435</v>
      </c>
      <c r="G1181" s="273" t="s">
        <v>3481</v>
      </c>
      <c r="H1181" s="273" t="s">
        <v>1413</v>
      </c>
      <c r="I1181" s="274">
        <v>2.74</v>
      </c>
      <c r="J1181" s="273" t="s">
        <v>11</v>
      </c>
      <c r="K1181" s="273" t="s">
        <v>9757</v>
      </c>
      <c r="L1181" s="274">
        <v>9.375</v>
      </c>
      <c r="M1181" s="273" t="s">
        <v>6708</v>
      </c>
      <c r="N1181" s="273" t="s">
        <v>10705</v>
      </c>
      <c r="O1181" s="273"/>
      <c r="P1181" s="273"/>
      <c r="Q1181" s="273"/>
      <c r="R1181" s="273" t="s">
        <v>789</v>
      </c>
      <c r="S1181" s="273" t="s">
        <v>3364</v>
      </c>
      <c r="T1181" s="273" t="s">
        <v>458</v>
      </c>
      <c r="U1181" s="273" t="s">
        <v>3483</v>
      </c>
      <c r="V1181" s="274">
        <v>100</v>
      </c>
      <c r="W1181" s="273"/>
      <c r="X1181" s="273" t="s">
        <v>828</v>
      </c>
      <c r="Y1181" s="273" t="s">
        <v>835</v>
      </c>
      <c r="Z1181" s="273"/>
      <c r="AA1181" s="273"/>
      <c r="AB1181" s="273"/>
      <c r="AC1181" s="273"/>
      <c r="AD1181" s="273"/>
      <c r="AE1181" s="273" t="s">
        <v>10612</v>
      </c>
      <c r="AF1181" s="273" t="s">
        <v>8689</v>
      </c>
      <c r="AG1181" s="273" t="s">
        <v>1986</v>
      </c>
      <c r="AH1181" s="273" t="s">
        <v>7023</v>
      </c>
      <c r="AI1181" s="273" t="s">
        <v>69</v>
      </c>
      <c r="AJ1181" s="273"/>
      <c r="AK1181" s="273" t="s">
        <v>1987</v>
      </c>
      <c r="AL1181" s="273" t="s">
        <v>6710</v>
      </c>
      <c r="AM1181" s="273" t="s">
        <v>2255</v>
      </c>
      <c r="AN1181" s="273" t="s">
        <v>3211</v>
      </c>
      <c r="AO1181" s="273"/>
      <c r="AP1181" s="273"/>
      <c r="AQ1181" s="273"/>
      <c r="AR1181" s="273"/>
      <c r="AS1181" s="273" t="s">
        <v>10706</v>
      </c>
      <c r="AT1181" s="274">
        <v>1000</v>
      </c>
      <c r="AU1181" s="274">
        <v>22.474499999999999</v>
      </c>
      <c r="AV1181" s="273" t="s">
        <v>10698</v>
      </c>
      <c r="AW1181" s="273" t="s">
        <v>10707</v>
      </c>
      <c r="AX1181" s="274">
        <v>9.375</v>
      </c>
      <c r="AY1181" s="273" t="s">
        <v>458</v>
      </c>
      <c r="AZ1181" s="273" t="s">
        <v>10708</v>
      </c>
      <c r="BA1181" s="273" t="s">
        <v>10709</v>
      </c>
      <c r="BB1181" s="273" t="s">
        <v>3631</v>
      </c>
      <c r="BC1181" s="273" t="s">
        <v>10710</v>
      </c>
      <c r="BD1181" s="273"/>
      <c r="BE1181" s="273" t="s">
        <v>10710</v>
      </c>
      <c r="BF1181" s="273" t="s">
        <v>10711</v>
      </c>
      <c r="BG1181" s="273"/>
      <c r="BH1181" s="273" t="s">
        <v>10712</v>
      </c>
      <c r="BI1181" s="273" t="s">
        <v>800</v>
      </c>
      <c r="BJ1181" s="273" t="s">
        <v>800</v>
      </c>
      <c r="BK1181" s="273" t="s">
        <v>3211</v>
      </c>
      <c r="BL1181" s="273" t="s">
        <v>802</v>
      </c>
      <c r="BM1181" s="273" t="s">
        <v>827</v>
      </c>
      <c r="BN1181" s="273" t="s">
        <v>5819</v>
      </c>
      <c r="BO1181" s="273" t="s">
        <v>809</v>
      </c>
      <c r="BP1181" s="273" t="s">
        <v>458</v>
      </c>
      <c r="BQ1181" s="273" t="s">
        <v>10713</v>
      </c>
    </row>
    <row r="1182" spans="1:69" ht="18" customHeight="1">
      <c r="A1182" s="273" t="s">
        <v>10700</v>
      </c>
      <c r="B1182" s="273" t="s">
        <v>10701</v>
      </c>
      <c r="C1182" s="273" t="s">
        <v>10713</v>
      </c>
      <c r="D1182" s="273" t="s">
        <v>10703</v>
      </c>
      <c r="E1182" s="273" t="s">
        <v>10704</v>
      </c>
      <c r="F1182" s="273" t="s">
        <v>3435</v>
      </c>
      <c r="G1182" s="273" t="s">
        <v>3481</v>
      </c>
      <c r="H1182" s="273" t="s">
        <v>786</v>
      </c>
      <c r="I1182" s="274">
        <v>2.74</v>
      </c>
      <c r="J1182" s="273" t="s">
        <v>11</v>
      </c>
      <c r="K1182" s="273" t="s">
        <v>10714</v>
      </c>
      <c r="L1182" s="274">
        <v>9.375</v>
      </c>
      <c r="M1182" s="273" t="s">
        <v>6708</v>
      </c>
      <c r="N1182" s="273" t="s">
        <v>860</v>
      </c>
      <c r="O1182" s="273"/>
      <c r="P1182" s="273"/>
      <c r="Q1182" s="273"/>
      <c r="R1182" s="273" t="s">
        <v>789</v>
      </c>
      <c r="S1182" s="273" t="s">
        <v>3364</v>
      </c>
      <c r="T1182" s="273" t="s">
        <v>458</v>
      </c>
      <c r="U1182" s="273" t="s">
        <v>791</v>
      </c>
      <c r="V1182" s="274">
        <v>100</v>
      </c>
      <c r="W1182" s="273"/>
      <c r="X1182" s="273" t="s">
        <v>828</v>
      </c>
      <c r="Y1182" s="273" t="s">
        <v>835</v>
      </c>
      <c r="Z1182" s="273"/>
      <c r="AA1182" s="273"/>
      <c r="AB1182" s="273"/>
      <c r="AC1182" s="273"/>
      <c r="AD1182" s="273"/>
      <c r="AE1182" s="273" t="s">
        <v>10612</v>
      </c>
      <c r="AF1182" s="273" t="s">
        <v>794</v>
      </c>
      <c r="AG1182" s="273" t="s">
        <v>1986</v>
      </c>
      <c r="AH1182" s="273" t="s">
        <v>786</v>
      </c>
      <c r="AI1182" s="273" t="s">
        <v>69</v>
      </c>
      <c r="AJ1182" s="273"/>
      <c r="AK1182" s="273" t="s">
        <v>1987</v>
      </c>
      <c r="AL1182" s="273" t="s">
        <v>3734</v>
      </c>
      <c r="AM1182" s="273" t="s">
        <v>2255</v>
      </c>
      <c r="AN1182" s="273" t="s">
        <v>3211</v>
      </c>
      <c r="AO1182" s="273"/>
      <c r="AP1182" s="273"/>
      <c r="AQ1182" s="273"/>
      <c r="AR1182" s="273"/>
      <c r="AS1182" s="273" t="s">
        <v>10706</v>
      </c>
      <c r="AT1182" s="274">
        <v>1000</v>
      </c>
      <c r="AU1182" s="274">
        <v>0</v>
      </c>
      <c r="AV1182" s="273" t="s">
        <v>10710</v>
      </c>
      <c r="AW1182" s="273" t="s">
        <v>3213</v>
      </c>
      <c r="AX1182" s="274">
        <v>9.375</v>
      </c>
      <c r="AY1182" s="273" t="s">
        <v>458</v>
      </c>
      <c r="AZ1182" s="273" t="s">
        <v>10708</v>
      </c>
      <c r="BA1182" s="273" t="s">
        <v>10709</v>
      </c>
      <c r="BB1182" s="273" t="s">
        <v>3215</v>
      </c>
      <c r="BC1182" s="273" t="s">
        <v>10698</v>
      </c>
      <c r="BD1182" s="273"/>
      <c r="BE1182" s="273" t="s">
        <v>10698</v>
      </c>
      <c r="BF1182" s="273" t="s">
        <v>458</v>
      </c>
      <c r="BG1182" s="273" t="s">
        <v>458</v>
      </c>
      <c r="BH1182" s="273" t="s">
        <v>10612</v>
      </c>
      <c r="BI1182" s="273" t="s">
        <v>800</v>
      </c>
      <c r="BJ1182" s="273" t="s">
        <v>800</v>
      </c>
      <c r="BK1182" s="273" t="s">
        <v>4248</v>
      </c>
      <c r="BL1182" s="273" t="s">
        <v>802</v>
      </c>
      <c r="BM1182" s="273" t="s">
        <v>827</v>
      </c>
      <c r="BN1182" s="273"/>
      <c r="BO1182" s="273" t="s">
        <v>809</v>
      </c>
      <c r="BP1182" s="273" t="s">
        <v>458</v>
      </c>
      <c r="BQ1182" s="273"/>
    </row>
    <row r="1183" spans="1:69" ht="18" customHeight="1">
      <c r="A1183" s="273" t="s">
        <v>10661</v>
      </c>
      <c r="B1183" s="273" t="s">
        <v>10715</v>
      </c>
      <c r="C1183" s="273" t="s">
        <v>10716</v>
      </c>
      <c r="D1183" s="273" t="s">
        <v>10717</v>
      </c>
      <c r="E1183" s="273" t="s">
        <v>10718</v>
      </c>
      <c r="F1183" s="273" t="s">
        <v>5422</v>
      </c>
      <c r="G1183" s="273" t="s">
        <v>814</v>
      </c>
      <c r="H1183" s="273" t="s">
        <v>1524</v>
      </c>
      <c r="I1183" s="274">
        <v>1.5</v>
      </c>
      <c r="J1183" s="273" t="s">
        <v>11</v>
      </c>
      <c r="K1183" s="273" t="s">
        <v>3714</v>
      </c>
      <c r="L1183" s="274">
        <v>4.8499999999999996</v>
      </c>
      <c r="M1183" s="273" t="s">
        <v>2889</v>
      </c>
      <c r="N1183" s="273" t="s">
        <v>10719</v>
      </c>
      <c r="O1183" s="273"/>
      <c r="P1183" s="273"/>
      <c r="Q1183" s="273"/>
      <c r="R1183" s="273" t="s">
        <v>789</v>
      </c>
      <c r="S1183" s="273" t="s">
        <v>790</v>
      </c>
      <c r="T1183" s="273" t="s">
        <v>458</v>
      </c>
      <c r="U1183" s="273" t="s">
        <v>6618</v>
      </c>
      <c r="V1183" s="273"/>
      <c r="W1183" s="273"/>
      <c r="X1183" s="273" t="s">
        <v>1463</v>
      </c>
      <c r="Y1183" s="273" t="s">
        <v>1464</v>
      </c>
      <c r="Z1183" s="273"/>
      <c r="AA1183" s="273"/>
      <c r="AB1183" s="273"/>
      <c r="AC1183" s="273"/>
      <c r="AD1183" s="273"/>
      <c r="AE1183" s="273"/>
      <c r="AF1183" s="273" t="s">
        <v>2276</v>
      </c>
      <c r="AG1183" s="273" t="s">
        <v>807</v>
      </c>
      <c r="AH1183" s="273" t="s">
        <v>836</v>
      </c>
      <c r="AI1183" s="273"/>
      <c r="AJ1183" s="273"/>
      <c r="AK1183" s="273" t="s">
        <v>810</v>
      </c>
      <c r="AL1183" s="273" t="s">
        <v>10720</v>
      </c>
      <c r="AM1183" s="273" t="s">
        <v>1529</v>
      </c>
      <c r="AN1183" s="273" t="s">
        <v>42</v>
      </c>
      <c r="AO1183" s="273"/>
      <c r="AP1183" s="273"/>
      <c r="AQ1183" s="273"/>
      <c r="AR1183" s="273"/>
      <c r="AS1183" s="273" t="s">
        <v>10668</v>
      </c>
      <c r="AT1183" s="274">
        <v>1000</v>
      </c>
      <c r="AU1183" s="274">
        <v>6.5</v>
      </c>
      <c r="AV1183" s="273" t="s">
        <v>10703</v>
      </c>
      <c r="AW1183" s="273"/>
      <c r="AX1183" s="274">
        <v>4.8499999999999996</v>
      </c>
      <c r="AY1183" s="273" t="s">
        <v>458</v>
      </c>
      <c r="AZ1183" s="273" t="s">
        <v>10721</v>
      </c>
      <c r="BA1183" s="273" t="s">
        <v>10722</v>
      </c>
      <c r="BB1183" s="273" t="s">
        <v>10661</v>
      </c>
      <c r="BC1183" s="273" t="s">
        <v>10723</v>
      </c>
      <c r="BD1183" s="273"/>
      <c r="BE1183" s="273" t="s">
        <v>10723</v>
      </c>
      <c r="BF1183" s="273" t="s">
        <v>458</v>
      </c>
      <c r="BG1183" s="273"/>
      <c r="BH1183" s="273" t="s">
        <v>9188</v>
      </c>
      <c r="BI1183" s="273" t="s">
        <v>3729</v>
      </c>
      <c r="BJ1183" s="273" t="s">
        <v>800</v>
      </c>
      <c r="BK1183" s="273" t="s">
        <v>801</v>
      </c>
      <c r="BL1183" s="273" t="s">
        <v>802</v>
      </c>
      <c r="BM1183" s="273" t="s">
        <v>3731</v>
      </c>
      <c r="BN1183" s="273"/>
      <c r="BO1183" s="273" t="s">
        <v>809</v>
      </c>
      <c r="BP1183" s="273" t="s">
        <v>458</v>
      </c>
      <c r="BQ1183" s="273"/>
    </row>
    <row r="1184" spans="1:69" ht="18" customHeight="1">
      <c r="A1184" s="273" t="s">
        <v>10700</v>
      </c>
      <c r="B1184" s="273" t="s">
        <v>10701</v>
      </c>
      <c r="C1184" s="273" t="s">
        <v>10702</v>
      </c>
      <c r="D1184" s="273" t="s">
        <v>10724</v>
      </c>
      <c r="E1184" s="273" t="s">
        <v>10704</v>
      </c>
      <c r="F1184" s="273" t="s">
        <v>3435</v>
      </c>
      <c r="G1184" s="273" t="s">
        <v>3481</v>
      </c>
      <c r="H1184" s="273" t="s">
        <v>1413</v>
      </c>
      <c r="I1184" s="274">
        <v>6.1</v>
      </c>
      <c r="J1184" s="273" t="s">
        <v>11</v>
      </c>
      <c r="K1184" s="273" t="s">
        <v>9757</v>
      </c>
      <c r="L1184" s="274">
        <v>9.375</v>
      </c>
      <c r="M1184" s="273" t="s">
        <v>6708</v>
      </c>
      <c r="N1184" s="273" t="s">
        <v>10705</v>
      </c>
      <c r="O1184" s="273"/>
      <c r="P1184" s="273"/>
      <c r="Q1184" s="273"/>
      <c r="R1184" s="273" t="s">
        <v>789</v>
      </c>
      <c r="S1184" s="273" t="s">
        <v>3364</v>
      </c>
      <c r="T1184" s="273" t="s">
        <v>458</v>
      </c>
      <c r="U1184" s="273" t="s">
        <v>3483</v>
      </c>
      <c r="V1184" s="274">
        <v>100</v>
      </c>
      <c r="W1184" s="273"/>
      <c r="X1184" s="273" t="s">
        <v>828</v>
      </c>
      <c r="Y1184" s="273" t="s">
        <v>835</v>
      </c>
      <c r="Z1184" s="273"/>
      <c r="AA1184" s="273"/>
      <c r="AB1184" s="273"/>
      <c r="AC1184" s="273"/>
      <c r="AD1184" s="273"/>
      <c r="AE1184" s="273" t="s">
        <v>10612</v>
      </c>
      <c r="AF1184" s="273" t="s">
        <v>8689</v>
      </c>
      <c r="AG1184" s="273" t="s">
        <v>1986</v>
      </c>
      <c r="AH1184" s="273" t="s">
        <v>7023</v>
      </c>
      <c r="AI1184" s="273" t="s">
        <v>69</v>
      </c>
      <c r="AJ1184" s="273"/>
      <c r="AK1184" s="273" t="s">
        <v>1987</v>
      </c>
      <c r="AL1184" s="273" t="s">
        <v>6710</v>
      </c>
      <c r="AM1184" s="273" t="s">
        <v>2255</v>
      </c>
      <c r="AN1184" s="273" t="s">
        <v>3211</v>
      </c>
      <c r="AO1184" s="273"/>
      <c r="AP1184" s="273"/>
      <c r="AQ1184" s="273"/>
      <c r="AR1184" s="273"/>
      <c r="AS1184" s="273" t="s">
        <v>10706</v>
      </c>
      <c r="AT1184" s="274">
        <v>1000</v>
      </c>
      <c r="AU1184" s="274">
        <v>22.474499999999999</v>
      </c>
      <c r="AV1184" s="273" t="s">
        <v>10725</v>
      </c>
      <c r="AW1184" s="273" t="s">
        <v>10707</v>
      </c>
      <c r="AX1184" s="274">
        <v>9.375</v>
      </c>
      <c r="AY1184" s="273" t="s">
        <v>458</v>
      </c>
      <c r="AZ1184" s="273" t="s">
        <v>10708</v>
      </c>
      <c r="BA1184" s="273" t="s">
        <v>10709</v>
      </c>
      <c r="BB1184" s="273" t="s">
        <v>3631</v>
      </c>
      <c r="BC1184" s="273" t="s">
        <v>10710</v>
      </c>
      <c r="BD1184" s="273"/>
      <c r="BE1184" s="273" t="s">
        <v>10710</v>
      </c>
      <c r="BF1184" s="273" t="s">
        <v>10711</v>
      </c>
      <c r="BG1184" s="273"/>
      <c r="BH1184" s="273" t="s">
        <v>10712</v>
      </c>
      <c r="BI1184" s="273" t="s">
        <v>800</v>
      </c>
      <c r="BJ1184" s="273" t="s">
        <v>800</v>
      </c>
      <c r="BK1184" s="273" t="s">
        <v>3211</v>
      </c>
      <c r="BL1184" s="273" t="s">
        <v>802</v>
      </c>
      <c r="BM1184" s="273" t="s">
        <v>827</v>
      </c>
      <c r="BN1184" s="273" t="s">
        <v>5819</v>
      </c>
      <c r="BO1184" s="273" t="s">
        <v>809</v>
      </c>
      <c r="BP1184" s="273" t="s">
        <v>458</v>
      </c>
      <c r="BQ1184" s="273" t="s">
        <v>10726</v>
      </c>
    </row>
    <row r="1185" spans="1:69" ht="18" customHeight="1">
      <c r="A1185" s="273" t="s">
        <v>10700</v>
      </c>
      <c r="B1185" s="273" t="s">
        <v>10701</v>
      </c>
      <c r="C1185" s="273" t="s">
        <v>10726</v>
      </c>
      <c r="D1185" s="273" t="s">
        <v>10724</v>
      </c>
      <c r="E1185" s="273" t="s">
        <v>10704</v>
      </c>
      <c r="F1185" s="273" t="s">
        <v>3435</v>
      </c>
      <c r="G1185" s="273" t="s">
        <v>3481</v>
      </c>
      <c r="H1185" s="273" t="s">
        <v>786</v>
      </c>
      <c r="I1185" s="274">
        <v>6.1</v>
      </c>
      <c r="J1185" s="273" t="s">
        <v>11</v>
      </c>
      <c r="K1185" s="273" t="s">
        <v>10727</v>
      </c>
      <c r="L1185" s="274">
        <v>9.375</v>
      </c>
      <c r="M1185" s="273" t="s">
        <v>6708</v>
      </c>
      <c r="N1185" s="273" t="s">
        <v>860</v>
      </c>
      <c r="O1185" s="273"/>
      <c r="P1185" s="273"/>
      <c r="Q1185" s="273"/>
      <c r="R1185" s="273" t="s">
        <v>789</v>
      </c>
      <c r="S1185" s="273" t="s">
        <v>3364</v>
      </c>
      <c r="T1185" s="273" t="s">
        <v>458</v>
      </c>
      <c r="U1185" s="273" t="s">
        <v>791</v>
      </c>
      <c r="V1185" s="274">
        <v>100</v>
      </c>
      <c r="W1185" s="273"/>
      <c r="X1185" s="273" t="s">
        <v>828</v>
      </c>
      <c r="Y1185" s="273" t="s">
        <v>835</v>
      </c>
      <c r="Z1185" s="273"/>
      <c r="AA1185" s="273"/>
      <c r="AB1185" s="273"/>
      <c r="AC1185" s="273"/>
      <c r="AD1185" s="273"/>
      <c r="AE1185" s="273" t="s">
        <v>458</v>
      </c>
      <c r="AF1185" s="273" t="s">
        <v>794</v>
      </c>
      <c r="AG1185" s="273" t="s">
        <v>1986</v>
      </c>
      <c r="AH1185" s="273" t="s">
        <v>786</v>
      </c>
      <c r="AI1185" s="273" t="s">
        <v>69</v>
      </c>
      <c r="AJ1185" s="273"/>
      <c r="AK1185" s="273" t="s">
        <v>1987</v>
      </c>
      <c r="AL1185" s="273" t="s">
        <v>3734</v>
      </c>
      <c r="AM1185" s="273" t="s">
        <v>2255</v>
      </c>
      <c r="AN1185" s="273" t="s">
        <v>3211</v>
      </c>
      <c r="AO1185" s="273"/>
      <c r="AP1185" s="273"/>
      <c r="AQ1185" s="273"/>
      <c r="AR1185" s="273"/>
      <c r="AS1185" s="273" t="s">
        <v>10706</v>
      </c>
      <c r="AT1185" s="274">
        <v>1000</v>
      </c>
      <c r="AU1185" s="274">
        <v>0</v>
      </c>
      <c r="AV1185" s="273" t="s">
        <v>10725</v>
      </c>
      <c r="AW1185" s="273" t="s">
        <v>3213</v>
      </c>
      <c r="AX1185" s="274">
        <v>9.375</v>
      </c>
      <c r="AY1185" s="273" t="s">
        <v>458</v>
      </c>
      <c r="AZ1185" s="273" t="s">
        <v>10708</v>
      </c>
      <c r="BA1185" s="273" t="s">
        <v>10709</v>
      </c>
      <c r="BB1185" s="273" t="s">
        <v>3215</v>
      </c>
      <c r="BC1185" s="273" t="s">
        <v>10725</v>
      </c>
      <c r="BD1185" s="273"/>
      <c r="BE1185" s="273" t="s">
        <v>10725</v>
      </c>
      <c r="BF1185" s="273" t="s">
        <v>458</v>
      </c>
      <c r="BG1185" s="273" t="s">
        <v>458</v>
      </c>
      <c r="BH1185" s="273" t="s">
        <v>458</v>
      </c>
      <c r="BI1185" s="273" t="s">
        <v>800</v>
      </c>
      <c r="BJ1185" s="273" t="s">
        <v>800</v>
      </c>
      <c r="BK1185" s="273" t="s">
        <v>4248</v>
      </c>
      <c r="BL1185" s="273" t="s">
        <v>802</v>
      </c>
      <c r="BM1185" s="273" t="s">
        <v>827</v>
      </c>
      <c r="BN1185" s="273"/>
      <c r="BO1185" s="273" t="s">
        <v>809</v>
      </c>
      <c r="BP1185" s="273" t="s">
        <v>458</v>
      </c>
      <c r="BQ1185" s="273"/>
    </row>
    <row r="1186" spans="1:69" ht="18" customHeight="1">
      <c r="A1186" s="273" t="s">
        <v>10728</v>
      </c>
      <c r="B1186" s="273" t="s">
        <v>10729</v>
      </c>
      <c r="C1186" s="273" t="s">
        <v>10730</v>
      </c>
      <c r="D1186" s="273" t="s">
        <v>10731</v>
      </c>
      <c r="E1186" s="273" t="s">
        <v>10732</v>
      </c>
      <c r="F1186" s="273" t="s">
        <v>7113</v>
      </c>
      <c r="G1186" s="273" t="s">
        <v>10733</v>
      </c>
      <c r="H1186" s="273" t="s">
        <v>10734</v>
      </c>
      <c r="I1186" s="274">
        <v>6</v>
      </c>
      <c r="J1186" s="273" t="s">
        <v>11</v>
      </c>
      <c r="K1186" s="273" t="s">
        <v>10735</v>
      </c>
      <c r="L1186" s="274">
        <v>4.875</v>
      </c>
      <c r="M1186" s="273" t="s">
        <v>9348</v>
      </c>
      <c r="N1186" s="273" t="s">
        <v>936</v>
      </c>
      <c r="O1186" s="273"/>
      <c r="P1186" s="273"/>
      <c r="Q1186" s="273"/>
      <c r="R1186" s="273" t="s">
        <v>3220</v>
      </c>
      <c r="S1186" s="273" t="s">
        <v>1487</v>
      </c>
      <c r="T1186" s="273" t="s">
        <v>458</v>
      </c>
      <c r="U1186" s="273" t="s">
        <v>791</v>
      </c>
      <c r="V1186" s="274">
        <v>100</v>
      </c>
      <c r="W1186" s="273"/>
      <c r="X1186" s="273" t="s">
        <v>10090</v>
      </c>
      <c r="Y1186" s="273" t="s">
        <v>10091</v>
      </c>
      <c r="Z1186" s="273"/>
      <c r="AA1186" s="273"/>
      <c r="AB1186" s="273"/>
      <c r="AC1186" s="273"/>
      <c r="AD1186" s="273"/>
      <c r="AE1186" s="273" t="s">
        <v>10736</v>
      </c>
      <c r="AF1186" s="273" t="s">
        <v>794</v>
      </c>
      <c r="AG1186" s="273" t="s">
        <v>8506</v>
      </c>
      <c r="AH1186" s="273" t="s">
        <v>2459</v>
      </c>
      <c r="AI1186" s="273"/>
      <c r="AJ1186" s="273"/>
      <c r="AK1186" s="273" t="s">
        <v>810</v>
      </c>
      <c r="AL1186" s="273" t="s">
        <v>9350</v>
      </c>
      <c r="AM1186" s="273" t="s">
        <v>1529</v>
      </c>
      <c r="AN1186" s="273" t="s">
        <v>931</v>
      </c>
      <c r="AO1186" s="273"/>
      <c r="AP1186" s="273"/>
      <c r="AQ1186" s="273"/>
      <c r="AR1186" s="273"/>
      <c r="AS1186" s="273" t="s">
        <v>10737</v>
      </c>
      <c r="AT1186" s="274">
        <v>1000</v>
      </c>
      <c r="AU1186" s="274">
        <v>6</v>
      </c>
      <c r="AV1186" s="273" t="s">
        <v>10724</v>
      </c>
      <c r="AW1186" s="273" t="s">
        <v>10738</v>
      </c>
      <c r="AX1186" s="274">
        <v>4.875</v>
      </c>
      <c r="AY1186" s="273" t="s">
        <v>458</v>
      </c>
      <c r="AZ1186" s="273" t="s">
        <v>10739</v>
      </c>
      <c r="BA1186" s="273" t="s">
        <v>10740</v>
      </c>
      <c r="BB1186" s="273" t="s">
        <v>458</v>
      </c>
      <c r="BC1186" s="273" t="s">
        <v>10724</v>
      </c>
      <c r="BD1186" s="273"/>
      <c r="BE1186" s="273" t="s">
        <v>10724</v>
      </c>
      <c r="BF1186" s="273" t="s">
        <v>3310</v>
      </c>
      <c r="BG1186" s="273" t="s">
        <v>10741</v>
      </c>
      <c r="BH1186" s="273" t="s">
        <v>10742</v>
      </c>
      <c r="BI1186" s="273" t="s">
        <v>800</v>
      </c>
      <c r="BJ1186" s="273" t="s">
        <v>800</v>
      </c>
      <c r="BK1186" s="273" t="s">
        <v>801</v>
      </c>
      <c r="BL1186" s="273" t="s">
        <v>802</v>
      </c>
      <c r="BM1186" s="273" t="s">
        <v>827</v>
      </c>
      <c r="BN1186" s="273"/>
      <c r="BO1186" s="273" t="s">
        <v>809</v>
      </c>
      <c r="BP1186" s="273" t="s">
        <v>458</v>
      </c>
      <c r="BQ1186" s="273"/>
    </row>
    <row r="1187" spans="1:69" ht="18" customHeight="1">
      <c r="A1187" s="273" t="s">
        <v>10728</v>
      </c>
      <c r="B1187" s="273" t="s">
        <v>10729</v>
      </c>
      <c r="C1187" s="273" t="s">
        <v>10743</v>
      </c>
      <c r="D1187" s="273" t="s">
        <v>10731</v>
      </c>
      <c r="E1187" s="273" t="s">
        <v>10732</v>
      </c>
      <c r="F1187" s="273" t="s">
        <v>7113</v>
      </c>
      <c r="G1187" s="273" t="s">
        <v>10733</v>
      </c>
      <c r="H1187" s="273" t="s">
        <v>10734</v>
      </c>
      <c r="I1187" s="274">
        <v>6</v>
      </c>
      <c r="J1187" s="273" t="s">
        <v>11</v>
      </c>
      <c r="K1187" s="273" t="s">
        <v>10735</v>
      </c>
      <c r="L1187" s="274">
        <v>4.875</v>
      </c>
      <c r="M1187" s="273" t="s">
        <v>9348</v>
      </c>
      <c r="N1187" s="273" t="s">
        <v>10744</v>
      </c>
      <c r="O1187" s="273"/>
      <c r="P1187" s="273"/>
      <c r="Q1187" s="273"/>
      <c r="R1187" s="273" t="s">
        <v>789</v>
      </c>
      <c r="S1187" s="273" t="s">
        <v>1487</v>
      </c>
      <c r="T1187" s="273" t="s">
        <v>458</v>
      </c>
      <c r="U1187" s="273" t="s">
        <v>791</v>
      </c>
      <c r="V1187" s="274">
        <v>100</v>
      </c>
      <c r="W1187" s="273"/>
      <c r="X1187" s="273" t="s">
        <v>10090</v>
      </c>
      <c r="Y1187" s="273" t="s">
        <v>10091</v>
      </c>
      <c r="Z1187" s="273"/>
      <c r="AA1187" s="273"/>
      <c r="AB1187" s="273"/>
      <c r="AC1187" s="273"/>
      <c r="AD1187" s="273"/>
      <c r="AE1187" s="273" t="s">
        <v>10736</v>
      </c>
      <c r="AF1187" s="273" t="s">
        <v>794</v>
      </c>
      <c r="AG1187" s="273" t="s">
        <v>8506</v>
      </c>
      <c r="AH1187" s="273" t="s">
        <v>10745</v>
      </c>
      <c r="AI1187" s="273"/>
      <c r="AJ1187" s="273"/>
      <c r="AK1187" s="273" t="s">
        <v>810</v>
      </c>
      <c r="AL1187" s="273" t="s">
        <v>9350</v>
      </c>
      <c r="AM1187" s="273" t="s">
        <v>1529</v>
      </c>
      <c r="AN1187" s="273" t="s">
        <v>931</v>
      </c>
      <c r="AO1187" s="273"/>
      <c r="AP1187" s="273"/>
      <c r="AQ1187" s="273"/>
      <c r="AR1187" s="273"/>
      <c r="AS1187" s="273" t="s">
        <v>10737</v>
      </c>
      <c r="AT1187" s="274">
        <v>1000</v>
      </c>
      <c r="AU1187" s="274">
        <v>6</v>
      </c>
      <c r="AV1187" s="273" t="s">
        <v>10724</v>
      </c>
      <c r="AW1187" s="273" t="s">
        <v>10738</v>
      </c>
      <c r="AX1187" s="274">
        <v>4.875</v>
      </c>
      <c r="AY1187" s="273" t="s">
        <v>458</v>
      </c>
      <c r="AZ1187" s="273" t="s">
        <v>10739</v>
      </c>
      <c r="BA1187" s="273" t="s">
        <v>10740</v>
      </c>
      <c r="BB1187" s="273" t="s">
        <v>458</v>
      </c>
      <c r="BC1187" s="273" t="s">
        <v>10724</v>
      </c>
      <c r="BD1187" s="273"/>
      <c r="BE1187" s="273" t="s">
        <v>10724</v>
      </c>
      <c r="BF1187" s="273" t="s">
        <v>4502</v>
      </c>
      <c r="BG1187" s="273" t="s">
        <v>10741</v>
      </c>
      <c r="BH1187" s="273" t="s">
        <v>10742</v>
      </c>
      <c r="BI1187" s="273" t="s">
        <v>800</v>
      </c>
      <c r="BJ1187" s="273" t="s">
        <v>800</v>
      </c>
      <c r="BK1187" s="273" t="s">
        <v>801</v>
      </c>
      <c r="BL1187" s="273" t="s">
        <v>802</v>
      </c>
      <c r="BM1187" s="273" t="s">
        <v>827</v>
      </c>
      <c r="BN1187" s="273"/>
      <c r="BO1187" s="273" t="s">
        <v>809</v>
      </c>
      <c r="BP1187" s="273" t="s">
        <v>458</v>
      </c>
      <c r="BQ1187" s="273"/>
    </row>
    <row r="1188" spans="1:69" ht="18" customHeight="1">
      <c r="A1188" s="273" t="s">
        <v>5842</v>
      </c>
      <c r="B1188" s="273" t="s">
        <v>10746</v>
      </c>
      <c r="C1188" s="273" t="s">
        <v>10747</v>
      </c>
      <c r="D1188" s="273" t="s">
        <v>10748</v>
      </c>
      <c r="E1188" s="273" t="s">
        <v>10749</v>
      </c>
      <c r="F1188" s="273" t="s">
        <v>3643</v>
      </c>
      <c r="G1188" s="273" t="s">
        <v>814</v>
      </c>
      <c r="H1188" s="273" t="s">
        <v>3245</v>
      </c>
      <c r="I1188" s="274">
        <v>3</v>
      </c>
      <c r="J1188" s="273" t="s">
        <v>804</v>
      </c>
      <c r="K1188" s="273" t="s">
        <v>9757</v>
      </c>
      <c r="L1188" s="274">
        <v>2.5</v>
      </c>
      <c r="M1188" s="273" t="s">
        <v>3534</v>
      </c>
      <c r="N1188" s="273" t="s">
        <v>788</v>
      </c>
      <c r="O1188" s="273"/>
      <c r="P1188" s="273"/>
      <c r="Q1188" s="273"/>
      <c r="R1188" s="273" t="s">
        <v>789</v>
      </c>
      <c r="S1188" s="273" t="s">
        <v>790</v>
      </c>
      <c r="T1188" s="273" t="s">
        <v>458</v>
      </c>
      <c r="U1188" s="273" t="s">
        <v>791</v>
      </c>
      <c r="V1188" s="274">
        <v>100</v>
      </c>
      <c r="W1188" s="273"/>
      <c r="X1188" s="273" t="s">
        <v>1463</v>
      </c>
      <c r="Y1188" s="273" t="s">
        <v>1464</v>
      </c>
      <c r="Z1188" s="273"/>
      <c r="AA1188" s="273"/>
      <c r="AB1188" s="273"/>
      <c r="AC1188" s="273"/>
      <c r="AD1188" s="273"/>
      <c r="AE1188" s="273" t="s">
        <v>3842</v>
      </c>
      <c r="AF1188" s="273" t="s">
        <v>794</v>
      </c>
      <c r="AG1188" s="273" t="s">
        <v>1986</v>
      </c>
      <c r="AH1188" s="273" t="s">
        <v>3245</v>
      </c>
      <c r="AI1188" s="273" t="s">
        <v>102</v>
      </c>
      <c r="AJ1188" s="273"/>
      <c r="AK1188" s="273" t="s">
        <v>1987</v>
      </c>
      <c r="AL1188" s="273" t="s">
        <v>3536</v>
      </c>
      <c r="AM1188" s="273" t="s">
        <v>1989</v>
      </c>
      <c r="AN1188" s="273" t="s">
        <v>42</v>
      </c>
      <c r="AO1188" s="273"/>
      <c r="AP1188" s="273"/>
      <c r="AQ1188" s="273"/>
      <c r="AR1188" s="273"/>
      <c r="AS1188" s="273" t="s">
        <v>5847</v>
      </c>
      <c r="AT1188" s="274">
        <v>500000</v>
      </c>
      <c r="AU1188" s="274">
        <v>3</v>
      </c>
      <c r="AV1188" s="273" t="s">
        <v>10750</v>
      </c>
      <c r="AW1188" s="273"/>
      <c r="AX1188" s="274">
        <v>2.5</v>
      </c>
      <c r="AY1188" s="273" t="s">
        <v>458</v>
      </c>
      <c r="AZ1188" s="273" t="s">
        <v>10664</v>
      </c>
      <c r="BA1188" s="273" t="s">
        <v>5848</v>
      </c>
      <c r="BB1188" s="273" t="s">
        <v>5842</v>
      </c>
      <c r="BC1188" s="273" t="s">
        <v>10750</v>
      </c>
      <c r="BD1188" s="273"/>
      <c r="BE1188" s="273" t="s">
        <v>10750</v>
      </c>
      <c r="BF1188" s="273" t="s">
        <v>458</v>
      </c>
      <c r="BG1188" s="273" t="s">
        <v>458</v>
      </c>
      <c r="BH1188" s="273" t="s">
        <v>3842</v>
      </c>
      <c r="BI1188" s="273" t="s">
        <v>800</v>
      </c>
      <c r="BJ1188" s="273" t="s">
        <v>800</v>
      </c>
      <c r="BK1188" s="273" t="s">
        <v>801</v>
      </c>
      <c r="BL1188" s="273" t="s">
        <v>802</v>
      </c>
      <c r="BM1188" s="273" t="s">
        <v>803</v>
      </c>
      <c r="BN1188" s="273"/>
      <c r="BO1188" s="273" t="s">
        <v>1517</v>
      </c>
      <c r="BP1188" s="273" t="s">
        <v>458</v>
      </c>
      <c r="BQ1188" s="273"/>
    </row>
    <row r="1189" spans="1:69" ht="18" customHeight="1">
      <c r="A1189" s="273" t="s">
        <v>10661</v>
      </c>
      <c r="B1189" s="273" t="s">
        <v>10715</v>
      </c>
      <c r="C1189" s="273" t="s">
        <v>10716</v>
      </c>
      <c r="D1189" s="273" t="s">
        <v>10751</v>
      </c>
      <c r="E1189" s="273" t="s">
        <v>10718</v>
      </c>
      <c r="F1189" s="273" t="s">
        <v>5422</v>
      </c>
      <c r="G1189" s="273" t="s">
        <v>814</v>
      </c>
      <c r="H1189" s="273" t="s">
        <v>1524</v>
      </c>
      <c r="I1189" s="274">
        <v>6.5</v>
      </c>
      <c r="J1189" s="273" t="s">
        <v>11</v>
      </c>
      <c r="K1189" s="273" t="s">
        <v>3714</v>
      </c>
      <c r="L1189" s="274">
        <v>4.8499999999999996</v>
      </c>
      <c r="M1189" s="273" t="s">
        <v>2889</v>
      </c>
      <c r="N1189" s="273" t="s">
        <v>10719</v>
      </c>
      <c r="O1189" s="273"/>
      <c r="P1189" s="273"/>
      <c r="Q1189" s="273"/>
      <c r="R1189" s="273" t="s">
        <v>789</v>
      </c>
      <c r="S1189" s="273" t="s">
        <v>790</v>
      </c>
      <c r="T1189" s="273" t="s">
        <v>458</v>
      </c>
      <c r="U1189" s="273" t="s">
        <v>6618</v>
      </c>
      <c r="V1189" s="274">
        <v>100</v>
      </c>
      <c r="W1189" s="273"/>
      <c r="X1189" s="273" t="s">
        <v>1463</v>
      </c>
      <c r="Y1189" s="273" t="s">
        <v>1464</v>
      </c>
      <c r="Z1189" s="273"/>
      <c r="AA1189" s="273"/>
      <c r="AB1189" s="273"/>
      <c r="AC1189" s="273"/>
      <c r="AD1189" s="273"/>
      <c r="AE1189" s="273" t="s">
        <v>8751</v>
      </c>
      <c r="AF1189" s="273" t="s">
        <v>794</v>
      </c>
      <c r="AG1189" s="273" t="s">
        <v>807</v>
      </c>
      <c r="AH1189" s="273" t="s">
        <v>836</v>
      </c>
      <c r="AI1189" s="273"/>
      <c r="AJ1189" s="273"/>
      <c r="AK1189" s="273" t="s">
        <v>810</v>
      </c>
      <c r="AL1189" s="273" t="s">
        <v>10720</v>
      </c>
      <c r="AM1189" s="273" t="s">
        <v>1529</v>
      </c>
      <c r="AN1189" s="273" t="s">
        <v>42</v>
      </c>
      <c r="AO1189" s="273"/>
      <c r="AP1189" s="273"/>
      <c r="AQ1189" s="273"/>
      <c r="AR1189" s="273"/>
      <c r="AS1189" s="273" t="s">
        <v>10668</v>
      </c>
      <c r="AT1189" s="274">
        <v>1000</v>
      </c>
      <c r="AU1189" s="274">
        <v>6.5</v>
      </c>
      <c r="AV1189" s="273" t="s">
        <v>10723</v>
      </c>
      <c r="AW1189" s="273"/>
      <c r="AX1189" s="274">
        <v>4.8499999999999996</v>
      </c>
      <c r="AY1189" s="273" t="s">
        <v>458</v>
      </c>
      <c r="AZ1189" s="273" t="s">
        <v>10721</v>
      </c>
      <c r="BA1189" s="273" t="s">
        <v>10722</v>
      </c>
      <c r="BB1189" s="273" t="s">
        <v>10661</v>
      </c>
      <c r="BC1189" s="273" t="s">
        <v>10723</v>
      </c>
      <c r="BD1189" s="273"/>
      <c r="BE1189" s="273" t="s">
        <v>10723</v>
      </c>
      <c r="BF1189" s="273" t="s">
        <v>458</v>
      </c>
      <c r="BG1189" s="273" t="s">
        <v>8751</v>
      </c>
      <c r="BH1189" s="273" t="s">
        <v>9188</v>
      </c>
      <c r="BI1189" s="273" t="s">
        <v>3729</v>
      </c>
      <c r="BJ1189" s="273" t="s">
        <v>800</v>
      </c>
      <c r="BK1189" s="273" t="s">
        <v>801</v>
      </c>
      <c r="BL1189" s="273" t="s">
        <v>802</v>
      </c>
      <c r="BM1189" s="273" t="s">
        <v>3731</v>
      </c>
      <c r="BN1189" s="273"/>
      <c r="BO1189" s="273" t="s">
        <v>809</v>
      </c>
      <c r="BP1189" s="273" t="s">
        <v>458</v>
      </c>
      <c r="BQ1189" s="273"/>
    </row>
    <row r="1190" spans="1:69" ht="18" customHeight="1">
      <c r="A1190" s="273" t="s">
        <v>9086</v>
      </c>
      <c r="B1190" s="273" t="s">
        <v>10752</v>
      </c>
      <c r="C1190" s="273" t="s">
        <v>10753</v>
      </c>
      <c r="D1190" s="273" t="s">
        <v>10754</v>
      </c>
      <c r="E1190" s="273" t="s">
        <v>10755</v>
      </c>
      <c r="F1190" s="273" t="s">
        <v>4287</v>
      </c>
      <c r="G1190" s="273" t="s">
        <v>1938</v>
      </c>
      <c r="H1190" s="273" t="s">
        <v>5601</v>
      </c>
      <c r="I1190" s="274">
        <v>3</v>
      </c>
      <c r="J1190" s="273" t="s">
        <v>11</v>
      </c>
      <c r="K1190" s="273" t="s">
        <v>3714</v>
      </c>
      <c r="L1190" s="274">
        <v>5.375</v>
      </c>
      <c r="M1190" s="273" t="s">
        <v>1975</v>
      </c>
      <c r="N1190" s="273" t="s">
        <v>936</v>
      </c>
      <c r="O1190" s="273"/>
      <c r="P1190" s="273"/>
      <c r="Q1190" s="273"/>
      <c r="R1190" s="273" t="s">
        <v>789</v>
      </c>
      <c r="S1190" s="273" t="s">
        <v>1487</v>
      </c>
      <c r="T1190" s="273" t="s">
        <v>458</v>
      </c>
      <c r="U1190" s="273" t="s">
        <v>791</v>
      </c>
      <c r="V1190" s="274">
        <v>100</v>
      </c>
      <c r="W1190" s="273"/>
      <c r="X1190" s="273" t="s">
        <v>1565</v>
      </c>
      <c r="Y1190" s="273"/>
      <c r="Z1190" s="273"/>
      <c r="AA1190" s="273"/>
      <c r="AB1190" s="273"/>
      <c r="AC1190" s="273"/>
      <c r="AD1190" s="273"/>
      <c r="AE1190" s="273" t="s">
        <v>10756</v>
      </c>
      <c r="AF1190" s="273" t="s">
        <v>794</v>
      </c>
      <c r="AG1190" s="273" t="s">
        <v>1986</v>
      </c>
      <c r="AH1190" s="273" t="s">
        <v>8463</v>
      </c>
      <c r="AI1190" s="273" t="s">
        <v>102</v>
      </c>
      <c r="AJ1190" s="273"/>
      <c r="AK1190" s="273" t="s">
        <v>1987</v>
      </c>
      <c r="AL1190" s="273" t="s">
        <v>10757</v>
      </c>
      <c r="AM1190" s="273" t="s">
        <v>2255</v>
      </c>
      <c r="AN1190" s="273" t="s">
        <v>3211</v>
      </c>
      <c r="AO1190" s="273"/>
      <c r="AP1190" s="273"/>
      <c r="AQ1190" s="273"/>
      <c r="AR1190" s="273"/>
      <c r="AS1190" s="273" t="s">
        <v>9093</v>
      </c>
      <c r="AT1190" s="274">
        <v>1000</v>
      </c>
      <c r="AU1190" s="274">
        <v>3</v>
      </c>
      <c r="AV1190" s="273" t="s">
        <v>10758</v>
      </c>
      <c r="AW1190" s="273"/>
      <c r="AX1190" s="274">
        <v>11.581</v>
      </c>
      <c r="AY1190" s="273" t="s">
        <v>458</v>
      </c>
      <c r="AZ1190" s="273" t="s">
        <v>10759</v>
      </c>
      <c r="BA1190" s="273" t="s">
        <v>9096</v>
      </c>
      <c r="BB1190" s="273" t="s">
        <v>458</v>
      </c>
      <c r="BC1190" s="273" t="s">
        <v>10758</v>
      </c>
      <c r="BD1190" s="273"/>
      <c r="BE1190" s="273" t="s">
        <v>10758</v>
      </c>
      <c r="BF1190" s="273" t="s">
        <v>10760</v>
      </c>
      <c r="BG1190" s="273" t="s">
        <v>10761</v>
      </c>
      <c r="BH1190" s="273" t="s">
        <v>10762</v>
      </c>
      <c r="BI1190" s="273" t="s">
        <v>3729</v>
      </c>
      <c r="BJ1190" s="273" t="s">
        <v>800</v>
      </c>
      <c r="BK1190" s="273" t="s">
        <v>3730</v>
      </c>
      <c r="BL1190" s="273" t="s">
        <v>802</v>
      </c>
      <c r="BM1190" s="273" t="s">
        <v>3731</v>
      </c>
      <c r="BN1190" s="273" t="s">
        <v>10605</v>
      </c>
      <c r="BO1190" s="273" t="s">
        <v>809</v>
      </c>
      <c r="BP1190" s="273" t="s">
        <v>458</v>
      </c>
      <c r="BQ1190" s="273"/>
    </row>
    <row r="1191" spans="1:69" ht="18" customHeight="1">
      <c r="A1191" s="273" t="s">
        <v>10763</v>
      </c>
      <c r="B1191" s="273" t="s">
        <v>10764</v>
      </c>
      <c r="C1191" s="273" t="s">
        <v>10765</v>
      </c>
      <c r="D1191" s="273" t="s">
        <v>10766</v>
      </c>
      <c r="E1191" s="273" t="s">
        <v>10767</v>
      </c>
      <c r="F1191" s="273" t="s">
        <v>10768</v>
      </c>
      <c r="G1191" s="273" t="s">
        <v>1850</v>
      </c>
      <c r="H1191" s="273" t="s">
        <v>3841</v>
      </c>
      <c r="I1191" s="274">
        <v>2</v>
      </c>
      <c r="J1191" s="273" t="s">
        <v>804</v>
      </c>
      <c r="K1191" s="273" t="s">
        <v>9757</v>
      </c>
      <c r="L1191" s="274">
        <v>2.5499999999999998</v>
      </c>
      <c r="M1191" s="273" t="s">
        <v>6221</v>
      </c>
      <c r="N1191" s="273" t="s">
        <v>788</v>
      </c>
      <c r="O1191" s="273"/>
      <c r="P1191" s="273"/>
      <c r="Q1191" s="273"/>
      <c r="R1191" s="273" t="s">
        <v>789</v>
      </c>
      <c r="S1191" s="273" t="s">
        <v>790</v>
      </c>
      <c r="T1191" s="273" t="s">
        <v>458</v>
      </c>
      <c r="U1191" s="273" t="s">
        <v>791</v>
      </c>
      <c r="V1191" s="274">
        <v>100</v>
      </c>
      <c r="W1191" s="273"/>
      <c r="X1191" s="273" t="s">
        <v>1463</v>
      </c>
      <c r="Y1191" s="273" t="s">
        <v>1464</v>
      </c>
      <c r="Z1191" s="273"/>
      <c r="AA1191" s="273"/>
      <c r="AB1191" s="273"/>
      <c r="AC1191" s="273"/>
      <c r="AD1191" s="273"/>
      <c r="AE1191" s="273" t="s">
        <v>8201</v>
      </c>
      <c r="AF1191" s="273" t="s">
        <v>794</v>
      </c>
      <c r="AG1191" s="273" t="s">
        <v>1986</v>
      </c>
      <c r="AH1191" s="273" t="s">
        <v>3841</v>
      </c>
      <c r="AI1191" s="273"/>
      <c r="AJ1191" s="273"/>
      <c r="AK1191" s="273" t="s">
        <v>1987</v>
      </c>
      <c r="AL1191" s="273" t="s">
        <v>6222</v>
      </c>
      <c r="AM1191" s="273" t="s">
        <v>2075</v>
      </c>
      <c r="AN1191" s="273" t="s">
        <v>42</v>
      </c>
      <c r="AO1191" s="273"/>
      <c r="AP1191" s="273"/>
      <c r="AQ1191" s="273"/>
      <c r="AR1191" s="273"/>
      <c r="AS1191" s="273" t="s">
        <v>10769</v>
      </c>
      <c r="AT1191" s="274">
        <v>500000</v>
      </c>
      <c r="AU1191" s="274">
        <v>2</v>
      </c>
      <c r="AV1191" s="273" t="s">
        <v>10770</v>
      </c>
      <c r="AW1191" s="273"/>
      <c r="AX1191" s="274">
        <v>2.5499999999999998</v>
      </c>
      <c r="AY1191" s="273" t="s">
        <v>458</v>
      </c>
      <c r="AZ1191" s="273" t="s">
        <v>10771</v>
      </c>
      <c r="BA1191" s="273" t="s">
        <v>10772</v>
      </c>
      <c r="BB1191" s="273" t="s">
        <v>10763</v>
      </c>
      <c r="BC1191" s="273" t="s">
        <v>10770</v>
      </c>
      <c r="BD1191" s="273"/>
      <c r="BE1191" s="273" t="s">
        <v>10770</v>
      </c>
      <c r="BF1191" s="273" t="s">
        <v>458</v>
      </c>
      <c r="BG1191" s="273" t="s">
        <v>458</v>
      </c>
      <c r="BH1191" s="273" t="s">
        <v>8201</v>
      </c>
      <c r="BI1191" s="273" t="s">
        <v>800</v>
      </c>
      <c r="BJ1191" s="273" t="s">
        <v>800</v>
      </c>
      <c r="BK1191" s="273" t="s">
        <v>801</v>
      </c>
      <c r="BL1191" s="273" t="s">
        <v>802</v>
      </c>
      <c r="BM1191" s="273" t="s">
        <v>803</v>
      </c>
      <c r="BN1191" s="273"/>
      <c r="BO1191" s="273" t="s">
        <v>1517</v>
      </c>
      <c r="BP1191" s="273" t="s">
        <v>458</v>
      </c>
      <c r="BQ1191" s="273"/>
    </row>
    <row r="1192" spans="1:69" ht="18" customHeight="1">
      <c r="A1192" s="273" t="s">
        <v>10700</v>
      </c>
      <c r="B1192" s="273" t="s">
        <v>10701</v>
      </c>
      <c r="C1192" s="273" t="s">
        <v>10702</v>
      </c>
      <c r="D1192" s="273" t="s">
        <v>10773</v>
      </c>
      <c r="E1192" s="273" t="s">
        <v>10704</v>
      </c>
      <c r="F1192" s="273" t="s">
        <v>3435</v>
      </c>
      <c r="G1192" s="273" t="s">
        <v>3481</v>
      </c>
      <c r="H1192" s="273" t="s">
        <v>1413</v>
      </c>
      <c r="I1192" s="274">
        <v>1.1499999999999999</v>
      </c>
      <c r="J1192" s="273" t="s">
        <v>11</v>
      </c>
      <c r="K1192" s="273" t="s">
        <v>9757</v>
      </c>
      <c r="L1192" s="274">
        <v>9.375</v>
      </c>
      <c r="M1192" s="273" t="s">
        <v>6708</v>
      </c>
      <c r="N1192" s="273" t="s">
        <v>10705</v>
      </c>
      <c r="O1192" s="273"/>
      <c r="P1192" s="273"/>
      <c r="Q1192" s="273"/>
      <c r="R1192" s="273" t="s">
        <v>789</v>
      </c>
      <c r="S1192" s="273" t="s">
        <v>3364</v>
      </c>
      <c r="T1192" s="273" t="s">
        <v>458</v>
      </c>
      <c r="U1192" s="273" t="s">
        <v>3483</v>
      </c>
      <c r="V1192" s="274">
        <v>100</v>
      </c>
      <c r="W1192" s="273"/>
      <c r="X1192" s="273" t="s">
        <v>828</v>
      </c>
      <c r="Y1192" s="273" t="s">
        <v>835</v>
      </c>
      <c r="Z1192" s="273"/>
      <c r="AA1192" s="273"/>
      <c r="AB1192" s="273"/>
      <c r="AC1192" s="273"/>
      <c r="AD1192" s="273"/>
      <c r="AE1192" s="273"/>
      <c r="AF1192" s="273" t="s">
        <v>8689</v>
      </c>
      <c r="AG1192" s="273" t="s">
        <v>1986</v>
      </c>
      <c r="AH1192" s="273" t="s">
        <v>7023</v>
      </c>
      <c r="AI1192" s="273" t="s">
        <v>69</v>
      </c>
      <c r="AJ1192" s="273"/>
      <c r="AK1192" s="273" t="s">
        <v>1987</v>
      </c>
      <c r="AL1192" s="273" t="s">
        <v>6710</v>
      </c>
      <c r="AM1192" s="273" t="s">
        <v>2255</v>
      </c>
      <c r="AN1192" s="273" t="s">
        <v>3211</v>
      </c>
      <c r="AO1192" s="273"/>
      <c r="AP1192" s="273"/>
      <c r="AQ1192" s="273"/>
      <c r="AR1192" s="273"/>
      <c r="AS1192" s="273" t="s">
        <v>10706</v>
      </c>
      <c r="AT1192" s="274">
        <v>1000</v>
      </c>
      <c r="AU1192" s="274">
        <v>22.474499999999999</v>
      </c>
      <c r="AV1192" s="273" t="s">
        <v>10766</v>
      </c>
      <c r="AW1192" s="273" t="s">
        <v>10707</v>
      </c>
      <c r="AX1192" s="274">
        <v>9.375</v>
      </c>
      <c r="AY1192" s="273" t="s">
        <v>458</v>
      </c>
      <c r="AZ1192" s="273" t="s">
        <v>10708</v>
      </c>
      <c r="BA1192" s="273" t="s">
        <v>10709</v>
      </c>
      <c r="BB1192" s="273" t="s">
        <v>3631</v>
      </c>
      <c r="BC1192" s="273" t="s">
        <v>10710</v>
      </c>
      <c r="BD1192" s="273"/>
      <c r="BE1192" s="273" t="s">
        <v>10710</v>
      </c>
      <c r="BF1192" s="273" t="s">
        <v>10711</v>
      </c>
      <c r="BG1192" s="273"/>
      <c r="BH1192" s="273" t="s">
        <v>10712</v>
      </c>
      <c r="BI1192" s="273" t="s">
        <v>800</v>
      </c>
      <c r="BJ1192" s="273" t="s">
        <v>800</v>
      </c>
      <c r="BK1192" s="273" t="s">
        <v>3211</v>
      </c>
      <c r="BL1192" s="273" t="s">
        <v>802</v>
      </c>
      <c r="BM1192" s="273" t="s">
        <v>827</v>
      </c>
      <c r="BN1192" s="273" t="s">
        <v>5819</v>
      </c>
      <c r="BO1192" s="273" t="s">
        <v>809</v>
      </c>
      <c r="BP1192" s="273" t="s">
        <v>458</v>
      </c>
      <c r="BQ1192" s="273"/>
    </row>
    <row r="1193" spans="1:69" ht="18" customHeight="1">
      <c r="A1193" s="273" t="s">
        <v>5842</v>
      </c>
      <c r="B1193" s="273" t="s">
        <v>10774</v>
      </c>
      <c r="C1193" s="273" t="s">
        <v>10775</v>
      </c>
      <c r="D1193" s="273" t="s">
        <v>10773</v>
      </c>
      <c r="E1193" s="273" t="s">
        <v>10776</v>
      </c>
      <c r="F1193" s="273" t="s">
        <v>3643</v>
      </c>
      <c r="G1193" s="273" t="s">
        <v>814</v>
      </c>
      <c r="H1193" s="273" t="s">
        <v>3245</v>
      </c>
      <c r="I1193" s="274">
        <v>3.5</v>
      </c>
      <c r="J1193" s="273" t="s">
        <v>804</v>
      </c>
      <c r="K1193" s="273" t="s">
        <v>9757</v>
      </c>
      <c r="L1193" s="274">
        <v>2.5499999999999998</v>
      </c>
      <c r="M1193" s="273" t="s">
        <v>2017</v>
      </c>
      <c r="N1193" s="273" t="s">
        <v>788</v>
      </c>
      <c r="O1193" s="273"/>
      <c r="P1193" s="273"/>
      <c r="Q1193" s="273"/>
      <c r="R1193" s="273" t="s">
        <v>789</v>
      </c>
      <c r="S1193" s="273" t="s">
        <v>790</v>
      </c>
      <c r="T1193" s="273" t="s">
        <v>458</v>
      </c>
      <c r="U1193" s="273" t="s">
        <v>791</v>
      </c>
      <c r="V1193" s="274">
        <v>100</v>
      </c>
      <c r="W1193" s="273"/>
      <c r="X1193" s="273" t="s">
        <v>1463</v>
      </c>
      <c r="Y1193" s="273" t="s">
        <v>1464</v>
      </c>
      <c r="Z1193" s="273"/>
      <c r="AA1193" s="273"/>
      <c r="AB1193" s="273"/>
      <c r="AC1193" s="273"/>
      <c r="AD1193" s="273"/>
      <c r="AE1193" s="273" t="s">
        <v>6766</v>
      </c>
      <c r="AF1193" s="273" t="s">
        <v>794</v>
      </c>
      <c r="AG1193" s="273" t="s">
        <v>1986</v>
      </c>
      <c r="AH1193" s="273" t="s">
        <v>3245</v>
      </c>
      <c r="AI1193" s="273" t="s">
        <v>102</v>
      </c>
      <c r="AJ1193" s="273"/>
      <c r="AK1193" s="273" t="s">
        <v>1987</v>
      </c>
      <c r="AL1193" s="273" t="s">
        <v>2019</v>
      </c>
      <c r="AM1193" s="273" t="s">
        <v>1989</v>
      </c>
      <c r="AN1193" s="273" t="s">
        <v>42</v>
      </c>
      <c r="AO1193" s="273"/>
      <c r="AP1193" s="273"/>
      <c r="AQ1193" s="273"/>
      <c r="AR1193" s="273"/>
      <c r="AS1193" s="273" t="s">
        <v>5847</v>
      </c>
      <c r="AT1193" s="274">
        <v>1000000</v>
      </c>
      <c r="AU1193" s="274">
        <v>3.5</v>
      </c>
      <c r="AV1193" s="273" t="s">
        <v>10751</v>
      </c>
      <c r="AW1193" s="273"/>
      <c r="AX1193" s="274">
        <v>2.5499999999999998</v>
      </c>
      <c r="AY1193" s="273" t="s">
        <v>458</v>
      </c>
      <c r="AZ1193" s="273" t="s">
        <v>10777</v>
      </c>
      <c r="BA1193" s="273" t="s">
        <v>5848</v>
      </c>
      <c r="BB1193" s="273" t="s">
        <v>5842</v>
      </c>
      <c r="BC1193" s="273" t="s">
        <v>10751</v>
      </c>
      <c r="BD1193" s="273"/>
      <c r="BE1193" s="273" t="s">
        <v>10751</v>
      </c>
      <c r="BF1193" s="273" t="s">
        <v>458</v>
      </c>
      <c r="BG1193" s="273" t="s">
        <v>458</v>
      </c>
      <c r="BH1193" s="273" t="s">
        <v>6766</v>
      </c>
      <c r="BI1193" s="273" t="s">
        <v>800</v>
      </c>
      <c r="BJ1193" s="273" t="s">
        <v>800</v>
      </c>
      <c r="BK1193" s="273" t="s">
        <v>801</v>
      </c>
      <c r="BL1193" s="273" t="s">
        <v>802</v>
      </c>
      <c r="BM1193" s="273" t="s">
        <v>803</v>
      </c>
      <c r="BN1193" s="273"/>
      <c r="BO1193" s="273" t="s">
        <v>1517</v>
      </c>
      <c r="BP1193" s="273" t="s">
        <v>458</v>
      </c>
      <c r="BQ1193" s="273"/>
    </row>
    <row r="1194" spans="1:69" ht="18" customHeight="1">
      <c r="A1194" s="273" t="s">
        <v>5842</v>
      </c>
      <c r="B1194" s="273" t="s">
        <v>10778</v>
      </c>
      <c r="C1194" s="273" t="s">
        <v>10779</v>
      </c>
      <c r="D1194" s="273" t="s">
        <v>10780</v>
      </c>
      <c r="E1194" s="273" t="s">
        <v>10781</v>
      </c>
      <c r="F1194" s="273" t="s">
        <v>3643</v>
      </c>
      <c r="G1194" s="273" t="s">
        <v>814</v>
      </c>
      <c r="H1194" s="273" t="s">
        <v>3245</v>
      </c>
      <c r="I1194" s="274">
        <v>3</v>
      </c>
      <c r="J1194" s="273" t="s">
        <v>804</v>
      </c>
      <c r="K1194" s="273" t="s">
        <v>9757</v>
      </c>
      <c r="L1194" s="274">
        <v>2.5499999999999998</v>
      </c>
      <c r="M1194" s="273" t="s">
        <v>2176</v>
      </c>
      <c r="N1194" s="273" t="s">
        <v>788</v>
      </c>
      <c r="O1194" s="273"/>
      <c r="P1194" s="273"/>
      <c r="Q1194" s="273"/>
      <c r="R1194" s="273" t="s">
        <v>789</v>
      </c>
      <c r="S1194" s="273" t="s">
        <v>790</v>
      </c>
      <c r="T1194" s="273" t="s">
        <v>458</v>
      </c>
      <c r="U1194" s="273" t="s">
        <v>791</v>
      </c>
      <c r="V1194" s="274">
        <v>100</v>
      </c>
      <c r="W1194" s="273"/>
      <c r="X1194" s="273" t="s">
        <v>1463</v>
      </c>
      <c r="Y1194" s="273" t="s">
        <v>1464</v>
      </c>
      <c r="Z1194" s="273"/>
      <c r="AA1194" s="273"/>
      <c r="AB1194" s="273"/>
      <c r="AC1194" s="273"/>
      <c r="AD1194" s="273"/>
      <c r="AE1194" s="273" t="s">
        <v>8096</v>
      </c>
      <c r="AF1194" s="273" t="s">
        <v>794</v>
      </c>
      <c r="AG1194" s="273" t="s">
        <v>1986</v>
      </c>
      <c r="AH1194" s="273" t="s">
        <v>3245</v>
      </c>
      <c r="AI1194" s="273" t="s">
        <v>102</v>
      </c>
      <c r="AJ1194" s="273"/>
      <c r="AK1194" s="273" t="s">
        <v>1987</v>
      </c>
      <c r="AL1194" s="273" t="s">
        <v>2177</v>
      </c>
      <c r="AM1194" s="273" t="s">
        <v>1989</v>
      </c>
      <c r="AN1194" s="273" t="s">
        <v>42</v>
      </c>
      <c r="AO1194" s="273"/>
      <c r="AP1194" s="273"/>
      <c r="AQ1194" s="273"/>
      <c r="AR1194" s="273"/>
      <c r="AS1194" s="273" t="s">
        <v>5847</v>
      </c>
      <c r="AT1194" s="274">
        <v>1000000</v>
      </c>
      <c r="AU1194" s="274">
        <v>3</v>
      </c>
      <c r="AV1194" s="273" t="s">
        <v>10782</v>
      </c>
      <c r="AW1194" s="273"/>
      <c r="AX1194" s="274">
        <v>2.5499999999999998</v>
      </c>
      <c r="AY1194" s="273" t="s">
        <v>458</v>
      </c>
      <c r="AZ1194" s="273" t="s">
        <v>10783</v>
      </c>
      <c r="BA1194" s="273" t="s">
        <v>5848</v>
      </c>
      <c r="BB1194" s="273" t="s">
        <v>5842</v>
      </c>
      <c r="BC1194" s="273" t="s">
        <v>10782</v>
      </c>
      <c r="BD1194" s="273"/>
      <c r="BE1194" s="273" t="s">
        <v>10782</v>
      </c>
      <c r="BF1194" s="273" t="s">
        <v>458</v>
      </c>
      <c r="BG1194" s="273" t="s">
        <v>458</v>
      </c>
      <c r="BH1194" s="273" t="s">
        <v>8096</v>
      </c>
      <c r="BI1194" s="273" t="s">
        <v>800</v>
      </c>
      <c r="BJ1194" s="273" t="s">
        <v>800</v>
      </c>
      <c r="BK1194" s="273" t="s">
        <v>801</v>
      </c>
      <c r="BL1194" s="273" t="s">
        <v>802</v>
      </c>
      <c r="BM1194" s="273" t="s">
        <v>803</v>
      </c>
      <c r="BN1194" s="273"/>
      <c r="BO1194" s="273" t="s">
        <v>1517</v>
      </c>
      <c r="BP1194" s="273" t="s">
        <v>458</v>
      </c>
      <c r="BQ1194" s="273"/>
    </row>
    <row r="1195" spans="1:69" ht="18" customHeight="1">
      <c r="A1195" s="273" t="s">
        <v>10784</v>
      </c>
      <c r="B1195" s="273" t="s">
        <v>10785</v>
      </c>
      <c r="C1195" s="273" t="s">
        <v>10786</v>
      </c>
      <c r="D1195" s="273" t="s">
        <v>10787</v>
      </c>
      <c r="E1195" s="273" t="s">
        <v>10788</v>
      </c>
      <c r="F1195" s="273" t="s">
        <v>859</v>
      </c>
      <c r="G1195" s="273" t="s">
        <v>814</v>
      </c>
      <c r="H1195" s="273" t="s">
        <v>4914</v>
      </c>
      <c r="I1195" s="274">
        <v>3</v>
      </c>
      <c r="J1195" s="273" t="s">
        <v>11</v>
      </c>
      <c r="K1195" s="273" t="s">
        <v>9757</v>
      </c>
      <c r="L1195" s="274">
        <v>3</v>
      </c>
      <c r="M1195" s="273" t="s">
        <v>9743</v>
      </c>
      <c r="N1195" s="273" t="s">
        <v>10789</v>
      </c>
      <c r="O1195" s="273"/>
      <c r="P1195" s="273"/>
      <c r="Q1195" s="273"/>
      <c r="R1195" s="273" t="s">
        <v>789</v>
      </c>
      <c r="S1195" s="273" t="s">
        <v>790</v>
      </c>
      <c r="T1195" s="273" t="s">
        <v>458</v>
      </c>
      <c r="U1195" s="273" t="s">
        <v>791</v>
      </c>
      <c r="V1195" s="274">
        <v>99.656000000000006</v>
      </c>
      <c r="W1195" s="273"/>
      <c r="X1195" s="273" t="s">
        <v>1463</v>
      </c>
      <c r="Y1195" s="273" t="s">
        <v>1464</v>
      </c>
      <c r="Z1195" s="273"/>
      <c r="AA1195" s="273"/>
      <c r="AB1195" s="273"/>
      <c r="AC1195" s="273"/>
      <c r="AD1195" s="273"/>
      <c r="AE1195" s="273" t="s">
        <v>10790</v>
      </c>
      <c r="AF1195" s="273" t="s">
        <v>794</v>
      </c>
      <c r="AG1195" s="273" t="s">
        <v>1734</v>
      </c>
      <c r="AH1195" s="273" t="s">
        <v>4914</v>
      </c>
      <c r="AI1195" s="273"/>
      <c r="AJ1195" s="273"/>
      <c r="AK1195" s="273" t="s">
        <v>810</v>
      </c>
      <c r="AL1195" s="273" t="s">
        <v>10791</v>
      </c>
      <c r="AM1195" s="273" t="s">
        <v>1989</v>
      </c>
      <c r="AN1195" s="273" t="s">
        <v>42</v>
      </c>
      <c r="AO1195" s="273"/>
      <c r="AP1195" s="273"/>
      <c r="AQ1195" s="273"/>
      <c r="AR1195" s="273"/>
      <c r="AS1195" s="273" t="s">
        <v>10792</v>
      </c>
      <c r="AT1195" s="274">
        <v>1000</v>
      </c>
      <c r="AU1195" s="274">
        <v>3</v>
      </c>
      <c r="AV1195" s="273" t="s">
        <v>10793</v>
      </c>
      <c r="AW1195" s="273"/>
      <c r="AX1195" s="274">
        <v>3</v>
      </c>
      <c r="AY1195" s="273" t="s">
        <v>458</v>
      </c>
      <c r="AZ1195" s="273" t="s">
        <v>10794</v>
      </c>
      <c r="BA1195" s="273" t="s">
        <v>10795</v>
      </c>
      <c r="BB1195" s="273" t="s">
        <v>10784</v>
      </c>
      <c r="BC1195" s="273" t="s">
        <v>10793</v>
      </c>
      <c r="BD1195" s="273"/>
      <c r="BE1195" s="273" t="s">
        <v>10793</v>
      </c>
      <c r="BF1195" s="273" t="s">
        <v>458</v>
      </c>
      <c r="BG1195" s="273" t="s">
        <v>10790</v>
      </c>
      <c r="BH1195" s="273" t="s">
        <v>10796</v>
      </c>
      <c r="BI1195" s="273" t="s">
        <v>800</v>
      </c>
      <c r="BJ1195" s="273" t="s">
        <v>800</v>
      </c>
      <c r="BK1195" s="273" t="s">
        <v>801</v>
      </c>
      <c r="BL1195" s="273" t="s">
        <v>802</v>
      </c>
      <c r="BM1195" s="273" t="s">
        <v>803</v>
      </c>
      <c r="BN1195" s="273"/>
      <c r="BO1195" s="273" t="s">
        <v>809</v>
      </c>
      <c r="BP1195" s="273" t="s">
        <v>458</v>
      </c>
      <c r="BQ1195" s="273"/>
    </row>
    <row r="1196" spans="1:69" ht="18" customHeight="1">
      <c r="A1196" s="273" t="s">
        <v>10700</v>
      </c>
      <c r="B1196" s="273" t="s">
        <v>10701</v>
      </c>
      <c r="C1196" s="273" t="s">
        <v>10702</v>
      </c>
      <c r="D1196" s="273" t="s">
        <v>10797</v>
      </c>
      <c r="E1196" s="273" t="s">
        <v>10704</v>
      </c>
      <c r="F1196" s="273" t="s">
        <v>3435</v>
      </c>
      <c r="G1196" s="273" t="s">
        <v>3481</v>
      </c>
      <c r="H1196" s="273" t="s">
        <v>1413</v>
      </c>
      <c r="I1196" s="274">
        <v>31.19</v>
      </c>
      <c r="J1196" s="273" t="s">
        <v>11</v>
      </c>
      <c r="K1196" s="273" t="s">
        <v>9757</v>
      </c>
      <c r="L1196" s="274">
        <v>9.375</v>
      </c>
      <c r="M1196" s="273" t="s">
        <v>6708</v>
      </c>
      <c r="N1196" s="273" t="s">
        <v>10705</v>
      </c>
      <c r="O1196" s="273"/>
      <c r="P1196" s="273"/>
      <c r="Q1196" s="273"/>
      <c r="R1196" s="273" t="s">
        <v>789</v>
      </c>
      <c r="S1196" s="273" t="s">
        <v>3364</v>
      </c>
      <c r="T1196" s="273" t="s">
        <v>458</v>
      </c>
      <c r="U1196" s="273" t="s">
        <v>3483</v>
      </c>
      <c r="V1196" s="274">
        <v>100</v>
      </c>
      <c r="W1196" s="273"/>
      <c r="X1196" s="273" t="s">
        <v>828</v>
      </c>
      <c r="Y1196" s="273" t="s">
        <v>835</v>
      </c>
      <c r="Z1196" s="273"/>
      <c r="AA1196" s="273"/>
      <c r="AB1196" s="273"/>
      <c r="AC1196" s="273"/>
      <c r="AD1196" s="273"/>
      <c r="AE1196" s="273" t="s">
        <v>10798</v>
      </c>
      <c r="AF1196" s="273" t="s">
        <v>7601</v>
      </c>
      <c r="AG1196" s="273" t="s">
        <v>1986</v>
      </c>
      <c r="AH1196" s="273" t="s">
        <v>7023</v>
      </c>
      <c r="AI1196" s="273" t="s">
        <v>69</v>
      </c>
      <c r="AJ1196" s="273"/>
      <c r="AK1196" s="273" t="s">
        <v>1987</v>
      </c>
      <c r="AL1196" s="273" t="s">
        <v>6710</v>
      </c>
      <c r="AM1196" s="273" t="s">
        <v>2255</v>
      </c>
      <c r="AN1196" s="273" t="s">
        <v>3211</v>
      </c>
      <c r="AO1196" s="273"/>
      <c r="AP1196" s="273"/>
      <c r="AQ1196" s="273"/>
      <c r="AR1196" s="273"/>
      <c r="AS1196" s="273" t="s">
        <v>10706</v>
      </c>
      <c r="AT1196" s="274">
        <v>1000</v>
      </c>
      <c r="AU1196" s="274">
        <v>22.474499999999999</v>
      </c>
      <c r="AV1196" s="273" t="s">
        <v>10710</v>
      </c>
      <c r="AW1196" s="273" t="s">
        <v>10707</v>
      </c>
      <c r="AX1196" s="274">
        <v>9.375</v>
      </c>
      <c r="AY1196" s="273" t="s">
        <v>458</v>
      </c>
      <c r="AZ1196" s="273" t="s">
        <v>10708</v>
      </c>
      <c r="BA1196" s="273" t="s">
        <v>10709</v>
      </c>
      <c r="BB1196" s="273" t="s">
        <v>3631</v>
      </c>
      <c r="BC1196" s="273" t="s">
        <v>10710</v>
      </c>
      <c r="BD1196" s="273"/>
      <c r="BE1196" s="273" t="s">
        <v>10710</v>
      </c>
      <c r="BF1196" s="273" t="s">
        <v>10711</v>
      </c>
      <c r="BG1196" s="273" t="s">
        <v>10799</v>
      </c>
      <c r="BH1196" s="273" t="s">
        <v>10712</v>
      </c>
      <c r="BI1196" s="273" t="s">
        <v>800</v>
      </c>
      <c r="BJ1196" s="273" t="s">
        <v>800</v>
      </c>
      <c r="BK1196" s="273" t="s">
        <v>3211</v>
      </c>
      <c r="BL1196" s="273" t="s">
        <v>802</v>
      </c>
      <c r="BM1196" s="273" t="s">
        <v>827</v>
      </c>
      <c r="BN1196" s="273" t="s">
        <v>5819</v>
      </c>
      <c r="BO1196" s="273" t="s">
        <v>809</v>
      </c>
      <c r="BP1196" s="273" t="s">
        <v>458</v>
      </c>
      <c r="BQ1196" s="273"/>
    </row>
    <row r="1197" spans="1:69" ht="18" customHeight="1">
      <c r="A1197" s="273" t="s">
        <v>9303</v>
      </c>
      <c r="B1197" s="273" t="s">
        <v>10800</v>
      </c>
      <c r="C1197" s="273" t="s">
        <v>10801</v>
      </c>
      <c r="D1197" s="273" t="s">
        <v>10802</v>
      </c>
      <c r="E1197" s="273" t="s">
        <v>10803</v>
      </c>
      <c r="F1197" s="273" t="s">
        <v>1505</v>
      </c>
      <c r="G1197" s="273" t="s">
        <v>1506</v>
      </c>
      <c r="H1197" s="273" t="s">
        <v>3245</v>
      </c>
      <c r="I1197" s="274">
        <v>6.5</v>
      </c>
      <c r="J1197" s="273" t="s">
        <v>849</v>
      </c>
      <c r="K1197" s="273" t="s">
        <v>9757</v>
      </c>
      <c r="L1197" s="274">
        <v>1.3</v>
      </c>
      <c r="M1197" s="273" t="s">
        <v>2289</v>
      </c>
      <c r="N1197" s="273" t="s">
        <v>10804</v>
      </c>
      <c r="O1197" s="273"/>
      <c r="P1197" s="273"/>
      <c r="Q1197" s="273"/>
      <c r="R1197" s="273" t="s">
        <v>789</v>
      </c>
      <c r="S1197" s="273" t="s">
        <v>790</v>
      </c>
      <c r="T1197" s="273" t="s">
        <v>458</v>
      </c>
      <c r="U1197" s="273" t="s">
        <v>791</v>
      </c>
      <c r="V1197" s="274">
        <v>99.966999999999999</v>
      </c>
      <c r="W1197" s="273"/>
      <c r="X1197" s="273" t="s">
        <v>3137</v>
      </c>
      <c r="Y1197" s="273" t="s">
        <v>3138</v>
      </c>
      <c r="Z1197" s="273"/>
      <c r="AA1197" s="273"/>
      <c r="AB1197" s="273"/>
      <c r="AC1197" s="273"/>
      <c r="AD1197" s="273"/>
      <c r="AE1197" s="273" t="s">
        <v>10805</v>
      </c>
      <c r="AF1197" s="273" t="s">
        <v>794</v>
      </c>
      <c r="AG1197" s="273" t="s">
        <v>4664</v>
      </c>
      <c r="AH1197" s="273" t="s">
        <v>3245</v>
      </c>
      <c r="AI1197" s="273" t="s">
        <v>102</v>
      </c>
      <c r="AJ1197" s="273" t="s">
        <v>307</v>
      </c>
      <c r="AK1197" s="273" t="s">
        <v>810</v>
      </c>
      <c r="AL1197" s="273" t="s">
        <v>2290</v>
      </c>
      <c r="AM1197" s="273" t="s">
        <v>2206</v>
      </c>
      <c r="AN1197" s="273" t="s">
        <v>42</v>
      </c>
      <c r="AO1197" s="273"/>
      <c r="AP1197" s="273"/>
      <c r="AQ1197" s="273"/>
      <c r="AR1197" s="273"/>
      <c r="AS1197" s="273" t="s">
        <v>9310</v>
      </c>
      <c r="AT1197" s="274">
        <v>1000</v>
      </c>
      <c r="AU1197" s="274">
        <v>6.5</v>
      </c>
      <c r="AV1197" s="273" t="s">
        <v>10806</v>
      </c>
      <c r="AW1197" s="273"/>
      <c r="AX1197" s="274">
        <v>1.3</v>
      </c>
      <c r="AY1197" s="273" t="s">
        <v>458</v>
      </c>
      <c r="AZ1197" s="273" t="s">
        <v>10807</v>
      </c>
      <c r="BA1197" s="273" t="s">
        <v>10808</v>
      </c>
      <c r="BB1197" s="273" t="s">
        <v>9303</v>
      </c>
      <c r="BC1197" s="273" t="s">
        <v>10806</v>
      </c>
      <c r="BD1197" s="273"/>
      <c r="BE1197" s="273" t="s">
        <v>10806</v>
      </c>
      <c r="BF1197" s="273" t="s">
        <v>4502</v>
      </c>
      <c r="BG1197" s="273" t="s">
        <v>10809</v>
      </c>
      <c r="BH1197" s="273" t="s">
        <v>10810</v>
      </c>
      <c r="BI1197" s="273" t="s">
        <v>800</v>
      </c>
      <c r="BJ1197" s="273" t="s">
        <v>800</v>
      </c>
      <c r="BK1197" s="273" t="s">
        <v>801</v>
      </c>
      <c r="BL1197" s="273" t="s">
        <v>802</v>
      </c>
      <c r="BM1197" s="273" t="s">
        <v>803</v>
      </c>
      <c r="BN1197" s="273"/>
      <c r="BO1197" s="273" t="s">
        <v>1865</v>
      </c>
      <c r="BP1197" s="273" t="s">
        <v>458</v>
      </c>
      <c r="BQ1197" s="273"/>
    </row>
    <row r="1198" spans="1:69" ht="18" customHeight="1">
      <c r="A1198" s="273" t="s">
        <v>10607</v>
      </c>
      <c r="B1198" s="273" t="s">
        <v>10608</v>
      </c>
      <c r="C1198" s="273" t="s">
        <v>10609</v>
      </c>
      <c r="D1198" s="273" t="s">
        <v>10811</v>
      </c>
      <c r="E1198" s="273" t="s">
        <v>10611</v>
      </c>
      <c r="F1198" s="273" t="s">
        <v>786</v>
      </c>
      <c r="G1198" s="273" t="s">
        <v>786</v>
      </c>
      <c r="H1198" s="273" t="s">
        <v>786</v>
      </c>
      <c r="I1198" s="274">
        <v>0.57999999999999996</v>
      </c>
      <c r="J1198" s="273" t="s">
        <v>11</v>
      </c>
      <c r="K1198" s="273" t="s">
        <v>3714</v>
      </c>
      <c r="L1198" s="274">
        <v>7.125</v>
      </c>
      <c r="M1198" s="273" t="s">
        <v>2143</v>
      </c>
      <c r="N1198" s="273" t="s">
        <v>6106</v>
      </c>
      <c r="O1198" s="273"/>
      <c r="P1198" s="273"/>
      <c r="Q1198" s="273"/>
      <c r="R1198" s="273" t="s">
        <v>789</v>
      </c>
      <c r="S1198" s="273" t="s">
        <v>790</v>
      </c>
      <c r="T1198" s="273" t="s">
        <v>458</v>
      </c>
      <c r="U1198" s="273" t="s">
        <v>791</v>
      </c>
      <c r="V1198" s="273"/>
      <c r="W1198" s="273"/>
      <c r="X1198" s="273" t="s">
        <v>1463</v>
      </c>
      <c r="Y1198" s="273" t="s">
        <v>1464</v>
      </c>
      <c r="Z1198" s="273"/>
      <c r="AA1198" s="273"/>
      <c r="AB1198" s="273"/>
      <c r="AC1198" s="273"/>
      <c r="AD1198" s="273"/>
      <c r="AE1198" s="273" t="s">
        <v>10812</v>
      </c>
      <c r="AF1198" s="273" t="s">
        <v>2276</v>
      </c>
      <c r="AG1198" s="273" t="s">
        <v>3535</v>
      </c>
      <c r="AH1198" s="273" t="s">
        <v>786</v>
      </c>
      <c r="AI1198" s="273"/>
      <c r="AJ1198" s="273"/>
      <c r="AK1198" s="273" t="s">
        <v>810</v>
      </c>
      <c r="AL1198" s="273" t="s">
        <v>10613</v>
      </c>
      <c r="AM1198" s="273" t="s">
        <v>1989</v>
      </c>
      <c r="AN1198" s="273" t="s">
        <v>43</v>
      </c>
      <c r="AO1198" s="273"/>
      <c r="AP1198" s="273"/>
      <c r="AQ1198" s="273"/>
      <c r="AR1198" s="273"/>
      <c r="AS1198" s="273" t="s">
        <v>10614</v>
      </c>
      <c r="AT1198" s="274">
        <v>1000</v>
      </c>
      <c r="AU1198" s="274">
        <v>1</v>
      </c>
      <c r="AV1198" s="273" t="s">
        <v>10813</v>
      </c>
      <c r="AW1198" s="273"/>
      <c r="AX1198" s="274">
        <v>0</v>
      </c>
      <c r="AY1198" s="273" t="s">
        <v>458</v>
      </c>
      <c r="AZ1198" s="273" t="s">
        <v>10616</v>
      </c>
      <c r="BA1198" s="273" t="s">
        <v>10617</v>
      </c>
      <c r="BB1198" s="273" t="s">
        <v>10618</v>
      </c>
      <c r="BC1198" s="273" t="s">
        <v>10619</v>
      </c>
      <c r="BD1198" s="273"/>
      <c r="BE1198" s="273" t="s">
        <v>10619</v>
      </c>
      <c r="BF1198" s="273" t="s">
        <v>10620</v>
      </c>
      <c r="BG1198" s="273"/>
      <c r="BH1198" s="273" t="s">
        <v>10621</v>
      </c>
      <c r="BI1198" s="273" t="s">
        <v>3729</v>
      </c>
      <c r="BJ1198" s="273" t="s">
        <v>800</v>
      </c>
      <c r="BK1198" s="273" t="s">
        <v>3730</v>
      </c>
      <c r="BL1198" s="273" t="s">
        <v>802</v>
      </c>
      <c r="BM1198" s="273" t="s">
        <v>3731</v>
      </c>
      <c r="BN1198" s="273"/>
      <c r="BO1198" s="273" t="s">
        <v>809</v>
      </c>
      <c r="BP1198" s="273" t="s">
        <v>458</v>
      </c>
      <c r="BQ1198" s="273" t="s">
        <v>10814</v>
      </c>
    </row>
    <row r="1199" spans="1:69" ht="18" customHeight="1">
      <c r="A1199" s="273" t="s">
        <v>10607</v>
      </c>
      <c r="B1199" s="273" t="s">
        <v>10608</v>
      </c>
      <c r="C1199" s="273" t="s">
        <v>10609</v>
      </c>
      <c r="D1199" s="273" t="s">
        <v>10815</v>
      </c>
      <c r="E1199" s="273" t="s">
        <v>10611</v>
      </c>
      <c r="F1199" s="273" t="s">
        <v>786</v>
      </c>
      <c r="G1199" s="273" t="s">
        <v>786</v>
      </c>
      <c r="H1199" s="273" t="s">
        <v>786</v>
      </c>
      <c r="I1199" s="274">
        <v>3.15</v>
      </c>
      <c r="J1199" s="273" t="s">
        <v>11</v>
      </c>
      <c r="K1199" s="273" t="s">
        <v>3714</v>
      </c>
      <c r="L1199" s="273"/>
      <c r="M1199" s="273" t="s">
        <v>2143</v>
      </c>
      <c r="N1199" s="273" t="s">
        <v>6106</v>
      </c>
      <c r="O1199" s="273"/>
      <c r="P1199" s="273"/>
      <c r="Q1199" s="273"/>
      <c r="R1199" s="273" t="s">
        <v>789</v>
      </c>
      <c r="S1199" s="273" t="s">
        <v>790</v>
      </c>
      <c r="T1199" s="273" t="s">
        <v>458</v>
      </c>
      <c r="U1199" s="273" t="s">
        <v>791</v>
      </c>
      <c r="V1199" s="274">
        <v>100</v>
      </c>
      <c r="W1199" s="273"/>
      <c r="X1199" s="273" t="s">
        <v>1463</v>
      </c>
      <c r="Y1199" s="273" t="s">
        <v>1464</v>
      </c>
      <c r="Z1199" s="273"/>
      <c r="AA1199" s="273"/>
      <c r="AB1199" s="273"/>
      <c r="AC1199" s="273"/>
      <c r="AD1199" s="273"/>
      <c r="AE1199" s="273"/>
      <c r="AF1199" s="273" t="s">
        <v>2276</v>
      </c>
      <c r="AG1199" s="273" t="s">
        <v>3535</v>
      </c>
      <c r="AH1199" s="273" t="s">
        <v>786</v>
      </c>
      <c r="AI1199" s="273"/>
      <c r="AJ1199" s="273"/>
      <c r="AK1199" s="273" t="s">
        <v>810</v>
      </c>
      <c r="AL1199" s="273" t="s">
        <v>10613</v>
      </c>
      <c r="AM1199" s="273" t="s">
        <v>1989</v>
      </c>
      <c r="AN1199" s="273" t="s">
        <v>43</v>
      </c>
      <c r="AO1199" s="273"/>
      <c r="AP1199" s="273"/>
      <c r="AQ1199" s="273"/>
      <c r="AR1199" s="273"/>
      <c r="AS1199" s="273" t="s">
        <v>10614</v>
      </c>
      <c r="AT1199" s="274">
        <v>1000</v>
      </c>
      <c r="AU1199" s="274">
        <v>1</v>
      </c>
      <c r="AV1199" s="273" t="s">
        <v>10816</v>
      </c>
      <c r="AW1199" s="273"/>
      <c r="AX1199" s="274">
        <v>0</v>
      </c>
      <c r="AY1199" s="273" t="s">
        <v>458</v>
      </c>
      <c r="AZ1199" s="273" t="s">
        <v>10616</v>
      </c>
      <c r="BA1199" s="273" t="s">
        <v>10617</v>
      </c>
      <c r="BB1199" s="273" t="s">
        <v>10618</v>
      </c>
      <c r="BC1199" s="273" t="s">
        <v>10619</v>
      </c>
      <c r="BD1199" s="273"/>
      <c r="BE1199" s="273" t="s">
        <v>10619</v>
      </c>
      <c r="BF1199" s="273" t="s">
        <v>10620</v>
      </c>
      <c r="BG1199" s="273" t="s">
        <v>10817</v>
      </c>
      <c r="BH1199" s="273" t="s">
        <v>10621</v>
      </c>
      <c r="BI1199" s="273" t="s">
        <v>3729</v>
      </c>
      <c r="BJ1199" s="273" t="s">
        <v>800</v>
      </c>
      <c r="BK1199" s="273" t="s">
        <v>3730</v>
      </c>
      <c r="BL1199" s="273" t="s">
        <v>802</v>
      </c>
      <c r="BM1199" s="273" t="s">
        <v>3731</v>
      </c>
      <c r="BN1199" s="273"/>
      <c r="BO1199" s="273" t="s">
        <v>809</v>
      </c>
      <c r="BP1199" s="273" t="s">
        <v>458</v>
      </c>
      <c r="BQ1199" s="273"/>
    </row>
    <row r="1200" spans="1:69" ht="18" customHeight="1">
      <c r="A1200" s="273" t="s">
        <v>8694</v>
      </c>
      <c r="B1200" s="273" t="s">
        <v>10818</v>
      </c>
      <c r="C1200" s="273" t="s">
        <v>10819</v>
      </c>
      <c r="D1200" s="273" t="s">
        <v>10820</v>
      </c>
      <c r="E1200" s="273" t="s">
        <v>10821</v>
      </c>
      <c r="F1200" s="273" t="s">
        <v>3435</v>
      </c>
      <c r="G1200" s="273" t="s">
        <v>3481</v>
      </c>
      <c r="H1200" s="273" t="s">
        <v>1413</v>
      </c>
      <c r="I1200" s="274">
        <v>10</v>
      </c>
      <c r="J1200" s="273" t="s">
        <v>11</v>
      </c>
      <c r="K1200" s="273" t="s">
        <v>9757</v>
      </c>
      <c r="L1200" s="274">
        <v>9.5</v>
      </c>
      <c r="M1200" s="273" t="s">
        <v>7314</v>
      </c>
      <c r="N1200" s="273" t="s">
        <v>4491</v>
      </c>
      <c r="O1200" s="273"/>
      <c r="P1200" s="273"/>
      <c r="Q1200" s="273"/>
      <c r="R1200" s="273" t="s">
        <v>789</v>
      </c>
      <c r="S1200" s="273" t="s">
        <v>3364</v>
      </c>
      <c r="T1200" s="273" t="s">
        <v>458</v>
      </c>
      <c r="U1200" s="273" t="s">
        <v>3483</v>
      </c>
      <c r="V1200" s="274">
        <v>100</v>
      </c>
      <c r="W1200" s="273"/>
      <c r="X1200" s="273" t="s">
        <v>828</v>
      </c>
      <c r="Y1200" s="273" t="s">
        <v>835</v>
      </c>
      <c r="Z1200" s="273"/>
      <c r="AA1200" s="273"/>
      <c r="AB1200" s="273"/>
      <c r="AC1200" s="273"/>
      <c r="AD1200" s="273"/>
      <c r="AE1200" s="273" t="s">
        <v>10822</v>
      </c>
      <c r="AF1200" s="273" t="s">
        <v>794</v>
      </c>
      <c r="AG1200" s="273" t="s">
        <v>1986</v>
      </c>
      <c r="AH1200" s="273" t="s">
        <v>7023</v>
      </c>
      <c r="AI1200" s="273" t="s">
        <v>102</v>
      </c>
      <c r="AJ1200" s="273"/>
      <c r="AK1200" s="273" t="s">
        <v>1987</v>
      </c>
      <c r="AL1200" s="273" t="s">
        <v>10823</v>
      </c>
      <c r="AM1200" s="273" t="s">
        <v>1529</v>
      </c>
      <c r="AN1200" s="273" t="s">
        <v>3211</v>
      </c>
      <c r="AO1200" s="273"/>
      <c r="AP1200" s="273"/>
      <c r="AQ1200" s="273"/>
      <c r="AR1200" s="273"/>
      <c r="AS1200" s="273" t="s">
        <v>8702</v>
      </c>
      <c r="AT1200" s="274">
        <v>1000</v>
      </c>
      <c r="AU1200" s="274">
        <v>9.51</v>
      </c>
      <c r="AV1200" s="273" t="s">
        <v>10824</v>
      </c>
      <c r="AW1200" s="273" t="s">
        <v>2611</v>
      </c>
      <c r="AX1200" s="274">
        <v>9.5</v>
      </c>
      <c r="AY1200" s="273" t="s">
        <v>458</v>
      </c>
      <c r="AZ1200" s="273" t="s">
        <v>10825</v>
      </c>
      <c r="BA1200" s="273" t="s">
        <v>8705</v>
      </c>
      <c r="BB1200" s="273" t="s">
        <v>10826</v>
      </c>
      <c r="BC1200" s="273" t="s">
        <v>10824</v>
      </c>
      <c r="BD1200" s="273"/>
      <c r="BE1200" s="273" t="s">
        <v>10824</v>
      </c>
      <c r="BF1200" s="273" t="s">
        <v>7117</v>
      </c>
      <c r="BG1200" s="273" t="s">
        <v>10822</v>
      </c>
      <c r="BH1200" s="273" t="s">
        <v>10827</v>
      </c>
      <c r="BI1200" s="273" t="s">
        <v>800</v>
      </c>
      <c r="BJ1200" s="273" t="s">
        <v>800</v>
      </c>
      <c r="BK1200" s="273" t="s">
        <v>801</v>
      </c>
      <c r="BL1200" s="273" t="s">
        <v>802</v>
      </c>
      <c r="BM1200" s="273" t="s">
        <v>827</v>
      </c>
      <c r="BN1200" s="273"/>
      <c r="BO1200" s="273" t="s">
        <v>809</v>
      </c>
      <c r="BP1200" s="273" t="s">
        <v>458</v>
      </c>
      <c r="BQ1200" s="273"/>
    </row>
    <row r="1201" spans="1:69" ht="18" customHeight="1">
      <c r="A1201" s="273" t="s">
        <v>8305</v>
      </c>
      <c r="B1201" s="273" t="s">
        <v>10828</v>
      </c>
      <c r="C1201" s="273" t="s">
        <v>10829</v>
      </c>
      <c r="D1201" s="273" t="s">
        <v>10830</v>
      </c>
      <c r="E1201" s="273" t="s">
        <v>10831</v>
      </c>
      <c r="F1201" s="273" t="s">
        <v>786</v>
      </c>
      <c r="G1201" s="273" t="s">
        <v>786</v>
      </c>
      <c r="H1201" s="273" t="s">
        <v>786</v>
      </c>
      <c r="I1201" s="274">
        <v>7</v>
      </c>
      <c r="J1201" s="273" t="s">
        <v>804</v>
      </c>
      <c r="K1201" s="273" t="s">
        <v>9757</v>
      </c>
      <c r="L1201" s="274">
        <v>3.5</v>
      </c>
      <c r="M1201" s="273" t="s">
        <v>2604</v>
      </c>
      <c r="N1201" s="273" t="s">
        <v>788</v>
      </c>
      <c r="O1201" s="273"/>
      <c r="P1201" s="273"/>
      <c r="Q1201" s="273"/>
      <c r="R1201" s="273" t="s">
        <v>789</v>
      </c>
      <c r="S1201" s="273" t="s">
        <v>790</v>
      </c>
      <c r="T1201" s="273" t="s">
        <v>458</v>
      </c>
      <c r="U1201" s="273" t="s">
        <v>791</v>
      </c>
      <c r="V1201" s="274">
        <v>100</v>
      </c>
      <c r="W1201" s="273"/>
      <c r="X1201" s="273" t="s">
        <v>1463</v>
      </c>
      <c r="Y1201" s="273" t="s">
        <v>1464</v>
      </c>
      <c r="Z1201" s="273"/>
      <c r="AA1201" s="273"/>
      <c r="AB1201" s="273"/>
      <c r="AC1201" s="273"/>
      <c r="AD1201" s="273"/>
      <c r="AE1201" s="273" t="s">
        <v>3842</v>
      </c>
      <c r="AF1201" s="273" t="s">
        <v>794</v>
      </c>
      <c r="AG1201" s="273" t="s">
        <v>1986</v>
      </c>
      <c r="AH1201" s="273" t="s">
        <v>786</v>
      </c>
      <c r="AI1201" s="273"/>
      <c r="AJ1201" s="273"/>
      <c r="AK1201" s="273" t="s">
        <v>1987</v>
      </c>
      <c r="AL1201" s="273" t="s">
        <v>2608</v>
      </c>
      <c r="AM1201" s="273" t="s">
        <v>1529</v>
      </c>
      <c r="AN1201" s="273" t="s">
        <v>43</v>
      </c>
      <c r="AO1201" s="273"/>
      <c r="AP1201" s="273"/>
      <c r="AQ1201" s="273"/>
      <c r="AR1201" s="273"/>
      <c r="AS1201" s="273" t="s">
        <v>8314</v>
      </c>
      <c r="AT1201" s="274">
        <v>500000</v>
      </c>
      <c r="AU1201" s="274">
        <v>7</v>
      </c>
      <c r="AV1201" s="273" t="s">
        <v>10832</v>
      </c>
      <c r="AW1201" s="273"/>
      <c r="AX1201" s="274">
        <v>3.5</v>
      </c>
      <c r="AY1201" s="273" t="s">
        <v>458</v>
      </c>
      <c r="AZ1201" s="273" t="s">
        <v>10787</v>
      </c>
      <c r="BA1201" s="273" t="s">
        <v>10833</v>
      </c>
      <c r="BB1201" s="273" t="s">
        <v>8305</v>
      </c>
      <c r="BC1201" s="273" t="s">
        <v>10832</v>
      </c>
      <c r="BD1201" s="273"/>
      <c r="BE1201" s="273" t="s">
        <v>10832</v>
      </c>
      <c r="BF1201" s="273" t="s">
        <v>458</v>
      </c>
      <c r="BG1201" s="273" t="s">
        <v>458</v>
      </c>
      <c r="BH1201" s="273" t="s">
        <v>3842</v>
      </c>
      <c r="BI1201" s="273" t="s">
        <v>800</v>
      </c>
      <c r="BJ1201" s="273" t="s">
        <v>800</v>
      </c>
      <c r="BK1201" s="273" t="s">
        <v>801</v>
      </c>
      <c r="BL1201" s="273" t="s">
        <v>802</v>
      </c>
      <c r="BM1201" s="273" t="s">
        <v>803</v>
      </c>
      <c r="BN1201" s="273"/>
      <c r="BO1201" s="273" t="s">
        <v>1517</v>
      </c>
      <c r="BP1201" s="273" t="s">
        <v>458</v>
      </c>
      <c r="BQ1201" s="273"/>
    </row>
    <row r="1202" spans="1:69" ht="18" customHeight="1">
      <c r="A1202" s="273" t="s">
        <v>10412</v>
      </c>
      <c r="B1202" s="273" t="s">
        <v>10834</v>
      </c>
      <c r="C1202" s="273" t="s">
        <v>10835</v>
      </c>
      <c r="D1202" s="273" t="s">
        <v>10836</v>
      </c>
      <c r="E1202" s="273" t="s">
        <v>10837</v>
      </c>
      <c r="F1202" s="273" t="s">
        <v>1562</v>
      </c>
      <c r="G1202" s="273" t="s">
        <v>7003</v>
      </c>
      <c r="H1202" s="273" t="s">
        <v>1871</v>
      </c>
      <c r="I1202" s="274">
        <v>7</v>
      </c>
      <c r="J1202" s="273" t="s">
        <v>11</v>
      </c>
      <c r="K1202" s="273" t="s">
        <v>9757</v>
      </c>
      <c r="L1202" s="274">
        <v>4.0999999999999996</v>
      </c>
      <c r="M1202" s="273" t="s">
        <v>2812</v>
      </c>
      <c r="N1202" s="273" t="s">
        <v>4104</v>
      </c>
      <c r="O1202" s="273"/>
      <c r="P1202" s="273"/>
      <c r="Q1202" s="273"/>
      <c r="R1202" s="273" t="s">
        <v>789</v>
      </c>
      <c r="S1202" s="273" t="s">
        <v>2731</v>
      </c>
      <c r="T1202" s="273" t="s">
        <v>458</v>
      </c>
      <c r="U1202" s="273" t="s">
        <v>791</v>
      </c>
      <c r="V1202" s="274">
        <v>99.81</v>
      </c>
      <c r="W1202" s="273"/>
      <c r="X1202" s="273" t="s">
        <v>792</v>
      </c>
      <c r="Y1202" s="273" t="s">
        <v>1792</v>
      </c>
      <c r="Z1202" s="273"/>
      <c r="AA1202" s="273"/>
      <c r="AB1202" s="273"/>
      <c r="AC1202" s="273"/>
      <c r="AD1202" s="273"/>
      <c r="AE1202" s="273" t="s">
        <v>10838</v>
      </c>
      <c r="AF1202" s="273" t="s">
        <v>794</v>
      </c>
      <c r="AG1202" s="273" t="s">
        <v>795</v>
      </c>
      <c r="AH1202" s="273" t="s">
        <v>9159</v>
      </c>
      <c r="AI1202" s="273" t="s">
        <v>102</v>
      </c>
      <c r="AJ1202" s="273"/>
      <c r="AK1202" s="273" t="s">
        <v>796</v>
      </c>
      <c r="AL1202" s="273" t="s">
        <v>2813</v>
      </c>
      <c r="AM1202" s="273" t="s">
        <v>2206</v>
      </c>
      <c r="AN1202" s="273" t="s">
        <v>42</v>
      </c>
      <c r="AO1202" s="273"/>
      <c r="AP1202" s="273"/>
      <c r="AQ1202" s="273"/>
      <c r="AR1202" s="273"/>
      <c r="AS1202" s="273" t="s">
        <v>8182</v>
      </c>
      <c r="AT1202" s="274">
        <v>1000</v>
      </c>
      <c r="AU1202" s="274">
        <v>7</v>
      </c>
      <c r="AV1202" s="273" t="s">
        <v>10839</v>
      </c>
      <c r="AW1202" s="273"/>
      <c r="AX1202" s="274">
        <v>4.0999999999999996</v>
      </c>
      <c r="AY1202" s="273" t="s">
        <v>458</v>
      </c>
      <c r="AZ1202" s="273" t="s">
        <v>10840</v>
      </c>
      <c r="BA1202" s="273" t="s">
        <v>10420</v>
      </c>
      <c r="BB1202" s="273" t="s">
        <v>8172</v>
      </c>
      <c r="BC1202" s="273" t="s">
        <v>10839</v>
      </c>
      <c r="BD1202" s="273"/>
      <c r="BE1202" s="273" t="s">
        <v>10839</v>
      </c>
      <c r="BF1202" s="273" t="s">
        <v>4502</v>
      </c>
      <c r="BG1202" s="273" t="s">
        <v>10838</v>
      </c>
      <c r="BH1202" s="273" t="s">
        <v>10841</v>
      </c>
      <c r="BI1202" s="273" t="s">
        <v>800</v>
      </c>
      <c r="BJ1202" s="273" t="s">
        <v>800</v>
      </c>
      <c r="BK1202" s="273" t="s">
        <v>801</v>
      </c>
      <c r="BL1202" s="273" t="s">
        <v>802</v>
      </c>
      <c r="BM1202" s="273" t="s">
        <v>803</v>
      </c>
      <c r="BN1202" s="273"/>
      <c r="BO1202" s="273" t="s">
        <v>809</v>
      </c>
      <c r="BP1202" s="273" t="s">
        <v>10412</v>
      </c>
      <c r="BQ1202" s="273"/>
    </row>
    <row r="1203" spans="1:69" ht="18" customHeight="1">
      <c r="A1203" s="273" t="s">
        <v>4401</v>
      </c>
      <c r="B1203" s="273" t="s">
        <v>10842</v>
      </c>
      <c r="C1203" s="273" t="s">
        <v>10843</v>
      </c>
      <c r="D1203" s="273" t="s">
        <v>10844</v>
      </c>
      <c r="E1203" s="273" t="s">
        <v>10845</v>
      </c>
      <c r="F1203" s="273" t="s">
        <v>924</v>
      </c>
      <c r="G1203" s="273" t="s">
        <v>925</v>
      </c>
      <c r="H1203" s="273" t="s">
        <v>4230</v>
      </c>
      <c r="I1203" s="274">
        <v>2</v>
      </c>
      <c r="J1203" s="273" t="s">
        <v>11</v>
      </c>
      <c r="K1203" s="273" t="s">
        <v>9757</v>
      </c>
      <c r="L1203" s="274">
        <v>5.5</v>
      </c>
      <c r="M1203" s="273" t="s">
        <v>1899</v>
      </c>
      <c r="N1203" s="273" t="s">
        <v>936</v>
      </c>
      <c r="O1203" s="273"/>
      <c r="P1203" s="273"/>
      <c r="Q1203" s="273"/>
      <c r="R1203" s="273" t="s">
        <v>789</v>
      </c>
      <c r="S1203" s="273" t="s">
        <v>790</v>
      </c>
      <c r="T1203" s="273" t="s">
        <v>458</v>
      </c>
      <c r="U1203" s="273" t="s">
        <v>791</v>
      </c>
      <c r="V1203" s="274">
        <v>100</v>
      </c>
      <c r="W1203" s="273"/>
      <c r="X1203" s="273" t="s">
        <v>861</v>
      </c>
      <c r="Y1203" s="273"/>
      <c r="Z1203" s="273"/>
      <c r="AA1203" s="273"/>
      <c r="AB1203" s="273"/>
      <c r="AC1203" s="273"/>
      <c r="AD1203" s="273"/>
      <c r="AE1203" s="273" t="s">
        <v>10846</v>
      </c>
      <c r="AF1203" s="273" t="s">
        <v>794</v>
      </c>
      <c r="AG1203" s="273" t="s">
        <v>795</v>
      </c>
      <c r="AH1203" s="273" t="s">
        <v>4230</v>
      </c>
      <c r="AI1203" s="273"/>
      <c r="AJ1203" s="273"/>
      <c r="AK1203" s="273" t="s">
        <v>796</v>
      </c>
      <c r="AL1203" s="273" t="s">
        <v>1900</v>
      </c>
      <c r="AM1203" s="273" t="s">
        <v>811</v>
      </c>
      <c r="AN1203" s="273" t="s">
        <v>931</v>
      </c>
      <c r="AO1203" s="273"/>
      <c r="AP1203" s="273"/>
      <c r="AQ1203" s="273"/>
      <c r="AR1203" s="273"/>
      <c r="AS1203" s="273" t="s">
        <v>4408</v>
      </c>
      <c r="AT1203" s="274">
        <v>1000</v>
      </c>
      <c r="AU1203" s="274">
        <v>2</v>
      </c>
      <c r="AV1203" s="273" t="s">
        <v>10847</v>
      </c>
      <c r="AW1203" s="273"/>
      <c r="AX1203" s="274">
        <v>5.5</v>
      </c>
      <c r="AY1203" s="273" t="s">
        <v>458</v>
      </c>
      <c r="AZ1203" s="273" t="s">
        <v>10848</v>
      </c>
      <c r="BA1203" s="273" t="s">
        <v>10849</v>
      </c>
      <c r="BB1203" s="273" t="s">
        <v>4401</v>
      </c>
      <c r="BC1203" s="273" t="s">
        <v>10847</v>
      </c>
      <c r="BD1203" s="273"/>
      <c r="BE1203" s="273" t="s">
        <v>10847</v>
      </c>
      <c r="BF1203" s="273" t="s">
        <v>4502</v>
      </c>
      <c r="BG1203" s="273" t="s">
        <v>10850</v>
      </c>
      <c r="BH1203" s="273" t="s">
        <v>10851</v>
      </c>
      <c r="BI1203" s="273" t="s">
        <v>800</v>
      </c>
      <c r="BJ1203" s="273" t="s">
        <v>800</v>
      </c>
      <c r="BK1203" s="273" t="s">
        <v>801</v>
      </c>
      <c r="BL1203" s="273" t="s">
        <v>802</v>
      </c>
      <c r="BM1203" s="273" t="s">
        <v>803</v>
      </c>
      <c r="BN1203" s="273"/>
      <c r="BO1203" s="273" t="s">
        <v>809</v>
      </c>
      <c r="BP1203" s="273" t="s">
        <v>458</v>
      </c>
      <c r="BQ1203" s="273"/>
    </row>
    <row r="1204" spans="1:69" ht="18" customHeight="1">
      <c r="A1204" s="273" t="s">
        <v>10763</v>
      </c>
      <c r="B1204" s="273" t="s">
        <v>10852</v>
      </c>
      <c r="C1204" s="273" t="s">
        <v>10853</v>
      </c>
      <c r="D1204" s="273" t="s">
        <v>10854</v>
      </c>
      <c r="E1204" s="273" t="s">
        <v>10855</v>
      </c>
      <c r="F1204" s="273" t="s">
        <v>10768</v>
      </c>
      <c r="G1204" s="273" t="s">
        <v>1850</v>
      </c>
      <c r="H1204" s="273" t="s">
        <v>3841</v>
      </c>
      <c r="I1204" s="274">
        <v>3</v>
      </c>
      <c r="J1204" s="273" t="s">
        <v>804</v>
      </c>
      <c r="K1204" s="273" t="s">
        <v>9757</v>
      </c>
      <c r="L1204" s="274">
        <v>2.95</v>
      </c>
      <c r="M1204" s="273" t="s">
        <v>2029</v>
      </c>
      <c r="N1204" s="273" t="s">
        <v>788</v>
      </c>
      <c r="O1204" s="273"/>
      <c r="P1204" s="273"/>
      <c r="Q1204" s="273"/>
      <c r="R1204" s="273" t="s">
        <v>789</v>
      </c>
      <c r="S1204" s="273" t="s">
        <v>790</v>
      </c>
      <c r="T1204" s="273" t="s">
        <v>458</v>
      </c>
      <c r="U1204" s="273" t="s">
        <v>791</v>
      </c>
      <c r="V1204" s="274">
        <v>100</v>
      </c>
      <c r="W1204" s="273"/>
      <c r="X1204" s="273" t="s">
        <v>1463</v>
      </c>
      <c r="Y1204" s="273" t="s">
        <v>1464</v>
      </c>
      <c r="Z1204" s="273"/>
      <c r="AA1204" s="273"/>
      <c r="AB1204" s="273"/>
      <c r="AC1204" s="273"/>
      <c r="AD1204" s="273"/>
      <c r="AE1204" s="273" t="s">
        <v>3842</v>
      </c>
      <c r="AF1204" s="273" t="s">
        <v>794</v>
      </c>
      <c r="AG1204" s="273" t="s">
        <v>1986</v>
      </c>
      <c r="AH1204" s="273" t="s">
        <v>3841</v>
      </c>
      <c r="AI1204" s="273"/>
      <c r="AJ1204" s="273"/>
      <c r="AK1204" s="273" t="s">
        <v>1987</v>
      </c>
      <c r="AL1204" s="273" t="s">
        <v>2031</v>
      </c>
      <c r="AM1204" s="273" t="s">
        <v>2075</v>
      </c>
      <c r="AN1204" s="273" t="s">
        <v>42</v>
      </c>
      <c r="AO1204" s="273"/>
      <c r="AP1204" s="273"/>
      <c r="AQ1204" s="273"/>
      <c r="AR1204" s="273"/>
      <c r="AS1204" s="273" t="s">
        <v>10769</v>
      </c>
      <c r="AT1204" s="274">
        <v>500000</v>
      </c>
      <c r="AU1204" s="274">
        <v>3</v>
      </c>
      <c r="AV1204" s="273" t="s">
        <v>10856</v>
      </c>
      <c r="AW1204" s="273"/>
      <c r="AX1204" s="274">
        <v>2.95</v>
      </c>
      <c r="AY1204" s="273" t="s">
        <v>458</v>
      </c>
      <c r="AZ1204" s="273" t="s">
        <v>10857</v>
      </c>
      <c r="BA1204" s="273" t="s">
        <v>10772</v>
      </c>
      <c r="BB1204" s="273" t="s">
        <v>10763</v>
      </c>
      <c r="BC1204" s="273" t="s">
        <v>10856</v>
      </c>
      <c r="BD1204" s="273"/>
      <c r="BE1204" s="273" t="s">
        <v>10856</v>
      </c>
      <c r="BF1204" s="273" t="s">
        <v>458</v>
      </c>
      <c r="BG1204" s="273" t="s">
        <v>458</v>
      </c>
      <c r="BH1204" s="273" t="s">
        <v>3842</v>
      </c>
      <c r="BI1204" s="273" t="s">
        <v>800</v>
      </c>
      <c r="BJ1204" s="273" t="s">
        <v>800</v>
      </c>
      <c r="BK1204" s="273" t="s">
        <v>801</v>
      </c>
      <c r="BL1204" s="273" t="s">
        <v>802</v>
      </c>
      <c r="BM1204" s="273" t="s">
        <v>803</v>
      </c>
      <c r="BN1204" s="273"/>
      <c r="BO1204" s="273" t="s">
        <v>1517</v>
      </c>
      <c r="BP1204" s="273" t="s">
        <v>458</v>
      </c>
      <c r="BQ1204" s="273"/>
    </row>
    <row r="1205" spans="1:69" ht="18" customHeight="1">
      <c r="A1205" s="273" t="s">
        <v>9037</v>
      </c>
      <c r="B1205" s="273" t="s">
        <v>10858</v>
      </c>
      <c r="C1205" s="273" t="s">
        <v>10859</v>
      </c>
      <c r="D1205" s="273" t="s">
        <v>10860</v>
      </c>
      <c r="E1205" s="273" t="s">
        <v>10861</v>
      </c>
      <c r="F1205" s="273" t="s">
        <v>9042</v>
      </c>
      <c r="G1205" s="273" t="s">
        <v>1938</v>
      </c>
      <c r="H1205" s="273" t="s">
        <v>7023</v>
      </c>
      <c r="I1205" s="274">
        <v>3</v>
      </c>
      <c r="J1205" s="273" t="s">
        <v>11</v>
      </c>
      <c r="K1205" s="273" t="s">
        <v>3714</v>
      </c>
      <c r="L1205" s="274">
        <v>7.95</v>
      </c>
      <c r="M1205" s="273" t="s">
        <v>10862</v>
      </c>
      <c r="N1205" s="273" t="s">
        <v>4491</v>
      </c>
      <c r="O1205" s="273"/>
      <c r="P1205" s="273"/>
      <c r="Q1205" s="273"/>
      <c r="R1205" s="273" t="s">
        <v>789</v>
      </c>
      <c r="S1205" s="273" t="s">
        <v>790</v>
      </c>
      <c r="T1205" s="273" t="s">
        <v>458</v>
      </c>
      <c r="U1205" s="273" t="s">
        <v>791</v>
      </c>
      <c r="V1205" s="274">
        <v>100</v>
      </c>
      <c r="W1205" s="273"/>
      <c r="X1205" s="273" t="s">
        <v>828</v>
      </c>
      <c r="Y1205" s="273" t="s">
        <v>835</v>
      </c>
      <c r="Z1205" s="273"/>
      <c r="AA1205" s="273"/>
      <c r="AB1205" s="273"/>
      <c r="AC1205" s="273"/>
      <c r="AD1205" s="273"/>
      <c r="AE1205" s="273" t="s">
        <v>10863</v>
      </c>
      <c r="AF1205" s="273" t="s">
        <v>794</v>
      </c>
      <c r="AG1205" s="273" t="s">
        <v>1986</v>
      </c>
      <c r="AH1205" s="273" t="s">
        <v>6278</v>
      </c>
      <c r="AI1205" s="273" t="s">
        <v>104</v>
      </c>
      <c r="AJ1205" s="273"/>
      <c r="AK1205" s="273" t="s">
        <v>1987</v>
      </c>
      <c r="AL1205" s="273" t="s">
        <v>10864</v>
      </c>
      <c r="AM1205" s="273" t="s">
        <v>1529</v>
      </c>
      <c r="AN1205" s="273" t="s">
        <v>931</v>
      </c>
      <c r="AO1205" s="273"/>
      <c r="AP1205" s="273"/>
      <c r="AQ1205" s="273"/>
      <c r="AR1205" s="273"/>
      <c r="AS1205" s="273" t="s">
        <v>9048</v>
      </c>
      <c r="AT1205" s="274">
        <v>1000</v>
      </c>
      <c r="AU1205" s="274">
        <v>3</v>
      </c>
      <c r="AV1205" s="273" t="s">
        <v>10865</v>
      </c>
      <c r="AW1205" s="273"/>
      <c r="AX1205" s="274">
        <v>7.95</v>
      </c>
      <c r="AY1205" s="273" t="s">
        <v>458</v>
      </c>
      <c r="AZ1205" s="273" t="s">
        <v>10866</v>
      </c>
      <c r="BA1205" s="273" t="s">
        <v>10867</v>
      </c>
      <c r="BB1205" s="273" t="s">
        <v>10868</v>
      </c>
      <c r="BC1205" s="273" t="s">
        <v>10865</v>
      </c>
      <c r="BD1205" s="273"/>
      <c r="BE1205" s="273" t="s">
        <v>10865</v>
      </c>
      <c r="BF1205" s="273" t="s">
        <v>4502</v>
      </c>
      <c r="BG1205" s="273" t="s">
        <v>10863</v>
      </c>
      <c r="BH1205" s="273" t="s">
        <v>10863</v>
      </c>
      <c r="BI1205" s="273" t="s">
        <v>3729</v>
      </c>
      <c r="BJ1205" s="273" t="s">
        <v>800</v>
      </c>
      <c r="BK1205" s="273" t="s">
        <v>801</v>
      </c>
      <c r="BL1205" s="273" t="s">
        <v>802</v>
      </c>
      <c r="BM1205" s="273" t="s">
        <v>3731</v>
      </c>
      <c r="BN1205" s="273"/>
      <c r="BO1205" s="273" t="s">
        <v>809</v>
      </c>
      <c r="BP1205" s="273" t="s">
        <v>458</v>
      </c>
      <c r="BQ1205" s="273"/>
    </row>
    <row r="1206" spans="1:69" ht="18" customHeight="1">
      <c r="A1206" s="273" t="s">
        <v>10607</v>
      </c>
      <c r="B1206" s="273" t="s">
        <v>10608</v>
      </c>
      <c r="C1206" s="273" t="s">
        <v>10609</v>
      </c>
      <c r="D1206" s="273" t="s">
        <v>10869</v>
      </c>
      <c r="E1206" s="273" t="s">
        <v>10611</v>
      </c>
      <c r="F1206" s="273" t="s">
        <v>786</v>
      </c>
      <c r="G1206" s="273" t="s">
        <v>786</v>
      </c>
      <c r="H1206" s="273" t="s">
        <v>786</v>
      </c>
      <c r="I1206" s="274">
        <v>6.83</v>
      </c>
      <c r="J1206" s="273" t="s">
        <v>11</v>
      </c>
      <c r="K1206" s="273" t="s">
        <v>3714</v>
      </c>
      <c r="L1206" s="274">
        <v>7.125</v>
      </c>
      <c r="M1206" s="273" t="s">
        <v>2143</v>
      </c>
      <c r="N1206" s="273" t="s">
        <v>6106</v>
      </c>
      <c r="O1206" s="273"/>
      <c r="P1206" s="273"/>
      <c r="Q1206" s="273"/>
      <c r="R1206" s="273" t="s">
        <v>789</v>
      </c>
      <c r="S1206" s="273" t="s">
        <v>790</v>
      </c>
      <c r="T1206" s="273" t="s">
        <v>458</v>
      </c>
      <c r="U1206" s="273" t="s">
        <v>791</v>
      </c>
      <c r="V1206" s="274">
        <v>100</v>
      </c>
      <c r="W1206" s="273"/>
      <c r="X1206" s="273" t="s">
        <v>1463</v>
      </c>
      <c r="Y1206" s="273" t="s">
        <v>1464</v>
      </c>
      <c r="Z1206" s="273"/>
      <c r="AA1206" s="273"/>
      <c r="AB1206" s="273"/>
      <c r="AC1206" s="273"/>
      <c r="AD1206" s="273"/>
      <c r="AE1206" s="273"/>
      <c r="AF1206" s="273" t="s">
        <v>794</v>
      </c>
      <c r="AG1206" s="273" t="s">
        <v>3535</v>
      </c>
      <c r="AH1206" s="273" t="s">
        <v>786</v>
      </c>
      <c r="AI1206" s="273"/>
      <c r="AJ1206" s="273"/>
      <c r="AK1206" s="273" t="s">
        <v>810</v>
      </c>
      <c r="AL1206" s="273" t="s">
        <v>10613</v>
      </c>
      <c r="AM1206" s="273" t="s">
        <v>1989</v>
      </c>
      <c r="AN1206" s="273" t="s">
        <v>43</v>
      </c>
      <c r="AO1206" s="273"/>
      <c r="AP1206" s="273"/>
      <c r="AQ1206" s="273"/>
      <c r="AR1206" s="273"/>
      <c r="AS1206" s="273" t="s">
        <v>10614</v>
      </c>
      <c r="AT1206" s="274">
        <v>1000</v>
      </c>
      <c r="AU1206" s="274">
        <v>1</v>
      </c>
      <c r="AV1206" s="273" t="s">
        <v>10619</v>
      </c>
      <c r="AW1206" s="273"/>
      <c r="AX1206" s="274">
        <v>0</v>
      </c>
      <c r="AY1206" s="273" t="s">
        <v>458</v>
      </c>
      <c r="AZ1206" s="273" t="s">
        <v>10616</v>
      </c>
      <c r="BA1206" s="273" t="s">
        <v>10617</v>
      </c>
      <c r="BB1206" s="273" t="s">
        <v>10618</v>
      </c>
      <c r="BC1206" s="273" t="s">
        <v>10619</v>
      </c>
      <c r="BD1206" s="273"/>
      <c r="BE1206" s="273" t="s">
        <v>10619</v>
      </c>
      <c r="BF1206" s="273" t="s">
        <v>10620</v>
      </c>
      <c r="BG1206" s="273" t="s">
        <v>10870</v>
      </c>
      <c r="BH1206" s="273" t="s">
        <v>10621</v>
      </c>
      <c r="BI1206" s="273" t="s">
        <v>3729</v>
      </c>
      <c r="BJ1206" s="273" t="s">
        <v>800</v>
      </c>
      <c r="BK1206" s="273" t="s">
        <v>3730</v>
      </c>
      <c r="BL1206" s="273" t="s">
        <v>802</v>
      </c>
      <c r="BM1206" s="273" t="s">
        <v>3731</v>
      </c>
      <c r="BN1206" s="273"/>
      <c r="BO1206" s="273" t="s">
        <v>809</v>
      </c>
      <c r="BP1206" s="273" t="s">
        <v>458</v>
      </c>
      <c r="BQ1206" s="273"/>
    </row>
    <row r="1207" spans="1:69" ht="18" customHeight="1">
      <c r="A1207" s="273" t="s">
        <v>3561</v>
      </c>
      <c r="B1207" s="273" t="s">
        <v>10871</v>
      </c>
      <c r="C1207" s="273" t="s">
        <v>10872</v>
      </c>
      <c r="D1207" s="273" t="s">
        <v>10873</v>
      </c>
      <c r="E1207" s="273" t="s">
        <v>10874</v>
      </c>
      <c r="F1207" s="273" t="s">
        <v>3287</v>
      </c>
      <c r="G1207" s="273" t="s">
        <v>1506</v>
      </c>
      <c r="H1207" s="273" t="s">
        <v>3287</v>
      </c>
      <c r="I1207" s="274">
        <v>4</v>
      </c>
      <c r="J1207" s="273" t="s">
        <v>849</v>
      </c>
      <c r="K1207" s="273" t="s">
        <v>9757</v>
      </c>
      <c r="L1207" s="274">
        <v>0.875</v>
      </c>
      <c r="M1207" s="273" t="s">
        <v>4222</v>
      </c>
      <c r="N1207" s="273" t="s">
        <v>10875</v>
      </c>
      <c r="O1207" s="273"/>
      <c r="P1207" s="273"/>
      <c r="Q1207" s="273"/>
      <c r="R1207" s="273" t="s">
        <v>789</v>
      </c>
      <c r="S1207" s="273" t="s">
        <v>1487</v>
      </c>
      <c r="T1207" s="273" t="s">
        <v>458</v>
      </c>
      <c r="U1207" s="273" t="s">
        <v>791</v>
      </c>
      <c r="V1207" s="274">
        <v>98.697999999999993</v>
      </c>
      <c r="W1207" s="273"/>
      <c r="X1207" s="273" t="s">
        <v>792</v>
      </c>
      <c r="Y1207" s="273" t="s">
        <v>1792</v>
      </c>
      <c r="Z1207" s="273"/>
      <c r="AA1207" s="273"/>
      <c r="AB1207" s="273"/>
      <c r="AC1207" s="273"/>
      <c r="AD1207" s="273"/>
      <c r="AE1207" s="273" t="s">
        <v>10876</v>
      </c>
      <c r="AF1207" s="273" t="s">
        <v>794</v>
      </c>
      <c r="AG1207" s="273" t="s">
        <v>1793</v>
      </c>
      <c r="AH1207" s="273" t="s">
        <v>3287</v>
      </c>
      <c r="AI1207" s="273" t="s">
        <v>102</v>
      </c>
      <c r="AJ1207" s="273"/>
      <c r="AK1207" s="273" t="s">
        <v>796</v>
      </c>
      <c r="AL1207" s="273" t="s">
        <v>4223</v>
      </c>
      <c r="AM1207" s="273" t="s">
        <v>2206</v>
      </c>
      <c r="AN1207" s="273" t="s">
        <v>42</v>
      </c>
      <c r="AO1207" s="273"/>
      <c r="AP1207" s="273"/>
      <c r="AQ1207" s="273"/>
      <c r="AR1207" s="273"/>
      <c r="AS1207" s="273" t="s">
        <v>3566</v>
      </c>
      <c r="AT1207" s="274">
        <v>1000</v>
      </c>
      <c r="AU1207" s="274">
        <v>4</v>
      </c>
      <c r="AV1207" s="273" t="s">
        <v>10877</v>
      </c>
      <c r="AW1207" s="273"/>
      <c r="AX1207" s="274">
        <v>0.875</v>
      </c>
      <c r="AY1207" s="273" t="s">
        <v>458</v>
      </c>
      <c r="AZ1207" s="273" t="s">
        <v>10878</v>
      </c>
      <c r="BA1207" s="273" t="s">
        <v>3878</v>
      </c>
      <c r="BB1207" s="273" t="s">
        <v>458</v>
      </c>
      <c r="BC1207" s="273" t="s">
        <v>10877</v>
      </c>
      <c r="BD1207" s="273"/>
      <c r="BE1207" s="273" t="s">
        <v>10877</v>
      </c>
      <c r="BF1207" s="273" t="s">
        <v>458</v>
      </c>
      <c r="BG1207" s="273" t="s">
        <v>10876</v>
      </c>
      <c r="BH1207" s="273" t="s">
        <v>10879</v>
      </c>
      <c r="BI1207" s="273" t="s">
        <v>800</v>
      </c>
      <c r="BJ1207" s="273" t="s">
        <v>800</v>
      </c>
      <c r="BK1207" s="273" t="s">
        <v>801</v>
      </c>
      <c r="BL1207" s="273" t="s">
        <v>802</v>
      </c>
      <c r="BM1207" s="273" t="s">
        <v>803</v>
      </c>
      <c r="BN1207" s="273"/>
      <c r="BO1207" s="273" t="s">
        <v>1865</v>
      </c>
      <c r="BP1207" s="273" t="s">
        <v>458</v>
      </c>
      <c r="BQ1207" s="273"/>
    </row>
    <row r="1208" spans="1:69" ht="18" customHeight="1">
      <c r="A1208" s="273" t="s">
        <v>10880</v>
      </c>
      <c r="B1208" s="273" t="s">
        <v>10881</v>
      </c>
      <c r="C1208" s="273" t="s">
        <v>10882</v>
      </c>
      <c r="D1208" s="273" t="s">
        <v>10883</v>
      </c>
      <c r="E1208" s="273" t="s">
        <v>10884</v>
      </c>
      <c r="F1208" s="273" t="s">
        <v>5104</v>
      </c>
      <c r="G1208" s="273" t="s">
        <v>925</v>
      </c>
      <c r="H1208" s="273" t="s">
        <v>5104</v>
      </c>
      <c r="I1208" s="274">
        <v>2</v>
      </c>
      <c r="J1208" s="273" t="s">
        <v>804</v>
      </c>
      <c r="K1208" s="273" t="s">
        <v>10885</v>
      </c>
      <c r="L1208" s="274">
        <v>2.75</v>
      </c>
      <c r="M1208" s="273" t="s">
        <v>3465</v>
      </c>
      <c r="N1208" s="273" t="s">
        <v>788</v>
      </c>
      <c r="O1208" s="273"/>
      <c r="P1208" s="273"/>
      <c r="Q1208" s="273"/>
      <c r="R1208" s="273" t="s">
        <v>789</v>
      </c>
      <c r="S1208" s="273" t="s">
        <v>790</v>
      </c>
      <c r="T1208" s="273" t="s">
        <v>458</v>
      </c>
      <c r="U1208" s="273" t="s">
        <v>791</v>
      </c>
      <c r="V1208" s="274">
        <v>100</v>
      </c>
      <c r="W1208" s="273"/>
      <c r="X1208" s="273" t="s">
        <v>1463</v>
      </c>
      <c r="Y1208" s="273" t="s">
        <v>1464</v>
      </c>
      <c r="Z1208" s="273"/>
      <c r="AA1208" s="273"/>
      <c r="AB1208" s="273"/>
      <c r="AC1208" s="273"/>
      <c r="AD1208" s="273"/>
      <c r="AE1208" s="273" t="s">
        <v>5796</v>
      </c>
      <c r="AF1208" s="273" t="s">
        <v>794</v>
      </c>
      <c r="AG1208" s="273" t="s">
        <v>795</v>
      </c>
      <c r="AH1208" s="273" t="s">
        <v>5104</v>
      </c>
      <c r="AI1208" s="273"/>
      <c r="AJ1208" s="273"/>
      <c r="AK1208" s="273" t="s">
        <v>796</v>
      </c>
      <c r="AL1208" s="273" t="s">
        <v>3466</v>
      </c>
      <c r="AM1208" s="273" t="s">
        <v>1529</v>
      </c>
      <c r="AN1208" s="273" t="s">
        <v>42</v>
      </c>
      <c r="AO1208" s="273"/>
      <c r="AP1208" s="273"/>
      <c r="AQ1208" s="273"/>
      <c r="AR1208" s="273"/>
      <c r="AS1208" s="273" t="s">
        <v>10886</v>
      </c>
      <c r="AT1208" s="274">
        <v>1000000</v>
      </c>
      <c r="AU1208" s="274">
        <v>2</v>
      </c>
      <c r="AV1208" s="273" t="s">
        <v>10887</v>
      </c>
      <c r="AW1208" s="273"/>
      <c r="AX1208" s="274">
        <v>2.75</v>
      </c>
      <c r="AY1208" s="273" t="s">
        <v>458</v>
      </c>
      <c r="AZ1208" s="273" t="s">
        <v>10888</v>
      </c>
      <c r="BA1208" s="273" t="s">
        <v>10889</v>
      </c>
      <c r="BB1208" s="273" t="s">
        <v>10890</v>
      </c>
      <c r="BC1208" s="273" t="s">
        <v>10887</v>
      </c>
      <c r="BD1208" s="273"/>
      <c r="BE1208" s="273" t="s">
        <v>10887</v>
      </c>
      <c r="BF1208" s="273" t="s">
        <v>458</v>
      </c>
      <c r="BG1208" s="273" t="s">
        <v>458</v>
      </c>
      <c r="BH1208" s="273" t="s">
        <v>5796</v>
      </c>
      <c r="BI1208" s="273" t="s">
        <v>800</v>
      </c>
      <c r="BJ1208" s="273" t="s">
        <v>800</v>
      </c>
      <c r="BK1208" s="273" t="s">
        <v>801</v>
      </c>
      <c r="BL1208" s="273" t="s">
        <v>802</v>
      </c>
      <c r="BM1208" s="273" t="s">
        <v>803</v>
      </c>
      <c r="BN1208" s="273"/>
      <c r="BO1208" s="273" t="s">
        <v>1865</v>
      </c>
      <c r="BP1208" s="273" t="s">
        <v>458</v>
      </c>
      <c r="BQ1208" s="273"/>
    </row>
    <row r="1209" spans="1:69" ht="18" customHeight="1">
      <c r="A1209" s="273" t="s">
        <v>10891</v>
      </c>
      <c r="B1209" s="273" t="s">
        <v>10892</v>
      </c>
      <c r="C1209" s="273" t="s">
        <v>10893</v>
      </c>
      <c r="D1209" s="273" t="s">
        <v>10894</v>
      </c>
      <c r="E1209" s="273" t="s">
        <v>10895</v>
      </c>
      <c r="F1209" s="273" t="s">
        <v>786</v>
      </c>
      <c r="G1209" s="273" t="s">
        <v>786</v>
      </c>
      <c r="H1209" s="273" t="s">
        <v>786</v>
      </c>
      <c r="I1209" s="274">
        <v>5</v>
      </c>
      <c r="J1209" s="273" t="s">
        <v>11</v>
      </c>
      <c r="K1209" s="273" t="s">
        <v>10885</v>
      </c>
      <c r="L1209" s="274">
        <v>3.8</v>
      </c>
      <c r="M1209" s="273" t="s">
        <v>2082</v>
      </c>
      <c r="N1209" s="273" t="s">
        <v>4491</v>
      </c>
      <c r="O1209" s="273"/>
      <c r="P1209" s="273"/>
      <c r="Q1209" s="273"/>
      <c r="R1209" s="273" t="s">
        <v>789</v>
      </c>
      <c r="S1209" s="273" t="s">
        <v>2731</v>
      </c>
      <c r="T1209" s="273" t="s">
        <v>458</v>
      </c>
      <c r="U1209" s="273" t="s">
        <v>791</v>
      </c>
      <c r="V1209" s="274">
        <v>99.72</v>
      </c>
      <c r="W1209" s="273"/>
      <c r="X1209" s="273" t="s">
        <v>1565</v>
      </c>
      <c r="Y1209" s="273" t="s">
        <v>6589</v>
      </c>
      <c r="Z1209" s="273"/>
      <c r="AA1209" s="273"/>
      <c r="AB1209" s="273"/>
      <c r="AC1209" s="273"/>
      <c r="AD1209" s="273"/>
      <c r="AE1209" s="273" t="s">
        <v>10896</v>
      </c>
      <c r="AF1209" s="273" t="s">
        <v>794</v>
      </c>
      <c r="AG1209" s="273" t="s">
        <v>795</v>
      </c>
      <c r="AH1209" s="273" t="s">
        <v>786</v>
      </c>
      <c r="AI1209" s="273" t="s">
        <v>102</v>
      </c>
      <c r="AJ1209" s="273"/>
      <c r="AK1209" s="273" t="s">
        <v>796</v>
      </c>
      <c r="AL1209" s="273" t="s">
        <v>2083</v>
      </c>
      <c r="AM1209" s="273" t="s">
        <v>2255</v>
      </c>
      <c r="AN1209" s="273" t="s">
        <v>3211</v>
      </c>
      <c r="AO1209" s="273"/>
      <c r="AP1209" s="273"/>
      <c r="AQ1209" s="273"/>
      <c r="AR1209" s="273"/>
      <c r="AS1209" s="273" t="s">
        <v>10897</v>
      </c>
      <c r="AT1209" s="274">
        <v>160</v>
      </c>
      <c r="AU1209" s="274">
        <v>0.8</v>
      </c>
      <c r="AV1209" s="273" t="s">
        <v>10898</v>
      </c>
      <c r="AW1209" s="273" t="s">
        <v>8384</v>
      </c>
      <c r="AX1209" s="274">
        <v>3.8</v>
      </c>
      <c r="AY1209" s="273" t="s">
        <v>458</v>
      </c>
      <c r="AZ1209" s="273" t="s">
        <v>10899</v>
      </c>
      <c r="BA1209" s="273" t="s">
        <v>10900</v>
      </c>
      <c r="BB1209" s="273" t="s">
        <v>10901</v>
      </c>
      <c r="BC1209" s="273" t="s">
        <v>10898</v>
      </c>
      <c r="BD1209" s="273"/>
      <c r="BE1209" s="273" t="s">
        <v>10898</v>
      </c>
      <c r="BF1209" s="273" t="s">
        <v>10902</v>
      </c>
      <c r="BG1209" s="273" t="s">
        <v>10903</v>
      </c>
      <c r="BH1209" s="273" t="s">
        <v>10904</v>
      </c>
      <c r="BI1209" s="273" t="s">
        <v>800</v>
      </c>
      <c r="BJ1209" s="273" t="s">
        <v>800</v>
      </c>
      <c r="BK1209" s="273" t="s">
        <v>801</v>
      </c>
      <c r="BL1209" s="273" t="s">
        <v>802</v>
      </c>
      <c r="BM1209" s="273" t="s">
        <v>827</v>
      </c>
      <c r="BN1209" s="273"/>
      <c r="BO1209" s="273" t="s">
        <v>809</v>
      </c>
      <c r="BP1209" s="273" t="s">
        <v>10891</v>
      </c>
      <c r="BQ1209" s="273"/>
    </row>
    <row r="1210" spans="1:69" ht="18" customHeight="1">
      <c r="A1210" s="273" t="s">
        <v>8546</v>
      </c>
      <c r="B1210" s="273" t="s">
        <v>10905</v>
      </c>
      <c r="C1210" s="273" t="s">
        <v>10906</v>
      </c>
      <c r="D1210" s="273" t="s">
        <v>10907</v>
      </c>
      <c r="E1210" s="273" t="s">
        <v>10908</v>
      </c>
      <c r="F1210" s="273" t="s">
        <v>4287</v>
      </c>
      <c r="G1210" s="273" t="s">
        <v>1938</v>
      </c>
      <c r="H1210" s="273" t="s">
        <v>8458</v>
      </c>
      <c r="I1210" s="274">
        <v>1.2</v>
      </c>
      <c r="J1210" s="273" t="s">
        <v>11</v>
      </c>
      <c r="K1210" s="273" t="s">
        <v>3714</v>
      </c>
      <c r="L1210" s="274">
        <v>5.625</v>
      </c>
      <c r="M1210" s="273" t="s">
        <v>8147</v>
      </c>
      <c r="N1210" s="273" t="s">
        <v>5957</v>
      </c>
      <c r="O1210" s="273"/>
      <c r="P1210" s="273"/>
      <c r="Q1210" s="273"/>
      <c r="R1210" s="273" t="s">
        <v>789</v>
      </c>
      <c r="S1210" s="273" t="s">
        <v>815</v>
      </c>
      <c r="T1210" s="273" t="s">
        <v>458</v>
      </c>
      <c r="U1210" s="273" t="s">
        <v>791</v>
      </c>
      <c r="V1210" s="274">
        <v>100</v>
      </c>
      <c r="W1210" s="273"/>
      <c r="X1210" s="273" t="s">
        <v>1565</v>
      </c>
      <c r="Y1210" s="273"/>
      <c r="Z1210" s="273"/>
      <c r="AA1210" s="273"/>
      <c r="AB1210" s="273"/>
      <c r="AC1210" s="273"/>
      <c r="AD1210" s="273"/>
      <c r="AE1210" s="273" t="s">
        <v>10909</v>
      </c>
      <c r="AF1210" s="273" t="s">
        <v>794</v>
      </c>
      <c r="AG1210" s="273" t="s">
        <v>1986</v>
      </c>
      <c r="AH1210" s="273" t="s">
        <v>6278</v>
      </c>
      <c r="AI1210" s="273" t="s">
        <v>102</v>
      </c>
      <c r="AJ1210" s="273"/>
      <c r="AK1210" s="273" t="s">
        <v>1987</v>
      </c>
      <c r="AL1210" s="273" t="s">
        <v>10910</v>
      </c>
      <c r="AM1210" s="273" t="s">
        <v>811</v>
      </c>
      <c r="AN1210" s="273" t="s">
        <v>3211</v>
      </c>
      <c r="AO1210" s="273"/>
      <c r="AP1210" s="273"/>
      <c r="AQ1210" s="273"/>
      <c r="AR1210" s="273"/>
      <c r="AS1210" s="273" t="s">
        <v>10911</v>
      </c>
      <c r="AT1210" s="274">
        <v>1000</v>
      </c>
      <c r="AU1210" s="274">
        <v>1.2</v>
      </c>
      <c r="AV1210" s="273" t="s">
        <v>10912</v>
      </c>
      <c r="AW1210" s="273"/>
      <c r="AX1210" s="274">
        <v>10.210000000000001</v>
      </c>
      <c r="AY1210" s="273" t="s">
        <v>458</v>
      </c>
      <c r="AZ1210" s="273" t="s">
        <v>10913</v>
      </c>
      <c r="BA1210" s="273" t="s">
        <v>10914</v>
      </c>
      <c r="BB1210" s="273" t="s">
        <v>458</v>
      </c>
      <c r="BC1210" s="273" t="s">
        <v>10912</v>
      </c>
      <c r="BD1210" s="273"/>
      <c r="BE1210" s="273" t="s">
        <v>10912</v>
      </c>
      <c r="BF1210" s="273" t="s">
        <v>10915</v>
      </c>
      <c r="BG1210" s="273"/>
      <c r="BH1210" s="273" t="s">
        <v>10909</v>
      </c>
      <c r="BI1210" s="273" t="s">
        <v>3729</v>
      </c>
      <c r="BJ1210" s="273" t="s">
        <v>800</v>
      </c>
      <c r="BK1210" s="273" t="s">
        <v>3730</v>
      </c>
      <c r="BL1210" s="273" t="s">
        <v>802</v>
      </c>
      <c r="BM1210" s="273" t="s">
        <v>3731</v>
      </c>
      <c r="BN1210" s="273"/>
      <c r="BO1210" s="273" t="s">
        <v>809</v>
      </c>
      <c r="BP1210" s="273" t="s">
        <v>8546</v>
      </c>
      <c r="BQ1210" s="273"/>
    </row>
    <row r="1211" spans="1:69" ht="18" customHeight="1">
      <c r="A1211" s="273" t="s">
        <v>10916</v>
      </c>
      <c r="B1211" s="273" t="s">
        <v>10917</v>
      </c>
      <c r="C1211" s="273" t="s">
        <v>10918</v>
      </c>
      <c r="D1211" s="273" t="s">
        <v>10919</v>
      </c>
      <c r="E1211" s="273" t="s">
        <v>10920</v>
      </c>
      <c r="F1211" s="273" t="s">
        <v>786</v>
      </c>
      <c r="G1211" s="273" t="s">
        <v>786</v>
      </c>
      <c r="H1211" s="273" t="s">
        <v>786</v>
      </c>
      <c r="I1211" s="274">
        <v>0.1</v>
      </c>
      <c r="J1211" s="273" t="s">
        <v>804</v>
      </c>
      <c r="K1211" s="273" t="s">
        <v>10921</v>
      </c>
      <c r="L1211" s="274">
        <v>0.1</v>
      </c>
      <c r="M1211" s="273" t="s">
        <v>1851</v>
      </c>
      <c r="N1211" s="273" t="s">
        <v>936</v>
      </c>
      <c r="O1211" s="273"/>
      <c r="P1211" s="273"/>
      <c r="Q1211" s="273"/>
      <c r="R1211" s="273" t="s">
        <v>789</v>
      </c>
      <c r="S1211" s="273" t="s">
        <v>1487</v>
      </c>
      <c r="T1211" s="273" t="s">
        <v>458</v>
      </c>
      <c r="U1211" s="273" t="s">
        <v>791</v>
      </c>
      <c r="V1211" s="274">
        <v>100</v>
      </c>
      <c r="W1211" s="273"/>
      <c r="X1211" s="273" t="s">
        <v>828</v>
      </c>
      <c r="Y1211" s="273" t="s">
        <v>2074</v>
      </c>
      <c r="Z1211" s="273"/>
      <c r="AA1211" s="273"/>
      <c r="AB1211" s="273"/>
      <c r="AC1211" s="273"/>
      <c r="AD1211" s="273"/>
      <c r="AE1211" s="273"/>
      <c r="AF1211" s="273" t="s">
        <v>794</v>
      </c>
      <c r="AG1211" s="273" t="s">
        <v>1986</v>
      </c>
      <c r="AH1211" s="273" t="s">
        <v>786</v>
      </c>
      <c r="AI1211" s="273"/>
      <c r="AJ1211" s="273"/>
      <c r="AK1211" s="273" t="s">
        <v>1987</v>
      </c>
      <c r="AL1211" s="273" t="s">
        <v>1857</v>
      </c>
      <c r="AM1211" s="273" t="s">
        <v>1529</v>
      </c>
      <c r="AN1211" s="273" t="s">
        <v>3211</v>
      </c>
      <c r="AO1211" s="273"/>
      <c r="AP1211" s="273"/>
      <c r="AQ1211" s="273"/>
      <c r="AR1211" s="273"/>
      <c r="AS1211" s="273" t="s">
        <v>10922</v>
      </c>
      <c r="AT1211" s="274">
        <v>1250000</v>
      </c>
      <c r="AU1211" s="274">
        <v>0.1</v>
      </c>
      <c r="AV1211" s="273" t="s">
        <v>10923</v>
      </c>
      <c r="AW1211" s="273" t="s">
        <v>2585</v>
      </c>
      <c r="AX1211" s="274">
        <v>0.1</v>
      </c>
      <c r="AY1211" s="273" t="s">
        <v>458</v>
      </c>
      <c r="AZ1211" s="273" t="s">
        <v>10924</v>
      </c>
      <c r="BA1211" s="273" t="s">
        <v>10925</v>
      </c>
      <c r="BB1211" s="273" t="s">
        <v>458</v>
      </c>
      <c r="BC1211" s="273" t="s">
        <v>10923</v>
      </c>
      <c r="BD1211" s="273"/>
      <c r="BE1211" s="273" t="s">
        <v>10923</v>
      </c>
      <c r="BF1211" s="273" t="s">
        <v>6813</v>
      </c>
      <c r="BG1211" s="273"/>
      <c r="BH1211" s="273" t="s">
        <v>458</v>
      </c>
      <c r="BI1211" s="273" t="s">
        <v>800</v>
      </c>
      <c r="BJ1211" s="273" t="s">
        <v>800</v>
      </c>
      <c r="BK1211" s="273" t="s">
        <v>10695</v>
      </c>
      <c r="BL1211" s="273" t="s">
        <v>802</v>
      </c>
      <c r="BM1211" s="273" t="s">
        <v>1541</v>
      </c>
      <c r="BN1211" s="273"/>
      <c r="BO1211" s="273" t="s">
        <v>1865</v>
      </c>
      <c r="BP1211" s="273" t="s">
        <v>458</v>
      </c>
      <c r="BQ1211" s="273"/>
    </row>
    <row r="1212" spans="1:69" ht="18" customHeight="1">
      <c r="A1212" s="273" t="s">
        <v>10926</v>
      </c>
      <c r="B1212" s="273" t="s">
        <v>10927</v>
      </c>
      <c r="C1212" s="273" t="s">
        <v>10928</v>
      </c>
      <c r="D1212" s="273" t="s">
        <v>10929</v>
      </c>
      <c r="E1212" s="273" t="s">
        <v>10930</v>
      </c>
      <c r="F1212" s="273" t="s">
        <v>3287</v>
      </c>
      <c r="G1212" s="273" t="s">
        <v>1506</v>
      </c>
      <c r="H1212" s="273" t="s">
        <v>3287</v>
      </c>
      <c r="I1212" s="274">
        <v>22.334299999999999</v>
      </c>
      <c r="J1212" s="273" t="s">
        <v>11</v>
      </c>
      <c r="K1212" s="273" t="s">
        <v>10931</v>
      </c>
      <c r="L1212" s="274">
        <v>3.6</v>
      </c>
      <c r="M1212" s="273" t="s">
        <v>8589</v>
      </c>
      <c r="N1212" s="273" t="s">
        <v>10932</v>
      </c>
      <c r="O1212" s="273"/>
      <c r="P1212" s="273"/>
      <c r="Q1212" s="273"/>
      <c r="R1212" s="273" t="s">
        <v>2018</v>
      </c>
      <c r="S1212" s="273" t="s">
        <v>1487</v>
      </c>
      <c r="T1212" s="273" t="s">
        <v>458</v>
      </c>
      <c r="U1212" s="273" t="s">
        <v>791</v>
      </c>
      <c r="V1212" s="273"/>
      <c r="W1212" s="273"/>
      <c r="X1212" s="273" t="s">
        <v>1669</v>
      </c>
      <c r="Y1212" s="273" t="s">
        <v>1670</v>
      </c>
      <c r="Z1212" s="273"/>
      <c r="AA1212" s="273"/>
      <c r="AB1212" s="273"/>
      <c r="AC1212" s="273"/>
      <c r="AD1212" s="273"/>
      <c r="AE1212" s="273" t="s">
        <v>10933</v>
      </c>
      <c r="AF1212" s="273" t="s">
        <v>794</v>
      </c>
      <c r="AG1212" s="273" t="s">
        <v>3912</v>
      </c>
      <c r="AH1212" s="273" t="s">
        <v>3287</v>
      </c>
      <c r="AI1212" s="273"/>
      <c r="AJ1212" s="273"/>
      <c r="AK1212" s="273" t="s">
        <v>810</v>
      </c>
      <c r="AL1212" s="273" t="s">
        <v>10934</v>
      </c>
      <c r="AM1212" s="273" t="s">
        <v>1529</v>
      </c>
      <c r="AN1212" s="273" t="s">
        <v>42</v>
      </c>
      <c r="AO1212" s="273"/>
      <c r="AP1212" s="273"/>
      <c r="AQ1212" s="273"/>
      <c r="AR1212" s="273"/>
      <c r="AS1212" s="273" t="s">
        <v>10935</v>
      </c>
      <c r="AT1212" s="274">
        <v>1000</v>
      </c>
      <c r="AU1212" s="274">
        <v>22.334299999999999</v>
      </c>
      <c r="AV1212" s="273" t="s">
        <v>10936</v>
      </c>
      <c r="AW1212" s="273" t="s">
        <v>1954</v>
      </c>
      <c r="AX1212" s="274">
        <v>3.6</v>
      </c>
      <c r="AY1212" s="273" t="s">
        <v>458</v>
      </c>
      <c r="AZ1212" s="273" t="s">
        <v>10937</v>
      </c>
      <c r="BA1212" s="273" t="s">
        <v>10938</v>
      </c>
      <c r="BB1212" s="273" t="s">
        <v>458</v>
      </c>
      <c r="BC1212" s="273" t="s">
        <v>10939</v>
      </c>
      <c r="BD1212" s="273"/>
      <c r="BE1212" s="273" t="s">
        <v>10939</v>
      </c>
      <c r="BF1212" s="273" t="s">
        <v>4502</v>
      </c>
      <c r="BG1212" s="273" t="s">
        <v>10940</v>
      </c>
      <c r="BH1212" s="273" t="s">
        <v>10941</v>
      </c>
      <c r="BI1212" s="273" t="s">
        <v>800</v>
      </c>
      <c r="BJ1212" s="273" t="s">
        <v>800</v>
      </c>
      <c r="BK1212" s="273" t="s">
        <v>801</v>
      </c>
      <c r="BL1212" s="273" t="s">
        <v>802</v>
      </c>
      <c r="BM1212" s="273" t="s">
        <v>827</v>
      </c>
      <c r="BN1212" s="273"/>
      <c r="BO1212" s="273" t="s">
        <v>809</v>
      </c>
      <c r="BP1212" s="273" t="s">
        <v>458</v>
      </c>
      <c r="BQ1212" s="273"/>
    </row>
    <row r="1213" spans="1:69" ht="18" customHeight="1">
      <c r="A1213" s="273" t="s">
        <v>10916</v>
      </c>
      <c r="B1213" s="273" t="s">
        <v>10917</v>
      </c>
      <c r="C1213" s="273" t="s">
        <v>10942</v>
      </c>
      <c r="D1213" s="273" t="s">
        <v>10943</v>
      </c>
      <c r="E1213" s="273" t="s">
        <v>10920</v>
      </c>
      <c r="F1213" s="273" t="s">
        <v>786</v>
      </c>
      <c r="G1213" s="273" t="s">
        <v>786</v>
      </c>
      <c r="H1213" s="273" t="s">
        <v>786</v>
      </c>
      <c r="I1213" s="274">
        <v>0.1</v>
      </c>
      <c r="J1213" s="273" t="s">
        <v>804</v>
      </c>
      <c r="K1213" s="273" t="s">
        <v>10944</v>
      </c>
      <c r="L1213" s="273"/>
      <c r="M1213" s="273" t="s">
        <v>1851</v>
      </c>
      <c r="N1213" s="273" t="s">
        <v>936</v>
      </c>
      <c r="O1213" s="273"/>
      <c r="P1213" s="273"/>
      <c r="Q1213" s="273"/>
      <c r="R1213" s="273" t="s">
        <v>789</v>
      </c>
      <c r="S1213" s="273" t="s">
        <v>1487</v>
      </c>
      <c r="T1213" s="273" t="s">
        <v>458</v>
      </c>
      <c r="U1213" s="273" t="s">
        <v>791</v>
      </c>
      <c r="V1213" s="273"/>
      <c r="W1213" s="273"/>
      <c r="X1213" s="273" t="s">
        <v>828</v>
      </c>
      <c r="Y1213" s="273" t="s">
        <v>2074</v>
      </c>
      <c r="Z1213" s="273"/>
      <c r="AA1213" s="273"/>
      <c r="AB1213" s="273"/>
      <c r="AC1213" s="273"/>
      <c r="AD1213" s="273"/>
      <c r="AE1213" s="273"/>
      <c r="AF1213" s="273" t="s">
        <v>2276</v>
      </c>
      <c r="AG1213" s="273" t="s">
        <v>1986</v>
      </c>
      <c r="AH1213" s="273" t="s">
        <v>786</v>
      </c>
      <c r="AI1213" s="273"/>
      <c r="AJ1213" s="273"/>
      <c r="AK1213" s="273" t="s">
        <v>1987</v>
      </c>
      <c r="AL1213" s="273" t="s">
        <v>1857</v>
      </c>
      <c r="AM1213" s="273" t="s">
        <v>1529</v>
      </c>
      <c r="AN1213" s="273" t="s">
        <v>3211</v>
      </c>
      <c r="AO1213" s="273"/>
      <c r="AP1213" s="273"/>
      <c r="AQ1213" s="273"/>
      <c r="AR1213" s="273"/>
      <c r="AS1213" s="273" t="s">
        <v>10922</v>
      </c>
      <c r="AT1213" s="274">
        <v>1250000</v>
      </c>
      <c r="AU1213" s="274">
        <v>2.7</v>
      </c>
      <c r="AV1213" s="273" t="s">
        <v>10945</v>
      </c>
      <c r="AW1213" s="273" t="s">
        <v>2585</v>
      </c>
      <c r="AX1213" s="274">
        <v>0.1</v>
      </c>
      <c r="AY1213" s="273" t="s">
        <v>458</v>
      </c>
      <c r="AZ1213" s="273" t="s">
        <v>10924</v>
      </c>
      <c r="BA1213" s="273" t="s">
        <v>10925</v>
      </c>
      <c r="BB1213" s="273" t="s">
        <v>458</v>
      </c>
      <c r="BC1213" s="273" t="s">
        <v>10946</v>
      </c>
      <c r="BD1213" s="273"/>
      <c r="BE1213" s="273" t="s">
        <v>10946</v>
      </c>
      <c r="BF1213" s="273" t="s">
        <v>6813</v>
      </c>
      <c r="BG1213" s="273"/>
      <c r="BH1213" s="273" t="s">
        <v>10947</v>
      </c>
      <c r="BI1213" s="273" t="s">
        <v>800</v>
      </c>
      <c r="BJ1213" s="273" t="s">
        <v>800</v>
      </c>
      <c r="BK1213" s="273" t="s">
        <v>10695</v>
      </c>
      <c r="BL1213" s="273" t="s">
        <v>802</v>
      </c>
      <c r="BM1213" s="273" t="s">
        <v>1541</v>
      </c>
      <c r="BN1213" s="273"/>
      <c r="BO1213" s="273" t="s">
        <v>1865</v>
      </c>
      <c r="BP1213" s="273" t="s">
        <v>458</v>
      </c>
      <c r="BQ1213" s="273"/>
    </row>
    <row r="1214" spans="1:69" ht="18" customHeight="1">
      <c r="A1214" s="273" t="s">
        <v>10916</v>
      </c>
      <c r="B1214" s="273" t="s">
        <v>10917</v>
      </c>
      <c r="C1214" s="273" t="s">
        <v>10942</v>
      </c>
      <c r="D1214" s="273" t="s">
        <v>10948</v>
      </c>
      <c r="E1214" s="273" t="s">
        <v>10920</v>
      </c>
      <c r="F1214" s="273" t="s">
        <v>786</v>
      </c>
      <c r="G1214" s="273" t="s">
        <v>786</v>
      </c>
      <c r="H1214" s="273" t="s">
        <v>786</v>
      </c>
      <c r="I1214" s="274">
        <v>0.1</v>
      </c>
      <c r="J1214" s="273" t="s">
        <v>804</v>
      </c>
      <c r="K1214" s="273" t="s">
        <v>10944</v>
      </c>
      <c r="L1214" s="273"/>
      <c r="M1214" s="273" t="s">
        <v>1851</v>
      </c>
      <c r="N1214" s="273" t="s">
        <v>936</v>
      </c>
      <c r="O1214" s="273"/>
      <c r="P1214" s="273"/>
      <c r="Q1214" s="273"/>
      <c r="R1214" s="273" t="s">
        <v>789</v>
      </c>
      <c r="S1214" s="273" t="s">
        <v>1487</v>
      </c>
      <c r="T1214" s="273" t="s">
        <v>458</v>
      </c>
      <c r="U1214" s="273" t="s">
        <v>791</v>
      </c>
      <c r="V1214" s="273"/>
      <c r="W1214" s="273"/>
      <c r="X1214" s="273" t="s">
        <v>828</v>
      </c>
      <c r="Y1214" s="273" t="s">
        <v>2074</v>
      </c>
      <c r="Z1214" s="273"/>
      <c r="AA1214" s="273"/>
      <c r="AB1214" s="273"/>
      <c r="AC1214" s="273"/>
      <c r="AD1214" s="273"/>
      <c r="AE1214" s="273"/>
      <c r="AF1214" s="273" t="s">
        <v>2276</v>
      </c>
      <c r="AG1214" s="273" t="s">
        <v>1986</v>
      </c>
      <c r="AH1214" s="273" t="s">
        <v>786</v>
      </c>
      <c r="AI1214" s="273"/>
      <c r="AJ1214" s="273"/>
      <c r="AK1214" s="273" t="s">
        <v>1987</v>
      </c>
      <c r="AL1214" s="273" t="s">
        <v>1857</v>
      </c>
      <c r="AM1214" s="273" t="s">
        <v>1529</v>
      </c>
      <c r="AN1214" s="273" t="s">
        <v>3211</v>
      </c>
      <c r="AO1214" s="273"/>
      <c r="AP1214" s="273"/>
      <c r="AQ1214" s="273"/>
      <c r="AR1214" s="273"/>
      <c r="AS1214" s="273" t="s">
        <v>10922</v>
      </c>
      <c r="AT1214" s="274">
        <v>1250000</v>
      </c>
      <c r="AU1214" s="274">
        <v>2.7</v>
      </c>
      <c r="AV1214" s="273" t="s">
        <v>10949</v>
      </c>
      <c r="AW1214" s="273" t="s">
        <v>2585</v>
      </c>
      <c r="AX1214" s="274">
        <v>0.1</v>
      </c>
      <c r="AY1214" s="273" t="s">
        <v>458</v>
      </c>
      <c r="AZ1214" s="273" t="s">
        <v>10924</v>
      </c>
      <c r="BA1214" s="273" t="s">
        <v>10925</v>
      </c>
      <c r="BB1214" s="273" t="s">
        <v>458</v>
      </c>
      <c r="BC1214" s="273" t="s">
        <v>10946</v>
      </c>
      <c r="BD1214" s="273"/>
      <c r="BE1214" s="273" t="s">
        <v>10946</v>
      </c>
      <c r="BF1214" s="273" t="s">
        <v>6813</v>
      </c>
      <c r="BG1214" s="273"/>
      <c r="BH1214" s="273" t="s">
        <v>10947</v>
      </c>
      <c r="BI1214" s="273" t="s">
        <v>800</v>
      </c>
      <c r="BJ1214" s="273" t="s">
        <v>800</v>
      </c>
      <c r="BK1214" s="273" t="s">
        <v>10695</v>
      </c>
      <c r="BL1214" s="273" t="s">
        <v>802</v>
      </c>
      <c r="BM1214" s="273" t="s">
        <v>1541</v>
      </c>
      <c r="BN1214" s="273"/>
      <c r="BO1214" s="273" t="s">
        <v>1865</v>
      </c>
      <c r="BP1214" s="273" t="s">
        <v>458</v>
      </c>
      <c r="BQ1214" s="273"/>
    </row>
    <row r="1215" spans="1:69" ht="18" customHeight="1">
      <c r="A1215" s="273" t="s">
        <v>10916</v>
      </c>
      <c r="B1215" s="273" t="s">
        <v>10917</v>
      </c>
      <c r="C1215" s="273" t="s">
        <v>10942</v>
      </c>
      <c r="D1215" s="273" t="s">
        <v>10950</v>
      </c>
      <c r="E1215" s="273" t="s">
        <v>10920</v>
      </c>
      <c r="F1215" s="273" t="s">
        <v>786</v>
      </c>
      <c r="G1215" s="273" t="s">
        <v>786</v>
      </c>
      <c r="H1215" s="273" t="s">
        <v>786</v>
      </c>
      <c r="I1215" s="274">
        <v>0.2</v>
      </c>
      <c r="J1215" s="273" t="s">
        <v>804</v>
      </c>
      <c r="K1215" s="273" t="s">
        <v>10944</v>
      </c>
      <c r="L1215" s="273"/>
      <c r="M1215" s="273" t="s">
        <v>1851</v>
      </c>
      <c r="N1215" s="273" t="s">
        <v>936</v>
      </c>
      <c r="O1215" s="273"/>
      <c r="P1215" s="273"/>
      <c r="Q1215" s="273"/>
      <c r="R1215" s="273" t="s">
        <v>789</v>
      </c>
      <c r="S1215" s="273" t="s">
        <v>1487</v>
      </c>
      <c r="T1215" s="273" t="s">
        <v>458</v>
      </c>
      <c r="U1215" s="273" t="s">
        <v>791</v>
      </c>
      <c r="V1215" s="273"/>
      <c r="W1215" s="273"/>
      <c r="X1215" s="273" t="s">
        <v>828</v>
      </c>
      <c r="Y1215" s="273" t="s">
        <v>2074</v>
      </c>
      <c r="Z1215" s="273"/>
      <c r="AA1215" s="273"/>
      <c r="AB1215" s="273"/>
      <c r="AC1215" s="273"/>
      <c r="AD1215" s="273"/>
      <c r="AE1215" s="273"/>
      <c r="AF1215" s="273" t="s">
        <v>2276</v>
      </c>
      <c r="AG1215" s="273" t="s">
        <v>1986</v>
      </c>
      <c r="AH1215" s="273" t="s">
        <v>786</v>
      </c>
      <c r="AI1215" s="273"/>
      <c r="AJ1215" s="273"/>
      <c r="AK1215" s="273" t="s">
        <v>1987</v>
      </c>
      <c r="AL1215" s="273" t="s">
        <v>1857</v>
      </c>
      <c r="AM1215" s="273" t="s">
        <v>1529</v>
      </c>
      <c r="AN1215" s="273" t="s">
        <v>3211</v>
      </c>
      <c r="AO1215" s="273"/>
      <c r="AP1215" s="273"/>
      <c r="AQ1215" s="273"/>
      <c r="AR1215" s="273"/>
      <c r="AS1215" s="273" t="s">
        <v>10922</v>
      </c>
      <c r="AT1215" s="274">
        <v>1250000</v>
      </c>
      <c r="AU1215" s="274">
        <v>2.7</v>
      </c>
      <c r="AV1215" s="273" t="s">
        <v>10951</v>
      </c>
      <c r="AW1215" s="273" t="s">
        <v>2585</v>
      </c>
      <c r="AX1215" s="274">
        <v>0.1</v>
      </c>
      <c r="AY1215" s="273" t="s">
        <v>458</v>
      </c>
      <c r="AZ1215" s="273" t="s">
        <v>10924</v>
      </c>
      <c r="BA1215" s="273" t="s">
        <v>10925</v>
      </c>
      <c r="BB1215" s="273" t="s">
        <v>458</v>
      </c>
      <c r="BC1215" s="273" t="s">
        <v>10946</v>
      </c>
      <c r="BD1215" s="273"/>
      <c r="BE1215" s="273" t="s">
        <v>10946</v>
      </c>
      <c r="BF1215" s="273" t="s">
        <v>6813</v>
      </c>
      <c r="BG1215" s="273"/>
      <c r="BH1215" s="273" t="s">
        <v>10947</v>
      </c>
      <c r="BI1215" s="273" t="s">
        <v>800</v>
      </c>
      <c r="BJ1215" s="273" t="s">
        <v>800</v>
      </c>
      <c r="BK1215" s="273" t="s">
        <v>10695</v>
      </c>
      <c r="BL1215" s="273" t="s">
        <v>802</v>
      </c>
      <c r="BM1215" s="273" t="s">
        <v>1541</v>
      </c>
      <c r="BN1215" s="273"/>
      <c r="BO1215" s="273" t="s">
        <v>1865</v>
      </c>
      <c r="BP1215" s="273" t="s">
        <v>458</v>
      </c>
      <c r="BQ1215" s="273"/>
    </row>
    <row r="1216" spans="1:69" ht="18" customHeight="1">
      <c r="A1216" s="273" t="s">
        <v>10916</v>
      </c>
      <c r="B1216" s="273" t="s">
        <v>10917</v>
      </c>
      <c r="C1216" s="273" t="s">
        <v>10942</v>
      </c>
      <c r="D1216" s="273" t="s">
        <v>10952</v>
      </c>
      <c r="E1216" s="273" t="s">
        <v>10920</v>
      </c>
      <c r="F1216" s="273" t="s">
        <v>786</v>
      </c>
      <c r="G1216" s="273" t="s">
        <v>786</v>
      </c>
      <c r="H1216" s="273" t="s">
        <v>786</v>
      </c>
      <c r="I1216" s="274">
        <v>0.2</v>
      </c>
      <c r="J1216" s="273" t="s">
        <v>804</v>
      </c>
      <c r="K1216" s="273" t="s">
        <v>10944</v>
      </c>
      <c r="L1216" s="273"/>
      <c r="M1216" s="273" t="s">
        <v>1851</v>
      </c>
      <c r="N1216" s="273" t="s">
        <v>936</v>
      </c>
      <c r="O1216" s="273"/>
      <c r="P1216" s="273"/>
      <c r="Q1216" s="273"/>
      <c r="R1216" s="273" t="s">
        <v>789</v>
      </c>
      <c r="S1216" s="273" t="s">
        <v>1487</v>
      </c>
      <c r="T1216" s="273" t="s">
        <v>458</v>
      </c>
      <c r="U1216" s="273" t="s">
        <v>791</v>
      </c>
      <c r="V1216" s="273"/>
      <c r="W1216" s="273"/>
      <c r="X1216" s="273" t="s">
        <v>828</v>
      </c>
      <c r="Y1216" s="273" t="s">
        <v>2074</v>
      </c>
      <c r="Z1216" s="273"/>
      <c r="AA1216" s="273"/>
      <c r="AB1216" s="273"/>
      <c r="AC1216" s="273"/>
      <c r="AD1216" s="273"/>
      <c r="AE1216" s="273"/>
      <c r="AF1216" s="273" t="s">
        <v>2276</v>
      </c>
      <c r="AG1216" s="273" t="s">
        <v>1986</v>
      </c>
      <c r="AH1216" s="273" t="s">
        <v>786</v>
      </c>
      <c r="AI1216" s="273"/>
      <c r="AJ1216" s="273"/>
      <c r="AK1216" s="273" t="s">
        <v>1987</v>
      </c>
      <c r="AL1216" s="273" t="s">
        <v>1857</v>
      </c>
      <c r="AM1216" s="273" t="s">
        <v>1529</v>
      </c>
      <c r="AN1216" s="273" t="s">
        <v>3211</v>
      </c>
      <c r="AO1216" s="273"/>
      <c r="AP1216" s="273"/>
      <c r="AQ1216" s="273"/>
      <c r="AR1216" s="273"/>
      <c r="AS1216" s="273" t="s">
        <v>10922</v>
      </c>
      <c r="AT1216" s="274">
        <v>1250000</v>
      </c>
      <c r="AU1216" s="274">
        <v>2.7</v>
      </c>
      <c r="AV1216" s="273" t="s">
        <v>10953</v>
      </c>
      <c r="AW1216" s="273" t="s">
        <v>2585</v>
      </c>
      <c r="AX1216" s="274">
        <v>0.1</v>
      </c>
      <c r="AY1216" s="273" t="s">
        <v>458</v>
      </c>
      <c r="AZ1216" s="273" t="s">
        <v>10924</v>
      </c>
      <c r="BA1216" s="273" t="s">
        <v>10925</v>
      </c>
      <c r="BB1216" s="273" t="s">
        <v>458</v>
      </c>
      <c r="BC1216" s="273" t="s">
        <v>10946</v>
      </c>
      <c r="BD1216" s="273"/>
      <c r="BE1216" s="273" t="s">
        <v>10946</v>
      </c>
      <c r="BF1216" s="273" t="s">
        <v>6813</v>
      </c>
      <c r="BG1216" s="273"/>
      <c r="BH1216" s="273" t="s">
        <v>10947</v>
      </c>
      <c r="BI1216" s="273" t="s">
        <v>800</v>
      </c>
      <c r="BJ1216" s="273" t="s">
        <v>800</v>
      </c>
      <c r="BK1216" s="273" t="s">
        <v>10695</v>
      </c>
      <c r="BL1216" s="273" t="s">
        <v>802</v>
      </c>
      <c r="BM1216" s="273" t="s">
        <v>1541</v>
      </c>
      <c r="BN1216" s="273"/>
      <c r="BO1216" s="273" t="s">
        <v>1865</v>
      </c>
      <c r="BP1216" s="273" t="s">
        <v>458</v>
      </c>
      <c r="BQ1216" s="273"/>
    </row>
    <row r="1217" spans="1:69" ht="18" customHeight="1">
      <c r="A1217" s="273" t="s">
        <v>10916</v>
      </c>
      <c r="B1217" s="273" t="s">
        <v>10917</v>
      </c>
      <c r="C1217" s="273" t="s">
        <v>10942</v>
      </c>
      <c r="D1217" s="273" t="s">
        <v>10954</v>
      </c>
      <c r="E1217" s="273" t="s">
        <v>10920</v>
      </c>
      <c r="F1217" s="273" t="s">
        <v>786</v>
      </c>
      <c r="G1217" s="273" t="s">
        <v>786</v>
      </c>
      <c r="H1217" s="273" t="s">
        <v>786</v>
      </c>
      <c r="I1217" s="274">
        <v>0.1</v>
      </c>
      <c r="J1217" s="273" t="s">
        <v>804</v>
      </c>
      <c r="K1217" s="273" t="s">
        <v>10944</v>
      </c>
      <c r="L1217" s="273"/>
      <c r="M1217" s="273" t="s">
        <v>1851</v>
      </c>
      <c r="N1217" s="273" t="s">
        <v>936</v>
      </c>
      <c r="O1217" s="273"/>
      <c r="P1217" s="273"/>
      <c r="Q1217" s="273"/>
      <c r="R1217" s="273" t="s">
        <v>789</v>
      </c>
      <c r="S1217" s="273" t="s">
        <v>1487</v>
      </c>
      <c r="T1217" s="273" t="s">
        <v>458</v>
      </c>
      <c r="U1217" s="273" t="s">
        <v>791</v>
      </c>
      <c r="V1217" s="273"/>
      <c r="W1217" s="273"/>
      <c r="X1217" s="273" t="s">
        <v>828</v>
      </c>
      <c r="Y1217" s="273" t="s">
        <v>2074</v>
      </c>
      <c r="Z1217" s="273"/>
      <c r="AA1217" s="273"/>
      <c r="AB1217" s="273"/>
      <c r="AC1217" s="273"/>
      <c r="AD1217" s="273"/>
      <c r="AE1217" s="273"/>
      <c r="AF1217" s="273" t="s">
        <v>2276</v>
      </c>
      <c r="AG1217" s="273" t="s">
        <v>1986</v>
      </c>
      <c r="AH1217" s="273" t="s">
        <v>786</v>
      </c>
      <c r="AI1217" s="273"/>
      <c r="AJ1217" s="273"/>
      <c r="AK1217" s="273" t="s">
        <v>1987</v>
      </c>
      <c r="AL1217" s="273" t="s">
        <v>1857</v>
      </c>
      <c r="AM1217" s="273" t="s">
        <v>1529</v>
      </c>
      <c r="AN1217" s="273" t="s">
        <v>3211</v>
      </c>
      <c r="AO1217" s="273"/>
      <c r="AP1217" s="273"/>
      <c r="AQ1217" s="273"/>
      <c r="AR1217" s="273"/>
      <c r="AS1217" s="273" t="s">
        <v>10922</v>
      </c>
      <c r="AT1217" s="274">
        <v>1250000</v>
      </c>
      <c r="AU1217" s="274">
        <v>2.7</v>
      </c>
      <c r="AV1217" s="273" t="s">
        <v>10955</v>
      </c>
      <c r="AW1217" s="273" t="s">
        <v>2585</v>
      </c>
      <c r="AX1217" s="274">
        <v>0.1</v>
      </c>
      <c r="AY1217" s="273" t="s">
        <v>458</v>
      </c>
      <c r="AZ1217" s="273" t="s">
        <v>10924</v>
      </c>
      <c r="BA1217" s="273" t="s">
        <v>10925</v>
      </c>
      <c r="BB1217" s="273" t="s">
        <v>458</v>
      </c>
      <c r="BC1217" s="273" t="s">
        <v>10946</v>
      </c>
      <c r="BD1217" s="273"/>
      <c r="BE1217" s="273" t="s">
        <v>10946</v>
      </c>
      <c r="BF1217" s="273" t="s">
        <v>6813</v>
      </c>
      <c r="BG1217" s="273"/>
      <c r="BH1217" s="273" t="s">
        <v>10947</v>
      </c>
      <c r="BI1217" s="273" t="s">
        <v>800</v>
      </c>
      <c r="BJ1217" s="273" t="s">
        <v>800</v>
      </c>
      <c r="BK1217" s="273" t="s">
        <v>10695</v>
      </c>
      <c r="BL1217" s="273" t="s">
        <v>802</v>
      </c>
      <c r="BM1217" s="273" t="s">
        <v>1541</v>
      </c>
      <c r="BN1217" s="273"/>
      <c r="BO1217" s="273" t="s">
        <v>1865</v>
      </c>
      <c r="BP1217" s="273" t="s">
        <v>458</v>
      </c>
      <c r="BQ1217" s="273"/>
    </row>
    <row r="1218" spans="1:69" ht="18" customHeight="1">
      <c r="A1218" s="273" t="s">
        <v>10916</v>
      </c>
      <c r="B1218" s="273" t="s">
        <v>10917</v>
      </c>
      <c r="C1218" s="273" t="s">
        <v>10942</v>
      </c>
      <c r="D1218" s="273" t="s">
        <v>10956</v>
      </c>
      <c r="E1218" s="273" t="s">
        <v>10920</v>
      </c>
      <c r="F1218" s="273" t="s">
        <v>786</v>
      </c>
      <c r="G1218" s="273" t="s">
        <v>786</v>
      </c>
      <c r="H1218" s="273" t="s">
        <v>786</v>
      </c>
      <c r="I1218" s="274">
        <v>0.1</v>
      </c>
      <c r="J1218" s="273" t="s">
        <v>804</v>
      </c>
      <c r="K1218" s="273" t="s">
        <v>10944</v>
      </c>
      <c r="L1218" s="273"/>
      <c r="M1218" s="273" t="s">
        <v>1851</v>
      </c>
      <c r="N1218" s="273" t="s">
        <v>936</v>
      </c>
      <c r="O1218" s="273"/>
      <c r="P1218" s="273"/>
      <c r="Q1218" s="273"/>
      <c r="R1218" s="273" t="s">
        <v>789</v>
      </c>
      <c r="S1218" s="273" t="s">
        <v>1487</v>
      </c>
      <c r="T1218" s="273" t="s">
        <v>458</v>
      </c>
      <c r="U1218" s="273" t="s">
        <v>791</v>
      </c>
      <c r="V1218" s="273"/>
      <c r="W1218" s="273"/>
      <c r="X1218" s="273" t="s">
        <v>828</v>
      </c>
      <c r="Y1218" s="273" t="s">
        <v>2074</v>
      </c>
      <c r="Z1218" s="273"/>
      <c r="AA1218" s="273"/>
      <c r="AB1218" s="273"/>
      <c r="AC1218" s="273"/>
      <c r="AD1218" s="273"/>
      <c r="AE1218" s="273"/>
      <c r="AF1218" s="273" t="s">
        <v>2276</v>
      </c>
      <c r="AG1218" s="273" t="s">
        <v>1986</v>
      </c>
      <c r="AH1218" s="273" t="s">
        <v>786</v>
      </c>
      <c r="AI1218" s="273"/>
      <c r="AJ1218" s="273"/>
      <c r="AK1218" s="273" t="s">
        <v>1987</v>
      </c>
      <c r="AL1218" s="273" t="s">
        <v>1857</v>
      </c>
      <c r="AM1218" s="273" t="s">
        <v>1529</v>
      </c>
      <c r="AN1218" s="273" t="s">
        <v>3211</v>
      </c>
      <c r="AO1218" s="273"/>
      <c r="AP1218" s="273"/>
      <c r="AQ1218" s="273"/>
      <c r="AR1218" s="273"/>
      <c r="AS1218" s="273" t="s">
        <v>10922</v>
      </c>
      <c r="AT1218" s="274">
        <v>1250000</v>
      </c>
      <c r="AU1218" s="274">
        <v>2.7</v>
      </c>
      <c r="AV1218" s="273" t="s">
        <v>10957</v>
      </c>
      <c r="AW1218" s="273" t="s">
        <v>2585</v>
      </c>
      <c r="AX1218" s="274">
        <v>0.1</v>
      </c>
      <c r="AY1218" s="273" t="s">
        <v>458</v>
      </c>
      <c r="AZ1218" s="273" t="s">
        <v>10924</v>
      </c>
      <c r="BA1218" s="273" t="s">
        <v>10925</v>
      </c>
      <c r="BB1218" s="273" t="s">
        <v>458</v>
      </c>
      <c r="BC1218" s="273" t="s">
        <v>10946</v>
      </c>
      <c r="BD1218" s="273"/>
      <c r="BE1218" s="273" t="s">
        <v>10946</v>
      </c>
      <c r="BF1218" s="273" t="s">
        <v>6813</v>
      </c>
      <c r="BG1218" s="273"/>
      <c r="BH1218" s="273" t="s">
        <v>10947</v>
      </c>
      <c r="BI1218" s="273" t="s">
        <v>800</v>
      </c>
      <c r="BJ1218" s="273" t="s">
        <v>800</v>
      </c>
      <c r="BK1218" s="273" t="s">
        <v>10695</v>
      </c>
      <c r="BL1218" s="273" t="s">
        <v>802</v>
      </c>
      <c r="BM1218" s="273" t="s">
        <v>1541</v>
      </c>
      <c r="BN1218" s="273"/>
      <c r="BO1218" s="273" t="s">
        <v>1865</v>
      </c>
      <c r="BP1218" s="273" t="s">
        <v>458</v>
      </c>
      <c r="BQ1218" s="273"/>
    </row>
    <row r="1219" spans="1:69" ht="18" customHeight="1">
      <c r="A1219" s="273" t="s">
        <v>10916</v>
      </c>
      <c r="B1219" s="273" t="s">
        <v>10917</v>
      </c>
      <c r="C1219" s="273" t="s">
        <v>10942</v>
      </c>
      <c r="D1219" s="273" t="s">
        <v>10958</v>
      </c>
      <c r="E1219" s="273" t="s">
        <v>10920</v>
      </c>
      <c r="F1219" s="273" t="s">
        <v>786</v>
      </c>
      <c r="G1219" s="273" t="s">
        <v>786</v>
      </c>
      <c r="H1219" s="273" t="s">
        <v>786</v>
      </c>
      <c r="I1219" s="274">
        <v>0.1</v>
      </c>
      <c r="J1219" s="273" t="s">
        <v>804</v>
      </c>
      <c r="K1219" s="273" t="s">
        <v>10944</v>
      </c>
      <c r="L1219" s="273"/>
      <c r="M1219" s="273" t="s">
        <v>1851</v>
      </c>
      <c r="N1219" s="273" t="s">
        <v>936</v>
      </c>
      <c r="O1219" s="273"/>
      <c r="P1219" s="273"/>
      <c r="Q1219" s="273"/>
      <c r="R1219" s="273" t="s">
        <v>789</v>
      </c>
      <c r="S1219" s="273" t="s">
        <v>1487</v>
      </c>
      <c r="T1219" s="273" t="s">
        <v>458</v>
      </c>
      <c r="U1219" s="273" t="s">
        <v>791</v>
      </c>
      <c r="V1219" s="273"/>
      <c r="W1219" s="273"/>
      <c r="X1219" s="273" t="s">
        <v>828</v>
      </c>
      <c r="Y1219" s="273" t="s">
        <v>2074</v>
      </c>
      <c r="Z1219" s="273"/>
      <c r="AA1219" s="273"/>
      <c r="AB1219" s="273"/>
      <c r="AC1219" s="273"/>
      <c r="AD1219" s="273"/>
      <c r="AE1219" s="273"/>
      <c r="AF1219" s="273" t="s">
        <v>2276</v>
      </c>
      <c r="AG1219" s="273" t="s">
        <v>1986</v>
      </c>
      <c r="AH1219" s="273" t="s">
        <v>786</v>
      </c>
      <c r="AI1219" s="273"/>
      <c r="AJ1219" s="273"/>
      <c r="AK1219" s="273" t="s">
        <v>1987</v>
      </c>
      <c r="AL1219" s="273" t="s">
        <v>1857</v>
      </c>
      <c r="AM1219" s="273" t="s">
        <v>1529</v>
      </c>
      <c r="AN1219" s="273" t="s">
        <v>3211</v>
      </c>
      <c r="AO1219" s="273"/>
      <c r="AP1219" s="273"/>
      <c r="AQ1219" s="273"/>
      <c r="AR1219" s="273"/>
      <c r="AS1219" s="273" t="s">
        <v>10922</v>
      </c>
      <c r="AT1219" s="274">
        <v>1250000</v>
      </c>
      <c r="AU1219" s="274">
        <v>2.7</v>
      </c>
      <c r="AV1219" s="273" t="s">
        <v>10959</v>
      </c>
      <c r="AW1219" s="273" t="s">
        <v>2585</v>
      </c>
      <c r="AX1219" s="274">
        <v>0.1</v>
      </c>
      <c r="AY1219" s="273" t="s">
        <v>458</v>
      </c>
      <c r="AZ1219" s="273" t="s">
        <v>10924</v>
      </c>
      <c r="BA1219" s="273" t="s">
        <v>10925</v>
      </c>
      <c r="BB1219" s="273" t="s">
        <v>458</v>
      </c>
      <c r="BC1219" s="273" t="s">
        <v>10946</v>
      </c>
      <c r="BD1219" s="273"/>
      <c r="BE1219" s="273" t="s">
        <v>10946</v>
      </c>
      <c r="BF1219" s="273" t="s">
        <v>6813</v>
      </c>
      <c r="BG1219" s="273"/>
      <c r="BH1219" s="273" t="s">
        <v>10947</v>
      </c>
      <c r="BI1219" s="273" t="s">
        <v>800</v>
      </c>
      <c r="BJ1219" s="273" t="s">
        <v>800</v>
      </c>
      <c r="BK1219" s="273" t="s">
        <v>10695</v>
      </c>
      <c r="BL1219" s="273" t="s">
        <v>802</v>
      </c>
      <c r="BM1219" s="273" t="s">
        <v>1541</v>
      </c>
      <c r="BN1219" s="273"/>
      <c r="BO1219" s="273" t="s">
        <v>1865</v>
      </c>
      <c r="BP1219" s="273" t="s">
        <v>458</v>
      </c>
      <c r="BQ1219" s="273"/>
    </row>
    <row r="1220" spans="1:69" ht="18" customHeight="1">
      <c r="A1220" s="273" t="s">
        <v>10916</v>
      </c>
      <c r="B1220" s="273" t="s">
        <v>10917</v>
      </c>
      <c r="C1220" s="273" t="s">
        <v>10942</v>
      </c>
      <c r="D1220" s="273" t="s">
        <v>10960</v>
      </c>
      <c r="E1220" s="273" t="s">
        <v>10920</v>
      </c>
      <c r="F1220" s="273" t="s">
        <v>786</v>
      </c>
      <c r="G1220" s="273" t="s">
        <v>786</v>
      </c>
      <c r="H1220" s="273" t="s">
        <v>786</v>
      </c>
      <c r="I1220" s="274">
        <v>0.1</v>
      </c>
      <c r="J1220" s="273" t="s">
        <v>804</v>
      </c>
      <c r="K1220" s="273" t="s">
        <v>10944</v>
      </c>
      <c r="L1220" s="273"/>
      <c r="M1220" s="273" t="s">
        <v>1851</v>
      </c>
      <c r="N1220" s="273" t="s">
        <v>936</v>
      </c>
      <c r="O1220" s="273"/>
      <c r="P1220" s="273"/>
      <c r="Q1220" s="273"/>
      <c r="R1220" s="273" t="s">
        <v>789</v>
      </c>
      <c r="S1220" s="273" t="s">
        <v>1487</v>
      </c>
      <c r="T1220" s="273" t="s">
        <v>458</v>
      </c>
      <c r="U1220" s="273" t="s">
        <v>791</v>
      </c>
      <c r="V1220" s="273"/>
      <c r="W1220" s="273"/>
      <c r="X1220" s="273" t="s">
        <v>828</v>
      </c>
      <c r="Y1220" s="273" t="s">
        <v>2074</v>
      </c>
      <c r="Z1220" s="273"/>
      <c r="AA1220" s="273"/>
      <c r="AB1220" s="273"/>
      <c r="AC1220" s="273"/>
      <c r="AD1220" s="273"/>
      <c r="AE1220" s="273"/>
      <c r="AF1220" s="273" t="s">
        <v>2276</v>
      </c>
      <c r="AG1220" s="273" t="s">
        <v>1986</v>
      </c>
      <c r="AH1220" s="273" t="s">
        <v>786</v>
      </c>
      <c r="AI1220" s="273"/>
      <c r="AJ1220" s="273"/>
      <c r="AK1220" s="273" t="s">
        <v>1987</v>
      </c>
      <c r="AL1220" s="273" t="s">
        <v>1857</v>
      </c>
      <c r="AM1220" s="273" t="s">
        <v>1529</v>
      </c>
      <c r="AN1220" s="273" t="s">
        <v>3211</v>
      </c>
      <c r="AO1220" s="273"/>
      <c r="AP1220" s="273"/>
      <c r="AQ1220" s="273"/>
      <c r="AR1220" s="273"/>
      <c r="AS1220" s="273" t="s">
        <v>10922</v>
      </c>
      <c r="AT1220" s="274">
        <v>1250000</v>
      </c>
      <c r="AU1220" s="274">
        <v>2.7</v>
      </c>
      <c r="AV1220" s="273" t="s">
        <v>10960</v>
      </c>
      <c r="AW1220" s="273" t="s">
        <v>2585</v>
      </c>
      <c r="AX1220" s="274">
        <v>0.1</v>
      </c>
      <c r="AY1220" s="273" t="s">
        <v>458</v>
      </c>
      <c r="AZ1220" s="273" t="s">
        <v>10924</v>
      </c>
      <c r="BA1220" s="273" t="s">
        <v>10925</v>
      </c>
      <c r="BB1220" s="273" t="s">
        <v>458</v>
      </c>
      <c r="BC1220" s="273" t="s">
        <v>10946</v>
      </c>
      <c r="BD1220" s="273"/>
      <c r="BE1220" s="273" t="s">
        <v>10946</v>
      </c>
      <c r="BF1220" s="273" t="s">
        <v>6813</v>
      </c>
      <c r="BG1220" s="273"/>
      <c r="BH1220" s="273" t="s">
        <v>10947</v>
      </c>
      <c r="BI1220" s="273" t="s">
        <v>800</v>
      </c>
      <c r="BJ1220" s="273" t="s">
        <v>800</v>
      </c>
      <c r="BK1220" s="273" t="s">
        <v>10695</v>
      </c>
      <c r="BL1220" s="273" t="s">
        <v>802</v>
      </c>
      <c r="BM1220" s="273" t="s">
        <v>1541</v>
      </c>
      <c r="BN1220" s="273"/>
      <c r="BO1220" s="273" t="s">
        <v>1865</v>
      </c>
      <c r="BP1220" s="273" t="s">
        <v>458</v>
      </c>
      <c r="BQ1220" s="273"/>
    </row>
    <row r="1221" spans="1:69" ht="18" customHeight="1">
      <c r="A1221" s="273" t="s">
        <v>10916</v>
      </c>
      <c r="B1221" s="273" t="s">
        <v>10917</v>
      </c>
      <c r="C1221" s="273" t="s">
        <v>10942</v>
      </c>
      <c r="D1221" s="273" t="s">
        <v>10961</v>
      </c>
      <c r="E1221" s="273" t="s">
        <v>10920</v>
      </c>
      <c r="F1221" s="273" t="s">
        <v>786</v>
      </c>
      <c r="G1221" s="273" t="s">
        <v>786</v>
      </c>
      <c r="H1221" s="273" t="s">
        <v>786</v>
      </c>
      <c r="I1221" s="274">
        <v>0.1</v>
      </c>
      <c r="J1221" s="273" t="s">
        <v>804</v>
      </c>
      <c r="K1221" s="273" t="s">
        <v>10944</v>
      </c>
      <c r="L1221" s="273"/>
      <c r="M1221" s="273" t="s">
        <v>1851</v>
      </c>
      <c r="N1221" s="273" t="s">
        <v>936</v>
      </c>
      <c r="O1221" s="273"/>
      <c r="P1221" s="273"/>
      <c r="Q1221" s="273"/>
      <c r="R1221" s="273" t="s">
        <v>789</v>
      </c>
      <c r="S1221" s="273" t="s">
        <v>1487</v>
      </c>
      <c r="T1221" s="273" t="s">
        <v>458</v>
      </c>
      <c r="U1221" s="273" t="s">
        <v>791</v>
      </c>
      <c r="V1221" s="273"/>
      <c r="W1221" s="273"/>
      <c r="X1221" s="273" t="s">
        <v>828</v>
      </c>
      <c r="Y1221" s="273" t="s">
        <v>2074</v>
      </c>
      <c r="Z1221" s="273"/>
      <c r="AA1221" s="273"/>
      <c r="AB1221" s="273"/>
      <c r="AC1221" s="273"/>
      <c r="AD1221" s="273"/>
      <c r="AE1221" s="273"/>
      <c r="AF1221" s="273" t="s">
        <v>2276</v>
      </c>
      <c r="AG1221" s="273" t="s">
        <v>1986</v>
      </c>
      <c r="AH1221" s="273" t="s">
        <v>786</v>
      </c>
      <c r="AI1221" s="273"/>
      <c r="AJ1221" s="273"/>
      <c r="AK1221" s="273" t="s">
        <v>1987</v>
      </c>
      <c r="AL1221" s="273" t="s">
        <v>1857</v>
      </c>
      <c r="AM1221" s="273" t="s">
        <v>1529</v>
      </c>
      <c r="AN1221" s="273" t="s">
        <v>3211</v>
      </c>
      <c r="AO1221" s="273"/>
      <c r="AP1221" s="273"/>
      <c r="AQ1221" s="273"/>
      <c r="AR1221" s="273"/>
      <c r="AS1221" s="273" t="s">
        <v>10922</v>
      </c>
      <c r="AT1221" s="274">
        <v>1250000</v>
      </c>
      <c r="AU1221" s="274">
        <v>2.7</v>
      </c>
      <c r="AV1221" s="273" t="s">
        <v>10962</v>
      </c>
      <c r="AW1221" s="273" t="s">
        <v>2585</v>
      </c>
      <c r="AX1221" s="274">
        <v>0.1</v>
      </c>
      <c r="AY1221" s="273" t="s">
        <v>458</v>
      </c>
      <c r="AZ1221" s="273" t="s">
        <v>10924</v>
      </c>
      <c r="BA1221" s="273" t="s">
        <v>10925</v>
      </c>
      <c r="BB1221" s="273" t="s">
        <v>458</v>
      </c>
      <c r="BC1221" s="273" t="s">
        <v>10946</v>
      </c>
      <c r="BD1221" s="273"/>
      <c r="BE1221" s="273" t="s">
        <v>10946</v>
      </c>
      <c r="BF1221" s="273" t="s">
        <v>6813</v>
      </c>
      <c r="BG1221" s="273"/>
      <c r="BH1221" s="273" t="s">
        <v>10947</v>
      </c>
      <c r="BI1221" s="273" t="s">
        <v>800</v>
      </c>
      <c r="BJ1221" s="273" t="s">
        <v>800</v>
      </c>
      <c r="BK1221" s="273" t="s">
        <v>10695</v>
      </c>
      <c r="BL1221" s="273" t="s">
        <v>802</v>
      </c>
      <c r="BM1221" s="273" t="s">
        <v>1541</v>
      </c>
      <c r="BN1221" s="273"/>
      <c r="BO1221" s="273" t="s">
        <v>1865</v>
      </c>
      <c r="BP1221" s="273" t="s">
        <v>458</v>
      </c>
      <c r="BQ1221" s="273"/>
    </row>
    <row r="1222" spans="1:69" ht="18" customHeight="1">
      <c r="A1222" s="273" t="s">
        <v>10916</v>
      </c>
      <c r="B1222" s="273" t="s">
        <v>10917</v>
      </c>
      <c r="C1222" s="273" t="s">
        <v>10942</v>
      </c>
      <c r="D1222" s="273" t="s">
        <v>10963</v>
      </c>
      <c r="E1222" s="273" t="s">
        <v>10920</v>
      </c>
      <c r="F1222" s="273" t="s">
        <v>786</v>
      </c>
      <c r="G1222" s="273" t="s">
        <v>786</v>
      </c>
      <c r="H1222" s="273" t="s">
        <v>786</v>
      </c>
      <c r="I1222" s="274">
        <v>0.1</v>
      </c>
      <c r="J1222" s="273" t="s">
        <v>804</v>
      </c>
      <c r="K1222" s="273" t="s">
        <v>10944</v>
      </c>
      <c r="L1222" s="273"/>
      <c r="M1222" s="273" t="s">
        <v>1851</v>
      </c>
      <c r="N1222" s="273" t="s">
        <v>936</v>
      </c>
      <c r="O1222" s="273"/>
      <c r="P1222" s="273"/>
      <c r="Q1222" s="273"/>
      <c r="R1222" s="273" t="s">
        <v>789</v>
      </c>
      <c r="S1222" s="273" t="s">
        <v>1487</v>
      </c>
      <c r="T1222" s="273" t="s">
        <v>458</v>
      </c>
      <c r="U1222" s="273" t="s">
        <v>791</v>
      </c>
      <c r="V1222" s="273"/>
      <c r="W1222" s="273"/>
      <c r="X1222" s="273" t="s">
        <v>828</v>
      </c>
      <c r="Y1222" s="273" t="s">
        <v>2074</v>
      </c>
      <c r="Z1222" s="273"/>
      <c r="AA1222" s="273"/>
      <c r="AB1222" s="273"/>
      <c r="AC1222" s="273"/>
      <c r="AD1222" s="273"/>
      <c r="AE1222" s="273"/>
      <c r="AF1222" s="273" t="s">
        <v>2276</v>
      </c>
      <c r="AG1222" s="273" t="s">
        <v>1986</v>
      </c>
      <c r="AH1222" s="273" t="s">
        <v>786</v>
      </c>
      <c r="AI1222" s="273"/>
      <c r="AJ1222" s="273"/>
      <c r="AK1222" s="273" t="s">
        <v>1987</v>
      </c>
      <c r="AL1222" s="273" t="s">
        <v>1857</v>
      </c>
      <c r="AM1222" s="273" t="s">
        <v>1529</v>
      </c>
      <c r="AN1222" s="273" t="s">
        <v>3211</v>
      </c>
      <c r="AO1222" s="273"/>
      <c r="AP1222" s="273"/>
      <c r="AQ1222" s="273"/>
      <c r="AR1222" s="273"/>
      <c r="AS1222" s="273" t="s">
        <v>10922</v>
      </c>
      <c r="AT1222" s="274">
        <v>1250000</v>
      </c>
      <c r="AU1222" s="274">
        <v>2.7</v>
      </c>
      <c r="AV1222" s="273" t="s">
        <v>10963</v>
      </c>
      <c r="AW1222" s="273" t="s">
        <v>2585</v>
      </c>
      <c r="AX1222" s="274">
        <v>0.1</v>
      </c>
      <c r="AY1222" s="273" t="s">
        <v>458</v>
      </c>
      <c r="AZ1222" s="273" t="s">
        <v>10924</v>
      </c>
      <c r="BA1222" s="273" t="s">
        <v>10925</v>
      </c>
      <c r="BB1222" s="273" t="s">
        <v>458</v>
      </c>
      <c r="BC1222" s="273" t="s">
        <v>10946</v>
      </c>
      <c r="BD1222" s="273"/>
      <c r="BE1222" s="273" t="s">
        <v>10946</v>
      </c>
      <c r="BF1222" s="273" t="s">
        <v>6813</v>
      </c>
      <c r="BG1222" s="273"/>
      <c r="BH1222" s="273" t="s">
        <v>10947</v>
      </c>
      <c r="BI1222" s="273" t="s">
        <v>800</v>
      </c>
      <c r="BJ1222" s="273" t="s">
        <v>800</v>
      </c>
      <c r="BK1222" s="273" t="s">
        <v>10695</v>
      </c>
      <c r="BL1222" s="273" t="s">
        <v>802</v>
      </c>
      <c r="BM1222" s="273" t="s">
        <v>1541</v>
      </c>
      <c r="BN1222" s="273"/>
      <c r="BO1222" s="273" t="s">
        <v>1865</v>
      </c>
      <c r="BP1222" s="273" t="s">
        <v>458</v>
      </c>
      <c r="BQ1222" s="273"/>
    </row>
    <row r="1223" spans="1:69" ht="18" customHeight="1">
      <c r="A1223" s="273" t="s">
        <v>2001</v>
      </c>
      <c r="B1223" s="273" t="s">
        <v>9130</v>
      </c>
      <c r="C1223" s="273" t="s">
        <v>9131</v>
      </c>
      <c r="D1223" s="273" t="s">
        <v>10964</v>
      </c>
      <c r="E1223" s="273" t="s">
        <v>9133</v>
      </c>
      <c r="F1223" s="273" t="s">
        <v>1801</v>
      </c>
      <c r="G1223" s="273" t="s">
        <v>1850</v>
      </c>
      <c r="H1223" s="273" t="s">
        <v>3743</v>
      </c>
      <c r="I1223" s="274">
        <v>15</v>
      </c>
      <c r="J1223" s="273" t="s">
        <v>804</v>
      </c>
      <c r="K1223" s="273" t="s">
        <v>9134</v>
      </c>
      <c r="L1223" s="274">
        <v>2.2200000000000002</v>
      </c>
      <c r="M1223" s="273" t="s">
        <v>9135</v>
      </c>
      <c r="N1223" s="273" t="s">
        <v>936</v>
      </c>
      <c r="O1223" s="273"/>
      <c r="P1223" s="273"/>
      <c r="Q1223" s="273"/>
      <c r="R1223" s="273"/>
      <c r="S1223" s="273" t="s">
        <v>1487</v>
      </c>
      <c r="T1223" s="273"/>
      <c r="U1223" s="273" t="s">
        <v>823</v>
      </c>
      <c r="V1223" s="274">
        <v>103.2</v>
      </c>
      <c r="W1223" s="273"/>
      <c r="X1223" s="273" t="s">
        <v>1463</v>
      </c>
      <c r="Y1223" s="273" t="s">
        <v>1464</v>
      </c>
      <c r="Z1223" s="273"/>
      <c r="AA1223" s="273"/>
      <c r="AB1223" s="273"/>
      <c r="AC1223" s="273"/>
      <c r="AD1223" s="273"/>
      <c r="AE1223" s="273"/>
      <c r="AF1223" s="273" t="s">
        <v>2276</v>
      </c>
      <c r="AG1223" s="273" t="s">
        <v>1734</v>
      </c>
      <c r="AH1223" s="273" t="s">
        <v>3743</v>
      </c>
      <c r="AI1223" s="273"/>
      <c r="AJ1223" s="273"/>
      <c r="AK1223" s="273" t="s">
        <v>810</v>
      </c>
      <c r="AL1223" s="273" t="s">
        <v>9136</v>
      </c>
      <c r="AM1223" s="273" t="s">
        <v>1606</v>
      </c>
      <c r="AN1223" s="273" t="s">
        <v>42</v>
      </c>
      <c r="AO1223" s="273"/>
      <c r="AP1223" s="273"/>
      <c r="AQ1223" s="273"/>
      <c r="AR1223" s="273"/>
      <c r="AS1223" s="273" t="s">
        <v>2009</v>
      </c>
      <c r="AT1223" s="274">
        <v>50000</v>
      </c>
      <c r="AU1223" s="274">
        <v>95</v>
      </c>
      <c r="AV1223" s="273" t="s">
        <v>10961</v>
      </c>
      <c r="AW1223" s="273"/>
      <c r="AX1223" s="274">
        <v>2.2200000000000002</v>
      </c>
      <c r="AY1223" s="273"/>
      <c r="AZ1223" s="273" t="s">
        <v>9137</v>
      </c>
      <c r="BA1223" s="273" t="s">
        <v>2013</v>
      </c>
      <c r="BB1223" s="273"/>
      <c r="BC1223" s="273" t="s">
        <v>9138</v>
      </c>
      <c r="BD1223" s="273"/>
      <c r="BE1223" s="273" t="s">
        <v>9138</v>
      </c>
      <c r="BF1223" s="273"/>
      <c r="BG1223" s="273"/>
      <c r="BH1223" s="273" t="s">
        <v>458</v>
      </c>
      <c r="BI1223" s="273" t="s">
        <v>800</v>
      </c>
      <c r="BJ1223" s="273" t="s">
        <v>800</v>
      </c>
      <c r="BK1223" s="273" t="s">
        <v>801</v>
      </c>
      <c r="BL1223" s="273" t="s">
        <v>802</v>
      </c>
      <c r="BM1223" s="273" t="s">
        <v>1962</v>
      </c>
      <c r="BN1223" s="273"/>
      <c r="BO1223" s="273" t="s">
        <v>809</v>
      </c>
      <c r="BP1223" s="273"/>
      <c r="BQ1223" s="273"/>
    </row>
    <row r="1224" spans="1:69" ht="18" customHeight="1">
      <c r="A1224" s="273" t="s">
        <v>10916</v>
      </c>
      <c r="B1224" s="273" t="s">
        <v>10917</v>
      </c>
      <c r="C1224" s="273" t="s">
        <v>10942</v>
      </c>
      <c r="D1224" s="273" t="s">
        <v>10965</v>
      </c>
      <c r="E1224" s="273" t="s">
        <v>10920</v>
      </c>
      <c r="F1224" s="273" t="s">
        <v>786</v>
      </c>
      <c r="G1224" s="273" t="s">
        <v>786</v>
      </c>
      <c r="H1224" s="273" t="s">
        <v>786</v>
      </c>
      <c r="I1224" s="274">
        <v>0.1</v>
      </c>
      <c r="J1224" s="273" t="s">
        <v>804</v>
      </c>
      <c r="K1224" s="273" t="s">
        <v>10944</v>
      </c>
      <c r="L1224" s="273"/>
      <c r="M1224" s="273" t="s">
        <v>1851</v>
      </c>
      <c r="N1224" s="273" t="s">
        <v>936</v>
      </c>
      <c r="O1224" s="273"/>
      <c r="P1224" s="273"/>
      <c r="Q1224" s="273"/>
      <c r="R1224" s="273" t="s">
        <v>789</v>
      </c>
      <c r="S1224" s="273" t="s">
        <v>1487</v>
      </c>
      <c r="T1224" s="273" t="s">
        <v>458</v>
      </c>
      <c r="U1224" s="273" t="s">
        <v>791</v>
      </c>
      <c r="V1224" s="273"/>
      <c r="W1224" s="273"/>
      <c r="X1224" s="273" t="s">
        <v>828</v>
      </c>
      <c r="Y1224" s="273" t="s">
        <v>2074</v>
      </c>
      <c r="Z1224" s="273"/>
      <c r="AA1224" s="273"/>
      <c r="AB1224" s="273"/>
      <c r="AC1224" s="273"/>
      <c r="AD1224" s="273"/>
      <c r="AE1224" s="273"/>
      <c r="AF1224" s="273" t="s">
        <v>2276</v>
      </c>
      <c r="AG1224" s="273" t="s">
        <v>1986</v>
      </c>
      <c r="AH1224" s="273" t="s">
        <v>786</v>
      </c>
      <c r="AI1224" s="273"/>
      <c r="AJ1224" s="273"/>
      <c r="AK1224" s="273" t="s">
        <v>1987</v>
      </c>
      <c r="AL1224" s="273" t="s">
        <v>1857</v>
      </c>
      <c r="AM1224" s="273" t="s">
        <v>1529</v>
      </c>
      <c r="AN1224" s="273" t="s">
        <v>3211</v>
      </c>
      <c r="AO1224" s="273"/>
      <c r="AP1224" s="273"/>
      <c r="AQ1224" s="273"/>
      <c r="AR1224" s="273"/>
      <c r="AS1224" s="273" t="s">
        <v>10922</v>
      </c>
      <c r="AT1224" s="274">
        <v>1250000</v>
      </c>
      <c r="AU1224" s="274">
        <v>2.7</v>
      </c>
      <c r="AV1224" s="273" t="s">
        <v>10966</v>
      </c>
      <c r="AW1224" s="273" t="s">
        <v>2585</v>
      </c>
      <c r="AX1224" s="274">
        <v>0.1</v>
      </c>
      <c r="AY1224" s="273" t="s">
        <v>458</v>
      </c>
      <c r="AZ1224" s="273" t="s">
        <v>10924</v>
      </c>
      <c r="BA1224" s="273" t="s">
        <v>10925</v>
      </c>
      <c r="BB1224" s="273" t="s">
        <v>458</v>
      </c>
      <c r="BC1224" s="273" t="s">
        <v>10946</v>
      </c>
      <c r="BD1224" s="273"/>
      <c r="BE1224" s="273" t="s">
        <v>10946</v>
      </c>
      <c r="BF1224" s="273" t="s">
        <v>6813</v>
      </c>
      <c r="BG1224" s="273"/>
      <c r="BH1224" s="273" t="s">
        <v>10947</v>
      </c>
      <c r="BI1224" s="273" t="s">
        <v>800</v>
      </c>
      <c r="BJ1224" s="273" t="s">
        <v>800</v>
      </c>
      <c r="BK1224" s="273" t="s">
        <v>10695</v>
      </c>
      <c r="BL1224" s="273" t="s">
        <v>802</v>
      </c>
      <c r="BM1224" s="273" t="s">
        <v>1541</v>
      </c>
      <c r="BN1224" s="273"/>
      <c r="BO1224" s="273" t="s">
        <v>1865</v>
      </c>
      <c r="BP1224" s="273" t="s">
        <v>458</v>
      </c>
      <c r="BQ1224" s="273"/>
    </row>
    <row r="1225" spans="1:69" ht="18" customHeight="1">
      <c r="A1225" s="273" t="s">
        <v>10916</v>
      </c>
      <c r="B1225" s="273" t="s">
        <v>10917</v>
      </c>
      <c r="C1225" s="273" t="s">
        <v>10942</v>
      </c>
      <c r="D1225" s="273" t="s">
        <v>10967</v>
      </c>
      <c r="E1225" s="273" t="s">
        <v>10920</v>
      </c>
      <c r="F1225" s="273" t="s">
        <v>786</v>
      </c>
      <c r="G1225" s="273" t="s">
        <v>786</v>
      </c>
      <c r="H1225" s="273" t="s">
        <v>786</v>
      </c>
      <c r="I1225" s="274">
        <v>0.2</v>
      </c>
      <c r="J1225" s="273" t="s">
        <v>804</v>
      </c>
      <c r="K1225" s="273" t="s">
        <v>10944</v>
      </c>
      <c r="L1225" s="273"/>
      <c r="M1225" s="273" t="s">
        <v>1851</v>
      </c>
      <c r="N1225" s="273" t="s">
        <v>936</v>
      </c>
      <c r="O1225" s="273"/>
      <c r="P1225" s="273"/>
      <c r="Q1225" s="273"/>
      <c r="R1225" s="273" t="s">
        <v>789</v>
      </c>
      <c r="S1225" s="273" t="s">
        <v>1487</v>
      </c>
      <c r="T1225" s="273" t="s">
        <v>458</v>
      </c>
      <c r="U1225" s="273" t="s">
        <v>791</v>
      </c>
      <c r="V1225" s="273"/>
      <c r="W1225" s="273"/>
      <c r="X1225" s="273" t="s">
        <v>828</v>
      </c>
      <c r="Y1225" s="273" t="s">
        <v>2074</v>
      </c>
      <c r="Z1225" s="273"/>
      <c r="AA1225" s="273"/>
      <c r="AB1225" s="273"/>
      <c r="AC1225" s="273"/>
      <c r="AD1225" s="273"/>
      <c r="AE1225" s="273"/>
      <c r="AF1225" s="273" t="s">
        <v>2276</v>
      </c>
      <c r="AG1225" s="273" t="s">
        <v>1986</v>
      </c>
      <c r="AH1225" s="273" t="s">
        <v>786</v>
      </c>
      <c r="AI1225" s="273"/>
      <c r="AJ1225" s="273"/>
      <c r="AK1225" s="273" t="s">
        <v>1987</v>
      </c>
      <c r="AL1225" s="273" t="s">
        <v>1857</v>
      </c>
      <c r="AM1225" s="273" t="s">
        <v>1529</v>
      </c>
      <c r="AN1225" s="273" t="s">
        <v>3211</v>
      </c>
      <c r="AO1225" s="273"/>
      <c r="AP1225" s="273"/>
      <c r="AQ1225" s="273"/>
      <c r="AR1225" s="273"/>
      <c r="AS1225" s="273" t="s">
        <v>10922</v>
      </c>
      <c r="AT1225" s="274">
        <v>1250000</v>
      </c>
      <c r="AU1225" s="274">
        <v>2.7</v>
      </c>
      <c r="AV1225" s="273" t="s">
        <v>10968</v>
      </c>
      <c r="AW1225" s="273" t="s">
        <v>2585</v>
      </c>
      <c r="AX1225" s="274">
        <v>0.1</v>
      </c>
      <c r="AY1225" s="273" t="s">
        <v>458</v>
      </c>
      <c r="AZ1225" s="273" t="s">
        <v>10924</v>
      </c>
      <c r="BA1225" s="273" t="s">
        <v>10925</v>
      </c>
      <c r="BB1225" s="273" t="s">
        <v>458</v>
      </c>
      <c r="BC1225" s="273" t="s">
        <v>10946</v>
      </c>
      <c r="BD1225" s="273"/>
      <c r="BE1225" s="273" t="s">
        <v>10946</v>
      </c>
      <c r="BF1225" s="273" t="s">
        <v>6813</v>
      </c>
      <c r="BG1225" s="273"/>
      <c r="BH1225" s="273" t="s">
        <v>10947</v>
      </c>
      <c r="BI1225" s="273" t="s">
        <v>800</v>
      </c>
      <c r="BJ1225" s="273" t="s">
        <v>800</v>
      </c>
      <c r="BK1225" s="273" t="s">
        <v>10695</v>
      </c>
      <c r="BL1225" s="273" t="s">
        <v>802</v>
      </c>
      <c r="BM1225" s="273" t="s">
        <v>1541</v>
      </c>
      <c r="BN1225" s="273"/>
      <c r="BO1225" s="273" t="s">
        <v>1865</v>
      </c>
      <c r="BP1225" s="273" t="s">
        <v>458</v>
      </c>
      <c r="BQ1225" s="273"/>
    </row>
    <row r="1226" spans="1:69" ht="18" customHeight="1">
      <c r="A1226" s="273" t="s">
        <v>10916</v>
      </c>
      <c r="B1226" s="273" t="s">
        <v>10917</v>
      </c>
      <c r="C1226" s="273" t="s">
        <v>10942</v>
      </c>
      <c r="D1226" s="273" t="s">
        <v>10969</v>
      </c>
      <c r="E1226" s="273" t="s">
        <v>10920</v>
      </c>
      <c r="F1226" s="273" t="s">
        <v>786</v>
      </c>
      <c r="G1226" s="273" t="s">
        <v>786</v>
      </c>
      <c r="H1226" s="273" t="s">
        <v>786</v>
      </c>
      <c r="I1226" s="274">
        <v>0.2</v>
      </c>
      <c r="J1226" s="273" t="s">
        <v>804</v>
      </c>
      <c r="K1226" s="273" t="s">
        <v>10944</v>
      </c>
      <c r="L1226" s="273"/>
      <c r="M1226" s="273" t="s">
        <v>1851</v>
      </c>
      <c r="N1226" s="273" t="s">
        <v>936</v>
      </c>
      <c r="O1226" s="273"/>
      <c r="P1226" s="273"/>
      <c r="Q1226" s="273"/>
      <c r="R1226" s="273" t="s">
        <v>789</v>
      </c>
      <c r="S1226" s="273" t="s">
        <v>1487</v>
      </c>
      <c r="T1226" s="273" t="s">
        <v>458</v>
      </c>
      <c r="U1226" s="273" t="s">
        <v>791</v>
      </c>
      <c r="V1226" s="273"/>
      <c r="W1226" s="273"/>
      <c r="X1226" s="273" t="s">
        <v>828</v>
      </c>
      <c r="Y1226" s="273" t="s">
        <v>2074</v>
      </c>
      <c r="Z1226" s="273"/>
      <c r="AA1226" s="273"/>
      <c r="AB1226" s="273"/>
      <c r="AC1226" s="273"/>
      <c r="AD1226" s="273"/>
      <c r="AE1226" s="273"/>
      <c r="AF1226" s="273" t="s">
        <v>2276</v>
      </c>
      <c r="AG1226" s="273" t="s">
        <v>1986</v>
      </c>
      <c r="AH1226" s="273" t="s">
        <v>786</v>
      </c>
      <c r="AI1226" s="273"/>
      <c r="AJ1226" s="273"/>
      <c r="AK1226" s="273" t="s">
        <v>1987</v>
      </c>
      <c r="AL1226" s="273" t="s">
        <v>1857</v>
      </c>
      <c r="AM1226" s="273" t="s">
        <v>1529</v>
      </c>
      <c r="AN1226" s="273" t="s">
        <v>3211</v>
      </c>
      <c r="AO1226" s="273"/>
      <c r="AP1226" s="273"/>
      <c r="AQ1226" s="273"/>
      <c r="AR1226" s="273"/>
      <c r="AS1226" s="273" t="s">
        <v>10922</v>
      </c>
      <c r="AT1226" s="274">
        <v>1250000</v>
      </c>
      <c r="AU1226" s="274">
        <v>2.7</v>
      </c>
      <c r="AV1226" s="273" t="s">
        <v>10967</v>
      </c>
      <c r="AW1226" s="273" t="s">
        <v>2585</v>
      </c>
      <c r="AX1226" s="274">
        <v>0.1</v>
      </c>
      <c r="AY1226" s="273" t="s">
        <v>458</v>
      </c>
      <c r="AZ1226" s="273" t="s">
        <v>10924</v>
      </c>
      <c r="BA1226" s="273" t="s">
        <v>10925</v>
      </c>
      <c r="BB1226" s="273" t="s">
        <v>458</v>
      </c>
      <c r="BC1226" s="273" t="s">
        <v>10946</v>
      </c>
      <c r="BD1226" s="273"/>
      <c r="BE1226" s="273" t="s">
        <v>10946</v>
      </c>
      <c r="BF1226" s="273" t="s">
        <v>6813</v>
      </c>
      <c r="BG1226" s="273"/>
      <c r="BH1226" s="273" t="s">
        <v>10947</v>
      </c>
      <c r="BI1226" s="273" t="s">
        <v>800</v>
      </c>
      <c r="BJ1226" s="273" t="s">
        <v>800</v>
      </c>
      <c r="BK1226" s="273" t="s">
        <v>10695</v>
      </c>
      <c r="BL1226" s="273" t="s">
        <v>802</v>
      </c>
      <c r="BM1226" s="273" t="s">
        <v>1541</v>
      </c>
      <c r="BN1226" s="273"/>
      <c r="BO1226" s="273" t="s">
        <v>1865</v>
      </c>
      <c r="BP1226" s="273" t="s">
        <v>458</v>
      </c>
      <c r="BQ1226" s="273"/>
    </row>
    <row r="1227" spans="1:69" ht="18" customHeight="1">
      <c r="A1227" s="273" t="s">
        <v>2001</v>
      </c>
      <c r="B1227" s="273" t="s">
        <v>9130</v>
      </c>
      <c r="C1227" s="273" t="s">
        <v>9131</v>
      </c>
      <c r="D1227" s="273" t="s">
        <v>10970</v>
      </c>
      <c r="E1227" s="273" t="s">
        <v>9133</v>
      </c>
      <c r="F1227" s="273" t="s">
        <v>1801</v>
      </c>
      <c r="G1227" s="273" t="s">
        <v>1850</v>
      </c>
      <c r="H1227" s="273" t="s">
        <v>3743</v>
      </c>
      <c r="I1227" s="274">
        <v>20</v>
      </c>
      <c r="J1227" s="273" t="s">
        <v>804</v>
      </c>
      <c r="K1227" s="273" t="s">
        <v>9134</v>
      </c>
      <c r="L1227" s="274">
        <v>2.2200000000000002</v>
      </c>
      <c r="M1227" s="273" t="s">
        <v>9135</v>
      </c>
      <c r="N1227" s="273" t="s">
        <v>936</v>
      </c>
      <c r="O1227" s="273"/>
      <c r="P1227" s="273"/>
      <c r="Q1227" s="273"/>
      <c r="R1227" s="273"/>
      <c r="S1227" s="273" t="s">
        <v>1487</v>
      </c>
      <c r="T1227" s="273"/>
      <c r="U1227" s="273" t="s">
        <v>823</v>
      </c>
      <c r="V1227" s="274">
        <v>103.57</v>
      </c>
      <c r="W1227" s="273"/>
      <c r="X1227" s="273" t="s">
        <v>1463</v>
      </c>
      <c r="Y1227" s="273" t="s">
        <v>1464</v>
      </c>
      <c r="Z1227" s="273"/>
      <c r="AA1227" s="273"/>
      <c r="AB1227" s="273"/>
      <c r="AC1227" s="273"/>
      <c r="AD1227" s="273"/>
      <c r="AE1227" s="273"/>
      <c r="AF1227" s="273" t="s">
        <v>2276</v>
      </c>
      <c r="AG1227" s="273" t="s">
        <v>1734</v>
      </c>
      <c r="AH1227" s="273" t="s">
        <v>3743</v>
      </c>
      <c r="AI1227" s="273"/>
      <c r="AJ1227" s="273"/>
      <c r="AK1227" s="273" t="s">
        <v>810</v>
      </c>
      <c r="AL1227" s="273" t="s">
        <v>9136</v>
      </c>
      <c r="AM1227" s="273" t="s">
        <v>1606</v>
      </c>
      <c r="AN1227" s="273" t="s">
        <v>42</v>
      </c>
      <c r="AO1227" s="273"/>
      <c r="AP1227" s="273"/>
      <c r="AQ1227" s="273"/>
      <c r="AR1227" s="273"/>
      <c r="AS1227" s="273" t="s">
        <v>2009</v>
      </c>
      <c r="AT1227" s="274">
        <v>50000</v>
      </c>
      <c r="AU1227" s="274">
        <v>95</v>
      </c>
      <c r="AV1227" s="273" t="s">
        <v>10971</v>
      </c>
      <c r="AW1227" s="273"/>
      <c r="AX1227" s="274">
        <v>2.2200000000000002</v>
      </c>
      <c r="AY1227" s="273"/>
      <c r="AZ1227" s="273" t="s">
        <v>9137</v>
      </c>
      <c r="BA1227" s="273" t="s">
        <v>2013</v>
      </c>
      <c r="BB1227" s="273"/>
      <c r="BC1227" s="273" t="s">
        <v>9138</v>
      </c>
      <c r="BD1227" s="273"/>
      <c r="BE1227" s="273" t="s">
        <v>9138</v>
      </c>
      <c r="BF1227" s="273"/>
      <c r="BG1227" s="273"/>
      <c r="BH1227" s="273" t="s">
        <v>458</v>
      </c>
      <c r="BI1227" s="273" t="s">
        <v>800</v>
      </c>
      <c r="BJ1227" s="273" t="s">
        <v>800</v>
      </c>
      <c r="BK1227" s="273" t="s">
        <v>801</v>
      </c>
      <c r="BL1227" s="273" t="s">
        <v>802</v>
      </c>
      <c r="BM1227" s="273" t="s">
        <v>1962</v>
      </c>
      <c r="BN1227" s="273"/>
      <c r="BO1227" s="273" t="s">
        <v>809</v>
      </c>
      <c r="BP1227" s="273"/>
      <c r="BQ1227" s="273"/>
    </row>
    <row r="1228" spans="1:69" ht="18" customHeight="1">
      <c r="A1228" s="273" t="s">
        <v>10972</v>
      </c>
      <c r="B1228" s="273" t="s">
        <v>10973</v>
      </c>
      <c r="C1228" s="273" t="s">
        <v>10974</v>
      </c>
      <c r="D1228" s="273" t="s">
        <v>10975</v>
      </c>
      <c r="E1228" s="273" t="s">
        <v>10976</v>
      </c>
      <c r="F1228" s="273" t="s">
        <v>1505</v>
      </c>
      <c r="G1228" s="273" t="s">
        <v>1506</v>
      </c>
      <c r="H1228" s="273" t="s">
        <v>786</v>
      </c>
      <c r="I1228" s="274">
        <v>16.334499999999998</v>
      </c>
      <c r="J1228" s="273" t="s">
        <v>11</v>
      </c>
      <c r="K1228" s="273" t="s">
        <v>9134</v>
      </c>
      <c r="L1228" s="274">
        <v>4.5</v>
      </c>
      <c r="M1228" s="273" t="s">
        <v>3208</v>
      </c>
      <c r="N1228" s="273" t="s">
        <v>788</v>
      </c>
      <c r="O1228" s="273"/>
      <c r="P1228" s="273"/>
      <c r="Q1228" s="273"/>
      <c r="R1228" s="273" t="s">
        <v>789</v>
      </c>
      <c r="S1228" s="273" t="s">
        <v>1487</v>
      </c>
      <c r="T1228" s="273"/>
      <c r="U1228" s="273" t="s">
        <v>6618</v>
      </c>
      <c r="V1228" s="274">
        <v>100</v>
      </c>
      <c r="W1228" s="273"/>
      <c r="X1228" s="273" t="s">
        <v>792</v>
      </c>
      <c r="Y1228" s="273"/>
      <c r="Z1228" s="273"/>
      <c r="AA1228" s="273"/>
      <c r="AB1228" s="273"/>
      <c r="AC1228" s="273"/>
      <c r="AD1228" s="273"/>
      <c r="AE1228" s="273"/>
      <c r="AF1228" s="273" t="s">
        <v>794</v>
      </c>
      <c r="AG1228" s="273" t="s">
        <v>1793</v>
      </c>
      <c r="AH1228" s="273" t="s">
        <v>786</v>
      </c>
      <c r="AI1228" s="273" t="s">
        <v>102</v>
      </c>
      <c r="AJ1228" s="273" t="s">
        <v>10977</v>
      </c>
      <c r="AK1228" s="273" t="s">
        <v>796</v>
      </c>
      <c r="AL1228" s="273" t="s">
        <v>3210</v>
      </c>
      <c r="AM1228" s="273" t="s">
        <v>1606</v>
      </c>
      <c r="AN1228" s="273" t="s">
        <v>42</v>
      </c>
      <c r="AO1228" s="273"/>
      <c r="AP1228" s="273"/>
      <c r="AQ1228" s="273"/>
      <c r="AR1228" s="273"/>
      <c r="AS1228" s="273" t="s">
        <v>3270</v>
      </c>
      <c r="AT1228" s="274">
        <v>1000</v>
      </c>
      <c r="AU1228" s="274">
        <v>16.334499999999998</v>
      </c>
      <c r="AV1228" s="273" t="s">
        <v>10975</v>
      </c>
      <c r="AW1228" s="273" t="s">
        <v>10978</v>
      </c>
      <c r="AX1228" s="274">
        <v>4.5</v>
      </c>
      <c r="AY1228" s="273"/>
      <c r="AZ1228" s="273" t="s">
        <v>10979</v>
      </c>
      <c r="BA1228" s="273" t="s">
        <v>10980</v>
      </c>
      <c r="BB1228" s="273"/>
      <c r="BC1228" s="273" t="s">
        <v>10975</v>
      </c>
      <c r="BD1228" s="273"/>
      <c r="BE1228" s="273" t="s">
        <v>10975</v>
      </c>
      <c r="BF1228" s="273"/>
      <c r="BG1228" s="273"/>
      <c r="BH1228" s="273" t="s">
        <v>458</v>
      </c>
      <c r="BI1228" s="273" t="s">
        <v>800</v>
      </c>
      <c r="BJ1228" s="273" t="s">
        <v>800</v>
      </c>
      <c r="BK1228" s="273" t="s">
        <v>801</v>
      </c>
      <c r="BL1228" s="273" t="s">
        <v>802</v>
      </c>
      <c r="BM1228" s="273" t="s">
        <v>827</v>
      </c>
      <c r="BN1228" s="273"/>
      <c r="BO1228" s="273" t="s">
        <v>809</v>
      </c>
      <c r="BP1228" s="273"/>
      <c r="BQ1228" s="273"/>
    </row>
    <row r="1229" spans="1:69" ht="18" customHeight="1">
      <c r="A1229" s="273" t="s">
        <v>10981</v>
      </c>
      <c r="B1229" s="273" t="s">
        <v>10982</v>
      </c>
      <c r="C1229" s="273" t="s">
        <v>10983</v>
      </c>
      <c r="D1229" s="273" t="s">
        <v>10984</v>
      </c>
      <c r="E1229" s="273" t="s">
        <v>10985</v>
      </c>
      <c r="F1229" s="273" t="s">
        <v>3643</v>
      </c>
      <c r="G1229" s="273" t="s">
        <v>814</v>
      </c>
      <c r="H1229" s="273" t="s">
        <v>786</v>
      </c>
      <c r="I1229" s="274">
        <v>2</v>
      </c>
      <c r="J1229" s="273" t="s">
        <v>11</v>
      </c>
      <c r="K1229" s="273" t="s">
        <v>9134</v>
      </c>
      <c r="L1229" s="274">
        <v>4.5</v>
      </c>
      <c r="M1229" s="273" t="s">
        <v>10986</v>
      </c>
      <c r="N1229" s="273" t="s">
        <v>9385</v>
      </c>
      <c r="O1229" s="273"/>
      <c r="P1229" s="273"/>
      <c r="Q1229" s="273"/>
      <c r="R1229" s="273"/>
      <c r="S1229" s="273" t="s">
        <v>1487</v>
      </c>
      <c r="T1229" s="273" t="s">
        <v>458</v>
      </c>
      <c r="U1229" s="273" t="s">
        <v>6618</v>
      </c>
      <c r="V1229" s="274">
        <v>100</v>
      </c>
      <c r="W1229" s="273"/>
      <c r="X1229" s="273" t="s">
        <v>1565</v>
      </c>
      <c r="Y1229" s="273" t="s">
        <v>1566</v>
      </c>
      <c r="Z1229" s="273"/>
      <c r="AA1229" s="273"/>
      <c r="AB1229" s="273"/>
      <c r="AC1229" s="273"/>
      <c r="AD1229" s="273"/>
      <c r="AE1229" s="273" t="s">
        <v>10987</v>
      </c>
      <c r="AF1229" s="273" t="s">
        <v>794</v>
      </c>
      <c r="AG1229" s="273" t="s">
        <v>1793</v>
      </c>
      <c r="AH1229" s="273" t="s">
        <v>786</v>
      </c>
      <c r="AI1229" s="273" t="s">
        <v>80</v>
      </c>
      <c r="AJ1229" s="273" t="s">
        <v>10988</v>
      </c>
      <c r="AK1229" s="273" t="s">
        <v>796</v>
      </c>
      <c r="AL1229" s="273" t="s">
        <v>2698</v>
      </c>
      <c r="AM1229" s="273" t="s">
        <v>1989</v>
      </c>
      <c r="AN1229" s="273" t="s">
        <v>42</v>
      </c>
      <c r="AO1229" s="273"/>
      <c r="AP1229" s="273"/>
      <c r="AQ1229" s="273"/>
      <c r="AR1229" s="273"/>
      <c r="AS1229" s="273" t="s">
        <v>10989</v>
      </c>
      <c r="AT1229" s="274">
        <v>1000000</v>
      </c>
      <c r="AU1229" s="274">
        <v>2</v>
      </c>
      <c r="AV1229" s="273" t="s">
        <v>10990</v>
      </c>
      <c r="AW1229" s="273"/>
      <c r="AX1229" s="274">
        <v>4.5</v>
      </c>
      <c r="AY1229" s="273" t="s">
        <v>458</v>
      </c>
      <c r="AZ1229" s="273" t="s">
        <v>10991</v>
      </c>
      <c r="BA1229" s="273" t="s">
        <v>10992</v>
      </c>
      <c r="BB1229" s="273" t="s">
        <v>458</v>
      </c>
      <c r="BC1229" s="273" t="s">
        <v>10990</v>
      </c>
      <c r="BD1229" s="273"/>
      <c r="BE1229" s="273" t="s">
        <v>10990</v>
      </c>
      <c r="BF1229" s="273" t="s">
        <v>458</v>
      </c>
      <c r="BG1229" s="273"/>
      <c r="BH1229" s="273" t="s">
        <v>10987</v>
      </c>
      <c r="BI1229" s="273" t="s">
        <v>800</v>
      </c>
      <c r="BJ1229" s="273" t="s">
        <v>800</v>
      </c>
      <c r="BK1229" s="273" t="s">
        <v>801</v>
      </c>
      <c r="BL1229" s="273" t="s">
        <v>802</v>
      </c>
      <c r="BM1229" s="273" t="s">
        <v>803</v>
      </c>
      <c r="BN1229" s="273"/>
      <c r="BO1229" s="273" t="s">
        <v>809</v>
      </c>
      <c r="BP1229" s="273" t="s">
        <v>458</v>
      </c>
      <c r="BQ1229" s="273"/>
    </row>
    <row r="1230" spans="1:69" ht="18" customHeight="1">
      <c r="A1230" s="273" t="s">
        <v>1501</v>
      </c>
      <c r="B1230" s="273" t="s">
        <v>10993</v>
      </c>
      <c r="C1230" s="273" t="s">
        <v>10994</v>
      </c>
      <c r="D1230" s="273" t="s">
        <v>10995</v>
      </c>
      <c r="E1230" s="273" t="s">
        <v>10996</v>
      </c>
      <c r="F1230" s="273" t="s">
        <v>1505</v>
      </c>
      <c r="G1230" s="273" t="s">
        <v>1506</v>
      </c>
      <c r="H1230" s="273" t="s">
        <v>3245</v>
      </c>
      <c r="I1230" s="274">
        <v>3</v>
      </c>
      <c r="J1230" s="273" t="s">
        <v>11</v>
      </c>
      <c r="K1230" s="273" t="s">
        <v>9134</v>
      </c>
      <c r="L1230" s="274">
        <v>4.75</v>
      </c>
      <c r="M1230" s="273" t="s">
        <v>8911</v>
      </c>
      <c r="N1230" s="273" t="s">
        <v>10997</v>
      </c>
      <c r="O1230" s="273"/>
      <c r="P1230" s="273"/>
      <c r="Q1230" s="273"/>
      <c r="R1230" s="273" t="s">
        <v>789</v>
      </c>
      <c r="S1230" s="273" t="s">
        <v>790</v>
      </c>
      <c r="T1230" s="273" t="s">
        <v>458</v>
      </c>
      <c r="U1230" s="273" t="s">
        <v>3209</v>
      </c>
      <c r="V1230" s="274">
        <v>100</v>
      </c>
      <c r="W1230" s="273"/>
      <c r="X1230" s="273" t="s">
        <v>861</v>
      </c>
      <c r="Y1230" s="273" t="s">
        <v>1509</v>
      </c>
      <c r="Z1230" s="273"/>
      <c r="AA1230" s="273"/>
      <c r="AB1230" s="273"/>
      <c r="AC1230" s="273"/>
      <c r="AD1230" s="273"/>
      <c r="AE1230" s="273" t="s">
        <v>1510</v>
      </c>
      <c r="AF1230" s="273" t="s">
        <v>794</v>
      </c>
      <c r="AG1230" s="273" t="s">
        <v>795</v>
      </c>
      <c r="AH1230" s="273" t="s">
        <v>3245</v>
      </c>
      <c r="AI1230" s="273" t="s">
        <v>102</v>
      </c>
      <c r="AJ1230" s="273"/>
      <c r="AK1230" s="273" t="s">
        <v>796</v>
      </c>
      <c r="AL1230" s="273" t="s">
        <v>4236</v>
      </c>
      <c r="AM1230" s="273" t="s">
        <v>811</v>
      </c>
      <c r="AN1230" s="273" t="s">
        <v>42</v>
      </c>
      <c r="AO1230" s="273"/>
      <c r="AP1230" s="273"/>
      <c r="AQ1230" s="273"/>
      <c r="AR1230" s="273"/>
      <c r="AS1230" s="273" t="s">
        <v>1511</v>
      </c>
      <c r="AT1230" s="274">
        <v>1000</v>
      </c>
      <c r="AU1230" s="274">
        <v>3</v>
      </c>
      <c r="AV1230" s="273" t="s">
        <v>10998</v>
      </c>
      <c r="AW1230" s="273"/>
      <c r="AX1230" s="274">
        <v>4.75</v>
      </c>
      <c r="AY1230" s="273" t="s">
        <v>458</v>
      </c>
      <c r="AZ1230" s="273" t="s">
        <v>10953</v>
      </c>
      <c r="BA1230" s="273" t="s">
        <v>10999</v>
      </c>
      <c r="BB1230" s="273" t="s">
        <v>1501</v>
      </c>
      <c r="BC1230" s="273" t="s">
        <v>10998</v>
      </c>
      <c r="BD1230" s="273"/>
      <c r="BE1230" s="273" t="s">
        <v>10998</v>
      </c>
      <c r="BF1230" s="273" t="s">
        <v>458</v>
      </c>
      <c r="BG1230" s="273" t="s">
        <v>458</v>
      </c>
      <c r="BH1230" s="273" t="s">
        <v>1510</v>
      </c>
      <c r="BI1230" s="273" t="s">
        <v>800</v>
      </c>
      <c r="BJ1230" s="273" t="s">
        <v>800</v>
      </c>
      <c r="BK1230" s="273" t="s">
        <v>801</v>
      </c>
      <c r="BL1230" s="273" t="s">
        <v>802</v>
      </c>
      <c r="BM1230" s="273" t="s">
        <v>803</v>
      </c>
      <c r="BN1230" s="273"/>
      <c r="BO1230" s="273" t="s">
        <v>809</v>
      </c>
      <c r="BP1230" s="273" t="s">
        <v>458</v>
      </c>
      <c r="BQ1230" s="273"/>
    </row>
    <row r="1231" spans="1:69" ht="18" customHeight="1">
      <c r="A1231" s="273" t="s">
        <v>3331</v>
      </c>
      <c r="B1231" s="273" t="s">
        <v>11000</v>
      </c>
      <c r="C1231" s="273" t="s">
        <v>11001</v>
      </c>
      <c r="D1231" s="273" t="s">
        <v>11002</v>
      </c>
      <c r="E1231" s="273" t="s">
        <v>11003</v>
      </c>
      <c r="F1231" s="273" t="s">
        <v>1604</v>
      </c>
      <c r="G1231" s="273" t="s">
        <v>1506</v>
      </c>
      <c r="H1231" s="273" t="s">
        <v>786</v>
      </c>
      <c r="I1231" s="274">
        <v>2</v>
      </c>
      <c r="J1231" s="273" t="s">
        <v>598</v>
      </c>
      <c r="K1231" s="273" t="s">
        <v>9134</v>
      </c>
      <c r="L1231" s="274">
        <v>4</v>
      </c>
      <c r="M1231" s="273" t="s">
        <v>11004</v>
      </c>
      <c r="N1231" s="273" t="s">
        <v>9385</v>
      </c>
      <c r="O1231" s="273"/>
      <c r="P1231" s="273"/>
      <c r="Q1231" s="273"/>
      <c r="R1231" s="273" t="s">
        <v>789</v>
      </c>
      <c r="S1231" s="273" t="s">
        <v>1487</v>
      </c>
      <c r="T1231" s="273" t="s">
        <v>458</v>
      </c>
      <c r="U1231" s="273" t="s">
        <v>791</v>
      </c>
      <c r="V1231" s="274">
        <v>100</v>
      </c>
      <c r="W1231" s="273"/>
      <c r="X1231" s="273" t="s">
        <v>1565</v>
      </c>
      <c r="Y1231" s="273" t="s">
        <v>1566</v>
      </c>
      <c r="Z1231" s="273"/>
      <c r="AA1231" s="273"/>
      <c r="AB1231" s="273"/>
      <c r="AC1231" s="273"/>
      <c r="AD1231" s="273"/>
      <c r="AE1231" s="273" t="s">
        <v>9992</v>
      </c>
      <c r="AF1231" s="273" t="s">
        <v>794</v>
      </c>
      <c r="AG1231" s="273" t="s">
        <v>1793</v>
      </c>
      <c r="AH1231" s="273" t="s">
        <v>786</v>
      </c>
      <c r="AI1231" s="273" t="s">
        <v>102</v>
      </c>
      <c r="AJ1231" s="273"/>
      <c r="AK1231" s="273" t="s">
        <v>796</v>
      </c>
      <c r="AL1231" s="273" t="s">
        <v>4739</v>
      </c>
      <c r="AM1231" s="273" t="s">
        <v>2206</v>
      </c>
      <c r="AN1231" s="273" t="s">
        <v>42</v>
      </c>
      <c r="AO1231" s="273"/>
      <c r="AP1231" s="273"/>
      <c r="AQ1231" s="273"/>
      <c r="AR1231" s="273"/>
      <c r="AS1231" s="273" t="s">
        <v>3341</v>
      </c>
      <c r="AT1231" s="274">
        <v>10000</v>
      </c>
      <c r="AU1231" s="274">
        <v>2</v>
      </c>
      <c r="AV1231" s="273" t="s">
        <v>11005</v>
      </c>
      <c r="AW1231" s="273"/>
      <c r="AX1231" s="274">
        <v>4</v>
      </c>
      <c r="AY1231" s="273" t="s">
        <v>458</v>
      </c>
      <c r="AZ1231" s="273" t="s">
        <v>10952</v>
      </c>
      <c r="BA1231" s="273" t="s">
        <v>11006</v>
      </c>
      <c r="BB1231" s="273" t="s">
        <v>458</v>
      </c>
      <c r="BC1231" s="273" t="s">
        <v>11005</v>
      </c>
      <c r="BD1231" s="273"/>
      <c r="BE1231" s="273" t="s">
        <v>11005</v>
      </c>
      <c r="BF1231" s="273" t="s">
        <v>458</v>
      </c>
      <c r="BG1231" s="273" t="s">
        <v>11007</v>
      </c>
      <c r="BH1231" s="273" t="s">
        <v>11008</v>
      </c>
      <c r="BI1231" s="273" t="s">
        <v>800</v>
      </c>
      <c r="BJ1231" s="273" t="s">
        <v>800</v>
      </c>
      <c r="BK1231" s="273" t="s">
        <v>801</v>
      </c>
      <c r="BL1231" s="273" t="s">
        <v>802</v>
      </c>
      <c r="BM1231" s="273" t="s">
        <v>803</v>
      </c>
      <c r="BN1231" s="273"/>
      <c r="BO1231" s="273" t="s">
        <v>809</v>
      </c>
      <c r="BP1231" s="273" t="s">
        <v>458</v>
      </c>
      <c r="BQ1231" s="273"/>
    </row>
    <row r="1232" spans="1:69" ht="18" customHeight="1">
      <c r="A1232" s="273" t="s">
        <v>2001</v>
      </c>
      <c r="B1232" s="273" t="s">
        <v>11009</v>
      </c>
      <c r="C1232" s="273" t="s">
        <v>11010</v>
      </c>
      <c r="D1232" s="273" t="s">
        <v>11011</v>
      </c>
      <c r="E1232" s="273" t="s">
        <v>11012</v>
      </c>
      <c r="F1232" s="273" t="s">
        <v>1801</v>
      </c>
      <c r="G1232" s="273" t="s">
        <v>1850</v>
      </c>
      <c r="H1232" s="273" t="s">
        <v>3743</v>
      </c>
      <c r="I1232" s="274">
        <v>8</v>
      </c>
      <c r="J1232" s="273" t="s">
        <v>804</v>
      </c>
      <c r="K1232" s="273" t="s">
        <v>11013</v>
      </c>
      <c r="L1232" s="274">
        <v>1.84</v>
      </c>
      <c r="M1232" s="273" t="s">
        <v>3297</v>
      </c>
      <c r="N1232" s="273" t="s">
        <v>936</v>
      </c>
      <c r="O1232" s="273"/>
      <c r="P1232" s="273"/>
      <c r="Q1232" s="273"/>
      <c r="R1232" s="273"/>
      <c r="S1232" s="273" t="s">
        <v>1487</v>
      </c>
      <c r="T1232" s="273" t="s">
        <v>458</v>
      </c>
      <c r="U1232" s="273" t="s">
        <v>823</v>
      </c>
      <c r="V1232" s="273"/>
      <c r="W1232" s="273"/>
      <c r="X1232" s="273" t="s">
        <v>1463</v>
      </c>
      <c r="Y1232" s="273" t="s">
        <v>1464</v>
      </c>
      <c r="Z1232" s="273"/>
      <c r="AA1232" s="273"/>
      <c r="AB1232" s="273"/>
      <c r="AC1232" s="273"/>
      <c r="AD1232" s="273"/>
      <c r="AE1232" s="273" t="s">
        <v>458</v>
      </c>
      <c r="AF1232" s="273" t="s">
        <v>794</v>
      </c>
      <c r="AG1232" s="273" t="s">
        <v>1734</v>
      </c>
      <c r="AH1232" s="273" t="s">
        <v>3743</v>
      </c>
      <c r="AI1232" s="273"/>
      <c r="AJ1232" s="273"/>
      <c r="AK1232" s="273" t="s">
        <v>810</v>
      </c>
      <c r="AL1232" s="273" t="s">
        <v>3298</v>
      </c>
      <c r="AM1232" s="273" t="s">
        <v>1606</v>
      </c>
      <c r="AN1232" s="273" t="s">
        <v>42</v>
      </c>
      <c r="AO1232" s="273"/>
      <c r="AP1232" s="273"/>
      <c r="AQ1232" s="273"/>
      <c r="AR1232" s="273"/>
      <c r="AS1232" s="273" t="s">
        <v>3803</v>
      </c>
      <c r="AT1232" s="274">
        <v>50000</v>
      </c>
      <c r="AU1232" s="274">
        <v>8</v>
      </c>
      <c r="AV1232" s="273" t="s">
        <v>11014</v>
      </c>
      <c r="AW1232" s="273"/>
      <c r="AX1232" s="274">
        <v>1.84</v>
      </c>
      <c r="AY1232" s="273" t="s">
        <v>458</v>
      </c>
      <c r="AZ1232" s="273" t="s">
        <v>11015</v>
      </c>
      <c r="BA1232" s="273" t="s">
        <v>3805</v>
      </c>
      <c r="BB1232" s="273" t="s">
        <v>458</v>
      </c>
      <c r="BC1232" s="273" t="s">
        <v>11014</v>
      </c>
      <c r="BD1232" s="273"/>
      <c r="BE1232" s="273" t="s">
        <v>11014</v>
      </c>
      <c r="BF1232" s="273" t="s">
        <v>458</v>
      </c>
      <c r="BG1232" s="273" t="s">
        <v>458</v>
      </c>
      <c r="BH1232" s="273" t="s">
        <v>458</v>
      </c>
      <c r="BI1232" s="273" t="s">
        <v>800</v>
      </c>
      <c r="BJ1232" s="273" t="s">
        <v>800</v>
      </c>
      <c r="BK1232" s="273" t="s">
        <v>801</v>
      </c>
      <c r="BL1232" s="273" t="s">
        <v>802</v>
      </c>
      <c r="BM1232" s="273" t="s">
        <v>803</v>
      </c>
      <c r="BN1232" s="273"/>
      <c r="BO1232" s="273" t="s">
        <v>809</v>
      </c>
      <c r="BP1232" s="273" t="s">
        <v>458</v>
      </c>
      <c r="BQ1232" s="273"/>
    </row>
    <row r="1233" spans="1:69" ht="18" customHeight="1">
      <c r="A1233" s="273" t="s">
        <v>2725</v>
      </c>
      <c r="B1233" s="273" t="s">
        <v>11016</v>
      </c>
      <c r="C1233" s="273" t="s">
        <v>11017</v>
      </c>
      <c r="D1233" s="273" t="s">
        <v>11018</v>
      </c>
      <c r="E1233" s="273" t="s">
        <v>11019</v>
      </c>
      <c r="F1233" s="273" t="s">
        <v>1505</v>
      </c>
      <c r="G1233" s="273" t="s">
        <v>1506</v>
      </c>
      <c r="H1233" s="273" t="s">
        <v>786</v>
      </c>
      <c r="I1233" s="274">
        <v>4</v>
      </c>
      <c r="J1233" s="273" t="s">
        <v>11</v>
      </c>
      <c r="K1233" s="273" t="s">
        <v>9134</v>
      </c>
      <c r="L1233" s="274">
        <v>4.25</v>
      </c>
      <c r="M1233" s="273" t="s">
        <v>4733</v>
      </c>
      <c r="N1233" s="273" t="s">
        <v>11020</v>
      </c>
      <c r="O1233" s="273"/>
      <c r="P1233" s="273"/>
      <c r="Q1233" s="273"/>
      <c r="R1233" s="273" t="s">
        <v>789</v>
      </c>
      <c r="S1233" s="273" t="s">
        <v>2731</v>
      </c>
      <c r="T1233" s="273" t="s">
        <v>458</v>
      </c>
      <c r="U1233" s="273" t="s">
        <v>791</v>
      </c>
      <c r="V1233" s="274">
        <v>99.09</v>
      </c>
      <c r="W1233" s="273"/>
      <c r="X1233" s="273" t="s">
        <v>828</v>
      </c>
      <c r="Y1233" s="273" t="s">
        <v>835</v>
      </c>
      <c r="Z1233" s="273"/>
      <c r="AA1233" s="273"/>
      <c r="AB1233" s="273"/>
      <c r="AC1233" s="273"/>
      <c r="AD1233" s="273"/>
      <c r="AE1233" s="273" t="s">
        <v>11021</v>
      </c>
      <c r="AF1233" s="273" t="s">
        <v>794</v>
      </c>
      <c r="AG1233" s="273" t="s">
        <v>795</v>
      </c>
      <c r="AH1233" s="273" t="s">
        <v>786</v>
      </c>
      <c r="AI1233" s="273" t="s">
        <v>102</v>
      </c>
      <c r="AJ1233" s="273"/>
      <c r="AK1233" s="273" t="s">
        <v>796</v>
      </c>
      <c r="AL1233" s="273" t="s">
        <v>4739</v>
      </c>
      <c r="AM1233" s="273" t="s">
        <v>811</v>
      </c>
      <c r="AN1233" s="273" t="s">
        <v>42</v>
      </c>
      <c r="AO1233" s="273"/>
      <c r="AP1233" s="273"/>
      <c r="AQ1233" s="273"/>
      <c r="AR1233" s="273"/>
      <c r="AS1233" s="273" t="s">
        <v>9033</v>
      </c>
      <c r="AT1233" s="274">
        <v>1000</v>
      </c>
      <c r="AU1233" s="274">
        <v>4</v>
      </c>
      <c r="AV1233" s="273" t="s">
        <v>10995</v>
      </c>
      <c r="AW1233" s="273"/>
      <c r="AX1233" s="274">
        <v>4.25</v>
      </c>
      <c r="AY1233" s="273" t="s">
        <v>458</v>
      </c>
      <c r="AZ1233" s="273" t="s">
        <v>11022</v>
      </c>
      <c r="BA1233" s="273" t="s">
        <v>9035</v>
      </c>
      <c r="BB1233" s="273" t="s">
        <v>9036</v>
      </c>
      <c r="BC1233" s="273" t="s">
        <v>10995</v>
      </c>
      <c r="BD1233" s="273"/>
      <c r="BE1233" s="273" t="s">
        <v>10995</v>
      </c>
      <c r="BF1233" s="273" t="s">
        <v>458</v>
      </c>
      <c r="BG1233" s="273" t="s">
        <v>11023</v>
      </c>
      <c r="BH1233" s="273" t="s">
        <v>11024</v>
      </c>
      <c r="BI1233" s="273" t="s">
        <v>800</v>
      </c>
      <c r="BJ1233" s="273" t="s">
        <v>800</v>
      </c>
      <c r="BK1233" s="273" t="s">
        <v>801</v>
      </c>
      <c r="BL1233" s="273" t="s">
        <v>802</v>
      </c>
      <c r="BM1233" s="273" t="s">
        <v>803</v>
      </c>
      <c r="BN1233" s="273"/>
      <c r="BO1233" s="273" t="s">
        <v>809</v>
      </c>
      <c r="BP1233" s="273" t="s">
        <v>2725</v>
      </c>
      <c r="BQ1233" s="273"/>
    </row>
    <row r="1234" spans="1:69" ht="18" customHeight="1">
      <c r="A1234" s="273" t="s">
        <v>10926</v>
      </c>
      <c r="B1234" s="273" t="s">
        <v>10927</v>
      </c>
      <c r="C1234" s="273" t="s">
        <v>11025</v>
      </c>
      <c r="D1234" s="273" t="s">
        <v>11026</v>
      </c>
      <c r="E1234" s="273" t="s">
        <v>10930</v>
      </c>
      <c r="F1234" s="273" t="s">
        <v>3287</v>
      </c>
      <c r="G1234" s="273" t="s">
        <v>1506</v>
      </c>
      <c r="H1234" s="273" t="s">
        <v>3287</v>
      </c>
      <c r="I1234" s="274">
        <v>22.5</v>
      </c>
      <c r="J1234" s="273" t="s">
        <v>11</v>
      </c>
      <c r="K1234" s="273" t="s">
        <v>9134</v>
      </c>
      <c r="L1234" s="274">
        <v>3.6</v>
      </c>
      <c r="M1234" s="273" t="s">
        <v>8589</v>
      </c>
      <c r="N1234" s="273" t="s">
        <v>11027</v>
      </c>
      <c r="O1234" s="273"/>
      <c r="P1234" s="273"/>
      <c r="Q1234" s="273"/>
      <c r="R1234" s="273" t="s">
        <v>789</v>
      </c>
      <c r="S1234" s="273" t="s">
        <v>1487</v>
      </c>
      <c r="T1234" s="273" t="s">
        <v>458</v>
      </c>
      <c r="U1234" s="273" t="s">
        <v>791</v>
      </c>
      <c r="V1234" s="274">
        <v>99.82</v>
      </c>
      <c r="W1234" s="273"/>
      <c r="X1234" s="273" t="s">
        <v>1669</v>
      </c>
      <c r="Y1234" s="273" t="s">
        <v>1670</v>
      </c>
      <c r="Z1234" s="273"/>
      <c r="AA1234" s="273"/>
      <c r="AB1234" s="273"/>
      <c r="AC1234" s="273"/>
      <c r="AD1234" s="273"/>
      <c r="AE1234" s="273" t="s">
        <v>10933</v>
      </c>
      <c r="AF1234" s="273" t="s">
        <v>794</v>
      </c>
      <c r="AG1234" s="273" t="s">
        <v>3912</v>
      </c>
      <c r="AH1234" s="273" t="s">
        <v>3287</v>
      </c>
      <c r="AI1234" s="273"/>
      <c r="AJ1234" s="273"/>
      <c r="AK1234" s="273" t="s">
        <v>810</v>
      </c>
      <c r="AL1234" s="273" t="s">
        <v>10934</v>
      </c>
      <c r="AM1234" s="273" t="s">
        <v>1529</v>
      </c>
      <c r="AN1234" s="273" t="s">
        <v>42</v>
      </c>
      <c r="AO1234" s="273"/>
      <c r="AP1234" s="273"/>
      <c r="AQ1234" s="273"/>
      <c r="AR1234" s="273"/>
      <c r="AS1234" s="273" t="s">
        <v>10935</v>
      </c>
      <c r="AT1234" s="274">
        <v>1000</v>
      </c>
      <c r="AU1234" s="274">
        <v>0.16569999999999999</v>
      </c>
      <c r="AV1234" s="273" t="s">
        <v>11028</v>
      </c>
      <c r="AW1234" s="273" t="s">
        <v>1954</v>
      </c>
      <c r="AX1234" s="274">
        <v>3.6</v>
      </c>
      <c r="AY1234" s="273" t="s">
        <v>458</v>
      </c>
      <c r="AZ1234" s="273" t="s">
        <v>10936</v>
      </c>
      <c r="BA1234" s="273" t="s">
        <v>10938</v>
      </c>
      <c r="BB1234" s="273" t="s">
        <v>458</v>
      </c>
      <c r="BC1234" s="273" t="s">
        <v>11028</v>
      </c>
      <c r="BD1234" s="273"/>
      <c r="BE1234" s="273" t="s">
        <v>11028</v>
      </c>
      <c r="BF1234" s="273" t="s">
        <v>4502</v>
      </c>
      <c r="BG1234" s="273" t="s">
        <v>10933</v>
      </c>
      <c r="BH1234" s="273" t="s">
        <v>11029</v>
      </c>
      <c r="BI1234" s="273" t="s">
        <v>800</v>
      </c>
      <c r="BJ1234" s="273" t="s">
        <v>800</v>
      </c>
      <c r="BK1234" s="273" t="s">
        <v>801</v>
      </c>
      <c r="BL1234" s="273" t="s">
        <v>802</v>
      </c>
      <c r="BM1234" s="273" t="s">
        <v>827</v>
      </c>
      <c r="BN1234" s="273"/>
      <c r="BO1234" s="273" t="s">
        <v>809</v>
      </c>
      <c r="BP1234" s="273" t="s">
        <v>458</v>
      </c>
      <c r="BQ1234" s="273"/>
    </row>
    <row r="1235" spans="1:69" ht="18" customHeight="1">
      <c r="A1235" s="273" t="s">
        <v>10926</v>
      </c>
      <c r="B1235" s="273" t="s">
        <v>10927</v>
      </c>
      <c r="C1235" s="273" t="s">
        <v>11030</v>
      </c>
      <c r="D1235" s="273" t="s">
        <v>11026</v>
      </c>
      <c r="E1235" s="273" t="s">
        <v>10930</v>
      </c>
      <c r="F1235" s="273" t="s">
        <v>3287</v>
      </c>
      <c r="G1235" s="273" t="s">
        <v>1506</v>
      </c>
      <c r="H1235" s="273" t="s">
        <v>3287</v>
      </c>
      <c r="I1235" s="274">
        <v>22.5</v>
      </c>
      <c r="J1235" s="273" t="s">
        <v>11</v>
      </c>
      <c r="K1235" s="273" t="s">
        <v>9134</v>
      </c>
      <c r="L1235" s="274">
        <v>3.6</v>
      </c>
      <c r="M1235" s="273" t="s">
        <v>8589</v>
      </c>
      <c r="N1235" s="273" t="s">
        <v>5957</v>
      </c>
      <c r="O1235" s="273"/>
      <c r="P1235" s="273"/>
      <c r="Q1235" s="273"/>
      <c r="R1235" s="273" t="s">
        <v>3220</v>
      </c>
      <c r="S1235" s="273" t="s">
        <v>1487</v>
      </c>
      <c r="T1235" s="273" t="s">
        <v>458</v>
      </c>
      <c r="U1235" s="273" t="s">
        <v>791</v>
      </c>
      <c r="V1235" s="274">
        <v>99.82</v>
      </c>
      <c r="W1235" s="273"/>
      <c r="X1235" s="273" t="s">
        <v>1669</v>
      </c>
      <c r="Y1235" s="273" t="s">
        <v>1670</v>
      </c>
      <c r="Z1235" s="273"/>
      <c r="AA1235" s="273"/>
      <c r="AB1235" s="273"/>
      <c r="AC1235" s="273"/>
      <c r="AD1235" s="273"/>
      <c r="AE1235" s="273" t="s">
        <v>10933</v>
      </c>
      <c r="AF1235" s="273" t="s">
        <v>794</v>
      </c>
      <c r="AG1235" s="273" t="s">
        <v>3912</v>
      </c>
      <c r="AH1235" s="273" t="s">
        <v>3287</v>
      </c>
      <c r="AI1235" s="273"/>
      <c r="AJ1235" s="273"/>
      <c r="AK1235" s="273" t="s">
        <v>810</v>
      </c>
      <c r="AL1235" s="273" t="s">
        <v>10934</v>
      </c>
      <c r="AM1235" s="273" t="s">
        <v>1529</v>
      </c>
      <c r="AN1235" s="273" t="s">
        <v>42</v>
      </c>
      <c r="AO1235" s="273"/>
      <c r="AP1235" s="273"/>
      <c r="AQ1235" s="273"/>
      <c r="AR1235" s="273"/>
      <c r="AS1235" s="273" t="s">
        <v>10935</v>
      </c>
      <c r="AT1235" s="274">
        <v>1000</v>
      </c>
      <c r="AU1235" s="274">
        <v>0.16569999999999999</v>
      </c>
      <c r="AV1235" s="273" t="s">
        <v>11028</v>
      </c>
      <c r="AW1235" s="273" t="s">
        <v>1954</v>
      </c>
      <c r="AX1235" s="274">
        <v>3.6</v>
      </c>
      <c r="AY1235" s="273" t="s">
        <v>458</v>
      </c>
      <c r="AZ1235" s="273" t="s">
        <v>10936</v>
      </c>
      <c r="BA1235" s="273" t="s">
        <v>10938</v>
      </c>
      <c r="BB1235" s="273" t="s">
        <v>458</v>
      </c>
      <c r="BC1235" s="273" t="s">
        <v>11028</v>
      </c>
      <c r="BD1235" s="273"/>
      <c r="BE1235" s="273" t="s">
        <v>11028</v>
      </c>
      <c r="BF1235" s="273" t="s">
        <v>4502</v>
      </c>
      <c r="BG1235" s="273" t="s">
        <v>10933</v>
      </c>
      <c r="BH1235" s="273" t="s">
        <v>11029</v>
      </c>
      <c r="BI1235" s="273" t="s">
        <v>800</v>
      </c>
      <c r="BJ1235" s="273" t="s">
        <v>800</v>
      </c>
      <c r="BK1235" s="273" t="s">
        <v>801</v>
      </c>
      <c r="BL1235" s="273" t="s">
        <v>802</v>
      </c>
      <c r="BM1235" s="273" t="s">
        <v>827</v>
      </c>
      <c r="BN1235" s="273"/>
      <c r="BO1235" s="273" t="s">
        <v>809</v>
      </c>
      <c r="BP1235" s="273" t="s">
        <v>458</v>
      </c>
      <c r="BQ1235" s="273"/>
    </row>
    <row r="1236" spans="1:69" ht="18" customHeight="1">
      <c r="A1236" s="273" t="s">
        <v>10916</v>
      </c>
      <c r="B1236" s="273" t="s">
        <v>10917</v>
      </c>
      <c r="C1236" s="273" t="s">
        <v>10942</v>
      </c>
      <c r="D1236" s="273" t="s">
        <v>11031</v>
      </c>
      <c r="E1236" s="273" t="s">
        <v>10920</v>
      </c>
      <c r="F1236" s="273" t="s">
        <v>786</v>
      </c>
      <c r="G1236" s="273" t="s">
        <v>786</v>
      </c>
      <c r="H1236" s="273" t="s">
        <v>786</v>
      </c>
      <c r="I1236" s="274">
        <v>0.4</v>
      </c>
      <c r="J1236" s="273" t="s">
        <v>804</v>
      </c>
      <c r="K1236" s="273" t="s">
        <v>10944</v>
      </c>
      <c r="L1236" s="273"/>
      <c r="M1236" s="273" t="s">
        <v>1851</v>
      </c>
      <c r="N1236" s="273" t="s">
        <v>936</v>
      </c>
      <c r="O1236" s="273"/>
      <c r="P1236" s="273"/>
      <c r="Q1236" s="273"/>
      <c r="R1236" s="273" t="s">
        <v>789</v>
      </c>
      <c r="S1236" s="273" t="s">
        <v>1487</v>
      </c>
      <c r="T1236" s="273" t="s">
        <v>458</v>
      </c>
      <c r="U1236" s="273" t="s">
        <v>791</v>
      </c>
      <c r="V1236" s="273"/>
      <c r="W1236" s="273"/>
      <c r="X1236" s="273" t="s">
        <v>828</v>
      </c>
      <c r="Y1236" s="273" t="s">
        <v>2074</v>
      </c>
      <c r="Z1236" s="273"/>
      <c r="AA1236" s="273"/>
      <c r="AB1236" s="273"/>
      <c r="AC1236" s="273"/>
      <c r="AD1236" s="273"/>
      <c r="AE1236" s="273"/>
      <c r="AF1236" s="273" t="s">
        <v>2276</v>
      </c>
      <c r="AG1236" s="273" t="s">
        <v>1986</v>
      </c>
      <c r="AH1236" s="273" t="s">
        <v>786</v>
      </c>
      <c r="AI1236" s="273"/>
      <c r="AJ1236" s="273"/>
      <c r="AK1236" s="273" t="s">
        <v>1987</v>
      </c>
      <c r="AL1236" s="273" t="s">
        <v>1857</v>
      </c>
      <c r="AM1236" s="273" t="s">
        <v>1529</v>
      </c>
      <c r="AN1236" s="273" t="s">
        <v>3211</v>
      </c>
      <c r="AO1236" s="273"/>
      <c r="AP1236" s="273"/>
      <c r="AQ1236" s="273"/>
      <c r="AR1236" s="273"/>
      <c r="AS1236" s="273" t="s">
        <v>10922</v>
      </c>
      <c r="AT1236" s="274">
        <v>1250000</v>
      </c>
      <c r="AU1236" s="274">
        <v>2.7</v>
      </c>
      <c r="AV1236" s="273" t="s">
        <v>11032</v>
      </c>
      <c r="AW1236" s="273" t="s">
        <v>2585</v>
      </c>
      <c r="AX1236" s="274">
        <v>0.1</v>
      </c>
      <c r="AY1236" s="273" t="s">
        <v>458</v>
      </c>
      <c r="AZ1236" s="273" t="s">
        <v>10924</v>
      </c>
      <c r="BA1236" s="273" t="s">
        <v>10925</v>
      </c>
      <c r="BB1236" s="273" t="s">
        <v>458</v>
      </c>
      <c r="BC1236" s="273" t="s">
        <v>10946</v>
      </c>
      <c r="BD1236" s="273"/>
      <c r="BE1236" s="273" t="s">
        <v>10946</v>
      </c>
      <c r="BF1236" s="273" t="s">
        <v>6813</v>
      </c>
      <c r="BG1236" s="273"/>
      <c r="BH1236" s="273" t="s">
        <v>10947</v>
      </c>
      <c r="BI1236" s="273" t="s">
        <v>800</v>
      </c>
      <c r="BJ1236" s="273" t="s">
        <v>800</v>
      </c>
      <c r="BK1236" s="273" t="s">
        <v>10695</v>
      </c>
      <c r="BL1236" s="273" t="s">
        <v>802</v>
      </c>
      <c r="BM1236" s="273" t="s">
        <v>1541</v>
      </c>
      <c r="BN1236" s="273"/>
      <c r="BO1236" s="273" t="s">
        <v>1865</v>
      </c>
      <c r="BP1236" s="273" t="s">
        <v>458</v>
      </c>
      <c r="BQ1236" s="273"/>
    </row>
    <row r="1237" spans="1:69" ht="18" customHeight="1">
      <c r="A1237" s="273" t="s">
        <v>6094</v>
      </c>
      <c r="B1237" s="273" t="s">
        <v>11033</v>
      </c>
      <c r="C1237" s="273" t="s">
        <v>11034</v>
      </c>
      <c r="D1237" s="273" t="s">
        <v>11035</v>
      </c>
      <c r="E1237" s="273" t="s">
        <v>11036</v>
      </c>
      <c r="F1237" s="273" t="s">
        <v>1687</v>
      </c>
      <c r="G1237" s="273" t="s">
        <v>1506</v>
      </c>
      <c r="H1237" s="273" t="s">
        <v>786</v>
      </c>
      <c r="I1237" s="274">
        <v>5</v>
      </c>
      <c r="J1237" s="273" t="s">
        <v>11</v>
      </c>
      <c r="K1237" s="273" t="s">
        <v>9134</v>
      </c>
      <c r="L1237" s="274">
        <v>4.25</v>
      </c>
      <c r="M1237" s="273" t="s">
        <v>1647</v>
      </c>
      <c r="N1237" s="273" t="s">
        <v>6193</v>
      </c>
      <c r="O1237" s="273"/>
      <c r="P1237" s="273"/>
      <c r="Q1237" s="273"/>
      <c r="R1237" s="273" t="s">
        <v>789</v>
      </c>
      <c r="S1237" s="273" t="s">
        <v>1487</v>
      </c>
      <c r="T1237" s="273" t="s">
        <v>458</v>
      </c>
      <c r="U1237" s="273" t="s">
        <v>6618</v>
      </c>
      <c r="V1237" s="274">
        <v>99.608000000000004</v>
      </c>
      <c r="W1237" s="273"/>
      <c r="X1237" s="273" t="s">
        <v>1463</v>
      </c>
      <c r="Y1237" s="273" t="s">
        <v>1464</v>
      </c>
      <c r="Z1237" s="273"/>
      <c r="AA1237" s="273"/>
      <c r="AB1237" s="273"/>
      <c r="AC1237" s="273"/>
      <c r="AD1237" s="273"/>
      <c r="AE1237" s="273" t="s">
        <v>458</v>
      </c>
      <c r="AF1237" s="273" t="s">
        <v>794</v>
      </c>
      <c r="AG1237" s="273" t="s">
        <v>1793</v>
      </c>
      <c r="AH1237" s="273" t="s">
        <v>786</v>
      </c>
      <c r="AI1237" s="273"/>
      <c r="AJ1237" s="273" t="s">
        <v>10988</v>
      </c>
      <c r="AK1237" s="273" t="s">
        <v>796</v>
      </c>
      <c r="AL1237" s="273" t="s">
        <v>3734</v>
      </c>
      <c r="AM1237" s="273" t="s">
        <v>1529</v>
      </c>
      <c r="AN1237" s="273" t="s">
        <v>42</v>
      </c>
      <c r="AO1237" s="273"/>
      <c r="AP1237" s="273"/>
      <c r="AQ1237" s="273"/>
      <c r="AR1237" s="273"/>
      <c r="AS1237" s="273" t="s">
        <v>6099</v>
      </c>
      <c r="AT1237" s="274">
        <v>1000</v>
      </c>
      <c r="AU1237" s="274">
        <v>0</v>
      </c>
      <c r="AV1237" s="273" t="s">
        <v>11026</v>
      </c>
      <c r="AW1237" s="273" t="s">
        <v>8970</v>
      </c>
      <c r="AX1237" s="274">
        <v>4.25</v>
      </c>
      <c r="AY1237" s="273" t="s">
        <v>458</v>
      </c>
      <c r="AZ1237" s="273" t="s">
        <v>11037</v>
      </c>
      <c r="BA1237" s="273" t="s">
        <v>6101</v>
      </c>
      <c r="BB1237" s="273" t="s">
        <v>458</v>
      </c>
      <c r="BC1237" s="273" t="s">
        <v>11026</v>
      </c>
      <c r="BD1237" s="273"/>
      <c r="BE1237" s="273" t="s">
        <v>11026</v>
      </c>
      <c r="BF1237" s="273" t="s">
        <v>458</v>
      </c>
      <c r="BG1237" s="273" t="s">
        <v>11038</v>
      </c>
      <c r="BH1237" s="273" t="s">
        <v>11039</v>
      </c>
      <c r="BI1237" s="273" t="s">
        <v>800</v>
      </c>
      <c r="BJ1237" s="273" t="s">
        <v>800</v>
      </c>
      <c r="BK1237" s="273" t="s">
        <v>3730</v>
      </c>
      <c r="BL1237" s="273" t="s">
        <v>802</v>
      </c>
      <c r="BM1237" s="273" t="s">
        <v>827</v>
      </c>
      <c r="BN1237" s="273"/>
      <c r="BO1237" s="273" t="s">
        <v>809</v>
      </c>
      <c r="BP1237" s="273" t="s">
        <v>458</v>
      </c>
      <c r="BQ1237" s="273"/>
    </row>
    <row r="1238" spans="1:69" ht="18" customHeight="1">
      <c r="A1238" s="273" t="s">
        <v>3282</v>
      </c>
      <c r="B1238" s="273" t="s">
        <v>11040</v>
      </c>
      <c r="C1238" s="273" t="s">
        <v>11041</v>
      </c>
      <c r="D1238" s="273" t="s">
        <v>11035</v>
      </c>
      <c r="E1238" s="273" t="s">
        <v>11042</v>
      </c>
      <c r="F1238" s="273" t="s">
        <v>3287</v>
      </c>
      <c r="G1238" s="273" t="s">
        <v>1506</v>
      </c>
      <c r="H1238" s="273" t="s">
        <v>3245</v>
      </c>
      <c r="I1238" s="274">
        <v>20</v>
      </c>
      <c r="J1238" s="273" t="s">
        <v>599</v>
      </c>
      <c r="K1238" s="273" t="s">
        <v>9134</v>
      </c>
      <c r="L1238" s="274">
        <v>3.38</v>
      </c>
      <c r="M1238" s="273" t="s">
        <v>8658</v>
      </c>
      <c r="N1238" s="273" t="s">
        <v>11043</v>
      </c>
      <c r="O1238" s="273"/>
      <c r="P1238" s="273"/>
      <c r="Q1238" s="273"/>
      <c r="R1238" s="273" t="s">
        <v>789</v>
      </c>
      <c r="S1238" s="273" t="s">
        <v>1487</v>
      </c>
      <c r="T1238" s="273"/>
      <c r="U1238" s="273" t="s">
        <v>791</v>
      </c>
      <c r="V1238" s="274">
        <v>100</v>
      </c>
      <c r="W1238" s="273"/>
      <c r="X1238" s="273" t="s">
        <v>792</v>
      </c>
      <c r="Y1238" s="273" t="s">
        <v>1792</v>
      </c>
      <c r="Z1238" s="273"/>
      <c r="AA1238" s="273"/>
      <c r="AB1238" s="273"/>
      <c r="AC1238" s="273"/>
      <c r="AD1238" s="273"/>
      <c r="AE1238" s="273"/>
      <c r="AF1238" s="273" t="s">
        <v>794</v>
      </c>
      <c r="AG1238" s="273" t="s">
        <v>1734</v>
      </c>
      <c r="AH1238" s="273" t="s">
        <v>3245</v>
      </c>
      <c r="AI1238" s="273"/>
      <c r="AJ1238" s="273"/>
      <c r="AK1238" s="273" t="s">
        <v>810</v>
      </c>
      <c r="AL1238" s="273" t="s">
        <v>1653</v>
      </c>
      <c r="AM1238" s="273" t="s">
        <v>1834</v>
      </c>
      <c r="AN1238" s="273" t="s">
        <v>42</v>
      </c>
      <c r="AO1238" s="273"/>
      <c r="AP1238" s="273"/>
      <c r="AQ1238" s="273"/>
      <c r="AR1238" s="273"/>
      <c r="AS1238" s="273" t="s">
        <v>669</v>
      </c>
      <c r="AT1238" s="274">
        <v>500000</v>
      </c>
      <c r="AU1238" s="274">
        <v>20</v>
      </c>
      <c r="AV1238" s="273" t="s">
        <v>11044</v>
      </c>
      <c r="AW1238" s="273"/>
      <c r="AX1238" s="274">
        <v>3.38</v>
      </c>
      <c r="AY1238" s="273"/>
      <c r="AZ1238" s="273" t="s">
        <v>10956</v>
      </c>
      <c r="BA1238" s="273" t="s">
        <v>3292</v>
      </c>
      <c r="BB1238" s="273"/>
      <c r="BC1238" s="273" t="s">
        <v>11044</v>
      </c>
      <c r="BD1238" s="273"/>
      <c r="BE1238" s="273" t="s">
        <v>11044</v>
      </c>
      <c r="BF1238" s="273"/>
      <c r="BG1238" s="273"/>
      <c r="BH1238" s="273" t="s">
        <v>458</v>
      </c>
      <c r="BI1238" s="273" t="s">
        <v>800</v>
      </c>
      <c r="BJ1238" s="273" t="s">
        <v>800</v>
      </c>
      <c r="BK1238" s="273" t="s">
        <v>801</v>
      </c>
      <c r="BL1238" s="273" t="s">
        <v>802</v>
      </c>
      <c r="BM1238" s="273" t="s">
        <v>1962</v>
      </c>
      <c r="BN1238" s="273"/>
      <c r="BO1238" s="273" t="s">
        <v>809</v>
      </c>
      <c r="BP1238" s="273"/>
      <c r="BQ1238" s="273"/>
    </row>
    <row r="1239" spans="1:69" ht="18" customHeight="1">
      <c r="A1239" s="273" t="s">
        <v>3686</v>
      </c>
      <c r="B1239" s="273" t="s">
        <v>11045</v>
      </c>
      <c r="C1239" s="273" t="s">
        <v>11046</v>
      </c>
      <c r="D1239" s="273" t="s">
        <v>11047</v>
      </c>
      <c r="E1239" s="273" t="s">
        <v>11048</v>
      </c>
      <c r="F1239" s="273" t="s">
        <v>1505</v>
      </c>
      <c r="G1239" s="273" t="s">
        <v>1506</v>
      </c>
      <c r="H1239" s="273" t="s">
        <v>3245</v>
      </c>
      <c r="I1239" s="274">
        <v>6</v>
      </c>
      <c r="J1239" s="273" t="s">
        <v>598</v>
      </c>
      <c r="K1239" s="273" t="s">
        <v>9134</v>
      </c>
      <c r="L1239" s="274">
        <v>4.08</v>
      </c>
      <c r="M1239" s="273" t="s">
        <v>4955</v>
      </c>
      <c r="N1239" s="273" t="s">
        <v>11049</v>
      </c>
      <c r="O1239" s="273"/>
      <c r="P1239" s="273"/>
      <c r="Q1239" s="273"/>
      <c r="R1239" s="273" t="s">
        <v>789</v>
      </c>
      <c r="S1239" s="273" t="s">
        <v>1487</v>
      </c>
      <c r="T1239" s="273" t="s">
        <v>458</v>
      </c>
      <c r="U1239" s="273" t="s">
        <v>791</v>
      </c>
      <c r="V1239" s="274">
        <v>100</v>
      </c>
      <c r="W1239" s="273"/>
      <c r="X1239" s="273" t="s">
        <v>792</v>
      </c>
      <c r="Y1239" s="273" t="s">
        <v>1792</v>
      </c>
      <c r="Z1239" s="273"/>
      <c r="AA1239" s="273"/>
      <c r="AB1239" s="273"/>
      <c r="AC1239" s="273"/>
      <c r="AD1239" s="273"/>
      <c r="AE1239" s="273" t="s">
        <v>458</v>
      </c>
      <c r="AF1239" s="273" t="s">
        <v>794</v>
      </c>
      <c r="AG1239" s="273" t="s">
        <v>1793</v>
      </c>
      <c r="AH1239" s="273" t="s">
        <v>3245</v>
      </c>
      <c r="AI1239" s="273" t="s">
        <v>102</v>
      </c>
      <c r="AJ1239" s="273"/>
      <c r="AK1239" s="273" t="s">
        <v>796</v>
      </c>
      <c r="AL1239" s="273" t="s">
        <v>4371</v>
      </c>
      <c r="AM1239" s="273" t="s">
        <v>2206</v>
      </c>
      <c r="AN1239" s="273" t="s">
        <v>42</v>
      </c>
      <c r="AO1239" s="273"/>
      <c r="AP1239" s="273"/>
      <c r="AQ1239" s="273"/>
      <c r="AR1239" s="273"/>
      <c r="AS1239" s="273" t="s">
        <v>3695</v>
      </c>
      <c r="AT1239" s="274">
        <v>10000</v>
      </c>
      <c r="AU1239" s="274">
        <v>6</v>
      </c>
      <c r="AV1239" s="273" t="s">
        <v>11031</v>
      </c>
      <c r="AW1239" s="273"/>
      <c r="AX1239" s="274">
        <v>4.08</v>
      </c>
      <c r="AY1239" s="273" t="s">
        <v>458</v>
      </c>
      <c r="AZ1239" s="273" t="s">
        <v>11050</v>
      </c>
      <c r="BA1239" s="273" t="s">
        <v>8792</v>
      </c>
      <c r="BB1239" s="273" t="s">
        <v>458</v>
      </c>
      <c r="BC1239" s="273" t="s">
        <v>11031</v>
      </c>
      <c r="BD1239" s="273"/>
      <c r="BE1239" s="273" t="s">
        <v>11031</v>
      </c>
      <c r="BF1239" s="273" t="s">
        <v>458</v>
      </c>
      <c r="BG1239" s="273" t="s">
        <v>11051</v>
      </c>
      <c r="BH1239" s="273" t="s">
        <v>11052</v>
      </c>
      <c r="BI1239" s="273" t="s">
        <v>800</v>
      </c>
      <c r="BJ1239" s="273" t="s">
        <v>800</v>
      </c>
      <c r="BK1239" s="273" t="s">
        <v>801</v>
      </c>
      <c r="BL1239" s="273" t="s">
        <v>802</v>
      </c>
      <c r="BM1239" s="273" t="s">
        <v>803</v>
      </c>
      <c r="BN1239" s="273"/>
      <c r="BO1239" s="273" t="s">
        <v>809</v>
      </c>
      <c r="BP1239" s="273" t="s">
        <v>458</v>
      </c>
      <c r="BQ1239" s="273"/>
    </row>
    <row r="1240" spans="1:69" ht="18" customHeight="1">
      <c r="A1240" s="273" t="s">
        <v>10916</v>
      </c>
      <c r="B1240" s="273" t="s">
        <v>10917</v>
      </c>
      <c r="C1240" s="273" t="s">
        <v>10942</v>
      </c>
      <c r="D1240" s="273" t="s">
        <v>11053</v>
      </c>
      <c r="E1240" s="273" t="s">
        <v>10920</v>
      </c>
      <c r="F1240" s="273" t="s">
        <v>786</v>
      </c>
      <c r="G1240" s="273" t="s">
        <v>786</v>
      </c>
      <c r="H1240" s="273" t="s">
        <v>786</v>
      </c>
      <c r="I1240" s="274">
        <v>0.5</v>
      </c>
      <c r="J1240" s="273" t="s">
        <v>804</v>
      </c>
      <c r="K1240" s="273" t="s">
        <v>10944</v>
      </c>
      <c r="L1240" s="273"/>
      <c r="M1240" s="273" t="s">
        <v>1851</v>
      </c>
      <c r="N1240" s="273" t="s">
        <v>936</v>
      </c>
      <c r="O1240" s="273"/>
      <c r="P1240" s="273"/>
      <c r="Q1240" s="273"/>
      <c r="R1240" s="273" t="s">
        <v>789</v>
      </c>
      <c r="S1240" s="273" t="s">
        <v>1487</v>
      </c>
      <c r="T1240" s="273" t="s">
        <v>458</v>
      </c>
      <c r="U1240" s="273" t="s">
        <v>791</v>
      </c>
      <c r="V1240" s="273"/>
      <c r="W1240" s="273"/>
      <c r="X1240" s="273" t="s">
        <v>828</v>
      </c>
      <c r="Y1240" s="273" t="s">
        <v>2074</v>
      </c>
      <c r="Z1240" s="273"/>
      <c r="AA1240" s="273"/>
      <c r="AB1240" s="273"/>
      <c r="AC1240" s="273"/>
      <c r="AD1240" s="273"/>
      <c r="AE1240" s="273"/>
      <c r="AF1240" s="273" t="s">
        <v>2276</v>
      </c>
      <c r="AG1240" s="273" t="s">
        <v>1986</v>
      </c>
      <c r="AH1240" s="273" t="s">
        <v>786</v>
      </c>
      <c r="AI1240" s="273"/>
      <c r="AJ1240" s="273"/>
      <c r="AK1240" s="273" t="s">
        <v>1987</v>
      </c>
      <c r="AL1240" s="273" t="s">
        <v>1857</v>
      </c>
      <c r="AM1240" s="273" t="s">
        <v>1529</v>
      </c>
      <c r="AN1240" s="273" t="s">
        <v>3211</v>
      </c>
      <c r="AO1240" s="273"/>
      <c r="AP1240" s="273"/>
      <c r="AQ1240" s="273"/>
      <c r="AR1240" s="273"/>
      <c r="AS1240" s="273" t="s">
        <v>10922</v>
      </c>
      <c r="AT1240" s="274">
        <v>1250000</v>
      </c>
      <c r="AU1240" s="274">
        <v>2.7</v>
      </c>
      <c r="AV1240" s="273" t="s">
        <v>11054</v>
      </c>
      <c r="AW1240" s="273" t="s">
        <v>2585</v>
      </c>
      <c r="AX1240" s="274">
        <v>0.1</v>
      </c>
      <c r="AY1240" s="273" t="s">
        <v>458</v>
      </c>
      <c r="AZ1240" s="273" t="s">
        <v>10924</v>
      </c>
      <c r="BA1240" s="273" t="s">
        <v>10925</v>
      </c>
      <c r="BB1240" s="273" t="s">
        <v>458</v>
      </c>
      <c r="BC1240" s="273" t="s">
        <v>10946</v>
      </c>
      <c r="BD1240" s="273"/>
      <c r="BE1240" s="273" t="s">
        <v>10946</v>
      </c>
      <c r="BF1240" s="273" t="s">
        <v>6813</v>
      </c>
      <c r="BG1240" s="273"/>
      <c r="BH1240" s="273" t="s">
        <v>10947</v>
      </c>
      <c r="BI1240" s="273" t="s">
        <v>800</v>
      </c>
      <c r="BJ1240" s="273" t="s">
        <v>800</v>
      </c>
      <c r="BK1240" s="273" t="s">
        <v>10695</v>
      </c>
      <c r="BL1240" s="273" t="s">
        <v>802</v>
      </c>
      <c r="BM1240" s="273" t="s">
        <v>1541</v>
      </c>
      <c r="BN1240" s="273"/>
      <c r="BO1240" s="273" t="s">
        <v>1865</v>
      </c>
      <c r="BP1240" s="273" t="s">
        <v>458</v>
      </c>
      <c r="BQ1240" s="273"/>
    </row>
    <row r="1241" spans="1:69" ht="18" customHeight="1">
      <c r="A1241" s="273" t="s">
        <v>3686</v>
      </c>
      <c r="B1241" s="273" t="s">
        <v>11055</v>
      </c>
      <c r="C1241" s="273" t="s">
        <v>11056</v>
      </c>
      <c r="D1241" s="273" t="s">
        <v>11053</v>
      </c>
      <c r="E1241" s="273" t="s">
        <v>11057</v>
      </c>
      <c r="F1241" s="273" t="s">
        <v>1505</v>
      </c>
      <c r="G1241" s="273" t="s">
        <v>1506</v>
      </c>
      <c r="H1241" s="273" t="s">
        <v>786</v>
      </c>
      <c r="I1241" s="274">
        <v>20</v>
      </c>
      <c r="J1241" s="273" t="s">
        <v>598</v>
      </c>
      <c r="K1241" s="273" t="s">
        <v>9134</v>
      </c>
      <c r="L1241" s="274">
        <v>4.9000000000000004</v>
      </c>
      <c r="M1241" s="273" t="s">
        <v>5056</v>
      </c>
      <c r="N1241" s="273" t="s">
        <v>4104</v>
      </c>
      <c r="O1241" s="273"/>
      <c r="P1241" s="273"/>
      <c r="Q1241" s="273"/>
      <c r="R1241" s="273" t="s">
        <v>789</v>
      </c>
      <c r="S1241" s="273" t="s">
        <v>1487</v>
      </c>
      <c r="T1241" s="273" t="s">
        <v>458</v>
      </c>
      <c r="U1241" s="273" t="s">
        <v>6618</v>
      </c>
      <c r="V1241" s="274">
        <v>100</v>
      </c>
      <c r="W1241" s="273"/>
      <c r="X1241" s="273" t="s">
        <v>792</v>
      </c>
      <c r="Y1241" s="273" t="s">
        <v>1792</v>
      </c>
      <c r="Z1241" s="273"/>
      <c r="AA1241" s="273"/>
      <c r="AB1241" s="273"/>
      <c r="AC1241" s="273"/>
      <c r="AD1241" s="273"/>
      <c r="AE1241" s="273" t="s">
        <v>11058</v>
      </c>
      <c r="AF1241" s="273" t="s">
        <v>794</v>
      </c>
      <c r="AG1241" s="273" t="s">
        <v>1793</v>
      </c>
      <c r="AH1241" s="273" t="s">
        <v>786</v>
      </c>
      <c r="AI1241" s="273" t="s">
        <v>102</v>
      </c>
      <c r="AJ1241" s="273" t="s">
        <v>10988</v>
      </c>
      <c r="AK1241" s="273" t="s">
        <v>796</v>
      </c>
      <c r="AL1241" s="273" t="s">
        <v>3734</v>
      </c>
      <c r="AM1241" s="273" t="s">
        <v>2206</v>
      </c>
      <c r="AN1241" s="273" t="s">
        <v>42</v>
      </c>
      <c r="AO1241" s="273"/>
      <c r="AP1241" s="273"/>
      <c r="AQ1241" s="273"/>
      <c r="AR1241" s="273"/>
      <c r="AS1241" s="273" t="s">
        <v>3695</v>
      </c>
      <c r="AT1241" s="274">
        <v>10000</v>
      </c>
      <c r="AU1241" s="274">
        <v>0</v>
      </c>
      <c r="AV1241" s="273" t="s">
        <v>11059</v>
      </c>
      <c r="AW1241" s="273" t="s">
        <v>9030</v>
      </c>
      <c r="AX1241" s="274">
        <v>4.9000000000000004</v>
      </c>
      <c r="AY1241" s="273" t="s">
        <v>458</v>
      </c>
      <c r="AZ1241" s="273" t="s">
        <v>10960</v>
      </c>
      <c r="BA1241" s="273" t="s">
        <v>11060</v>
      </c>
      <c r="BB1241" s="273" t="s">
        <v>458</v>
      </c>
      <c r="BC1241" s="273" t="s">
        <v>11059</v>
      </c>
      <c r="BD1241" s="273"/>
      <c r="BE1241" s="273" t="s">
        <v>11059</v>
      </c>
      <c r="BF1241" s="273" t="s">
        <v>458</v>
      </c>
      <c r="BG1241" s="273" t="s">
        <v>11061</v>
      </c>
      <c r="BH1241" s="273" t="s">
        <v>11062</v>
      </c>
      <c r="BI1241" s="273" t="s">
        <v>800</v>
      </c>
      <c r="BJ1241" s="273" t="s">
        <v>800</v>
      </c>
      <c r="BK1241" s="273" t="s">
        <v>3730</v>
      </c>
      <c r="BL1241" s="273" t="s">
        <v>802</v>
      </c>
      <c r="BM1241" s="273" t="s">
        <v>827</v>
      </c>
      <c r="BN1241" s="273"/>
      <c r="BO1241" s="273" t="s">
        <v>809</v>
      </c>
      <c r="BP1241" s="273" t="s">
        <v>458</v>
      </c>
      <c r="BQ1241" s="273"/>
    </row>
    <row r="1242" spans="1:69" ht="18" customHeight="1">
      <c r="A1242" s="273" t="s">
        <v>2198</v>
      </c>
      <c r="B1242" s="273" t="s">
        <v>11063</v>
      </c>
      <c r="C1242" s="273" t="s">
        <v>11064</v>
      </c>
      <c r="D1242" s="273" t="s">
        <v>11053</v>
      </c>
      <c r="E1242" s="273" t="s">
        <v>11065</v>
      </c>
      <c r="F1242" s="273" t="s">
        <v>1505</v>
      </c>
      <c r="G1242" s="273" t="s">
        <v>1506</v>
      </c>
      <c r="H1242" s="273" t="s">
        <v>1577</v>
      </c>
      <c r="I1242" s="274">
        <v>30</v>
      </c>
      <c r="J1242" s="273" t="s">
        <v>11</v>
      </c>
      <c r="K1242" s="273" t="s">
        <v>9134</v>
      </c>
      <c r="L1242" s="274">
        <v>5</v>
      </c>
      <c r="M1242" s="273" t="s">
        <v>9060</v>
      </c>
      <c r="N1242" s="273" t="s">
        <v>5957</v>
      </c>
      <c r="O1242" s="273"/>
      <c r="P1242" s="273"/>
      <c r="Q1242" s="273"/>
      <c r="R1242" s="273" t="s">
        <v>3220</v>
      </c>
      <c r="S1242" s="273" t="s">
        <v>1487</v>
      </c>
      <c r="T1242" s="273" t="s">
        <v>458</v>
      </c>
      <c r="U1242" s="273" t="s">
        <v>6618</v>
      </c>
      <c r="V1242" s="274">
        <v>99.59</v>
      </c>
      <c r="W1242" s="273"/>
      <c r="X1242" s="273" t="s">
        <v>792</v>
      </c>
      <c r="Y1242" s="273" t="s">
        <v>1792</v>
      </c>
      <c r="Z1242" s="273"/>
      <c r="AA1242" s="273"/>
      <c r="AB1242" s="273"/>
      <c r="AC1242" s="273"/>
      <c r="AD1242" s="273"/>
      <c r="AE1242" s="273" t="s">
        <v>11066</v>
      </c>
      <c r="AF1242" s="273" t="s">
        <v>794</v>
      </c>
      <c r="AG1242" s="273" t="s">
        <v>1793</v>
      </c>
      <c r="AH1242" s="273" t="s">
        <v>1577</v>
      </c>
      <c r="AI1242" s="273" t="s">
        <v>102</v>
      </c>
      <c r="AJ1242" s="273" t="s">
        <v>10988</v>
      </c>
      <c r="AK1242" s="273" t="s">
        <v>796</v>
      </c>
      <c r="AL1242" s="273" t="s">
        <v>3354</v>
      </c>
      <c r="AM1242" s="273" t="s">
        <v>2206</v>
      </c>
      <c r="AN1242" s="273" t="s">
        <v>42</v>
      </c>
      <c r="AO1242" s="273"/>
      <c r="AP1242" s="273"/>
      <c r="AQ1242" s="273"/>
      <c r="AR1242" s="273"/>
      <c r="AS1242" s="273" t="s">
        <v>2207</v>
      </c>
      <c r="AT1242" s="274">
        <v>1000</v>
      </c>
      <c r="AU1242" s="274">
        <v>30</v>
      </c>
      <c r="AV1242" s="273" t="s">
        <v>11035</v>
      </c>
      <c r="AW1242" s="273"/>
      <c r="AX1242" s="274">
        <v>5</v>
      </c>
      <c r="AY1242" s="273" t="s">
        <v>458</v>
      </c>
      <c r="AZ1242" s="273" t="s">
        <v>11067</v>
      </c>
      <c r="BA1242" s="273" t="s">
        <v>11068</v>
      </c>
      <c r="BB1242" s="273" t="s">
        <v>458</v>
      </c>
      <c r="BC1242" s="273" t="s">
        <v>11035</v>
      </c>
      <c r="BD1242" s="273"/>
      <c r="BE1242" s="273" t="s">
        <v>11035</v>
      </c>
      <c r="BF1242" s="273" t="s">
        <v>458</v>
      </c>
      <c r="BG1242" s="273" t="s">
        <v>11069</v>
      </c>
      <c r="BH1242" s="273" t="s">
        <v>11070</v>
      </c>
      <c r="BI1242" s="273" t="s">
        <v>800</v>
      </c>
      <c r="BJ1242" s="273" t="s">
        <v>800</v>
      </c>
      <c r="BK1242" s="273" t="s">
        <v>801</v>
      </c>
      <c r="BL1242" s="273" t="s">
        <v>802</v>
      </c>
      <c r="BM1242" s="273" t="s">
        <v>803</v>
      </c>
      <c r="BN1242" s="273"/>
      <c r="BO1242" s="273" t="s">
        <v>809</v>
      </c>
      <c r="BP1242" s="273" t="s">
        <v>458</v>
      </c>
      <c r="BQ1242" s="273"/>
    </row>
    <row r="1243" spans="1:69" ht="18" customHeight="1">
      <c r="A1243" s="273" t="s">
        <v>2198</v>
      </c>
      <c r="B1243" s="273" t="s">
        <v>11063</v>
      </c>
      <c r="C1243" s="273" t="s">
        <v>11071</v>
      </c>
      <c r="D1243" s="273" t="s">
        <v>11053</v>
      </c>
      <c r="E1243" s="273" t="s">
        <v>11065</v>
      </c>
      <c r="F1243" s="273" t="s">
        <v>1505</v>
      </c>
      <c r="G1243" s="273" t="s">
        <v>1506</v>
      </c>
      <c r="H1243" s="273" t="s">
        <v>1577</v>
      </c>
      <c r="I1243" s="274">
        <v>30</v>
      </c>
      <c r="J1243" s="273" t="s">
        <v>11</v>
      </c>
      <c r="K1243" s="273" t="s">
        <v>9134</v>
      </c>
      <c r="L1243" s="274">
        <v>5</v>
      </c>
      <c r="M1243" s="273" t="s">
        <v>9060</v>
      </c>
      <c r="N1243" s="273" t="s">
        <v>6106</v>
      </c>
      <c r="O1243" s="273"/>
      <c r="P1243" s="273"/>
      <c r="Q1243" s="273"/>
      <c r="R1243" s="273" t="s">
        <v>789</v>
      </c>
      <c r="S1243" s="273" t="s">
        <v>1487</v>
      </c>
      <c r="T1243" s="273" t="s">
        <v>458</v>
      </c>
      <c r="U1243" s="273" t="s">
        <v>6618</v>
      </c>
      <c r="V1243" s="274">
        <v>99.59</v>
      </c>
      <c r="W1243" s="273"/>
      <c r="X1243" s="273" t="s">
        <v>792</v>
      </c>
      <c r="Y1243" s="273" t="s">
        <v>1792</v>
      </c>
      <c r="Z1243" s="273"/>
      <c r="AA1243" s="273"/>
      <c r="AB1243" s="273"/>
      <c r="AC1243" s="273"/>
      <c r="AD1243" s="273"/>
      <c r="AE1243" s="273" t="s">
        <v>11066</v>
      </c>
      <c r="AF1243" s="273" t="s">
        <v>794</v>
      </c>
      <c r="AG1243" s="273" t="s">
        <v>1793</v>
      </c>
      <c r="AH1243" s="273" t="s">
        <v>1577</v>
      </c>
      <c r="AI1243" s="273" t="s">
        <v>102</v>
      </c>
      <c r="AJ1243" s="273" t="s">
        <v>10988</v>
      </c>
      <c r="AK1243" s="273" t="s">
        <v>796</v>
      </c>
      <c r="AL1243" s="273" t="s">
        <v>3354</v>
      </c>
      <c r="AM1243" s="273" t="s">
        <v>2206</v>
      </c>
      <c r="AN1243" s="273" t="s">
        <v>42</v>
      </c>
      <c r="AO1243" s="273"/>
      <c r="AP1243" s="273"/>
      <c r="AQ1243" s="273"/>
      <c r="AR1243" s="273"/>
      <c r="AS1243" s="273" t="s">
        <v>2207</v>
      </c>
      <c r="AT1243" s="274">
        <v>1000</v>
      </c>
      <c r="AU1243" s="274">
        <v>30</v>
      </c>
      <c r="AV1243" s="273" t="s">
        <v>11035</v>
      </c>
      <c r="AW1243" s="273"/>
      <c r="AX1243" s="274">
        <v>5</v>
      </c>
      <c r="AY1243" s="273" t="s">
        <v>458</v>
      </c>
      <c r="AZ1243" s="273" t="s">
        <v>11067</v>
      </c>
      <c r="BA1243" s="273" t="s">
        <v>11068</v>
      </c>
      <c r="BB1243" s="273" t="s">
        <v>458</v>
      </c>
      <c r="BC1243" s="273" t="s">
        <v>11035</v>
      </c>
      <c r="BD1243" s="273"/>
      <c r="BE1243" s="273" t="s">
        <v>11035</v>
      </c>
      <c r="BF1243" s="273" t="s">
        <v>458</v>
      </c>
      <c r="BG1243" s="273" t="s">
        <v>11069</v>
      </c>
      <c r="BH1243" s="273" t="s">
        <v>11070</v>
      </c>
      <c r="BI1243" s="273" t="s">
        <v>800</v>
      </c>
      <c r="BJ1243" s="273" t="s">
        <v>800</v>
      </c>
      <c r="BK1243" s="273" t="s">
        <v>801</v>
      </c>
      <c r="BL1243" s="273" t="s">
        <v>802</v>
      </c>
      <c r="BM1243" s="273" t="s">
        <v>803</v>
      </c>
      <c r="BN1243" s="273"/>
      <c r="BO1243" s="273" t="s">
        <v>809</v>
      </c>
      <c r="BP1243" s="273" t="s">
        <v>458</v>
      </c>
      <c r="BQ1243" s="273"/>
    </row>
    <row r="1244" spans="1:69" ht="18" customHeight="1">
      <c r="A1244" s="273" t="s">
        <v>10165</v>
      </c>
      <c r="B1244" s="273" t="s">
        <v>11072</v>
      </c>
      <c r="C1244" s="273" t="s">
        <v>11073</v>
      </c>
      <c r="D1244" s="273" t="s">
        <v>10946</v>
      </c>
      <c r="E1244" s="273" t="s">
        <v>11074</v>
      </c>
      <c r="F1244" s="273" t="s">
        <v>5370</v>
      </c>
      <c r="G1244" s="273" t="s">
        <v>1506</v>
      </c>
      <c r="H1244" s="273" t="s">
        <v>3841</v>
      </c>
      <c r="I1244" s="274">
        <v>15</v>
      </c>
      <c r="J1244" s="273" t="s">
        <v>11</v>
      </c>
      <c r="K1244" s="273" t="s">
        <v>9134</v>
      </c>
      <c r="L1244" s="274">
        <v>3.625</v>
      </c>
      <c r="M1244" s="273" t="s">
        <v>11075</v>
      </c>
      <c r="N1244" s="273" t="s">
        <v>11076</v>
      </c>
      <c r="O1244" s="273"/>
      <c r="P1244" s="273"/>
      <c r="Q1244" s="273"/>
      <c r="R1244" s="273" t="s">
        <v>3220</v>
      </c>
      <c r="S1244" s="273" t="s">
        <v>790</v>
      </c>
      <c r="T1244" s="273" t="s">
        <v>458</v>
      </c>
      <c r="U1244" s="273" t="s">
        <v>791</v>
      </c>
      <c r="V1244" s="274">
        <v>99.884</v>
      </c>
      <c r="W1244" s="273"/>
      <c r="X1244" s="273" t="s">
        <v>1463</v>
      </c>
      <c r="Y1244" s="273" t="s">
        <v>1464</v>
      </c>
      <c r="Z1244" s="273"/>
      <c r="AA1244" s="273"/>
      <c r="AB1244" s="273"/>
      <c r="AC1244" s="273"/>
      <c r="AD1244" s="273"/>
      <c r="AE1244" s="273" t="s">
        <v>458</v>
      </c>
      <c r="AF1244" s="273" t="s">
        <v>794</v>
      </c>
      <c r="AG1244" s="273" t="s">
        <v>1734</v>
      </c>
      <c r="AH1244" s="273" t="s">
        <v>3841</v>
      </c>
      <c r="AI1244" s="273"/>
      <c r="AJ1244" s="273"/>
      <c r="AK1244" s="273" t="s">
        <v>810</v>
      </c>
      <c r="AL1244" s="273" t="s">
        <v>11077</v>
      </c>
      <c r="AM1244" s="273" t="s">
        <v>1529</v>
      </c>
      <c r="AN1244" s="273" t="s">
        <v>42</v>
      </c>
      <c r="AO1244" s="273"/>
      <c r="AP1244" s="273"/>
      <c r="AQ1244" s="273"/>
      <c r="AR1244" s="273"/>
      <c r="AS1244" s="273" t="s">
        <v>10172</v>
      </c>
      <c r="AT1244" s="274">
        <v>1000</v>
      </c>
      <c r="AU1244" s="274">
        <v>15</v>
      </c>
      <c r="AV1244" s="273" t="s">
        <v>11078</v>
      </c>
      <c r="AW1244" s="273"/>
      <c r="AX1244" s="274">
        <v>3.625</v>
      </c>
      <c r="AY1244" s="273" t="s">
        <v>458</v>
      </c>
      <c r="AZ1244" s="273" t="s">
        <v>11079</v>
      </c>
      <c r="BA1244" s="273" t="s">
        <v>11080</v>
      </c>
      <c r="BB1244" s="273" t="s">
        <v>11081</v>
      </c>
      <c r="BC1244" s="273" t="s">
        <v>11078</v>
      </c>
      <c r="BD1244" s="273"/>
      <c r="BE1244" s="273" t="s">
        <v>11078</v>
      </c>
      <c r="BF1244" s="273" t="s">
        <v>458</v>
      </c>
      <c r="BG1244" s="273" t="s">
        <v>11082</v>
      </c>
      <c r="BH1244" s="273" t="s">
        <v>11083</v>
      </c>
      <c r="BI1244" s="273" t="s">
        <v>800</v>
      </c>
      <c r="BJ1244" s="273" t="s">
        <v>800</v>
      </c>
      <c r="BK1244" s="273" t="s">
        <v>801</v>
      </c>
      <c r="BL1244" s="273" t="s">
        <v>802</v>
      </c>
      <c r="BM1244" s="273" t="s">
        <v>803</v>
      </c>
      <c r="BN1244" s="273"/>
      <c r="BO1244" s="273" t="s">
        <v>809</v>
      </c>
      <c r="BP1244" s="273" t="s">
        <v>458</v>
      </c>
      <c r="BQ1244" s="273"/>
    </row>
    <row r="1245" spans="1:69" ht="18" customHeight="1">
      <c r="A1245" s="273" t="s">
        <v>10165</v>
      </c>
      <c r="B1245" s="273" t="s">
        <v>11072</v>
      </c>
      <c r="C1245" s="273" t="s">
        <v>11084</v>
      </c>
      <c r="D1245" s="273" t="s">
        <v>10946</v>
      </c>
      <c r="E1245" s="273" t="s">
        <v>11074</v>
      </c>
      <c r="F1245" s="273" t="s">
        <v>5370</v>
      </c>
      <c r="G1245" s="273" t="s">
        <v>1506</v>
      </c>
      <c r="H1245" s="273" t="s">
        <v>3841</v>
      </c>
      <c r="I1245" s="274">
        <v>15</v>
      </c>
      <c r="J1245" s="273" t="s">
        <v>11</v>
      </c>
      <c r="K1245" s="273" t="s">
        <v>9134</v>
      </c>
      <c r="L1245" s="274">
        <v>3.625</v>
      </c>
      <c r="M1245" s="273" t="s">
        <v>11075</v>
      </c>
      <c r="N1245" s="273" t="s">
        <v>11085</v>
      </c>
      <c r="O1245" s="273"/>
      <c r="P1245" s="273"/>
      <c r="Q1245" s="273"/>
      <c r="R1245" s="273" t="s">
        <v>789</v>
      </c>
      <c r="S1245" s="273" t="s">
        <v>790</v>
      </c>
      <c r="T1245" s="273" t="s">
        <v>458</v>
      </c>
      <c r="U1245" s="273" t="s">
        <v>791</v>
      </c>
      <c r="V1245" s="274">
        <v>99.884</v>
      </c>
      <c r="W1245" s="273"/>
      <c r="X1245" s="273" t="s">
        <v>1463</v>
      </c>
      <c r="Y1245" s="273" t="s">
        <v>1464</v>
      </c>
      <c r="Z1245" s="273"/>
      <c r="AA1245" s="273"/>
      <c r="AB1245" s="273"/>
      <c r="AC1245" s="273"/>
      <c r="AD1245" s="273"/>
      <c r="AE1245" s="273" t="s">
        <v>458</v>
      </c>
      <c r="AF1245" s="273" t="s">
        <v>794</v>
      </c>
      <c r="AG1245" s="273" t="s">
        <v>1734</v>
      </c>
      <c r="AH1245" s="273" t="s">
        <v>3841</v>
      </c>
      <c r="AI1245" s="273"/>
      <c r="AJ1245" s="273"/>
      <c r="AK1245" s="273" t="s">
        <v>810</v>
      </c>
      <c r="AL1245" s="273" t="s">
        <v>11077</v>
      </c>
      <c r="AM1245" s="273" t="s">
        <v>1529</v>
      </c>
      <c r="AN1245" s="273" t="s">
        <v>42</v>
      </c>
      <c r="AO1245" s="273"/>
      <c r="AP1245" s="273"/>
      <c r="AQ1245" s="273"/>
      <c r="AR1245" s="273"/>
      <c r="AS1245" s="273" t="s">
        <v>10172</v>
      </c>
      <c r="AT1245" s="274">
        <v>1000</v>
      </c>
      <c r="AU1245" s="274">
        <v>15</v>
      </c>
      <c r="AV1245" s="273" t="s">
        <v>11078</v>
      </c>
      <c r="AW1245" s="273"/>
      <c r="AX1245" s="274">
        <v>3.625</v>
      </c>
      <c r="AY1245" s="273" t="s">
        <v>458</v>
      </c>
      <c r="AZ1245" s="273" t="s">
        <v>11079</v>
      </c>
      <c r="BA1245" s="273" t="s">
        <v>11080</v>
      </c>
      <c r="BB1245" s="273" t="s">
        <v>11081</v>
      </c>
      <c r="BC1245" s="273" t="s">
        <v>11078</v>
      </c>
      <c r="BD1245" s="273"/>
      <c r="BE1245" s="273" t="s">
        <v>11078</v>
      </c>
      <c r="BF1245" s="273" t="s">
        <v>458</v>
      </c>
      <c r="BG1245" s="273" t="s">
        <v>11082</v>
      </c>
      <c r="BH1245" s="273" t="s">
        <v>11083</v>
      </c>
      <c r="BI1245" s="273" t="s">
        <v>800</v>
      </c>
      <c r="BJ1245" s="273" t="s">
        <v>800</v>
      </c>
      <c r="BK1245" s="273" t="s">
        <v>801</v>
      </c>
      <c r="BL1245" s="273" t="s">
        <v>802</v>
      </c>
      <c r="BM1245" s="273" t="s">
        <v>803</v>
      </c>
      <c r="BN1245" s="273"/>
      <c r="BO1245" s="273" t="s">
        <v>809</v>
      </c>
      <c r="BP1245" s="273" t="s">
        <v>458</v>
      </c>
      <c r="BQ1245" s="273"/>
    </row>
    <row r="1246" spans="1:69" ht="18" customHeight="1">
      <c r="A1246" s="273" t="s">
        <v>10916</v>
      </c>
      <c r="B1246" s="273" t="s">
        <v>10917</v>
      </c>
      <c r="C1246" s="273" t="s">
        <v>10942</v>
      </c>
      <c r="D1246" s="273" t="s">
        <v>10946</v>
      </c>
      <c r="E1246" s="273" t="s">
        <v>10920</v>
      </c>
      <c r="F1246" s="273" t="s">
        <v>786</v>
      </c>
      <c r="G1246" s="273" t="s">
        <v>786</v>
      </c>
      <c r="H1246" s="273" t="s">
        <v>786</v>
      </c>
      <c r="I1246" s="274">
        <v>2.7</v>
      </c>
      <c r="J1246" s="273" t="s">
        <v>804</v>
      </c>
      <c r="K1246" s="273" t="s">
        <v>10944</v>
      </c>
      <c r="L1246" s="274">
        <v>0.1</v>
      </c>
      <c r="M1246" s="273" t="s">
        <v>1851</v>
      </c>
      <c r="N1246" s="273" t="s">
        <v>936</v>
      </c>
      <c r="O1246" s="273"/>
      <c r="P1246" s="273"/>
      <c r="Q1246" s="273"/>
      <c r="R1246" s="273" t="s">
        <v>789</v>
      </c>
      <c r="S1246" s="273" t="s">
        <v>1487</v>
      </c>
      <c r="T1246" s="273" t="s">
        <v>458</v>
      </c>
      <c r="U1246" s="273" t="s">
        <v>791</v>
      </c>
      <c r="V1246" s="274">
        <v>100</v>
      </c>
      <c r="W1246" s="273"/>
      <c r="X1246" s="273" t="s">
        <v>828</v>
      </c>
      <c r="Y1246" s="273" t="s">
        <v>2074</v>
      </c>
      <c r="Z1246" s="273"/>
      <c r="AA1246" s="273"/>
      <c r="AB1246" s="273"/>
      <c r="AC1246" s="273"/>
      <c r="AD1246" s="273"/>
      <c r="AE1246" s="273" t="s">
        <v>10947</v>
      </c>
      <c r="AF1246" s="273" t="s">
        <v>794</v>
      </c>
      <c r="AG1246" s="273" t="s">
        <v>1986</v>
      </c>
      <c r="AH1246" s="273" t="s">
        <v>786</v>
      </c>
      <c r="AI1246" s="273"/>
      <c r="AJ1246" s="273"/>
      <c r="AK1246" s="273" t="s">
        <v>1987</v>
      </c>
      <c r="AL1246" s="273" t="s">
        <v>1857</v>
      </c>
      <c r="AM1246" s="273" t="s">
        <v>1529</v>
      </c>
      <c r="AN1246" s="273" t="s">
        <v>3211</v>
      </c>
      <c r="AO1246" s="273"/>
      <c r="AP1246" s="273"/>
      <c r="AQ1246" s="273"/>
      <c r="AR1246" s="273"/>
      <c r="AS1246" s="273" t="s">
        <v>10922</v>
      </c>
      <c r="AT1246" s="274">
        <v>1250000</v>
      </c>
      <c r="AU1246" s="274">
        <v>2.7</v>
      </c>
      <c r="AV1246" s="273" t="s">
        <v>11086</v>
      </c>
      <c r="AW1246" s="273" t="s">
        <v>2585</v>
      </c>
      <c r="AX1246" s="274">
        <v>0.1</v>
      </c>
      <c r="AY1246" s="273" t="s">
        <v>458</v>
      </c>
      <c r="AZ1246" s="273" t="s">
        <v>10924</v>
      </c>
      <c r="BA1246" s="273" t="s">
        <v>10925</v>
      </c>
      <c r="BB1246" s="273" t="s">
        <v>458</v>
      </c>
      <c r="BC1246" s="273" t="s">
        <v>10946</v>
      </c>
      <c r="BD1246" s="273"/>
      <c r="BE1246" s="273" t="s">
        <v>10946</v>
      </c>
      <c r="BF1246" s="273" t="s">
        <v>6813</v>
      </c>
      <c r="BG1246" s="273"/>
      <c r="BH1246" s="273" t="s">
        <v>10947</v>
      </c>
      <c r="BI1246" s="273" t="s">
        <v>800</v>
      </c>
      <c r="BJ1246" s="273" t="s">
        <v>800</v>
      </c>
      <c r="BK1246" s="273" t="s">
        <v>10695</v>
      </c>
      <c r="BL1246" s="273" t="s">
        <v>802</v>
      </c>
      <c r="BM1246" s="273" t="s">
        <v>1541</v>
      </c>
      <c r="BN1246" s="273"/>
      <c r="BO1246" s="273" t="s">
        <v>1865</v>
      </c>
      <c r="BP1246" s="273" t="s">
        <v>458</v>
      </c>
      <c r="BQ1246" s="273"/>
    </row>
    <row r="1247" spans="1:69" ht="18" customHeight="1">
      <c r="A1247" s="273" t="s">
        <v>11087</v>
      </c>
      <c r="B1247" s="273" t="s">
        <v>11088</v>
      </c>
      <c r="C1247" s="273" t="s">
        <v>11089</v>
      </c>
      <c r="D1247" s="273" t="s">
        <v>11090</v>
      </c>
      <c r="E1247" s="273" t="s">
        <v>11091</v>
      </c>
      <c r="F1247" s="273" t="s">
        <v>1687</v>
      </c>
      <c r="G1247" s="273" t="s">
        <v>1506</v>
      </c>
      <c r="H1247" s="273" t="s">
        <v>1687</v>
      </c>
      <c r="I1247" s="274">
        <v>7</v>
      </c>
      <c r="J1247" s="273" t="s">
        <v>11</v>
      </c>
      <c r="K1247" s="273" t="s">
        <v>9134</v>
      </c>
      <c r="L1247" s="274">
        <v>5.625</v>
      </c>
      <c r="M1247" s="273" t="s">
        <v>3391</v>
      </c>
      <c r="N1247" s="273" t="s">
        <v>11020</v>
      </c>
      <c r="O1247" s="273"/>
      <c r="P1247" s="273"/>
      <c r="Q1247" s="273"/>
      <c r="R1247" s="273" t="s">
        <v>789</v>
      </c>
      <c r="S1247" s="273" t="s">
        <v>790</v>
      </c>
      <c r="T1247" s="273" t="s">
        <v>458</v>
      </c>
      <c r="U1247" s="273" t="s">
        <v>791</v>
      </c>
      <c r="V1247" s="274">
        <v>99.418999999999997</v>
      </c>
      <c r="W1247" s="273"/>
      <c r="X1247" s="273" t="s">
        <v>1463</v>
      </c>
      <c r="Y1247" s="273" t="s">
        <v>1464</v>
      </c>
      <c r="Z1247" s="273"/>
      <c r="AA1247" s="273"/>
      <c r="AB1247" s="273"/>
      <c r="AC1247" s="273"/>
      <c r="AD1247" s="273"/>
      <c r="AE1247" s="273" t="s">
        <v>11092</v>
      </c>
      <c r="AF1247" s="273" t="s">
        <v>794</v>
      </c>
      <c r="AG1247" s="273" t="s">
        <v>838</v>
      </c>
      <c r="AH1247" s="273" t="s">
        <v>1687</v>
      </c>
      <c r="AI1247" s="273"/>
      <c r="AJ1247" s="273"/>
      <c r="AK1247" s="273" t="s">
        <v>810</v>
      </c>
      <c r="AL1247" s="273" t="s">
        <v>3392</v>
      </c>
      <c r="AM1247" s="273" t="s">
        <v>1606</v>
      </c>
      <c r="AN1247" s="273" t="s">
        <v>42</v>
      </c>
      <c r="AO1247" s="273"/>
      <c r="AP1247" s="273"/>
      <c r="AQ1247" s="273"/>
      <c r="AR1247" s="273"/>
      <c r="AS1247" s="273" t="s">
        <v>11093</v>
      </c>
      <c r="AT1247" s="274">
        <v>1000</v>
      </c>
      <c r="AU1247" s="274">
        <v>7</v>
      </c>
      <c r="AV1247" s="273" t="s">
        <v>11094</v>
      </c>
      <c r="AW1247" s="273"/>
      <c r="AX1247" s="274">
        <v>5.625</v>
      </c>
      <c r="AY1247" s="273" t="s">
        <v>458</v>
      </c>
      <c r="AZ1247" s="273" t="s">
        <v>11095</v>
      </c>
      <c r="BA1247" s="273" t="s">
        <v>11096</v>
      </c>
      <c r="BB1247" s="273" t="s">
        <v>11087</v>
      </c>
      <c r="BC1247" s="273" t="s">
        <v>11094</v>
      </c>
      <c r="BD1247" s="273"/>
      <c r="BE1247" s="273" t="s">
        <v>11094</v>
      </c>
      <c r="BF1247" s="273" t="s">
        <v>4502</v>
      </c>
      <c r="BG1247" s="273" t="s">
        <v>11097</v>
      </c>
      <c r="BH1247" s="273" t="s">
        <v>11098</v>
      </c>
      <c r="BI1247" s="273" t="s">
        <v>800</v>
      </c>
      <c r="BJ1247" s="273" t="s">
        <v>800</v>
      </c>
      <c r="BK1247" s="273" t="s">
        <v>801</v>
      </c>
      <c r="BL1247" s="273" t="s">
        <v>802</v>
      </c>
      <c r="BM1247" s="273" t="s">
        <v>803</v>
      </c>
      <c r="BN1247" s="273"/>
      <c r="BO1247" s="273" t="s">
        <v>809</v>
      </c>
      <c r="BP1247" s="273" t="s">
        <v>458</v>
      </c>
      <c r="BQ1247" s="273"/>
    </row>
    <row r="1248" spans="1:69" ht="18" customHeight="1">
      <c r="A1248" s="273" t="s">
        <v>10763</v>
      </c>
      <c r="B1248" s="273" t="s">
        <v>11099</v>
      </c>
      <c r="C1248" s="273" t="s">
        <v>11100</v>
      </c>
      <c r="D1248" s="273" t="s">
        <v>11101</v>
      </c>
      <c r="E1248" s="273" t="s">
        <v>11102</v>
      </c>
      <c r="F1248" s="273" t="s">
        <v>10768</v>
      </c>
      <c r="G1248" s="273" t="s">
        <v>1850</v>
      </c>
      <c r="H1248" s="273" t="s">
        <v>3841</v>
      </c>
      <c r="I1248" s="274">
        <v>3</v>
      </c>
      <c r="J1248" s="273" t="s">
        <v>804</v>
      </c>
      <c r="K1248" s="273" t="s">
        <v>9134</v>
      </c>
      <c r="L1248" s="274">
        <v>3.1</v>
      </c>
      <c r="M1248" s="273" t="s">
        <v>4904</v>
      </c>
      <c r="N1248" s="273" t="s">
        <v>788</v>
      </c>
      <c r="O1248" s="273"/>
      <c r="P1248" s="273"/>
      <c r="Q1248" s="273"/>
      <c r="R1248" s="273" t="s">
        <v>789</v>
      </c>
      <c r="S1248" s="273" t="s">
        <v>790</v>
      </c>
      <c r="T1248" s="273" t="s">
        <v>458</v>
      </c>
      <c r="U1248" s="273" t="s">
        <v>823</v>
      </c>
      <c r="V1248" s="274">
        <v>100</v>
      </c>
      <c r="W1248" s="273"/>
      <c r="X1248" s="273" t="s">
        <v>1463</v>
      </c>
      <c r="Y1248" s="273" t="s">
        <v>1464</v>
      </c>
      <c r="Z1248" s="273"/>
      <c r="AA1248" s="273"/>
      <c r="AB1248" s="273"/>
      <c r="AC1248" s="273"/>
      <c r="AD1248" s="273"/>
      <c r="AE1248" s="273" t="s">
        <v>4915</v>
      </c>
      <c r="AF1248" s="273" t="s">
        <v>794</v>
      </c>
      <c r="AG1248" s="273" t="s">
        <v>1986</v>
      </c>
      <c r="AH1248" s="273" t="s">
        <v>3841</v>
      </c>
      <c r="AI1248" s="273"/>
      <c r="AJ1248" s="273"/>
      <c r="AK1248" s="273" t="s">
        <v>1987</v>
      </c>
      <c r="AL1248" s="273" t="s">
        <v>9262</v>
      </c>
      <c r="AM1248" s="273" t="s">
        <v>2075</v>
      </c>
      <c r="AN1248" s="273" t="s">
        <v>42</v>
      </c>
      <c r="AO1248" s="273"/>
      <c r="AP1248" s="273"/>
      <c r="AQ1248" s="273"/>
      <c r="AR1248" s="273"/>
      <c r="AS1248" s="273" t="s">
        <v>10769</v>
      </c>
      <c r="AT1248" s="274">
        <v>500000</v>
      </c>
      <c r="AU1248" s="274">
        <v>3</v>
      </c>
      <c r="AV1248" s="273" t="s">
        <v>11103</v>
      </c>
      <c r="AW1248" s="273"/>
      <c r="AX1248" s="274">
        <v>3.1</v>
      </c>
      <c r="AY1248" s="273" t="s">
        <v>458</v>
      </c>
      <c r="AZ1248" s="273" t="s">
        <v>11104</v>
      </c>
      <c r="BA1248" s="273" t="s">
        <v>10772</v>
      </c>
      <c r="BB1248" s="273" t="s">
        <v>10763</v>
      </c>
      <c r="BC1248" s="273" t="s">
        <v>11103</v>
      </c>
      <c r="BD1248" s="273"/>
      <c r="BE1248" s="273" t="s">
        <v>11103</v>
      </c>
      <c r="BF1248" s="273" t="s">
        <v>458</v>
      </c>
      <c r="BG1248" s="273" t="s">
        <v>458</v>
      </c>
      <c r="BH1248" s="273" t="s">
        <v>4915</v>
      </c>
      <c r="BI1248" s="273" t="s">
        <v>800</v>
      </c>
      <c r="BJ1248" s="273" t="s">
        <v>800</v>
      </c>
      <c r="BK1248" s="273" t="s">
        <v>801</v>
      </c>
      <c r="BL1248" s="273" t="s">
        <v>802</v>
      </c>
      <c r="BM1248" s="273" t="s">
        <v>803</v>
      </c>
      <c r="BN1248" s="273"/>
      <c r="BO1248" s="273" t="s">
        <v>1517</v>
      </c>
      <c r="BP1248" s="273" t="s">
        <v>458</v>
      </c>
      <c r="BQ1248" s="273"/>
    </row>
    <row r="1249" spans="1:69" ht="18" customHeight="1">
      <c r="A1249" s="273" t="s">
        <v>5932</v>
      </c>
      <c r="B1249" s="273" t="s">
        <v>11105</v>
      </c>
      <c r="C1249" s="273" t="s">
        <v>11106</v>
      </c>
      <c r="D1249" s="273" t="s">
        <v>11107</v>
      </c>
      <c r="E1249" s="273" t="s">
        <v>11108</v>
      </c>
      <c r="F1249" s="273" t="s">
        <v>786</v>
      </c>
      <c r="G1249" s="273" t="s">
        <v>786</v>
      </c>
      <c r="H1249" s="273" t="s">
        <v>786</v>
      </c>
      <c r="I1249" s="274">
        <v>1.85</v>
      </c>
      <c r="J1249" s="273" t="s">
        <v>804</v>
      </c>
      <c r="K1249" s="273" t="s">
        <v>9134</v>
      </c>
      <c r="L1249" s="274">
        <v>3.75</v>
      </c>
      <c r="M1249" s="273" t="s">
        <v>4904</v>
      </c>
      <c r="N1249" s="273" t="s">
        <v>788</v>
      </c>
      <c r="O1249" s="273"/>
      <c r="P1249" s="273"/>
      <c r="Q1249" s="273"/>
      <c r="R1249" s="273" t="s">
        <v>789</v>
      </c>
      <c r="S1249" s="273" t="s">
        <v>790</v>
      </c>
      <c r="T1249" s="273" t="s">
        <v>458</v>
      </c>
      <c r="U1249" s="273" t="s">
        <v>791</v>
      </c>
      <c r="V1249" s="274">
        <v>100</v>
      </c>
      <c r="W1249" s="273"/>
      <c r="X1249" s="273" t="s">
        <v>1463</v>
      </c>
      <c r="Y1249" s="273" t="s">
        <v>1464</v>
      </c>
      <c r="Z1249" s="273"/>
      <c r="AA1249" s="273"/>
      <c r="AB1249" s="273"/>
      <c r="AC1249" s="273"/>
      <c r="AD1249" s="273"/>
      <c r="AE1249" s="273" t="s">
        <v>11109</v>
      </c>
      <c r="AF1249" s="273" t="s">
        <v>794</v>
      </c>
      <c r="AG1249" s="273" t="s">
        <v>1986</v>
      </c>
      <c r="AH1249" s="273" t="s">
        <v>786</v>
      </c>
      <c r="AI1249" s="273" t="s">
        <v>102</v>
      </c>
      <c r="AJ1249" s="273"/>
      <c r="AK1249" s="273" t="s">
        <v>1987</v>
      </c>
      <c r="AL1249" s="273" t="s">
        <v>9262</v>
      </c>
      <c r="AM1249" s="273" t="s">
        <v>1989</v>
      </c>
      <c r="AN1249" s="273" t="s">
        <v>42</v>
      </c>
      <c r="AO1249" s="273"/>
      <c r="AP1249" s="273"/>
      <c r="AQ1249" s="273"/>
      <c r="AR1249" s="273"/>
      <c r="AS1249" s="273" t="s">
        <v>5937</v>
      </c>
      <c r="AT1249" s="274">
        <v>500000</v>
      </c>
      <c r="AU1249" s="274">
        <v>1.85</v>
      </c>
      <c r="AV1249" s="273" t="s">
        <v>11103</v>
      </c>
      <c r="AW1249" s="273"/>
      <c r="AX1249" s="274">
        <v>3.75</v>
      </c>
      <c r="AY1249" s="273" t="s">
        <v>458</v>
      </c>
      <c r="AZ1249" s="273" t="s">
        <v>11104</v>
      </c>
      <c r="BA1249" s="273" t="s">
        <v>11110</v>
      </c>
      <c r="BB1249" s="273" t="s">
        <v>5932</v>
      </c>
      <c r="BC1249" s="273" t="s">
        <v>11103</v>
      </c>
      <c r="BD1249" s="273"/>
      <c r="BE1249" s="273" t="s">
        <v>11103</v>
      </c>
      <c r="BF1249" s="273" t="s">
        <v>458</v>
      </c>
      <c r="BG1249" s="273"/>
      <c r="BH1249" s="273" t="s">
        <v>11109</v>
      </c>
      <c r="BI1249" s="273" t="s">
        <v>800</v>
      </c>
      <c r="BJ1249" s="273" t="s">
        <v>800</v>
      </c>
      <c r="BK1249" s="273" t="s">
        <v>801</v>
      </c>
      <c r="BL1249" s="273" t="s">
        <v>802</v>
      </c>
      <c r="BM1249" s="273" t="s">
        <v>803</v>
      </c>
      <c r="BN1249" s="273"/>
      <c r="BO1249" s="273" t="s">
        <v>1517</v>
      </c>
      <c r="BP1249" s="273" t="s">
        <v>458</v>
      </c>
      <c r="BQ1249" s="273"/>
    </row>
    <row r="1250" spans="1:69" ht="18" customHeight="1">
      <c r="A1250" s="273" t="s">
        <v>11111</v>
      </c>
      <c r="B1250" s="273" t="s">
        <v>11112</v>
      </c>
      <c r="C1250" s="273" t="s">
        <v>11113</v>
      </c>
      <c r="D1250" s="273" t="s">
        <v>11114</v>
      </c>
      <c r="E1250" s="273" t="s">
        <v>11115</v>
      </c>
      <c r="F1250" s="273" t="s">
        <v>786</v>
      </c>
      <c r="G1250" s="273" t="s">
        <v>786</v>
      </c>
      <c r="H1250" s="273" t="s">
        <v>786</v>
      </c>
      <c r="I1250" s="274">
        <v>0.4</v>
      </c>
      <c r="J1250" s="273" t="s">
        <v>804</v>
      </c>
      <c r="K1250" s="273" t="s">
        <v>9134</v>
      </c>
      <c r="L1250" s="273"/>
      <c r="M1250" s="273" t="s">
        <v>3473</v>
      </c>
      <c r="N1250" s="273" t="s">
        <v>936</v>
      </c>
      <c r="O1250" s="273"/>
      <c r="P1250" s="273"/>
      <c r="Q1250" s="273"/>
      <c r="R1250" s="273"/>
      <c r="S1250" s="273" t="s">
        <v>1487</v>
      </c>
      <c r="T1250" s="273"/>
      <c r="U1250" s="273" t="s">
        <v>791</v>
      </c>
      <c r="V1250" s="273"/>
      <c r="W1250" s="273"/>
      <c r="X1250" s="273" t="s">
        <v>1463</v>
      </c>
      <c r="Y1250" s="273" t="s">
        <v>1464</v>
      </c>
      <c r="Z1250" s="273"/>
      <c r="AA1250" s="273"/>
      <c r="AB1250" s="273"/>
      <c r="AC1250" s="273"/>
      <c r="AD1250" s="273"/>
      <c r="AE1250" s="273" t="s">
        <v>10947</v>
      </c>
      <c r="AF1250" s="273" t="s">
        <v>6793</v>
      </c>
      <c r="AG1250" s="273" t="s">
        <v>1673</v>
      </c>
      <c r="AH1250" s="273" t="s">
        <v>786</v>
      </c>
      <c r="AI1250" s="273"/>
      <c r="AJ1250" s="273"/>
      <c r="AK1250" s="273" t="s">
        <v>810</v>
      </c>
      <c r="AL1250" s="273" t="s">
        <v>11116</v>
      </c>
      <c r="AM1250" s="273" t="s">
        <v>2075</v>
      </c>
      <c r="AN1250" s="273" t="s">
        <v>43</v>
      </c>
      <c r="AO1250" s="273"/>
      <c r="AP1250" s="273"/>
      <c r="AQ1250" s="273"/>
      <c r="AR1250" s="273"/>
      <c r="AS1250" s="273" t="s">
        <v>11117</v>
      </c>
      <c r="AT1250" s="274">
        <v>1250000</v>
      </c>
      <c r="AU1250" s="274">
        <v>1.6</v>
      </c>
      <c r="AV1250" s="273" t="s">
        <v>11114</v>
      </c>
      <c r="AW1250" s="273" t="s">
        <v>6708</v>
      </c>
      <c r="AX1250" s="274">
        <v>1</v>
      </c>
      <c r="AY1250" s="273"/>
      <c r="AZ1250" s="273" t="s">
        <v>11118</v>
      </c>
      <c r="BA1250" s="273" t="s">
        <v>11119</v>
      </c>
      <c r="BB1250" s="273"/>
      <c r="BC1250" s="273" t="s">
        <v>11120</v>
      </c>
      <c r="BD1250" s="273"/>
      <c r="BE1250" s="273" t="s">
        <v>11120</v>
      </c>
      <c r="BF1250" s="273"/>
      <c r="BG1250" s="273"/>
      <c r="BH1250" s="273" t="s">
        <v>10947</v>
      </c>
      <c r="BI1250" s="273" t="s">
        <v>800</v>
      </c>
      <c r="BJ1250" s="273" t="s">
        <v>800</v>
      </c>
      <c r="BK1250" s="273" t="s">
        <v>801</v>
      </c>
      <c r="BL1250" s="273" t="s">
        <v>802</v>
      </c>
      <c r="BM1250" s="273" t="s">
        <v>827</v>
      </c>
      <c r="BN1250" s="273"/>
      <c r="BO1250" s="273" t="s">
        <v>1865</v>
      </c>
      <c r="BP1250" s="273"/>
      <c r="BQ1250" s="273"/>
    </row>
    <row r="1251" spans="1:69" ht="18" customHeight="1">
      <c r="A1251" s="273" t="s">
        <v>11111</v>
      </c>
      <c r="B1251" s="273" t="s">
        <v>11112</v>
      </c>
      <c r="C1251" s="273" t="s">
        <v>11113</v>
      </c>
      <c r="D1251" s="273" t="s">
        <v>11121</v>
      </c>
      <c r="E1251" s="273" t="s">
        <v>11115</v>
      </c>
      <c r="F1251" s="273" t="s">
        <v>786</v>
      </c>
      <c r="G1251" s="273" t="s">
        <v>786</v>
      </c>
      <c r="H1251" s="273" t="s">
        <v>786</v>
      </c>
      <c r="I1251" s="274">
        <v>1.2</v>
      </c>
      <c r="J1251" s="273" t="s">
        <v>804</v>
      </c>
      <c r="K1251" s="273" t="s">
        <v>9134</v>
      </c>
      <c r="L1251" s="273"/>
      <c r="M1251" s="273" t="s">
        <v>3473</v>
      </c>
      <c r="N1251" s="273" t="s">
        <v>936</v>
      </c>
      <c r="O1251" s="273"/>
      <c r="P1251" s="273"/>
      <c r="Q1251" s="273"/>
      <c r="R1251" s="273"/>
      <c r="S1251" s="273" t="s">
        <v>1487</v>
      </c>
      <c r="T1251" s="273"/>
      <c r="U1251" s="273" t="s">
        <v>791</v>
      </c>
      <c r="V1251" s="273"/>
      <c r="W1251" s="273"/>
      <c r="X1251" s="273" t="s">
        <v>1463</v>
      </c>
      <c r="Y1251" s="273" t="s">
        <v>1464</v>
      </c>
      <c r="Z1251" s="273"/>
      <c r="AA1251" s="273"/>
      <c r="AB1251" s="273"/>
      <c r="AC1251" s="273"/>
      <c r="AD1251" s="273"/>
      <c r="AE1251" s="273" t="s">
        <v>10947</v>
      </c>
      <c r="AF1251" s="273" t="s">
        <v>6793</v>
      </c>
      <c r="AG1251" s="273" t="s">
        <v>1673</v>
      </c>
      <c r="AH1251" s="273" t="s">
        <v>786</v>
      </c>
      <c r="AI1251" s="273"/>
      <c r="AJ1251" s="273"/>
      <c r="AK1251" s="273" t="s">
        <v>810</v>
      </c>
      <c r="AL1251" s="273" t="s">
        <v>11116</v>
      </c>
      <c r="AM1251" s="273" t="s">
        <v>2075</v>
      </c>
      <c r="AN1251" s="273" t="s">
        <v>43</v>
      </c>
      <c r="AO1251" s="273"/>
      <c r="AP1251" s="273"/>
      <c r="AQ1251" s="273"/>
      <c r="AR1251" s="273"/>
      <c r="AS1251" s="273" t="s">
        <v>11117</v>
      </c>
      <c r="AT1251" s="274">
        <v>1250000</v>
      </c>
      <c r="AU1251" s="274">
        <v>1.6</v>
      </c>
      <c r="AV1251" s="273" t="s">
        <v>11121</v>
      </c>
      <c r="AW1251" s="273" t="s">
        <v>6708</v>
      </c>
      <c r="AX1251" s="274">
        <v>1</v>
      </c>
      <c r="AY1251" s="273"/>
      <c r="AZ1251" s="273" t="s">
        <v>11118</v>
      </c>
      <c r="BA1251" s="273" t="s">
        <v>11119</v>
      </c>
      <c r="BB1251" s="273"/>
      <c r="BC1251" s="273" t="s">
        <v>11120</v>
      </c>
      <c r="BD1251" s="273"/>
      <c r="BE1251" s="273" t="s">
        <v>11120</v>
      </c>
      <c r="BF1251" s="273"/>
      <c r="BG1251" s="273"/>
      <c r="BH1251" s="273" t="s">
        <v>10947</v>
      </c>
      <c r="BI1251" s="273" t="s">
        <v>800</v>
      </c>
      <c r="BJ1251" s="273" t="s">
        <v>800</v>
      </c>
      <c r="BK1251" s="273" t="s">
        <v>801</v>
      </c>
      <c r="BL1251" s="273" t="s">
        <v>802</v>
      </c>
      <c r="BM1251" s="273" t="s">
        <v>827</v>
      </c>
      <c r="BN1251" s="273"/>
      <c r="BO1251" s="273" t="s">
        <v>1865</v>
      </c>
      <c r="BP1251" s="273"/>
      <c r="BQ1251" s="273"/>
    </row>
    <row r="1252" spans="1:69" ht="18" customHeight="1">
      <c r="A1252" s="273" t="s">
        <v>3331</v>
      </c>
      <c r="B1252" s="273" t="s">
        <v>11122</v>
      </c>
      <c r="C1252" s="273" t="s">
        <v>11123</v>
      </c>
      <c r="D1252" s="273" t="s">
        <v>11124</v>
      </c>
      <c r="E1252" s="273" t="s">
        <v>11125</v>
      </c>
      <c r="F1252" s="273" t="s">
        <v>1604</v>
      </c>
      <c r="G1252" s="273" t="s">
        <v>1506</v>
      </c>
      <c r="H1252" s="273" t="s">
        <v>786</v>
      </c>
      <c r="I1252" s="274">
        <v>12</v>
      </c>
      <c r="J1252" s="273" t="s">
        <v>11</v>
      </c>
      <c r="K1252" s="273" t="s">
        <v>9134</v>
      </c>
      <c r="L1252" s="274">
        <v>4.5</v>
      </c>
      <c r="M1252" s="273" t="s">
        <v>9384</v>
      </c>
      <c r="N1252" s="273" t="s">
        <v>6193</v>
      </c>
      <c r="O1252" s="273"/>
      <c r="P1252" s="273"/>
      <c r="Q1252" s="273"/>
      <c r="R1252" s="273" t="s">
        <v>789</v>
      </c>
      <c r="S1252" s="273" t="s">
        <v>1487</v>
      </c>
      <c r="T1252" s="273" t="s">
        <v>458</v>
      </c>
      <c r="U1252" s="273" t="s">
        <v>6618</v>
      </c>
      <c r="V1252" s="274">
        <v>99.43</v>
      </c>
      <c r="W1252" s="273"/>
      <c r="X1252" s="273" t="s">
        <v>1565</v>
      </c>
      <c r="Y1252" s="273" t="s">
        <v>1566</v>
      </c>
      <c r="Z1252" s="273"/>
      <c r="AA1252" s="273"/>
      <c r="AB1252" s="273"/>
      <c r="AC1252" s="273"/>
      <c r="AD1252" s="273"/>
      <c r="AE1252" s="273" t="s">
        <v>458</v>
      </c>
      <c r="AF1252" s="273" t="s">
        <v>794</v>
      </c>
      <c r="AG1252" s="273" t="s">
        <v>1793</v>
      </c>
      <c r="AH1252" s="273" t="s">
        <v>786</v>
      </c>
      <c r="AI1252" s="273" t="s">
        <v>102</v>
      </c>
      <c r="AJ1252" s="273" t="s">
        <v>10988</v>
      </c>
      <c r="AK1252" s="273" t="s">
        <v>796</v>
      </c>
      <c r="AL1252" s="273" t="s">
        <v>3734</v>
      </c>
      <c r="AM1252" s="273" t="s">
        <v>2206</v>
      </c>
      <c r="AN1252" s="273" t="s">
        <v>42</v>
      </c>
      <c r="AO1252" s="273"/>
      <c r="AP1252" s="273"/>
      <c r="AQ1252" s="273"/>
      <c r="AR1252" s="273"/>
      <c r="AS1252" s="273" t="s">
        <v>3341</v>
      </c>
      <c r="AT1252" s="274">
        <v>1000</v>
      </c>
      <c r="AU1252" s="274">
        <v>0</v>
      </c>
      <c r="AV1252" s="273" t="s">
        <v>11126</v>
      </c>
      <c r="AW1252" s="273" t="s">
        <v>9390</v>
      </c>
      <c r="AX1252" s="274">
        <v>4.5</v>
      </c>
      <c r="AY1252" s="273" t="s">
        <v>458</v>
      </c>
      <c r="AZ1252" s="273" t="s">
        <v>11127</v>
      </c>
      <c r="BA1252" s="273" t="s">
        <v>11128</v>
      </c>
      <c r="BB1252" s="273" t="s">
        <v>458</v>
      </c>
      <c r="BC1252" s="273" t="s">
        <v>11126</v>
      </c>
      <c r="BD1252" s="273"/>
      <c r="BE1252" s="273" t="s">
        <v>11126</v>
      </c>
      <c r="BF1252" s="273" t="s">
        <v>11129</v>
      </c>
      <c r="BG1252" s="273" t="s">
        <v>458</v>
      </c>
      <c r="BH1252" s="273" t="s">
        <v>458</v>
      </c>
      <c r="BI1252" s="273" t="s">
        <v>800</v>
      </c>
      <c r="BJ1252" s="273" t="s">
        <v>800</v>
      </c>
      <c r="BK1252" s="273" t="s">
        <v>3730</v>
      </c>
      <c r="BL1252" s="273" t="s">
        <v>802</v>
      </c>
      <c r="BM1252" s="273" t="s">
        <v>827</v>
      </c>
      <c r="BN1252" s="273" t="s">
        <v>5819</v>
      </c>
      <c r="BO1252" s="273" t="s">
        <v>809</v>
      </c>
      <c r="BP1252" s="273" t="s">
        <v>458</v>
      </c>
      <c r="BQ1252" s="273"/>
    </row>
    <row r="1253" spans="1:69" ht="18" customHeight="1">
      <c r="A1253" s="273" t="s">
        <v>10641</v>
      </c>
      <c r="B1253" s="273" t="s">
        <v>11130</v>
      </c>
      <c r="C1253" s="273" t="s">
        <v>11131</v>
      </c>
      <c r="D1253" s="273" t="s">
        <v>11132</v>
      </c>
      <c r="E1253" s="273" t="s">
        <v>11133</v>
      </c>
      <c r="F1253" s="273" t="s">
        <v>1663</v>
      </c>
      <c r="G1253" s="273" t="s">
        <v>4231</v>
      </c>
      <c r="H1253" s="273" t="s">
        <v>1663</v>
      </c>
      <c r="I1253" s="274">
        <v>3.25</v>
      </c>
      <c r="J1253" s="273" t="s">
        <v>11</v>
      </c>
      <c r="K1253" s="273" t="s">
        <v>9134</v>
      </c>
      <c r="L1253" s="274">
        <v>5</v>
      </c>
      <c r="M1253" s="273" t="s">
        <v>1777</v>
      </c>
      <c r="N1253" s="273" t="s">
        <v>11020</v>
      </c>
      <c r="O1253" s="273"/>
      <c r="P1253" s="273"/>
      <c r="Q1253" s="273"/>
      <c r="R1253" s="273" t="s">
        <v>789</v>
      </c>
      <c r="S1253" s="273" t="s">
        <v>1487</v>
      </c>
      <c r="T1253" s="273" t="s">
        <v>458</v>
      </c>
      <c r="U1253" s="273" t="s">
        <v>791</v>
      </c>
      <c r="V1253" s="274">
        <v>99.51</v>
      </c>
      <c r="W1253" s="273"/>
      <c r="X1253" s="273" t="s">
        <v>1463</v>
      </c>
      <c r="Y1253" s="273" t="s">
        <v>1464</v>
      </c>
      <c r="Z1253" s="273"/>
      <c r="AA1253" s="273"/>
      <c r="AB1253" s="273"/>
      <c r="AC1253" s="273"/>
      <c r="AD1253" s="273"/>
      <c r="AE1253" s="273" t="s">
        <v>11134</v>
      </c>
      <c r="AF1253" s="273" t="s">
        <v>794</v>
      </c>
      <c r="AG1253" s="273" t="s">
        <v>3956</v>
      </c>
      <c r="AH1253" s="273" t="s">
        <v>1664</v>
      </c>
      <c r="AI1253" s="273"/>
      <c r="AJ1253" s="273"/>
      <c r="AK1253" s="273" t="s">
        <v>796</v>
      </c>
      <c r="AL1253" s="273" t="s">
        <v>1778</v>
      </c>
      <c r="AM1253" s="273" t="s">
        <v>1529</v>
      </c>
      <c r="AN1253" s="273" t="s">
        <v>42</v>
      </c>
      <c r="AO1253" s="273"/>
      <c r="AP1253" s="273"/>
      <c r="AQ1253" s="273"/>
      <c r="AR1253" s="273"/>
      <c r="AS1253" s="273" t="s">
        <v>10648</v>
      </c>
      <c r="AT1253" s="274">
        <v>1000</v>
      </c>
      <c r="AU1253" s="274">
        <v>3.25</v>
      </c>
      <c r="AV1253" s="273" t="s">
        <v>11124</v>
      </c>
      <c r="AW1253" s="273"/>
      <c r="AX1253" s="274">
        <v>5</v>
      </c>
      <c r="AY1253" s="273" t="s">
        <v>458</v>
      </c>
      <c r="AZ1253" s="273" t="s">
        <v>11135</v>
      </c>
      <c r="BA1253" s="273" t="s">
        <v>10651</v>
      </c>
      <c r="BB1253" s="273" t="s">
        <v>458</v>
      </c>
      <c r="BC1253" s="273" t="s">
        <v>11124</v>
      </c>
      <c r="BD1253" s="273"/>
      <c r="BE1253" s="273" t="s">
        <v>11124</v>
      </c>
      <c r="BF1253" s="273" t="s">
        <v>4502</v>
      </c>
      <c r="BG1253" s="273" t="s">
        <v>11134</v>
      </c>
      <c r="BH1253" s="273" t="s">
        <v>11136</v>
      </c>
      <c r="BI1253" s="273" t="s">
        <v>800</v>
      </c>
      <c r="BJ1253" s="273" t="s">
        <v>800</v>
      </c>
      <c r="BK1253" s="273" t="s">
        <v>801</v>
      </c>
      <c r="BL1253" s="273" t="s">
        <v>802</v>
      </c>
      <c r="BM1253" s="273" t="s">
        <v>803</v>
      </c>
      <c r="BN1253" s="273"/>
      <c r="BO1253" s="273" t="s">
        <v>809</v>
      </c>
      <c r="BP1253" s="273" t="s">
        <v>458</v>
      </c>
      <c r="BQ1253" s="273"/>
    </row>
    <row r="1254" spans="1:69" ht="18" customHeight="1">
      <c r="A1254" s="273" t="s">
        <v>3561</v>
      </c>
      <c r="B1254" s="273" t="s">
        <v>11137</v>
      </c>
      <c r="C1254" s="273" t="s">
        <v>11138</v>
      </c>
      <c r="D1254" s="273" t="s">
        <v>11139</v>
      </c>
      <c r="E1254" s="273" t="s">
        <v>11140</v>
      </c>
      <c r="F1254" s="273" t="s">
        <v>3287</v>
      </c>
      <c r="G1254" s="273" t="s">
        <v>1506</v>
      </c>
      <c r="H1254" s="273" t="s">
        <v>786</v>
      </c>
      <c r="I1254" s="274">
        <v>9</v>
      </c>
      <c r="J1254" s="273" t="s">
        <v>598</v>
      </c>
      <c r="K1254" s="273" t="s">
        <v>9134</v>
      </c>
      <c r="L1254" s="274">
        <v>4.3499999999999996</v>
      </c>
      <c r="M1254" s="273" t="s">
        <v>5438</v>
      </c>
      <c r="N1254" s="273" t="s">
        <v>7298</v>
      </c>
      <c r="O1254" s="273"/>
      <c r="P1254" s="273"/>
      <c r="Q1254" s="273"/>
      <c r="R1254" s="273" t="s">
        <v>789</v>
      </c>
      <c r="S1254" s="273" t="s">
        <v>1487</v>
      </c>
      <c r="T1254" s="273" t="s">
        <v>458</v>
      </c>
      <c r="U1254" s="273" t="s">
        <v>791</v>
      </c>
      <c r="V1254" s="274">
        <v>100</v>
      </c>
      <c r="W1254" s="273"/>
      <c r="X1254" s="273" t="s">
        <v>792</v>
      </c>
      <c r="Y1254" s="273" t="s">
        <v>1792</v>
      </c>
      <c r="Z1254" s="273"/>
      <c r="AA1254" s="273"/>
      <c r="AB1254" s="273"/>
      <c r="AC1254" s="273"/>
      <c r="AD1254" s="273"/>
      <c r="AE1254" s="273" t="s">
        <v>458</v>
      </c>
      <c r="AF1254" s="273" t="s">
        <v>794</v>
      </c>
      <c r="AG1254" s="273" t="s">
        <v>1793</v>
      </c>
      <c r="AH1254" s="273" t="s">
        <v>786</v>
      </c>
      <c r="AI1254" s="273" t="s">
        <v>102</v>
      </c>
      <c r="AJ1254" s="273"/>
      <c r="AK1254" s="273" t="s">
        <v>796</v>
      </c>
      <c r="AL1254" s="273" t="s">
        <v>11141</v>
      </c>
      <c r="AM1254" s="273" t="s">
        <v>2206</v>
      </c>
      <c r="AN1254" s="273" t="s">
        <v>42</v>
      </c>
      <c r="AO1254" s="273"/>
      <c r="AP1254" s="273"/>
      <c r="AQ1254" s="273"/>
      <c r="AR1254" s="273"/>
      <c r="AS1254" s="273" t="s">
        <v>3566</v>
      </c>
      <c r="AT1254" s="274">
        <v>10000</v>
      </c>
      <c r="AU1254" s="274">
        <v>9</v>
      </c>
      <c r="AV1254" s="273" t="s">
        <v>11142</v>
      </c>
      <c r="AW1254" s="273"/>
      <c r="AX1254" s="274">
        <v>4.3499999999999996</v>
      </c>
      <c r="AY1254" s="273" t="s">
        <v>458</v>
      </c>
      <c r="AZ1254" s="273" t="s">
        <v>11143</v>
      </c>
      <c r="BA1254" s="273" t="s">
        <v>3878</v>
      </c>
      <c r="BB1254" s="273" t="s">
        <v>458</v>
      </c>
      <c r="BC1254" s="273" t="s">
        <v>11142</v>
      </c>
      <c r="BD1254" s="273"/>
      <c r="BE1254" s="273" t="s">
        <v>11142</v>
      </c>
      <c r="BF1254" s="273" t="s">
        <v>458</v>
      </c>
      <c r="BG1254" s="273" t="s">
        <v>11144</v>
      </c>
      <c r="BH1254" s="273" t="s">
        <v>11145</v>
      </c>
      <c r="BI1254" s="273" t="s">
        <v>800</v>
      </c>
      <c r="BJ1254" s="273" t="s">
        <v>800</v>
      </c>
      <c r="BK1254" s="273" t="s">
        <v>801</v>
      </c>
      <c r="BL1254" s="273" t="s">
        <v>802</v>
      </c>
      <c r="BM1254" s="273" t="s">
        <v>803</v>
      </c>
      <c r="BN1254" s="273"/>
      <c r="BO1254" s="273" t="s">
        <v>809</v>
      </c>
      <c r="BP1254" s="273" t="s">
        <v>458</v>
      </c>
      <c r="BQ1254" s="273"/>
    </row>
    <row r="1255" spans="1:69" ht="18" customHeight="1">
      <c r="A1255" s="273" t="s">
        <v>11146</v>
      </c>
      <c r="B1255" s="273" t="s">
        <v>11147</v>
      </c>
      <c r="C1255" s="273" t="s">
        <v>11148</v>
      </c>
      <c r="D1255" s="273" t="s">
        <v>11149</v>
      </c>
      <c r="E1255" s="273" t="s">
        <v>11150</v>
      </c>
      <c r="F1255" s="273" t="s">
        <v>3841</v>
      </c>
      <c r="G1255" s="273" t="s">
        <v>925</v>
      </c>
      <c r="H1255" s="273" t="s">
        <v>786</v>
      </c>
      <c r="I1255" s="274">
        <v>3.2</v>
      </c>
      <c r="J1255" s="273" t="s">
        <v>11</v>
      </c>
      <c r="K1255" s="273" t="s">
        <v>9134</v>
      </c>
      <c r="L1255" s="274">
        <v>3.875</v>
      </c>
      <c r="M1255" s="273" t="s">
        <v>2817</v>
      </c>
      <c r="N1255" s="273" t="s">
        <v>4104</v>
      </c>
      <c r="O1255" s="273"/>
      <c r="P1255" s="273"/>
      <c r="Q1255" s="273"/>
      <c r="R1255" s="273" t="s">
        <v>789</v>
      </c>
      <c r="S1255" s="273" t="s">
        <v>1487</v>
      </c>
      <c r="T1255" s="273" t="s">
        <v>458</v>
      </c>
      <c r="U1255" s="273" t="s">
        <v>6618</v>
      </c>
      <c r="V1255" s="274">
        <v>99.64</v>
      </c>
      <c r="W1255" s="273"/>
      <c r="X1255" s="273" t="s">
        <v>10090</v>
      </c>
      <c r="Y1255" s="273" t="s">
        <v>10091</v>
      </c>
      <c r="Z1255" s="273"/>
      <c r="AA1255" s="273"/>
      <c r="AB1255" s="273"/>
      <c r="AC1255" s="273"/>
      <c r="AD1255" s="273"/>
      <c r="AE1255" s="273" t="s">
        <v>458</v>
      </c>
      <c r="AF1255" s="273" t="s">
        <v>794</v>
      </c>
      <c r="AG1255" s="273" t="s">
        <v>1793</v>
      </c>
      <c r="AH1255" s="273" t="s">
        <v>786</v>
      </c>
      <c r="AI1255" s="273" t="s">
        <v>102</v>
      </c>
      <c r="AJ1255" s="273"/>
      <c r="AK1255" s="273" t="s">
        <v>796</v>
      </c>
      <c r="AL1255" s="273" t="s">
        <v>3734</v>
      </c>
      <c r="AM1255" s="273" t="s">
        <v>811</v>
      </c>
      <c r="AN1255" s="273" t="s">
        <v>42</v>
      </c>
      <c r="AO1255" s="273"/>
      <c r="AP1255" s="273"/>
      <c r="AQ1255" s="273"/>
      <c r="AR1255" s="273"/>
      <c r="AS1255" s="273" t="s">
        <v>3270</v>
      </c>
      <c r="AT1255" s="274">
        <v>1000</v>
      </c>
      <c r="AU1255" s="274">
        <v>0</v>
      </c>
      <c r="AV1255" s="273" t="s">
        <v>11151</v>
      </c>
      <c r="AW1255" s="273" t="s">
        <v>9456</v>
      </c>
      <c r="AX1255" s="274">
        <v>3.875</v>
      </c>
      <c r="AY1255" s="273" t="s">
        <v>458</v>
      </c>
      <c r="AZ1255" s="273" t="s">
        <v>11152</v>
      </c>
      <c r="BA1255" s="273" t="s">
        <v>11153</v>
      </c>
      <c r="BB1255" s="273" t="s">
        <v>458</v>
      </c>
      <c r="BC1255" s="273" t="s">
        <v>11151</v>
      </c>
      <c r="BD1255" s="273"/>
      <c r="BE1255" s="273" t="s">
        <v>11151</v>
      </c>
      <c r="BF1255" s="273" t="s">
        <v>11154</v>
      </c>
      <c r="BG1255" s="273" t="s">
        <v>11155</v>
      </c>
      <c r="BH1255" s="273" t="s">
        <v>11156</v>
      </c>
      <c r="BI1255" s="273" t="s">
        <v>800</v>
      </c>
      <c r="BJ1255" s="273" t="s">
        <v>800</v>
      </c>
      <c r="BK1255" s="273" t="s">
        <v>3730</v>
      </c>
      <c r="BL1255" s="273" t="s">
        <v>802</v>
      </c>
      <c r="BM1255" s="273" t="s">
        <v>827</v>
      </c>
      <c r="BN1255" s="273" t="s">
        <v>11157</v>
      </c>
      <c r="BO1255" s="273" t="s">
        <v>809</v>
      </c>
      <c r="BP1255" s="273" t="s">
        <v>458</v>
      </c>
      <c r="BQ1255" s="273"/>
    </row>
    <row r="1256" spans="1:69" ht="18" customHeight="1">
      <c r="A1256" s="273" t="s">
        <v>11111</v>
      </c>
      <c r="B1256" s="273" t="s">
        <v>11112</v>
      </c>
      <c r="C1256" s="273" t="s">
        <v>11113</v>
      </c>
      <c r="D1256" s="273" t="s">
        <v>11158</v>
      </c>
      <c r="E1256" s="273" t="s">
        <v>11115</v>
      </c>
      <c r="F1256" s="273" t="s">
        <v>786</v>
      </c>
      <c r="G1256" s="273" t="s">
        <v>786</v>
      </c>
      <c r="H1256" s="273" t="s">
        <v>786</v>
      </c>
      <c r="I1256" s="274">
        <v>0.4</v>
      </c>
      <c r="J1256" s="273" t="s">
        <v>804</v>
      </c>
      <c r="K1256" s="273" t="s">
        <v>9134</v>
      </c>
      <c r="L1256" s="273"/>
      <c r="M1256" s="273" t="s">
        <v>3473</v>
      </c>
      <c r="N1256" s="273" t="s">
        <v>936</v>
      </c>
      <c r="O1256" s="273"/>
      <c r="P1256" s="273"/>
      <c r="Q1256" s="273"/>
      <c r="R1256" s="273"/>
      <c r="S1256" s="273" t="s">
        <v>1487</v>
      </c>
      <c r="T1256" s="273"/>
      <c r="U1256" s="273" t="s">
        <v>791</v>
      </c>
      <c r="V1256" s="273"/>
      <c r="W1256" s="273"/>
      <c r="X1256" s="273" t="s">
        <v>1463</v>
      </c>
      <c r="Y1256" s="273" t="s">
        <v>1464</v>
      </c>
      <c r="Z1256" s="273"/>
      <c r="AA1256" s="273"/>
      <c r="AB1256" s="273"/>
      <c r="AC1256" s="273"/>
      <c r="AD1256" s="273"/>
      <c r="AE1256" s="273" t="s">
        <v>10947</v>
      </c>
      <c r="AF1256" s="273" t="s">
        <v>6793</v>
      </c>
      <c r="AG1256" s="273" t="s">
        <v>1673</v>
      </c>
      <c r="AH1256" s="273" t="s">
        <v>786</v>
      </c>
      <c r="AI1256" s="273"/>
      <c r="AJ1256" s="273"/>
      <c r="AK1256" s="273" t="s">
        <v>810</v>
      </c>
      <c r="AL1256" s="273" t="s">
        <v>11116</v>
      </c>
      <c r="AM1256" s="273" t="s">
        <v>2075</v>
      </c>
      <c r="AN1256" s="273" t="s">
        <v>43</v>
      </c>
      <c r="AO1256" s="273"/>
      <c r="AP1256" s="273"/>
      <c r="AQ1256" s="273"/>
      <c r="AR1256" s="273"/>
      <c r="AS1256" s="273" t="s">
        <v>11117</v>
      </c>
      <c r="AT1256" s="274">
        <v>1250000</v>
      </c>
      <c r="AU1256" s="274">
        <v>1.6</v>
      </c>
      <c r="AV1256" s="273" t="s">
        <v>11158</v>
      </c>
      <c r="AW1256" s="273" t="s">
        <v>6708</v>
      </c>
      <c r="AX1256" s="274">
        <v>1</v>
      </c>
      <c r="AY1256" s="273"/>
      <c r="AZ1256" s="273" t="s">
        <v>11118</v>
      </c>
      <c r="BA1256" s="273" t="s">
        <v>11119</v>
      </c>
      <c r="BB1256" s="273"/>
      <c r="BC1256" s="273" t="s">
        <v>11120</v>
      </c>
      <c r="BD1256" s="273"/>
      <c r="BE1256" s="273" t="s">
        <v>11120</v>
      </c>
      <c r="BF1256" s="273"/>
      <c r="BG1256" s="273"/>
      <c r="BH1256" s="273" t="s">
        <v>10947</v>
      </c>
      <c r="BI1256" s="273" t="s">
        <v>800</v>
      </c>
      <c r="BJ1256" s="273" t="s">
        <v>800</v>
      </c>
      <c r="BK1256" s="273" t="s">
        <v>801</v>
      </c>
      <c r="BL1256" s="273" t="s">
        <v>802</v>
      </c>
      <c r="BM1256" s="273" t="s">
        <v>827</v>
      </c>
      <c r="BN1256" s="273"/>
      <c r="BO1256" s="273" t="s">
        <v>1865</v>
      </c>
      <c r="BP1256" s="273"/>
      <c r="BQ1256" s="273"/>
    </row>
    <row r="1257" spans="1:69" ht="18" customHeight="1">
      <c r="A1257" s="273" t="s">
        <v>5366</v>
      </c>
      <c r="B1257" s="273" t="s">
        <v>11159</v>
      </c>
      <c r="C1257" s="273" t="s">
        <v>11160</v>
      </c>
      <c r="D1257" s="273" t="s">
        <v>11161</v>
      </c>
      <c r="E1257" s="273" t="s">
        <v>11162</v>
      </c>
      <c r="F1257" s="273" t="s">
        <v>5370</v>
      </c>
      <c r="G1257" s="273" t="s">
        <v>1506</v>
      </c>
      <c r="H1257" s="273" t="s">
        <v>5370</v>
      </c>
      <c r="I1257" s="274">
        <v>5</v>
      </c>
      <c r="J1257" s="273" t="s">
        <v>11</v>
      </c>
      <c r="K1257" s="273" t="s">
        <v>9134</v>
      </c>
      <c r="L1257" s="274">
        <v>3.6</v>
      </c>
      <c r="M1257" s="273" t="s">
        <v>1927</v>
      </c>
      <c r="N1257" s="273" t="s">
        <v>11020</v>
      </c>
      <c r="O1257" s="273"/>
      <c r="P1257" s="273"/>
      <c r="Q1257" s="273"/>
      <c r="R1257" s="273" t="s">
        <v>789</v>
      </c>
      <c r="S1257" s="273" t="s">
        <v>790</v>
      </c>
      <c r="T1257" s="273" t="s">
        <v>458</v>
      </c>
      <c r="U1257" s="273" t="s">
        <v>791</v>
      </c>
      <c r="V1257" s="274">
        <v>99.286000000000001</v>
      </c>
      <c r="W1257" s="273"/>
      <c r="X1257" s="273" t="s">
        <v>1463</v>
      </c>
      <c r="Y1257" s="273" t="s">
        <v>5372</v>
      </c>
      <c r="Z1257" s="273"/>
      <c r="AA1257" s="273"/>
      <c r="AB1257" s="273"/>
      <c r="AC1257" s="273"/>
      <c r="AD1257" s="273"/>
      <c r="AE1257" s="273" t="s">
        <v>11163</v>
      </c>
      <c r="AF1257" s="273" t="s">
        <v>794</v>
      </c>
      <c r="AG1257" s="273" t="s">
        <v>795</v>
      </c>
      <c r="AH1257" s="273" t="s">
        <v>5370</v>
      </c>
      <c r="AI1257" s="273"/>
      <c r="AJ1257" s="273"/>
      <c r="AK1257" s="273" t="s">
        <v>796</v>
      </c>
      <c r="AL1257" s="273" t="s">
        <v>1929</v>
      </c>
      <c r="AM1257" s="273" t="s">
        <v>2255</v>
      </c>
      <c r="AN1257" s="273" t="s">
        <v>42</v>
      </c>
      <c r="AO1257" s="273"/>
      <c r="AP1257" s="273"/>
      <c r="AQ1257" s="273"/>
      <c r="AR1257" s="273"/>
      <c r="AS1257" s="273" t="s">
        <v>5374</v>
      </c>
      <c r="AT1257" s="274">
        <v>1000</v>
      </c>
      <c r="AU1257" s="274">
        <v>5</v>
      </c>
      <c r="AV1257" s="273" t="s">
        <v>11149</v>
      </c>
      <c r="AW1257" s="273"/>
      <c r="AX1257" s="274">
        <v>3.6</v>
      </c>
      <c r="AY1257" s="273" t="s">
        <v>458</v>
      </c>
      <c r="AZ1257" s="273" t="s">
        <v>11164</v>
      </c>
      <c r="BA1257" s="273" t="s">
        <v>5375</v>
      </c>
      <c r="BB1257" s="273" t="s">
        <v>11165</v>
      </c>
      <c r="BC1257" s="273" t="s">
        <v>11149</v>
      </c>
      <c r="BD1257" s="273"/>
      <c r="BE1257" s="273" t="s">
        <v>11149</v>
      </c>
      <c r="BF1257" s="273" t="s">
        <v>458</v>
      </c>
      <c r="BG1257" s="273" t="s">
        <v>11163</v>
      </c>
      <c r="BH1257" s="273" t="s">
        <v>11166</v>
      </c>
      <c r="BI1257" s="273" t="s">
        <v>800</v>
      </c>
      <c r="BJ1257" s="273" t="s">
        <v>800</v>
      </c>
      <c r="BK1257" s="273" t="s">
        <v>801</v>
      </c>
      <c r="BL1257" s="273" t="s">
        <v>802</v>
      </c>
      <c r="BM1257" s="273" t="s">
        <v>803</v>
      </c>
      <c r="BN1257" s="273"/>
      <c r="BO1257" s="273" t="s">
        <v>809</v>
      </c>
      <c r="BP1257" s="273" t="s">
        <v>458</v>
      </c>
      <c r="BQ1257" s="273"/>
    </row>
    <row r="1258" spans="1:69" ht="18" customHeight="1">
      <c r="A1258" s="273" t="s">
        <v>11167</v>
      </c>
      <c r="B1258" s="273" t="s">
        <v>11168</v>
      </c>
      <c r="C1258" s="273" t="s">
        <v>11169</v>
      </c>
      <c r="D1258" s="273" t="s">
        <v>11161</v>
      </c>
      <c r="E1258" s="273" t="s">
        <v>11170</v>
      </c>
      <c r="F1258" s="273" t="s">
        <v>10451</v>
      </c>
      <c r="G1258" s="273" t="s">
        <v>7003</v>
      </c>
      <c r="H1258" s="273" t="s">
        <v>5104</v>
      </c>
      <c r="I1258" s="274">
        <v>4</v>
      </c>
      <c r="J1258" s="273" t="s">
        <v>11</v>
      </c>
      <c r="K1258" s="273" t="s">
        <v>9134</v>
      </c>
      <c r="L1258" s="274">
        <v>5</v>
      </c>
      <c r="M1258" s="273" t="s">
        <v>1927</v>
      </c>
      <c r="N1258" s="273" t="s">
        <v>11171</v>
      </c>
      <c r="O1258" s="273"/>
      <c r="P1258" s="273"/>
      <c r="Q1258" s="273"/>
      <c r="R1258" s="273" t="s">
        <v>789</v>
      </c>
      <c r="S1258" s="273" t="s">
        <v>2731</v>
      </c>
      <c r="T1258" s="273" t="s">
        <v>458</v>
      </c>
      <c r="U1258" s="273" t="s">
        <v>791</v>
      </c>
      <c r="V1258" s="274">
        <v>98.95</v>
      </c>
      <c r="W1258" s="273"/>
      <c r="X1258" s="273" t="s">
        <v>792</v>
      </c>
      <c r="Y1258" s="273" t="s">
        <v>1792</v>
      </c>
      <c r="Z1258" s="273"/>
      <c r="AA1258" s="273"/>
      <c r="AB1258" s="273"/>
      <c r="AC1258" s="273"/>
      <c r="AD1258" s="273"/>
      <c r="AE1258" s="273" t="s">
        <v>10612</v>
      </c>
      <c r="AF1258" s="273" t="s">
        <v>794</v>
      </c>
      <c r="AG1258" s="273" t="s">
        <v>795</v>
      </c>
      <c r="AH1258" s="273" t="s">
        <v>5104</v>
      </c>
      <c r="AI1258" s="273" t="s">
        <v>102</v>
      </c>
      <c r="AJ1258" s="273"/>
      <c r="AK1258" s="273" t="s">
        <v>796</v>
      </c>
      <c r="AL1258" s="273" t="s">
        <v>1929</v>
      </c>
      <c r="AM1258" s="273" t="s">
        <v>2206</v>
      </c>
      <c r="AN1258" s="273" t="s">
        <v>42</v>
      </c>
      <c r="AO1258" s="273"/>
      <c r="AP1258" s="273"/>
      <c r="AQ1258" s="273"/>
      <c r="AR1258" s="273"/>
      <c r="AS1258" s="273" t="s">
        <v>9423</v>
      </c>
      <c r="AT1258" s="274">
        <v>1000</v>
      </c>
      <c r="AU1258" s="274">
        <v>4</v>
      </c>
      <c r="AV1258" s="273" t="s">
        <v>11149</v>
      </c>
      <c r="AW1258" s="273"/>
      <c r="AX1258" s="274">
        <v>5</v>
      </c>
      <c r="AY1258" s="273" t="s">
        <v>458</v>
      </c>
      <c r="AZ1258" s="273" t="s">
        <v>11164</v>
      </c>
      <c r="BA1258" s="273" t="s">
        <v>11172</v>
      </c>
      <c r="BB1258" s="273" t="s">
        <v>9417</v>
      </c>
      <c r="BC1258" s="273" t="s">
        <v>11149</v>
      </c>
      <c r="BD1258" s="273"/>
      <c r="BE1258" s="273" t="s">
        <v>11149</v>
      </c>
      <c r="BF1258" s="273" t="s">
        <v>458</v>
      </c>
      <c r="BG1258" s="273" t="s">
        <v>11173</v>
      </c>
      <c r="BH1258" s="273" t="s">
        <v>11174</v>
      </c>
      <c r="BI1258" s="273" t="s">
        <v>800</v>
      </c>
      <c r="BJ1258" s="273" t="s">
        <v>800</v>
      </c>
      <c r="BK1258" s="273" t="s">
        <v>801</v>
      </c>
      <c r="BL1258" s="273" t="s">
        <v>802</v>
      </c>
      <c r="BM1258" s="273" t="s">
        <v>803</v>
      </c>
      <c r="BN1258" s="273"/>
      <c r="BO1258" s="273" t="s">
        <v>809</v>
      </c>
      <c r="BP1258" s="273" t="s">
        <v>11167</v>
      </c>
      <c r="BQ1258" s="273"/>
    </row>
    <row r="1259" spans="1:69" ht="18" customHeight="1">
      <c r="A1259" s="273" t="s">
        <v>11175</v>
      </c>
      <c r="B1259" s="273" t="s">
        <v>11176</v>
      </c>
      <c r="C1259" s="273" t="s">
        <v>11177</v>
      </c>
      <c r="D1259" s="273" t="s">
        <v>11178</v>
      </c>
      <c r="E1259" s="273" t="s">
        <v>11179</v>
      </c>
      <c r="F1259" s="273" t="s">
        <v>786</v>
      </c>
      <c r="G1259" s="273" t="s">
        <v>786</v>
      </c>
      <c r="H1259" s="273" t="s">
        <v>5104</v>
      </c>
      <c r="I1259" s="274">
        <v>20.3</v>
      </c>
      <c r="J1259" s="273" t="s">
        <v>598</v>
      </c>
      <c r="K1259" s="273" t="s">
        <v>9134</v>
      </c>
      <c r="L1259" s="274">
        <v>5.8</v>
      </c>
      <c r="M1259" s="273" t="s">
        <v>2750</v>
      </c>
      <c r="N1259" s="273" t="s">
        <v>936</v>
      </c>
      <c r="O1259" s="273"/>
      <c r="P1259" s="273"/>
      <c r="Q1259" s="273"/>
      <c r="R1259" s="273" t="s">
        <v>789</v>
      </c>
      <c r="S1259" s="273" t="s">
        <v>790</v>
      </c>
      <c r="T1259" s="273" t="s">
        <v>458</v>
      </c>
      <c r="U1259" s="273" t="s">
        <v>791</v>
      </c>
      <c r="V1259" s="274">
        <v>100</v>
      </c>
      <c r="W1259" s="273"/>
      <c r="X1259" s="273" t="s">
        <v>792</v>
      </c>
      <c r="Y1259" s="273" t="s">
        <v>1874</v>
      </c>
      <c r="Z1259" s="273"/>
      <c r="AA1259" s="273"/>
      <c r="AB1259" s="273"/>
      <c r="AC1259" s="273"/>
      <c r="AD1259" s="273"/>
      <c r="AE1259" s="273" t="s">
        <v>5967</v>
      </c>
      <c r="AF1259" s="273" t="s">
        <v>794</v>
      </c>
      <c r="AG1259" s="273" t="s">
        <v>2557</v>
      </c>
      <c r="AH1259" s="273" t="s">
        <v>5104</v>
      </c>
      <c r="AI1259" s="273" t="s">
        <v>102</v>
      </c>
      <c r="AJ1259" s="273"/>
      <c r="AK1259" s="273" t="s">
        <v>808</v>
      </c>
      <c r="AL1259" s="273" t="s">
        <v>2751</v>
      </c>
      <c r="AM1259" s="273" t="s">
        <v>797</v>
      </c>
      <c r="AN1259" s="273" t="s">
        <v>43</v>
      </c>
      <c r="AO1259" s="273"/>
      <c r="AP1259" s="273"/>
      <c r="AQ1259" s="273"/>
      <c r="AR1259" s="273"/>
      <c r="AS1259" s="273" t="s">
        <v>11180</v>
      </c>
      <c r="AT1259" s="274">
        <v>1000000</v>
      </c>
      <c r="AU1259" s="274">
        <v>20.3</v>
      </c>
      <c r="AV1259" s="273" t="s">
        <v>11181</v>
      </c>
      <c r="AW1259" s="273"/>
      <c r="AX1259" s="274">
        <v>5.8</v>
      </c>
      <c r="AY1259" s="273" t="s">
        <v>458</v>
      </c>
      <c r="AZ1259" s="273" t="s">
        <v>11182</v>
      </c>
      <c r="BA1259" s="273" t="s">
        <v>11183</v>
      </c>
      <c r="BB1259" s="273" t="s">
        <v>11184</v>
      </c>
      <c r="BC1259" s="273" t="s">
        <v>11181</v>
      </c>
      <c r="BD1259" s="273"/>
      <c r="BE1259" s="273" t="s">
        <v>11181</v>
      </c>
      <c r="BF1259" s="273" t="s">
        <v>458</v>
      </c>
      <c r="BG1259" s="273" t="s">
        <v>458</v>
      </c>
      <c r="BH1259" s="273" t="s">
        <v>5967</v>
      </c>
      <c r="BI1259" s="273" t="s">
        <v>800</v>
      </c>
      <c r="BJ1259" s="273" t="s">
        <v>800</v>
      </c>
      <c r="BK1259" s="273" t="s">
        <v>801</v>
      </c>
      <c r="BL1259" s="273" t="s">
        <v>802</v>
      </c>
      <c r="BM1259" s="273" t="s">
        <v>803</v>
      </c>
      <c r="BN1259" s="273"/>
      <c r="BO1259" s="273" t="s">
        <v>809</v>
      </c>
      <c r="BP1259" s="273" t="s">
        <v>458</v>
      </c>
      <c r="BQ1259" s="273"/>
    </row>
    <row r="1260" spans="1:69" ht="18" customHeight="1">
      <c r="A1260" s="273" t="s">
        <v>3686</v>
      </c>
      <c r="B1260" s="273" t="s">
        <v>11185</v>
      </c>
      <c r="C1260" s="273" t="s">
        <v>11186</v>
      </c>
      <c r="D1260" s="273" t="s">
        <v>11187</v>
      </c>
      <c r="E1260" s="273" t="s">
        <v>11188</v>
      </c>
      <c r="F1260" s="273" t="s">
        <v>1505</v>
      </c>
      <c r="G1260" s="273" t="s">
        <v>1506</v>
      </c>
      <c r="H1260" s="273" t="s">
        <v>786</v>
      </c>
      <c r="I1260" s="274">
        <v>7.5</v>
      </c>
      <c r="J1260" s="273" t="s">
        <v>11</v>
      </c>
      <c r="K1260" s="273" t="s">
        <v>9134</v>
      </c>
      <c r="L1260" s="274">
        <v>4.25</v>
      </c>
      <c r="M1260" s="273" t="s">
        <v>6015</v>
      </c>
      <c r="N1260" s="273" t="s">
        <v>4104</v>
      </c>
      <c r="O1260" s="273"/>
      <c r="P1260" s="273"/>
      <c r="Q1260" s="273"/>
      <c r="R1260" s="273" t="s">
        <v>789</v>
      </c>
      <c r="S1260" s="273" t="s">
        <v>1487</v>
      </c>
      <c r="T1260" s="273" t="s">
        <v>458</v>
      </c>
      <c r="U1260" s="273" t="s">
        <v>6618</v>
      </c>
      <c r="V1260" s="274">
        <v>99.576999999999998</v>
      </c>
      <c r="W1260" s="273"/>
      <c r="X1260" s="273" t="s">
        <v>792</v>
      </c>
      <c r="Y1260" s="273" t="s">
        <v>1792</v>
      </c>
      <c r="Z1260" s="273"/>
      <c r="AA1260" s="273"/>
      <c r="AB1260" s="273"/>
      <c r="AC1260" s="273"/>
      <c r="AD1260" s="273"/>
      <c r="AE1260" s="273" t="s">
        <v>458</v>
      </c>
      <c r="AF1260" s="273" t="s">
        <v>794</v>
      </c>
      <c r="AG1260" s="273" t="s">
        <v>1793</v>
      </c>
      <c r="AH1260" s="273" t="s">
        <v>786</v>
      </c>
      <c r="AI1260" s="273" t="s">
        <v>102</v>
      </c>
      <c r="AJ1260" s="273" t="s">
        <v>10988</v>
      </c>
      <c r="AK1260" s="273" t="s">
        <v>796</v>
      </c>
      <c r="AL1260" s="273" t="s">
        <v>3734</v>
      </c>
      <c r="AM1260" s="273" t="s">
        <v>2206</v>
      </c>
      <c r="AN1260" s="273" t="s">
        <v>42</v>
      </c>
      <c r="AO1260" s="273"/>
      <c r="AP1260" s="273"/>
      <c r="AQ1260" s="273"/>
      <c r="AR1260" s="273"/>
      <c r="AS1260" s="273" t="s">
        <v>3695</v>
      </c>
      <c r="AT1260" s="274">
        <v>1000</v>
      </c>
      <c r="AU1260" s="274">
        <v>0</v>
      </c>
      <c r="AV1260" s="273" t="s">
        <v>11189</v>
      </c>
      <c r="AW1260" s="273" t="s">
        <v>11190</v>
      </c>
      <c r="AX1260" s="274">
        <v>4.25</v>
      </c>
      <c r="AY1260" s="273" t="s">
        <v>458</v>
      </c>
      <c r="AZ1260" s="273" t="s">
        <v>11191</v>
      </c>
      <c r="BA1260" s="273" t="s">
        <v>8792</v>
      </c>
      <c r="BB1260" s="273" t="s">
        <v>458</v>
      </c>
      <c r="BC1260" s="273" t="s">
        <v>11189</v>
      </c>
      <c r="BD1260" s="273"/>
      <c r="BE1260" s="273" t="s">
        <v>11189</v>
      </c>
      <c r="BF1260" s="273" t="s">
        <v>11192</v>
      </c>
      <c r="BG1260" s="273" t="s">
        <v>11193</v>
      </c>
      <c r="BH1260" s="273" t="s">
        <v>11194</v>
      </c>
      <c r="BI1260" s="273" t="s">
        <v>800</v>
      </c>
      <c r="BJ1260" s="273" t="s">
        <v>800</v>
      </c>
      <c r="BK1260" s="273" t="s">
        <v>3730</v>
      </c>
      <c r="BL1260" s="273" t="s">
        <v>802</v>
      </c>
      <c r="BM1260" s="273" t="s">
        <v>827</v>
      </c>
      <c r="BN1260" s="273" t="s">
        <v>11195</v>
      </c>
      <c r="BO1260" s="273" t="s">
        <v>809</v>
      </c>
      <c r="BP1260" s="273" t="s">
        <v>458</v>
      </c>
      <c r="BQ1260" s="273"/>
    </row>
    <row r="1261" spans="1:69" ht="18" customHeight="1">
      <c r="A1261" s="273" t="s">
        <v>11196</v>
      </c>
      <c r="B1261" s="273" t="s">
        <v>11197</v>
      </c>
      <c r="C1261" s="273" t="s">
        <v>11198</v>
      </c>
      <c r="D1261" s="273" t="s">
        <v>11199</v>
      </c>
      <c r="E1261" s="273" t="s">
        <v>11200</v>
      </c>
      <c r="F1261" s="273" t="s">
        <v>786</v>
      </c>
      <c r="G1261" s="273" t="s">
        <v>786</v>
      </c>
      <c r="H1261" s="273" t="s">
        <v>786</v>
      </c>
      <c r="I1261" s="274">
        <v>2.7</v>
      </c>
      <c r="J1261" s="273" t="s">
        <v>804</v>
      </c>
      <c r="K1261" s="273" t="s">
        <v>9134</v>
      </c>
      <c r="L1261" s="274">
        <v>3.98</v>
      </c>
      <c r="M1261" s="273" t="s">
        <v>1954</v>
      </c>
      <c r="N1261" s="273" t="s">
        <v>788</v>
      </c>
      <c r="O1261" s="273"/>
      <c r="P1261" s="273"/>
      <c r="Q1261" s="273"/>
      <c r="R1261" s="273"/>
      <c r="S1261" s="273" t="s">
        <v>790</v>
      </c>
      <c r="T1261" s="273" t="s">
        <v>458</v>
      </c>
      <c r="U1261" s="273" t="s">
        <v>791</v>
      </c>
      <c r="V1261" s="273"/>
      <c r="W1261" s="273"/>
      <c r="X1261" s="273" t="s">
        <v>1463</v>
      </c>
      <c r="Y1261" s="273" t="s">
        <v>1464</v>
      </c>
      <c r="Z1261" s="273"/>
      <c r="AA1261" s="273"/>
      <c r="AB1261" s="273"/>
      <c r="AC1261" s="273"/>
      <c r="AD1261" s="273"/>
      <c r="AE1261" s="273" t="s">
        <v>458</v>
      </c>
      <c r="AF1261" s="273" t="s">
        <v>794</v>
      </c>
      <c r="AG1261" s="273" t="s">
        <v>1986</v>
      </c>
      <c r="AH1261" s="273" t="s">
        <v>786</v>
      </c>
      <c r="AI1261" s="273" t="s">
        <v>102</v>
      </c>
      <c r="AJ1261" s="273"/>
      <c r="AK1261" s="273" t="s">
        <v>1987</v>
      </c>
      <c r="AL1261" s="273" t="s">
        <v>1955</v>
      </c>
      <c r="AM1261" s="273" t="s">
        <v>1989</v>
      </c>
      <c r="AN1261" s="273" t="s">
        <v>43</v>
      </c>
      <c r="AO1261" s="273"/>
      <c r="AP1261" s="273"/>
      <c r="AQ1261" s="273"/>
      <c r="AR1261" s="273"/>
      <c r="AS1261" s="273" t="s">
        <v>11201</v>
      </c>
      <c r="AT1261" s="274">
        <v>1000000</v>
      </c>
      <c r="AU1261" s="274">
        <v>2.7</v>
      </c>
      <c r="AV1261" s="273" t="s">
        <v>11202</v>
      </c>
      <c r="AW1261" s="273"/>
      <c r="AX1261" s="274">
        <v>3.98</v>
      </c>
      <c r="AY1261" s="273" t="s">
        <v>458</v>
      </c>
      <c r="AZ1261" s="273" t="s">
        <v>11203</v>
      </c>
      <c r="BA1261" s="273" t="s">
        <v>11204</v>
      </c>
      <c r="BB1261" s="273" t="s">
        <v>11196</v>
      </c>
      <c r="BC1261" s="273" t="s">
        <v>11202</v>
      </c>
      <c r="BD1261" s="273"/>
      <c r="BE1261" s="273" t="s">
        <v>11202</v>
      </c>
      <c r="BF1261" s="273" t="s">
        <v>458</v>
      </c>
      <c r="BG1261" s="273" t="s">
        <v>11205</v>
      </c>
      <c r="BH1261" s="273" t="s">
        <v>11206</v>
      </c>
      <c r="BI1261" s="273" t="s">
        <v>800</v>
      </c>
      <c r="BJ1261" s="273" t="s">
        <v>800</v>
      </c>
      <c r="BK1261" s="273" t="s">
        <v>801</v>
      </c>
      <c r="BL1261" s="273" t="s">
        <v>802</v>
      </c>
      <c r="BM1261" s="273" t="s">
        <v>803</v>
      </c>
      <c r="BN1261" s="273"/>
      <c r="BO1261" s="273" t="s">
        <v>809</v>
      </c>
      <c r="BP1261" s="273" t="s">
        <v>458</v>
      </c>
      <c r="BQ1261" s="273"/>
    </row>
    <row r="1262" spans="1:69" ht="18" customHeight="1">
      <c r="A1262" s="273" t="s">
        <v>3259</v>
      </c>
      <c r="B1262" s="273" t="s">
        <v>11207</v>
      </c>
      <c r="C1262" s="273" t="s">
        <v>11208</v>
      </c>
      <c r="D1262" s="273" t="s">
        <v>11209</v>
      </c>
      <c r="E1262" s="273" t="s">
        <v>11210</v>
      </c>
      <c r="F1262" s="273" t="s">
        <v>1505</v>
      </c>
      <c r="G1262" s="273" t="s">
        <v>1506</v>
      </c>
      <c r="H1262" s="273" t="s">
        <v>3245</v>
      </c>
      <c r="I1262" s="274">
        <v>0.4</v>
      </c>
      <c r="J1262" s="273" t="s">
        <v>11</v>
      </c>
      <c r="K1262" s="273" t="s">
        <v>9134</v>
      </c>
      <c r="L1262" s="274">
        <v>1.5330999999999999</v>
      </c>
      <c r="M1262" s="273" t="s">
        <v>2040</v>
      </c>
      <c r="N1262" s="273" t="s">
        <v>788</v>
      </c>
      <c r="O1262" s="273"/>
      <c r="P1262" s="273"/>
      <c r="Q1262" s="273"/>
      <c r="R1262" s="273" t="s">
        <v>789</v>
      </c>
      <c r="S1262" s="273" t="s">
        <v>1487</v>
      </c>
      <c r="T1262" s="273" t="s">
        <v>458</v>
      </c>
      <c r="U1262" s="273" t="s">
        <v>791</v>
      </c>
      <c r="V1262" s="274">
        <v>100</v>
      </c>
      <c r="W1262" s="273"/>
      <c r="X1262" s="273" t="s">
        <v>792</v>
      </c>
      <c r="Y1262" s="273" t="s">
        <v>1792</v>
      </c>
      <c r="Z1262" s="273"/>
      <c r="AA1262" s="273"/>
      <c r="AB1262" s="273"/>
      <c r="AC1262" s="273"/>
      <c r="AD1262" s="273"/>
      <c r="AE1262" s="273" t="s">
        <v>11211</v>
      </c>
      <c r="AF1262" s="273" t="s">
        <v>794</v>
      </c>
      <c r="AG1262" s="273" t="s">
        <v>1793</v>
      </c>
      <c r="AH1262" s="273" t="s">
        <v>3245</v>
      </c>
      <c r="AI1262" s="273" t="s">
        <v>102</v>
      </c>
      <c r="AJ1262" s="273"/>
      <c r="AK1262" s="273" t="s">
        <v>796</v>
      </c>
      <c r="AL1262" s="273" t="s">
        <v>2043</v>
      </c>
      <c r="AM1262" s="273" t="s">
        <v>2206</v>
      </c>
      <c r="AN1262" s="273" t="s">
        <v>42</v>
      </c>
      <c r="AO1262" s="273"/>
      <c r="AP1262" s="273"/>
      <c r="AQ1262" s="273"/>
      <c r="AR1262" s="273"/>
      <c r="AS1262" s="273" t="s">
        <v>3270</v>
      </c>
      <c r="AT1262" s="274">
        <v>1000000</v>
      </c>
      <c r="AU1262" s="274">
        <v>0.4</v>
      </c>
      <c r="AV1262" s="273" t="s">
        <v>11212</v>
      </c>
      <c r="AW1262" s="273"/>
      <c r="AX1262" s="274">
        <v>6.6207000000000003</v>
      </c>
      <c r="AY1262" s="273" t="s">
        <v>11213</v>
      </c>
      <c r="AZ1262" s="273" t="s">
        <v>11214</v>
      </c>
      <c r="BA1262" s="273" t="s">
        <v>8828</v>
      </c>
      <c r="BB1262" s="273" t="s">
        <v>458</v>
      </c>
      <c r="BC1262" s="273" t="s">
        <v>11212</v>
      </c>
      <c r="BD1262" s="273"/>
      <c r="BE1262" s="273" t="s">
        <v>11212</v>
      </c>
      <c r="BF1262" s="273" t="s">
        <v>458</v>
      </c>
      <c r="BG1262" s="273"/>
      <c r="BH1262" s="273" t="s">
        <v>11211</v>
      </c>
      <c r="BI1262" s="273" t="s">
        <v>800</v>
      </c>
      <c r="BJ1262" s="273" t="s">
        <v>800</v>
      </c>
      <c r="BK1262" s="273" t="s">
        <v>1516</v>
      </c>
      <c r="BL1262" s="273" t="s">
        <v>802</v>
      </c>
      <c r="BM1262" s="273" t="s">
        <v>803</v>
      </c>
      <c r="BN1262" s="273"/>
      <c r="BO1262" s="273" t="s">
        <v>1517</v>
      </c>
      <c r="BP1262" s="273" t="s">
        <v>458</v>
      </c>
      <c r="BQ1262" s="273"/>
    </row>
    <row r="1263" spans="1:69" ht="18" customHeight="1">
      <c r="A1263" s="273" t="s">
        <v>3259</v>
      </c>
      <c r="B1263" s="273" t="s">
        <v>11207</v>
      </c>
      <c r="C1263" s="273" t="s">
        <v>11215</v>
      </c>
      <c r="D1263" s="273" t="s">
        <v>11216</v>
      </c>
      <c r="E1263" s="273" t="s">
        <v>11210</v>
      </c>
      <c r="F1263" s="273" t="s">
        <v>1505</v>
      </c>
      <c r="G1263" s="273" t="s">
        <v>1506</v>
      </c>
      <c r="H1263" s="273" t="s">
        <v>1505</v>
      </c>
      <c r="I1263" s="274">
        <v>0.1</v>
      </c>
      <c r="J1263" s="273" t="s">
        <v>11</v>
      </c>
      <c r="K1263" s="273" t="s">
        <v>9134</v>
      </c>
      <c r="L1263" s="274">
        <v>1.5430999999999999</v>
      </c>
      <c r="M1263" s="273" t="s">
        <v>2040</v>
      </c>
      <c r="N1263" s="273" t="s">
        <v>788</v>
      </c>
      <c r="O1263" s="273"/>
      <c r="P1263" s="273"/>
      <c r="Q1263" s="273"/>
      <c r="R1263" s="273" t="s">
        <v>789</v>
      </c>
      <c r="S1263" s="273" t="s">
        <v>1487</v>
      </c>
      <c r="T1263" s="273" t="s">
        <v>458</v>
      </c>
      <c r="U1263" s="273" t="s">
        <v>823</v>
      </c>
      <c r="V1263" s="274">
        <v>100</v>
      </c>
      <c r="W1263" s="273"/>
      <c r="X1263" s="273" t="s">
        <v>792</v>
      </c>
      <c r="Y1263" s="273" t="s">
        <v>1792</v>
      </c>
      <c r="Z1263" s="273"/>
      <c r="AA1263" s="273"/>
      <c r="AB1263" s="273"/>
      <c r="AC1263" s="273"/>
      <c r="AD1263" s="273"/>
      <c r="AE1263" s="273" t="s">
        <v>3654</v>
      </c>
      <c r="AF1263" s="273" t="s">
        <v>794</v>
      </c>
      <c r="AG1263" s="273" t="s">
        <v>1793</v>
      </c>
      <c r="AH1263" s="273" t="s">
        <v>1505</v>
      </c>
      <c r="AI1263" s="273" t="s">
        <v>102</v>
      </c>
      <c r="AJ1263" s="273"/>
      <c r="AK1263" s="273" t="s">
        <v>796</v>
      </c>
      <c r="AL1263" s="273" t="s">
        <v>2043</v>
      </c>
      <c r="AM1263" s="273" t="s">
        <v>2206</v>
      </c>
      <c r="AN1263" s="273" t="s">
        <v>42</v>
      </c>
      <c r="AO1263" s="273"/>
      <c r="AP1263" s="273"/>
      <c r="AQ1263" s="273"/>
      <c r="AR1263" s="273"/>
      <c r="AS1263" s="273" t="s">
        <v>3270</v>
      </c>
      <c r="AT1263" s="274">
        <v>100000</v>
      </c>
      <c r="AU1263" s="274">
        <v>0.1</v>
      </c>
      <c r="AV1263" s="273" t="s">
        <v>11212</v>
      </c>
      <c r="AW1263" s="273"/>
      <c r="AX1263" s="274">
        <v>6.6307</v>
      </c>
      <c r="AY1263" s="273" t="s">
        <v>11217</v>
      </c>
      <c r="AZ1263" s="273" t="s">
        <v>11214</v>
      </c>
      <c r="BA1263" s="273" t="s">
        <v>8828</v>
      </c>
      <c r="BB1263" s="273" t="s">
        <v>458</v>
      </c>
      <c r="BC1263" s="273" t="s">
        <v>11212</v>
      </c>
      <c r="BD1263" s="273"/>
      <c r="BE1263" s="273" t="s">
        <v>11212</v>
      </c>
      <c r="BF1263" s="273" t="s">
        <v>458</v>
      </c>
      <c r="BG1263" s="273"/>
      <c r="BH1263" s="273" t="s">
        <v>3654</v>
      </c>
      <c r="BI1263" s="273" t="s">
        <v>800</v>
      </c>
      <c r="BJ1263" s="273" t="s">
        <v>800</v>
      </c>
      <c r="BK1263" s="273" t="s">
        <v>1516</v>
      </c>
      <c r="BL1263" s="273" t="s">
        <v>802</v>
      </c>
      <c r="BM1263" s="273" t="s">
        <v>803</v>
      </c>
      <c r="BN1263" s="273"/>
      <c r="BO1263" s="273" t="s">
        <v>1517</v>
      </c>
      <c r="BP1263" s="273" t="s">
        <v>458</v>
      </c>
      <c r="BQ1263" s="273"/>
    </row>
    <row r="1264" spans="1:69" ht="18" customHeight="1">
      <c r="A1264" s="273" t="s">
        <v>3561</v>
      </c>
      <c r="B1264" s="273" t="s">
        <v>11218</v>
      </c>
      <c r="C1264" s="273" t="s">
        <v>11219</v>
      </c>
      <c r="D1264" s="273" t="s">
        <v>11220</v>
      </c>
      <c r="E1264" s="273" t="s">
        <v>11221</v>
      </c>
      <c r="F1264" s="273" t="s">
        <v>3287</v>
      </c>
      <c r="G1264" s="273" t="s">
        <v>1506</v>
      </c>
      <c r="H1264" s="273" t="s">
        <v>786</v>
      </c>
      <c r="I1264" s="274">
        <v>5</v>
      </c>
      <c r="J1264" s="273" t="s">
        <v>598</v>
      </c>
      <c r="K1264" s="273" t="s">
        <v>9134</v>
      </c>
      <c r="L1264" s="274">
        <v>4.3499999999999996</v>
      </c>
      <c r="M1264" s="273" t="s">
        <v>11222</v>
      </c>
      <c r="N1264" s="273" t="s">
        <v>936</v>
      </c>
      <c r="O1264" s="273"/>
      <c r="P1264" s="273"/>
      <c r="Q1264" s="273"/>
      <c r="R1264" s="273" t="s">
        <v>789</v>
      </c>
      <c r="S1264" s="273" t="s">
        <v>1487</v>
      </c>
      <c r="T1264" s="273" t="s">
        <v>458</v>
      </c>
      <c r="U1264" s="273" t="s">
        <v>791</v>
      </c>
      <c r="V1264" s="274">
        <v>100</v>
      </c>
      <c r="W1264" s="273"/>
      <c r="X1264" s="273" t="s">
        <v>792</v>
      </c>
      <c r="Y1264" s="273" t="s">
        <v>1792</v>
      </c>
      <c r="Z1264" s="273"/>
      <c r="AA1264" s="273"/>
      <c r="AB1264" s="273"/>
      <c r="AC1264" s="273"/>
      <c r="AD1264" s="273"/>
      <c r="AE1264" s="273" t="s">
        <v>458</v>
      </c>
      <c r="AF1264" s="273" t="s">
        <v>794</v>
      </c>
      <c r="AG1264" s="273" t="s">
        <v>1793</v>
      </c>
      <c r="AH1264" s="273" t="s">
        <v>786</v>
      </c>
      <c r="AI1264" s="273" t="s">
        <v>102</v>
      </c>
      <c r="AJ1264" s="273"/>
      <c r="AK1264" s="273" t="s">
        <v>796</v>
      </c>
      <c r="AL1264" s="273" t="s">
        <v>11223</v>
      </c>
      <c r="AM1264" s="273" t="s">
        <v>2206</v>
      </c>
      <c r="AN1264" s="273" t="s">
        <v>42</v>
      </c>
      <c r="AO1264" s="273"/>
      <c r="AP1264" s="273"/>
      <c r="AQ1264" s="273"/>
      <c r="AR1264" s="273"/>
      <c r="AS1264" s="273" t="s">
        <v>3566</v>
      </c>
      <c r="AT1264" s="274">
        <v>10000</v>
      </c>
      <c r="AU1264" s="274">
        <v>5</v>
      </c>
      <c r="AV1264" s="273" t="s">
        <v>11224</v>
      </c>
      <c r="AW1264" s="273"/>
      <c r="AX1264" s="274">
        <v>4.3499999999999996</v>
      </c>
      <c r="AY1264" s="273" t="s">
        <v>458</v>
      </c>
      <c r="AZ1264" s="273" t="s">
        <v>11225</v>
      </c>
      <c r="BA1264" s="273" t="s">
        <v>3878</v>
      </c>
      <c r="BB1264" s="273" t="s">
        <v>458</v>
      </c>
      <c r="BC1264" s="273" t="s">
        <v>11224</v>
      </c>
      <c r="BD1264" s="273"/>
      <c r="BE1264" s="273" t="s">
        <v>11224</v>
      </c>
      <c r="BF1264" s="273" t="s">
        <v>458</v>
      </c>
      <c r="BG1264" s="273" t="s">
        <v>11226</v>
      </c>
      <c r="BH1264" s="273" t="s">
        <v>11227</v>
      </c>
      <c r="BI1264" s="273" t="s">
        <v>800</v>
      </c>
      <c r="BJ1264" s="273" t="s">
        <v>800</v>
      </c>
      <c r="BK1264" s="273" t="s">
        <v>801</v>
      </c>
      <c r="BL1264" s="273" t="s">
        <v>802</v>
      </c>
      <c r="BM1264" s="273" t="s">
        <v>803</v>
      </c>
      <c r="BN1264" s="273"/>
      <c r="BO1264" s="273" t="s">
        <v>809</v>
      </c>
      <c r="BP1264" s="273" t="s">
        <v>458</v>
      </c>
      <c r="BQ1264" s="273"/>
    </row>
    <row r="1265" spans="1:69" ht="18" customHeight="1">
      <c r="A1265" s="273" t="s">
        <v>11111</v>
      </c>
      <c r="B1265" s="273" t="s">
        <v>11112</v>
      </c>
      <c r="C1265" s="273" t="s">
        <v>11113</v>
      </c>
      <c r="D1265" s="273" t="s">
        <v>11228</v>
      </c>
      <c r="E1265" s="273" t="s">
        <v>11115</v>
      </c>
      <c r="F1265" s="273" t="s">
        <v>786</v>
      </c>
      <c r="G1265" s="273" t="s">
        <v>786</v>
      </c>
      <c r="H1265" s="273" t="s">
        <v>786</v>
      </c>
      <c r="I1265" s="274">
        <v>0.4</v>
      </c>
      <c r="J1265" s="273" t="s">
        <v>804</v>
      </c>
      <c r="K1265" s="273" t="s">
        <v>9134</v>
      </c>
      <c r="L1265" s="273"/>
      <c r="M1265" s="273" t="s">
        <v>3473</v>
      </c>
      <c r="N1265" s="273" t="s">
        <v>936</v>
      </c>
      <c r="O1265" s="273"/>
      <c r="P1265" s="273"/>
      <c r="Q1265" s="273"/>
      <c r="R1265" s="273"/>
      <c r="S1265" s="273" t="s">
        <v>1487</v>
      </c>
      <c r="T1265" s="273"/>
      <c r="U1265" s="273" t="s">
        <v>791</v>
      </c>
      <c r="V1265" s="273"/>
      <c r="W1265" s="273"/>
      <c r="X1265" s="273" t="s">
        <v>1463</v>
      </c>
      <c r="Y1265" s="273" t="s">
        <v>1464</v>
      </c>
      <c r="Z1265" s="273"/>
      <c r="AA1265" s="273"/>
      <c r="AB1265" s="273"/>
      <c r="AC1265" s="273"/>
      <c r="AD1265" s="273"/>
      <c r="AE1265" s="273" t="s">
        <v>10947</v>
      </c>
      <c r="AF1265" s="273" t="s">
        <v>6793</v>
      </c>
      <c r="AG1265" s="273" t="s">
        <v>1673</v>
      </c>
      <c r="AH1265" s="273" t="s">
        <v>786</v>
      </c>
      <c r="AI1265" s="273"/>
      <c r="AJ1265" s="273"/>
      <c r="AK1265" s="273" t="s">
        <v>810</v>
      </c>
      <c r="AL1265" s="273" t="s">
        <v>11116</v>
      </c>
      <c r="AM1265" s="273" t="s">
        <v>2075</v>
      </c>
      <c r="AN1265" s="273" t="s">
        <v>43</v>
      </c>
      <c r="AO1265" s="273"/>
      <c r="AP1265" s="273"/>
      <c r="AQ1265" s="273"/>
      <c r="AR1265" s="273"/>
      <c r="AS1265" s="273" t="s">
        <v>11117</v>
      </c>
      <c r="AT1265" s="274">
        <v>1250000</v>
      </c>
      <c r="AU1265" s="274">
        <v>1.6</v>
      </c>
      <c r="AV1265" s="273" t="s">
        <v>11228</v>
      </c>
      <c r="AW1265" s="273" t="s">
        <v>6708</v>
      </c>
      <c r="AX1265" s="274">
        <v>1</v>
      </c>
      <c r="AY1265" s="273"/>
      <c r="AZ1265" s="273" t="s">
        <v>11118</v>
      </c>
      <c r="BA1265" s="273" t="s">
        <v>11119</v>
      </c>
      <c r="BB1265" s="273"/>
      <c r="BC1265" s="273" t="s">
        <v>11120</v>
      </c>
      <c r="BD1265" s="273"/>
      <c r="BE1265" s="273" t="s">
        <v>11120</v>
      </c>
      <c r="BF1265" s="273"/>
      <c r="BG1265" s="273"/>
      <c r="BH1265" s="273" t="s">
        <v>10947</v>
      </c>
      <c r="BI1265" s="273" t="s">
        <v>800</v>
      </c>
      <c r="BJ1265" s="273" t="s">
        <v>800</v>
      </c>
      <c r="BK1265" s="273" t="s">
        <v>801</v>
      </c>
      <c r="BL1265" s="273" t="s">
        <v>802</v>
      </c>
      <c r="BM1265" s="273" t="s">
        <v>827</v>
      </c>
      <c r="BN1265" s="273"/>
      <c r="BO1265" s="273" t="s">
        <v>1865</v>
      </c>
      <c r="BP1265" s="273"/>
      <c r="BQ1265" s="273"/>
    </row>
    <row r="1266" spans="1:69" ht="18" customHeight="1">
      <c r="A1266" s="273" t="s">
        <v>2001</v>
      </c>
      <c r="B1266" s="273" t="s">
        <v>9130</v>
      </c>
      <c r="C1266" s="273" t="s">
        <v>9131</v>
      </c>
      <c r="D1266" s="273" t="s">
        <v>11229</v>
      </c>
      <c r="E1266" s="273" t="s">
        <v>9133</v>
      </c>
      <c r="F1266" s="273" t="s">
        <v>1801</v>
      </c>
      <c r="G1266" s="273" t="s">
        <v>1850</v>
      </c>
      <c r="H1266" s="273" t="s">
        <v>3743</v>
      </c>
      <c r="I1266" s="274">
        <v>95</v>
      </c>
      <c r="J1266" s="273" t="s">
        <v>804</v>
      </c>
      <c r="K1266" s="273" t="s">
        <v>9134</v>
      </c>
      <c r="L1266" s="274">
        <v>2.2200000000000002</v>
      </c>
      <c r="M1266" s="273" t="s">
        <v>9135</v>
      </c>
      <c r="N1266" s="273" t="s">
        <v>936</v>
      </c>
      <c r="O1266" s="273"/>
      <c r="P1266" s="273"/>
      <c r="Q1266" s="273"/>
      <c r="R1266" s="273"/>
      <c r="S1266" s="273" t="s">
        <v>1487</v>
      </c>
      <c r="T1266" s="273"/>
      <c r="U1266" s="273" t="s">
        <v>823</v>
      </c>
      <c r="V1266" s="273"/>
      <c r="W1266" s="273"/>
      <c r="X1266" s="273" t="s">
        <v>1463</v>
      </c>
      <c r="Y1266" s="273" t="s">
        <v>1464</v>
      </c>
      <c r="Z1266" s="273"/>
      <c r="AA1266" s="273"/>
      <c r="AB1266" s="273"/>
      <c r="AC1266" s="273"/>
      <c r="AD1266" s="273"/>
      <c r="AE1266" s="273"/>
      <c r="AF1266" s="273" t="s">
        <v>794</v>
      </c>
      <c r="AG1266" s="273" t="s">
        <v>1734</v>
      </c>
      <c r="AH1266" s="273" t="s">
        <v>3743</v>
      </c>
      <c r="AI1266" s="273"/>
      <c r="AJ1266" s="273"/>
      <c r="AK1266" s="273" t="s">
        <v>810</v>
      </c>
      <c r="AL1266" s="273" t="s">
        <v>9136</v>
      </c>
      <c r="AM1266" s="273" t="s">
        <v>1606</v>
      </c>
      <c r="AN1266" s="273" t="s">
        <v>42</v>
      </c>
      <c r="AO1266" s="273"/>
      <c r="AP1266" s="273"/>
      <c r="AQ1266" s="273"/>
      <c r="AR1266" s="273"/>
      <c r="AS1266" s="273" t="s">
        <v>2009</v>
      </c>
      <c r="AT1266" s="274">
        <v>50000</v>
      </c>
      <c r="AU1266" s="274">
        <v>95</v>
      </c>
      <c r="AV1266" s="273" t="s">
        <v>9138</v>
      </c>
      <c r="AW1266" s="273"/>
      <c r="AX1266" s="274">
        <v>2.2200000000000002</v>
      </c>
      <c r="AY1266" s="273"/>
      <c r="AZ1266" s="273" t="s">
        <v>9137</v>
      </c>
      <c r="BA1266" s="273" t="s">
        <v>2013</v>
      </c>
      <c r="BB1266" s="273"/>
      <c r="BC1266" s="273" t="s">
        <v>9138</v>
      </c>
      <c r="BD1266" s="273"/>
      <c r="BE1266" s="273" t="s">
        <v>9138</v>
      </c>
      <c r="BF1266" s="273"/>
      <c r="BG1266" s="273"/>
      <c r="BH1266" s="273" t="s">
        <v>458</v>
      </c>
      <c r="BI1266" s="273" t="s">
        <v>800</v>
      </c>
      <c r="BJ1266" s="273" t="s">
        <v>800</v>
      </c>
      <c r="BK1266" s="273" t="s">
        <v>801</v>
      </c>
      <c r="BL1266" s="273" t="s">
        <v>802</v>
      </c>
      <c r="BM1266" s="273" t="s">
        <v>1962</v>
      </c>
      <c r="BN1266" s="273"/>
      <c r="BO1266" s="273" t="s">
        <v>809</v>
      </c>
      <c r="BP1266" s="273"/>
      <c r="BQ1266" s="273"/>
    </row>
    <row r="1267" spans="1:69" ht="18" customHeight="1">
      <c r="A1267" s="273" t="s">
        <v>287</v>
      </c>
      <c r="B1267" s="273" t="s">
        <v>11230</v>
      </c>
      <c r="C1267" s="273" t="s">
        <v>11231</v>
      </c>
      <c r="D1267" s="273" t="s">
        <v>11232</v>
      </c>
      <c r="E1267" s="273" t="s">
        <v>11233</v>
      </c>
      <c r="F1267" s="273" t="s">
        <v>3245</v>
      </c>
      <c r="G1267" s="273" t="s">
        <v>925</v>
      </c>
      <c r="H1267" s="273" t="s">
        <v>3287</v>
      </c>
      <c r="I1267" s="274">
        <v>15</v>
      </c>
      <c r="J1267" s="273" t="s">
        <v>11</v>
      </c>
      <c r="K1267" s="273" t="s">
        <v>9134</v>
      </c>
      <c r="L1267" s="274">
        <v>3.625</v>
      </c>
      <c r="M1267" s="273" t="s">
        <v>2107</v>
      </c>
      <c r="N1267" s="273" t="s">
        <v>5957</v>
      </c>
      <c r="O1267" s="273"/>
      <c r="P1267" s="273"/>
      <c r="Q1267" s="273"/>
      <c r="R1267" s="273" t="s">
        <v>3220</v>
      </c>
      <c r="S1267" s="273" t="s">
        <v>1487</v>
      </c>
      <c r="T1267" s="273" t="s">
        <v>458</v>
      </c>
      <c r="U1267" s="273" t="s">
        <v>791</v>
      </c>
      <c r="V1267" s="274">
        <v>99.23</v>
      </c>
      <c r="W1267" s="273"/>
      <c r="X1267" s="273" t="s">
        <v>792</v>
      </c>
      <c r="Y1267" s="273" t="s">
        <v>1792</v>
      </c>
      <c r="Z1267" s="273"/>
      <c r="AA1267" s="273"/>
      <c r="AB1267" s="273"/>
      <c r="AC1267" s="273"/>
      <c r="AD1267" s="273"/>
      <c r="AE1267" s="273" t="s">
        <v>11234</v>
      </c>
      <c r="AF1267" s="273" t="s">
        <v>794</v>
      </c>
      <c r="AG1267" s="273" t="s">
        <v>1793</v>
      </c>
      <c r="AH1267" s="273" t="s">
        <v>3287</v>
      </c>
      <c r="AI1267" s="273" t="s">
        <v>102</v>
      </c>
      <c r="AJ1267" s="273"/>
      <c r="AK1267" s="273" t="s">
        <v>796</v>
      </c>
      <c r="AL1267" s="273" t="s">
        <v>2108</v>
      </c>
      <c r="AM1267" s="273" t="s">
        <v>2206</v>
      </c>
      <c r="AN1267" s="273" t="s">
        <v>42</v>
      </c>
      <c r="AO1267" s="273"/>
      <c r="AP1267" s="273"/>
      <c r="AQ1267" s="273"/>
      <c r="AR1267" s="273"/>
      <c r="AS1267" s="273" t="s">
        <v>3247</v>
      </c>
      <c r="AT1267" s="274">
        <v>1000</v>
      </c>
      <c r="AU1267" s="274">
        <v>15</v>
      </c>
      <c r="AV1267" s="273" t="s">
        <v>11216</v>
      </c>
      <c r="AW1267" s="273"/>
      <c r="AX1267" s="274">
        <v>3.625</v>
      </c>
      <c r="AY1267" s="273" t="s">
        <v>458</v>
      </c>
      <c r="AZ1267" s="273" t="s">
        <v>11235</v>
      </c>
      <c r="BA1267" s="273" t="s">
        <v>3249</v>
      </c>
      <c r="BB1267" s="273" t="s">
        <v>458</v>
      </c>
      <c r="BC1267" s="273" t="s">
        <v>11216</v>
      </c>
      <c r="BD1267" s="273"/>
      <c r="BE1267" s="273" t="s">
        <v>11216</v>
      </c>
      <c r="BF1267" s="273" t="s">
        <v>458</v>
      </c>
      <c r="BG1267" s="273" t="s">
        <v>11234</v>
      </c>
      <c r="BH1267" s="273" t="s">
        <v>11236</v>
      </c>
      <c r="BI1267" s="273" t="s">
        <v>800</v>
      </c>
      <c r="BJ1267" s="273" t="s">
        <v>800</v>
      </c>
      <c r="BK1267" s="273" t="s">
        <v>801</v>
      </c>
      <c r="BL1267" s="273" t="s">
        <v>802</v>
      </c>
      <c r="BM1267" s="273" t="s">
        <v>1962</v>
      </c>
      <c r="BN1267" s="273"/>
      <c r="BO1267" s="273" t="s">
        <v>809</v>
      </c>
      <c r="BP1267" s="273" t="s">
        <v>458</v>
      </c>
      <c r="BQ1267" s="273"/>
    </row>
    <row r="1268" spans="1:69" ht="18" customHeight="1">
      <c r="A1268" s="273" t="s">
        <v>287</v>
      </c>
      <c r="B1268" s="273" t="s">
        <v>11230</v>
      </c>
      <c r="C1268" s="273" t="s">
        <v>11237</v>
      </c>
      <c r="D1268" s="273" t="s">
        <v>11232</v>
      </c>
      <c r="E1268" s="273" t="s">
        <v>11233</v>
      </c>
      <c r="F1268" s="273" t="s">
        <v>3245</v>
      </c>
      <c r="G1268" s="273" t="s">
        <v>925</v>
      </c>
      <c r="H1268" s="273" t="s">
        <v>3287</v>
      </c>
      <c r="I1268" s="274">
        <v>15</v>
      </c>
      <c r="J1268" s="273" t="s">
        <v>11</v>
      </c>
      <c r="K1268" s="273" t="s">
        <v>9134</v>
      </c>
      <c r="L1268" s="274">
        <v>3.625</v>
      </c>
      <c r="M1268" s="273" t="s">
        <v>2107</v>
      </c>
      <c r="N1268" s="273" t="s">
        <v>11238</v>
      </c>
      <c r="O1268" s="273"/>
      <c r="P1268" s="273"/>
      <c r="Q1268" s="273"/>
      <c r="R1268" s="273" t="s">
        <v>789</v>
      </c>
      <c r="S1268" s="273" t="s">
        <v>1487</v>
      </c>
      <c r="T1268" s="273" t="s">
        <v>458</v>
      </c>
      <c r="U1268" s="273" t="s">
        <v>791</v>
      </c>
      <c r="V1268" s="274">
        <v>99.23</v>
      </c>
      <c r="W1268" s="273"/>
      <c r="X1268" s="273" t="s">
        <v>792</v>
      </c>
      <c r="Y1268" s="273" t="s">
        <v>1792</v>
      </c>
      <c r="Z1268" s="273"/>
      <c r="AA1268" s="273"/>
      <c r="AB1268" s="273"/>
      <c r="AC1268" s="273"/>
      <c r="AD1268" s="273"/>
      <c r="AE1268" s="273" t="s">
        <v>11234</v>
      </c>
      <c r="AF1268" s="273" t="s">
        <v>794</v>
      </c>
      <c r="AG1268" s="273" t="s">
        <v>1793</v>
      </c>
      <c r="AH1268" s="273" t="s">
        <v>3287</v>
      </c>
      <c r="AI1268" s="273" t="s">
        <v>102</v>
      </c>
      <c r="AJ1268" s="273"/>
      <c r="AK1268" s="273" t="s">
        <v>796</v>
      </c>
      <c r="AL1268" s="273" t="s">
        <v>2108</v>
      </c>
      <c r="AM1268" s="273" t="s">
        <v>2206</v>
      </c>
      <c r="AN1268" s="273" t="s">
        <v>42</v>
      </c>
      <c r="AO1268" s="273"/>
      <c r="AP1268" s="273"/>
      <c r="AQ1268" s="273"/>
      <c r="AR1268" s="273"/>
      <c r="AS1268" s="273" t="s">
        <v>3247</v>
      </c>
      <c r="AT1268" s="274">
        <v>1000</v>
      </c>
      <c r="AU1268" s="274">
        <v>15</v>
      </c>
      <c r="AV1268" s="273" t="s">
        <v>11216</v>
      </c>
      <c r="AW1268" s="273"/>
      <c r="AX1268" s="274">
        <v>3.625</v>
      </c>
      <c r="AY1268" s="273" t="s">
        <v>458</v>
      </c>
      <c r="AZ1268" s="273" t="s">
        <v>11235</v>
      </c>
      <c r="BA1268" s="273" t="s">
        <v>3249</v>
      </c>
      <c r="BB1268" s="273" t="s">
        <v>458</v>
      </c>
      <c r="BC1268" s="273" t="s">
        <v>11216</v>
      </c>
      <c r="BD1268" s="273"/>
      <c r="BE1268" s="273" t="s">
        <v>11216</v>
      </c>
      <c r="BF1268" s="273" t="s">
        <v>458</v>
      </c>
      <c r="BG1268" s="273" t="s">
        <v>11234</v>
      </c>
      <c r="BH1268" s="273" t="s">
        <v>11236</v>
      </c>
      <c r="BI1268" s="273" t="s">
        <v>800</v>
      </c>
      <c r="BJ1268" s="273" t="s">
        <v>800</v>
      </c>
      <c r="BK1268" s="273" t="s">
        <v>801</v>
      </c>
      <c r="BL1268" s="273" t="s">
        <v>802</v>
      </c>
      <c r="BM1268" s="273" t="s">
        <v>803</v>
      </c>
      <c r="BN1268" s="273"/>
      <c r="BO1268" s="273" t="s">
        <v>809</v>
      </c>
      <c r="BP1268" s="273" t="s">
        <v>458</v>
      </c>
      <c r="BQ1268" s="273"/>
    </row>
    <row r="1269" spans="1:69" ht="18" customHeight="1">
      <c r="A1269" s="273" t="s">
        <v>3259</v>
      </c>
      <c r="B1269" s="273" t="s">
        <v>11239</v>
      </c>
      <c r="C1269" s="273" t="s">
        <v>11240</v>
      </c>
      <c r="D1269" s="273" t="s">
        <v>11232</v>
      </c>
      <c r="E1269" s="273" t="s">
        <v>11241</v>
      </c>
      <c r="F1269" s="273" t="s">
        <v>1505</v>
      </c>
      <c r="G1269" s="273" t="s">
        <v>1506</v>
      </c>
      <c r="H1269" s="273" t="s">
        <v>1505</v>
      </c>
      <c r="I1269" s="274">
        <v>0.1</v>
      </c>
      <c r="J1269" s="273" t="s">
        <v>11</v>
      </c>
      <c r="K1269" s="273" t="s">
        <v>9134</v>
      </c>
      <c r="L1269" s="274">
        <v>1.5661</v>
      </c>
      <c r="M1269" s="273" t="s">
        <v>6357</v>
      </c>
      <c r="N1269" s="273" t="s">
        <v>788</v>
      </c>
      <c r="O1269" s="273"/>
      <c r="P1269" s="273"/>
      <c r="Q1269" s="273"/>
      <c r="R1269" s="273" t="s">
        <v>789</v>
      </c>
      <c r="S1269" s="273" t="s">
        <v>1487</v>
      </c>
      <c r="T1269" s="273" t="s">
        <v>458</v>
      </c>
      <c r="U1269" s="273" t="s">
        <v>791</v>
      </c>
      <c r="V1269" s="274">
        <v>100</v>
      </c>
      <c r="W1269" s="273"/>
      <c r="X1269" s="273" t="s">
        <v>792</v>
      </c>
      <c r="Y1269" s="273" t="s">
        <v>1792</v>
      </c>
      <c r="Z1269" s="273"/>
      <c r="AA1269" s="273"/>
      <c r="AB1269" s="273"/>
      <c r="AC1269" s="273"/>
      <c r="AD1269" s="273"/>
      <c r="AE1269" s="273" t="s">
        <v>3654</v>
      </c>
      <c r="AF1269" s="273" t="s">
        <v>794</v>
      </c>
      <c r="AG1269" s="273" t="s">
        <v>1793</v>
      </c>
      <c r="AH1269" s="273" t="s">
        <v>1505</v>
      </c>
      <c r="AI1269" s="273" t="s">
        <v>102</v>
      </c>
      <c r="AJ1269" s="273"/>
      <c r="AK1269" s="273" t="s">
        <v>796</v>
      </c>
      <c r="AL1269" s="273" t="s">
        <v>6362</v>
      </c>
      <c r="AM1269" s="273" t="s">
        <v>2206</v>
      </c>
      <c r="AN1269" s="273" t="s">
        <v>42</v>
      </c>
      <c r="AO1269" s="273"/>
      <c r="AP1269" s="273"/>
      <c r="AQ1269" s="273"/>
      <c r="AR1269" s="273"/>
      <c r="AS1269" s="273" t="s">
        <v>3270</v>
      </c>
      <c r="AT1269" s="274">
        <v>100000</v>
      </c>
      <c r="AU1269" s="274">
        <v>0.1</v>
      </c>
      <c r="AV1269" s="273" t="s">
        <v>11220</v>
      </c>
      <c r="AW1269" s="273"/>
      <c r="AX1269" s="274">
        <v>6.6026999999999996</v>
      </c>
      <c r="AY1269" s="273" t="s">
        <v>11242</v>
      </c>
      <c r="AZ1269" s="273" t="s">
        <v>11243</v>
      </c>
      <c r="BA1269" s="273" t="s">
        <v>8828</v>
      </c>
      <c r="BB1269" s="273" t="s">
        <v>458</v>
      </c>
      <c r="BC1269" s="273" t="s">
        <v>11220</v>
      </c>
      <c r="BD1269" s="273"/>
      <c r="BE1269" s="273" t="s">
        <v>11220</v>
      </c>
      <c r="BF1269" s="273" t="s">
        <v>458</v>
      </c>
      <c r="BG1269" s="273"/>
      <c r="BH1269" s="273" t="s">
        <v>3654</v>
      </c>
      <c r="BI1269" s="273" t="s">
        <v>800</v>
      </c>
      <c r="BJ1269" s="273" t="s">
        <v>800</v>
      </c>
      <c r="BK1269" s="273" t="s">
        <v>1516</v>
      </c>
      <c r="BL1269" s="273" t="s">
        <v>802</v>
      </c>
      <c r="BM1269" s="273" t="s">
        <v>803</v>
      </c>
      <c r="BN1269" s="273"/>
      <c r="BO1269" s="273" t="s">
        <v>1517</v>
      </c>
      <c r="BP1269" s="273" t="s">
        <v>458</v>
      </c>
      <c r="BQ1269" s="273"/>
    </row>
    <row r="1270" spans="1:69" ht="18" customHeight="1">
      <c r="A1270" s="273" t="s">
        <v>11111</v>
      </c>
      <c r="B1270" s="273" t="s">
        <v>11112</v>
      </c>
      <c r="C1270" s="273" t="s">
        <v>11113</v>
      </c>
      <c r="D1270" s="273" t="s">
        <v>11244</v>
      </c>
      <c r="E1270" s="273" t="s">
        <v>11115</v>
      </c>
      <c r="F1270" s="273" t="s">
        <v>786</v>
      </c>
      <c r="G1270" s="273" t="s">
        <v>786</v>
      </c>
      <c r="H1270" s="273" t="s">
        <v>786</v>
      </c>
      <c r="I1270" s="274">
        <v>0.4</v>
      </c>
      <c r="J1270" s="273" t="s">
        <v>804</v>
      </c>
      <c r="K1270" s="273" t="s">
        <v>9134</v>
      </c>
      <c r="L1270" s="273"/>
      <c r="M1270" s="273" t="s">
        <v>3473</v>
      </c>
      <c r="N1270" s="273" t="s">
        <v>936</v>
      </c>
      <c r="O1270" s="273"/>
      <c r="P1270" s="273"/>
      <c r="Q1270" s="273"/>
      <c r="R1270" s="273"/>
      <c r="S1270" s="273" t="s">
        <v>1487</v>
      </c>
      <c r="T1270" s="273"/>
      <c r="U1270" s="273" t="s">
        <v>791</v>
      </c>
      <c r="V1270" s="273"/>
      <c r="W1270" s="273"/>
      <c r="X1270" s="273" t="s">
        <v>1463</v>
      </c>
      <c r="Y1270" s="273" t="s">
        <v>1464</v>
      </c>
      <c r="Z1270" s="273"/>
      <c r="AA1270" s="273"/>
      <c r="AB1270" s="273"/>
      <c r="AC1270" s="273"/>
      <c r="AD1270" s="273"/>
      <c r="AE1270" s="273" t="s">
        <v>10947</v>
      </c>
      <c r="AF1270" s="273" t="s">
        <v>6793</v>
      </c>
      <c r="AG1270" s="273" t="s">
        <v>1673</v>
      </c>
      <c r="AH1270" s="273" t="s">
        <v>786</v>
      </c>
      <c r="AI1270" s="273"/>
      <c r="AJ1270" s="273"/>
      <c r="AK1270" s="273" t="s">
        <v>810</v>
      </c>
      <c r="AL1270" s="273" t="s">
        <v>11116</v>
      </c>
      <c r="AM1270" s="273" t="s">
        <v>2075</v>
      </c>
      <c r="AN1270" s="273" t="s">
        <v>43</v>
      </c>
      <c r="AO1270" s="273"/>
      <c r="AP1270" s="273"/>
      <c r="AQ1270" s="273"/>
      <c r="AR1270" s="273"/>
      <c r="AS1270" s="273" t="s">
        <v>11117</v>
      </c>
      <c r="AT1270" s="274">
        <v>1250000</v>
      </c>
      <c r="AU1270" s="274">
        <v>1.6</v>
      </c>
      <c r="AV1270" s="273" t="s">
        <v>11244</v>
      </c>
      <c r="AW1270" s="273" t="s">
        <v>6708</v>
      </c>
      <c r="AX1270" s="274">
        <v>1</v>
      </c>
      <c r="AY1270" s="273"/>
      <c r="AZ1270" s="273" t="s">
        <v>11118</v>
      </c>
      <c r="BA1270" s="273" t="s">
        <v>11119</v>
      </c>
      <c r="BB1270" s="273"/>
      <c r="BC1270" s="273" t="s">
        <v>11120</v>
      </c>
      <c r="BD1270" s="273"/>
      <c r="BE1270" s="273" t="s">
        <v>11120</v>
      </c>
      <c r="BF1270" s="273"/>
      <c r="BG1270" s="273"/>
      <c r="BH1270" s="273" t="s">
        <v>10947</v>
      </c>
      <c r="BI1270" s="273" t="s">
        <v>800</v>
      </c>
      <c r="BJ1270" s="273" t="s">
        <v>800</v>
      </c>
      <c r="BK1270" s="273" t="s">
        <v>801</v>
      </c>
      <c r="BL1270" s="273" t="s">
        <v>802</v>
      </c>
      <c r="BM1270" s="273" t="s">
        <v>827</v>
      </c>
      <c r="BN1270" s="273"/>
      <c r="BO1270" s="273" t="s">
        <v>1865</v>
      </c>
      <c r="BP1270" s="273"/>
      <c r="BQ1270" s="273"/>
    </row>
    <row r="1271" spans="1:69" ht="18" customHeight="1">
      <c r="A1271" s="273" t="s">
        <v>11245</v>
      </c>
      <c r="B1271" s="273" t="s">
        <v>11246</v>
      </c>
      <c r="C1271" s="273" t="s">
        <v>11247</v>
      </c>
      <c r="D1271" s="273" t="s">
        <v>11244</v>
      </c>
      <c r="E1271" s="273" t="s">
        <v>11248</v>
      </c>
      <c r="F1271" s="273" t="s">
        <v>4287</v>
      </c>
      <c r="G1271" s="273" t="s">
        <v>1938</v>
      </c>
      <c r="H1271" s="273" t="s">
        <v>6479</v>
      </c>
      <c r="I1271" s="274">
        <v>7</v>
      </c>
      <c r="J1271" s="273" t="s">
        <v>11</v>
      </c>
      <c r="K1271" s="273" t="s">
        <v>9134</v>
      </c>
      <c r="L1271" s="274">
        <v>6</v>
      </c>
      <c r="M1271" s="273" t="s">
        <v>6357</v>
      </c>
      <c r="N1271" s="273" t="s">
        <v>11249</v>
      </c>
      <c r="O1271" s="273"/>
      <c r="P1271" s="273"/>
      <c r="Q1271" s="273"/>
      <c r="R1271" s="273" t="s">
        <v>789</v>
      </c>
      <c r="S1271" s="273" t="s">
        <v>790</v>
      </c>
      <c r="T1271" s="273" t="s">
        <v>458</v>
      </c>
      <c r="U1271" s="273" t="s">
        <v>791</v>
      </c>
      <c r="V1271" s="274">
        <v>98.89</v>
      </c>
      <c r="W1271" s="273"/>
      <c r="X1271" s="273" t="s">
        <v>1463</v>
      </c>
      <c r="Y1271" s="273" t="s">
        <v>1464</v>
      </c>
      <c r="Z1271" s="273"/>
      <c r="AA1271" s="273"/>
      <c r="AB1271" s="273"/>
      <c r="AC1271" s="273"/>
      <c r="AD1271" s="273"/>
      <c r="AE1271" s="273" t="s">
        <v>11250</v>
      </c>
      <c r="AF1271" s="273" t="s">
        <v>794</v>
      </c>
      <c r="AG1271" s="273" t="s">
        <v>1986</v>
      </c>
      <c r="AH1271" s="273" t="s">
        <v>11251</v>
      </c>
      <c r="AI1271" s="273" t="s">
        <v>102</v>
      </c>
      <c r="AJ1271" s="273"/>
      <c r="AK1271" s="273" t="s">
        <v>1987</v>
      </c>
      <c r="AL1271" s="273" t="s">
        <v>6362</v>
      </c>
      <c r="AM1271" s="273" t="s">
        <v>811</v>
      </c>
      <c r="AN1271" s="273" t="s">
        <v>3211</v>
      </c>
      <c r="AO1271" s="273"/>
      <c r="AP1271" s="273"/>
      <c r="AQ1271" s="273"/>
      <c r="AR1271" s="273"/>
      <c r="AS1271" s="273" t="s">
        <v>11252</v>
      </c>
      <c r="AT1271" s="274">
        <v>1000</v>
      </c>
      <c r="AU1271" s="274">
        <v>7</v>
      </c>
      <c r="AV1271" s="273" t="s">
        <v>11220</v>
      </c>
      <c r="AW1271" s="273"/>
      <c r="AX1271" s="274">
        <v>6</v>
      </c>
      <c r="AY1271" s="273" t="s">
        <v>458</v>
      </c>
      <c r="AZ1271" s="273" t="s">
        <v>11253</v>
      </c>
      <c r="BA1271" s="273" t="s">
        <v>11254</v>
      </c>
      <c r="BB1271" s="273" t="s">
        <v>11245</v>
      </c>
      <c r="BC1271" s="273" t="s">
        <v>11220</v>
      </c>
      <c r="BD1271" s="273"/>
      <c r="BE1271" s="273" t="s">
        <v>11220</v>
      </c>
      <c r="BF1271" s="273" t="s">
        <v>11255</v>
      </c>
      <c r="BG1271" s="273" t="s">
        <v>11250</v>
      </c>
      <c r="BH1271" s="273" t="s">
        <v>11256</v>
      </c>
      <c r="BI1271" s="273" t="s">
        <v>800</v>
      </c>
      <c r="BJ1271" s="273" t="s">
        <v>800</v>
      </c>
      <c r="BK1271" s="273" t="s">
        <v>801</v>
      </c>
      <c r="BL1271" s="273" t="s">
        <v>802</v>
      </c>
      <c r="BM1271" s="273" t="s">
        <v>803</v>
      </c>
      <c r="BN1271" s="273" t="s">
        <v>5819</v>
      </c>
      <c r="BO1271" s="273" t="s">
        <v>809</v>
      </c>
      <c r="BP1271" s="273" t="s">
        <v>458</v>
      </c>
      <c r="BQ1271" s="273"/>
    </row>
    <row r="1272" spans="1:69" ht="18" customHeight="1">
      <c r="A1272" s="273" t="s">
        <v>3259</v>
      </c>
      <c r="B1272" s="273" t="s">
        <v>11257</v>
      </c>
      <c r="C1272" s="273" t="s">
        <v>11258</v>
      </c>
      <c r="D1272" s="273" t="s">
        <v>11259</v>
      </c>
      <c r="E1272" s="273" t="s">
        <v>11260</v>
      </c>
      <c r="F1272" s="273" t="s">
        <v>1505</v>
      </c>
      <c r="G1272" s="273" t="s">
        <v>1506</v>
      </c>
      <c r="H1272" s="273" t="s">
        <v>1505</v>
      </c>
      <c r="I1272" s="274">
        <v>0.1</v>
      </c>
      <c r="J1272" s="273" t="s">
        <v>11</v>
      </c>
      <c r="K1272" s="273" t="s">
        <v>9134</v>
      </c>
      <c r="L1272" s="274">
        <v>1.5630999999999999</v>
      </c>
      <c r="M1272" s="273" t="s">
        <v>2171</v>
      </c>
      <c r="N1272" s="273" t="s">
        <v>788</v>
      </c>
      <c r="O1272" s="273"/>
      <c r="P1272" s="273"/>
      <c r="Q1272" s="273"/>
      <c r="R1272" s="273" t="s">
        <v>789</v>
      </c>
      <c r="S1272" s="273" t="s">
        <v>1487</v>
      </c>
      <c r="T1272" s="273" t="s">
        <v>458</v>
      </c>
      <c r="U1272" s="273" t="s">
        <v>791</v>
      </c>
      <c r="V1272" s="274">
        <v>100</v>
      </c>
      <c r="W1272" s="273"/>
      <c r="X1272" s="273" t="s">
        <v>792</v>
      </c>
      <c r="Y1272" s="273" t="s">
        <v>1792</v>
      </c>
      <c r="Z1272" s="273"/>
      <c r="AA1272" s="273"/>
      <c r="AB1272" s="273"/>
      <c r="AC1272" s="273"/>
      <c r="AD1272" s="273"/>
      <c r="AE1272" s="273" t="s">
        <v>11261</v>
      </c>
      <c r="AF1272" s="273" t="s">
        <v>794</v>
      </c>
      <c r="AG1272" s="273" t="s">
        <v>1793</v>
      </c>
      <c r="AH1272" s="273" t="s">
        <v>1505</v>
      </c>
      <c r="AI1272" s="273" t="s">
        <v>102</v>
      </c>
      <c r="AJ1272" s="273"/>
      <c r="AK1272" s="273" t="s">
        <v>796</v>
      </c>
      <c r="AL1272" s="273" t="s">
        <v>2172</v>
      </c>
      <c r="AM1272" s="273" t="s">
        <v>2206</v>
      </c>
      <c r="AN1272" s="273" t="s">
        <v>42</v>
      </c>
      <c r="AO1272" s="273"/>
      <c r="AP1272" s="273"/>
      <c r="AQ1272" s="273"/>
      <c r="AR1272" s="273"/>
      <c r="AS1272" s="273" t="s">
        <v>3270</v>
      </c>
      <c r="AT1272" s="274">
        <v>100000</v>
      </c>
      <c r="AU1272" s="274">
        <v>0.1</v>
      </c>
      <c r="AV1272" s="273" t="s">
        <v>11262</v>
      </c>
      <c r="AW1272" s="273"/>
      <c r="AX1272" s="274">
        <v>6.6026999999999996</v>
      </c>
      <c r="AY1272" s="273" t="s">
        <v>11242</v>
      </c>
      <c r="AZ1272" s="273" t="s">
        <v>11263</v>
      </c>
      <c r="BA1272" s="273" t="s">
        <v>8828</v>
      </c>
      <c r="BB1272" s="273" t="s">
        <v>458</v>
      </c>
      <c r="BC1272" s="273" t="s">
        <v>11262</v>
      </c>
      <c r="BD1272" s="273"/>
      <c r="BE1272" s="273" t="s">
        <v>11262</v>
      </c>
      <c r="BF1272" s="273" t="s">
        <v>458</v>
      </c>
      <c r="BG1272" s="273"/>
      <c r="BH1272" s="273" t="s">
        <v>11261</v>
      </c>
      <c r="BI1272" s="273" t="s">
        <v>800</v>
      </c>
      <c r="BJ1272" s="273" t="s">
        <v>800</v>
      </c>
      <c r="BK1272" s="273" t="s">
        <v>1516</v>
      </c>
      <c r="BL1272" s="273" t="s">
        <v>802</v>
      </c>
      <c r="BM1272" s="273" t="s">
        <v>803</v>
      </c>
      <c r="BN1272" s="273"/>
      <c r="BO1272" s="273" t="s">
        <v>1517</v>
      </c>
      <c r="BP1272" s="273" t="s">
        <v>458</v>
      </c>
      <c r="BQ1272" s="273"/>
    </row>
    <row r="1273" spans="1:69" ht="18" customHeight="1">
      <c r="A1273" s="273" t="s">
        <v>11111</v>
      </c>
      <c r="B1273" s="273" t="s">
        <v>11112</v>
      </c>
      <c r="C1273" s="273" t="s">
        <v>11113</v>
      </c>
      <c r="D1273" s="273" t="s">
        <v>11264</v>
      </c>
      <c r="E1273" s="273" t="s">
        <v>11115</v>
      </c>
      <c r="F1273" s="273" t="s">
        <v>786</v>
      </c>
      <c r="G1273" s="273" t="s">
        <v>786</v>
      </c>
      <c r="H1273" s="273" t="s">
        <v>786</v>
      </c>
      <c r="I1273" s="274">
        <v>0.4</v>
      </c>
      <c r="J1273" s="273" t="s">
        <v>804</v>
      </c>
      <c r="K1273" s="273" t="s">
        <v>9134</v>
      </c>
      <c r="L1273" s="273"/>
      <c r="M1273" s="273" t="s">
        <v>3473</v>
      </c>
      <c r="N1273" s="273" t="s">
        <v>936</v>
      </c>
      <c r="O1273" s="273"/>
      <c r="P1273" s="273"/>
      <c r="Q1273" s="273"/>
      <c r="R1273" s="273"/>
      <c r="S1273" s="273" t="s">
        <v>1487</v>
      </c>
      <c r="T1273" s="273"/>
      <c r="U1273" s="273" t="s">
        <v>791</v>
      </c>
      <c r="V1273" s="273"/>
      <c r="W1273" s="273"/>
      <c r="X1273" s="273" t="s">
        <v>1463</v>
      </c>
      <c r="Y1273" s="273" t="s">
        <v>1464</v>
      </c>
      <c r="Z1273" s="273"/>
      <c r="AA1273" s="273"/>
      <c r="AB1273" s="273"/>
      <c r="AC1273" s="273"/>
      <c r="AD1273" s="273"/>
      <c r="AE1273" s="273" t="s">
        <v>10947</v>
      </c>
      <c r="AF1273" s="273" t="s">
        <v>6793</v>
      </c>
      <c r="AG1273" s="273" t="s">
        <v>1673</v>
      </c>
      <c r="AH1273" s="273" t="s">
        <v>786</v>
      </c>
      <c r="AI1273" s="273"/>
      <c r="AJ1273" s="273"/>
      <c r="AK1273" s="273" t="s">
        <v>810</v>
      </c>
      <c r="AL1273" s="273" t="s">
        <v>11116</v>
      </c>
      <c r="AM1273" s="273" t="s">
        <v>2075</v>
      </c>
      <c r="AN1273" s="273" t="s">
        <v>43</v>
      </c>
      <c r="AO1273" s="273"/>
      <c r="AP1273" s="273"/>
      <c r="AQ1273" s="273"/>
      <c r="AR1273" s="273"/>
      <c r="AS1273" s="273" t="s">
        <v>11117</v>
      </c>
      <c r="AT1273" s="274">
        <v>1250000</v>
      </c>
      <c r="AU1273" s="274">
        <v>1.6</v>
      </c>
      <c r="AV1273" s="273" t="s">
        <v>11264</v>
      </c>
      <c r="AW1273" s="273" t="s">
        <v>6708</v>
      </c>
      <c r="AX1273" s="274">
        <v>1</v>
      </c>
      <c r="AY1273" s="273"/>
      <c r="AZ1273" s="273" t="s">
        <v>11118</v>
      </c>
      <c r="BA1273" s="273" t="s">
        <v>11119</v>
      </c>
      <c r="BB1273" s="273"/>
      <c r="BC1273" s="273" t="s">
        <v>11120</v>
      </c>
      <c r="BD1273" s="273"/>
      <c r="BE1273" s="273" t="s">
        <v>11120</v>
      </c>
      <c r="BF1273" s="273"/>
      <c r="BG1273" s="273"/>
      <c r="BH1273" s="273" t="s">
        <v>10947</v>
      </c>
      <c r="BI1273" s="273" t="s">
        <v>800</v>
      </c>
      <c r="BJ1273" s="273" t="s">
        <v>800</v>
      </c>
      <c r="BK1273" s="273" t="s">
        <v>801</v>
      </c>
      <c r="BL1273" s="273" t="s">
        <v>802</v>
      </c>
      <c r="BM1273" s="273" t="s">
        <v>827</v>
      </c>
      <c r="BN1273" s="273"/>
      <c r="BO1273" s="273" t="s">
        <v>1865</v>
      </c>
      <c r="BP1273" s="273"/>
      <c r="BQ1273" s="273"/>
    </row>
    <row r="1274" spans="1:69" ht="18" customHeight="1">
      <c r="A1274" s="273" t="s">
        <v>10763</v>
      </c>
      <c r="B1274" s="273" t="s">
        <v>11265</v>
      </c>
      <c r="C1274" s="273" t="s">
        <v>11266</v>
      </c>
      <c r="D1274" s="273" t="s">
        <v>11264</v>
      </c>
      <c r="E1274" s="273" t="s">
        <v>11267</v>
      </c>
      <c r="F1274" s="273" t="s">
        <v>10768</v>
      </c>
      <c r="G1274" s="273" t="s">
        <v>1850</v>
      </c>
      <c r="H1274" s="273" t="s">
        <v>3841</v>
      </c>
      <c r="I1274" s="274">
        <v>3</v>
      </c>
      <c r="J1274" s="273" t="s">
        <v>804</v>
      </c>
      <c r="K1274" s="273" t="s">
        <v>9134</v>
      </c>
      <c r="L1274" s="274">
        <v>3.55</v>
      </c>
      <c r="M1274" s="273" t="s">
        <v>2195</v>
      </c>
      <c r="N1274" s="273" t="s">
        <v>788</v>
      </c>
      <c r="O1274" s="273"/>
      <c r="P1274" s="273"/>
      <c r="Q1274" s="273"/>
      <c r="R1274" s="273" t="s">
        <v>789</v>
      </c>
      <c r="S1274" s="273" t="s">
        <v>790</v>
      </c>
      <c r="T1274" s="273" t="s">
        <v>458</v>
      </c>
      <c r="U1274" s="273" t="s">
        <v>791</v>
      </c>
      <c r="V1274" s="274">
        <v>100</v>
      </c>
      <c r="W1274" s="273"/>
      <c r="X1274" s="273" t="s">
        <v>1463</v>
      </c>
      <c r="Y1274" s="273" t="s">
        <v>1464</v>
      </c>
      <c r="Z1274" s="273"/>
      <c r="AA1274" s="273"/>
      <c r="AB1274" s="273"/>
      <c r="AC1274" s="273"/>
      <c r="AD1274" s="273"/>
      <c r="AE1274" s="273" t="s">
        <v>3842</v>
      </c>
      <c r="AF1274" s="273" t="s">
        <v>794</v>
      </c>
      <c r="AG1274" s="273" t="s">
        <v>1986</v>
      </c>
      <c r="AH1274" s="273" t="s">
        <v>3841</v>
      </c>
      <c r="AI1274" s="273"/>
      <c r="AJ1274" s="273"/>
      <c r="AK1274" s="273" t="s">
        <v>1987</v>
      </c>
      <c r="AL1274" s="273" t="s">
        <v>2196</v>
      </c>
      <c r="AM1274" s="273" t="s">
        <v>2075</v>
      </c>
      <c r="AN1274" s="273" t="s">
        <v>42</v>
      </c>
      <c r="AO1274" s="273"/>
      <c r="AP1274" s="273"/>
      <c r="AQ1274" s="273"/>
      <c r="AR1274" s="273"/>
      <c r="AS1274" s="273" t="s">
        <v>10769</v>
      </c>
      <c r="AT1274" s="274">
        <v>500000</v>
      </c>
      <c r="AU1274" s="274">
        <v>3</v>
      </c>
      <c r="AV1274" s="273" t="s">
        <v>11268</v>
      </c>
      <c r="AW1274" s="273"/>
      <c r="AX1274" s="274">
        <v>3.55</v>
      </c>
      <c r="AY1274" s="273" t="s">
        <v>458</v>
      </c>
      <c r="AZ1274" s="273" t="s">
        <v>11101</v>
      </c>
      <c r="BA1274" s="273" t="s">
        <v>10772</v>
      </c>
      <c r="BB1274" s="273" t="s">
        <v>10763</v>
      </c>
      <c r="BC1274" s="273" t="s">
        <v>11268</v>
      </c>
      <c r="BD1274" s="273"/>
      <c r="BE1274" s="273" t="s">
        <v>11268</v>
      </c>
      <c r="BF1274" s="273" t="s">
        <v>458</v>
      </c>
      <c r="BG1274" s="273" t="s">
        <v>458</v>
      </c>
      <c r="BH1274" s="273" t="s">
        <v>3842</v>
      </c>
      <c r="BI1274" s="273" t="s">
        <v>800</v>
      </c>
      <c r="BJ1274" s="273" t="s">
        <v>800</v>
      </c>
      <c r="BK1274" s="273" t="s">
        <v>801</v>
      </c>
      <c r="BL1274" s="273" t="s">
        <v>802</v>
      </c>
      <c r="BM1274" s="273" t="s">
        <v>803</v>
      </c>
      <c r="BN1274" s="273"/>
      <c r="BO1274" s="273" t="s">
        <v>1517</v>
      </c>
      <c r="BP1274" s="273" t="s">
        <v>458</v>
      </c>
      <c r="BQ1274" s="273"/>
    </row>
    <row r="1275" spans="1:69" ht="18" customHeight="1">
      <c r="A1275" s="273" t="s">
        <v>11269</v>
      </c>
      <c r="B1275" s="273" t="s">
        <v>11270</v>
      </c>
      <c r="C1275" s="273" t="s">
        <v>11271</v>
      </c>
      <c r="D1275" s="273" t="s">
        <v>11264</v>
      </c>
      <c r="E1275" s="273" t="s">
        <v>11272</v>
      </c>
      <c r="F1275" s="273" t="s">
        <v>1562</v>
      </c>
      <c r="G1275" s="273" t="s">
        <v>7124</v>
      </c>
      <c r="H1275" s="273" t="s">
        <v>786</v>
      </c>
      <c r="I1275" s="274">
        <v>2</v>
      </c>
      <c r="J1275" s="273" t="s">
        <v>11</v>
      </c>
      <c r="K1275" s="273" t="s">
        <v>11273</v>
      </c>
      <c r="L1275" s="274">
        <v>4.7</v>
      </c>
      <c r="M1275" s="273" t="s">
        <v>2187</v>
      </c>
      <c r="N1275" s="273" t="s">
        <v>936</v>
      </c>
      <c r="O1275" s="273"/>
      <c r="P1275" s="273"/>
      <c r="Q1275" s="273"/>
      <c r="R1275" s="273" t="s">
        <v>789</v>
      </c>
      <c r="S1275" s="273" t="s">
        <v>1487</v>
      </c>
      <c r="T1275" s="273" t="s">
        <v>458</v>
      </c>
      <c r="U1275" s="273" t="s">
        <v>791</v>
      </c>
      <c r="V1275" s="274">
        <v>100</v>
      </c>
      <c r="W1275" s="273"/>
      <c r="X1275" s="273" t="s">
        <v>1463</v>
      </c>
      <c r="Y1275" s="273" t="s">
        <v>1464</v>
      </c>
      <c r="Z1275" s="273"/>
      <c r="AA1275" s="273"/>
      <c r="AB1275" s="273"/>
      <c r="AC1275" s="273"/>
      <c r="AD1275" s="273"/>
      <c r="AE1275" s="273" t="s">
        <v>11274</v>
      </c>
      <c r="AF1275" s="273" t="s">
        <v>794</v>
      </c>
      <c r="AG1275" s="273" t="s">
        <v>1734</v>
      </c>
      <c r="AH1275" s="273" t="s">
        <v>786</v>
      </c>
      <c r="AI1275" s="273" t="s">
        <v>102</v>
      </c>
      <c r="AJ1275" s="273"/>
      <c r="AK1275" s="273" t="s">
        <v>810</v>
      </c>
      <c r="AL1275" s="273" t="s">
        <v>2188</v>
      </c>
      <c r="AM1275" s="273" t="s">
        <v>1606</v>
      </c>
      <c r="AN1275" s="273" t="s">
        <v>42</v>
      </c>
      <c r="AO1275" s="273"/>
      <c r="AP1275" s="273"/>
      <c r="AQ1275" s="273"/>
      <c r="AR1275" s="273"/>
      <c r="AS1275" s="273" t="s">
        <v>11275</v>
      </c>
      <c r="AT1275" s="274">
        <v>1000</v>
      </c>
      <c r="AU1275" s="274">
        <v>2</v>
      </c>
      <c r="AV1275" s="273" t="s">
        <v>11244</v>
      </c>
      <c r="AW1275" s="273"/>
      <c r="AX1275" s="274">
        <v>4.7</v>
      </c>
      <c r="AY1275" s="273" t="s">
        <v>458</v>
      </c>
      <c r="AZ1275" s="273" t="s">
        <v>11276</v>
      </c>
      <c r="BA1275" s="273" t="s">
        <v>11277</v>
      </c>
      <c r="BB1275" s="273" t="s">
        <v>458</v>
      </c>
      <c r="BC1275" s="273" t="s">
        <v>11244</v>
      </c>
      <c r="BD1275" s="273"/>
      <c r="BE1275" s="273" t="s">
        <v>11244</v>
      </c>
      <c r="BF1275" s="273" t="s">
        <v>458</v>
      </c>
      <c r="BG1275" s="273" t="s">
        <v>458</v>
      </c>
      <c r="BH1275" s="273" t="s">
        <v>11274</v>
      </c>
      <c r="BI1275" s="273" t="s">
        <v>800</v>
      </c>
      <c r="BJ1275" s="273" t="s">
        <v>800</v>
      </c>
      <c r="BK1275" s="273" t="s">
        <v>801</v>
      </c>
      <c r="BL1275" s="273" t="s">
        <v>802</v>
      </c>
      <c r="BM1275" s="273" t="s">
        <v>803</v>
      </c>
      <c r="BN1275" s="273"/>
      <c r="BO1275" s="273" t="s">
        <v>809</v>
      </c>
      <c r="BP1275" s="273" t="s">
        <v>458</v>
      </c>
      <c r="BQ1275" s="273"/>
    </row>
    <row r="1276" spans="1:69" ht="18" customHeight="1">
      <c r="A1276" s="273" t="s">
        <v>11269</v>
      </c>
      <c r="B1276" s="273" t="s">
        <v>11278</v>
      </c>
      <c r="C1276" s="273" t="s">
        <v>11279</v>
      </c>
      <c r="D1276" s="273" t="s">
        <v>11280</v>
      </c>
      <c r="E1276" s="273" t="s">
        <v>11281</v>
      </c>
      <c r="F1276" s="273" t="s">
        <v>1562</v>
      </c>
      <c r="G1276" s="273" t="s">
        <v>7124</v>
      </c>
      <c r="H1276" s="273" t="s">
        <v>786</v>
      </c>
      <c r="I1276" s="274">
        <v>4.2</v>
      </c>
      <c r="J1276" s="273" t="s">
        <v>804</v>
      </c>
      <c r="K1276" s="273" t="s">
        <v>9134</v>
      </c>
      <c r="L1276" s="274">
        <v>4.3499999999999996</v>
      </c>
      <c r="M1276" s="273" t="s">
        <v>3636</v>
      </c>
      <c r="N1276" s="273" t="s">
        <v>788</v>
      </c>
      <c r="O1276" s="273"/>
      <c r="P1276" s="273"/>
      <c r="Q1276" s="273"/>
      <c r="R1276" s="273" t="s">
        <v>789</v>
      </c>
      <c r="S1276" s="273" t="s">
        <v>1487</v>
      </c>
      <c r="T1276" s="273" t="s">
        <v>458</v>
      </c>
      <c r="U1276" s="273" t="s">
        <v>791</v>
      </c>
      <c r="V1276" s="274">
        <v>100</v>
      </c>
      <c r="W1276" s="273"/>
      <c r="X1276" s="273" t="s">
        <v>1463</v>
      </c>
      <c r="Y1276" s="273" t="s">
        <v>1464</v>
      </c>
      <c r="Z1276" s="273"/>
      <c r="AA1276" s="273"/>
      <c r="AB1276" s="273"/>
      <c r="AC1276" s="273"/>
      <c r="AD1276" s="273"/>
      <c r="AE1276" s="273" t="s">
        <v>5967</v>
      </c>
      <c r="AF1276" s="273" t="s">
        <v>794</v>
      </c>
      <c r="AG1276" s="273" t="s">
        <v>1734</v>
      </c>
      <c r="AH1276" s="273" t="s">
        <v>786</v>
      </c>
      <c r="AI1276" s="273" t="s">
        <v>102</v>
      </c>
      <c r="AJ1276" s="273"/>
      <c r="AK1276" s="273" t="s">
        <v>810</v>
      </c>
      <c r="AL1276" s="273" t="s">
        <v>3637</v>
      </c>
      <c r="AM1276" s="273" t="s">
        <v>1606</v>
      </c>
      <c r="AN1276" s="273" t="s">
        <v>42</v>
      </c>
      <c r="AO1276" s="273"/>
      <c r="AP1276" s="273"/>
      <c r="AQ1276" s="273"/>
      <c r="AR1276" s="273"/>
      <c r="AS1276" s="273" t="s">
        <v>11275</v>
      </c>
      <c r="AT1276" s="274">
        <v>1000000</v>
      </c>
      <c r="AU1276" s="274">
        <v>4.2</v>
      </c>
      <c r="AV1276" s="273" t="s">
        <v>11282</v>
      </c>
      <c r="AW1276" s="273"/>
      <c r="AX1276" s="274">
        <v>4.3499999999999996</v>
      </c>
      <c r="AY1276" s="273" t="s">
        <v>458</v>
      </c>
      <c r="AZ1276" s="273" t="s">
        <v>11283</v>
      </c>
      <c r="BA1276" s="273" t="s">
        <v>11277</v>
      </c>
      <c r="BB1276" s="273" t="s">
        <v>458</v>
      </c>
      <c r="BC1276" s="273" t="s">
        <v>11282</v>
      </c>
      <c r="BD1276" s="273"/>
      <c r="BE1276" s="273" t="s">
        <v>11282</v>
      </c>
      <c r="BF1276" s="273" t="s">
        <v>458</v>
      </c>
      <c r="BG1276" s="273" t="s">
        <v>458</v>
      </c>
      <c r="BH1276" s="273" t="s">
        <v>5967</v>
      </c>
      <c r="BI1276" s="273" t="s">
        <v>800</v>
      </c>
      <c r="BJ1276" s="273" t="s">
        <v>800</v>
      </c>
      <c r="BK1276" s="273" t="s">
        <v>801</v>
      </c>
      <c r="BL1276" s="273" t="s">
        <v>802</v>
      </c>
      <c r="BM1276" s="273" t="s">
        <v>803</v>
      </c>
      <c r="BN1276" s="273"/>
      <c r="BO1276" s="273" t="s">
        <v>809</v>
      </c>
      <c r="BP1276" s="273" t="s">
        <v>458</v>
      </c>
      <c r="BQ1276" s="273"/>
    </row>
    <row r="1277" spans="1:69" ht="18" customHeight="1">
      <c r="A1277" s="273" t="s">
        <v>11111</v>
      </c>
      <c r="B1277" s="273" t="s">
        <v>11112</v>
      </c>
      <c r="C1277" s="273" t="s">
        <v>11113</v>
      </c>
      <c r="D1277" s="273" t="s">
        <v>11284</v>
      </c>
      <c r="E1277" s="273" t="s">
        <v>11115</v>
      </c>
      <c r="F1277" s="273" t="s">
        <v>786</v>
      </c>
      <c r="G1277" s="273" t="s">
        <v>786</v>
      </c>
      <c r="H1277" s="273" t="s">
        <v>786</v>
      </c>
      <c r="I1277" s="274">
        <v>0.2</v>
      </c>
      <c r="J1277" s="273" t="s">
        <v>804</v>
      </c>
      <c r="K1277" s="273" t="s">
        <v>9134</v>
      </c>
      <c r="L1277" s="273"/>
      <c r="M1277" s="273" t="s">
        <v>3473</v>
      </c>
      <c r="N1277" s="273" t="s">
        <v>936</v>
      </c>
      <c r="O1277" s="273"/>
      <c r="P1277" s="273"/>
      <c r="Q1277" s="273"/>
      <c r="R1277" s="273"/>
      <c r="S1277" s="273" t="s">
        <v>1487</v>
      </c>
      <c r="T1277" s="273"/>
      <c r="U1277" s="273" t="s">
        <v>791</v>
      </c>
      <c r="V1277" s="273"/>
      <c r="W1277" s="273"/>
      <c r="X1277" s="273" t="s">
        <v>1463</v>
      </c>
      <c r="Y1277" s="273" t="s">
        <v>1464</v>
      </c>
      <c r="Z1277" s="273"/>
      <c r="AA1277" s="273"/>
      <c r="AB1277" s="273"/>
      <c r="AC1277" s="273"/>
      <c r="AD1277" s="273"/>
      <c r="AE1277" s="273" t="s">
        <v>10947</v>
      </c>
      <c r="AF1277" s="273" t="s">
        <v>6793</v>
      </c>
      <c r="AG1277" s="273" t="s">
        <v>1673</v>
      </c>
      <c r="AH1277" s="273" t="s">
        <v>786</v>
      </c>
      <c r="AI1277" s="273"/>
      <c r="AJ1277" s="273"/>
      <c r="AK1277" s="273" t="s">
        <v>810</v>
      </c>
      <c r="AL1277" s="273" t="s">
        <v>11116</v>
      </c>
      <c r="AM1277" s="273" t="s">
        <v>2075</v>
      </c>
      <c r="AN1277" s="273" t="s">
        <v>43</v>
      </c>
      <c r="AO1277" s="273"/>
      <c r="AP1277" s="273"/>
      <c r="AQ1277" s="273"/>
      <c r="AR1277" s="273"/>
      <c r="AS1277" s="273" t="s">
        <v>11117</v>
      </c>
      <c r="AT1277" s="274">
        <v>1250000</v>
      </c>
      <c r="AU1277" s="274">
        <v>1.6</v>
      </c>
      <c r="AV1277" s="273" t="s">
        <v>11284</v>
      </c>
      <c r="AW1277" s="273" t="s">
        <v>6708</v>
      </c>
      <c r="AX1277" s="274">
        <v>1</v>
      </c>
      <c r="AY1277" s="273"/>
      <c r="AZ1277" s="273" t="s">
        <v>11118</v>
      </c>
      <c r="BA1277" s="273" t="s">
        <v>11119</v>
      </c>
      <c r="BB1277" s="273"/>
      <c r="BC1277" s="273" t="s">
        <v>11120</v>
      </c>
      <c r="BD1277" s="273"/>
      <c r="BE1277" s="273" t="s">
        <v>11120</v>
      </c>
      <c r="BF1277" s="273"/>
      <c r="BG1277" s="273"/>
      <c r="BH1277" s="273" t="s">
        <v>10947</v>
      </c>
      <c r="BI1277" s="273" t="s">
        <v>800</v>
      </c>
      <c r="BJ1277" s="273" t="s">
        <v>800</v>
      </c>
      <c r="BK1277" s="273" t="s">
        <v>801</v>
      </c>
      <c r="BL1277" s="273" t="s">
        <v>802</v>
      </c>
      <c r="BM1277" s="273" t="s">
        <v>827</v>
      </c>
      <c r="BN1277" s="273"/>
      <c r="BO1277" s="273" t="s">
        <v>1865</v>
      </c>
      <c r="BP1277" s="273"/>
      <c r="BQ1277" s="273"/>
    </row>
    <row r="1278" spans="1:69" ht="18" customHeight="1">
      <c r="A1278" s="273" t="s">
        <v>11111</v>
      </c>
      <c r="B1278" s="273" t="s">
        <v>11112</v>
      </c>
      <c r="C1278" s="273" t="s">
        <v>11113</v>
      </c>
      <c r="D1278" s="273" t="s">
        <v>11285</v>
      </c>
      <c r="E1278" s="273" t="s">
        <v>11115</v>
      </c>
      <c r="F1278" s="273" t="s">
        <v>786</v>
      </c>
      <c r="G1278" s="273" t="s">
        <v>786</v>
      </c>
      <c r="H1278" s="273" t="s">
        <v>786</v>
      </c>
      <c r="I1278" s="274">
        <v>0.3</v>
      </c>
      <c r="J1278" s="273" t="s">
        <v>804</v>
      </c>
      <c r="K1278" s="273" t="s">
        <v>9134</v>
      </c>
      <c r="L1278" s="273"/>
      <c r="M1278" s="273" t="s">
        <v>3473</v>
      </c>
      <c r="N1278" s="273" t="s">
        <v>936</v>
      </c>
      <c r="O1278" s="273"/>
      <c r="P1278" s="273"/>
      <c r="Q1278" s="273"/>
      <c r="R1278" s="273"/>
      <c r="S1278" s="273" t="s">
        <v>1487</v>
      </c>
      <c r="T1278" s="273"/>
      <c r="U1278" s="273" t="s">
        <v>791</v>
      </c>
      <c r="V1278" s="273"/>
      <c r="W1278" s="273"/>
      <c r="X1278" s="273" t="s">
        <v>1463</v>
      </c>
      <c r="Y1278" s="273" t="s">
        <v>1464</v>
      </c>
      <c r="Z1278" s="273"/>
      <c r="AA1278" s="273"/>
      <c r="AB1278" s="273"/>
      <c r="AC1278" s="273"/>
      <c r="AD1278" s="273"/>
      <c r="AE1278" s="273" t="s">
        <v>10947</v>
      </c>
      <c r="AF1278" s="273" t="s">
        <v>6793</v>
      </c>
      <c r="AG1278" s="273" t="s">
        <v>1673</v>
      </c>
      <c r="AH1278" s="273" t="s">
        <v>786</v>
      </c>
      <c r="AI1278" s="273"/>
      <c r="AJ1278" s="273"/>
      <c r="AK1278" s="273" t="s">
        <v>810</v>
      </c>
      <c r="AL1278" s="273" t="s">
        <v>11116</v>
      </c>
      <c r="AM1278" s="273" t="s">
        <v>2075</v>
      </c>
      <c r="AN1278" s="273" t="s">
        <v>43</v>
      </c>
      <c r="AO1278" s="273"/>
      <c r="AP1278" s="273"/>
      <c r="AQ1278" s="273"/>
      <c r="AR1278" s="273"/>
      <c r="AS1278" s="273" t="s">
        <v>11117</v>
      </c>
      <c r="AT1278" s="274">
        <v>1250000</v>
      </c>
      <c r="AU1278" s="274">
        <v>1.6</v>
      </c>
      <c r="AV1278" s="273" t="s">
        <v>11285</v>
      </c>
      <c r="AW1278" s="273" t="s">
        <v>6708</v>
      </c>
      <c r="AX1278" s="274">
        <v>1</v>
      </c>
      <c r="AY1278" s="273"/>
      <c r="AZ1278" s="273" t="s">
        <v>11118</v>
      </c>
      <c r="BA1278" s="273" t="s">
        <v>11119</v>
      </c>
      <c r="BB1278" s="273"/>
      <c r="BC1278" s="273" t="s">
        <v>11120</v>
      </c>
      <c r="BD1278" s="273"/>
      <c r="BE1278" s="273" t="s">
        <v>11120</v>
      </c>
      <c r="BF1278" s="273"/>
      <c r="BG1278" s="273"/>
      <c r="BH1278" s="273" t="s">
        <v>10947</v>
      </c>
      <c r="BI1278" s="273" t="s">
        <v>800</v>
      </c>
      <c r="BJ1278" s="273" t="s">
        <v>800</v>
      </c>
      <c r="BK1278" s="273" t="s">
        <v>801</v>
      </c>
      <c r="BL1278" s="273" t="s">
        <v>802</v>
      </c>
      <c r="BM1278" s="273" t="s">
        <v>827</v>
      </c>
      <c r="BN1278" s="273"/>
      <c r="BO1278" s="273" t="s">
        <v>1865</v>
      </c>
      <c r="BP1278" s="273"/>
      <c r="BQ1278" s="273"/>
    </row>
    <row r="1279" spans="1:69" ht="18" customHeight="1">
      <c r="A1279" s="273" t="s">
        <v>11286</v>
      </c>
      <c r="B1279" s="273" t="s">
        <v>11287</v>
      </c>
      <c r="C1279" s="273" t="s">
        <v>11288</v>
      </c>
      <c r="D1279" s="273" t="s">
        <v>11289</v>
      </c>
      <c r="E1279" s="273" t="s">
        <v>11290</v>
      </c>
      <c r="F1279" s="273" t="s">
        <v>786</v>
      </c>
      <c r="G1279" s="273" t="s">
        <v>786</v>
      </c>
      <c r="H1279" s="273" t="s">
        <v>786</v>
      </c>
      <c r="I1279" s="274">
        <v>4</v>
      </c>
      <c r="J1279" s="273" t="s">
        <v>11</v>
      </c>
      <c r="K1279" s="273" t="s">
        <v>9134</v>
      </c>
      <c r="L1279" s="274">
        <v>4.375</v>
      </c>
      <c r="M1279" s="273" t="s">
        <v>2325</v>
      </c>
      <c r="N1279" s="273" t="s">
        <v>11020</v>
      </c>
      <c r="O1279" s="273"/>
      <c r="P1279" s="273"/>
      <c r="Q1279" s="273"/>
      <c r="R1279" s="273" t="s">
        <v>789</v>
      </c>
      <c r="S1279" s="273" t="s">
        <v>790</v>
      </c>
      <c r="T1279" s="273" t="s">
        <v>458</v>
      </c>
      <c r="U1279" s="273" t="s">
        <v>791</v>
      </c>
      <c r="V1279" s="274">
        <v>99.488</v>
      </c>
      <c r="W1279" s="273"/>
      <c r="X1279" s="273" t="s">
        <v>1463</v>
      </c>
      <c r="Y1279" s="273" t="s">
        <v>1464</v>
      </c>
      <c r="Z1279" s="273"/>
      <c r="AA1279" s="273"/>
      <c r="AB1279" s="273"/>
      <c r="AC1279" s="273"/>
      <c r="AD1279" s="273"/>
      <c r="AE1279" s="273" t="s">
        <v>11291</v>
      </c>
      <c r="AF1279" s="273" t="s">
        <v>794</v>
      </c>
      <c r="AG1279" s="273" t="s">
        <v>4519</v>
      </c>
      <c r="AH1279" s="273" t="s">
        <v>786</v>
      </c>
      <c r="AI1279" s="273"/>
      <c r="AJ1279" s="273"/>
      <c r="AK1279" s="273" t="s">
        <v>810</v>
      </c>
      <c r="AL1279" s="273" t="s">
        <v>2326</v>
      </c>
      <c r="AM1279" s="273" t="s">
        <v>1529</v>
      </c>
      <c r="AN1279" s="273" t="s">
        <v>43</v>
      </c>
      <c r="AO1279" s="273"/>
      <c r="AP1279" s="273"/>
      <c r="AQ1279" s="273"/>
      <c r="AR1279" s="273"/>
      <c r="AS1279" s="273" t="s">
        <v>11292</v>
      </c>
      <c r="AT1279" s="274">
        <v>1000</v>
      </c>
      <c r="AU1279" s="274">
        <v>4</v>
      </c>
      <c r="AV1279" s="273" t="s">
        <v>11293</v>
      </c>
      <c r="AW1279" s="273"/>
      <c r="AX1279" s="274">
        <v>4.375</v>
      </c>
      <c r="AY1279" s="273" t="s">
        <v>458</v>
      </c>
      <c r="AZ1279" s="273" t="s">
        <v>11294</v>
      </c>
      <c r="BA1279" s="273" t="s">
        <v>11295</v>
      </c>
      <c r="BB1279" s="273" t="s">
        <v>11296</v>
      </c>
      <c r="BC1279" s="273" t="s">
        <v>11293</v>
      </c>
      <c r="BD1279" s="273"/>
      <c r="BE1279" s="273" t="s">
        <v>11293</v>
      </c>
      <c r="BF1279" s="273" t="s">
        <v>458</v>
      </c>
      <c r="BG1279" s="273" t="s">
        <v>11297</v>
      </c>
      <c r="BH1279" s="273" t="s">
        <v>11298</v>
      </c>
      <c r="BI1279" s="273" t="s">
        <v>800</v>
      </c>
      <c r="BJ1279" s="273" t="s">
        <v>800</v>
      </c>
      <c r="BK1279" s="273" t="s">
        <v>801</v>
      </c>
      <c r="BL1279" s="273" t="s">
        <v>802</v>
      </c>
      <c r="BM1279" s="273" t="s">
        <v>803</v>
      </c>
      <c r="BN1279" s="273"/>
      <c r="BO1279" s="273" t="s">
        <v>809</v>
      </c>
      <c r="BP1279" s="273" t="s">
        <v>458</v>
      </c>
      <c r="BQ1279" s="273"/>
    </row>
    <row r="1280" spans="1:69" ht="18" customHeight="1">
      <c r="A1280" s="273" t="s">
        <v>11111</v>
      </c>
      <c r="B1280" s="273" t="s">
        <v>11112</v>
      </c>
      <c r="C1280" s="273" t="s">
        <v>11113</v>
      </c>
      <c r="D1280" s="273" t="s">
        <v>11299</v>
      </c>
      <c r="E1280" s="273" t="s">
        <v>11115</v>
      </c>
      <c r="F1280" s="273" t="s">
        <v>786</v>
      </c>
      <c r="G1280" s="273" t="s">
        <v>786</v>
      </c>
      <c r="H1280" s="273" t="s">
        <v>786</v>
      </c>
      <c r="I1280" s="274">
        <v>0.2</v>
      </c>
      <c r="J1280" s="273" t="s">
        <v>804</v>
      </c>
      <c r="K1280" s="273" t="s">
        <v>9134</v>
      </c>
      <c r="L1280" s="273"/>
      <c r="M1280" s="273" t="s">
        <v>3473</v>
      </c>
      <c r="N1280" s="273" t="s">
        <v>936</v>
      </c>
      <c r="O1280" s="273"/>
      <c r="P1280" s="273"/>
      <c r="Q1280" s="273"/>
      <c r="R1280" s="273"/>
      <c r="S1280" s="273" t="s">
        <v>1487</v>
      </c>
      <c r="T1280" s="273"/>
      <c r="U1280" s="273" t="s">
        <v>791</v>
      </c>
      <c r="V1280" s="273"/>
      <c r="W1280" s="273"/>
      <c r="X1280" s="273" t="s">
        <v>1463</v>
      </c>
      <c r="Y1280" s="273" t="s">
        <v>1464</v>
      </c>
      <c r="Z1280" s="273"/>
      <c r="AA1280" s="273"/>
      <c r="AB1280" s="273"/>
      <c r="AC1280" s="273"/>
      <c r="AD1280" s="273"/>
      <c r="AE1280" s="273" t="s">
        <v>10947</v>
      </c>
      <c r="AF1280" s="273" t="s">
        <v>6793</v>
      </c>
      <c r="AG1280" s="273" t="s">
        <v>1673</v>
      </c>
      <c r="AH1280" s="273" t="s">
        <v>786</v>
      </c>
      <c r="AI1280" s="273"/>
      <c r="AJ1280" s="273"/>
      <c r="AK1280" s="273" t="s">
        <v>810</v>
      </c>
      <c r="AL1280" s="273" t="s">
        <v>11116</v>
      </c>
      <c r="AM1280" s="273" t="s">
        <v>2075</v>
      </c>
      <c r="AN1280" s="273" t="s">
        <v>43</v>
      </c>
      <c r="AO1280" s="273"/>
      <c r="AP1280" s="273"/>
      <c r="AQ1280" s="273"/>
      <c r="AR1280" s="273"/>
      <c r="AS1280" s="273" t="s">
        <v>11117</v>
      </c>
      <c r="AT1280" s="274">
        <v>1250000</v>
      </c>
      <c r="AU1280" s="274">
        <v>1.6</v>
      </c>
      <c r="AV1280" s="273" t="s">
        <v>11299</v>
      </c>
      <c r="AW1280" s="273" t="s">
        <v>6708</v>
      </c>
      <c r="AX1280" s="274">
        <v>1</v>
      </c>
      <c r="AY1280" s="273"/>
      <c r="AZ1280" s="273" t="s">
        <v>11118</v>
      </c>
      <c r="BA1280" s="273" t="s">
        <v>11119</v>
      </c>
      <c r="BB1280" s="273"/>
      <c r="BC1280" s="273" t="s">
        <v>11120</v>
      </c>
      <c r="BD1280" s="273"/>
      <c r="BE1280" s="273" t="s">
        <v>11120</v>
      </c>
      <c r="BF1280" s="273"/>
      <c r="BG1280" s="273"/>
      <c r="BH1280" s="273" t="s">
        <v>10947</v>
      </c>
      <c r="BI1280" s="273" t="s">
        <v>800</v>
      </c>
      <c r="BJ1280" s="273" t="s">
        <v>800</v>
      </c>
      <c r="BK1280" s="273" t="s">
        <v>801</v>
      </c>
      <c r="BL1280" s="273" t="s">
        <v>802</v>
      </c>
      <c r="BM1280" s="273" t="s">
        <v>827</v>
      </c>
      <c r="BN1280" s="273"/>
      <c r="BO1280" s="273" t="s">
        <v>1865</v>
      </c>
      <c r="BP1280" s="273"/>
      <c r="BQ1280" s="273"/>
    </row>
    <row r="1281" spans="1:69" ht="18" customHeight="1">
      <c r="A1281" s="273" t="s">
        <v>11196</v>
      </c>
      <c r="B1281" s="273" t="s">
        <v>11300</v>
      </c>
      <c r="C1281" s="273" t="s">
        <v>11301</v>
      </c>
      <c r="D1281" s="273" t="s">
        <v>11299</v>
      </c>
      <c r="E1281" s="273" t="s">
        <v>11302</v>
      </c>
      <c r="F1281" s="273" t="s">
        <v>786</v>
      </c>
      <c r="G1281" s="273" t="s">
        <v>786</v>
      </c>
      <c r="H1281" s="273" t="s">
        <v>786</v>
      </c>
      <c r="I1281" s="274">
        <v>2</v>
      </c>
      <c r="J1281" s="273" t="s">
        <v>804</v>
      </c>
      <c r="K1281" s="273" t="s">
        <v>9134</v>
      </c>
      <c r="L1281" s="274">
        <v>4.38</v>
      </c>
      <c r="M1281" s="273" t="s">
        <v>2296</v>
      </c>
      <c r="N1281" s="273" t="s">
        <v>788</v>
      </c>
      <c r="O1281" s="273"/>
      <c r="P1281" s="273"/>
      <c r="Q1281" s="273"/>
      <c r="R1281" s="273"/>
      <c r="S1281" s="273" t="s">
        <v>790</v>
      </c>
      <c r="T1281" s="273" t="s">
        <v>458</v>
      </c>
      <c r="U1281" s="273" t="s">
        <v>791</v>
      </c>
      <c r="V1281" s="274">
        <v>100</v>
      </c>
      <c r="W1281" s="273"/>
      <c r="X1281" s="273" t="s">
        <v>1463</v>
      </c>
      <c r="Y1281" s="273" t="s">
        <v>1464</v>
      </c>
      <c r="Z1281" s="273"/>
      <c r="AA1281" s="273"/>
      <c r="AB1281" s="273"/>
      <c r="AC1281" s="273"/>
      <c r="AD1281" s="273"/>
      <c r="AE1281" s="273" t="s">
        <v>3842</v>
      </c>
      <c r="AF1281" s="273" t="s">
        <v>794</v>
      </c>
      <c r="AG1281" s="273" t="s">
        <v>1986</v>
      </c>
      <c r="AH1281" s="273" t="s">
        <v>786</v>
      </c>
      <c r="AI1281" s="273" t="s">
        <v>102</v>
      </c>
      <c r="AJ1281" s="273"/>
      <c r="AK1281" s="273" t="s">
        <v>1987</v>
      </c>
      <c r="AL1281" s="273" t="s">
        <v>2297</v>
      </c>
      <c r="AM1281" s="273" t="s">
        <v>1989</v>
      </c>
      <c r="AN1281" s="273" t="s">
        <v>43</v>
      </c>
      <c r="AO1281" s="273"/>
      <c r="AP1281" s="273"/>
      <c r="AQ1281" s="273"/>
      <c r="AR1281" s="273"/>
      <c r="AS1281" s="273" t="s">
        <v>11201</v>
      </c>
      <c r="AT1281" s="274">
        <v>500000</v>
      </c>
      <c r="AU1281" s="274">
        <v>2</v>
      </c>
      <c r="AV1281" s="273" t="s">
        <v>11303</v>
      </c>
      <c r="AW1281" s="273"/>
      <c r="AX1281" s="274">
        <v>4.38</v>
      </c>
      <c r="AY1281" s="273" t="s">
        <v>458</v>
      </c>
      <c r="AZ1281" s="273" t="s">
        <v>11304</v>
      </c>
      <c r="BA1281" s="273" t="s">
        <v>11204</v>
      </c>
      <c r="BB1281" s="273" t="s">
        <v>11196</v>
      </c>
      <c r="BC1281" s="273" t="s">
        <v>11303</v>
      </c>
      <c r="BD1281" s="273"/>
      <c r="BE1281" s="273" t="s">
        <v>11303</v>
      </c>
      <c r="BF1281" s="273" t="s">
        <v>458</v>
      </c>
      <c r="BG1281" s="273" t="s">
        <v>458</v>
      </c>
      <c r="BH1281" s="273" t="s">
        <v>3842</v>
      </c>
      <c r="BI1281" s="273" t="s">
        <v>800</v>
      </c>
      <c r="BJ1281" s="273" t="s">
        <v>800</v>
      </c>
      <c r="BK1281" s="273" t="s">
        <v>801</v>
      </c>
      <c r="BL1281" s="273" t="s">
        <v>802</v>
      </c>
      <c r="BM1281" s="273" t="s">
        <v>803</v>
      </c>
      <c r="BN1281" s="273"/>
      <c r="BO1281" s="273" t="s">
        <v>809</v>
      </c>
      <c r="BP1281" s="273" t="s">
        <v>458</v>
      </c>
      <c r="BQ1281" s="273"/>
    </row>
    <row r="1282" spans="1:69" ht="18" customHeight="1">
      <c r="A1282" s="273" t="s">
        <v>9139</v>
      </c>
      <c r="B1282" s="273" t="s">
        <v>11305</v>
      </c>
      <c r="C1282" s="273" t="s">
        <v>11306</v>
      </c>
      <c r="D1282" s="273" t="s">
        <v>11307</v>
      </c>
      <c r="E1282" s="273" t="s">
        <v>11308</v>
      </c>
      <c r="F1282" s="273" t="s">
        <v>3287</v>
      </c>
      <c r="G1282" s="273" t="s">
        <v>1506</v>
      </c>
      <c r="H1282" s="273" t="s">
        <v>3287</v>
      </c>
      <c r="I1282" s="274">
        <v>4</v>
      </c>
      <c r="J1282" s="273" t="s">
        <v>11</v>
      </c>
      <c r="K1282" s="273" t="s">
        <v>9134</v>
      </c>
      <c r="L1282" s="274">
        <v>4.375</v>
      </c>
      <c r="M1282" s="273" t="s">
        <v>1753</v>
      </c>
      <c r="N1282" s="273" t="s">
        <v>11309</v>
      </c>
      <c r="O1282" s="273"/>
      <c r="P1282" s="273"/>
      <c r="Q1282" s="273"/>
      <c r="R1282" s="273" t="s">
        <v>789</v>
      </c>
      <c r="S1282" s="273" t="s">
        <v>790</v>
      </c>
      <c r="T1282" s="273" t="s">
        <v>458</v>
      </c>
      <c r="U1282" s="273" t="s">
        <v>791</v>
      </c>
      <c r="V1282" s="274">
        <v>104.133</v>
      </c>
      <c r="W1282" s="273"/>
      <c r="X1282" s="273" t="s">
        <v>792</v>
      </c>
      <c r="Y1282" s="273" t="s">
        <v>1874</v>
      </c>
      <c r="Z1282" s="273"/>
      <c r="AA1282" s="273"/>
      <c r="AB1282" s="273"/>
      <c r="AC1282" s="273"/>
      <c r="AD1282" s="273"/>
      <c r="AE1282" s="273"/>
      <c r="AF1282" s="273" t="s">
        <v>2276</v>
      </c>
      <c r="AG1282" s="273" t="s">
        <v>3929</v>
      </c>
      <c r="AH1282" s="273" t="s">
        <v>3287</v>
      </c>
      <c r="AI1282" s="273" t="s">
        <v>102</v>
      </c>
      <c r="AJ1282" s="273"/>
      <c r="AK1282" s="273" t="s">
        <v>810</v>
      </c>
      <c r="AL1282" s="273" t="s">
        <v>2625</v>
      </c>
      <c r="AM1282" s="273" t="s">
        <v>2206</v>
      </c>
      <c r="AN1282" s="273" t="s">
        <v>42</v>
      </c>
      <c r="AO1282" s="273"/>
      <c r="AP1282" s="273"/>
      <c r="AQ1282" s="273"/>
      <c r="AR1282" s="273"/>
      <c r="AS1282" s="273" t="s">
        <v>9148</v>
      </c>
      <c r="AT1282" s="274">
        <v>1000</v>
      </c>
      <c r="AU1282" s="274">
        <v>14</v>
      </c>
      <c r="AV1282" s="273" t="s">
        <v>11289</v>
      </c>
      <c r="AW1282" s="273"/>
      <c r="AX1282" s="274">
        <v>4.375</v>
      </c>
      <c r="AY1282" s="273" t="s">
        <v>458</v>
      </c>
      <c r="AZ1282" s="273" t="s">
        <v>11310</v>
      </c>
      <c r="BA1282" s="273" t="s">
        <v>11311</v>
      </c>
      <c r="BB1282" s="273" t="s">
        <v>9139</v>
      </c>
      <c r="BC1282" s="273" t="s">
        <v>11312</v>
      </c>
      <c r="BD1282" s="273"/>
      <c r="BE1282" s="273" t="s">
        <v>11312</v>
      </c>
      <c r="BF1282" s="273" t="s">
        <v>458</v>
      </c>
      <c r="BG1282" s="273" t="s">
        <v>11313</v>
      </c>
      <c r="BH1282" s="273" t="s">
        <v>11314</v>
      </c>
      <c r="BI1282" s="273" t="s">
        <v>800</v>
      </c>
      <c r="BJ1282" s="273" t="s">
        <v>800</v>
      </c>
      <c r="BK1282" s="273" t="s">
        <v>801</v>
      </c>
      <c r="BL1282" s="273" t="s">
        <v>802</v>
      </c>
      <c r="BM1282" s="273" t="s">
        <v>803</v>
      </c>
      <c r="BN1282" s="273"/>
      <c r="BO1282" s="273" t="s">
        <v>809</v>
      </c>
      <c r="BP1282" s="273" t="s">
        <v>458</v>
      </c>
      <c r="BQ1282" s="273" t="s">
        <v>11315</v>
      </c>
    </row>
    <row r="1283" spans="1:69" ht="18" customHeight="1">
      <c r="A1283" s="273" t="s">
        <v>9139</v>
      </c>
      <c r="B1283" s="273" t="s">
        <v>11305</v>
      </c>
      <c r="C1283" s="273" t="s">
        <v>11316</v>
      </c>
      <c r="D1283" s="273" t="s">
        <v>11307</v>
      </c>
      <c r="E1283" s="273" t="s">
        <v>11308</v>
      </c>
      <c r="F1283" s="273" t="s">
        <v>3287</v>
      </c>
      <c r="G1283" s="273" t="s">
        <v>1506</v>
      </c>
      <c r="H1283" s="273" t="s">
        <v>3287</v>
      </c>
      <c r="I1283" s="274">
        <v>4</v>
      </c>
      <c r="J1283" s="273" t="s">
        <v>11</v>
      </c>
      <c r="K1283" s="273" t="s">
        <v>9134</v>
      </c>
      <c r="L1283" s="274">
        <v>4.375</v>
      </c>
      <c r="M1283" s="273" t="s">
        <v>1753</v>
      </c>
      <c r="N1283" s="273" t="s">
        <v>5957</v>
      </c>
      <c r="O1283" s="273"/>
      <c r="P1283" s="273"/>
      <c r="Q1283" s="273"/>
      <c r="R1283" s="273" t="s">
        <v>3220</v>
      </c>
      <c r="S1283" s="273" t="s">
        <v>790</v>
      </c>
      <c r="T1283" s="273" t="s">
        <v>458</v>
      </c>
      <c r="U1283" s="273" t="s">
        <v>791</v>
      </c>
      <c r="V1283" s="274">
        <v>104.133</v>
      </c>
      <c r="W1283" s="273"/>
      <c r="X1283" s="273" t="s">
        <v>792</v>
      </c>
      <c r="Y1283" s="273" t="s">
        <v>1874</v>
      </c>
      <c r="Z1283" s="273"/>
      <c r="AA1283" s="273"/>
      <c r="AB1283" s="273"/>
      <c r="AC1283" s="273"/>
      <c r="AD1283" s="273"/>
      <c r="AE1283" s="273"/>
      <c r="AF1283" s="273" t="s">
        <v>2276</v>
      </c>
      <c r="AG1283" s="273" t="s">
        <v>3929</v>
      </c>
      <c r="AH1283" s="273" t="s">
        <v>3287</v>
      </c>
      <c r="AI1283" s="273" t="s">
        <v>102</v>
      </c>
      <c r="AJ1283" s="273"/>
      <c r="AK1283" s="273" t="s">
        <v>810</v>
      </c>
      <c r="AL1283" s="273" t="s">
        <v>2625</v>
      </c>
      <c r="AM1283" s="273" t="s">
        <v>2206</v>
      </c>
      <c r="AN1283" s="273" t="s">
        <v>42</v>
      </c>
      <c r="AO1283" s="273"/>
      <c r="AP1283" s="273"/>
      <c r="AQ1283" s="273"/>
      <c r="AR1283" s="273"/>
      <c r="AS1283" s="273" t="s">
        <v>9148</v>
      </c>
      <c r="AT1283" s="274">
        <v>1000</v>
      </c>
      <c r="AU1283" s="274">
        <v>14</v>
      </c>
      <c r="AV1283" s="273" t="s">
        <v>11289</v>
      </c>
      <c r="AW1283" s="273"/>
      <c r="AX1283" s="274">
        <v>4.375</v>
      </c>
      <c r="AY1283" s="273" t="s">
        <v>458</v>
      </c>
      <c r="AZ1283" s="273" t="s">
        <v>11310</v>
      </c>
      <c r="BA1283" s="273" t="s">
        <v>11311</v>
      </c>
      <c r="BB1283" s="273" t="s">
        <v>9139</v>
      </c>
      <c r="BC1283" s="273" t="s">
        <v>11312</v>
      </c>
      <c r="BD1283" s="273"/>
      <c r="BE1283" s="273" t="s">
        <v>11312</v>
      </c>
      <c r="BF1283" s="273" t="s">
        <v>458</v>
      </c>
      <c r="BG1283" s="273" t="s">
        <v>11313</v>
      </c>
      <c r="BH1283" s="273" t="s">
        <v>11317</v>
      </c>
      <c r="BI1283" s="273" t="s">
        <v>800</v>
      </c>
      <c r="BJ1283" s="273" t="s">
        <v>800</v>
      </c>
      <c r="BK1283" s="273" t="s">
        <v>801</v>
      </c>
      <c r="BL1283" s="273" t="s">
        <v>802</v>
      </c>
      <c r="BM1283" s="273" t="s">
        <v>803</v>
      </c>
      <c r="BN1283" s="273"/>
      <c r="BO1283" s="273" t="s">
        <v>809</v>
      </c>
      <c r="BP1283" s="273" t="s">
        <v>458</v>
      </c>
      <c r="BQ1283" s="273"/>
    </row>
    <row r="1284" spans="1:69" ht="18" customHeight="1">
      <c r="A1284" s="273" t="s">
        <v>5932</v>
      </c>
      <c r="B1284" s="273" t="s">
        <v>11318</v>
      </c>
      <c r="C1284" s="273" t="s">
        <v>11319</v>
      </c>
      <c r="D1284" s="273" t="s">
        <v>11320</v>
      </c>
      <c r="E1284" s="273" t="s">
        <v>11321</v>
      </c>
      <c r="F1284" s="273" t="s">
        <v>786</v>
      </c>
      <c r="G1284" s="273" t="s">
        <v>786</v>
      </c>
      <c r="H1284" s="273" t="s">
        <v>786</v>
      </c>
      <c r="I1284" s="274">
        <v>2</v>
      </c>
      <c r="J1284" s="273" t="s">
        <v>804</v>
      </c>
      <c r="K1284" s="273" t="s">
        <v>9134</v>
      </c>
      <c r="L1284" s="274">
        <v>3.9</v>
      </c>
      <c r="M1284" s="273" t="s">
        <v>2325</v>
      </c>
      <c r="N1284" s="273" t="s">
        <v>788</v>
      </c>
      <c r="O1284" s="273"/>
      <c r="P1284" s="273"/>
      <c r="Q1284" s="273"/>
      <c r="R1284" s="273"/>
      <c r="S1284" s="273" t="s">
        <v>790</v>
      </c>
      <c r="T1284" s="273" t="s">
        <v>458</v>
      </c>
      <c r="U1284" s="273" t="s">
        <v>791</v>
      </c>
      <c r="V1284" s="274">
        <v>100</v>
      </c>
      <c r="W1284" s="273"/>
      <c r="X1284" s="273" t="s">
        <v>1463</v>
      </c>
      <c r="Y1284" s="273" t="s">
        <v>1464</v>
      </c>
      <c r="Z1284" s="273"/>
      <c r="AA1284" s="273"/>
      <c r="AB1284" s="273"/>
      <c r="AC1284" s="273"/>
      <c r="AD1284" s="273"/>
      <c r="AE1284" s="273" t="s">
        <v>6766</v>
      </c>
      <c r="AF1284" s="273" t="s">
        <v>794</v>
      </c>
      <c r="AG1284" s="273" t="s">
        <v>1986</v>
      </c>
      <c r="AH1284" s="273" t="s">
        <v>786</v>
      </c>
      <c r="AI1284" s="273" t="s">
        <v>102</v>
      </c>
      <c r="AJ1284" s="273"/>
      <c r="AK1284" s="273" t="s">
        <v>1987</v>
      </c>
      <c r="AL1284" s="273" t="s">
        <v>2326</v>
      </c>
      <c r="AM1284" s="273" t="s">
        <v>1989</v>
      </c>
      <c r="AN1284" s="273" t="s">
        <v>42</v>
      </c>
      <c r="AO1284" s="273"/>
      <c r="AP1284" s="273"/>
      <c r="AQ1284" s="273"/>
      <c r="AR1284" s="273"/>
      <c r="AS1284" s="273" t="s">
        <v>5937</v>
      </c>
      <c r="AT1284" s="274">
        <v>1000000</v>
      </c>
      <c r="AU1284" s="274">
        <v>2</v>
      </c>
      <c r="AV1284" s="273" t="s">
        <v>11293</v>
      </c>
      <c r="AW1284" s="273"/>
      <c r="AX1284" s="274">
        <v>3.9</v>
      </c>
      <c r="AY1284" s="273" t="s">
        <v>458</v>
      </c>
      <c r="AZ1284" s="273" t="s">
        <v>11142</v>
      </c>
      <c r="BA1284" s="273" t="s">
        <v>11110</v>
      </c>
      <c r="BB1284" s="273" t="s">
        <v>5932</v>
      </c>
      <c r="BC1284" s="273" t="s">
        <v>11293</v>
      </c>
      <c r="BD1284" s="273"/>
      <c r="BE1284" s="273" t="s">
        <v>11293</v>
      </c>
      <c r="BF1284" s="273" t="s">
        <v>458</v>
      </c>
      <c r="BG1284" s="273"/>
      <c r="BH1284" s="273" t="s">
        <v>6766</v>
      </c>
      <c r="BI1284" s="273" t="s">
        <v>800</v>
      </c>
      <c r="BJ1284" s="273" t="s">
        <v>800</v>
      </c>
      <c r="BK1284" s="273" t="s">
        <v>801</v>
      </c>
      <c r="BL1284" s="273" t="s">
        <v>802</v>
      </c>
      <c r="BM1284" s="273" t="s">
        <v>803</v>
      </c>
      <c r="BN1284" s="273"/>
      <c r="BO1284" s="273" t="s">
        <v>1517</v>
      </c>
      <c r="BP1284" s="273" t="s">
        <v>458</v>
      </c>
      <c r="BQ1284" s="273"/>
    </row>
    <row r="1285" spans="1:69" ht="18" customHeight="1">
      <c r="A1285" s="273" t="s">
        <v>11322</v>
      </c>
      <c r="B1285" s="273" t="s">
        <v>11323</v>
      </c>
      <c r="C1285" s="273" t="s">
        <v>11324</v>
      </c>
      <c r="D1285" s="273" t="s">
        <v>11325</v>
      </c>
      <c r="E1285" s="273" t="s">
        <v>11326</v>
      </c>
      <c r="F1285" s="273" t="s">
        <v>1871</v>
      </c>
      <c r="G1285" s="273" t="s">
        <v>7003</v>
      </c>
      <c r="H1285" s="273" t="s">
        <v>1871</v>
      </c>
      <c r="I1285" s="274">
        <v>2.5</v>
      </c>
      <c r="J1285" s="273" t="s">
        <v>11</v>
      </c>
      <c r="K1285" s="273" t="s">
        <v>9134</v>
      </c>
      <c r="L1285" s="274">
        <v>5.95</v>
      </c>
      <c r="M1285" s="273" t="s">
        <v>869</v>
      </c>
      <c r="N1285" s="273" t="s">
        <v>11249</v>
      </c>
      <c r="O1285" s="273"/>
      <c r="P1285" s="273"/>
      <c r="Q1285" s="273"/>
      <c r="R1285" s="273" t="s">
        <v>789</v>
      </c>
      <c r="S1285" s="273" t="s">
        <v>790</v>
      </c>
      <c r="T1285" s="273" t="s">
        <v>458</v>
      </c>
      <c r="U1285" s="273" t="s">
        <v>791</v>
      </c>
      <c r="V1285" s="274">
        <v>103.08</v>
      </c>
      <c r="W1285" s="273"/>
      <c r="X1285" s="273" t="s">
        <v>1463</v>
      </c>
      <c r="Y1285" s="273" t="s">
        <v>1464</v>
      </c>
      <c r="Z1285" s="273"/>
      <c r="AA1285" s="273"/>
      <c r="AB1285" s="273"/>
      <c r="AC1285" s="273"/>
      <c r="AD1285" s="273"/>
      <c r="AE1285" s="273"/>
      <c r="AF1285" s="273" t="s">
        <v>2276</v>
      </c>
      <c r="AG1285" s="273" t="s">
        <v>1986</v>
      </c>
      <c r="AH1285" s="273" t="s">
        <v>1871</v>
      </c>
      <c r="AI1285" s="273"/>
      <c r="AJ1285" s="273"/>
      <c r="AK1285" s="273" t="s">
        <v>1987</v>
      </c>
      <c r="AL1285" s="273" t="s">
        <v>11327</v>
      </c>
      <c r="AM1285" s="273" t="s">
        <v>811</v>
      </c>
      <c r="AN1285" s="273" t="s">
        <v>42</v>
      </c>
      <c r="AO1285" s="273"/>
      <c r="AP1285" s="273"/>
      <c r="AQ1285" s="273"/>
      <c r="AR1285" s="273"/>
      <c r="AS1285" s="273" t="s">
        <v>11328</v>
      </c>
      <c r="AT1285" s="274">
        <v>1000</v>
      </c>
      <c r="AU1285" s="274">
        <v>7</v>
      </c>
      <c r="AV1285" s="273" t="s">
        <v>11299</v>
      </c>
      <c r="AW1285" s="273"/>
      <c r="AX1285" s="274">
        <v>5.95</v>
      </c>
      <c r="AY1285" s="273" t="s">
        <v>458</v>
      </c>
      <c r="AZ1285" s="273" t="s">
        <v>11329</v>
      </c>
      <c r="BA1285" s="273" t="s">
        <v>11330</v>
      </c>
      <c r="BB1285" s="273" t="s">
        <v>11322</v>
      </c>
      <c r="BC1285" s="273" t="s">
        <v>11331</v>
      </c>
      <c r="BD1285" s="273"/>
      <c r="BE1285" s="273" t="s">
        <v>11331</v>
      </c>
      <c r="BF1285" s="273" t="s">
        <v>458</v>
      </c>
      <c r="BG1285" s="273" t="s">
        <v>11332</v>
      </c>
      <c r="BH1285" s="273" t="s">
        <v>11333</v>
      </c>
      <c r="BI1285" s="273" t="s">
        <v>800</v>
      </c>
      <c r="BJ1285" s="273" t="s">
        <v>800</v>
      </c>
      <c r="BK1285" s="273" t="s">
        <v>801</v>
      </c>
      <c r="BL1285" s="273" t="s">
        <v>802</v>
      </c>
      <c r="BM1285" s="273" t="s">
        <v>803</v>
      </c>
      <c r="BN1285" s="273"/>
      <c r="BO1285" s="273" t="s">
        <v>809</v>
      </c>
      <c r="BP1285" s="273" t="s">
        <v>458</v>
      </c>
      <c r="BQ1285" s="273"/>
    </row>
    <row r="1286" spans="1:69" ht="18" customHeight="1">
      <c r="A1286" s="273" t="s">
        <v>11111</v>
      </c>
      <c r="B1286" s="273" t="s">
        <v>11112</v>
      </c>
      <c r="C1286" s="273" t="s">
        <v>11113</v>
      </c>
      <c r="D1286" s="273" t="s">
        <v>11334</v>
      </c>
      <c r="E1286" s="273" t="s">
        <v>11115</v>
      </c>
      <c r="F1286" s="273" t="s">
        <v>786</v>
      </c>
      <c r="G1286" s="273" t="s">
        <v>786</v>
      </c>
      <c r="H1286" s="273" t="s">
        <v>786</v>
      </c>
      <c r="I1286" s="274">
        <v>4</v>
      </c>
      <c r="J1286" s="273" t="s">
        <v>804</v>
      </c>
      <c r="K1286" s="273" t="s">
        <v>9134</v>
      </c>
      <c r="L1286" s="274">
        <v>1</v>
      </c>
      <c r="M1286" s="273" t="s">
        <v>3473</v>
      </c>
      <c r="N1286" s="273" t="s">
        <v>936</v>
      </c>
      <c r="O1286" s="273"/>
      <c r="P1286" s="273"/>
      <c r="Q1286" s="273"/>
      <c r="R1286" s="273"/>
      <c r="S1286" s="273" t="s">
        <v>1487</v>
      </c>
      <c r="T1286" s="273"/>
      <c r="U1286" s="273" t="s">
        <v>791</v>
      </c>
      <c r="V1286" s="274">
        <v>100</v>
      </c>
      <c r="W1286" s="273"/>
      <c r="X1286" s="273" t="s">
        <v>1463</v>
      </c>
      <c r="Y1286" s="273" t="s">
        <v>1464</v>
      </c>
      <c r="Z1286" s="273"/>
      <c r="AA1286" s="273"/>
      <c r="AB1286" s="273"/>
      <c r="AC1286" s="273"/>
      <c r="AD1286" s="273"/>
      <c r="AE1286" s="273" t="s">
        <v>10947</v>
      </c>
      <c r="AF1286" s="273" t="s">
        <v>6810</v>
      </c>
      <c r="AG1286" s="273" t="s">
        <v>1673</v>
      </c>
      <c r="AH1286" s="273" t="s">
        <v>786</v>
      </c>
      <c r="AI1286" s="273"/>
      <c r="AJ1286" s="273"/>
      <c r="AK1286" s="273" t="s">
        <v>810</v>
      </c>
      <c r="AL1286" s="273" t="s">
        <v>11116</v>
      </c>
      <c r="AM1286" s="273" t="s">
        <v>2075</v>
      </c>
      <c r="AN1286" s="273" t="s">
        <v>43</v>
      </c>
      <c r="AO1286" s="273"/>
      <c r="AP1286" s="273"/>
      <c r="AQ1286" s="273"/>
      <c r="AR1286" s="273"/>
      <c r="AS1286" s="273" t="s">
        <v>11117</v>
      </c>
      <c r="AT1286" s="274">
        <v>1250000</v>
      </c>
      <c r="AU1286" s="274">
        <v>1.6</v>
      </c>
      <c r="AV1286" s="273" t="s">
        <v>11120</v>
      </c>
      <c r="AW1286" s="273" t="s">
        <v>6708</v>
      </c>
      <c r="AX1286" s="274">
        <v>1</v>
      </c>
      <c r="AY1286" s="273"/>
      <c r="AZ1286" s="273" t="s">
        <v>11118</v>
      </c>
      <c r="BA1286" s="273" t="s">
        <v>11119</v>
      </c>
      <c r="BB1286" s="273"/>
      <c r="BC1286" s="273" t="s">
        <v>11120</v>
      </c>
      <c r="BD1286" s="273"/>
      <c r="BE1286" s="273" t="s">
        <v>11120</v>
      </c>
      <c r="BF1286" s="273"/>
      <c r="BG1286" s="273"/>
      <c r="BH1286" s="273" t="s">
        <v>10947</v>
      </c>
      <c r="BI1286" s="273" t="s">
        <v>800</v>
      </c>
      <c r="BJ1286" s="273" t="s">
        <v>800</v>
      </c>
      <c r="BK1286" s="273" t="s">
        <v>801</v>
      </c>
      <c r="BL1286" s="273" t="s">
        <v>802</v>
      </c>
      <c r="BM1286" s="273" t="s">
        <v>827</v>
      </c>
      <c r="BN1286" s="273"/>
      <c r="BO1286" s="273" t="s">
        <v>1865</v>
      </c>
      <c r="BP1286" s="273"/>
      <c r="BQ1286" s="273"/>
    </row>
    <row r="1287" spans="1:69" ht="18" customHeight="1">
      <c r="A1287" s="273" t="s">
        <v>8415</v>
      </c>
      <c r="B1287" s="273" t="s">
        <v>11335</v>
      </c>
      <c r="C1287" s="273" t="s">
        <v>11336</v>
      </c>
      <c r="D1287" s="273" t="s">
        <v>11337</v>
      </c>
      <c r="E1287" s="273" t="s">
        <v>11338</v>
      </c>
      <c r="F1287" s="273" t="s">
        <v>5116</v>
      </c>
      <c r="G1287" s="273" t="s">
        <v>1506</v>
      </c>
      <c r="H1287" s="273" t="s">
        <v>5116</v>
      </c>
      <c r="I1287" s="274">
        <v>2</v>
      </c>
      <c r="J1287" s="273" t="s">
        <v>11</v>
      </c>
      <c r="K1287" s="273" t="s">
        <v>9134</v>
      </c>
      <c r="L1287" s="274">
        <v>4.875</v>
      </c>
      <c r="M1287" s="273" t="s">
        <v>10000</v>
      </c>
      <c r="N1287" s="273" t="s">
        <v>11339</v>
      </c>
      <c r="O1287" s="273"/>
      <c r="P1287" s="273"/>
      <c r="Q1287" s="273"/>
      <c r="R1287" s="273" t="s">
        <v>789</v>
      </c>
      <c r="S1287" s="273" t="s">
        <v>790</v>
      </c>
      <c r="T1287" s="273" t="s">
        <v>458</v>
      </c>
      <c r="U1287" s="273" t="s">
        <v>791</v>
      </c>
      <c r="V1287" s="274">
        <v>99.5</v>
      </c>
      <c r="W1287" s="273"/>
      <c r="X1287" s="273" t="s">
        <v>1463</v>
      </c>
      <c r="Y1287" s="273" t="s">
        <v>1464</v>
      </c>
      <c r="Z1287" s="273"/>
      <c r="AA1287" s="273"/>
      <c r="AB1287" s="273"/>
      <c r="AC1287" s="273"/>
      <c r="AD1287" s="273"/>
      <c r="AE1287" s="273" t="s">
        <v>11340</v>
      </c>
      <c r="AF1287" s="273" t="s">
        <v>794</v>
      </c>
      <c r="AG1287" s="273" t="s">
        <v>795</v>
      </c>
      <c r="AH1287" s="273" t="s">
        <v>5116</v>
      </c>
      <c r="AI1287" s="273"/>
      <c r="AJ1287" s="273"/>
      <c r="AK1287" s="273" t="s">
        <v>796</v>
      </c>
      <c r="AL1287" s="273" t="s">
        <v>10004</v>
      </c>
      <c r="AM1287" s="273" t="s">
        <v>2075</v>
      </c>
      <c r="AN1287" s="273" t="s">
        <v>42</v>
      </c>
      <c r="AO1287" s="273"/>
      <c r="AP1287" s="273"/>
      <c r="AQ1287" s="273"/>
      <c r="AR1287" s="273"/>
      <c r="AS1287" s="273" t="s">
        <v>8422</v>
      </c>
      <c r="AT1287" s="274">
        <v>1000</v>
      </c>
      <c r="AU1287" s="274">
        <v>2</v>
      </c>
      <c r="AV1287" s="273" t="s">
        <v>11341</v>
      </c>
      <c r="AW1287" s="273"/>
      <c r="AX1287" s="274">
        <v>4.875</v>
      </c>
      <c r="AY1287" s="273" t="s">
        <v>458</v>
      </c>
      <c r="AZ1287" s="273" t="s">
        <v>11342</v>
      </c>
      <c r="BA1287" s="273" t="s">
        <v>11343</v>
      </c>
      <c r="BB1287" s="273" t="s">
        <v>8415</v>
      </c>
      <c r="BC1287" s="273" t="s">
        <v>11341</v>
      </c>
      <c r="BD1287" s="273"/>
      <c r="BE1287" s="273" t="s">
        <v>11341</v>
      </c>
      <c r="BF1287" s="273" t="s">
        <v>458</v>
      </c>
      <c r="BG1287" s="273" t="s">
        <v>11340</v>
      </c>
      <c r="BH1287" s="273" t="s">
        <v>11344</v>
      </c>
      <c r="BI1287" s="273" t="s">
        <v>800</v>
      </c>
      <c r="BJ1287" s="273" t="s">
        <v>800</v>
      </c>
      <c r="BK1287" s="273" t="s">
        <v>801</v>
      </c>
      <c r="BL1287" s="273" t="s">
        <v>802</v>
      </c>
      <c r="BM1287" s="273" t="s">
        <v>803</v>
      </c>
      <c r="BN1287" s="273"/>
      <c r="BO1287" s="273" t="s">
        <v>809</v>
      </c>
      <c r="BP1287" s="273" t="s">
        <v>458</v>
      </c>
      <c r="BQ1287" s="273"/>
    </row>
    <row r="1288" spans="1:69" ht="18" customHeight="1">
      <c r="A1288" s="273" t="s">
        <v>2001</v>
      </c>
      <c r="B1288" s="273" t="s">
        <v>11345</v>
      </c>
      <c r="C1288" s="273" t="s">
        <v>11346</v>
      </c>
      <c r="D1288" s="273" t="s">
        <v>11347</v>
      </c>
      <c r="E1288" s="273" t="s">
        <v>11348</v>
      </c>
      <c r="F1288" s="273" t="s">
        <v>1801</v>
      </c>
      <c r="G1288" s="273" t="s">
        <v>1850</v>
      </c>
      <c r="H1288" s="273" t="s">
        <v>3743</v>
      </c>
      <c r="I1288" s="274">
        <v>8</v>
      </c>
      <c r="J1288" s="273" t="s">
        <v>804</v>
      </c>
      <c r="K1288" s="273" t="s">
        <v>9134</v>
      </c>
      <c r="L1288" s="274">
        <v>1.96</v>
      </c>
      <c r="M1288" s="273" t="s">
        <v>2396</v>
      </c>
      <c r="N1288" s="273" t="s">
        <v>936</v>
      </c>
      <c r="O1288" s="273"/>
      <c r="P1288" s="273"/>
      <c r="Q1288" s="273"/>
      <c r="R1288" s="273"/>
      <c r="S1288" s="273" t="s">
        <v>1487</v>
      </c>
      <c r="T1288" s="273" t="s">
        <v>458</v>
      </c>
      <c r="U1288" s="273" t="s">
        <v>823</v>
      </c>
      <c r="V1288" s="273"/>
      <c r="W1288" s="273"/>
      <c r="X1288" s="273" t="s">
        <v>1463</v>
      </c>
      <c r="Y1288" s="273" t="s">
        <v>1464</v>
      </c>
      <c r="Z1288" s="273"/>
      <c r="AA1288" s="273"/>
      <c r="AB1288" s="273"/>
      <c r="AC1288" s="273"/>
      <c r="AD1288" s="273"/>
      <c r="AE1288" s="273" t="s">
        <v>458</v>
      </c>
      <c r="AF1288" s="273" t="s">
        <v>794</v>
      </c>
      <c r="AG1288" s="273" t="s">
        <v>1734</v>
      </c>
      <c r="AH1288" s="273" t="s">
        <v>3743</v>
      </c>
      <c r="AI1288" s="273"/>
      <c r="AJ1288" s="273"/>
      <c r="AK1288" s="273" t="s">
        <v>810</v>
      </c>
      <c r="AL1288" s="273" t="s">
        <v>2397</v>
      </c>
      <c r="AM1288" s="273" t="s">
        <v>1606</v>
      </c>
      <c r="AN1288" s="273" t="s">
        <v>42</v>
      </c>
      <c r="AO1288" s="273"/>
      <c r="AP1288" s="273"/>
      <c r="AQ1288" s="273"/>
      <c r="AR1288" s="273"/>
      <c r="AS1288" s="273" t="s">
        <v>3803</v>
      </c>
      <c r="AT1288" s="274">
        <v>50000</v>
      </c>
      <c r="AU1288" s="274">
        <v>8</v>
      </c>
      <c r="AV1288" s="273" t="s">
        <v>11349</v>
      </c>
      <c r="AW1288" s="273"/>
      <c r="AX1288" s="274">
        <v>1.96</v>
      </c>
      <c r="AY1288" s="273" t="s">
        <v>458</v>
      </c>
      <c r="AZ1288" s="273" t="s">
        <v>11350</v>
      </c>
      <c r="BA1288" s="273" t="s">
        <v>3805</v>
      </c>
      <c r="BB1288" s="273" t="s">
        <v>458</v>
      </c>
      <c r="BC1288" s="273" t="s">
        <v>11349</v>
      </c>
      <c r="BD1288" s="273"/>
      <c r="BE1288" s="273" t="s">
        <v>11349</v>
      </c>
      <c r="BF1288" s="273" t="s">
        <v>458</v>
      </c>
      <c r="BG1288" s="273" t="s">
        <v>458</v>
      </c>
      <c r="BH1288" s="273" t="s">
        <v>458</v>
      </c>
      <c r="BI1288" s="273" t="s">
        <v>800</v>
      </c>
      <c r="BJ1288" s="273" t="s">
        <v>800</v>
      </c>
      <c r="BK1288" s="273" t="s">
        <v>801</v>
      </c>
      <c r="BL1288" s="273" t="s">
        <v>802</v>
      </c>
      <c r="BM1288" s="273" t="s">
        <v>803</v>
      </c>
      <c r="BN1288" s="273"/>
      <c r="BO1288" s="273" t="s">
        <v>809</v>
      </c>
      <c r="BP1288" s="273" t="s">
        <v>458</v>
      </c>
      <c r="BQ1288" s="273"/>
    </row>
    <row r="1289" spans="1:69" ht="18" customHeight="1">
      <c r="A1289" s="273" t="s">
        <v>10784</v>
      </c>
      <c r="B1289" s="273" t="s">
        <v>11351</v>
      </c>
      <c r="C1289" s="273" t="s">
        <v>11352</v>
      </c>
      <c r="D1289" s="273" t="s">
        <v>11353</v>
      </c>
      <c r="E1289" s="273" t="s">
        <v>11354</v>
      </c>
      <c r="F1289" s="273" t="s">
        <v>859</v>
      </c>
      <c r="G1289" s="273" t="s">
        <v>814</v>
      </c>
      <c r="H1289" s="273" t="s">
        <v>859</v>
      </c>
      <c r="I1289" s="274">
        <v>7</v>
      </c>
      <c r="J1289" s="273" t="s">
        <v>804</v>
      </c>
      <c r="K1289" s="273" t="s">
        <v>9134</v>
      </c>
      <c r="L1289" s="274">
        <v>3.68</v>
      </c>
      <c r="M1289" s="273" t="s">
        <v>7185</v>
      </c>
      <c r="N1289" s="273" t="s">
        <v>788</v>
      </c>
      <c r="O1289" s="273"/>
      <c r="P1289" s="273"/>
      <c r="Q1289" s="273"/>
      <c r="R1289" s="273" t="s">
        <v>789</v>
      </c>
      <c r="S1289" s="273" t="s">
        <v>790</v>
      </c>
      <c r="T1289" s="273" t="s">
        <v>458</v>
      </c>
      <c r="U1289" s="273" t="s">
        <v>791</v>
      </c>
      <c r="V1289" s="274">
        <v>100</v>
      </c>
      <c r="W1289" s="273"/>
      <c r="X1289" s="273" t="s">
        <v>1463</v>
      </c>
      <c r="Y1289" s="273" t="s">
        <v>1464</v>
      </c>
      <c r="Z1289" s="273"/>
      <c r="AA1289" s="273"/>
      <c r="AB1289" s="273"/>
      <c r="AC1289" s="273"/>
      <c r="AD1289" s="273"/>
      <c r="AE1289" s="273" t="s">
        <v>3842</v>
      </c>
      <c r="AF1289" s="273" t="s">
        <v>794</v>
      </c>
      <c r="AG1289" s="273" t="s">
        <v>1734</v>
      </c>
      <c r="AH1289" s="273" t="s">
        <v>859</v>
      </c>
      <c r="AI1289" s="273"/>
      <c r="AJ1289" s="273"/>
      <c r="AK1289" s="273" t="s">
        <v>810</v>
      </c>
      <c r="AL1289" s="273" t="s">
        <v>7188</v>
      </c>
      <c r="AM1289" s="273" t="s">
        <v>1989</v>
      </c>
      <c r="AN1289" s="273" t="s">
        <v>42</v>
      </c>
      <c r="AO1289" s="273"/>
      <c r="AP1289" s="273"/>
      <c r="AQ1289" s="273"/>
      <c r="AR1289" s="273"/>
      <c r="AS1289" s="273" t="s">
        <v>10792</v>
      </c>
      <c r="AT1289" s="274">
        <v>500000</v>
      </c>
      <c r="AU1289" s="274">
        <v>7</v>
      </c>
      <c r="AV1289" s="273" t="s">
        <v>11355</v>
      </c>
      <c r="AW1289" s="273"/>
      <c r="AX1289" s="274">
        <v>3.68</v>
      </c>
      <c r="AY1289" s="273" t="s">
        <v>458</v>
      </c>
      <c r="AZ1289" s="273" t="s">
        <v>11158</v>
      </c>
      <c r="BA1289" s="273" t="s">
        <v>10795</v>
      </c>
      <c r="BB1289" s="273" t="s">
        <v>10784</v>
      </c>
      <c r="BC1289" s="273" t="s">
        <v>11355</v>
      </c>
      <c r="BD1289" s="273"/>
      <c r="BE1289" s="273" t="s">
        <v>11355</v>
      </c>
      <c r="BF1289" s="273" t="s">
        <v>458</v>
      </c>
      <c r="BG1289" s="273" t="s">
        <v>458</v>
      </c>
      <c r="BH1289" s="273" t="s">
        <v>3842</v>
      </c>
      <c r="BI1289" s="273" t="s">
        <v>800</v>
      </c>
      <c r="BJ1289" s="273" t="s">
        <v>800</v>
      </c>
      <c r="BK1289" s="273" t="s">
        <v>801</v>
      </c>
      <c r="BL1289" s="273" t="s">
        <v>802</v>
      </c>
      <c r="BM1289" s="273" t="s">
        <v>803</v>
      </c>
      <c r="BN1289" s="273"/>
      <c r="BO1289" s="273" t="s">
        <v>1517</v>
      </c>
      <c r="BP1289" s="273" t="s">
        <v>458</v>
      </c>
      <c r="BQ1289" s="273"/>
    </row>
    <row r="1290" spans="1:69" ht="18" customHeight="1">
      <c r="A1290" s="273" t="s">
        <v>3282</v>
      </c>
      <c r="B1290" s="273" t="s">
        <v>11356</v>
      </c>
      <c r="C1290" s="273" t="s">
        <v>11357</v>
      </c>
      <c r="D1290" s="273" t="s">
        <v>11358</v>
      </c>
      <c r="E1290" s="273" t="s">
        <v>11359</v>
      </c>
      <c r="F1290" s="273" t="s">
        <v>3287</v>
      </c>
      <c r="G1290" s="273" t="s">
        <v>1506</v>
      </c>
      <c r="H1290" s="273" t="s">
        <v>3245</v>
      </c>
      <c r="I1290" s="274">
        <v>10</v>
      </c>
      <c r="J1290" s="273" t="s">
        <v>599</v>
      </c>
      <c r="K1290" s="273" t="s">
        <v>9134</v>
      </c>
      <c r="L1290" s="274">
        <v>4</v>
      </c>
      <c r="M1290" s="273" t="s">
        <v>3815</v>
      </c>
      <c r="N1290" s="273" t="s">
        <v>5205</v>
      </c>
      <c r="O1290" s="273"/>
      <c r="P1290" s="273"/>
      <c r="Q1290" s="273"/>
      <c r="R1290" s="273" t="s">
        <v>789</v>
      </c>
      <c r="S1290" s="273" t="s">
        <v>1487</v>
      </c>
      <c r="T1290" s="273"/>
      <c r="U1290" s="273" t="s">
        <v>791</v>
      </c>
      <c r="V1290" s="274">
        <v>100</v>
      </c>
      <c r="W1290" s="273"/>
      <c r="X1290" s="273" t="s">
        <v>792</v>
      </c>
      <c r="Y1290" s="273" t="s">
        <v>1792</v>
      </c>
      <c r="Z1290" s="273"/>
      <c r="AA1290" s="273"/>
      <c r="AB1290" s="273"/>
      <c r="AC1290" s="273"/>
      <c r="AD1290" s="273"/>
      <c r="AE1290" s="273"/>
      <c r="AF1290" s="273" t="s">
        <v>794</v>
      </c>
      <c r="AG1290" s="273" t="s">
        <v>1734</v>
      </c>
      <c r="AH1290" s="273" t="s">
        <v>3245</v>
      </c>
      <c r="AI1290" s="273"/>
      <c r="AJ1290" s="273"/>
      <c r="AK1290" s="273" t="s">
        <v>810</v>
      </c>
      <c r="AL1290" s="273" t="s">
        <v>3817</v>
      </c>
      <c r="AM1290" s="273" t="s">
        <v>1834</v>
      </c>
      <c r="AN1290" s="273" t="s">
        <v>42</v>
      </c>
      <c r="AO1290" s="273"/>
      <c r="AP1290" s="273"/>
      <c r="AQ1290" s="273"/>
      <c r="AR1290" s="273"/>
      <c r="AS1290" s="273" t="s">
        <v>669</v>
      </c>
      <c r="AT1290" s="274">
        <v>500000</v>
      </c>
      <c r="AU1290" s="274">
        <v>10</v>
      </c>
      <c r="AV1290" s="273" t="s">
        <v>11337</v>
      </c>
      <c r="AW1290" s="273"/>
      <c r="AX1290" s="274">
        <v>4</v>
      </c>
      <c r="AY1290" s="273"/>
      <c r="AZ1290" s="273" t="s">
        <v>11360</v>
      </c>
      <c r="BA1290" s="273" t="s">
        <v>3292</v>
      </c>
      <c r="BB1290" s="273"/>
      <c r="BC1290" s="273" t="s">
        <v>11337</v>
      </c>
      <c r="BD1290" s="273"/>
      <c r="BE1290" s="273" t="s">
        <v>11337</v>
      </c>
      <c r="BF1290" s="273"/>
      <c r="BG1290" s="273"/>
      <c r="BH1290" s="273" t="s">
        <v>458</v>
      </c>
      <c r="BI1290" s="273" t="s">
        <v>800</v>
      </c>
      <c r="BJ1290" s="273" t="s">
        <v>800</v>
      </c>
      <c r="BK1290" s="273" t="s">
        <v>801</v>
      </c>
      <c r="BL1290" s="273" t="s">
        <v>802</v>
      </c>
      <c r="BM1290" s="273" t="s">
        <v>1962</v>
      </c>
      <c r="BN1290" s="273"/>
      <c r="BO1290" s="273" t="s">
        <v>809</v>
      </c>
      <c r="BP1290" s="273"/>
      <c r="BQ1290" s="273"/>
    </row>
    <row r="1291" spans="1:69" ht="18" customHeight="1">
      <c r="A1291" s="273" t="s">
        <v>287</v>
      </c>
      <c r="B1291" s="273" t="s">
        <v>11361</v>
      </c>
      <c r="C1291" s="273" t="s">
        <v>11362</v>
      </c>
      <c r="D1291" s="273" t="s">
        <v>11363</v>
      </c>
      <c r="E1291" s="273" t="s">
        <v>11364</v>
      </c>
      <c r="F1291" s="273" t="s">
        <v>3245</v>
      </c>
      <c r="G1291" s="273" t="s">
        <v>925</v>
      </c>
      <c r="H1291" s="273" t="s">
        <v>786</v>
      </c>
      <c r="I1291" s="274">
        <v>10</v>
      </c>
      <c r="J1291" s="273" t="s">
        <v>598</v>
      </c>
      <c r="K1291" s="273" t="s">
        <v>9134</v>
      </c>
      <c r="L1291" s="274">
        <v>4.4000000000000004</v>
      </c>
      <c r="M1291" s="273" t="s">
        <v>7331</v>
      </c>
      <c r="N1291" s="273" t="s">
        <v>936</v>
      </c>
      <c r="O1291" s="273"/>
      <c r="P1291" s="273"/>
      <c r="Q1291" s="273"/>
      <c r="R1291" s="273" t="s">
        <v>789</v>
      </c>
      <c r="S1291" s="273" t="s">
        <v>1487</v>
      </c>
      <c r="T1291" s="273" t="s">
        <v>458</v>
      </c>
      <c r="U1291" s="273" t="s">
        <v>791</v>
      </c>
      <c r="V1291" s="274">
        <v>100</v>
      </c>
      <c r="W1291" s="273"/>
      <c r="X1291" s="273" t="s">
        <v>792</v>
      </c>
      <c r="Y1291" s="273" t="s">
        <v>1792</v>
      </c>
      <c r="Z1291" s="273"/>
      <c r="AA1291" s="273"/>
      <c r="AB1291" s="273"/>
      <c r="AC1291" s="273"/>
      <c r="AD1291" s="273"/>
      <c r="AE1291" s="273"/>
      <c r="AF1291" s="273" t="s">
        <v>794</v>
      </c>
      <c r="AG1291" s="273" t="s">
        <v>1793</v>
      </c>
      <c r="AH1291" s="273" t="s">
        <v>786</v>
      </c>
      <c r="AI1291" s="273" t="s">
        <v>102</v>
      </c>
      <c r="AJ1291" s="273"/>
      <c r="AK1291" s="273" t="s">
        <v>796</v>
      </c>
      <c r="AL1291" s="273" t="s">
        <v>7332</v>
      </c>
      <c r="AM1291" s="273" t="s">
        <v>2206</v>
      </c>
      <c r="AN1291" s="273" t="s">
        <v>42</v>
      </c>
      <c r="AO1291" s="273"/>
      <c r="AP1291" s="273"/>
      <c r="AQ1291" s="273"/>
      <c r="AR1291" s="273"/>
      <c r="AS1291" s="273" t="s">
        <v>3247</v>
      </c>
      <c r="AT1291" s="274">
        <v>1000000</v>
      </c>
      <c r="AU1291" s="274">
        <v>10</v>
      </c>
      <c r="AV1291" s="273" t="s">
        <v>11358</v>
      </c>
      <c r="AW1291" s="273"/>
      <c r="AX1291" s="274">
        <v>4.4000000000000004</v>
      </c>
      <c r="AY1291" s="273" t="s">
        <v>458</v>
      </c>
      <c r="AZ1291" s="273" t="s">
        <v>11214</v>
      </c>
      <c r="BA1291" s="273" t="s">
        <v>3249</v>
      </c>
      <c r="BB1291" s="273" t="s">
        <v>458</v>
      </c>
      <c r="BC1291" s="273" t="s">
        <v>11358</v>
      </c>
      <c r="BD1291" s="273"/>
      <c r="BE1291" s="273" t="s">
        <v>11358</v>
      </c>
      <c r="BF1291" s="273" t="s">
        <v>458</v>
      </c>
      <c r="BG1291" s="273" t="s">
        <v>11365</v>
      </c>
      <c r="BH1291" s="273" t="s">
        <v>11366</v>
      </c>
      <c r="BI1291" s="273" t="s">
        <v>800</v>
      </c>
      <c r="BJ1291" s="273" t="s">
        <v>800</v>
      </c>
      <c r="BK1291" s="273" t="s">
        <v>801</v>
      </c>
      <c r="BL1291" s="273" t="s">
        <v>802</v>
      </c>
      <c r="BM1291" s="273" t="s">
        <v>1962</v>
      </c>
      <c r="BN1291" s="273"/>
      <c r="BO1291" s="273" t="s">
        <v>809</v>
      </c>
      <c r="BP1291" s="273" t="s">
        <v>458</v>
      </c>
      <c r="BQ1291" s="273"/>
    </row>
    <row r="1292" spans="1:69" ht="18" customHeight="1">
      <c r="A1292" s="273" t="s">
        <v>10412</v>
      </c>
      <c r="B1292" s="273" t="s">
        <v>11367</v>
      </c>
      <c r="C1292" s="273" t="s">
        <v>11368</v>
      </c>
      <c r="D1292" s="273" t="s">
        <v>11363</v>
      </c>
      <c r="E1292" s="273" t="s">
        <v>11369</v>
      </c>
      <c r="F1292" s="273" t="s">
        <v>1562</v>
      </c>
      <c r="G1292" s="273" t="s">
        <v>7003</v>
      </c>
      <c r="H1292" s="273" t="s">
        <v>1871</v>
      </c>
      <c r="I1292" s="274">
        <v>5</v>
      </c>
      <c r="J1292" s="273" t="s">
        <v>11</v>
      </c>
      <c r="K1292" s="273" t="s">
        <v>9134</v>
      </c>
      <c r="L1292" s="274">
        <v>5.625</v>
      </c>
      <c r="M1292" s="273" t="s">
        <v>7331</v>
      </c>
      <c r="N1292" s="273" t="s">
        <v>11020</v>
      </c>
      <c r="O1292" s="273"/>
      <c r="P1292" s="273"/>
      <c r="Q1292" s="273"/>
      <c r="R1292" s="273" t="s">
        <v>789</v>
      </c>
      <c r="S1292" s="273" t="s">
        <v>2731</v>
      </c>
      <c r="T1292" s="273" t="s">
        <v>458</v>
      </c>
      <c r="U1292" s="273" t="s">
        <v>791</v>
      </c>
      <c r="V1292" s="274">
        <v>99.54</v>
      </c>
      <c r="W1292" s="273"/>
      <c r="X1292" s="273" t="s">
        <v>792</v>
      </c>
      <c r="Y1292" s="273" t="s">
        <v>1792</v>
      </c>
      <c r="Z1292" s="273"/>
      <c r="AA1292" s="273"/>
      <c r="AB1292" s="273"/>
      <c r="AC1292" s="273"/>
      <c r="AD1292" s="273"/>
      <c r="AE1292" s="273" t="s">
        <v>11370</v>
      </c>
      <c r="AF1292" s="273" t="s">
        <v>794</v>
      </c>
      <c r="AG1292" s="273" t="s">
        <v>795</v>
      </c>
      <c r="AH1292" s="273" t="s">
        <v>1687</v>
      </c>
      <c r="AI1292" s="273" t="s">
        <v>102</v>
      </c>
      <c r="AJ1292" s="273"/>
      <c r="AK1292" s="273" t="s">
        <v>796</v>
      </c>
      <c r="AL1292" s="273" t="s">
        <v>7332</v>
      </c>
      <c r="AM1292" s="273" t="s">
        <v>2206</v>
      </c>
      <c r="AN1292" s="273" t="s">
        <v>42</v>
      </c>
      <c r="AO1292" s="273"/>
      <c r="AP1292" s="273"/>
      <c r="AQ1292" s="273"/>
      <c r="AR1292" s="273"/>
      <c r="AS1292" s="273" t="s">
        <v>8182</v>
      </c>
      <c r="AT1292" s="274">
        <v>1000</v>
      </c>
      <c r="AU1292" s="274">
        <v>5</v>
      </c>
      <c r="AV1292" s="273" t="s">
        <v>11358</v>
      </c>
      <c r="AW1292" s="273"/>
      <c r="AX1292" s="274">
        <v>5.625</v>
      </c>
      <c r="AY1292" s="273" t="s">
        <v>458</v>
      </c>
      <c r="AZ1292" s="273" t="s">
        <v>11214</v>
      </c>
      <c r="BA1292" s="273" t="s">
        <v>11371</v>
      </c>
      <c r="BB1292" s="273" t="s">
        <v>8172</v>
      </c>
      <c r="BC1292" s="273" t="s">
        <v>11358</v>
      </c>
      <c r="BD1292" s="273"/>
      <c r="BE1292" s="273" t="s">
        <v>11358</v>
      </c>
      <c r="BF1292" s="273" t="s">
        <v>4502</v>
      </c>
      <c r="BG1292" s="273" t="s">
        <v>11370</v>
      </c>
      <c r="BH1292" s="273" t="s">
        <v>11372</v>
      </c>
      <c r="BI1292" s="273" t="s">
        <v>800</v>
      </c>
      <c r="BJ1292" s="273" t="s">
        <v>800</v>
      </c>
      <c r="BK1292" s="273" t="s">
        <v>801</v>
      </c>
      <c r="BL1292" s="273" t="s">
        <v>802</v>
      </c>
      <c r="BM1292" s="273" t="s">
        <v>803</v>
      </c>
      <c r="BN1292" s="273"/>
      <c r="BO1292" s="273" t="s">
        <v>809</v>
      </c>
      <c r="BP1292" s="273" t="s">
        <v>10412</v>
      </c>
      <c r="BQ1292" s="273"/>
    </row>
    <row r="1293" spans="1:69" ht="18" customHeight="1">
      <c r="A1293" s="273" t="s">
        <v>10412</v>
      </c>
      <c r="B1293" s="273" t="s">
        <v>11367</v>
      </c>
      <c r="C1293" s="273" t="s">
        <v>11373</v>
      </c>
      <c r="D1293" s="273" t="s">
        <v>11363</v>
      </c>
      <c r="E1293" s="273" t="s">
        <v>11369</v>
      </c>
      <c r="F1293" s="273" t="s">
        <v>1562</v>
      </c>
      <c r="G1293" s="273" t="s">
        <v>7003</v>
      </c>
      <c r="H1293" s="273" t="s">
        <v>1871</v>
      </c>
      <c r="I1293" s="274">
        <v>5</v>
      </c>
      <c r="J1293" s="273" t="s">
        <v>11</v>
      </c>
      <c r="K1293" s="273" t="s">
        <v>9134</v>
      </c>
      <c r="L1293" s="274">
        <v>5.625</v>
      </c>
      <c r="M1293" s="273" t="s">
        <v>7331</v>
      </c>
      <c r="N1293" s="273" t="s">
        <v>5957</v>
      </c>
      <c r="O1293" s="273"/>
      <c r="P1293" s="273"/>
      <c r="Q1293" s="273"/>
      <c r="R1293" s="273" t="s">
        <v>3220</v>
      </c>
      <c r="S1293" s="273" t="s">
        <v>2731</v>
      </c>
      <c r="T1293" s="273" t="s">
        <v>458</v>
      </c>
      <c r="U1293" s="273" t="s">
        <v>791</v>
      </c>
      <c r="V1293" s="274">
        <v>99.54</v>
      </c>
      <c r="W1293" s="273"/>
      <c r="X1293" s="273" t="s">
        <v>792</v>
      </c>
      <c r="Y1293" s="273" t="s">
        <v>1792</v>
      </c>
      <c r="Z1293" s="273"/>
      <c r="AA1293" s="273"/>
      <c r="AB1293" s="273"/>
      <c r="AC1293" s="273"/>
      <c r="AD1293" s="273"/>
      <c r="AE1293" s="273" t="s">
        <v>11370</v>
      </c>
      <c r="AF1293" s="273" t="s">
        <v>794</v>
      </c>
      <c r="AG1293" s="273" t="s">
        <v>795</v>
      </c>
      <c r="AH1293" s="273" t="s">
        <v>1687</v>
      </c>
      <c r="AI1293" s="273" t="s">
        <v>102</v>
      </c>
      <c r="AJ1293" s="273"/>
      <c r="AK1293" s="273" t="s">
        <v>796</v>
      </c>
      <c r="AL1293" s="273" t="s">
        <v>7332</v>
      </c>
      <c r="AM1293" s="273" t="s">
        <v>2206</v>
      </c>
      <c r="AN1293" s="273" t="s">
        <v>42</v>
      </c>
      <c r="AO1293" s="273"/>
      <c r="AP1293" s="273"/>
      <c r="AQ1293" s="273"/>
      <c r="AR1293" s="273"/>
      <c r="AS1293" s="273" t="s">
        <v>8182</v>
      </c>
      <c r="AT1293" s="274">
        <v>1000</v>
      </c>
      <c r="AU1293" s="274">
        <v>5</v>
      </c>
      <c r="AV1293" s="273" t="s">
        <v>11358</v>
      </c>
      <c r="AW1293" s="273"/>
      <c r="AX1293" s="274">
        <v>5.625</v>
      </c>
      <c r="AY1293" s="273" t="s">
        <v>458</v>
      </c>
      <c r="AZ1293" s="273" t="s">
        <v>11214</v>
      </c>
      <c r="BA1293" s="273" t="s">
        <v>11371</v>
      </c>
      <c r="BB1293" s="273" t="s">
        <v>8172</v>
      </c>
      <c r="BC1293" s="273" t="s">
        <v>11358</v>
      </c>
      <c r="BD1293" s="273"/>
      <c r="BE1293" s="273" t="s">
        <v>11358</v>
      </c>
      <c r="BF1293" s="273" t="s">
        <v>4502</v>
      </c>
      <c r="BG1293" s="273" t="s">
        <v>11370</v>
      </c>
      <c r="BH1293" s="273" t="s">
        <v>11372</v>
      </c>
      <c r="BI1293" s="273" t="s">
        <v>800</v>
      </c>
      <c r="BJ1293" s="273" t="s">
        <v>800</v>
      </c>
      <c r="BK1293" s="273" t="s">
        <v>801</v>
      </c>
      <c r="BL1293" s="273" t="s">
        <v>802</v>
      </c>
      <c r="BM1293" s="273" t="s">
        <v>803</v>
      </c>
      <c r="BN1293" s="273"/>
      <c r="BO1293" s="273" t="s">
        <v>809</v>
      </c>
      <c r="BP1293" s="273" t="s">
        <v>10412</v>
      </c>
      <c r="BQ1293" s="273"/>
    </row>
    <row r="1294" spans="1:69" ht="18" customHeight="1">
      <c r="A1294" s="273" t="s">
        <v>11196</v>
      </c>
      <c r="B1294" s="273" t="s">
        <v>11374</v>
      </c>
      <c r="C1294" s="273" t="s">
        <v>11375</v>
      </c>
      <c r="D1294" s="273" t="s">
        <v>11376</v>
      </c>
      <c r="E1294" s="273" t="s">
        <v>11377</v>
      </c>
      <c r="F1294" s="273" t="s">
        <v>786</v>
      </c>
      <c r="G1294" s="273" t="s">
        <v>786</v>
      </c>
      <c r="H1294" s="273" t="s">
        <v>786</v>
      </c>
      <c r="I1294" s="274">
        <v>3</v>
      </c>
      <c r="J1294" s="273" t="s">
        <v>804</v>
      </c>
      <c r="K1294" s="273" t="s">
        <v>9134</v>
      </c>
      <c r="L1294" s="274">
        <v>4.5999999999999996</v>
      </c>
      <c r="M1294" s="273" t="s">
        <v>9493</v>
      </c>
      <c r="N1294" s="273" t="s">
        <v>788</v>
      </c>
      <c r="O1294" s="273"/>
      <c r="P1294" s="273"/>
      <c r="Q1294" s="273"/>
      <c r="R1294" s="273"/>
      <c r="S1294" s="273" t="s">
        <v>790</v>
      </c>
      <c r="T1294" s="273" t="s">
        <v>458</v>
      </c>
      <c r="U1294" s="273" t="s">
        <v>791</v>
      </c>
      <c r="V1294" s="274">
        <v>100</v>
      </c>
      <c r="W1294" s="273"/>
      <c r="X1294" s="273" t="s">
        <v>1463</v>
      </c>
      <c r="Y1294" s="273" t="s">
        <v>1464</v>
      </c>
      <c r="Z1294" s="273"/>
      <c r="AA1294" s="273"/>
      <c r="AB1294" s="273"/>
      <c r="AC1294" s="273"/>
      <c r="AD1294" s="273"/>
      <c r="AE1294" s="273" t="s">
        <v>11378</v>
      </c>
      <c r="AF1294" s="273" t="s">
        <v>794</v>
      </c>
      <c r="AG1294" s="273" t="s">
        <v>1986</v>
      </c>
      <c r="AH1294" s="273" t="s">
        <v>786</v>
      </c>
      <c r="AI1294" s="273" t="s">
        <v>102</v>
      </c>
      <c r="AJ1294" s="273"/>
      <c r="AK1294" s="273" t="s">
        <v>1987</v>
      </c>
      <c r="AL1294" s="273" t="s">
        <v>9494</v>
      </c>
      <c r="AM1294" s="273" t="s">
        <v>1989</v>
      </c>
      <c r="AN1294" s="273" t="s">
        <v>43</v>
      </c>
      <c r="AO1294" s="273"/>
      <c r="AP1294" s="273"/>
      <c r="AQ1294" s="273"/>
      <c r="AR1294" s="273"/>
      <c r="AS1294" s="273" t="s">
        <v>11201</v>
      </c>
      <c r="AT1294" s="274">
        <v>1000000</v>
      </c>
      <c r="AU1294" s="274">
        <v>3</v>
      </c>
      <c r="AV1294" s="273" t="s">
        <v>11379</v>
      </c>
      <c r="AW1294" s="273"/>
      <c r="AX1294" s="274">
        <v>4.5999999999999996</v>
      </c>
      <c r="AY1294" s="273" t="s">
        <v>458</v>
      </c>
      <c r="AZ1294" s="273" t="s">
        <v>11380</v>
      </c>
      <c r="BA1294" s="273" t="s">
        <v>11204</v>
      </c>
      <c r="BB1294" s="273" t="s">
        <v>11196</v>
      </c>
      <c r="BC1294" s="273" t="s">
        <v>11379</v>
      </c>
      <c r="BD1294" s="273"/>
      <c r="BE1294" s="273" t="s">
        <v>11379</v>
      </c>
      <c r="BF1294" s="273" t="s">
        <v>458</v>
      </c>
      <c r="BG1294" s="273" t="s">
        <v>458</v>
      </c>
      <c r="BH1294" s="273" t="s">
        <v>11378</v>
      </c>
      <c r="BI1294" s="273" t="s">
        <v>800</v>
      </c>
      <c r="BJ1294" s="273" t="s">
        <v>800</v>
      </c>
      <c r="BK1294" s="273" t="s">
        <v>801</v>
      </c>
      <c r="BL1294" s="273" t="s">
        <v>802</v>
      </c>
      <c r="BM1294" s="273" t="s">
        <v>803</v>
      </c>
      <c r="BN1294" s="273"/>
      <c r="BO1294" s="273" t="s">
        <v>809</v>
      </c>
      <c r="BP1294" s="273" t="s">
        <v>458</v>
      </c>
      <c r="BQ1294" s="273"/>
    </row>
    <row r="1295" spans="1:69" ht="18" customHeight="1">
      <c r="A1295" s="273" t="s">
        <v>11322</v>
      </c>
      <c r="B1295" s="273" t="s">
        <v>11323</v>
      </c>
      <c r="C1295" s="273" t="s">
        <v>11324</v>
      </c>
      <c r="D1295" s="273" t="s">
        <v>11381</v>
      </c>
      <c r="E1295" s="273" t="s">
        <v>11326</v>
      </c>
      <c r="F1295" s="273" t="s">
        <v>1871</v>
      </c>
      <c r="G1295" s="273" t="s">
        <v>7003</v>
      </c>
      <c r="H1295" s="273" t="s">
        <v>1871</v>
      </c>
      <c r="I1295" s="274">
        <v>7</v>
      </c>
      <c r="J1295" s="273" t="s">
        <v>11</v>
      </c>
      <c r="K1295" s="273" t="s">
        <v>9134</v>
      </c>
      <c r="L1295" s="274">
        <v>5.95</v>
      </c>
      <c r="M1295" s="273" t="s">
        <v>869</v>
      </c>
      <c r="N1295" s="273" t="s">
        <v>11249</v>
      </c>
      <c r="O1295" s="273"/>
      <c r="P1295" s="273"/>
      <c r="Q1295" s="273"/>
      <c r="R1295" s="273" t="s">
        <v>789</v>
      </c>
      <c r="S1295" s="273" t="s">
        <v>790</v>
      </c>
      <c r="T1295" s="273" t="s">
        <v>458</v>
      </c>
      <c r="U1295" s="273" t="s">
        <v>791</v>
      </c>
      <c r="V1295" s="274">
        <v>99.55</v>
      </c>
      <c r="W1295" s="273"/>
      <c r="X1295" s="273" t="s">
        <v>1463</v>
      </c>
      <c r="Y1295" s="273" t="s">
        <v>1464</v>
      </c>
      <c r="Z1295" s="273"/>
      <c r="AA1295" s="273"/>
      <c r="AB1295" s="273"/>
      <c r="AC1295" s="273"/>
      <c r="AD1295" s="273"/>
      <c r="AE1295" s="273" t="s">
        <v>11382</v>
      </c>
      <c r="AF1295" s="273" t="s">
        <v>794</v>
      </c>
      <c r="AG1295" s="273" t="s">
        <v>1986</v>
      </c>
      <c r="AH1295" s="273" t="s">
        <v>1871</v>
      </c>
      <c r="AI1295" s="273"/>
      <c r="AJ1295" s="273"/>
      <c r="AK1295" s="273" t="s">
        <v>1987</v>
      </c>
      <c r="AL1295" s="273" t="s">
        <v>11327</v>
      </c>
      <c r="AM1295" s="273" t="s">
        <v>811</v>
      </c>
      <c r="AN1295" s="273" t="s">
        <v>42</v>
      </c>
      <c r="AO1295" s="273"/>
      <c r="AP1295" s="273"/>
      <c r="AQ1295" s="273"/>
      <c r="AR1295" s="273"/>
      <c r="AS1295" s="273" t="s">
        <v>11328</v>
      </c>
      <c r="AT1295" s="274">
        <v>1000</v>
      </c>
      <c r="AU1295" s="274">
        <v>7</v>
      </c>
      <c r="AV1295" s="273" t="s">
        <v>11331</v>
      </c>
      <c r="AW1295" s="273"/>
      <c r="AX1295" s="274">
        <v>5.95</v>
      </c>
      <c r="AY1295" s="273" t="s">
        <v>458</v>
      </c>
      <c r="AZ1295" s="273" t="s">
        <v>11329</v>
      </c>
      <c r="BA1295" s="273" t="s">
        <v>11330</v>
      </c>
      <c r="BB1295" s="273" t="s">
        <v>11322</v>
      </c>
      <c r="BC1295" s="273" t="s">
        <v>11331</v>
      </c>
      <c r="BD1295" s="273"/>
      <c r="BE1295" s="273" t="s">
        <v>11331</v>
      </c>
      <c r="BF1295" s="273" t="s">
        <v>458</v>
      </c>
      <c r="BG1295" s="273" t="s">
        <v>11383</v>
      </c>
      <c r="BH1295" s="273" t="s">
        <v>11333</v>
      </c>
      <c r="BI1295" s="273" t="s">
        <v>800</v>
      </c>
      <c r="BJ1295" s="273" t="s">
        <v>800</v>
      </c>
      <c r="BK1295" s="273" t="s">
        <v>801</v>
      </c>
      <c r="BL1295" s="273" t="s">
        <v>802</v>
      </c>
      <c r="BM1295" s="273" t="s">
        <v>803</v>
      </c>
      <c r="BN1295" s="273"/>
      <c r="BO1295" s="273" t="s">
        <v>809</v>
      </c>
      <c r="BP1295" s="273" t="s">
        <v>458</v>
      </c>
      <c r="BQ1295" s="273"/>
    </row>
    <row r="1296" spans="1:69" ht="18" customHeight="1">
      <c r="A1296" s="273" t="s">
        <v>5932</v>
      </c>
      <c r="B1296" s="273" t="s">
        <v>11384</v>
      </c>
      <c r="C1296" s="273" t="s">
        <v>11385</v>
      </c>
      <c r="D1296" s="273" t="s">
        <v>11386</v>
      </c>
      <c r="E1296" s="273" t="s">
        <v>11387</v>
      </c>
      <c r="F1296" s="273" t="s">
        <v>786</v>
      </c>
      <c r="G1296" s="273" t="s">
        <v>786</v>
      </c>
      <c r="H1296" s="273" t="s">
        <v>786</v>
      </c>
      <c r="I1296" s="274">
        <v>1.77</v>
      </c>
      <c r="J1296" s="273" t="s">
        <v>804</v>
      </c>
      <c r="K1296" s="273" t="s">
        <v>9134</v>
      </c>
      <c r="L1296" s="274">
        <v>4.0999999999999996</v>
      </c>
      <c r="M1296" s="273" t="s">
        <v>7331</v>
      </c>
      <c r="N1296" s="273" t="s">
        <v>788</v>
      </c>
      <c r="O1296" s="273"/>
      <c r="P1296" s="273"/>
      <c r="Q1296" s="273"/>
      <c r="R1296" s="273"/>
      <c r="S1296" s="273" t="s">
        <v>790</v>
      </c>
      <c r="T1296" s="273" t="s">
        <v>458</v>
      </c>
      <c r="U1296" s="273" t="s">
        <v>791</v>
      </c>
      <c r="V1296" s="274">
        <v>100</v>
      </c>
      <c r="W1296" s="273"/>
      <c r="X1296" s="273" t="s">
        <v>1463</v>
      </c>
      <c r="Y1296" s="273" t="s">
        <v>1464</v>
      </c>
      <c r="Z1296" s="273"/>
      <c r="AA1296" s="273"/>
      <c r="AB1296" s="273"/>
      <c r="AC1296" s="273"/>
      <c r="AD1296" s="273"/>
      <c r="AE1296" s="273" t="s">
        <v>6766</v>
      </c>
      <c r="AF1296" s="273" t="s">
        <v>794</v>
      </c>
      <c r="AG1296" s="273" t="s">
        <v>1986</v>
      </c>
      <c r="AH1296" s="273" t="s">
        <v>786</v>
      </c>
      <c r="AI1296" s="273" t="s">
        <v>102</v>
      </c>
      <c r="AJ1296" s="273"/>
      <c r="AK1296" s="273" t="s">
        <v>1987</v>
      </c>
      <c r="AL1296" s="273" t="s">
        <v>7332</v>
      </c>
      <c r="AM1296" s="273" t="s">
        <v>1989</v>
      </c>
      <c r="AN1296" s="273" t="s">
        <v>42</v>
      </c>
      <c r="AO1296" s="273"/>
      <c r="AP1296" s="273"/>
      <c r="AQ1296" s="273"/>
      <c r="AR1296" s="273"/>
      <c r="AS1296" s="273" t="s">
        <v>5937</v>
      </c>
      <c r="AT1296" s="274">
        <v>1000000</v>
      </c>
      <c r="AU1296" s="274">
        <v>1.77</v>
      </c>
      <c r="AV1296" s="273" t="s">
        <v>11358</v>
      </c>
      <c r="AW1296" s="273"/>
      <c r="AX1296" s="274">
        <v>4.0999999999999996</v>
      </c>
      <c r="AY1296" s="273" t="s">
        <v>458</v>
      </c>
      <c r="AZ1296" s="273" t="s">
        <v>11212</v>
      </c>
      <c r="BA1296" s="273" t="s">
        <v>11110</v>
      </c>
      <c r="BB1296" s="273" t="s">
        <v>5932</v>
      </c>
      <c r="BC1296" s="273" t="s">
        <v>11358</v>
      </c>
      <c r="BD1296" s="273"/>
      <c r="BE1296" s="273" t="s">
        <v>11358</v>
      </c>
      <c r="BF1296" s="273" t="s">
        <v>458</v>
      </c>
      <c r="BG1296" s="273"/>
      <c r="BH1296" s="273" t="s">
        <v>6766</v>
      </c>
      <c r="BI1296" s="273" t="s">
        <v>800</v>
      </c>
      <c r="BJ1296" s="273" t="s">
        <v>800</v>
      </c>
      <c r="BK1296" s="273" t="s">
        <v>801</v>
      </c>
      <c r="BL1296" s="273" t="s">
        <v>802</v>
      </c>
      <c r="BM1296" s="273" t="s">
        <v>803</v>
      </c>
      <c r="BN1296" s="273"/>
      <c r="BO1296" s="273" t="s">
        <v>1517</v>
      </c>
      <c r="BP1296" s="273" t="s">
        <v>458</v>
      </c>
      <c r="BQ1296" s="273"/>
    </row>
    <row r="1297" spans="1:69" ht="18" customHeight="1">
      <c r="A1297" s="273" t="s">
        <v>10147</v>
      </c>
      <c r="B1297" s="273" t="s">
        <v>11388</v>
      </c>
      <c r="C1297" s="273" t="s">
        <v>11389</v>
      </c>
      <c r="D1297" s="273" t="s">
        <v>11386</v>
      </c>
      <c r="E1297" s="273" t="s">
        <v>11390</v>
      </c>
      <c r="F1297" s="273" t="s">
        <v>3287</v>
      </c>
      <c r="G1297" s="273" t="s">
        <v>1506</v>
      </c>
      <c r="H1297" s="273" t="s">
        <v>3287</v>
      </c>
      <c r="I1297" s="274">
        <v>16</v>
      </c>
      <c r="J1297" s="273" t="s">
        <v>11</v>
      </c>
      <c r="K1297" s="273" t="s">
        <v>9134</v>
      </c>
      <c r="L1297" s="274">
        <v>4.125</v>
      </c>
      <c r="M1297" s="273" t="s">
        <v>856</v>
      </c>
      <c r="N1297" s="273" t="s">
        <v>11020</v>
      </c>
      <c r="O1297" s="273"/>
      <c r="P1297" s="273"/>
      <c r="Q1297" s="273"/>
      <c r="R1297" s="273" t="s">
        <v>789</v>
      </c>
      <c r="S1297" s="273" t="s">
        <v>790</v>
      </c>
      <c r="T1297" s="273" t="s">
        <v>458</v>
      </c>
      <c r="U1297" s="273" t="s">
        <v>791</v>
      </c>
      <c r="V1297" s="274">
        <v>98.91</v>
      </c>
      <c r="W1297" s="273"/>
      <c r="X1297" s="273" t="s">
        <v>792</v>
      </c>
      <c r="Y1297" s="273" t="s">
        <v>1792</v>
      </c>
      <c r="Z1297" s="273"/>
      <c r="AA1297" s="273"/>
      <c r="AB1297" s="273"/>
      <c r="AC1297" s="273"/>
      <c r="AD1297" s="273"/>
      <c r="AE1297" s="273" t="s">
        <v>11391</v>
      </c>
      <c r="AF1297" s="273" t="s">
        <v>794</v>
      </c>
      <c r="AG1297" s="273" t="s">
        <v>4664</v>
      </c>
      <c r="AH1297" s="273" t="s">
        <v>3287</v>
      </c>
      <c r="AI1297" s="273" t="s">
        <v>102</v>
      </c>
      <c r="AJ1297" s="273"/>
      <c r="AK1297" s="273" t="s">
        <v>810</v>
      </c>
      <c r="AL1297" s="273" t="s">
        <v>7367</v>
      </c>
      <c r="AM1297" s="273" t="s">
        <v>2206</v>
      </c>
      <c r="AN1297" s="273" t="s">
        <v>42</v>
      </c>
      <c r="AO1297" s="273"/>
      <c r="AP1297" s="273"/>
      <c r="AQ1297" s="273"/>
      <c r="AR1297" s="273"/>
      <c r="AS1297" s="273" t="s">
        <v>10152</v>
      </c>
      <c r="AT1297" s="274">
        <v>1000</v>
      </c>
      <c r="AU1297" s="274">
        <v>16</v>
      </c>
      <c r="AV1297" s="273" t="s">
        <v>11363</v>
      </c>
      <c r="AW1297" s="273"/>
      <c r="AX1297" s="274">
        <v>4.125</v>
      </c>
      <c r="AY1297" s="273" t="s">
        <v>458</v>
      </c>
      <c r="AZ1297" s="273" t="s">
        <v>11392</v>
      </c>
      <c r="BA1297" s="273" t="s">
        <v>11393</v>
      </c>
      <c r="BB1297" s="273" t="s">
        <v>10147</v>
      </c>
      <c r="BC1297" s="273" t="s">
        <v>11363</v>
      </c>
      <c r="BD1297" s="273"/>
      <c r="BE1297" s="273" t="s">
        <v>11363</v>
      </c>
      <c r="BF1297" s="273" t="s">
        <v>4502</v>
      </c>
      <c r="BG1297" s="273" t="s">
        <v>11391</v>
      </c>
      <c r="BH1297" s="273" t="s">
        <v>11394</v>
      </c>
      <c r="BI1297" s="273" t="s">
        <v>800</v>
      </c>
      <c r="BJ1297" s="273" t="s">
        <v>800</v>
      </c>
      <c r="BK1297" s="273" t="s">
        <v>801</v>
      </c>
      <c r="BL1297" s="273" t="s">
        <v>802</v>
      </c>
      <c r="BM1297" s="273" t="s">
        <v>803</v>
      </c>
      <c r="BN1297" s="273"/>
      <c r="BO1297" s="273" t="s">
        <v>809</v>
      </c>
      <c r="BP1297" s="273" t="s">
        <v>458</v>
      </c>
      <c r="BQ1297" s="273"/>
    </row>
    <row r="1298" spans="1:69" ht="18" customHeight="1">
      <c r="A1298" s="273" t="s">
        <v>10147</v>
      </c>
      <c r="B1298" s="273" t="s">
        <v>11388</v>
      </c>
      <c r="C1298" s="273" t="s">
        <v>11395</v>
      </c>
      <c r="D1298" s="273" t="s">
        <v>11386</v>
      </c>
      <c r="E1298" s="273" t="s">
        <v>11390</v>
      </c>
      <c r="F1298" s="273" t="s">
        <v>3287</v>
      </c>
      <c r="G1298" s="273" t="s">
        <v>1506</v>
      </c>
      <c r="H1298" s="273" t="s">
        <v>3287</v>
      </c>
      <c r="I1298" s="274">
        <v>16</v>
      </c>
      <c r="J1298" s="273" t="s">
        <v>11</v>
      </c>
      <c r="K1298" s="273" t="s">
        <v>9134</v>
      </c>
      <c r="L1298" s="274">
        <v>4.125</v>
      </c>
      <c r="M1298" s="273" t="s">
        <v>856</v>
      </c>
      <c r="N1298" s="273" t="s">
        <v>788</v>
      </c>
      <c r="O1298" s="273"/>
      <c r="P1298" s="273"/>
      <c r="Q1298" s="273"/>
      <c r="R1298" s="273" t="s">
        <v>3220</v>
      </c>
      <c r="S1298" s="273" t="s">
        <v>790</v>
      </c>
      <c r="T1298" s="273" t="s">
        <v>458</v>
      </c>
      <c r="U1298" s="273" t="s">
        <v>791</v>
      </c>
      <c r="V1298" s="274">
        <v>98.91</v>
      </c>
      <c r="W1298" s="273"/>
      <c r="X1298" s="273" t="s">
        <v>792</v>
      </c>
      <c r="Y1298" s="273" t="s">
        <v>1792</v>
      </c>
      <c r="Z1298" s="273"/>
      <c r="AA1298" s="273"/>
      <c r="AB1298" s="273"/>
      <c r="AC1298" s="273"/>
      <c r="AD1298" s="273"/>
      <c r="AE1298" s="273" t="s">
        <v>458</v>
      </c>
      <c r="AF1298" s="273" t="s">
        <v>794</v>
      </c>
      <c r="AG1298" s="273" t="s">
        <v>4664</v>
      </c>
      <c r="AH1298" s="273" t="s">
        <v>3287</v>
      </c>
      <c r="AI1298" s="273" t="s">
        <v>102</v>
      </c>
      <c r="AJ1298" s="273"/>
      <c r="AK1298" s="273" t="s">
        <v>810</v>
      </c>
      <c r="AL1298" s="273" t="s">
        <v>7367</v>
      </c>
      <c r="AM1298" s="273" t="s">
        <v>2206</v>
      </c>
      <c r="AN1298" s="273" t="s">
        <v>42</v>
      </c>
      <c r="AO1298" s="273"/>
      <c r="AP1298" s="273"/>
      <c r="AQ1298" s="273"/>
      <c r="AR1298" s="273"/>
      <c r="AS1298" s="273" t="s">
        <v>10152</v>
      </c>
      <c r="AT1298" s="274">
        <v>1000</v>
      </c>
      <c r="AU1298" s="274">
        <v>16</v>
      </c>
      <c r="AV1298" s="273" t="s">
        <v>11363</v>
      </c>
      <c r="AW1298" s="273"/>
      <c r="AX1298" s="274">
        <v>4.125</v>
      </c>
      <c r="AY1298" s="273" t="s">
        <v>458</v>
      </c>
      <c r="AZ1298" s="273" t="s">
        <v>11392</v>
      </c>
      <c r="BA1298" s="273" t="s">
        <v>11393</v>
      </c>
      <c r="BB1298" s="273" t="s">
        <v>10147</v>
      </c>
      <c r="BC1298" s="273" t="s">
        <v>11363</v>
      </c>
      <c r="BD1298" s="273"/>
      <c r="BE1298" s="273" t="s">
        <v>11363</v>
      </c>
      <c r="BF1298" s="273" t="s">
        <v>4502</v>
      </c>
      <c r="BG1298" s="273" t="s">
        <v>11391</v>
      </c>
      <c r="BH1298" s="273" t="s">
        <v>11394</v>
      </c>
      <c r="BI1298" s="273" t="s">
        <v>800</v>
      </c>
      <c r="BJ1298" s="273" t="s">
        <v>800</v>
      </c>
      <c r="BK1298" s="273" t="s">
        <v>801</v>
      </c>
      <c r="BL1298" s="273" t="s">
        <v>802</v>
      </c>
      <c r="BM1298" s="273" t="s">
        <v>803</v>
      </c>
      <c r="BN1298" s="273"/>
      <c r="BO1298" s="273" t="s">
        <v>809</v>
      </c>
      <c r="BP1298" s="273" t="s">
        <v>458</v>
      </c>
      <c r="BQ1298" s="273"/>
    </row>
    <row r="1299" spans="1:69" ht="18" customHeight="1">
      <c r="A1299" s="273" t="s">
        <v>11396</v>
      </c>
      <c r="B1299" s="273" t="s">
        <v>11397</v>
      </c>
      <c r="C1299" s="273" t="s">
        <v>11398</v>
      </c>
      <c r="D1299" s="273" t="s">
        <v>11399</v>
      </c>
      <c r="E1299" s="273" t="s">
        <v>11400</v>
      </c>
      <c r="F1299" s="273" t="s">
        <v>3287</v>
      </c>
      <c r="G1299" s="273" t="s">
        <v>1506</v>
      </c>
      <c r="H1299" s="273" t="s">
        <v>3287</v>
      </c>
      <c r="I1299" s="274">
        <v>22.5</v>
      </c>
      <c r="J1299" s="273" t="s">
        <v>11</v>
      </c>
      <c r="K1299" s="273" t="s">
        <v>9134</v>
      </c>
      <c r="L1299" s="274">
        <v>4.25</v>
      </c>
      <c r="M1299" s="273" t="s">
        <v>1498</v>
      </c>
      <c r="N1299" s="273" t="s">
        <v>4104</v>
      </c>
      <c r="O1299" s="273"/>
      <c r="P1299" s="273"/>
      <c r="Q1299" s="273"/>
      <c r="R1299" s="273" t="s">
        <v>2018</v>
      </c>
      <c r="S1299" s="273" t="s">
        <v>790</v>
      </c>
      <c r="T1299" s="273" t="s">
        <v>458</v>
      </c>
      <c r="U1299" s="273" t="s">
        <v>791</v>
      </c>
      <c r="V1299" s="274">
        <v>99.57</v>
      </c>
      <c r="W1299" s="273"/>
      <c r="X1299" s="273" t="s">
        <v>1463</v>
      </c>
      <c r="Y1299" s="273" t="s">
        <v>1464</v>
      </c>
      <c r="Z1299" s="273"/>
      <c r="AA1299" s="273"/>
      <c r="AB1299" s="273"/>
      <c r="AC1299" s="273"/>
      <c r="AD1299" s="273"/>
      <c r="AE1299" s="273" t="s">
        <v>11401</v>
      </c>
      <c r="AF1299" s="273" t="s">
        <v>794</v>
      </c>
      <c r="AG1299" s="273" t="s">
        <v>3929</v>
      </c>
      <c r="AH1299" s="273" t="s">
        <v>3287</v>
      </c>
      <c r="AI1299" s="273" t="s">
        <v>102</v>
      </c>
      <c r="AJ1299" s="273"/>
      <c r="AK1299" s="273" t="s">
        <v>810</v>
      </c>
      <c r="AL1299" s="273" t="s">
        <v>1499</v>
      </c>
      <c r="AM1299" s="273" t="s">
        <v>1606</v>
      </c>
      <c r="AN1299" s="273" t="s">
        <v>42</v>
      </c>
      <c r="AO1299" s="273"/>
      <c r="AP1299" s="273"/>
      <c r="AQ1299" s="273"/>
      <c r="AR1299" s="273"/>
      <c r="AS1299" s="273" t="s">
        <v>11402</v>
      </c>
      <c r="AT1299" s="274">
        <v>1000</v>
      </c>
      <c r="AU1299" s="274">
        <v>22.5</v>
      </c>
      <c r="AV1299" s="273" t="s">
        <v>11403</v>
      </c>
      <c r="AW1299" s="273"/>
      <c r="AX1299" s="274">
        <v>4.25</v>
      </c>
      <c r="AY1299" s="273" t="s">
        <v>458</v>
      </c>
      <c r="AZ1299" s="273" t="s">
        <v>11243</v>
      </c>
      <c r="BA1299" s="273" t="s">
        <v>11404</v>
      </c>
      <c r="BB1299" s="273" t="s">
        <v>11396</v>
      </c>
      <c r="BC1299" s="273" t="s">
        <v>11403</v>
      </c>
      <c r="BD1299" s="273"/>
      <c r="BE1299" s="273" t="s">
        <v>11403</v>
      </c>
      <c r="BF1299" s="273" t="s">
        <v>458</v>
      </c>
      <c r="BG1299" s="273" t="s">
        <v>11401</v>
      </c>
      <c r="BH1299" s="273" t="s">
        <v>11405</v>
      </c>
      <c r="BI1299" s="273" t="s">
        <v>800</v>
      </c>
      <c r="BJ1299" s="273" t="s">
        <v>800</v>
      </c>
      <c r="BK1299" s="273" t="s">
        <v>801</v>
      </c>
      <c r="BL1299" s="273" t="s">
        <v>802</v>
      </c>
      <c r="BM1299" s="273" t="s">
        <v>803</v>
      </c>
      <c r="BN1299" s="273"/>
      <c r="BO1299" s="273" t="s">
        <v>809</v>
      </c>
      <c r="BP1299" s="273" t="s">
        <v>458</v>
      </c>
      <c r="BQ1299" s="273"/>
    </row>
    <row r="1300" spans="1:69" ht="18" customHeight="1">
      <c r="A1300" s="273" t="s">
        <v>5842</v>
      </c>
      <c r="B1300" s="273" t="s">
        <v>11406</v>
      </c>
      <c r="C1300" s="273" t="s">
        <v>11407</v>
      </c>
      <c r="D1300" s="273" t="s">
        <v>11408</v>
      </c>
      <c r="E1300" s="273" t="s">
        <v>11409</v>
      </c>
      <c r="F1300" s="273" t="s">
        <v>3643</v>
      </c>
      <c r="G1300" s="273" t="s">
        <v>814</v>
      </c>
      <c r="H1300" s="273" t="s">
        <v>3287</v>
      </c>
      <c r="I1300" s="274">
        <v>3</v>
      </c>
      <c r="J1300" s="273" t="s">
        <v>804</v>
      </c>
      <c r="K1300" s="273" t="s">
        <v>9134</v>
      </c>
      <c r="L1300" s="274">
        <v>4</v>
      </c>
      <c r="M1300" s="273" t="s">
        <v>1677</v>
      </c>
      <c r="N1300" s="273" t="s">
        <v>788</v>
      </c>
      <c r="O1300" s="273"/>
      <c r="P1300" s="273"/>
      <c r="Q1300" s="273"/>
      <c r="R1300" s="273"/>
      <c r="S1300" s="273" t="s">
        <v>790</v>
      </c>
      <c r="T1300" s="273" t="s">
        <v>458</v>
      </c>
      <c r="U1300" s="273" t="s">
        <v>791</v>
      </c>
      <c r="V1300" s="274">
        <v>100</v>
      </c>
      <c r="W1300" s="273"/>
      <c r="X1300" s="273" t="s">
        <v>1463</v>
      </c>
      <c r="Y1300" s="273" t="s">
        <v>1464</v>
      </c>
      <c r="Z1300" s="273"/>
      <c r="AA1300" s="273"/>
      <c r="AB1300" s="273"/>
      <c r="AC1300" s="273"/>
      <c r="AD1300" s="273"/>
      <c r="AE1300" s="273" t="s">
        <v>11410</v>
      </c>
      <c r="AF1300" s="273" t="s">
        <v>794</v>
      </c>
      <c r="AG1300" s="273" t="s">
        <v>1986</v>
      </c>
      <c r="AH1300" s="273" t="s">
        <v>3287</v>
      </c>
      <c r="AI1300" s="273" t="s">
        <v>102</v>
      </c>
      <c r="AJ1300" s="273"/>
      <c r="AK1300" s="273" t="s">
        <v>1987</v>
      </c>
      <c r="AL1300" s="273" t="s">
        <v>2579</v>
      </c>
      <c r="AM1300" s="273" t="s">
        <v>1989</v>
      </c>
      <c r="AN1300" s="273" t="s">
        <v>42</v>
      </c>
      <c r="AO1300" s="273"/>
      <c r="AP1300" s="273"/>
      <c r="AQ1300" s="273"/>
      <c r="AR1300" s="273"/>
      <c r="AS1300" s="273" t="s">
        <v>5847</v>
      </c>
      <c r="AT1300" s="274">
        <v>500000</v>
      </c>
      <c r="AU1300" s="274">
        <v>3</v>
      </c>
      <c r="AV1300" s="273" t="s">
        <v>11411</v>
      </c>
      <c r="AW1300" s="273"/>
      <c r="AX1300" s="274">
        <v>4</v>
      </c>
      <c r="AY1300" s="273" t="s">
        <v>458</v>
      </c>
      <c r="AZ1300" s="273" t="s">
        <v>11259</v>
      </c>
      <c r="BA1300" s="273" t="s">
        <v>5848</v>
      </c>
      <c r="BB1300" s="273" t="s">
        <v>5842</v>
      </c>
      <c r="BC1300" s="273" t="s">
        <v>11411</v>
      </c>
      <c r="BD1300" s="273"/>
      <c r="BE1300" s="273" t="s">
        <v>11411</v>
      </c>
      <c r="BF1300" s="273" t="s">
        <v>458</v>
      </c>
      <c r="BG1300" s="273" t="s">
        <v>458</v>
      </c>
      <c r="BH1300" s="273" t="s">
        <v>11410</v>
      </c>
      <c r="BI1300" s="273" t="s">
        <v>800</v>
      </c>
      <c r="BJ1300" s="273" t="s">
        <v>800</v>
      </c>
      <c r="BK1300" s="273" t="s">
        <v>801</v>
      </c>
      <c r="BL1300" s="273" t="s">
        <v>802</v>
      </c>
      <c r="BM1300" s="273" t="s">
        <v>803</v>
      </c>
      <c r="BN1300" s="273"/>
      <c r="BO1300" s="273" t="s">
        <v>1517</v>
      </c>
      <c r="BP1300" s="273" t="s">
        <v>458</v>
      </c>
      <c r="BQ1300" s="273"/>
    </row>
    <row r="1301" spans="1:69" ht="18" customHeight="1">
      <c r="A1301" s="273" t="s">
        <v>9139</v>
      </c>
      <c r="B1301" s="273" t="s">
        <v>11305</v>
      </c>
      <c r="C1301" s="273" t="s">
        <v>11315</v>
      </c>
      <c r="D1301" s="273" t="s">
        <v>11412</v>
      </c>
      <c r="E1301" s="273" t="s">
        <v>11308</v>
      </c>
      <c r="F1301" s="273" t="s">
        <v>3287</v>
      </c>
      <c r="G1301" s="273" t="s">
        <v>1506</v>
      </c>
      <c r="H1301" s="273" t="s">
        <v>786</v>
      </c>
      <c r="I1301" s="274">
        <v>4</v>
      </c>
      <c r="J1301" s="273" t="s">
        <v>11</v>
      </c>
      <c r="K1301" s="273" t="s">
        <v>11413</v>
      </c>
      <c r="L1301" s="274">
        <v>4.375</v>
      </c>
      <c r="M1301" s="273" t="s">
        <v>1753</v>
      </c>
      <c r="N1301" s="273" t="s">
        <v>936</v>
      </c>
      <c r="O1301" s="273"/>
      <c r="P1301" s="273"/>
      <c r="Q1301" s="273"/>
      <c r="R1301" s="273" t="s">
        <v>789</v>
      </c>
      <c r="S1301" s="273" t="s">
        <v>790</v>
      </c>
      <c r="T1301" s="273" t="s">
        <v>458</v>
      </c>
      <c r="U1301" s="273" t="s">
        <v>791</v>
      </c>
      <c r="V1301" s="274">
        <v>104.133</v>
      </c>
      <c r="W1301" s="273"/>
      <c r="X1301" s="273" t="s">
        <v>792</v>
      </c>
      <c r="Y1301" s="273" t="s">
        <v>1874</v>
      </c>
      <c r="Z1301" s="273"/>
      <c r="AA1301" s="273"/>
      <c r="AB1301" s="273"/>
      <c r="AC1301" s="273"/>
      <c r="AD1301" s="273"/>
      <c r="AE1301" s="273" t="s">
        <v>458</v>
      </c>
      <c r="AF1301" s="273" t="s">
        <v>794</v>
      </c>
      <c r="AG1301" s="273" t="s">
        <v>3929</v>
      </c>
      <c r="AH1301" s="273" t="s">
        <v>786</v>
      </c>
      <c r="AI1301" s="273" t="s">
        <v>102</v>
      </c>
      <c r="AJ1301" s="273"/>
      <c r="AK1301" s="273" t="s">
        <v>810</v>
      </c>
      <c r="AL1301" s="273" t="s">
        <v>3734</v>
      </c>
      <c r="AM1301" s="273" t="s">
        <v>2206</v>
      </c>
      <c r="AN1301" s="273" t="s">
        <v>42</v>
      </c>
      <c r="AO1301" s="273"/>
      <c r="AP1301" s="273"/>
      <c r="AQ1301" s="273"/>
      <c r="AR1301" s="273"/>
      <c r="AS1301" s="273" t="s">
        <v>9148</v>
      </c>
      <c r="AT1301" s="274">
        <v>1000</v>
      </c>
      <c r="AU1301" s="274">
        <v>0</v>
      </c>
      <c r="AV1301" s="273" t="s">
        <v>11312</v>
      </c>
      <c r="AW1301" s="273"/>
      <c r="AX1301" s="274">
        <v>4.375</v>
      </c>
      <c r="AY1301" s="273" t="s">
        <v>458</v>
      </c>
      <c r="AZ1301" s="273" t="s">
        <v>11310</v>
      </c>
      <c r="BA1301" s="273" t="s">
        <v>11311</v>
      </c>
      <c r="BB1301" s="273" t="s">
        <v>9139</v>
      </c>
      <c r="BC1301" s="273" t="s">
        <v>11289</v>
      </c>
      <c r="BD1301" s="273"/>
      <c r="BE1301" s="273" t="s">
        <v>11289</v>
      </c>
      <c r="BF1301" s="273" t="s">
        <v>458</v>
      </c>
      <c r="BG1301" s="273" t="s">
        <v>11313</v>
      </c>
      <c r="BH1301" s="273" t="s">
        <v>11414</v>
      </c>
      <c r="BI1301" s="273" t="s">
        <v>800</v>
      </c>
      <c r="BJ1301" s="273" t="s">
        <v>800</v>
      </c>
      <c r="BK1301" s="273" t="s">
        <v>4248</v>
      </c>
      <c r="BL1301" s="273" t="s">
        <v>802</v>
      </c>
      <c r="BM1301" s="273" t="s">
        <v>803</v>
      </c>
      <c r="BN1301" s="273"/>
      <c r="BO1301" s="273" t="s">
        <v>809</v>
      </c>
      <c r="BP1301" s="273" t="s">
        <v>458</v>
      </c>
      <c r="BQ1301" s="273"/>
    </row>
    <row r="1302" spans="1:69" ht="18" customHeight="1">
      <c r="A1302" s="273" t="s">
        <v>5932</v>
      </c>
      <c r="B1302" s="273" t="s">
        <v>11415</v>
      </c>
      <c r="C1302" s="273" t="s">
        <v>11416</v>
      </c>
      <c r="D1302" s="273" t="s">
        <v>11412</v>
      </c>
      <c r="E1302" s="273" t="s">
        <v>11417</v>
      </c>
      <c r="F1302" s="273" t="s">
        <v>786</v>
      </c>
      <c r="G1302" s="273" t="s">
        <v>786</v>
      </c>
      <c r="H1302" s="273" t="s">
        <v>786</v>
      </c>
      <c r="I1302" s="274">
        <v>1.95</v>
      </c>
      <c r="J1302" s="273" t="s">
        <v>804</v>
      </c>
      <c r="K1302" s="273" t="s">
        <v>9134</v>
      </c>
      <c r="L1302" s="274">
        <v>4.25</v>
      </c>
      <c r="M1302" s="273" t="s">
        <v>3909</v>
      </c>
      <c r="N1302" s="273" t="s">
        <v>788</v>
      </c>
      <c r="O1302" s="273"/>
      <c r="P1302" s="273"/>
      <c r="Q1302" s="273"/>
      <c r="R1302" s="273"/>
      <c r="S1302" s="273" t="s">
        <v>790</v>
      </c>
      <c r="T1302" s="273" t="s">
        <v>458</v>
      </c>
      <c r="U1302" s="273" t="s">
        <v>791</v>
      </c>
      <c r="V1302" s="274">
        <v>100</v>
      </c>
      <c r="W1302" s="273"/>
      <c r="X1302" s="273" t="s">
        <v>1463</v>
      </c>
      <c r="Y1302" s="273" t="s">
        <v>1464</v>
      </c>
      <c r="Z1302" s="273"/>
      <c r="AA1302" s="273"/>
      <c r="AB1302" s="273"/>
      <c r="AC1302" s="273"/>
      <c r="AD1302" s="273"/>
      <c r="AE1302" s="273" t="s">
        <v>11418</v>
      </c>
      <c r="AF1302" s="273" t="s">
        <v>794</v>
      </c>
      <c r="AG1302" s="273" t="s">
        <v>1986</v>
      </c>
      <c r="AH1302" s="273" t="s">
        <v>786</v>
      </c>
      <c r="AI1302" s="273" t="s">
        <v>102</v>
      </c>
      <c r="AJ1302" s="273"/>
      <c r="AK1302" s="273" t="s">
        <v>1987</v>
      </c>
      <c r="AL1302" s="273" t="s">
        <v>3913</v>
      </c>
      <c r="AM1302" s="273" t="s">
        <v>1989</v>
      </c>
      <c r="AN1302" s="273" t="s">
        <v>42</v>
      </c>
      <c r="AO1302" s="273"/>
      <c r="AP1302" s="273"/>
      <c r="AQ1302" s="273"/>
      <c r="AR1302" s="273"/>
      <c r="AS1302" s="273" t="s">
        <v>5937</v>
      </c>
      <c r="AT1302" s="274">
        <v>500000</v>
      </c>
      <c r="AU1302" s="274">
        <v>1.95</v>
      </c>
      <c r="AV1302" s="273" t="s">
        <v>11419</v>
      </c>
      <c r="AW1302" s="273"/>
      <c r="AX1302" s="274">
        <v>4.25</v>
      </c>
      <c r="AY1302" s="273" t="s">
        <v>458</v>
      </c>
      <c r="AZ1302" s="273" t="s">
        <v>11420</v>
      </c>
      <c r="BA1302" s="273" t="s">
        <v>11110</v>
      </c>
      <c r="BB1302" s="273" t="s">
        <v>5932</v>
      </c>
      <c r="BC1302" s="273" t="s">
        <v>11419</v>
      </c>
      <c r="BD1302" s="273"/>
      <c r="BE1302" s="273" t="s">
        <v>11419</v>
      </c>
      <c r="BF1302" s="273" t="s">
        <v>458</v>
      </c>
      <c r="BG1302" s="273"/>
      <c r="BH1302" s="273" t="s">
        <v>11418</v>
      </c>
      <c r="BI1302" s="273" t="s">
        <v>800</v>
      </c>
      <c r="BJ1302" s="273" t="s">
        <v>800</v>
      </c>
      <c r="BK1302" s="273" t="s">
        <v>801</v>
      </c>
      <c r="BL1302" s="273" t="s">
        <v>802</v>
      </c>
      <c r="BM1302" s="273" t="s">
        <v>803</v>
      </c>
      <c r="BN1302" s="273"/>
      <c r="BO1302" s="273" t="s">
        <v>1517</v>
      </c>
      <c r="BP1302" s="273" t="s">
        <v>458</v>
      </c>
      <c r="BQ1302" s="273"/>
    </row>
    <row r="1303" spans="1:69" ht="18" customHeight="1">
      <c r="A1303" s="273" t="s">
        <v>9139</v>
      </c>
      <c r="B1303" s="273" t="s">
        <v>11305</v>
      </c>
      <c r="C1303" s="273" t="s">
        <v>11306</v>
      </c>
      <c r="D1303" s="273" t="s">
        <v>11412</v>
      </c>
      <c r="E1303" s="273" t="s">
        <v>11308</v>
      </c>
      <c r="F1303" s="273" t="s">
        <v>3287</v>
      </c>
      <c r="G1303" s="273" t="s">
        <v>1506</v>
      </c>
      <c r="H1303" s="273" t="s">
        <v>3287</v>
      </c>
      <c r="I1303" s="274">
        <v>14</v>
      </c>
      <c r="J1303" s="273" t="s">
        <v>11</v>
      </c>
      <c r="K1303" s="273" t="s">
        <v>9134</v>
      </c>
      <c r="L1303" s="274">
        <v>4.375</v>
      </c>
      <c r="M1303" s="273" t="s">
        <v>1753</v>
      </c>
      <c r="N1303" s="273" t="s">
        <v>11309</v>
      </c>
      <c r="O1303" s="273"/>
      <c r="P1303" s="273"/>
      <c r="Q1303" s="273"/>
      <c r="R1303" s="273" t="s">
        <v>789</v>
      </c>
      <c r="S1303" s="273" t="s">
        <v>790</v>
      </c>
      <c r="T1303" s="273" t="s">
        <v>458</v>
      </c>
      <c r="U1303" s="273" t="s">
        <v>791</v>
      </c>
      <c r="V1303" s="274">
        <v>99.77</v>
      </c>
      <c r="W1303" s="273"/>
      <c r="X1303" s="273" t="s">
        <v>792</v>
      </c>
      <c r="Y1303" s="273" t="s">
        <v>1874</v>
      </c>
      <c r="Z1303" s="273"/>
      <c r="AA1303" s="273"/>
      <c r="AB1303" s="273"/>
      <c r="AC1303" s="273"/>
      <c r="AD1303" s="273"/>
      <c r="AE1303" s="273" t="s">
        <v>11421</v>
      </c>
      <c r="AF1303" s="273" t="s">
        <v>794</v>
      </c>
      <c r="AG1303" s="273" t="s">
        <v>3929</v>
      </c>
      <c r="AH1303" s="273" t="s">
        <v>3287</v>
      </c>
      <c r="AI1303" s="273" t="s">
        <v>102</v>
      </c>
      <c r="AJ1303" s="273"/>
      <c r="AK1303" s="273" t="s">
        <v>810</v>
      </c>
      <c r="AL1303" s="273" t="s">
        <v>2625</v>
      </c>
      <c r="AM1303" s="273" t="s">
        <v>2206</v>
      </c>
      <c r="AN1303" s="273" t="s">
        <v>42</v>
      </c>
      <c r="AO1303" s="273"/>
      <c r="AP1303" s="273"/>
      <c r="AQ1303" s="273"/>
      <c r="AR1303" s="273"/>
      <c r="AS1303" s="273" t="s">
        <v>9148</v>
      </c>
      <c r="AT1303" s="274">
        <v>1000</v>
      </c>
      <c r="AU1303" s="274">
        <v>14</v>
      </c>
      <c r="AV1303" s="273" t="s">
        <v>11312</v>
      </c>
      <c r="AW1303" s="273"/>
      <c r="AX1303" s="274">
        <v>4.375</v>
      </c>
      <c r="AY1303" s="273" t="s">
        <v>458</v>
      </c>
      <c r="AZ1303" s="273" t="s">
        <v>11310</v>
      </c>
      <c r="BA1303" s="273" t="s">
        <v>11311</v>
      </c>
      <c r="BB1303" s="273" t="s">
        <v>9139</v>
      </c>
      <c r="BC1303" s="273" t="s">
        <v>11312</v>
      </c>
      <c r="BD1303" s="273"/>
      <c r="BE1303" s="273" t="s">
        <v>11312</v>
      </c>
      <c r="BF1303" s="273" t="s">
        <v>458</v>
      </c>
      <c r="BG1303" s="273" t="s">
        <v>11421</v>
      </c>
      <c r="BH1303" s="273" t="s">
        <v>11314</v>
      </c>
      <c r="BI1303" s="273" t="s">
        <v>800</v>
      </c>
      <c r="BJ1303" s="273" t="s">
        <v>800</v>
      </c>
      <c r="BK1303" s="273" t="s">
        <v>801</v>
      </c>
      <c r="BL1303" s="273" t="s">
        <v>802</v>
      </c>
      <c r="BM1303" s="273" t="s">
        <v>803</v>
      </c>
      <c r="BN1303" s="273"/>
      <c r="BO1303" s="273" t="s">
        <v>809</v>
      </c>
      <c r="BP1303" s="273" t="s">
        <v>458</v>
      </c>
      <c r="BQ1303" s="273"/>
    </row>
    <row r="1304" spans="1:69" ht="18" customHeight="1">
      <c r="A1304" s="273" t="s">
        <v>9139</v>
      </c>
      <c r="B1304" s="273" t="s">
        <v>11305</v>
      </c>
      <c r="C1304" s="273" t="s">
        <v>11316</v>
      </c>
      <c r="D1304" s="273" t="s">
        <v>11412</v>
      </c>
      <c r="E1304" s="273" t="s">
        <v>11308</v>
      </c>
      <c r="F1304" s="273" t="s">
        <v>3287</v>
      </c>
      <c r="G1304" s="273" t="s">
        <v>1506</v>
      </c>
      <c r="H1304" s="273" t="s">
        <v>3287</v>
      </c>
      <c r="I1304" s="274">
        <v>14</v>
      </c>
      <c r="J1304" s="273" t="s">
        <v>11</v>
      </c>
      <c r="K1304" s="273" t="s">
        <v>9134</v>
      </c>
      <c r="L1304" s="274">
        <v>4.375</v>
      </c>
      <c r="M1304" s="273" t="s">
        <v>1753</v>
      </c>
      <c r="N1304" s="273" t="s">
        <v>5957</v>
      </c>
      <c r="O1304" s="273"/>
      <c r="P1304" s="273"/>
      <c r="Q1304" s="273"/>
      <c r="R1304" s="273" t="s">
        <v>3220</v>
      </c>
      <c r="S1304" s="273" t="s">
        <v>790</v>
      </c>
      <c r="T1304" s="273" t="s">
        <v>458</v>
      </c>
      <c r="U1304" s="273" t="s">
        <v>791</v>
      </c>
      <c r="V1304" s="274">
        <v>99.77</v>
      </c>
      <c r="W1304" s="273"/>
      <c r="X1304" s="273" t="s">
        <v>792</v>
      </c>
      <c r="Y1304" s="273" t="s">
        <v>1874</v>
      </c>
      <c r="Z1304" s="273"/>
      <c r="AA1304" s="273"/>
      <c r="AB1304" s="273"/>
      <c r="AC1304" s="273"/>
      <c r="AD1304" s="273"/>
      <c r="AE1304" s="273" t="s">
        <v>11422</v>
      </c>
      <c r="AF1304" s="273" t="s">
        <v>794</v>
      </c>
      <c r="AG1304" s="273" t="s">
        <v>3929</v>
      </c>
      <c r="AH1304" s="273" t="s">
        <v>3287</v>
      </c>
      <c r="AI1304" s="273" t="s">
        <v>102</v>
      </c>
      <c r="AJ1304" s="273"/>
      <c r="AK1304" s="273" t="s">
        <v>810</v>
      </c>
      <c r="AL1304" s="273" t="s">
        <v>2625</v>
      </c>
      <c r="AM1304" s="273" t="s">
        <v>2206</v>
      </c>
      <c r="AN1304" s="273" t="s">
        <v>42</v>
      </c>
      <c r="AO1304" s="273"/>
      <c r="AP1304" s="273"/>
      <c r="AQ1304" s="273"/>
      <c r="AR1304" s="273"/>
      <c r="AS1304" s="273" t="s">
        <v>9148</v>
      </c>
      <c r="AT1304" s="274">
        <v>1000</v>
      </c>
      <c r="AU1304" s="274">
        <v>14</v>
      </c>
      <c r="AV1304" s="273" t="s">
        <v>11312</v>
      </c>
      <c r="AW1304" s="273"/>
      <c r="AX1304" s="274">
        <v>4.375</v>
      </c>
      <c r="AY1304" s="273" t="s">
        <v>458</v>
      </c>
      <c r="AZ1304" s="273" t="s">
        <v>11310</v>
      </c>
      <c r="BA1304" s="273" t="s">
        <v>11311</v>
      </c>
      <c r="BB1304" s="273" t="s">
        <v>9139</v>
      </c>
      <c r="BC1304" s="273" t="s">
        <v>11312</v>
      </c>
      <c r="BD1304" s="273"/>
      <c r="BE1304" s="273" t="s">
        <v>11312</v>
      </c>
      <c r="BF1304" s="273" t="s">
        <v>458</v>
      </c>
      <c r="BG1304" s="273" t="s">
        <v>11422</v>
      </c>
      <c r="BH1304" s="273" t="s">
        <v>11317</v>
      </c>
      <c r="BI1304" s="273" t="s">
        <v>800</v>
      </c>
      <c r="BJ1304" s="273" t="s">
        <v>800</v>
      </c>
      <c r="BK1304" s="273" t="s">
        <v>801</v>
      </c>
      <c r="BL1304" s="273" t="s">
        <v>802</v>
      </c>
      <c r="BM1304" s="273" t="s">
        <v>803</v>
      </c>
      <c r="BN1304" s="273"/>
      <c r="BO1304" s="273" t="s">
        <v>809</v>
      </c>
      <c r="BP1304" s="273" t="s">
        <v>458</v>
      </c>
      <c r="BQ1304" s="273"/>
    </row>
    <row r="1305" spans="1:69" ht="18" customHeight="1">
      <c r="A1305" s="273" t="s">
        <v>8305</v>
      </c>
      <c r="B1305" s="273" t="s">
        <v>11423</v>
      </c>
      <c r="C1305" s="273" t="s">
        <v>11424</v>
      </c>
      <c r="D1305" s="273" t="s">
        <v>11425</v>
      </c>
      <c r="E1305" s="273" t="s">
        <v>11426</v>
      </c>
      <c r="F1305" s="273" t="s">
        <v>786</v>
      </c>
      <c r="G1305" s="273" t="s">
        <v>786</v>
      </c>
      <c r="H1305" s="273" t="s">
        <v>786</v>
      </c>
      <c r="I1305" s="274">
        <v>0.17</v>
      </c>
      <c r="J1305" s="273" t="s">
        <v>804</v>
      </c>
      <c r="K1305" s="273" t="s">
        <v>9134</v>
      </c>
      <c r="L1305" s="274">
        <v>5.25</v>
      </c>
      <c r="M1305" s="273" t="s">
        <v>2686</v>
      </c>
      <c r="N1305" s="273" t="s">
        <v>788</v>
      </c>
      <c r="O1305" s="273"/>
      <c r="P1305" s="273"/>
      <c r="Q1305" s="273"/>
      <c r="R1305" s="273"/>
      <c r="S1305" s="273" t="s">
        <v>790</v>
      </c>
      <c r="T1305" s="273" t="s">
        <v>458</v>
      </c>
      <c r="U1305" s="273" t="s">
        <v>823</v>
      </c>
      <c r="V1305" s="274">
        <v>100</v>
      </c>
      <c r="W1305" s="273"/>
      <c r="X1305" s="273" t="s">
        <v>1463</v>
      </c>
      <c r="Y1305" s="273" t="s">
        <v>1464</v>
      </c>
      <c r="Z1305" s="273"/>
      <c r="AA1305" s="273"/>
      <c r="AB1305" s="273"/>
      <c r="AC1305" s="273"/>
      <c r="AD1305" s="273"/>
      <c r="AE1305" s="273"/>
      <c r="AF1305" s="273" t="s">
        <v>2276</v>
      </c>
      <c r="AG1305" s="273" t="s">
        <v>1986</v>
      </c>
      <c r="AH1305" s="273" t="s">
        <v>786</v>
      </c>
      <c r="AI1305" s="273"/>
      <c r="AJ1305" s="273"/>
      <c r="AK1305" s="273" t="s">
        <v>1987</v>
      </c>
      <c r="AL1305" s="273" t="s">
        <v>2688</v>
      </c>
      <c r="AM1305" s="273" t="s">
        <v>1529</v>
      </c>
      <c r="AN1305" s="273" t="s">
        <v>43</v>
      </c>
      <c r="AO1305" s="273"/>
      <c r="AP1305" s="273"/>
      <c r="AQ1305" s="273"/>
      <c r="AR1305" s="273"/>
      <c r="AS1305" s="273" t="s">
        <v>8314</v>
      </c>
      <c r="AT1305" s="274">
        <v>500000</v>
      </c>
      <c r="AU1305" s="274">
        <v>4.45</v>
      </c>
      <c r="AV1305" s="273" t="s">
        <v>11427</v>
      </c>
      <c r="AW1305" s="273"/>
      <c r="AX1305" s="274">
        <v>5.25</v>
      </c>
      <c r="AY1305" s="273" t="s">
        <v>458</v>
      </c>
      <c r="AZ1305" s="273" t="s">
        <v>11142</v>
      </c>
      <c r="BA1305" s="273" t="s">
        <v>10833</v>
      </c>
      <c r="BB1305" s="273" t="s">
        <v>8305</v>
      </c>
      <c r="BC1305" s="273" t="s">
        <v>11427</v>
      </c>
      <c r="BD1305" s="273"/>
      <c r="BE1305" s="273" t="s">
        <v>11427</v>
      </c>
      <c r="BF1305" s="273" t="s">
        <v>458</v>
      </c>
      <c r="BG1305" s="273"/>
      <c r="BH1305" s="273" t="s">
        <v>4915</v>
      </c>
      <c r="BI1305" s="273" t="s">
        <v>800</v>
      </c>
      <c r="BJ1305" s="273" t="s">
        <v>800</v>
      </c>
      <c r="BK1305" s="273" t="s">
        <v>801</v>
      </c>
      <c r="BL1305" s="273" t="s">
        <v>802</v>
      </c>
      <c r="BM1305" s="273" t="s">
        <v>803</v>
      </c>
      <c r="BN1305" s="273"/>
      <c r="BO1305" s="273" t="s">
        <v>809</v>
      </c>
      <c r="BP1305" s="273" t="s">
        <v>458</v>
      </c>
      <c r="BQ1305" s="273"/>
    </row>
    <row r="1306" spans="1:69" ht="18" customHeight="1">
      <c r="A1306" s="273" t="s">
        <v>8305</v>
      </c>
      <c r="B1306" s="273" t="s">
        <v>11423</v>
      </c>
      <c r="C1306" s="273" t="s">
        <v>11424</v>
      </c>
      <c r="D1306" s="273" t="s">
        <v>11428</v>
      </c>
      <c r="E1306" s="273" t="s">
        <v>11426</v>
      </c>
      <c r="F1306" s="273" t="s">
        <v>786</v>
      </c>
      <c r="G1306" s="273" t="s">
        <v>786</v>
      </c>
      <c r="H1306" s="273" t="s">
        <v>786</v>
      </c>
      <c r="I1306" s="274">
        <v>0.53</v>
      </c>
      <c r="J1306" s="273" t="s">
        <v>804</v>
      </c>
      <c r="K1306" s="273" t="s">
        <v>9134</v>
      </c>
      <c r="L1306" s="274">
        <v>5.25</v>
      </c>
      <c r="M1306" s="273" t="s">
        <v>2686</v>
      </c>
      <c r="N1306" s="273" t="s">
        <v>788</v>
      </c>
      <c r="O1306" s="273"/>
      <c r="P1306" s="273"/>
      <c r="Q1306" s="273"/>
      <c r="R1306" s="273"/>
      <c r="S1306" s="273" t="s">
        <v>790</v>
      </c>
      <c r="T1306" s="273" t="s">
        <v>458</v>
      </c>
      <c r="U1306" s="273" t="s">
        <v>823</v>
      </c>
      <c r="V1306" s="273"/>
      <c r="W1306" s="273"/>
      <c r="X1306" s="273" t="s">
        <v>1463</v>
      </c>
      <c r="Y1306" s="273" t="s">
        <v>1464</v>
      </c>
      <c r="Z1306" s="273"/>
      <c r="AA1306" s="273"/>
      <c r="AB1306" s="273"/>
      <c r="AC1306" s="273"/>
      <c r="AD1306" s="273"/>
      <c r="AE1306" s="273"/>
      <c r="AF1306" s="273" t="s">
        <v>2276</v>
      </c>
      <c r="AG1306" s="273" t="s">
        <v>1986</v>
      </c>
      <c r="AH1306" s="273" t="s">
        <v>786</v>
      </c>
      <c r="AI1306" s="273"/>
      <c r="AJ1306" s="273"/>
      <c r="AK1306" s="273" t="s">
        <v>1987</v>
      </c>
      <c r="AL1306" s="273" t="s">
        <v>2688</v>
      </c>
      <c r="AM1306" s="273" t="s">
        <v>1529</v>
      </c>
      <c r="AN1306" s="273" t="s">
        <v>43</v>
      </c>
      <c r="AO1306" s="273"/>
      <c r="AP1306" s="273"/>
      <c r="AQ1306" s="273"/>
      <c r="AR1306" s="273"/>
      <c r="AS1306" s="273" t="s">
        <v>8314</v>
      </c>
      <c r="AT1306" s="274">
        <v>500000</v>
      </c>
      <c r="AU1306" s="274">
        <v>4.45</v>
      </c>
      <c r="AV1306" s="273" t="s">
        <v>11427</v>
      </c>
      <c r="AW1306" s="273"/>
      <c r="AX1306" s="274">
        <v>5.25</v>
      </c>
      <c r="AY1306" s="273" t="s">
        <v>458</v>
      </c>
      <c r="AZ1306" s="273" t="s">
        <v>11142</v>
      </c>
      <c r="BA1306" s="273" t="s">
        <v>10833</v>
      </c>
      <c r="BB1306" s="273" t="s">
        <v>8305</v>
      </c>
      <c r="BC1306" s="273" t="s">
        <v>11427</v>
      </c>
      <c r="BD1306" s="273"/>
      <c r="BE1306" s="273" t="s">
        <v>11427</v>
      </c>
      <c r="BF1306" s="273" t="s">
        <v>458</v>
      </c>
      <c r="BG1306" s="273"/>
      <c r="BH1306" s="273" t="s">
        <v>4915</v>
      </c>
      <c r="BI1306" s="273" t="s">
        <v>800</v>
      </c>
      <c r="BJ1306" s="273" t="s">
        <v>800</v>
      </c>
      <c r="BK1306" s="273" t="s">
        <v>801</v>
      </c>
      <c r="BL1306" s="273" t="s">
        <v>802</v>
      </c>
      <c r="BM1306" s="273" t="s">
        <v>803</v>
      </c>
      <c r="BN1306" s="273"/>
      <c r="BO1306" s="273" t="s">
        <v>809</v>
      </c>
      <c r="BP1306" s="273" t="s">
        <v>458</v>
      </c>
      <c r="BQ1306" s="273"/>
    </row>
    <row r="1307" spans="1:69" ht="18" customHeight="1">
      <c r="A1307" s="273" t="s">
        <v>8305</v>
      </c>
      <c r="B1307" s="273" t="s">
        <v>11423</v>
      </c>
      <c r="C1307" s="273" t="s">
        <v>11424</v>
      </c>
      <c r="D1307" s="273" t="s">
        <v>11429</v>
      </c>
      <c r="E1307" s="273" t="s">
        <v>11426</v>
      </c>
      <c r="F1307" s="273" t="s">
        <v>786</v>
      </c>
      <c r="G1307" s="273" t="s">
        <v>786</v>
      </c>
      <c r="H1307" s="273" t="s">
        <v>786</v>
      </c>
      <c r="I1307" s="274">
        <v>4.45</v>
      </c>
      <c r="J1307" s="273" t="s">
        <v>804</v>
      </c>
      <c r="K1307" s="273" t="s">
        <v>9134</v>
      </c>
      <c r="L1307" s="274">
        <v>5.25</v>
      </c>
      <c r="M1307" s="273" t="s">
        <v>2686</v>
      </c>
      <c r="N1307" s="273" t="s">
        <v>788</v>
      </c>
      <c r="O1307" s="273"/>
      <c r="P1307" s="273"/>
      <c r="Q1307" s="273"/>
      <c r="R1307" s="273"/>
      <c r="S1307" s="273" t="s">
        <v>790</v>
      </c>
      <c r="T1307" s="273" t="s">
        <v>458</v>
      </c>
      <c r="U1307" s="273" t="s">
        <v>823</v>
      </c>
      <c r="V1307" s="274">
        <v>100</v>
      </c>
      <c r="W1307" s="273"/>
      <c r="X1307" s="273" t="s">
        <v>1463</v>
      </c>
      <c r="Y1307" s="273" t="s">
        <v>1464</v>
      </c>
      <c r="Z1307" s="273"/>
      <c r="AA1307" s="273"/>
      <c r="AB1307" s="273"/>
      <c r="AC1307" s="273"/>
      <c r="AD1307" s="273"/>
      <c r="AE1307" s="273" t="s">
        <v>4915</v>
      </c>
      <c r="AF1307" s="273" t="s">
        <v>794</v>
      </c>
      <c r="AG1307" s="273" t="s">
        <v>1986</v>
      </c>
      <c r="AH1307" s="273" t="s">
        <v>786</v>
      </c>
      <c r="AI1307" s="273"/>
      <c r="AJ1307" s="273"/>
      <c r="AK1307" s="273" t="s">
        <v>1987</v>
      </c>
      <c r="AL1307" s="273" t="s">
        <v>2688</v>
      </c>
      <c r="AM1307" s="273" t="s">
        <v>1529</v>
      </c>
      <c r="AN1307" s="273" t="s">
        <v>43</v>
      </c>
      <c r="AO1307" s="273"/>
      <c r="AP1307" s="273"/>
      <c r="AQ1307" s="273"/>
      <c r="AR1307" s="273"/>
      <c r="AS1307" s="273" t="s">
        <v>8314</v>
      </c>
      <c r="AT1307" s="274">
        <v>500000</v>
      </c>
      <c r="AU1307" s="274">
        <v>4.45</v>
      </c>
      <c r="AV1307" s="273" t="s">
        <v>11427</v>
      </c>
      <c r="AW1307" s="273"/>
      <c r="AX1307" s="274">
        <v>5.25</v>
      </c>
      <c r="AY1307" s="273" t="s">
        <v>458</v>
      </c>
      <c r="AZ1307" s="273" t="s">
        <v>11142</v>
      </c>
      <c r="BA1307" s="273" t="s">
        <v>10833</v>
      </c>
      <c r="BB1307" s="273" t="s">
        <v>8305</v>
      </c>
      <c r="BC1307" s="273" t="s">
        <v>11427</v>
      </c>
      <c r="BD1307" s="273"/>
      <c r="BE1307" s="273" t="s">
        <v>11427</v>
      </c>
      <c r="BF1307" s="273" t="s">
        <v>458</v>
      </c>
      <c r="BG1307" s="273" t="s">
        <v>458</v>
      </c>
      <c r="BH1307" s="273" t="s">
        <v>4915</v>
      </c>
      <c r="BI1307" s="273" t="s">
        <v>800</v>
      </c>
      <c r="BJ1307" s="273" t="s">
        <v>800</v>
      </c>
      <c r="BK1307" s="273" t="s">
        <v>801</v>
      </c>
      <c r="BL1307" s="273" t="s">
        <v>802</v>
      </c>
      <c r="BM1307" s="273" t="s">
        <v>803</v>
      </c>
      <c r="BN1307" s="273"/>
      <c r="BO1307" s="273" t="s">
        <v>809</v>
      </c>
      <c r="BP1307" s="273" t="s">
        <v>458</v>
      </c>
      <c r="BQ1307" s="273"/>
    </row>
    <row r="1308" spans="1:69" ht="18" customHeight="1">
      <c r="A1308" s="273" t="s">
        <v>3259</v>
      </c>
      <c r="B1308" s="273" t="s">
        <v>11430</v>
      </c>
      <c r="C1308" s="273" t="s">
        <v>11431</v>
      </c>
      <c r="D1308" s="273" t="s">
        <v>11432</v>
      </c>
      <c r="E1308" s="273" t="s">
        <v>11433</v>
      </c>
      <c r="F1308" s="273" t="s">
        <v>1505</v>
      </c>
      <c r="G1308" s="273" t="s">
        <v>1506</v>
      </c>
      <c r="H1308" s="273" t="s">
        <v>786</v>
      </c>
      <c r="I1308" s="274">
        <v>2.6</v>
      </c>
      <c r="J1308" s="273" t="s">
        <v>804</v>
      </c>
      <c r="K1308" s="273" t="s">
        <v>9134</v>
      </c>
      <c r="L1308" s="274">
        <v>0</v>
      </c>
      <c r="M1308" s="273" t="s">
        <v>2740</v>
      </c>
      <c r="N1308" s="273" t="s">
        <v>788</v>
      </c>
      <c r="O1308" s="273"/>
      <c r="P1308" s="273"/>
      <c r="Q1308" s="273"/>
      <c r="R1308" s="273"/>
      <c r="S1308" s="273" t="s">
        <v>1487</v>
      </c>
      <c r="T1308" s="273" t="s">
        <v>458</v>
      </c>
      <c r="U1308" s="273" t="s">
        <v>791</v>
      </c>
      <c r="V1308" s="274">
        <v>67.209999999999994</v>
      </c>
      <c r="W1308" s="273"/>
      <c r="X1308" s="273" t="s">
        <v>792</v>
      </c>
      <c r="Y1308" s="273" t="s">
        <v>1792</v>
      </c>
      <c r="Z1308" s="273"/>
      <c r="AA1308" s="273"/>
      <c r="AB1308" s="273"/>
      <c r="AC1308" s="273"/>
      <c r="AD1308" s="273"/>
      <c r="AE1308" s="273" t="s">
        <v>11211</v>
      </c>
      <c r="AF1308" s="273" t="s">
        <v>794</v>
      </c>
      <c r="AG1308" s="273" t="s">
        <v>1793</v>
      </c>
      <c r="AH1308" s="273" t="s">
        <v>786</v>
      </c>
      <c r="AI1308" s="273" t="s">
        <v>102</v>
      </c>
      <c r="AJ1308" s="273"/>
      <c r="AK1308" s="273" t="s">
        <v>796</v>
      </c>
      <c r="AL1308" s="273" t="s">
        <v>2742</v>
      </c>
      <c r="AM1308" s="273" t="s">
        <v>2206</v>
      </c>
      <c r="AN1308" s="273" t="s">
        <v>42</v>
      </c>
      <c r="AO1308" s="273"/>
      <c r="AP1308" s="273"/>
      <c r="AQ1308" s="273"/>
      <c r="AR1308" s="273"/>
      <c r="AS1308" s="273" t="s">
        <v>3270</v>
      </c>
      <c r="AT1308" s="274">
        <v>100000</v>
      </c>
      <c r="AU1308" s="274">
        <v>2.6</v>
      </c>
      <c r="AV1308" s="273"/>
      <c r="AW1308" s="273"/>
      <c r="AX1308" s="274">
        <v>0</v>
      </c>
      <c r="AY1308" s="273" t="s">
        <v>458</v>
      </c>
      <c r="AZ1308" s="273"/>
      <c r="BA1308" s="273" t="s">
        <v>8828</v>
      </c>
      <c r="BB1308" s="273" t="s">
        <v>458</v>
      </c>
      <c r="BC1308" s="273" t="s">
        <v>11428</v>
      </c>
      <c r="BD1308" s="273"/>
      <c r="BE1308" s="273" t="s">
        <v>11428</v>
      </c>
      <c r="BF1308" s="273" t="s">
        <v>458</v>
      </c>
      <c r="BG1308" s="273" t="s">
        <v>458</v>
      </c>
      <c r="BH1308" s="273" t="s">
        <v>11211</v>
      </c>
      <c r="BI1308" s="273" t="s">
        <v>800</v>
      </c>
      <c r="BJ1308" s="273" t="s">
        <v>800</v>
      </c>
      <c r="BK1308" s="273" t="s">
        <v>821</v>
      </c>
      <c r="BL1308" s="273" t="s">
        <v>802</v>
      </c>
      <c r="BM1308" s="273" t="s">
        <v>803</v>
      </c>
      <c r="BN1308" s="273"/>
      <c r="BO1308" s="273"/>
      <c r="BP1308" s="273" t="s">
        <v>458</v>
      </c>
      <c r="BQ1308" s="273"/>
    </row>
    <row r="1309" spans="1:69" ht="18" customHeight="1">
      <c r="A1309" s="273" t="s">
        <v>3259</v>
      </c>
      <c r="B1309" s="273" t="s">
        <v>11434</v>
      </c>
      <c r="C1309" s="273" t="s">
        <v>11435</v>
      </c>
      <c r="D1309" s="273" t="s">
        <v>11436</v>
      </c>
      <c r="E1309" s="273" t="s">
        <v>11437</v>
      </c>
      <c r="F1309" s="273" t="s">
        <v>1505</v>
      </c>
      <c r="G1309" s="273" t="s">
        <v>1506</v>
      </c>
      <c r="H1309" s="273" t="s">
        <v>3245</v>
      </c>
      <c r="I1309" s="274">
        <v>5.5</v>
      </c>
      <c r="J1309" s="273" t="s">
        <v>598</v>
      </c>
      <c r="K1309" s="273" t="s">
        <v>9134</v>
      </c>
      <c r="L1309" s="274">
        <v>4.2</v>
      </c>
      <c r="M1309" s="273" t="s">
        <v>2882</v>
      </c>
      <c r="N1309" s="273" t="s">
        <v>936</v>
      </c>
      <c r="O1309" s="273"/>
      <c r="P1309" s="273"/>
      <c r="Q1309" s="273"/>
      <c r="R1309" s="273"/>
      <c r="S1309" s="273" t="s">
        <v>1487</v>
      </c>
      <c r="T1309" s="273" t="s">
        <v>458</v>
      </c>
      <c r="U1309" s="273" t="s">
        <v>823</v>
      </c>
      <c r="V1309" s="274">
        <v>100</v>
      </c>
      <c r="W1309" s="273"/>
      <c r="X1309" s="273" t="s">
        <v>792</v>
      </c>
      <c r="Y1309" s="273" t="s">
        <v>1792</v>
      </c>
      <c r="Z1309" s="273"/>
      <c r="AA1309" s="273"/>
      <c r="AB1309" s="273"/>
      <c r="AC1309" s="273"/>
      <c r="AD1309" s="273"/>
      <c r="AE1309" s="273" t="s">
        <v>458</v>
      </c>
      <c r="AF1309" s="273" t="s">
        <v>794</v>
      </c>
      <c r="AG1309" s="273" t="s">
        <v>1793</v>
      </c>
      <c r="AH1309" s="273" t="s">
        <v>3245</v>
      </c>
      <c r="AI1309" s="273" t="s">
        <v>102</v>
      </c>
      <c r="AJ1309" s="273"/>
      <c r="AK1309" s="273" t="s">
        <v>796</v>
      </c>
      <c r="AL1309" s="273" t="s">
        <v>2883</v>
      </c>
      <c r="AM1309" s="273" t="s">
        <v>2206</v>
      </c>
      <c r="AN1309" s="273" t="s">
        <v>42</v>
      </c>
      <c r="AO1309" s="273"/>
      <c r="AP1309" s="273"/>
      <c r="AQ1309" s="273"/>
      <c r="AR1309" s="273"/>
      <c r="AS1309" s="273" t="s">
        <v>3270</v>
      </c>
      <c r="AT1309" s="274">
        <v>1000000</v>
      </c>
      <c r="AU1309" s="274">
        <v>5.5</v>
      </c>
      <c r="AV1309" s="273" t="s">
        <v>11438</v>
      </c>
      <c r="AW1309" s="273"/>
      <c r="AX1309" s="274">
        <v>4.2</v>
      </c>
      <c r="AY1309" s="273" t="s">
        <v>458</v>
      </c>
      <c r="AZ1309" s="273" t="s">
        <v>11439</v>
      </c>
      <c r="BA1309" s="273" t="s">
        <v>8828</v>
      </c>
      <c r="BB1309" s="273" t="s">
        <v>458</v>
      </c>
      <c r="BC1309" s="273" t="s">
        <v>11438</v>
      </c>
      <c r="BD1309" s="273"/>
      <c r="BE1309" s="273" t="s">
        <v>11438</v>
      </c>
      <c r="BF1309" s="273" t="s">
        <v>458</v>
      </c>
      <c r="BG1309" s="273" t="s">
        <v>11440</v>
      </c>
      <c r="BH1309" s="273" t="s">
        <v>11440</v>
      </c>
      <c r="BI1309" s="273" t="s">
        <v>800</v>
      </c>
      <c r="BJ1309" s="273" t="s">
        <v>800</v>
      </c>
      <c r="BK1309" s="273" t="s">
        <v>801</v>
      </c>
      <c r="BL1309" s="273" t="s">
        <v>802</v>
      </c>
      <c r="BM1309" s="273" t="s">
        <v>803</v>
      </c>
      <c r="BN1309" s="273"/>
      <c r="BO1309" s="273" t="s">
        <v>1865</v>
      </c>
      <c r="BP1309" s="273" t="s">
        <v>458</v>
      </c>
      <c r="BQ1309" s="273"/>
    </row>
    <row r="1310" spans="1:69" ht="18" customHeight="1">
      <c r="A1310" s="273" t="s">
        <v>8857</v>
      </c>
      <c r="B1310" s="273" t="s">
        <v>11441</v>
      </c>
      <c r="C1310" s="273" t="s">
        <v>11442</v>
      </c>
      <c r="D1310" s="273" t="s">
        <v>11436</v>
      </c>
      <c r="E1310" s="273" t="s">
        <v>11443</v>
      </c>
      <c r="F1310" s="273" t="s">
        <v>1871</v>
      </c>
      <c r="G1310" s="273" t="s">
        <v>7003</v>
      </c>
      <c r="H1310" s="273" t="s">
        <v>1871</v>
      </c>
      <c r="I1310" s="274">
        <v>7</v>
      </c>
      <c r="J1310" s="273" t="s">
        <v>11</v>
      </c>
      <c r="K1310" s="273" t="s">
        <v>9134</v>
      </c>
      <c r="L1310" s="274">
        <v>6</v>
      </c>
      <c r="M1310" s="273" t="s">
        <v>2882</v>
      </c>
      <c r="N1310" s="273" t="s">
        <v>11020</v>
      </c>
      <c r="O1310" s="273"/>
      <c r="P1310" s="273"/>
      <c r="Q1310" s="273"/>
      <c r="R1310" s="273" t="s">
        <v>789</v>
      </c>
      <c r="S1310" s="273" t="s">
        <v>1487</v>
      </c>
      <c r="T1310" s="273" t="s">
        <v>458</v>
      </c>
      <c r="U1310" s="273" t="s">
        <v>791</v>
      </c>
      <c r="V1310" s="274">
        <v>100</v>
      </c>
      <c r="W1310" s="273"/>
      <c r="X1310" s="273" t="s">
        <v>828</v>
      </c>
      <c r="Y1310" s="273" t="s">
        <v>835</v>
      </c>
      <c r="Z1310" s="273"/>
      <c r="AA1310" s="273"/>
      <c r="AB1310" s="273"/>
      <c r="AC1310" s="273"/>
      <c r="AD1310" s="273"/>
      <c r="AE1310" s="273" t="s">
        <v>11444</v>
      </c>
      <c r="AF1310" s="273" t="s">
        <v>794</v>
      </c>
      <c r="AG1310" s="273" t="s">
        <v>1986</v>
      </c>
      <c r="AH1310" s="273" t="s">
        <v>1871</v>
      </c>
      <c r="AI1310" s="273" t="s">
        <v>102</v>
      </c>
      <c r="AJ1310" s="273"/>
      <c r="AK1310" s="273" t="s">
        <v>1987</v>
      </c>
      <c r="AL1310" s="273" t="s">
        <v>2883</v>
      </c>
      <c r="AM1310" s="273" t="s">
        <v>1606</v>
      </c>
      <c r="AN1310" s="273" t="s">
        <v>42</v>
      </c>
      <c r="AO1310" s="273"/>
      <c r="AP1310" s="273"/>
      <c r="AQ1310" s="273"/>
      <c r="AR1310" s="273"/>
      <c r="AS1310" s="273" t="s">
        <v>8865</v>
      </c>
      <c r="AT1310" s="274">
        <v>1000</v>
      </c>
      <c r="AU1310" s="274">
        <v>7</v>
      </c>
      <c r="AV1310" s="273" t="s">
        <v>11438</v>
      </c>
      <c r="AW1310" s="273"/>
      <c r="AX1310" s="274">
        <v>6</v>
      </c>
      <c r="AY1310" s="273" t="s">
        <v>458</v>
      </c>
      <c r="AZ1310" s="273" t="s">
        <v>11158</v>
      </c>
      <c r="BA1310" s="273" t="s">
        <v>8867</v>
      </c>
      <c r="BB1310" s="273" t="s">
        <v>458</v>
      </c>
      <c r="BC1310" s="273" t="s">
        <v>11438</v>
      </c>
      <c r="BD1310" s="273"/>
      <c r="BE1310" s="273" t="s">
        <v>11438</v>
      </c>
      <c r="BF1310" s="273" t="s">
        <v>458</v>
      </c>
      <c r="BG1310" s="273" t="s">
        <v>11444</v>
      </c>
      <c r="BH1310" s="273" t="s">
        <v>11445</v>
      </c>
      <c r="BI1310" s="273" t="s">
        <v>800</v>
      </c>
      <c r="BJ1310" s="273" t="s">
        <v>800</v>
      </c>
      <c r="BK1310" s="273" t="s">
        <v>801</v>
      </c>
      <c r="BL1310" s="273" t="s">
        <v>802</v>
      </c>
      <c r="BM1310" s="273" t="s">
        <v>803</v>
      </c>
      <c r="BN1310" s="273"/>
      <c r="BO1310" s="273" t="s">
        <v>809</v>
      </c>
      <c r="BP1310" s="273" t="s">
        <v>458</v>
      </c>
      <c r="BQ1310" s="273"/>
    </row>
    <row r="1311" spans="1:69" ht="18" customHeight="1">
      <c r="A1311" s="273" t="s">
        <v>5842</v>
      </c>
      <c r="B1311" s="273" t="s">
        <v>11446</v>
      </c>
      <c r="C1311" s="273" t="s">
        <v>11447</v>
      </c>
      <c r="D1311" s="273" t="s">
        <v>11448</v>
      </c>
      <c r="E1311" s="273" t="s">
        <v>11449</v>
      </c>
      <c r="F1311" s="273" t="s">
        <v>3643</v>
      </c>
      <c r="G1311" s="273" t="s">
        <v>814</v>
      </c>
      <c r="H1311" s="273" t="s">
        <v>786</v>
      </c>
      <c r="I1311" s="274">
        <v>4</v>
      </c>
      <c r="J1311" s="273" t="s">
        <v>11</v>
      </c>
      <c r="K1311" s="273" t="s">
        <v>9134</v>
      </c>
      <c r="L1311" s="274">
        <v>3.375</v>
      </c>
      <c r="M1311" s="273" t="s">
        <v>8430</v>
      </c>
      <c r="N1311" s="273" t="s">
        <v>936</v>
      </c>
      <c r="O1311" s="273"/>
      <c r="P1311" s="273"/>
      <c r="Q1311" s="273"/>
      <c r="R1311" s="273" t="s">
        <v>789</v>
      </c>
      <c r="S1311" s="273" t="s">
        <v>790</v>
      </c>
      <c r="T1311" s="273" t="s">
        <v>458</v>
      </c>
      <c r="U1311" s="273" t="s">
        <v>791</v>
      </c>
      <c r="V1311" s="274">
        <v>99.173000000000002</v>
      </c>
      <c r="W1311" s="273"/>
      <c r="X1311" s="273" t="s">
        <v>1463</v>
      </c>
      <c r="Y1311" s="273" t="s">
        <v>1464</v>
      </c>
      <c r="Z1311" s="273"/>
      <c r="AA1311" s="273"/>
      <c r="AB1311" s="273"/>
      <c r="AC1311" s="273"/>
      <c r="AD1311" s="273"/>
      <c r="AE1311" s="273" t="s">
        <v>3842</v>
      </c>
      <c r="AF1311" s="273" t="s">
        <v>794</v>
      </c>
      <c r="AG1311" s="273" t="s">
        <v>1986</v>
      </c>
      <c r="AH1311" s="273" t="s">
        <v>786</v>
      </c>
      <c r="AI1311" s="273" t="s">
        <v>102</v>
      </c>
      <c r="AJ1311" s="273"/>
      <c r="AK1311" s="273" t="s">
        <v>1987</v>
      </c>
      <c r="AL1311" s="273" t="s">
        <v>3734</v>
      </c>
      <c r="AM1311" s="273" t="s">
        <v>1989</v>
      </c>
      <c r="AN1311" s="273" t="s">
        <v>42</v>
      </c>
      <c r="AO1311" s="273"/>
      <c r="AP1311" s="273"/>
      <c r="AQ1311" s="273"/>
      <c r="AR1311" s="273"/>
      <c r="AS1311" s="273" t="s">
        <v>5847</v>
      </c>
      <c r="AT1311" s="274">
        <v>1000</v>
      </c>
      <c r="AU1311" s="274">
        <v>0</v>
      </c>
      <c r="AV1311" s="273" t="s">
        <v>11432</v>
      </c>
      <c r="AW1311" s="273" t="s">
        <v>4089</v>
      </c>
      <c r="AX1311" s="274">
        <v>3.375</v>
      </c>
      <c r="AY1311" s="273" t="s">
        <v>458</v>
      </c>
      <c r="AZ1311" s="273" t="s">
        <v>11450</v>
      </c>
      <c r="BA1311" s="273" t="s">
        <v>5848</v>
      </c>
      <c r="BB1311" s="273" t="s">
        <v>5842</v>
      </c>
      <c r="BC1311" s="273" t="s">
        <v>11432</v>
      </c>
      <c r="BD1311" s="273"/>
      <c r="BE1311" s="273" t="s">
        <v>11432</v>
      </c>
      <c r="BF1311" s="273" t="s">
        <v>458</v>
      </c>
      <c r="BG1311" s="273" t="s">
        <v>458</v>
      </c>
      <c r="BH1311" s="273" t="s">
        <v>3842</v>
      </c>
      <c r="BI1311" s="273" t="s">
        <v>800</v>
      </c>
      <c r="BJ1311" s="273" t="s">
        <v>800</v>
      </c>
      <c r="BK1311" s="273" t="s">
        <v>3730</v>
      </c>
      <c r="BL1311" s="273" t="s">
        <v>802</v>
      </c>
      <c r="BM1311" s="273" t="s">
        <v>827</v>
      </c>
      <c r="BN1311" s="273"/>
      <c r="BO1311" s="273" t="s">
        <v>809</v>
      </c>
      <c r="BP1311" s="273" t="s">
        <v>458</v>
      </c>
      <c r="BQ1311" s="273"/>
    </row>
    <row r="1312" spans="1:69" ht="18" customHeight="1">
      <c r="A1312" s="273" t="s">
        <v>1797</v>
      </c>
      <c r="B1312" s="273" t="s">
        <v>11451</v>
      </c>
      <c r="C1312" s="273" t="s">
        <v>11452</v>
      </c>
      <c r="D1312" s="273" t="s">
        <v>11453</v>
      </c>
      <c r="E1312" s="273" t="s">
        <v>11454</v>
      </c>
      <c r="F1312" s="273" t="s">
        <v>1801</v>
      </c>
      <c r="G1312" s="273" t="s">
        <v>1506</v>
      </c>
      <c r="H1312" s="273" t="s">
        <v>786</v>
      </c>
      <c r="I1312" s="274">
        <v>1</v>
      </c>
      <c r="J1312" s="273" t="s">
        <v>852</v>
      </c>
      <c r="K1312" s="273" t="s">
        <v>9134</v>
      </c>
      <c r="L1312" s="274">
        <v>5.15</v>
      </c>
      <c r="M1312" s="273" t="s">
        <v>2730</v>
      </c>
      <c r="N1312" s="273" t="s">
        <v>788</v>
      </c>
      <c r="O1312" s="273"/>
      <c r="P1312" s="273"/>
      <c r="Q1312" s="273"/>
      <c r="R1312" s="273"/>
      <c r="S1312" s="273" t="s">
        <v>1487</v>
      </c>
      <c r="T1312" s="273"/>
      <c r="U1312" s="273" t="s">
        <v>791</v>
      </c>
      <c r="V1312" s="274">
        <v>100</v>
      </c>
      <c r="W1312" s="273"/>
      <c r="X1312" s="273" t="s">
        <v>1463</v>
      </c>
      <c r="Y1312" s="273" t="s">
        <v>1464</v>
      </c>
      <c r="Z1312" s="273"/>
      <c r="AA1312" s="273"/>
      <c r="AB1312" s="273"/>
      <c r="AC1312" s="273"/>
      <c r="AD1312" s="273"/>
      <c r="AE1312" s="273"/>
      <c r="AF1312" s="273" t="s">
        <v>794</v>
      </c>
      <c r="AG1312" s="273" t="s">
        <v>795</v>
      </c>
      <c r="AH1312" s="273" t="s">
        <v>786</v>
      </c>
      <c r="AI1312" s="273"/>
      <c r="AJ1312" s="273"/>
      <c r="AK1312" s="273" t="s">
        <v>796</v>
      </c>
      <c r="AL1312" s="273" t="s">
        <v>2732</v>
      </c>
      <c r="AM1312" s="273" t="s">
        <v>1529</v>
      </c>
      <c r="AN1312" s="273" t="s">
        <v>42</v>
      </c>
      <c r="AO1312" s="273"/>
      <c r="AP1312" s="273"/>
      <c r="AQ1312" s="273"/>
      <c r="AR1312" s="273"/>
      <c r="AS1312" s="273" t="s">
        <v>1806</v>
      </c>
      <c r="AT1312" s="274">
        <v>100000</v>
      </c>
      <c r="AU1312" s="274">
        <v>1</v>
      </c>
      <c r="AV1312" s="273" t="s">
        <v>11455</v>
      </c>
      <c r="AW1312" s="273"/>
      <c r="AX1312" s="274">
        <v>5.15</v>
      </c>
      <c r="AY1312" s="273"/>
      <c r="AZ1312" s="273" t="s">
        <v>11178</v>
      </c>
      <c r="BA1312" s="273" t="s">
        <v>1807</v>
      </c>
      <c r="BB1312" s="273"/>
      <c r="BC1312" s="273" t="s">
        <v>11455</v>
      </c>
      <c r="BD1312" s="273"/>
      <c r="BE1312" s="273" t="s">
        <v>11455</v>
      </c>
      <c r="BF1312" s="273"/>
      <c r="BG1312" s="273"/>
      <c r="BH1312" s="273" t="s">
        <v>458</v>
      </c>
      <c r="BI1312" s="273" t="s">
        <v>800</v>
      </c>
      <c r="BJ1312" s="273" t="s">
        <v>800</v>
      </c>
      <c r="BK1312" s="273" t="s">
        <v>801</v>
      </c>
      <c r="BL1312" s="273" t="s">
        <v>802</v>
      </c>
      <c r="BM1312" s="273" t="s">
        <v>1962</v>
      </c>
      <c r="BN1312" s="273"/>
      <c r="BO1312" s="273" t="s">
        <v>809</v>
      </c>
      <c r="BP1312" s="273"/>
      <c r="BQ1312" s="273"/>
    </row>
    <row r="1313" spans="1:69" ht="18" customHeight="1">
      <c r="A1313" s="273" t="s">
        <v>857</v>
      </c>
      <c r="B1313" s="273" t="s">
        <v>11456</v>
      </c>
      <c r="C1313" s="273" t="s">
        <v>11457</v>
      </c>
      <c r="D1313" s="273" t="s">
        <v>11453</v>
      </c>
      <c r="E1313" s="273" t="s">
        <v>11458</v>
      </c>
      <c r="F1313" s="273" t="s">
        <v>859</v>
      </c>
      <c r="G1313" s="273" t="s">
        <v>814</v>
      </c>
      <c r="H1313" s="273" t="s">
        <v>786</v>
      </c>
      <c r="I1313" s="274">
        <v>3</v>
      </c>
      <c r="J1313" s="273" t="s">
        <v>599</v>
      </c>
      <c r="K1313" s="273" t="s">
        <v>9134</v>
      </c>
      <c r="L1313" s="274">
        <v>5.5</v>
      </c>
      <c r="M1313" s="273" t="s">
        <v>2929</v>
      </c>
      <c r="N1313" s="273" t="s">
        <v>860</v>
      </c>
      <c r="O1313" s="273"/>
      <c r="P1313" s="273"/>
      <c r="Q1313" s="273"/>
      <c r="R1313" s="273" t="s">
        <v>789</v>
      </c>
      <c r="S1313" s="273" t="s">
        <v>1487</v>
      </c>
      <c r="T1313" s="273"/>
      <c r="U1313" s="273" t="s">
        <v>791</v>
      </c>
      <c r="V1313" s="274">
        <v>100</v>
      </c>
      <c r="W1313" s="273"/>
      <c r="X1313" s="273" t="s">
        <v>861</v>
      </c>
      <c r="Y1313" s="273"/>
      <c r="Z1313" s="273"/>
      <c r="AA1313" s="273"/>
      <c r="AB1313" s="273"/>
      <c r="AC1313" s="273"/>
      <c r="AD1313" s="273"/>
      <c r="AE1313" s="273"/>
      <c r="AF1313" s="273" t="s">
        <v>794</v>
      </c>
      <c r="AG1313" s="273" t="s">
        <v>795</v>
      </c>
      <c r="AH1313" s="273" t="s">
        <v>786</v>
      </c>
      <c r="AI1313" s="273"/>
      <c r="AJ1313" s="273"/>
      <c r="AK1313" s="273" t="s">
        <v>796</v>
      </c>
      <c r="AL1313" s="273" t="s">
        <v>2930</v>
      </c>
      <c r="AM1313" s="273" t="s">
        <v>811</v>
      </c>
      <c r="AN1313" s="273" t="s">
        <v>42</v>
      </c>
      <c r="AO1313" s="273"/>
      <c r="AP1313" s="273"/>
      <c r="AQ1313" s="273"/>
      <c r="AR1313" s="273"/>
      <c r="AS1313" s="273" t="s">
        <v>862</v>
      </c>
      <c r="AT1313" s="274">
        <v>10000</v>
      </c>
      <c r="AU1313" s="274">
        <v>3</v>
      </c>
      <c r="AV1313" s="273" t="s">
        <v>11459</v>
      </c>
      <c r="AW1313" s="273"/>
      <c r="AX1313" s="274">
        <v>5.5</v>
      </c>
      <c r="AY1313" s="273"/>
      <c r="AZ1313" s="273" t="s">
        <v>11161</v>
      </c>
      <c r="BA1313" s="273" t="s">
        <v>970</v>
      </c>
      <c r="BB1313" s="273"/>
      <c r="BC1313" s="273" t="s">
        <v>11459</v>
      </c>
      <c r="BD1313" s="273"/>
      <c r="BE1313" s="273" t="s">
        <v>11459</v>
      </c>
      <c r="BF1313" s="273"/>
      <c r="BG1313" s="273"/>
      <c r="BH1313" s="273" t="s">
        <v>458</v>
      </c>
      <c r="BI1313" s="273" t="s">
        <v>800</v>
      </c>
      <c r="BJ1313" s="273" t="s">
        <v>800</v>
      </c>
      <c r="BK1313" s="273" t="s">
        <v>801</v>
      </c>
      <c r="BL1313" s="273" t="s">
        <v>802</v>
      </c>
      <c r="BM1313" s="273" t="s">
        <v>803</v>
      </c>
      <c r="BN1313" s="273"/>
      <c r="BO1313" s="273" t="s">
        <v>809</v>
      </c>
      <c r="BP1313" s="273"/>
      <c r="BQ1313" s="273"/>
    </row>
    <row r="1314" spans="1:69" ht="18" customHeight="1">
      <c r="A1314" s="273" t="s">
        <v>8305</v>
      </c>
      <c r="B1314" s="273" t="s">
        <v>11460</v>
      </c>
      <c r="C1314" s="273" t="s">
        <v>11461</v>
      </c>
      <c r="D1314" s="273" t="s">
        <v>11462</v>
      </c>
      <c r="E1314" s="273" t="s">
        <v>11463</v>
      </c>
      <c r="F1314" s="273" t="s">
        <v>786</v>
      </c>
      <c r="G1314" s="273" t="s">
        <v>786</v>
      </c>
      <c r="H1314" s="273" t="s">
        <v>786</v>
      </c>
      <c r="I1314" s="274">
        <v>6</v>
      </c>
      <c r="J1314" s="273" t="s">
        <v>804</v>
      </c>
      <c r="K1314" s="273" t="s">
        <v>9134</v>
      </c>
      <c r="L1314" s="274">
        <v>5.5</v>
      </c>
      <c r="M1314" s="273" t="s">
        <v>2901</v>
      </c>
      <c r="N1314" s="273" t="s">
        <v>788</v>
      </c>
      <c r="O1314" s="273"/>
      <c r="P1314" s="273"/>
      <c r="Q1314" s="273"/>
      <c r="R1314" s="273"/>
      <c r="S1314" s="273" t="s">
        <v>790</v>
      </c>
      <c r="T1314" s="273" t="s">
        <v>458</v>
      </c>
      <c r="U1314" s="273" t="s">
        <v>791</v>
      </c>
      <c r="V1314" s="274">
        <v>100</v>
      </c>
      <c r="W1314" s="273"/>
      <c r="X1314" s="273" t="s">
        <v>1463</v>
      </c>
      <c r="Y1314" s="273" t="s">
        <v>1464</v>
      </c>
      <c r="Z1314" s="273"/>
      <c r="AA1314" s="273"/>
      <c r="AB1314" s="273"/>
      <c r="AC1314" s="273"/>
      <c r="AD1314" s="273"/>
      <c r="AE1314" s="273" t="s">
        <v>11464</v>
      </c>
      <c r="AF1314" s="273" t="s">
        <v>794</v>
      </c>
      <c r="AG1314" s="273" t="s">
        <v>1986</v>
      </c>
      <c r="AH1314" s="273" t="s">
        <v>786</v>
      </c>
      <c r="AI1314" s="273"/>
      <c r="AJ1314" s="273"/>
      <c r="AK1314" s="273" t="s">
        <v>1987</v>
      </c>
      <c r="AL1314" s="273" t="s">
        <v>2902</v>
      </c>
      <c r="AM1314" s="273" t="s">
        <v>1529</v>
      </c>
      <c r="AN1314" s="273" t="s">
        <v>43</v>
      </c>
      <c r="AO1314" s="273"/>
      <c r="AP1314" s="273"/>
      <c r="AQ1314" s="273"/>
      <c r="AR1314" s="273"/>
      <c r="AS1314" s="273" t="s">
        <v>8314</v>
      </c>
      <c r="AT1314" s="274">
        <v>1000000</v>
      </c>
      <c r="AU1314" s="274">
        <v>6</v>
      </c>
      <c r="AV1314" s="273" t="s">
        <v>11465</v>
      </c>
      <c r="AW1314" s="273"/>
      <c r="AX1314" s="274">
        <v>5.5</v>
      </c>
      <c r="AY1314" s="273" t="s">
        <v>458</v>
      </c>
      <c r="AZ1314" s="273" t="s">
        <v>11202</v>
      </c>
      <c r="BA1314" s="273" t="s">
        <v>10833</v>
      </c>
      <c r="BB1314" s="273" t="s">
        <v>8305</v>
      </c>
      <c r="BC1314" s="273" t="s">
        <v>11465</v>
      </c>
      <c r="BD1314" s="273"/>
      <c r="BE1314" s="273" t="s">
        <v>11465</v>
      </c>
      <c r="BF1314" s="273" t="s">
        <v>458</v>
      </c>
      <c r="BG1314" s="273" t="s">
        <v>458</v>
      </c>
      <c r="BH1314" s="273" t="s">
        <v>11464</v>
      </c>
      <c r="BI1314" s="273" t="s">
        <v>800</v>
      </c>
      <c r="BJ1314" s="273" t="s">
        <v>800</v>
      </c>
      <c r="BK1314" s="273" t="s">
        <v>801</v>
      </c>
      <c r="BL1314" s="273" t="s">
        <v>802</v>
      </c>
      <c r="BM1314" s="273" t="s">
        <v>803</v>
      </c>
      <c r="BN1314" s="273"/>
      <c r="BO1314" s="273" t="s">
        <v>809</v>
      </c>
      <c r="BP1314" s="273" t="s">
        <v>458</v>
      </c>
      <c r="BQ1314" s="273"/>
    </row>
    <row r="1315" spans="1:69" ht="18" customHeight="1">
      <c r="A1315" s="273" t="s">
        <v>11466</v>
      </c>
      <c r="B1315" s="273" t="s">
        <v>11467</v>
      </c>
      <c r="C1315" s="273" t="s">
        <v>11468</v>
      </c>
      <c r="D1315" s="273" t="s">
        <v>11469</v>
      </c>
      <c r="E1315" s="273" t="s">
        <v>11470</v>
      </c>
      <c r="F1315" s="273" t="s">
        <v>11471</v>
      </c>
      <c r="G1315" s="273" t="s">
        <v>1938</v>
      </c>
      <c r="H1315" s="273" t="s">
        <v>6273</v>
      </c>
      <c r="I1315" s="274">
        <v>6</v>
      </c>
      <c r="J1315" s="273" t="s">
        <v>11</v>
      </c>
      <c r="K1315" s="273" t="s">
        <v>9134</v>
      </c>
      <c r="L1315" s="274">
        <v>7.25</v>
      </c>
      <c r="M1315" s="273" t="s">
        <v>1590</v>
      </c>
      <c r="N1315" s="273" t="s">
        <v>11020</v>
      </c>
      <c r="O1315" s="273"/>
      <c r="P1315" s="273"/>
      <c r="Q1315" s="273"/>
      <c r="R1315" s="273" t="s">
        <v>789</v>
      </c>
      <c r="S1315" s="273" t="s">
        <v>2731</v>
      </c>
      <c r="T1315" s="273" t="s">
        <v>458</v>
      </c>
      <c r="U1315" s="273" t="s">
        <v>791</v>
      </c>
      <c r="V1315" s="274">
        <v>99.04</v>
      </c>
      <c r="W1315" s="273"/>
      <c r="X1315" s="273" t="s">
        <v>4703</v>
      </c>
      <c r="Y1315" s="273" t="s">
        <v>6468</v>
      </c>
      <c r="Z1315" s="273"/>
      <c r="AA1315" s="273"/>
      <c r="AB1315" s="273"/>
      <c r="AC1315" s="273"/>
      <c r="AD1315" s="273"/>
      <c r="AE1315" s="273" t="s">
        <v>11472</v>
      </c>
      <c r="AF1315" s="273" t="s">
        <v>794</v>
      </c>
      <c r="AG1315" s="273" t="s">
        <v>1986</v>
      </c>
      <c r="AH1315" s="273" t="s">
        <v>7004</v>
      </c>
      <c r="AI1315" s="273" t="s">
        <v>102</v>
      </c>
      <c r="AJ1315" s="273"/>
      <c r="AK1315" s="273" t="s">
        <v>1987</v>
      </c>
      <c r="AL1315" s="273" t="s">
        <v>2152</v>
      </c>
      <c r="AM1315" s="273" t="s">
        <v>2255</v>
      </c>
      <c r="AN1315" s="273" t="s">
        <v>931</v>
      </c>
      <c r="AO1315" s="273"/>
      <c r="AP1315" s="273"/>
      <c r="AQ1315" s="273"/>
      <c r="AR1315" s="273"/>
      <c r="AS1315" s="273" t="s">
        <v>11473</v>
      </c>
      <c r="AT1315" s="274">
        <v>1000</v>
      </c>
      <c r="AU1315" s="274">
        <v>6</v>
      </c>
      <c r="AV1315" s="273" t="s">
        <v>11474</v>
      </c>
      <c r="AW1315" s="273"/>
      <c r="AX1315" s="274">
        <v>7.25</v>
      </c>
      <c r="AY1315" s="273" t="s">
        <v>458</v>
      </c>
      <c r="AZ1315" s="273" t="s">
        <v>11228</v>
      </c>
      <c r="BA1315" s="273" t="s">
        <v>11475</v>
      </c>
      <c r="BB1315" s="273" t="s">
        <v>11476</v>
      </c>
      <c r="BC1315" s="273" t="s">
        <v>11474</v>
      </c>
      <c r="BD1315" s="273"/>
      <c r="BE1315" s="273" t="s">
        <v>11474</v>
      </c>
      <c r="BF1315" s="273" t="s">
        <v>4502</v>
      </c>
      <c r="BG1315" s="273" t="s">
        <v>11472</v>
      </c>
      <c r="BH1315" s="273" t="s">
        <v>11477</v>
      </c>
      <c r="BI1315" s="273" t="s">
        <v>800</v>
      </c>
      <c r="BJ1315" s="273" t="s">
        <v>800</v>
      </c>
      <c r="BK1315" s="273" t="s">
        <v>801</v>
      </c>
      <c r="BL1315" s="273" t="s">
        <v>802</v>
      </c>
      <c r="BM1315" s="273" t="s">
        <v>803</v>
      </c>
      <c r="BN1315" s="273"/>
      <c r="BO1315" s="273" t="s">
        <v>809</v>
      </c>
      <c r="BP1315" s="273" t="s">
        <v>11466</v>
      </c>
      <c r="BQ1315" s="273"/>
    </row>
    <row r="1316" spans="1:69" ht="18" customHeight="1">
      <c r="A1316" s="273" t="s">
        <v>11478</v>
      </c>
      <c r="B1316" s="273" t="s">
        <v>11479</v>
      </c>
      <c r="C1316" s="273" t="s">
        <v>11480</v>
      </c>
      <c r="D1316" s="273" t="s">
        <v>11481</v>
      </c>
      <c r="E1316" s="273" t="s">
        <v>11482</v>
      </c>
      <c r="F1316" s="273" t="s">
        <v>10768</v>
      </c>
      <c r="G1316" s="273" t="s">
        <v>1850</v>
      </c>
      <c r="H1316" s="273" t="s">
        <v>786</v>
      </c>
      <c r="I1316" s="274">
        <v>2.25</v>
      </c>
      <c r="J1316" s="273" t="s">
        <v>11</v>
      </c>
      <c r="K1316" s="273" t="s">
        <v>9134</v>
      </c>
      <c r="L1316" s="274">
        <v>5.25</v>
      </c>
      <c r="M1316" s="273" t="s">
        <v>1590</v>
      </c>
      <c r="N1316" s="273" t="s">
        <v>4104</v>
      </c>
      <c r="O1316" s="273"/>
      <c r="P1316" s="273"/>
      <c r="Q1316" s="273"/>
      <c r="R1316" s="273" t="s">
        <v>789</v>
      </c>
      <c r="S1316" s="273" t="s">
        <v>1487</v>
      </c>
      <c r="T1316" s="273" t="s">
        <v>458</v>
      </c>
      <c r="U1316" s="273" t="s">
        <v>6618</v>
      </c>
      <c r="V1316" s="274">
        <v>99.191000000000003</v>
      </c>
      <c r="W1316" s="273"/>
      <c r="X1316" s="273" t="s">
        <v>9386</v>
      </c>
      <c r="Y1316" s="273" t="s">
        <v>10339</v>
      </c>
      <c r="Z1316" s="273"/>
      <c r="AA1316" s="273"/>
      <c r="AB1316" s="273"/>
      <c r="AC1316" s="273"/>
      <c r="AD1316" s="273"/>
      <c r="AE1316" s="273" t="s">
        <v>458</v>
      </c>
      <c r="AF1316" s="273" t="s">
        <v>794</v>
      </c>
      <c r="AG1316" s="273" t="s">
        <v>1793</v>
      </c>
      <c r="AH1316" s="273" t="s">
        <v>786</v>
      </c>
      <c r="AI1316" s="273"/>
      <c r="AJ1316" s="273" t="s">
        <v>10988</v>
      </c>
      <c r="AK1316" s="273" t="s">
        <v>796</v>
      </c>
      <c r="AL1316" s="273" t="s">
        <v>3734</v>
      </c>
      <c r="AM1316" s="273" t="s">
        <v>2075</v>
      </c>
      <c r="AN1316" s="273" t="s">
        <v>42</v>
      </c>
      <c r="AO1316" s="273"/>
      <c r="AP1316" s="273"/>
      <c r="AQ1316" s="273"/>
      <c r="AR1316" s="273"/>
      <c r="AS1316" s="273" t="s">
        <v>11483</v>
      </c>
      <c r="AT1316" s="274">
        <v>1000</v>
      </c>
      <c r="AU1316" s="274">
        <v>0</v>
      </c>
      <c r="AV1316" s="273" t="s">
        <v>11474</v>
      </c>
      <c r="AW1316" s="273" t="s">
        <v>6391</v>
      </c>
      <c r="AX1316" s="274">
        <v>5.25</v>
      </c>
      <c r="AY1316" s="273" t="s">
        <v>458</v>
      </c>
      <c r="AZ1316" s="273" t="s">
        <v>11228</v>
      </c>
      <c r="BA1316" s="273" t="s">
        <v>11484</v>
      </c>
      <c r="BB1316" s="273" t="s">
        <v>458</v>
      </c>
      <c r="BC1316" s="273" t="s">
        <v>11474</v>
      </c>
      <c r="BD1316" s="273"/>
      <c r="BE1316" s="273" t="s">
        <v>11474</v>
      </c>
      <c r="BF1316" s="273" t="s">
        <v>458</v>
      </c>
      <c r="BG1316" s="273" t="s">
        <v>11485</v>
      </c>
      <c r="BH1316" s="273" t="s">
        <v>11485</v>
      </c>
      <c r="BI1316" s="273" t="s">
        <v>800</v>
      </c>
      <c r="BJ1316" s="273" t="s">
        <v>800</v>
      </c>
      <c r="BK1316" s="273" t="s">
        <v>3730</v>
      </c>
      <c r="BL1316" s="273" t="s">
        <v>802</v>
      </c>
      <c r="BM1316" s="273" t="s">
        <v>827</v>
      </c>
      <c r="BN1316" s="273"/>
      <c r="BO1316" s="273" t="s">
        <v>809</v>
      </c>
      <c r="BP1316" s="273" t="s">
        <v>458</v>
      </c>
      <c r="BQ1316" s="273"/>
    </row>
    <row r="1317" spans="1:69" ht="18" customHeight="1">
      <c r="A1317" s="273" t="s">
        <v>11196</v>
      </c>
      <c r="B1317" s="273" t="s">
        <v>11486</v>
      </c>
      <c r="C1317" s="273" t="s">
        <v>11487</v>
      </c>
      <c r="D1317" s="273" t="s">
        <v>11481</v>
      </c>
      <c r="E1317" s="273" t="s">
        <v>11488</v>
      </c>
      <c r="F1317" s="273" t="s">
        <v>786</v>
      </c>
      <c r="G1317" s="273" t="s">
        <v>786</v>
      </c>
      <c r="H1317" s="273" t="s">
        <v>786</v>
      </c>
      <c r="I1317" s="274">
        <v>2</v>
      </c>
      <c r="J1317" s="273" t="s">
        <v>804</v>
      </c>
      <c r="K1317" s="273" t="s">
        <v>9134</v>
      </c>
      <c r="L1317" s="274">
        <v>4.75</v>
      </c>
      <c r="M1317" s="273" t="s">
        <v>6466</v>
      </c>
      <c r="N1317" s="273" t="s">
        <v>788</v>
      </c>
      <c r="O1317" s="273"/>
      <c r="P1317" s="273"/>
      <c r="Q1317" s="273"/>
      <c r="R1317" s="273" t="s">
        <v>789</v>
      </c>
      <c r="S1317" s="273" t="s">
        <v>790</v>
      </c>
      <c r="T1317" s="273" t="s">
        <v>458</v>
      </c>
      <c r="U1317" s="273" t="s">
        <v>791</v>
      </c>
      <c r="V1317" s="274">
        <v>100</v>
      </c>
      <c r="W1317" s="273"/>
      <c r="X1317" s="273" t="s">
        <v>1463</v>
      </c>
      <c r="Y1317" s="273" t="s">
        <v>1464</v>
      </c>
      <c r="Z1317" s="273"/>
      <c r="AA1317" s="273"/>
      <c r="AB1317" s="273"/>
      <c r="AC1317" s="273"/>
      <c r="AD1317" s="273"/>
      <c r="AE1317" s="273" t="s">
        <v>11378</v>
      </c>
      <c r="AF1317" s="273" t="s">
        <v>794</v>
      </c>
      <c r="AG1317" s="273" t="s">
        <v>1986</v>
      </c>
      <c r="AH1317" s="273" t="s">
        <v>786</v>
      </c>
      <c r="AI1317" s="273" t="s">
        <v>102</v>
      </c>
      <c r="AJ1317" s="273"/>
      <c r="AK1317" s="273" t="s">
        <v>1987</v>
      </c>
      <c r="AL1317" s="273" t="s">
        <v>6470</v>
      </c>
      <c r="AM1317" s="273" t="s">
        <v>1989</v>
      </c>
      <c r="AN1317" s="273" t="s">
        <v>43</v>
      </c>
      <c r="AO1317" s="273"/>
      <c r="AP1317" s="273"/>
      <c r="AQ1317" s="273"/>
      <c r="AR1317" s="273"/>
      <c r="AS1317" s="273" t="s">
        <v>11201</v>
      </c>
      <c r="AT1317" s="274">
        <v>1000000</v>
      </c>
      <c r="AU1317" s="274">
        <v>2</v>
      </c>
      <c r="AV1317" s="273" t="s">
        <v>11489</v>
      </c>
      <c r="AW1317" s="273"/>
      <c r="AX1317" s="274">
        <v>4.75</v>
      </c>
      <c r="AY1317" s="273" t="s">
        <v>458</v>
      </c>
      <c r="AZ1317" s="273" t="s">
        <v>11220</v>
      </c>
      <c r="BA1317" s="273" t="s">
        <v>11204</v>
      </c>
      <c r="BB1317" s="273" t="s">
        <v>11196</v>
      </c>
      <c r="BC1317" s="273" t="s">
        <v>11489</v>
      </c>
      <c r="BD1317" s="273"/>
      <c r="BE1317" s="273" t="s">
        <v>11489</v>
      </c>
      <c r="BF1317" s="273" t="s">
        <v>458</v>
      </c>
      <c r="BG1317" s="273" t="s">
        <v>458</v>
      </c>
      <c r="BH1317" s="273" t="s">
        <v>11378</v>
      </c>
      <c r="BI1317" s="273" t="s">
        <v>800</v>
      </c>
      <c r="BJ1317" s="273" t="s">
        <v>800</v>
      </c>
      <c r="BK1317" s="273" t="s">
        <v>801</v>
      </c>
      <c r="BL1317" s="273" t="s">
        <v>802</v>
      </c>
      <c r="BM1317" s="273" t="s">
        <v>803</v>
      </c>
      <c r="BN1317" s="273"/>
      <c r="BO1317" s="273" t="s">
        <v>809</v>
      </c>
      <c r="BP1317" s="273" t="s">
        <v>458</v>
      </c>
      <c r="BQ1317" s="273"/>
    </row>
    <row r="1318" spans="1:69" ht="18" customHeight="1">
      <c r="A1318" s="273" t="s">
        <v>5932</v>
      </c>
      <c r="B1318" s="273" t="s">
        <v>11490</v>
      </c>
      <c r="C1318" s="273" t="s">
        <v>11491</v>
      </c>
      <c r="D1318" s="273" t="s">
        <v>11492</v>
      </c>
      <c r="E1318" s="273" t="s">
        <v>11493</v>
      </c>
      <c r="F1318" s="273" t="s">
        <v>786</v>
      </c>
      <c r="G1318" s="273" t="s">
        <v>786</v>
      </c>
      <c r="H1318" s="273" t="s">
        <v>786</v>
      </c>
      <c r="I1318" s="274">
        <v>5</v>
      </c>
      <c r="J1318" s="273" t="s">
        <v>804</v>
      </c>
      <c r="K1318" s="273" t="s">
        <v>9134</v>
      </c>
      <c r="L1318" s="274">
        <v>4.4260000000000002</v>
      </c>
      <c r="M1318" s="273" t="s">
        <v>1590</v>
      </c>
      <c r="N1318" s="273" t="s">
        <v>788</v>
      </c>
      <c r="O1318" s="273"/>
      <c r="P1318" s="273"/>
      <c r="Q1318" s="273"/>
      <c r="R1318" s="273"/>
      <c r="S1318" s="273" t="s">
        <v>790</v>
      </c>
      <c r="T1318" s="273" t="s">
        <v>458</v>
      </c>
      <c r="U1318" s="273" t="s">
        <v>791</v>
      </c>
      <c r="V1318" s="274">
        <v>100</v>
      </c>
      <c r="W1318" s="273"/>
      <c r="X1318" s="273" t="s">
        <v>1463</v>
      </c>
      <c r="Y1318" s="273" t="s">
        <v>1464</v>
      </c>
      <c r="Z1318" s="273"/>
      <c r="AA1318" s="273"/>
      <c r="AB1318" s="273"/>
      <c r="AC1318" s="273"/>
      <c r="AD1318" s="273"/>
      <c r="AE1318" s="273" t="s">
        <v>4915</v>
      </c>
      <c r="AF1318" s="273" t="s">
        <v>794</v>
      </c>
      <c r="AG1318" s="273" t="s">
        <v>1986</v>
      </c>
      <c r="AH1318" s="273" t="s">
        <v>786</v>
      </c>
      <c r="AI1318" s="273" t="s">
        <v>102</v>
      </c>
      <c r="AJ1318" s="273"/>
      <c r="AK1318" s="273" t="s">
        <v>1987</v>
      </c>
      <c r="AL1318" s="273" t="s">
        <v>2152</v>
      </c>
      <c r="AM1318" s="273" t="s">
        <v>1989</v>
      </c>
      <c r="AN1318" s="273" t="s">
        <v>42</v>
      </c>
      <c r="AO1318" s="273"/>
      <c r="AP1318" s="273"/>
      <c r="AQ1318" s="273"/>
      <c r="AR1318" s="273"/>
      <c r="AS1318" s="273" t="s">
        <v>5937</v>
      </c>
      <c r="AT1318" s="274">
        <v>500000</v>
      </c>
      <c r="AU1318" s="274">
        <v>5</v>
      </c>
      <c r="AV1318" s="273" t="s">
        <v>11474</v>
      </c>
      <c r="AW1318" s="273"/>
      <c r="AX1318" s="274">
        <v>4.4260000000000002</v>
      </c>
      <c r="AY1318" s="273" t="s">
        <v>458</v>
      </c>
      <c r="AZ1318" s="273" t="s">
        <v>11381</v>
      </c>
      <c r="BA1318" s="273" t="s">
        <v>11110</v>
      </c>
      <c r="BB1318" s="273" t="s">
        <v>5932</v>
      </c>
      <c r="BC1318" s="273" t="s">
        <v>11474</v>
      </c>
      <c r="BD1318" s="273"/>
      <c r="BE1318" s="273" t="s">
        <v>11474</v>
      </c>
      <c r="BF1318" s="273" t="s">
        <v>458</v>
      </c>
      <c r="BG1318" s="273"/>
      <c r="BH1318" s="273" t="s">
        <v>4915</v>
      </c>
      <c r="BI1318" s="273" t="s">
        <v>800</v>
      </c>
      <c r="BJ1318" s="273" t="s">
        <v>800</v>
      </c>
      <c r="BK1318" s="273" t="s">
        <v>801</v>
      </c>
      <c r="BL1318" s="273" t="s">
        <v>802</v>
      </c>
      <c r="BM1318" s="273" t="s">
        <v>803</v>
      </c>
      <c r="BN1318" s="273"/>
      <c r="BO1318" s="273" t="s">
        <v>1517</v>
      </c>
      <c r="BP1318" s="273" t="s">
        <v>458</v>
      </c>
      <c r="BQ1318" s="273"/>
    </row>
    <row r="1319" spans="1:69" ht="18" customHeight="1">
      <c r="A1319" s="273" t="s">
        <v>8305</v>
      </c>
      <c r="B1319" s="273" t="s">
        <v>11494</v>
      </c>
      <c r="C1319" s="273" t="s">
        <v>11495</v>
      </c>
      <c r="D1319" s="273" t="s">
        <v>11496</v>
      </c>
      <c r="E1319" s="273" t="s">
        <v>11497</v>
      </c>
      <c r="F1319" s="273" t="s">
        <v>786</v>
      </c>
      <c r="G1319" s="273" t="s">
        <v>786</v>
      </c>
      <c r="H1319" s="273" t="s">
        <v>786</v>
      </c>
      <c r="I1319" s="274">
        <v>5</v>
      </c>
      <c r="J1319" s="273" t="s">
        <v>804</v>
      </c>
      <c r="K1319" s="273" t="s">
        <v>9134</v>
      </c>
      <c r="L1319" s="274">
        <v>5.9</v>
      </c>
      <c r="M1319" s="273" t="s">
        <v>4222</v>
      </c>
      <c r="N1319" s="273" t="s">
        <v>788</v>
      </c>
      <c r="O1319" s="273"/>
      <c r="P1319" s="273"/>
      <c r="Q1319" s="273"/>
      <c r="R1319" s="273"/>
      <c r="S1319" s="273" t="s">
        <v>790</v>
      </c>
      <c r="T1319" s="273" t="s">
        <v>458</v>
      </c>
      <c r="U1319" s="273" t="s">
        <v>791</v>
      </c>
      <c r="V1319" s="274">
        <v>100</v>
      </c>
      <c r="W1319" s="273"/>
      <c r="X1319" s="273" t="s">
        <v>1463</v>
      </c>
      <c r="Y1319" s="273" t="s">
        <v>1464</v>
      </c>
      <c r="Z1319" s="273"/>
      <c r="AA1319" s="273"/>
      <c r="AB1319" s="273"/>
      <c r="AC1319" s="273"/>
      <c r="AD1319" s="273"/>
      <c r="AE1319" s="273" t="s">
        <v>11378</v>
      </c>
      <c r="AF1319" s="273" t="s">
        <v>794</v>
      </c>
      <c r="AG1319" s="273" t="s">
        <v>1986</v>
      </c>
      <c r="AH1319" s="273" t="s">
        <v>786</v>
      </c>
      <c r="AI1319" s="273"/>
      <c r="AJ1319" s="273"/>
      <c r="AK1319" s="273" t="s">
        <v>1987</v>
      </c>
      <c r="AL1319" s="273" t="s">
        <v>4223</v>
      </c>
      <c r="AM1319" s="273" t="s">
        <v>1529</v>
      </c>
      <c r="AN1319" s="273" t="s">
        <v>43</v>
      </c>
      <c r="AO1319" s="273"/>
      <c r="AP1319" s="273"/>
      <c r="AQ1319" s="273"/>
      <c r="AR1319" s="273"/>
      <c r="AS1319" s="273" t="s">
        <v>8314</v>
      </c>
      <c r="AT1319" s="274">
        <v>1000000</v>
      </c>
      <c r="AU1319" s="274">
        <v>5</v>
      </c>
      <c r="AV1319" s="273" t="s">
        <v>11498</v>
      </c>
      <c r="AW1319" s="273"/>
      <c r="AX1319" s="274">
        <v>5.9</v>
      </c>
      <c r="AY1319" s="273" t="s">
        <v>458</v>
      </c>
      <c r="AZ1319" s="273" t="s">
        <v>11232</v>
      </c>
      <c r="BA1319" s="273" t="s">
        <v>10833</v>
      </c>
      <c r="BB1319" s="273" t="s">
        <v>8305</v>
      </c>
      <c r="BC1319" s="273" t="s">
        <v>11498</v>
      </c>
      <c r="BD1319" s="273"/>
      <c r="BE1319" s="273" t="s">
        <v>11498</v>
      </c>
      <c r="BF1319" s="273" t="s">
        <v>458</v>
      </c>
      <c r="BG1319" s="273" t="s">
        <v>458</v>
      </c>
      <c r="BH1319" s="273" t="s">
        <v>11378</v>
      </c>
      <c r="BI1319" s="273" t="s">
        <v>800</v>
      </c>
      <c r="BJ1319" s="273" t="s">
        <v>800</v>
      </c>
      <c r="BK1319" s="273" t="s">
        <v>801</v>
      </c>
      <c r="BL1319" s="273" t="s">
        <v>802</v>
      </c>
      <c r="BM1319" s="273" t="s">
        <v>803</v>
      </c>
      <c r="BN1319" s="273"/>
      <c r="BO1319" s="273" t="s">
        <v>809</v>
      </c>
      <c r="BP1319" s="273" t="s">
        <v>458</v>
      </c>
      <c r="BQ1319" s="273"/>
    </row>
    <row r="1320" spans="1:69" ht="18" customHeight="1">
      <c r="A1320" s="273" t="s">
        <v>11499</v>
      </c>
      <c r="B1320" s="273" t="s">
        <v>11500</v>
      </c>
      <c r="C1320" s="273" t="s">
        <v>11501</v>
      </c>
      <c r="D1320" s="273" t="s">
        <v>11502</v>
      </c>
      <c r="E1320" s="273" t="s">
        <v>11503</v>
      </c>
      <c r="F1320" s="273" t="s">
        <v>5370</v>
      </c>
      <c r="G1320" s="273" t="s">
        <v>1506</v>
      </c>
      <c r="H1320" s="273" t="s">
        <v>5370</v>
      </c>
      <c r="I1320" s="274">
        <v>4</v>
      </c>
      <c r="J1320" s="273" t="s">
        <v>11</v>
      </c>
      <c r="K1320" s="273" t="s">
        <v>9134</v>
      </c>
      <c r="L1320" s="274">
        <v>4.625</v>
      </c>
      <c r="M1320" s="273" t="s">
        <v>8737</v>
      </c>
      <c r="N1320" s="273" t="s">
        <v>11504</v>
      </c>
      <c r="O1320" s="273"/>
      <c r="P1320" s="273"/>
      <c r="Q1320" s="273"/>
      <c r="R1320" s="273" t="s">
        <v>789</v>
      </c>
      <c r="S1320" s="273" t="s">
        <v>790</v>
      </c>
      <c r="T1320" s="273" t="s">
        <v>458</v>
      </c>
      <c r="U1320" s="273" t="s">
        <v>791</v>
      </c>
      <c r="V1320" s="274">
        <v>99.328000000000003</v>
      </c>
      <c r="W1320" s="273"/>
      <c r="X1320" s="273" t="s">
        <v>1463</v>
      </c>
      <c r="Y1320" s="273" t="s">
        <v>1464</v>
      </c>
      <c r="Z1320" s="273"/>
      <c r="AA1320" s="273"/>
      <c r="AB1320" s="273"/>
      <c r="AC1320" s="273"/>
      <c r="AD1320" s="273"/>
      <c r="AE1320" s="273" t="s">
        <v>11505</v>
      </c>
      <c r="AF1320" s="273" t="s">
        <v>794</v>
      </c>
      <c r="AG1320" s="273" t="s">
        <v>1986</v>
      </c>
      <c r="AH1320" s="273" t="s">
        <v>5370</v>
      </c>
      <c r="AI1320" s="273"/>
      <c r="AJ1320" s="273"/>
      <c r="AK1320" s="273" t="s">
        <v>1987</v>
      </c>
      <c r="AL1320" s="273" t="s">
        <v>10552</v>
      </c>
      <c r="AM1320" s="273" t="s">
        <v>1529</v>
      </c>
      <c r="AN1320" s="273" t="s">
        <v>42</v>
      </c>
      <c r="AO1320" s="273"/>
      <c r="AP1320" s="273"/>
      <c r="AQ1320" s="273"/>
      <c r="AR1320" s="273"/>
      <c r="AS1320" s="273" t="s">
        <v>11506</v>
      </c>
      <c r="AT1320" s="274">
        <v>1000</v>
      </c>
      <c r="AU1320" s="274">
        <v>4</v>
      </c>
      <c r="AV1320" s="273" t="s">
        <v>11507</v>
      </c>
      <c r="AW1320" s="273"/>
      <c r="AX1320" s="274">
        <v>4.625</v>
      </c>
      <c r="AY1320" s="273" t="s">
        <v>458</v>
      </c>
      <c r="AZ1320" s="273" t="s">
        <v>11259</v>
      </c>
      <c r="BA1320" s="273" t="s">
        <v>11508</v>
      </c>
      <c r="BB1320" s="273" t="s">
        <v>11509</v>
      </c>
      <c r="BC1320" s="273" t="s">
        <v>11507</v>
      </c>
      <c r="BD1320" s="273"/>
      <c r="BE1320" s="273" t="s">
        <v>11507</v>
      </c>
      <c r="BF1320" s="273" t="s">
        <v>458</v>
      </c>
      <c r="BG1320" s="273" t="s">
        <v>11505</v>
      </c>
      <c r="BH1320" s="273" t="s">
        <v>11510</v>
      </c>
      <c r="BI1320" s="273" t="s">
        <v>800</v>
      </c>
      <c r="BJ1320" s="273" t="s">
        <v>800</v>
      </c>
      <c r="BK1320" s="273" t="s">
        <v>801</v>
      </c>
      <c r="BL1320" s="273" t="s">
        <v>802</v>
      </c>
      <c r="BM1320" s="273" t="s">
        <v>803</v>
      </c>
      <c r="BN1320" s="273"/>
      <c r="BO1320" s="273" t="s">
        <v>809</v>
      </c>
      <c r="BP1320" s="273" t="s">
        <v>458</v>
      </c>
      <c r="BQ1320" s="273"/>
    </row>
    <row r="1321" spans="1:69" ht="18" customHeight="1">
      <c r="A1321" s="273" t="s">
        <v>11511</v>
      </c>
      <c r="B1321" s="273" t="s">
        <v>11512</v>
      </c>
      <c r="C1321" s="273" t="s">
        <v>11513</v>
      </c>
      <c r="D1321" s="273" t="s">
        <v>11514</v>
      </c>
      <c r="E1321" s="273" t="s">
        <v>11515</v>
      </c>
      <c r="F1321" s="273" t="s">
        <v>4914</v>
      </c>
      <c r="G1321" s="273" t="s">
        <v>925</v>
      </c>
      <c r="H1321" s="273" t="s">
        <v>786</v>
      </c>
      <c r="I1321" s="274">
        <v>3</v>
      </c>
      <c r="J1321" s="273" t="s">
        <v>11</v>
      </c>
      <c r="K1321" s="273" t="s">
        <v>11516</v>
      </c>
      <c r="L1321" s="274">
        <v>6</v>
      </c>
      <c r="M1321" s="273" t="s">
        <v>856</v>
      </c>
      <c r="N1321" s="273" t="s">
        <v>4104</v>
      </c>
      <c r="O1321" s="273"/>
      <c r="P1321" s="273"/>
      <c r="Q1321" s="273"/>
      <c r="R1321" s="273" t="s">
        <v>789</v>
      </c>
      <c r="S1321" s="273" t="s">
        <v>1487</v>
      </c>
      <c r="T1321" s="273" t="s">
        <v>458</v>
      </c>
      <c r="U1321" s="273" t="s">
        <v>6618</v>
      </c>
      <c r="V1321" s="273"/>
      <c r="W1321" s="273"/>
      <c r="X1321" s="273" t="s">
        <v>1463</v>
      </c>
      <c r="Y1321" s="273" t="s">
        <v>1464</v>
      </c>
      <c r="Z1321" s="273"/>
      <c r="AA1321" s="273"/>
      <c r="AB1321" s="273"/>
      <c r="AC1321" s="273"/>
      <c r="AD1321" s="273"/>
      <c r="AE1321" s="273" t="s">
        <v>458</v>
      </c>
      <c r="AF1321" s="273" t="s">
        <v>794</v>
      </c>
      <c r="AG1321" s="273" t="s">
        <v>1793</v>
      </c>
      <c r="AH1321" s="273" t="s">
        <v>786</v>
      </c>
      <c r="AI1321" s="273" t="s">
        <v>102</v>
      </c>
      <c r="AJ1321" s="273" t="s">
        <v>10988</v>
      </c>
      <c r="AK1321" s="273" t="s">
        <v>796</v>
      </c>
      <c r="AL1321" s="273" t="s">
        <v>3734</v>
      </c>
      <c r="AM1321" s="273" t="s">
        <v>811</v>
      </c>
      <c r="AN1321" s="273" t="s">
        <v>42</v>
      </c>
      <c r="AO1321" s="273"/>
      <c r="AP1321" s="273"/>
      <c r="AQ1321" s="273"/>
      <c r="AR1321" s="273"/>
      <c r="AS1321" s="273" t="s">
        <v>8048</v>
      </c>
      <c r="AT1321" s="274">
        <v>1000</v>
      </c>
      <c r="AU1321" s="274">
        <v>0</v>
      </c>
      <c r="AV1321" s="273" t="s">
        <v>11517</v>
      </c>
      <c r="AW1321" s="273" t="s">
        <v>10115</v>
      </c>
      <c r="AX1321" s="274">
        <v>6</v>
      </c>
      <c r="AY1321" s="273" t="s">
        <v>458</v>
      </c>
      <c r="AZ1321" s="273" t="s">
        <v>11363</v>
      </c>
      <c r="BA1321" s="273" t="s">
        <v>7140</v>
      </c>
      <c r="BB1321" s="273" t="s">
        <v>458</v>
      </c>
      <c r="BC1321" s="273" t="s">
        <v>11517</v>
      </c>
      <c r="BD1321" s="273"/>
      <c r="BE1321" s="273" t="s">
        <v>11517</v>
      </c>
      <c r="BF1321" s="273" t="s">
        <v>11518</v>
      </c>
      <c r="BG1321" s="273" t="s">
        <v>11519</v>
      </c>
      <c r="BH1321" s="273" t="s">
        <v>11520</v>
      </c>
      <c r="BI1321" s="273" t="s">
        <v>800</v>
      </c>
      <c r="BJ1321" s="273" t="s">
        <v>800</v>
      </c>
      <c r="BK1321" s="273" t="s">
        <v>3730</v>
      </c>
      <c r="BL1321" s="273" t="s">
        <v>802</v>
      </c>
      <c r="BM1321" s="273" t="s">
        <v>827</v>
      </c>
      <c r="BN1321" s="273" t="s">
        <v>11195</v>
      </c>
      <c r="BO1321" s="273" t="s">
        <v>809</v>
      </c>
      <c r="BP1321" s="273" t="s">
        <v>458</v>
      </c>
      <c r="BQ1321" s="273"/>
    </row>
    <row r="1322" spans="1:69" ht="18" customHeight="1">
      <c r="A1322" s="273" t="s">
        <v>2001</v>
      </c>
      <c r="B1322" s="273" t="s">
        <v>11521</v>
      </c>
      <c r="C1322" s="273" t="s">
        <v>11522</v>
      </c>
      <c r="D1322" s="273" t="s">
        <v>11523</v>
      </c>
      <c r="E1322" s="273" t="s">
        <v>11524</v>
      </c>
      <c r="F1322" s="273" t="s">
        <v>1801</v>
      </c>
      <c r="G1322" s="273" t="s">
        <v>1850</v>
      </c>
      <c r="H1322" s="273" t="s">
        <v>1801</v>
      </c>
      <c r="I1322" s="274">
        <v>6</v>
      </c>
      <c r="J1322" s="273" t="s">
        <v>804</v>
      </c>
      <c r="K1322" s="273" t="s">
        <v>11525</v>
      </c>
      <c r="L1322" s="274">
        <v>2.6</v>
      </c>
      <c r="M1322" s="273" t="s">
        <v>6015</v>
      </c>
      <c r="N1322" s="273" t="s">
        <v>936</v>
      </c>
      <c r="O1322" s="273"/>
      <c r="P1322" s="273"/>
      <c r="Q1322" s="273"/>
      <c r="R1322" s="273"/>
      <c r="S1322" s="273" t="s">
        <v>1487</v>
      </c>
      <c r="T1322" s="273" t="s">
        <v>458</v>
      </c>
      <c r="U1322" s="273" t="s">
        <v>823</v>
      </c>
      <c r="V1322" s="273"/>
      <c r="W1322" s="273"/>
      <c r="X1322" s="273" t="s">
        <v>1463</v>
      </c>
      <c r="Y1322" s="273" t="s">
        <v>1464</v>
      </c>
      <c r="Z1322" s="273"/>
      <c r="AA1322" s="273"/>
      <c r="AB1322" s="273"/>
      <c r="AC1322" s="273"/>
      <c r="AD1322" s="273"/>
      <c r="AE1322" s="273" t="s">
        <v>458</v>
      </c>
      <c r="AF1322" s="273" t="s">
        <v>794</v>
      </c>
      <c r="AG1322" s="273" t="s">
        <v>1734</v>
      </c>
      <c r="AH1322" s="273" t="s">
        <v>1801</v>
      </c>
      <c r="AI1322" s="273"/>
      <c r="AJ1322" s="273"/>
      <c r="AK1322" s="273" t="s">
        <v>810</v>
      </c>
      <c r="AL1322" s="273" t="s">
        <v>6021</v>
      </c>
      <c r="AM1322" s="273" t="s">
        <v>1606</v>
      </c>
      <c r="AN1322" s="273" t="s">
        <v>42</v>
      </c>
      <c r="AO1322" s="273"/>
      <c r="AP1322" s="273"/>
      <c r="AQ1322" s="273"/>
      <c r="AR1322" s="273"/>
      <c r="AS1322" s="273" t="s">
        <v>3803</v>
      </c>
      <c r="AT1322" s="274">
        <v>50000</v>
      </c>
      <c r="AU1322" s="274">
        <v>6</v>
      </c>
      <c r="AV1322" s="273" t="s">
        <v>11526</v>
      </c>
      <c r="AW1322" s="273"/>
      <c r="AX1322" s="274">
        <v>2.6</v>
      </c>
      <c r="AY1322" s="273" t="s">
        <v>458</v>
      </c>
      <c r="AZ1322" s="273" t="s">
        <v>11527</v>
      </c>
      <c r="BA1322" s="273" t="s">
        <v>3805</v>
      </c>
      <c r="BB1322" s="273" t="s">
        <v>458</v>
      </c>
      <c r="BC1322" s="273" t="s">
        <v>11526</v>
      </c>
      <c r="BD1322" s="273"/>
      <c r="BE1322" s="273" t="s">
        <v>11526</v>
      </c>
      <c r="BF1322" s="273" t="s">
        <v>458</v>
      </c>
      <c r="BG1322" s="273" t="s">
        <v>458</v>
      </c>
      <c r="BH1322" s="273" t="s">
        <v>458</v>
      </c>
      <c r="BI1322" s="273" t="s">
        <v>800</v>
      </c>
      <c r="BJ1322" s="273" t="s">
        <v>800</v>
      </c>
      <c r="BK1322" s="273" t="s">
        <v>801</v>
      </c>
      <c r="BL1322" s="273" t="s">
        <v>802</v>
      </c>
      <c r="BM1322" s="273" t="s">
        <v>803</v>
      </c>
      <c r="BN1322" s="273"/>
      <c r="BO1322" s="273" t="s">
        <v>809</v>
      </c>
      <c r="BP1322" s="273" t="s">
        <v>458</v>
      </c>
      <c r="BQ1322" s="273"/>
    </row>
    <row r="1323" spans="1:69" ht="18" customHeight="1">
      <c r="A1323" s="273" t="s">
        <v>1797</v>
      </c>
      <c r="B1323" s="273" t="s">
        <v>11528</v>
      </c>
      <c r="C1323" s="273" t="s">
        <v>11529</v>
      </c>
      <c r="D1323" s="273" t="s">
        <v>11530</v>
      </c>
      <c r="E1323" s="273" t="s">
        <v>11531</v>
      </c>
      <c r="F1323" s="273" t="s">
        <v>1801</v>
      </c>
      <c r="G1323" s="273" t="s">
        <v>1506</v>
      </c>
      <c r="H1323" s="273" t="s">
        <v>786</v>
      </c>
      <c r="I1323" s="274">
        <v>10.7</v>
      </c>
      <c r="J1323" s="273" t="s">
        <v>804</v>
      </c>
      <c r="K1323" s="273" t="s">
        <v>11532</v>
      </c>
      <c r="L1323" s="273"/>
      <c r="M1323" s="273" t="s">
        <v>2461</v>
      </c>
      <c r="N1323" s="273" t="s">
        <v>788</v>
      </c>
      <c r="O1323" s="273"/>
      <c r="P1323" s="273"/>
      <c r="Q1323" s="273"/>
      <c r="R1323" s="273" t="s">
        <v>789</v>
      </c>
      <c r="S1323" s="273" t="s">
        <v>1487</v>
      </c>
      <c r="T1323" s="273"/>
      <c r="U1323" s="273" t="s">
        <v>791</v>
      </c>
      <c r="V1323" s="273"/>
      <c r="W1323" s="273"/>
      <c r="X1323" s="273" t="s">
        <v>1463</v>
      </c>
      <c r="Y1323" s="273" t="s">
        <v>1464</v>
      </c>
      <c r="Z1323" s="273"/>
      <c r="AA1323" s="273"/>
      <c r="AB1323" s="273"/>
      <c r="AC1323" s="273"/>
      <c r="AD1323" s="273"/>
      <c r="AE1323" s="273"/>
      <c r="AF1323" s="273" t="s">
        <v>794</v>
      </c>
      <c r="AG1323" s="273" t="s">
        <v>795</v>
      </c>
      <c r="AH1323" s="273" t="s">
        <v>786</v>
      </c>
      <c r="AI1323" s="273"/>
      <c r="AJ1323" s="273"/>
      <c r="AK1323" s="273" t="s">
        <v>796</v>
      </c>
      <c r="AL1323" s="273" t="s">
        <v>2462</v>
      </c>
      <c r="AM1323" s="273" t="s">
        <v>1529</v>
      </c>
      <c r="AN1323" s="273" t="s">
        <v>42</v>
      </c>
      <c r="AO1323" s="273"/>
      <c r="AP1323" s="273"/>
      <c r="AQ1323" s="273"/>
      <c r="AR1323" s="273"/>
      <c r="AS1323" s="273" t="s">
        <v>1806</v>
      </c>
      <c r="AT1323" s="274">
        <v>1000000</v>
      </c>
      <c r="AU1323" s="274">
        <v>10.7</v>
      </c>
      <c r="AV1323" s="273"/>
      <c r="AW1323" s="273"/>
      <c r="AX1323" s="274">
        <v>0</v>
      </c>
      <c r="AY1323" s="273"/>
      <c r="AZ1323" s="273"/>
      <c r="BA1323" s="273" t="s">
        <v>1807</v>
      </c>
      <c r="BB1323" s="273"/>
      <c r="BC1323" s="273" t="s">
        <v>11533</v>
      </c>
      <c r="BD1323" s="273"/>
      <c r="BE1323" s="273" t="s">
        <v>11533</v>
      </c>
      <c r="BF1323" s="273"/>
      <c r="BG1323" s="273"/>
      <c r="BH1323" s="273" t="s">
        <v>458</v>
      </c>
      <c r="BI1323" s="273" t="s">
        <v>800</v>
      </c>
      <c r="BJ1323" s="273" t="s">
        <v>800</v>
      </c>
      <c r="BK1323" s="273" t="s">
        <v>821</v>
      </c>
      <c r="BL1323" s="273" t="s">
        <v>802</v>
      </c>
      <c r="BM1323" s="273" t="s">
        <v>1962</v>
      </c>
      <c r="BN1323" s="273"/>
      <c r="BO1323" s="273"/>
      <c r="BP1323" s="273"/>
      <c r="BQ1323" s="273"/>
    </row>
    <row r="1324" spans="1:69" ht="18" customHeight="1">
      <c r="A1324" s="273" t="s">
        <v>2001</v>
      </c>
      <c r="B1324" s="273" t="s">
        <v>11534</v>
      </c>
      <c r="C1324" s="273" t="s">
        <v>11535</v>
      </c>
      <c r="D1324" s="273" t="s">
        <v>11536</v>
      </c>
      <c r="E1324" s="273" t="s">
        <v>11537</v>
      </c>
      <c r="F1324" s="273" t="s">
        <v>1801</v>
      </c>
      <c r="G1324" s="273" t="s">
        <v>1850</v>
      </c>
      <c r="H1324" s="273" t="s">
        <v>1801</v>
      </c>
      <c r="I1324" s="274">
        <v>6</v>
      </c>
      <c r="J1324" s="273" t="s">
        <v>804</v>
      </c>
      <c r="K1324" s="273" t="s">
        <v>11525</v>
      </c>
      <c r="L1324" s="274">
        <v>1.73</v>
      </c>
      <c r="M1324" s="273" t="s">
        <v>2991</v>
      </c>
      <c r="N1324" s="273" t="s">
        <v>936</v>
      </c>
      <c r="O1324" s="273"/>
      <c r="P1324" s="273"/>
      <c r="Q1324" s="273"/>
      <c r="R1324" s="273"/>
      <c r="S1324" s="273" t="s">
        <v>1487</v>
      </c>
      <c r="T1324" s="273" t="s">
        <v>458</v>
      </c>
      <c r="U1324" s="273" t="s">
        <v>823</v>
      </c>
      <c r="V1324" s="273"/>
      <c r="W1324" s="273"/>
      <c r="X1324" s="273" t="s">
        <v>1463</v>
      </c>
      <c r="Y1324" s="273" t="s">
        <v>1464</v>
      </c>
      <c r="Z1324" s="273"/>
      <c r="AA1324" s="273"/>
      <c r="AB1324" s="273"/>
      <c r="AC1324" s="273"/>
      <c r="AD1324" s="273"/>
      <c r="AE1324" s="273" t="s">
        <v>458</v>
      </c>
      <c r="AF1324" s="273" t="s">
        <v>794</v>
      </c>
      <c r="AG1324" s="273" t="s">
        <v>1734</v>
      </c>
      <c r="AH1324" s="273" t="s">
        <v>1801</v>
      </c>
      <c r="AI1324" s="273"/>
      <c r="AJ1324" s="273"/>
      <c r="AK1324" s="273" t="s">
        <v>810</v>
      </c>
      <c r="AL1324" s="273" t="s">
        <v>2992</v>
      </c>
      <c r="AM1324" s="273" t="s">
        <v>1606</v>
      </c>
      <c r="AN1324" s="273" t="s">
        <v>42</v>
      </c>
      <c r="AO1324" s="273"/>
      <c r="AP1324" s="273"/>
      <c r="AQ1324" s="273"/>
      <c r="AR1324" s="273"/>
      <c r="AS1324" s="273" t="s">
        <v>3803</v>
      </c>
      <c r="AT1324" s="274">
        <v>50000</v>
      </c>
      <c r="AU1324" s="274">
        <v>6</v>
      </c>
      <c r="AV1324" s="273" t="s">
        <v>11538</v>
      </c>
      <c r="AW1324" s="273"/>
      <c r="AX1324" s="274">
        <v>1.73</v>
      </c>
      <c r="AY1324" s="273" t="s">
        <v>458</v>
      </c>
      <c r="AZ1324" s="273" t="s">
        <v>11526</v>
      </c>
      <c r="BA1324" s="273" t="s">
        <v>3805</v>
      </c>
      <c r="BB1324" s="273" t="s">
        <v>458</v>
      </c>
      <c r="BC1324" s="273" t="s">
        <v>11538</v>
      </c>
      <c r="BD1324" s="273"/>
      <c r="BE1324" s="273" t="s">
        <v>11538</v>
      </c>
      <c r="BF1324" s="273" t="s">
        <v>458</v>
      </c>
      <c r="BG1324" s="273" t="s">
        <v>458</v>
      </c>
      <c r="BH1324" s="273" t="s">
        <v>458</v>
      </c>
      <c r="BI1324" s="273" t="s">
        <v>800</v>
      </c>
      <c r="BJ1324" s="273" t="s">
        <v>800</v>
      </c>
      <c r="BK1324" s="273" t="s">
        <v>801</v>
      </c>
      <c r="BL1324" s="273" t="s">
        <v>802</v>
      </c>
      <c r="BM1324" s="273" t="s">
        <v>803</v>
      </c>
      <c r="BN1324" s="273"/>
      <c r="BO1324" s="273" t="s">
        <v>809</v>
      </c>
      <c r="BP1324" s="273" t="s">
        <v>458</v>
      </c>
      <c r="BQ1324" s="273"/>
    </row>
  </sheetData>
  <phoneticPr fontId="1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30A0"/>
  </sheetPr>
  <dimension ref="A1:M25"/>
  <sheetViews>
    <sheetView zoomScale="85" zoomScaleNormal="85" workbookViewId="0">
      <selection activeCell="U21" sqref="U21"/>
    </sheetView>
  </sheetViews>
  <sheetFormatPr defaultColWidth="8.88671875" defaultRowHeight="15.75"/>
  <cols>
    <col min="1" max="1" width="23.77734375" style="23" customWidth="1"/>
    <col min="2" max="2" width="11.21875" style="23" bestFit="1" customWidth="1"/>
    <col min="3" max="16384" width="8.88671875" style="23"/>
  </cols>
  <sheetData>
    <row r="1" spans="1:13">
      <c r="A1" s="3" t="s">
        <v>221</v>
      </c>
      <c r="B1" s="35" t="s">
        <v>208</v>
      </c>
    </row>
    <row r="2" spans="1:13">
      <c r="A2" s="36" t="s">
        <v>185</v>
      </c>
      <c r="B2" s="31">
        <f>EDATE(tbl_dt[WeeklyDate],-3)</f>
        <v>45144</v>
      </c>
      <c r="C2" s="32"/>
    </row>
    <row r="3" spans="1:13">
      <c r="A3" s="36" t="s">
        <v>186</v>
      </c>
      <c r="B3" s="31">
        <f>tbl_dt[WeeklyDate]</f>
        <v>45236</v>
      </c>
      <c r="F3" s="30" t="s">
        <v>207</v>
      </c>
      <c r="G3" s="30"/>
      <c r="H3" s="30"/>
      <c r="I3" s="30"/>
      <c r="J3" s="30"/>
      <c r="L3" s="30"/>
      <c r="M3" s="30"/>
    </row>
    <row r="4" spans="1:13" ht="16.5">
      <c r="A4" s="33" t="s">
        <v>42</v>
      </c>
      <c r="B4" s="105">
        <v>36</v>
      </c>
      <c r="F4" s="30"/>
      <c r="G4" s="30"/>
      <c r="H4" s="30"/>
      <c r="I4" s="30"/>
      <c r="J4" s="30"/>
      <c r="K4" s="30"/>
      <c r="L4" s="30"/>
      <c r="M4" s="30"/>
    </row>
    <row r="5" spans="1:13" ht="16.5">
      <c r="A5" s="33" t="s">
        <v>43</v>
      </c>
      <c r="B5" s="105">
        <v>22</v>
      </c>
      <c r="F5" s="30"/>
      <c r="G5" s="30"/>
      <c r="H5" s="30"/>
      <c r="I5" s="30"/>
      <c r="J5" s="30"/>
      <c r="K5" s="30"/>
      <c r="L5" s="30"/>
      <c r="M5" s="30"/>
    </row>
    <row r="6" spans="1:13" ht="16.5">
      <c r="A6" s="34" t="s">
        <v>209</v>
      </c>
      <c r="B6" s="105">
        <v>31</v>
      </c>
      <c r="D6" s="30"/>
      <c r="F6" s="30"/>
      <c r="G6" s="30"/>
      <c r="H6" s="30"/>
      <c r="I6" s="30"/>
      <c r="J6" s="30"/>
      <c r="K6" s="30"/>
      <c r="L6" s="30"/>
      <c r="M6" s="30"/>
    </row>
    <row r="7" spans="1:13">
      <c r="F7" s="30"/>
      <c r="G7" s="30"/>
      <c r="H7" s="30"/>
      <c r="I7" s="30"/>
      <c r="J7" s="30"/>
      <c r="K7" s="30"/>
      <c r="L7" s="30"/>
      <c r="M7" s="30"/>
    </row>
    <row r="8" spans="1:13">
      <c r="F8" s="30"/>
      <c r="G8" s="30"/>
      <c r="H8" s="30"/>
      <c r="I8" s="30"/>
      <c r="J8" s="30"/>
      <c r="K8" s="30"/>
      <c r="L8" s="30"/>
      <c r="M8" s="30"/>
    </row>
    <row r="9" spans="1:13">
      <c r="F9" s="30"/>
      <c r="G9" s="30"/>
      <c r="H9" s="30"/>
      <c r="I9" s="30"/>
      <c r="J9" s="30"/>
      <c r="K9" s="30"/>
      <c r="L9" s="30"/>
      <c r="M9" s="30"/>
    </row>
    <row r="10" spans="1:13">
      <c r="F10" s="30" t="s">
        <v>210</v>
      </c>
      <c r="G10" s="30"/>
      <c r="H10" s="30"/>
      <c r="I10" s="30"/>
      <c r="J10" s="30"/>
      <c r="K10" s="30"/>
      <c r="L10" s="30"/>
      <c r="M10" s="30"/>
    </row>
    <row r="11" spans="1:13">
      <c r="F11" s="30"/>
      <c r="G11" s="30"/>
      <c r="H11" s="30"/>
      <c r="I11" s="30"/>
      <c r="J11" s="30"/>
      <c r="K11" s="30"/>
      <c r="L11" s="30"/>
      <c r="M11" s="30"/>
    </row>
    <row r="12" spans="1:13">
      <c r="G12" s="30"/>
      <c r="H12" s="30"/>
      <c r="I12" s="30"/>
      <c r="J12" s="30"/>
      <c r="K12" s="30"/>
      <c r="L12" s="30"/>
      <c r="M12" s="30"/>
    </row>
    <row r="13" spans="1:13">
      <c r="G13" s="30"/>
      <c r="H13" s="30"/>
      <c r="I13" s="30"/>
      <c r="J13" s="30"/>
      <c r="L13" s="30"/>
      <c r="M13" s="30"/>
    </row>
    <row r="18" spans="6:6">
      <c r="F18" s="30" t="s">
        <v>211</v>
      </c>
    </row>
    <row r="25" spans="6:6">
      <c r="F25" s="30" t="s">
        <v>212</v>
      </c>
    </row>
  </sheetData>
  <phoneticPr fontId="10"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72" bestFit="1" customWidth="1"/>
    <col min="2" max="2" width="18.21875" style="72" customWidth="1"/>
    <col min="3" max="11" width="8.88671875" style="72"/>
    <col min="12" max="12" width="11.33203125" style="72" bestFit="1" customWidth="1"/>
    <col min="13" max="13" width="25.21875" style="72" bestFit="1" customWidth="1"/>
    <col min="14" max="16384" width="8.88671875" style="72"/>
  </cols>
  <sheetData>
    <row r="1" spans="1:13" s="74" customFormat="1" ht="27.75">
      <c r="A1" s="80" t="s">
        <v>234</v>
      </c>
      <c r="C1" s="81" t="s">
        <v>235</v>
      </c>
    </row>
    <row r="2" spans="1:13">
      <c r="A2" s="103" t="s">
        <v>116</v>
      </c>
      <c r="B2" s="103" t="s">
        <v>225</v>
      </c>
      <c r="C2" s="103" t="s">
        <v>226</v>
      </c>
      <c r="D2" s="103" t="s">
        <v>0</v>
      </c>
      <c r="E2" s="103" t="s">
        <v>227</v>
      </c>
      <c r="F2" s="103" t="s">
        <v>228</v>
      </c>
      <c r="G2" s="103" t="s">
        <v>137</v>
      </c>
      <c r="H2" s="103" t="s">
        <v>229</v>
      </c>
      <c r="I2" s="103" t="s">
        <v>139</v>
      </c>
      <c r="J2" s="103" t="s">
        <v>230</v>
      </c>
      <c r="K2" s="103" t="s">
        <v>41</v>
      </c>
      <c r="L2" s="103" t="s">
        <v>117</v>
      </c>
      <c r="M2" s="103" t="s">
        <v>231</v>
      </c>
    </row>
    <row r="3" spans="1:13" ht="15" customHeight="1">
      <c r="A3" s="102"/>
      <c r="B3" s="102"/>
      <c r="C3" s="102"/>
      <c r="D3" s="102"/>
      <c r="E3" s="102"/>
      <c r="F3" s="102"/>
      <c r="G3" s="102"/>
      <c r="H3" s="102"/>
      <c r="I3" s="102"/>
      <c r="J3" s="102"/>
      <c r="K3" s="102"/>
      <c r="L3" s="102"/>
      <c r="M3" s="102"/>
    </row>
    <row r="4" spans="1:13" ht="15" customHeight="1">
      <c r="A4" s="102"/>
      <c r="B4" s="102"/>
      <c r="C4" s="102"/>
      <c r="D4" s="102"/>
      <c r="E4" s="102"/>
      <c r="F4" s="102"/>
      <c r="G4" s="102"/>
      <c r="H4" s="102"/>
      <c r="I4" s="102"/>
      <c r="J4" s="102"/>
      <c r="K4" s="102"/>
      <c r="L4" s="102"/>
      <c r="M4" s="102"/>
    </row>
    <row r="5" spans="1:13" ht="15" customHeight="1">
      <c r="A5" s="101"/>
      <c r="B5" s="101"/>
      <c r="C5" s="101"/>
      <c r="D5" s="101"/>
      <c r="E5" s="101"/>
      <c r="F5" s="101"/>
      <c r="G5" s="101"/>
      <c r="H5" s="101"/>
      <c r="I5" s="101"/>
      <c r="J5" s="101"/>
      <c r="K5" s="101"/>
      <c r="L5" s="101"/>
      <c r="M5" s="101"/>
    </row>
    <row r="6" spans="1:13" ht="15" customHeight="1">
      <c r="A6" s="101"/>
      <c r="B6" s="101"/>
      <c r="C6" s="101"/>
      <c r="D6" s="101"/>
      <c r="E6" s="101"/>
      <c r="F6" s="101"/>
      <c r="G6" s="101"/>
      <c r="H6" s="101"/>
      <c r="I6" s="101"/>
      <c r="J6" s="101"/>
      <c r="K6" s="101"/>
      <c r="L6" s="101"/>
      <c r="M6" s="101"/>
    </row>
    <row r="7" spans="1:13" ht="15" customHeight="1">
      <c r="A7" s="101"/>
      <c r="B7" s="101"/>
      <c r="C7" s="101"/>
      <c r="D7" s="101"/>
      <c r="E7" s="101"/>
      <c r="F7" s="101"/>
      <c r="G7" s="101"/>
      <c r="H7" s="101"/>
      <c r="I7" s="101"/>
      <c r="J7" s="101"/>
      <c r="K7" s="101"/>
      <c r="L7" s="101"/>
      <c r="M7" s="101"/>
    </row>
    <row r="8" spans="1:13" ht="15" customHeight="1">
      <c r="A8" s="101"/>
      <c r="B8" s="101"/>
      <c r="C8" s="101"/>
      <c r="D8" s="101"/>
      <c r="E8" s="101"/>
      <c r="F8" s="101"/>
      <c r="G8" s="101"/>
      <c r="H8" s="101"/>
      <c r="I8" s="101"/>
      <c r="J8" s="101"/>
      <c r="K8" s="101"/>
      <c r="L8" s="101"/>
      <c r="M8" s="101"/>
    </row>
    <row r="9" spans="1:13" ht="15" customHeight="1">
      <c r="A9" s="101"/>
      <c r="B9" s="101"/>
      <c r="C9" s="101"/>
      <c r="D9" s="101"/>
      <c r="E9" s="101"/>
      <c r="F9" s="101"/>
      <c r="G9" s="101"/>
      <c r="H9" s="101"/>
      <c r="I9" s="101"/>
      <c r="J9" s="101"/>
      <c r="K9" s="101"/>
      <c r="L9" s="101"/>
      <c r="M9" s="101"/>
    </row>
    <row r="10" spans="1:13" ht="15" customHeight="1">
      <c r="A10" s="101"/>
      <c r="B10" s="101"/>
      <c r="C10" s="101"/>
      <c r="D10" s="101"/>
      <c r="E10" s="101"/>
      <c r="F10" s="101"/>
      <c r="G10" s="101"/>
      <c r="H10" s="101"/>
      <c r="I10" s="101"/>
      <c r="J10" s="101"/>
      <c r="K10" s="101"/>
      <c r="L10" s="101"/>
      <c r="M10" s="101"/>
    </row>
    <row r="11" spans="1:13" ht="15" customHeight="1">
      <c r="A11" s="89"/>
      <c r="B11" s="89"/>
      <c r="C11" s="89"/>
      <c r="D11" s="89"/>
      <c r="E11" s="89"/>
      <c r="F11" s="89"/>
      <c r="G11" s="89"/>
      <c r="H11" s="89"/>
      <c r="I11" s="89"/>
      <c r="J11" s="89"/>
      <c r="K11" s="89"/>
      <c r="L11" s="89"/>
      <c r="M11" s="89"/>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300-000000000000}"/>
  </hyperlinks>
  <pageMargins left="0.75" right="0.75" top="1" bottom="1" header="0.5" footer="0.5"/>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dimension ref="A1:N32"/>
  <sheetViews>
    <sheetView workbookViewId="0">
      <selection activeCell="A3" sqref="A3:N32"/>
    </sheetView>
  </sheetViews>
  <sheetFormatPr defaultRowHeight="15.75"/>
  <sheetData>
    <row r="1" spans="1:14">
      <c r="A1" s="68">
        <f>Coded!$A$1</f>
        <v>1322</v>
      </c>
    </row>
    <row r="3" spans="1:14">
      <c r="A3" s="117">
        <f>Coded!A3</f>
        <v>1</v>
      </c>
      <c r="B3" s="91" t="e">
        <f>Coded!B3</f>
        <v>#VALUE!</v>
      </c>
      <c r="C3" s="90" t="e">
        <f>Coded!C3</f>
        <v>#VALUE!</v>
      </c>
      <c r="D3" s="90" t="e">
        <f>Coded!D3</f>
        <v>#VALUE!</v>
      </c>
      <c r="E3" s="90" t="e">
        <f>Coded!E3</f>
        <v>#VALUE!</v>
      </c>
      <c r="F3" s="90" t="e">
        <f>Coded!F3</f>
        <v>#VALUE!</v>
      </c>
      <c r="G3" s="90" t="e">
        <f>Coded!G3</f>
        <v>#VALUE!</v>
      </c>
      <c r="H3" s="90" t="e">
        <f>Coded!H3</f>
        <v>#VALUE!</v>
      </c>
      <c r="I3" s="90" t="e">
        <f>Coded!I3</f>
        <v>#VALUE!</v>
      </c>
      <c r="J3" s="90" t="e">
        <f>Coded!J3</f>
        <v>#VALUE!</v>
      </c>
      <c r="K3" s="90" t="e">
        <f>Coded!K3</f>
        <v>#VALUE!</v>
      </c>
      <c r="L3" s="90" t="e">
        <f>Coded!L3</f>
        <v>#VALUE!</v>
      </c>
      <c r="M3" s="90" t="e">
        <f>Coded!M3</f>
        <v>#VALUE!</v>
      </c>
      <c r="N3" s="90" t="e">
        <f>Coded!N3</f>
        <v>#VALUE!</v>
      </c>
    </row>
    <row r="4" spans="1:14">
      <c r="A4" s="117">
        <f>Coded!A4</f>
        <v>2</v>
      </c>
      <c r="B4" s="91" t="str">
        <f>Coded!B4</f>
        <v>XS2715287442</v>
      </c>
      <c r="C4" s="90" t="e">
        <f ca="1">Coded!C4</f>
        <v>#NAME?</v>
      </c>
      <c r="D4" s="90" t="e">
        <f ca="1">Coded!D4</f>
        <v>#NAME?</v>
      </c>
      <c r="E4" s="90" t="e">
        <f ca="1">Coded!E4</f>
        <v>#NAME?</v>
      </c>
      <c r="F4" s="90" t="e">
        <f ca="1">Coded!F4</f>
        <v>#NAME?</v>
      </c>
      <c r="G4" s="90" t="e">
        <f ca="1">Coded!G4</f>
        <v>#NAME?</v>
      </c>
      <c r="H4" s="90" t="e">
        <f ca="1">Coded!H4</f>
        <v>#NAME?</v>
      </c>
      <c r="I4" s="90" t="e">
        <f ca="1">Coded!I4</f>
        <v>#NAME?</v>
      </c>
      <c r="J4" s="90" t="e">
        <f ca="1">Coded!J4</f>
        <v>#NAME?</v>
      </c>
      <c r="K4" s="90" t="e">
        <f ca="1">Coded!K4</f>
        <v>#NAME?</v>
      </c>
      <c r="L4" s="90" t="e">
        <f ca="1">Coded!L4</f>
        <v>#NAME?</v>
      </c>
      <c r="M4" s="90" t="e">
        <f ca="1">Coded!M4</f>
        <v>#NAME?</v>
      </c>
      <c r="N4" s="90" t="e">
        <f ca="1">Coded!N4</f>
        <v>#NAME?</v>
      </c>
    </row>
    <row r="5" spans="1:14">
      <c r="A5" s="117">
        <f>Coded!A5</f>
        <v>3</v>
      </c>
      <c r="B5" s="91" t="str">
        <f>Coded!B5</f>
        <v>BBG01K0QYGX7</v>
      </c>
      <c r="C5" s="90" t="e">
        <f ca="1">Coded!C5</f>
        <v>#NAME?</v>
      </c>
      <c r="D5" s="90" t="e">
        <f ca="1">Coded!D5</f>
        <v>#NAME?</v>
      </c>
      <c r="E5" s="90" t="e">
        <f ca="1">Coded!E5</f>
        <v>#NAME?</v>
      </c>
      <c r="F5" s="90" t="e">
        <f ca="1">Coded!F5</f>
        <v>#NAME?</v>
      </c>
      <c r="G5" s="90" t="e">
        <f ca="1">Coded!G5</f>
        <v>#NAME?</v>
      </c>
      <c r="H5" s="90" t="e">
        <f ca="1">Coded!H5</f>
        <v>#NAME?</v>
      </c>
      <c r="I5" s="90" t="e">
        <f ca="1">Coded!I5</f>
        <v>#NAME?</v>
      </c>
      <c r="J5" s="90" t="e">
        <f ca="1">Coded!J5</f>
        <v>#NAME?</v>
      </c>
      <c r="K5" s="90" t="e">
        <f ca="1">Coded!K5</f>
        <v>#NAME?</v>
      </c>
      <c r="L5" s="90" t="e">
        <f ca="1">Coded!L5</f>
        <v>#NAME?</v>
      </c>
      <c r="M5" s="90" t="e">
        <f ca="1">Coded!M5</f>
        <v>#NAME?</v>
      </c>
      <c r="N5" s="90" t="e">
        <f ca="1">Coded!N5</f>
        <v>#NAME?</v>
      </c>
    </row>
    <row r="6" spans="1:14">
      <c r="A6" s="117">
        <f>Coded!A6</f>
        <v>4</v>
      </c>
      <c r="B6" s="91" t="str">
        <f>Coded!B6</f>
        <v>XS2715286634</v>
      </c>
      <c r="C6" s="90" t="e">
        <f ca="1">Coded!C6</f>
        <v>#NAME?</v>
      </c>
      <c r="D6" s="90" t="e">
        <f ca="1">Coded!D6</f>
        <v>#NAME?</v>
      </c>
      <c r="E6" s="90" t="e">
        <f ca="1">Coded!E6</f>
        <v>#NAME?</v>
      </c>
      <c r="F6" s="90" t="e">
        <f ca="1">Coded!F6</f>
        <v>#NAME?</v>
      </c>
      <c r="G6" s="90" t="e">
        <f ca="1">Coded!G6</f>
        <v>#NAME?</v>
      </c>
      <c r="H6" s="90" t="e">
        <f ca="1">Coded!H6</f>
        <v>#NAME?</v>
      </c>
      <c r="I6" s="90" t="e">
        <f ca="1">Coded!I6</f>
        <v>#NAME?</v>
      </c>
      <c r="J6" s="90" t="e">
        <f ca="1">Coded!J6</f>
        <v>#NAME?</v>
      </c>
      <c r="K6" s="90" t="e">
        <f ca="1">Coded!K6</f>
        <v>#NAME?</v>
      </c>
      <c r="L6" s="90" t="e">
        <f ca="1">Coded!L6</f>
        <v>#NAME?</v>
      </c>
      <c r="M6" s="90" t="e">
        <f ca="1">Coded!M6</f>
        <v>#NAME?</v>
      </c>
      <c r="N6" s="90" t="e">
        <f ca="1">Coded!N6</f>
        <v>#NAME?</v>
      </c>
    </row>
    <row r="7" spans="1:14">
      <c r="A7" s="117">
        <f>Coded!A7</f>
        <v>5</v>
      </c>
      <c r="B7" s="91" t="str">
        <f>Coded!B7</f>
        <v>HK0000963576</v>
      </c>
      <c r="C7" s="90" t="e">
        <f ca="1">Coded!C7</f>
        <v>#NAME?</v>
      </c>
      <c r="D7" s="90" t="e">
        <f ca="1">Coded!D7</f>
        <v>#NAME?</v>
      </c>
      <c r="E7" s="90" t="e">
        <f ca="1">Coded!E7</f>
        <v>#NAME?</v>
      </c>
      <c r="F7" s="90" t="e">
        <f ca="1">Coded!F7</f>
        <v>#NAME?</v>
      </c>
      <c r="G7" s="90" t="e">
        <f ca="1">Coded!G7</f>
        <v>#NAME?</v>
      </c>
      <c r="H7" s="90" t="e">
        <f ca="1">Coded!H7</f>
        <v>#NAME?</v>
      </c>
      <c r="I7" s="90" t="e">
        <f ca="1">Coded!I7</f>
        <v>#NAME?</v>
      </c>
      <c r="J7" s="90" t="e">
        <f ca="1">Coded!J7</f>
        <v>#NAME?</v>
      </c>
      <c r="K7" s="90" t="e">
        <f ca="1">Coded!K7</f>
        <v>#NAME?</v>
      </c>
      <c r="L7" s="90" t="e">
        <f ca="1">Coded!L7</f>
        <v>#NAME?</v>
      </c>
      <c r="M7" s="90" t="e">
        <f ca="1">Coded!M7</f>
        <v>#NAME?</v>
      </c>
      <c r="N7" s="90" t="e">
        <f ca="1">Coded!N7</f>
        <v>#NAME?</v>
      </c>
    </row>
    <row r="8" spans="1:14">
      <c r="A8" s="117">
        <f>Coded!A8</f>
        <v>6</v>
      </c>
      <c r="B8" s="91" t="str">
        <f>Coded!B8</f>
        <v>XS2713228018</v>
      </c>
      <c r="C8" s="90" t="e">
        <f ca="1">Coded!C8</f>
        <v>#NAME?</v>
      </c>
      <c r="D8" s="90" t="e">
        <f ca="1">Coded!D8</f>
        <v>#NAME?</v>
      </c>
      <c r="E8" s="90" t="e">
        <f ca="1">Coded!E8</f>
        <v>#NAME?</v>
      </c>
      <c r="F8" s="90" t="e">
        <f ca="1">Coded!F8</f>
        <v>#NAME?</v>
      </c>
      <c r="G8" s="90" t="e">
        <f ca="1">Coded!G8</f>
        <v>#NAME?</v>
      </c>
      <c r="H8" s="90" t="e">
        <f ca="1">Coded!H8</f>
        <v>#NAME?</v>
      </c>
      <c r="I8" s="90" t="e">
        <f ca="1">Coded!I8</f>
        <v>#NAME?</v>
      </c>
      <c r="J8" s="90" t="e">
        <f ca="1">Coded!J8</f>
        <v>#NAME?</v>
      </c>
      <c r="K8" s="90" t="e">
        <f ca="1">Coded!K8</f>
        <v>#NAME?</v>
      </c>
      <c r="L8" s="90" t="e">
        <f ca="1">Coded!L8</f>
        <v>#NAME?</v>
      </c>
      <c r="M8" s="90" t="e">
        <f ca="1">Coded!M8</f>
        <v>#NAME?</v>
      </c>
      <c r="N8" s="90" t="e">
        <f ca="1">Coded!N8</f>
        <v>#NAME?</v>
      </c>
    </row>
    <row r="9" spans="1:14">
      <c r="A9" s="117">
        <f>Coded!A9</f>
        <v>7</v>
      </c>
      <c r="B9" s="91" t="str">
        <f>Coded!B9</f>
        <v>HK0000963170</v>
      </c>
      <c r="C9" s="90" t="e">
        <f ca="1">Coded!C9</f>
        <v>#NAME?</v>
      </c>
      <c r="D9" s="90" t="e">
        <f ca="1">Coded!D9</f>
        <v>#NAME?</v>
      </c>
      <c r="E9" s="90" t="e">
        <f ca="1">Coded!E9</f>
        <v>#NAME?</v>
      </c>
      <c r="F9" s="90" t="e">
        <f ca="1">Coded!F9</f>
        <v>#NAME?</v>
      </c>
      <c r="G9" s="90" t="e">
        <f ca="1">Coded!G9</f>
        <v>#NAME?</v>
      </c>
      <c r="H9" s="90" t="e">
        <f ca="1">Coded!H9</f>
        <v>#NAME?</v>
      </c>
      <c r="I9" s="90" t="e">
        <f ca="1">Coded!I9</f>
        <v>#NAME?</v>
      </c>
      <c r="J9" s="90" t="e">
        <f ca="1">Coded!J9</f>
        <v>#NAME?</v>
      </c>
      <c r="K9" s="90" t="e">
        <f ca="1">Coded!K9</f>
        <v>#NAME?</v>
      </c>
      <c r="L9" s="90" t="e">
        <f ca="1">Coded!L9</f>
        <v>#NAME?</v>
      </c>
      <c r="M9" s="90" t="e">
        <f ca="1">Coded!M9</f>
        <v>#NAME?</v>
      </c>
      <c r="N9" s="90" t="e">
        <f ca="1">Coded!N9</f>
        <v>#NAME?</v>
      </c>
    </row>
    <row r="10" spans="1:14">
      <c r="A10" s="117">
        <f>Coded!A10</f>
        <v>8</v>
      </c>
      <c r="B10" s="91" t="str">
        <f>Coded!B10</f>
        <v>XS2713732365</v>
      </c>
      <c r="C10" s="90" t="e">
        <f ca="1">Coded!C10</f>
        <v>#NAME?</v>
      </c>
      <c r="D10" s="90" t="e">
        <f ca="1">Coded!D10</f>
        <v>#NAME?</v>
      </c>
      <c r="E10" s="90" t="e">
        <f ca="1">Coded!E10</f>
        <v>#NAME?</v>
      </c>
      <c r="F10" s="90" t="e">
        <f ca="1">Coded!F10</f>
        <v>#NAME?</v>
      </c>
      <c r="G10" s="90" t="e">
        <f ca="1">Coded!G10</f>
        <v>#NAME?</v>
      </c>
      <c r="H10" s="90" t="e">
        <f ca="1">Coded!H10</f>
        <v>#NAME?</v>
      </c>
      <c r="I10" s="90" t="e">
        <f ca="1">Coded!I10</f>
        <v>#NAME?</v>
      </c>
      <c r="J10" s="90" t="e">
        <f ca="1">Coded!J10</f>
        <v>#NAME?</v>
      </c>
      <c r="K10" s="90" t="e">
        <f ca="1">Coded!K10</f>
        <v>#NAME?</v>
      </c>
      <c r="L10" s="90" t="e">
        <f ca="1">Coded!L10</f>
        <v>#NAME?</v>
      </c>
      <c r="M10" s="90" t="e">
        <f ca="1">Coded!M10</f>
        <v>#NAME?</v>
      </c>
      <c r="N10" s="90" t="e">
        <f ca="1">Coded!N10</f>
        <v>#NAME?</v>
      </c>
    </row>
    <row r="11" spans="1:14">
      <c r="A11" s="117">
        <f>Coded!A11</f>
        <v>9</v>
      </c>
      <c r="B11" s="91" t="str">
        <f>Coded!B11</f>
        <v>XS2713733173</v>
      </c>
      <c r="C11" s="90" t="e">
        <f ca="1">Coded!C11</f>
        <v>#NAME?</v>
      </c>
      <c r="D11" s="90" t="e">
        <f ca="1">Coded!D11</f>
        <v>#NAME?</v>
      </c>
      <c r="E11" s="90" t="e">
        <f ca="1">Coded!E11</f>
        <v>#NAME?</v>
      </c>
      <c r="F11" s="90" t="e">
        <f ca="1">Coded!F11</f>
        <v>#NAME?</v>
      </c>
      <c r="G11" s="90" t="e">
        <f ca="1">Coded!G11</f>
        <v>#NAME?</v>
      </c>
      <c r="H11" s="90" t="e">
        <f ca="1">Coded!H11</f>
        <v>#NAME?</v>
      </c>
      <c r="I11" s="90" t="e">
        <f ca="1">Coded!I11</f>
        <v>#NAME?</v>
      </c>
      <c r="J11" s="90" t="e">
        <f ca="1">Coded!J11</f>
        <v>#NAME?</v>
      </c>
      <c r="K11" s="90" t="e">
        <f ca="1">Coded!K11</f>
        <v>#NAME?</v>
      </c>
      <c r="L11" s="90" t="e">
        <f ca="1">Coded!L11</f>
        <v>#NAME?</v>
      </c>
      <c r="M11" s="90" t="e">
        <f ca="1">Coded!M11</f>
        <v>#NAME?</v>
      </c>
      <c r="N11" s="90" t="e">
        <f ca="1">Coded!N11</f>
        <v>#NAME?</v>
      </c>
    </row>
    <row r="12" spans="1:14">
      <c r="A12" s="117">
        <f>Coded!A12</f>
        <v>10</v>
      </c>
      <c r="B12" s="91" t="str">
        <f>Coded!B12</f>
        <v>XS2713738990</v>
      </c>
      <c r="C12" s="90" t="e">
        <f ca="1">Coded!C12</f>
        <v>#NAME?</v>
      </c>
      <c r="D12" s="90" t="e">
        <f ca="1">Coded!D12</f>
        <v>#NAME?</v>
      </c>
      <c r="E12" s="90" t="e">
        <f ca="1">Coded!E12</f>
        <v>#NAME?</v>
      </c>
      <c r="F12" s="90" t="e">
        <f ca="1">Coded!F12</f>
        <v>#NAME?</v>
      </c>
      <c r="G12" s="90" t="e">
        <f ca="1">Coded!G12</f>
        <v>#NAME?</v>
      </c>
      <c r="H12" s="90" t="e">
        <f ca="1">Coded!H12</f>
        <v>#NAME?</v>
      </c>
      <c r="I12" s="90" t="e">
        <f ca="1">Coded!I12</f>
        <v>#NAME?</v>
      </c>
      <c r="J12" s="90" t="e">
        <f ca="1">Coded!J12</f>
        <v>#NAME?</v>
      </c>
      <c r="K12" s="90" t="e">
        <f ca="1">Coded!K12</f>
        <v>#NAME?</v>
      </c>
      <c r="L12" s="90" t="e">
        <f ca="1">Coded!L12</f>
        <v>#NAME?</v>
      </c>
      <c r="M12" s="90" t="e">
        <f ca="1">Coded!M12</f>
        <v>#NAME?</v>
      </c>
      <c r="N12" s="90" t="e">
        <f ca="1">Coded!N12</f>
        <v>#NAME?</v>
      </c>
    </row>
    <row r="13" spans="1:14">
      <c r="A13" s="117">
        <f>Coded!A13</f>
        <v>11</v>
      </c>
      <c r="B13" s="91" t="str">
        <f>Coded!B13</f>
        <v>XS2685913035</v>
      </c>
      <c r="C13" s="90" t="e">
        <f ca="1">Coded!C13</f>
        <v>#NAME?</v>
      </c>
      <c r="D13" s="90" t="e">
        <f ca="1">Coded!D13</f>
        <v>#NAME?</v>
      </c>
      <c r="E13" s="90" t="e">
        <f ca="1">Coded!E13</f>
        <v>#NAME?</v>
      </c>
      <c r="F13" s="90" t="e">
        <f ca="1">Coded!F13</f>
        <v>#NAME?</v>
      </c>
      <c r="G13" s="90" t="e">
        <f ca="1">Coded!G13</f>
        <v>#NAME?</v>
      </c>
      <c r="H13" s="90" t="e">
        <f ca="1">Coded!H13</f>
        <v>#NAME?</v>
      </c>
      <c r="I13" s="90" t="e">
        <f ca="1">Coded!I13</f>
        <v>#NAME?</v>
      </c>
      <c r="J13" s="90" t="e">
        <f ca="1">Coded!J13</f>
        <v>#NAME?</v>
      </c>
      <c r="K13" s="90" t="e">
        <f ca="1">Coded!K13</f>
        <v>#NAME?</v>
      </c>
      <c r="L13" s="90" t="e">
        <f ca="1">Coded!L13</f>
        <v>#NAME?</v>
      </c>
      <c r="M13" s="90" t="e">
        <f ca="1">Coded!M13</f>
        <v>#NAME?</v>
      </c>
      <c r="N13" s="90" t="e">
        <f ca="1">Coded!N13</f>
        <v>#NAME?</v>
      </c>
    </row>
    <row r="14" spans="1:14">
      <c r="A14" s="117">
        <f>Coded!A14</f>
        <v>12</v>
      </c>
      <c r="B14" s="91" t="str">
        <f>Coded!B14</f>
        <v>XS2713321490</v>
      </c>
      <c r="C14" s="90" t="e">
        <f ca="1">Coded!C14</f>
        <v>#NAME?</v>
      </c>
      <c r="D14" s="90" t="e">
        <f ca="1">Coded!D14</f>
        <v>#NAME?</v>
      </c>
      <c r="E14" s="90" t="e">
        <f ca="1">Coded!E14</f>
        <v>#NAME?</v>
      </c>
      <c r="F14" s="90" t="e">
        <f ca="1">Coded!F14</f>
        <v>#NAME?</v>
      </c>
      <c r="G14" s="90" t="e">
        <f ca="1">Coded!G14</f>
        <v>#NAME?</v>
      </c>
      <c r="H14" s="90" t="e">
        <f ca="1">Coded!H14</f>
        <v>#NAME?</v>
      </c>
      <c r="I14" s="90" t="e">
        <f ca="1">Coded!I14</f>
        <v>#NAME?</v>
      </c>
      <c r="J14" s="90" t="e">
        <f ca="1">Coded!J14</f>
        <v>#NAME?</v>
      </c>
      <c r="K14" s="90" t="e">
        <f ca="1">Coded!K14</f>
        <v>#NAME?</v>
      </c>
      <c r="L14" s="90" t="e">
        <f ca="1">Coded!L14</f>
        <v>#NAME?</v>
      </c>
      <c r="M14" s="90" t="e">
        <f ca="1">Coded!M14</f>
        <v>#NAME?</v>
      </c>
      <c r="N14" s="90" t="e">
        <f ca="1">Coded!N14</f>
        <v>#NAME?</v>
      </c>
    </row>
    <row r="15" spans="1:14">
      <c r="A15" s="117">
        <f>Coded!A15</f>
        <v>13</v>
      </c>
      <c r="B15" s="91">
        <f>Coded!B15</f>
        <v>0</v>
      </c>
      <c r="C15" s="90">
        <f>Coded!C15</f>
        <v>0</v>
      </c>
      <c r="D15" s="90">
        <f>Coded!D15</f>
        <v>0</v>
      </c>
      <c r="E15" s="90">
        <f>Coded!E15</f>
        <v>0</v>
      </c>
      <c r="F15" s="90">
        <f>Coded!F15</f>
        <v>0</v>
      </c>
      <c r="G15" s="90">
        <f>Coded!G15</f>
        <v>0</v>
      </c>
      <c r="H15" s="90">
        <f>Coded!H15</f>
        <v>0</v>
      </c>
      <c r="I15" s="90">
        <f>Coded!I15</f>
        <v>0</v>
      </c>
      <c r="J15" s="90">
        <f>Coded!J15</f>
        <v>0</v>
      </c>
      <c r="K15" s="90">
        <f>Coded!K15</f>
        <v>0</v>
      </c>
      <c r="L15" s="90">
        <f>Coded!L15</f>
        <v>0</v>
      </c>
      <c r="M15" s="90">
        <f>Coded!M15</f>
        <v>0</v>
      </c>
      <c r="N15" s="90">
        <f>Coded!N15</f>
        <v>0</v>
      </c>
    </row>
    <row r="16" spans="1:14">
      <c r="A16" s="117">
        <f>Coded!A16</f>
        <v>14</v>
      </c>
      <c r="B16" s="91" t="str">
        <f>Coded!B16</f>
        <v>XS2713225261</v>
      </c>
      <c r="C16" s="90" t="e">
        <f ca="1">Coded!C16</f>
        <v>#NAME?</v>
      </c>
      <c r="D16" s="90" t="e">
        <f ca="1">Coded!D16</f>
        <v>#NAME?</v>
      </c>
      <c r="E16" s="90" t="e">
        <f ca="1">Coded!E16</f>
        <v>#NAME?</v>
      </c>
      <c r="F16" s="90" t="e">
        <f ca="1">Coded!F16</f>
        <v>#NAME?</v>
      </c>
      <c r="G16" s="90" t="e">
        <f ca="1">Coded!G16</f>
        <v>#NAME?</v>
      </c>
      <c r="H16" s="90" t="e">
        <f ca="1">Coded!H16</f>
        <v>#NAME?</v>
      </c>
      <c r="I16" s="90" t="e">
        <f ca="1">Coded!I16</f>
        <v>#NAME?</v>
      </c>
      <c r="J16" s="90" t="e">
        <f ca="1">Coded!J16</f>
        <v>#NAME?</v>
      </c>
      <c r="K16" s="90" t="e">
        <f ca="1">Coded!K16</f>
        <v>#NAME?</v>
      </c>
      <c r="L16" s="90" t="e">
        <f ca="1">Coded!L16</f>
        <v>#NAME?</v>
      </c>
      <c r="M16" s="90" t="e">
        <f ca="1">Coded!M16</f>
        <v>#NAME?</v>
      </c>
      <c r="N16" s="90" t="e">
        <f ca="1">Coded!N16</f>
        <v>#NAME?</v>
      </c>
    </row>
    <row r="17" spans="1:14">
      <c r="A17" s="117">
        <f>Coded!A17</f>
        <v>15</v>
      </c>
      <c r="B17" s="91" t="str">
        <f>Coded!B17</f>
        <v>XS2713225188</v>
      </c>
      <c r="C17" s="90" t="e">
        <f ca="1">Coded!C17</f>
        <v>#NAME?</v>
      </c>
      <c r="D17" s="90" t="e">
        <f ca="1">Coded!D17</f>
        <v>#NAME?</v>
      </c>
      <c r="E17" s="90" t="e">
        <f ca="1">Coded!E17</f>
        <v>#NAME?</v>
      </c>
      <c r="F17" s="90" t="e">
        <f ca="1">Coded!F17</f>
        <v>#NAME?</v>
      </c>
      <c r="G17" s="90" t="e">
        <f ca="1">Coded!G17</f>
        <v>#NAME?</v>
      </c>
      <c r="H17" s="90" t="e">
        <f ca="1">Coded!H17</f>
        <v>#NAME?</v>
      </c>
      <c r="I17" s="90" t="e">
        <f ca="1">Coded!I17</f>
        <v>#NAME?</v>
      </c>
      <c r="J17" s="90" t="e">
        <f ca="1">Coded!J17</f>
        <v>#NAME?</v>
      </c>
      <c r="K17" s="90" t="e">
        <f ca="1">Coded!K17</f>
        <v>#NAME?</v>
      </c>
      <c r="L17" s="90" t="e">
        <f ca="1">Coded!L17</f>
        <v>#NAME?</v>
      </c>
      <c r="M17" s="90" t="e">
        <f ca="1">Coded!M17</f>
        <v>#NAME?</v>
      </c>
      <c r="N17" s="90" t="e">
        <f ca="1">Coded!N17</f>
        <v>#NAME?</v>
      </c>
    </row>
    <row r="18" spans="1:14">
      <c r="A18" s="117">
        <f>Coded!A18</f>
        <v>16</v>
      </c>
      <c r="B18" s="91" t="str">
        <f>Coded!B18</f>
        <v>XS2711953625</v>
      </c>
      <c r="C18" s="90" t="e">
        <f ca="1">Coded!C18</f>
        <v>#NAME?</v>
      </c>
      <c r="D18" s="90" t="e">
        <f ca="1">Coded!D18</f>
        <v>#NAME?</v>
      </c>
      <c r="E18" s="90" t="e">
        <f ca="1">Coded!E18</f>
        <v>#NAME?</v>
      </c>
      <c r="F18" s="90" t="e">
        <f ca="1">Coded!F18</f>
        <v>#NAME?</v>
      </c>
      <c r="G18" s="90" t="e">
        <f ca="1">Coded!G18</f>
        <v>#NAME?</v>
      </c>
      <c r="H18" s="90" t="e">
        <f ca="1">Coded!H18</f>
        <v>#NAME?</v>
      </c>
      <c r="I18" s="90" t="e">
        <f ca="1">Coded!I18</f>
        <v>#NAME?</v>
      </c>
      <c r="J18" s="90" t="e">
        <f ca="1">Coded!J18</f>
        <v>#NAME?</v>
      </c>
      <c r="K18" s="90" t="e">
        <f ca="1">Coded!K18</f>
        <v>#NAME?</v>
      </c>
      <c r="L18" s="90" t="e">
        <f ca="1">Coded!L18</f>
        <v>#NAME?</v>
      </c>
      <c r="M18" s="90" t="e">
        <f ca="1">Coded!M18</f>
        <v>#NAME?</v>
      </c>
      <c r="N18" s="90" t="e">
        <f ca="1">Coded!N18</f>
        <v>#NAME?</v>
      </c>
    </row>
    <row r="19" spans="1:14">
      <c r="A19" s="117">
        <f>Coded!A19</f>
        <v>17</v>
      </c>
      <c r="B19" s="91" t="str">
        <f>Coded!B19</f>
        <v>XS2712556674</v>
      </c>
      <c r="C19" s="90" t="e">
        <f ca="1">Coded!C19</f>
        <v>#NAME?</v>
      </c>
      <c r="D19" s="90" t="e">
        <f ca="1">Coded!D19</f>
        <v>#NAME?</v>
      </c>
      <c r="E19" s="90" t="e">
        <f ca="1">Coded!E19</f>
        <v>#NAME?</v>
      </c>
      <c r="F19" s="90" t="e">
        <f ca="1">Coded!F19</f>
        <v>#NAME?</v>
      </c>
      <c r="G19" s="90" t="e">
        <f ca="1">Coded!G19</f>
        <v>#NAME?</v>
      </c>
      <c r="H19" s="90" t="e">
        <f ca="1">Coded!H19</f>
        <v>#NAME?</v>
      </c>
      <c r="I19" s="90" t="e">
        <f ca="1">Coded!I19</f>
        <v>#NAME?</v>
      </c>
      <c r="J19" s="90" t="e">
        <f ca="1">Coded!J19</f>
        <v>#NAME?</v>
      </c>
      <c r="K19" s="90" t="e">
        <f ca="1">Coded!K19</f>
        <v>#NAME?</v>
      </c>
      <c r="L19" s="90" t="e">
        <f ca="1">Coded!L19</f>
        <v>#NAME?</v>
      </c>
      <c r="M19" s="90" t="e">
        <f ca="1">Coded!M19</f>
        <v>#NAME?</v>
      </c>
      <c r="N19" s="90" t="e">
        <f ca="1">Coded!N19</f>
        <v>#NAME?</v>
      </c>
    </row>
    <row r="20" spans="1:14">
      <c r="A20" s="117">
        <f>Coded!A20</f>
        <v>18</v>
      </c>
      <c r="B20" s="91" t="str">
        <f>Coded!B20</f>
        <v>XS2712528111</v>
      </c>
      <c r="C20" s="90" t="e">
        <f ca="1">Coded!C20</f>
        <v>#NAME?</v>
      </c>
      <c r="D20" s="90" t="e">
        <f ca="1">Coded!D20</f>
        <v>#NAME?</v>
      </c>
      <c r="E20" s="90" t="e">
        <f ca="1">Coded!E20</f>
        <v>#NAME?</v>
      </c>
      <c r="F20" s="90" t="e">
        <f ca="1">Coded!F20</f>
        <v>#NAME?</v>
      </c>
      <c r="G20" s="90" t="e">
        <f ca="1">Coded!G20</f>
        <v>#NAME?</v>
      </c>
      <c r="H20" s="90" t="e">
        <f ca="1">Coded!H20</f>
        <v>#NAME?</v>
      </c>
      <c r="I20" s="90" t="e">
        <f ca="1">Coded!I20</f>
        <v>#NAME?</v>
      </c>
      <c r="J20" s="90" t="e">
        <f ca="1">Coded!J20</f>
        <v>#NAME?</v>
      </c>
      <c r="K20" s="90" t="e">
        <f ca="1">Coded!K20</f>
        <v>#NAME?</v>
      </c>
      <c r="L20" s="90" t="e">
        <f ca="1">Coded!L20</f>
        <v>#NAME?</v>
      </c>
      <c r="M20" s="90" t="e">
        <f ca="1">Coded!M20</f>
        <v>#NAME?</v>
      </c>
      <c r="N20" s="90" t="e">
        <f ca="1">Coded!N20</f>
        <v>#NAME?</v>
      </c>
    </row>
    <row r="21" spans="1:14">
      <c r="A21" s="117">
        <f>Coded!A21</f>
        <v>19</v>
      </c>
      <c r="B21" s="91" t="str">
        <f>Coded!B21</f>
        <v>XS2711901749</v>
      </c>
      <c r="C21" s="90" t="e">
        <f ca="1">Coded!C21</f>
        <v>#NAME?</v>
      </c>
      <c r="D21" s="90" t="e">
        <f ca="1">Coded!D21</f>
        <v>#NAME?</v>
      </c>
      <c r="E21" s="90" t="e">
        <f ca="1">Coded!E21</f>
        <v>#NAME?</v>
      </c>
      <c r="F21" s="90" t="e">
        <f ca="1">Coded!F21</f>
        <v>#NAME?</v>
      </c>
      <c r="G21" s="90" t="e">
        <f ca="1">Coded!G21</f>
        <v>#NAME?</v>
      </c>
      <c r="H21" s="90" t="e">
        <f ca="1">Coded!H21</f>
        <v>#NAME?</v>
      </c>
      <c r="I21" s="90" t="e">
        <f ca="1">Coded!I21</f>
        <v>#NAME?</v>
      </c>
      <c r="J21" s="90" t="e">
        <f ca="1">Coded!J21</f>
        <v>#NAME?</v>
      </c>
      <c r="K21" s="90" t="e">
        <f ca="1">Coded!K21</f>
        <v>#NAME?</v>
      </c>
      <c r="L21" s="90" t="e">
        <f ca="1">Coded!L21</f>
        <v>#NAME?</v>
      </c>
      <c r="M21" s="90" t="e">
        <f ca="1">Coded!M21</f>
        <v>#NAME?</v>
      </c>
      <c r="N21" s="90" t="e">
        <f ca="1">Coded!N21</f>
        <v>#NAME?</v>
      </c>
    </row>
    <row r="22" spans="1:14">
      <c r="A22" s="117">
        <f>Coded!A22</f>
        <v>20</v>
      </c>
      <c r="B22" s="91" t="str">
        <f>Coded!B22</f>
        <v>XS2711409834</v>
      </c>
      <c r="C22" s="90" t="e">
        <f ca="1">Coded!C22</f>
        <v>#NAME?</v>
      </c>
      <c r="D22" s="90" t="e">
        <f ca="1">Coded!D22</f>
        <v>#NAME?</v>
      </c>
      <c r="E22" s="90" t="e">
        <f ca="1">Coded!E22</f>
        <v>#NAME?</v>
      </c>
      <c r="F22" s="90" t="e">
        <f ca="1">Coded!F22</f>
        <v>#NAME?</v>
      </c>
      <c r="G22" s="90" t="e">
        <f ca="1">Coded!G22</f>
        <v>#NAME?</v>
      </c>
      <c r="H22" s="90" t="e">
        <f ca="1">Coded!H22</f>
        <v>#NAME?</v>
      </c>
      <c r="I22" s="90" t="e">
        <f ca="1">Coded!I22</f>
        <v>#NAME?</v>
      </c>
      <c r="J22" s="90" t="e">
        <f ca="1">Coded!J22</f>
        <v>#NAME?</v>
      </c>
      <c r="K22" s="90" t="e">
        <f ca="1">Coded!K22</f>
        <v>#NAME?</v>
      </c>
      <c r="L22" s="90" t="e">
        <f ca="1">Coded!L22</f>
        <v>#NAME?</v>
      </c>
      <c r="M22" s="90" t="e">
        <f ca="1">Coded!M22</f>
        <v>#NAME?</v>
      </c>
      <c r="N22" s="90" t="e">
        <f ca="1">Coded!N22</f>
        <v>#NAME?</v>
      </c>
    </row>
    <row r="23" spans="1:14">
      <c r="A23" s="117">
        <f>Coded!A23</f>
        <v>21</v>
      </c>
      <c r="B23" s="91" t="str">
        <f>Coded!B23</f>
        <v>XS2711325659</v>
      </c>
      <c r="C23" s="90" t="e">
        <f ca="1">Coded!C23</f>
        <v>#NAME?</v>
      </c>
      <c r="D23" s="90" t="e">
        <f ca="1">Coded!D23</f>
        <v>#NAME?</v>
      </c>
      <c r="E23" s="90" t="e">
        <f ca="1">Coded!E23</f>
        <v>#NAME?</v>
      </c>
      <c r="F23" s="90" t="e">
        <f ca="1">Coded!F23</f>
        <v>#NAME?</v>
      </c>
      <c r="G23" s="90" t="e">
        <f ca="1">Coded!G23</f>
        <v>#NAME?</v>
      </c>
      <c r="H23" s="90" t="e">
        <f ca="1">Coded!H23</f>
        <v>#NAME?</v>
      </c>
      <c r="I23" s="90" t="e">
        <f ca="1">Coded!I23</f>
        <v>#NAME?</v>
      </c>
      <c r="J23" s="90" t="e">
        <f ca="1">Coded!J23</f>
        <v>#NAME?</v>
      </c>
      <c r="K23" s="90" t="e">
        <f ca="1">Coded!K23</f>
        <v>#NAME?</v>
      </c>
      <c r="L23" s="90" t="e">
        <f ca="1">Coded!L23</f>
        <v>#NAME?</v>
      </c>
      <c r="M23" s="90" t="e">
        <f ca="1">Coded!M23</f>
        <v>#NAME?</v>
      </c>
      <c r="N23" s="90" t="e">
        <f ca="1">Coded!N23</f>
        <v>#NAME?</v>
      </c>
    </row>
    <row r="24" spans="1:14">
      <c r="A24" s="117">
        <f>Coded!A24</f>
        <v>22</v>
      </c>
      <c r="B24" s="91" t="str">
        <f>Coded!B24</f>
        <v>XS2710486882</v>
      </c>
      <c r="C24" s="90" t="e">
        <f ca="1">Coded!C24</f>
        <v>#NAME?</v>
      </c>
      <c r="D24" s="90" t="e">
        <f ca="1">Coded!D24</f>
        <v>#NAME?</v>
      </c>
      <c r="E24" s="90" t="e">
        <f ca="1">Coded!E24</f>
        <v>#NAME?</v>
      </c>
      <c r="F24" s="90" t="e">
        <f ca="1">Coded!F24</f>
        <v>#NAME?</v>
      </c>
      <c r="G24" s="90" t="e">
        <f ca="1">Coded!G24</f>
        <v>#NAME?</v>
      </c>
      <c r="H24" s="90" t="e">
        <f ca="1">Coded!H24</f>
        <v>#NAME?</v>
      </c>
      <c r="I24" s="90" t="e">
        <f ca="1">Coded!I24</f>
        <v>#NAME?</v>
      </c>
      <c r="J24" s="90" t="e">
        <f ca="1">Coded!J24</f>
        <v>#NAME?</v>
      </c>
      <c r="K24" s="90" t="e">
        <f ca="1">Coded!K24</f>
        <v>#NAME?</v>
      </c>
      <c r="L24" s="90" t="e">
        <f ca="1">Coded!L24</f>
        <v>#NAME?</v>
      </c>
      <c r="M24" s="90" t="e">
        <f ca="1">Coded!M24</f>
        <v>#NAME?</v>
      </c>
      <c r="N24" s="90" t="e">
        <f ca="1">Coded!N24</f>
        <v>#NAME?</v>
      </c>
    </row>
    <row r="25" spans="1:14">
      <c r="A25" s="117">
        <f>Coded!A25</f>
        <v>23</v>
      </c>
      <c r="B25" s="91" t="str">
        <f>Coded!B25</f>
        <v>XS2708692202</v>
      </c>
      <c r="C25" s="90" t="e">
        <f ca="1">Coded!C25</f>
        <v>#NAME?</v>
      </c>
      <c r="D25" s="90" t="e">
        <f ca="1">Coded!D25</f>
        <v>#NAME?</v>
      </c>
      <c r="E25" s="90" t="e">
        <f ca="1">Coded!E25</f>
        <v>#NAME?</v>
      </c>
      <c r="F25" s="90" t="e">
        <f ca="1">Coded!F25</f>
        <v>#NAME?</v>
      </c>
      <c r="G25" s="90" t="e">
        <f ca="1">Coded!G25</f>
        <v>#NAME?</v>
      </c>
      <c r="H25" s="90" t="e">
        <f ca="1">Coded!H25</f>
        <v>#NAME?</v>
      </c>
      <c r="I25" s="90" t="e">
        <f ca="1">Coded!I25</f>
        <v>#NAME?</v>
      </c>
      <c r="J25" s="90" t="e">
        <f ca="1">Coded!J25</f>
        <v>#NAME?</v>
      </c>
      <c r="K25" s="90" t="e">
        <f ca="1">Coded!K25</f>
        <v>#NAME?</v>
      </c>
      <c r="L25" s="90" t="e">
        <f ca="1">Coded!L25</f>
        <v>#NAME?</v>
      </c>
      <c r="M25" s="90" t="e">
        <f ca="1">Coded!M25</f>
        <v>#NAME?</v>
      </c>
      <c r="N25" s="90" t="e">
        <f ca="1">Coded!N25</f>
        <v>#NAME?</v>
      </c>
    </row>
    <row r="26" spans="1:14">
      <c r="A26" s="117">
        <f>Coded!A26</f>
        <v>24</v>
      </c>
      <c r="B26" s="91" t="str">
        <f>Coded!B26</f>
        <v>XS2709970151</v>
      </c>
      <c r="C26" s="90" t="e">
        <f ca="1">Coded!C26</f>
        <v>#NAME?</v>
      </c>
      <c r="D26" s="90" t="e">
        <f ca="1">Coded!D26</f>
        <v>#NAME?</v>
      </c>
      <c r="E26" s="90" t="e">
        <f ca="1">Coded!E26</f>
        <v>#NAME?</v>
      </c>
      <c r="F26" s="90" t="e">
        <f ca="1">Coded!F26</f>
        <v>#NAME?</v>
      </c>
      <c r="G26" s="90" t="e">
        <f ca="1">Coded!G26</f>
        <v>#NAME?</v>
      </c>
      <c r="H26" s="90" t="e">
        <f ca="1">Coded!H26</f>
        <v>#NAME?</v>
      </c>
      <c r="I26" s="90" t="e">
        <f ca="1">Coded!I26</f>
        <v>#NAME?</v>
      </c>
      <c r="J26" s="90" t="e">
        <f ca="1">Coded!J26</f>
        <v>#NAME?</v>
      </c>
      <c r="K26" s="90" t="e">
        <f ca="1">Coded!K26</f>
        <v>#NAME?</v>
      </c>
      <c r="L26" s="90" t="e">
        <f ca="1">Coded!L26</f>
        <v>#NAME?</v>
      </c>
      <c r="M26" s="90" t="e">
        <f ca="1">Coded!M26</f>
        <v>#NAME?</v>
      </c>
      <c r="N26" s="90" t="e">
        <f ca="1">Coded!N26</f>
        <v>#NAME?</v>
      </c>
    </row>
    <row r="27" spans="1:14">
      <c r="A27" s="117">
        <f>Coded!A27</f>
        <v>25</v>
      </c>
      <c r="B27" s="91" t="str">
        <f>Coded!B27</f>
        <v>XS2709504422</v>
      </c>
      <c r="C27" s="90" t="e">
        <f ca="1">Coded!C27</f>
        <v>#NAME?</v>
      </c>
      <c r="D27" s="90" t="e">
        <f ca="1">Coded!D27</f>
        <v>#NAME?</v>
      </c>
      <c r="E27" s="90" t="e">
        <f ca="1">Coded!E27</f>
        <v>#NAME?</v>
      </c>
      <c r="F27" s="90" t="e">
        <f ca="1">Coded!F27</f>
        <v>#NAME?</v>
      </c>
      <c r="G27" s="90" t="e">
        <f ca="1">Coded!G27</f>
        <v>#NAME?</v>
      </c>
      <c r="H27" s="90" t="e">
        <f ca="1">Coded!H27</f>
        <v>#NAME?</v>
      </c>
      <c r="I27" s="90" t="e">
        <f ca="1">Coded!I27</f>
        <v>#NAME?</v>
      </c>
      <c r="J27" s="90" t="e">
        <f ca="1">Coded!J27</f>
        <v>#NAME?</v>
      </c>
      <c r="K27" s="90" t="e">
        <f ca="1">Coded!K27</f>
        <v>#NAME?</v>
      </c>
      <c r="L27" s="90" t="e">
        <f ca="1">Coded!L27</f>
        <v>#NAME?</v>
      </c>
      <c r="M27" s="90" t="e">
        <f ca="1">Coded!M27</f>
        <v>#NAME?</v>
      </c>
      <c r="N27" s="90" t="e">
        <f ca="1">Coded!N27</f>
        <v>#NAME?</v>
      </c>
    </row>
    <row r="28" spans="1:14">
      <c r="A28" s="117">
        <f>Coded!A28</f>
        <v>26</v>
      </c>
      <c r="B28" s="91" t="str">
        <f>Coded!B28</f>
        <v>XS2709491778</v>
      </c>
      <c r="C28" s="90" t="e">
        <f ca="1">Coded!C28</f>
        <v>#NAME?</v>
      </c>
      <c r="D28" s="90" t="e">
        <f ca="1">Coded!D28</f>
        <v>#NAME?</v>
      </c>
      <c r="E28" s="90" t="e">
        <f ca="1">Coded!E28</f>
        <v>#NAME?</v>
      </c>
      <c r="F28" s="90" t="e">
        <f ca="1">Coded!F28</f>
        <v>#NAME?</v>
      </c>
      <c r="G28" s="90" t="e">
        <f ca="1">Coded!G28</f>
        <v>#NAME?</v>
      </c>
      <c r="H28" s="90" t="e">
        <f ca="1">Coded!H28</f>
        <v>#NAME?</v>
      </c>
      <c r="I28" s="90" t="e">
        <f ca="1">Coded!I28</f>
        <v>#NAME?</v>
      </c>
      <c r="J28" s="90" t="e">
        <f ca="1">Coded!J28</f>
        <v>#NAME?</v>
      </c>
      <c r="K28" s="90" t="e">
        <f ca="1">Coded!K28</f>
        <v>#NAME?</v>
      </c>
      <c r="L28" s="90" t="e">
        <f ca="1">Coded!L28</f>
        <v>#NAME?</v>
      </c>
      <c r="M28" s="90" t="e">
        <f ca="1">Coded!M28</f>
        <v>#NAME?</v>
      </c>
      <c r="N28" s="90" t="e">
        <f ca="1">Coded!N28</f>
        <v>#NAME?</v>
      </c>
    </row>
    <row r="29" spans="1:14">
      <c r="A29" s="117">
        <f>Coded!A29</f>
        <v>27</v>
      </c>
      <c r="B29" s="91" t="str">
        <f>Coded!B29</f>
        <v>HK0000937349</v>
      </c>
      <c r="C29" s="90" t="e">
        <f ca="1">Coded!C29</f>
        <v>#NAME?</v>
      </c>
      <c r="D29" s="90" t="e">
        <f ca="1">Coded!D29</f>
        <v>#NAME?</v>
      </c>
      <c r="E29" s="90" t="e">
        <f ca="1">Coded!E29</f>
        <v>#NAME?</v>
      </c>
      <c r="F29" s="90" t="e">
        <f ca="1">Coded!F29</f>
        <v>#NAME?</v>
      </c>
      <c r="G29" s="90" t="e">
        <f ca="1">Coded!G29</f>
        <v>#NAME?</v>
      </c>
      <c r="H29" s="90" t="e">
        <f ca="1">Coded!H29</f>
        <v>#NAME?</v>
      </c>
      <c r="I29" s="90" t="e">
        <f ca="1">Coded!I29</f>
        <v>#NAME?</v>
      </c>
      <c r="J29" s="90" t="e">
        <f ca="1">Coded!J29</f>
        <v>#NAME?</v>
      </c>
      <c r="K29" s="90" t="e">
        <f ca="1">Coded!K29</f>
        <v>#NAME?</v>
      </c>
      <c r="L29" s="90" t="e">
        <f ca="1">Coded!L29</f>
        <v>#NAME?</v>
      </c>
      <c r="M29" s="90" t="e">
        <f ca="1">Coded!M29</f>
        <v>#NAME?</v>
      </c>
      <c r="N29" s="90" t="e">
        <f ca="1">Coded!N29</f>
        <v>#NAME?</v>
      </c>
    </row>
    <row r="30" spans="1:14">
      <c r="A30" s="117">
        <f>Coded!A30</f>
        <v>28</v>
      </c>
      <c r="B30" s="91" t="str">
        <f>Coded!B30</f>
        <v>XS2708697342</v>
      </c>
      <c r="C30" s="90" t="e">
        <f ca="1">Coded!C30</f>
        <v>#NAME?</v>
      </c>
      <c r="D30" s="90" t="e">
        <f ca="1">Coded!D30</f>
        <v>#NAME?</v>
      </c>
      <c r="E30" s="90" t="e">
        <f ca="1">Coded!E30</f>
        <v>#NAME?</v>
      </c>
      <c r="F30" s="90" t="e">
        <f ca="1">Coded!F30</f>
        <v>#NAME?</v>
      </c>
      <c r="G30" s="90" t="e">
        <f ca="1">Coded!G30</f>
        <v>#NAME?</v>
      </c>
      <c r="H30" s="90" t="e">
        <f ca="1">Coded!H30</f>
        <v>#NAME?</v>
      </c>
      <c r="I30" s="90" t="e">
        <f ca="1">Coded!I30</f>
        <v>#NAME?</v>
      </c>
      <c r="J30" s="90" t="e">
        <f ca="1">Coded!J30</f>
        <v>#NAME?</v>
      </c>
      <c r="K30" s="90" t="e">
        <f ca="1">Coded!K30</f>
        <v>#NAME?</v>
      </c>
      <c r="L30" s="90" t="e">
        <f ca="1">Coded!L30</f>
        <v>#NAME?</v>
      </c>
      <c r="M30" s="90" t="e">
        <f ca="1">Coded!M30</f>
        <v>#NAME?</v>
      </c>
      <c r="N30" s="90" t="e">
        <f ca="1">Coded!N30</f>
        <v>#NAME?</v>
      </c>
    </row>
    <row r="31" spans="1:14">
      <c r="A31" s="117">
        <f>Coded!A31</f>
        <v>29</v>
      </c>
      <c r="B31" s="91" t="str">
        <f>Coded!B31</f>
        <v>XS2696043103</v>
      </c>
      <c r="C31" s="90" t="e">
        <f ca="1">Coded!C31</f>
        <v>#NAME?</v>
      </c>
      <c r="D31" s="90" t="e">
        <f ca="1">Coded!D31</f>
        <v>#NAME?</v>
      </c>
      <c r="E31" s="90" t="e">
        <f ca="1">Coded!E31</f>
        <v>#NAME?</v>
      </c>
      <c r="F31" s="90" t="e">
        <f ca="1">Coded!F31</f>
        <v>#NAME?</v>
      </c>
      <c r="G31" s="90" t="e">
        <f ca="1">Coded!G31</f>
        <v>#NAME?</v>
      </c>
      <c r="H31" s="90" t="e">
        <f ca="1">Coded!H31</f>
        <v>#NAME?</v>
      </c>
      <c r="I31" s="90" t="e">
        <f ca="1">Coded!I31</f>
        <v>#NAME?</v>
      </c>
      <c r="J31" s="90" t="e">
        <f ca="1">Coded!J31</f>
        <v>#NAME?</v>
      </c>
      <c r="K31" s="90" t="e">
        <f ca="1">Coded!K31</f>
        <v>#NAME?</v>
      </c>
      <c r="L31" s="90" t="e">
        <f ca="1">Coded!L31</f>
        <v>#NAME?</v>
      </c>
      <c r="M31" s="90" t="e">
        <f ca="1">Coded!M31</f>
        <v>#NAME?</v>
      </c>
      <c r="N31" s="90" t="e">
        <f ca="1">Coded!N31</f>
        <v>#NAME?</v>
      </c>
    </row>
    <row r="32" spans="1:14">
      <c r="A32" s="117">
        <f>Coded!A32</f>
        <v>30</v>
      </c>
      <c r="B32" s="91" t="str">
        <f>Coded!B32</f>
        <v>XS2707619768</v>
      </c>
      <c r="C32" s="90" t="e">
        <f ca="1">Coded!C32</f>
        <v>#NAME?</v>
      </c>
      <c r="D32" s="90" t="e">
        <f ca="1">Coded!D32</f>
        <v>#NAME?</v>
      </c>
      <c r="E32" s="90" t="e">
        <f ca="1">Coded!E32</f>
        <v>#NAME?</v>
      </c>
      <c r="F32" s="90" t="e">
        <f ca="1">Coded!F32</f>
        <v>#NAME?</v>
      </c>
      <c r="G32" s="90" t="e">
        <f ca="1">Coded!G32</f>
        <v>#NAME?</v>
      </c>
      <c r="H32" s="90" t="e">
        <f ca="1">Coded!H32</f>
        <v>#NAME?</v>
      </c>
      <c r="I32" s="90" t="e">
        <f ca="1">Coded!I32</f>
        <v>#NAME?</v>
      </c>
      <c r="J32" s="90" t="e">
        <f ca="1">Coded!J32</f>
        <v>#NAME?</v>
      </c>
      <c r="K32" s="90" t="e">
        <f ca="1">Coded!K32</f>
        <v>#NAME?</v>
      </c>
      <c r="L32" s="90" t="e">
        <f ca="1">Coded!L32</f>
        <v>#NAME?</v>
      </c>
      <c r="M32" s="90" t="e">
        <f ca="1">Coded!M32</f>
        <v>#NAME?</v>
      </c>
      <c r="N32" s="90" t="e">
        <f ca="1">Coded!N32</f>
        <v>#NAME?</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AI313"/>
  <sheetViews>
    <sheetView zoomScaleNormal="100" workbookViewId="0">
      <pane ySplit="2" topLeftCell="A3" activePane="bottomLeft" state="frozen"/>
      <selection activeCell="L1" sqref="L1"/>
      <selection pane="bottomLeft" activeCell="E13" sqref="E13"/>
    </sheetView>
  </sheetViews>
  <sheetFormatPr defaultColWidth="8.88671875" defaultRowHeight="13.5"/>
  <cols>
    <col min="1" max="1" width="5.44140625" style="1" customWidth="1"/>
    <col min="2" max="2" width="7.21875" style="1" bestFit="1" customWidth="1"/>
    <col min="3" max="3" width="10.6640625" style="1" bestFit="1" customWidth="1"/>
    <col min="4" max="4" width="17.77734375" style="1" bestFit="1" customWidth="1"/>
    <col min="5" max="5" width="14.77734375" style="1" bestFit="1" customWidth="1"/>
    <col min="6" max="6" width="110.88671875" style="1" bestFit="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6" width="11.33203125" style="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5" s="23" customFormat="1" ht="33.75">
      <c r="A1" s="129" t="s">
        <v>392</v>
      </c>
      <c r="B1" s="97"/>
      <c r="C1" s="97"/>
      <c r="D1" s="97"/>
    </row>
    <row r="2" spans="1:35" s="7" customFormat="1" ht="26.25">
      <c r="A2" s="6">
        <f>COUNTA(美元债一级!$A:$A)-2</f>
        <v>1322</v>
      </c>
      <c r="B2" s="7" t="s">
        <v>37</v>
      </c>
      <c r="C2" s="7" t="s">
        <v>0</v>
      </c>
      <c r="D2" s="138" t="s">
        <v>116</v>
      </c>
      <c r="G2" s="7" t="s">
        <v>41</v>
      </c>
      <c r="H2" s="7" t="s">
        <v>320</v>
      </c>
      <c r="I2" s="7" t="s">
        <v>394</v>
      </c>
      <c r="J2" s="8" t="s">
        <v>113</v>
      </c>
      <c r="K2" s="26" t="s">
        <v>40</v>
      </c>
      <c r="L2" s="68" t="s">
        <v>128</v>
      </c>
      <c r="M2" s="136" t="s">
        <v>444</v>
      </c>
      <c r="N2" s="137" t="s">
        <v>436</v>
      </c>
      <c r="O2" s="137" t="s">
        <v>453</v>
      </c>
      <c r="P2" s="137" t="s">
        <v>438</v>
      </c>
      <c r="Q2" s="137" t="s">
        <v>439</v>
      </c>
      <c r="R2" s="137" t="s">
        <v>440</v>
      </c>
      <c r="S2" s="137" t="s">
        <v>441</v>
      </c>
      <c r="T2" s="137" t="s">
        <v>442</v>
      </c>
      <c r="U2" s="137" t="s">
        <v>454</v>
      </c>
      <c r="V2" s="137" t="s">
        <v>443</v>
      </c>
      <c r="W2" s="68" t="s">
        <v>475</v>
      </c>
      <c r="X2" s="68" t="s">
        <v>570</v>
      </c>
      <c r="Y2" s="137" t="s">
        <v>576</v>
      </c>
      <c r="Z2" s="137" t="s">
        <v>839</v>
      </c>
      <c r="AB2" s="82"/>
      <c r="AC2" s="82"/>
      <c r="AF2" t="s">
        <v>387</v>
      </c>
      <c r="AG2" s="7" t="s">
        <v>98</v>
      </c>
      <c r="AH2" s="7" t="s">
        <v>479</v>
      </c>
      <c r="AI2" s="7" t="s">
        <v>46</v>
      </c>
    </row>
    <row r="3" spans="1:35" s="5" customFormat="1" ht="12">
      <c r="A3" s="4" t="s">
        <v>36</v>
      </c>
      <c r="B3" s="4" t="s">
        <v>37</v>
      </c>
      <c r="C3" s="4" t="s">
        <v>0</v>
      </c>
      <c r="D3" s="4" t="s">
        <v>116</v>
      </c>
      <c r="E3" s="4" t="s">
        <v>267</v>
      </c>
      <c r="F3" s="130" t="s">
        <v>213</v>
      </c>
      <c r="G3" s="4" t="s">
        <v>41</v>
      </c>
      <c r="H3" s="4" t="s">
        <v>322</v>
      </c>
      <c r="I3" s="4" t="s">
        <v>394</v>
      </c>
      <c r="J3" s="4" t="s">
        <v>113</v>
      </c>
      <c r="K3" s="4" t="s">
        <v>40</v>
      </c>
      <c r="L3" s="4" t="s">
        <v>114</v>
      </c>
      <c r="M3" s="133" t="s">
        <v>416</v>
      </c>
      <c r="N3" s="133" t="s">
        <v>417</v>
      </c>
      <c r="O3" s="133" t="s">
        <v>431</v>
      </c>
      <c r="P3" s="133" t="s">
        <v>411</v>
      </c>
      <c r="Q3" s="133" t="s">
        <v>119</v>
      </c>
      <c r="R3" s="133" t="s">
        <v>412</v>
      </c>
      <c r="S3" s="133" t="s">
        <v>379</v>
      </c>
      <c r="T3" s="133" t="s">
        <v>115</v>
      </c>
      <c r="U3" s="133" t="s">
        <v>456</v>
      </c>
      <c r="V3" s="133" t="s">
        <v>123</v>
      </c>
      <c r="W3" s="133" t="s">
        <v>476</v>
      </c>
      <c r="X3" s="133" t="s">
        <v>490</v>
      </c>
      <c r="Y3" s="4" t="s">
        <v>576</v>
      </c>
      <c r="Z3" s="275" t="s">
        <v>839</v>
      </c>
      <c r="AA3" s="131" t="s">
        <v>272</v>
      </c>
      <c r="AB3" s="126"/>
      <c r="AD3" s="154" t="s">
        <v>36</v>
      </c>
      <c r="AE3" s="156" t="s">
        <v>152</v>
      </c>
      <c r="AF3" s="156" t="s">
        <v>387</v>
      </c>
      <c r="AG3" s="156" t="s">
        <v>542</v>
      </c>
      <c r="AH3" s="156" t="s">
        <v>543</v>
      </c>
      <c r="AI3" s="156" t="s">
        <v>544</v>
      </c>
    </row>
    <row r="4" spans="1:35" s="2" customFormat="1" ht="12">
      <c r="A4" s="12">
        <v>1</v>
      </c>
      <c r="B4" s="85" t="str">
        <f>IF(tbl_dmi_isin[[#This Row],[Index]]&gt;$A$2,"",TEXT(INDEX(美元债一级!$A$2:$BO$2879,tbl_dmi_isin[[#This Row],[Index]]+1,MATCH(B$2,美元债一级!$2:$2,0)),"yyyy/mm/dd"))</f>
        <v>2023/11/03</v>
      </c>
      <c r="C4" s="12" t="str">
        <f>IF(tbl_dmi_isin[[#This Row],[Index]]&gt;$A$2,"",INDEX(美元债一级!$A$2:$BO$2880,tbl_dmi_isin[[#This Row],[Index]]+1,MATCH(C$2,美元债一级!$2:$2,0)))</f>
        <v>XS2706169922</v>
      </c>
      <c r="D4" s="12" t="str">
        <f>IF(tbl_dmi_isin[[#This Row],[Index]]&gt;$A$2,"",INDEX(美元债一级!$A$2:$BO$2880,tbl_dmi_isin[[#This Row],[Index]]+1,MATCH(D$2,美元债一级!$2:$2,0)))</f>
        <v>威海市文登区蓝海投资开发有限公司</v>
      </c>
      <c r="E4" s="12" t="str">
        <f>TEXT(tbl_dmi_isin[[#This Row],[定价日]],"YYMMDD")&amp;tbl_dmi_isin[[#This Row],[ISIN]]</f>
        <v>231103XS2706169922</v>
      </c>
      <c r="F4" s="114"/>
      <c r="G4" s="24" t="str">
        <f>IF(tbl_dmi_isin[[#This Row],[Index]]&gt;$A$2,"",INDEX(Corp_value!$A$1:$EC$2998,MATCH(tbl_dmi_isin[[#This Row],[ISIN]],Corp_value!$B:$B,0),MATCH(G$2,Corp_value!$1:$1,0)))</f>
        <v>--/--/--</v>
      </c>
      <c r="H4" s="25" t="str">
        <f>IF(tbl_dmi_isin[[#This Row],[Index]]&gt;$A$2,"",INDEX(Corp_value!$A$1:$EC$2998,MATCH(tbl_dmi_isin[[#This Row],[ISIN]],Corp_value!$B:$B,0),MATCH(H$2,Corp_value!$1:$1,0)))</f>
        <v>HK</v>
      </c>
      <c r="I4" s="25" t="str">
        <f>IF(tbl_dmi_isin[[#This Row],[Index]]&gt;$A$2,"",IF(INDEX(Corp_value!$A$1:$EC$2998,MATCH(tbl_dmi_isin[[#This Row],[ISIN]],Corp_value!$B:$B,0),MATCH(I$2,Corp_value!$1:$1,0))="--","",INDEX(Corp_value!$A$1:$EC$2998,MATCH(tbl_dmi_isin[[#This Row],[ISIN]],Corp_value!$B:$B,0),MATCH(I$2,Corp_value!$1:$1,0))))</f>
        <v/>
      </c>
      <c r="J4" s="24" t="str">
        <f>IF(tbl_dmi_isin[[#This Row],[Index]]&gt;$A$2,"",INDEX(Corp_value!$A$1:$EC$2998,MATCH(tbl_dmi_isin[[#This Row],[ISIN]],Corp_value!$B:$B,0),MATCH(J$2,Corp_value!$1:$1,0)))</f>
        <v>WR/--/--</v>
      </c>
      <c r="K4" s="24" t="str">
        <f>IF(tbl_dmi_isin[[#This Row],[Index]]&gt;$A$2,"",INDEX(Corp_value!$A$1:$EC$2998,MATCH(tbl_dmi_isin[[#This Row],[ISIN]],Corp_value!$B:$B,0),MATCH(K$2,Corp_value!$1:$1,0)))</f>
        <v/>
      </c>
      <c r="L4" s="24" t="str">
        <f>IF(tbl_dmi_isin[[#This Row],[Index]]&gt;$A$2,"",IF(INDEX(Corp_value!$A$1:$EC$2998,MATCH(tbl_dmi_isin[[#This Row],[ISIN]],Corp_value!$B:$B,0),MATCH(L$2,Corp_value!$1:$1,0))="--","",INDEX(Corp_value!$A$1:$EC$2998,MATCH(tbl_dmi_isin[[#This Row],[ISIN]],Corp_value!$B:$B,0),MATCH(L$2,Corp_value!$1:$1,0))))</f>
        <v/>
      </c>
      <c r="M4" s="24" t="str">
        <f>IF(tbl_dmi_isin[[#This Row],[Index]]&gt;$A$2,"",INDEX(Corp_value!$A$1:$EC$2998,MATCH(tbl_dmi_isin[[#This Row],[ISIN]],Corp_value!$B:$B,0),MATCH(M$2,Corp_value!$1:$1,0)))</f>
        <v>Rowen International Co Ltd</v>
      </c>
      <c r="N4" s="24" t="str">
        <f>IF(tbl_dmi_isin[[#This Row],[Index]]&gt;$A$2,"",IF(INDEX(Corp_value!$A$1:$EC$2998,MATCH(tbl_dmi_isin[[#This Row],[ISIN]],Corp_value!$B:$B,0),MATCH(N$2,Corp_value!$1:$1,0))="--","",INDEX(Corp_value!$A$1:$EC$2998,MATCH(tbl_dmi_isin[[#This Row],[ISIN]],Corp_value!$B:$B,0),MATCH(N$2,Corp_value!$1:$1,0))))</f>
        <v>Weihai Wendeng District Bluesea Investment &amp; Development Co Ltd</v>
      </c>
      <c r="O4" s="24" t="str">
        <f>IF(tbl_dmi_isin[[#This Row],[Index]]&gt;$A$2,"",INDEX(Corp_value!$A$1:$EC$2998,MATCH(tbl_dmi_isin[[#This Row],[ISIN]],Corp_value!$B:$B,0),MATCH(O$2,Corp_value!$1:$1,0)))</f>
        <v/>
      </c>
      <c r="P4" s="146" t="str">
        <f>IF(tbl_dmi_isin[[#This Row],[Index]]&gt;$A$2,"",TEXT(INDEX(Corp_value!$A$1:$EC$2998,MATCH(tbl_dmi_isin[[#This Row],[ISIN]],Corp_value!$B:$B,0),MATCH(P$2,Corp_value!$1:$1,0)),"yyyy/mm/dd"))</f>
        <v>2023/11/06</v>
      </c>
      <c r="Q4" s="146" t="str">
        <f>IF(tbl_dmi_isin[[#This Row],[Index]]&gt;$A$2,"",TEXT(INDEX(Corp_value!$A$1:$EC$2998,MATCH(tbl_dmi_isin[[#This Row],[ISIN]],Corp_value!$B:$B,0),MATCH(Q$2,Corp_value!$1:$1,0)),"yyyy/mm/dd"))</f>
        <v>2024/11/04</v>
      </c>
      <c r="R4" s="146" t="str">
        <f>IF(tbl_dmi_isin[[#This Row],[Index]]&gt;$A$2,"",IF(TEXT(INDEX(Corp_value!$A$1:$EC$2998,MATCH(tbl_dmi_isin[[#This Row],[ISIN]],Corp_value!$B:$B,0),MATCH(R$2,Corp_value!$1:$1,0)),"yyyy/mm/dd")="--","",TEXT(INDEX(Corp_value!$A$1:$EC$2998,MATCH(tbl_dmi_isin[[#This Row],[ISIN]],Corp_value!$B:$B,0),MATCH(R$2,Corp_value!$1:$1,0)),"yyyy/mm/dd")))</f>
        <v/>
      </c>
      <c r="S4" s="24">
        <f>IF(tbl_dmi_isin[[#This Row],[Index]]&gt;$A$2,"",INDEX(Corp_value!$A$1:$EC$2998,MATCH(tbl_dmi_isin[[#This Row],[ISIN]],Corp_value!$B:$B,0),MATCH(S$2,Corp_value!$1:$1,0)))</f>
        <v>8.5</v>
      </c>
      <c r="T4" s="24" t="str">
        <f>IF(tbl_dmi_isin[[#This Row],[Index]]&gt;$A$2,"",INDEX(Corp_value!$A$1:$EC$2998,MATCH(tbl_dmi_isin[[#This Row],[ISIN]],Corp_value!$B:$B,0),MATCH(T$2,Corp_value!$1:$1,0)))</f>
        <v>USD</v>
      </c>
      <c r="U4" s="24" t="str">
        <f>IF(tbl_dmi_isin[[#This Row],[Index]]&gt;$A$2,"",IF(INDEX(Corp_value!$A$1:$EC$2998,MATCH(tbl_dmi_isin[[#This Row],[ISIN]],Corp_value!$B:$B,0),MATCH(U$2,Corp_value!$1:$1,0))="--","",INDEX(Corp_value!$A$1:$EC$2998,MATCH(tbl_dmi_isin[[#This Row],[ISIN]],Corp_value!$B:$B,0),MATCH(U$2,Corp_value!$1:$1,0))))</f>
        <v/>
      </c>
      <c r="V4" s="144">
        <f>IFERROR(IF(tbl_dmi_isin[[#This Row],[Index]]&gt;$A$2,"",INDEX(Corp_value!$A$1:$EC$2998,MATCH(tbl_dmi_isin[[#This Row],[ISIN]],Corp_value!$B:$B,0),MATCH(V$2,Corp_value!$1:$1,0)))/100000000,"")</f>
        <v>0.98</v>
      </c>
      <c r="W4" s="24" t="str">
        <f>IF(tbl_dmi_isin[[#This Row],[Index]]&gt;$A$2,"",INDEX(Corp_value!$A$1:$EC$2998,MATCH(tbl_dmi_isin[[#This Row],[ISIN]],Corp_value!$B:$B,0),MATCH(W$2,Corp_value!$1:$1,0)))</f>
        <v>1449670D CH</v>
      </c>
      <c r="X4" s="152" t="str">
        <f>IF(tbl_dmi_isin[[#This Row],[Index]]&gt;$A$2,"",INDEX(Corp_value!$A$1:$EC$2998,MATCH(tbl_dmi_isin[[#This Row],[ISIN]],Corp_value!$B:$B,0),MATCH(X$2,Corp_value!$1:$1,0)))</f>
        <v>--/--/--</v>
      </c>
      <c r="Y4" s="153" t="str">
        <f>IF(tbl_dmi_isin[[#This Row],[Index]]&gt;$A$2,"",INDEX(Corp_value!$A$1:$EC$2998,MATCH(tbl_dmi_isin[[#This Row],[ISIN]],Corp_value!$B:$B,0),MATCH(Y$2,Corp_value!$1:$1,0)))</f>
        <v xml:space="preserve"> </v>
      </c>
      <c r="Z4" s="153" t="str">
        <f>IF(tbl_dmi_isin[[#This Row],[Index]]&gt;$A$2,"",INDEX(Corp_value!$A$1:$EC$2998,MATCH(tbl_dmi_isin[[#This Row],[ISIN]],Corp_value!$B:$B,0),MATCH(Z$2,Corp_value!$1:$1,0)))</f>
        <v/>
      </c>
      <c r="AA4" s="88" t="str">
        <f>IF(tbl_dmi_isin[[#This Row],[定价日]]&lt;&gt;"",INDEX(美元债一级!$E:$E,MATCH(tbl_dmi_isin[[#This Row],[ISIN]],美元债一级!$C:$C,0)),"")</f>
        <v>蓝海投资 8.5 2024-11-04</v>
      </c>
      <c r="AB4" s="127"/>
      <c r="AD4" s="131">
        <v>1</v>
      </c>
      <c r="AE4" s="155" t="s">
        <v>500</v>
      </c>
      <c r="AF4" s="155" t="e">
        <f>VLOOKUP(Table7[[#This Row],[Entity]],#REF!,MATCH('Add Stats'!AF$2,#REF!,0)-1,0)</f>
        <v>#REF!</v>
      </c>
      <c r="AG4" s="155" t="e">
        <f>VLOOKUP(Table7[[#This Row],[Entity]],#REF!,MATCH('Add Stats'!AG$2,#REF!,0)-1,0)</f>
        <v>#REF!</v>
      </c>
      <c r="AH4" s="155" t="e">
        <f>VLOOKUP(Table7[[#This Row],[Entity]],#REF!,MATCH('Add Stats'!AH$2,#REF!,0)-1,0)</f>
        <v>#REF!</v>
      </c>
      <c r="AI4" s="155" t="e">
        <f>VLOOKUP(Table7[[#This Row],[Entity]],#REF!,MATCH('Add Stats'!AI$2,#REF!,0)-1,0)</f>
        <v>#REF!</v>
      </c>
    </row>
    <row r="5" spans="1:35" s="2" customFormat="1" ht="12">
      <c r="A5" s="12">
        <v>2</v>
      </c>
      <c r="B5" s="85" t="str">
        <f>IF(tbl_dmi_isin[[#This Row],[Index]]&gt;$A$2,"",TEXT(INDEX(美元债一级!$A$2:$BO$2879,tbl_dmi_isin[[#This Row],[Index]]+1,MATCH(B$2,美元债一级!$2:$2,0)),"yyyy/mm/dd"))</f>
        <v>2023/11/02</v>
      </c>
      <c r="C5" s="12" t="str">
        <f>IF(tbl_dmi_isin[[#This Row],[Index]]&gt;$A$2,"",INDEX(美元债一级!$A$2:$BO$2880,tbl_dmi_isin[[#This Row],[Index]]+1,MATCH(C$2,美元债一级!$2:$2,0)))</f>
        <v>XS2715287368</v>
      </c>
      <c r="D5" s="12" t="str">
        <f>IF(tbl_dmi_isin[[#This Row],[Index]]&gt;$A$2,"",INDEX(美元债一级!$A$2:$BO$2880,tbl_dmi_isin[[#This Row],[Index]]+1,MATCH(D$2,美元债一级!$2:$2,0)))</f>
        <v>华泰国际金融控股有限公司</v>
      </c>
      <c r="E5" s="12" t="str">
        <f>TEXT(tbl_dmi_isin[[#This Row],[定价日]],"YYMMDD")&amp;tbl_dmi_isin[[#This Row],[ISIN]]</f>
        <v>231102XS2715287368</v>
      </c>
      <c r="F5" s="116"/>
      <c r="G5" s="24" t="e">
        <f>IF(tbl_dmi_isin[[#This Row],[Index]]&gt;$A$2,"",INDEX(Corp_value!$A$1:$EC$2998,MATCH(tbl_dmi_isin[[#This Row],[ISIN]],Corp_value!$B:$B,0),MATCH(G$2,Corp_value!$1:$1,0)))</f>
        <v>#N/A</v>
      </c>
      <c r="H5" s="25" t="e">
        <f>IF(tbl_dmi_isin[[#This Row],[Index]]&gt;$A$2,"",INDEX(Corp_value!$A$1:$EC$2998,MATCH(tbl_dmi_isin[[#This Row],[ISIN]],Corp_value!$B:$B,0),MATCH(H$2,Corp_value!$1:$1,0)))</f>
        <v>#N/A</v>
      </c>
      <c r="I5" s="25" t="e">
        <f>IF(tbl_dmi_isin[[#This Row],[Index]]&gt;$A$2,"",IF(INDEX(Corp_value!$A$1:$EC$2998,MATCH(tbl_dmi_isin[[#This Row],[ISIN]],Corp_value!$B:$B,0),MATCH(I$2,Corp_value!$1:$1,0))="--","",INDEX(Corp_value!$A$1:$EC$2998,MATCH(tbl_dmi_isin[[#This Row],[ISIN]],Corp_value!$B:$B,0),MATCH(I$2,Corp_value!$1:$1,0))))</f>
        <v>#N/A</v>
      </c>
      <c r="J5" s="24" t="e">
        <f>IF(tbl_dmi_isin[[#This Row],[Index]]&gt;$A$2,"",INDEX(Corp_value!$A$1:$EC$2998,MATCH(tbl_dmi_isin[[#This Row],[ISIN]],Corp_value!$B:$B,0),MATCH(J$2,Corp_value!$1:$1,0)))</f>
        <v>#N/A</v>
      </c>
      <c r="K5" s="24" t="e">
        <f>IF(tbl_dmi_isin[[#This Row],[Index]]&gt;$A$2,"",INDEX(Corp_value!$A$1:$EC$2998,MATCH(tbl_dmi_isin[[#This Row],[ISIN]],Corp_value!$B:$B,0),MATCH(K$2,Corp_value!$1:$1,0)))</f>
        <v>#N/A</v>
      </c>
      <c r="L5" s="24" t="e">
        <f>IF(tbl_dmi_isin[[#This Row],[Index]]&gt;$A$2,"",IF(INDEX(Corp_value!$A$1:$EC$2998,MATCH(tbl_dmi_isin[[#This Row],[ISIN]],Corp_value!$B:$B,0),MATCH(L$2,Corp_value!$1:$1,0))="--","",INDEX(Corp_value!$A$1:$EC$2998,MATCH(tbl_dmi_isin[[#This Row],[ISIN]],Corp_value!$B:$B,0),MATCH(L$2,Corp_value!$1:$1,0))))</f>
        <v>#N/A</v>
      </c>
      <c r="M5" s="132" t="e">
        <f>IF(tbl_dmi_isin[[#This Row],[Index]]&gt;$A$2,"",INDEX(Corp_value!$A$1:$EC$2998,MATCH(tbl_dmi_isin[[#This Row],[ISIN]],Corp_value!$B:$B,0),MATCH(M$2,Corp_value!$1:$1,0)))</f>
        <v>#N/A</v>
      </c>
      <c r="N5" s="132" t="e">
        <f>IF(tbl_dmi_isin[[#This Row],[Index]]&gt;$A$2,"",IF(INDEX(Corp_value!$A$1:$EC$2998,MATCH(tbl_dmi_isin[[#This Row],[ISIN]],Corp_value!$B:$B,0),MATCH(N$2,Corp_value!$1:$1,0))="--","",INDEX(Corp_value!$A$1:$EC$2998,MATCH(tbl_dmi_isin[[#This Row],[ISIN]],Corp_value!$B:$B,0),MATCH(N$2,Corp_value!$1:$1,0))))</f>
        <v>#N/A</v>
      </c>
      <c r="O5" s="132" t="e">
        <f>IF(tbl_dmi_isin[[#This Row],[Index]]&gt;$A$2,"",INDEX(Corp_value!$A$1:$EC$2998,MATCH(tbl_dmi_isin[[#This Row],[ISIN]],Corp_value!$B:$B,0),MATCH(O$2,Corp_value!$1:$1,0)))</f>
        <v>#N/A</v>
      </c>
      <c r="P5" s="147" t="e">
        <f>IF(tbl_dmi_isin[[#This Row],[Index]]&gt;$A$2,"",TEXT(INDEX(Corp_value!$A$1:$EC$2998,MATCH(tbl_dmi_isin[[#This Row],[ISIN]],Corp_value!$B:$B,0),MATCH(P$2,Corp_value!$1:$1,0)),"yyyy/mm/dd"))</f>
        <v>#N/A</v>
      </c>
      <c r="Q5" s="147" t="e">
        <f>IF(tbl_dmi_isin[[#This Row],[Index]]&gt;$A$2,"",TEXT(INDEX(Corp_value!$A$1:$EC$2998,MATCH(tbl_dmi_isin[[#This Row],[ISIN]],Corp_value!$B:$B,0),MATCH(Q$2,Corp_value!$1:$1,0)),"yyyy/mm/dd"))</f>
        <v>#N/A</v>
      </c>
      <c r="R5" s="147" t="e">
        <f>IF(tbl_dmi_isin[[#This Row],[Index]]&gt;$A$2,"",IF(TEXT(INDEX(Corp_value!$A$1:$EC$2998,MATCH(tbl_dmi_isin[[#This Row],[ISIN]],Corp_value!$B:$B,0),MATCH(R$2,Corp_value!$1:$1,0)),"yyyy/mm/dd")="--","",TEXT(INDEX(Corp_value!$A$1:$EC$2998,MATCH(tbl_dmi_isin[[#This Row],[ISIN]],Corp_value!$B:$B,0),MATCH(R$2,Corp_value!$1:$1,0)),"yyyy/mm/dd")))</f>
        <v>#N/A</v>
      </c>
      <c r="S5" s="132" t="e">
        <f>IF(tbl_dmi_isin[[#This Row],[Index]]&gt;$A$2,"",INDEX(Corp_value!$A$1:$EC$2998,MATCH(tbl_dmi_isin[[#This Row],[ISIN]],Corp_value!$B:$B,0),MATCH(S$2,Corp_value!$1:$1,0)))</f>
        <v>#N/A</v>
      </c>
      <c r="T5" s="132" t="e">
        <f>IF(tbl_dmi_isin[[#This Row],[Index]]&gt;$A$2,"",INDEX(Corp_value!$A$1:$EC$2998,MATCH(tbl_dmi_isin[[#This Row],[ISIN]],Corp_value!$B:$B,0),MATCH(T$2,Corp_value!$1:$1,0)))</f>
        <v>#N/A</v>
      </c>
      <c r="U5" s="132" t="e">
        <f>IF(tbl_dmi_isin[[#This Row],[Index]]&gt;$A$2,"",IF(INDEX(Corp_value!$A$1:$EC$2998,MATCH(tbl_dmi_isin[[#This Row],[ISIN]],Corp_value!$B:$B,0),MATCH(U$2,Corp_value!$1:$1,0))="--","",INDEX(Corp_value!$A$1:$EC$2998,MATCH(tbl_dmi_isin[[#This Row],[ISIN]],Corp_value!$B:$B,0),MATCH(U$2,Corp_value!$1:$1,0))))</f>
        <v>#N/A</v>
      </c>
      <c r="V5" s="145" t="str">
        <f>IFERROR(IF(tbl_dmi_isin[[#This Row],[Index]]&gt;$A$2,"",INDEX(Corp_value!$A$1:$EC$2998,MATCH(tbl_dmi_isin[[#This Row],[ISIN]],Corp_value!$B:$B,0),MATCH(V$2,Corp_value!$1:$1,0)))/100000000,"")</f>
        <v/>
      </c>
      <c r="W5" s="150" t="e">
        <f>IF(tbl_dmi_isin[[#This Row],[Index]]&gt;$A$2,"",INDEX(Corp_value!$A$1:$EC$2998,MATCH(tbl_dmi_isin[[#This Row],[ISIN]],Corp_value!$B:$B,0),MATCH(W$2,Corp_value!$1:$1,0)))</f>
        <v>#N/A</v>
      </c>
      <c r="X5" s="150" t="e">
        <f>IF(tbl_dmi_isin[[#This Row],[Index]]&gt;$A$2,"",INDEX(Corp_value!$A$1:$EC$2998,MATCH(tbl_dmi_isin[[#This Row],[ISIN]],Corp_value!$B:$B,0),MATCH(X$2,Corp_value!$1:$1,0)))</f>
        <v>#N/A</v>
      </c>
      <c r="Y5" s="153" t="e">
        <f>IF(tbl_dmi_isin[[#This Row],[Index]]&gt;$A$2,"",INDEX(Corp_value!$A$1:$EC$2998,MATCH(tbl_dmi_isin[[#This Row],[ISIN]],Corp_value!$B:$B,0),MATCH(Y$2,Corp_value!$1:$1,0)))</f>
        <v>#N/A</v>
      </c>
      <c r="Z5" s="153" t="e">
        <f>IF(tbl_dmi_isin[[#This Row],[Index]]&gt;$A$2,"",INDEX(Corp_value!$A$1:$EC$2998,MATCH(tbl_dmi_isin[[#This Row],[ISIN]],Corp_value!$B:$B,0),MATCH(Z$2,Corp_value!$1:$1,0)))</f>
        <v>#N/A</v>
      </c>
      <c r="AA5" s="88" t="str">
        <f>IF(tbl_dmi_isin[[#This Row],[定价日]]&lt;&gt;"",INDEX(美元债一级!$E:$E,MATCH(tbl_dmi_isin[[#This Row],[ISIN]],美元债一级!$C:$C,0)),"")</f>
        <v>华泰国际 6.3 2024-02-15</v>
      </c>
      <c r="AD5" s="131">
        <v>2</v>
      </c>
      <c r="AE5" s="155" t="s">
        <v>502</v>
      </c>
      <c r="AF5" s="155" t="e">
        <f>VLOOKUP(Table7[[#This Row],[Entity]],#REF!,MATCH('Add Stats'!AF$2,#REF!,0)-1,0)</f>
        <v>#REF!</v>
      </c>
      <c r="AG5" s="155" t="e">
        <f>VLOOKUP(Table7[[#This Row],[Entity]],#REF!,MATCH('Add Stats'!AG$2,#REF!,0)-1,0)</f>
        <v>#REF!</v>
      </c>
      <c r="AH5" s="155" t="e">
        <f>VLOOKUP(Table7[[#This Row],[Entity]],#REF!,MATCH('Add Stats'!AH$2,#REF!,0)-1,0)</f>
        <v>#REF!</v>
      </c>
      <c r="AI5" s="155" t="e">
        <f>VLOOKUP(Table7[[#This Row],[Entity]],#REF!,MATCH('Add Stats'!AI$2,#REF!,0)-1,0)</f>
        <v>#REF!</v>
      </c>
    </row>
    <row r="6" spans="1:35" s="2" customFormat="1" ht="12">
      <c r="A6" s="12">
        <v>3</v>
      </c>
      <c r="B6" s="85" t="str">
        <f>IF(tbl_dmi_isin[[#This Row],[Index]]&gt;$A$2,"",TEXT(INDEX(美元债一级!$A$2:$BO$2879,tbl_dmi_isin[[#This Row],[Index]]+1,MATCH(B$2,美元债一级!$2:$2,0)),"yyyy/mm/dd"))</f>
        <v>2023/11/02</v>
      </c>
      <c r="C6" s="12" t="str">
        <f>IF(tbl_dmi_isin[[#This Row],[Index]]&gt;$A$2,"",INDEX(美元债一级!$A$2:$BO$2880,tbl_dmi_isin[[#This Row],[Index]]+1,MATCH(C$2,美元债一级!$2:$2,0)))</f>
        <v>XS2715287442</v>
      </c>
      <c r="D6" s="12" t="str">
        <f>IF(tbl_dmi_isin[[#This Row],[Index]]&gt;$A$2,"",INDEX(美元债一级!$A$2:$BO$2880,tbl_dmi_isin[[#This Row],[Index]]+1,MATCH(D$2,美元债一级!$2:$2,0)))</f>
        <v>华泰国际金融控股有限公司</v>
      </c>
      <c r="E6" s="12" t="str">
        <f>TEXT(tbl_dmi_isin[[#This Row],[定价日]],"YYMMDD")&amp;tbl_dmi_isin[[#This Row],[ISIN]]</f>
        <v>231102XS2715287442</v>
      </c>
      <c r="F6" s="160"/>
      <c r="G6" s="24" t="e">
        <f>IF(tbl_dmi_isin[[#This Row],[Index]]&gt;$A$2,"",INDEX(Corp_value!$A$1:$EC$2998,MATCH(tbl_dmi_isin[[#This Row],[ISIN]],Corp_value!$B:$B,0),MATCH(G$2,Corp_value!$1:$1,0)))</f>
        <v>#N/A</v>
      </c>
      <c r="H6" s="25" t="e">
        <f>IF(tbl_dmi_isin[[#This Row],[Index]]&gt;$A$2,"",INDEX(Corp_value!$A$1:$EC$2998,MATCH(tbl_dmi_isin[[#This Row],[ISIN]],Corp_value!$B:$B,0),MATCH(H$2,Corp_value!$1:$1,0)))</f>
        <v>#N/A</v>
      </c>
      <c r="I6" s="25" t="e">
        <f>IF(tbl_dmi_isin[[#This Row],[Index]]&gt;$A$2,"",IF(INDEX(Corp_value!$A$1:$EC$2998,MATCH(tbl_dmi_isin[[#This Row],[ISIN]],Corp_value!$B:$B,0),MATCH(I$2,Corp_value!$1:$1,0))="--","",INDEX(Corp_value!$A$1:$EC$2998,MATCH(tbl_dmi_isin[[#This Row],[ISIN]],Corp_value!$B:$B,0),MATCH(I$2,Corp_value!$1:$1,0))))</f>
        <v>#N/A</v>
      </c>
      <c r="J6" s="24" t="e">
        <f>IF(tbl_dmi_isin[[#This Row],[Index]]&gt;$A$2,"",INDEX(Corp_value!$A$1:$EC$2998,MATCH(tbl_dmi_isin[[#This Row],[ISIN]],Corp_value!$B:$B,0),MATCH(J$2,Corp_value!$1:$1,0)))</f>
        <v>#N/A</v>
      </c>
      <c r="K6" s="24" t="e">
        <f>IF(tbl_dmi_isin[[#This Row],[Index]]&gt;$A$2,"",INDEX(Corp_value!$A$1:$EC$2998,MATCH(tbl_dmi_isin[[#This Row],[ISIN]],Corp_value!$B:$B,0),MATCH(K$2,Corp_value!$1:$1,0)))</f>
        <v>#N/A</v>
      </c>
      <c r="L6" s="24" t="e">
        <f>IF(tbl_dmi_isin[[#This Row],[Index]]&gt;$A$2,"",IF(INDEX(Corp_value!$A$1:$EC$2998,MATCH(tbl_dmi_isin[[#This Row],[ISIN]],Corp_value!$B:$B,0),MATCH(L$2,Corp_value!$1:$1,0))="--","",INDEX(Corp_value!$A$1:$EC$2998,MATCH(tbl_dmi_isin[[#This Row],[ISIN]],Corp_value!$B:$B,0),MATCH(L$2,Corp_value!$1:$1,0))))</f>
        <v>#N/A</v>
      </c>
      <c r="M6" s="132" t="e">
        <f>IF(tbl_dmi_isin[[#This Row],[Index]]&gt;$A$2,"",INDEX(Corp_value!$A$1:$EC$2998,MATCH(tbl_dmi_isin[[#This Row],[ISIN]],Corp_value!$B:$B,0),MATCH(M$2,Corp_value!$1:$1,0)))</f>
        <v>#N/A</v>
      </c>
      <c r="N6" s="132" t="e">
        <f>IF(tbl_dmi_isin[[#This Row],[Index]]&gt;$A$2,"",IF(INDEX(Corp_value!$A$1:$EC$2998,MATCH(tbl_dmi_isin[[#This Row],[ISIN]],Corp_value!$B:$B,0),MATCH(N$2,Corp_value!$1:$1,0))="--","",INDEX(Corp_value!$A$1:$EC$2998,MATCH(tbl_dmi_isin[[#This Row],[ISIN]],Corp_value!$B:$B,0),MATCH(N$2,Corp_value!$1:$1,0))))</f>
        <v>#N/A</v>
      </c>
      <c r="O6" s="132" t="e">
        <f>IF(tbl_dmi_isin[[#This Row],[Index]]&gt;$A$2,"",INDEX(Corp_value!$A$1:$EC$2998,MATCH(tbl_dmi_isin[[#This Row],[ISIN]],Corp_value!$B:$B,0),MATCH(O$2,Corp_value!$1:$1,0)))</f>
        <v>#N/A</v>
      </c>
      <c r="P6" s="147" t="e">
        <f>IF(tbl_dmi_isin[[#This Row],[Index]]&gt;$A$2,"",TEXT(INDEX(Corp_value!$A$1:$EC$2998,MATCH(tbl_dmi_isin[[#This Row],[ISIN]],Corp_value!$B:$B,0),MATCH(P$2,Corp_value!$1:$1,0)),"yyyy/mm/dd"))</f>
        <v>#N/A</v>
      </c>
      <c r="Q6" s="147" t="e">
        <f>IF(tbl_dmi_isin[[#This Row],[Index]]&gt;$A$2,"",TEXT(INDEX(Corp_value!$A$1:$EC$2998,MATCH(tbl_dmi_isin[[#This Row],[ISIN]],Corp_value!$B:$B,0),MATCH(Q$2,Corp_value!$1:$1,0)),"yyyy/mm/dd"))</f>
        <v>#N/A</v>
      </c>
      <c r="R6" s="147" t="e">
        <f>IF(tbl_dmi_isin[[#This Row],[Index]]&gt;$A$2,"",IF(TEXT(INDEX(Corp_value!$A$1:$EC$2998,MATCH(tbl_dmi_isin[[#This Row],[ISIN]],Corp_value!$B:$B,0),MATCH(R$2,Corp_value!$1:$1,0)),"yyyy/mm/dd")="--","",TEXT(INDEX(Corp_value!$A$1:$EC$2998,MATCH(tbl_dmi_isin[[#This Row],[ISIN]],Corp_value!$B:$B,0),MATCH(R$2,Corp_value!$1:$1,0)),"yyyy/mm/dd")))</f>
        <v>#N/A</v>
      </c>
      <c r="S6" s="132" t="e">
        <f>IF(tbl_dmi_isin[[#This Row],[Index]]&gt;$A$2,"",INDEX(Corp_value!$A$1:$EC$2998,MATCH(tbl_dmi_isin[[#This Row],[ISIN]],Corp_value!$B:$B,0),MATCH(S$2,Corp_value!$1:$1,0)))</f>
        <v>#N/A</v>
      </c>
      <c r="T6" s="132" t="e">
        <f>IF(tbl_dmi_isin[[#This Row],[Index]]&gt;$A$2,"",INDEX(Corp_value!$A$1:$EC$2998,MATCH(tbl_dmi_isin[[#This Row],[ISIN]],Corp_value!$B:$B,0),MATCH(T$2,Corp_value!$1:$1,0)))</f>
        <v>#N/A</v>
      </c>
      <c r="U6" s="132" t="e">
        <f>IF(tbl_dmi_isin[[#This Row],[Index]]&gt;$A$2,"",IF(INDEX(Corp_value!$A$1:$EC$2998,MATCH(tbl_dmi_isin[[#This Row],[ISIN]],Corp_value!$B:$B,0),MATCH(U$2,Corp_value!$1:$1,0))="--","",INDEX(Corp_value!$A$1:$EC$2998,MATCH(tbl_dmi_isin[[#This Row],[ISIN]],Corp_value!$B:$B,0),MATCH(U$2,Corp_value!$1:$1,0))))</f>
        <v>#N/A</v>
      </c>
      <c r="V6" s="145" t="str">
        <f>IFERROR(IF(tbl_dmi_isin[[#This Row],[Index]]&gt;$A$2,"",INDEX(Corp_value!$A$1:$EC$2998,MATCH(tbl_dmi_isin[[#This Row],[ISIN]],Corp_value!$B:$B,0),MATCH(V$2,Corp_value!$1:$1,0)))/100000000,"")</f>
        <v/>
      </c>
      <c r="W6" s="150" t="e">
        <f>IF(tbl_dmi_isin[[#This Row],[Index]]&gt;$A$2,"",INDEX(Corp_value!$A$1:$EC$2998,MATCH(tbl_dmi_isin[[#This Row],[ISIN]],Corp_value!$B:$B,0),MATCH(W$2,Corp_value!$1:$1,0)))</f>
        <v>#N/A</v>
      </c>
      <c r="X6" s="150" t="e">
        <f>IF(tbl_dmi_isin[[#This Row],[Index]]&gt;$A$2,"",INDEX(Corp_value!$A$1:$EC$2998,MATCH(tbl_dmi_isin[[#This Row],[ISIN]],Corp_value!$B:$B,0),MATCH(X$2,Corp_value!$1:$1,0)))</f>
        <v>#N/A</v>
      </c>
      <c r="Y6" s="153" t="e">
        <f>IF(tbl_dmi_isin[[#This Row],[Index]]&gt;$A$2,"",INDEX(Corp_value!$A$1:$EC$2998,MATCH(tbl_dmi_isin[[#This Row],[ISIN]],Corp_value!$B:$B,0),MATCH(Y$2,Corp_value!$1:$1,0)))</f>
        <v>#N/A</v>
      </c>
      <c r="Z6" s="153" t="e">
        <f>IF(tbl_dmi_isin[[#This Row],[Index]]&gt;$A$2,"",INDEX(Corp_value!$A$1:$EC$2998,MATCH(tbl_dmi_isin[[#This Row],[ISIN]],Corp_value!$B:$B,0),MATCH(Z$2,Corp_value!$1:$1,0)))</f>
        <v>#N/A</v>
      </c>
      <c r="AA6" s="88" t="str">
        <f>IF(tbl_dmi_isin[[#This Row],[定价日]]&lt;&gt;"",INDEX(美元债一级!$E:$E,MATCH(tbl_dmi_isin[[#This Row],[ISIN]],美元债一级!$C:$C,0)),"")</f>
        <v>华泰国际 6.3 2024-02-15</v>
      </c>
      <c r="AD6" s="131">
        <v>3</v>
      </c>
      <c r="AE6" s="155" t="s">
        <v>504</v>
      </c>
      <c r="AF6" s="155" t="e">
        <f>VLOOKUP(Table7[[#This Row],[Entity]],#REF!,MATCH('Add Stats'!AF$2,#REF!,0)-1,0)</f>
        <v>#REF!</v>
      </c>
      <c r="AG6" s="155" t="e">
        <f>VLOOKUP(Table7[[#This Row],[Entity]],#REF!,MATCH('Add Stats'!AG$2,#REF!,0)-1,0)</f>
        <v>#REF!</v>
      </c>
      <c r="AH6" s="155" t="e">
        <f>VLOOKUP(Table7[[#This Row],[Entity]],#REF!,MATCH('Add Stats'!AH$2,#REF!,0)-1,0)</f>
        <v>#REF!</v>
      </c>
      <c r="AI6" s="155" t="e">
        <f>VLOOKUP(Table7[[#This Row],[Entity]],#REF!,MATCH('Add Stats'!AI$2,#REF!,0)-1,0)</f>
        <v>#REF!</v>
      </c>
    </row>
    <row r="7" spans="1:35" s="2" customFormat="1" ht="12">
      <c r="A7" s="12">
        <v>4</v>
      </c>
      <c r="B7" s="85" t="str">
        <f>IF(tbl_dmi_isin[[#This Row],[Index]]&gt;$A$2,"",TEXT(INDEX(美元债一级!$A$2:$BO$2879,tbl_dmi_isin[[#This Row],[Index]]+1,MATCH(B$2,美元债一级!$2:$2,0)),"yyyy/mm/dd"))</f>
        <v>2023/11/01</v>
      </c>
      <c r="C7" s="12" t="str">
        <f>IF(tbl_dmi_isin[[#This Row],[Index]]&gt;$A$2,"",INDEX(美元债一级!$A$2:$BO$2880,tbl_dmi_isin[[#This Row],[Index]]+1,MATCH(C$2,美元债一级!$2:$2,0)))</f>
        <v>BBG01K0QYGX7</v>
      </c>
      <c r="D7" s="12" t="str">
        <f>IF(tbl_dmi_isin[[#This Row],[Index]]&gt;$A$2,"",INDEX(美元债一级!$A$2:$BO$2880,tbl_dmi_isin[[#This Row],[Index]]+1,MATCH(D$2,美元债一级!$2:$2,0)))</f>
        <v>华泰国际金融控股有限公司</v>
      </c>
      <c r="E7" s="12" t="str">
        <f>TEXT(tbl_dmi_isin[[#This Row],[定价日]],"YYMMDD")&amp;tbl_dmi_isin[[#This Row],[ISIN]]</f>
        <v>231101BBG01K0QYGX7</v>
      </c>
      <c r="F7" s="116"/>
      <c r="G7" s="24" t="e">
        <f>IF(tbl_dmi_isin[[#This Row],[Index]]&gt;$A$2,"",INDEX(Corp_value!$A$1:$EC$2998,MATCH(tbl_dmi_isin[[#This Row],[ISIN]],Corp_value!$B:$B,0),MATCH(G$2,Corp_value!$1:$1,0)))</f>
        <v>#N/A</v>
      </c>
      <c r="H7" s="25" t="e">
        <f>IF(tbl_dmi_isin[[#This Row],[Index]]&gt;$A$2,"",INDEX(Corp_value!$A$1:$EC$2998,MATCH(tbl_dmi_isin[[#This Row],[ISIN]],Corp_value!$B:$B,0),MATCH(H$2,Corp_value!$1:$1,0)))</f>
        <v>#N/A</v>
      </c>
      <c r="I7" s="25" t="e">
        <f>IF(tbl_dmi_isin[[#This Row],[Index]]&gt;$A$2,"",IF(INDEX(Corp_value!$A$1:$EC$2998,MATCH(tbl_dmi_isin[[#This Row],[ISIN]],Corp_value!$B:$B,0),MATCH(I$2,Corp_value!$1:$1,0))="--","",INDEX(Corp_value!$A$1:$EC$2998,MATCH(tbl_dmi_isin[[#This Row],[ISIN]],Corp_value!$B:$B,0),MATCH(I$2,Corp_value!$1:$1,0))))</f>
        <v>#N/A</v>
      </c>
      <c r="J7" s="24" t="e">
        <f>IF(tbl_dmi_isin[[#This Row],[Index]]&gt;$A$2,"",INDEX(Corp_value!$A$1:$EC$2998,MATCH(tbl_dmi_isin[[#This Row],[ISIN]],Corp_value!$B:$B,0),MATCH(J$2,Corp_value!$1:$1,0)))</f>
        <v>#N/A</v>
      </c>
      <c r="K7" s="24" t="e">
        <f>IF(tbl_dmi_isin[[#This Row],[Index]]&gt;$A$2,"",INDEX(Corp_value!$A$1:$EC$2998,MATCH(tbl_dmi_isin[[#This Row],[ISIN]],Corp_value!$B:$B,0),MATCH(K$2,Corp_value!$1:$1,0)))</f>
        <v>#N/A</v>
      </c>
      <c r="L7" s="24" t="e">
        <f>IF(tbl_dmi_isin[[#This Row],[Index]]&gt;$A$2,"",IF(INDEX(Corp_value!$A$1:$EC$2998,MATCH(tbl_dmi_isin[[#This Row],[ISIN]],Corp_value!$B:$B,0),MATCH(L$2,Corp_value!$1:$1,0))="--","",INDEX(Corp_value!$A$1:$EC$2998,MATCH(tbl_dmi_isin[[#This Row],[ISIN]],Corp_value!$B:$B,0),MATCH(L$2,Corp_value!$1:$1,0))))</f>
        <v>#N/A</v>
      </c>
      <c r="M7" s="132" t="e">
        <f>IF(tbl_dmi_isin[[#This Row],[Index]]&gt;$A$2,"",INDEX(Corp_value!$A$1:$EC$2998,MATCH(tbl_dmi_isin[[#This Row],[ISIN]],Corp_value!$B:$B,0),MATCH(M$2,Corp_value!$1:$1,0)))</f>
        <v>#N/A</v>
      </c>
      <c r="N7" s="132" t="e">
        <f>IF(tbl_dmi_isin[[#This Row],[Index]]&gt;$A$2,"",IF(INDEX(Corp_value!$A$1:$EC$2998,MATCH(tbl_dmi_isin[[#This Row],[ISIN]],Corp_value!$B:$B,0),MATCH(N$2,Corp_value!$1:$1,0))="--","",INDEX(Corp_value!$A$1:$EC$2998,MATCH(tbl_dmi_isin[[#This Row],[ISIN]],Corp_value!$B:$B,0),MATCH(N$2,Corp_value!$1:$1,0))))</f>
        <v>#N/A</v>
      </c>
      <c r="O7" s="132" t="e">
        <f>IF(tbl_dmi_isin[[#This Row],[Index]]&gt;$A$2,"",INDEX(Corp_value!$A$1:$EC$2998,MATCH(tbl_dmi_isin[[#This Row],[ISIN]],Corp_value!$B:$B,0),MATCH(O$2,Corp_value!$1:$1,0)))</f>
        <v>#N/A</v>
      </c>
      <c r="P7" s="147" t="e">
        <f>IF(tbl_dmi_isin[[#This Row],[Index]]&gt;$A$2,"",TEXT(INDEX(Corp_value!$A$1:$EC$2998,MATCH(tbl_dmi_isin[[#This Row],[ISIN]],Corp_value!$B:$B,0),MATCH(P$2,Corp_value!$1:$1,0)),"yyyy/mm/dd"))</f>
        <v>#N/A</v>
      </c>
      <c r="Q7" s="147" t="e">
        <f>IF(tbl_dmi_isin[[#This Row],[Index]]&gt;$A$2,"",TEXT(INDEX(Corp_value!$A$1:$EC$2998,MATCH(tbl_dmi_isin[[#This Row],[ISIN]],Corp_value!$B:$B,0),MATCH(Q$2,Corp_value!$1:$1,0)),"yyyy/mm/dd"))</f>
        <v>#N/A</v>
      </c>
      <c r="R7" s="147" t="e">
        <f>IF(tbl_dmi_isin[[#This Row],[Index]]&gt;$A$2,"",IF(TEXT(INDEX(Corp_value!$A$1:$EC$2998,MATCH(tbl_dmi_isin[[#This Row],[ISIN]],Corp_value!$B:$B,0),MATCH(R$2,Corp_value!$1:$1,0)),"yyyy/mm/dd")="--","",TEXT(INDEX(Corp_value!$A$1:$EC$2998,MATCH(tbl_dmi_isin[[#This Row],[ISIN]],Corp_value!$B:$B,0),MATCH(R$2,Corp_value!$1:$1,0)),"yyyy/mm/dd")))</f>
        <v>#N/A</v>
      </c>
      <c r="S7" s="132" t="e">
        <f>IF(tbl_dmi_isin[[#This Row],[Index]]&gt;$A$2,"",INDEX(Corp_value!$A$1:$EC$2998,MATCH(tbl_dmi_isin[[#This Row],[ISIN]],Corp_value!$B:$B,0),MATCH(S$2,Corp_value!$1:$1,0)))</f>
        <v>#N/A</v>
      </c>
      <c r="T7" s="132" t="e">
        <f>IF(tbl_dmi_isin[[#This Row],[Index]]&gt;$A$2,"",INDEX(Corp_value!$A$1:$EC$2998,MATCH(tbl_dmi_isin[[#This Row],[ISIN]],Corp_value!$B:$B,0),MATCH(T$2,Corp_value!$1:$1,0)))</f>
        <v>#N/A</v>
      </c>
      <c r="U7" s="132" t="e">
        <f>IF(tbl_dmi_isin[[#This Row],[Index]]&gt;$A$2,"",IF(INDEX(Corp_value!$A$1:$EC$2998,MATCH(tbl_dmi_isin[[#This Row],[ISIN]],Corp_value!$B:$B,0),MATCH(U$2,Corp_value!$1:$1,0))="--","",INDEX(Corp_value!$A$1:$EC$2998,MATCH(tbl_dmi_isin[[#This Row],[ISIN]],Corp_value!$B:$B,0),MATCH(U$2,Corp_value!$1:$1,0))))</f>
        <v>#N/A</v>
      </c>
      <c r="V7" s="145" t="str">
        <f>IFERROR(IF(tbl_dmi_isin[[#This Row],[Index]]&gt;$A$2,"",INDEX(Corp_value!$A$1:$EC$2998,MATCH(tbl_dmi_isin[[#This Row],[ISIN]],Corp_value!$B:$B,0),MATCH(V$2,Corp_value!$1:$1,0)))/100000000,"")</f>
        <v/>
      </c>
      <c r="W7" s="150" t="e">
        <f>IF(tbl_dmi_isin[[#This Row],[Index]]&gt;$A$2,"",INDEX(Corp_value!$A$1:$EC$2998,MATCH(tbl_dmi_isin[[#This Row],[ISIN]],Corp_value!$B:$B,0),MATCH(W$2,Corp_value!$1:$1,0)))</f>
        <v>#N/A</v>
      </c>
      <c r="X7" s="150" t="e">
        <f>IF(tbl_dmi_isin[[#This Row],[Index]]&gt;$A$2,"",INDEX(Corp_value!$A$1:$EC$2998,MATCH(tbl_dmi_isin[[#This Row],[ISIN]],Corp_value!$B:$B,0),MATCH(X$2,Corp_value!$1:$1,0)))</f>
        <v>#N/A</v>
      </c>
      <c r="Y7" s="153" t="e">
        <f>IF(tbl_dmi_isin[[#This Row],[Index]]&gt;$A$2,"",INDEX(Corp_value!$A$1:$EC$2998,MATCH(tbl_dmi_isin[[#This Row],[ISIN]],Corp_value!$B:$B,0),MATCH(Y$2,Corp_value!$1:$1,0)))</f>
        <v>#N/A</v>
      </c>
      <c r="Z7" s="153" t="e">
        <f>IF(tbl_dmi_isin[[#This Row],[Index]]&gt;$A$2,"",INDEX(Corp_value!$A$1:$EC$2998,MATCH(tbl_dmi_isin[[#This Row],[ISIN]],Corp_value!$B:$B,0),MATCH(Z$2,Corp_value!$1:$1,0)))</f>
        <v>#N/A</v>
      </c>
      <c r="AA7" s="88" t="str">
        <f>IF(tbl_dmi_isin[[#This Row],[定价日]]&lt;&gt;"",INDEX(美元债一级!$E:$E,MATCH(tbl_dmi_isin[[#This Row],[ISIN]],美元债一级!$C:$C,0)),"")</f>
        <v>华泰国际 6.3 2024-02-10</v>
      </c>
      <c r="AB7" s="126"/>
      <c r="AD7" s="131">
        <v>4</v>
      </c>
      <c r="AE7" s="155" t="s">
        <v>506</v>
      </c>
      <c r="AF7" s="155" t="e">
        <f>VLOOKUP(Table7[[#This Row],[Entity]],#REF!,MATCH('Add Stats'!AF$2,#REF!,0)-1,0)</f>
        <v>#REF!</v>
      </c>
      <c r="AG7" s="155" t="e">
        <f>VLOOKUP(Table7[[#This Row],[Entity]],#REF!,MATCH('Add Stats'!AG$2,#REF!,0)-1,0)</f>
        <v>#REF!</v>
      </c>
      <c r="AH7" s="155" t="e">
        <f>VLOOKUP(Table7[[#This Row],[Entity]],#REF!,MATCH('Add Stats'!AH$2,#REF!,0)-1,0)</f>
        <v>#REF!</v>
      </c>
      <c r="AI7" s="155" t="e">
        <f>VLOOKUP(Table7[[#This Row],[Entity]],#REF!,MATCH('Add Stats'!AI$2,#REF!,0)-1,0)</f>
        <v>#REF!</v>
      </c>
    </row>
    <row r="8" spans="1:35" s="2" customFormat="1" ht="12">
      <c r="A8" s="12">
        <v>5</v>
      </c>
      <c r="B8" s="85" t="str">
        <f>IF(tbl_dmi_isin[[#This Row],[Index]]&gt;$A$2,"",TEXT(INDEX(美元债一级!$A$2:$BO$2879,tbl_dmi_isin[[#This Row],[Index]]+1,MATCH(B$2,美元债一级!$2:$2,0)),"yyyy/mm/dd"))</f>
        <v>2023/11/01</v>
      </c>
      <c r="C8" s="12" t="str">
        <f>IF(tbl_dmi_isin[[#This Row],[Index]]&gt;$A$2,"",INDEX(美元债一级!$A$2:$BO$2880,tbl_dmi_isin[[#This Row],[Index]]+1,MATCH(C$2,美元债一级!$2:$2,0)))</f>
        <v>XS2715286634</v>
      </c>
      <c r="D8" s="12" t="str">
        <f>IF(tbl_dmi_isin[[#This Row],[Index]]&gt;$A$2,"",INDEX(美元债一级!$A$2:$BO$2880,tbl_dmi_isin[[#This Row],[Index]]+1,MATCH(D$2,美元债一级!$2:$2,0)))</f>
        <v>华泰国际金融控股有限公司</v>
      </c>
      <c r="E8" s="12" t="str">
        <f>TEXT(tbl_dmi_isin[[#This Row],[定价日]],"YYMMDD")&amp;tbl_dmi_isin[[#This Row],[ISIN]]</f>
        <v>231101XS2715286634</v>
      </c>
      <c r="F8" s="116"/>
      <c r="G8" s="24" t="e">
        <f>IF(tbl_dmi_isin[[#This Row],[Index]]&gt;$A$2,"",INDEX(Corp_value!$A$1:$EC$2998,MATCH(tbl_dmi_isin[[#This Row],[ISIN]],Corp_value!$B:$B,0),MATCH(G$2,Corp_value!$1:$1,0)))</f>
        <v>#N/A</v>
      </c>
      <c r="H8" s="25" t="e">
        <f>IF(tbl_dmi_isin[[#This Row],[Index]]&gt;$A$2,"",INDEX(Corp_value!$A$1:$EC$2998,MATCH(tbl_dmi_isin[[#This Row],[ISIN]],Corp_value!$B:$B,0),MATCH(H$2,Corp_value!$1:$1,0)))</f>
        <v>#N/A</v>
      </c>
      <c r="I8" s="25" t="e">
        <f>IF(tbl_dmi_isin[[#This Row],[Index]]&gt;$A$2,"",IF(INDEX(Corp_value!$A$1:$EC$2998,MATCH(tbl_dmi_isin[[#This Row],[ISIN]],Corp_value!$B:$B,0),MATCH(I$2,Corp_value!$1:$1,0))="--","",INDEX(Corp_value!$A$1:$EC$2998,MATCH(tbl_dmi_isin[[#This Row],[ISIN]],Corp_value!$B:$B,0),MATCH(I$2,Corp_value!$1:$1,0))))</f>
        <v>#N/A</v>
      </c>
      <c r="J8" s="24" t="e">
        <f>IF(tbl_dmi_isin[[#This Row],[Index]]&gt;$A$2,"",INDEX(Corp_value!$A$1:$EC$2998,MATCH(tbl_dmi_isin[[#This Row],[ISIN]],Corp_value!$B:$B,0),MATCH(J$2,Corp_value!$1:$1,0)))</f>
        <v>#N/A</v>
      </c>
      <c r="K8" s="24" t="e">
        <f>IF(tbl_dmi_isin[[#This Row],[Index]]&gt;$A$2,"",INDEX(Corp_value!$A$1:$EC$2998,MATCH(tbl_dmi_isin[[#This Row],[ISIN]],Corp_value!$B:$B,0),MATCH(K$2,Corp_value!$1:$1,0)))</f>
        <v>#N/A</v>
      </c>
      <c r="L8" s="24" t="e">
        <f>IF(tbl_dmi_isin[[#This Row],[Index]]&gt;$A$2,"",IF(INDEX(Corp_value!$A$1:$EC$2998,MATCH(tbl_dmi_isin[[#This Row],[ISIN]],Corp_value!$B:$B,0),MATCH(L$2,Corp_value!$1:$1,0))="--","",INDEX(Corp_value!$A$1:$EC$2998,MATCH(tbl_dmi_isin[[#This Row],[ISIN]],Corp_value!$B:$B,0),MATCH(L$2,Corp_value!$1:$1,0))))</f>
        <v>#N/A</v>
      </c>
      <c r="M8" s="132" t="e">
        <f>IF(tbl_dmi_isin[[#This Row],[Index]]&gt;$A$2,"",INDEX(Corp_value!$A$1:$EC$2998,MATCH(tbl_dmi_isin[[#This Row],[ISIN]],Corp_value!$B:$B,0),MATCH(M$2,Corp_value!$1:$1,0)))</f>
        <v>#N/A</v>
      </c>
      <c r="N8" s="132" t="e">
        <f>IF(tbl_dmi_isin[[#This Row],[Index]]&gt;$A$2,"",IF(INDEX(Corp_value!$A$1:$EC$2998,MATCH(tbl_dmi_isin[[#This Row],[ISIN]],Corp_value!$B:$B,0),MATCH(N$2,Corp_value!$1:$1,0))="--","",INDEX(Corp_value!$A$1:$EC$2998,MATCH(tbl_dmi_isin[[#This Row],[ISIN]],Corp_value!$B:$B,0),MATCH(N$2,Corp_value!$1:$1,0))))</f>
        <v>#N/A</v>
      </c>
      <c r="O8" s="132" t="e">
        <f>IF(tbl_dmi_isin[[#This Row],[Index]]&gt;$A$2,"",INDEX(Corp_value!$A$1:$EC$2998,MATCH(tbl_dmi_isin[[#This Row],[ISIN]],Corp_value!$B:$B,0),MATCH(O$2,Corp_value!$1:$1,0)))</f>
        <v>#N/A</v>
      </c>
      <c r="P8" s="147" t="e">
        <f>IF(tbl_dmi_isin[[#This Row],[Index]]&gt;$A$2,"",TEXT(INDEX(Corp_value!$A$1:$EC$2998,MATCH(tbl_dmi_isin[[#This Row],[ISIN]],Corp_value!$B:$B,0),MATCH(P$2,Corp_value!$1:$1,0)),"yyyy/mm/dd"))</f>
        <v>#N/A</v>
      </c>
      <c r="Q8" s="147" t="e">
        <f>IF(tbl_dmi_isin[[#This Row],[Index]]&gt;$A$2,"",TEXT(INDEX(Corp_value!$A$1:$EC$2998,MATCH(tbl_dmi_isin[[#This Row],[ISIN]],Corp_value!$B:$B,0),MATCH(Q$2,Corp_value!$1:$1,0)),"yyyy/mm/dd"))</f>
        <v>#N/A</v>
      </c>
      <c r="R8" s="147" t="e">
        <f>IF(tbl_dmi_isin[[#This Row],[Index]]&gt;$A$2,"",IF(TEXT(INDEX(Corp_value!$A$1:$EC$2998,MATCH(tbl_dmi_isin[[#This Row],[ISIN]],Corp_value!$B:$B,0),MATCH(R$2,Corp_value!$1:$1,0)),"yyyy/mm/dd")="--","",TEXT(INDEX(Corp_value!$A$1:$EC$2998,MATCH(tbl_dmi_isin[[#This Row],[ISIN]],Corp_value!$B:$B,0),MATCH(R$2,Corp_value!$1:$1,0)),"yyyy/mm/dd")))</f>
        <v>#N/A</v>
      </c>
      <c r="S8" s="132" t="e">
        <f>IF(tbl_dmi_isin[[#This Row],[Index]]&gt;$A$2,"",INDEX(Corp_value!$A$1:$EC$2998,MATCH(tbl_dmi_isin[[#This Row],[ISIN]],Corp_value!$B:$B,0),MATCH(S$2,Corp_value!$1:$1,0)))</f>
        <v>#N/A</v>
      </c>
      <c r="T8" s="132" t="e">
        <f>IF(tbl_dmi_isin[[#This Row],[Index]]&gt;$A$2,"",INDEX(Corp_value!$A$1:$EC$2998,MATCH(tbl_dmi_isin[[#This Row],[ISIN]],Corp_value!$B:$B,0),MATCH(T$2,Corp_value!$1:$1,0)))</f>
        <v>#N/A</v>
      </c>
      <c r="U8" s="132" t="e">
        <f>IF(tbl_dmi_isin[[#This Row],[Index]]&gt;$A$2,"",IF(INDEX(Corp_value!$A$1:$EC$2998,MATCH(tbl_dmi_isin[[#This Row],[ISIN]],Corp_value!$B:$B,0),MATCH(U$2,Corp_value!$1:$1,0))="--","",INDEX(Corp_value!$A$1:$EC$2998,MATCH(tbl_dmi_isin[[#This Row],[ISIN]],Corp_value!$B:$B,0),MATCH(U$2,Corp_value!$1:$1,0))))</f>
        <v>#N/A</v>
      </c>
      <c r="V8" s="145" t="str">
        <f>IFERROR(IF(tbl_dmi_isin[[#This Row],[Index]]&gt;$A$2,"",INDEX(Corp_value!$A$1:$EC$2998,MATCH(tbl_dmi_isin[[#This Row],[ISIN]],Corp_value!$B:$B,0),MATCH(V$2,Corp_value!$1:$1,0)))/100000000,"")</f>
        <v/>
      </c>
      <c r="W8" s="150" t="e">
        <f>IF(tbl_dmi_isin[[#This Row],[Index]]&gt;$A$2,"",INDEX(Corp_value!$A$1:$EC$2998,MATCH(tbl_dmi_isin[[#This Row],[ISIN]],Corp_value!$B:$B,0),MATCH(W$2,Corp_value!$1:$1,0)))</f>
        <v>#N/A</v>
      </c>
      <c r="X8" s="150" t="e">
        <f>IF(tbl_dmi_isin[[#This Row],[Index]]&gt;$A$2,"",INDEX(Corp_value!$A$1:$EC$2998,MATCH(tbl_dmi_isin[[#This Row],[ISIN]],Corp_value!$B:$B,0),MATCH(X$2,Corp_value!$1:$1,0)))</f>
        <v>#N/A</v>
      </c>
      <c r="Y8" s="153" t="e">
        <f>IF(tbl_dmi_isin[[#This Row],[Index]]&gt;$A$2,"",INDEX(Corp_value!$A$1:$EC$2998,MATCH(tbl_dmi_isin[[#This Row],[ISIN]],Corp_value!$B:$B,0),MATCH(Y$2,Corp_value!$1:$1,0)))</f>
        <v>#N/A</v>
      </c>
      <c r="Z8" s="153" t="e">
        <f>IF(tbl_dmi_isin[[#This Row],[Index]]&gt;$A$2,"",INDEX(Corp_value!$A$1:$EC$2998,MATCH(tbl_dmi_isin[[#This Row],[ISIN]],Corp_value!$B:$B,0),MATCH(Z$2,Corp_value!$1:$1,0)))</f>
        <v>#N/A</v>
      </c>
      <c r="AA8" s="88" t="str">
        <f>IF(tbl_dmi_isin[[#This Row],[定价日]]&lt;&gt;"",INDEX(美元债一级!$E:$E,MATCH(tbl_dmi_isin[[#This Row],[ISIN]],美元债一级!$C:$C,0)),"")</f>
        <v>华泰国际 6.3 2024-02-07</v>
      </c>
      <c r="AB8" s="128"/>
      <c r="AD8" s="131">
        <v>5</v>
      </c>
      <c r="AE8" s="155" t="s">
        <v>508</v>
      </c>
      <c r="AF8" s="155" t="e">
        <f>VLOOKUP(Table7[[#This Row],[Entity]],#REF!,MATCH('Add Stats'!AF$2,#REF!,0)-1,0)</f>
        <v>#REF!</v>
      </c>
      <c r="AG8" s="155" t="e">
        <f>VLOOKUP(Table7[[#This Row],[Entity]],#REF!,MATCH('Add Stats'!AG$2,#REF!,0)-1,0)</f>
        <v>#REF!</v>
      </c>
      <c r="AH8" s="155" t="e">
        <f>VLOOKUP(Table7[[#This Row],[Entity]],#REF!,MATCH('Add Stats'!AH$2,#REF!,0)-1,0)</f>
        <v>#REF!</v>
      </c>
      <c r="AI8" s="155" t="e">
        <f>VLOOKUP(Table7[[#This Row],[Entity]],#REF!,MATCH('Add Stats'!AI$2,#REF!,0)-1,0)</f>
        <v>#REF!</v>
      </c>
    </row>
    <row r="9" spans="1:35" s="2" customFormat="1" ht="12">
      <c r="A9" s="12">
        <v>6</v>
      </c>
      <c r="B9" s="85" t="str">
        <f>IF(tbl_dmi_isin[[#This Row],[Index]]&gt;$A$2,"",TEXT(INDEX(美元债一级!$A$2:$BO$2879,tbl_dmi_isin[[#This Row],[Index]]+1,MATCH(B$2,美元债一级!$2:$2,0)),"yyyy/mm/dd"))</f>
        <v>2023/10/31</v>
      </c>
      <c r="C9" s="12" t="str">
        <f>IF(tbl_dmi_isin[[#This Row],[Index]]&gt;$A$2,"",INDEX(美元债一级!$A$2:$BO$2880,tbl_dmi_isin[[#This Row],[Index]]+1,MATCH(C$2,美元债一级!$2:$2,0)))</f>
        <v>HK0000963576</v>
      </c>
      <c r="D9" s="12" t="str">
        <f>IF(tbl_dmi_isin[[#This Row],[Index]]&gt;$A$2,"",INDEX(美元债一级!$A$2:$BO$2880,tbl_dmi_isin[[#This Row],[Index]]+1,MATCH(D$2,美元债一级!$2:$2,0)))</f>
        <v>中信证券国际有限公司</v>
      </c>
      <c r="E9" s="12" t="str">
        <f>TEXT(tbl_dmi_isin[[#This Row],[定价日]],"YYMMDD")&amp;tbl_dmi_isin[[#This Row],[ISIN]]</f>
        <v>231031HK0000963576</v>
      </c>
      <c r="F9" s="116"/>
      <c r="G9" s="24" t="str">
        <f>IF(tbl_dmi_isin[[#This Row],[Index]]&gt;$A$2,"",INDEX(Corp_value!$A$1:$EC$2998,MATCH(tbl_dmi_isin[[#This Row],[ISIN]],Corp_value!$B:$B,0),MATCH(G$2,Corp_value!$1:$1,0)))</f>
        <v>--/--/--</v>
      </c>
      <c r="H9" s="25" t="str">
        <f>IF(tbl_dmi_isin[[#This Row],[Index]]&gt;$A$2,"",INDEX(Corp_value!$A$1:$EC$2998,MATCH(tbl_dmi_isin[[#This Row],[ISIN]],Corp_value!$B:$B,0),MATCH(H$2,Corp_value!$1:$1,0)))</f>
        <v>VG</v>
      </c>
      <c r="I9" s="25" t="str">
        <f>IF(tbl_dmi_isin[[#This Row],[Index]]&gt;$A$2,"",IF(INDEX(Corp_value!$A$1:$EC$2998,MATCH(tbl_dmi_isin[[#This Row],[ISIN]],Corp_value!$B:$B,0),MATCH(I$2,Corp_value!$1:$1,0))="--","",INDEX(Corp_value!$A$1:$EC$2998,MATCH(tbl_dmi_isin[[#This Row],[ISIN]],Corp_value!$B:$B,0),MATCH(I$2,Corp_value!$1:$1,0))))</f>
        <v/>
      </c>
      <c r="J9" s="24" t="str">
        <f>IF(tbl_dmi_isin[[#This Row],[Index]]&gt;$A$2,"",INDEX(Corp_value!$A$1:$EC$2998,MATCH(tbl_dmi_isin[[#This Row],[ISIN]],Corp_value!$B:$B,0),MATCH(J$2,Corp_value!$1:$1,0)))</f>
        <v>--/BBB+/--</v>
      </c>
      <c r="K9" s="24" t="str">
        <f>IF(tbl_dmi_isin[[#This Row],[Index]]&gt;$A$2,"",INDEX(Corp_value!$A$1:$EC$2998,MATCH(tbl_dmi_isin[[#This Row],[ISIN]],Corp_value!$B:$B,0),MATCH(K$2,Corp_value!$1:$1,0)))</f>
        <v/>
      </c>
      <c r="L9" s="24" t="str">
        <f>IF(tbl_dmi_isin[[#This Row],[Index]]&gt;$A$2,"",IF(INDEX(Corp_value!$A$1:$EC$2998,MATCH(tbl_dmi_isin[[#This Row],[ISIN]],Corp_value!$B:$B,0),MATCH(L$2,Corp_value!$1:$1,0))="--","",INDEX(Corp_value!$A$1:$EC$2998,MATCH(tbl_dmi_isin[[#This Row],[ISIN]],Corp_value!$B:$B,0),MATCH(L$2,Corp_value!$1:$1,0))))</f>
        <v/>
      </c>
      <c r="M9" s="132" t="str">
        <f>IF(tbl_dmi_isin[[#This Row],[Index]]&gt;$A$2,"",INDEX(Corp_value!$A$1:$EC$2998,MATCH(tbl_dmi_isin[[#This Row],[ISIN]],Corp_value!$B:$B,0),MATCH(M$2,Corp_value!$1:$1,0)))</f>
        <v>CSI MTN Ltd</v>
      </c>
      <c r="N9" s="132" t="str">
        <f>IF(tbl_dmi_isin[[#This Row],[Index]]&gt;$A$2,"",IF(INDEX(Corp_value!$A$1:$EC$2998,MATCH(tbl_dmi_isin[[#This Row],[ISIN]],Corp_value!$B:$B,0),MATCH(N$2,Corp_value!$1:$1,0))="--","",INDEX(Corp_value!$A$1:$EC$2998,MATCH(tbl_dmi_isin[[#This Row],[ISIN]],Corp_value!$B:$B,0),MATCH(N$2,Corp_value!$1:$1,0))))</f>
        <v>CITIC Securities International Co Ltd</v>
      </c>
      <c r="O9" s="132" t="str">
        <f>IF(tbl_dmi_isin[[#This Row],[Index]]&gt;$A$2,"",INDEX(Corp_value!$A$1:$EC$2998,MATCH(tbl_dmi_isin[[#This Row],[ISIN]],Corp_value!$B:$B,0),MATCH(O$2,Corp_value!$1:$1,0)))</f>
        <v/>
      </c>
      <c r="P9" s="147" t="str">
        <f>IF(tbl_dmi_isin[[#This Row],[Index]]&gt;$A$2,"",TEXT(INDEX(Corp_value!$A$1:$EC$2998,MATCH(tbl_dmi_isin[[#This Row],[ISIN]],Corp_value!$B:$B,0),MATCH(P$2,Corp_value!$1:$1,0)),"yyyy/mm/dd"))</f>
        <v>#N/A Field Not Applicable</v>
      </c>
      <c r="Q9" s="147" t="str">
        <f>IF(tbl_dmi_isin[[#This Row],[Index]]&gt;$A$2,"",TEXT(INDEX(Corp_value!$A$1:$EC$2998,MATCH(tbl_dmi_isin[[#This Row],[ISIN]],Corp_value!$B:$B,0),MATCH(Q$2,Corp_value!$1:$1,0)),"yyyy/mm/dd"))</f>
        <v>2024/02/07</v>
      </c>
      <c r="R9" s="147" t="str">
        <f>IF(tbl_dmi_isin[[#This Row],[Index]]&gt;$A$2,"",IF(TEXT(INDEX(Corp_value!$A$1:$EC$2998,MATCH(tbl_dmi_isin[[#This Row],[ISIN]],Corp_value!$B:$B,0),MATCH(R$2,Corp_value!$1:$1,0)),"yyyy/mm/dd")="--","",TEXT(INDEX(Corp_value!$A$1:$EC$2998,MATCH(tbl_dmi_isin[[#This Row],[ISIN]],Corp_value!$B:$B,0),MATCH(R$2,Corp_value!$1:$1,0)),"yyyy/mm/dd")))</f>
        <v/>
      </c>
      <c r="S9" s="132">
        <f>IF(tbl_dmi_isin[[#This Row],[Index]]&gt;$A$2,"",INDEX(Corp_value!$A$1:$EC$2998,MATCH(tbl_dmi_isin[[#This Row],[ISIN]],Corp_value!$B:$B,0),MATCH(S$2,Corp_value!$1:$1,0)))</f>
        <v>0</v>
      </c>
      <c r="T9" s="132" t="str">
        <f>IF(tbl_dmi_isin[[#This Row],[Index]]&gt;$A$2,"",INDEX(Corp_value!$A$1:$EC$2998,MATCH(tbl_dmi_isin[[#This Row],[ISIN]],Corp_value!$B:$B,0),MATCH(T$2,Corp_value!$1:$1,0)))</f>
        <v>CNY</v>
      </c>
      <c r="U9" s="132" t="str">
        <f>IF(tbl_dmi_isin[[#This Row],[Index]]&gt;$A$2,"",IF(INDEX(Corp_value!$A$1:$EC$2998,MATCH(tbl_dmi_isin[[#This Row],[ISIN]],Corp_value!$B:$B,0),MATCH(U$2,Corp_value!$1:$1,0))="--","",INDEX(Corp_value!$A$1:$EC$2998,MATCH(tbl_dmi_isin[[#This Row],[ISIN]],Corp_value!$B:$B,0),MATCH(U$2,Corp_value!$1:$1,0))))</f>
        <v/>
      </c>
      <c r="V9" s="145">
        <f>IFERROR(IF(tbl_dmi_isin[[#This Row],[Index]]&gt;$A$2,"",INDEX(Corp_value!$A$1:$EC$2998,MATCH(tbl_dmi_isin[[#This Row],[ISIN]],Corp_value!$B:$B,0),MATCH(V$2,Corp_value!$1:$1,0)))/100000000,"")</f>
        <v>0.2</v>
      </c>
      <c r="W9" s="150" t="str">
        <f>IF(tbl_dmi_isin[[#This Row],[Index]]&gt;$A$2,"",INDEX(Corp_value!$A$1:$EC$2998,MATCH(tbl_dmi_isin[[#This Row],[ISIN]],Corp_value!$B:$B,0),MATCH(W$2,Corp_value!$1:$1,0)))</f>
        <v>600030 CH</v>
      </c>
      <c r="X9" s="150" t="str">
        <f>IF(tbl_dmi_isin[[#This Row],[Index]]&gt;$A$2,"",INDEX(Corp_value!$A$1:$EC$2998,MATCH(tbl_dmi_isin[[#This Row],[ISIN]],Corp_value!$B:$B,0),MATCH(X$2,Corp_value!$1:$1,0)))</f>
        <v>--/BBB+/--</v>
      </c>
      <c r="Y9" s="153" t="str">
        <f>IF(tbl_dmi_isin[[#This Row],[Index]]&gt;$A$2,"",INDEX(Corp_value!$A$1:$EC$2998,MATCH(tbl_dmi_isin[[#This Row],[ISIN]],Corp_value!$B:$B,0),MATCH(Y$2,Corp_value!$1:$1,0)))</f>
        <v xml:space="preserve"> </v>
      </c>
      <c r="Z9" s="153" t="str">
        <f>IF(tbl_dmi_isin[[#This Row],[Index]]&gt;$A$2,"",INDEX(Corp_value!$A$1:$EC$2998,MATCH(tbl_dmi_isin[[#This Row],[ISIN]],Corp_value!$B:$B,0),MATCH(Z$2,Corp_value!$1:$1,0)))</f>
        <v/>
      </c>
      <c r="AA9" s="88" t="str">
        <f>IF(tbl_dmi_isin[[#This Row],[定价日]]&lt;&gt;"",INDEX(美元债一级!$E:$E,MATCH(tbl_dmi_isin[[#This Row],[ISIN]],美元债一级!$C:$C,0)),"")</f>
        <v>中信证券国际 0 2024-02-07</v>
      </c>
      <c r="AD9" s="131">
        <v>6</v>
      </c>
      <c r="AE9" s="155" t="s">
        <v>510</v>
      </c>
      <c r="AF9" s="155" t="e">
        <f>VLOOKUP(Table7[[#This Row],[Entity]],#REF!,MATCH('Add Stats'!AF$2,#REF!,0)-1,0)</f>
        <v>#REF!</v>
      </c>
      <c r="AG9" s="155" t="e">
        <f>VLOOKUP(Table7[[#This Row],[Entity]],#REF!,MATCH('Add Stats'!AG$2,#REF!,0)-1,0)</f>
        <v>#REF!</v>
      </c>
      <c r="AH9" s="155" t="e">
        <f>VLOOKUP(Table7[[#This Row],[Entity]],#REF!,MATCH('Add Stats'!AH$2,#REF!,0)-1,0)</f>
        <v>#REF!</v>
      </c>
      <c r="AI9" s="155" t="e">
        <f>VLOOKUP(Table7[[#This Row],[Entity]],#REF!,MATCH('Add Stats'!AI$2,#REF!,0)-1,0)</f>
        <v>#REF!</v>
      </c>
    </row>
    <row r="10" spans="1:35" s="2" customFormat="1" ht="12">
      <c r="A10" s="12">
        <v>7</v>
      </c>
      <c r="B10" s="85" t="str">
        <f>IF(tbl_dmi_isin[[#This Row],[Index]]&gt;$A$2,"",TEXT(INDEX(美元债一级!$A$2:$BO$2879,tbl_dmi_isin[[#This Row],[Index]]+1,MATCH(B$2,美元债一级!$2:$2,0)),"yyyy/mm/dd"))</f>
        <v>2023/10/31</v>
      </c>
      <c r="C10" s="12" t="str">
        <f>IF(tbl_dmi_isin[[#This Row],[Index]]&gt;$A$2,"",INDEX(美元债一级!$A$2:$BO$2880,tbl_dmi_isin[[#This Row],[Index]]+1,MATCH(C$2,美元债一级!$2:$2,0)))</f>
        <v>XS2713228018</v>
      </c>
      <c r="D10" s="12" t="str">
        <f>IF(tbl_dmi_isin[[#This Row],[Index]]&gt;$A$2,"",INDEX(美元债一级!$A$2:$BO$2880,tbl_dmi_isin[[#This Row],[Index]]+1,MATCH(D$2,美元债一级!$2:$2,0)))</f>
        <v>厦门国贸控股集团有限公司</v>
      </c>
      <c r="E10" s="12" t="str">
        <f>TEXT(tbl_dmi_isin[[#This Row],[定价日]],"YYMMDD")&amp;tbl_dmi_isin[[#This Row],[ISIN]]</f>
        <v>231031XS2713228018</v>
      </c>
      <c r="F10" s="116"/>
      <c r="G10" s="24" t="str">
        <f>IF(tbl_dmi_isin[[#This Row],[Index]]&gt;$A$2,"",INDEX(Corp_value!$A$1:$EC$2998,MATCH(tbl_dmi_isin[[#This Row],[ISIN]],Corp_value!$B:$B,0),MATCH(G$2,Corp_value!$1:$1,0)))</f>
        <v>--/--/--</v>
      </c>
      <c r="H10" s="25" t="str">
        <f>IF(tbl_dmi_isin[[#This Row],[Index]]&gt;$A$2,"",INDEX(Corp_value!$A$1:$EC$2998,MATCH(tbl_dmi_isin[[#This Row],[ISIN]],Corp_value!$B:$B,0),MATCH(H$2,Corp_value!$1:$1,0)))</f>
        <v>HK</v>
      </c>
      <c r="I10" s="25" t="str">
        <f>IF(tbl_dmi_isin[[#This Row],[Index]]&gt;$A$2,"",IF(INDEX(Corp_value!$A$1:$EC$2998,MATCH(tbl_dmi_isin[[#This Row],[ISIN]],Corp_value!$B:$B,0),MATCH(I$2,Corp_value!$1:$1,0))="--","",INDEX(Corp_value!$A$1:$EC$2998,MATCH(tbl_dmi_isin[[#This Row],[ISIN]],Corp_value!$B:$B,0),MATCH(I$2,Corp_value!$1:$1,0))))</f>
        <v/>
      </c>
      <c r="J10" s="24" t="str">
        <f>IF(tbl_dmi_isin[[#This Row],[Index]]&gt;$A$2,"",INDEX(Corp_value!$A$1:$EC$2998,MATCH(tbl_dmi_isin[[#This Row],[ISIN]],Corp_value!$B:$B,0),MATCH(J$2,Corp_value!$1:$1,0)))</f>
        <v>--/--/--</v>
      </c>
      <c r="K10" s="24" t="str">
        <f>IF(tbl_dmi_isin[[#This Row],[Index]]&gt;$A$2,"",INDEX(Corp_value!$A$1:$EC$2998,MATCH(tbl_dmi_isin[[#This Row],[ISIN]],Corp_value!$B:$B,0),MATCH(K$2,Corp_value!$1:$1,0)))</f>
        <v/>
      </c>
      <c r="L10" s="24" t="str">
        <f>IF(tbl_dmi_isin[[#This Row],[Index]]&gt;$A$2,"",IF(INDEX(Corp_value!$A$1:$EC$2998,MATCH(tbl_dmi_isin[[#This Row],[ISIN]],Corp_value!$B:$B,0),MATCH(L$2,Corp_value!$1:$1,0))="--","",INDEX(Corp_value!$A$1:$EC$2998,MATCH(tbl_dmi_isin[[#This Row],[ISIN]],Corp_value!$B:$B,0),MATCH(L$2,Corp_value!$1:$1,0))))</f>
        <v/>
      </c>
      <c r="M10" s="132" t="str">
        <f>IF(tbl_dmi_isin[[#This Row],[Index]]&gt;$A$2,"",INDEX(Corp_value!$A$1:$EC$2998,MATCH(tbl_dmi_isin[[#This Row],[ISIN]],Corp_value!$B:$B,0),MATCH(M$2,Corp_value!$1:$1,0)))</f>
        <v>ITG Holding Investment HK Ltd</v>
      </c>
      <c r="N10" s="132" t="str">
        <f>IF(tbl_dmi_isin[[#This Row],[Index]]&gt;$A$2,"",IF(INDEX(Corp_value!$A$1:$EC$2998,MATCH(tbl_dmi_isin[[#This Row],[ISIN]],Corp_value!$B:$B,0),MATCH(N$2,Corp_value!$1:$1,0))="--","",INDEX(Corp_value!$A$1:$EC$2998,MATCH(tbl_dmi_isin[[#This Row],[ISIN]],Corp_value!$B:$B,0),MATCH(N$2,Corp_value!$1:$1,0))))</f>
        <v>Xiamen ITG Holding Group Co Ltd</v>
      </c>
      <c r="O10" s="132" t="str">
        <f>IF(tbl_dmi_isin[[#This Row],[Index]]&gt;$A$2,"",INDEX(Corp_value!$A$1:$EC$2998,MATCH(tbl_dmi_isin[[#This Row],[ISIN]],Corp_value!$B:$B,0),MATCH(O$2,Corp_value!$1:$1,0)))</f>
        <v/>
      </c>
      <c r="P10" s="147" t="str">
        <f>IF(tbl_dmi_isin[[#This Row],[Index]]&gt;$A$2,"",TEXT(INDEX(Corp_value!$A$1:$EC$2998,MATCH(tbl_dmi_isin[[#This Row],[ISIN]],Corp_value!$B:$B,0),MATCH(P$2,Corp_value!$1:$1,0)),"yyyy/mm/dd"))</f>
        <v>2023/11/07</v>
      </c>
      <c r="Q10" s="147" t="str">
        <f>IF(tbl_dmi_isin[[#This Row],[Index]]&gt;$A$2,"",TEXT(INDEX(Corp_value!$A$1:$EC$2998,MATCH(tbl_dmi_isin[[#This Row],[ISIN]],Corp_value!$B:$B,0),MATCH(Q$2,Corp_value!$1:$1,0)),"yyyy/mm/dd"))</f>
        <v>2024/11/05</v>
      </c>
      <c r="R10" s="147" t="str">
        <f>IF(tbl_dmi_isin[[#This Row],[Index]]&gt;$A$2,"",IF(TEXT(INDEX(Corp_value!$A$1:$EC$2998,MATCH(tbl_dmi_isin[[#This Row],[ISIN]],Corp_value!$B:$B,0),MATCH(R$2,Corp_value!$1:$1,0)),"yyyy/mm/dd")="--","",TEXT(INDEX(Corp_value!$A$1:$EC$2998,MATCH(tbl_dmi_isin[[#This Row],[ISIN]],Corp_value!$B:$B,0),MATCH(R$2,Corp_value!$1:$1,0)),"yyyy/mm/dd")))</f>
        <v/>
      </c>
      <c r="S10" s="132">
        <f>IF(tbl_dmi_isin[[#This Row],[Index]]&gt;$A$2,"",INDEX(Corp_value!$A$1:$EC$2998,MATCH(tbl_dmi_isin[[#This Row],[ISIN]],Corp_value!$B:$B,0),MATCH(S$2,Corp_value!$1:$1,0)))</f>
        <v>6.9</v>
      </c>
      <c r="T10" s="132" t="str">
        <f>IF(tbl_dmi_isin[[#This Row],[Index]]&gt;$A$2,"",INDEX(Corp_value!$A$1:$EC$2998,MATCH(tbl_dmi_isin[[#This Row],[ISIN]],Corp_value!$B:$B,0),MATCH(T$2,Corp_value!$1:$1,0)))</f>
        <v>USD</v>
      </c>
      <c r="U10" s="132">
        <f>IF(tbl_dmi_isin[[#This Row],[Index]]&gt;$A$2,"",IF(INDEX(Corp_value!$A$1:$EC$2998,MATCH(tbl_dmi_isin[[#This Row],[ISIN]],Corp_value!$B:$B,0),MATCH(U$2,Corp_value!$1:$1,0))="--","",INDEX(Corp_value!$A$1:$EC$2998,MATCH(tbl_dmi_isin[[#This Row],[ISIN]],Corp_value!$B:$B,0),MATCH(U$2,Corp_value!$1:$1,0))))</f>
        <v>100</v>
      </c>
      <c r="V10" s="145">
        <f>IFERROR(IF(tbl_dmi_isin[[#This Row],[Index]]&gt;$A$2,"",INDEX(Corp_value!$A$1:$EC$2998,MATCH(tbl_dmi_isin[[#This Row],[ISIN]],Corp_value!$B:$B,0),MATCH(V$2,Corp_value!$1:$1,0)))/100000000,"")</f>
        <v>1.7</v>
      </c>
      <c r="W10" s="150" t="str">
        <f>IF(tbl_dmi_isin[[#This Row],[Index]]&gt;$A$2,"",INDEX(Corp_value!$A$1:$EC$2998,MATCH(tbl_dmi_isin[[#This Row],[ISIN]],Corp_value!$B:$B,0),MATCH(W$2,Corp_value!$1:$1,0)))</f>
        <v>ITGHOZ CH</v>
      </c>
      <c r="X10" s="150" t="str">
        <f>IF(tbl_dmi_isin[[#This Row],[Index]]&gt;$A$2,"",INDEX(Corp_value!$A$1:$EC$2998,MATCH(tbl_dmi_isin[[#This Row],[ISIN]],Corp_value!$B:$B,0),MATCH(X$2,Corp_value!$1:$1,0)))</f>
        <v>--/--/--</v>
      </c>
      <c r="Y10" s="153" t="str">
        <f>IF(tbl_dmi_isin[[#This Row],[Index]]&gt;$A$2,"",INDEX(Corp_value!$A$1:$EC$2998,MATCH(tbl_dmi_isin[[#This Row],[ISIN]],Corp_value!$B:$B,0),MATCH(Y$2,Corp_value!$1:$1,0)))</f>
        <v xml:space="preserve"> </v>
      </c>
      <c r="Z10" s="153" t="str">
        <f>IF(tbl_dmi_isin[[#This Row],[Index]]&gt;$A$2,"",INDEX(Corp_value!$A$1:$EC$2998,MATCH(tbl_dmi_isin[[#This Row],[ISIN]],Corp_value!$B:$B,0),MATCH(Z$2,Corp_value!$1:$1,0)))</f>
        <v/>
      </c>
      <c r="AA10" s="88" t="str">
        <f>IF(tbl_dmi_isin[[#This Row],[定价日]]&lt;&gt;"",INDEX(美元债一级!$E:$E,MATCH(tbl_dmi_isin[[#This Row],[ISIN]],美元债一级!$C:$C,0)),"")</f>
        <v>国贸控股 6.9 2024-11-05</v>
      </c>
      <c r="AD10" s="131">
        <v>7</v>
      </c>
      <c r="AE10" s="155" t="s">
        <v>279</v>
      </c>
      <c r="AF10" s="155" t="e">
        <f>VLOOKUP(Table7[[#This Row],[Entity]],#REF!,MATCH('Add Stats'!AF$2,#REF!,0)-1,0)</f>
        <v>#REF!</v>
      </c>
      <c r="AG10" s="155" t="e">
        <f>VLOOKUP(Table7[[#This Row],[Entity]],#REF!,MATCH('Add Stats'!AG$2,#REF!,0)-1,0)</f>
        <v>#REF!</v>
      </c>
      <c r="AH10" s="155" t="e">
        <f>VLOOKUP(Table7[[#This Row],[Entity]],#REF!,MATCH('Add Stats'!AH$2,#REF!,0)-1,0)</f>
        <v>#REF!</v>
      </c>
      <c r="AI10" s="155" t="e">
        <f>VLOOKUP(Table7[[#This Row],[Entity]],#REF!,MATCH('Add Stats'!AI$2,#REF!,0)-1,0)</f>
        <v>#REF!</v>
      </c>
    </row>
    <row r="11" spans="1:35" s="2" customFormat="1" ht="12">
      <c r="A11" s="12">
        <v>8</v>
      </c>
      <c r="B11" s="85" t="str">
        <f>IF(tbl_dmi_isin[[#This Row],[Index]]&gt;$A$2,"",TEXT(INDEX(美元债一级!$A$2:$BO$2879,tbl_dmi_isin[[#This Row],[Index]]+1,MATCH(B$2,美元债一级!$2:$2,0)),"yyyy/mm/dd"))</f>
        <v>2023/10/31</v>
      </c>
      <c r="C11" s="12" t="str">
        <f>IF(tbl_dmi_isin[[#This Row],[Index]]&gt;$A$2,"",INDEX(美元债一级!$A$2:$BO$2880,tbl_dmi_isin[[#This Row],[Index]]+1,MATCH(C$2,美元债一级!$2:$2,0)))</f>
        <v>HK0000963170</v>
      </c>
      <c r="D11" s="12" t="str">
        <f>IF(tbl_dmi_isin[[#This Row],[Index]]&gt;$A$2,"",INDEX(美元债一级!$A$2:$BO$2880,tbl_dmi_isin[[#This Row],[Index]]+1,MATCH(D$2,美元债一级!$2:$2,0)))</f>
        <v>厦门国贸控股集团有限公司</v>
      </c>
      <c r="E11" s="12" t="str">
        <f>TEXT(tbl_dmi_isin[[#This Row],[定价日]],"YYMMDD")&amp;tbl_dmi_isin[[#This Row],[ISIN]]</f>
        <v>231031HK0000963170</v>
      </c>
      <c r="F11" s="149"/>
      <c r="G11" s="24" t="str">
        <f>IF(tbl_dmi_isin[[#This Row],[Index]]&gt;$A$2,"",INDEX(Corp_value!$A$1:$EC$2998,MATCH(tbl_dmi_isin[[#This Row],[ISIN]],Corp_value!$B:$B,0),MATCH(G$2,Corp_value!$1:$1,0)))</f>
        <v>--/--/--</v>
      </c>
      <c r="H11" s="25" t="str">
        <f>IF(tbl_dmi_isin[[#This Row],[Index]]&gt;$A$2,"",INDEX(Corp_value!$A$1:$EC$2998,MATCH(tbl_dmi_isin[[#This Row],[ISIN]],Corp_value!$B:$B,0),MATCH(H$2,Corp_value!$1:$1,0)))</f>
        <v>HK</v>
      </c>
      <c r="I11" s="25" t="str">
        <f>IF(tbl_dmi_isin[[#This Row],[Index]]&gt;$A$2,"",IF(INDEX(Corp_value!$A$1:$EC$2998,MATCH(tbl_dmi_isin[[#This Row],[ISIN]],Corp_value!$B:$B,0),MATCH(I$2,Corp_value!$1:$1,0))="--","",INDEX(Corp_value!$A$1:$EC$2998,MATCH(tbl_dmi_isin[[#This Row],[ISIN]],Corp_value!$B:$B,0),MATCH(I$2,Corp_value!$1:$1,0))))</f>
        <v/>
      </c>
      <c r="J11" s="24" t="str">
        <f>IF(tbl_dmi_isin[[#This Row],[Index]]&gt;$A$2,"",INDEX(Corp_value!$A$1:$EC$2998,MATCH(tbl_dmi_isin[[#This Row],[ISIN]],Corp_value!$B:$B,0),MATCH(J$2,Corp_value!$1:$1,0)))</f>
        <v>--/--/--</v>
      </c>
      <c r="K11" s="24" t="str">
        <f>IF(tbl_dmi_isin[[#This Row],[Index]]&gt;$A$2,"",INDEX(Corp_value!$A$1:$EC$2998,MATCH(tbl_dmi_isin[[#This Row],[ISIN]],Corp_value!$B:$B,0),MATCH(K$2,Corp_value!$1:$1,0)))</f>
        <v/>
      </c>
      <c r="L11" s="24" t="str">
        <f>IF(tbl_dmi_isin[[#This Row],[Index]]&gt;$A$2,"",IF(INDEX(Corp_value!$A$1:$EC$2998,MATCH(tbl_dmi_isin[[#This Row],[ISIN]],Corp_value!$B:$B,0),MATCH(L$2,Corp_value!$1:$1,0))="--","",INDEX(Corp_value!$A$1:$EC$2998,MATCH(tbl_dmi_isin[[#This Row],[ISIN]],Corp_value!$B:$B,0),MATCH(L$2,Corp_value!$1:$1,0))))</f>
        <v/>
      </c>
      <c r="M11" s="132" t="str">
        <f>IF(tbl_dmi_isin[[#This Row],[Index]]&gt;$A$2,"",INDEX(Corp_value!$A$1:$EC$2998,MATCH(tbl_dmi_isin[[#This Row],[ISIN]],Corp_value!$B:$B,0),MATCH(M$2,Corp_value!$1:$1,0)))</f>
        <v>ITG Holding Investment HK Ltd</v>
      </c>
      <c r="N11" s="132" t="str">
        <f>IF(tbl_dmi_isin[[#This Row],[Index]]&gt;$A$2,"",IF(INDEX(Corp_value!$A$1:$EC$2998,MATCH(tbl_dmi_isin[[#This Row],[ISIN]],Corp_value!$B:$B,0),MATCH(N$2,Corp_value!$1:$1,0))="--","",INDEX(Corp_value!$A$1:$EC$2998,MATCH(tbl_dmi_isin[[#This Row],[ISIN]],Corp_value!$B:$B,0),MATCH(N$2,Corp_value!$1:$1,0))))</f>
        <v>Xiamen ITG Holding Group Co Ltd</v>
      </c>
      <c r="O11" s="132" t="str">
        <f>IF(tbl_dmi_isin[[#This Row],[Index]]&gt;$A$2,"",INDEX(Corp_value!$A$1:$EC$2998,MATCH(tbl_dmi_isin[[#This Row],[ISIN]],Corp_value!$B:$B,0),MATCH(O$2,Corp_value!$1:$1,0)))</f>
        <v/>
      </c>
      <c r="P11" s="147" t="str">
        <f>IF(tbl_dmi_isin[[#This Row],[Index]]&gt;$A$2,"",TEXT(INDEX(Corp_value!$A$1:$EC$2998,MATCH(tbl_dmi_isin[[#This Row],[ISIN]],Corp_value!$B:$B,0),MATCH(P$2,Corp_value!$1:$1,0)),"yyyy/mm/dd"))</f>
        <v>2023/11/07</v>
      </c>
      <c r="Q11" s="147" t="str">
        <f>IF(tbl_dmi_isin[[#This Row],[Index]]&gt;$A$2,"",TEXT(INDEX(Corp_value!$A$1:$EC$2998,MATCH(tbl_dmi_isin[[#This Row],[ISIN]],Corp_value!$B:$B,0),MATCH(Q$2,Corp_value!$1:$1,0)),"yyyy/mm/dd"))</f>
        <v>2024/11/05</v>
      </c>
      <c r="R11" s="147" t="str">
        <f>IF(tbl_dmi_isin[[#This Row],[Index]]&gt;$A$2,"",IF(TEXT(INDEX(Corp_value!$A$1:$EC$2998,MATCH(tbl_dmi_isin[[#This Row],[ISIN]],Corp_value!$B:$B,0),MATCH(R$2,Corp_value!$1:$1,0)),"yyyy/mm/dd")="--","",TEXT(INDEX(Corp_value!$A$1:$EC$2998,MATCH(tbl_dmi_isin[[#This Row],[ISIN]],Corp_value!$B:$B,0),MATCH(R$2,Corp_value!$1:$1,0)),"yyyy/mm/dd")))</f>
        <v/>
      </c>
      <c r="S11" s="132">
        <f>IF(tbl_dmi_isin[[#This Row],[Index]]&gt;$A$2,"",INDEX(Corp_value!$A$1:$EC$2998,MATCH(tbl_dmi_isin[[#This Row],[ISIN]],Corp_value!$B:$B,0),MATCH(S$2,Corp_value!$1:$1,0)))</f>
        <v>4.3</v>
      </c>
      <c r="T11" s="132" t="str">
        <f>IF(tbl_dmi_isin[[#This Row],[Index]]&gt;$A$2,"",INDEX(Corp_value!$A$1:$EC$2998,MATCH(tbl_dmi_isin[[#This Row],[ISIN]],Corp_value!$B:$B,0),MATCH(T$2,Corp_value!$1:$1,0)))</f>
        <v>CNY</v>
      </c>
      <c r="U11" s="132">
        <f>IF(tbl_dmi_isin[[#This Row],[Index]]&gt;$A$2,"",IF(INDEX(Corp_value!$A$1:$EC$2998,MATCH(tbl_dmi_isin[[#This Row],[ISIN]],Corp_value!$B:$B,0),MATCH(U$2,Corp_value!$1:$1,0))="--","",INDEX(Corp_value!$A$1:$EC$2998,MATCH(tbl_dmi_isin[[#This Row],[ISIN]],Corp_value!$B:$B,0),MATCH(U$2,Corp_value!$1:$1,0))))</f>
        <v>100</v>
      </c>
      <c r="V11" s="145">
        <f>IFERROR(IF(tbl_dmi_isin[[#This Row],[Index]]&gt;$A$2,"",INDEX(Corp_value!$A$1:$EC$2998,MATCH(tbl_dmi_isin[[#This Row],[ISIN]],Corp_value!$B:$B,0),MATCH(V$2,Corp_value!$1:$1,0)))/100000000,"")</f>
        <v>9</v>
      </c>
      <c r="W11" s="150" t="str">
        <f>IF(tbl_dmi_isin[[#This Row],[Index]]&gt;$A$2,"",INDEX(Corp_value!$A$1:$EC$2998,MATCH(tbl_dmi_isin[[#This Row],[ISIN]],Corp_value!$B:$B,0),MATCH(W$2,Corp_value!$1:$1,0)))</f>
        <v>ITGHOZ CH</v>
      </c>
      <c r="X11" s="150" t="str">
        <f>IF(tbl_dmi_isin[[#This Row],[Index]]&gt;$A$2,"",INDEX(Corp_value!$A$1:$EC$2998,MATCH(tbl_dmi_isin[[#This Row],[ISIN]],Corp_value!$B:$B,0),MATCH(X$2,Corp_value!$1:$1,0)))</f>
        <v>--/--/--</v>
      </c>
      <c r="Y11" s="153" t="str">
        <f>IF(tbl_dmi_isin[[#This Row],[Index]]&gt;$A$2,"",INDEX(Corp_value!$A$1:$EC$2998,MATCH(tbl_dmi_isin[[#This Row],[ISIN]],Corp_value!$B:$B,0),MATCH(Y$2,Corp_value!$1:$1,0)))</f>
        <v xml:space="preserve"> </v>
      </c>
      <c r="Z11" s="153" t="str">
        <f>IF(tbl_dmi_isin[[#This Row],[Index]]&gt;$A$2,"",INDEX(Corp_value!$A$1:$EC$2998,MATCH(tbl_dmi_isin[[#This Row],[ISIN]],Corp_value!$B:$B,0),MATCH(Z$2,Corp_value!$1:$1,0)))</f>
        <v/>
      </c>
      <c r="AA11" s="88" t="str">
        <f>IF(tbl_dmi_isin[[#This Row],[定价日]]&lt;&gt;"",INDEX(美元债一级!$E:$E,MATCH(tbl_dmi_isin[[#This Row],[ISIN]],美元债一级!$C:$C,0)),"")</f>
        <v>国贸控股 4.3 2024-11-05</v>
      </c>
      <c r="AB11" s="128"/>
      <c r="AD11" s="131">
        <v>8</v>
      </c>
      <c r="AE11" s="155" t="s">
        <v>281</v>
      </c>
      <c r="AF11" s="155" t="e">
        <f>VLOOKUP(Table7[[#This Row],[Entity]],#REF!,MATCH('Add Stats'!AF$2,#REF!,0)-1,0)</f>
        <v>#REF!</v>
      </c>
      <c r="AG11" s="155" t="e">
        <f>VLOOKUP(Table7[[#This Row],[Entity]],#REF!,MATCH('Add Stats'!AG$2,#REF!,0)-1,0)</f>
        <v>#REF!</v>
      </c>
      <c r="AH11" s="155" t="e">
        <f>VLOOKUP(Table7[[#This Row],[Entity]],#REF!,MATCH('Add Stats'!AH$2,#REF!,0)-1,0)</f>
        <v>#REF!</v>
      </c>
      <c r="AI11" s="155" t="e">
        <f>VLOOKUP(Table7[[#This Row],[Entity]],#REF!,MATCH('Add Stats'!AI$2,#REF!,0)-1,0)</f>
        <v>#REF!</v>
      </c>
    </row>
    <row r="12" spans="1:35" s="2" customFormat="1" ht="12">
      <c r="A12" s="12">
        <v>9</v>
      </c>
      <c r="B12" s="85" t="str">
        <f>IF(tbl_dmi_isin[[#This Row],[Index]]&gt;$A$2,"",TEXT(INDEX(美元债一级!$A$2:$BO$2879,tbl_dmi_isin[[#This Row],[Index]]+1,MATCH(B$2,美元债一级!$2:$2,0)),"yyyy/mm/dd"))</f>
        <v>2023/10/30</v>
      </c>
      <c r="C12" s="12" t="str">
        <f>IF(tbl_dmi_isin[[#This Row],[Index]]&gt;$A$2,"",INDEX(美元债一级!$A$2:$BO$2880,tbl_dmi_isin[[#This Row],[Index]]+1,MATCH(C$2,美元债一级!$2:$2,0)))</f>
        <v>XS2713732365</v>
      </c>
      <c r="D12" s="12" t="str">
        <f>IF(tbl_dmi_isin[[#This Row],[Index]]&gt;$A$2,"",INDEX(美元债一级!$A$2:$BO$2880,tbl_dmi_isin[[#This Row],[Index]]+1,MATCH(D$2,美元债一级!$2:$2,0)))</f>
        <v>中信建投(国际)金融控股有限公司</v>
      </c>
      <c r="E12" s="12" t="str">
        <f>TEXT(tbl_dmi_isin[[#This Row],[定价日]],"YYMMDD")&amp;tbl_dmi_isin[[#This Row],[ISIN]]</f>
        <v>231030XS2713732365</v>
      </c>
      <c r="F12" s="115"/>
      <c r="G12" s="24" t="str">
        <f>IF(tbl_dmi_isin[[#This Row],[Index]]&gt;$A$2,"",INDEX(Corp_value!$A$1:$EC$2998,MATCH(tbl_dmi_isin[[#This Row],[ISIN]],Corp_value!$B:$B,0),MATCH(G$2,Corp_value!$1:$1,0)))</f>
        <v>--/--/--</v>
      </c>
      <c r="H12" s="25" t="str">
        <f>IF(tbl_dmi_isin[[#This Row],[Index]]&gt;$A$2,"",INDEX(Corp_value!$A$1:$EC$2998,MATCH(tbl_dmi_isin[[#This Row],[ISIN]],Corp_value!$B:$B,0),MATCH(H$2,Corp_value!$1:$1,0)))</f>
        <v>HK</v>
      </c>
      <c r="I12" s="25" t="str">
        <f>IF(tbl_dmi_isin[[#This Row],[Index]]&gt;$A$2,"",IF(INDEX(Corp_value!$A$1:$EC$2998,MATCH(tbl_dmi_isin[[#This Row],[ISIN]],Corp_value!$B:$B,0),MATCH(I$2,Corp_value!$1:$1,0))="--","",INDEX(Corp_value!$A$1:$EC$2998,MATCH(tbl_dmi_isin[[#This Row],[ISIN]],Corp_value!$B:$B,0),MATCH(I$2,Corp_value!$1:$1,0))))</f>
        <v/>
      </c>
      <c r="J12" s="24" t="str">
        <f>IF(tbl_dmi_isin[[#This Row],[Index]]&gt;$A$2,"",INDEX(Corp_value!$A$1:$EC$2998,MATCH(tbl_dmi_isin[[#This Row],[ISIN]],Corp_value!$B:$B,0),MATCH(J$2,Corp_value!$1:$1,0)))</f>
        <v>--/--/--</v>
      </c>
      <c r="K12" s="24" t="str">
        <f>IF(tbl_dmi_isin[[#This Row],[Index]]&gt;$A$2,"",INDEX(Corp_value!$A$1:$EC$2998,MATCH(tbl_dmi_isin[[#This Row],[ISIN]],Corp_value!$B:$B,0),MATCH(K$2,Corp_value!$1:$1,0)))</f>
        <v/>
      </c>
      <c r="L12" s="24" t="str">
        <f>IF(tbl_dmi_isin[[#This Row],[Index]]&gt;$A$2,"",IF(INDEX(Corp_value!$A$1:$EC$2998,MATCH(tbl_dmi_isin[[#This Row],[ISIN]],Corp_value!$B:$B,0),MATCH(L$2,Corp_value!$1:$1,0))="--","",INDEX(Corp_value!$A$1:$EC$2998,MATCH(tbl_dmi_isin[[#This Row],[ISIN]],Corp_value!$B:$B,0),MATCH(L$2,Corp_value!$1:$1,0))))</f>
        <v/>
      </c>
      <c r="M12" s="132" t="str">
        <f>IF(tbl_dmi_isin[[#This Row],[Index]]&gt;$A$2,"",INDEX(Corp_value!$A$1:$EC$2998,MATCH(tbl_dmi_isin[[#This Row],[ISIN]],Corp_value!$B:$B,0),MATCH(M$2,Corp_value!$1:$1,0)))</f>
        <v>China Securities International</v>
      </c>
      <c r="N12" s="132" t="str">
        <f>IF(tbl_dmi_isin[[#This Row],[Index]]&gt;$A$2,"",IF(INDEX(Corp_value!$A$1:$EC$2998,MATCH(tbl_dmi_isin[[#This Row],[ISIN]],Corp_value!$B:$B,0),MATCH(N$2,Corp_value!$1:$1,0))="--","",INDEX(Corp_value!$A$1:$EC$2998,MATCH(tbl_dmi_isin[[#This Row],[ISIN]],Corp_value!$B:$B,0),MATCH(N$2,Corp_value!$1:$1,0))))</f>
        <v>China Securities International Finance Holding Co Ltd</v>
      </c>
      <c r="O12" s="132" t="str">
        <f>IF(tbl_dmi_isin[[#This Row],[Index]]&gt;$A$2,"",INDEX(Corp_value!$A$1:$EC$2998,MATCH(tbl_dmi_isin[[#This Row],[ISIN]],Corp_value!$B:$B,0),MATCH(O$2,Corp_value!$1:$1,0)))</f>
        <v/>
      </c>
      <c r="P12" s="147" t="str">
        <f>IF(tbl_dmi_isin[[#This Row],[Index]]&gt;$A$2,"",TEXT(INDEX(Corp_value!$A$1:$EC$2998,MATCH(tbl_dmi_isin[[#This Row],[ISIN]],Corp_value!$B:$B,0),MATCH(P$2,Corp_value!$1:$1,0)),"yyyy/mm/dd"))</f>
        <v>2023/11/01</v>
      </c>
      <c r="Q12" s="147" t="str">
        <f>IF(tbl_dmi_isin[[#This Row],[Index]]&gt;$A$2,"",TEXT(INDEX(Corp_value!$A$1:$EC$2998,MATCH(tbl_dmi_isin[[#This Row],[ISIN]],Corp_value!$B:$B,0),MATCH(Q$2,Corp_value!$1:$1,0)),"yyyy/mm/dd"))</f>
        <v>2024/01/03</v>
      </c>
      <c r="R12" s="147" t="str">
        <f>IF(tbl_dmi_isin[[#This Row],[Index]]&gt;$A$2,"",IF(TEXT(INDEX(Corp_value!$A$1:$EC$2998,MATCH(tbl_dmi_isin[[#This Row],[ISIN]],Corp_value!$B:$B,0),MATCH(R$2,Corp_value!$1:$1,0)),"yyyy/mm/dd")="--","",TEXT(INDEX(Corp_value!$A$1:$EC$2998,MATCH(tbl_dmi_isin[[#This Row],[ISIN]],Corp_value!$B:$B,0),MATCH(R$2,Corp_value!$1:$1,0)),"yyyy/mm/dd")))</f>
        <v/>
      </c>
      <c r="S12" s="132">
        <f>IF(tbl_dmi_isin[[#This Row],[Index]]&gt;$A$2,"",INDEX(Corp_value!$A$1:$EC$2998,MATCH(tbl_dmi_isin[[#This Row],[ISIN]],Corp_value!$B:$B,0),MATCH(S$2,Corp_value!$1:$1,0)))</f>
        <v>5.0999999999999996</v>
      </c>
      <c r="T12" s="132" t="str">
        <f>IF(tbl_dmi_isin[[#This Row],[Index]]&gt;$A$2,"",INDEX(Corp_value!$A$1:$EC$2998,MATCH(tbl_dmi_isin[[#This Row],[ISIN]],Corp_value!$B:$B,0),MATCH(T$2,Corp_value!$1:$1,0)))</f>
        <v>USD</v>
      </c>
      <c r="U12" s="132">
        <f>IF(tbl_dmi_isin[[#This Row],[Index]]&gt;$A$2,"",IF(INDEX(Corp_value!$A$1:$EC$2998,MATCH(tbl_dmi_isin[[#This Row],[ISIN]],Corp_value!$B:$B,0),MATCH(U$2,Corp_value!$1:$1,0))="--","",INDEX(Corp_value!$A$1:$EC$2998,MATCH(tbl_dmi_isin[[#This Row],[ISIN]],Corp_value!$B:$B,0),MATCH(U$2,Corp_value!$1:$1,0))))</f>
        <v>100</v>
      </c>
      <c r="V12" s="145">
        <f>IFERROR(IF(tbl_dmi_isin[[#This Row],[Index]]&gt;$A$2,"",INDEX(Corp_value!$A$1:$EC$2998,MATCH(tbl_dmi_isin[[#This Row],[ISIN]],Corp_value!$B:$B,0),MATCH(V$2,Corp_value!$1:$1,0)))/100000000,"")</f>
        <v>7.0000000000000001E-3</v>
      </c>
      <c r="W12" s="150" t="str">
        <f>IF(tbl_dmi_isin[[#This Row],[Index]]&gt;$A$2,"",INDEX(Corp_value!$A$1:$EC$2998,MATCH(tbl_dmi_isin[[#This Row],[ISIN]],Corp_value!$B:$B,0),MATCH(W$2,Corp_value!$1:$1,0)))</f>
        <v>6066 HK</v>
      </c>
      <c r="X12" s="150" t="str">
        <f>IF(tbl_dmi_isin[[#This Row],[Index]]&gt;$A$2,"",INDEX(Corp_value!$A$1:$EC$2998,MATCH(tbl_dmi_isin[[#This Row],[ISIN]],Corp_value!$B:$B,0),MATCH(X$2,Corp_value!$1:$1,0)))</f>
        <v>--/BBB+/BBB+</v>
      </c>
      <c r="Y12" s="153" t="str">
        <f>IF(tbl_dmi_isin[[#This Row],[Index]]&gt;$A$2,"",INDEX(Corp_value!$A$1:$EC$2998,MATCH(tbl_dmi_isin[[#This Row],[ISIN]],Corp_value!$B:$B,0),MATCH(Y$2,Corp_value!$1:$1,0)))</f>
        <v xml:space="preserve"> </v>
      </c>
      <c r="Z12" s="153" t="str">
        <f>IF(tbl_dmi_isin[[#This Row],[Index]]&gt;$A$2,"",INDEX(Corp_value!$A$1:$EC$2998,MATCH(tbl_dmi_isin[[#This Row],[ISIN]],Corp_value!$B:$B,0),MATCH(Z$2,Corp_value!$1:$1,0)))</f>
        <v/>
      </c>
      <c r="AA12" s="88" t="str">
        <f>IF(tbl_dmi_isin[[#This Row],[定价日]]&lt;&gt;"",INDEX(美元债一级!$E:$E,MATCH(tbl_dmi_isin[[#This Row],[ISIN]],美元债一级!$C:$C,0)),"")</f>
        <v>中信建投国际 5.1 2024-01-03</v>
      </c>
      <c r="AB12" s="128"/>
      <c r="AD12" s="131">
        <v>9</v>
      </c>
      <c r="AE12" s="155" t="s">
        <v>514</v>
      </c>
      <c r="AF12" s="155" t="e">
        <f>VLOOKUP(Table7[[#This Row],[Entity]],#REF!,MATCH('Add Stats'!AF$2,#REF!,0)-1,0)</f>
        <v>#REF!</v>
      </c>
      <c r="AG12" s="155" t="e">
        <f>VLOOKUP(Table7[[#This Row],[Entity]],#REF!,MATCH('Add Stats'!AG$2,#REF!,0)-1,0)</f>
        <v>#REF!</v>
      </c>
      <c r="AH12" s="155" t="e">
        <f>VLOOKUP(Table7[[#This Row],[Entity]],#REF!,MATCH('Add Stats'!AH$2,#REF!,0)-1,0)</f>
        <v>#REF!</v>
      </c>
      <c r="AI12" s="155" t="e">
        <f>VLOOKUP(Table7[[#This Row],[Entity]],#REF!,MATCH('Add Stats'!AI$2,#REF!,0)-1,0)</f>
        <v>#REF!</v>
      </c>
    </row>
    <row r="13" spans="1:35" s="2" customFormat="1" ht="12">
      <c r="A13" s="12">
        <v>10</v>
      </c>
      <c r="B13" s="85" t="str">
        <f>IF(tbl_dmi_isin[[#This Row],[Index]]&gt;$A$2,"",TEXT(INDEX(美元债一级!$A$2:$BO$2879,tbl_dmi_isin[[#This Row],[Index]]+1,MATCH(B$2,美元债一级!$2:$2,0)),"yyyy/mm/dd"))</f>
        <v>2023/10/30</v>
      </c>
      <c r="C13" s="12" t="str">
        <f>IF(tbl_dmi_isin[[#This Row],[Index]]&gt;$A$2,"",INDEX(美元债一级!$A$2:$BO$2880,tbl_dmi_isin[[#This Row],[Index]]+1,MATCH(C$2,美元债一级!$2:$2,0)))</f>
        <v>XS2713733173</v>
      </c>
      <c r="D13" s="12" t="str">
        <f>IF(tbl_dmi_isin[[#This Row],[Index]]&gt;$A$2,"",INDEX(美元债一级!$A$2:$BO$2880,tbl_dmi_isin[[#This Row],[Index]]+1,MATCH(D$2,美元债一级!$2:$2,0)))</f>
        <v>中信建投(国际)金融控股有限公司</v>
      </c>
      <c r="E13" s="12" t="str">
        <f>TEXT(tbl_dmi_isin[[#This Row],[定价日]],"YYMMDD")&amp;tbl_dmi_isin[[#This Row],[ISIN]]</f>
        <v>231030XS2713733173</v>
      </c>
      <c r="F13" s="115"/>
      <c r="G13" s="24" t="str">
        <f>IF(tbl_dmi_isin[[#This Row],[Index]]&gt;$A$2,"",INDEX(Corp_value!$A$1:$EC$2998,MATCH(tbl_dmi_isin[[#This Row],[ISIN]],Corp_value!$B:$B,0),MATCH(G$2,Corp_value!$1:$1,0)))</f>
        <v>--/--/--</v>
      </c>
      <c r="H13" s="25" t="str">
        <f>IF(tbl_dmi_isin[[#This Row],[Index]]&gt;$A$2,"",INDEX(Corp_value!$A$1:$EC$2998,MATCH(tbl_dmi_isin[[#This Row],[ISIN]],Corp_value!$B:$B,0),MATCH(H$2,Corp_value!$1:$1,0)))</f>
        <v>HK</v>
      </c>
      <c r="I13" s="25" t="str">
        <f>IF(tbl_dmi_isin[[#This Row],[Index]]&gt;$A$2,"",IF(INDEX(Corp_value!$A$1:$EC$2998,MATCH(tbl_dmi_isin[[#This Row],[ISIN]],Corp_value!$B:$B,0),MATCH(I$2,Corp_value!$1:$1,0))="--","",INDEX(Corp_value!$A$1:$EC$2998,MATCH(tbl_dmi_isin[[#This Row],[ISIN]],Corp_value!$B:$B,0),MATCH(I$2,Corp_value!$1:$1,0))))</f>
        <v/>
      </c>
      <c r="J13" s="24" t="str">
        <f>IF(tbl_dmi_isin[[#This Row],[Index]]&gt;$A$2,"",INDEX(Corp_value!$A$1:$EC$2998,MATCH(tbl_dmi_isin[[#This Row],[ISIN]],Corp_value!$B:$B,0),MATCH(J$2,Corp_value!$1:$1,0)))</f>
        <v>--/--/--</v>
      </c>
      <c r="K13" s="24" t="str">
        <f>IF(tbl_dmi_isin[[#This Row],[Index]]&gt;$A$2,"",INDEX(Corp_value!$A$1:$EC$2998,MATCH(tbl_dmi_isin[[#This Row],[ISIN]],Corp_value!$B:$B,0),MATCH(K$2,Corp_value!$1:$1,0)))</f>
        <v/>
      </c>
      <c r="L13" s="24" t="str">
        <f>IF(tbl_dmi_isin[[#This Row],[Index]]&gt;$A$2,"",IF(INDEX(Corp_value!$A$1:$EC$2998,MATCH(tbl_dmi_isin[[#This Row],[ISIN]],Corp_value!$B:$B,0),MATCH(L$2,Corp_value!$1:$1,0))="--","",INDEX(Corp_value!$A$1:$EC$2998,MATCH(tbl_dmi_isin[[#This Row],[ISIN]],Corp_value!$B:$B,0),MATCH(L$2,Corp_value!$1:$1,0))))</f>
        <v/>
      </c>
      <c r="M13" s="132" t="str">
        <f>IF(tbl_dmi_isin[[#This Row],[Index]]&gt;$A$2,"",INDEX(Corp_value!$A$1:$EC$2998,MATCH(tbl_dmi_isin[[#This Row],[ISIN]],Corp_value!$B:$B,0),MATCH(M$2,Corp_value!$1:$1,0)))</f>
        <v>China Securities International</v>
      </c>
      <c r="N13" s="132" t="str">
        <f>IF(tbl_dmi_isin[[#This Row],[Index]]&gt;$A$2,"",IF(INDEX(Corp_value!$A$1:$EC$2998,MATCH(tbl_dmi_isin[[#This Row],[ISIN]],Corp_value!$B:$B,0),MATCH(N$2,Corp_value!$1:$1,0))="--","",INDEX(Corp_value!$A$1:$EC$2998,MATCH(tbl_dmi_isin[[#This Row],[ISIN]],Corp_value!$B:$B,0),MATCH(N$2,Corp_value!$1:$1,0))))</f>
        <v>China Securities International Finance Holding Co Ltd</v>
      </c>
      <c r="O13" s="132" t="str">
        <f>IF(tbl_dmi_isin[[#This Row],[Index]]&gt;$A$2,"",INDEX(Corp_value!$A$1:$EC$2998,MATCH(tbl_dmi_isin[[#This Row],[ISIN]],Corp_value!$B:$B,0),MATCH(O$2,Corp_value!$1:$1,0)))</f>
        <v/>
      </c>
      <c r="P13" s="147" t="str">
        <f>IF(tbl_dmi_isin[[#This Row],[Index]]&gt;$A$2,"",TEXT(INDEX(Corp_value!$A$1:$EC$2998,MATCH(tbl_dmi_isin[[#This Row],[ISIN]],Corp_value!$B:$B,0),MATCH(P$2,Corp_value!$1:$1,0)),"yyyy/mm/dd"))</f>
        <v>2023/11/01</v>
      </c>
      <c r="Q13" s="147" t="str">
        <f>IF(tbl_dmi_isin[[#This Row],[Index]]&gt;$A$2,"",TEXT(INDEX(Corp_value!$A$1:$EC$2998,MATCH(tbl_dmi_isin[[#This Row],[ISIN]],Corp_value!$B:$B,0),MATCH(Q$2,Corp_value!$1:$1,0)),"yyyy/mm/dd"))</f>
        <v>2024/02/01</v>
      </c>
      <c r="R13" s="147" t="str">
        <f>IF(tbl_dmi_isin[[#This Row],[Index]]&gt;$A$2,"",IF(TEXT(INDEX(Corp_value!$A$1:$EC$2998,MATCH(tbl_dmi_isin[[#This Row],[ISIN]],Corp_value!$B:$B,0),MATCH(R$2,Corp_value!$1:$1,0)),"yyyy/mm/dd")="--","",TEXT(INDEX(Corp_value!$A$1:$EC$2998,MATCH(tbl_dmi_isin[[#This Row],[ISIN]],Corp_value!$B:$B,0),MATCH(R$2,Corp_value!$1:$1,0)),"yyyy/mm/dd")))</f>
        <v/>
      </c>
      <c r="S13" s="132">
        <f>IF(tbl_dmi_isin[[#This Row],[Index]]&gt;$A$2,"",INDEX(Corp_value!$A$1:$EC$2998,MATCH(tbl_dmi_isin[[#This Row],[ISIN]],Corp_value!$B:$B,0),MATCH(S$2,Corp_value!$1:$1,0)))</f>
        <v>5.5</v>
      </c>
      <c r="T13" s="132" t="str">
        <f>IF(tbl_dmi_isin[[#This Row],[Index]]&gt;$A$2,"",INDEX(Corp_value!$A$1:$EC$2998,MATCH(tbl_dmi_isin[[#This Row],[ISIN]],Corp_value!$B:$B,0),MATCH(T$2,Corp_value!$1:$1,0)))</f>
        <v>USD</v>
      </c>
      <c r="U13" s="132">
        <f>IF(tbl_dmi_isin[[#This Row],[Index]]&gt;$A$2,"",IF(INDEX(Corp_value!$A$1:$EC$2998,MATCH(tbl_dmi_isin[[#This Row],[ISIN]],Corp_value!$B:$B,0),MATCH(U$2,Corp_value!$1:$1,0))="--","",INDEX(Corp_value!$A$1:$EC$2998,MATCH(tbl_dmi_isin[[#This Row],[ISIN]],Corp_value!$B:$B,0),MATCH(U$2,Corp_value!$1:$1,0))))</f>
        <v>100</v>
      </c>
      <c r="V13" s="145">
        <f>IFERROR(IF(tbl_dmi_isin[[#This Row],[Index]]&gt;$A$2,"",INDEX(Corp_value!$A$1:$EC$2998,MATCH(tbl_dmi_isin[[#This Row],[ISIN]],Corp_value!$B:$B,0),MATCH(V$2,Corp_value!$1:$1,0)))/100000000,"")</f>
        <v>1.2E-2</v>
      </c>
      <c r="W13" s="150" t="str">
        <f>IF(tbl_dmi_isin[[#This Row],[Index]]&gt;$A$2,"",INDEX(Corp_value!$A$1:$EC$2998,MATCH(tbl_dmi_isin[[#This Row],[ISIN]],Corp_value!$B:$B,0),MATCH(W$2,Corp_value!$1:$1,0)))</f>
        <v>6066 HK</v>
      </c>
      <c r="X13" s="150" t="str">
        <f>IF(tbl_dmi_isin[[#This Row],[Index]]&gt;$A$2,"",INDEX(Corp_value!$A$1:$EC$2998,MATCH(tbl_dmi_isin[[#This Row],[ISIN]],Corp_value!$B:$B,0),MATCH(X$2,Corp_value!$1:$1,0)))</f>
        <v>--/BBB+/BBB+</v>
      </c>
      <c r="Y13" s="153" t="str">
        <f>IF(tbl_dmi_isin[[#This Row],[Index]]&gt;$A$2,"",INDEX(Corp_value!$A$1:$EC$2998,MATCH(tbl_dmi_isin[[#This Row],[ISIN]],Corp_value!$B:$B,0),MATCH(Y$2,Corp_value!$1:$1,0)))</f>
        <v xml:space="preserve"> </v>
      </c>
      <c r="Z13" s="153" t="str">
        <f>IF(tbl_dmi_isin[[#This Row],[Index]]&gt;$A$2,"",INDEX(Corp_value!$A$1:$EC$2998,MATCH(tbl_dmi_isin[[#This Row],[ISIN]],Corp_value!$B:$B,0),MATCH(Z$2,Corp_value!$1:$1,0)))</f>
        <v/>
      </c>
      <c r="AA13" s="88" t="str">
        <f>IF(tbl_dmi_isin[[#This Row],[定价日]]&lt;&gt;"",INDEX(美元债一级!$E:$E,MATCH(tbl_dmi_isin[[#This Row],[ISIN]],美元债一级!$C:$C,0)),"")</f>
        <v>中信建投国际 5.5 2024-02-01</v>
      </c>
      <c r="AB13" s="128"/>
      <c r="AD13" s="131">
        <v>10</v>
      </c>
      <c r="AE13" s="155" t="s">
        <v>516</v>
      </c>
      <c r="AF13" s="155" t="e">
        <f>VLOOKUP(Table7[[#This Row],[Entity]],#REF!,MATCH('Add Stats'!AF$2,#REF!,0)-1,0)</f>
        <v>#REF!</v>
      </c>
      <c r="AG13" s="155" t="e">
        <f>VLOOKUP(Table7[[#This Row],[Entity]],#REF!,MATCH('Add Stats'!AG$2,#REF!,0)-1,0)</f>
        <v>#REF!</v>
      </c>
      <c r="AH13" s="155" t="e">
        <f>VLOOKUP(Table7[[#This Row],[Entity]],#REF!,MATCH('Add Stats'!AH$2,#REF!,0)-1,0)</f>
        <v>#REF!</v>
      </c>
      <c r="AI13" s="155" t="e">
        <f>VLOOKUP(Table7[[#This Row],[Entity]],#REF!,MATCH('Add Stats'!AI$2,#REF!,0)-1,0)</f>
        <v>#REF!</v>
      </c>
    </row>
    <row r="14" spans="1:35" s="2" customFormat="1" ht="12">
      <c r="A14" s="12">
        <v>11</v>
      </c>
      <c r="B14" s="85" t="str">
        <f>IF(tbl_dmi_isin[[#This Row],[Index]]&gt;$A$2,"",TEXT(INDEX(美元债一级!$A$2:$BO$2879,tbl_dmi_isin[[#This Row],[Index]]+1,MATCH(B$2,美元债一级!$2:$2,0)),"yyyy/mm/dd"))</f>
        <v>2023/10/30</v>
      </c>
      <c r="C14" s="12" t="str">
        <f>IF(tbl_dmi_isin[[#This Row],[Index]]&gt;$A$2,"",INDEX(美元债一级!$A$2:$BO$2880,tbl_dmi_isin[[#This Row],[Index]]+1,MATCH(C$2,美元债一级!$2:$2,0)))</f>
        <v>XS2713738990</v>
      </c>
      <c r="D14" s="12" t="str">
        <f>IF(tbl_dmi_isin[[#This Row],[Index]]&gt;$A$2,"",INDEX(美元债一级!$A$2:$BO$2880,tbl_dmi_isin[[#This Row],[Index]]+1,MATCH(D$2,美元债一级!$2:$2,0)))</f>
        <v>华泰国际金融控股有限公司</v>
      </c>
      <c r="E14" s="12" t="str">
        <f>TEXT(tbl_dmi_isin[[#This Row],[定价日]],"YYMMDD")&amp;tbl_dmi_isin[[#This Row],[ISIN]]</f>
        <v>231030XS2713738990</v>
      </c>
      <c r="F14" s="116"/>
      <c r="G14" s="24" t="e">
        <f>IF(tbl_dmi_isin[[#This Row],[Index]]&gt;$A$2,"",INDEX(Corp_value!$A$1:$EC$2998,MATCH(tbl_dmi_isin[[#This Row],[ISIN]],Corp_value!$B:$B,0),MATCH(G$2,Corp_value!$1:$1,0)))</f>
        <v>#N/A</v>
      </c>
      <c r="H14" s="25" t="e">
        <f>IF(tbl_dmi_isin[[#This Row],[Index]]&gt;$A$2,"",INDEX(Corp_value!$A$1:$EC$2998,MATCH(tbl_dmi_isin[[#This Row],[ISIN]],Corp_value!$B:$B,0),MATCH(H$2,Corp_value!$1:$1,0)))</f>
        <v>#N/A</v>
      </c>
      <c r="I14" s="25" t="e">
        <f>IF(tbl_dmi_isin[[#This Row],[Index]]&gt;$A$2,"",IF(INDEX(Corp_value!$A$1:$EC$2998,MATCH(tbl_dmi_isin[[#This Row],[ISIN]],Corp_value!$B:$B,0),MATCH(I$2,Corp_value!$1:$1,0))="--","",INDEX(Corp_value!$A$1:$EC$2998,MATCH(tbl_dmi_isin[[#This Row],[ISIN]],Corp_value!$B:$B,0),MATCH(I$2,Corp_value!$1:$1,0))))</f>
        <v>#N/A</v>
      </c>
      <c r="J14" s="24" t="e">
        <f>IF(tbl_dmi_isin[[#This Row],[Index]]&gt;$A$2,"",INDEX(Corp_value!$A$1:$EC$2998,MATCH(tbl_dmi_isin[[#This Row],[ISIN]],Corp_value!$B:$B,0),MATCH(J$2,Corp_value!$1:$1,0)))</f>
        <v>#N/A</v>
      </c>
      <c r="K14" s="24" t="e">
        <f>IF(tbl_dmi_isin[[#This Row],[Index]]&gt;$A$2,"",INDEX(Corp_value!$A$1:$EC$2998,MATCH(tbl_dmi_isin[[#This Row],[ISIN]],Corp_value!$B:$B,0),MATCH(K$2,Corp_value!$1:$1,0)))</f>
        <v>#N/A</v>
      </c>
      <c r="L14" s="24" t="e">
        <f>IF(tbl_dmi_isin[[#This Row],[Index]]&gt;$A$2,"",IF(INDEX(Corp_value!$A$1:$EC$2998,MATCH(tbl_dmi_isin[[#This Row],[ISIN]],Corp_value!$B:$B,0),MATCH(L$2,Corp_value!$1:$1,0))="--","",INDEX(Corp_value!$A$1:$EC$2998,MATCH(tbl_dmi_isin[[#This Row],[ISIN]],Corp_value!$B:$B,0),MATCH(L$2,Corp_value!$1:$1,0))))</f>
        <v>#N/A</v>
      </c>
      <c r="M14" s="132" t="e">
        <f>IF(tbl_dmi_isin[[#This Row],[Index]]&gt;$A$2,"",INDEX(Corp_value!$A$1:$EC$2998,MATCH(tbl_dmi_isin[[#This Row],[ISIN]],Corp_value!$B:$B,0),MATCH(M$2,Corp_value!$1:$1,0)))</f>
        <v>#N/A</v>
      </c>
      <c r="N14" s="132" t="e">
        <f>IF(tbl_dmi_isin[[#This Row],[Index]]&gt;$A$2,"",IF(INDEX(Corp_value!$A$1:$EC$2998,MATCH(tbl_dmi_isin[[#This Row],[ISIN]],Corp_value!$B:$B,0),MATCH(N$2,Corp_value!$1:$1,0))="--","",INDEX(Corp_value!$A$1:$EC$2998,MATCH(tbl_dmi_isin[[#This Row],[ISIN]],Corp_value!$B:$B,0),MATCH(N$2,Corp_value!$1:$1,0))))</f>
        <v>#N/A</v>
      </c>
      <c r="O14" s="132" t="e">
        <f>IF(tbl_dmi_isin[[#This Row],[Index]]&gt;$A$2,"",INDEX(Corp_value!$A$1:$EC$2998,MATCH(tbl_dmi_isin[[#This Row],[ISIN]],Corp_value!$B:$B,0),MATCH(O$2,Corp_value!$1:$1,0)))</f>
        <v>#N/A</v>
      </c>
      <c r="P14" s="148" t="e">
        <f>IF(tbl_dmi_isin[[#This Row],[Index]]&gt;$A$2,"",TEXT(INDEX(Corp_value!$A$1:$EC$2998,MATCH(tbl_dmi_isin[[#This Row],[ISIN]],Corp_value!$B:$B,0),MATCH(P$2,Corp_value!$1:$1,0)),"yyyy/mm/dd"))</f>
        <v>#N/A</v>
      </c>
      <c r="Q14" s="148" t="e">
        <f>IF(tbl_dmi_isin[[#This Row],[Index]]&gt;$A$2,"",TEXT(INDEX(Corp_value!$A$1:$EC$2998,MATCH(tbl_dmi_isin[[#This Row],[ISIN]],Corp_value!$B:$B,0),MATCH(Q$2,Corp_value!$1:$1,0)),"yyyy/mm/dd"))</f>
        <v>#N/A</v>
      </c>
      <c r="R14" s="148" t="e">
        <f>IF(tbl_dmi_isin[[#This Row],[Index]]&gt;$A$2,"",IF(TEXT(INDEX(Corp_value!$A$1:$EC$2998,MATCH(tbl_dmi_isin[[#This Row],[ISIN]],Corp_value!$B:$B,0),MATCH(R$2,Corp_value!$1:$1,0)),"yyyy/mm/dd")="--","",TEXT(INDEX(Corp_value!$A$1:$EC$2998,MATCH(tbl_dmi_isin[[#This Row],[ISIN]],Corp_value!$B:$B,0),MATCH(R$2,Corp_value!$1:$1,0)),"yyyy/mm/dd")))</f>
        <v>#N/A</v>
      </c>
      <c r="S14" s="132" t="e">
        <f>IF(tbl_dmi_isin[[#This Row],[Index]]&gt;$A$2,"",INDEX(Corp_value!$A$1:$EC$2998,MATCH(tbl_dmi_isin[[#This Row],[ISIN]],Corp_value!$B:$B,0),MATCH(S$2,Corp_value!$1:$1,0)))</f>
        <v>#N/A</v>
      </c>
      <c r="T14" s="132" t="e">
        <f>IF(tbl_dmi_isin[[#This Row],[Index]]&gt;$A$2,"",INDEX(Corp_value!$A$1:$EC$2998,MATCH(tbl_dmi_isin[[#This Row],[ISIN]],Corp_value!$B:$B,0),MATCH(T$2,Corp_value!$1:$1,0)))</f>
        <v>#N/A</v>
      </c>
      <c r="U14" s="132" t="e">
        <f>IF(tbl_dmi_isin[[#This Row],[Index]]&gt;$A$2,"",IF(INDEX(Corp_value!$A$1:$EC$2998,MATCH(tbl_dmi_isin[[#This Row],[ISIN]],Corp_value!$B:$B,0),MATCH(U$2,Corp_value!$1:$1,0))="--","",INDEX(Corp_value!$A$1:$EC$2998,MATCH(tbl_dmi_isin[[#This Row],[ISIN]],Corp_value!$B:$B,0),MATCH(U$2,Corp_value!$1:$1,0))))</f>
        <v>#N/A</v>
      </c>
      <c r="V14" s="145" t="str">
        <f>IFERROR(IF(tbl_dmi_isin[[#This Row],[Index]]&gt;$A$2,"",INDEX(Corp_value!$A$1:$EC$2998,MATCH(tbl_dmi_isin[[#This Row],[ISIN]],Corp_value!$B:$B,0),MATCH(V$2,Corp_value!$1:$1,0)))/100000000,"")</f>
        <v/>
      </c>
      <c r="W14" s="150" t="e">
        <f>IF(tbl_dmi_isin[[#This Row],[Index]]&gt;$A$2,"",INDEX(Corp_value!$A$1:$EC$2998,MATCH(tbl_dmi_isin[[#This Row],[ISIN]],Corp_value!$B:$B,0),MATCH(W$2,Corp_value!$1:$1,0)))</f>
        <v>#N/A</v>
      </c>
      <c r="X14" s="150" t="e">
        <f>IF(tbl_dmi_isin[[#This Row],[Index]]&gt;$A$2,"",INDEX(Corp_value!$A$1:$EC$2998,MATCH(tbl_dmi_isin[[#This Row],[ISIN]],Corp_value!$B:$B,0),MATCH(X$2,Corp_value!$1:$1,0)))</f>
        <v>#N/A</v>
      </c>
      <c r="Y14" s="153" t="e">
        <f>IF(tbl_dmi_isin[[#This Row],[Index]]&gt;$A$2,"",INDEX(Corp_value!$A$1:$EC$2998,MATCH(tbl_dmi_isin[[#This Row],[ISIN]],Corp_value!$B:$B,0),MATCH(Y$2,Corp_value!$1:$1,0)))</f>
        <v>#N/A</v>
      </c>
      <c r="Z14" s="153" t="e">
        <f>IF(tbl_dmi_isin[[#This Row],[Index]]&gt;$A$2,"",INDEX(Corp_value!$A$1:$EC$2998,MATCH(tbl_dmi_isin[[#This Row],[ISIN]],Corp_value!$B:$B,0),MATCH(Z$2,Corp_value!$1:$1,0)))</f>
        <v>#N/A</v>
      </c>
      <c r="AA14" s="88" t="str">
        <f>IF(tbl_dmi_isin[[#This Row],[定价日]]&lt;&gt;"",INDEX(美元债一级!$E:$E,MATCH(tbl_dmi_isin[[#This Row],[ISIN]],美元债一级!$C:$C,0)),"")</f>
        <v>华泰国际 0.000001 2024-11-04</v>
      </c>
      <c r="AB14" s="128"/>
      <c r="AD14" s="131">
        <v>11</v>
      </c>
      <c r="AE14" s="155" t="s">
        <v>518</v>
      </c>
      <c r="AF14" s="155" t="e">
        <f>VLOOKUP(Table7[[#This Row],[Entity]],#REF!,MATCH('Add Stats'!AF$2,#REF!,0)-1,0)</f>
        <v>#REF!</v>
      </c>
      <c r="AG14" s="155" t="e">
        <f>VLOOKUP(Table7[[#This Row],[Entity]],#REF!,MATCH('Add Stats'!AG$2,#REF!,0)-1,0)</f>
        <v>#REF!</v>
      </c>
      <c r="AH14" s="155" t="e">
        <f>VLOOKUP(Table7[[#This Row],[Entity]],#REF!,MATCH('Add Stats'!AH$2,#REF!,0)-1,0)</f>
        <v>#REF!</v>
      </c>
      <c r="AI14" s="155" t="e">
        <f>VLOOKUP(Table7[[#This Row],[Entity]],#REF!,MATCH('Add Stats'!AI$2,#REF!,0)-1,0)</f>
        <v>#REF!</v>
      </c>
    </row>
    <row r="15" spans="1:35" s="2" customFormat="1" ht="12">
      <c r="A15" s="12">
        <v>12</v>
      </c>
      <c r="B15" s="85" t="str">
        <f>IF(tbl_dmi_isin[[#This Row],[Index]]&gt;$A$2,"",TEXT(INDEX(美元债一级!$A$2:$BO$2879,tbl_dmi_isin[[#This Row],[Index]]+1,MATCH(B$2,美元债一级!$2:$2,0)),"yyyy/mm/dd"))</f>
        <v>2023/10/30</v>
      </c>
      <c r="C15" s="12" t="str">
        <f>IF(tbl_dmi_isin[[#This Row],[Index]]&gt;$A$2,"",INDEX(美元债一级!$A$2:$BO$2880,tbl_dmi_isin[[#This Row],[Index]]+1,MATCH(C$2,美元债一级!$2:$2,0)))</f>
        <v>XS2685913035</v>
      </c>
      <c r="D15" s="12" t="str">
        <f>IF(tbl_dmi_isin[[#This Row],[Index]]&gt;$A$2,"",INDEX(美元债一级!$A$2:$BO$2880,tbl_dmi_isin[[#This Row],[Index]]+1,MATCH(D$2,美元债一级!$2:$2,0)))</f>
        <v>常德市经济建设投资集团有限公司</v>
      </c>
      <c r="E15" s="12" t="str">
        <f>TEXT(tbl_dmi_isin[[#This Row],[定价日]],"YYMMDD")&amp;tbl_dmi_isin[[#This Row],[ISIN]]</f>
        <v>231030XS2685913035</v>
      </c>
      <c r="F15" s="115"/>
      <c r="G15" s="24" t="str">
        <f>IF(tbl_dmi_isin[[#This Row],[Index]]&gt;$A$2,"",INDEX(Corp_value!$A$1:$EC$2998,MATCH(tbl_dmi_isin[[#This Row],[ISIN]],Corp_value!$B:$B,0),MATCH(G$2,Corp_value!$1:$1,0)))</f>
        <v>--/--/--</v>
      </c>
      <c r="H15" s="25" t="str">
        <f>IF(tbl_dmi_isin[[#This Row],[Index]]&gt;$A$2,"",INDEX(Corp_value!$A$1:$EC$2998,MATCH(tbl_dmi_isin[[#This Row],[ISIN]],Corp_value!$B:$B,0),MATCH(H$2,Corp_value!$1:$1,0)))</f>
        <v>VG</v>
      </c>
      <c r="I15" s="25" t="str">
        <f>IF(tbl_dmi_isin[[#This Row],[Index]]&gt;$A$2,"",IF(INDEX(Corp_value!$A$1:$EC$2998,MATCH(tbl_dmi_isin[[#This Row],[ISIN]],Corp_value!$B:$B,0),MATCH(I$2,Corp_value!$1:$1,0))="--","",INDEX(Corp_value!$A$1:$EC$2998,MATCH(tbl_dmi_isin[[#This Row],[ISIN]],Corp_value!$B:$B,0),MATCH(I$2,Corp_value!$1:$1,0))))</f>
        <v/>
      </c>
      <c r="J15" s="24" t="str">
        <f>IF(tbl_dmi_isin[[#This Row],[Index]]&gt;$A$2,"",INDEX(Corp_value!$A$1:$EC$2998,MATCH(tbl_dmi_isin[[#This Row],[ISIN]],Corp_value!$B:$B,0),MATCH(J$2,Corp_value!$1:$1,0)))</f>
        <v>--/--/--</v>
      </c>
      <c r="K15" s="24" t="str">
        <f>IF(tbl_dmi_isin[[#This Row],[Index]]&gt;$A$2,"",INDEX(Corp_value!$A$1:$EC$2998,MATCH(tbl_dmi_isin[[#This Row],[ISIN]],Corp_value!$B:$B,0),MATCH(K$2,Corp_value!$1:$1,0)))</f>
        <v/>
      </c>
      <c r="L15" s="24" t="str">
        <f>IF(tbl_dmi_isin[[#This Row],[Index]]&gt;$A$2,"",IF(INDEX(Corp_value!$A$1:$EC$2998,MATCH(tbl_dmi_isin[[#This Row],[ISIN]],Corp_value!$B:$B,0),MATCH(L$2,Corp_value!$1:$1,0))="--","",INDEX(Corp_value!$A$1:$EC$2998,MATCH(tbl_dmi_isin[[#This Row],[ISIN]],Corp_value!$B:$B,0),MATCH(L$2,Corp_value!$1:$1,0))))</f>
        <v/>
      </c>
      <c r="M15" s="132" t="str">
        <f>IF(tbl_dmi_isin[[#This Row],[Index]]&gt;$A$2,"",INDEX(Corp_value!$A$1:$EC$2998,MATCH(tbl_dmi_isin[[#This Row],[ISIN]],Corp_value!$B:$B,0),MATCH(M$2,Corp_value!$1:$1,0)))</f>
        <v>Summer Spring Project Ltd</v>
      </c>
      <c r="N15" s="132" t="str">
        <f>IF(tbl_dmi_isin[[#This Row],[Index]]&gt;$A$2,"",IF(INDEX(Corp_value!$A$1:$EC$2998,MATCH(tbl_dmi_isin[[#This Row],[ISIN]],Corp_value!$B:$B,0),MATCH(N$2,Corp_value!$1:$1,0))="--","",INDEX(Corp_value!$A$1:$EC$2998,MATCH(tbl_dmi_isin[[#This Row],[ISIN]],Corp_value!$B:$B,0),MATCH(N$2,Corp_value!$1:$1,0))))</f>
        <v/>
      </c>
      <c r="O15" s="132" t="str">
        <f>IF(tbl_dmi_isin[[#This Row],[Index]]&gt;$A$2,"",INDEX(Corp_value!$A$1:$EC$2998,MATCH(tbl_dmi_isin[[#This Row],[ISIN]],Corp_value!$B:$B,0),MATCH(O$2,Corp_value!$1:$1,0)))</f>
        <v>Changde Economic Construction</v>
      </c>
      <c r="P15" s="147" t="str">
        <f>IF(tbl_dmi_isin[[#This Row],[Index]]&gt;$A$2,"",TEXT(INDEX(Corp_value!$A$1:$EC$2998,MATCH(tbl_dmi_isin[[#This Row],[ISIN]],Corp_value!$B:$B,0),MATCH(P$2,Corp_value!$1:$1,0)),"yyyy/mm/dd"))</f>
        <v>2023/11/03</v>
      </c>
      <c r="Q15" s="147" t="str">
        <f>IF(tbl_dmi_isin[[#This Row],[Index]]&gt;$A$2,"",TEXT(INDEX(Corp_value!$A$1:$EC$2998,MATCH(tbl_dmi_isin[[#This Row],[ISIN]],Corp_value!$B:$B,0),MATCH(Q$2,Corp_value!$1:$1,0)),"yyyy/mm/dd"))</f>
        <v>2024/11/01</v>
      </c>
      <c r="R15" s="147" t="str">
        <f>IF(tbl_dmi_isin[[#This Row],[Index]]&gt;$A$2,"",IF(TEXT(INDEX(Corp_value!$A$1:$EC$2998,MATCH(tbl_dmi_isin[[#This Row],[ISIN]],Corp_value!$B:$B,0),MATCH(R$2,Corp_value!$1:$1,0)),"yyyy/mm/dd")="--","",TEXT(INDEX(Corp_value!$A$1:$EC$2998,MATCH(tbl_dmi_isin[[#This Row],[ISIN]],Corp_value!$B:$B,0),MATCH(R$2,Corp_value!$1:$1,0)),"yyyy/mm/dd")))</f>
        <v/>
      </c>
      <c r="S15" s="132">
        <f>IF(tbl_dmi_isin[[#This Row],[Index]]&gt;$A$2,"",INDEX(Corp_value!$A$1:$EC$2998,MATCH(tbl_dmi_isin[[#This Row],[ISIN]],Corp_value!$B:$B,0),MATCH(S$2,Corp_value!$1:$1,0)))</f>
        <v>5.5</v>
      </c>
      <c r="T15" s="132" t="str">
        <f>IF(tbl_dmi_isin[[#This Row],[Index]]&gt;$A$2,"",INDEX(Corp_value!$A$1:$EC$2998,MATCH(tbl_dmi_isin[[#This Row],[ISIN]],Corp_value!$B:$B,0),MATCH(T$2,Corp_value!$1:$1,0)))</f>
        <v>EUR</v>
      </c>
      <c r="U15" s="132">
        <f>IF(tbl_dmi_isin[[#This Row],[Index]]&gt;$A$2,"",IF(INDEX(Corp_value!$A$1:$EC$2998,MATCH(tbl_dmi_isin[[#This Row],[ISIN]],Corp_value!$B:$B,0),MATCH(U$2,Corp_value!$1:$1,0))="--","",INDEX(Corp_value!$A$1:$EC$2998,MATCH(tbl_dmi_isin[[#This Row],[ISIN]],Corp_value!$B:$B,0),MATCH(U$2,Corp_value!$1:$1,0))))</f>
        <v>100</v>
      </c>
      <c r="V15" s="145">
        <f>IFERROR(IF(tbl_dmi_isin[[#This Row],[Index]]&gt;$A$2,"",INDEX(Corp_value!$A$1:$EC$2998,MATCH(tbl_dmi_isin[[#This Row],[ISIN]],Corp_value!$B:$B,0),MATCH(V$2,Corp_value!$1:$1,0)))/100000000,"")</f>
        <v>1.08</v>
      </c>
      <c r="W15" s="150" t="str">
        <f>IF(tbl_dmi_isin[[#This Row],[Index]]&gt;$A$2,"",INDEX(Corp_value!$A$1:$EC$2998,MATCH(tbl_dmi_isin[[#This Row],[ISIN]],Corp_value!$B:$B,0),MATCH(W$2,Corp_value!$1:$1,0)))</f>
        <v>0791031D CH</v>
      </c>
      <c r="X15" s="150" t="str">
        <f>IF(tbl_dmi_isin[[#This Row],[Index]]&gt;$A$2,"",INDEX(Corp_value!$A$1:$EC$2998,MATCH(tbl_dmi_isin[[#This Row],[ISIN]],Corp_value!$B:$B,0),MATCH(X$2,Corp_value!$1:$1,0)))</f>
        <v>--/--/--</v>
      </c>
      <c r="Y15" s="153" t="str">
        <f>IF(tbl_dmi_isin[[#This Row],[Index]]&gt;$A$2,"",INDEX(Corp_value!$A$1:$EC$2998,MATCH(tbl_dmi_isin[[#This Row],[ISIN]],Corp_value!$B:$B,0),MATCH(Y$2,Corp_value!$1:$1,0)))</f>
        <v xml:space="preserve"> </v>
      </c>
      <c r="Z15" s="153" t="str">
        <f>IF(tbl_dmi_isin[[#This Row],[Index]]&gt;$A$2,"",INDEX(Corp_value!$A$1:$EC$2998,MATCH(tbl_dmi_isin[[#This Row],[ISIN]],Corp_value!$B:$B,0),MATCH(Z$2,Corp_value!$1:$1,0)))</f>
        <v/>
      </c>
      <c r="AA15" s="88" t="str">
        <f>IF(tbl_dmi_isin[[#This Row],[定价日]]&lt;&gt;"",INDEX(美元债一级!$E:$E,MATCH(tbl_dmi_isin[[#This Row],[ISIN]],美元债一级!$C:$C,0)),"")</f>
        <v>常德经投 5.5 2024-11-01</v>
      </c>
      <c r="AB15" s="128"/>
      <c r="AD15" s="131">
        <v>12</v>
      </c>
      <c r="AE15" s="155" t="s">
        <v>520</v>
      </c>
      <c r="AF15" s="155" t="e">
        <f>VLOOKUP(Table7[[#This Row],[Entity]],#REF!,MATCH('Add Stats'!AF$2,#REF!,0)-1,0)</f>
        <v>#REF!</v>
      </c>
      <c r="AG15" s="155" t="e">
        <f>VLOOKUP(Table7[[#This Row],[Entity]],#REF!,MATCH('Add Stats'!AG$2,#REF!,0)-1,0)</f>
        <v>#REF!</v>
      </c>
      <c r="AH15" s="155" t="e">
        <f>VLOOKUP(Table7[[#This Row],[Entity]],#REF!,MATCH('Add Stats'!AH$2,#REF!,0)-1,0)</f>
        <v>#REF!</v>
      </c>
      <c r="AI15" s="155" t="e">
        <f>VLOOKUP(Table7[[#This Row],[Entity]],#REF!,MATCH('Add Stats'!AI$2,#REF!,0)-1,0)</f>
        <v>#REF!</v>
      </c>
    </row>
    <row r="16" spans="1:35" s="2" customFormat="1" ht="12">
      <c r="A16" s="12">
        <v>13</v>
      </c>
      <c r="B16" s="85" t="str">
        <f>IF(tbl_dmi_isin[[#This Row],[Index]]&gt;$A$2,"",TEXT(INDEX(美元债一级!$A$2:$BO$2879,tbl_dmi_isin[[#This Row],[Index]]+1,MATCH(B$2,美元债一级!$2:$2,0)),"yyyy/mm/dd"))</f>
        <v>2023/10/27</v>
      </c>
      <c r="C16" s="12" t="str">
        <f>IF(tbl_dmi_isin[[#This Row],[Index]]&gt;$A$2,"",INDEX(美元债一级!$A$2:$BO$2880,tbl_dmi_isin[[#This Row],[Index]]+1,MATCH(C$2,美元债一级!$2:$2,0)))</f>
        <v>XS2713321490</v>
      </c>
      <c r="D16" s="12" t="str">
        <f>IF(tbl_dmi_isin[[#This Row],[Index]]&gt;$A$2,"",INDEX(美元债一级!$A$2:$BO$2880,tbl_dmi_isin[[#This Row],[Index]]+1,MATCH(D$2,美元债一级!$2:$2,0)))</f>
        <v>中信建投(国际)金融控股有限公司</v>
      </c>
      <c r="E16" s="12" t="str">
        <f>TEXT(tbl_dmi_isin[[#This Row],[定价日]],"YYMMDD")&amp;tbl_dmi_isin[[#This Row],[ISIN]]</f>
        <v>231027XS2713321490</v>
      </c>
      <c r="F16" s="115"/>
      <c r="G16" s="24" t="e">
        <f>IF(tbl_dmi_isin[[#This Row],[Index]]&gt;$A$2,"",INDEX(Corp_value!$A$1:$EC$2998,MATCH(tbl_dmi_isin[[#This Row],[ISIN]],Corp_value!$B:$B,0),MATCH(G$2,Corp_value!$1:$1,0)))</f>
        <v>#N/A</v>
      </c>
      <c r="H16" s="25" t="e">
        <f>IF(tbl_dmi_isin[[#This Row],[Index]]&gt;$A$2,"",INDEX(Corp_value!$A$1:$EC$2998,MATCH(tbl_dmi_isin[[#This Row],[ISIN]],Corp_value!$B:$B,0),MATCH(H$2,Corp_value!$1:$1,0)))</f>
        <v>#N/A</v>
      </c>
      <c r="I16" s="25" t="e">
        <f>IF(tbl_dmi_isin[[#This Row],[Index]]&gt;$A$2,"",IF(INDEX(Corp_value!$A$1:$EC$2998,MATCH(tbl_dmi_isin[[#This Row],[ISIN]],Corp_value!$B:$B,0),MATCH(I$2,Corp_value!$1:$1,0))="--","",INDEX(Corp_value!$A$1:$EC$2998,MATCH(tbl_dmi_isin[[#This Row],[ISIN]],Corp_value!$B:$B,0),MATCH(I$2,Corp_value!$1:$1,0))))</f>
        <v>#N/A</v>
      </c>
      <c r="J16" s="24" t="e">
        <f>IF(tbl_dmi_isin[[#This Row],[Index]]&gt;$A$2,"",INDEX(Corp_value!$A$1:$EC$2998,MATCH(tbl_dmi_isin[[#This Row],[ISIN]],Corp_value!$B:$B,0),MATCH(J$2,Corp_value!$1:$1,0)))</f>
        <v>#N/A</v>
      </c>
      <c r="K16" s="24" t="e">
        <f>IF(tbl_dmi_isin[[#This Row],[Index]]&gt;$A$2,"",INDEX(Corp_value!$A$1:$EC$2998,MATCH(tbl_dmi_isin[[#This Row],[ISIN]],Corp_value!$B:$B,0),MATCH(K$2,Corp_value!$1:$1,0)))</f>
        <v>#N/A</v>
      </c>
      <c r="L16" s="24" t="e">
        <f>IF(tbl_dmi_isin[[#This Row],[Index]]&gt;$A$2,"",IF(INDEX(Corp_value!$A$1:$EC$2998,MATCH(tbl_dmi_isin[[#This Row],[ISIN]],Corp_value!$B:$B,0),MATCH(L$2,Corp_value!$1:$1,0))="--","",INDEX(Corp_value!$A$1:$EC$2998,MATCH(tbl_dmi_isin[[#This Row],[ISIN]],Corp_value!$B:$B,0),MATCH(L$2,Corp_value!$1:$1,0))))</f>
        <v>#N/A</v>
      </c>
      <c r="M16" s="132" t="e">
        <f>IF(tbl_dmi_isin[[#This Row],[Index]]&gt;$A$2,"",INDEX(Corp_value!$A$1:$EC$2998,MATCH(tbl_dmi_isin[[#This Row],[ISIN]],Corp_value!$B:$B,0),MATCH(M$2,Corp_value!$1:$1,0)))</f>
        <v>#N/A</v>
      </c>
      <c r="N16" s="132" t="e">
        <f>IF(tbl_dmi_isin[[#This Row],[Index]]&gt;$A$2,"",IF(INDEX(Corp_value!$A$1:$EC$2998,MATCH(tbl_dmi_isin[[#This Row],[ISIN]],Corp_value!$B:$B,0),MATCH(N$2,Corp_value!$1:$1,0))="--","",INDEX(Corp_value!$A$1:$EC$2998,MATCH(tbl_dmi_isin[[#This Row],[ISIN]],Corp_value!$B:$B,0),MATCH(N$2,Corp_value!$1:$1,0))))</f>
        <v>#N/A</v>
      </c>
      <c r="O16" s="132" t="e">
        <f>IF(tbl_dmi_isin[[#This Row],[Index]]&gt;$A$2,"",INDEX(Corp_value!$A$1:$EC$2998,MATCH(tbl_dmi_isin[[#This Row],[ISIN]],Corp_value!$B:$B,0),MATCH(O$2,Corp_value!$1:$1,0)))</f>
        <v>#N/A</v>
      </c>
      <c r="P16" s="147" t="e">
        <f>IF(tbl_dmi_isin[[#This Row],[Index]]&gt;$A$2,"",TEXT(INDEX(Corp_value!$A$1:$EC$2998,MATCH(tbl_dmi_isin[[#This Row],[ISIN]],Corp_value!$B:$B,0),MATCH(P$2,Corp_value!$1:$1,0)),"yyyy/mm/dd"))</f>
        <v>#N/A</v>
      </c>
      <c r="Q16" s="147" t="e">
        <f>IF(tbl_dmi_isin[[#This Row],[Index]]&gt;$A$2,"",TEXT(INDEX(Corp_value!$A$1:$EC$2998,MATCH(tbl_dmi_isin[[#This Row],[ISIN]],Corp_value!$B:$B,0),MATCH(Q$2,Corp_value!$1:$1,0)),"yyyy/mm/dd"))</f>
        <v>#N/A</v>
      </c>
      <c r="R16" s="147" t="e">
        <f>IF(tbl_dmi_isin[[#This Row],[Index]]&gt;$A$2,"",IF(TEXT(INDEX(Corp_value!$A$1:$EC$2998,MATCH(tbl_dmi_isin[[#This Row],[ISIN]],Corp_value!$B:$B,0),MATCH(R$2,Corp_value!$1:$1,0)),"yyyy/mm/dd")="--","",TEXT(INDEX(Corp_value!$A$1:$EC$2998,MATCH(tbl_dmi_isin[[#This Row],[ISIN]],Corp_value!$B:$B,0),MATCH(R$2,Corp_value!$1:$1,0)),"yyyy/mm/dd")))</f>
        <v>#N/A</v>
      </c>
      <c r="S16" s="132" t="e">
        <f>IF(tbl_dmi_isin[[#This Row],[Index]]&gt;$A$2,"",INDEX(Corp_value!$A$1:$EC$2998,MATCH(tbl_dmi_isin[[#This Row],[ISIN]],Corp_value!$B:$B,0),MATCH(S$2,Corp_value!$1:$1,0)))</f>
        <v>#N/A</v>
      </c>
      <c r="T16" s="132" t="e">
        <f>IF(tbl_dmi_isin[[#This Row],[Index]]&gt;$A$2,"",INDEX(Corp_value!$A$1:$EC$2998,MATCH(tbl_dmi_isin[[#This Row],[ISIN]],Corp_value!$B:$B,0),MATCH(T$2,Corp_value!$1:$1,0)))</f>
        <v>#N/A</v>
      </c>
      <c r="U16" s="132" t="e">
        <f>IF(tbl_dmi_isin[[#This Row],[Index]]&gt;$A$2,"",IF(INDEX(Corp_value!$A$1:$EC$2998,MATCH(tbl_dmi_isin[[#This Row],[ISIN]],Corp_value!$B:$B,0),MATCH(U$2,Corp_value!$1:$1,0))="--","",INDEX(Corp_value!$A$1:$EC$2998,MATCH(tbl_dmi_isin[[#This Row],[ISIN]],Corp_value!$B:$B,0),MATCH(U$2,Corp_value!$1:$1,0))))</f>
        <v>#N/A</v>
      </c>
      <c r="V16" s="145" t="str">
        <f>IFERROR(IF(tbl_dmi_isin[[#This Row],[Index]]&gt;$A$2,"",INDEX(Corp_value!$A$1:$EC$2998,MATCH(tbl_dmi_isin[[#This Row],[ISIN]],Corp_value!$B:$B,0),MATCH(V$2,Corp_value!$1:$1,0)))/100000000,"")</f>
        <v/>
      </c>
      <c r="W16" s="150" t="e">
        <f>IF(tbl_dmi_isin[[#This Row],[Index]]&gt;$A$2,"",INDEX(Corp_value!$A$1:$EC$2998,MATCH(tbl_dmi_isin[[#This Row],[ISIN]],Corp_value!$B:$B,0),MATCH(W$2,Corp_value!$1:$1,0)))</f>
        <v>#N/A</v>
      </c>
      <c r="X16" s="150" t="e">
        <f>IF(tbl_dmi_isin[[#This Row],[Index]]&gt;$A$2,"",INDEX(Corp_value!$A$1:$EC$2998,MATCH(tbl_dmi_isin[[#This Row],[ISIN]],Corp_value!$B:$B,0),MATCH(X$2,Corp_value!$1:$1,0)))</f>
        <v>#N/A</v>
      </c>
      <c r="Y16" s="153" t="e">
        <f>IF(tbl_dmi_isin[[#This Row],[Index]]&gt;$A$2,"",INDEX(Corp_value!$A$1:$EC$2998,MATCH(tbl_dmi_isin[[#This Row],[ISIN]],Corp_value!$B:$B,0),MATCH(Y$2,Corp_value!$1:$1,0)))</f>
        <v>#N/A</v>
      </c>
      <c r="Z16" s="153" t="e">
        <f>IF(tbl_dmi_isin[[#This Row],[Index]]&gt;$A$2,"",INDEX(Corp_value!$A$1:$EC$2998,MATCH(tbl_dmi_isin[[#This Row],[ISIN]],Corp_value!$B:$B,0),MATCH(Z$2,Corp_value!$1:$1,0)))</f>
        <v>#N/A</v>
      </c>
      <c r="AA16" s="88" t="str">
        <f>IF(tbl_dmi_isin[[#This Row],[定价日]]&lt;&gt;"",INDEX(美元债一级!$E:$E,MATCH(tbl_dmi_isin[[#This Row],[ISIN]],美元债一级!$C:$C,0)),"")</f>
        <v>中信建投国际 5.3 2024-02-01</v>
      </c>
      <c r="AB16" s="128"/>
      <c r="AD16" s="131">
        <v>13</v>
      </c>
      <c r="AE16" s="155" t="s">
        <v>522</v>
      </c>
      <c r="AF16" s="155" t="e">
        <f>VLOOKUP(Table7[[#This Row],[Entity]],#REF!,MATCH('Add Stats'!AF$2,#REF!,0)-1,0)</f>
        <v>#REF!</v>
      </c>
      <c r="AG16" s="155" t="e">
        <f>VLOOKUP(Table7[[#This Row],[Entity]],#REF!,MATCH('Add Stats'!AG$2,#REF!,0)-1,0)</f>
        <v>#REF!</v>
      </c>
      <c r="AH16" s="155" t="e">
        <f>VLOOKUP(Table7[[#This Row],[Entity]],#REF!,MATCH('Add Stats'!AH$2,#REF!,0)-1,0)</f>
        <v>#REF!</v>
      </c>
      <c r="AI16" s="155" t="e">
        <f>VLOOKUP(Table7[[#This Row],[Entity]],#REF!,MATCH('Add Stats'!AI$2,#REF!,0)-1,0)</f>
        <v>#REF!</v>
      </c>
    </row>
    <row r="17" spans="1:35" s="2" customFormat="1" ht="12">
      <c r="A17" s="12">
        <v>14</v>
      </c>
      <c r="B17" s="85" t="str">
        <f>IF(tbl_dmi_isin[[#This Row],[Index]]&gt;$A$2,"",TEXT(INDEX(美元债一级!$A$2:$BO$2879,tbl_dmi_isin[[#This Row],[Index]]+1,MATCH(B$2,美元债一级!$2:$2,0)),"yyyy/mm/dd"))</f>
        <v>2023/10/27</v>
      </c>
      <c r="C17" s="12" t="str">
        <f>IF(tbl_dmi_isin[[#This Row],[Index]]&gt;$A$2,"",INDEX(美元债一级!$A$2:$BO$2880,tbl_dmi_isin[[#This Row],[Index]]+1,MATCH(C$2,美元债一级!$2:$2,0)))</f>
        <v>XS2713275282</v>
      </c>
      <c r="D17" s="12" t="str">
        <f>IF(tbl_dmi_isin[[#This Row],[Index]]&gt;$A$2,"",INDEX(美元债一级!$A$2:$BO$2880,tbl_dmi_isin[[#This Row],[Index]]+1,MATCH(D$2,美元债一级!$2:$2,0)))</f>
        <v>中信建投(国际)金融控股有限公司</v>
      </c>
      <c r="E17" s="12" t="str">
        <f>TEXT(tbl_dmi_isin[[#This Row],[定价日]],"YYMMDD")&amp;tbl_dmi_isin[[#This Row],[ISIN]]</f>
        <v>231027XS2713275282</v>
      </c>
      <c r="F17" s="149"/>
      <c r="G17" s="24" t="e">
        <f>IF(tbl_dmi_isin[[#This Row],[Index]]&gt;$A$2,"",INDEX(Corp_value!$A$1:$EC$2998,MATCH(tbl_dmi_isin[[#This Row],[ISIN]],Corp_value!$B:$B,0),MATCH(G$2,Corp_value!$1:$1,0)))</f>
        <v>#N/A</v>
      </c>
      <c r="H17" s="25" t="e">
        <f>IF(tbl_dmi_isin[[#This Row],[Index]]&gt;$A$2,"",INDEX(Corp_value!$A$1:$EC$2998,MATCH(tbl_dmi_isin[[#This Row],[ISIN]],Corp_value!$B:$B,0),MATCH(H$2,Corp_value!$1:$1,0)))</f>
        <v>#N/A</v>
      </c>
      <c r="I17" s="25" t="e">
        <f>IF(tbl_dmi_isin[[#This Row],[Index]]&gt;$A$2,"",IF(INDEX(Corp_value!$A$1:$EC$2998,MATCH(tbl_dmi_isin[[#This Row],[ISIN]],Corp_value!$B:$B,0),MATCH(I$2,Corp_value!$1:$1,0))="--","",INDEX(Corp_value!$A$1:$EC$2998,MATCH(tbl_dmi_isin[[#This Row],[ISIN]],Corp_value!$B:$B,0),MATCH(I$2,Corp_value!$1:$1,0))))</f>
        <v>#N/A</v>
      </c>
      <c r="J17" s="24" t="e">
        <f>IF(tbl_dmi_isin[[#This Row],[Index]]&gt;$A$2,"",INDEX(Corp_value!$A$1:$EC$2998,MATCH(tbl_dmi_isin[[#This Row],[ISIN]],Corp_value!$B:$B,0),MATCH(J$2,Corp_value!$1:$1,0)))</f>
        <v>#N/A</v>
      </c>
      <c r="K17" s="24" t="e">
        <f>IF(tbl_dmi_isin[[#This Row],[Index]]&gt;$A$2,"",INDEX(Corp_value!$A$1:$EC$2998,MATCH(tbl_dmi_isin[[#This Row],[ISIN]],Corp_value!$B:$B,0),MATCH(K$2,Corp_value!$1:$1,0)))</f>
        <v>#N/A</v>
      </c>
      <c r="L17" s="24" t="e">
        <f>IF(tbl_dmi_isin[[#This Row],[Index]]&gt;$A$2,"",IF(INDEX(Corp_value!$A$1:$EC$2998,MATCH(tbl_dmi_isin[[#This Row],[ISIN]],Corp_value!$B:$B,0),MATCH(L$2,Corp_value!$1:$1,0))="--","",INDEX(Corp_value!$A$1:$EC$2998,MATCH(tbl_dmi_isin[[#This Row],[ISIN]],Corp_value!$B:$B,0),MATCH(L$2,Corp_value!$1:$1,0))))</f>
        <v>#N/A</v>
      </c>
      <c r="M17" s="132" t="e">
        <f>IF(tbl_dmi_isin[[#This Row],[Index]]&gt;$A$2,"",INDEX(Corp_value!$A$1:$EC$2998,MATCH(tbl_dmi_isin[[#This Row],[ISIN]],Corp_value!$B:$B,0),MATCH(M$2,Corp_value!$1:$1,0)))</f>
        <v>#N/A</v>
      </c>
      <c r="N17" s="132" t="e">
        <f>IF(tbl_dmi_isin[[#This Row],[Index]]&gt;$A$2,"",IF(INDEX(Corp_value!$A$1:$EC$2998,MATCH(tbl_dmi_isin[[#This Row],[ISIN]],Corp_value!$B:$B,0),MATCH(N$2,Corp_value!$1:$1,0))="--","",INDEX(Corp_value!$A$1:$EC$2998,MATCH(tbl_dmi_isin[[#This Row],[ISIN]],Corp_value!$B:$B,0),MATCH(N$2,Corp_value!$1:$1,0))))</f>
        <v>#N/A</v>
      </c>
      <c r="O17" s="132" t="e">
        <f>IF(tbl_dmi_isin[[#This Row],[Index]]&gt;$A$2,"",INDEX(Corp_value!$A$1:$EC$2998,MATCH(tbl_dmi_isin[[#This Row],[ISIN]],Corp_value!$B:$B,0),MATCH(O$2,Corp_value!$1:$1,0)))</f>
        <v>#N/A</v>
      </c>
      <c r="P17" s="147" t="e">
        <f>IF(tbl_dmi_isin[[#This Row],[Index]]&gt;$A$2,"",TEXT(INDEX(Corp_value!$A$1:$EC$2998,MATCH(tbl_dmi_isin[[#This Row],[ISIN]],Corp_value!$B:$B,0),MATCH(P$2,Corp_value!$1:$1,0)),"yyyy/mm/dd"))</f>
        <v>#N/A</v>
      </c>
      <c r="Q17" s="147" t="e">
        <f>IF(tbl_dmi_isin[[#This Row],[Index]]&gt;$A$2,"",TEXT(INDEX(Corp_value!$A$1:$EC$2998,MATCH(tbl_dmi_isin[[#This Row],[ISIN]],Corp_value!$B:$B,0),MATCH(Q$2,Corp_value!$1:$1,0)),"yyyy/mm/dd"))</f>
        <v>#N/A</v>
      </c>
      <c r="R17" s="147" t="e">
        <f>IF(tbl_dmi_isin[[#This Row],[Index]]&gt;$A$2,"",IF(TEXT(INDEX(Corp_value!$A$1:$EC$2998,MATCH(tbl_dmi_isin[[#This Row],[ISIN]],Corp_value!$B:$B,0),MATCH(R$2,Corp_value!$1:$1,0)),"yyyy/mm/dd")="--","",TEXT(INDEX(Corp_value!$A$1:$EC$2998,MATCH(tbl_dmi_isin[[#This Row],[ISIN]],Corp_value!$B:$B,0),MATCH(R$2,Corp_value!$1:$1,0)),"yyyy/mm/dd")))</f>
        <v>#N/A</v>
      </c>
      <c r="S17" s="132" t="e">
        <f>IF(tbl_dmi_isin[[#This Row],[Index]]&gt;$A$2,"",INDEX(Corp_value!$A$1:$EC$2998,MATCH(tbl_dmi_isin[[#This Row],[ISIN]],Corp_value!$B:$B,0),MATCH(S$2,Corp_value!$1:$1,0)))</f>
        <v>#N/A</v>
      </c>
      <c r="T17" s="132" t="e">
        <f>IF(tbl_dmi_isin[[#This Row],[Index]]&gt;$A$2,"",INDEX(Corp_value!$A$1:$EC$2998,MATCH(tbl_dmi_isin[[#This Row],[ISIN]],Corp_value!$B:$B,0),MATCH(T$2,Corp_value!$1:$1,0)))</f>
        <v>#N/A</v>
      </c>
      <c r="U17" s="132" t="e">
        <f>IF(tbl_dmi_isin[[#This Row],[Index]]&gt;$A$2,"",IF(INDEX(Corp_value!$A$1:$EC$2998,MATCH(tbl_dmi_isin[[#This Row],[ISIN]],Corp_value!$B:$B,0),MATCH(U$2,Corp_value!$1:$1,0))="--","",INDEX(Corp_value!$A$1:$EC$2998,MATCH(tbl_dmi_isin[[#This Row],[ISIN]],Corp_value!$B:$B,0),MATCH(U$2,Corp_value!$1:$1,0))))</f>
        <v>#N/A</v>
      </c>
      <c r="V17" s="145" t="str">
        <f>IFERROR(IF(tbl_dmi_isin[[#This Row],[Index]]&gt;$A$2,"",INDEX(Corp_value!$A$1:$EC$2998,MATCH(tbl_dmi_isin[[#This Row],[ISIN]],Corp_value!$B:$B,0),MATCH(V$2,Corp_value!$1:$1,0)))/100000000,"")</f>
        <v/>
      </c>
      <c r="W17" s="150" t="e">
        <f>IF(tbl_dmi_isin[[#This Row],[Index]]&gt;$A$2,"",INDEX(Corp_value!$A$1:$EC$2998,MATCH(tbl_dmi_isin[[#This Row],[ISIN]],Corp_value!$B:$B,0),MATCH(W$2,Corp_value!$1:$1,0)))</f>
        <v>#N/A</v>
      </c>
      <c r="X17" s="150" t="e">
        <f>IF(tbl_dmi_isin[[#This Row],[Index]]&gt;$A$2,"",INDEX(Corp_value!$A$1:$EC$2998,MATCH(tbl_dmi_isin[[#This Row],[ISIN]],Corp_value!$B:$B,0),MATCH(X$2,Corp_value!$1:$1,0)))</f>
        <v>#N/A</v>
      </c>
      <c r="Y17" s="153" t="e">
        <f>IF(tbl_dmi_isin[[#This Row],[Index]]&gt;$A$2,"",INDEX(Corp_value!$A$1:$EC$2998,MATCH(tbl_dmi_isin[[#This Row],[ISIN]],Corp_value!$B:$B,0),MATCH(Y$2,Corp_value!$1:$1,0)))</f>
        <v>#N/A</v>
      </c>
      <c r="Z17" s="153" t="e">
        <f>IF(tbl_dmi_isin[[#This Row],[Index]]&gt;$A$2,"",INDEX(Corp_value!$A$1:$EC$2998,MATCH(tbl_dmi_isin[[#This Row],[ISIN]],Corp_value!$B:$B,0),MATCH(Z$2,Corp_value!$1:$1,0)))</f>
        <v>#N/A</v>
      </c>
      <c r="AA17" s="88" t="str">
        <f>IF(tbl_dmi_isin[[#This Row],[定价日]]&lt;&gt;"",INDEX(美元债一级!$E:$E,MATCH(tbl_dmi_isin[[#This Row],[ISIN]],美元债一级!$C:$C,0)),"")</f>
        <v>中信建投国际 4.8 2024-04-30</v>
      </c>
      <c r="AB17" s="128"/>
      <c r="AD17" s="131">
        <v>14</v>
      </c>
      <c r="AE17" s="155" t="s">
        <v>524</v>
      </c>
      <c r="AF17" s="155" t="e">
        <f>VLOOKUP(Table7[[#This Row],[Entity]],#REF!,MATCH('Add Stats'!AF$2,#REF!,0)-1,0)</f>
        <v>#REF!</v>
      </c>
      <c r="AG17" s="155" t="e">
        <f>VLOOKUP(Table7[[#This Row],[Entity]],#REF!,MATCH('Add Stats'!AG$2,#REF!,0)-1,0)</f>
        <v>#REF!</v>
      </c>
      <c r="AH17" s="155" t="e">
        <f>VLOOKUP(Table7[[#This Row],[Entity]],#REF!,MATCH('Add Stats'!AH$2,#REF!,0)-1,0)</f>
        <v>#REF!</v>
      </c>
      <c r="AI17" s="155" t="e">
        <f>VLOOKUP(Table7[[#This Row],[Entity]],#REF!,MATCH('Add Stats'!AI$2,#REF!,0)-1,0)</f>
        <v>#REF!</v>
      </c>
    </row>
    <row r="18" spans="1:35" s="2" customFormat="1" ht="12">
      <c r="A18" s="12">
        <v>15</v>
      </c>
      <c r="B18" s="85" t="str">
        <f>IF(tbl_dmi_isin[[#This Row],[Index]]&gt;$A$2,"",TEXT(INDEX(美元债一级!$A$2:$BO$2879,tbl_dmi_isin[[#This Row],[Index]]+1,MATCH(B$2,美元债一级!$2:$2,0)),"yyyy/mm/dd"))</f>
        <v>2023/10/27</v>
      </c>
      <c r="C18" s="12" t="str">
        <f>IF(tbl_dmi_isin[[#This Row],[Index]]&gt;$A$2,"",INDEX(美元债一级!$A$2:$BO$2880,tbl_dmi_isin[[#This Row],[Index]]+1,MATCH(C$2,美元债一级!$2:$2,0)))</f>
        <v>XS2713225261</v>
      </c>
      <c r="D18" s="12" t="str">
        <f>IF(tbl_dmi_isin[[#This Row],[Index]]&gt;$A$2,"",INDEX(美元债一级!$A$2:$BO$2880,tbl_dmi_isin[[#This Row],[Index]]+1,MATCH(D$2,美元债一级!$2:$2,0)))</f>
        <v>工银金融租赁有限公司</v>
      </c>
      <c r="E18" s="12" t="str">
        <f>TEXT(tbl_dmi_isin[[#This Row],[定价日]],"YYMMDD")&amp;tbl_dmi_isin[[#This Row],[ISIN]]</f>
        <v>231027XS2713225261</v>
      </c>
      <c r="F18" s="116"/>
      <c r="G18" s="24" t="e">
        <f>IF(tbl_dmi_isin[[#This Row],[Index]]&gt;$A$2,"",INDEX(Corp_value!$A$1:$EC$2998,MATCH(tbl_dmi_isin[[#This Row],[ISIN]],Corp_value!$B:$B,0),MATCH(G$2,Corp_value!$1:$1,0)))</f>
        <v>#N/A</v>
      </c>
      <c r="H18" s="25" t="e">
        <f>IF(tbl_dmi_isin[[#This Row],[Index]]&gt;$A$2,"",INDEX(Corp_value!$A$1:$EC$2998,MATCH(tbl_dmi_isin[[#This Row],[ISIN]],Corp_value!$B:$B,0),MATCH(H$2,Corp_value!$1:$1,0)))</f>
        <v>#N/A</v>
      </c>
      <c r="I18" s="25" t="e">
        <f>IF(tbl_dmi_isin[[#This Row],[Index]]&gt;$A$2,"",IF(INDEX(Corp_value!$A$1:$EC$2998,MATCH(tbl_dmi_isin[[#This Row],[ISIN]],Corp_value!$B:$B,0),MATCH(I$2,Corp_value!$1:$1,0))="--","",INDEX(Corp_value!$A$1:$EC$2998,MATCH(tbl_dmi_isin[[#This Row],[ISIN]],Corp_value!$B:$B,0),MATCH(I$2,Corp_value!$1:$1,0))))</f>
        <v>#N/A</v>
      </c>
      <c r="J18" s="24" t="e">
        <f>IF(tbl_dmi_isin[[#This Row],[Index]]&gt;$A$2,"",INDEX(Corp_value!$A$1:$EC$2998,MATCH(tbl_dmi_isin[[#This Row],[ISIN]],Corp_value!$B:$B,0),MATCH(J$2,Corp_value!$1:$1,0)))</f>
        <v>#N/A</v>
      </c>
      <c r="K18" s="24" t="e">
        <f>IF(tbl_dmi_isin[[#This Row],[Index]]&gt;$A$2,"",INDEX(Corp_value!$A$1:$EC$2998,MATCH(tbl_dmi_isin[[#This Row],[ISIN]],Corp_value!$B:$B,0),MATCH(K$2,Corp_value!$1:$1,0)))</f>
        <v>#N/A</v>
      </c>
      <c r="L18" s="24" t="e">
        <f>IF(tbl_dmi_isin[[#This Row],[Index]]&gt;$A$2,"",IF(INDEX(Corp_value!$A$1:$EC$2998,MATCH(tbl_dmi_isin[[#This Row],[ISIN]],Corp_value!$B:$B,0),MATCH(L$2,Corp_value!$1:$1,0))="--","",INDEX(Corp_value!$A$1:$EC$2998,MATCH(tbl_dmi_isin[[#This Row],[ISIN]],Corp_value!$B:$B,0),MATCH(L$2,Corp_value!$1:$1,0))))</f>
        <v>#N/A</v>
      </c>
      <c r="M18" s="132" t="e">
        <f>IF(tbl_dmi_isin[[#This Row],[Index]]&gt;$A$2,"",INDEX(Corp_value!$A$1:$EC$2998,MATCH(tbl_dmi_isin[[#This Row],[ISIN]],Corp_value!$B:$B,0),MATCH(M$2,Corp_value!$1:$1,0)))</f>
        <v>#N/A</v>
      </c>
      <c r="N18" s="132" t="e">
        <f>IF(tbl_dmi_isin[[#This Row],[Index]]&gt;$A$2,"",IF(INDEX(Corp_value!$A$1:$EC$2998,MATCH(tbl_dmi_isin[[#This Row],[ISIN]],Corp_value!$B:$B,0),MATCH(N$2,Corp_value!$1:$1,0))="--","",INDEX(Corp_value!$A$1:$EC$2998,MATCH(tbl_dmi_isin[[#This Row],[ISIN]],Corp_value!$B:$B,0),MATCH(N$2,Corp_value!$1:$1,0))))</f>
        <v>#N/A</v>
      </c>
      <c r="O18" s="132" t="e">
        <f>IF(tbl_dmi_isin[[#This Row],[Index]]&gt;$A$2,"",INDEX(Corp_value!$A$1:$EC$2998,MATCH(tbl_dmi_isin[[#This Row],[ISIN]],Corp_value!$B:$B,0),MATCH(O$2,Corp_value!$1:$1,0)))</f>
        <v>#N/A</v>
      </c>
      <c r="P18" s="147" t="e">
        <f>IF(tbl_dmi_isin[[#This Row],[Index]]&gt;$A$2,"",TEXT(INDEX(Corp_value!$A$1:$EC$2998,MATCH(tbl_dmi_isin[[#This Row],[ISIN]],Corp_value!$B:$B,0),MATCH(P$2,Corp_value!$1:$1,0)),"yyyy/mm/dd"))</f>
        <v>#N/A</v>
      </c>
      <c r="Q18" s="147" t="e">
        <f>IF(tbl_dmi_isin[[#This Row],[Index]]&gt;$A$2,"",TEXT(INDEX(Corp_value!$A$1:$EC$2998,MATCH(tbl_dmi_isin[[#This Row],[ISIN]],Corp_value!$B:$B,0),MATCH(Q$2,Corp_value!$1:$1,0)),"yyyy/mm/dd"))</f>
        <v>#N/A</v>
      </c>
      <c r="R18" s="147" t="e">
        <f>IF(tbl_dmi_isin[[#This Row],[Index]]&gt;$A$2,"",IF(TEXT(INDEX(Corp_value!$A$1:$EC$2998,MATCH(tbl_dmi_isin[[#This Row],[ISIN]],Corp_value!$B:$B,0),MATCH(R$2,Corp_value!$1:$1,0)),"yyyy/mm/dd")="--","",TEXT(INDEX(Corp_value!$A$1:$EC$2998,MATCH(tbl_dmi_isin[[#This Row],[ISIN]],Corp_value!$B:$B,0),MATCH(R$2,Corp_value!$1:$1,0)),"yyyy/mm/dd")))</f>
        <v>#N/A</v>
      </c>
      <c r="S18" s="132" t="e">
        <f>IF(tbl_dmi_isin[[#This Row],[Index]]&gt;$A$2,"",INDEX(Corp_value!$A$1:$EC$2998,MATCH(tbl_dmi_isin[[#This Row],[ISIN]],Corp_value!$B:$B,0),MATCH(S$2,Corp_value!$1:$1,0)))</f>
        <v>#N/A</v>
      </c>
      <c r="T18" s="132" t="e">
        <f>IF(tbl_dmi_isin[[#This Row],[Index]]&gt;$A$2,"",INDEX(Corp_value!$A$1:$EC$2998,MATCH(tbl_dmi_isin[[#This Row],[ISIN]],Corp_value!$B:$B,0),MATCH(T$2,Corp_value!$1:$1,0)))</f>
        <v>#N/A</v>
      </c>
      <c r="U18" s="132" t="e">
        <f>IF(tbl_dmi_isin[[#This Row],[Index]]&gt;$A$2,"",IF(INDEX(Corp_value!$A$1:$EC$2998,MATCH(tbl_dmi_isin[[#This Row],[ISIN]],Corp_value!$B:$B,0),MATCH(U$2,Corp_value!$1:$1,0))="--","",INDEX(Corp_value!$A$1:$EC$2998,MATCH(tbl_dmi_isin[[#This Row],[ISIN]],Corp_value!$B:$B,0),MATCH(U$2,Corp_value!$1:$1,0))))</f>
        <v>#N/A</v>
      </c>
      <c r="V18" s="145" t="str">
        <f>IFERROR(IF(tbl_dmi_isin[[#This Row],[Index]]&gt;$A$2,"",INDEX(Corp_value!$A$1:$EC$2998,MATCH(tbl_dmi_isin[[#This Row],[ISIN]],Corp_value!$B:$B,0),MATCH(V$2,Corp_value!$1:$1,0)))/100000000,"")</f>
        <v/>
      </c>
      <c r="W18" s="150" t="e">
        <f>IF(tbl_dmi_isin[[#This Row],[Index]]&gt;$A$2,"",INDEX(Corp_value!$A$1:$EC$2998,MATCH(tbl_dmi_isin[[#This Row],[ISIN]],Corp_value!$B:$B,0),MATCH(W$2,Corp_value!$1:$1,0)))</f>
        <v>#N/A</v>
      </c>
      <c r="X18" s="150" t="e">
        <f>IF(tbl_dmi_isin[[#This Row],[Index]]&gt;$A$2,"",INDEX(Corp_value!$A$1:$EC$2998,MATCH(tbl_dmi_isin[[#This Row],[ISIN]],Corp_value!$B:$B,0),MATCH(X$2,Corp_value!$1:$1,0)))</f>
        <v>#N/A</v>
      </c>
      <c r="Y18" s="153" t="e">
        <f>IF(tbl_dmi_isin[[#This Row],[Index]]&gt;$A$2,"",INDEX(Corp_value!$A$1:$EC$2998,MATCH(tbl_dmi_isin[[#This Row],[ISIN]],Corp_value!$B:$B,0),MATCH(Y$2,Corp_value!$1:$1,0)))</f>
        <v>#N/A</v>
      </c>
      <c r="Z18" s="153" t="e">
        <f>IF(tbl_dmi_isin[[#This Row],[Index]]&gt;$A$2,"",INDEX(Corp_value!$A$1:$EC$2998,MATCH(tbl_dmi_isin[[#This Row],[ISIN]],Corp_value!$B:$B,0),MATCH(Z$2,Corp_value!$1:$1,0)))</f>
        <v>#N/A</v>
      </c>
      <c r="AA18" s="88" t="str">
        <f>IF(tbl_dmi_isin[[#This Row],[定价日]]&lt;&gt;"",INDEX(美元债一级!$E:$E,MATCH(tbl_dmi_isin[[#This Row],[ISIN]],美元债一级!$C:$C,0)),"")</f>
        <v>工银金融租赁 FLOAT 2024-11-08</v>
      </c>
      <c r="AB18" s="128"/>
      <c r="AD18" s="131">
        <v>15</v>
      </c>
      <c r="AE18" s="155" t="s">
        <v>526</v>
      </c>
      <c r="AF18" s="155" t="e">
        <f>VLOOKUP(Table7[[#This Row],[Entity]],#REF!,MATCH('Add Stats'!AF$2,#REF!,0)-1,0)</f>
        <v>#REF!</v>
      </c>
      <c r="AG18" s="155" t="e">
        <f>VLOOKUP(Table7[[#This Row],[Entity]],#REF!,MATCH('Add Stats'!AG$2,#REF!,0)-1,0)</f>
        <v>#REF!</v>
      </c>
      <c r="AH18" s="155" t="e">
        <f>VLOOKUP(Table7[[#This Row],[Entity]],#REF!,MATCH('Add Stats'!AH$2,#REF!,0)-1,0)</f>
        <v>#REF!</v>
      </c>
      <c r="AI18" s="155" t="e">
        <f>VLOOKUP(Table7[[#This Row],[Entity]],#REF!,MATCH('Add Stats'!AI$2,#REF!,0)-1,0)</f>
        <v>#REF!</v>
      </c>
    </row>
    <row r="19" spans="1:35" s="2" customFormat="1" ht="12">
      <c r="A19" s="12">
        <v>16</v>
      </c>
      <c r="B19" s="85" t="str">
        <f>IF(tbl_dmi_isin[[#This Row],[Index]]&gt;$A$2,"",TEXT(INDEX(美元债一级!$A$2:$BO$2879,tbl_dmi_isin[[#This Row],[Index]]+1,MATCH(B$2,美元债一级!$2:$2,0)),"yyyy/mm/dd"))</f>
        <v>2023/10/27</v>
      </c>
      <c r="C19" s="12" t="str">
        <f>IF(tbl_dmi_isin[[#This Row],[Index]]&gt;$A$2,"",INDEX(美元债一级!$A$2:$BO$2880,tbl_dmi_isin[[#This Row],[Index]]+1,MATCH(C$2,美元债一级!$2:$2,0)))</f>
        <v>XS2713225188</v>
      </c>
      <c r="D19" s="12" t="str">
        <f>IF(tbl_dmi_isin[[#This Row],[Index]]&gt;$A$2,"",INDEX(美元债一级!$A$2:$BO$2880,tbl_dmi_isin[[#This Row],[Index]]+1,MATCH(D$2,美元债一级!$2:$2,0)))</f>
        <v>工银金融租赁有限公司</v>
      </c>
      <c r="E19" s="12" t="str">
        <f>TEXT(tbl_dmi_isin[[#This Row],[定价日]],"YYMMDD")&amp;tbl_dmi_isin[[#This Row],[ISIN]]</f>
        <v>231027XS2713225188</v>
      </c>
      <c r="F19" s="115"/>
      <c r="G19" s="24" t="e">
        <f>IF(tbl_dmi_isin[[#This Row],[Index]]&gt;$A$2,"",INDEX(Corp_value!$A$1:$EC$2998,MATCH(tbl_dmi_isin[[#This Row],[ISIN]],Corp_value!$B:$B,0),MATCH(G$2,Corp_value!$1:$1,0)))</f>
        <v>#N/A</v>
      </c>
      <c r="H19" s="25" t="e">
        <f>IF(tbl_dmi_isin[[#This Row],[Index]]&gt;$A$2,"",INDEX(Corp_value!$A$1:$EC$2998,MATCH(tbl_dmi_isin[[#This Row],[ISIN]],Corp_value!$B:$B,0),MATCH(H$2,Corp_value!$1:$1,0)))</f>
        <v>#N/A</v>
      </c>
      <c r="I19" s="25" t="e">
        <f>IF(tbl_dmi_isin[[#This Row],[Index]]&gt;$A$2,"",IF(INDEX(Corp_value!$A$1:$EC$2998,MATCH(tbl_dmi_isin[[#This Row],[ISIN]],Corp_value!$B:$B,0),MATCH(I$2,Corp_value!$1:$1,0))="--","",INDEX(Corp_value!$A$1:$EC$2998,MATCH(tbl_dmi_isin[[#This Row],[ISIN]],Corp_value!$B:$B,0),MATCH(I$2,Corp_value!$1:$1,0))))</f>
        <v>#N/A</v>
      </c>
      <c r="J19" s="24" t="e">
        <f>IF(tbl_dmi_isin[[#This Row],[Index]]&gt;$A$2,"",INDEX(Corp_value!$A$1:$EC$2998,MATCH(tbl_dmi_isin[[#This Row],[ISIN]],Corp_value!$B:$B,0),MATCH(J$2,Corp_value!$1:$1,0)))</f>
        <v>#N/A</v>
      </c>
      <c r="K19" s="24" t="e">
        <f>IF(tbl_dmi_isin[[#This Row],[Index]]&gt;$A$2,"",INDEX(Corp_value!$A$1:$EC$2998,MATCH(tbl_dmi_isin[[#This Row],[ISIN]],Corp_value!$B:$B,0),MATCH(K$2,Corp_value!$1:$1,0)))</f>
        <v>#N/A</v>
      </c>
      <c r="L19" s="24" t="e">
        <f>IF(tbl_dmi_isin[[#This Row],[Index]]&gt;$A$2,"",IF(INDEX(Corp_value!$A$1:$EC$2998,MATCH(tbl_dmi_isin[[#This Row],[ISIN]],Corp_value!$B:$B,0),MATCH(L$2,Corp_value!$1:$1,0))="--","",INDEX(Corp_value!$A$1:$EC$2998,MATCH(tbl_dmi_isin[[#This Row],[ISIN]],Corp_value!$B:$B,0),MATCH(L$2,Corp_value!$1:$1,0))))</f>
        <v>#N/A</v>
      </c>
      <c r="M19" s="132" t="e">
        <f>IF(tbl_dmi_isin[[#This Row],[Index]]&gt;$A$2,"",INDEX(Corp_value!$A$1:$EC$2998,MATCH(tbl_dmi_isin[[#This Row],[ISIN]],Corp_value!$B:$B,0),MATCH(M$2,Corp_value!$1:$1,0)))</f>
        <v>#N/A</v>
      </c>
      <c r="N19" s="132" t="e">
        <f>IF(tbl_dmi_isin[[#This Row],[Index]]&gt;$A$2,"",IF(INDEX(Corp_value!$A$1:$EC$2998,MATCH(tbl_dmi_isin[[#This Row],[ISIN]],Corp_value!$B:$B,0),MATCH(N$2,Corp_value!$1:$1,0))="--","",INDEX(Corp_value!$A$1:$EC$2998,MATCH(tbl_dmi_isin[[#This Row],[ISIN]],Corp_value!$B:$B,0),MATCH(N$2,Corp_value!$1:$1,0))))</f>
        <v>#N/A</v>
      </c>
      <c r="O19" s="132" t="e">
        <f>IF(tbl_dmi_isin[[#This Row],[Index]]&gt;$A$2,"",INDEX(Corp_value!$A$1:$EC$2998,MATCH(tbl_dmi_isin[[#This Row],[ISIN]],Corp_value!$B:$B,0),MATCH(O$2,Corp_value!$1:$1,0)))</f>
        <v>#N/A</v>
      </c>
      <c r="P19" s="147" t="e">
        <f>IF(tbl_dmi_isin[[#This Row],[Index]]&gt;$A$2,"",TEXT(INDEX(Corp_value!$A$1:$EC$2998,MATCH(tbl_dmi_isin[[#This Row],[ISIN]],Corp_value!$B:$B,0),MATCH(P$2,Corp_value!$1:$1,0)),"yyyy/mm/dd"))</f>
        <v>#N/A</v>
      </c>
      <c r="Q19" s="147" t="e">
        <f>IF(tbl_dmi_isin[[#This Row],[Index]]&gt;$A$2,"",TEXT(INDEX(Corp_value!$A$1:$EC$2998,MATCH(tbl_dmi_isin[[#This Row],[ISIN]],Corp_value!$B:$B,0),MATCH(Q$2,Corp_value!$1:$1,0)),"yyyy/mm/dd"))</f>
        <v>#N/A</v>
      </c>
      <c r="R19" s="147" t="e">
        <f>IF(tbl_dmi_isin[[#This Row],[Index]]&gt;$A$2,"",IF(TEXT(INDEX(Corp_value!$A$1:$EC$2998,MATCH(tbl_dmi_isin[[#This Row],[ISIN]],Corp_value!$B:$B,0),MATCH(R$2,Corp_value!$1:$1,0)),"yyyy/mm/dd")="--","",TEXT(INDEX(Corp_value!$A$1:$EC$2998,MATCH(tbl_dmi_isin[[#This Row],[ISIN]],Corp_value!$B:$B,0),MATCH(R$2,Corp_value!$1:$1,0)),"yyyy/mm/dd")))</f>
        <v>#N/A</v>
      </c>
      <c r="S19" s="132" t="e">
        <f>IF(tbl_dmi_isin[[#This Row],[Index]]&gt;$A$2,"",INDEX(Corp_value!$A$1:$EC$2998,MATCH(tbl_dmi_isin[[#This Row],[ISIN]],Corp_value!$B:$B,0),MATCH(S$2,Corp_value!$1:$1,0)))</f>
        <v>#N/A</v>
      </c>
      <c r="T19" s="132" t="e">
        <f>IF(tbl_dmi_isin[[#This Row],[Index]]&gt;$A$2,"",INDEX(Corp_value!$A$1:$EC$2998,MATCH(tbl_dmi_isin[[#This Row],[ISIN]],Corp_value!$B:$B,0),MATCH(T$2,Corp_value!$1:$1,0)))</f>
        <v>#N/A</v>
      </c>
      <c r="U19" s="132" t="e">
        <f>IF(tbl_dmi_isin[[#This Row],[Index]]&gt;$A$2,"",IF(INDEX(Corp_value!$A$1:$EC$2998,MATCH(tbl_dmi_isin[[#This Row],[ISIN]],Corp_value!$B:$B,0),MATCH(U$2,Corp_value!$1:$1,0))="--","",INDEX(Corp_value!$A$1:$EC$2998,MATCH(tbl_dmi_isin[[#This Row],[ISIN]],Corp_value!$B:$B,0),MATCH(U$2,Corp_value!$1:$1,0))))</f>
        <v>#N/A</v>
      </c>
      <c r="V19" s="143" t="str">
        <f>IFERROR(IF(tbl_dmi_isin[[#This Row],[Index]]&gt;$A$2,"",INDEX(Corp_value!$A$1:$EC$2998,MATCH(tbl_dmi_isin[[#This Row],[ISIN]],Corp_value!$B:$B,0),MATCH(V$2,Corp_value!$1:$1,0)))/100000000,"")</f>
        <v/>
      </c>
      <c r="W19" s="151" t="e">
        <f>IF(tbl_dmi_isin[[#This Row],[Index]]&gt;$A$2,"",INDEX(Corp_value!$A$1:$EC$2998,MATCH(tbl_dmi_isin[[#This Row],[ISIN]],Corp_value!$B:$B,0),MATCH(W$2,Corp_value!$1:$1,0)))</f>
        <v>#N/A</v>
      </c>
      <c r="X19" s="151" t="e">
        <f>IF(tbl_dmi_isin[[#This Row],[Index]]&gt;$A$2,"",INDEX(Corp_value!$A$1:$EC$2998,MATCH(tbl_dmi_isin[[#This Row],[ISIN]],Corp_value!$B:$B,0),MATCH(X$2,Corp_value!$1:$1,0)))</f>
        <v>#N/A</v>
      </c>
      <c r="Y19" s="153" t="e">
        <f>IF(tbl_dmi_isin[[#This Row],[Index]]&gt;$A$2,"",INDEX(Corp_value!$A$1:$EC$2998,MATCH(tbl_dmi_isin[[#This Row],[ISIN]],Corp_value!$B:$B,0),MATCH(Y$2,Corp_value!$1:$1,0)))</f>
        <v>#N/A</v>
      </c>
      <c r="Z19" s="153" t="e">
        <f>IF(tbl_dmi_isin[[#This Row],[Index]]&gt;$A$2,"",INDEX(Corp_value!$A$1:$EC$2998,MATCH(tbl_dmi_isin[[#This Row],[ISIN]],Corp_value!$B:$B,0),MATCH(Z$2,Corp_value!$1:$1,0)))</f>
        <v>#N/A</v>
      </c>
      <c r="AA19" s="88" t="str">
        <f>IF(tbl_dmi_isin[[#This Row],[定价日]]&lt;&gt;"",INDEX(美元债一级!$E:$E,MATCH(tbl_dmi_isin[[#This Row],[ISIN]],美元债一级!$C:$C,0)),"")</f>
        <v>工银金融租赁 FLOAT 2024-11-08</v>
      </c>
      <c r="AB19" s="128"/>
      <c r="AD19" s="131">
        <v>16</v>
      </c>
      <c r="AE19" s="155" t="s">
        <v>528</v>
      </c>
      <c r="AF19" s="155" t="e">
        <f>VLOOKUP(Table7[[#This Row],[Entity]],#REF!,MATCH('Add Stats'!AF$2,#REF!,0)-1,0)</f>
        <v>#REF!</v>
      </c>
      <c r="AG19" s="155" t="e">
        <f>VLOOKUP(Table7[[#This Row],[Entity]],#REF!,MATCH('Add Stats'!AG$2,#REF!,0)-1,0)</f>
        <v>#REF!</v>
      </c>
      <c r="AH19" s="155" t="e">
        <f>VLOOKUP(Table7[[#This Row],[Entity]],#REF!,MATCH('Add Stats'!AH$2,#REF!,0)-1,0)</f>
        <v>#REF!</v>
      </c>
      <c r="AI19" s="155" t="e">
        <f>VLOOKUP(Table7[[#This Row],[Entity]],#REF!,MATCH('Add Stats'!AI$2,#REF!,0)-1,0)</f>
        <v>#REF!</v>
      </c>
    </row>
    <row r="20" spans="1:35" s="2" customFormat="1" ht="12">
      <c r="A20" s="12">
        <v>17</v>
      </c>
      <c r="B20" s="85" t="str">
        <f>IF(tbl_dmi_isin[[#This Row],[Index]]&gt;$A$2,"",TEXT(INDEX(美元债一级!$A$2:$BO$2879,tbl_dmi_isin[[#This Row],[Index]]+1,MATCH(B$2,美元债一级!$2:$2,0)),"yyyy/mm/dd"))</f>
        <v>2023/10/26</v>
      </c>
      <c r="C20" s="12" t="str">
        <f>IF(tbl_dmi_isin[[#This Row],[Index]]&gt;$A$2,"",INDEX(美元债一级!$A$2:$BO$2880,tbl_dmi_isin[[#This Row],[Index]]+1,MATCH(C$2,美元债一级!$2:$2,0)))</f>
        <v>XS2711953625</v>
      </c>
      <c r="D20" s="12" t="str">
        <f>IF(tbl_dmi_isin[[#This Row],[Index]]&gt;$A$2,"",INDEX(美元债一级!$A$2:$BO$2880,tbl_dmi_isin[[#This Row],[Index]]+1,MATCH(D$2,美元债一级!$2:$2,0)))</f>
        <v>凯基证券(香港)有限公司</v>
      </c>
      <c r="E20" s="12" t="str">
        <f>TEXT(tbl_dmi_isin[[#This Row],[定价日]],"YYMMDD")&amp;tbl_dmi_isin[[#This Row],[ISIN]]</f>
        <v>231026XS2711953625</v>
      </c>
      <c r="F20" s="114"/>
      <c r="G20" s="24" t="e">
        <f>IF(tbl_dmi_isin[[#This Row],[Index]]&gt;$A$2,"",INDEX(Corp_value!$A$1:$EC$2998,MATCH(tbl_dmi_isin[[#This Row],[ISIN]],Corp_value!$B:$B,0),MATCH(G$2,Corp_value!$1:$1,0)))</f>
        <v>#N/A</v>
      </c>
      <c r="H20" s="25" t="e">
        <f>IF(tbl_dmi_isin[[#This Row],[Index]]&gt;$A$2,"",INDEX(Corp_value!$A$1:$EC$2998,MATCH(tbl_dmi_isin[[#This Row],[ISIN]],Corp_value!$B:$B,0),MATCH(H$2,Corp_value!$1:$1,0)))</f>
        <v>#N/A</v>
      </c>
      <c r="I20" s="25" t="e">
        <f>IF(tbl_dmi_isin[[#This Row],[Index]]&gt;$A$2,"",IF(INDEX(Corp_value!$A$1:$EC$2998,MATCH(tbl_dmi_isin[[#This Row],[ISIN]],Corp_value!$B:$B,0),MATCH(I$2,Corp_value!$1:$1,0))="--","",INDEX(Corp_value!$A$1:$EC$2998,MATCH(tbl_dmi_isin[[#This Row],[ISIN]],Corp_value!$B:$B,0),MATCH(I$2,Corp_value!$1:$1,0))))</f>
        <v>#N/A</v>
      </c>
      <c r="J20" s="24" t="e">
        <f>IF(tbl_dmi_isin[[#This Row],[Index]]&gt;$A$2,"",INDEX(Corp_value!$A$1:$EC$2998,MATCH(tbl_dmi_isin[[#This Row],[ISIN]],Corp_value!$B:$B,0),MATCH(J$2,Corp_value!$1:$1,0)))</f>
        <v>#N/A</v>
      </c>
      <c r="K20" s="24" t="e">
        <f>IF(tbl_dmi_isin[[#This Row],[Index]]&gt;$A$2,"",INDEX(Corp_value!$A$1:$EC$2998,MATCH(tbl_dmi_isin[[#This Row],[ISIN]],Corp_value!$B:$B,0),MATCH(K$2,Corp_value!$1:$1,0)))</f>
        <v>#N/A</v>
      </c>
      <c r="L20" s="24" t="e">
        <f>IF(tbl_dmi_isin[[#This Row],[Index]]&gt;$A$2,"",IF(INDEX(Corp_value!$A$1:$EC$2998,MATCH(tbl_dmi_isin[[#This Row],[ISIN]],Corp_value!$B:$B,0),MATCH(L$2,Corp_value!$1:$1,0))="--","",INDEX(Corp_value!$A$1:$EC$2998,MATCH(tbl_dmi_isin[[#This Row],[ISIN]],Corp_value!$B:$B,0),MATCH(L$2,Corp_value!$1:$1,0))))</f>
        <v>#N/A</v>
      </c>
      <c r="M20" s="132" t="e">
        <f>IF(tbl_dmi_isin[[#This Row],[Index]]&gt;$A$2,"",INDEX(Corp_value!$A$1:$EC$2998,MATCH(tbl_dmi_isin[[#This Row],[ISIN]],Corp_value!$B:$B,0),MATCH(M$2,Corp_value!$1:$1,0)))</f>
        <v>#N/A</v>
      </c>
      <c r="N20" s="132" t="e">
        <f>IF(tbl_dmi_isin[[#This Row],[Index]]&gt;$A$2,"",IF(INDEX(Corp_value!$A$1:$EC$2998,MATCH(tbl_dmi_isin[[#This Row],[ISIN]],Corp_value!$B:$B,0),MATCH(N$2,Corp_value!$1:$1,0))="--","",INDEX(Corp_value!$A$1:$EC$2998,MATCH(tbl_dmi_isin[[#This Row],[ISIN]],Corp_value!$B:$B,0),MATCH(N$2,Corp_value!$1:$1,0))))</f>
        <v>#N/A</v>
      </c>
      <c r="O20" s="132" t="e">
        <f>IF(tbl_dmi_isin[[#This Row],[Index]]&gt;$A$2,"",INDEX(Corp_value!$A$1:$EC$2998,MATCH(tbl_dmi_isin[[#This Row],[ISIN]],Corp_value!$B:$B,0),MATCH(O$2,Corp_value!$1:$1,0)))</f>
        <v>#N/A</v>
      </c>
      <c r="P20" s="147" t="e">
        <f>IF(tbl_dmi_isin[[#This Row],[Index]]&gt;$A$2,"",TEXT(INDEX(Corp_value!$A$1:$EC$2998,MATCH(tbl_dmi_isin[[#This Row],[ISIN]],Corp_value!$B:$B,0),MATCH(P$2,Corp_value!$1:$1,0)),"yyyy/mm/dd"))</f>
        <v>#N/A</v>
      </c>
      <c r="Q20" s="147" t="e">
        <f>IF(tbl_dmi_isin[[#This Row],[Index]]&gt;$A$2,"",TEXT(INDEX(Corp_value!$A$1:$EC$2998,MATCH(tbl_dmi_isin[[#This Row],[ISIN]],Corp_value!$B:$B,0),MATCH(Q$2,Corp_value!$1:$1,0)),"yyyy/mm/dd"))</f>
        <v>#N/A</v>
      </c>
      <c r="R20" s="147" t="e">
        <f>IF(tbl_dmi_isin[[#This Row],[Index]]&gt;$A$2,"",IF(TEXT(INDEX(Corp_value!$A$1:$EC$2998,MATCH(tbl_dmi_isin[[#This Row],[ISIN]],Corp_value!$B:$B,0),MATCH(R$2,Corp_value!$1:$1,0)),"yyyy/mm/dd")="--","",TEXT(INDEX(Corp_value!$A$1:$EC$2998,MATCH(tbl_dmi_isin[[#This Row],[ISIN]],Corp_value!$B:$B,0),MATCH(R$2,Corp_value!$1:$1,0)),"yyyy/mm/dd")))</f>
        <v>#N/A</v>
      </c>
      <c r="S20" s="132" t="e">
        <f>IF(tbl_dmi_isin[[#This Row],[Index]]&gt;$A$2,"",INDEX(Corp_value!$A$1:$EC$2998,MATCH(tbl_dmi_isin[[#This Row],[ISIN]],Corp_value!$B:$B,0),MATCH(S$2,Corp_value!$1:$1,0)))</f>
        <v>#N/A</v>
      </c>
      <c r="T20" s="132" t="e">
        <f>IF(tbl_dmi_isin[[#This Row],[Index]]&gt;$A$2,"",INDEX(Corp_value!$A$1:$EC$2998,MATCH(tbl_dmi_isin[[#This Row],[ISIN]],Corp_value!$B:$B,0),MATCH(T$2,Corp_value!$1:$1,0)))</f>
        <v>#N/A</v>
      </c>
      <c r="U20" s="132" t="e">
        <f>IF(tbl_dmi_isin[[#This Row],[Index]]&gt;$A$2,"",IF(INDEX(Corp_value!$A$1:$EC$2998,MATCH(tbl_dmi_isin[[#This Row],[ISIN]],Corp_value!$B:$B,0),MATCH(U$2,Corp_value!$1:$1,0))="--","",INDEX(Corp_value!$A$1:$EC$2998,MATCH(tbl_dmi_isin[[#This Row],[ISIN]],Corp_value!$B:$B,0),MATCH(U$2,Corp_value!$1:$1,0))))</f>
        <v>#N/A</v>
      </c>
      <c r="V20" s="143" t="str">
        <f>IFERROR(IF(tbl_dmi_isin[[#This Row],[Index]]&gt;$A$2,"",INDEX(Corp_value!$A$1:$EC$2998,MATCH(tbl_dmi_isin[[#This Row],[ISIN]],Corp_value!$B:$B,0),MATCH(V$2,Corp_value!$1:$1,0)))/100000000,"")</f>
        <v/>
      </c>
      <c r="W20" s="151" t="e">
        <f>IF(tbl_dmi_isin[[#This Row],[Index]]&gt;$A$2,"",INDEX(Corp_value!$A$1:$EC$2998,MATCH(tbl_dmi_isin[[#This Row],[ISIN]],Corp_value!$B:$B,0),MATCH(W$2,Corp_value!$1:$1,0)))</f>
        <v>#N/A</v>
      </c>
      <c r="X20" s="151" t="e">
        <f>IF(tbl_dmi_isin[[#This Row],[Index]]&gt;$A$2,"",INDEX(Corp_value!$A$1:$EC$2998,MATCH(tbl_dmi_isin[[#This Row],[ISIN]],Corp_value!$B:$B,0),MATCH(X$2,Corp_value!$1:$1,0)))</f>
        <v>#N/A</v>
      </c>
      <c r="Y20" s="153" t="e">
        <f>IF(tbl_dmi_isin[[#This Row],[Index]]&gt;$A$2,"",INDEX(Corp_value!$A$1:$EC$2998,MATCH(tbl_dmi_isin[[#This Row],[ISIN]],Corp_value!$B:$B,0),MATCH(Y$2,Corp_value!$1:$1,0)))</f>
        <v>#N/A</v>
      </c>
      <c r="Z20" s="153" t="e">
        <f>IF(tbl_dmi_isin[[#This Row],[Index]]&gt;$A$2,"",INDEX(Corp_value!$A$1:$EC$2998,MATCH(tbl_dmi_isin[[#This Row],[ISIN]],Corp_value!$B:$B,0),MATCH(Z$2,Corp_value!$1:$1,0)))</f>
        <v>#N/A</v>
      </c>
      <c r="AA20" s="88" t="str">
        <f>IF(tbl_dmi_isin[[#This Row],[定价日]]&lt;&gt;"",INDEX(美元债一级!$E:$E,MATCH(tbl_dmi_isin[[#This Row],[ISIN]],美元债一级!$C:$C,0)),"")</f>
        <v>凯基证券(香港) 5.5 2024-05-02</v>
      </c>
      <c r="AB20" s="128"/>
      <c r="AD20" s="131">
        <v>17</v>
      </c>
      <c r="AE20" s="155" t="s">
        <v>282</v>
      </c>
      <c r="AF20" s="155" t="e">
        <f>VLOOKUP(Table7[[#This Row],[Entity]],#REF!,MATCH('Add Stats'!AF$2,#REF!,0)-1,0)</f>
        <v>#REF!</v>
      </c>
      <c r="AG20" s="155" t="e">
        <f>VLOOKUP(Table7[[#This Row],[Entity]],#REF!,MATCH('Add Stats'!AG$2,#REF!,0)-1,0)</f>
        <v>#REF!</v>
      </c>
      <c r="AH20" s="155" t="e">
        <f>VLOOKUP(Table7[[#This Row],[Entity]],#REF!,MATCH('Add Stats'!AH$2,#REF!,0)-1,0)</f>
        <v>#REF!</v>
      </c>
      <c r="AI20" s="155" t="e">
        <f>VLOOKUP(Table7[[#This Row],[Entity]],#REF!,MATCH('Add Stats'!AI$2,#REF!,0)-1,0)</f>
        <v>#REF!</v>
      </c>
    </row>
    <row r="21" spans="1:35" s="2" customFormat="1" ht="12">
      <c r="A21" s="12">
        <v>18</v>
      </c>
      <c r="B21" s="85" t="str">
        <f>IF(tbl_dmi_isin[[#This Row],[Index]]&gt;$A$2,"",TEXT(INDEX(美元债一级!$A$2:$BO$2879,tbl_dmi_isin[[#This Row],[Index]]+1,MATCH(B$2,美元债一级!$2:$2,0)),"yyyy/mm/dd"))</f>
        <v>2023/10/26</v>
      </c>
      <c r="C21" s="12" t="str">
        <f>IF(tbl_dmi_isin[[#This Row],[Index]]&gt;$A$2,"",INDEX(美元债一级!$A$2:$BO$2880,tbl_dmi_isin[[#This Row],[Index]]+1,MATCH(C$2,美元债一级!$2:$2,0)))</f>
        <v>XS2712556674</v>
      </c>
      <c r="D21" s="12" t="str">
        <f>IF(tbl_dmi_isin[[#This Row],[Index]]&gt;$A$2,"",INDEX(美元债一级!$A$2:$BO$2880,tbl_dmi_isin[[#This Row],[Index]]+1,MATCH(D$2,美元债一级!$2:$2,0)))</f>
        <v>中信证券国际有限公司</v>
      </c>
      <c r="E21" s="12" t="str">
        <f>TEXT(tbl_dmi_isin[[#This Row],[定价日]],"YYMMDD")&amp;tbl_dmi_isin[[#This Row],[ISIN]]</f>
        <v>231026XS2712556674</v>
      </c>
      <c r="F21" s="114"/>
      <c r="G21" s="24" t="e">
        <f>IF(tbl_dmi_isin[[#This Row],[Index]]&gt;$A$2,"",INDEX(Corp_value!$A$1:$EC$2998,MATCH(tbl_dmi_isin[[#This Row],[ISIN]],Corp_value!$B:$B,0),MATCH(G$2,Corp_value!$1:$1,0)))</f>
        <v>#N/A</v>
      </c>
      <c r="H21" s="25" t="e">
        <f>IF(tbl_dmi_isin[[#This Row],[Index]]&gt;$A$2,"",INDEX(Corp_value!$A$1:$EC$2998,MATCH(tbl_dmi_isin[[#This Row],[ISIN]],Corp_value!$B:$B,0),MATCH(H$2,Corp_value!$1:$1,0)))</f>
        <v>#N/A</v>
      </c>
      <c r="I21" s="25" t="e">
        <f>IF(tbl_dmi_isin[[#This Row],[Index]]&gt;$A$2,"",IF(INDEX(Corp_value!$A$1:$EC$2998,MATCH(tbl_dmi_isin[[#This Row],[ISIN]],Corp_value!$B:$B,0),MATCH(I$2,Corp_value!$1:$1,0))="--","",INDEX(Corp_value!$A$1:$EC$2998,MATCH(tbl_dmi_isin[[#This Row],[ISIN]],Corp_value!$B:$B,0),MATCH(I$2,Corp_value!$1:$1,0))))</f>
        <v>#N/A</v>
      </c>
      <c r="J21" s="24" t="e">
        <f>IF(tbl_dmi_isin[[#This Row],[Index]]&gt;$A$2,"",INDEX(Corp_value!$A$1:$EC$2998,MATCH(tbl_dmi_isin[[#This Row],[ISIN]],Corp_value!$B:$B,0),MATCH(J$2,Corp_value!$1:$1,0)))</f>
        <v>#N/A</v>
      </c>
      <c r="K21" s="24" t="e">
        <f>IF(tbl_dmi_isin[[#This Row],[Index]]&gt;$A$2,"",INDEX(Corp_value!$A$1:$EC$2998,MATCH(tbl_dmi_isin[[#This Row],[ISIN]],Corp_value!$B:$B,0),MATCH(K$2,Corp_value!$1:$1,0)))</f>
        <v>#N/A</v>
      </c>
      <c r="L21" s="24" t="e">
        <f>IF(tbl_dmi_isin[[#This Row],[Index]]&gt;$A$2,"",IF(INDEX(Corp_value!$A$1:$EC$2998,MATCH(tbl_dmi_isin[[#This Row],[ISIN]],Corp_value!$B:$B,0),MATCH(L$2,Corp_value!$1:$1,0))="--","",INDEX(Corp_value!$A$1:$EC$2998,MATCH(tbl_dmi_isin[[#This Row],[ISIN]],Corp_value!$B:$B,0),MATCH(L$2,Corp_value!$1:$1,0))))</f>
        <v>#N/A</v>
      </c>
      <c r="M21" s="132" t="e">
        <f>IF(tbl_dmi_isin[[#This Row],[Index]]&gt;$A$2,"",INDEX(Corp_value!$A$1:$EC$2998,MATCH(tbl_dmi_isin[[#This Row],[ISIN]],Corp_value!$B:$B,0),MATCH(M$2,Corp_value!$1:$1,0)))</f>
        <v>#N/A</v>
      </c>
      <c r="N21" s="132" t="e">
        <f>IF(tbl_dmi_isin[[#This Row],[Index]]&gt;$A$2,"",IF(INDEX(Corp_value!$A$1:$EC$2998,MATCH(tbl_dmi_isin[[#This Row],[ISIN]],Corp_value!$B:$B,0),MATCH(N$2,Corp_value!$1:$1,0))="--","",INDEX(Corp_value!$A$1:$EC$2998,MATCH(tbl_dmi_isin[[#This Row],[ISIN]],Corp_value!$B:$B,0),MATCH(N$2,Corp_value!$1:$1,0))))</f>
        <v>#N/A</v>
      </c>
      <c r="O21" s="132" t="e">
        <f>IF(tbl_dmi_isin[[#This Row],[Index]]&gt;$A$2,"",INDEX(Corp_value!$A$1:$EC$2998,MATCH(tbl_dmi_isin[[#This Row],[ISIN]],Corp_value!$B:$B,0),MATCH(O$2,Corp_value!$1:$1,0)))</f>
        <v>#N/A</v>
      </c>
      <c r="P21" s="147" t="e">
        <f>IF(tbl_dmi_isin[[#This Row],[Index]]&gt;$A$2,"",TEXT(INDEX(Corp_value!$A$1:$EC$2998,MATCH(tbl_dmi_isin[[#This Row],[ISIN]],Corp_value!$B:$B,0),MATCH(P$2,Corp_value!$1:$1,0)),"yyyy/mm/dd"))</f>
        <v>#N/A</v>
      </c>
      <c r="Q21" s="147" t="e">
        <f>IF(tbl_dmi_isin[[#This Row],[Index]]&gt;$A$2,"",TEXT(INDEX(Corp_value!$A$1:$EC$2998,MATCH(tbl_dmi_isin[[#This Row],[ISIN]],Corp_value!$B:$B,0),MATCH(Q$2,Corp_value!$1:$1,0)),"yyyy/mm/dd"))</f>
        <v>#N/A</v>
      </c>
      <c r="R21" s="147" t="e">
        <f>IF(tbl_dmi_isin[[#This Row],[Index]]&gt;$A$2,"",IF(TEXT(INDEX(Corp_value!$A$1:$EC$2998,MATCH(tbl_dmi_isin[[#This Row],[ISIN]],Corp_value!$B:$B,0),MATCH(R$2,Corp_value!$1:$1,0)),"yyyy/mm/dd")="--","",TEXT(INDEX(Corp_value!$A$1:$EC$2998,MATCH(tbl_dmi_isin[[#This Row],[ISIN]],Corp_value!$B:$B,0),MATCH(R$2,Corp_value!$1:$1,0)),"yyyy/mm/dd")))</f>
        <v>#N/A</v>
      </c>
      <c r="S21" s="132" t="e">
        <f>IF(tbl_dmi_isin[[#This Row],[Index]]&gt;$A$2,"",INDEX(Corp_value!$A$1:$EC$2998,MATCH(tbl_dmi_isin[[#This Row],[ISIN]],Corp_value!$B:$B,0),MATCH(S$2,Corp_value!$1:$1,0)))</f>
        <v>#N/A</v>
      </c>
      <c r="T21" s="132" t="e">
        <f>IF(tbl_dmi_isin[[#This Row],[Index]]&gt;$A$2,"",INDEX(Corp_value!$A$1:$EC$2998,MATCH(tbl_dmi_isin[[#This Row],[ISIN]],Corp_value!$B:$B,0),MATCH(T$2,Corp_value!$1:$1,0)))</f>
        <v>#N/A</v>
      </c>
      <c r="U21" s="132" t="e">
        <f>IF(tbl_dmi_isin[[#This Row],[Index]]&gt;$A$2,"",IF(INDEX(Corp_value!$A$1:$EC$2998,MATCH(tbl_dmi_isin[[#This Row],[ISIN]],Corp_value!$B:$B,0),MATCH(U$2,Corp_value!$1:$1,0))="--","",INDEX(Corp_value!$A$1:$EC$2998,MATCH(tbl_dmi_isin[[#This Row],[ISIN]],Corp_value!$B:$B,0),MATCH(U$2,Corp_value!$1:$1,0))))</f>
        <v>#N/A</v>
      </c>
      <c r="V21" s="143" t="str">
        <f>IFERROR(IF(tbl_dmi_isin[[#This Row],[Index]]&gt;$A$2,"",INDEX(Corp_value!$A$1:$EC$2998,MATCH(tbl_dmi_isin[[#This Row],[ISIN]],Corp_value!$B:$B,0),MATCH(V$2,Corp_value!$1:$1,0)))/100000000,"")</f>
        <v/>
      </c>
      <c r="W21" s="151" t="e">
        <f>IF(tbl_dmi_isin[[#This Row],[Index]]&gt;$A$2,"",INDEX(Corp_value!$A$1:$EC$2998,MATCH(tbl_dmi_isin[[#This Row],[ISIN]],Corp_value!$B:$B,0),MATCH(W$2,Corp_value!$1:$1,0)))</f>
        <v>#N/A</v>
      </c>
      <c r="X21" s="151" t="e">
        <f>IF(tbl_dmi_isin[[#This Row],[Index]]&gt;$A$2,"",INDEX(Corp_value!$A$1:$EC$2998,MATCH(tbl_dmi_isin[[#This Row],[ISIN]],Corp_value!$B:$B,0),MATCH(X$2,Corp_value!$1:$1,0)))</f>
        <v>#N/A</v>
      </c>
      <c r="Y21" s="153" t="e">
        <f>IF(tbl_dmi_isin[[#This Row],[Index]]&gt;$A$2,"",INDEX(Corp_value!$A$1:$EC$2998,MATCH(tbl_dmi_isin[[#This Row],[ISIN]],Corp_value!$B:$B,0),MATCH(Y$2,Corp_value!$1:$1,0)))</f>
        <v>#N/A</v>
      </c>
      <c r="Z21" s="153" t="e">
        <f>IF(tbl_dmi_isin[[#This Row],[Index]]&gt;$A$2,"",INDEX(Corp_value!$A$1:$EC$2998,MATCH(tbl_dmi_isin[[#This Row],[ISIN]],Corp_value!$B:$B,0),MATCH(Z$2,Corp_value!$1:$1,0)))</f>
        <v>#N/A</v>
      </c>
      <c r="AA21" s="88" t="str">
        <f>IF(tbl_dmi_isin[[#This Row],[定价日]]&lt;&gt;"",INDEX(美元债一级!$E:$E,MATCH(tbl_dmi_isin[[#This Row],[ISIN]],美元债一级!$C:$C,0)),"")</f>
        <v>中信证券国际 0 2024-01-31</v>
      </c>
      <c r="AB21" s="128"/>
      <c r="AD21" s="131">
        <v>18</v>
      </c>
      <c r="AE21" s="155" t="s">
        <v>531</v>
      </c>
      <c r="AF21" s="155" t="e">
        <f>VLOOKUP(Table7[[#This Row],[Entity]],#REF!,MATCH('Add Stats'!AF$2,#REF!,0)-1,0)</f>
        <v>#REF!</v>
      </c>
      <c r="AG21" s="155" t="e">
        <f>VLOOKUP(Table7[[#This Row],[Entity]],#REF!,MATCH('Add Stats'!AG$2,#REF!,0)-1,0)</f>
        <v>#REF!</v>
      </c>
      <c r="AH21" s="155" t="e">
        <f>VLOOKUP(Table7[[#This Row],[Entity]],#REF!,MATCH('Add Stats'!AH$2,#REF!,0)-1,0)</f>
        <v>#REF!</v>
      </c>
      <c r="AI21" s="155" t="e">
        <f>VLOOKUP(Table7[[#This Row],[Entity]],#REF!,MATCH('Add Stats'!AI$2,#REF!,0)-1,0)</f>
        <v>#REF!</v>
      </c>
    </row>
    <row r="22" spans="1:35" s="2" customFormat="1" ht="12">
      <c r="A22" s="12">
        <v>19</v>
      </c>
      <c r="B22" s="85" t="str">
        <f>IF(tbl_dmi_isin[[#This Row],[Index]]&gt;$A$2,"",TEXT(INDEX(美元债一级!$A$2:$BO$2879,tbl_dmi_isin[[#This Row],[Index]]+1,MATCH(B$2,美元债一级!$2:$2,0)),"yyyy/mm/dd"))</f>
        <v>2023/10/26</v>
      </c>
      <c r="C22" s="12" t="str">
        <f>IF(tbl_dmi_isin[[#This Row],[Index]]&gt;$A$2,"",INDEX(美元债一级!$A$2:$BO$2880,tbl_dmi_isin[[#This Row],[Index]]+1,MATCH(C$2,美元债一级!$2:$2,0)))</f>
        <v>XS2712528111</v>
      </c>
      <c r="D22" s="12" t="str">
        <f>IF(tbl_dmi_isin[[#This Row],[Index]]&gt;$A$2,"",INDEX(美元债一级!$A$2:$BO$2880,tbl_dmi_isin[[#This Row],[Index]]+1,MATCH(D$2,美元债一级!$2:$2,0)))</f>
        <v>中信建投(国际)金融控股有限公司</v>
      </c>
      <c r="E22" s="12" t="str">
        <f>TEXT(tbl_dmi_isin[[#This Row],[定价日]],"YYMMDD")&amp;tbl_dmi_isin[[#This Row],[ISIN]]</f>
        <v>231026XS2712528111</v>
      </c>
      <c r="F22" s="114"/>
      <c r="G22" s="24" t="e">
        <f>IF(tbl_dmi_isin[[#This Row],[Index]]&gt;$A$2,"",INDEX(Corp_value!$A$1:$EC$2998,MATCH(tbl_dmi_isin[[#This Row],[ISIN]],Corp_value!$B:$B,0),MATCH(G$2,Corp_value!$1:$1,0)))</f>
        <v>#N/A</v>
      </c>
      <c r="H22" s="25" t="e">
        <f>IF(tbl_dmi_isin[[#This Row],[Index]]&gt;$A$2,"",INDEX(Corp_value!$A$1:$EC$2998,MATCH(tbl_dmi_isin[[#This Row],[ISIN]],Corp_value!$B:$B,0),MATCH(H$2,Corp_value!$1:$1,0)))</f>
        <v>#N/A</v>
      </c>
      <c r="I22" s="25" t="e">
        <f>IF(tbl_dmi_isin[[#This Row],[Index]]&gt;$A$2,"",IF(INDEX(Corp_value!$A$1:$EC$2998,MATCH(tbl_dmi_isin[[#This Row],[ISIN]],Corp_value!$B:$B,0),MATCH(I$2,Corp_value!$1:$1,0))="--","",INDEX(Corp_value!$A$1:$EC$2998,MATCH(tbl_dmi_isin[[#This Row],[ISIN]],Corp_value!$B:$B,0),MATCH(I$2,Corp_value!$1:$1,0))))</f>
        <v>#N/A</v>
      </c>
      <c r="J22" s="24" t="e">
        <f>IF(tbl_dmi_isin[[#This Row],[Index]]&gt;$A$2,"",INDEX(Corp_value!$A$1:$EC$2998,MATCH(tbl_dmi_isin[[#This Row],[ISIN]],Corp_value!$B:$B,0),MATCH(J$2,Corp_value!$1:$1,0)))</f>
        <v>#N/A</v>
      </c>
      <c r="K22" s="24" t="e">
        <f>IF(tbl_dmi_isin[[#This Row],[Index]]&gt;$A$2,"",INDEX(Corp_value!$A$1:$EC$2998,MATCH(tbl_dmi_isin[[#This Row],[ISIN]],Corp_value!$B:$B,0),MATCH(K$2,Corp_value!$1:$1,0)))</f>
        <v>#N/A</v>
      </c>
      <c r="L22" s="24" t="e">
        <f>IF(tbl_dmi_isin[[#This Row],[Index]]&gt;$A$2,"",IF(INDEX(Corp_value!$A$1:$EC$2998,MATCH(tbl_dmi_isin[[#This Row],[ISIN]],Corp_value!$B:$B,0),MATCH(L$2,Corp_value!$1:$1,0))="--","",INDEX(Corp_value!$A$1:$EC$2998,MATCH(tbl_dmi_isin[[#This Row],[ISIN]],Corp_value!$B:$B,0),MATCH(L$2,Corp_value!$1:$1,0))))</f>
        <v>#N/A</v>
      </c>
      <c r="M22" s="132" t="e">
        <f>IF(tbl_dmi_isin[[#This Row],[Index]]&gt;$A$2,"",INDEX(Corp_value!$A$1:$EC$2998,MATCH(tbl_dmi_isin[[#This Row],[ISIN]],Corp_value!$B:$B,0),MATCH(M$2,Corp_value!$1:$1,0)))</f>
        <v>#N/A</v>
      </c>
      <c r="N22" s="132" t="e">
        <f>IF(tbl_dmi_isin[[#This Row],[Index]]&gt;$A$2,"",IF(INDEX(Corp_value!$A$1:$EC$2998,MATCH(tbl_dmi_isin[[#This Row],[ISIN]],Corp_value!$B:$B,0),MATCH(N$2,Corp_value!$1:$1,0))="--","",INDEX(Corp_value!$A$1:$EC$2998,MATCH(tbl_dmi_isin[[#This Row],[ISIN]],Corp_value!$B:$B,0),MATCH(N$2,Corp_value!$1:$1,0))))</f>
        <v>#N/A</v>
      </c>
      <c r="O22" s="132" t="e">
        <f>IF(tbl_dmi_isin[[#This Row],[Index]]&gt;$A$2,"",INDEX(Corp_value!$A$1:$EC$2998,MATCH(tbl_dmi_isin[[#This Row],[ISIN]],Corp_value!$B:$B,0),MATCH(O$2,Corp_value!$1:$1,0)))</f>
        <v>#N/A</v>
      </c>
      <c r="P22" s="147" t="e">
        <f>IF(tbl_dmi_isin[[#This Row],[Index]]&gt;$A$2,"",TEXT(INDEX(Corp_value!$A$1:$EC$2998,MATCH(tbl_dmi_isin[[#This Row],[ISIN]],Corp_value!$B:$B,0),MATCH(P$2,Corp_value!$1:$1,0)),"yyyy/mm/dd"))</f>
        <v>#N/A</v>
      </c>
      <c r="Q22" s="147" t="e">
        <f>IF(tbl_dmi_isin[[#This Row],[Index]]&gt;$A$2,"",TEXT(INDEX(Corp_value!$A$1:$EC$2998,MATCH(tbl_dmi_isin[[#This Row],[ISIN]],Corp_value!$B:$B,0),MATCH(Q$2,Corp_value!$1:$1,0)),"yyyy/mm/dd"))</f>
        <v>#N/A</v>
      </c>
      <c r="R22" s="147" t="e">
        <f>IF(tbl_dmi_isin[[#This Row],[Index]]&gt;$A$2,"",IF(TEXT(INDEX(Corp_value!$A$1:$EC$2998,MATCH(tbl_dmi_isin[[#This Row],[ISIN]],Corp_value!$B:$B,0),MATCH(R$2,Corp_value!$1:$1,0)),"yyyy/mm/dd")="--","",TEXT(INDEX(Corp_value!$A$1:$EC$2998,MATCH(tbl_dmi_isin[[#This Row],[ISIN]],Corp_value!$B:$B,0),MATCH(R$2,Corp_value!$1:$1,0)),"yyyy/mm/dd")))</f>
        <v>#N/A</v>
      </c>
      <c r="S22" s="132" t="e">
        <f>IF(tbl_dmi_isin[[#This Row],[Index]]&gt;$A$2,"",INDEX(Corp_value!$A$1:$EC$2998,MATCH(tbl_dmi_isin[[#This Row],[ISIN]],Corp_value!$B:$B,0),MATCH(S$2,Corp_value!$1:$1,0)))</f>
        <v>#N/A</v>
      </c>
      <c r="T22" s="132" t="e">
        <f>IF(tbl_dmi_isin[[#This Row],[Index]]&gt;$A$2,"",INDEX(Corp_value!$A$1:$EC$2998,MATCH(tbl_dmi_isin[[#This Row],[ISIN]],Corp_value!$B:$B,0),MATCH(T$2,Corp_value!$1:$1,0)))</f>
        <v>#N/A</v>
      </c>
      <c r="U22" s="132" t="e">
        <f>IF(tbl_dmi_isin[[#This Row],[Index]]&gt;$A$2,"",IF(INDEX(Corp_value!$A$1:$EC$2998,MATCH(tbl_dmi_isin[[#This Row],[ISIN]],Corp_value!$B:$B,0),MATCH(U$2,Corp_value!$1:$1,0))="--","",INDEX(Corp_value!$A$1:$EC$2998,MATCH(tbl_dmi_isin[[#This Row],[ISIN]],Corp_value!$B:$B,0),MATCH(U$2,Corp_value!$1:$1,0))))</f>
        <v>#N/A</v>
      </c>
      <c r="V22" s="143" t="str">
        <f>IFERROR(IF(tbl_dmi_isin[[#This Row],[Index]]&gt;$A$2,"",INDEX(Corp_value!$A$1:$EC$2998,MATCH(tbl_dmi_isin[[#This Row],[ISIN]],Corp_value!$B:$B,0),MATCH(V$2,Corp_value!$1:$1,0)))/100000000,"")</f>
        <v/>
      </c>
      <c r="W22" s="151" t="e">
        <f>IF(tbl_dmi_isin[[#This Row],[Index]]&gt;$A$2,"",INDEX(Corp_value!$A$1:$EC$2998,MATCH(tbl_dmi_isin[[#This Row],[ISIN]],Corp_value!$B:$B,0),MATCH(W$2,Corp_value!$1:$1,0)))</f>
        <v>#N/A</v>
      </c>
      <c r="X22" s="151" t="e">
        <f>IF(tbl_dmi_isin[[#This Row],[Index]]&gt;$A$2,"",INDEX(Corp_value!$A$1:$EC$2998,MATCH(tbl_dmi_isin[[#This Row],[ISIN]],Corp_value!$B:$B,0),MATCH(X$2,Corp_value!$1:$1,0)))</f>
        <v>#N/A</v>
      </c>
      <c r="Y22" s="153" t="e">
        <f>IF(tbl_dmi_isin[[#This Row],[Index]]&gt;$A$2,"",INDEX(Corp_value!$A$1:$EC$2998,MATCH(tbl_dmi_isin[[#This Row],[ISIN]],Corp_value!$B:$B,0),MATCH(Y$2,Corp_value!$1:$1,0)))</f>
        <v>#N/A</v>
      </c>
      <c r="Z22" s="153" t="e">
        <f>IF(tbl_dmi_isin[[#This Row],[Index]]&gt;$A$2,"",INDEX(Corp_value!$A$1:$EC$2998,MATCH(tbl_dmi_isin[[#This Row],[ISIN]],Corp_value!$B:$B,0),MATCH(Z$2,Corp_value!$1:$1,0)))</f>
        <v>#N/A</v>
      </c>
      <c r="AA22" s="88" t="str">
        <f>IF(tbl_dmi_isin[[#This Row],[定价日]]&lt;&gt;"",INDEX(美元债一级!$E:$E,MATCH(tbl_dmi_isin[[#This Row],[ISIN]],美元债一级!$C:$C,0)),"")</f>
        <v>中信建投国际 3 2024-01-03</v>
      </c>
      <c r="AB22" s="128"/>
      <c r="AD22" s="131">
        <v>19</v>
      </c>
      <c r="AE22" s="155" t="s">
        <v>533</v>
      </c>
      <c r="AF22" s="155" t="e">
        <f>VLOOKUP(Table7[[#This Row],[Entity]],#REF!,MATCH('Add Stats'!AF$2,#REF!,0)-1,0)</f>
        <v>#REF!</v>
      </c>
      <c r="AG22" s="155" t="e">
        <f>VLOOKUP(Table7[[#This Row],[Entity]],#REF!,MATCH('Add Stats'!AG$2,#REF!,0)-1,0)</f>
        <v>#REF!</v>
      </c>
      <c r="AH22" s="155" t="e">
        <f>VLOOKUP(Table7[[#This Row],[Entity]],#REF!,MATCH('Add Stats'!AH$2,#REF!,0)-1,0)</f>
        <v>#REF!</v>
      </c>
      <c r="AI22" s="155" t="e">
        <f>VLOOKUP(Table7[[#This Row],[Entity]],#REF!,MATCH('Add Stats'!AI$2,#REF!,0)-1,0)</f>
        <v>#REF!</v>
      </c>
    </row>
    <row r="23" spans="1:35" s="2" customFormat="1" ht="12">
      <c r="A23" s="12">
        <v>20</v>
      </c>
      <c r="B23" s="85" t="str">
        <f>IF(tbl_dmi_isin[[#This Row],[Index]]&gt;$A$2,"",TEXT(INDEX(美元债一级!$A$2:$BO$2879,tbl_dmi_isin[[#This Row],[Index]]+1,MATCH(B$2,美元债一级!$2:$2,0)),"yyyy/mm/dd"))</f>
        <v>2023/10/25</v>
      </c>
      <c r="C23" s="12" t="str">
        <f>IF(tbl_dmi_isin[[#This Row],[Index]]&gt;$A$2,"",INDEX(美元债一级!$A$2:$BO$2880,tbl_dmi_isin[[#This Row],[Index]]+1,MATCH(C$2,美元债一级!$2:$2,0)))</f>
        <v>XS2711901749</v>
      </c>
      <c r="D23" s="12" t="str">
        <f>IF(tbl_dmi_isin[[#This Row],[Index]]&gt;$A$2,"",INDEX(美元债一级!$A$2:$BO$2880,tbl_dmi_isin[[#This Row],[Index]]+1,MATCH(D$2,美元债一级!$2:$2,0)))</f>
        <v>华泰国际金融控股有限公司</v>
      </c>
      <c r="E23" s="12" t="str">
        <f>TEXT(tbl_dmi_isin[[#This Row],[定价日]],"YYMMDD")&amp;tbl_dmi_isin[[#This Row],[ISIN]]</f>
        <v>231025XS2711901749</v>
      </c>
      <c r="F23" s="114"/>
      <c r="G23" s="24" t="e">
        <f>IF(tbl_dmi_isin[[#This Row],[Index]]&gt;$A$2,"",INDEX(Corp_value!$A$1:$EC$2998,MATCH(tbl_dmi_isin[[#This Row],[ISIN]],Corp_value!$B:$B,0),MATCH(G$2,Corp_value!$1:$1,0)))</f>
        <v>#N/A</v>
      </c>
      <c r="H23" s="25" t="e">
        <f>IF(tbl_dmi_isin[[#This Row],[Index]]&gt;$A$2,"",INDEX(Corp_value!$A$1:$EC$2998,MATCH(tbl_dmi_isin[[#This Row],[ISIN]],Corp_value!$B:$B,0),MATCH(H$2,Corp_value!$1:$1,0)))</f>
        <v>#N/A</v>
      </c>
      <c r="I23" s="25" t="e">
        <f>IF(tbl_dmi_isin[[#This Row],[Index]]&gt;$A$2,"",IF(INDEX(Corp_value!$A$1:$EC$2998,MATCH(tbl_dmi_isin[[#This Row],[ISIN]],Corp_value!$B:$B,0),MATCH(I$2,Corp_value!$1:$1,0))="--","",INDEX(Corp_value!$A$1:$EC$2998,MATCH(tbl_dmi_isin[[#This Row],[ISIN]],Corp_value!$B:$B,0),MATCH(I$2,Corp_value!$1:$1,0))))</f>
        <v>#N/A</v>
      </c>
      <c r="J23" s="24" t="e">
        <f>IF(tbl_dmi_isin[[#This Row],[Index]]&gt;$A$2,"",INDEX(Corp_value!$A$1:$EC$2998,MATCH(tbl_dmi_isin[[#This Row],[ISIN]],Corp_value!$B:$B,0),MATCH(J$2,Corp_value!$1:$1,0)))</f>
        <v>#N/A</v>
      </c>
      <c r="K23" s="24" t="e">
        <f>IF(tbl_dmi_isin[[#This Row],[Index]]&gt;$A$2,"",INDEX(Corp_value!$A$1:$EC$2998,MATCH(tbl_dmi_isin[[#This Row],[ISIN]],Corp_value!$B:$B,0),MATCH(K$2,Corp_value!$1:$1,0)))</f>
        <v>#N/A</v>
      </c>
      <c r="L23" s="24" t="e">
        <f>IF(tbl_dmi_isin[[#This Row],[Index]]&gt;$A$2,"",IF(INDEX(Corp_value!$A$1:$EC$2998,MATCH(tbl_dmi_isin[[#This Row],[ISIN]],Corp_value!$B:$B,0),MATCH(L$2,Corp_value!$1:$1,0))="--","",INDEX(Corp_value!$A$1:$EC$2998,MATCH(tbl_dmi_isin[[#This Row],[ISIN]],Corp_value!$B:$B,0),MATCH(L$2,Corp_value!$1:$1,0))))</f>
        <v>#N/A</v>
      </c>
      <c r="M23" s="132" t="e">
        <f>IF(tbl_dmi_isin[[#This Row],[Index]]&gt;$A$2,"",INDEX(Corp_value!$A$1:$EC$2998,MATCH(tbl_dmi_isin[[#This Row],[ISIN]],Corp_value!$B:$B,0),MATCH(M$2,Corp_value!$1:$1,0)))</f>
        <v>#N/A</v>
      </c>
      <c r="N23" s="132" t="e">
        <f>IF(tbl_dmi_isin[[#This Row],[Index]]&gt;$A$2,"",IF(INDEX(Corp_value!$A$1:$EC$2998,MATCH(tbl_dmi_isin[[#This Row],[ISIN]],Corp_value!$B:$B,0),MATCH(N$2,Corp_value!$1:$1,0))="--","",INDEX(Corp_value!$A$1:$EC$2998,MATCH(tbl_dmi_isin[[#This Row],[ISIN]],Corp_value!$B:$B,0),MATCH(N$2,Corp_value!$1:$1,0))))</f>
        <v>#N/A</v>
      </c>
      <c r="O23" s="132" t="e">
        <f>IF(tbl_dmi_isin[[#This Row],[Index]]&gt;$A$2,"",INDEX(Corp_value!$A$1:$EC$2998,MATCH(tbl_dmi_isin[[#This Row],[ISIN]],Corp_value!$B:$B,0),MATCH(O$2,Corp_value!$1:$1,0)))</f>
        <v>#N/A</v>
      </c>
      <c r="P23" s="147" t="e">
        <f>IF(tbl_dmi_isin[[#This Row],[Index]]&gt;$A$2,"",TEXT(INDEX(Corp_value!$A$1:$EC$2998,MATCH(tbl_dmi_isin[[#This Row],[ISIN]],Corp_value!$B:$B,0),MATCH(P$2,Corp_value!$1:$1,0)),"yyyy/mm/dd"))</f>
        <v>#N/A</v>
      </c>
      <c r="Q23" s="147" t="e">
        <f>IF(tbl_dmi_isin[[#This Row],[Index]]&gt;$A$2,"",TEXT(INDEX(Corp_value!$A$1:$EC$2998,MATCH(tbl_dmi_isin[[#This Row],[ISIN]],Corp_value!$B:$B,0),MATCH(Q$2,Corp_value!$1:$1,0)),"yyyy/mm/dd"))</f>
        <v>#N/A</v>
      </c>
      <c r="R23" s="147" t="e">
        <f>IF(tbl_dmi_isin[[#This Row],[Index]]&gt;$A$2,"",IF(TEXT(INDEX(Corp_value!$A$1:$EC$2998,MATCH(tbl_dmi_isin[[#This Row],[ISIN]],Corp_value!$B:$B,0),MATCH(R$2,Corp_value!$1:$1,0)),"yyyy/mm/dd")="--","",TEXT(INDEX(Corp_value!$A$1:$EC$2998,MATCH(tbl_dmi_isin[[#This Row],[ISIN]],Corp_value!$B:$B,0),MATCH(R$2,Corp_value!$1:$1,0)),"yyyy/mm/dd")))</f>
        <v>#N/A</v>
      </c>
      <c r="S23" s="132" t="e">
        <f>IF(tbl_dmi_isin[[#This Row],[Index]]&gt;$A$2,"",INDEX(Corp_value!$A$1:$EC$2998,MATCH(tbl_dmi_isin[[#This Row],[ISIN]],Corp_value!$B:$B,0),MATCH(S$2,Corp_value!$1:$1,0)))</f>
        <v>#N/A</v>
      </c>
      <c r="T23" s="132" t="e">
        <f>IF(tbl_dmi_isin[[#This Row],[Index]]&gt;$A$2,"",INDEX(Corp_value!$A$1:$EC$2998,MATCH(tbl_dmi_isin[[#This Row],[ISIN]],Corp_value!$B:$B,0),MATCH(T$2,Corp_value!$1:$1,0)))</f>
        <v>#N/A</v>
      </c>
      <c r="U23" s="132" t="e">
        <f>IF(tbl_dmi_isin[[#This Row],[Index]]&gt;$A$2,"",IF(INDEX(Corp_value!$A$1:$EC$2998,MATCH(tbl_dmi_isin[[#This Row],[ISIN]],Corp_value!$B:$B,0),MATCH(U$2,Corp_value!$1:$1,0))="--","",INDEX(Corp_value!$A$1:$EC$2998,MATCH(tbl_dmi_isin[[#This Row],[ISIN]],Corp_value!$B:$B,0),MATCH(U$2,Corp_value!$1:$1,0))))</f>
        <v>#N/A</v>
      </c>
      <c r="V23" s="143" t="str">
        <f>IFERROR(IF(tbl_dmi_isin[[#This Row],[Index]]&gt;$A$2,"",INDEX(Corp_value!$A$1:$EC$2998,MATCH(tbl_dmi_isin[[#This Row],[ISIN]],Corp_value!$B:$B,0),MATCH(V$2,Corp_value!$1:$1,0)))/100000000,"")</f>
        <v/>
      </c>
      <c r="W23" s="151" t="e">
        <f>IF(tbl_dmi_isin[[#This Row],[Index]]&gt;$A$2,"",INDEX(Corp_value!$A$1:$EC$2998,MATCH(tbl_dmi_isin[[#This Row],[ISIN]],Corp_value!$B:$B,0),MATCH(W$2,Corp_value!$1:$1,0)))</f>
        <v>#N/A</v>
      </c>
      <c r="X23" s="151" t="e">
        <f>IF(tbl_dmi_isin[[#This Row],[Index]]&gt;$A$2,"",INDEX(Corp_value!$A$1:$EC$2998,MATCH(tbl_dmi_isin[[#This Row],[ISIN]],Corp_value!$B:$B,0),MATCH(X$2,Corp_value!$1:$1,0)))</f>
        <v>#N/A</v>
      </c>
      <c r="Y23" s="153" t="e">
        <f>IF(tbl_dmi_isin[[#This Row],[Index]]&gt;$A$2,"",INDEX(Corp_value!$A$1:$EC$2998,MATCH(tbl_dmi_isin[[#This Row],[ISIN]],Corp_value!$B:$B,0),MATCH(Y$2,Corp_value!$1:$1,0)))</f>
        <v>#N/A</v>
      </c>
      <c r="Z23" s="153" t="e">
        <f>IF(tbl_dmi_isin[[#This Row],[Index]]&gt;$A$2,"",INDEX(Corp_value!$A$1:$EC$2998,MATCH(tbl_dmi_isin[[#This Row],[ISIN]],Corp_value!$B:$B,0),MATCH(Z$2,Corp_value!$1:$1,0)))</f>
        <v>#N/A</v>
      </c>
      <c r="AA23" s="88" t="str">
        <f>IF(tbl_dmi_isin[[#This Row],[定价日]]&lt;&gt;"",INDEX(美元债一级!$E:$E,MATCH(tbl_dmi_isin[[#This Row],[ISIN]],美元债一级!$C:$C,0)),"")</f>
        <v>华泰国际 0 2024-05-02</v>
      </c>
      <c r="AB23" s="128"/>
      <c r="AD23" s="155"/>
      <c r="AE23" s="155"/>
      <c r="AF23" s="155"/>
      <c r="AG23" s="155"/>
      <c r="AH23" s="155"/>
      <c r="AI23" s="155"/>
    </row>
    <row r="24" spans="1:35" s="2" customFormat="1" ht="12">
      <c r="A24" s="12">
        <v>21</v>
      </c>
      <c r="B24" s="85" t="str">
        <f>IF(tbl_dmi_isin[[#This Row],[Index]]&gt;$A$2,"",TEXT(INDEX(美元债一级!$A$2:$BO$2879,tbl_dmi_isin[[#This Row],[Index]]+1,MATCH(B$2,美元债一级!$2:$2,0)),"yyyy/mm/dd"))</f>
        <v>2023/10/25</v>
      </c>
      <c r="C24" s="12" t="str">
        <f>IF(tbl_dmi_isin[[#This Row],[Index]]&gt;$A$2,"",INDEX(美元债一级!$A$2:$BO$2880,tbl_dmi_isin[[#This Row],[Index]]+1,MATCH(C$2,美元债一级!$2:$2,0)))</f>
        <v>XS2711409834</v>
      </c>
      <c r="D24" s="12" t="str">
        <f>IF(tbl_dmi_isin[[#This Row],[Index]]&gt;$A$2,"",INDEX(美元债一级!$A$2:$BO$2880,tbl_dmi_isin[[#This Row],[Index]]+1,MATCH(D$2,美元债一级!$2:$2,0)))</f>
        <v>中信建投(国际)金融控股有限公司</v>
      </c>
      <c r="E24" s="12" t="str">
        <f>TEXT(tbl_dmi_isin[[#This Row],[定价日]],"YYMMDD")&amp;tbl_dmi_isin[[#This Row],[ISIN]]</f>
        <v>231025XS2711409834</v>
      </c>
      <c r="F24" s="114"/>
      <c r="G24" s="24" t="e">
        <f>IF(tbl_dmi_isin[[#This Row],[Index]]&gt;$A$2,"",INDEX(Corp_value!$A$1:$EC$2998,MATCH(tbl_dmi_isin[[#This Row],[ISIN]],Corp_value!$B:$B,0),MATCH(G$2,Corp_value!$1:$1,0)))</f>
        <v>#N/A</v>
      </c>
      <c r="H24" s="25" t="e">
        <f>IF(tbl_dmi_isin[[#This Row],[Index]]&gt;$A$2,"",INDEX(Corp_value!$A$1:$EC$2998,MATCH(tbl_dmi_isin[[#This Row],[ISIN]],Corp_value!$B:$B,0),MATCH(H$2,Corp_value!$1:$1,0)))</f>
        <v>#N/A</v>
      </c>
      <c r="I24" s="25" t="e">
        <f>IF(tbl_dmi_isin[[#This Row],[Index]]&gt;$A$2,"",IF(INDEX(Corp_value!$A$1:$EC$2998,MATCH(tbl_dmi_isin[[#This Row],[ISIN]],Corp_value!$B:$B,0),MATCH(I$2,Corp_value!$1:$1,0))="--","",INDEX(Corp_value!$A$1:$EC$2998,MATCH(tbl_dmi_isin[[#This Row],[ISIN]],Corp_value!$B:$B,0),MATCH(I$2,Corp_value!$1:$1,0))))</f>
        <v>#N/A</v>
      </c>
      <c r="J24" s="24" t="e">
        <f>IF(tbl_dmi_isin[[#This Row],[Index]]&gt;$A$2,"",INDEX(Corp_value!$A$1:$EC$2998,MATCH(tbl_dmi_isin[[#This Row],[ISIN]],Corp_value!$B:$B,0),MATCH(J$2,Corp_value!$1:$1,0)))</f>
        <v>#N/A</v>
      </c>
      <c r="K24" s="24" t="e">
        <f>IF(tbl_dmi_isin[[#This Row],[Index]]&gt;$A$2,"",INDEX(Corp_value!$A$1:$EC$2998,MATCH(tbl_dmi_isin[[#This Row],[ISIN]],Corp_value!$B:$B,0),MATCH(K$2,Corp_value!$1:$1,0)))</f>
        <v>#N/A</v>
      </c>
      <c r="L24" s="24" t="e">
        <f>IF(tbl_dmi_isin[[#This Row],[Index]]&gt;$A$2,"",IF(INDEX(Corp_value!$A$1:$EC$2998,MATCH(tbl_dmi_isin[[#This Row],[ISIN]],Corp_value!$B:$B,0),MATCH(L$2,Corp_value!$1:$1,0))="--","",INDEX(Corp_value!$A$1:$EC$2998,MATCH(tbl_dmi_isin[[#This Row],[ISIN]],Corp_value!$B:$B,0),MATCH(L$2,Corp_value!$1:$1,0))))</f>
        <v>#N/A</v>
      </c>
      <c r="M24" s="132" t="e">
        <f>IF(tbl_dmi_isin[[#This Row],[Index]]&gt;$A$2,"",INDEX(Corp_value!$A$1:$EC$2998,MATCH(tbl_dmi_isin[[#This Row],[ISIN]],Corp_value!$B:$B,0),MATCH(M$2,Corp_value!$1:$1,0)))</f>
        <v>#N/A</v>
      </c>
      <c r="N24" s="132" t="e">
        <f>IF(tbl_dmi_isin[[#This Row],[Index]]&gt;$A$2,"",IF(INDEX(Corp_value!$A$1:$EC$2998,MATCH(tbl_dmi_isin[[#This Row],[ISIN]],Corp_value!$B:$B,0),MATCH(N$2,Corp_value!$1:$1,0))="--","",INDEX(Corp_value!$A$1:$EC$2998,MATCH(tbl_dmi_isin[[#This Row],[ISIN]],Corp_value!$B:$B,0),MATCH(N$2,Corp_value!$1:$1,0))))</f>
        <v>#N/A</v>
      </c>
      <c r="O24" s="132" t="e">
        <f>IF(tbl_dmi_isin[[#This Row],[Index]]&gt;$A$2,"",INDEX(Corp_value!$A$1:$EC$2998,MATCH(tbl_dmi_isin[[#This Row],[ISIN]],Corp_value!$B:$B,0),MATCH(O$2,Corp_value!$1:$1,0)))</f>
        <v>#N/A</v>
      </c>
      <c r="P24" s="147" t="e">
        <f>IF(tbl_dmi_isin[[#This Row],[Index]]&gt;$A$2,"",TEXT(INDEX(Corp_value!$A$1:$EC$2998,MATCH(tbl_dmi_isin[[#This Row],[ISIN]],Corp_value!$B:$B,0),MATCH(P$2,Corp_value!$1:$1,0)),"yyyy/mm/dd"))</f>
        <v>#N/A</v>
      </c>
      <c r="Q24" s="147" t="e">
        <f>IF(tbl_dmi_isin[[#This Row],[Index]]&gt;$A$2,"",TEXT(INDEX(Corp_value!$A$1:$EC$2998,MATCH(tbl_dmi_isin[[#This Row],[ISIN]],Corp_value!$B:$B,0),MATCH(Q$2,Corp_value!$1:$1,0)),"yyyy/mm/dd"))</f>
        <v>#N/A</v>
      </c>
      <c r="R24" s="147" t="e">
        <f>IF(tbl_dmi_isin[[#This Row],[Index]]&gt;$A$2,"",IF(TEXT(INDEX(Corp_value!$A$1:$EC$2998,MATCH(tbl_dmi_isin[[#This Row],[ISIN]],Corp_value!$B:$B,0),MATCH(R$2,Corp_value!$1:$1,0)),"yyyy/mm/dd")="--","",TEXT(INDEX(Corp_value!$A$1:$EC$2998,MATCH(tbl_dmi_isin[[#This Row],[ISIN]],Corp_value!$B:$B,0),MATCH(R$2,Corp_value!$1:$1,0)),"yyyy/mm/dd")))</f>
        <v>#N/A</v>
      </c>
      <c r="S24" s="132" t="e">
        <f>IF(tbl_dmi_isin[[#This Row],[Index]]&gt;$A$2,"",INDEX(Corp_value!$A$1:$EC$2998,MATCH(tbl_dmi_isin[[#This Row],[ISIN]],Corp_value!$B:$B,0),MATCH(S$2,Corp_value!$1:$1,0)))</f>
        <v>#N/A</v>
      </c>
      <c r="T24" s="132" t="e">
        <f>IF(tbl_dmi_isin[[#This Row],[Index]]&gt;$A$2,"",INDEX(Corp_value!$A$1:$EC$2998,MATCH(tbl_dmi_isin[[#This Row],[ISIN]],Corp_value!$B:$B,0),MATCH(T$2,Corp_value!$1:$1,0)))</f>
        <v>#N/A</v>
      </c>
      <c r="U24" s="132" t="e">
        <f>IF(tbl_dmi_isin[[#This Row],[Index]]&gt;$A$2,"",IF(INDEX(Corp_value!$A$1:$EC$2998,MATCH(tbl_dmi_isin[[#This Row],[ISIN]],Corp_value!$B:$B,0),MATCH(U$2,Corp_value!$1:$1,0))="--","",INDEX(Corp_value!$A$1:$EC$2998,MATCH(tbl_dmi_isin[[#This Row],[ISIN]],Corp_value!$B:$B,0),MATCH(U$2,Corp_value!$1:$1,0))))</f>
        <v>#N/A</v>
      </c>
      <c r="V24" s="143" t="str">
        <f>IFERROR(IF(tbl_dmi_isin[[#This Row],[Index]]&gt;$A$2,"",INDEX(Corp_value!$A$1:$EC$2998,MATCH(tbl_dmi_isin[[#This Row],[ISIN]],Corp_value!$B:$B,0),MATCH(V$2,Corp_value!$1:$1,0)))/100000000,"")</f>
        <v/>
      </c>
      <c r="W24" s="151" t="e">
        <f>IF(tbl_dmi_isin[[#This Row],[Index]]&gt;$A$2,"",INDEX(Corp_value!$A$1:$EC$2998,MATCH(tbl_dmi_isin[[#This Row],[ISIN]],Corp_value!$B:$B,0),MATCH(W$2,Corp_value!$1:$1,0)))</f>
        <v>#N/A</v>
      </c>
      <c r="X24" s="151" t="e">
        <f>IF(tbl_dmi_isin[[#This Row],[Index]]&gt;$A$2,"",INDEX(Corp_value!$A$1:$EC$2998,MATCH(tbl_dmi_isin[[#This Row],[ISIN]],Corp_value!$B:$B,0),MATCH(X$2,Corp_value!$1:$1,0)))</f>
        <v>#N/A</v>
      </c>
      <c r="Y24" s="153" t="e">
        <f>IF(tbl_dmi_isin[[#This Row],[Index]]&gt;$A$2,"",INDEX(Corp_value!$A$1:$EC$2998,MATCH(tbl_dmi_isin[[#This Row],[ISIN]],Corp_value!$B:$B,0),MATCH(Y$2,Corp_value!$1:$1,0)))</f>
        <v>#N/A</v>
      </c>
      <c r="Z24" s="153" t="e">
        <f>IF(tbl_dmi_isin[[#This Row],[Index]]&gt;$A$2,"",INDEX(Corp_value!$A$1:$EC$2998,MATCH(tbl_dmi_isin[[#This Row],[ISIN]],Corp_value!$B:$B,0),MATCH(Z$2,Corp_value!$1:$1,0)))</f>
        <v>#N/A</v>
      </c>
      <c r="AA24" s="88" t="str">
        <f>IF(tbl_dmi_isin[[#This Row],[定价日]]&lt;&gt;"",INDEX(美元债一级!$E:$E,MATCH(tbl_dmi_isin[[#This Row],[ISIN]],美元债一级!$C:$C,0)),"")</f>
        <v>中信建投国际 3.3 2024-01-31</v>
      </c>
      <c r="AB24" s="128"/>
      <c r="AD24" s="155"/>
      <c r="AE24" s="155"/>
      <c r="AF24" s="155"/>
      <c r="AG24" s="155"/>
      <c r="AH24" s="155"/>
      <c r="AI24" s="155"/>
    </row>
    <row r="25" spans="1:35" s="2" customFormat="1" ht="12">
      <c r="A25" s="12">
        <v>22</v>
      </c>
      <c r="B25" s="85" t="str">
        <f>IF(tbl_dmi_isin[[#This Row],[Index]]&gt;$A$2,"",TEXT(INDEX(美元债一级!$A$2:$BO$2879,tbl_dmi_isin[[#This Row],[Index]]+1,MATCH(B$2,美元债一级!$2:$2,0)),"yyyy/mm/dd"))</f>
        <v>2023/10/24</v>
      </c>
      <c r="C25" s="12" t="str">
        <f>IF(tbl_dmi_isin[[#This Row],[Index]]&gt;$A$2,"",INDEX(美元债一级!$A$2:$BO$2880,tbl_dmi_isin[[#This Row],[Index]]+1,MATCH(C$2,美元债一级!$2:$2,0)))</f>
        <v>XS2711325659</v>
      </c>
      <c r="D25" s="12" t="str">
        <f>IF(tbl_dmi_isin[[#This Row],[Index]]&gt;$A$2,"",INDEX(美元债一级!$A$2:$BO$2880,tbl_dmi_isin[[#This Row],[Index]]+1,MATCH(D$2,美元债一级!$2:$2,0)))</f>
        <v>凯基证券(香港)有限公司</v>
      </c>
      <c r="E25" s="12" t="str">
        <f>TEXT(tbl_dmi_isin[[#This Row],[定价日]],"YYMMDD")&amp;tbl_dmi_isin[[#This Row],[ISIN]]</f>
        <v>231024XS2711325659</v>
      </c>
      <c r="F25" s="114"/>
      <c r="G25" s="24" t="e">
        <f>IF(tbl_dmi_isin[[#This Row],[Index]]&gt;$A$2,"",INDEX(Corp_value!$A$1:$EC$2998,MATCH(tbl_dmi_isin[[#This Row],[ISIN]],Corp_value!$B:$B,0),MATCH(G$2,Corp_value!$1:$1,0)))</f>
        <v>#N/A</v>
      </c>
      <c r="H25" s="25" t="e">
        <f>IF(tbl_dmi_isin[[#This Row],[Index]]&gt;$A$2,"",INDEX(Corp_value!$A$1:$EC$2998,MATCH(tbl_dmi_isin[[#This Row],[ISIN]],Corp_value!$B:$B,0),MATCH(H$2,Corp_value!$1:$1,0)))</f>
        <v>#N/A</v>
      </c>
      <c r="I25" s="25" t="e">
        <f>IF(tbl_dmi_isin[[#This Row],[Index]]&gt;$A$2,"",IF(INDEX(Corp_value!$A$1:$EC$2998,MATCH(tbl_dmi_isin[[#This Row],[ISIN]],Corp_value!$B:$B,0),MATCH(I$2,Corp_value!$1:$1,0))="--","",INDEX(Corp_value!$A$1:$EC$2998,MATCH(tbl_dmi_isin[[#This Row],[ISIN]],Corp_value!$B:$B,0),MATCH(I$2,Corp_value!$1:$1,0))))</f>
        <v>#N/A</v>
      </c>
      <c r="J25" s="24" t="e">
        <f>IF(tbl_dmi_isin[[#This Row],[Index]]&gt;$A$2,"",INDEX(Corp_value!$A$1:$EC$2998,MATCH(tbl_dmi_isin[[#This Row],[ISIN]],Corp_value!$B:$B,0),MATCH(J$2,Corp_value!$1:$1,0)))</f>
        <v>#N/A</v>
      </c>
      <c r="K25" s="24" t="e">
        <f>IF(tbl_dmi_isin[[#This Row],[Index]]&gt;$A$2,"",INDEX(Corp_value!$A$1:$EC$2998,MATCH(tbl_dmi_isin[[#This Row],[ISIN]],Corp_value!$B:$B,0),MATCH(K$2,Corp_value!$1:$1,0)))</f>
        <v>#N/A</v>
      </c>
      <c r="L25" s="24" t="e">
        <f>IF(tbl_dmi_isin[[#This Row],[Index]]&gt;$A$2,"",IF(INDEX(Corp_value!$A$1:$EC$2998,MATCH(tbl_dmi_isin[[#This Row],[ISIN]],Corp_value!$B:$B,0),MATCH(L$2,Corp_value!$1:$1,0))="--","",INDEX(Corp_value!$A$1:$EC$2998,MATCH(tbl_dmi_isin[[#This Row],[ISIN]],Corp_value!$B:$B,0),MATCH(L$2,Corp_value!$1:$1,0))))</f>
        <v>#N/A</v>
      </c>
      <c r="M25" s="132" t="e">
        <f>IF(tbl_dmi_isin[[#This Row],[Index]]&gt;$A$2,"",INDEX(Corp_value!$A$1:$EC$2998,MATCH(tbl_dmi_isin[[#This Row],[ISIN]],Corp_value!$B:$B,0),MATCH(M$2,Corp_value!$1:$1,0)))</f>
        <v>#N/A</v>
      </c>
      <c r="N25" s="132" t="e">
        <f>IF(tbl_dmi_isin[[#This Row],[Index]]&gt;$A$2,"",IF(INDEX(Corp_value!$A$1:$EC$2998,MATCH(tbl_dmi_isin[[#This Row],[ISIN]],Corp_value!$B:$B,0),MATCH(N$2,Corp_value!$1:$1,0))="--","",INDEX(Corp_value!$A$1:$EC$2998,MATCH(tbl_dmi_isin[[#This Row],[ISIN]],Corp_value!$B:$B,0),MATCH(N$2,Corp_value!$1:$1,0))))</f>
        <v>#N/A</v>
      </c>
      <c r="O25" s="132" t="e">
        <f>IF(tbl_dmi_isin[[#This Row],[Index]]&gt;$A$2,"",INDEX(Corp_value!$A$1:$EC$2998,MATCH(tbl_dmi_isin[[#This Row],[ISIN]],Corp_value!$B:$B,0),MATCH(O$2,Corp_value!$1:$1,0)))</f>
        <v>#N/A</v>
      </c>
      <c r="P25" s="147" t="e">
        <f>IF(tbl_dmi_isin[[#This Row],[Index]]&gt;$A$2,"",TEXT(INDEX(Corp_value!$A$1:$EC$2998,MATCH(tbl_dmi_isin[[#This Row],[ISIN]],Corp_value!$B:$B,0),MATCH(P$2,Corp_value!$1:$1,0)),"yyyy/mm/dd"))</f>
        <v>#N/A</v>
      </c>
      <c r="Q25" s="147" t="e">
        <f>IF(tbl_dmi_isin[[#This Row],[Index]]&gt;$A$2,"",TEXT(INDEX(Corp_value!$A$1:$EC$2998,MATCH(tbl_dmi_isin[[#This Row],[ISIN]],Corp_value!$B:$B,0),MATCH(Q$2,Corp_value!$1:$1,0)),"yyyy/mm/dd"))</f>
        <v>#N/A</v>
      </c>
      <c r="R25" s="147" t="e">
        <f>IF(tbl_dmi_isin[[#This Row],[Index]]&gt;$A$2,"",IF(TEXT(INDEX(Corp_value!$A$1:$EC$2998,MATCH(tbl_dmi_isin[[#This Row],[ISIN]],Corp_value!$B:$B,0),MATCH(R$2,Corp_value!$1:$1,0)),"yyyy/mm/dd")="--","",TEXT(INDEX(Corp_value!$A$1:$EC$2998,MATCH(tbl_dmi_isin[[#This Row],[ISIN]],Corp_value!$B:$B,0),MATCH(R$2,Corp_value!$1:$1,0)),"yyyy/mm/dd")))</f>
        <v>#N/A</v>
      </c>
      <c r="S25" s="132" t="e">
        <f>IF(tbl_dmi_isin[[#This Row],[Index]]&gt;$A$2,"",INDEX(Corp_value!$A$1:$EC$2998,MATCH(tbl_dmi_isin[[#This Row],[ISIN]],Corp_value!$B:$B,0),MATCH(S$2,Corp_value!$1:$1,0)))</f>
        <v>#N/A</v>
      </c>
      <c r="T25" s="132" t="e">
        <f>IF(tbl_dmi_isin[[#This Row],[Index]]&gt;$A$2,"",INDEX(Corp_value!$A$1:$EC$2998,MATCH(tbl_dmi_isin[[#This Row],[ISIN]],Corp_value!$B:$B,0),MATCH(T$2,Corp_value!$1:$1,0)))</f>
        <v>#N/A</v>
      </c>
      <c r="U25" s="132" t="e">
        <f>IF(tbl_dmi_isin[[#This Row],[Index]]&gt;$A$2,"",IF(INDEX(Corp_value!$A$1:$EC$2998,MATCH(tbl_dmi_isin[[#This Row],[ISIN]],Corp_value!$B:$B,0),MATCH(U$2,Corp_value!$1:$1,0))="--","",INDEX(Corp_value!$A$1:$EC$2998,MATCH(tbl_dmi_isin[[#This Row],[ISIN]],Corp_value!$B:$B,0),MATCH(U$2,Corp_value!$1:$1,0))))</f>
        <v>#N/A</v>
      </c>
      <c r="V25" s="143" t="str">
        <f>IFERROR(IF(tbl_dmi_isin[[#This Row],[Index]]&gt;$A$2,"",INDEX(Corp_value!$A$1:$EC$2998,MATCH(tbl_dmi_isin[[#This Row],[ISIN]],Corp_value!$B:$B,0),MATCH(V$2,Corp_value!$1:$1,0)))/100000000,"")</f>
        <v/>
      </c>
      <c r="W25" s="151" t="e">
        <f>IF(tbl_dmi_isin[[#This Row],[Index]]&gt;$A$2,"",INDEX(Corp_value!$A$1:$EC$2998,MATCH(tbl_dmi_isin[[#This Row],[ISIN]],Corp_value!$B:$B,0),MATCH(W$2,Corp_value!$1:$1,0)))</f>
        <v>#N/A</v>
      </c>
      <c r="X25" s="151" t="e">
        <f>IF(tbl_dmi_isin[[#This Row],[Index]]&gt;$A$2,"",INDEX(Corp_value!$A$1:$EC$2998,MATCH(tbl_dmi_isin[[#This Row],[ISIN]],Corp_value!$B:$B,0),MATCH(X$2,Corp_value!$1:$1,0)))</f>
        <v>#N/A</v>
      </c>
      <c r="Y25" s="153" t="e">
        <f>IF(tbl_dmi_isin[[#This Row],[Index]]&gt;$A$2,"",INDEX(Corp_value!$A$1:$EC$2998,MATCH(tbl_dmi_isin[[#This Row],[ISIN]],Corp_value!$B:$B,0),MATCH(Y$2,Corp_value!$1:$1,0)))</f>
        <v>#N/A</v>
      </c>
      <c r="Z25" s="153" t="e">
        <f>IF(tbl_dmi_isin[[#This Row],[Index]]&gt;$A$2,"",INDEX(Corp_value!$A$1:$EC$2998,MATCH(tbl_dmi_isin[[#This Row],[ISIN]],Corp_value!$B:$B,0),MATCH(Z$2,Corp_value!$1:$1,0)))</f>
        <v>#N/A</v>
      </c>
      <c r="AA25" s="88" t="str">
        <f>IF(tbl_dmi_isin[[#This Row],[定价日]]&lt;&gt;"",INDEX(美元债一级!$E:$E,MATCH(tbl_dmi_isin[[#This Row],[ISIN]],美元债一级!$C:$C,0)),"")</f>
        <v>凯基证券(香港) 3.15 2024-04-30</v>
      </c>
      <c r="AB25" s="128"/>
      <c r="AD25" s="155"/>
      <c r="AE25" s="155"/>
      <c r="AF25" s="155"/>
      <c r="AG25" s="155"/>
      <c r="AH25" s="155"/>
      <c r="AI25" s="155"/>
    </row>
    <row r="26" spans="1:35" s="2" customFormat="1" ht="12">
      <c r="A26" s="12">
        <v>23</v>
      </c>
      <c r="B26" s="85" t="str">
        <f>IF(tbl_dmi_isin[[#This Row],[Index]]&gt;$A$2,"",TEXT(INDEX(美元债一级!$A$2:$BO$2879,tbl_dmi_isin[[#This Row],[Index]]+1,MATCH(B$2,美元债一级!$2:$2,0)),"yyyy/mm/dd"))</f>
        <v>2023/10/20</v>
      </c>
      <c r="C26" s="12" t="str">
        <f>IF(tbl_dmi_isin[[#This Row],[Index]]&gt;$A$2,"",INDEX(美元债一级!$A$2:$BO$2880,tbl_dmi_isin[[#This Row],[Index]]+1,MATCH(C$2,美元债一级!$2:$2,0)))</f>
        <v>XS2710486882</v>
      </c>
      <c r="D26" s="12" t="str">
        <f>IF(tbl_dmi_isin[[#This Row],[Index]]&gt;$A$2,"",INDEX(美元债一级!$A$2:$BO$2880,tbl_dmi_isin[[#This Row],[Index]]+1,MATCH(D$2,美元债一级!$2:$2,0)))</f>
        <v>招银金融租赁有限公司</v>
      </c>
      <c r="E26" s="12" t="str">
        <f>TEXT(tbl_dmi_isin[[#This Row],[定价日]],"YYMMDD")&amp;tbl_dmi_isin[[#This Row],[ISIN]]</f>
        <v>231020XS2710486882</v>
      </c>
      <c r="F26" s="114"/>
      <c r="G26" s="24" t="e">
        <f>IF(tbl_dmi_isin[[#This Row],[Index]]&gt;$A$2,"",INDEX(Corp_value!$A$1:$EC$2998,MATCH(tbl_dmi_isin[[#This Row],[ISIN]],Corp_value!$B:$B,0),MATCH(G$2,Corp_value!$1:$1,0)))</f>
        <v>#N/A</v>
      </c>
      <c r="H26" s="25" t="e">
        <f>IF(tbl_dmi_isin[[#This Row],[Index]]&gt;$A$2,"",INDEX(Corp_value!$A$1:$EC$2998,MATCH(tbl_dmi_isin[[#This Row],[ISIN]],Corp_value!$B:$B,0),MATCH(H$2,Corp_value!$1:$1,0)))</f>
        <v>#N/A</v>
      </c>
      <c r="I26" s="25" t="e">
        <f>IF(tbl_dmi_isin[[#This Row],[Index]]&gt;$A$2,"",IF(INDEX(Corp_value!$A$1:$EC$2998,MATCH(tbl_dmi_isin[[#This Row],[ISIN]],Corp_value!$B:$B,0),MATCH(I$2,Corp_value!$1:$1,0))="--","",INDEX(Corp_value!$A$1:$EC$2998,MATCH(tbl_dmi_isin[[#This Row],[ISIN]],Corp_value!$B:$B,0),MATCH(I$2,Corp_value!$1:$1,0))))</f>
        <v>#N/A</v>
      </c>
      <c r="J26" s="24" t="e">
        <f>IF(tbl_dmi_isin[[#This Row],[Index]]&gt;$A$2,"",INDEX(Corp_value!$A$1:$EC$2998,MATCH(tbl_dmi_isin[[#This Row],[ISIN]],Corp_value!$B:$B,0),MATCH(J$2,Corp_value!$1:$1,0)))</f>
        <v>#N/A</v>
      </c>
      <c r="K26" s="24" t="e">
        <f>IF(tbl_dmi_isin[[#This Row],[Index]]&gt;$A$2,"",INDEX(Corp_value!$A$1:$EC$2998,MATCH(tbl_dmi_isin[[#This Row],[ISIN]],Corp_value!$B:$B,0),MATCH(K$2,Corp_value!$1:$1,0)))</f>
        <v>#N/A</v>
      </c>
      <c r="L26" s="24" t="e">
        <f>IF(tbl_dmi_isin[[#This Row],[Index]]&gt;$A$2,"",IF(INDEX(Corp_value!$A$1:$EC$2998,MATCH(tbl_dmi_isin[[#This Row],[ISIN]],Corp_value!$B:$B,0),MATCH(L$2,Corp_value!$1:$1,0))="--","",INDEX(Corp_value!$A$1:$EC$2998,MATCH(tbl_dmi_isin[[#This Row],[ISIN]],Corp_value!$B:$B,0),MATCH(L$2,Corp_value!$1:$1,0))))</f>
        <v>#N/A</v>
      </c>
      <c r="M26" s="132" t="e">
        <f>IF(tbl_dmi_isin[[#This Row],[Index]]&gt;$A$2,"",INDEX(Corp_value!$A$1:$EC$2998,MATCH(tbl_dmi_isin[[#This Row],[ISIN]],Corp_value!$B:$B,0),MATCH(M$2,Corp_value!$1:$1,0)))</f>
        <v>#N/A</v>
      </c>
      <c r="N26" s="132" t="e">
        <f>IF(tbl_dmi_isin[[#This Row],[Index]]&gt;$A$2,"",IF(INDEX(Corp_value!$A$1:$EC$2998,MATCH(tbl_dmi_isin[[#This Row],[ISIN]],Corp_value!$B:$B,0),MATCH(N$2,Corp_value!$1:$1,0))="--","",INDEX(Corp_value!$A$1:$EC$2998,MATCH(tbl_dmi_isin[[#This Row],[ISIN]],Corp_value!$B:$B,0),MATCH(N$2,Corp_value!$1:$1,0))))</f>
        <v>#N/A</v>
      </c>
      <c r="O26" s="132" t="e">
        <f>IF(tbl_dmi_isin[[#This Row],[Index]]&gt;$A$2,"",INDEX(Corp_value!$A$1:$EC$2998,MATCH(tbl_dmi_isin[[#This Row],[ISIN]],Corp_value!$B:$B,0),MATCH(O$2,Corp_value!$1:$1,0)))</f>
        <v>#N/A</v>
      </c>
      <c r="P26" s="147" t="e">
        <f>IF(tbl_dmi_isin[[#This Row],[Index]]&gt;$A$2,"",TEXT(INDEX(Corp_value!$A$1:$EC$2998,MATCH(tbl_dmi_isin[[#This Row],[ISIN]],Corp_value!$B:$B,0),MATCH(P$2,Corp_value!$1:$1,0)),"yyyy/mm/dd"))</f>
        <v>#N/A</v>
      </c>
      <c r="Q26" s="147" t="e">
        <f>IF(tbl_dmi_isin[[#This Row],[Index]]&gt;$A$2,"",TEXT(INDEX(Corp_value!$A$1:$EC$2998,MATCH(tbl_dmi_isin[[#This Row],[ISIN]],Corp_value!$B:$B,0),MATCH(Q$2,Corp_value!$1:$1,0)),"yyyy/mm/dd"))</f>
        <v>#N/A</v>
      </c>
      <c r="R26" s="147" t="e">
        <f>IF(tbl_dmi_isin[[#This Row],[Index]]&gt;$A$2,"",IF(TEXT(INDEX(Corp_value!$A$1:$EC$2998,MATCH(tbl_dmi_isin[[#This Row],[ISIN]],Corp_value!$B:$B,0),MATCH(R$2,Corp_value!$1:$1,0)),"yyyy/mm/dd")="--","",TEXT(INDEX(Corp_value!$A$1:$EC$2998,MATCH(tbl_dmi_isin[[#This Row],[ISIN]],Corp_value!$B:$B,0),MATCH(R$2,Corp_value!$1:$1,0)),"yyyy/mm/dd")))</f>
        <v>#N/A</v>
      </c>
      <c r="S26" s="132" t="e">
        <f>IF(tbl_dmi_isin[[#This Row],[Index]]&gt;$A$2,"",INDEX(Corp_value!$A$1:$EC$2998,MATCH(tbl_dmi_isin[[#This Row],[ISIN]],Corp_value!$B:$B,0),MATCH(S$2,Corp_value!$1:$1,0)))</f>
        <v>#N/A</v>
      </c>
      <c r="T26" s="132" t="e">
        <f>IF(tbl_dmi_isin[[#This Row],[Index]]&gt;$A$2,"",INDEX(Corp_value!$A$1:$EC$2998,MATCH(tbl_dmi_isin[[#This Row],[ISIN]],Corp_value!$B:$B,0),MATCH(T$2,Corp_value!$1:$1,0)))</f>
        <v>#N/A</v>
      </c>
      <c r="U26" s="132" t="e">
        <f>IF(tbl_dmi_isin[[#This Row],[Index]]&gt;$A$2,"",IF(INDEX(Corp_value!$A$1:$EC$2998,MATCH(tbl_dmi_isin[[#This Row],[ISIN]],Corp_value!$B:$B,0),MATCH(U$2,Corp_value!$1:$1,0))="--","",INDEX(Corp_value!$A$1:$EC$2998,MATCH(tbl_dmi_isin[[#This Row],[ISIN]],Corp_value!$B:$B,0),MATCH(U$2,Corp_value!$1:$1,0))))</f>
        <v>#N/A</v>
      </c>
      <c r="V26" s="143" t="str">
        <f>IFERROR(IF(tbl_dmi_isin[[#This Row],[Index]]&gt;$A$2,"",INDEX(Corp_value!$A$1:$EC$2998,MATCH(tbl_dmi_isin[[#This Row],[ISIN]],Corp_value!$B:$B,0),MATCH(V$2,Corp_value!$1:$1,0)))/100000000,"")</f>
        <v/>
      </c>
      <c r="W26" s="151" t="e">
        <f>IF(tbl_dmi_isin[[#This Row],[Index]]&gt;$A$2,"",INDEX(Corp_value!$A$1:$EC$2998,MATCH(tbl_dmi_isin[[#This Row],[ISIN]],Corp_value!$B:$B,0),MATCH(W$2,Corp_value!$1:$1,0)))</f>
        <v>#N/A</v>
      </c>
      <c r="X26" s="151" t="e">
        <f>IF(tbl_dmi_isin[[#This Row],[Index]]&gt;$A$2,"",INDEX(Corp_value!$A$1:$EC$2998,MATCH(tbl_dmi_isin[[#This Row],[ISIN]],Corp_value!$B:$B,0),MATCH(X$2,Corp_value!$1:$1,0)))</f>
        <v>#N/A</v>
      </c>
      <c r="Y26" s="153" t="e">
        <f>IF(tbl_dmi_isin[[#This Row],[Index]]&gt;$A$2,"",INDEX(Corp_value!$A$1:$EC$2998,MATCH(tbl_dmi_isin[[#This Row],[ISIN]],Corp_value!$B:$B,0),MATCH(Y$2,Corp_value!$1:$1,0)))</f>
        <v>#N/A</v>
      </c>
      <c r="Z26" s="153" t="e">
        <f>IF(tbl_dmi_isin[[#This Row],[Index]]&gt;$A$2,"",INDEX(Corp_value!$A$1:$EC$2998,MATCH(tbl_dmi_isin[[#This Row],[ISIN]],Corp_value!$B:$B,0),MATCH(Z$2,Corp_value!$1:$1,0)))</f>
        <v>#N/A</v>
      </c>
      <c r="AA26" s="88" t="str">
        <f>IF(tbl_dmi_isin[[#This Row],[定价日]]&lt;&gt;"",INDEX(美元债一级!$E:$E,MATCH(tbl_dmi_isin[[#This Row],[ISIN]],美元债一级!$C:$C,0)),"")</f>
        <v>招银租赁 FLOAT 2024-10-25</v>
      </c>
      <c r="AB26" s="128"/>
      <c r="AD26" s="155"/>
      <c r="AE26" s="155"/>
      <c r="AF26" s="155"/>
      <c r="AG26" s="155"/>
      <c r="AH26" s="155"/>
      <c r="AI26" s="155"/>
    </row>
    <row r="27" spans="1:35" s="2" customFormat="1" ht="12">
      <c r="A27" s="12">
        <v>24</v>
      </c>
      <c r="B27" s="85" t="str">
        <f>IF(tbl_dmi_isin[[#This Row],[Index]]&gt;$A$2,"",TEXT(INDEX(美元债一级!$A$2:$BO$2879,tbl_dmi_isin[[#This Row],[Index]]+1,MATCH(B$2,美元债一级!$2:$2,0)),"yyyy/mm/dd"))</f>
        <v>2023/10/20</v>
      </c>
      <c r="C27" s="12" t="str">
        <f>IF(tbl_dmi_isin[[#This Row],[Index]]&gt;$A$2,"",INDEX(美元债一级!$A$2:$BO$2880,tbl_dmi_isin[[#This Row],[Index]]+1,MATCH(C$2,美元债一级!$2:$2,0)))</f>
        <v>XS2708692202</v>
      </c>
      <c r="D27" s="12" t="str">
        <f>IF(tbl_dmi_isin[[#This Row],[Index]]&gt;$A$2,"",INDEX(美元债一级!$A$2:$BO$2880,tbl_dmi_isin[[#This Row],[Index]]+1,MATCH(D$2,美元债一级!$2:$2,0)))</f>
        <v>国泰君安国际控股有限公司</v>
      </c>
      <c r="E27" s="12" t="str">
        <f>TEXT(tbl_dmi_isin[[#This Row],[定价日]],"YYMMDD")&amp;tbl_dmi_isin[[#This Row],[ISIN]]</f>
        <v>231020XS2708692202</v>
      </c>
      <c r="F27" s="114"/>
      <c r="G27" s="24" t="e">
        <f>IF(tbl_dmi_isin[[#This Row],[Index]]&gt;$A$2,"",INDEX(Corp_value!$A$1:$EC$2998,MATCH(tbl_dmi_isin[[#This Row],[ISIN]],Corp_value!$B:$B,0),MATCH(G$2,Corp_value!$1:$1,0)))</f>
        <v>#N/A</v>
      </c>
      <c r="H27" s="25" t="e">
        <f>IF(tbl_dmi_isin[[#This Row],[Index]]&gt;$A$2,"",INDEX(Corp_value!$A$1:$EC$2998,MATCH(tbl_dmi_isin[[#This Row],[ISIN]],Corp_value!$B:$B,0),MATCH(H$2,Corp_value!$1:$1,0)))</f>
        <v>#N/A</v>
      </c>
      <c r="I27" s="25" t="e">
        <f>IF(tbl_dmi_isin[[#This Row],[Index]]&gt;$A$2,"",IF(INDEX(Corp_value!$A$1:$EC$2998,MATCH(tbl_dmi_isin[[#This Row],[ISIN]],Corp_value!$B:$B,0),MATCH(I$2,Corp_value!$1:$1,0))="--","",INDEX(Corp_value!$A$1:$EC$2998,MATCH(tbl_dmi_isin[[#This Row],[ISIN]],Corp_value!$B:$B,0),MATCH(I$2,Corp_value!$1:$1,0))))</f>
        <v>#N/A</v>
      </c>
      <c r="J27" s="24" t="e">
        <f>IF(tbl_dmi_isin[[#This Row],[Index]]&gt;$A$2,"",INDEX(Corp_value!$A$1:$EC$2998,MATCH(tbl_dmi_isin[[#This Row],[ISIN]],Corp_value!$B:$B,0),MATCH(J$2,Corp_value!$1:$1,0)))</f>
        <v>#N/A</v>
      </c>
      <c r="K27" s="24" t="e">
        <f>IF(tbl_dmi_isin[[#This Row],[Index]]&gt;$A$2,"",INDEX(Corp_value!$A$1:$EC$2998,MATCH(tbl_dmi_isin[[#This Row],[ISIN]],Corp_value!$B:$B,0),MATCH(K$2,Corp_value!$1:$1,0)))</f>
        <v>#N/A</v>
      </c>
      <c r="L27" s="24" t="e">
        <f>IF(tbl_dmi_isin[[#This Row],[Index]]&gt;$A$2,"",IF(INDEX(Corp_value!$A$1:$EC$2998,MATCH(tbl_dmi_isin[[#This Row],[ISIN]],Corp_value!$B:$B,0),MATCH(L$2,Corp_value!$1:$1,0))="--","",INDEX(Corp_value!$A$1:$EC$2998,MATCH(tbl_dmi_isin[[#This Row],[ISIN]],Corp_value!$B:$B,0),MATCH(L$2,Corp_value!$1:$1,0))))</f>
        <v>#N/A</v>
      </c>
      <c r="M27" s="132" t="e">
        <f>IF(tbl_dmi_isin[[#This Row],[Index]]&gt;$A$2,"",INDEX(Corp_value!$A$1:$EC$2998,MATCH(tbl_dmi_isin[[#This Row],[ISIN]],Corp_value!$B:$B,0),MATCH(M$2,Corp_value!$1:$1,0)))</f>
        <v>#N/A</v>
      </c>
      <c r="N27" s="132" t="e">
        <f>IF(tbl_dmi_isin[[#This Row],[Index]]&gt;$A$2,"",IF(INDEX(Corp_value!$A$1:$EC$2998,MATCH(tbl_dmi_isin[[#This Row],[ISIN]],Corp_value!$B:$B,0),MATCH(N$2,Corp_value!$1:$1,0))="--","",INDEX(Corp_value!$A$1:$EC$2998,MATCH(tbl_dmi_isin[[#This Row],[ISIN]],Corp_value!$B:$B,0),MATCH(N$2,Corp_value!$1:$1,0))))</f>
        <v>#N/A</v>
      </c>
      <c r="O27" s="132" t="e">
        <f>IF(tbl_dmi_isin[[#This Row],[Index]]&gt;$A$2,"",INDEX(Corp_value!$A$1:$EC$2998,MATCH(tbl_dmi_isin[[#This Row],[ISIN]],Corp_value!$B:$B,0),MATCH(O$2,Corp_value!$1:$1,0)))</f>
        <v>#N/A</v>
      </c>
      <c r="P27" s="147" t="e">
        <f>IF(tbl_dmi_isin[[#This Row],[Index]]&gt;$A$2,"",TEXT(INDEX(Corp_value!$A$1:$EC$2998,MATCH(tbl_dmi_isin[[#This Row],[ISIN]],Corp_value!$B:$B,0),MATCH(P$2,Corp_value!$1:$1,0)),"yyyy/mm/dd"))</f>
        <v>#N/A</v>
      </c>
      <c r="Q27" s="147" t="e">
        <f>IF(tbl_dmi_isin[[#This Row],[Index]]&gt;$A$2,"",TEXT(INDEX(Corp_value!$A$1:$EC$2998,MATCH(tbl_dmi_isin[[#This Row],[ISIN]],Corp_value!$B:$B,0),MATCH(Q$2,Corp_value!$1:$1,0)),"yyyy/mm/dd"))</f>
        <v>#N/A</v>
      </c>
      <c r="R27" s="147" t="e">
        <f>IF(tbl_dmi_isin[[#This Row],[Index]]&gt;$A$2,"",IF(TEXT(INDEX(Corp_value!$A$1:$EC$2998,MATCH(tbl_dmi_isin[[#This Row],[ISIN]],Corp_value!$B:$B,0),MATCH(R$2,Corp_value!$1:$1,0)),"yyyy/mm/dd")="--","",TEXT(INDEX(Corp_value!$A$1:$EC$2998,MATCH(tbl_dmi_isin[[#This Row],[ISIN]],Corp_value!$B:$B,0),MATCH(R$2,Corp_value!$1:$1,0)),"yyyy/mm/dd")))</f>
        <v>#N/A</v>
      </c>
      <c r="S27" s="132" t="e">
        <f>IF(tbl_dmi_isin[[#This Row],[Index]]&gt;$A$2,"",INDEX(Corp_value!$A$1:$EC$2998,MATCH(tbl_dmi_isin[[#This Row],[ISIN]],Corp_value!$B:$B,0),MATCH(S$2,Corp_value!$1:$1,0)))</f>
        <v>#N/A</v>
      </c>
      <c r="T27" s="132" t="e">
        <f>IF(tbl_dmi_isin[[#This Row],[Index]]&gt;$A$2,"",INDEX(Corp_value!$A$1:$EC$2998,MATCH(tbl_dmi_isin[[#This Row],[ISIN]],Corp_value!$B:$B,0),MATCH(T$2,Corp_value!$1:$1,0)))</f>
        <v>#N/A</v>
      </c>
      <c r="U27" s="132" t="e">
        <f>IF(tbl_dmi_isin[[#This Row],[Index]]&gt;$A$2,"",IF(INDEX(Corp_value!$A$1:$EC$2998,MATCH(tbl_dmi_isin[[#This Row],[ISIN]],Corp_value!$B:$B,0),MATCH(U$2,Corp_value!$1:$1,0))="--","",INDEX(Corp_value!$A$1:$EC$2998,MATCH(tbl_dmi_isin[[#This Row],[ISIN]],Corp_value!$B:$B,0),MATCH(U$2,Corp_value!$1:$1,0))))</f>
        <v>#N/A</v>
      </c>
      <c r="V27" s="143" t="str">
        <f>IFERROR(IF(tbl_dmi_isin[[#This Row],[Index]]&gt;$A$2,"",INDEX(Corp_value!$A$1:$EC$2998,MATCH(tbl_dmi_isin[[#This Row],[ISIN]],Corp_value!$B:$B,0),MATCH(V$2,Corp_value!$1:$1,0)))/100000000,"")</f>
        <v/>
      </c>
      <c r="W27" s="151" t="e">
        <f>IF(tbl_dmi_isin[[#This Row],[Index]]&gt;$A$2,"",INDEX(Corp_value!$A$1:$EC$2998,MATCH(tbl_dmi_isin[[#This Row],[ISIN]],Corp_value!$B:$B,0),MATCH(W$2,Corp_value!$1:$1,0)))</f>
        <v>#N/A</v>
      </c>
      <c r="X27" s="151" t="e">
        <f>IF(tbl_dmi_isin[[#This Row],[Index]]&gt;$A$2,"",INDEX(Corp_value!$A$1:$EC$2998,MATCH(tbl_dmi_isin[[#This Row],[ISIN]],Corp_value!$B:$B,0),MATCH(X$2,Corp_value!$1:$1,0)))</f>
        <v>#N/A</v>
      </c>
      <c r="Y27" s="153" t="e">
        <f>IF(tbl_dmi_isin[[#This Row],[Index]]&gt;$A$2,"",INDEX(Corp_value!$A$1:$EC$2998,MATCH(tbl_dmi_isin[[#This Row],[ISIN]],Corp_value!$B:$B,0),MATCH(Y$2,Corp_value!$1:$1,0)))</f>
        <v>#N/A</v>
      </c>
      <c r="Z27" s="153" t="e">
        <f>IF(tbl_dmi_isin[[#This Row],[Index]]&gt;$A$2,"",INDEX(Corp_value!$A$1:$EC$2998,MATCH(tbl_dmi_isin[[#This Row],[ISIN]],Corp_value!$B:$B,0),MATCH(Z$2,Corp_value!$1:$1,0)))</f>
        <v>#N/A</v>
      </c>
      <c r="AA27" s="88" t="str">
        <f>IF(tbl_dmi_isin[[#This Row],[定价日]]&lt;&gt;"",INDEX(美元债一级!$E:$E,MATCH(tbl_dmi_isin[[#This Row],[ISIN]],美元债一级!$C:$C,0)),"")</f>
        <v>国泰君安国际 6.1 2024-04-26</v>
      </c>
      <c r="AB27" s="128"/>
      <c r="AD27" s="155"/>
      <c r="AE27" s="155"/>
      <c r="AF27" s="155"/>
      <c r="AG27" s="155"/>
      <c r="AH27" s="155"/>
      <c r="AI27" s="155"/>
    </row>
    <row r="28" spans="1:35" s="2" customFormat="1" ht="12">
      <c r="A28" s="12">
        <v>25</v>
      </c>
      <c r="B28" s="85" t="str">
        <f>IF(tbl_dmi_isin[[#This Row],[Index]]&gt;$A$2,"",TEXT(INDEX(美元债一级!$A$2:$BO$2879,tbl_dmi_isin[[#This Row],[Index]]+1,MATCH(B$2,美元债一级!$2:$2,0)),"yyyy/mm/dd"))</f>
        <v>2023/10/20</v>
      </c>
      <c r="C28" s="12" t="str">
        <f>IF(tbl_dmi_isin[[#This Row],[Index]]&gt;$A$2,"",INDEX(美元债一级!$A$2:$BO$2880,tbl_dmi_isin[[#This Row],[Index]]+1,MATCH(C$2,美元债一级!$2:$2,0)))</f>
        <v>XS2709970151</v>
      </c>
      <c r="D28" s="12" t="str">
        <f>IF(tbl_dmi_isin[[#This Row],[Index]]&gt;$A$2,"",INDEX(美元债一级!$A$2:$BO$2880,tbl_dmi_isin[[#This Row],[Index]]+1,MATCH(D$2,美元债一级!$2:$2,0)))</f>
        <v>招银金融租赁有限公司</v>
      </c>
      <c r="E28" s="12" t="str">
        <f>TEXT(tbl_dmi_isin[[#This Row],[定价日]],"YYMMDD")&amp;tbl_dmi_isin[[#This Row],[ISIN]]</f>
        <v>231020XS2709970151</v>
      </c>
      <c r="F28" s="114"/>
      <c r="G28" s="24" t="e">
        <f>IF(tbl_dmi_isin[[#This Row],[Index]]&gt;$A$2,"",INDEX(Corp_value!$A$1:$EC$2998,MATCH(tbl_dmi_isin[[#This Row],[ISIN]],Corp_value!$B:$B,0),MATCH(G$2,Corp_value!$1:$1,0)))</f>
        <v>#N/A</v>
      </c>
      <c r="H28" s="25" t="e">
        <f>IF(tbl_dmi_isin[[#This Row],[Index]]&gt;$A$2,"",INDEX(Corp_value!$A$1:$EC$2998,MATCH(tbl_dmi_isin[[#This Row],[ISIN]],Corp_value!$B:$B,0),MATCH(H$2,Corp_value!$1:$1,0)))</f>
        <v>#N/A</v>
      </c>
      <c r="I28" s="25" t="e">
        <f>IF(tbl_dmi_isin[[#This Row],[Index]]&gt;$A$2,"",IF(INDEX(Corp_value!$A$1:$EC$2998,MATCH(tbl_dmi_isin[[#This Row],[ISIN]],Corp_value!$B:$B,0),MATCH(I$2,Corp_value!$1:$1,0))="--","",INDEX(Corp_value!$A$1:$EC$2998,MATCH(tbl_dmi_isin[[#This Row],[ISIN]],Corp_value!$B:$B,0),MATCH(I$2,Corp_value!$1:$1,0))))</f>
        <v>#N/A</v>
      </c>
      <c r="J28" s="24" t="e">
        <f>IF(tbl_dmi_isin[[#This Row],[Index]]&gt;$A$2,"",INDEX(Corp_value!$A$1:$EC$2998,MATCH(tbl_dmi_isin[[#This Row],[ISIN]],Corp_value!$B:$B,0),MATCH(J$2,Corp_value!$1:$1,0)))</f>
        <v>#N/A</v>
      </c>
      <c r="K28" s="24" t="e">
        <f>IF(tbl_dmi_isin[[#This Row],[Index]]&gt;$A$2,"",INDEX(Corp_value!$A$1:$EC$2998,MATCH(tbl_dmi_isin[[#This Row],[ISIN]],Corp_value!$B:$B,0),MATCH(K$2,Corp_value!$1:$1,0)))</f>
        <v>#N/A</v>
      </c>
      <c r="L28" s="24" t="e">
        <f>IF(tbl_dmi_isin[[#This Row],[Index]]&gt;$A$2,"",IF(INDEX(Corp_value!$A$1:$EC$2998,MATCH(tbl_dmi_isin[[#This Row],[ISIN]],Corp_value!$B:$B,0),MATCH(L$2,Corp_value!$1:$1,0))="--","",INDEX(Corp_value!$A$1:$EC$2998,MATCH(tbl_dmi_isin[[#This Row],[ISIN]],Corp_value!$B:$B,0),MATCH(L$2,Corp_value!$1:$1,0))))</f>
        <v>#N/A</v>
      </c>
      <c r="M28" s="24" t="e">
        <f>IF(tbl_dmi_isin[[#This Row],[Index]]&gt;$A$2,"",INDEX(Corp_value!$A$1:$EC$2998,MATCH(tbl_dmi_isin[[#This Row],[ISIN]],Corp_value!$B:$B,0),MATCH(M$2,Corp_value!$1:$1,0)))</f>
        <v>#N/A</v>
      </c>
      <c r="N28" s="24" t="e">
        <f>IF(tbl_dmi_isin[[#This Row],[Index]]&gt;$A$2,"",IF(INDEX(Corp_value!$A$1:$EC$2998,MATCH(tbl_dmi_isin[[#This Row],[ISIN]],Corp_value!$B:$B,0),MATCH(N$2,Corp_value!$1:$1,0))="--","",INDEX(Corp_value!$A$1:$EC$2998,MATCH(tbl_dmi_isin[[#This Row],[ISIN]],Corp_value!$B:$B,0),MATCH(N$2,Corp_value!$1:$1,0))))</f>
        <v>#N/A</v>
      </c>
      <c r="O28" s="24" t="e">
        <f>IF(tbl_dmi_isin[[#This Row],[Index]]&gt;$A$2,"",INDEX(Corp_value!$A$1:$EC$2998,MATCH(tbl_dmi_isin[[#This Row],[ISIN]],Corp_value!$B:$B,0),MATCH(O$2,Corp_value!$1:$1,0)))</f>
        <v>#N/A</v>
      </c>
      <c r="P28" s="146" t="e">
        <f>IF(tbl_dmi_isin[[#This Row],[Index]]&gt;$A$2,"",TEXT(INDEX(Corp_value!$A$1:$EC$2998,MATCH(tbl_dmi_isin[[#This Row],[ISIN]],Corp_value!$B:$B,0),MATCH(P$2,Corp_value!$1:$1,0)),"yyyy/mm/dd"))</f>
        <v>#N/A</v>
      </c>
      <c r="Q28" s="146" t="e">
        <f>IF(tbl_dmi_isin[[#This Row],[Index]]&gt;$A$2,"",TEXT(INDEX(Corp_value!$A$1:$EC$2998,MATCH(tbl_dmi_isin[[#This Row],[ISIN]],Corp_value!$B:$B,0),MATCH(Q$2,Corp_value!$1:$1,0)),"yyyy/mm/dd"))</f>
        <v>#N/A</v>
      </c>
      <c r="R28" s="146" t="e">
        <f>IF(tbl_dmi_isin[[#This Row],[Index]]&gt;$A$2,"",IF(TEXT(INDEX(Corp_value!$A$1:$EC$2998,MATCH(tbl_dmi_isin[[#This Row],[ISIN]],Corp_value!$B:$B,0),MATCH(R$2,Corp_value!$1:$1,0)),"yyyy/mm/dd")="--","",TEXT(INDEX(Corp_value!$A$1:$EC$2998,MATCH(tbl_dmi_isin[[#This Row],[ISIN]],Corp_value!$B:$B,0),MATCH(R$2,Corp_value!$1:$1,0)),"yyyy/mm/dd")))</f>
        <v>#N/A</v>
      </c>
      <c r="S28" s="24" t="e">
        <f>IF(tbl_dmi_isin[[#This Row],[Index]]&gt;$A$2,"",INDEX(Corp_value!$A$1:$EC$2998,MATCH(tbl_dmi_isin[[#This Row],[ISIN]],Corp_value!$B:$B,0),MATCH(S$2,Corp_value!$1:$1,0)))</f>
        <v>#N/A</v>
      </c>
      <c r="T28" s="24" t="e">
        <f>IF(tbl_dmi_isin[[#This Row],[Index]]&gt;$A$2,"",INDEX(Corp_value!$A$1:$EC$2998,MATCH(tbl_dmi_isin[[#This Row],[ISIN]],Corp_value!$B:$B,0),MATCH(T$2,Corp_value!$1:$1,0)))</f>
        <v>#N/A</v>
      </c>
      <c r="U28" s="24" t="e">
        <f>IF(tbl_dmi_isin[[#This Row],[Index]]&gt;$A$2,"",IF(INDEX(Corp_value!$A$1:$EC$2998,MATCH(tbl_dmi_isin[[#This Row],[ISIN]],Corp_value!$B:$B,0),MATCH(U$2,Corp_value!$1:$1,0))="--","",INDEX(Corp_value!$A$1:$EC$2998,MATCH(tbl_dmi_isin[[#This Row],[ISIN]],Corp_value!$B:$B,0),MATCH(U$2,Corp_value!$1:$1,0))))</f>
        <v>#N/A</v>
      </c>
      <c r="V28" s="144" t="str">
        <f>IFERROR(IF(tbl_dmi_isin[[#This Row],[Index]]&gt;$A$2,"",INDEX(Corp_value!$A$1:$EC$2998,MATCH(tbl_dmi_isin[[#This Row],[ISIN]],Corp_value!$B:$B,0),MATCH(V$2,Corp_value!$1:$1,0)))/100000000,"")</f>
        <v/>
      </c>
      <c r="W28" s="150" t="e">
        <f>IF(tbl_dmi_isin[[#This Row],[Index]]&gt;$A$2,"",INDEX(Corp_value!$A$1:$EC$2998,MATCH(tbl_dmi_isin[[#This Row],[ISIN]],Corp_value!$B:$B,0),MATCH(W$2,Corp_value!$1:$1,0)))</f>
        <v>#N/A</v>
      </c>
      <c r="X28" s="150" t="e">
        <f>IF(tbl_dmi_isin[[#This Row],[Index]]&gt;$A$2,"",INDEX(Corp_value!$A$1:$EC$2998,MATCH(tbl_dmi_isin[[#This Row],[ISIN]],Corp_value!$B:$B,0),MATCH(X$2,Corp_value!$1:$1,0)))</f>
        <v>#N/A</v>
      </c>
      <c r="Y28" s="153" t="e">
        <f>IF(tbl_dmi_isin[[#This Row],[Index]]&gt;$A$2,"",INDEX(Corp_value!$A$1:$EC$2998,MATCH(tbl_dmi_isin[[#This Row],[ISIN]],Corp_value!$B:$B,0),MATCH(Y$2,Corp_value!$1:$1,0)))</f>
        <v>#N/A</v>
      </c>
      <c r="Z28" s="153" t="e">
        <f>IF(tbl_dmi_isin[[#This Row],[Index]]&gt;$A$2,"",INDEX(Corp_value!$A$1:$EC$2998,MATCH(tbl_dmi_isin[[#This Row],[ISIN]],Corp_value!$B:$B,0),MATCH(Z$2,Corp_value!$1:$1,0)))</f>
        <v>#N/A</v>
      </c>
      <c r="AB28" s="128"/>
      <c r="AD28" s="155"/>
      <c r="AE28" s="155"/>
      <c r="AF28" s="155"/>
      <c r="AG28" s="155"/>
      <c r="AH28" s="155"/>
      <c r="AI28" s="155"/>
    </row>
    <row r="29" spans="1:35">
      <c r="A29" s="12">
        <v>26</v>
      </c>
      <c r="B29" s="85" t="str">
        <f>IF(tbl_dmi_isin[[#This Row],[Index]]&gt;$A$2,"",TEXT(INDEX(美元债一级!$A$2:$BO$2879,tbl_dmi_isin[[#This Row],[Index]]+1,MATCH(B$2,美元债一级!$2:$2,0)),"yyyy/mm/dd"))</f>
        <v>2023/10/20</v>
      </c>
      <c r="C29" s="12" t="str">
        <f>IF(tbl_dmi_isin[[#This Row],[Index]]&gt;$A$2,"",INDEX(美元债一级!$A$2:$BO$2880,tbl_dmi_isin[[#This Row],[Index]]+1,MATCH(C$2,美元债一级!$2:$2,0)))</f>
        <v>XS2709504422</v>
      </c>
      <c r="D29" s="12" t="str">
        <f>IF(tbl_dmi_isin[[#This Row],[Index]]&gt;$A$2,"",INDEX(美元债一级!$A$2:$BO$2880,tbl_dmi_isin[[#This Row],[Index]]+1,MATCH(D$2,美元债一级!$2:$2,0)))</f>
        <v>中信建投(国际)金融控股有限公司</v>
      </c>
      <c r="E29" s="12" t="str">
        <f>TEXT(tbl_dmi_isin[[#This Row],[定价日]],"YYMMDD")&amp;tbl_dmi_isin[[#This Row],[ISIN]]</f>
        <v>231020XS2709504422</v>
      </c>
      <c r="F29" s="116"/>
      <c r="G29" s="24" t="e">
        <f>IF(tbl_dmi_isin[[#This Row],[Index]]&gt;$A$2,"",INDEX(Corp_value!$A$1:$EC$2998,MATCH(tbl_dmi_isin[[#This Row],[ISIN]],Corp_value!$B:$B,0),MATCH(G$2,Corp_value!$1:$1,0)))</f>
        <v>#N/A</v>
      </c>
      <c r="H29" s="25" t="e">
        <f>IF(tbl_dmi_isin[[#This Row],[Index]]&gt;$A$2,"",INDEX(Corp_value!$A$1:$EC$2998,MATCH(tbl_dmi_isin[[#This Row],[ISIN]],Corp_value!$B:$B,0),MATCH(H$2,Corp_value!$1:$1,0)))</f>
        <v>#N/A</v>
      </c>
      <c r="I29" s="25" t="e">
        <f>IF(tbl_dmi_isin[[#This Row],[Index]]&gt;$A$2,"",IF(INDEX(Corp_value!$A$1:$EC$2998,MATCH(tbl_dmi_isin[[#This Row],[ISIN]],Corp_value!$B:$B,0),MATCH(I$2,Corp_value!$1:$1,0))="--","",INDEX(Corp_value!$A$1:$EC$2998,MATCH(tbl_dmi_isin[[#This Row],[ISIN]],Corp_value!$B:$B,0),MATCH(I$2,Corp_value!$1:$1,0))))</f>
        <v>#N/A</v>
      </c>
      <c r="J29" s="24" t="e">
        <f>IF(tbl_dmi_isin[[#This Row],[Index]]&gt;$A$2,"",INDEX(Corp_value!$A$1:$EC$2998,MATCH(tbl_dmi_isin[[#This Row],[ISIN]],Corp_value!$B:$B,0),MATCH(J$2,Corp_value!$1:$1,0)))</f>
        <v>#N/A</v>
      </c>
      <c r="K29" s="24" t="e">
        <f>IF(tbl_dmi_isin[[#This Row],[Index]]&gt;$A$2,"",INDEX(Corp_value!$A$1:$EC$2998,MATCH(tbl_dmi_isin[[#This Row],[ISIN]],Corp_value!$B:$B,0),MATCH(K$2,Corp_value!$1:$1,0)))</f>
        <v>#N/A</v>
      </c>
      <c r="L29" s="24" t="e">
        <f>IF(tbl_dmi_isin[[#This Row],[Index]]&gt;$A$2,"",IF(INDEX(Corp_value!$A$1:$EC$2998,MATCH(tbl_dmi_isin[[#This Row],[ISIN]],Corp_value!$B:$B,0),MATCH(L$2,Corp_value!$1:$1,0))="--","",INDEX(Corp_value!$A$1:$EC$2998,MATCH(tbl_dmi_isin[[#This Row],[ISIN]],Corp_value!$B:$B,0),MATCH(L$2,Corp_value!$1:$1,0))))</f>
        <v>#N/A</v>
      </c>
      <c r="M29" s="132" t="e">
        <f>IF(tbl_dmi_isin[[#This Row],[Index]]&gt;$A$2,"",INDEX(Corp_value!$A$1:$EC$2998,MATCH(tbl_dmi_isin[[#This Row],[ISIN]],Corp_value!$B:$B,0),MATCH(M$2,Corp_value!$1:$1,0)))</f>
        <v>#N/A</v>
      </c>
      <c r="N29" s="132" t="e">
        <f>IF(tbl_dmi_isin[[#This Row],[Index]]&gt;$A$2,"",IF(INDEX(Corp_value!$A$1:$EC$2998,MATCH(tbl_dmi_isin[[#This Row],[ISIN]],Corp_value!$B:$B,0),MATCH(N$2,Corp_value!$1:$1,0))="--","",INDEX(Corp_value!$A$1:$EC$2998,MATCH(tbl_dmi_isin[[#This Row],[ISIN]],Corp_value!$B:$B,0),MATCH(N$2,Corp_value!$1:$1,0))))</f>
        <v>#N/A</v>
      </c>
      <c r="O29" s="132" t="e">
        <f>IF(tbl_dmi_isin[[#This Row],[Index]]&gt;$A$2,"",INDEX(Corp_value!$A$1:$EC$2998,MATCH(tbl_dmi_isin[[#This Row],[ISIN]],Corp_value!$B:$B,0),MATCH(O$2,Corp_value!$1:$1,0)))</f>
        <v>#N/A</v>
      </c>
      <c r="P29" s="147" t="e">
        <f>IF(tbl_dmi_isin[[#This Row],[Index]]&gt;$A$2,"",TEXT(INDEX(Corp_value!$A$1:$EC$2998,MATCH(tbl_dmi_isin[[#This Row],[ISIN]],Corp_value!$B:$B,0),MATCH(P$2,Corp_value!$1:$1,0)),"yyyy/mm/dd"))</f>
        <v>#N/A</v>
      </c>
      <c r="Q29" s="147" t="e">
        <f>IF(tbl_dmi_isin[[#This Row],[Index]]&gt;$A$2,"",TEXT(INDEX(Corp_value!$A$1:$EC$2998,MATCH(tbl_dmi_isin[[#This Row],[ISIN]],Corp_value!$B:$B,0),MATCH(Q$2,Corp_value!$1:$1,0)),"yyyy/mm/dd"))</f>
        <v>#N/A</v>
      </c>
      <c r="R29" s="147" t="e">
        <f>IF(tbl_dmi_isin[[#This Row],[Index]]&gt;$A$2,"",IF(TEXT(INDEX(Corp_value!$A$1:$EC$2998,MATCH(tbl_dmi_isin[[#This Row],[ISIN]],Corp_value!$B:$B,0),MATCH(R$2,Corp_value!$1:$1,0)),"yyyy/mm/dd")="--","",TEXT(INDEX(Corp_value!$A$1:$EC$2998,MATCH(tbl_dmi_isin[[#This Row],[ISIN]],Corp_value!$B:$B,0),MATCH(R$2,Corp_value!$1:$1,0)),"yyyy/mm/dd")))</f>
        <v>#N/A</v>
      </c>
      <c r="S29" s="132" t="e">
        <f>IF(tbl_dmi_isin[[#This Row],[Index]]&gt;$A$2,"",INDEX(Corp_value!$A$1:$EC$2998,MATCH(tbl_dmi_isin[[#This Row],[ISIN]],Corp_value!$B:$B,0),MATCH(S$2,Corp_value!$1:$1,0)))</f>
        <v>#N/A</v>
      </c>
      <c r="T29" s="132" t="e">
        <f>IF(tbl_dmi_isin[[#This Row],[Index]]&gt;$A$2,"",INDEX(Corp_value!$A$1:$EC$2998,MATCH(tbl_dmi_isin[[#This Row],[ISIN]],Corp_value!$B:$B,0),MATCH(T$2,Corp_value!$1:$1,0)))</f>
        <v>#N/A</v>
      </c>
      <c r="U29" s="132" t="e">
        <f>IF(tbl_dmi_isin[[#This Row],[Index]]&gt;$A$2,"",IF(INDEX(Corp_value!$A$1:$EC$2998,MATCH(tbl_dmi_isin[[#This Row],[ISIN]],Corp_value!$B:$B,0),MATCH(U$2,Corp_value!$1:$1,0))="--","",INDEX(Corp_value!$A$1:$EC$2998,MATCH(tbl_dmi_isin[[#This Row],[ISIN]],Corp_value!$B:$B,0),MATCH(U$2,Corp_value!$1:$1,0))))</f>
        <v>#N/A</v>
      </c>
      <c r="V29" s="145" t="str">
        <f>IFERROR(IF(tbl_dmi_isin[[#This Row],[Index]]&gt;$A$2,"",INDEX(Corp_value!$A$1:$EC$2998,MATCH(tbl_dmi_isin[[#This Row],[ISIN]],Corp_value!$B:$B,0),MATCH(V$2,Corp_value!$1:$1,0)))/100000000,"")</f>
        <v/>
      </c>
      <c r="W29" s="150" t="e">
        <f>IF(tbl_dmi_isin[[#This Row],[Index]]&gt;$A$2,"",INDEX(Corp_value!$A$1:$EC$2998,MATCH(tbl_dmi_isin[[#This Row],[ISIN]],Corp_value!$B:$B,0),MATCH(W$2,Corp_value!$1:$1,0)))</f>
        <v>#N/A</v>
      </c>
      <c r="X29" s="150" t="e">
        <f>IF(tbl_dmi_isin[[#This Row],[Index]]&gt;$A$2,"",INDEX(Corp_value!$A$1:$EC$2998,MATCH(tbl_dmi_isin[[#This Row],[ISIN]],Corp_value!$B:$B,0),MATCH(X$2,Corp_value!$1:$1,0)))</f>
        <v>#N/A</v>
      </c>
      <c r="Y29" s="153" t="e">
        <f>IF(tbl_dmi_isin[[#This Row],[Index]]&gt;$A$2,"",INDEX(Corp_value!$A$1:$EC$2998,MATCH(tbl_dmi_isin[[#This Row],[ISIN]],Corp_value!$B:$B,0),MATCH(Y$2,Corp_value!$1:$1,0)))</f>
        <v>#N/A</v>
      </c>
      <c r="Z29" s="153" t="e">
        <f>IF(tbl_dmi_isin[[#This Row],[Index]]&gt;$A$2,"",INDEX(Corp_value!$A$1:$EC$2998,MATCH(tbl_dmi_isin[[#This Row],[ISIN]],Corp_value!$B:$B,0),MATCH(Z$2,Corp_value!$1:$1,0)))</f>
        <v>#N/A</v>
      </c>
      <c r="AB29" s="128"/>
    </row>
    <row r="30" spans="1:35">
      <c r="A30" s="12">
        <v>27</v>
      </c>
      <c r="B30" s="85" t="str">
        <f>IF(tbl_dmi_isin[[#This Row],[Index]]&gt;$A$2,"",TEXT(INDEX(美元债一级!$A$2:$BO$2879,tbl_dmi_isin[[#This Row],[Index]]+1,MATCH(B$2,美元债一级!$2:$2,0)),"yyyy/mm/dd"))</f>
        <v>2023/10/19</v>
      </c>
      <c r="C30" s="12" t="str">
        <f>IF(tbl_dmi_isin[[#This Row],[Index]]&gt;$A$2,"",INDEX(美元债一级!$A$2:$BO$2880,tbl_dmi_isin[[#This Row],[Index]]+1,MATCH(C$2,美元债一级!$2:$2,0)))</f>
        <v>XS2709491778</v>
      </c>
      <c r="D30" s="12" t="str">
        <f>IF(tbl_dmi_isin[[#This Row],[Index]]&gt;$A$2,"",INDEX(美元债一级!$A$2:$BO$2880,tbl_dmi_isin[[#This Row],[Index]]+1,MATCH(D$2,美元债一级!$2:$2,0)))</f>
        <v>中信建投(国际)金融控股有限公司</v>
      </c>
      <c r="E30" s="12" t="str">
        <f>TEXT(tbl_dmi_isin[[#This Row],[定价日]],"YYMMDD")&amp;tbl_dmi_isin[[#This Row],[ISIN]]</f>
        <v>231019XS2709491778</v>
      </c>
      <c r="F30" s="116"/>
      <c r="G30" s="24" t="e">
        <f>IF(tbl_dmi_isin[[#This Row],[Index]]&gt;$A$2,"",INDEX(Corp_value!$A$1:$EC$2998,MATCH(tbl_dmi_isin[[#This Row],[ISIN]],Corp_value!$B:$B,0),MATCH(G$2,Corp_value!$1:$1,0)))</f>
        <v>#N/A</v>
      </c>
      <c r="H30" s="25" t="e">
        <f>IF(tbl_dmi_isin[[#This Row],[Index]]&gt;$A$2,"",INDEX(Corp_value!$A$1:$EC$2998,MATCH(tbl_dmi_isin[[#This Row],[ISIN]],Corp_value!$B:$B,0),MATCH(H$2,Corp_value!$1:$1,0)))</f>
        <v>#N/A</v>
      </c>
      <c r="I30" s="25" t="e">
        <f>IF(tbl_dmi_isin[[#This Row],[Index]]&gt;$A$2,"",IF(INDEX(Corp_value!$A$1:$EC$2998,MATCH(tbl_dmi_isin[[#This Row],[ISIN]],Corp_value!$B:$B,0),MATCH(I$2,Corp_value!$1:$1,0))="--","",INDEX(Corp_value!$A$1:$EC$2998,MATCH(tbl_dmi_isin[[#This Row],[ISIN]],Corp_value!$B:$B,0),MATCH(I$2,Corp_value!$1:$1,0))))</f>
        <v>#N/A</v>
      </c>
      <c r="J30" s="24" t="e">
        <f>IF(tbl_dmi_isin[[#This Row],[Index]]&gt;$A$2,"",INDEX(Corp_value!$A$1:$EC$2998,MATCH(tbl_dmi_isin[[#This Row],[ISIN]],Corp_value!$B:$B,0),MATCH(J$2,Corp_value!$1:$1,0)))</f>
        <v>#N/A</v>
      </c>
      <c r="K30" s="24" t="e">
        <f>IF(tbl_dmi_isin[[#This Row],[Index]]&gt;$A$2,"",INDEX(Corp_value!$A$1:$EC$2998,MATCH(tbl_dmi_isin[[#This Row],[ISIN]],Corp_value!$B:$B,0),MATCH(K$2,Corp_value!$1:$1,0)))</f>
        <v>#N/A</v>
      </c>
      <c r="L30" s="24" t="e">
        <f>IF(tbl_dmi_isin[[#This Row],[Index]]&gt;$A$2,"",IF(INDEX(Corp_value!$A$1:$EC$2998,MATCH(tbl_dmi_isin[[#This Row],[ISIN]],Corp_value!$B:$B,0),MATCH(L$2,Corp_value!$1:$1,0))="--","",INDEX(Corp_value!$A$1:$EC$2998,MATCH(tbl_dmi_isin[[#This Row],[ISIN]],Corp_value!$B:$B,0),MATCH(L$2,Corp_value!$1:$1,0))))</f>
        <v>#N/A</v>
      </c>
      <c r="M30" s="132" t="e">
        <f>IF(tbl_dmi_isin[[#This Row],[Index]]&gt;$A$2,"",INDEX(Corp_value!$A$1:$EC$2998,MATCH(tbl_dmi_isin[[#This Row],[ISIN]],Corp_value!$B:$B,0),MATCH(M$2,Corp_value!$1:$1,0)))</f>
        <v>#N/A</v>
      </c>
      <c r="N30" s="132" t="e">
        <f>IF(tbl_dmi_isin[[#This Row],[Index]]&gt;$A$2,"",IF(INDEX(Corp_value!$A$1:$EC$2998,MATCH(tbl_dmi_isin[[#This Row],[ISIN]],Corp_value!$B:$B,0),MATCH(N$2,Corp_value!$1:$1,0))="--","",INDEX(Corp_value!$A$1:$EC$2998,MATCH(tbl_dmi_isin[[#This Row],[ISIN]],Corp_value!$B:$B,0),MATCH(N$2,Corp_value!$1:$1,0))))</f>
        <v>#N/A</v>
      </c>
      <c r="O30" s="132" t="e">
        <f>IF(tbl_dmi_isin[[#This Row],[Index]]&gt;$A$2,"",INDEX(Corp_value!$A$1:$EC$2998,MATCH(tbl_dmi_isin[[#This Row],[ISIN]],Corp_value!$B:$B,0),MATCH(O$2,Corp_value!$1:$1,0)))</f>
        <v>#N/A</v>
      </c>
      <c r="P30" s="147" t="e">
        <f>IF(tbl_dmi_isin[[#This Row],[Index]]&gt;$A$2,"",TEXT(INDEX(Corp_value!$A$1:$EC$2998,MATCH(tbl_dmi_isin[[#This Row],[ISIN]],Corp_value!$B:$B,0),MATCH(P$2,Corp_value!$1:$1,0)),"yyyy/mm/dd"))</f>
        <v>#N/A</v>
      </c>
      <c r="Q30" s="147" t="e">
        <f>IF(tbl_dmi_isin[[#This Row],[Index]]&gt;$A$2,"",TEXT(INDEX(Corp_value!$A$1:$EC$2998,MATCH(tbl_dmi_isin[[#This Row],[ISIN]],Corp_value!$B:$B,0),MATCH(Q$2,Corp_value!$1:$1,0)),"yyyy/mm/dd"))</f>
        <v>#N/A</v>
      </c>
      <c r="R30" s="147" t="e">
        <f>IF(tbl_dmi_isin[[#This Row],[Index]]&gt;$A$2,"",IF(TEXT(INDEX(Corp_value!$A$1:$EC$2998,MATCH(tbl_dmi_isin[[#This Row],[ISIN]],Corp_value!$B:$B,0),MATCH(R$2,Corp_value!$1:$1,0)),"yyyy/mm/dd")="--","",TEXT(INDEX(Corp_value!$A$1:$EC$2998,MATCH(tbl_dmi_isin[[#This Row],[ISIN]],Corp_value!$B:$B,0),MATCH(R$2,Corp_value!$1:$1,0)),"yyyy/mm/dd")))</f>
        <v>#N/A</v>
      </c>
      <c r="S30" s="132" t="e">
        <f>IF(tbl_dmi_isin[[#This Row],[Index]]&gt;$A$2,"",INDEX(Corp_value!$A$1:$EC$2998,MATCH(tbl_dmi_isin[[#This Row],[ISIN]],Corp_value!$B:$B,0),MATCH(S$2,Corp_value!$1:$1,0)))</f>
        <v>#N/A</v>
      </c>
      <c r="T30" s="132" t="e">
        <f>IF(tbl_dmi_isin[[#This Row],[Index]]&gt;$A$2,"",INDEX(Corp_value!$A$1:$EC$2998,MATCH(tbl_dmi_isin[[#This Row],[ISIN]],Corp_value!$B:$B,0),MATCH(T$2,Corp_value!$1:$1,0)))</f>
        <v>#N/A</v>
      </c>
      <c r="U30" s="132" t="e">
        <f>IF(tbl_dmi_isin[[#This Row],[Index]]&gt;$A$2,"",IF(INDEX(Corp_value!$A$1:$EC$2998,MATCH(tbl_dmi_isin[[#This Row],[ISIN]],Corp_value!$B:$B,0),MATCH(U$2,Corp_value!$1:$1,0))="--","",INDEX(Corp_value!$A$1:$EC$2998,MATCH(tbl_dmi_isin[[#This Row],[ISIN]],Corp_value!$B:$B,0),MATCH(U$2,Corp_value!$1:$1,0))))</f>
        <v>#N/A</v>
      </c>
      <c r="V30" s="145" t="str">
        <f>IFERROR(IF(tbl_dmi_isin[[#This Row],[Index]]&gt;$A$2,"",INDEX(Corp_value!$A$1:$EC$2998,MATCH(tbl_dmi_isin[[#This Row],[ISIN]],Corp_value!$B:$B,0),MATCH(V$2,Corp_value!$1:$1,0)))/100000000,"")</f>
        <v/>
      </c>
      <c r="W30" s="150" t="e">
        <f>IF(tbl_dmi_isin[[#This Row],[Index]]&gt;$A$2,"",INDEX(Corp_value!$A$1:$EC$2998,MATCH(tbl_dmi_isin[[#This Row],[ISIN]],Corp_value!$B:$B,0),MATCH(W$2,Corp_value!$1:$1,0)))</f>
        <v>#N/A</v>
      </c>
      <c r="X30" s="150" t="e">
        <f>IF(tbl_dmi_isin[[#This Row],[Index]]&gt;$A$2,"",INDEX(Corp_value!$A$1:$EC$2998,MATCH(tbl_dmi_isin[[#This Row],[ISIN]],Corp_value!$B:$B,0),MATCH(X$2,Corp_value!$1:$1,0)))</f>
        <v>#N/A</v>
      </c>
      <c r="Y30" s="153" t="e">
        <f>IF(tbl_dmi_isin[[#This Row],[Index]]&gt;$A$2,"",INDEX(Corp_value!$A$1:$EC$2998,MATCH(tbl_dmi_isin[[#This Row],[ISIN]],Corp_value!$B:$B,0),MATCH(Y$2,Corp_value!$1:$1,0)))</f>
        <v>#N/A</v>
      </c>
      <c r="Z30" s="153" t="e">
        <f>IF(tbl_dmi_isin[[#This Row],[Index]]&gt;$A$2,"",INDEX(Corp_value!$A$1:$EC$2998,MATCH(tbl_dmi_isin[[#This Row],[ISIN]],Corp_value!$B:$B,0),MATCH(Z$2,Corp_value!$1:$1,0)))</f>
        <v>#N/A</v>
      </c>
      <c r="AB30" s="128"/>
    </row>
    <row r="31" spans="1:35">
      <c r="A31" s="12">
        <v>28</v>
      </c>
      <c r="B31" s="85" t="str">
        <f>IF(tbl_dmi_isin[[#This Row],[Index]]&gt;$A$2,"",TEXT(INDEX(美元债一级!$A$2:$BO$2879,tbl_dmi_isin[[#This Row],[Index]]+1,MATCH(B$2,美元债一级!$2:$2,0)),"yyyy/mm/dd"))</f>
        <v>2023/10/19</v>
      </c>
      <c r="C31" s="12" t="str">
        <f>IF(tbl_dmi_isin[[#This Row],[Index]]&gt;$A$2,"",INDEX(美元债一级!$A$2:$BO$2880,tbl_dmi_isin[[#This Row],[Index]]+1,MATCH(C$2,美元债一级!$2:$2,0)))</f>
        <v>HK0000937349</v>
      </c>
      <c r="D31" s="12" t="str">
        <f>IF(tbl_dmi_isin[[#This Row],[Index]]&gt;$A$2,"",INDEX(美元债一级!$A$2:$BO$2880,tbl_dmi_isin[[#This Row],[Index]]+1,MATCH(D$2,美元债一级!$2:$2,0)))</f>
        <v>工银国际控股有限公司</v>
      </c>
      <c r="E31" s="12" t="str">
        <f>TEXT(tbl_dmi_isin[[#This Row],[定价日]],"YYMMDD")&amp;tbl_dmi_isin[[#This Row],[ISIN]]</f>
        <v>231019HK0000937349</v>
      </c>
      <c r="F31" s="116"/>
      <c r="G31" s="24" t="e">
        <f>IF(tbl_dmi_isin[[#This Row],[Index]]&gt;$A$2,"",INDEX(Corp_value!$A$1:$EC$2998,MATCH(tbl_dmi_isin[[#This Row],[ISIN]],Corp_value!$B:$B,0),MATCH(G$2,Corp_value!$1:$1,0)))</f>
        <v>#N/A</v>
      </c>
      <c r="H31" s="25" t="e">
        <f>IF(tbl_dmi_isin[[#This Row],[Index]]&gt;$A$2,"",INDEX(Corp_value!$A$1:$EC$2998,MATCH(tbl_dmi_isin[[#This Row],[ISIN]],Corp_value!$B:$B,0),MATCH(H$2,Corp_value!$1:$1,0)))</f>
        <v>#N/A</v>
      </c>
      <c r="I31" s="25" t="e">
        <f>IF(tbl_dmi_isin[[#This Row],[Index]]&gt;$A$2,"",IF(INDEX(Corp_value!$A$1:$EC$2998,MATCH(tbl_dmi_isin[[#This Row],[ISIN]],Corp_value!$B:$B,0),MATCH(I$2,Corp_value!$1:$1,0))="--","",INDEX(Corp_value!$A$1:$EC$2998,MATCH(tbl_dmi_isin[[#This Row],[ISIN]],Corp_value!$B:$B,0),MATCH(I$2,Corp_value!$1:$1,0))))</f>
        <v>#N/A</v>
      </c>
      <c r="J31" s="24" t="e">
        <f>IF(tbl_dmi_isin[[#This Row],[Index]]&gt;$A$2,"",INDEX(Corp_value!$A$1:$EC$2998,MATCH(tbl_dmi_isin[[#This Row],[ISIN]],Corp_value!$B:$B,0),MATCH(J$2,Corp_value!$1:$1,0)))</f>
        <v>#N/A</v>
      </c>
      <c r="K31" s="24" t="e">
        <f>IF(tbl_dmi_isin[[#This Row],[Index]]&gt;$A$2,"",INDEX(Corp_value!$A$1:$EC$2998,MATCH(tbl_dmi_isin[[#This Row],[ISIN]],Corp_value!$B:$B,0),MATCH(K$2,Corp_value!$1:$1,0)))</f>
        <v>#N/A</v>
      </c>
      <c r="L31" s="24" t="e">
        <f>IF(tbl_dmi_isin[[#This Row],[Index]]&gt;$A$2,"",IF(INDEX(Corp_value!$A$1:$EC$2998,MATCH(tbl_dmi_isin[[#This Row],[ISIN]],Corp_value!$B:$B,0),MATCH(L$2,Corp_value!$1:$1,0))="--","",INDEX(Corp_value!$A$1:$EC$2998,MATCH(tbl_dmi_isin[[#This Row],[ISIN]],Corp_value!$B:$B,0),MATCH(L$2,Corp_value!$1:$1,0))))</f>
        <v>#N/A</v>
      </c>
      <c r="M31" s="132" t="e">
        <f>IF(tbl_dmi_isin[[#This Row],[Index]]&gt;$A$2,"",INDEX(Corp_value!$A$1:$EC$2998,MATCH(tbl_dmi_isin[[#This Row],[ISIN]],Corp_value!$B:$B,0),MATCH(M$2,Corp_value!$1:$1,0)))</f>
        <v>#N/A</v>
      </c>
      <c r="N31" s="132" t="e">
        <f>IF(tbl_dmi_isin[[#This Row],[Index]]&gt;$A$2,"",IF(INDEX(Corp_value!$A$1:$EC$2998,MATCH(tbl_dmi_isin[[#This Row],[ISIN]],Corp_value!$B:$B,0),MATCH(N$2,Corp_value!$1:$1,0))="--","",INDEX(Corp_value!$A$1:$EC$2998,MATCH(tbl_dmi_isin[[#This Row],[ISIN]],Corp_value!$B:$B,0),MATCH(N$2,Corp_value!$1:$1,0))))</f>
        <v>#N/A</v>
      </c>
      <c r="O31" s="132" t="e">
        <f>IF(tbl_dmi_isin[[#This Row],[Index]]&gt;$A$2,"",INDEX(Corp_value!$A$1:$EC$2998,MATCH(tbl_dmi_isin[[#This Row],[ISIN]],Corp_value!$B:$B,0),MATCH(O$2,Corp_value!$1:$1,0)))</f>
        <v>#N/A</v>
      </c>
      <c r="P31" s="147" t="e">
        <f>IF(tbl_dmi_isin[[#This Row],[Index]]&gt;$A$2,"",TEXT(INDEX(Corp_value!$A$1:$EC$2998,MATCH(tbl_dmi_isin[[#This Row],[ISIN]],Corp_value!$B:$B,0),MATCH(P$2,Corp_value!$1:$1,0)),"yyyy/mm/dd"))</f>
        <v>#N/A</v>
      </c>
      <c r="Q31" s="147" t="e">
        <f>IF(tbl_dmi_isin[[#This Row],[Index]]&gt;$A$2,"",TEXT(INDEX(Corp_value!$A$1:$EC$2998,MATCH(tbl_dmi_isin[[#This Row],[ISIN]],Corp_value!$B:$B,0),MATCH(Q$2,Corp_value!$1:$1,0)),"yyyy/mm/dd"))</f>
        <v>#N/A</v>
      </c>
      <c r="R31" s="147" t="e">
        <f>IF(tbl_dmi_isin[[#This Row],[Index]]&gt;$A$2,"",IF(TEXT(INDEX(Corp_value!$A$1:$EC$2998,MATCH(tbl_dmi_isin[[#This Row],[ISIN]],Corp_value!$B:$B,0),MATCH(R$2,Corp_value!$1:$1,0)),"yyyy/mm/dd")="--","",TEXT(INDEX(Corp_value!$A$1:$EC$2998,MATCH(tbl_dmi_isin[[#This Row],[ISIN]],Corp_value!$B:$B,0),MATCH(R$2,Corp_value!$1:$1,0)),"yyyy/mm/dd")))</f>
        <v>#N/A</v>
      </c>
      <c r="S31" s="132" t="e">
        <f>IF(tbl_dmi_isin[[#This Row],[Index]]&gt;$A$2,"",INDEX(Corp_value!$A$1:$EC$2998,MATCH(tbl_dmi_isin[[#This Row],[ISIN]],Corp_value!$B:$B,0),MATCH(S$2,Corp_value!$1:$1,0)))</f>
        <v>#N/A</v>
      </c>
      <c r="T31" s="132" t="e">
        <f>IF(tbl_dmi_isin[[#This Row],[Index]]&gt;$A$2,"",INDEX(Corp_value!$A$1:$EC$2998,MATCH(tbl_dmi_isin[[#This Row],[ISIN]],Corp_value!$B:$B,0),MATCH(T$2,Corp_value!$1:$1,0)))</f>
        <v>#N/A</v>
      </c>
      <c r="U31" s="132" t="e">
        <f>IF(tbl_dmi_isin[[#This Row],[Index]]&gt;$A$2,"",IF(INDEX(Corp_value!$A$1:$EC$2998,MATCH(tbl_dmi_isin[[#This Row],[ISIN]],Corp_value!$B:$B,0),MATCH(U$2,Corp_value!$1:$1,0))="--","",INDEX(Corp_value!$A$1:$EC$2998,MATCH(tbl_dmi_isin[[#This Row],[ISIN]],Corp_value!$B:$B,0),MATCH(U$2,Corp_value!$1:$1,0))))</f>
        <v>#N/A</v>
      </c>
      <c r="V31" s="145" t="str">
        <f>IFERROR(IF(tbl_dmi_isin[[#This Row],[Index]]&gt;$A$2,"",INDEX(Corp_value!$A$1:$EC$2998,MATCH(tbl_dmi_isin[[#This Row],[ISIN]],Corp_value!$B:$B,0),MATCH(V$2,Corp_value!$1:$1,0)))/100000000,"")</f>
        <v/>
      </c>
      <c r="W31" s="150" t="e">
        <f>IF(tbl_dmi_isin[[#This Row],[Index]]&gt;$A$2,"",INDEX(Corp_value!$A$1:$EC$2998,MATCH(tbl_dmi_isin[[#This Row],[ISIN]],Corp_value!$B:$B,0),MATCH(W$2,Corp_value!$1:$1,0)))</f>
        <v>#N/A</v>
      </c>
      <c r="X31" s="150" t="e">
        <f>IF(tbl_dmi_isin[[#This Row],[Index]]&gt;$A$2,"",INDEX(Corp_value!$A$1:$EC$2998,MATCH(tbl_dmi_isin[[#This Row],[ISIN]],Corp_value!$B:$B,0),MATCH(X$2,Corp_value!$1:$1,0)))</f>
        <v>#N/A</v>
      </c>
      <c r="Y31" s="153" t="e">
        <f>IF(tbl_dmi_isin[[#This Row],[Index]]&gt;$A$2,"",INDEX(Corp_value!$A$1:$EC$2998,MATCH(tbl_dmi_isin[[#This Row],[ISIN]],Corp_value!$B:$B,0),MATCH(Y$2,Corp_value!$1:$1,0)))</f>
        <v>#N/A</v>
      </c>
      <c r="Z31" s="153" t="e">
        <f>IF(tbl_dmi_isin[[#This Row],[Index]]&gt;$A$2,"",INDEX(Corp_value!$A$1:$EC$2998,MATCH(tbl_dmi_isin[[#This Row],[ISIN]],Corp_value!$B:$B,0),MATCH(Z$2,Corp_value!$1:$1,0)))</f>
        <v>#N/A</v>
      </c>
      <c r="AB31" s="128"/>
    </row>
    <row r="32" spans="1:35">
      <c r="A32" s="12">
        <v>29</v>
      </c>
      <c r="B32" s="85" t="str">
        <f>IF(tbl_dmi_isin[[#This Row],[Index]]&gt;$A$2,"",TEXT(INDEX(美元债一级!$A$2:$BO$2879,tbl_dmi_isin[[#This Row],[Index]]+1,MATCH(B$2,美元债一级!$2:$2,0)),"yyyy/mm/dd"))</f>
        <v>2023/10/18</v>
      </c>
      <c r="C32" s="12" t="str">
        <f>IF(tbl_dmi_isin[[#This Row],[Index]]&gt;$A$2,"",INDEX(美元债一级!$A$2:$BO$2880,tbl_dmi_isin[[#This Row],[Index]]+1,MATCH(C$2,美元债一级!$2:$2,0)))</f>
        <v>XS2708697342</v>
      </c>
      <c r="D32" s="12" t="str">
        <f>IF(tbl_dmi_isin[[#This Row],[Index]]&gt;$A$2,"",INDEX(美元债一级!$A$2:$BO$2880,tbl_dmi_isin[[#This Row],[Index]]+1,MATCH(D$2,美元债一级!$2:$2,0)))</f>
        <v>中信建投(国际)金融控股有限公司</v>
      </c>
      <c r="E32" s="12" t="str">
        <f>TEXT(tbl_dmi_isin[[#This Row],[定价日]],"YYMMDD")&amp;tbl_dmi_isin[[#This Row],[ISIN]]</f>
        <v>231018XS2708697342</v>
      </c>
      <c r="F32" s="116"/>
      <c r="G32" s="24" t="e">
        <f>IF(tbl_dmi_isin[[#This Row],[Index]]&gt;$A$2,"",INDEX(Corp_value!$A$1:$EC$2998,MATCH(tbl_dmi_isin[[#This Row],[ISIN]],Corp_value!$B:$B,0),MATCH(G$2,Corp_value!$1:$1,0)))</f>
        <v>#N/A</v>
      </c>
      <c r="H32" s="25" t="e">
        <f>IF(tbl_dmi_isin[[#This Row],[Index]]&gt;$A$2,"",INDEX(Corp_value!$A$1:$EC$2998,MATCH(tbl_dmi_isin[[#This Row],[ISIN]],Corp_value!$B:$B,0),MATCH(H$2,Corp_value!$1:$1,0)))</f>
        <v>#N/A</v>
      </c>
      <c r="I32" s="25" t="e">
        <f>IF(tbl_dmi_isin[[#This Row],[Index]]&gt;$A$2,"",IF(INDEX(Corp_value!$A$1:$EC$2998,MATCH(tbl_dmi_isin[[#This Row],[ISIN]],Corp_value!$B:$B,0),MATCH(I$2,Corp_value!$1:$1,0))="--","",INDEX(Corp_value!$A$1:$EC$2998,MATCH(tbl_dmi_isin[[#This Row],[ISIN]],Corp_value!$B:$B,0),MATCH(I$2,Corp_value!$1:$1,0))))</f>
        <v>#N/A</v>
      </c>
      <c r="J32" s="24" t="e">
        <f>IF(tbl_dmi_isin[[#This Row],[Index]]&gt;$A$2,"",INDEX(Corp_value!$A$1:$EC$2998,MATCH(tbl_dmi_isin[[#This Row],[ISIN]],Corp_value!$B:$B,0),MATCH(J$2,Corp_value!$1:$1,0)))</f>
        <v>#N/A</v>
      </c>
      <c r="K32" s="24" t="e">
        <f>IF(tbl_dmi_isin[[#This Row],[Index]]&gt;$A$2,"",INDEX(Corp_value!$A$1:$EC$2998,MATCH(tbl_dmi_isin[[#This Row],[ISIN]],Corp_value!$B:$B,0),MATCH(K$2,Corp_value!$1:$1,0)))</f>
        <v>#N/A</v>
      </c>
      <c r="L32" s="24" t="e">
        <f>IF(tbl_dmi_isin[[#This Row],[Index]]&gt;$A$2,"",IF(INDEX(Corp_value!$A$1:$EC$2998,MATCH(tbl_dmi_isin[[#This Row],[ISIN]],Corp_value!$B:$B,0),MATCH(L$2,Corp_value!$1:$1,0))="--","",INDEX(Corp_value!$A$1:$EC$2998,MATCH(tbl_dmi_isin[[#This Row],[ISIN]],Corp_value!$B:$B,0),MATCH(L$2,Corp_value!$1:$1,0))))</f>
        <v>#N/A</v>
      </c>
      <c r="M32" s="132" t="e">
        <f>IF(tbl_dmi_isin[[#This Row],[Index]]&gt;$A$2,"",INDEX(Corp_value!$A$1:$EC$2998,MATCH(tbl_dmi_isin[[#This Row],[ISIN]],Corp_value!$B:$B,0),MATCH(M$2,Corp_value!$1:$1,0)))</f>
        <v>#N/A</v>
      </c>
      <c r="N32" s="132" t="e">
        <f>IF(tbl_dmi_isin[[#This Row],[Index]]&gt;$A$2,"",IF(INDEX(Corp_value!$A$1:$EC$2998,MATCH(tbl_dmi_isin[[#This Row],[ISIN]],Corp_value!$B:$B,0),MATCH(N$2,Corp_value!$1:$1,0))="--","",INDEX(Corp_value!$A$1:$EC$2998,MATCH(tbl_dmi_isin[[#This Row],[ISIN]],Corp_value!$B:$B,0),MATCH(N$2,Corp_value!$1:$1,0))))</f>
        <v>#N/A</v>
      </c>
      <c r="O32" s="132" t="e">
        <f>IF(tbl_dmi_isin[[#This Row],[Index]]&gt;$A$2,"",INDEX(Corp_value!$A$1:$EC$2998,MATCH(tbl_dmi_isin[[#This Row],[ISIN]],Corp_value!$B:$B,0),MATCH(O$2,Corp_value!$1:$1,0)))</f>
        <v>#N/A</v>
      </c>
      <c r="P32" s="147" t="e">
        <f>IF(tbl_dmi_isin[[#This Row],[Index]]&gt;$A$2,"",TEXT(INDEX(Corp_value!$A$1:$EC$2998,MATCH(tbl_dmi_isin[[#This Row],[ISIN]],Corp_value!$B:$B,0),MATCH(P$2,Corp_value!$1:$1,0)),"yyyy/mm/dd"))</f>
        <v>#N/A</v>
      </c>
      <c r="Q32" s="147" t="e">
        <f>IF(tbl_dmi_isin[[#This Row],[Index]]&gt;$A$2,"",TEXT(INDEX(Corp_value!$A$1:$EC$2998,MATCH(tbl_dmi_isin[[#This Row],[ISIN]],Corp_value!$B:$B,0),MATCH(Q$2,Corp_value!$1:$1,0)),"yyyy/mm/dd"))</f>
        <v>#N/A</v>
      </c>
      <c r="R32" s="147" t="e">
        <f>IF(tbl_dmi_isin[[#This Row],[Index]]&gt;$A$2,"",IF(TEXT(INDEX(Corp_value!$A$1:$EC$2998,MATCH(tbl_dmi_isin[[#This Row],[ISIN]],Corp_value!$B:$B,0),MATCH(R$2,Corp_value!$1:$1,0)),"yyyy/mm/dd")="--","",TEXT(INDEX(Corp_value!$A$1:$EC$2998,MATCH(tbl_dmi_isin[[#This Row],[ISIN]],Corp_value!$B:$B,0),MATCH(R$2,Corp_value!$1:$1,0)),"yyyy/mm/dd")))</f>
        <v>#N/A</v>
      </c>
      <c r="S32" s="132" t="e">
        <f>IF(tbl_dmi_isin[[#This Row],[Index]]&gt;$A$2,"",INDEX(Corp_value!$A$1:$EC$2998,MATCH(tbl_dmi_isin[[#This Row],[ISIN]],Corp_value!$B:$B,0),MATCH(S$2,Corp_value!$1:$1,0)))</f>
        <v>#N/A</v>
      </c>
      <c r="T32" s="132" t="e">
        <f>IF(tbl_dmi_isin[[#This Row],[Index]]&gt;$A$2,"",INDEX(Corp_value!$A$1:$EC$2998,MATCH(tbl_dmi_isin[[#This Row],[ISIN]],Corp_value!$B:$B,0),MATCH(T$2,Corp_value!$1:$1,0)))</f>
        <v>#N/A</v>
      </c>
      <c r="U32" s="132" t="e">
        <f>IF(tbl_dmi_isin[[#This Row],[Index]]&gt;$A$2,"",IF(INDEX(Corp_value!$A$1:$EC$2998,MATCH(tbl_dmi_isin[[#This Row],[ISIN]],Corp_value!$B:$B,0),MATCH(U$2,Corp_value!$1:$1,0))="--","",INDEX(Corp_value!$A$1:$EC$2998,MATCH(tbl_dmi_isin[[#This Row],[ISIN]],Corp_value!$B:$B,0),MATCH(U$2,Corp_value!$1:$1,0))))</f>
        <v>#N/A</v>
      </c>
      <c r="V32" s="145" t="str">
        <f>IFERROR(IF(tbl_dmi_isin[[#This Row],[Index]]&gt;$A$2,"",INDEX(Corp_value!$A$1:$EC$2998,MATCH(tbl_dmi_isin[[#This Row],[ISIN]],Corp_value!$B:$B,0),MATCH(V$2,Corp_value!$1:$1,0)))/100000000,"")</f>
        <v/>
      </c>
      <c r="W32" s="150" t="e">
        <f>IF(tbl_dmi_isin[[#This Row],[Index]]&gt;$A$2,"",INDEX(Corp_value!$A$1:$EC$2998,MATCH(tbl_dmi_isin[[#This Row],[ISIN]],Corp_value!$B:$B,0),MATCH(W$2,Corp_value!$1:$1,0)))</f>
        <v>#N/A</v>
      </c>
      <c r="X32" s="150" t="e">
        <f>IF(tbl_dmi_isin[[#This Row],[Index]]&gt;$A$2,"",INDEX(Corp_value!$A$1:$EC$2998,MATCH(tbl_dmi_isin[[#This Row],[ISIN]],Corp_value!$B:$B,0),MATCH(X$2,Corp_value!$1:$1,0)))</f>
        <v>#N/A</v>
      </c>
      <c r="Y32" s="153" t="e">
        <f>IF(tbl_dmi_isin[[#This Row],[Index]]&gt;$A$2,"",INDEX(Corp_value!$A$1:$EC$2998,MATCH(tbl_dmi_isin[[#This Row],[ISIN]],Corp_value!$B:$B,0),MATCH(Y$2,Corp_value!$1:$1,0)))</f>
        <v>#N/A</v>
      </c>
      <c r="Z32" s="153" t="e">
        <f>IF(tbl_dmi_isin[[#This Row],[Index]]&gt;$A$2,"",INDEX(Corp_value!$A$1:$EC$2998,MATCH(tbl_dmi_isin[[#This Row],[ISIN]],Corp_value!$B:$B,0),MATCH(Z$2,Corp_value!$1:$1,0)))</f>
        <v>#N/A</v>
      </c>
      <c r="AB32" s="128"/>
    </row>
    <row r="33" spans="1:28">
      <c r="A33" s="12">
        <v>30</v>
      </c>
      <c r="B33" s="85" t="str">
        <f>IF(tbl_dmi_isin[[#This Row],[Index]]&gt;$A$2,"",TEXT(INDEX(美元债一级!$A$2:$BO$2879,tbl_dmi_isin[[#This Row],[Index]]+1,MATCH(B$2,美元债一级!$2:$2,0)),"yyyy/mm/dd"))</f>
        <v>2023/10/18</v>
      </c>
      <c r="C33" s="12" t="str">
        <f>IF(tbl_dmi_isin[[#This Row],[Index]]&gt;$A$2,"",INDEX(美元债一级!$A$2:$BO$2880,tbl_dmi_isin[[#This Row],[Index]]+1,MATCH(C$2,美元债一级!$2:$2,0)))</f>
        <v>XS2696043103</v>
      </c>
      <c r="D33" s="12" t="str">
        <f>IF(tbl_dmi_isin[[#This Row],[Index]]&gt;$A$2,"",INDEX(美元债一级!$A$2:$BO$2880,tbl_dmi_isin[[#This Row],[Index]]+1,MATCH(D$2,美元债一级!$2:$2,0)))</f>
        <v>邹城市城资控股集团有限公司</v>
      </c>
      <c r="E33" s="12" t="str">
        <f>TEXT(tbl_dmi_isin[[#This Row],[定价日]],"YYMMDD")&amp;tbl_dmi_isin[[#This Row],[ISIN]]</f>
        <v>231018XS2696043103</v>
      </c>
      <c r="F33" s="116"/>
      <c r="G33" s="24" t="e">
        <f>IF(tbl_dmi_isin[[#This Row],[Index]]&gt;$A$2,"",INDEX(Corp_value!$A$1:$EC$2998,MATCH(tbl_dmi_isin[[#This Row],[ISIN]],Corp_value!$B:$B,0),MATCH(G$2,Corp_value!$1:$1,0)))</f>
        <v>#N/A</v>
      </c>
      <c r="H33" s="25" t="e">
        <f>IF(tbl_dmi_isin[[#This Row],[Index]]&gt;$A$2,"",INDEX(Corp_value!$A$1:$EC$2998,MATCH(tbl_dmi_isin[[#This Row],[ISIN]],Corp_value!$B:$B,0),MATCH(H$2,Corp_value!$1:$1,0)))</f>
        <v>#N/A</v>
      </c>
      <c r="I33" s="25" t="e">
        <f>IF(tbl_dmi_isin[[#This Row],[Index]]&gt;$A$2,"",IF(INDEX(Corp_value!$A$1:$EC$2998,MATCH(tbl_dmi_isin[[#This Row],[ISIN]],Corp_value!$B:$B,0),MATCH(I$2,Corp_value!$1:$1,0))="--","",INDEX(Corp_value!$A$1:$EC$2998,MATCH(tbl_dmi_isin[[#This Row],[ISIN]],Corp_value!$B:$B,0),MATCH(I$2,Corp_value!$1:$1,0))))</f>
        <v>#N/A</v>
      </c>
      <c r="J33" s="24" t="e">
        <f>IF(tbl_dmi_isin[[#This Row],[Index]]&gt;$A$2,"",INDEX(Corp_value!$A$1:$EC$2998,MATCH(tbl_dmi_isin[[#This Row],[ISIN]],Corp_value!$B:$B,0),MATCH(J$2,Corp_value!$1:$1,0)))</f>
        <v>#N/A</v>
      </c>
      <c r="K33" s="24" t="e">
        <f>IF(tbl_dmi_isin[[#This Row],[Index]]&gt;$A$2,"",INDEX(Corp_value!$A$1:$EC$2998,MATCH(tbl_dmi_isin[[#This Row],[ISIN]],Corp_value!$B:$B,0),MATCH(K$2,Corp_value!$1:$1,0)))</f>
        <v>#N/A</v>
      </c>
      <c r="L33" s="24" t="e">
        <f>IF(tbl_dmi_isin[[#This Row],[Index]]&gt;$A$2,"",IF(INDEX(Corp_value!$A$1:$EC$2998,MATCH(tbl_dmi_isin[[#This Row],[ISIN]],Corp_value!$B:$B,0),MATCH(L$2,Corp_value!$1:$1,0))="--","",INDEX(Corp_value!$A$1:$EC$2998,MATCH(tbl_dmi_isin[[#This Row],[ISIN]],Corp_value!$B:$B,0),MATCH(L$2,Corp_value!$1:$1,0))))</f>
        <v>#N/A</v>
      </c>
      <c r="M33" s="132" t="e">
        <f>IF(tbl_dmi_isin[[#This Row],[Index]]&gt;$A$2,"",INDEX(Corp_value!$A$1:$EC$2998,MATCH(tbl_dmi_isin[[#This Row],[ISIN]],Corp_value!$B:$B,0),MATCH(M$2,Corp_value!$1:$1,0)))</f>
        <v>#N/A</v>
      </c>
      <c r="N33" s="132" t="e">
        <f>IF(tbl_dmi_isin[[#This Row],[Index]]&gt;$A$2,"",IF(INDEX(Corp_value!$A$1:$EC$2998,MATCH(tbl_dmi_isin[[#This Row],[ISIN]],Corp_value!$B:$B,0),MATCH(N$2,Corp_value!$1:$1,0))="--","",INDEX(Corp_value!$A$1:$EC$2998,MATCH(tbl_dmi_isin[[#This Row],[ISIN]],Corp_value!$B:$B,0),MATCH(N$2,Corp_value!$1:$1,0))))</f>
        <v>#N/A</v>
      </c>
      <c r="O33" s="132" t="e">
        <f>IF(tbl_dmi_isin[[#This Row],[Index]]&gt;$A$2,"",INDEX(Corp_value!$A$1:$EC$2998,MATCH(tbl_dmi_isin[[#This Row],[ISIN]],Corp_value!$B:$B,0),MATCH(O$2,Corp_value!$1:$1,0)))</f>
        <v>#N/A</v>
      </c>
      <c r="P33" s="147" t="e">
        <f>IF(tbl_dmi_isin[[#This Row],[Index]]&gt;$A$2,"",TEXT(INDEX(Corp_value!$A$1:$EC$2998,MATCH(tbl_dmi_isin[[#This Row],[ISIN]],Corp_value!$B:$B,0),MATCH(P$2,Corp_value!$1:$1,0)),"yyyy/mm/dd"))</f>
        <v>#N/A</v>
      </c>
      <c r="Q33" s="147" t="e">
        <f>IF(tbl_dmi_isin[[#This Row],[Index]]&gt;$A$2,"",TEXT(INDEX(Corp_value!$A$1:$EC$2998,MATCH(tbl_dmi_isin[[#This Row],[ISIN]],Corp_value!$B:$B,0),MATCH(Q$2,Corp_value!$1:$1,0)),"yyyy/mm/dd"))</f>
        <v>#N/A</v>
      </c>
      <c r="R33" s="147" t="e">
        <f>IF(tbl_dmi_isin[[#This Row],[Index]]&gt;$A$2,"",IF(TEXT(INDEX(Corp_value!$A$1:$EC$2998,MATCH(tbl_dmi_isin[[#This Row],[ISIN]],Corp_value!$B:$B,0),MATCH(R$2,Corp_value!$1:$1,0)),"yyyy/mm/dd")="--","",TEXT(INDEX(Corp_value!$A$1:$EC$2998,MATCH(tbl_dmi_isin[[#This Row],[ISIN]],Corp_value!$B:$B,0),MATCH(R$2,Corp_value!$1:$1,0)),"yyyy/mm/dd")))</f>
        <v>#N/A</v>
      </c>
      <c r="S33" s="132" t="e">
        <f>IF(tbl_dmi_isin[[#This Row],[Index]]&gt;$A$2,"",INDEX(Corp_value!$A$1:$EC$2998,MATCH(tbl_dmi_isin[[#This Row],[ISIN]],Corp_value!$B:$B,0),MATCH(S$2,Corp_value!$1:$1,0)))</f>
        <v>#N/A</v>
      </c>
      <c r="T33" s="132" t="e">
        <f>IF(tbl_dmi_isin[[#This Row],[Index]]&gt;$A$2,"",INDEX(Corp_value!$A$1:$EC$2998,MATCH(tbl_dmi_isin[[#This Row],[ISIN]],Corp_value!$B:$B,0),MATCH(T$2,Corp_value!$1:$1,0)))</f>
        <v>#N/A</v>
      </c>
      <c r="U33" s="132" t="e">
        <f>IF(tbl_dmi_isin[[#This Row],[Index]]&gt;$A$2,"",IF(INDEX(Corp_value!$A$1:$EC$2998,MATCH(tbl_dmi_isin[[#This Row],[ISIN]],Corp_value!$B:$B,0),MATCH(U$2,Corp_value!$1:$1,0))="--","",INDEX(Corp_value!$A$1:$EC$2998,MATCH(tbl_dmi_isin[[#This Row],[ISIN]],Corp_value!$B:$B,0),MATCH(U$2,Corp_value!$1:$1,0))))</f>
        <v>#N/A</v>
      </c>
      <c r="V33" s="145" t="str">
        <f>IFERROR(IF(tbl_dmi_isin[[#This Row],[Index]]&gt;$A$2,"",INDEX(Corp_value!$A$1:$EC$2998,MATCH(tbl_dmi_isin[[#This Row],[ISIN]],Corp_value!$B:$B,0),MATCH(V$2,Corp_value!$1:$1,0)))/100000000,"")</f>
        <v/>
      </c>
      <c r="W33" s="150" t="e">
        <f>IF(tbl_dmi_isin[[#This Row],[Index]]&gt;$A$2,"",INDEX(Corp_value!$A$1:$EC$2998,MATCH(tbl_dmi_isin[[#This Row],[ISIN]],Corp_value!$B:$B,0),MATCH(W$2,Corp_value!$1:$1,0)))</f>
        <v>#N/A</v>
      </c>
      <c r="X33" s="150" t="e">
        <f>IF(tbl_dmi_isin[[#This Row],[Index]]&gt;$A$2,"",INDEX(Corp_value!$A$1:$EC$2998,MATCH(tbl_dmi_isin[[#This Row],[ISIN]],Corp_value!$B:$B,0),MATCH(X$2,Corp_value!$1:$1,0)))</f>
        <v>#N/A</v>
      </c>
      <c r="Y33" s="153" t="e">
        <f>IF(tbl_dmi_isin[[#This Row],[Index]]&gt;$A$2,"",INDEX(Corp_value!$A$1:$EC$2998,MATCH(tbl_dmi_isin[[#This Row],[ISIN]],Corp_value!$B:$B,0),MATCH(Y$2,Corp_value!$1:$1,0)))</f>
        <v>#N/A</v>
      </c>
      <c r="Z33" s="153" t="e">
        <f>IF(tbl_dmi_isin[[#This Row],[Index]]&gt;$A$2,"",INDEX(Corp_value!$A$1:$EC$2998,MATCH(tbl_dmi_isin[[#This Row],[ISIN]],Corp_value!$B:$B,0),MATCH(Z$2,Corp_value!$1:$1,0)))</f>
        <v>#N/A</v>
      </c>
      <c r="AB33" s="128"/>
    </row>
    <row r="34" spans="1:28">
      <c r="A34" s="12">
        <v>31</v>
      </c>
      <c r="B34" s="85" t="str">
        <f>IF(tbl_dmi_isin[[#This Row],[Index]]&gt;$A$2,"",TEXT(INDEX(美元债一级!$A$2:$BO$2879,tbl_dmi_isin[[#This Row],[Index]]+1,MATCH(B$2,美元债一级!$2:$2,0)),"yyyy/mm/dd"))</f>
        <v>2023/10/16</v>
      </c>
      <c r="C34" s="12" t="str">
        <f>IF(tbl_dmi_isin[[#This Row],[Index]]&gt;$A$2,"",INDEX(美元债一级!$A$2:$BO$2880,tbl_dmi_isin[[#This Row],[Index]]+1,MATCH(C$2,美元债一级!$2:$2,0)))</f>
        <v>XS2707619768</v>
      </c>
      <c r="D34" s="12" t="str">
        <f>IF(tbl_dmi_isin[[#This Row],[Index]]&gt;$A$2,"",INDEX(美元债一级!$A$2:$BO$2880,tbl_dmi_isin[[#This Row],[Index]]+1,MATCH(D$2,美元债一级!$2:$2,0)))</f>
        <v>中信建投(国际)金融控股有限公司</v>
      </c>
      <c r="E34" s="12" t="str">
        <f>TEXT(tbl_dmi_isin[[#This Row],[定价日]],"YYMMDD")&amp;tbl_dmi_isin[[#This Row],[ISIN]]</f>
        <v>231016XS2707619768</v>
      </c>
      <c r="F34" s="116"/>
      <c r="G34" s="24" t="e">
        <f>IF(tbl_dmi_isin[[#This Row],[Index]]&gt;$A$2,"",INDEX(Corp_value!$A$1:$EC$2998,MATCH(tbl_dmi_isin[[#This Row],[ISIN]],Corp_value!$B:$B,0),MATCH(G$2,Corp_value!$1:$1,0)))</f>
        <v>#N/A</v>
      </c>
      <c r="H34" s="25" t="e">
        <f>IF(tbl_dmi_isin[[#This Row],[Index]]&gt;$A$2,"",INDEX(Corp_value!$A$1:$EC$2998,MATCH(tbl_dmi_isin[[#This Row],[ISIN]],Corp_value!$B:$B,0),MATCH(H$2,Corp_value!$1:$1,0)))</f>
        <v>#N/A</v>
      </c>
      <c r="I34" s="25" t="e">
        <f>IF(tbl_dmi_isin[[#This Row],[Index]]&gt;$A$2,"",IF(INDEX(Corp_value!$A$1:$EC$2998,MATCH(tbl_dmi_isin[[#This Row],[ISIN]],Corp_value!$B:$B,0),MATCH(I$2,Corp_value!$1:$1,0))="--","",INDEX(Corp_value!$A$1:$EC$2998,MATCH(tbl_dmi_isin[[#This Row],[ISIN]],Corp_value!$B:$B,0),MATCH(I$2,Corp_value!$1:$1,0))))</f>
        <v>#N/A</v>
      </c>
      <c r="J34" s="24" t="e">
        <f>IF(tbl_dmi_isin[[#This Row],[Index]]&gt;$A$2,"",INDEX(Corp_value!$A$1:$EC$2998,MATCH(tbl_dmi_isin[[#This Row],[ISIN]],Corp_value!$B:$B,0),MATCH(J$2,Corp_value!$1:$1,0)))</f>
        <v>#N/A</v>
      </c>
      <c r="K34" s="24" t="e">
        <f>IF(tbl_dmi_isin[[#This Row],[Index]]&gt;$A$2,"",INDEX(Corp_value!$A$1:$EC$2998,MATCH(tbl_dmi_isin[[#This Row],[ISIN]],Corp_value!$B:$B,0),MATCH(K$2,Corp_value!$1:$1,0)))</f>
        <v>#N/A</v>
      </c>
      <c r="L34" s="24" t="e">
        <f>IF(tbl_dmi_isin[[#This Row],[Index]]&gt;$A$2,"",IF(INDEX(Corp_value!$A$1:$EC$2998,MATCH(tbl_dmi_isin[[#This Row],[ISIN]],Corp_value!$B:$B,0),MATCH(L$2,Corp_value!$1:$1,0))="--","",INDEX(Corp_value!$A$1:$EC$2998,MATCH(tbl_dmi_isin[[#This Row],[ISIN]],Corp_value!$B:$B,0),MATCH(L$2,Corp_value!$1:$1,0))))</f>
        <v>#N/A</v>
      </c>
      <c r="M34" s="132" t="e">
        <f>IF(tbl_dmi_isin[[#This Row],[Index]]&gt;$A$2,"",INDEX(Corp_value!$A$1:$EC$2998,MATCH(tbl_dmi_isin[[#This Row],[ISIN]],Corp_value!$B:$B,0),MATCH(M$2,Corp_value!$1:$1,0)))</f>
        <v>#N/A</v>
      </c>
      <c r="N34" s="132" t="e">
        <f>IF(tbl_dmi_isin[[#This Row],[Index]]&gt;$A$2,"",IF(INDEX(Corp_value!$A$1:$EC$2998,MATCH(tbl_dmi_isin[[#This Row],[ISIN]],Corp_value!$B:$B,0),MATCH(N$2,Corp_value!$1:$1,0))="--","",INDEX(Corp_value!$A$1:$EC$2998,MATCH(tbl_dmi_isin[[#This Row],[ISIN]],Corp_value!$B:$B,0),MATCH(N$2,Corp_value!$1:$1,0))))</f>
        <v>#N/A</v>
      </c>
      <c r="O34" s="132" t="e">
        <f>IF(tbl_dmi_isin[[#This Row],[Index]]&gt;$A$2,"",INDEX(Corp_value!$A$1:$EC$2998,MATCH(tbl_dmi_isin[[#This Row],[ISIN]],Corp_value!$B:$B,0),MATCH(O$2,Corp_value!$1:$1,0)))</f>
        <v>#N/A</v>
      </c>
      <c r="P34" s="147" t="e">
        <f>IF(tbl_dmi_isin[[#This Row],[Index]]&gt;$A$2,"",TEXT(INDEX(Corp_value!$A$1:$EC$2998,MATCH(tbl_dmi_isin[[#This Row],[ISIN]],Corp_value!$B:$B,0),MATCH(P$2,Corp_value!$1:$1,0)),"yyyy/mm/dd"))</f>
        <v>#N/A</v>
      </c>
      <c r="Q34" s="147" t="e">
        <f>IF(tbl_dmi_isin[[#This Row],[Index]]&gt;$A$2,"",TEXT(INDEX(Corp_value!$A$1:$EC$2998,MATCH(tbl_dmi_isin[[#This Row],[ISIN]],Corp_value!$B:$B,0),MATCH(Q$2,Corp_value!$1:$1,0)),"yyyy/mm/dd"))</f>
        <v>#N/A</v>
      </c>
      <c r="R34" s="147" t="e">
        <f>IF(tbl_dmi_isin[[#This Row],[Index]]&gt;$A$2,"",IF(TEXT(INDEX(Corp_value!$A$1:$EC$2998,MATCH(tbl_dmi_isin[[#This Row],[ISIN]],Corp_value!$B:$B,0),MATCH(R$2,Corp_value!$1:$1,0)),"yyyy/mm/dd")="--","",TEXT(INDEX(Corp_value!$A$1:$EC$2998,MATCH(tbl_dmi_isin[[#This Row],[ISIN]],Corp_value!$B:$B,0),MATCH(R$2,Corp_value!$1:$1,0)),"yyyy/mm/dd")))</f>
        <v>#N/A</v>
      </c>
      <c r="S34" s="132" t="e">
        <f>IF(tbl_dmi_isin[[#This Row],[Index]]&gt;$A$2,"",INDEX(Corp_value!$A$1:$EC$2998,MATCH(tbl_dmi_isin[[#This Row],[ISIN]],Corp_value!$B:$B,0),MATCH(S$2,Corp_value!$1:$1,0)))</f>
        <v>#N/A</v>
      </c>
      <c r="T34" s="132" t="e">
        <f>IF(tbl_dmi_isin[[#This Row],[Index]]&gt;$A$2,"",INDEX(Corp_value!$A$1:$EC$2998,MATCH(tbl_dmi_isin[[#This Row],[ISIN]],Corp_value!$B:$B,0),MATCH(T$2,Corp_value!$1:$1,0)))</f>
        <v>#N/A</v>
      </c>
      <c r="U34" s="132" t="e">
        <f>IF(tbl_dmi_isin[[#This Row],[Index]]&gt;$A$2,"",IF(INDEX(Corp_value!$A$1:$EC$2998,MATCH(tbl_dmi_isin[[#This Row],[ISIN]],Corp_value!$B:$B,0),MATCH(U$2,Corp_value!$1:$1,0))="--","",INDEX(Corp_value!$A$1:$EC$2998,MATCH(tbl_dmi_isin[[#This Row],[ISIN]],Corp_value!$B:$B,0),MATCH(U$2,Corp_value!$1:$1,0))))</f>
        <v>#N/A</v>
      </c>
      <c r="V34" s="145" t="str">
        <f>IFERROR(IF(tbl_dmi_isin[[#This Row],[Index]]&gt;$A$2,"",INDEX(Corp_value!$A$1:$EC$2998,MATCH(tbl_dmi_isin[[#This Row],[ISIN]],Corp_value!$B:$B,0),MATCH(V$2,Corp_value!$1:$1,0)))/100000000,"")</f>
        <v/>
      </c>
      <c r="W34" s="150" t="e">
        <f>IF(tbl_dmi_isin[[#This Row],[Index]]&gt;$A$2,"",INDEX(Corp_value!$A$1:$EC$2998,MATCH(tbl_dmi_isin[[#This Row],[ISIN]],Corp_value!$B:$B,0),MATCH(W$2,Corp_value!$1:$1,0)))</f>
        <v>#N/A</v>
      </c>
      <c r="X34" s="150" t="e">
        <f>IF(tbl_dmi_isin[[#This Row],[Index]]&gt;$A$2,"",INDEX(Corp_value!$A$1:$EC$2998,MATCH(tbl_dmi_isin[[#This Row],[ISIN]],Corp_value!$B:$B,0),MATCH(X$2,Corp_value!$1:$1,0)))</f>
        <v>#N/A</v>
      </c>
      <c r="Y34" s="153" t="e">
        <f>IF(tbl_dmi_isin[[#This Row],[Index]]&gt;$A$2,"",INDEX(Corp_value!$A$1:$EC$2998,MATCH(tbl_dmi_isin[[#This Row],[ISIN]],Corp_value!$B:$B,0),MATCH(Y$2,Corp_value!$1:$1,0)))</f>
        <v>#N/A</v>
      </c>
      <c r="Z34" s="153" t="e">
        <f>IF(tbl_dmi_isin[[#This Row],[Index]]&gt;$A$2,"",INDEX(Corp_value!$A$1:$EC$2998,MATCH(tbl_dmi_isin[[#This Row],[ISIN]],Corp_value!$B:$B,0),MATCH(Z$2,Corp_value!$1:$1,0)))</f>
        <v>#N/A</v>
      </c>
      <c r="AB34" s="128"/>
    </row>
    <row r="35" spans="1:28">
      <c r="A35" s="12">
        <v>32</v>
      </c>
      <c r="B35" s="85" t="str">
        <f>IF(tbl_dmi_isin[[#This Row],[Index]]&gt;$A$2,"",TEXT(INDEX(美元债一级!$A$2:$BO$2879,tbl_dmi_isin[[#This Row],[Index]]+1,MATCH(B$2,美元债一级!$2:$2,0)),"yyyy/mm/dd"))</f>
        <v>2023/10/13</v>
      </c>
      <c r="C35" s="12" t="str">
        <f>IF(tbl_dmi_isin[[#This Row],[Index]]&gt;$A$2,"",INDEX(美元债一级!$A$2:$BO$2880,tbl_dmi_isin[[#This Row],[Index]]+1,MATCH(C$2,美元债一级!$2:$2,0)))</f>
        <v>HK0000946548</v>
      </c>
      <c r="D35" s="12" t="str">
        <f>IF(tbl_dmi_isin[[#This Row],[Index]]&gt;$A$2,"",INDEX(美元债一级!$A$2:$BO$2880,tbl_dmi_isin[[#This Row],[Index]]+1,MATCH(D$2,美元债一级!$2:$2,0)))</f>
        <v>齐河城投建设集团有限公司</v>
      </c>
      <c r="E35" s="12" t="str">
        <f>TEXT(tbl_dmi_isin[[#This Row],[定价日]],"YYMMDD")&amp;tbl_dmi_isin[[#This Row],[ISIN]]</f>
        <v>231013HK0000946548</v>
      </c>
      <c r="F35" s="115"/>
      <c r="G35" s="24" t="e">
        <f>IF(tbl_dmi_isin[[#This Row],[Index]]&gt;$A$2,"",INDEX(Corp_value!$A$1:$EC$2998,MATCH(tbl_dmi_isin[[#This Row],[ISIN]],Corp_value!$B:$B,0),MATCH(G$2,Corp_value!$1:$1,0)))</f>
        <v>#N/A</v>
      </c>
      <c r="H35" s="25" t="e">
        <f>IF(tbl_dmi_isin[[#This Row],[Index]]&gt;$A$2,"",INDEX(Corp_value!$A$1:$EC$2998,MATCH(tbl_dmi_isin[[#This Row],[ISIN]],Corp_value!$B:$B,0),MATCH(H$2,Corp_value!$1:$1,0)))</f>
        <v>#N/A</v>
      </c>
      <c r="I35" s="25" t="e">
        <f>IF(tbl_dmi_isin[[#This Row],[Index]]&gt;$A$2,"",IF(INDEX(Corp_value!$A$1:$EC$2998,MATCH(tbl_dmi_isin[[#This Row],[ISIN]],Corp_value!$B:$B,0),MATCH(I$2,Corp_value!$1:$1,0))="--","",INDEX(Corp_value!$A$1:$EC$2998,MATCH(tbl_dmi_isin[[#This Row],[ISIN]],Corp_value!$B:$B,0),MATCH(I$2,Corp_value!$1:$1,0))))</f>
        <v>#N/A</v>
      </c>
      <c r="J35" s="24" t="e">
        <f>IF(tbl_dmi_isin[[#This Row],[Index]]&gt;$A$2,"",INDEX(Corp_value!$A$1:$EC$2998,MATCH(tbl_dmi_isin[[#This Row],[ISIN]],Corp_value!$B:$B,0),MATCH(J$2,Corp_value!$1:$1,0)))</f>
        <v>#N/A</v>
      </c>
      <c r="K35" s="24" t="e">
        <f>IF(tbl_dmi_isin[[#This Row],[Index]]&gt;$A$2,"",INDEX(Corp_value!$A$1:$EC$2998,MATCH(tbl_dmi_isin[[#This Row],[ISIN]],Corp_value!$B:$B,0),MATCH(K$2,Corp_value!$1:$1,0)))</f>
        <v>#N/A</v>
      </c>
      <c r="L35" s="24" t="e">
        <f>IF(tbl_dmi_isin[[#This Row],[Index]]&gt;$A$2,"",IF(INDEX(Corp_value!$A$1:$EC$2998,MATCH(tbl_dmi_isin[[#This Row],[ISIN]],Corp_value!$B:$B,0),MATCH(L$2,Corp_value!$1:$1,0))="--","",INDEX(Corp_value!$A$1:$EC$2998,MATCH(tbl_dmi_isin[[#This Row],[ISIN]],Corp_value!$B:$B,0),MATCH(L$2,Corp_value!$1:$1,0))))</f>
        <v>#N/A</v>
      </c>
      <c r="M35" s="132" t="e">
        <f>IF(tbl_dmi_isin[[#This Row],[Index]]&gt;$A$2,"",INDEX(Corp_value!$A$1:$EC$2998,MATCH(tbl_dmi_isin[[#This Row],[ISIN]],Corp_value!$B:$B,0),MATCH(M$2,Corp_value!$1:$1,0)))</f>
        <v>#N/A</v>
      </c>
      <c r="N35" s="132" t="e">
        <f>IF(tbl_dmi_isin[[#This Row],[Index]]&gt;$A$2,"",IF(INDEX(Corp_value!$A$1:$EC$2998,MATCH(tbl_dmi_isin[[#This Row],[ISIN]],Corp_value!$B:$B,0),MATCH(N$2,Corp_value!$1:$1,0))="--","",INDEX(Corp_value!$A$1:$EC$2998,MATCH(tbl_dmi_isin[[#This Row],[ISIN]],Corp_value!$B:$B,0),MATCH(N$2,Corp_value!$1:$1,0))))</f>
        <v>#N/A</v>
      </c>
      <c r="O35" s="132" t="e">
        <f>IF(tbl_dmi_isin[[#This Row],[Index]]&gt;$A$2,"",INDEX(Corp_value!$A$1:$EC$2998,MATCH(tbl_dmi_isin[[#This Row],[ISIN]],Corp_value!$B:$B,0),MATCH(O$2,Corp_value!$1:$1,0)))</f>
        <v>#N/A</v>
      </c>
      <c r="P35" s="147" t="e">
        <f>IF(tbl_dmi_isin[[#This Row],[Index]]&gt;$A$2,"",TEXT(INDEX(Corp_value!$A$1:$EC$2998,MATCH(tbl_dmi_isin[[#This Row],[ISIN]],Corp_value!$B:$B,0),MATCH(P$2,Corp_value!$1:$1,0)),"yyyy/mm/dd"))</f>
        <v>#N/A</v>
      </c>
      <c r="Q35" s="147" t="e">
        <f>IF(tbl_dmi_isin[[#This Row],[Index]]&gt;$A$2,"",TEXT(INDEX(Corp_value!$A$1:$EC$2998,MATCH(tbl_dmi_isin[[#This Row],[ISIN]],Corp_value!$B:$B,0),MATCH(Q$2,Corp_value!$1:$1,0)),"yyyy/mm/dd"))</f>
        <v>#N/A</v>
      </c>
      <c r="R35" s="147" t="e">
        <f>IF(tbl_dmi_isin[[#This Row],[Index]]&gt;$A$2,"",IF(TEXT(INDEX(Corp_value!$A$1:$EC$2998,MATCH(tbl_dmi_isin[[#This Row],[ISIN]],Corp_value!$B:$B,0),MATCH(R$2,Corp_value!$1:$1,0)),"yyyy/mm/dd")="--","",TEXT(INDEX(Corp_value!$A$1:$EC$2998,MATCH(tbl_dmi_isin[[#This Row],[ISIN]],Corp_value!$B:$B,0),MATCH(R$2,Corp_value!$1:$1,0)),"yyyy/mm/dd")))</f>
        <v>#N/A</v>
      </c>
      <c r="S35" s="132" t="e">
        <f>IF(tbl_dmi_isin[[#This Row],[Index]]&gt;$A$2,"",INDEX(Corp_value!$A$1:$EC$2998,MATCH(tbl_dmi_isin[[#This Row],[ISIN]],Corp_value!$B:$B,0),MATCH(S$2,Corp_value!$1:$1,0)))</f>
        <v>#N/A</v>
      </c>
      <c r="T35" s="132" t="e">
        <f>IF(tbl_dmi_isin[[#This Row],[Index]]&gt;$A$2,"",INDEX(Corp_value!$A$1:$EC$2998,MATCH(tbl_dmi_isin[[#This Row],[ISIN]],Corp_value!$B:$B,0),MATCH(T$2,Corp_value!$1:$1,0)))</f>
        <v>#N/A</v>
      </c>
      <c r="U35" s="132" t="e">
        <f>IF(tbl_dmi_isin[[#This Row],[Index]]&gt;$A$2,"",IF(INDEX(Corp_value!$A$1:$EC$2998,MATCH(tbl_dmi_isin[[#This Row],[ISIN]],Corp_value!$B:$B,0),MATCH(U$2,Corp_value!$1:$1,0))="--","",INDEX(Corp_value!$A$1:$EC$2998,MATCH(tbl_dmi_isin[[#This Row],[ISIN]],Corp_value!$B:$B,0),MATCH(U$2,Corp_value!$1:$1,0))))</f>
        <v>#N/A</v>
      </c>
      <c r="V35" s="145" t="str">
        <f>IFERROR(IF(tbl_dmi_isin[[#This Row],[Index]]&gt;$A$2,"",INDEX(Corp_value!$A$1:$EC$2998,MATCH(tbl_dmi_isin[[#This Row],[ISIN]],Corp_value!$B:$B,0),MATCH(V$2,Corp_value!$1:$1,0)))/100000000,"")</f>
        <v/>
      </c>
      <c r="W35" s="150" t="e">
        <f>IF(tbl_dmi_isin[[#This Row],[Index]]&gt;$A$2,"",INDEX(Corp_value!$A$1:$EC$2998,MATCH(tbl_dmi_isin[[#This Row],[ISIN]],Corp_value!$B:$B,0),MATCH(W$2,Corp_value!$1:$1,0)))</f>
        <v>#N/A</v>
      </c>
      <c r="X35" s="150" t="e">
        <f>IF(tbl_dmi_isin[[#This Row],[Index]]&gt;$A$2,"",INDEX(Corp_value!$A$1:$EC$2998,MATCH(tbl_dmi_isin[[#This Row],[ISIN]],Corp_value!$B:$B,0),MATCH(X$2,Corp_value!$1:$1,0)))</f>
        <v>#N/A</v>
      </c>
      <c r="Y35" s="153" t="e">
        <f>IF(tbl_dmi_isin[[#This Row],[Index]]&gt;$A$2,"",INDEX(Corp_value!$A$1:$EC$2998,MATCH(tbl_dmi_isin[[#This Row],[ISIN]],Corp_value!$B:$B,0),MATCH(Y$2,Corp_value!$1:$1,0)))</f>
        <v>#N/A</v>
      </c>
      <c r="Z35" s="153" t="e">
        <f>IF(tbl_dmi_isin[[#This Row],[Index]]&gt;$A$2,"",INDEX(Corp_value!$A$1:$EC$2998,MATCH(tbl_dmi_isin[[#This Row],[ISIN]],Corp_value!$B:$B,0),MATCH(Z$2,Corp_value!$1:$1,0)))</f>
        <v>#N/A</v>
      </c>
      <c r="AB35" s="128"/>
    </row>
    <row r="36" spans="1:28">
      <c r="A36" s="12">
        <v>33</v>
      </c>
      <c r="B36" s="85" t="str">
        <f>IF(tbl_dmi_isin[[#This Row],[Index]]&gt;$A$2,"",TEXT(INDEX(美元债一级!$A$2:$BO$2879,tbl_dmi_isin[[#This Row],[Index]]+1,MATCH(B$2,美元债一级!$2:$2,0)),"yyyy/mm/dd"))</f>
        <v>2023/10/13</v>
      </c>
      <c r="C36" s="12" t="str">
        <f>IF(tbl_dmi_isin[[#This Row],[Index]]&gt;$A$2,"",INDEX(美元债一级!$A$2:$BO$2880,tbl_dmi_isin[[#This Row],[Index]]+1,MATCH(C$2,美元债一级!$2:$2,0)))</f>
        <v>XS2680221806</v>
      </c>
      <c r="D36" s="12" t="str">
        <f>IF(tbl_dmi_isin[[#This Row],[Index]]&gt;$A$2,"",INDEX(美元债一级!$A$2:$BO$2880,tbl_dmi_isin[[#This Row],[Index]]+1,MATCH(D$2,美元债一级!$2:$2,0)))</f>
        <v>杭州上城区国有资本运营集团有限公司</v>
      </c>
      <c r="E36" s="12" t="str">
        <f>TEXT(tbl_dmi_isin[[#This Row],[定价日]],"YYMMDD")&amp;tbl_dmi_isin[[#This Row],[ISIN]]</f>
        <v>231013XS2680221806</v>
      </c>
      <c r="F36" s="115"/>
      <c r="G36" s="24" t="e">
        <f>IF(tbl_dmi_isin[[#This Row],[Index]]&gt;$A$2,"",INDEX(Corp_value!$A$1:$EC$2998,MATCH(tbl_dmi_isin[[#This Row],[ISIN]],Corp_value!$B:$B,0),MATCH(G$2,Corp_value!$1:$1,0)))</f>
        <v>#N/A</v>
      </c>
      <c r="H36" s="25" t="e">
        <f>IF(tbl_dmi_isin[[#This Row],[Index]]&gt;$A$2,"",INDEX(Corp_value!$A$1:$EC$2998,MATCH(tbl_dmi_isin[[#This Row],[ISIN]],Corp_value!$B:$B,0),MATCH(H$2,Corp_value!$1:$1,0)))</f>
        <v>#N/A</v>
      </c>
      <c r="I36" s="25" t="e">
        <f>IF(tbl_dmi_isin[[#This Row],[Index]]&gt;$A$2,"",IF(INDEX(Corp_value!$A$1:$EC$2998,MATCH(tbl_dmi_isin[[#This Row],[ISIN]],Corp_value!$B:$B,0),MATCH(I$2,Corp_value!$1:$1,0))="--","",INDEX(Corp_value!$A$1:$EC$2998,MATCH(tbl_dmi_isin[[#This Row],[ISIN]],Corp_value!$B:$B,0),MATCH(I$2,Corp_value!$1:$1,0))))</f>
        <v>#N/A</v>
      </c>
      <c r="J36" s="24" t="e">
        <f>IF(tbl_dmi_isin[[#This Row],[Index]]&gt;$A$2,"",INDEX(Corp_value!$A$1:$EC$2998,MATCH(tbl_dmi_isin[[#This Row],[ISIN]],Corp_value!$B:$B,0),MATCH(J$2,Corp_value!$1:$1,0)))</f>
        <v>#N/A</v>
      </c>
      <c r="K36" s="24" t="e">
        <f>IF(tbl_dmi_isin[[#This Row],[Index]]&gt;$A$2,"",INDEX(Corp_value!$A$1:$EC$2998,MATCH(tbl_dmi_isin[[#This Row],[ISIN]],Corp_value!$B:$B,0),MATCH(K$2,Corp_value!$1:$1,0)))</f>
        <v>#N/A</v>
      </c>
      <c r="L36" s="24" t="e">
        <f>IF(tbl_dmi_isin[[#This Row],[Index]]&gt;$A$2,"",IF(INDEX(Corp_value!$A$1:$EC$2998,MATCH(tbl_dmi_isin[[#This Row],[ISIN]],Corp_value!$B:$B,0),MATCH(L$2,Corp_value!$1:$1,0))="--","",INDEX(Corp_value!$A$1:$EC$2998,MATCH(tbl_dmi_isin[[#This Row],[ISIN]],Corp_value!$B:$B,0),MATCH(L$2,Corp_value!$1:$1,0))))</f>
        <v>#N/A</v>
      </c>
      <c r="M36" s="132" t="e">
        <f>IF(tbl_dmi_isin[[#This Row],[Index]]&gt;$A$2,"",INDEX(Corp_value!$A$1:$EC$2998,MATCH(tbl_dmi_isin[[#This Row],[ISIN]],Corp_value!$B:$B,0),MATCH(M$2,Corp_value!$1:$1,0)))</f>
        <v>#N/A</v>
      </c>
      <c r="N36" s="132" t="e">
        <f>IF(tbl_dmi_isin[[#This Row],[Index]]&gt;$A$2,"",IF(INDEX(Corp_value!$A$1:$EC$2998,MATCH(tbl_dmi_isin[[#This Row],[ISIN]],Corp_value!$B:$B,0),MATCH(N$2,Corp_value!$1:$1,0))="--","",INDEX(Corp_value!$A$1:$EC$2998,MATCH(tbl_dmi_isin[[#This Row],[ISIN]],Corp_value!$B:$B,0),MATCH(N$2,Corp_value!$1:$1,0))))</f>
        <v>#N/A</v>
      </c>
      <c r="O36" s="132" t="e">
        <f>IF(tbl_dmi_isin[[#This Row],[Index]]&gt;$A$2,"",INDEX(Corp_value!$A$1:$EC$2998,MATCH(tbl_dmi_isin[[#This Row],[ISIN]],Corp_value!$B:$B,0),MATCH(O$2,Corp_value!$1:$1,0)))</f>
        <v>#N/A</v>
      </c>
      <c r="P36" s="147" t="e">
        <f>IF(tbl_dmi_isin[[#This Row],[Index]]&gt;$A$2,"",TEXT(INDEX(Corp_value!$A$1:$EC$2998,MATCH(tbl_dmi_isin[[#This Row],[ISIN]],Corp_value!$B:$B,0),MATCH(P$2,Corp_value!$1:$1,0)),"yyyy/mm/dd"))</f>
        <v>#N/A</v>
      </c>
      <c r="Q36" s="147" t="e">
        <f>IF(tbl_dmi_isin[[#This Row],[Index]]&gt;$A$2,"",TEXT(INDEX(Corp_value!$A$1:$EC$2998,MATCH(tbl_dmi_isin[[#This Row],[ISIN]],Corp_value!$B:$B,0),MATCH(Q$2,Corp_value!$1:$1,0)),"yyyy/mm/dd"))</f>
        <v>#N/A</v>
      </c>
      <c r="R36" s="147" t="e">
        <f>IF(tbl_dmi_isin[[#This Row],[Index]]&gt;$A$2,"",IF(TEXT(INDEX(Corp_value!$A$1:$EC$2998,MATCH(tbl_dmi_isin[[#This Row],[ISIN]],Corp_value!$B:$B,0),MATCH(R$2,Corp_value!$1:$1,0)),"yyyy/mm/dd")="--","",TEXT(INDEX(Corp_value!$A$1:$EC$2998,MATCH(tbl_dmi_isin[[#This Row],[ISIN]],Corp_value!$B:$B,0),MATCH(R$2,Corp_value!$1:$1,0)),"yyyy/mm/dd")))</f>
        <v>#N/A</v>
      </c>
      <c r="S36" s="132" t="e">
        <f>IF(tbl_dmi_isin[[#This Row],[Index]]&gt;$A$2,"",INDEX(Corp_value!$A$1:$EC$2998,MATCH(tbl_dmi_isin[[#This Row],[ISIN]],Corp_value!$B:$B,0),MATCH(S$2,Corp_value!$1:$1,0)))</f>
        <v>#N/A</v>
      </c>
      <c r="T36" s="132" t="e">
        <f>IF(tbl_dmi_isin[[#This Row],[Index]]&gt;$A$2,"",INDEX(Corp_value!$A$1:$EC$2998,MATCH(tbl_dmi_isin[[#This Row],[ISIN]],Corp_value!$B:$B,0),MATCH(T$2,Corp_value!$1:$1,0)))</f>
        <v>#N/A</v>
      </c>
      <c r="U36" s="132" t="e">
        <f>IF(tbl_dmi_isin[[#This Row],[Index]]&gt;$A$2,"",IF(INDEX(Corp_value!$A$1:$EC$2998,MATCH(tbl_dmi_isin[[#This Row],[ISIN]],Corp_value!$B:$B,0),MATCH(U$2,Corp_value!$1:$1,0))="--","",INDEX(Corp_value!$A$1:$EC$2998,MATCH(tbl_dmi_isin[[#This Row],[ISIN]],Corp_value!$B:$B,0),MATCH(U$2,Corp_value!$1:$1,0))))</f>
        <v>#N/A</v>
      </c>
      <c r="V36" s="145" t="str">
        <f>IFERROR(IF(tbl_dmi_isin[[#This Row],[Index]]&gt;$A$2,"",INDEX(Corp_value!$A$1:$EC$2998,MATCH(tbl_dmi_isin[[#This Row],[ISIN]],Corp_value!$B:$B,0),MATCH(V$2,Corp_value!$1:$1,0)))/100000000,"")</f>
        <v/>
      </c>
      <c r="W36" s="150" t="e">
        <f>IF(tbl_dmi_isin[[#This Row],[Index]]&gt;$A$2,"",INDEX(Corp_value!$A$1:$EC$2998,MATCH(tbl_dmi_isin[[#This Row],[ISIN]],Corp_value!$B:$B,0),MATCH(W$2,Corp_value!$1:$1,0)))</f>
        <v>#N/A</v>
      </c>
      <c r="X36" s="150" t="e">
        <f>IF(tbl_dmi_isin[[#This Row],[Index]]&gt;$A$2,"",INDEX(Corp_value!$A$1:$EC$2998,MATCH(tbl_dmi_isin[[#This Row],[ISIN]],Corp_value!$B:$B,0),MATCH(X$2,Corp_value!$1:$1,0)))</f>
        <v>#N/A</v>
      </c>
      <c r="Y36" s="153" t="e">
        <f>IF(tbl_dmi_isin[[#This Row],[Index]]&gt;$A$2,"",INDEX(Corp_value!$A$1:$EC$2998,MATCH(tbl_dmi_isin[[#This Row],[ISIN]],Corp_value!$B:$B,0),MATCH(Y$2,Corp_value!$1:$1,0)))</f>
        <v>#N/A</v>
      </c>
      <c r="Z36" s="153" t="e">
        <f>IF(tbl_dmi_isin[[#This Row],[Index]]&gt;$A$2,"",INDEX(Corp_value!$A$1:$EC$2998,MATCH(tbl_dmi_isin[[#This Row],[ISIN]],Corp_value!$B:$B,0),MATCH(Z$2,Corp_value!$1:$1,0)))</f>
        <v>#N/A</v>
      </c>
      <c r="AB36" s="128"/>
    </row>
    <row r="37" spans="1:28">
      <c r="A37" s="12">
        <v>34</v>
      </c>
      <c r="B37" s="85" t="str">
        <f>IF(tbl_dmi_isin[[#This Row],[Index]]&gt;$A$2,"",TEXT(INDEX(美元债一级!$A$2:$BO$2879,tbl_dmi_isin[[#This Row],[Index]]+1,MATCH(B$2,美元债一级!$2:$2,0)),"yyyy/mm/dd"))</f>
        <v>2023/10/12</v>
      </c>
      <c r="C37" s="12" t="str">
        <f>IF(tbl_dmi_isin[[#This Row],[Index]]&gt;$A$2,"",INDEX(美元债一级!$A$2:$BO$2880,tbl_dmi_isin[[#This Row],[Index]]+1,MATCH(C$2,美元债一级!$2:$2,0)))</f>
        <v>XS2706144933</v>
      </c>
      <c r="D37" s="12" t="str">
        <f>IF(tbl_dmi_isin[[#This Row],[Index]]&gt;$A$2,"",INDEX(美元债一级!$A$2:$BO$2880,tbl_dmi_isin[[#This Row],[Index]]+1,MATCH(D$2,美元债一级!$2:$2,0)))</f>
        <v>交银租赁管理香港有限公司</v>
      </c>
      <c r="E37" s="12" t="str">
        <f>TEXT(tbl_dmi_isin[[#This Row],[定价日]],"YYMMDD")&amp;tbl_dmi_isin[[#This Row],[ISIN]]</f>
        <v>231012XS2706144933</v>
      </c>
      <c r="F37" s="115"/>
      <c r="G37" s="24" t="e">
        <f>IF(tbl_dmi_isin[[#This Row],[Index]]&gt;$A$2,"",INDEX(Corp_value!$A$1:$EC$2998,MATCH(tbl_dmi_isin[[#This Row],[ISIN]],Corp_value!$B:$B,0),MATCH(G$2,Corp_value!$1:$1,0)))</f>
        <v>#N/A</v>
      </c>
      <c r="H37" s="25" t="e">
        <f>IF(tbl_dmi_isin[[#This Row],[Index]]&gt;$A$2,"",INDEX(Corp_value!$A$1:$EC$2998,MATCH(tbl_dmi_isin[[#This Row],[ISIN]],Corp_value!$B:$B,0),MATCH(H$2,Corp_value!$1:$1,0)))</f>
        <v>#N/A</v>
      </c>
      <c r="I37" s="25" t="e">
        <f>IF(tbl_dmi_isin[[#This Row],[Index]]&gt;$A$2,"",IF(INDEX(Corp_value!$A$1:$EC$2998,MATCH(tbl_dmi_isin[[#This Row],[ISIN]],Corp_value!$B:$B,0),MATCH(I$2,Corp_value!$1:$1,0))="--","",INDEX(Corp_value!$A$1:$EC$2998,MATCH(tbl_dmi_isin[[#This Row],[ISIN]],Corp_value!$B:$B,0),MATCH(I$2,Corp_value!$1:$1,0))))</f>
        <v>#N/A</v>
      </c>
      <c r="J37" s="24" t="e">
        <f>IF(tbl_dmi_isin[[#This Row],[Index]]&gt;$A$2,"",INDEX(Corp_value!$A$1:$EC$2998,MATCH(tbl_dmi_isin[[#This Row],[ISIN]],Corp_value!$B:$B,0),MATCH(J$2,Corp_value!$1:$1,0)))</f>
        <v>#N/A</v>
      </c>
      <c r="K37" s="24" t="e">
        <f>IF(tbl_dmi_isin[[#This Row],[Index]]&gt;$A$2,"",INDEX(Corp_value!$A$1:$EC$2998,MATCH(tbl_dmi_isin[[#This Row],[ISIN]],Corp_value!$B:$B,0),MATCH(K$2,Corp_value!$1:$1,0)))</f>
        <v>#N/A</v>
      </c>
      <c r="L37" s="24" t="e">
        <f>IF(tbl_dmi_isin[[#This Row],[Index]]&gt;$A$2,"",IF(INDEX(Corp_value!$A$1:$EC$2998,MATCH(tbl_dmi_isin[[#This Row],[ISIN]],Corp_value!$B:$B,0),MATCH(L$2,Corp_value!$1:$1,0))="--","",INDEX(Corp_value!$A$1:$EC$2998,MATCH(tbl_dmi_isin[[#This Row],[ISIN]],Corp_value!$B:$B,0),MATCH(L$2,Corp_value!$1:$1,0))))</f>
        <v>#N/A</v>
      </c>
      <c r="M37" s="132" t="e">
        <f>IF(tbl_dmi_isin[[#This Row],[Index]]&gt;$A$2,"",INDEX(Corp_value!$A$1:$EC$2998,MATCH(tbl_dmi_isin[[#This Row],[ISIN]],Corp_value!$B:$B,0),MATCH(M$2,Corp_value!$1:$1,0)))</f>
        <v>#N/A</v>
      </c>
      <c r="N37" s="132" t="e">
        <f>IF(tbl_dmi_isin[[#This Row],[Index]]&gt;$A$2,"",IF(INDEX(Corp_value!$A$1:$EC$2998,MATCH(tbl_dmi_isin[[#This Row],[ISIN]],Corp_value!$B:$B,0),MATCH(N$2,Corp_value!$1:$1,0))="--","",INDEX(Corp_value!$A$1:$EC$2998,MATCH(tbl_dmi_isin[[#This Row],[ISIN]],Corp_value!$B:$B,0),MATCH(N$2,Corp_value!$1:$1,0))))</f>
        <v>#N/A</v>
      </c>
      <c r="O37" s="132" t="e">
        <f>IF(tbl_dmi_isin[[#This Row],[Index]]&gt;$A$2,"",INDEX(Corp_value!$A$1:$EC$2998,MATCH(tbl_dmi_isin[[#This Row],[ISIN]],Corp_value!$B:$B,0),MATCH(O$2,Corp_value!$1:$1,0)))</f>
        <v>#N/A</v>
      </c>
      <c r="P37" s="147" t="e">
        <f>IF(tbl_dmi_isin[[#This Row],[Index]]&gt;$A$2,"",TEXT(INDEX(Corp_value!$A$1:$EC$2998,MATCH(tbl_dmi_isin[[#This Row],[ISIN]],Corp_value!$B:$B,0),MATCH(P$2,Corp_value!$1:$1,0)),"yyyy/mm/dd"))</f>
        <v>#N/A</v>
      </c>
      <c r="Q37" s="147" t="e">
        <f>IF(tbl_dmi_isin[[#This Row],[Index]]&gt;$A$2,"",TEXT(INDEX(Corp_value!$A$1:$EC$2998,MATCH(tbl_dmi_isin[[#This Row],[ISIN]],Corp_value!$B:$B,0),MATCH(Q$2,Corp_value!$1:$1,0)),"yyyy/mm/dd"))</f>
        <v>#N/A</v>
      </c>
      <c r="R37" s="147" t="e">
        <f>IF(tbl_dmi_isin[[#This Row],[Index]]&gt;$A$2,"",IF(TEXT(INDEX(Corp_value!$A$1:$EC$2998,MATCH(tbl_dmi_isin[[#This Row],[ISIN]],Corp_value!$B:$B,0),MATCH(R$2,Corp_value!$1:$1,0)),"yyyy/mm/dd")="--","",TEXT(INDEX(Corp_value!$A$1:$EC$2998,MATCH(tbl_dmi_isin[[#This Row],[ISIN]],Corp_value!$B:$B,0),MATCH(R$2,Corp_value!$1:$1,0)),"yyyy/mm/dd")))</f>
        <v>#N/A</v>
      </c>
      <c r="S37" s="132" t="e">
        <f>IF(tbl_dmi_isin[[#This Row],[Index]]&gt;$A$2,"",INDEX(Corp_value!$A$1:$EC$2998,MATCH(tbl_dmi_isin[[#This Row],[ISIN]],Corp_value!$B:$B,0),MATCH(S$2,Corp_value!$1:$1,0)))</f>
        <v>#N/A</v>
      </c>
      <c r="T37" s="132" t="e">
        <f>IF(tbl_dmi_isin[[#This Row],[Index]]&gt;$A$2,"",INDEX(Corp_value!$A$1:$EC$2998,MATCH(tbl_dmi_isin[[#This Row],[ISIN]],Corp_value!$B:$B,0),MATCH(T$2,Corp_value!$1:$1,0)))</f>
        <v>#N/A</v>
      </c>
      <c r="U37" s="132" t="e">
        <f>IF(tbl_dmi_isin[[#This Row],[Index]]&gt;$A$2,"",IF(INDEX(Corp_value!$A$1:$EC$2998,MATCH(tbl_dmi_isin[[#This Row],[ISIN]],Corp_value!$B:$B,0),MATCH(U$2,Corp_value!$1:$1,0))="--","",INDEX(Corp_value!$A$1:$EC$2998,MATCH(tbl_dmi_isin[[#This Row],[ISIN]],Corp_value!$B:$B,0),MATCH(U$2,Corp_value!$1:$1,0))))</f>
        <v>#N/A</v>
      </c>
      <c r="V37" s="145" t="str">
        <f>IFERROR(IF(tbl_dmi_isin[[#This Row],[Index]]&gt;$A$2,"",INDEX(Corp_value!$A$1:$EC$2998,MATCH(tbl_dmi_isin[[#This Row],[ISIN]],Corp_value!$B:$B,0),MATCH(V$2,Corp_value!$1:$1,0)))/100000000,"")</f>
        <v/>
      </c>
      <c r="W37" s="150" t="e">
        <f>IF(tbl_dmi_isin[[#This Row],[Index]]&gt;$A$2,"",INDEX(Corp_value!$A$1:$EC$2998,MATCH(tbl_dmi_isin[[#This Row],[ISIN]],Corp_value!$B:$B,0),MATCH(W$2,Corp_value!$1:$1,0)))</f>
        <v>#N/A</v>
      </c>
      <c r="X37" s="150" t="e">
        <f>IF(tbl_dmi_isin[[#This Row],[Index]]&gt;$A$2,"",INDEX(Corp_value!$A$1:$EC$2998,MATCH(tbl_dmi_isin[[#This Row],[ISIN]],Corp_value!$B:$B,0),MATCH(X$2,Corp_value!$1:$1,0)))</f>
        <v>#N/A</v>
      </c>
      <c r="Y37" s="153" t="e">
        <f>IF(tbl_dmi_isin[[#This Row],[Index]]&gt;$A$2,"",INDEX(Corp_value!$A$1:$EC$2998,MATCH(tbl_dmi_isin[[#This Row],[ISIN]],Corp_value!$B:$B,0),MATCH(Y$2,Corp_value!$1:$1,0)))</f>
        <v>#N/A</v>
      </c>
      <c r="Z37" s="153" t="e">
        <f>IF(tbl_dmi_isin[[#This Row],[Index]]&gt;$A$2,"",INDEX(Corp_value!$A$1:$EC$2998,MATCH(tbl_dmi_isin[[#This Row],[ISIN]],Corp_value!$B:$B,0),MATCH(Z$2,Corp_value!$1:$1,0)))</f>
        <v>#N/A</v>
      </c>
      <c r="AB37" s="128"/>
    </row>
    <row r="38" spans="1:28">
      <c r="A38" s="12">
        <v>35</v>
      </c>
      <c r="B38" s="85" t="str">
        <f>IF(tbl_dmi_isin[[#This Row],[Index]]&gt;$A$2,"",TEXT(INDEX(美元债一级!$A$2:$BO$2879,tbl_dmi_isin[[#This Row],[Index]]+1,MATCH(B$2,美元债一级!$2:$2,0)),"yyyy/mm/dd"))</f>
        <v>2023/10/11</v>
      </c>
      <c r="C38" s="12" t="str">
        <f>IF(tbl_dmi_isin[[#This Row],[Index]]&gt;$A$2,"",INDEX(美元债一级!$A$2:$BO$2880,tbl_dmi_isin[[#This Row],[Index]]+1,MATCH(C$2,美元债一级!$2:$2,0)))</f>
        <v>XS2703365317</v>
      </c>
      <c r="D38" s="12" t="str">
        <f>IF(tbl_dmi_isin[[#This Row],[Index]]&gt;$A$2,"",INDEX(美元债一级!$A$2:$BO$2880,tbl_dmi_isin[[#This Row],[Index]]+1,MATCH(D$2,美元债一级!$2:$2,0)))</f>
        <v>无锡惠山高科集团有限公司</v>
      </c>
      <c r="E38" s="12" t="str">
        <f>TEXT(tbl_dmi_isin[[#This Row],[定价日]],"YYMMDD")&amp;tbl_dmi_isin[[#This Row],[ISIN]]</f>
        <v>231011XS2703365317</v>
      </c>
      <c r="F38" s="116"/>
      <c r="G38" s="24" t="e">
        <f>IF(tbl_dmi_isin[[#This Row],[Index]]&gt;$A$2,"",INDEX(Corp_value!$A$1:$EC$2998,MATCH(tbl_dmi_isin[[#This Row],[ISIN]],Corp_value!$B:$B,0),MATCH(G$2,Corp_value!$1:$1,0)))</f>
        <v>#N/A</v>
      </c>
      <c r="H38" s="25" t="e">
        <f>IF(tbl_dmi_isin[[#This Row],[Index]]&gt;$A$2,"",INDEX(Corp_value!$A$1:$EC$2998,MATCH(tbl_dmi_isin[[#This Row],[ISIN]],Corp_value!$B:$B,0),MATCH(H$2,Corp_value!$1:$1,0)))</f>
        <v>#N/A</v>
      </c>
      <c r="I38" s="25" t="e">
        <f>IF(tbl_dmi_isin[[#This Row],[Index]]&gt;$A$2,"",IF(INDEX(Corp_value!$A$1:$EC$2998,MATCH(tbl_dmi_isin[[#This Row],[ISIN]],Corp_value!$B:$B,0),MATCH(I$2,Corp_value!$1:$1,0))="--","",INDEX(Corp_value!$A$1:$EC$2998,MATCH(tbl_dmi_isin[[#This Row],[ISIN]],Corp_value!$B:$B,0),MATCH(I$2,Corp_value!$1:$1,0))))</f>
        <v>#N/A</v>
      </c>
      <c r="J38" s="24" t="e">
        <f>IF(tbl_dmi_isin[[#This Row],[Index]]&gt;$A$2,"",INDEX(Corp_value!$A$1:$EC$2998,MATCH(tbl_dmi_isin[[#This Row],[ISIN]],Corp_value!$B:$B,0),MATCH(J$2,Corp_value!$1:$1,0)))</f>
        <v>#N/A</v>
      </c>
      <c r="K38" s="24" t="e">
        <f>IF(tbl_dmi_isin[[#This Row],[Index]]&gt;$A$2,"",INDEX(Corp_value!$A$1:$EC$2998,MATCH(tbl_dmi_isin[[#This Row],[ISIN]],Corp_value!$B:$B,0),MATCH(K$2,Corp_value!$1:$1,0)))</f>
        <v>#N/A</v>
      </c>
      <c r="L38" s="24" t="e">
        <f>IF(tbl_dmi_isin[[#This Row],[Index]]&gt;$A$2,"",IF(INDEX(Corp_value!$A$1:$EC$2998,MATCH(tbl_dmi_isin[[#This Row],[ISIN]],Corp_value!$B:$B,0),MATCH(L$2,Corp_value!$1:$1,0))="--","",INDEX(Corp_value!$A$1:$EC$2998,MATCH(tbl_dmi_isin[[#This Row],[ISIN]],Corp_value!$B:$B,0),MATCH(L$2,Corp_value!$1:$1,0))))</f>
        <v>#N/A</v>
      </c>
      <c r="M38" s="132" t="e">
        <f>IF(tbl_dmi_isin[[#This Row],[Index]]&gt;$A$2,"",INDEX(Corp_value!$A$1:$EC$2998,MATCH(tbl_dmi_isin[[#This Row],[ISIN]],Corp_value!$B:$B,0),MATCH(M$2,Corp_value!$1:$1,0)))</f>
        <v>#N/A</v>
      </c>
      <c r="N38" s="132" t="e">
        <f>IF(tbl_dmi_isin[[#This Row],[Index]]&gt;$A$2,"",IF(INDEX(Corp_value!$A$1:$EC$2998,MATCH(tbl_dmi_isin[[#This Row],[ISIN]],Corp_value!$B:$B,0),MATCH(N$2,Corp_value!$1:$1,0))="--","",INDEX(Corp_value!$A$1:$EC$2998,MATCH(tbl_dmi_isin[[#This Row],[ISIN]],Corp_value!$B:$B,0),MATCH(N$2,Corp_value!$1:$1,0))))</f>
        <v>#N/A</v>
      </c>
      <c r="O38" s="132" t="e">
        <f>IF(tbl_dmi_isin[[#This Row],[Index]]&gt;$A$2,"",INDEX(Corp_value!$A$1:$EC$2998,MATCH(tbl_dmi_isin[[#This Row],[ISIN]],Corp_value!$B:$B,0),MATCH(O$2,Corp_value!$1:$1,0)))</f>
        <v>#N/A</v>
      </c>
      <c r="P38" s="147" t="e">
        <f>IF(tbl_dmi_isin[[#This Row],[Index]]&gt;$A$2,"",TEXT(INDEX(Corp_value!$A$1:$EC$2998,MATCH(tbl_dmi_isin[[#This Row],[ISIN]],Corp_value!$B:$B,0),MATCH(P$2,Corp_value!$1:$1,0)),"yyyy/mm/dd"))</f>
        <v>#N/A</v>
      </c>
      <c r="Q38" s="147" t="e">
        <f>IF(tbl_dmi_isin[[#This Row],[Index]]&gt;$A$2,"",TEXT(INDEX(Corp_value!$A$1:$EC$2998,MATCH(tbl_dmi_isin[[#This Row],[ISIN]],Corp_value!$B:$B,0),MATCH(Q$2,Corp_value!$1:$1,0)),"yyyy/mm/dd"))</f>
        <v>#N/A</v>
      </c>
      <c r="R38" s="147" t="e">
        <f>IF(tbl_dmi_isin[[#This Row],[Index]]&gt;$A$2,"",IF(TEXT(INDEX(Corp_value!$A$1:$EC$2998,MATCH(tbl_dmi_isin[[#This Row],[ISIN]],Corp_value!$B:$B,0),MATCH(R$2,Corp_value!$1:$1,0)),"yyyy/mm/dd")="--","",TEXT(INDEX(Corp_value!$A$1:$EC$2998,MATCH(tbl_dmi_isin[[#This Row],[ISIN]],Corp_value!$B:$B,0),MATCH(R$2,Corp_value!$1:$1,0)),"yyyy/mm/dd")))</f>
        <v>#N/A</v>
      </c>
      <c r="S38" s="132" t="e">
        <f>IF(tbl_dmi_isin[[#This Row],[Index]]&gt;$A$2,"",INDEX(Corp_value!$A$1:$EC$2998,MATCH(tbl_dmi_isin[[#This Row],[ISIN]],Corp_value!$B:$B,0),MATCH(S$2,Corp_value!$1:$1,0)))</f>
        <v>#N/A</v>
      </c>
      <c r="T38" s="132" t="e">
        <f>IF(tbl_dmi_isin[[#This Row],[Index]]&gt;$A$2,"",INDEX(Corp_value!$A$1:$EC$2998,MATCH(tbl_dmi_isin[[#This Row],[ISIN]],Corp_value!$B:$B,0),MATCH(T$2,Corp_value!$1:$1,0)))</f>
        <v>#N/A</v>
      </c>
      <c r="U38" s="132" t="e">
        <f>IF(tbl_dmi_isin[[#This Row],[Index]]&gt;$A$2,"",IF(INDEX(Corp_value!$A$1:$EC$2998,MATCH(tbl_dmi_isin[[#This Row],[ISIN]],Corp_value!$B:$B,0),MATCH(U$2,Corp_value!$1:$1,0))="--","",INDEX(Corp_value!$A$1:$EC$2998,MATCH(tbl_dmi_isin[[#This Row],[ISIN]],Corp_value!$B:$B,0),MATCH(U$2,Corp_value!$1:$1,0))))</f>
        <v>#N/A</v>
      </c>
      <c r="V38" s="145" t="str">
        <f>IFERROR(IF(tbl_dmi_isin[[#This Row],[Index]]&gt;$A$2,"",INDEX(Corp_value!$A$1:$EC$2998,MATCH(tbl_dmi_isin[[#This Row],[ISIN]],Corp_value!$B:$B,0),MATCH(V$2,Corp_value!$1:$1,0)))/100000000,"")</f>
        <v/>
      </c>
      <c r="W38" s="150" t="e">
        <f>IF(tbl_dmi_isin[[#This Row],[Index]]&gt;$A$2,"",INDEX(Corp_value!$A$1:$EC$2998,MATCH(tbl_dmi_isin[[#This Row],[ISIN]],Corp_value!$B:$B,0),MATCH(W$2,Corp_value!$1:$1,0)))</f>
        <v>#N/A</v>
      </c>
      <c r="X38" s="150" t="e">
        <f>IF(tbl_dmi_isin[[#This Row],[Index]]&gt;$A$2,"",INDEX(Corp_value!$A$1:$EC$2998,MATCH(tbl_dmi_isin[[#This Row],[ISIN]],Corp_value!$B:$B,0),MATCH(X$2,Corp_value!$1:$1,0)))</f>
        <v>#N/A</v>
      </c>
      <c r="Y38" s="153" t="e">
        <f>IF(tbl_dmi_isin[[#This Row],[Index]]&gt;$A$2,"",INDEX(Corp_value!$A$1:$EC$2998,MATCH(tbl_dmi_isin[[#This Row],[ISIN]],Corp_value!$B:$B,0),MATCH(Y$2,Corp_value!$1:$1,0)))</f>
        <v>#N/A</v>
      </c>
      <c r="Z38" s="153" t="e">
        <f>IF(tbl_dmi_isin[[#This Row],[Index]]&gt;$A$2,"",INDEX(Corp_value!$A$1:$EC$2998,MATCH(tbl_dmi_isin[[#This Row],[ISIN]],Corp_value!$B:$B,0),MATCH(Z$2,Corp_value!$1:$1,0)))</f>
        <v>#N/A</v>
      </c>
      <c r="AB38" s="128"/>
    </row>
    <row r="39" spans="1:28">
      <c r="A39" s="12">
        <v>36</v>
      </c>
      <c r="B39" s="85" t="str">
        <f>IF(tbl_dmi_isin[[#This Row],[Index]]&gt;$A$2,"",TEXT(INDEX(美元债一级!$A$2:$BO$2879,tbl_dmi_isin[[#This Row],[Index]]+1,MATCH(B$2,美元债一级!$2:$2,0)),"yyyy/mm/dd"))</f>
        <v>2023/10/10</v>
      </c>
      <c r="C39" s="12" t="str">
        <f>IF(tbl_dmi_isin[[#This Row],[Index]]&gt;$A$2,"",INDEX(美元债一级!$A$2:$BO$2880,tbl_dmi_isin[[#This Row],[Index]]+1,MATCH(C$2,美元债一级!$2:$2,0)))</f>
        <v>XS2704932891</v>
      </c>
      <c r="D39" s="12" t="str">
        <f>IF(tbl_dmi_isin[[#This Row],[Index]]&gt;$A$2,"",INDEX(美元债一级!$A$2:$BO$2880,tbl_dmi_isin[[#This Row],[Index]]+1,MATCH(D$2,美元债一级!$2:$2,0)))</f>
        <v>华泰国际金融控股有限公司</v>
      </c>
      <c r="E39" s="12" t="str">
        <f>TEXT(tbl_dmi_isin[[#This Row],[定价日]],"YYMMDD")&amp;tbl_dmi_isin[[#This Row],[ISIN]]</f>
        <v>231010XS2704932891</v>
      </c>
      <c r="F39" s="115"/>
      <c r="G39" s="24" t="e">
        <f>IF(tbl_dmi_isin[[#This Row],[Index]]&gt;$A$2,"",INDEX(Corp_value!$A$1:$EC$2998,MATCH(tbl_dmi_isin[[#This Row],[ISIN]],Corp_value!$B:$B,0),MATCH(G$2,Corp_value!$1:$1,0)))</f>
        <v>#N/A</v>
      </c>
      <c r="H39" s="25" t="e">
        <f>IF(tbl_dmi_isin[[#This Row],[Index]]&gt;$A$2,"",INDEX(Corp_value!$A$1:$EC$2998,MATCH(tbl_dmi_isin[[#This Row],[ISIN]],Corp_value!$B:$B,0),MATCH(H$2,Corp_value!$1:$1,0)))</f>
        <v>#N/A</v>
      </c>
      <c r="I39" s="25" t="e">
        <f>IF(tbl_dmi_isin[[#This Row],[Index]]&gt;$A$2,"",IF(INDEX(Corp_value!$A$1:$EC$2998,MATCH(tbl_dmi_isin[[#This Row],[ISIN]],Corp_value!$B:$B,0),MATCH(I$2,Corp_value!$1:$1,0))="--","",INDEX(Corp_value!$A$1:$EC$2998,MATCH(tbl_dmi_isin[[#This Row],[ISIN]],Corp_value!$B:$B,0),MATCH(I$2,Corp_value!$1:$1,0))))</f>
        <v>#N/A</v>
      </c>
      <c r="J39" s="24" t="e">
        <f>IF(tbl_dmi_isin[[#This Row],[Index]]&gt;$A$2,"",INDEX(Corp_value!$A$1:$EC$2998,MATCH(tbl_dmi_isin[[#This Row],[ISIN]],Corp_value!$B:$B,0),MATCH(J$2,Corp_value!$1:$1,0)))</f>
        <v>#N/A</v>
      </c>
      <c r="K39" s="24" t="e">
        <f>IF(tbl_dmi_isin[[#This Row],[Index]]&gt;$A$2,"",INDEX(Corp_value!$A$1:$EC$2998,MATCH(tbl_dmi_isin[[#This Row],[ISIN]],Corp_value!$B:$B,0),MATCH(K$2,Corp_value!$1:$1,0)))</f>
        <v>#N/A</v>
      </c>
      <c r="L39" s="24" t="e">
        <f>IF(tbl_dmi_isin[[#This Row],[Index]]&gt;$A$2,"",IF(INDEX(Corp_value!$A$1:$EC$2998,MATCH(tbl_dmi_isin[[#This Row],[ISIN]],Corp_value!$B:$B,0),MATCH(L$2,Corp_value!$1:$1,0))="--","",INDEX(Corp_value!$A$1:$EC$2998,MATCH(tbl_dmi_isin[[#This Row],[ISIN]],Corp_value!$B:$B,0),MATCH(L$2,Corp_value!$1:$1,0))))</f>
        <v>#N/A</v>
      </c>
      <c r="M39" s="132" t="e">
        <f>IF(tbl_dmi_isin[[#This Row],[Index]]&gt;$A$2,"",INDEX(Corp_value!$A$1:$EC$2998,MATCH(tbl_dmi_isin[[#This Row],[ISIN]],Corp_value!$B:$B,0),MATCH(M$2,Corp_value!$1:$1,0)))</f>
        <v>#N/A</v>
      </c>
      <c r="N39" s="132" t="e">
        <f>IF(tbl_dmi_isin[[#This Row],[Index]]&gt;$A$2,"",IF(INDEX(Corp_value!$A$1:$EC$2998,MATCH(tbl_dmi_isin[[#This Row],[ISIN]],Corp_value!$B:$B,0),MATCH(N$2,Corp_value!$1:$1,0))="--","",INDEX(Corp_value!$A$1:$EC$2998,MATCH(tbl_dmi_isin[[#This Row],[ISIN]],Corp_value!$B:$B,0),MATCH(N$2,Corp_value!$1:$1,0))))</f>
        <v>#N/A</v>
      </c>
      <c r="O39" s="132" t="e">
        <f>IF(tbl_dmi_isin[[#This Row],[Index]]&gt;$A$2,"",INDEX(Corp_value!$A$1:$EC$2998,MATCH(tbl_dmi_isin[[#This Row],[ISIN]],Corp_value!$B:$B,0),MATCH(O$2,Corp_value!$1:$1,0)))</f>
        <v>#N/A</v>
      </c>
      <c r="P39" s="147" t="e">
        <f>IF(tbl_dmi_isin[[#This Row],[Index]]&gt;$A$2,"",TEXT(INDEX(Corp_value!$A$1:$EC$2998,MATCH(tbl_dmi_isin[[#This Row],[ISIN]],Corp_value!$B:$B,0),MATCH(P$2,Corp_value!$1:$1,0)),"yyyy/mm/dd"))</f>
        <v>#N/A</v>
      </c>
      <c r="Q39" s="147" t="e">
        <f>IF(tbl_dmi_isin[[#This Row],[Index]]&gt;$A$2,"",TEXT(INDEX(Corp_value!$A$1:$EC$2998,MATCH(tbl_dmi_isin[[#This Row],[ISIN]],Corp_value!$B:$B,0),MATCH(Q$2,Corp_value!$1:$1,0)),"yyyy/mm/dd"))</f>
        <v>#N/A</v>
      </c>
      <c r="R39" s="147" t="e">
        <f>IF(tbl_dmi_isin[[#This Row],[Index]]&gt;$A$2,"",IF(TEXT(INDEX(Corp_value!$A$1:$EC$2998,MATCH(tbl_dmi_isin[[#This Row],[ISIN]],Corp_value!$B:$B,0),MATCH(R$2,Corp_value!$1:$1,0)),"yyyy/mm/dd")="--","",TEXT(INDEX(Corp_value!$A$1:$EC$2998,MATCH(tbl_dmi_isin[[#This Row],[ISIN]],Corp_value!$B:$B,0),MATCH(R$2,Corp_value!$1:$1,0)),"yyyy/mm/dd")))</f>
        <v>#N/A</v>
      </c>
      <c r="S39" s="132" t="e">
        <f>IF(tbl_dmi_isin[[#This Row],[Index]]&gt;$A$2,"",INDEX(Corp_value!$A$1:$EC$2998,MATCH(tbl_dmi_isin[[#This Row],[ISIN]],Corp_value!$B:$B,0),MATCH(S$2,Corp_value!$1:$1,0)))</f>
        <v>#N/A</v>
      </c>
      <c r="T39" s="132" t="e">
        <f>IF(tbl_dmi_isin[[#This Row],[Index]]&gt;$A$2,"",INDEX(Corp_value!$A$1:$EC$2998,MATCH(tbl_dmi_isin[[#This Row],[ISIN]],Corp_value!$B:$B,0),MATCH(T$2,Corp_value!$1:$1,0)))</f>
        <v>#N/A</v>
      </c>
      <c r="U39" s="132" t="e">
        <f>IF(tbl_dmi_isin[[#This Row],[Index]]&gt;$A$2,"",IF(INDEX(Corp_value!$A$1:$EC$2998,MATCH(tbl_dmi_isin[[#This Row],[ISIN]],Corp_value!$B:$B,0),MATCH(U$2,Corp_value!$1:$1,0))="--","",INDEX(Corp_value!$A$1:$EC$2998,MATCH(tbl_dmi_isin[[#This Row],[ISIN]],Corp_value!$B:$B,0),MATCH(U$2,Corp_value!$1:$1,0))))</f>
        <v>#N/A</v>
      </c>
      <c r="V39" s="145" t="str">
        <f>IFERROR(IF(tbl_dmi_isin[[#This Row],[Index]]&gt;$A$2,"",INDEX(Corp_value!$A$1:$EC$2998,MATCH(tbl_dmi_isin[[#This Row],[ISIN]],Corp_value!$B:$B,0),MATCH(V$2,Corp_value!$1:$1,0)))/100000000,"")</f>
        <v/>
      </c>
      <c r="W39" s="150" t="e">
        <f>IF(tbl_dmi_isin[[#This Row],[Index]]&gt;$A$2,"",INDEX(Corp_value!$A$1:$EC$2998,MATCH(tbl_dmi_isin[[#This Row],[ISIN]],Corp_value!$B:$B,0),MATCH(W$2,Corp_value!$1:$1,0)))</f>
        <v>#N/A</v>
      </c>
      <c r="X39" s="150" t="e">
        <f>IF(tbl_dmi_isin[[#This Row],[Index]]&gt;$A$2,"",INDEX(Corp_value!$A$1:$EC$2998,MATCH(tbl_dmi_isin[[#This Row],[ISIN]],Corp_value!$B:$B,0),MATCH(X$2,Corp_value!$1:$1,0)))</f>
        <v>#N/A</v>
      </c>
      <c r="Y39" s="153" t="e">
        <f>IF(tbl_dmi_isin[[#This Row],[Index]]&gt;$A$2,"",INDEX(Corp_value!$A$1:$EC$2998,MATCH(tbl_dmi_isin[[#This Row],[ISIN]],Corp_value!$B:$B,0),MATCH(Y$2,Corp_value!$1:$1,0)))</f>
        <v>#N/A</v>
      </c>
      <c r="Z39" s="153" t="e">
        <f>IF(tbl_dmi_isin[[#This Row],[Index]]&gt;$A$2,"",INDEX(Corp_value!$A$1:$EC$2998,MATCH(tbl_dmi_isin[[#This Row],[ISIN]],Corp_value!$B:$B,0),MATCH(Z$2,Corp_value!$1:$1,0)))</f>
        <v>#N/A</v>
      </c>
      <c r="AB39" s="128"/>
    </row>
    <row r="40" spans="1:28">
      <c r="A40" s="12">
        <v>37</v>
      </c>
      <c r="B40" s="85" t="str">
        <f>IF(tbl_dmi_isin[[#This Row],[Index]]&gt;$A$2,"",TEXT(INDEX(美元债一级!$A$2:$BO$2879,tbl_dmi_isin[[#This Row],[Index]]+1,MATCH(B$2,美元债一级!$2:$2,0)),"yyyy/mm/dd"))</f>
        <v>2023/10/04</v>
      </c>
      <c r="C40" s="12" t="str">
        <f>IF(tbl_dmi_isin[[#This Row],[Index]]&gt;$A$2,"",INDEX(美元债一级!$A$2:$BO$2880,tbl_dmi_isin[[#This Row],[Index]]+1,MATCH(C$2,美元债一级!$2:$2,0)))</f>
        <v>XS2702182028</v>
      </c>
      <c r="D40" s="12" t="str">
        <f>IF(tbl_dmi_isin[[#This Row],[Index]]&gt;$A$2,"",INDEX(美元债一级!$A$2:$BO$2880,tbl_dmi_isin[[#This Row],[Index]]+1,MATCH(D$2,美元债一级!$2:$2,0)))</f>
        <v>中信建投(国际)金融控股有限公司</v>
      </c>
      <c r="E40" s="12" t="str">
        <f>TEXT(tbl_dmi_isin[[#This Row],[定价日]],"YYMMDD")&amp;tbl_dmi_isin[[#This Row],[ISIN]]</f>
        <v>231004XS2702182028</v>
      </c>
      <c r="F40" s="115"/>
      <c r="G40" s="24" t="e">
        <f>IF(tbl_dmi_isin[[#This Row],[Index]]&gt;$A$2,"",INDEX(Corp_value!$A$1:$EC$2998,MATCH(tbl_dmi_isin[[#This Row],[ISIN]],Corp_value!$B:$B,0),MATCH(G$2,Corp_value!$1:$1,0)))</f>
        <v>#N/A</v>
      </c>
      <c r="H40" s="25" t="e">
        <f>IF(tbl_dmi_isin[[#This Row],[Index]]&gt;$A$2,"",INDEX(Corp_value!$A$1:$EC$2998,MATCH(tbl_dmi_isin[[#This Row],[ISIN]],Corp_value!$B:$B,0),MATCH(H$2,Corp_value!$1:$1,0)))</f>
        <v>#N/A</v>
      </c>
      <c r="I40" s="25" t="e">
        <f>IF(tbl_dmi_isin[[#This Row],[Index]]&gt;$A$2,"",IF(INDEX(Corp_value!$A$1:$EC$2998,MATCH(tbl_dmi_isin[[#This Row],[ISIN]],Corp_value!$B:$B,0),MATCH(I$2,Corp_value!$1:$1,0))="--","",INDEX(Corp_value!$A$1:$EC$2998,MATCH(tbl_dmi_isin[[#This Row],[ISIN]],Corp_value!$B:$B,0),MATCH(I$2,Corp_value!$1:$1,0))))</f>
        <v>#N/A</v>
      </c>
      <c r="J40" s="24" t="e">
        <f>IF(tbl_dmi_isin[[#This Row],[Index]]&gt;$A$2,"",INDEX(Corp_value!$A$1:$EC$2998,MATCH(tbl_dmi_isin[[#This Row],[ISIN]],Corp_value!$B:$B,0),MATCH(J$2,Corp_value!$1:$1,0)))</f>
        <v>#N/A</v>
      </c>
      <c r="K40" s="24" t="e">
        <f>IF(tbl_dmi_isin[[#This Row],[Index]]&gt;$A$2,"",INDEX(Corp_value!$A$1:$EC$2998,MATCH(tbl_dmi_isin[[#This Row],[ISIN]],Corp_value!$B:$B,0),MATCH(K$2,Corp_value!$1:$1,0)))</f>
        <v>#N/A</v>
      </c>
      <c r="L40" s="24" t="e">
        <f>IF(tbl_dmi_isin[[#This Row],[Index]]&gt;$A$2,"",IF(INDEX(Corp_value!$A$1:$EC$2998,MATCH(tbl_dmi_isin[[#This Row],[ISIN]],Corp_value!$B:$B,0),MATCH(L$2,Corp_value!$1:$1,0))="--","",INDEX(Corp_value!$A$1:$EC$2998,MATCH(tbl_dmi_isin[[#This Row],[ISIN]],Corp_value!$B:$B,0),MATCH(L$2,Corp_value!$1:$1,0))))</f>
        <v>#N/A</v>
      </c>
      <c r="M40" s="132" t="e">
        <f>IF(tbl_dmi_isin[[#This Row],[Index]]&gt;$A$2,"",INDEX(Corp_value!$A$1:$EC$2998,MATCH(tbl_dmi_isin[[#This Row],[ISIN]],Corp_value!$B:$B,0),MATCH(M$2,Corp_value!$1:$1,0)))</f>
        <v>#N/A</v>
      </c>
      <c r="N40" s="132" t="e">
        <f>IF(tbl_dmi_isin[[#This Row],[Index]]&gt;$A$2,"",IF(INDEX(Corp_value!$A$1:$EC$2998,MATCH(tbl_dmi_isin[[#This Row],[ISIN]],Corp_value!$B:$B,0),MATCH(N$2,Corp_value!$1:$1,0))="--","",INDEX(Corp_value!$A$1:$EC$2998,MATCH(tbl_dmi_isin[[#This Row],[ISIN]],Corp_value!$B:$B,0),MATCH(N$2,Corp_value!$1:$1,0))))</f>
        <v>#N/A</v>
      </c>
      <c r="O40" s="132" t="e">
        <f>IF(tbl_dmi_isin[[#This Row],[Index]]&gt;$A$2,"",INDEX(Corp_value!$A$1:$EC$2998,MATCH(tbl_dmi_isin[[#This Row],[ISIN]],Corp_value!$B:$B,0),MATCH(O$2,Corp_value!$1:$1,0)))</f>
        <v>#N/A</v>
      </c>
      <c r="P40" s="147" t="e">
        <f>IF(tbl_dmi_isin[[#This Row],[Index]]&gt;$A$2,"",TEXT(INDEX(Corp_value!$A$1:$EC$2998,MATCH(tbl_dmi_isin[[#This Row],[ISIN]],Corp_value!$B:$B,0),MATCH(P$2,Corp_value!$1:$1,0)),"yyyy/mm/dd"))</f>
        <v>#N/A</v>
      </c>
      <c r="Q40" s="147" t="e">
        <f>IF(tbl_dmi_isin[[#This Row],[Index]]&gt;$A$2,"",TEXT(INDEX(Corp_value!$A$1:$EC$2998,MATCH(tbl_dmi_isin[[#This Row],[ISIN]],Corp_value!$B:$B,0),MATCH(Q$2,Corp_value!$1:$1,0)),"yyyy/mm/dd"))</f>
        <v>#N/A</v>
      </c>
      <c r="R40" s="147" t="e">
        <f>IF(tbl_dmi_isin[[#This Row],[Index]]&gt;$A$2,"",IF(TEXT(INDEX(Corp_value!$A$1:$EC$2998,MATCH(tbl_dmi_isin[[#This Row],[ISIN]],Corp_value!$B:$B,0),MATCH(R$2,Corp_value!$1:$1,0)),"yyyy/mm/dd")="--","",TEXT(INDEX(Corp_value!$A$1:$EC$2998,MATCH(tbl_dmi_isin[[#This Row],[ISIN]],Corp_value!$B:$B,0),MATCH(R$2,Corp_value!$1:$1,0)),"yyyy/mm/dd")))</f>
        <v>#N/A</v>
      </c>
      <c r="S40" s="132" t="e">
        <f>IF(tbl_dmi_isin[[#This Row],[Index]]&gt;$A$2,"",INDEX(Corp_value!$A$1:$EC$2998,MATCH(tbl_dmi_isin[[#This Row],[ISIN]],Corp_value!$B:$B,0),MATCH(S$2,Corp_value!$1:$1,0)))</f>
        <v>#N/A</v>
      </c>
      <c r="T40" s="132" t="e">
        <f>IF(tbl_dmi_isin[[#This Row],[Index]]&gt;$A$2,"",INDEX(Corp_value!$A$1:$EC$2998,MATCH(tbl_dmi_isin[[#This Row],[ISIN]],Corp_value!$B:$B,0),MATCH(T$2,Corp_value!$1:$1,0)))</f>
        <v>#N/A</v>
      </c>
      <c r="U40" s="132" t="e">
        <f>IF(tbl_dmi_isin[[#This Row],[Index]]&gt;$A$2,"",IF(INDEX(Corp_value!$A$1:$EC$2998,MATCH(tbl_dmi_isin[[#This Row],[ISIN]],Corp_value!$B:$B,0),MATCH(U$2,Corp_value!$1:$1,0))="--","",INDEX(Corp_value!$A$1:$EC$2998,MATCH(tbl_dmi_isin[[#This Row],[ISIN]],Corp_value!$B:$B,0),MATCH(U$2,Corp_value!$1:$1,0))))</f>
        <v>#N/A</v>
      </c>
      <c r="V40" s="145" t="str">
        <f>IFERROR(IF(tbl_dmi_isin[[#This Row],[Index]]&gt;$A$2,"",INDEX(Corp_value!$A$1:$EC$2998,MATCH(tbl_dmi_isin[[#This Row],[ISIN]],Corp_value!$B:$B,0),MATCH(V$2,Corp_value!$1:$1,0)))/100000000,"")</f>
        <v/>
      </c>
      <c r="W40" s="150" t="e">
        <f>IF(tbl_dmi_isin[[#This Row],[Index]]&gt;$A$2,"",INDEX(Corp_value!$A$1:$EC$2998,MATCH(tbl_dmi_isin[[#This Row],[ISIN]],Corp_value!$B:$B,0),MATCH(W$2,Corp_value!$1:$1,0)))</f>
        <v>#N/A</v>
      </c>
      <c r="X40" s="150" t="e">
        <f>IF(tbl_dmi_isin[[#This Row],[Index]]&gt;$A$2,"",INDEX(Corp_value!$A$1:$EC$2998,MATCH(tbl_dmi_isin[[#This Row],[ISIN]],Corp_value!$B:$B,0),MATCH(X$2,Corp_value!$1:$1,0)))</f>
        <v>#N/A</v>
      </c>
      <c r="Y40" s="153" t="e">
        <f>IF(tbl_dmi_isin[[#This Row],[Index]]&gt;$A$2,"",INDEX(Corp_value!$A$1:$EC$2998,MATCH(tbl_dmi_isin[[#This Row],[ISIN]],Corp_value!$B:$B,0),MATCH(Y$2,Corp_value!$1:$1,0)))</f>
        <v>#N/A</v>
      </c>
      <c r="Z40" s="153" t="e">
        <f>IF(tbl_dmi_isin[[#This Row],[Index]]&gt;$A$2,"",INDEX(Corp_value!$A$1:$EC$2998,MATCH(tbl_dmi_isin[[#This Row],[ISIN]],Corp_value!$B:$B,0),MATCH(Z$2,Corp_value!$1:$1,0)))</f>
        <v>#N/A</v>
      </c>
      <c r="AB40" s="128"/>
    </row>
    <row r="41" spans="1:28">
      <c r="A41" s="12">
        <v>38</v>
      </c>
      <c r="B41" s="85" t="str">
        <f>IF(tbl_dmi_isin[[#This Row],[Index]]&gt;$A$2,"",TEXT(INDEX(美元债一级!$A$2:$BO$2879,tbl_dmi_isin[[#This Row],[Index]]+1,MATCH(B$2,美元债一级!$2:$2,0)),"yyyy/mm/dd"))</f>
        <v>2023/10/03</v>
      </c>
      <c r="C41" s="12" t="str">
        <f>IF(tbl_dmi_isin[[#This Row],[Index]]&gt;$A$2,"",INDEX(美元债一级!$A$2:$BO$2880,tbl_dmi_isin[[#This Row],[Index]]+1,MATCH(C$2,美元债一级!$2:$2,0)))</f>
        <v>XS2701562667</v>
      </c>
      <c r="D41" s="12" t="str">
        <f>IF(tbl_dmi_isin[[#This Row],[Index]]&gt;$A$2,"",INDEX(美元债一级!$A$2:$BO$2880,tbl_dmi_isin[[#This Row],[Index]]+1,MATCH(D$2,美元债一级!$2:$2,0)))</f>
        <v>中信证券国际有限公司</v>
      </c>
      <c r="E41" s="12" t="str">
        <f>TEXT(tbl_dmi_isin[[#This Row],[定价日]],"YYMMDD")&amp;tbl_dmi_isin[[#This Row],[ISIN]]</f>
        <v>231003XS2701562667</v>
      </c>
      <c r="F41" s="149"/>
      <c r="G41" s="24" t="e">
        <f>IF(tbl_dmi_isin[[#This Row],[Index]]&gt;$A$2,"",INDEX(Corp_value!$A$1:$EC$2998,MATCH(tbl_dmi_isin[[#This Row],[ISIN]],Corp_value!$B:$B,0),MATCH(G$2,Corp_value!$1:$1,0)))</f>
        <v>#N/A</v>
      </c>
      <c r="H41" s="25" t="e">
        <f>IF(tbl_dmi_isin[[#This Row],[Index]]&gt;$A$2,"",INDEX(Corp_value!$A$1:$EC$2998,MATCH(tbl_dmi_isin[[#This Row],[ISIN]],Corp_value!$B:$B,0),MATCH(H$2,Corp_value!$1:$1,0)))</f>
        <v>#N/A</v>
      </c>
      <c r="I41" s="25" t="e">
        <f>IF(tbl_dmi_isin[[#This Row],[Index]]&gt;$A$2,"",IF(INDEX(Corp_value!$A$1:$EC$2998,MATCH(tbl_dmi_isin[[#This Row],[ISIN]],Corp_value!$B:$B,0),MATCH(I$2,Corp_value!$1:$1,0))="--","",INDEX(Corp_value!$A$1:$EC$2998,MATCH(tbl_dmi_isin[[#This Row],[ISIN]],Corp_value!$B:$B,0),MATCH(I$2,Corp_value!$1:$1,0))))</f>
        <v>#N/A</v>
      </c>
      <c r="J41" s="24" t="e">
        <f>IF(tbl_dmi_isin[[#This Row],[Index]]&gt;$A$2,"",INDEX(Corp_value!$A$1:$EC$2998,MATCH(tbl_dmi_isin[[#This Row],[ISIN]],Corp_value!$B:$B,0),MATCH(J$2,Corp_value!$1:$1,0)))</f>
        <v>#N/A</v>
      </c>
      <c r="K41" s="24" t="e">
        <f>IF(tbl_dmi_isin[[#This Row],[Index]]&gt;$A$2,"",INDEX(Corp_value!$A$1:$EC$2998,MATCH(tbl_dmi_isin[[#This Row],[ISIN]],Corp_value!$B:$B,0),MATCH(K$2,Corp_value!$1:$1,0)))</f>
        <v>#N/A</v>
      </c>
      <c r="L41" s="24" t="e">
        <f>IF(tbl_dmi_isin[[#This Row],[Index]]&gt;$A$2,"",IF(INDEX(Corp_value!$A$1:$EC$2998,MATCH(tbl_dmi_isin[[#This Row],[ISIN]],Corp_value!$B:$B,0),MATCH(L$2,Corp_value!$1:$1,0))="--","",INDEX(Corp_value!$A$1:$EC$2998,MATCH(tbl_dmi_isin[[#This Row],[ISIN]],Corp_value!$B:$B,0),MATCH(L$2,Corp_value!$1:$1,0))))</f>
        <v>#N/A</v>
      </c>
      <c r="M41" s="132" t="e">
        <f>IF(tbl_dmi_isin[[#This Row],[Index]]&gt;$A$2,"",INDEX(Corp_value!$A$1:$EC$2998,MATCH(tbl_dmi_isin[[#This Row],[ISIN]],Corp_value!$B:$B,0),MATCH(M$2,Corp_value!$1:$1,0)))</f>
        <v>#N/A</v>
      </c>
      <c r="N41" s="132" t="e">
        <f>IF(tbl_dmi_isin[[#This Row],[Index]]&gt;$A$2,"",IF(INDEX(Corp_value!$A$1:$EC$2998,MATCH(tbl_dmi_isin[[#This Row],[ISIN]],Corp_value!$B:$B,0),MATCH(N$2,Corp_value!$1:$1,0))="--","",INDEX(Corp_value!$A$1:$EC$2998,MATCH(tbl_dmi_isin[[#This Row],[ISIN]],Corp_value!$B:$B,0),MATCH(N$2,Corp_value!$1:$1,0))))</f>
        <v>#N/A</v>
      </c>
      <c r="O41" s="132" t="e">
        <f>IF(tbl_dmi_isin[[#This Row],[Index]]&gt;$A$2,"",INDEX(Corp_value!$A$1:$EC$2998,MATCH(tbl_dmi_isin[[#This Row],[ISIN]],Corp_value!$B:$B,0),MATCH(O$2,Corp_value!$1:$1,0)))</f>
        <v>#N/A</v>
      </c>
      <c r="P41" s="147" t="e">
        <f>IF(tbl_dmi_isin[[#This Row],[Index]]&gt;$A$2,"",TEXT(INDEX(Corp_value!$A$1:$EC$2998,MATCH(tbl_dmi_isin[[#This Row],[ISIN]],Corp_value!$B:$B,0),MATCH(P$2,Corp_value!$1:$1,0)),"yyyy/mm/dd"))</f>
        <v>#N/A</v>
      </c>
      <c r="Q41" s="147" t="e">
        <f>IF(tbl_dmi_isin[[#This Row],[Index]]&gt;$A$2,"",TEXT(INDEX(Corp_value!$A$1:$EC$2998,MATCH(tbl_dmi_isin[[#This Row],[ISIN]],Corp_value!$B:$B,0),MATCH(Q$2,Corp_value!$1:$1,0)),"yyyy/mm/dd"))</f>
        <v>#N/A</v>
      </c>
      <c r="R41" s="147" t="e">
        <f>IF(tbl_dmi_isin[[#This Row],[Index]]&gt;$A$2,"",IF(TEXT(INDEX(Corp_value!$A$1:$EC$2998,MATCH(tbl_dmi_isin[[#This Row],[ISIN]],Corp_value!$B:$B,0),MATCH(R$2,Corp_value!$1:$1,0)),"yyyy/mm/dd")="--","",TEXT(INDEX(Corp_value!$A$1:$EC$2998,MATCH(tbl_dmi_isin[[#This Row],[ISIN]],Corp_value!$B:$B,0),MATCH(R$2,Corp_value!$1:$1,0)),"yyyy/mm/dd")))</f>
        <v>#N/A</v>
      </c>
      <c r="S41" s="132" t="e">
        <f>IF(tbl_dmi_isin[[#This Row],[Index]]&gt;$A$2,"",INDEX(Corp_value!$A$1:$EC$2998,MATCH(tbl_dmi_isin[[#This Row],[ISIN]],Corp_value!$B:$B,0),MATCH(S$2,Corp_value!$1:$1,0)))</f>
        <v>#N/A</v>
      </c>
      <c r="T41" s="132" t="e">
        <f>IF(tbl_dmi_isin[[#This Row],[Index]]&gt;$A$2,"",INDEX(Corp_value!$A$1:$EC$2998,MATCH(tbl_dmi_isin[[#This Row],[ISIN]],Corp_value!$B:$B,0),MATCH(T$2,Corp_value!$1:$1,0)))</f>
        <v>#N/A</v>
      </c>
      <c r="U41" s="132" t="e">
        <f>IF(tbl_dmi_isin[[#This Row],[Index]]&gt;$A$2,"",IF(INDEX(Corp_value!$A$1:$EC$2998,MATCH(tbl_dmi_isin[[#This Row],[ISIN]],Corp_value!$B:$B,0),MATCH(U$2,Corp_value!$1:$1,0))="--","",INDEX(Corp_value!$A$1:$EC$2998,MATCH(tbl_dmi_isin[[#This Row],[ISIN]],Corp_value!$B:$B,0),MATCH(U$2,Corp_value!$1:$1,0))))</f>
        <v>#N/A</v>
      </c>
      <c r="V41" s="145" t="str">
        <f>IFERROR(IF(tbl_dmi_isin[[#This Row],[Index]]&gt;$A$2,"",INDEX(Corp_value!$A$1:$EC$2998,MATCH(tbl_dmi_isin[[#This Row],[ISIN]],Corp_value!$B:$B,0),MATCH(V$2,Corp_value!$1:$1,0)))/100000000,"")</f>
        <v/>
      </c>
      <c r="W41" s="150" t="e">
        <f>IF(tbl_dmi_isin[[#This Row],[Index]]&gt;$A$2,"",INDEX(Corp_value!$A$1:$EC$2998,MATCH(tbl_dmi_isin[[#This Row],[ISIN]],Corp_value!$B:$B,0),MATCH(W$2,Corp_value!$1:$1,0)))</f>
        <v>#N/A</v>
      </c>
      <c r="X41" s="150" t="e">
        <f>IF(tbl_dmi_isin[[#This Row],[Index]]&gt;$A$2,"",INDEX(Corp_value!$A$1:$EC$2998,MATCH(tbl_dmi_isin[[#This Row],[ISIN]],Corp_value!$B:$B,0),MATCH(X$2,Corp_value!$1:$1,0)))</f>
        <v>#N/A</v>
      </c>
      <c r="Y41" s="153" t="e">
        <f>IF(tbl_dmi_isin[[#This Row],[Index]]&gt;$A$2,"",INDEX(Corp_value!$A$1:$EC$2998,MATCH(tbl_dmi_isin[[#This Row],[ISIN]],Corp_value!$B:$B,0),MATCH(Y$2,Corp_value!$1:$1,0)))</f>
        <v>#N/A</v>
      </c>
      <c r="Z41" s="153" t="e">
        <f>IF(tbl_dmi_isin[[#This Row],[Index]]&gt;$A$2,"",INDEX(Corp_value!$A$1:$EC$2998,MATCH(tbl_dmi_isin[[#This Row],[ISIN]],Corp_value!$B:$B,0),MATCH(Z$2,Corp_value!$1:$1,0)))</f>
        <v>#N/A</v>
      </c>
      <c r="AB41" s="128"/>
    </row>
    <row r="42" spans="1:28">
      <c r="A42" s="12">
        <v>39</v>
      </c>
      <c r="B42" s="85" t="str">
        <f>IF(tbl_dmi_isin[[#This Row],[Index]]&gt;$A$2,"",TEXT(INDEX(美元债一级!$A$2:$BO$2879,tbl_dmi_isin[[#This Row],[Index]]+1,MATCH(B$2,美元债一级!$2:$2,0)),"yyyy/mm/dd"))</f>
        <v>2023/10/03</v>
      </c>
      <c r="C42" s="12" t="str">
        <f>IF(tbl_dmi_isin[[#This Row],[Index]]&gt;$A$2,"",INDEX(美元债一级!$A$2:$BO$2880,tbl_dmi_isin[[#This Row],[Index]]+1,MATCH(C$2,美元债一级!$2:$2,0)))</f>
        <v>XS2701562402</v>
      </c>
      <c r="D42" s="12" t="str">
        <f>IF(tbl_dmi_isin[[#This Row],[Index]]&gt;$A$2,"",INDEX(美元债一级!$A$2:$BO$2880,tbl_dmi_isin[[#This Row],[Index]]+1,MATCH(D$2,美元债一级!$2:$2,0)))</f>
        <v>中信证券国际有限公司</v>
      </c>
      <c r="E42" s="12" t="str">
        <f>TEXT(tbl_dmi_isin[[#This Row],[定价日]],"YYMMDD")&amp;tbl_dmi_isin[[#This Row],[ISIN]]</f>
        <v>231003XS2701562402</v>
      </c>
      <c r="F42" s="116"/>
      <c r="G42" s="24" t="e">
        <f>IF(tbl_dmi_isin[[#This Row],[Index]]&gt;$A$2,"",INDEX(Corp_value!$A$1:$EC$2998,MATCH(tbl_dmi_isin[[#This Row],[ISIN]],Corp_value!$B:$B,0),MATCH(G$2,Corp_value!$1:$1,0)))</f>
        <v>#N/A</v>
      </c>
      <c r="H42" s="25" t="e">
        <f>IF(tbl_dmi_isin[[#This Row],[Index]]&gt;$A$2,"",INDEX(Corp_value!$A$1:$EC$2998,MATCH(tbl_dmi_isin[[#This Row],[ISIN]],Corp_value!$B:$B,0),MATCH(H$2,Corp_value!$1:$1,0)))</f>
        <v>#N/A</v>
      </c>
      <c r="I42" s="25" t="e">
        <f>IF(tbl_dmi_isin[[#This Row],[Index]]&gt;$A$2,"",IF(INDEX(Corp_value!$A$1:$EC$2998,MATCH(tbl_dmi_isin[[#This Row],[ISIN]],Corp_value!$B:$B,0),MATCH(I$2,Corp_value!$1:$1,0))="--","",INDEX(Corp_value!$A$1:$EC$2998,MATCH(tbl_dmi_isin[[#This Row],[ISIN]],Corp_value!$B:$B,0),MATCH(I$2,Corp_value!$1:$1,0))))</f>
        <v>#N/A</v>
      </c>
      <c r="J42" s="24" t="e">
        <f>IF(tbl_dmi_isin[[#This Row],[Index]]&gt;$A$2,"",INDEX(Corp_value!$A$1:$EC$2998,MATCH(tbl_dmi_isin[[#This Row],[ISIN]],Corp_value!$B:$B,0),MATCH(J$2,Corp_value!$1:$1,0)))</f>
        <v>#N/A</v>
      </c>
      <c r="K42" s="24" t="e">
        <f>IF(tbl_dmi_isin[[#This Row],[Index]]&gt;$A$2,"",INDEX(Corp_value!$A$1:$EC$2998,MATCH(tbl_dmi_isin[[#This Row],[ISIN]],Corp_value!$B:$B,0),MATCH(K$2,Corp_value!$1:$1,0)))</f>
        <v>#N/A</v>
      </c>
      <c r="L42" s="24" t="e">
        <f>IF(tbl_dmi_isin[[#This Row],[Index]]&gt;$A$2,"",IF(INDEX(Corp_value!$A$1:$EC$2998,MATCH(tbl_dmi_isin[[#This Row],[ISIN]],Corp_value!$B:$B,0),MATCH(L$2,Corp_value!$1:$1,0))="--","",INDEX(Corp_value!$A$1:$EC$2998,MATCH(tbl_dmi_isin[[#This Row],[ISIN]],Corp_value!$B:$B,0),MATCH(L$2,Corp_value!$1:$1,0))))</f>
        <v>#N/A</v>
      </c>
      <c r="M42" s="132" t="e">
        <f>IF(tbl_dmi_isin[[#This Row],[Index]]&gt;$A$2,"",INDEX(Corp_value!$A$1:$EC$2998,MATCH(tbl_dmi_isin[[#This Row],[ISIN]],Corp_value!$B:$B,0),MATCH(M$2,Corp_value!$1:$1,0)))</f>
        <v>#N/A</v>
      </c>
      <c r="N42" s="132" t="e">
        <f>IF(tbl_dmi_isin[[#This Row],[Index]]&gt;$A$2,"",IF(INDEX(Corp_value!$A$1:$EC$2998,MATCH(tbl_dmi_isin[[#This Row],[ISIN]],Corp_value!$B:$B,0),MATCH(N$2,Corp_value!$1:$1,0))="--","",INDEX(Corp_value!$A$1:$EC$2998,MATCH(tbl_dmi_isin[[#This Row],[ISIN]],Corp_value!$B:$B,0),MATCH(N$2,Corp_value!$1:$1,0))))</f>
        <v>#N/A</v>
      </c>
      <c r="O42" s="132" t="e">
        <f>IF(tbl_dmi_isin[[#This Row],[Index]]&gt;$A$2,"",INDEX(Corp_value!$A$1:$EC$2998,MATCH(tbl_dmi_isin[[#This Row],[ISIN]],Corp_value!$B:$B,0),MATCH(O$2,Corp_value!$1:$1,0)))</f>
        <v>#N/A</v>
      </c>
      <c r="P42" s="147" t="e">
        <f>IF(tbl_dmi_isin[[#This Row],[Index]]&gt;$A$2,"",TEXT(INDEX(Corp_value!$A$1:$EC$2998,MATCH(tbl_dmi_isin[[#This Row],[ISIN]],Corp_value!$B:$B,0),MATCH(P$2,Corp_value!$1:$1,0)),"yyyy/mm/dd"))</f>
        <v>#N/A</v>
      </c>
      <c r="Q42" s="147" t="e">
        <f>IF(tbl_dmi_isin[[#This Row],[Index]]&gt;$A$2,"",TEXT(INDEX(Corp_value!$A$1:$EC$2998,MATCH(tbl_dmi_isin[[#This Row],[ISIN]],Corp_value!$B:$B,0),MATCH(Q$2,Corp_value!$1:$1,0)),"yyyy/mm/dd"))</f>
        <v>#N/A</v>
      </c>
      <c r="R42" s="147" t="e">
        <f>IF(tbl_dmi_isin[[#This Row],[Index]]&gt;$A$2,"",IF(TEXT(INDEX(Corp_value!$A$1:$EC$2998,MATCH(tbl_dmi_isin[[#This Row],[ISIN]],Corp_value!$B:$B,0),MATCH(R$2,Corp_value!$1:$1,0)),"yyyy/mm/dd")="--","",TEXT(INDEX(Corp_value!$A$1:$EC$2998,MATCH(tbl_dmi_isin[[#This Row],[ISIN]],Corp_value!$B:$B,0),MATCH(R$2,Corp_value!$1:$1,0)),"yyyy/mm/dd")))</f>
        <v>#N/A</v>
      </c>
      <c r="S42" s="132" t="e">
        <f>IF(tbl_dmi_isin[[#This Row],[Index]]&gt;$A$2,"",INDEX(Corp_value!$A$1:$EC$2998,MATCH(tbl_dmi_isin[[#This Row],[ISIN]],Corp_value!$B:$B,0),MATCH(S$2,Corp_value!$1:$1,0)))</f>
        <v>#N/A</v>
      </c>
      <c r="T42" s="132" t="e">
        <f>IF(tbl_dmi_isin[[#This Row],[Index]]&gt;$A$2,"",INDEX(Corp_value!$A$1:$EC$2998,MATCH(tbl_dmi_isin[[#This Row],[ISIN]],Corp_value!$B:$B,0),MATCH(T$2,Corp_value!$1:$1,0)))</f>
        <v>#N/A</v>
      </c>
      <c r="U42" s="132" t="e">
        <f>IF(tbl_dmi_isin[[#This Row],[Index]]&gt;$A$2,"",IF(INDEX(Corp_value!$A$1:$EC$2998,MATCH(tbl_dmi_isin[[#This Row],[ISIN]],Corp_value!$B:$B,0),MATCH(U$2,Corp_value!$1:$1,0))="--","",INDEX(Corp_value!$A$1:$EC$2998,MATCH(tbl_dmi_isin[[#This Row],[ISIN]],Corp_value!$B:$B,0),MATCH(U$2,Corp_value!$1:$1,0))))</f>
        <v>#N/A</v>
      </c>
      <c r="V42" s="145" t="str">
        <f>IFERROR(IF(tbl_dmi_isin[[#This Row],[Index]]&gt;$A$2,"",INDEX(Corp_value!$A$1:$EC$2998,MATCH(tbl_dmi_isin[[#This Row],[ISIN]],Corp_value!$B:$B,0),MATCH(V$2,Corp_value!$1:$1,0)))/100000000,"")</f>
        <v/>
      </c>
      <c r="W42" s="150" t="e">
        <f>IF(tbl_dmi_isin[[#This Row],[Index]]&gt;$A$2,"",INDEX(Corp_value!$A$1:$EC$2998,MATCH(tbl_dmi_isin[[#This Row],[ISIN]],Corp_value!$B:$B,0),MATCH(W$2,Corp_value!$1:$1,0)))</f>
        <v>#N/A</v>
      </c>
      <c r="X42" s="150" t="e">
        <f>IF(tbl_dmi_isin[[#This Row],[Index]]&gt;$A$2,"",INDEX(Corp_value!$A$1:$EC$2998,MATCH(tbl_dmi_isin[[#This Row],[ISIN]],Corp_value!$B:$B,0),MATCH(X$2,Corp_value!$1:$1,0)))</f>
        <v>#N/A</v>
      </c>
      <c r="Y42" s="153" t="e">
        <f>IF(tbl_dmi_isin[[#This Row],[Index]]&gt;$A$2,"",INDEX(Corp_value!$A$1:$EC$2998,MATCH(tbl_dmi_isin[[#This Row],[ISIN]],Corp_value!$B:$B,0),MATCH(Y$2,Corp_value!$1:$1,0)))</f>
        <v>#N/A</v>
      </c>
      <c r="Z42" s="153" t="e">
        <f>IF(tbl_dmi_isin[[#This Row],[Index]]&gt;$A$2,"",INDEX(Corp_value!$A$1:$EC$2998,MATCH(tbl_dmi_isin[[#This Row],[ISIN]],Corp_value!$B:$B,0),MATCH(Z$2,Corp_value!$1:$1,0)))</f>
        <v>#N/A</v>
      </c>
      <c r="AB42" s="128"/>
    </row>
    <row r="43" spans="1:28">
      <c r="A43" s="12">
        <v>40</v>
      </c>
      <c r="B43" s="85" t="str">
        <f>IF(tbl_dmi_isin[[#This Row],[Index]]&gt;$A$2,"",TEXT(INDEX(美元债一级!$A$2:$BO$2879,tbl_dmi_isin[[#This Row],[Index]]+1,MATCH(B$2,美元债一级!$2:$2,0)),"yyyy/mm/dd"))</f>
        <v>2023/09/28</v>
      </c>
      <c r="C43" s="12" t="str">
        <f>IF(tbl_dmi_isin[[#This Row],[Index]]&gt;$A$2,"",INDEX(美元债一级!$A$2:$BO$2880,tbl_dmi_isin[[#This Row],[Index]]+1,MATCH(C$2,美元债一级!$2:$2,0)))</f>
        <v>XS2694370227</v>
      </c>
      <c r="D43" s="12" t="str">
        <f>IF(tbl_dmi_isin[[#This Row],[Index]]&gt;$A$2,"",INDEX(美元债一级!$A$2:$BO$2880,tbl_dmi_isin[[#This Row],[Index]]+1,MATCH(D$2,美元债一级!$2:$2,0)))</f>
        <v>高密华荣实业发展有限公司</v>
      </c>
      <c r="E43" s="12" t="str">
        <f>TEXT(tbl_dmi_isin[[#This Row],[定价日]],"YYMMDD")&amp;tbl_dmi_isin[[#This Row],[ISIN]]</f>
        <v>230928XS2694370227</v>
      </c>
      <c r="F43" s="115"/>
      <c r="G43" s="24" t="e">
        <f>IF(tbl_dmi_isin[[#This Row],[Index]]&gt;$A$2,"",INDEX(Corp_value!$A$1:$EC$2998,MATCH(tbl_dmi_isin[[#This Row],[ISIN]],Corp_value!$B:$B,0),MATCH(G$2,Corp_value!$1:$1,0)))</f>
        <v>#N/A</v>
      </c>
      <c r="H43" s="25" t="e">
        <f>IF(tbl_dmi_isin[[#This Row],[Index]]&gt;$A$2,"",INDEX(Corp_value!$A$1:$EC$2998,MATCH(tbl_dmi_isin[[#This Row],[ISIN]],Corp_value!$B:$B,0),MATCH(H$2,Corp_value!$1:$1,0)))</f>
        <v>#N/A</v>
      </c>
      <c r="I43" s="25" t="e">
        <f>IF(tbl_dmi_isin[[#This Row],[Index]]&gt;$A$2,"",IF(INDEX(Corp_value!$A$1:$EC$2998,MATCH(tbl_dmi_isin[[#This Row],[ISIN]],Corp_value!$B:$B,0),MATCH(I$2,Corp_value!$1:$1,0))="--","",INDEX(Corp_value!$A$1:$EC$2998,MATCH(tbl_dmi_isin[[#This Row],[ISIN]],Corp_value!$B:$B,0),MATCH(I$2,Corp_value!$1:$1,0))))</f>
        <v>#N/A</v>
      </c>
      <c r="J43" s="24" t="e">
        <f>IF(tbl_dmi_isin[[#This Row],[Index]]&gt;$A$2,"",INDEX(Corp_value!$A$1:$EC$2998,MATCH(tbl_dmi_isin[[#This Row],[ISIN]],Corp_value!$B:$B,0),MATCH(J$2,Corp_value!$1:$1,0)))</f>
        <v>#N/A</v>
      </c>
      <c r="K43" s="24" t="e">
        <f>IF(tbl_dmi_isin[[#This Row],[Index]]&gt;$A$2,"",INDEX(Corp_value!$A$1:$EC$2998,MATCH(tbl_dmi_isin[[#This Row],[ISIN]],Corp_value!$B:$B,0),MATCH(K$2,Corp_value!$1:$1,0)))</f>
        <v>#N/A</v>
      </c>
      <c r="L43" s="24" t="e">
        <f>IF(tbl_dmi_isin[[#This Row],[Index]]&gt;$A$2,"",IF(INDEX(Corp_value!$A$1:$EC$2998,MATCH(tbl_dmi_isin[[#This Row],[ISIN]],Corp_value!$B:$B,0),MATCH(L$2,Corp_value!$1:$1,0))="--","",INDEX(Corp_value!$A$1:$EC$2998,MATCH(tbl_dmi_isin[[#This Row],[ISIN]],Corp_value!$B:$B,0),MATCH(L$2,Corp_value!$1:$1,0))))</f>
        <v>#N/A</v>
      </c>
      <c r="M43" s="132" t="e">
        <f>IF(tbl_dmi_isin[[#This Row],[Index]]&gt;$A$2,"",INDEX(Corp_value!$A$1:$EC$2998,MATCH(tbl_dmi_isin[[#This Row],[ISIN]],Corp_value!$B:$B,0),MATCH(M$2,Corp_value!$1:$1,0)))</f>
        <v>#N/A</v>
      </c>
      <c r="N43" s="132" t="e">
        <f>IF(tbl_dmi_isin[[#This Row],[Index]]&gt;$A$2,"",IF(INDEX(Corp_value!$A$1:$EC$2998,MATCH(tbl_dmi_isin[[#This Row],[ISIN]],Corp_value!$B:$B,0),MATCH(N$2,Corp_value!$1:$1,0))="--","",INDEX(Corp_value!$A$1:$EC$2998,MATCH(tbl_dmi_isin[[#This Row],[ISIN]],Corp_value!$B:$B,0),MATCH(N$2,Corp_value!$1:$1,0))))</f>
        <v>#N/A</v>
      </c>
      <c r="O43" s="132" t="e">
        <f>IF(tbl_dmi_isin[[#This Row],[Index]]&gt;$A$2,"",INDEX(Corp_value!$A$1:$EC$2998,MATCH(tbl_dmi_isin[[#This Row],[ISIN]],Corp_value!$B:$B,0),MATCH(O$2,Corp_value!$1:$1,0)))</f>
        <v>#N/A</v>
      </c>
      <c r="P43" s="147" t="e">
        <f>IF(tbl_dmi_isin[[#This Row],[Index]]&gt;$A$2,"",TEXT(INDEX(Corp_value!$A$1:$EC$2998,MATCH(tbl_dmi_isin[[#This Row],[ISIN]],Corp_value!$B:$B,0),MATCH(P$2,Corp_value!$1:$1,0)),"yyyy/mm/dd"))</f>
        <v>#N/A</v>
      </c>
      <c r="Q43" s="147" t="e">
        <f>IF(tbl_dmi_isin[[#This Row],[Index]]&gt;$A$2,"",TEXT(INDEX(Corp_value!$A$1:$EC$2998,MATCH(tbl_dmi_isin[[#This Row],[ISIN]],Corp_value!$B:$B,0),MATCH(Q$2,Corp_value!$1:$1,0)),"yyyy/mm/dd"))</f>
        <v>#N/A</v>
      </c>
      <c r="R43" s="147" t="e">
        <f>IF(tbl_dmi_isin[[#This Row],[Index]]&gt;$A$2,"",IF(TEXT(INDEX(Corp_value!$A$1:$EC$2998,MATCH(tbl_dmi_isin[[#This Row],[ISIN]],Corp_value!$B:$B,0),MATCH(R$2,Corp_value!$1:$1,0)),"yyyy/mm/dd")="--","",TEXT(INDEX(Corp_value!$A$1:$EC$2998,MATCH(tbl_dmi_isin[[#This Row],[ISIN]],Corp_value!$B:$B,0),MATCH(R$2,Corp_value!$1:$1,0)),"yyyy/mm/dd")))</f>
        <v>#N/A</v>
      </c>
      <c r="S43" s="132" t="e">
        <f>IF(tbl_dmi_isin[[#This Row],[Index]]&gt;$A$2,"",INDEX(Corp_value!$A$1:$EC$2998,MATCH(tbl_dmi_isin[[#This Row],[ISIN]],Corp_value!$B:$B,0),MATCH(S$2,Corp_value!$1:$1,0)))</f>
        <v>#N/A</v>
      </c>
      <c r="T43" s="132" t="e">
        <f>IF(tbl_dmi_isin[[#This Row],[Index]]&gt;$A$2,"",INDEX(Corp_value!$A$1:$EC$2998,MATCH(tbl_dmi_isin[[#This Row],[ISIN]],Corp_value!$B:$B,0),MATCH(T$2,Corp_value!$1:$1,0)))</f>
        <v>#N/A</v>
      </c>
      <c r="U43" s="132" t="e">
        <f>IF(tbl_dmi_isin[[#This Row],[Index]]&gt;$A$2,"",IF(INDEX(Corp_value!$A$1:$EC$2998,MATCH(tbl_dmi_isin[[#This Row],[ISIN]],Corp_value!$B:$B,0),MATCH(U$2,Corp_value!$1:$1,0))="--","",INDEX(Corp_value!$A$1:$EC$2998,MATCH(tbl_dmi_isin[[#This Row],[ISIN]],Corp_value!$B:$B,0),MATCH(U$2,Corp_value!$1:$1,0))))</f>
        <v>#N/A</v>
      </c>
      <c r="V43" s="143" t="str">
        <f>IFERROR(IF(tbl_dmi_isin[[#This Row],[Index]]&gt;$A$2,"",INDEX(Corp_value!$A$1:$EC$2998,MATCH(tbl_dmi_isin[[#This Row],[ISIN]],Corp_value!$B:$B,0),MATCH(V$2,Corp_value!$1:$1,0)))/100000000,"")</f>
        <v/>
      </c>
      <c r="W43" s="151" t="e">
        <f>IF(tbl_dmi_isin[[#This Row],[Index]]&gt;$A$2,"",INDEX(Corp_value!$A$1:$EC$2998,MATCH(tbl_dmi_isin[[#This Row],[ISIN]],Corp_value!$B:$B,0),MATCH(W$2,Corp_value!$1:$1,0)))</f>
        <v>#N/A</v>
      </c>
      <c r="X43" s="151" t="e">
        <f>IF(tbl_dmi_isin[[#This Row],[Index]]&gt;$A$2,"",INDEX(Corp_value!$A$1:$EC$2998,MATCH(tbl_dmi_isin[[#This Row],[ISIN]],Corp_value!$B:$B,0),MATCH(X$2,Corp_value!$1:$1,0)))</f>
        <v>#N/A</v>
      </c>
      <c r="Y43" s="153" t="e">
        <f>IF(tbl_dmi_isin[[#This Row],[Index]]&gt;$A$2,"",INDEX(Corp_value!$A$1:$EC$2998,MATCH(tbl_dmi_isin[[#This Row],[ISIN]],Corp_value!$B:$B,0),MATCH(Y$2,Corp_value!$1:$1,0)))</f>
        <v>#N/A</v>
      </c>
      <c r="Z43" s="153" t="e">
        <f>IF(tbl_dmi_isin[[#This Row],[Index]]&gt;$A$2,"",INDEX(Corp_value!$A$1:$EC$2998,MATCH(tbl_dmi_isin[[#This Row],[ISIN]],Corp_value!$B:$B,0),MATCH(Z$2,Corp_value!$1:$1,0)))</f>
        <v>#N/A</v>
      </c>
      <c r="AB43" s="128"/>
    </row>
    <row r="44" spans="1:28">
      <c r="A44" s="12">
        <v>41</v>
      </c>
      <c r="B44" s="85" t="str">
        <f>IF(tbl_dmi_isin[[#This Row],[Index]]&gt;$A$2,"",TEXT(INDEX(美元债一级!$A$2:$BO$2879,tbl_dmi_isin[[#This Row],[Index]]+1,MATCH(B$2,美元债一级!$2:$2,0)),"yyyy/mm/dd"))</f>
        <v>2023/09/27</v>
      </c>
      <c r="C44" s="12" t="str">
        <f>IF(tbl_dmi_isin[[#This Row],[Index]]&gt;$A$2,"",INDEX(美元债一级!$A$2:$BO$2880,tbl_dmi_isin[[#This Row],[Index]]+1,MATCH(C$2,美元债一级!$2:$2,0)))</f>
        <v>XS2699400771</v>
      </c>
      <c r="D44" s="12" t="str">
        <f>IF(tbl_dmi_isin[[#This Row],[Index]]&gt;$A$2,"",INDEX(美元债一级!$A$2:$BO$2880,tbl_dmi_isin[[#This Row],[Index]]+1,MATCH(D$2,美元债一级!$2:$2,0)))</f>
        <v>中信建投(国际)金融控股有限公司</v>
      </c>
      <c r="E44" s="12" t="str">
        <f>TEXT(tbl_dmi_isin[[#This Row],[定价日]],"YYMMDD")&amp;tbl_dmi_isin[[#This Row],[ISIN]]</f>
        <v>230927XS2699400771</v>
      </c>
      <c r="F44" s="114"/>
      <c r="G44" s="24" t="e">
        <f>IF(tbl_dmi_isin[[#This Row],[Index]]&gt;$A$2,"",INDEX(Corp_value!$A$1:$EC$2998,MATCH(tbl_dmi_isin[[#This Row],[ISIN]],Corp_value!$B:$B,0),MATCH(G$2,Corp_value!$1:$1,0)))</f>
        <v>#N/A</v>
      </c>
      <c r="H44" s="25" t="e">
        <f>IF(tbl_dmi_isin[[#This Row],[Index]]&gt;$A$2,"",INDEX(Corp_value!$A$1:$EC$2998,MATCH(tbl_dmi_isin[[#This Row],[ISIN]],Corp_value!$B:$B,0),MATCH(H$2,Corp_value!$1:$1,0)))</f>
        <v>#N/A</v>
      </c>
      <c r="I44" s="25" t="e">
        <f>IF(tbl_dmi_isin[[#This Row],[Index]]&gt;$A$2,"",IF(INDEX(Corp_value!$A$1:$EC$2998,MATCH(tbl_dmi_isin[[#This Row],[ISIN]],Corp_value!$B:$B,0),MATCH(I$2,Corp_value!$1:$1,0))="--","",INDEX(Corp_value!$A$1:$EC$2998,MATCH(tbl_dmi_isin[[#This Row],[ISIN]],Corp_value!$B:$B,0),MATCH(I$2,Corp_value!$1:$1,0))))</f>
        <v>#N/A</v>
      </c>
      <c r="J44" s="24" t="e">
        <f>IF(tbl_dmi_isin[[#This Row],[Index]]&gt;$A$2,"",INDEX(Corp_value!$A$1:$EC$2998,MATCH(tbl_dmi_isin[[#This Row],[ISIN]],Corp_value!$B:$B,0),MATCH(J$2,Corp_value!$1:$1,0)))</f>
        <v>#N/A</v>
      </c>
      <c r="K44" s="24" t="e">
        <f>IF(tbl_dmi_isin[[#This Row],[Index]]&gt;$A$2,"",INDEX(Corp_value!$A$1:$EC$2998,MATCH(tbl_dmi_isin[[#This Row],[ISIN]],Corp_value!$B:$B,0),MATCH(K$2,Corp_value!$1:$1,0)))</f>
        <v>#N/A</v>
      </c>
      <c r="L44" s="24" t="e">
        <f>IF(tbl_dmi_isin[[#This Row],[Index]]&gt;$A$2,"",IF(INDEX(Corp_value!$A$1:$EC$2998,MATCH(tbl_dmi_isin[[#This Row],[ISIN]],Corp_value!$B:$B,0),MATCH(L$2,Corp_value!$1:$1,0))="--","",INDEX(Corp_value!$A$1:$EC$2998,MATCH(tbl_dmi_isin[[#This Row],[ISIN]],Corp_value!$B:$B,0),MATCH(L$2,Corp_value!$1:$1,0))))</f>
        <v>#N/A</v>
      </c>
      <c r="M44" s="132" t="e">
        <f>IF(tbl_dmi_isin[[#This Row],[Index]]&gt;$A$2,"",INDEX(Corp_value!$A$1:$EC$2998,MATCH(tbl_dmi_isin[[#This Row],[ISIN]],Corp_value!$B:$B,0),MATCH(M$2,Corp_value!$1:$1,0)))</f>
        <v>#N/A</v>
      </c>
      <c r="N44" s="132" t="e">
        <f>IF(tbl_dmi_isin[[#This Row],[Index]]&gt;$A$2,"",IF(INDEX(Corp_value!$A$1:$EC$2998,MATCH(tbl_dmi_isin[[#This Row],[ISIN]],Corp_value!$B:$B,0),MATCH(N$2,Corp_value!$1:$1,0))="--","",INDEX(Corp_value!$A$1:$EC$2998,MATCH(tbl_dmi_isin[[#This Row],[ISIN]],Corp_value!$B:$B,0),MATCH(N$2,Corp_value!$1:$1,0))))</f>
        <v>#N/A</v>
      </c>
      <c r="O44" s="132" t="e">
        <f>IF(tbl_dmi_isin[[#This Row],[Index]]&gt;$A$2,"",INDEX(Corp_value!$A$1:$EC$2998,MATCH(tbl_dmi_isin[[#This Row],[ISIN]],Corp_value!$B:$B,0),MATCH(O$2,Corp_value!$1:$1,0)))</f>
        <v>#N/A</v>
      </c>
      <c r="P44" s="147" t="e">
        <f>IF(tbl_dmi_isin[[#This Row],[Index]]&gt;$A$2,"",TEXT(INDEX(Corp_value!$A$1:$EC$2998,MATCH(tbl_dmi_isin[[#This Row],[ISIN]],Corp_value!$B:$B,0),MATCH(P$2,Corp_value!$1:$1,0)),"yyyy/mm/dd"))</f>
        <v>#N/A</v>
      </c>
      <c r="Q44" s="147" t="e">
        <f>IF(tbl_dmi_isin[[#This Row],[Index]]&gt;$A$2,"",TEXT(INDEX(Corp_value!$A$1:$EC$2998,MATCH(tbl_dmi_isin[[#This Row],[ISIN]],Corp_value!$B:$B,0),MATCH(Q$2,Corp_value!$1:$1,0)),"yyyy/mm/dd"))</f>
        <v>#N/A</v>
      </c>
      <c r="R44" s="147" t="e">
        <f>IF(tbl_dmi_isin[[#This Row],[Index]]&gt;$A$2,"",IF(TEXT(INDEX(Corp_value!$A$1:$EC$2998,MATCH(tbl_dmi_isin[[#This Row],[ISIN]],Corp_value!$B:$B,0),MATCH(R$2,Corp_value!$1:$1,0)),"yyyy/mm/dd")="--","",TEXT(INDEX(Corp_value!$A$1:$EC$2998,MATCH(tbl_dmi_isin[[#This Row],[ISIN]],Corp_value!$B:$B,0),MATCH(R$2,Corp_value!$1:$1,0)),"yyyy/mm/dd")))</f>
        <v>#N/A</v>
      </c>
      <c r="S44" s="132" t="e">
        <f>IF(tbl_dmi_isin[[#This Row],[Index]]&gt;$A$2,"",INDEX(Corp_value!$A$1:$EC$2998,MATCH(tbl_dmi_isin[[#This Row],[ISIN]],Corp_value!$B:$B,0),MATCH(S$2,Corp_value!$1:$1,0)))</f>
        <v>#N/A</v>
      </c>
      <c r="T44" s="132" t="e">
        <f>IF(tbl_dmi_isin[[#This Row],[Index]]&gt;$A$2,"",INDEX(Corp_value!$A$1:$EC$2998,MATCH(tbl_dmi_isin[[#This Row],[ISIN]],Corp_value!$B:$B,0),MATCH(T$2,Corp_value!$1:$1,0)))</f>
        <v>#N/A</v>
      </c>
      <c r="U44" s="132" t="e">
        <f>IF(tbl_dmi_isin[[#This Row],[Index]]&gt;$A$2,"",IF(INDEX(Corp_value!$A$1:$EC$2998,MATCH(tbl_dmi_isin[[#This Row],[ISIN]],Corp_value!$B:$B,0),MATCH(U$2,Corp_value!$1:$1,0))="--","",INDEX(Corp_value!$A$1:$EC$2998,MATCH(tbl_dmi_isin[[#This Row],[ISIN]],Corp_value!$B:$B,0),MATCH(U$2,Corp_value!$1:$1,0))))</f>
        <v>#N/A</v>
      </c>
      <c r="V44" s="143" t="str">
        <f>IFERROR(IF(tbl_dmi_isin[[#This Row],[Index]]&gt;$A$2,"",INDEX(Corp_value!$A$1:$EC$2998,MATCH(tbl_dmi_isin[[#This Row],[ISIN]],Corp_value!$B:$B,0),MATCH(V$2,Corp_value!$1:$1,0)))/100000000,"")</f>
        <v/>
      </c>
      <c r="W44" s="151" t="e">
        <f>IF(tbl_dmi_isin[[#This Row],[Index]]&gt;$A$2,"",INDEX(Corp_value!$A$1:$EC$2998,MATCH(tbl_dmi_isin[[#This Row],[ISIN]],Corp_value!$B:$B,0),MATCH(W$2,Corp_value!$1:$1,0)))</f>
        <v>#N/A</v>
      </c>
      <c r="X44" s="151" t="e">
        <f>IF(tbl_dmi_isin[[#This Row],[Index]]&gt;$A$2,"",INDEX(Corp_value!$A$1:$EC$2998,MATCH(tbl_dmi_isin[[#This Row],[ISIN]],Corp_value!$B:$B,0),MATCH(X$2,Corp_value!$1:$1,0)))</f>
        <v>#N/A</v>
      </c>
      <c r="Y44" s="153" t="e">
        <f>IF(tbl_dmi_isin[[#This Row],[Index]]&gt;$A$2,"",INDEX(Corp_value!$A$1:$EC$2998,MATCH(tbl_dmi_isin[[#This Row],[ISIN]],Corp_value!$B:$B,0),MATCH(Y$2,Corp_value!$1:$1,0)))</f>
        <v>#N/A</v>
      </c>
      <c r="Z44" s="153" t="e">
        <f>IF(tbl_dmi_isin[[#This Row],[Index]]&gt;$A$2,"",INDEX(Corp_value!$A$1:$EC$2998,MATCH(tbl_dmi_isin[[#This Row],[ISIN]],Corp_value!$B:$B,0),MATCH(Z$2,Corp_value!$1:$1,0)))</f>
        <v>#N/A</v>
      </c>
      <c r="AB44" s="128"/>
    </row>
    <row r="45" spans="1:28">
      <c r="A45" s="12">
        <v>42</v>
      </c>
      <c r="B45" s="85" t="str">
        <f>IF(tbl_dmi_isin[[#This Row],[Index]]&gt;$A$2,"",TEXT(INDEX(美元债一级!$A$2:$BO$2879,tbl_dmi_isin[[#This Row],[Index]]+1,MATCH(B$2,美元债一级!$2:$2,0)),"yyyy/mm/dd"))</f>
        <v>2023/09/27</v>
      </c>
      <c r="C45" s="12" t="str">
        <f>IF(tbl_dmi_isin[[#This Row],[Index]]&gt;$A$2,"",INDEX(美元债一级!$A$2:$BO$2880,tbl_dmi_isin[[#This Row],[Index]]+1,MATCH(C$2,美元债一级!$2:$2,0)))</f>
        <v>XS2697201155</v>
      </c>
      <c r="D45" s="12" t="str">
        <f>IF(tbl_dmi_isin[[#This Row],[Index]]&gt;$A$2,"",INDEX(美元债一级!$A$2:$BO$2880,tbl_dmi_isin[[#This Row],[Index]]+1,MATCH(D$2,美元债一级!$2:$2,0)))</f>
        <v>六盘水市民生产业投资集团有限责任公司</v>
      </c>
      <c r="E45" s="12" t="str">
        <f>TEXT(tbl_dmi_isin[[#This Row],[定价日]],"YYMMDD")&amp;tbl_dmi_isin[[#This Row],[ISIN]]</f>
        <v>230927XS2697201155</v>
      </c>
      <c r="F45" s="114"/>
      <c r="G45" s="24" t="e">
        <f>IF(tbl_dmi_isin[[#This Row],[Index]]&gt;$A$2,"",INDEX(Corp_value!$A$1:$EC$2998,MATCH(tbl_dmi_isin[[#This Row],[ISIN]],Corp_value!$B:$B,0),MATCH(G$2,Corp_value!$1:$1,0)))</f>
        <v>#N/A</v>
      </c>
      <c r="H45" s="25" t="e">
        <f>IF(tbl_dmi_isin[[#This Row],[Index]]&gt;$A$2,"",INDEX(Corp_value!$A$1:$EC$2998,MATCH(tbl_dmi_isin[[#This Row],[ISIN]],Corp_value!$B:$B,0),MATCH(H$2,Corp_value!$1:$1,0)))</f>
        <v>#N/A</v>
      </c>
      <c r="I45" s="25" t="e">
        <f>IF(tbl_dmi_isin[[#This Row],[Index]]&gt;$A$2,"",IF(INDEX(Corp_value!$A$1:$EC$2998,MATCH(tbl_dmi_isin[[#This Row],[ISIN]],Corp_value!$B:$B,0),MATCH(I$2,Corp_value!$1:$1,0))="--","",INDEX(Corp_value!$A$1:$EC$2998,MATCH(tbl_dmi_isin[[#This Row],[ISIN]],Corp_value!$B:$B,0),MATCH(I$2,Corp_value!$1:$1,0))))</f>
        <v>#N/A</v>
      </c>
      <c r="J45" s="24" t="e">
        <f>IF(tbl_dmi_isin[[#This Row],[Index]]&gt;$A$2,"",INDEX(Corp_value!$A$1:$EC$2998,MATCH(tbl_dmi_isin[[#This Row],[ISIN]],Corp_value!$B:$B,0),MATCH(J$2,Corp_value!$1:$1,0)))</f>
        <v>#N/A</v>
      </c>
      <c r="K45" s="24" t="e">
        <f>IF(tbl_dmi_isin[[#This Row],[Index]]&gt;$A$2,"",INDEX(Corp_value!$A$1:$EC$2998,MATCH(tbl_dmi_isin[[#This Row],[ISIN]],Corp_value!$B:$B,0),MATCH(K$2,Corp_value!$1:$1,0)))</f>
        <v>#N/A</v>
      </c>
      <c r="L45" s="24" t="e">
        <f>IF(tbl_dmi_isin[[#This Row],[Index]]&gt;$A$2,"",IF(INDEX(Corp_value!$A$1:$EC$2998,MATCH(tbl_dmi_isin[[#This Row],[ISIN]],Corp_value!$B:$B,0),MATCH(L$2,Corp_value!$1:$1,0))="--","",INDEX(Corp_value!$A$1:$EC$2998,MATCH(tbl_dmi_isin[[#This Row],[ISIN]],Corp_value!$B:$B,0),MATCH(L$2,Corp_value!$1:$1,0))))</f>
        <v>#N/A</v>
      </c>
      <c r="M45" s="132" t="e">
        <f>IF(tbl_dmi_isin[[#This Row],[Index]]&gt;$A$2,"",INDEX(Corp_value!$A$1:$EC$2998,MATCH(tbl_dmi_isin[[#This Row],[ISIN]],Corp_value!$B:$B,0),MATCH(M$2,Corp_value!$1:$1,0)))</f>
        <v>#N/A</v>
      </c>
      <c r="N45" s="132" t="e">
        <f>IF(tbl_dmi_isin[[#This Row],[Index]]&gt;$A$2,"",IF(INDEX(Corp_value!$A$1:$EC$2998,MATCH(tbl_dmi_isin[[#This Row],[ISIN]],Corp_value!$B:$B,0),MATCH(N$2,Corp_value!$1:$1,0))="--","",INDEX(Corp_value!$A$1:$EC$2998,MATCH(tbl_dmi_isin[[#This Row],[ISIN]],Corp_value!$B:$B,0),MATCH(N$2,Corp_value!$1:$1,0))))</f>
        <v>#N/A</v>
      </c>
      <c r="O45" s="132" t="e">
        <f>IF(tbl_dmi_isin[[#This Row],[Index]]&gt;$A$2,"",INDEX(Corp_value!$A$1:$EC$2998,MATCH(tbl_dmi_isin[[#This Row],[ISIN]],Corp_value!$B:$B,0),MATCH(O$2,Corp_value!$1:$1,0)))</f>
        <v>#N/A</v>
      </c>
      <c r="P45" s="147" t="e">
        <f>IF(tbl_dmi_isin[[#This Row],[Index]]&gt;$A$2,"",TEXT(INDEX(Corp_value!$A$1:$EC$2998,MATCH(tbl_dmi_isin[[#This Row],[ISIN]],Corp_value!$B:$B,0),MATCH(P$2,Corp_value!$1:$1,0)),"yyyy/mm/dd"))</f>
        <v>#N/A</v>
      </c>
      <c r="Q45" s="147" t="e">
        <f>IF(tbl_dmi_isin[[#This Row],[Index]]&gt;$A$2,"",TEXT(INDEX(Corp_value!$A$1:$EC$2998,MATCH(tbl_dmi_isin[[#This Row],[ISIN]],Corp_value!$B:$B,0),MATCH(Q$2,Corp_value!$1:$1,0)),"yyyy/mm/dd"))</f>
        <v>#N/A</v>
      </c>
      <c r="R45" s="147" t="e">
        <f>IF(tbl_dmi_isin[[#This Row],[Index]]&gt;$A$2,"",IF(TEXT(INDEX(Corp_value!$A$1:$EC$2998,MATCH(tbl_dmi_isin[[#This Row],[ISIN]],Corp_value!$B:$B,0),MATCH(R$2,Corp_value!$1:$1,0)),"yyyy/mm/dd")="--","",TEXT(INDEX(Corp_value!$A$1:$EC$2998,MATCH(tbl_dmi_isin[[#This Row],[ISIN]],Corp_value!$B:$B,0),MATCH(R$2,Corp_value!$1:$1,0)),"yyyy/mm/dd")))</f>
        <v>#N/A</v>
      </c>
      <c r="S45" s="132" t="e">
        <f>IF(tbl_dmi_isin[[#This Row],[Index]]&gt;$A$2,"",INDEX(Corp_value!$A$1:$EC$2998,MATCH(tbl_dmi_isin[[#This Row],[ISIN]],Corp_value!$B:$B,0),MATCH(S$2,Corp_value!$1:$1,0)))</f>
        <v>#N/A</v>
      </c>
      <c r="T45" s="132" t="e">
        <f>IF(tbl_dmi_isin[[#This Row],[Index]]&gt;$A$2,"",INDEX(Corp_value!$A$1:$EC$2998,MATCH(tbl_dmi_isin[[#This Row],[ISIN]],Corp_value!$B:$B,0),MATCH(T$2,Corp_value!$1:$1,0)))</f>
        <v>#N/A</v>
      </c>
      <c r="U45" s="132" t="e">
        <f>IF(tbl_dmi_isin[[#This Row],[Index]]&gt;$A$2,"",IF(INDEX(Corp_value!$A$1:$EC$2998,MATCH(tbl_dmi_isin[[#This Row],[ISIN]],Corp_value!$B:$B,0),MATCH(U$2,Corp_value!$1:$1,0))="--","",INDEX(Corp_value!$A$1:$EC$2998,MATCH(tbl_dmi_isin[[#This Row],[ISIN]],Corp_value!$B:$B,0),MATCH(U$2,Corp_value!$1:$1,0))))</f>
        <v>#N/A</v>
      </c>
      <c r="V45" s="143" t="str">
        <f>IFERROR(IF(tbl_dmi_isin[[#This Row],[Index]]&gt;$A$2,"",INDEX(Corp_value!$A$1:$EC$2998,MATCH(tbl_dmi_isin[[#This Row],[ISIN]],Corp_value!$B:$B,0),MATCH(V$2,Corp_value!$1:$1,0)))/100000000,"")</f>
        <v/>
      </c>
      <c r="W45" s="151" t="e">
        <f>IF(tbl_dmi_isin[[#This Row],[Index]]&gt;$A$2,"",INDEX(Corp_value!$A$1:$EC$2998,MATCH(tbl_dmi_isin[[#This Row],[ISIN]],Corp_value!$B:$B,0),MATCH(W$2,Corp_value!$1:$1,0)))</f>
        <v>#N/A</v>
      </c>
      <c r="X45" s="151" t="e">
        <f>IF(tbl_dmi_isin[[#This Row],[Index]]&gt;$A$2,"",INDEX(Corp_value!$A$1:$EC$2998,MATCH(tbl_dmi_isin[[#This Row],[ISIN]],Corp_value!$B:$B,0),MATCH(X$2,Corp_value!$1:$1,0)))</f>
        <v>#N/A</v>
      </c>
      <c r="Y45" s="153" t="e">
        <f>IF(tbl_dmi_isin[[#This Row],[Index]]&gt;$A$2,"",INDEX(Corp_value!$A$1:$EC$2998,MATCH(tbl_dmi_isin[[#This Row],[ISIN]],Corp_value!$B:$B,0),MATCH(Y$2,Corp_value!$1:$1,0)))</f>
        <v>#N/A</v>
      </c>
      <c r="Z45" s="153" t="e">
        <f>IF(tbl_dmi_isin[[#This Row],[Index]]&gt;$A$2,"",INDEX(Corp_value!$A$1:$EC$2998,MATCH(tbl_dmi_isin[[#This Row],[ISIN]],Corp_value!$B:$B,0),MATCH(Z$2,Corp_value!$1:$1,0)))</f>
        <v>#N/A</v>
      </c>
      <c r="AB45" s="128"/>
    </row>
    <row r="46" spans="1:28">
      <c r="A46" s="12">
        <v>43</v>
      </c>
      <c r="B46" s="85" t="str">
        <f>IF(tbl_dmi_isin[[#This Row],[Index]]&gt;$A$2,"",TEXT(INDEX(美元债一级!$A$2:$BO$2879,tbl_dmi_isin[[#This Row],[Index]]+1,MATCH(B$2,美元债一级!$2:$2,0)),"yyyy/mm/dd"))</f>
        <v>2023/09/26</v>
      </c>
      <c r="C46" s="12" t="str">
        <f>IF(tbl_dmi_isin[[#This Row],[Index]]&gt;$A$2,"",INDEX(美元债一级!$A$2:$BO$2880,tbl_dmi_isin[[#This Row],[Index]]+1,MATCH(C$2,美元债一级!$2:$2,0)))</f>
        <v>XS2695373451</v>
      </c>
      <c r="D46" s="12" t="str">
        <f>IF(tbl_dmi_isin[[#This Row],[Index]]&gt;$A$2,"",INDEX(美元债一级!$A$2:$BO$2880,tbl_dmi_isin[[#This Row],[Index]]+1,MATCH(D$2,美元债一级!$2:$2,0)))</f>
        <v>昆明产业开发投资有限责任公司</v>
      </c>
      <c r="E46" s="12" t="str">
        <f>TEXT(tbl_dmi_isin[[#This Row],[定价日]],"YYMMDD")&amp;tbl_dmi_isin[[#This Row],[ISIN]]</f>
        <v>230926XS2695373451</v>
      </c>
      <c r="F46" s="114"/>
      <c r="G46" s="24" t="e">
        <f>IF(tbl_dmi_isin[[#This Row],[Index]]&gt;$A$2,"",INDEX(Corp_value!$A$1:$EC$2998,MATCH(tbl_dmi_isin[[#This Row],[ISIN]],Corp_value!$B:$B,0),MATCH(G$2,Corp_value!$1:$1,0)))</f>
        <v>#N/A</v>
      </c>
      <c r="H46" s="25" t="e">
        <f>IF(tbl_dmi_isin[[#This Row],[Index]]&gt;$A$2,"",INDEX(Corp_value!$A$1:$EC$2998,MATCH(tbl_dmi_isin[[#This Row],[ISIN]],Corp_value!$B:$B,0),MATCH(H$2,Corp_value!$1:$1,0)))</f>
        <v>#N/A</v>
      </c>
      <c r="I46" s="25" t="e">
        <f>IF(tbl_dmi_isin[[#This Row],[Index]]&gt;$A$2,"",IF(INDEX(Corp_value!$A$1:$EC$2998,MATCH(tbl_dmi_isin[[#This Row],[ISIN]],Corp_value!$B:$B,0),MATCH(I$2,Corp_value!$1:$1,0))="--","",INDEX(Corp_value!$A$1:$EC$2998,MATCH(tbl_dmi_isin[[#This Row],[ISIN]],Corp_value!$B:$B,0),MATCH(I$2,Corp_value!$1:$1,0))))</f>
        <v>#N/A</v>
      </c>
      <c r="J46" s="24" t="e">
        <f>IF(tbl_dmi_isin[[#This Row],[Index]]&gt;$A$2,"",INDEX(Corp_value!$A$1:$EC$2998,MATCH(tbl_dmi_isin[[#This Row],[ISIN]],Corp_value!$B:$B,0),MATCH(J$2,Corp_value!$1:$1,0)))</f>
        <v>#N/A</v>
      </c>
      <c r="K46" s="24" t="e">
        <f>IF(tbl_dmi_isin[[#This Row],[Index]]&gt;$A$2,"",INDEX(Corp_value!$A$1:$EC$2998,MATCH(tbl_dmi_isin[[#This Row],[ISIN]],Corp_value!$B:$B,0),MATCH(K$2,Corp_value!$1:$1,0)))</f>
        <v>#N/A</v>
      </c>
      <c r="L46" s="24" t="e">
        <f>IF(tbl_dmi_isin[[#This Row],[Index]]&gt;$A$2,"",IF(INDEX(Corp_value!$A$1:$EC$2998,MATCH(tbl_dmi_isin[[#This Row],[ISIN]],Corp_value!$B:$B,0),MATCH(L$2,Corp_value!$1:$1,0))="--","",INDEX(Corp_value!$A$1:$EC$2998,MATCH(tbl_dmi_isin[[#This Row],[ISIN]],Corp_value!$B:$B,0),MATCH(L$2,Corp_value!$1:$1,0))))</f>
        <v>#N/A</v>
      </c>
      <c r="M46" s="132" t="e">
        <f>IF(tbl_dmi_isin[[#This Row],[Index]]&gt;$A$2,"",INDEX(Corp_value!$A$1:$EC$2998,MATCH(tbl_dmi_isin[[#This Row],[ISIN]],Corp_value!$B:$B,0),MATCH(M$2,Corp_value!$1:$1,0)))</f>
        <v>#N/A</v>
      </c>
      <c r="N46" s="132" t="e">
        <f>IF(tbl_dmi_isin[[#This Row],[Index]]&gt;$A$2,"",IF(INDEX(Corp_value!$A$1:$EC$2998,MATCH(tbl_dmi_isin[[#This Row],[ISIN]],Corp_value!$B:$B,0),MATCH(N$2,Corp_value!$1:$1,0))="--","",INDEX(Corp_value!$A$1:$EC$2998,MATCH(tbl_dmi_isin[[#This Row],[ISIN]],Corp_value!$B:$B,0),MATCH(N$2,Corp_value!$1:$1,0))))</f>
        <v>#N/A</v>
      </c>
      <c r="O46" s="132" t="e">
        <f>IF(tbl_dmi_isin[[#This Row],[Index]]&gt;$A$2,"",INDEX(Corp_value!$A$1:$EC$2998,MATCH(tbl_dmi_isin[[#This Row],[ISIN]],Corp_value!$B:$B,0),MATCH(O$2,Corp_value!$1:$1,0)))</f>
        <v>#N/A</v>
      </c>
      <c r="P46" s="147" t="e">
        <f>IF(tbl_dmi_isin[[#This Row],[Index]]&gt;$A$2,"",TEXT(INDEX(Corp_value!$A$1:$EC$2998,MATCH(tbl_dmi_isin[[#This Row],[ISIN]],Corp_value!$B:$B,0),MATCH(P$2,Corp_value!$1:$1,0)),"yyyy/mm/dd"))</f>
        <v>#N/A</v>
      </c>
      <c r="Q46" s="147" t="e">
        <f>IF(tbl_dmi_isin[[#This Row],[Index]]&gt;$A$2,"",TEXT(INDEX(Corp_value!$A$1:$EC$2998,MATCH(tbl_dmi_isin[[#This Row],[ISIN]],Corp_value!$B:$B,0),MATCH(Q$2,Corp_value!$1:$1,0)),"yyyy/mm/dd"))</f>
        <v>#N/A</v>
      </c>
      <c r="R46" s="147" t="e">
        <f>IF(tbl_dmi_isin[[#This Row],[Index]]&gt;$A$2,"",IF(TEXT(INDEX(Corp_value!$A$1:$EC$2998,MATCH(tbl_dmi_isin[[#This Row],[ISIN]],Corp_value!$B:$B,0),MATCH(R$2,Corp_value!$1:$1,0)),"yyyy/mm/dd")="--","",TEXT(INDEX(Corp_value!$A$1:$EC$2998,MATCH(tbl_dmi_isin[[#This Row],[ISIN]],Corp_value!$B:$B,0),MATCH(R$2,Corp_value!$1:$1,0)),"yyyy/mm/dd")))</f>
        <v>#N/A</v>
      </c>
      <c r="S46" s="132" t="e">
        <f>IF(tbl_dmi_isin[[#This Row],[Index]]&gt;$A$2,"",INDEX(Corp_value!$A$1:$EC$2998,MATCH(tbl_dmi_isin[[#This Row],[ISIN]],Corp_value!$B:$B,0),MATCH(S$2,Corp_value!$1:$1,0)))</f>
        <v>#N/A</v>
      </c>
      <c r="T46" s="132" t="e">
        <f>IF(tbl_dmi_isin[[#This Row],[Index]]&gt;$A$2,"",INDEX(Corp_value!$A$1:$EC$2998,MATCH(tbl_dmi_isin[[#This Row],[ISIN]],Corp_value!$B:$B,0),MATCH(T$2,Corp_value!$1:$1,0)))</f>
        <v>#N/A</v>
      </c>
      <c r="U46" s="132" t="e">
        <f>IF(tbl_dmi_isin[[#This Row],[Index]]&gt;$A$2,"",IF(INDEX(Corp_value!$A$1:$EC$2998,MATCH(tbl_dmi_isin[[#This Row],[ISIN]],Corp_value!$B:$B,0),MATCH(U$2,Corp_value!$1:$1,0))="--","",INDEX(Corp_value!$A$1:$EC$2998,MATCH(tbl_dmi_isin[[#This Row],[ISIN]],Corp_value!$B:$B,0),MATCH(U$2,Corp_value!$1:$1,0))))</f>
        <v>#N/A</v>
      </c>
      <c r="V46" s="143" t="str">
        <f>IFERROR(IF(tbl_dmi_isin[[#This Row],[Index]]&gt;$A$2,"",INDEX(Corp_value!$A$1:$EC$2998,MATCH(tbl_dmi_isin[[#This Row],[ISIN]],Corp_value!$B:$B,0),MATCH(V$2,Corp_value!$1:$1,0)))/100000000,"")</f>
        <v/>
      </c>
      <c r="W46" s="151" t="e">
        <f>IF(tbl_dmi_isin[[#This Row],[Index]]&gt;$A$2,"",INDEX(Corp_value!$A$1:$EC$2998,MATCH(tbl_dmi_isin[[#This Row],[ISIN]],Corp_value!$B:$B,0),MATCH(W$2,Corp_value!$1:$1,0)))</f>
        <v>#N/A</v>
      </c>
      <c r="X46" s="151" t="e">
        <f>IF(tbl_dmi_isin[[#This Row],[Index]]&gt;$A$2,"",INDEX(Corp_value!$A$1:$EC$2998,MATCH(tbl_dmi_isin[[#This Row],[ISIN]],Corp_value!$B:$B,0),MATCH(X$2,Corp_value!$1:$1,0)))</f>
        <v>#N/A</v>
      </c>
      <c r="Y46" s="153" t="e">
        <f>IF(tbl_dmi_isin[[#This Row],[Index]]&gt;$A$2,"",INDEX(Corp_value!$A$1:$EC$2998,MATCH(tbl_dmi_isin[[#This Row],[ISIN]],Corp_value!$B:$B,0),MATCH(Y$2,Corp_value!$1:$1,0)))</f>
        <v>#N/A</v>
      </c>
      <c r="Z46" s="153" t="e">
        <f>IF(tbl_dmi_isin[[#This Row],[Index]]&gt;$A$2,"",INDEX(Corp_value!$A$1:$EC$2998,MATCH(tbl_dmi_isin[[#This Row],[ISIN]],Corp_value!$B:$B,0),MATCH(Z$2,Corp_value!$1:$1,0)))</f>
        <v>#N/A</v>
      </c>
      <c r="AB46" s="128"/>
    </row>
    <row r="47" spans="1:28">
      <c r="A47" s="12">
        <v>44</v>
      </c>
      <c r="B47" s="85" t="str">
        <f>IF(tbl_dmi_isin[[#This Row],[Index]]&gt;$A$2,"",TEXT(INDEX(美元债一级!$A$2:$BO$2879,tbl_dmi_isin[[#This Row],[Index]]+1,MATCH(B$2,美元债一级!$2:$2,0)),"yyyy/mm/dd"))</f>
        <v>2023/09/21</v>
      </c>
      <c r="C47" s="12" t="str">
        <f>IF(tbl_dmi_isin[[#This Row],[Index]]&gt;$A$2,"",INDEX(美元债一级!$A$2:$BO$2880,tbl_dmi_isin[[#This Row],[Index]]+1,MATCH(C$2,美元债一级!$2:$2,0)))</f>
        <v>XS2697478035</v>
      </c>
      <c r="D47" s="12" t="str">
        <f>IF(tbl_dmi_isin[[#This Row],[Index]]&gt;$A$2,"",INDEX(美元债一级!$A$2:$BO$2880,tbl_dmi_isin[[#This Row],[Index]]+1,MATCH(D$2,美元债一级!$2:$2,0)))</f>
        <v>华泰国际金融控股有限公司</v>
      </c>
      <c r="E47" s="12" t="str">
        <f>TEXT(tbl_dmi_isin[[#This Row],[定价日]],"YYMMDD")&amp;tbl_dmi_isin[[#This Row],[ISIN]]</f>
        <v>230921XS2697478035</v>
      </c>
      <c r="F47" s="114"/>
      <c r="G47" s="24" t="e">
        <f>IF(tbl_dmi_isin[[#This Row],[Index]]&gt;$A$2,"",INDEX(Corp_value!$A$1:$EC$2998,MATCH(tbl_dmi_isin[[#This Row],[ISIN]],Corp_value!$B:$B,0),MATCH(G$2,Corp_value!$1:$1,0)))</f>
        <v>#N/A</v>
      </c>
      <c r="H47" s="25" t="e">
        <f>IF(tbl_dmi_isin[[#This Row],[Index]]&gt;$A$2,"",INDEX(Corp_value!$A$1:$EC$2998,MATCH(tbl_dmi_isin[[#This Row],[ISIN]],Corp_value!$B:$B,0),MATCH(H$2,Corp_value!$1:$1,0)))</f>
        <v>#N/A</v>
      </c>
      <c r="I47" s="25" t="e">
        <f>IF(tbl_dmi_isin[[#This Row],[Index]]&gt;$A$2,"",IF(INDEX(Corp_value!$A$1:$EC$2998,MATCH(tbl_dmi_isin[[#This Row],[ISIN]],Corp_value!$B:$B,0),MATCH(I$2,Corp_value!$1:$1,0))="--","",INDEX(Corp_value!$A$1:$EC$2998,MATCH(tbl_dmi_isin[[#This Row],[ISIN]],Corp_value!$B:$B,0),MATCH(I$2,Corp_value!$1:$1,0))))</f>
        <v>#N/A</v>
      </c>
      <c r="J47" s="24" t="e">
        <f>IF(tbl_dmi_isin[[#This Row],[Index]]&gt;$A$2,"",INDEX(Corp_value!$A$1:$EC$2998,MATCH(tbl_dmi_isin[[#This Row],[ISIN]],Corp_value!$B:$B,0),MATCH(J$2,Corp_value!$1:$1,0)))</f>
        <v>#N/A</v>
      </c>
      <c r="K47" s="24" t="e">
        <f>IF(tbl_dmi_isin[[#This Row],[Index]]&gt;$A$2,"",INDEX(Corp_value!$A$1:$EC$2998,MATCH(tbl_dmi_isin[[#This Row],[ISIN]],Corp_value!$B:$B,0),MATCH(K$2,Corp_value!$1:$1,0)))</f>
        <v>#N/A</v>
      </c>
      <c r="L47" s="24" t="e">
        <f>IF(tbl_dmi_isin[[#This Row],[Index]]&gt;$A$2,"",IF(INDEX(Corp_value!$A$1:$EC$2998,MATCH(tbl_dmi_isin[[#This Row],[ISIN]],Corp_value!$B:$B,0),MATCH(L$2,Corp_value!$1:$1,0))="--","",INDEX(Corp_value!$A$1:$EC$2998,MATCH(tbl_dmi_isin[[#This Row],[ISIN]],Corp_value!$B:$B,0),MATCH(L$2,Corp_value!$1:$1,0))))</f>
        <v>#N/A</v>
      </c>
      <c r="M47" s="132" t="e">
        <f>IF(tbl_dmi_isin[[#This Row],[Index]]&gt;$A$2,"",INDEX(Corp_value!$A$1:$EC$2998,MATCH(tbl_dmi_isin[[#This Row],[ISIN]],Corp_value!$B:$B,0),MATCH(M$2,Corp_value!$1:$1,0)))</f>
        <v>#N/A</v>
      </c>
      <c r="N47" s="132" t="e">
        <f>IF(tbl_dmi_isin[[#This Row],[Index]]&gt;$A$2,"",IF(INDEX(Corp_value!$A$1:$EC$2998,MATCH(tbl_dmi_isin[[#This Row],[ISIN]],Corp_value!$B:$B,0),MATCH(N$2,Corp_value!$1:$1,0))="--","",INDEX(Corp_value!$A$1:$EC$2998,MATCH(tbl_dmi_isin[[#This Row],[ISIN]],Corp_value!$B:$B,0),MATCH(N$2,Corp_value!$1:$1,0))))</f>
        <v>#N/A</v>
      </c>
      <c r="O47" s="132" t="e">
        <f>IF(tbl_dmi_isin[[#This Row],[Index]]&gt;$A$2,"",INDEX(Corp_value!$A$1:$EC$2998,MATCH(tbl_dmi_isin[[#This Row],[ISIN]],Corp_value!$B:$B,0),MATCH(O$2,Corp_value!$1:$1,0)))</f>
        <v>#N/A</v>
      </c>
      <c r="P47" s="147" t="e">
        <f>IF(tbl_dmi_isin[[#This Row],[Index]]&gt;$A$2,"",TEXT(INDEX(Corp_value!$A$1:$EC$2998,MATCH(tbl_dmi_isin[[#This Row],[ISIN]],Corp_value!$B:$B,0),MATCH(P$2,Corp_value!$1:$1,0)),"yyyy/mm/dd"))</f>
        <v>#N/A</v>
      </c>
      <c r="Q47" s="147" t="e">
        <f>IF(tbl_dmi_isin[[#This Row],[Index]]&gt;$A$2,"",TEXT(INDEX(Corp_value!$A$1:$EC$2998,MATCH(tbl_dmi_isin[[#This Row],[ISIN]],Corp_value!$B:$B,0),MATCH(Q$2,Corp_value!$1:$1,0)),"yyyy/mm/dd"))</f>
        <v>#N/A</v>
      </c>
      <c r="R47" s="147" t="e">
        <f>IF(tbl_dmi_isin[[#This Row],[Index]]&gt;$A$2,"",IF(TEXT(INDEX(Corp_value!$A$1:$EC$2998,MATCH(tbl_dmi_isin[[#This Row],[ISIN]],Corp_value!$B:$B,0),MATCH(R$2,Corp_value!$1:$1,0)),"yyyy/mm/dd")="--","",TEXT(INDEX(Corp_value!$A$1:$EC$2998,MATCH(tbl_dmi_isin[[#This Row],[ISIN]],Corp_value!$B:$B,0),MATCH(R$2,Corp_value!$1:$1,0)),"yyyy/mm/dd")))</f>
        <v>#N/A</v>
      </c>
      <c r="S47" s="132" t="e">
        <f>IF(tbl_dmi_isin[[#This Row],[Index]]&gt;$A$2,"",INDEX(Corp_value!$A$1:$EC$2998,MATCH(tbl_dmi_isin[[#This Row],[ISIN]],Corp_value!$B:$B,0),MATCH(S$2,Corp_value!$1:$1,0)))</f>
        <v>#N/A</v>
      </c>
      <c r="T47" s="132" t="e">
        <f>IF(tbl_dmi_isin[[#This Row],[Index]]&gt;$A$2,"",INDEX(Corp_value!$A$1:$EC$2998,MATCH(tbl_dmi_isin[[#This Row],[ISIN]],Corp_value!$B:$B,0),MATCH(T$2,Corp_value!$1:$1,0)))</f>
        <v>#N/A</v>
      </c>
      <c r="U47" s="132" t="e">
        <f>IF(tbl_dmi_isin[[#This Row],[Index]]&gt;$A$2,"",IF(INDEX(Corp_value!$A$1:$EC$2998,MATCH(tbl_dmi_isin[[#This Row],[ISIN]],Corp_value!$B:$B,0),MATCH(U$2,Corp_value!$1:$1,0))="--","",INDEX(Corp_value!$A$1:$EC$2998,MATCH(tbl_dmi_isin[[#This Row],[ISIN]],Corp_value!$B:$B,0),MATCH(U$2,Corp_value!$1:$1,0))))</f>
        <v>#N/A</v>
      </c>
      <c r="V47" s="143" t="str">
        <f>IFERROR(IF(tbl_dmi_isin[[#This Row],[Index]]&gt;$A$2,"",INDEX(Corp_value!$A$1:$EC$2998,MATCH(tbl_dmi_isin[[#This Row],[ISIN]],Corp_value!$B:$B,0),MATCH(V$2,Corp_value!$1:$1,0)))/100000000,"")</f>
        <v/>
      </c>
      <c r="W47" s="151" t="e">
        <f>IF(tbl_dmi_isin[[#This Row],[Index]]&gt;$A$2,"",INDEX(Corp_value!$A$1:$EC$2998,MATCH(tbl_dmi_isin[[#This Row],[ISIN]],Corp_value!$B:$B,0),MATCH(W$2,Corp_value!$1:$1,0)))</f>
        <v>#N/A</v>
      </c>
      <c r="X47" s="151" t="e">
        <f>IF(tbl_dmi_isin[[#This Row],[Index]]&gt;$A$2,"",INDEX(Corp_value!$A$1:$EC$2998,MATCH(tbl_dmi_isin[[#This Row],[ISIN]],Corp_value!$B:$B,0),MATCH(X$2,Corp_value!$1:$1,0)))</f>
        <v>#N/A</v>
      </c>
      <c r="Y47" s="153" t="e">
        <f>IF(tbl_dmi_isin[[#This Row],[Index]]&gt;$A$2,"",INDEX(Corp_value!$A$1:$EC$2998,MATCH(tbl_dmi_isin[[#This Row],[ISIN]],Corp_value!$B:$B,0),MATCH(Y$2,Corp_value!$1:$1,0)))</f>
        <v>#N/A</v>
      </c>
      <c r="Z47" s="153" t="e">
        <f>IF(tbl_dmi_isin[[#This Row],[Index]]&gt;$A$2,"",INDEX(Corp_value!$A$1:$EC$2998,MATCH(tbl_dmi_isin[[#This Row],[ISIN]],Corp_value!$B:$B,0),MATCH(Z$2,Corp_value!$1:$1,0)))</f>
        <v>#N/A</v>
      </c>
      <c r="AB47" s="128"/>
    </row>
    <row r="48" spans="1:28">
      <c r="A48" s="12">
        <v>45</v>
      </c>
      <c r="B48" s="85" t="str">
        <f>IF(tbl_dmi_isin[[#This Row],[Index]]&gt;$A$2,"",TEXT(INDEX(美元债一级!$A$2:$BO$2879,tbl_dmi_isin[[#This Row],[Index]]+1,MATCH(B$2,美元债一级!$2:$2,0)),"yyyy/mm/dd"))</f>
        <v>2023/09/20</v>
      </c>
      <c r="C48" s="12" t="str">
        <f>IF(tbl_dmi_isin[[#This Row],[Index]]&gt;$A$2,"",INDEX(美元债一级!$A$2:$BO$2880,tbl_dmi_isin[[#This Row],[Index]]+1,MATCH(C$2,美元债一级!$2:$2,0)))</f>
        <v>XS2696107866</v>
      </c>
      <c r="D48" s="12" t="str">
        <f>IF(tbl_dmi_isin[[#This Row],[Index]]&gt;$A$2,"",INDEX(美元债一级!$A$2:$BO$2880,tbl_dmi_isin[[#This Row],[Index]]+1,MATCH(D$2,美元债一级!$2:$2,0)))</f>
        <v>华泰国际金融控股有限公司</v>
      </c>
      <c r="E48" s="12" t="str">
        <f>TEXT(tbl_dmi_isin[[#This Row],[定价日]],"YYMMDD")&amp;tbl_dmi_isin[[#This Row],[ISIN]]</f>
        <v>230920XS2696107866</v>
      </c>
      <c r="F48" s="114"/>
      <c r="G48" s="24" t="e">
        <f>IF(tbl_dmi_isin[[#This Row],[Index]]&gt;$A$2,"",INDEX(Corp_value!$A$1:$EC$2998,MATCH(tbl_dmi_isin[[#This Row],[ISIN]],Corp_value!$B:$B,0),MATCH(G$2,Corp_value!$1:$1,0)))</f>
        <v>#N/A</v>
      </c>
      <c r="H48" s="25" t="e">
        <f>IF(tbl_dmi_isin[[#This Row],[Index]]&gt;$A$2,"",INDEX(Corp_value!$A$1:$EC$2998,MATCH(tbl_dmi_isin[[#This Row],[ISIN]],Corp_value!$B:$B,0),MATCH(H$2,Corp_value!$1:$1,0)))</f>
        <v>#N/A</v>
      </c>
      <c r="I48" s="25" t="e">
        <f>IF(tbl_dmi_isin[[#This Row],[Index]]&gt;$A$2,"",IF(INDEX(Corp_value!$A$1:$EC$2998,MATCH(tbl_dmi_isin[[#This Row],[ISIN]],Corp_value!$B:$B,0),MATCH(I$2,Corp_value!$1:$1,0))="--","",INDEX(Corp_value!$A$1:$EC$2998,MATCH(tbl_dmi_isin[[#This Row],[ISIN]],Corp_value!$B:$B,0),MATCH(I$2,Corp_value!$1:$1,0))))</f>
        <v>#N/A</v>
      </c>
      <c r="J48" s="24" t="e">
        <f>IF(tbl_dmi_isin[[#This Row],[Index]]&gt;$A$2,"",INDEX(Corp_value!$A$1:$EC$2998,MATCH(tbl_dmi_isin[[#This Row],[ISIN]],Corp_value!$B:$B,0),MATCH(J$2,Corp_value!$1:$1,0)))</f>
        <v>#N/A</v>
      </c>
      <c r="K48" s="24" t="e">
        <f>IF(tbl_dmi_isin[[#This Row],[Index]]&gt;$A$2,"",INDEX(Corp_value!$A$1:$EC$2998,MATCH(tbl_dmi_isin[[#This Row],[ISIN]],Corp_value!$B:$B,0),MATCH(K$2,Corp_value!$1:$1,0)))</f>
        <v>#N/A</v>
      </c>
      <c r="L48" s="24" t="e">
        <f>IF(tbl_dmi_isin[[#This Row],[Index]]&gt;$A$2,"",IF(INDEX(Corp_value!$A$1:$EC$2998,MATCH(tbl_dmi_isin[[#This Row],[ISIN]],Corp_value!$B:$B,0),MATCH(L$2,Corp_value!$1:$1,0))="--","",INDEX(Corp_value!$A$1:$EC$2998,MATCH(tbl_dmi_isin[[#This Row],[ISIN]],Corp_value!$B:$B,0),MATCH(L$2,Corp_value!$1:$1,0))))</f>
        <v>#N/A</v>
      </c>
      <c r="M48" s="132" t="e">
        <f>IF(tbl_dmi_isin[[#This Row],[Index]]&gt;$A$2,"",INDEX(Corp_value!$A$1:$EC$2998,MATCH(tbl_dmi_isin[[#This Row],[ISIN]],Corp_value!$B:$B,0),MATCH(M$2,Corp_value!$1:$1,0)))</f>
        <v>#N/A</v>
      </c>
      <c r="N48" s="132" t="e">
        <f>IF(tbl_dmi_isin[[#This Row],[Index]]&gt;$A$2,"",IF(INDEX(Corp_value!$A$1:$EC$2998,MATCH(tbl_dmi_isin[[#This Row],[ISIN]],Corp_value!$B:$B,0),MATCH(N$2,Corp_value!$1:$1,0))="--","",INDEX(Corp_value!$A$1:$EC$2998,MATCH(tbl_dmi_isin[[#This Row],[ISIN]],Corp_value!$B:$B,0),MATCH(N$2,Corp_value!$1:$1,0))))</f>
        <v>#N/A</v>
      </c>
      <c r="O48" s="132" t="e">
        <f>IF(tbl_dmi_isin[[#This Row],[Index]]&gt;$A$2,"",INDEX(Corp_value!$A$1:$EC$2998,MATCH(tbl_dmi_isin[[#This Row],[ISIN]],Corp_value!$B:$B,0),MATCH(O$2,Corp_value!$1:$1,0)))</f>
        <v>#N/A</v>
      </c>
      <c r="P48" s="147" t="e">
        <f>IF(tbl_dmi_isin[[#This Row],[Index]]&gt;$A$2,"",TEXT(INDEX(Corp_value!$A$1:$EC$2998,MATCH(tbl_dmi_isin[[#This Row],[ISIN]],Corp_value!$B:$B,0),MATCH(P$2,Corp_value!$1:$1,0)),"yyyy/mm/dd"))</f>
        <v>#N/A</v>
      </c>
      <c r="Q48" s="147" t="e">
        <f>IF(tbl_dmi_isin[[#This Row],[Index]]&gt;$A$2,"",TEXT(INDEX(Corp_value!$A$1:$EC$2998,MATCH(tbl_dmi_isin[[#This Row],[ISIN]],Corp_value!$B:$B,0),MATCH(Q$2,Corp_value!$1:$1,0)),"yyyy/mm/dd"))</f>
        <v>#N/A</v>
      </c>
      <c r="R48" s="147" t="e">
        <f>IF(tbl_dmi_isin[[#This Row],[Index]]&gt;$A$2,"",IF(TEXT(INDEX(Corp_value!$A$1:$EC$2998,MATCH(tbl_dmi_isin[[#This Row],[ISIN]],Corp_value!$B:$B,0),MATCH(R$2,Corp_value!$1:$1,0)),"yyyy/mm/dd")="--","",TEXT(INDEX(Corp_value!$A$1:$EC$2998,MATCH(tbl_dmi_isin[[#This Row],[ISIN]],Corp_value!$B:$B,0),MATCH(R$2,Corp_value!$1:$1,0)),"yyyy/mm/dd")))</f>
        <v>#N/A</v>
      </c>
      <c r="S48" s="132" t="e">
        <f>IF(tbl_dmi_isin[[#This Row],[Index]]&gt;$A$2,"",INDEX(Corp_value!$A$1:$EC$2998,MATCH(tbl_dmi_isin[[#This Row],[ISIN]],Corp_value!$B:$B,0),MATCH(S$2,Corp_value!$1:$1,0)))</f>
        <v>#N/A</v>
      </c>
      <c r="T48" s="132" t="e">
        <f>IF(tbl_dmi_isin[[#This Row],[Index]]&gt;$A$2,"",INDEX(Corp_value!$A$1:$EC$2998,MATCH(tbl_dmi_isin[[#This Row],[ISIN]],Corp_value!$B:$B,0),MATCH(T$2,Corp_value!$1:$1,0)))</f>
        <v>#N/A</v>
      </c>
      <c r="U48" s="132" t="e">
        <f>IF(tbl_dmi_isin[[#This Row],[Index]]&gt;$A$2,"",IF(INDEX(Corp_value!$A$1:$EC$2998,MATCH(tbl_dmi_isin[[#This Row],[ISIN]],Corp_value!$B:$B,0),MATCH(U$2,Corp_value!$1:$1,0))="--","",INDEX(Corp_value!$A$1:$EC$2998,MATCH(tbl_dmi_isin[[#This Row],[ISIN]],Corp_value!$B:$B,0),MATCH(U$2,Corp_value!$1:$1,0))))</f>
        <v>#N/A</v>
      </c>
      <c r="V48" s="143" t="str">
        <f>IFERROR(IF(tbl_dmi_isin[[#This Row],[Index]]&gt;$A$2,"",INDEX(Corp_value!$A$1:$EC$2998,MATCH(tbl_dmi_isin[[#This Row],[ISIN]],Corp_value!$B:$B,0),MATCH(V$2,Corp_value!$1:$1,0)))/100000000,"")</f>
        <v/>
      </c>
      <c r="W48" s="151" t="e">
        <f>IF(tbl_dmi_isin[[#This Row],[Index]]&gt;$A$2,"",INDEX(Corp_value!$A$1:$EC$2998,MATCH(tbl_dmi_isin[[#This Row],[ISIN]],Corp_value!$B:$B,0),MATCH(W$2,Corp_value!$1:$1,0)))</f>
        <v>#N/A</v>
      </c>
      <c r="X48" s="151" t="e">
        <f>IF(tbl_dmi_isin[[#This Row],[Index]]&gt;$A$2,"",INDEX(Corp_value!$A$1:$EC$2998,MATCH(tbl_dmi_isin[[#This Row],[ISIN]],Corp_value!$B:$B,0),MATCH(X$2,Corp_value!$1:$1,0)))</f>
        <v>#N/A</v>
      </c>
      <c r="Y48" s="153" t="e">
        <f>IF(tbl_dmi_isin[[#This Row],[Index]]&gt;$A$2,"",INDEX(Corp_value!$A$1:$EC$2998,MATCH(tbl_dmi_isin[[#This Row],[ISIN]],Corp_value!$B:$B,0),MATCH(Y$2,Corp_value!$1:$1,0)))</f>
        <v>#N/A</v>
      </c>
      <c r="Z48" s="153" t="e">
        <f>IF(tbl_dmi_isin[[#This Row],[Index]]&gt;$A$2,"",INDEX(Corp_value!$A$1:$EC$2998,MATCH(tbl_dmi_isin[[#This Row],[ISIN]],Corp_value!$B:$B,0),MATCH(Z$2,Corp_value!$1:$1,0)))</f>
        <v>#N/A</v>
      </c>
      <c r="AB48" s="128"/>
    </row>
    <row r="49" spans="1:28">
      <c r="A49" s="12">
        <v>46</v>
      </c>
      <c r="B49" s="85" t="str">
        <f>IF(tbl_dmi_isin[[#This Row],[Index]]&gt;$A$2,"",TEXT(INDEX(美元债一级!$A$2:$BO$2879,tbl_dmi_isin[[#This Row],[Index]]+1,MATCH(B$2,美元债一级!$2:$2,0)),"yyyy/mm/dd"))</f>
        <v>2023/09/19</v>
      </c>
      <c r="C49" s="12" t="str">
        <f>IF(tbl_dmi_isin[[#This Row],[Index]]&gt;$A$2,"",INDEX(美元债一级!$A$2:$BO$2880,tbl_dmi_isin[[#This Row],[Index]]+1,MATCH(C$2,美元债一级!$2:$2,0)))</f>
        <v>HK0000954377</v>
      </c>
      <c r="D49" s="12" t="str">
        <f>IF(tbl_dmi_isin[[#This Row],[Index]]&gt;$A$2,"",INDEX(美元债一级!$A$2:$BO$2880,tbl_dmi_isin[[#This Row],[Index]]+1,MATCH(D$2,美元债一级!$2:$2,0)))</f>
        <v>中国人民银行</v>
      </c>
      <c r="E49" s="12" t="str">
        <f>TEXT(tbl_dmi_isin[[#This Row],[定价日]],"YYMMDD")&amp;tbl_dmi_isin[[#This Row],[ISIN]]</f>
        <v>230919HK0000954377</v>
      </c>
      <c r="F49" s="114"/>
      <c r="G49" s="24" t="e">
        <f>IF(tbl_dmi_isin[[#This Row],[Index]]&gt;$A$2,"",INDEX(Corp_value!$A$1:$EC$2998,MATCH(tbl_dmi_isin[[#This Row],[ISIN]],Corp_value!$B:$B,0),MATCH(G$2,Corp_value!$1:$1,0)))</f>
        <v>#N/A</v>
      </c>
      <c r="H49" s="25" t="e">
        <f>IF(tbl_dmi_isin[[#This Row],[Index]]&gt;$A$2,"",INDEX(Corp_value!$A$1:$EC$2998,MATCH(tbl_dmi_isin[[#This Row],[ISIN]],Corp_value!$B:$B,0),MATCH(H$2,Corp_value!$1:$1,0)))</f>
        <v>#N/A</v>
      </c>
      <c r="I49" s="25" t="e">
        <f>IF(tbl_dmi_isin[[#This Row],[Index]]&gt;$A$2,"",IF(INDEX(Corp_value!$A$1:$EC$2998,MATCH(tbl_dmi_isin[[#This Row],[ISIN]],Corp_value!$B:$B,0),MATCH(I$2,Corp_value!$1:$1,0))="--","",INDEX(Corp_value!$A$1:$EC$2998,MATCH(tbl_dmi_isin[[#This Row],[ISIN]],Corp_value!$B:$B,0),MATCH(I$2,Corp_value!$1:$1,0))))</f>
        <v>#N/A</v>
      </c>
      <c r="J49" s="24" t="e">
        <f>IF(tbl_dmi_isin[[#This Row],[Index]]&gt;$A$2,"",INDEX(Corp_value!$A$1:$EC$2998,MATCH(tbl_dmi_isin[[#This Row],[ISIN]],Corp_value!$B:$B,0),MATCH(J$2,Corp_value!$1:$1,0)))</f>
        <v>#N/A</v>
      </c>
      <c r="K49" s="24" t="e">
        <f>IF(tbl_dmi_isin[[#This Row],[Index]]&gt;$A$2,"",INDEX(Corp_value!$A$1:$EC$2998,MATCH(tbl_dmi_isin[[#This Row],[ISIN]],Corp_value!$B:$B,0),MATCH(K$2,Corp_value!$1:$1,0)))</f>
        <v>#N/A</v>
      </c>
      <c r="L49" s="24" t="e">
        <f>IF(tbl_dmi_isin[[#This Row],[Index]]&gt;$A$2,"",IF(INDEX(Corp_value!$A$1:$EC$2998,MATCH(tbl_dmi_isin[[#This Row],[ISIN]],Corp_value!$B:$B,0),MATCH(L$2,Corp_value!$1:$1,0))="--","",INDEX(Corp_value!$A$1:$EC$2998,MATCH(tbl_dmi_isin[[#This Row],[ISIN]],Corp_value!$B:$B,0),MATCH(L$2,Corp_value!$1:$1,0))))</f>
        <v>#N/A</v>
      </c>
      <c r="M49" s="132" t="e">
        <f>IF(tbl_dmi_isin[[#This Row],[Index]]&gt;$A$2,"",INDEX(Corp_value!$A$1:$EC$2998,MATCH(tbl_dmi_isin[[#This Row],[ISIN]],Corp_value!$B:$B,0),MATCH(M$2,Corp_value!$1:$1,0)))</f>
        <v>#N/A</v>
      </c>
      <c r="N49" s="132" t="e">
        <f>IF(tbl_dmi_isin[[#This Row],[Index]]&gt;$A$2,"",IF(INDEX(Corp_value!$A$1:$EC$2998,MATCH(tbl_dmi_isin[[#This Row],[ISIN]],Corp_value!$B:$B,0),MATCH(N$2,Corp_value!$1:$1,0))="--","",INDEX(Corp_value!$A$1:$EC$2998,MATCH(tbl_dmi_isin[[#This Row],[ISIN]],Corp_value!$B:$B,0),MATCH(N$2,Corp_value!$1:$1,0))))</f>
        <v>#N/A</v>
      </c>
      <c r="O49" s="132" t="e">
        <f>IF(tbl_dmi_isin[[#This Row],[Index]]&gt;$A$2,"",INDEX(Corp_value!$A$1:$EC$2998,MATCH(tbl_dmi_isin[[#This Row],[ISIN]],Corp_value!$B:$B,0),MATCH(O$2,Corp_value!$1:$1,0)))</f>
        <v>#N/A</v>
      </c>
      <c r="P49" s="147" t="e">
        <f>IF(tbl_dmi_isin[[#This Row],[Index]]&gt;$A$2,"",TEXT(INDEX(Corp_value!$A$1:$EC$2998,MATCH(tbl_dmi_isin[[#This Row],[ISIN]],Corp_value!$B:$B,0),MATCH(P$2,Corp_value!$1:$1,0)),"yyyy/mm/dd"))</f>
        <v>#N/A</v>
      </c>
      <c r="Q49" s="147" t="e">
        <f>IF(tbl_dmi_isin[[#This Row],[Index]]&gt;$A$2,"",TEXT(INDEX(Corp_value!$A$1:$EC$2998,MATCH(tbl_dmi_isin[[#This Row],[ISIN]],Corp_value!$B:$B,0),MATCH(Q$2,Corp_value!$1:$1,0)),"yyyy/mm/dd"))</f>
        <v>#N/A</v>
      </c>
      <c r="R49" s="147" t="e">
        <f>IF(tbl_dmi_isin[[#This Row],[Index]]&gt;$A$2,"",IF(TEXT(INDEX(Corp_value!$A$1:$EC$2998,MATCH(tbl_dmi_isin[[#This Row],[ISIN]],Corp_value!$B:$B,0),MATCH(R$2,Corp_value!$1:$1,0)),"yyyy/mm/dd")="--","",TEXT(INDEX(Corp_value!$A$1:$EC$2998,MATCH(tbl_dmi_isin[[#This Row],[ISIN]],Corp_value!$B:$B,0),MATCH(R$2,Corp_value!$1:$1,0)),"yyyy/mm/dd")))</f>
        <v>#N/A</v>
      </c>
      <c r="S49" s="132" t="e">
        <f>IF(tbl_dmi_isin[[#This Row],[Index]]&gt;$A$2,"",INDEX(Corp_value!$A$1:$EC$2998,MATCH(tbl_dmi_isin[[#This Row],[ISIN]],Corp_value!$B:$B,0),MATCH(S$2,Corp_value!$1:$1,0)))</f>
        <v>#N/A</v>
      </c>
      <c r="T49" s="132" t="e">
        <f>IF(tbl_dmi_isin[[#This Row],[Index]]&gt;$A$2,"",INDEX(Corp_value!$A$1:$EC$2998,MATCH(tbl_dmi_isin[[#This Row],[ISIN]],Corp_value!$B:$B,0),MATCH(T$2,Corp_value!$1:$1,0)))</f>
        <v>#N/A</v>
      </c>
      <c r="U49" s="132" t="e">
        <f>IF(tbl_dmi_isin[[#This Row],[Index]]&gt;$A$2,"",IF(INDEX(Corp_value!$A$1:$EC$2998,MATCH(tbl_dmi_isin[[#This Row],[ISIN]],Corp_value!$B:$B,0),MATCH(U$2,Corp_value!$1:$1,0))="--","",INDEX(Corp_value!$A$1:$EC$2998,MATCH(tbl_dmi_isin[[#This Row],[ISIN]],Corp_value!$B:$B,0),MATCH(U$2,Corp_value!$1:$1,0))))</f>
        <v>#N/A</v>
      </c>
      <c r="V49" s="143" t="str">
        <f>IFERROR(IF(tbl_dmi_isin[[#This Row],[Index]]&gt;$A$2,"",INDEX(Corp_value!$A$1:$EC$2998,MATCH(tbl_dmi_isin[[#This Row],[ISIN]],Corp_value!$B:$B,0),MATCH(V$2,Corp_value!$1:$1,0)))/100000000,"")</f>
        <v/>
      </c>
      <c r="W49" s="151" t="e">
        <f>IF(tbl_dmi_isin[[#This Row],[Index]]&gt;$A$2,"",INDEX(Corp_value!$A$1:$EC$2998,MATCH(tbl_dmi_isin[[#This Row],[ISIN]],Corp_value!$B:$B,0),MATCH(W$2,Corp_value!$1:$1,0)))</f>
        <v>#N/A</v>
      </c>
      <c r="X49" s="151" t="e">
        <f>IF(tbl_dmi_isin[[#This Row],[Index]]&gt;$A$2,"",INDEX(Corp_value!$A$1:$EC$2998,MATCH(tbl_dmi_isin[[#This Row],[ISIN]],Corp_value!$B:$B,0),MATCH(X$2,Corp_value!$1:$1,0)))</f>
        <v>#N/A</v>
      </c>
      <c r="Y49" s="153" t="e">
        <f>IF(tbl_dmi_isin[[#This Row],[Index]]&gt;$A$2,"",INDEX(Corp_value!$A$1:$EC$2998,MATCH(tbl_dmi_isin[[#This Row],[ISIN]],Corp_value!$B:$B,0),MATCH(Y$2,Corp_value!$1:$1,0)))</f>
        <v>#N/A</v>
      </c>
      <c r="Z49" s="153" t="e">
        <f>IF(tbl_dmi_isin[[#This Row],[Index]]&gt;$A$2,"",INDEX(Corp_value!$A$1:$EC$2998,MATCH(tbl_dmi_isin[[#This Row],[ISIN]],Corp_value!$B:$B,0),MATCH(Z$2,Corp_value!$1:$1,0)))</f>
        <v>#N/A</v>
      </c>
      <c r="AB49" s="128"/>
    </row>
    <row r="50" spans="1:28">
      <c r="A50" s="12">
        <v>47</v>
      </c>
      <c r="B50" s="85" t="str">
        <f>IF(tbl_dmi_isin[[#This Row],[Index]]&gt;$A$2,"",TEXT(INDEX(美元债一级!$A$2:$BO$2879,tbl_dmi_isin[[#This Row],[Index]]+1,MATCH(B$2,美元债一级!$2:$2,0)),"yyyy/mm/dd"))</f>
        <v>2023/09/19</v>
      </c>
      <c r="C50" s="12" t="str">
        <f>IF(tbl_dmi_isin[[#This Row],[Index]]&gt;$A$2,"",INDEX(美元债一级!$A$2:$BO$2880,tbl_dmi_isin[[#This Row],[Index]]+1,MATCH(C$2,美元债一级!$2:$2,0)))</f>
        <v>HK0000954997</v>
      </c>
      <c r="D50" s="12" t="str">
        <f>IF(tbl_dmi_isin[[#This Row],[Index]]&gt;$A$2,"",INDEX(美元债一级!$A$2:$BO$2880,tbl_dmi_isin[[#This Row],[Index]]+1,MATCH(D$2,美元债一级!$2:$2,0)))</f>
        <v>香港按揭证券有限公司</v>
      </c>
      <c r="E50" s="12" t="str">
        <f>TEXT(tbl_dmi_isin[[#This Row],[定价日]],"YYMMDD")&amp;tbl_dmi_isin[[#This Row],[ISIN]]</f>
        <v>230919HK0000954997</v>
      </c>
      <c r="F50" s="114"/>
      <c r="G50" s="24" t="e">
        <f>IF(tbl_dmi_isin[[#This Row],[Index]]&gt;$A$2,"",INDEX(Corp_value!$A$1:$EC$2998,MATCH(tbl_dmi_isin[[#This Row],[ISIN]],Corp_value!$B:$B,0),MATCH(G$2,Corp_value!$1:$1,0)))</f>
        <v>#N/A</v>
      </c>
      <c r="H50" s="25" t="e">
        <f>IF(tbl_dmi_isin[[#This Row],[Index]]&gt;$A$2,"",INDEX(Corp_value!$A$1:$EC$2998,MATCH(tbl_dmi_isin[[#This Row],[ISIN]],Corp_value!$B:$B,0),MATCH(H$2,Corp_value!$1:$1,0)))</f>
        <v>#N/A</v>
      </c>
      <c r="I50" s="25" t="e">
        <f>IF(tbl_dmi_isin[[#This Row],[Index]]&gt;$A$2,"",IF(INDEX(Corp_value!$A$1:$EC$2998,MATCH(tbl_dmi_isin[[#This Row],[ISIN]],Corp_value!$B:$B,0),MATCH(I$2,Corp_value!$1:$1,0))="--","",INDEX(Corp_value!$A$1:$EC$2998,MATCH(tbl_dmi_isin[[#This Row],[ISIN]],Corp_value!$B:$B,0),MATCH(I$2,Corp_value!$1:$1,0))))</f>
        <v>#N/A</v>
      </c>
      <c r="J50" s="24" t="e">
        <f>IF(tbl_dmi_isin[[#This Row],[Index]]&gt;$A$2,"",INDEX(Corp_value!$A$1:$EC$2998,MATCH(tbl_dmi_isin[[#This Row],[ISIN]],Corp_value!$B:$B,0),MATCH(J$2,Corp_value!$1:$1,0)))</f>
        <v>#N/A</v>
      </c>
      <c r="K50" s="24" t="e">
        <f>IF(tbl_dmi_isin[[#This Row],[Index]]&gt;$A$2,"",INDEX(Corp_value!$A$1:$EC$2998,MATCH(tbl_dmi_isin[[#This Row],[ISIN]],Corp_value!$B:$B,0),MATCH(K$2,Corp_value!$1:$1,0)))</f>
        <v>#N/A</v>
      </c>
      <c r="L50" s="24" t="e">
        <f>IF(tbl_dmi_isin[[#This Row],[Index]]&gt;$A$2,"",IF(INDEX(Corp_value!$A$1:$EC$2998,MATCH(tbl_dmi_isin[[#This Row],[ISIN]],Corp_value!$B:$B,0),MATCH(L$2,Corp_value!$1:$1,0))="--","",INDEX(Corp_value!$A$1:$EC$2998,MATCH(tbl_dmi_isin[[#This Row],[ISIN]],Corp_value!$B:$B,0),MATCH(L$2,Corp_value!$1:$1,0))))</f>
        <v>#N/A</v>
      </c>
      <c r="M50" s="132" t="e">
        <f>IF(tbl_dmi_isin[[#This Row],[Index]]&gt;$A$2,"",INDEX(Corp_value!$A$1:$EC$2998,MATCH(tbl_dmi_isin[[#This Row],[ISIN]],Corp_value!$B:$B,0),MATCH(M$2,Corp_value!$1:$1,0)))</f>
        <v>#N/A</v>
      </c>
      <c r="N50" s="132" t="e">
        <f>IF(tbl_dmi_isin[[#This Row],[Index]]&gt;$A$2,"",IF(INDEX(Corp_value!$A$1:$EC$2998,MATCH(tbl_dmi_isin[[#This Row],[ISIN]],Corp_value!$B:$B,0),MATCH(N$2,Corp_value!$1:$1,0))="--","",INDEX(Corp_value!$A$1:$EC$2998,MATCH(tbl_dmi_isin[[#This Row],[ISIN]],Corp_value!$B:$B,0),MATCH(N$2,Corp_value!$1:$1,0))))</f>
        <v>#N/A</v>
      </c>
      <c r="O50" s="132" t="e">
        <f>IF(tbl_dmi_isin[[#This Row],[Index]]&gt;$A$2,"",INDEX(Corp_value!$A$1:$EC$2998,MATCH(tbl_dmi_isin[[#This Row],[ISIN]],Corp_value!$B:$B,0),MATCH(O$2,Corp_value!$1:$1,0)))</f>
        <v>#N/A</v>
      </c>
      <c r="P50" s="147" t="e">
        <f>IF(tbl_dmi_isin[[#This Row],[Index]]&gt;$A$2,"",TEXT(INDEX(Corp_value!$A$1:$EC$2998,MATCH(tbl_dmi_isin[[#This Row],[ISIN]],Corp_value!$B:$B,0),MATCH(P$2,Corp_value!$1:$1,0)),"yyyy/mm/dd"))</f>
        <v>#N/A</v>
      </c>
      <c r="Q50" s="147" t="e">
        <f>IF(tbl_dmi_isin[[#This Row],[Index]]&gt;$A$2,"",TEXT(INDEX(Corp_value!$A$1:$EC$2998,MATCH(tbl_dmi_isin[[#This Row],[ISIN]],Corp_value!$B:$B,0),MATCH(Q$2,Corp_value!$1:$1,0)),"yyyy/mm/dd"))</f>
        <v>#N/A</v>
      </c>
      <c r="R50" s="147" t="e">
        <f>IF(tbl_dmi_isin[[#This Row],[Index]]&gt;$A$2,"",IF(TEXT(INDEX(Corp_value!$A$1:$EC$2998,MATCH(tbl_dmi_isin[[#This Row],[ISIN]],Corp_value!$B:$B,0),MATCH(R$2,Corp_value!$1:$1,0)),"yyyy/mm/dd")="--","",TEXT(INDEX(Corp_value!$A$1:$EC$2998,MATCH(tbl_dmi_isin[[#This Row],[ISIN]],Corp_value!$B:$B,0),MATCH(R$2,Corp_value!$1:$1,0)),"yyyy/mm/dd")))</f>
        <v>#N/A</v>
      </c>
      <c r="S50" s="132" t="e">
        <f>IF(tbl_dmi_isin[[#This Row],[Index]]&gt;$A$2,"",INDEX(Corp_value!$A$1:$EC$2998,MATCH(tbl_dmi_isin[[#This Row],[ISIN]],Corp_value!$B:$B,0),MATCH(S$2,Corp_value!$1:$1,0)))</f>
        <v>#N/A</v>
      </c>
      <c r="T50" s="132" t="e">
        <f>IF(tbl_dmi_isin[[#This Row],[Index]]&gt;$A$2,"",INDEX(Corp_value!$A$1:$EC$2998,MATCH(tbl_dmi_isin[[#This Row],[ISIN]],Corp_value!$B:$B,0),MATCH(T$2,Corp_value!$1:$1,0)))</f>
        <v>#N/A</v>
      </c>
      <c r="U50" s="132" t="e">
        <f>IF(tbl_dmi_isin[[#This Row],[Index]]&gt;$A$2,"",IF(INDEX(Corp_value!$A$1:$EC$2998,MATCH(tbl_dmi_isin[[#This Row],[ISIN]],Corp_value!$B:$B,0),MATCH(U$2,Corp_value!$1:$1,0))="--","",INDEX(Corp_value!$A$1:$EC$2998,MATCH(tbl_dmi_isin[[#This Row],[ISIN]],Corp_value!$B:$B,0),MATCH(U$2,Corp_value!$1:$1,0))))</f>
        <v>#N/A</v>
      </c>
      <c r="V50" s="143" t="str">
        <f>IFERROR(IF(tbl_dmi_isin[[#This Row],[Index]]&gt;$A$2,"",INDEX(Corp_value!$A$1:$EC$2998,MATCH(tbl_dmi_isin[[#This Row],[ISIN]],Corp_value!$B:$B,0),MATCH(V$2,Corp_value!$1:$1,0)))/100000000,"")</f>
        <v/>
      </c>
      <c r="W50" s="151" t="e">
        <f>IF(tbl_dmi_isin[[#This Row],[Index]]&gt;$A$2,"",INDEX(Corp_value!$A$1:$EC$2998,MATCH(tbl_dmi_isin[[#This Row],[ISIN]],Corp_value!$B:$B,0),MATCH(W$2,Corp_value!$1:$1,0)))</f>
        <v>#N/A</v>
      </c>
      <c r="X50" s="151" t="e">
        <f>IF(tbl_dmi_isin[[#This Row],[Index]]&gt;$A$2,"",INDEX(Corp_value!$A$1:$EC$2998,MATCH(tbl_dmi_isin[[#This Row],[ISIN]],Corp_value!$B:$B,0),MATCH(X$2,Corp_value!$1:$1,0)))</f>
        <v>#N/A</v>
      </c>
      <c r="Y50" s="153" t="e">
        <f>IF(tbl_dmi_isin[[#This Row],[Index]]&gt;$A$2,"",INDEX(Corp_value!$A$1:$EC$2998,MATCH(tbl_dmi_isin[[#This Row],[ISIN]],Corp_value!$B:$B,0),MATCH(Y$2,Corp_value!$1:$1,0)))</f>
        <v>#N/A</v>
      </c>
      <c r="Z50" s="153" t="e">
        <f>IF(tbl_dmi_isin[[#This Row],[Index]]&gt;$A$2,"",INDEX(Corp_value!$A$1:$EC$2998,MATCH(tbl_dmi_isin[[#This Row],[ISIN]],Corp_value!$B:$B,0),MATCH(Z$2,Corp_value!$1:$1,0)))</f>
        <v>#N/A</v>
      </c>
      <c r="AB50" s="128"/>
    </row>
    <row r="51" spans="1:28">
      <c r="A51" s="12">
        <v>48</v>
      </c>
      <c r="B51" s="85" t="str">
        <f>IF(tbl_dmi_isin[[#This Row],[Index]]&gt;$A$2,"",TEXT(INDEX(美元债一级!$A$2:$BO$2879,tbl_dmi_isin[[#This Row],[Index]]+1,MATCH(B$2,美元债一级!$2:$2,0)),"yyyy/mm/dd"))</f>
        <v>2023/09/19</v>
      </c>
      <c r="C51" s="12" t="str">
        <f>IF(tbl_dmi_isin[[#This Row],[Index]]&gt;$A$2,"",INDEX(美元债一级!$A$2:$BO$2880,tbl_dmi_isin[[#This Row],[Index]]+1,MATCH(C$2,美元债一级!$2:$2,0)))</f>
        <v>XS2673791815</v>
      </c>
      <c r="D51" s="12" t="str">
        <f>IF(tbl_dmi_isin[[#This Row],[Index]]&gt;$A$2,"",INDEX(美元债一级!$A$2:$BO$2880,tbl_dmi_isin[[#This Row],[Index]]+1,MATCH(D$2,美元债一级!$2:$2,0)))</f>
        <v>济南市中财金投资集团有限公司</v>
      </c>
      <c r="E51" s="12" t="str">
        <f>TEXT(tbl_dmi_isin[[#This Row],[定价日]],"YYMMDD")&amp;tbl_dmi_isin[[#This Row],[ISIN]]</f>
        <v>230919XS2673791815</v>
      </c>
      <c r="F51" s="114"/>
      <c r="G51" s="24" t="e">
        <f>IF(tbl_dmi_isin[[#This Row],[Index]]&gt;$A$2,"",INDEX(Corp_value!$A$1:$EC$2998,MATCH(tbl_dmi_isin[[#This Row],[ISIN]],Corp_value!$B:$B,0),MATCH(G$2,Corp_value!$1:$1,0)))</f>
        <v>#N/A</v>
      </c>
      <c r="H51" s="25" t="e">
        <f>IF(tbl_dmi_isin[[#This Row],[Index]]&gt;$A$2,"",INDEX(Corp_value!$A$1:$EC$2998,MATCH(tbl_dmi_isin[[#This Row],[ISIN]],Corp_value!$B:$B,0),MATCH(H$2,Corp_value!$1:$1,0)))</f>
        <v>#N/A</v>
      </c>
      <c r="I51" s="25" t="e">
        <f>IF(tbl_dmi_isin[[#This Row],[Index]]&gt;$A$2,"",IF(INDEX(Corp_value!$A$1:$EC$2998,MATCH(tbl_dmi_isin[[#This Row],[ISIN]],Corp_value!$B:$B,0),MATCH(I$2,Corp_value!$1:$1,0))="--","",INDEX(Corp_value!$A$1:$EC$2998,MATCH(tbl_dmi_isin[[#This Row],[ISIN]],Corp_value!$B:$B,0),MATCH(I$2,Corp_value!$1:$1,0))))</f>
        <v>#N/A</v>
      </c>
      <c r="J51" s="24" t="e">
        <f>IF(tbl_dmi_isin[[#This Row],[Index]]&gt;$A$2,"",INDEX(Corp_value!$A$1:$EC$2998,MATCH(tbl_dmi_isin[[#This Row],[ISIN]],Corp_value!$B:$B,0),MATCH(J$2,Corp_value!$1:$1,0)))</f>
        <v>#N/A</v>
      </c>
      <c r="K51" s="24" t="e">
        <f>IF(tbl_dmi_isin[[#This Row],[Index]]&gt;$A$2,"",INDEX(Corp_value!$A$1:$EC$2998,MATCH(tbl_dmi_isin[[#This Row],[ISIN]],Corp_value!$B:$B,0),MATCH(K$2,Corp_value!$1:$1,0)))</f>
        <v>#N/A</v>
      </c>
      <c r="L51" s="24" t="e">
        <f>IF(tbl_dmi_isin[[#This Row],[Index]]&gt;$A$2,"",IF(INDEX(Corp_value!$A$1:$EC$2998,MATCH(tbl_dmi_isin[[#This Row],[ISIN]],Corp_value!$B:$B,0),MATCH(L$2,Corp_value!$1:$1,0))="--","",INDEX(Corp_value!$A$1:$EC$2998,MATCH(tbl_dmi_isin[[#This Row],[ISIN]],Corp_value!$B:$B,0),MATCH(L$2,Corp_value!$1:$1,0))))</f>
        <v>#N/A</v>
      </c>
      <c r="M51" s="132" t="e">
        <f>IF(tbl_dmi_isin[[#This Row],[Index]]&gt;$A$2,"",INDEX(Corp_value!$A$1:$EC$2998,MATCH(tbl_dmi_isin[[#This Row],[ISIN]],Corp_value!$B:$B,0),MATCH(M$2,Corp_value!$1:$1,0)))</f>
        <v>#N/A</v>
      </c>
      <c r="N51" s="132" t="e">
        <f>IF(tbl_dmi_isin[[#This Row],[Index]]&gt;$A$2,"",IF(INDEX(Corp_value!$A$1:$EC$2998,MATCH(tbl_dmi_isin[[#This Row],[ISIN]],Corp_value!$B:$B,0),MATCH(N$2,Corp_value!$1:$1,0))="--","",INDEX(Corp_value!$A$1:$EC$2998,MATCH(tbl_dmi_isin[[#This Row],[ISIN]],Corp_value!$B:$B,0),MATCH(N$2,Corp_value!$1:$1,0))))</f>
        <v>#N/A</v>
      </c>
      <c r="O51" s="132" t="e">
        <f>IF(tbl_dmi_isin[[#This Row],[Index]]&gt;$A$2,"",INDEX(Corp_value!$A$1:$EC$2998,MATCH(tbl_dmi_isin[[#This Row],[ISIN]],Corp_value!$B:$B,0),MATCH(O$2,Corp_value!$1:$1,0)))</f>
        <v>#N/A</v>
      </c>
      <c r="P51" s="147" t="e">
        <f>IF(tbl_dmi_isin[[#This Row],[Index]]&gt;$A$2,"",TEXT(INDEX(Corp_value!$A$1:$EC$2998,MATCH(tbl_dmi_isin[[#This Row],[ISIN]],Corp_value!$B:$B,0),MATCH(P$2,Corp_value!$1:$1,0)),"yyyy/mm/dd"))</f>
        <v>#N/A</v>
      </c>
      <c r="Q51" s="147" t="e">
        <f>IF(tbl_dmi_isin[[#This Row],[Index]]&gt;$A$2,"",TEXT(INDEX(Corp_value!$A$1:$EC$2998,MATCH(tbl_dmi_isin[[#This Row],[ISIN]],Corp_value!$B:$B,0),MATCH(Q$2,Corp_value!$1:$1,0)),"yyyy/mm/dd"))</f>
        <v>#N/A</v>
      </c>
      <c r="R51" s="147" t="e">
        <f>IF(tbl_dmi_isin[[#This Row],[Index]]&gt;$A$2,"",IF(TEXT(INDEX(Corp_value!$A$1:$EC$2998,MATCH(tbl_dmi_isin[[#This Row],[ISIN]],Corp_value!$B:$B,0),MATCH(R$2,Corp_value!$1:$1,0)),"yyyy/mm/dd")="--","",TEXT(INDEX(Corp_value!$A$1:$EC$2998,MATCH(tbl_dmi_isin[[#This Row],[ISIN]],Corp_value!$B:$B,0),MATCH(R$2,Corp_value!$1:$1,0)),"yyyy/mm/dd")))</f>
        <v>#N/A</v>
      </c>
      <c r="S51" s="132" t="e">
        <f>IF(tbl_dmi_isin[[#This Row],[Index]]&gt;$A$2,"",INDEX(Corp_value!$A$1:$EC$2998,MATCH(tbl_dmi_isin[[#This Row],[ISIN]],Corp_value!$B:$B,0),MATCH(S$2,Corp_value!$1:$1,0)))</f>
        <v>#N/A</v>
      </c>
      <c r="T51" s="132" t="e">
        <f>IF(tbl_dmi_isin[[#This Row],[Index]]&gt;$A$2,"",INDEX(Corp_value!$A$1:$EC$2998,MATCH(tbl_dmi_isin[[#This Row],[ISIN]],Corp_value!$B:$B,0),MATCH(T$2,Corp_value!$1:$1,0)))</f>
        <v>#N/A</v>
      </c>
      <c r="U51" s="132" t="e">
        <f>IF(tbl_dmi_isin[[#This Row],[Index]]&gt;$A$2,"",IF(INDEX(Corp_value!$A$1:$EC$2998,MATCH(tbl_dmi_isin[[#This Row],[ISIN]],Corp_value!$B:$B,0),MATCH(U$2,Corp_value!$1:$1,0))="--","",INDEX(Corp_value!$A$1:$EC$2998,MATCH(tbl_dmi_isin[[#This Row],[ISIN]],Corp_value!$B:$B,0),MATCH(U$2,Corp_value!$1:$1,0))))</f>
        <v>#N/A</v>
      </c>
      <c r="V51" s="143" t="str">
        <f>IFERROR(IF(tbl_dmi_isin[[#This Row],[Index]]&gt;$A$2,"",INDEX(Corp_value!$A$1:$EC$2998,MATCH(tbl_dmi_isin[[#This Row],[ISIN]],Corp_value!$B:$B,0),MATCH(V$2,Corp_value!$1:$1,0)))/100000000,"")</f>
        <v/>
      </c>
      <c r="W51" s="151" t="e">
        <f>IF(tbl_dmi_isin[[#This Row],[Index]]&gt;$A$2,"",INDEX(Corp_value!$A$1:$EC$2998,MATCH(tbl_dmi_isin[[#This Row],[ISIN]],Corp_value!$B:$B,0),MATCH(W$2,Corp_value!$1:$1,0)))</f>
        <v>#N/A</v>
      </c>
      <c r="X51" s="151" t="e">
        <f>IF(tbl_dmi_isin[[#This Row],[Index]]&gt;$A$2,"",INDEX(Corp_value!$A$1:$EC$2998,MATCH(tbl_dmi_isin[[#This Row],[ISIN]],Corp_value!$B:$B,0),MATCH(X$2,Corp_value!$1:$1,0)))</f>
        <v>#N/A</v>
      </c>
      <c r="Y51" s="153" t="e">
        <f>IF(tbl_dmi_isin[[#This Row],[Index]]&gt;$A$2,"",INDEX(Corp_value!$A$1:$EC$2998,MATCH(tbl_dmi_isin[[#This Row],[ISIN]],Corp_value!$B:$B,0),MATCH(Y$2,Corp_value!$1:$1,0)))</f>
        <v>#N/A</v>
      </c>
      <c r="Z51" s="153" t="e">
        <f>IF(tbl_dmi_isin[[#This Row],[Index]]&gt;$A$2,"",INDEX(Corp_value!$A$1:$EC$2998,MATCH(tbl_dmi_isin[[#This Row],[ISIN]],Corp_value!$B:$B,0),MATCH(Z$2,Corp_value!$1:$1,0)))</f>
        <v>#N/A</v>
      </c>
      <c r="AB51" s="128"/>
    </row>
    <row r="52" spans="1:28">
      <c r="A52" s="12">
        <v>49</v>
      </c>
      <c r="B52" s="85" t="str">
        <f>IF(tbl_dmi_isin[[#This Row],[Index]]&gt;$A$2,"",TEXT(INDEX(美元债一级!$A$2:$BO$2879,tbl_dmi_isin[[#This Row],[Index]]+1,MATCH(B$2,美元债一级!$2:$2,0)),"yyyy/mm/dd"))</f>
        <v>2023/09/15</v>
      </c>
      <c r="C52" s="12" t="str">
        <f>IF(tbl_dmi_isin[[#This Row],[Index]]&gt;$A$2,"",INDEX(美元债一级!$A$2:$BO$2880,tbl_dmi_isin[[#This Row],[Index]]+1,MATCH(C$2,美元债一级!$2:$2,0)))</f>
        <v>XS2693815669</v>
      </c>
      <c r="D52" s="12" t="str">
        <f>IF(tbl_dmi_isin[[#This Row],[Index]]&gt;$A$2,"",INDEX(美元债一级!$A$2:$BO$2880,tbl_dmi_isin[[#This Row],[Index]]+1,MATCH(D$2,美元债一级!$2:$2,0)))</f>
        <v>亚洲基础设施投资银行</v>
      </c>
      <c r="E52" s="12" t="str">
        <f>TEXT(tbl_dmi_isin[[#This Row],[定价日]],"YYMMDD")&amp;tbl_dmi_isin[[#This Row],[ISIN]]</f>
        <v>230915XS2693815669</v>
      </c>
      <c r="F52" s="114"/>
      <c r="G52" s="24" t="e">
        <f>IF(tbl_dmi_isin[[#This Row],[Index]]&gt;$A$2,"",INDEX(Corp_value!$A$1:$EC$2998,MATCH(tbl_dmi_isin[[#This Row],[ISIN]],Corp_value!$B:$B,0),MATCH(G$2,Corp_value!$1:$1,0)))</f>
        <v>#N/A</v>
      </c>
      <c r="H52" s="25" t="e">
        <f>IF(tbl_dmi_isin[[#This Row],[Index]]&gt;$A$2,"",INDEX(Corp_value!$A$1:$EC$2998,MATCH(tbl_dmi_isin[[#This Row],[ISIN]],Corp_value!$B:$B,0),MATCH(H$2,Corp_value!$1:$1,0)))</f>
        <v>#N/A</v>
      </c>
      <c r="I52" s="25" t="e">
        <f>IF(tbl_dmi_isin[[#This Row],[Index]]&gt;$A$2,"",IF(INDEX(Corp_value!$A$1:$EC$2998,MATCH(tbl_dmi_isin[[#This Row],[ISIN]],Corp_value!$B:$B,0),MATCH(I$2,Corp_value!$1:$1,0))="--","",INDEX(Corp_value!$A$1:$EC$2998,MATCH(tbl_dmi_isin[[#This Row],[ISIN]],Corp_value!$B:$B,0),MATCH(I$2,Corp_value!$1:$1,0))))</f>
        <v>#N/A</v>
      </c>
      <c r="J52" s="24" t="e">
        <f>IF(tbl_dmi_isin[[#This Row],[Index]]&gt;$A$2,"",INDEX(Corp_value!$A$1:$EC$2998,MATCH(tbl_dmi_isin[[#This Row],[ISIN]],Corp_value!$B:$B,0),MATCH(J$2,Corp_value!$1:$1,0)))</f>
        <v>#N/A</v>
      </c>
      <c r="K52" s="24" t="e">
        <f>IF(tbl_dmi_isin[[#This Row],[Index]]&gt;$A$2,"",INDEX(Corp_value!$A$1:$EC$2998,MATCH(tbl_dmi_isin[[#This Row],[ISIN]],Corp_value!$B:$B,0),MATCH(K$2,Corp_value!$1:$1,0)))</f>
        <v>#N/A</v>
      </c>
      <c r="L52" s="24" t="e">
        <f>IF(tbl_dmi_isin[[#This Row],[Index]]&gt;$A$2,"",IF(INDEX(Corp_value!$A$1:$EC$2998,MATCH(tbl_dmi_isin[[#This Row],[ISIN]],Corp_value!$B:$B,0),MATCH(L$2,Corp_value!$1:$1,0))="--","",INDEX(Corp_value!$A$1:$EC$2998,MATCH(tbl_dmi_isin[[#This Row],[ISIN]],Corp_value!$B:$B,0),MATCH(L$2,Corp_value!$1:$1,0))))</f>
        <v>#N/A</v>
      </c>
      <c r="M52" s="24" t="e">
        <f>IF(tbl_dmi_isin[[#This Row],[Index]]&gt;$A$2,"",INDEX(Corp_value!$A$1:$EC$2998,MATCH(tbl_dmi_isin[[#This Row],[ISIN]],Corp_value!$B:$B,0),MATCH(M$2,Corp_value!$1:$1,0)))</f>
        <v>#N/A</v>
      </c>
      <c r="N52" s="24" t="e">
        <f>IF(tbl_dmi_isin[[#This Row],[Index]]&gt;$A$2,"",IF(INDEX(Corp_value!$A$1:$EC$2998,MATCH(tbl_dmi_isin[[#This Row],[ISIN]],Corp_value!$B:$B,0),MATCH(N$2,Corp_value!$1:$1,0))="--","",INDEX(Corp_value!$A$1:$EC$2998,MATCH(tbl_dmi_isin[[#This Row],[ISIN]],Corp_value!$B:$B,0),MATCH(N$2,Corp_value!$1:$1,0))))</f>
        <v>#N/A</v>
      </c>
      <c r="O52" s="24" t="e">
        <f>IF(tbl_dmi_isin[[#This Row],[Index]]&gt;$A$2,"",INDEX(Corp_value!$A$1:$EC$2998,MATCH(tbl_dmi_isin[[#This Row],[ISIN]],Corp_value!$B:$B,0),MATCH(O$2,Corp_value!$1:$1,0)))</f>
        <v>#N/A</v>
      </c>
      <c r="P52" s="146" t="e">
        <f>IF(tbl_dmi_isin[[#This Row],[Index]]&gt;$A$2,"",TEXT(INDEX(Corp_value!$A$1:$EC$2998,MATCH(tbl_dmi_isin[[#This Row],[ISIN]],Corp_value!$B:$B,0),MATCH(P$2,Corp_value!$1:$1,0)),"yyyy/mm/dd"))</f>
        <v>#N/A</v>
      </c>
      <c r="Q52" s="146" t="e">
        <f>IF(tbl_dmi_isin[[#This Row],[Index]]&gt;$A$2,"",TEXT(INDEX(Corp_value!$A$1:$EC$2998,MATCH(tbl_dmi_isin[[#This Row],[ISIN]],Corp_value!$B:$B,0),MATCH(Q$2,Corp_value!$1:$1,0)),"yyyy/mm/dd"))</f>
        <v>#N/A</v>
      </c>
      <c r="R52" s="146" t="e">
        <f>IF(tbl_dmi_isin[[#This Row],[Index]]&gt;$A$2,"",IF(TEXT(INDEX(Corp_value!$A$1:$EC$2998,MATCH(tbl_dmi_isin[[#This Row],[ISIN]],Corp_value!$B:$B,0),MATCH(R$2,Corp_value!$1:$1,0)),"yyyy/mm/dd")="--","",TEXT(INDEX(Corp_value!$A$1:$EC$2998,MATCH(tbl_dmi_isin[[#This Row],[ISIN]],Corp_value!$B:$B,0),MATCH(R$2,Corp_value!$1:$1,0)),"yyyy/mm/dd")))</f>
        <v>#N/A</v>
      </c>
      <c r="S52" s="24" t="e">
        <f>IF(tbl_dmi_isin[[#This Row],[Index]]&gt;$A$2,"",INDEX(Corp_value!$A$1:$EC$2998,MATCH(tbl_dmi_isin[[#This Row],[ISIN]],Corp_value!$B:$B,0),MATCH(S$2,Corp_value!$1:$1,0)))</f>
        <v>#N/A</v>
      </c>
      <c r="T52" s="24" t="e">
        <f>IF(tbl_dmi_isin[[#This Row],[Index]]&gt;$A$2,"",INDEX(Corp_value!$A$1:$EC$2998,MATCH(tbl_dmi_isin[[#This Row],[ISIN]],Corp_value!$B:$B,0),MATCH(T$2,Corp_value!$1:$1,0)))</f>
        <v>#N/A</v>
      </c>
      <c r="U52" s="24" t="e">
        <f>IF(tbl_dmi_isin[[#This Row],[Index]]&gt;$A$2,"",IF(INDEX(Corp_value!$A$1:$EC$2998,MATCH(tbl_dmi_isin[[#This Row],[ISIN]],Corp_value!$B:$B,0),MATCH(U$2,Corp_value!$1:$1,0))="--","",INDEX(Corp_value!$A$1:$EC$2998,MATCH(tbl_dmi_isin[[#This Row],[ISIN]],Corp_value!$B:$B,0),MATCH(U$2,Corp_value!$1:$1,0))))</f>
        <v>#N/A</v>
      </c>
      <c r="V52" s="144" t="str">
        <f>IFERROR(IF(tbl_dmi_isin[[#This Row],[Index]]&gt;$A$2,"",INDEX(Corp_value!$A$1:$EC$2998,MATCH(tbl_dmi_isin[[#This Row],[ISIN]],Corp_value!$B:$B,0),MATCH(V$2,Corp_value!$1:$1,0)))/100000000,"")</f>
        <v/>
      </c>
      <c r="W52" s="150" t="e">
        <f>IF(tbl_dmi_isin[[#This Row],[Index]]&gt;$A$2,"",INDEX(Corp_value!$A$1:$EC$2998,MATCH(tbl_dmi_isin[[#This Row],[ISIN]],Corp_value!$B:$B,0),MATCH(W$2,Corp_value!$1:$1,0)))</f>
        <v>#N/A</v>
      </c>
      <c r="X52" s="150" t="e">
        <f>IF(tbl_dmi_isin[[#This Row],[Index]]&gt;$A$2,"",INDEX(Corp_value!$A$1:$EC$2998,MATCH(tbl_dmi_isin[[#This Row],[ISIN]],Corp_value!$B:$B,0),MATCH(X$2,Corp_value!$1:$1,0)))</f>
        <v>#N/A</v>
      </c>
      <c r="Y52" s="153" t="e">
        <f>IF(tbl_dmi_isin[[#This Row],[Index]]&gt;$A$2,"",INDEX(Corp_value!$A$1:$EC$2998,MATCH(tbl_dmi_isin[[#This Row],[ISIN]],Corp_value!$B:$B,0),MATCH(Y$2,Corp_value!$1:$1,0)))</f>
        <v>#N/A</v>
      </c>
      <c r="Z52" s="153" t="e">
        <f>IF(tbl_dmi_isin[[#This Row],[Index]]&gt;$A$2,"",INDEX(Corp_value!$A$1:$EC$2998,MATCH(tbl_dmi_isin[[#This Row],[ISIN]],Corp_value!$B:$B,0),MATCH(Z$2,Corp_value!$1:$1,0)))</f>
        <v>#N/A</v>
      </c>
      <c r="AB52" s="128"/>
    </row>
    <row r="53" spans="1:28">
      <c r="A53" s="12">
        <v>50</v>
      </c>
      <c r="B53" s="85" t="str">
        <f>IF(tbl_dmi_isin[[#This Row],[Index]]&gt;$A$2,"",TEXT(INDEX(美元债一级!$A$2:$BO$2879,tbl_dmi_isin[[#This Row],[Index]]+1,MATCH(B$2,美元债一级!$2:$2,0)),"yyyy/mm/dd"))</f>
        <v>2023/09/11</v>
      </c>
      <c r="C53" s="12" t="str">
        <f>IF(tbl_dmi_isin[[#This Row],[Index]]&gt;$A$2,"",INDEX(美元债一级!$A$2:$BO$2880,tbl_dmi_isin[[#This Row],[Index]]+1,MATCH(C$2,美元债一级!$2:$2,0)))</f>
        <v>XS2688515266</v>
      </c>
      <c r="D53" s="12" t="str">
        <f>IF(tbl_dmi_isin[[#This Row],[Index]]&gt;$A$2,"",INDEX(美元债一级!$A$2:$BO$2880,tbl_dmi_isin[[#This Row],[Index]]+1,MATCH(D$2,美元债一级!$2:$2,0)))</f>
        <v>工银金融租赁有限公司</v>
      </c>
      <c r="E53" s="12" t="str">
        <f>TEXT(tbl_dmi_isin[[#This Row],[定价日]],"YYMMDD")&amp;tbl_dmi_isin[[#This Row],[ISIN]]</f>
        <v>230911XS2688515266</v>
      </c>
      <c r="F53" s="116"/>
      <c r="G53" s="24" t="e">
        <f>IF(tbl_dmi_isin[[#This Row],[Index]]&gt;$A$2,"",INDEX(Corp_value!$A$1:$EC$2998,MATCH(tbl_dmi_isin[[#This Row],[ISIN]],Corp_value!$B:$B,0),MATCH(G$2,Corp_value!$1:$1,0)))</f>
        <v>#N/A</v>
      </c>
      <c r="H53" s="25" t="e">
        <f>IF(tbl_dmi_isin[[#This Row],[Index]]&gt;$A$2,"",INDEX(Corp_value!$A$1:$EC$2998,MATCH(tbl_dmi_isin[[#This Row],[ISIN]],Corp_value!$B:$B,0),MATCH(H$2,Corp_value!$1:$1,0)))</f>
        <v>#N/A</v>
      </c>
      <c r="I53" s="25" t="e">
        <f>IF(tbl_dmi_isin[[#This Row],[Index]]&gt;$A$2,"",IF(INDEX(Corp_value!$A$1:$EC$2998,MATCH(tbl_dmi_isin[[#This Row],[ISIN]],Corp_value!$B:$B,0),MATCH(I$2,Corp_value!$1:$1,0))="--","",INDEX(Corp_value!$A$1:$EC$2998,MATCH(tbl_dmi_isin[[#This Row],[ISIN]],Corp_value!$B:$B,0),MATCH(I$2,Corp_value!$1:$1,0))))</f>
        <v>#N/A</v>
      </c>
      <c r="J53" s="24" t="e">
        <f>IF(tbl_dmi_isin[[#This Row],[Index]]&gt;$A$2,"",INDEX(Corp_value!$A$1:$EC$2998,MATCH(tbl_dmi_isin[[#This Row],[ISIN]],Corp_value!$B:$B,0),MATCH(J$2,Corp_value!$1:$1,0)))</f>
        <v>#N/A</v>
      </c>
      <c r="K53" s="24" t="e">
        <f>IF(tbl_dmi_isin[[#This Row],[Index]]&gt;$A$2,"",INDEX(Corp_value!$A$1:$EC$2998,MATCH(tbl_dmi_isin[[#This Row],[ISIN]],Corp_value!$B:$B,0),MATCH(K$2,Corp_value!$1:$1,0)))</f>
        <v>#N/A</v>
      </c>
      <c r="L53" s="24" t="e">
        <f>IF(tbl_dmi_isin[[#This Row],[Index]]&gt;$A$2,"",IF(INDEX(Corp_value!$A$1:$EC$2998,MATCH(tbl_dmi_isin[[#This Row],[ISIN]],Corp_value!$B:$B,0),MATCH(L$2,Corp_value!$1:$1,0))="--","",INDEX(Corp_value!$A$1:$EC$2998,MATCH(tbl_dmi_isin[[#This Row],[ISIN]],Corp_value!$B:$B,0),MATCH(L$2,Corp_value!$1:$1,0))))</f>
        <v>#N/A</v>
      </c>
      <c r="M53" s="132" t="e">
        <f>IF(tbl_dmi_isin[[#This Row],[Index]]&gt;$A$2,"",INDEX(Corp_value!$A$1:$EC$2998,MATCH(tbl_dmi_isin[[#This Row],[ISIN]],Corp_value!$B:$B,0),MATCH(M$2,Corp_value!$1:$1,0)))</f>
        <v>#N/A</v>
      </c>
      <c r="N53" s="132" t="e">
        <f>IF(tbl_dmi_isin[[#This Row],[Index]]&gt;$A$2,"",IF(INDEX(Corp_value!$A$1:$EC$2998,MATCH(tbl_dmi_isin[[#This Row],[ISIN]],Corp_value!$B:$B,0),MATCH(N$2,Corp_value!$1:$1,0))="--","",INDEX(Corp_value!$A$1:$EC$2998,MATCH(tbl_dmi_isin[[#This Row],[ISIN]],Corp_value!$B:$B,0),MATCH(N$2,Corp_value!$1:$1,0))))</f>
        <v>#N/A</v>
      </c>
      <c r="O53" s="132" t="e">
        <f>IF(tbl_dmi_isin[[#This Row],[Index]]&gt;$A$2,"",INDEX(Corp_value!$A$1:$EC$2998,MATCH(tbl_dmi_isin[[#This Row],[ISIN]],Corp_value!$B:$B,0),MATCH(O$2,Corp_value!$1:$1,0)))</f>
        <v>#N/A</v>
      </c>
      <c r="P53" s="147" t="e">
        <f>IF(tbl_dmi_isin[[#This Row],[Index]]&gt;$A$2,"",TEXT(INDEX(Corp_value!$A$1:$EC$2998,MATCH(tbl_dmi_isin[[#This Row],[ISIN]],Corp_value!$B:$B,0),MATCH(P$2,Corp_value!$1:$1,0)),"yyyy/mm/dd"))</f>
        <v>#N/A</v>
      </c>
      <c r="Q53" s="147" t="e">
        <f>IF(tbl_dmi_isin[[#This Row],[Index]]&gt;$A$2,"",TEXT(INDEX(Corp_value!$A$1:$EC$2998,MATCH(tbl_dmi_isin[[#This Row],[ISIN]],Corp_value!$B:$B,0),MATCH(Q$2,Corp_value!$1:$1,0)),"yyyy/mm/dd"))</f>
        <v>#N/A</v>
      </c>
      <c r="R53" s="147" t="e">
        <f>IF(tbl_dmi_isin[[#This Row],[Index]]&gt;$A$2,"",IF(TEXT(INDEX(Corp_value!$A$1:$EC$2998,MATCH(tbl_dmi_isin[[#This Row],[ISIN]],Corp_value!$B:$B,0),MATCH(R$2,Corp_value!$1:$1,0)),"yyyy/mm/dd")="--","",TEXT(INDEX(Corp_value!$A$1:$EC$2998,MATCH(tbl_dmi_isin[[#This Row],[ISIN]],Corp_value!$B:$B,0),MATCH(R$2,Corp_value!$1:$1,0)),"yyyy/mm/dd")))</f>
        <v>#N/A</v>
      </c>
      <c r="S53" s="132" t="e">
        <f>IF(tbl_dmi_isin[[#This Row],[Index]]&gt;$A$2,"",INDEX(Corp_value!$A$1:$EC$2998,MATCH(tbl_dmi_isin[[#This Row],[ISIN]],Corp_value!$B:$B,0),MATCH(S$2,Corp_value!$1:$1,0)))</f>
        <v>#N/A</v>
      </c>
      <c r="T53" s="132" t="e">
        <f>IF(tbl_dmi_isin[[#This Row],[Index]]&gt;$A$2,"",INDEX(Corp_value!$A$1:$EC$2998,MATCH(tbl_dmi_isin[[#This Row],[ISIN]],Corp_value!$B:$B,0),MATCH(T$2,Corp_value!$1:$1,0)))</f>
        <v>#N/A</v>
      </c>
      <c r="U53" s="132" t="e">
        <f>IF(tbl_dmi_isin[[#This Row],[Index]]&gt;$A$2,"",IF(INDEX(Corp_value!$A$1:$EC$2998,MATCH(tbl_dmi_isin[[#This Row],[ISIN]],Corp_value!$B:$B,0),MATCH(U$2,Corp_value!$1:$1,0))="--","",INDEX(Corp_value!$A$1:$EC$2998,MATCH(tbl_dmi_isin[[#This Row],[ISIN]],Corp_value!$B:$B,0),MATCH(U$2,Corp_value!$1:$1,0))))</f>
        <v>#N/A</v>
      </c>
      <c r="V53" s="145" t="str">
        <f>IFERROR(IF(tbl_dmi_isin[[#This Row],[Index]]&gt;$A$2,"",INDEX(Corp_value!$A$1:$EC$2998,MATCH(tbl_dmi_isin[[#This Row],[ISIN]],Corp_value!$B:$B,0),MATCH(V$2,Corp_value!$1:$1,0)))/100000000,"")</f>
        <v/>
      </c>
      <c r="W53" s="150" t="e">
        <f>IF(tbl_dmi_isin[[#This Row],[Index]]&gt;$A$2,"",INDEX(Corp_value!$A$1:$EC$2998,MATCH(tbl_dmi_isin[[#This Row],[ISIN]],Corp_value!$B:$B,0),MATCH(W$2,Corp_value!$1:$1,0)))</f>
        <v>#N/A</v>
      </c>
      <c r="X53" s="150" t="e">
        <f>IF(tbl_dmi_isin[[#This Row],[Index]]&gt;$A$2,"",INDEX(Corp_value!$A$1:$EC$2998,MATCH(tbl_dmi_isin[[#This Row],[ISIN]],Corp_value!$B:$B,0),MATCH(X$2,Corp_value!$1:$1,0)))</f>
        <v>#N/A</v>
      </c>
      <c r="Y53" s="153" t="e">
        <f>IF(tbl_dmi_isin[[#This Row],[Index]]&gt;$A$2,"",INDEX(Corp_value!$A$1:$EC$2998,MATCH(tbl_dmi_isin[[#This Row],[ISIN]],Corp_value!$B:$B,0),MATCH(Y$2,Corp_value!$1:$1,0)))</f>
        <v>#N/A</v>
      </c>
      <c r="Z53" s="153" t="e">
        <f>IF(tbl_dmi_isin[[#This Row],[Index]]&gt;$A$2,"",INDEX(Corp_value!$A$1:$EC$2998,MATCH(tbl_dmi_isin[[#This Row],[ISIN]],Corp_value!$B:$B,0),MATCH(Z$2,Corp_value!$1:$1,0)))</f>
        <v>#N/A</v>
      </c>
      <c r="AB53" s="128"/>
    </row>
    <row r="54" spans="1:28">
      <c r="A54" s="12">
        <v>51</v>
      </c>
      <c r="B54" s="85" t="str">
        <f>IF(tbl_dmi_isin[[#This Row],[Index]]&gt;$A$2,"",TEXT(INDEX(美元债一级!$A$2:$BO$2879,tbl_dmi_isin[[#This Row],[Index]]+1,MATCH(B$2,美元债一级!$2:$2,0)),"yyyy/mm/dd"))</f>
        <v>2023/09/11</v>
      </c>
      <c r="C54" s="12" t="str">
        <f>IF(tbl_dmi_isin[[#This Row],[Index]]&gt;$A$2,"",INDEX(美元债一级!$A$2:$BO$2880,tbl_dmi_isin[[#This Row],[Index]]+1,MATCH(C$2,美元债一级!$2:$2,0)))</f>
        <v>XS2672161267</v>
      </c>
      <c r="D54" s="12" t="str">
        <f>IF(tbl_dmi_isin[[#This Row],[Index]]&gt;$A$2,"",INDEX(美元债一级!$A$2:$BO$2880,tbl_dmi_isin[[#This Row],[Index]]+1,MATCH(D$2,美元债一级!$2:$2,0)))</f>
        <v>天津轨道交通集团有限公司</v>
      </c>
      <c r="E54" s="12" t="str">
        <f>TEXT(tbl_dmi_isin[[#This Row],[定价日]],"YYMMDD")&amp;tbl_dmi_isin[[#This Row],[ISIN]]</f>
        <v>230911XS2672161267</v>
      </c>
      <c r="F54" s="116"/>
      <c r="G54" s="24" t="e">
        <f>IF(tbl_dmi_isin[[#This Row],[Index]]&gt;$A$2,"",INDEX(Corp_value!$A$1:$EC$2998,MATCH(tbl_dmi_isin[[#This Row],[ISIN]],Corp_value!$B:$B,0),MATCH(G$2,Corp_value!$1:$1,0)))</f>
        <v>#N/A</v>
      </c>
      <c r="H54" s="25" t="e">
        <f>IF(tbl_dmi_isin[[#This Row],[Index]]&gt;$A$2,"",INDEX(Corp_value!$A$1:$EC$2998,MATCH(tbl_dmi_isin[[#This Row],[ISIN]],Corp_value!$B:$B,0),MATCH(H$2,Corp_value!$1:$1,0)))</f>
        <v>#N/A</v>
      </c>
      <c r="I54" s="25" t="e">
        <f>IF(tbl_dmi_isin[[#This Row],[Index]]&gt;$A$2,"",IF(INDEX(Corp_value!$A$1:$EC$2998,MATCH(tbl_dmi_isin[[#This Row],[ISIN]],Corp_value!$B:$B,0),MATCH(I$2,Corp_value!$1:$1,0))="--","",INDEX(Corp_value!$A$1:$EC$2998,MATCH(tbl_dmi_isin[[#This Row],[ISIN]],Corp_value!$B:$B,0),MATCH(I$2,Corp_value!$1:$1,0))))</f>
        <v>#N/A</v>
      </c>
      <c r="J54" s="24" t="e">
        <f>IF(tbl_dmi_isin[[#This Row],[Index]]&gt;$A$2,"",INDEX(Corp_value!$A$1:$EC$2998,MATCH(tbl_dmi_isin[[#This Row],[ISIN]],Corp_value!$B:$B,0),MATCH(J$2,Corp_value!$1:$1,0)))</f>
        <v>#N/A</v>
      </c>
      <c r="K54" s="24" t="e">
        <f>IF(tbl_dmi_isin[[#This Row],[Index]]&gt;$A$2,"",INDEX(Corp_value!$A$1:$EC$2998,MATCH(tbl_dmi_isin[[#This Row],[ISIN]],Corp_value!$B:$B,0),MATCH(K$2,Corp_value!$1:$1,0)))</f>
        <v>#N/A</v>
      </c>
      <c r="L54" s="24" t="e">
        <f>IF(tbl_dmi_isin[[#This Row],[Index]]&gt;$A$2,"",IF(INDEX(Corp_value!$A$1:$EC$2998,MATCH(tbl_dmi_isin[[#This Row],[ISIN]],Corp_value!$B:$B,0),MATCH(L$2,Corp_value!$1:$1,0))="--","",INDEX(Corp_value!$A$1:$EC$2998,MATCH(tbl_dmi_isin[[#This Row],[ISIN]],Corp_value!$B:$B,0),MATCH(L$2,Corp_value!$1:$1,0))))</f>
        <v>#N/A</v>
      </c>
      <c r="M54" s="132" t="e">
        <f>IF(tbl_dmi_isin[[#This Row],[Index]]&gt;$A$2,"",INDEX(Corp_value!$A$1:$EC$2998,MATCH(tbl_dmi_isin[[#This Row],[ISIN]],Corp_value!$B:$B,0),MATCH(M$2,Corp_value!$1:$1,0)))</f>
        <v>#N/A</v>
      </c>
      <c r="N54" s="132" t="e">
        <f>IF(tbl_dmi_isin[[#This Row],[Index]]&gt;$A$2,"",IF(INDEX(Corp_value!$A$1:$EC$2998,MATCH(tbl_dmi_isin[[#This Row],[ISIN]],Corp_value!$B:$B,0),MATCH(N$2,Corp_value!$1:$1,0))="--","",INDEX(Corp_value!$A$1:$EC$2998,MATCH(tbl_dmi_isin[[#This Row],[ISIN]],Corp_value!$B:$B,0),MATCH(N$2,Corp_value!$1:$1,0))))</f>
        <v>#N/A</v>
      </c>
      <c r="O54" s="132" t="e">
        <f>IF(tbl_dmi_isin[[#This Row],[Index]]&gt;$A$2,"",INDEX(Corp_value!$A$1:$EC$2998,MATCH(tbl_dmi_isin[[#This Row],[ISIN]],Corp_value!$B:$B,0),MATCH(O$2,Corp_value!$1:$1,0)))</f>
        <v>#N/A</v>
      </c>
      <c r="P54" s="147" t="e">
        <f>IF(tbl_dmi_isin[[#This Row],[Index]]&gt;$A$2,"",TEXT(INDEX(Corp_value!$A$1:$EC$2998,MATCH(tbl_dmi_isin[[#This Row],[ISIN]],Corp_value!$B:$B,0),MATCH(P$2,Corp_value!$1:$1,0)),"yyyy/mm/dd"))</f>
        <v>#N/A</v>
      </c>
      <c r="Q54" s="147" t="e">
        <f>IF(tbl_dmi_isin[[#This Row],[Index]]&gt;$A$2,"",TEXT(INDEX(Corp_value!$A$1:$EC$2998,MATCH(tbl_dmi_isin[[#This Row],[ISIN]],Corp_value!$B:$B,0),MATCH(Q$2,Corp_value!$1:$1,0)),"yyyy/mm/dd"))</f>
        <v>#N/A</v>
      </c>
      <c r="R54" s="147" t="e">
        <f>IF(tbl_dmi_isin[[#This Row],[Index]]&gt;$A$2,"",IF(TEXT(INDEX(Corp_value!$A$1:$EC$2998,MATCH(tbl_dmi_isin[[#This Row],[ISIN]],Corp_value!$B:$B,0),MATCH(R$2,Corp_value!$1:$1,0)),"yyyy/mm/dd")="--","",TEXT(INDEX(Corp_value!$A$1:$EC$2998,MATCH(tbl_dmi_isin[[#This Row],[ISIN]],Corp_value!$B:$B,0),MATCH(R$2,Corp_value!$1:$1,0)),"yyyy/mm/dd")))</f>
        <v>#N/A</v>
      </c>
      <c r="S54" s="132" t="e">
        <f>IF(tbl_dmi_isin[[#This Row],[Index]]&gt;$A$2,"",INDEX(Corp_value!$A$1:$EC$2998,MATCH(tbl_dmi_isin[[#This Row],[ISIN]],Corp_value!$B:$B,0),MATCH(S$2,Corp_value!$1:$1,0)))</f>
        <v>#N/A</v>
      </c>
      <c r="T54" s="132" t="e">
        <f>IF(tbl_dmi_isin[[#This Row],[Index]]&gt;$A$2,"",INDEX(Corp_value!$A$1:$EC$2998,MATCH(tbl_dmi_isin[[#This Row],[ISIN]],Corp_value!$B:$B,0),MATCH(T$2,Corp_value!$1:$1,0)))</f>
        <v>#N/A</v>
      </c>
      <c r="U54" s="132" t="e">
        <f>IF(tbl_dmi_isin[[#This Row],[Index]]&gt;$A$2,"",IF(INDEX(Corp_value!$A$1:$EC$2998,MATCH(tbl_dmi_isin[[#This Row],[ISIN]],Corp_value!$B:$B,0),MATCH(U$2,Corp_value!$1:$1,0))="--","",INDEX(Corp_value!$A$1:$EC$2998,MATCH(tbl_dmi_isin[[#This Row],[ISIN]],Corp_value!$B:$B,0),MATCH(U$2,Corp_value!$1:$1,0))))</f>
        <v>#N/A</v>
      </c>
      <c r="V54" s="145" t="str">
        <f>IFERROR(IF(tbl_dmi_isin[[#This Row],[Index]]&gt;$A$2,"",INDEX(Corp_value!$A$1:$EC$2998,MATCH(tbl_dmi_isin[[#This Row],[ISIN]],Corp_value!$B:$B,0),MATCH(V$2,Corp_value!$1:$1,0)))/100000000,"")</f>
        <v/>
      </c>
      <c r="W54" s="150" t="e">
        <f>IF(tbl_dmi_isin[[#This Row],[Index]]&gt;$A$2,"",INDEX(Corp_value!$A$1:$EC$2998,MATCH(tbl_dmi_isin[[#This Row],[ISIN]],Corp_value!$B:$B,0),MATCH(W$2,Corp_value!$1:$1,0)))</f>
        <v>#N/A</v>
      </c>
      <c r="X54" s="150" t="e">
        <f>IF(tbl_dmi_isin[[#This Row],[Index]]&gt;$A$2,"",INDEX(Corp_value!$A$1:$EC$2998,MATCH(tbl_dmi_isin[[#This Row],[ISIN]],Corp_value!$B:$B,0),MATCH(X$2,Corp_value!$1:$1,0)))</f>
        <v>#N/A</v>
      </c>
      <c r="Y54" s="153" t="e">
        <f>IF(tbl_dmi_isin[[#This Row],[Index]]&gt;$A$2,"",INDEX(Corp_value!$A$1:$EC$2998,MATCH(tbl_dmi_isin[[#This Row],[ISIN]],Corp_value!$B:$B,0),MATCH(Y$2,Corp_value!$1:$1,0)))</f>
        <v>#N/A</v>
      </c>
      <c r="Z54" s="153" t="e">
        <f>IF(tbl_dmi_isin[[#This Row],[Index]]&gt;$A$2,"",INDEX(Corp_value!$A$1:$EC$2998,MATCH(tbl_dmi_isin[[#This Row],[ISIN]],Corp_value!$B:$B,0),MATCH(Z$2,Corp_value!$1:$1,0)))</f>
        <v>#N/A</v>
      </c>
      <c r="AB54" s="128"/>
    </row>
    <row r="55" spans="1:28">
      <c r="A55" s="12">
        <v>52</v>
      </c>
      <c r="B55" s="85" t="str">
        <f>IF(tbl_dmi_isin[[#This Row],[Index]]&gt;$A$2,"",TEXT(INDEX(美元债一级!$A$2:$BO$2879,tbl_dmi_isin[[#This Row],[Index]]+1,MATCH(B$2,美元债一级!$2:$2,0)),"yyyy/mm/dd"))</f>
        <v>2023/09/08</v>
      </c>
      <c r="C55" s="12" t="str">
        <f>IF(tbl_dmi_isin[[#This Row],[Index]]&gt;$A$2,"",INDEX(美元债一级!$A$2:$BO$2880,tbl_dmi_isin[[#This Row],[Index]]+1,MATCH(C$2,美元债一级!$2:$2,0)))</f>
        <v>BBG01J7H7745</v>
      </c>
      <c r="D55" s="12" t="str">
        <f>IF(tbl_dmi_isin[[#This Row],[Index]]&gt;$A$2,"",INDEX(美元债一级!$A$2:$BO$2880,tbl_dmi_isin[[#This Row],[Index]]+1,MATCH(D$2,美元债一级!$2:$2,0)))</f>
        <v>中信建投证券股份有限公司</v>
      </c>
      <c r="E55" s="12" t="str">
        <f>TEXT(tbl_dmi_isin[[#This Row],[定价日]],"YYMMDD")&amp;tbl_dmi_isin[[#This Row],[ISIN]]</f>
        <v>230908BBG01J7H7745</v>
      </c>
      <c r="F55" s="116"/>
      <c r="G55" s="24" t="e">
        <f>IF(tbl_dmi_isin[[#This Row],[Index]]&gt;$A$2,"",INDEX(Corp_value!$A$1:$EC$2998,MATCH(tbl_dmi_isin[[#This Row],[ISIN]],Corp_value!$B:$B,0),MATCH(G$2,Corp_value!$1:$1,0)))</f>
        <v>#N/A</v>
      </c>
      <c r="H55" s="25" t="e">
        <f>IF(tbl_dmi_isin[[#This Row],[Index]]&gt;$A$2,"",INDEX(Corp_value!$A$1:$EC$2998,MATCH(tbl_dmi_isin[[#This Row],[ISIN]],Corp_value!$B:$B,0),MATCH(H$2,Corp_value!$1:$1,0)))</f>
        <v>#N/A</v>
      </c>
      <c r="I55" s="25" t="e">
        <f>IF(tbl_dmi_isin[[#This Row],[Index]]&gt;$A$2,"",IF(INDEX(Corp_value!$A$1:$EC$2998,MATCH(tbl_dmi_isin[[#This Row],[ISIN]],Corp_value!$B:$B,0),MATCH(I$2,Corp_value!$1:$1,0))="--","",INDEX(Corp_value!$A$1:$EC$2998,MATCH(tbl_dmi_isin[[#This Row],[ISIN]],Corp_value!$B:$B,0),MATCH(I$2,Corp_value!$1:$1,0))))</f>
        <v>#N/A</v>
      </c>
      <c r="J55" s="24" t="e">
        <f>IF(tbl_dmi_isin[[#This Row],[Index]]&gt;$A$2,"",INDEX(Corp_value!$A$1:$EC$2998,MATCH(tbl_dmi_isin[[#This Row],[ISIN]],Corp_value!$B:$B,0),MATCH(J$2,Corp_value!$1:$1,0)))</f>
        <v>#N/A</v>
      </c>
      <c r="K55" s="24" t="e">
        <f>IF(tbl_dmi_isin[[#This Row],[Index]]&gt;$A$2,"",INDEX(Corp_value!$A$1:$EC$2998,MATCH(tbl_dmi_isin[[#This Row],[ISIN]],Corp_value!$B:$B,0),MATCH(K$2,Corp_value!$1:$1,0)))</f>
        <v>#N/A</v>
      </c>
      <c r="L55" s="24" t="e">
        <f>IF(tbl_dmi_isin[[#This Row],[Index]]&gt;$A$2,"",IF(INDEX(Corp_value!$A$1:$EC$2998,MATCH(tbl_dmi_isin[[#This Row],[ISIN]],Corp_value!$B:$B,0),MATCH(L$2,Corp_value!$1:$1,0))="--","",INDEX(Corp_value!$A$1:$EC$2998,MATCH(tbl_dmi_isin[[#This Row],[ISIN]],Corp_value!$B:$B,0),MATCH(L$2,Corp_value!$1:$1,0))))</f>
        <v>#N/A</v>
      </c>
      <c r="M55" s="132" t="e">
        <f>IF(tbl_dmi_isin[[#This Row],[Index]]&gt;$A$2,"",INDEX(Corp_value!$A$1:$EC$2998,MATCH(tbl_dmi_isin[[#This Row],[ISIN]],Corp_value!$B:$B,0),MATCH(M$2,Corp_value!$1:$1,0)))</f>
        <v>#N/A</v>
      </c>
      <c r="N55" s="132" t="e">
        <f>IF(tbl_dmi_isin[[#This Row],[Index]]&gt;$A$2,"",IF(INDEX(Corp_value!$A$1:$EC$2998,MATCH(tbl_dmi_isin[[#This Row],[ISIN]],Corp_value!$B:$B,0),MATCH(N$2,Corp_value!$1:$1,0))="--","",INDEX(Corp_value!$A$1:$EC$2998,MATCH(tbl_dmi_isin[[#This Row],[ISIN]],Corp_value!$B:$B,0),MATCH(N$2,Corp_value!$1:$1,0))))</f>
        <v>#N/A</v>
      </c>
      <c r="O55" s="132" t="e">
        <f>IF(tbl_dmi_isin[[#This Row],[Index]]&gt;$A$2,"",INDEX(Corp_value!$A$1:$EC$2998,MATCH(tbl_dmi_isin[[#This Row],[ISIN]],Corp_value!$B:$B,0),MATCH(O$2,Corp_value!$1:$1,0)))</f>
        <v>#N/A</v>
      </c>
      <c r="P55" s="147" t="e">
        <f>IF(tbl_dmi_isin[[#This Row],[Index]]&gt;$A$2,"",TEXT(INDEX(Corp_value!$A$1:$EC$2998,MATCH(tbl_dmi_isin[[#This Row],[ISIN]],Corp_value!$B:$B,0),MATCH(P$2,Corp_value!$1:$1,0)),"yyyy/mm/dd"))</f>
        <v>#N/A</v>
      </c>
      <c r="Q55" s="147" t="e">
        <f>IF(tbl_dmi_isin[[#This Row],[Index]]&gt;$A$2,"",TEXT(INDEX(Corp_value!$A$1:$EC$2998,MATCH(tbl_dmi_isin[[#This Row],[ISIN]],Corp_value!$B:$B,0),MATCH(Q$2,Corp_value!$1:$1,0)),"yyyy/mm/dd"))</f>
        <v>#N/A</v>
      </c>
      <c r="R55" s="147" t="e">
        <f>IF(tbl_dmi_isin[[#This Row],[Index]]&gt;$A$2,"",IF(TEXT(INDEX(Corp_value!$A$1:$EC$2998,MATCH(tbl_dmi_isin[[#This Row],[ISIN]],Corp_value!$B:$B,0),MATCH(R$2,Corp_value!$1:$1,0)),"yyyy/mm/dd")="--","",TEXT(INDEX(Corp_value!$A$1:$EC$2998,MATCH(tbl_dmi_isin[[#This Row],[ISIN]],Corp_value!$B:$B,0),MATCH(R$2,Corp_value!$1:$1,0)),"yyyy/mm/dd")))</f>
        <v>#N/A</v>
      </c>
      <c r="S55" s="132" t="e">
        <f>IF(tbl_dmi_isin[[#This Row],[Index]]&gt;$A$2,"",INDEX(Corp_value!$A$1:$EC$2998,MATCH(tbl_dmi_isin[[#This Row],[ISIN]],Corp_value!$B:$B,0),MATCH(S$2,Corp_value!$1:$1,0)))</f>
        <v>#N/A</v>
      </c>
      <c r="T55" s="132" t="e">
        <f>IF(tbl_dmi_isin[[#This Row],[Index]]&gt;$A$2,"",INDEX(Corp_value!$A$1:$EC$2998,MATCH(tbl_dmi_isin[[#This Row],[ISIN]],Corp_value!$B:$B,0),MATCH(T$2,Corp_value!$1:$1,0)))</f>
        <v>#N/A</v>
      </c>
      <c r="U55" s="132" t="e">
        <f>IF(tbl_dmi_isin[[#This Row],[Index]]&gt;$A$2,"",IF(INDEX(Corp_value!$A$1:$EC$2998,MATCH(tbl_dmi_isin[[#This Row],[ISIN]],Corp_value!$B:$B,0),MATCH(U$2,Corp_value!$1:$1,0))="--","",INDEX(Corp_value!$A$1:$EC$2998,MATCH(tbl_dmi_isin[[#This Row],[ISIN]],Corp_value!$B:$B,0),MATCH(U$2,Corp_value!$1:$1,0))))</f>
        <v>#N/A</v>
      </c>
      <c r="V55" s="145" t="str">
        <f>IFERROR(IF(tbl_dmi_isin[[#This Row],[Index]]&gt;$A$2,"",INDEX(Corp_value!$A$1:$EC$2998,MATCH(tbl_dmi_isin[[#This Row],[ISIN]],Corp_value!$B:$B,0),MATCH(V$2,Corp_value!$1:$1,0)))/100000000,"")</f>
        <v/>
      </c>
      <c r="W55" s="150" t="e">
        <f>IF(tbl_dmi_isin[[#This Row],[Index]]&gt;$A$2,"",INDEX(Corp_value!$A$1:$EC$2998,MATCH(tbl_dmi_isin[[#This Row],[ISIN]],Corp_value!$B:$B,0),MATCH(W$2,Corp_value!$1:$1,0)))</f>
        <v>#N/A</v>
      </c>
      <c r="X55" s="150" t="e">
        <f>IF(tbl_dmi_isin[[#This Row],[Index]]&gt;$A$2,"",INDEX(Corp_value!$A$1:$EC$2998,MATCH(tbl_dmi_isin[[#This Row],[ISIN]],Corp_value!$B:$B,0),MATCH(X$2,Corp_value!$1:$1,0)))</f>
        <v>#N/A</v>
      </c>
      <c r="Y55" s="153" t="e">
        <f>IF(tbl_dmi_isin[[#This Row],[Index]]&gt;$A$2,"",INDEX(Corp_value!$A$1:$EC$2998,MATCH(tbl_dmi_isin[[#This Row],[ISIN]],Corp_value!$B:$B,0),MATCH(Y$2,Corp_value!$1:$1,0)))</f>
        <v>#N/A</v>
      </c>
      <c r="Z55" s="153" t="e">
        <f>IF(tbl_dmi_isin[[#This Row],[Index]]&gt;$A$2,"",INDEX(Corp_value!$A$1:$EC$2998,MATCH(tbl_dmi_isin[[#This Row],[ISIN]],Corp_value!$B:$B,0),MATCH(Z$2,Corp_value!$1:$1,0)))</f>
        <v>#N/A</v>
      </c>
      <c r="AB55" s="128"/>
    </row>
    <row r="56" spans="1:28">
      <c r="A56" s="12">
        <v>53</v>
      </c>
      <c r="B56" s="85" t="str">
        <f>IF(tbl_dmi_isin[[#This Row],[Index]]&gt;$A$2,"",TEXT(INDEX(美元债一级!$A$2:$BO$2879,tbl_dmi_isin[[#This Row],[Index]]+1,MATCH(B$2,美元债一级!$2:$2,0)),"yyyy/mm/dd"))</f>
        <v>2023/09/08</v>
      </c>
      <c r="C56" s="12" t="str">
        <f>IF(tbl_dmi_isin[[#This Row],[Index]]&gt;$A$2,"",INDEX(美元债一级!$A$2:$BO$2880,tbl_dmi_isin[[#This Row],[Index]]+1,MATCH(C$2,美元债一级!$2:$2,0)))</f>
        <v>XS2685992070</v>
      </c>
      <c r="D56" s="12" t="str">
        <f>IF(tbl_dmi_isin[[#This Row],[Index]]&gt;$A$2,"",INDEX(美元债一级!$A$2:$BO$2880,tbl_dmi_isin[[#This Row],[Index]]+1,MATCH(D$2,美元债一级!$2:$2,0)))</f>
        <v>中信建投(国际)金融控股有限公司</v>
      </c>
      <c r="E56" s="12" t="str">
        <f>TEXT(tbl_dmi_isin[[#This Row],[定价日]],"YYMMDD")&amp;tbl_dmi_isin[[#This Row],[ISIN]]</f>
        <v>230908XS2685992070</v>
      </c>
      <c r="F56" s="116"/>
      <c r="G56" s="24" t="e">
        <f>IF(tbl_dmi_isin[[#This Row],[Index]]&gt;$A$2,"",INDEX(Corp_value!$A$1:$EC$2998,MATCH(tbl_dmi_isin[[#This Row],[ISIN]],Corp_value!$B:$B,0),MATCH(G$2,Corp_value!$1:$1,0)))</f>
        <v>#N/A</v>
      </c>
      <c r="H56" s="25" t="e">
        <f>IF(tbl_dmi_isin[[#This Row],[Index]]&gt;$A$2,"",INDEX(Corp_value!$A$1:$EC$2998,MATCH(tbl_dmi_isin[[#This Row],[ISIN]],Corp_value!$B:$B,0),MATCH(H$2,Corp_value!$1:$1,0)))</f>
        <v>#N/A</v>
      </c>
      <c r="I56" s="25" t="e">
        <f>IF(tbl_dmi_isin[[#This Row],[Index]]&gt;$A$2,"",IF(INDEX(Corp_value!$A$1:$EC$2998,MATCH(tbl_dmi_isin[[#This Row],[ISIN]],Corp_value!$B:$B,0),MATCH(I$2,Corp_value!$1:$1,0))="--","",INDEX(Corp_value!$A$1:$EC$2998,MATCH(tbl_dmi_isin[[#This Row],[ISIN]],Corp_value!$B:$B,0),MATCH(I$2,Corp_value!$1:$1,0))))</f>
        <v>#N/A</v>
      </c>
      <c r="J56" s="24" t="e">
        <f>IF(tbl_dmi_isin[[#This Row],[Index]]&gt;$A$2,"",INDEX(Corp_value!$A$1:$EC$2998,MATCH(tbl_dmi_isin[[#This Row],[ISIN]],Corp_value!$B:$B,0),MATCH(J$2,Corp_value!$1:$1,0)))</f>
        <v>#N/A</v>
      </c>
      <c r="K56" s="24" t="e">
        <f>IF(tbl_dmi_isin[[#This Row],[Index]]&gt;$A$2,"",INDEX(Corp_value!$A$1:$EC$2998,MATCH(tbl_dmi_isin[[#This Row],[ISIN]],Corp_value!$B:$B,0),MATCH(K$2,Corp_value!$1:$1,0)))</f>
        <v>#N/A</v>
      </c>
      <c r="L56" s="24" t="e">
        <f>IF(tbl_dmi_isin[[#This Row],[Index]]&gt;$A$2,"",IF(INDEX(Corp_value!$A$1:$EC$2998,MATCH(tbl_dmi_isin[[#This Row],[ISIN]],Corp_value!$B:$B,0),MATCH(L$2,Corp_value!$1:$1,0))="--","",INDEX(Corp_value!$A$1:$EC$2998,MATCH(tbl_dmi_isin[[#This Row],[ISIN]],Corp_value!$B:$B,0),MATCH(L$2,Corp_value!$1:$1,0))))</f>
        <v>#N/A</v>
      </c>
      <c r="M56" s="132" t="e">
        <f>IF(tbl_dmi_isin[[#This Row],[Index]]&gt;$A$2,"",INDEX(Corp_value!$A$1:$EC$2998,MATCH(tbl_dmi_isin[[#This Row],[ISIN]],Corp_value!$B:$B,0),MATCH(M$2,Corp_value!$1:$1,0)))</f>
        <v>#N/A</v>
      </c>
      <c r="N56" s="132" t="e">
        <f>IF(tbl_dmi_isin[[#This Row],[Index]]&gt;$A$2,"",IF(INDEX(Corp_value!$A$1:$EC$2998,MATCH(tbl_dmi_isin[[#This Row],[ISIN]],Corp_value!$B:$B,0),MATCH(N$2,Corp_value!$1:$1,0))="--","",INDEX(Corp_value!$A$1:$EC$2998,MATCH(tbl_dmi_isin[[#This Row],[ISIN]],Corp_value!$B:$B,0),MATCH(N$2,Corp_value!$1:$1,0))))</f>
        <v>#N/A</v>
      </c>
      <c r="O56" s="132" t="e">
        <f>IF(tbl_dmi_isin[[#This Row],[Index]]&gt;$A$2,"",INDEX(Corp_value!$A$1:$EC$2998,MATCH(tbl_dmi_isin[[#This Row],[ISIN]],Corp_value!$B:$B,0),MATCH(O$2,Corp_value!$1:$1,0)))</f>
        <v>#N/A</v>
      </c>
      <c r="P56" s="147" t="e">
        <f>IF(tbl_dmi_isin[[#This Row],[Index]]&gt;$A$2,"",TEXT(INDEX(Corp_value!$A$1:$EC$2998,MATCH(tbl_dmi_isin[[#This Row],[ISIN]],Corp_value!$B:$B,0),MATCH(P$2,Corp_value!$1:$1,0)),"yyyy/mm/dd"))</f>
        <v>#N/A</v>
      </c>
      <c r="Q56" s="147" t="e">
        <f>IF(tbl_dmi_isin[[#This Row],[Index]]&gt;$A$2,"",TEXT(INDEX(Corp_value!$A$1:$EC$2998,MATCH(tbl_dmi_isin[[#This Row],[ISIN]],Corp_value!$B:$B,0),MATCH(Q$2,Corp_value!$1:$1,0)),"yyyy/mm/dd"))</f>
        <v>#N/A</v>
      </c>
      <c r="R56" s="147" t="e">
        <f>IF(tbl_dmi_isin[[#This Row],[Index]]&gt;$A$2,"",IF(TEXT(INDEX(Corp_value!$A$1:$EC$2998,MATCH(tbl_dmi_isin[[#This Row],[ISIN]],Corp_value!$B:$B,0),MATCH(R$2,Corp_value!$1:$1,0)),"yyyy/mm/dd")="--","",TEXT(INDEX(Corp_value!$A$1:$EC$2998,MATCH(tbl_dmi_isin[[#This Row],[ISIN]],Corp_value!$B:$B,0),MATCH(R$2,Corp_value!$1:$1,0)),"yyyy/mm/dd")))</f>
        <v>#N/A</v>
      </c>
      <c r="S56" s="132" t="e">
        <f>IF(tbl_dmi_isin[[#This Row],[Index]]&gt;$A$2,"",INDEX(Corp_value!$A$1:$EC$2998,MATCH(tbl_dmi_isin[[#This Row],[ISIN]],Corp_value!$B:$B,0),MATCH(S$2,Corp_value!$1:$1,0)))</f>
        <v>#N/A</v>
      </c>
      <c r="T56" s="132" t="e">
        <f>IF(tbl_dmi_isin[[#This Row],[Index]]&gt;$A$2,"",INDEX(Corp_value!$A$1:$EC$2998,MATCH(tbl_dmi_isin[[#This Row],[ISIN]],Corp_value!$B:$B,0),MATCH(T$2,Corp_value!$1:$1,0)))</f>
        <v>#N/A</v>
      </c>
      <c r="U56" s="132" t="e">
        <f>IF(tbl_dmi_isin[[#This Row],[Index]]&gt;$A$2,"",IF(INDEX(Corp_value!$A$1:$EC$2998,MATCH(tbl_dmi_isin[[#This Row],[ISIN]],Corp_value!$B:$B,0),MATCH(U$2,Corp_value!$1:$1,0))="--","",INDEX(Corp_value!$A$1:$EC$2998,MATCH(tbl_dmi_isin[[#This Row],[ISIN]],Corp_value!$B:$B,0),MATCH(U$2,Corp_value!$1:$1,0))))</f>
        <v>#N/A</v>
      </c>
      <c r="V56" s="145" t="str">
        <f>IFERROR(IF(tbl_dmi_isin[[#This Row],[Index]]&gt;$A$2,"",INDEX(Corp_value!$A$1:$EC$2998,MATCH(tbl_dmi_isin[[#This Row],[ISIN]],Corp_value!$B:$B,0),MATCH(V$2,Corp_value!$1:$1,0)))/100000000,"")</f>
        <v/>
      </c>
      <c r="W56" s="150" t="e">
        <f>IF(tbl_dmi_isin[[#This Row],[Index]]&gt;$A$2,"",INDEX(Corp_value!$A$1:$EC$2998,MATCH(tbl_dmi_isin[[#This Row],[ISIN]],Corp_value!$B:$B,0),MATCH(W$2,Corp_value!$1:$1,0)))</f>
        <v>#N/A</v>
      </c>
      <c r="X56" s="150" t="e">
        <f>IF(tbl_dmi_isin[[#This Row],[Index]]&gt;$A$2,"",INDEX(Corp_value!$A$1:$EC$2998,MATCH(tbl_dmi_isin[[#This Row],[ISIN]],Corp_value!$B:$B,0),MATCH(X$2,Corp_value!$1:$1,0)))</f>
        <v>#N/A</v>
      </c>
      <c r="Y56" s="153" t="e">
        <f>IF(tbl_dmi_isin[[#This Row],[Index]]&gt;$A$2,"",INDEX(Corp_value!$A$1:$EC$2998,MATCH(tbl_dmi_isin[[#This Row],[ISIN]],Corp_value!$B:$B,0),MATCH(Y$2,Corp_value!$1:$1,0)))</f>
        <v>#N/A</v>
      </c>
      <c r="Z56" s="153" t="e">
        <f>IF(tbl_dmi_isin[[#This Row],[Index]]&gt;$A$2,"",INDEX(Corp_value!$A$1:$EC$2998,MATCH(tbl_dmi_isin[[#This Row],[ISIN]],Corp_value!$B:$B,0),MATCH(Z$2,Corp_value!$1:$1,0)))</f>
        <v>#N/A</v>
      </c>
      <c r="AB56" s="128"/>
    </row>
    <row r="57" spans="1:28">
      <c r="A57" s="12">
        <v>54</v>
      </c>
      <c r="B57" s="85" t="str">
        <f>IF(tbl_dmi_isin[[#This Row],[Index]]&gt;$A$2,"",TEXT(INDEX(美元债一级!$A$2:$BO$2879,tbl_dmi_isin[[#This Row],[Index]]+1,MATCH(B$2,美元债一级!$2:$2,0)),"yyyy/mm/dd"))</f>
        <v>2023/09/07</v>
      </c>
      <c r="C57" s="12" t="str">
        <f>IF(tbl_dmi_isin[[#This Row],[Index]]&gt;$A$2,"",INDEX(美元债一级!$A$2:$BO$2880,tbl_dmi_isin[[#This Row],[Index]]+1,MATCH(C$2,美元债一级!$2:$2,0)))</f>
        <v>XS2677436490</v>
      </c>
      <c r="D57" s="12" t="str">
        <f>IF(tbl_dmi_isin[[#This Row],[Index]]&gt;$A$2,"",INDEX(美元债一级!$A$2:$BO$2880,tbl_dmi_isin[[#This Row],[Index]]+1,MATCH(D$2,美元债一级!$2:$2,0)))</f>
        <v>铜仁市能源投资集团有限公司</v>
      </c>
      <c r="E57" s="12" t="str">
        <f>TEXT(tbl_dmi_isin[[#This Row],[定价日]],"YYMMDD")&amp;tbl_dmi_isin[[#This Row],[ISIN]]</f>
        <v>230907XS2677436490</v>
      </c>
      <c r="F57" s="116"/>
      <c r="G57" s="24" t="e">
        <f>IF(tbl_dmi_isin[[#This Row],[Index]]&gt;$A$2,"",INDEX(Corp_value!$A$1:$EC$2998,MATCH(tbl_dmi_isin[[#This Row],[ISIN]],Corp_value!$B:$B,0),MATCH(G$2,Corp_value!$1:$1,0)))</f>
        <v>#N/A</v>
      </c>
      <c r="H57" s="25" t="e">
        <f>IF(tbl_dmi_isin[[#This Row],[Index]]&gt;$A$2,"",INDEX(Corp_value!$A$1:$EC$2998,MATCH(tbl_dmi_isin[[#This Row],[ISIN]],Corp_value!$B:$B,0),MATCH(H$2,Corp_value!$1:$1,0)))</f>
        <v>#N/A</v>
      </c>
      <c r="I57" s="25" t="e">
        <f>IF(tbl_dmi_isin[[#This Row],[Index]]&gt;$A$2,"",IF(INDEX(Corp_value!$A$1:$EC$2998,MATCH(tbl_dmi_isin[[#This Row],[ISIN]],Corp_value!$B:$B,0),MATCH(I$2,Corp_value!$1:$1,0))="--","",INDEX(Corp_value!$A$1:$EC$2998,MATCH(tbl_dmi_isin[[#This Row],[ISIN]],Corp_value!$B:$B,0),MATCH(I$2,Corp_value!$1:$1,0))))</f>
        <v>#N/A</v>
      </c>
      <c r="J57" s="24" t="e">
        <f>IF(tbl_dmi_isin[[#This Row],[Index]]&gt;$A$2,"",INDEX(Corp_value!$A$1:$EC$2998,MATCH(tbl_dmi_isin[[#This Row],[ISIN]],Corp_value!$B:$B,0),MATCH(J$2,Corp_value!$1:$1,0)))</f>
        <v>#N/A</v>
      </c>
      <c r="K57" s="24" t="e">
        <f>IF(tbl_dmi_isin[[#This Row],[Index]]&gt;$A$2,"",INDEX(Corp_value!$A$1:$EC$2998,MATCH(tbl_dmi_isin[[#This Row],[ISIN]],Corp_value!$B:$B,0),MATCH(K$2,Corp_value!$1:$1,0)))</f>
        <v>#N/A</v>
      </c>
      <c r="L57" s="24" t="e">
        <f>IF(tbl_dmi_isin[[#This Row],[Index]]&gt;$A$2,"",IF(INDEX(Corp_value!$A$1:$EC$2998,MATCH(tbl_dmi_isin[[#This Row],[ISIN]],Corp_value!$B:$B,0),MATCH(L$2,Corp_value!$1:$1,0))="--","",INDEX(Corp_value!$A$1:$EC$2998,MATCH(tbl_dmi_isin[[#This Row],[ISIN]],Corp_value!$B:$B,0),MATCH(L$2,Corp_value!$1:$1,0))))</f>
        <v>#N/A</v>
      </c>
      <c r="M57" s="132" t="e">
        <f>IF(tbl_dmi_isin[[#This Row],[Index]]&gt;$A$2,"",INDEX(Corp_value!$A$1:$EC$2998,MATCH(tbl_dmi_isin[[#This Row],[ISIN]],Corp_value!$B:$B,0),MATCH(M$2,Corp_value!$1:$1,0)))</f>
        <v>#N/A</v>
      </c>
      <c r="N57" s="132" t="e">
        <f>IF(tbl_dmi_isin[[#This Row],[Index]]&gt;$A$2,"",IF(INDEX(Corp_value!$A$1:$EC$2998,MATCH(tbl_dmi_isin[[#This Row],[ISIN]],Corp_value!$B:$B,0),MATCH(N$2,Corp_value!$1:$1,0))="--","",INDEX(Corp_value!$A$1:$EC$2998,MATCH(tbl_dmi_isin[[#This Row],[ISIN]],Corp_value!$B:$B,0),MATCH(N$2,Corp_value!$1:$1,0))))</f>
        <v>#N/A</v>
      </c>
      <c r="O57" s="132" t="e">
        <f>IF(tbl_dmi_isin[[#This Row],[Index]]&gt;$A$2,"",INDEX(Corp_value!$A$1:$EC$2998,MATCH(tbl_dmi_isin[[#This Row],[ISIN]],Corp_value!$B:$B,0),MATCH(O$2,Corp_value!$1:$1,0)))</f>
        <v>#N/A</v>
      </c>
      <c r="P57" s="147" t="e">
        <f>IF(tbl_dmi_isin[[#This Row],[Index]]&gt;$A$2,"",TEXT(INDEX(Corp_value!$A$1:$EC$2998,MATCH(tbl_dmi_isin[[#This Row],[ISIN]],Corp_value!$B:$B,0),MATCH(P$2,Corp_value!$1:$1,0)),"yyyy/mm/dd"))</f>
        <v>#N/A</v>
      </c>
      <c r="Q57" s="147" t="e">
        <f>IF(tbl_dmi_isin[[#This Row],[Index]]&gt;$A$2,"",TEXT(INDEX(Corp_value!$A$1:$EC$2998,MATCH(tbl_dmi_isin[[#This Row],[ISIN]],Corp_value!$B:$B,0),MATCH(Q$2,Corp_value!$1:$1,0)),"yyyy/mm/dd"))</f>
        <v>#N/A</v>
      </c>
      <c r="R57" s="147" t="e">
        <f>IF(tbl_dmi_isin[[#This Row],[Index]]&gt;$A$2,"",IF(TEXT(INDEX(Corp_value!$A$1:$EC$2998,MATCH(tbl_dmi_isin[[#This Row],[ISIN]],Corp_value!$B:$B,0),MATCH(R$2,Corp_value!$1:$1,0)),"yyyy/mm/dd")="--","",TEXT(INDEX(Corp_value!$A$1:$EC$2998,MATCH(tbl_dmi_isin[[#This Row],[ISIN]],Corp_value!$B:$B,0),MATCH(R$2,Corp_value!$1:$1,0)),"yyyy/mm/dd")))</f>
        <v>#N/A</v>
      </c>
      <c r="S57" s="132" t="e">
        <f>IF(tbl_dmi_isin[[#This Row],[Index]]&gt;$A$2,"",INDEX(Corp_value!$A$1:$EC$2998,MATCH(tbl_dmi_isin[[#This Row],[ISIN]],Corp_value!$B:$B,0),MATCH(S$2,Corp_value!$1:$1,0)))</f>
        <v>#N/A</v>
      </c>
      <c r="T57" s="132" t="e">
        <f>IF(tbl_dmi_isin[[#This Row],[Index]]&gt;$A$2,"",INDEX(Corp_value!$A$1:$EC$2998,MATCH(tbl_dmi_isin[[#This Row],[ISIN]],Corp_value!$B:$B,0),MATCH(T$2,Corp_value!$1:$1,0)))</f>
        <v>#N/A</v>
      </c>
      <c r="U57" s="132" t="e">
        <f>IF(tbl_dmi_isin[[#This Row],[Index]]&gt;$A$2,"",IF(INDEX(Corp_value!$A$1:$EC$2998,MATCH(tbl_dmi_isin[[#This Row],[ISIN]],Corp_value!$B:$B,0),MATCH(U$2,Corp_value!$1:$1,0))="--","",INDEX(Corp_value!$A$1:$EC$2998,MATCH(tbl_dmi_isin[[#This Row],[ISIN]],Corp_value!$B:$B,0),MATCH(U$2,Corp_value!$1:$1,0))))</f>
        <v>#N/A</v>
      </c>
      <c r="V57" s="145" t="str">
        <f>IFERROR(IF(tbl_dmi_isin[[#This Row],[Index]]&gt;$A$2,"",INDEX(Corp_value!$A$1:$EC$2998,MATCH(tbl_dmi_isin[[#This Row],[ISIN]],Corp_value!$B:$B,0),MATCH(V$2,Corp_value!$1:$1,0)))/100000000,"")</f>
        <v/>
      </c>
      <c r="W57" s="150" t="e">
        <f>IF(tbl_dmi_isin[[#This Row],[Index]]&gt;$A$2,"",INDEX(Corp_value!$A$1:$EC$2998,MATCH(tbl_dmi_isin[[#This Row],[ISIN]],Corp_value!$B:$B,0),MATCH(W$2,Corp_value!$1:$1,0)))</f>
        <v>#N/A</v>
      </c>
      <c r="X57" s="150" t="e">
        <f>IF(tbl_dmi_isin[[#This Row],[Index]]&gt;$A$2,"",INDEX(Corp_value!$A$1:$EC$2998,MATCH(tbl_dmi_isin[[#This Row],[ISIN]],Corp_value!$B:$B,0),MATCH(X$2,Corp_value!$1:$1,0)))</f>
        <v>#N/A</v>
      </c>
      <c r="Y57" s="153" t="e">
        <f>IF(tbl_dmi_isin[[#This Row],[Index]]&gt;$A$2,"",INDEX(Corp_value!$A$1:$EC$2998,MATCH(tbl_dmi_isin[[#This Row],[ISIN]],Corp_value!$B:$B,0),MATCH(Y$2,Corp_value!$1:$1,0)))</f>
        <v>#N/A</v>
      </c>
      <c r="Z57" s="153" t="e">
        <f>IF(tbl_dmi_isin[[#This Row],[Index]]&gt;$A$2,"",INDEX(Corp_value!$A$1:$EC$2998,MATCH(tbl_dmi_isin[[#This Row],[ISIN]],Corp_value!$B:$B,0),MATCH(Z$2,Corp_value!$1:$1,0)))</f>
        <v>#N/A</v>
      </c>
      <c r="AB57" s="128"/>
    </row>
    <row r="58" spans="1:28">
      <c r="A58" s="12">
        <v>55</v>
      </c>
      <c r="B58" s="85" t="str">
        <f>IF(tbl_dmi_isin[[#This Row],[Index]]&gt;$A$2,"",TEXT(INDEX(美元债一级!$A$2:$BO$2879,tbl_dmi_isin[[#This Row],[Index]]+1,MATCH(B$2,美元债一级!$2:$2,0)),"yyyy/mm/dd"))</f>
        <v>2023/09/05</v>
      </c>
      <c r="C58" s="12" t="str">
        <f>IF(tbl_dmi_isin[[#This Row],[Index]]&gt;$A$2,"",INDEX(美元债一级!$A$2:$BO$2880,tbl_dmi_isin[[#This Row],[Index]]+1,MATCH(C$2,美元债一级!$2:$2,0)))</f>
        <v>XS2680747248</v>
      </c>
      <c r="D58" s="12" t="str">
        <f>IF(tbl_dmi_isin[[#This Row],[Index]]&gt;$A$2,"",INDEX(美元债一级!$A$2:$BO$2880,tbl_dmi_isin[[#This Row],[Index]]+1,MATCH(D$2,美元债一级!$2:$2,0)))</f>
        <v>中信建投(国际)金融控股有限公司</v>
      </c>
      <c r="E58" s="12" t="str">
        <f>TEXT(tbl_dmi_isin[[#This Row],[定价日]],"YYMMDD")&amp;tbl_dmi_isin[[#This Row],[ISIN]]</f>
        <v>230905XS2680747248</v>
      </c>
      <c r="F58" s="116"/>
      <c r="G58" s="24" t="e">
        <f>IF(tbl_dmi_isin[[#This Row],[Index]]&gt;$A$2,"",INDEX(Corp_value!$A$1:$EC$2998,MATCH(tbl_dmi_isin[[#This Row],[ISIN]],Corp_value!$B:$B,0),MATCH(G$2,Corp_value!$1:$1,0)))</f>
        <v>#N/A</v>
      </c>
      <c r="H58" s="25" t="e">
        <f>IF(tbl_dmi_isin[[#This Row],[Index]]&gt;$A$2,"",INDEX(Corp_value!$A$1:$EC$2998,MATCH(tbl_dmi_isin[[#This Row],[ISIN]],Corp_value!$B:$B,0),MATCH(H$2,Corp_value!$1:$1,0)))</f>
        <v>#N/A</v>
      </c>
      <c r="I58" s="25" t="e">
        <f>IF(tbl_dmi_isin[[#This Row],[Index]]&gt;$A$2,"",IF(INDEX(Corp_value!$A$1:$EC$2998,MATCH(tbl_dmi_isin[[#This Row],[ISIN]],Corp_value!$B:$B,0),MATCH(I$2,Corp_value!$1:$1,0))="--","",INDEX(Corp_value!$A$1:$EC$2998,MATCH(tbl_dmi_isin[[#This Row],[ISIN]],Corp_value!$B:$B,0),MATCH(I$2,Corp_value!$1:$1,0))))</f>
        <v>#N/A</v>
      </c>
      <c r="J58" s="24" t="e">
        <f>IF(tbl_dmi_isin[[#This Row],[Index]]&gt;$A$2,"",INDEX(Corp_value!$A$1:$EC$2998,MATCH(tbl_dmi_isin[[#This Row],[ISIN]],Corp_value!$B:$B,0),MATCH(J$2,Corp_value!$1:$1,0)))</f>
        <v>#N/A</v>
      </c>
      <c r="K58" s="24" t="e">
        <f>IF(tbl_dmi_isin[[#This Row],[Index]]&gt;$A$2,"",INDEX(Corp_value!$A$1:$EC$2998,MATCH(tbl_dmi_isin[[#This Row],[ISIN]],Corp_value!$B:$B,0),MATCH(K$2,Corp_value!$1:$1,0)))</f>
        <v>#N/A</v>
      </c>
      <c r="L58" s="24" t="e">
        <f>IF(tbl_dmi_isin[[#This Row],[Index]]&gt;$A$2,"",IF(INDEX(Corp_value!$A$1:$EC$2998,MATCH(tbl_dmi_isin[[#This Row],[ISIN]],Corp_value!$B:$B,0),MATCH(L$2,Corp_value!$1:$1,0))="--","",INDEX(Corp_value!$A$1:$EC$2998,MATCH(tbl_dmi_isin[[#This Row],[ISIN]],Corp_value!$B:$B,0),MATCH(L$2,Corp_value!$1:$1,0))))</f>
        <v>#N/A</v>
      </c>
      <c r="M58" s="132" t="e">
        <f>IF(tbl_dmi_isin[[#This Row],[Index]]&gt;$A$2,"",INDEX(Corp_value!$A$1:$EC$2998,MATCH(tbl_dmi_isin[[#This Row],[ISIN]],Corp_value!$B:$B,0),MATCH(M$2,Corp_value!$1:$1,0)))</f>
        <v>#N/A</v>
      </c>
      <c r="N58" s="132" t="e">
        <f>IF(tbl_dmi_isin[[#This Row],[Index]]&gt;$A$2,"",IF(INDEX(Corp_value!$A$1:$EC$2998,MATCH(tbl_dmi_isin[[#This Row],[ISIN]],Corp_value!$B:$B,0),MATCH(N$2,Corp_value!$1:$1,0))="--","",INDEX(Corp_value!$A$1:$EC$2998,MATCH(tbl_dmi_isin[[#This Row],[ISIN]],Corp_value!$B:$B,0),MATCH(N$2,Corp_value!$1:$1,0))))</f>
        <v>#N/A</v>
      </c>
      <c r="O58" s="132" t="e">
        <f>IF(tbl_dmi_isin[[#This Row],[Index]]&gt;$A$2,"",INDEX(Corp_value!$A$1:$EC$2998,MATCH(tbl_dmi_isin[[#This Row],[ISIN]],Corp_value!$B:$B,0),MATCH(O$2,Corp_value!$1:$1,0)))</f>
        <v>#N/A</v>
      </c>
      <c r="P58" s="147" t="e">
        <f>IF(tbl_dmi_isin[[#This Row],[Index]]&gt;$A$2,"",TEXT(INDEX(Corp_value!$A$1:$EC$2998,MATCH(tbl_dmi_isin[[#This Row],[ISIN]],Corp_value!$B:$B,0),MATCH(P$2,Corp_value!$1:$1,0)),"yyyy/mm/dd"))</f>
        <v>#N/A</v>
      </c>
      <c r="Q58" s="147" t="e">
        <f>IF(tbl_dmi_isin[[#This Row],[Index]]&gt;$A$2,"",TEXT(INDEX(Corp_value!$A$1:$EC$2998,MATCH(tbl_dmi_isin[[#This Row],[ISIN]],Corp_value!$B:$B,0),MATCH(Q$2,Corp_value!$1:$1,0)),"yyyy/mm/dd"))</f>
        <v>#N/A</v>
      </c>
      <c r="R58" s="147" t="e">
        <f>IF(tbl_dmi_isin[[#This Row],[Index]]&gt;$A$2,"",IF(TEXT(INDEX(Corp_value!$A$1:$EC$2998,MATCH(tbl_dmi_isin[[#This Row],[ISIN]],Corp_value!$B:$B,0),MATCH(R$2,Corp_value!$1:$1,0)),"yyyy/mm/dd")="--","",TEXT(INDEX(Corp_value!$A$1:$EC$2998,MATCH(tbl_dmi_isin[[#This Row],[ISIN]],Corp_value!$B:$B,0),MATCH(R$2,Corp_value!$1:$1,0)),"yyyy/mm/dd")))</f>
        <v>#N/A</v>
      </c>
      <c r="S58" s="132" t="e">
        <f>IF(tbl_dmi_isin[[#This Row],[Index]]&gt;$A$2,"",INDEX(Corp_value!$A$1:$EC$2998,MATCH(tbl_dmi_isin[[#This Row],[ISIN]],Corp_value!$B:$B,0),MATCH(S$2,Corp_value!$1:$1,0)))</f>
        <v>#N/A</v>
      </c>
      <c r="T58" s="132" t="e">
        <f>IF(tbl_dmi_isin[[#This Row],[Index]]&gt;$A$2,"",INDEX(Corp_value!$A$1:$EC$2998,MATCH(tbl_dmi_isin[[#This Row],[ISIN]],Corp_value!$B:$B,0),MATCH(T$2,Corp_value!$1:$1,0)))</f>
        <v>#N/A</v>
      </c>
      <c r="U58" s="132" t="e">
        <f>IF(tbl_dmi_isin[[#This Row],[Index]]&gt;$A$2,"",IF(INDEX(Corp_value!$A$1:$EC$2998,MATCH(tbl_dmi_isin[[#This Row],[ISIN]],Corp_value!$B:$B,0),MATCH(U$2,Corp_value!$1:$1,0))="--","",INDEX(Corp_value!$A$1:$EC$2998,MATCH(tbl_dmi_isin[[#This Row],[ISIN]],Corp_value!$B:$B,0),MATCH(U$2,Corp_value!$1:$1,0))))</f>
        <v>#N/A</v>
      </c>
      <c r="V58" s="145" t="str">
        <f>IFERROR(IF(tbl_dmi_isin[[#This Row],[Index]]&gt;$A$2,"",INDEX(Corp_value!$A$1:$EC$2998,MATCH(tbl_dmi_isin[[#This Row],[ISIN]],Corp_value!$B:$B,0),MATCH(V$2,Corp_value!$1:$1,0)))/100000000,"")</f>
        <v/>
      </c>
      <c r="W58" s="150" t="e">
        <f>IF(tbl_dmi_isin[[#This Row],[Index]]&gt;$A$2,"",INDEX(Corp_value!$A$1:$EC$2998,MATCH(tbl_dmi_isin[[#This Row],[ISIN]],Corp_value!$B:$B,0),MATCH(W$2,Corp_value!$1:$1,0)))</f>
        <v>#N/A</v>
      </c>
      <c r="X58" s="150" t="e">
        <f>IF(tbl_dmi_isin[[#This Row],[Index]]&gt;$A$2,"",INDEX(Corp_value!$A$1:$EC$2998,MATCH(tbl_dmi_isin[[#This Row],[ISIN]],Corp_value!$B:$B,0),MATCH(X$2,Corp_value!$1:$1,0)))</f>
        <v>#N/A</v>
      </c>
      <c r="Y58" s="153" t="e">
        <f>IF(tbl_dmi_isin[[#This Row],[Index]]&gt;$A$2,"",INDEX(Corp_value!$A$1:$EC$2998,MATCH(tbl_dmi_isin[[#This Row],[ISIN]],Corp_value!$B:$B,0),MATCH(Y$2,Corp_value!$1:$1,0)))</f>
        <v>#N/A</v>
      </c>
      <c r="Z58" s="153" t="e">
        <f>IF(tbl_dmi_isin[[#This Row],[Index]]&gt;$A$2,"",INDEX(Corp_value!$A$1:$EC$2998,MATCH(tbl_dmi_isin[[#This Row],[ISIN]],Corp_value!$B:$B,0),MATCH(Z$2,Corp_value!$1:$1,0)))</f>
        <v>#N/A</v>
      </c>
      <c r="AB58" s="128"/>
    </row>
    <row r="59" spans="1:28">
      <c r="A59" s="12">
        <v>56</v>
      </c>
      <c r="B59" s="85" t="str">
        <f>IF(tbl_dmi_isin[[#This Row],[Index]]&gt;$A$2,"",TEXT(INDEX(美元债一级!$A$2:$BO$2879,tbl_dmi_isin[[#This Row],[Index]]+1,MATCH(B$2,美元债一级!$2:$2,0)),"yyyy/mm/dd"))</f>
        <v>2023/09/05</v>
      </c>
      <c r="C59" s="12" t="str">
        <f>IF(tbl_dmi_isin[[#This Row],[Index]]&gt;$A$2,"",INDEX(美元债一级!$A$2:$BO$2880,tbl_dmi_isin[[#This Row],[Index]]+1,MATCH(C$2,美元债一级!$2:$2,0)))</f>
        <v>XS2680895864</v>
      </c>
      <c r="D59" s="12" t="str">
        <f>IF(tbl_dmi_isin[[#This Row],[Index]]&gt;$A$2,"",INDEX(美元债一级!$A$2:$BO$2880,tbl_dmi_isin[[#This Row],[Index]]+1,MATCH(D$2,美元债一级!$2:$2,0)))</f>
        <v>华泰国际金融控股有限公司</v>
      </c>
      <c r="E59" s="12" t="str">
        <f>TEXT(tbl_dmi_isin[[#This Row],[定价日]],"YYMMDD")&amp;tbl_dmi_isin[[#This Row],[ISIN]]</f>
        <v>230905XS2680895864</v>
      </c>
      <c r="F59" s="115"/>
      <c r="G59" s="24" t="e">
        <f>IF(tbl_dmi_isin[[#This Row],[Index]]&gt;$A$2,"",INDEX(Corp_value!$A$1:$EC$2998,MATCH(tbl_dmi_isin[[#This Row],[ISIN]],Corp_value!$B:$B,0),MATCH(G$2,Corp_value!$1:$1,0)))</f>
        <v>#N/A</v>
      </c>
      <c r="H59" s="25" t="e">
        <f>IF(tbl_dmi_isin[[#This Row],[Index]]&gt;$A$2,"",INDEX(Corp_value!$A$1:$EC$2998,MATCH(tbl_dmi_isin[[#This Row],[ISIN]],Corp_value!$B:$B,0),MATCH(H$2,Corp_value!$1:$1,0)))</f>
        <v>#N/A</v>
      </c>
      <c r="I59" s="25" t="e">
        <f>IF(tbl_dmi_isin[[#This Row],[Index]]&gt;$A$2,"",IF(INDEX(Corp_value!$A$1:$EC$2998,MATCH(tbl_dmi_isin[[#This Row],[ISIN]],Corp_value!$B:$B,0),MATCH(I$2,Corp_value!$1:$1,0))="--","",INDEX(Corp_value!$A$1:$EC$2998,MATCH(tbl_dmi_isin[[#This Row],[ISIN]],Corp_value!$B:$B,0),MATCH(I$2,Corp_value!$1:$1,0))))</f>
        <v>#N/A</v>
      </c>
      <c r="J59" s="24" t="e">
        <f>IF(tbl_dmi_isin[[#This Row],[Index]]&gt;$A$2,"",INDEX(Corp_value!$A$1:$EC$2998,MATCH(tbl_dmi_isin[[#This Row],[ISIN]],Corp_value!$B:$B,0),MATCH(J$2,Corp_value!$1:$1,0)))</f>
        <v>#N/A</v>
      </c>
      <c r="K59" s="24" t="e">
        <f>IF(tbl_dmi_isin[[#This Row],[Index]]&gt;$A$2,"",INDEX(Corp_value!$A$1:$EC$2998,MATCH(tbl_dmi_isin[[#This Row],[ISIN]],Corp_value!$B:$B,0),MATCH(K$2,Corp_value!$1:$1,0)))</f>
        <v>#N/A</v>
      </c>
      <c r="L59" s="24" t="e">
        <f>IF(tbl_dmi_isin[[#This Row],[Index]]&gt;$A$2,"",IF(INDEX(Corp_value!$A$1:$EC$2998,MATCH(tbl_dmi_isin[[#This Row],[ISIN]],Corp_value!$B:$B,0),MATCH(L$2,Corp_value!$1:$1,0))="--","",INDEX(Corp_value!$A$1:$EC$2998,MATCH(tbl_dmi_isin[[#This Row],[ISIN]],Corp_value!$B:$B,0),MATCH(L$2,Corp_value!$1:$1,0))))</f>
        <v>#N/A</v>
      </c>
      <c r="M59" s="132" t="e">
        <f>IF(tbl_dmi_isin[[#This Row],[Index]]&gt;$A$2,"",INDEX(Corp_value!$A$1:$EC$2998,MATCH(tbl_dmi_isin[[#This Row],[ISIN]],Corp_value!$B:$B,0),MATCH(M$2,Corp_value!$1:$1,0)))</f>
        <v>#N/A</v>
      </c>
      <c r="N59" s="132" t="e">
        <f>IF(tbl_dmi_isin[[#This Row],[Index]]&gt;$A$2,"",IF(INDEX(Corp_value!$A$1:$EC$2998,MATCH(tbl_dmi_isin[[#This Row],[ISIN]],Corp_value!$B:$B,0),MATCH(N$2,Corp_value!$1:$1,0))="--","",INDEX(Corp_value!$A$1:$EC$2998,MATCH(tbl_dmi_isin[[#This Row],[ISIN]],Corp_value!$B:$B,0),MATCH(N$2,Corp_value!$1:$1,0))))</f>
        <v>#N/A</v>
      </c>
      <c r="O59" s="132" t="e">
        <f>IF(tbl_dmi_isin[[#This Row],[Index]]&gt;$A$2,"",INDEX(Corp_value!$A$1:$EC$2998,MATCH(tbl_dmi_isin[[#This Row],[ISIN]],Corp_value!$B:$B,0),MATCH(O$2,Corp_value!$1:$1,0)))</f>
        <v>#N/A</v>
      </c>
      <c r="P59" s="147" t="e">
        <f>IF(tbl_dmi_isin[[#This Row],[Index]]&gt;$A$2,"",TEXT(INDEX(Corp_value!$A$1:$EC$2998,MATCH(tbl_dmi_isin[[#This Row],[ISIN]],Corp_value!$B:$B,0),MATCH(P$2,Corp_value!$1:$1,0)),"yyyy/mm/dd"))</f>
        <v>#N/A</v>
      </c>
      <c r="Q59" s="147" t="e">
        <f>IF(tbl_dmi_isin[[#This Row],[Index]]&gt;$A$2,"",TEXT(INDEX(Corp_value!$A$1:$EC$2998,MATCH(tbl_dmi_isin[[#This Row],[ISIN]],Corp_value!$B:$B,0),MATCH(Q$2,Corp_value!$1:$1,0)),"yyyy/mm/dd"))</f>
        <v>#N/A</v>
      </c>
      <c r="R59" s="147" t="e">
        <f>IF(tbl_dmi_isin[[#This Row],[Index]]&gt;$A$2,"",IF(TEXT(INDEX(Corp_value!$A$1:$EC$2998,MATCH(tbl_dmi_isin[[#This Row],[ISIN]],Corp_value!$B:$B,0),MATCH(R$2,Corp_value!$1:$1,0)),"yyyy/mm/dd")="--","",TEXT(INDEX(Corp_value!$A$1:$EC$2998,MATCH(tbl_dmi_isin[[#This Row],[ISIN]],Corp_value!$B:$B,0),MATCH(R$2,Corp_value!$1:$1,0)),"yyyy/mm/dd")))</f>
        <v>#N/A</v>
      </c>
      <c r="S59" s="132" t="e">
        <f>IF(tbl_dmi_isin[[#This Row],[Index]]&gt;$A$2,"",INDEX(Corp_value!$A$1:$EC$2998,MATCH(tbl_dmi_isin[[#This Row],[ISIN]],Corp_value!$B:$B,0),MATCH(S$2,Corp_value!$1:$1,0)))</f>
        <v>#N/A</v>
      </c>
      <c r="T59" s="132" t="e">
        <f>IF(tbl_dmi_isin[[#This Row],[Index]]&gt;$A$2,"",INDEX(Corp_value!$A$1:$EC$2998,MATCH(tbl_dmi_isin[[#This Row],[ISIN]],Corp_value!$B:$B,0),MATCH(T$2,Corp_value!$1:$1,0)))</f>
        <v>#N/A</v>
      </c>
      <c r="U59" s="132" t="e">
        <f>IF(tbl_dmi_isin[[#This Row],[Index]]&gt;$A$2,"",IF(INDEX(Corp_value!$A$1:$EC$2998,MATCH(tbl_dmi_isin[[#This Row],[ISIN]],Corp_value!$B:$B,0),MATCH(U$2,Corp_value!$1:$1,0))="--","",INDEX(Corp_value!$A$1:$EC$2998,MATCH(tbl_dmi_isin[[#This Row],[ISIN]],Corp_value!$B:$B,0),MATCH(U$2,Corp_value!$1:$1,0))))</f>
        <v>#N/A</v>
      </c>
      <c r="V59" s="145" t="str">
        <f>IFERROR(IF(tbl_dmi_isin[[#This Row],[Index]]&gt;$A$2,"",INDEX(Corp_value!$A$1:$EC$2998,MATCH(tbl_dmi_isin[[#This Row],[ISIN]],Corp_value!$B:$B,0),MATCH(V$2,Corp_value!$1:$1,0)))/100000000,"")</f>
        <v/>
      </c>
      <c r="W59" s="150" t="e">
        <f>IF(tbl_dmi_isin[[#This Row],[Index]]&gt;$A$2,"",INDEX(Corp_value!$A$1:$EC$2998,MATCH(tbl_dmi_isin[[#This Row],[ISIN]],Corp_value!$B:$B,0),MATCH(W$2,Corp_value!$1:$1,0)))</f>
        <v>#N/A</v>
      </c>
      <c r="X59" s="150" t="e">
        <f>IF(tbl_dmi_isin[[#This Row],[Index]]&gt;$A$2,"",INDEX(Corp_value!$A$1:$EC$2998,MATCH(tbl_dmi_isin[[#This Row],[ISIN]],Corp_value!$B:$B,0),MATCH(X$2,Corp_value!$1:$1,0)))</f>
        <v>#N/A</v>
      </c>
      <c r="Y59" s="153" t="e">
        <f>IF(tbl_dmi_isin[[#This Row],[Index]]&gt;$A$2,"",INDEX(Corp_value!$A$1:$EC$2998,MATCH(tbl_dmi_isin[[#This Row],[ISIN]],Corp_value!$B:$B,0),MATCH(Y$2,Corp_value!$1:$1,0)))</f>
        <v>#N/A</v>
      </c>
      <c r="Z59" s="153" t="e">
        <f>IF(tbl_dmi_isin[[#This Row],[Index]]&gt;$A$2,"",INDEX(Corp_value!$A$1:$EC$2998,MATCH(tbl_dmi_isin[[#This Row],[ISIN]],Corp_value!$B:$B,0),MATCH(Z$2,Corp_value!$1:$1,0)))</f>
        <v>#N/A</v>
      </c>
      <c r="AB59" s="128"/>
    </row>
    <row r="60" spans="1:28">
      <c r="A60" s="12">
        <v>57</v>
      </c>
      <c r="B60" s="85" t="str">
        <f>IF(tbl_dmi_isin[[#This Row],[Index]]&gt;$A$2,"",TEXT(INDEX(美元债一级!$A$2:$BO$2879,tbl_dmi_isin[[#This Row],[Index]]+1,MATCH(B$2,美元债一级!$2:$2,0)),"yyyy/mm/dd"))</f>
        <v>2023/09/01</v>
      </c>
      <c r="C60" s="12" t="str">
        <f>IF(tbl_dmi_isin[[#This Row],[Index]]&gt;$A$2,"",INDEX(美元债一级!$A$2:$BO$2880,tbl_dmi_isin[[#This Row],[Index]]+1,MATCH(C$2,美元债一级!$2:$2,0)))</f>
        <v>XS2678177234</v>
      </c>
      <c r="D60" s="12" t="str">
        <f>IF(tbl_dmi_isin[[#This Row],[Index]]&gt;$A$2,"",INDEX(美元债一级!$A$2:$BO$2880,tbl_dmi_isin[[#This Row],[Index]]+1,MATCH(D$2,美元债一级!$2:$2,0)))</f>
        <v>中信建投(国际)金融控股有限公司</v>
      </c>
      <c r="E60" s="12" t="str">
        <f>TEXT(tbl_dmi_isin[[#This Row],[定价日]],"YYMMDD")&amp;tbl_dmi_isin[[#This Row],[ISIN]]</f>
        <v>230901XS2678177234</v>
      </c>
      <c r="F60" s="115"/>
      <c r="G60" s="24" t="e">
        <f>IF(tbl_dmi_isin[[#This Row],[Index]]&gt;$A$2,"",INDEX(Corp_value!$A$1:$EC$2998,MATCH(tbl_dmi_isin[[#This Row],[ISIN]],Corp_value!$B:$B,0),MATCH(G$2,Corp_value!$1:$1,0)))</f>
        <v>#N/A</v>
      </c>
      <c r="H60" s="25" t="e">
        <f>IF(tbl_dmi_isin[[#This Row],[Index]]&gt;$A$2,"",INDEX(Corp_value!$A$1:$EC$2998,MATCH(tbl_dmi_isin[[#This Row],[ISIN]],Corp_value!$B:$B,0),MATCH(H$2,Corp_value!$1:$1,0)))</f>
        <v>#N/A</v>
      </c>
      <c r="I60" s="25" t="e">
        <f>IF(tbl_dmi_isin[[#This Row],[Index]]&gt;$A$2,"",IF(INDEX(Corp_value!$A$1:$EC$2998,MATCH(tbl_dmi_isin[[#This Row],[ISIN]],Corp_value!$B:$B,0),MATCH(I$2,Corp_value!$1:$1,0))="--","",INDEX(Corp_value!$A$1:$EC$2998,MATCH(tbl_dmi_isin[[#This Row],[ISIN]],Corp_value!$B:$B,0),MATCH(I$2,Corp_value!$1:$1,0))))</f>
        <v>#N/A</v>
      </c>
      <c r="J60" s="24" t="e">
        <f>IF(tbl_dmi_isin[[#This Row],[Index]]&gt;$A$2,"",INDEX(Corp_value!$A$1:$EC$2998,MATCH(tbl_dmi_isin[[#This Row],[ISIN]],Corp_value!$B:$B,0),MATCH(J$2,Corp_value!$1:$1,0)))</f>
        <v>#N/A</v>
      </c>
      <c r="K60" s="24" t="e">
        <f>IF(tbl_dmi_isin[[#This Row],[Index]]&gt;$A$2,"",INDEX(Corp_value!$A$1:$EC$2998,MATCH(tbl_dmi_isin[[#This Row],[ISIN]],Corp_value!$B:$B,0),MATCH(K$2,Corp_value!$1:$1,0)))</f>
        <v>#N/A</v>
      </c>
      <c r="L60" s="24" t="e">
        <f>IF(tbl_dmi_isin[[#This Row],[Index]]&gt;$A$2,"",IF(INDEX(Corp_value!$A$1:$EC$2998,MATCH(tbl_dmi_isin[[#This Row],[ISIN]],Corp_value!$B:$B,0),MATCH(L$2,Corp_value!$1:$1,0))="--","",INDEX(Corp_value!$A$1:$EC$2998,MATCH(tbl_dmi_isin[[#This Row],[ISIN]],Corp_value!$B:$B,0),MATCH(L$2,Corp_value!$1:$1,0))))</f>
        <v>#N/A</v>
      </c>
      <c r="M60" s="132" t="e">
        <f>IF(tbl_dmi_isin[[#This Row],[Index]]&gt;$A$2,"",INDEX(Corp_value!$A$1:$EC$2998,MATCH(tbl_dmi_isin[[#This Row],[ISIN]],Corp_value!$B:$B,0),MATCH(M$2,Corp_value!$1:$1,0)))</f>
        <v>#N/A</v>
      </c>
      <c r="N60" s="132" t="e">
        <f>IF(tbl_dmi_isin[[#This Row],[Index]]&gt;$A$2,"",IF(INDEX(Corp_value!$A$1:$EC$2998,MATCH(tbl_dmi_isin[[#This Row],[ISIN]],Corp_value!$B:$B,0),MATCH(N$2,Corp_value!$1:$1,0))="--","",INDEX(Corp_value!$A$1:$EC$2998,MATCH(tbl_dmi_isin[[#This Row],[ISIN]],Corp_value!$B:$B,0),MATCH(N$2,Corp_value!$1:$1,0))))</f>
        <v>#N/A</v>
      </c>
      <c r="O60" s="132" t="e">
        <f>IF(tbl_dmi_isin[[#This Row],[Index]]&gt;$A$2,"",INDEX(Corp_value!$A$1:$EC$2998,MATCH(tbl_dmi_isin[[#This Row],[ISIN]],Corp_value!$B:$B,0),MATCH(O$2,Corp_value!$1:$1,0)))</f>
        <v>#N/A</v>
      </c>
      <c r="P60" s="147" t="e">
        <f>IF(tbl_dmi_isin[[#This Row],[Index]]&gt;$A$2,"",TEXT(INDEX(Corp_value!$A$1:$EC$2998,MATCH(tbl_dmi_isin[[#This Row],[ISIN]],Corp_value!$B:$B,0),MATCH(P$2,Corp_value!$1:$1,0)),"yyyy/mm/dd"))</f>
        <v>#N/A</v>
      </c>
      <c r="Q60" s="147" t="e">
        <f>IF(tbl_dmi_isin[[#This Row],[Index]]&gt;$A$2,"",TEXT(INDEX(Corp_value!$A$1:$EC$2998,MATCH(tbl_dmi_isin[[#This Row],[ISIN]],Corp_value!$B:$B,0),MATCH(Q$2,Corp_value!$1:$1,0)),"yyyy/mm/dd"))</f>
        <v>#N/A</v>
      </c>
      <c r="R60" s="147" t="e">
        <f>IF(tbl_dmi_isin[[#This Row],[Index]]&gt;$A$2,"",IF(TEXT(INDEX(Corp_value!$A$1:$EC$2998,MATCH(tbl_dmi_isin[[#This Row],[ISIN]],Corp_value!$B:$B,0),MATCH(R$2,Corp_value!$1:$1,0)),"yyyy/mm/dd")="--","",TEXT(INDEX(Corp_value!$A$1:$EC$2998,MATCH(tbl_dmi_isin[[#This Row],[ISIN]],Corp_value!$B:$B,0),MATCH(R$2,Corp_value!$1:$1,0)),"yyyy/mm/dd")))</f>
        <v>#N/A</v>
      </c>
      <c r="S60" s="132" t="e">
        <f>IF(tbl_dmi_isin[[#This Row],[Index]]&gt;$A$2,"",INDEX(Corp_value!$A$1:$EC$2998,MATCH(tbl_dmi_isin[[#This Row],[ISIN]],Corp_value!$B:$B,0),MATCH(S$2,Corp_value!$1:$1,0)))</f>
        <v>#N/A</v>
      </c>
      <c r="T60" s="132" t="e">
        <f>IF(tbl_dmi_isin[[#This Row],[Index]]&gt;$A$2,"",INDEX(Corp_value!$A$1:$EC$2998,MATCH(tbl_dmi_isin[[#This Row],[ISIN]],Corp_value!$B:$B,0),MATCH(T$2,Corp_value!$1:$1,0)))</f>
        <v>#N/A</v>
      </c>
      <c r="U60" s="132" t="e">
        <f>IF(tbl_dmi_isin[[#This Row],[Index]]&gt;$A$2,"",IF(INDEX(Corp_value!$A$1:$EC$2998,MATCH(tbl_dmi_isin[[#This Row],[ISIN]],Corp_value!$B:$B,0),MATCH(U$2,Corp_value!$1:$1,0))="--","",INDEX(Corp_value!$A$1:$EC$2998,MATCH(tbl_dmi_isin[[#This Row],[ISIN]],Corp_value!$B:$B,0),MATCH(U$2,Corp_value!$1:$1,0))))</f>
        <v>#N/A</v>
      </c>
      <c r="V60" s="145" t="str">
        <f>IFERROR(IF(tbl_dmi_isin[[#This Row],[Index]]&gt;$A$2,"",INDEX(Corp_value!$A$1:$EC$2998,MATCH(tbl_dmi_isin[[#This Row],[ISIN]],Corp_value!$B:$B,0),MATCH(V$2,Corp_value!$1:$1,0)))/100000000,"")</f>
        <v/>
      </c>
      <c r="W60" s="150" t="e">
        <f>IF(tbl_dmi_isin[[#This Row],[Index]]&gt;$A$2,"",INDEX(Corp_value!$A$1:$EC$2998,MATCH(tbl_dmi_isin[[#This Row],[ISIN]],Corp_value!$B:$B,0),MATCH(W$2,Corp_value!$1:$1,0)))</f>
        <v>#N/A</v>
      </c>
      <c r="X60" s="150" t="e">
        <f>IF(tbl_dmi_isin[[#This Row],[Index]]&gt;$A$2,"",INDEX(Corp_value!$A$1:$EC$2998,MATCH(tbl_dmi_isin[[#This Row],[ISIN]],Corp_value!$B:$B,0),MATCH(X$2,Corp_value!$1:$1,0)))</f>
        <v>#N/A</v>
      </c>
      <c r="Y60" s="153" t="e">
        <f>IF(tbl_dmi_isin[[#This Row],[Index]]&gt;$A$2,"",INDEX(Corp_value!$A$1:$EC$2998,MATCH(tbl_dmi_isin[[#This Row],[ISIN]],Corp_value!$B:$B,0),MATCH(Y$2,Corp_value!$1:$1,0)))</f>
        <v>#N/A</v>
      </c>
      <c r="Z60" s="153" t="e">
        <f>IF(tbl_dmi_isin[[#This Row],[Index]]&gt;$A$2,"",INDEX(Corp_value!$A$1:$EC$2998,MATCH(tbl_dmi_isin[[#This Row],[ISIN]],Corp_value!$B:$B,0),MATCH(Z$2,Corp_value!$1:$1,0)))</f>
        <v>#N/A</v>
      </c>
      <c r="AB60" s="128"/>
    </row>
    <row r="61" spans="1:28">
      <c r="A61" s="12">
        <v>58</v>
      </c>
      <c r="B61" s="85" t="str">
        <f>IF(tbl_dmi_isin[[#This Row],[Index]]&gt;$A$2,"",TEXT(INDEX(美元债一级!$A$2:$BO$2879,tbl_dmi_isin[[#This Row],[Index]]+1,MATCH(B$2,美元债一级!$2:$2,0)),"yyyy/mm/dd"))</f>
        <v>2023/08/31</v>
      </c>
      <c r="C61" s="12" t="str">
        <f>IF(tbl_dmi_isin[[#This Row],[Index]]&gt;$A$2,"",INDEX(美元债一级!$A$2:$BO$2880,tbl_dmi_isin[[#This Row],[Index]]+1,MATCH(C$2,美元债一级!$2:$2,0)))</f>
        <v>XS2678150975</v>
      </c>
      <c r="D61" s="12" t="str">
        <f>IF(tbl_dmi_isin[[#This Row],[Index]]&gt;$A$2,"",INDEX(美元债一级!$A$2:$BO$2880,tbl_dmi_isin[[#This Row],[Index]]+1,MATCH(D$2,美元债一级!$2:$2,0)))</f>
        <v>中国国际金融(国际)有限公司</v>
      </c>
      <c r="E61" s="12" t="str">
        <f>TEXT(tbl_dmi_isin[[#This Row],[定价日]],"YYMMDD")&amp;tbl_dmi_isin[[#This Row],[ISIN]]</f>
        <v>230831XS2678150975</v>
      </c>
      <c r="F61" s="115"/>
      <c r="G61" s="24" t="e">
        <f>IF(tbl_dmi_isin[[#This Row],[Index]]&gt;$A$2,"",INDEX(Corp_value!$A$1:$EC$2998,MATCH(tbl_dmi_isin[[#This Row],[ISIN]],Corp_value!$B:$B,0),MATCH(G$2,Corp_value!$1:$1,0)))</f>
        <v>#N/A</v>
      </c>
      <c r="H61" s="25" t="e">
        <f>IF(tbl_dmi_isin[[#This Row],[Index]]&gt;$A$2,"",INDEX(Corp_value!$A$1:$EC$2998,MATCH(tbl_dmi_isin[[#This Row],[ISIN]],Corp_value!$B:$B,0),MATCH(H$2,Corp_value!$1:$1,0)))</f>
        <v>#N/A</v>
      </c>
      <c r="I61" s="25" t="e">
        <f>IF(tbl_dmi_isin[[#This Row],[Index]]&gt;$A$2,"",IF(INDEX(Corp_value!$A$1:$EC$2998,MATCH(tbl_dmi_isin[[#This Row],[ISIN]],Corp_value!$B:$B,0),MATCH(I$2,Corp_value!$1:$1,0))="--","",INDEX(Corp_value!$A$1:$EC$2998,MATCH(tbl_dmi_isin[[#This Row],[ISIN]],Corp_value!$B:$B,0),MATCH(I$2,Corp_value!$1:$1,0))))</f>
        <v>#N/A</v>
      </c>
      <c r="J61" s="24" t="e">
        <f>IF(tbl_dmi_isin[[#This Row],[Index]]&gt;$A$2,"",INDEX(Corp_value!$A$1:$EC$2998,MATCH(tbl_dmi_isin[[#This Row],[ISIN]],Corp_value!$B:$B,0),MATCH(J$2,Corp_value!$1:$1,0)))</f>
        <v>#N/A</v>
      </c>
      <c r="K61" s="24" t="e">
        <f>IF(tbl_dmi_isin[[#This Row],[Index]]&gt;$A$2,"",INDEX(Corp_value!$A$1:$EC$2998,MATCH(tbl_dmi_isin[[#This Row],[ISIN]],Corp_value!$B:$B,0),MATCH(K$2,Corp_value!$1:$1,0)))</f>
        <v>#N/A</v>
      </c>
      <c r="L61" s="24" t="e">
        <f>IF(tbl_dmi_isin[[#This Row],[Index]]&gt;$A$2,"",IF(INDEX(Corp_value!$A$1:$EC$2998,MATCH(tbl_dmi_isin[[#This Row],[ISIN]],Corp_value!$B:$B,0),MATCH(L$2,Corp_value!$1:$1,0))="--","",INDEX(Corp_value!$A$1:$EC$2998,MATCH(tbl_dmi_isin[[#This Row],[ISIN]],Corp_value!$B:$B,0),MATCH(L$2,Corp_value!$1:$1,0))))</f>
        <v>#N/A</v>
      </c>
      <c r="M61" s="132" t="e">
        <f>IF(tbl_dmi_isin[[#This Row],[Index]]&gt;$A$2,"",INDEX(Corp_value!$A$1:$EC$2998,MATCH(tbl_dmi_isin[[#This Row],[ISIN]],Corp_value!$B:$B,0),MATCH(M$2,Corp_value!$1:$1,0)))</f>
        <v>#N/A</v>
      </c>
      <c r="N61" s="132" t="e">
        <f>IF(tbl_dmi_isin[[#This Row],[Index]]&gt;$A$2,"",IF(INDEX(Corp_value!$A$1:$EC$2998,MATCH(tbl_dmi_isin[[#This Row],[ISIN]],Corp_value!$B:$B,0),MATCH(N$2,Corp_value!$1:$1,0))="--","",INDEX(Corp_value!$A$1:$EC$2998,MATCH(tbl_dmi_isin[[#This Row],[ISIN]],Corp_value!$B:$B,0),MATCH(N$2,Corp_value!$1:$1,0))))</f>
        <v>#N/A</v>
      </c>
      <c r="O61" s="132" t="e">
        <f>IF(tbl_dmi_isin[[#This Row],[Index]]&gt;$A$2,"",INDEX(Corp_value!$A$1:$EC$2998,MATCH(tbl_dmi_isin[[#This Row],[ISIN]],Corp_value!$B:$B,0),MATCH(O$2,Corp_value!$1:$1,0)))</f>
        <v>#N/A</v>
      </c>
      <c r="P61" s="147" t="e">
        <f>IF(tbl_dmi_isin[[#This Row],[Index]]&gt;$A$2,"",TEXT(INDEX(Corp_value!$A$1:$EC$2998,MATCH(tbl_dmi_isin[[#This Row],[ISIN]],Corp_value!$B:$B,0),MATCH(P$2,Corp_value!$1:$1,0)),"yyyy/mm/dd"))</f>
        <v>#N/A</v>
      </c>
      <c r="Q61" s="147" t="e">
        <f>IF(tbl_dmi_isin[[#This Row],[Index]]&gt;$A$2,"",TEXT(INDEX(Corp_value!$A$1:$EC$2998,MATCH(tbl_dmi_isin[[#This Row],[ISIN]],Corp_value!$B:$B,0),MATCH(Q$2,Corp_value!$1:$1,0)),"yyyy/mm/dd"))</f>
        <v>#N/A</v>
      </c>
      <c r="R61" s="147" t="e">
        <f>IF(tbl_dmi_isin[[#This Row],[Index]]&gt;$A$2,"",IF(TEXT(INDEX(Corp_value!$A$1:$EC$2998,MATCH(tbl_dmi_isin[[#This Row],[ISIN]],Corp_value!$B:$B,0),MATCH(R$2,Corp_value!$1:$1,0)),"yyyy/mm/dd")="--","",TEXT(INDEX(Corp_value!$A$1:$EC$2998,MATCH(tbl_dmi_isin[[#This Row],[ISIN]],Corp_value!$B:$B,0),MATCH(R$2,Corp_value!$1:$1,0)),"yyyy/mm/dd")))</f>
        <v>#N/A</v>
      </c>
      <c r="S61" s="132" t="e">
        <f>IF(tbl_dmi_isin[[#This Row],[Index]]&gt;$A$2,"",INDEX(Corp_value!$A$1:$EC$2998,MATCH(tbl_dmi_isin[[#This Row],[ISIN]],Corp_value!$B:$B,0),MATCH(S$2,Corp_value!$1:$1,0)))</f>
        <v>#N/A</v>
      </c>
      <c r="T61" s="132" t="e">
        <f>IF(tbl_dmi_isin[[#This Row],[Index]]&gt;$A$2,"",INDEX(Corp_value!$A$1:$EC$2998,MATCH(tbl_dmi_isin[[#This Row],[ISIN]],Corp_value!$B:$B,0),MATCH(T$2,Corp_value!$1:$1,0)))</f>
        <v>#N/A</v>
      </c>
      <c r="U61" s="132" t="e">
        <f>IF(tbl_dmi_isin[[#This Row],[Index]]&gt;$A$2,"",IF(INDEX(Corp_value!$A$1:$EC$2998,MATCH(tbl_dmi_isin[[#This Row],[ISIN]],Corp_value!$B:$B,0),MATCH(U$2,Corp_value!$1:$1,0))="--","",INDEX(Corp_value!$A$1:$EC$2998,MATCH(tbl_dmi_isin[[#This Row],[ISIN]],Corp_value!$B:$B,0),MATCH(U$2,Corp_value!$1:$1,0))))</f>
        <v>#N/A</v>
      </c>
      <c r="V61" s="145" t="str">
        <f>IFERROR(IF(tbl_dmi_isin[[#This Row],[Index]]&gt;$A$2,"",INDEX(Corp_value!$A$1:$EC$2998,MATCH(tbl_dmi_isin[[#This Row],[ISIN]],Corp_value!$B:$B,0),MATCH(V$2,Corp_value!$1:$1,0)))/100000000,"")</f>
        <v/>
      </c>
      <c r="W61" s="150" t="e">
        <f>IF(tbl_dmi_isin[[#This Row],[Index]]&gt;$A$2,"",INDEX(Corp_value!$A$1:$EC$2998,MATCH(tbl_dmi_isin[[#This Row],[ISIN]],Corp_value!$B:$B,0),MATCH(W$2,Corp_value!$1:$1,0)))</f>
        <v>#N/A</v>
      </c>
      <c r="X61" s="150" t="e">
        <f>IF(tbl_dmi_isin[[#This Row],[Index]]&gt;$A$2,"",INDEX(Corp_value!$A$1:$EC$2998,MATCH(tbl_dmi_isin[[#This Row],[ISIN]],Corp_value!$B:$B,0),MATCH(X$2,Corp_value!$1:$1,0)))</f>
        <v>#N/A</v>
      </c>
      <c r="Y61" s="153" t="e">
        <f>IF(tbl_dmi_isin[[#This Row],[Index]]&gt;$A$2,"",INDEX(Corp_value!$A$1:$EC$2998,MATCH(tbl_dmi_isin[[#This Row],[ISIN]],Corp_value!$B:$B,0),MATCH(Y$2,Corp_value!$1:$1,0)))</f>
        <v>#N/A</v>
      </c>
      <c r="Z61" s="153" t="e">
        <f>IF(tbl_dmi_isin[[#This Row],[Index]]&gt;$A$2,"",INDEX(Corp_value!$A$1:$EC$2998,MATCH(tbl_dmi_isin[[#This Row],[ISIN]],Corp_value!$B:$B,0),MATCH(Z$2,Corp_value!$1:$1,0)))</f>
        <v>#N/A</v>
      </c>
      <c r="AB61" s="2"/>
    </row>
    <row r="62" spans="1:28">
      <c r="A62" s="12">
        <v>59</v>
      </c>
      <c r="B62" s="85" t="str">
        <f>IF(tbl_dmi_isin[[#This Row],[Index]]&gt;$A$2,"",TEXT(INDEX(美元债一级!$A$2:$BO$2879,tbl_dmi_isin[[#This Row],[Index]]+1,MATCH(B$2,美元债一级!$2:$2,0)),"yyyy/mm/dd"))</f>
        <v>2023/08/29</v>
      </c>
      <c r="C62" s="12" t="str">
        <f>IF(tbl_dmi_isin[[#This Row],[Index]]&gt;$A$2,"",INDEX(美元债一级!$A$2:$BO$2880,tbl_dmi_isin[[#This Row],[Index]]+1,MATCH(C$2,美元债一级!$2:$2,0)))</f>
        <v>XS2674403105</v>
      </c>
      <c r="D62" s="12" t="str">
        <f>IF(tbl_dmi_isin[[#This Row],[Index]]&gt;$A$2,"",INDEX(美元债一级!$A$2:$BO$2880,tbl_dmi_isin[[#This Row],[Index]]+1,MATCH(D$2,美元债一级!$2:$2,0)))</f>
        <v>信银(香港)投资有限公司</v>
      </c>
      <c r="E62" s="12" t="str">
        <f>TEXT(tbl_dmi_isin[[#This Row],[定价日]],"YYMMDD")&amp;tbl_dmi_isin[[#This Row],[ISIN]]</f>
        <v>230829XS2674403105</v>
      </c>
      <c r="F62" s="116"/>
      <c r="G62" s="24" t="e">
        <f>IF(tbl_dmi_isin[[#This Row],[Index]]&gt;$A$2,"",INDEX(Corp_value!$A$1:$EC$2998,MATCH(tbl_dmi_isin[[#This Row],[ISIN]],Corp_value!$B:$B,0),MATCH(G$2,Corp_value!$1:$1,0)))</f>
        <v>#N/A</v>
      </c>
      <c r="H62" s="25" t="e">
        <f>IF(tbl_dmi_isin[[#This Row],[Index]]&gt;$A$2,"",INDEX(Corp_value!$A$1:$EC$2998,MATCH(tbl_dmi_isin[[#This Row],[ISIN]],Corp_value!$B:$B,0),MATCH(H$2,Corp_value!$1:$1,0)))</f>
        <v>#N/A</v>
      </c>
      <c r="I62" s="25" t="e">
        <f>IF(tbl_dmi_isin[[#This Row],[Index]]&gt;$A$2,"",IF(INDEX(Corp_value!$A$1:$EC$2998,MATCH(tbl_dmi_isin[[#This Row],[ISIN]],Corp_value!$B:$B,0),MATCH(I$2,Corp_value!$1:$1,0))="--","",INDEX(Corp_value!$A$1:$EC$2998,MATCH(tbl_dmi_isin[[#This Row],[ISIN]],Corp_value!$B:$B,0),MATCH(I$2,Corp_value!$1:$1,0))))</f>
        <v>#N/A</v>
      </c>
      <c r="J62" s="24" t="e">
        <f>IF(tbl_dmi_isin[[#This Row],[Index]]&gt;$A$2,"",INDEX(Corp_value!$A$1:$EC$2998,MATCH(tbl_dmi_isin[[#This Row],[ISIN]],Corp_value!$B:$B,0),MATCH(J$2,Corp_value!$1:$1,0)))</f>
        <v>#N/A</v>
      </c>
      <c r="K62" s="24" t="e">
        <f>IF(tbl_dmi_isin[[#This Row],[Index]]&gt;$A$2,"",INDEX(Corp_value!$A$1:$EC$2998,MATCH(tbl_dmi_isin[[#This Row],[ISIN]],Corp_value!$B:$B,0),MATCH(K$2,Corp_value!$1:$1,0)))</f>
        <v>#N/A</v>
      </c>
      <c r="L62" s="24" t="e">
        <f>IF(tbl_dmi_isin[[#This Row],[Index]]&gt;$A$2,"",IF(INDEX(Corp_value!$A$1:$EC$2998,MATCH(tbl_dmi_isin[[#This Row],[ISIN]],Corp_value!$B:$B,0),MATCH(L$2,Corp_value!$1:$1,0))="--","",INDEX(Corp_value!$A$1:$EC$2998,MATCH(tbl_dmi_isin[[#This Row],[ISIN]],Corp_value!$B:$B,0),MATCH(L$2,Corp_value!$1:$1,0))))</f>
        <v>#N/A</v>
      </c>
      <c r="M62" s="132" t="e">
        <f>IF(tbl_dmi_isin[[#This Row],[Index]]&gt;$A$2,"",INDEX(Corp_value!$A$1:$EC$2998,MATCH(tbl_dmi_isin[[#This Row],[ISIN]],Corp_value!$B:$B,0),MATCH(M$2,Corp_value!$1:$1,0)))</f>
        <v>#N/A</v>
      </c>
      <c r="N62" s="132" t="e">
        <f>IF(tbl_dmi_isin[[#This Row],[Index]]&gt;$A$2,"",IF(INDEX(Corp_value!$A$1:$EC$2998,MATCH(tbl_dmi_isin[[#This Row],[ISIN]],Corp_value!$B:$B,0),MATCH(N$2,Corp_value!$1:$1,0))="--","",INDEX(Corp_value!$A$1:$EC$2998,MATCH(tbl_dmi_isin[[#This Row],[ISIN]],Corp_value!$B:$B,0),MATCH(N$2,Corp_value!$1:$1,0))))</f>
        <v>#N/A</v>
      </c>
      <c r="O62" s="132" t="e">
        <f>IF(tbl_dmi_isin[[#This Row],[Index]]&gt;$A$2,"",INDEX(Corp_value!$A$1:$EC$2998,MATCH(tbl_dmi_isin[[#This Row],[ISIN]],Corp_value!$B:$B,0),MATCH(O$2,Corp_value!$1:$1,0)))</f>
        <v>#N/A</v>
      </c>
      <c r="P62" s="148" t="e">
        <f>IF(tbl_dmi_isin[[#This Row],[Index]]&gt;$A$2,"",TEXT(INDEX(Corp_value!$A$1:$EC$2998,MATCH(tbl_dmi_isin[[#This Row],[ISIN]],Corp_value!$B:$B,0),MATCH(P$2,Corp_value!$1:$1,0)),"yyyy/mm/dd"))</f>
        <v>#N/A</v>
      </c>
      <c r="Q62" s="148" t="e">
        <f>IF(tbl_dmi_isin[[#This Row],[Index]]&gt;$A$2,"",TEXT(INDEX(Corp_value!$A$1:$EC$2998,MATCH(tbl_dmi_isin[[#This Row],[ISIN]],Corp_value!$B:$B,0),MATCH(Q$2,Corp_value!$1:$1,0)),"yyyy/mm/dd"))</f>
        <v>#N/A</v>
      </c>
      <c r="R62" s="148" t="e">
        <f>IF(tbl_dmi_isin[[#This Row],[Index]]&gt;$A$2,"",IF(TEXT(INDEX(Corp_value!$A$1:$EC$2998,MATCH(tbl_dmi_isin[[#This Row],[ISIN]],Corp_value!$B:$B,0),MATCH(R$2,Corp_value!$1:$1,0)),"yyyy/mm/dd")="--","",TEXT(INDEX(Corp_value!$A$1:$EC$2998,MATCH(tbl_dmi_isin[[#This Row],[ISIN]],Corp_value!$B:$B,0),MATCH(R$2,Corp_value!$1:$1,0)),"yyyy/mm/dd")))</f>
        <v>#N/A</v>
      </c>
      <c r="S62" s="132" t="e">
        <f>IF(tbl_dmi_isin[[#This Row],[Index]]&gt;$A$2,"",INDEX(Corp_value!$A$1:$EC$2998,MATCH(tbl_dmi_isin[[#This Row],[ISIN]],Corp_value!$B:$B,0),MATCH(S$2,Corp_value!$1:$1,0)))</f>
        <v>#N/A</v>
      </c>
      <c r="T62" s="132" t="e">
        <f>IF(tbl_dmi_isin[[#This Row],[Index]]&gt;$A$2,"",INDEX(Corp_value!$A$1:$EC$2998,MATCH(tbl_dmi_isin[[#This Row],[ISIN]],Corp_value!$B:$B,0),MATCH(T$2,Corp_value!$1:$1,0)))</f>
        <v>#N/A</v>
      </c>
      <c r="U62" s="132" t="e">
        <f>IF(tbl_dmi_isin[[#This Row],[Index]]&gt;$A$2,"",IF(INDEX(Corp_value!$A$1:$EC$2998,MATCH(tbl_dmi_isin[[#This Row],[ISIN]],Corp_value!$B:$B,0),MATCH(U$2,Corp_value!$1:$1,0))="--","",INDEX(Corp_value!$A$1:$EC$2998,MATCH(tbl_dmi_isin[[#This Row],[ISIN]],Corp_value!$B:$B,0),MATCH(U$2,Corp_value!$1:$1,0))))</f>
        <v>#N/A</v>
      </c>
      <c r="V62" s="145" t="str">
        <f>IFERROR(IF(tbl_dmi_isin[[#This Row],[Index]]&gt;$A$2,"",INDEX(Corp_value!$A$1:$EC$2998,MATCH(tbl_dmi_isin[[#This Row],[ISIN]],Corp_value!$B:$B,0),MATCH(V$2,Corp_value!$1:$1,0)))/100000000,"")</f>
        <v/>
      </c>
      <c r="W62" s="150" t="e">
        <f>IF(tbl_dmi_isin[[#This Row],[Index]]&gt;$A$2,"",INDEX(Corp_value!$A$1:$EC$2998,MATCH(tbl_dmi_isin[[#This Row],[ISIN]],Corp_value!$B:$B,0),MATCH(W$2,Corp_value!$1:$1,0)))</f>
        <v>#N/A</v>
      </c>
      <c r="X62" s="150" t="e">
        <f>IF(tbl_dmi_isin[[#This Row],[Index]]&gt;$A$2,"",INDEX(Corp_value!$A$1:$EC$2998,MATCH(tbl_dmi_isin[[#This Row],[ISIN]],Corp_value!$B:$B,0),MATCH(X$2,Corp_value!$1:$1,0)))</f>
        <v>#N/A</v>
      </c>
      <c r="Y62" s="153" t="e">
        <f>IF(tbl_dmi_isin[[#This Row],[Index]]&gt;$A$2,"",INDEX(Corp_value!$A$1:$EC$2998,MATCH(tbl_dmi_isin[[#This Row],[ISIN]],Corp_value!$B:$B,0),MATCH(Y$2,Corp_value!$1:$1,0)))</f>
        <v>#N/A</v>
      </c>
      <c r="Z62" s="153" t="e">
        <f>IF(tbl_dmi_isin[[#This Row],[Index]]&gt;$A$2,"",INDEX(Corp_value!$A$1:$EC$2998,MATCH(tbl_dmi_isin[[#This Row],[ISIN]],Corp_value!$B:$B,0),MATCH(Z$2,Corp_value!$1:$1,0)))</f>
        <v>#N/A</v>
      </c>
      <c r="AB62" s="2"/>
    </row>
    <row r="63" spans="1:28">
      <c r="A63" s="12">
        <v>60</v>
      </c>
      <c r="B63" s="85" t="str">
        <f>IF(tbl_dmi_isin[[#This Row],[Index]]&gt;$A$2,"",TEXT(INDEX(美元债一级!$A$2:$BO$2879,tbl_dmi_isin[[#This Row],[Index]]+1,MATCH(B$2,美元债一级!$2:$2,0)),"yyyy/mm/dd"))</f>
        <v>2023/08/29</v>
      </c>
      <c r="C63" s="12" t="str">
        <f>IF(tbl_dmi_isin[[#This Row],[Index]]&gt;$A$2,"",INDEX(美元债一级!$A$2:$BO$2880,tbl_dmi_isin[[#This Row],[Index]]+1,MATCH(C$2,美元债一级!$2:$2,0)))</f>
        <v>XS2673291683</v>
      </c>
      <c r="D63" s="12" t="str">
        <f>IF(tbl_dmi_isin[[#This Row],[Index]]&gt;$A$2,"",INDEX(美元债一级!$A$2:$BO$2880,tbl_dmi_isin[[#This Row],[Index]]+1,MATCH(D$2,美元债一级!$2:$2,0)))</f>
        <v>天津滨海新区建设投资集团有限公司</v>
      </c>
      <c r="E63" s="12" t="str">
        <f>TEXT(tbl_dmi_isin[[#This Row],[定价日]],"YYMMDD")&amp;tbl_dmi_isin[[#This Row],[ISIN]]</f>
        <v>230829XS2673291683</v>
      </c>
      <c r="F63" s="115"/>
      <c r="G63" s="24" t="e">
        <f>IF(tbl_dmi_isin[[#This Row],[Index]]&gt;$A$2,"",INDEX(Corp_value!$A$1:$EC$2998,MATCH(tbl_dmi_isin[[#This Row],[ISIN]],Corp_value!$B:$B,0),MATCH(G$2,Corp_value!$1:$1,0)))</f>
        <v>#N/A</v>
      </c>
      <c r="H63" s="25" t="e">
        <f>IF(tbl_dmi_isin[[#This Row],[Index]]&gt;$A$2,"",INDEX(Corp_value!$A$1:$EC$2998,MATCH(tbl_dmi_isin[[#This Row],[ISIN]],Corp_value!$B:$B,0),MATCH(H$2,Corp_value!$1:$1,0)))</f>
        <v>#N/A</v>
      </c>
      <c r="I63" s="25" t="e">
        <f>IF(tbl_dmi_isin[[#This Row],[Index]]&gt;$A$2,"",IF(INDEX(Corp_value!$A$1:$EC$2998,MATCH(tbl_dmi_isin[[#This Row],[ISIN]],Corp_value!$B:$B,0),MATCH(I$2,Corp_value!$1:$1,0))="--","",INDEX(Corp_value!$A$1:$EC$2998,MATCH(tbl_dmi_isin[[#This Row],[ISIN]],Corp_value!$B:$B,0),MATCH(I$2,Corp_value!$1:$1,0))))</f>
        <v>#N/A</v>
      </c>
      <c r="J63" s="24" t="e">
        <f>IF(tbl_dmi_isin[[#This Row],[Index]]&gt;$A$2,"",INDEX(Corp_value!$A$1:$EC$2998,MATCH(tbl_dmi_isin[[#This Row],[ISIN]],Corp_value!$B:$B,0),MATCH(J$2,Corp_value!$1:$1,0)))</f>
        <v>#N/A</v>
      </c>
      <c r="K63" s="24" t="e">
        <f>IF(tbl_dmi_isin[[#This Row],[Index]]&gt;$A$2,"",INDEX(Corp_value!$A$1:$EC$2998,MATCH(tbl_dmi_isin[[#This Row],[ISIN]],Corp_value!$B:$B,0),MATCH(K$2,Corp_value!$1:$1,0)))</f>
        <v>#N/A</v>
      </c>
      <c r="L63" s="24" t="e">
        <f>IF(tbl_dmi_isin[[#This Row],[Index]]&gt;$A$2,"",IF(INDEX(Corp_value!$A$1:$EC$2998,MATCH(tbl_dmi_isin[[#This Row],[ISIN]],Corp_value!$B:$B,0),MATCH(L$2,Corp_value!$1:$1,0))="--","",INDEX(Corp_value!$A$1:$EC$2998,MATCH(tbl_dmi_isin[[#This Row],[ISIN]],Corp_value!$B:$B,0),MATCH(L$2,Corp_value!$1:$1,0))))</f>
        <v>#N/A</v>
      </c>
      <c r="M63" s="132" t="e">
        <f>IF(tbl_dmi_isin[[#This Row],[Index]]&gt;$A$2,"",INDEX(Corp_value!$A$1:$EC$2998,MATCH(tbl_dmi_isin[[#This Row],[ISIN]],Corp_value!$B:$B,0),MATCH(M$2,Corp_value!$1:$1,0)))</f>
        <v>#N/A</v>
      </c>
      <c r="N63" s="132" t="e">
        <f>IF(tbl_dmi_isin[[#This Row],[Index]]&gt;$A$2,"",IF(INDEX(Corp_value!$A$1:$EC$2998,MATCH(tbl_dmi_isin[[#This Row],[ISIN]],Corp_value!$B:$B,0),MATCH(N$2,Corp_value!$1:$1,0))="--","",INDEX(Corp_value!$A$1:$EC$2998,MATCH(tbl_dmi_isin[[#This Row],[ISIN]],Corp_value!$B:$B,0),MATCH(N$2,Corp_value!$1:$1,0))))</f>
        <v>#N/A</v>
      </c>
      <c r="O63" s="132" t="e">
        <f>IF(tbl_dmi_isin[[#This Row],[Index]]&gt;$A$2,"",INDEX(Corp_value!$A$1:$EC$2998,MATCH(tbl_dmi_isin[[#This Row],[ISIN]],Corp_value!$B:$B,0),MATCH(O$2,Corp_value!$1:$1,0)))</f>
        <v>#N/A</v>
      </c>
      <c r="P63" s="147" t="e">
        <f>IF(tbl_dmi_isin[[#This Row],[Index]]&gt;$A$2,"",TEXT(INDEX(Corp_value!$A$1:$EC$2998,MATCH(tbl_dmi_isin[[#This Row],[ISIN]],Corp_value!$B:$B,0),MATCH(P$2,Corp_value!$1:$1,0)),"yyyy/mm/dd"))</f>
        <v>#N/A</v>
      </c>
      <c r="Q63" s="147" t="e">
        <f>IF(tbl_dmi_isin[[#This Row],[Index]]&gt;$A$2,"",TEXT(INDEX(Corp_value!$A$1:$EC$2998,MATCH(tbl_dmi_isin[[#This Row],[ISIN]],Corp_value!$B:$B,0),MATCH(Q$2,Corp_value!$1:$1,0)),"yyyy/mm/dd"))</f>
        <v>#N/A</v>
      </c>
      <c r="R63" s="147" t="e">
        <f>IF(tbl_dmi_isin[[#This Row],[Index]]&gt;$A$2,"",IF(TEXT(INDEX(Corp_value!$A$1:$EC$2998,MATCH(tbl_dmi_isin[[#This Row],[ISIN]],Corp_value!$B:$B,0),MATCH(R$2,Corp_value!$1:$1,0)),"yyyy/mm/dd")="--","",TEXT(INDEX(Corp_value!$A$1:$EC$2998,MATCH(tbl_dmi_isin[[#This Row],[ISIN]],Corp_value!$B:$B,0),MATCH(R$2,Corp_value!$1:$1,0)),"yyyy/mm/dd")))</f>
        <v>#N/A</v>
      </c>
      <c r="S63" s="132" t="e">
        <f>IF(tbl_dmi_isin[[#This Row],[Index]]&gt;$A$2,"",INDEX(Corp_value!$A$1:$EC$2998,MATCH(tbl_dmi_isin[[#This Row],[ISIN]],Corp_value!$B:$B,0),MATCH(S$2,Corp_value!$1:$1,0)))</f>
        <v>#N/A</v>
      </c>
      <c r="T63" s="132" t="e">
        <f>IF(tbl_dmi_isin[[#This Row],[Index]]&gt;$A$2,"",INDEX(Corp_value!$A$1:$EC$2998,MATCH(tbl_dmi_isin[[#This Row],[ISIN]],Corp_value!$B:$B,0),MATCH(T$2,Corp_value!$1:$1,0)))</f>
        <v>#N/A</v>
      </c>
      <c r="U63" s="132" t="e">
        <f>IF(tbl_dmi_isin[[#This Row],[Index]]&gt;$A$2,"",IF(INDEX(Corp_value!$A$1:$EC$2998,MATCH(tbl_dmi_isin[[#This Row],[ISIN]],Corp_value!$B:$B,0),MATCH(U$2,Corp_value!$1:$1,0))="--","",INDEX(Corp_value!$A$1:$EC$2998,MATCH(tbl_dmi_isin[[#This Row],[ISIN]],Corp_value!$B:$B,0),MATCH(U$2,Corp_value!$1:$1,0))))</f>
        <v>#N/A</v>
      </c>
      <c r="V63" s="145" t="str">
        <f>IFERROR(IF(tbl_dmi_isin[[#This Row],[Index]]&gt;$A$2,"",INDEX(Corp_value!$A$1:$EC$2998,MATCH(tbl_dmi_isin[[#This Row],[ISIN]],Corp_value!$B:$B,0),MATCH(V$2,Corp_value!$1:$1,0)))/100000000,"")</f>
        <v/>
      </c>
      <c r="W63" s="150" t="e">
        <f>IF(tbl_dmi_isin[[#This Row],[Index]]&gt;$A$2,"",INDEX(Corp_value!$A$1:$EC$2998,MATCH(tbl_dmi_isin[[#This Row],[ISIN]],Corp_value!$B:$B,0),MATCH(W$2,Corp_value!$1:$1,0)))</f>
        <v>#N/A</v>
      </c>
      <c r="X63" s="150" t="e">
        <f>IF(tbl_dmi_isin[[#This Row],[Index]]&gt;$A$2,"",INDEX(Corp_value!$A$1:$EC$2998,MATCH(tbl_dmi_isin[[#This Row],[ISIN]],Corp_value!$B:$B,0),MATCH(X$2,Corp_value!$1:$1,0)))</f>
        <v>#N/A</v>
      </c>
      <c r="Y63" s="153" t="e">
        <f>IF(tbl_dmi_isin[[#This Row],[Index]]&gt;$A$2,"",INDEX(Corp_value!$A$1:$EC$2998,MATCH(tbl_dmi_isin[[#This Row],[ISIN]],Corp_value!$B:$B,0),MATCH(Y$2,Corp_value!$1:$1,0)))</f>
        <v>#N/A</v>
      </c>
      <c r="Z63" s="153" t="e">
        <f>IF(tbl_dmi_isin[[#This Row],[Index]]&gt;$A$2,"",INDEX(Corp_value!$A$1:$EC$2998,MATCH(tbl_dmi_isin[[#This Row],[ISIN]],Corp_value!$B:$B,0),MATCH(Z$2,Corp_value!$1:$1,0)))</f>
        <v>#N/A</v>
      </c>
      <c r="AB63" s="2"/>
    </row>
    <row r="64" spans="1:28">
      <c r="A64" s="12">
        <v>61</v>
      </c>
      <c r="B64" s="85" t="str">
        <f>IF(tbl_dmi_isin[[#This Row],[Index]]&gt;$A$2,"",TEXT(INDEX(美元债一级!$A$2:$BO$2879,tbl_dmi_isin[[#This Row],[Index]]+1,MATCH(B$2,美元债一级!$2:$2,0)),"yyyy/mm/dd"))</f>
        <v>2023/08/24</v>
      </c>
      <c r="C64" s="12" t="str">
        <f>IF(tbl_dmi_isin[[#This Row],[Index]]&gt;$A$2,"",INDEX(美元债一级!$A$2:$BO$2880,tbl_dmi_isin[[#This Row],[Index]]+1,MATCH(C$2,美元债一级!$2:$2,0)))</f>
        <v>XS2674629840</v>
      </c>
      <c r="D64" s="12" t="str">
        <f>IF(tbl_dmi_isin[[#This Row],[Index]]&gt;$A$2,"",INDEX(美元债一级!$A$2:$BO$2880,tbl_dmi_isin[[#This Row],[Index]]+1,MATCH(D$2,美元债一级!$2:$2,0)))</f>
        <v>凯基证券(香港)有限公司</v>
      </c>
      <c r="E64" s="12" t="str">
        <f>TEXT(tbl_dmi_isin[[#This Row],[定价日]],"YYMMDD")&amp;tbl_dmi_isin[[#This Row],[ISIN]]</f>
        <v>230824XS2674629840</v>
      </c>
      <c r="F64" s="115"/>
      <c r="G64" s="24" t="e">
        <f>IF(tbl_dmi_isin[[#This Row],[Index]]&gt;$A$2,"",INDEX(Corp_value!$A$1:$EC$2998,MATCH(tbl_dmi_isin[[#This Row],[ISIN]],Corp_value!$B:$B,0),MATCH(G$2,Corp_value!$1:$1,0)))</f>
        <v>#N/A</v>
      </c>
      <c r="H64" s="25" t="e">
        <f>IF(tbl_dmi_isin[[#This Row],[Index]]&gt;$A$2,"",INDEX(Corp_value!$A$1:$EC$2998,MATCH(tbl_dmi_isin[[#This Row],[ISIN]],Corp_value!$B:$B,0),MATCH(H$2,Corp_value!$1:$1,0)))</f>
        <v>#N/A</v>
      </c>
      <c r="I64" s="25" t="e">
        <f>IF(tbl_dmi_isin[[#This Row],[Index]]&gt;$A$2,"",IF(INDEX(Corp_value!$A$1:$EC$2998,MATCH(tbl_dmi_isin[[#This Row],[ISIN]],Corp_value!$B:$B,0),MATCH(I$2,Corp_value!$1:$1,0))="--","",INDEX(Corp_value!$A$1:$EC$2998,MATCH(tbl_dmi_isin[[#This Row],[ISIN]],Corp_value!$B:$B,0),MATCH(I$2,Corp_value!$1:$1,0))))</f>
        <v>#N/A</v>
      </c>
      <c r="J64" s="24" t="e">
        <f>IF(tbl_dmi_isin[[#This Row],[Index]]&gt;$A$2,"",INDEX(Corp_value!$A$1:$EC$2998,MATCH(tbl_dmi_isin[[#This Row],[ISIN]],Corp_value!$B:$B,0),MATCH(J$2,Corp_value!$1:$1,0)))</f>
        <v>#N/A</v>
      </c>
      <c r="K64" s="24" t="e">
        <f>IF(tbl_dmi_isin[[#This Row],[Index]]&gt;$A$2,"",INDEX(Corp_value!$A$1:$EC$2998,MATCH(tbl_dmi_isin[[#This Row],[ISIN]],Corp_value!$B:$B,0),MATCH(K$2,Corp_value!$1:$1,0)))</f>
        <v>#N/A</v>
      </c>
      <c r="L64" s="24" t="e">
        <f>IF(tbl_dmi_isin[[#This Row],[Index]]&gt;$A$2,"",IF(INDEX(Corp_value!$A$1:$EC$2998,MATCH(tbl_dmi_isin[[#This Row],[ISIN]],Corp_value!$B:$B,0),MATCH(L$2,Corp_value!$1:$1,0))="--","",INDEX(Corp_value!$A$1:$EC$2998,MATCH(tbl_dmi_isin[[#This Row],[ISIN]],Corp_value!$B:$B,0),MATCH(L$2,Corp_value!$1:$1,0))))</f>
        <v>#N/A</v>
      </c>
      <c r="M64" s="132" t="e">
        <f>IF(tbl_dmi_isin[[#This Row],[Index]]&gt;$A$2,"",INDEX(Corp_value!$A$1:$EC$2998,MATCH(tbl_dmi_isin[[#This Row],[ISIN]],Corp_value!$B:$B,0),MATCH(M$2,Corp_value!$1:$1,0)))</f>
        <v>#N/A</v>
      </c>
      <c r="N64" s="132" t="e">
        <f>IF(tbl_dmi_isin[[#This Row],[Index]]&gt;$A$2,"",IF(INDEX(Corp_value!$A$1:$EC$2998,MATCH(tbl_dmi_isin[[#This Row],[ISIN]],Corp_value!$B:$B,0),MATCH(N$2,Corp_value!$1:$1,0))="--","",INDEX(Corp_value!$A$1:$EC$2998,MATCH(tbl_dmi_isin[[#This Row],[ISIN]],Corp_value!$B:$B,0),MATCH(N$2,Corp_value!$1:$1,0))))</f>
        <v>#N/A</v>
      </c>
      <c r="O64" s="132" t="e">
        <f>IF(tbl_dmi_isin[[#This Row],[Index]]&gt;$A$2,"",INDEX(Corp_value!$A$1:$EC$2998,MATCH(tbl_dmi_isin[[#This Row],[ISIN]],Corp_value!$B:$B,0),MATCH(O$2,Corp_value!$1:$1,0)))</f>
        <v>#N/A</v>
      </c>
      <c r="P64" s="147" t="e">
        <f>IF(tbl_dmi_isin[[#This Row],[Index]]&gt;$A$2,"",TEXT(INDEX(Corp_value!$A$1:$EC$2998,MATCH(tbl_dmi_isin[[#This Row],[ISIN]],Corp_value!$B:$B,0),MATCH(P$2,Corp_value!$1:$1,0)),"yyyy/mm/dd"))</f>
        <v>#N/A</v>
      </c>
      <c r="Q64" s="147" t="e">
        <f>IF(tbl_dmi_isin[[#This Row],[Index]]&gt;$A$2,"",TEXT(INDEX(Corp_value!$A$1:$EC$2998,MATCH(tbl_dmi_isin[[#This Row],[ISIN]],Corp_value!$B:$B,0),MATCH(Q$2,Corp_value!$1:$1,0)),"yyyy/mm/dd"))</f>
        <v>#N/A</v>
      </c>
      <c r="R64" s="147" t="e">
        <f>IF(tbl_dmi_isin[[#This Row],[Index]]&gt;$A$2,"",IF(TEXT(INDEX(Corp_value!$A$1:$EC$2998,MATCH(tbl_dmi_isin[[#This Row],[ISIN]],Corp_value!$B:$B,0),MATCH(R$2,Corp_value!$1:$1,0)),"yyyy/mm/dd")="--","",TEXT(INDEX(Corp_value!$A$1:$EC$2998,MATCH(tbl_dmi_isin[[#This Row],[ISIN]],Corp_value!$B:$B,0),MATCH(R$2,Corp_value!$1:$1,0)),"yyyy/mm/dd")))</f>
        <v>#N/A</v>
      </c>
      <c r="S64" s="132" t="e">
        <f>IF(tbl_dmi_isin[[#This Row],[Index]]&gt;$A$2,"",INDEX(Corp_value!$A$1:$EC$2998,MATCH(tbl_dmi_isin[[#This Row],[ISIN]],Corp_value!$B:$B,0),MATCH(S$2,Corp_value!$1:$1,0)))</f>
        <v>#N/A</v>
      </c>
      <c r="T64" s="132" t="e">
        <f>IF(tbl_dmi_isin[[#This Row],[Index]]&gt;$A$2,"",INDEX(Corp_value!$A$1:$EC$2998,MATCH(tbl_dmi_isin[[#This Row],[ISIN]],Corp_value!$B:$B,0),MATCH(T$2,Corp_value!$1:$1,0)))</f>
        <v>#N/A</v>
      </c>
      <c r="U64" s="132" t="e">
        <f>IF(tbl_dmi_isin[[#This Row],[Index]]&gt;$A$2,"",IF(INDEX(Corp_value!$A$1:$EC$2998,MATCH(tbl_dmi_isin[[#This Row],[ISIN]],Corp_value!$B:$B,0),MATCH(U$2,Corp_value!$1:$1,0))="--","",INDEX(Corp_value!$A$1:$EC$2998,MATCH(tbl_dmi_isin[[#This Row],[ISIN]],Corp_value!$B:$B,0),MATCH(U$2,Corp_value!$1:$1,0))))</f>
        <v>#N/A</v>
      </c>
      <c r="V64" s="145" t="str">
        <f>IFERROR(IF(tbl_dmi_isin[[#This Row],[Index]]&gt;$A$2,"",INDEX(Corp_value!$A$1:$EC$2998,MATCH(tbl_dmi_isin[[#This Row],[ISIN]],Corp_value!$B:$B,0),MATCH(V$2,Corp_value!$1:$1,0)))/100000000,"")</f>
        <v/>
      </c>
      <c r="W64" s="150" t="e">
        <f>IF(tbl_dmi_isin[[#This Row],[Index]]&gt;$A$2,"",INDEX(Corp_value!$A$1:$EC$2998,MATCH(tbl_dmi_isin[[#This Row],[ISIN]],Corp_value!$B:$B,0),MATCH(W$2,Corp_value!$1:$1,0)))</f>
        <v>#N/A</v>
      </c>
      <c r="X64" s="150" t="e">
        <f>IF(tbl_dmi_isin[[#This Row],[Index]]&gt;$A$2,"",INDEX(Corp_value!$A$1:$EC$2998,MATCH(tbl_dmi_isin[[#This Row],[ISIN]],Corp_value!$B:$B,0),MATCH(X$2,Corp_value!$1:$1,0)))</f>
        <v>#N/A</v>
      </c>
      <c r="Y64" s="153" t="e">
        <f>IF(tbl_dmi_isin[[#This Row],[Index]]&gt;$A$2,"",INDEX(Corp_value!$A$1:$EC$2998,MATCH(tbl_dmi_isin[[#This Row],[ISIN]],Corp_value!$B:$B,0),MATCH(Y$2,Corp_value!$1:$1,0)))</f>
        <v>#N/A</v>
      </c>
      <c r="Z64" s="153" t="e">
        <f>IF(tbl_dmi_isin[[#This Row],[Index]]&gt;$A$2,"",INDEX(Corp_value!$A$1:$EC$2998,MATCH(tbl_dmi_isin[[#This Row],[ISIN]],Corp_value!$B:$B,0),MATCH(Z$2,Corp_value!$1:$1,0)))</f>
        <v>#N/A</v>
      </c>
      <c r="AB64" s="2"/>
    </row>
    <row r="65" spans="1:28">
      <c r="A65" s="12">
        <v>62</v>
      </c>
      <c r="B65" s="85" t="str">
        <f>IF(tbl_dmi_isin[[#This Row],[Index]]&gt;$A$2,"",TEXT(INDEX(美元债一级!$A$2:$BO$2879,tbl_dmi_isin[[#This Row],[Index]]+1,MATCH(B$2,美元债一级!$2:$2,0)),"yyyy/mm/dd"))</f>
        <v>2023/08/23</v>
      </c>
      <c r="C65" s="12" t="str">
        <f>IF(tbl_dmi_isin[[#This Row],[Index]]&gt;$A$2,"",INDEX(美元债一级!$A$2:$BO$2880,tbl_dmi_isin[[#This Row],[Index]]+1,MATCH(C$2,美元债一级!$2:$2,0)))</f>
        <v>HK0000950839</v>
      </c>
      <c r="D65" s="12" t="str">
        <f>IF(tbl_dmi_isin[[#This Row],[Index]]&gt;$A$2,"",INDEX(美元债一级!$A$2:$BO$2880,tbl_dmi_isin[[#This Row],[Index]]+1,MATCH(D$2,美元债一级!$2:$2,0)))</f>
        <v>香港按揭证券有限公司</v>
      </c>
      <c r="E65" s="12" t="str">
        <f>TEXT(tbl_dmi_isin[[#This Row],[定价日]],"YYMMDD")&amp;tbl_dmi_isin[[#This Row],[ISIN]]</f>
        <v>230823HK0000950839</v>
      </c>
      <c r="F65" s="149"/>
      <c r="G65" s="24" t="e">
        <f>IF(tbl_dmi_isin[[#This Row],[Index]]&gt;$A$2,"",INDEX(Corp_value!$A$1:$EC$2998,MATCH(tbl_dmi_isin[[#This Row],[ISIN]],Corp_value!$B:$B,0),MATCH(G$2,Corp_value!$1:$1,0)))</f>
        <v>#N/A</v>
      </c>
      <c r="H65" s="25" t="e">
        <f>IF(tbl_dmi_isin[[#This Row],[Index]]&gt;$A$2,"",INDEX(Corp_value!$A$1:$EC$2998,MATCH(tbl_dmi_isin[[#This Row],[ISIN]],Corp_value!$B:$B,0),MATCH(H$2,Corp_value!$1:$1,0)))</f>
        <v>#N/A</v>
      </c>
      <c r="I65" s="25" t="e">
        <f>IF(tbl_dmi_isin[[#This Row],[Index]]&gt;$A$2,"",IF(INDEX(Corp_value!$A$1:$EC$2998,MATCH(tbl_dmi_isin[[#This Row],[ISIN]],Corp_value!$B:$B,0),MATCH(I$2,Corp_value!$1:$1,0))="--","",INDEX(Corp_value!$A$1:$EC$2998,MATCH(tbl_dmi_isin[[#This Row],[ISIN]],Corp_value!$B:$B,0),MATCH(I$2,Corp_value!$1:$1,0))))</f>
        <v>#N/A</v>
      </c>
      <c r="J65" s="24" t="e">
        <f>IF(tbl_dmi_isin[[#This Row],[Index]]&gt;$A$2,"",INDEX(Corp_value!$A$1:$EC$2998,MATCH(tbl_dmi_isin[[#This Row],[ISIN]],Corp_value!$B:$B,0),MATCH(J$2,Corp_value!$1:$1,0)))</f>
        <v>#N/A</v>
      </c>
      <c r="K65" s="24" t="e">
        <f>IF(tbl_dmi_isin[[#This Row],[Index]]&gt;$A$2,"",INDEX(Corp_value!$A$1:$EC$2998,MATCH(tbl_dmi_isin[[#This Row],[ISIN]],Corp_value!$B:$B,0),MATCH(K$2,Corp_value!$1:$1,0)))</f>
        <v>#N/A</v>
      </c>
      <c r="L65" s="24" t="e">
        <f>IF(tbl_dmi_isin[[#This Row],[Index]]&gt;$A$2,"",IF(INDEX(Corp_value!$A$1:$EC$2998,MATCH(tbl_dmi_isin[[#This Row],[ISIN]],Corp_value!$B:$B,0),MATCH(L$2,Corp_value!$1:$1,0))="--","",INDEX(Corp_value!$A$1:$EC$2998,MATCH(tbl_dmi_isin[[#This Row],[ISIN]],Corp_value!$B:$B,0),MATCH(L$2,Corp_value!$1:$1,0))))</f>
        <v>#N/A</v>
      </c>
      <c r="M65" s="132" t="e">
        <f>IF(tbl_dmi_isin[[#This Row],[Index]]&gt;$A$2,"",INDEX(Corp_value!$A$1:$EC$2998,MATCH(tbl_dmi_isin[[#This Row],[ISIN]],Corp_value!$B:$B,0),MATCH(M$2,Corp_value!$1:$1,0)))</f>
        <v>#N/A</v>
      </c>
      <c r="N65" s="132" t="e">
        <f>IF(tbl_dmi_isin[[#This Row],[Index]]&gt;$A$2,"",IF(INDEX(Corp_value!$A$1:$EC$2998,MATCH(tbl_dmi_isin[[#This Row],[ISIN]],Corp_value!$B:$B,0),MATCH(N$2,Corp_value!$1:$1,0))="--","",INDEX(Corp_value!$A$1:$EC$2998,MATCH(tbl_dmi_isin[[#This Row],[ISIN]],Corp_value!$B:$B,0),MATCH(N$2,Corp_value!$1:$1,0))))</f>
        <v>#N/A</v>
      </c>
      <c r="O65" s="132" t="e">
        <f>IF(tbl_dmi_isin[[#This Row],[Index]]&gt;$A$2,"",INDEX(Corp_value!$A$1:$EC$2998,MATCH(tbl_dmi_isin[[#This Row],[ISIN]],Corp_value!$B:$B,0),MATCH(O$2,Corp_value!$1:$1,0)))</f>
        <v>#N/A</v>
      </c>
      <c r="P65" s="147" t="e">
        <f>IF(tbl_dmi_isin[[#This Row],[Index]]&gt;$A$2,"",TEXT(INDEX(Corp_value!$A$1:$EC$2998,MATCH(tbl_dmi_isin[[#This Row],[ISIN]],Corp_value!$B:$B,0),MATCH(P$2,Corp_value!$1:$1,0)),"yyyy/mm/dd"))</f>
        <v>#N/A</v>
      </c>
      <c r="Q65" s="147" t="e">
        <f>IF(tbl_dmi_isin[[#This Row],[Index]]&gt;$A$2,"",TEXT(INDEX(Corp_value!$A$1:$EC$2998,MATCH(tbl_dmi_isin[[#This Row],[ISIN]],Corp_value!$B:$B,0),MATCH(Q$2,Corp_value!$1:$1,0)),"yyyy/mm/dd"))</f>
        <v>#N/A</v>
      </c>
      <c r="R65" s="147" t="e">
        <f>IF(tbl_dmi_isin[[#This Row],[Index]]&gt;$A$2,"",IF(TEXT(INDEX(Corp_value!$A$1:$EC$2998,MATCH(tbl_dmi_isin[[#This Row],[ISIN]],Corp_value!$B:$B,0),MATCH(R$2,Corp_value!$1:$1,0)),"yyyy/mm/dd")="--","",TEXT(INDEX(Corp_value!$A$1:$EC$2998,MATCH(tbl_dmi_isin[[#This Row],[ISIN]],Corp_value!$B:$B,0),MATCH(R$2,Corp_value!$1:$1,0)),"yyyy/mm/dd")))</f>
        <v>#N/A</v>
      </c>
      <c r="S65" s="132" t="e">
        <f>IF(tbl_dmi_isin[[#This Row],[Index]]&gt;$A$2,"",INDEX(Corp_value!$A$1:$EC$2998,MATCH(tbl_dmi_isin[[#This Row],[ISIN]],Corp_value!$B:$B,0),MATCH(S$2,Corp_value!$1:$1,0)))</f>
        <v>#N/A</v>
      </c>
      <c r="T65" s="132" t="e">
        <f>IF(tbl_dmi_isin[[#This Row],[Index]]&gt;$A$2,"",INDEX(Corp_value!$A$1:$EC$2998,MATCH(tbl_dmi_isin[[#This Row],[ISIN]],Corp_value!$B:$B,0),MATCH(T$2,Corp_value!$1:$1,0)))</f>
        <v>#N/A</v>
      </c>
      <c r="U65" s="132" t="e">
        <f>IF(tbl_dmi_isin[[#This Row],[Index]]&gt;$A$2,"",IF(INDEX(Corp_value!$A$1:$EC$2998,MATCH(tbl_dmi_isin[[#This Row],[ISIN]],Corp_value!$B:$B,0),MATCH(U$2,Corp_value!$1:$1,0))="--","",INDEX(Corp_value!$A$1:$EC$2998,MATCH(tbl_dmi_isin[[#This Row],[ISIN]],Corp_value!$B:$B,0),MATCH(U$2,Corp_value!$1:$1,0))))</f>
        <v>#N/A</v>
      </c>
      <c r="V65" s="145" t="str">
        <f>IFERROR(IF(tbl_dmi_isin[[#This Row],[Index]]&gt;$A$2,"",INDEX(Corp_value!$A$1:$EC$2998,MATCH(tbl_dmi_isin[[#This Row],[ISIN]],Corp_value!$B:$B,0),MATCH(V$2,Corp_value!$1:$1,0)))/100000000,"")</f>
        <v/>
      </c>
      <c r="W65" s="150" t="e">
        <f>IF(tbl_dmi_isin[[#This Row],[Index]]&gt;$A$2,"",INDEX(Corp_value!$A$1:$EC$2998,MATCH(tbl_dmi_isin[[#This Row],[ISIN]],Corp_value!$B:$B,0),MATCH(W$2,Corp_value!$1:$1,0)))</f>
        <v>#N/A</v>
      </c>
      <c r="X65" s="150" t="e">
        <f>IF(tbl_dmi_isin[[#This Row],[Index]]&gt;$A$2,"",INDEX(Corp_value!$A$1:$EC$2998,MATCH(tbl_dmi_isin[[#This Row],[ISIN]],Corp_value!$B:$B,0),MATCH(X$2,Corp_value!$1:$1,0)))</f>
        <v>#N/A</v>
      </c>
      <c r="Y65" s="153" t="e">
        <f>IF(tbl_dmi_isin[[#This Row],[Index]]&gt;$A$2,"",INDEX(Corp_value!$A$1:$EC$2998,MATCH(tbl_dmi_isin[[#This Row],[ISIN]],Corp_value!$B:$B,0),MATCH(Y$2,Corp_value!$1:$1,0)))</f>
        <v>#N/A</v>
      </c>
      <c r="Z65" s="153" t="e">
        <f>IF(tbl_dmi_isin[[#This Row],[Index]]&gt;$A$2,"",INDEX(Corp_value!$A$1:$EC$2998,MATCH(tbl_dmi_isin[[#This Row],[ISIN]],Corp_value!$B:$B,0),MATCH(Z$2,Corp_value!$1:$1,0)))</f>
        <v>#N/A</v>
      </c>
      <c r="AB65" s="2"/>
    </row>
    <row r="66" spans="1:28">
      <c r="A66" s="12">
        <v>63</v>
      </c>
      <c r="B66" s="85" t="str">
        <f>IF(tbl_dmi_isin[[#This Row],[Index]]&gt;$A$2,"",TEXT(INDEX(美元债一级!$A$2:$BO$2879,tbl_dmi_isin[[#This Row],[Index]]+1,MATCH(B$2,美元债一级!$2:$2,0)),"yyyy/mm/dd"))</f>
        <v>2023/08/23</v>
      </c>
      <c r="C66" s="12" t="str">
        <f>IF(tbl_dmi_isin[[#This Row],[Index]]&gt;$A$2,"",INDEX(美元债一级!$A$2:$BO$2880,tbl_dmi_isin[[#This Row],[Index]]+1,MATCH(C$2,美元债一级!$2:$2,0)))</f>
        <v>XS2674634337</v>
      </c>
      <c r="D66" s="12" t="str">
        <f>IF(tbl_dmi_isin[[#This Row],[Index]]&gt;$A$2,"",INDEX(美元债一级!$A$2:$BO$2880,tbl_dmi_isin[[#This Row],[Index]]+1,MATCH(D$2,美元债一级!$2:$2,0)))</f>
        <v>香港按揭证券有限公司</v>
      </c>
      <c r="E66" s="12" t="str">
        <f>TEXT(tbl_dmi_isin[[#This Row],[定价日]],"YYMMDD")&amp;tbl_dmi_isin[[#This Row],[ISIN]]</f>
        <v>230823XS2674634337</v>
      </c>
      <c r="F66" s="116"/>
      <c r="G66" s="24" t="e">
        <f>IF(tbl_dmi_isin[[#This Row],[Index]]&gt;$A$2,"",INDEX(Corp_value!$A$1:$EC$2998,MATCH(tbl_dmi_isin[[#This Row],[ISIN]],Corp_value!$B:$B,0),MATCH(G$2,Corp_value!$1:$1,0)))</f>
        <v>#N/A</v>
      </c>
      <c r="H66" s="25" t="e">
        <f>IF(tbl_dmi_isin[[#This Row],[Index]]&gt;$A$2,"",INDEX(Corp_value!$A$1:$EC$2998,MATCH(tbl_dmi_isin[[#This Row],[ISIN]],Corp_value!$B:$B,0),MATCH(H$2,Corp_value!$1:$1,0)))</f>
        <v>#N/A</v>
      </c>
      <c r="I66" s="25" t="e">
        <f>IF(tbl_dmi_isin[[#This Row],[Index]]&gt;$A$2,"",IF(INDEX(Corp_value!$A$1:$EC$2998,MATCH(tbl_dmi_isin[[#This Row],[ISIN]],Corp_value!$B:$B,0),MATCH(I$2,Corp_value!$1:$1,0))="--","",INDEX(Corp_value!$A$1:$EC$2998,MATCH(tbl_dmi_isin[[#This Row],[ISIN]],Corp_value!$B:$B,0),MATCH(I$2,Corp_value!$1:$1,0))))</f>
        <v>#N/A</v>
      </c>
      <c r="J66" s="24" t="e">
        <f>IF(tbl_dmi_isin[[#This Row],[Index]]&gt;$A$2,"",INDEX(Corp_value!$A$1:$EC$2998,MATCH(tbl_dmi_isin[[#This Row],[ISIN]],Corp_value!$B:$B,0),MATCH(J$2,Corp_value!$1:$1,0)))</f>
        <v>#N/A</v>
      </c>
      <c r="K66" s="24" t="e">
        <f>IF(tbl_dmi_isin[[#This Row],[Index]]&gt;$A$2,"",INDEX(Corp_value!$A$1:$EC$2998,MATCH(tbl_dmi_isin[[#This Row],[ISIN]],Corp_value!$B:$B,0),MATCH(K$2,Corp_value!$1:$1,0)))</f>
        <v>#N/A</v>
      </c>
      <c r="L66" s="24" t="e">
        <f>IF(tbl_dmi_isin[[#This Row],[Index]]&gt;$A$2,"",IF(INDEX(Corp_value!$A$1:$EC$2998,MATCH(tbl_dmi_isin[[#This Row],[ISIN]],Corp_value!$B:$B,0),MATCH(L$2,Corp_value!$1:$1,0))="--","",INDEX(Corp_value!$A$1:$EC$2998,MATCH(tbl_dmi_isin[[#This Row],[ISIN]],Corp_value!$B:$B,0),MATCH(L$2,Corp_value!$1:$1,0))))</f>
        <v>#N/A</v>
      </c>
      <c r="M66" s="132" t="e">
        <f>IF(tbl_dmi_isin[[#This Row],[Index]]&gt;$A$2,"",INDEX(Corp_value!$A$1:$EC$2998,MATCH(tbl_dmi_isin[[#This Row],[ISIN]],Corp_value!$B:$B,0),MATCH(M$2,Corp_value!$1:$1,0)))</f>
        <v>#N/A</v>
      </c>
      <c r="N66" s="132" t="e">
        <f>IF(tbl_dmi_isin[[#This Row],[Index]]&gt;$A$2,"",IF(INDEX(Corp_value!$A$1:$EC$2998,MATCH(tbl_dmi_isin[[#This Row],[ISIN]],Corp_value!$B:$B,0),MATCH(N$2,Corp_value!$1:$1,0))="--","",INDEX(Corp_value!$A$1:$EC$2998,MATCH(tbl_dmi_isin[[#This Row],[ISIN]],Corp_value!$B:$B,0),MATCH(N$2,Corp_value!$1:$1,0))))</f>
        <v>#N/A</v>
      </c>
      <c r="O66" s="132" t="e">
        <f>IF(tbl_dmi_isin[[#This Row],[Index]]&gt;$A$2,"",INDEX(Corp_value!$A$1:$EC$2998,MATCH(tbl_dmi_isin[[#This Row],[ISIN]],Corp_value!$B:$B,0),MATCH(O$2,Corp_value!$1:$1,0)))</f>
        <v>#N/A</v>
      </c>
      <c r="P66" s="147" t="e">
        <f>IF(tbl_dmi_isin[[#This Row],[Index]]&gt;$A$2,"",TEXT(INDEX(Corp_value!$A$1:$EC$2998,MATCH(tbl_dmi_isin[[#This Row],[ISIN]],Corp_value!$B:$B,0),MATCH(P$2,Corp_value!$1:$1,0)),"yyyy/mm/dd"))</f>
        <v>#N/A</v>
      </c>
      <c r="Q66" s="147" t="e">
        <f>IF(tbl_dmi_isin[[#This Row],[Index]]&gt;$A$2,"",TEXT(INDEX(Corp_value!$A$1:$EC$2998,MATCH(tbl_dmi_isin[[#This Row],[ISIN]],Corp_value!$B:$B,0),MATCH(Q$2,Corp_value!$1:$1,0)),"yyyy/mm/dd"))</f>
        <v>#N/A</v>
      </c>
      <c r="R66" s="147" t="e">
        <f>IF(tbl_dmi_isin[[#This Row],[Index]]&gt;$A$2,"",IF(TEXT(INDEX(Corp_value!$A$1:$EC$2998,MATCH(tbl_dmi_isin[[#This Row],[ISIN]],Corp_value!$B:$B,0),MATCH(R$2,Corp_value!$1:$1,0)),"yyyy/mm/dd")="--","",TEXT(INDEX(Corp_value!$A$1:$EC$2998,MATCH(tbl_dmi_isin[[#This Row],[ISIN]],Corp_value!$B:$B,0),MATCH(R$2,Corp_value!$1:$1,0)),"yyyy/mm/dd")))</f>
        <v>#N/A</v>
      </c>
      <c r="S66" s="132" t="e">
        <f>IF(tbl_dmi_isin[[#This Row],[Index]]&gt;$A$2,"",INDEX(Corp_value!$A$1:$EC$2998,MATCH(tbl_dmi_isin[[#This Row],[ISIN]],Corp_value!$B:$B,0),MATCH(S$2,Corp_value!$1:$1,0)))</f>
        <v>#N/A</v>
      </c>
      <c r="T66" s="132" t="e">
        <f>IF(tbl_dmi_isin[[#This Row],[Index]]&gt;$A$2,"",INDEX(Corp_value!$A$1:$EC$2998,MATCH(tbl_dmi_isin[[#This Row],[ISIN]],Corp_value!$B:$B,0),MATCH(T$2,Corp_value!$1:$1,0)))</f>
        <v>#N/A</v>
      </c>
      <c r="U66" s="132" t="e">
        <f>IF(tbl_dmi_isin[[#This Row],[Index]]&gt;$A$2,"",IF(INDEX(Corp_value!$A$1:$EC$2998,MATCH(tbl_dmi_isin[[#This Row],[ISIN]],Corp_value!$B:$B,0),MATCH(U$2,Corp_value!$1:$1,0))="--","",INDEX(Corp_value!$A$1:$EC$2998,MATCH(tbl_dmi_isin[[#This Row],[ISIN]],Corp_value!$B:$B,0),MATCH(U$2,Corp_value!$1:$1,0))))</f>
        <v>#N/A</v>
      </c>
      <c r="V66" s="145" t="str">
        <f>IFERROR(IF(tbl_dmi_isin[[#This Row],[Index]]&gt;$A$2,"",INDEX(Corp_value!$A$1:$EC$2998,MATCH(tbl_dmi_isin[[#This Row],[ISIN]],Corp_value!$B:$B,0),MATCH(V$2,Corp_value!$1:$1,0)))/100000000,"")</f>
        <v/>
      </c>
      <c r="W66" s="150" t="e">
        <f>IF(tbl_dmi_isin[[#This Row],[Index]]&gt;$A$2,"",INDEX(Corp_value!$A$1:$EC$2998,MATCH(tbl_dmi_isin[[#This Row],[ISIN]],Corp_value!$B:$B,0),MATCH(W$2,Corp_value!$1:$1,0)))</f>
        <v>#N/A</v>
      </c>
      <c r="X66" s="150" t="e">
        <f>IF(tbl_dmi_isin[[#This Row],[Index]]&gt;$A$2,"",INDEX(Corp_value!$A$1:$EC$2998,MATCH(tbl_dmi_isin[[#This Row],[ISIN]],Corp_value!$B:$B,0),MATCH(X$2,Corp_value!$1:$1,0)))</f>
        <v>#N/A</v>
      </c>
      <c r="Y66" s="153" t="e">
        <f>IF(tbl_dmi_isin[[#This Row],[Index]]&gt;$A$2,"",INDEX(Corp_value!$A$1:$EC$2998,MATCH(tbl_dmi_isin[[#This Row],[ISIN]],Corp_value!$B:$B,0),MATCH(Y$2,Corp_value!$1:$1,0)))</f>
        <v>#N/A</v>
      </c>
      <c r="Z66" s="153" t="e">
        <f>IF(tbl_dmi_isin[[#This Row],[Index]]&gt;$A$2,"",INDEX(Corp_value!$A$1:$EC$2998,MATCH(tbl_dmi_isin[[#This Row],[ISIN]],Corp_value!$B:$B,0),MATCH(Z$2,Corp_value!$1:$1,0)))</f>
        <v>#N/A</v>
      </c>
      <c r="AB66" s="2"/>
    </row>
    <row r="67" spans="1:28">
      <c r="A67" s="12">
        <v>64</v>
      </c>
      <c r="B67" s="85" t="str">
        <f>IF(tbl_dmi_isin[[#This Row],[Index]]&gt;$A$2,"",TEXT(INDEX(美元债一级!$A$2:$BO$2879,tbl_dmi_isin[[#This Row],[Index]]+1,MATCH(B$2,美元债一级!$2:$2,0)),"yyyy/mm/dd"))</f>
        <v>2023/08/22</v>
      </c>
      <c r="C67" s="12" t="str">
        <f>IF(tbl_dmi_isin[[#This Row],[Index]]&gt;$A$2,"",INDEX(美元债一级!$A$2:$BO$2880,tbl_dmi_isin[[#This Row],[Index]]+1,MATCH(C$2,美元债一级!$2:$2,0)))</f>
        <v>HK0000950680</v>
      </c>
      <c r="D67" s="12" t="str">
        <f>IF(tbl_dmi_isin[[#This Row],[Index]]&gt;$A$2,"",INDEX(美元债一级!$A$2:$BO$2880,tbl_dmi_isin[[#This Row],[Index]]+1,MATCH(D$2,美元债一级!$2:$2,0)))</f>
        <v>香港按揭证券有限公司</v>
      </c>
      <c r="E67" s="12" t="str">
        <f>TEXT(tbl_dmi_isin[[#This Row],[定价日]],"YYMMDD")&amp;tbl_dmi_isin[[#This Row],[ISIN]]</f>
        <v>230822HK0000950680</v>
      </c>
      <c r="F67" s="115"/>
      <c r="G67" s="24" t="e">
        <f>IF(tbl_dmi_isin[[#This Row],[Index]]&gt;$A$2,"",INDEX(Corp_value!$A$1:$EC$2998,MATCH(tbl_dmi_isin[[#This Row],[ISIN]],Corp_value!$B:$B,0),MATCH(G$2,Corp_value!$1:$1,0)))</f>
        <v>#N/A</v>
      </c>
      <c r="H67" s="25" t="e">
        <f>IF(tbl_dmi_isin[[#This Row],[Index]]&gt;$A$2,"",INDEX(Corp_value!$A$1:$EC$2998,MATCH(tbl_dmi_isin[[#This Row],[ISIN]],Corp_value!$B:$B,0),MATCH(H$2,Corp_value!$1:$1,0)))</f>
        <v>#N/A</v>
      </c>
      <c r="I67" s="25" t="e">
        <f>IF(tbl_dmi_isin[[#This Row],[Index]]&gt;$A$2,"",IF(INDEX(Corp_value!$A$1:$EC$2998,MATCH(tbl_dmi_isin[[#This Row],[ISIN]],Corp_value!$B:$B,0),MATCH(I$2,Corp_value!$1:$1,0))="--","",INDEX(Corp_value!$A$1:$EC$2998,MATCH(tbl_dmi_isin[[#This Row],[ISIN]],Corp_value!$B:$B,0),MATCH(I$2,Corp_value!$1:$1,0))))</f>
        <v>#N/A</v>
      </c>
      <c r="J67" s="24" t="e">
        <f>IF(tbl_dmi_isin[[#This Row],[Index]]&gt;$A$2,"",INDEX(Corp_value!$A$1:$EC$2998,MATCH(tbl_dmi_isin[[#This Row],[ISIN]],Corp_value!$B:$B,0),MATCH(J$2,Corp_value!$1:$1,0)))</f>
        <v>#N/A</v>
      </c>
      <c r="K67" s="24" t="e">
        <f>IF(tbl_dmi_isin[[#This Row],[Index]]&gt;$A$2,"",INDEX(Corp_value!$A$1:$EC$2998,MATCH(tbl_dmi_isin[[#This Row],[ISIN]],Corp_value!$B:$B,0),MATCH(K$2,Corp_value!$1:$1,0)))</f>
        <v>#N/A</v>
      </c>
      <c r="L67" s="24" t="e">
        <f>IF(tbl_dmi_isin[[#This Row],[Index]]&gt;$A$2,"",IF(INDEX(Corp_value!$A$1:$EC$2998,MATCH(tbl_dmi_isin[[#This Row],[ISIN]],Corp_value!$B:$B,0),MATCH(L$2,Corp_value!$1:$1,0))="--","",INDEX(Corp_value!$A$1:$EC$2998,MATCH(tbl_dmi_isin[[#This Row],[ISIN]],Corp_value!$B:$B,0),MATCH(L$2,Corp_value!$1:$1,0))))</f>
        <v>#N/A</v>
      </c>
      <c r="M67" s="132" t="e">
        <f>IF(tbl_dmi_isin[[#This Row],[Index]]&gt;$A$2,"",INDEX(Corp_value!$A$1:$EC$2998,MATCH(tbl_dmi_isin[[#This Row],[ISIN]],Corp_value!$B:$B,0),MATCH(M$2,Corp_value!$1:$1,0)))</f>
        <v>#N/A</v>
      </c>
      <c r="N67" s="132" t="e">
        <f>IF(tbl_dmi_isin[[#This Row],[Index]]&gt;$A$2,"",IF(INDEX(Corp_value!$A$1:$EC$2998,MATCH(tbl_dmi_isin[[#This Row],[ISIN]],Corp_value!$B:$B,0),MATCH(N$2,Corp_value!$1:$1,0))="--","",INDEX(Corp_value!$A$1:$EC$2998,MATCH(tbl_dmi_isin[[#This Row],[ISIN]],Corp_value!$B:$B,0),MATCH(N$2,Corp_value!$1:$1,0))))</f>
        <v>#N/A</v>
      </c>
      <c r="O67" s="132" t="e">
        <f>IF(tbl_dmi_isin[[#This Row],[Index]]&gt;$A$2,"",INDEX(Corp_value!$A$1:$EC$2998,MATCH(tbl_dmi_isin[[#This Row],[ISIN]],Corp_value!$B:$B,0),MATCH(O$2,Corp_value!$1:$1,0)))</f>
        <v>#N/A</v>
      </c>
      <c r="P67" s="147" t="e">
        <f>IF(tbl_dmi_isin[[#This Row],[Index]]&gt;$A$2,"",TEXT(INDEX(Corp_value!$A$1:$EC$2998,MATCH(tbl_dmi_isin[[#This Row],[ISIN]],Corp_value!$B:$B,0),MATCH(P$2,Corp_value!$1:$1,0)),"yyyy/mm/dd"))</f>
        <v>#N/A</v>
      </c>
      <c r="Q67" s="147" t="e">
        <f>IF(tbl_dmi_isin[[#This Row],[Index]]&gt;$A$2,"",TEXT(INDEX(Corp_value!$A$1:$EC$2998,MATCH(tbl_dmi_isin[[#This Row],[ISIN]],Corp_value!$B:$B,0),MATCH(Q$2,Corp_value!$1:$1,0)),"yyyy/mm/dd"))</f>
        <v>#N/A</v>
      </c>
      <c r="R67" s="147" t="e">
        <f>IF(tbl_dmi_isin[[#This Row],[Index]]&gt;$A$2,"",IF(TEXT(INDEX(Corp_value!$A$1:$EC$2998,MATCH(tbl_dmi_isin[[#This Row],[ISIN]],Corp_value!$B:$B,0),MATCH(R$2,Corp_value!$1:$1,0)),"yyyy/mm/dd")="--","",TEXT(INDEX(Corp_value!$A$1:$EC$2998,MATCH(tbl_dmi_isin[[#This Row],[ISIN]],Corp_value!$B:$B,0),MATCH(R$2,Corp_value!$1:$1,0)),"yyyy/mm/dd")))</f>
        <v>#N/A</v>
      </c>
      <c r="S67" s="132" t="e">
        <f>IF(tbl_dmi_isin[[#This Row],[Index]]&gt;$A$2,"",INDEX(Corp_value!$A$1:$EC$2998,MATCH(tbl_dmi_isin[[#This Row],[ISIN]],Corp_value!$B:$B,0),MATCH(S$2,Corp_value!$1:$1,0)))</f>
        <v>#N/A</v>
      </c>
      <c r="T67" s="132" t="e">
        <f>IF(tbl_dmi_isin[[#This Row],[Index]]&gt;$A$2,"",INDEX(Corp_value!$A$1:$EC$2998,MATCH(tbl_dmi_isin[[#This Row],[ISIN]],Corp_value!$B:$B,0),MATCH(T$2,Corp_value!$1:$1,0)))</f>
        <v>#N/A</v>
      </c>
      <c r="U67" s="132" t="e">
        <f>IF(tbl_dmi_isin[[#This Row],[Index]]&gt;$A$2,"",IF(INDEX(Corp_value!$A$1:$EC$2998,MATCH(tbl_dmi_isin[[#This Row],[ISIN]],Corp_value!$B:$B,0),MATCH(U$2,Corp_value!$1:$1,0))="--","",INDEX(Corp_value!$A$1:$EC$2998,MATCH(tbl_dmi_isin[[#This Row],[ISIN]],Corp_value!$B:$B,0),MATCH(U$2,Corp_value!$1:$1,0))))</f>
        <v>#N/A</v>
      </c>
      <c r="V67" s="143" t="str">
        <f>IFERROR(IF(tbl_dmi_isin[[#This Row],[Index]]&gt;$A$2,"",INDEX(Corp_value!$A$1:$EC$2998,MATCH(tbl_dmi_isin[[#This Row],[ISIN]],Corp_value!$B:$B,0),MATCH(V$2,Corp_value!$1:$1,0)))/100000000,"")</f>
        <v/>
      </c>
      <c r="W67" s="151" t="e">
        <f>IF(tbl_dmi_isin[[#This Row],[Index]]&gt;$A$2,"",INDEX(Corp_value!$A$1:$EC$2998,MATCH(tbl_dmi_isin[[#This Row],[ISIN]],Corp_value!$B:$B,0),MATCH(W$2,Corp_value!$1:$1,0)))</f>
        <v>#N/A</v>
      </c>
      <c r="X67" s="151" t="e">
        <f>IF(tbl_dmi_isin[[#This Row],[Index]]&gt;$A$2,"",INDEX(Corp_value!$A$1:$EC$2998,MATCH(tbl_dmi_isin[[#This Row],[ISIN]],Corp_value!$B:$B,0),MATCH(X$2,Corp_value!$1:$1,0)))</f>
        <v>#N/A</v>
      </c>
      <c r="Y67" s="153" t="e">
        <f>IF(tbl_dmi_isin[[#This Row],[Index]]&gt;$A$2,"",INDEX(Corp_value!$A$1:$EC$2998,MATCH(tbl_dmi_isin[[#This Row],[ISIN]],Corp_value!$B:$B,0),MATCH(Y$2,Corp_value!$1:$1,0)))</f>
        <v>#N/A</v>
      </c>
      <c r="Z67" s="153" t="e">
        <f>IF(tbl_dmi_isin[[#This Row],[Index]]&gt;$A$2,"",INDEX(Corp_value!$A$1:$EC$2998,MATCH(tbl_dmi_isin[[#This Row],[ISIN]],Corp_value!$B:$B,0),MATCH(Z$2,Corp_value!$1:$1,0)))</f>
        <v>#N/A</v>
      </c>
      <c r="AB67" s="2"/>
    </row>
    <row r="68" spans="1:28">
      <c r="A68" s="12">
        <v>65</v>
      </c>
      <c r="B68" s="85" t="str">
        <f>IF(tbl_dmi_isin[[#This Row],[Index]]&gt;$A$2,"",TEXT(INDEX(美元债一级!$A$2:$BO$2879,tbl_dmi_isin[[#This Row],[Index]]+1,MATCH(B$2,美元债一级!$2:$2,0)),"yyyy/mm/dd"))</f>
        <v>2023/08/22</v>
      </c>
      <c r="C68" s="12" t="str">
        <f>IF(tbl_dmi_isin[[#This Row],[Index]]&gt;$A$2,"",INDEX(美元债一级!$A$2:$BO$2880,tbl_dmi_isin[[#This Row],[Index]]+1,MATCH(C$2,美元债一级!$2:$2,0)))</f>
        <v>HK0000947116</v>
      </c>
      <c r="D68" s="12" t="str">
        <f>IF(tbl_dmi_isin[[#This Row],[Index]]&gt;$A$2,"",INDEX(美元债一级!$A$2:$BO$2880,tbl_dmi_isin[[#This Row],[Index]]+1,MATCH(D$2,美元债一级!$2:$2,0)))</f>
        <v>中国人民银行</v>
      </c>
      <c r="E68" s="12" t="str">
        <f>TEXT(tbl_dmi_isin[[#This Row],[定价日]],"YYMMDD")&amp;tbl_dmi_isin[[#This Row],[ISIN]]</f>
        <v>230822HK0000947116</v>
      </c>
      <c r="F68" s="114"/>
      <c r="G68" s="24" t="e">
        <f>IF(tbl_dmi_isin[[#This Row],[Index]]&gt;$A$2,"",INDEX(Corp_value!$A$1:$EC$2998,MATCH(tbl_dmi_isin[[#This Row],[ISIN]],Corp_value!$B:$B,0),MATCH(G$2,Corp_value!$1:$1,0)))</f>
        <v>#N/A</v>
      </c>
      <c r="H68" s="25" t="e">
        <f>IF(tbl_dmi_isin[[#This Row],[Index]]&gt;$A$2,"",INDEX(Corp_value!$A$1:$EC$2998,MATCH(tbl_dmi_isin[[#This Row],[ISIN]],Corp_value!$B:$B,0),MATCH(H$2,Corp_value!$1:$1,0)))</f>
        <v>#N/A</v>
      </c>
      <c r="I68" s="25" t="e">
        <f>IF(tbl_dmi_isin[[#This Row],[Index]]&gt;$A$2,"",IF(INDEX(Corp_value!$A$1:$EC$2998,MATCH(tbl_dmi_isin[[#This Row],[ISIN]],Corp_value!$B:$B,0),MATCH(I$2,Corp_value!$1:$1,0))="--","",INDEX(Corp_value!$A$1:$EC$2998,MATCH(tbl_dmi_isin[[#This Row],[ISIN]],Corp_value!$B:$B,0),MATCH(I$2,Corp_value!$1:$1,0))))</f>
        <v>#N/A</v>
      </c>
      <c r="J68" s="24" t="e">
        <f>IF(tbl_dmi_isin[[#This Row],[Index]]&gt;$A$2,"",INDEX(Corp_value!$A$1:$EC$2998,MATCH(tbl_dmi_isin[[#This Row],[ISIN]],Corp_value!$B:$B,0),MATCH(J$2,Corp_value!$1:$1,0)))</f>
        <v>#N/A</v>
      </c>
      <c r="K68" s="24" t="e">
        <f>IF(tbl_dmi_isin[[#This Row],[Index]]&gt;$A$2,"",INDEX(Corp_value!$A$1:$EC$2998,MATCH(tbl_dmi_isin[[#This Row],[ISIN]],Corp_value!$B:$B,0),MATCH(K$2,Corp_value!$1:$1,0)))</f>
        <v>#N/A</v>
      </c>
      <c r="L68" s="24" t="e">
        <f>IF(tbl_dmi_isin[[#This Row],[Index]]&gt;$A$2,"",IF(INDEX(Corp_value!$A$1:$EC$2998,MATCH(tbl_dmi_isin[[#This Row],[ISIN]],Corp_value!$B:$B,0),MATCH(L$2,Corp_value!$1:$1,0))="--","",INDEX(Corp_value!$A$1:$EC$2998,MATCH(tbl_dmi_isin[[#This Row],[ISIN]],Corp_value!$B:$B,0),MATCH(L$2,Corp_value!$1:$1,0))))</f>
        <v>#N/A</v>
      </c>
      <c r="M68" s="132" t="e">
        <f>IF(tbl_dmi_isin[[#This Row],[Index]]&gt;$A$2,"",INDEX(Corp_value!$A$1:$EC$2998,MATCH(tbl_dmi_isin[[#This Row],[ISIN]],Corp_value!$B:$B,0),MATCH(M$2,Corp_value!$1:$1,0)))</f>
        <v>#N/A</v>
      </c>
      <c r="N68" s="132" t="e">
        <f>IF(tbl_dmi_isin[[#This Row],[Index]]&gt;$A$2,"",IF(INDEX(Corp_value!$A$1:$EC$2998,MATCH(tbl_dmi_isin[[#This Row],[ISIN]],Corp_value!$B:$B,0),MATCH(N$2,Corp_value!$1:$1,0))="--","",INDEX(Corp_value!$A$1:$EC$2998,MATCH(tbl_dmi_isin[[#This Row],[ISIN]],Corp_value!$B:$B,0),MATCH(N$2,Corp_value!$1:$1,0))))</f>
        <v>#N/A</v>
      </c>
      <c r="O68" s="132" t="e">
        <f>IF(tbl_dmi_isin[[#This Row],[Index]]&gt;$A$2,"",INDEX(Corp_value!$A$1:$EC$2998,MATCH(tbl_dmi_isin[[#This Row],[ISIN]],Corp_value!$B:$B,0),MATCH(O$2,Corp_value!$1:$1,0)))</f>
        <v>#N/A</v>
      </c>
      <c r="P68" s="147" t="e">
        <f>IF(tbl_dmi_isin[[#This Row],[Index]]&gt;$A$2,"",TEXT(INDEX(Corp_value!$A$1:$EC$2998,MATCH(tbl_dmi_isin[[#This Row],[ISIN]],Corp_value!$B:$B,0),MATCH(P$2,Corp_value!$1:$1,0)),"yyyy/mm/dd"))</f>
        <v>#N/A</v>
      </c>
      <c r="Q68" s="147" t="e">
        <f>IF(tbl_dmi_isin[[#This Row],[Index]]&gt;$A$2,"",TEXT(INDEX(Corp_value!$A$1:$EC$2998,MATCH(tbl_dmi_isin[[#This Row],[ISIN]],Corp_value!$B:$B,0),MATCH(Q$2,Corp_value!$1:$1,0)),"yyyy/mm/dd"))</f>
        <v>#N/A</v>
      </c>
      <c r="R68" s="147" t="e">
        <f>IF(tbl_dmi_isin[[#This Row],[Index]]&gt;$A$2,"",IF(TEXT(INDEX(Corp_value!$A$1:$EC$2998,MATCH(tbl_dmi_isin[[#This Row],[ISIN]],Corp_value!$B:$B,0),MATCH(R$2,Corp_value!$1:$1,0)),"yyyy/mm/dd")="--","",TEXT(INDEX(Corp_value!$A$1:$EC$2998,MATCH(tbl_dmi_isin[[#This Row],[ISIN]],Corp_value!$B:$B,0),MATCH(R$2,Corp_value!$1:$1,0)),"yyyy/mm/dd")))</f>
        <v>#N/A</v>
      </c>
      <c r="S68" s="132" t="e">
        <f>IF(tbl_dmi_isin[[#This Row],[Index]]&gt;$A$2,"",INDEX(Corp_value!$A$1:$EC$2998,MATCH(tbl_dmi_isin[[#This Row],[ISIN]],Corp_value!$B:$B,0),MATCH(S$2,Corp_value!$1:$1,0)))</f>
        <v>#N/A</v>
      </c>
      <c r="T68" s="132" t="e">
        <f>IF(tbl_dmi_isin[[#This Row],[Index]]&gt;$A$2,"",INDEX(Corp_value!$A$1:$EC$2998,MATCH(tbl_dmi_isin[[#This Row],[ISIN]],Corp_value!$B:$B,0),MATCH(T$2,Corp_value!$1:$1,0)))</f>
        <v>#N/A</v>
      </c>
      <c r="U68" s="132" t="e">
        <f>IF(tbl_dmi_isin[[#This Row],[Index]]&gt;$A$2,"",IF(INDEX(Corp_value!$A$1:$EC$2998,MATCH(tbl_dmi_isin[[#This Row],[ISIN]],Corp_value!$B:$B,0),MATCH(U$2,Corp_value!$1:$1,0))="--","",INDEX(Corp_value!$A$1:$EC$2998,MATCH(tbl_dmi_isin[[#This Row],[ISIN]],Corp_value!$B:$B,0),MATCH(U$2,Corp_value!$1:$1,0))))</f>
        <v>#N/A</v>
      </c>
      <c r="V68" s="143" t="str">
        <f>IFERROR(IF(tbl_dmi_isin[[#This Row],[Index]]&gt;$A$2,"",INDEX(Corp_value!$A$1:$EC$2998,MATCH(tbl_dmi_isin[[#This Row],[ISIN]],Corp_value!$B:$B,0),MATCH(V$2,Corp_value!$1:$1,0)))/100000000,"")</f>
        <v/>
      </c>
      <c r="W68" s="151" t="e">
        <f>IF(tbl_dmi_isin[[#This Row],[Index]]&gt;$A$2,"",INDEX(Corp_value!$A$1:$EC$2998,MATCH(tbl_dmi_isin[[#This Row],[ISIN]],Corp_value!$B:$B,0),MATCH(W$2,Corp_value!$1:$1,0)))</f>
        <v>#N/A</v>
      </c>
      <c r="X68" s="151" t="e">
        <f>IF(tbl_dmi_isin[[#This Row],[Index]]&gt;$A$2,"",INDEX(Corp_value!$A$1:$EC$2998,MATCH(tbl_dmi_isin[[#This Row],[ISIN]],Corp_value!$B:$B,0),MATCH(X$2,Corp_value!$1:$1,0)))</f>
        <v>#N/A</v>
      </c>
      <c r="Y68" s="153" t="e">
        <f>IF(tbl_dmi_isin[[#This Row],[Index]]&gt;$A$2,"",INDEX(Corp_value!$A$1:$EC$2998,MATCH(tbl_dmi_isin[[#This Row],[ISIN]],Corp_value!$B:$B,0),MATCH(Y$2,Corp_value!$1:$1,0)))</f>
        <v>#N/A</v>
      </c>
      <c r="Z68" s="153" t="e">
        <f>IF(tbl_dmi_isin[[#This Row],[Index]]&gt;$A$2,"",INDEX(Corp_value!$A$1:$EC$2998,MATCH(tbl_dmi_isin[[#This Row],[ISIN]],Corp_value!$B:$B,0),MATCH(Z$2,Corp_value!$1:$1,0)))</f>
        <v>#N/A</v>
      </c>
      <c r="AB68" s="2"/>
    </row>
    <row r="69" spans="1:28">
      <c r="A69" s="12">
        <v>66</v>
      </c>
      <c r="B69" s="85" t="str">
        <f>IF(tbl_dmi_isin[[#This Row],[Index]]&gt;$A$2,"",TEXT(INDEX(美元债一级!$A$2:$BO$2879,tbl_dmi_isin[[#This Row],[Index]]+1,MATCH(B$2,美元债一级!$2:$2,0)),"yyyy/mm/dd"))</f>
        <v>2023/08/21</v>
      </c>
      <c r="C69" s="12" t="str">
        <f>IF(tbl_dmi_isin[[#This Row],[Index]]&gt;$A$2,"",INDEX(美元债一级!$A$2:$BO$2880,tbl_dmi_isin[[#This Row],[Index]]+1,MATCH(C$2,美元债一级!$2:$2,0)))</f>
        <v>HK0000950524</v>
      </c>
      <c r="D69" s="12" t="str">
        <f>IF(tbl_dmi_isin[[#This Row],[Index]]&gt;$A$2,"",INDEX(美元债一级!$A$2:$BO$2880,tbl_dmi_isin[[#This Row],[Index]]+1,MATCH(D$2,美元债一级!$2:$2,0)))</f>
        <v>香港按揭证券有限公司</v>
      </c>
      <c r="E69" s="12" t="str">
        <f>TEXT(tbl_dmi_isin[[#This Row],[定价日]],"YYMMDD")&amp;tbl_dmi_isin[[#This Row],[ISIN]]</f>
        <v>230821HK0000950524</v>
      </c>
      <c r="F69" s="114"/>
      <c r="G69" s="24" t="e">
        <f>IF(tbl_dmi_isin[[#This Row],[Index]]&gt;$A$2,"",INDEX(Corp_value!$A$1:$EC$2998,MATCH(tbl_dmi_isin[[#This Row],[ISIN]],Corp_value!$B:$B,0),MATCH(G$2,Corp_value!$1:$1,0)))</f>
        <v>#N/A</v>
      </c>
      <c r="H69" s="25" t="e">
        <f>IF(tbl_dmi_isin[[#This Row],[Index]]&gt;$A$2,"",INDEX(Corp_value!$A$1:$EC$2998,MATCH(tbl_dmi_isin[[#This Row],[ISIN]],Corp_value!$B:$B,0),MATCH(H$2,Corp_value!$1:$1,0)))</f>
        <v>#N/A</v>
      </c>
      <c r="I69" s="25" t="e">
        <f>IF(tbl_dmi_isin[[#This Row],[Index]]&gt;$A$2,"",IF(INDEX(Corp_value!$A$1:$EC$2998,MATCH(tbl_dmi_isin[[#This Row],[ISIN]],Corp_value!$B:$B,0),MATCH(I$2,Corp_value!$1:$1,0))="--","",INDEX(Corp_value!$A$1:$EC$2998,MATCH(tbl_dmi_isin[[#This Row],[ISIN]],Corp_value!$B:$B,0),MATCH(I$2,Corp_value!$1:$1,0))))</f>
        <v>#N/A</v>
      </c>
      <c r="J69" s="24" t="e">
        <f>IF(tbl_dmi_isin[[#This Row],[Index]]&gt;$A$2,"",INDEX(Corp_value!$A$1:$EC$2998,MATCH(tbl_dmi_isin[[#This Row],[ISIN]],Corp_value!$B:$B,0),MATCH(J$2,Corp_value!$1:$1,0)))</f>
        <v>#N/A</v>
      </c>
      <c r="K69" s="24" t="e">
        <f>IF(tbl_dmi_isin[[#This Row],[Index]]&gt;$A$2,"",INDEX(Corp_value!$A$1:$EC$2998,MATCH(tbl_dmi_isin[[#This Row],[ISIN]],Corp_value!$B:$B,0),MATCH(K$2,Corp_value!$1:$1,0)))</f>
        <v>#N/A</v>
      </c>
      <c r="L69" s="24" t="e">
        <f>IF(tbl_dmi_isin[[#This Row],[Index]]&gt;$A$2,"",IF(INDEX(Corp_value!$A$1:$EC$2998,MATCH(tbl_dmi_isin[[#This Row],[ISIN]],Corp_value!$B:$B,0),MATCH(L$2,Corp_value!$1:$1,0))="--","",INDEX(Corp_value!$A$1:$EC$2998,MATCH(tbl_dmi_isin[[#This Row],[ISIN]],Corp_value!$B:$B,0),MATCH(L$2,Corp_value!$1:$1,0))))</f>
        <v>#N/A</v>
      </c>
      <c r="M69" s="132" t="e">
        <f>IF(tbl_dmi_isin[[#This Row],[Index]]&gt;$A$2,"",INDEX(Corp_value!$A$1:$EC$2998,MATCH(tbl_dmi_isin[[#This Row],[ISIN]],Corp_value!$B:$B,0),MATCH(M$2,Corp_value!$1:$1,0)))</f>
        <v>#N/A</v>
      </c>
      <c r="N69" s="132" t="e">
        <f>IF(tbl_dmi_isin[[#This Row],[Index]]&gt;$A$2,"",IF(INDEX(Corp_value!$A$1:$EC$2998,MATCH(tbl_dmi_isin[[#This Row],[ISIN]],Corp_value!$B:$B,0),MATCH(N$2,Corp_value!$1:$1,0))="--","",INDEX(Corp_value!$A$1:$EC$2998,MATCH(tbl_dmi_isin[[#This Row],[ISIN]],Corp_value!$B:$B,0),MATCH(N$2,Corp_value!$1:$1,0))))</f>
        <v>#N/A</v>
      </c>
      <c r="O69" s="132" t="e">
        <f>IF(tbl_dmi_isin[[#This Row],[Index]]&gt;$A$2,"",INDEX(Corp_value!$A$1:$EC$2998,MATCH(tbl_dmi_isin[[#This Row],[ISIN]],Corp_value!$B:$B,0),MATCH(O$2,Corp_value!$1:$1,0)))</f>
        <v>#N/A</v>
      </c>
      <c r="P69" s="147" t="e">
        <f>IF(tbl_dmi_isin[[#This Row],[Index]]&gt;$A$2,"",TEXT(INDEX(Corp_value!$A$1:$EC$2998,MATCH(tbl_dmi_isin[[#This Row],[ISIN]],Corp_value!$B:$B,0),MATCH(P$2,Corp_value!$1:$1,0)),"yyyy/mm/dd"))</f>
        <v>#N/A</v>
      </c>
      <c r="Q69" s="147" t="e">
        <f>IF(tbl_dmi_isin[[#This Row],[Index]]&gt;$A$2,"",TEXT(INDEX(Corp_value!$A$1:$EC$2998,MATCH(tbl_dmi_isin[[#This Row],[ISIN]],Corp_value!$B:$B,0),MATCH(Q$2,Corp_value!$1:$1,0)),"yyyy/mm/dd"))</f>
        <v>#N/A</v>
      </c>
      <c r="R69" s="147" t="e">
        <f>IF(tbl_dmi_isin[[#This Row],[Index]]&gt;$A$2,"",IF(TEXT(INDEX(Corp_value!$A$1:$EC$2998,MATCH(tbl_dmi_isin[[#This Row],[ISIN]],Corp_value!$B:$B,0),MATCH(R$2,Corp_value!$1:$1,0)),"yyyy/mm/dd")="--","",TEXT(INDEX(Corp_value!$A$1:$EC$2998,MATCH(tbl_dmi_isin[[#This Row],[ISIN]],Corp_value!$B:$B,0),MATCH(R$2,Corp_value!$1:$1,0)),"yyyy/mm/dd")))</f>
        <v>#N/A</v>
      </c>
      <c r="S69" s="132" t="e">
        <f>IF(tbl_dmi_isin[[#This Row],[Index]]&gt;$A$2,"",INDEX(Corp_value!$A$1:$EC$2998,MATCH(tbl_dmi_isin[[#This Row],[ISIN]],Corp_value!$B:$B,0),MATCH(S$2,Corp_value!$1:$1,0)))</f>
        <v>#N/A</v>
      </c>
      <c r="T69" s="132" t="e">
        <f>IF(tbl_dmi_isin[[#This Row],[Index]]&gt;$A$2,"",INDEX(Corp_value!$A$1:$EC$2998,MATCH(tbl_dmi_isin[[#This Row],[ISIN]],Corp_value!$B:$B,0),MATCH(T$2,Corp_value!$1:$1,0)))</f>
        <v>#N/A</v>
      </c>
      <c r="U69" s="132" t="e">
        <f>IF(tbl_dmi_isin[[#This Row],[Index]]&gt;$A$2,"",IF(INDEX(Corp_value!$A$1:$EC$2998,MATCH(tbl_dmi_isin[[#This Row],[ISIN]],Corp_value!$B:$B,0),MATCH(U$2,Corp_value!$1:$1,0))="--","",INDEX(Corp_value!$A$1:$EC$2998,MATCH(tbl_dmi_isin[[#This Row],[ISIN]],Corp_value!$B:$B,0),MATCH(U$2,Corp_value!$1:$1,0))))</f>
        <v>#N/A</v>
      </c>
      <c r="V69" s="143" t="str">
        <f>IFERROR(IF(tbl_dmi_isin[[#This Row],[Index]]&gt;$A$2,"",INDEX(Corp_value!$A$1:$EC$2998,MATCH(tbl_dmi_isin[[#This Row],[ISIN]],Corp_value!$B:$B,0),MATCH(V$2,Corp_value!$1:$1,0)))/100000000,"")</f>
        <v/>
      </c>
      <c r="W69" s="151" t="e">
        <f>IF(tbl_dmi_isin[[#This Row],[Index]]&gt;$A$2,"",INDEX(Corp_value!$A$1:$EC$2998,MATCH(tbl_dmi_isin[[#This Row],[ISIN]],Corp_value!$B:$B,0),MATCH(W$2,Corp_value!$1:$1,0)))</f>
        <v>#N/A</v>
      </c>
      <c r="X69" s="151" t="e">
        <f>IF(tbl_dmi_isin[[#This Row],[Index]]&gt;$A$2,"",INDEX(Corp_value!$A$1:$EC$2998,MATCH(tbl_dmi_isin[[#This Row],[ISIN]],Corp_value!$B:$B,0),MATCH(X$2,Corp_value!$1:$1,0)))</f>
        <v>#N/A</v>
      </c>
      <c r="Y69" s="153" t="e">
        <f>IF(tbl_dmi_isin[[#This Row],[Index]]&gt;$A$2,"",INDEX(Corp_value!$A$1:$EC$2998,MATCH(tbl_dmi_isin[[#This Row],[ISIN]],Corp_value!$B:$B,0),MATCH(Y$2,Corp_value!$1:$1,0)))</f>
        <v>#N/A</v>
      </c>
      <c r="Z69" s="153" t="e">
        <f>IF(tbl_dmi_isin[[#This Row],[Index]]&gt;$A$2,"",INDEX(Corp_value!$A$1:$EC$2998,MATCH(tbl_dmi_isin[[#This Row],[ISIN]],Corp_value!$B:$B,0),MATCH(Z$2,Corp_value!$1:$1,0)))</f>
        <v>#N/A</v>
      </c>
      <c r="AB69" s="2"/>
    </row>
    <row r="70" spans="1:28">
      <c r="A70" s="12">
        <v>67</v>
      </c>
      <c r="B70" s="85" t="str">
        <f>IF(tbl_dmi_isin[[#This Row],[Index]]&gt;$A$2,"",TEXT(INDEX(美元债一级!$A$2:$BO$2879,tbl_dmi_isin[[#This Row],[Index]]+1,MATCH(B$2,美元债一级!$2:$2,0)),"yyyy/mm/dd"))</f>
        <v>2023/08/21</v>
      </c>
      <c r="C70" s="12" t="str">
        <f>IF(tbl_dmi_isin[[#This Row],[Index]]&gt;$A$2,"",INDEX(美元债一级!$A$2:$BO$2880,tbl_dmi_isin[[#This Row],[Index]]+1,MATCH(C$2,美元债一级!$2:$2,0)))</f>
        <v>XS2667297233</v>
      </c>
      <c r="D70" s="12" t="str">
        <f>IF(tbl_dmi_isin[[#This Row],[Index]]&gt;$A$2,"",INDEX(美元债一级!$A$2:$BO$2880,tbl_dmi_isin[[#This Row],[Index]]+1,MATCH(D$2,美元债一级!$2:$2,0)))</f>
        <v>绿景(中国)地产投资有限公司</v>
      </c>
      <c r="E70" s="12" t="str">
        <f>TEXT(tbl_dmi_isin[[#This Row],[定价日]],"YYMMDD")&amp;tbl_dmi_isin[[#This Row],[ISIN]]</f>
        <v>230821XS2667297233</v>
      </c>
      <c r="F70" s="114"/>
      <c r="G70" s="24" t="e">
        <f>IF(tbl_dmi_isin[[#This Row],[Index]]&gt;$A$2,"",INDEX(Corp_value!$A$1:$EC$2998,MATCH(tbl_dmi_isin[[#This Row],[ISIN]],Corp_value!$B:$B,0),MATCH(G$2,Corp_value!$1:$1,0)))</f>
        <v>#N/A</v>
      </c>
      <c r="H70" s="25" t="e">
        <f>IF(tbl_dmi_isin[[#This Row],[Index]]&gt;$A$2,"",INDEX(Corp_value!$A$1:$EC$2998,MATCH(tbl_dmi_isin[[#This Row],[ISIN]],Corp_value!$B:$B,0),MATCH(H$2,Corp_value!$1:$1,0)))</f>
        <v>#N/A</v>
      </c>
      <c r="I70" s="25" t="e">
        <f>IF(tbl_dmi_isin[[#This Row],[Index]]&gt;$A$2,"",IF(INDEX(Corp_value!$A$1:$EC$2998,MATCH(tbl_dmi_isin[[#This Row],[ISIN]],Corp_value!$B:$B,0),MATCH(I$2,Corp_value!$1:$1,0))="--","",INDEX(Corp_value!$A$1:$EC$2998,MATCH(tbl_dmi_isin[[#This Row],[ISIN]],Corp_value!$B:$B,0),MATCH(I$2,Corp_value!$1:$1,0))))</f>
        <v>#N/A</v>
      </c>
      <c r="J70" s="24" t="e">
        <f>IF(tbl_dmi_isin[[#This Row],[Index]]&gt;$A$2,"",INDEX(Corp_value!$A$1:$EC$2998,MATCH(tbl_dmi_isin[[#This Row],[ISIN]],Corp_value!$B:$B,0),MATCH(J$2,Corp_value!$1:$1,0)))</f>
        <v>#N/A</v>
      </c>
      <c r="K70" s="24" t="e">
        <f>IF(tbl_dmi_isin[[#This Row],[Index]]&gt;$A$2,"",INDEX(Corp_value!$A$1:$EC$2998,MATCH(tbl_dmi_isin[[#This Row],[ISIN]],Corp_value!$B:$B,0),MATCH(K$2,Corp_value!$1:$1,0)))</f>
        <v>#N/A</v>
      </c>
      <c r="L70" s="24" t="e">
        <f>IF(tbl_dmi_isin[[#This Row],[Index]]&gt;$A$2,"",IF(INDEX(Corp_value!$A$1:$EC$2998,MATCH(tbl_dmi_isin[[#This Row],[ISIN]],Corp_value!$B:$B,0),MATCH(L$2,Corp_value!$1:$1,0))="--","",INDEX(Corp_value!$A$1:$EC$2998,MATCH(tbl_dmi_isin[[#This Row],[ISIN]],Corp_value!$B:$B,0),MATCH(L$2,Corp_value!$1:$1,0))))</f>
        <v>#N/A</v>
      </c>
      <c r="M70" s="132" t="e">
        <f>IF(tbl_dmi_isin[[#This Row],[Index]]&gt;$A$2,"",INDEX(Corp_value!$A$1:$EC$2998,MATCH(tbl_dmi_isin[[#This Row],[ISIN]],Corp_value!$B:$B,0),MATCH(M$2,Corp_value!$1:$1,0)))</f>
        <v>#N/A</v>
      </c>
      <c r="N70" s="132" t="e">
        <f>IF(tbl_dmi_isin[[#This Row],[Index]]&gt;$A$2,"",IF(INDEX(Corp_value!$A$1:$EC$2998,MATCH(tbl_dmi_isin[[#This Row],[ISIN]],Corp_value!$B:$B,0),MATCH(N$2,Corp_value!$1:$1,0))="--","",INDEX(Corp_value!$A$1:$EC$2998,MATCH(tbl_dmi_isin[[#This Row],[ISIN]],Corp_value!$B:$B,0),MATCH(N$2,Corp_value!$1:$1,0))))</f>
        <v>#N/A</v>
      </c>
      <c r="O70" s="132" t="e">
        <f>IF(tbl_dmi_isin[[#This Row],[Index]]&gt;$A$2,"",INDEX(Corp_value!$A$1:$EC$2998,MATCH(tbl_dmi_isin[[#This Row],[ISIN]],Corp_value!$B:$B,0),MATCH(O$2,Corp_value!$1:$1,0)))</f>
        <v>#N/A</v>
      </c>
      <c r="P70" s="147" t="e">
        <f>IF(tbl_dmi_isin[[#This Row],[Index]]&gt;$A$2,"",TEXT(INDEX(Corp_value!$A$1:$EC$2998,MATCH(tbl_dmi_isin[[#This Row],[ISIN]],Corp_value!$B:$B,0),MATCH(P$2,Corp_value!$1:$1,0)),"yyyy/mm/dd"))</f>
        <v>#N/A</v>
      </c>
      <c r="Q70" s="147" t="e">
        <f>IF(tbl_dmi_isin[[#This Row],[Index]]&gt;$A$2,"",TEXT(INDEX(Corp_value!$A$1:$EC$2998,MATCH(tbl_dmi_isin[[#This Row],[ISIN]],Corp_value!$B:$B,0),MATCH(Q$2,Corp_value!$1:$1,0)),"yyyy/mm/dd"))</f>
        <v>#N/A</v>
      </c>
      <c r="R70" s="147" t="e">
        <f>IF(tbl_dmi_isin[[#This Row],[Index]]&gt;$A$2,"",IF(TEXT(INDEX(Corp_value!$A$1:$EC$2998,MATCH(tbl_dmi_isin[[#This Row],[ISIN]],Corp_value!$B:$B,0),MATCH(R$2,Corp_value!$1:$1,0)),"yyyy/mm/dd")="--","",TEXT(INDEX(Corp_value!$A$1:$EC$2998,MATCH(tbl_dmi_isin[[#This Row],[ISIN]],Corp_value!$B:$B,0),MATCH(R$2,Corp_value!$1:$1,0)),"yyyy/mm/dd")))</f>
        <v>#N/A</v>
      </c>
      <c r="S70" s="132" t="e">
        <f>IF(tbl_dmi_isin[[#This Row],[Index]]&gt;$A$2,"",INDEX(Corp_value!$A$1:$EC$2998,MATCH(tbl_dmi_isin[[#This Row],[ISIN]],Corp_value!$B:$B,0),MATCH(S$2,Corp_value!$1:$1,0)))</f>
        <v>#N/A</v>
      </c>
      <c r="T70" s="132" t="e">
        <f>IF(tbl_dmi_isin[[#This Row],[Index]]&gt;$A$2,"",INDEX(Corp_value!$A$1:$EC$2998,MATCH(tbl_dmi_isin[[#This Row],[ISIN]],Corp_value!$B:$B,0),MATCH(T$2,Corp_value!$1:$1,0)))</f>
        <v>#N/A</v>
      </c>
      <c r="U70" s="132" t="e">
        <f>IF(tbl_dmi_isin[[#This Row],[Index]]&gt;$A$2,"",IF(INDEX(Corp_value!$A$1:$EC$2998,MATCH(tbl_dmi_isin[[#This Row],[ISIN]],Corp_value!$B:$B,0),MATCH(U$2,Corp_value!$1:$1,0))="--","",INDEX(Corp_value!$A$1:$EC$2998,MATCH(tbl_dmi_isin[[#This Row],[ISIN]],Corp_value!$B:$B,0),MATCH(U$2,Corp_value!$1:$1,0))))</f>
        <v>#N/A</v>
      </c>
      <c r="V70" s="143" t="str">
        <f>IFERROR(IF(tbl_dmi_isin[[#This Row],[Index]]&gt;$A$2,"",INDEX(Corp_value!$A$1:$EC$2998,MATCH(tbl_dmi_isin[[#This Row],[ISIN]],Corp_value!$B:$B,0),MATCH(V$2,Corp_value!$1:$1,0)))/100000000,"")</f>
        <v/>
      </c>
      <c r="W70" s="151" t="e">
        <f>IF(tbl_dmi_isin[[#This Row],[Index]]&gt;$A$2,"",INDEX(Corp_value!$A$1:$EC$2998,MATCH(tbl_dmi_isin[[#This Row],[ISIN]],Corp_value!$B:$B,0),MATCH(W$2,Corp_value!$1:$1,0)))</f>
        <v>#N/A</v>
      </c>
      <c r="X70" s="151" t="e">
        <f>IF(tbl_dmi_isin[[#This Row],[Index]]&gt;$A$2,"",INDEX(Corp_value!$A$1:$EC$2998,MATCH(tbl_dmi_isin[[#This Row],[ISIN]],Corp_value!$B:$B,0),MATCH(X$2,Corp_value!$1:$1,0)))</f>
        <v>#N/A</v>
      </c>
      <c r="Y70" s="153" t="e">
        <f>IF(tbl_dmi_isin[[#This Row],[Index]]&gt;$A$2,"",INDEX(Corp_value!$A$1:$EC$2998,MATCH(tbl_dmi_isin[[#This Row],[ISIN]],Corp_value!$B:$B,0),MATCH(Y$2,Corp_value!$1:$1,0)))</f>
        <v>#N/A</v>
      </c>
      <c r="Z70" s="153" t="e">
        <f>IF(tbl_dmi_isin[[#This Row],[Index]]&gt;$A$2,"",INDEX(Corp_value!$A$1:$EC$2998,MATCH(tbl_dmi_isin[[#This Row],[ISIN]],Corp_value!$B:$B,0),MATCH(Z$2,Corp_value!$1:$1,0)))</f>
        <v>#N/A</v>
      </c>
      <c r="AB70" s="2"/>
    </row>
    <row r="71" spans="1:28">
      <c r="A71" s="12">
        <v>68</v>
      </c>
      <c r="B71" s="85" t="str">
        <f>IF(tbl_dmi_isin[[#This Row],[Index]]&gt;$A$2,"",TEXT(INDEX(美元债一级!$A$2:$BO$2879,tbl_dmi_isin[[#This Row],[Index]]+1,MATCH(B$2,美元债一级!$2:$2,0)),"yyyy/mm/dd"))</f>
        <v>2023/08/21</v>
      </c>
      <c r="C71" s="12" t="str">
        <f>IF(tbl_dmi_isin[[#This Row],[Index]]&gt;$A$2,"",INDEX(美元债一级!$A$2:$BO$2880,tbl_dmi_isin[[#This Row],[Index]]+1,MATCH(C$2,美元债一级!$2:$2,0)))</f>
        <v>XS2667302413</v>
      </c>
      <c r="D71" s="12" t="str">
        <f>IF(tbl_dmi_isin[[#This Row],[Index]]&gt;$A$2,"",INDEX(美元债一级!$A$2:$BO$2880,tbl_dmi_isin[[#This Row],[Index]]+1,MATCH(D$2,美元债一级!$2:$2,0)))</f>
        <v>绿景(中国)地产投资有限公司</v>
      </c>
      <c r="E71" s="12" t="str">
        <f>TEXT(tbl_dmi_isin[[#This Row],[定价日]],"YYMMDD")&amp;tbl_dmi_isin[[#This Row],[ISIN]]</f>
        <v>230821XS2667302413</v>
      </c>
      <c r="F71" s="114"/>
      <c r="G71" s="24" t="e">
        <f>IF(tbl_dmi_isin[[#This Row],[Index]]&gt;$A$2,"",INDEX(Corp_value!$A$1:$EC$2998,MATCH(tbl_dmi_isin[[#This Row],[ISIN]],Corp_value!$B:$B,0),MATCH(G$2,Corp_value!$1:$1,0)))</f>
        <v>#N/A</v>
      </c>
      <c r="H71" s="25" t="e">
        <f>IF(tbl_dmi_isin[[#This Row],[Index]]&gt;$A$2,"",INDEX(Corp_value!$A$1:$EC$2998,MATCH(tbl_dmi_isin[[#This Row],[ISIN]],Corp_value!$B:$B,0),MATCH(H$2,Corp_value!$1:$1,0)))</f>
        <v>#N/A</v>
      </c>
      <c r="I71" s="25" t="e">
        <f>IF(tbl_dmi_isin[[#This Row],[Index]]&gt;$A$2,"",IF(INDEX(Corp_value!$A$1:$EC$2998,MATCH(tbl_dmi_isin[[#This Row],[ISIN]],Corp_value!$B:$B,0),MATCH(I$2,Corp_value!$1:$1,0))="--","",INDEX(Corp_value!$A$1:$EC$2998,MATCH(tbl_dmi_isin[[#This Row],[ISIN]],Corp_value!$B:$B,0),MATCH(I$2,Corp_value!$1:$1,0))))</f>
        <v>#N/A</v>
      </c>
      <c r="J71" s="24" t="e">
        <f>IF(tbl_dmi_isin[[#This Row],[Index]]&gt;$A$2,"",INDEX(Corp_value!$A$1:$EC$2998,MATCH(tbl_dmi_isin[[#This Row],[ISIN]],Corp_value!$B:$B,0),MATCH(J$2,Corp_value!$1:$1,0)))</f>
        <v>#N/A</v>
      </c>
      <c r="K71" s="24" t="e">
        <f>IF(tbl_dmi_isin[[#This Row],[Index]]&gt;$A$2,"",INDEX(Corp_value!$A$1:$EC$2998,MATCH(tbl_dmi_isin[[#This Row],[ISIN]],Corp_value!$B:$B,0),MATCH(K$2,Corp_value!$1:$1,0)))</f>
        <v>#N/A</v>
      </c>
      <c r="L71" s="24" t="e">
        <f>IF(tbl_dmi_isin[[#This Row],[Index]]&gt;$A$2,"",IF(INDEX(Corp_value!$A$1:$EC$2998,MATCH(tbl_dmi_isin[[#This Row],[ISIN]],Corp_value!$B:$B,0),MATCH(L$2,Corp_value!$1:$1,0))="--","",INDEX(Corp_value!$A$1:$EC$2998,MATCH(tbl_dmi_isin[[#This Row],[ISIN]],Corp_value!$B:$B,0),MATCH(L$2,Corp_value!$1:$1,0))))</f>
        <v>#N/A</v>
      </c>
      <c r="M71" s="132" t="e">
        <f>IF(tbl_dmi_isin[[#This Row],[Index]]&gt;$A$2,"",INDEX(Corp_value!$A$1:$EC$2998,MATCH(tbl_dmi_isin[[#This Row],[ISIN]],Corp_value!$B:$B,0),MATCH(M$2,Corp_value!$1:$1,0)))</f>
        <v>#N/A</v>
      </c>
      <c r="N71" s="132" t="e">
        <f>IF(tbl_dmi_isin[[#This Row],[Index]]&gt;$A$2,"",IF(INDEX(Corp_value!$A$1:$EC$2998,MATCH(tbl_dmi_isin[[#This Row],[ISIN]],Corp_value!$B:$B,0),MATCH(N$2,Corp_value!$1:$1,0))="--","",INDEX(Corp_value!$A$1:$EC$2998,MATCH(tbl_dmi_isin[[#This Row],[ISIN]],Corp_value!$B:$B,0),MATCH(N$2,Corp_value!$1:$1,0))))</f>
        <v>#N/A</v>
      </c>
      <c r="O71" s="132" t="e">
        <f>IF(tbl_dmi_isin[[#This Row],[Index]]&gt;$A$2,"",INDEX(Corp_value!$A$1:$EC$2998,MATCH(tbl_dmi_isin[[#This Row],[ISIN]],Corp_value!$B:$B,0),MATCH(O$2,Corp_value!$1:$1,0)))</f>
        <v>#N/A</v>
      </c>
      <c r="P71" s="147" t="e">
        <f>IF(tbl_dmi_isin[[#This Row],[Index]]&gt;$A$2,"",TEXT(INDEX(Corp_value!$A$1:$EC$2998,MATCH(tbl_dmi_isin[[#This Row],[ISIN]],Corp_value!$B:$B,0),MATCH(P$2,Corp_value!$1:$1,0)),"yyyy/mm/dd"))</f>
        <v>#N/A</v>
      </c>
      <c r="Q71" s="147" t="e">
        <f>IF(tbl_dmi_isin[[#This Row],[Index]]&gt;$A$2,"",TEXT(INDEX(Corp_value!$A$1:$EC$2998,MATCH(tbl_dmi_isin[[#This Row],[ISIN]],Corp_value!$B:$B,0),MATCH(Q$2,Corp_value!$1:$1,0)),"yyyy/mm/dd"))</f>
        <v>#N/A</v>
      </c>
      <c r="R71" s="147" t="e">
        <f>IF(tbl_dmi_isin[[#This Row],[Index]]&gt;$A$2,"",IF(TEXT(INDEX(Corp_value!$A$1:$EC$2998,MATCH(tbl_dmi_isin[[#This Row],[ISIN]],Corp_value!$B:$B,0),MATCH(R$2,Corp_value!$1:$1,0)),"yyyy/mm/dd")="--","",TEXT(INDEX(Corp_value!$A$1:$EC$2998,MATCH(tbl_dmi_isin[[#This Row],[ISIN]],Corp_value!$B:$B,0),MATCH(R$2,Corp_value!$1:$1,0)),"yyyy/mm/dd")))</f>
        <v>#N/A</v>
      </c>
      <c r="S71" s="132" t="e">
        <f>IF(tbl_dmi_isin[[#This Row],[Index]]&gt;$A$2,"",INDEX(Corp_value!$A$1:$EC$2998,MATCH(tbl_dmi_isin[[#This Row],[ISIN]],Corp_value!$B:$B,0),MATCH(S$2,Corp_value!$1:$1,0)))</f>
        <v>#N/A</v>
      </c>
      <c r="T71" s="132" t="e">
        <f>IF(tbl_dmi_isin[[#This Row],[Index]]&gt;$A$2,"",INDEX(Corp_value!$A$1:$EC$2998,MATCH(tbl_dmi_isin[[#This Row],[ISIN]],Corp_value!$B:$B,0),MATCH(T$2,Corp_value!$1:$1,0)))</f>
        <v>#N/A</v>
      </c>
      <c r="U71" s="132" t="e">
        <f>IF(tbl_dmi_isin[[#This Row],[Index]]&gt;$A$2,"",IF(INDEX(Corp_value!$A$1:$EC$2998,MATCH(tbl_dmi_isin[[#This Row],[ISIN]],Corp_value!$B:$B,0),MATCH(U$2,Corp_value!$1:$1,0))="--","",INDEX(Corp_value!$A$1:$EC$2998,MATCH(tbl_dmi_isin[[#This Row],[ISIN]],Corp_value!$B:$B,0),MATCH(U$2,Corp_value!$1:$1,0))))</f>
        <v>#N/A</v>
      </c>
      <c r="V71" s="143" t="str">
        <f>IFERROR(IF(tbl_dmi_isin[[#This Row],[Index]]&gt;$A$2,"",INDEX(Corp_value!$A$1:$EC$2998,MATCH(tbl_dmi_isin[[#This Row],[ISIN]],Corp_value!$B:$B,0),MATCH(V$2,Corp_value!$1:$1,0)))/100000000,"")</f>
        <v/>
      </c>
      <c r="W71" s="151" t="e">
        <f>IF(tbl_dmi_isin[[#This Row],[Index]]&gt;$A$2,"",INDEX(Corp_value!$A$1:$EC$2998,MATCH(tbl_dmi_isin[[#This Row],[ISIN]],Corp_value!$B:$B,0),MATCH(W$2,Corp_value!$1:$1,0)))</f>
        <v>#N/A</v>
      </c>
      <c r="X71" s="151" t="e">
        <f>IF(tbl_dmi_isin[[#This Row],[Index]]&gt;$A$2,"",INDEX(Corp_value!$A$1:$EC$2998,MATCH(tbl_dmi_isin[[#This Row],[ISIN]],Corp_value!$B:$B,0),MATCH(X$2,Corp_value!$1:$1,0)))</f>
        <v>#N/A</v>
      </c>
      <c r="Y71" s="153" t="e">
        <f>IF(tbl_dmi_isin[[#This Row],[Index]]&gt;$A$2,"",INDEX(Corp_value!$A$1:$EC$2998,MATCH(tbl_dmi_isin[[#This Row],[ISIN]],Corp_value!$B:$B,0),MATCH(Y$2,Corp_value!$1:$1,0)))</f>
        <v>#N/A</v>
      </c>
      <c r="Z71" s="153" t="e">
        <f>IF(tbl_dmi_isin[[#This Row],[Index]]&gt;$A$2,"",INDEX(Corp_value!$A$1:$EC$2998,MATCH(tbl_dmi_isin[[#This Row],[ISIN]],Corp_value!$B:$B,0),MATCH(Z$2,Corp_value!$1:$1,0)))</f>
        <v>#N/A</v>
      </c>
      <c r="AB71" s="2"/>
    </row>
    <row r="72" spans="1:28">
      <c r="A72" s="12">
        <v>69</v>
      </c>
      <c r="B72" s="85" t="str">
        <f>IF(tbl_dmi_isin[[#This Row],[Index]]&gt;$A$2,"",TEXT(INDEX(美元债一级!$A$2:$BO$2879,tbl_dmi_isin[[#This Row],[Index]]+1,MATCH(B$2,美元债一级!$2:$2,0)),"yyyy/mm/dd"))</f>
        <v>2023/08/21</v>
      </c>
      <c r="C72" s="12" t="str">
        <f>IF(tbl_dmi_isin[[#This Row],[Index]]&gt;$A$2,"",INDEX(美元债一级!$A$2:$BO$2880,tbl_dmi_isin[[#This Row],[Index]]+1,MATCH(C$2,美元债一级!$2:$2,0)))</f>
        <v>XS2667305861</v>
      </c>
      <c r="D72" s="12" t="str">
        <f>IF(tbl_dmi_isin[[#This Row],[Index]]&gt;$A$2,"",INDEX(美元债一级!$A$2:$BO$2880,tbl_dmi_isin[[#This Row],[Index]]+1,MATCH(D$2,美元债一级!$2:$2,0)))</f>
        <v>绿景(中国)地产投资有限公司</v>
      </c>
      <c r="E72" s="12" t="str">
        <f>TEXT(tbl_dmi_isin[[#This Row],[定价日]],"YYMMDD")&amp;tbl_dmi_isin[[#This Row],[ISIN]]</f>
        <v>230821XS2667305861</v>
      </c>
      <c r="F72" s="114"/>
      <c r="G72" s="24" t="e">
        <f>IF(tbl_dmi_isin[[#This Row],[Index]]&gt;$A$2,"",INDEX(Corp_value!$A$1:$EC$2998,MATCH(tbl_dmi_isin[[#This Row],[ISIN]],Corp_value!$B:$B,0),MATCH(G$2,Corp_value!$1:$1,0)))</f>
        <v>#N/A</v>
      </c>
      <c r="H72" s="25" t="e">
        <f>IF(tbl_dmi_isin[[#This Row],[Index]]&gt;$A$2,"",INDEX(Corp_value!$A$1:$EC$2998,MATCH(tbl_dmi_isin[[#This Row],[ISIN]],Corp_value!$B:$B,0),MATCH(H$2,Corp_value!$1:$1,0)))</f>
        <v>#N/A</v>
      </c>
      <c r="I72" s="25" t="e">
        <f>IF(tbl_dmi_isin[[#This Row],[Index]]&gt;$A$2,"",IF(INDEX(Corp_value!$A$1:$EC$2998,MATCH(tbl_dmi_isin[[#This Row],[ISIN]],Corp_value!$B:$B,0),MATCH(I$2,Corp_value!$1:$1,0))="--","",INDEX(Corp_value!$A$1:$EC$2998,MATCH(tbl_dmi_isin[[#This Row],[ISIN]],Corp_value!$B:$B,0),MATCH(I$2,Corp_value!$1:$1,0))))</f>
        <v>#N/A</v>
      </c>
      <c r="J72" s="24" t="e">
        <f>IF(tbl_dmi_isin[[#This Row],[Index]]&gt;$A$2,"",INDEX(Corp_value!$A$1:$EC$2998,MATCH(tbl_dmi_isin[[#This Row],[ISIN]],Corp_value!$B:$B,0),MATCH(J$2,Corp_value!$1:$1,0)))</f>
        <v>#N/A</v>
      </c>
      <c r="K72" s="24" t="e">
        <f>IF(tbl_dmi_isin[[#This Row],[Index]]&gt;$A$2,"",INDEX(Corp_value!$A$1:$EC$2998,MATCH(tbl_dmi_isin[[#This Row],[ISIN]],Corp_value!$B:$B,0),MATCH(K$2,Corp_value!$1:$1,0)))</f>
        <v>#N/A</v>
      </c>
      <c r="L72" s="24" t="e">
        <f>IF(tbl_dmi_isin[[#This Row],[Index]]&gt;$A$2,"",IF(INDEX(Corp_value!$A$1:$EC$2998,MATCH(tbl_dmi_isin[[#This Row],[ISIN]],Corp_value!$B:$B,0),MATCH(L$2,Corp_value!$1:$1,0))="--","",INDEX(Corp_value!$A$1:$EC$2998,MATCH(tbl_dmi_isin[[#This Row],[ISIN]],Corp_value!$B:$B,0),MATCH(L$2,Corp_value!$1:$1,0))))</f>
        <v>#N/A</v>
      </c>
      <c r="M72" s="132" t="e">
        <f>IF(tbl_dmi_isin[[#This Row],[Index]]&gt;$A$2,"",INDEX(Corp_value!$A$1:$EC$2998,MATCH(tbl_dmi_isin[[#This Row],[ISIN]],Corp_value!$B:$B,0),MATCH(M$2,Corp_value!$1:$1,0)))</f>
        <v>#N/A</v>
      </c>
      <c r="N72" s="132" t="e">
        <f>IF(tbl_dmi_isin[[#This Row],[Index]]&gt;$A$2,"",IF(INDEX(Corp_value!$A$1:$EC$2998,MATCH(tbl_dmi_isin[[#This Row],[ISIN]],Corp_value!$B:$B,0),MATCH(N$2,Corp_value!$1:$1,0))="--","",INDEX(Corp_value!$A$1:$EC$2998,MATCH(tbl_dmi_isin[[#This Row],[ISIN]],Corp_value!$B:$B,0),MATCH(N$2,Corp_value!$1:$1,0))))</f>
        <v>#N/A</v>
      </c>
      <c r="O72" s="132" t="e">
        <f>IF(tbl_dmi_isin[[#This Row],[Index]]&gt;$A$2,"",INDEX(Corp_value!$A$1:$EC$2998,MATCH(tbl_dmi_isin[[#This Row],[ISIN]],Corp_value!$B:$B,0),MATCH(O$2,Corp_value!$1:$1,0)))</f>
        <v>#N/A</v>
      </c>
      <c r="P72" s="147" t="e">
        <f>IF(tbl_dmi_isin[[#This Row],[Index]]&gt;$A$2,"",TEXT(INDEX(Corp_value!$A$1:$EC$2998,MATCH(tbl_dmi_isin[[#This Row],[ISIN]],Corp_value!$B:$B,0),MATCH(P$2,Corp_value!$1:$1,0)),"yyyy/mm/dd"))</f>
        <v>#N/A</v>
      </c>
      <c r="Q72" s="147" t="e">
        <f>IF(tbl_dmi_isin[[#This Row],[Index]]&gt;$A$2,"",TEXT(INDEX(Corp_value!$A$1:$EC$2998,MATCH(tbl_dmi_isin[[#This Row],[ISIN]],Corp_value!$B:$B,0),MATCH(Q$2,Corp_value!$1:$1,0)),"yyyy/mm/dd"))</f>
        <v>#N/A</v>
      </c>
      <c r="R72" s="147" t="e">
        <f>IF(tbl_dmi_isin[[#This Row],[Index]]&gt;$A$2,"",IF(TEXT(INDEX(Corp_value!$A$1:$EC$2998,MATCH(tbl_dmi_isin[[#This Row],[ISIN]],Corp_value!$B:$B,0),MATCH(R$2,Corp_value!$1:$1,0)),"yyyy/mm/dd")="--","",TEXT(INDEX(Corp_value!$A$1:$EC$2998,MATCH(tbl_dmi_isin[[#This Row],[ISIN]],Corp_value!$B:$B,0),MATCH(R$2,Corp_value!$1:$1,0)),"yyyy/mm/dd")))</f>
        <v>#N/A</v>
      </c>
      <c r="S72" s="132" t="e">
        <f>IF(tbl_dmi_isin[[#This Row],[Index]]&gt;$A$2,"",INDEX(Corp_value!$A$1:$EC$2998,MATCH(tbl_dmi_isin[[#This Row],[ISIN]],Corp_value!$B:$B,0),MATCH(S$2,Corp_value!$1:$1,0)))</f>
        <v>#N/A</v>
      </c>
      <c r="T72" s="132" t="e">
        <f>IF(tbl_dmi_isin[[#This Row],[Index]]&gt;$A$2,"",INDEX(Corp_value!$A$1:$EC$2998,MATCH(tbl_dmi_isin[[#This Row],[ISIN]],Corp_value!$B:$B,0),MATCH(T$2,Corp_value!$1:$1,0)))</f>
        <v>#N/A</v>
      </c>
      <c r="U72" s="132" t="e">
        <f>IF(tbl_dmi_isin[[#This Row],[Index]]&gt;$A$2,"",IF(INDEX(Corp_value!$A$1:$EC$2998,MATCH(tbl_dmi_isin[[#This Row],[ISIN]],Corp_value!$B:$B,0),MATCH(U$2,Corp_value!$1:$1,0))="--","",INDEX(Corp_value!$A$1:$EC$2998,MATCH(tbl_dmi_isin[[#This Row],[ISIN]],Corp_value!$B:$B,0),MATCH(U$2,Corp_value!$1:$1,0))))</f>
        <v>#N/A</v>
      </c>
      <c r="V72" s="143" t="str">
        <f>IFERROR(IF(tbl_dmi_isin[[#This Row],[Index]]&gt;$A$2,"",INDEX(Corp_value!$A$1:$EC$2998,MATCH(tbl_dmi_isin[[#This Row],[ISIN]],Corp_value!$B:$B,0),MATCH(V$2,Corp_value!$1:$1,0)))/100000000,"")</f>
        <v/>
      </c>
      <c r="W72" s="151" t="e">
        <f>IF(tbl_dmi_isin[[#This Row],[Index]]&gt;$A$2,"",INDEX(Corp_value!$A$1:$EC$2998,MATCH(tbl_dmi_isin[[#This Row],[ISIN]],Corp_value!$B:$B,0),MATCH(W$2,Corp_value!$1:$1,0)))</f>
        <v>#N/A</v>
      </c>
      <c r="X72" s="151" t="e">
        <f>IF(tbl_dmi_isin[[#This Row],[Index]]&gt;$A$2,"",INDEX(Corp_value!$A$1:$EC$2998,MATCH(tbl_dmi_isin[[#This Row],[ISIN]],Corp_value!$B:$B,0),MATCH(X$2,Corp_value!$1:$1,0)))</f>
        <v>#N/A</v>
      </c>
      <c r="Y72" s="153" t="e">
        <f>IF(tbl_dmi_isin[[#This Row],[Index]]&gt;$A$2,"",INDEX(Corp_value!$A$1:$EC$2998,MATCH(tbl_dmi_isin[[#This Row],[ISIN]],Corp_value!$B:$B,0),MATCH(Y$2,Corp_value!$1:$1,0)))</f>
        <v>#N/A</v>
      </c>
      <c r="Z72" s="153" t="e">
        <f>IF(tbl_dmi_isin[[#This Row],[Index]]&gt;$A$2,"",INDEX(Corp_value!$A$1:$EC$2998,MATCH(tbl_dmi_isin[[#This Row],[ISIN]],Corp_value!$B:$B,0),MATCH(Z$2,Corp_value!$1:$1,0)))</f>
        <v>#N/A</v>
      </c>
      <c r="AB72" s="2"/>
    </row>
    <row r="73" spans="1:28">
      <c r="A73" s="12">
        <v>70</v>
      </c>
      <c r="B73" s="85" t="str">
        <f>IF(tbl_dmi_isin[[#This Row],[Index]]&gt;$A$2,"",TEXT(INDEX(美元债一级!$A$2:$BO$2879,tbl_dmi_isin[[#This Row],[Index]]+1,MATCH(B$2,美元债一级!$2:$2,0)),"yyyy/mm/dd"))</f>
        <v>2023/08/18</v>
      </c>
      <c r="C73" s="12" t="str">
        <f>IF(tbl_dmi_isin[[#This Row],[Index]]&gt;$A$2,"",INDEX(美元债一级!$A$2:$BO$2880,tbl_dmi_isin[[#This Row],[Index]]+1,MATCH(C$2,美元债一级!$2:$2,0)))</f>
        <v>XS2672788572</v>
      </c>
      <c r="D73" s="12" t="str">
        <f>IF(tbl_dmi_isin[[#This Row],[Index]]&gt;$A$2,"",INDEX(美元债一级!$A$2:$BO$2880,tbl_dmi_isin[[#This Row],[Index]]+1,MATCH(D$2,美元债一级!$2:$2,0)))</f>
        <v>中信建投(国际)金融控股有限公司</v>
      </c>
      <c r="E73" s="12" t="str">
        <f>TEXT(tbl_dmi_isin[[#This Row],[定价日]],"YYMMDD")&amp;tbl_dmi_isin[[#This Row],[ISIN]]</f>
        <v>230818XS2672788572</v>
      </c>
      <c r="F73" s="114"/>
      <c r="G73" s="24" t="e">
        <f>IF(tbl_dmi_isin[[#This Row],[Index]]&gt;$A$2,"",INDEX(Corp_value!$A$1:$EC$2998,MATCH(tbl_dmi_isin[[#This Row],[ISIN]],Corp_value!$B:$B,0),MATCH(G$2,Corp_value!$1:$1,0)))</f>
        <v>#N/A</v>
      </c>
      <c r="H73" s="25" t="e">
        <f>IF(tbl_dmi_isin[[#This Row],[Index]]&gt;$A$2,"",INDEX(Corp_value!$A$1:$EC$2998,MATCH(tbl_dmi_isin[[#This Row],[ISIN]],Corp_value!$B:$B,0),MATCH(H$2,Corp_value!$1:$1,0)))</f>
        <v>#N/A</v>
      </c>
      <c r="I73" s="25" t="e">
        <f>IF(tbl_dmi_isin[[#This Row],[Index]]&gt;$A$2,"",IF(INDEX(Corp_value!$A$1:$EC$2998,MATCH(tbl_dmi_isin[[#This Row],[ISIN]],Corp_value!$B:$B,0),MATCH(I$2,Corp_value!$1:$1,0))="--","",INDEX(Corp_value!$A$1:$EC$2998,MATCH(tbl_dmi_isin[[#This Row],[ISIN]],Corp_value!$B:$B,0),MATCH(I$2,Corp_value!$1:$1,0))))</f>
        <v>#N/A</v>
      </c>
      <c r="J73" s="24" t="e">
        <f>IF(tbl_dmi_isin[[#This Row],[Index]]&gt;$A$2,"",INDEX(Corp_value!$A$1:$EC$2998,MATCH(tbl_dmi_isin[[#This Row],[ISIN]],Corp_value!$B:$B,0),MATCH(J$2,Corp_value!$1:$1,0)))</f>
        <v>#N/A</v>
      </c>
      <c r="K73" s="24" t="e">
        <f>IF(tbl_dmi_isin[[#This Row],[Index]]&gt;$A$2,"",INDEX(Corp_value!$A$1:$EC$2998,MATCH(tbl_dmi_isin[[#This Row],[ISIN]],Corp_value!$B:$B,0),MATCH(K$2,Corp_value!$1:$1,0)))</f>
        <v>#N/A</v>
      </c>
      <c r="L73" s="24" t="e">
        <f>IF(tbl_dmi_isin[[#This Row],[Index]]&gt;$A$2,"",IF(INDEX(Corp_value!$A$1:$EC$2998,MATCH(tbl_dmi_isin[[#This Row],[ISIN]],Corp_value!$B:$B,0),MATCH(L$2,Corp_value!$1:$1,0))="--","",INDEX(Corp_value!$A$1:$EC$2998,MATCH(tbl_dmi_isin[[#This Row],[ISIN]],Corp_value!$B:$B,0),MATCH(L$2,Corp_value!$1:$1,0))))</f>
        <v>#N/A</v>
      </c>
      <c r="M73" s="132" t="e">
        <f>IF(tbl_dmi_isin[[#This Row],[Index]]&gt;$A$2,"",INDEX(Corp_value!$A$1:$EC$2998,MATCH(tbl_dmi_isin[[#This Row],[ISIN]],Corp_value!$B:$B,0),MATCH(M$2,Corp_value!$1:$1,0)))</f>
        <v>#N/A</v>
      </c>
      <c r="N73" s="132" t="e">
        <f>IF(tbl_dmi_isin[[#This Row],[Index]]&gt;$A$2,"",IF(INDEX(Corp_value!$A$1:$EC$2998,MATCH(tbl_dmi_isin[[#This Row],[ISIN]],Corp_value!$B:$B,0),MATCH(N$2,Corp_value!$1:$1,0))="--","",INDEX(Corp_value!$A$1:$EC$2998,MATCH(tbl_dmi_isin[[#This Row],[ISIN]],Corp_value!$B:$B,0),MATCH(N$2,Corp_value!$1:$1,0))))</f>
        <v>#N/A</v>
      </c>
      <c r="O73" s="132" t="e">
        <f>IF(tbl_dmi_isin[[#This Row],[Index]]&gt;$A$2,"",INDEX(Corp_value!$A$1:$EC$2998,MATCH(tbl_dmi_isin[[#This Row],[ISIN]],Corp_value!$B:$B,0),MATCH(O$2,Corp_value!$1:$1,0)))</f>
        <v>#N/A</v>
      </c>
      <c r="P73" s="147" t="e">
        <f>IF(tbl_dmi_isin[[#This Row],[Index]]&gt;$A$2,"",TEXT(INDEX(Corp_value!$A$1:$EC$2998,MATCH(tbl_dmi_isin[[#This Row],[ISIN]],Corp_value!$B:$B,0),MATCH(P$2,Corp_value!$1:$1,0)),"yyyy/mm/dd"))</f>
        <v>#N/A</v>
      </c>
      <c r="Q73" s="147" t="e">
        <f>IF(tbl_dmi_isin[[#This Row],[Index]]&gt;$A$2,"",TEXT(INDEX(Corp_value!$A$1:$EC$2998,MATCH(tbl_dmi_isin[[#This Row],[ISIN]],Corp_value!$B:$B,0),MATCH(Q$2,Corp_value!$1:$1,0)),"yyyy/mm/dd"))</f>
        <v>#N/A</v>
      </c>
      <c r="R73" s="147" t="e">
        <f>IF(tbl_dmi_isin[[#This Row],[Index]]&gt;$A$2,"",IF(TEXT(INDEX(Corp_value!$A$1:$EC$2998,MATCH(tbl_dmi_isin[[#This Row],[ISIN]],Corp_value!$B:$B,0),MATCH(R$2,Corp_value!$1:$1,0)),"yyyy/mm/dd")="--","",TEXT(INDEX(Corp_value!$A$1:$EC$2998,MATCH(tbl_dmi_isin[[#This Row],[ISIN]],Corp_value!$B:$B,0),MATCH(R$2,Corp_value!$1:$1,0)),"yyyy/mm/dd")))</f>
        <v>#N/A</v>
      </c>
      <c r="S73" s="132" t="e">
        <f>IF(tbl_dmi_isin[[#This Row],[Index]]&gt;$A$2,"",INDEX(Corp_value!$A$1:$EC$2998,MATCH(tbl_dmi_isin[[#This Row],[ISIN]],Corp_value!$B:$B,0),MATCH(S$2,Corp_value!$1:$1,0)))</f>
        <v>#N/A</v>
      </c>
      <c r="T73" s="132" t="e">
        <f>IF(tbl_dmi_isin[[#This Row],[Index]]&gt;$A$2,"",INDEX(Corp_value!$A$1:$EC$2998,MATCH(tbl_dmi_isin[[#This Row],[ISIN]],Corp_value!$B:$B,0),MATCH(T$2,Corp_value!$1:$1,0)))</f>
        <v>#N/A</v>
      </c>
      <c r="U73" s="132" t="e">
        <f>IF(tbl_dmi_isin[[#This Row],[Index]]&gt;$A$2,"",IF(INDEX(Corp_value!$A$1:$EC$2998,MATCH(tbl_dmi_isin[[#This Row],[ISIN]],Corp_value!$B:$B,0),MATCH(U$2,Corp_value!$1:$1,0))="--","",INDEX(Corp_value!$A$1:$EC$2998,MATCH(tbl_dmi_isin[[#This Row],[ISIN]],Corp_value!$B:$B,0),MATCH(U$2,Corp_value!$1:$1,0))))</f>
        <v>#N/A</v>
      </c>
      <c r="V73" s="143" t="str">
        <f>IFERROR(IF(tbl_dmi_isin[[#This Row],[Index]]&gt;$A$2,"",INDEX(Corp_value!$A$1:$EC$2998,MATCH(tbl_dmi_isin[[#This Row],[ISIN]],Corp_value!$B:$B,0),MATCH(V$2,Corp_value!$1:$1,0)))/100000000,"")</f>
        <v/>
      </c>
      <c r="W73" s="151" t="e">
        <f>IF(tbl_dmi_isin[[#This Row],[Index]]&gt;$A$2,"",INDEX(Corp_value!$A$1:$EC$2998,MATCH(tbl_dmi_isin[[#This Row],[ISIN]],Corp_value!$B:$B,0),MATCH(W$2,Corp_value!$1:$1,0)))</f>
        <v>#N/A</v>
      </c>
      <c r="X73" s="151" t="e">
        <f>IF(tbl_dmi_isin[[#This Row],[Index]]&gt;$A$2,"",INDEX(Corp_value!$A$1:$EC$2998,MATCH(tbl_dmi_isin[[#This Row],[ISIN]],Corp_value!$B:$B,0),MATCH(X$2,Corp_value!$1:$1,0)))</f>
        <v>#N/A</v>
      </c>
      <c r="Y73" s="153" t="e">
        <f>IF(tbl_dmi_isin[[#This Row],[Index]]&gt;$A$2,"",INDEX(Corp_value!$A$1:$EC$2998,MATCH(tbl_dmi_isin[[#This Row],[ISIN]],Corp_value!$B:$B,0),MATCH(Y$2,Corp_value!$1:$1,0)))</f>
        <v>#N/A</v>
      </c>
      <c r="Z73" s="153" t="e">
        <f>IF(tbl_dmi_isin[[#This Row],[Index]]&gt;$A$2,"",INDEX(Corp_value!$A$1:$EC$2998,MATCH(tbl_dmi_isin[[#This Row],[ISIN]],Corp_value!$B:$B,0),MATCH(Z$2,Corp_value!$1:$1,0)))</f>
        <v>#N/A</v>
      </c>
      <c r="AB73" s="2"/>
    </row>
    <row r="74" spans="1:28">
      <c r="A74" s="12">
        <v>71</v>
      </c>
      <c r="B74" s="85" t="str">
        <f>IF(tbl_dmi_isin[[#This Row],[Index]]&gt;$A$2,"",TEXT(INDEX(美元债一级!$A$2:$BO$2879,tbl_dmi_isin[[#This Row],[Index]]+1,MATCH(B$2,美元债一级!$2:$2,0)),"yyyy/mm/dd"))</f>
        <v>2023/08/16</v>
      </c>
      <c r="C74" s="12" t="str">
        <f>IF(tbl_dmi_isin[[#This Row],[Index]]&gt;$A$2,"",INDEX(美元债一级!$A$2:$BO$2880,tbl_dmi_isin[[#This Row],[Index]]+1,MATCH(C$2,美元债一级!$2:$2,0)))</f>
        <v>HK0000946654</v>
      </c>
      <c r="D74" s="12" t="str">
        <f>IF(tbl_dmi_isin[[#This Row],[Index]]&gt;$A$2,"",INDEX(美元债一级!$A$2:$BO$2880,tbl_dmi_isin[[#This Row],[Index]]+1,MATCH(D$2,美元债一级!$2:$2,0)))</f>
        <v>中华人民共和国香港特别行政区政府</v>
      </c>
      <c r="E74" s="12" t="str">
        <f>TEXT(tbl_dmi_isin[[#This Row],[定价日]],"YYMMDD")&amp;tbl_dmi_isin[[#This Row],[ISIN]]</f>
        <v>230816HK0000946654</v>
      </c>
      <c r="F74" s="114"/>
      <c r="G74" s="24" t="e">
        <f>IF(tbl_dmi_isin[[#This Row],[Index]]&gt;$A$2,"",INDEX(Corp_value!$A$1:$EC$2998,MATCH(tbl_dmi_isin[[#This Row],[ISIN]],Corp_value!$B:$B,0),MATCH(G$2,Corp_value!$1:$1,0)))</f>
        <v>#N/A</v>
      </c>
      <c r="H74" s="25" t="e">
        <f>IF(tbl_dmi_isin[[#This Row],[Index]]&gt;$A$2,"",INDEX(Corp_value!$A$1:$EC$2998,MATCH(tbl_dmi_isin[[#This Row],[ISIN]],Corp_value!$B:$B,0),MATCH(H$2,Corp_value!$1:$1,0)))</f>
        <v>#N/A</v>
      </c>
      <c r="I74" s="25" t="e">
        <f>IF(tbl_dmi_isin[[#This Row],[Index]]&gt;$A$2,"",IF(INDEX(Corp_value!$A$1:$EC$2998,MATCH(tbl_dmi_isin[[#This Row],[ISIN]],Corp_value!$B:$B,0),MATCH(I$2,Corp_value!$1:$1,0))="--","",INDEX(Corp_value!$A$1:$EC$2998,MATCH(tbl_dmi_isin[[#This Row],[ISIN]],Corp_value!$B:$B,0),MATCH(I$2,Corp_value!$1:$1,0))))</f>
        <v>#N/A</v>
      </c>
      <c r="J74" s="24" t="e">
        <f>IF(tbl_dmi_isin[[#This Row],[Index]]&gt;$A$2,"",INDEX(Corp_value!$A$1:$EC$2998,MATCH(tbl_dmi_isin[[#This Row],[ISIN]],Corp_value!$B:$B,0),MATCH(J$2,Corp_value!$1:$1,0)))</f>
        <v>#N/A</v>
      </c>
      <c r="K74" s="24" t="e">
        <f>IF(tbl_dmi_isin[[#This Row],[Index]]&gt;$A$2,"",INDEX(Corp_value!$A$1:$EC$2998,MATCH(tbl_dmi_isin[[#This Row],[ISIN]],Corp_value!$B:$B,0),MATCH(K$2,Corp_value!$1:$1,0)))</f>
        <v>#N/A</v>
      </c>
      <c r="L74" s="24" t="e">
        <f>IF(tbl_dmi_isin[[#This Row],[Index]]&gt;$A$2,"",IF(INDEX(Corp_value!$A$1:$EC$2998,MATCH(tbl_dmi_isin[[#This Row],[ISIN]],Corp_value!$B:$B,0),MATCH(L$2,Corp_value!$1:$1,0))="--","",INDEX(Corp_value!$A$1:$EC$2998,MATCH(tbl_dmi_isin[[#This Row],[ISIN]],Corp_value!$B:$B,0),MATCH(L$2,Corp_value!$1:$1,0))))</f>
        <v>#N/A</v>
      </c>
      <c r="M74" s="132" t="e">
        <f>IF(tbl_dmi_isin[[#This Row],[Index]]&gt;$A$2,"",INDEX(Corp_value!$A$1:$EC$2998,MATCH(tbl_dmi_isin[[#This Row],[ISIN]],Corp_value!$B:$B,0),MATCH(M$2,Corp_value!$1:$1,0)))</f>
        <v>#N/A</v>
      </c>
      <c r="N74" s="132" t="e">
        <f>IF(tbl_dmi_isin[[#This Row],[Index]]&gt;$A$2,"",IF(INDEX(Corp_value!$A$1:$EC$2998,MATCH(tbl_dmi_isin[[#This Row],[ISIN]],Corp_value!$B:$B,0),MATCH(N$2,Corp_value!$1:$1,0))="--","",INDEX(Corp_value!$A$1:$EC$2998,MATCH(tbl_dmi_isin[[#This Row],[ISIN]],Corp_value!$B:$B,0),MATCH(N$2,Corp_value!$1:$1,0))))</f>
        <v>#N/A</v>
      </c>
      <c r="O74" s="132" t="e">
        <f>IF(tbl_dmi_isin[[#This Row],[Index]]&gt;$A$2,"",INDEX(Corp_value!$A$1:$EC$2998,MATCH(tbl_dmi_isin[[#This Row],[ISIN]],Corp_value!$B:$B,0),MATCH(O$2,Corp_value!$1:$1,0)))</f>
        <v>#N/A</v>
      </c>
      <c r="P74" s="147" t="e">
        <f>IF(tbl_dmi_isin[[#This Row],[Index]]&gt;$A$2,"",TEXT(INDEX(Corp_value!$A$1:$EC$2998,MATCH(tbl_dmi_isin[[#This Row],[ISIN]],Corp_value!$B:$B,0),MATCH(P$2,Corp_value!$1:$1,0)),"yyyy/mm/dd"))</f>
        <v>#N/A</v>
      </c>
      <c r="Q74" s="147" t="e">
        <f>IF(tbl_dmi_isin[[#This Row],[Index]]&gt;$A$2,"",TEXT(INDEX(Corp_value!$A$1:$EC$2998,MATCH(tbl_dmi_isin[[#This Row],[ISIN]],Corp_value!$B:$B,0),MATCH(Q$2,Corp_value!$1:$1,0)),"yyyy/mm/dd"))</f>
        <v>#N/A</v>
      </c>
      <c r="R74" s="147" t="e">
        <f>IF(tbl_dmi_isin[[#This Row],[Index]]&gt;$A$2,"",IF(TEXT(INDEX(Corp_value!$A$1:$EC$2998,MATCH(tbl_dmi_isin[[#This Row],[ISIN]],Corp_value!$B:$B,0),MATCH(R$2,Corp_value!$1:$1,0)),"yyyy/mm/dd")="--","",TEXT(INDEX(Corp_value!$A$1:$EC$2998,MATCH(tbl_dmi_isin[[#This Row],[ISIN]],Corp_value!$B:$B,0),MATCH(R$2,Corp_value!$1:$1,0)),"yyyy/mm/dd")))</f>
        <v>#N/A</v>
      </c>
      <c r="S74" s="132" t="e">
        <f>IF(tbl_dmi_isin[[#This Row],[Index]]&gt;$A$2,"",INDEX(Corp_value!$A$1:$EC$2998,MATCH(tbl_dmi_isin[[#This Row],[ISIN]],Corp_value!$B:$B,0),MATCH(S$2,Corp_value!$1:$1,0)))</f>
        <v>#N/A</v>
      </c>
      <c r="T74" s="132" t="e">
        <f>IF(tbl_dmi_isin[[#This Row],[Index]]&gt;$A$2,"",INDEX(Corp_value!$A$1:$EC$2998,MATCH(tbl_dmi_isin[[#This Row],[ISIN]],Corp_value!$B:$B,0),MATCH(T$2,Corp_value!$1:$1,0)))</f>
        <v>#N/A</v>
      </c>
      <c r="U74" s="132" t="e">
        <f>IF(tbl_dmi_isin[[#This Row],[Index]]&gt;$A$2,"",IF(INDEX(Corp_value!$A$1:$EC$2998,MATCH(tbl_dmi_isin[[#This Row],[ISIN]],Corp_value!$B:$B,0),MATCH(U$2,Corp_value!$1:$1,0))="--","",INDEX(Corp_value!$A$1:$EC$2998,MATCH(tbl_dmi_isin[[#This Row],[ISIN]],Corp_value!$B:$B,0),MATCH(U$2,Corp_value!$1:$1,0))))</f>
        <v>#N/A</v>
      </c>
      <c r="V74" s="143" t="str">
        <f>IFERROR(IF(tbl_dmi_isin[[#This Row],[Index]]&gt;$A$2,"",INDEX(Corp_value!$A$1:$EC$2998,MATCH(tbl_dmi_isin[[#This Row],[ISIN]],Corp_value!$B:$B,0),MATCH(V$2,Corp_value!$1:$1,0)))/100000000,"")</f>
        <v/>
      </c>
      <c r="W74" s="151" t="e">
        <f>IF(tbl_dmi_isin[[#This Row],[Index]]&gt;$A$2,"",INDEX(Corp_value!$A$1:$EC$2998,MATCH(tbl_dmi_isin[[#This Row],[ISIN]],Corp_value!$B:$B,0),MATCH(W$2,Corp_value!$1:$1,0)))</f>
        <v>#N/A</v>
      </c>
      <c r="X74" s="151" t="e">
        <f>IF(tbl_dmi_isin[[#This Row],[Index]]&gt;$A$2,"",INDEX(Corp_value!$A$1:$EC$2998,MATCH(tbl_dmi_isin[[#This Row],[ISIN]],Corp_value!$B:$B,0),MATCH(X$2,Corp_value!$1:$1,0)))</f>
        <v>#N/A</v>
      </c>
      <c r="Y74" s="153" t="e">
        <f>IF(tbl_dmi_isin[[#This Row],[Index]]&gt;$A$2,"",INDEX(Corp_value!$A$1:$EC$2998,MATCH(tbl_dmi_isin[[#This Row],[ISIN]],Corp_value!$B:$B,0),MATCH(Y$2,Corp_value!$1:$1,0)))</f>
        <v>#N/A</v>
      </c>
      <c r="Z74" s="153" t="e">
        <f>IF(tbl_dmi_isin[[#This Row],[Index]]&gt;$A$2,"",INDEX(Corp_value!$A$1:$EC$2998,MATCH(tbl_dmi_isin[[#This Row],[ISIN]],Corp_value!$B:$B,0),MATCH(Z$2,Corp_value!$1:$1,0)))</f>
        <v>#N/A</v>
      </c>
    </row>
    <row r="75" spans="1:28">
      <c r="A75" s="12">
        <v>72</v>
      </c>
      <c r="B75" s="85" t="str">
        <f>IF(tbl_dmi_isin[[#This Row],[Index]]&gt;$A$2,"",TEXT(INDEX(美元债一级!$A$2:$BO$2879,tbl_dmi_isin[[#This Row],[Index]]+1,MATCH(B$2,美元债一级!$2:$2,0)),"yyyy/mm/dd"))</f>
        <v>2023/08/16</v>
      </c>
      <c r="C75" s="12" t="str">
        <f>IF(tbl_dmi_isin[[#This Row],[Index]]&gt;$A$2,"",INDEX(美元债一级!$A$2:$BO$2880,tbl_dmi_isin[[#This Row],[Index]]+1,MATCH(C$2,美元债一级!$2:$2,0)))</f>
        <v>XS2671065501</v>
      </c>
      <c r="D75" s="12" t="str">
        <f>IF(tbl_dmi_isin[[#This Row],[Index]]&gt;$A$2,"",INDEX(美元债一级!$A$2:$BO$2880,tbl_dmi_isin[[#This Row],[Index]]+1,MATCH(D$2,美元债一级!$2:$2,0)))</f>
        <v>中信建投(国际)金融控股有限公司</v>
      </c>
      <c r="E75" s="12" t="str">
        <f>TEXT(tbl_dmi_isin[[#This Row],[定价日]],"YYMMDD")&amp;tbl_dmi_isin[[#This Row],[ISIN]]</f>
        <v>230816XS2671065501</v>
      </c>
      <c r="F75" s="114"/>
      <c r="G75" s="24" t="e">
        <f>IF(tbl_dmi_isin[[#This Row],[Index]]&gt;$A$2,"",INDEX(Corp_value!$A$1:$EC$2998,MATCH(tbl_dmi_isin[[#This Row],[ISIN]],Corp_value!$B:$B,0),MATCH(G$2,Corp_value!$1:$1,0)))</f>
        <v>#N/A</v>
      </c>
      <c r="H75" s="25" t="e">
        <f>IF(tbl_dmi_isin[[#This Row],[Index]]&gt;$A$2,"",INDEX(Corp_value!$A$1:$EC$2998,MATCH(tbl_dmi_isin[[#This Row],[ISIN]],Corp_value!$B:$B,0),MATCH(H$2,Corp_value!$1:$1,0)))</f>
        <v>#N/A</v>
      </c>
      <c r="I75" s="25" t="e">
        <f>IF(tbl_dmi_isin[[#This Row],[Index]]&gt;$A$2,"",IF(INDEX(Corp_value!$A$1:$EC$2998,MATCH(tbl_dmi_isin[[#This Row],[ISIN]],Corp_value!$B:$B,0),MATCH(I$2,Corp_value!$1:$1,0))="--","",INDEX(Corp_value!$A$1:$EC$2998,MATCH(tbl_dmi_isin[[#This Row],[ISIN]],Corp_value!$B:$B,0),MATCH(I$2,Corp_value!$1:$1,0))))</f>
        <v>#N/A</v>
      </c>
      <c r="J75" s="24" t="e">
        <f>IF(tbl_dmi_isin[[#This Row],[Index]]&gt;$A$2,"",INDEX(Corp_value!$A$1:$EC$2998,MATCH(tbl_dmi_isin[[#This Row],[ISIN]],Corp_value!$B:$B,0),MATCH(J$2,Corp_value!$1:$1,0)))</f>
        <v>#N/A</v>
      </c>
      <c r="K75" s="24" t="e">
        <f>IF(tbl_dmi_isin[[#This Row],[Index]]&gt;$A$2,"",INDEX(Corp_value!$A$1:$EC$2998,MATCH(tbl_dmi_isin[[#This Row],[ISIN]],Corp_value!$B:$B,0),MATCH(K$2,Corp_value!$1:$1,0)))</f>
        <v>#N/A</v>
      </c>
      <c r="L75" s="24" t="e">
        <f>IF(tbl_dmi_isin[[#This Row],[Index]]&gt;$A$2,"",IF(INDEX(Corp_value!$A$1:$EC$2998,MATCH(tbl_dmi_isin[[#This Row],[ISIN]],Corp_value!$B:$B,0),MATCH(L$2,Corp_value!$1:$1,0))="--","",INDEX(Corp_value!$A$1:$EC$2998,MATCH(tbl_dmi_isin[[#This Row],[ISIN]],Corp_value!$B:$B,0),MATCH(L$2,Corp_value!$1:$1,0))))</f>
        <v>#N/A</v>
      </c>
      <c r="M75" s="132" t="e">
        <f>IF(tbl_dmi_isin[[#This Row],[Index]]&gt;$A$2,"",INDEX(Corp_value!$A$1:$EC$2998,MATCH(tbl_dmi_isin[[#This Row],[ISIN]],Corp_value!$B:$B,0),MATCH(M$2,Corp_value!$1:$1,0)))</f>
        <v>#N/A</v>
      </c>
      <c r="N75" s="132" t="e">
        <f>IF(tbl_dmi_isin[[#This Row],[Index]]&gt;$A$2,"",IF(INDEX(Corp_value!$A$1:$EC$2998,MATCH(tbl_dmi_isin[[#This Row],[ISIN]],Corp_value!$B:$B,0),MATCH(N$2,Corp_value!$1:$1,0))="--","",INDEX(Corp_value!$A$1:$EC$2998,MATCH(tbl_dmi_isin[[#This Row],[ISIN]],Corp_value!$B:$B,0),MATCH(N$2,Corp_value!$1:$1,0))))</f>
        <v>#N/A</v>
      </c>
      <c r="O75" s="132" t="e">
        <f>IF(tbl_dmi_isin[[#This Row],[Index]]&gt;$A$2,"",INDEX(Corp_value!$A$1:$EC$2998,MATCH(tbl_dmi_isin[[#This Row],[ISIN]],Corp_value!$B:$B,0),MATCH(O$2,Corp_value!$1:$1,0)))</f>
        <v>#N/A</v>
      </c>
      <c r="P75" s="147" t="e">
        <f>IF(tbl_dmi_isin[[#This Row],[Index]]&gt;$A$2,"",TEXT(INDEX(Corp_value!$A$1:$EC$2998,MATCH(tbl_dmi_isin[[#This Row],[ISIN]],Corp_value!$B:$B,0),MATCH(P$2,Corp_value!$1:$1,0)),"yyyy/mm/dd"))</f>
        <v>#N/A</v>
      </c>
      <c r="Q75" s="147" t="e">
        <f>IF(tbl_dmi_isin[[#This Row],[Index]]&gt;$A$2,"",TEXT(INDEX(Corp_value!$A$1:$EC$2998,MATCH(tbl_dmi_isin[[#This Row],[ISIN]],Corp_value!$B:$B,0),MATCH(Q$2,Corp_value!$1:$1,0)),"yyyy/mm/dd"))</f>
        <v>#N/A</v>
      </c>
      <c r="R75" s="147" t="e">
        <f>IF(tbl_dmi_isin[[#This Row],[Index]]&gt;$A$2,"",IF(TEXT(INDEX(Corp_value!$A$1:$EC$2998,MATCH(tbl_dmi_isin[[#This Row],[ISIN]],Corp_value!$B:$B,0),MATCH(R$2,Corp_value!$1:$1,0)),"yyyy/mm/dd")="--","",TEXT(INDEX(Corp_value!$A$1:$EC$2998,MATCH(tbl_dmi_isin[[#This Row],[ISIN]],Corp_value!$B:$B,0),MATCH(R$2,Corp_value!$1:$1,0)),"yyyy/mm/dd")))</f>
        <v>#N/A</v>
      </c>
      <c r="S75" s="132" t="e">
        <f>IF(tbl_dmi_isin[[#This Row],[Index]]&gt;$A$2,"",INDEX(Corp_value!$A$1:$EC$2998,MATCH(tbl_dmi_isin[[#This Row],[ISIN]],Corp_value!$B:$B,0),MATCH(S$2,Corp_value!$1:$1,0)))</f>
        <v>#N/A</v>
      </c>
      <c r="T75" s="132" t="e">
        <f>IF(tbl_dmi_isin[[#This Row],[Index]]&gt;$A$2,"",INDEX(Corp_value!$A$1:$EC$2998,MATCH(tbl_dmi_isin[[#This Row],[ISIN]],Corp_value!$B:$B,0),MATCH(T$2,Corp_value!$1:$1,0)))</f>
        <v>#N/A</v>
      </c>
      <c r="U75" s="132" t="e">
        <f>IF(tbl_dmi_isin[[#This Row],[Index]]&gt;$A$2,"",IF(INDEX(Corp_value!$A$1:$EC$2998,MATCH(tbl_dmi_isin[[#This Row],[ISIN]],Corp_value!$B:$B,0),MATCH(U$2,Corp_value!$1:$1,0))="--","",INDEX(Corp_value!$A$1:$EC$2998,MATCH(tbl_dmi_isin[[#This Row],[ISIN]],Corp_value!$B:$B,0),MATCH(U$2,Corp_value!$1:$1,0))))</f>
        <v>#N/A</v>
      </c>
      <c r="V75" s="143" t="str">
        <f>IFERROR(IF(tbl_dmi_isin[[#This Row],[Index]]&gt;$A$2,"",INDEX(Corp_value!$A$1:$EC$2998,MATCH(tbl_dmi_isin[[#This Row],[ISIN]],Corp_value!$B:$B,0),MATCH(V$2,Corp_value!$1:$1,0)))/100000000,"")</f>
        <v/>
      </c>
      <c r="W75" s="151" t="e">
        <f>IF(tbl_dmi_isin[[#This Row],[Index]]&gt;$A$2,"",INDEX(Corp_value!$A$1:$EC$2998,MATCH(tbl_dmi_isin[[#This Row],[ISIN]],Corp_value!$B:$B,0),MATCH(W$2,Corp_value!$1:$1,0)))</f>
        <v>#N/A</v>
      </c>
      <c r="X75" s="151" t="e">
        <f>IF(tbl_dmi_isin[[#This Row],[Index]]&gt;$A$2,"",INDEX(Corp_value!$A$1:$EC$2998,MATCH(tbl_dmi_isin[[#This Row],[ISIN]],Corp_value!$B:$B,0),MATCH(X$2,Corp_value!$1:$1,0)))</f>
        <v>#N/A</v>
      </c>
      <c r="Y75" s="153" t="e">
        <f>IF(tbl_dmi_isin[[#This Row],[Index]]&gt;$A$2,"",INDEX(Corp_value!$A$1:$EC$2998,MATCH(tbl_dmi_isin[[#This Row],[ISIN]],Corp_value!$B:$B,0),MATCH(Y$2,Corp_value!$1:$1,0)))</f>
        <v>#N/A</v>
      </c>
      <c r="Z75" s="153" t="e">
        <f>IF(tbl_dmi_isin[[#This Row],[Index]]&gt;$A$2,"",INDEX(Corp_value!$A$1:$EC$2998,MATCH(tbl_dmi_isin[[#This Row],[ISIN]],Corp_value!$B:$B,0),MATCH(Z$2,Corp_value!$1:$1,0)))</f>
        <v>#N/A</v>
      </c>
    </row>
    <row r="76" spans="1:28">
      <c r="A76" s="12">
        <v>73</v>
      </c>
      <c r="B76" s="85" t="str">
        <f>IF(tbl_dmi_isin[[#This Row],[Index]]&gt;$A$2,"",TEXT(INDEX(美元债一级!$A$2:$BO$2879,tbl_dmi_isin[[#This Row],[Index]]+1,MATCH(B$2,美元债一级!$2:$2,0)),"yyyy/mm/dd"))</f>
        <v>2023/08/15</v>
      </c>
      <c r="C76" s="12" t="str">
        <f>IF(tbl_dmi_isin[[#This Row],[Index]]&gt;$A$2,"",INDEX(美元债一级!$A$2:$BO$2880,tbl_dmi_isin[[#This Row],[Index]]+1,MATCH(C$2,美元债一级!$2:$2,0)))</f>
        <v>XS2671014004</v>
      </c>
      <c r="D76" s="12" t="str">
        <f>IF(tbl_dmi_isin[[#This Row],[Index]]&gt;$A$2,"",INDEX(美元债一级!$A$2:$BO$2880,tbl_dmi_isin[[#This Row],[Index]]+1,MATCH(D$2,美元债一级!$2:$2,0)))</f>
        <v>国泰君安国际控股有限公司</v>
      </c>
      <c r="E76" s="12" t="str">
        <f>TEXT(tbl_dmi_isin[[#This Row],[定价日]],"YYMMDD")&amp;tbl_dmi_isin[[#This Row],[ISIN]]</f>
        <v>230815XS2671014004</v>
      </c>
      <c r="F76" s="114"/>
      <c r="G76" s="24" t="e">
        <f>IF(tbl_dmi_isin[[#This Row],[Index]]&gt;$A$2,"",INDEX(Corp_value!$A$1:$EC$2998,MATCH(tbl_dmi_isin[[#This Row],[ISIN]],Corp_value!$B:$B,0),MATCH(G$2,Corp_value!$1:$1,0)))</f>
        <v>#N/A</v>
      </c>
      <c r="H76" s="25" t="e">
        <f>IF(tbl_dmi_isin[[#This Row],[Index]]&gt;$A$2,"",INDEX(Corp_value!$A$1:$EC$2998,MATCH(tbl_dmi_isin[[#This Row],[ISIN]],Corp_value!$B:$B,0),MATCH(H$2,Corp_value!$1:$1,0)))</f>
        <v>#N/A</v>
      </c>
      <c r="I76" s="25" t="e">
        <f>IF(tbl_dmi_isin[[#This Row],[Index]]&gt;$A$2,"",IF(INDEX(Corp_value!$A$1:$EC$2998,MATCH(tbl_dmi_isin[[#This Row],[ISIN]],Corp_value!$B:$B,0),MATCH(I$2,Corp_value!$1:$1,0))="--","",INDEX(Corp_value!$A$1:$EC$2998,MATCH(tbl_dmi_isin[[#This Row],[ISIN]],Corp_value!$B:$B,0),MATCH(I$2,Corp_value!$1:$1,0))))</f>
        <v>#N/A</v>
      </c>
      <c r="J76" s="24" t="e">
        <f>IF(tbl_dmi_isin[[#This Row],[Index]]&gt;$A$2,"",INDEX(Corp_value!$A$1:$EC$2998,MATCH(tbl_dmi_isin[[#This Row],[ISIN]],Corp_value!$B:$B,0),MATCH(J$2,Corp_value!$1:$1,0)))</f>
        <v>#N/A</v>
      </c>
      <c r="K76" s="24" t="e">
        <f>IF(tbl_dmi_isin[[#This Row],[Index]]&gt;$A$2,"",INDEX(Corp_value!$A$1:$EC$2998,MATCH(tbl_dmi_isin[[#This Row],[ISIN]],Corp_value!$B:$B,0),MATCH(K$2,Corp_value!$1:$1,0)))</f>
        <v>#N/A</v>
      </c>
      <c r="L76" s="24" t="e">
        <f>IF(tbl_dmi_isin[[#This Row],[Index]]&gt;$A$2,"",IF(INDEX(Corp_value!$A$1:$EC$2998,MATCH(tbl_dmi_isin[[#This Row],[ISIN]],Corp_value!$B:$B,0),MATCH(L$2,Corp_value!$1:$1,0))="--","",INDEX(Corp_value!$A$1:$EC$2998,MATCH(tbl_dmi_isin[[#This Row],[ISIN]],Corp_value!$B:$B,0),MATCH(L$2,Corp_value!$1:$1,0))))</f>
        <v>#N/A</v>
      </c>
      <c r="M76" s="24" t="e">
        <f>IF(tbl_dmi_isin[[#This Row],[Index]]&gt;$A$2,"",INDEX(Corp_value!$A$1:$EC$2998,MATCH(tbl_dmi_isin[[#This Row],[ISIN]],Corp_value!$B:$B,0),MATCH(M$2,Corp_value!$1:$1,0)))</f>
        <v>#N/A</v>
      </c>
      <c r="N76" s="24" t="e">
        <f>IF(tbl_dmi_isin[[#This Row],[Index]]&gt;$A$2,"",IF(INDEX(Corp_value!$A$1:$EC$2998,MATCH(tbl_dmi_isin[[#This Row],[ISIN]],Corp_value!$B:$B,0),MATCH(N$2,Corp_value!$1:$1,0))="--","",INDEX(Corp_value!$A$1:$EC$2998,MATCH(tbl_dmi_isin[[#This Row],[ISIN]],Corp_value!$B:$B,0),MATCH(N$2,Corp_value!$1:$1,0))))</f>
        <v>#N/A</v>
      </c>
      <c r="O76" s="24" t="e">
        <f>IF(tbl_dmi_isin[[#This Row],[Index]]&gt;$A$2,"",INDEX(Corp_value!$A$1:$EC$2998,MATCH(tbl_dmi_isin[[#This Row],[ISIN]],Corp_value!$B:$B,0),MATCH(O$2,Corp_value!$1:$1,0)))</f>
        <v>#N/A</v>
      </c>
      <c r="P76" s="146" t="e">
        <f>IF(tbl_dmi_isin[[#This Row],[Index]]&gt;$A$2,"",TEXT(INDEX(Corp_value!$A$1:$EC$2998,MATCH(tbl_dmi_isin[[#This Row],[ISIN]],Corp_value!$B:$B,0),MATCH(P$2,Corp_value!$1:$1,0)),"yyyy/mm/dd"))</f>
        <v>#N/A</v>
      </c>
      <c r="Q76" s="146" t="e">
        <f>IF(tbl_dmi_isin[[#This Row],[Index]]&gt;$A$2,"",TEXT(INDEX(Corp_value!$A$1:$EC$2998,MATCH(tbl_dmi_isin[[#This Row],[ISIN]],Corp_value!$B:$B,0),MATCH(Q$2,Corp_value!$1:$1,0)),"yyyy/mm/dd"))</f>
        <v>#N/A</v>
      </c>
      <c r="R76" s="146" t="e">
        <f>IF(tbl_dmi_isin[[#This Row],[Index]]&gt;$A$2,"",IF(TEXT(INDEX(Corp_value!$A$1:$EC$2998,MATCH(tbl_dmi_isin[[#This Row],[ISIN]],Corp_value!$B:$B,0),MATCH(R$2,Corp_value!$1:$1,0)),"yyyy/mm/dd")="--","",TEXT(INDEX(Corp_value!$A$1:$EC$2998,MATCH(tbl_dmi_isin[[#This Row],[ISIN]],Corp_value!$B:$B,0),MATCH(R$2,Corp_value!$1:$1,0)),"yyyy/mm/dd")))</f>
        <v>#N/A</v>
      </c>
      <c r="S76" s="24" t="e">
        <f>IF(tbl_dmi_isin[[#This Row],[Index]]&gt;$A$2,"",INDEX(Corp_value!$A$1:$EC$2998,MATCH(tbl_dmi_isin[[#This Row],[ISIN]],Corp_value!$B:$B,0),MATCH(S$2,Corp_value!$1:$1,0)))</f>
        <v>#N/A</v>
      </c>
      <c r="T76" s="24" t="e">
        <f>IF(tbl_dmi_isin[[#This Row],[Index]]&gt;$A$2,"",INDEX(Corp_value!$A$1:$EC$2998,MATCH(tbl_dmi_isin[[#This Row],[ISIN]],Corp_value!$B:$B,0),MATCH(T$2,Corp_value!$1:$1,0)))</f>
        <v>#N/A</v>
      </c>
      <c r="U76" s="24" t="e">
        <f>IF(tbl_dmi_isin[[#This Row],[Index]]&gt;$A$2,"",IF(INDEX(Corp_value!$A$1:$EC$2998,MATCH(tbl_dmi_isin[[#This Row],[ISIN]],Corp_value!$B:$B,0),MATCH(U$2,Corp_value!$1:$1,0))="--","",INDEX(Corp_value!$A$1:$EC$2998,MATCH(tbl_dmi_isin[[#This Row],[ISIN]],Corp_value!$B:$B,0),MATCH(U$2,Corp_value!$1:$1,0))))</f>
        <v>#N/A</v>
      </c>
      <c r="V76" s="144" t="str">
        <f>IFERROR(IF(tbl_dmi_isin[[#This Row],[Index]]&gt;$A$2,"",INDEX(Corp_value!$A$1:$EC$2998,MATCH(tbl_dmi_isin[[#This Row],[ISIN]],Corp_value!$B:$B,0),MATCH(V$2,Corp_value!$1:$1,0)))/100000000,"")</f>
        <v/>
      </c>
      <c r="W76" s="150" t="e">
        <f>IF(tbl_dmi_isin[[#This Row],[Index]]&gt;$A$2,"",INDEX(Corp_value!$A$1:$EC$2998,MATCH(tbl_dmi_isin[[#This Row],[ISIN]],Corp_value!$B:$B,0),MATCH(W$2,Corp_value!$1:$1,0)))</f>
        <v>#N/A</v>
      </c>
      <c r="X76" s="150" t="e">
        <f>IF(tbl_dmi_isin[[#This Row],[Index]]&gt;$A$2,"",INDEX(Corp_value!$A$1:$EC$2998,MATCH(tbl_dmi_isin[[#This Row],[ISIN]],Corp_value!$B:$B,0),MATCH(X$2,Corp_value!$1:$1,0)))</f>
        <v>#N/A</v>
      </c>
      <c r="Y76" s="153" t="e">
        <f>IF(tbl_dmi_isin[[#This Row],[Index]]&gt;$A$2,"",INDEX(Corp_value!$A$1:$EC$2998,MATCH(tbl_dmi_isin[[#This Row],[ISIN]],Corp_value!$B:$B,0),MATCH(Y$2,Corp_value!$1:$1,0)))</f>
        <v>#N/A</v>
      </c>
      <c r="Z76" s="153" t="e">
        <f>IF(tbl_dmi_isin[[#This Row],[Index]]&gt;$A$2,"",INDEX(Corp_value!$A$1:$EC$2998,MATCH(tbl_dmi_isin[[#This Row],[ISIN]],Corp_value!$B:$B,0),MATCH(Z$2,Corp_value!$1:$1,0)))</f>
        <v>#N/A</v>
      </c>
    </row>
    <row r="77" spans="1:28">
      <c r="A77" s="12">
        <v>74</v>
      </c>
      <c r="B77" s="85" t="str">
        <f>IF(tbl_dmi_isin[[#This Row],[Index]]&gt;$A$2,"",TEXT(INDEX(美元债一级!$A$2:$BO$2879,tbl_dmi_isin[[#This Row],[Index]]+1,MATCH(B$2,美元债一级!$2:$2,0)),"yyyy/mm/dd"))</f>
        <v>2023/08/15</v>
      </c>
      <c r="C77" s="12" t="str">
        <f>IF(tbl_dmi_isin[[#This Row],[Index]]&gt;$A$2,"",INDEX(美元债一级!$A$2:$BO$2880,tbl_dmi_isin[[#This Row],[Index]]+1,MATCH(C$2,美元债一级!$2:$2,0)))</f>
        <v>XS2671020589</v>
      </c>
      <c r="D77" s="12" t="str">
        <f>IF(tbl_dmi_isin[[#This Row],[Index]]&gt;$A$2,"",INDEX(美元债一级!$A$2:$BO$2880,tbl_dmi_isin[[#This Row],[Index]]+1,MATCH(D$2,美元债一级!$2:$2,0)))</f>
        <v>华泰国际金融控股有限公司</v>
      </c>
      <c r="E77" s="12" t="str">
        <f>TEXT(tbl_dmi_isin[[#This Row],[定价日]],"YYMMDD")&amp;tbl_dmi_isin[[#This Row],[ISIN]]</f>
        <v>230815XS2671020589</v>
      </c>
      <c r="F77" s="116"/>
      <c r="G77" s="24" t="e">
        <f>IF(tbl_dmi_isin[[#This Row],[Index]]&gt;$A$2,"",INDEX(Corp_value!$A$1:$EC$2998,MATCH(tbl_dmi_isin[[#This Row],[ISIN]],Corp_value!$B:$B,0),MATCH(G$2,Corp_value!$1:$1,0)))</f>
        <v>#N/A</v>
      </c>
      <c r="H77" s="25" t="e">
        <f>IF(tbl_dmi_isin[[#This Row],[Index]]&gt;$A$2,"",INDEX(Corp_value!$A$1:$EC$2998,MATCH(tbl_dmi_isin[[#This Row],[ISIN]],Corp_value!$B:$B,0),MATCH(H$2,Corp_value!$1:$1,0)))</f>
        <v>#N/A</v>
      </c>
      <c r="I77" s="25" t="e">
        <f>IF(tbl_dmi_isin[[#This Row],[Index]]&gt;$A$2,"",IF(INDEX(Corp_value!$A$1:$EC$2998,MATCH(tbl_dmi_isin[[#This Row],[ISIN]],Corp_value!$B:$B,0),MATCH(I$2,Corp_value!$1:$1,0))="--","",INDEX(Corp_value!$A$1:$EC$2998,MATCH(tbl_dmi_isin[[#This Row],[ISIN]],Corp_value!$B:$B,0),MATCH(I$2,Corp_value!$1:$1,0))))</f>
        <v>#N/A</v>
      </c>
      <c r="J77" s="24" t="e">
        <f>IF(tbl_dmi_isin[[#This Row],[Index]]&gt;$A$2,"",INDEX(Corp_value!$A$1:$EC$2998,MATCH(tbl_dmi_isin[[#This Row],[ISIN]],Corp_value!$B:$B,0),MATCH(J$2,Corp_value!$1:$1,0)))</f>
        <v>#N/A</v>
      </c>
      <c r="K77" s="24" t="e">
        <f>IF(tbl_dmi_isin[[#This Row],[Index]]&gt;$A$2,"",INDEX(Corp_value!$A$1:$EC$2998,MATCH(tbl_dmi_isin[[#This Row],[ISIN]],Corp_value!$B:$B,0),MATCH(K$2,Corp_value!$1:$1,0)))</f>
        <v>#N/A</v>
      </c>
      <c r="L77" s="24" t="e">
        <f>IF(tbl_dmi_isin[[#This Row],[Index]]&gt;$A$2,"",IF(INDEX(Corp_value!$A$1:$EC$2998,MATCH(tbl_dmi_isin[[#This Row],[ISIN]],Corp_value!$B:$B,0),MATCH(L$2,Corp_value!$1:$1,0))="--","",INDEX(Corp_value!$A$1:$EC$2998,MATCH(tbl_dmi_isin[[#This Row],[ISIN]],Corp_value!$B:$B,0),MATCH(L$2,Corp_value!$1:$1,0))))</f>
        <v>#N/A</v>
      </c>
      <c r="M77" s="132" t="e">
        <f>IF(tbl_dmi_isin[[#This Row],[Index]]&gt;$A$2,"",INDEX(Corp_value!$A$1:$EC$2998,MATCH(tbl_dmi_isin[[#This Row],[ISIN]],Corp_value!$B:$B,0),MATCH(M$2,Corp_value!$1:$1,0)))</f>
        <v>#N/A</v>
      </c>
      <c r="N77" s="132" t="e">
        <f>IF(tbl_dmi_isin[[#This Row],[Index]]&gt;$A$2,"",IF(INDEX(Corp_value!$A$1:$EC$2998,MATCH(tbl_dmi_isin[[#This Row],[ISIN]],Corp_value!$B:$B,0),MATCH(N$2,Corp_value!$1:$1,0))="--","",INDEX(Corp_value!$A$1:$EC$2998,MATCH(tbl_dmi_isin[[#This Row],[ISIN]],Corp_value!$B:$B,0),MATCH(N$2,Corp_value!$1:$1,0))))</f>
        <v>#N/A</v>
      </c>
      <c r="O77" s="132" t="e">
        <f>IF(tbl_dmi_isin[[#This Row],[Index]]&gt;$A$2,"",INDEX(Corp_value!$A$1:$EC$2998,MATCH(tbl_dmi_isin[[#This Row],[ISIN]],Corp_value!$B:$B,0),MATCH(O$2,Corp_value!$1:$1,0)))</f>
        <v>#N/A</v>
      </c>
      <c r="P77" s="147" t="e">
        <f>IF(tbl_dmi_isin[[#This Row],[Index]]&gt;$A$2,"",TEXT(INDEX(Corp_value!$A$1:$EC$2998,MATCH(tbl_dmi_isin[[#This Row],[ISIN]],Corp_value!$B:$B,0),MATCH(P$2,Corp_value!$1:$1,0)),"yyyy/mm/dd"))</f>
        <v>#N/A</v>
      </c>
      <c r="Q77" s="147" t="e">
        <f>IF(tbl_dmi_isin[[#This Row],[Index]]&gt;$A$2,"",TEXT(INDEX(Corp_value!$A$1:$EC$2998,MATCH(tbl_dmi_isin[[#This Row],[ISIN]],Corp_value!$B:$B,0),MATCH(Q$2,Corp_value!$1:$1,0)),"yyyy/mm/dd"))</f>
        <v>#N/A</v>
      </c>
      <c r="R77" s="147" t="e">
        <f>IF(tbl_dmi_isin[[#This Row],[Index]]&gt;$A$2,"",IF(TEXT(INDEX(Corp_value!$A$1:$EC$2998,MATCH(tbl_dmi_isin[[#This Row],[ISIN]],Corp_value!$B:$B,0),MATCH(R$2,Corp_value!$1:$1,0)),"yyyy/mm/dd")="--","",TEXT(INDEX(Corp_value!$A$1:$EC$2998,MATCH(tbl_dmi_isin[[#This Row],[ISIN]],Corp_value!$B:$B,0),MATCH(R$2,Corp_value!$1:$1,0)),"yyyy/mm/dd")))</f>
        <v>#N/A</v>
      </c>
      <c r="S77" s="132" t="e">
        <f>IF(tbl_dmi_isin[[#This Row],[Index]]&gt;$A$2,"",INDEX(Corp_value!$A$1:$EC$2998,MATCH(tbl_dmi_isin[[#This Row],[ISIN]],Corp_value!$B:$B,0),MATCH(S$2,Corp_value!$1:$1,0)))</f>
        <v>#N/A</v>
      </c>
      <c r="T77" s="132" t="e">
        <f>IF(tbl_dmi_isin[[#This Row],[Index]]&gt;$A$2,"",INDEX(Corp_value!$A$1:$EC$2998,MATCH(tbl_dmi_isin[[#This Row],[ISIN]],Corp_value!$B:$B,0),MATCH(T$2,Corp_value!$1:$1,0)))</f>
        <v>#N/A</v>
      </c>
      <c r="U77" s="132" t="e">
        <f>IF(tbl_dmi_isin[[#This Row],[Index]]&gt;$A$2,"",IF(INDEX(Corp_value!$A$1:$EC$2998,MATCH(tbl_dmi_isin[[#This Row],[ISIN]],Corp_value!$B:$B,0),MATCH(U$2,Corp_value!$1:$1,0))="--","",INDEX(Corp_value!$A$1:$EC$2998,MATCH(tbl_dmi_isin[[#This Row],[ISIN]],Corp_value!$B:$B,0),MATCH(U$2,Corp_value!$1:$1,0))))</f>
        <v>#N/A</v>
      </c>
      <c r="V77" s="145" t="str">
        <f>IFERROR(IF(tbl_dmi_isin[[#This Row],[Index]]&gt;$A$2,"",INDEX(Corp_value!$A$1:$EC$2998,MATCH(tbl_dmi_isin[[#This Row],[ISIN]],Corp_value!$B:$B,0),MATCH(V$2,Corp_value!$1:$1,0)))/100000000,"")</f>
        <v/>
      </c>
      <c r="W77" s="150" t="e">
        <f>IF(tbl_dmi_isin[[#This Row],[Index]]&gt;$A$2,"",INDEX(Corp_value!$A$1:$EC$2998,MATCH(tbl_dmi_isin[[#This Row],[ISIN]],Corp_value!$B:$B,0),MATCH(W$2,Corp_value!$1:$1,0)))</f>
        <v>#N/A</v>
      </c>
      <c r="X77" s="150" t="e">
        <f>IF(tbl_dmi_isin[[#This Row],[Index]]&gt;$A$2,"",INDEX(Corp_value!$A$1:$EC$2998,MATCH(tbl_dmi_isin[[#This Row],[ISIN]],Corp_value!$B:$B,0),MATCH(X$2,Corp_value!$1:$1,0)))</f>
        <v>#N/A</v>
      </c>
      <c r="Y77" s="153" t="e">
        <f>IF(tbl_dmi_isin[[#This Row],[Index]]&gt;$A$2,"",INDEX(Corp_value!$A$1:$EC$2998,MATCH(tbl_dmi_isin[[#This Row],[ISIN]],Corp_value!$B:$B,0),MATCH(Y$2,Corp_value!$1:$1,0)))</f>
        <v>#N/A</v>
      </c>
      <c r="Z77" s="153" t="e">
        <f>IF(tbl_dmi_isin[[#This Row],[Index]]&gt;$A$2,"",INDEX(Corp_value!$A$1:$EC$2998,MATCH(tbl_dmi_isin[[#This Row],[ISIN]],Corp_value!$B:$B,0),MATCH(Z$2,Corp_value!$1:$1,0)))</f>
        <v>#N/A</v>
      </c>
    </row>
    <row r="78" spans="1:28">
      <c r="A78" s="12">
        <v>75</v>
      </c>
      <c r="B78" s="85" t="str">
        <f>IF(tbl_dmi_isin[[#This Row],[Index]]&gt;$A$2,"",TEXT(INDEX(美元债一级!$A$2:$BO$2879,tbl_dmi_isin[[#This Row],[Index]]+1,MATCH(B$2,美元债一级!$2:$2,0)),"yyyy/mm/dd"))</f>
        <v>2023/08/15</v>
      </c>
      <c r="C78" s="12" t="str">
        <f>IF(tbl_dmi_isin[[#This Row],[Index]]&gt;$A$2,"",INDEX(美元债一级!$A$2:$BO$2880,tbl_dmi_isin[[#This Row],[Index]]+1,MATCH(C$2,美元债一级!$2:$2,0)))</f>
        <v>XS2671021124</v>
      </c>
      <c r="D78" s="12" t="str">
        <f>IF(tbl_dmi_isin[[#This Row],[Index]]&gt;$A$2,"",INDEX(美元债一级!$A$2:$BO$2880,tbl_dmi_isin[[#This Row],[Index]]+1,MATCH(D$2,美元债一级!$2:$2,0)))</f>
        <v>华泰国际金融控股有限公司</v>
      </c>
      <c r="E78" s="12" t="str">
        <f>TEXT(tbl_dmi_isin[[#This Row],[定价日]],"YYMMDD")&amp;tbl_dmi_isin[[#This Row],[ISIN]]</f>
        <v>230815XS2671021124</v>
      </c>
      <c r="F78" s="116"/>
      <c r="G78" s="24" t="e">
        <f>IF(tbl_dmi_isin[[#This Row],[Index]]&gt;$A$2,"",INDEX(Corp_value!$A$1:$EC$2998,MATCH(tbl_dmi_isin[[#This Row],[ISIN]],Corp_value!$B:$B,0),MATCH(G$2,Corp_value!$1:$1,0)))</f>
        <v>#N/A</v>
      </c>
      <c r="H78" s="25" t="e">
        <f>IF(tbl_dmi_isin[[#This Row],[Index]]&gt;$A$2,"",INDEX(Corp_value!$A$1:$EC$2998,MATCH(tbl_dmi_isin[[#This Row],[ISIN]],Corp_value!$B:$B,0),MATCH(H$2,Corp_value!$1:$1,0)))</f>
        <v>#N/A</v>
      </c>
      <c r="I78" s="25" t="e">
        <f>IF(tbl_dmi_isin[[#This Row],[Index]]&gt;$A$2,"",IF(INDEX(Corp_value!$A$1:$EC$2998,MATCH(tbl_dmi_isin[[#This Row],[ISIN]],Corp_value!$B:$B,0),MATCH(I$2,Corp_value!$1:$1,0))="--","",INDEX(Corp_value!$A$1:$EC$2998,MATCH(tbl_dmi_isin[[#This Row],[ISIN]],Corp_value!$B:$B,0),MATCH(I$2,Corp_value!$1:$1,0))))</f>
        <v>#N/A</v>
      </c>
      <c r="J78" s="24" t="e">
        <f>IF(tbl_dmi_isin[[#This Row],[Index]]&gt;$A$2,"",INDEX(Corp_value!$A$1:$EC$2998,MATCH(tbl_dmi_isin[[#This Row],[ISIN]],Corp_value!$B:$B,0),MATCH(J$2,Corp_value!$1:$1,0)))</f>
        <v>#N/A</v>
      </c>
      <c r="K78" s="24" t="e">
        <f>IF(tbl_dmi_isin[[#This Row],[Index]]&gt;$A$2,"",INDEX(Corp_value!$A$1:$EC$2998,MATCH(tbl_dmi_isin[[#This Row],[ISIN]],Corp_value!$B:$B,0),MATCH(K$2,Corp_value!$1:$1,0)))</f>
        <v>#N/A</v>
      </c>
      <c r="L78" s="24" t="e">
        <f>IF(tbl_dmi_isin[[#This Row],[Index]]&gt;$A$2,"",IF(INDEX(Corp_value!$A$1:$EC$2998,MATCH(tbl_dmi_isin[[#This Row],[ISIN]],Corp_value!$B:$B,0),MATCH(L$2,Corp_value!$1:$1,0))="--","",INDEX(Corp_value!$A$1:$EC$2998,MATCH(tbl_dmi_isin[[#This Row],[ISIN]],Corp_value!$B:$B,0),MATCH(L$2,Corp_value!$1:$1,0))))</f>
        <v>#N/A</v>
      </c>
      <c r="M78" s="132" t="e">
        <f>IF(tbl_dmi_isin[[#This Row],[Index]]&gt;$A$2,"",INDEX(Corp_value!$A$1:$EC$2998,MATCH(tbl_dmi_isin[[#This Row],[ISIN]],Corp_value!$B:$B,0),MATCH(M$2,Corp_value!$1:$1,0)))</f>
        <v>#N/A</v>
      </c>
      <c r="N78" s="132" t="e">
        <f>IF(tbl_dmi_isin[[#This Row],[Index]]&gt;$A$2,"",IF(INDEX(Corp_value!$A$1:$EC$2998,MATCH(tbl_dmi_isin[[#This Row],[ISIN]],Corp_value!$B:$B,0),MATCH(N$2,Corp_value!$1:$1,0))="--","",INDEX(Corp_value!$A$1:$EC$2998,MATCH(tbl_dmi_isin[[#This Row],[ISIN]],Corp_value!$B:$B,0),MATCH(N$2,Corp_value!$1:$1,0))))</f>
        <v>#N/A</v>
      </c>
      <c r="O78" s="132" t="e">
        <f>IF(tbl_dmi_isin[[#This Row],[Index]]&gt;$A$2,"",INDEX(Corp_value!$A$1:$EC$2998,MATCH(tbl_dmi_isin[[#This Row],[ISIN]],Corp_value!$B:$B,0),MATCH(O$2,Corp_value!$1:$1,0)))</f>
        <v>#N/A</v>
      </c>
      <c r="P78" s="147" t="e">
        <f>IF(tbl_dmi_isin[[#This Row],[Index]]&gt;$A$2,"",TEXT(INDEX(Corp_value!$A$1:$EC$2998,MATCH(tbl_dmi_isin[[#This Row],[ISIN]],Corp_value!$B:$B,0),MATCH(P$2,Corp_value!$1:$1,0)),"yyyy/mm/dd"))</f>
        <v>#N/A</v>
      </c>
      <c r="Q78" s="147" t="e">
        <f>IF(tbl_dmi_isin[[#This Row],[Index]]&gt;$A$2,"",TEXT(INDEX(Corp_value!$A$1:$EC$2998,MATCH(tbl_dmi_isin[[#This Row],[ISIN]],Corp_value!$B:$B,0),MATCH(Q$2,Corp_value!$1:$1,0)),"yyyy/mm/dd"))</f>
        <v>#N/A</v>
      </c>
      <c r="R78" s="147" t="e">
        <f>IF(tbl_dmi_isin[[#This Row],[Index]]&gt;$A$2,"",IF(TEXT(INDEX(Corp_value!$A$1:$EC$2998,MATCH(tbl_dmi_isin[[#This Row],[ISIN]],Corp_value!$B:$B,0),MATCH(R$2,Corp_value!$1:$1,0)),"yyyy/mm/dd")="--","",TEXT(INDEX(Corp_value!$A$1:$EC$2998,MATCH(tbl_dmi_isin[[#This Row],[ISIN]],Corp_value!$B:$B,0),MATCH(R$2,Corp_value!$1:$1,0)),"yyyy/mm/dd")))</f>
        <v>#N/A</v>
      </c>
      <c r="S78" s="132" t="e">
        <f>IF(tbl_dmi_isin[[#This Row],[Index]]&gt;$A$2,"",INDEX(Corp_value!$A$1:$EC$2998,MATCH(tbl_dmi_isin[[#This Row],[ISIN]],Corp_value!$B:$B,0),MATCH(S$2,Corp_value!$1:$1,0)))</f>
        <v>#N/A</v>
      </c>
      <c r="T78" s="132" t="e">
        <f>IF(tbl_dmi_isin[[#This Row],[Index]]&gt;$A$2,"",INDEX(Corp_value!$A$1:$EC$2998,MATCH(tbl_dmi_isin[[#This Row],[ISIN]],Corp_value!$B:$B,0),MATCH(T$2,Corp_value!$1:$1,0)))</f>
        <v>#N/A</v>
      </c>
      <c r="U78" s="132" t="e">
        <f>IF(tbl_dmi_isin[[#This Row],[Index]]&gt;$A$2,"",IF(INDEX(Corp_value!$A$1:$EC$2998,MATCH(tbl_dmi_isin[[#This Row],[ISIN]],Corp_value!$B:$B,0),MATCH(U$2,Corp_value!$1:$1,0))="--","",INDEX(Corp_value!$A$1:$EC$2998,MATCH(tbl_dmi_isin[[#This Row],[ISIN]],Corp_value!$B:$B,0),MATCH(U$2,Corp_value!$1:$1,0))))</f>
        <v>#N/A</v>
      </c>
      <c r="V78" s="145" t="str">
        <f>IFERROR(IF(tbl_dmi_isin[[#This Row],[Index]]&gt;$A$2,"",INDEX(Corp_value!$A$1:$EC$2998,MATCH(tbl_dmi_isin[[#This Row],[ISIN]],Corp_value!$B:$B,0),MATCH(V$2,Corp_value!$1:$1,0)))/100000000,"")</f>
        <v/>
      </c>
      <c r="W78" s="150" t="e">
        <f>IF(tbl_dmi_isin[[#This Row],[Index]]&gt;$A$2,"",INDEX(Corp_value!$A$1:$EC$2998,MATCH(tbl_dmi_isin[[#This Row],[ISIN]],Corp_value!$B:$B,0),MATCH(W$2,Corp_value!$1:$1,0)))</f>
        <v>#N/A</v>
      </c>
      <c r="X78" s="150" t="e">
        <f>IF(tbl_dmi_isin[[#This Row],[Index]]&gt;$A$2,"",INDEX(Corp_value!$A$1:$EC$2998,MATCH(tbl_dmi_isin[[#This Row],[ISIN]],Corp_value!$B:$B,0),MATCH(X$2,Corp_value!$1:$1,0)))</f>
        <v>#N/A</v>
      </c>
      <c r="Y78" s="153" t="e">
        <f>IF(tbl_dmi_isin[[#This Row],[Index]]&gt;$A$2,"",INDEX(Corp_value!$A$1:$EC$2998,MATCH(tbl_dmi_isin[[#This Row],[ISIN]],Corp_value!$B:$B,0),MATCH(Y$2,Corp_value!$1:$1,0)))</f>
        <v>#N/A</v>
      </c>
      <c r="Z78" s="153" t="e">
        <f>IF(tbl_dmi_isin[[#This Row],[Index]]&gt;$A$2,"",INDEX(Corp_value!$A$1:$EC$2998,MATCH(tbl_dmi_isin[[#This Row],[ISIN]],Corp_value!$B:$B,0),MATCH(Z$2,Corp_value!$1:$1,0)))</f>
        <v>#N/A</v>
      </c>
    </row>
    <row r="79" spans="1:28">
      <c r="A79" s="12">
        <v>76</v>
      </c>
      <c r="B79" s="85" t="str">
        <f>IF(tbl_dmi_isin[[#This Row],[Index]]&gt;$A$2,"",TEXT(INDEX(美元债一级!$A$2:$BO$2879,tbl_dmi_isin[[#This Row],[Index]]+1,MATCH(B$2,美元债一级!$2:$2,0)),"yyyy/mm/dd"))</f>
        <v>2023/08/11</v>
      </c>
      <c r="C79" s="12" t="str">
        <f>IF(tbl_dmi_isin[[#This Row],[Index]]&gt;$A$2,"",INDEX(美元债一级!$A$2:$BO$2880,tbl_dmi_isin[[#This Row],[Index]]+1,MATCH(C$2,美元债一级!$2:$2,0)))</f>
        <v>XS2540227563</v>
      </c>
      <c r="D79" s="12" t="str">
        <f>IF(tbl_dmi_isin[[#This Row],[Index]]&gt;$A$2,"",INDEX(美元债一级!$A$2:$BO$2880,tbl_dmi_isin[[#This Row],[Index]]+1,MATCH(D$2,美元债一级!$2:$2,0)))</f>
        <v>安顺市国有资本运营有限责任公司</v>
      </c>
      <c r="E79" s="12" t="str">
        <f>TEXT(tbl_dmi_isin[[#This Row],[定价日]],"YYMMDD")&amp;tbl_dmi_isin[[#This Row],[ISIN]]</f>
        <v>230811XS2540227563</v>
      </c>
      <c r="F79" s="116"/>
      <c r="G79" s="24" t="e">
        <f>IF(tbl_dmi_isin[[#This Row],[Index]]&gt;$A$2,"",INDEX(Corp_value!$A$1:$EC$2998,MATCH(tbl_dmi_isin[[#This Row],[ISIN]],Corp_value!$B:$B,0),MATCH(G$2,Corp_value!$1:$1,0)))</f>
        <v>#N/A</v>
      </c>
      <c r="H79" s="25" t="e">
        <f>IF(tbl_dmi_isin[[#This Row],[Index]]&gt;$A$2,"",INDEX(Corp_value!$A$1:$EC$2998,MATCH(tbl_dmi_isin[[#This Row],[ISIN]],Corp_value!$B:$B,0),MATCH(H$2,Corp_value!$1:$1,0)))</f>
        <v>#N/A</v>
      </c>
      <c r="I79" s="25" t="e">
        <f>IF(tbl_dmi_isin[[#This Row],[Index]]&gt;$A$2,"",IF(INDEX(Corp_value!$A$1:$EC$2998,MATCH(tbl_dmi_isin[[#This Row],[ISIN]],Corp_value!$B:$B,0),MATCH(I$2,Corp_value!$1:$1,0))="--","",INDEX(Corp_value!$A$1:$EC$2998,MATCH(tbl_dmi_isin[[#This Row],[ISIN]],Corp_value!$B:$B,0),MATCH(I$2,Corp_value!$1:$1,0))))</f>
        <v>#N/A</v>
      </c>
      <c r="J79" s="24" t="e">
        <f>IF(tbl_dmi_isin[[#This Row],[Index]]&gt;$A$2,"",INDEX(Corp_value!$A$1:$EC$2998,MATCH(tbl_dmi_isin[[#This Row],[ISIN]],Corp_value!$B:$B,0),MATCH(J$2,Corp_value!$1:$1,0)))</f>
        <v>#N/A</v>
      </c>
      <c r="K79" s="24" t="e">
        <f>IF(tbl_dmi_isin[[#This Row],[Index]]&gt;$A$2,"",INDEX(Corp_value!$A$1:$EC$2998,MATCH(tbl_dmi_isin[[#This Row],[ISIN]],Corp_value!$B:$B,0),MATCH(K$2,Corp_value!$1:$1,0)))</f>
        <v>#N/A</v>
      </c>
      <c r="L79" s="24" t="e">
        <f>IF(tbl_dmi_isin[[#This Row],[Index]]&gt;$A$2,"",IF(INDEX(Corp_value!$A$1:$EC$2998,MATCH(tbl_dmi_isin[[#This Row],[ISIN]],Corp_value!$B:$B,0),MATCH(L$2,Corp_value!$1:$1,0))="--","",INDEX(Corp_value!$A$1:$EC$2998,MATCH(tbl_dmi_isin[[#This Row],[ISIN]],Corp_value!$B:$B,0),MATCH(L$2,Corp_value!$1:$1,0))))</f>
        <v>#N/A</v>
      </c>
      <c r="M79" s="132" t="e">
        <f>IF(tbl_dmi_isin[[#This Row],[Index]]&gt;$A$2,"",INDEX(Corp_value!$A$1:$EC$2998,MATCH(tbl_dmi_isin[[#This Row],[ISIN]],Corp_value!$B:$B,0),MATCH(M$2,Corp_value!$1:$1,0)))</f>
        <v>#N/A</v>
      </c>
      <c r="N79" s="132" t="e">
        <f>IF(tbl_dmi_isin[[#This Row],[Index]]&gt;$A$2,"",IF(INDEX(Corp_value!$A$1:$EC$2998,MATCH(tbl_dmi_isin[[#This Row],[ISIN]],Corp_value!$B:$B,0),MATCH(N$2,Corp_value!$1:$1,0))="--","",INDEX(Corp_value!$A$1:$EC$2998,MATCH(tbl_dmi_isin[[#This Row],[ISIN]],Corp_value!$B:$B,0),MATCH(N$2,Corp_value!$1:$1,0))))</f>
        <v>#N/A</v>
      </c>
      <c r="O79" s="132" t="e">
        <f>IF(tbl_dmi_isin[[#This Row],[Index]]&gt;$A$2,"",INDEX(Corp_value!$A$1:$EC$2998,MATCH(tbl_dmi_isin[[#This Row],[ISIN]],Corp_value!$B:$B,0),MATCH(O$2,Corp_value!$1:$1,0)))</f>
        <v>#N/A</v>
      </c>
      <c r="P79" s="147" t="e">
        <f>IF(tbl_dmi_isin[[#This Row],[Index]]&gt;$A$2,"",TEXT(INDEX(Corp_value!$A$1:$EC$2998,MATCH(tbl_dmi_isin[[#This Row],[ISIN]],Corp_value!$B:$B,0),MATCH(P$2,Corp_value!$1:$1,0)),"yyyy/mm/dd"))</f>
        <v>#N/A</v>
      </c>
      <c r="Q79" s="147" t="e">
        <f>IF(tbl_dmi_isin[[#This Row],[Index]]&gt;$A$2,"",TEXT(INDEX(Corp_value!$A$1:$EC$2998,MATCH(tbl_dmi_isin[[#This Row],[ISIN]],Corp_value!$B:$B,0),MATCH(Q$2,Corp_value!$1:$1,0)),"yyyy/mm/dd"))</f>
        <v>#N/A</v>
      </c>
      <c r="R79" s="147" t="e">
        <f>IF(tbl_dmi_isin[[#This Row],[Index]]&gt;$A$2,"",IF(TEXT(INDEX(Corp_value!$A$1:$EC$2998,MATCH(tbl_dmi_isin[[#This Row],[ISIN]],Corp_value!$B:$B,0),MATCH(R$2,Corp_value!$1:$1,0)),"yyyy/mm/dd")="--","",TEXT(INDEX(Corp_value!$A$1:$EC$2998,MATCH(tbl_dmi_isin[[#This Row],[ISIN]],Corp_value!$B:$B,0),MATCH(R$2,Corp_value!$1:$1,0)),"yyyy/mm/dd")))</f>
        <v>#N/A</v>
      </c>
      <c r="S79" s="132" t="e">
        <f>IF(tbl_dmi_isin[[#This Row],[Index]]&gt;$A$2,"",INDEX(Corp_value!$A$1:$EC$2998,MATCH(tbl_dmi_isin[[#This Row],[ISIN]],Corp_value!$B:$B,0),MATCH(S$2,Corp_value!$1:$1,0)))</f>
        <v>#N/A</v>
      </c>
      <c r="T79" s="132" t="e">
        <f>IF(tbl_dmi_isin[[#This Row],[Index]]&gt;$A$2,"",INDEX(Corp_value!$A$1:$EC$2998,MATCH(tbl_dmi_isin[[#This Row],[ISIN]],Corp_value!$B:$B,0),MATCH(T$2,Corp_value!$1:$1,0)))</f>
        <v>#N/A</v>
      </c>
      <c r="U79" s="132" t="e">
        <f>IF(tbl_dmi_isin[[#This Row],[Index]]&gt;$A$2,"",IF(INDEX(Corp_value!$A$1:$EC$2998,MATCH(tbl_dmi_isin[[#This Row],[ISIN]],Corp_value!$B:$B,0),MATCH(U$2,Corp_value!$1:$1,0))="--","",INDEX(Corp_value!$A$1:$EC$2998,MATCH(tbl_dmi_isin[[#This Row],[ISIN]],Corp_value!$B:$B,0),MATCH(U$2,Corp_value!$1:$1,0))))</f>
        <v>#N/A</v>
      </c>
      <c r="V79" s="145" t="str">
        <f>IFERROR(IF(tbl_dmi_isin[[#This Row],[Index]]&gt;$A$2,"",INDEX(Corp_value!$A$1:$EC$2998,MATCH(tbl_dmi_isin[[#This Row],[ISIN]],Corp_value!$B:$B,0),MATCH(V$2,Corp_value!$1:$1,0)))/100000000,"")</f>
        <v/>
      </c>
      <c r="W79" s="150" t="e">
        <f>IF(tbl_dmi_isin[[#This Row],[Index]]&gt;$A$2,"",INDEX(Corp_value!$A$1:$EC$2998,MATCH(tbl_dmi_isin[[#This Row],[ISIN]],Corp_value!$B:$B,0),MATCH(W$2,Corp_value!$1:$1,0)))</f>
        <v>#N/A</v>
      </c>
      <c r="X79" s="150" t="e">
        <f>IF(tbl_dmi_isin[[#This Row],[Index]]&gt;$A$2,"",INDEX(Corp_value!$A$1:$EC$2998,MATCH(tbl_dmi_isin[[#This Row],[ISIN]],Corp_value!$B:$B,0),MATCH(X$2,Corp_value!$1:$1,0)))</f>
        <v>#N/A</v>
      </c>
      <c r="Y79" s="153" t="e">
        <f>IF(tbl_dmi_isin[[#This Row],[Index]]&gt;$A$2,"",INDEX(Corp_value!$A$1:$EC$2998,MATCH(tbl_dmi_isin[[#This Row],[ISIN]],Corp_value!$B:$B,0),MATCH(Y$2,Corp_value!$1:$1,0)))</f>
        <v>#N/A</v>
      </c>
      <c r="Z79" s="153" t="e">
        <f>IF(tbl_dmi_isin[[#This Row],[Index]]&gt;$A$2,"",INDEX(Corp_value!$A$1:$EC$2998,MATCH(tbl_dmi_isin[[#This Row],[ISIN]],Corp_value!$B:$B,0),MATCH(Z$2,Corp_value!$1:$1,0)))</f>
        <v>#N/A</v>
      </c>
    </row>
    <row r="80" spans="1:28">
      <c r="A80" s="12">
        <v>77</v>
      </c>
      <c r="B80" s="85" t="str">
        <f>IF(tbl_dmi_isin[[#This Row],[Index]]&gt;$A$2,"",TEXT(INDEX(美元债一级!$A$2:$BO$2879,tbl_dmi_isin[[#This Row],[Index]]+1,MATCH(B$2,美元债一级!$2:$2,0)),"yyyy/mm/dd"))</f>
        <v>2023/08/09</v>
      </c>
      <c r="C80" s="12" t="str">
        <f>IF(tbl_dmi_isin[[#This Row],[Index]]&gt;$A$2,"",INDEX(美元债一级!$A$2:$BO$2880,tbl_dmi_isin[[#This Row],[Index]]+1,MATCH(C$2,美元债一级!$2:$2,0)))</f>
        <v>HK0000946852</v>
      </c>
      <c r="D80" s="12" t="str">
        <f>IF(tbl_dmi_isin[[#This Row],[Index]]&gt;$A$2,"",INDEX(美元债一级!$A$2:$BO$2880,tbl_dmi_isin[[#This Row],[Index]]+1,MATCH(D$2,美元债一级!$2:$2,0)))</f>
        <v>中信证券国际有限公司</v>
      </c>
      <c r="E80" s="12" t="str">
        <f>TEXT(tbl_dmi_isin[[#This Row],[定价日]],"YYMMDD")&amp;tbl_dmi_isin[[#This Row],[ISIN]]</f>
        <v>230809HK0000946852</v>
      </c>
      <c r="F80" s="116"/>
      <c r="G80" s="24" t="e">
        <f>IF(tbl_dmi_isin[[#This Row],[Index]]&gt;$A$2,"",INDEX(Corp_value!$A$1:$EC$2998,MATCH(tbl_dmi_isin[[#This Row],[ISIN]],Corp_value!$B:$B,0),MATCH(G$2,Corp_value!$1:$1,0)))</f>
        <v>#N/A</v>
      </c>
      <c r="H80" s="25" t="e">
        <f>IF(tbl_dmi_isin[[#This Row],[Index]]&gt;$A$2,"",INDEX(Corp_value!$A$1:$EC$2998,MATCH(tbl_dmi_isin[[#This Row],[ISIN]],Corp_value!$B:$B,0),MATCH(H$2,Corp_value!$1:$1,0)))</f>
        <v>#N/A</v>
      </c>
      <c r="I80" s="25" t="e">
        <f>IF(tbl_dmi_isin[[#This Row],[Index]]&gt;$A$2,"",IF(INDEX(Corp_value!$A$1:$EC$2998,MATCH(tbl_dmi_isin[[#This Row],[ISIN]],Corp_value!$B:$B,0),MATCH(I$2,Corp_value!$1:$1,0))="--","",INDEX(Corp_value!$A$1:$EC$2998,MATCH(tbl_dmi_isin[[#This Row],[ISIN]],Corp_value!$B:$B,0),MATCH(I$2,Corp_value!$1:$1,0))))</f>
        <v>#N/A</v>
      </c>
      <c r="J80" s="24" t="e">
        <f>IF(tbl_dmi_isin[[#This Row],[Index]]&gt;$A$2,"",INDEX(Corp_value!$A$1:$EC$2998,MATCH(tbl_dmi_isin[[#This Row],[ISIN]],Corp_value!$B:$B,0),MATCH(J$2,Corp_value!$1:$1,0)))</f>
        <v>#N/A</v>
      </c>
      <c r="K80" s="24" t="e">
        <f>IF(tbl_dmi_isin[[#This Row],[Index]]&gt;$A$2,"",INDEX(Corp_value!$A$1:$EC$2998,MATCH(tbl_dmi_isin[[#This Row],[ISIN]],Corp_value!$B:$B,0),MATCH(K$2,Corp_value!$1:$1,0)))</f>
        <v>#N/A</v>
      </c>
      <c r="L80" s="24" t="e">
        <f>IF(tbl_dmi_isin[[#This Row],[Index]]&gt;$A$2,"",IF(INDEX(Corp_value!$A$1:$EC$2998,MATCH(tbl_dmi_isin[[#This Row],[ISIN]],Corp_value!$B:$B,0),MATCH(L$2,Corp_value!$1:$1,0))="--","",INDEX(Corp_value!$A$1:$EC$2998,MATCH(tbl_dmi_isin[[#This Row],[ISIN]],Corp_value!$B:$B,0),MATCH(L$2,Corp_value!$1:$1,0))))</f>
        <v>#N/A</v>
      </c>
      <c r="M80" s="132" t="e">
        <f>IF(tbl_dmi_isin[[#This Row],[Index]]&gt;$A$2,"",INDEX(Corp_value!$A$1:$EC$2998,MATCH(tbl_dmi_isin[[#This Row],[ISIN]],Corp_value!$B:$B,0),MATCH(M$2,Corp_value!$1:$1,0)))</f>
        <v>#N/A</v>
      </c>
      <c r="N80" s="132" t="e">
        <f>IF(tbl_dmi_isin[[#This Row],[Index]]&gt;$A$2,"",IF(INDEX(Corp_value!$A$1:$EC$2998,MATCH(tbl_dmi_isin[[#This Row],[ISIN]],Corp_value!$B:$B,0),MATCH(N$2,Corp_value!$1:$1,0))="--","",INDEX(Corp_value!$A$1:$EC$2998,MATCH(tbl_dmi_isin[[#This Row],[ISIN]],Corp_value!$B:$B,0),MATCH(N$2,Corp_value!$1:$1,0))))</f>
        <v>#N/A</v>
      </c>
      <c r="O80" s="132" t="e">
        <f>IF(tbl_dmi_isin[[#This Row],[Index]]&gt;$A$2,"",INDEX(Corp_value!$A$1:$EC$2998,MATCH(tbl_dmi_isin[[#This Row],[ISIN]],Corp_value!$B:$B,0),MATCH(O$2,Corp_value!$1:$1,0)))</f>
        <v>#N/A</v>
      </c>
      <c r="P80" s="147" t="e">
        <f>IF(tbl_dmi_isin[[#This Row],[Index]]&gt;$A$2,"",TEXT(INDEX(Corp_value!$A$1:$EC$2998,MATCH(tbl_dmi_isin[[#This Row],[ISIN]],Corp_value!$B:$B,0),MATCH(P$2,Corp_value!$1:$1,0)),"yyyy/mm/dd"))</f>
        <v>#N/A</v>
      </c>
      <c r="Q80" s="147" t="e">
        <f>IF(tbl_dmi_isin[[#This Row],[Index]]&gt;$A$2,"",TEXT(INDEX(Corp_value!$A$1:$EC$2998,MATCH(tbl_dmi_isin[[#This Row],[ISIN]],Corp_value!$B:$B,0),MATCH(Q$2,Corp_value!$1:$1,0)),"yyyy/mm/dd"))</f>
        <v>#N/A</v>
      </c>
      <c r="R80" s="147" t="e">
        <f>IF(tbl_dmi_isin[[#This Row],[Index]]&gt;$A$2,"",IF(TEXT(INDEX(Corp_value!$A$1:$EC$2998,MATCH(tbl_dmi_isin[[#This Row],[ISIN]],Corp_value!$B:$B,0),MATCH(R$2,Corp_value!$1:$1,0)),"yyyy/mm/dd")="--","",TEXT(INDEX(Corp_value!$A$1:$EC$2998,MATCH(tbl_dmi_isin[[#This Row],[ISIN]],Corp_value!$B:$B,0),MATCH(R$2,Corp_value!$1:$1,0)),"yyyy/mm/dd")))</f>
        <v>#N/A</v>
      </c>
      <c r="S80" s="132" t="e">
        <f>IF(tbl_dmi_isin[[#This Row],[Index]]&gt;$A$2,"",INDEX(Corp_value!$A$1:$EC$2998,MATCH(tbl_dmi_isin[[#This Row],[ISIN]],Corp_value!$B:$B,0),MATCH(S$2,Corp_value!$1:$1,0)))</f>
        <v>#N/A</v>
      </c>
      <c r="T80" s="132" t="e">
        <f>IF(tbl_dmi_isin[[#This Row],[Index]]&gt;$A$2,"",INDEX(Corp_value!$A$1:$EC$2998,MATCH(tbl_dmi_isin[[#This Row],[ISIN]],Corp_value!$B:$B,0),MATCH(T$2,Corp_value!$1:$1,0)))</f>
        <v>#N/A</v>
      </c>
      <c r="U80" s="132" t="e">
        <f>IF(tbl_dmi_isin[[#This Row],[Index]]&gt;$A$2,"",IF(INDEX(Corp_value!$A$1:$EC$2998,MATCH(tbl_dmi_isin[[#This Row],[ISIN]],Corp_value!$B:$B,0),MATCH(U$2,Corp_value!$1:$1,0))="--","",INDEX(Corp_value!$A$1:$EC$2998,MATCH(tbl_dmi_isin[[#This Row],[ISIN]],Corp_value!$B:$B,0),MATCH(U$2,Corp_value!$1:$1,0))))</f>
        <v>#N/A</v>
      </c>
      <c r="V80" s="145" t="str">
        <f>IFERROR(IF(tbl_dmi_isin[[#This Row],[Index]]&gt;$A$2,"",INDEX(Corp_value!$A$1:$EC$2998,MATCH(tbl_dmi_isin[[#This Row],[ISIN]],Corp_value!$B:$B,0),MATCH(V$2,Corp_value!$1:$1,0)))/100000000,"")</f>
        <v/>
      </c>
      <c r="W80" s="150" t="e">
        <f>IF(tbl_dmi_isin[[#This Row],[Index]]&gt;$A$2,"",INDEX(Corp_value!$A$1:$EC$2998,MATCH(tbl_dmi_isin[[#This Row],[ISIN]],Corp_value!$B:$B,0),MATCH(W$2,Corp_value!$1:$1,0)))</f>
        <v>#N/A</v>
      </c>
      <c r="X80" s="150" t="e">
        <f>IF(tbl_dmi_isin[[#This Row],[Index]]&gt;$A$2,"",INDEX(Corp_value!$A$1:$EC$2998,MATCH(tbl_dmi_isin[[#This Row],[ISIN]],Corp_value!$B:$B,0),MATCH(X$2,Corp_value!$1:$1,0)))</f>
        <v>#N/A</v>
      </c>
      <c r="Y80" s="153" t="e">
        <f>IF(tbl_dmi_isin[[#This Row],[Index]]&gt;$A$2,"",INDEX(Corp_value!$A$1:$EC$2998,MATCH(tbl_dmi_isin[[#This Row],[ISIN]],Corp_value!$B:$B,0),MATCH(Y$2,Corp_value!$1:$1,0)))</f>
        <v>#N/A</v>
      </c>
      <c r="Z80" s="153" t="e">
        <f>IF(tbl_dmi_isin[[#This Row],[Index]]&gt;$A$2,"",INDEX(Corp_value!$A$1:$EC$2998,MATCH(tbl_dmi_isin[[#This Row],[ISIN]],Corp_value!$B:$B,0),MATCH(Z$2,Corp_value!$1:$1,0)))</f>
        <v>#N/A</v>
      </c>
    </row>
    <row r="81" spans="1:26">
      <c r="A81" s="12">
        <v>78</v>
      </c>
      <c r="B81" s="85" t="str">
        <f>IF(tbl_dmi_isin[[#This Row],[Index]]&gt;$A$2,"",TEXT(INDEX(美元债一级!$A$2:$BO$2879,tbl_dmi_isin[[#This Row],[Index]]+1,MATCH(B$2,美元债一级!$2:$2,0)),"yyyy/mm/dd"))</f>
        <v>2023/08/09</v>
      </c>
      <c r="C81" s="12" t="str">
        <f>IF(tbl_dmi_isin[[#This Row],[Index]]&gt;$A$2,"",INDEX(美元债一级!$A$2:$BO$2880,tbl_dmi_isin[[#This Row],[Index]]+1,MATCH(C$2,美元债一级!$2:$2,0)))</f>
        <v>BBG01HTQ7B46</v>
      </c>
      <c r="D81" s="12" t="str">
        <f>IF(tbl_dmi_isin[[#This Row],[Index]]&gt;$A$2,"",INDEX(美元债一级!$A$2:$BO$2880,tbl_dmi_isin[[#This Row],[Index]]+1,MATCH(D$2,美元债一级!$2:$2,0)))</f>
        <v>中信证券国际有限公司</v>
      </c>
      <c r="E81" s="12" t="str">
        <f>TEXT(tbl_dmi_isin[[#This Row],[定价日]],"YYMMDD")&amp;tbl_dmi_isin[[#This Row],[ISIN]]</f>
        <v>230809BBG01HTQ7B46</v>
      </c>
      <c r="F81" s="116"/>
      <c r="G81" s="24" t="e">
        <f>IF(tbl_dmi_isin[[#This Row],[Index]]&gt;$A$2,"",INDEX(Corp_value!$A$1:$EC$2998,MATCH(tbl_dmi_isin[[#This Row],[ISIN]],Corp_value!$B:$B,0),MATCH(G$2,Corp_value!$1:$1,0)))</f>
        <v>#N/A</v>
      </c>
      <c r="H81" s="25" t="e">
        <f>IF(tbl_dmi_isin[[#This Row],[Index]]&gt;$A$2,"",INDEX(Corp_value!$A$1:$EC$2998,MATCH(tbl_dmi_isin[[#This Row],[ISIN]],Corp_value!$B:$B,0),MATCH(H$2,Corp_value!$1:$1,0)))</f>
        <v>#N/A</v>
      </c>
      <c r="I81" s="25" t="e">
        <f>IF(tbl_dmi_isin[[#This Row],[Index]]&gt;$A$2,"",IF(INDEX(Corp_value!$A$1:$EC$2998,MATCH(tbl_dmi_isin[[#This Row],[ISIN]],Corp_value!$B:$B,0),MATCH(I$2,Corp_value!$1:$1,0))="--","",INDEX(Corp_value!$A$1:$EC$2998,MATCH(tbl_dmi_isin[[#This Row],[ISIN]],Corp_value!$B:$B,0),MATCH(I$2,Corp_value!$1:$1,0))))</f>
        <v>#N/A</v>
      </c>
      <c r="J81" s="24" t="e">
        <f>IF(tbl_dmi_isin[[#This Row],[Index]]&gt;$A$2,"",INDEX(Corp_value!$A$1:$EC$2998,MATCH(tbl_dmi_isin[[#This Row],[ISIN]],Corp_value!$B:$B,0),MATCH(J$2,Corp_value!$1:$1,0)))</f>
        <v>#N/A</v>
      </c>
      <c r="K81" s="24" t="e">
        <f>IF(tbl_dmi_isin[[#This Row],[Index]]&gt;$A$2,"",INDEX(Corp_value!$A$1:$EC$2998,MATCH(tbl_dmi_isin[[#This Row],[ISIN]],Corp_value!$B:$B,0),MATCH(K$2,Corp_value!$1:$1,0)))</f>
        <v>#N/A</v>
      </c>
      <c r="L81" s="24" t="e">
        <f>IF(tbl_dmi_isin[[#This Row],[Index]]&gt;$A$2,"",IF(INDEX(Corp_value!$A$1:$EC$2998,MATCH(tbl_dmi_isin[[#This Row],[ISIN]],Corp_value!$B:$B,0),MATCH(L$2,Corp_value!$1:$1,0))="--","",INDEX(Corp_value!$A$1:$EC$2998,MATCH(tbl_dmi_isin[[#This Row],[ISIN]],Corp_value!$B:$B,0),MATCH(L$2,Corp_value!$1:$1,0))))</f>
        <v>#N/A</v>
      </c>
      <c r="M81" s="132" t="e">
        <f>IF(tbl_dmi_isin[[#This Row],[Index]]&gt;$A$2,"",INDEX(Corp_value!$A$1:$EC$2998,MATCH(tbl_dmi_isin[[#This Row],[ISIN]],Corp_value!$B:$B,0),MATCH(M$2,Corp_value!$1:$1,0)))</f>
        <v>#N/A</v>
      </c>
      <c r="N81" s="132" t="e">
        <f>IF(tbl_dmi_isin[[#This Row],[Index]]&gt;$A$2,"",IF(INDEX(Corp_value!$A$1:$EC$2998,MATCH(tbl_dmi_isin[[#This Row],[ISIN]],Corp_value!$B:$B,0),MATCH(N$2,Corp_value!$1:$1,0))="--","",INDEX(Corp_value!$A$1:$EC$2998,MATCH(tbl_dmi_isin[[#This Row],[ISIN]],Corp_value!$B:$B,0),MATCH(N$2,Corp_value!$1:$1,0))))</f>
        <v>#N/A</v>
      </c>
      <c r="O81" s="132" t="e">
        <f>IF(tbl_dmi_isin[[#This Row],[Index]]&gt;$A$2,"",INDEX(Corp_value!$A$1:$EC$2998,MATCH(tbl_dmi_isin[[#This Row],[ISIN]],Corp_value!$B:$B,0),MATCH(O$2,Corp_value!$1:$1,0)))</f>
        <v>#N/A</v>
      </c>
      <c r="P81" s="147" t="e">
        <f>IF(tbl_dmi_isin[[#This Row],[Index]]&gt;$A$2,"",TEXT(INDEX(Corp_value!$A$1:$EC$2998,MATCH(tbl_dmi_isin[[#This Row],[ISIN]],Corp_value!$B:$B,0),MATCH(P$2,Corp_value!$1:$1,0)),"yyyy/mm/dd"))</f>
        <v>#N/A</v>
      </c>
      <c r="Q81" s="147" t="e">
        <f>IF(tbl_dmi_isin[[#This Row],[Index]]&gt;$A$2,"",TEXT(INDEX(Corp_value!$A$1:$EC$2998,MATCH(tbl_dmi_isin[[#This Row],[ISIN]],Corp_value!$B:$B,0),MATCH(Q$2,Corp_value!$1:$1,0)),"yyyy/mm/dd"))</f>
        <v>#N/A</v>
      </c>
      <c r="R81" s="147" t="e">
        <f>IF(tbl_dmi_isin[[#This Row],[Index]]&gt;$A$2,"",IF(TEXT(INDEX(Corp_value!$A$1:$EC$2998,MATCH(tbl_dmi_isin[[#This Row],[ISIN]],Corp_value!$B:$B,0),MATCH(R$2,Corp_value!$1:$1,0)),"yyyy/mm/dd")="--","",TEXT(INDEX(Corp_value!$A$1:$EC$2998,MATCH(tbl_dmi_isin[[#This Row],[ISIN]],Corp_value!$B:$B,0),MATCH(R$2,Corp_value!$1:$1,0)),"yyyy/mm/dd")))</f>
        <v>#N/A</v>
      </c>
      <c r="S81" s="132" t="e">
        <f>IF(tbl_dmi_isin[[#This Row],[Index]]&gt;$A$2,"",INDEX(Corp_value!$A$1:$EC$2998,MATCH(tbl_dmi_isin[[#This Row],[ISIN]],Corp_value!$B:$B,0),MATCH(S$2,Corp_value!$1:$1,0)))</f>
        <v>#N/A</v>
      </c>
      <c r="T81" s="132" t="e">
        <f>IF(tbl_dmi_isin[[#This Row],[Index]]&gt;$A$2,"",INDEX(Corp_value!$A$1:$EC$2998,MATCH(tbl_dmi_isin[[#This Row],[ISIN]],Corp_value!$B:$B,0),MATCH(T$2,Corp_value!$1:$1,0)))</f>
        <v>#N/A</v>
      </c>
      <c r="U81" s="132" t="e">
        <f>IF(tbl_dmi_isin[[#This Row],[Index]]&gt;$A$2,"",IF(INDEX(Corp_value!$A$1:$EC$2998,MATCH(tbl_dmi_isin[[#This Row],[ISIN]],Corp_value!$B:$B,0),MATCH(U$2,Corp_value!$1:$1,0))="--","",INDEX(Corp_value!$A$1:$EC$2998,MATCH(tbl_dmi_isin[[#This Row],[ISIN]],Corp_value!$B:$B,0),MATCH(U$2,Corp_value!$1:$1,0))))</f>
        <v>#N/A</v>
      </c>
      <c r="V81" s="145" t="str">
        <f>IFERROR(IF(tbl_dmi_isin[[#This Row],[Index]]&gt;$A$2,"",INDEX(Corp_value!$A$1:$EC$2998,MATCH(tbl_dmi_isin[[#This Row],[ISIN]],Corp_value!$B:$B,0),MATCH(V$2,Corp_value!$1:$1,0)))/100000000,"")</f>
        <v/>
      </c>
      <c r="W81" s="150" t="e">
        <f>IF(tbl_dmi_isin[[#This Row],[Index]]&gt;$A$2,"",INDEX(Corp_value!$A$1:$EC$2998,MATCH(tbl_dmi_isin[[#This Row],[ISIN]],Corp_value!$B:$B,0),MATCH(W$2,Corp_value!$1:$1,0)))</f>
        <v>#N/A</v>
      </c>
      <c r="X81" s="150" t="e">
        <f>IF(tbl_dmi_isin[[#This Row],[Index]]&gt;$A$2,"",INDEX(Corp_value!$A$1:$EC$2998,MATCH(tbl_dmi_isin[[#This Row],[ISIN]],Corp_value!$B:$B,0),MATCH(X$2,Corp_value!$1:$1,0)))</f>
        <v>#N/A</v>
      </c>
      <c r="Y81" s="153" t="e">
        <f>IF(tbl_dmi_isin[[#This Row],[Index]]&gt;$A$2,"",INDEX(Corp_value!$A$1:$EC$2998,MATCH(tbl_dmi_isin[[#This Row],[ISIN]],Corp_value!$B:$B,0),MATCH(Y$2,Corp_value!$1:$1,0)))</f>
        <v>#N/A</v>
      </c>
      <c r="Z81" s="153" t="e">
        <f>IF(tbl_dmi_isin[[#This Row],[Index]]&gt;$A$2,"",INDEX(Corp_value!$A$1:$EC$2998,MATCH(tbl_dmi_isin[[#This Row],[ISIN]],Corp_value!$B:$B,0),MATCH(Z$2,Corp_value!$1:$1,0)))</f>
        <v>#N/A</v>
      </c>
    </row>
    <row r="82" spans="1:26">
      <c r="A82" s="12">
        <v>79</v>
      </c>
      <c r="B82" s="85" t="str">
        <f>IF(tbl_dmi_isin[[#This Row],[Index]]&gt;$A$2,"",TEXT(INDEX(美元债一级!$A$2:$BO$2879,tbl_dmi_isin[[#This Row],[Index]]+1,MATCH(B$2,美元债一级!$2:$2,0)),"yyyy/mm/dd"))</f>
        <v>2023/08/08</v>
      </c>
      <c r="C82" s="12" t="str">
        <f>IF(tbl_dmi_isin[[#This Row],[Index]]&gt;$A$2,"",INDEX(美元债一级!$A$2:$BO$2880,tbl_dmi_isin[[#This Row],[Index]]+1,MATCH(C$2,美元债一级!$2:$2,0)))</f>
        <v>HK0000946761</v>
      </c>
      <c r="D82" s="12" t="str">
        <f>IF(tbl_dmi_isin[[#This Row],[Index]]&gt;$A$2,"",INDEX(美元债一级!$A$2:$BO$2880,tbl_dmi_isin[[#This Row],[Index]]+1,MATCH(D$2,美元债一级!$2:$2,0)))</f>
        <v>香港按揭证券有限公司</v>
      </c>
      <c r="E82" s="12" t="str">
        <f>TEXT(tbl_dmi_isin[[#This Row],[定价日]],"YYMMDD")&amp;tbl_dmi_isin[[#This Row],[ISIN]]</f>
        <v>230808HK0000946761</v>
      </c>
      <c r="F82" s="116"/>
      <c r="G82" s="24" t="e">
        <f>IF(tbl_dmi_isin[[#This Row],[Index]]&gt;$A$2,"",INDEX(Corp_value!$A$1:$EC$2998,MATCH(tbl_dmi_isin[[#This Row],[ISIN]],Corp_value!$B:$B,0),MATCH(G$2,Corp_value!$1:$1,0)))</f>
        <v>#N/A</v>
      </c>
      <c r="H82" s="25" t="e">
        <f>IF(tbl_dmi_isin[[#This Row],[Index]]&gt;$A$2,"",INDEX(Corp_value!$A$1:$EC$2998,MATCH(tbl_dmi_isin[[#This Row],[ISIN]],Corp_value!$B:$B,0),MATCH(H$2,Corp_value!$1:$1,0)))</f>
        <v>#N/A</v>
      </c>
      <c r="I82" s="25" t="e">
        <f>IF(tbl_dmi_isin[[#This Row],[Index]]&gt;$A$2,"",IF(INDEX(Corp_value!$A$1:$EC$2998,MATCH(tbl_dmi_isin[[#This Row],[ISIN]],Corp_value!$B:$B,0),MATCH(I$2,Corp_value!$1:$1,0))="--","",INDEX(Corp_value!$A$1:$EC$2998,MATCH(tbl_dmi_isin[[#This Row],[ISIN]],Corp_value!$B:$B,0),MATCH(I$2,Corp_value!$1:$1,0))))</f>
        <v>#N/A</v>
      </c>
      <c r="J82" s="24" t="e">
        <f>IF(tbl_dmi_isin[[#This Row],[Index]]&gt;$A$2,"",INDEX(Corp_value!$A$1:$EC$2998,MATCH(tbl_dmi_isin[[#This Row],[ISIN]],Corp_value!$B:$B,0),MATCH(J$2,Corp_value!$1:$1,0)))</f>
        <v>#N/A</v>
      </c>
      <c r="K82" s="24" t="e">
        <f>IF(tbl_dmi_isin[[#This Row],[Index]]&gt;$A$2,"",INDEX(Corp_value!$A$1:$EC$2998,MATCH(tbl_dmi_isin[[#This Row],[ISIN]],Corp_value!$B:$B,0),MATCH(K$2,Corp_value!$1:$1,0)))</f>
        <v>#N/A</v>
      </c>
      <c r="L82" s="24" t="e">
        <f>IF(tbl_dmi_isin[[#This Row],[Index]]&gt;$A$2,"",IF(INDEX(Corp_value!$A$1:$EC$2998,MATCH(tbl_dmi_isin[[#This Row],[ISIN]],Corp_value!$B:$B,0),MATCH(L$2,Corp_value!$1:$1,0))="--","",INDEX(Corp_value!$A$1:$EC$2998,MATCH(tbl_dmi_isin[[#This Row],[ISIN]],Corp_value!$B:$B,0),MATCH(L$2,Corp_value!$1:$1,0))))</f>
        <v>#N/A</v>
      </c>
      <c r="M82" s="132" t="e">
        <f>IF(tbl_dmi_isin[[#This Row],[Index]]&gt;$A$2,"",INDEX(Corp_value!$A$1:$EC$2998,MATCH(tbl_dmi_isin[[#This Row],[ISIN]],Corp_value!$B:$B,0),MATCH(M$2,Corp_value!$1:$1,0)))</f>
        <v>#N/A</v>
      </c>
      <c r="N82" s="132" t="e">
        <f>IF(tbl_dmi_isin[[#This Row],[Index]]&gt;$A$2,"",IF(INDEX(Corp_value!$A$1:$EC$2998,MATCH(tbl_dmi_isin[[#This Row],[ISIN]],Corp_value!$B:$B,0),MATCH(N$2,Corp_value!$1:$1,0))="--","",INDEX(Corp_value!$A$1:$EC$2998,MATCH(tbl_dmi_isin[[#This Row],[ISIN]],Corp_value!$B:$B,0),MATCH(N$2,Corp_value!$1:$1,0))))</f>
        <v>#N/A</v>
      </c>
      <c r="O82" s="132" t="e">
        <f>IF(tbl_dmi_isin[[#This Row],[Index]]&gt;$A$2,"",INDEX(Corp_value!$A$1:$EC$2998,MATCH(tbl_dmi_isin[[#This Row],[ISIN]],Corp_value!$B:$B,0),MATCH(O$2,Corp_value!$1:$1,0)))</f>
        <v>#N/A</v>
      </c>
      <c r="P82" s="147" t="e">
        <f>IF(tbl_dmi_isin[[#This Row],[Index]]&gt;$A$2,"",TEXT(INDEX(Corp_value!$A$1:$EC$2998,MATCH(tbl_dmi_isin[[#This Row],[ISIN]],Corp_value!$B:$B,0),MATCH(P$2,Corp_value!$1:$1,0)),"yyyy/mm/dd"))</f>
        <v>#N/A</v>
      </c>
      <c r="Q82" s="147" t="e">
        <f>IF(tbl_dmi_isin[[#This Row],[Index]]&gt;$A$2,"",TEXT(INDEX(Corp_value!$A$1:$EC$2998,MATCH(tbl_dmi_isin[[#This Row],[ISIN]],Corp_value!$B:$B,0),MATCH(Q$2,Corp_value!$1:$1,0)),"yyyy/mm/dd"))</f>
        <v>#N/A</v>
      </c>
      <c r="R82" s="147" t="e">
        <f>IF(tbl_dmi_isin[[#This Row],[Index]]&gt;$A$2,"",IF(TEXT(INDEX(Corp_value!$A$1:$EC$2998,MATCH(tbl_dmi_isin[[#This Row],[ISIN]],Corp_value!$B:$B,0),MATCH(R$2,Corp_value!$1:$1,0)),"yyyy/mm/dd")="--","",TEXT(INDEX(Corp_value!$A$1:$EC$2998,MATCH(tbl_dmi_isin[[#This Row],[ISIN]],Corp_value!$B:$B,0),MATCH(R$2,Corp_value!$1:$1,0)),"yyyy/mm/dd")))</f>
        <v>#N/A</v>
      </c>
      <c r="S82" s="132" t="e">
        <f>IF(tbl_dmi_isin[[#This Row],[Index]]&gt;$A$2,"",INDEX(Corp_value!$A$1:$EC$2998,MATCH(tbl_dmi_isin[[#This Row],[ISIN]],Corp_value!$B:$B,0),MATCH(S$2,Corp_value!$1:$1,0)))</f>
        <v>#N/A</v>
      </c>
      <c r="T82" s="132" t="e">
        <f>IF(tbl_dmi_isin[[#This Row],[Index]]&gt;$A$2,"",INDEX(Corp_value!$A$1:$EC$2998,MATCH(tbl_dmi_isin[[#This Row],[ISIN]],Corp_value!$B:$B,0),MATCH(T$2,Corp_value!$1:$1,0)))</f>
        <v>#N/A</v>
      </c>
      <c r="U82" s="132" t="e">
        <f>IF(tbl_dmi_isin[[#This Row],[Index]]&gt;$A$2,"",IF(INDEX(Corp_value!$A$1:$EC$2998,MATCH(tbl_dmi_isin[[#This Row],[ISIN]],Corp_value!$B:$B,0),MATCH(U$2,Corp_value!$1:$1,0))="--","",INDEX(Corp_value!$A$1:$EC$2998,MATCH(tbl_dmi_isin[[#This Row],[ISIN]],Corp_value!$B:$B,0),MATCH(U$2,Corp_value!$1:$1,0))))</f>
        <v>#N/A</v>
      </c>
      <c r="V82" s="145" t="str">
        <f>IFERROR(IF(tbl_dmi_isin[[#This Row],[Index]]&gt;$A$2,"",INDEX(Corp_value!$A$1:$EC$2998,MATCH(tbl_dmi_isin[[#This Row],[ISIN]],Corp_value!$B:$B,0),MATCH(V$2,Corp_value!$1:$1,0)))/100000000,"")</f>
        <v/>
      </c>
      <c r="W82" s="150" t="e">
        <f>IF(tbl_dmi_isin[[#This Row],[Index]]&gt;$A$2,"",INDEX(Corp_value!$A$1:$EC$2998,MATCH(tbl_dmi_isin[[#This Row],[ISIN]],Corp_value!$B:$B,0),MATCH(W$2,Corp_value!$1:$1,0)))</f>
        <v>#N/A</v>
      </c>
      <c r="X82" s="150" t="e">
        <f>IF(tbl_dmi_isin[[#This Row],[Index]]&gt;$A$2,"",INDEX(Corp_value!$A$1:$EC$2998,MATCH(tbl_dmi_isin[[#This Row],[ISIN]],Corp_value!$B:$B,0),MATCH(X$2,Corp_value!$1:$1,0)))</f>
        <v>#N/A</v>
      </c>
      <c r="Y82" s="153" t="e">
        <f>IF(tbl_dmi_isin[[#This Row],[Index]]&gt;$A$2,"",INDEX(Corp_value!$A$1:$EC$2998,MATCH(tbl_dmi_isin[[#This Row],[ISIN]],Corp_value!$B:$B,0),MATCH(Y$2,Corp_value!$1:$1,0)))</f>
        <v>#N/A</v>
      </c>
      <c r="Z82" s="153" t="e">
        <f>IF(tbl_dmi_isin[[#This Row],[Index]]&gt;$A$2,"",INDEX(Corp_value!$A$1:$EC$2998,MATCH(tbl_dmi_isin[[#This Row],[ISIN]],Corp_value!$B:$B,0),MATCH(Z$2,Corp_value!$1:$1,0)))</f>
        <v>#N/A</v>
      </c>
    </row>
    <row r="83" spans="1:26">
      <c r="A83" s="12">
        <v>80</v>
      </c>
      <c r="B83" s="85" t="str">
        <f>IF(tbl_dmi_isin[[#This Row],[Index]]&gt;$A$2,"",TEXT(INDEX(美元债一级!$A$2:$BO$2879,tbl_dmi_isin[[#This Row],[Index]]+1,MATCH(B$2,美元债一级!$2:$2,0)),"yyyy/mm/dd"))</f>
        <v>2023/08/03</v>
      </c>
      <c r="C83" s="12" t="str">
        <f>IF(tbl_dmi_isin[[#This Row],[Index]]&gt;$A$2,"",INDEX(美元债一级!$A$2:$BO$2880,tbl_dmi_isin[[#This Row],[Index]]+1,MATCH(C$2,美元债一级!$2:$2,0)))</f>
        <v>XS2665571837</v>
      </c>
      <c r="D83" s="12" t="str">
        <f>IF(tbl_dmi_isin[[#This Row],[Index]]&gt;$A$2,"",INDEX(美元债一级!$A$2:$BO$2880,tbl_dmi_isin[[#This Row],[Index]]+1,MATCH(D$2,美元债一级!$2:$2,0)))</f>
        <v>华泰国际金融控股有限公司</v>
      </c>
      <c r="E83" s="12" t="str">
        <f>TEXT(tbl_dmi_isin[[#This Row],[定价日]],"YYMMDD")&amp;tbl_dmi_isin[[#This Row],[ISIN]]</f>
        <v>230803XS2665571837</v>
      </c>
      <c r="F83" s="115"/>
      <c r="G83" s="24" t="e">
        <f>IF(tbl_dmi_isin[[#This Row],[Index]]&gt;$A$2,"",INDEX(Corp_value!$A$1:$EC$2998,MATCH(tbl_dmi_isin[[#This Row],[ISIN]],Corp_value!$B:$B,0),MATCH(G$2,Corp_value!$1:$1,0)))</f>
        <v>#N/A</v>
      </c>
      <c r="H83" s="25" t="e">
        <f>IF(tbl_dmi_isin[[#This Row],[Index]]&gt;$A$2,"",INDEX(Corp_value!$A$1:$EC$2998,MATCH(tbl_dmi_isin[[#This Row],[ISIN]],Corp_value!$B:$B,0),MATCH(H$2,Corp_value!$1:$1,0)))</f>
        <v>#N/A</v>
      </c>
      <c r="I83" s="25" t="e">
        <f>IF(tbl_dmi_isin[[#This Row],[Index]]&gt;$A$2,"",IF(INDEX(Corp_value!$A$1:$EC$2998,MATCH(tbl_dmi_isin[[#This Row],[ISIN]],Corp_value!$B:$B,0),MATCH(I$2,Corp_value!$1:$1,0))="--","",INDEX(Corp_value!$A$1:$EC$2998,MATCH(tbl_dmi_isin[[#This Row],[ISIN]],Corp_value!$B:$B,0),MATCH(I$2,Corp_value!$1:$1,0))))</f>
        <v>#N/A</v>
      </c>
      <c r="J83" s="24" t="e">
        <f>IF(tbl_dmi_isin[[#This Row],[Index]]&gt;$A$2,"",INDEX(Corp_value!$A$1:$EC$2998,MATCH(tbl_dmi_isin[[#This Row],[ISIN]],Corp_value!$B:$B,0),MATCH(J$2,Corp_value!$1:$1,0)))</f>
        <v>#N/A</v>
      </c>
      <c r="K83" s="24" t="e">
        <f>IF(tbl_dmi_isin[[#This Row],[Index]]&gt;$A$2,"",INDEX(Corp_value!$A$1:$EC$2998,MATCH(tbl_dmi_isin[[#This Row],[ISIN]],Corp_value!$B:$B,0),MATCH(K$2,Corp_value!$1:$1,0)))</f>
        <v>#N/A</v>
      </c>
      <c r="L83" s="24" t="e">
        <f>IF(tbl_dmi_isin[[#This Row],[Index]]&gt;$A$2,"",IF(INDEX(Corp_value!$A$1:$EC$2998,MATCH(tbl_dmi_isin[[#This Row],[ISIN]],Corp_value!$B:$B,0),MATCH(L$2,Corp_value!$1:$1,0))="--","",INDEX(Corp_value!$A$1:$EC$2998,MATCH(tbl_dmi_isin[[#This Row],[ISIN]],Corp_value!$B:$B,0),MATCH(L$2,Corp_value!$1:$1,0))))</f>
        <v>#N/A</v>
      </c>
      <c r="M83" s="132" t="e">
        <f>IF(tbl_dmi_isin[[#This Row],[Index]]&gt;$A$2,"",INDEX(Corp_value!$A$1:$EC$2998,MATCH(tbl_dmi_isin[[#This Row],[ISIN]],Corp_value!$B:$B,0),MATCH(M$2,Corp_value!$1:$1,0)))</f>
        <v>#N/A</v>
      </c>
      <c r="N83" s="132" t="e">
        <f>IF(tbl_dmi_isin[[#This Row],[Index]]&gt;$A$2,"",IF(INDEX(Corp_value!$A$1:$EC$2998,MATCH(tbl_dmi_isin[[#This Row],[ISIN]],Corp_value!$B:$B,0),MATCH(N$2,Corp_value!$1:$1,0))="--","",INDEX(Corp_value!$A$1:$EC$2998,MATCH(tbl_dmi_isin[[#This Row],[ISIN]],Corp_value!$B:$B,0),MATCH(N$2,Corp_value!$1:$1,0))))</f>
        <v>#N/A</v>
      </c>
      <c r="O83" s="132" t="e">
        <f>IF(tbl_dmi_isin[[#This Row],[Index]]&gt;$A$2,"",INDEX(Corp_value!$A$1:$EC$2998,MATCH(tbl_dmi_isin[[#This Row],[ISIN]],Corp_value!$B:$B,0),MATCH(O$2,Corp_value!$1:$1,0)))</f>
        <v>#N/A</v>
      </c>
      <c r="P83" s="147" t="e">
        <f>IF(tbl_dmi_isin[[#This Row],[Index]]&gt;$A$2,"",TEXT(INDEX(Corp_value!$A$1:$EC$2998,MATCH(tbl_dmi_isin[[#This Row],[ISIN]],Corp_value!$B:$B,0),MATCH(P$2,Corp_value!$1:$1,0)),"yyyy/mm/dd"))</f>
        <v>#N/A</v>
      </c>
      <c r="Q83" s="147" t="e">
        <f>IF(tbl_dmi_isin[[#This Row],[Index]]&gt;$A$2,"",TEXT(INDEX(Corp_value!$A$1:$EC$2998,MATCH(tbl_dmi_isin[[#This Row],[ISIN]],Corp_value!$B:$B,0),MATCH(Q$2,Corp_value!$1:$1,0)),"yyyy/mm/dd"))</f>
        <v>#N/A</v>
      </c>
      <c r="R83" s="147" t="e">
        <f>IF(tbl_dmi_isin[[#This Row],[Index]]&gt;$A$2,"",IF(TEXT(INDEX(Corp_value!$A$1:$EC$2998,MATCH(tbl_dmi_isin[[#This Row],[ISIN]],Corp_value!$B:$B,0),MATCH(R$2,Corp_value!$1:$1,0)),"yyyy/mm/dd")="--","",TEXT(INDEX(Corp_value!$A$1:$EC$2998,MATCH(tbl_dmi_isin[[#This Row],[ISIN]],Corp_value!$B:$B,0),MATCH(R$2,Corp_value!$1:$1,0)),"yyyy/mm/dd")))</f>
        <v>#N/A</v>
      </c>
      <c r="S83" s="132" t="e">
        <f>IF(tbl_dmi_isin[[#This Row],[Index]]&gt;$A$2,"",INDEX(Corp_value!$A$1:$EC$2998,MATCH(tbl_dmi_isin[[#This Row],[ISIN]],Corp_value!$B:$B,0),MATCH(S$2,Corp_value!$1:$1,0)))</f>
        <v>#N/A</v>
      </c>
      <c r="T83" s="132" t="e">
        <f>IF(tbl_dmi_isin[[#This Row],[Index]]&gt;$A$2,"",INDEX(Corp_value!$A$1:$EC$2998,MATCH(tbl_dmi_isin[[#This Row],[ISIN]],Corp_value!$B:$B,0),MATCH(T$2,Corp_value!$1:$1,0)))</f>
        <v>#N/A</v>
      </c>
      <c r="U83" s="132" t="e">
        <f>IF(tbl_dmi_isin[[#This Row],[Index]]&gt;$A$2,"",IF(INDEX(Corp_value!$A$1:$EC$2998,MATCH(tbl_dmi_isin[[#This Row],[ISIN]],Corp_value!$B:$B,0),MATCH(U$2,Corp_value!$1:$1,0))="--","",INDEX(Corp_value!$A$1:$EC$2998,MATCH(tbl_dmi_isin[[#This Row],[ISIN]],Corp_value!$B:$B,0),MATCH(U$2,Corp_value!$1:$1,0))))</f>
        <v>#N/A</v>
      </c>
      <c r="V83" s="145" t="str">
        <f>IFERROR(IF(tbl_dmi_isin[[#This Row],[Index]]&gt;$A$2,"",INDEX(Corp_value!$A$1:$EC$2998,MATCH(tbl_dmi_isin[[#This Row],[ISIN]],Corp_value!$B:$B,0),MATCH(V$2,Corp_value!$1:$1,0)))/100000000,"")</f>
        <v/>
      </c>
      <c r="W83" s="150" t="e">
        <f>IF(tbl_dmi_isin[[#This Row],[Index]]&gt;$A$2,"",INDEX(Corp_value!$A$1:$EC$2998,MATCH(tbl_dmi_isin[[#This Row],[ISIN]],Corp_value!$B:$B,0),MATCH(W$2,Corp_value!$1:$1,0)))</f>
        <v>#N/A</v>
      </c>
      <c r="X83" s="150" t="e">
        <f>IF(tbl_dmi_isin[[#This Row],[Index]]&gt;$A$2,"",INDEX(Corp_value!$A$1:$EC$2998,MATCH(tbl_dmi_isin[[#This Row],[ISIN]],Corp_value!$B:$B,0),MATCH(X$2,Corp_value!$1:$1,0)))</f>
        <v>#N/A</v>
      </c>
      <c r="Y83" s="153" t="e">
        <f>IF(tbl_dmi_isin[[#This Row],[Index]]&gt;$A$2,"",INDEX(Corp_value!$A$1:$EC$2998,MATCH(tbl_dmi_isin[[#This Row],[ISIN]],Corp_value!$B:$B,0),MATCH(Y$2,Corp_value!$1:$1,0)))</f>
        <v>#N/A</v>
      </c>
      <c r="Z83" s="153" t="e">
        <f>IF(tbl_dmi_isin[[#This Row],[Index]]&gt;$A$2,"",INDEX(Corp_value!$A$1:$EC$2998,MATCH(tbl_dmi_isin[[#This Row],[ISIN]],Corp_value!$B:$B,0),MATCH(Z$2,Corp_value!$1:$1,0)))</f>
        <v>#N/A</v>
      </c>
    </row>
    <row r="84" spans="1:26">
      <c r="A84" s="12">
        <v>81</v>
      </c>
      <c r="B84" s="85" t="str">
        <f>IF(tbl_dmi_isin[[#This Row],[Index]]&gt;$A$2,"",TEXT(INDEX(美元债一级!$A$2:$BO$2879,tbl_dmi_isin[[#This Row],[Index]]+1,MATCH(B$2,美元债一级!$2:$2,0)),"yyyy/mm/dd"))</f>
        <v>2023/08/02</v>
      </c>
      <c r="C84" s="12" t="str">
        <f>IF(tbl_dmi_isin[[#This Row],[Index]]&gt;$A$2,"",INDEX(美元债一级!$A$2:$BO$2880,tbl_dmi_isin[[#This Row],[Index]]+1,MATCH(C$2,美元债一级!$2:$2,0)))</f>
        <v>XS2658703686</v>
      </c>
      <c r="D84" s="12" t="str">
        <f>IF(tbl_dmi_isin[[#This Row],[Index]]&gt;$A$2,"",INDEX(美元债一级!$A$2:$BO$2880,tbl_dmi_isin[[#This Row],[Index]]+1,MATCH(D$2,美元债一级!$2:$2,0)))</f>
        <v>广发控股(香港)有限公司</v>
      </c>
      <c r="E84" s="12" t="str">
        <f>TEXT(tbl_dmi_isin[[#This Row],[定价日]],"YYMMDD")&amp;tbl_dmi_isin[[#This Row],[ISIN]]</f>
        <v>230802XS2658703686</v>
      </c>
      <c r="F84" s="115"/>
      <c r="G84" s="24" t="e">
        <f>IF(tbl_dmi_isin[[#This Row],[Index]]&gt;$A$2,"",INDEX(Corp_value!$A$1:$EC$2998,MATCH(tbl_dmi_isin[[#This Row],[ISIN]],Corp_value!$B:$B,0),MATCH(G$2,Corp_value!$1:$1,0)))</f>
        <v>#N/A</v>
      </c>
      <c r="H84" s="25" t="e">
        <f>IF(tbl_dmi_isin[[#This Row],[Index]]&gt;$A$2,"",INDEX(Corp_value!$A$1:$EC$2998,MATCH(tbl_dmi_isin[[#This Row],[ISIN]],Corp_value!$B:$B,0),MATCH(H$2,Corp_value!$1:$1,0)))</f>
        <v>#N/A</v>
      </c>
      <c r="I84" s="25" t="e">
        <f>IF(tbl_dmi_isin[[#This Row],[Index]]&gt;$A$2,"",IF(INDEX(Corp_value!$A$1:$EC$2998,MATCH(tbl_dmi_isin[[#This Row],[ISIN]],Corp_value!$B:$B,0),MATCH(I$2,Corp_value!$1:$1,0))="--","",INDEX(Corp_value!$A$1:$EC$2998,MATCH(tbl_dmi_isin[[#This Row],[ISIN]],Corp_value!$B:$B,0),MATCH(I$2,Corp_value!$1:$1,0))))</f>
        <v>#N/A</v>
      </c>
      <c r="J84" s="24" t="e">
        <f>IF(tbl_dmi_isin[[#This Row],[Index]]&gt;$A$2,"",INDEX(Corp_value!$A$1:$EC$2998,MATCH(tbl_dmi_isin[[#This Row],[ISIN]],Corp_value!$B:$B,0),MATCH(J$2,Corp_value!$1:$1,0)))</f>
        <v>#N/A</v>
      </c>
      <c r="K84" s="24" t="e">
        <f>IF(tbl_dmi_isin[[#This Row],[Index]]&gt;$A$2,"",INDEX(Corp_value!$A$1:$EC$2998,MATCH(tbl_dmi_isin[[#This Row],[ISIN]],Corp_value!$B:$B,0),MATCH(K$2,Corp_value!$1:$1,0)))</f>
        <v>#N/A</v>
      </c>
      <c r="L84" s="24" t="e">
        <f>IF(tbl_dmi_isin[[#This Row],[Index]]&gt;$A$2,"",IF(INDEX(Corp_value!$A$1:$EC$2998,MATCH(tbl_dmi_isin[[#This Row],[ISIN]],Corp_value!$B:$B,0),MATCH(L$2,Corp_value!$1:$1,0))="--","",INDEX(Corp_value!$A$1:$EC$2998,MATCH(tbl_dmi_isin[[#This Row],[ISIN]],Corp_value!$B:$B,0),MATCH(L$2,Corp_value!$1:$1,0))))</f>
        <v>#N/A</v>
      </c>
      <c r="M84" s="132" t="e">
        <f>IF(tbl_dmi_isin[[#This Row],[Index]]&gt;$A$2,"",INDEX(Corp_value!$A$1:$EC$2998,MATCH(tbl_dmi_isin[[#This Row],[ISIN]],Corp_value!$B:$B,0),MATCH(M$2,Corp_value!$1:$1,0)))</f>
        <v>#N/A</v>
      </c>
      <c r="N84" s="132" t="e">
        <f>IF(tbl_dmi_isin[[#This Row],[Index]]&gt;$A$2,"",IF(INDEX(Corp_value!$A$1:$EC$2998,MATCH(tbl_dmi_isin[[#This Row],[ISIN]],Corp_value!$B:$B,0),MATCH(N$2,Corp_value!$1:$1,0))="--","",INDEX(Corp_value!$A$1:$EC$2998,MATCH(tbl_dmi_isin[[#This Row],[ISIN]],Corp_value!$B:$B,0),MATCH(N$2,Corp_value!$1:$1,0))))</f>
        <v>#N/A</v>
      </c>
      <c r="O84" s="132" t="e">
        <f>IF(tbl_dmi_isin[[#This Row],[Index]]&gt;$A$2,"",INDEX(Corp_value!$A$1:$EC$2998,MATCH(tbl_dmi_isin[[#This Row],[ISIN]],Corp_value!$B:$B,0),MATCH(O$2,Corp_value!$1:$1,0)))</f>
        <v>#N/A</v>
      </c>
      <c r="P84" s="147" t="e">
        <f>IF(tbl_dmi_isin[[#This Row],[Index]]&gt;$A$2,"",TEXT(INDEX(Corp_value!$A$1:$EC$2998,MATCH(tbl_dmi_isin[[#This Row],[ISIN]],Corp_value!$B:$B,0),MATCH(P$2,Corp_value!$1:$1,0)),"yyyy/mm/dd"))</f>
        <v>#N/A</v>
      </c>
      <c r="Q84" s="147" t="e">
        <f>IF(tbl_dmi_isin[[#This Row],[Index]]&gt;$A$2,"",TEXT(INDEX(Corp_value!$A$1:$EC$2998,MATCH(tbl_dmi_isin[[#This Row],[ISIN]],Corp_value!$B:$B,0),MATCH(Q$2,Corp_value!$1:$1,0)),"yyyy/mm/dd"))</f>
        <v>#N/A</v>
      </c>
      <c r="R84" s="147" t="e">
        <f>IF(tbl_dmi_isin[[#This Row],[Index]]&gt;$A$2,"",IF(TEXT(INDEX(Corp_value!$A$1:$EC$2998,MATCH(tbl_dmi_isin[[#This Row],[ISIN]],Corp_value!$B:$B,0),MATCH(R$2,Corp_value!$1:$1,0)),"yyyy/mm/dd")="--","",TEXT(INDEX(Corp_value!$A$1:$EC$2998,MATCH(tbl_dmi_isin[[#This Row],[ISIN]],Corp_value!$B:$B,0),MATCH(R$2,Corp_value!$1:$1,0)),"yyyy/mm/dd")))</f>
        <v>#N/A</v>
      </c>
      <c r="S84" s="132" t="e">
        <f>IF(tbl_dmi_isin[[#This Row],[Index]]&gt;$A$2,"",INDEX(Corp_value!$A$1:$EC$2998,MATCH(tbl_dmi_isin[[#This Row],[ISIN]],Corp_value!$B:$B,0),MATCH(S$2,Corp_value!$1:$1,0)))</f>
        <v>#N/A</v>
      </c>
      <c r="T84" s="132" t="e">
        <f>IF(tbl_dmi_isin[[#This Row],[Index]]&gt;$A$2,"",INDEX(Corp_value!$A$1:$EC$2998,MATCH(tbl_dmi_isin[[#This Row],[ISIN]],Corp_value!$B:$B,0),MATCH(T$2,Corp_value!$1:$1,0)))</f>
        <v>#N/A</v>
      </c>
      <c r="U84" s="132" t="e">
        <f>IF(tbl_dmi_isin[[#This Row],[Index]]&gt;$A$2,"",IF(INDEX(Corp_value!$A$1:$EC$2998,MATCH(tbl_dmi_isin[[#This Row],[ISIN]],Corp_value!$B:$B,0),MATCH(U$2,Corp_value!$1:$1,0))="--","",INDEX(Corp_value!$A$1:$EC$2998,MATCH(tbl_dmi_isin[[#This Row],[ISIN]],Corp_value!$B:$B,0),MATCH(U$2,Corp_value!$1:$1,0))))</f>
        <v>#N/A</v>
      </c>
      <c r="V84" s="145" t="str">
        <f>IFERROR(IF(tbl_dmi_isin[[#This Row],[Index]]&gt;$A$2,"",INDEX(Corp_value!$A$1:$EC$2998,MATCH(tbl_dmi_isin[[#This Row],[ISIN]],Corp_value!$B:$B,0),MATCH(V$2,Corp_value!$1:$1,0)))/100000000,"")</f>
        <v/>
      </c>
      <c r="W84" s="150" t="e">
        <f>IF(tbl_dmi_isin[[#This Row],[Index]]&gt;$A$2,"",INDEX(Corp_value!$A$1:$EC$2998,MATCH(tbl_dmi_isin[[#This Row],[ISIN]],Corp_value!$B:$B,0),MATCH(W$2,Corp_value!$1:$1,0)))</f>
        <v>#N/A</v>
      </c>
      <c r="X84" s="150" t="e">
        <f>IF(tbl_dmi_isin[[#This Row],[Index]]&gt;$A$2,"",INDEX(Corp_value!$A$1:$EC$2998,MATCH(tbl_dmi_isin[[#This Row],[ISIN]],Corp_value!$B:$B,0),MATCH(X$2,Corp_value!$1:$1,0)))</f>
        <v>#N/A</v>
      </c>
      <c r="Y84" s="153" t="e">
        <f>IF(tbl_dmi_isin[[#This Row],[Index]]&gt;$A$2,"",INDEX(Corp_value!$A$1:$EC$2998,MATCH(tbl_dmi_isin[[#This Row],[ISIN]],Corp_value!$B:$B,0),MATCH(Y$2,Corp_value!$1:$1,0)))</f>
        <v>#N/A</v>
      </c>
      <c r="Z84" s="153" t="e">
        <f>IF(tbl_dmi_isin[[#This Row],[Index]]&gt;$A$2,"",INDEX(Corp_value!$A$1:$EC$2998,MATCH(tbl_dmi_isin[[#This Row],[ISIN]],Corp_value!$B:$B,0),MATCH(Z$2,Corp_value!$1:$1,0)))</f>
        <v>#N/A</v>
      </c>
    </row>
    <row r="85" spans="1:26">
      <c r="A85" s="12">
        <v>82</v>
      </c>
      <c r="B85" s="85" t="str">
        <f>IF(tbl_dmi_isin[[#This Row],[Index]]&gt;$A$2,"",TEXT(INDEX(美元债一级!$A$2:$BO$2879,tbl_dmi_isin[[#This Row],[Index]]+1,MATCH(B$2,美元债一级!$2:$2,0)),"yyyy/mm/dd"))</f>
        <v>2023/08/02</v>
      </c>
      <c r="C85" s="12" t="str">
        <f>IF(tbl_dmi_isin[[#This Row],[Index]]&gt;$A$2,"",INDEX(美元债一级!$A$2:$BO$2880,tbl_dmi_isin[[#This Row],[Index]]+1,MATCH(C$2,美元债一级!$2:$2,0)))</f>
        <v>XS2664203408</v>
      </c>
      <c r="D85" s="12" t="str">
        <f>IF(tbl_dmi_isin[[#This Row],[Index]]&gt;$A$2,"",INDEX(美元债一级!$A$2:$BO$2880,tbl_dmi_isin[[#This Row],[Index]]+1,MATCH(D$2,美元债一级!$2:$2,0)))</f>
        <v>中信建投(国际)金融控股有限公司</v>
      </c>
      <c r="E85" s="12" t="str">
        <f>TEXT(tbl_dmi_isin[[#This Row],[定价日]],"YYMMDD")&amp;tbl_dmi_isin[[#This Row],[ISIN]]</f>
        <v>230802XS2664203408</v>
      </c>
      <c r="F85" s="115"/>
      <c r="G85" s="24" t="e">
        <f>IF(tbl_dmi_isin[[#This Row],[Index]]&gt;$A$2,"",INDEX(Corp_value!$A$1:$EC$2998,MATCH(tbl_dmi_isin[[#This Row],[ISIN]],Corp_value!$B:$B,0),MATCH(G$2,Corp_value!$1:$1,0)))</f>
        <v>#N/A</v>
      </c>
      <c r="H85" s="25" t="e">
        <f>IF(tbl_dmi_isin[[#This Row],[Index]]&gt;$A$2,"",INDEX(Corp_value!$A$1:$EC$2998,MATCH(tbl_dmi_isin[[#This Row],[ISIN]],Corp_value!$B:$B,0),MATCH(H$2,Corp_value!$1:$1,0)))</f>
        <v>#N/A</v>
      </c>
      <c r="I85" s="25" t="e">
        <f>IF(tbl_dmi_isin[[#This Row],[Index]]&gt;$A$2,"",IF(INDEX(Corp_value!$A$1:$EC$2998,MATCH(tbl_dmi_isin[[#This Row],[ISIN]],Corp_value!$B:$B,0),MATCH(I$2,Corp_value!$1:$1,0))="--","",INDEX(Corp_value!$A$1:$EC$2998,MATCH(tbl_dmi_isin[[#This Row],[ISIN]],Corp_value!$B:$B,0),MATCH(I$2,Corp_value!$1:$1,0))))</f>
        <v>#N/A</v>
      </c>
      <c r="J85" s="24" t="e">
        <f>IF(tbl_dmi_isin[[#This Row],[Index]]&gt;$A$2,"",INDEX(Corp_value!$A$1:$EC$2998,MATCH(tbl_dmi_isin[[#This Row],[ISIN]],Corp_value!$B:$B,0),MATCH(J$2,Corp_value!$1:$1,0)))</f>
        <v>#N/A</v>
      </c>
      <c r="K85" s="24" t="e">
        <f>IF(tbl_dmi_isin[[#This Row],[Index]]&gt;$A$2,"",INDEX(Corp_value!$A$1:$EC$2998,MATCH(tbl_dmi_isin[[#This Row],[ISIN]],Corp_value!$B:$B,0),MATCH(K$2,Corp_value!$1:$1,0)))</f>
        <v>#N/A</v>
      </c>
      <c r="L85" s="24" t="e">
        <f>IF(tbl_dmi_isin[[#This Row],[Index]]&gt;$A$2,"",IF(INDEX(Corp_value!$A$1:$EC$2998,MATCH(tbl_dmi_isin[[#This Row],[ISIN]],Corp_value!$B:$B,0),MATCH(L$2,Corp_value!$1:$1,0))="--","",INDEX(Corp_value!$A$1:$EC$2998,MATCH(tbl_dmi_isin[[#This Row],[ISIN]],Corp_value!$B:$B,0),MATCH(L$2,Corp_value!$1:$1,0))))</f>
        <v>#N/A</v>
      </c>
      <c r="M85" s="132" t="e">
        <f>IF(tbl_dmi_isin[[#This Row],[Index]]&gt;$A$2,"",INDEX(Corp_value!$A$1:$EC$2998,MATCH(tbl_dmi_isin[[#This Row],[ISIN]],Corp_value!$B:$B,0),MATCH(M$2,Corp_value!$1:$1,0)))</f>
        <v>#N/A</v>
      </c>
      <c r="N85" s="132" t="e">
        <f>IF(tbl_dmi_isin[[#This Row],[Index]]&gt;$A$2,"",IF(INDEX(Corp_value!$A$1:$EC$2998,MATCH(tbl_dmi_isin[[#This Row],[ISIN]],Corp_value!$B:$B,0),MATCH(N$2,Corp_value!$1:$1,0))="--","",INDEX(Corp_value!$A$1:$EC$2998,MATCH(tbl_dmi_isin[[#This Row],[ISIN]],Corp_value!$B:$B,0),MATCH(N$2,Corp_value!$1:$1,0))))</f>
        <v>#N/A</v>
      </c>
      <c r="O85" s="132" t="e">
        <f>IF(tbl_dmi_isin[[#This Row],[Index]]&gt;$A$2,"",INDEX(Corp_value!$A$1:$EC$2998,MATCH(tbl_dmi_isin[[#This Row],[ISIN]],Corp_value!$B:$B,0),MATCH(O$2,Corp_value!$1:$1,0)))</f>
        <v>#N/A</v>
      </c>
      <c r="P85" s="147" t="e">
        <f>IF(tbl_dmi_isin[[#This Row],[Index]]&gt;$A$2,"",TEXT(INDEX(Corp_value!$A$1:$EC$2998,MATCH(tbl_dmi_isin[[#This Row],[ISIN]],Corp_value!$B:$B,0),MATCH(P$2,Corp_value!$1:$1,0)),"yyyy/mm/dd"))</f>
        <v>#N/A</v>
      </c>
      <c r="Q85" s="147" t="e">
        <f>IF(tbl_dmi_isin[[#This Row],[Index]]&gt;$A$2,"",TEXT(INDEX(Corp_value!$A$1:$EC$2998,MATCH(tbl_dmi_isin[[#This Row],[ISIN]],Corp_value!$B:$B,0),MATCH(Q$2,Corp_value!$1:$1,0)),"yyyy/mm/dd"))</f>
        <v>#N/A</v>
      </c>
      <c r="R85" s="147" t="e">
        <f>IF(tbl_dmi_isin[[#This Row],[Index]]&gt;$A$2,"",IF(TEXT(INDEX(Corp_value!$A$1:$EC$2998,MATCH(tbl_dmi_isin[[#This Row],[ISIN]],Corp_value!$B:$B,0),MATCH(R$2,Corp_value!$1:$1,0)),"yyyy/mm/dd")="--","",TEXT(INDEX(Corp_value!$A$1:$EC$2998,MATCH(tbl_dmi_isin[[#This Row],[ISIN]],Corp_value!$B:$B,0),MATCH(R$2,Corp_value!$1:$1,0)),"yyyy/mm/dd")))</f>
        <v>#N/A</v>
      </c>
      <c r="S85" s="132" t="e">
        <f>IF(tbl_dmi_isin[[#This Row],[Index]]&gt;$A$2,"",INDEX(Corp_value!$A$1:$EC$2998,MATCH(tbl_dmi_isin[[#This Row],[ISIN]],Corp_value!$B:$B,0),MATCH(S$2,Corp_value!$1:$1,0)))</f>
        <v>#N/A</v>
      </c>
      <c r="T85" s="132" t="e">
        <f>IF(tbl_dmi_isin[[#This Row],[Index]]&gt;$A$2,"",INDEX(Corp_value!$A$1:$EC$2998,MATCH(tbl_dmi_isin[[#This Row],[ISIN]],Corp_value!$B:$B,0),MATCH(T$2,Corp_value!$1:$1,0)))</f>
        <v>#N/A</v>
      </c>
      <c r="U85" s="132" t="e">
        <f>IF(tbl_dmi_isin[[#This Row],[Index]]&gt;$A$2,"",IF(INDEX(Corp_value!$A$1:$EC$2998,MATCH(tbl_dmi_isin[[#This Row],[ISIN]],Corp_value!$B:$B,0),MATCH(U$2,Corp_value!$1:$1,0))="--","",INDEX(Corp_value!$A$1:$EC$2998,MATCH(tbl_dmi_isin[[#This Row],[ISIN]],Corp_value!$B:$B,0),MATCH(U$2,Corp_value!$1:$1,0))))</f>
        <v>#N/A</v>
      </c>
      <c r="V85" s="145" t="str">
        <f>IFERROR(IF(tbl_dmi_isin[[#This Row],[Index]]&gt;$A$2,"",INDEX(Corp_value!$A$1:$EC$2998,MATCH(tbl_dmi_isin[[#This Row],[ISIN]],Corp_value!$B:$B,0),MATCH(V$2,Corp_value!$1:$1,0)))/100000000,"")</f>
        <v/>
      </c>
      <c r="W85" s="150" t="e">
        <f>IF(tbl_dmi_isin[[#This Row],[Index]]&gt;$A$2,"",INDEX(Corp_value!$A$1:$EC$2998,MATCH(tbl_dmi_isin[[#This Row],[ISIN]],Corp_value!$B:$B,0),MATCH(W$2,Corp_value!$1:$1,0)))</f>
        <v>#N/A</v>
      </c>
      <c r="X85" s="150" t="e">
        <f>IF(tbl_dmi_isin[[#This Row],[Index]]&gt;$A$2,"",INDEX(Corp_value!$A$1:$EC$2998,MATCH(tbl_dmi_isin[[#This Row],[ISIN]],Corp_value!$B:$B,0),MATCH(X$2,Corp_value!$1:$1,0)))</f>
        <v>#N/A</v>
      </c>
      <c r="Y85" s="153" t="e">
        <f>IF(tbl_dmi_isin[[#This Row],[Index]]&gt;$A$2,"",INDEX(Corp_value!$A$1:$EC$2998,MATCH(tbl_dmi_isin[[#This Row],[ISIN]],Corp_value!$B:$B,0),MATCH(Y$2,Corp_value!$1:$1,0)))</f>
        <v>#N/A</v>
      </c>
      <c r="Z85" s="153" t="e">
        <f>IF(tbl_dmi_isin[[#This Row],[Index]]&gt;$A$2,"",INDEX(Corp_value!$A$1:$EC$2998,MATCH(tbl_dmi_isin[[#This Row],[ISIN]],Corp_value!$B:$B,0),MATCH(Z$2,Corp_value!$1:$1,0)))</f>
        <v>#N/A</v>
      </c>
    </row>
    <row r="86" spans="1:26">
      <c r="A86" s="12">
        <v>83</v>
      </c>
      <c r="B86" s="85" t="str">
        <f>IF(tbl_dmi_isin[[#This Row],[Index]]&gt;$A$2,"",TEXT(INDEX(美元债一级!$A$2:$BO$2879,tbl_dmi_isin[[#This Row],[Index]]+1,MATCH(B$2,美元债一级!$2:$2,0)),"yyyy/mm/dd"))</f>
        <v>2023/07/31</v>
      </c>
      <c r="C86" s="12" t="str">
        <f>IF(tbl_dmi_isin[[#This Row],[Index]]&gt;$A$2,"",INDEX(美元债一级!$A$2:$BO$2880,tbl_dmi_isin[[#This Row],[Index]]+1,MATCH(C$2,美元债一级!$2:$2,0)))</f>
        <v>XS2663667793</v>
      </c>
      <c r="D86" s="12" t="str">
        <f>IF(tbl_dmi_isin[[#This Row],[Index]]&gt;$A$2,"",INDEX(美元债一级!$A$2:$BO$2880,tbl_dmi_isin[[#This Row],[Index]]+1,MATCH(D$2,美元债一级!$2:$2,0)))</f>
        <v>凯基证券(香港)有限公司</v>
      </c>
      <c r="E86" s="12" t="str">
        <f>TEXT(tbl_dmi_isin[[#This Row],[定价日]],"YYMMDD")&amp;tbl_dmi_isin[[#This Row],[ISIN]]</f>
        <v>230731XS2663667793</v>
      </c>
      <c r="F86" s="116"/>
      <c r="G86" s="24" t="e">
        <f>IF(tbl_dmi_isin[[#This Row],[Index]]&gt;$A$2,"",INDEX(Corp_value!$A$1:$EC$2998,MATCH(tbl_dmi_isin[[#This Row],[ISIN]],Corp_value!$B:$B,0),MATCH(G$2,Corp_value!$1:$1,0)))</f>
        <v>#N/A</v>
      </c>
      <c r="H86" s="25" t="e">
        <f>IF(tbl_dmi_isin[[#This Row],[Index]]&gt;$A$2,"",INDEX(Corp_value!$A$1:$EC$2998,MATCH(tbl_dmi_isin[[#This Row],[ISIN]],Corp_value!$B:$B,0),MATCH(H$2,Corp_value!$1:$1,0)))</f>
        <v>#N/A</v>
      </c>
      <c r="I86" s="25" t="e">
        <f>IF(tbl_dmi_isin[[#This Row],[Index]]&gt;$A$2,"",IF(INDEX(Corp_value!$A$1:$EC$2998,MATCH(tbl_dmi_isin[[#This Row],[ISIN]],Corp_value!$B:$B,0),MATCH(I$2,Corp_value!$1:$1,0))="--","",INDEX(Corp_value!$A$1:$EC$2998,MATCH(tbl_dmi_isin[[#This Row],[ISIN]],Corp_value!$B:$B,0),MATCH(I$2,Corp_value!$1:$1,0))))</f>
        <v>#N/A</v>
      </c>
      <c r="J86" s="24" t="e">
        <f>IF(tbl_dmi_isin[[#This Row],[Index]]&gt;$A$2,"",INDEX(Corp_value!$A$1:$EC$2998,MATCH(tbl_dmi_isin[[#This Row],[ISIN]],Corp_value!$B:$B,0),MATCH(J$2,Corp_value!$1:$1,0)))</f>
        <v>#N/A</v>
      </c>
      <c r="K86" s="24" t="e">
        <f>IF(tbl_dmi_isin[[#This Row],[Index]]&gt;$A$2,"",INDEX(Corp_value!$A$1:$EC$2998,MATCH(tbl_dmi_isin[[#This Row],[ISIN]],Corp_value!$B:$B,0),MATCH(K$2,Corp_value!$1:$1,0)))</f>
        <v>#N/A</v>
      </c>
      <c r="L86" s="24" t="e">
        <f>IF(tbl_dmi_isin[[#This Row],[Index]]&gt;$A$2,"",IF(INDEX(Corp_value!$A$1:$EC$2998,MATCH(tbl_dmi_isin[[#This Row],[ISIN]],Corp_value!$B:$B,0),MATCH(L$2,Corp_value!$1:$1,0))="--","",INDEX(Corp_value!$A$1:$EC$2998,MATCH(tbl_dmi_isin[[#This Row],[ISIN]],Corp_value!$B:$B,0),MATCH(L$2,Corp_value!$1:$1,0))))</f>
        <v>#N/A</v>
      </c>
      <c r="M86" s="132" t="e">
        <f>IF(tbl_dmi_isin[[#This Row],[Index]]&gt;$A$2,"",INDEX(Corp_value!$A$1:$EC$2998,MATCH(tbl_dmi_isin[[#This Row],[ISIN]],Corp_value!$B:$B,0),MATCH(M$2,Corp_value!$1:$1,0)))</f>
        <v>#N/A</v>
      </c>
      <c r="N86" s="132" t="e">
        <f>IF(tbl_dmi_isin[[#This Row],[Index]]&gt;$A$2,"",IF(INDEX(Corp_value!$A$1:$EC$2998,MATCH(tbl_dmi_isin[[#This Row],[ISIN]],Corp_value!$B:$B,0),MATCH(N$2,Corp_value!$1:$1,0))="--","",INDEX(Corp_value!$A$1:$EC$2998,MATCH(tbl_dmi_isin[[#This Row],[ISIN]],Corp_value!$B:$B,0),MATCH(N$2,Corp_value!$1:$1,0))))</f>
        <v>#N/A</v>
      </c>
      <c r="O86" s="132" t="e">
        <f>IF(tbl_dmi_isin[[#This Row],[Index]]&gt;$A$2,"",INDEX(Corp_value!$A$1:$EC$2998,MATCH(tbl_dmi_isin[[#This Row],[ISIN]],Corp_value!$B:$B,0),MATCH(O$2,Corp_value!$1:$1,0)))</f>
        <v>#N/A</v>
      </c>
      <c r="P86" s="148" t="e">
        <f>IF(tbl_dmi_isin[[#This Row],[Index]]&gt;$A$2,"",TEXT(INDEX(Corp_value!$A$1:$EC$2998,MATCH(tbl_dmi_isin[[#This Row],[ISIN]],Corp_value!$B:$B,0),MATCH(P$2,Corp_value!$1:$1,0)),"yyyy/mm/dd"))</f>
        <v>#N/A</v>
      </c>
      <c r="Q86" s="148" t="e">
        <f>IF(tbl_dmi_isin[[#This Row],[Index]]&gt;$A$2,"",TEXT(INDEX(Corp_value!$A$1:$EC$2998,MATCH(tbl_dmi_isin[[#This Row],[ISIN]],Corp_value!$B:$B,0),MATCH(Q$2,Corp_value!$1:$1,0)),"yyyy/mm/dd"))</f>
        <v>#N/A</v>
      </c>
      <c r="R86" s="148" t="e">
        <f>IF(tbl_dmi_isin[[#This Row],[Index]]&gt;$A$2,"",IF(TEXT(INDEX(Corp_value!$A$1:$EC$2998,MATCH(tbl_dmi_isin[[#This Row],[ISIN]],Corp_value!$B:$B,0),MATCH(R$2,Corp_value!$1:$1,0)),"yyyy/mm/dd")="--","",TEXT(INDEX(Corp_value!$A$1:$EC$2998,MATCH(tbl_dmi_isin[[#This Row],[ISIN]],Corp_value!$B:$B,0),MATCH(R$2,Corp_value!$1:$1,0)),"yyyy/mm/dd")))</f>
        <v>#N/A</v>
      </c>
      <c r="S86" s="132" t="e">
        <f>IF(tbl_dmi_isin[[#This Row],[Index]]&gt;$A$2,"",INDEX(Corp_value!$A$1:$EC$2998,MATCH(tbl_dmi_isin[[#This Row],[ISIN]],Corp_value!$B:$B,0),MATCH(S$2,Corp_value!$1:$1,0)))</f>
        <v>#N/A</v>
      </c>
      <c r="T86" s="132" t="e">
        <f>IF(tbl_dmi_isin[[#This Row],[Index]]&gt;$A$2,"",INDEX(Corp_value!$A$1:$EC$2998,MATCH(tbl_dmi_isin[[#This Row],[ISIN]],Corp_value!$B:$B,0),MATCH(T$2,Corp_value!$1:$1,0)))</f>
        <v>#N/A</v>
      </c>
      <c r="U86" s="132" t="e">
        <f>IF(tbl_dmi_isin[[#This Row],[Index]]&gt;$A$2,"",IF(INDEX(Corp_value!$A$1:$EC$2998,MATCH(tbl_dmi_isin[[#This Row],[ISIN]],Corp_value!$B:$B,0),MATCH(U$2,Corp_value!$1:$1,0))="--","",INDEX(Corp_value!$A$1:$EC$2998,MATCH(tbl_dmi_isin[[#This Row],[ISIN]],Corp_value!$B:$B,0),MATCH(U$2,Corp_value!$1:$1,0))))</f>
        <v>#N/A</v>
      </c>
      <c r="V86" s="145" t="str">
        <f>IFERROR(IF(tbl_dmi_isin[[#This Row],[Index]]&gt;$A$2,"",INDEX(Corp_value!$A$1:$EC$2998,MATCH(tbl_dmi_isin[[#This Row],[ISIN]],Corp_value!$B:$B,0),MATCH(V$2,Corp_value!$1:$1,0)))/100000000,"")</f>
        <v/>
      </c>
      <c r="W86" s="150" t="e">
        <f>IF(tbl_dmi_isin[[#This Row],[Index]]&gt;$A$2,"",INDEX(Corp_value!$A$1:$EC$2998,MATCH(tbl_dmi_isin[[#This Row],[ISIN]],Corp_value!$B:$B,0),MATCH(W$2,Corp_value!$1:$1,0)))</f>
        <v>#N/A</v>
      </c>
      <c r="X86" s="150" t="e">
        <f>IF(tbl_dmi_isin[[#This Row],[Index]]&gt;$A$2,"",INDEX(Corp_value!$A$1:$EC$2998,MATCH(tbl_dmi_isin[[#This Row],[ISIN]],Corp_value!$B:$B,0),MATCH(X$2,Corp_value!$1:$1,0)))</f>
        <v>#N/A</v>
      </c>
      <c r="Y86" s="153" t="e">
        <f>IF(tbl_dmi_isin[[#This Row],[Index]]&gt;$A$2,"",INDEX(Corp_value!$A$1:$EC$2998,MATCH(tbl_dmi_isin[[#This Row],[ISIN]],Corp_value!$B:$B,0),MATCH(Y$2,Corp_value!$1:$1,0)))</f>
        <v>#N/A</v>
      </c>
      <c r="Z86" s="153" t="e">
        <f>IF(tbl_dmi_isin[[#This Row],[Index]]&gt;$A$2,"",INDEX(Corp_value!$A$1:$EC$2998,MATCH(tbl_dmi_isin[[#This Row],[ISIN]],Corp_value!$B:$B,0),MATCH(Z$2,Corp_value!$1:$1,0)))</f>
        <v>#N/A</v>
      </c>
    </row>
    <row r="87" spans="1:26">
      <c r="A87" s="12">
        <v>84</v>
      </c>
      <c r="B87" s="85" t="str">
        <f>IF(tbl_dmi_isin[[#This Row],[Index]]&gt;$A$2,"",TEXT(INDEX(美元债一级!$A$2:$BO$2879,tbl_dmi_isin[[#This Row],[Index]]+1,MATCH(B$2,美元债一级!$2:$2,0)),"yyyy/mm/dd"))</f>
        <v>2023/07/28</v>
      </c>
      <c r="C87" s="12" t="str">
        <f>IF(tbl_dmi_isin[[#This Row],[Index]]&gt;$A$2,"",INDEX(美元债一级!$A$2:$BO$2880,tbl_dmi_isin[[#This Row],[Index]]+1,MATCH(C$2,美元债一级!$2:$2,0)))</f>
        <v>XS2662937809</v>
      </c>
      <c r="D87" s="12" t="str">
        <f>IF(tbl_dmi_isin[[#This Row],[Index]]&gt;$A$2,"",INDEX(美元债一级!$A$2:$BO$2880,tbl_dmi_isin[[#This Row],[Index]]+1,MATCH(D$2,美元债一级!$2:$2,0)))</f>
        <v>华泰国际金融控股有限公司</v>
      </c>
      <c r="E87" s="12" t="str">
        <f>TEXT(tbl_dmi_isin[[#This Row],[定价日]],"YYMMDD")&amp;tbl_dmi_isin[[#This Row],[ISIN]]</f>
        <v>230728XS2662937809</v>
      </c>
      <c r="F87" s="115"/>
      <c r="G87" s="24" t="e">
        <f>IF(tbl_dmi_isin[[#This Row],[Index]]&gt;$A$2,"",INDEX(Corp_value!$A$1:$EC$2998,MATCH(tbl_dmi_isin[[#This Row],[ISIN]],Corp_value!$B:$B,0),MATCH(G$2,Corp_value!$1:$1,0)))</f>
        <v>#N/A</v>
      </c>
      <c r="H87" s="25" t="e">
        <f>IF(tbl_dmi_isin[[#This Row],[Index]]&gt;$A$2,"",INDEX(Corp_value!$A$1:$EC$2998,MATCH(tbl_dmi_isin[[#This Row],[ISIN]],Corp_value!$B:$B,0),MATCH(H$2,Corp_value!$1:$1,0)))</f>
        <v>#N/A</v>
      </c>
      <c r="I87" s="25" t="e">
        <f>IF(tbl_dmi_isin[[#This Row],[Index]]&gt;$A$2,"",IF(INDEX(Corp_value!$A$1:$EC$2998,MATCH(tbl_dmi_isin[[#This Row],[ISIN]],Corp_value!$B:$B,0),MATCH(I$2,Corp_value!$1:$1,0))="--","",INDEX(Corp_value!$A$1:$EC$2998,MATCH(tbl_dmi_isin[[#This Row],[ISIN]],Corp_value!$B:$B,0),MATCH(I$2,Corp_value!$1:$1,0))))</f>
        <v>#N/A</v>
      </c>
      <c r="J87" s="24" t="e">
        <f>IF(tbl_dmi_isin[[#This Row],[Index]]&gt;$A$2,"",INDEX(Corp_value!$A$1:$EC$2998,MATCH(tbl_dmi_isin[[#This Row],[ISIN]],Corp_value!$B:$B,0),MATCH(J$2,Corp_value!$1:$1,0)))</f>
        <v>#N/A</v>
      </c>
      <c r="K87" s="24" t="e">
        <f>IF(tbl_dmi_isin[[#This Row],[Index]]&gt;$A$2,"",INDEX(Corp_value!$A$1:$EC$2998,MATCH(tbl_dmi_isin[[#This Row],[ISIN]],Corp_value!$B:$B,0),MATCH(K$2,Corp_value!$1:$1,0)))</f>
        <v>#N/A</v>
      </c>
      <c r="L87" s="24" t="e">
        <f>IF(tbl_dmi_isin[[#This Row],[Index]]&gt;$A$2,"",IF(INDEX(Corp_value!$A$1:$EC$2998,MATCH(tbl_dmi_isin[[#This Row],[ISIN]],Corp_value!$B:$B,0),MATCH(L$2,Corp_value!$1:$1,0))="--","",INDEX(Corp_value!$A$1:$EC$2998,MATCH(tbl_dmi_isin[[#This Row],[ISIN]],Corp_value!$B:$B,0),MATCH(L$2,Corp_value!$1:$1,0))))</f>
        <v>#N/A</v>
      </c>
      <c r="M87" s="132" t="e">
        <f>IF(tbl_dmi_isin[[#This Row],[Index]]&gt;$A$2,"",INDEX(Corp_value!$A$1:$EC$2998,MATCH(tbl_dmi_isin[[#This Row],[ISIN]],Corp_value!$B:$B,0),MATCH(M$2,Corp_value!$1:$1,0)))</f>
        <v>#N/A</v>
      </c>
      <c r="N87" s="132" t="e">
        <f>IF(tbl_dmi_isin[[#This Row],[Index]]&gt;$A$2,"",IF(INDEX(Corp_value!$A$1:$EC$2998,MATCH(tbl_dmi_isin[[#This Row],[ISIN]],Corp_value!$B:$B,0),MATCH(N$2,Corp_value!$1:$1,0))="--","",INDEX(Corp_value!$A$1:$EC$2998,MATCH(tbl_dmi_isin[[#This Row],[ISIN]],Corp_value!$B:$B,0),MATCH(N$2,Corp_value!$1:$1,0))))</f>
        <v>#N/A</v>
      </c>
      <c r="O87" s="132" t="e">
        <f>IF(tbl_dmi_isin[[#This Row],[Index]]&gt;$A$2,"",INDEX(Corp_value!$A$1:$EC$2998,MATCH(tbl_dmi_isin[[#This Row],[ISIN]],Corp_value!$B:$B,0),MATCH(O$2,Corp_value!$1:$1,0)))</f>
        <v>#N/A</v>
      </c>
      <c r="P87" s="147" t="e">
        <f>IF(tbl_dmi_isin[[#This Row],[Index]]&gt;$A$2,"",TEXT(INDEX(Corp_value!$A$1:$EC$2998,MATCH(tbl_dmi_isin[[#This Row],[ISIN]],Corp_value!$B:$B,0),MATCH(P$2,Corp_value!$1:$1,0)),"yyyy/mm/dd"))</f>
        <v>#N/A</v>
      </c>
      <c r="Q87" s="147" t="e">
        <f>IF(tbl_dmi_isin[[#This Row],[Index]]&gt;$A$2,"",TEXT(INDEX(Corp_value!$A$1:$EC$2998,MATCH(tbl_dmi_isin[[#This Row],[ISIN]],Corp_value!$B:$B,0),MATCH(Q$2,Corp_value!$1:$1,0)),"yyyy/mm/dd"))</f>
        <v>#N/A</v>
      </c>
      <c r="R87" s="147" t="e">
        <f>IF(tbl_dmi_isin[[#This Row],[Index]]&gt;$A$2,"",IF(TEXT(INDEX(Corp_value!$A$1:$EC$2998,MATCH(tbl_dmi_isin[[#This Row],[ISIN]],Corp_value!$B:$B,0),MATCH(R$2,Corp_value!$1:$1,0)),"yyyy/mm/dd")="--","",TEXT(INDEX(Corp_value!$A$1:$EC$2998,MATCH(tbl_dmi_isin[[#This Row],[ISIN]],Corp_value!$B:$B,0),MATCH(R$2,Corp_value!$1:$1,0)),"yyyy/mm/dd")))</f>
        <v>#N/A</v>
      </c>
      <c r="S87" s="132" t="e">
        <f>IF(tbl_dmi_isin[[#This Row],[Index]]&gt;$A$2,"",INDEX(Corp_value!$A$1:$EC$2998,MATCH(tbl_dmi_isin[[#This Row],[ISIN]],Corp_value!$B:$B,0),MATCH(S$2,Corp_value!$1:$1,0)))</f>
        <v>#N/A</v>
      </c>
      <c r="T87" s="132" t="e">
        <f>IF(tbl_dmi_isin[[#This Row],[Index]]&gt;$A$2,"",INDEX(Corp_value!$A$1:$EC$2998,MATCH(tbl_dmi_isin[[#This Row],[ISIN]],Corp_value!$B:$B,0),MATCH(T$2,Corp_value!$1:$1,0)))</f>
        <v>#N/A</v>
      </c>
      <c r="U87" s="132" t="e">
        <f>IF(tbl_dmi_isin[[#This Row],[Index]]&gt;$A$2,"",IF(INDEX(Corp_value!$A$1:$EC$2998,MATCH(tbl_dmi_isin[[#This Row],[ISIN]],Corp_value!$B:$B,0),MATCH(U$2,Corp_value!$1:$1,0))="--","",INDEX(Corp_value!$A$1:$EC$2998,MATCH(tbl_dmi_isin[[#This Row],[ISIN]],Corp_value!$B:$B,0),MATCH(U$2,Corp_value!$1:$1,0))))</f>
        <v>#N/A</v>
      </c>
      <c r="V87" s="145" t="str">
        <f>IFERROR(IF(tbl_dmi_isin[[#This Row],[Index]]&gt;$A$2,"",INDEX(Corp_value!$A$1:$EC$2998,MATCH(tbl_dmi_isin[[#This Row],[ISIN]],Corp_value!$B:$B,0),MATCH(V$2,Corp_value!$1:$1,0)))/100000000,"")</f>
        <v/>
      </c>
      <c r="W87" s="150" t="e">
        <f>IF(tbl_dmi_isin[[#This Row],[Index]]&gt;$A$2,"",INDEX(Corp_value!$A$1:$EC$2998,MATCH(tbl_dmi_isin[[#This Row],[ISIN]],Corp_value!$B:$B,0),MATCH(W$2,Corp_value!$1:$1,0)))</f>
        <v>#N/A</v>
      </c>
      <c r="X87" s="150" t="e">
        <f>IF(tbl_dmi_isin[[#This Row],[Index]]&gt;$A$2,"",INDEX(Corp_value!$A$1:$EC$2998,MATCH(tbl_dmi_isin[[#This Row],[ISIN]],Corp_value!$B:$B,0),MATCH(X$2,Corp_value!$1:$1,0)))</f>
        <v>#N/A</v>
      </c>
      <c r="Y87" s="153" t="e">
        <f>IF(tbl_dmi_isin[[#This Row],[Index]]&gt;$A$2,"",INDEX(Corp_value!$A$1:$EC$2998,MATCH(tbl_dmi_isin[[#This Row],[ISIN]],Corp_value!$B:$B,0),MATCH(Y$2,Corp_value!$1:$1,0)))</f>
        <v>#N/A</v>
      </c>
      <c r="Z87" s="153" t="e">
        <f>IF(tbl_dmi_isin[[#This Row],[Index]]&gt;$A$2,"",INDEX(Corp_value!$A$1:$EC$2998,MATCH(tbl_dmi_isin[[#This Row],[ISIN]],Corp_value!$B:$B,0),MATCH(Z$2,Corp_value!$1:$1,0)))</f>
        <v>#N/A</v>
      </c>
    </row>
    <row r="88" spans="1:26">
      <c r="A88" s="12">
        <v>85</v>
      </c>
      <c r="B88" s="85" t="str">
        <f>IF(tbl_dmi_isin[[#This Row],[Index]]&gt;$A$2,"",TEXT(INDEX(美元债一级!$A$2:$BO$2879,tbl_dmi_isin[[#This Row],[Index]]+1,MATCH(B$2,美元债一级!$2:$2,0)),"yyyy/mm/dd"))</f>
        <v>2023/07/28</v>
      </c>
      <c r="C88" s="12" t="str">
        <f>IF(tbl_dmi_isin[[#This Row],[Index]]&gt;$A$2,"",INDEX(美元债一级!$A$2:$BO$2880,tbl_dmi_isin[[#This Row],[Index]]+1,MATCH(C$2,美元债一级!$2:$2,0)))</f>
        <v>XS2663022239</v>
      </c>
      <c r="D88" s="12" t="str">
        <f>IF(tbl_dmi_isin[[#This Row],[Index]]&gt;$A$2,"",INDEX(美元债一级!$A$2:$BO$2880,tbl_dmi_isin[[#This Row],[Index]]+1,MATCH(D$2,美元债一级!$2:$2,0)))</f>
        <v>华泰国际金融控股有限公司</v>
      </c>
      <c r="E88" s="12" t="str">
        <f>TEXT(tbl_dmi_isin[[#This Row],[定价日]],"YYMMDD")&amp;tbl_dmi_isin[[#This Row],[ISIN]]</f>
        <v>230728XS2663022239</v>
      </c>
      <c r="F88" s="115"/>
      <c r="G88" s="24" t="e">
        <f>IF(tbl_dmi_isin[[#This Row],[Index]]&gt;$A$2,"",INDEX(Corp_value!$A$1:$EC$2998,MATCH(tbl_dmi_isin[[#This Row],[ISIN]],Corp_value!$B:$B,0),MATCH(G$2,Corp_value!$1:$1,0)))</f>
        <v>#N/A</v>
      </c>
      <c r="H88" s="25" t="e">
        <f>IF(tbl_dmi_isin[[#This Row],[Index]]&gt;$A$2,"",INDEX(Corp_value!$A$1:$EC$2998,MATCH(tbl_dmi_isin[[#This Row],[ISIN]],Corp_value!$B:$B,0),MATCH(H$2,Corp_value!$1:$1,0)))</f>
        <v>#N/A</v>
      </c>
      <c r="I88" s="25" t="e">
        <f>IF(tbl_dmi_isin[[#This Row],[Index]]&gt;$A$2,"",IF(INDEX(Corp_value!$A$1:$EC$2998,MATCH(tbl_dmi_isin[[#This Row],[ISIN]],Corp_value!$B:$B,0),MATCH(I$2,Corp_value!$1:$1,0))="--","",INDEX(Corp_value!$A$1:$EC$2998,MATCH(tbl_dmi_isin[[#This Row],[ISIN]],Corp_value!$B:$B,0),MATCH(I$2,Corp_value!$1:$1,0))))</f>
        <v>#N/A</v>
      </c>
      <c r="J88" s="24" t="e">
        <f>IF(tbl_dmi_isin[[#This Row],[Index]]&gt;$A$2,"",INDEX(Corp_value!$A$1:$EC$2998,MATCH(tbl_dmi_isin[[#This Row],[ISIN]],Corp_value!$B:$B,0),MATCH(J$2,Corp_value!$1:$1,0)))</f>
        <v>#N/A</v>
      </c>
      <c r="K88" s="24" t="e">
        <f>IF(tbl_dmi_isin[[#This Row],[Index]]&gt;$A$2,"",INDEX(Corp_value!$A$1:$EC$2998,MATCH(tbl_dmi_isin[[#This Row],[ISIN]],Corp_value!$B:$B,0),MATCH(K$2,Corp_value!$1:$1,0)))</f>
        <v>#N/A</v>
      </c>
      <c r="L88" s="24" t="e">
        <f>IF(tbl_dmi_isin[[#This Row],[Index]]&gt;$A$2,"",IF(INDEX(Corp_value!$A$1:$EC$2998,MATCH(tbl_dmi_isin[[#This Row],[ISIN]],Corp_value!$B:$B,0),MATCH(L$2,Corp_value!$1:$1,0))="--","",INDEX(Corp_value!$A$1:$EC$2998,MATCH(tbl_dmi_isin[[#This Row],[ISIN]],Corp_value!$B:$B,0),MATCH(L$2,Corp_value!$1:$1,0))))</f>
        <v>#N/A</v>
      </c>
      <c r="M88" s="132" t="e">
        <f>IF(tbl_dmi_isin[[#This Row],[Index]]&gt;$A$2,"",INDEX(Corp_value!$A$1:$EC$2998,MATCH(tbl_dmi_isin[[#This Row],[ISIN]],Corp_value!$B:$B,0),MATCH(M$2,Corp_value!$1:$1,0)))</f>
        <v>#N/A</v>
      </c>
      <c r="N88" s="132" t="e">
        <f>IF(tbl_dmi_isin[[#This Row],[Index]]&gt;$A$2,"",IF(INDEX(Corp_value!$A$1:$EC$2998,MATCH(tbl_dmi_isin[[#This Row],[ISIN]],Corp_value!$B:$B,0),MATCH(N$2,Corp_value!$1:$1,0))="--","",INDEX(Corp_value!$A$1:$EC$2998,MATCH(tbl_dmi_isin[[#This Row],[ISIN]],Corp_value!$B:$B,0),MATCH(N$2,Corp_value!$1:$1,0))))</f>
        <v>#N/A</v>
      </c>
      <c r="O88" s="132" t="e">
        <f>IF(tbl_dmi_isin[[#This Row],[Index]]&gt;$A$2,"",INDEX(Corp_value!$A$1:$EC$2998,MATCH(tbl_dmi_isin[[#This Row],[ISIN]],Corp_value!$B:$B,0),MATCH(O$2,Corp_value!$1:$1,0)))</f>
        <v>#N/A</v>
      </c>
      <c r="P88" s="147" t="e">
        <f>IF(tbl_dmi_isin[[#This Row],[Index]]&gt;$A$2,"",TEXT(INDEX(Corp_value!$A$1:$EC$2998,MATCH(tbl_dmi_isin[[#This Row],[ISIN]],Corp_value!$B:$B,0),MATCH(P$2,Corp_value!$1:$1,0)),"yyyy/mm/dd"))</f>
        <v>#N/A</v>
      </c>
      <c r="Q88" s="147" t="e">
        <f>IF(tbl_dmi_isin[[#This Row],[Index]]&gt;$A$2,"",TEXT(INDEX(Corp_value!$A$1:$EC$2998,MATCH(tbl_dmi_isin[[#This Row],[ISIN]],Corp_value!$B:$B,0),MATCH(Q$2,Corp_value!$1:$1,0)),"yyyy/mm/dd"))</f>
        <v>#N/A</v>
      </c>
      <c r="R88" s="147" t="e">
        <f>IF(tbl_dmi_isin[[#This Row],[Index]]&gt;$A$2,"",IF(TEXT(INDEX(Corp_value!$A$1:$EC$2998,MATCH(tbl_dmi_isin[[#This Row],[ISIN]],Corp_value!$B:$B,0),MATCH(R$2,Corp_value!$1:$1,0)),"yyyy/mm/dd")="--","",TEXT(INDEX(Corp_value!$A$1:$EC$2998,MATCH(tbl_dmi_isin[[#This Row],[ISIN]],Corp_value!$B:$B,0),MATCH(R$2,Corp_value!$1:$1,0)),"yyyy/mm/dd")))</f>
        <v>#N/A</v>
      </c>
      <c r="S88" s="132" t="e">
        <f>IF(tbl_dmi_isin[[#This Row],[Index]]&gt;$A$2,"",INDEX(Corp_value!$A$1:$EC$2998,MATCH(tbl_dmi_isin[[#This Row],[ISIN]],Corp_value!$B:$B,0),MATCH(S$2,Corp_value!$1:$1,0)))</f>
        <v>#N/A</v>
      </c>
      <c r="T88" s="132" t="e">
        <f>IF(tbl_dmi_isin[[#This Row],[Index]]&gt;$A$2,"",INDEX(Corp_value!$A$1:$EC$2998,MATCH(tbl_dmi_isin[[#This Row],[ISIN]],Corp_value!$B:$B,0),MATCH(T$2,Corp_value!$1:$1,0)))</f>
        <v>#N/A</v>
      </c>
      <c r="U88" s="132" t="e">
        <f>IF(tbl_dmi_isin[[#This Row],[Index]]&gt;$A$2,"",IF(INDEX(Corp_value!$A$1:$EC$2998,MATCH(tbl_dmi_isin[[#This Row],[ISIN]],Corp_value!$B:$B,0),MATCH(U$2,Corp_value!$1:$1,0))="--","",INDEX(Corp_value!$A$1:$EC$2998,MATCH(tbl_dmi_isin[[#This Row],[ISIN]],Corp_value!$B:$B,0),MATCH(U$2,Corp_value!$1:$1,0))))</f>
        <v>#N/A</v>
      </c>
      <c r="V88" s="145" t="str">
        <f>IFERROR(IF(tbl_dmi_isin[[#This Row],[Index]]&gt;$A$2,"",INDEX(Corp_value!$A$1:$EC$2998,MATCH(tbl_dmi_isin[[#This Row],[ISIN]],Corp_value!$B:$B,0),MATCH(V$2,Corp_value!$1:$1,0)))/100000000,"")</f>
        <v/>
      </c>
      <c r="W88" s="150" t="e">
        <f>IF(tbl_dmi_isin[[#This Row],[Index]]&gt;$A$2,"",INDEX(Corp_value!$A$1:$EC$2998,MATCH(tbl_dmi_isin[[#This Row],[ISIN]],Corp_value!$B:$B,0),MATCH(W$2,Corp_value!$1:$1,0)))</f>
        <v>#N/A</v>
      </c>
      <c r="X88" s="150" t="e">
        <f>IF(tbl_dmi_isin[[#This Row],[Index]]&gt;$A$2,"",INDEX(Corp_value!$A$1:$EC$2998,MATCH(tbl_dmi_isin[[#This Row],[ISIN]],Corp_value!$B:$B,0),MATCH(X$2,Corp_value!$1:$1,0)))</f>
        <v>#N/A</v>
      </c>
      <c r="Y88" s="153" t="e">
        <f>IF(tbl_dmi_isin[[#This Row],[Index]]&gt;$A$2,"",INDEX(Corp_value!$A$1:$EC$2998,MATCH(tbl_dmi_isin[[#This Row],[ISIN]],Corp_value!$B:$B,0),MATCH(Y$2,Corp_value!$1:$1,0)))</f>
        <v>#N/A</v>
      </c>
      <c r="Z88" s="153" t="e">
        <f>IF(tbl_dmi_isin[[#This Row],[Index]]&gt;$A$2,"",INDEX(Corp_value!$A$1:$EC$2998,MATCH(tbl_dmi_isin[[#This Row],[ISIN]],Corp_value!$B:$B,0),MATCH(Z$2,Corp_value!$1:$1,0)))</f>
        <v>#N/A</v>
      </c>
    </row>
    <row r="89" spans="1:26">
      <c r="A89" s="12">
        <v>86</v>
      </c>
      <c r="B89" s="85" t="str">
        <f>IF(tbl_dmi_isin[[#This Row],[Index]]&gt;$A$2,"",TEXT(INDEX(美元债一级!$A$2:$BO$2879,tbl_dmi_isin[[#This Row],[Index]]+1,MATCH(B$2,美元债一级!$2:$2,0)),"yyyy/mm/dd"))</f>
        <v>2023/07/27</v>
      </c>
      <c r="C89" s="12" t="str">
        <f>IF(tbl_dmi_isin[[#This Row],[Index]]&gt;$A$2,"",INDEX(美元债一级!$A$2:$BO$2880,tbl_dmi_isin[[#This Row],[Index]]+1,MATCH(C$2,美元债一级!$2:$2,0)))</f>
        <v>XS2662532493</v>
      </c>
      <c r="D89" s="12" t="str">
        <f>IF(tbl_dmi_isin[[#This Row],[Index]]&gt;$A$2,"",INDEX(美元债一级!$A$2:$BO$2880,tbl_dmi_isin[[#This Row],[Index]]+1,MATCH(D$2,美元债一级!$2:$2,0)))</f>
        <v>凯基证券(香港)有限公司</v>
      </c>
      <c r="E89" s="12" t="str">
        <f>TEXT(tbl_dmi_isin[[#This Row],[定价日]],"YYMMDD")&amp;tbl_dmi_isin[[#This Row],[ISIN]]</f>
        <v>230727XS2662532493</v>
      </c>
      <c r="F89" s="149"/>
      <c r="G89" s="24" t="e">
        <f>IF(tbl_dmi_isin[[#This Row],[Index]]&gt;$A$2,"",INDEX(Corp_value!$A$1:$EC$2998,MATCH(tbl_dmi_isin[[#This Row],[ISIN]],Corp_value!$B:$B,0),MATCH(G$2,Corp_value!$1:$1,0)))</f>
        <v>#N/A</v>
      </c>
      <c r="H89" s="25" t="e">
        <f>IF(tbl_dmi_isin[[#This Row],[Index]]&gt;$A$2,"",INDEX(Corp_value!$A$1:$EC$2998,MATCH(tbl_dmi_isin[[#This Row],[ISIN]],Corp_value!$B:$B,0),MATCH(H$2,Corp_value!$1:$1,0)))</f>
        <v>#N/A</v>
      </c>
      <c r="I89" s="25" t="e">
        <f>IF(tbl_dmi_isin[[#This Row],[Index]]&gt;$A$2,"",IF(INDEX(Corp_value!$A$1:$EC$2998,MATCH(tbl_dmi_isin[[#This Row],[ISIN]],Corp_value!$B:$B,0),MATCH(I$2,Corp_value!$1:$1,0))="--","",INDEX(Corp_value!$A$1:$EC$2998,MATCH(tbl_dmi_isin[[#This Row],[ISIN]],Corp_value!$B:$B,0),MATCH(I$2,Corp_value!$1:$1,0))))</f>
        <v>#N/A</v>
      </c>
      <c r="J89" s="24" t="e">
        <f>IF(tbl_dmi_isin[[#This Row],[Index]]&gt;$A$2,"",INDEX(Corp_value!$A$1:$EC$2998,MATCH(tbl_dmi_isin[[#This Row],[ISIN]],Corp_value!$B:$B,0),MATCH(J$2,Corp_value!$1:$1,0)))</f>
        <v>#N/A</v>
      </c>
      <c r="K89" s="24" t="e">
        <f>IF(tbl_dmi_isin[[#This Row],[Index]]&gt;$A$2,"",INDEX(Corp_value!$A$1:$EC$2998,MATCH(tbl_dmi_isin[[#This Row],[ISIN]],Corp_value!$B:$B,0),MATCH(K$2,Corp_value!$1:$1,0)))</f>
        <v>#N/A</v>
      </c>
      <c r="L89" s="24" t="e">
        <f>IF(tbl_dmi_isin[[#This Row],[Index]]&gt;$A$2,"",IF(INDEX(Corp_value!$A$1:$EC$2998,MATCH(tbl_dmi_isin[[#This Row],[ISIN]],Corp_value!$B:$B,0),MATCH(L$2,Corp_value!$1:$1,0))="--","",INDEX(Corp_value!$A$1:$EC$2998,MATCH(tbl_dmi_isin[[#This Row],[ISIN]],Corp_value!$B:$B,0),MATCH(L$2,Corp_value!$1:$1,0))))</f>
        <v>#N/A</v>
      </c>
      <c r="M89" s="132" t="e">
        <f>IF(tbl_dmi_isin[[#This Row],[Index]]&gt;$A$2,"",INDEX(Corp_value!$A$1:$EC$2998,MATCH(tbl_dmi_isin[[#This Row],[ISIN]],Corp_value!$B:$B,0),MATCH(M$2,Corp_value!$1:$1,0)))</f>
        <v>#N/A</v>
      </c>
      <c r="N89" s="132" t="e">
        <f>IF(tbl_dmi_isin[[#This Row],[Index]]&gt;$A$2,"",IF(INDEX(Corp_value!$A$1:$EC$2998,MATCH(tbl_dmi_isin[[#This Row],[ISIN]],Corp_value!$B:$B,0),MATCH(N$2,Corp_value!$1:$1,0))="--","",INDEX(Corp_value!$A$1:$EC$2998,MATCH(tbl_dmi_isin[[#This Row],[ISIN]],Corp_value!$B:$B,0),MATCH(N$2,Corp_value!$1:$1,0))))</f>
        <v>#N/A</v>
      </c>
      <c r="O89" s="132" t="e">
        <f>IF(tbl_dmi_isin[[#This Row],[Index]]&gt;$A$2,"",INDEX(Corp_value!$A$1:$EC$2998,MATCH(tbl_dmi_isin[[#This Row],[ISIN]],Corp_value!$B:$B,0),MATCH(O$2,Corp_value!$1:$1,0)))</f>
        <v>#N/A</v>
      </c>
      <c r="P89" s="147" t="e">
        <f>IF(tbl_dmi_isin[[#This Row],[Index]]&gt;$A$2,"",TEXT(INDEX(Corp_value!$A$1:$EC$2998,MATCH(tbl_dmi_isin[[#This Row],[ISIN]],Corp_value!$B:$B,0),MATCH(P$2,Corp_value!$1:$1,0)),"yyyy/mm/dd"))</f>
        <v>#N/A</v>
      </c>
      <c r="Q89" s="147" t="e">
        <f>IF(tbl_dmi_isin[[#This Row],[Index]]&gt;$A$2,"",TEXT(INDEX(Corp_value!$A$1:$EC$2998,MATCH(tbl_dmi_isin[[#This Row],[ISIN]],Corp_value!$B:$B,0),MATCH(Q$2,Corp_value!$1:$1,0)),"yyyy/mm/dd"))</f>
        <v>#N/A</v>
      </c>
      <c r="R89" s="147" t="e">
        <f>IF(tbl_dmi_isin[[#This Row],[Index]]&gt;$A$2,"",IF(TEXT(INDEX(Corp_value!$A$1:$EC$2998,MATCH(tbl_dmi_isin[[#This Row],[ISIN]],Corp_value!$B:$B,0),MATCH(R$2,Corp_value!$1:$1,0)),"yyyy/mm/dd")="--","",TEXT(INDEX(Corp_value!$A$1:$EC$2998,MATCH(tbl_dmi_isin[[#This Row],[ISIN]],Corp_value!$B:$B,0),MATCH(R$2,Corp_value!$1:$1,0)),"yyyy/mm/dd")))</f>
        <v>#N/A</v>
      </c>
      <c r="S89" s="132" t="e">
        <f>IF(tbl_dmi_isin[[#This Row],[Index]]&gt;$A$2,"",INDEX(Corp_value!$A$1:$EC$2998,MATCH(tbl_dmi_isin[[#This Row],[ISIN]],Corp_value!$B:$B,0),MATCH(S$2,Corp_value!$1:$1,0)))</f>
        <v>#N/A</v>
      </c>
      <c r="T89" s="132" t="e">
        <f>IF(tbl_dmi_isin[[#This Row],[Index]]&gt;$A$2,"",INDEX(Corp_value!$A$1:$EC$2998,MATCH(tbl_dmi_isin[[#This Row],[ISIN]],Corp_value!$B:$B,0),MATCH(T$2,Corp_value!$1:$1,0)))</f>
        <v>#N/A</v>
      </c>
      <c r="U89" s="132" t="e">
        <f>IF(tbl_dmi_isin[[#This Row],[Index]]&gt;$A$2,"",IF(INDEX(Corp_value!$A$1:$EC$2998,MATCH(tbl_dmi_isin[[#This Row],[ISIN]],Corp_value!$B:$B,0),MATCH(U$2,Corp_value!$1:$1,0))="--","",INDEX(Corp_value!$A$1:$EC$2998,MATCH(tbl_dmi_isin[[#This Row],[ISIN]],Corp_value!$B:$B,0),MATCH(U$2,Corp_value!$1:$1,0))))</f>
        <v>#N/A</v>
      </c>
      <c r="V89" s="145" t="str">
        <f>IFERROR(IF(tbl_dmi_isin[[#This Row],[Index]]&gt;$A$2,"",INDEX(Corp_value!$A$1:$EC$2998,MATCH(tbl_dmi_isin[[#This Row],[ISIN]],Corp_value!$B:$B,0),MATCH(V$2,Corp_value!$1:$1,0)))/100000000,"")</f>
        <v/>
      </c>
      <c r="W89" s="150" t="e">
        <f>IF(tbl_dmi_isin[[#This Row],[Index]]&gt;$A$2,"",INDEX(Corp_value!$A$1:$EC$2998,MATCH(tbl_dmi_isin[[#This Row],[ISIN]],Corp_value!$B:$B,0),MATCH(W$2,Corp_value!$1:$1,0)))</f>
        <v>#N/A</v>
      </c>
      <c r="X89" s="150" t="e">
        <f>IF(tbl_dmi_isin[[#This Row],[Index]]&gt;$A$2,"",INDEX(Corp_value!$A$1:$EC$2998,MATCH(tbl_dmi_isin[[#This Row],[ISIN]],Corp_value!$B:$B,0),MATCH(X$2,Corp_value!$1:$1,0)))</f>
        <v>#N/A</v>
      </c>
      <c r="Y89" s="153" t="e">
        <f>IF(tbl_dmi_isin[[#This Row],[Index]]&gt;$A$2,"",INDEX(Corp_value!$A$1:$EC$2998,MATCH(tbl_dmi_isin[[#This Row],[ISIN]],Corp_value!$B:$B,0),MATCH(Y$2,Corp_value!$1:$1,0)))</f>
        <v>#N/A</v>
      </c>
      <c r="Z89" s="153" t="e">
        <f>IF(tbl_dmi_isin[[#This Row],[Index]]&gt;$A$2,"",INDEX(Corp_value!$A$1:$EC$2998,MATCH(tbl_dmi_isin[[#This Row],[ISIN]],Corp_value!$B:$B,0),MATCH(Z$2,Corp_value!$1:$1,0)))</f>
        <v>#N/A</v>
      </c>
    </row>
    <row r="90" spans="1:26">
      <c r="A90" s="12">
        <v>87</v>
      </c>
      <c r="B90" s="85" t="str">
        <f>IF(tbl_dmi_isin[[#This Row],[Index]]&gt;$A$2,"",TEXT(INDEX(美元债一级!$A$2:$BO$2879,tbl_dmi_isin[[#This Row],[Index]]+1,MATCH(B$2,美元债一级!$2:$2,0)),"yyyy/mm/dd"))</f>
        <v>2023/07/27</v>
      </c>
      <c r="C90" s="12" t="str">
        <f>IF(tbl_dmi_isin[[#This Row],[Index]]&gt;$A$2,"",INDEX(美元债一级!$A$2:$BO$2880,tbl_dmi_isin[[#This Row],[Index]]+1,MATCH(C$2,美元债一级!$2:$2,0)))</f>
        <v>XS2662495600</v>
      </c>
      <c r="D90" s="12" t="str">
        <f>IF(tbl_dmi_isin[[#This Row],[Index]]&gt;$A$2,"",INDEX(美元债一级!$A$2:$BO$2880,tbl_dmi_isin[[#This Row],[Index]]+1,MATCH(D$2,美元债一级!$2:$2,0)))</f>
        <v>华泰国际金融控股有限公司</v>
      </c>
      <c r="E90" s="12" t="str">
        <f>TEXT(tbl_dmi_isin[[#This Row],[定价日]],"YYMMDD")&amp;tbl_dmi_isin[[#This Row],[ISIN]]</f>
        <v>230727XS2662495600</v>
      </c>
      <c r="F90" s="116"/>
      <c r="G90" s="24" t="e">
        <f>IF(tbl_dmi_isin[[#This Row],[Index]]&gt;$A$2,"",INDEX(Corp_value!$A$1:$EC$2998,MATCH(tbl_dmi_isin[[#This Row],[ISIN]],Corp_value!$B:$B,0),MATCH(G$2,Corp_value!$1:$1,0)))</f>
        <v>#N/A</v>
      </c>
      <c r="H90" s="25" t="e">
        <f>IF(tbl_dmi_isin[[#This Row],[Index]]&gt;$A$2,"",INDEX(Corp_value!$A$1:$EC$2998,MATCH(tbl_dmi_isin[[#This Row],[ISIN]],Corp_value!$B:$B,0),MATCH(H$2,Corp_value!$1:$1,0)))</f>
        <v>#N/A</v>
      </c>
      <c r="I90" s="25" t="e">
        <f>IF(tbl_dmi_isin[[#This Row],[Index]]&gt;$A$2,"",IF(INDEX(Corp_value!$A$1:$EC$2998,MATCH(tbl_dmi_isin[[#This Row],[ISIN]],Corp_value!$B:$B,0),MATCH(I$2,Corp_value!$1:$1,0))="--","",INDEX(Corp_value!$A$1:$EC$2998,MATCH(tbl_dmi_isin[[#This Row],[ISIN]],Corp_value!$B:$B,0),MATCH(I$2,Corp_value!$1:$1,0))))</f>
        <v>#N/A</v>
      </c>
      <c r="J90" s="24" t="e">
        <f>IF(tbl_dmi_isin[[#This Row],[Index]]&gt;$A$2,"",INDEX(Corp_value!$A$1:$EC$2998,MATCH(tbl_dmi_isin[[#This Row],[ISIN]],Corp_value!$B:$B,0),MATCH(J$2,Corp_value!$1:$1,0)))</f>
        <v>#N/A</v>
      </c>
      <c r="K90" s="24" t="e">
        <f>IF(tbl_dmi_isin[[#This Row],[Index]]&gt;$A$2,"",INDEX(Corp_value!$A$1:$EC$2998,MATCH(tbl_dmi_isin[[#This Row],[ISIN]],Corp_value!$B:$B,0),MATCH(K$2,Corp_value!$1:$1,0)))</f>
        <v>#N/A</v>
      </c>
      <c r="L90" s="24" t="e">
        <f>IF(tbl_dmi_isin[[#This Row],[Index]]&gt;$A$2,"",IF(INDEX(Corp_value!$A$1:$EC$2998,MATCH(tbl_dmi_isin[[#This Row],[ISIN]],Corp_value!$B:$B,0),MATCH(L$2,Corp_value!$1:$1,0))="--","",INDEX(Corp_value!$A$1:$EC$2998,MATCH(tbl_dmi_isin[[#This Row],[ISIN]],Corp_value!$B:$B,0),MATCH(L$2,Corp_value!$1:$1,0))))</f>
        <v>#N/A</v>
      </c>
      <c r="M90" s="132" t="e">
        <f>IF(tbl_dmi_isin[[#This Row],[Index]]&gt;$A$2,"",INDEX(Corp_value!$A$1:$EC$2998,MATCH(tbl_dmi_isin[[#This Row],[ISIN]],Corp_value!$B:$B,0),MATCH(M$2,Corp_value!$1:$1,0)))</f>
        <v>#N/A</v>
      </c>
      <c r="N90" s="132" t="e">
        <f>IF(tbl_dmi_isin[[#This Row],[Index]]&gt;$A$2,"",IF(INDEX(Corp_value!$A$1:$EC$2998,MATCH(tbl_dmi_isin[[#This Row],[ISIN]],Corp_value!$B:$B,0),MATCH(N$2,Corp_value!$1:$1,0))="--","",INDEX(Corp_value!$A$1:$EC$2998,MATCH(tbl_dmi_isin[[#This Row],[ISIN]],Corp_value!$B:$B,0),MATCH(N$2,Corp_value!$1:$1,0))))</f>
        <v>#N/A</v>
      </c>
      <c r="O90" s="132" t="e">
        <f>IF(tbl_dmi_isin[[#This Row],[Index]]&gt;$A$2,"",INDEX(Corp_value!$A$1:$EC$2998,MATCH(tbl_dmi_isin[[#This Row],[ISIN]],Corp_value!$B:$B,0),MATCH(O$2,Corp_value!$1:$1,0)))</f>
        <v>#N/A</v>
      </c>
      <c r="P90" s="147" t="e">
        <f>IF(tbl_dmi_isin[[#This Row],[Index]]&gt;$A$2,"",TEXT(INDEX(Corp_value!$A$1:$EC$2998,MATCH(tbl_dmi_isin[[#This Row],[ISIN]],Corp_value!$B:$B,0),MATCH(P$2,Corp_value!$1:$1,0)),"yyyy/mm/dd"))</f>
        <v>#N/A</v>
      </c>
      <c r="Q90" s="147" t="e">
        <f>IF(tbl_dmi_isin[[#This Row],[Index]]&gt;$A$2,"",TEXT(INDEX(Corp_value!$A$1:$EC$2998,MATCH(tbl_dmi_isin[[#This Row],[ISIN]],Corp_value!$B:$B,0),MATCH(Q$2,Corp_value!$1:$1,0)),"yyyy/mm/dd"))</f>
        <v>#N/A</v>
      </c>
      <c r="R90" s="147" t="e">
        <f>IF(tbl_dmi_isin[[#This Row],[Index]]&gt;$A$2,"",IF(TEXT(INDEX(Corp_value!$A$1:$EC$2998,MATCH(tbl_dmi_isin[[#This Row],[ISIN]],Corp_value!$B:$B,0),MATCH(R$2,Corp_value!$1:$1,0)),"yyyy/mm/dd")="--","",TEXT(INDEX(Corp_value!$A$1:$EC$2998,MATCH(tbl_dmi_isin[[#This Row],[ISIN]],Corp_value!$B:$B,0),MATCH(R$2,Corp_value!$1:$1,0)),"yyyy/mm/dd")))</f>
        <v>#N/A</v>
      </c>
      <c r="S90" s="132" t="e">
        <f>IF(tbl_dmi_isin[[#This Row],[Index]]&gt;$A$2,"",INDEX(Corp_value!$A$1:$EC$2998,MATCH(tbl_dmi_isin[[#This Row],[ISIN]],Corp_value!$B:$B,0),MATCH(S$2,Corp_value!$1:$1,0)))</f>
        <v>#N/A</v>
      </c>
      <c r="T90" s="132" t="e">
        <f>IF(tbl_dmi_isin[[#This Row],[Index]]&gt;$A$2,"",INDEX(Corp_value!$A$1:$EC$2998,MATCH(tbl_dmi_isin[[#This Row],[ISIN]],Corp_value!$B:$B,0),MATCH(T$2,Corp_value!$1:$1,0)))</f>
        <v>#N/A</v>
      </c>
      <c r="U90" s="132" t="e">
        <f>IF(tbl_dmi_isin[[#This Row],[Index]]&gt;$A$2,"",IF(INDEX(Corp_value!$A$1:$EC$2998,MATCH(tbl_dmi_isin[[#This Row],[ISIN]],Corp_value!$B:$B,0),MATCH(U$2,Corp_value!$1:$1,0))="--","",INDEX(Corp_value!$A$1:$EC$2998,MATCH(tbl_dmi_isin[[#This Row],[ISIN]],Corp_value!$B:$B,0),MATCH(U$2,Corp_value!$1:$1,0))))</f>
        <v>#N/A</v>
      </c>
      <c r="V90" s="145" t="str">
        <f>IFERROR(IF(tbl_dmi_isin[[#This Row],[Index]]&gt;$A$2,"",INDEX(Corp_value!$A$1:$EC$2998,MATCH(tbl_dmi_isin[[#This Row],[ISIN]],Corp_value!$B:$B,0),MATCH(V$2,Corp_value!$1:$1,0)))/100000000,"")</f>
        <v/>
      </c>
      <c r="W90" s="150" t="e">
        <f>IF(tbl_dmi_isin[[#This Row],[Index]]&gt;$A$2,"",INDEX(Corp_value!$A$1:$EC$2998,MATCH(tbl_dmi_isin[[#This Row],[ISIN]],Corp_value!$B:$B,0),MATCH(W$2,Corp_value!$1:$1,0)))</f>
        <v>#N/A</v>
      </c>
      <c r="X90" s="150" t="e">
        <f>IF(tbl_dmi_isin[[#This Row],[Index]]&gt;$A$2,"",INDEX(Corp_value!$A$1:$EC$2998,MATCH(tbl_dmi_isin[[#This Row],[ISIN]],Corp_value!$B:$B,0),MATCH(X$2,Corp_value!$1:$1,0)))</f>
        <v>#N/A</v>
      </c>
      <c r="Y90" s="153" t="e">
        <f>IF(tbl_dmi_isin[[#This Row],[Index]]&gt;$A$2,"",INDEX(Corp_value!$A$1:$EC$2998,MATCH(tbl_dmi_isin[[#This Row],[ISIN]],Corp_value!$B:$B,0),MATCH(Y$2,Corp_value!$1:$1,0)))</f>
        <v>#N/A</v>
      </c>
      <c r="Z90" s="153" t="e">
        <f>IF(tbl_dmi_isin[[#This Row],[Index]]&gt;$A$2,"",INDEX(Corp_value!$A$1:$EC$2998,MATCH(tbl_dmi_isin[[#This Row],[ISIN]],Corp_value!$B:$B,0),MATCH(Z$2,Corp_value!$1:$1,0)))</f>
        <v>#N/A</v>
      </c>
    </row>
    <row r="91" spans="1:26">
      <c r="A91" s="12">
        <v>88</v>
      </c>
      <c r="B91" s="85" t="str">
        <f>IF(tbl_dmi_isin[[#This Row],[Index]]&gt;$A$2,"",TEXT(INDEX(美元债一级!$A$2:$BO$2879,tbl_dmi_isin[[#This Row],[Index]]+1,MATCH(B$2,美元债一级!$2:$2,0)),"yyyy/mm/dd"))</f>
        <v>2023/07/27</v>
      </c>
      <c r="C91" s="12" t="str">
        <f>IF(tbl_dmi_isin[[#This Row],[Index]]&gt;$A$2,"",INDEX(美元债一级!$A$2:$BO$2880,tbl_dmi_isin[[#This Row],[Index]]+1,MATCH(C$2,美元债一级!$2:$2,0)))</f>
        <v>XS2662500029</v>
      </c>
      <c r="D91" s="12" t="str">
        <f>IF(tbl_dmi_isin[[#This Row],[Index]]&gt;$A$2,"",INDEX(美元债一级!$A$2:$BO$2880,tbl_dmi_isin[[#This Row],[Index]]+1,MATCH(D$2,美元债一级!$2:$2,0)))</f>
        <v>华泰国际金融控股有限公司</v>
      </c>
      <c r="E91" s="12" t="str">
        <f>TEXT(tbl_dmi_isin[[#This Row],[定价日]],"YYMMDD")&amp;tbl_dmi_isin[[#This Row],[ISIN]]</f>
        <v>230727XS2662500029</v>
      </c>
      <c r="F91" s="115"/>
      <c r="G91" s="24" t="e">
        <f>IF(tbl_dmi_isin[[#This Row],[Index]]&gt;$A$2,"",INDEX(Corp_value!$A$1:$EC$2998,MATCH(tbl_dmi_isin[[#This Row],[ISIN]],Corp_value!$B:$B,0),MATCH(G$2,Corp_value!$1:$1,0)))</f>
        <v>#N/A</v>
      </c>
      <c r="H91" s="25" t="e">
        <f>IF(tbl_dmi_isin[[#This Row],[Index]]&gt;$A$2,"",INDEX(Corp_value!$A$1:$EC$2998,MATCH(tbl_dmi_isin[[#This Row],[ISIN]],Corp_value!$B:$B,0),MATCH(H$2,Corp_value!$1:$1,0)))</f>
        <v>#N/A</v>
      </c>
      <c r="I91" s="25" t="e">
        <f>IF(tbl_dmi_isin[[#This Row],[Index]]&gt;$A$2,"",IF(INDEX(Corp_value!$A$1:$EC$2998,MATCH(tbl_dmi_isin[[#This Row],[ISIN]],Corp_value!$B:$B,0),MATCH(I$2,Corp_value!$1:$1,0))="--","",INDEX(Corp_value!$A$1:$EC$2998,MATCH(tbl_dmi_isin[[#This Row],[ISIN]],Corp_value!$B:$B,0),MATCH(I$2,Corp_value!$1:$1,0))))</f>
        <v>#N/A</v>
      </c>
      <c r="J91" s="24" t="e">
        <f>IF(tbl_dmi_isin[[#This Row],[Index]]&gt;$A$2,"",INDEX(Corp_value!$A$1:$EC$2998,MATCH(tbl_dmi_isin[[#This Row],[ISIN]],Corp_value!$B:$B,0),MATCH(J$2,Corp_value!$1:$1,0)))</f>
        <v>#N/A</v>
      </c>
      <c r="K91" s="24" t="e">
        <f>IF(tbl_dmi_isin[[#This Row],[Index]]&gt;$A$2,"",INDEX(Corp_value!$A$1:$EC$2998,MATCH(tbl_dmi_isin[[#This Row],[ISIN]],Corp_value!$B:$B,0),MATCH(K$2,Corp_value!$1:$1,0)))</f>
        <v>#N/A</v>
      </c>
      <c r="L91" s="24" t="e">
        <f>IF(tbl_dmi_isin[[#This Row],[Index]]&gt;$A$2,"",IF(INDEX(Corp_value!$A$1:$EC$2998,MATCH(tbl_dmi_isin[[#This Row],[ISIN]],Corp_value!$B:$B,0),MATCH(L$2,Corp_value!$1:$1,0))="--","",INDEX(Corp_value!$A$1:$EC$2998,MATCH(tbl_dmi_isin[[#This Row],[ISIN]],Corp_value!$B:$B,0),MATCH(L$2,Corp_value!$1:$1,0))))</f>
        <v>#N/A</v>
      </c>
      <c r="M91" s="132" t="e">
        <f>IF(tbl_dmi_isin[[#This Row],[Index]]&gt;$A$2,"",INDEX(Corp_value!$A$1:$EC$2998,MATCH(tbl_dmi_isin[[#This Row],[ISIN]],Corp_value!$B:$B,0),MATCH(M$2,Corp_value!$1:$1,0)))</f>
        <v>#N/A</v>
      </c>
      <c r="N91" s="132" t="e">
        <f>IF(tbl_dmi_isin[[#This Row],[Index]]&gt;$A$2,"",IF(INDEX(Corp_value!$A$1:$EC$2998,MATCH(tbl_dmi_isin[[#This Row],[ISIN]],Corp_value!$B:$B,0),MATCH(N$2,Corp_value!$1:$1,0))="--","",INDEX(Corp_value!$A$1:$EC$2998,MATCH(tbl_dmi_isin[[#This Row],[ISIN]],Corp_value!$B:$B,0),MATCH(N$2,Corp_value!$1:$1,0))))</f>
        <v>#N/A</v>
      </c>
      <c r="O91" s="132" t="e">
        <f>IF(tbl_dmi_isin[[#This Row],[Index]]&gt;$A$2,"",INDEX(Corp_value!$A$1:$EC$2998,MATCH(tbl_dmi_isin[[#This Row],[ISIN]],Corp_value!$B:$B,0),MATCH(O$2,Corp_value!$1:$1,0)))</f>
        <v>#N/A</v>
      </c>
      <c r="P91" s="147" t="e">
        <f>IF(tbl_dmi_isin[[#This Row],[Index]]&gt;$A$2,"",TEXT(INDEX(Corp_value!$A$1:$EC$2998,MATCH(tbl_dmi_isin[[#This Row],[ISIN]],Corp_value!$B:$B,0),MATCH(P$2,Corp_value!$1:$1,0)),"yyyy/mm/dd"))</f>
        <v>#N/A</v>
      </c>
      <c r="Q91" s="147" t="e">
        <f>IF(tbl_dmi_isin[[#This Row],[Index]]&gt;$A$2,"",TEXT(INDEX(Corp_value!$A$1:$EC$2998,MATCH(tbl_dmi_isin[[#This Row],[ISIN]],Corp_value!$B:$B,0),MATCH(Q$2,Corp_value!$1:$1,0)),"yyyy/mm/dd"))</f>
        <v>#N/A</v>
      </c>
      <c r="R91" s="147" t="e">
        <f>IF(tbl_dmi_isin[[#This Row],[Index]]&gt;$A$2,"",IF(TEXT(INDEX(Corp_value!$A$1:$EC$2998,MATCH(tbl_dmi_isin[[#This Row],[ISIN]],Corp_value!$B:$B,0),MATCH(R$2,Corp_value!$1:$1,0)),"yyyy/mm/dd")="--","",TEXT(INDEX(Corp_value!$A$1:$EC$2998,MATCH(tbl_dmi_isin[[#This Row],[ISIN]],Corp_value!$B:$B,0),MATCH(R$2,Corp_value!$1:$1,0)),"yyyy/mm/dd")))</f>
        <v>#N/A</v>
      </c>
      <c r="S91" s="132" t="e">
        <f>IF(tbl_dmi_isin[[#This Row],[Index]]&gt;$A$2,"",INDEX(Corp_value!$A$1:$EC$2998,MATCH(tbl_dmi_isin[[#This Row],[ISIN]],Corp_value!$B:$B,0),MATCH(S$2,Corp_value!$1:$1,0)))</f>
        <v>#N/A</v>
      </c>
      <c r="T91" s="132" t="e">
        <f>IF(tbl_dmi_isin[[#This Row],[Index]]&gt;$A$2,"",INDEX(Corp_value!$A$1:$EC$2998,MATCH(tbl_dmi_isin[[#This Row],[ISIN]],Corp_value!$B:$B,0),MATCH(T$2,Corp_value!$1:$1,0)))</f>
        <v>#N/A</v>
      </c>
      <c r="U91" s="132" t="e">
        <f>IF(tbl_dmi_isin[[#This Row],[Index]]&gt;$A$2,"",IF(INDEX(Corp_value!$A$1:$EC$2998,MATCH(tbl_dmi_isin[[#This Row],[ISIN]],Corp_value!$B:$B,0),MATCH(U$2,Corp_value!$1:$1,0))="--","",INDEX(Corp_value!$A$1:$EC$2998,MATCH(tbl_dmi_isin[[#This Row],[ISIN]],Corp_value!$B:$B,0),MATCH(U$2,Corp_value!$1:$1,0))))</f>
        <v>#N/A</v>
      </c>
      <c r="V91" s="143" t="str">
        <f>IFERROR(IF(tbl_dmi_isin[[#This Row],[Index]]&gt;$A$2,"",INDEX(Corp_value!$A$1:$EC$2998,MATCH(tbl_dmi_isin[[#This Row],[ISIN]],Corp_value!$B:$B,0),MATCH(V$2,Corp_value!$1:$1,0)))/100000000,"")</f>
        <v/>
      </c>
      <c r="W91" s="151" t="e">
        <f>IF(tbl_dmi_isin[[#This Row],[Index]]&gt;$A$2,"",INDEX(Corp_value!$A$1:$EC$2998,MATCH(tbl_dmi_isin[[#This Row],[ISIN]],Corp_value!$B:$B,0),MATCH(W$2,Corp_value!$1:$1,0)))</f>
        <v>#N/A</v>
      </c>
      <c r="X91" s="151" t="e">
        <f>IF(tbl_dmi_isin[[#This Row],[Index]]&gt;$A$2,"",INDEX(Corp_value!$A$1:$EC$2998,MATCH(tbl_dmi_isin[[#This Row],[ISIN]],Corp_value!$B:$B,0),MATCH(X$2,Corp_value!$1:$1,0)))</f>
        <v>#N/A</v>
      </c>
      <c r="Y91" s="153" t="e">
        <f>IF(tbl_dmi_isin[[#This Row],[Index]]&gt;$A$2,"",INDEX(Corp_value!$A$1:$EC$2998,MATCH(tbl_dmi_isin[[#This Row],[ISIN]],Corp_value!$B:$B,0),MATCH(Y$2,Corp_value!$1:$1,0)))</f>
        <v>#N/A</v>
      </c>
      <c r="Z91" s="153" t="e">
        <f>IF(tbl_dmi_isin[[#This Row],[Index]]&gt;$A$2,"",INDEX(Corp_value!$A$1:$EC$2998,MATCH(tbl_dmi_isin[[#This Row],[ISIN]],Corp_value!$B:$B,0),MATCH(Z$2,Corp_value!$1:$1,0)))</f>
        <v>#N/A</v>
      </c>
    </row>
    <row r="92" spans="1:26">
      <c r="A92" s="12">
        <v>89</v>
      </c>
      <c r="B92" s="85" t="str">
        <f>IF(tbl_dmi_isin[[#This Row],[Index]]&gt;$A$2,"",TEXT(INDEX(美元债一级!$A$2:$BO$2879,tbl_dmi_isin[[#This Row],[Index]]+1,MATCH(B$2,美元债一级!$2:$2,0)),"yyyy/mm/dd"))</f>
        <v>2023/07/27</v>
      </c>
      <c r="C92" s="12" t="str">
        <f>IF(tbl_dmi_isin[[#This Row],[Index]]&gt;$A$2,"",INDEX(美元债一级!$A$2:$BO$2880,tbl_dmi_isin[[#This Row],[Index]]+1,MATCH(C$2,美元债一级!$2:$2,0)))</f>
        <v>HK0000942968</v>
      </c>
      <c r="D92" s="12" t="str">
        <f>IF(tbl_dmi_isin[[#This Row],[Index]]&gt;$A$2,"",INDEX(美元债一级!$A$2:$BO$2880,tbl_dmi_isin[[#This Row],[Index]]+1,MATCH(D$2,美元债一级!$2:$2,0)))</f>
        <v>恒基兆业地产有限公司</v>
      </c>
      <c r="E92" s="12" t="str">
        <f>TEXT(tbl_dmi_isin[[#This Row],[定价日]],"YYMMDD")&amp;tbl_dmi_isin[[#This Row],[ISIN]]</f>
        <v>230727HK0000942968</v>
      </c>
      <c r="F92" s="114"/>
      <c r="G92" s="24" t="e">
        <f>IF(tbl_dmi_isin[[#This Row],[Index]]&gt;$A$2,"",INDEX(Corp_value!$A$1:$EC$2998,MATCH(tbl_dmi_isin[[#This Row],[ISIN]],Corp_value!$B:$B,0),MATCH(G$2,Corp_value!$1:$1,0)))</f>
        <v>#N/A</v>
      </c>
      <c r="H92" s="25" t="e">
        <f>IF(tbl_dmi_isin[[#This Row],[Index]]&gt;$A$2,"",INDEX(Corp_value!$A$1:$EC$2998,MATCH(tbl_dmi_isin[[#This Row],[ISIN]],Corp_value!$B:$B,0),MATCH(H$2,Corp_value!$1:$1,0)))</f>
        <v>#N/A</v>
      </c>
      <c r="I92" s="25" t="e">
        <f>IF(tbl_dmi_isin[[#This Row],[Index]]&gt;$A$2,"",IF(INDEX(Corp_value!$A$1:$EC$2998,MATCH(tbl_dmi_isin[[#This Row],[ISIN]],Corp_value!$B:$B,0),MATCH(I$2,Corp_value!$1:$1,0))="--","",INDEX(Corp_value!$A$1:$EC$2998,MATCH(tbl_dmi_isin[[#This Row],[ISIN]],Corp_value!$B:$B,0),MATCH(I$2,Corp_value!$1:$1,0))))</f>
        <v>#N/A</v>
      </c>
      <c r="J92" s="24" t="e">
        <f>IF(tbl_dmi_isin[[#This Row],[Index]]&gt;$A$2,"",INDEX(Corp_value!$A$1:$EC$2998,MATCH(tbl_dmi_isin[[#This Row],[ISIN]],Corp_value!$B:$B,0),MATCH(J$2,Corp_value!$1:$1,0)))</f>
        <v>#N/A</v>
      </c>
      <c r="K92" s="24" t="e">
        <f>IF(tbl_dmi_isin[[#This Row],[Index]]&gt;$A$2,"",INDEX(Corp_value!$A$1:$EC$2998,MATCH(tbl_dmi_isin[[#This Row],[ISIN]],Corp_value!$B:$B,0),MATCH(K$2,Corp_value!$1:$1,0)))</f>
        <v>#N/A</v>
      </c>
      <c r="L92" s="24" t="e">
        <f>IF(tbl_dmi_isin[[#This Row],[Index]]&gt;$A$2,"",IF(INDEX(Corp_value!$A$1:$EC$2998,MATCH(tbl_dmi_isin[[#This Row],[ISIN]],Corp_value!$B:$B,0),MATCH(L$2,Corp_value!$1:$1,0))="--","",INDEX(Corp_value!$A$1:$EC$2998,MATCH(tbl_dmi_isin[[#This Row],[ISIN]],Corp_value!$B:$B,0),MATCH(L$2,Corp_value!$1:$1,0))))</f>
        <v>#N/A</v>
      </c>
      <c r="M92" s="132" t="e">
        <f>IF(tbl_dmi_isin[[#This Row],[Index]]&gt;$A$2,"",INDEX(Corp_value!$A$1:$EC$2998,MATCH(tbl_dmi_isin[[#This Row],[ISIN]],Corp_value!$B:$B,0),MATCH(M$2,Corp_value!$1:$1,0)))</f>
        <v>#N/A</v>
      </c>
      <c r="N92" s="132" t="e">
        <f>IF(tbl_dmi_isin[[#This Row],[Index]]&gt;$A$2,"",IF(INDEX(Corp_value!$A$1:$EC$2998,MATCH(tbl_dmi_isin[[#This Row],[ISIN]],Corp_value!$B:$B,0),MATCH(N$2,Corp_value!$1:$1,0))="--","",INDEX(Corp_value!$A$1:$EC$2998,MATCH(tbl_dmi_isin[[#This Row],[ISIN]],Corp_value!$B:$B,0),MATCH(N$2,Corp_value!$1:$1,0))))</f>
        <v>#N/A</v>
      </c>
      <c r="O92" s="132" t="e">
        <f>IF(tbl_dmi_isin[[#This Row],[Index]]&gt;$A$2,"",INDEX(Corp_value!$A$1:$EC$2998,MATCH(tbl_dmi_isin[[#This Row],[ISIN]],Corp_value!$B:$B,0),MATCH(O$2,Corp_value!$1:$1,0)))</f>
        <v>#N/A</v>
      </c>
      <c r="P92" s="147" t="e">
        <f>IF(tbl_dmi_isin[[#This Row],[Index]]&gt;$A$2,"",TEXT(INDEX(Corp_value!$A$1:$EC$2998,MATCH(tbl_dmi_isin[[#This Row],[ISIN]],Corp_value!$B:$B,0),MATCH(P$2,Corp_value!$1:$1,0)),"yyyy/mm/dd"))</f>
        <v>#N/A</v>
      </c>
      <c r="Q92" s="147" t="e">
        <f>IF(tbl_dmi_isin[[#This Row],[Index]]&gt;$A$2,"",TEXT(INDEX(Corp_value!$A$1:$EC$2998,MATCH(tbl_dmi_isin[[#This Row],[ISIN]],Corp_value!$B:$B,0),MATCH(Q$2,Corp_value!$1:$1,0)),"yyyy/mm/dd"))</f>
        <v>#N/A</v>
      </c>
      <c r="R92" s="147" t="e">
        <f>IF(tbl_dmi_isin[[#This Row],[Index]]&gt;$A$2,"",IF(TEXT(INDEX(Corp_value!$A$1:$EC$2998,MATCH(tbl_dmi_isin[[#This Row],[ISIN]],Corp_value!$B:$B,0),MATCH(R$2,Corp_value!$1:$1,0)),"yyyy/mm/dd")="--","",TEXT(INDEX(Corp_value!$A$1:$EC$2998,MATCH(tbl_dmi_isin[[#This Row],[ISIN]],Corp_value!$B:$B,0),MATCH(R$2,Corp_value!$1:$1,0)),"yyyy/mm/dd")))</f>
        <v>#N/A</v>
      </c>
      <c r="S92" s="132" t="e">
        <f>IF(tbl_dmi_isin[[#This Row],[Index]]&gt;$A$2,"",INDEX(Corp_value!$A$1:$EC$2998,MATCH(tbl_dmi_isin[[#This Row],[ISIN]],Corp_value!$B:$B,0),MATCH(S$2,Corp_value!$1:$1,0)))</f>
        <v>#N/A</v>
      </c>
      <c r="T92" s="132" t="e">
        <f>IF(tbl_dmi_isin[[#This Row],[Index]]&gt;$A$2,"",INDEX(Corp_value!$A$1:$EC$2998,MATCH(tbl_dmi_isin[[#This Row],[ISIN]],Corp_value!$B:$B,0),MATCH(T$2,Corp_value!$1:$1,0)))</f>
        <v>#N/A</v>
      </c>
      <c r="U92" s="132" t="e">
        <f>IF(tbl_dmi_isin[[#This Row],[Index]]&gt;$A$2,"",IF(INDEX(Corp_value!$A$1:$EC$2998,MATCH(tbl_dmi_isin[[#This Row],[ISIN]],Corp_value!$B:$B,0),MATCH(U$2,Corp_value!$1:$1,0))="--","",INDEX(Corp_value!$A$1:$EC$2998,MATCH(tbl_dmi_isin[[#This Row],[ISIN]],Corp_value!$B:$B,0),MATCH(U$2,Corp_value!$1:$1,0))))</f>
        <v>#N/A</v>
      </c>
      <c r="V92" s="143" t="str">
        <f>IFERROR(IF(tbl_dmi_isin[[#This Row],[Index]]&gt;$A$2,"",INDEX(Corp_value!$A$1:$EC$2998,MATCH(tbl_dmi_isin[[#This Row],[ISIN]],Corp_value!$B:$B,0),MATCH(V$2,Corp_value!$1:$1,0)))/100000000,"")</f>
        <v/>
      </c>
      <c r="W92" s="151" t="e">
        <f>IF(tbl_dmi_isin[[#This Row],[Index]]&gt;$A$2,"",INDEX(Corp_value!$A$1:$EC$2998,MATCH(tbl_dmi_isin[[#This Row],[ISIN]],Corp_value!$B:$B,0),MATCH(W$2,Corp_value!$1:$1,0)))</f>
        <v>#N/A</v>
      </c>
      <c r="X92" s="151" t="e">
        <f>IF(tbl_dmi_isin[[#This Row],[Index]]&gt;$A$2,"",INDEX(Corp_value!$A$1:$EC$2998,MATCH(tbl_dmi_isin[[#This Row],[ISIN]],Corp_value!$B:$B,0),MATCH(X$2,Corp_value!$1:$1,0)))</f>
        <v>#N/A</v>
      </c>
      <c r="Y92" s="153" t="e">
        <f>IF(tbl_dmi_isin[[#This Row],[Index]]&gt;$A$2,"",INDEX(Corp_value!$A$1:$EC$2998,MATCH(tbl_dmi_isin[[#This Row],[ISIN]],Corp_value!$B:$B,0),MATCH(Y$2,Corp_value!$1:$1,0)))</f>
        <v>#N/A</v>
      </c>
      <c r="Z92" s="153" t="e">
        <f>IF(tbl_dmi_isin[[#This Row],[Index]]&gt;$A$2,"",INDEX(Corp_value!$A$1:$EC$2998,MATCH(tbl_dmi_isin[[#This Row],[ISIN]],Corp_value!$B:$B,0),MATCH(Z$2,Corp_value!$1:$1,0)))</f>
        <v>#N/A</v>
      </c>
    </row>
    <row r="93" spans="1:26">
      <c r="A93" s="12">
        <v>90</v>
      </c>
      <c r="B93" s="85" t="str">
        <f>IF(tbl_dmi_isin[[#This Row],[Index]]&gt;$A$2,"",TEXT(INDEX(美元债一级!$A$2:$BO$2879,tbl_dmi_isin[[#This Row],[Index]]+1,MATCH(B$2,美元债一级!$2:$2,0)),"yyyy/mm/dd"))</f>
        <v>2023/07/26</v>
      </c>
      <c r="C93" s="12" t="str">
        <f>IF(tbl_dmi_isin[[#This Row],[Index]]&gt;$A$2,"",INDEX(美元债一级!$A$2:$BO$2880,tbl_dmi_isin[[#This Row],[Index]]+1,MATCH(C$2,美元债一级!$2:$2,0)))</f>
        <v>XS2661893623</v>
      </c>
      <c r="D93" s="12" t="str">
        <f>IF(tbl_dmi_isin[[#This Row],[Index]]&gt;$A$2,"",INDEX(美元债一级!$A$2:$BO$2880,tbl_dmi_isin[[#This Row],[Index]]+1,MATCH(D$2,美元债一级!$2:$2,0)))</f>
        <v>凯基证券(香港)有限公司</v>
      </c>
      <c r="E93" s="12" t="str">
        <f>TEXT(tbl_dmi_isin[[#This Row],[定价日]],"YYMMDD")&amp;tbl_dmi_isin[[#This Row],[ISIN]]</f>
        <v>230726XS2661893623</v>
      </c>
      <c r="F93" s="114"/>
      <c r="G93" s="24" t="e">
        <f>IF(tbl_dmi_isin[[#This Row],[Index]]&gt;$A$2,"",INDEX(Corp_value!$A$1:$EC$2998,MATCH(tbl_dmi_isin[[#This Row],[ISIN]],Corp_value!$B:$B,0),MATCH(G$2,Corp_value!$1:$1,0)))</f>
        <v>#N/A</v>
      </c>
      <c r="H93" s="25" t="e">
        <f>IF(tbl_dmi_isin[[#This Row],[Index]]&gt;$A$2,"",INDEX(Corp_value!$A$1:$EC$2998,MATCH(tbl_dmi_isin[[#This Row],[ISIN]],Corp_value!$B:$B,0),MATCH(H$2,Corp_value!$1:$1,0)))</f>
        <v>#N/A</v>
      </c>
      <c r="I93" s="25" t="e">
        <f>IF(tbl_dmi_isin[[#This Row],[Index]]&gt;$A$2,"",IF(INDEX(Corp_value!$A$1:$EC$2998,MATCH(tbl_dmi_isin[[#This Row],[ISIN]],Corp_value!$B:$B,0),MATCH(I$2,Corp_value!$1:$1,0))="--","",INDEX(Corp_value!$A$1:$EC$2998,MATCH(tbl_dmi_isin[[#This Row],[ISIN]],Corp_value!$B:$B,0),MATCH(I$2,Corp_value!$1:$1,0))))</f>
        <v>#N/A</v>
      </c>
      <c r="J93" s="24" t="e">
        <f>IF(tbl_dmi_isin[[#This Row],[Index]]&gt;$A$2,"",INDEX(Corp_value!$A$1:$EC$2998,MATCH(tbl_dmi_isin[[#This Row],[ISIN]],Corp_value!$B:$B,0),MATCH(J$2,Corp_value!$1:$1,0)))</f>
        <v>#N/A</v>
      </c>
      <c r="K93" s="24" t="e">
        <f>IF(tbl_dmi_isin[[#This Row],[Index]]&gt;$A$2,"",INDEX(Corp_value!$A$1:$EC$2998,MATCH(tbl_dmi_isin[[#This Row],[ISIN]],Corp_value!$B:$B,0),MATCH(K$2,Corp_value!$1:$1,0)))</f>
        <v>#N/A</v>
      </c>
      <c r="L93" s="24" t="e">
        <f>IF(tbl_dmi_isin[[#This Row],[Index]]&gt;$A$2,"",IF(INDEX(Corp_value!$A$1:$EC$2998,MATCH(tbl_dmi_isin[[#This Row],[ISIN]],Corp_value!$B:$B,0),MATCH(L$2,Corp_value!$1:$1,0))="--","",INDEX(Corp_value!$A$1:$EC$2998,MATCH(tbl_dmi_isin[[#This Row],[ISIN]],Corp_value!$B:$B,0),MATCH(L$2,Corp_value!$1:$1,0))))</f>
        <v>#N/A</v>
      </c>
      <c r="M93" s="132" t="e">
        <f>IF(tbl_dmi_isin[[#This Row],[Index]]&gt;$A$2,"",INDEX(Corp_value!$A$1:$EC$2998,MATCH(tbl_dmi_isin[[#This Row],[ISIN]],Corp_value!$B:$B,0),MATCH(M$2,Corp_value!$1:$1,0)))</f>
        <v>#N/A</v>
      </c>
      <c r="N93" s="132" t="e">
        <f>IF(tbl_dmi_isin[[#This Row],[Index]]&gt;$A$2,"",IF(INDEX(Corp_value!$A$1:$EC$2998,MATCH(tbl_dmi_isin[[#This Row],[ISIN]],Corp_value!$B:$B,0),MATCH(N$2,Corp_value!$1:$1,0))="--","",INDEX(Corp_value!$A$1:$EC$2998,MATCH(tbl_dmi_isin[[#This Row],[ISIN]],Corp_value!$B:$B,0),MATCH(N$2,Corp_value!$1:$1,0))))</f>
        <v>#N/A</v>
      </c>
      <c r="O93" s="132" t="e">
        <f>IF(tbl_dmi_isin[[#This Row],[Index]]&gt;$A$2,"",INDEX(Corp_value!$A$1:$EC$2998,MATCH(tbl_dmi_isin[[#This Row],[ISIN]],Corp_value!$B:$B,0),MATCH(O$2,Corp_value!$1:$1,0)))</f>
        <v>#N/A</v>
      </c>
      <c r="P93" s="147" t="e">
        <f>IF(tbl_dmi_isin[[#This Row],[Index]]&gt;$A$2,"",TEXT(INDEX(Corp_value!$A$1:$EC$2998,MATCH(tbl_dmi_isin[[#This Row],[ISIN]],Corp_value!$B:$B,0),MATCH(P$2,Corp_value!$1:$1,0)),"yyyy/mm/dd"))</f>
        <v>#N/A</v>
      </c>
      <c r="Q93" s="147" t="e">
        <f>IF(tbl_dmi_isin[[#This Row],[Index]]&gt;$A$2,"",TEXT(INDEX(Corp_value!$A$1:$EC$2998,MATCH(tbl_dmi_isin[[#This Row],[ISIN]],Corp_value!$B:$B,0),MATCH(Q$2,Corp_value!$1:$1,0)),"yyyy/mm/dd"))</f>
        <v>#N/A</v>
      </c>
      <c r="R93" s="147" t="e">
        <f>IF(tbl_dmi_isin[[#This Row],[Index]]&gt;$A$2,"",IF(TEXT(INDEX(Corp_value!$A$1:$EC$2998,MATCH(tbl_dmi_isin[[#This Row],[ISIN]],Corp_value!$B:$B,0),MATCH(R$2,Corp_value!$1:$1,0)),"yyyy/mm/dd")="--","",TEXT(INDEX(Corp_value!$A$1:$EC$2998,MATCH(tbl_dmi_isin[[#This Row],[ISIN]],Corp_value!$B:$B,0),MATCH(R$2,Corp_value!$1:$1,0)),"yyyy/mm/dd")))</f>
        <v>#N/A</v>
      </c>
      <c r="S93" s="132" t="e">
        <f>IF(tbl_dmi_isin[[#This Row],[Index]]&gt;$A$2,"",INDEX(Corp_value!$A$1:$EC$2998,MATCH(tbl_dmi_isin[[#This Row],[ISIN]],Corp_value!$B:$B,0),MATCH(S$2,Corp_value!$1:$1,0)))</f>
        <v>#N/A</v>
      </c>
      <c r="T93" s="132" t="e">
        <f>IF(tbl_dmi_isin[[#This Row],[Index]]&gt;$A$2,"",INDEX(Corp_value!$A$1:$EC$2998,MATCH(tbl_dmi_isin[[#This Row],[ISIN]],Corp_value!$B:$B,0),MATCH(T$2,Corp_value!$1:$1,0)))</f>
        <v>#N/A</v>
      </c>
      <c r="U93" s="132" t="e">
        <f>IF(tbl_dmi_isin[[#This Row],[Index]]&gt;$A$2,"",IF(INDEX(Corp_value!$A$1:$EC$2998,MATCH(tbl_dmi_isin[[#This Row],[ISIN]],Corp_value!$B:$B,0),MATCH(U$2,Corp_value!$1:$1,0))="--","",INDEX(Corp_value!$A$1:$EC$2998,MATCH(tbl_dmi_isin[[#This Row],[ISIN]],Corp_value!$B:$B,0),MATCH(U$2,Corp_value!$1:$1,0))))</f>
        <v>#N/A</v>
      </c>
      <c r="V93" s="143" t="str">
        <f>IFERROR(IF(tbl_dmi_isin[[#This Row],[Index]]&gt;$A$2,"",INDEX(Corp_value!$A$1:$EC$2998,MATCH(tbl_dmi_isin[[#This Row],[ISIN]],Corp_value!$B:$B,0),MATCH(V$2,Corp_value!$1:$1,0)))/100000000,"")</f>
        <v/>
      </c>
      <c r="W93" s="151" t="e">
        <f>IF(tbl_dmi_isin[[#This Row],[Index]]&gt;$A$2,"",INDEX(Corp_value!$A$1:$EC$2998,MATCH(tbl_dmi_isin[[#This Row],[ISIN]],Corp_value!$B:$B,0),MATCH(W$2,Corp_value!$1:$1,0)))</f>
        <v>#N/A</v>
      </c>
      <c r="X93" s="151" t="e">
        <f>IF(tbl_dmi_isin[[#This Row],[Index]]&gt;$A$2,"",INDEX(Corp_value!$A$1:$EC$2998,MATCH(tbl_dmi_isin[[#This Row],[ISIN]],Corp_value!$B:$B,0),MATCH(X$2,Corp_value!$1:$1,0)))</f>
        <v>#N/A</v>
      </c>
      <c r="Y93" s="153" t="e">
        <f>IF(tbl_dmi_isin[[#This Row],[Index]]&gt;$A$2,"",INDEX(Corp_value!$A$1:$EC$2998,MATCH(tbl_dmi_isin[[#This Row],[ISIN]],Corp_value!$B:$B,0),MATCH(Y$2,Corp_value!$1:$1,0)))</f>
        <v>#N/A</v>
      </c>
      <c r="Z93" s="153" t="e">
        <f>IF(tbl_dmi_isin[[#This Row],[Index]]&gt;$A$2,"",INDEX(Corp_value!$A$1:$EC$2998,MATCH(tbl_dmi_isin[[#This Row],[ISIN]],Corp_value!$B:$B,0),MATCH(Z$2,Corp_value!$1:$1,0)))</f>
        <v>#N/A</v>
      </c>
    </row>
    <row r="94" spans="1:26">
      <c r="A94" s="12">
        <v>91</v>
      </c>
      <c r="B94" s="85" t="str">
        <f>IF(tbl_dmi_isin[[#This Row],[Index]]&gt;$A$2,"",TEXT(INDEX(美元债一级!$A$2:$BO$2879,tbl_dmi_isin[[#This Row],[Index]]+1,MATCH(B$2,美元债一级!$2:$2,0)),"yyyy/mm/dd"))</f>
        <v>2023/07/25</v>
      </c>
      <c r="C94" s="12" t="str">
        <f>IF(tbl_dmi_isin[[#This Row],[Index]]&gt;$A$2,"",INDEX(美元债一级!$A$2:$BO$2880,tbl_dmi_isin[[#This Row],[Index]]+1,MATCH(C$2,美元债一级!$2:$2,0)))</f>
        <v>XS2661088182</v>
      </c>
      <c r="D94" s="12" t="str">
        <f>IF(tbl_dmi_isin[[#This Row],[Index]]&gt;$A$2,"",INDEX(美元债一级!$A$2:$BO$2880,tbl_dmi_isin[[#This Row],[Index]]+1,MATCH(D$2,美元债一级!$2:$2,0)))</f>
        <v>中信建投(国际)金融控股有限公司</v>
      </c>
      <c r="E94" s="12" t="str">
        <f>TEXT(tbl_dmi_isin[[#This Row],[定价日]],"YYMMDD")&amp;tbl_dmi_isin[[#This Row],[ISIN]]</f>
        <v>230725XS2661088182</v>
      </c>
      <c r="F94" s="114"/>
      <c r="G94" s="24" t="e">
        <f>IF(tbl_dmi_isin[[#This Row],[Index]]&gt;$A$2,"",INDEX(Corp_value!$A$1:$EC$2998,MATCH(tbl_dmi_isin[[#This Row],[ISIN]],Corp_value!$B:$B,0),MATCH(G$2,Corp_value!$1:$1,0)))</f>
        <v>#N/A</v>
      </c>
      <c r="H94" s="25" t="e">
        <f>IF(tbl_dmi_isin[[#This Row],[Index]]&gt;$A$2,"",INDEX(Corp_value!$A$1:$EC$2998,MATCH(tbl_dmi_isin[[#This Row],[ISIN]],Corp_value!$B:$B,0),MATCH(H$2,Corp_value!$1:$1,0)))</f>
        <v>#N/A</v>
      </c>
      <c r="I94" s="25" t="e">
        <f>IF(tbl_dmi_isin[[#This Row],[Index]]&gt;$A$2,"",IF(INDEX(Corp_value!$A$1:$EC$2998,MATCH(tbl_dmi_isin[[#This Row],[ISIN]],Corp_value!$B:$B,0),MATCH(I$2,Corp_value!$1:$1,0))="--","",INDEX(Corp_value!$A$1:$EC$2998,MATCH(tbl_dmi_isin[[#This Row],[ISIN]],Corp_value!$B:$B,0),MATCH(I$2,Corp_value!$1:$1,0))))</f>
        <v>#N/A</v>
      </c>
      <c r="J94" s="24" t="e">
        <f>IF(tbl_dmi_isin[[#This Row],[Index]]&gt;$A$2,"",INDEX(Corp_value!$A$1:$EC$2998,MATCH(tbl_dmi_isin[[#This Row],[ISIN]],Corp_value!$B:$B,0),MATCH(J$2,Corp_value!$1:$1,0)))</f>
        <v>#N/A</v>
      </c>
      <c r="K94" s="24" t="e">
        <f>IF(tbl_dmi_isin[[#This Row],[Index]]&gt;$A$2,"",INDEX(Corp_value!$A$1:$EC$2998,MATCH(tbl_dmi_isin[[#This Row],[ISIN]],Corp_value!$B:$B,0),MATCH(K$2,Corp_value!$1:$1,0)))</f>
        <v>#N/A</v>
      </c>
      <c r="L94" s="24" t="e">
        <f>IF(tbl_dmi_isin[[#This Row],[Index]]&gt;$A$2,"",IF(INDEX(Corp_value!$A$1:$EC$2998,MATCH(tbl_dmi_isin[[#This Row],[ISIN]],Corp_value!$B:$B,0),MATCH(L$2,Corp_value!$1:$1,0))="--","",INDEX(Corp_value!$A$1:$EC$2998,MATCH(tbl_dmi_isin[[#This Row],[ISIN]],Corp_value!$B:$B,0),MATCH(L$2,Corp_value!$1:$1,0))))</f>
        <v>#N/A</v>
      </c>
      <c r="M94" s="132" t="e">
        <f>IF(tbl_dmi_isin[[#This Row],[Index]]&gt;$A$2,"",INDEX(Corp_value!$A$1:$EC$2998,MATCH(tbl_dmi_isin[[#This Row],[ISIN]],Corp_value!$B:$B,0),MATCH(M$2,Corp_value!$1:$1,0)))</f>
        <v>#N/A</v>
      </c>
      <c r="N94" s="132" t="e">
        <f>IF(tbl_dmi_isin[[#This Row],[Index]]&gt;$A$2,"",IF(INDEX(Corp_value!$A$1:$EC$2998,MATCH(tbl_dmi_isin[[#This Row],[ISIN]],Corp_value!$B:$B,0),MATCH(N$2,Corp_value!$1:$1,0))="--","",INDEX(Corp_value!$A$1:$EC$2998,MATCH(tbl_dmi_isin[[#This Row],[ISIN]],Corp_value!$B:$B,0),MATCH(N$2,Corp_value!$1:$1,0))))</f>
        <v>#N/A</v>
      </c>
      <c r="O94" s="132" t="e">
        <f>IF(tbl_dmi_isin[[#This Row],[Index]]&gt;$A$2,"",INDEX(Corp_value!$A$1:$EC$2998,MATCH(tbl_dmi_isin[[#This Row],[ISIN]],Corp_value!$B:$B,0),MATCH(O$2,Corp_value!$1:$1,0)))</f>
        <v>#N/A</v>
      </c>
      <c r="P94" s="147" t="e">
        <f>IF(tbl_dmi_isin[[#This Row],[Index]]&gt;$A$2,"",TEXT(INDEX(Corp_value!$A$1:$EC$2998,MATCH(tbl_dmi_isin[[#This Row],[ISIN]],Corp_value!$B:$B,0),MATCH(P$2,Corp_value!$1:$1,0)),"yyyy/mm/dd"))</f>
        <v>#N/A</v>
      </c>
      <c r="Q94" s="147" t="e">
        <f>IF(tbl_dmi_isin[[#This Row],[Index]]&gt;$A$2,"",TEXT(INDEX(Corp_value!$A$1:$EC$2998,MATCH(tbl_dmi_isin[[#This Row],[ISIN]],Corp_value!$B:$B,0),MATCH(Q$2,Corp_value!$1:$1,0)),"yyyy/mm/dd"))</f>
        <v>#N/A</v>
      </c>
      <c r="R94" s="147" t="e">
        <f>IF(tbl_dmi_isin[[#This Row],[Index]]&gt;$A$2,"",IF(TEXT(INDEX(Corp_value!$A$1:$EC$2998,MATCH(tbl_dmi_isin[[#This Row],[ISIN]],Corp_value!$B:$B,0),MATCH(R$2,Corp_value!$1:$1,0)),"yyyy/mm/dd")="--","",TEXT(INDEX(Corp_value!$A$1:$EC$2998,MATCH(tbl_dmi_isin[[#This Row],[ISIN]],Corp_value!$B:$B,0),MATCH(R$2,Corp_value!$1:$1,0)),"yyyy/mm/dd")))</f>
        <v>#N/A</v>
      </c>
      <c r="S94" s="132" t="e">
        <f>IF(tbl_dmi_isin[[#This Row],[Index]]&gt;$A$2,"",INDEX(Corp_value!$A$1:$EC$2998,MATCH(tbl_dmi_isin[[#This Row],[ISIN]],Corp_value!$B:$B,0),MATCH(S$2,Corp_value!$1:$1,0)))</f>
        <v>#N/A</v>
      </c>
      <c r="T94" s="132" t="e">
        <f>IF(tbl_dmi_isin[[#This Row],[Index]]&gt;$A$2,"",INDEX(Corp_value!$A$1:$EC$2998,MATCH(tbl_dmi_isin[[#This Row],[ISIN]],Corp_value!$B:$B,0),MATCH(T$2,Corp_value!$1:$1,0)))</f>
        <v>#N/A</v>
      </c>
      <c r="U94" s="132" t="e">
        <f>IF(tbl_dmi_isin[[#This Row],[Index]]&gt;$A$2,"",IF(INDEX(Corp_value!$A$1:$EC$2998,MATCH(tbl_dmi_isin[[#This Row],[ISIN]],Corp_value!$B:$B,0),MATCH(U$2,Corp_value!$1:$1,0))="--","",INDEX(Corp_value!$A$1:$EC$2998,MATCH(tbl_dmi_isin[[#This Row],[ISIN]],Corp_value!$B:$B,0),MATCH(U$2,Corp_value!$1:$1,0))))</f>
        <v>#N/A</v>
      </c>
      <c r="V94" s="143" t="str">
        <f>IFERROR(IF(tbl_dmi_isin[[#This Row],[Index]]&gt;$A$2,"",INDEX(Corp_value!$A$1:$EC$2998,MATCH(tbl_dmi_isin[[#This Row],[ISIN]],Corp_value!$B:$B,0),MATCH(V$2,Corp_value!$1:$1,0)))/100000000,"")</f>
        <v/>
      </c>
      <c r="W94" s="151" t="e">
        <f>IF(tbl_dmi_isin[[#This Row],[Index]]&gt;$A$2,"",INDEX(Corp_value!$A$1:$EC$2998,MATCH(tbl_dmi_isin[[#This Row],[ISIN]],Corp_value!$B:$B,0),MATCH(W$2,Corp_value!$1:$1,0)))</f>
        <v>#N/A</v>
      </c>
      <c r="X94" s="151" t="e">
        <f>IF(tbl_dmi_isin[[#This Row],[Index]]&gt;$A$2,"",INDEX(Corp_value!$A$1:$EC$2998,MATCH(tbl_dmi_isin[[#This Row],[ISIN]],Corp_value!$B:$B,0),MATCH(X$2,Corp_value!$1:$1,0)))</f>
        <v>#N/A</v>
      </c>
      <c r="Y94" s="153" t="e">
        <f>IF(tbl_dmi_isin[[#This Row],[Index]]&gt;$A$2,"",INDEX(Corp_value!$A$1:$EC$2998,MATCH(tbl_dmi_isin[[#This Row],[ISIN]],Corp_value!$B:$B,0),MATCH(Y$2,Corp_value!$1:$1,0)))</f>
        <v>#N/A</v>
      </c>
      <c r="Z94" s="153" t="e">
        <f>IF(tbl_dmi_isin[[#This Row],[Index]]&gt;$A$2,"",INDEX(Corp_value!$A$1:$EC$2998,MATCH(tbl_dmi_isin[[#This Row],[ISIN]],Corp_value!$B:$B,0),MATCH(Z$2,Corp_value!$1:$1,0)))</f>
        <v>#N/A</v>
      </c>
    </row>
    <row r="95" spans="1:26">
      <c r="A95" s="12">
        <v>92</v>
      </c>
      <c r="B95" s="85" t="str">
        <f>IF(tbl_dmi_isin[[#This Row],[Index]]&gt;$A$2,"",TEXT(INDEX(美元债一级!$A$2:$BO$2879,tbl_dmi_isin[[#This Row],[Index]]+1,MATCH(B$2,美元债一级!$2:$2,0)),"yyyy/mm/dd"))</f>
        <v>2023/07/21</v>
      </c>
      <c r="C95" s="12" t="str">
        <f>IF(tbl_dmi_isin[[#This Row],[Index]]&gt;$A$2,"",INDEX(美元债一级!$A$2:$BO$2880,tbl_dmi_isin[[#This Row],[Index]]+1,MATCH(C$2,美元债一级!$2:$2,0)))</f>
        <v>XS2658517466</v>
      </c>
      <c r="D95" s="12" t="str">
        <f>IF(tbl_dmi_isin[[#This Row],[Index]]&gt;$A$2,"",INDEX(美元债一级!$A$2:$BO$2880,tbl_dmi_isin[[#This Row],[Index]]+1,MATCH(D$2,美元债一级!$2:$2,0)))</f>
        <v>华泰国际金融控股有限公司</v>
      </c>
      <c r="E95" s="12" t="str">
        <f>TEXT(tbl_dmi_isin[[#This Row],[定价日]],"YYMMDD")&amp;tbl_dmi_isin[[#This Row],[ISIN]]</f>
        <v>230721XS2658517466</v>
      </c>
      <c r="F95" s="114"/>
      <c r="G95" s="24" t="e">
        <f>IF(tbl_dmi_isin[[#This Row],[Index]]&gt;$A$2,"",INDEX(Corp_value!$A$1:$EC$2998,MATCH(tbl_dmi_isin[[#This Row],[ISIN]],Corp_value!$B:$B,0),MATCH(G$2,Corp_value!$1:$1,0)))</f>
        <v>#N/A</v>
      </c>
      <c r="H95" s="25" t="e">
        <f>IF(tbl_dmi_isin[[#This Row],[Index]]&gt;$A$2,"",INDEX(Corp_value!$A$1:$EC$2998,MATCH(tbl_dmi_isin[[#This Row],[ISIN]],Corp_value!$B:$B,0),MATCH(H$2,Corp_value!$1:$1,0)))</f>
        <v>#N/A</v>
      </c>
      <c r="I95" s="25" t="e">
        <f>IF(tbl_dmi_isin[[#This Row],[Index]]&gt;$A$2,"",IF(INDEX(Corp_value!$A$1:$EC$2998,MATCH(tbl_dmi_isin[[#This Row],[ISIN]],Corp_value!$B:$B,0),MATCH(I$2,Corp_value!$1:$1,0))="--","",INDEX(Corp_value!$A$1:$EC$2998,MATCH(tbl_dmi_isin[[#This Row],[ISIN]],Corp_value!$B:$B,0),MATCH(I$2,Corp_value!$1:$1,0))))</f>
        <v>#N/A</v>
      </c>
      <c r="J95" s="24" t="e">
        <f>IF(tbl_dmi_isin[[#This Row],[Index]]&gt;$A$2,"",INDEX(Corp_value!$A$1:$EC$2998,MATCH(tbl_dmi_isin[[#This Row],[ISIN]],Corp_value!$B:$B,0),MATCH(J$2,Corp_value!$1:$1,0)))</f>
        <v>#N/A</v>
      </c>
      <c r="K95" s="24" t="e">
        <f>IF(tbl_dmi_isin[[#This Row],[Index]]&gt;$A$2,"",INDEX(Corp_value!$A$1:$EC$2998,MATCH(tbl_dmi_isin[[#This Row],[ISIN]],Corp_value!$B:$B,0),MATCH(K$2,Corp_value!$1:$1,0)))</f>
        <v>#N/A</v>
      </c>
      <c r="L95" s="24" t="e">
        <f>IF(tbl_dmi_isin[[#This Row],[Index]]&gt;$A$2,"",IF(INDEX(Corp_value!$A$1:$EC$2998,MATCH(tbl_dmi_isin[[#This Row],[ISIN]],Corp_value!$B:$B,0),MATCH(L$2,Corp_value!$1:$1,0))="--","",INDEX(Corp_value!$A$1:$EC$2998,MATCH(tbl_dmi_isin[[#This Row],[ISIN]],Corp_value!$B:$B,0),MATCH(L$2,Corp_value!$1:$1,0))))</f>
        <v>#N/A</v>
      </c>
      <c r="M95" s="132" t="e">
        <f>IF(tbl_dmi_isin[[#This Row],[Index]]&gt;$A$2,"",INDEX(Corp_value!$A$1:$EC$2998,MATCH(tbl_dmi_isin[[#This Row],[ISIN]],Corp_value!$B:$B,0),MATCH(M$2,Corp_value!$1:$1,0)))</f>
        <v>#N/A</v>
      </c>
      <c r="N95" s="132" t="e">
        <f>IF(tbl_dmi_isin[[#This Row],[Index]]&gt;$A$2,"",IF(INDEX(Corp_value!$A$1:$EC$2998,MATCH(tbl_dmi_isin[[#This Row],[ISIN]],Corp_value!$B:$B,0),MATCH(N$2,Corp_value!$1:$1,0))="--","",INDEX(Corp_value!$A$1:$EC$2998,MATCH(tbl_dmi_isin[[#This Row],[ISIN]],Corp_value!$B:$B,0),MATCH(N$2,Corp_value!$1:$1,0))))</f>
        <v>#N/A</v>
      </c>
      <c r="O95" s="132" t="e">
        <f>IF(tbl_dmi_isin[[#This Row],[Index]]&gt;$A$2,"",INDEX(Corp_value!$A$1:$EC$2998,MATCH(tbl_dmi_isin[[#This Row],[ISIN]],Corp_value!$B:$B,0),MATCH(O$2,Corp_value!$1:$1,0)))</f>
        <v>#N/A</v>
      </c>
      <c r="P95" s="147" t="e">
        <f>IF(tbl_dmi_isin[[#This Row],[Index]]&gt;$A$2,"",TEXT(INDEX(Corp_value!$A$1:$EC$2998,MATCH(tbl_dmi_isin[[#This Row],[ISIN]],Corp_value!$B:$B,0),MATCH(P$2,Corp_value!$1:$1,0)),"yyyy/mm/dd"))</f>
        <v>#N/A</v>
      </c>
      <c r="Q95" s="147" t="e">
        <f>IF(tbl_dmi_isin[[#This Row],[Index]]&gt;$A$2,"",TEXT(INDEX(Corp_value!$A$1:$EC$2998,MATCH(tbl_dmi_isin[[#This Row],[ISIN]],Corp_value!$B:$B,0),MATCH(Q$2,Corp_value!$1:$1,0)),"yyyy/mm/dd"))</f>
        <v>#N/A</v>
      </c>
      <c r="R95" s="147" t="e">
        <f>IF(tbl_dmi_isin[[#This Row],[Index]]&gt;$A$2,"",IF(TEXT(INDEX(Corp_value!$A$1:$EC$2998,MATCH(tbl_dmi_isin[[#This Row],[ISIN]],Corp_value!$B:$B,0),MATCH(R$2,Corp_value!$1:$1,0)),"yyyy/mm/dd")="--","",TEXT(INDEX(Corp_value!$A$1:$EC$2998,MATCH(tbl_dmi_isin[[#This Row],[ISIN]],Corp_value!$B:$B,0),MATCH(R$2,Corp_value!$1:$1,0)),"yyyy/mm/dd")))</f>
        <v>#N/A</v>
      </c>
      <c r="S95" s="132" t="e">
        <f>IF(tbl_dmi_isin[[#This Row],[Index]]&gt;$A$2,"",INDEX(Corp_value!$A$1:$EC$2998,MATCH(tbl_dmi_isin[[#This Row],[ISIN]],Corp_value!$B:$B,0),MATCH(S$2,Corp_value!$1:$1,0)))</f>
        <v>#N/A</v>
      </c>
      <c r="T95" s="132" t="e">
        <f>IF(tbl_dmi_isin[[#This Row],[Index]]&gt;$A$2,"",INDEX(Corp_value!$A$1:$EC$2998,MATCH(tbl_dmi_isin[[#This Row],[ISIN]],Corp_value!$B:$B,0),MATCH(T$2,Corp_value!$1:$1,0)))</f>
        <v>#N/A</v>
      </c>
      <c r="U95" s="132" t="e">
        <f>IF(tbl_dmi_isin[[#This Row],[Index]]&gt;$A$2,"",IF(INDEX(Corp_value!$A$1:$EC$2998,MATCH(tbl_dmi_isin[[#This Row],[ISIN]],Corp_value!$B:$B,0),MATCH(U$2,Corp_value!$1:$1,0))="--","",INDEX(Corp_value!$A$1:$EC$2998,MATCH(tbl_dmi_isin[[#This Row],[ISIN]],Corp_value!$B:$B,0),MATCH(U$2,Corp_value!$1:$1,0))))</f>
        <v>#N/A</v>
      </c>
      <c r="V95" s="143" t="str">
        <f>IFERROR(IF(tbl_dmi_isin[[#This Row],[Index]]&gt;$A$2,"",INDEX(Corp_value!$A$1:$EC$2998,MATCH(tbl_dmi_isin[[#This Row],[ISIN]],Corp_value!$B:$B,0),MATCH(V$2,Corp_value!$1:$1,0)))/100000000,"")</f>
        <v/>
      </c>
      <c r="W95" s="151" t="e">
        <f>IF(tbl_dmi_isin[[#This Row],[Index]]&gt;$A$2,"",INDEX(Corp_value!$A$1:$EC$2998,MATCH(tbl_dmi_isin[[#This Row],[ISIN]],Corp_value!$B:$B,0),MATCH(W$2,Corp_value!$1:$1,0)))</f>
        <v>#N/A</v>
      </c>
      <c r="X95" s="151" t="e">
        <f>IF(tbl_dmi_isin[[#This Row],[Index]]&gt;$A$2,"",INDEX(Corp_value!$A$1:$EC$2998,MATCH(tbl_dmi_isin[[#This Row],[ISIN]],Corp_value!$B:$B,0),MATCH(X$2,Corp_value!$1:$1,0)))</f>
        <v>#N/A</v>
      </c>
      <c r="Y95" s="153" t="e">
        <f>IF(tbl_dmi_isin[[#This Row],[Index]]&gt;$A$2,"",INDEX(Corp_value!$A$1:$EC$2998,MATCH(tbl_dmi_isin[[#This Row],[ISIN]],Corp_value!$B:$B,0),MATCH(Y$2,Corp_value!$1:$1,0)))</f>
        <v>#N/A</v>
      </c>
      <c r="Z95" s="153" t="e">
        <f>IF(tbl_dmi_isin[[#This Row],[Index]]&gt;$A$2,"",INDEX(Corp_value!$A$1:$EC$2998,MATCH(tbl_dmi_isin[[#This Row],[ISIN]],Corp_value!$B:$B,0),MATCH(Z$2,Corp_value!$1:$1,0)))</f>
        <v>#N/A</v>
      </c>
    </row>
    <row r="96" spans="1:26">
      <c r="A96" s="12">
        <v>93</v>
      </c>
      <c r="B96" s="85" t="str">
        <f>IF(tbl_dmi_isin[[#This Row],[Index]]&gt;$A$2,"",TEXT(INDEX(美元债一级!$A$2:$BO$2879,tbl_dmi_isin[[#This Row],[Index]]+1,MATCH(B$2,美元债一级!$2:$2,0)),"yyyy/mm/dd"))</f>
        <v>2023/07/20</v>
      </c>
      <c r="C96" s="12" t="str">
        <f>IF(tbl_dmi_isin[[#This Row],[Index]]&gt;$A$2,"",INDEX(美元债一级!$A$2:$BO$2880,tbl_dmi_isin[[#This Row],[Index]]+1,MATCH(C$2,美元债一级!$2:$2,0)))</f>
        <v>XS2658257378</v>
      </c>
      <c r="D96" s="12" t="str">
        <f>IF(tbl_dmi_isin[[#This Row],[Index]]&gt;$A$2,"",INDEX(美元债一级!$A$2:$BO$2880,tbl_dmi_isin[[#This Row],[Index]]+1,MATCH(D$2,美元债一级!$2:$2,0)))</f>
        <v>凯基证券(香港)有限公司</v>
      </c>
      <c r="E96" s="12" t="str">
        <f>TEXT(tbl_dmi_isin[[#This Row],[定价日]],"YYMMDD")&amp;tbl_dmi_isin[[#This Row],[ISIN]]</f>
        <v>230720XS2658257378</v>
      </c>
      <c r="F96" s="114"/>
      <c r="G96" s="24" t="e">
        <f>IF(tbl_dmi_isin[[#This Row],[Index]]&gt;$A$2,"",INDEX(Corp_value!$A$1:$EC$2998,MATCH(tbl_dmi_isin[[#This Row],[ISIN]],Corp_value!$B:$B,0),MATCH(G$2,Corp_value!$1:$1,0)))</f>
        <v>#N/A</v>
      </c>
      <c r="H96" s="25" t="e">
        <f>IF(tbl_dmi_isin[[#This Row],[Index]]&gt;$A$2,"",INDEX(Corp_value!$A$1:$EC$2998,MATCH(tbl_dmi_isin[[#This Row],[ISIN]],Corp_value!$B:$B,0),MATCH(H$2,Corp_value!$1:$1,0)))</f>
        <v>#N/A</v>
      </c>
      <c r="I96" s="25" t="e">
        <f>IF(tbl_dmi_isin[[#This Row],[Index]]&gt;$A$2,"",IF(INDEX(Corp_value!$A$1:$EC$2998,MATCH(tbl_dmi_isin[[#This Row],[ISIN]],Corp_value!$B:$B,0),MATCH(I$2,Corp_value!$1:$1,0))="--","",INDEX(Corp_value!$A$1:$EC$2998,MATCH(tbl_dmi_isin[[#This Row],[ISIN]],Corp_value!$B:$B,0),MATCH(I$2,Corp_value!$1:$1,0))))</f>
        <v>#N/A</v>
      </c>
      <c r="J96" s="24" t="e">
        <f>IF(tbl_dmi_isin[[#This Row],[Index]]&gt;$A$2,"",INDEX(Corp_value!$A$1:$EC$2998,MATCH(tbl_dmi_isin[[#This Row],[ISIN]],Corp_value!$B:$B,0),MATCH(J$2,Corp_value!$1:$1,0)))</f>
        <v>#N/A</v>
      </c>
      <c r="K96" s="24" t="e">
        <f>IF(tbl_dmi_isin[[#This Row],[Index]]&gt;$A$2,"",INDEX(Corp_value!$A$1:$EC$2998,MATCH(tbl_dmi_isin[[#This Row],[ISIN]],Corp_value!$B:$B,0),MATCH(K$2,Corp_value!$1:$1,0)))</f>
        <v>#N/A</v>
      </c>
      <c r="L96" s="24" t="e">
        <f>IF(tbl_dmi_isin[[#This Row],[Index]]&gt;$A$2,"",IF(INDEX(Corp_value!$A$1:$EC$2998,MATCH(tbl_dmi_isin[[#This Row],[ISIN]],Corp_value!$B:$B,0),MATCH(L$2,Corp_value!$1:$1,0))="--","",INDEX(Corp_value!$A$1:$EC$2998,MATCH(tbl_dmi_isin[[#This Row],[ISIN]],Corp_value!$B:$B,0),MATCH(L$2,Corp_value!$1:$1,0))))</f>
        <v>#N/A</v>
      </c>
      <c r="M96" s="132" t="e">
        <f>IF(tbl_dmi_isin[[#This Row],[Index]]&gt;$A$2,"",INDEX(Corp_value!$A$1:$EC$2998,MATCH(tbl_dmi_isin[[#This Row],[ISIN]],Corp_value!$B:$B,0),MATCH(M$2,Corp_value!$1:$1,0)))</f>
        <v>#N/A</v>
      </c>
      <c r="N96" s="132" t="e">
        <f>IF(tbl_dmi_isin[[#This Row],[Index]]&gt;$A$2,"",IF(INDEX(Corp_value!$A$1:$EC$2998,MATCH(tbl_dmi_isin[[#This Row],[ISIN]],Corp_value!$B:$B,0),MATCH(N$2,Corp_value!$1:$1,0))="--","",INDEX(Corp_value!$A$1:$EC$2998,MATCH(tbl_dmi_isin[[#This Row],[ISIN]],Corp_value!$B:$B,0),MATCH(N$2,Corp_value!$1:$1,0))))</f>
        <v>#N/A</v>
      </c>
      <c r="O96" s="132" t="e">
        <f>IF(tbl_dmi_isin[[#This Row],[Index]]&gt;$A$2,"",INDEX(Corp_value!$A$1:$EC$2998,MATCH(tbl_dmi_isin[[#This Row],[ISIN]],Corp_value!$B:$B,0),MATCH(O$2,Corp_value!$1:$1,0)))</f>
        <v>#N/A</v>
      </c>
      <c r="P96" s="147" t="e">
        <f>IF(tbl_dmi_isin[[#This Row],[Index]]&gt;$A$2,"",TEXT(INDEX(Corp_value!$A$1:$EC$2998,MATCH(tbl_dmi_isin[[#This Row],[ISIN]],Corp_value!$B:$B,0),MATCH(P$2,Corp_value!$1:$1,0)),"yyyy/mm/dd"))</f>
        <v>#N/A</v>
      </c>
      <c r="Q96" s="147" t="e">
        <f>IF(tbl_dmi_isin[[#This Row],[Index]]&gt;$A$2,"",TEXT(INDEX(Corp_value!$A$1:$EC$2998,MATCH(tbl_dmi_isin[[#This Row],[ISIN]],Corp_value!$B:$B,0),MATCH(Q$2,Corp_value!$1:$1,0)),"yyyy/mm/dd"))</f>
        <v>#N/A</v>
      </c>
      <c r="R96" s="147" t="e">
        <f>IF(tbl_dmi_isin[[#This Row],[Index]]&gt;$A$2,"",IF(TEXT(INDEX(Corp_value!$A$1:$EC$2998,MATCH(tbl_dmi_isin[[#This Row],[ISIN]],Corp_value!$B:$B,0),MATCH(R$2,Corp_value!$1:$1,0)),"yyyy/mm/dd")="--","",TEXT(INDEX(Corp_value!$A$1:$EC$2998,MATCH(tbl_dmi_isin[[#This Row],[ISIN]],Corp_value!$B:$B,0),MATCH(R$2,Corp_value!$1:$1,0)),"yyyy/mm/dd")))</f>
        <v>#N/A</v>
      </c>
      <c r="S96" s="132" t="e">
        <f>IF(tbl_dmi_isin[[#This Row],[Index]]&gt;$A$2,"",INDEX(Corp_value!$A$1:$EC$2998,MATCH(tbl_dmi_isin[[#This Row],[ISIN]],Corp_value!$B:$B,0),MATCH(S$2,Corp_value!$1:$1,0)))</f>
        <v>#N/A</v>
      </c>
      <c r="T96" s="132" t="e">
        <f>IF(tbl_dmi_isin[[#This Row],[Index]]&gt;$A$2,"",INDEX(Corp_value!$A$1:$EC$2998,MATCH(tbl_dmi_isin[[#This Row],[ISIN]],Corp_value!$B:$B,0),MATCH(T$2,Corp_value!$1:$1,0)))</f>
        <v>#N/A</v>
      </c>
      <c r="U96" s="132" t="e">
        <f>IF(tbl_dmi_isin[[#This Row],[Index]]&gt;$A$2,"",IF(INDEX(Corp_value!$A$1:$EC$2998,MATCH(tbl_dmi_isin[[#This Row],[ISIN]],Corp_value!$B:$B,0),MATCH(U$2,Corp_value!$1:$1,0))="--","",INDEX(Corp_value!$A$1:$EC$2998,MATCH(tbl_dmi_isin[[#This Row],[ISIN]],Corp_value!$B:$B,0),MATCH(U$2,Corp_value!$1:$1,0))))</f>
        <v>#N/A</v>
      </c>
      <c r="V96" s="143" t="str">
        <f>IFERROR(IF(tbl_dmi_isin[[#This Row],[Index]]&gt;$A$2,"",INDEX(Corp_value!$A$1:$EC$2998,MATCH(tbl_dmi_isin[[#This Row],[ISIN]],Corp_value!$B:$B,0),MATCH(V$2,Corp_value!$1:$1,0)))/100000000,"")</f>
        <v/>
      </c>
      <c r="W96" s="151" t="e">
        <f>IF(tbl_dmi_isin[[#This Row],[Index]]&gt;$A$2,"",INDEX(Corp_value!$A$1:$EC$2998,MATCH(tbl_dmi_isin[[#This Row],[ISIN]],Corp_value!$B:$B,0),MATCH(W$2,Corp_value!$1:$1,0)))</f>
        <v>#N/A</v>
      </c>
      <c r="X96" s="151" t="e">
        <f>IF(tbl_dmi_isin[[#This Row],[Index]]&gt;$A$2,"",INDEX(Corp_value!$A$1:$EC$2998,MATCH(tbl_dmi_isin[[#This Row],[ISIN]],Corp_value!$B:$B,0),MATCH(X$2,Corp_value!$1:$1,0)))</f>
        <v>#N/A</v>
      </c>
      <c r="Y96" s="153" t="e">
        <f>IF(tbl_dmi_isin[[#This Row],[Index]]&gt;$A$2,"",INDEX(Corp_value!$A$1:$EC$2998,MATCH(tbl_dmi_isin[[#This Row],[ISIN]],Corp_value!$B:$B,0),MATCH(Y$2,Corp_value!$1:$1,0)))</f>
        <v>#N/A</v>
      </c>
      <c r="Z96" s="153" t="e">
        <f>IF(tbl_dmi_isin[[#This Row],[Index]]&gt;$A$2,"",INDEX(Corp_value!$A$1:$EC$2998,MATCH(tbl_dmi_isin[[#This Row],[ISIN]],Corp_value!$B:$B,0),MATCH(Z$2,Corp_value!$1:$1,0)))</f>
        <v>#N/A</v>
      </c>
    </row>
    <row r="97" spans="1:26">
      <c r="A97" s="12">
        <v>94</v>
      </c>
      <c r="B97" s="85" t="str">
        <f>IF(tbl_dmi_isin[[#This Row],[Index]]&gt;$A$2,"",TEXT(INDEX(美元债一级!$A$2:$BO$2879,tbl_dmi_isin[[#This Row],[Index]]+1,MATCH(B$2,美元债一级!$2:$2,0)),"yyyy/mm/dd"))</f>
        <v>2023/07/20</v>
      </c>
      <c r="C97" s="12" t="str">
        <f>IF(tbl_dmi_isin[[#This Row],[Index]]&gt;$A$2,"",INDEX(美元债一级!$A$2:$BO$2880,tbl_dmi_isin[[#This Row],[Index]]+1,MATCH(C$2,美元债一级!$2:$2,0)))</f>
        <v>HK0000942497</v>
      </c>
      <c r="D97" s="12" t="str">
        <f>IF(tbl_dmi_isin[[#This Row],[Index]]&gt;$A$2,"",INDEX(美元债一级!$A$2:$BO$2880,tbl_dmi_isin[[#This Row],[Index]]+1,MATCH(D$2,美元债一级!$2:$2,0)))</f>
        <v>香港按揭证券有限公司</v>
      </c>
      <c r="E97" s="12" t="str">
        <f>TEXT(tbl_dmi_isin[[#This Row],[定价日]],"YYMMDD")&amp;tbl_dmi_isin[[#This Row],[ISIN]]</f>
        <v>230720HK0000942497</v>
      </c>
      <c r="F97" s="114"/>
      <c r="G97" s="24" t="e">
        <f>IF(tbl_dmi_isin[[#This Row],[Index]]&gt;$A$2,"",INDEX(Corp_value!$A$1:$EC$2998,MATCH(tbl_dmi_isin[[#This Row],[ISIN]],Corp_value!$B:$B,0),MATCH(G$2,Corp_value!$1:$1,0)))</f>
        <v>#N/A</v>
      </c>
      <c r="H97" s="25" t="e">
        <f>IF(tbl_dmi_isin[[#This Row],[Index]]&gt;$A$2,"",INDEX(Corp_value!$A$1:$EC$2998,MATCH(tbl_dmi_isin[[#This Row],[ISIN]],Corp_value!$B:$B,0),MATCH(H$2,Corp_value!$1:$1,0)))</f>
        <v>#N/A</v>
      </c>
      <c r="I97" s="25" t="e">
        <f>IF(tbl_dmi_isin[[#This Row],[Index]]&gt;$A$2,"",IF(INDEX(Corp_value!$A$1:$EC$2998,MATCH(tbl_dmi_isin[[#This Row],[ISIN]],Corp_value!$B:$B,0),MATCH(I$2,Corp_value!$1:$1,0))="--","",INDEX(Corp_value!$A$1:$EC$2998,MATCH(tbl_dmi_isin[[#This Row],[ISIN]],Corp_value!$B:$B,0),MATCH(I$2,Corp_value!$1:$1,0))))</f>
        <v>#N/A</v>
      </c>
      <c r="J97" s="24" t="e">
        <f>IF(tbl_dmi_isin[[#This Row],[Index]]&gt;$A$2,"",INDEX(Corp_value!$A$1:$EC$2998,MATCH(tbl_dmi_isin[[#This Row],[ISIN]],Corp_value!$B:$B,0),MATCH(J$2,Corp_value!$1:$1,0)))</f>
        <v>#N/A</v>
      </c>
      <c r="K97" s="24" t="e">
        <f>IF(tbl_dmi_isin[[#This Row],[Index]]&gt;$A$2,"",INDEX(Corp_value!$A$1:$EC$2998,MATCH(tbl_dmi_isin[[#This Row],[ISIN]],Corp_value!$B:$B,0),MATCH(K$2,Corp_value!$1:$1,0)))</f>
        <v>#N/A</v>
      </c>
      <c r="L97" s="24" t="e">
        <f>IF(tbl_dmi_isin[[#This Row],[Index]]&gt;$A$2,"",IF(INDEX(Corp_value!$A$1:$EC$2998,MATCH(tbl_dmi_isin[[#This Row],[ISIN]],Corp_value!$B:$B,0),MATCH(L$2,Corp_value!$1:$1,0))="--","",INDEX(Corp_value!$A$1:$EC$2998,MATCH(tbl_dmi_isin[[#This Row],[ISIN]],Corp_value!$B:$B,0),MATCH(L$2,Corp_value!$1:$1,0))))</f>
        <v>#N/A</v>
      </c>
      <c r="M97" s="132" t="e">
        <f>IF(tbl_dmi_isin[[#This Row],[Index]]&gt;$A$2,"",INDEX(Corp_value!$A$1:$EC$2998,MATCH(tbl_dmi_isin[[#This Row],[ISIN]],Corp_value!$B:$B,0),MATCH(M$2,Corp_value!$1:$1,0)))</f>
        <v>#N/A</v>
      </c>
      <c r="N97" s="132" t="e">
        <f>IF(tbl_dmi_isin[[#This Row],[Index]]&gt;$A$2,"",IF(INDEX(Corp_value!$A$1:$EC$2998,MATCH(tbl_dmi_isin[[#This Row],[ISIN]],Corp_value!$B:$B,0),MATCH(N$2,Corp_value!$1:$1,0))="--","",INDEX(Corp_value!$A$1:$EC$2998,MATCH(tbl_dmi_isin[[#This Row],[ISIN]],Corp_value!$B:$B,0),MATCH(N$2,Corp_value!$1:$1,0))))</f>
        <v>#N/A</v>
      </c>
      <c r="O97" s="132" t="e">
        <f>IF(tbl_dmi_isin[[#This Row],[Index]]&gt;$A$2,"",INDEX(Corp_value!$A$1:$EC$2998,MATCH(tbl_dmi_isin[[#This Row],[ISIN]],Corp_value!$B:$B,0),MATCH(O$2,Corp_value!$1:$1,0)))</f>
        <v>#N/A</v>
      </c>
      <c r="P97" s="147" t="e">
        <f>IF(tbl_dmi_isin[[#This Row],[Index]]&gt;$A$2,"",TEXT(INDEX(Corp_value!$A$1:$EC$2998,MATCH(tbl_dmi_isin[[#This Row],[ISIN]],Corp_value!$B:$B,0),MATCH(P$2,Corp_value!$1:$1,0)),"yyyy/mm/dd"))</f>
        <v>#N/A</v>
      </c>
      <c r="Q97" s="147" t="e">
        <f>IF(tbl_dmi_isin[[#This Row],[Index]]&gt;$A$2,"",TEXT(INDEX(Corp_value!$A$1:$EC$2998,MATCH(tbl_dmi_isin[[#This Row],[ISIN]],Corp_value!$B:$B,0),MATCH(Q$2,Corp_value!$1:$1,0)),"yyyy/mm/dd"))</f>
        <v>#N/A</v>
      </c>
      <c r="R97" s="147" t="e">
        <f>IF(tbl_dmi_isin[[#This Row],[Index]]&gt;$A$2,"",IF(TEXT(INDEX(Corp_value!$A$1:$EC$2998,MATCH(tbl_dmi_isin[[#This Row],[ISIN]],Corp_value!$B:$B,0),MATCH(R$2,Corp_value!$1:$1,0)),"yyyy/mm/dd")="--","",TEXT(INDEX(Corp_value!$A$1:$EC$2998,MATCH(tbl_dmi_isin[[#This Row],[ISIN]],Corp_value!$B:$B,0),MATCH(R$2,Corp_value!$1:$1,0)),"yyyy/mm/dd")))</f>
        <v>#N/A</v>
      </c>
      <c r="S97" s="132" t="e">
        <f>IF(tbl_dmi_isin[[#This Row],[Index]]&gt;$A$2,"",INDEX(Corp_value!$A$1:$EC$2998,MATCH(tbl_dmi_isin[[#This Row],[ISIN]],Corp_value!$B:$B,0),MATCH(S$2,Corp_value!$1:$1,0)))</f>
        <v>#N/A</v>
      </c>
      <c r="T97" s="132" t="e">
        <f>IF(tbl_dmi_isin[[#This Row],[Index]]&gt;$A$2,"",INDEX(Corp_value!$A$1:$EC$2998,MATCH(tbl_dmi_isin[[#This Row],[ISIN]],Corp_value!$B:$B,0),MATCH(T$2,Corp_value!$1:$1,0)))</f>
        <v>#N/A</v>
      </c>
      <c r="U97" s="132" t="e">
        <f>IF(tbl_dmi_isin[[#This Row],[Index]]&gt;$A$2,"",IF(INDEX(Corp_value!$A$1:$EC$2998,MATCH(tbl_dmi_isin[[#This Row],[ISIN]],Corp_value!$B:$B,0),MATCH(U$2,Corp_value!$1:$1,0))="--","",INDEX(Corp_value!$A$1:$EC$2998,MATCH(tbl_dmi_isin[[#This Row],[ISIN]],Corp_value!$B:$B,0),MATCH(U$2,Corp_value!$1:$1,0))))</f>
        <v>#N/A</v>
      </c>
      <c r="V97" s="143" t="str">
        <f>IFERROR(IF(tbl_dmi_isin[[#This Row],[Index]]&gt;$A$2,"",INDEX(Corp_value!$A$1:$EC$2998,MATCH(tbl_dmi_isin[[#This Row],[ISIN]],Corp_value!$B:$B,0),MATCH(V$2,Corp_value!$1:$1,0)))/100000000,"")</f>
        <v/>
      </c>
      <c r="W97" s="151" t="e">
        <f>IF(tbl_dmi_isin[[#This Row],[Index]]&gt;$A$2,"",INDEX(Corp_value!$A$1:$EC$2998,MATCH(tbl_dmi_isin[[#This Row],[ISIN]],Corp_value!$B:$B,0),MATCH(W$2,Corp_value!$1:$1,0)))</f>
        <v>#N/A</v>
      </c>
      <c r="X97" s="151" t="e">
        <f>IF(tbl_dmi_isin[[#This Row],[Index]]&gt;$A$2,"",INDEX(Corp_value!$A$1:$EC$2998,MATCH(tbl_dmi_isin[[#This Row],[ISIN]],Corp_value!$B:$B,0),MATCH(X$2,Corp_value!$1:$1,0)))</f>
        <v>#N/A</v>
      </c>
      <c r="Y97" s="153" t="e">
        <f>IF(tbl_dmi_isin[[#This Row],[Index]]&gt;$A$2,"",INDEX(Corp_value!$A$1:$EC$2998,MATCH(tbl_dmi_isin[[#This Row],[ISIN]],Corp_value!$B:$B,0),MATCH(Y$2,Corp_value!$1:$1,0)))</f>
        <v>#N/A</v>
      </c>
      <c r="Z97" s="153" t="e">
        <f>IF(tbl_dmi_isin[[#This Row],[Index]]&gt;$A$2,"",INDEX(Corp_value!$A$1:$EC$2998,MATCH(tbl_dmi_isin[[#This Row],[ISIN]],Corp_value!$B:$B,0),MATCH(Z$2,Corp_value!$1:$1,0)))</f>
        <v>#N/A</v>
      </c>
    </row>
    <row r="98" spans="1:26">
      <c r="A98" s="12">
        <v>95</v>
      </c>
      <c r="B98" s="85" t="str">
        <f>IF(tbl_dmi_isin[[#This Row],[Index]]&gt;$A$2,"",TEXT(INDEX(美元债一级!$A$2:$BO$2879,tbl_dmi_isin[[#This Row],[Index]]+1,MATCH(B$2,美元债一级!$2:$2,0)),"yyyy/mm/dd"))</f>
        <v>2023/07/20</v>
      </c>
      <c r="C98" s="12" t="str">
        <f>IF(tbl_dmi_isin[[#This Row],[Index]]&gt;$A$2,"",INDEX(美元债一级!$A$2:$BO$2880,tbl_dmi_isin[[#This Row],[Index]]+1,MATCH(C$2,美元债一级!$2:$2,0)))</f>
        <v>HK0000942554</v>
      </c>
      <c r="D98" s="12" t="str">
        <f>IF(tbl_dmi_isin[[#This Row],[Index]]&gt;$A$2,"",INDEX(美元债一级!$A$2:$BO$2880,tbl_dmi_isin[[#This Row],[Index]]+1,MATCH(D$2,美元债一级!$2:$2,0)))</f>
        <v>中信证券国际有限公司</v>
      </c>
      <c r="E98" s="12" t="str">
        <f>TEXT(tbl_dmi_isin[[#This Row],[定价日]],"YYMMDD")&amp;tbl_dmi_isin[[#This Row],[ISIN]]</f>
        <v>230720HK0000942554</v>
      </c>
      <c r="F98" s="114"/>
      <c r="G98" s="24" t="e">
        <f>IF(tbl_dmi_isin[[#This Row],[Index]]&gt;$A$2,"",INDEX(Corp_value!$A$1:$EC$2998,MATCH(tbl_dmi_isin[[#This Row],[ISIN]],Corp_value!$B:$B,0),MATCH(G$2,Corp_value!$1:$1,0)))</f>
        <v>#N/A</v>
      </c>
      <c r="H98" s="25" t="e">
        <f>IF(tbl_dmi_isin[[#This Row],[Index]]&gt;$A$2,"",INDEX(Corp_value!$A$1:$EC$2998,MATCH(tbl_dmi_isin[[#This Row],[ISIN]],Corp_value!$B:$B,0),MATCH(H$2,Corp_value!$1:$1,0)))</f>
        <v>#N/A</v>
      </c>
      <c r="I98" s="25" t="e">
        <f>IF(tbl_dmi_isin[[#This Row],[Index]]&gt;$A$2,"",IF(INDEX(Corp_value!$A$1:$EC$2998,MATCH(tbl_dmi_isin[[#This Row],[ISIN]],Corp_value!$B:$B,0),MATCH(I$2,Corp_value!$1:$1,0))="--","",INDEX(Corp_value!$A$1:$EC$2998,MATCH(tbl_dmi_isin[[#This Row],[ISIN]],Corp_value!$B:$B,0),MATCH(I$2,Corp_value!$1:$1,0))))</f>
        <v>#N/A</v>
      </c>
      <c r="J98" s="24" t="e">
        <f>IF(tbl_dmi_isin[[#This Row],[Index]]&gt;$A$2,"",INDEX(Corp_value!$A$1:$EC$2998,MATCH(tbl_dmi_isin[[#This Row],[ISIN]],Corp_value!$B:$B,0),MATCH(J$2,Corp_value!$1:$1,0)))</f>
        <v>#N/A</v>
      </c>
      <c r="K98" s="24" t="e">
        <f>IF(tbl_dmi_isin[[#This Row],[Index]]&gt;$A$2,"",INDEX(Corp_value!$A$1:$EC$2998,MATCH(tbl_dmi_isin[[#This Row],[ISIN]],Corp_value!$B:$B,0),MATCH(K$2,Corp_value!$1:$1,0)))</f>
        <v>#N/A</v>
      </c>
      <c r="L98" s="24" t="e">
        <f>IF(tbl_dmi_isin[[#This Row],[Index]]&gt;$A$2,"",IF(INDEX(Corp_value!$A$1:$EC$2998,MATCH(tbl_dmi_isin[[#This Row],[ISIN]],Corp_value!$B:$B,0),MATCH(L$2,Corp_value!$1:$1,0))="--","",INDEX(Corp_value!$A$1:$EC$2998,MATCH(tbl_dmi_isin[[#This Row],[ISIN]],Corp_value!$B:$B,0),MATCH(L$2,Corp_value!$1:$1,0))))</f>
        <v>#N/A</v>
      </c>
      <c r="M98" s="132" t="e">
        <f>IF(tbl_dmi_isin[[#This Row],[Index]]&gt;$A$2,"",INDEX(Corp_value!$A$1:$EC$2998,MATCH(tbl_dmi_isin[[#This Row],[ISIN]],Corp_value!$B:$B,0),MATCH(M$2,Corp_value!$1:$1,0)))</f>
        <v>#N/A</v>
      </c>
      <c r="N98" s="132" t="e">
        <f>IF(tbl_dmi_isin[[#This Row],[Index]]&gt;$A$2,"",IF(INDEX(Corp_value!$A$1:$EC$2998,MATCH(tbl_dmi_isin[[#This Row],[ISIN]],Corp_value!$B:$B,0),MATCH(N$2,Corp_value!$1:$1,0))="--","",INDEX(Corp_value!$A$1:$EC$2998,MATCH(tbl_dmi_isin[[#This Row],[ISIN]],Corp_value!$B:$B,0),MATCH(N$2,Corp_value!$1:$1,0))))</f>
        <v>#N/A</v>
      </c>
      <c r="O98" s="132" t="e">
        <f>IF(tbl_dmi_isin[[#This Row],[Index]]&gt;$A$2,"",INDEX(Corp_value!$A$1:$EC$2998,MATCH(tbl_dmi_isin[[#This Row],[ISIN]],Corp_value!$B:$B,0),MATCH(O$2,Corp_value!$1:$1,0)))</f>
        <v>#N/A</v>
      </c>
      <c r="P98" s="147" t="e">
        <f>IF(tbl_dmi_isin[[#This Row],[Index]]&gt;$A$2,"",TEXT(INDEX(Corp_value!$A$1:$EC$2998,MATCH(tbl_dmi_isin[[#This Row],[ISIN]],Corp_value!$B:$B,0),MATCH(P$2,Corp_value!$1:$1,0)),"yyyy/mm/dd"))</f>
        <v>#N/A</v>
      </c>
      <c r="Q98" s="147" t="e">
        <f>IF(tbl_dmi_isin[[#This Row],[Index]]&gt;$A$2,"",TEXT(INDEX(Corp_value!$A$1:$EC$2998,MATCH(tbl_dmi_isin[[#This Row],[ISIN]],Corp_value!$B:$B,0),MATCH(Q$2,Corp_value!$1:$1,0)),"yyyy/mm/dd"))</f>
        <v>#N/A</v>
      </c>
      <c r="R98" s="147" t="e">
        <f>IF(tbl_dmi_isin[[#This Row],[Index]]&gt;$A$2,"",IF(TEXT(INDEX(Corp_value!$A$1:$EC$2998,MATCH(tbl_dmi_isin[[#This Row],[ISIN]],Corp_value!$B:$B,0),MATCH(R$2,Corp_value!$1:$1,0)),"yyyy/mm/dd")="--","",TEXT(INDEX(Corp_value!$A$1:$EC$2998,MATCH(tbl_dmi_isin[[#This Row],[ISIN]],Corp_value!$B:$B,0),MATCH(R$2,Corp_value!$1:$1,0)),"yyyy/mm/dd")))</f>
        <v>#N/A</v>
      </c>
      <c r="S98" s="132" t="e">
        <f>IF(tbl_dmi_isin[[#This Row],[Index]]&gt;$A$2,"",INDEX(Corp_value!$A$1:$EC$2998,MATCH(tbl_dmi_isin[[#This Row],[ISIN]],Corp_value!$B:$B,0),MATCH(S$2,Corp_value!$1:$1,0)))</f>
        <v>#N/A</v>
      </c>
      <c r="T98" s="132" t="e">
        <f>IF(tbl_dmi_isin[[#This Row],[Index]]&gt;$A$2,"",INDEX(Corp_value!$A$1:$EC$2998,MATCH(tbl_dmi_isin[[#This Row],[ISIN]],Corp_value!$B:$B,0),MATCH(T$2,Corp_value!$1:$1,0)))</f>
        <v>#N/A</v>
      </c>
      <c r="U98" s="132" t="e">
        <f>IF(tbl_dmi_isin[[#This Row],[Index]]&gt;$A$2,"",IF(INDEX(Corp_value!$A$1:$EC$2998,MATCH(tbl_dmi_isin[[#This Row],[ISIN]],Corp_value!$B:$B,0),MATCH(U$2,Corp_value!$1:$1,0))="--","",INDEX(Corp_value!$A$1:$EC$2998,MATCH(tbl_dmi_isin[[#This Row],[ISIN]],Corp_value!$B:$B,0),MATCH(U$2,Corp_value!$1:$1,0))))</f>
        <v>#N/A</v>
      </c>
      <c r="V98" s="143" t="str">
        <f>IFERROR(IF(tbl_dmi_isin[[#This Row],[Index]]&gt;$A$2,"",INDEX(Corp_value!$A$1:$EC$2998,MATCH(tbl_dmi_isin[[#This Row],[ISIN]],Corp_value!$B:$B,0),MATCH(V$2,Corp_value!$1:$1,0)))/100000000,"")</f>
        <v/>
      </c>
      <c r="W98" s="151" t="e">
        <f>IF(tbl_dmi_isin[[#This Row],[Index]]&gt;$A$2,"",INDEX(Corp_value!$A$1:$EC$2998,MATCH(tbl_dmi_isin[[#This Row],[ISIN]],Corp_value!$B:$B,0),MATCH(W$2,Corp_value!$1:$1,0)))</f>
        <v>#N/A</v>
      </c>
      <c r="X98" s="151" t="e">
        <f>IF(tbl_dmi_isin[[#This Row],[Index]]&gt;$A$2,"",INDEX(Corp_value!$A$1:$EC$2998,MATCH(tbl_dmi_isin[[#This Row],[ISIN]],Corp_value!$B:$B,0),MATCH(X$2,Corp_value!$1:$1,0)))</f>
        <v>#N/A</v>
      </c>
      <c r="Y98" s="153" t="e">
        <f>IF(tbl_dmi_isin[[#This Row],[Index]]&gt;$A$2,"",INDEX(Corp_value!$A$1:$EC$2998,MATCH(tbl_dmi_isin[[#This Row],[ISIN]],Corp_value!$B:$B,0),MATCH(Y$2,Corp_value!$1:$1,0)))</f>
        <v>#N/A</v>
      </c>
      <c r="Z98" s="153" t="e">
        <f>IF(tbl_dmi_isin[[#This Row],[Index]]&gt;$A$2,"",INDEX(Corp_value!$A$1:$EC$2998,MATCH(tbl_dmi_isin[[#This Row],[ISIN]],Corp_value!$B:$B,0),MATCH(Z$2,Corp_value!$1:$1,0)))</f>
        <v>#N/A</v>
      </c>
    </row>
    <row r="99" spans="1:26">
      <c r="A99" s="12">
        <v>96</v>
      </c>
      <c r="B99" s="85" t="str">
        <f>IF(tbl_dmi_isin[[#This Row],[Index]]&gt;$A$2,"",TEXT(INDEX(美元债一级!$A$2:$BO$2879,tbl_dmi_isin[[#This Row],[Index]]+1,MATCH(B$2,美元债一级!$2:$2,0)),"yyyy/mm/dd"))</f>
        <v>2023/07/20</v>
      </c>
      <c r="C99" s="12" t="str">
        <f>IF(tbl_dmi_isin[[#This Row],[Index]]&gt;$A$2,"",INDEX(美元债一级!$A$2:$BO$2880,tbl_dmi_isin[[#This Row],[Index]]+1,MATCH(C$2,美元债一级!$2:$2,0)))</f>
        <v>HK0000942539</v>
      </c>
      <c r="D99" s="12" t="str">
        <f>IF(tbl_dmi_isin[[#This Row],[Index]]&gt;$A$2,"",INDEX(美元债一级!$A$2:$BO$2880,tbl_dmi_isin[[#This Row],[Index]]+1,MATCH(D$2,美元债一级!$2:$2,0)))</f>
        <v>香港按揭证券有限公司</v>
      </c>
      <c r="E99" s="12" t="str">
        <f>TEXT(tbl_dmi_isin[[#This Row],[定价日]],"YYMMDD")&amp;tbl_dmi_isin[[#This Row],[ISIN]]</f>
        <v>230720HK0000942539</v>
      </c>
      <c r="F99" s="114"/>
      <c r="G99" s="24" t="e">
        <f>IF(tbl_dmi_isin[[#This Row],[Index]]&gt;$A$2,"",INDEX(Corp_value!$A$1:$EC$2998,MATCH(tbl_dmi_isin[[#This Row],[ISIN]],Corp_value!$B:$B,0),MATCH(G$2,Corp_value!$1:$1,0)))</f>
        <v>#N/A</v>
      </c>
      <c r="H99" s="25" t="e">
        <f>IF(tbl_dmi_isin[[#This Row],[Index]]&gt;$A$2,"",INDEX(Corp_value!$A$1:$EC$2998,MATCH(tbl_dmi_isin[[#This Row],[ISIN]],Corp_value!$B:$B,0),MATCH(H$2,Corp_value!$1:$1,0)))</f>
        <v>#N/A</v>
      </c>
      <c r="I99" s="25" t="e">
        <f>IF(tbl_dmi_isin[[#This Row],[Index]]&gt;$A$2,"",IF(INDEX(Corp_value!$A$1:$EC$2998,MATCH(tbl_dmi_isin[[#This Row],[ISIN]],Corp_value!$B:$B,0),MATCH(I$2,Corp_value!$1:$1,0))="--","",INDEX(Corp_value!$A$1:$EC$2998,MATCH(tbl_dmi_isin[[#This Row],[ISIN]],Corp_value!$B:$B,0),MATCH(I$2,Corp_value!$1:$1,0))))</f>
        <v>#N/A</v>
      </c>
      <c r="J99" s="24" t="e">
        <f>IF(tbl_dmi_isin[[#This Row],[Index]]&gt;$A$2,"",INDEX(Corp_value!$A$1:$EC$2998,MATCH(tbl_dmi_isin[[#This Row],[ISIN]],Corp_value!$B:$B,0),MATCH(J$2,Corp_value!$1:$1,0)))</f>
        <v>#N/A</v>
      </c>
      <c r="K99" s="24" t="e">
        <f>IF(tbl_dmi_isin[[#This Row],[Index]]&gt;$A$2,"",INDEX(Corp_value!$A$1:$EC$2998,MATCH(tbl_dmi_isin[[#This Row],[ISIN]],Corp_value!$B:$B,0),MATCH(K$2,Corp_value!$1:$1,0)))</f>
        <v>#N/A</v>
      </c>
      <c r="L99" s="24" t="e">
        <f>IF(tbl_dmi_isin[[#This Row],[Index]]&gt;$A$2,"",IF(INDEX(Corp_value!$A$1:$EC$2998,MATCH(tbl_dmi_isin[[#This Row],[ISIN]],Corp_value!$B:$B,0),MATCH(L$2,Corp_value!$1:$1,0))="--","",INDEX(Corp_value!$A$1:$EC$2998,MATCH(tbl_dmi_isin[[#This Row],[ISIN]],Corp_value!$B:$B,0),MATCH(L$2,Corp_value!$1:$1,0))))</f>
        <v>#N/A</v>
      </c>
      <c r="M99" s="132" t="e">
        <f>IF(tbl_dmi_isin[[#This Row],[Index]]&gt;$A$2,"",INDEX(Corp_value!$A$1:$EC$2998,MATCH(tbl_dmi_isin[[#This Row],[ISIN]],Corp_value!$B:$B,0),MATCH(M$2,Corp_value!$1:$1,0)))</f>
        <v>#N/A</v>
      </c>
      <c r="N99" s="132" t="e">
        <f>IF(tbl_dmi_isin[[#This Row],[Index]]&gt;$A$2,"",IF(INDEX(Corp_value!$A$1:$EC$2998,MATCH(tbl_dmi_isin[[#This Row],[ISIN]],Corp_value!$B:$B,0),MATCH(N$2,Corp_value!$1:$1,0))="--","",INDEX(Corp_value!$A$1:$EC$2998,MATCH(tbl_dmi_isin[[#This Row],[ISIN]],Corp_value!$B:$B,0),MATCH(N$2,Corp_value!$1:$1,0))))</f>
        <v>#N/A</v>
      </c>
      <c r="O99" s="132" t="e">
        <f>IF(tbl_dmi_isin[[#This Row],[Index]]&gt;$A$2,"",INDEX(Corp_value!$A$1:$EC$2998,MATCH(tbl_dmi_isin[[#This Row],[ISIN]],Corp_value!$B:$B,0),MATCH(O$2,Corp_value!$1:$1,0)))</f>
        <v>#N/A</v>
      </c>
      <c r="P99" s="147" t="e">
        <f>IF(tbl_dmi_isin[[#This Row],[Index]]&gt;$A$2,"",TEXT(INDEX(Corp_value!$A$1:$EC$2998,MATCH(tbl_dmi_isin[[#This Row],[ISIN]],Corp_value!$B:$B,0),MATCH(P$2,Corp_value!$1:$1,0)),"yyyy/mm/dd"))</f>
        <v>#N/A</v>
      </c>
      <c r="Q99" s="147" t="e">
        <f>IF(tbl_dmi_isin[[#This Row],[Index]]&gt;$A$2,"",TEXT(INDEX(Corp_value!$A$1:$EC$2998,MATCH(tbl_dmi_isin[[#This Row],[ISIN]],Corp_value!$B:$B,0),MATCH(Q$2,Corp_value!$1:$1,0)),"yyyy/mm/dd"))</f>
        <v>#N/A</v>
      </c>
      <c r="R99" s="147" t="e">
        <f>IF(tbl_dmi_isin[[#This Row],[Index]]&gt;$A$2,"",IF(TEXT(INDEX(Corp_value!$A$1:$EC$2998,MATCH(tbl_dmi_isin[[#This Row],[ISIN]],Corp_value!$B:$B,0),MATCH(R$2,Corp_value!$1:$1,0)),"yyyy/mm/dd")="--","",TEXT(INDEX(Corp_value!$A$1:$EC$2998,MATCH(tbl_dmi_isin[[#This Row],[ISIN]],Corp_value!$B:$B,0),MATCH(R$2,Corp_value!$1:$1,0)),"yyyy/mm/dd")))</f>
        <v>#N/A</v>
      </c>
      <c r="S99" s="132" t="e">
        <f>IF(tbl_dmi_isin[[#This Row],[Index]]&gt;$A$2,"",INDEX(Corp_value!$A$1:$EC$2998,MATCH(tbl_dmi_isin[[#This Row],[ISIN]],Corp_value!$B:$B,0),MATCH(S$2,Corp_value!$1:$1,0)))</f>
        <v>#N/A</v>
      </c>
      <c r="T99" s="132" t="e">
        <f>IF(tbl_dmi_isin[[#This Row],[Index]]&gt;$A$2,"",INDEX(Corp_value!$A$1:$EC$2998,MATCH(tbl_dmi_isin[[#This Row],[ISIN]],Corp_value!$B:$B,0),MATCH(T$2,Corp_value!$1:$1,0)))</f>
        <v>#N/A</v>
      </c>
      <c r="U99" s="132" t="e">
        <f>IF(tbl_dmi_isin[[#This Row],[Index]]&gt;$A$2,"",IF(INDEX(Corp_value!$A$1:$EC$2998,MATCH(tbl_dmi_isin[[#This Row],[ISIN]],Corp_value!$B:$B,0),MATCH(U$2,Corp_value!$1:$1,0))="--","",INDEX(Corp_value!$A$1:$EC$2998,MATCH(tbl_dmi_isin[[#This Row],[ISIN]],Corp_value!$B:$B,0),MATCH(U$2,Corp_value!$1:$1,0))))</f>
        <v>#N/A</v>
      </c>
      <c r="V99" s="143" t="str">
        <f>IFERROR(IF(tbl_dmi_isin[[#This Row],[Index]]&gt;$A$2,"",INDEX(Corp_value!$A$1:$EC$2998,MATCH(tbl_dmi_isin[[#This Row],[ISIN]],Corp_value!$B:$B,0),MATCH(V$2,Corp_value!$1:$1,0)))/100000000,"")</f>
        <v/>
      </c>
      <c r="W99" s="151" t="e">
        <f>IF(tbl_dmi_isin[[#This Row],[Index]]&gt;$A$2,"",INDEX(Corp_value!$A$1:$EC$2998,MATCH(tbl_dmi_isin[[#This Row],[ISIN]],Corp_value!$B:$B,0),MATCH(W$2,Corp_value!$1:$1,0)))</f>
        <v>#N/A</v>
      </c>
      <c r="X99" s="151" t="e">
        <f>IF(tbl_dmi_isin[[#This Row],[Index]]&gt;$A$2,"",INDEX(Corp_value!$A$1:$EC$2998,MATCH(tbl_dmi_isin[[#This Row],[ISIN]],Corp_value!$B:$B,0),MATCH(X$2,Corp_value!$1:$1,0)))</f>
        <v>#N/A</v>
      </c>
      <c r="Y99" s="153" t="e">
        <f>IF(tbl_dmi_isin[[#This Row],[Index]]&gt;$A$2,"",INDEX(Corp_value!$A$1:$EC$2998,MATCH(tbl_dmi_isin[[#This Row],[ISIN]],Corp_value!$B:$B,0),MATCH(Y$2,Corp_value!$1:$1,0)))</f>
        <v>#N/A</v>
      </c>
      <c r="Z99" s="153" t="e">
        <f>IF(tbl_dmi_isin[[#This Row],[Index]]&gt;$A$2,"",INDEX(Corp_value!$A$1:$EC$2998,MATCH(tbl_dmi_isin[[#This Row],[ISIN]],Corp_value!$B:$B,0),MATCH(Z$2,Corp_value!$1:$1,0)))</f>
        <v>#N/A</v>
      </c>
    </row>
    <row r="100" spans="1:26">
      <c r="A100" s="12">
        <v>97</v>
      </c>
      <c r="B100" s="85" t="str">
        <f>IF(tbl_dmi_isin[[#This Row],[Index]]&gt;$A$2,"",TEXT(INDEX(美元债一级!$A$2:$BO$2879,tbl_dmi_isin[[#This Row],[Index]]+1,MATCH(B$2,美元债一级!$2:$2,0)),"yyyy/mm/dd"))</f>
        <v>2023/07/19</v>
      </c>
      <c r="C100" s="12" t="str">
        <f>IF(tbl_dmi_isin[[#This Row],[Index]]&gt;$A$2,"",INDEX(美元债一级!$A$2:$BO$2880,tbl_dmi_isin[[#This Row],[Index]]+1,MATCH(C$2,美元债一级!$2:$2,0)))</f>
        <v>HK0000942430</v>
      </c>
      <c r="D100" s="12" t="str">
        <f>IF(tbl_dmi_isin[[#This Row],[Index]]&gt;$A$2,"",INDEX(美元债一级!$A$2:$BO$2880,tbl_dmi_isin[[#This Row],[Index]]+1,MATCH(D$2,美元债一级!$2:$2,0)))</f>
        <v>香港按揭证券有限公司</v>
      </c>
      <c r="E100" s="12" t="str">
        <f>TEXT(tbl_dmi_isin[[#This Row],[定价日]],"YYMMDD")&amp;tbl_dmi_isin[[#This Row],[ISIN]]</f>
        <v>230719HK0000942430</v>
      </c>
      <c r="F100" s="114"/>
      <c r="G100" s="24" t="e">
        <f>IF(tbl_dmi_isin[[#This Row],[Index]]&gt;$A$2,"",INDEX(Corp_value!$A$1:$EC$2998,MATCH(tbl_dmi_isin[[#This Row],[ISIN]],Corp_value!$B:$B,0),MATCH(G$2,Corp_value!$1:$1,0)))</f>
        <v>#N/A</v>
      </c>
      <c r="H100" s="25" t="e">
        <f>IF(tbl_dmi_isin[[#This Row],[Index]]&gt;$A$2,"",INDEX(Corp_value!$A$1:$EC$2998,MATCH(tbl_dmi_isin[[#This Row],[ISIN]],Corp_value!$B:$B,0),MATCH(H$2,Corp_value!$1:$1,0)))</f>
        <v>#N/A</v>
      </c>
      <c r="I100" s="25" t="e">
        <f>IF(tbl_dmi_isin[[#This Row],[Index]]&gt;$A$2,"",IF(INDEX(Corp_value!$A$1:$EC$2998,MATCH(tbl_dmi_isin[[#This Row],[ISIN]],Corp_value!$B:$B,0),MATCH(I$2,Corp_value!$1:$1,0))="--","",INDEX(Corp_value!$A$1:$EC$2998,MATCH(tbl_dmi_isin[[#This Row],[ISIN]],Corp_value!$B:$B,0),MATCH(I$2,Corp_value!$1:$1,0))))</f>
        <v>#N/A</v>
      </c>
      <c r="J100" s="24" t="e">
        <f>IF(tbl_dmi_isin[[#This Row],[Index]]&gt;$A$2,"",INDEX(Corp_value!$A$1:$EC$2998,MATCH(tbl_dmi_isin[[#This Row],[ISIN]],Corp_value!$B:$B,0),MATCH(J$2,Corp_value!$1:$1,0)))</f>
        <v>#N/A</v>
      </c>
      <c r="K100" s="24" t="e">
        <f>IF(tbl_dmi_isin[[#This Row],[Index]]&gt;$A$2,"",INDEX(Corp_value!$A$1:$EC$2998,MATCH(tbl_dmi_isin[[#This Row],[ISIN]],Corp_value!$B:$B,0),MATCH(K$2,Corp_value!$1:$1,0)))</f>
        <v>#N/A</v>
      </c>
      <c r="L100" s="24" t="e">
        <f>IF(tbl_dmi_isin[[#This Row],[Index]]&gt;$A$2,"",IF(INDEX(Corp_value!$A$1:$EC$2998,MATCH(tbl_dmi_isin[[#This Row],[ISIN]],Corp_value!$B:$B,0),MATCH(L$2,Corp_value!$1:$1,0))="--","",INDEX(Corp_value!$A$1:$EC$2998,MATCH(tbl_dmi_isin[[#This Row],[ISIN]],Corp_value!$B:$B,0),MATCH(L$2,Corp_value!$1:$1,0))))</f>
        <v>#N/A</v>
      </c>
      <c r="M100" s="24" t="e">
        <f>IF(tbl_dmi_isin[[#This Row],[Index]]&gt;$A$2,"",INDEX(Corp_value!$A$1:$EC$2998,MATCH(tbl_dmi_isin[[#This Row],[ISIN]],Corp_value!$B:$B,0),MATCH(M$2,Corp_value!$1:$1,0)))</f>
        <v>#N/A</v>
      </c>
      <c r="N100" s="24" t="e">
        <f>IF(tbl_dmi_isin[[#This Row],[Index]]&gt;$A$2,"",IF(INDEX(Corp_value!$A$1:$EC$2998,MATCH(tbl_dmi_isin[[#This Row],[ISIN]],Corp_value!$B:$B,0),MATCH(N$2,Corp_value!$1:$1,0))="--","",INDEX(Corp_value!$A$1:$EC$2998,MATCH(tbl_dmi_isin[[#This Row],[ISIN]],Corp_value!$B:$B,0),MATCH(N$2,Corp_value!$1:$1,0))))</f>
        <v>#N/A</v>
      </c>
      <c r="O100" s="24" t="e">
        <f>IF(tbl_dmi_isin[[#This Row],[Index]]&gt;$A$2,"",INDEX(Corp_value!$A$1:$EC$2998,MATCH(tbl_dmi_isin[[#This Row],[ISIN]],Corp_value!$B:$B,0),MATCH(O$2,Corp_value!$1:$1,0)))</f>
        <v>#N/A</v>
      </c>
      <c r="P100" s="146" t="e">
        <f>IF(tbl_dmi_isin[[#This Row],[Index]]&gt;$A$2,"",TEXT(INDEX(Corp_value!$A$1:$EC$2998,MATCH(tbl_dmi_isin[[#This Row],[ISIN]],Corp_value!$B:$B,0),MATCH(P$2,Corp_value!$1:$1,0)),"yyyy/mm/dd"))</f>
        <v>#N/A</v>
      </c>
      <c r="Q100" s="146" t="e">
        <f>IF(tbl_dmi_isin[[#This Row],[Index]]&gt;$A$2,"",TEXT(INDEX(Corp_value!$A$1:$EC$2998,MATCH(tbl_dmi_isin[[#This Row],[ISIN]],Corp_value!$B:$B,0),MATCH(Q$2,Corp_value!$1:$1,0)),"yyyy/mm/dd"))</f>
        <v>#N/A</v>
      </c>
      <c r="R100" s="146" t="e">
        <f>IF(tbl_dmi_isin[[#This Row],[Index]]&gt;$A$2,"",IF(TEXT(INDEX(Corp_value!$A$1:$EC$2998,MATCH(tbl_dmi_isin[[#This Row],[ISIN]],Corp_value!$B:$B,0),MATCH(R$2,Corp_value!$1:$1,0)),"yyyy/mm/dd")="--","",TEXT(INDEX(Corp_value!$A$1:$EC$2998,MATCH(tbl_dmi_isin[[#This Row],[ISIN]],Corp_value!$B:$B,0),MATCH(R$2,Corp_value!$1:$1,0)),"yyyy/mm/dd")))</f>
        <v>#N/A</v>
      </c>
      <c r="S100" s="24" t="e">
        <f>IF(tbl_dmi_isin[[#This Row],[Index]]&gt;$A$2,"",INDEX(Corp_value!$A$1:$EC$2998,MATCH(tbl_dmi_isin[[#This Row],[ISIN]],Corp_value!$B:$B,0),MATCH(S$2,Corp_value!$1:$1,0)))</f>
        <v>#N/A</v>
      </c>
      <c r="T100" s="24" t="e">
        <f>IF(tbl_dmi_isin[[#This Row],[Index]]&gt;$A$2,"",INDEX(Corp_value!$A$1:$EC$2998,MATCH(tbl_dmi_isin[[#This Row],[ISIN]],Corp_value!$B:$B,0),MATCH(T$2,Corp_value!$1:$1,0)))</f>
        <v>#N/A</v>
      </c>
      <c r="U100" s="24" t="e">
        <f>IF(tbl_dmi_isin[[#This Row],[Index]]&gt;$A$2,"",IF(INDEX(Corp_value!$A$1:$EC$2998,MATCH(tbl_dmi_isin[[#This Row],[ISIN]],Corp_value!$B:$B,0),MATCH(U$2,Corp_value!$1:$1,0))="--","",INDEX(Corp_value!$A$1:$EC$2998,MATCH(tbl_dmi_isin[[#This Row],[ISIN]],Corp_value!$B:$B,0),MATCH(U$2,Corp_value!$1:$1,0))))</f>
        <v>#N/A</v>
      </c>
      <c r="V100" s="144" t="str">
        <f>IFERROR(IF(tbl_dmi_isin[[#This Row],[Index]]&gt;$A$2,"",INDEX(Corp_value!$A$1:$EC$2998,MATCH(tbl_dmi_isin[[#This Row],[ISIN]],Corp_value!$B:$B,0),MATCH(V$2,Corp_value!$1:$1,0)))/100000000,"")</f>
        <v/>
      </c>
      <c r="W100" s="150" t="e">
        <f>IF(tbl_dmi_isin[[#This Row],[Index]]&gt;$A$2,"",INDEX(Corp_value!$A$1:$EC$2998,MATCH(tbl_dmi_isin[[#This Row],[ISIN]],Corp_value!$B:$B,0),MATCH(W$2,Corp_value!$1:$1,0)))</f>
        <v>#N/A</v>
      </c>
      <c r="X100" s="150" t="e">
        <f>IF(tbl_dmi_isin[[#This Row],[Index]]&gt;$A$2,"",INDEX(Corp_value!$A$1:$EC$2998,MATCH(tbl_dmi_isin[[#This Row],[ISIN]],Corp_value!$B:$B,0),MATCH(X$2,Corp_value!$1:$1,0)))</f>
        <v>#N/A</v>
      </c>
      <c r="Y100" s="153" t="e">
        <f>IF(tbl_dmi_isin[[#This Row],[Index]]&gt;$A$2,"",INDEX(Corp_value!$A$1:$EC$2998,MATCH(tbl_dmi_isin[[#This Row],[ISIN]],Corp_value!$B:$B,0),MATCH(Y$2,Corp_value!$1:$1,0)))</f>
        <v>#N/A</v>
      </c>
      <c r="Z100" s="153" t="e">
        <f>IF(tbl_dmi_isin[[#This Row],[Index]]&gt;$A$2,"",INDEX(Corp_value!$A$1:$EC$2998,MATCH(tbl_dmi_isin[[#This Row],[ISIN]],Corp_value!$B:$B,0),MATCH(Z$2,Corp_value!$1:$1,0)))</f>
        <v>#N/A</v>
      </c>
    </row>
    <row r="101" spans="1:26">
      <c r="A101" s="12">
        <v>98</v>
      </c>
      <c r="B101" s="85" t="str">
        <f>IF(tbl_dmi_isin[[#This Row],[Index]]&gt;$A$2,"",TEXT(INDEX(美元债一级!$A$2:$BO$2879,tbl_dmi_isin[[#This Row],[Index]]+1,MATCH(B$2,美元债一级!$2:$2,0)),"yyyy/mm/dd"))</f>
        <v>2023/07/19</v>
      </c>
      <c r="C101" s="12" t="str">
        <f>IF(tbl_dmi_isin[[#This Row],[Index]]&gt;$A$2,"",INDEX(美元债一级!$A$2:$BO$2880,tbl_dmi_isin[[#This Row],[Index]]+1,MATCH(C$2,美元债一级!$2:$2,0)))</f>
        <v>XS2654106264</v>
      </c>
      <c r="D101" s="12" t="str">
        <f>IF(tbl_dmi_isin[[#This Row],[Index]]&gt;$A$2,"",INDEX(美元债一级!$A$2:$BO$2880,tbl_dmi_isin[[#This Row],[Index]]+1,MATCH(D$2,美元债一级!$2:$2,0)))</f>
        <v>华泰国际金融控股有限公司</v>
      </c>
      <c r="E101" s="12" t="str">
        <f>TEXT(tbl_dmi_isin[[#This Row],[定价日]],"YYMMDD")&amp;tbl_dmi_isin[[#This Row],[ISIN]]</f>
        <v>230719XS2654106264</v>
      </c>
      <c r="F101" s="116"/>
      <c r="G101" s="24" t="e">
        <f>IF(tbl_dmi_isin[[#This Row],[Index]]&gt;$A$2,"",INDEX(Corp_value!$A$1:$EC$2998,MATCH(tbl_dmi_isin[[#This Row],[ISIN]],Corp_value!$B:$B,0),MATCH(G$2,Corp_value!$1:$1,0)))</f>
        <v>#N/A</v>
      </c>
      <c r="H101" s="25" t="e">
        <f>IF(tbl_dmi_isin[[#This Row],[Index]]&gt;$A$2,"",INDEX(Corp_value!$A$1:$EC$2998,MATCH(tbl_dmi_isin[[#This Row],[ISIN]],Corp_value!$B:$B,0),MATCH(H$2,Corp_value!$1:$1,0)))</f>
        <v>#N/A</v>
      </c>
      <c r="I101" s="25" t="e">
        <f>IF(tbl_dmi_isin[[#This Row],[Index]]&gt;$A$2,"",IF(INDEX(Corp_value!$A$1:$EC$2998,MATCH(tbl_dmi_isin[[#This Row],[ISIN]],Corp_value!$B:$B,0),MATCH(I$2,Corp_value!$1:$1,0))="--","",INDEX(Corp_value!$A$1:$EC$2998,MATCH(tbl_dmi_isin[[#This Row],[ISIN]],Corp_value!$B:$B,0),MATCH(I$2,Corp_value!$1:$1,0))))</f>
        <v>#N/A</v>
      </c>
      <c r="J101" s="24" t="e">
        <f>IF(tbl_dmi_isin[[#This Row],[Index]]&gt;$A$2,"",INDEX(Corp_value!$A$1:$EC$2998,MATCH(tbl_dmi_isin[[#This Row],[ISIN]],Corp_value!$B:$B,0),MATCH(J$2,Corp_value!$1:$1,0)))</f>
        <v>#N/A</v>
      </c>
      <c r="K101" s="24" t="e">
        <f>IF(tbl_dmi_isin[[#This Row],[Index]]&gt;$A$2,"",INDEX(Corp_value!$A$1:$EC$2998,MATCH(tbl_dmi_isin[[#This Row],[ISIN]],Corp_value!$B:$B,0),MATCH(K$2,Corp_value!$1:$1,0)))</f>
        <v>#N/A</v>
      </c>
      <c r="L101" s="24" t="e">
        <f>IF(tbl_dmi_isin[[#This Row],[Index]]&gt;$A$2,"",IF(INDEX(Corp_value!$A$1:$EC$2998,MATCH(tbl_dmi_isin[[#This Row],[ISIN]],Corp_value!$B:$B,0),MATCH(L$2,Corp_value!$1:$1,0))="--","",INDEX(Corp_value!$A$1:$EC$2998,MATCH(tbl_dmi_isin[[#This Row],[ISIN]],Corp_value!$B:$B,0),MATCH(L$2,Corp_value!$1:$1,0))))</f>
        <v>#N/A</v>
      </c>
      <c r="M101" s="132" t="e">
        <f>IF(tbl_dmi_isin[[#This Row],[Index]]&gt;$A$2,"",INDEX(Corp_value!$A$1:$EC$2998,MATCH(tbl_dmi_isin[[#This Row],[ISIN]],Corp_value!$B:$B,0),MATCH(M$2,Corp_value!$1:$1,0)))</f>
        <v>#N/A</v>
      </c>
      <c r="N101" s="132" t="e">
        <f>IF(tbl_dmi_isin[[#This Row],[Index]]&gt;$A$2,"",IF(INDEX(Corp_value!$A$1:$EC$2998,MATCH(tbl_dmi_isin[[#This Row],[ISIN]],Corp_value!$B:$B,0),MATCH(N$2,Corp_value!$1:$1,0))="--","",INDEX(Corp_value!$A$1:$EC$2998,MATCH(tbl_dmi_isin[[#This Row],[ISIN]],Corp_value!$B:$B,0),MATCH(N$2,Corp_value!$1:$1,0))))</f>
        <v>#N/A</v>
      </c>
      <c r="O101" s="132" t="e">
        <f>IF(tbl_dmi_isin[[#This Row],[Index]]&gt;$A$2,"",INDEX(Corp_value!$A$1:$EC$2998,MATCH(tbl_dmi_isin[[#This Row],[ISIN]],Corp_value!$B:$B,0),MATCH(O$2,Corp_value!$1:$1,0)))</f>
        <v>#N/A</v>
      </c>
      <c r="P101" s="147" t="e">
        <f>IF(tbl_dmi_isin[[#This Row],[Index]]&gt;$A$2,"",TEXT(INDEX(Corp_value!$A$1:$EC$2998,MATCH(tbl_dmi_isin[[#This Row],[ISIN]],Corp_value!$B:$B,0),MATCH(P$2,Corp_value!$1:$1,0)),"yyyy/mm/dd"))</f>
        <v>#N/A</v>
      </c>
      <c r="Q101" s="147" t="e">
        <f>IF(tbl_dmi_isin[[#This Row],[Index]]&gt;$A$2,"",TEXT(INDEX(Corp_value!$A$1:$EC$2998,MATCH(tbl_dmi_isin[[#This Row],[ISIN]],Corp_value!$B:$B,0),MATCH(Q$2,Corp_value!$1:$1,0)),"yyyy/mm/dd"))</f>
        <v>#N/A</v>
      </c>
      <c r="R101" s="147" t="e">
        <f>IF(tbl_dmi_isin[[#This Row],[Index]]&gt;$A$2,"",IF(TEXT(INDEX(Corp_value!$A$1:$EC$2998,MATCH(tbl_dmi_isin[[#This Row],[ISIN]],Corp_value!$B:$B,0),MATCH(R$2,Corp_value!$1:$1,0)),"yyyy/mm/dd")="--","",TEXT(INDEX(Corp_value!$A$1:$EC$2998,MATCH(tbl_dmi_isin[[#This Row],[ISIN]],Corp_value!$B:$B,0),MATCH(R$2,Corp_value!$1:$1,0)),"yyyy/mm/dd")))</f>
        <v>#N/A</v>
      </c>
      <c r="S101" s="132" t="e">
        <f>IF(tbl_dmi_isin[[#This Row],[Index]]&gt;$A$2,"",INDEX(Corp_value!$A$1:$EC$2998,MATCH(tbl_dmi_isin[[#This Row],[ISIN]],Corp_value!$B:$B,0),MATCH(S$2,Corp_value!$1:$1,0)))</f>
        <v>#N/A</v>
      </c>
      <c r="T101" s="132" t="e">
        <f>IF(tbl_dmi_isin[[#This Row],[Index]]&gt;$A$2,"",INDEX(Corp_value!$A$1:$EC$2998,MATCH(tbl_dmi_isin[[#This Row],[ISIN]],Corp_value!$B:$B,0),MATCH(T$2,Corp_value!$1:$1,0)))</f>
        <v>#N/A</v>
      </c>
      <c r="U101" s="132" t="e">
        <f>IF(tbl_dmi_isin[[#This Row],[Index]]&gt;$A$2,"",IF(INDEX(Corp_value!$A$1:$EC$2998,MATCH(tbl_dmi_isin[[#This Row],[ISIN]],Corp_value!$B:$B,0),MATCH(U$2,Corp_value!$1:$1,0))="--","",INDEX(Corp_value!$A$1:$EC$2998,MATCH(tbl_dmi_isin[[#This Row],[ISIN]],Corp_value!$B:$B,0),MATCH(U$2,Corp_value!$1:$1,0))))</f>
        <v>#N/A</v>
      </c>
      <c r="V101" s="145" t="str">
        <f>IFERROR(IF(tbl_dmi_isin[[#This Row],[Index]]&gt;$A$2,"",INDEX(Corp_value!$A$1:$EC$2998,MATCH(tbl_dmi_isin[[#This Row],[ISIN]],Corp_value!$B:$B,0),MATCH(V$2,Corp_value!$1:$1,0)))/100000000,"")</f>
        <v/>
      </c>
      <c r="W101" s="150" t="e">
        <f>IF(tbl_dmi_isin[[#This Row],[Index]]&gt;$A$2,"",INDEX(Corp_value!$A$1:$EC$2998,MATCH(tbl_dmi_isin[[#This Row],[ISIN]],Corp_value!$B:$B,0),MATCH(W$2,Corp_value!$1:$1,0)))</f>
        <v>#N/A</v>
      </c>
      <c r="X101" s="150" t="e">
        <f>IF(tbl_dmi_isin[[#This Row],[Index]]&gt;$A$2,"",INDEX(Corp_value!$A$1:$EC$2998,MATCH(tbl_dmi_isin[[#This Row],[ISIN]],Corp_value!$B:$B,0),MATCH(X$2,Corp_value!$1:$1,0)))</f>
        <v>#N/A</v>
      </c>
      <c r="Y101" s="153" t="e">
        <f>IF(tbl_dmi_isin[[#This Row],[Index]]&gt;$A$2,"",INDEX(Corp_value!$A$1:$EC$2998,MATCH(tbl_dmi_isin[[#This Row],[ISIN]],Corp_value!$B:$B,0),MATCH(Y$2,Corp_value!$1:$1,0)))</f>
        <v>#N/A</v>
      </c>
      <c r="Z101" s="153" t="e">
        <f>IF(tbl_dmi_isin[[#This Row],[Index]]&gt;$A$2,"",INDEX(Corp_value!$A$1:$EC$2998,MATCH(tbl_dmi_isin[[#This Row],[ISIN]],Corp_value!$B:$B,0),MATCH(Z$2,Corp_value!$1:$1,0)))</f>
        <v>#N/A</v>
      </c>
    </row>
    <row r="102" spans="1:26">
      <c r="A102" s="12">
        <v>99</v>
      </c>
      <c r="B102" s="85" t="str">
        <f>IF(tbl_dmi_isin[[#This Row],[Index]]&gt;$A$2,"",TEXT(INDEX(美元债一级!$A$2:$BO$2879,tbl_dmi_isin[[#This Row],[Index]]+1,MATCH(B$2,美元债一级!$2:$2,0)),"yyyy/mm/dd"))</f>
        <v>2023/07/18</v>
      </c>
      <c r="C102" s="12" t="str">
        <f>IF(tbl_dmi_isin[[#This Row],[Index]]&gt;$A$2,"",INDEX(美元债一级!$A$2:$BO$2880,tbl_dmi_isin[[#This Row],[Index]]+1,MATCH(C$2,美元债一级!$2:$2,0)))</f>
        <v>XS2654749188</v>
      </c>
      <c r="D102" s="12" t="str">
        <f>IF(tbl_dmi_isin[[#This Row],[Index]]&gt;$A$2,"",INDEX(美元债一级!$A$2:$BO$2880,tbl_dmi_isin[[#This Row],[Index]]+1,MATCH(D$2,美元债一级!$2:$2,0)))</f>
        <v>信银(香港)投资有限公司</v>
      </c>
      <c r="E102" s="12" t="str">
        <f>TEXT(tbl_dmi_isin[[#This Row],[定价日]],"YYMMDD")&amp;tbl_dmi_isin[[#This Row],[ISIN]]</f>
        <v>230718XS2654749188</v>
      </c>
      <c r="F102" s="116"/>
      <c r="G102" s="24" t="e">
        <f>IF(tbl_dmi_isin[[#This Row],[Index]]&gt;$A$2,"",INDEX(Corp_value!$A$1:$EC$2998,MATCH(tbl_dmi_isin[[#This Row],[ISIN]],Corp_value!$B:$B,0),MATCH(G$2,Corp_value!$1:$1,0)))</f>
        <v>#N/A</v>
      </c>
      <c r="H102" s="25" t="e">
        <f>IF(tbl_dmi_isin[[#This Row],[Index]]&gt;$A$2,"",INDEX(Corp_value!$A$1:$EC$2998,MATCH(tbl_dmi_isin[[#This Row],[ISIN]],Corp_value!$B:$B,0),MATCH(H$2,Corp_value!$1:$1,0)))</f>
        <v>#N/A</v>
      </c>
      <c r="I102" s="25" t="e">
        <f>IF(tbl_dmi_isin[[#This Row],[Index]]&gt;$A$2,"",IF(INDEX(Corp_value!$A$1:$EC$2998,MATCH(tbl_dmi_isin[[#This Row],[ISIN]],Corp_value!$B:$B,0),MATCH(I$2,Corp_value!$1:$1,0))="--","",INDEX(Corp_value!$A$1:$EC$2998,MATCH(tbl_dmi_isin[[#This Row],[ISIN]],Corp_value!$B:$B,0),MATCH(I$2,Corp_value!$1:$1,0))))</f>
        <v>#N/A</v>
      </c>
      <c r="J102" s="24" t="e">
        <f>IF(tbl_dmi_isin[[#This Row],[Index]]&gt;$A$2,"",INDEX(Corp_value!$A$1:$EC$2998,MATCH(tbl_dmi_isin[[#This Row],[ISIN]],Corp_value!$B:$B,0),MATCH(J$2,Corp_value!$1:$1,0)))</f>
        <v>#N/A</v>
      </c>
      <c r="K102" s="24" t="e">
        <f>IF(tbl_dmi_isin[[#This Row],[Index]]&gt;$A$2,"",INDEX(Corp_value!$A$1:$EC$2998,MATCH(tbl_dmi_isin[[#This Row],[ISIN]],Corp_value!$B:$B,0),MATCH(K$2,Corp_value!$1:$1,0)))</f>
        <v>#N/A</v>
      </c>
      <c r="L102" s="24" t="e">
        <f>IF(tbl_dmi_isin[[#This Row],[Index]]&gt;$A$2,"",IF(INDEX(Corp_value!$A$1:$EC$2998,MATCH(tbl_dmi_isin[[#This Row],[ISIN]],Corp_value!$B:$B,0),MATCH(L$2,Corp_value!$1:$1,0))="--","",INDEX(Corp_value!$A$1:$EC$2998,MATCH(tbl_dmi_isin[[#This Row],[ISIN]],Corp_value!$B:$B,0),MATCH(L$2,Corp_value!$1:$1,0))))</f>
        <v>#N/A</v>
      </c>
      <c r="M102" s="132" t="e">
        <f>IF(tbl_dmi_isin[[#This Row],[Index]]&gt;$A$2,"",INDEX(Corp_value!$A$1:$EC$2998,MATCH(tbl_dmi_isin[[#This Row],[ISIN]],Corp_value!$B:$B,0),MATCH(M$2,Corp_value!$1:$1,0)))</f>
        <v>#N/A</v>
      </c>
      <c r="N102" s="132" t="e">
        <f>IF(tbl_dmi_isin[[#This Row],[Index]]&gt;$A$2,"",IF(INDEX(Corp_value!$A$1:$EC$2998,MATCH(tbl_dmi_isin[[#This Row],[ISIN]],Corp_value!$B:$B,0),MATCH(N$2,Corp_value!$1:$1,0))="--","",INDEX(Corp_value!$A$1:$EC$2998,MATCH(tbl_dmi_isin[[#This Row],[ISIN]],Corp_value!$B:$B,0),MATCH(N$2,Corp_value!$1:$1,0))))</f>
        <v>#N/A</v>
      </c>
      <c r="O102" s="132" t="e">
        <f>IF(tbl_dmi_isin[[#This Row],[Index]]&gt;$A$2,"",INDEX(Corp_value!$A$1:$EC$2998,MATCH(tbl_dmi_isin[[#This Row],[ISIN]],Corp_value!$B:$B,0),MATCH(O$2,Corp_value!$1:$1,0)))</f>
        <v>#N/A</v>
      </c>
      <c r="P102" s="147" t="e">
        <f>IF(tbl_dmi_isin[[#This Row],[Index]]&gt;$A$2,"",TEXT(INDEX(Corp_value!$A$1:$EC$2998,MATCH(tbl_dmi_isin[[#This Row],[ISIN]],Corp_value!$B:$B,0),MATCH(P$2,Corp_value!$1:$1,0)),"yyyy/mm/dd"))</f>
        <v>#N/A</v>
      </c>
      <c r="Q102" s="147" t="e">
        <f>IF(tbl_dmi_isin[[#This Row],[Index]]&gt;$A$2,"",TEXT(INDEX(Corp_value!$A$1:$EC$2998,MATCH(tbl_dmi_isin[[#This Row],[ISIN]],Corp_value!$B:$B,0),MATCH(Q$2,Corp_value!$1:$1,0)),"yyyy/mm/dd"))</f>
        <v>#N/A</v>
      </c>
      <c r="R102" s="147" t="e">
        <f>IF(tbl_dmi_isin[[#This Row],[Index]]&gt;$A$2,"",IF(TEXT(INDEX(Corp_value!$A$1:$EC$2998,MATCH(tbl_dmi_isin[[#This Row],[ISIN]],Corp_value!$B:$B,0),MATCH(R$2,Corp_value!$1:$1,0)),"yyyy/mm/dd")="--","",TEXT(INDEX(Corp_value!$A$1:$EC$2998,MATCH(tbl_dmi_isin[[#This Row],[ISIN]],Corp_value!$B:$B,0),MATCH(R$2,Corp_value!$1:$1,0)),"yyyy/mm/dd")))</f>
        <v>#N/A</v>
      </c>
      <c r="S102" s="132" t="e">
        <f>IF(tbl_dmi_isin[[#This Row],[Index]]&gt;$A$2,"",INDEX(Corp_value!$A$1:$EC$2998,MATCH(tbl_dmi_isin[[#This Row],[ISIN]],Corp_value!$B:$B,0),MATCH(S$2,Corp_value!$1:$1,0)))</f>
        <v>#N/A</v>
      </c>
      <c r="T102" s="132" t="e">
        <f>IF(tbl_dmi_isin[[#This Row],[Index]]&gt;$A$2,"",INDEX(Corp_value!$A$1:$EC$2998,MATCH(tbl_dmi_isin[[#This Row],[ISIN]],Corp_value!$B:$B,0),MATCH(T$2,Corp_value!$1:$1,0)))</f>
        <v>#N/A</v>
      </c>
      <c r="U102" s="132" t="e">
        <f>IF(tbl_dmi_isin[[#This Row],[Index]]&gt;$A$2,"",IF(INDEX(Corp_value!$A$1:$EC$2998,MATCH(tbl_dmi_isin[[#This Row],[ISIN]],Corp_value!$B:$B,0),MATCH(U$2,Corp_value!$1:$1,0))="--","",INDEX(Corp_value!$A$1:$EC$2998,MATCH(tbl_dmi_isin[[#This Row],[ISIN]],Corp_value!$B:$B,0),MATCH(U$2,Corp_value!$1:$1,0))))</f>
        <v>#N/A</v>
      </c>
      <c r="V102" s="145" t="str">
        <f>IFERROR(IF(tbl_dmi_isin[[#This Row],[Index]]&gt;$A$2,"",INDEX(Corp_value!$A$1:$EC$2998,MATCH(tbl_dmi_isin[[#This Row],[ISIN]],Corp_value!$B:$B,0),MATCH(V$2,Corp_value!$1:$1,0)))/100000000,"")</f>
        <v/>
      </c>
      <c r="W102" s="150" t="e">
        <f>IF(tbl_dmi_isin[[#This Row],[Index]]&gt;$A$2,"",INDEX(Corp_value!$A$1:$EC$2998,MATCH(tbl_dmi_isin[[#This Row],[ISIN]],Corp_value!$B:$B,0),MATCH(W$2,Corp_value!$1:$1,0)))</f>
        <v>#N/A</v>
      </c>
      <c r="X102" s="150" t="e">
        <f>IF(tbl_dmi_isin[[#This Row],[Index]]&gt;$A$2,"",INDEX(Corp_value!$A$1:$EC$2998,MATCH(tbl_dmi_isin[[#This Row],[ISIN]],Corp_value!$B:$B,0),MATCH(X$2,Corp_value!$1:$1,0)))</f>
        <v>#N/A</v>
      </c>
      <c r="Y102" s="153" t="e">
        <f>IF(tbl_dmi_isin[[#This Row],[Index]]&gt;$A$2,"",INDEX(Corp_value!$A$1:$EC$2998,MATCH(tbl_dmi_isin[[#This Row],[ISIN]],Corp_value!$B:$B,0),MATCH(Y$2,Corp_value!$1:$1,0)))</f>
        <v>#N/A</v>
      </c>
      <c r="Z102" s="153" t="e">
        <f>IF(tbl_dmi_isin[[#This Row],[Index]]&gt;$A$2,"",INDEX(Corp_value!$A$1:$EC$2998,MATCH(tbl_dmi_isin[[#This Row],[ISIN]],Corp_value!$B:$B,0),MATCH(Z$2,Corp_value!$1:$1,0)))</f>
        <v>#N/A</v>
      </c>
    </row>
    <row r="103" spans="1:26">
      <c r="A103" s="12">
        <v>100</v>
      </c>
      <c r="B103" s="85" t="str">
        <f>IF(tbl_dmi_isin[[#This Row],[Index]]&gt;$A$2,"",TEXT(INDEX(美元债一级!$A$2:$BO$2879,tbl_dmi_isin[[#This Row],[Index]]+1,MATCH(B$2,美元债一级!$2:$2,0)),"yyyy/mm/dd"))</f>
        <v>2023/07/18</v>
      </c>
      <c r="C103" s="12" t="str">
        <f>IF(tbl_dmi_isin[[#This Row],[Index]]&gt;$A$2,"",INDEX(美元债一级!$A$2:$BO$2880,tbl_dmi_isin[[#This Row],[Index]]+1,MATCH(C$2,美元债一级!$2:$2,0)))</f>
        <v>HK0000942356</v>
      </c>
      <c r="D103" s="12" t="str">
        <f>IF(tbl_dmi_isin[[#This Row],[Index]]&gt;$A$2,"",INDEX(美元债一级!$A$2:$BO$2880,tbl_dmi_isin[[#This Row],[Index]]+1,MATCH(D$2,美元债一级!$2:$2,0)))</f>
        <v>中信证券国际有限公司</v>
      </c>
      <c r="E103" s="12" t="str">
        <f>TEXT(tbl_dmi_isin[[#This Row],[定价日]],"YYMMDD")&amp;tbl_dmi_isin[[#This Row],[ISIN]]</f>
        <v>230718HK0000942356</v>
      </c>
      <c r="F103" s="116"/>
      <c r="G103" s="24" t="e">
        <f>IF(tbl_dmi_isin[[#This Row],[Index]]&gt;$A$2,"",INDEX(Corp_value!$A$1:$EC$2998,MATCH(tbl_dmi_isin[[#This Row],[ISIN]],Corp_value!$B:$B,0),MATCH(G$2,Corp_value!$1:$1,0)))</f>
        <v>#N/A</v>
      </c>
      <c r="H103" s="25" t="e">
        <f>IF(tbl_dmi_isin[[#This Row],[Index]]&gt;$A$2,"",INDEX(Corp_value!$A$1:$EC$2998,MATCH(tbl_dmi_isin[[#This Row],[ISIN]],Corp_value!$B:$B,0),MATCH(H$2,Corp_value!$1:$1,0)))</f>
        <v>#N/A</v>
      </c>
      <c r="I103" s="25" t="e">
        <f>IF(tbl_dmi_isin[[#This Row],[Index]]&gt;$A$2,"",IF(INDEX(Corp_value!$A$1:$EC$2998,MATCH(tbl_dmi_isin[[#This Row],[ISIN]],Corp_value!$B:$B,0),MATCH(I$2,Corp_value!$1:$1,0))="--","",INDEX(Corp_value!$A$1:$EC$2998,MATCH(tbl_dmi_isin[[#This Row],[ISIN]],Corp_value!$B:$B,0),MATCH(I$2,Corp_value!$1:$1,0))))</f>
        <v>#N/A</v>
      </c>
      <c r="J103" s="24" t="e">
        <f>IF(tbl_dmi_isin[[#This Row],[Index]]&gt;$A$2,"",INDEX(Corp_value!$A$1:$EC$2998,MATCH(tbl_dmi_isin[[#This Row],[ISIN]],Corp_value!$B:$B,0),MATCH(J$2,Corp_value!$1:$1,0)))</f>
        <v>#N/A</v>
      </c>
      <c r="K103" s="24" t="e">
        <f>IF(tbl_dmi_isin[[#This Row],[Index]]&gt;$A$2,"",INDEX(Corp_value!$A$1:$EC$2998,MATCH(tbl_dmi_isin[[#This Row],[ISIN]],Corp_value!$B:$B,0),MATCH(K$2,Corp_value!$1:$1,0)))</f>
        <v>#N/A</v>
      </c>
      <c r="L103" s="24" t="e">
        <f>IF(tbl_dmi_isin[[#This Row],[Index]]&gt;$A$2,"",IF(INDEX(Corp_value!$A$1:$EC$2998,MATCH(tbl_dmi_isin[[#This Row],[ISIN]],Corp_value!$B:$B,0),MATCH(L$2,Corp_value!$1:$1,0))="--","",INDEX(Corp_value!$A$1:$EC$2998,MATCH(tbl_dmi_isin[[#This Row],[ISIN]],Corp_value!$B:$B,0),MATCH(L$2,Corp_value!$1:$1,0))))</f>
        <v>#N/A</v>
      </c>
      <c r="M103" s="132" t="e">
        <f>IF(tbl_dmi_isin[[#This Row],[Index]]&gt;$A$2,"",INDEX(Corp_value!$A$1:$EC$2998,MATCH(tbl_dmi_isin[[#This Row],[ISIN]],Corp_value!$B:$B,0),MATCH(M$2,Corp_value!$1:$1,0)))</f>
        <v>#N/A</v>
      </c>
      <c r="N103" s="132" t="e">
        <f>IF(tbl_dmi_isin[[#This Row],[Index]]&gt;$A$2,"",IF(INDEX(Corp_value!$A$1:$EC$2998,MATCH(tbl_dmi_isin[[#This Row],[ISIN]],Corp_value!$B:$B,0),MATCH(N$2,Corp_value!$1:$1,0))="--","",INDEX(Corp_value!$A$1:$EC$2998,MATCH(tbl_dmi_isin[[#This Row],[ISIN]],Corp_value!$B:$B,0),MATCH(N$2,Corp_value!$1:$1,0))))</f>
        <v>#N/A</v>
      </c>
      <c r="O103" s="132" t="e">
        <f>IF(tbl_dmi_isin[[#This Row],[Index]]&gt;$A$2,"",INDEX(Corp_value!$A$1:$EC$2998,MATCH(tbl_dmi_isin[[#This Row],[ISIN]],Corp_value!$B:$B,0),MATCH(O$2,Corp_value!$1:$1,0)))</f>
        <v>#N/A</v>
      </c>
      <c r="P103" s="147" t="e">
        <f>IF(tbl_dmi_isin[[#This Row],[Index]]&gt;$A$2,"",TEXT(INDEX(Corp_value!$A$1:$EC$2998,MATCH(tbl_dmi_isin[[#This Row],[ISIN]],Corp_value!$B:$B,0),MATCH(P$2,Corp_value!$1:$1,0)),"yyyy/mm/dd"))</f>
        <v>#N/A</v>
      </c>
      <c r="Q103" s="147" t="e">
        <f>IF(tbl_dmi_isin[[#This Row],[Index]]&gt;$A$2,"",TEXT(INDEX(Corp_value!$A$1:$EC$2998,MATCH(tbl_dmi_isin[[#This Row],[ISIN]],Corp_value!$B:$B,0),MATCH(Q$2,Corp_value!$1:$1,0)),"yyyy/mm/dd"))</f>
        <v>#N/A</v>
      </c>
      <c r="R103" s="147" t="e">
        <f>IF(tbl_dmi_isin[[#This Row],[Index]]&gt;$A$2,"",IF(TEXT(INDEX(Corp_value!$A$1:$EC$2998,MATCH(tbl_dmi_isin[[#This Row],[ISIN]],Corp_value!$B:$B,0),MATCH(R$2,Corp_value!$1:$1,0)),"yyyy/mm/dd")="--","",TEXT(INDEX(Corp_value!$A$1:$EC$2998,MATCH(tbl_dmi_isin[[#This Row],[ISIN]],Corp_value!$B:$B,0),MATCH(R$2,Corp_value!$1:$1,0)),"yyyy/mm/dd")))</f>
        <v>#N/A</v>
      </c>
      <c r="S103" s="132" t="e">
        <f>IF(tbl_dmi_isin[[#This Row],[Index]]&gt;$A$2,"",INDEX(Corp_value!$A$1:$EC$2998,MATCH(tbl_dmi_isin[[#This Row],[ISIN]],Corp_value!$B:$B,0),MATCH(S$2,Corp_value!$1:$1,0)))</f>
        <v>#N/A</v>
      </c>
      <c r="T103" s="132" t="e">
        <f>IF(tbl_dmi_isin[[#This Row],[Index]]&gt;$A$2,"",INDEX(Corp_value!$A$1:$EC$2998,MATCH(tbl_dmi_isin[[#This Row],[ISIN]],Corp_value!$B:$B,0),MATCH(T$2,Corp_value!$1:$1,0)))</f>
        <v>#N/A</v>
      </c>
      <c r="U103" s="132" t="e">
        <f>IF(tbl_dmi_isin[[#This Row],[Index]]&gt;$A$2,"",IF(INDEX(Corp_value!$A$1:$EC$2998,MATCH(tbl_dmi_isin[[#This Row],[ISIN]],Corp_value!$B:$B,0),MATCH(U$2,Corp_value!$1:$1,0))="--","",INDEX(Corp_value!$A$1:$EC$2998,MATCH(tbl_dmi_isin[[#This Row],[ISIN]],Corp_value!$B:$B,0),MATCH(U$2,Corp_value!$1:$1,0))))</f>
        <v>#N/A</v>
      </c>
      <c r="V103" s="145" t="str">
        <f>IFERROR(IF(tbl_dmi_isin[[#This Row],[Index]]&gt;$A$2,"",INDEX(Corp_value!$A$1:$EC$2998,MATCH(tbl_dmi_isin[[#This Row],[ISIN]],Corp_value!$B:$B,0),MATCH(V$2,Corp_value!$1:$1,0)))/100000000,"")</f>
        <v/>
      </c>
      <c r="W103" s="150" t="e">
        <f>IF(tbl_dmi_isin[[#This Row],[Index]]&gt;$A$2,"",INDEX(Corp_value!$A$1:$EC$2998,MATCH(tbl_dmi_isin[[#This Row],[ISIN]],Corp_value!$B:$B,0),MATCH(W$2,Corp_value!$1:$1,0)))</f>
        <v>#N/A</v>
      </c>
      <c r="X103" s="150" t="e">
        <f>IF(tbl_dmi_isin[[#This Row],[Index]]&gt;$A$2,"",INDEX(Corp_value!$A$1:$EC$2998,MATCH(tbl_dmi_isin[[#This Row],[ISIN]],Corp_value!$B:$B,0),MATCH(X$2,Corp_value!$1:$1,0)))</f>
        <v>#N/A</v>
      </c>
      <c r="Y103" s="153" t="e">
        <f>IF(tbl_dmi_isin[[#This Row],[Index]]&gt;$A$2,"",INDEX(Corp_value!$A$1:$EC$2998,MATCH(tbl_dmi_isin[[#This Row],[ISIN]],Corp_value!$B:$B,0),MATCH(Y$2,Corp_value!$1:$1,0)))</f>
        <v>#N/A</v>
      </c>
      <c r="Z103" s="153" t="e">
        <f>IF(tbl_dmi_isin[[#This Row],[Index]]&gt;$A$2,"",INDEX(Corp_value!$A$1:$EC$2998,MATCH(tbl_dmi_isin[[#This Row],[ISIN]],Corp_value!$B:$B,0),MATCH(Z$2,Corp_value!$1:$1,0)))</f>
        <v>#N/A</v>
      </c>
    </row>
    <row r="104" spans="1:26">
      <c r="A104" s="12">
        <v>101</v>
      </c>
      <c r="B104" s="85" t="str">
        <f>IF(tbl_dmi_isin[[#This Row],[Index]]&gt;$A$2,"",TEXT(INDEX(美元债一级!$A$2:$BO$2879,tbl_dmi_isin[[#This Row],[Index]]+1,MATCH(B$2,美元债一级!$2:$2,0)),"yyyy/mm/dd"))</f>
        <v>2023/07/11</v>
      </c>
      <c r="C104" s="12" t="str">
        <f>IF(tbl_dmi_isin[[#This Row],[Index]]&gt;$A$2,"",INDEX(美元债一级!$A$2:$BO$2880,tbl_dmi_isin[[#This Row],[Index]]+1,MATCH(C$2,美元债一级!$2:$2,0)))</f>
        <v>HK0000939667</v>
      </c>
      <c r="D104" s="12" t="str">
        <f>IF(tbl_dmi_isin[[#This Row],[Index]]&gt;$A$2,"",INDEX(美元债一级!$A$2:$BO$2880,tbl_dmi_isin[[#This Row],[Index]]+1,MATCH(D$2,美元债一级!$2:$2,0)))</f>
        <v>香港按揭证券有限公司</v>
      </c>
      <c r="E104" s="12" t="str">
        <f>TEXT(tbl_dmi_isin[[#This Row],[定价日]],"YYMMDD")&amp;tbl_dmi_isin[[#This Row],[ISIN]]</f>
        <v>230711HK0000939667</v>
      </c>
      <c r="F104" s="116"/>
      <c r="G104" s="24" t="e">
        <f>IF(tbl_dmi_isin[[#This Row],[Index]]&gt;$A$2,"",INDEX(Corp_value!$A$1:$EC$2998,MATCH(tbl_dmi_isin[[#This Row],[ISIN]],Corp_value!$B:$B,0),MATCH(G$2,Corp_value!$1:$1,0)))</f>
        <v>#N/A</v>
      </c>
      <c r="H104" s="25" t="e">
        <f>IF(tbl_dmi_isin[[#This Row],[Index]]&gt;$A$2,"",INDEX(Corp_value!$A$1:$EC$2998,MATCH(tbl_dmi_isin[[#This Row],[ISIN]],Corp_value!$B:$B,0),MATCH(H$2,Corp_value!$1:$1,0)))</f>
        <v>#N/A</v>
      </c>
      <c r="I104" s="25" t="e">
        <f>IF(tbl_dmi_isin[[#This Row],[Index]]&gt;$A$2,"",IF(INDEX(Corp_value!$A$1:$EC$2998,MATCH(tbl_dmi_isin[[#This Row],[ISIN]],Corp_value!$B:$B,0),MATCH(I$2,Corp_value!$1:$1,0))="--","",INDEX(Corp_value!$A$1:$EC$2998,MATCH(tbl_dmi_isin[[#This Row],[ISIN]],Corp_value!$B:$B,0),MATCH(I$2,Corp_value!$1:$1,0))))</f>
        <v>#N/A</v>
      </c>
      <c r="J104" s="24" t="e">
        <f>IF(tbl_dmi_isin[[#This Row],[Index]]&gt;$A$2,"",INDEX(Corp_value!$A$1:$EC$2998,MATCH(tbl_dmi_isin[[#This Row],[ISIN]],Corp_value!$B:$B,0),MATCH(J$2,Corp_value!$1:$1,0)))</f>
        <v>#N/A</v>
      </c>
      <c r="K104" s="24" t="e">
        <f>IF(tbl_dmi_isin[[#This Row],[Index]]&gt;$A$2,"",INDEX(Corp_value!$A$1:$EC$2998,MATCH(tbl_dmi_isin[[#This Row],[ISIN]],Corp_value!$B:$B,0),MATCH(K$2,Corp_value!$1:$1,0)))</f>
        <v>#N/A</v>
      </c>
      <c r="L104" s="24" t="e">
        <f>IF(tbl_dmi_isin[[#This Row],[Index]]&gt;$A$2,"",IF(INDEX(Corp_value!$A$1:$EC$2998,MATCH(tbl_dmi_isin[[#This Row],[ISIN]],Corp_value!$B:$B,0),MATCH(L$2,Corp_value!$1:$1,0))="--","",INDEX(Corp_value!$A$1:$EC$2998,MATCH(tbl_dmi_isin[[#This Row],[ISIN]],Corp_value!$B:$B,0),MATCH(L$2,Corp_value!$1:$1,0))))</f>
        <v>#N/A</v>
      </c>
      <c r="M104" s="132" t="e">
        <f>IF(tbl_dmi_isin[[#This Row],[Index]]&gt;$A$2,"",INDEX(Corp_value!$A$1:$EC$2998,MATCH(tbl_dmi_isin[[#This Row],[ISIN]],Corp_value!$B:$B,0),MATCH(M$2,Corp_value!$1:$1,0)))</f>
        <v>#N/A</v>
      </c>
      <c r="N104" s="132" t="e">
        <f>IF(tbl_dmi_isin[[#This Row],[Index]]&gt;$A$2,"",IF(INDEX(Corp_value!$A$1:$EC$2998,MATCH(tbl_dmi_isin[[#This Row],[ISIN]],Corp_value!$B:$B,0),MATCH(N$2,Corp_value!$1:$1,0))="--","",INDEX(Corp_value!$A$1:$EC$2998,MATCH(tbl_dmi_isin[[#This Row],[ISIN]],Corp_value!$B:$B,0),MATCH(N$2,Corp_value!$1:$1,0))))</f>
        <v>#N/A</v>
      </c>
      <c r="O104" s="132" t="e">
        <f>IF(tbl_dmi_isin[[#This Row],[Index]]&gt;$A$2,"",INDEX(Corp_value!$A$1:$EC$2998,MATCH(tbl_dmi_isin[[#This Row],[ISIN]],Corp_value!$B:$B,0),MATCH(O$2,Corp_value!$1:$1,0)))</f>
        <v>#N/A</v>
      </c>
      <c r="P104" s="147" t="e">
        <f>IF(tbl_dmi_isin[[#This Row],[Index]]&gt;$A$2,"",TEXT(INDEX(Corp_value!$A$1:$EC$2998,MATCH(tbl_dmi_isin[[#This Row],[ISIN]],Corp_value!$B:$B,0),MATCH(P$2,Corp_value!$1:$1,0)),"yyyy/mm/dd"))</f>
        <v>#N/A</v>
      </c>
      <c r="Q104" s="147" t="e">
        <f>IF(tbl_dmi_isin[[#This Row],[Index]]&gt;$A$2,"",TEXT(INDEX(Corp_value!$A$1:$EC$2998,MATCH(tbl_dmi_isin[[#This Row],[ISIN]],Corp_value!$B:$B,0),MATCH(Q$2,Corp_value!$1:$1,0)),"yyyy/mm/dd"))</f>
        <v>#N/A</v>
      </c>
      <c r="R104" s="147" t="e">
        <f>IF(tbl_dmi_isin[[#This Row],[Index]]&gt;$A$2,"",IF(TEXT(INDEX(Corp_value!$A$1:$EC$2998,MATCH(tbl_dmi_isin[[#This Row],[ISIN]],Corp_value!$B:$B,0),MATCH(R$2,Corp_value!$1:$1,0)),"yyyy/mm/dd")="--","",TEXT(INDEX(Corp_value!$A$1:$EC$2998,MATCH(tbl_dmi_isin[[#This Row],[ISIN]],Corp_value!$B:$B,0),MATCH(R$2,Corp_value!$1:$1,0)),"yyyy/mm/dd")))</f>
        <v>#N/A</v>
      </c>
      <c r="S104" s="132" t="e">
        <f>IF(tbl_dmi_isin[[#This Row],[Index]]&gt;$A$2,"",INDEX(Corp_value!$A$1:$EC$2998,MATCH(tbl_dmi_isin[[#This Row],[ISIN]],Corp_value!$B:$B,0),MATCH(S$2,Corp_value!$1:$1,0)))</f>
        <v>#N/A</v>
      </c>
      <c r="T104" s="132" t="e">
        <f>IF(tbl_dmi_isin[[#This Row],[Index]]&gt;$A$2,"",INDEX(Corp_value!$A$1:$EC$2998,MATCH(tbl_dmi_isin[[#This Row],[ISIN]],Corp_value!$B:$B,0),MATCH(T$2,Corp_value!$1:$1,0)))</f>
        <v>#N/A</v>
      </c>
      <c r="U104" s="132" t="e">
        <f>IF(tbl_dmi_isin[[#This Row],[Index]]&gt;$A$2,"",IF(INDEX(Corp_value!$A$1:$EC$2998,MATCH(tbl_dmi_isin[[#This Row],[ISIN]],Corp_value!$B:$B,0),MATCH(U$2,Corp_value!$1:$1,0))="--","",INDEX(Corp_value!$A$1:$EC$2998,MATCH(tbl_dmi_isin[[#This Row],[ISIN]],Corp_value!$B:$B,0),MATCH(U$2,Corp_value!$1:$1,0))))</f>
        <v>#N/A</v>
      </c>
      <c r="V104" s="145" t="str">
        <f>IFERROR(IF(tbl_dmi_isin[[#This Row],[Index]]&gt;$A$2,"",INDEX(Corp_value!$A$1:$EC$2998,MATCH(tbl_dmi_isin[[#This Row],[ISIN]],Corp_value!$B:$B,0),MATCH(V$2,Corp_value!$1:$1,0)))/100000000,"")</f>
        <v/>
      </c>
      <c r="W104" s="150" t="e">
        <f>IF(tbl_dmi_isin[[#This Row],[Index]]&gt;$A$2,"",INDEX(Corp_value!$A$1:$EC$2998,MATCH(tbl_dmi_isin[[#This Row],[ISIN]],Corp_value!$B:$B,0),MATCH(W$2,Corp_value!$1:$1,0)))</f>
        <v>#N/A</v>
      </c>
      <c r="X104" s="150" t="e">
        <f>IF(tbl_dmi_isin[[#This Row],[Index]]&gt;$A$2,"",INDEX(Corp_value!$A$1:$EC$2998,MATCH(tbl_dmi_isin[[#This Row],[ISIN]],Corp_value!$B:$B,0),MATCH(X$2,Corp_value!$1:$1,0)))</f>
        <v>#N/A</v>
      </c>
      <c r="Y104" s="153" t="e">
        <f>IF(tbl_dmi_isin[[#This Row],[Index]]&gt;$A$2,"",INDEX(Corp_value!$A$1:$EC$2998,MATCH(tbl_dmi_isin[[#This Row],[ISIN]],Corp_value!$B:$B,0),MATCH(Y$2,Corp_value!$1:$1,0)))</f>
        <v>#N/A</v>
      </c>
      <c r="Z104" s="153" t="e">
        <f>IF(tbl_dmi_isin[[#This Row],[Index]]&gt;$A$2,"",INDEX(Corp_value!$A$1:$EC$2998,MATCH(tbl_dmi_isin[[#This Row],[ISIN]],Corp_value!$B:$B,0),MATCH(Z$2,Corp_value!$1:$1,0)))</f>
        <v>#N/A</v>
      </c>
    </row>
    <row r="105" spans="1:26">
      <c r="A105" s="12">
        <v>102</v>
      </c>
      <c r="B105" s="85" t="str">
        <f>IF(tbl_dmi_isin[[#This Row],[Index]]&gt;$A$2,"",TEXT(INDEX(美元债一级!$A$2:$BO$2879,tbl_dmi_isin[[#This Row],[Index]]+1,MATCH(B$2,美元债一级!$2:$2,0)),"yyyy/mm/dd"))</f>
        <v>2023/07/11</v>
      </c>
      <c r="C105" s="12" t="str">
        <f>IF(tbl_dmi_isin[[#This Row],[Index]]&gt;$A$2,"",INDEX(美元债一级!$A$2:$BO$2880,tbl_dmi_isin[[#This Row],[Index]]+1,MATCH(C$2,美元债一级!$2:$2,0)))</f>
        <v>XS2651943032</v>
      </c>
      <c r="D105" s="12" t="str">
        <f>IF(tbl_dmi_isin[[#This Row],[Index]]&gt;$A$2,"",INDEX(美元债一级!$A$2:$BO$2880,tbl_dmi_isin[[#This Row],[Index]]+1,MATCH(D$2,美元债一级!$2:$2,0)))</f>
        <v>华泰国际金融控股有限公司</v>
      </c>
      <c r="E105" s="12" t="str">
        <f>TEXT(tbl_dmi_isin[[#This Row],[定价日]],"YYMMDD")&amp;tbl_dmi_isin[[#This Row],[ISIN]]</f>
        <v>230711XS2651943032</v>
      </c>
      <c r="F105" s="116"/>
      <c r="G105" s="24" t="e">
        <f>IF(tbl_dmi_isin[[#This Row],[Index]]&gt;$A$2,"",INDEX(Corp_value!$A$1:$EC$2998,MATCH(tbl_dmi_isin[[#This Row],[ISIN]],Corp_value!$B:$B,0),MATCH(G$2,Corp_value!$1:$1,0)))</f>
        <v>#N/A</v>
      </c>
      <c r="H105" s="25" t="e">
        <f>IF(tbl_dmi_isin[[#This Row],[Index]]&gt;$A$2,"",INDEX(Corp_value!$A$1:$EC$2998,MATCH(tbl_dmi_isin[[#This Row],[ISIN]],Corp_value!$B:$B,0),MATCH(H$2,Corp_value!$1:$1,0)))</f>
        <v>#N/A</v>
      </c>
      <c r="I105" s="25" t="e">
        <f>IF(tbl_dmi_isin[[#This Row],[Index]]&gt;$A$2,"",IF(INDEX(Corp_value!$A$1:$EC$2998,MATCH(tbl_dmi_isin[[#This Row],[ISIN]],Corp_value!$B:$B,0),MATCH(I$2,Corp_value!$1:$1,0))="--","",INDEX(Corp_value!$A$1:$EC$2998,MATCH(tbl_dmi_isin[[#This Row],[ISIN]],Corp_value!$B:$B,0),MATCH(I$2,Corp_value!$1:$1,0))))</f>
        <v>#N/A</v>
      </c>
      <c r="J105" s="24" t="e">
        <f>IF(tbl_dmi_isin[[#This Row],[Index]]&gt;$A$2,"",INDEX(Corp_value!$A$1:$EC$2998,MATCH(tbl_dmi_isin[[#This Row],[ISIN]],Corp_value!$B:$B,0),MATCH(J$2,Corp_value!$1:$1,0)))</f>
        <v>#N/A</v>
      </c>
      <c r="K105" s="24" t="e">
        <f>IF(tbl_dmi_isin[[#This Row],[Index]]&gt;$A$2,"",INDEX(Corp_value!$A$1:$EC$2998,MATCH(tbl_dmi_isin[[#This Row],[ISIN]],Corp_value!$B:$B,0),MATCH(K$2,Corp_value!$1:$1,0)))</f>
        <v>#N/A</v>
      </c>
      <c r="L105" s="24" t="e">
        <f>IF(tbl_dmi_isin[[#This Row],[Index]]&gt;$A$2,"",IF(INDEX(Corp_value!$A$1:$EC$2998,MATCH(tbl_dmi_isin[[#This Row],[ISIN]],Corp_value!$B:$B,0),MATCH(L$2,Corp_value!$1:$1,0))="--","",INDEX(Corp_value!$A$1:$EC$2998,MATCH(tbl_dmi_isin[[#This Row],[ISIN]],Corp_value!$B:$B,0),MATCH(L$2,Corp_value!$1:$1,0))))</f>
        <v>#N/A</v>
      </c>
      <c r="M105" s="132" t="e">
        <f>IF(tbl_dmi_isin[[#This Row],[Index]]&gt;$A$2,"",INDEX(Corp_value!$A$1:$EC$2998,MATCH(tbl_dmi_isin[[#This Row],[ISIN]],Corp_value!$B:$B,0),MATCH(M$2,Corp_value!$1:$1,0)))</f>
        <v>#N/A</v>
      </c>
      <c r="N105" s="132" t="e">
        <f>IF(tbl_dmi_isin[[#This Row],[Index]]&gt;$A$2,"",IF(INDEX(Corp_value!$A$1:$EC$2998,MATCH(tbl_dmi_isin[[#This Row],[ISIN]],Corp_value!$B:$B,0),MATCH(N$2,Corp_value!$1:$1,0))="--","",INDEX(Corp_value!$A$1:$EC$2998,MATCH(tbl_dmi_isin[[#This Row],[ISIN]],Corp_value!$B:$B,0),MATCH(N$2,Corp_value!$1:$1,0))))</f>
        <v>#N/A</v>
      </c>
      <c r="O105" s="132" t="e">
        <f>IF(tbl_dmi_isin[[#This Row],[Index]]&gt;$A$2,"",INDEX(Corp_value!$A$1:$EC$2998,MATCH(tbl_dmi_isin[[#This Row],[ISIN]],Corp_value!$B:$B,0),MATCH(O$2,Corp_value!$1:$1,0)))</f>
        <v>#N/A</v>
      </c>
      <c r="P105" s="147" t="e">
        <f>IF(tbl_dmi_isin[[#This Row],[Index]]&gt;$A$2,"",TEXT(INDEX(Corp_value!$A$1:$EC$2998,MATCH(tbl_dmi_isin[[#This Row],[ISIN]],Corp_value!$B:$B,0),MATCH(P$2,Corp_value!$1:$1,0)),"yyyy/mm/dd"))</f>
        <v>#N/A</v>
      </c>
      <c r="Q105" s="147" t="e">
        <f>IF(tbl_dmi_isin[[#This Row],[Index]]&gt;$A$2,"",TEXT(INDEX(Corp_value!$A$1:$EC$2998,MATCH(tbl_dmi_isin[[#This Row],[ISIN]],Corp_value!$B:$B,0),MATCH(Q$2,Corp_value!$1:$1,0)),"yyyy/mm/dd"))</f>
        <v>#N/A</v>
      </c>
      <c r="R105" s="147" t="e">
        <f>IF(tbl_dmi_isin[[#This Row],[Index]]&gt;$A$2,"",IF(TEXT(INDEX(Corp_value!$A$1:$EC$2998,MATCH(tbl_dmi_isin[[#This Row],[ISIN]],Corp_value!$B:$B,0),MATCH(R$2,Corp_value!$1:$1,0)),"yyyy/mm/dd")="--","",TEXT(INDEX(Corp_value!$A$1:$EC$2998,MATCH(tbl_dmi_isin[[#This Row],[ISIN]],Corp_value!$B:$B,0),MATCH(R$2,Corp_value!$1:$1,0)),"yyyy/mm/dd")))</f>
        <v>#N/A</v>
      </c>
      <c r="S105" s="132" t="e">
        <f>IF(tbl_dmi_isin[[#This Row],[Index]]&gt;$A$2,"",INDEX(Corp_value!$A$1:$EC$2998,MATCH(tbl_dmi_isin[[#This Row],[ISIN]],Corp_value!$B:$B,0),MATCH(S$2,Corp_value!$1:$1,0)))</f>
        <v>#N/A</v>
      </c>
      <c r="T105" s="132" t="e">
        <f>IF(tbl_dmi_isin[[#This Row],[Index]]&gt;$A$2,"",INDEX(Corp_value!$A$1:$EC$2998,MATCH(tbl_dmi_isin[[#This Row],[ISIN]],Corp_value!$B:$B,0),MATCH(T$2,Corp_value!$1:$1,0)))</f>
        <v>#N/A</v>
      </c>
      <c r="U105" s="132" t="e">
        <f>IF(tbl_dmi_isin[[#This Row],[Index]]&gt;$A$2,"",IF(INDEX(Corp_value!$A$1:$EC$2998,MATCH(tbl_dmi_isin[[#This Row],[ISIN]],Corp_value!$B:$B,0),MATCH(U$2,Corp_value!$1:$1,0))="--","",INDEX(Corp_value!$A$1:$EC$2998,MATCH(tbl_dmi_isin[[#This Row],[ISIN]],Corp_value!$B:$B,0),MATCH(U$2,Corp_value!$1:$1,0))))</f>
        <v>#N/A</v>
      </c>
      <c r="V105" s="145" t="str">
        <f>IFERROR(IF(tbl_dmi_isin[[#This Row],[Index]]&gt;$A$2,"",INDEX(Corp_value!$A$1:$EC$2998,MATCH(tbl_dmi_isin[[#This Row],[ISIN]],Corp_value!$B:$B,0),MATCH(V$2,Corp_value!$1:$1,0)))/100000000,"")</f>
        <v/>
      </c>
      <c r="W105" s="150" t="e">
        <f>IF(tbl_dmi_isin[[#This Row],[Index]]&gt;$A$2,"",INDEX(Corp_value!$A$1:$EC$2998,MATCH(tbl_dmi_isin[[#This Row],[ISIN]],Corp_value!$B:$B,0),MATCH(W$2,Corp_value!$1:$1,0)))</f>
        <v>#N/A</v>
      </c>
      <c r="X105" s="150" t="e">
        <f>IF(tbl_dmi_isin[[#This Row],[Index]]&gt;$A$2,"",INDEX(Corp_value!$A$1:$EC$2998,MATCH(tbl_dmi_isin[[#This Row],[ISIN]],Corp_value!$B:$B,0),MATCH(X$2,Corp_value!$1:$1,0)))</f>
        <v>#N/A</v>
      </c>
      <c r="Y105" s="153" t="e">
        <f>IF(tbl_dmi_isin[[#This Row],[Index]]&gt;$A$2,"",INDEX(Corp_value!$A$1:$EC$2998,MATCH(tbl_dmi_isin[[#This Row],[ISIN]],Corp_value!$B:$B,0),MATCH(Y$2,Corp_value!$1:$1,0)))</f>
        <v>#N/A</v>
      </c>
      <c r="Z105" s="153" t="e">
        <f>IF(tbl_dmi_isin[[#This Row],[Index]]&gt;$A$2,"",INDEX(Corp_value!$A$1:$EC$2998,MATCH(tbl_dmi_isin[[#This Row],[ISIN]],Corp_value!$B:$B,0),MATCH(Z$2,Corp_value!$1:$1,0)))</f>
        <v>#N/A</v>
      </c>
    </row>
    <row r="106" spans="1:26">
      <c r="A106" s="12">
        <v>103</v>
      </c>
      <c r="B106" s="85" t="str">
        <f>IF(tbl_dmi_isin[[#This Row],[Index]]&gt;$A$2,"",TEXT(INDEX(美元债一级!$A$2:$BO$2879,tbl_dmi_isin[[#This Row],[Index]]+1,MATCH(B$2,美元债一级!$2:$2,0)),"yyyy/mm/dd"))</f>
        <v>2023/07/10</v>
      </c>
      <c r="C106" s="12" t="str">
        <f>IF(tbl_dmi_isin[[#This Row],[Index]]&gt;$A$2,"",INDEX(美元债一级!$A$2:$BO$2880,tbl_dmi_isin[[#This Row],[Index]]+1,MATCH(C$2,美元债一级!$2:$2,0)))</f>
        <v>HK0000939600</v>
      </c>
      <c r="D106" s="12" t="str">
        <f>IF(tbl_dmi_isin[[#This Row],[Index]]&gt;$A$2,"",INDEX(美元债一级!$A$2:$BO$2880,tbl_dmi_isin[[#This Row],[Index]]+1,MATCH(D$2,美元债一级!$2:$2,0)))</f>
        <v>香港按揭证券有限公司</v>
      </c>
      <c r="E106" s="12" t="str">
        <f>TEXT(tbl_dmi_isin[[#This Row],[定价日]],"YYMMDD")&amp;tbl_dmi_isin[[#This Row],[ISIN]]</f>
        <v>230710HK0000939600</v>
      </c>
      <c r="F106" s="116"/>
      <c r="G106" s="24" t="e">
        <f>IF(tbl_dmi_isin[[#This Row],[Index]]&gt;$A$2,"",INDEX(Corp_value!$A$1:$EC$2998,MATCH(tbl_dmi_isin[[#This Row],[ISIN]],Corp_value!$B:$B,0),MATCH(G$2,Corp_value!$1:$1,0)))</f>
        <v>#N/A</v>
      </c>
      <c r="H106" s="25" t="e">
        <f>IF(tbl_dmi_isin[[#This Row],[Index]]&gt;$A$2,"",INDEX(Corp_value!$A$1:$EC$2998,MATCH(tbl_dmi_isin[[#This Row],[ISIN]],Corp_value!$B:$B,0),MATCH(H$2,Corp_value!$1:$1,0)))</f>
        <v>#N/A</v>
      </c>
      <c r="I106" s="25" t="e">
        <f>IF(tbl_dmi_isin[[#This Row],[Index]]&gt;$A$2,"",IF(INDEX(Corp_value!$A$1:$EC$2998,MATCH(tbl_dmi_isin[[#This Row],[ISIN]],Corp_value!$B:$B,0),MATCH(I$2,Corp_value!$1:$1,0))="--","",INDEX(Corp_value!$A$1:$EC$2998,MATCH(tbl_dmi_isin[[#This Row],[ISIN]],Corp_value!$B:$B,0),MATCH(I$2,Corp_value!$1:$1,0))))</f>
        <v>#N/A</v>
      </c>
      <c r="J106" s="24" t="e">
        <f>IF(tbl_dmi_isin[[#This Row],[Index]]&gt;$A$2,"",INDEX(Corp_value!$A$1:$EC$2998,MATCH(tbl_dmi_isin[[#This Row],[ISIN]],Corp_value!$B:$B,0),MATCH(J$2,Corp_value!$1:$1,0)))</f>
        <v>#N/A</v>
      </c>
      <c r="K106" s="24" t="e">
        <f>IF(tbl_dmi_isin[[#This Row],[Index]]&gt;$A$2,"",INDEX(Corp_value!$A$1:$EC$2998,MATCH(tbl_dmi_isin[[#This Row],[ISIN]],Corp_value!$B:$B,0),MATCH(K$2,Corp_value!$1:$1,0)))</f>
        <v>#N/A</v>
      </c>
      <c r="L106" s="24" t="e">
        <f>IF(tbl_dmi_isin[[#This Row],[Index]]&gt;$A$2,"",IF(INDEX(Corp_value!$A$1:$EC$2998,MATCH(tbl_dmi_isin[[#This Row],[ISIN]],Corp_value!$B:$B,0),MATCH(L$2,Corp_value!$1:$1,0))="--","",INDEX(Corp_value!$A$1:$EC$2998,MATCH(tbl_dmi_isin[[#This Row],[ISIN]],Corp_value!$B:$B,0),MATCH(L$2,Corp_value!$1:$1,0))))</f>
        <v>#N/A</v>
      </c>
      <c r="M106" s="132" t="e">
        <f>IF(tbl_dmi_isin[[#This Row],[Index]]&gt;$A$2,"",INDEX(Corp_value!$A$1:$EC$2998,MATCH(tbl_dmi_isin[[#This Row],[ISIN]],Corp_value!$B:$B,0),MATCH(M$2,Corp_value!$1:$1,0)))</f>
        <v>#N/A</v>
      </c>
      <c r="N106" s="132" t="e">
        <f>IF(tbl_dmi_isin[[#This Row],[Index]]&gt;$A$2,"",IF(INDEX(Corp_value!$A$1:$EC$2998,MATCH(tbl_dmi_isin[[#This Row],[ISIN]],Corp_value!$B:$B,0),MATCH(N$2,Corp_value!$1:$1,0))="--","",INDEX(Corp_value!$A$1:$EC$2998,MATCH(tbl_dmi_isin[[#This Row],[ISIN]],Corp_value!$B:$B,0),MATCH(N$2,Corp_value!$1:$1,0))))</f>
        <v>#N/A</v>
      </c>
      <c r="O106" s="132" t="e">
        <f>IF(tbl_dmi_isin[[#This Row],[Index]]&gt;$A$2,"",INDEX(Corp_value!$A$1:$EC$2998,MATCH(tbl_dmi_isin[[#This Row],[ISIN]],Corp_value!$B:$B,0),MATCH(O$2,Corp_value!$1:$1,0)))</f>
        <v>#N/A</v>
      </c>
      <c r="P106" s="147" t="e">
        <f>IF(tbl_dmi_isin[[#This Row],[Index]]&gt;$A$2,"",TEXT(INDEX(Corp_value!$A$1:$EC$2998,MATCH(tbl_dmi_isin[[#This Row],[ISIN]],Corp_value!$B:$B,0),MATCH(P$2,Corp_value!$1:$1,0)),"yyyy/mm/dd"))</f>
        <v>#N/A</v>
      </c>
      <c r="Q106" s="147" t="e">
        <f>IF(tbl_dmi_isin[[#This Row],[Index]]&gt;$A$2,"",TEXT(INDEX(Corp_value!$A$1:$EC$2998,MATCH(tbl_dmi_isin[[#This Row],[ISIN]],Corp_value!$B:$B,0),MATCH(Q$2,Corp_value!$1:$1,0)),"yyyy/mm/dd"))</f>
        <v>#N/A</v>
      </c>
      <c r="R106" s="147" t="e">
        <f>IF(tbl_dmi_isin[[#This Row],[Index]]&gt;$A$2,"",IF(TEXT(INDEX(Corp_value!$A$1:$EC$2998,MATCH(tbl_dmi_isin[[#This Row],[ISIN]],Corp_value!$B:$B,0),MATCH(R$2,Corp_value!$1:$1,0)),"yyyy/mm/dd")="--","",TEXT(INDEX(Corp_value!$A$1:$EC$2998,MATCH(tbl_dmi_isin[[#This Row],[ISIN]],Corp_value!$B:$B,0),MATCH(R$2,Corp_value!$1:$1,0)),"yyyy/mm/dd")))</f>
        <v>#N/A</v>
      </c>
      <c r="S106" s="132" t="e">
        <f>IF(tbl_dmi_isin[[#This Row],[Index]]&gt;$A$2,"",INDEX(Corp_value!$A$1:$EC$2998,MATCH(tbl_dmi_isin[[#This Row],[ISIN]],Corp_value!$B:$B,0),MATCH(S$2,Corp_value!$1:$1,0)))</f>
        <v>#N/A</v>
      </c>
      <c r="T106" s="132" t="e">
        <f>IF(tbl_dmi_isin[[#This Row],[Index]]&gt;$A$2,"",INDEX(Corp_value!$A$1:$EC$2998,MATCH(tbl_dmi_isin[[#This Row],[ISIN]],Corp_value!$B:$B,0),MATCH(T$2,Corp_value!$1:$1,0)))</f>
        <v>#N/A</v>
      </c>
      <c r="U106" s="132" t="e">
        <f>IF(tbl_dmi_isin[[#This Row],[Index]]&gt;$A$2,"",IF(INDEX(Corp_value!$A$1:$EC$2998,MATCH(tbl_dmi_isin[[#This Row],[ISIN]],Corp_value!$B:$B,0),MATCH(U$2,Corp_value!$1:$1,0))="--","",INDEX(Corp_value!$A$1:$EC$2998,MATCH(tbl_dmi_isin[[#This Row],[ISIN]],Corp_value!$B:$B,0),MATCH(U$2,Corp_value!$1:$1,0))))</f>
        <v>#N/A</v>
      </c>
      <c r="V106" s="145" t="str">
        <f>IFERROR(IF(tbl_dmi_isin[[#This Row],[Index]]&gt;$A$2,"",INDEX(Corp_value!$A$1:$EC$2998,MATCH(tbl_dmi_isin[[#This Row],[ISIN]],Corp_value!$B:$B,0),MATCH(V$2,Corp_value!$1:$1,0)))/100000000,"")</f>
        <v/>
      </c>
      <c r="W106" s="150" t="e">
        <f>IF(tbl_dmi_isin[[#This Row],[Index]]&gt;$A$2,"",INDEX(Corp_value!$A$1:$EC$2998,MATCH(tbl_dmi_isin[[#This Row],[ISIN]],Corp_value!$B:$B,0),MATCH(W$2,Corp_value!$1:$1,0)))</f>
        <v>#N/A</v>
      </c>
      <c r="X106" s="150" t="e">
        <f>IF(tbl_dmi_isin[[#This Row],[Index]]&gt;$A$2,"",INDEX(Corp_value!$A$1:$EC$2998,MATCH(tbl_dmi_isin[[#This Row],[ISIN]],Corp_value!$B:$B,0),MATCH(X$2,Corp_value!$1:$1,0)))</f>
        <v>#N/A</v>
      </c>
      <c r="Y106" s="153" t="e">
        <f>IF(tbl_dmi_isin[[#This Row],[Index]]&gt;$A$2,"",INDEX(Corp_value!$A$1:$EC$2998,MATCH(tbl_dmi_isin[[#This Row],[ISIN]],Corp_value!$B:$B,0),MATCH(Y$2,Corp_value!$1:$1,0)))</f>
        <v>#N/A</v>
      </c>
      <c r="Z106" s="153" t="e">
        <f>IF(tbl_dmi_isin[[#This Row],[Index]]&gt;$A$2,"",INDEX(Corp_value!$A$1:$EC$2998,MATCH(tbl_dmi_isin[[#This Row],[ISIN]],Corp_value!$B:$B,0),MATCH(Z$2,Corp_value!$1:$1,0)))</f>
        <v>#N/A</v>
      </c>
    </row>
    <row r="107" spans="1:26">
      <c r="A107" s="12">
        <v>104</v>
      </c>
      <c r="B107" s="85" t="str">
        <f>IF(tbl_dmi_isin[[#This Row],[Index]]&gt;$A$2,"",TEXT(INDEX(美元债一级!$A$2:$BO$2879,tbl_dmi_isin[[#This Row],[Index]]+1,MATCH(B$2,美元债一级!$2:$2,0)),"yyyy/mm/dd"))</f>
        <v>2023/07/07</v>
      </c>
      <c r="C107" s="12" t="str">
        <f>IF(tbl_dmi_isin[[#This Row],[Index]]&gt;$A$2,"",INDEX(美元债一级!$A$2:$BO$2880,tbl_dmi_isin[[#This Row],[Index]]+1,MATCH(C$2,美元债一级!$2:$2,0)))</f>
        <v>XS2651784568</v>
      </c>
      <c r="D107" s="12" t="str">
        <f>IF(tbl_dmi_isin[[#This Row],[Index]]&gt;$A$2,"",INDEX(美元债一级!$A$2:$BO$2880,tbl_dmi_isin[[#This Row],[Index]]+1,MATCH(D$2,美元债一级!$2:$2,0)))</f>
        <v>中国银行股份有限公司</v>
      </c>
      <c r="E107" s="12" t="str">
        <f>TEXT(tbl_dmi_isin[[#This Row],[定价日]],"YYMMDD")&amp;tbl_dmi_isin[[#This Row],[ISIN]]</f>
        <v>230707XS2651784568</v>
      </c>
      <c r="F107" s="115"/>
      <c r="G107" s="24" t="e">
        <f>IF(tbl_dmi_isin[[#This Row],[Index]]&gt;$A$2,"",INDEX(Corp_value!$A$1:$EC$2998,MATCH(tbl_dmi_isin[[#This Row],[ISIN]],Corp_value!$B:$B,0),MATCH(G$2,Corp_value!$1:$1,0)))</f>
        <v>#N/A</v>
      </c>
      <c r="H107" s="25" t="e">
        <f>IF(tbl_dmi_isin[[#This Row],[Index]]&gt;$A$2,"",INDEX(Corp_value!$A$1:$EC$2998,MATCH(tbl_dmi_isin[[#This Row],[ISIN]],Corp_value!$B:$B,0),MATCH(H$2,Corp_value!$1:$1,0)))</f>
        <v>#N/A</v>
      </c>
      <c r="I107" s="25" t="e">
        <f>IF(tbl_dmi_isin[[#This Row],[Index]]&gt;$A$2,"",IF(INDEX(Corp_value!$A$1:$EC$2998,MATCH(tbl_dmi_isin[[#This Row],[ISIN]],Corp_value!$B:$B,0),MATCH(I$2,Corp_value!$1:$1,0))="--","",INDEX(Corp_value!$A$1:$EC$2998,MATCH(tbl_dmi_isin[[#This Row],[ISIN]],Corp_value!$B:$B,0),MATCH(I$2,Corp_value!$1:$1,0))))</f>
        <v>#N/A</v>
      </c>
      <c r="J107" s="24" t="e">
        <f>IF(tbl_dmi_isin[[#This Row],[Index]]&gt;$A$2,"",INDEX(Corp_value!$A$1:$EC$2998,MATCH(tbl_dmi_isin[[#This Row],[ISIN]],Corp_value!$B:$B,0),MATCH(J$2,Corp_value!$1:$1,0)))</f>
        <v>#N/A</v>
      </c>
      <c r="K107" s="24" t="e">
        <f>IF(tbl_dmi_isin[[#This Row],[Index]]&gt;$A$2,"",INDEX(Corp_value!$A$1:$EC$2998,MATCH(tbl_dmi_isin[[#This Row],[ISIN]],Corp_value!$B:$B,0),MATCH(K$2,Corp_value!$1:$1,0)))</f>
        <v>#N/A</v>
      </c>
      <c r="L107" s="24" t="e">
        <f>IF(tbl_dmi_isin[[#This Row],[Index]]&gt;$A$2,"",IF(INDEX(Corp_value!$A$1:$EC$2998,MATCH(tbl_dmi_isin[[#This Row],[ISIN]],Corp_value!$B:$B,0),MATCH(L$2,Corp_value!$1:$1,0))="--","",INDEX(Corp_value!$A$1:$EC$2998,MATCH(tbl_dmi_isin[[#This Row],[ISIN]],Corp_value!$B:$B,0),MATCH(L$2,Corp_value!$1:$1,0))))</f>
        <v>#N/A</v>
      </c>
      <c r="M107" s="132" t="e">
        <f>IF(tbl_dmi_isin[[#This Row],[Index]]&gt;$A$2,"",INDEX(Corp_value!$A$1:$EC$2998,MATCH(tbl_dmi_isin[[#This Row],[ISIN]],Corp_value!$B:$B,0),MATCH(M$2,Corp_value!$1:$1,0)))</f>
        <v>#N/A</v>
      </c>
      <c r="N107" s="132" t="e">
        <f>IF(tbl_dmi_isin[[#This Row],[Index]]&gt;$A$2,"",IF(INDEX(Corp_value!$A$1:$EC$2998,MATCH(tbl_dmi_isin[[#This Row],[ISIN]],Corp_value!$B:$B,0),MATCH(N$2,Corp_value!$1:$1,0))="--","",INDEX(Corp_value!$A$1:$EC$2998,MATCH(tbl_dmi_isin[[#This Row],[ISIN]],Corp_value!$B:$B,0),MATCH(N$2,Corp_value!$1:$1,0))))</f>
        <v>#N/A</v>
      </c>
      <c r="O107" s="132" t="e">
        <f>IF(tbl_dmi_isin[[#This Row],[Index]]&gt;$A$2,"",INDEX(Corp_value!$A$1:$EC$2998,MATCH(tbl_dmi_isin[[#This Row],[ISIN]],Corp_value!$B:$B,0),MATCH(O$2,Corp_value!$1:$1,0)))</f>
        <v>#N/A</v>
      </c>
      <c r="P107" s="147" t="e">
        <f>IF(tbl_dmi_isin[[#This Row],[Index]]&gt;$A$2,"",TEXT(INDEX(Corp_value!$A$1:$EC$2998,MATCH(tbl_dmi_isin[[#This Row],[ISIN]],Corp_value!$B:$B,0),MATCH(P$2,Corp_value!$1:$1,0)),"yyyy/mm/dd"))</f>
        <v>#N/A</v>
      </c>
      <c r="Q107" s="147" t="e">
        <f>IF(tbl_dmi_isin[[#This Row],[Index]]&gt;$A$2,"",TEXT(INDEX(Corp_value!$A$1:$EC$2998,MATCH(tbl_dmi_isin[[#This Row],[ISIN]],Corp_value!$B:$B,0),MATCH(Q$2,Corp_value!$1:$1,0)),"yyyy/mm/dd"))</f>
        <v>#N/A</v>
      </c>
      <c r="R107" s="147" t="e">
        <f>IF(tbl_dmi_isin[[#This Row],[Index]]&gt;$A$2,"",IF(TEXT(INDEX(Corp_value!$A$1:$EC$2998,MATCH(tbl_dmi_isin[[#This Row],[ISIN]],Corp_value!$B:$B,0),MATCH(R$2,Corp_value!$1:$1,0)),"yyyy/mm/dd")="--","",TEXT(INDEX(Corp_value!$A$1:$EC$2998,MATCH(tbl_dmi_isin[[#This Row],[ISIN]],Corp_value!$B:$B,0),MATCH(R$2,Corp_value!$1:$1,0)),"yyyy/mm/dd")))</f>
        <v>#N/A</v>
      </c>
      <c r="S107" s="132" t="e">
        <f>IF(tbl_dmi_isin[[#This Row],[Index]]&gt;$A$2,"",INDEX(Corp_value!$A$1:$EC$2998,MATCH(tbl_dmi_isin[[#This Row],[ISIN]],Corp_value!$B:$B,0),MATCH(S$2,Corp_value!$1:$1,0)))</f>
        <v>#N/A</v>
      </c>
      <c r="T107" s="132" t="e">
        <f>IF(tbl_dmi_isin[[#This Row],[Index]]&gt;$A$2,"",INDEX(Corp_value!$A$1:$EC$2998,MATCH(tbl_dmi_isin[[#This Row],[ISIN]],Corp_value!$B:$B,0),MATCH(T$2,Corp_value!$1:$1,0)))</f>
        <v>#N/A</v>
      </c>
      <c r="U107" s="132" t="e">
        <f>IF(tbl_dmi_isin[[#This Row],[Index]]&gt;$A$2,"",IF(INDEX(Corp_value!$A$1:$EC$2998,MATCH(tbl_dmi_isin[[#This Row],[ISIN]],Corp_value!$B:$B,0),MATCH(U$2,Corp_value!$1:$1,0))="--","",INDEX(Corp_value!$A$1:$EC$2998,MATCH(tbl_dmi_isin[[#This Row],[ISIN]],Corp_value!$B:$B,0),MATCH(U$2,Corp_value!$1:$1,0))))</f>
        <v>#N/A</v>
      </c>
      <c r="V107" s="145" t="str">
        <f>IFERROR(IF(tbl_dmi_isin[[#This Row],[Index]]&gt;$A$2,"",INDEX(Corp_value!$A$1:$EC$2998,MATCH(tbl_dmi_isin[[#This Row],[ISIN]],Corp_value!$B:$B,0),MATCH(V$2,Corp_value!$1:$1,0)))/100000000,"")</f>
        <v/>
      </c>
      <c r="W107" s="150" t="e">
        <f>IF(tbl_dmi_isin[[#This Row],[Index]]&gt;$A$2,"",INDEX(Corp_value!$A$1:$EC$2998,MATCH(tbl_dmi_isin[[#This Row],[ISIN]],Corp_value!$B:$B,0),MATCH(W$2,Corp_value!$1:$1,0)))</f>
        <v>#N/A</v>
      </c>
      <c r="X107" s="150" t="e">
        <f>IF(tbl_dmi_isin[[#This Row],[Index]]&gt;$A$2,"",INDEX(Corp_value!$A$1:$EC$2998,MATCH(tbl_dmi_isin[[#This Row],[ISIN]],Corp_value!$B:$B,0),MATCH(X$2,Corp_value!$1:$1,0)))</f>
        <v>#N/A</v>
      </c>
      <c r="Y107" s="153" t="e">
        <f>IF(tbl_dmi_isin[[#This Row],[Index]]&gt;$A$2,"",INDEX(Corp_value!$A$1:$EC$2998,MATCH(tbl_dmi_isin[[#This Row],[ISIN]],Corp_value!$B:$B,0),MATCH(Y$2,Corp_value!$1:$1,0)))</f>
        <v>#N/A</v>
      </c>
      <c r="Z107" s="153" t="e">
        <f>IF(tbl_dmi_isin[[#This Row],[Index]]&gt;$A$2,"",INDEX(Corp_value!$A$1:$EC$2998,MATCH(tbl_dmi_isin[[#This Row],[ISIN]],Corp_value!$B:$B,0),MATCH(Z$2,Corp_value!$1:$1,0)))</f>
        <v>#N/A</v>
      </c>
    </row>
    <row r="108" spans="1:26">
      <c r="A108" s="12">
        <v>105</v>
      </c>
      <c r="B108" s="85" t="str">
        <f>IF(tbl_dmi_isin[[#This Row],[Index]]&gt;$A$2,"",TEXT(INDEX(美元债一级!$A$2:$BO$2879,tbl_dmi_isin[[#This Row],[Index]]+1,MATCH(B$2,美元债一级!$2:$2,0)),"yyyy/mm/dd"))</f>
        <v>2023/06/29</v>
      </c>
      <c r="C108" s="12" t="str">
        <f>IF(tbl_dmi_isin[[#This Row],[Index]]&gt;$A$2,"",INDEX(美元债一级!$A$2:$BO$2880,tbl_dmi_isin[[#This Row],[Index]]+1,MATCH(C$2,美元债一级!$2:$2,0)))</f>
        <v>XS2647150759</v>
      </c>
      <c r="D108" s="12" t="str">
        <f>IF(tbl_dmi_isin[[#This Row],[Index]]&gt;$A$2,"",INDEX(美元债一级!$A$2:$BO$2880,tbl_dmi_isin[[#This Row],[Index]]+1,MATCH(D$2,美元债一级!$2:$2,0)))</f>
        <v>中国银行股份有限公司</v>
      </c>
      <c r="E108" s="12" t="str">
        <f>TEXT(tbl_dmi_isin[[#This Row],[定价日]],"YYMMDD")&amp;tbl_dmi_isin[[#This Row],[ISIN]]</f>
        <v>230629XS2647150759</v>
      </c>
      <c r="F108" s="115"/>
      <c r="G108" s="24" t="e">
        <f>IF(tbl_dmi_isin[[#This Row],[Index]]&gt;$A$2,"",INDEX(Corp_value!$A$1:$EC$2998,MATCH(tbl_dmi_isin[[#This Row],[ISIN]],Corp_value!$B:$B,0),MATCH(G$2,Corp_value!$1:$1,0)))</f>
        <v>#N/A</v>
      </c>
      <c r="H108" s="25" t="e">
        <f>IF(tbl_dmi_isin[[#This Row],[Index]]&gt;$A$2,"",INDEX(Corp_value!$A$1:$EC$2998,MATCH(tbl_dmi_isin[[#This Row],[ISIN]],Corp_value!$B:$B,0),MATCH(H$2,Corp_value!$1:$1,0)))</f>
        <v>#N/A</v>
      </c>
      <c r="I108" s="25" t="e">
        <f>IF(tbl_dmi_isin[[#This Row],[Index]]&gt;$A$2,"",IF(INDEX(Corp_value!$A$1:$EC$2998,MATCH(tbl_dmi_isin[[#This Row],[ISIN]],Corp_value!$B:$B,0),MATCH(I$2,Corp_value!$1:$1,0))="--","",INDEX(Corp_value!$A$1:$EC$2998,MATCH(tbl_dmi_isin[[#This Row],[ISIN]],Corp_value!$B:$B,0),MATCH(I$2,Corp_value!$1:$1,0))))</f>
        <v>#N/A</v>
      </c>
      <c r="J108" s="24" t="e">
        <f>IF(tbl_dmi_isin[[#This Row],[Index]]&gt;$A$2,"",INDEX(Corp_value!$A$1:$EC$2998,MATCH(tbl_dmi_isin[[#This Row],[ISIN]],Corp_value!$B:$B,0),MATCH(J$2,Corp_value!$1:$1,0)))</f>
        <v>#N/A</v>
      </c>
      <c r="K108" s="24" t="e">
        <f>IF(tbl_dmi_isin[[#This Row],[Index]]&gt;$A$2,"",INDEX(Corp_value!$A$1:$EC$2998,MATCH(tbl_dmi_isin[[#This Row],[ISIN]],Corp_value!$B:$B,0),MATCH(K$2,Corp_value!$1:$1,0)))</f>
        <v>#N/A</v>
      </c>
      <c r="L108" s="24" t="e">
        <f>IF(tbl_dmi_isin[[#This Row],[Index]]&gt;$A$2,"",IF(INDEX(Corp_value!$A$1:$EC$2998,MATCH(tbl_dmi_isin[[#This Row],[ISIN]],Corp_value!$B:$B,0),MATCH(L$2,Corp_value!$1:$1,0))="--","",INDEX(Corp_value!$A$1:$EC$2998,MATCH(tbl_dmi_isin[[#This Row],[ISIN]],Corp_value!$B:$B,0),MATCH(L$2,Corp_value!$1:$1,0))))</f>
        <v>#N/A</v>
      </c>
      <c r="M108" s="132" t="e">
        <f>IF(tbl_dmi_isin[[#This Row],[Index]]&gt;$A$2,"",INDEX(Corp_value!$A$1:$EC$2998,MATCH(tbl_dmi_isin[[#This Row],[ISIN]],Corp_value!$B:$B,0),MATCH(M$2,Corp_value!$1:$1,0)))</f>
        <v>#N/A</v>
      </c>
      <c r="N108" s="132" t="e">
        <f>IF(tbl_dmi_isin[[#This Row],[Index]]&gt;$A$2,"",IF(INDEX(Corp_value!$A$1:$EC$2998,MATCH(tbl_dmi_isin[[#This Row],[ISIN]],Corp_value!$B:$B,0),MATCH(N$2,Corp_value!$1:$1,0))="--","",INDEX(Corp_value!$A$1:$EC$2998,MATCH(tbl_dmi_isin[[#This Row],[ISIN]],Corp_value!$B:$B,0),MATCH(N$2,Corp_value!$1:$1,0))))</f>
        <v>#N/A</v>
      </c>
      <c r="O108" s="132" t="e">
        <f>IF(tbl_dmi_isin[[#This Row],[Index]]&gt;$A$2,"",INDEX(Corp_value!$A$1:$EC$2998,MATCH(tbl_dmi_isin[[#This Row],[ISIN]],Corp_value!$B:$B,0),MATCH(O$2,Corp_value!$1:$1,0)))</f>
        <v>#N/A</v>
      </c>
      <c r="P108" s="147" t="e">
        <f>IF(tbl_dmi_isin[[#This Row],[Index]]&gt;$A$2,"",TEXT(INDEX(Corp_value!$A$1:$EC$2998,MATCH(tbl_dmi_isin[[#This Row],[ISIN]],Corp_value!$B:$B,0),MATCH(P$2,Corp_value!$1:$1,0)),"yyyy/mm/dd"))</f>
        <v>#N/A</v>
      </c>
      <c r="Q108" s="147" t="e">
        <f>IF(tbl_dmi_isin[[#This Row],[Index]]&gt;$A$2,"",TEXT(INDEX(Corp_value!$A$1:$EC$2998,MATCH(tbl_dmi_isin[[#This Row],[ISIN]],Corp_value!$B:$B,0),MATCH(Q$2,Corp_value!$1:$1,0)),"yyyy/mm/dd"))</f>
        <v>#N/A</v>
      </c>
      <c r="R108" s="147" t="e">
        <f>IF(tbl_dmi_isin[[#This Row],[Index]]&gt;$A$2,"",IF(TEXT(INDEX(Corp_value!$A$1:$EC$2998,MATCH(tbl_dmi_isin[[#This Row],[ISIN]],Corp_value!$B:$B,0),MATCH(R$2,Corp_value!$1:$1,0)),"yyyy/mm/dd")="--","",TEXT(INDEX(Corp_value!$A$1:$EC$2998,MATCH(tbl_dmi_isin[[#This Row],[ISIN]],Corp_value!$B:$B,0),MATCH(R$2,Corp_value!$1:$1,0)),"yyyy/mm/dd")))</f>
        <v>#N/A</v>
      </c>
      <c r="S108" s="132" t="e">
        <f>IF(tbl_dmi_isin[[#This Row],[Index]]&gt;$A$2,"",INDEX(Corp_value!$A$1:$EC$2998,MATCH(tbl_dmi_isin[[#This Row],[ISIN]],Corp_value!$B:$B,0),MATCH(S$2,Corp_value!$1:$1,0)))</f>
        <v>#N/A</v>
      </c>
      <c r="T108" s="132" t="e">
        <f>IF(tbl_dmi_isin[[#This Row],[Index]]&gt;$A$2,"",INDEX(Corp_value!$A$1:$EC$2998,MATCH(tbl_dmi_isin[[#This Row],[ISIN]],Corp_value!$B:$B,0),MATCH(T$2,Corp_value!$1:$1,0)))</f>
        <v>#N/A</v>
      </c>
      <c r="U108" s="132" t="e">
        <f>IF(tbl_dmi_isin[[#This Row],[Index]]&gt;$A$2,"",IF(INDEX(Corp_value!$A$1:$EC$2998,MATCH(tbl_dmi_isin[[#This Row],[ISIN]],Corp_value!$B:$B,0),MATCH(U$2,Corp_value!$1:$1,0))="--","",INDEX(Corp_value!$A$1:$EC$2998,MATCH(tbl_dmi_isin[[#This Row],[ISIN]],Corp_value!$B:$B,0),MATCH(U$2,Corp_value!$1:$1,0))))</f>
        <v>#N/A</v>
      </c>
      <c r="V108" s="145" t="str">
        <f>IFERROR(IF(tbl_dmi_isin[[#This Row],[Index]]&gt;$A$2,"",INDEX(Corp_value!$A$1:$EC$2998,MATCH(tbl_dmi_isin[[#This Row],[ISIN]],Corp_value!$B:$B,0),MATCH(V$2,Corp_value!$1:$1,0)))/100000000,"")</f>
        <v/>
      </c>
      <c r="W108" s="150" t="e">
        <f>IF(tbl_dmi_isin[[#This Row],[Index]]&gt;$A$2,"",INDEX(Corp_value!$A$1:$EC$2998,MATCH(tbl_dmi_isin[[#This Row],[ISIN]],Corp_value!$B:$B,0),MATCH(W$2,Corp_value!$1:$1,0)))</f>
        <v>#N/A</v>
      </c>
      <c r="X108" s="150" t="e">
        <f>IF(tbl_dmi_isin[[#This Row],[Index]]&gt;$A$2,"",INDEX(Corp_value!$A$1:$EC$2998,MATCH(tbl_dmi_isin[[#This Row],[ISIN]],Corp_value!$B:$B,0),MATCH(X$2,Corp_value!$1:$1,0)))</f>
        <v>#N/A</v>
      </c>
      <c r="Y108" s="153" t="e">
        <f>IF(tbl_dmi_isin[[#This Row],[Index]]&gt;$A$2,"",INDEX(Corp_value!$A$1:$EC$2998,MATCH(tbl_dmi_isin[[#This Row],[ISIN]],Corp_value!$B:$B,0),MATCH(Y$2,Corp_value!$1:$1,0)))</f>
        <v>#N/A</v>
      </c>
      <c r="Z108" s="153" t="e">
        <f>IF(tbl_dmi_isin[[#This Row],[Index]]&gt;$A$2,"",INDEX(Corp_value!$A$1:$EC$2998,MATCH(tbl_dmi_isin[[#This Row],[ISIN]],Corp_value!$B:$B,0),MATCH(Z$2,Corp_value!$1:$1,0)))</f>
        <v>#N/A</v>
      </c>
    </row>
    <row r="109" spans="1:26">
      <c r="A109" s="12">
        <v>106</v>
      </c>
      <c r="B109" s="85" t="str">
        <f>IF(tbl_dmi_isin[[#This Row],[Index]]&gt;$A$2,"",TEXT(INDEX(美元债一级!$A$2:$BO$2879,tbl_dmi_isin[[#This Row],[Index]]+1,MATCH(B$2,美元债一级!$2:$2,0)),"yyyy/mm/dd"))</f>
        <v>2023/06/29</v>
      </c>
      <c r="C109" s="12" t="str">
        <f>IF(tbl_dmi_isin[[#This Row],[Index]]&gt;$A$2,"",INDEX(美元债一级!$A$2:$BO$2880,tbl_dmi_isin[[#This Row],[Index]]+1,MATCH(C$2,美元债一级!$2:$2,0)))</f>
        <v>XS2621326680</v>
      </c>
      <c r="D109" s="12" t="str">
        <f>IF(tbl_dmi_isin[[#This Row],[Index]]&gt;$A$2,"",INDEX(美元债一级!$A$2:$BO$2880,tbl_dmi_isin[[#This Row],[Index]]+1,MATCH(D$2,美元债一级!$2:$2,0)))</f>
        <v>南山集团有限公司</v>
      </c>
      <c r="E109" s="12" t="str">
        <f>TEXT(tbl_dmi_isin[[#This Row],[定价日]],"YYMMDD")&amp;tbl_dmi_isin[[#This Row],[ISIN]]</f>
        <v>230629XS2621326680</v>
      </c>
      <c r="F109" s="115"/>
      <c r="G109" s="24" t="e">
        <f>IF(tbl_dmi_isin[[#This Row],[Index]]&gt;$A$2,"",INDEX(Corp_value!$A$1:$EC$2998,MATCH(tbl_dmi_isin[[#This Row],[ISIN]],Corp_value!$B:$B,0),MATCH(G$2,Corp_value!$1:$1,0)))</f>
        <v>#N/A</v>
      </c>
      <c r="H109" s="25" t="e">
        <f>IF(tbl_dmi_isin[[#This Row],[Index]]&gt;$A$2,"",INDEX(Corp_value!$A$1:$EC$2998,MATCH(tbl_dmi_isin[[#This Row],[ISIN]],Corp_value!$B:$B,0),MATCH(H$2,Corp_value!$1:$1,0)))</f>
        <v>#N/A</v>
      </c>
      <c r="I109" s="25" t="e">
        <f>IF(tbl_dmi_isin[[#This Row],[Index]]&gt;$A$2,"",IF(INDEX(Corp_value!$A$1:$EC$2998,MATCH(tbl_dmi_isin[[#This Row],[ISIN]],Corp_value!$B:$B,0),MATCH(I$2,Corp_value!$1:$1,0))="--","",INDEX(Corp_value!$A$1:$EC$2998,MATCH(tbl_dmi_isin[[#This Row],[ISIN]],Corp_value!$B:$B,0),MATCH(I$2,Corp_value!$1:$1,0))))</f>
        <v>#N/A</v>
      </c>
      <c r="J109" s="24" t="e">
        <f>IF(tbl_dmi_isin[[#This Row],[Index]]&gt;$A$2,"",INDEX(Corp_value!$A$1:$EC$2998,MATCH(tbl_dmi_isin[[#This Row],[ISIN]],Corp_value!$B:$B,0),MATCH(J$2,Corp_value!$1:$1,0)))</f>
        <v>#N/A</v>
      </c>
      <c r="K109" s="24" t="e">
        <f>IF(tbl_dmi_isin[[#This Row],[Index]]&gt;$A$2,"",INDEX(Corp_value!$A$1:$EC$2998,MATCH(tbl_dmi_isin[[#This Row],[ISIN]],Corp_value!$B:$B,0),MATCH(K$2,Corp_value!$1:$1,0)))</f>
        <v>#N/A</v>
      </c>
      <c r="L109" s="24" t="e">
        <f>IF(tbl_dmi_isin[[#This Row],[Index]]&gt;$A$2,"",IF(INDEX(Corp_value!$A$1:$EC$2998,MATCH(tbl_dmi_isin[[#This Row],[ISIN]],Corp_value!$B:$B,0),MATCH(L$2,Corp_value!$1:$1,0))="--","",INDEX(Corp_value!$A$1:$EC$2998,MATCH(tbl_dmi_isin[[#This Row],[ISIN]],Corp_value!$B:$B,0),MATCH(L$2,Corp_value!$1:$1,0))))</f>
        <v>#N/A</v>
      </c>
      <c r="M109" s="132" t="e">
        <f>IF(tbl_dmi_isin[[#This Row],[Index]]&gt;$A$2,"",INDEX(Corp_value!$A$1:$EC$2998,MATCH(tbl_dmi_isin[[#This Row],[ISIN]],Corp_value!$B:$B,0),MATCH(M$2,Corp_value!$1:$1,0)))</f>
        <v>#N/A</v>
      </c>
      <c r="N109" s="132" t="e">
        <f>IF(tbl_dmi_isin[[#This Row],[Index]]&gt;$A$2,"",IF(INDEX(Corp_value!$A$1:$EC$2998,MATCH(tbl_dmi_isin[[#This Row],[ISIN]],Corp_value!$B:$B,0),MATCH(N$2,Corp_value!$1:$1,0))="--","",INDEX(Corp_value!$A$1:$EC$2998,MATCH(tbl_dmi_isin[[#This Row],[ISIN]],Corp_value!$B:$B,0),MATCH(N$2,Corp_value!$1:$1,0))))</f>
        <v>#N/A</v>
      </c>
      <c r="O109" s="132" t="e">
        <f>IF(tbl_dmi_isin[[#This Row],[Index]]&gt;$A$2,"",INDEX(Corp_value!$A$1:$EC$2998,MATCH(tbl_dmi_isin[[#This Row],[ISIN]],Corp_value!$B:$B,0),MATCH(O$2,Corp_value!$1:$1,0)))</f>
        <v>#N/A</v>
      </c>
      <c r="P109" s="147" t="e">
        <f>IF(tbl_dmi_isin[[#This Row],[Index]]&gt;$A$2,"",TEXT(INDEX(Corp_value!$A$1:$EC$2998,MATCH(tbl_dmi_isin[[#This Row],[ISIN]],Corp_value!$B:$B,0),MATCH(P$2,Corp_value!$1:$1,0)),"yyyy/mm/dd"))</f>
        <v>#N/A</v>
      </c>
      <c r="Q109" s="147" t="e">
        <f>IF(tbl_dmi_isin[[#This Row],[Index]]&gt;$A$2,"",TEXT(INDEX(Corp_value!$A$1:$EC$2998,MATCH(tbl_dmi_isin[[#This Row],[ISIN]],Corp_value!$B:$B,0),MATCH(Q$2,Corp_value!$1:$1,0)),"yyyy/mm/dd"))</f>
        <v>#N/A</v>
      </c>
      <c r="R109" s="147" t="e">
        <f>IF(tbl_dmi_isin[[#This Row],[Index]]&gt;$A$2,"",IF(TEXT(INDEX(Corp_value!$A$1:$EC$2998,MATCH(tbl_dmi_isin[[#This Row],[ISIN]],Corp_value!$B:$B,0),MATCH(R$2,Corp_value!$1:$1,0)),"yyyy/mm/dd")="--","",TEXT(INDEX(Corp_value!$A$1:$EC$2998,MATCH(tbl_dmi_isin[[#This Row],[ISIN]],Corp_value!$B:$B,0),MATCH(R$2,Corp_value!$1:$1,0)),"yyyy/mm/dd")))</f>
        <v>#N/A</v>
      </c>
      <c r="S109" s="132" t="e">
        <f>IF(tbl_dmi_isin[[#This Row],[Index]]&gt;$A$2,"",INDEX(Corp_value!$A$1:$EC$2998,MATCH(tbl_dmi_isin[[#This Row],[ISIN]],Corp_value!$B:$B,0),MATCH(S$2,Corp_value!$1:$1,0)))</f>
        <v>#N/A</v>
      </c>
      <c r="T109" s="132" t="e">
        <f>IF(tbl_dmi_isin[[#This Row],[Index]]&gt;$A$2,"",INDEX(Corp_value!$A$1:$EC$2998,MATCH(tbl_dmi_isin[[#This Row],[ISIN]],Corp_value!$B:$B,0),MATCH(T$2,Corp_value!$1:$1,0)))</f>
        <v>#N/A</v>
      </c>
      <c r="U109" s="132" t="e">
        <f>IF(tbl_dmi_isin[[#This Row],[Index]]&gt;$A$2,"",IF(INDEX(Corp_value!$A$1:$EC$2998,MATCH(tbl_dmi_isin[[#This Row],[ISIN]],Corp_value!$B:$B,0),MATCH(U$2,Corp_value!$1:$1,0))="--","",INDEX(Corp_value!$A$1:$EC$2998,MATCH(tbl_dmi_isin[[#This Row],[ISIN]],Corp_value!$B:$B,0),MATCH(U$2,Corp_value!$1:$1,0))))</f>
        <v>#N/A</v>
      </c>
      <c r="V109" s="145" t="str">
        <f>IFERROR(IF(tbl_dmi_isin[[#This Row],[Index]]&gt;$A$2,"",INDEX(Corp_value!$A$1:$EC$2998,MATCH(tbl_dmi_isin[[#This Row],[ISIN]],Corp_value!$B:$B,0),MATCH(V$2,Corp_value!$1:$1,0)))/100000000,"")</f>
        <v/>
      </c>
      <c r="W109" s="150" t="e">
        <f>IF(tbl_dmi_isin[[#This Row],[Index]]&gt;$A$2,"",INDEX(Corp_value!$A$1:$EC$2998,MATCH(tbl_dmi_isin[[#This Row],[ISIN]],Corp_value!$B:$B,0),MATCH(W$2,Corp_value!$1:$1,0)))</f>
        <v>#N/A</v>
      </c>
      <c r="X109" s="150" t="e">
        <f>IF(tbl_dmi_isin[[#This Row],[Index]]&gt;$A$2,"",INDEX(Corp_value!$A$1:$EC$2998,MATCH(tbl_dmi_isin[[#This Row],[ISIN]],Corp_value!$B:$B,0),MATCH(X$2,Corp_value!$1:$1,0)))</f>
        <v>#N/A</v>
      </c>
      <c r="Y109" s="153" t="e">
        <f>IF(tbl_dmi_isin[[#This Row],[Index]]&gt;$A$2,"",INDEX(Corp_value!$A$1:$EC$2998,MATCH(tbl_dmi_isin[[#This Row],[ISIN]],Corp_value!$B:$B,0),MATCH(Y$2,Corp_value!$1:$1,0)))</f>
        <v>#N/A</v>
      </c>
      <c r="Z109" s="153" t="e">
        <f>IF(tbl_dmi_isin[[#This Row],[Index]]&gt;$A$2,"",INDEX(Corp_value!$A$1:$EC$2998,MATCH(tbl_dmi_isin[[#This Row],[ISIN]],Corp_value!$B:$B,0),MATCH(Z$2,Corp_value!$1:$1,0)))</f>
        <v>#N/A</v>
      </c>
    </row>
    <row r="110" spans="1:26">
      <c r="A110" s="12">
        <v>107</v>
      </c>
      <c r="B110" s="85" t="str">
        <f>IF(tbl_dmi_isin[[#This Row],[Index]]&gt;$A$2,"",TEXT(INDEX(美元债一级!$A$2:$BO$2879,tbl_dmi_isin[[#This Row],[Index]]+1,MATCH(B$2,美元债一级!$2:$2,0)),"yyyy/mm/dd"))</f>
        <v>2023/06/26</v>
      </c>
      <c r="C110" s="12" t="str">
        <f>IF(tbl_dmi_isin[[#This Row],[Index]]&gt;$A$2,"",INDEX(美元债一级!$A$2:$BO$2880,tbl_dmi_isin[[#This Row],[Index]]+1,MATCH(C$2,美元债一级!$2:$2,0)))</f>
        <v>XS2619663953</v>
      </c>
      <c r="D110" s="12" t="str">
        <f>IF(tbl_dmi_isin[[#This Row],[Index]]&gt;$A$2,"",INDEX(美元债一级!$A$2:$BO$2880,tbl_dmi_isin[[#This Row],[Index]]+1,MATCH(D$2,美元债一级!$2:$2,0)))</f>
        <v>济南市中财金投资集团有限公司</v>
      </c>
      <c r="E110" s="12" t="str">
        <f>TEXT(tbl_dmi_isin[[#This Row],[定价日]],"YYMMDD")&amp;tbl_dmi_isin[[#This Row],[ISIN]]</f>
        <v>230626XS2619663953</v>
      </c>
      <c r="F110" s="116"/>
      <c r="G110" s="24" t="e">
        <f>IF(tbl_dmi_isin[[#This Row],[Index]]&gt;$A$2,"",INDEX(Corp_value!$A$1:$EC$2998,MATCH(tbl_dmi_isin[[#This Row],[ISIN]],Corp_value!$B:$B,0),MATCH(G$2,Corp_value!$1:$1,0)))</f>
        <v>#N/A</v>
      </c>
      <c r="H110" s="25" t="e">
        <f>IF(tbl_dmi_isin[[#This Row],[Index]]&gt;$A$2,"",INDEX(Corp_value!$A$1:$EC$2998,MATCH(tbl_dmi_isin[[#This Row],[ISIN]],Corp_value!$B:$B,0),MATCH(H$2,Corp_value!$1:$1,0)))</f>
        <v>#N/A</v>
      </c>
      <c r="I110" s="25" t="e">
        <f>IF(tbl_dmi_isin[[#This Row],[Index]]&gt;$A$2,"",IF(INDEX(Corp_value!$A$1:$EC$2998,MATCH(tbl_dmi_isin[[#This Row],[ISIN]],Corp_value!$B:$B,0),MATCH(I$2,Corp_value!$1:$1,0))="--","",INDEX(Corp_value!$A$1:$EC$2998,MATCH(tbl_dmi_isin[[#This Row],[ISIN]],Corp_value!$B:$B,0),MATCH(I$2,Corp_value!$1:$1,0))))</f>
        <v>#N/A</v>
      </c>
      <c r="J110" s="24" t="e">
        <f>IF(tbl_dmi_isin[[#This Row],[Index]]&gt;$A$2,"",INDEX(Corp_value!$A$1:$EC$2998,MATCH(tbl_dmi_isin[[#This Row],[ISIN]],Corp_value!$B:$B,0),MATCH(J$2,Corp_value!$1:$1,0)))</f>
        <v>#N/A</v>
      </c>
      <c r="K110" s="24" t="e">
        <f>IF(tbl_dmi_isin[[#This Row],[Index]]&gt;$A$2,"",INDEX(Corp_value!$A$1:$EC$2998,MATCH(tbl_dmi_isin[[#This Row],[ISIN]],Corp_value!$B:$B,0),MATCH(K$2,Corp_value!$1:$1,0)))</f>
        <v>#N/A</v>
      </c>
      <c r="L110" s="24" t="e">
        <f>IF(tbl_dmi_isin[[#This Row],[Index]]&gt;$A$2,"",IF(INDEX(Corp_value!$A$1:$EC$2998,MATCH(tbl_dmi_isin[[#This Row],[ISIN]],Corp_value!$B:$B,0),MATCH(L$2,Corp_value!$1:$1,0))="--","",INDEX(Corp_value!$A$1:$EC$2998,MATCH(tbl_dmi_isin[[#This Row],[ISIN]],Corp_value!$B:$B,0),MATCH(L$2,Corp_value!$1:$1,0))))</f>
        <v>#N/A</v>
      </c>
      <c r="M110" s="132" t="e">
        <f>IF(tbl_dmi_isin[[#This Row],[Index]]&gt;$A$2,"",INDEX(Corp_value!$A$1:$EC$2998,MATCH(tbl_dmi_isin[[#This Row],[ISIN]],Corp_value!$B:$B,0),MATCH(M$2,Corp_value!$1:$1,0)))</f>
        <v>#N/A</v>
      </c>
      <c r="N110" s="132" t="e">
        <f>IF(tbl_dmi_isin[[#This Row],[Index]]&gt;$A$2,"",IF(INDEX(Corp_value!$A$1:$EC$2998,MATCH(tbl_dmi_isin[[#This Row],[ISIN]],Corp_value!$B:$B,0),MATCH(N$2,Corp_value!$1:$1,0))="--","",INDEX(Corp_value!$A$1:$EC$2998,MATCH(tbl_dmi_isin[[#This Row],[ISIN]],Corp_value!$B:$B,0),MATCH(N$2,Corp_value!$1:$1,0))))</f>
        <v>#N/A</v>
      </c>
      <c r="O110" s="132" t="e">
        <f>IF(tbl_dmi_isin[[#This Row],[Index]]&gt;$A$2,"",INDEX(Corp_value!$A$1:$EC$2998,MATCH(tbl_dmi_isin[[#This Row],[ISIN]],Corp_value!$B:$B,0),MATCH(O$2,Corp_value!$1:$1,0)))</f>
        <v>#N/A</v>
      </c>
      <c r="P110" s="148" t="e">
        <f>IF(tbl_dmi_isin[[#This Row],[Index]]&gt;$A$2,"",TEXT(INDEX(Corp_value!$A$1:$EC$2998,MATCH(tbl_dmi_isin[[#This Row],[ISIN]],Corp_value!$B:$B,0),MATCH(P$2,Corp_value!$1:$1,0)),"yyyy/mm/dd"))</f>
        <v>#N/A</v>
      </c>
      <c r="Q110" s="148" t="e">
        <f>IF(tbl_dmi_isin[[#This Row],[Index]]&gt;$A$2,"",TEXT(INDEX(Corp_value!$A$1:$EC$2998,MATCH(tbl_dmi_isin[[#This Row],[ISIN]],Corp_value!$B:$B,0),MATCH(Q$2,Corp_value!$1:$1,0)),"yyyy/mm/dd"))</f>
        <v>#N/A</v>
      </c>
      <c r="R110" s="148" t="e">
        <f>IF(tbl_dmi_isin[[#This Row],[Index]]&gt;$A$2,"",IF(TEXT(INDEX(Corp_value!$A$1:$EC$2998,MATCH(tbl_dmi_isin[[#This Row],[ISIN]],Corp_value!$B:$B,0),MATCH(R$2,Corp_value!$1:$1,0)),"yyyy/mm/dd")="--","",TEXT(INDEX(Corp_value!$A$1:$EC$2998,MATCH(tbl_dmi_isin[[#This Row],[ISIN]],Corp_value!$B:$B,0),MATCH(R$2,Corp_value!$1:$1,0)),"yyyy/mm/dd")))</f>
        <v>#N/A</v>
      </c>
      <c r="S110" s="132" t="e">
        <f>IF(tbl_dmi_isin[[#This Row],[Index]]&gt;$A$2,"",INDEX(Corp_value!$A$1:$EC$2998,MATCH(tbl_dmi_isin[[#This Row],[ISIN]],Corp_value!$B:$B,0),MATCH(S$2,Corp_value!$1:$1,0)))</f>
        <v>#N/A</v>
      </c>
      <c r="T110" s="132" t="e">
        <f>IF(tbl_dmi_isin[[#This Row],[Index]]&gt;$A$2,"",INDEX(Corp_value!$A$1:$EC$2998,MATCH(tbl_dmi_isin[[#This Row],[ISIN]],Corp_value!$B:$B,0),MATCH(T$2,Corp_value!$1:$1,0)))</f>
        <v>#N/A</v>
      </c>
      <c r="U110" s="132" t="e">
        <f>IF(tbl_dmi_isin[[#This Row],[Index]]&gt;$A$2,"",IF(INDEX(Corp_value!$A$1:$EC$2998,MATCH(tbl_dmi_isin[[#This Row],[ISIN]],Corp_value!$B:$B,0),MATCH(U$2,Corp_value!$1:$1,0))="--","",INDEX(Corp_value!$A$1:$EC$2998,MATCH(tbl_dmi_isin[[#This Row],[ISIN]],Corp_value!$B:$B,0),MATCH(U$2,Corp_value!$1:$1,0))))</f>
        <v>#N/A</v>
      </c>
      <c r="V110" s="145" t="str">
        <f>IFERROR(IF(tbl_dmi_isin[[#This Row],[Index]]&gt;$A$2,"",INDEX(Corp_value!$A$1:$EC$2998,MATCH(tbl_dmi_isin[[#This Row],[ISIN]],Corp_value!$B:$B,0),MATCH(V$2,Corp_value!$1:$1,0)))/100000000,"")</f>
        <v/>
      </c>
      <c r="W110" s="150" t="e">
        <f>IF(tbl_dmi_isin[[#This Row],[Index]]&gt;$A$2,"",INDEX(Corp_value!$A$1:$EC$2998,MATCH(tbl_dmi_isin[[#This Row],[ISIN]],Corp_value!$B:$B,0),MATCH(W$2,Corp_value!$1:$1,0)))</f>
        <v>#N/A</v>
      </c>
      <c r="X110" s="150" t="e">
        <f>IF(tbl_dmi_isin[[#This Row],[Index]]&gt;$A$2,"",INDEX(Corp_value!$A$1:$EC$2998,MATCH(tbl_dmi_isin[[#This Row],[ISIN]],Corp_value!$B:$B,0),MATCH(X$2,Corp_value!$1:$1,0)))</f>
        <v>#N/A</v>
      </c>
      <c r="Y110" s="153" t="e">
        <f>IF(tbl_dmi_isin[[#This Row],[Index]]&gt;$A$2,"",INDEX(Corp_value!$A$1:$EC$2998,MATCH(tbl_dmi_isin[[#This Row],[ISIN]],Corp_value!$B:$B,0),MATCH(Y$2,Corp_value!$1:$1,0)))</f>
        <v>#N/A</v>
      </c>
      <c r="Z110" s="153" t="e">
        <f>IF(tbl_dmi_isin[[#This Row],[Index]]&gt;$A$2,"",INDEX(Corp_value!$A$1:$EC$2998,MATCH(tbl_dmi_isin[[#This Row],[ISIN]],Corp_value!$B:$B,0),MATCH(Z$2,Corp_value!$1:$1,0)))</f>
        <v>#N/A</v>
      </c>
    </row>
    <row r="111" spans="1:26">
      <c r="A111" s="12">
        <v>108</v>
      </c>
      <c r="B111" s="85" t="str">
        <f>IF(tbl_dmi_isin[[#This Row],[Index]]&gt;$A$2,"",TEXT(INDEX(美元债一级!$A$2:$BO$2879,tbl_dmi_isin[[#This Row],[Index]]+1,MATCH(B$2,美元债一级!$2:$2,0)),"yyyy/mm/dd"))</f>
        <v>2023/06/21</v>
      </c>
      <c r="C111" s="12" t="str">
        <f>IF(tbl_dmi_isin[[#This Row],[Index]]&gt;$A$2,"",INDEX(美元债一级!$A$2:$BO$2880,tbl_dmi_isin[[#This Row],[Index]]+1,MATCH(C$2,美元债一级!$2:$2,0)))</f>
        <v>XS2635637940</v>
      </c>
      <c r="D111" s="12" t="str">
        <f>IF(tbl_dmi_isin[[#This Row],[Index]]&gt;$A$2,"",INDEX(美元债一级!$A$2:$BO$2880,tbl_dmi_isin[[#This Row],[Index]]+1,MATCH(D$2,美元债一级!$2:$2,0)))</f>
        <v>国厚资产管理股份有限公司</v>
      </c>
      <c r="E111" s="12" t="str">
        <f>TEXT(tbl_dmi_isin[[#This Row],[定价日]],"YYMMDD")&amp;tbl_dmi_isin[[#This Row],[ISIN]]</f>
        <v>230621XS2635637940</v>
      </c>
      <c r="F111" s="115"/>
      <c r="G111" s="24" t="e">
        <f>IF(tbl_dmi_isin[[#This Row],[Index]]&gt;$A$2,"",INDEX(Corp_value!$A$1:$EC$2998,MATCH(tbl_dmi_isin[[#This Row],[ISIN]],Corp_value!$B:$B,0),MATCH(G$2,Corp_value!$1:$1,0)))</f>
        <v>#N/A</v>
      </c>
      <c r="H111" s="25" t="e">
        <f>IF(tbl_dmi_isin[[#This Row],[Index]]&gt;$A$2,"",INDEX(Corp_value!$A$1:$EC$2998,MATCH(tbl_dmi_isin[[#This Row],[ISIN]],Corp_value!$B:$B,0),MATCH(H$2,Corp_value!$1:$1,0)))</f>
        <v>#N/A</v>
      </c>
      <c r="I111" s="25" t="e">
        <f>IF(tbl_dmi_isin[[#This Row],[Index]]&gt;$A$2,"",IF(INDEX(Corp_value!$A$1:$EC$2998,MATCH(tbl_dmi_isin[[#This Row],[ISIN]],Corp_value!$B:$B,0),MATCH(I$2,Corp_value!$1:$1,0))="--","",INDEX(Corp_value!$A$1:$EC$2998,MATCH(tbl_dmi_isin[[#This Row],[ISIN]],Corp_value!$B:$B,0),MATCH(I$2,Corp_value!$1:$1,0))))</f>
        <v>#N/A</v>
      </c>
      <c r="J111" s="24" t="e">
        <f>IF(tbl_dmi_isin[[#This Row],[Index]]&gt;$A$2,"",INDEX(Corp_value!$A$1:$EC$2998,MATCH(tbl_dmi_isin[[#This Row],[ISIN]],Corp_value!$B:$B,0),MATCH(J$2,Corp_value!$1:$1,0)))</f>
        <v>#N/A</v>
      </c>
      <c r="K111" s="24" t="e">
        <f>IF(tbl_dmi_isin[[#This Row],[Index]]&gt;$A$2,"",INDEX(Corp_value!$A$1:$EC$2998,MATCH(tbl_dmi_isin[[#This Row],[ISIN]],Corp_value!$B:$B,0),MATCH(K$2,Corp_value!$1:$1,0)))</f>
        <v>#N/A</v>
      </c>
      <c r="L111" s="24" t="e">
        <f>IF(tbl_dmi_isin[[#This Row],[Index]]&gt;$A$2,"",IF(INDEX(Corp_value!$A$1:$EC$2998,MATCH(tbl_dmi_isin[[#This Row],[ISIN]],Corp_value!$B:$B,0),MATCH(L$2,Corp_value!$1:$1,0))="--","",INDEX(Corp_value!$A$1:$EC$2998,MATCH(tbl_dmi_isin[[#This Row],[ISIN]],Corp_value!$B:$B,0),MATCH(L$2,Corp_value!$1:$1,0))))</f>
        <v>#N/A</v>
      </c>
      <c r="M111" s="132" t="e">
        <f>IF(tbl_dmi_isin[[#This Row],[Index]]&gt;$A$2,"",INDEX(Corp_value!$A$1:$EC$2998,MATCH(tbl_dmi_isin[[#This Row],[ISIN]],Corp_value!$B:$B,0),MATCH(M$2,Corp_value!$1:$1,0)))</f>
        <v>#N/A</v>
      </c>
      <c r="N111" s="132" t="e">
        <f>IF(tbl_dmi_isin[[#This Row],[Index]]&gt;$A$2,"",IF(INDEX(Corp_value!$A$1:$EC$2998,MATCH(tbl_dmi_isin[[#This Row],[ISIN]],Corp_value!$B:$B,0),MATCH(N$2,Corp_value!$1:$1,0))="--","",INDEX(Corp_value!$A$1:$EC$2998,MATCH(tbl_dmi_isin[[#This Row],[ISIN]],Corp_value!$B:$B,0),MATCH(N$2,Corp_value!$1:$1,0))))</f>
        <v>#N/A</v>
      </c>
      <c r="O111" s="132" t="e">
        <f>IF(tbl_dmi_isin[[#This Row],[Index]]&gt;$A$2,"",INDEX(Corp_value!$A$1:$EC$2998,MATCH(tbl_dmi_isin[[#This Row],[ISIN]],Corp_value!$B:$B,0),MATCH(O$2,Corp_value!$1:$1,0)))</f>
        <v>#N/A</v>
      </c>
      <c r="P111" s="147" t="e">
        <f>IF(tbl_dmi_isin[[#This Row],[Index]]&gt;$A$2,"",TEXT(INDEX(Corp_value!$A$1:$EC$2998,MATCH(tbl_dmi_isin[[#This Row],[ISIN]],Corp_value!$B:$B,0),MATCH(P$2,Corp_value!$1:$1,0)),"yyyy/mm/dd"))</f>
        <v>#N/A</v>
      </c>
      <c r="Q111" s="147" t="e">
        <f>IF(tbl_dmi_isin[[#This Row],[Index]]&gt;$A$2,"",TEXT(INDEX(Corp_value!$A$1:$EC$2998,MATCH(tbl_dmi_isin[[#This Row],[ISIN]],Corp_value!$B:$B,0),MATCH(Q$2,Corp_value!$1:$1,0)),"yyyy/mm/dd"))</f>
        <v>#N/A</v>
      </c>
      <c r="R111" s="147" t="e">
        <f>IF(tbl_dmi_isin[[#This Row],[Index]]&gt;$A$2,"",IF(TEXT(INDEX(Corp_value!$A$1:$EC$2998,MATCH(tbl_dmi_isin[[#This Row],[ISIN]],Corp_value!$B:$B,0),MATCH(R$2,Corp_value!$1:$1,0)),"yyyy/mm/dd")="--","",TEXT(INDEX(Corp_value!$A$1:$EC$2998,MATCH(tbl_dmi_isin[[#This Row],[ISIN]],Corp_value!$B:$B,0),MATCH(R$2,Corp_value!$1:$1,0)),"yyyy/mm/dd")))</f>
        <v>#N/A</v>
      </c>
      <c r="S111" s="132" t="e">
        <f>IF(tbl_dmi_isin[[#This Row],[Index]]&gt;$A$2,"",INDEX(Corp_value!$A$1:$EC$2998,MATCH(tbl_dmi_isin[[#This Row],[ISIN]],Corp_value!$B:$B,0),MATCH(S$2,Corp_value!$1:$1,0)))</f>
        <v>#N/A</v>
      </c>
      <c r="T111" s="132" t="e">
        <f>IF(tbl_dmi_isin[[#This Row],[Index]]&gt;$A$2,"",INDEX(Corp_value!$A$1:$EC$2998,MATCH(tbl_dmi_isin[[#This Row],[ISIN]],Corp_value!$B:$B,0),MATCH(T$2,Corp_value!$1:$1,0)))</f>
        <v>#N/A</v>
      </c>
      <c r="U111" s="132" t="e">
        <f>IF(tbl_dmi_isin[[#This Row],[Index]]&gt;$A$2,"",IF(INDEX(Corp_value!$A$1:$EC$2998,MATCH(tbl_dmi_isin[[#This Row],[ISIN]],Corp_value!$B:$B,0),MATCH(U$2,Corp_value!$1:$1,0))="--","",INDEX(Corp_value!$A$1:$EC$2998,MATCH(tbl_dmi_isin[[#This Row],[ISIN]],Corp_value!$B:$B,0),MATCH(U$2,Corp_value!$1:$1,0))))</f>
        <v>#N/A</v>
      </c>
      <c r="V111" s="145" t="str">
        <f>IFERROR(IF(tbl_dmi_isin[[#This Row],[Index]]&gt;$A$2,"",INDEX(Corp_value!$A$1:$EC$2998,MATCH(tbl_dmi_isin[[#This Row],[ISIN]],Corp_value!$B:$B,0),MATCH(V$2,Corp_value!$1:$1,0)))/100000000,"")</f>
        <v/>
      </c>
      <c r="W111" s="150" t="e">
        <f>IF(tbl_dmi_isin[[#This Row],[Index]]&gt;$A$2,"",INDEX(Corp_value!$A$1:$EC$2998,MATCH(tbl_dmi_isin[[#This Row],[ISIN]],Corp_value!$B:$B,0),MATCH(W$2,Corp_value!$1:$1,0)))</f>
        <v>#N/A</v>
      </c>
      <c r="X111" s="150" t="e">
        <f>IF(tbl_dmi_isin[[#This Row],[Index]]&gt;$A$2,"",INDEX(Corp_value!$A$1:$EC$2998,MATCH(tbl_dmi_isin[[#This Row],[ISIN]],Corp_value!$B:$B,0),MATCH(X$2,Corp_value!$1:$1,0)))</f>
        <v>#N/A</v>
      </c>
      <c r="Y111" s="153" t="e">
        <f>IF(tbl_dmi_isin[[#This Row],[Index]]&gt;$A$2,"",INDEX(Corp_value!$A$1:$EC$2998,MATCH(tbl_dmi_isin[[#This Row],[ISIN]],Corp_value!$B:$B,0),MATCH(Y$2,Corp_value!$1:$1,0)))</f>
        <v>#N/A</v>
      </c>
      <c r="Z111" s="153" t="e">
        <f>IF(tbl_dmi_isin[[#This Row],[Index]]&gt;$A$2,"",INDEX(Corp_value!$A$1:$EC$2998,MATCH(tbl_dmi_isin[[#This Row],[ISIN]],Corp_value!$B:$B,0),MATCH(Z$2,Corp_value!$1:$1,0)))</f>
        <v>#N/A</v>
      </c>
    </row>
    <row r="112" spans="1:26">
      <c r="A112" s="12">
        <v>109</v>
      </c>
      <c r="B112" s="85" t="str">
        <f>IF(tbl_dmi_isin[[#This Row],[Index]]&gt;$A$2,"",TEXT(INDEX(美元债一级!$A$2:$BO$2879,tbl_dmi_isin[[#This Row],[Index]]+1,MATCH(B$2,美元债一级!$2:$2,0)),"yyyy/mm/dd"))</f>
        <v>2023/06/20</v>
      </c>
      <c r="C112" s="12" t="str">
        <f>IF(tbl_dmi_isin[[#This Row],[Index]]&gt;$A$2,"",INDEX(美元债一级!$A$2:$BO$2880,tbl_dmi_isin[[#This Row],[Index]]+1,MATCH(C$2,美元债一级!$2:$2,0)))</f>
        <v>XS2642667773</v>
      </c>
      <c r="D112" s="12" t="str">
        <f>IF(tbl_dmi_isin[[#This Row],[Index]]&gt;$A$2,"",INDEX(美元债一级!$A$2:$BO$2880,tbl_dmi_isin[[#This Row],[Index]]+1,MATCH(D$2,美元债一级!$2:$2,0)))</f>
        <v>中信建投(国际)金融控股有限公司</v>
      </c>
      <c r="E112" s="12" t="str">
        <f>TEXT(tbl_dmi_isin[[#This Row],[定价日]],"YYMMDD")&amp;tbl_dmi_isin[[#This Row],[ISIN]]</f>
        <v>230620XS2642667773</v>
      </c>
      <c r="F112" s="115"/>
      <c r="G112" s="24" t="e">
        <f>IF(tbl_dmi_isin[[#This Row],[Index]]&gt;$A$2,"",INDEX(Corp_value!$A$1:$EC$2998,MATCH(tbl_dmi_isin[[#This Row],[ISIN]],Corp_value!$B:$B,0),MATCH(G$2,Corp_value!$1:$1,0)))</f>
        <v>#N/A</v>
      </c>
      <c r="H112" s="25" t="e">
        <f>IF(tbl_dmi_isin[[#This Row],[Index]]&gt;$A$2,"",INDEX(Corp_value!$A$1:$EC$2998,MATCH(tbl_dmi_isin[[#This Row],[ISIN]],Corp_value!$B:$B,0),MATCH(H$2,Corp_value!$1:$1,0)))</f>
        <v>#N/A</v>
      </c>
      <c r="I112" s="25" t="e">
        <f>IF(tbl_dmi_isin[[#This Row],[Index]]&gt;$A$2,"",IF(INDEX(Corp_value!$A$1:$EC$2998,MATCH(tbl_dmi_isin[[#This Row],[ISIN]],Corp_value!$B:$B,0),MATCH(I$2,Corp_value!$1:$1,0))="--","",INDEX(Corp_value!$A$1:$EC$2998,MATCH(tbl_dmi_isin[[#This Row],[ISIN]],Corp_value!$B:$B,0),MATCH(I$2,Corp_value!$1:$1,0))))</f>
        <v>#N/A</v>
      </c>
      <c r="J112" s="24" t="e">
        <f>IF(tbl_dmi_isin[[#This Row],[Index]]&gt;$A$2,"",INDEX(Corp_value!$A$1:$EC$2998,MATCH(tbl_dmi_isin[[#This Row],[ISIN]],Corp_value!$B:$B,0),MATCH(J$2,Corp_value!$1:$1,0)))</f>
        <v>#N/A</v>
      </c>
      <c r="K112" s="24" t="e">
        <f>IF(tbl_dmi_isin[[#This Row],[Index]]&gt;$A$2,"",INDEX(Corp_value!$A$1:$EC$2998,MATCH(tbl_dmi_isin[[#This Row],[ISIN]],Corp_value!$B:$B,0),MATCH(K$2,Corp_value!$1:$1,0)))</f>
        <v>#N/A</v>
      </c>
      <c r="L112" s="24" t="e">
        <f>IF(tbl_dmi_isin[[#This Row],[Index]]&gt;$A$2,"",IF(INDEX(Corp_value!$A$1:$EC$2998,MATCH(tbl_dmi_isin[[#This Row],[ISIN]],Corp_value!$B:$B,0),MATCH(L$2,Corp_value!$1:$1,0))="--","",INDEX(Corp_value!$A$1:$EC$2998,MATCH(tbl_dmi_isin[[#This Row],[ISIN]],Corp_value!$B:$B,0),MATCH(L$2,Corp_value!$1:$1,0))))</f>
        <v>#N/A</v>
      </c>
      <c r="M112" s="132" t="e">
        <f>IF(tbl_dmi_isin[[#This Row],[Index]]&gt;$A$2,"",INDEX(Corp_value!$A$1:$EC$2998,MATCH(tbl_dmi_isin[[#This Row],[ISIN]],Corp_value!$B:$B,0),MATCH(M$2,Corp_value!$1:$1,0)))</f>
        <v>#N/A</v>
      </c>
      <c r="N112" s="132" t="e">
        <f>IF(tbl_dmi_isin[[#This Row],[Index]]&gt;$A$2,"",IF(INDEX(Corp_value!$A$1:$EC$2998,MATCH(tbl_dmi_isin[[#This Row],[ISIN]],Corp_value!$B:$B,0),MATCH(N$2,Corp_value!$1:$1,0))="--","",INDEX(Corp_value!$A$1:$EC$2998,MATCH(tbl_dmi_isin[[#This Row],[ISIN]],Corp_value!$B:$B,0),MATCH(N$2,Corp_value!$1:$1,0))))</f>
        <v>#N/A</v>
      </c>
      <c r="O112" s="132" t="e">
        <f>IF(tbl_dmi_isin[[#This Row],[Index]]&gt;$A$2,"",INDEX(Corp_value!$A$1:$EC$2998,MATCH(tbl_dmi_isin[[#This Row],[ISIN]],Corp_value!$B:$B,0),MATCH(O$2,Corp_value!$1:$1,0)))</f>
        <v>#N/A</v>
      </c>
      <c r="P112" s="147" t="e">
        <f>IF(tbl_dmi_isin[[#This Row],[Index]]&gt;$A$2,"",TEXT(INDEX(Corp_value!$A$1:$EC$2998,MATCH(tbl_dmi_isin[[#This Row],[ISIN]],Corp_value!$B:$B,0),MATCH(P$2,Corp_value!$1:$1,0)),"yyyy/mm/dd"))</f>
        <v>#N/A</v>
      </c>
      <c r="Q112" s="147" t="e">
        <f>IF(tbl_dmi_isin[[#This Row],[Index]]&gt;$A$2,"",TEXT(INDEX(Corp_value!$A$1:$EC$2998,MATCH(tbl_dmi_isin[[#This Row],[ISIN]],Corp_value!$B:$B,0),MATCH(Q$2,Corp_value!$1:$1,0)),"yyyy/mm/dd"))</f>
        <v>#N/A</v>
      </c>
      <c r="R112" s="147" t="e">
        <f>IF(tbl_dmi_isin[[#This Row],[Index]]&gt;$A$2,"",IF(TEXT(INDEX(Corp_value!$A$1:$EC$2998,MATCH(tbl_dmi_isin[[#This Row],[ISIN]],Corp_value!$B:$B,0),MATCH(R$2,Corp_value!$1:$1,0)),"yyyy/mm/dd")="--","",TEXT(INDEX(Corp_value!$A$1:$EC$2998,MATCH(tbl_dmi_isin[[#This Row],[ISIN]],Corp_value!$B:$B,0),MATCH(R$2,Corp_value!$1:$1,0)),"yyyy/mm/dd")))</f>
        <v>#N/A</v>
      </c>
      <c r="S112" s="132" t="e">
        <f>IF(tbl_dmi_isin[[#This Row],[Index]]&gt;$A$2,"",INDEX(Corp_value!$A$1:$EC$2998,MATCH(tbl_dmi_isin[[#This Row],[ISIN]],Corp_value!$B:$B,0),MATCH(S$2,Corp_value!$1:$1,0)))</f>
        <v>#N/A</v>
      </c>
      <c r="T112" s="132" t="e">
        <f>IF(tbl_dmi_isin[[#This Row],[Index]]&gt;$A$2,"",INDEX(Corp_value!$A$1:$EC$2998,MATCH(tbl_dmi_isin[[#This Row],[ISIN]],Corp_value!$B:$B,0),MATCH(T$2,Corp_value!$1:$1,0)))</f>
        <v>#N/A</v>
      </c>
      <c r="U112" s="132" t="e">
        <f>IF(tbl_dmi_isin[[#This Row],[Index]]&gt;$A$2,"",IF(INDEX(Corp_value!$A$1:$EC$2998,MATCH(tbl_dmi_isin[[#This Row],[ISIN]],Corp_value!$B:$B,0),MATCH(U$2,Corp_value!$1:$1,0))="--","",INDEX(Corp_value!$A$1:$EC$2998,MATCH(tbl_dmi_isin[[#This Row],[ISIN]],Corp_value!$B:$B,0),MATCH(U$2,Corp_value!$1:$1,0))))</f>
        <v>#N/A</v>
      </c>
      <c r="V112" s="145" t="str">
        <f>IFERROR(IF(tbl_dmi_isin[[#This Row],[Index]]&gt;$A$2,"",INDEX(Corp_value!$A$1:$EC$2998,MATCH(tbl_dmi_isin[[#This Row],[ISIN]],Corp_value!$B:$B,0),MATCH(V$2,Corp_value!$1:$1,0)))/100000000,"")</f>
        <v/>
      </c>
      <c r="W112" s="150" t="e">
        <f>IF(tbl_dmi_isin[[#This Row],[Index]]&gt;$A$2,"",INDEX(Corp_value!$A$1:$EC$2998,MATCH(tbl_dmi_isin[[#This Row],[ISIN]],Corp_value!$B:$B,0),MATCH(W$2,Corp_value!$1:$1,0)))</f>
        <v>#N/A</v>
      </c>
      <c r="X112" s="150" t="e">
        <f>IF(tbl_dmi_isin[[#This Row],[Index]]&gt;$A$2,"",INDEX(Corp_value!$A$1:$EC$2998,MATCH(tbl_dmi_isin[[#This Row],[ISIN]],Corp_value!$B:$B,0),MATCH(X$2,Corp_value!$1:$1,0)))</f>
        <v>#N/A</v>
      </c>
      <c r="Y112" s="153" t="e">
        <f>IF(tbl_dmi_isin[[#This Row],[Index]]&gt;$A$2,"",INDEX(Corp_value!$A$1:$EC$2998,MATCH(tbl_dmi_isin[[#This Row],[ISIN]],Corp_value!$B:$B,0),MATCH(Y$2,Corp_value!$1:$1,0)))</f>
        <v>#N/A</v>
      </c>
      <c r="Z112" s="153" t="e">
        <f>IF(tbl_dmi_isin[[#This Row],[Index]]&gt;$A$2,"",INDEX(Corp_value!$A$1:$EC$2998,MATCH(tbl_dmi_isin[[#This Row],[ISIN]],Corp_value!$B:$B,0),MATCH(Z$2,Corp_value!$1:$1,0)))</f>
        <v>#N/A</v>
      </c>
    </row>
    <row r="113" spans="1:26">
      <c r="A113" s="12">
        <v>110</v>
      </c>
      <c r="B113" s="85" t="str">
        <f>IF(tbl_dmi_isin[[#This Row],[Index]]&gt;$A$2,"",TEXT(INDEX(美元债一级!$A$2:$BO$2879,tbl_dmi_isin[[#This Row],[Index]]+1,MATCH(B$2,美元债一级!$2:$2,0)),"yyyy/mm/dd"))</f>
        <v>2023/06/16</v>
      </c>
      <c r="C113" s="12" t="str">
        <f>IF(tbl_dmi_isin[[#This Row],[Index]]&gt;$A$2,"",INDEX(美元债一级!$A$2:$BO$2880,tbl_dmi_isin[[#This Row],[Index]]+1,MATCH(C$2,美元债一级!$2:$2,0)))</f>
        <v>XS2634238526</v>
      </c>
      <c r="D113" s="12" t="str">
        <f>IF(tbl_dmi_isin[[#This Row],[Index]]&gt;$A$2,"",INDEX(美元债一级!$A$2:$BO$2880,tbl_dmi_isin[[#This Row],[Index]]+1,MATCH(D$2,美元债一级!$2:$2,0)))</f>
        <v>福建省晋江城市建设投资开发集团有限责任公司</v>
      </c>
      <c r="E113" s="12" t="str">
        <f>TEXT(tbl_dmi_isin[[#This Row],[定价日]],"YYMMDD")&amp;tbl_dmi_isin[[#This Row],[ISIN]]</f>
        <v>230616XS2634238526</v>
      </c>
      <c r="F113" s="149"/>
      <c r="G113" s="24" t="e">
        <f>IF(tbl_dmi_isin[[#This Row],[Index]]&gt;$A$2,"",INDEX(Corp_value!$A$1:$EC$2998,MATCH(tbl_dmi_isin[[#This Row],[ISIN]],Corp_value!$B:$B,0),MATCH(G$2,Corp_value!$1:$1,0)))</f>
        <v>#N/A</v>
      </c>
      <c r="H113" s="25" t="e">
        <f>IF(tbl_dmi_isin[[#This Row],[Index]]&gt;$A$2,"",INDEX(Corp_value!$A$1:$EC$2998,MATCH(tbl_dmi_isin[[#This Row],[ISIN]],Corp_value!$B:$B,0),MATCH(H$2,Corp_value!$1:$1,0)))</f>
        <v>#N/A</v>
      </c>
      <c r="I113" s="25" t="e">
        <f>IF(tbl_dmi_isin[[#This Row],[Index]]&gt;$A$2,"",IF(INDEX(Corp_value!$A$1:$EC$2998,MATCH(tbl_dmi_isin[[#This Row],[ISIN]],Corp_value!$B:$B,0),MATCH(I$2,Corp_value!$1:$1,0))="--","",INDEX(Corp_value!$A$1:$EC$2998,MATCH(tbl_dmi_isin[[#This Row],[ISIN]],Corp_value!$B:$B,0),MATCH(I$2,Corp_value!$1:$1,0))))</f>
        <v>#N/A</v>
      </c>
      <c r="J113" s="24" t="e">
        <f>IF(tbl_dmi_isin[[#This Row],[Index]]&gt;$A$2,"",INDEX(Corp_value!$A$1:$EC$2998,MATCH(tbl_dmi_isin[[#This Row],[ISIN]],Corp_value!$B:$B,0),MATCH(J$2,Corp_value!$1:$1,0)))</f>
        <v>#N/A</v>
      </c>
      <c r="K113" s="24" t="e">
        <f>IF(tbl_dmi_isin[[#This Row],[Index]]&gt;$A$2,"",INDEX(Corp_value!$A$1:$EC$2998,MATCH(tbl_dmi_isin[[#This Row],[ISIN]],Corp_value!$B:$B,0),MATCH(K$2,Corp_value!$1:$1,0)))</f>
        <v>#N/A</v>
      </c>
      <c r="L113" s="24" t="e">
        <f>IF(tbl_dmi_isin[[#This Row],[Index]]&gt;$A$2,"",IF(INDEX(Corp_value!$A$1:$EC$2998,MATCH(tbl_dmi_isin[[#This Row],[ISIN]],Corp_value!$B:$B,0),MATCH(L$2,Corp_value!$1:$1,0))="--","",INDEX(Corp_value!$A$1:$EC$2998,MATCH(tbl_dmi_isin[[#This Row],[ISIN]],Corp_value!$B:$B,0),MATCH(L$2,Corp_value!$1:$1,0))))</f>
        <v>#N/A</v>
      </c>
      <c r="M113" s="132" t="e">
        <f>IF(tbl_dmi_isin[[#This Row],[Index]]&gt;$A$2,"",INDEX(Corp_value!$A$1:$EC$2998,MATCH(tbl_dmi_isin[[#This Row],[ISIN]],Corp_value!$B:$B,0),MATCH(M$2,Corp_value!$1:$1,0)))</f>
        <v>#N/A</v>
      </c>
      <c r="N113" s="132" t="e">
        <f>IF(tbl_dmi_isin[[#This Row],[Index]]&gt;$A$2,"",IF(INDEX(Corp_value!$A$1:$EC$2998,MATCH(tbl_dmi_isin[[#This Row],[ISIN]],Corp_value!$B:$B,0),MATCH(N$2,Corp_value!$1:$1,0))="--","",INDEX(Corp_value!$A$1:$EC$2998,MATCH(tbl_dmi_isin[[#This Row],[ISIN]],Corp_value!$B:$B,0),MATCH(N$2,Corp_value!$1:$1,0))))</f>
        <v>#N/A</v>
      </c>
      <c r="O113" s="132" t="e">
        <f>IF(tbl_dmi_isin[[#This Row],[Index]]&gt;$A$2,"",INDEX(Corp_value!$A$1:$EC$2998,MATCH(tbl_dmi_isin[[#This Row],[ISIN]],Corp_value!$B:$B,0),MATCH(O$2,Corp_value!$1:$1,0)))</f>
        <v>#N/A</v>
      </c>
      <c r="P113" s="147" t="e">
        <f>IF(tbl_dmi_isin[[#This Row],[Index]]&gt;$A$2,"",TEXT(INDEX(Corp_value!$A$1:$EC$2998,MATCH(tbl_dmi_isin[[#This Row],[ISIN]],Corp_value!$B:$B,0),MATCH(P$2,Corp_value!$1:$1,0)),"yyyy/mm/dd"))</f>
        <v>#N/A</v>
      </c>
      <c r="Q113" s="147" t="e">
        <f>IF(tbl_dmi_isin[[#This Row],[Index]]&gt;$A$2,"",TEXT(INDEX(Corp_value!$A$1:$EC$2998,MATCH(tbl_dmi_isin[[#This Row],[ISIN]],Corp_value!$B:$B,0),MATCH(Q$2,Corp_value!$1:$1,0)),"yyyy/mm/dd"))</f>
        <v>#N/A</v>
      </c>
      <c r="R113" s="147" t="e">
        <f>IF(tbl_dmi_isin[[#This Row],[Index]]&gt;$A$2,"",IF(TEXT(INDEX(Corp_value!$A$1:$EC$2998,MATCH(tbl_dmi_isin[[#This Row],[ISIN]],Corp_value!$B:$B,0),MATCH(R$2,Corp_value!$1:$1,0)),"yyyy/mm/dd")="--","",TEXT(INDEX(Corp_value!$A$1:$EC$2998,MATCH(tbl_dmi_isin[[#This Row],[ISIN]],Corp_value!$B:$B,0),MATCH(R$2,Corp_value!$1:$1,0)),"yyyy/mm/dd")))</f>
        <v>#N/A</v>
      </c>
      <c r="S113" s="132" t="e">
        <f>IF(tbl_dmi_isin[[#This Row],[Index]]&gt;$A$2,"",INDEX(Corp_value!$A$1:$EC$2998,MATCH(tbl_dmi_isin[[#This Row],[ISIN]],Corp_value!$B:$B,0),MATCH(S$2,Corp_value!$1:$1,0)))</f>
        <v>#N/A</v>
      </c>
      <c r="T113" s="132" t="e">
        <f>IF(tbl_dmi_isin[[#This Row],[Index]]&gt;$A$2,"",INDEX(Corp_value!$A$1:$EC$2998,MATCH(tbl_dmi_isin[[#This Row],[ISIN]],Corp_value!$B:$B,0),MATCH(T$2,Corp_value!$1:$1,0)))</f>
        <v>#N/A</v>
      </c>
      <c r="U113" s="132" t="e">
        <f>IF(tbl_dmi_isin[[#This Row],[Index]]&gt;$A$2,"",IF(INDEX(Corp_value!$A$1:$EC$2998,MATCH(tbl_dmi_isin[[#This Row],[ISIN]],Corp_value!$B:$B,0),MATCH(U$2,Corp_value!$1:$1,0))="--","",INDEX(Corp_value!$A$1:$EC$2998,MATCH(tbl_dmi_isin[[#This Row],[ISIN]],Corp_value!$B:$B,0),MATCH(U$2,Corp_value!$1:$1,0))))</f>
        <v>#N/A</v>
      </c>
      <c r="V113" s="145" t="str">
        <f>IFERROR(IF(tbl_dmi_isin[[#This Row],[Index]]&gt;$A$2,"",INDEX(Corp_value!$A$1:$EC$2998,MATCH(tbl_dmi_isin[[#This Row],[ISIN]],Corp_value!$B:$B,0),MATCH(V$2,Corp_value!$1:$1,0)))/100000000,"")</f>
        <v/>
      </c>
      <c r="W113" s="150" t="e">
        <f>IF(tbl_dmi_isin[[#This Row],[Index]]&gt;$A$2,"",INDEX(Corp_value!$A$1:$EC$2998,MATCH(tbl_dmi_isin[[#This Row],[ISIN]],Corp_value!$B:$B,0),MATCH(W$2,Corp_value!$1:$1,0)))</f>
        <v>#N/A</v>
      </c>
      <c r="X113" s="150" t="e">
        <f>IF(tbl_dmi_isin[[#This Row],[Index]]&gt;$A$2,"",INDEX(Corp_value!$A$1:$EC$2998,MATCH(tbl_dmi_isin[[#This Row],[ISIN]],Corp_value!$B:$B,0),MATCH(X$2,Corp_value!$1:$1,0)))</f>
        <v>#N/A</v>
      </c>
      <c r="Y113" s="153" t="e">
        <f>IF(tbl_dmi_isin[[#This Row],[Index]]&gt;$A$2,"",INDEX(Corp_value!$A$1:$EC$2998,MATCH(tbl_dmi_isin[[#This Row],[ISIN]],Corp_value!$B:$B,0),MATCH(Y$2,Corp_value!$1:$1,0)))</f>
        <v>#N/A</v>
      </c>
      <c r="Z113" s="153" t="e">
        <f>IF(tbl_dmi_isin[[#This Row],[Index]]&gt;$A$2,"",INDEX(Corp_value!$A$1:$EC$2998,MATCH(tbl_dmi_isin[[#This Row],[ISIN]],Corp_value!$B:$B,0),MATCH(Z$2,Corp_value!$1:$1,0)))</f>
        <v>#N/A</v>
      </c>
    </row>
    <row r="114" spans="1:26">
      <c r="A114" s="12">
        <v>111</v>
      </c>
      <c r="B114" s="85" t="str">
        <f>IF(tbl_dmi_isin[[#This Row],[Index]]&gt;$A$2,"",TEXT(INDEX(美元债一级!$A$2:$BO$2879,tbl_dmi_isin[[#This Row],[Index]]+1,MATCH(B$2,美元债一级!$2:$2,0)),"yyyy/mm/dd"))</f>
        <v>2023/06/15</v>
      </c>
      <c r="C114" s="12" t="str">
        <f>IF(tbl_dmi_isin[[#This Row],[Index]]&gt;$A$2,"",INDEX(美元债一级!$A$2:$BO$2880,tbl_dmi_isin[[#This Row],[Index]]+1,MATCH(C$2,美元债一级!$2:$2,0)))</f>
        <v>HK0000937216</v>
      </c>
      <c r="D114" s="12" t="str">
        <f>IF(tbl_dmi_isin[[#This Row],[Index]]&gt;$A$2,"",INDEX(美元债一级!$A$2:$BO$2880,tbl_dmi_isin[[#This Row],[Index]]+1,MATCH(D$2,美元债一级!$2:$2,0)))</f>
        <v>香港按揭证券有限公司</v>
      </c>
      <c r="E114" s="12" t="str">
        <f>TEXT(tbl_dmi_isin[[#This Row],[定价日]],"YYMMDD")&amp;tbl_dmi_isin[[#This Row],[ISIN]]</f>
        <v>230615HK0000937216</v>
      </c>
      <c r="F114" s="116"/>
      <c r="G114" s="24" t="e">
        <f>IF(tbl_dmi_isin[[#This Row],[Index]]&gt;$A$2,"",INDEX(Corp_value!$A$1:$EC$2998,MATCH(tbl_dmi_isin[[#This Row],[ISIN]],Corp_value!$B:$B,0),MATCH(G$2,Corp_value!$1:$1,0)))</f>
        <v>#N/A</v>
      </c>
      <c r="H114" s="25" t="e">
        <f>IF(tbl_dmi_isin[[#This Row],[Index]]&gt;$A$2,"",INDEX(Corp_value!$A$1:$EC$2998,MATCH(tbl_dmi_isin[[#This Row],[ISIN]],Corp_value!$B:$B,0),MATCH(H$2,Corp_value!$1:$1,0)))</f>
        <v>#N/A</v>
      </c>
      <c r="I114" s="25" t="e">
        <f>IF(tbl_dmi_isin[[#This Row],[Index]]&gt;$A$2,"",IF(INDEX(Corp_value!$A$1:$EC$2998,MATCH(tbl_dmi_isin[[#This Row],[ISIN]],Corp_value!$B:$B,0),MATCH(I$2,Corp_value!$1:$1,0))="--","",INDEX(Corp_value!$A$1:$EC$2998,MATCH(tbl_dmi_isin[[#This Row],[ISIN]],Corp_value!$B:$B,0),MATCH(I$2,Corp_value!$1:$1,0))))</f>
        <v>#N/A</v>
      </c>
      <c r="J114" s="24" t="e">
        <f>IF(tbl_dmi_isin[[#This Row],[Index]]&gt;$A$2,"",INDEX(Corp_value!$A$1:$EC$2998,MATCH(tbl_dmi_isin[[#This Row],[ISIN]],Corp_value!$B:$B,0),MATCH(J$2,Corp_value!$1:$1,0)))</f>
        <v>#N/A</v>
      </c>
      <c r="K114" s="24" t="e">
        <f>IF(tbl_dmi_isin[[#This Row],[Index]]&gt;$A$2,"",INDEX(Corp_value!$A$1:$EC$2998,MATCH(tbl_dmi_isin[[#This Row],[ISIN]],Corp_value!$B:$B,0),MATCH(K$2,Corp_value!$1:$1,0)))</f>
        <v>#N/A</v>
      </c>
      <c r="L114" s="24" t="e">
        <f>IF(tbl_dmi_isin[[#This Row],[Index]]&gt;$A$2,"",IF(INDEX(Corp_value!$A$1:$EC$2998,MATCH(tbl_dmi_isin[[#This Row],[ISIN]],Corp_value!$B:$B,0),MATCH(L$2,Corp_value!$1:$1,0))="--","",INDEX(Corp_value!$A$1:$EC$2998,MATCH(tbl_dmi_isin[[#This Row],[ISIN]],Corp_value!$B:$B,0),MATCH(L$2,Corp_value!$1:$1,0))))</f>
        <v>#N/A</v>
      </c>
      <c r="M114" s="132" t="e">
        <f>IF(tbl_dmi_isin[[#This Row],[Index]]&gt;$A$2,"",INDEX(Corp_value!$A$1:$EC$2998,MATCH(tbl_dmi_isin[[#This Row],[ISIN]],Corp_value!$B:$B,0),MATCH(M$2,Corp_value!$1:$1,0)))</f>
        <v>#N/A</v>
      </c>
      <c r="N114" s="132" t="e">
        <f>IF(tbl_dmi_isin[[#This Row],[Index]]&gt;$A$2,"",IF(INDEX(Corp_value!$A$1:$EC$2998,MATCH(tbl_dmi_isin[[#This Row],[ISIN]],Corp_value!$B:$B,0),MATCH(N$2,Corp_value!$1:$1,0))="--","",INDEX(Corp_value!$A$1:$EC$2998,MATCH(tbl_dmi_isin[[#This Row],[ISIN]],Corp_value!$B:$B,0),MATCH(N$2,Corp_value!$1:$1,0))))</f>
        <v>#N/A</v>
      </c>
      <c r="O114" s="132" t="e">
        <f>IF(tbl_dmi_isin[[#This Row],[Index]]&gt;$A$2,"",INDEX(Corp_value!$A$1:$EC$2998,MATCH(tbl_dmi_isin[[#This Row],[ISIN]],Corp_value!$B:$B,0),MATCH(O$2,Corp_value!$1:$1,0)))</f>
        <v>#N/A</v>
      </c>
      <c r="P114" s="147" t="e">
        <f>IF(tbl_dmi_isin[[#This Row],[Index]]&gt;$A$2,"",TEXT(INDEX(Corp_value!$A$1:$EC$2998,MATCH(tbl_dmi_isin[[#This Row],[ISIN]],Corp_value!$B:$B,0),MATCH(P$2,Corp_value!$1:$1,0)),"yyyy/mm/dd"))</f>
        <v>#N/A</v>
      </c>
      <c r="Q114" s="147" t="e">
        <f>IF(tbl_dmi_isin[[#This Row],[Index]]&gt;$A$2,"",TEXT(INDEX(Corp_value!$A$1:$EC$2998,MATCH(tbl_dmi_isin[[#This Row],[ISIN]],Corp_value!$B:$B,0),MATCH(Q$2,Corp_value!$1:$1,0)),"yyyy/mm/dd"))</f>
        <v>#N/A</v>
      </c>
      <c r="R114" s="147" t="e">
        <f>IF(tbl_dmi_isin[[#This Row],[Index]]&gt;$A$2,"",IF(TEXT(INDEX(Corp_value!$A$1:$EC$2998,MATCH(tbl_dmi_isin[[#This Row],[ISIN]],Corp_value!$B:$B,0),MATCH(R$2,Corp_value!$1:$1,0)),"yyyy/mm/dd")="--","",TEXT(INDEX(Corp_value!$A$1:$EC$2998,MATCH(tbl_dmi_isin[[#This Row],[ISIN]],Corp_value!$B:$B,0),MATCH(R$2,Corp_value!$1:$1,0)),"yyyy/mm/dd")))</f>
        <v>#N/A</v>
      </c>
      <c r="S114" s="132" t="e">
        <f>IF(tbl_dmi_isin[[#This Row],[Index]]&gt;$A$2,"",INDEX(Corp_value!$A$1:$EC$2998,MATCH(tbl_dmi_isin[[#This Row],[ISIN]],Corp_value!$B:$B,0),MATCH(S$2,Corp_value!$1:$1,0)))</f>
        <v>#N/A</v>
      </c>
      <c r="T114" s="132" t="e">
        <f>IF(tbl_dmi_isin[[#This Row],[Index]]&gt;$A$2,"",INDEX(Corp_value!$A$1:$EC$2998,MATCH(tbl_dmi_isin[[#This Row],[ISIN]],Corp_value!$B:$B,0),MATCH(T$2,Corp_value!$1:$1,0)))</f>
        <v>#N/A</v>
      </c>
      <c r="U114" s="132" t="e">
        <f>IF(tbl_dmi_isin[[#This Row],[Index]]&gt;$A$2,"",IF(INDEX(Corp_value!$A$1:$EC$2998,MATCH(tbl_dmi_isin[[#This Row],[ISIN]],Corp_value!$B:$B,0),MATCH(U$2,Corp_value!$1:$1,0))="--","",INDEX(Corp_value!$A$1:$EC$2998,MATCH(tbl_dmi_isin[[#This Row],[ISIN]],Corp_value!$B:$B,0),MATCH(U$2,Corp_value!$1:$1,0))))</f>
        <v>#N/A</v>
      </c>
      <c r="V114" s="145" t="str">
        <f>IFERROR(IF(tbl_dmi_isin[[#This Row],[Index]]&gt;$A$2,"",INDEX(Corp_value!$A$1:$EC$2998,MATCH(tbl_dmi_isin[[#This Row],[ISIN]],Corp_value!$B:$B,0),MATCH(V$2,Corp_value!$1:$1,0)))/100000000,"")</f>
        <v/>
      </c>
      <c r="W114" s="150" t="e">
        <f>IF(tbl_dmi_isin[[#This Row],[Index]]&gt;$A$2,"",INDEX(Corp_value!$A$1:$EC$2998,MATCH(tbl_dmi_isin[[#This Row],[ISIN]],Corp_value!$B:$B,0),MATCH(W$2,Corp_value!$1:$1,0)))</f>
        <v>#N/A</v>
      </c>
      <c r="X114" s="150" t="e">
        <f>IF(tbl_dmi_isin[[#This Row],[Index]]&gt;$A$2,"",INDEX(Corp_value!$A$1:$EC$2998,MATCH(tbl_dmi_isin[[#This Row],[ISIN]],Corp_value!$B:$B,0),MATCH(X$2,Corp_value!$1:$1,0)))</f>
        <v>#N/A</v>
      </c>
      <c r="Y114" s="153" t="e">
        <f>IF(tbl_dmi_isin[[#This Row],[Index]]&gt;$A$2,"",INDEX(Corp_value!$A$1:$EC$2998,MATCH(tbl_dmi_isin[[#This Row],[ISIN]],Corp_value!$B:$B,0),MATCH(Y$2,Corp_value!$1:$1,0)))</f>
        <v>#N/A</v>
      </c>
      <c r="Z114" s="153" t="e">
        <f>IF(tbl_dmi_isin[[#This Row],[Index]]&gt;$A$2,"",INDEX(Corp_value!$A$1:$EC$2998,MATCH(tbl_dmi_isin[[#This Row],[ISIN]],Corp_value!$B:$B,0),MATCH(Z$2,Corp_value!$1:$1,0)))</f>
        <v>#N/A</v>
      </c>
    </row>
    <row r="115" spans="1:26">
      <c r="A115" s="12">
        <v>112</v>
      </c>
      <c r="B115" s="85" t="str">
        <f>IF(tbl_dmi_isin[[#This Row],[Index]]&gt;$A$2,"",TEXT(INDEX(美元债一级!$A$2:$BO$2879,tbl_dmi_isin[[#This Row],[Index]]+1,MATCH(B$2,美元债一级!$2:$2,0)),"yyyy/mm/dd"))</f>
        <v>2023/06/15</v>
      </c>
      <c r="C115" s="12" t="str">
        <f>IF(tbl_dmi_isin[[#This Row],[Index]]&gt;$A$2,"",INDEX(美元债一级!$A$2:$BO$2880,tbl_dmi_isin[[#This Row],[Index]]+1,MATCH(C$2,美元债一级!$2:$2,0)))</f>
        <v>HK0000937208</v>
      </c>
      <c r="D115" s="12" t="str">
        <f>IF(tbl_dmi_isin[[#This Row],[Index]]&gt;$A$2,"",INDEX(美元债一级!$A$2:$BO$2880,tbl_dmi_isin[[#This Row],[Index]]+1,MATCH(D$2,美元债一级!$2:$2,0)))</f>
        <v>香港按揭证券有限公司</v>
      </c>
      <c r="E115" s="12" t="str">
        <f>TEXT(tbl_dmi_isin[[#This Row],[定价日]],"YYMMDD")&amp;tbl_dmi_isin[[#This Row],[ISIN]]</f>
        <v>230615HK0000937208</v>
      </c>
      <c r="F115" s="115"/>
      <c r="G115" s="24" t="e">
        <f>IF(tbl_dmi_isin[[#This Row],[Index]]&gt;$A$2,"",INDEX(Corp_value!$A$1:$EC$2998,MATCH(tbl_dmi_isin[[#This Row],[ISIN]],Corp_value!$B:$B,0),MATCH(G$2,Corp_value!$1:$1,0)))</f>
        <v>#N/A</v>
      </c>
      <c r="H115" s="25" t="e">
        <f>IF(tbl_dmi_isin[[#This Row],[Index]]&gt;$A$2,"",INDEX(Corp_value!$A$1:$EC$2998,MATCH(tbl_dmi_isin[[#This Row],[ISIN]],Corp_value!$B:$B,0),MATCH(H$2,Corp_value!$1:$1,0)))</f>
        <v>#N/A</v>
      </c>
      <c r="I115" s="25" t="e">
        <f>IF(tbl_dmi_isin[[#This Row],[Index]]&gt;$A$2,"",IF(INDEX(Corp_value!$A$1:$EC$2998,MATCH(tbl_dmi_isin[[#This Row],[ISIN]],Corp_value!$B:$B,0),MATCH(I$2,Corp_value!$1:$1,0))="--","",INDEX(Corp_value!$A$1:$EC$2998,MATCH(tbl_dmi_isin[[#This Row],[ISIN]],Corp_value!$B:$B,0),MATCH(I$2,Corp_value!$1:$1,0))))</f>
        <v>#N/A</v>
      </c>
      <c r="J115" s="24" t="e">
        <f>IF(tbl_dmi_isin[[#This Row],[Index]]&gt;$A$2,"",INDEX(Corp_value!$A$1:$EC$2998,MATCH(tbl_dmi_isin[[#This Row],[ISIN]],Corp_value!$B:$B,0),MATCH(J$2,Corp_value!$1:$1,0)))</f>
        <v>#N/A</v>
      </c>
      <c r="K115" s="24" t="e">
        <f>IF(tbl_dmi_isin[[#This Row],[Index]]&gt;$A$2,"",INDEX(Corp_value!$A$1:$EC$2998,MATCH(tbl_dmi_isin[[#This Row],[ISIN]],Corp_value!$B:$B,0),MATCH(K$2,Corp_value!$1:$1,0)))</f>
        <v>#N/A</v>
      </c>
      <c r="L115" s="24" t="e">
        <f>IF(tbl_dmi_isin[[#This Row],[Index]]&gt;$A$2,"",IF(INDEX(Corp_value!$A$1:$EC$2998,MATCH(tbl_dmi_isin[[#This Row],[ISIN]],Corp_value!$B:$B,0),MATCH(L$2,Corp_value!$1:$1,0))="--","",INDEX(Corp_value!$A$1:$EC$2998,MATCH(tbl_dmi_isin[[#This Row],[ISIN]],Corp_value!$B:$B,0),MATCH(L$2,Corp_value!$1:$1,0))))</f>
        <v>#N/A</v>
      </c>
      <c r="M115" s="132" t="e">
        <f>IF(tbl_dmi_isin[[#This Row],[Index]]&gt;$A$2,"",INDEX(Corp_value!$A$1:$EC$2998,MATCH(tbl_dmi_isin[[#This Row],[ISIN]],Corp_value!$B:$B,0),MATCH(M$2,Corp_value!$1:$1,0)))</f>
        <v>#N/A</v>
      </c>
      <c r="N115" s="132" t="e">
        <f>IF(tbl_dmi_isin[[#This Row],[Index]]&gt;$A$2,"",IF(INDEX(Corp_value!$A$1:$EC$2998,MATCH(tbl_dmi_isin[[#This Row],[ISIN]],Corp_value!$B:$B,0),MATCH(N$2,Corp_value!$1:$1,0))="--","",INDEX(Corp_value!$A$1:$EC$2998,MATCH(tbl_dmi_isin[[#This Row],[ISIN]],Corp_value!$B:$B,0),MATCH(N$2,Corp_value!$1:$1,0))))</f>
        <v>#N/A</v>
      </c>
      <c r="O115" s="132" t="e">
        <f>IF(tbl_dmi_isin[[#This Row],[Index]]&gt;$A$2,"",INDEX(Corp_value!$A$1:$EC$2998,MATCH(tbl_dmi_isin[[#This Row],[ISIN]],Corp_value!$B:$B,0),MATCH(O$2,Corp_value!$1:$1,0)))</f>
        <v>#N/A</v>
      </c>
      <c r="P115" s="147" t="e">
        <f>IF(tbl_dmi_isin[[#This Row],[Index]]&gt;$A$2,"",TEXT(INDEX(Corp_value!$A$1:$EC$2998,MATCH(tbl_dmi_isin[[#This Row],[ISIN]],Corp_value!$B:$B,0),MATCH(P$2,Corp_value!$1:$1,0)),"yyyy/mm/dd"))</f>
        <v>#N/A</v>
      </c>
      <c r="Q115" s="147" t="e">
        <f>IF(tbl_dmi_isin[[#This Row],[Index]]&gt;$A$2,"",TEXT(INDEX(Corp_value!$A$1:$EC$2998,MATCH(tbl_dmi_isin[[#This Row],[ISIN]],Corp_value!$B:$B,0),MATCH(Q$2,Corp_value!$1:$1,0)),"yyyy/mm/dd"))</f>
        <v>#N/A</v>
      </c>
      <c r="R115" s="147" t="e">
        <f>IF(tbl_dmi_isin[[#This Row],[Index]]&gt;$A$2,"",IF(TEXT(INDEX(Corp_value!$A$1:$EC$2998,MATCH(tbl_dmi_isin[[#This Row],[ISIN]],Corp_value!$B:$B,0),MATCH(R$2,Corp_value!$1:$1,0)),"yyyy/mm/dd")="--","",TEXT(INDEX(Corp_value!$A$1:$EC$2998,MATCH(tbl_dmi_isin[[#This Row],[ISIN]],Corp_value!$B:$B,0),MATCH(R$2,Corp_value!$1:$1,0)),"yyyy/mm/dd")))</f>
        <v>#N/A</v>
      </c>
      <c r="S115" s="132" t="e">
        <f>IF(tbl_dmi_isin[[#This Row],[Index]]&gt;$A$2,"",INDEX(Corp_value!$A$1:$EC$2998,MATCH(tbl_dmi_isin[[#This Row],[ISIN]],Corp_value!$B:$B,0),MATCH(S$2,Corp_value!$1:$1,0)))</f>
        <v>#N/A</v>
      </c>
      <c r="T115" s="132" t="e">
        <f>IF(tbl_dmi_isin[[#This Row],[Index]]&gt;$A$2,"",INDEX(Corp_value!$A$1:$EC$2998,MATCH(tbl_dmi_isin[[#This Row],[ISIN]],Corp_value!$B:$B,0),MATCH(T$2,Corp_value!$1:$1,0)))</f>
        <v>#N/A</v>
      </c>
      <c r="U115" s="132" t="e">
        <f>IF(tbl_dmi_isin[[#This Row],[Index]]&gt;$A$2,"",IF(INDEX(Corp_value!$A$1:$EC$2998,MATCH(tbl_dmi_isin[[#This Row],[ISIN]],Corp_value!$B:$B,0),MATCH(U$2,Corp_value!$1:$1,0))="--","",INDEX(Corp_value!$A$1:$EC$2998,MATCH(tbl_dmi_isin[[#This Row],[ISIN]],Corp_value!$B:$B,0),MATCH(U$2,Corp_value!$1:$1,0))))</f>
        <v>#N/A</v>
      </c>
      <c r="V115" s="143" t="str">
        <f>IFERROR(IF(tbl_dmi_isin[[#This Row],[Index]]&gt;$A$2,"",INDEX(Corp_value!$A$1:$EC$2998,MATCH(tbl_dmi_isin[[#This Row],[ISIN]],Corp_value!$B:$B,0),MATCH(V$2,Corp_value!$1:$1,0)))/100000000,"")</f>
        <v/>
      </c>
      <c r="W115" s="151" t="e">
        <f>IF(tbl_dmi_isin[[#This Row],[Index]]&gt;$A$2,"",INDEX(Corp_value!$A$1:$EC$2998,MATCH(tbl_dmi_isin[[#This Row],[ISIN]],Corp_value!$B:$B,0),MATCH(W$2,Corp_value!$1:$1,0)))</f>
        <v>#N/A</v>
      </c>
      <c r="X115" s="151" t="e">
        <f>IF(tbl_dmi_isin[[#This Row],[Index]]&gt;$A$2,"",INDEX(Corp_value!$A$1:$EC$2998,MATCH(tbl_dmi_isin[[#This Row],[ISIN]],Corp_value!$B:$B,0),MATCH(X$2,Corp_value!$1:$1,0)))</f>
        <v>#N/A</v>
      </c>
      <c r="Y115" s="153" t="e">
        <f>IF(tbl_dmi_isin[[#This Row],[Index]]&gt;$A$2,"",INDEX(Corp_value!$A$1:$EC$2998,MATCH(tbl_dmi_isin[[#This Row],[ISIN]],Corp_value!$B:$B,0),MATCH(Y$2,Corp_value!$1:$1,0)))</f>
        <v>#N/A</v>
      </c>
      <c r="Z115" s="153" t="e">
        <f>IF(tbl_dmi_isin[[#This Row],[Index]]&gt;$A$2,"",INDEX(Corp_value!$A$1:$EC$2998,MATCH(tbl_dmi_isin[[#This Row],[ISIN]],Corp_value!$B:$B,0),MATCH(Z$2,Corp_value!$1:$1,0)))</f>
        <v>#N/A</v>
      </c>
    </row>
    <row r="116" spans="1:26">
      <c r="A116" s="12">
        <v>113</v>
      </c>
      <c r="B116" s="85" t="str">
        <f>IF(tbl_dmi_isin[[#This Row],[Index]]&gt;$A$2,"",TEXT(INDEX(美元债一级!$A$2:$BO$2879,tbl_dmi_isin[[#This Row],[Index]]+1,MATCH(B$2,美元债一级!$2:$2,0)),"yyyy/mm/dd"))</f>
        <v>2023/06/15</v>
      </c>
      <c r="C116" s="12" t="str">
        <f>IF(tbl_dmi_isin[[#This Row],[Index]]&gt;$A$2,"",INDEX(美元债一级!$A$2:$BO$2880,tbl_dmi_isin[[#This Row],[Index]]+1,MATCH(C$2,美元债一级!$2:$2,0)))</f>
        <v>HK0000937190</v>
      </c>
      <c r="D116" s="12" t="str">
        <f>IF(tbl_dmi_isin[[#This Row],[Index]]&gt;$A$2,"",INDEX(美元债一级!$A$2:$BO$2880,tbl_dmi_isin[[#This Row],[Index]]+1,MATCH(D$2,美元债一级!$2:$2,0)))</f>
        <v>香港按揭证券有限公司</v>
      </c>
      <c r="E116" s="12" t="str">
        <f>TEXT(tbl_dmi_isin[[#This Row],[定价日]],"YYMMDD")&amp;tbl_dmi_isin[[#This Row],[ISIN]]</f>
        <v>230615HK0000937190</v>
      </c>
      <c r="F116" s="114"/>
      <c r="G116" s="24" t="e">
        <f>IF(tbl_dmi_isin[[#This Row],[Index]]&gt;$A$2,"",INDEX(Corp_value!$A$1:$EC$2998,MATCH(tbl_dmi_isin[[#This Row],[ISIN]],Corp_value!$B:$B,0),MATCH(G$2,Corp_value!$1:$1,0)))</f>
        <v>#N/A</v>
      </c>
      <c r="H116" s="25" t="e">
        <f>IF(tbl_dmi_isin[[#This Row],[Index]]&gt;$A$2,"",INDEX(Corp_value!$A$1:$EC$2998,MATCH(tbl_dmi_isin[[#This Row],[ISIN]],Corp_value!$B:$B,0),MATCH(H$2,Corp_value!$1:$1,0)))</f>
        <v>#N/A</v>
      </c>
      <c r="I116" s="25" t="e">
        <f>IF(tbl_dmi_isin[[#This Row],[Index]]&gt;$A$2,"",IF(INDEX(Corp_value!$A$1:$EC$2998,MATCH(tbl_dmi_isin[[#This Row],[ISIN]],Corp_value!$B:$B,0),MATCH(I$2,Corp_value!$1:$1,0))="--","",INDEX(Corp_value!$A$1:$EC$2998,MATCH(tbl_dmi_isin[[#This Row],[ISIN]],Corp_value!$B:$B,0),MATCH(I$2,Corp_value!$1:$1,0))))</f>
        <v>#N/A</v>
      </c>
      <c r="J116" s="24" t="e">
        <f>IF(tbl_dmi_isin[[#This Row],[Index]]&gt;$A$2,"",INDEX(Corp_value!$A$1:$EC$2998,MATCH(tbl_dmi_isin[[#This Row],[ISIN]],Corp_value!$B:$B,0),MATCH(J$2,Corp_value!$1:$1,0)))</f>
        <v>#N/A</v>
      </c>
      <c r="K116" s="24" t="e">
        <f>IF(tbl_dmi_isin[[#This Row],[Index]]&gt;$A$2,"",INDEX(Corp_value!$A$1:$EC$2998,MATCH(tbl_dmi_isin[[#This Row],[ISIN]],Corp_value!$B:$B,0),MATCH(K$2,Corp_value!$1:$1,0)))</f>
        <v>#N/A</v>
      </c>
      <c r="L116" s="24" t="e">
        <f>IF(tbl_dmi_isin[[#This Row],[Index]]&gt;$A$2,"",IF(INDEX(Corp_value!$A$1:$EC$2998,MATCH(tbl_dmi_isin[[#This Row],[ISIN]],Corp_value!$B:$B,0),MATCH(L$2,Corp_value!$1:$1,0))="--","",INDEX(Corp_value!$A$1:$EC$2998,MATCH(tbl_dmi_isin[[#This Row],[ISIN]],Corp_value!$B:$B,0),MATCH(L$2,Corp_value!$1:$1,0))))</f>
        <v>#N/A</v>
      </c>
      <c r="M116" s="132" t="e">
        <f>IF(tbl_dmi_isin[[#This Row],[Index]]&gt;$A$2,"",INDEX(Corp_value!$A$1:$EC$2998,MATCH(tbl_dmi_isin[[#This Row],[ISIN]],Corp_value!$B:$B,0),MATCH(M$2,Corp_value!$1:$1,0)))</f>
        <v>#N/A</v>
      </c>
      <c r="N116" s="132" t="e">
        <f>IF(tbl_dmi_isin[[#This Row],[Index]]&gt;$A$2,"",IF(INDEX(Corp_value!$A$1:$EC$2998,MATCH(tbl_dmi_isin[[#This Row],[ISIN]],Corp_value!$B:$B,0),MATCH(N$2,Corp_value!$1:$1,0))="--","",INDEX(Corp_value!$A$1:$EC$2998,MATCH(tbl_dmi_isin[[#This Row],[ISIN]],Corp_value!$B:$B,0),MATCH(N$2,Corp_value!$1:$1,0))))</f>
        <v>#N/A</v>
      </c>
      <c r="O116" s="132" t="e">
        <f>IF(tbl_dmi_isin[[#This Row],[Index]]&gt;$A$2,"",INDEX(Corp_value!$A$1:$EC$2998,MATCH(tbl_dmi_isin[[#This Row],[ISIN]],Corp_value!$B:$B,0),MATCH(O$2,Corp_value!$1:$1,0)))</f>
        <v>#N/A</v>
      </c>
      <c r="P116" s="147" t="e">
        <f>IF(tbl_dmi_isin[[#This Row],[Index]]&gt;$A$2,"",TEXT(INDEX(Corp_value!$A$1:$EC$2998,MATCH(tbl_dmi_isin[[#This Row],[ISIN]],Corp_value!$B:$B,0),MATCH(P$2,Corp_value!$1:$1,0)),"yyyy/mm/dd"))</f>
        <v>#N/A</v>
      </c>
      <c r="Q116" s="147" t="e">
        <f>IF(tbl_dmi_isin[[#This Row],[Index]]&gt;$A$2,"",TEXT(INDEX(Corp_value!$A$1:$EC$2998,MATCH(tbl_dmi_isin[[#This Row],[ISIN]],Corp_value!$B:$B,0),MATCH(Q$2,Corp_value!$1:$1,0)),"yyyy/mm/dd"))</f>
        <v>#N/A</v>
      </c>
      <c r="R116" s="147" t="e">
        <f>IF(tbl_dmi_isin[[#This Row],[Index]]&gt;$A$2,"",IF(TEXT(INDEX(Corp_value!$A$1:$EC$2998,MATCH(tbl_dmi_isin[[#This Row],[ISIN]],Corp_value!$B:$B,0),MATCH(R$2,Corp_value!$1:$1,0)),"yyyy/mm/dd")="--","",TEXT(INDEX(Corp_value!$A$1:$EC$2998,MATCH(tbl_dmi_isin[[#This Row],[ISIN]],Corp_value!$B:$B,0),MATCH(R$2,Corp_value!$1:$1,0)),"yyyy/mm/dd")))</f>
        <v>#N/A</v>
      </c>
      <c r="S116" s="132" t="e">
        <f>IF(tbl_dmi_isin[[#This Row],[Index]]&gt;$A$2,"",INDEX(Corp_value!$A$1:$EC$2998,MATCH(tbl_dmi_isin[[#This Row],[ISIN]],Corp_value!$B:$B,0),MATCH(S$2,Corp_value!$1:$1,0)))</f>
        <v>#N/A</v>
      </c>
      <c r="T116" s="132" t="e">
        <f>IF(tbl_dmi_isin[[#This Row],[Index]]&gt;$A$2,"",INDEX(Corp_value!$A$1:$EC$2998,MATCH(tbl_dmi_isin[[#This Row],[ISIN]],Corp_value!$B:$B,0),MATCH(T$2,Corp_value!$1:$1,0)))</f>
        <v>#N/A</v>
      </c>
      <c r="U116" s="132" t="e">
        <f>IF(tbl_dmi_isin[[#This Row],[Index]]&gt;$A$2,"",IF(INDEX(Corp_value!$A$1:$EC$2998,MATCH(tbl_dmi_isin[[#This Row],[ISIN]],Corp_value!$B:$B,0),MATCH(U$2,Corp_value!$1:$1,0))="--","",INDEX(Corp_value!$A$1:$EC$2998,MATCH(tbl_dmi_isin[[#This Row],[ISIN]],Corp_value!$B:$B,0),MATCH(U$2,Corp_value!$1:$1,0))))</f>
        <v>#N/A</v>
      </c>
      <c r="V116" s="143" t="str">
        <f>IFERROR(IF(tbl_dmi_isin[[#This Row],[Index]]&gt;$A$2,"",INDEX(Corp_value!$A$1:$EC$2998,MATCH(tbl_dmi_isin[[#This Row],[ISIN]],Corp_value!$B:$B,0),MATCH(V$2,Corp_value!$1:$1,0)))/100000000,"")</f>
        <v/>
      </c>
      <c r="W116" s="151" t="e">
        <f>IF(tbl_dmi_isin[[#This Row],[Index]]&gt;$A$2,"",INDEX(Corp_value!$A$1:$EC$2998,MATCH(tbl_dmi_isin[[#This Row],[ISIN]],Corp_value!$B:$B,0),MATCH(W$2,Corp_value!$1:$1,0)))</f>
        <v>#N/A</v>
      </c>
      <c r="X116" s="151" t="e">
        <f>IF(tbl_dmi_isin[[#This Row],[Index]]&gt;$A$2,"",INDEX(Corp_value!$A$1:$EC$2998,MATCH(tbl_dmi_isin[[#This Row],[ISIN]],Corp_value!$B:$B,0),MATCH(X$2,Corp_value!$1:$1,0)))</f>
        <v>#N/A</v>
      </c>
      <c r="Y116" s="153" t="e">
        <f>IF(tbl_dmi_isin[[#This Row],[Index]]&gt;$A$2,"",INDEX(Corp_value!$A$1:$EC$2998,MATCH(tbl_dmi_isin[[#This Row],[ISIN]],Corp_value!$B:$B,0),MATCH(Y$2,Corp_value!$1:$1,0)))</f>
        <v>#N/A</v>
      </c>
      <c r="Z116" s="153" t="e">
        <f>IF(tbl_dmi_isin[[#This Row],[Index]]&gt;$A$2,"",INDEX(Corp_value!$A$1:$EC$2998,MATCH(tbl_dmi_isin[[#This Row],[ISIN]],Corp_value!$B:$B,0),MATCH(Z$2,Corp_value!$1:$1,0)))</f>
        <v>#N/A</v>
      </c>
    </row>
    <row r="117" spans="1:26">
      <c r="A117" s="12">
        <v>114</v>
      </c>
      <c r="B117" s="85" t="str">
        <f>IF(tbl_dmi_isin[[#This Row],[Index]]&gt;$A$2,"",TEXT(INDEX(美元债一级!$A$2:$BO$2879,tbl_dmi_isin[[#This Row],[Index]]+1,MATCH(B$2,美元债一级!$2:$2,0)),"yyyy/mm/dd"))</f>
        <v>2023/06/15</v>
      </c>
      <c r="C117" s="12" t="str">
        <f>IF(tbl_dmi_isin[[#This Row],[Index]]&gt;$A$2,"",INDEX(美元债一级!$A$2:$BO$2880,tbl_dmi_isin[[#This Row],[Index]]+1,MATCH(C$2,美元债一级!$2:$2,0)))</f>
        <v>HK0000937182</v>
      </c>
      <c r="D117" s="12" t="str">
        <f>IF(tbl_dmi_isin[[#This Row],[Index]]&gt;$A$2,"",INDEX(美元债一级!$A$2:$BO$2880,tbl_dmi_isin[[#This Row],[Index]]+1,MATCH(D$2,美元债一级!$2:$2,0)))</f>
        <v>香港按揭证券有限公司</v>
      </c>
      <c r="E117" s="12" t="str">
        <f>TEXT(tbl_dmi_isin[[#This Row],[定价日]],"YYMMDD")&amp;tbl_dmi_isin[[#This Row],[ISIN]]</f>
        <v>230615HK0000937182</v>
      </c>
      <c r="F117" s="114"/>
      <c r="G117" s="24" t="e">
        <f>IF(tbl_dmi_isin[[#This Row],[Index]]&gt;$A$2,"",INDEX(Corp_value!$A$1:$EC$2998,MATCH(tbl_dmi_isin[[#This Row],[ISIN]],Corp_value!$B:$B,0),MATCH(G$2,Corp_value!$1:$1,0)))</f>
        <v>#N/A</v>
      </c>
      <c r="H117" s="25" t="e">
        <f>IF(tbl_dmi_isin[[#This Row],[Index]]&gt;$A$2,"",INDEX(Corp_value!$A$1:$EC$2998,MATCH(tbl_dmi_isin[[#This Row],[ISIN]],Corp_value!$B:$B,0),MATCH(H$2,Corp_value!$1:$1,0)))</f>
        <v>#N/A</v>
      </c>
      <c r="I117" s="25" t="e">
        <f>IF(tbl_dmi_isin[[#This Row],[Index]]&gt;$A$2,"",IF(INDEX(Corp_value!$A$1:$EC$2998,MATCH(tbl_dmi_isin[[#This Row],[ISIN]],Corp_value!$B:$B,0),MATCH(I$2,Corp_value!$1:$1,0))="--","",INDEX(Corp_value!$A$1:$EC$2998,MATCH(tbl_dmi_isin[[#This Row],[ISIN]],Corp_value!$B:$B,0),MATCH(I$2,Corp_value!$1:$1,0))))</f>
        <v>#N/A</v>
      </c>
      <c r="J117" s="24" t="e">
        <f>IF(tbl_dmi_isin[[#This Row],[Index]]&gt;$A$2,"",INDEX(Corp_value!$A$1:$EC$2998,MATCH(tbl_dmi_isin[[#This Row],[ISIN]],Corp_value!$B:$B,0),MATCH(J$2,Corp_value!$1:$1,0)))</f>
        <v>#N/A</v>
      </c>
      <c r="K117" s="24" t="e">
        <f>IF(tbl_dmi_isin[[#This Row],[Index]]&gt;$A$2,"",INDEX(Corp_value!$A$1:$EC$2998,MATCH(tbl_dmi_isin[[#This Row],[ISIN]],Corp_value!$B:$B,0),MATCH(K$2,Corp_value!$1:$1,0)))</f>
        <v>#N/A</v>
      </c>
      <c r="L117" s="24" t="e">
        <f>IF(tbl_dmi_isin[[#This Row],[Index]]&gt;$A$2,"",IF(INDEX(Corp_value!$A$1:$EC$2998,MATCH(tbl_dmi_isin[[#This Row],[ISIN]],Corp_value!$B:$B,0),MATCH(L$2,Corp_value!$1:$1,0))="--","",INDEX(Corp_value!$A$1:$EC$2998,MATCH(tbl_dmi_isin[[#This Row],[ISIN]],Corp_value!$B:$B,0),MATCH(L$2,Corp_value!$1:$1,0))))</f>
        <v>#N/A</v>
      </c>
      <c r="M117" s="132" t="e">
        <f>IF(tbl_dmi_isin[[#This Row],[Index]]&gt;$A$2,"",INDEX(Corp_value!$A$1:$EC$2998,MATCH(tbl_dmi_isin[[#This Row],[ISIN]],Corp_value!$B:$B,0),MATCH(M$2,Corp_value!$1:$1,0)))</f>
        <v>#N/A</v>
      </c>
      <c r="N117" s="132" t="e">
        <f>IF(tbl_dmi_isin[[#This Row],[Index]]&gt;$A$2,"",IF(INDEX(Corp_value!$A$1:$EC$2998,MATCH(tbl_dmi_isin[[#This Row],[ISIN]],Corp_value!$B:$B,0),MATCH(N$2,Corp_value!$1:$1,0))="--","",INDEX(Corp_value!$A$1:$EC$2998,MATCH(tbl_dmi_isin[[#This Row],[ISIN]],Corp_value!$B:$B,0),MATCH(N$2,Corp_value!$1:$1,0))))</f>
        <v>#N/A</v>
      </c>
      <c r="O117" s="132" t="e">
        <f>IF(tbl_dmi_isin[[#This Row],[Index]]&gt;$A$2,"",INDEX(Corp_value!$A$1:$EC$2998,MATCH(tbl_dmi_isin[[#This Row],[ISIN]],Corp_value!$B:$B,0),MATCH(O$2,Corp_value!$1:$1,0)))</f>
        <v>#N/A</v>
      </c>
      <c r="P117" s="147" t="e">
        <f>IF(tbl_dmi_isin[[#This Row],[Index]]&gt;$A$2,"",TEXT(INDEX(Corp_value!$A$1:$EC$2998,MATCH(tbl_dmi_isin[[#This Row],[ISIN]],Corp_value!$B:$B,0),MATCH(P$2,Corp_value!$1:$1,0)),"yyyy/mm/dd"))</f>
        <v>#N/A</v>
      </c>
      <c r="Q117" s="147" t="e">
        <f>IF(tbl_dmi_isin[[#This Row],[Index]]&gt;$A$2,"",TEXT(INDEX(Corp_value!$A$1:$EC$2998,MATCH(tbl_dmi_isin[[#This Row],[ISIN]],Corp_value!$B:$B,0),MATCH(Q$2,Corp_value!$1:$1,0)),"yyyy/mm/dd"))</f>
        <v>#N/A</v>
      </c>
      <c r="R117" s="147" t="e">
        <f>IF(tbl_dmi_isin[[#This Row],[Index]]&gt;$A$2,"",IF(TEXT(INDEX(Corp_value!$A$1:$EC$2998,MATCH(tbl_dmi_isin[[#This Row],[ISIN]],Corp_value!$B:$B,0),MATCH(R$2,Corp_value!$1:$1,0)),"yyyy/mm/dd")="--","",TEXT(INDEX(Corp_value!$A$1:$EC$2998,MATCH(tbl_dmi_isin[[#This Row],[ISIN]],Corp_value!$B:$B,0),MATCH(R$2,Corp_value!$1:$1,0)),"yyyy/mm/dd")))</f>
        <v>#N/A</v>
      </c>
      <c r="S117" s="132" t="e">
        <f>IF(tbl_dmi_isin[[#This Row],[Index]]&gt;$A$2,"",INDEX(Corp_value!$A$1:$EC$2998,MATCH(tbl_dmi_isin[[#This Row],[ISIN]],Corp_value!$B:$B,0),MATCH(S$2,Corp_value!$1:$1,0)))</f>
        <v>#N/A</v>
      </c>
      <c r="T117" s="132" t="e">
        <f>IF(tbl_dmi_isin[[#This Row],[Index]]&gt;$A$2,"",INDEX(Corp_value!$A$1:$EC$2998,MATCH(tbl_dmi_isin[[#This Row],[ISIN]],Corp_value!$B:$B,0),MATCH(T$2,Corp_value!$1:$1,0)))</f>
        <v>#N/A</v>
      </c>
      <c r="U117" s="132" t="e">
        <f>IF(tbl_dmi_isin[[#This Row],[Index]]&gt;$A$2,"",IF(INDEX(Corp_value!$A$1:$EC$2998,MATCH(tbl_dmi_isin[[#This Row],[ISIN]],Corp_value!$B:$B,0),MATCH(U$2,Corp_value!$1:$1,0))="--","",INDEX(Corp_value!$A$1:$EC$2998,MATCH(tbl_dmi_isin[[#This Row],[ISIN]],Corp_value!$B:$B,0),MATCH(U$2,Corp_value!$1:$1,0))))</f>
        <v>#N/A</v>
      </c>
      <c r="V117" s="143" t="str">
        <f>IFERROR(IF(tbl_dmi_isin[[#This Row],[Index]]&gt;$A$2,"",INDEX(Corp_value!$A$1:$EC$2998,MATCH(tbl_dmi_isin[[#This Row],[ISIN]],Corp_value!$B:$B,0),MATCH(V$2,Corp_value!$1:$1,0)))/100000000,"")</f>
        <v/>
      </c>
      <c r="W117" s="151" t="e">
        <f>IF(tbl_dmi_isin[[#This Row],[Index]]&gt;$A$2,"",INDEX(Corp_value!$A$1:$EC$2998,MATCH(tbl_dmi_isin[[#This Row],[ISIN]],Corp_value!$B:$B,0),MATCH(W$2,Corp_value!$1:$1,0)))</f>
        <v>#N/A</v>
      </c>
      <c r="X117" s="151" t="e">
        <f>IF(tbl_dmi_isin[[#This Row],[Index]]&gt;$A$2,"",INDEX(Corp_value!$A$1:$EC$2998,MATCH(tbl_dmi_isin[[#This Row],[ISIN]],Corp_value!$B:$B,0),MATCH(X$2,Corp_value!$1:$1,0)))</f>
        <v>#N/A</v>
      </c>
      <c r="Y117" s="153" t="e">
        <f>IF(tbl_dmi_isin[[#This Row],[Index]]&gt;$A$2,"",INDEX(Corp_value!$A$1:$EC$2998,MATCH(tbl_dmi_isin[[#This Row],[ISIN]],Corp_value!$B:$B,0),MATCH(Y$2,Corp_value!$1:$1,0)))</f>
        <v>#N/A</v>
      </c>
      <c r="Z117" s="153" t="e">
        <f>IF(tbl_dmi_isin[[#This Row],[Index]]&gt;$A$2,"",INDEX(Corp_value!$A$1:$EC$2998,MATCH(tbl_dmi_isin[[#This Row],[ISIN]],Corp_value!$B:$B,0),MATCH(Z$2,Corp_value!$1:$1,0)))</f>
        <v>#N/A</v>
      </c>
    </row>
    <row r="118" spans="1:26">
      <c r="A118" s="12">
        <v>115</v>
      </c>
      <c r="B118" s="85" t="str">
        <f>IF(tbl_dmi_isin[[#This Row],[Index]]&gt;$A$2,"",TEXT(INDEX(美元债一级!$A$2:$BO$2879,tbl_dmi_isin[[#This Row],[Index]]+1,MATCH(B$2,美元债一级!$2:$2,0)),"yyyy/mm/dd"))</f>
        <v>2023/06/14</v>
      </c>
      <c r="C118" s="12" t="str">
        <f>IF(tbl_dmi_isin[[#This Row],[Index]]&gt;$A$2,"",INDEX(美元债一级!$A$2:$BO$2880,tbl_dmi_isin[[#This Row],[Index]]+1,MATCH(C$2,美元债一级!$2:$2,0)))</f>
        <v>HK0000937059</v>
      </c>
      <c r="D118" s="12" t="str">
        <f>IF(tbl_dmi_isin[[#This Row],[Index]]&gt;$A$2,"",INDEX(美元债一级!$A$2:$BO$2880,tbl_dmi_isin[[#This Row],[Index]]+1,MATCH(D$2,美元债一级!$2:$2,0)))</f>
        <v>香港按揭证券有限公司</v>
      </c>
      <c r="E118" s="12" t="str">
        <f>TEXT(tbl_dmi_isin[[#This Row],[定价日]],"YYMMDD")&amp;tbl_dmi_isin[[#This Row],[ISIN]]</f>
        <v>230614HK0000937059</v>
      </c>
      <c r="F118" s="114"/>
      <c r="G118" s="24" t="e">
        <f>IF(tbl_dmi_isin[[#This Row],[Index]]&gt;$A$2,"",INDEX(Corp_value!$A$1:$EC$2998,MATCH(tbl_dmi_isin[[#This Row],[ISIN]],Corp_value!$B:$B,0),MATCH(G$2,Corp_value!$1:$1,0)))</f>
        <v>#N/A</v>
      </c>
      <c r="H118" s="25" t="e">
        <f>IF(tbl_dmi_isin[[#This Row],[Index]]&gt;$A$2,"",INDEX(Corp_value!$A$1:$EC$2998,MATCH(tbl_dmi_isin[[#This Row],[ISIN]],Corp_value!$B:$B,0),MATCH(H$2,Corp_value!$1:$1,0)))</f>
        <v>#N/A</v>
      </c>
      <c r="I118" s="25" t="e">
        <f>IF(tbl_dmi_isin[[#This Row],[Index]]&gt;$A$2,"",IF(INDEX(Corp_value!$A$1:$EC$2998,MATCH(tbl_dmi_isin[[#This Row],[ISIN]],Corp_value!$B:$B,0),MATCH(I$2,Corp_value!$1:$1,0))="--","",INDEX(Corp_value!$A$1:$EC$2998,MATCH(tbl_dmi_isin[[#This Row],[ISIN]],Corp_value!$B:$B,0),MATCH(I$2,Corp_value!$1:$1,0))))</f>
        <v>#N/A</v>
      </c>
      <c r="J118" s="24" t="e">
        <f>IF(tbl_dmi_isin[[#This Row],[Index]]&gt;$A$2,"",INDEX(Corp_value!$A$1:$EC$2998,MATCH(tbl_dmi_isin[[#This Row],[ISIN]],Corp_value!$B:$B,0),MATCH(J$2,Corp_value!$1:$1,0)))</f>
        <v>#N/A</v>
      </c>
      <c r="K118" s="24" t="e">
        <f>IF(tbl_dmi_isin[[#This Row],[Index]]&gt;$A$2,"",INDEX(Corp_value!$A$1:$EC$2998,MATCH(tbl_dmi_isin[[#This Row],[ISIN]],Corp_value!$B:$B,0),MATCH(K$2,Corp_value!$1:$1,0)))</f>
        <v>#N/A</v>
      </c>
      <c r="L118" s="24" t="e">
        <f>IF(tbl_dmi_isin[[#This Row],[Index]]&gt;$A$2,"",IF(INDEX(Corp_value!$A$1:$EC$2998,MATCH(tbl_dmi_isin[[#This Row],[ISIN]],Corp_value!$B:$B,0),MATCH(L$2,Corp_value!$1:$1,0))="--","",INDEX(Corp_value!$A$1:$EC$2998,MATCH(tbl_dmi_isin[[#This Row],[ISIN]],Corp_value!$B:$B,0),MATCH(L$2,Corp_value!$1:$1,0))))</f>
        <v>#N/A</v>
      </c>
      <c r="M118" s="132" t="e">
        <f>IF(tbl_dmi_isin[[#This Row],[Index]]&gt;$A$2,"",INDEX(Corp_value!$A$1:$EC$2998,MATCH(tbl_dmi_isin[[#This Row],[ISIN]],Corp_value!$B:$B,0),MATCH(M$2,Corp_value!$1:$1,0)))</f>
        <v>#N/A</v>
      </c>
      <c r="N118" s="132" t="e">
        <f>IF(tbl_dmi_isin[[#This Row],[Index]]&gt;$A$2,"",IF(INDEX(Corp_value!$A$1:$EC$2998,MATCH(tbl_dmi_isin[[#This Row],[ISIN]],Corp_value!$B:$B,0),MATCH(N$2,Corp_value!$1:$1,0))="--","",INDEX(Corp_value!$A$1:$EC$2998,MATCH(tbl_dmi_isin[[#This Row],[ISIN]],Corp_value!$B:$B,0),MATCH(N$2,Corp_value!$1:$1,0))))</f>
        <v>#N/A</v>
      </c>
      <c r="O118" s="132" t="e">
        <f>IF(tbl_dmi_isin[[#This Row],[Index]]&gt;$A$2,"",INDEX(Corp_value!$A$1:$EC$2998,MATCH(tbl_dmi_isin[[#This Row],[ISIN]],Corp_value!$B:$B,0),MATCH(O$2,Corp_value!$1:$1,0)))</f>
        <v>#N/A</v>
      </c>
      <c r="P118" s="147" t="e">
        <f>IF(tbl_dmi_isin[[#This Row],[Index]]&gt;$A$2,"",TEXT(INDEX(Corp_value!$A$1:$EC$2998,MATCH(tbl_dmi_isin[[#This Row],[ISIN]],Corp_value!$B:$B,0),MATCH(P$2,Corp_value!$1:$1,0)),"yyyy/mm/dd"))</f>
        <v>#N/A</v>
      </c>
      <c r="Q118" s="147" t="e">
        <f>IF(tbl_dmi_isin[[#This Row],[Index]]&gt;$A$2,"",TEXT(INDEX(Corp_value!$A$1:$EC$2998,MATCH(tbl_dmi_isin[[#This Row],[ISIN]],Corp_value!$B:$B,0),MATCH(Q$2,Corp_value!$1:$1,0)),"yyyy/mm/dd"))</f>
        <v>#N/A</v>
      </c>
      <c r="R118" s="147" t="e">
        <f>IF(tbl_dmi_isin[[#This Row],[Index]]&gt;$A$2,"",IF(TEXT(INDEX(Corp_value!$A$1:$EC$2998,MATCH(tbl_dmi_isin[[#This Row],[ISIN]],Corp_value!$B:$B,0),MATCH(R$2,Corp_value!$1:$1,0)),"yyyy/mm/dd")="--","",TEXT(INDEX(Corp_value!$A$1:$EC$2998,MATCH(tbl_dmi_isin[[#This Row],[ISIN]],Corp_value!$B:$B,0),MATCH(R$2,Corp_value!$1:$1,0)),"yyyy/mm/dd")))</f>
        <v>#N/A</v>
      </c>
      <c r="S118" s="132" t="e">
        <f>IF(tbl_dmi_isin[[#This Row],[Index]]&gt;$A$2,"",INDEX(Corp_value!$A$1:$EC$2998,MATCH(tbl_dmi_isin[[#This Row],[ISIN]],Corp_value!$B:$B,0),MATCH(S$2,Corp_value!$1:$1,0)))</f>
        <v>#N/A</v>
      </c>
      <c r="T118" s="132" t="e">
        <f>IF(tbl_dmi_isin[[#This Row],[Index]]&gt;$A$2,"",INDEX(Corp_value!$A$1:$EC$2998,MATCH(tbl_dmi_isin[[#This Row],[ISIN]],Corp_value!$B:$B,0),MATCH(T$2,Corp_value!$1:$1,0)))</f>
        <v>#N/A</v>
      </c>
      <c r="U118" s="132" t="e">
        <f>IF(tbl_dmi_isin[[#This Row],[Index]]&gt;$A$2,"",IF(INDEX(Corp_value!$A$1:$EC$2998,MATCH(tbl_dmi_isin[[#This Row],[ISIN]],Corp_value!$B:$B,0),MATCH(U$2,Corp_value!$1:$1,0))="--","",INDEX(Corp_value!$A$1:$EC$2998,MATCH(tbl_dmi_isin[[#This Row],[ISIN]],Corp_value!$B:$B,0),MATCH(U$2,Corp_value!$1:$1,0))))</f>
        <v>#N/A</v>
      </c>
      <c r="V118" s="143" t="str">
        <f>IFERROR(IF(tbl_dmi_isin[[#This Row],[Index]]&gt;$A$2,"",INDEX(Corp_value!$A$1:$EC$2998,MATCH(tbl_dmi_isin[[#This Row],[ISIN]],Corp_value!$B:$B,0),MATCH(V$2,Corp_value!$1:$1,0)))/100000000,"")</f>
        <v/>
      </c>
      <c r="W118" s="151" t="e">
        <f>IF(tbl_dmi_isin[[#This Row],[Index]]&gt;$A$2,"",INDEX(Corp_value!$A$1:$EC$2998,MATCH(tbl_dmi_isin[[#This Row],[ISIN]],Corp_value!$B:$B,0),MATCH(W$2,Corp_value!$1:$1,0)))</f>
        <v>#N/A</v>
      </c>
      <c r="X118" s="151" t="e">
        <f>IF(tbl_dmi_isin[[#This Row],[Index]]&gt;$A$2,"",INDEX(Corp_value!$A$1:$EC$2998,MATCH(tbl_dmi_isin[[#This Row],[ISIN]],Corp_value!$B:$B,0),MATCH(X$2,Corp_value!$1:$1,0)))</f>
        <v>#N/A</v>
      </c>
      <c r="Y118" s="153" t="e">
        <f>IF(tbl_dmi_isin[[#This Row],[Index]]&gt;$A$2,"",INDEX(Corp_value!$A$1:$EC$2998,MATCH(tbl_dmi_isin[[#This Row],[ISIN]],Corp_value!$B:$B,0),MATCH(Y$2,Corp_value!$1:$1,0)))</f>
        <v>#N/A</v>
      </c>
      <c r="Z118" s="153" t="e">
        <f>IF(tbl_dmi_isin[[#This Row],[Index]]&gt;$A$2,"",INDEX(Corp_value!$A$1:$EC$2998,MATCH(tbl_dmi_isin[[#This Row],[ISIN]],Corp_value!$B:$B,0),MATCH(Z$2,Corp_value!$1:$1,0)))</f>
        <v>#N/A</v>
      </c>
    </row>
    <row r="119" spans="1:26">
      <c r="A119" s="12">
        <v>116</v>
      </c>
      <c r="B119" s="85" t="str">
        <f>IF(tbl_dmi_isin[[#This Row],[Index]]&gt;$A$2,"",TEXT(INDEX(美元债一级!$A$2:$BO$2879,tbl_dmi_isin[[#This Row],[Index]]+1,MATCH(B$2,美元债一级!$2:$2,0)),"yyyy/mm/dd"))</f>
        <v>2023/06/14</v>
      </c>
      <c r="C119" s="12" t="str">
        <f>IF(tbl_dmi_isin[[#This Row],[Index]]&gt;$A$2,"",INDEX(美元债一级!$A$2:$BO$2880,tbl_dmi_isin[[#This Row],[Index]]+1,MATCH(C$2,美元债一级!$2:$2,0)))</f>
        <v>XS2634238526</v>
      </c>
      <c r="D119" s="12" t="str">
        <f>IF(tbl_dmi_isin[[#This Row],[Index]]&gt;$A$2,"",INDEX(美元债一级!$A$2:$BO$2880,tbl_dmi_isin[[#This Row],[Index]]+1,MATCH(D$2,美元债一级!$2:$2,0)))</f>
        <v>福建省晋江城市建设投资开发集团有限责任公司</v>
      </c>
      <c r="E119" s="12" t="str">
        <f>TEXT(tbl_dmi_isin[[#This Row],[定价日]],"YYMMDD")&amp;tbl_dmi_isin[[#This Row],[ISIN]]</f>
        <v>230614XS2634238526</v>
      </c>
      <c r="F119" s="114"/>
      <c r="G119" s="24" t="e">
        <f>IF(tbl_dmi_isin[[#This Row],[Index]]&gt;$A$2,"",INDEX(Corp_value!$A$1:$EC$2998,MATCH(tbl_dmi_isin[[#This Row],[ISIN]],Corp_value!$B:$B,0),MATCH(G$2,Corp_value!$1:$1,0)))</f>
        <v>#N/A</v>
      </c>
      <c r="H119" s="25" t="e">
        <f>IF(tbl_dmi_isin[[#This Row],[Index]]&gt;$A$2,"",INDEX(Corp_value!$A$1:$EC$2998,MATCH(tbl_dmi_isin[[#This Row],[ISIN]],Corp_value!$B:$B,0),MATCH(H$2,Corp_value!$1:$1,0)))</f>
        <v>#N/A</v>
      </c>
      <c r="I119" s="25" t="e">
        <f>IF(tbl_dmi_isin[[#This Row],[Index]]&gt;$A$2,"",IF(INDEX(Corp_value!$A$1:$EC$2998,MATCH(tbl_dmi_isin[[#This Row],[ISIN]],Corp_value!$B:$B,0),MATCH(I$2,Corp_value!$1:$1,0))="--","",INDEX(Corp_value!$A$1:$EC$2998,MATCH(tbl_dmi_isin[[#This Row],[ISIN]],Corp_value!$B:$B,0),MATCH(I$2,Corp_value!$1:$1,0))))</f>
        <v>#N/A</v>
      </c>
      <c r="J119" s="24" t="e">
        <f>IF(tbl_dmi_isin[[#This Row],[Index]]&gt;$A$2,"",INDEX(Corp_value!$A$1:$EC$2998,MATCH(tbl_dmi_isin[[#This Row],[ISIN]],Corp_value!$B:$B,0),MATCH(J$2,Corp_value!$1:$1,0)))</f>
        <v>#N/A</v>
      </c>
      <c r="K119" s="24" t="e">
        <f>IF(tbl_dmi_isin[[#This Row],[Index]]&gt;$A$2,"",INDEX(Corp_value!$A$1:$EC$2998,MATCH(tbl_dmi_isin[[#This Row],[ISIN]],Corp_value!$B:$B,0),MATCH(K$2,Corp_value!$1:$1,0)))</f>
        <v>#N/A</v>
      </c>
      <c r="L119" s="24" t="e">
        <f>IF(tbl_dmi_isin[[#This Row],[Index]]&gt;$A$2,"",IF(INDEX(Corp_value!$A$1:$EC$2998,MATCH(tbl_dmi_isin[[#This Row],[ISIN]],Corp_value!$B:$B,0),MATCH(L$2,Corp_value!$1:$1,0))="--","",INDEX(Corp_value!$A$1:$EC$2998,MATCH(tbl_dmi_isin[[#This Row],[ISIN]],Corp_value!$B:$B,0),MATCH(L$2,Corp_value!$1:$1,0))))</f>
        <v>#N/A</v>
      </c>
      <c r="M119" s="132" t="e">
        <f>IF(tbl_dmi_isin[[#This Row],[Index]]&gt;$A$2,"",INDEX(Corp_value!$A$1:$EC$2998,MATCH(tbl_dmi_isin[[#This Row],[ISIN]],Corp_value!$B:$B,0),MATCH(M$2,Corp_value!$1:$1,0)))</f>
        <v>#N/A</v>
      </c>
      <c r="N119" s="132" t="e">
        <f>IF(tbl_dmi_isin[[#This Row],[Index]]&gt;$A$2,"",IF(INDEX(Corp_value!$A$1:$EC$2998,MATCH(tbl_dmi_isin[[#This Row],[ISIN]],Corp_value!$B:$B,0),MATCH(N$2,Corp_value!$1:$1,0))="--","",INDEX(Corp_value!$A$1:$EC$2998,MATCH(tbl_dmi_isin[[#This Row],[ISIN]],Corp_value!$B:$B,0),MATCH(N$2,Corp_value!$1:$1,0))))</f>
        <v>#N/A</v>
      </c>
      <c r="O119" s="132" t="e">
        <f>IF(tbl_dmi_isin[[#This Row],[Index]]&gt;$A$2,"",INDEX(Corp_value!$A$1:$EC$2998,MATCH(tbl_dmi_isin[[#This Row],[ISIN]],Corp_value!$B:$B,0),MATCH(O$2,Corp_value!$1:$1,0)))</f>
        <v>#N/A</v>
      </c>
      <c r="P119" s="147" t="e">
        <f>IF(tbl_dmi_isin[[#This Row],[Index]]&gt;$A$2,"",TEXT(INDEX(Corp_value!$A$1:$EC$2998,MATCH(tbl_dmi_isin[[#This Row],[ISIN]],Corp_value!$B:$B,0),MATCH(P$2,Corp_value!$1:$1,0)),"yyyy/mm/dd"))</f>
        <v>#N/A</v>
      </c>
      <c r="Q119" s="147" t="e">
        <f>IF(tbl_dmi_isin[[#This Row],[Index]]&gt;$A$2,"",TEXT(INDEX(Corp_value!$A$1:$EC$2998,MATCH(tbl_dmi_isin[[#This Row],[ISIN]],Corp_value!$B:$B,0),MATCH(Q$2,Corp_value!$1:$1,0)),"yyyy/mm/dd"))</f>
        <v>#N/A</v>
      </c>
      <c r="R119" s="147" t="e">
        <f>IF(tbl_dmi_isin[[#This Row],[Index]]&gt;$A$2,"",IF(TEXT(INDEX(Corp_value!$A$1:$EC$2998,MATCH(tbl_dmi_isin[[#This Row],[ISIN]],Corp_value!$B:$B,0),MATCH(R$2,Corp_value!$1:$1,0)),"yyyy/mm/dd")="--","",TEXT(INDEX(Corp_value!$A$1:$EC$2998,MATCH(tbl_dmi_isin[[#This Row],[ISIN]],Corp_value!$B:$B,0),MATCH(R$2,Corp_value!$1:$1,0)),"yyyy/mm/dd")))</f>
        <v>#N/A</v>
      </c>
      <c r="S119" s="132" t="e">
        <f>IF(tbl_dmi_isin[[#This Row],[Index]]&gt;$A$2,"",INDEX(Corp_value!$A$1:$EC$2998,MATCH(tbl_dmi_isin[[#This Row],[ISIN]],Corp_value!$B:$B,0),MATCH(S$2,Corp_value!$1:$1,0)))</f>
        <v>#N/A</v>
      </c>
      <c r="T119" s="132" t="e">
        <f>IF(tbl_dmi_isin[[#This Row],[Index]]&gt;$A$2,"",INDEX(Corp_value!$A$1:$EC$2998,MATCH(tbl_dmi_isin[[#This Row],[ISIN]],Corp_value!$B:$B,0),MATCH(T$2,Corp_value!$1:$1,0)))</f>
        <v>#N/A</v>
      </c>
      <c r="U119" s="132" t="e">
        <f>IF(tbl_dmi_isin[[#This Row],[Index]]&gt;$A$2,"",IF(INDEX(Corp_value!$A$1:$EC$2998,MATCH(tbl_dmi_isin[[#This Row],[ISIN]],Corp_value!$B:$B,0),MATCH(U$2,Corp_value!$1:$1,0))="--","",INDEX(Corp_value!$A$1:$EC$2998,MATCH(tbl_dmi_isin[[#This Row],[ISIN]],Corp_value!$B:$B,0),MATCH(U$2,Corp_value!$1:$1,0))))</f>
        <v>#N/A</v>
      </c>
      <c r="V119" s="143" t="str">
        <f>IFERROR(IF(tbl_dmi_isin[[#This Row],[Index]]&gt;$A$2,"",INDEX(Corp_value!$A$1:$EC$2998,MATCH(tbl_dmi_isin[[#This Row],[ISIN]],Corp_value!$B:$B,0),MATCH(V$2,Corp_value!$1:$1,0)))/100000000,"")</f>
        <v/>
      </c>
      <c r="W119" s="151" t="e">
        <f>IF(tbl_dmi_isin[[#This Row],[Index]]&gt;$A$2,"",INDEX(Corp_value!$A$1:$EC$2998,MATCH(tbl_dmi_isin[[#This Row],[ISIN]],Corp_value!$B:$B,0),MATCH(W$2,Corp_value!$1:$1,0)))</f>
        <v>#N/A</v>
      </c>
      <c r="X119" s="151" t="e">
        <f>IF(tbl_dmi_isin[[#This Row],[Index]]&gt;$A$2,"",INDEX(Corp_value!$A$1:$EC$2998,MATCH(tbl_dmi_isin[[#This Row],[ISIN]],Corp_value!$B:$B,0),MATCH(X$2,Corp_value!$1:$1,0)))</f>
        <v>#N/A</v>
      </c>
      <c r="Y119" s="153" t="e">
        <f>IF(tbl_dmi_isin[[#This Row],[Index]]&gt;$A$2,"",INDEX(Corp_value!$A$1:$EC$2998,MATCH(tbl_dmi_isin[[#This Row],[ISIN]],Corp_value!$B:$B,0),MATCH(Y$2,Corp_value!$1:$1,0)))</f>
        <v>#N/A</v>
      </c>
      <c r="Z119" s="153" t="e">
        <f>IF(tbl_dmi_isin[[#This Row],[Index]]&gt;$A$2,"",INDEX(Corp_value!$A$1:$EC$2998,MATCH(tbl_dmi_isin[[#This Row],[ISIN]],Corp_value!$B:$B,0),MATCH(Z$2,Corp_value!$1:$1,0)))</f>
        <v>#N/A</v>
      </c>
    </row>
    <row r="120" spans="1:26">
      <c r="A120" s="12">
        <v>117</v>
      </c>
      <c r="B120" s="85" t="str">
        <f>IF(tbl_dmi_isin[[#This Row],[Index]]&gt;$A$2,"",TEXT(INDEX(美元债一级!$A$2:$BO$2879,tbl_dmi_isin[[#This Row],[Index]]+1,MATCH(B$2,美元债一级!$2:$2,0)),"yyyy/mm/dd"))</f>
        <v>2023/06/13</v>
      </c>
      <c r="C120" s="12" t="str">
        <f>IF(tbl_dmi_isin[[#This Row],[Index]]&gt;$A$2,"",INDEX(美元债一级!$A$2:$BO$2880,tbl_dmi_isin[[#This Row],[Index]]+1,MATCH(C$2,美元债一级!$2:$2,0)))</f>
        <v>HK0000936879</v>
      </c>
      <c r="D120" s="12" t="str">
        <f>IF(tbl_dmi_isin[[#This Row],[Index]]&gt;$A$2,"",INDEX(美元债一级!$A$2:$BO$2880,tbl_dmi_isin[[#This Row],[Index]]+1,MATCH(D$2,美元债一级!$2:$2,0)))</f>
        <v>香港按揭证券有限公司</v>
      </c>
      <c r="E120" s="12" t="str">
        <f>TEXT(tbl_dmi_isin[[#This Row],[定价日]],"YYMMDD")&amp;tbl_dmi_isin[[#This Row],[ISIN]]</f>
        <v>230613HK0000936879</v>
      </c>
      <c r="F120" s="114"/>
      <c r="G120" s="24" t="e">
        <f>IF(tbl_dmi_isin[[#This Row],[Index]]&gt;$A$2,"",INDEX(Corp_value!$A$1:$EC$2998,MATCH(tbl_dmi_isin[[#This Row],[ISIN]],Corp_value!$B:$B,0),MATCH(G$2,Corp_value!$1:$1,0)))</f>
        <v>#N/A</v>
      </c>
      <c r="H120" s="25" t="e">
        <f>IF(tbl_dmi_isin[[#This Row],[Index]]&gt;$A$2,"",INDEX(Corp_value!$A$1:$EC$2998,MATCH(tbl_dmi_isin[[#This Row],[ISIN]],Corp_value!$B:$B,0),MATCH(H$2,Corp_value!$1:$1,0)))</f>
        <v>#N/A</v>
      </c>
      <c r="I120" s="25" t="e">
        <f>IF(tbl_dmi_isin[[#This Row],[Index]]&gt;$A$2,"",IF(INDEX(Corp_value!$A$1:$EC$2998,MATCH(tbl_dmi_isin[[#This Row],[ISIN]],Corp_value!$B:$B,0),MATCH(I$2,Corp_value!$1:$1,0))="--","",INDEX(Corp_value!$A$1:$EC$2998,MATCH(tbl_dmi_isin[[#This Row],[ISIN]],Corp_value!$B:$B,0),MATCH(I$2,Corp_value!$1:$1,0))))</f>
        <v>#N/A</v>
      </c>
      <c r="J120" s="24" t="e">
        <f>IF(tbl_dmi_isin[[#This Row],[Index]]&gt;$A$2,"",INDEX(Corp_value!$A$1:$EC$2998,MATCH(tbl_dmi_isin[[#This Row],[ISIN]],Corp_value!$B:$B,0),MATCH(J$2,Corp_value!$1:$1,0)))</f>
        <v>#N/A</v>
      </c>
      <c r="K120" s="24" t="e">
        <f>IF(tbl_dmi_isin[[#This Row],[Index]]&gt;$A$2,"",INDEX(Corp_value!$A$1:$EC$2998,MATCH(tbl_dmi_isin[[#This Row],[ISIN]],Corp_value!$B:$B,0),MATCH(K$2,Corp_value!$1:$1,0)))</f>
        <v>#N/A</v>
      </c>
      <c r="L120" s="24" t="e">
        <f>IF(tbl_dmi_isin[[#This Row],[Index]]&gt;$A$2,"",IF(INDEX(Corp_value!$A$1:$EC$2998,MATCH(tbl_dmi_isin[[#This Row],[ISIN]],Corp_value!$B:$B,0),MATCH(L$2,Corp_value!$1:$1,0))="--","",INDEX(Corp_value!$A$1:$EC$2998,MATCH(tbl_dmi_isin[[#This Row],[ISIN]],Corp_value!$B:$B,0),MATCH(L$2,Corp_value!$1:$1,0))))</f>
        <v>#N/A</v>
      </c>
      <c r="M120" s="132" t="e">
        <f>IF(tbl_dmi_isin[[#This Row],[Index]]&gt;$A$2,"",INDEX(Corp_value!$A$1:$EC$2998,MATCH(tbl_dmi_isin[[#This Row],[ISIN]],Corp_value!$B:$B,0),MATCH(M$2,Corp_value!$1:$1,0)))</f>
        <v>#N/A</v>
      </c>
      <c r="N120" s="132" t="e">
        <f>IF(tbl_dmi_isin[[#This Row],[Index]]&gt;$A$2,"",IF(INDEX(Corp_value!$A$1:$EC$2998,MATCH(tbl_dmi_isin[[#This Row],[ISIN]],Corp_value!$B:$B,0),MATCH(N$2,Corp_value!$1:$1,0))="--","",INDEX(Corp_value!$A$1:$EC$2998,MATCH(tbl_dmi_isin[[#This Row],[ISIN]],Corp_value!$B:$B,0),MATCH(N$2,Corp_value!$1:$1,0))))</f>
        <v>#N/A</v>
      </c>
      <c r="O120" s="132" t="e">
        <f>IF(tbl_dmi_isin[[#This Row],[Index]]&gt;$A$2,"",INDEX(Corp_value!$A$1:$EC$2998,MATCH(tbl_dmi_isin[[#This Row],[ISIN]],Corp_value!$B:$B,0),MATCH(O$2,Corp_value!$1:$1,0)))</f>
        <v>#N/A</v>
      </c>
      <c r="P120" s="147" t="e">
        <f>IF(tbl_dmi_isin[[#This Row],[Index]]&gt;$A$2,"",TEXT(INDEX(Corp_value!$A$1:$EC$2998,MATCH(tbl_dmi_isin[[#This Row],[ISIN]],Corp_value!$B:$B,0),MATCH(P$2,Corp_value!$1:$1,0)),"yyyy/mm/dd"))</f>
        <v>#N/A</v>
      </c>
      <c r="Q120" s="147" t="e">
        <f>IF(tbl_dmi_isin[[#This Row],[Index]]&gt;$A$2,"",TEXT(INDEX(Corp_value!$A$1:$EC$2998,MATCH(tbl_dmi_isin[[#This Row],[ISIN]],Corp_value!$B:$B,0),MATCH(Q$2,Corp_value!$1:$1,0)),"yyyy/mm/dd"))</f>
        <v>#N/A</v>
      </c>
      <c r="R120" s="147" t="e">
        <f>IF(tbl_dmi_isin[[#This Row],[Index]]&gt;$A$2,"",IF(TEXT(INDEX(Corp_value!$A$1:$EC$2998,MATCH(tbl_dmi_isin[[#This Row],[ISIN]],Corp_value!$B:$B,0),MATCH(R$2,Corp_value!$1:$1,0)),"yyyy/mm/dd")="--","",TEXT(INDEX(Corp_value!$A$1:$EC$2998,MATCH(tbl_dmi_isin[[#This Row],[ISIN]],Corp_value!$B:$B,0),MATCH(R$2,Corp_value!$1:$1,0)),"yyyy/mm/dd")))</f>
        <v>#N/A</v>
      </c>
      <c r="S120" s="132" t="e">
        <f>IF(tbl_dmi_isin[[#This Row],[Index]]&gt;$A$2,"",INDEX(Corp_value!$A$1:$EC$2998,MATCH(tbl_dmi_isin[[#This Row],[ISIN]],Corp_value!$B:$B,0),MATCH(S$2,Corp_value!$1:$1,0)))</f>
        <v>#N/A</v>
      </c>
      <c r="T120" s="132" t="e">
        <f>IF(tbl_dmi_isin[[#This Row],[Index]]&gt;$A$2,"",INDEX(Corp_value!$A$1:$EC$2998,MATCH(tbl_dmi_isin[[#This Row],[ISIN]],Corp_value!$B:$B,0),MATCH(T$2,Corp_value!$1:$1,0)))</f>
        <v>#N/A</v>
      </c>
      <c r="U120" s="132" t="e">
        <f>IF(tbl_dmi_isin[[#This Row],[Index]]&gt;$A$2,"",IF(INDEX(Corp_value!$A$1:$EC$2998,MATCH(tbl_dmi_isin[[#This Row],[ISIN]],Corp_value!$B:$B,0),MATCH(U$2,Corp_value!$1:$1,0))="--","",INDEX(Corp_value!$A$1:$EC$2998,MATCH(tbl_dmi_isin[[#This Row],[ISIN]],Corp_value!$B:$B,0),MATCH(U$2,Corp_value!$1:$1,0))))</f>
        <v>#N/A</v>
      </c>
      <c r="V120" s="143" t="str">
        <f>IFERROR(IF(tbl_dmi_isin[[#This Row],[Index]]&gt;$A$2,"",INDEX(Corp_value!$A$1:$EC$2998,MATCH(tbl_dmi_isin[[#This Row],[ISIN]],Corp_value!$B:$B,0),MATCH(V$2,Corp_value!$1:$1,0)))/100000000,"")</f>
        <v/>
      </c>
      <c r="W120" s="151" t="e">
        <f>IF(tbl_dmi_isin[[#This Row],[Index]]&gt;$A$2,"",INDEX(Corp_value!$A$1:$EC$2998,MATCH(tbl_dmi_isin[[#This Row],[ISIN]],Corp_value!$B:$B,0),MATCH(W$2,Corp_value!$1:$1,0)))</f>
        <v>#N/A</v>
      </c>
      <c r="X120" s="151" t="e">
        <f>IF(tbl_dmi_isin[[#This Row],[Index]]&gt;$A$2,"",INDEX(Corp_value!$A$1:$EC$2998,MATCH(tbl_dmi_isin[[#This Row],[ISIN]],Corp_value!$B:$B,0),MATCH(X$2,Corp_value!$1:$1,0)))</f>
        <v>#N/A</v>
      </c>
      <c r="Y120" s="153" t="e">
        <f>IF(tbl_dmi_isin[[#This Row],[Index]]&gt;$A$2,"",INDEX(Corp_value!$A$1:$EC$2998,MATCH(tbl_dmi_isin[[#This Row],[ISIN]],Corp_value!$B:$B,0),MATCH(Y$2,Corp_value!$1:$1,0)))</f>
        <v>#N/A</v>
      </c>
      <c r="Z120" s="153" t="e">
        <f>IF(tbl_dmi_isin[[#This Row],[Index]]&gt;$A$2,"",INDEX(Corp_value!$A$1:$EC$2998,MATCH(tbl_dmi_isin[[#This Row],[ISIN]],Corp_value!$B:$B,0),MATCH(Z$2,Corp_value!$1:$1,0)))</f>
        <v>#N/A</v>
      </c>
    </row>
    <row r="121" spans="1:26">
      <c r="A121" s="12">
        <v>118</v>
      </c>
      <c r="B121" s="85" t="str">
        <f>IF(tbl_dmi_isin[[#This Row],[Index]]&gt;$A$2,"",TEXT(INDEX(美元债一级!$A$2:$BO$2879,tbl_dmi_isin[[#This Row],[Index]]+1,MATCH(B$2,美元债一级!$2:$2,0)),"yyyy/mm/dd"))</f>
        <v>2023/06/13</v>
      </c>
      <c r="C121" s="12" t="str">
        <f>IF(tbl_dmi_isin[[#This Row],[Index]]&gt;$A$2,"",INDEX(美元债一级!$A$2:$BO$2880,tbl_dmi_isin[[#This Row],[Index]]+1,MATCH(C$2,美元债一级!$2:$2,0)))</f>
        <v>XS2620552484</v>
      </c>
      <c r="D121" s="12" t="str">
        <f>IF(tbl_dmi_isin[[#This Row],[Index]]&gt;$A$2,"",INDEX(美元债一级!$A$2:$BO$2880,tbl_dmi_isin[[#This Row],[Index]]+1,MATCH(D$2,美元债一级!$2:$2,0)))</f>
        <v>南山集团有限公司</v>
      </c>
      <c r="E121" s="12" t="str">
        <f>TEXT(tbl_dmi_isin[[#This Row],[定价日]],"YYMMDD")&amp;tbl_dmi_isin[[#This Row],[ISIN]]</f>
        <v>230613XS2620552484</v>
      </c>
      <c r="F121" s="114"/>
      <c r="G121" s="24" t="e">
        <f>IF(tbl_dmi_isin[[#This Row],[Index]]&gt;$A$2,"",INDEX(Corp_value!$A$1:$EC$2998,MATCH(tbl_dmi_isin[[#This Row],[ISIN]],Corp_value!$B:$B,0),MATCH(G$2,Corp_value!$1:$1,0)))</f>
        <v>#N/A</v>
      </c>
      <c r="H121" s="25" t="e">
        <f>IF(tbl_dmi_isin[[#This Row],[Index]]&gt;$A$2,"",INDEX(Corp_value!$A$1:$EC$2998,MATCH(tbl_dmi_isin[[#This Row],[ISIN]],Corp_value!$B:$B,0),MATCH(H$2,Corp_value!$1:$1,0)))</f>
        <v>#N/A</v>
      </c>
      <c r="I121" s="25" t="e">
        <f>IF(tbl_dmi_isin[[#This Row],[Index]]&gt;$A$2,"",IF(INDEX(Corp_value!$A$1:$EC$2998,MATCH(tbl_dmi_isin[[#This Row],[ISIN]],Corp_value!$B:$B,0),MATCH(I$2,Corp_value!$1:$1,0))="--","",INDEX(Corp_value!$A$1:$EC$2998,MATCH(tbl_dmi_isin[[#This Row],[ISIN]],Corp_value!$B:$B,0),MATCH(I$2,Corp_value!$1:$1,0))))</f>
        <v>#N/A</v>
      </c>
      <c r="J121" s="24" t="e">
        <f>IF(tbl_dmi_isin[[#This Row],[Index]]&gt;$A$2,"",INDEX(Corp_value!$A$1:$EC$2998,MATCH(tbl_dmi_isin[[#This Row],[ISIN]],Corp_value!$B:$B,0),MATCH(J$2,Corp_value!$1:$1,0)))</f>
        <v>#N/A</v>
      </c>
      <c r="K121" s="24" t="e">
        <f>IF(tbl_dmi_isin[[#This Row],[Index]]&gt;$A$2,"",INDEX(Corp_value!$A$1:$EC$2998,MATCH(tbl_dmi_isin[[#This Row],[ISIN]],Corp_value!$B:$B,0),MATCH(K$2,Corp_value!$1:$1,0)))</f>
        <v>#N/A</v>
      </c>
      <c r="L121" s="24" t="e">
        <f>IF(tbl_dmi_isin[[#This Row],[Index]]&gt;$A$2,"",IF(INDEX(Corp_value!$A$1:$EC$2998,MATCH(tbl_dmi_isin[[#This Row],[ISIN]],Corp_value!$B:$B,0),MATCH(L$2,Corp_value!$1:$1,0))="--","",INDEX(Corp_value!$A$1:$EC$2998,MATCH(tbl_dmi_isin[[#This Row],[ISIN]],Corp_value!$B:$B,0),MATCH(L$2,Corp_value!$1:$1,0))))</f>
        <v>#N/A</v>
      </c>
      <c r="M121" s="132" t="e">
        <f>IF(tbl_dmi_isin[[#This Row],[Index]]&gt;$A$2,"",INDEX(Corp_value!$A$1:$EC$2998,MATCH(tbl_dmi_isin[[#This Row],[ISIN]],Corp_value!$B:$B,0),MATCH(M$2,Corp_value!$1:$1,0)))</f>
        <v>#N/A</v>
      </c>
      <c r="N121" s="132" t="e">
        <f>IF(tbl_dmi_isin[[#This Row],[Index]]&gt;$A$2,"",IF(INDEX(Corp_value!$A$1:$EC$2998,MATCH(tbl_dmi_isin[[#This Row],[ISIN]],Corp_value!$B:$B,0),MATCH(N$2,Corp_value!$1:$1,0))="--","",INDEX(Corp_value!$A$1:$EC$2998,MATCH(tbl_dmi_isin[[#This Row],[ISIN]],Corp_value!$B:$B,0),MATCH(N$2,Corp_value!$1:$1,0))))</f>
        <v>#N/A</v>
      </c>
      <c r="O121" s="132" t="e">
        <f>IF(tbl_dmi_isin[[#This Row],[Index]]&gt;$A$2,"",INDEX(Corp_value!$A$1:$EC$2998,MATCH(tbl_dmi_isin[[#This Row],[ISIN]],Corp_value!$B:$B,0),MATCH(O$2,Corp_value!$1:$1,0)))</f>
        <v>#N/A</v>
      </c>
      <c r="P121" s="147" t="e">
        <f>IF(tbl_dmi_isin[[#This Row],[Index]]&gt;$A$2,"",TEXT(INDEX(Corp_value!$A$1:$EC$2998,MATCH(tbl_dmi_isin[[#This Row],[ISIN]],Corp_value!$B:$B,0),MATCH(P$2,Corp_value!$1:$1,0)),"yyyy/mm/dd"))</f>
        <v>#N/A</v>
      </c>
      <c r="Q121" s="147" t="e">
        <f>IF(tbl_dmi_isin[[#This Row],[Index]]&gt;$A$2,"",TEXT(INDEX(Corp_value!$A$1:$EC$2998,MATCH(tbl_dmi_isin[[#This Row],[ISIN]],Corp_value!$B:$B,0),MATCH(Q$2,Corp_value!$1:$1,0)),"yyyy/mm/dd"))</f>
        <v>#N/A</v>
      </c>
      <c r="R121" s="147" t="e">
        <f>IF(tbl_dmi_isin[[#This Row],[Index]]&gt;$A$2,"",IF(TEXT(INDEX(Corp_value!$A$1:$EC$2998,MATCH(tbl_dmi_isin[[#This Row],[ISIN]],Corp_value!$B:$B,0),MATCH(R$2,Corp_value!$1:$1,0)),"yyyy/mm/dd")="--","",TEXT(INDEX(Corp_value!$A$1:$EC$2998,MATCH(tbl_dmi_isin[[#This Row],[ISIN]],Corp_value!$B:$B,0),MATCH(R$2,Corp_value!$1:$1,0)),"yyyy/mm/dd")))</f>
        <v>#N/A</v>
      </c>
      <c r="S121" s="132" t="e">
        <f>IF(tbl_dmi_isin[[#This Row],[Index]]&gt;$A$2,"",INDEX(Corp_value!$A$1:$EC$2998,MATCH(tbl_dmi_isin[[#This Row],[ISIN]],Corp_value!$B:$B,0),MATCH(S$2,Corp_value!$1:$1,0)))</f>
        <v>#N/A</v>
      </c>
      <c r="T121" s="132" t="e">
        <f>IF(tbl_dmi_isin[[#This Row],[Index]]&gt;$A$2,"",INDEX(Corp_value!$A$1:$EC$2998,MATCH(tbl_dmi_isin[[#This Row],[ISIN]],Corp_value!$B:$B,0),MATCH(T$2,Corp_value!$1:$1,0)))</f>
        <v>#N/A</v>
      </c>
      <c r="U121" s="132" t="e">
        <f>IF(tbl_dmi_isin[[#This Row],[Index]]&gt;$A$2,"",IF(INDEX(Corp_value!$A$1:$EC$2998,MATCH(tbl_dmi_isin[[#This Row],[ISIN]],Corp_value!$B:$B,0),MATCH(U$2,Corp_value!$1:$1,0))="--","",INDEX(Corp_value!$A$1:$EC$2998,MATCH(tbl_dmi_isin[[#This Row],[ISIN]],Corp_value!$B:$B,0),MATCH(U$2,Corp_value!$1:$1,0))))</f>
        <v>#N/A</v>
      </c>
      <c r="V121" s="143" t="str">
        <f>IFERROR(IF(tbl_dmi_isin[[#This Row],[Index]]&gt;$A$2,"",INDEX(Corp_value!$A$1:$EC$2998,MATCH(tbl_dmi_isin[[#This Row],[ISIN]],Corp_value!$B:$B,0),MATCH(V$2,Corp_value!$1:$1,0)))/100000000,"")</f>
        <v/>
      </c>
      <c r="W121" s="151" t="e">
        <f>IF(tbl_dmi_isin[[#This Row],[Index]]&gt;$A$2,"",INDEX(Corp_value!$A$1:$EC$2998,MATCH(tbl_dmi_isin[[#This Row],[ISIN]],Corp_value!$B:$B,0),MATCH(W$2,Corp_value!$1:$1,0)))</f>
        <v>#N/A</v>
      </c>
      <c r="X121" s="151" t="e">
        <f>IF(tbl_dmi_isin[[#This Row],[Index]]&gt;$A$2,"",INDEX(Corp_value!$A$1:$EC$2998,MATCH(tbl_dmi_isin[[#This Row],[ISIN]],Corp_value!$B:$B,0),MATCH(X$2,Corp_value!$1:$1,0)))</f>
        <v>#N/A</v>
      </c>
      <c r="Y121" s="153" t="e">
        <f>IF(tbl_dmi_isin[[#This Row],[Index]]&gt;$A$2,"",INDEX(Corp_value!$A$1:$EC$2998,MATCH(tbl_dmi_isin[[#This Row],[ISIN]],Corp_value!$B:$B,0),MATCH(Y$2,Corp_value!$1:$1,0)))</f>
        <v>#N/A</v>
      </c>
      <c r="Z121" s="153" t="e">
        <f>IF(tbl_dmi_isin[[#This Row],[Index]]&gt;$A$2,"",INDEX(Corp_value!$A$1:$EC$2998,MATCH(tbl_dmi_isin[[#This Row],[ISIN]],Corp_value!$B:$B,0),MATCH(Z$2,Corp_value!$1:$1,0)))</f>
        <v>#N/A</v>
      </c>
    </row>
    <row r="122" spans="1:26">
      <c r="A122" s="12">
        <v>119</v>
      </c>
      <c r="B122" s="85" t="str">
        <f>IF(tbl_dmi_isin[[#This Row],[Index]]&gt;$A$2,"",TEXT(INDEX(美元债一级!$A$2:$BO$2879,tbl_dmi_isin[[#This Row],[Index]]+1,MATCH(B$2,美元债一级!$2:$2,0)),"yyyy/mm/dd"))</f>
        <v>2023/06/12</v>
      </c>
      <c r="C122" s="12" t="str">
        <f>IF(tbl_dmi_isin[[#This Row],[Index]]&gt;$A$2,"",INDEX(美元债一级!$A$2:$BO$2880,tbl_dmi_isin[[#This Row],[Index]]+1,MATCH(C$2,美元债一级!$2:$2,0)))</f>
        <v>HK0000936796</v>
      </c>
      <c r="D122" s="12" t="str">
        <f>IF(tbl_dmi_isin[[#This Row],[Index]]&gt;$A$2,"",INDEX(美元债一级!$A$2:$BO$2880,tbl_dmi_isin[[#This Row],[Index]]+1,MATCH(D$2,美元债一级!$2:$2,0)))</f>
        <v>香港按揭证券有限公司</v>
      </c>
      <c r="E122" s="12" t="str">
        <f>TEXT(tbl_dmi_isin[[#This Row],[定价日]],"YYMMDD")&amp;tbl_dmi_isin[[#This Row],[ISIN]]</f>
        <v>230612HK0000936796</v>
      </c>
      <c r="F122" s="114"/>
      <c r="G122" s="24" t="e">
        <f>IF(tbl_dmi_isin[[#This Row],[Index]]&gt;$A$2,"",INDEX(Corp_value!$A$1:$EC$2998,MATCH(tbl_dmi_isin[[#This Row],[ISIN]],Corp_value!$B:$B,0),MATCH(G$2,Corp_value!$1:$1,0)))</f>
        <v>#N/A</v>
      </c>
      <c r="H122" s="25" t="e">
        <f>IF(tbl_dmi_isin[[#This Row],[Index]]&gt;$A$2,"",INDEX(Corp_value!$A$1:$EC$2998,MATCH(tbl_dmi_isin[[#This Row],[ISIN]],Corp_value!$B:$B,0),MATCH(H$2,Corp_value!$1:$1,0)))</f>
        <v>#N/A</v>
      </c>
      <c r="I122" s="25" t="e">
        <f>IF(tbl_dmi_isin[[#This Row],[Index]]&gt;$A$2,"",IF(INDEX(Corp_value!$A$1:$EC$2998,MATCH(tbl_dmi_isin[[#This Row],[ISIN]],Corp_value!$B:$B,0),MATCH(I$2,Corp_value!$1:$1,0))="--","",INDEX(Corp_value!$A$1:$EC$2998,MATCH(tbl_dmi_isin[[#This Row],[ISIN]],Corp_value!$B:$B,0),MATCH(I$2,Corp_value!$1:$1,0))))</f>
        <v>#N/A</v>
      </c>
      <c r="J122" s="24" t="e">
        <f>IF(tbl_dmi_isin[[#This Row],[Index]]&gt;$A$2,"",INDEX(Corp_value!$A$1:$EC$2998,MATCH(tbl_dmi_isin[[#This Row],[ISIN]],Corp_value!$B:$B,0),MATCH(J$2,Corp_value!$1:$1,0)))</f>
        <v>#N/A</v>
      </c>
      <c r="K122" s="24" t="e">
        <f>IF(tbl_dmi_isin[[#This Row],[Index]]&gt;$A$2,"",INDEX(Corp_value!$A$1:$EC$2998,MATCH(tbl_dmi_isin[[#This Row],[ISIN]],Corp_value!$B:$B,0),MATCH(K$2,Corp_value!$1:$1,0)))</f>
        <v>#N/A</v>
      </c>
      <c r="L122" s="24" t="e">
        <f>IF(tbl_dmi_isin[[#This Row],[Index]]&gt;$A$2,"",IF(INDEX(Corp_value!$A$1:$EC$2998,MATCH(tbl_dmi_isin[[#This Row],[ISIN]],Corp_value!$B:$B,0),MATCH(L$2,Corp_value!$1:$1,0))="--","",INDEX(Corp_value!$A$1:$EC$2998,MATCH(tbl_dmi_isin[[#This Row],[ISIN]],Corp_value!$B:$B,0),MATCH(L$2,Corp_value!$1:$1,0))))</f>
        <v>#N/A</v>
      </c>
      <c r="M122" s="132" t="e">
        <f>IF(tbl_dmi_isin[[#This Row],[Index]]&gt;$A$2,"",INDEX(Corp_value!$A$1:$EC$2998,MATCH(tbl_dmi_isin[[#This Row],[ISIN]],Corp_value!$B:$B,0),MATCH(M$2,Corp_value!$1:$1,0)))</f>
        <v>#N/A</v>
      </c>
      <c r="N122" s="132" t="e">
        <f>IF(tbl_dmi_isin[[#This Row],[Index]]&gt;$A$2,"",IF(INDEX(Corp_value!$A$1:$EC$2998,MATCH(tbl_dmi_isin[[#This Row],[ISIN]],Corp_value!$B:$B,0),MATCH(N$2,Corp_value!$1:$1,0))="--","",INDEX(Corp_value!$A$1:$EC$2998,MATCH(tbl_dmi_isin[[#This Row],[ISIN]],Corp_value!$B:$B,0),MATCH(N$2,Corp_value!$1:$1,0))))</f>
        <v>#N/A</v>
      </c>
      <c r="O122" s="132" t="e">
        <f>IF(tbl_dmi_isin[[#This Row],[Index]]&gt;$A$2,"",INDEX(Corp_value!$A$1:$EC$2998,MATCH(tbl_dmi_isin[[#This Row],[ISIN]],Corp_value!$B:$B,0),MATCH(O$2,Corp_value!$1:$1,0)))</f>
        <v>#N/A</v>
      </c>
      <c r="P122" s="147" t="e">
        <f>IF(tbl_dmi_isin[[#This Row],[Index]]&gt;$A$2,"",TEXT(INDEX(Corp_value!$A$1:$EC$2998,MATCH(tbl_dmi_isin[[#This Row],[ISIN]],Corp_value!$B:$B,0),MATCH(P$2,Corp_value!$1:$1,0)),"yyyy/mm/dd"))</f>
        <v>#N/A</v>
      </c>
      <c r="Q122" s="147" t="e">
        <f>IF(tbl_dmi_isin[[#This Row],[Index]]&gt;$A$2,"",TEXT(INDEX(Corp_value!$A$1:$EC$2998,MATCH(tbl_dmi_isin[[#This Row],[ISIN]],Corp_value!$B:$B,0),MATCH(Q$2,Corp_value!$1:$1,0)),"yyyy/mm/dd"))</f>
        <v>#N/A</v>
      </c>
      <c r="R122" s="147" t="e">
        <f>IF(tbl_dmi_isin[[#This Row],[Index]]&gt;$A$2,"",IF(TEXT(INDEX(Corp_value!$A$1:$EC$2998,MATCH(tbl_dmi_isin[[#This Row],[ISIN]],Corp_value!$B:$B,0),MATCH(R$2,Corp_value!$1:$1,0)),"yyyy/mm/dd")="--","",TEXT(INDEX(Corp_value!$A$1:$EC$2998,MATCH(tbl_dmi_isin[[#This Row],[ISIN]],Corp_value!$B:$B,0),MATCH(R$2,Corp_value!$1:$1,0)),"yyyy/mm/dd")))</f>
        <v>#N/A</v>
      </c>
      <c r="S122" s="132" t="e">
        <f>IF(tbl_dmi_isin[[#This Row],[Index]]&gt;$A$2,"",INDEX(Corp_value!$A$1:$EC$2998,MATCH(tbl_dmi_isin[[#This Row],[ISIN]],Corp_value!$B:$B,0),MATCH(S$2,Corp_value!$1:$1,0)))</f>
        <v>#N/A</v>
      </c>
      <c r="T122" s="132" t="e">
        <f>IF(tbl_dmi_isin[[#This Row],[Index]]&gt;$A$2,"",INDEX(Corp_value!$A$1:$EC$2998,MATCH(tbl_dmi_isin[[#This Row],[ISIN]],Corp_value!$B:$B,0),MATCH(T$2,Corp_value!$1:$1,0)))</f>
        <v>#N/A</v>
      </c>
      <c r="U122" s="132" t="e">
        <f>IF(tbl_dmi_isin[[#This Row],[Index]]&gt;$A$2,"",IF(INDEX(Corp_value!$A$1:$EC$2998,MATCH(tbl_dmi_isin[[#This Row],[ISIN]],Corp_value!$B:$B,0),MATCH(U$2,Corp_value!$1:$1,0))="--","",INDEX(Corp_value!$A$1:$EC$2998,MATCH(tbl_dmi_isin[[#This Row],[ISIN]],Corp_value!$B:$B,0),MATCH(U$2,Corp_value!$1:$1,0))))</f>
        <v>#N/A</v>
      </c>
      <c r="V122" s="143" t="str">
        <f>IFERROR(IF(tbl_dmi_isin[[#This Row],[Index]]&gt;$A$2,"",INDEX(Corp_value!$A$1:$EC$2998,MATCH(tbl_dmi_isin[[#This Row],[ISIN]],Corp_value!$B:$B,0),MATCH(V$2,Corp_value!$1:$1,0)))/100000000,"")</f>
        <v/>
      </c>
      <c r="W122" s="151" t="e">
        <f>IF(tbl_dmi_isin[[#This Row],[Index]]&gt;$A$2,"",INDEX(Corp_value!$A$1:$EC$2998,MATCH(tbl_dmi_isin[[#This Row],[ISIN]],Corp_value!$B:$B,0),MATCH(W$2,Corp_value!$1:$1,0)))</f>
        <v>#N/A</v>
      </c>
      <c r="X122" s="151" t="e">
        <f>IF(tbl_dmi_isin[[#This Row],[Index]]&gt;$A$2,"",INDEX(Corp_value!$A$1:$EC$2998,MATCH(tbl_dmi_isin[[#This Row],[ISIN]],Corp_value!$B:$B,0),MATCH(X$2,Corp_value!$1:$1,0)))</f>
        <v>#N/A</v>
      </c>
      <c r="Y122" s="153" t="e">
        <f>IF(tbl_dmi_isin[[#This Row],[Index]]&gt;$A$2,"",INDEX(Corp_value!$A$1:$EC$2998,MATCH(tbl_dmi_isin[[#This Row],[ISIN]],Corp_value!$B:$B,0),MATCH(Y$2,Corp_value!$1:$1,0)))</f>
        <v>#N/A</v>
      </c>
      <c r="Z122" s="153" t="e">
        <f>IF(tbl_dmi_isin[[#This Row],[Index]]&gt;$A$2,"",INDEX(Corp_value!$A$1:$EC$2998,MATCH(tbl_dmi_isin[[#This Row],[ISIN]],Corp_value!$B:$B,0),MATCH(Z$2,Corp_value!$1:$1,0)))</f>
        <v>#N/A</v>
      </c>
    </row>
    <row r="123" spans="1:26">
      <c r="A123" s="12">
        <v>120</v>
      </c>
      <c r="B123" s="85" t="str">
        <f>IF(tbl_dmi_isin[[#This Row],[Index]]&gt;$A$2,"",TEXT(INDEX(美元债一级!$A$2:$BO$2879,tbl_dmi_isin[[#This Row],[Index]]+1,MATCH(B$2,美元债一级!$2:$2,0)),"yyyy/mm/dd"))</f>
        <v>2023/06/09</v>
      </c>
      <c r="C123" s="12" t="str">
        <f>IF(tbl_dmi_isin[[#This Row],[Index]]&gt;$A$2,"",INDEX(美元债一级!$A$2:$BO$2880,tbl_dmi_isin[[#This Row],[Index]]+1,MATCH(C$2,美元债一级!$2:$2,0)))</f>
        <v>XS2637808093</v>
      </c>
      <c r="D123" s="12" t="str">
        <f>IF(tbl_dmi_isin[[#This Row],[Index]]&gt;$A$2,"",INDEX(美元债一级!$A$2:$BO$2880,tbl_dmi_isin[[#This Row],[Index]]+1,MATCH(D$2,美元债一级!$2:$2,0)))</f>
        <v>交银金融租赁有限责任公司</v>
      </c>
      <c r="E123" s="12" t="str">
        <f>TEXT(tbl_dmi_isin[[#This Row],[定价日]],"YYMMDD")&amp;tbl_dmi_isin[[#This Row],[ISIN]]</f>
        <v>230609XS2637808093</v>
      </c>
      <c r="F123" s="114"/>
      <c r="G123" s="24" t="e">
        <f>IF(tbl_dmi_isin[[#This Row],[Index]]&gt;$A$2,"",INDEX(Corp_value!$A$1:$EC$2998,MATCH(tbl_dmi_isin[[#This Row],[ISIN]],Corp_value!$B:$B,0),MATCH(G$2,Corp_value!$1:$1,0)))</f>
        <v>#N/A</v>
      </c>
      <c r="H123" s="25" t="e">
        <f>IF(tbl_dmi_isin[[#This Row],[Index]]&gt;$A$2,"",INDEX(Corp_value!$A$1:$EC$2998,MATCH(tbl_dmi_isin[[#This Row],[ISIN]],Corp_value!$B:$B,0),MATCH(H$2,Corp_value!$1:$1,0)))</f>
        <v>#N/A</v>
      </c>
      <c r="I123" s="25" t="e">
        <f>IF(tbl_dmi_isin[[#This Row],[Index]]&gt;$A$2,"",IF(INDEX(Corp_value!$A$1:$EC$2998,MATCH(tbl_dmi_isin[[#This Row],[ISIN]],Corp_value!$B:$B,0),MATCH(I$2,Corp_value!$1:$1,0))="--","",INDEX(Corp_value!$A$1:$EC$2998,MATCH(tbl_dmi_isin[[#This Row],[ISIN]],Corp_value!$B:$B,0),MATCH(I$2,Corp_value!$1:$1,0))))</f>
        <v>#N/A</v>
      </c>
      <c r="J123" s="24" t="e">
        <f>IF(tbl_dmi_isin[[#This Row],[Index]]&gt;$A$2,"",INDEX(Corp_value!$A$1:$EC$2998,MATCH(tbl_dmi_isin[[#This Row],[ISIN]],Corp_value!$B:$B,0),MATCH(J$2,Corp_value!$1:$1,0)))</f>
        <v>#N/A</v>
      </c>
      <c r="K123" s="24" t="e">
        <f>IF(tbl_dmi_isin[[#This Row],[Index]]&gt;$A$2,"",INDEX(Corp_value!$A$1:$EC$2998,MATCH(tbl_dmi_isin[[#This Row],[ISIN]],Corp_value!$B:$B,0),MATCH(K$2,Corp_value!$1:$1,0)))</f>
        <v>#N/A</v>
      </c>
      <c r="L123" s="24" t="e">
        <f>IF(tbl_dmi_isin[[#This Row],[Index]]&gt;$A$2,"",IF(INDEX(Corp_value!$A$1:$EC$2998,MATCH(tbl_dmi_isin[[#This Row],[ISIN]],Corp_value!$B:$B,0),MATCH(L$2,Corp_value!$1:$1,0))="--","",INDEX(Corp_value!$A$1:$EC$2998,MATCH(tbl_dmi_isin[[#This Row],[ISIN]],Corp_value!$B:$B,0),MATCH(L$2,Corp_value!$1:$1,0))))</f>
        <v>#N/A</v>
      </c>
      <c r="M123" s="132" t="e">
        <f>IF(tbl_dmi_isin[[#This Row],[Index]]&gt;$A$2,"",INDEX(Corp_value!$A$1:$EC$2998,MATCH(tbl_dmi_isin[[#This Row],[ISIN]],Corp_value!$B:$B,0),MATCH(M$2,Corp_value!$1:$1,0)))</f>
        <v>#N/A</v>
      </c>
      <c r="N123" s="132" t="e">
        <f>IF(tbl_dmi_isin[[#This Row],[Index]]&gt;$A$2,"",IF(INDEX(Corp_value!$A$1:$EC$2998,MATCH(tbl_dmi_isin[[#This Row],[ISIN]],Corp_value!$B:$B,0),MATCH(N$2,Corp_value!$1:$1,0))="--","",INDEX(Corp_value!$A$1:$EC$2998,MATCH(tbl_dmi_isin[[#This Row],[ISIN]],Corp_value!$B:$B,0),MATCH(N$2,Corp_value!$1:$1,0))))</f>
        <v>#N/A</v>
      </c>
      <c r="O123" s="132" t="e">
        <f>IF(tbl_dmi_isin[[#This Row],[Index]]&gt;$A$2,"",INDEX(Corp_value!$A$1:$EC$2998,MATCH(tbl_dmi_isin[[#This Row],[ISIN]],Corp_value!$B:$B,0),MATCH(O$2,Corp_value!$1:$1,0)))</f>
        <v>#N/A</v>
      </c>
      <c r="P123" s="147" t="e">
        <f>IF(tbl_dmi_isin[[#This Row],[Index]]&gt;$A$2,"",TEXT(INDEX(Corp_value!$A$1:$EC$2998,MATCH(tbl_dmi_isin[[#This Row],[ISIN]],Corp_value!$B:$B,0),MATCH(P$2,Corp_value!$1:$1,0)),"yyyy/mm/dd"))</f>
        <v>#N/A</v>
      </c>
      <c r="Q123" s="147" t="e">
        <f>IF(tbl_dmi_isin[[#This Row],[Index]]&gt;$A$2,"",TEXT(INDEX(Corp_value!$A$1:$EC$2998,MATCH(tbl_dmi_isin[[#This Row],[ISIN]],Corp_value!$B:$B,0),MATCH(Q$2,Corp_value!$1:$1,0)),"yyyy/mm/dd"))</f>
        <v>#N/A</v>
      </c>
      <c r="R123" s="147" t="e">
        <f>IF(tbl_dmi_isin[[#This Row],[Index]]&gt;$A$2,"",IF(TEXT(INDEX(Corp_value!$A$1:$EC$2998,MATCH(tbl_dmi_isin[[#This Row],[ISIN]],Corp_value!$B:$B,0),MATCH(R$2,Corp_value!$1:$1,0)),"yyyy/mm/dd")="--","",TEXT(INDEX(Corp_value!$A$1:$EC$2998,MATCH(tbl_dmi_isin[[#This Row],[ISIN]],Corp_value!$B:$B,0),MATCH(R$2,Corp_value!$1:$1,0)),"yyyy/mm/dd")))</f>
        <v>#N/A</v>
      </c>
      <c r="S123" s="132" t="e">
        <f>IF(tbl_dmi_isin[[#This Row],[Index]]&gt;$A$2,"",INDEX(Corp_value!$A$1:$EC$2998,MATCH(tbl_dmi_isin[[#This Row],[ISIN]],Corp_value!$B:$B,0),MATCH(S$2,Corp_value!$1:$1,0)))</f>
        <v>#N/A</v>
      </c>
      <c r="T123" s="132" t="e">
        <f>IF(tbl_dmi_isin[[#This Row],[Index]]&gt;$A$2,"",INDEX(Corp_value!$A$1:$EC$2998,MATCH(tbl_dmi_isin[[#This Row],[ISIN]],Corp_value!$B:$B,0),MATCH(T$2,Corp_value!$1:$1,0)))</f>
        <v>#N/A</v>
      </c>
      <c r="U123" s="132" t="e">
        <f>IF(tbl_dmi_isin[[#This Row],[Index]]&gt;$A$2,"",IF(INDEX(Corp_value!$A$1:$EC$2998,MATCH(tbl_dmi_isin[[#This Row],[ISIN]],Corp_value!$B:$B,0),MATCH(U$2,Corp_value!$1:$1,0))="--","",INDEX(Corp_value!$A$1:$EC$2998,MATCH(tbl_dmi_isin[[#This Row],[ISIN]],Corp_value!$B:$B,0),MATCH(U$2,Corp_value!$1:$1,0))))</f>
        <v>#N/A</v>
      </c>
      <c r="V123" s="143" t="str">
        <f>IFERROR(IF(tbl_dmi_isin[[#This Row],[Index]]&gt;$A$2,"",INDEX(Corp_value!$A$1:$EC$2998,MATCH(tbl_dmi_isin[[#This Row],[ISIN]],Corp_value!$B:$B,0),MATCH(V$2,Corp_value!$1:$1,0)))/100000000,"")</f>
        <v/>
      </c>
      <c r="W123" s="151" t="e">
        <f>IF(tbl_dmi_isin[[#This Row],[Index]]&gt;$A$2,"",INDEX(Corp_value!$A$1:$EC$2998,MATCH(tbl_dmi_isin[[#This Row],[ISIN]],Corp_value!$B:$B,0),MATCH(W$2,Corp_value!$1:$1,0)))</f>
        <v>#N/A</v>
      </c>
      <c r="X123" s="151" t="e">
        <f>IF(tbl_dmi_isin[[#This Row],[Index]]&gt;$A$2,"",INDEX(Corp_value!$A$1:$EC$2998,MATCH(tbl_dmi_isin[[#This Row],[ISIN]],Corp_value!$B:$B,0),MATCH(X$2,Corp_value!$1:$1,0)))</f>
        <v>#N/A</v>
      </c>
      <c r="Y123" s="153" t="e">
        <f>IF(tbl_dmi_isin[[#This Row],[Index]]&gt;$A$2,"",INDEX(Corp_value!$A$1:$EC$2998,MATCH(tbl_dmi_isin[[#This Row],[ISIN]],Corp_value!$B:$B,0),MATCH(Y$2,Corp_value!$1:$1,0)))</f>
        <v>#N/A</v>
      </c>
      <c r="Z123" s="153" t="e">
        <f>IF(tbl_dmi_isin[[#This Row],[Index]]&gt;$A$2,"",INDEX(Corp_value!$A$1:$EC$2998,MATCH(tbl_dmi_isin[[#This Row],[ISIN]],Corp_value!$B:$B,0),MATCH(Z$2,Corp_value!$1:$1,0)))</f>
        <v>#N/A</v>
      </c>
    </row>
    <row r="124" spans="1:26">
      <c r="A124" s="12">
        <v>121</v>
      </c>
      <c r="B124" s="85" t="str">
        <f>IF(tbl_dmi_isin[[#This Row],[Index]]&gt;$A$2,"",TEXT(INDEX(美元债一级!$A$2:$BO$2879,tbl_dmi_isin[[#This Row],[Index]]+1,MATCH(B$2,美元债一级!$2:$2,0)),"yyyy/mm/dd"))</f>
        <v>2023/06/06</v>
      </c>
      <c r="C124" s="12" t="str">
        <f>IF(tbl_dmi_isin[[#This Row],[Index]]&gt;$A$2,"",INDEX(美元债一级!$A$2:$BO$2880,tbl_dmi_isin[[#This Row],[Index]]+1,MATCH(C$2,美元债一级!$2:$2,0)))</f>
        <v>XS2618570068</v>
      </c>
      <c r="D124" s="12" t="str">
        <f>IF(tbl_dmi_isin[[#This Row],[Index]]&gt;$A$2,"",INDEX(美元债一级!$A$2:$BO$2880,tbl_dmi_isin[[#This Row],[Index]]+1,MATCH(D$2,美元债一级!$2:$2,0)))</f>
        <v>杭州上城区城市建设投资集团有限公司</v>
      </c>
      <c r="E124" s="12" t="str">
        <f>TEXT(tbl_dmi_isin[[#This Row],[定价日]],"YYMMDD")&amp;tbl_dmi_isin[[#This Row],[ISIN]]</f>
        <v>230606XS2618570068</v>
      </c>
      <c r="F124" s="114"/>
      <c r="G124" s="24" t="e">
        <f>IF(tbl_dmi_isin[[#This Row],[Index]]&gt;$A$2,"",INDEX(Corp_value!$A$1:$EC$2998,MATCH(tbl_dmi_isin[[#This Row],[ISIN]],Corp_value!$B:$B,0),MATCH(G$2,Corp_value!$1:$1,0)))</f>
        <v>#N/A</v>
      </c>
      <c r="H124" s="25" t="e">
        <f>IF(tbl_dmi_isin[[#This Row],[Index]]&gt;$A$2,"",INDEX(Corp_value!$A$1:$EC$2998,MATCH(tbl_dmi_isin[[#This Row],[ISIN]],Corp_value!$B:$B,0),MATCH(H$2,Corp_value!$1:$1,0)))</f>
        <v>#N/A</v>
      </c>
      <c r="I124" s="25" t="e">
        <f>IF(tbl_dmi_isin[[#This Row],[Index]]&gt;$A$2,"",IF(INDEX(Corp_value!$A$1:$EC$2998,MATCH(tbl_dmi_isin[[#This Row],[ISIN]],Corp_value!$B:$B,0),MATCH(I$2,Corp_value!$1:$1,0))="--","",INDEX(Corp_value!$A$1:$EC$2998,MATCH(tbl_dmi_isin[[#This Row],[ISIN]],Corp_value!$B:$B,0),MATCH(I$2,Corp_value!$1:$1,0))))</f>
        <v>#N/A</v>
      </c>
      <c r="J124" s="24" t="e">
        <f>IF(tbl_dmi_isin[[#This Row],[Index]]&gt;$A$2,"",INDEX(Corp_value!$A$1:$EC$2998,MATCH(tbl_dmi_isin[[#This Row],[ISIN]],Corp_value!$B:$B,0),MATCH(J$2,Corp_value!$1:$1,0)))</f>
        <v>#N/A</v>
      </c>
      <c r="K124" s="24" t="e">
        <f>IF(tbl_dmi_isin[[#This Row],[Index]]&gt;$A$2,"",INDEX(Corp_value!$A$1:$EC$2998,MATCH(tbl_dmi_isin[[#This Row],[ISIN]],Corp_value!$B:$B,0),MATCH(K$2,Corp_value!$1:$1,0)))</f>
        <v>#N/A</v>
      </c>
      <c r="L124" s="24" t="e">
        <f>IF(tbl_dmi_isin[[#This Row],[Index]]&gt;$A$2,"",IF(INDEX(Corp_value!$A$1:$EC$2998,MATCH(tbl_dmi_isin[[#This Row],[ISIN]],Corp_value!$B:$B,0),MATCH(L$2,Corp_value!$1:$1,0))="--","",INDEX(Corp_value!$A$1:$EC$2998,MATCH(tbl_dmi_isin[[#This Row],[ISIN]],Corp_value!$B:$B,0),MATCH(L$2,Corp_value!$1:$1,0))))</f>
        <v>#N/A</v>
      </c>
      <c r="M124" s="24" t="e">
        <f>IF(tbl_dmi_isin[[#This Row],[Index]]&gt;$A$2,"",INDEX(Corp_value!$A$1:$EC$2998,MATCH(tbl_dmi_isin[[#This Row],[ISIN]],Corp_value!$B:$B,0),MATCH(M$2,Corp_value!$1:$1,0)))</f>
        <v>#N/A</v>
      </c>
      <c r="N124" s="24" t="e">
        <f>IF(tbl_dmi_isin[[#This Row],[Index]]&gt;$A$2,"",IF(INDEX(Corp_value!$A$1:$EC$2998,MATCH(tbl_dmi_isin[[#This Row],[ISIN]],Corp_value!$B:$B,0),MATCH(N$2,Corp_value!$1:$1,0))="--","",INDEX(Corp_value!$A$1:$EC$2998,MATCH(tbl_dmi_isin[[#This Row],[ISIN]],Corp_value!$B:$B,0),MATCH(N$2,Corp_value!$1:$1,0))))</f>
        <v>#N/A</v>
      </c>
      <c r="O124" s="24" t="e">
        <f>IF(tbl_dmi_isin[[#This Row],[Index]]&gt;$A$2,"",INDEX(Corp_value!$A$1:$EC$2998,MATCH(tbl_dmi_isin[[#This Row],[ISIN]],Corp_value!$B:$B,0),MATCH(O$2,Corp_value!$1:$1,0)))</f>
        <v>#N/A</v>
      </c>
      <c r="P124" s="146" t="e">
        <f>IF(tbl_dmi_isin[[#This Row],[Index]]&gt;$A$2,"",TEXT(INDEX(Corp_value!$A$1:$EC$2998,MATCH(tbl_dmi_isin[[#This Row],[ISIN]],Corp_value!$B:$B,0),MATCH(P$2,Corp_value!$1:$1,0)),"yyyy/mm/dd"))</f>
        <v>#N/A</v>
      </c>
      <c r="Q124" s="146" t="e">
        <f>IF(tbl_dmi_isin[[#This Row],[Index]]&gt;$A$2,"",TEXT(INDEX(Corp_value!$A$1:$EC$2998,MATCH(tbl_dmi_isin[[#This Row],[ISIN]],Corp_value!$B:$B,0),MATCH(Q$2,Corp_value!$1:$1,0)),"yyyy/mm/dd"))</f>
        <v>#N/A</v>
      </c>
      <c r="R124" s="146" t="e">
        <f>IF(tbl_dmi_isin[[#This Row],[Index]]&gt;$A$2,"",IF(TEXT(INDEX(Corp_value!$A$1:$EC$2998,MATCH(tbl_dmi_isin[[#This Row],[ISIN]],Corp_value!$B:$B,0),MATCH(R$2,Corp_value!$1:$1,0)),"yyyy/mm/dd")="--","",TEXT(INDEX(Corp_value!$A$1:$EC$2998,MATCH(tbl_dmi_isin[[#This Row],[ISIN]],Corp_value!$B:$B,0),MATCH(R$2,Corp_value!$1:$1,0)),"yyyy/mm/dd")))</f>
        <v>#N/A</v>
      </c>
      <c r="S124" s="24" t="e">
        <f>IF(tbl_dmi_isin[[#This Row],[Index]]&gt;$A$2,"",INDEX(Corp_value!$A$1:$EC$2998,MATCH(tbl_dmi_isin[[#This Row],[ISIN]],Corp_value!$B:$B,0),MATCH(S$2,Corp_value!$1:$1,0)))</f>
        <v>#N/A</v>
      </c>
      <c r="T124" s="24" t="e">
        <f>IF(tbl_dmi_isin[[#This Row],[Index]]&gt;$A$2,"",INDEX(Corp_value!$A$1:$EC$2998,MATCH(tbl_dmi_isin[[#This Row],[ISIN]],Corp_value!$B:$B,0),MATCH(T$2,Corp_value!$1:$1,0)))</f>
        <v>#N/A</v>
      </c>
      <c r="U124" s="24" t="e">
        <f>IF(tbl_dmi_isin[[#This Row],[Index]]&gt;$A$2,"",IF(INDEX(Corp_value!$A$1:$EC$2998,MATCH(tbl_dmi_isin[[#This Row],[ISIN]],Corp_value!$B:$B,0),MATCH(U$2,Corp_value!$1:$1,0))="--","",INDEX(Corp_value!$A$1:$EC$2998,MATCH(tbl_dmi_isin[[#This Row],[ISIN]],Corp_value!$B:$B,0),MATCH(U$2,Corp_value!$1:$1,0))))</f>
        <v>#N/A</v>
      </c>
      <c r="V124" s="144" t="str">
        <f>IFERROR(IF(tbl_dmi_isin[[#This Row],[Index]]&gt;$A$2,"",INDEX(Corp_value!$A$1:$EC$2998,MATCH(tbl_dmi_isin[[#This Row],[ISIN]],Corp_value!$B:$B,0),MATCH(V$2,Corp_value!$1:$1,0)))/100000000,"")</f>
        <v/>
      </c>
      <c r="W124" s="150" t="e">
        <f>IF(tbl_dmi_isin[[#This Row],[Index]]&gt;$A$2,"",INDEX(Corp_value!$A$1:$EC$2998,MATCH(tbl_dmi_isin[[#This Row],[ISIN]],Corp_value!$B:$B,0),MATCH(W$2,Corp_value!$1:$1,0)))</f>
        <v>#N/A</v>
      </c>
      <c r="X124" s="150" t="e">
        <f>IF(tbl_dmi_isin[[#This Row],[Index]]&gt;$A$2,"",INDEX(Corp_value!$A$1:$EC$2998,MATCH(tbl_dmi_isin[[#This Row],[ISIN]],Corp_value!$B:$B,0),MATCH(X$2,Corp_value!$1:$1,0)))</f>
        <v>#N/A</v>
      </c>
      <c r="Y124" s="153" t="e">
        <f>IF(tbl_dmi_isin[[#This Row],[Index]]&gt;$A$2,"",INDEX(Corp_value!$A$1:$EC$2998,MATCH(tbl_dmi_isin[[#This Row],[ISIN]],Corp_value!$B:$B,0),MATCH(Y$2,Corp_value!$1:$1,0)))</f>
        <v>#N/A</v>
      </c>
      <c r="Z124" s="153" t="e">
        <f>IF(tbl_dmi_isin[[#This Row],[Index]]&gt;$A$2,"",INDEX(Corp_value!$A$1:$EC$2998,MATCH(tbl_dmi_isin[[#This Row],[ISIN]],Corp_value!$B:$B,0),MATCH(Z$2,Corp_value!$1:$1,0)))</f>
        <v>#N/A</v>
      </c>
    </row>
    <row r="125" spans="1:26">
      <c r="A125" s="12">
        <v>122</v>
      </c>
      <c r="B125" s="85" t="str">
        <f>IF(tbl_dmi_isin[[#This Row],[Index]]&gt;$A$2,"",TEXT(INDEX(美元债一级!$A$2:$BO$2879,tbl_dmi_isin[[#This Row],[Index]]+1,MATCH(B$2,美元债一级!$2:$2,0)),"yyyy/mm/dd"))</f>
        <v>2023/06/06</v>
      </c>
      <c r="C125" s="12" t="str">
        <f>IF(tbl_dmi_isin[[#This Row],[Index]]&gt;$A$2,"",INDEX(美元债一级!$A$2:$BO$2880,tbl_dmi_isin[[#This Row],[Index]]+1,MATCH(C$2,美元债一级!$2:$2,0)))</f>
        <v>XS2635646263</v>
      </c>
      <c r="D125" s="12" t="str">
        <f>IF(tbl_dmi_isin[[#This Row],[Index]]&gt;$A$2,"",INDEX(美元债一级!$A$2:$BO$2880,tbl_dmi_isin[[#This Row],[Index]]+1,MATCH(D$2,美元债一级!$2:$2,0)))</f>
        <v>华泰金融控股(香港)有限公司</v>
      </c>
      <c r="E125" s="12" t="str">
        <f>TEXT(tbl_dmi_isin[[#This Row],[定价日]],"YYMMDD")&amp;tbl_dmi_isin[[#This Row],[ISIN]]</f>
        <v>230606XS2635646263</v>
      </c>
      <c r="F125" s="116"/>
      <c r="G125" s="24" t="e">
        <f>IF(tbl_dmi_isin[[#This Row],[Index]]&gt;$A$2,"",INDEX(Corp_value!$A$1:$EC$2998,MATCH(tbl_dmi_isin[[#This Row],[ISIN]],Corp_value!$B:$B,0),MATCH(G$2,Corp_value!$1:$1,0)))</f>
        <v>#N/A</v>
      </c>
      <c r="H125" s="25" t="e">
        <f>IF(tbl_dmi_isin[[#This Row],[Index]]&gt;$A$2,"",INDEX(Corp_value!$A$1:$EC$2998,MATCH(tbl_dmi_isin[[#This Row],[ISIN]],Corp_value!$B:$B,0),MATCH(H$2,Corp_value!$1:$1,0)))</f>
        <v>#N/A</v>
      </c>
      <c r="I125" s="25" t="e">
        <f>IF(tbl_dmi_isin[[#This Row],[Index]]&gt;$A$2,"",IF(INDEX(Corp_value!$A$1:$EC$2998,MATCH(tbl_dmi_isin[[#This Row],[ISIN]],Corp_value!$B:$B,0),MATCH(I$2,Corp_value!$1:$1,0))="--","",INDEX(Corp_value!$A$1:$EC$2998,MATCH(tbl_dmi_isin[[#This Row],[ISIN]],Corp_value!$B:$B,0),MATCH(I$2,Corp_value!$1:$1,0))))</f>
        <v>#N/A</v>
      </c>
      <c r="J125" s="24" t="e">
        <f>IF(tbl_dmi_isin[[#This Row],[Index]]&gt;$A$2,"",INDEX(Corp_value!$A$1:$EC$2998,MATCH(tbl_dmi_isin[[#This Row],[ISIN]],Corp_value!$B:$B,0),MATCH(J$2,Corp_value!$1:$1,0)))</f>
        <v>#N/A</v>
      </c>
      <c r="K125" s="24" t="e">
        <f>IF(tbl_dmi_isin[[#This Row],[Index]]&gt;$A$2,"",INDEX(Corp_value!$A$1:$EC$2998,MATCH(tbl_dmi_isin[[#This Row],[ISIN]],Corp_value!$B:$B,0),MATCH(K$2,Corp_value!$1:$1,0)))</f>
        <v>#N/A</v>
      </c>
      <c r="L125" s="24" t="e">
        <f>IF(tbl_dmi_isin[[#This Row],[Index]]&gt;$A$2,"",IF(INDEX(Corp_value!$A$1:$EC$2998,MATCH(tbl_dmi_isin[[#This Row],[ISIN]],Corp_value!$B:$B,0),MATCH(L$2,Corp_value!$1:$1,0))="--","",INDEX(Corp_value!$A$1:$EC$2998,MATCH(tbl_dmi_isin[[#This Row],[ISIN]],Corp_value!$B:$B,0),MATCH(L$2,Corp_value!$1:$1,0))))</f>
        <v>#N/A</v>
      </c>
      <c r="M125" s="132" t="e">
        <f>IF(tbl_dmi_isin[[#This Row],[Index]]&gt;$A$2,"",INDEX(Corp_value!$A$1:$EC$2998,MATCH(tbl_dmi_isin[[#This Row],[ISIN]],Corp_value!$B:$B,0),MATCH(M$2,Corp_value!$1:$1,0)))</f>
        <v>#N/A</v>
      </c>
      <c r="N125" s="132" t="e">
        <f>IF(tbl_dmi_isin[[#This Row],[Index]]&gt;$A$2,"",IF(INDEX(Corp_value!$A$1:$EC$2998,MATCH(tbl_dmi_isin[[#This Row],[ISIN]],Corp_value!$B:$B,0),MATCH(N$2,Corp_value!$1:$1,0))="--","",INDEX(Corp_value!$A$1:$EC$2998,MATCH(tbl_dmi_isin[[#This Row],[ISIN]],Corp_value!$B:$B,0),MATCH(N$2,Corp_value!$1:$1,0))))</f>
        <v>#N/A</v>
      </c>
      <c r="O125" s="132" t="e">
        <f>IF(tbl_dmi_isin[[#This Row],[Index]]&gt;$A$2,"",INDEX(Corp_value!$A$1:$EC$2998,MATCH(tbl_dmi_isin[[#This Row],[ISIN]],Corp_value!$B:$B,0),MATCH(O$2,Corp_value!$1:$1,0)))</f>
        <v>#N/A</v>
      </c>
      <c r="P125" s="147" t="e">
        <f>IF(tbl_dmi_isin[[#This Row],[Index]]&gt;$A$2,"",TEXT(INDEX(Corp_value!$A$1:$EC$2998,MATCH(tbl_dmi_isin[[#This Row],[ISIN]],Corp_value!$B:$B,0),MATCH(P$2,Corp_value!$1:$1,0)),"yyyy/mm/dd"))</f>
        <v>#N/A</v>
      </c>
      <c r="Q125" s="147" t="e">
        <f>IF(tbl_dmi_isin[[#This Row],[Index]]&gt;$A$2,"",TEXT(INDEX(Corp_value!$A$1:$EC$2998,MATCH(tbl_dmi_isin[[#This Row],[ISIN]],Corp_value!$B:$B,0),MATCH(Q$2,Corp_value!$1:$1,0)),"yyyy/mm/dd"))</f>
        <v>#N/A</v>
      </c>
      <c r="R125" s="147" t="e">
        <f>IF(tbl_dmi_isin[[#This Row],[Index]]&gt;$A$2,"",IF(TEXT(INDEX(Corp_value!$A$1:$EC$2998,MATCH(tbl_dmi_isin[[#This Row],[ISIN]],Corp_value!$B:$B,0),MATCH(R$2,Corp_value!$1:$1,0)),"yyyy/mm/dd")="--","",TEXT(INDEX(Corp_value!$A$1:$EC$2998,MATCH(tbl_dmi_isin[[#This Row],[ISIN]],Corp_value!$B:$B,0),MATCH(R$2,Corp_value!$1:$1,0)),"yyyy/mm/dd")))</f>
        <v>#N/A</v>
      </c>
      <c r="S125" s="132" t="e">
        <f>IF(tbl_dmi_isin[[#This Row],[Index]]&gt;$A$2,"",INDEX(Corp_value!$A$1:$EC$2998,MATCH(tbl_dmi_isin[[#This Row],[ISIN]],Corp_value!$B:$B,0),MATCH(S$2,Corp_value!$1:$1,0)))</f>
        <v>#N/A</v>
      </c>
      <c r="T125" s="132" t="e">
        <f>IF(tbl_dmi_isin[[#This Row],[Index]]&gt;$A$2,"",INDEX(Corp_value!$A$1:$EC$2998,MATCH(tbl_dmi_isin[[#This Row],[ISIN]],Corp_value!$B:$B,0),MATCH(T$2,Corp_value!$1:$1,0)))</f>
        <v>#N/A</v>
      </c>
      <c r="U125" s="132" t="e">
        <f>IF(tbl_dmi_isin[[#This Row],[Index]]&gt;$A$2,"",IF(INDEX(Corp_value!$A$1:$EC$2998,MATCH(tbl_dmi_isin[[#This Row],[ISIN]],Corp_value!$B:$B,0),MATCH(U$2,Corp_value!$1:$1,0))="--","",INDEX(Corp_value!$A$1:$EC$2998,MATCH(tbl_dmi_isin[[#This Row],[ISIN]],Corp_value!$B:$B,0),MATCH(U$2,Corp_value!$1:$1,0))))</f>
        <v>#N/A</v>
      </c>
      <c r="V125" s="145" t="str">
        <f>IFERROR(IF(tbl_dmi_isin[[#This Row],[Index]]&gt;$A$2,"",INDEX(Corp_value!$A$1:$EC$2998,MATCH(tbl_dmi_isin[[#This Row],[ISIN]],Corp_value!$B:$B,0),MATCH(V$2,Corp_value!$1:$1,0)))/100000000,"")</f>
        <v/>
      </c>
      <c r="W125" s="150" t="e">
        <f>IF(tbl_dmi_isin[[#This Row],[Index]]&gt;$A$2,"",INDEX(Corp_value!$A$1:$EC$2998,MATCH(tbl_dmi_isin[[#This Row],[ISIN]],Corp_value!$B:$B,0),MATCH(W$2,Corp_value!$1:$1,0)))</f>
        <v>#N/A</v>
      </c>
      <c r="X125" s="150" t="e">
        <f>IF(tbl_dmi_isin[[#This Row],[Index]]&gt;$A$2,"",INDEX(Corp_value!$A$1:$EC$2998,MATCH(tbl_dmi_isin[[#This Row],[ISIN]],Corp_value!$B:$B,0),MATCH(X$2,Corp_value!$1:$1,0)))</f>
        <v>#N/A</v>
      </c>
      <c r="Y125" s="153" t="e">
        <f>IF(tbl_dmi_isin[[#This Row],[Index]]&gt;$A$2,"",INDEX(Corp_value!$A$1:$EC$2998,MATCH(tbl_dmi_isin[[#This Row],[ISIN]],Corp_value!$B:$B,0),MATCH(Y$2,Corp_value!$1:$1,0)))</f>
        <v>#N/A</v>
      </c>
      <c r="Z125" s="153" t="e">
        <f>IF(tbl_dmi_isin[[#This Row],[Index]]&gt;$A$2,"",INDEX(Corp_value!$A$1:$EC$2998,MATCH(tbl_dmi_isin[[#This Row],[ISIN]],Corp_value!$B:$B,0),MATCH(Z$2,Corp_value!$1:$1,0)))</f>
        <v>#N/A</v>
      </c>
    </row>
    <row r="126" spans="1:26">
      <c r="A126" s="12">
        <v>123</v>
      </c>
      <c r="B126" s="85" t="str">
        <f>IF(tbl_dmi_isin[[#This Row],[Index]]&gt;$A$2,"",TEXT(INDEX(美元债一级!$A$2:$BO$2879,tbl_dmi_isin[[#This Row],[Index]]+1,MATCH(B$2,美元债一级!$2:$2,0)),"yyyy/mm/dd"))</f>
        <v>2023/06/06</v>
      </c>
      <c r="C126" s="12" t="str">
        <f>IF(tbl_dmi_isin[[#This Row],[Index]]&gt;$A$2,"",INDEX(美元债一级!$A$2:$BO$2880,tbl_dmi_isin[[#This Row],[Index]]+1,MATCH(C$2,美元债一级!$2:$2,0)))</f>
        <v>XS2635175982</v>
      </c>
      <c r="D126" s="12" t="str">
        <f>IF(tbl_dmi_isin[[#This Row],[Index]]&gt;$A$2,"",INDEX(美元债一级!$A$2:$BO$2880,tbl_dmi_isin[[#This Row],[Index]]+1,MATCH(D$2,美元债一级!$2:$2,0)))</f>
        <v>中信建投(国际)金融控股有限公司</v>
      </c>
      <c r="E126" s="12" t="str">
        <f>TEXT(tbl_dmi_isin[[#This Row],[定价日]],"YYMMDD")&amp;tbl_dmi_isin[[#This Row],[ISIN]]</f>
        <v>230606XS2635175982</v>
      </c>
      <c r="F126" s="116"/>
      <c r="G126" s="24" t="e">
        <f>IF(tbl_dmi_isin[[#This Row],[Index]]&gt;$A$2,"",INDEX(Corp_value!$A$1:$EC$2998,MATCH(tbl_dmi_isin[[#This Row],[ISIN]],Corp_value!$B:$B,0),MATCH(G$2,Corp_value!$1:$1,0)))</f>
        <v>#N/A</v>
      </c>
      <c r="H126" s="25" t="e">
        <f>IF(tbl_dmi_isin[[#This Row],[Index]]&gt;$A$2,"",INDEX(Corp_value!$A$1:$EC$2998,MATCH(tbl_dmi_isin[[#This Row],[ISIN]],Corp_value!$B:$B,0),MATCH(H$2,Corp_value!$1:$1,0)))</f>
        <v>#N/A</v>
      </c>
      <c r="I126" s="25" t="e">
        <f>IF(tbl_dmi_isin[[#This Row],[Index]]&gt;$A$2,"",IF(INDEX(Corp_value!$A$1:$EC$2998,MATCH(tbl_dmi_isin[[#This Row],[ISIN]],Corp_value!$B:$B,0),MATCH(I$2,Corp_value!$1:$1,0))="--","",INDEX(Corp_value!$A$1:$EC$2998,MATCH(tbl_dmi_isin[[#This Row],[ISIN]],Corp_value!$B:$B,0),MATCH(I$2,Corp_value!$1:$1,0))))</f>
        <v>#N/A</v>
      </c>
      <c r="J126" s="24" t="e">
        <f>IF(tbl_dmi_isin[[#This Row],[Index]]&gt;$A$2,"",INDEX(Corp_value!$A$1:$EC$2998,MATCH(tbl_dmi_isin[[#This Row],[ISIN]],Corp_value!$B:$B,0),MATCH(J$2,Corp_value!$1:$1,0)))</f>
        <v>#N/A</v>
      </c>
      <c r="K126" s="24" t="e">
        <f>IF(tbl_dmi_isin[[#This Row],[Index]]&gt;$A$2,"",INDEX(Corp_value!$A$1:$EC$2998,MATCH(tbl_dmi_isin[[#This Row],[ISIN]],Corp_value!$B:$B,0),MATCH(K$2,Corp_value!$1:$1,0)))</f>
        <v>#N/A</v>
      </c>
      <c r="L126" s="24" t="e">
        <f>IF(tbl_dmi_isin[[#This Row],[Index]]&gt;$A$2,"",IF(INDEX(Corp_value!$A$1:$EC$2998,MATCH(tbl_dmi_isin[[#This Row],[ISIN]],Corp_value!$B:$B,0),MATCH(L$2,Corp_value!$1:$1,0))="--","",INDEX(Corp_value!$A$1:$EC$2998,MATCH(tbl_dmi_isin[[#This Row],[ISIN]],Corp_value!$B:$B,0),MATCH(L$2,Corp_value!$1:$1,0))))</f>
        <v>#N/A</v>
      </c>
      <c r="M126" s="132" t="e">
        <f>IF(tbl_dmi_isin[[#This Row],[Index]]&gt;$A$2,"",INDEX(Corp_value!$A$1:$EC$2998,MATCH(tbl_dmi_isin[[#This Row],[ISIN]],Corp_value!$B:$B,0),MATCH(M$2,Corp_value!$1:$1,0)))</f>
        <v>#N/A</v>
      </c>
      <c r="N126" s="132" t="e">
        <f>IF(tbl_dmi_isin[[#This Row],[Index]]&gt;$A$2,"",IF(INDEX(Corp_value!$A$1:$EC$2998,MATCH(tbl_dmi_isin[[#This Row],[ISIN]],Corp_value!$B:$B,0),MATCH(N$2,Corp_value!$1:$1,0))="--","",INDEX(Corp_value!$A$1:$EC$2998,MATCH(tbl_dmi_isin[[#This Row],[ISIN]],Corp_value!$B:$B,0),MATCH(N$2,Corp_value!$1:$1,0))))</f>
        <v>#N/A</v>
      </c>
      <c r="O126" s="132" t="e">
        <f>IF(tbl_dmi_isin[[#This Row],[Index]]&gt;$A$2,"",INDEX(Corp_value!$A$1:$EC$2998,MATCH(tbl_dmi_isin[[#This Row],[ISIN]],Corp_value!$B:$B,0),MATCH(O$2,Corp_value!$1:$1,0)))</f>
        <v>#N/A</v>
      </c>
      <c r="P126" s="147" t="e">
        <f>IF(tbl_dmi_isin[[#This Row],[Index]]&gt;$A$2,"",TEXT(INDEX(Corp_value!$A$1:$EC$2998,MATCH(tbl_dmi_isin[[#This Row],[ISIN]],Corp_value!$B:$B,0),MATCH(P$2,Corp_value!$1:$1,0)),"yyyy/mm/dd"))</f>
        <v>#N/A</v>
      </c>
      <c r="Q126" s="147" t="e">
        <f>IF(tbl_dmi_isin[[#This Row],[Index]]&gt;$A$2,"",TEXT(INDEX(Corp_value!$A$1:$EC$2998,MATCH(tbl_dmi_isin[[#This Row],[ISIN]],Corp_value!$B:$B,0),MATCH(Q$2,Corp_value!$1:$1,0)),"yyyy/mm/dd"))</f>
        <v>#N/A</v>
      </c>
      <c r="R126" s="147" t="e">
        <f>IF(tbl_dmi_isin[[#This Row],[Index]]&gt;$A$2,"",IF(TEXT(INDEX(Corp_value!$A$1:$EC$2998,MATCH(tbl_dmi_isin[[#This Row],[ISIN]],Corp_value!$B:$B,0),MATCH(R$2,Corp_value!$1:$1,0)),"yyyy/mm/dd")="--","",TEXT(INDEX(Corp_value!$A$1:$EC$2998,MATCH(tbl_dmi_isin[[#This Row],[ISIN]],Corp_value!$B:$B,0),MATCH(R$2,Corp_value!$1:$1,0)),"yyyy/mm/dd")))</f>
        <v>#N/A</v>
      </c>
      <c r="S126" s="132" t="e">
        <f>IF(tbl_dmi_isin[[#This Row],[Index]]&gt;$A$2,"",INDEX(Corp_value!$A$1:$EC$2998,MATCH(tbl_dmi_isin[[#This Row],[ISIN]],Corp_value!$B:$B,0),MATCH(S$2,Corp_value!$1:$1,0)))</f>
        <v>#N/A</v>
      </c>
      <c r="T126" s="132" t="e">
        <f>IF(tbl_dmi_isin[[#This Row],[Index]]&gt;$A$2,"",INDEX(Corp_value!$A$1:$EC$2998,MATCH(tbl_dmi_isin[[#This Row],[ISIN]],Corp_value!$B:$B,0),MATCH(T$2,Corp_value!$1:$1,0)))</f>
        <v>#N/A</v>
      </c>
      <c r="U126" s="132" t="e">
        <f>IF(tbl_dmi_isin[[#This Row],[Index]]&gt;$A$2,"",IF(INDEX(Corp_value!$A$1:$EC$2998,MATCH(tbl_dmi_isin[[#This Row],[ISIN]],Corp_value!$B:$B,0),MATCH(U$2,Corp_value!$1:$1,0))="--","",INDEX(Corp_value!$A$1:$EC$2998,MATCH(tbl_dmi_isin[[#This Row],[ISIN]],Corp_value!$B:$B,0),MATCH(U$2,Corp_value!$1:$1,0))))</f>
        <v>#N/A</v>
      </c>
      <c r="V126" s="145" t="str">
        <f>IFERROR(IF(tbl_dmi_isin[[#This Row],[Index]]&gt;$A$2,"",INDEX(Corp_value!$A$1:$EC$2998,MATCH(tbl_dmi_isin[[#This Row],[ISIN]],Corp_value!$B:$B,0),MATCH(V$2,Corp_value!$1:$1,0)))/100000000,"")</f>
        <v/>
      </c>
      <c r="W126" s="150" t="e">
        <f>IF(tbl_dmi_isin[[#This Row],[Index]]&gt;$A$2,"",INDEX(Corp_value!$A$1:$EC$2998,MATCH(tbl_dmi_isin[[#This Row],[ISIN]],Corp_value!$B:$B,0),MATCH(W$2,Corp_value!$1:$1,0)))</f>
        <v>#N/A</v>
      </c>
      <c r="X126" s="150" t="e">
        <f>IF(tbl_dmi_isin[[#This Row],[Index]]&gt;$A$2,"",INDEX(Corp_value!$A$1:$EC$2998,MATCH(tbl_dmi_isin[[#This Row],[ISIN]],Corp_value!$B:$B,0),MATCH(X$2,Corp_value!$1:$1,0)))</f>
        <v>#N/A</v>
      </c>
      <c r="Y126" s="153" t="e">
        <f>IF(tbl_dmi_isin[[#This Row],[Index]]&gt;$A$2,"",INDEX(Corp_value!$A$1:$EC$2998,MATCH(tbl_dmi_isin[[#This Row],[ISIN]],Corp_value!$B:$B,0),MATCH(Y$2,Corp_value!$1:$1,0)))</f>
        <v>#N/A</v>
      </c>
      <c r="Z126" s="153" t="e">
        <f>IF(tbl_dmi_isin[[#This Row],[Index]]&gt;$A$2,"",INDEX(Corp_value!$A$1:$EC$2998,MATCH(tbl_dmi_isin[[#This Row],[ISIN]],Corp_value!$B:$B,0),MATCH(Z$2,Corp_value!$1:$1,0)))</f>
        <v>#N/A</v>
      </c>
    </row>
    <row r="127" spans="1:26">
      <c r="A127" s="12">
        <v>124</v>
      </c>
      <c r="B127" s="85" t="str">
        <f>IF(tbl_dmi_isin[[#This Row],[Index]]&gt;$A$2,"",TEXT(INDEX(美元债一级!$A$2:$BO$2879,tbl_dmi_isin[[#This Row],[Index]]+1,MATCH(B$2,美元债一级!$2:$2,0)),"yyyy/mm/dd"))</f>
        <v>2023/06/05</v>
      </c>
      <c r="C127" s="12" t="str">
        <f>IF(tbl_dmi_isin[[#This Row],[Index]]&gt;$A$2,"",INDEX(美元债一级!$A$2:$BO$2880,tbl_dmi_isin[[#This Row],[Index]]+1,MATCH(C$2,美元债一级!$2:$2,0)))</f>
        <v>XS2498922546</v>
      </c>
      <c r="D127" s="12" t="str">
        <f>IF(tbl_dmi_isin[[#This Row],[Index]]&gt;$A$2,"",INDEX(美元债一级!$A$2:$BO$2880,tbl_dmi_isin[[#This Row],[Index]]+1,MATCH(D$2,美元债一级!$2:$2,0)))</f>
        <v>南山集团有限公司</v>
      </c>
      <c r="E127" s="12" t="str">
        <f>TEXT(tbl_dmi_isin[[#This Row],[定价日]],"YYMMDD")&amp;tbl_dmi_isin[[#This Row],[ISIN]]</f>
        <v>230605XS2498922546</v>
      </c>
      <c r="F127" s="116"/>
      <c r="G127" s="24" t="e">
        <f>IF(tbl_dmi_isin[[#This Row],[Index]]&gt;$A$2,"",INDEX(Corp_value!$A$1:$EC$2998,MATCH(tbl_dmi_isin[[#This Row],[ISIN]],Corp_value!$B:$B,0),MATCH(G$2,Corp_value!$1:$1,0)))</f>
        <v>#N/A</v>
      </c>
      <c r="H127" s="25" t="e">
        <f>IF(tbl_dmi_isin[[#This Row],[Index]]&gt;$A$2,"",INDEX(Corp_value!$A$1:$EC$2998,MATCH(tbl_dmi_isin[[#This Row],[ISIN]],Corp_value!$B:$B,0),MATCH(H$2,Corp_value!$1:$1,0)))</f>
        <v>#N/A</v>
      </c>
      <c r="I127" s="25" t="e">
        <f>IF(tbl_dmi_isin[[#This Row],[Index]]&gt;$A$2,"",IF(INDEX(Corp_value!$A$1:$EC$2998,MATCH(tbl_dmi_isin[[#This Row],[ISIN]],Corp_value!$B:$B,0),MATCH(I$2,Corp_value!$1:$1,0))="--","",INDEX(Corp_value!$A$1:$EC$2998,MATCH(tbl_dmi_isin[[#This Row],[ISIN]],Corp_value!$B:$B,0),MATCH(I$2,Corp_value!$1:$1,0))))</f>
        <v>#N/A</v>
      </c>
      <c r="J127" s="24" t="e">
        <f>IF(tbl_dmi_isin[[#This Row],[Index]]&gt;$A$2,"",INDEX(Corp_value!$A$1:$EC$2998,MATCH(tbl_dmi_isin[[#This Row],[ISIN]],Corp_value!$B:$B,0),MATCH(J$2,Corp_value!$1:$1,0)))</f>
        <v>#N/A</v>
      </c>
      <c r="K127" s="24" t="e">
        <f>IF(tbl_dmi_isin[[#This Row],[Index]]&gt;$A$2,"",INDEX(Corp_value!$A$1:$EC$2998,MATCH(tbl_dmi_isin[[#This Row],[ISIN]],Corp_value!$B:$B,0),MATCH(K$2,Corp_value!$1:$1,0)))</f>
        <v>#N/A</v>
      </c>
      <c r="L127" s="24" t="e">
        <f>IF(tbl_dmi_isin[[#This Row],[Index]]&gt;$A$2,"",IF(INDEX(Corp_value!$A$1:$EC$2998,MATCH(tbl_dmi_isin[[#This Row],[ISIN]],Corp_value!$B:$B,0),MATCH(L$2,Corp_value!$1:$1,0))="--","",INDEX(Corp_value!$A$1:$EC$2998,MATCH(tbl_dmi_isin[[#This Row],[ISIN]],Corp_value!$B:$B,0),MATCH(L$2,Corp_value!$1:$1,0))))</f>
        <v>#N/A</v>
      </c>
      <c r="M127" s="132" t="e">
        <f>IF(tbl_dmi_isin[[#This Row],[Index]]&gt;$A$2,"",INDEX(Corp_value!$A$1:$EC$2998,MATCH(tbl_dmi_isin[[#This Row],[ISIN]],Corp_value!$B:$B,0),MATCH(M$2,Corp_value!$1:$1,0)))</f>
        <v>#N/A</v>
      </c>
      <c r="N127" s="132" t="e">
        <f>IF(tbl_dmi_isin[[#This Row],[Index]]&gt;$A$2,"",IF(INDEX(Corp_value!$A$1:$EC$2998,MATCH(tbl_dmi_isin[[#This Row],[ISIN]],Corp_value!$B:$B,0),MATCH(N$2,Corp_value!$1:$1,0))="--","",INDEX(Corp_value!$A$1:$EC$2998,MATCH(tbl_dmi_isin[[#This Row],[ISIN]],Corp_value!$B:$B,0),MATCH(N$2,Corp_value!$1:$1,0))))</f>
        <v>#N/A</v>
      </c>
      <c r="O127" s="132" t="e">
        <f>IF(tbl_dmi_isin[[#This Row],[Index]]&gt;$A$2,"",INDEX(Corp_value!$A$1:$EC$2998,MATCH(tbl_dmi_isin[[#This Row],[ISIN]],Corp_value!$B:$B,0),MATCH(O$2,Corp_value!$1:$1,0)))</f>
        <v>#N/A</v>
      </c>
      <c r="P127" s="147" t="e">
        <f>IF(tbl_dmi_isin[[#This Row],[Index]]&gt;$A$2,"",TEXT(INDEX(Corp_value!$A$1:$EC$2998,MATCH(tbl_dmi_isin[[#This Row],[ISIN]],Corp_value!$B:$B,0),MATCH(P$2,Corp_value!$1:$1,0)),"yyyy/mm/dd"))</f>
        <v>#N/A</v>
      </c>
      <c r="Q127" s="147" t="e">
        <f>IF(tbl_dmi_isin[[#This Row],[Index]]&gt;$A$2,"",TEXT(INDEX(Corp_value!$A$1:$EC$2998,MATCH(tbl_dmi_isin[[#This Row],[ISIN]],Corp_value!$B:$B,0),MATCH(Q$2,Corp_value!$1:$1,0)),"yyyy/mm/dd"))</f>
        <v>#N/A</v>
      </c>
      <c r="R127" s="147" t="e">
        <f>IF(tbl_dmi_isin[[#This Row],[Index]]&gt;$A$2,"",IF(TEXT(INDEX(Corp_value!$A$1:$EC$2998,MATCH(tbl_dmi_isin[[#This Row],[ISIN]],Corp_value!$B:$B,0),MATCH(R$2,Corp_value!$1:$1,0)),"yyyy/mm/dd")="--","",TEXT(INDEX(Corp_value!$A$1:$EC$2998,MATCH(tbl_dmi_isin[[#This Row],[ISIN]],Corp_value!$B:$B,0),MATCH(R$2,Corp_value!$1:$1,0)),"yyyy/mm/dd")))</f>
        <v>#N/A</v>
      </c>
      <c r="S127" s="132" t="e">
        <f>IF(tbl_dmi_isin[[#This Row],[Index]]&gt;$A$2,"",INDEX(Corp_value!$A$1:$EC$2998,MATCH(tbl_dmi_isin[[#This Row],[ISIN]],Corp_value!$B:$B,0),MATCH(S$2,Corp_value!$1:$1,0)))</f>
        <v>#N/A</v>
      </c>
      <c r="T127" s="132" t="e">
        <f>IF(tbl_dmi_isin[[#This Row],[Index]]&gt;$A$2,"",INDEX(Corp_value!$A$1:$EC$2998,MATCH(tbl_dmi_isin[[#This Row],[ISIN]],Corp_value!$B:$B,0),MATCH(T$2,Corp_value!$1:$1,0)))</f>
        <v>#N/A</v>
      </c>
      <c r="U127" s="132" t="e">
        <f>IF(tbl_dmi_isin[[#This Row],[Index]]&gt;$A$2,"",IF(INDEX(Corp_value!$A$1:$EC$2998,MATCH(tbl_dmi_isin[[#This Row],[ISIN]],Corp_value!$B:$B,0),MATCH(U$2,Corp_value!$1:$1,0))="--","",INDEX(Corp_value!$A$1:$EC$2998,MATCH(tbl_dmi_isin[[#This Row],[ISIN]],Corp_value!$B:$B,0),MATCH(U$2,Corp_value!$1:$1,0))))</f>
        <v>#N/A</v>
      </c>
      <c r="V127" s="145" t="str">
        <f>IFERROR(IF(tbl_dmi_isin[[#This Row],[Index]]&gt;$A$2,"",INDEX(Corp_value!$A$1:$EC$2998,MATCH(tbl_dmi_isin[[#This Row],[ISIN]],Corp_value!$B:$B,0),MATCH(V$2,Corp_value!$1:$1,0)))/100000000,"")</f>
        <v/>
      </c>
      <c r="W127" s="150" t="e">
        <f>IF(tbl_dmi_isin[[#This Row],[Index]]&gt;$A$2,"",INDEX(Corp_value!$A$1:$EC$2998,MATCH(tbl_dmi_isin[[#This Row],[ISIN]],Corp_value!$B:$B,0),MATCH(W$2,Corp_value!$1:$1,0)))</f>
        <v>#N/A</v>
      </c>
      <c r="X127" s="150" t="e">
        <f>IF(tbl_dmi_isin[[#This Row],[Index]]&gt;$A$2,"",INDEX(Corp_value!$A$1:$EC$2998,MATCH(tbl_dmi_isin[[#This Row],[ISIN]],Corp_value!$B:$B,0),MATCH(X$2,Corp_value!$1:$1,0)))</f>
        <v>#N/A</v>
      </c>
      <c r="Y127" s="153" t="e">
        <f>IF(tbl_dmi_isin[[#This Row],[Index]]&gt;$A$2,"",INDEX(Corp_value!$A$1:$EC$2998,MATCH(tbl_dmi_isin[[#This Row],[ISIN]],Corp_value!$B:$B,0),MATCH(Y$2,Corp_value!$1:$1,0)))</f>
        <v>#N/A</v>
      </c>
      <c r="Z127" s="153" t="e">
        <f>IF(tbl_dmi_isin[[#This Row],[Index]]&gt;$A$2,"",INDEX(Corp_value!$A$1:$EC$2998,MATCH(tbl_dmi_isin[[#This Row],[ISIN]],Corp_value!$B:$B,0),MATCH(Z$2,Corp_value!$1:$1,0)))</f>
        <v>#N/A</v>
      </c>
    </row>
    <row r="128" spans="1:26">
      <c r="A128" s="12">
        <v>125</v>
      </c>
      <c r="B128" s="85" t="str">
        <f>IF(tbl_dmi_isin[[#This Row],[Index]]&gt;$A$2,"",TEXT(INDEX(美元债一级!$A$2:$BO$2879,tbl_dmi_isin[[#This Row],[Index]]+1,MATCH(B$2,美元债一级!$2:$2,0)),"yyyy/mm/dd"))</f>
        <v>2023/06/05</v>
      </c>
      <c r="C128" s="12" t="str">
        <f>IF(tbl_dmi_isin[[#This Row],[Index]]&gt;$A$2,"",INDEX(美元债一级!$A$2:$BO$2880,tbl_dmi_isin[[#This Row],[Index]]+1,MATCH(C$2,美元债一级!$2:$2,0)))</f>
        <v>XS2625987990</v>
      </c>
      <c r="D128" s="12" t="str">
        <f>IF(tbl_dmi_isin[[#This Row],[Index]]&gt;$A$2,"",INDEX(美元债一级!$A$2:$BO$2880,tbl_dmi_isin[[#This Row],[Index]]+1,MATCH(D$2,美元债一级!$2:$2,0)))</f>
        <v>南山集团有限公司</v>
      </c>
      <c r="E128" s="12" t="str">
        <f>TEXT(tbl_dmi_isin[[#This Row],[定价日]],"YYMMDD")&amp;tbl_dmi_isin[[#This Row],[ISIN]]</f>
        <v>230605XS2625987990</v>
      </c>
      <c r="F128" s="116"/>
      <c r="G128" s="24" t="e">
        <f>IF(tbl_dmi_isin[[#This Row],[Index]]&gt;$A$2,"",INDEX(Corp_value!$A$1:$EC$2998,MATCH(tbl_dmi_isin[[#This Row],[ISIN]],Corp_value!$B:$B,0),MATCH(G$2,Corp_value!$1:$1,0)))</f>
        <v>#N/A</v>
      </c>
      <c r="H128" s="25" t="e">
        <f>IF(tbl_dmi_isin[[#This Row],[Index]]&gt;$A$2,"",INDEX(Corp_value!$A$1:$EC$2998,MATCH(tbl_dmi_isin[[#This Row],[ISIN]],Corp_value!$B:$B,0),MATCH(H$2,Corp_value!$1:$1,0)))</f>
        <v>#N/A</v>
      </c>
      <c r="I128" s="25" t="e">
        <f>IF(tbl_dmi_isin[[#This Row],[Index]]&gt;$A$2,"",IF(INDEX(Corp_value!$A$1:$EC$2998,MATCH(tbl_dmi_isin[[#This Row],[ISIN]],Corp_value!$B:$B,0),MATCH(I$2,Corp_value!$1:$1,0))="--","",INDEX(Corp_value!$A$1:$EC$2998,MATCH(tbl_dmi_isin[[#This Row],[ISIN]],Corp_value!$B:$B,0),MATCH(I$2,Corp_value!$1:$1,0))))</f>
        <v>#N/A</v>
      </c>
      <c r="J128" s="24" t="e">
        <f>IF(tbl_dmi_isin[[#This Row],[Index]]&gt;$A$2,"",INDEX(Corp_value!$A$1:$EC$2998,MATCH(tbl_dmi_isin[[#This Row],[ISIN]],Corp_value!$B:$B,0),MATCH(J$2,Corp_value!$1:$1,0)))</f>
        <v>#N/A</v>
      </c>
      <c r="K128" s="24" t="e">
        <f>IF(tbl_dmi_isin[[#This Row],[Index]]&gt;$A$2,"",INDEX(Corp_value!$A$1:$EC$2998,MATCH(tbl_dmi_isin[[#This Row],[ISIN]],Corp_value!$B:$B,0),MATCH(K$2,Corp_value!$1:$1,0)))</f>
        <v>#N/A</v>
      </c>
      <c r="L128" s="24" t="e">
        <f>IF(tbl_dmi_isin[[#This Row],[Index]]&gt;$A$2,"",IF(INDEX(Corp_value!$A$1:$EC$2998,MATCH(tbl_dmi_isin[[#This Row],[ISIN]],Corp_value!$B:$B,0),MATCH(L$2,Corp_value!$1:$1,0))="--","",INDEX(Corp_value!$A$1:$EC$2998,MATCH(tbl_dmi_isin[[#This Row],[ISIN]],Corp_value!$B:$B,0),MATCH(L$2,Corp_value!$1:$1,0))))</f>
        <v>#N/A</v>
      </c>
      <c r="M128" s="132" t="e">
        <f>IF(tbl_dmi_isin[[#This Row],[Index]]&gt;$A$2,"",INDEX(Corp_value!$A$1:$EC$2998,MATCH(tbl_dmi_isin[[#This Row],[ISIN]],Corp_value!$B:$B,0),MATCH(M$2,Corp_value!$1:$1,0)))</f>
        <v>#N/A</v>
      </c>
      <c r="N128" s="132" t="e">
        <f>IF(tbl_dmi_isin[[#This Row],[Index]]&gt;$A$2,"",IF(INDEX(Corp_value!$A$1:$EC$2998,MATCH(tbl_dmi_isin[[#This Row],[ISIN]],Corp_value!$B:$B,0),MATCH(N$2,Corp_value!$1:$1,0))="--","",INDEX(Corp_value!$A$1:$EC$2998,MATCH(tbl_dmi_isin[[#This Row],[ISIN]],Corp_value!$B:$B,0),MATCH(N$2,Corp_value!$1:$1,0))))</f>
        <v>#N/A</v>
      </c>
      <c r="O128" s="132" t="e">
        <f>IF(tbl_dmi_isin[[#This Row],[Index]]&gt;$A$2,"",INDEX(Corp_value!$A$1:$EC$2998,MATCH(tbl_dmi_isin[[#This Row],[ISIN]],Corp_value!$B:$B,0),MATCH(O$2,Corp_value!$1:$1,0)))</f>
        <v>#N/A</v>
      </c>
      <c r="P128" s="147" t="e">
        <f>IF(tbl_dmi_isin[[#This Row],[Index]]&gt;$A$2,"",TEXT(INDEX(Corp_value!$A$1:$EC$2998,MATCH(tbl_dmi_isin[[#This Row],[ISIN]],Corp_value!$B:$B,0),MATCH(P$2,Corp_value!$1:$1,0)),"yyyy/mm/dd"))</f>
        <v>#N/A</v>
      </c>
      <c r="Q128" s="147" t="e">
        <f>IF(tbl_dmi_isin[[#This Row],[Index]]&gt;$A$2,"",TEXT(INDEX(Corp_value!$A$1:$EC$2998,MATCH(tbl_dmi_isin[[#This Row],[ISIN]],Corp_value!$B:$B,0),MATCH(Q$2,Corp_value!$1:$1,0)),"yyyy/mm/dd"))</f>
        <v>#N/A</v>
      </c>
      <c r="R128" s="147" t="e">
        <f>IF(tbl_dmi_isin[[#This Row],[Index]]&gt;$A$2,"",IF(TEXT(INDEX(Corp_value!$A$1:$EC$2998,MATCH(tbl_dmi_isin[[#This Row],[ISIN]],Corp_value!$B:$B,0),MATCH(R$2,Corp_value!$1:$1,0)),"yyyy/mm/dd")="--","",TEXT(INDEX(Corp_value!$A$1:$EC$2998,MATCH(tbl_dmi_isin[[#This Row],[ISIN]],Corp_value!$B:$B,0),MATCH(R$2,Corp_value!$1:$1,0)),"yyyy/mm/dd")))</f>
        <v>#N/A</v>
      </c>
      <c r="S128" s="132" t="e">
        <f>IF(tbl_dmi_isin[[#This Row],[Index]]&gt;$A$2,"",INDEX(Corp_value!$A$1:$EC$2998,MATCH(tbl_dmi_isin[[#This Row],[ISIN]],Corp_value!$B:$B,0),MATCH(S$2,Corp_value!$1:$1,0)))</f>
        <v>#N/A</v>
      </c>
      <c r="T128" s="132" t="e">
        <f>IF(tbl_dmi_isin[[#This Row],[Index]]&gt;$A$2,"",INDEX(Corp_value!$A$1:$EC$2998,MATCH(tbl_dmi_isin[[#This Row],[ISIN]],Corp_value!$B:$B,0),MATCH(T$2,Corp_value!$1:$1,0)))</f>
        <v>#N/A</v>
      </c>
      <c r="U128" s="132" t="e">
        <f>IF(tbl_dmi_isin[[#This Row],[Index]]&gt;$A$2,"",IF(INDEX(Corp_value!$A$1:$EC$2998,MATCH(tbl_dmi_isin[[#This Row],[ISIN]],Corp_value!$B:$B,0),MATCH(U$2,Corp_value!$1:$1,0))="--","",INDEX(Corp_value!$A$1:$EC$2998,MATCH(tbl_dmi_isin[[#This Row],[ISIN]],Corp_value!$B:$B,0),MATCH(U$2,Corp_value!$1:$1,0))))</f>
        <v>#N/A</v>
      </c>
      <c r="V128" s="145" t="str">
        <f>IFERROR(IF(tbl_dmi_isin[[#This Row],[Index]]&gt;$A$2,"",INDEX(Corp_value!$A$1:$EC$2998,MATCH(tbl_dmi_isin[[#This Row],[ISIN]],Corp_value!$B:$B,0),MATCH(V$2,Corp_value!$1:$1,0)))/100000000,"")</f>
        <v/>
      </c>
      <c r="W128" s="150" t="e">
        <f>IF(tbl_dmi_isin[[#This Row],[Index]]&gt;$A$2,"",INDEX(Corp_value!$A$1:$EC$2998,MATCH(tbl_dmi_isin[[#This Row],[ISIN]],Corp_value!$B:$B,0),MATCH(W$2,Corp_value!$1:$1,0)))</f>
        <v>#N/A</v>
      </c>
      <c r="X128" s="150" t="e">
        <f>IF(tbl_dmi_isin[[#This Row],[Index]]&gt;$A$2,"",INDEX(Corp_value!$A$1:$EC$2998,MATCH(tbl_dmi_isin[[#This Row],[ISIN]],Corp_value!$B:$B,0),MATCH(X$2,Corp_value!$1:$1,0)))</f>
        <v>#N/A</v>
      </c>
      <c r="Y128" s="153" t="e">
        <f>IF(tbl_dmi_isin[[#This Row],[Index]]&gt;$A$2,"",INDEX(Corp_value!$A$1:$EC$2998,MATCH(tbl_dmi_isin[[#This Row],[ISIN]],Corp_value!$B:$B,0),MATCH(Y$2,Corp_value!$1:$1,0)))</f>
        <v>#N/A</v>
      </c>
      <c r="Z128" s="153" t="e">
        <f>IF(tbl_dmi_isin[[#This Row],[Index]]&gt;$A$2,"",INDEX(Corp_value!$A$1:$EC$2998,MATCH(tbl_dmi_isin[[#This Row],[ISIN]],Corp_value!$B:$B,0),MATCH(Z$2,Corp_value!$1:$1,0)))</f>
        <v>#N/A</v>
      </c>
    </row>
    <row r="129" spans="1:26">
      <c r="A129" s="12">
        <v>126</v>
      </c>
      <c r="B129" s="85" t="str">
        <f>IF(tbl_dmi_isin[[#This Row],[Index]]&gt;$A$2,"",TEXT(INDEX(美元债一级!$A$2:$BO$2879,tbl_dmi_isin[[#This Row],[Index]]+1,MATCH(B$2,美元债一级!$2:$2,0)),"yyyy/mm/dd"))</f>
        <v>2023/06/01</v>
      </c>
      <c r="C129" s="12" t="str">
        <f>IF(tbl_dmi_isin[[#This Row],[Index]]&gt;$A$2,"",INDEX(美元债一级!$A$2:$BO$2880,tbl_dmi_isin[[#This Row],[Index]]+1,MATCH(C$2,美元债一级!$2:$2,0)))</f>
        <v>XS2633804369</v>
      </c>
      <c r="D129" s="12" t="str">
        <f>IF(tbl_dmi_isin[[#This Row],[Index]]&gt;$A$2,"",INDEX(美元债一级!$A$2:$BO$2880,tbl_dmi_isin[[#This Row],[Index]]+1,MATCH(D$2,美元债一级!$2:$2,0)))</f>
        <v>华泰国际金融控股有限公司</v>
      </c>
      <c r="E129" s="12" t="str">
        <f>TEXT(tbl_dmi_isin[[#This Row],[定价日]],"YYMMDD")&amp;tbl_dmi_isin[[#This Row],[ISIN]]</f>
        <v>230601XS2633804369</v>
      </c>
      <c r="F129" s="116"/>
      <c r="G129" s="24" t="e">
        <f>IF(tbl_dmi_isin[[#This Row],[Index]]&gt;$A$2,"",INDEX(Corp_value!$A$1:$EC$2998,MATCH(tbl_dmi_isin[[#This Row],[ISIN]],Corp_value!$B:$B,0),MATCH(G$2,Corp_value!$1:$1,0)))</f>
        <v>#N/A</v>
      </c>
      <c r="H129" s="25" t="e">
        <f>IF(tbl_dmi_isin[[#This Row],[Index]]&gt;$A$2,"",INDEX(Corp_value!$A$1:$EC$2998,MATCH(tbl_dmi_isin[[#This Row],[ISIN]],Corp_value!$B:$B,0),MATCH(H$2,Corp_value!$1:$1,0)))</f>
        <v>#N/A</v>
      </c>
      <c r="I129" s="25" t="e">
        <f>IF(tbl_dmi_isin[[#This Row],[Index]]&gt;$A$2,"",IF(INDEX(Corp_value!$A$1:$EC$2998,MATCH(tbl_dmi_isin[[#This Row],[ISIN]],Corp_value!$B:$B,0),MATCH(I$2,Corp_value!$1:$1,0))="--","",INDEX(Corp_value!$A$1:$EC$2998,MATCH(tbl_dmi_isin[[#This Row],[ISIN]],Corp_value!$B:$B,0),MATCH(I$2,Corp_value!$1:$1,0))))</f>
        <v>#N/A</v>
      </c>
      <c r="J129" s="24" t="e">
        <f>IF(tbl_dmi_isin[[#This Row],[Index]]&gt;$A$2,"",INDEX(Corp_value!$A$1:$EC$2998,MATCH(tbl_dmi_isin[[#This Row],[ISIN]],Corp_value!$B:$B,0),MATCH(J$2,Corp_value!$1:$1,0)))</f>
        <v>#N/A</v>
      </c>
      <c r="K129" s="24" t="e">
        <f>IF(tbl_dmi_isin[[#This Row],[Index]]&gt;$A$2,"",INDEX(Corp_value!$A$1:$EC$2998,MATCH(tbl_dmi_isin[[#This Row],[ISIN]],Corp_value!$B:$B,0),MATCH(K$2,Corp_value!$1:$1,0)))</f>
        <v>#N/A</v>
      </c>
      <c r="L129" s="24" t="e">
        <f>IF(tbl_dmi_isin[[#This Row],[Index]]&gt;$A$2,"",IF(INDEX(Corp_value!$A$1:$EC$2998,MATCH(tbl_dmi_isin[[#This Row],[ISIN]],Corp_value!$B:$B,0),MATCH(L$2,Corp_value!$1:$1,0))="--","",INDEX(Corp_value!$A$1:$EC$2998,MATCH(tbl_dmi_isin[[#This Row],[ISIN]],Corp_value!$B:$B,0),MATCH(L$2,Corp_value!$1:$1,0))))</f>
        <v>#N/A</v>
      </c>
      <c r="M129" s="132" t="e">
        <f>IF(tbl_dmi_isin[[#This Row],[Index]]&gt;$A$2,"",INDEX(Corp_value!$A$1:$EC$2998,MATCH(tbl_dmi_isin[[#This Row],[ISIN]],Corp_value!$B:$B,0),MATCH(M$2,Corp_value!$1:$1,0)))</f>
        <v>#N/A</v>
      </c>
      <c r="N129" s="132" t="e">
        <f>IF(tbl_dmi_isin[[#This Row],[Index]]&gt;$A$2,"",IF(INDEX(Corp_value!$A$1:$EC$2998,MATCH(tbl_dmi_isin[[#This Row],[ISIN]],Corp_value!$B:$B,0),MATCH(N$2,Corp_value!$1:$1,0))="--","",INDEX(Corp_value!$A$1:$EC$2998,MATCH(tbl_dmi_isin[[#This Row],[ISIN]],Corp_value!$B:$B,0),MATCH(N$2,Corp_value!$1:$1,0))))</f>
        <v>#N/A</v>
      </c>
      <c r="O129" s="132" t="e">
        <f>IF(tbl_dmi_isin[[#This Row],[Index]]&gt;$A$2,"",INDEX(Corp_value!$A$1:$EC$2998,MATCH(tbl_dmi_isin[[#This Row],[ISIN]],Corp_value!$B:$B,0),MATCH(O$2,Corp_value!$1:$1,0)))</f>
        <v>#N/A</v>
      </c>
      <c r="P129" s="147" t="e">
        <f>IF(tbl_dmi_isin[[#This Row],[Index]]&gt;$A$2,"",TEXT(INDEX(Corp_value!$A$1:$EC$2998,MATCH(tbl_dmi_isin[[#This Row],[ISIN]],Corp_value!$B:$B,0),MATCH(P$2,Corp_value!$1:$1,0)),"yyyy/mm/dd"))</f>
        <v>#N/A</v>
      </c>
      <c r="Q129" s="147" t="e">
        <f>IF(tbl_dmi_isin[[#This Row],[Index]]&gt;$A$2,"",TEXT(INDEX(Corp_value!$A$1:$EC$2998,MATCH(tbl_dmi_isin[[#This Row],[ISIN]],Corp_value!$B:$B,0),MATCH(Q$2,Corp_value!$1:$1,0)),"yyyy/mm/dd"))</f>
        <v>#N/A</v>
      </c>
      <c r="R129" s="147" t="e">
        <f>IF(tbl_dmi_isin[[#This Row],[Index]]&gt;$A$2,"",IF(TEXT(INDEX(Corp_value!$A$1:$EC$2998,MATCH(tbl_dmi_isin[[#This Row],[ISIN]],Corp_value!$B:$B,0),MATCH(R$2,Corp_value!$1:$1,0)),"yyyy/mm/dd")="--","",TEXT(INDEX(Corp_value!$A$1:$EC$2998,MATCH(tbl_dmi_isin[[#This Row],[ISIN]],Corp_value!$B:$B,0),MATCH(R$2,Corp_value!$1:$1,0)),"yyyy/mm/dd")))</f>
        <v>#N/A</v>
      </c>
      <c r="S129" s="132" t="e">
        <f>IF(tbl_dmi_isin[[#This Row],[Index]]&gt;$A$2,"",INDEX(Corp_value!$A$1:$EC$2998,MATCH(tbl_dmi_isin[[#This Row],[ISIN]],Corp_value!$B:$B,0),MATCH(S$2,Corp_value!$1:$1,0)))</f>
        <v>#N/A</v>
      </c>
      <c r="T129" s="132" t="e">
        <f>IF(tbl_dmi_isin[[#This Row],[Index]]&gt;$A$2,"",INDEX(Corp_value!$A$1:$EC$2998,MATCH(tbl_dmi_isin[[#This Row],[ISIN]],Corp_value!$B:$B,0),MATCH(T$2,Corp_value!$1:$1,0)))</f>
        <v>#N/A</v>
      </c>
      <c r="U129" s="132" t="e">
        <f>IF(tbl_dmi_isin[[#This Row],[Index]]&gt;$A$2,"",IF(INDEX(Corp_value!$A$1:$EC$2998,MATCH(tbl_dmi_isin[[#This Row],[ISIN]],Corp_value!$B:$B,0),MATCH(U$2,Corp_value!$1:$1,0))="--","",INDEX(Corp_value!$A$1:$EC$2998,MATCH(tbl_dmi_isin[[#This Row],[ISIN]],Corp_value!$B:$B,0),MATCH(U$2,Corp_value!$1:$1,0))))</f>
        <v>#N/A</v>
      </c>
      <c r="V129" s="145" t="str">
        <f>IFERROR(IF(tbl_dmi_isin[[#This Row],[Index]]&gt;$A$2,"",INDEX(Corp_value!$A$1:$EC$2998,MATCH(tbl_dmi_isin[[#This Row],[ISIN]],Corp_value!$B:$B,0),MATCH(V$2,Corp_value!$1:$1,0)))/100000000,"")</f>
        <v/>
      </c>
      <c r="W129" s="150" t="e">
        <f>IF(tbl_dmi_isin[[#This Row],[Index]]&gt;$A$2,"",INDEX(Corp_value!$A$1:$EC$2998,MATCH(tbl_dmi_isin[[#This Row],[ISIN]],Corp_value!$B:$B,0),MATCH(W$2,Corp_value!$1:$1,0)))</f>
        <v>#N/A</v>
      </c>
      <c r="X129" s="150" t="e">
        <f>IF(tbl_dmi_isin[[#This Row],[Index]]&gt;$A$2,"",INDEX(Corp_value!$A$1:$EC$2998,MATCH(tbl_dmi_isin[[#This Row],[ISIN]],Corp_value!$B:$B,0),MATCH(X$2,Corp_value!$1:$1,0)))</f>
        <v>#N/A</v>
      </c>
      <c r="Y129" s="153" t="e">
        <f>IF(tbl_dmi_isin[[#This Row],[Index]]&gt;$A$2,"",INDEX(Corp_value!$A$1:$EC$2998,MATCH(tbl_dmi_isin[[#This Row],[ISIN]],Corp_value!$B:$B,0),MATCH(Y$2,Corp_value!$1:$1,0)))</f>
        <v>#N/A</v>
      </c>
      <c r="Z129" s="153" t="e">
        <f>IF(tbl_dmi_isin[[#This Row],[Index]]&gt;$A$2,"",INDEX(Corp_value!$A$1:$EC$2998,MATCH(tbl_dmi_isin[[#This Row],[ISIN]],Corp_value!$B:$B,0),MATCH(Z$2,Corp_value!$1:$1,0)))</f>
        <v>#N/A</v>
      </c>
    </row>
    <row r="130" spans="1:26">
      <c r="A130" s="12">
        <v>127</v>
      </c>
      <c r="B130" s="85" t="str">
        <f>IF(tbl_dmi_isin[[#This Row],[Index]]&gt;$A$2,"",TEXT(INDEX(美元债一级!$A$2:$BO$2879,tbl_dmi_isin[[#This Row],[Index]]+1,MATCH(B$2,美元债一级!$2:$2,0)),"yyyy/mm/dd"))</f>
        <v>2023/05/31</v>
      </c>
      <c r="C130" s="12" t="str">
        <f>IF(tbl_dmi_isin[[#This Row],[Index]]&gt;$A$2,"",INDEX(美元债一级!$A$2:$BO$2880,tbl_dmi_isin[[#This Row],[Index]]+1,MATCH(C$2,美元债一级!$2:$2,0)))</f>
        <v>HK0000932845</v>
      </c>
      <c r="D130" s="12" t="str">
        <f>IF(tbl_dmi_isin[[#This Row],[Index]]&gt;$A$2,"",INDEX(美元债一级!$A$2:$BO$2880,tbl_dmi_isin[[#This Row],[Index]]+1,MATCH(D$2,美元债一级!$2:$2,0)))</f>
        <v>香港按揭证券有限公司</v>
      </c>
      <c r="E130" s="12" t="str">
        <f>TEXT(tbl_dmi_isin[[#This Row],[定价日]],"YYMMDD")&amp;tbl_dmi_isin[[#This Row],[ISIN]]</f>
        <v>230531HK0000932845</v>
      </c>
      <c r="F130" s="116"/>
      <c r="G130" s="24" t="e">
        <f>IF(tbl_dmi_isin[[#This Row],[Index]]&gt;$A$2,"",INDEX(Corp_value!$A$1:$EC$2998,MATCH(tbl_dmi_isin[[#This Row],[ISIN]],Corp_value!$B:$B,0),MATCH(G$2,Corp_value!$1:$1,0)))</f>
        <v>#N/A</v>
      </c>
      <c r="H130" s="25" t="e">
        <f>IF(tbl_dmi_isin[[#This Row],[Index]]&gt;$A$2,"",INDEX(Corp_value!$A$1:$EC$2998,MATCH(tbl_dmi_isin[[#This Row],[ISIN]],Corp_value!$B:$B,0),MATCH(H$2,Corp_value!$1:$1,0)))</f>
        <v>#N/A</v>
      </c>
      <c r="I130" s="25" t="e">
        <f>IF(tbl_dmi_isin[[#This Row],[Index]]&gt;$A$2,"",IF(INDEX(Corp_value!$A$1:$EC$2998,MATCH(tbl_dmi_isin[[#This Row],[ISIN]],Corp_value!$B:$B,0),MATCH(I$2,Corp_value!$1:$1,0))="--","",INDEX(Corp_value!$A$1:$EC$2998,MATCH(tbl_dmi_isin[[#This Row],[ISIN]],Corp_value!$B:$B,0),MATCH(I$2,Corp_value!$1:$1,0))))</f>
        <v>#N/A</v>
      </c>
      <c r="J130" s="24" t="e">
        <f>IF(tbl_dmi_isin[[#This Row],[Index]]&gt;$A$2,"",INDEX(Corp_value!$A$1:$EC$2998,MATCH(tbl_dmi_isin[[#This Row],[ISIN]],Corp_value!$B:$B,0),MATCH(J$2,Corp_value!$1:$1,0)))</f>
        <v>#N/A</v>
      </c>
      <c r="K130" s="24" t="e">
        <f>IF(tbl_dmi_isin[[#This Row],[Index]]&gt;$A$2,"",INDEX(Corp_value!$A$1:$EC$2998,MATCH(tbl_dmi_isin[[#This Row],[ISIN]],Corp_value!$B:$B,0),MATCH(K$2,Corp_value!$1:$1,0)))</f>
        <v>#N/A</v>
      </c>
      <c r="L130" s="24" t="e">
        <f>IF(tbl_dmi_isin[[#This Row],[Index]]&gt;$A$2,"",IF(INDEX(Corp_value!$A$1:$EC$2998,MATCH(tbl_dmi_isin[[#This Row],[ISIN]],Corp_value!$B:$B,0),MATCH(L$2,Corp_value!$1:$1,0))="--","",INDEX(Corp_value!$A$1:$EC$2998,MATCH(tbl_dmi_isin[[#This Row],[ISIN]],Corp_value!$B:$B,0),MATCH(L$2,Corp_value!$1:$1,0))))</f>
        <v>#N/A</v>
      </c>
      <c r="M130" s="132" t="e">
        <f>IF(tbl_dmi_isin[[#This Row],[Index]]&gt;$A$2,"",INDEX(Corp_value!$A$1:$EC$2998,MATCH(tbl_dmi_isin[[#This Row],[ISIN]],Corp_value!$B:$B,0),MATCH(M$2,Corp_value!$1:$1,0)))</f>
        <v>#N/A</v>
      </c>
      <c r="N130" s="132" t="e">
        <f>IF(tbl_dmi_isin[[#This Row],[Index]]&gt;$A$2,"",IF(INDEX(Corp_value!$A$1:$EC$2998,MATCH(tbl_dmi_isin[[#This Row],[ISIN]],Corp_value!$B:$B,0),MATCH(N$2,Corp_value!$1:$1,0))="--","",INDEX(Corp_value!$A$1:$EC$2998,MATCH(tbl_dmi_isin[[#This Row],[ISIN]],Corp_value!$B:$B,0),MATCH(N$2,Corp_value!$1:$1,0))))</f>
        <v>#N/A</v>
      </c>
      <c r="O130" s="132" t="e">
        <f>IF(tbl_dmi_isin[[#This Row],[Index]]&gt;$A$2,"",INDEX(Corp_value!$A$1:$EC$2998,MATCH(tbl_dmi_isin[[#This Row],[ISIN]],Corp_value!$B:$B,0),MATCH(O$2,Corp_value!$1:$1,0)))</f>
        <v>#N/A</v>
      </c>
      <c r="P130" s="147" t="e">
        <f>IF(tbl_dmi_isin[[#This Row],[Index]]&gt;$A$2,"",TEXT(INDEX(Corp_value!$A$1:$EC$2998,MATCH(tbl_dmi_isin[[#This Row],[ISIN]],Corp_value!$B:$B,0),MATCH(P$2,Corp_value!$1:$1,0)),"yyyy/mm/dd"))</f>
        <v>#N/A</v>
      </c>
      <c r="Q130" s="147" t="e">
        <f>IF(tbl_dmi_isin[[#This Row],[Index]]&gt;$A$2,"",TEXT(INDEX(Corp_value!$A$1:$EC$2998,MATCH(tbl_dmi_isin[[#This Row],[ISIN]],Corp_value!$B:$B,0),MATCH(Q$2,Corp_value!$1:$1,0)),"yyyy/mm/dd"))</f>
        <v>#N/A</v>
      </c>
      <c r="R130" s="147" t="e">
        <f>IF(tbl_dmi_isin[[#This Row],[Index]]&gt;$A$2,"",IF(TEXT(INDEX(Corp_value!$A$1:$EC$2998,MATCH(tbl_dmi_isin[[#This Row],[ISIN]],Corp_value!$B:$B,0),MATCH(R$2,Corp_value!$1:$1,0)),"yyyy/mm/dd")="--","",TEXT(INDEX(Corp_value!$A$1:$EC$2998,MATCH(tbl_dmi_isin[[#This Row],[ISIN]],Corp_value!$B:$B,0),MATCH(R$2,Corp_value!$1:$1,0)),"yyyy/mm/dd")))</f>
        <v>#N/A</v>
      </c>
      <c r="S130" s="132" t="e">
        <f>IF(tbl_dmi_isin[[#This Row],[Index]]&gt;$A$2,"",INDEX(Corp_value!$A$1:$EC$2998,MATCH(tbl_dmi_isin[[#This Row],[ISIN]],Corp_value!$B:$B,0),MATCH(S$2,Corp_value!$1:$1,0)))</f>
        <v>#N/A</v>
      </c>
      <c r="T130" s="132" t="e">
        <f>IF(tbl_dmi_isin[[#This Row],[Index]]&gt;$A$2,"",INDEX(Corp_value!$A$1:$EC$2998,MATCH(tbl_dmi_isin[[#This Row],[ISIN]],Corp_value!$B:$B,0),MATCH(T$2,Corp_value!$1:$1,0)))</f>
        <v>#N/A</v>
      </c>
      <c r="U130" s="132" t="e">
        <f>IF(tbl_dmi_isin[[#This Row],[Index]]&gt;$A$2,"",IF(INDEX(Corp_value!$A$1:$EC$2998,MATCH(tbl_dmi_isin[[#This Row],[ISIN]],Corp_value!$B:$B,0),MATCH(U$2,Corp_value!$1:$1,0))="--","",INDEX(Corp_value!$A$1:$EC$2998,MATCH(tbl_dmi_isin[[#This Row],[ISIN]],Corp_value!$B:$B,0),MATCH(U$2,Corp_value!$1:$1,0))))</f>
        <v>#N/A</v>
      </c>
      <c r="V130" s="145" t="str">
        <f>IFERROR(IF(tbl_dmi_isin[[#This Row],[Index]]&gt;$A$2,"",INDEX(Corp_value!$A$1:$EC$2998,MATCH(tbl_dmi_isin[[#This Row],[ISIN]],Corp_value!$B:$B,0),MATCH(V$2,Corp_value!$1:$1,0)))/100000000,"")</f>
        <v/>
      </c>
      <c r="W130" s="150" t="e">
        <f>IF(tbl_dmi_isin[[#This Row],[Index]]&gt;$A$2,"",INDEX(Corp_value!$A$1:$EC$2998,MATCH(tbl_dmi_isin[[#This Row],[ISIN]],Corp_value!$B:$B,0),MATCH(W$2,Corp_value!$1:$1,0)))</f>
        <v>#N/A</v>
      </c>
      <c r="X130" s="150" t="e">
        <f>IF(tbl_dmi_isin[[#This Row],[Index]]&gt;$A$2,"",INDEX(Corp_value!$A$1:$EC$2998,MATCH(tbl_dmi_isin[[#This Row],[ISIN]],Corp_value!$B:$B,0),MATCH(X$2,Corp_value!$1:$1,0)))</f>
        <v>#N/A</v>
      </c>
      <c r="Y130" s="153" t="e">
        <f>IF(tbl_dmi_isin[[#This Row],[Index]]&gt;$A$2,"",INDEX(Corp_value!$A$1:$EC$2998,MATCH(tbl_dmi_isin[[#This Row],[ISIN]],Corp_value!$B:$B,0),MATCH(Y$2,Corp_value!$1:$1,0)))</f>
        <v>#N/A</v>
      </c>
      <c r="Z130" s="153" t="e">
        <f>IF(tbl_dmi_isin[[#This Row],[Index]]&gt;$A$2,"",INDEX(Corp_value!$A$1:$EC$2998,MATCH(tbl_dmi_isin[[#This Row],[ISIN]],Corp_value!$B:$B,0),MATCH(Z$2,Corp_value!$1:$1,0)))</f>
        <v>#N/A</v>
      </c>
    </row>
    <row r="131" spans="1:26">
      <c r="A131" s="12">
        <v>128</v>
      </c>
      <c r="B131" s="85" t="str">
        <f>IF(tbl_dmi_isin[[#This Row],[Index]]&gt;$A$2,"",TEXT(INDEX(美元债一级!$A$2:$BO$2879,tbl_dmi_isin[[#This Row],[Index]]+1,MATCH(B$2,美元债一级!$2:$2,0)),"yyyy/mm/dd"))</f>
        <v>2023/05/29</v>
      </c>
      <c r="C131" s="12" t="str">
        <f>IF(tbl_dmi_isin[[#This Row],[Index]]&gt;$A$2,"",INDEX(美元债一级!$A$2:$BO$2880,tbl_dmi_isin[[#This Row],[Index]]+1,MATCH(C$2,美元债一级!$2:$2,0)))</f>
        <v>HK0000932738</v>
      </c>
      <c r="D131" s="12" t="str">
        <f>IF(tbl_dmi_isin[[#This Row],[Index]]&gt;$A$2,"",INDEX(美元债一级!$A$2:$BO$2880,tbl_dmi_isin[[#This Row],[Index]]+1,MATCH(D$2,美元债一级!$2:$2,0)))</f>
        <v>香港按揭证券有限公司</v>
      </c>
      <c r="E131" s="12" t="str">
        <f>TEXT(tbl_dmi_isin[[#This Row],[定价日]],"YYMMDD")&amp;tbl_dmi_isin[[#This Row],[ISIN]]</f>
        <v>230529HK0000932738</v>
      </c>
      <c r="F131" s="115"/>
      <c r="G131" s="24" t="e">
        <f>IF(tbl_dmi_isin[[#This Row],[Index]]&gt;$A$2,"",INDEX(Corp_value!$A$1:$EC$2998,MATCH(tbl_dmi_isin[[#This Row],[ISIN]],Corp_value!$B:$B,0),MATCH(G$2,Corp_value!$1:$1,0)))</f>
        <v>#N/A</v>
      </c>
      <c r="H131" s="25" t="e">
        <f>IF(tbl_dmi_isin[[#This Row],[Index]]&gt;$A$2,"",INDEX(Corp_value!$A$1:$EC$2998,MATCH(tbl_dmi_isin[[#This Row],[ISIN]],Corp_value!$B:$B,0),MATCH(H$2,Corp_value!$1:$1,0)))</f>
        <v>#N/A</v>
      </c>
      <c r="I131" s="25" t="e">
        <f>IF(tbl_dmi_isin[[#This Row],[Index]]&gt;$A$2,"",IF(INDEX(Corp_value!$A$1:$EC$2998,MATCH(tbl_dmi_isin[[#This Row],[ISIN]],Corp_value!$B:$B,0),MATCH(I$2,Corp_value!$1:$1,0))="--","",INDEX(Corp_value!$A$1:$EC$2998,MATCH(tbl_dmi_isin[[#This Row],[ISIN]],Corp_value!$B:$B,0),MATCH(I$2,Corp_value!$1:$1,0))))</f>
        <v>#N/A</v>
      </c>
      <c r="J131" s="24" t="e">
        <f>IF(tbl_dmi_isin[[#This Row],[Index]]&gt;$A$2,"",INDEX(Corp_value!$A$1:$EC$2998,MATCH(tbl_dmi_isin[[#This Row],[ISIN]],Corp_value!$B:$B,0),MATCH(J$2,Corp_value!$1:$1,0)))</f>
        <v>#N/A</v>
      </c>
      <c r="K131" s="24" t="e">
        <f>IF(tbl_dmi_isin[[#This Row],[Index]]&gt;$A$2,"",INDEX(Corp_value!$A$1:$EC$2998,MATCH(tbl_dmi_isin[[#This Row],[ISIN]],Corp_value!$B:$B,0),MATCH(K$2,Corp_value!$1:$1,0)))</f>
        <v>#N/A</v>
      </c>
      <c r="L131" s="24" t="e">
        <f>IF(tbl_dmi_isin[[#This Row],[Index]]&gt;$A$2,"",IF(INDEX(Corp_value!$A$1:$EC$2998,MATCH(tbl_dmi_isin[[#This Row],[ISIN]],Corp_value!$B:$B,0),MATCH(L$2,Corp_value!$1:$1,0))="--","",INDEX(Corp_value!$A$1:$EC$2998,MATCH(tbl_dmi_isin[[#This Row],[ISIN]],Corp_value!$B:$B,0),MATCH(L$2,Corp_value!$1:$1,0))))</f>
        <v>#N/A</v>
      </c>
      <c r="M131" s="132" t="e">
        <f>IF(tbl_dmi_isin[[#This Row],[Index]]&gt;$A$2,"",INDEX(Corp_value!$A$1:$EC$2998,MATCH(tbl_dmi_isin[[#This Row],[ISIN]],Corp_value!$B:$B,0),MATCH(M$2,Corp_value!$1:$1,0)))</f>
        <v>#N/A</v>
      </c>
      <c r="N131" s="132" t="e">
        <f>IF(tbl_dmi_isin[[#This Row],[Index]]&gt;$A$2,"",IF(INDEX(Corp_value!$A$1:$EC$2998,MATCH(tbl_dmi_isin[[#This Row],[ISIN]],Corp_value!$B:$B,0),MATCH(N$2,Corp_value!$1:$1,0))="--","",INDEX(Corp_value!$A$1:$EC$2998,MATCH(tbl_dmi_isin[[#This Row],[ISIN]],Corp_value!$B:$B,0),MATCH(N$2,Corp_value!$1:$1,0))))</f>
        <v>#N/A</v>
      </c>
      <c r="O131" s="132" t="e">
        <f>IF(tbl_dmi_isin[[#This Row],[Index]]&gt;$A$2,"",INDEX(Corp_value!$A$1:$EC$2998,MATCH(tbl_dmi_isin[[#This Row],[ISIN]],Corp_value!$B:$B,0),MATCH(O$2,Corp_value!$1:$1,0)))</f>
        <v>#N/A</v>
      </c>
      <c r="P131" s="147" t="e">
        <f>IF(tbl_dmi_isin[[#This Row],[Index]]&gt;$A$2,"",TEXT(INDEX(Corp_value!$A$1:$EC$2998,MATCH(tbl_dmi_isin[[#This Row],[ISIN]],Corp_value!$B:$B,0),MATCH(P$2,Corp_value!$1:$1,0)),"yyyy/mm/dd"))</f>
        <v>#N/A</v>
      </c>
      <c r="Q131" s="147" t="e">
        <f>IF(tbl_dmi_isin[[#This Row],[Index]]&gt;$A$2,"",TEXT(INDEX(Corp_value!$A$1:$EC$2998,MATCH(tbl_dmi_isin[[#This Row],[ISIN]],Corp_value!$B:$B,0),MATCH(Q$2,Corp_value!$1:$1,0)),"yyyy/mm/dd"))</f>
        <v>#N/A</v>
      </c>
      <c r="R131" s="147" t="e">
        <f>IF(tbl_dmi_isin[[#This Row],[Index]]&gt;$A$2,"",IF(TEXT(INDEX(Corp_value!$A$1:$EC$2998,MATCH(tbl_dmi_isin[[#This Row],[ISIN]],Corp_value!$B:$B,0),MATCH(R$2,Corp_value!$1:$1,0)),"yyyy/mm/dd")="--","",TEXT(INDEX(Corp_value!$A$1:$EC$2998,MATCH(tbl_dmi_isin[[#This Row],[ISIN]],Corp_value!$B:$B,0),MATCH(R$2,Corp_value!$1:$1,0)),"yyyy/mm/dd")))</f>
        <v>#N/A</v>
      </c>
      <c r="S131" s="132" t="e">
        <f>IF(tbl_dmi_isin[[#This Row],[Index]]&gt;$A$2,"",INDEX(Corp_value!$A$1:$EC$2998,MATCH(tbl_dmi_isin[[#This Row],[ISIN]],Corp_value!$B:$B,0),MATCH(S$2,Corp_value!$1:$1,0)))</f>
        <v>#N/A</v>
      </c>
      <c r="T131" s="132" t="e">
        <f>IF(tbl_dmi_isin[[#This Row],[Index]]&gt;$A$2,"",INDEX(Corp_value!$A$1:$EC$2998,MATCH(tbl_dmi_isin[[#This Row],[ISIN]],Corp_value!$B:$B,0),MATCH(T$2,Corp_value!$1:$1,0)))</f>
        <v>#N/A</v>
      </c>
      <c r="U131" s="132" t="e">
        <f>IF(tbl_dmi_isin[[#This Row],[Index]]&gt;$A$2,"",IF(INDEX(Corp_value!$A$1:$EC$2998,MATCH(tbl_dmi_isin[[#This Row],[ISIN]],Corp_value!$B:$B,0),MATCH(U$2,Corp_value!$1:$1,0))="--","",INDEX(Corp_value!$A$1:$EC$2998,MATCH(tbl_dmi_isin[[#This Row],[ISIN]],Corp_value!$B:$B,0),MATCH(U$2,Corp_value!$1:$1,0))))</f>
        <v>#N/A</v>
      </c>
      <c r="V131" s="145" t="str">
        <f>IFERROR(IF(tbl_dmi_isin[[#This Row],[Index]]&gt;$A$2,"",INDEX(Corp_value!$A$1:$EC$2998,MATCH(tbl_dmi_isin[[#This Row],[ISIN]],Corp_value!$B:$B,0),MATCH(V$2,Corp_value!$1:$1,0)))/100000000,"")</f>
        <v/>
      </c>
      <c r="W131" s="150" t="e">
        <f>IF(tbl_dmi_isin[[#This Row],[Index]]&gt;$A$2,"",INDEX(Corp_value!$A$1:$EC$2998,MATCH(tbl_dmi_isin[[#This Row],[ISIN]],Corp_value!$B:$B,0),MATCH(W$2,Corp_value!$1:$1,0)))</f>
        <v>#N/A</v>
      </c>
      <c r="X131" s="150" t="e">
        <f>IF(tbl_dmi_isin[[#This Row],[Index]]&gt;$A$2,"",INDEX(Corp_value!$A$1:$EC$2998,MATCH(tbl_dmi_isin[[#This Row],[ISIN]],Corp_value!$B:$B,0),MATCH(X$2,Corp_value!$1:$1,0)))</f>
        <v>#N/A</v>
      </c>
      <c r="Y131" s="153" t="e">
        <f>IF(tbl_dmi_isin[[#This Row],[Index]]&gt;$A$2,"",INDEX(Corp_value!$A$1:$EC$2998,MATCH(tbl_dmi_isin[[#This Row],[ISIN]],Corp_value!$B:$B,0),MATCH(Y$2,Corp_value!$1:$1,0)))</f>
        <v>#N/A</v>
      </c>
      <c r="Z131" s="153" t="e">
        <f>IF(tbl_dmi_isin[[#This Row],[Index]]&gt;$A$2,"",INDEX(Corp_value!$A$1:$EC$2998,MATCH(tbl_dmi_isin[[#This Row],[ISIN]],Corp_value!$B:$B,0),MATCH(Z$2,Corp_value!$1:$1,0)))</f>
        <v>#N/A</v>
      </c>
    </row>
    <row r="132" spans="1:26">
      <c r="A132" s="12">
        <v>129</v>
      </c>
      <c r="B132" s="85" t="str">
        <f>IF(tbl_dmi_isin[[#This Row],[Index]]&gt;$A$2,"",TEXT(INDEX(美元债一级!$A$2:$BO$2879,tbl_dmi_isin[[#This Row],[Index]]+1,MATCH(B$2,美元债一级!$2:$2,0)),"yyyy/mm/dd"))</f>
        <v>2023/05/29</v>
      </c>
      <c r="C132" s="12" t="str">
        <f>IF(tbl_dmi_isin[[#This Row],[Index]]&gt;$A$2,"",INDEX(美元债一级!$A$2:$BO$2880,tbl_dmi_isin[[#This Row],[Index]]+1,MATCH(C$2,美元债一级!$2:$2,0)))</f>
        <v>XS2630400401</v>
      </c>
      <c r="D132" s="12" t="str">
        <f>IF(tbl_dmi_isin[[#This Row],[Index]]&gt;$A$2,"",INDEX(美元债一级!$A$2:$BO$2880,tbl_dmi_isin[[#This Row],[Index]]+1,MATCH(D$2,美元债一级!$2:$2,0)))</f>
        <v>信银(香港)投资有限公司</v>
      </c>
      <c r="E132" s="12" t="str">
        <f>TEXT(tbl_dmi_isin[[#This Row],[定价日]],"YYMMDD")&amp;tbl_dmi_isin[[#This Row],[ISIN]]</f>
        <v>230529XS2630400401</v>
      </c>
      <c r="F132" s="115"/>
      <c r="G132" s="24" t="e">
        <f>IF(tbl_dmi_isin[[#This Row],[Index]]&gt;$A$2,"",INDEX(Corp_value!$A$1:$EC$2998,MATCH(tbl_dmi_isin[[#This Row],[ISIN]],Corp_value!$B:$B,0),MATCH(G$2,Corp_value!$1:$1,0)))</f>
        <v>#N/A</v>
      </c>
      <c r="H132" s="25" t="e">
        <f>IF(tbl_dmi_isin[[#This Row],[Index]]&gt;$A$2,"",INDEX(Corp_value!$A$1:$EC$2998,MATCH(tbl_dmi_isin[[#This Row],[ISIN]],Corp_value!$B:$B,0),MATCH(H$2,Corp_value!$1:$1,0)))</f>
        <v>#N/A</v>
      </c>
      <c r="I132" s="25" t="e">
        <f>IF(tbl_dmi_isin[[#This Row],[Index]]&gt;$A$2,"",IF(INDEX(Corp_value!$A$1:$EC$2998,MATCH(tbl_dmi_isin[[#This Row],[ISIN]],Corp_value!$B:$B,0),MATCH(I$2,Corp_value!$1:$1,0))="--","",INDEX(Corp_value!$A$1:$EC$2998,MATCH(tbl_dmi_isin[[#This Row],[ISIN]],Corp_value!$B:$B,0),MATCH(I$2,Corp_value!$1:$1,0))))</f>
        <v>#N/A</v>
      </c>
      <c r="J132" s="24" t="e">
        <f>IF(tbl_dmi_isin[[#This Row],[Index]]&gt;$A$2,"",INDEX(Corp_value!$A$1:$EC$2998,MATCH(tbl_dmi_isin[[#This Row],[ISIN]],Corp_value!$B:$B,0),MATCH(J$2,Corp_value!$1:$1,0)))</f>
        <v>#N/A</v>
      </c>
      <c r="K132" s="24" t="e">
        <f>IF(tbl_dmi_isin[[#This Row],[Index]]&gt;$A$2,"",INDEX(Corp_value!$A$1:$EC$2998,MATCH(tbl_dmi_isin[[#This Row],[ISIN]],Corp_value!$B:$B,0),MATCH(K$2,Corp_value!$1:$1,0)))</f>
        <v>#N/A</v>
      </c>
      <c r="L132" s="24" t="e">
        <f>IF(tbl_dmi_isin[[#This Row],[Index]]&gt;$A$2,"",IF(INDEX(Corp_value!$A$1:$EC$2998,MATCH(tbl_dmi_isin[[#This Row],[ISIN]],Corp_value!$B:$B,0),MATCH(L$2,Corp_value!$1:$1,0))="--","",INDEX(Corp_value!$A$1:$EC$2998,MATCH(tbl_dmi_isin[[#This Row],[ISIN]],Corp_value!$B:$B,0),MATCH(L$2,Corp_value!$1:$1,0))))</f>
        <v>#N/A</v>
      </c>
      <c r="M132" s="132" t="e">
        <f>IF(tbl_dmi_isin[[#This Row],[Index]]&gt;$A$2,"",INDEX(Corp_value!$A$1:$EC$2998,MATCH(tbl_dmi_isin[[#This Row],[ISIN]],Corp_value!$B:$B,0),MATCH(M$2,Corp_value!$1:$1,0)))</f>
        <v>#N/A</v>
      </c>
      <c r="N132" s="132" t="e">
        <f>IF(tbl_dmi_isin[[#This Row],[Index]]&gt;$A$2,"",IF(INDEX(Corp_value!$A$1:$EC$2998,MATCH(tbl_dmi_isin[[#This Row],[ISIN]],Corp_value!$B:$B,0),MATCH(N$2,Corp_value!$1:$1,0))="--","",INDEX(Corp_value!$A$1:$EC$2998,MATCH(tbl_dmi_isin[[#This Row],[ISIN]],Corp_value!$B:$B,0),MATCH(N$2,Corp_value!$1:$1,0))))</f>
        <v>#N/A</v>
      </c>
      <c r="O132" s="132" t="e">
        <f>IF(tbl_dmi_isin[[#This Row],[Index]]&gt;$A$2,"",INDEX(Corp_value!$A$1:$EC$2998,MATCH(tbl_dmi_isin[[#This Row],[ISIN]],Corp_value!$B:$B,0),MATCH(O$2,Corp_value!$1:$1,0)))</f>
        <v>#N/A</v>
      </c>
      <c r="P132" s="147" t="e">
        <f>IF(tbl_dmi_isin[[#This Row],[Index]]&gt;$A$2,"",TEXT(INDEX(Corp_value!$A$1:$EC$2998,MATCH(tbl_dmi_isin[[#This Row],[ISIN]],Corp_value!$B:$B,0),MATCH(P$2,Corp_value!$1:$1,0)),"yyyy/mm/dd"))</f>
        <v>#N/A</v>
      </c>
      <c r="Q132" s="147" t="e">
        <f>IF(tbl_dmi_isin[[#This Row],[Index]]&gt;$A$2,"",TEXT(INDEX(Corp_value!$A$1:$EC$2998,MATCH(tbl_dmi_isin[[#This Row],[ISIN]],Corp_value!$B:$B,0),MATCH(Q$2,Corp_value!$1:$1,0)),"yyyy/mm/dd"))</f>
        <v>#N/A</v>
      </c>
      <c r="R132" s="147" t="e">
        <f>IF(tbl_dmi_isin[[#This Row],[Index]]&gt;$A$2,"",IF(TEXT(INDEX(Corp_value!$A$1:$EC$2998,MATCH(tbl_dmi_isin[[#This Row],[ISIN]],Corp_value!$B:$B,0),MATCH(R$2,Corp_value!$1:$1,0)),"yyyy/mm/dd")="--","",TEXT(INDEX(Corp_value!$A$1:$EC$2998,MATCH(tbl_dmi_isin[[#This Row],[ISIN]],Corp_value!$B:$B,0),MATCH(R$2,Corp_value!$1:$1,0)),"yyyy/mm/dd")))</f>
        <v>#N/A</v>
      </c>
      <c r="S132" s="132" t="e">
        <f>IF(tbl_dmi_isin[[#This Row],[Index]]&gt;$A$2,"",INDEX(Corp_value!$A$1:$EC$2998,MATCH(tbl_dmi_isin[[#This Row],[ISIN]],Corp_value!$B:$B,0),MATCH(S$2,Corp_value!$1:$1,0)))</f>
        <v>#N/A</v>
      </c>
      <c r="T132" s="132" t="e">
        <f>IF(tbl_dmi_isin[[#This Row],[Index]]&gt;$A$2,"",INDEX(Corp_value!$A$1:$EC$2998,MATCH(tbl_dmi_isin[[#This Row],[ISIN]],Corp_value!$B:$B,0),MATCH(T$2,Corp_value!$1:$1,0)))</f>
        <v>#N/A</v>
      </c>
      <c r="U132" s="132" t="e">
        <f>IF(tbl_dmi_isin[[#This Row],[Index]]&gt;$A$2,"",IF(INDEX(Corp_value!$A$1:$EC$2998,MATCH(tbl_dmi_isin[[#This Row],[ISIN]],Corp_value!$B:$B,0),MATCH(U$2,Corp_value!$1:$1,0))="--","",INDEX(Corp_value!$A$1:$EC$2998,MATCH(tbl_dmi_isin[[#This Row],[ISIN]],Corp_value!$B:$B,0),MATCH(U$2,Corp_value!$1:$1,0))))</f>
        <v>#N/A</v>
      </c>
      <c r="V132" s="145" t="str">
        <f>IFERROR(IF(tbl_dmi_isin[[#This Row],[Index]]&gt;$A$2,"",INDEX(Corp_value!$A$1:$EC$2998,MATCH(tbl_dmi_isin[[#This Row],[ISIN]],Corp_value!$B:$B,0),MATCH(V$2,Corp_value!$1:$1,0)))/100000000,"")</f>
        <v/>
      </c>
      <c r="W132" s="150" t="e">
        <f>IF(tbl_dmi_isin[[#This Row],[Index]]&gt;$A$2,"",INDEX(Corp_value!$A$1:$EC$2998,MATCH(tbl_dmi_isin[[#This Row],[ISIN]],Corp_value!$B:$B,0),MATCH(W$2,Corp_value!$1:$1,0)))</f>
        <v>#N/A</v>
      </c>
      <c r="X132" s="150" t="e">
        <f>IF(tbl_dmi_isin[[#This Row],[Index]]&gt;$A$2,"",INDEX(Corp_value!$A$1:$EC$2998,MATCH(tbl_dmi_isin[[#This Row],[ISIN]],Corp_value!$B:$B,0),MATCH(X$2,Corp_value!$1:$1,0)))</f>
        <v>#N/A</v>
      </c>
      <c r="Y132" s="153" t="e">
        <f>IF(tbl_dmi_isin[[#This Row],[Index]]&gt;$A$2,"",INDEX(Corp_value!$A$1:$EC$2998,MATCH(tbl_dmi_isin[[#This Row],[ISIN]],Corp_value!$B:$B,0),MATCH(Y$2,Corp_value!$1:$1,0)))</f>
        <v>#N/A</v>
      </c>
      <c r="Z132" s="153" t="e">
        <f>IF(tbl_dmi_isin[[#This Row],[Index]]&gt;$A$2,"",INDEX(Corp_value!$A$1:$EC$2998,MATCH(tbl_dmi_isin[[#This Row],[ISIN]],Corp_value!$B:$B,0),MATCH(Z$2,Corp_value!$1:$1,0)))</f>
        <v>#N/A</v>
      </c>
    </row>
    <row r="133" spans="1:26">
      <c r="A133" s="12">
        <v>130</v>
      </c>
      <c r="B133" s="85" t="str">
        <f>IF(tbl_dmi_isin[[#This Row],[Index]]&gt;$A$2,"",TEXT(INDEX(美元债一级!$A$2:$BO$2879,tbl_dmi_isin[[#This Row],[Index]]+1,MATCH(B$2,美元债一级!$2:$2,0)),"yyyy/mm/dd"))</f>
        <v>2023/05/24</v>
      </c>
      <c r="C133" s="12" t="str">
        <f>IF(tbl_dmi_isin[[#This Row],[Index]]&gt;$A$2,"",INDEX(美元债一级!$A$2:$BO$2880,tbl_dmi_isin[[#This Row],[Index]]+1,MATCH(C$2,美元债一级!$2:$2,0)))</f>
        <v>XS2602746351</v>
      </c>
      <c r="D133" s="12" t="str">
        <f>IF(tbl_dmi_isin[[#This Row],[Index]]&gt;$A$2,"",INDEX(美元债一级!$A$2:$BO$2880,tbl_dmi_isin[[#This Row],[Index]]+1,MATCH(D$2,美元债一级!$2:$2,0)))</f>
        <v>毕节盛丰农业发展有限公司</v>
      </c>
      <c r="E133" s="12" t="str">
        <f>TEXT(tbl_dmi_isin[[#This Row],[定价日]],"YYMMDD")&amp;tbl_dmi_isin[[#This Row],[ISIN]]</f>
        <v>230524XS2602746351</v>
      </c>
      <c r="F133" s="115"/>
      <c r="G133" s="24" t="e">
        <f>IF(tbl_dmi_isin[[#This Row],[Index]]&gt;$A$2,"",INDEX(Corp_value!$A$1:$EC$2998,MATCH(tbl_dmi_isin[[#This Row],[ISIN]],Corp_value!$B:$B,0),MATCH(G$2,Corp_value!$1:$1,0)))</f>
        <v>#N/A</v>
      </c>
      <c r="H133" s="25" t="e">
        <f>IF(tbl_dmi_isin[[#This Row],[Index]]&gt;$A$2,"",INDEX(Corp_value!$A$1:$EC$2998,MATCH(tbl_dmi_isin[[#This Row],[ISIN]],Corp_value!$B:$B,0),MATCH(H$2,Corp_value!$1:$1,0)))</f>
        <v>#N/A</v>
      </c>
      <c r="I133" s="25" t="e">
        <f>IF(tbl_dmi_isin[[#This Row],[Index]]&gt;$A$2,"",IF(INDEX(Corp_value!$A$1:$EC$2998,MATCH(tbl_dmi_isin[[#This Row],[ISIN]],Corp_value!$B:$B,0),MATCH(I$2,Corp_value!$1:$1,0))="--","",INDEX(Corp_value!$A$1:$EC$2998,MATCH(tbl_dmi_isin[[#This Row],[ISIN]],Corp_value!$B:$B,0),MATCH(I$2,Corp_value!$1:$1,0))))</f>
        <v>#N/A</v>
      </c>
      <c r="J133" s="24" t="e">
        <f>IF(tbl_dmi_isin[[#This Row],[Index]]&gt;$A$2,"",INDEX(Corp_value!$A$1:$EC$2998,MATCH(tbl_dmi_isin[[#This Row],[ISIN]],Corp_value!$B:$B,0),MATCH(J$2,Corp_value!$1:$1,0)))</f>
        <v>#N/A</v>
      </c>
      <c r="K133" s="24" t="e">
        <f>IF(tbl_dmi_isin[[#This Row],[Index]]&gt;$A$2,"",INDEX(Corp_value!$A$1:$EC$2998,MATCH(tbl_dmi_isin[[#This Row],[ISIN]],Corp_value!$B:$B,0),MATCH(K$2,Corp_value!$1:$1,0)))</f>
        <v>#N/A</v>
      </c>
      <c r="L133" s="24" t="e">
        <f>IF(tbl_dmi_isin[[#This Row],[Index]]&gt;$A$2,"",IF(INDEX(Corp_value!$A$1:$EC$2998,MATCH(tbl_dmi_isin[[#This Row],[ISIN]],Corp_value!$B:$B,0),MATCH(L$2,Corp_value!$1:$1,0))="--","",INDEX(Corp_value!$A$1:$EC$2998,MATCH(tbl_dmi_isin[[#This Row],[ISIN]],Corp_value!$B:$B,0),MATCH(L$2,Corp_value!$1:$1,0))))</f>
        <v>#N/A</v>
      </c>
      <c r="M133" s="132" t="e">
        <f>IF(tbl_dmi_isin[[#This Row],[Index]]&gt;$A$2,"",INDEX(Corp_value!$A$1:$EC$2998,MATCH(tbl_dmi_isin[[#This Row],[ISIN]],Corp_value!$B:$B,0),MATCH(M$2,Corp_value!$1:$1,0)))</f>
        <v>#N/A</v>
      </c>
      <c r="N133" s="132" t="e">
        <f>IF(tbl_dmi_isin[[#This Row],[Index]]&gt;$A$2,"",IF(INDEX(Corp_value!$A$1:$EC$2998,MATCH(tbl_dmi_isin[[#This Row],[ISIN]],Corp_value!$B:$B,0),MATCH(N$2,Corp_value!$1:$1,0))="--","",INDEX(Corp_value!$A$1:$EC$2998,MATCH(tbl_dmi_isin[[#This Row],[ISIN]],Corp_value!$B:$B,0),MATCH(N$2,Corp_value!$1:$1,0))))</f>
        <v>#N/A</v>
      </c>
      <c r="O133" s="132" t="e">
        <f>IF(tbl_dmi_isin[[#This Row],[Index]]&gt;$A$2,"",INDEX(Corp_value!$A$1:$EC$2998,MATCH(tbl_dmi_isin[[#This Row],[ISIN]],Corp_value!$B:$B,0),MATCH(O$2,Corp_value!$1:$1,0)))</f>
        <v>#N/A</v>
      </c>
      <c r="P133" s="147" t="e">
        <f>IF(tbl_dmi_isin[[#This Row],[Index]]&gt;$A$2,"",TEXT(INDEX(Corp_value!$A$1:$EC$2998,MATCH(tbl_dmi_isin[[#This Row],[ISIN]],Corp_value!$B:$B,0),MATCH(P$2,Corp_value!$1:$1,0)),"yyyy/mm/dd"))</f>
        <v>#N/A</v>
      </c>
      <c r="Q133" s="147" t="e">
        <f>IF(tbl_dmi_isin[[#This Row],[Index]]&gt;$A$2,"",TEXT(INDEX(Corp_value!$A$1:$EC$2998,MATCH(tbl_dmi_isin[[#This Row],[ISIN]],Corp_value!$B:$B,0),MATCH(Q$2,Corp_value!$1:$1,0)),"yyyy/mm/dd"))</f>
        <v>#N/A</v>
      </c>
      <c r="R133" s="147" t="e">
        <f>IF(tbl_dmi_isin[[#This Row],[Index]]&gt;$A$2,"",IF(TEXT(INDEX(Corp_value!$A$1:$EC$2998,MATCH(tbl_dmi_isin[[#This Row],[ISIN]],Corp_value!$B:$B,0),MATCH(R$2,Corp_value!$1:$1,0)),"yyyy/mm/dd")="--","",TEXT(INDEX(Corp_value!$A$1:$EC$2998,MATCH(tbl_dmi_isin[[#This Row],[ISIN]],Corp_value!$B:$B,0),MATCH(R$2,Corp_value!$1:$1,0)),"yyyy/mm/dd")))</f>
        <v>#N/A</v>
      </c>
      <c r="S133" s="132" t="e">
        <f>IF(tbl_dmi_isin[[#This Row],[Index]]&gt;$A$2,"",INDEX(Corp_value!$A$1:$EC$2998,MATCH(tbl_dmi_isin[[#This Row],[ISIN]],Corp_value!$B:$B,0),MATCH(S$2,Corp_value!$1:$1,0)))</f>
        <v>#N/A</v>
      </c>
      <c r="T133" s="132" t="e">
        <f>IF(tbl_dmi_isin[[#This Row],[Index]]&gt;$A$2,"",INDEX(Corp_value!$A$1:$EC$2998,MATCH(tbl_dmi_isin[[#This Row],[ISIN]],Corp_value!$B:$B,0),MATCH(T$2,Corp_value!$1:$1,0)))</f>
        <v>#N/A</v>
      </c>
      <c r="U133" s="132" t="e">
        <f>IF(tbl_dmi_isin[[#This Row],[Index]]&gt;$A$2,"",IF(INDEX(Corp_value!$A$1:$EC$2998,MATCH(tbl_dmi_isin[[#This Row],[ISIN]],Corp_value!$B:$B,0),MATCH(U$2,Corp_value!$1:$1,0))="--","",INDEX(Corp_value!$A$1:$EC$2998,MATCH(tbl_dmi_isin[[#This Row],[ISIN]],Corp_value!$B:$B,0),MATCH(U$2,Corp_value!$1:$1,0))))</f>
        <v>#N/A</v>
      </c>
      <c r="V133" s="145" t="str">
        <f>IFERROR(IF(tbl_dmi_isin[[#This Row],[Index]]&gt;$A$2,"",INDEX(Corp_value!$A$1:$EC$2998,MATCH(tbl_dmi_isin[[#This Row],[ISIN]],Corp_value!$B:$B,0),MATCH(V$2,Corp_value!$1:$1,0)))/100000000,"")</f>
        <v/>
      </c>
      <c r="W133" s="150" t="e">
        <f>IF(tbl_dmi_isin[[#This Row],[Index]]&gt;$A$2,"",INDEX(Corp_value!$A$1:$EC$2998,MATCH(tbl_dmi_isin[[#This Row],[ISIN]],Corp_value!$B:$B,0),MATCH(W$2,Corp_value!$1:$1,0)))</f>
        <v>#N/A</v>
      </c>
      <c r="X133" s="150" t="e">
        <f>IF(tbl_dmi_isin[[#This Row],[Index]]&gt;$A$2,"",INDEX(Corp_value!$A$1:$EC$2998,MATCH(tbl_dmi_isin[[#This Row],[ISIN]],Corp_value!$B:$B,0),MATCH(X$2,Corp_value!$1:$1,0)))</f>
        <v>#N/A</v>
      </c>
      <c r="Y133" s="153" t="e">
        <f>IF(tbl_dmi_isin[[#This Row],[Index]]&gt;$A$2,"",INDEX(Corp_value!$A$1:$EC$2998,MATCH(tbl_dmi_isin[[#This Row],[ISIN]],Corp_value!$B:$B,0),MATCH(Y$2,Corp_value!$1:$1,0)))</f>
        <v>#N/A</v>
      </c>
      <c r="Z133" s="153" t="e">
        <f>IF(tbl_dmi_isin[[#This Row],[Index]]&gt;$A$2,"",INDEX(Corp_value!$A$1:$EC$2998,MATCH(tbl_dmi_isin[[#This Row],[ISIN]],Corp_value!$B:$B,0),MATCH(Z$2,Corp_value!$1:$1,0)))</f>
        <v>#N/A</v>
      </c>
    </row>
    <row r="134" spans="1:26">
      <c r="A134" s="12">
        <v>131</v>
      </c>
      <c r="B134" s="85" t="str">
        <f>IF(tbl_dmi_isin[[#This Row],[Index]]&gt;$A$2,"",TEXT(INDEX(美元债一级!$A$2:$BO$2879,tbl_dmi_isin[[#This Row],[Index]]+1,MATCH(B$2,美元债一级!$2:$2,0)),"yyyy/mm/dd"))</f>
        <v>2023/05/23</v>
      </c>
      <c r="C134" s="12" t="str">
        <f>IF(tbl_dmi_isin[[#This Row],[Index]]&gt;$A$2,"",INDEX(美元债一级!$A$2:$BO$2880,tbl_dmi_isin[[#This Row],[Index]]+1,MATCH(C$2,美元债一级!$2:$2,0)))</f>
        <v>HK0000929536</v>
      </c>
      <c r="D134" s="12" t="str">
        <f>IF(tbl_dmi_isin[[#This Row],[Index]]&gt;$A$2,"",INDEX(美元债一级!$A$2:$BO$2880,tbl_dmi_isin[[#This Row],[Index]]+1,MATCH(D$2,美元债一级!$2:$2,0)))</f>
        <v>中国人民银行</v>
      </c>
      <c r="E134" s="12" t="str">
        <f>TEXT(tbl_dmi_isin[[#This Row],[定价日]],"YYMMDD")&amp;tbl_dmi_isin[[#This Row],[ISIN]]</f>
        <v>230523HK0000929536</v>
      </c>
      <c r="F134" s="116"/>
      <c r="G134" s="24" t="e">
        <f>IF(tbl_dmi_isin[[#This Row],[Index]]&gt;$A$2,"",INDEX(Corp_value!$A$1:$EC$2998,MATCH(tbl_dmi_isin[[#This Row],[ISIN]],Corp_value!$B:$B,0),MATCH(G$2,Corp_value!$1:$1,0)))</f>
        <v>#N/A</v>
      </c>
      <c r="H134" s="25" t="e">
        <f>IF(tbl_dmi_isin[[#This Row],[Index]]&gt;$A$2,"",INDEX(Corp_value!$A$1:$EC$2998,MATCH(tbl_dmi_isin[[#This Row],[ISIN]],Corp_value!$B:$B,0),MATCH(H$2,Corp_value!$1:$1,0)))</f>
        <v>#N/A</v>
      </c>
      <c r="I134" s="25" t="e">
        <f>IF(tbl_dmi_isin[[#This Row],[Index]]&gt;$A$2,"",IF(INDEX(Corp_value!$A$1:$EC$2998,MATCH(tbl_dmi_isin[[#This Row],[ISIN]],Corp_value!$B:$B,0),MATCH(I$2,Corp_value!$1:$1,0))="--","",INDEX(Corp_value!$A$1:$EC$2998,MATCH(tbl_dmi_isin[[#This Row],[ISIN]],Corp_value!$B:$B,0),MATCH(I$2,Corp_value!$1:$1,0))))</f>
        <v>#N/A</v>
      </c>
      <c r="J134" s="24" t="e">
        <f>IF(tbl_dmi_isin[[#This Row],[Index]]&gt;$A$2,"",INDEX(Corp_value!$A$1:$EC$2998,MATCH(tbl_dmi_isin[[#This Row],[ISIN]],Corp_value!$B:$B,0),MATCH(J$2,Corp_value!$1:$1,0)))</f>
        <v>#N/A</v>
      </c>
      <c r="K134" s="24" t="e">
        <f>IF(tbl_dmi_isin[[#This Row],[Index]]&gt;$A$2,"",INDEX(Corp_value!$A$1:$EC$2998,MATCH(tbl_dmi_isin[[#This Row],[ISIN]],Corp_value!$B:$B,0),MATCH(K$2,Corp_value!$1:$1,0)))</f>
        <v>#N/A</v>
      </c>
      <c r="L134" s="24" t="e">
        <f>IF(tbl_dmi_isin[[#This Row],[Index]]&gt;$A$2,"",IF(INDEX(Corp_value!$A$1:$EC$2998,MATCH(tbl_dmi_isin[[#This Row],[ISIN]],Corp_value!$B:$B,0),MATCH(L$2,Corp_value!$1:$1,0))="--","",INDEX(Corp_value!$A$1:$EC$2998,MATCH(tbl_dmi_isin[[#This Row],[ISIN]],Corp_value!$B:$B,0),MATCH(L$2,Corp_value!$1:$1,0))))</f>
        <v>#N/A</v>
      </c>
      <c r="M134" s="132" t="e">
        <f>IF(tbl_dmi_isin[[#This Row],[Index]]&gt;$A$2,"",INDEX(Corp_value!$A$1:$EC$2998,MATCH(tbl_dmi_isin[[#This Row],[ISIN]],Corp_value!$B:$B,0),MATCH(M$2,Corp_value!$1:$1,0)))</f>
        <v>#N/A</v>
      </c>
      <c r="N134" s="132" t="e">
        <f>IF(tbl_dmi_isin[[#This Row],[Index]]&gt;$A$2,"",IF(INDEX(Corp_value!$A$1:$EC$2998,MATCH(tbl_dmi_isin[[#This Row],[ISIN]],Corp_value!$B:$B,0),MATCH(N$2,Corp_value!$1:$1,0))="--","",INDEX(Corp_value!$A$1:$EC$2998,MATCH(tbl_dmi_isin[[#This Row],[ISIN]],Corp_value!$B:$B,0),MATCH(N$2,Corp_value!$1:$1,0))))</f>
        <v>#N/A</v>
      </c>
      <c r="O134" s="132" t="e">
        <f>IF(tbl_dmi_isin[[#This Row],[Index]]&gt;$A$2,"",INDEX(Corp_value!$A$1:$EC$2998,MATCH(tbl_dmi_isin[[#This Row],[ISIN]],Corp_value!$B:$B,0),MATCH(O$2,Corp_value!$1:$1,0)))</f>
        <v>#N/A</v>
      </c>
      <c r="P134" s="148" t="e">
        <f>IF(tbl_dmi_isin[[#This Row],[Index]]&gt;$A$2,"",TEXT(INDEX(Corp_value!$A$1:$EC$2998,MATCH(tbl_dmi_isin[[#This Row],[ISIN]],Corp_value!$B:$B,0),MATCH(P$2,Corp_value!$1:$1,0)),"yyyy/mm/dd"))</f>
        <v>#N/A</v>
      </c>
      <c r="Q134" s="148" t="e">
        <f>IF(tbl_dmi_isin[[#This Row],[Index]]&gt;$A$2,"",TEXT(INDEX(Corp_value!$A$1:$EC$2998,MATCH(tbl_dmi_isin[[#This Row],[ISIN]],Corp_value!$B:$B,0),MATCH(Q$2,Corp_value!$1:$1,0)),"yyyy/mm/dd"))</f>
        <v>#N/A</v>
      </c>
      <c r="R134" s="148" t="e">
        <f>IF(tbl_dmi_isin[[#This Row],[Index]]&gt;$A$2,"",IF(TEXT(INDEX(Corp_value!$A$1:$EC$2998,MATCH(tbl_dmi_isin[[#This Row],[ISIN]],Corp_value!$B:$B,0),MATCH(R$2,Corp_value!$1:$1,0)),"yyyy/mm/dd")="--","",TEXT(INDEX(Corp_value!$A$1:$EC$2998,MATCH(tbl_dmi_isin[[#This Row],[ISIN]],Corp_value!$B:$B,0),MATCH(R$2,Corp_value!$1:$1,0)),"yyyy/mm/dd")))</f>
        <v>#N/A</v>
      </c>
      <c r="S134" s="132" t="e">
        <f>IF(tbl_dmi_isin[[#This Row],[Index]]&gt;$A$2,"",INDEX(Corp_value!$A$1:$EC$2998,MATCH(tbl_dmi_isin[[#This Row],[ISIN]],Corp_value!$B:$B,0),MATCH(S$2,Corp_value!$1:$1,0)))</f>
        <v>#N/A</v>
      </c>
      <c r="T134" s="132" t="e">
        <f>IF(tbl_dmi_isin[[#This Row],[Index]]&gt;$A$2,"",INDEX(Corp_value!$A$1:$EC$2998,MATCH(tbl_dmi_isin[[#This Row],[ISIN]],Corp_value!$B:$B,0),MATCH(T$2,Corp_value!$1:$1,0)))</f>
        <v>#N/A</v>
      </c>
      <c r="U134" s="132" t="e">
        <f>IF(tbl_dmi_isin[[#This Row],[Index]]&gt;$A$2,"",IF(INDEX(Corp_value!$A$1:$EC$2998,MATCH(tbl_dmi_isin[[#This Row],[ISIN]],Corp_value!$B:$B,0),MATCH(U$2,Corp_value!$1:$1,0))="--","",INDEX(Corp_value!$A$1:$EC$2998,MATCH(tbl_dmi_isin[[#This Row],[ISIN]],Corp_value!$B:$B,0),MATCH(U$2,Corp_value!$1:$1,0))))</f>
        <v>#N/A</v>
      </c>
      <c r="V134" s="145" t="str">
        <f>IFERROR(IF(tbl_dmi_isin[[#This Row],[Index]]&gt;$A$2,"",INDEX(Corp_value!$A$1:$EC$2998,MATCH(tbl_dmi_isin[[#This Row],[ISIN]],Corp_value!$B:$B,0),MATCH(V$2,Corp_value!$1:$1,0)))/100000000,"")</f>
        <v/>
      </c>
      <c r="W134" s="150" t="e">
        <f>IF(tbl_dmi_isin[[#This Row],[Index]]&gt;$A$2,"",INDEX(Corp_value!$A$1:$EC$2998,MATCH(tbl_dmi_isin[[#This Row],[ISIN]],Corp_value!$B:$B,0),MATCH(W$2,Corp_value!$1:$1,0)))</f>
        <v>#N/A</v>
      </c>
      <c r="X134" s="150" t="e">
        <f>IF(tbl_dmi_isin[[#This Row],[Index]]&gt;$A$2,"",INDEX(Corp_value!$A$1:$EC$2998,MATCH(tbl_dmi_isin[[#This Row],[ISIN]],Corp_value!$B:$B,0),MATCH(X$2,Corp_value!$1:$1,0)))</f>
        <v>#N/A</v>
      </c>
      <c r="Y134" s="153" t="e">
        <f>IF(tbl_dmi_isin[[#This Row],[Index]]&gt;$A$2,"",INDEX(Corp_value!$A$1:$EC$2998,MATCH(tbl_dmi_isin[[#This Row],[ISIN]],Corp_value!$B:$B,0),MATCH(Y$2,Corp_value!$1:$1,0)))</f>
        <v>#N/A</v>
      </c>
      <c r="Z134" s="153" t="e">
        <f>IF(tbl_dmi_isin[[#This Row],[Index]]&gt;$A$2,"",INDEX(Corp_value!$A$1:$EC$2998,MATCH(tbl_dmi_isin[[#This Row],[ISIN]],Corp_value!$B:$B,0),MATCH(Z$2,Corp_value!$1:$1,0)))</f>
        <v>#N/A</v>
      </c>
    </row>
    <row r="135" spans="1:26">
      <c r="A135" s="12">
        <v>132</v>
      </c>
      <c r="B135" s="85" t="str">
        <f>IF(tbl_dmi_isin[[#This Row],[Index]]&gt;$A$2,"",TEXT(INDEX(美元债一级!$A$2:$BO$2879,tbl_dmi_isin[[#This Row],[Index]]+1,MATCH(B$2,美元债一级!$2:$2,0)),"yyyy/mm/dd"))</f>
        <v>2023/05/23</v>
      </c>
      <c r="C135" s="12" t="str">
        <f>IF(tbl_dmi_isin[[#This Row],[Index]]&gt;$A$2,"",INDEX(美元债一级!$A$2:$BO$2880,tbl_dmi_isin[[#This Row],[Index]]+1,MATCH(C$2,美元债一级!$2:$2,0)))</f>
        <v>XS2498922546</v>
      </c>
      <c r="D135" s="12" t="str">
        <f>IF(tbl_dmi_isin[[#This Row],[Index]]&gt;$A$2,"",INDEX(美元债一级!$A$2:$BO$2880,tbl_dmi_isin[[#This Row],[Index]]+1,MATCH(D$2,美元债一级!$2:$2,0)))</f>
        <v>南山集团有限公司</v>
      </c>
      <c r="E135" s="12" t="str">
        <f>TEXT(tbl_dmi_isin[[#This Row],[定价日]],"YYMMDD")&amp;tbl_dmi_isin[[#This Row],[ISIN]]</f>
        <v>230523XS2498922546</v>
      </c>
      <c r="F135" s="115"/>
      <c r="G135" s="24" t="e">
        <f>IF(tbl_dmi_isin[[#This Row],[Index]]&gt;$A$2,"",INDEX(Corp_value!$A$1:$EC$2998,MATCH(tbl_dmi_isin[[#This Row],[ISIN]],Corp_value!$B:$B,0),MATCH(G$2,Corp_value!$1:$1,0)))</f>
        <v>#N/A</v>
      </c>
      <c r="H135" s="25" t="e">
        <f>IF(tbl_dmi_isin[[#This Row],[Index]]&gt;$A$2,"",INDEX(Corp_value!$A$1:$EC$2998,MATCH(tbl_dmi_isin[[#This Row],[ISIN]],Corp_value!$B:$B,0),MATCH(H$2,Corp_value!$1:$1,0)))</f>
        <v>#N/A</v>
      </c>
      <c r="I135" s="25" t="e">
        <f>IF(tbl_dmi_isin[[#This Row],[Index]]&gt;$A$2,"",IF(INDEX(Corp_value!$A$1:$EC$2998,MATCH(tbl_dmi_isin[[#This Row],[ISIN]],Corp_value!$B:$B,0),MATCH(I$2,Corp_value!$1:$1,0))="--","",INDEX(Corp_value!$A$1:$EC$2998,MATCH(tbl_dmi_isin[[#This Row],[ISIN]],Corp_value!$B:$B,0),MATCH(I$2,Corp_value!$1:$1,0))))</f>
        <v>#N/A</v>
      </c>
      <c r="J135" s="24" t="e">
        <f>IF(tbl_dmi_isin[[#This Row],[Index]]&gt;$A$2,"",INDEX(Corp_value!$A$1:$EC$2998,MATCH(tbl_dmi_isin[[#This Row],[ISIN]],Corp_value!$B:$B,0),MATCH(J$2,Corp_value!$1:$1,0)))</f>
        <v>#N/A</v>
      </c>
      <c r="K135" s="24" t="e">
        <f>IF(tbl_dmi_isin[[#This Row],[Index]]&gt;$A$2,"",INDEX(Corp_value!$A$1:$EC$2998,MATCH(tbl_dmi_isin[[#This Row],[ISIN]],Corp_value!$B:$B,0),MATCH(K$2,Corp_value!$1:$1,0)))</f>
        <v>#N/A</v>
      </c>
      <c r="L135" s="24" t="e">
        <f>IF(tbl_dmi_isin[[#This Row],[Index]]&gt;$A$2,"",IF(INDEX(Corp_value!$A$1:$EC$2998,MATCH(tbl_dmi_isin[[#This Row],[ISIN]],Corp_value!$B:$B,0),MATCH(L$2,Corp_value!$1:$1,0))="--","",INDEX(Corp_value!$A$1:$EC$2998,MATCH(tbl_dmi_isin[[#This Row],[ISIN]],Corp_value!$B:$B,0),MATCH(L$2,Corp_value!$1:$1,0))))</f>
        <v>#N/A</v>
      </c>
      <c r="M135" s="132" t="e">
        <f>IF(tbl_dmi_isin[[#This Row],[Index]]&gt;$A$2,"",INDEX(Corp_value!$A$1:$EC$2998,MATCH(tbl_dmi_isin[[#This Row],[ISIN]],Corp_value!$B:$B,0),MATCH(M$2,Corp_value!$1:$1,0)))</f>
        <v>#N/A</v>
      </c>
      <c r="N135" s="132" t="e">
        <f>IF(tbl_dmi_isin[[#This Row],[Index]]&gt;$A$2,"",IF(INDEX(Corp_value!$A$1:$EC$2998,MATCH(tbl_dmi_isin[[#This Row],[ISIN]],Corp_value!$B:$B,0),MATCH(N$2,Corp_value!$1:$1,0))="--","",INDEX(Corp_value!$A$1:$EC$2998,MATCH(tbl_dmi_isin[[#This Row],[ISIN]],Corp_value!$B:$B,0),MATCH(N$2,Corp_value!$1:$1,0))))</f>
        <v>#N/A</v>
      </c>
      <c r="O135" s="132" t="e">
        <f>IF(tbl_dmi_isin[[#This Row],[Index]]&gt;$A$2,"",INDEX(Corp_value!$A$1:$EC$2998,MATCH(tbl_dmi_isin[[#This Row],[ISIN]],Corp_value!$B:$B,0),MATCH(O$2,Corp_value!$1:$1,0)))</f>
        <v>#N/A</v>
      </c>
      <c r="P135" s="147" t="e">
        <f>IF(tbl_dmi_isin[[#This Row],[Index]]&gt;$A$2,"",TEXT(INDEX(Corp_value!$A$1:$EC$2998,MATCH(tbl_dmi_isin[[#This Row],[ISIN]],Corp_value!$B:$B,0),MATCH(P$2,Corp_value!$1:$1,0)),"yyyy/mm/dd"))</f>
        <v>#N/A</v>
      </c>
      <c r="Q135" s="147" t="e">
        <f>IF(tbl_dmi_isin[[#This Row],[Index]]&gt;$A$2,"",TEXT(INDEX(Corp_value!$A$1:$EC$2998,MATCH(tbl_dmi_isin[[#This Row],[ISIN]],Corp_value!$B:$B,0),MATCH(Q$2,Corp_value!$1:$1,0)),"yyyy/mm/dd"))</f>
        <v>#N/A</v>
      </c>
      <c r="R135" s="147" t="e">
        <f>IF(tbl_dmi_isin[[#This Row],[Index]]&gt;$A$2,"",IF(TEXT(INDEX(Corp_value!$A$1:$EC$2998,MATCH(tbl_dmi_isin[[#This Row],[ISIN]],Corp_value!$B:$B,0),MATCH(R$2,Corp_value!$1:$1,0)),"yyyy/mm/dd")="--","",TEXT(INDEX(Corp_value!$A$1:$EC$2998,MATCH(tbl_dmi_isin[[#This Row],[ISIN]],Corp_value!$B:$B,0),MATCH(R$2,Corp_value!$1:$1,0)),"yyyy/mm/dd")))</f>
        <v>#N/A</v>
      </c>
      <c r="S135" s="132" t="e">
        <f>IF(tbl_dmi_isin[[#This Row],[Index]]&gt;$A$2,"",INDEX(Corp_value!$A$1:$EC$2998,MATCH(tbl_dmi_isin[[#This Row],[ISIN]],Corp_value!$B:$B,0),MATCH(S$2,Corp_value!$1:$1,0)))</f>
        <v>#N/A</v>
      </c>
      <c r="T135" s="132" t="e">
        <f>IF(tbl_dmi_isin[[#This Row],[Index]]&gt;$A$2,"",INDEX(Corp_value!$A$1:$EC$2998,MATCH(tbl_dmi_isin[[#This Row],[ISIN]],Corp_value!$B:$B,0),MATCH(T$2,Corp_value!$1:$1,0)))</f>
        <v>#N/A</v>
      </c>
      <c r="U135" s="132" t="e">
        <f>IF(tbl_dmi_isin[[#This Row],[Index]]&gt;$A$2,"",IF(INDEX(Corp_value!$A$1:$EC$2998,MATCH(tbl_dmi_isin[[#This Row],[ISIN]],Corp_value!$B:$B,0),MATCH(U$2,Corp_value!$1:$1,0))="--","",INDEX(Corp_value!$A$1:$EC$2998,MATCH(tbl_dmi_isin[[#This Row],[ISIN]],Corp_value!$B:$B,0),MATCH(U$2,Corp_value!$1:$1,0))))</f>
        <v>#N/A</v>
      </c>
      <c r="V135" s="145" t="str">
        <f>IFERROR(IF(tbl_dmi_isin[[#This Row],[Index]]&gt;$A$2,"",INDEX(Corp_value!$A$1:$EC$2998,MATCH(tbl_dmi_isin[[#This Row],[ISIN]],Corp_value!$B:$B,0),MATCH(V$2,Corp_value!$1:$1,0)))/100000000,"")</f>
        <v/>
      </c>
      <c r="W135" s="150" t="e">
        <f>IF(tbl_dmi_isin[[#This Row],[Index]]&gt;$A$2,"",INDEX(Corp_value!$A$1:$EC$2998,MATCH(tbl_dmi_isin[[#This Row],[ISIN]],Corp_value!$B:$B,0),MATCH(W$2,Corp_value!$1:$1,0)))</f>
        <v>#N/A</v>
      </c>
      <c r="X135" s="150" t="e">
        <f>IF(tbl_dmi_isin[[#This Row],[Index]]&gt;$A$2,"",INDEX(Corp_value!$A$1:$EC$2998,MATCH(tbl_dmi_isin[[#This Row],[ISIN]],Corp_value!$B:$B,0),MATCH(X$2,Corp_value!$1:$1,0)))</f>
        <v>#N/A</v>
      </c>
      <c r="Y135" s="153" t="e">
        <f>IF(tbl_dmi_isin[[#This Row],[Index]]&gt;$A$2,"",INDEX(Corp_value!$A$1:$EC$2998,MATCH(tbl_dmi_isin[[#This Row],[ISIN]],Corp_value!$B:$B,0),MATCH(Y$2,Corp_value!$1:$1,0)))</f>
        <v>#N/A</v>
      </c>
      <c r="Z135" s="153" t="e">
        <f>IF(tbl_dmi_isin[[#This Row],[Index]]&gt;$A$2,"",INDEX(Corp_value!$A$1:$EC$2998,MATCH(tbl_dmi_isin[[#This Row],[ISIN]],Corp_value!$B:$B,0),MATCH(Z$2,Corp_value!$1:$1,0)))</f>
        <v>#N/A</v>
      </c>
    </row>
    <row r="136" spans="1:26">
      <c r="A136" s="12">
        <v>133</v>
      </c>
      <c r="B136" s="85" t="str">
        <f>IF(tbl_dmi_isin[[#This Row],[Index]]&gt;$A$2,"",TEXT(INDEX(美元债一级!$A$2:$BO$2879,tbl_dmi_isin[[#This Row],[Index]]+1,MATCH(B$2,美元债一级!$2:$2,0)),"yyyy/mm/dd"))</f>
        <v>2023/05/22</v>
      </c>
      <c r="C136" s="12" t="str">
        <f>IF(tbl_dmi_isin[[#This Row],[Index]]&gt;$A$2,"",INDEX(美元债一级!$A$2:$BO$2880,tbl_dmi_isin[[#This Row],[Index]]+1,MATCH(C$2,美元债一级!$2:$2,0)))</f>
        <v>HK0000930070</v>
      </c>
      <c r="D136" s="12" t="str">
        <f>IF(tbl_dmi_isin[[#This Row],[Index]]&gt;$A$2,"",INDEX(美元债一级!$A$2:$BO$2880,tbl_dmi_isin[[#This Row],[Index]]+1,MATCH(D$2,美元债一级!$2:$2,0)))</f>
        <v>香港按揭证券有限公司</v>
      </c>
      <c r="E136" s="12" t="str">
        <f>TEXT(tbl_dmi_isin[[#This Row],[定价日]],"YYMMDD")&amp;tbl_dmi_isin[[#This Row],[ISIN]]</f>
        <v>230522HK0000930070</v>
      </c>
      <c r="F136" s="115"/>
      <c r="G136" s="24" t="e">
        <f>IF(tbl_dmi_isin[[#This Row],[Index]]&gt;$A$2,"",INDEX(Corp_value!$A$1:$EC$2998,MATCH(tbl_dmi_isin[[#This Row],[ISIN]],Corp_value!$B:$B,0),MATCH(G$2,Corp_value!$1:$1,0)))</f>
        <v>#N/A</v>
      </c>
      <c r="H136" s="25" t="e">
        <f>IF(tbl_dmi_isin[[#This Row],[Index]]&gt;$A$2,"",INDEX(Corp_value!$A$1:$EC$2998,MATCH(tbl_dmi_isin[[#This Row],[ISIN]],Corp_value!$B:$B,0),MATCH(H$2,Corp_value!$1:$1,0)))</f>
        <v>#N/A</v>
      </c>
      <c r="I136" s="25" t="e">
        <f>IF(tbl_dmi_isin[[#This Row],[Index]]&gt;$A$2,"",IF(INDEX(Corp_value!$A$1:$EC$2998,MATCH(tbl_dmi_isin[[#This Row],[ISIN]],Corp_value!$B:$B,0),MATCH(I$2,Corp_value!$1:$1,0))="--","",INDEX(Corp_value!$A$1:$EC$2998,MATCH(tbl_dmi_isin[[#This Row],[ISIN]],Corp_value!$B:$B,0),MATCH(I$2,Corp_value!$1:$1,0))))</f>
        <v>#N/A</v>
      </c>
      <c r="J136" s="24" t="e">
        <f>IF(tbl_dmi_isin[[#This Row],[Index]]&gt;$A$2,"",INDEX(Corp_value!$A$1:$EC$2998,MATCH(tbl_dmi_isin[[#This Row],[ISIN]],Corp_value!$B:$B,0),MATCH(J$2,Corp_value!$1:$1,0)))</f>
        <v>#N/A</v>
      </c>
      <c r="K136" s="24" t="e">
        <f>IF(tbl_dmi_isin[[#This Row],[Index]]&gt;$A$2,"",INDEX(Corp_value!$A$1:$EC$2998,MATCH(tbl_dmi_isin[[#This Row],[ISIN]],Corp_value!$B:$B,0),MATCH(K$2,Corp_value!$1:$1,0)))</f>
        <v>#N/A</v>
      </c>
      <c r="L136" s="24" t="e">
        <f>IF(tbl_dmi_isin[[#This Row],[Index]]&gt;$A$2,"",IF(INDEX(Corp_value!$A$1:$EC$2998,MATCH(tbl_dmi_isin[[#This Row],[ISIN]],Corp_value!$B:$B,0),MATCH(L$2,Corp_value!$1:$1,0))="--","",INDEX(Corp_value!$A$1:$EC$2998,MATCH(tbl_dmi_isin[[#This Row],[ISIN]],Corp_value!$B:$B,0),MATCH(L$2,Corp_value!$1:$1,0))))</f>
        <v>#N/A</v>
      </c>
      <c r="M136" s="132" t="e">
        <f>IF(tbl_dmi_isin[[#This Row],[Index]]&gt;$A$2,"",INDEX(Corp_value!$A$1:$EC$2998,MATCH(tbl_dmi_isin[[#This Row],[ISIN]],Corp_value!$B:$B,0),MATCH(M$2,Corp_value!$1:$1,0)))</f>
        <v>#N/A</v>
      </c>
      <c r="N136" s="132" t="e">
        <f>IF(tbl_dmi_isin[[#This Row],[Index]]&gt;$A$2,"",IF(INDEX(Corp_value!$A$1:$EC$2998,MATCH(tbl_dmi_isin[[#This Row],[ISIN]],Corp_value!$B:$B,0),MATCH(N$2,Corp_value!$1:$1,0))="--","",INDEX(Corp_value!$A$1:$EC$2998,MATCH(tbl_dmi_isin[[#This Row],[ISIN]],Corp_value!$B:$B,0),MATCH(N$2,Corp_value!$1:$1,0))))</f>
        <v>#N/A</v>
      </c>
      <c r="O136" s="132" t="e">
        <f>IF(tbl_dmi_isin[[#This Row],[Index]]&gt;$A$2,"",INDEX(Corp_value!$A$1:$EC$2998,MATCH(tbl_dmi_isin[[#This Row],[ISIN]],Corp_value!$B:$B,0),MATCH(O$2,Corp_value!$1:$1,0)))</f>
        <v>#N/A</v>
      </c>
      <c r="P136" s="147" t="e">
        <f>IF(tbl_dmi_isin[[#This Row],[Index]]&gt;$A$2,"",TEXT(INDEX(Corp_value!$A$1:$EC$2998,MATCH(tbl_dmi_isin[[#This Row],[ISIN]],Corp_value!$B:$B,0),MATCH(P$2,Corp_value!$1:$1,0)),"yyyy/mm/dd"))</f>
        <v>#N/A</v>
      </c>
      <c r="Q136" s="147" t="e">
        <f>IF(tbl_dmi_isin[[#This Row],[Index]]&gt;$A$2,"",TEXT(INDEX(Corp_value!$A$1:$EC$2998,MATCH(tbl_dmi_isin[[#This Row],[ISIN]],Corp_value!$B:$B,0),MATCH(Q$2,Corp_value!$1:$1,0)),"yyyy/mm/dd"))</f>
        <v>#N/A</v>
      </c>
      <c r="R136" s="147" t="e">
        <f>IF(tbl_dmi_isin[[#This Row],[Index]]&gt;$A$2,"",IF(TEXT(INDEX(Corp_value!$A$1:$EC$2998,MATCH(tbl_dmi_isin[[#This Row],[ISIN]],Corp_value!$B:$B,0),MATCH(R$2,Corp_value!$1:$1,0)),"yyyy/mm/dd")="--","",TEXT(INDEX(Corp_value!$A$1:$EC$2998,MATCH(tbl_dmi_isin[[#This Row],[ISIN]],Corp_value!$B:$B,0),MATCH(R$2,Corp_value!$1:$1,0)),"yyyy/mm/dd")))</f>
        <v>#N/A</v>
      </c>
      <c r="S136" s="132" t="e">
        <f>IF(tbl_dmi_isin[[#This Row],[Index]]&gt;$A$2,"",INDEX(Corp_value!$A$1:$EC$2998,MATCH(tbl_dmi_isin[[#This Row],[ISIN]],Corp_value!$B:$B,0),MATCH(S$2,Corp_value!$1:$1,0)))</f>
        <v>#N/A</v>
      </c>
      <c r="T136" s="132" t="e">
        <f>IF(tbl_dmi_isin[[#This Row],[Index]]&gt;$A$2,"",INDEX(Corp_value!$A$1:$EC$2998,MATCH(tbl_dmi_isin[[#This Row],[ISIN]],Corp_value!$B:$B,0),MATCH(T$2,Corp_value!$1:$1,0)))</f>
        <v>#N/A</v>
      </c>
      <c r="U136" s="132" t="e">
        <f>IF(tbl_dmi_isin[[#This Row],[Index]]&gt;$A$2,"",IF(INDEX(Corp_value!$A$1:$EC$2998,MATCH(tbl_dmi_isin[[#This Row],[ISIN]],Corp_value!$B:$B,0),MATCH(U$2,Corp_value!$1:$1,0))="--","",INDEX(Corp_value!$A$1:$EC$2998,MATCH(tbl_dmi_isin[[#This Row],[ISIN]],Corp_value!$B:$B,0),MATCH(U$2,Corp_value!$1:$1,0))))</f>
        <v>#N/A</v>
      </c>
      <c r="V136" s="145" t="str">
        <f>IFERROR(IF(tbl_dmi_isin[[#This Row],[Index]]&gt;$A$2,"",INDEX(Corp_value!$A$1:$EC$2998,MATCH(tbl_dmi_isin[[#This Row],[ISIN]],Corp_value!$B:$B,0),MATCH(V$2,Corp_value!$1:$1,0)))/100000000,"")</f>
        <v/>
      </c>
      <c r="W136" s="150" t="e">
        <f>IF(tbl_dmi_isin[[#This Row],[Index]]&gt;$A$2,"",INDEX(Corp_value!$A$1:$EC$2998,MATCH(tbl_dmi_isin[[#This Row],[ISIN]],Corp_value!$B:$B,0),MATCH(W$2,Corp_value!$1:$1,0)))</f>
        <v>#N/A</v>
      </c>
      <c r="X136" s="150" t="e">
        <f>IF(tbl_dmi_isin[[#This Row],[Index]]&gt;$A$2,"",INDEX(Corp_value!$A$1:$EC$2998,MATCH(tbl_dmi_isin[[#This Row],[ISIN]],Corp_value!$B:$B,0),MATCH(X$2,Corp_value!$1:$1,0)))</f>
        <v>#N/A</v>
      </c>
      <c r="Y136" s="153" t="e">
        <f>IF(tbl_dmi_isin[[#This Row],[Index]]&gt;$A$2,"",INDEX(Corp_value!$A$1:$EC$2998,MATCH(tbl_dmi_isin[[#This Row],[ISIN]],Corp_value!$B:$B,0),MATCH(Y$2,Corp_value!$1:$1,0)))</f>
        <v>#N/A</v>
      </c>
      <c r="Z136" s="153" t="e">
        <f>IF(tbl_dmi_isin[[#This Row],[Index]]&gt;$A$2,"",INDEX(Corp_value!$A$1:$EC$2998,MATCH(tbl_dmi_isin[[#This Row],[ISIN]],Corp_value!$B:$B,0),MATCH(Z$2,Corp_value!$1:$1,0)))</f>
        <v>#N/A</v>
      </c>
    </row>
    <row r="137" spans="1:26">
      <c r="A137" s="12">
        <v>134</v>
      </c>
      <c r="B137" s="85" t="str">
        <f>IF(tbl_dmi_isin[[#This Row],[Index]]&gt;$A$2,"",TEXT(INDEX(美元债一级!$A$2:$BO$2879,tbl_dmi_isin[[#This Row],[Index]]+1,MATCH(B$2,美元债一级!$2:$2,0)),"yyyy/mm/dd"))</f>
        <v>2023/05/19</v>
      </c>
      <c r="C137" s="12" t="str">
        <f>IF(tbl_dmi_isin[[#This Row],[Index]]&gt;$A$2,"",INDEX(美元债一级!$A$2:$BO$2880,tbl_dmi_isin[[#This Row],[Index]]+1,MATCH(C$2,美元债一级!$2:$2,0)))</f>
        <v>HK0000929940</v>
      </c>
      <c r="D137" s="12" t="str">
        <f>IF(tbl_dmi_isin[[#This Row],[Index]]&gt;$A$2,"",INDEX(美元债一级!$A$2:$BO$2880,tbl_dmi_isin[[#This Row],[Index]]+1,MATCH(D$2,美元债一级!$2:$2,0)))</f>
        <v>香港按揭证券有限公司</v>
      </c>
      <c r="E137" s="12" t="str">
        <f>TEXT(tbl_dmi_isin[[#This Row],[定价日]],"YYMMDD")&amp;tbl_dmi_isin[[#This Row],[ISIN]]</f>
        <v>230519HK0000929940</v>
      </c>
      <c r="F137" s="149"/>
      <c r="G137" s="24" t="e">
        <f>IF(tbl_dmi_isin[[#This Row],[Index]]&gt;$A$2,"",INDEX(Corp_value!$A$1:$EC$2998,MATCH(tbl_dmi_isin[[#This Row],[ISIN]],Corp_value!$B:$B,0),MATCH(G$2,Corp_value!$1:$1,0)))</f>
        <v>#N/A</v>
      </c>
      <c r="H137" s="25" t="e">
        <f>IF(tbl_dmi_isin[[#This Row],[Index]]&gt;$A$2,"",INDEX(Corp_value!$A$1:$EC$2998,MATCH(tbl_dmi_isin[[#This Row],[ISIN]],Corp_value!$B:$B,0),MATCH(H$2,Corp_value!$1:$1,0)))</f>
        <v>#N/A</v>
      </c>
      <c r="I137" s="25" t="e">
        <f>IF(tbl_dmi_isin[[#This Row],[Index]]&gt;$A$2,"",IF(INDEX(Corp_value!$A$1:$EC$2998,MATCH(tbl_dmi_isin[[#This Row],[ISIN]],Corp_value!$B:$B,0),MATCH(I$2,Corp_value!$1:$1,0))="--","",INDEX(Corp_value!$A$1:$EC$2998,MATCH(tbl_dmi_isin[[#This Row],[ISIN]],Corp_value!$B:$B,0),MATCH(I$2,Corp_value!$1:$1,0))))</f>
        <v>#N/A</v>
      </c>
      <c r="J137" s="24" t="e">
        <f>IF(tbl_dmi_isin[[#This Row],[Index]]&gt;$A$2,"",INDEX(Corp_value!$A$1:$EC$2998,MATCH(tbl_dmi_isin[[#This Row],[ISIN]],Corp_value!$B:$B,0),MATCH(J$2,Corp_value!$1:$1,0)))</f>
        <v>#N/A</v>
      </c>
      <c r="K137" s="24" t="e">
        <f>IF(tbl_dmi_isin[[#This Row],[Index]]&gt;$A$2,"",INDEX(Corp_value!$A$1:$EC$2998,MATCH(tbl_dmi_isin[[#This Row],[ISIN]],Corp_value!$B:$B,0),MATCH(K$2,Corp_value!$1:$1,0)))</f>
        <v>#N/A</v>
      </c>
      <c r="L137" s="24" t="e">
        <f>IF(tbl_dmi_isin[[#This Row],[Index]]&gt;$A$2,"",IF(INDEX(Corp_value!$A$1:$EC$2998,MATCH(tbl_dmi_isin[[#This Row],[ISIN]],Corp_value!$B:$B,0),MATCH(L$2,Corp_value!$1:$1,0))="--","",INDEX(Corp_value!$A$1:$EC$2998,MATCH(tbl_dmi_isin[[#This Row],[ISIN]],Corp_value!$B:$B,0),MATCH(L$2,Corp_value!$1:$1,0))))</f>
        <v>#N/A</v>
      </c>
      <c r="M137" s="132" t="e">
        <f>IF(tbl_dmi_isin[[#This Row],[Index]]&gt;$A$2,"",INDEX(Corp_value!$A$1:$EC$2998,MATCH(tbl_dmi_isin[[#This Row],[ISIN]],Corp_value!$B:$B,0),MATCH(M$2,Corp_value!$1:$1,0)))</f>
        <v>#N/A</v>
      </c>
      <c r="N137" s="132" t="e">
        <f>IF(tbl_dmi_isin[[#This Row],[Index]]&gt;$A$2,"",IF(INDEX(Corp_value!$A$1:$EC$2998,MATCH(tbl_dmi_isin[[#This Row],[ISIN]],Corp_value!$B:$B,0),MATCH(N$2,Corp_value!$1:$1,0))="--","",INDEX(Corp_value!$A$1:$EC$2998,MATCH(tbl_dmi_isin[[#This Row],[ISIN]],Corp_value!$B:$B,0),MATCH(N$2,Corp_value!$1:$1,0))))</f>
        <v>#N/A</v>
      </c>
      <c r="O137" s="132" t="e">
        <f>IF(tbl_dmi_isin[[#This Row],[Index]]&gt;$A$2,"",INDEX(Corp_value!$A$1:$EC$2998,MATCH(tbl_dmi_isin[[#This Row],[ISIN]],Corp_value!$B:$B,0),MATCH(O$2,Corp_value!$1:$1,0)))</f>
        <v>#N/A</v>
      </c>
      <c r="P137" s="147" t="e">
        <f>IF(tbl_dmi_isin[[#This Row],[Index]]&gt;$A$2,"",TEXT(INDEX(Corp_value!$A$1:$EC$2998,MATCH(tbl_dmi_isin[[#This Row],[ISIN]],Corp_value!$B:$B,0),MATCH(P$2,Corp_value!$1:$1,0)),"yyyy/mm/dd"))</f>
        <v>#N/A</v>
      </c>
      <c r="Q137" s="147" t="e">
        <f>IF(tbl_dmi_isin[[#This Row],[Index]]&gt;$A$2,"",TEXT(INDEX(Corp_value!$A$1:$EC$2998,MATCH(tbl_dmi_isin[[#This Row],[ISIN]],Corp_value!$B:$B,0),MATCH(Q$2,Corp_value!$1:$1,0)),"yyyy/mm/dd"))</f>
        <v>#N/A</v>
      </c>
      <c r="R137" s="147" t="e">
        <f>IF(tbl_dmi_isin[[#This Row],[Index]]&gt;$A$2,"",IF(TEXT(INDEX(Corp_value!$A$1:$EC$2998,MATCH(tbl_dmi_isin[[#This Row],[ISIN]],Corp_value!$B:$B,0),MATCH(R$2,Corp_value!$1:$1,0)),"yyyy/mm/dd")="--","",TEXT(INDEX(Corp_value!$A$1:$EC$2998,MATCH(tbl_dmi_isin[[#This Row],[ISIN]],Corp_value!$B:$B,0),MATCH(R$2,Corp_value!$1:$1,0)),"yyyy/mm/dd")))</f>
        <v>#N/A</v>
      </c>
      <c r="S137" s="132" t="e">
        <f>IF(tbl_dmi_isin[[#This Row],[Index]]&gt;$A$2,"",INDEX(Corp_value!$A$1:$EC$2998,MATCH(tbl_dmi_isin[[#This Row],[ISIN]],Corp_value!$B:$B,0),MATCH(S$2,Corp_value!$1:$1,0)))</f>
        <v>#N/A</v>
      </c>
      <c r="T137" s="132" t="e">
        <f>IF(tbl_dmi_isin[[#This Row],[Index]]&gt;$A$2,"",INDEX(Corp_value!$A$1:$EC$2998,MATCH(tbl_dmi_isin[[#This Row],[ISIN]],Corp_value!$B:$B,0),MATCH(T$2,Corp_value!$1:$1,0)))</f>
        <v>#N/A</v>
      </c>
      <c r="U137" s="132" t="e">
        <f>IF(tbl_dmi_isin[[#This Row],[Index]]&gt;$A$2,"",IF(INDEX(Corp_value!$A$1:$EC$2998,MATCH(tbl_dmi_isin[[#This Row],[ISIN]],Corp_value!$B:$B,0),MATCH(U$2,Corp_value!$1:$1,0))="--","",INDEX(Corp_value!$A$1:$EC$2998,MATCH(tbl_dmi_isin[[#This Row],[ISIN]],Corp_value!$B:$B,0),MATCH(U$2,Corp_value!$1:$1,0))))</f>
        <v>#N/A</v>
      </c>
      <c r="V137" s="145" t="str">
        <f>IFERROR(IF(tbl_dmi_isin[[#This Row],[Index]]&gt;$A$2,"",INDEX(Corp_value!$A$1:$EC$2998,MATCH(tbl_dmi_isin[[#This Row],[ISIN]],Corp_value!$B:$B,0),MATCH(V$2,Corp_value!$1:$1,0)))/100000000,"")</f>
        <v/>
      </c>
      <c r="W137" s="150" t="e">
        <f>IF(tbl_dmi_isin[[#This Row],[Index]]&gt;$A$2,"",INDEX(Corp_value!$A$1:$EC$2998,MATCH(tbl_dmi_isin[[#This Row],[ISIN]],Corp_value!$B:$B,0),MATCH(W$2,Corp_value!$1:$1,0)))</f>
        <v>#N/A</v>
      </c>
      <c r="X137" s="150" t="e">
        <f>IF(tbl_dmi_isin[[#This Row],[Index]]&gt;$A$2,"",INDEX(Corp_value!$A$1:$EC$2998,MATCH(tbl_dmi_isin[[#This Row],[ISIN]],Corp_value!$B:$B,0),MATCH(X$2,Corp_value!$1:$1,0)))</f>
        <v>#N/A</v>
      </c>
      <c r="Y137" s="153" t="e">
        <f>IF(tbl_dmi_isin[[#This Row],[Index]]&gt;$A$2,"",INDEX(Corp_value!$A$1:$EC$2998,MATCH(tbl_dmi_isin[[#This Row],[ISIN]],Corp_value!$B:$B,0),MATCH(Y$2,Corp_value!$1:$1,0)))</f>
        <v>#N/A</v>
      </c>
      <c r="Z137" s="153" t="e">
        <f>IF(tbl_dmi_isin[[#This Row],[Index]]&gt;$A$2,"",INDEX(Corp_value!$A$1:$EC$2998,MATCH(tbl_dmi_isin[[#This Row],[ISIN]],Corp_value!$B:$B,0),MATCH(Z$2,Corp_value!$1:$1,0)))</f>
        <v>#N/A</v>
      </c>
    </row>
    <row r="138" spans="1:26">
      <c r="A138" s="12">
        <v>135</v>
      </c>
      <c r="B138" s="85" t="str">
        <f>IF(tbl_dmi_isin[[#This Row],[Index]]&gt;$A$2,"",TEXT(INDEX(美元债一级!$A$2:$BO$2879,tbl_dmi_isin[[#This Row],[Index]]+1,MATCH(B$2,美元债一级!$2:$2,0)),"yyyy/mm/dd"))</f>
        <v>2023/05/19</v>
      </c>
      <c r="C138" s="12" t="str">
        <f>IF(tbl_dmi_isin[[#This Row],[Index]]&gt;$A$2,"",INDEX(美元债一级!$A$2:$BO$2880,tbl_dmi_isin[[#This Row],[Index]]+1,MATCH(C$2,美元债一级!$2:$2,0)))</f>
        <v>HK0000929916</v>
      </c>
      <c r="D138" s="12" t="str">
        <f>IF(tbl_dmi_isin[[#This Row],[Index]]&gt;$A$2,"",INDEX(美元债一级!$A$2:$BO$2880,tbl_dmi_isin[[#This Row],[Index]]+1,MATCH(D$2,美元债一级!$2:$2,0)))</f>
        <v>香港按揭证券有限公司</v>
      </c>
      <c r="E138" s="12" t="str">
        <f>TEXT(tbl_dmi_isin[[#This Row],[定价日]],"YYMMDD")&amp;tbl_dmi_isin[[#This Row],[ISIN]]</f>
        <v>230519HK0000929916</v>
      </c>
      <c r="F138" s="116"/>
      <c r="G138" s="24" t="e">
        <f>IF(tbl_dmi_isin[[#This Row],[Index]]&gt;$A$2,"",INDEX(Corp_value!$A$1:$EC$2998,MATCH(tbl_dmi_isin[[#This Row],[ISIN]],Corp_value!$B:$B,0),MATCH(G$2,Corp_value!$1:$1,0)))</f>
        <v>#N/A</v>
      </c>
      <c r="H138" s="25" t="e">
        <f>IF(tbl_dmi_isin[[#This Row],[Index]]&gt;$A$2,"",INDEX(Corp_value!$A$1:$EC$2998,MATCH(tbl_dmi_isin[[#This Row],[ISIN]],Corp_value!$B:$B,0),MATCH(H$2,Corp_value!$1:$1,0)))</f>
        <v>#N/A</v>
      </c>
      <c r="I138" s="25" t="e">
        <f>IF(tbl_dmi_isin[[#This Row],[Index]]&gt;$A$2,"",IF(INDEX(Corp_value!$A$1:$EC$2998,MATCH(tbl_dmi_isin[[#This Row],[ISIN]],Corp_value!$B:$B,0),MATCH(I$2,Corp_value!$1:$1,0))="--","",INDEX(Corp_value!$A$1:$EC$2998,MATCH(tbl_dmi_isin[[#This Row],[ISIN]],Corp_value!$B:$B,0),MATCH(I$2,Corp_value!$1:$1,0))))</f>
        <v>#N/A</v>
      </c>
      <c r="J138" s="24" t="e">
        <f>IF(tbl_dmi_isin[[#This Row],[Index]]&gt;$A$2,"",INDEX(Corp_value!$A$1:$EC$2998,MATCH(tbl_dmi_isin[[#This Row],[ISIN]],Corp_value!$B:$B,0),MATCH(J$2,Corp_value!$1:$1,0)))</f>
        <v>#N/A</v>
      </c>
      <c r="K138" s="24" t="e">
        <f>IF(tbl_dmi_isin[[#This Row],[Index]]&gt;$A$2,"",INDEX(Corp_value!$A$1:$EC$2998,MATCH(tbl_dmi_isin[[#This Row],[ISIN]],Corp_value!$B:$B,0),MATCH(K$2,Corp_value!$1:$1,0)))</f>
        <v>#N/A</v>
      </c>
      <c r="L138" s="24" t="e">
        <f>IF(tbl_dmi_isin[[#This Row],[Index]]&gt;$A$2,"",IF(INDEX(Corp_value!$A$1:$EC$2998,MATCH(tbl_dmi_isin[[#This Row],[ISIN]],Corp_value!$B:$B,0),MATCH(L$2,Corp_value!$1:$1,0))="--","",INDEX(Corp_value!$A$1:$EC$2998,MATCH(tbl_dmi_isin[[#This Row],[ISIN]],Corp_value!$B:$B,0),MATCH(L$2,Corp_value!$1:$1,0))))</f>
        <v>#N/A</v>
      </c>
      <c r="M138" s="132" t="e">
        <f>IF(tbl_dmi_isin[[#This Row],[Index]]&gt;$A$2,"",INDEX(Corp_value!$A$1:$EC$2998,MATCH(tbl_dmi_isin[[#This Row],[ISIN]],Corp_value!$B:$B,0),MATCH(M$2,Corp_value!$1:$1,0)))</f>
        <v>#N/A</v>
      </c>
      <c r="N138" s="132" t="e">
        <f>IF(tbl_dmi_isin[[#This Row],[Index]]&gt;$A$2,"",IF(INDEX(Corp_value!$A$1:$EC$2998,MATCH(tbl_dmi_isin[[#This Row],[ISIN]],Corp_value!$B:$B,0),MATCH(N$2,Corp_value!$1:$1,0))="--","",INDEX(Corp_value!$A$1:$EC$2998,MATCH(tbl_dmi_isin[[#This Row],[ISIN]],Corp_value!$B:$B,0),MATCH(N$2,Corp_value!$1:$1,0))))</f>
        <v>#N/A</v>
      </c>
      <c r="O138" s="132" t="e">
        <f>IF(tbl_dmi_isin[[#This Row],[Index]]&gt;$A$2,"",INDEX(Corp_value!$A$1:$EC$2998,MATCH(tbl_dmi_isin[[#This Row],[ISIN]],Corp_value!$B:$B,0),MATCH(O$2,Corp_value!$1:$1,0)))</f>
        <v>#N/A</v>
      </c>
      <c r="P138" s="147" t="e">
        <f>IF(tbl_dmi_isin[[#This Row],[Index]]&gt;$A$2,"",TEXT(INDEX(Corp_value!$A$1:$EC$2998,MATCH(tbl_dmi_isin[[#This Row],[ISIN]],Corp_value!$B:$B,0),MATCH(P$2,Corp_value!$1:$1,0)),"yyyy/mm/dd"))</f>
        <v>#N/A</v>
      </c>
      <c r="Q138" s="147" t="e">
        <f>IF(tbl_dmi_isin[[#This Row],[Index]]&gt;$A$2,"",TEXT(INDEX(Corp_value!$A$1:$EC$2998,MATCH(tbl_dmi_isin[[#This Row],[ISIN]],Corp_value!$B:$B,0),MATCH(Q$2,Corp_value!$1:$1,0)),"yyyy/mm/dd"))</f>
        <v>#N/A</v>
      </c>
      <c r="R138" s="147" t="e">
        <f>IF(tbl_dmi_isin[[#This Row],[Index]]&gt;$A$2,"",IF(TEXT(INDEX(Corp_value!$A$1:$EC$2998,MATCH(tbl_dmi_isin[[#This Row],[ISIN]],Corp_value!$B:$B,0),MATCH(R$2,Corp_value!$1:$1,0)),"yyyy/mm/dd")="--","",TEXT(INDEX(Corp_value!$A$1:$EC$2998,MATCH(tbl_dmi_isin[[#This Row],[ISIN]],Corp_value!$B:$B,0),MATCH(R$2,Corp_value!$1:$1,0)),"yyyy/mm/dd")))</f>
        <v>#N/A</v>
      </c>
      <c r="S138" s="132" t="e">
        <f>IF(tbl_dmi_isin[[#This Row],[Index]]&gt;$A$2,"",INDEX(Corp_value!$A$1:$EC$2998,MATCH(tbl_dmi_isin[[#This Row],[ISIN]],Corp_value!$B:$B,0),MATCH(S$2,Corp_value!$1:$1,0)))</f>
        <v>#N/A</v>
      </c>
      <c r="T138" s="132" t="e">
        <f>IF(tbl_dmi_isin[[#This Row],[Index]]&gt;$A$2,"",INDEX(Corp_value!$A$1:$EC$2998,MATCH(tbl_dmi_isin[[#This Row],[ISIN]],Corp_value!$B:$B,0),MATCH(T$2,Corp_value!$1:$1,0)))</f>
        <v>#N/A</v>
      </c>
      <c r="U138" s="132" t="e">
        <f>IF(tbl_dmi_isin[[#This Row],[Index]]&gt;$A$2,"",IF(INDEX(Corp_value!$A$1:$EC$2998,MATCH(tbl_dmi_isin[[#This Row],[ISIN]],Corp_value!$B:$B,0),MATCH(U$2,Corp_value!$1:$1,0))="--","",INDEX(Corp_value!$A$1:$EC$2998,MATCH(tbl_dmi_isin[[#This Row],[ISIN]],Corp_value!$B:$B,0),MATCH(U$2,Corp_value!$1:$1,0))))</f>
        <v>#N/A</v>
      </c>
      <c r="V138" s="145" t="str">
        <f>IFERROR(IF(tbl_dmi_isin[[#This Row],[Index]]&gt;$A$2,"",INDEX(Corp_value!$A$1:$EC$2998,MATCH(tbl_dmi_isin[[#This Row],[ISIN]],Corp_value!$B:$B,0),MATCH(V$2,Corp_value!$1:$1,0)))/100000000,"")</f>
        <v/>
      </c>
      <c r="W138" s="150" t="e">
        <f>IF(tbl_dmi_isin[[#This Row],[Index]]&gt;$A$2,"",INDEX(Corp_value!$A$1:$EC$2998,MATCH(tbl_dmi_isin[[#This Row],[ISIN]],Corp_value!$B:$B,0),MATCH(W$2,Corp_value!$1:$1,0)))</f>
        <v>#N/A</v>
      </c>
      <c r="X138" s="150" t="e">
        <f>IF(tbl_dmi_isin[[#This Row],[Index]]&gt;$A$2,"",INDEX(Corp_value!$A$1:$EC$2998,MATCH(tbl_dmi_isin[[#This Row],[ISIN]],Corp_value!$B:$B,0),MATCH(X$2,Corp_value!$1:$1,0)))</f>
        <v>#N/A</v>
      </c>
      <c r="Y138" s="153" t="e">
        <f>IF(tbl_dmi_isin[[#This Row],[Index]]&gt;$A$2,"",INDEX(Corp_value!$A$1:$EC$2998,MATCH(tbl_dmi_isin[[#This Row],[ISIN]],Corp_value!$B:$B,0),MATCH(Y$2,Corp_value!$1:$1,0)))</f>
        <v>#N/A</v>
      </c>
      <c r="Z138" s="153" t="e">
        <f>IF(tbl_dmi_isin[[#This Row],[Index]]&gt;$A$2,"",INDEX(Corp_value!$A$1:$EC$2998,MATCH(tbl_dmi_isin[[#This Row],[ISIN]],Corp_value!$B:$B,0),MATCH(Z$2,Corp_value!$1:$1,0)))</f>
        <v>#N/A</v>
      </c>
    </row>
    <row r="139" spans="1:26">
      <c r="A139" s="12">
        <v>136</v>
      </c>
      <c r="B139" s="85" t="str">
        <f>IF(tbl_dmi_isin[[#This Row],[Index]]&gt;$A$2,"",TEXT(INDEX(美元债一级!$A$2:$BO$2879,tbl_dmi_isin[[#This Row],[Index]]+1,MATCH(B$2,美元债一级!$2:$2,0)),"yyyy/mm/dd"))</f>
        <v>2023/05/18</v>
      </c>
      <c r="C139" s="12" t="str">
        <f>IF(tbl_dmi_isin[[#This Row],[Index]]&gt;$A$2,"",INDEX(美元债一级!$A$2:$BO$2880,tbl_dmi_isin[[#This Row],[Index]]+1,MATCH(C$2,美元债一级!$2:$2,0)))</f>
        <v>HK0000929841</v>
      </c>
      <c r="D139" s="12" t="str">
        <f>IF(tbl_dmi_isin[[#This Row],[Index]]&gt;$A$2,"",INDEX(美元债一级!$A$2:$BO$2880,tbl_dmi_isin[[#This Row],[Index]]+1,MATCH(D$2,美元债一级!$2:$2,0)))</f>
        <v>香港按揭证券有限公司</v>
      </c>
      <c r="E139" s="12" t="str">
        <f>TEXT(tbl_dmi_isin[[#This Row],[定价日]],"YYMMDD")&amp;tbl_dmi_isin[[#This Row],[ISIN]]</f>
        <v>230518HK0000929841</v>
      </c>
      <c r="F139" s="115"/>
      <c r="G139" s="24" t="e">
        <f>IF(tbl_dmi_isin[[#This Row],[Index]]&gt;$A$2,"",INDEX(Corp_value!$A$1:$EC$2998,MATCH(tbl_dmi_isin[[#This Row],[ISIN]],Corp_value!$B:$B,0),MATCH(G$2,Corp_value!$1:$1,0)))</f>
        <v>#N/A</v>
      </c>
      <c r="H139" s="25" t="e">
        <f>IF(tbl_dmi_isin[[#This Row],[Index]]&gt;$A$2,"",INDEX(Corp_value!$A$1:$EC$2998,MATCH(tbl_dmi_isin[[#This Row],[ISIN]],Corp_value!$B:$B,0),MATCH(H$2,Corp_value!$1:$1,0)))</f>
        <v>#N/A</v>
      </c>
      <c r="I139" s="25" t="e">
        <f>IF(tbl_dmi_isin[[#This Row],[Index]]&gt;$A$2,"",IF(INDEX(Corp_value!$A$1:$EC$2998,MATCH(tbl_dmi_isin[[#This Row],[ISIN]],Corp_value!$B:$B,0),MATCH(I$2,Corp_value!$1:$1,0))="--","",INDEX(Corp_value!$A$1:$EC$2998,MATCH(tbl_dmi_isin[[#This Row],[ISIN]],Corp_value!$B:$B,0),MATCH(I$2,Corp_value!$1:$1,0))))</f>
        <v>#N/A</v>
      </c>
      <c r="J139" s="24" t="e">
        <f>IF(tbl_dmi_isin[[#This Row],[Index]]&gt;$A$2,"",INDEX(Corp_value!$A$1:$EC$2998,MATCH(tbl_dmi_isin[[#This Row],[ISIN]],Corp_value!$B:$B,0),MATCH(J$2,Corp_value!$1:$1,0)))</f>
        <v>#N/A</v>
      </c>
      <c r="K139" s="24" t="e">
        <f>IF(tbl_dmi_isin[[#This Row],[Index]]&gt;$A$2,"",INDEX(Corp_value!$A$1:$EC$2998,MATCH(tbl_dmi_isin[[#This Row],[ISIN]],Corp_value!$B:$B,0),MATCH(K$2,Corp_value!$1:$1,0)))</f>
        <v>#N/A</v>
      </c>
      <c r="L139" s="24" t="e">
        <f>IF(tbl_dmi_isin[[#This Row],[Index]]&gt;$A$2,"",IF(INDEX(Corp_value!$A$1:$EC$2998,MATCH(tbl_dmi_isin[[#This Row],[ISIN]],Corp_value!$B:$B,0),MATCH(L$2,Corp_value!$1:$1,0))="--","",INDEX(Corp_value!$A$1:$EC$2998,MATCH(tbl_dmi_isin[[#This Row],[ISIN]],Corp_value!$B:$B,0),MATCH(L$2,Corp_value!$1:$1,0))))</f>
        <v>#N/A</v>
      </c>
      <c r="M139" s="132" t="e">
        <f>IF(tbl_dmi_isin[[#This Row],[Index]]&gt;$A$2,"",INDEX(Corp_value!$A$1:$EC$2998,MATCH(tbl_dmi_isin[[#This Row],[ISIN]],Corp_value!$B:$B,0),MATCH(M$2,Corp_value!$1:$1,0)))</f>
        <v>#N/A</v>
      </c>
      <c r="N139" s="132" t="e">
        <f>IF(tbl_dmi_isin[[#This Row],[Index]]&gt;$A$2,"",IF(INDEX(Corp_value!$A$1:$EC$2998,MATCH(tbl_dmi_isin[[#This Row],[ISIN]],Corp_value!$B:$B,0),MATCH(N$2,Corp_value!$1:$1,0))="--","",INDEX(Corp_value!$A$1:$EC$2998,MATCH(tbl_dmi_isin[[#This Row],[ISIN]],Corp_value!$B:$B,0),MATCH(N$2,Corp_value!$1:$1,0))))</f>
        <v>#N/A</v>
      </c>
      <c r="O139" s="132" t="e">
        <f>IF(tbl_dmi_isin[[#This Row],[Index]]&gt;$A$2,"",INDEX(Corp_value!$A$1:$EC$2998,MATCH(tbl_dmi_isin[[#This Row],[ISIN]],Corp_value!$B:$B,0),MATCH(O$2,Corp_value!$1:$1,0)))</f>
        <v>#N/A</v>
      </c>
      <c r="P139" s="147" t="e">
        <f>IF(tbl_dmi_isin[[#This Row],[Index]]&gt;$A$2,"",TEXT(INDEX(Corp_value!$A$1:$EC$2998,MATCH(tbl_dmi_isin[[#This Row],[ISIN]],Corp_value!$B:$B,0),MATCH(P$2,Corp_value!$1:$1,0)),"yyyy/mm/dd"))</f>
        <v>#N/A</v>
      </c>
      <c r="Q139" s="147" t="e">
        <f>IF(tbl_dmi_isin[[#This Row],[Index]]&gt;$A$2,"",TEXT(INDEX(Corp_value!$A$1:$EC$2998,MATCH(tbl_dmi_isin[[#This Row],[ISIN]],Corp_value!$B:$B,0),MATCH(Q$2,Corp_value!$1:$1,0)),"yyyy/mm/dd"))</f>
        <v>#N/A</v>
      </c>
      <c r="R139" s="147" t="e">
        <f>IF(tbl_dmi_isin[[#This Row],[Index]]&gt;$A$2,"",IF(TEXT(INDEX(Corp_value!$A$1:$EC$2998,MATCH(tbl_dmi_isin[[#This Row],[ISIN]],Corp_value!$B:$B,0),MATCH(R$2,Corp_value!$1:$1,0)),"yyyy/mm/dd")="--","",TEXT(INDEX(Corp_value!$A$1:$EC$2998,MATCH(tbl_dmi_isin[[#This Row],[ISIN]],Corp_value!$B:$B,0),MATCH(R$2,Corp_value!$1:$1,0)),"yyyy/mm/dd")))</f>
        <v>#N/A</v>
      </c>
      <c r="S139" s="132" t="e">
        <f>IF(tbl_dmi_isin[[#This Row],[Index]]&gt;$A$2,"",INDEX(Corp_value!$A$1:$EC$2998,MATCH(tbl_dmi_isin[[#This Row],[ISIN]],Corp_value!$B:$B,0),MATCH(S$2,Corp_value!$1:$1,0)))</f>
        <v>#N/A</v>
      </c>
      <c r="T139" s="132" t="e">
        <f>IF(tbl_dmi_isin[[#This Row],[Index]]&gt;$A$2,"",INDEX(Corp_value!$A$1:$EC$2998,MATCH(tbl_dmi_isin[[#This Row],[ISIN]],Corp_value!$B:$B,0),MATCH(T$2,Corp_value!$1:$1,0)))</f>
        <v>#N/A</v>
      </c>
      <c r="U139" s="132" t="e">
        <f>IF(tbl_dmi_isin[[#This Row],[Index]]&gt;$A$2,"",IF(INDEX(Corp_value!$A$1:$EC$2998,MATCH(tbl_dmi_isin[[#This Row],[ISIN]],Corp_value!$B:$B,0),MATCH(U$2,Corp_value!$1:$1,0))="--","",INDEX(Corp_value!$A$1:$EC$2998,MATCH(tbl_dmi_isin[[#This Row],[ISIN]],Corp_value!$B:$B,0),MATCH(U$2,Corp_value!$1:$1,0))))</f>
        <v>#N/A</v>
      </c>
      <c r="V139" s="143" t="str">
        <f>IFERROR(IF(tbl_dmi_isin[[#This Row],[Index]]&gt;$A$2,"",INDEX(Corp_value!$A$1:$EC$2998,MATCH(tbl_dmi_isin[[#This Row],[ISIN]],Corp_value!$B:$B,0),MATCH(V$2,Corp_value!$1:$1,0)))/100000000,"")</f>
        <v/>
      </c>
      <c r="W139" s="151" t="e">
        <f>IF(tbl_dmi_isin[[#This Row],[Index]]&gt;$A$2,"",INDEX(Corp_value!$A$1:$EC$2998,MATCH(tbl_dmi_isin[[#This Row],[ISIN]],Corp_value!$B:$B,0),MATCH(W$2,Corp_value!$1:$1,0)))</f>
        <v>#N/A</v>
      </c>
      <c r="X139" s="151" t="e">
        <f>IF(tbl_dmi_isin[[#This Row],[Index]]&gt;$A$2,"",INDEX(Corp_value!$A$1:$EC$2998,MATCH(tbl_dmi_isin[[#This Row],[ISIN]],Corp_value!$B:$B,0),MATCH(X$2,Corp_value!$1:$1,0)))</f>
        <v>#N/A</v>
      </c>
      <c r="Y139" s="153" t="e">
        <f>IF(tbl_dmi_isin[[#This Row],[Index]]&gt;$A$2,"",INDEX(Corp_value!$A$1:$EC$2998,MATCH(tbl_dmi_isin[[#This Row],[ISIN]],Corp_value!$B:$B,0),MATCH(Y$2,Corp_value!$1:$1,0)))</f>
        <v>#N/A</v>
      </c>
      <c r="Z139" s="153" t="e">
        <f>IF(tbl_dmi_isin[[#This Row],[Index]]&gt;$A$2,"",INDEX(Corp_value!$A$1:$EC$2998,MATCH(tbl_dmi_isin[[#This Row],[ISIN]],Corp_value!$B:$B,0),MATCH(Z$2,Corp_value!$1:$1,0)))</f>
        <v>#N/A</v>
      </c>
    </row>
    <row r="140" spans="1:26">
      <c r="A140" s="12">
        <v>137</v>
      </c>
      <c r="B140" s="85" t="str">
        <f>IF(tbl_dmi_isin[[#This Row],[Index]]&gt;$A$2,"",TEXT(INDEX(美元债一级!$A$2:$BO$2879,tbl_dmi_isin[[#This Row],[Index]]+1,MATCH(B$2,美元债一级!$2:$2,0)),"yyyy/mm/dd"))</f>
        <v>2023/05/18</v>
      </c>
      <c r="C140" s="12" t="str">
        <f>IF(tbl_dmi_isin[[#This Row],[Index]]&gt;$A$2,"",INDEX(美元债一级!$A$2:$BO$2880,tbl_dmi_isin[[#This Row],[Index]]+1,MATCH(C$2,美元债一级!$2:$2,0)))</f>
        <v>HK0000929874</v>
      </c>
      <c r="D140" s="12" t="str">
        <f>IF(tbl_dmi_isin[[#This Row],[Index]]&gt;$A$2,"",INDEX(美元债一级!$A$2:$BO$2880,tbl_dmi_isin[[#This Row],[Index]]+1,MATCH(D$2,美元债一级!$2:$2,0)))</f>
        <v>香港按揭证券有限公司</v>
      </c>
      <c r="E140" s="12" t="str">
        <f>TEXT(tbl_dmi_isin[[#This Row],[定价日]],"YYMMDD")&amp;tbl_dmi_isin[[#This Row],[ISIN]]</f>
        <v>230518HK0000929874</v>
      </c>
      <c r="F140" s="114"/>
      <c r="G140" s="24" t="e">
        <f>IF(tbl_dmi_isin[[#This Row],[Index]]&gt;$A$2,"",INDEX(Corp_value!$A$1:$EC$2998,MATCH(tbl_dmi_isin[[#This Row],[ISIN]],Corp_value!$B:$B,0),MATCH(G$2,Corp_value!$1:$1,0)))</f>
        <v>#N/A</v>
      </c>
      <c r="H140" s="25" t="e">
        <f>IF(tbl_dmi_isin[[#This Row],[Index]]&gt;$A$2,"",INDEX(Corp_value!$A$1:$EC$2998,MATCH(tbl_dmi_isin[[#This Row],[ISIN]],Corp_value!$B:$B,0),MATCH(H$2,Corp_value!$1:$1,0)))</f>
        <v>#N/A</v>
      </c>
      <c r="I140" s="25" t="e">
        <f>IF(tbl_dmi_isin[[#This Row],[Index]]&gt;$A$2,"",IF(INDEX(Corp_value!$A$1:$EC$2998,MATCH(tbl_dmi_isin[[#This Row],[ISIN]],Corp_value!$B:$B,0),MATCH(I$2,Corp_value!$1:$1,0))="--","",INDEX(Corp_value!$A$1:$EC$2998,MATCH(tbl_dmi_isin[[#This Row],[ISIN]],Corp_value!$B:$B,0),MATCH(I$2,Corp_value!$1:$1,0))))</f>
        <v>#N/A</v>
      </c>
      <c r="J140" s="24" t="e">
        <f>IF(tbl_dmi_isin[[#This Row],[Index]]&gt;$A$2,"",INDEX(Corp_value!$A$1:$EC$2998,MATCH(tbl_dmi_isin[[#This Row],[ISIN]],Corp_value!$B:$B,0),MATCH(J$2,Corp_value!$1:$1,0)))</f>
        <v>#N/A</v>
      </c>
      <c r="K140" s="24" t="e">
        <f>IF(tbl_dmi_isin[[#This Row],[Index]]&gt;$A$2,"",INDEX(Corp_value!$A$1:$EC$2998,MATCH(tbl_dmi_isin[[#This Row],[ISIN]],Corp_value!$B:$B,0),MATCH(K$2,Corp_value!$1:$1,0)))</f>
        <v>#N/A</v>
      </c>
      <c r="L140" s="24" t="e">
        <f>IF(tbl_dmi_isin[[#This Row],[Index]]&gt;$A$2,"",IF(INDEX(Corp_value!$A$1:$EC$2998,MATCH(tbl_dmi_isin[[#This Row],[ISIN]],Corp_value!$B:$B,0),MATCH(L$2,Corp_value!$1:$1,0))="--","",INDEX(Corp_value!$A$1:$EC$2998,MATCH(tbl_dmi_isin[[#This Row],[ISIN]],Corp_value!$B:$B,0),MATCH(L$2,Corp_value!$1:$1,0))))</f>
        <v>#N/A</v>
      </c>
      <c r="M140" s="132" t="e">
        <f>IF(tbl_dmi_isin[[#This Row],[Index]]&gt;$A$2,"",INDEX(Corp_value!$A$1:$EC$2998,MATCH(tbl_dmi_isin[[#This Row],[ISIN]],Corp_value!$B:$B,0),MATCH(M$2,Corp_value!$1:$1,0)))</f>
        <v>#N/A</v>
      </c>
      <c r="N140" s="132" t="e">
        <f>IF(tbl_dmi_isin[[#This Row],[Index]]&gt;$A$2,"",IF(INDEX(Corp_value!$A$1:$EC$2998,MATCH(tbl_dmi_isin[[#This Row],[ISIN]],Corp_value!$B:$B,0),MATCH(N$2,Corp_value!$1:$1,0))="--","",INDEX(Corp_value!$A$1:$EC$2998,MATCH(tbl_dmi_isin[[#This Row],[ISIN]],Corp_value!$B:$B,0),MATCH(N$2,Corp_value!$1:$1,0))))</f>
        <v>#N/A</v>
      </c>
      <c r="O140" s="132" t="e">
        <f>IF(tbl_dmi_isin[[#This Row],[Index]]&gt;$A$2,"",INDEX(Corp_value!$A$1:$EC$2998,MATCH(tbl_dmi_isin[[#This Row],[ISIN]],Corp_value!$B:$B,0),MATCH(O$2,Corp_value!$1:$1,0)))</f>
        <v>#N/A</v>
      </c>
      <c r="P140" s="147" t="e">
        <f>IF(tbl_dmi_isin[[#This Row],[Index]]&gt;$A$2,"",TEXT(INDEX(Corp_value!$A$1:$EC$2998,MATCH(tbl_dmi_isin[[#This Row],[ISIN]],Corp_value!$B:$B,0),MATCH(P$2,Corp_value!$1:$1,0)),"yyyy/mm/dd"))</f>
        <v>#N/A</v>
      </c>
      <c r="Q140" s="147" t="e">
        <f>IF(tbl_dmi_isin[[#This Row],[Index]]&gt;$A$2,"",TEXT(INDEX(Corp_value!$A$1:$EC$2998,MATCH(tbl_dmi_isin[[#This Row],[ISIN]],Corp_value!$B:$B,0),MATCH(Q$2,Corp_value!$1:$1,0)),"yyyy/mm/dd"))</f>
        <v>#N/A</v>
      </c>
      <c r="R140" s="147" t="e">
        <f>IF(tbl_dmi_isin[[#This Row],[Index]]&gt;$A$2,"",IF(TEXT(INDEX(Corp_value!$A$1:$EC$2998,MATCH(tbl_dmi_isin[[#This Row],[ISIN]],Corp_value!$B:$B,0),MATCH(R$2,Corp_value!$1:$1,0)),"yyyy/mm/dd")="--","",TEXT(INDEX(Corp_value!$A$1:$EC$2998,MATCH(tbl_dmi_isin[[#This Row],[ISIN]],Corp_value!$B:$B,0),MATCH(R$2,Corp_value!$1:$1,0)),"yyyy/mm/dd")))</f>
        <v>#N/A</v>
      </c>
      <c r="S140" s="132" t="e">
        <f>IF(tbl_dmi_isin[[#This Row],[Index]]&gt;$A$2,"",INDEX(Corp_value!$A$1:$EC$2998,MATCH(tbl_dmi_isin[[#This Row],[ISIN]],Corp_value!$B:$B,0),MATCH(S$2,Corp_value!$1:$1,0)))</f>
        <v>#N/A</v>
      </c>
      <c r="T140" s="132" t="e">
        <f>IF(tbl_dmi_isin[[#This Row],[Index]]&gt;$A$2,"",INDEX(Corp_value!$A$1:$EC$2998,MATCH(tbl_dmi_isin[[#This Row],[ISIN]],Corp_value!$B:$B,0),MATCH(T$2,Corp_value!$1:$1,0)))</f>
        <v>#N/A</v>
      </c>
      <c r="U140" s="132" t="e">
        <f>IF(tbl_dmi_isin[[#This Row],[Index]]&gt;$A$2,"",IF(INDEX(Corp_value!$A$1:$EC$2998,MATCH(tbl_dmi_isin[[#This Row],[ISIN]],Corp_value!$B:$B,0),MATCH(U$2,Corp_value!$1:$1,0))="--","",INDEX(Corp_value!$A$1:$EC$2998,MATCH(tbl_dmi_isin[[#This Row],[ISIN]],Corp_value!$B:$B,0),MATCH(U$2,Corp_value!$1:$1,0))))</f>
        <v>#N/A</v>
      </c>
      <c r="V140" s="143" t="str">
        <f>IFERROR(IF(tbl_dmi_isin[[#This Row],[Index]]&gt;$A$2,"",INDEX(Corp_value!$A$1:$EC$2998,MATCH(tbl_dmi_isin[[#This Row],[ISIN]],Corp_value!$B:$B,0),MATCH(V$2,Corp_value!$1:$1,0)))/100000000,"")</f>
        <v/>
      </c>
      <c r="W140" s="151" t="e">
        <f>IF(tbl_dmi_isin[[#This Row],[Index]]&gt;$A$2,"",INDEX(Corp_value!$A$1:$EC$2998,MATCH(tbl_dmi_isin[[#This Row],[ISIN]],Corp_value!$B:$B,0),MATCH(W$2,Corp_value!$1:$1,0)))</f>
        <v>#N/A</v>
      </c>
      <c r="X140" s="151" t="e">
        <f>IF(tbl_dmi_isin[[#This Row],[Index]]&gt;$A$2,"",INDEX(Corp_value!$A$1:$EC$2998,MATCH(tbl_dmi_isin[[#This Row],[ISIN]],Corp_value!$B:$B,0),MATCH(X$2,Corp_value!$1:$1,0)))</f>
        <v>#N/A</v>
      </c>
      <c r="Y140" s="153" t="e">
        <f>IF(tbl_dmi_isin[[#This Row],[Index]]&gt;$A$2,"",INDEX(Corp_value!$A$1:$EC$2998,MATCH(tbl_dmi_isin[[#This Row],[ISIN]],Corp_value!$B:$B,0),MATCH(Y$2,Corp_value!$1:$1,0)))</f>
        <v>#N/A</v>
      </c>
      <c r="Z140" s="153" t="e">
        <f>IF(tbl_dmi_isin[[#This Row],[Index]]&gt;$A$2,"",INDEX(Corp_value!$A$1:$EC$2998,MATCH(tbl_dmi_isin[[#This Row],[ISIN]],Corp_value!$B:$B,0),MATCH(Z$2,Corp_value!$1:$1,0)))</f>
        <v>#N/A</v>
      </c>
    </row>
    <row r="141" spans="1:26">
      <c r="A141" s="12">
        <v>138</v>
      </c>
      <c r="B141" s="85" t="str">
        <f>IF(tbl_dmi_isin[[#This Row],[Index]]&gt;$A$2,"",TEXT(INDEX(美元债一级!$A$2:$BO$2879,tbl_dmi_isin[[#This Row],[Index]]+1,MATCH(B$2,美元债一级!$2:$2,0)),"yyyy/mm/dd"))</f>
        <v>2023/05/18</v>
      </c>
      <c r="C141" s="12" t="str">
        <f>IF(tbl_dmi_isin[[#This Row],[Index]]&gt;$A$2,"",INDEX(美元债一级!$A$2:$BO$2880,tbl_dmi_isin[[#This Row],[Index]]+1,MATCH(C$2,美元债一级!$2:$2,0)))</f>
        <v>HK0000929858</v>
      </c>
      <c r="D141" s="12" t="str">
        <f>IF(tbl_dmi_isin[[#This Row],[Index]]&gt;$A$2,"",INDEX(美元债一级!$A$2:$BO$2880,tbl_dmi_isin[[#This Row],[Index]]+1,MATCH(D$2,美元债一级!$2:$2,0)))</f>
        <v>香港按揭证券有限公司</v>
      </c>
      <c r="E141" s="12" t="str">
        <f>TEXT(tbl_dmi_isin[[#This Row],[定价日]],"YYMMDD")&amp;tbl_dmi_isin[[#This Row],[ISIN]]</f>
        <v>230518HK0000929858</v>
      </c>
      <c r="F141" s="114"/>
      <c r="G141" s="24" t="e">
        <f>IF(tbl_dmi_isin[[#This Row],[Index]]&gt;$A$2,"",INDEX(Corp_value!$A$1:$EC$2998,MATCH(tbl_dmi_isin[[#This Row],[ISIN]],Corp_value!$B:$B,0),MATCH(G$2,Corp_value!$1:$1,0)))</f>
        <v>#N/A</v>
      </c>
      <c r="H141" s="25" t="e">
        <f>IF(tbl_dmi_isin[[#This Row],[Index]]&gt;$A$2,"",INDEX(Corp_value!$A$1:$EC$2998,MATCH(tbl_dmi_isin[[#This Row],[ISIN]],Corp_value!$B:$B,0),MATCH(H$2,Corp_value!$1:$1,0)))</f>
        <v>#N/A</v>
      </c>
      <c r="I141" s="25" t="e">
        <f>IF(tbl_dmi_isin[[#This Row],[Index]]&gt;$A$2,"",IF(INDEX(Corp_value!$A$1:$EC$2998,MATCH(tbl_dmi_isin[[#This Row],[ISIN]],Corp_value!$B:$B,0),MATCH(I$2,Corp_value!$1:$1,0))="--","",INDEX(Corp_value!$A$1:$EC$2998,MATCH(tbl_dmi_isin[[#This Row],[ISIN]],Corp_value!$B:$B,0),MATCH(I$2,Corp_value!$1:$1,0))))</f>
        <v>#N/A</v>
      </c>
      <c r="J141" s="24" t="e">
        <f>IF(tbl_dmi_isin[[#This Row],[Index]]&gt;$A$2,"",INDEX(Corp_value!$A$1:$EC$2998,MATCH(tbl_dmi_isin[[#This Row],[ISIN]],Corp_value!$B:$B,0),MATCH(J$2,Corp_value!$1:$1,0)))</f>
        <v>#N/A</v>
      </c>
      <c r="K141" s="24" t="e">
        <f>IF(tbl_dmi_isin[[#This Row],[Index]]&gt;$A$2,"",INDEX(Corp_value!$A$1:$EC$2998,MATCH(tbl_dmi_isin[[#This Row],[ISIN]],Corp_value!$B:$B,0),MATCH(K$2,Corp_value!$1:$1,0)))</f>
        <v>#N/A</v>
      </c>
      <c r="L141" s="24" t="e">
        <f>IF(tbl_dmi_isin[[#This Row],[Index]]&gt;$A$2,"",IF(INDEX(Corp_value!$A$1:$EC$2998,MATCH(tbl_dmi_isin[[#This Row],[ISIN]],Corp_value!$B:$B,0),MATCH(L$2,Corp_value!$1:$1,0))="--","",INDEX(Corp_value!$A$1:$EC$2998,MATCH(tbl_dmi_isin[[#This Row],[ISIN]],Corp_value!$B:$B,0),MATCH(L$2,Corp_value!$1:$1,0))))</f>
        <v>#N/A</v>
      </c>
      <c r="M141" s="132" t="e">
        <f>IF(tbl_dmi_isin[[#This Row],[Index]]&gt;$A$2,"",INDEX(Corp_value!$A$1:$EC$2998,MATCH(tbl_dmi_isin[[#This Row],[ISIN]],Corp_value!$B:$B,0),MATCH(M$2,Corp_value!$1:$1,0)))</f>
        <v>#N/A</v>
      </c>
      <c r="N141" s="132" t="e">
        <f>IF(tbl_dmi_isin[[#This Row],[Index]]&gt;$A$2,"",IF(INDEX(Corp_value!$A$1:$EC$2998,MATCH(tbl_dmi_isin[[#This Row],[ISIN]],Corp_value!$B:$B,0),MATCH(N$2,Corp_value!$1:$1,0))="--","",INDEX(Corp_value!$A$1:$EC$2998,MATCH(tbl_dmi_isin[[#This Row],[ISIN]],Corp_value!$B:$B,0),MATCH(N$2,Corp_value!$1:$1,0))))</f>
        <v>#N/A</v>
      </c>
      <c r="O141" s="132" t="e">
        <f>IF(tbl_dmi_isin[[#This Row],[Index]]&gt;$A$2,"",INDEX(Corp_value!$A$1:$EC$2998,MATCH(tbl_dmi_isin[[#This Row],[ISIN]],Corp_value!$B:$B,0),MATCH(O$2,Corp_value!$1:$1,0)))</f>
        <v>#N/A</v>
      </c>
      <c r="P141" s="147" t="e">
        <f>IF(tbl_dmi_isin[[#This Row],[Index]]&gt;$A$2,"",TEXT(INDEX(Corp_value!$A$1:$EC$2998,MATCH(tbl_dmi_isin[[#This Row],[ISIN]],Corp_value!$B:$B,0),MATCH(P$2,Corp_value!$1:$1,0)),"yyyy/mm/dd"))</f>
        <v>#N/A</v>
      </c>
      <c r="Q141" s="147" t="e">
        <f>IF(tbl_dmi_isin[[#This Row],[Index]]&gt;$A$2,"",TEXT(INDEX(Corp_value!$A$1:$EC$2998,MATCH(tbl_dmi_isin[[#This Row],[ISIN]],Corp_value!$B:$B,0),MATCH(Q$2,Corp_value!$1:$1,0)),"yyyy/mm/dd"))</f>
        <v>#N/A</v>
      </c>
      <c r="R141" s="147" t="e">
        <f>IF(tbl_dmi_isin[[#This Row],[Index]]&gt;$A$2,"",IF(TEXT(INDEX(Corp_value!$A$1:$EC$2998,MATCH(tbl_dmi_isin[[#This Row],[ISIN]],Corp_value!$B:$B,0),MATCH(R$2,Corp_value!$1:$1,0)),"yyyy/mm/dd")="--","",TEXT(INDEX(Corp_value!$A$1:$EC$2998,MATCH(tbl_dmi_isin[[#This Row],[ISIN]],Corp_value!$B:$B,0),MATCH(R$2,Corp_value!$1:$1,0)),"yyyy/mm/dd")))</f>
        <v>#N/A</v>
      </c>
      <c r="S141" s="132" t="e">
        <f>IF(tbl_dmi_isin[[#This Row],[Index]]&gt;$A$2,"",INDEX(Corp_value!$A$1:$EC$2998,MATCH(tbl_dmi_isin[[#This Row],[ISIN]],Corp_value!$B:$B,0),MATCH(S$2,Corp_value!$1:$1,0)))</f>
        <v>#N/A</v>
      </c>
      <c r="T141" s="132" t="e">
        <f>IF(tbl_dmi_isin[[#This Row],[Index]]&gt;$A$2,"",INDEX(Corp_value!$A$1:$EC$2998,MATCH(tbl_dmi_isin[[#This Row],[ISIN]],Corp_value!$B:$B,0),MATCH(T$2,Corp_value!$1:$1,0)))</f>
        <v>#N/A</v>
      </c>
      <c r="U141" s="132" t="e">
        <f>IF(tbl_dmi_isin[[#This Row],[Index]]&gt;$A$2,"",IF(INDEX(Corp_value!$A$1:$EC$2998,MATCH(tbl_dmi_isin[[#This Row],[ISIN]],Corp_value!$B:$B,0),MATCH(U$2,Corp_value!$1:$1,0))="--","",INDEX(Corp_value!$A$1:$EC$2998,MATCH(tbl_dmi_isin[[#This Row],[ISIN]],Corp_value!$B:$B,0),MATCH(U$2,Corp_value!$1:$1,0))))</f>
        <v>#N/A</v>
      </c>
      <c r="V141" s="143" t="str">
        <f>IFERROR(IF(tbl_dmi_isin[[#This Row],[Index]]&gt;$A$2,"",INDEX(Corp_value!$A$1:$EC$2998,MATCH(tbl_dmi_isin[[#This Row],[ISIN]],Corp_value!$B:$B,0),MATCH(V$2,Corp_value!$1:$1,0)))/100000000,"")</f>
        <v/>
      </c>
      <c r="W141" s="151" t="e">
        <f>IF(tbl_dmi_isin[[#This Row],[Index]]&gt;$A$2,"",INDEX(Corp_value!$A$1:$EC$2998,MATCH(tbl_dmi_isin[[#This Row],[ISIN]],Corp_value!$B:$B,0),MATCH(W$2,Corp_value!$1:$1,0)))</f>
        <v>#N/A</v>
      </c>
      <c r="X141" s="151" t="e">
        <f>IF(tbl_dmi_isin[[#This Row],[Index]]&gt;$A$2,"",INDEX(Corp_value!$A$1:$EC$2998,MATCH(tbl_dmi_isin[[#This Row],[ISIN]],Corp_value!$B:$B,0),MATCH(X$2,Corp_value!$1:$1,0)))</f>
        <v>#N/A</v>
      </c>
      <c r="Y141" s="153" t="e">
        <f>IF(tbl_dmi_isin[[#This Row],[Index]]&gt;$A$2,"",INDEX(Corp_value!$A$1:$EC$2998,MATCH(tbl_dmi_isin[[#This Row],[ISIN]],Corp_value!$B:$B,0),MATCH(Y$2,Corp_value!$1:$1,0)))</f>
        <v>#N/A</v>
      </c>
      <c r="Z141" s="153" t="e">
        <f>IF(tbl_dmi_isin[[#This Row],[Index]]&gt;$A$2,"",INDEX(Corp_value!$A$1:$EC$2998,MATCH(tbl_dmi_isin[[#This Row],[ISIN]],Corp_value!$B:$B,0),MATCH(Z$2,Corp_value!$1:$1,0)))</f>
        <v>#N/A</v>
      </c>
    </row>
    <row r="142" spans="1:26">
      <c r="A142" s="12">
        <v>139</v>
      </c>
      <c r="B142" s="85" t="str">
        <f>IF(tbl_dmi_isin[[#This Row],[Index]]&gt;$A$2,"",TEXT(INDEX(美元债一级!$A$2:$BO$2879,tbl_dmi_isin[[#This Row],[Index]]+1,MATCH(B$2,美元债一级!$2:$2,0)),"yyyy/mm/dd"))</f>
        <v>2023/05/17</v>
      </c>
      <c r="C142" s="12" t="str">
        <f>IF(tbl_dmi_isin[[#This Row],[Index]]&gt;$A$2,"",INDEX(美元债一级!$A$2:$BO$2880,tbl_dmi_isin[[#This Row],[Index]]+1,MATCH(C$2,美元债一级!$2:$2,0)))</f>
        <v>HK0000929775</v>
      </c>
      <c r="D142" s="12" t="str">
        <f>IF(tbl_dmi_isin[[#This Row],[Index]]&gt;$A$2,"",INDEX(美元债一级!$A$2:$BO$2880,tbl_dmi_isin[[#This Row],[Index]]+1,MATCH(D$2,美元债一级!$2:$2,0)))</f>
        <v>香港按揭证券有限公司</v>
      </c>
      <c r="E142" s="12" t="str">
        <f>TEXT(tbl_dmi_isin[[#This Row],[定价日]],"YYMMDD")&amp;tbl_dmi_isin[[#This Row],[ISIN]]</f>
        <v>230517HK0000929775</v>
      </c>
      <c r="F142" s="114"/>
      <c r="G142" s="24" t="e">
        <f>IF(tbl_dmi_isin[[#This Row],[Index]]&gt;$A$2,"",INDEX(Corp_value!$A$1:$EC$2998,MATCH(tbl_dmi_isin[[#This Row],[ISIN]],Corp_value!$B:$B,0),MATCH(G$2,Corp_value!$1:$1,0)))</f>
        <v>#N/A</v>
      </c>
      <c r="H142" s="25" t="e">
        <f>IF(tbl_dmi_isin[[#This Row],[Index]]&gt;$A$2,"",INDEX(Corp_value!$A$1:$EC$2998,MATCH(tbl_dmi_isin[[#This Row],[ISIN]],Corp_value!$B:$B,0),MATCH(H$2,Corp_value!$1:$1,0)))</f>
        <v>#N/A</v>
      </c>
      <c r="I142" s="25" t="e">
        <f>IF(tbl_dmi_isin[[#This Row],[Index]]&gt;$A$2,"",IF(INDEX(Corp_value!$A$1:$EC$2998,MATCH(tbl_dmi_isin[[#This Row],[ISIN]],Corp_value!$B:$B,0),MATCH(I$2,Corp_value!$1:$1,0))="--","",INDEX(Corp_value!$A$1:$EC$2998,MATCH(tbl_dmi_isin[[#This Row],[ISIN]],Corp_value!$B:$B,0),MATCH(I$2,Corp_value!$1:$1,0))))</f>
        <v>#N/A</v>
      </c>
      <c r="J142" s="24" t="e">
        <f>IF(tbl_dmi_isin[[#This Row],[Index]]&gt;$A$2,"",INDEX(Corp_value!$A$1:$EC$2998,MATCH(tbl_dmi_isin[[#This Row],[ISIN]],Corp_value!$B:$B,0),MATCH(J$2,Corp_value!$1:$1,0)))</f>
        <v>#N/A</v>
      </c>
      <c r="K142" s="24" t="e">
        <f>IF(tbl_dmi_isin[[#This Row],[Index]]&gt;$A$2,"",INDEX(Corp_value!$A$1:$EC$2998,MATCH(tbl_dmi_isin[[#This Row],[ISIN]],Corp_value!$B:$B,0),MATCH(K$2,Corp_value!$1:$1,0)))</f>
        <v>#N/A</v>
      </c>
      <c r="L142" s="24" t="e">
        <f>IF(tbl_dmi_isin[[#This Row],[Index]]&gt;$A$2,"",IF(INDEX(Corp_value!$A$1:$EC$2998,MATCH(tbl_dmi_isin[[#This Row],[ISIN]],Corp_value!$B:$B,0),MATCH(L$2,Corp_value!$1:$1,0))="--","",INDEX(Corp_value!$A$1:$EC$2998,MATCH(tbl_dmi_isin[[#This Row],[ISIN]],Corp_value!$B:$B,0),MATCH(L$2,Corp_value!$1:$1,0))))</f>
        <v>#N/A</v>
      </c>
      <c r="M142" s="132" t="e">
        <f>IF(tbl_dmi_isin[[#This Row],[Index]]&gt;$A$2,"",INDEX(Corp_value!$A$1:$EC$2998,MATCH(tbl_dmi_isin[[#This Row],[ISIN]],Corp_value!$B:$B,0),MATCH(M$2,Corp_value!$1:$1,0)))</f>
        <v>#N/A</v>
      </c>
      <c r="N142" s="132" t="e">
        <f>IF(tbl_dmi_isin[[#This Row],[Index]]&gt;$A$2,"",IF(INDEX(Corp_value!$A$1:$EC$2998,MATCH(tbl_dmi_isin[[#This Row],[ISIN]],Corp_value!$B:$B,0),MATCH(N$2,Corp_value!$1:$1,0))="--","",INDEX(Corp_value!$A$1:$EC$2998,MATCH(tbl_dmi_isin[[#This Row],[ISIN]],Corp_value!$B:$B,0),MATCH(N$2,Corp_value!$1:$1,0))))</f>
        <v>#N/A</v>
      </c>
      <c r="O142" s="132" t="e">
        <f>IF(tbl_dmi_isin[[#This Row],[Index]]&gt;$A$2,"",INDEX(Corp_value!$A$1:$EC$2998,MATCH(tbl_dmi_isin[[#This Row],[ISIN]],Corp_value!$B:$B,0),MATCH(O$2,Corp_value!$1:$1,0)))</f>
        <v>#N/A</v>
      </c>
      <c r="P142" s="147" t="e">
        <f>IF(tbl_dmi_isin[[#This Row],[Index]]&gt;$A$2,"",TEXT(INDEX(Corp_value!$A$1:$EC$2998,MATCH(tbl_dmi_isin[[#This Row],[ISIN]],Corp_value!$B:$B,0),MATCH(P$2,Corp_value!$1:$1,0)),"yyyy/mm/dd"))</f>
        <v>#N/A</v>
      </c>
      <c r="Q142" s="147" t="e">
        <f>IF(tbl_dmi_isin[[#This Row],[Index]]&gt;$A$2,"",TEXT(INDEX(Corp_value!$A$1:$EC$2998,MATCH(tbl_dmi_isin[[#This Row],[ISIN]],Corp_value!$B:$B,0),MATCH(Q$2,Corp_value!$1:$1,0)),"yyyy/mm/dd"))</f>
        <v>#N/A</v>
      </c>
      <c r="R142" s="147" t="e">
        <f>IF(tbl_dmi_isin[[#This Row],[Index]]&gt;$A$2,"",IF(TEXT(INDEX(Corp_value!$A$1:$EC$2998,MATCH(tbl_dmi_isin[[#This Row],[ISIN]],Corp_value!$B:$B,0),MATCH(R$2,Corp_value!$1:$1,0)),"yyyy/mm/dd")="--","",TEXT(INDEX(Corp_value!$A$1:$EC$2998,MATCH(tbl_dmi_isin[[#This Row],[ISIN]],Corp_value!$B:$B,0),MATCH(R$2,Corp_value!$1:$1,0)),"yyyy/mm/dd")))</f>
        <v>#N/A</v>
      </c>
      <c r="S142" s="132" t="e">
        <f>IF(tbl_dmi_isin[[#This Row],[Index]]&gt;$A$2,"",INDEX(Corp_value!$A$1:$EC$2998,MATCH(tbl_dmi_isin[[#This Row],[ISIN]],Corp_value!$B:$B,0),MATCH(S$2,Corp_value!$1:$1,0)))</f>
        <v>#N/A</v>
      </c>
      <c r="T142" s="132" t="e">
        <f>IF(tbl_dmi_isin[[#This Row],[Index]]&gt;$A$2,"",INDEX(Corp_value!$A$1:$EC$2998,MATCH(tbl_dmi_isin[[#This Row],[ISIN]],Corp_value!$B:$B,0),MATCH(T$2,Corp_value!$1:$1,0)))</f>
        <v>#N/A</v>
      </c>
      <c r="U142" s="132" t="e">
        <f>IF(tbl_dmi_isin[[#This Row],[Index]]&gt;$A$2,"",IF(INDEX(Corp_value!$A$1:$EC$2998,MATCH(tbl_dmi_isin[[#This Row],[ISIN]],Corp_value!$B:$B,0),MATCH(U$2,Corp_value!$1:$1,0))="--","",INDEX(Corp_value!$A$1:$EC$2998,MATCH(tbl_dmi_isin[[#This Row],[ISIN]],Corp_value!$B:$B,0),MATCH(U$2,Corp_value!$1:$1,0))))</f>
        <v>#N/A</v>
      </c>
      <c r="V142" s="143" t="str">
        <f>IFERROR(IF(tbl_dmi_isin[[#This Row],[Index]]&gt;$A$2,"",INDEX(Corp_value!$A$1:$EC$2998,MATCH(tbl_dmi_isin[[#This Row],[ISIN]],Corp_value!$B:$B,0),MATCH(V$2,Corp_value!$1:$1,0)))/100000000,"")</f>
        <v/>
      </c>
      <c r="W142" s="151" t="e">
        <f>IF(tbl_dmi_isin[[#This Row],[Index]]&gt;$A$2,"",INDEX(Corp_value!$A$1:$EC$2998,MATCH(tbl_dmi_isin[[#This Row],[ISIN]],Corp_value!$B:$B,0),MATCH(W$2,Corp_value!$1:$1,0)))</f>
        <v>#N/A</v>
      </c>
      <c r="X142" s="151" t="e">
        <f>IF(tbl_dmi_isin[[#This Row],[Index]]&gt;$A$2,"",INDEX(Corp_value!$A$1:$EC$2998,MATCH(tbl_dmi_isin[[#This Row],[ISIN]],Corp_value!$B:$B,0),MATCH(X$2,Corp_value!$1:$1,0)))</f>
        <v>#N/A</v>
      </c>
      <c r="Y142" s="153" t="e">
        <f>IF(tbl_dmi_isin[[#This Row],[Index]]&gt;$A$2,"",INDEX(Corp_value!$A$1:$EC$2998,MATCH(tbl_dmi_isin[[#This Row],[ISIN]],Corp_value!$B:$B,0),MATCH(Y$2,Corp_value!$1:$1,0)))</f>
        <v>#N/A</v>
      </c>
      <c r="Z142" s="153" t="e">
        <f>IF(tbl_dmi_isin[[#This Row],[Index]]&gt;$A$2,"",INDEX(Corp_value!$A$1:$EC$2998,MATCH(tbl_dmi_isin[[#This Row],[ISIN]],Corp_value!$B:$B,0),MATCH(Z$2,Corp_value!$1:$1,0)))</f>
        <v>#N/A</v>
      </c>
    </row>
    <row r="143" spans="1:26">
      <c r="A143" s="12">
        <v>140</v>
      </c>
      <c r="B143" s="85" t="str">
        <f>IF(tbl_dmi_isin[[#This Row],[Index]]&gt;$A$2,"",TEXT(INDEX(美元债一级!$A$2:$BO$2879,tbl_dmi_isin[[#This Row],[Index]]+1,MATCH(B$2,美元债一级!$2:$2,0)),"yyyy/mm/dd"))</f>
        <v>2023/05/17</v>
      </c>
      <c r="C143" s="12" t="str">
        <f>IF(tbl_dmi_isin[[#This Row],[Index]]&gt;$A$2,"",INDEX(美元债一级!$A$2:$BO$2880,tbl_dmi_isin[[#This Row],[Index]]+1,MATCH(C$2,美元债一级!$2:$2,0)))</f>
        <v>HK0000929767</v>
      </c>
      <c r="D143" s="12" t="str">
        <f>IF(tbl_dmi_isin[[#This Row],[Index]]&gt;$A$2,"",INDEX(美元债一级!$A$2:$BO$2880,tbl_dmi_isin[[#This Row],[Index]]+1,MATCH(D$2,美元债一级!$2:$2,0)))</f>
        <v>香港按揭证券有限公司</v>
      </c>
      <c r="E143" s="12" t="str">
        <f>TEXT(tbl_dmi_isin[[#This Row],[定价日]],"YYMMDD")&amp;tbl_dmi_isin[[#This Row],[ISIN]]</f>
        <v>230517HK0000929767</v>
      </c>
      <c r="F143" s="114"/>
      <c r="G143" s="24" t="e">
        <f>IF(tbl_dmi_isin[[#This Row],[Index]]&gt;$A$2,"",INDEX(Corp_value!$A$1:$EC$2998,MATCH(tbl_dmi_isin[[#This Row],[ISIN]],Corp_value!$B:$B,0),MATCH(G$2,Corp_value!$1:$1,0)))</f>
        <v>#N/A</v>
      </c>
      <c r="H143" s="25" t="e">
        <f>IF(tbl_dmi_isin[[#This Row],[Index]]&gt;$A$2,"",INDEX(Corp_value!$A$1:$EC$2998,MATCH(tbl_dmi_isin[[#This Row],[ISIN]],Corp_value!$B:$B,0),MATCH(H$2,Corp_value!$1:$1,0)))</f>
        <v>#N/A</v>
      </c>
      <c r="I143" s="25" t="e">
        <f>IF(tbl_dmi_isin[[#This Row],[Index]]&gt;$A$2,"",IF(INDEX(Corp_value!$A$1:$EC$2998,MATCH(tbl_dmi_isin[[#This Row],[ISIN]],Corp_value!$B:$B,0),MATCH(I$2,Corp_value!$1:$1,0))="--","",INDEX(Corp_value!$A$1:$EC$2998,MATCH(tbl_dmi_isin[[#This Row],[ISIN]],Corp_value!$B:$B,0),MATCH(I$2,Corp_value!$1:$1,0))))</f>
        <v>#N/A</v>
      </c>
      <c r="J143" s="24" t="e">
        <f>IF(tbl_dmi_isin[[#This Row],[Index]]&gt;$A$2,"",INDEX(Corp_value!$A$1:$EC$2998,MATCH(tbl_dmi_isin[[#This Row],[ISIN]],Corp_value!$B:$B,0),MATCH(J$2,Corp_value!$1:$1,0)))</f>
        <v>#N/A</v>
      </c>
      <c r="K143" s="24" t="e">
        <f>IF(tbl_dmi_isin[[#This Row],[Index]]&gt;$A$2,"",INDEX(Corp_value!$A$1:$EC$2998,MATCH(tbl_dmi_isin[[#This Row],[ISIN]],Corp_value!$B:$B,0),MATCH(K$2,Corp_value!$1:$1,0)))</f>
        <v>#N/A</v>
      </c>
      <c r="L143" s="24" t="e">
        <f>IF(tbl_dmi_isin[[#This Row],[Index]]&gt;$A$2,"",IF(INDEX(Corp_value!$A$1:$EC$2998,MATCH(tbl_dmi_isin[[#This Row],[ISIN]],Corp_value!$B:$B,0),MATCH(L$2,Corp_value!$1:$1,0))="--","",INDEX(Corp_value!$A$1:$EC$2998,MATCH(tbl_dmi_isin[[#This Row],[ISIN]],Corp_value!$B:$B,0),MATCH(L$2,Corp_value!$1:$1,0))))</f>
        <v>#N/A</v>
      </c>
      <c r="M143" s="132" t="e">
        <f>IF(tbl_dmi_isin[[#This Row],[Index]]&gt;$A$2,"",INDEX(Corp_value!$A$1:$EC$2998,MATCH(tbl_dmi_isin[[#This Row],[ISIN]],Corp_value!$B:$B,0),MATCH(M$2,Corp_value!$1:$1,0)))</f>
        <v>#N/A</v>
      </c>
      <c r="N143" s="132" t="e">
        <f>IF(tbl_dmi_isin[[#This Row],[Index]]&gt;$A$2,"",IF(INDEX(Corp_value!$A$1:$EC$2998,MATCH(tbl_dmi_isin[[#This Row],[ISIN]],Corp_value!$B:$B,0),MATCH(N$2,Corp_value!$1:$1,0))="--","",INDEX(Corp_value!$A$1:$EC$2998,MATCH(tbl_dmi_isin[[#This Row],[ISIN]],Corp_value!$B:$B,0),MATCH(N$2,Corp_value!$1:$1,0))))</f>
        <v>#N/A</v>
      </c>
      <c r="O143" s="132" t="e">
        <f>IF(tbl_dmi_isin[[#This Row],[Index]]&gt;$A$2,"",INDEX(Corp_value!$A$1:$EC$2998,MATCH(tbl_dmi_isin[[#This Row],[ISIN]],Corp_value!$B:$B,0),MATCH(O$2,Corp_value!$1:$1,0)))</f>
        <v>#N/A</v>
      </c>
      <c r="P143" s="147" t="e">
        <f>IF(tbl_dmi_isin[[#This Row],[Index]]&gt;$A$2,"",TEXT(INDEX(Corp_value!$A$1:$EC$2998,MATCH(tbl_dmi_isin[[#This Row],[ISIN]],Corp_value!$B:$B,0),MATCH(P$2,Corp_value!$1:$1,0)),"yyyy/mm/dd"))</f>
        <v>#N/A</v>
      </c>
      <c r="Q143" s="147" t="e">
        <f>IF(tbl_dmi_isin[[#This Row],[Index]]&gt;$A$2,"",TEXT(INDEX(Corp_value!$A$1:$EC$2998,MATCH(tbl_dmi_isin[[#This Row],[ISIN]],Corp_value!$B:$B,0),MATCH(Q$2,Corp_value!$1:$1,0)),"yyyy/mm/dd"))</f>
        <v>#N/A</v>
      </c>
      <c r="R143" s="147" t="e">
        <f>IF(tbl_dmi_isin[[#This Row],[Index]]&gt;$A$2,"",IF(TEXT(INDEX(Corp_value!$A$1:$EC$2998,MATCH(tbl_dmi_isin[[#This Row],[ISIN]],Corp_value!$B:$B,0),MATCH(R$2,Corp_value!$1:$1,0)),"yyyy/mm/dd")="--","",TEXT(INDEX(Corp_value!$A$1:$EC$2998,MATCH(tbl_dmi_isin[[#This Row],[ISIN]],Corp_value!$B:$B,0),MATCH(R$2,Corp_value!$1:$1,0)),"yyyy/mm/dd")))</f>
        <v>#N/A</v>
      </c>
      <c r="S143" s="132" t="e">
        <f>IF(tbl_dmi_isin[[#This Row],[Index]]&gt;$A$2,"",INDEX(Corp_value!$A$1:$EC$2998,MATCH(tbl_dmi_isin[[#This Row],[ISIN]],Corp_value!$B:$B,0),MATCH(S$2,Corp_value!$1:$1,0)))</f>
        <v>#N/A</v>
      </c>
      <c r="T143" s="132" t="e">
        <f>IF(tbl_dmi_isin[[#This Row],[Index]]&gt;$A$2,"",INDEX(Corp_value!$A$1:$EC$2998,MATCH(tbl_dmi_isin[[#This Row],[ISIN]],Corp_value!$B:$B,0),MATCH(T$2,Corp_value!$1:$1,0)))</f>
        <v>#N/A</v>
      </c>
      <c r="U143" s="132" t="e">
        <f>IF(tbl_dmi_isin[[#This Row],[Index]]&gt;$A$2,"",IF(INDEX(Corp_value!$A$1:$EC$2998,MATCH(tbl_dmi_isin[[#This Row],[ISIN]],Corp_value!$B:$B,0),MATCH(U$2,Corp_value!$1:$1,0))="--","",INDEX(Corp_value!$A$1:$EC$2998,MATCH(tbl_dmi_isin[[#This Row],[ISIN]],Corp_value!$B:$B,0),MATCH(U$2,Corp_value!$1:$1,0))))</f>
        <v>#N/A</v>
      </c>
      <c r="V143" s="143" t="str">
        <f>IFERROR(IF(tbl_dmi_isin[[#This Row],[Index]]&gt;$A$2,"",INDEX(Corp_value!$A$1:$EC$2998,MATCH(tbl_dmi_isin[[#This Row],[ISIN]],Corp_value!$B:$B,0),MATCH(V$2,Corp_value!$1:$1,0)))/100000000,"")</f>
        <v/>
      </c>
      <c r="W143" s="151" t="e">
        <f>IF(tbl_dmi_isin[[#This Row],[Index]]&gt;$A$2,"",INDEX(Corp_value!$A$1:$EC$2998,MATCH(tbl_dmi_isin[[#This Row],[ISIN]],Corp_value!$B:$B,0),MATCH(W$2,Corp_value!$1:$1,0)))</f>
        <v>#N/A</v>
      </c>
      <c r="X143" s="151" t="e">
        <f>IF(tbl_dmi_isin[[#This Row],[Index]]&gt;$A$2,"",INDEX(Corp_value!$A$1:$EC$2998,MATCH(tbl_dmi_isin[[#This Row],[ISIN]],Corp_value!$B:$B,0),MATCH(X$2,Corp_value!$1:$1,0)))</f>
        <v>#N/A</v>
      </c>
      <c r="Y143" s="153" t="e">
        <f>IF(tbl_dmi_isin[[#This Row],[Index]]&gt;$A$2,"",INDEX(Corp_value!$A$1:$EC$2998,MATCH(tbl_dmi_isin[[#This Row],[ISIN]],Corp_value!$B:$B,0),MATCH(Y$2,Corp_value!$1:$1,0)))</f>
        <v>#N/A</v>
      </c>
      <c r="Z143" s="153" t="e">
        <f>IF(tbl_dmi_isin[[#This Row],[Index]]&gt;$A$2,"",INDEX(Corp_value!$A$1:$EC$2998,MATCH(tbl_dmi_isin[[#This Row],[ISIN]],Corp_value!$B:$B,0),MATCH(Z$2,Corp_value!$1:$1,0)))</f>
        <v>#N/A</v>
      </c>
    </row>
    <row r="144" spans="1:26">
      <c r="A144" s="12">
        <v>141</v>
      </c>
      <c r="B144" s="85" t="str">
        <f>IF(tbl_dmi_isin[[#This Row],[Index]]&gt;$A$2,"",TEXT(INDEX(美元债一级!$A$2:$BO$2879,tbl_dmi_isin[[#This Row],[Index]]+1,MATCH(B$2,美元债一级!$2:$2,0)),"yyyy/mm/dd"))</f>
        <v>2023/05/17</v>
      </c>
      <c r="C144" s="12" t="str">
        <f>IF(tbl_dmi_isin[[#This Row],[Index]]&gt;$A$2,"",INDEX(美元债一级!$A$2:$BO$2880,tbl_dmi_isin[[#This Row],[Index]]+1,MATCH(C$2,美元债一级!$2:$2,0)))</f>
        <v>HK0000925138</v>
      </c>
      <c r="D144" s="12" t="str">
        <f>IF(tbl_dmi_isin[[#This Row],[Index]]&gt;$A$2,"",INDEX(美元债一级!$A$2:$BO$2880,tbl_dmi_isin[[#This Row],[Index]]+1,MATCH(D$2,美元债一级!$2:$2,0)))</f>
        <v>中华人民共和国香港特别行政区政府</v>
      </c>
      <c r="E144" s="12" t="str">
        <f>TEXT(tbl_dmi_isin[[#This Row],[定价日]],"YYMMDD")&amp;tbl_dmi_isin[[#This Row],[ISIN]]</f>
        <v>230517HK0000925138</v>
      </c>
      <c r="F144" s="114"/>
      <c r="G144" s="24" t="e">
        <f>IF(tbl_dmi_isin[[#This Row],[Index]]&gt;$A$2,"",INDEX(Corp_value!$A$1:$EC$2998,MATCH(tbl_dmi_isin[[#This Row],[ISIN]],Corp_value!$B:$B,0),MATCH(G$2,Corp_value!$1:$1,0)))</f>
        <v>#N/A</v>
      </c>
      <c r="H144" s="25" t="e">
        <f>IF(tbl_dmi_isin[[#This Row],[Index]]&gt;$A$2,"",INDEX(Corp_value!$A$1:$EC$2998,MATCH(tbl_dmi_isin[[#This Row],[ISIN]],Corp_value!$B:$B,0),MATCH(H$2,Corp_value!$1:$1,0)))</f>
        <v>#N/A</v>
      </c>
      <c r="I144" s="25" t="e">
        <f>IF(tbl_dmi_isin[[#This Row],[Index]]&gt;$A$2,"",IF(INDEX(Corp_value!$A$1:$EC$2998,MATCH(tbl_dmi_isin[[#This Row],[ISIN]],Corp_value!$B:$B,0),MATCH(I$2,Corp_value!$1:$1,0))="--","",INDEX(Corp_value!$A$1:$EC$2998,MATCH(tbl_dmi_isin[[#This Row],[ISIN]],Corp_value!$B:$B,0),MATCH(I$2,Corp_value!$1:$1,0))))</f>
        <v>#N/A</v>
      </c>
      <c r="J144" s="24" t="e">
        <f>IF(tbl_dmi_isin[[#This Row],[Index]]&gt;$A$2,"",INDEX(Corp_value!$A$1:$EC$2998,MATCH(tbl_dmi_isin[[#This Row],[ISIN]],Corp_value!$B:$B,0),MATCH(J$2,Corp_value!$1:$1,0)))</f>
        <v>#N/A</v>
      </c>
      <c r="K144" s="24" t="e">
        <f>IF(tbl_dmi_isin[[#This Row],[Index]]&gt;$A$2,"",INDEX(Corp_value!$A$1:$EC$2998,MATCH(tbl_dmi_isin[[#This Row],[ISIN]],Corp_value!$B:$B,0),MATCH(K$2,Corp_value!$1:$1,0)))</f>
        <v>#N/A</v>
      </c>
      <c r="L144" s="24" t="e">
        <f>IF(tbl_dmi_isin[[#This Row],[Index]]&gt;$A$2,"",IF(INDEX(Corp_value!$A$1:$EC$2998,MATCH(tbl_dmi_isin[[#This Row],[ISIN]],Corp_value!$B:$B,0),MATCH(L$2,Corp_value!$1:$1,0))="--","",INDEX(Corp_value!$A$1:$EC$2998,MATCH(tbl_dmi_isin[[#This Row],[ISIN]],Corp_value!$B:$B,0),MATCH(L$2,Corp_value!$1:$1,0))))</f>
        <v>#N/A</v>
      </c>
      <c r="M144" s="132" t="e">
        <f>IF(tbl_dmi_isin[[#This Row],[Index]]&gt;$A$2,"",INDEX(Corp_value!$A$1:$EC$2998,MATCH(tbl_dmi_isin[[#This Row],[ISIN]],Corp_value!$B:$B,0),MATCH(M$2,Corp_value!$1:$1,0)))</f>
        <v>#N/A</v>
      </c>
      <c r="N144" s="132" t="e">
        <f>IF(tbl_dmi_isin[[#This Row],[Index]]&gt;$A$2,"",IF(INDEX(Corp_value!$A$1:$EC$2998,MATCH(tbl_dmi_isin[[#This Row],[ISIN]],Corp_value!$B:$B,0),MATCH(N$2,Corp_value!$1:$1,0))="--","",INDEX(Corp_value!$A$1:$EC$2998,MATCH(tbl_dmi_isin[[#This Row],[ISIN]],Corp_value!$B:$B,0),MATCH(N$2,Corp_value!$1:$1,0))))</f>
        <v>#N/A</v>
      </c>
      <c r="O144" s="132" t="e">
        <f>IF(tbl_dmi_isin[[#This Row],[Index]]&gt;$A$2,"",INDEX(Corp_value!$A$1:$EC$2998,MATCH(tbl_dmi_isin[[#This Row],[ISIN]],Corp_value!$B:$B,0),MATCH(O$2,Corp_value!$1:$1,0)))</f>
        <v>#N/A</v>
      </c>
      <c r="P144" s="147" t="e">
        <f>IF(tbl_dmi_isin[[#This Row],[Index]]&gt;$A$2,"",TEXT(INDEX(Corp_value!$A$1:$EC$2998,MATCH(tbl_dmi_isin[[#This Row],[ISIN]],Corp_value!$B:$B,0),MATCH(P$2,Corp_value!$1:$1,0)),"yyyy/mm/dd"))</f>
        <v>#N/A</v>
      </c>
      <c r="Q144" s="147" t="e">
        <f>IF(tbl_dmi_isin[[#This Row],[Index]]&gt;$A$2,"",TEXT(INDEX(Corp_value!$A$1:$EC$2998,MATCH(tbl_dmi_isin[[#This Row],[ISIN]],Corp_value!$B:$B,0),MATCH(Q$2,Corp_value!$1:$1,0)),"yyyy/mm/dd"))</f>
        <v>#N/A</v>
      </c>
      <c r="R144" s="147" t="e">
        <f>IF(tbl_dmi_isin[[#This Row],[Index]]&gt;$A$2,"",IF(TEXT(INDEX(Corp_value!$A$1:$EC$2998,MATCH(tbl_dmi_isin[[#This Row],[ISIN]],Corp_value!$B:$B,0),MATCH(R$2,Corp_value!$1:$1,0)),"yyyy/mm/dd")="--","",TEXT(INDEX(Corp_value!$A$1:$EC$2998,MATCH(tbl_dmi_isin[[#This Row],[ISIN]],Corp_value!$B:$B,0),MATCH(R$2,Corp_value!$1:$1,0)),"yyyy/mm/dd")))</f>
        <v>#N/A</v>
      </c>
      <c r="S144" s="132" t="e">
        <f>IF(tbl_dmi_isin[[#This Row],[Index]]&gt;$A$2,"",INDEX(Corp_value!$A$1:$EC$2998,MATCH(tbl_dmi_isin[[#This Row],[ISIN]],Corp_value!$B:$B,0),MATCH(S$2,Corp_value!$1:$1,0)))</f>
        <v>#N/A</v>
      </c>
      <c r="T144" s="132" t="e">
        <f>IF(tbl_dmi_isin[[#This Row],[Index]]&gt;$A$2,"",INDEX(Corp_value!$A$1:$EC$2998,MATCH(tbl_dmi_isin[[#This Row],[ISIN]],Corp_value!$B:$B,0),MATCH(T$2,Corp_value!$1:$1,0)))</f>
        <v>#N/A</v>
      </c>
      <c r="U144" s="132" t="e">
        <f>IF(tbl_dmi_isin[[#This Row],[Index]]&gt;$A$2,"",IF(INDEX(Corp_value!$A$1:$EC$2998,MATCH(tbl_dmi_isin[[#This Row],[ISIN]],Corp_value!$B:$B,0),MATCH(U$2,Corp_value!$1:$1,0))="--","",INDEX(Corp_value!$A$1:$EC$2998,MATCH(tbl_dmi_isin[[#This Row],[ISIN]],Corp_value!$B:$B,0),MATCH(U$2,Corp_value!$1:$1,0))))</f>
        <v>#N/A</v>
      </c>
      <c r="V144" s="143" t="str">
        <f>IFERROR(IF(tbl_dmi_isin[[#This Row],[Index]]&gt;$A$2,"",INDEX(Corp_value!$A$1:$EC$2998,MATCH(tbl_dmi_isin[[#This Row],[ISIN]],Corp_value!$B:$B,0),MATCH(V$2,Corp_value!$1:$1,0)))/100000000,"")</f>
        <v/>
      </c>
      <c r="W144" s="151" t="e">
        <f>IF(tbl_dmi_isin[[#This Row],[Index]]&gt;$A$2,"",INDEX(Corp_value!$A$1:$EC$2998,MATCH(tbl_dmi_isin[[#This Row],[ISIN]],Corp_value!$B:$B,0),MATCH(W$2,Corp_value!$1:$1,0)))</f>
        <v>#N/A</v>
      </c>
      <c r="X144" s="151" t="e">
        <f>IF(tbl_dmi_isin[[#This Row],[Index]]&gt;$A$2,"",INDEX(Corp_value!$A$1:$EC$2998,MATCH(tbl_dmi_isin[[#This Row],[ISIN]],Corp_value!$B:$B,0),MATCH(X$2,Corp_value!$1:$1,0)))</f>
        <v>#N/A</v>
      </c>
      <c r="Y144" s="153" t="e">
        <f>IF(tbl_dmi_isin[[#This Row],[Index]]&gt;$A$2,"",INDEX(Corp_value!$A$1:$EC$2998,MATCH(tbl_dmi_isin[[#This Row],[ISIN]],Corp_value!$B:$B,0),MATCH(Y$2,Corp_value!$1:$1,0)))</f>
        <v>#N/A</v>
      </c>
      <c r="Z144" s="153" t="e">
        <f>IF(tbl_dmi_isin[[#This Row],[Index]]&gt;$A$2,"",INDEX(Corp_value!$A$1:$EC$2998,MATCH(tbl_dmi_isin[[#This Row],[ISIN]],Corp_value!$B:$B,0),MATCH(Z$2,Corp_value!$1:$1,0)))</f>
        <v>#N/A</v>
      </c>
    </row>
    <row r="145" spans="1:26">
      <c r="A145" s="12">
        <v>142</v>
      </c>
      <c r="B145" s="85" t="str">
        <f>IF(tbl_dmi_isin[[#This Row],[Index]]&gt;$A$2,"",TEXT(INDEX(美元债一级!$A$2:$BO$2879,tbl_dmi_isin[[#This Row],[Index]]+1,MATCH(B$2,美元债一级!$2:$2,0)),"yyyy/mm/dd"))</f>
        <v>2023/05/17</v>
      </c>
      <c r="C145" s="12" t="str">
        <f>IF(tbl_dmi_isin[[#This Row],[Index]]&gt;$A$2,"",INDEX(美元债一级!$A$2:$BO$2880,tbl_dmi_isin[[#This Row],[Index]]+1,MATCH(C$2,美元债一级!$2:$2,0)))</f>
        <v>XS2626677079</v>
      </c>
      <c r="D145" s="12" t="str">
        <f>IF(tbl_dmi_isin[[#This Row],[Index]]&gt;$A$2,"",INDEX(美元债一级!$A$2:$BO$2880,tbl_dmi_isin[[#This Row],[Index]]+1,MATCH(D$2,美元债一级!$2:$2,0)))</f>
        <v>新城发展控股有限公司</v>
      </c>
      <c r="E145" s="12" t="str">
        <f>TEXT(tbl_dmi_isin[[#This Row],[定价日]],"YYMMDD")&amp;tbl_dmi_isin[[#This Row],[ISIN]]</f>
        <v>230517XS2626677079</v>
      </c>
      <c r="F145" s="114"/>
      <c r="G145" s="24" t="e">
        <f>IF(tbl_dmi_isin[[#This Row],[Index]]&gt;$A$2,"",INDEX(Corp_value!$A$1:$EC$2998,MATCH(tbl_dmi_isin[[#This Row],[ISIN]],Corp_value!$B:$B,0),MATCH(G$2,Corp_value!$1:$1,0)))</f>
        <v>#N/A</v>
      </c>
      <c r="H145" s="25" t="e">
        <f>IF(tbl_dmi_isin[[#This Row],[Index]]&gt;$A$2,"",INDEX(Corp_value!$A$1:$EC$2998,MATCH(tbl_dmi_isin[[#This Row],[ISIN]],Corp_value!$B:$B,0),MATCH(H$2,Corp_value!$1:$1,0)))</f>
        <v>#N/A</v>
      </c>
      <c r="I145" s="25" t="e">
        <f>IF(tbl_dmi_isin[[#This Row],[Index]]&gt;$A$2,"",IF(INDEX(Corp_value!$A$1:$EC$2998,MATCH(tbl_dmi_isin[[#This Row],[ISIN]],Corp_value!$B:$B,0),MATCH(I$2,Corp_value!$1:$1,0))="--","",INDEX(Corp_value!$A$1:$EC$2998,MATCH(tbl_dmi_isin[[#This Row],[ISIN]],Corp_value!$B:$B,0),MATCH(I$2,Corp_value!$1:$1,0))))</f>
        <v>#N/A</v>
      </c>
      <c r="J145" s="24" t="e">
        <f>IF(tbl_dmi_isin[[#This Row],[Index]]&gt;$A$2,"",INDEX(Corp_value!$A$1:$EC$2998,MATCH(tbl_dmi_isin[[#This Row],[ISIN]],Corp_value!$B:$B,0),MATCH(J$2,Corp_value!$1:$1,0)))</f>
        <v>#N/A</v>
      </c>
      <c r="K145" s="24" t="e">
        <f>IF(tbl_dmi_isin[[#This Row],[Index]]&gt;$A$2,"",INDEX(Corp_value!$A$1:$EC$2998,MATCH(tbl_dmi_isin[[#This Row],[ISIN]],Corp_value!$B:$B,0),MATCH(K$2,Corp_value!$1:$1,0)))</f>
        <v>#N/A</v>
      </c>
      <c r="L145" s="24" t="e">
        <f>IF(tbl_dmi_isin[[#This Row],[Index]]&gt;$A$2,"",IF(INDEX(Corp_value!$A$1:$EC$2998,MATCH(tbl_dmi_isin[[#This Row],[ISIN]],Corp_value!$B:$B,0),MATCH(L$2,Corp_value!$1:$1,0))="--","",INDEX(Corp_value!$A$1:$EC$2998,MATCH(tbl_dmi_isin[[#This Row],[ISIN]],Corp_value!$B:$B,0),MATCH(L$2,Corp_value!$1:$1,0))))</f>
        <v>#N/A</v>
      </c>
      <c r="M145" s="132" t="e">
        <f>IF(tbl_dmi_isin[[#This Row],[Index]]&gt;$A$2,"",INDEX(Corp_value!$A$1:$EC$2998,MATCH(tbl_dmi_isin[[#This Row],[ISIN]],Corp_value!$B:$B,0),MATCH(M$2,Corp_value!$1:$1,0)))</f>
        <v>#N/A</v>
      </c>
      <c r="N145" s="132" t="e">
        <f>IF(tbl_dmi_isin[[#This Row],[Index]]&gt;$A$2,"",IF(INDEX(Corp_value!$A$1:$EC$2998,MATCH(tbl_dmi_isin[[#This Row],[ISIN]],Corp_value!$B:$B,0),MATCH(N$2,Corp_value!$1:$1,0))="--","",INDEX(Corp_value!$A$1:$EC$2998,MATCH(tbl_dmi_isin[[#This Row],[ISIN]],Corp_value!$B:$B,0),MATCH(N$2,Corp_value!$1:$1,0))))</f>
        <v>#N/A</v>
      </c>
      <c r="O145" s="132" t="e">
        <f>IF(tbl_dmi_isin[[#This Row],[Index]]&gt;$A$2,"",INDEX(Corp_value!$A$1:$EC$2998,MATCH(tbl_dmi_isin[[#This Row],[ISIN]],Corp_value!$B:$B,0),MATCH(O$2,Corp_value!$1:$1,0)))</f>
        <v>#N/A</v>
      </c>
      <c r="P145" s="147" t="e">
        <f>IF(tbl_dmi_isin[[#This Row],[Index]]&gt;$A$2,"",TEXT(INDEX(Corp_value!$A$1:$EC$2998,MATCH(tbl_dmi_isin[[#This Row],[ISIN]],Corp_value!$B:$B,0),MATCH(P$2,Corp_value!$1:$1,0)),"yyyy/mm/dd"))</f>
        <v>#N/A</v>
      </c>
      <c r="Q145" s="147" t="e">
        <f>IF(tbl_dmi_isin[[#This Row],[Index]]&gt;$A$2,"",TEXT(INDEX(Corp_value!$A$1:$EC$2998,MATCH(tbl_dmi_isin[[#This Row],[ISIN]],Corp_value!$B:$B,0),MATCH(Q$2,Corp_value!$1:$1,0)),"yyyy/mm/dd"))</f>
        <v>#N/A</v>
      </c>
      <c r="R145" s="147" t="e">
        <f>IF(tbl_dmi_isin[[#This Row],[Index]]&gt;$A$2,"",IF(TEXT(INDEX(Corp_value!$A$1:$EC$2998,MATCH(tbl_dmi_isin[[#This Row],[ISIN]],Corp_value!$B:$B,0),MATCH(R$2,Corp_value!$1:$1,0)),"yyyy/mm/dd")="--","",TEXT(INDEX(Corp_value!$A$1:$EC$2998,MATCH(tbl_dmi_isin[[#This Row],[ISIN]],Corp_value!$B:$B,0),MATCH(R$2,Corp_value!$1:$1,0)),"yyyy/mm/dd")))</f>
        <v>#N/A</v>
      </c>
      <c r="S145" s="132" t="e">
        <f>IF(tbl_dmi_isin[[#This Row],[Index]]&gt;$A$2,"",INDEX(Corp_value!$A$1:$EC$2998,MATCH(tbl_dmi_isin[[#This Row],[ISIN]],Corp_value!$B:$B,0),MATCH(S$2,Corp_value!$1:$1,0)))</f>
        <v>#N/A</v>
      </c>
      <c r="T145" s="132" t="e">
        <f>IF(tbl_dmi_isin[[#This Row],[Index]]&gt;$A$2,"",INDEX(Corp_value!$A$1:$EC$2998,MATCH(tbl_dmi_isin[[#This Row],[ISIN]],Corp_value!$B:$B,0),MATCH(T$2,Corp_value!$1:$1,0)))</f>
        <v>#N/A</v>
      </c>
      <c r="U145" s="132" t="e">
        <f>IF(tbl_dmi_isin[[#This Row],[Index]]&gt;$A$2,"",IF(INDEX(Corp_value!$A$1:$EC$2998,MATCH(tbl_dmi_isin[[#This Row],[ISIN]],Corp_value!$B:$B,0),MATCH(U$2,Corp_value!$1:$1,0))="--","",INDEX(Corp_value!$A$1:$EC$2998,MATCH(tbl_dmi_isin[[#This Row],[ISIN]],Corp_value!$B:$B,0),MATCH(U$2,Corp_value!$1:$1,0))))</f>
        <v>#N/A</v>
      </c>
      <c r="V145" s="143" t="str">
        <f>IFERROR(IF(tbl_dmi_isin[[#This Row],[Index]]&gt;$A$2,"",INDEX(Corp_value!$A$1:$EC$2998,MATCH(tbl_dmi_isin[[#This Row],[ISIN]],Corp_value!$B:$B,0),MATCH(V$2,Corp_value!$1:$1,0)))/100000000,"")</f>
        <v/>
      </c>
      <c r="W145" s="151" t="e">
        <f>IF(tbl_dmi_isin[[#This Row],[Index]]&gt;$A$2,"",INDEX(Corp_value!$A$1:$EC$2998,MATCH(tbl_dmi_isin[[#This Row],[ISIN]],Corp_value!$B:$B,0),MATCH(W$2,Corp_value!$1:$1,0)))</f>
        <v>#N/A</v>
      </c>
      <c r="X145" s="151" t="e">
        <f>IF(tbl_dmi_isin[[#This Row],[Index]]&gt;$A$2,"",INDEX(Corp_value!$A$1:$EC$2998,MATCH(tbl_dmi_isin[[#This Row],[ISIN]],Corp_value!$B:$B,0),MATCH(X$2,Corp_value!$1:$1,0)))</f>
        <v>#N/A</v>
      </c>
      <c r="Y145" s="153" t="e">
        <f>IF(tbl_dmi_isin[[#This Row],[Index]]&gt;$A$2,"",INDEX(Corp_value!$A$1:$EC$2998,MATCH(tbl_dmi_isin[[#This Row],[ISIN]],Corp_value!$B:$B,0),MATCH(Y$2,Corp_value!$1:$1,0)))</f>
        <v>#N/A</v>
      </c>
      <c r="Z145" s="153" t="e">
        <f>IF(tbl_dmi_isin[[#This Row],[Index]]&gt;$A$2,"",INDEX(Corp_value!$A$1:$EC$2998,MATCH(tbl_dmi_isin[[#This Row],[ISIN]],Corp_value!$B:$B,0),MATCH(Z$2,Corp_value!$1:$1,0)))</f>
        <v>#N/A</v>
      </c>
    </row>
    <row r="146" spans="1:26">
      <c r="A146" s="12">
        <v>143</v>
      </c>
      <c r="B146" s="85" t="str">
        <f>IF(tbl_dmi_isin[[#This Row],[Index]]&gt;$A$2,"",TEXT(INDEX(美元债一级!$A$2:$BO$2879,tbl_dmi_isin[[#This Row],[Index]]+1,MATCH(B$2,美元债一级!$2:$2,0)),"yyyy/mm/dd"))</f>
        <v>2023/05/10</v>
      </c>
      <c r="C146" s="12" t="str">
        <f>IF(tbl_dmi_isin[[#This Row],[Index]]&gt;$A$2,"",INDEX(美元债一级!$A$2:$BO$2880,tbl_dmi_isin[[#This Row],[Index]]+1,MATCH(C$2,美元债一级!$2:$2,0)))</f>
        <v>HK0000929346</v>
      </c>
      <c r="D146" s="12" t="str">
        <f>IF(tbl_dmi_isin[[#This Row],[Index]]&gt;$A$2,"",INDEX(美元债一级!$A$2:$BO$2880,tbl_dmi_isin[[#This Row],[Index]]+1,MATCH(D$2,美元债一级!$2:$2,0)))</f>
        <v>香港按揭证券有限公司</v>
      </c>
      <c r="E146" s="12" t="str">
        <f>TEXT(tbl_dmi_isin[[#This Row],[定价日]],"YYMMDD")&amp;tbl_dmi_isin[[#This Row],[ISIN]]</f>
        <v>230510HK0000929346</v>
      </c>
      <c r="F146" s="114"/>
      <c r="G146" s="24" t="e">
        <f>IF(tbl_dmi_isin[[#This Row],[Index]]&gt;$A$2,"",INDEX(Corp_value!$A$1:$EC$2998,MATCH(tbl_dmi_isin[[#This Row],[ISIN]],Corp_value!$B:$B,0),MATCH(G$2,Corp_value!$1:$1,0)))</f>
        <v>#N/A</v>
      </c>
      <c r="H146" s="25" t="e">
        <f>IF(tbl_dmi_isin[[#This Row],[Index]]&gt;$A$2,"",INDEX(Corp_value!$A$1:$EC$2998,MATCH(tbl_dmi_isin[[#This Row],[ISIN]],Corp_value!$B:$B,0),MATCH(H$2,Corp_value!$1:$1,0)))</f>
        <v>#N/A</v>
      </c>
      <c r="I146" s="25" t="e">
        <f>IF(tbl_dmi_isin[[#This Row],[Index]]&gt;$A$2,"",IF(INDEX(Corp_value!$A$1:$EC$2998,MATCH(tbl_dmi_isin[[#This Row],[ISIN]],Corp_value!$B:$B,0),MATCH(I$2,Corp_value!$1:$1,0))="--","",INDEX(Corp_value!$A$1:$EC$2998,MATCH(tbl_dmi_isin[[#This Row],[ISIN]],Corp_value!$B:$B,0),MATCH(I$2,Corp_value!$1:$1,0))))</f>
        <v>#N/A</v>
      </c>
      <c r="J146" s="24" t="e">
        <f>IF(tbl_dmi_isin[[#This Row],[Index]]&gt;$A$2,"",INDEX(Corp_value!$A$1:$EC$2998,MATCH(tbl_dmi_isin[[#This Row],[ISIN]],Corp_value!$B:$B,0),MATCH(J$2,Corp_value!$1:$1,0)))</f>
        <v>#N/A</v>
      </c>
      <c r="K146" s="24" t="e">
        <f>IF(tbl_dmi_isin[[#This Row],[Index]]&gt;$A$2,"",INDEX(Corp_value!$A$1:$EC$2998,MATCH(tbl_dmi_isin[[#This Row],[ISIN]],Corp_value!$B:$B,0),MATCH(K$2,Corp_value!$1:$1,0)))</f>
        <v>#N/A</v>
      </c>
      <c r="L146" s="24" t="e">
        <f>IF(tbl_dmi_isin[[#This Row],[Index]]&gt;$A$2,"",IF(INDEX(Corp_value!$A$1:$EC$2998,MATCH(tbl_dmi_isin[[#This Row],[ISIN]],Corp_value!$B:$B,0),MATCH(L$2,Corp_value!$1:$1,0))="--","",INDEX(Corp_value!$A$1:$EC$2998,MATCH(tbl_dmi_isin[[#This Row],[ISIN]],Corp_value!$B:$B,0),MATCH(L$2,Corp_value!$1:$1,0))))</f>
        <v>#N/A</v>
      </c>
      <c r="M146" s="132" t="e">
        <f>IF(tbl_dmi_isin[[#This Row],[Index]]&gt;$A$2,"",INDEX(Corp_value!$A$1:$EC$2998,MATCH(tbl_dmi_isin[[#This Row],[ISIN]],Corp_value!$B:$B,0),MATCH(M$2,Corp_value!$1:$1,0)))</f>
        <v>#N/A</v>
      </c>
      <c r="N146" s="132" t="e">
        <f>IF(tbl_dmi_isin[[#This Row],[Index]]&gt;$A$2,"",IF(INDEX(Corp_value!$A$1:$EC$2998,MATCH(tbl_dmi_isin[[#This Row],[ISIN]],Corp_value!$B:$B,0),MATCH(N$2,Corp_value!$1:$1,0))="--","",INDEX(Corp_value!$A$1:$EC$2998,MATCH(tbl_dmi_isin[[#This Row],[ISIN]],Corp_value!$B:$B,0),MATCH(N$2,Corp_value!$1:$1,0))))</f>
        <v>#N/A</v>
      </c>
      <c r="O146" s="132" t="e">
        <f>IF(tbl_dmi_isin[[#This Row],[Index]]&gt;$A$2,"",INDEX(Corp_value!$A$1:$EC$2998,MATCH(tbl_dmi_isin[[#This Row],[ISIN]],Corp_value!$B:$B,0),MATCH(O$2,Corp_value!$1:$1,0)))</f>
        <v>#N/A</v>
      </c>
      <c r="P146" s="147" t="e">
        <f>IF(tbl_dmi_isin[[#This Row],[Index]]&gt;$A$2,"",TEXT(INDEX(Corp_value!$A$1:$EC$2998,MATCH(tbl_dmi_isin[[#This Row],[ISIN]],Corp_value!$B:$B,0),MATCH(P$2,Corp_value!$1:$1,0)),"yyyy/mm/dd"))</f>
        <v>#N/A</v>
      </c>
      <c r="Q146" s="147" t="e">
        <f>IF(tbl_dmi_isin[[#This Row],[Index]]&gt;$A$2,"",TEXT(INDEX(Corp_value!$A$1:$EC$2998,MATCH(tbl_dmi_isin[[#This Row],[ISIN]],Corp_value!$B:$B,0),MATCH(Q$2,Corp_value!$1:$1,0)),"yyyy/mm/dd"))</f>
        <v>#N/A</v>
      </c>
      <c r="R146" s="147" t="e">
        <f>IF(tbl_dmi_isin[[#This Row],[Index]]&gt;$A$2,"",IF(TEXT(INDEX(Corp_value!$A$1:$EC$2998,MATCH(tbl_dmi_isin[[#This Row],[ISIN]],Corp_value!$B:$B,0),MATCH(R$2,Corp_value!$1:$1,0)),"yyyy/mm/dd")="--","",TEXT(INDEX(Corp_value!$A$1:$EC$2998,MATCH(tbl_dmi_isin[[#This Row],[ISIN]],Corp_value!$B:$B,0),MATCH(R$2,Corp_value!$1:$1,0)),"yyyy/mm/dd")))</f>
        <v>#N/A</v>
      </c>
      <c r="S146" s="132" t="e">
        <f>IF(tbl_dmi_isin[[#This Row],[Index]]&gt;$A$2,"",INDEX(Corp_value!$A$1:$EC$2998,MATCH(tbl_dmi_isin[[#This Row],[ISIN]],Corp_value!$B:$B,0),MATCH(S$2,Corp_value!$1:$1,0)))</f>
        <v>#N/A</v>
      </c>
      <c r="T146" s="132" t="e">
        <f>IF(tbl_dmi_isin[[#This Row],[Index]]&gt;$A$2,"",INDEX(Corp_value!$A$1:$EC$2998,MATCH(tbl_dmi_isin[[#This Row],[ISIN]],Corp_value!$B:$B,0),MATCH(T$2,Corp_value!$1:$1,0)))</f>
        <v>#N/A</v>
      </c>
      <c r="U146" s="132" t="e">
        <f>IF(tbl_dmi_isin[[#This Row],[Index]]&gt;$A$2,"",IF(INDEX(Corp_value!$A$1:$EC$2998,MATCH(tbl_dmi_isin[[#This Row],[ISIN]],Corp_value!$B:$B,0),MATCH(U$2,Corp_value!$1:$1,0))="--","",INDEX(Corp_value!$A$1:$EC$2998,MATCH(tbl_dmi_isin[[#This Row],[ISIN]],Corp_value!$B:$B,0),MATCH(U$2,Corp_value!$1:$1,0))))</f>
        <v>#N/A</v>
      </c>
      <c r="V146" s="143" t="str">
        <f>IFERROR(IF(tbl_dmi_isin[[#This Row],[Index]]&gt;$A$2,"",INDEX(Corp_value!$A$1:$EC$2998,MATCH(tbl_dmi_isin[[#This Row],[ISIN]],Corp_value!$B:$B,0),MATCH(V$2,Corp_value!$1:$1,0)))/100000000,"")</f>
        <v/>
      </c>
      <c r="W146" s="151" t="e">
        <f>IF(tbl_dmi_isin[[#This Row],[Index]]&gt;$A$2,"",INDEX(Corp_value!$A$1:$EC$2998,MATCH(tbl_dmi_isin[[#This Row],[ISIN]],Corp_value!$B:$B,0),MATCH(W$2,Corp_value!$1:$1,0)))</f>
        <v>#N/A</v>
      </c>
      <c r="X146" s="151" t="e">
        <f>IF(tbl_dmi_isin[[#This Row],[Index]]&gt;$A$2,"",INDEX(Corp_value!$A$1:$EC$2998,MATCH(tbl_dmi_isin[[#This Row],[ISIN]],Corp_value!$B:$B,0),MATCH(X$2,Corp_value!$1:$1,0)))</f>
        <v>#N/A</v>
      </c>
      <c r="Y146" s="153" t="e">
        <f>IF(tbl_dmi_isin[[#This Row],[Index]]&gt;$A$2,"",INDEX(Corp_value!$A$1:$EC$2998,MATCH(tbl_dmi_isin[[#This Row],[ISIN]],Corp_value!$B:$B,0),MATCH(Y$2,Corp_value!$1:$1,0)))</f>
        <v>#N/A</v>
      </c>
      <c r="Z146" s="153" t="e">
        <f>IF(tbl_dmi_isin[[#This Row],[Index]]&gt;$A$2,"",INDEX(Corp_value!$A$1:$EC$2998,MATCH(tbl_dmi_isin[[#This Row],[ISIN]],Corp_value!$B:$B,0),MATCH(Z$2,Corp_value!$1:$1,0)))</f>
        <v>#N/A</v>
      </c>
    </row>
    <row r="147" spans="1:26">
      <c r="A147" s="12">
        <v>144</v>
      </c>
      <c r="B147" s="85" t="str">
        <f>IF(tbl_dmi_isin[[#This Row],[Index]]&gt;$A$2,"",TEXT(INDEX(美元债一级!$A$2:$BO$2879,tbl_dmi_isin[[#This Row],[Index]]+1,MATCH(B$2,美元债一级!$2:$2,0)),"yyyy/mm/dd"))</f>
        <v>2023/05/10</v>
      </c>
      <c r="C147" s="12" t="str">
        <f>IF(tbl_dmi_isin[[#This Row],[Index]]&gt;$A$2,"",INDEX(美元债一级!$A$2:$BO$2880,tbl_dmi_isin[[#This Row],[Index]]+1,MATCH(C$2,美元债一级!$2:$2,0)))</f>
        <v>HK0000929361</v>
      </c>
      <c r="D147" s="12" t="str">
        <f>IF(tbl_dmi_isin[[#This Row],[Index]]&gt;$A$2,"",INDEX(美元债一级!$A$2:$BO$2880,tbl_dmi_isin[[#This Row],[Index]]+1,MATCH(D$2,美元债一级!$2:$2,0)))</f>
        <v>香港按揭证券有限公司</v>
      </c>
      <c r="E147" s="12" t="str">
        <f>TEXT(tbl_dmi_isin[[#This Row],[定价日]],"YYMMDD")&amp;tbl_dmi_isin[[#This Row],[ISIN]]</f>
        <v>230510HK0000929361</v>
      </c>
      <c r="F147" s="114"/>
      <c r="G147" s="24" t="e">
        <f>IF(tbl_dmi_isin[[#This Row],[Index]]&gt;$A$2,"",INDEX(Corp_value!$A$1:$EC$2998,MATCH(tbl_dmi_isin[[#This Row],[ISIN]],Corp_value!$B:$B,0),MATCH(G$2,Corp_value!$1:$1,0)))</f>
        <v>#N/A</v>
      </c>
      <c r="H147" s="25" t="e">
        <f>IF(tbl_dmi_isin[[#This Row],[Index]]&gt;$A$2,"",INDEX(Corp_value!$A$1:$EC$2998,MATCH(tbl_dmi_isin[[#This Row],[ISIN]],Corp_value!$B:$B,0),MATCH(H$2,Corp_value!$1:$1,0)))</f>
        <v>#N/A</v>
      </c>
      <c r="I147" s="25" t="e">
        <f>IF(tbl_dmi_isin[[#This Row],[Index]]&gt;$A$2,"",IF(INDEX(Corp_value!$A$1:$EC$2998,MATCH(tbl_dmi_isin[[#This Row],[ISIN]],Corp_value!$B:$B,0),MATCH(I$2,Corp_value!$1:$1,0))="--","",INDEX(Corp_value!$A$1:$EC$2998,MATCH(tbl_dmi_isin[[#This Row],[ISIN]],Corp_value!$B:$B,0),MATCH(I$2,Corp_value!$1:$1,0))))</f>
        <v>#N/A</v>
      </c>
      <c r="J147" s="24" t="e">
        <f>IF(tbl_dmi_isin[[#This Row],[Index]]&gt;$A$2,"",INDEX(Corp_value!$A$1:$EC$2998,MATCH(tbl_dmi_isin[[#This Row],[ISIN]],Corp_value!$B:$B,0),MATCH(J$2,Corp_value!$1:$1,0)))</f>
        <v>#N/A</v>
      </c>
      <c r="K147" s="24" t="e">
        <f>IF(tbl_dmi_isin[[#This Row],[Index]]&gt;$A$2,"",INDEX(Corp_value!$A$1:$EC$2998,MATCH(tbl_dmi_isin[[#This Row],[ISIN]],Corp_value!$B:$B,0),MATCH(K$2,Corp_value!$1:$1,0)))</f>
        <v>#N/A</v>
      </c>
      <c r="L147" s="24" t="e">
        <f>IF(tbl_dmi_isin[[#This Row],[Index]]&gt;$A$2,"",IF(INDEX(Corp_value!$A$1:$EC$2998,MATCH(tbl_dmi_isin[[#This Row],[ISIN]],Corp_value!$B:$B,0),MATCH(L$2,Corp_value!$1:$1,0))="--","",INDEX(Corp_value!$A$1:$EC$2998,MATCH(tbl_dmi_isin[[#This Row],[ISIN]],Corp_value!$B:$B,0),MATCH(L$2,Corp_value!$1:$1,0))))</f>
        <v>#N/A</v>
      </c>
      <c r="M147" s="132" t="e">
        <f>IF(tbl_dmi_isin[[#This Row],[Index]]&gt;$A$2,"",INDEX(Corp_value!$A$1:$EC$2998,MATCH(tbl_dmi_isin[[#This Row],[ISIN]],Corp_value!$B:$B,0),MATCH(M$2,Corp_value!$1:$1,0)))</f>
        <v>#N/A</v>
      </c>
      <c r="N147" s="132" t="e">
        <f>IF(tbl_dmi_isin[[#This Row],[Index]]&gt;$A$2,"",IF(INDEX(Corp_value!$A$1:$EC$2998,MATCH(tbl_dmi_isin[[#This Row],[ISIN]],Corp_value!$B:$B,0),MATCH(N$2,Corp_value!$1:$1,0))="--","",INDEX(Corp_value!$A$1:$EC$2998,MATCH(tbl_dmi_isin[[#This Row],[ISIN]],Corp_value!$B:$B,0),MATCH(N$2,Corp_value!$1:$1,0))))</f>
        <v>#N/A</v>
      </c>
      <c r="O147" s="132" t="e">
        <f>IF(tbl_dmi_isin[[#This Row],[Index]]&gt;$A$2,"",INDEX(Corp_value!$A$1:$EC$2998,MATCH(tbl_dmi_isin[[#This Row],[ISIN]],Corp_value!$B:$B,0),MATCH(O$2,Corp_value!$1:$1,0)))</f>
        <v>#N/A</v>
      </c>
      <c r="P147" s="147" t="e">
        <f>IF(tbl_dmi_isin[[#This Row],[Index]]&gt;$A$2,"",TEXT(INDEX(Corp_value!$A$1:$EC$2998,MATCH(tbl_dmi_isin[[#This Row],[ISIN]],Corp_value!$B:$B,0),MATCH(P$2,Corp_value!$1:$1,0)),"yyyy/mm/dd"))</f>
        <v>#N/A</v>
      </c>
      <c r="Q147" s="147" t="e">
        <f>IF(tbl_dmi_isin[[#This Row],[Index]]&gt;$A$2,"",TEXT(INDEX(Corp_value!$A$1:$EC$2998,MATCH(tbl_dmi_isin[[#This Row],[ISIN]],Corp_value!$B:$B,0),MATCH(Q$2,Corp_value!$1:$1,0)),"yyyy/mm/dd"))</f>
        <v>#N/A</v>
      </c>
      <c r="R147" s="147" t="e">
        <f>IF(tbl_dmi_isin[[#This Row],[Index]]&gt;$A$2,"",IF(TEXT(INDEX(Corp_value!$A$1:$EC$2998,MATCH(tbl_dmi_isin[[#This Row],[ISIN]],Corp_value!$B:$B,0),MATCH(R$2,Corp_value!$1:$1,0)),"yyyy/mm/dd")="--","",TEXT(INDEX(Corp_value!$A$1:$EC$2998,MATCH(tbl_dmi_isin[[#This Row],[ISIN]],Corp_value!$B:$B,0),MATCH(R$2,Corp_value!$1:$1,0)),"yyyy/mm/dd")))</f>
        <v>#N/A</v>
      </c>
      <c r="S147" s="132" t="e">
        <f>IF(tbl_dmi_isin[[#This Row],[Index]]&gt;$A$2,"",INDEX(Corp_value!$A$1:$EC$2998,MATCH(tbl_dmi_isin[[#This Row],[ISIN]],Corp_value!$B:$B,0),MATCH(S$2,Corp_value!$1:$1,0)))</f>
        <v>#N/A</v>
      </c>
      <c r="T147" s="132" t="e">
        <f>IF(tbl_dmi_isin[[#This Row],[Index]]&gt;$A$2,"",INDEX(Corp_value!$A$1:$EC$2998,MATCH(tbl_dmi_isin[[#This Row],[ISIN]],Corp_value!$B:$B,0),MATCH(T$2,Corp_value!$1:$1,0)))</f>
        <v>#N/A</v>
      </c>
      <c r="U147" s="132" t="e">
        <f>IF(tbl_dmi_isin[[#This Row],[Index]]&gt;$A$2,"",IF(INDEX(Corp_value!$A$1:$EC$2998,MATCH(tbl_dmi_isin[[#This Row],[ISIN]],Corp_value!$B:$B,0),MATCH(U$2,Corp_value!$1:$1,0))="--","",INDEX(Corp_value!$A$1:$EC$2998,MATCH(tbl_dmi_isin[[#This Row],[ISIN]],Corp_value!$B:$B,0),MATCH(U$2,Corp_value!$1:$1,0))))</f>
        <v>#N/A</v>
      </c>
      <c r="V147" s="143" t="str">
        <f>IFERROR(IF(tbl_dmi_isin[[#This Row],[Index]]&gt;$A$2,"",INDEX(Corp_value!$A$1:$EC$2998,MATCH(tbl_dmi_isin[[#This Row],[ISIN]],Corp_value!$B:$B,0),MATCH(V$2,Corp_value!$1:$1,0)))/100000000,"")</f>
        <v/>
      </c>
      <c r="W147" s="151" t="e">
        <f>IF(tbl_dmi_isin[[#This Row],[Index]]&gt;$A$2,"",INDEX(Corp_value!$A$1:$EC$2998,MATCH(tbl_dmi_isin[[#This Row],[ISIN]],Corp_value!$B:$B,0),MATCH(W$2,Corp_value!$1:$1,0)))</f>
        <v>#N/A</v>
      </c>
      <c r="X147" s="151" t="e">
        <f>IF(tbl_dmi_isin[[#This Row],[Index]]&gt;$A$2,"",INDEX(Corp_value!$A$1:$EC$2998,MATCH(tbl_dmi_isin[[#This Row],[ISIN]],Corp_value!$B:$B,0),MATCH(X$2,Corp_value!$1:$1,0)))</f>
        <v>#N/A</v>
      </c>
      <c r="Y147" s="153" t="e">
        <f>IF(tbl_dmi_isin[[#This Row],[Index]]&gt;$A$2,"",INDEX(Corp_value!$A$1:$EC$2998,MATCH(tbl_dmi_isin[[#This Row],[ISIN]],Corp_value!$B:$B,0),MATCH(Y$2,Corp_value!$1:$1,0)))</f>
        <v>#N/A</v>
      </c>
      <c r="Z147" s="153" t="e">
        <f>IF(tbl_dmi_isin[[#This Row],[Index]]&gt;$A$2,"",INDEX(Corp_value!$A$1:$EC$2998,MATCH(tbl_dmi_isin[[#This Row],[ISIN]],Corp_value!$B:$B,0),MATCH(Z$2,Corp_value!$1:$1,0)))</f>
        <v>#N/A</v>
      </c>
    </row>
    <row r="148" spans="1:26">
      <c r="A148" s="12">
        <v>145</v>
      </c>
      <c r="B148" s="85" t="str">
        <f>IF(tbl_dmi_isin[[#This Row],[Index]]&gt;$A$2,"",TEXT(INDEX(美元债一级!$A$2:$BO$2879,tbl_dmi_isin[[#This Row],[Index]]+1,MATCH(B$2,美元债一级!$2:$2,0)),"yyyy/mm/dd"))</f>
        <v>2023/05/09</v>
      </c>
      <c r="C148" s="12" t="str">
        <f>IF(tbl_dmi_isin[[#This Row],[Index]]&gt;$A$2,"",INDEX(美元债一级!$A$2:$BO$2880,tbl_dmi_isin[[#This Row],[Index]]+1,MATCH(C$2,美元债一级!$2:$2,0)))</f>
        <v>HK0000929254</v>
      </c>
      <c r="D148" s="12" t="str">
        <f>IF(tbl_dmi_isin[[#This Row],[Index]]&gt;$A$2,"",INDEX(美元债一级!$A$2:$BO$2880,tbl_dmi_isin[[#This Row],[Index]]+1,MATCH(D$2,美元债一级!$2:$2,0)))</f>
        <v>香港按揭证券有限公司</v>
      </c>
      <c r="E148" s="12" t="str">
        <f>TEXT(tbl_dmi_isin[[#This Row],[定价日]],"YYMMDD")&amp;tbl_dmi_isin[[#This Row],[ISIN]]</f>
        <v>230509HK0000929254</v>
      </c>
      <c r="F148" s="114"/>
      <c r="G148" s="24" t="e">
        <f>IF(tbl_dmi_isin[[#This Row],[Index]]&gt;$A$2,"",INDEX(Corp_value!$A$1:$EC$2998,MATCH(tbl_dmi_isin[[#This Row],[ISIN]],Corp_value!$B:$B,0),MATCH(G$2,Corp_value!$1:$1,0)))</f>
        <v>#N/A</v>
      </c>
      <c r="H148" s="25" t="e">
        <f>IF(tbl_dmi_isin[[#This Row],[Index]]&gt;$A$2,"",INDEX(Corp_value!$A$1:$EC$2998,MATCH(tbl_dmi_isin[[#This Row],[ISIN]],Corp_value!$B:$B,0),MATCH(H$2,Corp_value!$1:$1,0)))</f>
        <v>#N/A</v>
      </c>
      <c r="I148" s="25" t="e">
        <f>IF(tbl_dmi_isin[[#This Row],[Index]]&gt;$A$2,"",IF(INDEX(Corp_value!$A$1:$EC$2998,MATCH(tbl_dmi_isin[[#This Row],[ISIN]],Corp_value!$B:$B,0),MATCH(I$2,Corp_value!$1:$1,0))="--","",INDEX(Corp_value!$A$1:$EC$2998,MATCH(tbl_dmi_isin[[#This Row],[ISIN]],Corp_value!$B:$B,0),MATCH(I$2,Corp_value!$1:$1,0))))</f>
        <v>#N/A</v>
      </c>
      <c r="J148" s="24" t="e">
        <f>IF(tbl_dmi_isin[[#This Row],[Index]]&gt;$A$2,"",INDEX(Corp_value!$A$1:$EC$2998,MATCH(tbl_dmi_isin[[#This Row],[ISIN]],Corp_value!$B:$B,0),MATCH(J$2,Corp_value!$1:$1,0)))</f>
        <v>#N/A</v>
      </c>
      <c r="K148" s="24" t="e">
        <f>IF(tbl_dmi_isin[[#This Row],[Index]]&gt;$A$2,"",INDEX(Corp_value!$A$1:$EC$2998,MATCH(tbl_dmi_isin[[#This Row],[ISIN]],Corp_value!$B:$B,0),MATCH(K$2,Corp_value!$1:$1,0)))</f>
        <v>#N/A</v>
      </c>
      <c r="L148" s="24" t="e">
        <f>IF(tbl_dmi_isin[[#This Row],[Index]]&gt;$A$2,"",IF(INDEX(Corp_value!$A$1:$EC$2998,MATCH(tbl_dmi_isin[[#This Row],[ISIN]],Corp_value!$B:$B,0),MATCH(L$2,Corp_value!$1:$1,0))="--","",INDEX(Corp_value!$A$1:$EC$2998,MATCH(tbl_dmi_isin[[#This Row],[ISIN]],Corp_value!$B:$B,0),MATCH(L$2,Corp_value!$1:$1,0))))</f>
        <v>#N/A</v>
      </c>
      <c r="M148" s="24" t="e">
        <f>IF(tbl_dmi_isin[[#This Row],[Index]]&gt;$A$2,"",INDEX(Corp_value!$A$1:$EC$2998,MATCH(tbl_dmi_isin[[#This Row],[ISIN]],Corp_value!$B:$B,0),MATCH(M$2,Corp_value!$1:$1,0)))</f>
        <v>#N/A</v>
      </c>
      <c r="N148" s="24" t="e">
        <f>IF(tbl_dmi_isin[[#This Row],[Index]]&gt;$A$2,"",IF(INDEX(Corp_value!$A$1:$EC$2998,MATCH(tbl_dmi_isin[[#This Row],[ISIN]],Corp_value!$B:$B,0),MATCH(N$2,Corp_value!$1:$1,0))="--","",INDEX(Corp_value!$A$1:$EC$2998,MATCH(tbl_dmi_isin[[#This Row],[ISIN]],Corp_value!$B:$B,0),MATCH(N$2,Corp_value!$1:$1,0))))</f>
        <v>#N/A</v>
      </c>
      <c r="O148" s="24" t="e">
        <f>IF(tbl_dmi_isin[[#This Row],[Index]]&gt;$A$2,"",INDEX(Corp_value!$A$1:$EC$2998,MATCH(tbl_dmi_isin[[#This Row],[ISIN]],Corp_value!$B:$B,0),MATCH(O$2,Corp_value!$1:$1,0)))</f>
        <v>#N/A</v>
      </c>
      <c r="P148" s="146" t="e">
        <f>IF(tbl_dmi_isin[[#This Row],[Index]]&gt;$A$2,"",TEXT(INDEX(Corp_value!$A$1:$EC$2998,MATCH(tbl_dmi_isin[[#This Row],[ISIN]],Corp_value!$B:$B,0),MATCH(P$2,Corp_value!$1:$1,0)),"yyyy/mm/dd"))</f>
        <v>#N/A</v>
      </c>
      <c r="Q148" s="146" t="e">
        <f>IF(tbl_dmi_isin[[#This Row],[Index]]&gt;$A$2,"",TEXT(INDEX(Corp_value!$A$1:$EC$2998,MATCH(tbl_dmi_isin[[#This Row],[ISIN]],Corp_value!$B:$B,0),MATCH(Q$2,Corp_value!$1:$1,0)),"yyyy/mm/dd"))</f>
        <v>#N/A</v>
      </c>
      <c r="R148" s="146" t="e">
        <f>IF(tbl_dmi_isin[[#This Row],[Index]]&gt;$A$2,"",IF(TEXT(INDEX(Corp_value!$A$1:$EC$2998,MATCH(tbl_dmi_isin[[#This Row],[ISIN]],Corp_value!$B:$B,0),MATCH(R$2,Corp_value!$1:$1,0)),"yyyy/mm/dd")="--","",TEXT(INDEX(Corp_value!$A$1:$EC$2998,MATCH(tbl_dmi_isin[[#This Row],[ISIN]],Corp_value!$B:$B,0),MATCH(R$2,Corp_value!$1:$1,0)),"yyyy/mm/dd")))</f>
        <v>#N/A</v>
      </c>
      <c r="S148" s="24" t="e">
        <f>IF(tbl_dmi_isin[[#This Row],[Index]]&gt;$A$2,"",INDEX(Corp_value!$A$1:$EC$2998,MATCH(tbl_dmi_isin[[#This Row],[ISIN]],Corp_value!$B:$B,0),MATCH(S$2,Corp_value!$1:$1,0)))</f>
        <v>#N/A</v>
      </c>
      <c r="T148" s="24" t="e">
        <f>IF(tbl_dmi_isin[[#This Row],[Index]]&gt;$A$2,"",INDEX(Corp_value!$A$1:$EC$2998,MATCH(tbl_dmi_isin[[#This Row],[ISIN]],Corp_value!$B:$B,0),MATCH(T$2,Corp_value!$1:$1,0)))</f>
        <v>#N/A</v>
      </c>
      <c r="U148" s="24" t="e">
        <f>IF(tbl_dmi_isin[[#This Row],[Index]]&gt;$A$2,"",IF(INDEX(Corp_value!$A$1:$EC$2998,MATCH(tbl_dmi_isin[[#This Row],[ISIN]],Corp_value!$B:$B,0),MATCH(U$2,Corp_value!$1:$1,0))="--","",INDEX(Corp_value!$A$1:$EC$2998,MATCH(tbl_dmi_isin[[#This Row],[ISIN]],Corp_value!$B:$B,0),MATCH(U$2,Corp_value!$1:$1,0))))</f>
        <v>#N/A</v>
      </c>
      <c r="V148" s="144" t="str">
        <f>IFERROR(IF(tbl_dmi_isin[[#This Row],[Index]]&gt;$A$2,"",INDEX(Corp_value!$A$1:$EC$2998,MATCH(tbl_dmi_isin[[#This Row],[ISIN]],Corp_value!$B:$B,0),MATCH(V$2,Corp_value!$1:$1,0)))/100000000,"")</f>
        <v/>
      </c>
      <c r="W148" s="150" t="e">
        <f>IF(tbl_dmi_isin[[#This Row],[Index]]&gt;$A$2,"",INDEX(Corp_value!$A$1:$EC$2998,MATCH(tbl_dmi_isin[[#This Row],[ISIN]],Corp_value!$B:$B,0),MATCH(W$2,Corp_value!$1:$1,0)))</f>
        <v>#N/A</v>
      </c>
      <c r="X148" s="150" t="e">
        <f>IF(tbl_dmi_isin[[#This Row],[Index]]&gt;$A$2,"",INDEX(Corp_value!$A$1:$EC$2998,MATCH(tbl_dmi_isin[[#This Row],[ISIN]],Corp_value!$B:$B,0),MATCH(X$2,Corp_value!$1:$1,0)))</f>
        <v>#N/A</v>
      </c>
      <c r="Y148" s="153" t="e">
        <f>IF(tbl_dmi_isin[[#This Row],[Index]]&gt;$A$2,"",INDEX(Corp_value!$A$1:$EC$2998,MATCH(tbl_dmi_isin[[#This Row],[ISIN]],Corp_value!$B:$B,0),MATCH(Y$2,Corp_value!$1:$1,0)))</f>
        <v>#N/A</v>
      </c>
      <c r="Z148" s="153" t="e">
        <f>IF(tbl_dmi_isin[[#This Row],[Index]]&gt;$A$2,"",INDEX(Corp_value!$A$1:$EC$2998,MATCH(tbl_dmi_isin[[#This Row],[ISIN]],Corp_value!$B:$B,0),MATCH(Z$2,Corp_value!$1:$1,0)))</f>
        <v>#N/A</v>
      </c>
    </row>
    <row r="149" spans="1:26">
      <c r="A149" s="12">
        <v>146</v>
      </c>
      <c r="B149" s="85" t="str">
        <f>IF(tbl_dmi_isin[[#This Row],[Index]]&gt;$A$2,"",TEXT(INDEX(美元债一级!$A$2:$BO$2879,tbl_dmi_isin[[#This Row],[Index]]+1,MATCH(B$2,美元债一级!$2:$2,0)),"yyyy/mm/dd"))</f>
        <v>2023/05/02</v>
      </c>
      <c r="C149" s="12" t="str">
        <f>IF(tbl_dmi_isin[[#This Row],[Index]]&gt;$A$2,"",INDEX(美元债一级!$A$2:$BO$2880,tbl_dmi_isin[[#This Row],[Index]]+1,MATCH(C$2,美元债一级!$2:$2,0)))</f>
        <v>HK0000924883</v>
      </c>
      <c r="D149" s="12" t="str">
        <f>IF(tbl_dmi_isin[[#This Row],[Index]]&gt;$A$2,"",INDEX(美元债一级!$A$2:$BO$2880,tbl_dmi_isin[[#This Row],[Index]]+1,MATCH(D$2,美元债一级!$2:$2,0)))</f>
        <v>香港按揭证券有限公司</v>
      </c>
      <c r="E149" s="12" t="str">
        <f>TEXT(tbl_dmi_isin[[#This Row],[定价日]],"YYMMDD")&amp;tbl_dmi_isin[[#This Row],[ISIN]]</f>
        <v>230502HK0000924883</v>
      </c>
      <c r="F149" s="116"/>
      <c r="G149" s="24" t="e">
        <f>IF(tbl_dmi_isin[[#This Row],[Index]]&gt;$A$2,"",INDEX(Corp_value!$A$1:$EC$2998,MATCH(tbl_dmi_isin[[#This Row],[ISIN]],Corp_value!$B:$B,0),MATCH(G$2,Corp_value!$1:$1,0)))</f>
        <v>#N/A</v>
      </c>
      <c r="H149" s="25" t="e">
        <f>IF(tbl_dmi_isin[[#This Row],[Index]]&gt;$A$2,"",INDEX(Corp_value!$A$1:$EC$2998,MATCH(tbl_dmi_isin[[#This Row],[ISIN]],Corp_value!$B:$B,0),MATCH(H$2,Corp_value!$1:$1,0)))</f>
        <v>#N/A</v>
      </c>
      <c r="I149" s="25" t="e">
        <f>IF(tbl_dmi_isin[[#This Row],[Index]]&gt;$A$2,"",IF(INDEX(Corp_value!$A$1:$EC$2998,MATCH(tbl_dmi_isin[[#This Row],[ISIN]],Corp_value!$B:$B,0),MATCH(I$2,Corp_value!$1:$1,0))="--","",INDEX(Corp_value!$A$1:$EC$2998,MATCH(tbl_dmi_isin[[#This Row],[ISIN]],Corp_value!$B:$B,0),MATCH(I$2,Corp_value!$1:$1,0))))</f>
        <v>#N/A</v>
      </c>
      <c r="J149" s="24" t="e">
        <f>IF(tbl_dmi_isin[[#This Row],[Index]]&gt;$A$2,"",INDEX(Corp_value!$A$1:$EC$2998,MATCH(tbl_dmi_isin[[#This Row],[ISIN]],Corp_value!$B:$B,0),MATCH(J$2,Corp_value!$1:$1,0)))</f>
        <v>#N/A</v>
      </c>
      <c r="K149" s="24" t="e">
        <f>IF(tbl_dmi_isin[[#This Row],[Index]]&gt;$A$2,"",INDEX(Corp_value!$A$1:$EC$2998,MATCH(tbl_dmi_isin[[#This Row],[ISIN]],Corp_value!$B:$B,0),MATCH(K$2,Corp_value!$1:$1,0)))</f>
        <v>#N/A</v>
      </c>
      <c r="L149" s="24" t="e">
        <f>IF(tbl_dmi_isin[[#This Row],[Index]]&gt;$A$2,"",IF(INDEX(Corp_value!$A$1:$EC$2998,MATCH(tbl_dmi_isin[[#This Row],[ISIN]],Corp_value!$B:$B,0),MATCH(L$2,Corp_value!$1:$1,0))="--","",INDEX(Corp_value!$A$1:$EC$2998,MATCH(tbl_dmi_isin[[#This Row],[ISIN]],Corp_value!$B:$B,0),MATCH(L$2,Corp_value!$1:$1,0))))</f>
        <v>#N/A</v>
      </c>
      <c r="M149" s="132" t="e">
        <f>IF(tbl_dmi_isin[[#This Row],[Index]]&gt;$A$2,"",INDEX(Corp_value!$A$1:$EC$2998,MATCH(tbl_dmi_isin[[#This Row],[ISIN]],Corp_value!$B:$B,0),MATCH(M$2,Corp_value!$1:$1,0)))</f>
        <v>#N/A</v>
      </c>
      <c r="N149" s="132" t="e">
        <f>IF(tbl_dmi_isin[[#This Row],[Index]]&gt;$A$2,"",IF(INDEX(Corp_value!$A$1:$EC$2998,MATCH(tbl_dmi_isin[[#This Row],[ISIN]],Corp_value!$B:$B,0),MATCH(N$2,Corp_value!$1:$1,0))="--","",INDEX(Corp_value!$A$1:$EC$2998,MATCH(tbl_dmi_isin[[#This Row],[ISIN]],Corp_value!$B:$B,0),MATCH(N$2,Corp_value!$1:$1,0))))</f>
        <v>#N/A</v>
      </c>
      <c r="O149" s="132" t="e">
        <f>IF(tbl_dmi_isin[[#This Row],[Index]]&gt;$A$2,"",INDEX(Corp_value!$A$1:$EC$2998,MATCH(tbl_dmi_isin[[#This Row],[ISIN]],Corp_value!$B:$B,0),MATCH(O$2,Corp_value!$1:$1,0)))</f>
        <v>#N/A</v>
      </c>
      <c r="P149" s="147" t="e">
        <f>IF(tbl_dmi_isin[[#This Row],[Index]]&gt;$A$2,"",TEXT(INDEX(Corp_value!$A$1:$EC$2998,MATCH(tbl_dmi_isin[[#This Row],[ISIN]],Corp_value!$B:$B,0),MATCH(P$2,Corp_value!$1:$1,0)),"yyyy/mm/dd"))</f>
        <v>#N/A</v>
      </c>
      <c r="Q149" s="147" t="e">
        <f>IF(tbl_dmi_isin[[#This Row],[Index]]&gt;$A$2,"",TEXT(INDEX(Corp_value!$A$1:$EC$2998,MATCH(tbl_dmi_isin[[#This Row],[ISIN]],Corp_value!$B:$B,0),MATCH(Q$2,Corp_value!$1:$1,0)),"yyyy/mm/dd"))</f>
        <v>#N/A</v>
      </c>
      <c r="R149" s="147" t="e">
        <f>IF(tbl_dmi_isin[[#This Row],[Index]]&gt;$A$2,"",IF(TEXT(INDEX(Corp_value!$A$1:$EC$2998,MATCH(tbl_dmi_isin[[#This Row],[ISIN]],Corp_value!$B:$B,0),MATCH(R$2,Corp_value!$1:$1,0)),"yyyy/mm/dd")="--","",TEXT(INDEX(Corp_value!$A$1:$EC$2998,MATCH(tbl_dmi_isin[[#This Row],[ISIN]],Corp_value!$B:$B,0),MATCH(R$2,Corp_value!$1:$1,0)),"yyyy/mm/dd")))</f>
        <v>#N/A</v>
      </c>
      <c r="S149" s="132" t="e">
        <f>IF(tbl_dmi_isin[[#This Row],[Index]]&gt;$A$2,"",INDEX(Corp_value!$A$1:$EC$2998,MATCH(tbl_dmi_isin[[#This Row],[ISIN]],Corp_value!$B:$B,0),MATCH(S$2,Corp_value!$1:$1,0)))</f>
        <v>#N/A</v>
      </c>
      <c r="T149" s="132" t="e">
        <f>IF(tbl_dmi_isin[[#This Row],[Index]]&gt;$A$2,"",INDEX(Corp_value!$A$1:$EC$2998,MATCH(tbl_dmi_isin[[#This Row],[ISIN]],Corp_value!$B:$B,0),MATCH(T$2,Corp_value!$1:$1,0)))</f>
        <v>#N/A</v>
      </c>
      <c r="U149" s="132" t="e">
        <f>IF(tbl_dmi_isin[[#This Row],[Index]]&gt;$A$2,"",IF(INDEX(Corp_value!$A$1:$EC$2998,MATCH(tbl_dmi_isin[[#This Row],[ISIN]],Corp_value!$B:$B,0),MATCH(U$2,Corp_value!$1:$1,0))="--","",INDEX(Corp_value!$A$1:$EC$2998,MATCH(tbl_dmi_isin[[#This Row],[ISIN]],Corp_value!$B:$B,0),MATCH(U$2,Corp_value!$1:$1,0))))</f>
        <v>#N/A</v>
      </c>
      <c r="V149" s="145" t="str">
        <f>IFERROR(IF(tbl_dmi_isin[[#This Row],[Index]]&gt;$A$2,"",INDEX(Corp_value!$A$1:$EC$2998,MATCH(tbl_dmi_isin[[#This Row],[ISIN]],Corp_value!$B:$B,0),MATCH(V$2,Corp_value!$1:$1,0)))/100000000,"")</f>
        <v/>
      </c>
      <c r="W149" s="150" t="e">
        <f>IF(tbl_dmi_isin[[#This Row],[Index]]&gt;$A$2,"",INDEX(Corp_value!$A$1:$EC$2998,MATCH(tbl_dmi_isin[[#This Row],[ISIN]],Corp_value!$B:$B,0),MATCH(W$2,Corp_value!$1:$1,0)))</f>
        <v>#N/A</v>
      </c>
      <c r="X149" s="150" t="e">
        <f>IF(tbl_dmi_isin[[#This Row],[Index]]&gt;$A$2,"",INDEX(Corp_value!$A$1:$EC$2998,MATCH(tbl_dmi_isin[[#This Row],[ISIN]],Corp_value!$B:$B,0),MATCH(X$2,Corp_value!$1:$1,0)))</f>
        <v>#N/A</v>
      </c>
      <c r="Y149" s="153" t="e">
        <f>IF(tbl_dmi_isin[[#This Row],[Index]]&gt;$A$2,"",INDEX(Corp_value!$A$1:$EC$2998,MATCH(tbl_dmi_isin[[#This Row],[ISIN]],Corp_value!$B:$B,0),MATCH(Y$2,Corp_value!$1:$1,0)))</f>
        <v>#N/A</v>
      </c>
      <c r="Z149" s="153" t="e">
        <f>IF(tbl_dmi_isin[[#This Row],[Index]]&gt;$A$2,"",INDEX(Corp_value!$A$1:$EC$2998,MATCH(tbl_dmi_isin[[#This Row],[ISIN]],Corp_value!$B:$B,0),MATCH(Z$2,Corp_value!$1:$1,0)))</f>
        <v>#N/A</v>
      </c>
    </row>
    <row r="150" spans="1:26">
      <c r="A150" s="12">
        <v>147</v>
      </c>
      <c r="B150" s="85" t="str">
        <f>IF(tbl_dmi_isin[[#This Row],[Index]]&gt;$A$2,"",TEXT(INDEX(美元债一级!$A$2:$BO$2879,tbl_dmi_isin[[#This Row],[Index]]+1,MATCH(B$2,美元债一级!$2:$2,0)),"yyyy/mm/dd"))</f>
        <v>2023/05/02</v>
      </c>
      <c r="C150" s="12" t="str">
        <f>IF(tbl_dmi_isin[[#This Row],[Index]]&gt;$A$2,"",INDEX(美元债一级!$A$2:$BO$2880,tbl_dmi_isin[[#This Row],[Index]]+1,MATCH(C$2,美元债一级!$2:$2,0)))</f>
        <v>HK0000924867</v>
      </c>
      <c r="D150" s="12" t="str">
        <f>IF(tbl_dmi_isin[[#This Row],[Index]]&gt;$A$2,"",INDEX(美元债一级!$A$2:$BO$2880,tbl_dmi_isin[[#This Row],[Index]]+1,MATCH(D$2,美元债一级!$2:$2,0)))</f>
        <v>香港按揭证券有限公司</v>
      </c>
      <c r="E150" s="12" t="str">
        <f>TEXT(tbl_dmi_isin[[#This Row],[定价日]],"YYMMDD")&amp;tbl_dmi_isin[[#This Row],[ISIN]]</f>
        <v>230502HK0000924867</v>
      </c>
      <c r="F150" s="116"/>
      <c r="G150" s="24" t="e">
        <f>IF(tbl_dmi_isin[[#This Row],[Index]]&gt;$A$2,"",INDEX(Corp_value!$A$1:$EC$2998,MATCH(tbl_dmi_isin[[#This Row],[ISIN]],Corp_value!$B:$B,0),MATCH(G$2,Corp_value!$1:$1,0)))</f>
        <v>#N/A</v>
      </c>
      <c r="H150" s="25" t="e">
        <f>IF(tbl_dmi_isin[[#This Row],[Index]]&gt;$A$2,"",INDEX(Corp_value!$A$1:$EC$2998,MATCH(tbl_dmi_isin[[#This Row],[ISIN]],Corp_value!$B:$B,0),MATCH(H$2,Corp_value!$1:$1,0)))</f>
        <v>#N/A</v>
      </c>
      <c r="I150" s="25" t="e">
        <f>IF(tbl_dmi_isin[[#This Row],[Index]]&gt;$A$2,"",IF(INDEX(Corp_value!$A$1:$EC$2998,MATCH(tbl_dmi_isin[[#This Row],[ISIN]],Corp_value!$B:$B,0),MATCH(I$2,Corp_value!$1:$1,0))="--","",INDEX(Corp_value!$A$1:$EC$2998,MATCH(tbl_dmi_isin[[#This Row],[ISIN]],Corp_value!$B:$B,0),MATCH(I$2,Corp_value!$1:$1,0))))</f>
        <v>#N/A</v>
      </c>
      <c r="J150" s="24" t="e">
        <f>IF(tbl_dmi_isin[[#This Row],[Index]]&gt;$A$2,"",INDEX(Corp_value!$A$1:$EC$2998,MATCH(tbl_dmi_isin[[#This Row],[ISIN]],Corp_value!$B:$B,0),MATCH(J$2,Corp_value!$1:$1,0)))</f>
        <v>#N/A</v>
      </c>
      <c r="K150" s="24" t="e">
        <f>IF(tbl_dmi_isin[[#This Row],[Index]]&gt;$A$2,"",INDEX(Corp_value!$A$1:$EC$2998,MATCH(tbl_dmi_isin[[#This Row],[ISIN]],Corp_value!$B:$B,0),MATCH(K$2,Corp_value!$1:$1,0)))</f>
        <v>#N/A</v>
      </c>
      <c r="L150" s="24" t="e">
        <f>IF(tbl_dmi_isin[[#This Row],[Index]]&gt;$A$2,"",IF(INDEX(Corp_value!$A$1:$EC$2998,MATCH(tbl_dmi_isin[[#This Row],[ISIN]],Corp_value!$B:$B,0),MATCH(L$2,Corp_value!$1:$1,0))="--","",INDEX(Corp_value!$A$1:$EC$2998,MATCH(tbl_dmi_isin[[#This Row],[ISIN]],Corp_value!$B:$B,0),MATCH(L$2,Corp_value!$1:$1,0))))</f>
        <v>#N/A</v>
      </c>
      <c r="M150" s="132" t="e">
        <f>IF(tbl_dmi_isin[[#This Row],[Index]]&gt;$A$2,"",INDEX(Corp_value!$A$1:$EC$2998,MATCH(tbl_dmi_isin[[#This Row],[ISIN]],Corp_value!$B:$B,0),MATCH(M$2,Corp_value!$1:$1,0)))</f>
        <v>#N/A</v>
      </c>
      <c r="N150" s="132" t="e">
        <f>IF(tbl_dmi_isin[[#This Row],[Index]]&gt;$A$2,"",IF(INDEX(Corp_value!$A$1:$EC$2998,MATCH(tbl_dmi_isin[[#This Row],[ISIN]],Corp_value!$B:$B,0),MATCH(N$2,Corp_value!$1:$1,0))="--","",INDEX(Corp_value!$A$1:$EC$2998,MATCH(tbl_dmi_isin[[#This Row],[ISIN]],Corp_value!$B:$B,0),MATCH(N$2,Corp_value!$1:$1,0))))</f>
        <v>#N/A</v>
      </c>
      <c r="O150" s="132" t="e">
        <f>IF(tbl_dmi_isin[[#This Row],[Index]]&gt;$A$2,"",INDEX(Corp_value!$A$1:$EC$2998,MATCH(tbl_dmi_isin[[#This Row],[ISIN]],Corp_value!$B:$B,0),MATCH(O$2,Corp_value!$1:$1,0)))</f>
        <v>#N/A</v>
      </c>
      <c r="P150" s="147" t="e">
        <f>IF(tbl_dmi_isin[[#This Row],[Index]]&gt;$A$2,"",TEXT(INDEX(Corp_value!$A$1:$EC$2998,MATCH(tbl_dmi_isin[[#This Row],[ISIN]],Corp_value!$B:$B,0),MATCH(P$2,Corp_value!$1:$1,0)),"yyyy/mm/dd"))</f>
        <v>#N/A</v>
      </c>
      <c r="Q150" s="147" t="e">
        <f>IF(tbl_dmi_isin[[#This Row],[Index]]&gt;$A$2,"",TEXT(INDEX(Corp_value!$A$1:$EC$2998,MATCH(tbl_dmi_isin[[#This Row],[ISIN]],Corp_value!$B:$B,0),MATCH(Q$2,Corp_value!$1:$1,0)),"yyyy/mm/dd"))</f>
        <v>#N/A</v>
      </c>
      <c r="R150" s="147" t="e">
        <f>IF(tbl_dmi_isin[[#This Row],[Index]]&gt;$A$2,"",IF(TEXT(INDEX(Corp_value!$A$1:$EC$2998,MATCH(tbl_dmi_isin[[#This Row],[ISIN]],Corp_value!$B:$B,0),MATCH(R$2,Corp_value!$1:$1,0)),"yyyy/mm/dd")="--","",TEXT(INDEX(Corp_value!$A$1:$EC$2998,MATCH(tbl_dmi_isin[[#This Row],[ISIN]],Corp_value!$B:$B,0),MATCH(R$2,Corp_value!$1:$1,0)),"yyyy/mm/dd")))</f>
        <v>#N/A</v>
      </c>
      <c r="S150" s="132" t="e">
        <f>IF(tbl_dmi_isin[[#This Row],[Index]]&gt;$A$2,"",INDEX(Corp_value!$A$1:$EC$2998,MATCH(tbl_dmi_isin[[#This Row],[ISIN]],Corp_value!$B:$B,0),MATCH(S$2,Corp_value!$1:$1,0)))</f>
        <v>#N/A</v>
      </c>
      <c r="T150" s="132" t="e">
        <f>IF(tbl_dmi_isin[[#This Row],[Index]]&gt;$A$2,"",INDEX(Corp_value!$A$1:$EC$2998,MATCH(tbl_dmi_isin[[#This Row],[ISIN]],Corp_value!$B:$B,0),MATCH(T$2,Corp_value!$1:$1,0)))</f>
        <v>#N/A</v>
      </c>
      <c r="U150" s="132" t="e">
        <f>IF(tbl_dmi_isin[[#This Row],[Index]]&gt;$A$2,"",IF(INDEX(Corp_value!$A$1:$EC$2998,MATCH(tbl_dmi_isin[[#This Row],[ISIN]],Corp_value!$B:$B,0),MATCH(U$2,Corp_value!$1:$1,0))="--","",INDEX(Corp_value!$A$1:$EC$2998,MATCH(tbl_dmi_isin[[#This Row],[ISIN]],Corp_value!$B:$B,0),MATCH(U$2,Corp_value!$1:$1,0))))</f>
        <v>#N/A</v>
      </c>
      <c r="V150" s="145" t="str">
        <f>IFERROR(IF(tbl_dmi_isin[[#This Row],[Index]]&gt;$A$2,"",INDEX(Corp_value!$A$1:$EC$2998,MATCH(tbl_dmi_isin[[#This Row],[ISIN]],Corp_value!$B:$B,0),MATCH(V$2,Corp_value!$1:$1,0)))/100000000,"")</f>
        <v/>
      </c>
      <c r="W150" s="150" t="e">
        <f>IF(tbl_dmi_isin[[#This Row],[Index]]&gt;$A$2,"",INDEX(Corp_value!$A$1:$EC$2998,MATCH(tbl_dmi_isin[[#This Row],[ISIN]],Corp_value!$B:$B,0),MATCH(W$2,Corp_value!$1:$1,0)))</f>
        <v>#N/A</v>
      </c>
      <c r="X150" s="150" t="e">
        <f>IF(tbl_dmi_isin[[#This Row],[Index]]&gt;$A$2,"",INDEX(Corp_value!$A$1:$EC$2998,MATCH(tbl_dmi_isin[[#This Row],[ISIN]],Corp_value!$B:$B,0),MATCH(X$2,Corp_value!$1:$1,0)))</f>
        <v>#N/A</v>
      </c>
      <c r="Y150" s="153" t="e">
        <f>IF(tbl_dmi_isin[[#This Row],[Index]]&gt;$A$2,"",INDEX(Corp_value!$A$1:$EC$2998,MATCH(tbl_dmi_isin[[#This Row],[ISIN]],Corp_value!$B:$B,0),MATCH(Y$2,Corp_value!$1:$1,0)))</f>
        <v>#N/A</v>
      </c>
      <c r="Z150" s="153" t="e">
        <f>IF(tbl_dmi_isin[[#This Row],[Index]]&gt;$A$2,"",INDEX(Corp_value!$A$1:$EC$2998,MATCH(tbl_dmi_isin[[#This Row],[ISIN]],Corp_value!$B:$B,0),MATCH(Z$2,Corp_value!$1:$1,0)))</f>
        <v>#N/A</v>
      </c>
    </row>
    <row r="151" spans="1:26">
      <c r="A151" s="12">
        <v>148</v>
      </c>
      <c r="B151" s="85" t="str">
        <f>IF(tbl_dmi_isin[[#This Row],[Index]]&gt;$A$2,"",TEXT(INDEX(美元债一级!$A$2:$BO$2879,tbl_dmi_isin[[#This Row],[Index]]+1,MATCH(B$2,美元债一级!$2:$2,0)),"yyyy/mm/dd"))</f>
        <v>2023/04/27</v>
      </c>
      <c r="C151" s="12" t="str">
        <f>IF(tbl_dmi_isin[[#This Row],[Index]]&gt;$A$2,"",INDEX(美元债一级!$A$2:$BO$2880,tbl_dmi_isin[[#This Row],[Index]]+1,MATCH(C$2,美元债一级!$2:$2,0)))</f>
        <v>BBG01GGSY8C6</v>
      </c>
      <c r="D151" s="12" t="str">
        <f>IF(tbl_dmi_isin[[#This Row],[Index]]&gt;$A$2,"",INDEX(美元债一级!$A$2:$BO$2880,tbl_dmi_isin[[#This Row],[Index]]+1,MATCH(D$2,美元债一级!$2:$2,0)))</f>
        <v>香港按揭证券有限公司</v>
      </c>
      <c r="E151" s="12" t="str">
        <f>TEXT(tbl_dmi_isin[[#This Row],[定价日]],"YYMMDD")&amp;tbl_dmi_isin[[#This Row],[ISIN]]</f>
        <v>230427BBG01GGSY8C6</v>
      </c>
      <c r="F151" s="116"/>
      <c r="G151" s="24" t="e">
        <f>IF(tbl_dmi_isin[[#This Row],[Index]]&gt;$A$2,"",INDEX(Corp_value!$A$1:$EC$2998,MATCH(tbl_dmi_isin[[#This Row],[ISIN]],Corp_value!$B:$B,0),MATCH(G$2,Corp_value!$1:$1,0)))</f>
        <v>#N/A</v>
      </c>
      <c r="H151" s="25" t="e">
        <f>IF(tbl_dmi_isin[[#This Row],[Index]]&gt;$A$2,"",INDEX(Corp_value!$A$1:$EC$2998,MATCH(tbl_dmi_isin[[#This Row],[ISIN]],Corp_value!$B:$B,0),MATCH(H$2,Corp_value!$1:$1,0)))</f>
        <v>#N/A</v>
      </c>
      <c r="I151" s="25" t="e">
        <f>IF(tbl_dmi_isin[[#This Row],[Index]]&gt;$A$2,"",IF(INDEX(Corp_value!$A$1:$EC$2998,MATCH(tbl_dmi_isin[[#This Row],[ISIN]],Corp_value!$B:$B,0),MATCH(I$2,Corp_value!$1:$1,0))="--","",INDEX(Corp_value!$A$1:$EC$2998,MATCH(tbl_dmi_isin[[#This Row],[ISIN]],Corp_value!$B:$B,0),MATCH(I$2,Corp_value!$1:$1,0))))</f>
        <v>#N/A</v>
      </c>
      <c r="J151" s="24" t="e">
        <f>IF(tbl_dmi_isin[[#This Row],[Index]]&gt;$A$2,"",INDEX(Corp_value!$A$1:$EC$2998,MATCH(tbl_dmi_isin[[#This Row],[ISIN]],Corp_value!$B:$B,0),MATCH(J$2,Corp_value!$1:$1,0)))</f>
        <v>#N/A</v>
      </c>
      <c r="K151" s="24" t="e">
        <f>IF(tbl_dmi_isin[[#This Row],[Index]]&gt;$A$2,"",INDEX(Corp_value!$A$1:$EC$2998,MATCH(tbl_dmi_isin[[#This Row],[ISIN]],Corp_value!$B:$B,0),MATCH(K$2,Corp_value!$1:$1,0)))</f>
        <v>#N/A</v>
      </c>
      <c r="L151" s="24" t="e">
        <f>IF(tbl_dmi_isin[[#This Row],[Index]]&gt;$A$2,"",IF(INDEX(Corp_value!$A$1:$EC$2998,MATCH(tbl_dmi_isin[[#This Row],[ISIN]],Corp_value!$B:$B,0),MATCH(L$2,Corp_value!$1:$1,0))="--","",INDEX(Corp_value!$A$1:$EC$2998,MATCH(tbl_dmi_isin[[#This Row],[ISIN]],Corp_value!$B:$B,0),MATCH(L$2,Corp_value!$1:$1,0))))</f>
        <v>#N/A</v>
      </c>
      <c r="M151" s="132" t="e">
        <f>IF(tbl_dmi_isin[[#This Row],[Index]]&gt;$A$2,"",INDEX(Corp_value!$A$1:$EC$2998,MATCH(tbl_dmi_isin[[#This Row],[ISIN]],Corp_value!$B:$B,0),MATCH(M$2,Corp_value!$1:$1,0)))</f>
        <v>#N/A</v>
      </c>
      <c r="N151" s="132" t="e">
        <f>IF(tbl_dmi_isin[[#This Row],[Index]]&gt;$A$2,"",IF(INDEX(Corp_value!$A$1:$EC$2998,MATCH(tbl_dmi_isin[[#This Row],[ISIN]],Corp_value!$B:$B,0),MATCH(N$2,Corp_value!$1:$1,0))="--","",INDEX(Corp_value!$A$1:$EC$2998,MATCH(tbl_dmi_isin[[#This Row],[ISIN]],Corp_value!$B:$B,0),MATCH(N$2,Corp_value!$1:$1,0))))</f>
        <v>#N/A</v>
      </c>
      <c r="O151" s="132" t="e">
        <f>IF(tbl_dmi_isin[[#This Row],[Index]]&gt;$A$2,"",INDEX(Corp_value!$A$1:$EC$2998,MATCH(tbl_dmi_isin[[#This Row],[ISIN]],Corp_value!$B:$B,0),MATCH(O$2,Corp_value!$1:$1,0)))</f>
        <v>#N/A</v>
      </c>
      <c r="P151" s="147" t="e">
        <f>IF(tbl_dmi_isin[[#This Row],[Index]]&gt;$A$2,"",TEXT(INDEX(Corp_value!$A$1:$EC$2998,MATCH(tbl_dmi_isin[[#This Row],[ISIN]],Corp_value!$B:$B,0),MATCH(P$2,Corp_value!$1:$1,0)),"yyyy/mm/dd"))</f>
        <v>#N/A</v>
      </c>
      <c r="Q151" s="147" t="e">
        <f>IF(tbl_dmi_isin[[#This Row],[Index]]&gt;$A$2,"",TEXT(INDEX(Corp_value!$A$1:$EC$2998,MATCH(tbl_dmi_isin[[#This Row],[ISIN]],Corp_value!$B:$B,0),MATCH(Q$2,Corp_value!$1:$1,0)),"yyyy/mm/dd"))</f>
        <v>#N/A</v>
      </c>
      <c r="R151" s="147" t="e">
        <f>IF(tbl_dmi_isin[[#This Row],[Index]]&gt;$A$2,"",IF(TEXT(INDEX(Corp_value!$A$1:$EC$2998,MATCH(tbl_dmi_isin[[#This Row],[ISIN]],Corp_value!$B:$B,0),MATCH(R$2,Corp_value!$1:$1,0)),"yyyy/mm/dd")="--","",TEXT(INDEX(Corp_value!$A$1:$EC$2998,MATCH(tbl_dmi_isin[[#This Row],[ISIN]],Corp_value!$B:$B,0),MATCH(R$2,Corp_value!$1:$1,0)),"yyyy/mm/dd")))</f>
        <v>#N/A</v>
      </c>
      <c r="S151" s="132" t="e">
        <f>IF(tbl_dmi_isin[[#This Row],[Index]]&gt;$A$2,"",INDEX(Corp_value!$A$1:$EC$2998,MATCH(tbl_dmi_isin[[#This Row],[ISIN]],Corp_value!$B:$B,0),MATCH(S$2,Corp_value!$1:$1,0)))</f>
        <v>#N/A</v>
      </c>
      <c r="T151" s="132" t="e">
        <f>IF(tbl_dmi_isin[[#This Row],[Index]]&gt;$A$2,"",INDEX(Corp_value!$A$1:$EC$2998,MATCH(tbl_dmi_isin[[#This Row],[ISIN]],Corp_value!$B:$B,0),MATCH(T$2,Corp_value!$1:$1,0)))</f>
        <v>#N/A</v>
      </c>
      <c r="U151" s="132" t="e">
        <f>IF(tbl_dmi_isin[[#This Row],[Index]]&gt;$A$2,"",IF(INDEX(Corp_value!$A$1:$EC$2998,MATCH(tbl_dmi_isin[[#This Row],[ISIN]],Corp_value!$B:$B,0),MATCH(U$2,Corp_value!$1:$1,0))="--","",INDEX(Corp_value!$A$1:$EC$2998,MATCH(tbl_dmi_isin[[#This Row],[ISIN]],Corp_value!$B:$B,0),MATCH(U$2,Corp_value!$1:$1,0))))</f>
        <v>#N/A</v>
      </c>
      <c r="V151" s="145" t="str">
        <f>IFERROR(IF(tbl_dmi_isin[[#This Row],[Index]]&gt;$A$2,"",INDEX(Corp_value!$A$1:$EC$2998,MATCH(tbl_dmi_isin[[#This Row],[ISIN]],Corp_value!$B:$B,0),MATCH(V$2,Corp_value!$1:$1,0)))/100000000,"")</f>
        <v/>
      </c>
      <c r="W151" s="150" t="e">
        <f>IF(tbl_dmi_isin[[#This Row],[Index]]&gt;$A$2,"",INDEX(Corp_value!$A$1:$EC$2998,MATCH(tbl_dmi_isin[[#This Row],[ISIN]],Corp_value!$B:$B,0),MATCH(W$2,Corp_value!$1:$1,0)))</f>
        <v>#N/A</v>
      </c>
      <c r="X151" s="150" t="e">
        <f>IF(tbl_dmi_isin[[#This Row],[Index]]&gt;$A$2,"",INDEX(Corp_value!$A$1:$EC$2998,MATCH(tbl_dmi_isin[[#This Row],[ISIN]],Corp_value!$B:$B,0),MATCH(X$2,Corp_value!$1:$1,0)))</f>
        <v>#N/A</v>
      </c>
      <c r="Y151" s="153" t="e">
        <f>IF(tbl_dmi_isin[[#This Row],[Index]]&gt;$A$2,"",INDEX(Corp_value!$A$1:$EC$2998,MATCH(tbl_dmi_isin[[#This Row],[ISIN]],Corp_value!$B:$B,0),MATCH(Y$2,Corp_value!$1:$1,0)))</f>
        <v>#N/A</v>
      </c>
      <c r="Z151" s="153" t="e">
        <f>IF(tbl_dmi_isin[[#This Row],[Index]]&gt;$A$2,"",INDEX(Corp_value!$A$1:$EC$2998,MATCH(tbl_dmi_isin[[#This Row],[ISIN]],Corp_value!$B:$B,0),MATCH(Z$2,Corp_value!$1:$1,0)))</f>
        <v>#N/A</v>
      </c>
    </row>
    <row r="152" spans="1:26">
      <c r="A152" s="12">
        <v>149</v>
      </c>
      <c r="B152" s="85" t="str">
        <f>IF(tbl_dmi_isin[[#This Row],[Index]]&gt;$A$2,"",TEXT(INDEX(美元债一级!$A$2:$BO$2879,tbl_dmi_isin[[#This Row],[Index]]+1,MATCH(B$2,美元债一级!$2:$2,0)),"yyyy/mm/dd"))</f>
        <v>2023/04/27</v>
      </c>
      <c r="C152" s="12" t="str">
        <f>IF(tbl_dmi_isin[[#This Row],[Index]]&gt;$A$2,"",INDEX(美元债一级!$A$2:$BO$2880,tbl_dmi_isin[[#This Row],[Index]]+1,MATCH(C$2,美元债一级!$2:$2,0)))</f>
        <v>XS2619837029</v>
      </c>
      <c r="D152" s="12" t="str">
        <f>IF(tbl_dmi_isin[[#This Row],[Index]]&gt;$A$2,"",INDEX(美元债一级!$A$2:$BO$2880,tbl_dmi_isin[[#This Row],[Index]]+1,MATCH(D$2,美元债一级!$2:$2,0)))</f>
        <v>华泰国际金融控股有限公司</v>
      </c>
      <c r="E152" s="12" t="str">
        <f>TEXT(tbl_dmi_isin[[#This Row],[定价日]],"YYMMDD")&amp;tbl_dmi_isin[[#This Row],[ISIN]]</f>
        <v>230427XS2619837029</v>
      </c>
      <c r="F152" s="116"/>
      <c r="G152" s="24" t="e">
        <f>IF(tbl_dmi_isin[[#This Row],[Index]]&gt;$A$2,"",INDEX(Corp_value!$A$1:$EC$2998,MATCH(tbl_dmi_isin[[#This Row],[ISIN]],Corp_value!$B:$B,0),MATCH(G$2,Corp_value!$1:$1,0)))</f>
        <v>#N/A</v>
      </c>
      <c r="H152" s="25" t="e">
        <f>IF(tbl_dmi_isin[[#This Row],[Index]]&gt;$A$2,"",INDEX(Corp_value!$A$1:$EC$2998,MATCH(tbl_dmi_isin[[#This Row],[ISIN]],Corp_value!$B:$B,0),MATCH(H$2,Corp_value!$1:$1,0)))</f>
        <v>#N/A</v>
      </c>
      <c r="I152" s="25" t="e">
        <f>IF(tbl_dmi_isin[[#This Row],[Index]]&gt;$A$2,"",IF(INDEX(Corp_value!$A$1:$EC$2998,MATCH(tbl_dmi_isin[[#This Row],[ISIN]],Corp_value!$B:$B,0),MATCH(I$2,Corp_value!$1:$1,0))="--","",INDEX(Corp_value!$A$1:$EC$2998,MATCH(tbl_dmi_isin[[#This Row],[ISIN]],Corp_value!$B:$B,0),MATCH(I$2,Corp_value!$1:$1,0))))</f>
        <v>#N/A</v>
      </c>
      <c r="J152" s="24" t="e">
        <f>IF(tbl_dmi_isin[[#This Row],[Index]]&gt;$A$2,"",INDEX(Corp_value!$A$1:$EC$2998,MATCH(tbl_dmi_isin[[#This Row],[ISIN]],Corp_value!$B:$B,0),MATCH(J$2,Corp_value!$1:$1,0)))</f>
        <v>#N/A</v>
      </c>
      <c r="K152" s="24" t="e">
        <f>IF(tbl_dmi_isin[[#This Row],[Index]]&gt;$A$2,"",INDEX(Corp_value!$A$1:$EC$2998,MATCH(tbl_dmi_isin[[#This Row],[ISIN]],Corp_value!$B:$B,0),MATCH(K$2,Corp_value!$1:$1,0)))</f>
        <v>#N/A</v>
      </c>
      <c r="L152" s="24" t="e">
        <f>IF(tbl_dmi_isin[[#This Row],[Index]]&gt;$A$2,"",IF(INDEX(Corp_value!$A$1:$EC$2998,MATCH(tbl_dmi_isin[[#This Row],[ISIN]],Corp_value!$B:$B,0),MATCH(L$2,Corp_value!$1:$1,0))="--","",INDEX(Corp_value!$A$1:$EC$2998,MATCH(tbl_dmi_isin[[#This Row],[ISIN]],Corp_value!$B:$B,0),MATCH(L$2,Corp_value!$1:$1,0))))</f>
        <v>#N/A</v>
      </c>
      <c r="M152" s="132" t="e">
        <f>IF(tbl_dmi_isin[[#This Row],[Index]]&gt;$A$2,"",INDEX(Corp_value!$A$1:$EC$2998,MATCH(tbl_dmi_isin[[#This Row],[ISIN]],Corp_value!$B:$B,0),MATCH(M$2,Corp_value!$1:$1,0)))</f>
        <v>#N/A</v>
      </c>
      <c r="N152" s="132" t="e">
        <f>IF(tbl_dmi_isin[[#This Row],[Index]]&gt;$A$2,"",IF(INDEX(Corp_value!$A$1:$EC$2998,MATCH(tbl_dmi_isin[[#This Row],[ISIN]],Corp_value!$B:$B,0),MATCH(N$2,Corp_value!$1:$1,0))="--","",INDEX(Corp_value!$A$1:$EC$2998,MATCH(tbl_dmi_isin[[#This Row],[ISIN]],Corp_value!$B:$B,0),MATCH(N$2,Corp_value!$1:$1,0))))</f>
        <v>#N/A</v>
      </c>
      <c r="O152" s="132" t="e">
        <f>IF(tbl_dmi_isin[[#This Row],[Index]]&gt;$A$2,"",INDEX(Corp_value!$A$1:$EC$2998,MATCH(tbl_dmi_isin[[#This Row],[ISIN]],Corp_value!$B:$B,0),MATCH(O$2,Corp_value!$1:$1,0)))</f>
        <v>#N/A</v>
      </c>
      <c r="P152" s="147" t="e">
        <f>IF(tbl_dmi_isin[[#This Row],[Index]]&gt;$A$2,"",TEXT(INDEX(Corp_value!$A$1:$EC$2998,MATCH(tbl_dmi_isin[[#This Row],[ISIN]],Corp_value!$B:$B,0),MATCH(P$2,Corp_value!$1:$1,0)),"yyyy/mm/dd"))</f>
        <v>#N/A</v>
      </c>
      <c r="Q152" s="147" t="e">
        <f>IF(tbl_dmi_isin[[#This Row],[Index]]&gt;$A$2,"",TEXT(INDEX(Corp_value!$A$1:$EC$2998,MATCH(tbl_dmi_isin[[#This Row],[ISIN]],Corp_value!$B:$B,0),MATCH(Q$2,Corp_value!$1:$1,0)),"yyyy/mm/dd"))</f>
        <v>#N/A</v>
      </c>
      <c r="R152" s="147" t="e">
        <f>IF(tbl_dmi_isin[[#This Row],[Index]]&gt;$A$2,"",IF(TEXT(INDEX(Corp_value!$A$1:$EC$2998,MATCH(tbl_dmi_isin[[#This Row],[ISIN]],Corp_value!$B:$B,0),MATCH(R$2,Corp_value!$1:$1,0)),"yyyy/mm/dd")="--","",TEXT(INDEX(Corp_value!$A$1:$EC$2998,MATCH(tbl_dmi_isin[[#This Row],[ISIN]],Corp_value!$B:$B,0),MATCH(R$2,Corp_value!$1:$1,0)),"yyyy/mm/dd")))</f>
        <v>#N/A</v>
      </c>
      <c r="S152" s="132" t="e">
        <f>IF(tbl_dmi_isin[[#This Row],[Index]]&gt;$A$2,"",INDEX(Corp_value!$A$1:$EC$2998,MATCH(tbl_dmi_isin[[#This Row],[ISIN]],Corp_value!$B:$B,0),MATCH(S$2,Corp_value!$1:$1,0)))</f>
        <v>#N/A</v>
      </c>
      <c r="T152" s="132" t="e">
        <f>IF(tbl_dmi_isin[[#This Row],[Index]]&gt;$A$2,"",INDEX(Corp_value!$A$1:$EC$2998,MATCH(tbl_dmi_isin[[#This Row],[ISIN]],Corp_value!$B:$B,0),MATCH(T$2,Corp_value!$1:$1,0)))</f>
        <v>#N/A</v>
      </c>
      <c r="U152" s="132" t="e">
        <f>IF(tbl_dmi_isin[[#This Row],[Index]]&gt;$A$2,"",IF(INDEX(Corp_value!$A$1:$EC$2998,MATCH(tbl_dmi_isin[[#This Row],[ISIN]],Corp_value!$B:$B,0),MATCH(U$2,Corp_value!$1:$1,0))="--","",INDEX(Corp_value!$A$1:$EC$2998,MATCH(tbl_dmi_isin[[#This Row],[ISIN]],Corp_value!$B:$B,0),MATCH(U$2,Corp_value!$1:$1,0))))</f>
        <v>#N/A</v>
      </c>
      <c r="V152" s="145" t="str">
        <f>IFERROR(IF(tbl_dmi_isin[[#This Row],[Index]]&gt;$A$2,"",INDEX(Corp_value!$A$1:$EC$2998,MATCH(tbl_dmi_isin[[#This Row],[ISIN]],Corp_value!$B:$B,0),MATCH(V$2,Corp_value!$1:$1,0)))/100000000,"")</f>
        <v/>
      </c>
      <c r="W152" s="150" t="e">
        <f>IF(tbl_dmi_isin[[#This Row],[Index]]&gt;$A$2,"",INDEX(Corp_value!$A$1:$EC$2998,MATCH(tbl_dmi_isin[[#This Row],[ISIN]],Corp_value!$B:$B,0),MATCH(W$2,Corp_value!$1:$1,0)))</f>
        <v>#N/A</v>
      </c>
      <c r="X152" s="150" t="e">
        <f>IF(tbl_dmi_isin[[#This Row],[Index]]&gt;$A$2,"",INDEX(Corp_value!$A$1:$EC$2998,MATCH(tbl_dmi_isin[[#This Row],[ISIN]],Corp_value!$B:$B,0),MATCH(X$2,Corp_value!$1:$1,0)))</f>
        <v>#N/A</v>
      </c>
      <c r="Y152" s="153" t="e">
        <f>IF(tbl_dmi_isin[[#This Row],[Index]]&gt;$A$2,"",INDEX(Corp_value!$A$1:$EC$2998,MATCH(tbl_dmi_isin[[#This Row],[ISIN]],Corp_value!$B:$B,0),MATCH(Y$2,Corp_value!$1:$1,0)))</f>
        <v>#N/A</v>
      </c>
      <c r="Z152" s="153" t="e">
        <f>IF(tbl_dmi_isin[[#This Row],[Index]]&gt;$A$2,"",INDEX(Corp_value!$A$1:$EC$2998,MATCH(tbl_dmi_isin[[#This Row],[ISIN]],Corp_value!$B:$B,0),MATCH(Z$2,Corp_value!$1:$1,0)))</f>
        <v>#N/A</v>
      </c>
    </row>
    <row r="153" spans="1:26">
      <c r="A153" s="12">
        <v>150</v>
      </c>
      <c r="B153" s="85" t="str">
        <f>IF(tbl_dmi_isin[[#This Row],[Index]]&gt;$A$2,"",TEXT(INDEX(美元债一级!$A$2:$BO$2879,tbl_dmi_isin[[#This Row],[Index]]+1,MATCH(B$2,美元债一级!$2:$2,0)),"yyyy/mm/dd"))</f>
        <v>2023/04/21</v>
      </c>
      <c r="C153" s="12" t="str">
        <f>IF(tbl_dmi_isin[[#This Row],[Index]]&gt;$A$2,"",INDEX(美元债一级!$A$2:$BO$2880,tbl_dmi_isin[[#This Row],[Index]]+1,MATCH(C$2,美元债一级!$2:$2,0)))</f>
        <v>XS2616725375</v>
      </c>
      <c r="D153" s="12" t="str">
        <f>IF(tbl_dmi_isin[[#This Row],[Index]]&gt;$A$2,"",INDEX(美元债一级!$A$2:$BO$2880,tbl_dmi_isin[[#This Row],[Index]]+1,MATCH(D$2,美元债一级!$2:$2,0)))</f>
        <v>香港按揭证券有限公司</v>
      </c>
      <c r="E153" s="12" t="str">
        <f>TEXT(tbl_dmi_isin[[#This Row],[定价日]],"YYMMDD")&amp;tbl_dmi_isin[[#This Row],[ISIN]]</f>
        <v>230421XS2616725375</v>
      </c>
      <c r="F153" s="116"/>
      <c r="G153" s="24" t="e">
        <f>IF(tbl_dmi_isin[[#This Row],[Index]]&gt;$A$2,"",INDEX(Corp_value!$A$1:$EC$2998,MATCH(tbl_dmi_isin[[#This Row],[ISIN]],Corp_value!$B:$B,0),MATCH(G$2,Corp_value!$1:$1,0)))</f>
        <v>#N/A</v>
      </c>
      <c r="H153" s="25" t="e">
        <f>IF(tbl_dmi_isin[[#This Row],[Index]]&gt;$A$2,"",INDEX(Corp_value!$A$1:$EC$2998,MATCH(tbl_dmi_isin[[#This Row],[ISIN]],Corp_value!$B:$B,0),MATCH(H$2,Corp_value!$1:$1,0)))</f>
        <v>#N/A</v>
      </c>
      <c r="I153" s="25" t="e">
        <f>IF(tbl_dmi_isin[[#This Row],[Index]]&gt;$A$2,"",IF(INDEX(Corp_value!$A$1:$EC$2998,MATCH(tbl_dmi_isin[[#This Row],[ISIN]],Corp_value!$B:$B,0),MATCH(I$2,Corp_value!$1:$1,0))="--","",INDEX(Corp_value!$A$1:$EC$2998,MATCH(tbl_dmi_isin[[#This Row],[ISIN]],Corp_value!$B:$B,0),MATCH(I$2,Corp_value!$1:$1,0))))</f>
        <v>#N/A</v>
      </c>
      <c r="J153" s="24" t="e">
        <f>IF(tbl_dmi_isin[[#This Row],[Index]]&gt;$A$2,"",INDEX(Corp_value!$A$1:$EC$2998,MATCH(tbl_dmi_isin[[#This Row],[ISIN]],Corp_value!$B:$B,0),MATCH(J$2,Corp_value!$1:$1,0)))</f>
        <v>#N/A</v>
      </c>
      <c r="K153" s="24" t="e">
        <f>IF(tbl_dmi_isin[[#This Row],[Index]]&gt;$A$2,"",INDEX(Corp_value!$A$1:$EC$2998,MATCH(tbl_dmi_isin[[#This Row],[ISIN]],Corp_value!$B:$B,0),MATCH(K$2,Corp_value!$1:$1,0)))</f>
        <v>#N/A</v>
      </c>
      <c r="L153" s="24" t="e">
        <f>IF(tbl_dmi_isin[[#This Row],[Index]]&gt;$A$2,"",IF(INDEX(Corp_value!$A$1:$EC$2998,MATCH(tbl_dmi_isin[[#This Row],[ISIN]],Corp_value!$B:$B,0),MATCH(L$2,Corp_value!$1:$1,0))="--","",INDEX(Corp_value!$A$1:$EC$2998,MATCH(tbl_dmi_isin[[#This Row],[ISIN]],Corp_value!$B:$B,0),MATCH(L$2,Corp_value!$1:$1,0))))</f>
        <v>#N/A</v>
      </c>
      <c r="M153" s="132" t="e">
        <f>IF(tbl_dmi_isin[[#This Row],[Index]]&gt;$A$2,"",INDEX(Corp_value!$A$1:$EC$2998,MATCH(tbl_dmi_isin[[#This Row],[ISIN]],Corp_value!$B:$B,0),MATCH(M$2,Corp_value!$1:$1,0)))</f>
        <v>#N/A</v>
      </c>
      <c r="N153" s="132" t="e">
        <f>IF(tbl_dmi_isin[[#This Row],[Index]]&gt;$A$2,"",IF(INDEX(Corp_value!$A$1:$EC$2998,MATCH(tbl_dmi_isin[[#This Row],[ISIN]],Corp_value!$B:$B,0),MATCH(N$2,Corp_value!$1:$1,0))="--","",INDEX(Corp_value!$A$1:$EC$2998,MATCH(tbl_dmi_isin[[#This Row],[ISIN]],Corp_value!$B:$B,0),MATCH(N$2,Corp_value!$1:$1,0))))</f>
        <v>#N/A</v>
      </c>
      <c r="O153" s="132" t="e">
        <f>IF(tbl_dmi_isin[[#This Row],[Index]]&gt;$A$2,"",INDEX(Corp_value!$A$1:$EC$2998,MATCH(tbl_dmi_isin[[#This Row],[ISIN]],Corp_value!$B:$B,0),MATCH(O$2,Corp_value!$1:$1,0)))</f>
        <v>#N/A</v>
      </c>
      <c r="P153" s="147" t="e">
        <f>IF(tbl_dmi_isin[[#This Row],[Index]]&gt;$A$2,"",TEXT(INDEX(Corp_value!$A$1:$EC$2998,MATCH(tbl_dmi_isin[[#This Row],[ISIN]],Corp_value!$B:$B,0),MATCH(P$2,Corp_value!$1:$1,0)),"yyyy/mm/dd"))</f>
        <v>#N/A</v>
      </c>
      <c r="Q153" s="147" t="e">
        <f>IF(tbl_dmi_isin[[#This Row],[Index]]&gt;$A$2,"",TEXT(INDEX(Corp_value!$A$1:$EC$2998,MATCH(tbl_dmi_isin[[#This Row],[ISIN]],Corp_value!$B:$B,0),MATCH(Q$2,Corp_value!$1:$1,0)),"yyyy/mm/dd"))</f>
        <v>#N/A</v>
      </c>
      <c r="R153" s="147" t="e">
        <f>IF(tbl_dmi_isin[[#This Row],[Index]]&gt;$A$2,"",IF(TEXT(INDEX(Corp_value!$A$1:$EC$2998,MATCH(tbl_dmi_isin[[#This Row],[ISIN]],Corp_value!$B:$B,0),MATCH(R$2,Corp_value!$1:$1,0)),"yyyy/mm/dd")="--","",TEXT(INDEX(Corp_value!$A$1:$EC$2998,MATCH(tbl_dmi_isin[[#This Row],[ISIN]],Corp_value!$B:$B,0),MATCH(R$2,Corp_value!$1:$1,0)),"yyyy/mm/dd")))</f>
        <v>#N/A</v>
      </c>
      <c r="S153" s="132" t="e">
        <f>IF(tbl_dmi_isin[[#This Row],[Index]]&gt;$A$2,"",INDEX(Corp_value!$A$1:$EC$2998,MATCH(tbl_dmi_isin[[#This Row],[ISIN]],Corp_value!$B:$B,0),MATCH(S$2,Corp_value!$1:$1,0)))</f>
        <v>#N/A</v>
      </c>
      <c r="T153" s="132" t="e">
        <f>IF(tbl_dmi_isin[[#This Row],[Index]]&gt;$A$2,"",INDEX(Corp_value!$A$1:$EC$2998,MATCH(tbl_dmi_isin[[#This Row],[ISIN]],Corp_value!$B:$B,0),MATCH(T$2,Corp_value!$1:$1,0)))</f>
        <v>#N/A</v>
      </c>
      <c r="U153" s="132" t="e">
        <f>IF(tbl_dmi_isin[[#This Row],[Index]]&gt;$A$2,"",IF(INDEX(Corp_value!$A$1:$EC$2998,MATCH(tbl_dmi_isin[[#This Row],[ISIN]],Corp_value!$B:$B,0),MATCH(U$2,Corp_value!$1:$1,0))="--","",INDEX(Corp_value!$A$1:$EC$2998,MATCH(tbl_dmi_isin[[#This Row],[ISIN]],Corp_value!$B:$B,0),MATCH(U$2,Corp_value!$1:$1,0))))</f>
        <v>#N/A</v>
      </c>
      <c r="V153" s="145" t="str">
        <f>IFERROR(IF(tbl_dmi_isin[[#This Row],[Index]]&gt;$A$2,"",INDEX(Corp_value!$A$1:$EC$2998,MATCH(tbl_dmi_isin[[#This Row],[ISIN]],Corp_value!$B:$B,0),MATCH(V$2,Corp_value!$1:$1,0)))/100000000,"")</f>
        <v/>
      </c>
      <c r="W153" s="150" t="e">
        <f>IF(tbl_dmi_isin[[#This Row],[Index]]&gt;$A$2,"",INDEX(Corp_value!$A$1:$EC$2998,MATCH(tbl_dmi_isin[[#This Row],[ISIN]],Corp_value!$B:$B,0),MATCH(W$2,Corp_value!$1:$1,0)))</f>
        <v>#N/A</v>
      </c>
      <c r="X153" s="150" t="e">
        <f>IF(tbl_dmi_isin[[#This Row],[Index]]&gt;$A$2,"",INDEX(Corp_value!$A$1:$EC$2998,MATCH(tbl_dmi_isin[[#This Row],[ISIN]],Corp_value!$B:$B,0),MATCH(X$2,Corp_value!$1:$1,0)))</f>
        <v>#N/A</v>
      </c>
      <c r="Y153" s="153" t="e">
        <f>IF(tbl_dmi_isin[[#This Row],[Index]]&gt;$A$2,"",INDEX(Corp_value!$A$1:$EC$2998,MATCH(tbl_dmi_isin[[#This Row],[ISIN]],Corp_value!$B:$B,0),MATCH(Y$2,Corp_value!$1:$1,0)))</f>
        <v>#N/A</v>
      </c>
      <c r="Z153" s="153" t="e">
        <f>IF(tbl_dmi_isin[[#This Row],[Index]]&gt;$A$2,"",INDEX(Corp_value!$A$1:$EC$2998,MATCH(tbl_dmi_isin[[#This Row],[ISIN]],Corp_value!$B:$B,0),MATCH(Z$2,Corp_value!$1:$1,0)))</f>
        <v>#N/A</v>
      </c>
    </row>
    <row r="154" spans="1:26">
      <c r="A154" s="12">
        <v>151</v>
      </c>
      <c r="B154" s="85" t="str">
        <f>IF(tbl_dmi_isin[[#This Row],[Index]]&gt;$A$2,"",TEXT(INDEX(美元债一级!$A$2:$BO$2879,tbl_dmi_isin[[#This Row],[Index]]+1,MATCH(B$2,美元债一级!$2:$2,0)),"yyyy/mm/dd"))</f>
        <v>2023/04/21</v>
      </c>
      <c r="C154" s="12" t="str">
        <f>IF(tbl_dmi_isin[[#This Row],[Index]]&gt;$A$2,"",INDEX(美元债一级!$A$2:$BO$2880,tbl_dmi_isin[[#This Row],[Index]]+1,MATCH(C$2,美元债一级!$2:$2,0)))</f>
        <v>HK0000924586</v>
      </c>
      <c r="D154" s="12" t="str">
        <f>IF(tbl_dmi_isin[[#This Row],[Index]]&gt;$A$2,"",INDEX(美元债一级!$A$2:$BO$2880,tbl_dmi_isin[[#This Row],[Index]]+1,MATCH(D$2,美元债一级!$2:$2,0)))</f>
        <v>香港按揭证券有限公司</v>
      </c>
      <c r="E154" s="12" t="str">
        <f>TEXT(tbl_dmi_isin[[#This Row],[定价日]],"YYMMDD")&amp;tbl_dmi_isin[[#This Row],[ISIN]]</f>
        <v>230421HK0000924586</v>
      </c>
      <c r="F154" s="116"/>
      <c r="G154" s="24" t="e">
        <f>IF(tbl_dmi_isin[[#This Row],[Index]]&gt;$A$2,"",INDEX(Corp_value!$A$1:$EC$2998,MATCH(tbl_dmi_isin[[#This Row],[ISIN]],Corp_value!$B:$B,0),MATCH(G$2,Corp_value!$1:$1,0)))</f>
        <v>#N/A</v>
      </c>
      <c r="H154" s="25" t="e">
        <f>IF(tbl_dmi_isin[[#This Row],[Index]]&gt;$A$2,"",INDEX(Corp_value!$A$1:$EC$2998,MATCH(tbl_dmi_isin[[#This Row],[ISIN]],Corp_value!$B:$B,0),MATCH(H$2,Corp_value!$1:$1,0)))</f>
        <v>#N/A</v>
      </c>
      <c r="I154" s="25" t="e">
        <f>IF(tbl_dmi_isin[[#This Row],[Index]]&gt;$A$2,"",IF(INDEX(Corp_value!$A$1:$EC$2998,MATCH(tbl_dmi_isin[[#This Row],[ISIN]],Corp_value!$B:$B,0),MATCH(I$2,Corp_value!$1:$1,0))="--","",INDEX(Corp_value!$A$1:$EC$2998,MATCH(tbl_dmi_isin[[#This Row],[ISIN]],Corp_value!$B:$B,0),MATCH(I$2,Corp_value!$1:$1,0))))</f>
        <v>#N/A</v>
      </c>
      <c r="J154" s="24" t="e">
        <f>IF(tbl_dmi_isin[[#This Row],[Index]]&gt;$A$2,"",INDEX(Corp_value!$A$1:$EC$2998,MATCH(tbl_dmi_isin[[#This Row],[ISIN]],Corp_value!$B:$B,0),MATCH(J$2,Corp_value!$1:$1,0)))</f>
        <v>#N/A</v>
      </c>
      <c r="K154" s="24" t="e">
        <f>IF(tbl_dmi_isin[[#This Row],[Index]]&gt;$A$2,"",INDEX(Corp_value!$A$1:$EC$2998,MATCH(tbl_dmi_isin[[#This Row],[ISIN]],Corp_value!$B:$B,0),MATCH(K$2,Corp_value!$1:$1,0)))</f>
        <v>#N/A</v>
      </c>
      <c r="L154" s="24" t="e">
        <f>IF(tbl_dmi_isin[[#This Row],[Index]]&gt;$A$2,"",IF(INDEX(Corp_value!$A$1:$EC$2998,MATCH(tbl_dmi_isin[[#This Row],[ISIN]],Corp_value!$B:$B,0),MATCH(L$2,Corp_value!$1:$1,0))="--","",INDEX(Corp_value!$A$1:$EC$2998,MATCH(tbl_dmi_isin[[#This Row],[ISIN]],Corp_value!$B:$B,0),MATCH(L$2,Corp_value!$1:$1,0))))</f>
        <v>#N/A</v>
      </c>
      <c r="M154" s="132" t="e">
        <f>IF(tbl_dmi_isin[[#This Row],[Index]]&gt;$A$2,"",INDEX(Corp_value!$A$1:$EC$2998,MATCH(tbl_dmi_isin[[#This Row],[ISIN]],Corp_value!$B:$B,0),MATCH(M$2,Corp_value!$1:$1,0)))</f>
        <v>#N/A</v>
      </c>
      <c r="N154" s="132" t="e">
        <f>IF(tbl_dmi_isin[[#This Row],[Index]]&gt;$A$2,"",IF(INDEX(Corp_value!$A$1:$EC$2998,MATCH(tbl_dmi_isin[[#This Row],[ISIN]],Corp_value!$B:$B,0),MATCH(N$2,Corp_value!$1:$1,0))="--","",INDEX(Corp_value!$A$1:$EC$2998,MATCH(tbl_dmi_isin[[#This Row],[ISIN]],Corp_value!$B:$B,0),MATCH(N$2,Corp_value!$1:$1,0))))</f>
        <v>#N/A</v>
      </c>
      <c r="O154" s="132" t="e">
        <f>IF(tbl_dmi_isin[[#This Row],[Index]]&gt;$A$2,"",INDEX(Corp_value!$A$1:$EC$2998,MATCH(tbl_dmi_isin[[#This Row],[ISIN]],Corp_value!$B:$B,0),MATCH(O$2,Corp_value!$1:$1,0)))</f>
        <v>#N/A</v>
      </c>
      <c r="P154" s="147" t="e">
        <f>IF(tbl_dmi_isin[[#This Row],[Index]]&gt;$A$2,"",TEXT(INDEX(Corp_value!$A$1:$EC$2998,MATCH(tbl_dmi_isin[[#This Row],[ISIN]],Corp_value!$B:$B,0),MATCH(P$2,Corp_value!$1:$1,0)),"yyyy/mm/dd"))</f>
        <v>#N/A</v>
      </c>
      <c r="Q154" s="147" t="e">
        <f>IF(tbl_dmi_isin[[#This Row],[Index]]&gt;$A$2,"",TEXT(INDEX(Corp_value!$A$1:$EC$2998,MATCH(tbl_dmi_isin[[#This Row],[ISIN]],Corp_value!$B:$B,0),MATCH(Q$2,Corp_value!$1:$1,0)),"yyyy/mm/dd"))</f>
        <v>#N/A</v>
      </c>
      <c r="R154" s="147" t="e">
        <f>IF(tbl_dmi_isin[[#This Row],[Index]]&gt;$A$2,"",IF(TEXT(INDEX(Corp_value!$A$1:$EC$2998,MATCH(tbl_dmi_isin[[#This Row],[ISIN]],Corp_value!$B:$B,0),MATCH(R$2,Corp_value!$1:$1,0)),"yyyy/mm/dd")="--","",TEXT(INDEX(Corp_value!$A$1:$EC$2998,MATCH(tbl_dmi_isin[[#This Row],[ISIN]],Corp_value!$B:$B,0),MATCH(R$2,Corp_value!$1:$1,0)),"yyyy/mm/dd")))</f>
        <v>#N/A</v>
      </c>
      <c r="S154" s="132" t="e">
        <f>IF(tbl_dmi_isin[[#This Row],[Index]]&gt;$A$2,"",INDEX(Corp_value!$A$1:$EC$2998,MATCH(tbl_dmi_isin[[#This Row],[ISIN]],Corp_value!$B:$B,0),MATCH(S$2,Corp_value!$1:$1,0)))</f>
        <v>#N/A</v>
      </c>
      <c r="T154" s="132" t="e">
        <f>IF(tbl_dmi_isin[[#This Row],[Index]]&gt;$A$2,"",INDEX(Corp_value!$A$1:$EC$2998,MATCH(tbl_dmi_isin[[#This Row],[ISIN]],Corp_value!$B:$B,0),MATCH(T$2,Corp_value!$1:$1,0)))</f>
        <v>#N/A</v>
      </c>
      <c r="U154" s="132" t="e">
        <f>IF(tbl_dmi_isin[[#This Row],[Index]]&gt;$A$2,"",IF(INDEX(Corp_value!$A$1:$EC$2998,MATCH(tbl_dmi_isin[[#This Row],[ISIN]],Corp_value!$B:$B,0),MATCH(U$2,Corp_value!$1:$1,0))="--","",INDEX(Corp_value!$A$1:$EC$2998,MATCH(tbl_dmi_isin[[#This Row],[ISIN]],Corp_value!$B:$B,0),MATCH(U$2,Corp_value!$1:$1,0))))</f>
        <v>#N/A</v>
      </c>
      <c r="V154" s="145" t="str">
        <f>IFERROR(IF(tbl_dmi_isin[[#This Row],[Index]]&gt;$A$2,"",INDEX(Corp_value!$A$1:$EC$2998,MATCH(tbl_dmi_isin[[#This Row],[ISIN]],Corp_value!$B:$B,0),MATCH(V$2,Corp_value!$1:$1,0)))/100000000,"")</f>
        <v/>
      </c>
      <c r="W154" s="150" t="e">
        <f>IF(tbl_dmi_isin[[#This Row],[Index]]&gt;$A$2,"",INDEX(Corp_value!$A$1:$EC$2998,MATCH(tbl_dmi_isin[[#This Row],[ISIN]],Corp_value!$B:$B,0),MATCH(W$2,Corp_value!$1:$1,0)))</f>
        <v>#N/A</v>
      </c>
      <c r="X154" s="150" t="e">
        <f>IF(tbl_dmi_isin[[#This Row],[Index]]&gt;$A$2,"",INDEX(Corp_value!$A$1:$EC$2998,MATCH(tbl_dmi_isin[[#This Row],[ISIN]],Corp_value!$B:$B,0),MATCH(X$2,Corp_value!$1:$1,0)))</f>
        <v>#N/A</v>
      </c>
      <c r="Y154" s="153" t="e">
        <f>IF(tbl_dmi_isin[[#This Row],[Index]]&gt;$A$2,"",INDEX(Corp_value!$A$1:$EC$2998,MATCH(tbl_dmi_isin[[#This Row],[ISIN]],Corp_value!$B:$B,0),MATCH(Y$2,Corp_value!$1:$1,0)))</f>
        <v>#N/A</v>
      </c>
      <c r="Z154" s="153" t="e">
        <f>IF(tbl_dmi_isin[[#This Row],[Index]]&gt;$A$2,"",INDEX(Corp_value!$A$1:$EC$2998,MATCH(tbl_dmi_isin[[#This Row],[ISIN]],Corp_value!$B:$B,0),MATCH(Z$2,Corp_value!$1:$1,0)))</f>
        <v>#N/A</v>
      </c>
    </row>
    <row r="155" spans="1:26">
      <c r="A155" s="12">
        <v>152</v>
      </c>
      <c r="B155" s="85" t="str">
        <f>IF(tbl_dmi_isin[[#This Row],[Index]]&gt;$A$2,"",TEXT(INDEX(美元债一级!$A$2:$BO$2879,tbl_dmi_isin[[#This Row],[Index]]+1,MATCH(B$2,美元债一级!$2:$2,0)),"yyyy/mm/dd"))</f>
        <v>2023/04/20</v>
      </c>
      <c r="C155" s="12" t="str">
        <f>IF(tbl_dmi_isin[[#This Row],[Index]]&gt;$A$2,"",INDEX(美元债一级!$A$2:$BO$2880,tbl_dmi_isin[[#This Row],[Index]]+1,MATCH(C$2,美元债一级!$2:$2,0)))</f>
        <v>XS2616394677</v>
      </c>
      <c r="D155" s="12" t="str">
        <f>IF(tbl_dmi_isin[[#This Row],[Index]]&gt;$A$2,"",INDEX(美元债一级!$A$2:$BO$2880,tbl_dmi_isin[[#This Row],[Index]]+1,MATCH(D$2,美元债一级!$2:$2,0)))</f>
        <v>香港按揭证券有限公司</v>
      </c>
      <c r="E155" s="12" t="str">
        <f>TEXT(tbl_dmi_isin[[#This Row],[定价日]],"YYMMDD")&amp;tbl_dmi_isin[[#This Row],[ISIN]]</f>
        <v>230420XS2616394677</v>
      </c>
      <c r="F155" s="115"/>
      <c r="G155" s="24" t="e">
        <f>IF(tbl_dmi_isin[[#This Row],[Index]]&gt;$A$2,"",INDEX(Corp_value!$A$1:$EC$2998,MATCH(tbl_dmi_isin[[#This Row],[ISIN]],Corp_value!$B:$B,0),MATCH(G$2,Corp_value!$1:$1,0)))</f>
        <v>#N/A</v>
      </c>
      <c r="H155" s="25" t="e">
        <f>IF(tbl_dmi_isin[[#This Row],[Index]]&gt;$A$2,"",INDEX(Corp_value!$A$1:$EC$2998,MATCH(tbl_dmi_isin[[#This Row],[ISIN]],Corp_value!$B:$B,0),MATCH(H$2,Corp_value!$1:$1,0)))</f>
        <v>#N/A</v>
      </c>
      <c r="I155" s="25" t="e">
        <f>IF(tbl_dmi_isin[[#This Row],[Index]]&gt;$A$2,"",IF(INDEX(Corp_value!$A$1:$EC$2998,MATCH(tbl_dmi_isin[[#This Row],[ISIN]],Corp_value!$B:$B,0),MATCH(I$2,Corp_value!$1:$1,0))="--","",INDEX(Corp_value!$A$1:$EC$2998,MATCH(tbl_dmi_isin[[#This Row],[ISIN]],Corp_value!$B:$B,0),MATCH(I$2,Corp_value!$1:$1,0))))</f>
        <v>#N/A</v>
      </c>
      <c r="J155" s="24" t="e">
        <f>IF(tbl_dmi_isin[[#This Row],[Index]]&gt;$A$2,"",INDEX(Corp_value!$A$1:$EC$2998,MATCH(tbl_dmi_isin[[#This Row],[ISIN]],Corp_value!$B:$B,0),MATCH(J$2,Corp_value!$1:$1,0)))</f>
        <v>#N/A</v>
      </c>
      <c r="K155" s="24" t="e">
        <f>IF(tbl_dmi_isin[[#This Row],[Index]]&gt;$A$2,"",INDEX(Corp_value!$A$1:$EC$2998,MATCH(tbl_dmi_isin[[#This Row],[ISIN]],Corp_value!$B:$B,0),MATCH(K$2,Corp_value!$1:$1,0)))</f>
        <v>#N/A</v>
      </c>
      <c r="L155" s="24" t="e">
        <f>IF(tbl_dmi_isin[[#This Row],[Index]]&gt;$A$2,"",IF(INDEX(Corp_value!$A$1:$EC$2998,MATCH(tbl_dmi_isin[[#This Row],[ISIN]],Corp_value!$B:$B,0),MATCH(L$2,Corp_value!$1:$1,0))="--","",INDEX(Corp_value!$A$1:$EC$2998,MATCH(tbl_dmi_isin[[#This Row],[ISIN]],Corp_value!$B:$B,0),MATCH(L$2,Corp_value!$1:$1,0))))</f>
        <v>#N/A</v>
      </c>
      <c r="M155" s="132" t="e">
        <f>IF(tbl_dmi_isin[[#This Row],[Index]]&gt;$A$2,"",INDEX(Corp_value!$A$1:$EC$2998,MATCH(tbl_dmi_isin[[#This Row],[ISIN]],Corp_value!$B:$B,0),MATCH(M$2,Corp_value!$1:$1,0)))</f>
        <v>#N/A</v>
      </c>
      <c r="N155" s="132" t="e">
        <f>IF(tbl_dmi_isin[[#This Row],[Index]]&gt;$A$2,"",IF(INDEX(Corp_value!$A$1:$EC$2998,MATCH(tbl_dmi_isin[[#This Row],[ISIN]],Corp_value!$B:$B,0),MATCH(N$2,Corp_value!$1:$1,0))="--","",INDEX(Corp_value!$A$1:$EC$2998,MATCH(tbl_dmi_isin[[#This Row],[ISIN]],Corp_value!$B:$B,0),MATCH(N$2,Corp_value!$1:$1,0))))</f>
        <v>#N/A</v>
      </c>
      <c r="O155" s="132" t="e">
        <f>IF(tbl_dmi_isin[[#This Row],[Index]]&gt;$A$2,"",INDEX(Corp_value!$A$1:$EC$2998,MATCH(tbl_dmi_isin[[#This Row],[ISIN]],Corp_value!$B:$B,0),MATCH(O$2,Corp_value!$1:$1,0)))</f>
        <v>#N/A</v>
      </c>
      <c r="P155" s="147" t="e">
        <f>IF(tbl_dmi_isin[[#This Row],[Index]]&gt;$A$2,"",TEXT(INDEX(Corp_value!$A$1:$EC$2998,MATCH(tbl_dmi_isin[[#This Row],[ISIN]],Corp_value!$B:$B,0),MATCH(P$2,Corp_value!$1:$1,0)),"yyyy/mm/dd"))</f>
        <v>#N/A</v>
      </c>
      <c r="Q155" s="147" t="e">
        <f>IF(tbl_dmi_isin[[#This Row],[Index]]&gt;$A$2,"",TEXT(INDEX(Corp_value!$A$1:$EC$2998,MATCH(tbl_dmi_isin[[#This Row],[ISIN]],Corp_value!$B:$B,0),MATCH(Q$2,Corp_value!$1:$1,0)),"yyyy/mm/dd"))</f>
        <v>#N/A</v>
      </c>
      <c r="R155" s="147" t="e">
        <f>IF(tbl_dmi_isin[[#This Row],[Index]]&gt;$A$2,"",IF(TEXT(INDEX(Corp_value!$A$1:$EC$2998,MATCH(tbl_dmi_isin[[#This Row],[ISIN]],Corp_value!$B:$B,0),MATCH(R$2,Corp_value!$1:$1,0)),"yyyy/mm/dd")="--","",TEXT(INDEX(Corp_value!$A$1:$EC$2998,MATCH(tbl_dmi_isin[[#This Row],[ISIN]],Corp_value!$B:$B,0),MATCH(R$2,Corp_value!$1:$1,0)),"yyyy/mm/dd")))</f>
        <v>#N/A</v>
      </c>
      <c r="S155" s="132" t="e">
        <f>IF(tbl_dmi_isin[[#This Row],[Index]]&gt;$A$2,"",INDEX(Corp_value!$A$1:$EC$2998,MATCH(tbl_dmi_isin[[#This Row],[ISIN]],Corp_value!$B:$B,0),MATCH(S$2,Corp_value!$1:$1,0)))</f>
        <v>#N/A</v>
      </c>
      <c r="T155" s="132" t="e">
        <f>IF(tbl_dmi_isin[[#This Row],[Index]]&gt;$A$2,"",INDEX(Corp_value!$A$1:$EC$2998,MATCH(tbl_dmi_isin[[#This Row],[ISIN]],Corp_value!$B:$B,0),MATCH(T$2,Corp_value!$1:$1,0)))</f>
        <v>#N/A</v>
      </c>
      <c r="U155" s="132" t="e">
        <f>IF(tbl_dmi_isin[[#This Row],[Index]]&gt;$A$2,"",IF(INDEX(Corp_value!$A$1:$EC$2998,MATCH(tbl_dmi_isin[[#This Row],[ISIN]],Corp_value!$B:$B,0),MATCH(U$2,Corp_value!$1:$1,0))="--","",INDEX(Corp_value!$A$1:$EC$2998,MATCH(tbl_dmi_isin[[#This Row],[ISIN]],Corp_value!$B:$B,0),MATCH(U$2,Corp_value!$1:$1,0))))</f>
        <v>#N/A</v>
      </c>
      <c r="V155" s="145" t="str">
        <f>IFERROR(IF(tbl_dmi_isin[[#This Row],[Index]]&gt;$A$2,"",INDEX(Corp_value!$A$1:$EC$2998,MATCH(tbl_dmi_isin[[#This Row],[ISIN]],Corp_value!$B:$B,0),MATCH(V$2,Corp_value!$1:$1,0)))/100000000,"")</f>
        <v/>
      </c>
      <c r="W155" s="150" t="e">
        <f>IF(tbl_dmi_isin[[#This Row],[Index]]&gt;$A$2,"",INDEX(Corp_value!$A$1:$EC$2998,MATCH(tbl_dmi_isin[[#This Row],[ISIN]],Corp_value!$B:$B,0),MATCH(W$2,Corp_value!$1:$1,0)))</f>
        <v>#N/A</v>
      </c>
      <c r="X155" s="150" t="e">
        <f>IF(tbl_dmi_isin[[#This Row],[Index]]&gt;$A$2,"",INDEX(Corp_value!$A$1:$EC$2998,MATCH(tbl_dmi_isin[[#This Row],[ISIN]],Corp_value!$B:$B,0),MATCH(X$2,Corp_value!$1:$1,0)))</f>
        <v>#N/A</v>
      </c>
      <c r="Y155" s="153" t="e">
        <f>IF(tbl_dmi_isin[[#This Row],[Index]]&gt;$A$2,"",INDEX(Corp_value!$A$1:$EC$2998,MATCH(tbl_dmi_isin[[#This Row],[ISIN]],Corp_value!$B:$B,0),MATCH(Y$2,Corp_value!$1:$1,0)))</f>
        <v>#N/A</v>
      </c>
      <c r="Z155" s="153" t="e">
        <f>IF(tbl_dmi_isin[[#This Row],[Index]]&gt;$A$2,"",INDEX(Corp_value!$A$1:$EC$2998,MATCH(tbl_dmi_isin[[#This Row],[ISIN]],Corp_value!$B:$B,0),MATCH(Z$2,Corp_value!$1:$1,0)))</f>
        <v>#N/A</v>
      </c>
    </row>
    <row r="156" spans="1:26">
      <c r="A156" s="12">
        <v>153</v>
      </c>
      <c r="B156" s="85" t="str">
        <f>IF(tbl_dmi_isin[[#This Row],[Index]]&gt;$A$2,"",TEXT(INDEX(美元债一级!$A$2:$BO$2879,tbl_dmi_isin[[#This Row],[Index]]+1,MATCH(B$2,美元债一级!$2:$2,0)),"yyyy/mm/dd"))</f>
        <v>2023/04/20</v>
      </c>
      <c r="C156" s="12" t="str">
        <f>IF(tbl_dmi_isin[[#This Row],[Index]]&gt;$A$2,"",INDEX(美元债一级!$A$2:$BO$2880,tbl_dmi_isin[[#This Row],[Index]]+1,MATCH(C$2,美元债一级!$2:$2,0)))</f>
        <v>XS2615937344</v>
      </c>
      <c r="D156" s="12" t="str">
        <f>IF(tbl_dmi_isin[[#This Row],[Index]]&gt;$A$2,"",INDEX(美元债一级!$A$2:$BO$2880,tbl_dmi_isin[[#This Row],[Index]]+1,MATCH(D$2,美元债一级!$2:$2,0)))</f>
        <v>中信建投(国际)金融控股有限公司</v>
      </c>
      <c r="E156" s="12" t="str">
        <f>TEXT(tbl_dmi_isin[[#This Row],[定价日]],"YYMMDD")&amp;tbl_dmi_isin[[#This Row],[ISIN]]</f>
        <v>230420XS2615937344</v>
      </c>
      <c r="F156" s="115"/>
      <c r="G156" s="24" t="e">
        <f>IF(tbl_dmi_isin[[#This Row],[Index]]&gt;$A$2,"",INDEX(Corp_value!$A$1:$EC$2998,MATCH(tbl_dmi_isin[[#This Row],[ISIN]],Corp_value!$B:$B,0),MATCH(G$2,Corp_value!$1:$1,0)))</f>
        <v>#N/A</v>
      </c>
      <c r="H156" s="25" t="e">
        <f>IF(tbl_dmi_isin[[#This Row],[Index]]&gt;$A$2,"",INDEX(Corp_value!$A$1:$EC$2998,MATCH(tbl_dmi_isin[[#This Row],[ISIN]],Corp_value!$B:$B,0),MATCH(H$2,Corp_value!$1:$1,0)))</f>
        <v>#N/A</v>
      </c>
      <c r="I156" s="25" t="e">
        <f>IF(tbl_dmi_isin[[#This Row],[Index]]&gt;$A$2,"",IF(INDEX(Corp_value!$A$1:$EC$2998,MATCH(tbl_dmi_isin[[#This Row],[ISIN]],Corp_value!$B:$B,0),MATCH(I$2,Corp_value!$1:$1,0))="--","",INDEX(Corp_value!$A$1:$EC$2998,MATCH(tbl_dmi_isin[[#This Row],[ISIN]],Corp_value!$B:$B,0),MATCH(I$2,Corp_value!$1:$1,0))))</f>
        <v>#N/A</v>
      </c>
      <c r="J156" s="24" t="e">
        <f>IF(tbl_dmi_isin[[#This Row],[Index]]&gt;$A$2,"",INDEX(Corp_value!$A$1:$EC$2998,MATCH(tbl_dmi_isin[[#This Row],[ISIN]],Corp_value!$B:$B,0),MATCH(J$2,Corp_value!$1:$1,0)))</f>
        <v>#N/A</v>
      </c>
      <c r="K156" s="24" t="e">
        <f>IF(tbl_dmi_isin[[#This Row],[Index]]&gt;$A$2,"",INDEX(Corp_value!$A$1:$EC$2998,MATCH(tbl_dmi_isin[[#This Row],[ISIN]],Corp_value!$B:$B,0),MATCH(K$2,Corp_value!$1:$1,0)))</f>
        <v>#N/A</v>
      </c>
      <c r="L156" s="24" t="e">
        <f>IF(tbl_dmi_isin[[#This Row],[Index]]&gt;$A$2,"",IF(INDEX(Corp_value!$A$1:$EC$2998,MATCH(tbl_dmi_isin[[#This Row],[ISIN]],Corp_value!$B:$B,0),MATCH(L$2,Corp_value!$1:$1,0))="--","",INDEX(Corp_value!$A$1:$EC$2998,MATCH(tbl_dmi_isin[[#This Row],[ISIN]],Corp_value!$B:$B,0),MATCH(L$2,Corp_value!$1:$1,0))))</f>
        <v>#N/A</v>
      </c>
      <c r="M156" s="132" t="e">
        <f>IF(tbl_dmi_isin[[#This Row],[Index]]&gt;$A$2,"",INDEX(Corp_value!$A$1:$EC$2998,MATCH(tbl_dmi_isin[[#This Row],[ISIN]],Corp_value!$B:$B,0),MATCH(M$2,Corp_value!$1:$1,0)))</f>
        <v>#N/A</v>
      </c>
      <c r="N156" s="132" t="e">
        <f>IF(tbl_dmi_isin[[#This Row],[Index]]&gt;$A$2,"",IF(INDEX(Corp_value!$A$1:$EC$2998,MATCH(tbl_dmi_isin[[#This Row],[ISIN]],Corp_value!$B:$B,0),MATCH(N$2,Corp_value!$1:$1,0))="--","",INDEX(Corp_value!$A$1:$EC$2998,MATCH(tbl_dmi_isin[[#This Row],[ISIN]],Corp_value!$B:$B,0),MATCH(N$2,Corp_value!$1:$1,0))))</f>
        <v>#N/A</v>
      </c>
      <c r="O156" s="132" t="e">
        <f>IF(tbl_dmi_isin[[#This Row],[Index]]&gt;$A$2,"",INDEX(Corp_value!$A$1:$EC$2998,MATCH(tbl_dmi_isin[[#This Row],[ISIN]],Corp_value!$B:$B,0),MATCH(O$2,Corp_value!$1:$1,0)))</f>
        <v>#N/A</v>
      </c>
      <c r="P156" s="147" t="e">
        <f>IF(tbl_dmi_isin[[#This Row],[Index]]&gt;$A$2,"",TEXT(INDEX(Corp_value!$A$1:$EC$2998,MATCH(tbl_dmi_isin[[#This Row],[ISIN]],Corp_value!$B:$B,0),MATCH(P$2,Corp_value!$1:$1,0)),"yyyy/mm/dd"))</f>
        <v>#N/A</v>
      </c>
      <c r="Q156" s="147" t="e">
        <f>IF(tbl_dmi_isin[[#This Row],[Index]]&gt;$A$2,"",TEXT(INDEX(Corp_value!$A$1:$EC$2998,MATCH(tbl_dmi_isin[[#This Row],[ISIN]],Corp_value!$B:$B,0),MATCH(Q$2,Corp_value!$1:$1,0)),"yyyy/mm/dd"))</f>
        <v>#N/A</v>
      </c>
      <c r="R156" s="147" t="e">
        <f>IF(tbl_dmi_isin[[#This Row],[Index]]&gt;$A$2,"",IF(TEXT(INDEX(Corp_value!$A$1:$EC$2998,MATCH(tbl_dmi_isin[[#This Row],[ISIN]],Corp_value!$B:$B,0),MATCH(R$2,Corp_value!$1:$1,0)),"yyyy/mm/dd")="--","",TEXT(INDEX(Corp_value!$A$1:$EC$2998,MATCH(tbl_dmi_isin[[#This Row],[ISIN]],Corp_value!$B:$B,0),MATCH(R$2,Corp_value!$1:$1,0)),"yyyy/mm/dd")))</f>
        <v>#N/A</v>
      </c>
      <c r="S156" s="132" t="e">
        <f>IF(tbl_dmi_isin[[#This Row],[Index]]&gt;$A$2,"",INDEX(Corp_value!$A$1:$EC$2998,MATCH(tbl_dmi_isin[[#This Row],[ISIN]],Corp_value!$B:$B,0),MATCH(S$2,Corp_value!$1:$1,0)))</f>
        <v>#N/A</v>
      </c>
      <c r="T156" s="132" t="e">
        <f>IF(tbl_dmi_isin[[#This Row],[Index]]&gt;$A$2,"",INDEX(Corp_value!$A$1:$EC$2998,MATCH(tbl_dmi_isin[[#This Row],[ISIN]],Corp_value!$B:$B,0),MATCH(T$2,Corp_value!$1:$1,0)))</f>
        <v>#N/A</v>
      </c>
      <c r="U156" s="132" t="e">
        <f>IF(tbl_dmi_isin[[#This Row],[Index]]&gt;$A$2,"",IF(INDEX(Corp_value!$A$1:$EC$2998,MATCH(tbl_dmi_isin[[#This Row],[ISIN]],Corp_value!$B:$B,0),MATCH(U$2,Corp_value!$1:$1,0))="--","",INDEX(Corp_value!$A$1:$EC$2998,MATCH(tbl_dmi_isin[[#This Row],[ISIN]],Corp_value!$B:$B,0),MATCH(U$2,Corp_value!$1:$1,0))))</f>
        <v>#N/A</v>
      </c>
      <c r="V156" s="145" t="str">
        <f>IFERROR(IF(tbl_dmi_isin[[#This Row],[Index]]&gt;$A$2,"",INDEX(Corp_value!$A$1:$EC$2998,MATCH(tbl_dmi_isin[[#This Row],[ISIN]],Corp_value!$B:$B,0),MATCH(V$2,Corp_value!$1:$1,0)))/100000000,"")</f>
        <v/>
      </c>
      <c r="W156" s="150" t="e">
        <f>IF(tbl_dmi_isin[[#This Row],[Index]]&gt;$A$2,"",INDEX(Corp_value!$A$1:$EC$2998,MATCH(tbl_dmi_isin[[#This Row],[ISIN]],Corp_value!$B:$B,0),MATCH(W$2,Corp_value!$1:$1,0)))</f>
        <v>#N/A</v>
      </c>
      <c r="X156" s="150" t="e">
        <f>IF(tbl_dmi_isin[[#This Row],[Index]]&gt;$A$2,"",INDEX(Corp_value!$A$1:$EC$2998,MATCH(tbl_dmi_isin[[#This Row],[ISIN]],Corp_value!$B:$B,0),MATCH(X$2,Corp_value!$1:$1,0)))</f>
        <v>#N/A</v>
      </c>
      <c r="Y156" s="153" t="e">
        <f>IF(tbl_dmi_isin[[#This Row],[Index]]&gt;$A$2,"",INDEX(Corp_value!$A$1:$EC$2998,MATCH(tbl_dmi_isin[[#This Row],[ISIN]],Corp_value!$B:$B,0),MATCH(Y$2,Corp_value!$1:$1,0)))</f>
        <v>#N/A</v>
      </c>
      <c r="Z156" s="153" t="e">
        <f>IF(tbl_dmi_isin[[#This Row],[Index]]&gt;$A$2,"",INDEX(Corp_value!$A$1:$EC$2998,MATCH(tbl_dmi_isin[[#This Row],[ISIN]],Corp_value!$B:$B,0),MATCH(Z$2,Corp_value!$1:$1,0)))</f>
        <v>#N/A</v>
      </c>
    </row>
    <row r="157" spans="1:26">
      <c r="A157" s="12">
        <v>154</v>
      </c>
      <c r="B157" s="85" t="str">
        <f>IF(tbl_dmi_isin[[#This Row],[Index]]&gt;$A$2,"",TEXT(INDEX(美元债一级!$A$2:$BO$2879,tbl_dmi_isin[[#This Row],[Index]]+1,MATCH(B$2,美元债一级!$2:$2,0)),"yyyy/mm/dd"))</f>
        <v>2023/04/20</v>
      </c>
      <c r="C157" s="12" t="str">
        <f>IF(tbl_dmi_isin[[#This Row],[Index]]&gt;$A$2,"",INDEX(美元债一级!$A$2:$BO$2880,tbl_dmi_isin[[#This Row],[Index]]+1,MATCH(C$2,美元债一级!$2:$2,0)))</f>
        <v>XS2613741292</v>
      </c>
      <c r="D157" s="12" t="str">
        <f>IF(tbl_dmi_isin[[#This Row],[Index]]&gt;$A$2,"",INDEX(美元债一级!$A$2:$BO$2880,tbl_dmi_isin[[#This Row],[Index]]+1,MATCH(D$2,美元债一级!$2:$2,0)))</f>
        <v>信银(香港)投资有限公司</v>
      </c>
      <c r="E157" s="12" t="str">
        <f>TEXT(tbl_dmi_isin[[#This Row],[定价日]],"YYMMDD")&amp;tbl_dmi_isin[[#This Row],[ISIN]]</f>
        <v>230420XS2613741292</v>
      </c>
      <c r="F157" s="115"/>
      <c r="G157" s="24" t="e">
        <f>IF(tbl_dmi_isin[[#This Row],[Index]]&gt;$A$2,"",INDEX(Corp_value!$A$1:$EC$2998,MATCH(tbl_dmi_isin[[#This Row],[ISIN]],Corp_value!$B:$B,0),MATCH(G$2,Corp_value!$1:$1,0)))</f>
        <v>#N/A</v>
      </c>
      <c r="H157" s="25" t="e">
        <f>IF(tbl_dmi_isin[[#This Row],[Index]]&gt;$A$2,"",INDEX(Corp_value!$A$1:$EC$2998,MATCH(tbl_dmi_isin[[#This Row],[ISIN]],Corp_value!$B:$B,0),MATCH(H$2,Corp_value!$1:$1,0)))</f>
        <v>#N/A</v>
      </c>
      <c r="I157" s="25" t="e">
        <f>IF(tbl_dmi_isin[[#This Row],[Index]]&gt;$A$2,"",IF(INDEX(Corp_value!$A$1:$EC$2998,MATCH(tbl_dmi_isin[[#This Row],[ISIN]],Corp_value!$B:$B,0),MATCH(I$2,Corp_value!$1:$1,0))="--","",INDEX(Corp_value!$A$1:$EC$2998,MATCH(tbl_dmi_isin[[#This Row],[ISIN]],Corp_value!$B:$B,0),MATCH(I$2,Corp_value!$1:$1,0))))</f>
        <v>#N/A</v>
      </c>
      <c r="J157" s="24" t="e">
        <f>IF(tbl_dmi_isin[[#This Row],[Index]]&gt;$A$2,"",INDEX(Corp_value!$A$1:$EC$2998,MATCH(tbl_dmi_isin[[#This Row],[ISIN]],Corp_value!$B:$B,0),MATCH(J$2,Corp_value!$1:$1,0)))</f>
        <v>#N/A</v>
      </c>
      <c r="K157" s="24" t="e">
        <f>IF(tbl_dmi_isin[[#This Row],[Index]]&gt;$A$2,"",INDEX(Corp_value!$A$1:$EC$2998,MATCH(tbl_dmi_isin[[#This Row],[ISIN]],Corp_value!$B:$B,0),MATCH(K$2,Corp_value!$1:$1,0)))</f>
        <v>#N/A</v>
      </c>
      <c r="L157" s="24" t="e">
        <f>IF(tbl_dmi_isin[[#This Row],[Index]]&gt;$A$2,"",IF(INDEX(Corp_value!$A$1:$EC$2998,MATCH(tbl_dmi_isin[[#This Row],[ISIN]],Corp_value!$B:$B,0),MATCH(L$2,Corp_value!$1:$1,0))="--","",INDEX(Corp_value!$A$1:$EC$2998,MATCH(tbl_dmi_isin[[#This Row],[ISIN]],Corp_value!$B:$B,0),MATCH(L$2,Corp_value!$1:$1,0))))</f>
        <v>#N/A</v>
      </c>
      <c r="M157" s="132" t="e">
        <f>IF(tbl_dmi_isin[[#This Row],[Index]]&gt;$A$2,"",INDEX(Corp_value!$A$1:$EC$2998,MATCH(tbl_dmi_isin[[#This Row],[ISIN]],Corp_value!$B:$B,0),MATCH(M$2,Corp_value!$1:$1,0)))</f>
        <v>#N/A</v>
      </c>
      <c r="N157" s="132" t="e">
        <f>IF(tbl_dmi_isin[[#This Row],[Index]]&gt;$A$2,"",IF(INDEX(Corp_value!$A$1:$EC$2998,MATCH(tbl_dmi_isin[[#This Row],[ISIN]],Corp_value!$B:$B,0),MATCH(N$2,Corp_value!$1:$1,0))="--","",INDEX(Corp_value!$A$1:$EC$2998,MATCH(tbl_dmi_isin[[#This Row],[ISIN]],Corp_value!$B:$B,0),MATCH(N$2,Corp_value!$1:$1,0))))</f>
        <v>#N/A</v>
      </c>
      <c r="O157" s="132" t="e">
        <f>IF(tbl_dmi_isin[[#This Row],[Index]]&gt;$A$2,"",INDEX(Corp_value!$A$1:$EC$2998,MATCH(tbl_dmi_isin[[#This Row],[ISIN]],Corp_value!$B:$B,0),MATCH(O$2,Corp_value!$1:$1,0)))</f>
        <v>#N/A</v>
      </c>
      <c r="P157" s="147" t="e">
        <f>IF(tbl_dmi_isin[[#This Row],[Index]]&gt;$A$2,"",TEXT(INDEX(Corp_value!$A$1:$EC$2998,MATCH(tbl_dmi_isin[[#This Row],[ISIN]],Corp_value!$B:$B,0),MATCH(P$2,Corp_value!$1:$1,0)),"yyyy/mm/dd"))</f>
        <v>#N/A</v>
      </c>
      <c r="Q157" s="147" t="e">
        <f>IF(tbl_dmi_isin[[#This Row],[Index]]&gt;$A$2,"",TEXT(INDEX(Corp_value!$A$1:$EC$2998,MATCH(tbl_dmi_isin[[#This Row],[ISIN]],Corp_value!$B:$B,0),MATCH(Q$2,Corp_value!$1:$1,0)),"yyyy/mm/dd"))</f>
        <v>#N/A</v>
      </c>
      <c r="R157" s="147" t="e">
        <f>IF(tbl_dmi_isin[[#This Row],[Index]]&gt;$A$2,"",IF(TEXT(INDEX(Corp_value!$A$1:$EC$2998,MATCH(tbl_dmi_isin[[#This Row],[ISIN]],Corp_value!$B:$B,0),MATCH(R$2,Corp_value!$1:$1,0)),"yyyy/mm/dd")="--","",TEXT(INDEX(Corp_value!$A$1:$EC$2998,MATCH(tbl_dmi_isin[[#This Row],[ISIN]],Corp_value!$B:$B,0),MATCH(R$2,Corp_value!$1:$1,0)),"yyyy/mm/dd")))</f>
        <v>#N/A</v>
      </c>
      <c r="S157" s="132" t="e">
        <f>IF(tbl_dmi_isin[[#This Row],[Index]]&gt;$A$2,"",INDEX(Corp_value!$A$1:$EC$2998,MATCH(tbl_dmi_isin[[#This Row],[ISIN]],Corp_value!$B:$B,0),MATCH(S$2,Corp_value!$1:$1,0)))</f>
        <v>#N/A</v>
      </c>
      <c r="T157" s="132" t="e">
        <f>IF(tbl_dmi_isin[[#This Row],[Index]]&gt;$A$2,"",INDEX(Corp_value!$A$1:$EC$2998,MATCH(tbl_dmi_isin[[#This Row],[ISIN]],Corp_value!$B:$B,0),MATCH(T$2,Corp_value!$1:$1,0)))</f>
        <v>#N/A</v>
      </c>
      <c r="U157" s="132" t="e">
        <f>IF(tbl_dmi_isin[[#This Row],[Index]]&gt;$A$2,"",IF(INDEX(Corp_value!$A$1:$EC$2998,MATCH(tbl_dmi_isin[[#This Row],[ISIN]],Corp_value!$B:$B,0),MATCH(U$2,Corp_value!$1:$1,0))="--","",INDEX(Corp_value!$A$1:$EC$2998,MATCH(tbl_dmi_isin[[#This Row],[ISIN]],Corp_value!$B:$B,0),MATCH(U$2,Corp_value!$1:$1,0))))</f>
        <v>#N/A</v>
      </c>
      <c r="V157" s="145" t="str">
        <f>IFERROR(IF(tbl_dmi_isin[[#This Row],[Index]]&gt;$A$2,"",INDEX(Corp_value!$A$1:$EC$2998,MATCH(tbl_dmi_isin[[#This Row],[ISIN]],Corp_value!$B:$B,0),MATCH(V$2,Corp_value!$1:$1,0)))/100000000,"")</f>
        <v/>
      </c>
      <c r="W157" s="150" t="e">
        <f>IF(tbl_dmi_isin[[#This Row],[Index]]&gt;$A$2,"",INDEX(Corp_value!$A$1:$EC$2998,MATCH(tbl_dmi_isin[[#This Row],[ISIN]],Corp_value!$B:$B,0),MATCH(W$2,Corp_value!$1:$1,0)))</f>
        <v>#N/A</v>
      </c>
      <c r="X157" s="150" t="e">
        <f>IF(tbl_dmi_isin[[#This Row],[Index]]&gt;$A$2,"",INDEX(Corp_value!$A$1:$EC$2998,MATCH(tbl_dmi_isin[[#This Row],[ISIN]],Corp_value!$B:$B,0),MATCH(X$2,Corp_value!$1:$1,0)))</f>
        <v>#N/A</v>
      </c>
      <c r="Y157" s="153" t="e">
        <f>IF(tbl_dmi_isin[[#This Row],[Index]]&gt;$A$2,"",INDEX(Corp_value!$A$1:$EC$2998,MATCH(tbl_dmi_isin[[#This Row],[ISIN]],Corp_value!$B:$B,0),MATCH(Y$2,Corp_value!$1:$1,0)))</f>
        <v>#N/A</v>
      </c>
      <c r="Z157" s="153" t="e">
        <f>IF(tbl_dmi_isin[[#This Row],[Index]]&gt;$A$2,"",INDEX(Corp_value!$A$1:$EC$2998,MATCH(tbl_dmi_isin[[#This Row],[ISIN]],Corp_value!$B:$B,0),MATCH(Z$2,Corp_value!$1:$1,0)))</f>
        <v>#N/A</v>
      </c>
    </row>
    <row r="158" spans="1:26">
      <c r="A158" s="12">
        <v>155</v>
      </c>
      <c r="B158" s="85" t="str">
        <f>IF(tbl_dmi_isin[[#This Row],[Index]]&gt;$A$2,"",TEXT(INDEX(美元债一级!$A$2:$BO$2879,tbl_dmi_isin[[#This Row],[Index]]+1,MATCH(B$2,美元债一级!$2:$2,0)),"yyyy/mm/dd"))</f>
        <v>2023/04/19</v>
      </c>
      <c r="C158" s="12" t="str">
        <f>IF(tbl_dmi_isin[[#This Row],[Index]]&gt;$A$2,"",INDEX(美元债一级!$A$2:$BO$2880,tbl_dmi_isin[[#This Row],[Index]]+1,MATCH(C$2,美元债一级!$2:$2,0)))</f>
        <v>XS2615922668</v>
      </c>
      <c r="D158" s="12" t="str">
        <f>IF(tbl_dmi_isin[[#This Row],[Index]]&gt;$A$2,"",INDEX(美元债一级!$A$2:$BO$2880,tbl_dmi_isin[[#This Row],[Index]]+1,MATCH(D$2,美元债一级!$2:$2,0)))</f>
        <v>香港按揭证券有限公司</v>
      </c>
      <c r="E158" s="12" t="str">
        <f>TEXT(tbl_dmi_isin[[#This Row],[定价日]],"YYMMDD")&amp;tbl_dmi_isin[[#This Row],[ISIN]]</f>
        <v>230419XS2615922668</v>
      </c>
      <c r="F158" s="116"/>
      <c r="G158" s="24" t="e">
        <f>IF(tbl_dmi_isin[[#This Row],[Index]]&gt;$A$2,"",INDEX(Corp_value!$A$1:$EC$2998,MATCH(tbl_dmi_isin[[#This Row],[ISIN]],Corp_value!$B:$B,0),MATCH(G$2,Corp_value!$1:$1,0)))</f>
        <v>#N/A</v>
      </c>
      <c r="H158" s="25" t="e">
        <f>IF(tbl_dmi_isin[[#This Row],[Index]]&gt;$A$2,"",INDEX(Corp_value!$A$1:$EC$2998,MATCH(tbl_dmi_isin[[#This Row],[ISIN]],Corp_value!$B:$B,0),MATCH(H$2,Corp_value!$1:$1,0)))</f>
        <v>#N/A</v>
      </c>
      <c r="I158" s="25" t="e">
        <f>IF(tbl_dmi_isin[[#This Row],[Index]]&gt;$A$2,"",IF(INDEX(Corp_value!$A$1:$EC$2998,MATCH(tbl_dmi_isin[[#This Row],[ISIN]],Corp_value!$B:$B,0),MATCH(I$2,Corp_value!$1:$1,0))="--","",INDEX(Corp_value!$A$1:$EC$2998,MATCH(tbl_dmi_isin[[#This Row],[ISIN]],Corp_value!$B:$B,0),MATCH(I$2,Corp_value!$1:$1,0))))</f>
        <v>#N/A</v>
      </c>
      <c r="J158" s="24" t="e">
        <f>IF(tbl_dmi_isin[[#This Row],[Index]]&gt;$A$2,"",INDEX(Corp_value!$A$1:$EC$2998,MATCH(tbl_dmi_isin[[#This Row],[ISIN]],Corp_value!$B:$B,0),MATCH(J$2,Corp_value!$1:$1,0)))</f>
        <v>#N/A</v>
      </c>
      <c r="K158" s="24" t="e">
        <f>IF(tbl_dmi_isin[[#This Row],[Index]]&gt;$A$2,"",INDEX(Corp_value!$A$1:$EC$2998,MATCH(tbl_dmi_isin[[#This Row],[ISIN]],Corp_value!$B:$B,0),MATCH(K$2,Corp_value!$1:$1,0)))</f>
        <v>#N/A</v>
      </c>
      <c r="L158" s="24" t="e">
        <f>IF(tbl_dmi_isin[[#This Row],[Index]]&gt;$A$2,"",IF(INDEX(Corp_value!$A$1:$EC$2998,MATCH(tbl_dmi_isin[[#This Row],[ISIN]],Corp_value!$B:$B,0),MATCH(L$2,Corp_value!$1:$1,0))="--","",INDEX(Corp_value!$A$1:$EC$2998,MATCH(tbl_dmi_isin[[#This Row],[ISIN]],Corp_value!$B:$B,0),MATCH(L$2,Corp_value!$1:$1,0))))</f>
        <v>#N/A</v>
      </c>
      <c r="M158" s="132" t="e">
        <f>IF(tbl_dmi_isin[[#This Row],[Index]]&gt;$A$2,"",INDEX(Corp_value!$A$1:$EC$2998,MATCH(tbl_dmi_isin[[#This Row],[ISIN]],Corp_value!$B:$B,0),MATCH(M$2,Corp_value!$1:$1,0)))</f>
        <v>#N/A</v>
      </c>
      <c r="N158" s="132" t="e">
        <f>IF(tbl_dmi_isin[[#This Row],[Index]]&gt;$A$2,"",IF(INDEX(Corp_value!$A$1:$EC$2998,MATCH(tbl_dmi_isin[[#This Row],[ISIN]],Corp_value!$B:$B,0),MATCH(N$2,Corp_value!$1:$1,0))="--","",INDEX(Corp_value!$A$1:$EC$2998,MATCH(tbl_dmi_isin[[#This Row],[ISIN]],Corp_value!$B:$B,0),MATCH(N$2,Corp_value!$1:$1,0))))</f>
        <v>#N/A</v>
      </c>
      <c r="O158" s="132" t="e">
        <f>IF(tbl_dmi_isin[[#This Row],[Index]]&gt;$A$2,"",INDEX(Corp_value!$A$1:$EC$2998,MATCH(tbl_dmi_isin[[#This Row],[ISIN]],Corp_value!$B:$B,0),MATCH(O$2,Corp_value!$1:$1,0)))</f>
        <v>#N/A</v>
      </c>
      <c r="P158" s="148" t="e">
        <f>IF(tbl_dmi_isin[[#This Row],[Index]]&gt;$A$2,"",TEXT(INDEX(Corp_value!$A$1:$EC$2998,MATCH(tbl_dmi_isin[[#This Row],[ISIN]],Corp_value!$B:$B,0),MATCH(P$2,Corp_value!$1:$1,0)),"yyyy/mm/dd"))</f>
        <v>#N/A</v>
      </c>
      <c r="Q158" s="148" t="e">
        <f>IF(tbl_dmi_isin[[#This Row],[Index]]&gt;$A$2,"",TEXT(INDEX(Corp_value!$A$1:$EC$2998,MATCH(tbl_dmi_isin[[#This Row],[ISIN]],Corp_value!$B:$B,0),MATCH(Q$2,Corp_value!$1:$1,0)),"yyyy/mm/dd"))</f>
        <v>#N/A</v>
      </c>
      <c r="R158" s="148" t="e">
        <f>IF(tbl_dmi_isin[[#This Row],[Index]]&gt;$A$2,"",IF(TEXT(INDEX(Corp_value!$A$1:$EC$2998,MATCH(tbl_dmi_isin[[#This Row],[ISIN]],Corp_value!$B:$B,0),MATCH(R$2,Corp_value!$1:$1,0)),"yyyy/mm/dd")="--","",TEXT(INDEX(Corp_value!$A$1:$EC$2998,MATCH(tbl_dmi_isin[[#This Row],[ISIN]],Corp_value!$B:$B,0),MATCH(R$2,Corp_value!$1:$1,0)),"yyyy/mm/dd")))</f>
        <v>#N/A</v>
      </c>
      <c r="S158" s="132" t="e">
        <f>IF(tbl_dmi_isin[[#This Row],[Index]]&gt;$A$2,"",INDEX(Corp_value!$A$1:$EC$2998,MATCH(tbl_dmi_isin[[#This Row],[ISIN]],Corp_value!$B:$B,0),MATCH(S$2,Corp_value!$1:$1,0)))</f>
        <v>#N/A</v>
      </c>
      <c r="T158" s="132" t="e">
        <f>IF(tbl_dmi_isin[[#This Row],[Index]]&gt;$A$2,"",INDEX(Corp_value!$A$1:$EC$2998,MATCH(tbl_dmi_isin[[#This Row],[ISIN]],Corp_value!$B:$B,0),MATCH(T$2,Corp_value!$1:$1,0)))</f>
        <v>#N/A</v>
      </c>
      <c r="U158" s="132" t="e">
        <f>IF(tbl_dmi_isin[[#This Row],[Index]]&gt;$A$2,"",IF(INDEX(Corp_value!$A$1:$EC$2998,MATCH(tbl_dmi_isin[[#This Row],[ISIN]],Corp_value!$B:$B,0),MATCH(U$2,Corp_value!$1:$1,0))="--","",INDEX(Corp_value!$A$1:$EC$2998,MATCH(tbl_dmi_isin[[#This Row],[ISIN]],Corp_value!$B:$B,0),MATCH(U$2,Corp_value!$1:$1,0))))</f>
        <v>#N/A</v>
      </c>
      <c r="V158" s="145" t="str">
        <f>IFERROR(IF(tbl_dmi_isin[[#This Row],[Index]]&gt;$A$2,"",INDEX(Corp_value!$A$1:$EC$2998,MATCH(tbl_dmi_isin[[#This Row],[ISIN]],Corp_value!$B:$B,0),MATCH(V$2,Corp_value!$1:$1,0)))/100000000,"")</f>
        <v/>
      </c>
      <c r="W158" s="150" t="e">
        <f>IF(tbl_dmi_isin[[#This Row],[Index]]&gt;$A$2,"",INDEX(Corp_value!$A$1:$EC$2998,MATCH(tbl_dmi_isin[[#This Row],[ISIN]],Corp_value!$B:$B,0),MATCH(W$2,Corp_value!$1:$1,0)))</f>
        <v>#N/A</v>
      </c>
      <c r="X158" s="150" t="e">
        <f>IF(tbl_dmi_isin[[#This Row],[Index]]&gt;$A$2,"",INDEX(Corp_value!$A$1:$EC$2998,MATCH(tbl_dmi_isin[[#This Row],[ISIN]],Corp_value!$B:$B,0),MATCH(X$2,Corp_value!$1:$1,0)))</f>
        <v>#N/A</v>
      </c>
      <c r="Y158" s="153" t="e">
        <f>IF(tbl_dmi_isin[[#This Row],[Index]]&gt;$A$2,"",INDEX(Corp_value!$A$1:$EC$2998,MATCH(tbl_dmi_isin[[#This Row],[ISIN]],Corp_value!$B:$B,0),MATCH(Y$2,Corp_value!$1:$1,0)))</f>
        <v>#N/A</v>
      </c>
      <c r="Z158" s="153" t="e">
        <f>IF(tbl_dmi_isin[[#This Row],[Index]]&gt;$A$2,"",INDEX(Corp_value!$A$1:$EC$2998,MATCH(tbl_dmi_isin[[#This Row],[ISIN]],Corp_value!$B:$B,0),MATCH(Z$2,Corp_value!$1:$1,0)))</f>
        <v>#N/A</v>
      </c>
    </row>
    <row r="159" spans="1:26">
      <c r="A159" s="12">
        <v>156</v>
      </c>
      <c r="B159" s="85" t="str">
        <f>IF(tbl_dmi_isin[[#This Row],[Index]]&gt;$A$2,"",TEXT(INDEX(美元债一级!$A$2:$BO$2879,tbl_dmi_isin[[#This Row],[Index]]+1,MATCH(B$2,美元债一级!$2:$2,0)),"yyyy/mm/dd"))</f>
        <v>2023/04/19</v>
      </c>
      <c r="C159" s="12" t="str">
        <f>IF(tbl_dmi_isin[[#This Row],[Index]]&gt;$A$2,"",INDEX(美元债一级!$A$2:$BO$2880,tbl_dmi_isin[[#This Row],[Index]]+1,MATCH(C$2,美元债一级!$2:$2,0)))</f>
        <v>HK0000924503</v>
      </c>
      <c r="D159" s="12" t="str">
        <f>IF(tbl_dmi_isin[[#This Row],[Index]]&gt;$A$2,"",INDEX(美元债一级!$A$2:$BO$2880,tbl_dmi_isin[[#This Row],[Index]]+1,MATCH(D$2,美元债一级!$2:$2,0)))</f>
        <v>香港按揭证券有限公司</v>
      </c>
      <c r="E159" s="12" t="str">
        <f>TEXT(tbl_dmi_isin[[#This Row],[定价日]],"YYMMDD")&amp;tbl_dmi_isin[[#This Row],[ISIN]]</f>
        <v>230419HK0000924503</v>
      </c>
      <c r="F159" s="115"/>
      <c r="G159" s="24" t="e">
        <f>IF(tbl_dmi_isin[[#This Row],[Index]]&gt;$A$2,"",INDEX(Corp_value!$A$1:$EC$2998,MATCH(tbl_dmi_isin[[#This Row],[ISIN]],Corp_value!$B:$B,0),MATCH(G$2,Corp_value!$1:$1,0)))</f>
        <v>#N/A</v>
      </c>
      <c r="H159" s="25" t="e">
        <f>IF(tbl_dmi_isin[[#This Row],[Index]]&gt;$A$2,"",INDEX(Corp_value!$A$1:$EC$2998,MATCH(tbl_dmi_isin[[#This Row],[ISIN]],Corp_value!$B:$B,0),MATCH(H$2,Corp_value!$1:$1,0)))</f>
        <v>#N/A</v>
      </c>
      <c r="I159" s="25" t="e">
        <f>IF(tbl_dmi_isin[[#This Row],[Index]]&gt;$A$2,"",IF(INDEX(Corp_value!$A$1:$EC$2998,MATCH(tbl_dmi_isin[[#This Row],[ISIN]],Corp_value!$B:$B,0),MATCH(I$2,Corp_value!$1:$1,0))="--","",INDEX(Corp_value!$A$1:$EC$2998,MATCH(tbl_dmi_isin[[#This Row],[ISIN]],Corp_value!$B:$B,0),MATCH(I$2,Corp_value!$1:$1,0))))</f>
        <v>#N/A</v>
      </c>
      <c r="J159" s="24" t="e">
        <f>IF(tbl_dmi_isin[[#This Row],[Index]]&gt;$A$2,"",INDEX(Corp_value!$A$1:$EC$2998,MATCH(tbl_dmi_isin[[#This Row],[ISIN]],Corp_value!$B:$B,0),MATCH(J$2,Corp_value!$1:$1,0)))</f>
        <v>#N/A</v>
      </c>
      <c r="K159" s="24" t="e">
        <f>IF(tbl_dmi_isin[[#This Row],[Index]]&gt;$A$2,"",INDEX(Corp_value!$A$1:$EC$2998,MATCH(tbl_dmi_isin[[#This Row],[ISIN]],Corp_value!$B:$B,0),MATCH(K$2,Corp_value!$1:$1,0)))</f>
        <v>#N/A</v>
      </c>
      <c r="L159" s="24" t="e">
        <f>IF(tbl_dmi_isin[[#This Row],[Index]]&gt;$A$2,"",IF(INDEX(Corp_value!$A$1:$EC$2998,MATCH(tbl_dmi_isin[[#This Row],[ISIN]],Corp_value!$B:$B,0),MATCH(L$2,Corp_value!$1:$1,0))="--","",INDEX(Corp_value!$A$1:$EC$2998,MATCH(tbl_dmi_isin[[#This Row],[ISIN]],Corp_value!$B:$B,0),MATCH(L$2,Corp_value!$1:$1,0))))</f>
        <v>#N/A</v>
      </c>
      <c r="M159" s="132" t="e">
        <f>IF(tbl_dmi_isin[[#This Row],[Index]]&gt;$A$2,"",INDEX(Corp_value!$A$1:$EC$2998,MATCH(tbl_dmi_isin[[#This Row],[ISIN]],Corp_value!$B:$B,0),MATCH(M$2,Corp_value!$1:$1,0)))</f>
        <v>#N/A</v>
      </c>
      <c r="N159" s="132" t="e">
        <f>IF(tbl_dmi_isin[[#This Row],[Index]]&gt;$A$2,"",IF(INDEX(Corp_value!$A$1:$EC$2998,MATCH(tbl_dmi_isin[[#This Row],[ISIN]],Corp_value!$B:$B,0),MATCH(N$2,Corp_value!$1:$1,0))="--","",INDEX(Corp_value!$A$1:$EC$2998,MATCH(tbl_dmi_isin[[#This Row],[ISIN]],Corp_value!$B:$B,0),MATCH(N$2,Corp_value!$1:$1,0))))</f>
        <v>#N/A</v>
      </c>
      <c r="O159" s="132" t="e">
        <f>IF(tbl_dmi_isin[[#This Row],[Index]]&gt;$A$2,"",INDEX(Corp_value!$A$1:$EC$2998,MATCH(tbl_dmi_isin[[#This Row],[ISIN]],Corp_value!$B:$B,0),MATCH(O$2,Corp_value!$1:$1,0)))</f>
        <v>#N/A</v>
      </c>
      <c r="P159" s="147" t="e">
        <f>IF(tbl_dmi_isin[[#This Row],[Index]]&gt;$A$2,"",TEXT(INDEX(Corp_value!$A$1:$EC$2998,MATCH(tbl_dmi_isin[[#This Row],[ISIN]],Corp_value!$B:$B,0),MATCH(P$2,Corp_value!$1:$1,0)),"yyyy/mm/dd"))</f>
        <v>#N/A</v>
      </c>
      <c r="Q159" s="147" t="e">
        <f>IF(tbl_dmi_isin[[#This Row],[Index]]&gt;$A$2,"",TEXT(INDEX(Corp_value!$A$1:$EC$2998,MATCH(tbl_dmi_isin[[#This Row],[ISIN]],Corp_value!$B:$B,0),MATCH(Q$2,Corp_value!$1:$1,0)),"yyyy/mm/dd"))</f>
        <v>#N/A</v>
      </c>
      <c r="R159" s="147" t="e">
        <f>IF(tbl_dmi_isin[[#This Row],[Index]]&gt;$A$2,"",IF(TEXT(INDEX(Corp_value!$A$1:$EC$2998,MATCH(tbl_dmi_isin[[#This Row],[ISIN]],Corp_value!$B:$B,0),MATCH(R$2,Corp_value!$1:$1,0)),"yyyy/mm/dd")="--","",TEXT(INDEX(Corp_value!$A$1:$EC$2998,MATCH(tbl_dmi_isin[[#This Row],[ISIN]],Corp_value!$B:$B,0),MATCH(R$2,Corp_value!$1:$1,0)),"yyyy/mm/dd")))</f>
        <v>#N/A</v>
      </c>
      <c r="S159" s="132" t="e">
        <f>IF(tbl_dmi_isin[[#This Row],[Index]]&gt;$A$2,"",INDEX(Corp_value!$A$1:$EC$2998,MATCH(tbl_dmi_isin[[#This Row],[ISIN]],Corp_value!$B:$B,0),MATCH(S$2,Corp_value!$1:$1,0)))</f>
        <v>#N/A</v>
      </c>
      <c r="T159" s="132" t="e">
        <f>IF(tbl_dmi_isin[[#This Row],[Index]]&gt;$A$2,"",INDEX(Corp_value!$A$1:$EC$2998,MATCH(tbl_dmi_isin[[#This Row],[ISIN]],Corp_value!$B:$B,0),MATCH(T$2,Corp_value!$1:$1,0)))</f>
        <v>#N/A</v>
      </c>
      <c r="U159" s="132" t="e">
        <f>IF(tbl_dmi_isin[[#This Row],[Index]]&gt;$A$2,"",IF(INDEX(Corp_value!$A$1:$EC$2998,MATCH(tbl_dmi_isin[[#This Row],[ISIN]],Corp_value!$B:$B,0),MATCH(U$2,Corp_value!$1:$1,0))="--","",INDEX(Corp_value!$A$1:$EC$2998,MATCH(tbl_dmi_isin[[#This Row],[ISIN]],Corp_value!$B:$B,0),MATCH(U$2,Corp_value!$1:$1,0))))</f>
        <v>#N/A</v>
      </c>
      <c r="V159" s="145" t="str">
        <f>IFERROR(IF(tbl_dmi_isin[[#This Row],[Index]]&gt;$A$2,"",INDEX(Corp_value!$A$1:$EC$2998,MATCH(tbl_dmi_isin[[#This Row],[ISIN]],Corp_value!$B:$B,0),MATCH(V$2,Corp_value!$1:$1,0)))/100000000,"")</f>
        <v/>
      </c>
      <c r="W159" s="150" t="e">
        <f>IF(tbl_dmi_isin[[#This Row],[Index]]&gt;$A$2,"",INDEX(Corp_value!$A$1:$EC$2998,MATCH(tbl_dmi_isin[[#This Row],[ISIN]],Corp_value!$B:$B,0),MATCH(W$2,Corp_value!$1:$1,0)))</f>
        <v>#N/A</v>
      </c>
      <c r="X159" s="150" t="e">
        <f>IF(tbl_dmi_isin[[#This Row],[Index]]&gt;$A$2,"",INDEX(Corp_value!$A$1:$EC$2998,MATCH(tbl_dmi_isin[[#This Row],[ISIN]],Corp_value!$B:$B,0),MATCH(X$2,Corp_value!$1:$1,0)))</f>
        <v>#N/A</v>
      </c>
      <c r="Y159" s="153" t="e">
        <f>IF(tbl_dmi_isin[[#This Row],[Index]]&gt;$A$2,"",INDEX(Corp_value!$A$1:$EC$2998,MATCH(tbl_dmi_isin[[#This Row],[ISIN]],Corp_value!$B:$B,0),MATCH(Y$2,Corp_value!$1:$1,0)))</f>
        <v>#N/A</v>
      </c>
      <c r="Z159" s="153" t="e">
        <f>IF(tbl_dmi_isin[[#This Row],[Index]]&gt;$A$2,"",INDEX(Corp_value!$A$1:$EC$2998,MATCH(tbl_dmi_isin[[#This Row],[ISIN]],Corp_value!$B:$B,0),MATCH(Z$2,Corp_value!$1:$1,0)))</f>
        <v>#N/A</v>
      </c>
    </row>
    <row r="160" spans="1:26">
      <c r="A160" s="12">
        <v>157</v>
      </c>
      <c r="B160" s="85" t="str">
        <f>IF(tbl_dmi_isin[[#This Row],[Index]]&gt;$A$2,"",TEXT(INDEX(美元债一级!$A$2:$BO$2879,tbl_dmi_isin[[#This Row],[Index]]+1,MATCH(B$2,美元债一级!$2:$2,0)),"yyyy/mm/dd"))</f>
        <v>2023/04/18</v>
      </c>
      <c r="C160" s="12" t="str">
        <f>IF(tbl_dmi_isin[[#This Row],[Index]]&gt;$A$2,"",INDEX(美元债一级!$A$2:$BO$2880,tbl_dmi_isin[[#This Row],[Index]]+1,MATCH(C$2,美元债一级!$2:$2,0)))</f>
        <v>XS2615587347</v>
      </c>
      <c r="D160" s="12" t="str">
        <f>IF(tbl_dmi_isin[[#This Row],[Index]]&gt;$A$2,"",INDEX(美元债一级!$A$2:$BO$2880,tbl_dmi_isin[[#This Row],[Index]]+1,MATCH(D$2,美元债一级!$2:$2,0)))</f>
        <v>香港按揭证券有限公司</v>
      </c>
      <c r="E160" s="12" t="str">
        <f>TEXT(tbl_dmi_isin[[#This Row],[定价日]],"YYMMDD")&amp;tbl_dmi_isin[[#This Row],[ISIN]]</f>
        <v>230418XS2615587347</v>
      </c>
      <c r="F160" s="115"/>
      <c r="G160" s="24" t="e">
        <f>IF(tbl_dmi_isin[[#This Row],[Index]]&gt;$A$2,"",INDEX(Corp_value!$A$1:$EC$2998,MATCH(tbl_dmi_isin[[#This Row],[ISIN]],Corp_value!$B:$B,0),MATCH(G$2,Corp_value!$1:$1,0)))</f>
        <v>#N/A</v>
      </c>
      <c r="H160" s="25" t="e">
        <f>IF(tbl_dmi_isin[[#This Row],[Index]]&gt;$A$2,"",INDEX(Corp_value!$A$1:$EC$2998,MATCH(tbl_dmi_isin[[#This Row],[ISIN]],Corp_value!$B:$B,0),MATCH(H$2,Corp_value!$1:$1,0)))</f>
        <v>#N/A</v>
      </c>
      <c r="I160" s="25" t="e">
        <f>IF(tbl_dmi_isin[[#This Row],[Index]]&gt;$A$2,"",IF(INDEX(Corp_value!$A$1:$EC$2998,MATCH(tbl_dmi_isin[[#This Row],[ISIN]],Corp_value!$B:$B,0),MATCH(I$2,Corp_value!$1:$1,0))="--","",INDEX(Corp_value!$A$1:$EC$2998,MATCH(tbl_dmi_isin[[#This Row],[ISIN]],Corp_value!$B:$B,0),MATCH(I$2,Corp_value!$1:$1,0))))</f>
        <v>#N/A</v>
      </c>
      <c r="J160" s="24" t="e">
        <f>IF(tbl_dmi_isin[[#This Row],[Index]]&gt;$A$2,"",INDEX(Corp_value!$A$1:$EC$2998,MATCH(tbl_dmi_isin[[#This Row],[ISIN]],Corp_value!$B:$B,0),MATCH(J$2,Corp_value!$1:$1,0)))</f>
        <v>#N/A</v>
      </c>
      <c r="K160" s="24" t="e">
        <f>IF(tbl_dmi_isin[[#This Row],[Index]]&gt;$A$2,"",INDEX(Corp_value!$A$1:$EC$2998,MATCH(tbl_dmi_isin[[#This Row],[ISIN]],Corp_value!$B:$B,0),MATCH(K$2,Corp_value!$1:$1,0)))</f>
        <v>#N/A</v>
      </c>
      <c r="L160" s="24" t="e">
        <f>IF(tbl_dmi_isin[[#This Row],[Index]]&gt;$A$2,"",IF(INDEX(Corp_value!$A$1:$EC$2998,MATCH(tbl_dmi_isin[[#This Row],[ISIN]],Corp_value!$B:$B,0),MATCH(L$2,Corp_value!$1:$1,0))="--","",INDEX(Corp_value!$A$1:$EC$2998,MATCH(tbl_dmi_isin[[#This Row],[ISIN]],Corp_value!$B:$B,0),MATCH(L$2,Corp_value!$1:$1,0))))</f>
        <v>#N/A</v>
      </c>
      <c r="M160" s="132" t="e">
        <f>IF(tbl_dmi_isin[[#This Row],[Index]]&gt;$A$2,"",INDEX(Corp_value!$A$1:$EC$2998,MATCH(tbl_dmi_isin[[#This Row],[ISIN]],Corp_value!$B:$B,0),MATCH(M$2,Corp_value!$1:$1,0)))</f>
        <v>#N/A</v>
      </c>
      <c r="N160" s="132" t="e">
        <f>IF(tbl_dmi_isin[[#This Row],[Index]]&gt;$A$2,"",IF(INDEX(Corp_value!$A$1:$EC$2998,MATCH(tbl_dmi_isin[[#This Row],[ISIN]],Corp_value!$B:$B,0),MATCH(N$2,Corp_value!$1:$1,0))="--","",INDEX(Corp_value!$A$1:$EC$2998,MATCH(tbl_dmi_isin[[#This Row],[ISIN]],Corp_value!$B:$B,0),MATCH(N$2,Corp_value!$1:$1,0))))</f>
        <v>#N/A</v>
      </c>
      <c r="O160" s="132" t="e">
        <f>IF(tbl_dmi_isin[[#This Row],[Index]]&gt;$A$2,"",INDEX(Corp_value!$A$1:$EC$2998,MATCH(tbl_dmi_isin[[#This Row],[ISIN]],Corp_value!$B:$B,0),MATCH(O$2,Corp_value!$1:$1,0)))</f>
        <v>#N/A</v>
      </c>
      <c r="P160" s="147" t="e">
        <f>IF(tbl_dmi_isin[[#This Row],[Index]]&gt;$A$2,"",TEXT(INDEX(Corp_value!$A$1:$EC$2998,MATCH(tbl_dmi_isin[[#This Row],[ISIN]],Corp_value!$B:$B,0),MATCH(P$2,Corp_value!$1:$1,0)),"yyyy/mm/dd"))</f>
        <v>#N/A</v>
      </c>
      <c r="Q160" s="147" t="e">
        <f>IF(tbl_dmi_isin[[#This Row],[Index]]&gt;$A$2,"",TEXT(INDEX(Corp_value!$A$1:$EC$2998,MATCH(tbl_dmi_isin[[#This Row],[ISIN]],Corp_value!$B:$B,0),MATCH(Q$2,Corp_value!$1:$1,0)),"yyyy/mm/dd"))</f>
        <v>#N/A</v>
      </c>
      <c r="R160" s="147" t="e">
        <f>IF(tbl_dmi_isin[[#This Row],[Index]]&gt;$A$2,"",IF(TEXT(INDEX(Corp_value!$A$1:$EC$2998,MATCH(tbl_dmi_isin[[#This Row],[ISIN]],Corp_value!$B:$B,0),MATCH(R$2,Corp_value!$1:$1,0)),"yyyy/mm/dd")="--","",TEXT(INDEX(Corp_value!$A$1:$EC$2998,MATCH(tbl_dmi_isin[[#This Row],[ISIN]],Corp_value!$B:$B,0),MATCH(R$2,Corp_value!$1:$1,0)),"yyyy/mm/dd")))</f>
        <v>#N/A</v>
      </c>
      <c r="S160" s="132" t="e">
        <f>IF(tbl_dmi_isin[[#This Row],[Index]]&gt;$A$2,"",INDEX(Corp_value!$A$1:$EC$2998,MATCH(tbl_dmi_isin[[#This Row],[ISIN]],Corp_value!$B:$B,0),MATCH(S$2,Corp_value!$1:$1,0)))</f>
        <v>#N/A</v>
      </c>
      <c r="T160" s="132" t="e">
        <f>IF(tbl_dmi_isin[[#This Row],[Index]]&gt;$A$2,"",INDEX(Corp_value!$A$1:$EC$2998,MATCH(tbl_dmi_isin[[#This Row],[ISIN]],Corp_value!$B:$B,0),MATCH(T$2,Corp_value!$1:$1,0)))</f>
        <v>#N/A</v>
      </c>
      <c r="U160" s="132" t="e">
        <f>IF(tbl_dmi_isin[[#This Row],[Index]]&gt;$A$2,"",IF(INDEX(Corp_value!$A$1:$EC$2998,MATCH(tbl_dmi_isin[[#This Row],[ISIN]],Corp_value!$B:$B,0),MATCH(U$2,Corp_value!$1:$1,0))="--","",INDEX(Corp_value!$A$1:$EC$2998,MATCH(tbl_dmi_isin[[#This Row],[ISIN]],Corp_value!$B:$B,0),MATCH(U$2,Corp_value!$1:$1,0))))</f>
        <v>#N/A</v>
      </c>
      <c r="V160" s="145" t="str">
        <f>IFERROR(IF(tbl_dmi_isin[[#This Row],[Index]]&gt;$A$2,"",INDEX(Corp_value!$A$1:$EC$2998,MATCH(tbl_dmi_isin[[#This Row],[ISIN]],Corp_value!$B:$B,0),MATCH(V$2,Corp_value!$1:$1,0)))/100000000,"")</f>
        <v/>
      </c>
      <c r="W160" s="150" t="e">
        <f>IF(tbl_dmi_isin[[#This Row],[Index]]&gt;$A$2,"",INDEX(Corp_value!$A$1:$EC$2998,MATCH(tbl_dmi_isin[[#This Row],[ISIN]],Corp_value!$B:$B,0),MATCH(W$2,Corp_value!$1:$1,0)))</f>
        <v>#N/A</v>
      </c>
      <c r="X160" s="150" t="e">
        <f>IF(tbl_dmi_isin[[#This Row],[Index]]&gt;$A$2,"",INDEX(Corp_value!$A$1:$EC$2998,MATCH(tbl_dmi_isin[[#This Row],[ISIN]],Corp_value!$B:$B,0),MATCH(X$2,Corp_value!$1:$1,0)))</f>
        <v>#N/A</v>
      </c>
      <c r="Y160" s="153" t="e">
        <f>IF(tbl_dmi_isin[[#This Row],[Index]]&gt;$A$2,"",INDEX(Corp_value!$A$1:$EC$2998,MATCH(tbl_dmi_isin[[#This Row],[ISIN]],Corp_value!$B:$B,0),MATCH(Y$2,Corp_value!$1:$1,0)))</f>
        <v>#N/A</v>
      </c>
      <c r="Z160" s="153" t="e">
        <f>IF(tbl_dmi_isin[[#This Row],[Index]]&gt;$A$2,"",INDEX(Corp_value!$A$1:$EC$2998,MATCH(tbl_dmi_isin[[#This Row],[ISIN]],Corp_value!$B:$B,0),MATCH(Z$2,Corp_value!$1:$1,0)))</f>
        <v>#N/A</v>
      </c>
    </row>
    <row r="161" spans="1:26">
      <c r="A161" s="12">
        <v>158</v>
      </c>
      <c r="B161" s="85" t="str">
        <f>IF(tbl_dmi_isin[[#This Row],[Index]]&gt;$A$2,"",TEXT(INDEX(美元债一级!$A$2:$BO$2879,tbl_dmi_isin[[#This Row],[Index]]+1,MATCH(B$2,美元债一级!$2:$2,0)),"yyyy/mm/dd"))</f>
        <v>2023/04/18</v>
      </c>
      <c r="C161" s="12" t="str">
        <f>IF(tbl_dmi_isin[[#This Row],[Index]]&gt;$A$2,"",INDEX(美元债一级!$A$2:$BO$2880,tbl_dmi_isin[[#This Row],[Index]]+1,MATCH(C$2,美元债一级!$2:$2,0)))</f>
        <v>HK0000924396</v>
      </c>
      <c r="D161" s="12" t="str">
        <f>IF(tbl_dmi_isin[[#This Row],[Index]]&gt;$A$2,"",INDEX(美元债一级!$A$2:$BO$2880,tbl_dmi_isin[[#This Row],[Index]]+1,MATCH(D$2,美元债一级!$2:$2,0)))</f>
        <v>香港按揭证券有限公司</v>
      </c>
      <c r="E161" s="12" t="str">
        <f>TEXT(tbl_dmi_isin[[#This Row],[定价日]],"YYMMDD")&amp;tbl_dmi_isin[[#This Row],[ISIN]]</f>
        <v>230418HK0000924396</v>
      </c>
      <c r="F161" s="149"/>
      <c r="G161" s="24" t="e">
        <f>IF(tbl_dmi_isin[[#This Row],[Index]]&gt;$A$2,"",INDEX(Corp_value!$A$1:$EC$2998,MATCH(tbl_dmi_isin[[#This Row],[ISIN]],Corp_value!$B:$B,0),MATCH(G$2,Corp_value!$1:$1,0)))</f>
        <v>#N/A</v>
      </c>
      <c r="H161" s="25" t="e">
        <f>IF(tbl_dmi_isin[[#This Row],[Index]]&gt;$A$2,"",INDEX(Corp_value!$A$1:$EC$2998,MATCH(tbl_dmi_isin[[#This Row],[ISIN]],Corp_value!$B:$B,0),MATCH(H$2,Corp_value!$1:$1,0)))</f>
        <v>#N/A</v>
      </c>
      <c r="I161" s="25" t="e">
        <f>IF(tbl_dmi_isin[[#This Row],[Index]]&gt;$A$2,"",IF(INDEX(Corp_value!$A$1:$EC$2998,MATCH(tbl_dmi_isin[[#This Row],[ISIN]],Corp_value!$B:$B,0),MATCH(I$2,Corp_value!$1:$1,0))="--","",INDEX(Corp_value!$A$1:$EC$2998,MATCH(tbl_dmi_isin[[#This Row],[ISIN]],Corp_value!$B:$B,0),MATCH(I$2,Corp_value!$1:$1,0))))</f>
        <v>#N/A</v>
      </c>
      <c r="J161" s="24" t="e">
        <f>IF(tbl_dmi_isin[[#This Row],[Index]]&gt;$A$2,"",INDEX(Corp_value!$A$1:$EC$2998,MATCH(tbl_dmi_isin[[#This Row],[ISIN]],Corp_value!$B:$B,0),MATCH(J$2,Corp_value!$1:$1,0)))</f>
        <v>#N/A</v>
      </c>
      <c r="K161" s="24" t="e">
        <f>IF(tbl_dmi_isin[[#This Row],[Index]]&gt;$A$2,"",INDEX(Corp_value!$A$1:$EC$2998,MATCH(tbl_dmi_isin[[#This Row],[ISIN]],Corp_value!$B:$B,0),MATCH(K$2,Corp_value!$1:$1,0)))</f>
        <v>#N/A</v>
      </c>
      <c r="L161" s="24" t="e">
        <f>IF(tbl_dmi_isin[[#This Row],[Index]]&gt;$A$2,"",IF(INDEX(Corp_value!$A$1:$EC$2998,MATCH(tbl_dmi_isin[[#This Row],[ISIN]],Corp_value!$B:$B,0),MATCH(L$2,Corp_value!$1:$1,0))="--","",INDEX(Corp_value!$A$1:$EC$2998,MATCH(tbl_dmi_isin[[#This Row],[ISIN]],Corp_value!$B:$B,0),MATCH(L$2,Corp_value!$1:$1,0))))</f>
        <v>#N/A</v>
      </c>
      <c r="M161" s="132" t="e">
        <f>IF(tbl_dmi_isin[[#This Row],[Index]]&gt;$A$2,"",INDEX(Corp_value!$A$1:$EC$2998,MATCH(tbl_dmi_isin[[#This Row],[ISIN]],Corp_value!$B:$B,0),MATCH(M$2,Corp_value!$1:$1,0)))</f>
        <v>#N/A</v>
      </c>
      <c r="N161" s="132" t="e">
        <f>IF(tbl_dmi_isin[[#This Row],[Index]]&gt;$A$2,"",IF(INDEX(Corp_value!$A$1:$EC$2998,MATCH(tbl_dmi_isin[[#This Row],[ISIN]],Corp_value!$B:$B,0),MATCH(N$2,Corp_value!$1:$1,0))="--","",INDEX(Corp_value!$A$1:$EC$2998,MATCH(tbl_dmi_isin[[#This Row],[ISIN]],Corp_value!$B:$B,0),MATCH(N$2,Corp_value!$1:$1,0))))</f>
        <v>#N/A</v>
      </c>
      <c r="O161" s="132" t="e">
        <f>IF(tbl_dmi_isin[[#This Row],[Index]]&gt;$A$2,"",INDEX(Corp_value!$A$1:$EC$2998,MATCH(tbl_dmi_isin[[#This Row],[ISIN]],Corp_value!$B:$B,0),MATCH(O$2,Corp_value!$1:$1,0)))</f>
        <v>#N/A</v>
      </c>
      <c r="P161" s="147" t="e">
        <f>IF(tbl_dmi_isin[[#This Row],[Index]]&gt;$A$2,"",TEXT(INDEX(Corp_value!$A$1:$EC$2998,MATCH(tbl_dmi_isin[[#This Row],[ISIN]],Corp_value!$B:$B,0),MATCH(P$2,Corp_value!$1:$1,0)),"yyyy/mm/dd"))</f>
        <v>#N/A</v>
      </c>
      <c r="Q161" s="147" t="e">
        <f>IF(tbl_dmi_isin[[#This Row],[Index]]&gt;$A$2,"",TEXT(INDEX(Corp_value!$A$1:$EC$2998,MATCH(tbl_dmi_isin[[#This Row],[ISIN]],Corp_value!$B:$B,0),MATCH(Q$2,Corp_value!$1:$1,0)),"yyyy/mm/dd"))</f>
        <v>#N/A</v>
      </c>
      <c r="R161" s="147" t="e">
        <f>IF(tbl_dmi_isin[[#This Row],[Index]]&gt;$A$2,"",IF(TEXT(INDEX(Corp_value!$A$1:$EC$2998,MATCH(tbl_dmi_isin[[#This Row],[ISIN]],Corp_value!$B:$B,0),MATCH(R$2,Corp_value!$1:$1,0)),"yyyy/mm/dd")="--","",TEXT(INDEX(Corp_value!$A$1:$EC$2998,MATCH(tbl_dmi_isin[[#This Row],[ISIN]],Corp_value!$B:$B,0),MATCH(R$2,Corp_value!$1:$1,0)),"yyyy/mm/dd")))</f>
        <v>#N/A</v>
      </c>
      <c r="S161" s="132" t="e">
        <f>IF(tbl_dmi_isin[[#This Row],[Index]]&gt;$A$2,"",INDEX(Corp_value!$A$1:$EC$2998,MATCH(tbl_dmi_isin[[#This Row],[ISIN]],Corp_value!$B:$B,0),MATCH(S$2,Corp_value!$1:$1,0)))</f>
        <v>#N/A</v>
      </c>
      <c r="T161" s="132" t="e">
        <f>IF(tbl_dmi_isin[[#This Row],[Index]]&gt;$A$2,"",INDEX(Corp_value!$A$1:$EC$2998,MATCH(tbl_dmi_isin[[#This Row],[ISIN]],Corp_value!$B:$B,0),MATCH(T$2,Corp_value!$1:$1,0)))</f>
        <v>#N/A</v>
      </c>
      <c r="U161" s="132" t="e">
        <f>IF(tbl_dmi_isin[[#This Row],[Index]]&gt;$A$2,"",IF(INDEX(Corp_value!$A$1:$EC$2998,MATCH(tbl_dmi_isin[[#This Row],[ISIN]],Corp_value!$B:$B,0),MATCH(U$2,Corp_value!$1:$1,0))="--","",INDEX(Corp_value!$A$1:$EC$2998,MATCH(tbl_dmi_isin[[#This Row],[ISIN]],Corp_value!$B:$B,0),MATCH(U$2,Corp_value!$1:$1,0))))</f>
        <v>#N/A</v>
      </c>
      <c r="V161" s="145" t="str">
        <f>IFERROR(IF(tbl_dmi_isin[[#This Row],[Index]]&gt;$A$2,"",INDEX(Corp_value!$A$1:$EC$2998,MATCH(tbl_dmi_isin[[#This Row],[ISIN]],Corp_value!$B:$B,0),MATCH(V$2,Corp_value!$1:$1,0)))/100000000,"")</f>
        <v/>
      </c>
      <c r="W161" s="150" t="e">
        <f>IF(tbl_dmi_isin[[#This Row],[Index]]&gt;$A$2,"",INDEX(Corp_value!$A$1:$EC$2998,MATCH(tbl_dmi_isin[[#This Row],[ISIN]],Corp_value!$B:$B,0),MATCH(W$2,Corp_value!$1:$1,0)))</f>
        <v>#N/A</v>
      </c>
      <c r="X161" s="150" t="e">
        <f>IF(tbl_dmi_isin[[#This Row],[Index]]&gt;$A$2,"",INDEX(Corp_value!$A$1:$EC$2998,MATCH(tbl_dmi_isin[[#This Row],[ISIN]],Corp_value!$B:$B,0),MATCH(X$2,Corp_value!$1:$1,0)))</f>
        <v>#N/A</v>
      </c>
      <c r="Y161" s="153" t="e">
        <f>IF(tbl_dmi_isin[[#This Row],[Index]]&gt;$A$2,"",INDEX(Corp_value!$A$1:$EC$2998,MATCH(tbl_dmi_isin[[#This Row],[ISIN]],Corp_value!$B:$B,0),MATCH(Y$2,Corp_value!$1:$1,0)))</f>
        <v>#N/A</v>
      </c>
      <c r="Z161" s="153" t="e">
        <f>IF(tbl_dmi_isin[[#This Row],[Index]]&gt;$A$2,"",INDEX(Corp_value!$A$1:$EC$2998,MATCH(tbl_dmi_isin[[#This Row],[ISIN]],Corp_value!$B:$B,0),MATCH(Z$2,Corp_value!$1:$1,0)))</f>
        <v>#N/A</v>
      </c>
    </row>
    <row r="162" spans="1:26">
      <c r="A162" s="12">
        <v>159</v>
      </c>
      <c r="B162" s="85" t="str">
        <f>IF(tbl_dmi_isin[[#This Row],[Index]]&gt;$A$2,"",TEXT(INDEX(美元债一级!$A$2:$BO$2879,tbl_dmi_isin[[#This Row],[Index]]+1,MATCH(B$2,美元债一级!$2:$2,0)),"yyyy/mm/dd"))</f>
        <v>2023/04/18</v>
      </c>
      <c r="C162" s="12" t="str">
        <f>IF(tbl_dmi_isin[[#This Row],[Index]]&gt;$A$2,"",INDEX(美元债一级!$A$2:$BO$2880,tbl_dmi_isin[[#This Row],[Index]]+1,MATCH(C$2,美元债一级!$2:$2,0)))</f>
        <v>HK0000924404</v>
      </c>
      <c r="D162" s="12" t="str">
        <f>IF(tbl_dmi_isin[[#This Row],[Index]]&gt;$A$2,"",INDEX(美元债一级!$A$2:$BO$2880,tbl_dmi_isin[[#This Row],[Index]]+1,MATCH(D$2,美元债一级!$2:$2,0)))</f>
        <v>香港按揭证券有限公司</v>
      </c>
      <c r="E162" s="12" t="str">
        <f>TEXT(tbl_dmi_isin[[#This Row],[定价日]],"YYMMDD")&amp;tbl_dmi_isin[[#This Row],[ISIN]]</f>
        <v>230418HK0000924404</v>
      </c>
      <c r="F162" s="116"/>
      <c r="G162" s="24" t="e">
        <f>IF(tbl_dmi_isin[[#This Row],[Index]]&gt;$A$2,"",INDEX(Corp_value!$A$1:$EC$2998,MATCH(tbl_dmi_isin[[#This Row],[ISIN]],Corp_value!$B:$B,0),MATCH(G$2,Corp_value!$1:$1,0)))</f>
        <v>#N/A</v>
      </c>
      <c r="H162" s="25" t="e">
        <f>IF(tbl_dmi_isin[[#This Row],[Index]]&gt;$A$2,"",INDEX(Corp_value!$A$1:$EC$2998,MATCH(tbl_dmi_isin[[#This Row],[ISIN]],Corp_value!$B:$B,0),MATCH(H$2,Corp_value!$1:$1,0)))</f>
        <v>#N/A</v>
      </c>
      <c r="I162" s="25" t="e">
        <f>IF(tbl_dmi_isin[[#This Row],[Index]]&gt;$A$2,"",IF(INDEX(Corp_value!$A$1:$EC$2998,MATCH(tbl_dmi_isin[[#This Row],[ISIN]],Corp_value!$B:$B,0),MATCH(I$2,Corp_value!$1:$1,0))="--","",INDEX(Corp_value!$A$1:$EC$2998,MATCH(tbl_dmi_isin[[#This Row],[ISIN]],Corp_value!$B:$B,0),MATCH(I$2,Corp_value!$1:$1,0))))</f>
        <v>#N/A</v>
      </c>
      <c r="J162" s="24" t="e">
        <f>IF(tbl_dmi_isin[[#This Row],[Index]]&gt;$A$2,"",INDEX(Corp_value!$A$1:$EC$2998,MATCH(tbl_dmi_isin[[#This Row],[ISIN]],Corp_value!$B:$B,0),MATCH(J$2,Corp_value!$1:$1,0)))</f>
        <v>#N/A</v>
      </c>
      <c r="K162" s="24" t="e">
        <f>IF(tbl_dmi_isin[[#This Row],[Index]]&gt;$A$2,"",INDEX(Corp_value!$A$1:$EC$2998,MATCH(tbl_dmi_isin[[#This Row],[ISIN]],Corp_value!$B:$B,0),MATCH(K$2,Corp_value!$1:$1,0)))</f>
        <v>#N/A</v>
      </c>
      <c r="L162" s="24" t="e">
        <f>IF(tbl_dmi_isin[[#This Row],[Index]]&gt;$A$2,"",IF(INDEX(Corp_value!$A$1:$EC$2998,MATCH(tbl_dmi_isin[[#This Row],[ISIN]],Corp_value!$B:$B,0),MATCH(L$2,Corp_value!$1:$1,0))="--","",INDEX(Corp_value!$A$1:$EC$2998,MATCH(tbl_dmi_isin[[#This Row],[ISIN]],Corp_value!$B:$B,0),MATCH(L$2,Corp_value!$1:$1,0))))</f>
        <v>#N/A</v>
      </c>
      <c r="M162" s="132" t="e">
        <f>IF(tbl_dmi_isin[[#This Row],[Index]]&gt;$A$2,"",INDEX(Corp_value!$A$1:$EC$2998,MATCH(tbl_dmi_isin[[#This Row],[ISIN]],Corp_value!$B:$B,0),MATCH(M$2,Corp_value!$1:$1,0)))</f>
        <v>#N/A</v>
      </c>
      <c r="N162" s="132" t="e">
        <f>IF(tbl_dmi_isin[[#This Row],[Index]]&gt;$A$2,"",IF(INDEX(Corp_value!$A$1:$EC$2998,MATCH(tbl_dmi_isin[[#This Row],[ISIN]],Corp_value!$B:$B,0),MATCH(N$2,Corp_value!$1:$1,0))="--","",INDEX(Corp_value!$A$1:$EC$2998,MATCH(tbl_dmi_isin[[#This Row],[ISIN]],Corp_value!$B:$B,0),MATCH(N$2,Corp_value!$1:$1,0))))</f>
        <v>#N/A</v>
      </c>
      <c r="O162" s="132" t="e">
        <f>IF(tbl_dmi_isin[[#This Row],[Index]]&gt;$A$2,"",INDEX(Corp_value!$A$1:$EC$2998,MATCH(tbl_dmi_isin[[#This Row],[ISIN]],Corp_value!$B:$B,0),MATCH(O$2,Corp_value!$1:$1,0)))</f>
        <v>#N/A</v>
      </c>
      <c r="P162" s="147" t="e">
        <f>IF(tbl_dmi_isin[[#This Row],[Index]]&gt;$A$2,"",TEXT(INDEX(Corp_value!$A$1:$EC$2998,MATCH(tbl_dmi_isin[[#This Row],[ISIN]],Corp_value!$B:$B,0),MATCH(P$2,Corp_value!$1:$1,0)),"yyyy/mm/dd"))</f>
        <v>#N/A</v>
      </c>
      <c r="Q162" s="147" t="e">
        <f>IF(tbl_dmi_isin[[#This Row],[Index]]&gt;$A$2,"",TEXT(INDEX(Corp_value!$A$1:$EC$2998,MATCH(tbl_dmi_isin[[#This Row],[ISIN]],Corp_value!$B:$B,0),MATCH(Q$2,Corp_value!$1:$1,0)),"yyyy/mm/dd"))</f>
        <v>#N/A</v>
      </c>
      <c r="R162" s="147" t="e">
        <f>IF(tbl_dmi_isin[[#This Row],[Index]]&gt;$A$2,"",IF(TEXT(INDEX(Corp_value!$A$1:$EC$2998,MATCH(tbl_dmi_isin[[#This Row],[ISIN]],Corp_value!$B:$B,0),MATCH(R$2,Corp_value!$1:$1,0)),"yyyy/mm/dd")="--","",TEXT(INDEX(Corp_value!$A$1:$EC$2998,MATCH(tbl_dmi_isin[[#This Row],[ISIN]],Corp_value!$B:$B,0),MATCH(R$2,Corp_value!$1:$1,0)),"yyyy/mm/dd")))</f>
        <v>#N/A</v>
      </c>
      <c r="S162" s="132" t="e">
        <f>IF(tbl_dmi_isin[[#This Row],[Index]]&gt;$A$2,"",INDEX(Corp_value!$A$1:$EC$2998,MATCH(tbl_dmi_isin[[#This Row],[ISIN]],Corp_value!$B:$B,0),MATCH(S$2,Corp_value!$1:$1,0)))</f>
        <v>#N/A</v>
      </c>
      <c r="T162" s="132" t="e">
        <f>IF(tbl_dmi_isin[[#This Row],[Index]]&gt;$A$2,"",INDEX(Corp_value!$A$1:$EC$2998,MATCH(tbl_dmi_isin[[#This Row],[ISIN]],Corp_value!$B:$B,0),MATCH(T$2,Corp_value!$1:$1,0)))</f>
        <v>#N/A</v>
      </c>
      <c r="U162" s="132" t="e">
        <f>IF(tbl_dmi_isin[[#This Row],[Index]]&gt;$A$2,"",IF(INDEX(Corp_value!$A$1:$EC$2998,MATCH(tbl_dmi_isin[[#This Row],[ISIN]],Corp_value!$B:$B,0),MATCH(U$2,Corp_value!$1:$1,0))="--","",INDEX(Corp_value!$A$1:$EC$2998,MATCH(tbl_dmi_isin[[#This Row],[ISIN]],Corp_value!$B:$B,0),MATCH(U$2,Corp_value!$1:$1,0))))</f>
        <v>#N/A</v>
      </c>
      <c r="V162" s="145" t="str">
        <f>IFERROR(IF(tbl_dmi_isin[[#This Row],[Index]]&gt;$A$2,"",INDEX(Corp_value!$A$1:$EC$2998,MATCH(tbl_dmi_isin[[#This Row],[ISIN]],Corp_value!$B:$B,0),MATCH(V$2,Corp_value!$1:$1,0)))/100000000,"")</f>
        <v/>
      </c>
      <c r="W162" s="150" t="e">
        <f>IF(tbl_dmi_isin[[#This Row],[Index]]&gt;$A$2,"",INDEX(Corp_value!$A$1:$EC$2998,MATCH(tbl_dmi_isin[[#This Row],[ISIN]],Corp_value!$B:$B,0),MATCH(W$2,Corp_value!$1:$1,0)))</f>
        <v>#N/A</v>
      </c>
      <c r="X162" s="150" t="e">
        <f>IF(tbl_dmi_isin[[#This Row],[Index]]&gt;$A$2,"",INDEX(Corp_value!$A$1:$EC$2998,MATCH(tbl_dmi_isin[[#This Row],[ISIN]],Corp_value!$B:$B,0),MATCH(X$2,Corp_value!$1:$1,0)))</f>
        <v>#N/A</v>
      </c>
      <c r="Y162" s="153" t="e">
        <f>IF(tbl_dmi_isin[[#This Row],[Index]]&gt;$A$2,"",INDEX(Corp_value!$A$1:$EC$2998,MATCH(tbl_dmi_isin[[#This Row],[ISIN]],Corp_value!$B:$B,0),MATCH(Y$2,Corp_value!$1:$1,0)))</f>
        <v>#N/A</v>
      </c>
      <c r="Z162" s="153" t="e">
        <f>IF(tbl_dmi_isin[[#This Row],[Index]]&gt;$A$2,"",INDEX(Corp_value!$A$1:$EC$2998,MATCH(tbl_dmi_isin[[#This Row],[ISIN]],Corp_value!$B:$B,0),MATCH(Z$2,Corp_value!$1:$1,0)))</f>
        <v>#N/A</v>
      </c>
    </row>
    <row r="163" spans="1:26">
      <c r="A163" s="12">
        <v>160</v>
      </c>
      <c r="B163" s="85" t="str">
        <f>IF(tbl_dmi_isin[[#This Row],[Index]]&gt;$A$2,"",TEXT(INDEX(美元债一级!$A$2:$BO$2879,tbl_dmi_isin[[#This Row],[Index]]+1,MATCH(B$2,美元债一级!$2:$2,0)),"yyyy/mm/dd"))</f>
        <v>2023/04/18</v>
      </c>
      <c r="C163" s="12" t="str">
        <f>IF(tbl_dmi_isin[[#This Row],[Index]]&gt;$A$2,"",INDEX(美元债一级!$A$2:$BO$2880,tbl_dmi_isin[[#This Row],[Index]]+1,MATCH(C$2,美元债一级!$2:$2,0)))</f>
        <v>HK0000924321</v>
      </c>
      <c r="D163" s="12" t="str">
        <f>IF(tbl_dmi_isin[[#This Row],[Index]]&gt;$A$2,"",INDEX(美元债一级!$A$2:$BO$2880,tbl_dmi_isin[[#This Row],[Index]]+1,MATCH(D$2,美元债一级!$2:$2,0)))</f>
        <v>香港按揭证券有限公司</v>
      </c>
      <c r="E163" s="12" t="str">
        <f>TEXT(tbl_dmi_isin[[#This Row],[定价日]],"YYMMDD")&amp;tbl_dmi_isin[[#This Row],[ISIN]]</f>
        <v>230418HK0000924321</v>
      </c>
      <c r="F163" s="115"/>
      <c r="G163" s="24" t="e">
        <f>IF(tbl_dmi_isin[[#This Row],[Index]]&gt;$A$2,"",INDEX(Corp_value!$A$1:$EC$2998,MATCH(tbl_dmi_isin[[#This Row],[ISIN]],Corp_value!$B:$B,0),MATCH(G$2,Corp_value!$1:$1,0)))</f>
        <v>#N/A</v>
      </c>
      <c r="H163" s="25" t="e">
        <f>IF(tbl_dmi_isin[[#This Row],[Index]]&gt;$A$2,"",INDEX(Corp_value!$A$1:$EC$2998,MATCH(tbl_dmi_isin[[#This Row],[ISIN]],Corp_value!$B:$B,0),MATCH(H$2,Corp_value!$1:$1,0)))</f>
        <v>#N/A</v>
      </c>
      <c r="I163" s="25" t="e">
        <f>IF(tbl_dmi_isin[[#This Row],[Index]]&gt;$A$2,"",IF(INDEX(Corp_value!$A$1:$EC$2998,MATCH(tbl_dmi_isin[[#This Row],[ISIN]],Corp_value!$B:$B,0),MATCH(I$2,Corp_value!$1:$1,0))="--","",INDEX(Corp_value!$A$1:$EC$2998,MATCH(tbl_dmi_isin[[#This Row],[ISIN]],Corp_value!$B:$B,0),MATCH(I$2,Corp_value!$1:$1,0))))</f>
        <v>#N/A</v>
      </c>
      <c r="J163" s="24" t="e">
        <f>IF(tbl_dmi_isin[[#This Row],[Index]]&gt;$A$2,"",INDEX(Corp_value!$A$1:$EC$2998,MATCH(tbl_dmi_isin[[#This Row],[ISIN]],Corp_value!$B:$B,0),MATCH(J$2,Corp_value!$1:$1,0)))</f>
        <v>#N/A</v>
      </c>
      <c r="K163" s="24" t="e">
        <f>IF(tbl_dmi_isin[[#This Row],[Index]]&gt;$A$2,"",INDEX(Corp_value!$A$1:$EC$2998,MATCH(tbl_dmi_isin[[#This Row],[ISIN]],Corp_value!$B:$B,0),MATCH(K$2,Corp_value!$1:$1,0)))</f>
        <v>#N/A</v>
      </c>
      <c r="L163" s="24" t="e">
        <f>IF(tbl_dmi_isin[[#This Row],[Index]]&gt;$A$2,"",IF(INDEX(Corp_value!$A$1:$EC$2998,MATCH(tbl_dmi_isin[[#This Row],[ISIN]],Corp_value!$B:$B,0),MATCH(L$2,Corp_value!$1:$1,0))="--","",INDEX(Corp_value!$A$1:$EC$2998,MATCH(tbl_dmi_isin[[#This Row],[ISIN]],Corp_value!$B:$B,0),MATCH(L$2,Corp_value!$1:$1,0))))</f>
        <v>#N/A</v>
      </c>
      <c r="M163" s="132" t="e">
        <f>IF(tbl_dmi_isin[[#This Row],[Index]]&gt;$A$2,"",INDEX(Corp_value!$A$1:$EC$2998,MATCH(tbl_dmi_isin[[#This Row],[ISIN]],Corp_value!$B:$B,0),MATCH(M$2,Corp_value!$1:$1,0)))</f>
        <v>#N/A</v>
      </c>
      <c r="N163" s="132" t="e">
        <f>IF(tbl_dmi_isin[[#This Row],[Index]]&gt;$A$2,"",IF(INDEX(Corp_value!$A$1:$EC$2998,MATCH(tbl_dmi_isin[[#This Row],[ISIN]],Corp_value!$B:$B,0),MATCH(N$2,Corp_value!$1:$1,0))="--","",INDEX(Corp_value!$A$1:$EC$2998,MATCH(tbl_dmi_isin[[#This Row],[ISIN]],Corp_value!$B:$B,0),MATCH(N$2,Corp_value!$1:$1,0))))</f>
        <v>#N/A</v>
      </c>
      <c r="O163" s="132" t="e">
        <f>IF(tbl_dmi_isin[[#This Row],[Index]]&gt;$A$2,"",INDEX(Corp_value!$A$1:$EC$2998,MATCH(tbl_dmi_isin[[#This Row],[ISIN]],Corp_value!$B:$B,0),MATCH(O$2,Corp_value!$1:$1,0)))</f>
        <v>#N/A</v>
      </c>
      <c r="P163" s="147" t="e">
        <f>IF(tbl_dmi_isin[[#This Row],[Index]]&gt;$A$2,"",TEXT(INDEX(Corp_value!$A$1:$EC$2998,MATCH(tbl_dmi_isin[[#This Row],[ISIN]],Corp_value!$B:$B,0),MATCH(P$2,Corp_value!$1:$1,0)),"yyyy/mm/dd"))</f>
        <v>#N/A</v>
      </c>
      <c r="Q163" s="147" t="e">
        <f>IF(tbl_dmi_isin[[#This Row],[Index]]&gt;$A$2,"",TEXT(INDEX(Corp_value!$A$1:$EC$2998,MATCH(tbl_dmi_isin[[#This Row],[ISIN]],Corp_value!$B:$B,0),MATCH(Q$2,Corp_value!$1:$1,0)),"yyyy/mm/dd"))</f>
        <v>#N/A</v>
      </c>
      <c r="R163" s="147" t="e">
        <f>IF(tbl_dmi_isin[[#This Row],[Index]]&gt;$A$2,"",IF(TEXT(INDEX(Corp_value!$A$1:$EC$2998,MATCH(tbl_dmi_isin[[#This Row],[ISIN]],Corp_value!$B:$B,0),MATCH(R$2,Corp_value!$1:$1,0)),"yyyy/mm/dd")="--","",TEXT(INDEX(Corp_value!$A$1:$EC$2998,MATCH(tbl_dmi_isin[[#This Row],[ISIN]],Corp_value!$B:$B,0),MATCH(R$2,Corp_value!$1:$1,0)),"yyyy/mm/dd")))</f>
        <v>#N/A</v>
      </c>
      <c r="S163" s="132" t="e">
        <f>IF(tbl_dmi_isin[[#This Row],[Index]]&gt;$A$2,"",INDEX(Corp_value!$A$1:$EC$2998,MATCH(tbl_dmi_isin[[#This Row],[ISIN]],Corp_value!$B:$B,0),MATCH(S$2,Corp_value!$1:$1,0)))</f>
        <v>#N/A</v>
      </c>
      <c r="T163" s="132" t="e">
        <f>IF(tbl_dmi_isin[[#This Row],[Index]]&gt;$A$2,"",INDEX(Corp_value!$A$1:$EC$2998,MATCH(tbl_dmi_isin[[#This Row],[ISIN]],Corp_value!$B:$B,0),MATCH(T$2,Corp_value!$1:$1,0)))</f>
        <v>#N/A</v>
      </c>
      <c r="U163" s="132" t="e">
        <f>IF(tbl_dmi_isin[[#This Row],[Index]]&gt;$A$2,"",IF(INDEX(Corp_value!$A$1:$EC$2998,MATCH(tbl_dmi_isin[[#This Row],[ISIN]],Corp_value!$B:$B,0),MATCH(U$2,Corp_value!$1:$1,0))="--","",INDEX(Corp_value!$A$1:$EC$2998,MATCH(tbl_dmi_isin[[#This Row],[ISIN]],Corp_value!$B:$B,0),MATCH(U$2,Corp_value!$1:$1,0))))</f>
        <v>#N/A</v>
      </c>
      <c r="V163" s="143" t="str">
        <f>IFERROR(IF(tbl_dmi_isin[[#This Row],[Index]]&gt;$A$2,"",INDEX(Corp_value!$A$1:$EC$2998,MATCH(tbl_dmi_isin[[#This Row],[ISIN]],Corp_value!$B:$B,0),MATCH(V$2,Corp_value!$1:$1,0)))/100000000,"")</f>
        <v/>
      </c>
      <c r="W163" s="151" t="e">
        <f>IF(tbl_dmi_isin[[#This Row],[Index]]&gt;$A$2,"",INDEX(Corp_value!$A$1:$EC$2998,MATCH(tbl_dmi_isin[[#This Row],[ISIN]],Corp_value!$B:$B,0),MATCH(W$2,Corp_value!$1:$1,0)))</f>
        <v>#N/A</v>
      </c>
      <c r="X163" s="151" t="e">
        <f>IF(tbl_dmi_isin[[#This Row],[Index]]&gt;$A$2,"",INDEX(Corp_value!$A$1:$EC$2998,MATCH(tbl_dmi_isin[[#This Row],[ISIN]],Corp_value!$B:$B,0),MATCH(X$2,Corp_value!$1:$1,0)))</f>
        <v>#N/A</v>
      </c>
      <c r="Y163" s="153" t="e">
        <f>IF(tbl_dmi_isin[[#This Row],[Index]]&gt;$A$2,"",INDEX(Corp_value!$A$1:$EC$2998,MATCH(tbl_dmi_isin[[#This Row],[ISIN]],Corp_value!$B:$B,0),MATCH(Y$2,Corp_value!$1:$1,0)))</f>
        <v>#N/A</v>
      </c>
      <c r="Z163" s="153" t="e">
        <f>IF(tbl_dmi_isin[[#This Row],[Index]]&gt;$A$2,"",INDEX(Corp_value!$A$1:$EC$2998,MATCH(tbl_dmi_isin[[#This Row],[ISIN]],Corp_value!$B:$B,0),MATCH(Z$2,Corp_value!$1:$1,0)))</f>
        <v>#N/A</v>
      </c>
    </row>
    <row r="164" spans="1:26">
      <c r="A164" s="12">
        <v>161</v>
      </c>
      <c r="B164" s="85" t="str">
        <f>IF(tbl_dmi_isin[[#This Row],[Index]]&gt;$A$2,"",TEXT(INDEX(美元债一级!$A$2:$BO$2879,tbl_dmi_isin[[#This Row],[Index]]+1,MATCH(B$2,美元债一级!$2:$2,0)),"yyyy/mm/dd"))</f>
        <v>2023/04/17</v>
      </c>
      <c r="C164" s="12" t="str">
        <f>IF(tbl_dmi_isin[[#This Row],[Index]]&gt;$A$2,"",INDEX(美元债一级!$A$2:$BO$2880,tbl_dmi_isin[[#This Row],[Index]]+1,MATCH(C$2,美元债一级!$2:$2,0)))</f>
        <v>HK0000924289</v>
      </c>
      <c r="D164" s="12" t="str">
        <f>IF(tbl_dmi_isin[[#This Row],[Index]]&gt;$A$2,"",INDEX(美元债一级!$A$2:$BO$2880,tbl_dmi_isin[[#This Row],[Index]]+1,MATCH(D$2,美元债一级!$2:$2,0)))</f>
        <v>香港按揭证券有限公司</v>
      </c>
      <c r="E164" s="12" t="str">
        <f>TEXT(tbl_dmi_isin[[#This Row],[定价日]],"YYMMDD")&amp;tbl_dmi_isin[[#This Row],[ISIN]]</f>
        <v>230417HK0000924289</v>
      </c>
      <c r="F164" s="114"/>
      <c r="G164" s="24" t="e">
        <f>IF(tbl_dmi_isin[[#This Row],[Index]]&gt;$A$2,"",INDEX(Corp_value!$A$1:$EC$2998,MATCH(tbl_dmi_isin[[#This Row],[ISIN]],Corp_value!$B:$B,0),MATCH(G$2,Corp_value!$1:$1,0)))</f>
        <v>#N/A</v>
      </c>
      <c r="H164" s="25" t="e">
        <f>IF(tbl_dmi_isin[[#This Row],[Index]]&gt;$A$2,"",INDEX(Corp_value!$A$1:$EC$2998,MATCH(tbl_dmi_isin[[#This Row],[ISIN]],Corp_value!$B:$B,0),MATCH(H$2,Corp_value!$1:$1,0)))</f>
        <v>#N/A</v>
      </c>
      <c r="I164" s="25" t="e">
        <f>IF(tbl_dmi_isin[[#This Row],[Index]]&gt;$A$2,"",IF(INDEX(Corp_value!$A$1:$EC$2998,MATCH(tbl_dmi_isin[[#This Row],[ISIN]],Corp_value!$B:$B,0),MATCH(I$2,Corp_value!$1:$1,0))="--","",INDEX(Corp_value!$A$1:$EC$2998,MATCH(tbl_dmi_isin[[#This Row],[ISIN]],Corp_value!$B:$B,0),MATCH(I$2,Corp_value!$1:$1,0))))</f>
        <v>#N/A</v>
      </c>
      <c r="J164" s="24" t="e">
        <f>IF(tbl_dmi_isin[[#This Row],[Index]]&gt;$A$2,"",INDEX(Corp_value!$A$1:$EC$2998,MATCH(tbl_dmi_isin[[#This Row],[ISIN]],Corp_value!$B:$B,0),MATCH(J$2,Corp_value!$1:$1,0)))</f>
        <v>#N/A</v>
      </c>
      <c r="K164" s="24" t="e">
        <f>IF(tbl_dmi_isin[[#This Row],[Index]]&gt;$A$2,"",INDEX(Corp_value!$A$1:$EC$2998,MATCH(tbl_dmi_isin[[#This Row],[ISIN]],Corp_value!$B:$B,0),MATCH(K$2,Corp_value!$1:$1,0)))</f>
        <v>#N/A</v>
      </c>
      <c r="L164" s="24" t="e">
        <f>IF(tbl_dmi_isin[[#This Row],[Index]]&gt;$A$2,"",IF(INDEX(Corp_value!$A$1:$EC$2998,MATCH(tbl_dmi_isin[[#This Row],[ISIN]],Corp_value!$B:$B,0),MATCH(L$2,Corp_value!$1:$1,0))="--","",INDEX(Corp_value!$A$1:$EC$2998,MATCH(tbl_dmi_isin[[#This Row],[ISIN]],Corp_value!$B:$B,0),MATCH(L$2,Corp_value!$1:$1,0))))</f>
        <v>#N/A</v>
      </c>
      <c r="M164" s="132" t="e">
        <f>IF(tbl_dmi_isin[[#This Row],[Index]]&gt;$A$2,"",INDEX(Corp_value!$A$1:$EC$2998,MATCH(tbl_dmi_isin[[#This Row],[ISIN]],Corp_value!$B:$B,0),MATCH(M$2,Corp_value!$1:$1,0)))</f>
        <v>#N/A</v>
      </c>
      <c r="N164" s="132" t="e">
        <f>IF(tbl_dmi_isin[[#This Row],[Index]]&gt;$A$2,"",IF(INDEX(Corp_value!$A$1:$EC$2998,MATCH(tbl_dmi_isin[[#This Row],[ISIN]],Corp_value!$B:$B,0),MATCH(N$2,Corp_value!$1:$1,0))="--","",INDEX(Corp_value!$A$1:$EC$2998,MATCH(tbl_dmi_isin[[#This Row],[ISIN]],Corp_value!$B:$B,0),MATCH(N$2,Corp_value!$1:$1,0))))</f>
        <v>#N/A</v>
      </c>
      <c r="O164" s="132" t="e">
        <f>IF(tbl_dmi_isin[[#This Row],[Index]]&gt;$A$2,"",INDEX(Corp_value!$A$1:$EC$2998,MATCH(tbl_dmi_isin[[#This Row],[ISIN]],Corp_value!$B:$B,0),MATCH(O$2,Corp_value!$1:$1,0)))</f>
        <v>#N/A</v>
      </c>
      <c r="P164" s="147" t="e">
        <f>IF(tbl_dmi_isin[[#This Row],[Index]]&gt;$A$2,"",TEXT(INDEX(Corp_value!$A$1:$EC$2998,MATCH(tbl_dmi_isin[[#This Row],[ISIN]],Corp_value!$B:$B,0),MATCH(P$2,Corp_value!$1:$1,0)),"yyyy/mm/dd"))</f>
        <v>#N/A</v>
      </c>
      <c r="Q164" s="147" t="e">
        <f>IF(tbl_dmi_isin[[#This Row],[Index]]&gt;$A$2,"",TEXT(INDEX(Corp_value!$A$1:$EC$2998,MATCH(tbl_dmi_isin[[#This Row],[ISIN]],Corp_value!$B:$B,0),MATCH(Q$2,Corp_value!$1:$1,0)),"yyyy/mm/dd"))</f>
        <v>#N/A</v>
      </c>
      <c r="R164" s="147" t="e">
        <f>IF(tbl_dmi_isin[[#This Row],[Index]]&gt;$A$2,"",IF(TEXT(INDEX(Corp_value!$A$1:$EC$2998,MATCH(tbl_dmi_isin[[#This Row],[ISIN]],Corp_value!$B:$B,0),MATCH(R$2,Corp_value!$1:$1,0)),"yyyy/mm/dd")="--","",TEXT(INDEX(Corp_value!$A$1:$EC$2998,MATCH(tbl_dmi_isin[[#This Row],[ISIN]],Corp_value!$B:$B,0),MATCH(R$2,Corp_value!$1:$1,0)),"yyyy/mm/dd")))</f>
        <v>#N/A</v>
      </c>
      <c r="S164" s="132" t="e">
        <f>IF(tbl_dmi_isin[[#This Row],[Index]]&gt;$A$2,"",INDEX(Corp_value!$A$1:$EC$2998,MATCH(tbl_dmi_isin[[#This Row],[ISIN]],Corp_value!$B:$B,0),MATCH(S$2,Corp_value!$1:$1,0)))</f>
        <v>#N/A</v>
      </c>
      <c r="T164" s="132" t="e">
        <f>IF(tbl_dmi_isin[[#This Row],[Index]]&gt;$A$2,"",INDEX(Corp_value!$A$1:$EC$2998,MATCH(tbl_dmi_isin[[#This Row],[ISIN]],Corp_value!$B:$B,0),MATCH(T$2,Corp_value!$1:$1,0)))</f>
        <v>#N/A</v>
      </c>
      <c r="U164" s="132" t="e">
        <f>IF(tbl_dmi_isin[[#This Row],[Index]]&gt;$A$2,"",IF(INDEX(Corp_value!$A$1:$EC$2998,MATCH(tbl_dmi_isin[[#This Row],[ISIN]],Corp_value!$B:$B,0),MATCH(U$2,Corp_value!$1:$1,0))="--","",INDEX(Corp_value!$A$1:$EC$2998,MATCH(tbl_dmi_isin[[#This Row],[ISIN]],Corp_value!$B:$B,0),MATCH(U$2,Corp_value!$1:$1,0))))</f>
        <v>#N/A</v>
      </c>
      <c r="V164" s="143" t="str">
        <f>IFERROR(IF(tbl_dmi_isin[[#This Row],[Index]]&gt;$A$2,"",INDEX(Corp_value!$A$1:$EC$2998,MATCH(tbl_dmi_isin[[#This Row],[ISIN]],Corp_value!$B:$B,0),MATCH(V$2,Corp_value!$1:$1,0)))/100000000,"")</f>
        <v/>
      </c>
      <c r="W164" s="151" t="e">
        <f>IF(tbl_dmi_isin[[#This Row],[Index]]&gt;$A$2,"",INDEX(Corp_value!$A$1:$EC$2998,MATCH(tbl_dmi_isin[[#This Row],[ISIN]],Corp_value!$B:$B,0),MATCH(W$2,Corp_value!$1:$1,0)))</f>
        <v>#N/A</v>
      </c>
      <c r="X164" s="151" t="e">
        <f>IF(tbl_dmi_isin[[#This Row],[Index]]&gt;$A$2,"",INDEX(Corp_value!$A$1:$EC$2998,MATCH(tbl_dmi_isin[[#This Row],[ISIN]],Corp_value!$B:$B,0),MATCH(X$2,Corp_value!$1:$1,0)))</f>
        <v>#N/A</v>
      </c>
      <c r="Y164" s="153" t="e">
        <f>IF(tbl_dmi_isin[[#This Row],[Index]]&gt;$A$2,"",INDEX(Corp_value!$A$1:$EC$2998,MATCH(tbl_dmi_isin[[#This Row],[ISIN]],Corp_value!$B:$B,0),MATCH(Y$2,Corp_value!$1:$1,0)))</f>
        <v>#N/A</v>
      </c>
      <c r="Z164" s="153" t="e">
        <f>IF(tbl_dmi_isin[[#This Row],[Index]]&gt;$A$2,"",INDEX(Corp_value!$A$1:$EC$2998,MATCH(tbl_dmi_isin[[#This Row],[ISIN]],Corp_value!$B:$B,0),MATCH(Z$2,Corp_value!$1:$1,0)))</f>
        <v>#N/A</v>
      </c>
    </row>
    <row r="165" spans="1:26">
      <c r="A165" s="12">
        <v>162</v>
      </c>
      <c r="B165" s="85" t="str">
        <f>IF(tbl_dmi_isin[[#This Row],[Index]]&gt;$A$2,"",TEXT(INDEX(美元债一级!$A$2:$BO$2879,tbl_dmi_isin[[#This Row],[Index]]+1,MATCH(B$2,美元债一级!$2:$2,0)),"yyyy/mm/dd"))</f>
        <v>2023/04/14</v>
      </c>
      <c r="C165" s="12" t="str">
        <f>IF(tbl_dmi_isin[[#This Row],[Index]]&gt;$A$2,"",INDEX(美元债一级!$A$2:$BO$2880,tbl_dmi_isin[[#This Row],[Index]]+1,MATCH(C$2,美元债一级!$2:$2,0)))</f>
        <v>XS2607211864</v>
      </c>
      <c r="D165" s="12" t="str">
        <f>IF(tbl_dmi_isin[[#This Row],[Index]]&gt;$A$2,"",INDEX(美元债一级!$A$2:$BO$2880,tbl_dmi_isin[[#This Row],[Index]]+1,MATCH(D$2,美元债一级!$2:$2,0)))</f>
        <v>济南能源集团有限公司</v>
      </c>
      <c r="E165" s="12" t="str">
        <f>TEXT(tbl_dmi_isin[[#This Row],[定价日]],"YYMMDD")&amp;tbl_dmi_isin[[#This Row],[ISIN]]</f>
        <v>230414XS2607211864</v>
      </c>
      <c r="F165" s="114"/>
      <c r="G165" s="24" t="e">
        <f>IF(tbl_dmi_isin[[#This Row],[Index]]&gt;$A$2,"",INDEX(Corp_value!$A$1:$EC$2998,MATCH(tbl_dmi_isin[[#This Row],[ISIN]],Corp_value!$B:$B,0),MATCH(G$2,Corp_value!$1:$1,0)))</f>
        <v>#N/A</v>
      </c>
      <c r="H165" s="25" t="e">
        <f>IF(tbl_dmi_isin[[#This Row],[Index]]&gt;$A$2,"",INDEX(Corp_value!$A$1:$EC$2998,MATCH(tbl_dmi_isin[[#This Row],[ISIN]],Corp_value!$B:$B,0),MATCH(H$2,Corp_value!$1:$1,0)))</f>
        <v>#N/A</v>
      </c>
      <c r="I165" s="25" t="e">
        <f>IF(tbl_dmi_isin[[#This Row],[Index]]&gt;$A$2,"",IF(INDEX(Corp_value!$A$1:$EC$2998,MATCH(tbl_dmi_isin[[#This Row],[ISIN]],Corp_value!$B:$B,0),MATCH(I$2,Corp_value!$1:$1,0))="--","",INDEX(Corp_value!$A$1:$EC$2998,MATCH(tbl_dmi_isin[[#This Row],[ISIN]],Corp_value!$B:$B,0),MATCH(I$2,Corp_value!$1:$1,0))))</f>
        <v>#N/A</v>
      </c>
      <c r="J165" s="24" t="e">
        <f>IF(tbl_dmi_isin[[#This Row],[Index]]&gt;$A$2,"",INDEX(Corp_value!$A$1:$EC$2998,MATCH(tbl_dmi_isin[[#This Row],[ISIN]],Corp_value!$B:$B,0),MATCH(J$2,Corp_value!$1:$1,0)))</f>
        <v>#N/A</v>
      </c>
      <c r="K165" s="24" t="e">
        <f>IF(tbl_dmi_isin[[#This Row],[Index]]&gt;$A$2,"",INDEX(Corp_value!$A$1:$EC$2998,MATCH(tbl_dmi_isin[[#This Row],[ISIN]],Corp_value!$B:$B,0),MATCH(K$2,Corp_value!$1:$1,0)))</f>
        <v>#N/A</v>
      </c>
      <c r="L165" s="24" t="e">
        <f>IF(tbl_dmi_isin[[#This Row],[Index]]&gt;$A$2,"",IF(INDEX(Corp_value!$A$1:$EC$2998,MATCH(tbl_dmi_isin[[#This Row],[ISIN]],Corp_value!$B:$B,0),MATCH(L$2,Corp_value!$1:$1,0))="--","",INDEX(Corp_value!$A$1:$EC$2998,MATCH(tbl_dmi_isin[[#This Row],[ISIN]],Corp_value!$B:$B,0),MATCH(L$2,Corp_value!$1:$1,0))))</f>
        <v>#N/A</v>
      </c>
      <c r="M165" s="132" t="e">
        <f>IF(tbl_dmi_isin[[#This Row],[Index]]&gt;$A$2,"",INDEX(Corp_value!$A$1:$EC$2998,MATCH(tbl_dmi_isin[[#This Row],[ISIN]],Corp_value!$B:$B,0),MATCH(M$2,Corp_value!$1:$1,0)))</f>
        <v>#N/A</v>
      </c>
      <c r="N165" s="132" t="e">
        <f>IF(tbl_dmi_isin[[#This Row],[Index]]&gt;$A$2,"",IF(INDEX(Corp_value!$A$1:$EC$2998,MATCH(tbl_dmi_isin[[#This Row],[ISIN]],Corp_value!$B:$B,0),MATCH(N$2,Corp_value!$1:$1,0))="--","",INDEX(Corp_value!$A$1:$EC$2998,MATCH(tbl_dmi_isin[[#This Row],[ISIN]],Corp_value!$B:$B,0),MATCH(N$2,Corp_value!$1:$1,0))))</f>
        <v>#N/A</v>
      </c>
      <c r="O165" s="132" t="e">
        <f>IF(tbl_dmi_isin[[#This Row],[Index]]&gt;$A$2,"",INDEX(Corp_value!$A$1:$EC$2998,MATCH(tbl_dmi_isin[[#This Row],[ISIN]],Corp_value!$B:$B,0),MATCH(O$2,Corp_value!$1:$1,0)))</f>
        <v>#N/A</v>
      </c>
      <c r="P165" s="147" t="e">
        <f>IF(tbl_dmi_isin[[#This Row],[Index]]&gt;$A$2,"",TEXT(INDEX(Corp_value!$A$1:$EC$2998,MATCH(tbl_dmi_isin[[#This Row],[ISIN]],Corp_value!$B:$B,0),MATCH(P$2,Corp_value!$1:$1,0)),"yyyy/mm/dd"))</f>
        <v>#N/A</v>
      </c>
      <c r="Q165" s="147" t="e">
        <f>IF(tbl_dmi_isin[[#This Row],[Index]]&gt;$A$2,"",TEXT(INDEX(Corp_value!$A$1:$EC$2998,MATCH(tbl_dmi_isin[[#This Row],[ISIN]],Corp_value!$B:$B,0),MATCH(Q$2,Corp_value!$1:$1,0)),"yyyy/mm/dd"))</f>
        <v>#N/A</v>
      </c>
      <c r="R165" s="147" t="e">
        <f>IF(tbl_dmi_isin[[#This Row],[Index]]&gt;$A$2,"",IF(TEXT(INDEX(Corp_value!$A$1:$EC$2998,MATCH(tbl_dmi_isin[[#This Row],[ISIN]],Corp_value!$B:$B,0),MATCH(R$2,Corp_value!$1:$1,0)),"yyyy/mm/dd")="--","",TEXT(INDEX(Corp_value!$A$1:$EC$2998,MATCH(tbl_dmi_isin[[#This Row],[ISIN]],Corp_value!$B:$B,0),MATCH(R$2,Corp_value!$1:$1,0)),"yyyy/mm/dd")))</f>
        <v>#N/A</v>
      </c>
      <c r="S165" s="132" t="e">
        <f>IF(tbl_dmi_isin[[#This Row],[Index]]&gt;$A$2,"",INDEX(Corp_value!$A$1:$EC$2998,MATCH(tbl_dmi_isin[[#This Row],[ISIN]],Corp_value!$B:$B,0),MATCH(S$2,Corp_value!$1:$1,0)))</f>
        <v>#N/A</v>
      </c>
      <c r="T165" s="132" t="e">
        <f>IF(tbl_dmi_isin[[#This Row],[Index]]&gt;$A$2,"",INDEX(Corp_value!$A$1:$EC$2998,MATCH(tbl_dmi_isin[[#This Row],[ISIN]],Corp_value!$B:$B,0),MATCH(T$2,Corp_value!$1:$1,0)))</f>
        <v>#N/A</v>
      </c>
      <c r="U165" s="132" t="e">
        <f>IF(tbl_dmi_isin[[#This Row],[Index]]&gt;$A$2,"",IF(INDEX(Corp_value!$A$1:$EC$2998,MATCH(tbl_dmi_isin[[#This Row],[ISIN]],Corp_value!$B:$B,0),MATCH(U$2,Corp_value!$1:$1,0))="--","",INDEX(Corp_value!$A$1:$EC$2998,MATCH(tbl_dmi_isin[[#This Row],[ISIN]],Corp_value!$B:$B,0),MATCH(U$2,Corp_value!$1:$1,0))))</f>
        <v>#N/A</v>
      </c>
      <c r="V165" s="143" t="str">
        <f>IFERROR(IF(tbl_dmi_isin[[#This Row],[Index]]&gt;$A$2,"",INDEX(Corp_value!$A$1:$EC$2998,MATCH(tbl_dmi_isin[[#This Row],[ISIN]],Corp_value!$B:$B,0),MATCH(V$2,Corp_value!$1:$1,0)))/100000000,"")</f>
        <v/>
      </c>
      <c r="W165" s="151" t="e">
        <f>IF(tbl_dmi_isin[[#This Row],[Index]]&gt;$A$2,"",INDEX(Corp_value!$A$1:$EC$2998,MATCH(tbl_dmi_isin[[#This Row],[ISIN]],Corp_value!$B:$B,0),MATCH(W$2,Corp_value!$1:$1,0)))</f>
        <v>#N/A</v>
      </c>
      <c r="X165" s="151" t="e">
        <f>IF(tbl_dmi_isin[[#This Row],[Index]]&gt;$A$2,"",INDEX(Corp_value!$A$1:$EC$2998,MATCH(tbl_dmi_isin[[#This Row],[ISIN]],Corp_value!$B:$B,0),MATCH(X$2,Corp_value!$1:$1,0)))</f>
        <v>#N/A</v>
      </c>
      <c r="Y165" s="153" t="e">
        <f>IF(tbl_dmi_isin[[#This Row],[Index]]&gt;$A$2,"",INDEX(Corp_value!$A$1:$EC$2998,MATCH(tbl_dmi_isin[[#This Row],[ISIN]],Corp_value!$B:$B,0),MATCH(Y$2,Corp_value!$1:$1,0)))</f>
        <v>#N/A</v>
      </c>
      <c r="Z165" s="153" t="e">
        <f>IF(tbl_dmi_isin[[#This Row],[Index]]&gt;$A$2,"",INDEX(Corp_value!$A$1:$EC$2998,MATCH(tbl_dmi_isin[[#This Row],[ISIN]],Corp_value!$B:$B,0),MATCH(Z$2,Corp_value!$1:$1,0)))</f>
        <v>#N/A</v>
      </c>
    </row>
    <row r="166" spans="1:26">
      <c r="A166" s="12">
        <v>163</v>
      </c>
      <c r="B166" s="85" t="str">
        <f>IF(tbl_dmi_isin[[#This Row],[Index]]&gt;$A$2,"",TEXT(INDEX(美元债一级!$A$2:$BO$2879,tbl_dmi_isin[[#This Row],[Index]]+1,MATCH(B$2,美元债一级!$2:$2,0)),"yyyy/mm/dd"))</f>
        <v>2023/04/13</v>
      </c>
      <c r="C166" s="12" t="str">
        <f>IF(tbl_dmi_isin[[#This Row],[Index]]&gt;$A$2,"",INDEX(美元债一级!$A$2:$BO$2880,tbl_dmi_isin[[#This Row],[Index]]+1,MATCH(C$2,美元债一级!$2:$2,0)))</f>
        <v>XS2598130180</v>
      </c>
      <c r="D166" s="12" t="str">
        <f>IF(tbl_dmi_isin[[#This Row],[Index]]&gt;$A$2,"",INDEX(美元债一级!$A$2:$BO$2880,tbl_dmi_isin[[#This Row],[Index]]+1,MATCH(D$2,美元债一级!$2:$2,0)))</f>
        <v>常德市经济建设投资集团有限公司</v>
      </c>
      <c r="E166" s="12" t="str">
        <f>TEXT(tbl_dmi_isin[[#This Row],[定价日]],"YYMMDD")&amp;tbl_dmi_isin[[#This Row],[ISIN]]</f>
        <v>230413XS2598130180</v>
      </c>
      <c r="F166" s="114"/>
      <c r="G166" s="24" t="e">
        <f>IF(tbl_dmi_isin[[#This Row],[Index]]&gt;$A$2,"",INDEX(Corp_value!$A$1:$EC$2998,MATCH(tbl_dmi_isin[[#This Row],[ISIN]],Corp_value!$B:$B,0),MATCH(G$2,Corp_value!$1:$1,0)))</f>
        <v>#N/A</v>
      </c>
      <c r="H166" s="25" t="e">
        <f>IF(tbl_dmi_isin[[#This Row],[Index]]&gt;$A$2,"",INDEX(Corp_value!$A$1:$EC$2998,MATCH(tbl_dmi_isin[[#This Row],[ISIN]],Corp_value!$B:$B,0),MATCH(H$2,Corp_value!$1:$1,0)))</f>
        <v>#N/A</v>
      </c>
      <c r="I166" s="25" t="e">
        <f>IF(tbl_dmi_isin[[#This Row],[Index]]&gt;$A$2,"",IF(INDEX(Corp_value!$A$1:$EC$2998,MATCH(tbl_dmi_isin[[#This Row],[ISIN]],Corp_value!$B:$B,0),MATCH(I$2,Corp_value!$1:$1,0))="--","",INDEX(Corp_value!$A$1:$EC$2998,MATCH(tbl_dmi_isin[[#This Row],[ISIN]],Corp_value!$B:$B,0),MATCH(I$2,Corp_value!$1:$1,0))))</f>
        <v>#N/A</v>
      </c>
      <c r="J166" s="24" t="e">
        <f>IF(tbl_dmi_isin[[#This Row],[Index]]&gt;$A$2,"",INDEX(Corp_value!$A$1:$EC$2998,MATCH(tbl_dmi_isin[[#This Row],[ISIN]],Corp_value!$B:$B,0),MATCH(J$2,Corp_value!$1:$1,0)))</f>
        <v>#N/A</v>
      </c>
      <c r="K166" s="24" t="e">
        <f>IF(tbl_dmi_isin[[#This Row],[Index]]&gt;$A$2,"",INDEX(Corp_value!$A$1:$EC$2998,MATCH(tbl_dmi_isin[[#This Row],[ISIN]],Corp_value!$B:$B,0),MATCH(K$2,Corp_value!$1:$1,0)))</f>
        <v>#N/A</v>
      </c>
      <c r="L166" s="24" t="e">
        <f>IF(tbl_dmi_isin[[#This Row],[Index]]&gt;$A$2,"",IF(INDEX(Corp_value!$A$1:$EC$2998,MATCH(tbl_dmi_isin[[#This Row],[ISIN]],Corp_value!$B:$B,0),MATCH(L$2,Corp_value!$1:$1,0))="--","",INDEX(Corp_value!$A$1:$EC$2998,MATCH(tbl_dmi_isin[[#This Row],[ISIN]],Corp_value!$B:$B,0),MATCH(L$2,Corp_value!$1:$1,0))))</f>
        <v>#N/A</v>
      </c>
      <c r="M166" s="132" t="e">
        <f>IF(tbl_dmi_isin[[#This Row],[Index]]&gt;$A$2,"",INDEX(Corp_value!$A$1:$EC$2998,MATCH(tbl_dmi_isin[[#This Row],[ISIN]],Corp_value!$B:$B,0),MATCH(M$2,Corp_value!$1:$1,0)))</f>
        <v>#N/A</v>
      </c>
      <c r="N166" s="132" t="e">
        <f>IF(tbl_dmi_isin[[#This Row],[Index]]&gt;$A$2,"",IF(INDEX(Corp_value!$A$1:$EC$2998,MATCH(tbl_dmi_isin[[#This Row],[ISIN]],Corp_value!$B:$B,0),MATCH(N$2,Corp_value!$1:$1,0))="--","",INDEX(Corp_value!$A$1:$EC$2998,MATCH(tbl_dmi_isin[[#This Row],[ISIN]],Corp_value!$B:$B,0),MATCH(N$2,Corp_value!$1:$1,0))))</f>
        <v>#N/A</v>
      </c>
      <c r="O166" s="132" t="e">
        <f>IF(tbl_dmi_isin[[#This Row],[Index]]&gt;$A$2,"",INDEX(Corp_value!$A$1:$EC$2998,MATCH(tbl_dmi_isin[[#This Row],[ISIN]],Corp_value!$B:$B,0),MATCH(O$2,Corp_value!$1:$1,0)))</f>
        <v>#N/A</v>
      </c>
      <c r="P166" s="147" t="e">
        <f>IF(tbl_dmi_isin[[#This Row],[Index]]&gt;$A$2,"",TEXT(INDEX(Corp_value!$A$1:$EC$2998,MATCH(tbl_dmi_isin[[#This Row],[ISIN]],Corp_value!$B:$B,0),MATCH(P$2,Corp_value!$1:$1,0)),"yyyy/mm/dd"))</f>
        <v>#N/A</v>
      </c>
      <c r="Q166" s="147" t="e">
        <f>IF(tbl_dmi_isin[[#This Row],[Index]]&gt;$A$2,"",TEXT(INDEX(Corp_value!$A$1:$EC$2998,MATCH(tbl_dmi_isin[[#This Row],[ISIN]],Corp_value!$B:$B,0),MATCH(Q$2,Corp_value!$1:$1,0)),"yyyy/mm/dd"))</f>
        <v>#N/A</v>
      </c>
      <c r="R166" s="147" t="e">
        <f>IF(tbl_dmi_isin[[#This Row],[Index]]&gt;$A$2,"",IF(TEXT(INDEX(Corp_value!$A$1:$EC$2998,MATCH(tbl_dmi_isin[[#This Row],[ISIN]],Corp_value!$B:$B,0),MATCH(R$2,Corp_value!$1:$1,0)),"yyyy/mm/dd")="--","",TEXT(INDEX(Corp_value!$A$1:$EC$2998,MATCH(tbl_dmi_isin[[#This Row],[ISIN]],Corp_value!$B:$B,0),MATCH(R$2,Corp_value!$1:$1,0)),"yyyy/mm/dd")))</f>
        <v>#N/A</v>
      </c>
      <c r="S166" s="132" t="e">
        <f>IF(tbl_dmi_isin[[#This Row],[Index]]&gt;$A$2,"",INDEX(Corp_value!$A$1:$EC$2998,MATCH(tbl_dmi_isin[[#This Row],[ISIN]],Corp_value!$B:$B,0),MATCH(S$2,Corp_value!$1:$1,0)))</f>
        <v>#N/A</v>
      </c>
      <c r="T166" s="132" t="e">
        <f>IF(tbl_dmi_isin[[#This Row],[Index]]&gt;$A$2,"",INDEX(Corp_value!$A$1:$EC$2998,MATCH(tbl_dmi_isin[[#This Row],[ISIN]],Corp_value!$B:$B,0),MATCH(T$2,Corp_value!$1:$1,0)))</f>
        <v>#N/A</v>
      </c>
      <c r="U166" s="132" t="e">
        <f>IF(tbl_dmi_isin[[#This Row],[Index]]&gt;$A$2,"",IF(INDEX(Corp_value!$A$1:$EC$2998,MATCH(tbl_dmi_isin[[#This Row],[ISIN]],Corp_value!$B:$B,0),MATCH(U$2,Corp_value!$1:$1,0))="--","",INDEX(Corp_value!$A$1:$EC$2998,MATCH(tbl_dmi_isin[[#This Row],[ISIN]],Corp_value!$B:$B,0),MATCH(U$2,Corp_value!$1:$1,0))))</f>
        <v>#N/A</v>
      </c>
      <c r="V166" s="143" t="str">
        <f>IFERROR(IF(tbl_dmi_isin[[#This Row],[Index]]&gt;$A$2,"",INDEX(Corp_value!$A$1:$EC$2998,MATCH(tbl_dmi_isin[[#This Row],[ISIN]],Corp_value!$B:$B,0),MATCH(V$2,Corp_value!$1:$1,0)))/100000000,"")</f>
        <v/>
      </c>
      <c r="W166" s="151" t="e">
        <f>IF(tbl_dmi_isin[[#This Row],[Index]]&gt;$A$2,"",INDEX(Corp_value!$A$1:$EC$2998,MATCH(tbl_dmi_isin[[#This Row],[ISIN]],Corp_value!$B:$B,0),MATCH(W$2,Corp_value!$1:$1,0)))</f>
        <v>#N/A</v>
      </c>
      <c r="X166" s="151" t="e">
        <f>IF(tbl_dmi_isin[[#This Row],[Index]]&gt;$A$2,"",INDEX(Corp_value!$A$1:$EC$2998,MATCH(tbl_dmi_isin[[#This Row],[ISIN]],Corp_value!$B:$B,0),MATCH(X$2,Corp_value!$1:$1,0)))</f>
        <v>#N/A</v>
      </c>
      <c r="Y166" s="153" t="e">
        <f>IF(tbl_dmi_isin[[#This Row],[Index]]&gt;$A$2,"",INDEX(Corp_value!$A$1:$EC$2998,MATCH(tbl_dmi_isin[[#This Row],[ISIN]],Corp_value!$B:$B,0),MATCH(Y$2,Corp_value!$1:$1,0)))</f>
        <v>#N/A</v>
      </c>
      <c r="Z166" s="153" t="e">
        <f>IF(tbl_dmi_isin[[#This Row],[Index]]&gt;$A$2,"",INDEX(Corp_value!$A$1:$EC$2998,MATCH(tbl_dmi_isin[[#This Row],[ISIN]],Corp_value!$B:$B,0),MATCH(Z$2,Corp_value!$1:$1,0)))</f>
        <v>#N/A</v>
      </c>
    </row>
    <row r="167" spans="1:26">
      <c r="A167" s="12">
        <v>164</v>
      </c>
      <c r="B167" s="85" t="str">
        <f>IF(tbl_dmi_isin[[#This Row],[Index]]&gt;$A$2,"",TEXT(INDEX(美元债一级!$A$2:$BO$2879,tbl_dmi_isin[[#This Row],[Index]]+1,MATCH(B$2,美元债一级!$2:$2,0)),"yyyy/mm/dd"))</f>
        <v>2023/04/12</v>
      </c>
      <c r="C167" s="12" t="str">
        <f>IF(tbl_dmi_isin[[#This Row],[Index]]&gt;$A$2,"",INDEX(美元债一级!$A$2:$BO$2880,tbl_dmi_isin[[#This Row],[Index]]+1,MATCH(C$2,美元债一级!$2:$2,0)))</f>
        <v>XS2613627913</v>
      </c>
      <c r="D167" s="12" t="str">
        <f>IF(tbl_dmi_isin[[#This Row],[Index]]&gt;$A$2,"",INDEX(美元债一级!$A$2:$BO$2880,tbl_dmi_isin[[#This Row],[Index]]+1,MATCH(D$2,美元债一级!$2:$2,0)))</f>
        <v>中信建投(国际)金融控股有限公司</v>
      </c>
      <c r="E167" s="12" t="str">
        <f>TEXT(tbl_dmi_isin[[#This Row],[定价日]],"YYMMDD")&amp;tbl_dmi_isin[[#This Row],[ISIN]]</f>
        <v>230412XS2613627913</v>
      </c>
      <c r="F167" s="114"/>
      <c r="G167" s="24" t="e">
        <f>IF(tbl_dmi_isin[[#This Row],[Index]]&gt;$A$2,"",INDEX(Corp_value!$A$1:$EC$2998,MATCH(tbl_dmi_isin[[#This Row],[ISIN]],Corp_value!$B:$B,0),MATCH(G$2,Corp_value!$1:$1,0)))</f>
        <v>#N/A</v>
      </c>
      <c r="H167" s="25" t="e">
        <f>IF(tbl_dmi_isin[[#This Row],[Index]]&gt;$A$2,"",INDEX(Corp_value!$A$1:$EC$2998,MATCH(tbl_dmi_isin[[#This Row],[ISIN]],Corp_value!$B:$B,0),MATCH(H$2,Corp_value!$1:$1,0)))</f>
        <v>#N/A</v>
      </c>
      <c r="I167" s="25" t="e">
        <f>IF(tbl_dmi_isin[[#This Row],[Index]]&gt;$A$2,"",IF(INDEX(Corp_value!$A$1:$EC$2998,MATCH(tbl_dmi_isin[[#This Row],[ISIN]],Corp_value!$B:$B,0),MATCH(I$2,Corp_value!$1:$1,0))="--","",INDEX(Corp_value!$A$1:$EC$2998,MATCH(tbl_dmi_isin[[#This Row],[ISIN]],Corp_value!$B:$B,0),MATCH(I$2,Corp_value!$1:$1,0))))</f>
        <v>#N/A</v>
      </c>
      <c r="J167" s="24" t="e">
        <f>IF(tbl_dmi_isin[[#This Row],[Index]]&gt;$A$2,"",INDEX(Corp_value!$A$1:$EC$2998,MATCH(tbl_dmi_isin[[#This Row],[ISIN]],Corp_value!$B:$B,0),MATCH(J$2,Corp_value!$1:$1,0)))</f>
        <v>#N/A</v>
      </c>
      <c r="K167" s="24" t="e">
        <f>IF(tbl_dmi_isin[[#This Row],[Index]]&gt;$A$2,"",INDEX(Corp_value!$A$1:$EC$2998,MATCH(tbl_dmi_isin[[#This Row],[ISIN]],Corp_value!$B:$B,0),MATCH(K$2,Corp_value!$1:$1,0)))</f>
        <v>#N/A</v>
      </c>
      <c r="L167" s="24" t="e">
        <f>IF(tbl_dmi_isin[[#This Row],[Index]]&gt;$A$2,"",IF(INDEX(Corp_value!$A$1:$EC$2998,MATCH(tbl_dmi_isin[[#This Row],[ISIN]],Corp_value!$B:$B,0),MATCH(L$2,Corp_value!$1:$1,0))="--","",INDEX(Corp_value!$A$1:$EC$2998,MATCH(tbl_dmi_isin[[#This Row],[ISIN]],Corp_value!$B:$B,0),MATCH(L$2,Corp_value!$1:$1,0))))</f>
        <v>#N/A</v>
      </c>
      <c r="M167" s="132" t="e">
        <f>IF(tbl_dmi_isin[[#This Row],[Index]]&gt;$A$2,"",INDEX(Corp_value!$A$1:$EC$2998,MATCH(tbl_dmi_isin[[#This Row],[ISIN]],Corp_value!$B:$B,0),MATCH(M$2,Corp_value!$1:$1,0)))</f>
        <v>#N/A</v>
      </c>
      <c r="N167" s="132" t="e">
        <f>IF(tbl_dmi_isin[[#This Row],[Index]]&gt;$A$2,"",IF(INDEX(Corp_value!$A$1:$EC$2998,MATCH(tbl_dmi_isin[[#This Row],[ISIN]],Corp_value!$B:$B,0),MATCH(N$2,Corp_value!$1:$1,0))="--","",INDEX(Corp_value!$A$1:$EC$2998,MATCH(tbl_dmi_isin[[#This Row],[ISIN]],Corp_value!$B:$B,0),MATCH(N$2,Corp_value!$1:$1,0))))</f>
        <v>#N/A</v>
      </c>
      <c r="O167" s="132" t="e">
        <f>IF(tbl_dmi_isin[[#This Row],[Index]]&gt;$A$2,"",INDEX(Corp_value!$A$1:$EC$2998,MATCH(tbl_dmi_isin[[#This Row],[ISIN]],Corp_value!$B:$B,0),MATCH(O$2,Corp_value!$1:$1,0)))</f>
        <v>#N/A</v>
      </c>
      <c r="P167" s="147" t="e">
        <f>IF(tbl_dmi_isin[[#This Row],[Index]]&gt;$A$2,"",TEXT(INDEX(Corp_value!$A$1:$EC$2998,MATCH(tbl_dmi_isin[[#This Row],[ISIN]],Corp_value!$B:$B,0),MATCH(P$2,Corp_value!$1:$1,0)),"yyyy/mm/dd"))</f>
        <v>#N/A</v>
      </c>
      <c r="Q167" s="147" t="e">
        <f>IF(tbl_dmi_isin[[#This Row],[Index]]&gt;$A$2,"",TEXT(INDEX(Corp_value!$A$1:$EC$2998,MATCH(tbl_dmi_isin[[#This Row],[ISIN]],Corp_value!$B:$B,0),MATCH(Q$2,Corp_value!$1:$1,0)),"yyyy/mm/dd"))</f>
        <v>#N/A</v>
      </c>
      <c r="R167" s="147" t="e">
        <f>IF(tbl_dmi_isin[[#This Row],[Index]]&gt;$A$2,"",IF(TEXT(INDEX(Corp_value!$A$1:$EC$2998,MATCH(tbl_dmi_isin[[#This Row],[ISIN]],Corp_value!$B:$B,0),MATCH(R$2,Corp_value!$1:$1,0)),"yyyy/mm/dd")="--","",TEXT(INDEX(Corp_value!$A$1:$EC$2998,MATCH(tbl_dmi_isin[[#This Row],[ISIN]],Corp_value!$B:$B,0),MATCH(R$2,Corp_value!$1:$1,0)),"yyyy/mm/dd")))</f>
        <v>#N/A</v>
      </c>
      <c r="S167" s="132" t="e">
        <f>IF(tbl_dmi_isin[[#This Row],[Index]]&gt;$A$2,"",INDEX(Corp_value!$A$1:$EC$2998,MATCH(tbl_dmi_isin[[#This Row],[ISIN]],Corp_value!$B:$B,0),MATCH(S$2,Corp_value!$1:$1,0)))</f>
        <v>#N/A</v>
      </c>
      <c r="T167" s="132" t="e">
        <f>IF(tbl_dmi_isin[[#This Row],[Index]]&gt;$A$2,"",INDEX(Corp_value!$A$1:$EC$2998,MATCH(tbl_dmi_isin[[#This Row],[ISIN]],Corp_value!$B:$B,0),MATCH(T$2,Corp_value!$1:$1,0)))</f>
        <v>#N/A</v>
      </c>
      <c r="U167" s="132" t="e">
        <f>IF(tbl_dmi_isin[[#This Row],[Index]]&gt;$A$2,"",IF(INDEX(Corp_value!$A$1:$EC$2998,MATCH(tbl_dmi_isin[[#This Row],[ISIN]],Corp_value!$B:$B,0),MATCH(U$2,Corp_value!$1:$1,0))="--","",INDEX(Corp_value!$A$1:$EC$2998,MATCH(tbl_dmi_isin[[#This Row],[ISIN]],Corp_value!$B:$B,0),MATCH(U$2,Corp_value!$1:$1,0))))</f>
        <v>#N/A</v>
      </c>
      <c r="V167" s="143" t="str">
        <f>IFERROR(IF(tbl_dmi_isin[[#This Row],[Index]]&gt;$A$2,"",INDEX(Corp_value!$A$1:$EC$2998,MATCH(tbl_dmi_isin[[#This Row],[ISIN]],Corp_value!$B:$B,0),MATCH(V$2,Corp_value!$1:$1,0)))/100000000,"")</f>
        <v/>
      </c>
      <c r="W167" s="151" t="e">
        <f>IF(tbl_dmi_isin[[#This Row],[Index]]&gt;$A$2,"",INDEX(Corp_value!$A$1:$EC$2998,MATCH(tbl_dmi_isin[[#This Row],[ISIN]],Corp_value!$B:$B,0),MATCH(W$2,Corp_value!$1:$1,0)))</f>
        <v>#N/A</v>
      </c>
      <c r="X167" s="151" t="e">
        <f>IF(tbl_dmi_isin[[#This Row],[Index]]&gt;$A$2,"",INDEX(Corp_value!$A$1:$EC$2998,MATCH(tbl_dmi_isin[[#This Row],[ISIN]],Corp_value!$B:$B,0),MATCH(X$2,Corp_value!$1:$1,0)))</f>
        <v>#N/A</v>
      </c>
      <c r="Y167" s="153" t="e">
        <f>IF(tbl_dmi_isin[[#This Row],[Index]]&gt;$A$2,"",INDEX(Corp_value!$A$1:$EC$2998,MATCH(tbl_dmi_isin[[#This Row],[ISIN]],Corp_value!$B:$B,0),MATCH(Y$2,Corp_value!$1:$1,0)))</f>
        <v>#N/A</v>
      </c>
      <c r="Z167" s="153" t="e">
        <f>IF(tbl_dmi_isin[[#This Row],[Index]]&gt;$A$2,"",INDEX(Corp_value!$A$1:$EC$2998,MATCH(tbl_dmi_isin[[#This Row],[ISIN]],Corp_value!$B:$B,0),MATCH(Z$2,Corp_value!$1:$1,0)))</f>
        <v>#N/A</v>
      </c>
    </row>
    <row r="168" spans="1:26">
      <c r="A168" s="12">
        <v>165</v>
      </c>
      <c r="B168" s="85" t="str">
        <f>IF(tbl_dmi_isin[[#This Row],[Index]]&gt;$A$2,"",TEXT(INDEX(美元债一级!$A$2:$BO$2879,tbl_dmi_isin[[#This Row],[Index]]+1,MATCH(B$2,美元债一级!$2:$2,0)),"yyyy/mm/dd"))</f>
        <v>2023/03/31</v>
      </c>
      <c r="C168" s="12" t="str">
        <f>IF(tbl_dmi_isin[[#This Row],[Index]]&gt;$A$2,"",INDEX(美元债一级!$A$2:$BO$2880,tbl_dmi_isin[[#This Row],[Index]]+1,MATCH(C$2,美元债一级!$2:$2,0)))</f>
        <v>HK0000920873</v>
      </c>
      <c r="D168" s="12" t="str">
        <f>IF(tbl_dmi_isin[[#This Row],[Index]]&gt;$A$2,"",INDEX(美元债一级!$A$2:$BO$2880,tbl_dmi_isin[[#This Row],[Index]]+1,MATCH(D$2,美元债一级!$2:$2,0)))</f>
        <v>香港按揭证券有限公司</v>
      </c>
      <c r="E168" s="12" t="str">
        <f>TEXT(tbl_dmi_isin[[#This Row],[定价日]],"YYMMDD")&amp;tbl_dmi_isin[[#This Row],[ISIN]]</f>
        <v>230331HK0000920873</v>
      </c>
      <c r="F168" s="114"/>
      <c r="G168" s="24" t="e">
        <f>IF(tbl_dmi_isin[[#This Row],[Index]]&gt;$A$2,"",INDEX(Corp_value!$A$1:$EC$2998,MATCH(tbl_dmi_isin[[#This Row],[ISIN]],Corp_value!$B:$B,0),MATCH(G$2,Corp_value!$1:$1,0)))</f>
        <v>#N/A</v>
      </c>
      <c r="H168" s="25" t="e">
        <f>IF(tbl_dmi_isin[[#This Row],[Index]]&gt;$A$2,"",INDEX(Corp_value!$A$1:$EC$2998,MATCH(tbl_dmi_isin[[#This Row],[ISIN]],Corp_value!$B:$B,0),MATCH(H$2,Corp_value!$1:$1,0)))</f>
        <v>#N/A</v>
      </c>
      <c r="I168" s="25" t="e">
        <f>IF(tbl_dmi_isin[[#This Row],[Index]]&gt;$A$2,"",IF(INDEX(Corp_value!$A$1:$EC$2998,MATCH(tbl_dmi_isin[[#This Row],[ISIN]],Corp_value!$B:$B,0),MATCH(I$2,Corp_value!$1:$1,0))="--","",INDEX(Corp_value!$A$1:$EC$2998,MATCH(tbl_dmi_isin[[#This Row],[ISIN]],Corp_value!$B:$B,0),MATCH(I$2,Corp_value!$1:$1,0))))</f>
        <v>#N/A</v>
      </c>
      <c r="J168" s="24" t="e">
        <f>IF(tbl_dmi_isin[[#This Row],[Index]]&gt;$A$2,"",INDEX(Corp_value!$A$1:$EC$2998,MATCH(tbl_dmi_isin[[#This Row],[ISIN]],Corp_value!$B:$B,0),MATCH(J$2,Corp_value!$1:$1,0)))</f>
        <v>#N/A</v>
      </c>
      <c r="K168" s="24" t="e">
        <f>IF(tbl_dmi_isin[[#This Row],[Index]]&gt;$A$2,"",INDEX(Corp_value!$A$1:$EC$2998,MATCH(tbl_dmi_isin[[#This Row],[ISIN]],Corp_value!$B:$B,0),MATCH(K$2,Corp_value!$1:$1,0)))</f>
        <v>#N/A</v>
      </c>
      <c r="L168" s="24" t="e">
        <f>IF(tbl_dmi_isin[[#This Row],[Index]]&gt;$A$2,"",IF(INDEX(Corp_value!$A$1:$EC$2998,MATCH(tbl_dmi_isin[[#This Row],[ISIN]],Corp_value!$B:$B,0),MATCH(L$2,Corp_value!$1:$1,0))="--","",INDEX(Corp_value!$A$1:$EC$2998,MATCH(tbl_dmi_isin[[#This Row],[ISIN]],Corp_value!$B:$B,0),MATCH(L$2,Corp_value!$1:$1,0))))</f>
        <v>#N/A</v>
      </c>
      <c r="M168" s="132" t="e">
        <f>IF(tbl_dmi_isin[[#This Row],[Index]]&gt;$A$2,"",INDEX(Corp_value!$A$1:$EC$2998,MATCH(tbl_dmi_isin[[#This Row],[ISIN]],Corp_value!$B:$B,0),MATCH(M$2,Corp_value!$1:$1,0)))</f>
        <v>#N/A</v>
      </c>
      <c r="N168" s="132" t="e">
        <f>IF(tbl_dmi_isin[[#This Row],[Index]]&gt;$A$2,"",IF(INDEX(Corp_value!$A$1:$EC$2998,MATCH(tbl_dmi_isin[[#This Row],[ISIN]],Corp_value!$B:$B,0),MATCH(N$2,Corp_value!$1:$1,0))="--","",INDEX(Corp_value!$A$1:$EC$2998,MATCH(tbl_dmi_isin[[#This Row],[ISIN]],Corp_value!$B:$B,0),MATCH(N$2,Corp_value!$1:$1,0))))</f>
        <v>#N/A</v>
      </c>
      <c r="O168" s="132" t="e">
        <f>IF(tbl_dmi_isin[[#This Row],[Index]]&gt;$A$2,"",INDEX(Corp_value!$A$1:$EC$2998,MATCH(tbl_dmi_isin[[#This Row],[ISIN]],Corp_value!$B:$B,0),MATCH(O$2,Corp_value!$1:$1,0)))</f>
        <v>#N/A</v>
      </c>
      <c r="P168" s="147" t="e">
        <f>IF(tbl_dmi_isin[[#This Row],[Index]]&gt;$A$2,"",TEXT(INDEX(Corp_value!$A$1:$EC$2998,MATCH(tbl_dmi_isin[[#This Row],[ISIN]],Corp_value!$B:$B,0),MATCH(P$2,Corp_value!$1:$1,0)),"yyyy/mm/dd"))</f>
        <v>#N/A</v>
      </c>
      <c r="Q168" s="147" t="e">
        <f>IF(tbl_dmi_isin[[#This Row],[Index]]&gt;$A$2,"",TEXT(INDEX(Corp_value!$A$1:$EC$2998,MATCH(tbl_dmi_isin[[#This Row],[ISIN]],Corp_value!$B:$B,0),MATCH(Q$2,Corp_value!$1:$1,0)),"yyyy/mm/dd"))</f>
        <v>#N/A</v>
      </c>
      <c r="R168" s="147" t="e">
        <f>IF(tbl_dmi_isin[[#This Row],[Index]]&gt;$A$2,"",IF(TEXT(INDEX(Corp_value!$A$1:$EC$2998,MATCH(tbl_dmi_isin[[#This Row],[ISIN]],Corp_value!$B:$B,0),MATCH(R$2,Corp_value!$1:$1,0)),"yyyy/mm/dd")="--","",TEXT(INDEX(Corp_value!$A$1:$EC$2998,MATCH(tbl_dmi_isin[[#This Row],[ISIN]],Corp_value!$B:$B,0),MATCH(R$2,Corp_value!$1:$1,0)),"yyyy/mm/dd")))</f>
        <v>#N/A</v>
      </c>
      <c r="S168" s="132" t="e">
        <f>IF(tbl_dmi_isin[[#This Row],[Index]]&gt;$A$2,"",INDEX(Corp_value!$A$1:$EC$2998,MATCH(tbl_dmi_isin[[#This Row],[ISIN]],Corp_value!$B:$B,0),MATCH(S$2,Corp_value!$1:$1,0)))</f>
        <v>#N/A</v>
      </c>
      <c r="T168" s="132" t="e">
        <f>IF(tbl_dmi_isin[[#This Row],[Index]]&gt;$A$2,"",INDEX(Corp_value!$A$1:$EC$2998,MATCH(tbl_dmi_isin[[#This Row],[ISIN]],Corp_value!$B:$B,0),MATCH(T$2,Corp_value!$1:$1,0)))</f>
        <v>#N/A</v>
      </c>
      <c r="U168" s="132" t="e">
        <f>IF(tbl_dmi_isin[[#This Row],[Index]]&gt;$A$2,"",IF(INDEX(Corp_value!$A$1:$EC$2998,MATCH(tbl_dmi_isin[[#This Row],[ISIN]],Corp_value!$B:$B,0),MATCH(U$2,Corp_value!$1:$1,0))="--","",INDEX(Corp_value!$A$1:$EC$2998,MATCH(tbl_dmi_isin[[#This Row],[ISIN]],Corp_value!$B:$B,0),MATCH(U$2,Corp_value!$1:$1,0))))</f>
        <v>#N/A</v>
      </c>
      <c r="V168" s="143" t="str">
        <f>IFERROR(IF(tbl_dmi_isin[[#This Row],[Index]]&gt;$A$2,"",INDEX(Corp_value!$A$1:$EC$2998,MATCH(tbl_dmi_isin[[#This Row],[ISIN]],Corp_value!$B:$B,0),MATCH(V$2,Corp_value!$1:$1,0)))/100000000,"")</f>
        <v/>
      </c>
      <c r="W168" s="151" t="e">
        <f>IF(tbl_dmi_isin[[#This Row],[Index]]&gt;$A$2,"",INDEX(Corp_value!$A$1:$EC$2998,MATCH(tbl_dmi_isin[[#This Row],[ISIN]],Corp_value!$B:$B,0),MATCH(W$2,Corp_value!$1:$1,0)))</f>
        <v>#N/A</v>
      </c>
      <c r="X168" s="151" t="e">
        <f>IF(tbl_dmi_isin[[#This Row],[Index]]&gt;$A$2,"",INDEX(Corp_value!$A$1:$EC$2998,MATCH(tbl_dmi_isin[[#This Row],[ISIN]],Corp_value!$B:$B,0),MATCH(X$2,Corp_value!$1:$1,0)))</f>
        <v>#N/A</v>
      </c>
      <c r="Y168" s="153" t="e">
        <f>IF(tbl_dmi_isin[[#This Row],[Index]]&gt;$A$2,"",INDEX(Corp_value!$A$1:$EC$2998,MATCH(tbl_dmi_isin[[#This Row],[ISIN]],Corp_value!$B:$B,0),MATCH(Y$2,Corp_value!$1:$1,0)))</f>
        <v>#N/A</v>
      </c>
      <c r="Z168" s="153" t="e">
        <f>IF(tbl_dmi_isin[[#This Row],[Index]]&gt;$A$2,"",INDEX(Corp_value!$A$1:$EC$2998,MATCH(tbl_dmi_isin[[#This Row],[ISIN]],Corp_value!$B:$B,0),MATCH(Z$2,Corp_value!$1:$1,0)))</f>
        <v>#N/A</v>
      </c>
    </row>
    <row r="169" spans="1:26">
      <c r="A169" s="12">
        <v>166</v>
      </c>
      <c r="B169" s="85" t="str">
        <f>IF(tbl_dmi_isin[[#This Row],[Index]]&gt;$A$2,"",TEXT(INDEX(美元债一级!$A$2:$BO$2879,tbl_dmi_isin[[#This Row],[Index]]+1,MATCH(B$2,美元债一级!$2:$2,0)),"yyyy/mm/dd"))</f>
        <v>2023/03/30</v>
      </c>
      <c r="C169" s="12" t="str">
        <f>IF(tbl_dmi_isin[[#This Row],[Index]]&gt;$A$2,"",INDEX(美元债一级!$A$2:$BO$2880,tbl_dmi_isin[[#This Row],[Index]]+1,MATCH(C$2,美元债一级!$2:$2,0)))</f>
        <v>XS2604142591</v>
      </c>
      <c r="D169" s="12" t="str">
        <f>IF(tbl_dmi_isin[[#This Row],[Index]]&gt;$A$2,"",INDEX(美元债一级!$A$2:$BO$2880,tbl_dmi_isin[[#This Row],[Index]]+1,MATCH(D$2,美元债一级!$2:$2,0)))</f>
        <v>天津泰达股份有限公司</v>
      </c>
      <c r="E169" s="12" t="str">
        <f>TEXT(tbl_dmi_isin[[#This Row],[定价日]],"YYMMDD")&amp;tbl_dmi_isin[[#This Row],[ISIN]]</f>
        <v>230330XS2604142591</v>
      </c>
      <c r="F169" s="114"/>
      <c r="G169" s="24" t="e">
        <f>IF(tbl_dmi_isin[[#This Row],[Index]]&gt;$A$2,"",INDEX(Corp_value!$A$1:$EC$2998,MATCH(tbl_dmi_isin[[#This Row],[ISIN]],Corp_value!$B:$B,0),MATCH(G$2,Corp_value!$1:$1,0)))</f>
        <v>#N/A</v>
      </c>
      <c r="H169" s="25" t="e">
        <f>IF(tbl_dmi_isin[[#This Row],[Index]]&gt;$A$2,"",INDEX(Corp_value!$A$1:$EC$2998,MATCH(tbl_dmi_isin[[#This Row],[ISIN]],Corp_value!$B:$B,0),MATCH(H$2,Corp_value!$1:$1,0)))</f>
        <v>#N/A</v>
      </c>
      <c r="I169" s="25" t="e">
        <f>IF(tbl_dmi_isin[[#This Row],[Index]]&gt;$A$2,"",IF(INDEX(Corp_value!$A$1:$EC$2998,MATCH(tbl_dmi_isin[[#This Row],[ISIN]],Corp_value!$B:$B,0),MATCH(I$2,Corp_value!$1:$1,0))="--","",INDEX(Corp_value!$A$1:$EC$2998,MATCH(tbl_dmi_isin[[#This Row],[ISIN]],Corp_value!$B:$B,0),MATCH(I$2,Corp_value!$1:$1,0))))</f>
        <v>#N/A</v>
      </c>
      <c r="J169" s="24" t="e">
        <f>IF(tbl_dmi_isin[[#This Row],[Index]]&gt;$A$2,"",INDEX(Corp_value!$A$1:$EC$2998,MATCH(tbl_dmi_isin[[#This Row],[ISIN]],Corp_value!$B:$B,0),MATCH(J$2,Corp_value!$1:$1,0)))</f>
        <v>#N/A</v>
      </c>
      <c r="K169" s="24" t="e">
        <f>IF(tbl_dmi_isin[[#This Row],[Index]]&gt;$A$2,"",INDEX(Corp_value!$A$1:$EC$2998,MATCH(tbl_dmi_isin[[#This Row],[ISIN]],Corp_value!$B:$B,0),MATCH(K$2,Corp_value!$1:$1,0)))</f>
        <v>#N/A</v>
      </c>
      <c r="L169" s="24" t="e">
        <f>IF(tbl_dmi_isin[[#This Row],[Index]]&gt;$A$2,"",IF(INDEX(Corp_value!$A$1:$EC$2998,MATCH(tbl_dmi_isin[[#This Row],[ISIN]],Corp_value!$B:$B,0),MATCH(L$2,Corp_value!$1:$1,0))="--","",INDEX(Corp_value!$A$1:$EC$2998,MATCH(tbl_dmi_isin[[#This Row],[ISIN]],Corp_value!$B:$B,0),MATCH(L$2,Corp_value!$1:$1,0))))</f>
        <v>#N/A</v>
      </c>
      <c r="M169" s="132" t="e">
        <f>IF(tbl_dmi_isin[[#This Row],[Index]]&gt;$A$2,"",INDEX(Corp_value!$A$1:$EC$2998,MATCH(tbl_dmi_isin[[#This Row],[ISIN]],Corp_value!$B:$B,0),MATCH(M$2,Corp_value!$1:$1,0)))</f>
        <v>#N/A</v>
      </c>
      <c r="N169" s="132" t="e">
        <f>IF(tbl_dmi_isin[[#This Row],[Index]]&gt;$A$2,"",IF(INDEX(Corp_value!$A$1:$EC$2998,MATCH(tbl_dmi_isin[[#This Row],[ISIN]],Corp_value!$B:$B,0),MATCH(N$2,Corp_value!$1:$1,0))="--","",INDEX(Corp_value!$A$1:$EC$2998,MATCH(tbl_dmi_isin[[#This Row],[ISIN]],Corp_value!$B:$B,0),MATCH(N$2,Corp_value!$1:$1,0))))</f>
        <v>#N/A</v>
      </c>
      <c r="O169" s="132" t="e">
        <f>IF(tbl_dmi_isin[[#This Row],[Index]]&gt;$A$2,"",INDEX(Corp_value!$A$1:$EC$2998,MATCH(tbl_dmi_isin[[#This Row],[ISIN]],Corp_value!$B:$B,0),MATCH(O$2,Corp_value!$1:$1,0)))</f>
        <v>#N/A</v>
      </c>
      <c r="P169" s="147" t="e">
        <f>IF(tbl_dmi_isin[[#This Row],[Index]]&gt;$A$2,"",TEXT(INDEX(Corp_value!$A$1:$EC$2998,MATCH(tbl_dmi_isin[[#This Row],[ISIN]],Corp_value!$B:$B,0),MATCH(P$2,Corp_value!$1:$1,0)),"yyyy/mm/dd"))</f>
        <v>#N/A</v>
      </c>
      <c r="Q169" s="147" t="e">
        <f>IF(tbl_dmi_isin[[#This Row],[Index]]&gt;$A$2,"",TEXT(INDEX(Corp_value!$A$1:$EC$2998,MATCH(tbl_dmi_isin[[#This Row],[ISIN]],Corp_value!$B:$B,0),MATCH(Q$2,Corp_value!$1:$1,0)),"yyyy/mm/dd"))</f>
        <v>#N/A</v>
      </c>
      <c r="R169" s="147" t="e">
        <f>IF(tbl_dmi_isin[[#This Row],[Index]]&gt;$A$2,"",IF(TEXT(INDEX(Corp_value!$A$1:$EC$2998,MATCH(tbl_dmi_isin[[#This Row],[ISIN]],Corp_value!$B:$B,0),MATCH(R$2,Corp_value!$1:$1,0)),"yyyy/mm/dd")="--","",TEXT(INDEX(Corp_value!$A$1:$EC$2998,MATCH(tbl_dmi_isin[[#This Row],[ISIN]],Corp_value!$B:$B,0),MATCH(R$2,Corp_value!$1:$1,0)),"yyyy/mm/dd")))</f>
        <v>#N/A</v>
      </c>
      <c r="S169" s="132" t="e">
        <f>IF(tbl_dmi_isin[[#This Row],[Index]]&gt;$A$2,"",INDEX(Corp_value!$A$1:$EC$2998,MATCH(tbl_dmi_isin[[#This Row],[ISIN]],Corp_value!$B:$B,0),MATCH(S$2,Corp_value!$1:$1,0)))</f>
        <v>#N/A</v>
      </c>
      <c r="T169" s="132" t="e">
        <f>IF(tbl_dmi_isin[[#This Row],[Index]]&gt;$A$2,"",INDEX(Corp_value!$A$1:$EC$2998,MATCH(tbl_dmi_isin[[#This Row],[ISIN]],Corp_value!$B:$B,0),MATCH(T$2,Corp_value!$1:$1,0)))</f>
        <v>#N/A</v>
      </c>
      <c r="U169" s="132" t="e">
        <f>IF(tbl_dmi_isin[[#This Row],[Index]]&gt;$A$2,"",IF(INDEX(Corp_value!$A$1:$EC$2998,MATCH(tbl_dmi_isin[[#This Row],[ISIN]],Corp_value!$B:$B,0),MATCH(U$2,Corp_value!$1:$1,0))="--","",INDEX(Corp_value!$A$1:$EC$2998,MATCH(tbl_dmi_isin[[#This Row],[ISIN]],Corp_value!$B:$B,0),MATCH(U$2,Corp_value!$1:$1,0))))</f>
        <v>#N/A</v>
      </c>
      <c r="V169" s="143" t="str">
        <f>IFERROR(IF(tbl_dmi_isin[[#This Row],[Index]]&gt;$A$2,"",INDEX(Corp_value!$A$1:$EC$2998,MATCH(tbl_dmi_isin[[#This Row],[ISIN]],Corp_value!$B:$B,0),MATCH(V$2,Corp_value!$1:$1,0)))/100000000,"")</f>
        <v/>
      </c>
      <c r="W169" s="151" t="e">
        <f>IF(tbl_dmi_isin[[#This Row],[Index]]&gt;$A$2,"",INDEX(Corp_value!$A$1:$EC$2998,MATCH(tbl_dmi_isin[[#This Row],[ISIN]],Corp_value!$B:$B,0),MATCH(W$2,Corp_value!$1:$1,0)))</f>
        <v>#N/A</v>
      </c>
      <c r="X169" s="151" t="e">
        <f>IF(tbl_dmi_isin[[#This Row],[Index]]&gt;$A$2,"",INDEX(Corp_value!$A$1:$EC$2998,MATCH(tbl_dmi_isin[[#This Row],[ISIN]],Corp_value!$B:$B,0),MATCH(X$2,Corp_value!$1:$1,0)))</f>
        <v>#N/A</v>
      </c>
      <c r="Y169" s="153" t="e">
        <f>IF(tbl_dmi_isin[[#This Row],[Index]]&gt;$A$2,"",INDEX(Corp_value!$A$1:$EC$2998,MATCH(tbl_dmi_isin[[#This Row],[ISIN]],Corp_value!$B:$B,0),MATCH(Y$2,Corp_value!$1:$1,0)))</f>
        <v>#N/A</v>
      </c>
      <c r="Z169" s="153" t="e">
        <f>IF(tbl_dmi_isin[[#This Row],[Index]]&gt;$A$2,"",INDEX(Corp_value!$A$1:$EC$2998,MATCH(tbl_dmi_isin[[#This Row],[ISIN]],Corp_value!$B:$B,0),MATCH(Z$2,Corp_value!$1:$1,0)))</f>
        <v>#N/A</v>
      </c>
    </row>
    <row r="170" spans="1:26">
      <c r="A170" s="12">
        <v>167</v>
      </c>
      <c r="B170" s="85" t="str">
        <f>IF(tbl_dmi_isin[[#This Row],[Index]]&gt;$A$2,"",TEXT(INDEX(美元债一级!$A$2:$BO$2879,tbl_dmi_isin[[#This Row],[Index]]+1,MATCH(B$2,美元债一级!$2:$2,0)),"yyyy/mm/dd"))</f>
        <v>2023/03/27</v>
      </c>
      <c r="C170" s="12" t="str">
        <f>IF(tbl_dmi_isin[[#This Row],[Index]]&gt;$A$2,"",INDEX(美元债一级!$A$2:$BO$2880,tbl_dmi_isin[[#This Row],[Index]]+1,MATCH(C$2,美元债一级!$2:$2,0)))</f>
        <v>XS2597774962</v>
      </c>
      <c r="D170" s="12" t="str">
        <f>IF(tbl_dmi_isin[[#This Row],[Index]]&gt;$A$2,"",INDEX(美元债一级!$A$2:$BO$2880,tbl_dmi_isin[[#This Row],[Index]]+1,MATCH(D$2,美元债一级!$2:$2,0)))</f>
        <v>湖州吴兴人才产业投资发展集团有限公司</v>
      </c>
      <c r="E170" s="12" t="str">
        <f>TEXT(tbl_dmi_isin[[#This Row],[定价日]],"YYMMDD")&amp;tbl_dmi_isin[[#This Row],[ISIN]]</f>
        <v>230327XS2597774962</v>
      </c>
      <c r="F170" s="114"/>
      <c r="G170" s="24" t="e">
        <f>IF(tbl_dmi_isin[[#This Row],[Index]]&gt;$A$2,"",INDEX(Corp_value!$A$1:$EC$2998,MATCH(tbl_dmi_isin[[#This Row],[ISIN]],Corp_value!$B:$B,0),MATCH(G$2,Corp_value!$1:$1,0)))</f>
        <v>#N/A</v>
      </c>
      <c r="H170" s="25" t="e">
        <f>IF(tbl_dmi_isin[[#This Row],[Index]]&gt;$A$2,"",INDEX(Corp_value!$A$1:$EC$2998,MATCH(tbl_dmi_isin[[#This Row],[ISIN]],Corp_value!$B:$B,0),MATCH(H$2,Corp_value!$1:$1,0)))</f>
        <v>#N/A</v>
      </c>
      <c r="I170" s="25" t="e">
        <f>IF(tbl_dmi_isin[[#This Row],[Index]]&gt;$A$2,"",IF(INDEX(Corp_value!$A$1:$EC$2998,MATCH(tbl_dmi_isin[[#This Row],[ISIN]],Corp_value!$B:$B,0),MATCH(I$2,Corp_value!$1:$1,0))="--","",INDEX(Corp_value!$A$1:$EC$2998,MATCH(tbl_dmi_isin[[#This Row],[ISIN]],Corp_value!$B:$B,0),MATCH(I$2,Corp_value!$1:$1,0))))</f>
        <v>#N/A</v>
      </c>
      <c r="J170" s="24" t="e">
        <f>IF(tbl_dmi_isin[[#This Row],[Index]]&gt;$A$2,"",INDEX(Corp_value!$A$1:$EC$2998,MATCH(tbl_dmi_isin[[#This Row],[ISIN]],Corp_value!$B:$B,0),MATCH(J$2,Corp_value!$1:$1,0)))</f>
        <v>#N/A</v>
      </c>
      <c r="K170" s="24" t="e">
        <f>IF(tbl_dmi_isin[[#This Row],[Index]]&gt;$A$2,"",INDEX(Corp_value!$A$1:$EC$2998,MATCH(tbl_dmi_isin[[#This Row],[ISIN]],Corp_value!$B:$B,0),MATCH(K$2,Corp_value!$1:$1,0)))</f>
        <v>#N/A</v>
      </c>
      <c r="L170" s="24" t="e">
        <f>IF(tbl_dmi_isin[[#This Row],[Index]]&gt;$A$2,"",IF(INDEX(Corp_value!$A$1:$EC$2998,MATCH(tbl_dmi_isin[[#This Row],[ISIN]],Corp_value!$B:$B,0),MATCH(L$2,Corp_value!$1:$1,0))="--","",INDEX(Corp_value!$A$1:$EC$2998,MATCH(tbl_dmi_isin[[#This Row],[ISIN]],Corp_value!$B:$B,0),MATCH(L$2,Corp_value!$1:$1,0))))</f>
        <v>#N/A</v>
      </c>
      <c r="M170" s="132" t="e">
        <f>IF(tbl_dmi_isin[[#This Row],[Index]]&gt;$A$2,"",INDEX(Corp_value!$A$1:$EC$2998,MATCH(tbl_dmi_isin[[#This Row],[ISIN]],Corp_value!$B:$B,0),MATCH(M$2,Corp_value!$1:$1,0)))</f>
        <v>#N/A</v>
      </c>
      <c r="N170" s="132" t="e">
        <f>IF(tbl_dmi_isin[[#This Row],[Index]]&gt;$A$2,"",IF(INDEX(Corp_value!$A$1:$EC$2998,MATCH(tbl_dmi_isin[[#This Row],[ISIN]],Corp_value!$B:$B,0),MATCH(N$2,Corp_value!$1:$1,0))="--","",INDEX(Corp_value!$A$1:$EC$2998,MATCH(tbl_dmi_isin[[#This Row],[ISIN]],Corp_value!$B:$B,0),MATCH(N$2,Corp_value!$1:$1,0))))</f>
        <v>#N/A</v>
      </c>
      <c r="O170" s="132" t="e">
        <f>IF(tbl_dmi_isin[[#This Row],[Index]]&gt;$A$2,"",INDEX(Corp_value!$A$1:$EC$2998,MATCH(tbl_dmi_isin[[#This Row],[ISIN]],Corp_value!$B:$B,0),MATCH(O$2,Corp_value!$1:$1,0)))</f>
        <v>#N/A</v>
      </c>
      <c r="P170" s="147" t="e">
        <f>IF(tbl_dmi_isin[[#This Row],[Index]]&gt;$A$2,"",TEXT(INDEX(Corp_value!$A$1:$EC$2998,MATCH(tbl_dmi_isin[[#This Row],[ISIN]],Corp_value!$B:$B,0),MATCH(P$2,Corp_value!$1:$1,0)),"yyyy/mm/dd"))</f>
        <v>#N/A</v>
      </c>
      <c r="Q170" s="147" t="e">
        <f>IF(tbl_dmi_isin[[#This Row],[Index]]&gt;$A$2,"",TEXT(INDEX(Corp_value!$A$1:$EC$2998,MATCH(tbl_dmi_isin[[#This Row],[ISIN]],Corp_value!$B:$B,0),MATCH(Q$2,Corp_value!$1:$1,0)),"yyyy/mm/dd"))</f>
        <v>#N/A</v>
      </c>
      <c r="R170" s="147" t="e">
        <f>IF(tbl_dmi_isin[[#This Row],[Index]]&gt;$A$2,"",IF(TEXT(INDEX(Corp_value!$A$1:$EC$2998,MATCH(tbl_dmi_isin[[#This Row],[ISIN]],Corp_value!$B:$B,0),MATCH(R$2,Corp_value!$1:$1,0)),"yyyy/mm/dd")="--","",TEXT(INDEX(Corp_value!$A$1:$EC$2998,MATCH(tbl_dmi_isin[[#This Row],[ISIN]],Corp_value!$B:$B,0),MATCH(R$2,Corp_value!$1:$1,0)),"yyyy/mm/dd")))</f>
        <v>#N/A</v>
      </c>
      <c r="S170" s="132" t="e">
        <f>IF(tbl_dmi_isin[[#This Row],[Index]]&gt;$A$2,"",INDEX(Corp_value!$A$1:$EC$2998,MATCH(tbl_dmi_isin[[#This Row],[ISIN]],Corp_value!$B:$B,0),MATCH(S$2,Corp_value!$1:$1,0)))</f>
        <v>#N/A</v>
      </c>
      <c r="T170" s="132" t="e">
        <f>IF(tbl_dmi_isin[[#This Row],[Index]]&gt;$A$2,"",INDEX(Corp_value!$A$1:$EC$2998,MATCH(tbl_dmi_isin[[#This Row],[ISIN]],Corp_value!$B:$B,0),MATCH(T$2,Corp_value!$1:$1,0)))</f>
        <v>#N/A</v>
      </c>
      <c r="U170" s="132" t="e">
        <f>IF(tbl_dmi_isin[[#This Row],[Index]]&gt;$A$2,"",IF(INDEX(Corp_value!$A$1:$EC$2998,MATCH(tbl_dmi_isin[[#This Row],[ISIN]],Corp_value!$B:$B,0),MATCH(U$2,Corp_value!$1:$1,0))="--","",INDEX(Corp_value!$A$1:$EC$2998,MATCH(tbl_dmi_isin[[#This Row],[ISIN]],Corp_value!$B:$B,0),MATCH(U$2,Corp_value!$1:$1,0))))</f>
        <v>#N/A</v>
      </c>
      <c r="V170" s="143" t="str">
        <f>IFERROR(IF(tbl_dmi_isin[[#This Row],[Index]]&gt;$A$2,"",INDEX(Corp_value!$A$1:$EC$2998,MATCH(tbl_dmi_isin[[#This Row],[ISIN]],Corp_value!$B:$B,0),MATCH(V$2,Corp_value!$1:$1,0)))/100000000,"")</f>
        <v/>
      </c>
      <c r="W170" s="151" t="e">
        <f>IF(tbl_dmi_isin[[#This Row],[Index]]&gt;$A$2,"",INDEX(Corp_value!$A$1:$EC$2998,MATCH(tbl_dmi_isin[[#This Row],[ISIN]],Corp_value!$B:$B,0),MATCH(W$2,Corp_value!$1:$1,0)))</f>
        <v>#N/A</v>
      </c>
      <c r="X170" s="151" t="e">
        <f>IF(tbl_dmi_isin[[#This Row],[Index]]&gt;$A$2,"",INDEX(Corp_value!$A$1:$EC$2998,MATCH(tbl_dmi_isin[[#This Row],[ISIN]],Corp_value!$B:$B,0),MATCH(X$2,Corp_value!$1:$1,0)))</f>
        <v>#N/A</v>
      </c>
      <c r="Y170" s="153" t="e">
        <f>IF(tbl_dmi_isin[[#This Row],[Index]]&gt;$A$2,"",INDEX(Corp_value!$A$1:$EC$2998,MATCH(tbl_dmi_isin[[#This Row],[ISIN]],Corp_value!$B:$B,0),MATCH(Y$2,Corp_value!$1:$1,0)))</f>
        <v>#N/A</v>
      </c>
      <c r="Z170" s="153" t="e">
        <f>IF(tbl_dmi_isin[[#This Row],[Index]]&gt;$A$2,"",INDEX(Corp_value!$A$1:$EC$2998,MATCH(tbl_dmi_isin[[#This Row],[ISIN]],Corp_value!$B:$B,0),MATCH(Z$2,Corp_value!$1:$1,0)))</f>
        <v>#N/A</v>
      </c>
    </row>
    <row r="171" spans="1:26">
      <c r="A171" s="12">
        <v>168</v>
      </c>
      <c r="B171" s="85" t="str">
        <f>IF(tbl_dmi_isin[[#This Row],[Index]]&gt;$A$2,"",TEXT(INDEX(美元债一级!$A$2:$BO$2879,tbl_dmi_isin[[#This Row],[Index]]+1,MATCH(B$2,美元债一级!$2:$2,0)),"yyyy/mm/dd"))</f>
        <v>2023/03/23</v>
      </c>
      <c r="C171" s="12" t="str">
        <f>IF(tbl_dmi_isin[[#This Row],[Index]]&gt;$A$2,"",INDEX(美元债一级!$A$2:$BO$2880,tbl_dmi_isin[[#This Row],[Index]]+1,MATCH(C$2,美元债一级!$2:$2,0)))</f>
        <v>XS2605906770</v>
      </c>
      <c r="D171" s="12" t="str">
        <f>IF(tbl_dmi_isin[[#This Row],[Index]]&gt;$A$2,"",INDEX(美元债一级!$A$2:$BO$2880,tbl_dmi_isin[[#This Row],[Index]]+1,MATCH(D$2,美元债一级!$2:$2,0)))</f>
        <v>工银金融租赁有限公司</v>
      </c>
      <c r="E171" s="12" t="str">
        <f>TEXT(tbl_dmi_isin[[#This Row],[定价日]],"YYMMDD")&amp;tbl_dmi_isin[[#This Row],[ISIN]]</f>
        <v>230323XS2605906770</v>
      </c>
      <c r="F171" s="114"/>
      <c r="G171" s="24" t="e">
        <f>IF(tbl_dmi_isin[[#This Row],[Index]]&gt;$A$2,"",INDEX(Corp_value!$A$1:$EC$2998,MATCH(tbl_dmi_isin[[#This Row],[ISIN]],Corp_value!$B:$B,0),MATCH(G$2,Corp_value!$1:$1,0)))</f>
        <v>#N/A</v>
      </c>
      <c r="H171" s="25" t="e">
        <f>IF(tbl_dmi_isin[[#This Row],[Index]]&gt;$A$2,"",INDEX(Corp_value!$A$1:$EC$2998,MATCH(tbl_dmi_isin[[#This Row],[ISIN]],Corp_value!$B:$B,0),MATCH(H$2,Corp_value!$1:$1,0)))</f>
        <v>#N/A</v>
      </c>
      <c r="I171" s="25" t="e">
        <f>IF(tbl_dmi_isin[[#This Row],[Index]]&gt;$A$2,"",IF(INDEX(Corp_value!$A$1:$EC$2998,MATCH(tbl_dmi_isin[[#This Row],[ISIN]],Corp_value!$B:$B,0),MATCH(I$2,Corp_value!$1:$1,0))="--","",INDEX(Corp_value!$A$1:$EC$2998,MATCH(tbl_dmi_isin[[#This Row],[ISIN]],Corp_value!$B:$B,0),MATCH(I$2,Corp_value!$1:$1,0))))</f>
        <v>#N/A</v>
      </c>
      <c r="J171" s="24" t="e">
        <f>IF(tbl_dmi_isin[[#This Row],[Index]]&gt;$A$2,"",INDEX(Corp_value!$A$1:$EC$2998,MATCH(tbl_dmi_isin[[#This Row],[ISIN]],Corp_value!$B:$B,0),MATCH(J$2,Corp_value!$1:$1,0)))</f>
        <v>#N/A</v>
      </c>
      <c r="K171" s="24" t="e">
        <f>IF(tbl_dmi_isin[[#This Row],[Index]]&gt;$A$2,"",INDEX(Corp_value!$A$1:$EC$2998,MATCH(tbl_dmi_isin[[#This Row],[ISIN]],Corp_value!$B:$B,0),MATCH(K$2,Corp_value!$1:$1,0)))</f>
        <v>#N/A</v>
      </c>
      <c r="L171" s="24" t="e">
        <f>IF(tbl_dmi_isin[[#This Row],[Index]]&gt;$A$2,"",IF(INDEX(Corp_value!$A$1:$EC$2998,MATCH(tbl_dmi_isin[[#This Row],[ISIN]],Corp_value!$B:$B,0),MATCH(L$2,Corp_value!$1:$1,0))="--","",INDEX(Corp_value!$A$1:$EC$2998,MATCH(tbl_dmi_isin[[#This Row],[ISIN]],Corp_value!$B:$B,0),MATCH(L$2,Corp_value!$1:$1,0))))</f>
        <v>#N/A</v>
      </c>
      <c r="M171" s="132" t="e">
        <f>IF(tbl_dmi_isin[[#This Row],[Index]]&gt;$A$2,"",INDEX(Corp_value!$A$1:$EC$2998,MATCH(tbl_dmi_isin[[#This Row],[ISIN]],Corp_value!$B:$B,0),MATCH(M$2,Corp_value!$1:$1,0)))</f>
        <v>#N/A</v>
      </c>
      <c r="N171" s="132" t="e">
        <f>IF(tbl_dmi_isin[[#This Row],[Index]]&gt;$A$2,"",IF(INDEX(Corp_value!$A$1:$EC$2998,MATCH(tbl_dmi_isin[[#This Row],[ISIN]],Corp_value!$B:$B,0),MATCH(N$2,Corp_value!$1:$1,0))="--","",INDEX(Corp_value!$A$1:$EC$2998,MATCH(tbl_dmi_isin[[#This Row],[ISIN]],Corp_value!$B:$B,0),MATCH(N$2,Corp_value!$1:$1,0))))</f>
        <v>#N/A</v>
      </c>
      <c r="O171" s="132" t="e">
        <f>IF(tbl_dmi_isin[[#This Row],[Index]]&gt;$A$2,"",INDEX(Corp_value!$A$1:$EC$2998,MATCH(tbl_dmi_isin[[#This Row],[ISIN]],Corp_value!$B:$B,0),MATCH(O$2,Corp_value!$1:$1,0)))</f>
        <v>#N/A</v>
      </c>
      <c r="P171" s="147" t="e">
        <f>IF(tbl_dmi_isin[[#This Row],[Index]]&gt;$A$2,"",TEXT(INDEX(Corp_value!$A$1:$EC$2998,MATCH(tbl_dmi_isin[[#This Row],[ISIN]],Corp_value!$B:$B,0),MATCH(P$2,Corp_value!$1:$1,0)),"yyyy/mm/dd"))</f>
        <v>#N/A</v>
      </c>
      <c r="Q171" s="147" t="e">
        <f>IF(tbl_dmi_isin[[#This Row],[Index]]&gt;$A$2,"",TEXT(INDEX(Corp_value!$A$1:$EC$2998,MATCH(tbl_dmi_isin[[#This Row],[ISIN]],Corp_value!$B:$B,0),MATCH(Q$2,Corp_value!$1:$1,0)),"yyyy/mm/dd"))</f>
        <v>#N/A</v>
      </c>
      <c r="R171" s="147" t="e">
        <f>IF(tbl_dmi_isin[[#This Row],[Index]]&gt;$A$2,"",IF(TEXT(INDEX(Corp_value!$A$1:$EC$2998,MATCH(tbl_dmi_isin[[#This Row],[ISIN]],Corp_value!$B:$B,0),MATCH(R$2,Corp_value!$1:$1,0)),"yyyy/mm/dd")="--","",TEXT(INDEX(Corp_value!$A$1:$EC$2998,MATCH(tbl_dmi_isin[[#This Row],[ISIN]],Corp_value!$B:$B,0),MATCH(R$2,Corp_value!$1:$1,0)),"yyyy/mm/dd")))</f>
        <v>#N/A</v>
      </c>
      <c r="S171" s="132" t="e">
        <f>IF(tbl_dmi_isin[[#This Row],[Index]]&gt;$A$2,"",INDEX(Corp_value!$A$1:$EC$2998,MATCH(tbl_dmi_isin[[#This Row],[ISIN]],Corp_value!$B:$B,0),MATCH(S$2,Corp_value!$1:$1,0)))</f>
        <v>#N/A</v>
      </c>
      <c r="T171" s="132" t="e">
        <f>IF(tbl_dmi_isin[[#This Row],[Index]]&gt;$A$2,"",INDEX(Corp_value!$A$1:$EC$2998,MATCH(tbl_dmi_isin[[#This Row],[ISIN]],Corp_value!$B:$B,0),MATCH(T$2,Corp_value!$1:$1,0)))</f>
        <v>#N/A</v>
      </c>
      <c r="U171" s="132" t="e">
        <f>IF(tbl_dmi_isin[[#This Row],[Index]]&gt;$A$2,"",IF(INDEX(Corp_value!$A$1:$EC$2998,MATCH(tbl_dmi_isin[[#This Row],[ISIN]],Corp_value!$B:$B,0),MATCH(U$2,Corp_value!$1:$1,0))="--","",INDEX(Corp_value!$A$1:$EC$2998,MATCH(tbl_dmi_isin[[#This Row],[ISIN]],Corp_value!$B:$B,0),MATCH(U$2,Corp_value!$1:$1,0))))</f>
        <v>#N/A</v>
      </c>
      <c r="V171" s="143" t="str">
        <f>IFERROR(IF(tbl_dmi_isin[[#This Row],[Index]]&gt;$A$2,"",INDEX(Corp_value!$A$1:$EC$2998,MATCH(tbl_dmi_isin[[#This Row],[ISIN]],Corp_value!$B:$B,0),MATCH(V$2,Corp_value!$1:$1,0)))/100000000,"")</f>
        <v/>
      </c>
      <c r="W171" s="151" t="e">
        <f>IF(tbl_dmi_isin[[#This Row],[Index]]&gt;$A$2,"",INDEX(Corp_value!$A$1:$EC$2998,MATCH(tbl_dmi_isin[[#This Row],[ISIN]],Corp_value!$B:$B,0),MATCH(W$2,Corp_value!$1:$1,0)))</f>
        <v>#N/A</v>
      </c>
      <c r="X171" s="151" t="e">
        <f>IF(tbl_dmi_isin[[#This Row],[Index]]&gt;$A$2,"",INDEX(Corp_value!$A$1:$EC$2998,MATCH(tbl_dmi_isin[[#This Row],[ISIN]],Corp_value!$B:$B,0),MATCH(X$2,Corp_value!$1:$1,0)))</f>
        <v>#N/A</v>
      </c>
      <c r="Y171" s="153" t="e">
        <f>IF(tbl_dmi_isin[[#This Row],[Index]]&gt;$A$2,"",INDEX(Corp_value!$A$1:$EC$2998,MATCH(tbl_dmi_isin[[#This Row],[ISIN]],Corp_value!$B:$B,0),MATCH(Y$2,Corp_value!$1:$1,0)))</f>
        <v>#N/A</v>
      </c>
      <c r="Z171" s="153" t="e">
        <f>IF(tbl_dmi_isin[[#This Row],[Index]]&gt;$A$2,"",INDEX(Corp_value!$A$1:$EC$2998,MATCH(tbl_dmi_isin[[#This Row],[ISIN]],Corp_value!$B:$B,0),MATCH(Z$2,Corp_value!$1:$1,0)))</f>
        <v>#N/A</v>
      </c>
    </row>
    <row r="172" spans="1:26">
      <c r="A172" s="12">
        <v>169</v>
      </c>
      <c r="B172" s="85" t="str">
        <f>IF(tbl_dmi_isin[[#This Row],[Index]]&gt;$A$2,"",TEXT(INDEX(美元债一级!$A$2:$BO$2879,tbl_dmi_isin[[#This Row],[Index]]+1,MATCH(B$2,美元债一级!$2:$2,0)),"yyyy/mm/dd"))</f>
        <v>2023/03/23</v>
      </c>
      <c r="C172" s="12" t="str">
        <f>IF(tbl_dmi_isin[[#This Row],[Index]]&gt;$A$2,"",INDEX(美元债一级!$A$2:$BO$2880,tbl_dmi_isin[[#This Row],[Index]]+1,MATCH(C$2,美元债一级!$2:$2,0)))</f>
        <v>XS2605835060</v>
      </c>
      <c r="D172" s="12" t="str">
        <f>IF(tbl_dmi_isin[[#This Row],[Index]]&gt;$A$2,"",INDEX(美元债一级!$A$2:$BO$2880,tbl_dmi_isin[[#This Row],[Index]]+1,MATCH(D$2,美元债一级!$2:$2,0)))</f>
        <v>中信证券国际有限公司</v>
      </c>
      <c r="E172" s="12" t="str">
        <f>TEXT(tbl_dmi_isin[[#This Row],[定价日]],"YYMMDD")&amp;tbl_dmi_isin[[#This Row],[ISIN]]</f>
        <v>230323XS2605835060</v>
      </c>
      <c r="F172" s="114"/>
      <c r="G172" s="24" t="e">
        <f>IF(tbl_dmi_isin[[#This Row],[Index]]&gt;$A$2,"",INDEX(Corp_value!$A$1:$EC$2998,MATCH(tbl_dmi_isin[[#This Row],[ISIN]],Corp_value!$B:$B,0),MATCH(G$2,Corp_value!$1:$1,0)))</f>
        <v>#N/A</v>
      </c>
      <c r="H172" s="25" t="e">
        <f>IF(tbl_dmi_isin[[#This Row],[Index]]&gt;$A$2,"",INDEX(Corp_value!$A$1:$EC$2998,MATCH(tbl_dmi_isin[[#This Row],[ISIN]],Corp_value!$B:$B,0),MATCH(H$2,Corp_value!$1:$1,0)))</f>
        <v>#N/A</v>
      </c>
      <c r="I172" s="25" t="e">
        <f>IF(tbl_dmi_isin[[#This Row],[Index]]&gt;$A$2,"",IF(INDEX(Corp_value!$A$1:$EC$2998,MATCH(tbl_dmi_isin[[#This Row],[ISIN]],Corp_value!$B:$B,0),MATCH(I$2,Corp_value!$1:$1,0))="--","",INDEX(Corp_value!$A$1:$EC$2998,MATCH(tbl_dmi_isin[[#This Row],[ISIN]],Corp_value!$B:$B,0),MATCH(I$2,Corp_value!$1:$1,0))))</f>
        <v>#N/A</v>
      </c>
      <c r="J172" s="24" t="e">
        <f>IF(tbl_dmi_isin[[#This Row],[Index]]&gt;$A$2,"",INDEX(Corp_value!$A$1:$EC$2998,MATCH(tbl_dmi_isin[[#This Row],[ISIN]],Corp_value!$B:$B,0),MATCH(J$2,Corp_value!$1:$1,0)))</f>
        <v>#N/A</v>
      </c>
      <c r="K172" s="24" t="e">
        <f>IF(tbl_dmi_isin[[#This Row],[Index]]&gt;$A$2,"",INDEX(Corp_value!$A$1:$EC$2998,MATCH(tbl_dmi_isin[[#This Row],[ISIN]],Corp_value!$B:$B,0),MATCH(K$2,Corp_value!$1:$1,0)))</f>
        <v>#N/A</v>
      </c>
      <c r="L172" s="24" t="e">
        <f>IF(tbl_dmi_isin[[#This Row],[Index]]&gt;$A$2,"",IF(INDEX(Corp_value!$A$1:$EC$2998,MATCH(tbl_dmi_isin[[#This Row],[ISIN]],Corp_value!$B:$B,0),MATCH(L$2,Corp_value!$1:$1,0))="--","",INDEX(Corp_value!$A$1:$EC$2998,MATCH(tbl_dmi_isin[[#This Row],[ISIN]],Corp_value!$B:$B,0),MATCH(L$2,Corp_value!$1:$1,0))))</f>
        <v>#N/A</v>
      </c>
      <c r="M172" s="24" t="e">
        <f>IF(tbl_dmi_isin[[#This Row],[Index]]&gt;$A$2,"",INDEX(Corp_value!$A$1:$EC$2998,MATCH(tbl_dmi_isin[[#This Row],[ISIN]],Corp_value!$B:$B,0),MATCH(M$2,Corp_value!$1:$1,0)))</f>
        <v>#N/A</v>
      </c>
      <c r="N172" s="24" t="e">
        <f>IF(tbl_dmi_isin[[#This Row],[Index]]&gt;$A$2,"",IF(INDEX(Corp_value!$A$1:$EC$2998,MATCH(tbl_dmi_isin[[#This Row],[ISIN]],Corp_value!$B:$B,0),MATCH(N$2,Corp_value!$1:$1,0))="--","",INDEX(Corp_value!$A$1:$EC$2998,MATCH(tbl_dmi_isin[[#This Row],[ISIN]],Corp_value!$B:$B,0),MATCH(N$2,Corp_value!$1:$1,0))))</f>
        <v>#N/A</v>
      </c>
      <c r="O172" s="24" t="e">
        <f>IF(tbl_dmi_isin[[#This Row],[Index]]&gt;$A$2,"",INDEX(Corp_value!$A$1:$EC$2998,MATCH(tbl_dmi_isin[[#This Row],[ISIN]],Corp_value!$B:$B,0),MATCH(O$2,Corp_value!$1:$1,0)))</f>
        <v>#N/A</v>
      </c>
      <c r="P172" s="146" t="e">
        <f>IF(tbl_dmi_isin[[#This Row],[Index]]&gt;$A$2,"",TEXT(INDEX(Corp_value!$A$1:$EC$2998,MATCH(tbl_dmi_isin[[#This Row],[ISIN]],Corp_value!$B:$B,0),MATCH(P$2,Corp_value!$1:$1,0)),"yyyy/mm/dd"))</f>
        <v>#N/A</v>
      </c>
      <c r="Q172" s="146" t="e">
        <f>IF(tbl_dmi_isin[[#This Row],[Index]]&gt;$A$2,"",TEXT(INDEX(Corp_value!$A$1:$EC$2998,MATCH(tbl_dmi_isin[[#This Row],[ISIN]],Corp_value!$B:$B,0),MATCH(Q$2,Corp_value!$1:$1,0)),"yyyy/mm/dd"))</f>
        <v>#N/A</v>
      </c>
      <c r="R172" s="146" t="e">
        <f>IF(tbl_dmi_isin[[#This Row],[Index]]&gt;$A$2,"",IF(TEXT(INDEX(Corp_value!$A$1:$EC$2998,MATCH(tbl_dmi_isin[[#This Row],[ISIN]],Corp_value!$B:$B,0),MATCH(R$2,Corp_value!$1:$1,0)),"yyyy/mm/dd")="--","",TEXT(INDEX(Corp_value!$A$1:$EC$2998,MATCH(tbl_dmi_isin[[#This Row],[ISIN]],Corp_value!$B:$B,0),MATCH(R$2,Corp_value!$1:$1,0)),"yyyy/mm/dd")))</f>
        <v>#N/A</v>
      </c>
      <c r="S172" s="24" t="e">
        <f>IF(tbl_dmi_isin[[#This Row],[Index]]&gt;$A$2,"",INDEX(Corp_value!$A$1:$EC$2998,MATCH(tbl_dmi_isin[[#This Row],[ISIN]],Corp_value!$B:$B,0),MATCH(S$2,Corp_value!$1:$1,0)))</f>
        <v>#N/A</v>
      </c>
      <c r="T172" s="24" t="e">
        <f>IF(tbl_dmi_isin[[#This Row],[Index]]&gt;$A$2,"",INDEX(Corp_value!$A$1:$EC$2998,MATCH(tbl_dmi_isin[[#This Row],[ISIN]],Corp_value!$B:$B,0),MATCH(T$2,Corp_value!$1:$1,0)))</f>
        <v>#N/A</v>
      </c>
      <c r="U172" s="24" t="e">
        <f>IF(tbl_dmi_isin[[#This Row],[Index]]&gt;$A$2,"",IF(INDEX(Corp_value!$A$1:$EC$2998,MATCH(tbl_dmi_isin[[#This Row],[ISIN]],Corp_value!$B:$B,0),MATCH(U$2,Corp_value!$1:$1,0))="--","",INDEX(Corp_value!$A$1:$EC$2998,MATCH(tbl_dmi_isin[[#This Row],[ISIN]],Corp_value!$B:$B,0),MATCH(U$2,Corp_value!$1:$1,0))))</f>
        <v>#N/A</v>
      </c>
      <c r="V172" s="144" t="str">
        <f>IFERROR(IF(tbl_dmi_isin[[#This Row],[Index]]&gt;$A$2,"",INDEX(Corp_value!$A$1:$EC$2998,MATCH(tbl_dmi_isin[[#This Row],[ISIN]],Corp_value!$B:$B,0),MATCH(V$2,Corp_value!$1:$1,0)))/100000000,"")</f>
        <v/>
      </c>
      <c r="W172" s="150" t="e">
        <f>IF(tbl_dmi_isin[[#This Row],[Index]]&gt;$A$2,"",INDEX(Corp_value!$A$1:$EC$2998,MATCH(tbl_dmi_isin[[#This Row],[ISIN]],Corp_value!$B:$B,0),MATCH(W$2,Corp_value!$1:$1,0)))</f>
        <v>#N/A</v>
      </c>
      <c r="X172" s="150" t="e">
        <f>IF(tbl_dmi_isin[[#This Row],[Index]]&gt;$A$2,"",INDEX(Corp_value!$A$1:$EC$2998,MATCH(tbl_dmi_isin[[#This Row],[ISIN]],Corp_value!$B:$B,0),MATCH(X$2,Corp_value!$1:$1,0)))</f>
        <v>#N/A</v>
      </c>
      <c r="Y172" s="153" t="e">
        <f>IF(tbl_dmi_isin[[#This Row],[Index]]&gt;$A$2,"",INDEX(Corp_value!$A$1:$EC$2998,MATCH(tbl_dmi_isin[[#This Row],[ISIN]],Corp_value!$B:$B,0),MATCH(Y$2,Corp_value!$1:$1,0)))</f>
        <v>#N/A</v>
      </c>
      <c r="Z172" s="153" t="e">
        <f>IF(tbl_dmi_isin[[#This Row],[Index]]&gt;$A$2,"",INDEX(Corp_value!$A$1:$EC$2998,MATCH(tbl_dmi_isin[[#This Row],[ISIN]],Corp_value!$B:$B,0),MATCH(Z$2,Corp_value!$1:$1,0)))</f>
        <v>#N/A</v>
      </c>
    </row>
    <row r="173" spans="1:26">
      <c r="A173" s="12">
        <v>170</v>
      </c>
      <c r="B173" s="85" t="str">
        <f>IF(tbl_dmi_isin[[#This Row],[Index]]&gt;$A$2,"",TEXT(INDEX(美元债一级!$A$2:$BO$2879,tbl_dmi_isin[[#This Row],[Index]]+1,MATCH(B$2,美元债一级!$2:$2,0)),"yyyy/mm/dd"))</f>
        <v>2023/03/22</v>
      </c>
      <c r="C173" s="12" t="str">
        <f>IF(tbl_dmi_isin[[#This Row],[Index]]&gt;$A$2,"",INDEX(美元债一级!$A$2:$BO$2880,tbl_dmi_isin[[#This Row],[Index]]+1,MATCH(C$2,美元债一级!$2:$2,0)))</f>
        <v>XS2604890629</v>
      </c>
      <c r="D173" s="12" t="str">
        <f>IF(tbl_dmi_isin[[#This Row],[Index]]&gt;$A$2,"",INDEX(美元债一级!$A$2:$BO$2880,tbl_dmi_isin[[#This Row],[Index]]+1,MATCH(D$2,美元债一级!$2:$2,0)))</f>
        <v>交银金融租赁有限责任公司</v>
      </c>
      <c r="E173" s="12" t="str">
        <f>TEXT(tbl_dmi_isin[[#This Row],[定价日]],"YYMMDD")&amp;tbl_dmi_isin[[#This Row],[ISIN]]</f>
        <v>230322XS2604890629</v>
      </c>
      <c r="F173" s="116"/>
      <c r="G173" s="24" t="e">
        <f>IF(tbl_dmi_isin[[#This Row],[Index]]&gt;$A$2,"",INDEX(Corp_value!$A$1:$EC$2998,MATCH(tbl_dmi_isin[[#This Row],[ISIN]],Corp_value!$B:$B,0),MATCH(G$2,Corp_value!$1:$1,0)))</f>
        <v>#N/A</v>
      </c>
      <c r="H173" s="25" t="e">
        <f>IF(tbl_dmi_isin[[#This Row],[Index]]&gt;$A$2,"",INDEX(Corp_value!$A$1:$EC$2998,MATCH(tbl_dmi_isin[[#This Row],[ISIN]],Corp_value!$B:$B,0),MATCH(H$2,Corp_value!$1:$1,0)))</f>
        <v>#N/A</v>
      </c>
      <c r="I173" s="25" t="e">
        <f>IF(tbl_dmi_isin[[#This Row],[Index]]&gt;$A$2,"",IF(INDEX(Corp_value!$A$1:$EC$2998,MATCH(tbl_dmi_isin[[#This Row],[ISIN]],Corp_value!$B:$B,0),MATCH(I$2,Corp_value!$1:$1,0))="--","",INDEX(Corp_value!$A$1:$EC$2998,MATCH(tbl_dmi_isin[[#This Row],[ISIN]],Corp_value!$B:$B,0),MATCH(I$2,Corp_value!$1:$1,0))))</f>
        <v>#N/A</v>
      </c>
      <c r="J173" s="24" t="e">
        <f>IF(tbl_dmi_isin[[#This Row],[Index]]&gt;$A$2,"",INDEX(Corp_value!$A$1:$EC$2998,MATCH(tbl_dmi_isin[[#This Row],[ISIN]],Corp_value!$B:$B,0),MATCH(J$2,Corp_value!$1:$1,0)))</f>
        <v>#N/A</v>
      </c>
      <c r="K173" s="24" t="e">
        <f>IF(tbl_dmi_isin[[#This Row],[Index]]&gt;$A$2,"",INDEX(Corp_value!$A$1:$EC$2998,MATCH(tbl_dmi_isin[[#This Row],[ISIN]],Corp_value!$B:$B,0),MATCH(K$2,Corp_value!$1:$1,0)))</f>
        <v>#N/A</v>
      </c>
      <c r="L173" s="24" t="e">
        <f>IF(tbl_dmi_isin[[#This Row],[Index]]&gt;$A$2,"",IF(INDEX(Corp_value!$A$1:$EC$2998,MATCH(tbl_dmi_isin[[#This Row],[ISIN]],Corp_value!$B:$B,0),MATCH(L$2,Corp_value!$1:$1,0))="--","",INDEX(Corp_value!$A$1:$EC$2998,MATCH(tbl_dmi_isin[[#This Row],[ISIN]],Corp_value!$B:$B,0),MATCH(L$2,Corp_value!$1:$1,0))))</f>
        <v>#N/A</v>
      </c>
      <c r="M173" s="132" t="e">
        <f>IF(tbl_dmi_isin[[#This Row],[Index]]&gt;$A$2,"",INDEX(Corp_value!$A$1:$EC$2998,MATCH(tbl_dmi_isin[[#This Row],[ISIN]],Corp_value!$B:$B,0),MATCH(M$2,Corp_value!$1:$1,0)))</f>
        <v>#N/A</v>
      </c>
      <c r="N173" s="132" t="e">
        <f>IF(tbl_dmi_isin[[#This Row],[Index]]&gt;$A$2,"",IF(INDEX(Corp_value!$A$1:$EC$2998,MATCH(tbl_dmi_isin[[#This Row],[ISIN]],Corp_value!$B:$B,0),MATCH(N$2,Corp_value!$1:$1,0))="--","",INDEX(Corp_value!$A$1:$EC$2998,MATCH(tbl_dmi_isin[[#This Row],[ISIN]],Corp_value!$B:$B,0),MATCH(N$2,Corp_value!$1:$1,0))))</f>
        <v>#N/A</v>
      </c>
      <c r="O173" s="132" t="e">
        <f>IF(tbl_dmi_isin[[#This Row],[Index]]&gt;$A$2,"",INDEX(Corp_value!$A$1:$EC$2998,MATCH(tbl_dmi_isin[[#This Row],[ISIN]],Corp_value!$B:$B,0),MATCH(O$2,Corp_value!$1:$1,0)))</f>
        <v>#N/A</v>
      </c>
      <c r="P173" s="147" t="e">
        <f>IF(tbl_dmi_isin[[#This Row],[Index]]&gt;$A$2,"",TEXT(INDEX(Corp_value!$A$1:$EC$2998,MATCH(tbl_dmi_isin[[#This Row],[ISIN]],Corp_value!$B:$B,0),MATCH(P$2,Corp_value!$1:$1,0)),"yyyy/mm/dd"))</f>
        <v>#N/A</v>
      </c>
      <c r="Q173" s="147" t="e">
        <f>IF(tbl_dmi_isin[[#This Row],[Index]]&gt;$A$2,"",TEXT(INDEX(Corp_value!$A$1:$EC$2998,MATCH(tbl_dmi_isin[[#This Row],[ISIN]],Corp_value!$B:$B,0),MATCH(Q$2,Corp_value!$1:$1,0)),"yyyy/mm/dd"))</f>
        <v>#N/A</v>
      </c>
      <c r="R173" s="147" t="e">
        <f>IF(tbl_dmi_isin[[#This Row],[Index]]&gt;$A$2,"",IF(TEXT(INDEX(Corp_value!$A$1:$EC$2998,MATCH(tbl_dmi_isin[[#This Row],[ISIN]],Corp_value!$B:$B,0),MATCH(R$2,Corp_value!$1:$1,0)),"yyyy/mm/dd")="--","",TEXT(INDEX(Corp_value!$A$1:$EC$2998,MATCH(tbl_dmi_isin[[#This Row],[ISIN]],Corp_value!$B:$B,0),MATCH(R$2,Corp_value!$1:$1,0)),"yyyy/mm/dd")))</f>
        <v>#N/A</v>
      </c>
      <c r="S173" s="132" t="e">
        <f>IF(tbl_dmi_isin[[#This Row],[Index]]&gt;$A$2,"",INDEX(Corp_value!$A$1:$EC$2998,MATCH(tbl_dmi_isin[[#This Row],[ISIN]],Corp_value!$B:$B,0),MATCH(S$2,Corp_value!$1:$1,0)))</f>
        <v>#N/A</v>
      </c>
      <c r="T173" s="132" t="e">
        <f>IF(tbl_dmi_isin[[#This Row],[Index]]&gt;$A$2,"",INDEX(Corp_value!$A$1:$EC$2998,MATCH(tbl_dmi_isin[[#This Row],[ISIN]],Corp_value!$B:$B,0),MATCH(T$2,Corp_value!$1:$1,0)))</f>
        <v>#N/A</v>
      </c>
      <c r="U173" s="132" t="e">
        <f>IF(tbl_dmi_isin[[#This Row],[Index]]&gt;$A$2,"",IF(INDEX(Corp_value!$A$1:$EC$2998,MATCH(tbl_dmi_isin[[#This Row],[ISIN]],Corp_value!$B:$B,0),MATCH(U$2,Corp_value!$1:$1,0))="--","",INDEX(Corp_value!$A$1:$EC$2998,MATCH(tbl_dmi_isin[[#This Row],[ISIN]],Corp_value!$B:$B,0),MATCH(U$2,Corp_value!$1:$1,0))))</f>
        <v>#N/A</v>
      </c>
      <c r="V173" s="145" t="str">
        <f>IFERROR(IF(tbl_dmi_isin[[#This Row],[Index]]&gt;$A$2,"",INDEX(Corp_value!$A$1:$EC$2998,MATCH(tbl_dmi_isin[[#This Row],[ISIN]],Corp_value!$B:$B,0),MATCH(V$2,Corp_value!$1:$1,0)))/100000000,"")</f>
        <v/>
      </c>
      <c r="W173" s="150" t="e">
        <f>IF(tbl_dmi_isin[[#This Row],[Index]]&gt;$A$2,"",INDEX(Corp_value!$A$1:$EC$2998,MATCH(tbl_dmi_isin[[#This Row],[ISIN]],Corp_value!$B:$B,0),MATCH(W$2,Corp_value!$1:$1,0)))</f>
        <v>#N/A</v>
      </c>
      <c r="X173" s="150" t="e">
        <f>IF(tbl_dmi_isin[[#This Row],[Index]]&gt;$A$2,"",INDEX(Corp_value!$A$1:$EC$2998,MATCH(tbl_dmi_isin[[#This Row],[ISIN]],Corp_value!$B:$B,0),MATCH(X$2,Corp_value!$1:$1,0)))</f>
        <v>#N/A</v>
      </c>
      <c r="Y173" s="153" t="e">
        <f>IF(tbl_dmi_isin[[#This Row],[Index]]&gt;$A$2,"",INDEX(Corp_value!$A$1:$EC$2998,MATCH(tbl_dmi_isin[[#This Row],[ISIN]],Corp_value!$B:$B,0),MATCH(Y$2,Corp_value!$1:$1,0)))</f>
        <v>#N/A</v>
      </c>
      <c r="Z173" s="153" t="e">
        <f>IF(tbl_dmi_isin[[#This Row],[Index]]&gt;$A$2,"",INDEX(Corp_value!$A$1:$EC$2998,MATCH(tbl_dmi_isin[[#This Row],[ISIN]],Corp_value!$B:$B,0),MATCH(Z$2,Corp_value!$1:$1,0)))</f>
        <v>#N/A</v>
      </c>
    </row>
    <row r="174" spans="1:26">
      <c r="A174" s="12">
        <v>171</v>
      </c>
      <c r="B174" s="85" t="str">
        <f>IF(tbl_dmi_isin[[#This Row],[Index]]&gt;$A$2,"",TEXT(INDEX(美元债一级!$A$2:$BO$2879,tbl_dmi_isin[[#This Row],[Index]]+1,MATCH(B$2,美元债一级!$2:$2,0)),"yyyy/mm/dd"))</f>
        <v>2023/03/20</v>
      </c>
      <c r="C174" s="12" t="str">
        <f>IF(tbl_dmi_isin[[#This Row],[Index]]&gt;$A$2,"",INDEX(美元债一级!$A$2:$BO$2880,tbl_dmi_isin[[#This Row],[Index]]+1,MATCH(C$2,美元债一级!$2:$2,0)))</f>
        <v>XS2589993554</v>
      </c>
      <c r="D174" s="12" t="str">
        <f>IF(tbl_dmi_isin[[#This Row],[Index]]&gt;$A$2,"",INDEX(美元债一级!$A$2:$BO$2880,tbl_dmi_isin[[#This Row],[Index]]+1,MATCH(D$2,美元债一级!$2:$2,0)))</f>
        <v>信银(香港)投资有限公司</v>
      </c>
      <c r="E174" s="12" t="str">
        <f>TEXT(tbl_dmi_isin[[#This Row],[定价日]],"YYMMDD")&amp;tbl_dmi_isin[[#This Row],[ISIN]]</f>
        <v>230320XS2589993554</v>
      </c>
      <c r="F174" s="116"/>
      <c r="G174" s="24" t="e">
        <f>IF(tbl_dmi_isin[[#This Row],[Index]]&gt;$A$2,"",INDEX(Corp_value!$A$1:$EC$2998,MATCH(tbl_dmi_isin[[#This Row],[ISIN]],Corp_value!$B:$B,0),MATCH(G$2,Corp_value!$1:$1,0)))</f>
        <v>#N/A</v>
      </c>
      <c r="H174" s="25" t="e">
        <f>IF(tbl_dmi_isin[[#This Row],[Index]]&gt;$A$2,"",INDEX(Corp_value!$A$1:$EC$2998,MATCH(tbl_dmi_isin[[#This Row],[ISIN]],Corp_value!$B:$B,0),MATCH(H$2,Corp_value!$1:$1,0)))</f>
        <v>#N/A</v>
      </c>
      <c r="I174" s="25" t="e">
        <f>IF(tbl_dmi_isin[[#This Row],[Index]]&gt;$A$2,"",IF(INDEX(Corp_value!$A$1:$EC$2998,MATCH(tbl_dmi_isin[[#This Row],[ISIN]],Corp_value!$B:$B,0),MATCH(I$2,Corp_value!$1:$1,0))="--","",INDEX(Corp_value!$A$1:$EC$2998,MATCH(tbl_dmi_isin[[#This Row],[ISIN]],Corp_value!$B:$B,0),MATCH(I$2,Corp_value!$1:$1,0))))</f>
        <v>#N/A</v>
      </c>
      <c r="J174" s="24" t="e">
        <f>IF(tbl_dmi_isin[[#This Row],[Index]]&gt;$A$2,"",INDEX(Corp_value!$A$1:$EC$2998,MATCH(tbl_dmi_isin[[#This Row],[ISIN]],Corp_value!$B:$B,0),MATCH(J$2,Corp_value!$1:$1,0)))</f>
        <v>#N/A</v>
      </c>
      <c r="K174" s="24" t="e">
        <f>IF(tbl_dmi_isin[[#This Row],[Index]]&gt;$A$2,"",INDEX(Corp_value!$A$1:$EC$2998,MATCH(tbl_dmi_isin[[#This Row],[ISIN]],Corp_value!$B:$B,0),MATCH(K$2,Corp_value!$1:$1,0)))</f>
        <v>#N/A</v>
      </c>
      <c r="L174" s="24" t="e">
        <f>IF(tbl_dmi_isin[[#This Row],[Index]]&gt;$A$2,"",IF(INDEX(Corp_value!$A$1:$EC$2998,MATCH(tbl_dmi_isin[[#This Row],[ISIN]],Corp_value!$B:$B,0),MATCH(L$2,Corp_value!$1:$1,0))="--","",INDEX(Corp_value!$A$1:$EC$2998,MATCH(tbl_dmi_isin[[#This Row],[ISIN]],Corp_value!$B:$B,0),MATCH(L$2,Corp_value!$1:$1,0))))</f>
        <v>#N/A</v>
      </c>
      <c r="M174" s="132" t="e">
        <f>IF(tbl_dmi_isin[[#This Row],[Index]]&gt;$A$2,"",INDEX(Corp_value!$A$1:$EC$2998,MATCH(tbl_dmi_isin[[#This Row],[ISIN]],Corp_value!$B:$B,0),MATCH(M$2,Corp_value!$1:$1,0)))</f>
        <v>#N/A</v>
      </c>
      <c r="N174" s="132" t="e">
        <f>IF(tbl_dmi_isin[[#This Row],[Index]]&gt;$A$2,"",IF(INDEX(Corp_value!$A$1:$EC$2998,MATCH(tbl_dmi_isin[[#This Row],[ISIN]],Corp_value!$B:$B,0),MATCH(N$2,Corp_value!$1:$1,0))="--","",INDEX(Corp_value!$A$1:$EC$2998,MATCH(tbl_dmi_isin[[#This Row],[ISIN]],Corp_value!$B:$B,0),MATCH(N$2,Corp_value!$1:$1,0))))</f>
        <v>#N/A</v>
      </c>
      <c r="O174" s="132" t="e">
        <f>IF(tbl_dmi_isin[[#This Row],[Index]]&gt;$A$2,"",INDEX(Corp_value!$A$1:$EC$2998,MATCH(tbl_dmi_isin[[#This Row],[ISIN]],Corp_value!$B:$B,0),MATCH(O$2,Corp_value!$1:$1,0)))</f>
        <v>#N/A</v>
      </c>
      <c r="P174" s="147" t="e">
        <f>IF(tbl_dmi_isin[[#This Row],[Index]]&gt;$A$2,"",TEXT(INDEX(Corp_value!$A$1:$EC$2998,MATCH(tbl_dmi_isin[[#This Row],[ISIN]],Corp_value!$B:$B,0),MATCH(P$2,Corp_value!$1:$1,0)),"yyyy/mm/dd"))</f>
        <v>#N/A</v>
      </c>
      <c r="Q174" s="147" t="e">
        <f>IF(tbl_dmi_isin[[#This Row],[Index]]&gt;$A$2,"",TEXT(INDEX(Corp_value!$A$1:$EC$2998,MATCH(tbl_dmi_isin[[#This Row],[ISIN]],Corp_value!$B:$B,0),MATCH(Q$2,Corp_value!$1:$1,0)),"yyyy/mm/dd"))</f>
        <v>#N/A</v>
      </c>
      <c r="R174" s="147" t="e">
        <f>IF(tbl_dmi_isin[[#This Row],[Index]]&gt;$A$2,"",IF(TEXT(INDEX(Corp_value!$A$1:$EC$2998,MATCH(tbl_dmi_isin[[#This Row],[ISIN]],Corp_value!$B:$B,0),MATCH(R$2,Corp_value!$1:$1,0)),"yyyy/mm/dd")="--","",TEXT(INDEX(Corp_value!$A$1:$EC$2998,MATCH(tbl_dmi_isin[[#This Row],[ISIN]],Corp_value!$B:$B,0),MATCH(R$2,Corp_value!$1:$1,0)),"yyyy/mm/dd")))</f>
        <v>#N/A</v>
      </c>
      <c r="S174" s="132" t="e">
        <f>IF(tbl_dmi_isin[[#This Row],[Index]]&gt;$A$2,"",INDEX(Corp_value!$A$1:$EC$2998,MATCH(tbl_dmi_isin[[#This Row],[ISIN]],Corp_value!$B:$B,0),MATCH(S$2,Corp_value!$1:$1,0)))</f>
        <v>#N/A</v>
      </c>
      <c r="T174" s="132" t="e">
        <f>IF(tbl_dmi_isin[[#This Row],[Index]]&gt;$A$2,"",INDEX(Corp_value!$A$1:$EC$2998,MATCH(tbl_dmi_isin[[#This Row],[ISIN]],Corp_value!$B:$B,0),MATCH(T$2,Corp_value!$1:$1,0)))</f>
        <v>#N/A</v>
      </c>
      <c r="U174" s="132" t="e">
        <f>IF(tbl_dmi_isin[[#This Row],[Index]]&gt;$A$2,"",IF(INDEX(Corp_value!$A$1:$EC$2998,MATCH(tbl_dmi_isin[[#This Row],[ISIN]],Corp_value!$B:$B,0),MATCH(U$2,Corp_value!$1:$1,0))="--","",INDEX(Corp_value!$A$1:$EC$2998,MATCH(tbl_dmi_isin[[#This Row],[ISIN]],Corp_value!$B:$B,0),MATCH(U$2,Corp_value!$1:$1,0))))</f>
        <v>#N/A</v>
      </c>
      <c r="V174" s="145" t="str">
        <f>IFERROR(IF(tbl_dmi_isin[[#This Row],[Index]]&gt;$A$2,"",INDEX(Corp_value!$A$1:$EC$2998,MATCH(tbl_dmi_isin[[#This Row],[ISIN]],Corp_value!$B:$B,0),MATCH(V$2,Corp_value!$1:$1,0)))/100000000,"")</f>
        <v/>
      </c>
      <c r="W174" s="150" t="e">
        <f>IF(tbl_dmi_isin[[#This Row],[Index]]&gt;$A$2,"",INDEX(Corp_value!$A$1:$EC$2998,MATCH(tbl_dmi_isin[[#This Row],[ISIN]],Corp_value!$B:$B,0),MATCH(W$2,Corp_value!$1:$1,0)))</f>
        <v>#N/A</v>
      </c>
      <c r="X174" s="150" t="e">
        <f>IF(tbl_dmi_isin[[#This Row],[Index]]&gt;$A$2,"",INDEX(Corp_value!$A$1:$EC$2998,MATCH(tbl_dmi_isin[[#This Row],[ISIN]],Corp_value!$B:$B,0),MATCH(X$2,Corp_value!$1:$1,0)))</f>
        <v>#N/A</v>
      </c>
      <c r="Y174" s="153" t="e">
        <f>IF(tbl_dmi_isin[[#This Row],[Index]]&gt;$A$2,"",INDEX(Corp_value!$A$1:$EC$2998,MATCH(tbl_dmi_isin[[#This Row],[ISIN]],Corp_value!$B:$B,0),MATCH(Y$2,Corp_value!$1:$1,0)))</f>
        <v>#N/A</v>
      </c>
      <c r="Z174" s="153" t="e">
        <f>IF(tbl_dmi_isin[[#This Row],[Index]]&gt;$A$2,"",INDEX(Corp_value!$A$1:$EC$2998,MATCH(tbl_dmi_isin[[#This Row],[ISIN]],Corp_value!$B:$B,0),MATCH(Z$2,Corp_value!$1:$1,0)))</f>
        <v>#N/A</v>
      </c>
    </row>
    <row r="175" spans="1:26">
      <c r="A175" s="12">
        <v>172</v>
      </c>
      <c r="B175" s="85" t="str">
        <f>IF(tbl_dmi_isin[[#This Row],[Index]]&gt;$A$2,"",TEXT(INDEX(美元债一级!$A$2:$BO$2879,tbl_dmi_isin[[#This Row],[Index]]+1,MATCH(B$2,美元债一级!$2:$2,0)),"yyyy/mm/dd"))</f>
        <v>2023/03/20</v>
      </c>
      <c r="C175" s="12" t="str">
        <f>IF(tbl_dmi_isin[[#This Row],[Index]]&gt;$A$2,"",INDEX(美元债一级!$A$2:$BO$2880,tbl_dmi_isin[[#This Row],[Index]]+1,MATCH(C$2,美元债一级!$2:$2,0)))</f>
        <v>XS2603694311</v>
      </c>
      <c r="D175" s="12" t="str">
        <f>IF(tbl_dmi_isin[[#This Row],[Index]]&gt;$A$2,"",INDEX(美元债一级!$A$2:$BO$2880,tbl_dmi_isin[[#This Row],[Index]]+1,MATCH(D$2,美元债一级!$2:$2,0)))</f>
        <v>工银金融租赁有限公司</v>
      </c>
      <c r="E175" s="12" t="str">
        <f>TEXT(tbl_dmi_isin[[#This Row],[定价日]],"YYMMDD")&amp;tbl_dmi_isin[[#This Row],[ISIN]]</f>
        <v>230320XS2603694311</v>
      </c>
      <c r="F175" s="116"/>
      <c r="G175" s="24" t="e">
        <f>IF(tbl_dmi_isin[[#This Row],[Index]]&gt;$A$2,"",INDEX(Corp_value!$A$1:$EC$2998,MATCH(tbl_dmi_isin[[#This Row],[ISIN]],Corp_value!$B:$B,0),MATCH(G$2,Corp_value!$1:$1,0)))</f>
        <v>#N/A</v>
      </c>
      <c r="H175" s="25" t="e">
        <f>IF(tbl_dmi_isin[[#This Row],[Index]]&gt;$A$2,"",INDEX(Corp_value!$A$1:$EC$2998,MATCH(tbl_dmi_isin[[#This Row],[ISIN]],Corp_value!$B:$B,0),MATCH(H$2,Corp_value!$1:$1,0)))</f>
        <v>#N/A</v>
      </c>
      <c r="I175" s="25" t="e">
        <f>IF(tbl_dmi_isin[[#This Row],[Index]]&gt;$A$2,"",IF(INDEX(Corp_value!$A$1:$EC$2998,MATCH(tbl_dmi_isin[[#This Row],[ISIN]],Corp_value!$B:$B,0),MATCH(I$2,Corp_value!$1:$1,0))="--","",INDEX(Corp_value!$A$1:$EC$2998,MATCH(tbl_dmi_isin[[#This Row],[ISIN]],Corp_value!$B:$B,0),MATCH(I$2,Corp_value!$1:$1,0))))</f>
        <v>#N/A</v>
      </c>
      <c r="J175" s="24" t="e">
        <f>IF(tbl_dmi_isin[[#This Row],[Index]]&gt;$A$2,"",INDEX(Corp_value!$A$1:$EC$2998,MATCH(tbl_dmi_isin[[#This Row],[ISIN]],Corp_value!$B:$B,0),MATCH(J$2,Corp_value!$1:$1,0)))</f>
        <v>#N/A</v>
      </c>
      <c r="K175" s="24" t="e">
        <f>IF(tbl_dmi_isin[[#This Row],[Index]]&gt;$A$2,"",INDEX(Corp_value!$A$1:$EC$2998,MATCH(tbl_dmi_isin[[#This Row],[ISIN]],Corp_value!$B:$B,0),MATCH(K$2,Corp_value!$1:$1,0)))</f>
        <v>#N/A</v>
      </c>
      <c r="L175" s="24" t="e">
        <f>IF(tbl_dmi_isin[[#This Row],[Index]]&gt;$A$2,"",IF(INDEX(Corp_value!$A$1:$EC$2998,MATCH(tbl_dmi_isin[[#This Row],[ISIN]],Corp_value!$B:$B,0),MATCH(L$2,Corp_value!$1:$1,0))="--","",INDEX(Corp_value!$A$1:$EC$2998,MATCH(tbl_dmi_isin[[#This Row],[ISIN]],Corp_value!$B:$B,0),MATCH(L$2,Corp_value!$1:$1,0))))</f>
        <v>#N/A</v>
      </c>
      <c r="M175" s="132" t="e">
        <f>IF(tbl_dmi_isin[[#This Row],[Index]]&gt;$A$2,"",INDEX(Corp_value!$A$1:$EC$2998,MATCH(tbl_dmi_isin[[#This Row],[ISIN]],Corp_value!$B:$B,0),MATCH(M$2,Corp_value!$1:$1,0)))</f>
        <v>#N/A</v>
      </c>
      <c r="N175" s="132" t="e">
        <f>IF(tbl_dmi_isin[[#This Row],[Index]]&gt;$A$2,"",IF(INDEX(Corp_value!$A$1:$EC$2998,MATCH(tbl_dmi_isin[[#This Row],[ISIN]],Corp_value!$B:$B,0),MATCH(N$2,Corp_value!$1:$1,0))="--","",INDEX(Corp_value!$A$1:$EC$2998,MATCH(tbl_dmi_isin[[#This Row],[ISIN]],Corp_value!$B:$B,0),MATCH(N$2,Corp_value!$1:$1,0))))</f>
        <v>#N/A</v>
      </c>
      <c r="O175" s="132" t="e">
        <f>IF(tbl_dmi_isin[[#This Row],[Index]]&gt;$A$2,"",INDEX(Corp_value!$A$1:$EC$2998,MATCH(tbl_dmi_isin[[#This Row],[ISIN]],Corp_value!$B:$B,0),MATCH(O$2,Corp_value!$1:$1,0)))</f>
        <v>#N/A</v>
      </c>
      <c r="P175" s="147" t="e">
        <f>IF(tbl_dmi_isin[[#This Row],[Index]]&gt;$A$2,"",TEXT(INDEX(Corp_value!$A$1:$EC$2998,MATCH(tbl_dmi_isin[[#This Row],[ISIN]],Corp_value!$B:$B,0),MATCH(P$2,Corp_value!$1:$1,0)),"yyyy/mm/dd"))</f>
        <v>#N/A</v>
      </c>
      <c r="Q175" s="147" t="e">
        <f>IF(tbl_dmi_isin[[#This Row],[Index]]&gt;$A$2,"",TEXT(INDEX(Corp_value!$A$1:$EC$2998,MATCH(tbl_dmi_isin[[#This Row],[ISIN]],Corp_value!$B:$B,0),MATCH(Q$2,Corp_value!$1:$1,0)),"yyyy/mm/dd"))</f>
        <v>#N/A</v>
      </c>
      <c r="R175" s="147" t="e">
        <f>IF(tbl_dmi_isin[[#This Row],[Index]]&gt;$A$2,"",IF(TEXT(INDEX(Corp_value!$A$1:$EC$2998,MATCH(tbl_dmi_isin[[#This Row],[ISIN]],Corp_value!$B:$B,0),MATCH(R$2,Corp_value!$1:$1,0)),"yyyy/mm/dd")="--","",TEXT(INDEX(Corp_value!$A$1:$EC$2998,MATCH(tbl_dmi_isin[[#This Row],[ISIN]],Corp_value!$B:$B,0),MATCH(R$2,Corp_value!$1:$1,0)),"yyyy/mm/dd")))</f>
        <v>#N/A</v>
      </c>
      <c r="S175" s="132" t="e">
        <f>IF(tbl_dmi_isin[[#This Row],[Index]]&gt;$A$2,"",INDEX(Corp_value!$A$1:$EC$2998,MATCH(tbl_dmi_isin[[#This Row],[ISIN]],Corp_value!$B:$B,0),MATCH(S$2,Corp_value!$1:$1,0)))</f>
        <v>#N/A</v>
      </c>
      <c r="T175" s="132" t="e">
        <f>IF(tbl_dmi_isin[[#This Row],[Index]]&gt;$A$2,"",INDEX(Corp_value!$A$1:$EC$2998,MATCH(tbl_dmi_isin[[#This Row],[ISIN]],Corp_value!$B:$B,0),MATCH(T$2,Corp_value!$1:$1,0)))</f>
        <v>#N/A</v>
      </c>
      <c r="U175" s="132" t="e">
        <f>IF(tbl_dmi_isin[[#This Row],[Index]]&gt;$A$2,"",IF(INDEX(Corp_value!$A$1:$EC$2998,MATCH(tbl_dmi_isin[[#This Row],[ISIN]],Corp_value!$B:$B,0),MATCH(U$2,Corp_value!$1:$1,0))="--","",INDEX(Corp_value!$A$1:$EC$2998,MATCH(tbl_dmi_isin[[#This Row],[ISIN]],Corp_value!$B:$B,0),MATCH(U$2,Corp_value!$1:$1,0))))</f>
        <v>#N/A</v>
      </c>
      <c r="V175" s="145" t="str">
        <f>IFERROR(IF(tbl_dmi_isin[[#This Row],[Index]]&gt;$A$2,"",INDEX(Corp_value!$A$1:$EC$2998,MATCH(tbl_dmi_isin[[#This Row],[ISIN]],Corp_value!$B:$B,0),MATCH(V$2,Corp_value!$1:$1,0)))/100000000,"")</f>
        <v/>
      </c>
      <c r="W175" s="150" t="e">
        <f>IF(tbl_dmi_isin[[#This Row],[Index]]&gt;$A$2,"",INDEX(Corp_value!$A$1:$EC$2998,MATCH(tbl_dmi_isin[[#This Row],[ISIN]],Corp_value!$B:$B,0),MATCH(W$2,Corp_value!$1:$1,0)))</f>
        <v>#N/A</v>
      </c>
      <c r="X175" s="150" t="e">
        <f>IF(tbl_dmi_isin[[#This Row],[Index]]&gt;$A$2,"",INDEX(Corp_value!$A$1:$EC$2998,MATCH(tbl_dmi_isin[[#This Row],[ISIN]],Corp_value!$B:$B,0),MATCH(X$2,Corp_value!$1:$1,0)))</f>
        <v>#N/A</v>
      </c>
      <c r="Y175" s="153" t="e">
        <f>IF(tbl_dmi_isin[[#This Row],[Index]]&gt;$A$2,"",INDEX(Corp_value!$A$1:$EC$2998,MATCH(tbl_dmi_isin[[#This Row],[ISIN]],Corp_value!$B:$B,0),MATCH(Y$2,Corp_value!$1:$1,0)))</f>
        <v>#N/A</v>
      </c>
      <c r="Z175" s="153" t="e">
        <f>IF(tbl_dmi_isin[[#This Row],[Index]]&gt;$A$2,"",INDEX(Corp_value!$A$1:$EC$2998,MATCH(tbl_dmi_isin[[#This Row],[ISIN]],Corp_value!$B:$B,0),MATCH(Z$2,Corp_value!$1:$1,0)))</f>
        <v>#N/A</v>
      </c>
    </row>
    <row r="176" spans="1:26">
      <c r="A176" s="12">
        <v>173</v>
      </c>
      <c r="B176" s="85" t="str">
        <f>IF(tbl_dmi_isin[[#This Row],[Index]]&gt;$A$2,"",TEXT(INDEX(美元债一级!$A$2:$BO$2879,tbl_dmi_isin[[#This Row],[Index]]+1,MATCH(B$2,美元债一级!$2:$2,0)),"yyyy/mm/dd"))</f>
        <v>2023/03/17</v>
      </c>
      <c r="C176" s="12" t="str">
        <f>IF(tbl_dmi_isin[[#This Row],[Index]]&gt;$A$2,"",INDEX(美元债一级!$A$2:$BO$2880,tbl_dmi_isin[[#This Row],[Index]]+1,MATCH(C$2,美元债一级!$2:$2,0)))</f>
        <v>XS2603061388</v>
      </c>
      <c r="D176" s="12" t="str">
        <f>IF(tbl_dmi_isin[[#This Row],[Index]]&gt;$A$2,"",INDEX(美元债一级!$A$2:$BO$2880,tbl_dmi_isin[[#This Row],[Index]]+1,MATCH(D$2,美元债一级!$2:$2,0)))</f>
        <v>华泰国际金融控股有限公司</v>
      </c>
      <c r="E176" s="12" t="str">
        <f>TEXT(tbl_dmi_isin[[#This Row],[定价日]],"YYMMDD")&amp;tbl_dmi_isin[[#This Row],[ISIN]]</f>
        <v>230317XS2603061388</v>
      </c>
      <c r="F176" s="116"/>
      <c r="G176" s="24" t="e">
        <f>IF(tbl_dmi_isin[[#This Row],[Index]]&gt;$A$2,"",INDEX(Corp_value!$A$1:$EC$2998,MATCH(tbl_dmi_isin[[#This Row],[ISIN]],Corp_value!$B:$B,0),MATCH(G$2,Corp_value!$1:$1,0)))</f>
        <v>#N/A</v>
      </c>
      <c r="H176" s="25" t="e">
        <f>IF(tbl_dmi_isin[[#This Row],[Index]]&gt;$A$2,"",INDEX(Corp_value!$A$1:$EC$2998,MATCH(tbl_dmi_isin[[#This Row],[ISIN]],Corp_value!$B:$B,0),MATCH(H$2,Corp_value!$1:$1,0)))</f>
        <v>#N/A</v>
      </c>
      <c r="I176" s="25" t="e">
        <f>IF(tbl_dmi_isin[[#This Row],[Index]]&gt;$A$2,"",IF(INDEX(Corp_value!$A$1:$EC$2998,MATCH(tbl_dmi_isin[[#This Row],[ISIN]],Corp_value!$B:$B,0),MATCH(I$2,Corp_value!$1:$1,0))="--","",INDEX(Corp_value!$A$1:$EC$2998,MATCH(tbl_dmi_isin[[#This Row],[ISIN]],Corp_value!$B:$B,0),MATCH(I$2,Corp_value!$1:$1,0))))</f>
        <v>#N/A</v>
      </c>
      <c r="J176" s="24" t="e">
        <f>IF(tbl_dmi_isin[[#This Row],[Index]]&gt;$A$2,"",INDEX(Corp_value!$A$1:$EC$2998,MATCH(tbl_dmi_isin[[#This Row],[ISIN]],Corp_value!$B:$B,0),MATCH(J$2,Corp_value!$1:$1,0)))</f>
        <v>#N/A</v>
      </c>
      <c r="K176" s="24" t="e">
        <f>IF(tbl_dmi_isin[[#This Row],[Index]]&gt;$A$2,"",INDEX(Corp_value!$A$1:$EC$2998,MATCH(tbl_dmi_isin[[#This Row],[ISIN]],Corp_value!$B:$B,0),MATCH(K$2,Corp_value!$1:$1,0)))</f>
        <v>#N/A</v>
      </c>
      <c r="L176" s="24" t="e">
        <f>IF(tbl_dmi_isin[[#This Row],[Index]]&gt;$A$2,"",IF(INDEX(Corp_value!$A$1:$EC$2998,MATCH(tbl_dmi_isin[[#This Row],[ISIN]],Corp_value!$B:$B,0),MATCH(L$2,Corp_value!$1:$1,0))="--","",INDEX(Corp_value!$A$1:$EC$2998,MATCH(tbl_dmi_isin[[#This Row],[ISIN]],Corp_value!$B:$B,0),MATCH(L$2,Corp_value!$1:$1,0))))</f>
        <v>#N/A</v>
      </c>
      <c r="M176" s="132" t="e">
        <f>IF(tbl_dmi_isin[[#This Row],[Index]]&gt;$A$2,"",INDEX(Corp_value!$A$1:$EC$2998,MATCH(tbl_dmi_isin[[#This Row],[ISIN]],Corp_value!$B:$B,0),MATCH(M$2,Corp_value!$1:$1,0)))</f>
        <v>#N/A</v>
      </c>
      <c r="N176" s="132" t="e">
        <f>IF(tbl_dmi_isin[[#This Row],[Index]]&gt;$A$2,"",IF(INDEX(Corp_value!$A$1:$EC$2998,MATCH(tbl_dmi_isin[[#This Row],[ISIN]],Corp_value!$B:$B,0),MATCH(N$2,Corp_value!$1:$1,0))="--","",INDEX(Corp_value!$A$1:$EC$2998,MATCH(tbl_dmi_isin[[#This Row],[ISIN]],Corp_value!$B:$B,0),MATCH(N$2,Corp_value!$1:$1,0))))</f>
        <v>#N/A</v>
      </c>
      <c r="O176" s="132" t="e">
        <f>IF(tbl_dmi_isin[[#This Row],[Index]]&gt;$A$2,"",INDEX(Corp_value!$A$1:$EC$2998,MATCH(tbl_dmi_isin[[#This Row],[ISIN]],Corp_value!$B:$B,0),MATCH(O$2,Corp_value!$1:$1,0)))</f>
        <v>#N/A</v>
      </c>
      <c r="P176" s="147" t="e">
        <f>IF(tbl_dmi_isin[[#This Row],[Index]]&gt;$A$2,"",TEXT(INDEX(Corp_value!$A$1:$EC$2998,MATCH(tbl_dmi_isin[[#This Row],[ISIN]],Corp_value!$B:$B,0),MATCH(P$2,Corp_value!$1:$1,0)),"yyyy/mm/dd"))</f>
        <v>#N/A</v>
      </c>
      <c r="Q176" s="147" t="e">
        <f>IF(tbl_dmi_isin[[#This Row],[Index]]&gt;$A$2,"",TEXT(INDEX(Corp_value!$A$1:$EC$2998,MATCH(tbl_dmi_isin[[#This Row],[ISIN]],Corp_value!$B:$B,0),MATCH(Q$2,Corp_value!$1:$1,0)),"yyyy/mm/dd"))</f>
        <v>#N/A</v>
      </c>
      <c r="R176" s="147" t="e">
        <f>IF(tbl_dmi_isin[[#This Row],[Index]]&gt;$A$2,"",IF(TEXT(INDEX(Corp_value!$A$1:$EC$2998,MATCH(tbl_dmi_isin[[#This Row],[ISIN]],Corp_value!$B:$B,0),MATCH(R$2,Corp_value!$1:$1,0)),"yyyy/mm/dd")="--","",TEXT(INDEX(Corp_value!$A$1:$EC$2998,MATCH(tbl_dmi_isin[[#This Row],[ISIN]],Corp_value!$B:$B,0),MATCH(R$2,Corp_value!$1:$1,0)),"yyyy/mm/dd")))</f>
        <v>#N/A</v>
      </c>
      <c r="S176" s="132" t="e">
        <f>IF(tbl_dmi_isin[[#This Row],[Index]]&gt;$A$2,"",INDEX(Corp_value!$A$1:$EC$2998,MATCH(tbl_dmi_isin[[#This Row],[ISIN]],Corp_value!$B:$B,0),MATCH(S$2,Corp_value!$1:$1,0)))</f>
        <v>#N/A</v>
      </c>
      <c r="T176" s="132" t="e">
        <f>IF(tbl_dmi_isin[[#This Row],[Index]]&gt;$A$2,"",INDEX(Corp_value!$A$1:$EC$2998,MATCH(tbl_dmi_isin[[#This Row],[ISIN]],Corp_value!$B:$B,0),MATCH(T$2,Corp_value!$1:$1,0)))</f>
        <v>#N/A</v>
      </c>
      <c r="U176" s="132" t="e">
        <f>IF(tbl_dmi_isin[[#This Row],[Index]]&gt;$A$2,"",IF(INDEX(Corp_value!$A$1:$EC$2998,MATCH(tbl_dmi_isin[[#This Row],[ISIN]],Corp_value!$B:$B,0),MATCH(U$2,Corp_value!$1:$1,0))="--","",INDEX(Corp_value!$A$1:$EC$2998,MATCH(tbl_dmi_isin[[#This Row],[ISIN]],Corp_value!$B:$B,0),MATCH(U$2,Corp_value!$1:$1,0))))</f>
        <v>#N/A</v>
      </c>
      <c r="V176" s="145" t="str">
        <f>IFERROR(IF(tbl_dmi_isin[[#This Row],[Index]]&gt;$A$2,"",INDEX(Corp_value!$A$1:$EC$2998,MATCH(tbl_dmi_isin[[#This Row],[ISIN]],Corp_value!$B:$B,0),MATCH(V$2,Corp_value!$1:$1,0)))/100000000,"")</f>
        <v/>
      </c>
      <c r="W176" s="150" t="e">
        <f>IF(tbl_dmi_isin[[#This Row],[Index]]&gt;$A$2,"",INDEX(Corp_value!$A$1:$EC$2998,MATCH(tbl_dmi_isin[[#This Row],[ISIN]],Corp_value!$B:$B,0),MATCH(W$2,Corp_value!$1:$1,0)))</f>
        <v>#N/A</v>
      </c>
      <c r="X176" s="150" t="e">
        <f>IF(tbl_dmi_isin[[#This Row],[Index]]&gt;$A$2,"",INDEX(Corp_value!$A$1:$EC$2998,MATCH(tbl_dmi_isin[[#This Row],[ISIN]],Corp_value!$B:$B,0),MATCH(X$2,Corp_value!$1:$1,0)))</f>
        <v>#N/A</v>
      </c>
      <c r="Y176" s="153" t="e">
        <f>IF(tbl_dmi_isin[[#This Row],[Index]]&gt;$A$2,"",INDEX(Corp_value!$A$1:$EC$2998,MATCH(tbl_dmi_isin[[#This Row],[ISIN]],Corp_value!$B:$B,0),MATCH(Y$2,Corp_value!$1:$1,0)))</f>
        <v>#N/A</v>
      </c>
      <c r="Z176" s="153" t="e">
        <f>IF(tbl_dmi_isin[[#This Row],[Index]]&gt;$A$2,"",INDEX(Corp_value!$A$1:$EC$2998,MATCH(tbl_dmi_isin[[#This Row],[ISIN]],Corp_value!$B:$B,0),MATCH(Z$2,Corp_value!$1:$1,0)))</f>
        <v>#N/A</v>
      </c>
    </row>
    <row r="177" spans="1:26">
      <c r="A177" s="12">
        <v>174</v>
      </c>
      <c r="B177" s="85" t="str">
        <f>IF(tbl_dmi_isin[[#This Row],[Index]]&gt;$A$2,"",TEXT(INDEX(美元债一级!$A$2:$BO$2879,tbl_dmi_isin[[#This Row],[Index]]+1,MATCH(B$2,美元债一级!$2:$2,0)),"yyyy/mm/dd"))</f>
        <v>2023/03/17</v>
      </c>
      <c r="C177" s="12" t="str">
        <f>IF(tbl_dmi_isin[[#This Row],[Index]]&gt;$A$2,"",INDEX(美元债一级!$A$2:$BO$2880,tbl_dmi_isin[[#This Row],[Index]]+1,MATCH(C$2,美元债一级!$2:$2,0)))</f>
        <v>XS2600440015</v>
      </c>
      <c r="D177" s="12" t="str">
        <f>IF(tbl_dmi_isin[[#This Row],[Index]]&gt;$A$2,"",INDEX(美元债一级!$A$2:$BO$2880,tbl_dmi_isin[[#This Row],[Index]]+1,MATCH(D$2,美元债一级!$2:$2,0)))</f>
        <v>漳州市交通发展集团有限公司</v>
      </c>
      <c r="E177" s="12" t="str">
        <f>TEXT(tbl_dmi_isin[[#This Row],[定价日]],"YYMMDD")&amp;tbl_dmi_isin[[#This Row],[ISIN]]</f>
        <v>230317XS2600440015</v>
      </c>
      <c r="F177" s="116"/>
      <c r="G177" s="24" t="e">
        <f>IF(tbl_dmi_isin[[#This Row],[Index]]&gt;$A$2,"",INDEX(Corp_value!$A$1:$EC$2998,MATCH(tbl_dmi_isin[[#This Row],[ISIN]],Corp_value!$B:$B,0),MATCH(G$2,Corp_value!$1:$1,0)))</f>
        <v>#N/A</v>
      </c>
      <c r="H177" s="25" t="e">
        <f>IF(tbl_dmi_isin[[#This Row],[Index]]&gt;$A$2,"",INDEX(Corp_value!$A$1:$EC$2998,MATCH(tbl_dmi_isin[[#This Row],[ISIN]],Corp_value!$B:$B,0),MATCH(H$2,Corp_value!$1:$1,0)))</f>
        <v>#N/A</v>
      </c>
      <c r="I177" s="25" t="e">
        <f>IF(tbl_dmi_isin[[#This Row],[Index]]&gt;$A$2,"",IF(INDEX(Corp_value!$A$1:$EC$2998,MATCH(tbl_dmi_isin[[#This Row],[ISIN]],Corp_value!$B:$B,0),MATCH(I$2,Corp_value!$1:$1,0))="--","",INDEX(Corp_value!$A$1:$EC$2998,MATCH(tbl_dmi_isin[[#This Row],[ISIN]],Corp_value!$B:$B,0),MATCH(I$2,Corp_value!$1:$1,0))))</f>
        <v>#N/A</v>
      </c>
      <c r="J177" s="24" t="e">
        <f>IF(tbl_dmi_isin[[#This Row],[Index]]&gt;$A$2,"",INDEX(Corp_value!$A$1:$EC$2998,MATCH(tbl_dmi_isin[[#This Row],[ISIN]],Corp_value!$B:$B,0),MATCH(J$2,Corp_value!$1:$1,0)))</f>
        <v>#N/A</v>
      </c>
      <c r="K177" s="24" t="e">
        <f>IF(tbl_dmi_isin[[#This Row],[Index]]&gt;$A$2,"",INDEX(Corp_value!$A$1:$EC$2998,MATCH(tbl_dmi_isin[[#This Row],[ISIN]],Corp_value!$B:$B,0),MATCH(K$2,Corp_value!$1:$1,0)))</f>
        <v>#N/A</v>
      </c>
      <c r="L177" s="24" t="e">
        <f>IF(tbl_dmi_isin[[#This Row],[Index]]&gt;$A$2,"",IF(INDEX(Corp_value!$A$1:$EC$2998,MATCH(tbl_dmi_isin[[#This Row],[ISIN]],Corp_value!$B:$B,0),MATCH(L$2,Corp_value!$1:$1,0))="--","",INDEX(Corp_value!$A$1:$EC$2998,MATCH(tbl_dmi_isin[[#This Row],[ISIN]],Corp_value!$B:$B,0),MATCH(L$2,Corp_value!$1:$1,0))))</f>
        <v>#N/A</v>
      </c>
      <c r="M177" s="132" t="e">
        <f>IF(tbl_dmi_isin[[#This Row],[Index]]&gt;$A$2,"",INDEX(Corp_value!$A$1:$EC$2998,MATCH(tbl_dmi_isin[[#This Row],[ISIN]],Corp_value!$B:$B,0),MATCH(M$2,Corp_value!$1:$1,0)))</f>
        <v>#N/A</v>
      </c>
      <c r="N177" s="132" t="e">
        <f>IF(tbl_dmi_isin[[#This Row],[Index]]&gt;$A$2,"",IF(INDEX(Corp_value!$A$1:$EC$2998,MATCH(tbl_dmi_isin[[#This Row],[ISIN]],Corp_value!$B:$B,0),MATCH(N$2,Corp_value!$1:$1,0))="--","",INDEX(Corp_value!$A$1:$EC$2998,MATCH(tbl_dmi_isin[[#This Row],[ISIN]],Corp_value!$B:$B,0),MATCH(N$2,Corp_value!$1:$1,0))))</f>
        <v>#N/A</v>
      </c>
      <c r="O177" s="132" t="e">
        <f>IF(tbl_dmi_isin[[#This Row],[Index]]&gt;$A$2,"",INDEX(Corp_value!$A$1:$EC$2998,MATCH(tbl_dmi_isin[[#This Row],[ISIN]],Corp_value!$B:$B,0),MATCH(O$2,Corp_value!$1:$1,0)))</f>
        <v>#N/A</v>
      </c>
      <c r="P177" s="147" t="e">
        <f>IF(tbl_dmi_isin[[#This Row],[Index]]&gt;$A$2,"",TEXT(INDEX(Corp_value!$A$1:$EC$2998,MATCH(tbl_dmi_isin[[#This Row],[ISIN]],Corp_value!$B:$B,0),MATCH(P$2,Corp_value!$1:$1,0)),"yyyy/mm/dd"))</f>
        <v>#N/A</v>
      </c>
      <c r="Q177" s="147" t="e">
        <f>IF(tbl_dmi_isin[[#This Row],[Index]]&gt;$A$2,"",TEXT(INDEX(Corp_value!$A$1:$EC$2998,MATCH(tbl_dmi_isin[[#This Row],[ISIN]],Corp_value!$B:$B,0),MATCH(Q$2,Corp_value!$1:$1,0)),"yyyy/mm/dd"))</f>
        <v>#N/A</v>
      </c>
      <c r="R177" s="147" t="e">
        <f>IF(tbl_dmi_isin[[#This Row],[Index]]&gt;$A$2,"",IF(TEXT(INDEX(Corp_value!$A$1:$EC$2998,MATCH(tbl_dmi_isin[[#This Row],[ISIN]],Corp_value!$B:$B,0),MATCH(R$2,Corp_value!$1:$1,0)),"yyyy/mm/dd")="--","",TEXT(INDEX(Corp_value!$A$1:$EC$2998,MATCH(tbl_dmi_isin[[#This Row],[ISIN]],Corp_value!$B:$B,0),MATCH(R$2,Corp_value!$1:$1,0)),"yyyy/mm/dd")))</f>
        <v>#N/A</v>
      </c>
      <c r="S177" s="132" t="e">
        <f>IF(tbl_dmi_isin[[#This Row],[Index]]&gt;$A$2,"",INDEX(Corp_value!$A$1:$EC$2998,MATCH(tbl_dmi_isin[[#This Row],[ISIN]],Corp_value!$B:$B,0),MATCH(S$2,Corp_value!$1:$1,0)))</f>
        <v>#N/A</v>
      </c>
      <c r="T177" s="132" t="e">
        <f>IF(tbl_dmi_isin[[#This Row],[Index]]&gt;$A$2,"",INDEX(Corp_value!$A$1:$EC$2998,MATCH(tbl_dmi_isin[[#This Row],[ISIN]],Corp_value!$B:$B,0),MATCH(T$2,Corp_value!$1:$1,0)))</f>
        <v>#N/A</v>
      </c>
      <c r="U177" s="132" t="e">
        <f>IF(tbl_dmi_isin[[#This Row],[Index]]&gt;$A$2,"",IF(INDEX(Corp_value!$A$1:$EC$2998,MATCH(tbl_dmi_isin[[#This Row],[ISIN]],Corp_value!$B:$B,0),MATCH(U$2,Corp_value!$1:$1,0))="--","",INDEX(Corp_value!$A$1:$EC$2998,MATCH(tbl_dmi_isin[[#This Row],[ISIN]],Corp_value!$B:$B,0),MATCH(U$2,Corp_value!$1:$1,0))))</f>
        <v>#N/A</v>
      </c>
      <c r="V177" s="145" t="str">
        <f>IFERROR(IF(tbl_dmi_isin[[#This Row],[Index]]&gt;$A$2,"",INDEX(Corp_value!$A$1:$EC$2998,MATCH(tbl_dmi_isin[[#This Row],[ISIN]],Corp_value!$B:$B,0),MATCH(V$2,Corp_value!$1:$1,0)))/100000000,"")</f>
        <v/>
      </c>
      <c r="W177" s="150" t="e">
        <f>IF(tbl_dmi_isin[[#This Row],[Index]]&gt;$A$2,"",INDEX(Corp_value!$A$1:$EC$2998,MATCH(tbl_dmi_isin[[#This Row],[ISIN]],Corp_value!$B:$B,0),MATCH(W$2,Corp_value!$1:$1,0)))</f>
        <v>#N/A</v>
      </c>
      <c r="X177" s="150" t="e">
        <f>IF(tbl_dmi_isin[[#This Row],[Index]]&gt;$A$2,"",INDEX(Corp_value!$A$1:$EC$2998,MATCH(tbl_dmi_isin[[#This Row],[ISIN]],Corp_value!$B:$B,0),MATCH(X$2,Corp_value!$1:$1,0)))</f>
        <v>#N/A</v>
      </c>
      <c r="Y177" s="153" t="e">
        <f>IF(tbl_dmi_isin[[#This Row],[Index]]&gt;$A$2,"",INDEX(Corp_value!$A$1:$EC$2998,MATCH(tbl_dmi_isin[[#This Row],[ISIN]],Corp_value!$B:$B,0),MATCH(Y$2,Corp_value!$1:$1,0)))</f>
        <v>#N/A</v>
      </c>
      <c r="Z177" s="153" t="e">
        <f>IF(tbl_dmi_isin[[#This Row],[Index]]&gt;$A$2,"",INDEX(Corp_value!$A$1:$EC$2998,MATCH(tbl_dmi_isin[[#This Row],[ISIN]],Corp_value!$B:$B,0),MATCH(Z$2,Corp_value!$1:$1,0)))</f>
        <v>#N/A</v>
      </c>
    </row>
    <row r="178" spans="1:26">
      <c r="A178" s="12">
        <v>175</v>
      </c>
      <c r="B178" s="85" t="str">
        <f>IF(tbl_dmi_isin[[#This Row],[Index]]&gt;$A$2,"",TEXT(INDEX(美元债一级!$A$2:$BO$2879,tbl_dmi_isin[[#This Row],[Index]]+1,MATCH(B$2,美元债一级!$2:$2,0)),"yyyy/mm/dd"))</f>
        <v>2023/03/16</v>
      </c>
      <c r="C178" s="12" t="str">
        <f>IF(tbl_dmi_isin[[#This Row],[Index]]&gt;$A$2,"",INDEX(美元债一级!$A$2:$BO$2880,tbl_dmi_isin[[#This Row],[Index]]+1,MATCH(C$2,美元债一级!$2:$2,0)))</f>
        <v>HK0000917945</v>
      </c>
      <c r="D178" s="12" t="str">
        <f>IF(tbl_dmi_isin[[#This Row],[Index]]&gt;$A$2,"",INDEX(美元债一级!$A$2:$BO$2880,tbl_dmi_isin[[#This Row],[Index]]+1,MATCH(D$2,美元债一级!$2:$2,0)))</f>
        <v>香港按揭证券有限公司</v>
      </c>
      <c r="E178" s="12" t="str">
        <f>TEXT(tbl_dmi_isin[[#This Row],[定价日]],"YYMMDD")&amp;tbl_dmi_isin[[#This Row],[ISIN]]</f>
        <v>230316HK0000917945</v>
      </c>
      <c r="F178" s="116"/>
      <c r="G178" s="24" t="e">
        <f>IF(tbl_dmi_isin[[#This Row],[Index]]&gt;$A$2,"",INDEX(Corp_value!$A$1:$EC$2998,MATCH(tbl_dmi_isin[[#This Row],[ISIN]],Corp_value!$B:$B,0),MATCH(G$2,Corp_value!$1:$1,0)))</f>
        <v>#N/A</v>
      </c>
      <c r="H178" s="25" t="e">
        <f>IF(tbl_dmi_isin[[#This Row],[Index]]&gt;$A$2,"",INDEX(Corp_value!$A$1:$EC$2998,MATCH(tbl_dmi_isin[[#This Row],[ISIN]],Corp_value!$B:$B,0),MATCH(H$2,Corp_value!$1:$1,0)))</f>
        <v>#N/A</v>
      </c>
      <c r="I178" s="25" t="e">
        <f>IF(tbl_dmi_isin[[#This Row],[Index]]&gt;$A$2,"",IF(INDEX(Corp_value!$A$1:$EC$2998,MATCH(tbl_dmi_isin[[#This Row],[ISIN]],Corp_value!$B:$B,0),MATCH(I$2,Corp_value!$1:$1,0))="--","",INDEX(Corp_value!$A$1:$EC$2998,MATCH(tbl_dmi_isin[[#This Row],[ISIN]],Corp_value!$B:$B,0),MATCH(I$2,Corp_value!$1:$1,0))))</f>
        <v>#N/A</v>
      </c>
      <c r="J178" s="24" t="e">
        <f>IF(tbl_dmi_isin[[#This Row],[Index]]&gt;$A$2,"",INDEX(Corp_value!$A$1:$EC$2998,MATCH(tbl_dmi_isin[[#This Row],[ISIN]],Corp_value!$B:$B,0),MATCH(J$2,Corp_value!$1:$1,0)))</f>
        <v>#N/A</v>
      </c>
      <c r="K178" s="24" t="e">
        <f>IF(tbl_dmi_isin[[#This Row],[Index]]&gt;$A$2,"",INDEX(Corp_value!$A$1:$EC$2998,MATCH(tbl_dmi_isin[[#This Row],[ISIN]],Corp_value!$B:$B,0),MATCH(K$2,Corp_value!$1:$1,0)))</f>
        <v>#N/A</v>
      </c>
      <c r="L178" s="24" t="e">
        <f>IF(tbl_dmi_isin[[#This Row],[Index]]&gt;$A$2,"",IF(INDEX(Corp_value!$A$1:$EC$2998,MATCH(tbl_dmi_isin[[#This Row],[ISIN]],Corp_value!$B:$B,0),MATCH(L$2,Corp_value!$1:$1,0))="--","",INDEX(Corp_value!$A$1:$EC$2998,MATCH(tbl_dmi_isin[[#This Row],[ISIN]],Corp_value!$B:$B,0),MATCH(L$2,Corp_value!$1:$1,0))))</f>
        <v>#N/A</v>
      </c>
      <c r="M178" s="132" t="e">
        <f>IF(tbl_dmi_isin[[#This Row],[Index]]&gt;$A$2,"",INDEX(Corp_value!$A$1:$EC$2998,MATCH(tbl_dmi_isin[[#This Row],[ISIN]],Corp_value!$B:$B,0),MATCH(M$2,Corp_value!$1:$1,0)))</f>
        <v>#N/A</v>
      </c>
      <c r="N178" s="132" t="e">
        <f>IF(tbl_dmi_isin[[#This Row],[Index]]&gt;$A$2,"",IF(INDEX(Corp_value!$A$1:$EC$2998,MATCH(tbl_dmi_isin[[#This Row],[ISIN]],Corp_value!$B:$B,0),MATCH(N$2,Corp_value!$1:$1,0))="--","",INDEX(Corp_value!$A$1:$EC$2998,MATCH(tbl_dmi_isin[[#This Row],[ISIN]],Corp_value!$B:$B,0),MATCH(N$2,Corp_value!$1:$1,0))))</f>
        <v>#N/A</v>
      </c>
      <c r="O178" s="132" t="e">
        <f>IF(tbl_dmi_isin[[#This Row],[Index]]&gt;$A$2,"",INDEX(Corp_value!$A$1:$EC$2998,MATCH(tbl_dmi_isin[[#This Row],[ISIN]],Corp_value!$B:$B,0),MATCH(O$2,Corp_value!$1:$1,0)))</f>
        <v>#N/A</v>
      </c>
      <c r="P178" s="147" t="e">
        <f>IF(tbl_dmi_isin[[#This Row],[Index]]&gt;$A$2,"",TEXT(INDEX(Corp_value!$A$1:$EC$2998,MATCH(tbl_dmi_isin[[#This Row],[ISIN]],Corp_value!$B:$B,0),MATCH(P$2,Corp_value!$1:$1,0)),"yyyy/mm/dd"))</f>
        <v>#N/A</v>
      </c>
      <c r="Q178" s="147" t="e">
        <f>IF(tbl_dmi_isin[[#This Row],[Index]]&gt;$A$2,"",TEXT(INDEX(Corp_value!$A$1:$EC$2998,MATCH(tbl_dmi_isin[[#This Row],[ISIN]],Corp_value!$B:$B,0),MATCH(Q$2,Corp_value!$1:$1,0)),"yyyy/mm/dd"))</f>
        <v>#N/A</v>
      </c>
      <c r="R178" s="147" t="e">
        <f>IF(tbl_dmi_isin[[#This Row],[Index]]&gt;$A$2,"",IF(TEXT(INDEX(Corp_value!$A$1:$EC$2998,MATCH(tbl_dmi_isin[[#This Row],[ISIN]],Corp_value!$B:$B,0),MATCH(R$2,Corp_value!$1:$1,0)),"yyyy/mm/dd")="--","",TEXT(INDEX(Corp_value!$A$1:$EC$2998,MATCH(tbl_dmi_isin[[#This Row],[ISIN]],Corp_value!$B:$B,0),MATCH(R$2,Corp_value!$1:$1,0)),"yyyy/mm/dd")))</f>
        <v>#N/A</v>
      </c>
      <c r="S178" s="132" t="e">
        <f>IF(tbl_dmi_isin[[#This Row],[Index]]&gt;$A$2,"",INDEX(Corp_value!$A$1:$EC$2998,MATCH(tbl_dmi_isin[[#This Row],[ISIN]],Corp_value!$B:$B,0),MATCH(S$2,Corp_value!$1:$1,0)))</f>
        <v>#N/A</v>
      </c>
      <c r="T178" s="132" t="e">
        <f>IF(tbl_dmi_isin[[#This Row],[Index]]&gt;$A$2,"",INDEX(Corp_value!$A$1:$EC$2998,MATCH(tbl_dmi_isin[[#This Row],[ISIN]],Corp_value!$B:$B,0),MATCH(T$2,Corp_value!$1:$1,0)))</f>
        <v>#N/A</v>
      </c>
      <c r="U178" s="132" t="e">
        <f>IF(tbl_dmi_isin[[#This Row],[Index]]&gt;$A$2,"",IF(INDEX(Corp_value!$A$1:$EC$2998,MATCH(tbl_dmi_isin[[#This Row],[ISIN]],Corp_value!$B:$B,0),MATCH(U$2,Corp_value!$1:$1,0))="--","",INDEX(Corp_value!$A$1:$EC$2998,MATCH(tbl_dmi_isin[[#This Row],[ISIN]],Corp_value!$B:$B,0),MATCH(U$2,Corp_value!$1:$1,0))))</f>
        <v>#N/A</v>
      </c>
      <c r="V178" s="145" t="str">
        <f>IFERROR(IF(tbl_dmi_isin[[#This Row],[Index]]&gt;$A$2,"",INDEX(Corp_value!$A$1:$EC$2998,MATCH(tbl_dmi_isin[[#This Row],[ISIN]],Corp_value!$B:$B,0),MATCH(V$2,Corp_value!$1:$1,0)))/100000000,"")</f>
        <v/>
      </c>
      <c r="W178" s="150" t="e">
        <f>IF(tbl_dmi_isin[[#This Row],[Index]]&gt;$A$2,"",INDEX(Corp_value!$A$1:$EC$2998,MATCH(tbl_dmi_isin[[#This Row],[ISIN]],Corp_value!$B:$B,0),MATCH(W$2,Corp_value!$1:$1,0)))</f>
        <v>#N/A</v>
      </c>
      <c r="X178" s="150" t="e">
        <f>IF(tbl_dmi_isin[[#This Row],[Index]]&gt;$A$2,"",INDEX(Corp_value!$A$1:$EC$2998,MATCH(tbl_dmi_isin[[#This Row],[ISIN]],Corp_value!$B:$B,0),MATCH(X$2,Corp_value!$1:$1,0)))</f>
        <v>#N/A</v>
      </c>
      <c r="Y178" s="153" t="e">
        <f>IF(tbl_dmi_isin[[#This Row],[Index]]&gt;$A$2,"",INDEX(Corp_value!$A$1:$EC$2998,MATCH(tbl_dmi_isin[[#This Row],[ISIN]],Corp_value!$B:$B,0),MATCH(Y$2,Corp_value!$1:$1,0)))</f>
        <v>#N/A</v>
      </c>
      <c r="Z178" s="153" t="e">
        <f>IF(tbl_dmi_isin[[#This Row],[Index]]&gt;$A$2,"",INDEX(Corp_value!$A$1:$EC$2998,MATCH(tbl_dmi_isin[[#This Row],[ISIN]],Corp_value!$B:$B,0),MATCH(Z$2,Corp_value!$1:$1,0)))</f>
        <v>#N/A</v>
      </c>
    </row>
    <row r="179" spans="1:26">
      <c r="A179" s="12">
        <v>176</v>
      </c>
      <c r="B179" s="85" t="str">
        <f>IF(tbl_dmi_isin[[#This Row],[Index]]&gt;$A$2,"",TEXT(INDEX(美元债一级!$A$2:$BO$2879,tbl_dmi_isin[[#This Row],[Index]]+1,MATCH(B$2,美元债一级!$2:$2,0)),"yyyy/mm/dd"))</f>
        <v>2023/03/16</v>
      </c>
      <c r="C179" s="12" t="str">
        <f>IF(tbl_dmi_isin[[#This Row],[Index]]&gt;$A$2,"",INDEX(美元债一级!$A$2:$BO$2880,tbl_dmi_isin[[#This Row],[Index]]+1,MATCH(C$2,美元债一级!$2:$2,0)))</f>
        <v>XS2602439858</v>
      </c>
      <c r="D179" s="12" t="str">
        <f>IF(tbl_dmi_isin[[#This Row],[Index]]&gt;$A$2,"",INDEX(美元债一级!$A$2:$BO$2880,tbl_dmi_isin[[#This Row],[Index]]+1,MATCH(D$2,美元债一级!$2:$2,0)))</f>
        <v>中信证券国际有限公司</v>
      </c>
      <c r="E179" s="12" t="str">
        <f>TEXT(tbl_dmi_isin[[#This Row],[定价日]],"YYMMDD")&amp;tbl_dmi_isin[[#This Row],[ISIN]]</f>
        <v>230316XS2602439858</v>
      </c>
      <c r="F179" s="115"/>
      <c r="G179" s="24" t="e">
        <f>IF(tbl_dmi_isin[[#This Row],[Index]]&gt;$A$2,"",INDEX(Corp_value!$A$1:$EC$2998,MATCH(tbl_dmi_isin[[#This Row],[ISIN]],Corp_value!$B:$B,0),MATCH(G$2,Corp_value!$1:$1,0)))</f>
        <v>#N/A</v>
      </c>
      <c r="H179" s="25" t="e">
        <f>IF(tbl_dmi_isin[[#This Row],[Index]]&gt;$A$2,"",INDEX(Corp_value!$A$1:$EC$2998,MATCH(tbl_dmi_isin[[#This Row],[ISIN]],Corp_value!$B:$B,0),MATCH(H$2,Corp_value!$1:$1,0)))</f>
        <v>#N/A</v>
      </c>
      <c r="I179" s="25" t="e">
        <f>IF(tbl_dmi_isin[[#This Row],[Index]]&gt;$A$2,"",IF(INDEX(Corp_value!$A$1:$EC$2998,MATCH(tbl_dmi_isin[[#This Row],[ISIN]],Corp_value!$B:$B,0),MATCH(I$2,Corp_value!$1:$1,0))="--","",INDEX(Corp_value!$A$1:$EC$2998,MATCH(tbl_dmi_isin[[#This Row],[ISIN]],Corp_value!$B:$B,0),MATCH(I$2,Corp_value!$1:$1,0))))</f>
        <v>#N/A</v>
      </c>
      <c r="J179" s="24" t="e">
        <f>IF(tbl_dmi_isin[[#This Row],[Index]]&gt;$A$2,"",INDEX(Corp_value!$A$1:$EC$2998,MATCH(tbl_dmi_isin[[#This Row],[ISIN]],Corp_value!$B:$B,0),MATCH(J$2,Corp_value!$1:$1,0)))</f>
        <v>#N/A</v>
      </c>
      <c r="K179" s="24" t="e">
        <f>IF(tbl_dmi_isin[[#This Row],[Index]]&gt;$A$2,"",INDEX(Corp_value!$A$1:$EC$2998,MATCH(tbl_dmi_isin[[#This Row],[ISIN]],Corp_value!$B:$B,0),MATCH(K$2,Corp_value!$1:$1,0)))</f>
        <v>#N/A</v>
      </c>
      <c r="L179" s="24" t="e">
        <f>IF(tbl_dmi_isin[[#This Row],[Index]]&gt;$A$2,"",IF(INDEX(Corp_value!$A$1:$EC$2998,MATCH(tbl_dmi_isin[[#This Row],[ISIN]],Corp_value!$B:$B,0),MATCH(L$2,Corp_value!$1:$1,0))="--","",INDEX(Corp_value!$A$1:$EC$2998,MATCH(tbl_dmi_isin[[#This Row],[ISIN]],Corp_value!$B:$B,0),MATCH(L$2,Corp_value!$1:$1,0))))</f>
        <v>#N/A</v>
      </c>
      <c r="M179" s="132" t="e">
        <f>IF(tbl_dmi_isin[[#This Row],[Index]]&gt;$A$2,"",INDEX(Corp_value!$A$1:$EC$2998,MATCH(tbl_dmi_isin[[#This Row],[ISIN]],Corp_value!$B:$B,0),MATCH(M$2,Corp_value!$1:$1,0)))</f>
        <v>#N/A</v>
      </c>
      <c r="N179" s="132" t="e">
        <f>IF(tbl_dmi_isin[[#This Row],[Index]]&gt;$A$2,"",IF(INDEX(Corp_value!$A$1:$EC$2998,MATCH(tbl_dmi_isin[[#This Row],[ISIN]],Corp_value!$B:$B,0),MATCH(N$2,Corp_value!$1:$1,0))="--","",INDEX(Corp_value!$A$1:$EC$2998,MATCH(tbl_dmi_isin[[#This Row],[ISIN]],Corp_value!$B:$B,0),MATCH(N$2,Corp_value!$1:$1,0))))</f>
        <v>#N/A</v>
      </c>
      <c r="O179" s="132" t="e">
        <f>IF(tbl_dmi_isin[[#This Row],[Index]]&gt;$A$2,"",INDEX(Corp_value!$A$1:$EC$2998,MATCH(tbl_dmi_isin[[#This Row],[ISIN]],Corp_value!$B:$B,0),MATCH(O$2,Corp_value!$1:$1,0)))</f>
        <v>#N/A</v>
      </c>
      <c r="P179" s="147" t="e">
        <f>IF(tbl_dmi_isin[[#This Row],[Index]]&gt;$A$2,"",TEXT(INDEX(Corp_value!$A$1:$EC$2998,MATCH(tbl_dmi_isin[[#This Row],[ISIN]],Corp_value!$B:$B,0),MATCH(P$2,Corp_value!$1:$1,0)),"yyyy/mm/dd"))</f>
        <v>#N/A</v>
      </c>
      <c r="Q179" s="147" t="e">
        <f>IF(tbl_dmi_isin[[#This Row],[Index]]&gt;$A$2,"",TEXT(INDEX(Corp_value!$A$1:$EC$2998,MATCH(tbl_dmi_isin[[#This Row],[ISIN]],Corp_value!$B:$B,0),MATCH(Q$2,Corp_value!$1:$1,0)),"yyyy/mm/dd"))</f>
        <v>#N/A</v>
      </c>
      <c r="R179" s="147" t="e">
        <f>IF(tbl_dmi_isin[[#This Row],[Index]]&gt;$A$2,"",IF(TEXT(INDEX(Corp_value!$A$1:$EC$2998,MATCH(tbl_dmi_isin[[#This Row],[ISIN]],Corp_value!$B:$B,0),MATCH(R$2,Corp_value!$1:$1,0)),"yyyy/mm/dd")="--","",TEXT(INDEX(Corp_value!$A$1:$EC$2998,MATCH(tbl_dmi_isin[[#This Row],[ISIN]],Corp_value!$B:$B,0),MATCH(R$2,Corp_value!$1:$1,0)),"yyyy/mm/dd")))</f>
        <v>#N/A</v>
      </c>
      <c r="S179" s="132" t="e">
        <f>IF(tbl_dmi_isin[[#This Row],[Index]]&gt;$A$2,"",INDEX(Corp_value!$A$1:$EC$2998,MATCH(tbl_dmi_isin[[#This Row],[ISIN]],Corp_value!$B:$B,0),MATCH(S$2,Corp_value!$1:$1,0)))</f>
        <v>#N/A</v>
      </c>
      <c r="T179" s="132" t="e">
        <f>IF(tbl_dmi_isin[[#This Row],[Index]]&gt;$A$2,"",INDEX(Corp_value!$A$1:$EC$2998,MATCH(tbl_dmi_isin[[#This Row],[ISIN]],Corp_value!$B:$B,0),MATCH(T$2,Corp_value!$1:$1,0)))</f>
        <v>#N/A</v>
      </c>
      <c r="U179" s="132" t="e">
        <f>IF(tbl_dmi_isin[[#This Row],[Index]]&gt;$A$2,"",IF(INDEX(Corp_value!$A$1:$EC$2998,MATCH(tbl_dmi_isin[[#This Row],[ISIN]],Corp_value!$B:$B,0),MATCH(U$2,Corp_value!$1:$1,0))="--","",INDEX(Corp_value!$A$1:$EC$2998,MATCH(tbl_dmi_isin[[#This Row],[ISIN]],Corp_value!$B:$B,0),MATCH(U$2,Corp_value!$1:$1,0))))</f>
        <v>#N/A</v>
      </c>
      <c r="V179" s="145" t="str">
        <f>IFERROR(IF(tbl_dmi_isin[[#This Row],[Index]]&gt;$A$2,"",INDEX(Corp_value!$A$1:$EC$2998,MATCH(tbl_dmi_isin[[#This Row],[ISIN]],Corp_value!$B:$B,0),MATCH(V$2,Corp_value!$1:$1,0)))/100000000,"")</f>
        <v/>
      </c>
      <c r="W179" s="150" t="e">
        <f>IF(tbl_dmi_isin[[#This Row],[Index]]&gt;$A$2,"",INDEX(Corp_value!$A$1:$EC$2998,MATCH(tbl_dmi_isin[[#This Row],[ISIN]],Corp_value!$B:$B,0),MATCH(W$2,Corp_value!$1:$1,0)))</f>
        <v>#N/A</v>
      </c>
      <c r="X179" s="150" t="e">
        <f>IF(tbl_dmi_isin[[#This Row],[Index]]&gt;$A$2,"",INDEX(Corp_value!$A$1:$EC$2998,MATCH(tbl_dmi_isin[[#This Row],[ISIN]],Corp_value!$B:$B,0),MATCH(X$2,Corp_value!$1:$1,0)))</f>
        <v>#N/A</v>
      </c>
      <c r="Y179" s="153" t="e">
        <f>IF(tbl_dmi_isin[[#This Row],[Index]]&gt;$A$2,"",INDEX(Corp_value!$A$1:$EC$2998,MATCH(tbl_dmi_isin[[#This Row],[ISIN]],Corp_value!$B:$B,0),MATCH(Y$2,Corp_value!$1:$1,0)))</f>
        <v>#N/A</v>
      </c>
      <c r="Z179" s="153" t="e">
        <f>IF(tbl_dmi_isin[[#This Row],[Index]]&gt;$A$2,"",INDEX(Corp_value!$A$1:$EC$2998,MATCH(tbl_dmi_isin[[#This Row],[ISIN]],Corp_value!$B:$B,0),MATCH(Z$2,Corp_value!$1:$1,0)))</f>
        <v>#N/A</v>
      </c>
    </row>
    <row r="180" spans="1:26">
      <c r="A180" s="12">
        <v>177</v>
      </c>
      <c r="B180" s="85" t="str">
        <f>IF(tbl_dmi_isin[[#This Row],[Index]]&gt;$A$2,"",TEXT(INDEX(美元债一级!$A$2:$BO$2879,tbl_dmi_isin[[#This Row],[Index]]+1,MATCH(B$2,美元债一级!$2:$2,0)),"yyyy/mm/dd"))</f>
        <v>2023/03/16</v>
      </c>
      <c r="C180" s="12" t="str">
        <f>IF(tbl_dmi_isin[[#This Row],[Index]]&gt;$A$2,"",INDEX(美元债一级!$A$2:$BO$2880,tbl_dmi_isin[[#This Row],[Index]]+1,MATCH(C$2,美元债一级!$2:$2,0)))</f>
        <v>XS2602438884</v>
      </c>
      <c r="D180" s="12" t="str">
        <f>IF(tbl_dmi_isin[[#This Row],[Index]]&gt;$A$2,"",INDEX(美元债一级!$A$2:$BO$2880,tbl_dmi_isin[[#This Row],[Index]]+1,MATCH(D$2,美元债一级!$2:$2,0)))</f>
        <v>中信证券国际有限公司</v>
      </c>
      <c r="E180" s="12" t="str">
        <f>TEXT(tbl_dmi_isin[[#This Row],[定价日]],"YYMMDD")&amp;tbl_dmi_isin[[#This Row],[ISIN]]</f>
        <v>230316XS2602438884</v>
      </c>
      <c r="F180" s="115"/>
      <c r="G180" s="24" t="e">
        <f>IF(tbl_dmi_isin[[#This Row],[Index]]&gt;$A$2,"",INDEX(Corp_value!$A$1:$EC$2998,MATCH(tbl_dmi_isin[[#This Row],[ISIN]],Corp_value!$B:$B,0),MATCH(G$2,Corp_value!$1:$1,0)))</f>
        <v>#N/A</v>
      </c>
      <c r="H180" s="25" t="e">
        <f>IF(tbl_dmi_isin[[#This Row],[Index]]&gt;$A$2,"",INDEX(Corp_value!$A$1:$EC$2998,MATCH(tbl_dmi_isin[[#This Row],[ISIN]],Corp_value!$B:$B,0),MATCH(H$2,Corp_value!$1:$1,0)))</f>
        <v>#N/A</v>
      </c>
      <c r="I180" s="25" t="e">
        <f>IF(tbl_dmi_isin[[#This Row],[Index]]&gt;$A$2,"",IF(INDEX(Corp_value!$A$1:$EC$2998,MATCH(tbl_dmi_isin[[#This Row],[ISIN]],Corp_value!$B:$B,0),MATCH(I$2,Corp_value!$1:$1,0))="--","",INDEX(Corp_value!$A$1:$EC$2998,MATCH(tbl_dmi_isin[[#This Row],[ISIN]],Corp_value!$B:$B,0),MATCH(I$2,Corp_value!$1:$1,0))))</f>
        <v>#N/A</v>
      </c>
      <c r="J180" s="24" t="e">
        <f>IF(tbl_dmi_isin[[#This Row],[Index]]&gt;$A$2,"",INDEX(Corp_value!$A$1:$EC$2998,MATCH(tbl_dmi_isin[[#This Row],[ISIN]],Corp_value!$B:$B,0),MATCH(J$2,Corp_value!$1:$1,0)))</f>
        <v>#N/A</v>
      </c>
      <c r="K180" s="24" t="e">
        <f>IF(tbl_dmi_isin[[#This Row],[Index]]&gt;$A$2,"",INDEX(Corp_value!$A$1:$EC$2998,MATCH(tbl_dmi_isin[[#This Row],[ISIN]],Corp_value!$B:$B,0),MATCH(K$2,Corp_value!$1:$1,0)))</f>
        <v>#N/A</v>
      </c>
      <c r="L180" s="24" t="e">
        <f>IF(tbl_dmi_isin[[#This Row],[Index]]&gt;$A$2,"",IF(INDEX(Corp_value!$A$1:$EC$2998,MATCH(tbl_dmi_isin[[#This Row],[ISIN]],Corp_value!$B:$B,0),MATCH(L$2,Corp_value!$1:$1,0))="--","",INDEX(Corp_value!$A$1:$EC$2998,MATCH(tbl_dmi_isin[[#This Row],[ISIN]],Corp_value!$B:$B,0),MATCH(L$2,Corp_value!$1:$1,0))))</f>
        <v>#N/A</v>
      </c>
      <c r="M180" s="132" t="e">
        <f>IF(tbl_dmi_isin[[#This Row],[Index]]&gt;$A$2,"",INDEX(Corp_value!$A$1:$EC$2998,MATCH(tbl_dmi_isin[[#This Row],[ISIN]],Corp_value!$B:$B,0),MATCH(M$2,Corp_value!$1:$1,0)))</f>
        <v>#N/A</v>
      </c>
      <c r="N180" s="132" t="e">
        <f>IF(tbl_dmi_isin[[#This Row],[Index]]&gt;$A$2,"",IF(INDEX(Corp_value!$A$1:$EC$2998,MATCH(tbl_dmi_isin[[#This Row],[ISIN]],Corp_value!$B:$B,0),MATCH(N$2,Corp_value!$1:$1,0))="--","",INDEX(Corp_value!$A$1:$EC$2998,MATCH(tbl_dmi_isin[[#This Row],[ISIN]],Corp_value!$B:$B,0),MATCH(N$2,Corp_value!$1:$1,0))))</f>
        <v>#N/A</v>
      </c>
      <c r="O180" s="132" t="e">
        <f>IF(tbl_dmi_isin[[#This Row],[Index]]&gt;$A$2,"",INDEX(Corp_value!$A$1:$EC$2998,MATCH(tbl_dmi_isin[[#This Row],[ISIN]],Corp_value!$B:$B,0),MATCH(O$2,Corp_value!$1:$1,0)))</f>
        <v>#N/A</v>
      </c>
      <c r="P180" s="147" t="e">
        <f>IF(tbl_dmi_isin[[#This Row],[Index]]&gt;$A$2,"",TEXT(INDEX(Corp_value!$A$1:$EC$2998,MATCH(tbl_dmi_isin[[#This Row],[ISIN]],Corp_value!$B:$B,0),MATCH(P$2,Corp_value!$1:$1,0)),"yyyy/mm/dd"))</f>
        <v>#N/A</v>
      </c>
      <c r="Q180" s="147" t="e">
        <f>IF(tbl_dmi_isin[[#This Row],[Index]]&gt;$A$2,"",TEXT(INDEX(Corp_value!$A$1:$EC$2998,MATCH(tbl_dmi_isin[[#This Row],[ISIN]],Corp_value!$B:$B,0),MATCH(Q$2,Corp_value!$1:$1,0)),"yyyy/mm/dd"))</f>
        <v>#N/A</v>
      </c>
      <c r="R180" s="147" t="e">
        <f>IF(tbl_dmi_isin[[#This Row],[Index]]&gt;$A$2,"",IF(TEXT(INDEX(Corp_value!$A$1:$EC$2998,MATCH(tbl_dmi_isin[[#This Row],[ISIN]],Corp_value!$B:$B,0),MATCH(R$2,Corp_value!$1:$1,0)),"yyyy/mm/dd")="--","",TEXT(INDEX(Corp_value!$A$1:$EC$2998,MATCH(tbl_dmi_isin[[#This Row],[ISIN]],Corp_value!$B:$B,0),MATCH(R$2,Corp_value!$1:$1,0)),"yyyy/mm/dd")))</f>
        <v>#N/A</v>
      </c>
      <c r="S180" s="132" t="e">
        <f>IF(tbl_dmi_isin[[#This Row],[Index]]&gt;$A$2,"",INDEX(Corp_value!$A$1:$EC$2998,MATCH(tbl_dmi_isin[[#This Row],[ISIN]],Corp_value!$B:$B,0),MATCH(S$2,Corp_value!$1:$1,0)))</f>
        <v>#N/A</v>
      </c>
      <c r="T180" s="132" t="e">
        <f>IF(tbl_dmi_isin[[#This Row],[Index]]&gt;$A$2,"",INDEX(Corp_value!$A$1:$EC$2998,MATCH(tbl_dmi_isin[[#This Row],[ISIN]],Corp_value!$B:$B,0),MATCH(T$2,Corp_value!$1:$1,0)))</f>
        <v>#N/A</v>
      </c>
      <c r="U180" s="132" t="e">
        <f>IF(tbl_dmi_isin[[#This Row],[Index]]&gt;$A$2,"",IF(INDEX(Corp_value!$A$1:$EC$2998,MATCH(tbl_dmi_isin[[#This Row],[ISIN]],Corp_value!$B:$B,0),MATCH(U$2,Corp_value!$1:$1,0))="--","",INDEX(Corp_value!$A$1:$EC$2998,MATCH(tbl_dmi_isin[[#This Row],[ISIN]],Corp_value!$B:$B,0),MATCH(U$2,Corp_value!$1:$1,0))))</f>
        <v>#N/A</v>
      </c>
      <c r="V180" s="145" t="str">
        <f>IFERROR(IF(tbl_dmi_isin[[#This Row],[Index]]&gt;$A$2,"",INDEX(Corp_value!$A$1:$EC$2998,MATCH(tbl_dmi_isin[[#This Row],[ISIN]],Corp_value!$B:$B,0),MATCH(V$2,Corp_value!$1:$1,0)))/100000000,"")</f>
        <v/>
      </c>
      <c r="W180" s="150" t="e">
        <f>IF(tbl_dmi_isin[[#This Row],[Index]]&gt;$A$2,"",INDEX(Corp_value!$A$1:$EC$2998,MATCH(tbl_dmi_isin[[#This Row],[ISIN]],Corp_value!$B:$B,0),MATCH(W$2,Corp_value!$1:$1,0)))</f>
        <v>#N/A</v>
      </c>
      <c r="X180" s="150" t="e">
        <f>IF(tbl_dmi_isin[[#This Row],[Index]]&gt;$A$2,"",INDEX(Corp_value!$A$1:$EC$2998,MATCH(tbl_dmi_isin[[#This Row],[ISIN]],Corp_value!$B:$B,0),MATCH(X$2,Corp_value!$1:$1,0)))</f>
        <v>#N/A</v>
      </c>
      <c r="Y180" s="153" t="e">
        <f>IF(tbl_dmi_isin[[#This Row],[Index]]&gt;$A$2,"",INDEX(Corp_value!$A$1:$EC$2998,MATCH(tbl_dmi_isin[[#This Row],[ISIN]],Corp_value!$B:$B,0),MATCH(Y$2,Corp_value!$1:$1,0)))</f>
        <v>#N/A</v>
      </c>
      <c r="Z180" s="153" t="e">
        <f>IF(tbl_dmi_isin[[#This Row],[Index]]&gt;$A$2,"",INDEX(Corp_value!$A$1:$EC$2998,MATCH(tbl_dmi_isin[[#This Row],[ISIN]],Corp_value!$B:$B,0),MATCH(Z$2,Corp_value!$1:$1,0)))</f>
        <v>#N/A</v>
      </c>
    </row>
    <row r="181" spans="1:26">
      <c r="A181" s="12">
        <v>178</v>
      </c>
      <c r="B181" s="85" t="str">
        <f>IF(tbl_dmi_isin[[#This Row],[Index]]&gt;$A$2,"",TEXT(INDEX(美元债一级!$A$2:$BO$2879,tbl_dmi_isin[[#This Row],[Index]]+1,MATCH(B$2,美元债一级!$2:$2,0)),"yyyy/mm/dd"))</f>
        <v>2023/03/16</v>
      </c>
      <c r="C181" s="12" t="str">
        <f>IF(tbl_dmi_isin[[#This Row],[Index]]&gt;$A$2,"",INDEX(美元债一级!$A$2:$BO$2880,tbl_dmi_isin[[#This Row],[Index]]+1,MATCH(C$2,美元债一级!$2:$2,0)))</f>
        <v>XS2602439262</v>
      </c>
      <c r="D181" s="12" t="str">
        <f>IF(tbl_dmi_isin[[#This Row],[Index]]&gt;$A$2,"",INDEX(美元债一级!$A$2:$BO$2880,tbl_dmi_isin[[#This Row],[Index]]+1,MATCH(D$2,美元债一级!$2:$2,0)))</f>
        <v>中信证券国际有限公司</v>
      </c>
      <c r="E181" s="12" t="str">
        <f>TEXT(tbl_dmi_isin[[#This Row],[定价日]],"YYMMDD")&amp;tbl_dmi_isin[[#This Row],[ISIN]]</f>
        <v>230316XS2602439262</v>
      </c>
      <c r="F181" s="115"/>
      <c r="G181" s="24" t="e">
        <f>IF(tbl_dmi_isin[[#This Row],[Index]]&gt;$A$2,"",INDEX(Corp_value!$A$1:$EC$2998,MATCH(tbl_dmi_isin[[#This Row],[ISIN]],Corp_value!$B:$B,0),MATCH(G$2,Corp_value!$1:$1,0)))</f>
        <v>#N/A</v>
      </c>
      <c r="H181" s="25" t="e">
        <f>IF(tbl_dmi_isin[[#This Row],[Index]]&gt;$A$2,"",INDEX(Corp_value!$A$1:$EC$2998,MATCH(tbl_dmi_isin[[#This Row],[ISIN]],Corp_value!$B:$B,0),MATCH(H$2,Corp_value!$1:$1,0)))</f>
        <v>#N/A</v>
      </c>
      <c r="I181" s="25" t="e">
        <f>IF(tbl_dmi_isin[[#This Row],[Index]]&gt;$A$2,"",IF(INDEX(Corp_value!$A$1:$EC$2998,MATCH(tbl_dmi_isin[[#This Row],[ISIN]],Corp_value!$B:$B,0),MATCH(I$2,Corp_value!$1:$1,0))="--","",INDEX(Corp_value!$A$1:$EC$2998,MATCH(tbl_dmi_isin[[#This Row],[ISIN]],Corp_value!$B:$B,0),MATCH(I$2,Corp_value!$1:$1,0))))</f>
        <v>#N/A</v>
      </c>
      <c r="J181" s="24" t="e">
        <f>IF(tbl_dmi_isin[[#This Row],[Index]]&gt;$A$2,"",INDEX(Corp_value!$A$1:$EC$2998,MATCH(tbl_dmi_isin[[#This Row],[ISIN]],Corp_value!$B:$B,0),MATCH(J$2,Corp_value!$1:$1,0)))</f>
        <v>#N/A</v>
      </c>
      <c r="K181" s="24" t="e">
        <f>IF(tbl_dmi_isin[[#This Row],[Index]]&gt;$A$2,"",INDEX(Corp_value!$A$1:$EC$2998,MATCH(tbl_dmi_isin[[#This Row],[ISIN]],Corp_value!$B:$B,0),MATCH(K$2,Corp_value!$1:$1,0)))</f>
        <v>#N/A</v>
      </c>
      <c r="L181" s="24" t="e">
        <f>IF(tbl_dmi_isin[[#This Row],[Index]]&gt;$A$2,"",IF(INDEX(Corp_value!$A$1:$EC$2998,MATCH(tbl_dmi_isin[[#This Row],[ISIN]],Corp_value!$B:$B,0),MATCH(L$2,Corp_value!$1:$1,0))="--","",INDEX(Corp_value!$A$1:$EC$2998,MATCH(tbl_dmi_isin[[#This Row],[ISIN]],Corp_value!$B:$B,0),MATCH(L$2,Corp_value!$1:$1,0))))</f>
        <v>#N/A</v>
      </c>
      <c r="M181" s="132" t="e">
        <f>IF(tbl_dmi_isin[[#This Row],[Index]]&gt;$A$2,"",INDEX(Corp_value!$A$1:$EC$2998,MATCH(tbl_dmi_isin[[#This Row],[ISIN]],Corp_value!$B:$B,0),MATCH(M$2,Corp_value!$1:$1,0)))</f>
        <v>#N/A</v>
      </c>
      <c r="N181" s="132" t="e">
        <f>IF(tbl_dmi_isin[[#This Row],[Index]]&gt;$A$2,"",IF(INDEX(Corp_value!$A$1:$EC$2998,MATCH(tbl_dmi_isin[[#This Row],[ISIN]],Corp_value!$B:$B,0),MATCH(N$2,Corp_value!$1:$1,0))="--","",INDEX(Corp_value!$A$1:$EC$2998,MATCH(tbl_dmi_isin[[#This Row],[ISIN]],Corp_value!$B:$B,0),MATCH(N$2,Corp_value!$1:$1,0))))</f>
        <v>#N/A</v>
      </c>
      <c r="O181" s="132" t="e">
        <f>IF(tbl_dmi_isin[[#This Row],[Index]]&gt;$A$2,"",INDEX(Corp_value!$A$1:$EC$2998,MATCH(tbl_dmi_isin[[#This Row],[ISIN]],Corp_value!$B:$B,0),MATCH(O$2,Corp_value!$1:$1,0)))</f>
        <v>#N/A</v>
      </c>
      <c r="P181" s="147" t="e">
        <f>IF(tbl_dmi_isin[[#This Row],[Index]]&gt;$A$2,"",TEXT(INDEX(Corp_value!$A$1:$EC$2998,MATCH(tbl_dmi_isin[[#This Row],[ISIN]],Corp_value!$B:$B,0),MATCH(P$2,Corp_value!$1:$1,0)),"yyyy/mm/dd"))</f>
        <v>#N/A</v>
      </c>
      <c r="Q181" s="147" t="e">
        <f>IF(tbl_dmi_isin[[#This Row],[Index]]&gt;$A$2,"",TEXT(INDEX(Corp_value!$A$1:$EC$2998,MATCH(tbl_dmi_isin[[#This Row],[ISIN]],Corp_value!$B:$B,0),MATCH(Q$2,Corp_value!$1:$1,0)),"yyyy/mm/dd"))</f>
        <v>#N/A</v>
      </c>
      <c r="R181" s="147" t="e">
        <f>IF(tbl_dmi_isin[[#This Row],[Index]]&gt;$A$2,"",IF(TEXT(INDEX(Corp_value!$A$1:$EC$2998,MATCH(tbl_dmi_isin[[#This Row],[ISIN]],Corp_value!$B:$B,0),MATCH(R$2,Corp_value!$1:$1,0)),"yyyy/mm/dd")="--","",TEXT(INDEX(Corp_value!$A$1:$EC$2998,MATCH(tbl_dmi_isin[[#This Row],[ISIN]],Corp_value!$B:$B,0),MATCH(R$2,Corp_value!$1:$1,0)),"yyyy/mm/dd")))</f>
        <v>#N/A</v>
      </c>
      <c r="S181" s="132" t="e">
        <f>IF(tbl_dmi_isin[[#This Row],[Index]]&gt;$A$2,"",INDEX(Corp_value!$A$1:$EC$2998,MATCH(tbl_dmi_isin[[#This Row],[ISIN]],Corp_value!$B:$B,0),MATCH(S$2,Corp_value!$1:$1,0)))</f>
        <v>#N/A</v>
      </c>
      <c r="T181" s="132" t="e">
        <f>IF(tbl_dmi_isin[[#This Row],[Index]]&gt;$A$2,"",INDEX(Corp_value!$A$1:$EC$2998,MATCH(tbl_dmi_isin[[#This Row],[ISIN]],Corp_value!$B:$B,0),MATCH(T$2,Corp_value!$1:$1,0)))</f>
        <v>#N/A</v>
      </c>
      <c r="U181" s="132" t="e">
        <f>IF(tbl_dmi_isin[[#This Row],[Index]]&gt;$A$2,"",IF(INDEX(Corp_value!$A$1:$EC$2998,MATCH(tbl_dmi_isin[[#This Row],[ISIN]],Corp_value!$B:$B,0),MATCH(U$2,Corp_value!$1:$1,0))="--","",INDEX(Corp_value!$A$1:$EC$2998,MATCH(tbl_dmi_isin[[#This Row],[ISIN]],Corp_value!$B:$B,0),MATCH(U$2,Corp_value!$1:$1,0))))</f>
        <v>#N/A</v>
      </c>
      <c r="V181" s="145" t="str">
        <f>IFERROR(IF(tbl_dmi_isin[[#This Row],[Index]]&gt;$A$2,"",INDEX(Corp_value!$A$1:$EC$2998,MATCH(tbl_dmi_isin[[#This Row],[ISIN]],Corp_value!$B:$B,0),MATCH(V$2,Corp_value!$1:$1,0)))/100000000,"")</f>
        <v/>
      </c>
      <c r="W181" s="150" t="e">
        <f>IF(tbl_dmi_isin[[#This Row],[Index]]&gt;$A$2,"",INDEX(Corp_value!$A$1:$EC$2998,MATCH(tbl_dmi_isin[[#This Row],[ISIN]],Corp_value!$B:$B,0),MATCH(W$2,Corp_value!$1:$1,0)))</f>
        <v>#N/A</v>
      </c>
      <c r="X181" s="150" t="e">
        <f>IF(tbl_dmi_isin[[#This Row],[Index]]&gt;$A$2,"",INDEX(Corp_value!$A$1:$EC$2998,MATCH(tbl_dmi_isin[[#This Row],[ISIN]],Corp_value!$B:$B,0),MATCH(X$2,Corp_value!$1:$1,0)))</f>
        <v>#N/A</v>
      </c>
      <c r="Y181" s="153" t="e">
        <f>IF(tbl_dmi_isin[[#This Row],[Index]]&gt;$A$2,"",INDEX(Corp_value!$A$1:$EC$2998,MATCH(tbl_dmi_isin[[#This Row],[ISIN]],Corp_value!$B:$B,0),MATCH(Y$2,Corp_value!$1:$1,0)))</f>
        <v>#N/A</v>
      </c>
      <c r="Z181" s="153" t="e">
        <f>IF(tbl_dmi_isin[[#This Row],[Index]]&gt;$A$2,"",INDEX(Corp_value!$A$1:$EC$2998,MATCH(tbl_dmi_isin[[#This Row],[ISIN]],Corp_value!$B:$B,0),MATCH(Z$2,Corp_value!$1:$1,0)))</f>
        <v>#N/A</v>
      </c>
    </row>
    <row r="182" spans="1:26">
      <c r="A182" s="12">
        <v>179</v>
      </c>
      <c r="B182" s="85" t="str">
        <f>IF(tbl_dmi_isin[[#This Row],[Index]]&gt;$A$2,"",TEXT(INDEX(美元债一级!$A$2:$BO$2879,tbl_dmi_isin[[#This Row],[Index]]+1,MATCH(B$2,美元债一级!$2:$2,0)),"yyyy/mm/dd"))</f>
        <v>2023/03/16</v>
      </c>
      <c r="C182" s="12" t="str">
        <f>IF(tbl_dmi_isin[[#This Row],[Index]]&gt;$A$2,"",INDEX(美元债一级!$A$2:$BO$2880,tbl_dmi_isin[[#This Row],[Index]]+1,MATCH(C$2,美元债一级!$2:$2,0)))</f>
        <v>XS2602440435</v>
      </c>
      <c r="D182" s="12" t="str">
        <f>IF(tbl_dmi_isin[[#This Row],[Index]]&gt;$A$2,"",INDEX(美元债一级!$A$2:$BO$2880,tbl_dmi_isin[[#This Row],[Index]]+1,MATCH(D$2,美元债一级!$2:$2,0)))</f>
        <v>中信证券国际有限公司</v>
      </c>
      <c r="E182" s="12" t="str">
        <f>TEXT(tbl_dmi_isin[[#This Row],[定价日]],"YYMMDD")&amp;tbl_dmi_isin[[#This Row],[ISIN]]</f>
        <v>230316XS2602440435</v>
      </c>
      <c r="F182" s="116"/>
      <c r="G182" s="24" t="e">
        <f>IF(tbl_dmi_isin[[#This Row],[Index]]&gt;$A$2,"",INDEX(Corp_value!$A$1:$EC$2998,MATCH(tbl_dmi_isin[[#This Row],[ISIN]],Corp_value!$B:$B,0),MATCH(G$2,Corp_value!$1:$1,0)))</f>
        <v>#N/A</v>
      </c>
      <c r="H182" s="25" t="e">
        <f>IF(tbl_dmi_isin[[#This Row],[Index]]&gt;$A$2,"",INDEX(Corp_value!$A$1:$EC$2998,MATCH(tbl_dmi_isin[[#This Row],[ISIN]],Corp_value!$B:$B,0),MATCH(H$2,Corp_value!$1:$1,0)))</f>
        <v>#N/A</v>
      </c>
      <c r="I182" s="25" t="e">
        <f>IF(tbl_dmi_isin[[#This Row],[Index]]&gt;$A$2,"",IF(INDEX(Corp_value!$A$1:$EC$2998,MATCH(tbl_dmi_isin[[#This Row],[ISIN]],Corp_value!$B:$B,0),MATCH(I$2,Corp_value!$1:$1,0))="--","",INDEX(Corp_value!$A$1:$EC$2998,MATCH(tbl_dmi_isin[[#This Row],[ISIN]],Corp_value!$B:$B,0),MATCH(I$2,Corp_value!$1:$1,0))))</f>
        <v>#N/A</v>
      </c>
      <c r="J182" s="24" t="e">
        <f>IF(tbl_dmi_isin[[#This Row],[Index]]&gt;$A$2,"",INDEX(Corp_value!$A$1:$EC$2998,MATCH(tbl_dmi_isin[[#This Row],[ISIN]],Corp_value!$B:$B,0),MATCH(J$2,Corp_value!$1:$1,0)))</f>
        <v>#N/A</v>
      </c>
      <c r="K182" s="24" t="e">
        <f>IF(tbl_dmi_isin[[#This Row],[Index]]&gt;$A$2,"",INDEX(Corp_value!$A$1:$EC$2998,MATCH(tbl_dmi_isin[[#This Row],[ISIN]],Corp_value!$B:$B,0),MATCH(K$2,Corp_value!$1:$1,0)))</f>
        <v>#N/A</v>
      </c>
      <c r="L182" s="24" t="e">
        <f>IF(tbl_dmi_isin[[#This Row],[Index]]&gt;$A$2,"",IF(INDEX(Corp_value!$A$1:$EC$2998,MATCH(tbl_dmi_isin[[#This Row],[ISIN]],Corp_value!$B:$B,0),MATCH(L$2,Corp_value!$1:$1,0))="--","",INDEX(Corp_value!$A$1:$EC$2998,MATCH(tbl_dmi_isin[[#This Row],[ISIN]],Corp_value!$B:$B,0),MATCH(L$2,Corp_value!$1:$1,0))))</f>
        <v>#N/A</v>
      </c>
      <c r="M182" s="132" t="e">
        <f>IF(tbl_dmi_isin[[#This Row],[Index]]&gt;$A$2,"",INDEX(Corp_value!$A$1:$EC$2998,MATCH(tbl_dmi_isin[[#This Row],[ISIN]],Corp_value!$B:$B,0),MATCH(M$2,Corp_value!$1:$1,0)))</f>
        <v>#N/A</v>
      </c>
      <c r="N182" s="132" t="e">
        <f>IF(tbl_dmi_isin[[#This Row],[Index]]&gt;$A$2,"",IF(INDEX(Corp_value!$A$1:$EC$2998,MATCH(tbl_dmi_isin[[#This Row],[ISIN]],Corp_value!$B:$B,0),MATCH(N$2,Corp_value!$1:$1,0))="--","",INDEX(Corp_value!$A$1:$EC$2998,MATCH(tbl_dmi_isin[[#This Row],[ISIN]],Corp_value!$B:$B,0),MATCH(N$2,Corp_value!$1:$1,0))))</f>
        <v>#N/A</v>
      </c>
      <c r="O182" s="132" t="e">
        <f>IF(tbl_dmi_isin[[#This Row],[Index]]&gt;$A$2,"",INDEX(Corp_value!$A$1:$EC$2998,MATCH(tbl_dmi_isin[[#This Row],[ISIN]],Corp_value!$B:$B,0),MATCH(O$2,Corp_value!$1:$1,0)))</f>
        <v>#N/A</v>
      </c>
      <c r="P182" s="148" t="e">
        <f>IF(tbl_dmi_isin[[#This Row],[Index]]&gt;$A$2,"",TEXT(INDEX(Corp_value!$A$1:$EC$2998,MATCH(tbl_dmi_isin[[#This Row],[ISIN]],Corp_value!$B:$B,0),MATCH(P$2,Corp_value!$1:$1,0)),"yyyy/mm/dd"))</f>
        <v>#N/A</v>
      </c>
      <c r="Q182" s="148" t="e">
        <f>IF(tbl_dmi_isin[[#This Row],[Index]]&gt;$A$2,"",TEXT(INDEX(Corp_value!$A$1:$EC$2998,MATCH(tbl_dmi_isin[[#This Row],[ISIN]],Corp_value!$B:$B,0),MATCH(Q$2,Corp_value!$1:$1,0)),"yyyy/mm/dd"))</f>
        <v>#N/A</v>
      </c>
      <c r="R182" s="148" t="e">
        <f>IF(tbl_dmi_isin[[#This Row],[Index]]&gt;$A$2,"",IF(TEXT(INDEX(Corp_value!$A$1:$EC$2998,MATCH(tbl_dmi_isin[[#This Row],[ISIN]],Corp_value!$B:$B,0),MATCH(R$2,Corp_value!$1:$1,0)),"yyyy/mm/dd")="--","",TEXT(INDEX(Corp_value!$A$1:$EC$2998,MATCH(tbl_dmi_isin[[#This Row],[ISIN]],Corp_value!$B:$B,0),MATCH(R$2,Corp_value!$1:$1,0)),"yyyy/mm/dd")))</f>
        <v>#N/A</v>
      </c>
      <c r="S182" s="132" t="e">
        <f>IF(tbl_dmi_isin[[#This Row],[Index]]&gt;$A$2,"",INDEX(Corp_value!$A$1:$EC$2998,MATCH(tbl_dmi_isin[[#This Row],[ISIN]],Corp_value!$B:$B,0),MATCH(S$2,Corp_value!$1:$1,0)))</f>
        <v>#N/A</v>
      </c>
      <c r="T182" s="132" t="e">
        <f>IF(tbl_dmi_isin[[#This Row],[Index]]&gt;$A$2,"",INDEX(Corp_value!$A$1:$EC$2998,MATCH(tbl_dmi_isin[[#This Row],[ISIN]],Corp_value!$B:$B,0),MATCH(T$2,Corp_value!$1:$1,0)))</f>
        <v>#N/A</v>
      </c>
      <c r="U182" s="132" t="e">
        <f>IF(tbl_dmi_isin[[#This Row],[Index]]&gt;$A$2,"",IF(INDEX(Corp_value!$A$1:$EC$2998,MATCH(tbl_dmi_isin[[#This Row],[ISIN]],Corp_value!$B:$B,0),MATCH(U$2,Corp_value!$1:$1,0))="--","",INDEX(Corp_value!$A$1:$EC$2998,MATCH(tbl_dmi_isin[[#This Row],[ISIN]],Corp_value!$B:$B,0),MATCH(U$2,Corp_value!$1:$1,0))))</f>
        <v>#N/A</v>
      </c>
      <c r="V182" s="145" t="str">
        <f>IFERROR(IF(tbl_dmi_isin[[#This Row],[Index]]&gt;$A$2,"",INDEX(Corp_value!$A$1:$EC$2998,MATCH(tbl_dmi_isin[[#This Row],[ISIN]],Corp_value!$B:$B,0),MATCH(V$2,Corp_value!$1:$1,0)))/100000000,"")</f>
        <v/>
      </c>
      <c r="W182" s="150" t="e">
        <f>IF(tbl_dmi_isin[[#This Row],[Index]]&gt;$A$2,"",INDEX(Corp_value!$A$1:$EC$2998,MATCH(tbl_dmi_isin[[#This Row],[ISIN]],Corp_value!$B:$B,0),MATCH(W$2,Corp_value!$1:$1,0)))</f>
        <v>#N/A</v>
      </c>
      <c r="X182" s="150" t="e">
        <f>IF(tbl_dmi_isin[[#This Row],[Index]]&gt;$A$2,"",INDEX(Corp_value!$A$1:$EC$2998,MATCH(tbl_dmi_isin[[#This Row],[ISIN]],Corp_value!$B:$B,0),MATCH(X$2,Corp_value!$1:$1,0)))</f>
        <v>#N/A</v>
      </c>
      <c r="Y182" s="153" t="e">
        <f>IF(tbl_dmi_isin[[#This Row],[Index]]&gt;$A$2,"",INDEX(Corp_value!$A$1:$EC$2998,MATCH(tbl_dmi_isin[[#This Row],[ISIN]],Corp_value!$B:$B,0),MATCH(Y$2,Corp_value!$1:$1,0)))</f>
        <v>#N/A</v>
      </c>
      <c r="Z182" s="153" t="e">
        <f>IF(tbl_dmi_isin[[#This Row],[Index]]&gt;$A$2,"",INDEX(Corp_value!$A$1:$EC$2998,MATCH(tbl_dmi_isin[[#This Row],[ISIN]],Corp_value!$B:$B,0),MATCH(Z$2,Corp_value!$1:$1,0)))</f>
        <v>#N/A</v>
      </c>
    </row>
    <row r="183" spans="1:26">
      <c r="A183" s="12">
        <v>180</v>
      </c>
      <c r="B183" s="85" t="str">
        <f>IF(tbl_dmi_isin[[#This Row],[Index]]&gt;$A$2,"",TEXT(INDEX(美元债一级!$A$2:$BO$2879,tbl_dmi_isin[[#This Row],[Index]]+1,MATCH(B$2,美元债一级!$2:$2,0)),"yyyy/mm/dd"))</f>
        <v>2023/03/16</v>
      </c>
      <c r="C183" s="12" t="str">
        <f>IF(tbl_dmi_isin[[#This Row],[Index]]&gt;$A$2,"",INDEX(美元债一级!$A$2:$BO$2880,tbl_dmi_isin[[#This Row],[Index]]+1,MATCH(C$2,美元债一级!$2:$2,0)))</f>
        <v>XS2595457578</v>
      </c>
      <c r="D183" s="12" t="str">
        <f>IF(tbl_dmi_isin[[#This Row],[Index]]&gt;$A$2,"",INDEX(美元债一级!$A$2:$BO$2880,tbl_dmi_isin[[#This Row],[Index]]+1,MATCH(D$2,美元债一级!$2:$2,0)))</f>
        <v>无锡惠山高科集团有限公司</v>
      </c>
      <c r="E183" s="12" t="str">
        <f>TEXT(tbl_dmi_isin[[#This Row],[定价日]],"YYMMDD")&amp;tbl_dmi_isin[[#This Row],[ISIN]]</f>
        <v>230316XS2595457578</v>
      </c>
      <c r="F183" s="115"/>
      <c r="G183" s="24" t="e">
        <f>IF(tbl_dmi_isin[[#This Row],[Index]]&gt;$A$2,"",INDEX(Corp_value!$A$1:$EC$2998,MATCH(tbl_dmi_isin[[#This Row],[ISIN]],Corp_value!$B:$B,0),MATCH(G$2,Corp_value!$1:$1,0)))</f>
        <v>#N/A</v>
      </c>
      <c r="H183" s="25" t="e">
        <f>IF(tbl_dmi_isin[[#This Row],[Index]]&gt;$A$2,"",INDEX(Corp_value!$A$1:$EC$2998,MATCH(tbl_dmi_isin[[#This Row],[ISIN]],Corp_value!$B:$B,0),MATCH(H$2,Corp_value!$1:$1,0)))</f>
        <v>#N/A</v>
      </c>
      <c r="I183" s="25" t="e">
        <f>IF(tbl_dmi_isin[[#This Row],[Index]]&gt;$A$2,"",IF(INDEX(Corp_value!$A$1:$EC$2998,MATCH(tbl_dmi_isin[[#This Row],[ISIN]],Corp_value!$B:$B,0),MATCH(I$2,Corp_value!$1:$1,0))="--","",INDEX(Corp_value!$A$1:$EC$2998,MATCH(tbl_dmi_isin[[#This Row],[ISIN]],Corp_value!$B:$B,0),MATCH(I$2,Corp_value!$1:$1,0))))</f>
        <v>#N/A</v>
      </c>
      <c r="J183" s="24" t="e">
        <f>IF(tbl_dmi_isin[[#This Row],[Index]]&gt;$A$2,"",INDEX(Corp_value!$A$1:$EC$2998,MATCH(tbl_dmi_isin[[#This Row],[ISIN]],Corp_value!$B:$B,0),MATCH(J$2,Corp_value!$1:$1,0)))</f>
        <v>#N/A</v>
      </c>
      <c r="K183" s="24" t="e">
        <f>IF(tbl_dmi_isin[[#This Row],[Index]]&gt;$A$2,"",INDEX(Corp_value!$A$1:$EC$2998,MATCH(tbl_dmi_isin[[#This Row],[ISIN]],Corp_value!$B:$B,0),MATCH(K$2,Corp_value!$1:$1,0)))</f>
        <v>#N/A</v>
      </c>
      <c r="L183" s="24" t="e">
        <f>IF(tbl_dmi_isin[[#This Row],[Index]]&gt;$A$2,"",IF(INDEX(Corp_value!$A$1:$EC$2998,MATCH(tbl_dmi_isin[[#This Row],[ISIN]],Corp_value!$B:$B,0),MATCH(L$2,Corp_value!$1:$1,0))="--","",INDEX(Corp_value!$A$1:$EC$2998,MATCH(tbl_dmi_isin[[#This Row],[ISIN]],Corp_value!$B:$B,0),MATCH(L$2,Corp_value!$1:$1,0))))</f>
        <v>#N/A</v>
      </c>
      <c r="M183" s="132" t="e">
        <f>IF(tbl_dmi_isin[[#This Row],[Index]]&gt;$A$2,"",INDEX(Corp_value!$A$1:$EC$2998,MATCH(tbl_dmi_isin[[#This Row],[ISIN]],Corp_value!$B:$B,0),MATCH(M$2,Corp_value!$1:$1,0)))</f>
        <v>#N/A</v>
      </c>
      <c r="N183" s="132" t="e">
        <f>IF(tbl_dmi_isin[[#This Row],[Index]]&gt;$A$2,"",IF(INDEX(Corp_value!$A$1:$EC$2998,MATCH(tbl_dmi_isin[[#This Row],[ISIN]],Corp_value!$B:$B,0),MATCH(N$2,Corp_value!$1:$1,0))="--","",INDEX(Corp_value!$A$1:$EC$2998,MATCH(tbl_dmi_isin[[#This Row],[ISIN]],Corp_value!$B:$B,0),MATCH(N$2,Corp_value!$1:$1,0))))</f>
        <v>#N/A</v>
      </c>
      <c r="O183" s="132" t="e">
        <f>IF(tbl_dmi_isin[[#This Row],[Index]]&gt;$A$2,"",INDEX(Corp_value!$A$1:$EC$2998,MATCH(tbl_dmi_isin[[#This Row],[ISIN]],Corp_value!$B:$B,0),MATCH(O$2,Corp_value!$1:$1,0)))</f>
        <v>#N/A</v>
      </c>
      <c r="P183" s="147" t="e">
        <f>IF(tbl_dmi_isin[[#This Row],[Index]]&gt;$A$2,"",TEXT(INDEX(Corp_value!$A$1:$EC$2998,MATCH(tbl_dmi_isin[[#This Row],[ISIN]],Corp_value!$B:$B,0),MATCH(P$2,Corp_value!$1:$1,0)),"yyyy/mm/dd"))</f>
        <v>#N/A</v>
      </c>
      <c r="Q183" s="147" t="e">
        <f>IF(tbl_dmi_isin[[#This Row],[Index]]&gt;$A$2,"",TEXT(INDEX(Corp_value!$A$1:$EC$2998,MATCH(tbl_dmi_isin[[#This Row],[ISIN]],Corp_value!$B:$B,0),MATCH(Q$2,Corp_value!$1:$1,0)),"yyyy/mm/dd"))</f>
        <v>#N/A</v>
      </c>
      <c r="R183" s="147" t="e">
        <f>IF(tbl_dmi_isin[[#This Row],[Index]]&gt;$A$2,"",IF(TEXT(INDEX(Corp_value!$A$1:$EC$2998,MATCH(tbl_dmi_isin[[#This Row],[ISIN]],Corp_value!$B:$B,0),MATCH(R$2,Corp_value!$1:$1,0)),"yyyy/mm/dd")="--","",TEXT(INDEX(Corp_value!$A$1:$EC$2998,MATCH(tbl_dmi_isin[[#This Row],[ISIN]],Corp_value!$B:$B,0),MATCH(R$2,Corp_value!$1:$1,0)),"yyyy/mm/dd")))</f>
        <v>#N/A</v>
      </c>
      <c r="S183" s="132" t="e">
        <f>IF(tbl_dmi_isin[[#This Row],[Index]]&gt;$A$2,"",INDEX(Corp_value!$A$1:$EC$2998,MATCH(tbl_dmi_isin[[#This Row],[ISIN]],Corp_value!$B:$B,0),MATCH(S$2,Corp_value!$1:$1,0)))</f>
        <v>#N/A</v>
      </c>
      <c r="T183" s="132" t="e">
        <f>IF(tbl_dmi_isin[[#This Row],[Index]]&gt;$A$2,"",INDEX(Corp_value!$A$1:$EC$2998,MATCH(tbl_dmi_isin[[#This Row],[ISIN]],Corp_value!$B:$B,0),MATCH(T$2,Corp_value!$1:$1,0)))</f>
        <v>#N/A</v>
      </c>
      <c r="U183" s="132" t="e">
        <f>IF(tbl_dmi_isin[[#This Row],[Index]]&gt;$A$2,"",IF(INDEX(Corp_value!$A$1:$EC$2998,MATCH(tbl_dmi_isin[[#This Row],[ISIN]],Corp_value!$B:$B,0),MATCH(U$2,Corp_value!$1:$1,0))="--","",INDEX(Corp_value!$A$1:$EC$2998,MATCH(tbl_dmi_isin[[#This Row],[ISIN]],Corp_value!$B:$B,0),MATCH(U$2,Corp_value!$1:$1,0))))</f>
        <v>#N/A</v>
      </c>
      <c r="V183" s="145" t="str">
        <f>IFERROR(IF(tbl_dmi_isin[[#This Row],[Index]]&gt;$A$2,"",INDEX(Corp_value!$A$1:$EC$2998,MATCH(tbl_dmi_isin[[#This Row],[ISIN]],Corp_value!$B:$B,0),MATCH(V$2,Corp_value!$1:$1,0)))/100000000,"")</f>
        <v/>
      </c>
      <c r="W183" s="150" t="e">
        <f>IF(tbl_dmi_isin[[#This Row],[Index]]&gt;$A$2,"",INDEX(Corp_value!$A$1:$EC$2998,MATCH(tbl_dmi_isin[[#This Row],[ISIN]],Corp_value!$B:$B,0),MATCH(W$2,Corp_value!$1:$1,0)))</f>
        <v>#N/A</v>
      </c>
      <c r="X183" s="150" t="e">
        <f>IF(tbl_dmi_isin[[#This Row],[Index]]&gt;$A$2,"",INDEX(Corp_value!$A$1:$EC$2998,MATCH(tbl_dmi_isin[[#This Row],[ISIN]],Corp_value!$B:$B,0),MATCH(X$2,Corp_value!$1:$1,0)))</f>
        <v>#N/A</v>
      </c>
      <c r="Y183" s="153" t="e">
        <f>IF(tbl_dmi_isin[[#This Row],[Index]]&gt;$A$2,"",INDEX(Corp_value!$A$1:$EC$2998,MATCH(tbl_dmi_isin[[#This Row],[ISIN]],Corp_value!$B:$B,0),MATCH(Y$2,Corp_value!$1:$1,0)))</f>
        <v>#N/A</v>
      </c>
      <c r="Z183" s="153" t="e">
        <f>IF(tbl_dmi_isin[[#This Row],[Index]]&gt;$A$2,"",INDEX(Corp_value!$A$1:$EC$2998,MATCH(tbl_dmi_isin[[#This Row],[ISIN]],Corp_value!$B:$B,0),MATCH(Z$2,Corp_value!$1:$1,0)))</f>
        <v>#N/A</v>
      </c>
    </row>
    <row r="184" spans="1:26">
      <c r="A184" s="12">
        <v>181</v>
      </c>
      <c r="B184" s="85" t="str">
        <f>IF(tbl_dmi_isin[[#This Row],[Index]]&gt;$A$2,"",TEXT(INDEX(美元债一级!$A$2:$BO$2879,tbl_dmi_isin[[#This Row],[Index]]+1,MATCH(B$2,美元债一级!$2:$2,0)),"yyyy/mm/dd"))</f>
        <v>2023/03/14</v>
      </c>
      <c r="C184" s="12" t="str">
        <f>IF(tbl_dmi_isin[[#This Row],[Index]]&gt;$A$2,"",INDEX(美元债一级!$A$2:$BO$2880,tbl_dmi_isin[[#This Row],[Index]]+1,MATCH(C$2,美元债一级!$2:$2,0)))</f>
        <v>XS2601000172</v>
      </c>
      <c r="D184" s="12" t="str">
        <f>IF(tbl_dmi_isin[[#This Row],[Index]]&gt;$A$2,"",INDEX(美元债一级!$A$2:$BO$2880,tbl_dmi_isin[[#This Row],[Index]]+1,MATCH(D$2,美元债一级!$2:$2,0)))</f>
        <v>中信证券国际有限公司</v>
      </c>
      <c r="E184" s="12" t="str">
        <f>TEXT(tbl_dmi_isin[[#This Row],[定价日]],"YYMMDD")&amp;tbl_dmi_isin[[#This Row],[ISIN]]</f>
        <v>230314XS2601000172</v>
      </c>
      <c r="F184" s="115"/>
      <c r="G184" s="24" t="e">
        <f>IF(tbl_dmi_isin[[#This Row],[Index]]&gt;$A$2,"",INDEX(Corp_value!$A$1:$EC$2998,MATCH(tbl_dmi_isin[[#This Row],[ISIN]],Corp_value!$B:$B,0),MATCH(G$2,Corp_value!$1:$1,0)))</f>
        <v>#N/A</v>
      </c>
      <c r="H184" s="25" t="e">
        <f>IF(tbl_dmi_isin[[#This Row],[Index]]&gt;$A$2,"",INDEX(Corp_value!$A$1:$EC$2998,MATCH(tbl_dmi_isin[[#This Row],[ISIN]],Corp_value!$B:$B,0),MATCH(H$2,Corp_value!$1:$1,0)))</f>
        <v>#N/A</v>
      </c>
      <c r="I184" s="25" t="e">
        <f>IF(tbl_dmi_isin[[#This Row],[Index]]&gt;$A$2,"",IF(INDEX(Corp_value!$A$1:$EC$2998,MATCH(tbl_dmi_isin[[#This Row],[ISIN]],Corp_value!$B:$B,0),MATCH(I$2,Corp_value!$1:$1,0))="--","",INDEX(Corp_value!$A$1:$EC$2998,MATCH(tbl_dmi_isin[[#This Row],[ISIN]],Corp_value!$B:$B,0),MATCH(I$2,Corp_value!$1:$1,0))))</f>
        <v>#N/A</v>
      </c>
      <c r="J184" s="24" t="e">
        <f>IF(tbl_dmi_isin[[#This Row],[Index]]&gt;$A$2,"",INDEX(Corp_value!$A$1:$EC$2998,MATCH(tbl_dmi_isin[[#This Row],[ISIN]],Corp_value!$B:$B,0),MATCH(J$2,Corp_value!$1:$1,0)))</f>
        <v>#N/A</v>
      </c>
      <c r="K184" s="24" t="e">
        <f>IF(tbl_dmi_isin[[#This Row],[Index]]&gt;$A$2,"",INDEX(Corp_value!$A$1:$EC$2998,MATCH(tbl_dmi_isin[[#This Row],[ISIN]],Corp_value!$B:$B,0),MATCH(K$2,Corp_value!$1:$1,0)))</f>
        <v>#N/A</v>
      </c>
      <c r="L184" s="24" t="e">
        <f>IF(tbl_dmi_isin[[#This Row],[Index]]&gt;$A$2,"",IF(INDEX(Corp_value!$A$1:$EC$2998,MATCH(tbl_dmi_isin[[#This Row],[ISIN]],Corp_value!$B:$B,0),MATCH(L$2,Corp_value!$1:$1,0))="--","",INDEX(Corp_value!$A$1:$EC$2998,MATCH(tbl_dmi_isin[[#This Row],[ISIN]],Corp_value!$B:$B,0),MATCH(L$2,Corp_value!$1:$1,0))))</f>
        <v>#N/A</v>
      </c>
      <c r="M184" s="132" t="e">
        <f>IF(tbl_dmi_isin[[#This Row],[Index]]&gt;$A$2,"",INDEX(Corp_value!$A$1:$EC$2998,MATCH(tbl_dmi_isin[[#This Row],[ISIN]],Corp_value!$B:$B,0),MATCH(M$2,Corp_value!$1:$1,0)))</f>
        <v>#N/A</v>
      </c>
      <c r="N184" s="132" t="e">
        <f>IF(tbl_dmi_isin[[#This Row],[Index]]&gt;$A$2,"",IF(INDEX(Corp_value!$A$1:$EC$2998,MATCH(tbl_dmi_isin[[#This Row],[ISIN]],Corp_value!$B:$B,0),MATCH(N$2,Corp_value!$1:$1,0))="--","",INDEX(Corp_value!$A$1:$EC$2998,MATCH(tbl_dmi_isin[[#This Row],[ISIN]],Corp_value!$B:$B,0),MATCH(N$2,Corp_value!$1:$1,0))))</f>
        <v>#N/A</v>
      </c>
      <c r="O184" s="132" t="e">
        <f>IF(tbl_dmi_isin[[#This Row],[Index]]&gt;$A$2,"",INDEX(Corp_value!$A$1:$EC$2998,MATCH(tbl_dmi_isin[[#This Row],[ISIN]],Corp_value!$B:$B,0),MATCH(O$2,Corp_value!$1:$1,0)))</f>
        <v>#N/A</v>
      </c>
      <c r="P184" s="147" t="e">
        <f>IF(tbl_dmi_isin[[#This Row],[Index]]&gt;$A$2,"",TEXT(INDEX(Corp_value!$A$1:$EC$2998,MATCH(tbl_dmi_isin[[#This Row],[ISIN]],Corp_value!$B:$B,0),MATCH(P$2,Corp_value!$1:$1,0)),"yyyy/mm/dd"))</f>
        <v>#N/A</v>
      </c>
      <c r="Q184" s="147" t="e">
        <f>IF(tbl_dmi_isin[[#This Row],[Index]]&gt;$A$2,"",TEXT(INDEX(Corp_value!$A$1:$EC$2998,MATCH(tbl_dmi_isin[[#This Row],[ISIN]],Corp_value!$B:$B,0),MATCH(Q$2,Corp_value!$1:$1,0)),"yyyy/mm/dd"))</f>
        <v>#N/A</v>
      </c>
      <c r="R184" s="147" t="e">
        <f>IF(tbl_dmi_isin[[#This Row],[Index]]&gt;$A$2,"",IF(TEXT(INDEX(Corp_value!$A$1:$EC$2998,MATCH(tbl_dmi_isin[[#This Row],[ISIN]],Corp_value!$B:$B,0),MATCH(R$2,Corp_value!$1:$1,0)),"yyyy/mm/dd")="--","",TEXT(INDEX(Corp_value!$A$1:$EC$2998,MATCH(tbl_dmi_isin[[#This Row],[ISIN]],Corp_value!$B:$B,0),MATCH(R$2,Corp_value!$1:$1,0)),"yyyy/mm/dd")))</f>
        <v>#N/A</v>
      </c>
      <c r="S184" s="132" t="e">
        <f>IF(tbl_dmi_isin[[#This Row],[Index]]&gt;$A$2,"",INDEX(Corp_value!$A$1:$EC$2998,MATCH(tbl_dmi_isin[[#This Row],[ISIN]],Corp_value!$B:$B,0),MATCH(S$2,Corp_value!$1:$1,0)))</f>
        <v>#N/A</v>
      </c>
      <c r="T184" s="132" t="e">
        <f>IF(tbl_dmi_isin[[#This Row],[Index]]&gt;$A$2,"",INDEX(Corp_value!$A$1:$EC$2998,MATCH(tbl_dmi_isin[[#This Row],[ISIN]],Corp_value!$B:$B,0),MATCH(T$2,Corp_value!$1:$1,0)))</f>
        <v>#N/A</v>
      </c>
      <c r="U184" s="132" t="e">
        <f>IF(tbl_dmi_isin[[#This Row],[Index]]&gt;$A$2,"",IF(INDEX(Corp_value!$A$1:$EC$2998,MATCH(tbl_dmi_isin[[#This Row],[ISIN]],Corp_value!$B:$B,0),MATCH(U$2,Corp_value!$1:$1,0))="--","",INDEX(Corp_value!$A$1:$EC$2998,MATCH(tbl_dmi_isin[[#This Row],[ISIN]],Corp_value!$B:$B,0),MATCH(U$2,Corp_value!$1:$1,0))))</f>
        <v>#N/A</v>
      </c>
      <c r="V184" s="145" t="str">
        <f>IFERROR(IF(tbl_dmi_isin[[#This Row],[Index]]&gt;$A$2,"",INDEX(Corp_value!$A$1:$EC$2998,MATCH(tbl_dmi_isin[[#This Row],[ISIN]],Corp_value!$B:$B,0),MATCH(V$2,Corp_value!$1:$1,0)))/100000000,"")</f>
        <v/>
      </c>
      <c r="W184" s="150" t="e">
        <f>IF(tbl_dmi_isin[[#This Row],[Index]]&gt;$A$2,"",INDEX(Corp_value!$A$1:$EC$2998,MATCH(tbl_dmi_isin[[#This Row],[ISIN]],Corp_value!$B:$B,0),MATCH(W$2,Corp_value!$1:$1,0)))</f>
        <v>#N/A</v>
      </c>
      <c r="X184" s="150" t="e">
        <f>IF(tbl_dmi_isin[[#This Row],[Index]]&gt;$A$2,"",INDEX(Corp_value!$A$1:$EC$2998,MATCH(tbl_dmi_isin[[#This Row],[ISIN]],Corp_value!$B:$B,0),MATCH(X$2,Corp_value!$1:$1,0)))</f>
        <v>#N/A</v>
      </c>
      <c r="Y184" s="153" t="e">
        <f>IF(tbl_dmi_isin[[#This Row],[Index]]&gt;$A$2,"",INDEX(Corp_value!$A$1:$EC$2998,MATCH(tbl_dmi_isin[[#This Row],[ISIN]],Corp_value!$B:$B,0),MATCH(Y$2,Corp_value!$1:$1,0)))</f>
        <v>#N/A</v>
      </c>
      <c r="Z184" s="153" t="e">
        <f>IF(tbl_dmi_isin[[#This Row],[Index]]&gt;$A$2,"",INDEX(Corp_value!$A$1:$EC$2998,MATCH(tbl_dmi_isin[[#This Row],[ISIN]],Corp_value!$B:$B,0),MATCH(Z$2,Corp_value!$1:$1,0)))</f>
        <v>#N/A</v>
      </c>
    </row>
    <row r="185" spans="1:26">
      <c r="A185" s="12">
        <v>182</v>
      </c>
      <c r="B185" s="85" t="str">
        <f>IF(tbl_dmi_isin[[#This Row],[Index]]&gt;$A$2,"",TEXT(INDEX(美元债一级!$A$2:$BO$2879,tbl_dmi_isin[[#This Row],[Index]]+1,MATCH(B$2,美元债一级!$2:$2,0)),"yyyy/mm/dd"))</f>
        <v>2023/03/10</v>
      </c>
      <c r="C185" s="12" t="str">
        <f>IF(tbl_dmi_isin[[#This Row],[Index]]&gt;$A$2,"",INDEX(美元债一级!$A$2:$BO$2880,tbl_dmi_isin[[#This Row],[Index]]+1,MATCH(C$2,美元债一级!$2:$2,0)))</f>
        <v>HK0000917408</v>
      </c>
      <c r="D185" s="12" t="str">
        <f>IF(tbl_dmi_isin[[#This Row],[Index]]&gt;$A$2,"",INDEX(美元债一级!$A$2:$BO$2880,tbl_dmi_isin[[#This Row],[Index]]+1,MATCH(D$2,美元债一级!$2:$2,0)))</f>
        <v>香港按揭证券有限公司</v>
      </c>
      <c r="E185" s="12" t="str">
        <f>TEXT(tbl_dmi_isin[[#This Row],[定价日]],"YYMMDD")&amp;tbl_dmi_isin[[#This Row],[ISIN]]</f>
        <v>230310HK0000917408</v>
      </c>
      <c r="F185" s="149"/>
      <c r="G185" s="24" t="e">
        <f>IF(tbl_dmi_isin[[#This Row],[Index]]&gt;$A$2,"",INDEX(Corp_value!$A$1:$EC$2998,MATCH(tbl_dmi_isin[[#This Row],[ISIN]],Corp_value!$B:$B,0),MATCH(G$2,Corp_value!$1:$1,0)))</f>
        <v>#N/A</v>
      </c>
      <c r="H185" s="25" t="e">
        <f>IF(tbl_dmi_isin[[#This Row],[Index]]&gt;$A$2,"",INDEX(Corp_value!$A$1:$EC$2998,MATCH(tbl_dmi_isin[[#This Row],[ISIN]],Corp_value!$B:$B,0),MATCH(H$2,Corp_value!$1:$1,0)))</f>
        <v>#N/A</v>
      </c>
      <c r="I185" s="25" t="e">
        <f>IF(tbl_dmi_isin[[#This Row],[Index]]&gt;$A$2,"",IF(INDEX(Corp_value!$A$1:$EC$2998,MATCH(tbl_dmi_isin[[#This Row],[ISIN]],Corp_value!$B:$B,0),MATCH(I$2,Corp_value!$1:$1,0))="--","",INDEX(Corp_value!$A$1:$EC$2998,MATCH(tbl_dmi_isin[[#This Row],[ISIN]],Corp_value!$B:$B,0),MATCH(I$2,Corp_value!$1:$1,0))))</f>
        <v>#N/A</v>
      </c>
      <c r="J185" s="24" t="e">
        <f>IF(tbl_dmi_isin[[#This Row],[Index]]&gt;$A$2,"",INDEX(Corp_value!$A$1:$EC$2998,MATCH(tbl_dmi_isin[[#This Row],[ISIN]],Corp_value!$B:$B,0),MATCH(J$2,Corp_value!$1:$1,0)))</f>
        <v>#N/A</v>
      </c>
      <c r="K185" s="24" t="e">
        <f>IF(tbl_dmi_isin[[#This Row],[Index]]&gt;$A$2,"",INDEX(Corp_value!$A$1:$EC$2998,MATCH(tbl_dmi_isin[[#This Row],[ISIN]],Corp_value!$B:$B,0),MATCH(K$2,Corp_value!$1:$1,0)))</f>
        <v>#N/A</v>
      </c>
      <c r="L185" s="24" t="e">
        <f>IF(tbl_dmi_isin[[#This Row],[Index]]&gt;$A$2,"",IF(INDEX(Corp_value!$A$1:$EC$2998,MATCH(tbl_dmi_isin[[#This Row],[ISIN]],Corp_value!$B:$B,0),MATCH(L$2,Corp_value!$1:$1,0))="--","",INDEX(Corp_value!$A$1:$EC$2998,MATCH(tbl_dmi_isin[[#This Row],[ISIN]],Corp_value!$B:$B,0),MATCH(L$2,Corp_value!$1:$1,0))))</f>
        <v>#N/A</v>
      </c>
      <c r="M185" s="132" t="e">
        <f>IF(tbl_dmi_isin[[#This Row],[Index]]&gt;$A$2,"",INDEX(Corp_value!$A$1:$EC$2998,MATCH(tbl_dmi_isin[[#This Row],[ISIN]],Corp_value!$B:$B,0),MATCH(M$2,Corp_value!$1:$1,0)))</f>
        <v>#N/A</v>
      </c>
      <c r="N185" s="132" t="e">
        <f>IF(tbl_dmi_isin[[#This Row],[Index]]&gt;$A$2,"",IF(INDEX(Corp_value!$A$1:$EC$2998,MATCH(tbl_dmi_isin[[#This Row],[ISIN]],Corp_value!$B:$B,0),MATCH(N$2,Corp_value!$1:$1,0))="--","",INDEX(Corp_value!$A$1:$EC$2998,MATCH(tbl_dmi_isin[[#This Row],[ISIN]],Corp_value!$B:$B,0),MATCH(N$2,Corp_value!$1:$1,0))))</f>
        <v>#N/A</v>
      </c>
      <c r="O185" s="132" t="e">
        <f>IF(tbl_dmi_isin[[#This Row],[Index]]&gt;$A$2,"",INDEX(Corp_value!$A$1:$EC$2998,MATCH(tbl_dmi_isin[[#This Row],[ISIN]],Corp_value!$B:$B,0),MATCH(O$2,Corp_value!$1:$1,0)))</f>
        <v>#N/A</v>
      </c>
      <c r="P185" s="147" t="e">
        <f>IF(tbl_dmi_isin[[#This Row],[Index]]&gt;$A$2,"",TEXT(INDEX(Corp_value!$A$1:$EC$2998,MATCH(tbl_dmi_isin[[#This Row],[ISIN]],Corp_value!$B:$B,0),MATCH(P$2,Corp_value!$1:$1,0)),"yyyy/mm/dd"))</f>
        <v>#N/A</v>
      </c>
      <c r="Q185" s="147" t="e">
        <f>IF(tbl_dmi_isin[[#This Row],[Index]]&gt;$A$2,"",TEXT(INDEX(Corp_value!$A$1:$EC$2998,MATCH(tbl_dmi_isin[[#This Row],[ISIN]],Corp_value!$B:$B,0),MATCH(Q$2,Corp_value!$1:$1,0)),"yyyy/mm/dd"))</f>
        <v>#N/A</v>
      </c>
      <c r="R185" s="147" t="e">
        <f>IF(tbl_dmi_isin[[#This Row],[Index]]&gt;$A$2,"",IF(TEXT(INDEX(Corp_value!$A$1:$EC$2998,MATCH(tbl_dmi_isin[[#This Row],[ISIN]],Corp_value!$B:$B,0),MATCH(R$2,Corp_value!$1:$1,0)),"yyyy/mm/dd")="--","",TEXT(INDEX(Corp_value!$A$1:$EC$2998,MATCH(tbl_dmi_isin[[#This Row],[ISIN]],Corp_value!$B:$B,0),MATCH(R$2,Corp_value!$1:$1,0)),"yyyy/mm/dd")))</f>
        <v>#N/A</v>
      </c>
      <c r="S185" s="132" t="e">
        <f>IF(tbl_dmi_isin[[#This Row],[Index]]&gt;$A$2,"",INDEX(Corp_value!$A$1:$EC$2998,MATCH(tbl_dmi_isin[[#This Row],[ISIN]],Corp_value!$B:$B,0),MATCH(S$2,Corp_value!$1:$1,0)))</f>
        <v>#N/A</v>
      </c>
      <c r="T185" s="132" t="e">
        <f>IF(tbl_dmi_isin[[#This Row],[Index]]&gt;$A$2,"",INDEX(Corp_value!$A$1:$EC$2998,MATCH(tbl_dmi_isin[[#This Row],[ISIN]],Corp_value!$B:$B,0),MATCH(T$2,Corp_value!$1:$1,0)))</f>
        <v>#N/A</v>
      </c>
      <c r="U185" s="132" t="e">
        <f>IF(tbl_dmi_isin[[#This Row],[Index]]&gt;$A$2,"",IF(INDEX(Corp_value!$A$1:$EC$2998,MATCH(tbl_dmi_isin[[#This Row],[ISIN]],Corp_value!$B:$B,0),MATCH(U$2,Corp_value!$1:$1,0))="--","",INDEX(Corp_value!$A$1:$EC$2998,MATCH(tbl_dmi_isin[[#This Row],[ISIN]],Corp_value!$B:$B,0),MATCH(U$2,Corp_value!$1:$1,0))))</f>
        <v>#N/A</v>
      </c>
      <c r="V185" s="145" t="str">
        <f>IFERROR(IF(tbl_dmi_isin[[#This Row],[Index]]&gt;$A$2,"",INDEX(Corp_value!$A$1:$EC$2998,MATCH(tbl_dmi_isin[[#This Row],[ISIN]],Corp_value!$B:$B,0),MATCH(V$2,Corp_value!$1:$1,0)))/100000000,"")</f>
        <v/>
      </c>
      <c r="W185" s="150" t="e">
        <f>IF(tbl_dmi_isin[[#This Row],[Index]]&gt;$A$2,"",INDEX(Corp_value!$A$1:$EC$2998,MATCH(tbl_dmi_isin[[#This Row],[ISIN]],Corp_value!$B:$B,0),MATCH(W$2,Corp_value!$1:$1,0)))</f>
        <v>#N/A</v>
      </c>
      <c r="X185" s="150" t="e">
        <f>IF(tbl_dmi_isin[[#This Row],[Index]]&gt;$A$2,"",INDEX(Corp_value!$A$1:$EC$2998,MATCH(tbl_dmi_isin[[#This Row],[ISIN]],Corp_value!$B:$B,0),MATCH(X$2,Corp_value!$1:$1,0)))</f>
        <v>#N/A</v>
      </c>
      <c r="Y185" s="153" t="e">
        <f>IF(tbl_dmi_isin[[#This Row],[Index]]&gt;$A$2,"",INDEX(Corp_value!$A$1:$EC$2998,MATCH(tbl_dmi_isin[[#This Row],[ISIN]],Corp_value!$B:$B,0),MATCH(Y$2,Corp_value!$1:$1,0)))</f>
        <v>#N/A</v>
      </c>
      <c r="Z185" s="153" t="e">
        <f>IF(tbl_dmi_isin[[#This Row],[Index]]&gt;$A$2,"",INDEX(Corp_value!$A$1:$EC$2998,MATCH(tbl_dmi_isin[[#This Row],[ISIN]],Corp_value!$B:$B,0),MATCH(Z$2,Corp_value!$1:$1,0)))</f>
        <v>#N/A</v>
      </c>
    </row>
    <row r="186" spans="1:26">
      <c r="A186" s="12">
        <v>183</v>
      </c>
      <c r="B186" s="85" t="str">
        <f>IF(tbl_dmi_isin[[#This Row],[Index]]&gt;$A$2,"",TEXT(INDEX(美元债一级!$A$2:$BO$2879,tbl_dmi_isin[[#This Row],[Index]]+1,MATCH(B$2,美元债一级!$2:$2,0)),"yyyy/mm/dd"))</f>
        <v>2023/03/10</v>
      </c>
      <c r="C186" s="12" t="str">
        <f>IF(tbl_dmi_isin[[#This Row],[Index]]&gt;$A$2,"",INDEX(美元债一级!$A$2:$BO$2880,tbl_dmi_isin[[#This Row],[Index]]+1,MATCH(C$2,美元债一级!$2:$2,0)))</f>
        <v>XS2600204635</v>
      </c>
      <c r="D186" s="12" t="str">
        <f>IF(tbl_dmi_isin[[#This Row],[Index]]&gt;$A$2,"",INDEX(美元债一级!$A$2:$BO$2880,tbl_dmi_isin[[#This Row],[Index]]+1,MATCH(D$2,美元债一级!$2:$2,0)))</f>
        <v>中信证券国际有限公司</v>
      </c>
      <c r="E186" s="12" t="str">
        <f>TEXT(tbl_dmi_isin[[#This Row],[定价日]],"YYMMDD")&amp;tbl_dmi_isin[[#This Row],[ISIN]]</f>
        <v>230310XS2600204635</v>
      </c>
      <c r="F186" s="116"/>
      <c r="G186" s="24" t="e">
        <f>IF(tbl_dmi_isin[[#This Row],[Index]]&gt;$A$2,"",INDEX(Corp_value!$A$1:$EC$2998,MATCH(tbl_dmi_isin[[#This Row],[ISIN]],Corp_value!$B:$B,0),MATCH(G$2,Corp_value!$1:$1,0)))</f>
        <v>#N/A</v>
      </c>
      <c r="H186" s="25" t="e">
        <f>IF(tbl_dmi_isin[[#This Row],[Index]]&gt;$A$2,"",INDEX(Corp_value!$A$1:$EC$2998,MATCH(tbl_dmi_isin[[#This Row],[ISIN]],Corp_value!$B:$B,0),MATCH(H$2,Corp_value!$1:$1,0)))</f>
        <v>#N/A</v>
      </c>
      <c r="I186" s="25" t="e">
        <f>IF(tbl_dmi_isin[[#This Row],[Index]]&gt;$A$2,"",IF(INDEX(Corp_value!$A$1:$EC$2998,MATCH(tbl_dmi_isin[[#This Row],[ISIN]],Corp_value!$B:$B,0),MATCH(I$2,Corp_value!$1:$1,0))="--","",INDEX(Corp_value!$A$1:$EC$2998,MATCH(tbl_dmi_isin[[#This Row],[ISIN]],Corp_value!$B:$B,0),MATCH(I$2,Corp_value!$1:$1,0))))</f>
        <v>#N/A</v>
      </c>
      <c r="J186" s="24" t="e">
        <f>IF(tbl_dmi_isin[[#This Row],[Index]]&gt;$A$2,"",INDEX(Corp_value!$A$1:$EC$2998,MATCH(tbl_dmi_isin[[#This Row],[ISIN]],Corp_value!$B:$B,0),MATCH(J$2,Corp_value!$1:$1,0)))</f>
        <v>#N/A</v>
      </c>
      <c r="K186" s="24" t="e">
        <f>IF(tbl_dmi_isin[[#This Row],[Index]]&gt;$A$2,"",INDEX(Corp_value!$A$1:$EC$2998,MATCH(tbl_dmi_isin[[#This Row],[ISIN]],Corp_value!$B:$B,0),MATCH(K$2,Corp_value!$1:$1,0)))</f>
        <v>#N/A</v>
      </c>
      <c r="L186" s="24" t="e">
        <f>IF(tbl_dmi_isin[[#This Row],[Index]]&gt;$A$2,"",IF(INDEX(Corp_value!$A$1:$EC$2998,MATCH(tbl_dmi_isin[[#This Row],[ISIN]],Corp_value!$B:$B,0),MATCH(L$2,Corp_value!$1:$1,0))="--","",INDEX(Corp_value!$A$1:$EC$2998,MATCH(tbl_dmi_isin[[#This Row],[ISIN]],Corp_value!$B:$B,0),MATCH(L$2,Corp_value!$1:$1,0))))</f>
        <v>#N/A</v>
      </c>
      <c r="M186" s="132" t="e">
        <f>IF(tbl_dmi_isin[[#This Row],[Index]]&gt;$A$2,"",INDEX(Corp_value!$A$1:$EC$2998,MATCH(tbl_dmi_isin[[#This Row],[ISIN]],Corp_value!$B:$B,0),MATCH(M$2,Corp_value!$1:$1,0)))</f>
        <v>#N/A</v>
      </c>
      <c r="N186" s="132" t="e">
        <f>IF(tbl_dmi_isin[[#This Row],[Index]]&gt;$A$2,"",IF(INDEX(Corp_value!$A$1:$EC$2998,MATCH(tbl_dmi_isin[[#This Row],[ISIN]],Corp_value!$B:$B,0),MATCH(N$2,Corp_value!$1:$1,0))="--","",INDEX(Corp_value!$A$1:$EC$2998,MATCH(tbl_dmi_isin[[#This Row],[ISIN]],Corp_value!$B:$B,0),MATCH(N$2,Corp_value!$1:$1,0))))</f>
        <v>#N/A</v>
      </c>
      <c r="O186" s="132" t="e">
        <f>IF(tbl_dmi_isin[[#This Row],[Index]]&gt;$A$2,"",INDEX(Corp_value!$A$1:$EC$2998,MATCH(tbl_dmi_isin[[#This Row],[ISIN]],Corp_value!$B:$B,0),MATCH(O$2,Corp_value!$1:$1,0)))</f>
        <v>#N/A</v>
      </c>
      <c r="P186" s="147" t="e">
        <f>IF(tbl_dmi_isin[[#This Row],[Index]]&gt;$A$2,"",TEXT(INDEX(Corp_value!$A$1:$EC$2998,MATCH(tbl_dmi_isin[[#This Row],[ISIN]],Corp_value!$B:$B,0),MATCH(P$2,Corp_value!$1:$1,0)),"yyyy/mm/dd"))</f>
        <v>#N/A</v>
      </c>
      <c r="Q186" s="147" t="e">
        <f>IF(tbl_dmi_isin[[#This Row],[Index]]&gt;$A$2,"",TEXT(INDEX(Corp_value!$A$1:$EC$2998,MATCH(tbl_dmi_isin[[#This Row],[ISIN]],Corp_value!$B:$B,0),MATCH(Q$2,Corp_value!$1:$1,0)),"yyyy/mm/dd"))</f>
        <v>#N/A</v>
      </c>
      <c r="R186" s="147" t="e">
        <f>IF(tbl_dmi_isin[[#This Row],[Index]]&gt;$A$2,"",IF(TEXT(INDEX(Corp_value!$A$1:$EC$2998,MATCH(tbl_dmi_isin[[#This Row],[ISIN]],Corp_value!$B:$B,0),MATCH(R$2,Corp_value!$1:$1,0)),"yyyy/mm/dd")="--","",TEXT(INDEX(Corp_value!$A$1:$EC$2998,MATCH(tbl_dmi_isin[[#This Row],[ISIN]],Corp_value!$B:$B,0),MATCH(R$2,Corp_value!$1:$1,0)),"yyyy/mm/dd")))</f>
        <v>#N/A</v>
      </c>
      <c r="S186" s="132" t="e">
        <f>IF(tbl_dmi_isin[[#This Row],[Index]]&gt;$A$2,"",INDEX(Corp_value!$A$1:$EC$2998,MATCH(tbl_dmi_isin[[#This Row],[ISIN]],Corp_value!$B:$B,0),MATCH(S$2,Corp_value!$1:$1,0)))</f>
        <v>#N/A</v>
      </c>
      <c r="T186" s="132" t="e">
        <f>IF(tbl_dmi_isin[[#This Row],[Index]]&gt;$A$2,"",INDEX(Corp_value!$A$1:$EC$2998,MATCH(tbl_dmi_isin[[#This Row],[ISIN]],Corp_value!$B:$B,0),MATCH(T$2,Corp_value!$1:$1,0)))</f>
        <v>#N/A</v>
      </c>
      <c r="U186" s="132" t="e">
        <f>IF(tbl_dmi_isin[[#This Row],[Index]]&gt;$A$2,"",IF(INDEX(Corp_value!$A$1:$EC$2998,MATCH(tbl_dmi_isin[[#This Row],[ISIN]],Corp_value!$B:$B,0),MATCH(U$2,Corp_value!$1:$1,0))="--","",INDEX(Corp_value!$A$1:$EC$2998,MATCH(tbl_dmi_isin[[#This Row],[ISIN]],Corp_value!$B:$B,0),MATCH(U$2,Corp_value!$1:$1,0))))</f>
        <v>#N/A</v>
      </c>
      <c r="V186" s="145" t="str">
        <f>IFERROR(IF(tbl_dmi_isin[[#This Row],[Index]]&gt;$A$2,"",INDEX(Corp_value!$A$1:$EC$2998,MATCH(tbl_dmi_isin[[#This Row],[ISIN]],Corp_value!$B:$B,0),MATCH(V$2,Corp_value!$1:$1,0)))/100000000,"")</f>
        <v/>
      </c>
      <c r="W186" s="150" t="e">
        <f>IF(tbl_dmi_isin[[#This Row],[Index]]&gt;$A$2,"",INDEX(Corp_value!$A$1:$EC$2998,MATCH(tbl_dmi_isin[[#This Row],[ISIN]],Corp_value!$B:$B,0),MATCH(W$2,Corp_value!$1:$1,0)))</f>
        <v>#N/A</v>
      </c>
      <c r="X186" s="150" t="e">
        <f>IF(tbl_dmi_isin[[#This Row],[Index]]&gt;$A$2,"",INDEX(Corp_value!$A$1:$EC$2998,MATCH(tbl_dmi_isin[[#This Row],[ISIN]],Corp_value!$B:$B,0),MATCH(X$2,Corp_value!$1:$1,0)))</f>
        <v>#N/A</v>
      </c>
      <c r="Y186" s="153" t="e">
        <f>IF(tbl_dmi_isin[[#This Row],[Index]]&gt;$A$2,"",INDEX(Corp_value!$A$1:$EC$2998,MATCH(tbl_dmi_isin[[#This Row],[ISIN]],Corp_value!$B:$B,0),MATCH(Y$2,Corp_value!$1:$1,0)))</f>
        <v>#N/A</v>
      </c>
      <c r="Z186" s="153" t="e">
        <f>IF(tbl_dmi_isin[[#This Row],[Index]]&gt;$A$2,"",INDEX(Corp_value!$A$1:$EC$2998,MATCH(tbl_dmi_isin[[#This Row],[ISIN]],Corp_value!$B:$B,0),MATCH(Z$2,Corp_value!$1:$1,0)))</f>
        <v>#N/A</v>
      </c>
    </row>
    <row r="187" spans="1:26">
      <c r="A187" s="12">
        <v>184</v>
      </c>
      <c r="B187" s="85" t="str">
        <f>IF(tbl_dmi_isin[[#This Row],[Index]]&gt;$A$2,"",TEXT(INDEX(美元债一级!$A$2:$BO$2879,tbl_dmi_isin[[#This Row],[Index]]+1,MATCH(B$2,美元债一级!$2:$2,0)),"yyyy/mm/dd"))</f>
        <v>2023/03/10</v>
      </c>
      <c r="C187" s="12" t="str">
        <f>IF(tbl_dmi_isin[[#This Row],[Index]]&gt;$A$2,"",INDEX(美元债一级!$A$2:$BO$2880,tbl_dmi_isin[[#This Row],[Index]]+1,MATCH(C$2,美元债一级!$2:$2,0)))</f>
        <v>XS2600154434</v>
      </c>
      <c r="D187" s="12" t="str">
        <f>IF(tbl_dmi_isin[[#This Row],[Index]]&gt;$A$2,"",INDEX(美元债一级!$A$2:$BO$2880,tbl_dmi_isin[[#This Row],[Index]]+1,MATCH(D$2,美元债一级!$2:$2,0)))</f>
        <v>中信证券国际有限公司</v>
      </c>
      <c r="E187" s="12" t="str">
        <f>TEXT(tbl_dmi_isin[[#This Row],[定价日]],"YYMMDD")&amp;tbl_dmi_isin[[#This Row],[ISIN]]</f>
        <v>230310XS2600154434</v>
      </c>
      <c r="F187" s="115"/>
      <c r="G187" s="24" t="e">
        <f>IF(tbl_dmi_isin[[#This Row],[Index]]&gt;$A$2,"",INDEX(Corp_value!$A$1:$EC$2998,MATCH(tbl_dmi_isin[[#This Row],[ISIN]],Corp_value!$B:$B,0),MATCH(G$2,Corp_value!$1:$1,0)))</f>
        <v>#N/A</v>
      </c>
      <c r="H187" s="25" t="e">
        <f>IF(tbl_dmi_isin[[#This Row],[Index]]&gt;$A$2,"",INDEX(Corp_value!$A$1:$EC$2998,MATCH(tbl_dmi_isin[[#This Row],[ISIN]],Corp_value!$B:$B,0),MATCH(H$2,Corp_value!$1:$1,0)))</f>
        <v>#N/A</v>
      </c>
      <c r="I187" s="25" t="e">
        <f>IF(tbl_dmi_isin[[#This Row],[Index]]&gt;$A$2,"",IF(INDEX(Corp_value!$A$1:$EC$2998,MATCH(tbl_dmi_isin[[#This Row],[ISIN]],Corp_value!$B:$B,0),MATCH(I$2,Corp_value!$1:$1,0))="--","",INDEX(Corp_value!$A$1:$EC$2998,MATCH(tbl_dmi_isin[[#This Row],[ISIN]],Corp_value!$B:$B,0),MATCH(I$2,Corp_value!$1:$1,0))))</f>
        <v>#N/A</v>
      </c>
      <c r="J187" s="24" t="e">
        <f>IF(tbl_dmi_isin[[#This Row],[Index]]&gt;$A$2,"",INDEX(Corp_value!$A$1:$EC$2998,MATCH(tbl_dmi_isin[[#This Row],[ISIN]],Corp_value!$B:$B,0),MATCH(J$2,Corp_value!$1:$1,0)))</f>
        <v>#N/A</v>
      </c>
      <c r="K187" s="24" t="e">
        <f>IF(tbl_dmi_isin[[#This Row],[Index]]&gt;$A$2,"",INDEX(Corp_value!$A$1:$EC$2998,MATCH(tbl_dmi_isin[[#This Row],[ISIN]],Corp_value!$B:$B,0),MATCH(K$2,Corp_value!$1:$1,0)))</f>
        <v>#N/A</v>
      </c>
      <c r="L187" s="24" t="e">
        <f>IF(tbl_dmi_isin[[#This Row],[Index]]&gt;$A$2,"",IF(INDEX(Corp_value!$A$1:$EC$2998,MATCH(tbl_dmi_isin[[#This Row],[ISIN]],Corp_value!$B:$B,0),MATCH(L$2,Corp_value!$1:$1,0))="--","",INDEX(Corp_value!$A$1:$EC$2998,MATCH(tbl_dmi_isin[[#This Row],[ISIN]],Corp_value!$B:$B,0),MATCH(L$2,Corp_value!$1:$1,0))))</f>
        <v>#N/A</v>
      </c>
      <c r="M187" s="132" t="e">
        <f>IF(tbl_dmi_isin[[#This Row],[Index]]&gt;$A$2,"",INDEX(Corp_value!$A$1:$EC$2998,MATCH(tbl_dmi_isin[[#This Row],[ISIN]],Corp_value!$B:$B,0),MATCH(M$2,Corp_value!$1:$1,0)))</f>
        <v>#N/A</v>
      </c>
      <c r="N187" s="132" t="e">
        <f>IF(tbl_dmi_isin[[#This Row],[Index]]&gt;$A$2,"",IF(INDEX(Corp_value!$A$1:$EC$2998,MATCH(tbl_dmi_isin[[#This Row],[ISIN]],Corp_value!$B:$B,0),MATCH(N$2,Corp_value!$1:$1,0))="--","",INDEX(Corp_value!$A$1:$EC$2998,MATCH(tbl_dmi_isin[[#This Row],[ISIN]],Corp_value!$B:$B,0),MATCH(N$2,Corp_value!$1:$1,0))))</f>
        <v>#N/A</v>
      </c>
      <c r="O187" s="132" t="e">
        <f>IF(tbl_dmi_isin[[#This Row],[Index]]&gt;$A$2,"",INDEX(Corp_value!$A$1:$EC$2998,MATCH(tbl_dmi_isin[[#This Row],[ISIN]],Corp_value!$B:$B,0),MATCH(O$2,Corp_value!$1:$1,0)))</f>
        <v>#N/A</v>
      </c>
      <c r="P187" s="147" t="e">
        <f>IF(tbl_dmi_isin[[#This Row],[Index]]&gt;$A$2,"",TEXT(INDEX(Corp_value!$A$1:$EC$2998,MATCH(tbl_dmi_isin[[#This Row],[ISIN]],Corp_value!$B:$B,0),MATCH(P$2,Corp_value!$1:$1,0)),"yyyy/mm/dd"))</f>
        <v>#N/A</v>
      </c>
      <c r="Q187" s="147" t="e">
        <f>IF(tbl_dmi_isin[[#This Row],[Index]]&gt;$A$2,"",TEXT(INDEX(Corp_value!$A$1:$EC$2998,MATCH(tbl_dmi_isin[[#This Row],[ISIN]],Corp_value!$B:$B,0),MATCH(Q$2,Corp_value!$1:$1,0)),"yyyy/mm/dd"))</f>
        <v>#N/A</v>
      </c>
      <c r="R187" s="147" t="e">
        <f>IF(tbl_dmi_isin[[#This Row],[Index]]&gt;$A$2,"",IF(TEXT(INDEX(Corp_value!$A$1:$EC$2998,MATCH(tbl_dmi_isin[[#This Row],[ISIN]],Corp_value!$B:$B,0),MATCH(R$2,Corp_value!$1:$1,0)),"yyyy/mm/dd")="--","",TEXT(INDEX(Corp_value!$A$1:$EC$2998,MATCH(tbl_dmi_isin[[#This Row],[ISIN]],Corp_value!$B:$B,0),MATCH(R$2,Corp_value!$1:$1,0)),"yyyy/mm/dd")))</f>
        <v>#N/A</v>
      </c>
      <c r="S187" s="132" t="e">
        <f>IF(tbl_dmi_isin[[#This Row],[Index]]&gt;$A$2,"",INDEX(Corp_value!$A$1:$EC$2998,MATCH(tbl_dmi_isin[[#This Row],[ISIN]],Corp_value!$B:$B,0),MATCH(S$2,Corp_value!$1:$1,0)))</f>
        <v>#N/A</v>
      </c>
      <c r="T187" s="132" t="e">
        <f>IF(tbl_dmi_isin[[#This Row],[Index]]&gt;$A$2,"",INDEX(Corp_value!$A$1:$EC$2998,MATCH(tbl_dmi_isin[[#This Row],[ISIN]],Corp_value!$B:$B,0),MATCH(T$2,Corp_value!$1:$1,0)))</f>
        <v>#N/A</v>
      </c>
      <c r="U187" s="132" t="e">
        <f>IF(tbl_dmi_isin[[#This Row],[Index]]&gt;$A$2,"",IF(INDEX(Corp_value!$A$1:$EC$2998,MATCH(tbl_dmi_isin[[#This Row],[ISIN]],Corp_value!$B:$B,0),MATCH(U$2,Corp_value!$1:$1,0))="--","",INDEX(Corp_value!$A$1:$EC$2998,MATCH(tbl_dmi_isin[[#This Row],[ISIN]],Corp_value!$B:$B,0),MATCH(U$2,Corp_value!$1:$1,0))))</f>
        <v>#N/A</v>
      </c>
      <c r="V187" s="143" t="str">
        <f>IFERROR(IF(tbl_dmi_isin[[#This Row],[Index]]&gt;$A$2,"",INDEX(Corp_value!$A$1:$EC$2998,MATCH(tbl_dmi_isin[[#This Row],[ISIN]],Corp_value!$B:$B,0),MATCH(V$2,Corp_value!$1:$1,0)))/100000000,"")</f>
        <v/>
      </c>
      <c r="W187" s="151" t="e">
        <f>IF(tbl_dmi_isin[[#This Row],[Index]]&gt;$A$2,"",INDEX(Corp_value!$A$1:$EC$2998,MATCH(tbl_dmi_isin[[#This Row],[ISIN]],Corp_value!$B:$B,0),MATCH(W$2,Corp_value!$1:$1,0)))</f>
        <v>#N/A</v>
      </c>
      <c r="X187" s="151" t="e">
        <f>IF(tbl_dmi_isin[[#This Row],[Index]]&gt;$A$2,"",INDEX(Corp_value!$A$1:$EC$2998,MATCH(tbl_dmi_isin[[#This Row],[ISIN]],Corp_value!$B:$B,0),MATCH(X$2,Corp_value!$1:$1,0)))</f>
        <v>#N/A</v>
      </c>
      <c r="Y187" s="153" t="e">
        <f>IF(tbl_dmi_isin[[#This Row],[Index]]&gt;$A$2,"",INDEX(Corp_value!$A$1:$EC$2998,MATCH(tbl_dmi_isin[[#This Row],[ISIN]],Corp_value!$B:$B,0),MATCH(Y$2,Corp_value!$1:$1,0)))</f>
        <v>#N/A</v>
      </c>
      <c r="Z187" s="153" t="e">
        <f>IF(tbl_dmi_isin[[#This Row],[Index]]&gt;$A$2,"",INDEX(Corp_value!$A$1:$EC$2998,MATCH(tbl_dmi_isin[[#This Row],[ISIN]],Corp_value!$B:$B,0),MATCH(Z$2,Corp_value!$1:$1,0)))</f>
        <v>#N/A</v>
      </c>
    </row>
    <row r="188" spans="1:26">
      <c r="A188" s="12">
        <v>185</v>
      </c>
      <c r="B188" s="85" t="str">
        <f>IF(tbl_dmi_isin[[#This Row],[Index]]&gt;$A$2,"",TEXT(INDEX(美元债一级!$A$2:$BO$2879,tbl_dmi_isin[[#This Row],[Index]]+1,MATCH(B$2,美元债一级!$2:$2,0)),"yyyy/mm/dd"))</f>
        <v>2023/03/10</v>
      </c>
      <c r="C188" s="12" t="str">
        <f>IF(tbl_dmi_isin[[#This Row],[Index]]&gt;$A$2,"",INDEX(美元债一级!$A$2:$BO$2880,tbl_dmi_isin[[#This Row],[Index]]+1,MATCH(C$2,美元债一级!$2:$2,0)))</f>
        <v>XS2599783516</v>
      </c>
      <c r="D188" s="12" t="str">
        <f>IF(tbl_dmi_isin[[#This Row],[Index]]&gt;$A$2,"",INDEX(美元债一级!$A$2:$BO$2880,tbl_dmi_isin[[#This Row],[Index]]+1,MATCH(D$2,美元债一级!$2:$2,0)))</f>
        <v>中信建投(国际)金融控股有限公司</v>
      </c>
      <c r="E188" s="12" t="str">
        <f>TEXT(tbl_dmi_isin[[#This Row],[定价日]],"YYMMDD")&amp;tbl_dmi_isin[[#This Row],[ISIN]]</f>
        <v>230310XS2599783516</v>
      </c>
      <c r="F188" s="114"/>
      <c r="G188" s="24" t="e">
        <f>IF(tbl_dmi_isin[[#This Row],[Index]]&gt;$A$2,"",INDEX(Corp_value!$A$1:$EC$2998,MATCH(tbl_dmi_isin[[#This Row],[ISIN]],Corp_value!$B:$B,0),MATCH(G$2,Corp_value!$1:$1,0)))</f>
        <v>#N/A</v>
      </c>
      <c r="H188" s="25" t="e">
        <f>IF(tbl_dmi_isin[[#This Row],[Index]]&gt;$A$2,"",INDEX(Corp_value!$A$1:$EC$2998,MATCH(tbl_dmi_isin[[#This Row],[ISIN]],Corp_value!$B:$B,0),MATCH(H$2,Corp_value!$1:$1,0)))</f>
        <v>#N/A</v>
      </c>
      <c r="I188" s="25" t="e">
        <f>IF(tbl_dmi_isin[[#This Row],[Index]]&gt;$A$2,"",IF(INDEX(Corp_value!$A$1:$EC$2998,MATCH(tbl_dmi_isin[[#This Row],[ISIN]],Corp_value!$B:$B,0),MATCH(I$2,Corp_value!$1:$1,0))="--","",INDEX(Corp_value!$A$1:$EC$2998,MATCH(tbl_dmi_isin[[#This Row],[ISIN]],Corp_value!$B:$B,0),MATCH(I$2,Corp_value!$1:$1,0))))</f>
        <v>#N/A</v>
      </c>
      <c r="J188" s="24" t="e">
        <f>IF(tbl_dmi_isin[[#This Row],[Index]]&gt;$A$2,"",INDEX(Corp_value!$A$1:$EC$2998,MATCH(tbl_dmi_isin[[#This Row],[ISIN]],Corp_value!$B:$B,0),MATCH(J$2,Corp_value!$1:$1,0)))</f>
        <v>#N/A</v>
      </c>
      <c r="K188" s="24" t="e">
        <f>IF(tbl_dmi_isin[[#This Row],[Index]]&gt;$A$2,"",INDEX(Corp_value!$A$1:$EC$2998,MATCH(tbl_dmi_isin[[#This Row],[ISIN]],Corp_value!$B:$B,0),MATCH(K$2,Corp_value!$1:$1,0)))</f>
        <v>#N/A</v>
      </c>
      <c r="L188" s="24" t="e">
        <f>IF(tbl_dmi_isin[[#This Row],[Index]]&gt;$A$2,"",IF(INDEX(Corp_value!$A$1:$EC$2998,MATCH(tbl_dmi_isin[[#This Row],[ISIN]],Corp_value!$B:$B,0),MATCH(L$2,Corp_value!$1:$1,0))="--","",INDEX(Corp_value!$A$1:$EC$2998,MATCH(tbl_dmi_isin[[#This Row],[ISIN]],Corp_value!$B:$B,0),MATCH(L$2,Corp_value!$1:$1,0))))</f>
        <v>#N/A</v>
      </c>
      <c r="M188" s="132" t="e">
        <f>IF(tbl_dmi_isin[[#This Row],[Index]]&gt;$A$2,"",INDEX(Corp_value!$A$1:$EC$2998,MATCH(tbl_dmi_isin[[#This Row],[ISIN]],Corp_value!$B:$B,0),MATCH(M$2,Corp_value!$1:$1,0)))</f>
        <v>#N/A</v>
      </c>
      <c r="N188" s="132" t="e">
        <f>IF(tbl_dmi_isin[[#This Row],[Index]]&gt;$A$2,"",IF(INDEX(Corp_value!$A$1:$EC$2998,MATCH(tbl_dmi_isin[[#This Row],[ISIN]],Corp_value!$B:$B,0),MATCH(N$2,Corp_value!$1:$1,0))="--","",INDEX(Corp_value!$A$1:$EC$2998,MATCH(tbl_dmi_isin[[#This Row],[ISIN]],Corp_value!$B:$B,0),MATCH(N$2,Corp_value!$1:$1,0))))</f>
        <v>#N/A</v>
      </c>
      <c r="O188" s="132" t="e">
        <f>IF(tbl_dmi_isin[[#This Row],[Index]]&gt;$A$2,"",INDEX(Corp_value!$A$1:$EC$2998,MATCH(tbl_dmi_isin[[#This Row],[ISIN]],Corp_value!$B:$B,0),MATCH(O$2,Corp_value!$1:$1,0)))</f>
        <v>#N/A</v>
      </c>
      <c r="P188" s="147" t="e">
        <f>IF(tbl_dmi_isin[[#This Row],[Index]]&gt;$A$2,"",TEXT(INDEX(Corp_value!$A$1:$EC$2998,MATCH(tbl_dmi_isin[[#This Row],[ISIN]],Corp_value!$B:$B,0),MATCH(P$2,Corp_value!$1:$1,0)),"yyyy/mm/dd"))</f>
        <v>#N/A</v>
      </c>
      <c r="Q188" s="147" t="e">
        <f>IF(tbl_dmi_isin[[#This Row],[Index]]&gt;$A$2,"",TEXT(INDEX(Corp_value!$A$1:$EC$2998,MATCH(tbl_dmi_isin[[#This Row],[ISIN]],Corp_value!$B:$B,0),MATCH(Q$2,Corp_value!$1:$1,0)),"yyyy/mm/dd"))</f>
        <v>#N/A</v>
      </c>
      <c r="R188" s="147" t="e">
        <f>IF(tbl_dmi_isin[[#This Row],[Index]]&gt;$A$2,"",IF(TEXT(INDEX(Corp_value!$A$1:$EC$2998,MATCH(tbl_dmi_isin[[#This Row],[ISIN]],Corp_value!$B:$B,0),MATCH(R$2,Corp_value!$1:$1,0)),"yyyy/mm/dd")="--","",TEXT(INDEX(Corp_value!$A$1:$EC$2998,MATCH(tbl_dmi_isin[[#This Row],[ISIN]],Corp_value!$B:$B,0),MATCH(R$2,Corp_value!$1:$1,0)),"yyyy/mm/dd")))</f>
        <v>#N/A</v>
      </c>
      <c r="S188" s="132" t="e">
        <f>IF(tbl_dmi_isin[[#This Row],[Index]]&gt;$A$2,"",INDEX(Corp_value!$A$1:$EC$2998,MATCH(tbl_dmi_isin[[#This Row],[ISIN]],Corp_value!$B:$B,0),MATCH(S$2,Corp_value!$1:$1,0)))</f>
        <v>#N/A</v>
      </c>
      <c r="T188" s="132" t="e">
        <f>IF(tbl_dmi_isin[[#This Row],[Index]]&gt;$A$2,"",INDEX(Corp_value!$A$1:$EC$2998,MATCH(tbl_dmi_isin[[#This Row],[ISIN]],Corp_value!$B:$B,0),MATCH(T$2,Corp_value!$1:$1,0)))</f>
        <v>#N/A</v>
      </c>
      <c r="U188" s="132" t="e">
        <f>IF(tbl_dmi_isin[[#This Row],[Index]]&gt;$A$2,"",IF(INDEX(Corp_value!$A$1:$EC$2998,MATCH(tbl_dmi_isin[[#This Row],[ISIN]],Corp_value!$B:$B,0),MATCH(U$2,Corp_value!$1:$1,0))="--","",INDEX(Corp_value!$A$1:$EC$2998,MATCH(tbl_dmi_isin[[#This Row],[ISIN]],Corp_value!$B:$B,0),MATCH(U$2,Corp_value!$1:$1,0))))</f>
        <v>#N/A</v>
      </c>
      <c r="V188" s="143" t="str">
        <f>IFERROR(IF(tbl_dmi_isin[[#This Row],[Index]]&gt;$A$2,"",INDEX(Corp_value!$A$1:$EC$2998,MATCH(tbl_dmi_isin[[#This Row],[ISIN]],Corp_value!$B:$B,0),MATCH(V$2,Corp_value!$1:$1,0)))/100000000,"")</f>
        <v/>
      </c>
      <c r="W188" s="151" t="e">
        <f>IF(tbl_dmi_isin[[#This Row],[Index]]&gt;$A$2,"",INDEX(Corp_value!$A$1:$EC$2998,MATCH(tbl_dmi_isin[[#This Row],[ISIN]],Corp_value!$B:$B,0),MATCH(W$2,Corp_value!$1:$1,0)))</f>
        <v>#N/A</v>
      </c>
      <c r="X188" s="151" t="e">
        <f>IF(tbl_dmi_isin[[#This Row],[Index]]&gt;$A$2,"",INDEX(Corp_value!$A$1:$EC$2998,MATCH(tbl_dmi_isin[[#This Row],[ISIN]],Corp_value!$B:$B,0),MATCH(X$2,Corp_value!$1:$1,0)))</f>
        <v>#N/A</v>
      </c>
      <c r="Y188" s="153" t="e">
        <f>IF(tbl_dmi_isin[[#This Row],[Index]]&gt;$A$2,"",INDEX(Corp_value!$A$1:$EC$2998,MATCH(tbl_dmi_isin[[#This Row],[ISIN]],Corp_value!$B:$B,0),MATCH(Y$2,Corp_value!$1:$1,0)))</f>
        <v>#N/A</v>
      </c>
      <c r="Z188" s="153" t="e">
        <f>IF(tbl_dmi_isin[[#This Row],[Index]]&gt;$A$2,"",INDEX(Corp_value!$A$1:$EC$2998,MATCH(tbl_dmi_isin[[#This Row],[ISIN]],Corp_value!$B:$B,0),MATCH(Z$2,Corp_value!$1:$1,0)))</f>
        <v>#N/A</v>
      </c>
    </row>
    <row r="189" spans="1:26">
      <c r="A189" s="12">
        <v>186</v>
      </c>
      <c r="B189" s="85" t="str">
        <f>IF(tbl_dmi_isin[[#This Row],[Index]]&gt;$A$2,"",TEXT(INDEX(美元债一级!$A$2:$BO$2879,tbl_dmi_isin[[#This Row],[Index]]+1,MATCH(B$2,美元债一级!$2:$2,0)),"yyyy/mm/dd"))</f>
        <v>2023/03/09</v>
      </c>
      <c r="C189" s="12" t="str">
        <f>IF(tbl_dmi_isin[[#This Row],[Index]]&gt;$A$2,"",INDEX(美元债一级!$A$2:$BO$2880,tbl_dmi_isin[[#This Row],[Index]]+1,MATCH(C$2,美元债一级!$2:$2,0)))</f>
        <v>XS2599744708</v>
      </c>
      <c r="D189" s="12" t="str">
        <f>IF(tbl_dmi_isin[[#This Row],[Index]]&gt;$A$2,"",INDEX(美元债一级!$A$2:$BO$2880,tbl_dmi_isin[[#This Row],[Index]]+1,MATCH(D$2,美元债一级!$2:$2,0)))</f>
        <v>香港按揭证券有限公司</v>
      </c>
      <c r="E189" s="12" t="str">
        <f>TEXT(tbl_dmi_isin[[#This Row],[定价日]],"YYMMDD")&amp;tbl_dmi_isin[[#This Row],[ISIN]]</f>
        <v>230309XS2599744708</v>
      </c>
      <c r="F189" s="114"/>
      <c r="G189" s="24" t="e">
        <f>IF(tbl_dmi_isin[[#This Row],[Index]]&gt;$A$2,"",INDEX(Corp_value!$A$1:$EC$2998,MATCH(tbl_dmi_isin[[#This Row],[ISIN]],Corp_value!$B:$B,0),MATCH(G$2,Corp_value!$1:$1,0)))</f>
        <v>#N/A</v>
      </c>
      <c r="H189" s="25" t="e">
        <f>IF(tbl_dmi_isin[[#This Row],[Index]]&gt;$A$2,"",INDEX(Corp_value!$A$1:$EC$2998,MATCH(tbl_dmi_isin[[#This Row],[ISIN]],Corp_value!$B:$B,0),MATCH(H$2,Corp_value!$1:$1,0)))</f>
        <v>#N/A</v>
      </c>
      <c r="I189" s="25" t="e">
        <f>IF(tbl_dmi_isin[[#This Row],[Index]]&gt;$A$2,"",IF(INDEX(Corp_value!$A$1:$EC$2998,MATCH(tbl_dmi_isin[[#This Row],[ISIN]],Corp_value!$B:$B,0),MATCH(I$2,Corp_value!$1:$1,0))="--","",INDEX(Corp_value!$A$1:$EC$2998,MATCH(tbl_dmi_isin[[#This Row],[ISIN]],Corp_value!$B:$B,0),MATCH(I$2,Corp_value!$1:$1,0))))</f>
        <v>#N/A</v>
      </c>
      <c r="J189" s="24" t="e">
        <f>IF(tbl_dmi_isin[[#This Row],[Index]]&gt;$A$2,"",INDEX(Corp_value!$A$1:$EC$2998,MATCH(tbl_dmi_isin[[#This Row],[ISIN]],Corp_value!$B:$B,0),MATCH(J$2,Corp_value!$1:$1,0)))</f>
        <v>#N/A</v>
      </c>
      <c r="K189" s="24" t="e">
        <f>IF(tbl_dmi_isin[[#This Row],[Index]]&gt;$A$2,"",INDEX(Corp_value!$A$1:$EC$2998,MATCH(tbl_dmi_isin[[#This Row],[ISIN]],Corp_value!$B:$B,0),MATCH(K$2,Corp_value!$1:$1,0)))</f>
        <v>#N/A</v>
      </c>
      <c r="L189" s="24" t="e">
        <f>IF(tbl_dmi_isin[[#This Row],[Index]]&gt;$A$2,"",IF(INDEX(Corp_value!$A$1:$EC$2998,MATCH(tbl_dmi_isin[[#This Row],[ISIN]],Corp_value!$B:$B,0),MATCH(L$2,Corp_value!$1:$1,0))="--","",INDEX(Corp_value!$A$1:$EC$2998,MATCH(tbl_dmi_isin[[#This Row],[ISIN]],Corp_value!$B:$B,0),MATCH(L$2,Corp_value!$1:$1,0))))</f>
        <v>#N/A</v>
      </c>
      <c r="M189" s="132" t="e">
        <f>IF(tbl_dmi_isin[[#This Row],[Index]]&gt;$A$2,"",INDEX(Corp_value!$A$1:$EC$2998,MATCH(tbl_dmi_isin[[#This Row],[ISIN]],Corp_value!$B:$B,0),MATCH(M$2,Corp_value!$1:$1,0)))</f>
        <v>#N/A</v>
      </c>
      <c r="N189" s="132" t="e">
        <f>IF(tbl_dmi_isin[[#This Row],[Index]]&gt;$A$2,"",IF(INDEX(Corp_value!$A$1:$EC$2998,MATCH(tbl_dmi_isin[[#This Row],[ISIN]],Corp_value!$B:$B,0),MATCH(N$2,Corp_value!$1:$1,0))="--","",INDEX(Corp_value!$A$1:$EC$2998,MATCH(tbl_dmi_isin[[#This Row],[ISIN]],Corp_value!$B:$B,0),MATCH(N$2,Corp_value!$1:$1,0))))</f>
        <v>#N/A</v>
      </c>
      <c r="O189" s="132" t="e">
        <f>IF(tbl_dmi_isin[[#This Row],[Index]]&gt;$A$2,"",INDEX(Corp_value!$A$1:$EC$2998,MATCH(tbl_dmi_isin[[#This Row],[ISIN]],Corp_value!$B:$B,0),MATCH(O$2,Corp_value!$1:$1,0)))</f>
        <v>#N/A</v>
      </c>
      <c r="P189" s="147" t="e">
        <f>IF(tbl_dmi_isin[[#This Row],[Index]]&gt;$A$2,"",TEXT(INDEX(Corp_value!$A$1:$EC$2998,MATCH(tbl_dmi_isin[[#This Row],[ISIN]],Corp_value!$B:$B,0),MATCH(P$2,Corp_value!$1:$1,0)),"yyyy/mm/dd"))</f>
        <v>#N/A</v>
      </c>
      <c r="Q189" s="147" t="e">
        <f>IF(tbl_dmi_isin[[#This Row],[Index]]&gt;$A$2,"",TEXT(INDEX(Corp_value!$A$1:$EC$2998,MATCH(tbl_dmi_isin[[#This Row],[ISIN]],Corp_value!$B:$B,0),MATCH(Q$2,Corp_value!$1:$1,0)),"yyyy/mm/dd"))</f>
        <v>#N/A</v>
      </c>
      <c r="R189" s="147" t="e">
        <f>IF(tbl_dmi_isin[[#This Row],[Index]]&gt;$A$2,"",IF(TEXT(INDEX(Corp_value!$A$1:$EC$2998,MATCH(tbl_dmi_isin[[#This Row],[ISIN]],Corp_value!$B:$B,0),MATCH(R$2,Corp_value!$1:$1,0)),"yyyy/mm/dd")="--","",TEXT(INDEX(Corp_value!$A$1:$EC$2998,MATCH(tbl_dmi_isin[[#This Row],[ISIN]],Corp_value!$B:$B,0),MATCH(R$2,Corp_value!$1:$1,0)),"yyyy/mm/dd")))</f>
        <v>#N/A</v>
      </c>
      <c r="S189" s="132" t="e">
        <f>IF(tbl_dmi_isin[[#This Row],[Index]]&gt;$A$2,"",INDEX(Corp_value!$A$1:$EC$2998,MATCH(tbl_dmi_isin[[#This Row],[ISIN]],Corp_value!$B:$B,0),MATCH(S$2,Corp_value!$1:$1,0)))</f>
        <v>#N/A</v>
      </c>
      <c r="T189" s="132" t="e">
        <f>IF(tbl_dmi_isin[[#This Row],[Index]]&gt;$A$2,"",INDEX(Corp_value!$A$1:$EC$2998,MATCH(tbl_dmi_isin[[#This Row],[ISIN]],Corp_value!$B:$B,0),MATCH(T$2,Corp_value!$1:$1,0)))</f>
        <v>#N/A</v>
      </c>
      <c r="U189" s="132" t="e">
        <f>IF(tbl_dmi_isin[[#This Row],[Index]]&gt;$A$2,"",IF(INDEX(Corp_value!$A$1:$EC$2998,MATCH(tbl_dmi_isin[[#This Row],[ISIN]],Corp_value!$B:$B,0),MATCH(U$2,Corp_value!$1:$1,0))="--","",INDEX(Corp_value!$A$1:$EC$2998,MATCH(tbl_dmi_isin[[#This Row],[ISIN]],Corp_value!$B:$B,0),MATCH(U$2,Corp_value!$1:$1,0))))</f>
        <v>#N/A</v>
      </c>
      <c r="V189" s="143" t="str">
        <f>IFERROR(IF(tbl_dmi_isin[[#This Row],[Index]]&gt;$A$2,"",INDEX(Corp_value!$A$1:$EC$2998,MATCH(tbl_dmi_isin[[#This Row],[ISIN]],Corp_value!$B:$B,0),MATCH(V$2,Corp_value!$1:$1,0)))/100000000,"")</f>
        <v/>
      </c>
      <c r="W189" s="151" t="e">
        <f>IF(tbl_dmi_isin[[#This Row],[Index]]&gt;$A$2,"",INDEX(Corp_value!$A$1:$EC$2998,MATCH(tbl_dmi_isin[[#This Row],[ISIN]],Corp_value!$B:$B,0),MATCH(W$2,Corp_value!$1:$1,0)))</f>
        <v>#N/A</v>
      </c>
      <c r="X189" s="151" t="e">
        <f>IF(tbl_dmi_isin[[#This Row],[Index]]&gt;$A$2,"",INDEX(Corp_value!$A$1:$EC$2998,MATCH(tbl_dmi_isin[[#This Row],[ISIN]],Corp_value!$B:$B,0),MATCH(X$2,Corp_value!$1:$1,0)))</f>
        <v>#N/A</v>
      </c>
      <c r="Y189" s="153" t="e">
        <f>IF(tbl_dmi_isin[[#This Row],[Index]]&gt;$A$2,"",INDEX(Corp_value!$A$1:$EC$2998,MATCH(tbl_dmi_isin[[#This Row],[ISIN]],Corp_value!$B:$B,0),MATCH(Y$2,Corp_value!$1:$1,0)))</f>
        <v>#N/A</v>
      </c>
      <c r="Z189" s="153" t="e">
        <f>IF(tbl_dmi_isin[[#This Row],[Index]]&gt;$A$2,"",INDEX(Corp_value!$A$1:$EC$2998,MATCH(tbl_dmi_isin[[#This Row],[ISIN]],Corp_value!$B:$B,0),MATCH(Z$2,Corp_value!$1:$1,0)))</f>
        <v>#N/A</v>
      </c>
    </row>
    <row r="190" spans="1:26">
      <c r="A190" s="12">
        <v>187</v>
      </c>
      <c r="B190" s="85" t="str">
        <f>IF(tbl_dmi_isin[[#This Row],[Index]]&gt;$A$2,"",TEXT(INDEX(美元债一级!$A$2:$BO$2879,tbl_dmi_isin[[#This Row],[Index]]+1,MATCH(B$2,美元债一级!$2:$2,0)),"yyyy/mm/dd"))</f>
        <v>2023/03/09</v>
      </c>
      <c r="C190" s="12" t="str">
        <f>IF(tbl_dmi_isin[[#This Row],[Index]]&gt;$A$2,"",INDEX(美元债一级!$A$2:$BO$2880,tbl_dmi_isin[[#This Row],[Index]]+1,MATCH(C$2,美元债一级!$2:$2,0)))</f>
        <v>XS2599738056</v>
      </c>
      <c r="D190" s="12" t="str">
        <f>IF(tbl_dmi_isin[[#This Row],[Index]]&gt;$A$2,"",INDEX(美元债一级!$A$2:$BO$2880,tbl_dmi_isin[[#This Row],[Index]]+1,MATCH(D$2,美元债一级!$2:$2,0)))</f>
        <v>香港按揭证券有限公司</v>
      </c>
      <c r="E190" s="12" t="str">
        <f>TEXT(tbl_dmi_isin[[#This Row],[定价日]],"YYMMDD")&amp;tbl_dmi_isin[[#This Row],[ISIN]]</f>
        <v>230309XS2599738056</v>
      </c>
      <c r="F190" s="114"/>
      <c r="G190" s="24" t="e">
        <f>IF(tbl_dmi_isin[[#This Row],[Index]]&gt;$A$2,"",INDEX(Corp_value!$A$1:$EC$2998,MATCH(tbl_dmi_isin[[#This Row],[ISIN]],Corp_value!$B:$B,0),MATCH(G$2,Corp_value!$1:$1,0)))</f>
        <v>#N/A</v>
      </c>
      <c r="H190" s="25" t="e">
        <f>IF(tbl_dmi_isin[[#This Row],[Index]]&gt;$A$2,"",INDEX(Corp_value!$A$1:$EC$2998,MATCH(tbl_dmi_isin[[#This Row],[ISIN]],Corp_value!$B:$B,0),MATCH(H$2,Corp_value!$1:$1,0)))</f>
        <v>#N/A</v>
      </c>
      <c r="I190" s="25" t="e">
        <f>IF(tbl_dmi_isin[[#This Row],[Index]]&gt;$A$2,"",IF(INDEX(Corp_value!$A$1:$EC$2998,MATCH(tbl_dmi_isin[[#This Row],[ISIN]],Corp_value!$B:$B,0),MATCH(I$2,Corp_value!$1:$1,0))="--","",INDEX(Corp_value!$A$1:$EC$2998,MATCH(tbl_dmi_isin[[#This Row],[ISIN]],Corp_value!$B:$B,0),MATCH(I$2,Corp_value!$1:$1,0))))</f>
        <v>#N/A</v>
      </c>
      <c r="J190" s="24" t="e">
        <f>IF(tbl_dmi_isin[[#This Row],[Index]]&gt;$A$2,"",INDEX(Corp_value!$A$1:$EC$2998,MATCH(tbl_dmi_isin[[#This Row],[ISIN]],Corp_value!$B:$B,0),MATCH(J$2,Corp_value!$1:$1,0)))</f>
        <v>#N/A</v>
      </c>
      <c r="K190" s="24" t="e">
        <f>IF(tbl_dmi_isin[[#This Row],[Index]]&gt;$A$2,"",INDEX(Corp_value!$A$1:$EC$2998,MATCH(tbl_dmi_isin[[#This Row],[ISIN]],Corp_value!$B:$B,0),MATCH(K$2,Corp_value!$1:$1,0)))</f>
        <v>#N/A</v>
      </c>
      <c r="L190" s="24" t="e">
        <f>IF(tbl_dmi_isin[[#This Row],[Index]]&gt;$A$2,"",IF(INDEX(Corp_value!$A$1:$EC$2998,MATCH(tbl_dmi_isin[[#This Row],[ISIN]],Corp_value!$B:$B,0),MATCH(L$2,Corp_value!$1:$1,0))="--","",INDEX(Corp_value!$A$1:$EC$2998,MATCH(tbl_dmi_isin[[#This Row],[ISIN]],Corp_value!$B:$B,0),MATCH(L$2,Corp_value!$1:$1,0))))</f>
        <v>#N/A</v>
      </c>
      <c r="M190" s="132" t="e">
        <f>IF(tbl_dmi_isin[[#This Row],[Index]]&gt;$A$2,"",INDEX(Corp_value!$A$1:$EC$2998,MATCH(tbl_dmi_isin[[#This Row],[ISIN]],Corp_value!$B:$B,0),MATCH(M$2,Corp_value!$1:$1,0)))</f>
        <v>#N/A</v>
      </c>
      <c r="N190" s="132" t="e">
        <f>IF(tbl_dmi_isin[[#This Row],[Index]]&gt;$A$2,"",IF(INDEX(Corp_value!$A$1:$EC$2998,MATCH(tbl_dmi_isin[[#This Row],[ISIN]],Corp_value!$B:$B,0),MATCH(N$2,Corp_value!$1:$1,0))="--","",INDEX(Corp_value!$A$1:$EC$2998,MATCH(tbl_dmi_isin[[#This Row],[ISIN]],Corp_value!$B:$B,0),MATCH(N$2,Corp_value!$1:$1,0))))</f>
        <v>#N/A</v>
      </c>
      <c r="O190" s="132" t="e">
        <f>IF(tbl_dmi_isin[[#This Row],[Index]]&gt;$A$2,"",INDEX(Corp_value!$A$1:$EC$2998,MATCH(tbl_dmi_isin[[#This Row],[ISIN]],Corp_value!$B:$B,0),MATCH(O$2,Corp_value!$1:$1,0)))</f>
        <v>#N/A</v>
      </c>
      <c r="P190" s="147" t="e">
        <f>IF(tbl_dmi_isin[[#This Row],[Index]]&gt;$A$2,"",TEXT(INDEX(Corp_value!$A$1:$EC$2998,MATCH(tbl_dmi_isin[[#This Row],[ISIN]],Corp_value!$B:$B,0),MATCH(P$2,Corp_value!$1:$1,0)),"yyyy/mm/dd"))</f>
        <v>#N/A</v>
      </c>
      <c r="Q190" s="147" t="e">
        <f>IF(tbl_dmi_isin[[#This Row],[Index]]&gt;$A$2,"",TEXT(INDEX(Corp_value!$A$1:$EC$2998,MATCH(tbl_dmi_isin[[#This Row],[ISIN]],Corp_value!$B:$B,0),MATCH(Q$2,Corp_value!$1:$1,0)),"yyyy/mm/dd"))</f>
        <v>#N/A</v>
      </c>
      <c r="R190" s="147" t="e">
        <f>IF(tbl_dmi_isin[[#This Row],[Index]]&gt;$A$2,"",IF(TEXT(INDEX(Corp_value!$A$1:$EC$2998,MATCH(tbl_dmi_isin[[#This Row],[ISIN]],Corp_value!$B:$B,0),MATCH(R$2,Corp_value!$1:$1,0)),"yyyy/mm/dd")="--","",TEXT(INDEX(Corp_value!$A$1:$EC$2998,MATCH(tbl_dmi_isin[[#This Row],[ISIN]],Corp_value!$B:$B,0),MATCH(R$2,Corp_value!$1:$1,0)),"yyyy/mm/dd")))</f>
        <v>#N/A</v>
      </c>
      <c r="S190" s="132" t="e">
        <f>IF(tbl_dmi_isin[[#This Row],[Index]]&gt;$A$2,"",INDEX(Corp_value!$A$1:$EC$2998,MATCH(tbl_dmi_isin[[#This Row],[ISIN]],Corp_value!$B:$B,0),MATCH(S$2,Corp_value!$1:$1,0)))</f>
        <v>#N/A</v>
      </c>
      <c r="T190" s="132" t="e">
        <f>IF(tbl_dmi_isin[[#This Row],[Index]]&gt;$A$2,"",INDEX(Corp_value!$A$1:$EC$2998,MATCH(tbl_dmi_isin[[#This Row],[ISIN]],Corp_value!$B:$B,0),MATCH(T$2,Corp_value!$1:$1,0)))</f>
        <v>#N/A</v>
      </c>
      <c r="U190" s="132" t="e">
        <f>IF(tbl_dmi_isin[[#This Row],[Index]]&gt;$A$2,"",IF(INDEX(Corp_value!$A$1:$EC$2998,MATCH(tbl_dmi_isin[[#This Row],[ISIN]],Corp_value!$B:$B,0),MATCH(U$2,Corp_value!$1:$1,0))="--","",INDEX(Corp_value!$A$1:$EC$2998,MATCH(tbl_dmi_isin[[#This Row],[ISIN]],Corp_value!$B:$B,0),MATCH(U$2,Corp_value!$1:$1,0))))</f>
        <v>#N/A</v>
      </c>
      <c r="V190" s="143" t="str">
        <f>IFERROR(IF(tbl_dmi_isin[[#This Row],[Index]]&gt;$A$2,"",INDEX(Corp_value!$A$1:$EC$2998,MATCH(tbl_dmi_isin[[#This Row],[ISIN]],Corp_value!$B:$B,0),MATCH(V$2,Corp_value!$1:$1,0)))/100000000,"")</f>
        <v/>
      </c>
      <c r="W190" s="151" t="e">
        <f>IF(tbl_dmi_isin[[#This Row],[Index]]&gt;$A$2,"",INDEX(Corp_value!$A$1:$EC$2998,MATCH(tbl_dmi_isin[[#This Row],[ISIN]],Corp_value!$B:$B,0),MATCH(W$2,Corp_value!$1:$1,0)))</f>
        <v>#N/A</v>
      </c>
      <c r="X190" s="151" t="e">
        <f>IF(tbl_dmi_isin[[#This Row],[Index]]&gt;$A$2,"",INDEX(Corp_value!$A$1:$EC$2998,MATCH(tbl_dmi_isin[[#This Row],[ISIN]],Corp_value!$B:$B,0),MATCH(X$2,Corp_value!$1:$1,0)))</f>
        <v>#N/A</v>
      </c>
      <c r="Y190" s="153" t="e">
        <f>IF(tbl_dmi_isin[[#This Row],[Index]]&gt;$A$2,"",INDEX(Corp_value!$A$1:$EC$2998,MATCH(tbl_dmi_isin[[#This Row],[ISIN]],Corp_value!$B:$B,0),MATCH(Y$2,Corp_value!$1:$1,0)))</f>
        <v>#N/A</v>
      </c>
      <c r="Z190" s="153" t="e">
        <f>IF(tbl_dmi_isin[[#This Row],[Index]]&gt;$A$2,"",INDEX(Corp_value!$A$1:$EC$2998,MATCH(tbl_dmi_isin[[#This Row],[ISIN]],Corp_value!$B:$B,0),MATCH(Z$2,Corp_value!$1:$1,0)))</f>
        <v>#N/A</v>
      </c>
    </row>
    <row r="191" spans="1:26">
      <c r="A191" s="12">
        <v>188</v>
      </c>
      <c r="B191" s="85" t="str">
        <f>IF(tbl_dmi_isin[[#This Row],[Index]]&gt;$A$2,"",TEXT(INDEX(美元债一级!$A$2:$BO$2879,tbl_dmi_isin[[#This Row],[Index]]+1,MATCH(B$2,美元债一级!$2:$2,0)),"yyyy/mm/dd"))</f>
        <v>2023/03/09</v>
      </c>
      <c r="C191" s="12" t="str">
        <f>IF(tbl_dmi_isin[[#This Row],[Index]]&gt;$A$2,"",INDEX(美元债一级!$A$2:$BO$2880,tbl_dmi_isin[[#This Row],[Index]]+1,MATCH(C$2,美元债一级!$2:$2,0)))</f>
        <v>XS2599737165</v>
      </c>
      <c r="D191" s="12" t="str">
        <f>IF(tbl_dmi_isin[[#This Row],[Index]]&gt;$A$2,"",INDEX(美元债一级!$A$2:$BO$2880,tbl_dmi_isin[[#This Row],[Index]]+1,MATCH(D$2,美元债一级!$2:$2,0)))</f>
        <v>香港按揭证券有限公司</v>
      </c>
      <c r="E191" s="12" t="str">
        <f>TEXT(tbl_dmi_isin[[#This Row],[定价日]],"YYMMDD")&amp;tbl_dmi_isin[[#This Row],[ISIN]]</f>
        <v>230309XS2599737165</v>
      </c>
      <c r="F191" s="114"/>
      <c r="G191" s="24" t="e">
        <f>IF(tbl_dmi_isin[[#This Row],[Index]]&gt;$A$2,"",INDEX(Corp_value!$A$1:$EC$2998,MATCH(tbl_dmi_isin[[#This Row],[ISIN]],Corp_value!$B:$B,0),MATCH(G$2,Corp_value!$1:$1,0)))</f>
        <v>#N/A</v>
      </c>
      <c r="H191" s="25" t="e">
        <f>IF(tbl_dmi_isin[[#This Row],[Index]]&gt;$A$2,"",INDEX(Corp_value!$A$1:$EC$2998,MATCH(tbl_dmi_isin[[#This Row],[ISIN]],Corp_value!$B:$B,0),MATCH(H$2,Corp_value!$1:$1,0)))</f>
        <v>#N/A</v>
      </c>
      <c r="I191" s="25" t="e">
        <f>IF(tbl_dmi_isin[[#This Row],[Index]]&gt;$A$2,"",IF(INDEX(Corp_value!$A$1:$EC$2998,MATCH(tbl_dmi_isin[[#This Row],[ISIN]],Corp_value!$B:$B,0),MATCH(I$2,Corp_value!$1:$1,0))="--","",INDEX(Corp_value!$A$1:$EC$2998,MATCH(tbl_dmi_isin[[#This Row],[ISIN]],Corp_value!$B:$B,0),MATCH(I$2,Corp_value!$1:$1,0))))</f>
        <v>#N/A</v>
      </c>
      <c r="J191" s="24" t="e">
        <f>IF(tbl_dmi_isin[[#This Row],[Index]]&gt;$A$2,"",INDEX(Corp_value!$A$1:$EC$2998,MATCH(tbl_dmi_isin[[#This Row],[ISIN]],Corp_value!$B:$B,0),MATCH(J$2,Corp_value!$1:$1,0)))</f>
        <v>#N/A</v>
      </c>
      <c r="K191" s="24" t="e">
        <f>IF(tbl_dmi_isin[[#This Row],[Index]]&gt;$A$2,"",INDEX(Corp_value!$A$1:$EC$2998,MATCH(tbl_dmi_isin[[#This Row],[ISIN]],Corp_value!$B:$B,0),MATCH(K$2,Corp_value!$1:$1,0)))</f>
        <v>#N/A</v>
      </c>
      <c r="L191" s="24" t="e">
        <f>IF(tbl_dmi_isin[[#This Row],[Index]]&gt;$A$2,"",IF(INDEX(Corp_value!$A$1:$EC$2998,MATCH(tbl_dmi_isin[[#This Row],[ISIN]],Corp_value!$B:$B,0),MATCH(L$2,Corp_value!$1:$1,0))="--","",INDEX(Corp_value!$A$1:$EC$2998,MATCH(tbl_dmi_isin[[#This Row],[ISIN]],Corp_value!$B:$B,0),MATCH(L$2,Corp_value!$1:$1,0))))</f>
        <v>#N/A</v>
      </c>
      <c r="M191" s="132" t="e">
        <f>IF(tbl_dmi_isin[[#This Row],[Index]]&gt;$A$2,"",INDEX(Corp_value!$A$1:$EC$2998,MATCH(tbl_dmi_isin[[#This Row],[ISIN]],Corp_value!$B:$B,0),MATCH(M$2,Corp_value!$1:$1,0)))</f>
        <v>#N/A</v>
      </c>
      <c r="N191" s="132" t="e">
        <f>IF(tbl_dmi_isin[[#This Row],[Index]]&gt;$A$2,"",IF(INDEX(Corp_value!$A$1:$EC$2998,MATCH(tbl_dmi_isin[[#This Row],[ISIN]],Corp_value!$B:$B,0),MATCH(N$2,Corp_value!$1:$1,0))="--","",INDEX(Corp_value!$A$1:$EC$2998,MATCH(tbl_dmi_isin[[#This Row],[ISIN]],Corp_value!$B:$B,0),MATCH(N$2,Corp_value!$1:$1,0))))</f>
        <v>#N/A</v>
      </c>
      <c r="O191" s="132" t="e">
        <f>IF(tbl_dmi_isin[[#This Row],[Index]]&gt;$A$2,"",INDEX(Corp_value!$A$1:$EC$2998,MATCH(tbl_dmi_isin[[#This Row],[ISIN]],Corp_value!$B:$B,0),MATCH(O$2,Corp_value!$1:$1,0)))</f>
        <v>#N/A</v>
      </c>
      <c r="P191" s="147" t="e">
        <f>IF(tbl_dmi_isin[[#This Row],[Index]]&gt;$A$2,"",TEXT(INDEX(Corp_value!$A$1:$EC$2998,MATCH(tbl_dmi_isin[[#This Row],[ISIN]],Corp_value!$B:$B,0),MATCH(P$2,Corp_value!$1:$1,0)),"yyyy/mm/dd"))</f>
        <v>#N/A</v>
      </c>
      <c r="Q191" s="147" t="e">
        <f>IF(tbl_dmi_isin[[#This Row],[Index]]&gt;$A$2,"",TEXT(INDEX(Corp_value!$A$1:$EC$2998,MATCH(tbl_dmi_isin[[#This Row],[ISIN]],Corp_value!$B:$B,0),MATCH(Q$2,Corp_value!$1:$1,0)),"yyyy/mm/dd"))</f>
        <v>#N/A</v>
      </c>
      <c r="R191" s="147" t="e">
        <f>IF(tbl_dmi_isin[[#This Row],[Index]]&gt;$A$2,"",IF(TEXT(INDEX(Corp_value!$A$1:$EC$2998,MATCH(tbl_dmi_isin[[#This Row],[ISIN]],Corp_value!$B:$B,0),MATCH(R$2,Corp_value!$1:$1,0)),"yyyy/mm/dd")="--","",TEXT(INDEX(Corp_value!$A$1:$EC$2998,MATCH(tbl_dmi_isin[[#This Row],[ISIN]],Corp_value!$B:$B,0),MATCH(R$2,Corp_value!$1:$1,0)),"yyyy/mm/dd")))</f>
        <v>#N/A</v>
      </c>
      <c r="S191" s="132" t="e">
        <f>IF(tbl_dmi_isin[[#This Row],[Index]]&gt;$A$2,"",INDEX(Corp_value!$A$1:$EC$2998,MATCH(tbl_dmi_isin[[#This Row],[ISIN]],Corp_value!$B:$B,0),MATCH(S$2,Corp_value!$1:$1,0)))</f>
        <v>#N/A</v>
      </c>
      <c r="T191" s="132" t="e">
        <f>IF(tbl_dmi_isin[[#This Row],[Index]]&gt;$A$2,"",INDEX(Corp_value!$A$1:$EC$2998,MATCH(tbl_dmi_isin[[#This Row],[ISIN]],Corp_value!$B:$B,0),MATCH(T$2,Corp_value!$1:$1,0)))</f>
        <v>#N/A</v>
      </c>
      <c r="U191" s="132" t="e">
        <f>IF(tbl_dmi_isin[[#This Row],[Index]]&gt;$A$2,"",IF(INDEX(Corp_value!$A$1:$EC$2998,MATCH(tbl_dmi_isin[[#This Row],[ISIN]],Corp_value!$B:$B,0),MATCH(U$2,Corp_value!$1:$1,0))="--","",INDEX(Corp_value!$A$1:$EC$2998,MATCH(tbl_dmi_isin[[#This Row],[ISIN]],Corp_value!$B:$B,0),MATCH(U$2,Corp_value!$1:$1,0))))</f>
        <v>#N/A</v>
      </c>
      <c r="V191" s="143" t="str">
        <f>IFERROR(IF(tbl_dmi_isin[[#This Row],[Index]]&gt;$A$2,"",INDEX(Corp_value!$A$1:$EC$2998,MATCH(tbl_dmi_isin[[#This Row],[ISIN]],Corp_value!$B:$B,0),MATCH(V$2,Corp_value!$1:$1,0)))/100000000,"")</f>
        <v/>
      </c>
      <c r="W191" s="151" t="e">
        <f>IF(tbl_dmi_isin[[#This Row],[Index]]&gt;$A$2,"",INDEX(Corp_value!$A$1:$EC$2998,MATCH(tbl_dmi_isin[[#This Row],[ISIN]],Corp_value!$B:$B,0),MATCH(W$2,Corp_value!$1:$1,0)))</f>
        <v>#N/A</v>
      </c>
      <c r="X191" s="151" t="e">
        <f>IF(tbl_dmi_isin[[#This Row],[Index]]&gt;$A$2,"",INDEX(Corp_value!$A$1:$EC$2998,MATCH(tbl_dmi_isin[[#This Row],[ISIN]],Corp_value!$B:$B,0),MATCH(X$2,Corp_value!$1:$1,0)))</f>
        <v>#N/A</v>
      </c>
      <c r="Y191" s="153" t="e">
        <f>IF(tbl_dmi_isin[[#This Row],[Index]]&gt;$A$2,"",INDEX(Corp_value!$A$1:$EC$2998,MATCH(tbl_dmi_isin[[#This Row],[ISIN]],Corp_value!$B:$B,0),MATCH(Y$2,Corp_value!$1:$1,0)))</f>
        <v>#N/A</v>
      </c>
      <c r="Z191" s="153" t="e">
        <f>IF(tbl_dmi_isin[[#This Row],[Index]]&gt;$A$2,"",INDEX(Corp_value!$A$1:$EC$2998,MATCH(tbl_dmi_isin[[#This Row],[ISIN]],Corp_value!$B:$B,0),MATCH(Z$2,Corp_value!$1:$1,0)))</f>
        <v>#N/A</v>
      </c>
    </row>
    <row r="192" spans="1:26">
      <c r="A192" s="12">
        <v>189</v>
      </c>
      <c r="B192" s="85" t="str">
        <f>IF(tbl_dmi_isin[[#This Row],[Index]]&gt;$A$2,"",TEXT(INDEX(美元债一级!$A$2:$BO$2879,tbl_dmi_isin[[#This Row],[Index]]+1,MATCH(B$2,美元债一级!$2:$2,0)),"yyyy/mm/dd"))</f>
        <v>2023/03/09</v>
      </c>
      <c r="C192" s="12" t="str">
        <f>IF(tbl_dmi_isin[[#This Row],[Index]]&gt;$A$2,"",INDEX(美元债一级!$A$2:$BO$2880,tbl_dmi_isin[[#This Row],[Index]]+1,MATCH(C$2,美元债一级!$2:$2,0)))</f>
        <v>XS2599901068</v>
      </c>
      <c r="D192" s="12" t="str">
        <f>IF(tbl_dmi_isin[[#This Row],[Index]]&gt;$A$2,"",INDEX(美元债一级!$A$2:$BO$2880,tbl_dmi_isin[[#This Row],[Index]]+1,MATCH(D$2,美元债一级!$2:$2,0)))</f>
        <v>国银金融租赁股份有限公司</v>
      </c>
      <c r="E192" s="12" t="str">
        <f>TEXT(tbl_dmi_isin[[#This Row],[定价日]],"YYMMDD")&amp;tbl_dmi_isin[[#This Row],[ISIN]]</f>
        <v>230309XS2599901068</v>
      </c>
      <c r="F192" s="114"/>
      <c r="G192" s="24" t="e">
        <f>IF(tbl_dmi_isin[[#This Row],[Index]]&gt;$A$2,"",INDEX(Corp_value!$A$1:$EC$2998,MATCH(tbl_dmi_isin[[#This Row],[ISIN]],Corp_value!$B:$B,0),MATCH(G$2,Corp_value!$1:$1,0)))</f>
        <v>#N/A</v>
      </c>
      <c r="H192" s="25" t="e">
        <f>IF(tbl_dmi_isin[[#This Row],[Index]]&gt;$A$2,"",INDEX(Corp_value!$A$1:$EC$2998,MATCH(tbl_dmi_isin[[#This Row],[ISIN]],Corp_value!$B:$B,0),MATCH(H$2,Corp_value!$1:$1,0)))</f>
        <v>#N/A</v>
      </c>
      <c r="I192" s="25" t="e">
        <f>IF(tbl_dmi_isin[[#This Row],[Index]]&gt;$A$2,"",IF(INDEX(Corp_value!$A$1:$EC$2998,MATCH(tbl_dmi_isin[[#This Row],[ISIN]],Corp_value!$B:$B,0),MATCH(I$2,Corp_value!$1:$1,0))="--","",INDEX(Corp_value!$A$1:$EC$2998,MATCH(tbl_dmi_isin[[#This Row],[ISIN]],Corp_value!$B:$B,0),MATCH(I$2,Corp_value!$1:$1,0))))</f>
        <v>#N/A</v>
      </c>
      <c r="J192" s="24" t="e">
        <f>IF(tbl_dmi_isin[[#This Row],[Index]]&gt;$A$2,"",INDEX(Corp_value!$A$1:$EC$2998,MATCH(tbl_dmi_isin[[#This Row],[ISIN]],Corp_value!$B:$B,0),MATCH(J$2,Corp_value!$1:$1,0)))</f>
        <v>#N/A</v>
      </c>
      <c r="K192" s="24" t="e">
        <f>IF(tbl_dmi_isin[[#This Row],[Index]]&gt;$A$2,"",INDEX(Corp_value!$A$1:$EC$2998,MATCH(tbl_dmi_isin[[#This Row],[ISIN]],Corp_value!$B:$B,0),MATCH(K$2,Corp_value!$1:$1,0)))</f>
        <v>#N/A</v>
      </c>
      <c r="L192" s="24" t="e">
        <f>IF(tbl_dmi_isin[[#This Row],[Index]]&gt;$A$2,"",IF(INDEX(Corp_value!$A$1:$EC$2998,MATCH(tbl_dmi_isin[[#This Row],[ISIN]],Corp_value!$B:$B,0),MATCH(L$2,Corp_value!$1:$1,0))="--","",INDEX(Corp_value!$A$1:$EC$2998,MATCH(tbl_dmi_isin[[#This Row],[ISIN]],Corp_value!$B:$B,0),MATCH(L$2,Corp_value!$1:$1,0))))</f>
        <v>#N/A</v>
      </c>
      <c r="M192" s="132" t="e">
        <f>IF(tbl_dmi_isin[[#This Row],[Index]]&gt;$A$2,"",INDEX(Corp_value!$A$1:$EC$2998,MATCH(tbl_dmi_isin[[#This Row],[ISIN]],Corp_value!$B:$B,0),MATCH(M$2,Corp_value!$1:$1,0)))</f>
        <v>#N/A</v>
      </c>
      <c r="N192" s="132" t="e">
        <f>IF(tbl_dmi_isin[[#This Row],[Index]]&gt;$A$2,"",IF(INDEX(Corp_value!$A$1:$EC$2998,MATCH(tbl_dmi_isin[[#This Row],[ISIN]],Corp_value!$B:$B,0),MATCH(N$2,Corp_value!$1:$1,0))="--","",INDEX(Corp_value!$A$1:$EC$2998,MATCH(tbl_dmi_isin[[#This Row],[ISIN]],Corp_value!$B:$B,0),MATCH(N$2,Corp_value!$1:$1,0))))</f>
        <v>#N/A</v>
      </c>
      <c r="O192" s="132" t="e">
        <f>IF(tbl_dmi_isin[[#This Row],[Index]]&gt;$A$2,"",INDEX(Corp_value!$A$1:$EC$2998,MATCH(tbl_dmi_isin[[#This Row],[ISIN]],Corp_value!$B:$B,0),MATCH(O$2,Corp_value!$1:$1,0)))</f>
        <v>#N/A</v>
      </c>
      <c r="P192" s="147" t="e">
        <f>IF(tbl_dmi_isin[[#This Row],[Index]]&gt;$A$2,"",TEXT(INDEX(Corp_value!$A$1:$EC$2998,MATCH(tbl_dmi_isin[[#This Row],[ISIN]],Corp_value!$B:$B,0),MATCH(P$2,Corp_value!$1:$1,0)),"yyyy/mm/dd"))</f>
        <v>#N/A</v>
      </c>
      <c r="Q192" s="147" t="e">
        <f>IF(tbl_dmi_isin[[#This Row],[Index]]&gt;$A$2,"",TEXT(INDEX(Corp_value!$A$1:$EC$2998,MATCH(tbl_dmi_isin[[#This Row],[ISIN]],Corp_value!$B:$B,0),MATCH(Q$2,Corp_value!$1:$1,0)),"yyyy/mm/dd"))</f>
        <v>#N/A</v>
      </c>
      <c r="R192" s="147" t="e">
        <f>IF(tbl_dmi_isin[[#This Row],[Index]]&gt;$A$2,"",IF(TEXT(INDEX(Corp_value!$A$1:$EC$2998,MATCH(tbl_dmi_isin[[#This Row],[ISIN]],Corp_value!$B:$B,0),MATCH(R$2,Corp_value!$1:$1,0)),"yyyy/mm/dd")="--","",TEXT(INDEX(Corp_value!$A$1:$EC$2998,MATCH(tbl_dmi_isin[[#This Row],[ISIN]],Corp_value!$B:$B,0),MATCH(R$2,Corp_value!$1:$1,0)),"yyyy/mm/dd")))</f>
        <v>#N/A</v>
      </c>
      <c r="S192" s="132" t="e">
        <f>IF(tbl_dmi_isin[[#This Row],[Index]]&gt;$A$2,"",INDEX(Corp_value!$A$1:$EC$2998,MATCH(tbl_dmi_isin[[#This Row],[ISIN]],Corp_value!$B:$B,0),MATCH(S$2,Corp_value!$1:$1,0)))</f>
        <v>#N/A</v>
      </c>
      <c r="T192" s="132" t="e">
        <f>IF(tbl_dmi_isin[[#This Row],[Index]]&gt;$A$2,"",INDEX(Corp_value!$A$1:$EC$2998,MATCH(tbl_dmi_isin[[#This Row],[ISIN]],Corp_value!$B:$B,0),MATCH(T$2,Corp_value!$1:$1,0)))</f>
        <v>#N/A</v>
      </c>
      <c r="U192" s="132" t="e">
        <f>IF(tbl_dmi_isin[[#This Row],[Index]]&gt;$A$2,"",IF(INDEX(Corp_value!$A$1:$EC$2998,MATCH(tbl_dmi_isin[[#This Row],[ISIN]],Corp_value!$B:$B,0),MATCH(U$2,Corp_value!$1:$1,0))="--","",INDEX(Corp_value!$A$1:$EC$2998,MATCH(tbl_dmi_isin[[#This Row],[ISIN]],Corp_value!$B:$B,0),MATCH(U$2,Corp_value!$1:$1,0))))</f>
        <v>#N/A</v>
      </c>
      <c r="V192" s="143" t="str">
        <f>IFERROR(IF(tbl_dmi_isin[[#This Row],[Index]]&gt;$A$2,"",INDEX(Corp_value!$A$1:$EC$2998,MATCH(tbl_dmi_isin[[#This Row],[ISIN]],Corp_value!$B:$B,0),MATCH(V$2,Corp_value!$1:$1,0)))/100000000,"")</f>
        <v/>
      </c>
      <c r="W192" s="151" t="e">
        <f>IF(tbl_dmi_isin[[#This Row],[Index]]&gt;$A$2,"",INDEX(Corp_value!$A$1:$EC$2998,MATCH(tbl_dmi_isin[[#This Row],[ISIN]],Corp_value!$B:$B,0),MATCH(W$2,Corp_value!$1:$1,0)))</f>
        <v>#N/A</v>
      </c>
      <c r="X192" s="151" t="e">
        <f>IF(tbl_dmi_isin[[#This Row],[Index]]&gt;$A$2,"",INDEX(Corp_value!$A$1:$EC$2998,MATCH(tbl_dmi_isin[[#This Row],[ISIN]],Corp_value!$B:$B,0),MATCH(X$2,Corp_value!$1:$1,0)))</f>
        <v>#N/A</v>
      </c>
      <c r="Y192" s="153" t="e">
        <f>IF(tbl_dmi_isin[[#This Row],[Index]]&gt;$A$2,"",INDEX(Corp_value!$A$1:$EC$2998,MATCH(tbl_dmi_isin[[#This Row],[ISIN]],Corp_value!$B:$B,0),MATCH(Y$2,Corp_value!$1:$1,0)))</f>
        <v>#N/A</v>
      </c>
      <c r="Z192" s="153" t="e">
        <f>IF(tbl_dmi_isin[[#This Row],[Index]]&gt;$A$2,"",INDEX(Corp_value!$A$1:$EC$2998,MATCH(tbl_dmi_isin[[#This Row],[ISIN]],Corp_value!$B:$B,0),MATCH(Z$2,Corp_value!$1:$1,0)))</f>
        <v>#N/A</v>
      </c>
    </row>
    <row r="193" spans="1:26">
      <c r="A193" s="12">
        <v>190</v>
      </c>
      <c r="B193" s="85" t="str">
        <f>IF(tbl_dmi_isin[[#This Row],[Index]]&gt;$A$2,"",TEXT(INDEX(美元债一级!$A$2:$BO$2879,tbl_dmi_isin[[#This Row],[Index]]+1,MATCH(B$2,美元债一级!$2:$2,0)),"yyyy/mm/dd"))</f>
        <v>2023/03/08</v>
      </c>
      <c r="C193" s="12" t="str">
        <f>IF(tbl_dmi_isin[[#This Row],[Index]]&gt;$A$2,"",INDEX(美元债一级!$A$2:$BO$2880,tbl_dmi_isin[[#This Row],[Index]]+1,MATCH(C$2,美元债一级!$2:$2,0)))</f>
        <v>XS2598563968</v>
      </c>
      <c r="D193" s="12" t="str">
        <f>IF(tbl_dmi_isin[[#This Row],[Index]]&gt;$A$2,"",INDEX(美元债一级!$A$2:$BO$2880,tbl_dmi_isin[[#This Row],[Index]]+1,MATCH(D$2,美元债一级!$2:$2,0)))</f>
        <v>交银金融租赁有限责任公司</v>
      </c>
      <c r="E193" s="12" t="str">
        <f>TEXT(tbl_dmi_isin[[#This Row],[定价日]],"YYMMDD")&amp;tbl_dmi_isin[[#This Row],[ISIN]]</f>
        <v>230308XS2598563968</v>
      </c>
      <c r="F193" s="114"/>
      <c r="G193" s="24" t="e">
        <f>IF(tbl_dmi_isin[[#This Row],[Index]]&gt;$A$2,"",INDEX(Corp_value!$A$1:$EC$2998,MATCH(tbl_dmi_isin[[#This Row],[ISIN]],Corp_value!$B:$B,0),MATCH(G$2,Corp_value!$1:$1,0)))</f>
        <v>#N/A</v>
      </c>
      <c r="H193" s="25" t="e">
        <f>IF(tbl_dmi_isin[[#This Row],[Index]]&gt;$A$2,"",INDEX(Corp_value!$A$1:$EC$2998,MATCH(tbl_dmi_isin[[#This Row],[ISIN]],Corp_value!$B:$B,0),MATCH(H$2,Corp_value!$1:$1,0)))</f>
        <v>#N/A</v>
      </c>
      <c r="I193" s="25" t="e">
        <f>IF(tbl_dmi_isin[[#This Row],[Index]]&gt;$A$2,"",IF(INDEX(Corp_value!$A$1:$EC$2998,MATCH(tbl_dmi_isin[[#This Row],[ISIN]],Corp_value!$B:$B,0),MATCH(I$2,Corp_value!$1:$1,0))="--","",INDEX(Corp_value!$A$1:$EC$2998,MATCH(tbl_dmi_isin[[#This Row],[ISIN]],Corp_value!$B:$B,0),MATCH(I$2,Corp_value!$1:$1,0))))</f>
        <v>#N/A</v>
      </c>
      <c r="J193" s="24" t="e">
        <f>IF(tbl_dmi_isin[[#This Row],[Index]]&gt;$A$2,"",INDEX(Corp_value!$A$1:$EC$2998,MATCH(tbl_dmi_isin[[#This Row],[ISIN]],Corp_value!$B:$B,0),MATCH(J$2,Corp_value!$1:$1,0)))</f>
        <v>#N/A</v>
      </c>
      <c r="K193" s="24" t="e">
        <f>IF(tbl_dmi_isin[[#This Row],[Index]]&gt;$A$2,"",INDEX(Corp_value!$A$1:$EC$2998,MATCH(tbl_dmi_isin[[#This Row],[ISIN]],Corp_value!$B:$B,0),MATCH(K$2,Corp_value!$1:$1,0)))</f>
        <v>#N/A</v>
      </c>
      <c r="L193" s="24" t="e">
        <f>IF(tbl_dmi_isin[[#This Row],[Index]]&gt;$A$2,"",IF(INDEX(Corp_value!$A$1:$EC$2998,MATCH(tbl_dmi_isin[[#This Row],[ISIN]],Corp_value!$B:$B,0),MATCH(L$2,Corp_value!$1:$1,0))="--","",INDEX(Corp_value!$A$1:$EC$2998,MATCH(tbl_dmi_isin[[#This Row],[ISIN]],Corp_value!$B:$B,0),MATCH(L$2,Corp_value!$1:$1,0))))</f>
        <v>#N/A</v>
      </c>
      <c r="M193" s="132" t="e">
        <f>IF(tbl_dmi_isin[[#This Row],[Index]]&gt;$A$2,"",INDEX(Corp_value!$A$1:$EC$2998,MATCH(tbl_dmi_isin[[#This Row],[ISIN]],Corp_value!$B:$B,0),MATCH(M$2,Corp_value!$1:$1,0)))</f>
        <v>#N/A</v>
      </c>
      <c r="N193" s="132" t="e">
        <f>IF(tbl_dmi_isin[[#This Row],[Index]]&gt;$A$2,"",IF(INDEX(Corp_value!$A$1:$EC$2998,MATCH(tbl_dmi_isin[[#This Row],[ISIN]],Corp_value!$B:$B,0),MATCH(N$2,Corp_value!$1:$1,0))="--","",INDEX(Corp_value!$A$1:$EC$2998,MATCH(tbl_dmi_isin[[#This Row],[ISIN]],Corp_value!$B:$B,0),MATCH(N$2,Corp_value!$1:$1,0))))</f>
        <v>#N/A</v>
      </c>
      <c r="O193" s="132" t="e">
        <f>IF(tbl_dmi_isin[[#This Row],[Index]]&gt;$A$2,"",INDEX(Corp_value!$A$1:$EC$2998,MATCH(tbl_dmi_isin[[#This Row],[ISIN]],Corp_value!$B:$B,0),MATCH(O$2,Corp_value!$1:$1,0)))</f>
        <v>#N/A</v>
      </c>
      <c r="P193" s="147" t="e">
        <f>IF(tbl_dmi_isin[[#This Row],[Index]]&gt;$A$2,"",TEXT(INDEX(Corp_value!$A$1:$EC$2998,MATCH(tbl_dmi_isin[[#This Row],[ISIN]],Corp_value!$B:$B,0),MATCH(P$2,Corp_value!$1:$1,0)),"yyyy/mm/dd"))</f>
        <v>#N/A</v>
      </c>
      <c r="Q193" s="147" t="e">
        <f>IF(tbl_dmi_isin[[#This Row],[Index]]&gt;$A$2,"",TEXT(INDEX(Corp_value!$A$1:$EC$2998,MATCH(tbl_dmi_isin[[#This Row],[ISIN]],Corp_value!$B:$B,0),MATCH(Q$2,Corp_value!$1:$1,0)),"yyyy/mm/dd"))</f>
        <v>#N/A</v>
      </c>
      <c r="R193" s="147" t="e">
        <f>IF(tbl_dmi_isin[[#This Row],[Index]]&gt;$A$2,"",IF(TEXT(INDEX(Corp_value!$A$1:$EC$2998,MATCH(tbl_dmi_isin[[#This Row],[ISIN]],Corp_value!$B:$B,0),MATCH(R$2,Corp_value!$1:$1,0)),"yyyy/mm/dd")="--","",TEXT(INDEX(Corp_value!$A$1:$EC$2998,MATCH(tbl_dmi_isin[[#This Row],[ISIN]],Corp_value!$B:$B,0),MATCH(R$2,Corp_value!$1:$1,0)),"yyyy/mm/dd")))</f>
        <v>#N/A</v>
      </c>
      <c r="S193" s="132" t="e">
        <f>IF(tbl_dmi_isin[[#This Row],[Index]]&gt;$A$2,"",INDEX(Corp_value!$A$1:$EC$2998,MATCH(tbl_dmi_isin[[#This Row],[ISIN]],Corp_value!$B:$B,0),MATCH(S$2,Corp_value!$1:$1,0)))</f>
        <v>#N/A</v>
      </c>
      <c r="T193" s="132" t="e">
        <f>IF(tbl_dmi_isin[[#This Row],[Index]]&gt;$A$2,"",INDEX(Corp_value!$A$1:$EC$2998,MATCH(tbl_dmi_isin[[#This Row],[ISIN]],Corp_value!$B:$B,0),MATCH(T$2,Corp_value!$1:$1,0)))</f>
        <v>#N/A</v>
      </c>
      <c r="U193" s="132" t="e">
        <f>IF(tbl_dmi_isin[[#This Row],[Index]]&gt;$A$2,"",IF(INDEX(Corp_value!$A$1:$EC$2998,MATCH(tbl_dmi_isin[[#This Row],[ISIN]],Corp_value!$B:$B,0),MATCH(U$2,Corp_value!$1:$1,0))="--","",INDEX(Corp_value!$A$1:$EC$2998,MATCH(tbl_dmi_isin[[#This Row],[ISIN]],Corp_value!$B:$B,0),MATCH(U$2,Corp_value!$1:$1,0))))</f>
        <v>#N/A</v>
      </c>
      <c r="V193" s="143" t="str">
        <f>IFERROR(IF(tbl_dmi_isin[[#This Row],[Index]]&gt;$A$2,"",INDEX(Corp_value!$A$1:$EC$2998,MATCH(tbl_dmi_isin[[#This Row],[ISIN]],Corp_value!$B:$B,0),MATCH(V$2,Corp_value!$1:$1,0)))/100000000,"")</f>
        <v/>
      </c>
      <c r="W193" s="151" t="e">
        <f>IF(tbl_dmi_isin[[#This Row],[Index]]&gt;$A$2,"",INDEX(Corp_value!$A$1:$EC$2998,MATCH(tbl_dmi_isin[[#This Row],[ISIN]],Corp_value!$B:$B,0),MATCH(W$2,Corp_value!$1:$1,0)))</f>
        <v>#N/A</v>
      </c>
      <c r="X193" s="151" t="e">
        <f>IF(tbl_dmi_isin[[#This Row],[Index]]&gt;$A$2,"",INDEX(Corp_value!$A$1:$EC$2998,MATCH(tbl_dmi_isin[[#This Row],[ISIN]],Corp_value!$B:$B,0),MATCH(X$2,Corp_value!$1:$1,0)))</f>
        <v>#N/A</v>
      </c>
      <c r="Y193" s="153" t="e">
        <f>IF(tbl_dmi_isin[[#This Row],[Index]]&gt;$A$2,"",INDEX(Corp_value!$A$1:$EC$2998,MATCH(tbl_dmi_isin[[#This Row],[ISIN]],Corp_value!$B:$B,0),MATCH(Y$2,Corp_value!$1:$1,0)))</f>
        <v>#N/A</v>
      </c>
      <c r="Z193" s="153" t="e">
        <f>IF(tbl_dmi_isin[[#This Row],[Index]]&gt;$A$2,"",INDEX(Corp_value!$A$1:$EC$2998,MATCH(tbl_dmi_isin[[#This Row],[ISIN]],Corp_value!$B:$B,0),MATCH(Z$2,Corp_value!$1:$1,0)))</f>
        <v>#N/A</v>
      </c>
    </row>
    <row r="194" spans="1:26">
      <c r="A194" s="12">
        <v>191</v>
      </c>
      <c r="B194" s="85" t="str">
        <f>IF(tbl_dmi_isin[[#This Row],[Index]]&gt;$A$2,"",TEXT(INDEX(美元债一级!$A$2:$BO$2879,tbl_dmi_isin[[#This Row],[Index]]+1,MATCH(B$2,美元债一级!$2:$2,0)),"yyyy/mm/dd"))</f>
        <v>2023/03/08</v>
      </c>
      <c r="C194" s="12" t="str">
        <f>IF(tbl_dmi_isin[[#This Row],[Index]]&gt;$A$2,"",INDEX(美元债一级!$A$2:$BO$2880,tbl_dmi_isin[[#This Row],[Index]]+1,MATCH(C$2,美元债一级!$2:$2,0)))</f>
        <v>XS2598564420</v>
      </c>
      <c r="D194" s="12" t="str">
        <f>IF(tbl_dmi_isin[[#This Row],[Index]]&gt;$A$2,"",INDEX(美元债一级!$A$2:$BO$2880,tbl_dmi_isin[[#This Row],[Index]]+1,MATCH(D$2,美元债一级!$2:$2,0)))</f>
        <v>交银金融租赁有限责任公司</v>
      </c>
      <c r="E194" s="12" t="str">
        <f>TEXT(tbl_dmi_isin[[#This Row],[定价日]],"YYMMDD")&amp;tbl_dmi_isin[[#This Row],[ISIN]]</f>
        <v>230308XS2598564420</v>
      </c>
      <c r="F194" s="114"/>
      <c r="G194" s="24" t="e">
        <f>IF(tbl_dmi_isin[[#This Row],[Index]]&gt;$A$2,"",INDEX(Corp_value!$A$1:$EC$2998,MATCH(tbl_dmi_isin[[#This Row],[ISIN]],Corp_value!$B:$B,0),MATCH(G$2,Corp_value!$1:$1,0)))</f>
        <v>#N/A</v>
      </c>
      <c r="H194" s="25" t="e">
        <f>IF(tbl_dmi_isin[[#This Row],[Index]]&gt;$A$2,"",INDEX(Corp_value!$A$1:$EC$2998,MATCH(tbl_dmi_isin[[#This Row],[ISIN]],Corp_value!$B:$B,0),MATCH(H$2,Corp_value!$1:$1,0)))</f>
        <v>#N/A</v>
      </c>
      <c r="I194" s="25" t="e">
        <f>IF(tbl_dmi_isin[[#This Row],[Index]]&gt;$A$2,"",IF(INDEX(Corp_value!$A$1:$EC$2998,MATCH(tbl_dmi_isin[[#This Row],[ISIN]],Corp_value!$B:$B,0),MATCH(I$2,Corp_value!$1:$1,0))="--","",INDEX(Corp_value!$A$1:$EC$2998,MATCH(tbl_dmi_isin[[#This Row],[ISIN]],Corp_value!$B:$B,0),MATCH(I$2,Corp_value!$1:$1,0))))</f>
        <v>#N/A</v>
      </c>
      <c r="J194" s="24" t="e">
        <f>IF(tbl_dmi_isin[[#This Row],[Index]]&gt;$A$2,"",INDEX(Corp_value!$A$1:$EC$2998,MATCH(tbl_dmi_isin[[#This Row],[ISIN]],Corp_value!$B:$B,0),MATCH(J$2,Corp_value!$1:$1,0)))</f>
        <v>#N/A</v>
      </c>
      <c r="K194" s="24" t="e">
        <f>IF(tbl_dmi_isin[[#This Row],[Index]]&gt;$A$2,"",INDEX(Corp_value!$A$1:$EC$2998,MATCH(tbl_dmi_isin[[#This Row],[ISIN]],Corp_value!$B:$B,0),MATCH(K$2,Corp_value!$1:$1,0)))</f>
        <v>#N/A</v>
      </c>
      <c r="L194" s="24" t="e">
        <f>IF(tbl_dmi_isin[[#This Row],[Index]]&gt;$A$2,"",IF(INDEX(Corp_value!$A$1:$EC$2998,MATCH(tbl_dmi_isin[[#This Row],[ISIN]],Corp_value!$B:$B,0),MATCH(L$2,Corp_value!$1:$1,0))="--","",INDEX(Corp_value!$A$1:$EC$2998,MATCH(tbl_dmi_isin[[#This Row],[ISIN]],Corp_value!$B:$B,0),MATCH(L$2,Corp_value!$1:$1,0))))</f>
        <v>#N/A</v>
      </c>
      <c r="M194" s="132" t="e">
        <f>IF(tbl_dmi_isin[[#This Row],[Index]]&gt;$A$2,"",INDEX(Corp_value!$A$1:$EC$2998,MATCH(tbl_dmi_isin[[#This Row],[ISIN]],Corp_value!$B:$B,0),MATCH(M$2,Corp_value!$1:$1,0)))</f>
        <v>#N/A</v>
      </c>
      <c r="N194" s="132" t="e">
        <f>IF(tbl_dmi_isin[[#This Row],[Index]]&gt;$A$2,"",IF(INDEX(Corp_value!$A$1:$EC$2998,MATCH(tbl_dmi_isin[[#This Row],[ISIN]],Corp_value!$B:$B,0),MATCH(N$2,Corp_value!$1:$1,0))="--","",INDEX(Corp_value!$A$1:$EC$2998,MATCH(tbl_dmi_isin[[#This Row],[ISIN]],Corp_value!$B:$B,0),MATCH(N$2,Corp_value!$1:$1,0))))</f>
        <v>#N/A</v>
      </c>
      <c r="O194" s="132" t="e">
        <f>IF(tbl_dmi_isin[[#This Row],[Index]]&gt;$A$2,"",INDEX(Corp_value!$A$1:$EC$2998,MATCH(tbl_dmi_isin[[#This Row],[ISIN]],Corp_value!$B:$B,0),MATCH(O$2,Corp_value!$1:$1,0)))</f>
        <v>#N/A</v>
      </c>
      <c r="P194" s="147" t="e">
        <f>IF(tbl_dmi_isin[[#This Row],[Index]]&gt;$A$2,"",TEXT(INDEX(Corp_value!$A$1:$EC$2998,MATCH(tbl_dmi_isin[[#This Row],[ISIN]],Corp_value!$B:$B,0),MATCH(P$2,Corp_value!$1:$1,0)),"yyyy/mm/dd"))</f>
        <v>#N/A</v>
      </c>
      <c r="Q194" s="147" t="e">
        <f>IF(tbl_dmi_isin[[#This Row],[Index]]&gt;$A$2,"",TEXT(INDEX(Corp_value!$A$1:$EC$2998,MATCH(tbl_dmi_isin[[#This Row],[ISIN]],Corp_value!$B:$B,0),MATCH(Q$2,Corp_value!$1:$1,0)),"yyyy/mm/dd"))</f>
        <v>#N/A</v>
      </c>
      <c r="R194" s="147" t="e">
        <f>IF(tbl_dmi_isin[[#This Row],[Index]]&gt;$A$2,"",IF(TEXT(INDEX(Corp_value!$A$1:$EC$2998,MATCH(tbl_dmi_isin[[#This Row],[ISIN]],Corp_value!$B:$B,0),MATCH(R$2,Corp_value!$1:$1,0)),"yyyy/mm/dd")="--","",TEXT(INDEX(Corp_value!$A$1:$EC$2998,MATCH(tbl_dmi_isin[[#This Row],[ISIN]],Corp_value!$B:$B,0),MATCH(R$2,Corp_value!$1:$1,0)),"yyyy/mm/dd")))</f>
        <v>#N/A</v>
      </c>
      <c r="S194" s="132" t="e">
        <f>IF(tbl_dmi_isin[[#This Row],[Index]]&gt;$A$2,"",INDEX(Corp_value!$A$1:$EC$2998,MATCH(tbl_dmi_isin[[#This Row],[ISIN]],Corp_value!$B:$B,0),MATCH(S$2,Corp_value!$1:$1,0)))</f>
        <v>#N/A</v>
      </c>
      <c r="T194" s="132" t="e">
        <f>IF(tbl_dmi_isin[[#This Row],[Index]]&gt;$A$2,"",INDEX(Corp_value!$A$1:$EC$2998,MATCH(tbl_dmi_isin[[#This Row],[ISIN]],Corp_value!$B:$B,0),MATCH(T$2,Corp_value!$1:$1,0)))</f>
        <v>#N/A</v>
      </c>
      <c r="U194" s="132" t="e">
        <f>IF(tbl_dmi_isin[[#This Row],[Index]]&gt;$A$2,"",IF(INDEX(Corp_value!$A$1:$EC$2998,MATCH(tbl_dmi_isin[[#This Row],[ISIN]],Corp_value!$B:$B,0),MATCH(U$2,Corp_value!$1:$1,0))="--","",INDEX(Corp_value!$A$1:$EC$2998,MATCH(tbl_dmi_isin[[#This Row],[ISIN]],Corp_value!$B:$B,0),MATCH(U$2,Corp_value!$1:$1,0))))</f>
        <v>#N/A</v>
      </c>
      <c r="V194" s="143" t="str">
        <f>IFERROR(IF(tbl_dmi_isin[[#This Row],[Index]]&gt;$A$2,"",INDEX(Corp_value!$A$1:$EC$2998,MATCH(tbl_dmi_isin[[#This Row],[ISIN]],Corp_value!$B:$B,0),MATCH(V$2,Corp_value!$1:$1,0)))/100000000,"")</f>
        <v/>
      </c>
      <c r="W194" s="151" t="e">
        <f>IF(tbl_dmi_isin[[#This Row],[Index]]&gt;$A$2,"",INDEX(Corp_value!$A$1:$EC$2998,MATCH(tbl_dmi_isin[[#This Row],[ISIN]],Corp_value!$B:$B,0),MATCH(W$2,Corp_value!$1:$1,0)))</f>
        <v>#N/A</v>
      </c>
      <c r="X194" s="151" t="e">
        <f>IF(tbl_dmi_isin[[#This Row],[Index]]&gt;$A$2,"",INDEX(Corp_value!$A$1:$EC$2998,MATCH(tbl_dmi_isin[[#This Row],[ISIN]],Corp_value!$B:$B,0),MATCH(X$2,Corp_value!$1:$1,0)))</f>
        <v>#N/A</v>
      </c>
      <c r="Y194" s="153" t="e">
        <f>IF(tbl_dmi_isin[[#This Row],[Index]]&gt;$A$2,"",INDEX(Corp_value!$A$1:$EC$2998,MATCH(tbl_dmi_isin[[#This Row],[ISIN]],Corp_value!$B:$B,0),MATCH(Y$2,Corp_value!$1:$1,0)))</f>
        <v>#N/A</v>
      </c>
      <c r="Z194" s="153" t="e">
        <f>IF(tbl_dmi_isin[[#This Row],[Index]]&gt;$A$2,"",INDEX(Corp_value!$A$1:$EC$2998,MATCH(tbl_dmi_isin[[#This Row],[ISIN]],Corp_value!$B:$B,0),MATCH(Z$2,Corp_value!$1:$1,0)))</f>
        <v>#N/A</v>
      </c>
    </row>
    <row r="195" spans="1:26">
      <c r="A195" s="12">
        <v>192</v>
      </c>
      <c r="B195" s="85" t="str">
        <f>IF(tbl_dmi_isin[[#This Row],[Index]]&gt;$A$2,"",TEXT(INDEX(美元债一级!$A$2:$BO$2879,tbl_dmi_isin[[#This Row],[Index]]+1,MATCH(B$2,美元债一级!$2:$2,0)),"yyyy/mm/dd"))</f>
        <v>2023/03/08</v>
      </c>
      <c r="C195" s="12" t="str">
        <f>IF(tbl_dmi_isin[[#This Row],[Index]]&gt;$A$2,"",INDEX(美元债一级!$A$2:$BO$2880,tbl_dmi_isin[[#This Row],[Index]]+1,MATCH(C$2,美元债一级!$2:$2,0)))</f>
        <v>XS2598905193</v>
      </c>
      <c r="D195" s="12" t="str">
        <f>IF(tbl_dmi_isin[[#This Row],[Index]]&gt;$A$2,"",INDEX(美元债一级!$A$2:$BO$2880,tbl_dmi_isin[[#This Row],[Index]]+1,MATCH(D$2,美元债一级!$2:$2,0)))</f>
        <v>中国银行股份有限公司</v>
      </c>
      <c r="E195" s="12" t="str">
        <f>TEXT(tbl_dmi_isin[[#This Row],[定价日]],"YYMMDD")&amp;tbl_dmi_isin[[#This Row],[ISIN]]</f>
        <v>230308XS2598905193</v>
      </c>
      <c r="F195" s="114"/>
      <c r="G195" s="24" t="e">
        <f>IF(tbl_dmi_isin[[#This Row],[Index]]&gt;$A$2,"",INDEX(Corp_value!$A$1:$EC$2998,MATCH(tbl_dmi_isin[[#This Row],[ISIN]],Corp_value!$B:$B,0),MATCH(G$2,Corp_value!$1:$1,0)))</f>
        <v>#N/A</v>
      </c>
      <c r="H195" s="25" t="e">
        <f>IF(tbl_dmi_isin[[#This Row],[Index]]&gt;$A$2,"",INDEX(Corp_value!$A$1:$EC$2998,MATCH(tbl_dmi_isin[[#This Row],[ISIN]],Corp_value!$B:$B,0),MATCH(H$2,Corp_value!$1:$1,0)))</f>
        <v>#N/A</v>
      </c>
      <c r="I195" s="25" t="e">
        <f>IF(tbl_dmi_isin[[#This Row],[Index]]&gt;$A$2,"",IF(INDEX(Corp_value!$A$1:$EC$2998,MATCH(tbl_dmi_isin[[#This Row],[ISIN]],Corp_value!$B:$B,0),MATCH(I$2,Corp_value!$1:$1,0))="--","",INDEX(Corp_value!$A$1:$EC$2998,MATCH(tbl_dmi_isin[[#This Row],[ISIN]],Corp_value!$B:$B,0),MATCH(I$2,Corp_value!$1:$1,0))))</f>
        <v>#N/A</v>
      </c>
      <c r="J195" s="24" t="e">
        <f>IF(tbl_dmi_isin[[#This Row],[Index]]&gt;$A$2,"",INDEX(Corp_value!$A$1:$EC$2998,MATCH(tbl_dmi_isin[[#This Row],[ISIN]],Corp_value!$B:$B,0),MATCH(J$2,Corp_value!$1:$1,0)))</f>
        <v>#N/A</v>
      </c>
      <c r="K195" s="24" t="e">
        <f>IF(tbl_dmi_isin[[#This Row],[Index]]&gt;$A$2,"",INDEX(Corp_value!$A$1:$EC$2998,MATCH(tbl_dmi_isin[[#This Row],[ISIN]],Corp_value!$B:$B,0),MATCH(K$2,Corp_value!$1:$1,0)))</f>
        <v>#N/A</v>
      </c>
      <c r="L195" s="24" t="e">
        <f>IF(tbl_dmi_isin[[#This Row],[Index]]&gt;$A$2,"",IF(INDEX(Corp_value!$A$1:$EC$2998,MATCH(tbl_dmi_isin[[#This Row],[ISIN]],Corp_value!$B:$B,0),MATCH(L$2,Corp_value!$1:$1,0))="--","",INDEX(Corp_value!$A$1:$EC$2998,MATCH(tbl_dmi_isin[[#This Row],[ISIN]],Corp_value!$B:$B,0),MATCH(L$2,Corp_value!$1:$1,0))))</f>
        <v>#N/A</v>
      </c>
      <c r="M195" s="132" t="e">
        <f>IF(tbl_dmi_isin[[#This Row],[Index]]&gt;$A$2,"",INDEX(Corp_value!$A$1:$EC$2998,MATCH(tbl_dmi_isin[[#This Row],[ISIN]],Corp_value!$B:$B,0),MATCH(M$2,Corp_value!$1:$1,0)))</f>
        <v>#N/A</v>
      </c>
      <c r="N195" s="132" t="e">
        <f>IF(tbl_dmi_isin[[#This Row],[Index]]&gt;$A$2,"",IF(INDEX(Corp_value!$A$1:$EC$2998,MATCH(tbl_dmi_isin[[#This Row],[ISIN]],Corp_value!$B:$B,0),MATCH(N$2,Corp_value!$1:$1,0))="--","",INDEX(Corp_value!$A$1:$EC$2998,MATCH(tbl_dmi_isin[[#This Row],[ISIN]],Corp_value!$B:$B,0),MATCH(N$2,Corp_value!$1:$1,0))))</f>
        <v>#N/A</v>
      </c>
      <c r="O195" s="132" t="e">
        <f>IF(tbl_dmi_isin[[#This Row],[Index]]&gt;$A$2,"",INDEX(Corp_value!$A$1:$EC$2998,MATCH(tbl_dmi_isin[[#This Row],[ISIN]],Corp_value!$B:$B,0),MATCH(O$2,Corp_value!$1:$1,0)))</f>
        <v>#N/A</v>
      </c>
      <c r="P195" s="147" t="e">
        <f>IF(tbl_dmi_isin[[#This Row],[Index]]&gt;$A$2,"",TEXT(INDEX(Corp_value!$A$1:$EC$2998,MATCH(tbl_dmi_isin[[#This Row],[ISIN]],Corp_value!$B:$B,0),MATCH(P$2,Corp_value!$1:$1,0)),"yyyy/mm/dd"))</f>
        <v>#N/A</v>
      </c>
      <c r="Q195" s="147" t="e">
        <f>IF(tbl_dmi_isin[[#This Row],[Index]]&gt;$A$2,"",TEXT(INDEX(Corp_value!$A$1:$EC$2998,MATCH(tbl_dmi_isin[[#This Row],[ISIN]],Corp_value!$B:$B,0),MATCH(Q$2,Corp_value!$1:$1,0)),"yyyy/mm/dd"))</f>
        <v>#N/A</v>
      </c>
      <c r="R195" s="147" t="e">
        <f>IF(tbl_dmi_isin[[#This Row],[Index]]&gt;$A$2,"",IF(TEXT(INDEX(Corp_value!$A$1:$EC$2998,MATCH(tbl_dmi_isin[[#This Row],[ISIN]],Corp_value!$B:$B,0),MATCH(R$2,Corp_value!$1:$1,0)),"yyyy/mm/dd")="--","",TEXT(INDEX(Corp_value!$A$1:$EC$2998,MATCH(tbl_dmi_isin[[#This Row],[ISIN]],Corp_value!$B:$B,0),MATCH(R$2,Corp_value!$1:$1,0)),"yyyy/mm/dd")))</f>
        <v>#N/A</v>
      </c>
      <c r="S195" s="132" t="e">
        <f>IF(tbl_dmi_isin[[#This Row],[Index]]&gt;$A$2,"",INDEX(Corp_value!$A$1:$EC$2998,MATCH(tbl_dmi_isin[[#This Row],[ISIN]],Corp_value!$B:$B,0),MATCH(S$2,Corp_value!$1:$1,0)))</f>
        <v>#N/A</v>
      </c>
      <c r="T195" s="132" t="e">
        <f>IF(tbl_dmi_isin[[#This Row],[Index]]&gt;$A$2,"",INDEX(Corp_value!$A$1:$EC$2998,MATCH(tbl_dmi_isin[[#This Row],[ISIN]],Corp_value!$B:$B,0),MATCH(T$2,Corp_value!$1:$1,0)))</f>
        <v>#N/A</v>
      </c>
      <c r="U195" s="132" t="e">
        <f>IF(tbl_dmi_isin[[#This Row],[Index]]&gt;$A$2,"",IF(INDEX(Corp_value!$A$1:$EC$2998,MATCH(tbl_dmi_isin[[#This Row],[ISIN]],Corp_value!$B:$B,0),MATCH(U$2,Corp_value!$1:$1,0))="--","",INDEX(Corp_value!$A$1:$EC$2998,MATCH(tbl_dmi_isin[[#This Row],[ISIN]],Corp_value!$B:$B,0),MATCH(U$2,Corp_value!$1:$1,0))))</f>
        <v>#N/A</v>
      </c>
      <c r="V195" s="143" t="str">
        <f>IFERROR(IF(tbl_dmi_isin[[#This Row],[Index]]&gt;$A$2,"",INDEX(Corp_value!$A$1:$EC$2998,MATCH(tbl_dmi_isin[[#This Row],[ISIN]],Corp_value!$B:$B,0),MATCH(V$2,Corp_value!$1:$1,0)))/100000000,"")</f>
        <v/>
      </c>
      <c r="W195" s="151" t="e">
        <f>IF(tbl_dmi_isin[[#This Row],[Index]]&gt;$A$2,"",INDEX(Corp_value!$A$1:$EC$2998,MATCH(tbl_dmi_isin[[#This Row],[ISIN]],Corp_value!$B:$B,0),MATCH(W$2,Corp_value!$1:$1,0)))</f>
        <v>#N/A</v>
      </c>
      <c r="X195" s="151" t="e">
        <f>IF(tbl_dmi_isin[[#This Row],[Index]]&gt;$A$2,"",INDEX(Corp_value!$A$1:$EC$2998,MATCH(tbl_dmi_isin[[#This Row],[ISIN]],Corp_value!$B:$B,0),MATCH(X$2,Corp_value!$1:$1,0)))</f>
        <v>#N/A</v>
      </c>
      <c r="Y195" s="153" t="e">
        <f>IF(tbl_dmi_isin[[#This Row],[Index]]&gt;$A$2,"",INDEX(Corp_value!$A$1:$EC$2998,MATCH(tbl_dmi_isin[[#This Row],[ISIN]],Corp_value!$B:$B,0),MATCH(Y$2,Corp_value!$1:$1,0)))</f>
        <v>#N/A</v>
      </c>
      <c r="Z195" s="153" t="e">
        <f>IF(tbl_dmi_isin[[#This Row],[Index]]&gt;$A$2,"",INDEX(Corp_value!$A$1:$EC$2998,MATCH(tbl_dmi_isin[[#This Row],[ISIN]],Corp_value!$B:$B,0),MATCH(Z$2,Corp_value!$1:$1,0)))</f>
        <v>#N/A</v>
      </c>
    </row>
    <row r="196" spans="1:26">
      <c r="A196" s="12">
        <v>193</v>
      </c>
      <c r="B196" s="85" t="str">
        <f>IF(tbl_dmi_isin[[#This Row],[Index]]&gt;$A$2,"",TEXT(INDEX(美元债一级!$A$2:$BO$2879,tbl_dmi_isin[[#This Row],[Index]]+1,MATCH(B$2,美元债一级!$2:$2,0)),"yyyy/mm/dd"))</f>
        <v>2023/03/08</v>
      </c>
      <c r="C196" s="12" t="str">
        <f>IF(tbl_dmi_isin[[#This Row],[Index]]&gt;$A$2,"",INDEX(美元债一级!$A$2:$BO$2880,tbl_dmi_isin[[#This Row],[Index]]+1,MATCH(C$2,美元债一级!$2:$2,0)))</f>
        <v>XS2598287162</v>
      </c>
      <c r="D196" s="12" t="str">
        <f>IF(tbl_dmi_isin[[#This Row],[Index]]&gt;$A$2,"",INDEX(美元债一级!$A$2:$BO$2880,tbl_dmi_isin[[#This Row],[Index]]+1,MATCH(D$2,美元债一级!$2:$2,0)))</f>
        <v>国银租赁(国际)有限公司</v>
      </c>
      <c r="E196" s="12" t="str">
        <f>TEXT(tbl_dmi_isin[[#This Row],[定价日]],"YYMMDD")&amp;tbl_dmi_isin[[#This Row],[ISIN]]</f>
        <v>230308XS2598287162</v>
      </c>
      <c r="F196" s="114"/>
      <c r="G196" s="24" t="e">
        <f>IF(tbl_dmi_isin[[#This Row],[Index]]&gt;$A$2,"",INDEX(Corp_value!$A$1:$EC$2998,MATCH(tbl_dmi_isin[[#This Row],[ISIN]],Corp_value!$B:$B,0),MATCH(G$2,Corp_value!$1:$1,0)))</f>
        <v>#N/A</v>
      </c>
      <c r="H196" s="25" t="e">
        <f>IF(tbl_dmi_isin[[#This Row],[Index]]&gt;$A$2,"",INDEX(Corp_value!$A$1:$EC$2998,MATCH(tbl_dmi_isin[[#This Row],[ISIN]],Corp_value!$B:$B,0),MATCH(H$2,Corp_value!$1:$1,0)))</f>
        <v>#N/A</v>
      </c>
      <c r="I196" s="25" t="e">
        <f>IF(tbl_dmi_isin[[#This Row],[Index]]&gt;$A$2,"",IF(INDEX(Corp_value!$A$1:$EC$2998,MATCH(tbl_dmi_isin[[#This Row],[ISIN]],Corp_value!$B:$B,0),MATCH(I$2,Corp_value!$1:$1,0))="--","",INDEX(Corp_value!$A$1:$EC$2998,MATCH(tbl_dmi_isin[[#This Row],[ISIN]],Corp_value!$B:$B,0),MATCH(I$2,Corp_value!$1:$1,0))))</f>
        <v>#N/A</v>
      </c>
      <c r="J196" s="24" t="e">
        <f>IF(tbl_dmi_isin[[#This Row],[Index]]&gt;$A$2,"",INDEX(Corp_value!$A$1:$EC$2998,MATCH(tbl_dmi_isin[[#This Row],[ISIN]],Corp_value!$B:$B,0),MATCH(J$2,Corp_value!$1:$1,0)))</f>
        <v>#N/A</v>
      </c>
      <c r="K196" s="24" t="e">
        <f>IF(tbl_dmi_isin[[#This Row],[Index]]&gt;$A$2,"",INDEX(Corp_value!$A$1:$EC$2998,MATCH(tbl_dmi_isin[[#This Row],[ISIN]],Corp_value!$B:$B,0),MATCH(K$2,Corp_value!$1:$1,0)))</f>
        <v>#N/A</v>
      </c>
      <c r="L196" s="24" t="e">
        <f>IF(tbl_dmi_isin[[#This Row],[Index]]&gt;$A$2,"",IF(INDEX(Corp_value!$A$1:$EC$2998,MATCH(tbl_dmi_isin[[#This Row],[ISIN]],Corp_value!$B:$B,0),MATCH(L$2,Corp_value!$1:$1,0))="--","",INDEX(Corp_value!$A$1:$EC$2998,MATCH(tbl_dmi_isin[[#This Row],[ISIN]],Corp_value!$B:$B,0),MATCH(L$2,Corp_value!$1:$1,0))))</f>
        <v>#N/A</v>
      </c>
      <c r="M196" s="24" t="e">
        <f>IF(tbl_dmi_isin[[#This Row],[Index]]&gt;$A$2,"",INDEX(Corp_value!$A$1:$EC$2998,MATCH(tbl_dmi_isin[[#This Row],[ISIN]],Corp_value!$B:$B,0),MATCH(M$2,Corp_value!$1:$1,0)))</f>
        <v>#N/A</v>
      </c>
      <c r="N196" s="24" t="e">
        <f>IF(tbl_dmi_isin[[#This Row],[Index]]&gt;$A$2,"",IF(INDEX(Corp_value!$A$1:$EC$2998,MATCH(tbl_dmi_isin[[#This Row],[ISIN]],Corp_value!$B:$B,0),MATCH(N$2,Corp_value!$1:$1,0))="--","",INDEX(Corp_value!$A$1:$EC$2998,MATCH(tbl_dmi_isin[[#This Row],[ISIN]],Corp_value!$B:$B,0),MATCH(N$2,Corp_value!$1:$1,0))))</f>
        <v>#N/A</v>
      </c>
      <c r="O196" s="24" t="e">
        <f>IF(tbl_dmi_isin[[#This Row],[Index]]&gt;$A$2,"",INDEX(Corp_value!$A$1:$EC$2998,MATCH(tbl_dmi_isin[[#This Row],[ISIN]],Corp_value!$B:$B,0),MATCH(O$2,Corp_value!$1:$1,0)))</f>
        <v>#N/A</v>
      </c>
      <c r="P196" s="146" t="e">
        <f>IF(tbl_dmi_isin[[#This Row],[Index]]&gt;$A$2,"",TEXT(INDEX(Corp_value!$A$1:$EC$2998,MATCH(tbl_dmi_isin[[#This Row],[ISIN]],Corp_value!$B:$B,0),MATCH(P$2,Corp_value!$1:$1,0)),"yyyy/mm/dd"))</f>
        <v>#N/A</v>
      </c>
      <c r="Q196" s="146" t="e">
        <f>IF(tbl_dmi_isin[[#This Row],[Index]]&gt;$A$2,"",TEXT(INDEX(Corp_value!$A$1:$EC$2998,MATCH(tbl_dmi_isin[[#This Row],[ISIN]],Corp_value!$B:$B,0),MATCH(Q$2,Corp_value!$1:$1,0)),"yyyy/mm/dd"))</f>
        <v>#N/A</v>
      </c>
      <c r="R196" s="146" t="e">
        <f>IF(tbl_dmi_isin[[#This Row],[Index]]&gt;$A$2,"",IF(TEXT(INDEX(Corp_value!$A$1:$EC$2998,MATCH(tbl_dmi_isin[[#This Row],[ISIN]],Corp_value!$B:$B,0),MATCH(R$2,Corp_value!$1:$1,0)),"yyyy/mm/dd")="--","",TEXT(INDEX(Corp_value!$A$1:$EC$2998,MATCH(tbl_dmi_isin[[#This Row],[ISIN]],Corp_value!$B:$B,0),MATCH(R$2,Corp_value!$1:$1,0)),"yyyy/mm/dd")))</f>
        <v>#N/A</v>
      </c>
      <c r="S196" s="24" t="e">
        <f>IF(tbl_dmi_isin[[#This Row],[Index]]&gt;$A$2,"",INDEX(Corp_value!$A$1:$EC$2998,MATCH(tbl_dmi_isin[[#This Row],[ISIN]],Corp_value!$B:$B,0),MATCH(S$2,Corp_value!$1:$1,0)))</f>
        <v>#N/A</v>
      </c>
      <c r="T196" s="24" t="e">
        <f>IF(tbl_dmi_isin[[#This Row],[Index]]&gt;$A$2,"",INDEX(Corp_value!$A$1:$EC$2998,MATCH(tbl_dmi_isin[[#This Row],[ISIN]],Corp_value!$B:$B,0),MATCH(T$2,Corp_value!$1:$1,0)))</f>
        <v>#N/A</v>
      </c>
      <c r="U196" s="24" t="e">
        <f>IF(tbl_dmi_isin[[#This Row],[Index]]&gt;$A$2,"",IF(INDEX(Corp_value!$A$1:$EC$2998,MATCH(tbl_dmi_isin[[#This Row],[ISIN]],Corp_value!$B:$B,0),MATCH(U$2,Corp_value!$1:$1,0))="--","",INDEX(Corp_value!$A$1:$EC$2998,MATCH(tbl_dmi_isin[[#This Row],[ISIN]],Corp_value!$B:$B,0),MATCH(U$2,Corp_value!$1:$1,0))))</f>
        <v>#N/A</v>
      </c>
      <c r="V196" s="144" t="str">
        <f>IFERROR(IF(tbl_dmi_isin[[#This Row],[Index]]&gt;$A$2,"",INDEX(Corp_value!$A$1:$EC$2998,MATCH(tbl_dmi_isin[[#This Row],[ISIN]],Corp_value!$B:$B,0),MATCH(V$2,Corp_value!$1:$1,0)))/100000000,"")</f>
        <v/>
      </c>
      <c r="W196" s="150" t="e">
        <f>IF(tbl_dmi_isin[[#This Row],[Index]]&gt;$A$2,"",INDEX(Corp_value!$A$1:$EC$2998,MATCH(tbl_dmi_isin[[#This Row],[ISIN]],Corp_value!$B:$B,0),MATCH(W$2,Corp_value!$1:$1,0)))</f>
        <v>#N/A</v>
      </c>
      <c r="X196" s="150" t="e">
        <f>IF(tbl_dmi_isin[[#This Row],[Index]]&gt;$A$2,"",INDEX(Corp_value!$A$1:$EC$2998,MATCH(tbl_dmi_isin[[#This Row],[ISIN]],Corp_value!$B:$B,0),MATCH(X$2,Corp_value!$1:$1,0)))</f>
        <v>#N/A</v>
      </c>
      <c r="Y196" s="153" t="e">
        <f>IF(tbl_dmi_isin[[#This Row],[Index]]&gt;$A$2,"",INDEX(Corp_value!$A$1:$EC$2998,MATCH(tbl_dmi_isin[[#This Row],[ISIN]],Corp_value!$B:$B,0),MATCH(Y$2,Corp_value!$1:$1,0)))</f>
        <v>#N/A</v>
      </c>
      <c r="Z196" s="153" t="e">
        <f>IF(tbl_dmi_isin[[#This Row],[Index]]&gt;$A$2,"",INDEX(Corp_value!$A$1:$EC$2998,MATCH(tbl_dmi_isin[[#This Row],[ISIN]],Corp_value!$B:$B,0),MATCH(Z$2,Corp_value!$1:$1,0)))</f>
        <v>#N/A</v>
      </c>
    </row>
    <row r="197" spans="1:26">
      <c r="A197" s="12">
        <v>194</v>
      </c>
      <c r="B197" s="85" t="str">
        <f>IF(tbl_dmi_isin[[#This Row],[Index]]&gt;$A$2,"",TEXT(INDEX(美元债一级!$A$2:$BO$2879,tbl_dmi_isin[[#This Row],[Index]]+1,MATCH(B$2,美元债一级!$2:$2,0)),"yyyy/mm/dd"))</f>
        <v>2023/03/08</v>
      </c>
      <c r="C197" s="12" t="str">
        <f>IF(tbl_dmi_isin[[#This Row],[Index]]&gt;$A$2,"",INDEX(美元债一级!$A$2:$BO$2880,tbl_dmi_isin[[#This Row],[Index]]+1,MATCH(C$2,美元债一级!$2:$2,0)))</f>
        <v>XS2597908594</v>
      </c>
      <c r="D197" s="12" t="str">
        <f>IF(tbl_dmi_isin[[#This Row],[Index]]&gt;$A$2,"",INDEX(美元债一级!$A$2:$BO$2880,tbl_dmi_isin[[#This Row],[Index]]+1,MATCH(D$2,美元债一级!$2:$2,0)))</f>
        <v>国银金融租赁股份有限公司</v>
      </c>
      <c r="E197" s="12" t="str">
        <f>TEXT(tbl_dmi_isin[[#This Row],[定价日]],"YYMMDD")&amp;tbl_dmi_isin[[#This Row],[ISIN]]</f>
        <v>230308XS2597908594</v>
      </c>
      <c r="F197" s="116"/>
      <c r="G197" s="24" t="e">
        <f>IF(tbl_dmi_isin[[#This Row],[Index]]&gt;$A$2,"",INDEX(Corp_value!$A$1:$EC$2998,MATCH(tbl_dmi_isin[[#This Row],[ISIN]],Corp_value!$B:$B,0),MATCH(G$2,Corp_value!$1:$1,0)))</f>
        <v>#N/A</v>
      </c>
      <c r="H197" s="25" t="e">
        <f>IF(tbl_dmi_isin[[#This Row],[Index]]&gt;$A$2,"",INDEX(Corp_value!$A$1:$EC$2998,MATCH(tbl_dmi_isin[[#This Row],[ISIN]],Corp_value!$B:$B,0),MATCH(H$2,Corp_value!$1:$1,0)))</f>
        <v>#N/A</v>
      </c>
      <c r="I197" s="25" t="e">
        <f>IF(tbl_dmi_isin[[#This Row],[Index]]&gt;$A$2,"",IF(INDEX(Corp_value!$A$1:$EC$2998,MATCH(tbl_dmi_isin[[#This Row],[ISIN]],Corp_value!$B:$B,0),MATCH(I$2,Corp_value!$1:$1,0))="--","",INDEX(Corp_value!$A$1:$EC$2998,MATCH(tbl_dmi_isin[[#This Row],[ISIN]],Corp_value!$B:$B,0),MATCH(I$2,Corp_value!$1:$1,0))))</f>
        <v>#N/A</v>
      </c>
      <c r="J197" s="24" t="e">
        <f>IF(tbl_dmi_isin[[#This Row],[Index]]&gt;$A$2,"",INDEX(Corp_value!$A$1:$EC$2998,MATCH(tbl_dmi_isin[[#This Row],[ISIN]],Corp_value!$B:$B,0),MATCH(J$2,Corp_value!$1:$1,0)))</f>
        <v>#N/A</v>
      </c>
      <c r="K197" s="24" t="e">
        <f>IF(tbl_dmi_isin[[#This Row],[Index]]&gt;$A$2,"",INDEX(Corp_value!$A$1:$EC$2998,MATCH(tbl_dmi_isin[[#This Row],[ISIN]],Corp_value!$B:$B,0),MATCH(K$2,Corp_value!$1:$1,0)))</f>
        <v>#N/A</v>
      </c>
      <c r="L197" s="24" t="e">
        <f>IF(tbl_dmi_isin[[#This Row],[Index]]&gt;$A$2,"",IF(INDEX(Corp_value!$A$1:$EC$2998,MATCH(tbl_dmi_isin[[#This Row],[ISIN]],Corp_value!$B:$B,0),MATCH(L$2,Corp_value!$1:$1,0))="--","",INDEX(Corp_value!$A$1:$EC$2998,MATCH(tbl_dmi_isin[[#This Row],[ISIN]],Corp_value!$B:$B,0),MATCH(L$2,Corp_value!$1:$1,0))))</f>
        <v>#N/A</v>
      </c>
      <c r="M197" s="132" t="e">
        <f>IF(tbl_dmi_isin[[#This Row],[Index]]&gt;$A$2,"",INDEX(Corp_value!$A$1:$EC$2998,MATCH(tbl_dmi_isin[[#This Row],[ISIN]],Corp_value!$B:$B,0),MATCH(M$2,Corp_value!$1:$1,0)))</f>
        <v>#N/A</v>
      </c>
      <c r="N197" s="132" t="e">
        <f>IF(tbl_dmi_isin[[#This Row],[Index]]&gt;$A$2,"",IF(INDEX(Corp_value!$A$1:$EC$2998,MATCH(tbl_dmi_isin[[#This Row],[ISIN]],Corp_value!$B:$B,0),MATCH(N$2,Corp_value!$1:$1,0))="--","",INDEX(Corp_value!$A$1:$EC$2998,MATCH(tbl_dmi_isin[[#This Row],[ISIN]],Corp_value!$B:$B,0),MATCH(N$2,Corp_value!$1:$1,0))))</f>
        <v>#N/A</v>
      </c>
      <c r="O197" s="132" t="e">
        <f>IF(tbl_dmi_isin[[#This Row],[Index]]&gt;$A$2,"",INDEX(Corp_value!$A$1:$EC$2998,MATCH(tbl_dmi_isin[[#This Row],[ISIN]],Corp_value!$B:$B,0),MATCH(O$2,Corp_value!$1:$1,0)))</f>
        <v>#N/A</v>
      </c>
      <c r="P197" s="147" t="e">
        <f>IF(tbl_dmi_isin[[#This Row],[Index]]&gt;$A$2,"",TEXT(INDEX(Corp_value!$A$1:$EC$2998,MATCH(tbl_dmi_isin[[#This Row],[ISIN]],Corp_value!$B:$B,0),MATCH(P$2,Corp_value!$1:$1,0)),"yyyy/mm/dd"))</f>
        <v>#N/A</v>
      </c>
      <c r="Q197" s="147" t="e">
        <f>IF(tbl_dmi_isin[[#This Row],[Index]]&gt;$A$2,"",TEXT(INDEX(Corp_value!$A$1:$EC$2998,MATCH(tbl_dmi_isin[[#This Row],[ISIN]],Corp_value!$B:$B,0),MATCH(Q$2,Corp_value!$1:$1,0)),"yyyy/mm/dd"))</f>
        <v>#N/A</v>
      </c>
      <c r="R197" s="147" t="e">
        <f>IF(tbl_dmi_isin[[#This Row],[Index]]&gt;$A$2,"",IF(TEXT(INDEX(Corp_value!$A$1:$EC$2998,MATCH(tbl_dmi_isin[[#This Row],[ISIN]],Corp_value!$B:$B,0),MATCH(R$2,Corp_value!$1:$1,0)),"yyyy/mm/dd")="--","",TEXT(INDEX(Corp_value!$A$1:$EC$2998,MATCH(tbl_dmi_isin[[#This Row],[ISIN]],Corp_value!$B:$B,0),MATCH(R$2,Corp_value!$1:$1,0)),"yyyy/mm/dd")))</f>
        <v>#N/A</v>
      </c>
      <c r="S197" s="132" t="e">
        <f>IF(tbl_dmi_isin[[#This Row],[Index]]&gt;$A$2,"",INDEX(Corp_value!$A$1:$EC$2998,MATCH(tbl_dmi_isin[[#This Row],[ISIN]],Corp_value!$B:$B,0),MATCH(S$2,Corp_value!$1:$1,0)))</f>
        <v>#N/A</v>
      </c>
      <c r="T197" s="132" t="e">
        <f>IF(tbl_dmi_isin[[#This Row],[Index]]&gt;$A$2,"",INDEX(Corp_value!$A$1:$EC$2998,MATCH(tbl_dmi_isin[[#This Row],[ISIN]],Corp_value!$B:$B,0),MATCH(T$2,Corp_value!$1:$1,0)))</f>
        <v>#N/A</v>
      </c>
      <c r="U197" s="132" t="e">
        <f>IF(tbl_dmi_isin[[#This Row],[Index]]&gt;$A$2,"",IF(INDEX(Corp_value!$A$1:$EC$2998,MATCH(tbl_dmi_isin[[#This Row],[ISIN]],Corp_value!$B:$B,0),MATCH(U$2,Corp_value!$1:$1,0))="--","",INDEX(Corp_value!$A$1:$EC$2998,MATCH(tbl_dmi_isin[[#This Row],[ISIN]],Corp_value!$B:$B,0),MATCH(U$2,Corp_value!$1:$1,0))))</f>
        <v>#N/A</v>
      </c>
      <c r="V197" s="145" t="str">
        <f>IFERROR(IF(tbl_dmi_isin[[#This Row],[Index]]&gt;$A$2,"",INDEX(Corp_value!$A$1:$EC$2998,MATCH(tbl_dmi_isin[[#This Row],[ISIN]],Corp_value!$B:$B,0),MATCH(V$2,Corp_value!$1:$1,0)))/100000000,"")</f>
        <v/>
      </c>
      <c r="W197" s="150" t="e">
        <f>IF(tbl_dmi_isin[[#This Row],[Index]]&gt;$A$2,"",INDEX(Corp_value!$A$1:$EC$2998,MATCH(tbl_dmi_isin[[#This Row],[ISIN]],Corp_value!$B:$B,0),MATCH(W$2,Corp_value!$1:$1,0)))</f>
        <v>#N/A</v>
      </c>
      <c r="X197" s="150" t="e">
        <f>IF(tbl_dmi_isin[[#This Row],[Index]]&gt;$A$2,"",INDEX(Corp_value!$A$1:$EC$2998,MATCH(tbl_dmi_isin[[#This Row],[ISIN]],Corp_value!$B:$B,0),MATCH(X$2,Corp_value!$1:$1,0)))</f>
        <v>#N/A</v>
      </c>
      <c r="Y197" s="153" t="e">
        <f>IF(tbl_dmi_isin[[#This Row],[Index]]&gt;$A$2,"",INDEX(Corp_value!$A$1:$EC$2998,MATCH(tbl_dmi_isin[[#This Row],[ISIN]],Corp_value!$B:$B,0),MATCH(Y$2,Corp_value!$1:$1,0)))</f>
        <v>#N/A</v>
      </c>
      <c r="Z197" s="153" t="e">
        <f>IF(tbl_dmi_isin[[#This Row],[Index]]&gt;$A$2,"",INDEX(Corp_value!$A$1:$EC$2998,MATCH(tbl_dmi_isin[[#This Row],[ISIN]],Corp_value!$B:$B,0),MATCH(Z$2,Corp_value!$1:$1,0)))</f>
        <v>#N/A</v>
      </c>
    </row>
    <row r="198" spans="1:26">
      <c r="A198" s="12">
        <v>195</v>
      </c>
      <c r="B198" s="85" t="str">
        <f>IF(tbl_dmi_isin[[#This Row],[Index]]&gt;$A$2,"",TEXT(INDEX(美元债一级!$A$2:$BO$2879,tbl_dmi_isin[[#This Row],[Index]]+1,MATCH(B$2,美元债一级!$2:$2,0)),"yyyy/mm/dd"))</f>
        <v>2023/03/08</v>
      </c>
      <c r="C198" s="12" t="str">
        <f>IF(tbl_dmi_isin[[#This Row],[Index]]&gt;$A$2,"",INDEX(美元债一级!$A$2:$BO$2880,tbl_dmi_isin[[#This Row],[Index]]+1,MATCH(C$2,美元债一级!$2:$2,0)))</f>
        <v>XS2597945877</v>
      </c>
      <c r="D198" s="12" t="str">
        <f>IF(tbl_dmi_isin[[#This Row],[Index]]&gt;$A$2,"",INDEX(美元债一级!$A$2:$BO$2880,tbl_dmi_isin[[#This Row],[Index]]+1,MATCH(D$2,美元债一级!$2:$2,0)))</f>
        <v>中信建投(国际)金融控股有限公司</v>
      </c>
      <c r="E198" s="12" t="str">
        <f>TEXT(tbl_dmi_isin[[#This Row],[定价日]],"YYMMDD")&amp;tbl_dmi_isin[[#This Row],[ISIN]]</f>
        <v>230308XS2597945877</v>
      </c>
      <c r="F198" s="116"/>
      <c r="G198" s="24" t="e">
        <f>IF(tbl_dmi_isin[[#This Row],[Index]]&gt;$A$2,"",INDEX(Corp_value!$A$1:$EC$2998,MATCH(tbl_dmi_isin[[#This Row],[ISIN]],Corp_value!$B:$B,0),MATCH(G$2,Corp_value!$1:$1,0)))</f>
        <v>#N/A</v>
      </c>
      <c r="H198" s="25" t="e">
        <f>IF(tbl_dmi_isin[[#This Row],[Index]]&gt;$A$2,"",INDEX(Corp_value!$A$1:$EC$2998,MATCH(tbl_dmi_isin[[#This Row],[ISIN]],Corp_value!$B:$B,0),MATCH(H$2,Corp_value!$1:$1,0)))</f>
        <v>#N/A</v>
      </c>
      <c r="I198" s="25" t="e">
        <f>IF(tbl_dmi_isin[[#This Row],[Index]]&gt;$A$2,"",IF(INDEX(Corp_value!$A$1:$EC$2998,MATCH(tbl_dmi_isin[[#This Row],[ISIN]],Corp_value!$B:$B,0),MATCH(I$2,Corp_value!$1:$1,0))="--","",INDEX(Corp_value!$A$1:$EC$2998,MATCH(tbl_dmi_isin[[#This Row],[ISIN]],Corp_value!$B:$B,0),MATCH(I$2,Corp_value!$1:$1,0))))</f>
        <v>#N/A</v>
      </c>
      <c r="J198" s="24" t="e">
        <f>IF(tbl_dmi_isin[[#This Row],[Index]]&gt;$A$2,"",INDEX(Corp_value!$A$1:$EC$2998,MATCH(tbl_dmi_isin[[#This Row],[ISIN]],Corp_value!$B:$B,0),MATCH(J$2,Corp_value!$1:$1,0)))</f>
        <v>#N/A</v>
      </c>
      <c r="K198" s="24" t="e">
        <f>IF(tbl_dmi_isin[[#This Row],[Index]]&gt;$A$2,"",INDEX(Corp_value!$A$1:$EC$2998,MATCH(tbl_dmi_isin[[#This Row],[ISIN]],Corp_value!$B:$B,0),MATCH(K$2,Corp_value!$1:$1,0)))</f>
        <v>#N/A</v>
      </c>
      <c r="L198" s="24" t="e">
        <f>IF(tbl_dmi_isin[[#This Row],[Index]]&gt;$A$2,"",IF(INDEX(Corp_value!$A$1:$EC$2998,MATCH(tbl_dmi_isin[[#This Row],[ISIN]],Corp_value!$B:$B,0),MATCH(L$2,Corp_value!$1:$1,0))="--","",INDEX(Corp_value!$A$1:$EC$2998,MATCH(tbl_dmi_isin[[#This Row],[ISIN]],Corp_value!$B:$B,0),MATCH(L$2,Corp_value!$1:$1,0))))</f>
        <v>#N/A</v>
      </c>
      <c r="M198" s="132" t="e">
        <f>IF(tbl_dmi_isin[[#This Row],[Index]]&gt;$A$2,"",INDEX(Corp_value!$A$1:$EC$2998,MATCH(tbl_dmi_isin[[#This Row],[ISIN]],Corp_value!$B:$B,0),MATCH(M$2,Corp_value!$1:$1,0)))</f>
        <v>#N/A</v>
      </c>
      <c r="N198" s="132" t="e">
        <f>IF(tbl_dmi_isin[[#This Row],[Index]]&gt;$A$2,"",IF(INDEX(Corp_value!$A$1:$EC$2998,MATCH(tbl_dmi_isin[[#This Row],[ISIN]],Corp_value!$B:$B,0),MATCH(N$2,Corp_value!$1:$1,0))="--","",INDEX(Corp_value!$A$1:$EC$2998,MATCH(tbl_dmi_isin[[#This Row],[ISIN]],Corp_value!$B:$B,0),MATCH(N$2,Corp_value!$1:$1,0))))</f>
        <v>#N/A</v>
      </c>
      <c r="O198" s="132" t="e">
        <f>IF(tbl_dmi_isin[[#This Row],[Index]]&gt;$A$2,"",INDEX(Corp_value!$A$1:$EC$2998,MATCH(tbl_dmi_isin[[#This Row],[ISIN]],Corp_value!$B:$B,0),MATCH(O$2,Corp_value!$1:$1,0)))</f>
        <v>#N/A</v>
      </c>
      <c r="P198" s="147" t="e">
        <f>IF(tbl_dmi_isin[[#This Row],[Index]]&gt;$A$2,"",TEXT(INDEX(Corp_value!$A$1:$EC$2998,MATCH(tbl_dmi_isin[[#This Row],[ISIN]],Corp_value!$B:$B,0),MATCH(P$2,Corp_value!$1:$1,0)),"yyyy/mm/dd"))</f>
        <v>#N/A</v>
      </c>
      <c r="Q198" s="147" t="e">
        <f>IF(tbl_dmi_isin[[#This Row],[Index]]&gt;$A$2,"",TEXT(INDEX(Corp_value!$A$1:$EC$2998,MATCH(tbl_dmi_isin[[#This Row],[ISIN]],Corp_value!$B:$B,0),MATCH(Q$2,Corp_value!$1:$1,0)),"yyyy/mm/dd"))</f>
        <v>#N/A</v>
      </c>
      <c r="R198" s="147" t="e">
        <f>IF(tbl_dmi_isin[[#This Row],[Index]]&gt;$A$2,"",IF(TEXT(INDEX(Corp_value!$A$1:$EC$2998,MATCH(tbl_dmi_isin[[#This Row],[ISIN]],Corp_value!$B:$B,0),MATCH(R$2,Corp_value!$1:$1,0)),"yyyy/mm/dd")="--","",TEXT(INDEX(Corp_value!$A$1:$EC$2998,MATCH(tbl_dmi_isin[[#This Row],[ISIN]],Corp_value!$B:$B,0),MATCH(R$2,Corp_value!$1:$1,0)),"yyyy/mm/dd")))</f>
        <v>#N/A</v>
      </c>
      <c r="S198" s="132" t="e">
        <f>IF(tbl_dmi_isin[[#This Row],[Index]]&gt;$A$2,"",INDEX(Corp_value!$A$1:$EC$2998,MATCH(tbl_dmi_isin[[#This Row],[ISIN]],Corp_value!$B:$B,0),MATCH(S$2,Corp_value!$1:$1,0)))</f>
        <v>#N/A</v>
      </c>
      <c r="T198" s="132" t="e">
        <f>IF(tbl_dmi_isin[[#This Row],[Index]]&gt;$A$2,"",INDEX(Corp_value!$A$1:$EC$2998,MATCH(tbl_dmi_isin[[#This Row],[ISIN]],Corp_value!$B:$B,0),MATCH(T$2,Corp_value!$1:$1,0)))</f>
        <v>#N/A</v>
      </c>
      <c r="U198" s="132" t="e">
        <f>IF(tbl_dmi_isin[[#This Row],[Index]]&gt;$A$2,"",IF(INDEX(Corp_value!$A$1:$EC$2998,MATCH(tbl_dmi_isin[[#This Row],[ISIN]],Corp_value!$B:$B,0),MATCH(U$2,Corp_value!$1:$1,0))="--","",INDEX(Corp_value!$A$1:$EC$2998,MATCH(tbl_dmi_isin[[#This Row],[ISIN]],Corp_value!$B:$B,0),MATCH(U$2,Corp_value!$1:$1,0))))</f>
        <v>#N/A</v>
      </c>
      <c r="V198" s="145" t="str">
        <f>IFERROR(IF(tbl_dmi_isin[[#This Row],[Index]]&gt;$A$2,"",INDEX(Corp_value!$A$1:$EC$2998,MATCH(tbl_dmi_isin[[#This Row],[ISIN]],Corp_value!$B:$B,0),MATCH(V$2,Corp_value!$1:$1,0)))/100000000,"")</f>
        <v/>
      </c>
      <c r="W198" s="150" t="e">
        <f>IF(tbl_dmi_isin[[#This Row],[Index]]&gt;$A$2,"",INDEX(Corp_value!$A$1:$EC$2998,MATCH(tbl_dmi_isin[[#This Row],[ISIN]],Corp_value!$B:$B,0),MATCH(W$2,Corp_value!$1:$1,0)))</f>
        <v>#N/A</v>
      </c>
      <c r="X198" s="150" t="e">
        <f>IF(tbl_dmi_isin[[#This Row],[Index]]&gt;$A$2,"",INDEX(Corp_value!$A$1:$EC$2998,MATCH(tbl_dmi_isin[[#This Row],[ISIN]],Corp_value!$B:$B,0),MATCH(X$2,Corp_value!$1:$1,0)))</f>
        <v>#N/A</v>
      </c>
      <c r="Y198" s="153" t="e">
        <f>IF(tbl_dmi_isin[[#This Row],[Index]]&gt;$A$2,"",INDEX(Corp_value!$A$1:$EC$2998,MATCH(tbl_dmi_isin[[#This Row],[ISIN]],Corp_value!$B:$B,0),MATCH(Y$2,Corp_value!$1:$1,0)))</f>
        <v>#N/A</v>
      </c>
      <c r="Z198" s="153" t="e">
        <f>IF(tbl_dmi_isin[[#This Row],[Index]]&gt;$A$2,"",INDEX(Corp_value!$A$1:$EC$2998,MATCH(tbl_dmi_isin[[#This Row],[ISIN]],Corp_value!$B:$B,0),MATCH(Z$2,Corp_value!$1:$1,0)))</f>
        <v>#N/A</v>
      </c>
    </row>
    <row r="199" spans="1:26">
      <c r="A199" s="12">
        <v>196</v>
      </c>
      <c r="B199" s="85" t="str">
        <f>IF(tbl_dmi_isin[[#This Row],[Index]]&gt;$A$2,"",TEXT(INDEX(美元债一级!$A$2:$BO$2879,tbl_dmi_isin[[#This Row],[Index]]+1,MATCH(B$2,美元债一级!$2:$2,0)),"yyyy/mm/dd"))</f>
        <v>2023/03/07</v>
      </c>
      <c r="C199" s="12" t="str">
        <f>IF(tbl_dmi_isin[[#This Row],[Index]]&gt;$A$2,"",INDEX(美元债一级!$A$2:$BO$2880,tbl_dmi_isin[[#This Row],[Index]]+1,MATCH(C$2,美元债一级!$2:$2,0)))</f>
        <v>XS2597921001</v>
      </c>
      <c r="D199" s="12" t="str">
        <f>IF(tbl_dmi_isin[[#This Row],[Index]]&gt;$A$2,"",INDEX(美元债一级!$A$2:$BO$2880,tbl_dmi_isin[[#This Row],[Index]]+1,MATCH(D$2,美元债一级!$2:$2,0)))</f>
        <v>香港按揭证券有限公司</v>
      </c>
      <c r="E199" s="12" t="str">
        <f>TEXT(tbl_dmi_isin[[#This Row],[定价日]],"YYMMDD")&amp;tbl_dmi_isin[[#This Row],[ISIN]]</f>
        <v>230307XS2597921001</v>
      </c>
      <c r="F199" s="116"/>
      <c r="G199" s="24" t="e">
        <f>IF(tbl_dmi_isin[[#This Row],[Index]]&gt;$A$2,"",INDEX(Corp_value!$A$1:$EC$2998,MATCH(tbl_dmi_isin[[#This Row],[ISIN]],Corp_value!$B:$B,0),MATCH(G$2,Corp_value!$1:$1,0)))</f>
        <v>#N/A</v>
      </c>
      <c r="H199" s="25" t="e">
        <f>IF(tbl_dmi_isin[[#This Row],[Index]]&gt;$A$2,"",INDEX(Corp_value!$A$1:$EC$2998,MATCH(tbl_dmi_isin[[#This Row],[ISIN]],Corp_value!$B:$B,0),MATCH(H$2,Corp_value!$1:$1,0)))</f>
        <v>#N/A</v>
      </c>
      <c r="I199" s="25" t="e">
        <f>IF(tbl_dmi_isin[[#This Row],[Index]]&gt;$A$2,"",IF(INDEX(Corp_value!$A$1:$EC$2998,MATCH(tbl_dmi_isin[[#This Row],[ISIN]],Corp_value!$B:$B,0),MATCH(I$2,Corp_value!$1:$1,0))="--","",INDEX(Corp_value!$A$1:$EC$2998,MATCH(tbl_dmi_isin[[#This Row],[ISIN]],Corp_value!$B:$B,0),MATCH(I$2,Corp_value!$1:$1,0))))</f>
        <v>#N/A</v>
      </c>
      <c r="J199" s="24" t="e">
        <f>IF(tbl_dmi_isin[[#This Row],[Index]]&gt;$A$2,"",INDEX(Corp_value!$A$1:$EC$2998,MATCH(tbl_dmi_isin[[#This Row],[ISIN]],Corp_value!$B:$B,0),MATCH(J$2,Corp_value!$1:$1,0)))</f>
        <v>#N/A</v>
      </c>
      <c r="K199" s="24" t="e">
        <f>IF(tbl_dmi_isin[[#This Row],[Index]]&gt;$A$2,"",INDEX(Corp_value!$A$1:$EC$2998,MATCH(tbl_dmi_isin[[#This Row],[ISIN]],Corp_value!$B:$B,0),MATCH(K$2,Corp_value!$1:$1,0)))</f>
        <v>#N/A</v>
      </c>
      <c r="L199" s="24" t="e">
        <f>IF(tbl_dmi_isin[[#This Row],[Index]]&gt;$A$2,"",IF(INDEX(Corp_value!$A$1:$EC$2998,MATCH(tbl_dmi_isin[[#This Row],[ISIN]],Corp_value!$B:$B,0),MATCH(L$2,Corp_value!$1:$1,0))="--","",INDEX(Corp_value!$A$1:$EC$2998,MATCH(tbl_dmi_isin[[#This Row],[ISIN]],Corp_value!$B:$B,0),MATCH(L$2,Corp_value!$1:$1,0))))</f>
        <v>#N/A</v>
      </c>
      <c r="M199" s="132" t="e">
        <f>IF(tbl_dmi_isin[[#This Row],[Index]]&gt;$A$2,"",INDEX(Corp_value!$A$1:$EC$2998,MATCH(tbl_dmi_isin[[#This Row],[ISIN]],Corp_value!$B:$B,0),MATCH(M$2,Corp_value!$1:$1,0)))</f>
        <v>#N/A</v>
      </c>
      <c r="N199" s="132" t="e">
        <f>IF(tbl_dmi_isin[[#This Row],[Index]]&gt;$A$2,"",IF(INDEX(Corp_value!$A$1:$EC$2998,MATCH(tbl_dmi_isin[[#This Row],[ISIN]],Corp_value!$B:$B,0),MATCH(N$2,Corp_value!$1:$1,0))="--","",INDEX(Corp_value!$A$1:$EC$2998,MATCH(tbl_dmi_isin[[#This Row],[ISIN]],Corp_value!$B:$B,0),MATCH(N$2,Corp_value!$1:$1,0))))</f>
        <v>#N/A</v>
      </c>
      <c r="O199" s="132" t="e">
        <f>IF(tbl_dmi_isin[[#This Row],[Index]]&gt;$A$2,"",INDEX(Corp_value!$A$1:$EC$2998,MATCH(tbl_dmi_isin[[#This Row],[ISIN]],Corp_value!$B:$B,0),MATCH(O$2,Corp_value!$1:$1,0)))</f>
        <v>#N/A</v>
      </c>
      <c r="P199" s="147" t="e">
        <f>IF(tbl_dmi_isin[[#This Row],[Index]]&gt;$A$2,"",TEXT(INDEX(Corp_value!$A$1:$EC$2998,MATCH(tbl_dmi_isin[[#This Row],[ISIN]],Corp_value!$B:$B,0),MATCH(P$2,Corp_value!$1:$1,0)),"yyyy/mm/dd"))</f>
        <v>#N/A</v>
      </c>
      <c r="Q199" s="147" t="e">
        <f>IF(tbl_dmi_isin[[#This Row],[Index]]&gt;$A$2,"",TEXT(INDEX(Corp_value!$A$1:$EC$2998,MATCH(tbl_dmi_isin[[#This Row],[ISIN]],Corp_value!$B:$B,0),MATCH(Q$2,Corp_value!$1:$1,0)),"yyyy/mm/dd"))</f>
        <v>#N/A</v>
      </c>
      <c r="R199" s="147" t="e">
        <f>IF(tbl_dmi_isin[[#This Row],[Index]]&gt;$A$2,"",IF(TEXT(INDEX(Corp_value!$A$1:$EC$2998,MATCH(tbl_dmi_isin[[#This Row],[ISIN]],Corp_value!$B:$B,0),MATCH(R$2,Corp_value!$1:$1,0)),"yyyy/mm/dd")="--","",TEXT(INDEX(Corp_value!$A$1:$EC$2998,MATCH(tbl_dmi_isin[[#This Row],[ISIN]],Corp_value!$B:$B,0),MATCH(R$2,Corp_value!$1:$1,0)),"yyyy/mm/dd")))</f>
        <v>#N/A</v>
      </c>
      <c r="S199" s="132" t="e">
        <f>IF(tbl_dmi_isin[[#This Row],[Index]]&gt;$A$2,"",INDEX(Corp_value!$A$1:$EC$2998,MATCH(tbl_dmi_isin[[#This Row],[ISIN]],Corp_value!$B:$B,0),MATCH(S$2,Corp_value!$1:$1,0)))</f>
        <v>#N/A</v>
      </c>
      <c r="T199" s="132" t="e">
        <f>IF(tbl_dmi_isin[[#This Row],[Index]]&gt;$A$2,"",INDEX(Corp_value!$A$1:$EC$2998,MATCH(tbl_dmi_isin[[#This Row],[ISIN]],Corp_value!$B:$B,0),MATCH(T$2,Corp_value!$1:$1,0)))</f>
        <v>#N/A</v>
      </c>
      <c r="U199" s="132" t="e">
        <f>IF(tbl_dmi_isin[[#This Row],[Index]]&gt;$A$2,"",IF(INDEX(Corp_value!$A$1:$EC$2998,MATCH(tbl_dmi_isin[[#This Row],[ISIN]],Corp_value!$B:$B,0),MATCH(U$2,Corp_value!$1:$1,0))="--","",INDEX(Corp_value!$A$1:$EC$2998,MATCH(tbl_dmi_isin[[#This Row],[ISIN]],Corp_value!$B:$B,0),MATCH(U$2,Corp_value!$1:$1,0))))</f>
        <v>#N/A</v>
      </c>
      <c r="V199" s="145" t="str">
        <f>IFERROR(IF(tbl_dmi_isin[[#This Row],[Index]]&gt;$A$2,"",INDEX(Corp_value!$A$1:$EC$2998,MATCH(tbl_dmi_isin[[#This Row],[ISIN]],Corp_value!$B:$B,0),MATCH(V$2,Corp_value!$1:$1,0)))/100000000,"")</f>
        <v/>
      </c>
      <c r="W199" s="150" t="e">
        <f>IF(tbl_dmi_isin[[#This Row],[Index]]&gt;$A$2,"",INDEX(Corp_value!$A$1:$EC$2998,MATCH(tbl_dmi_isin[[#This Row],[ISIN]],Corp_value!$B:$B,0),MATCH(W$2,Corp_value!$1:$1,0)))</f>
        <v>#N/A</v>
      </c>
      <c r="X199" s="150" t="e">
        <f>IF(tbl_dmi_isin[[#This Row],[Index]]&gt;$A$2,"",INDEX(Corp_value!$A$1:$EC$2998,MATCH(tbl_dmi_isin[[#This Row],[ISIN]],Corp_value!$B:$B,0),MATCH(X$2,Corp_value!$1:$1,0)))</f>
        <v>#N/A</v>
      </c>
      <c r="Y199" s="153" t="e">
        <f>IF(tbl_dmi_isin[[#This Row],[Index]]&gt;$A$2,"",INDEX(Corp_value!$A$1:$EC$2998,MATCH(tbl_dmi_isin[[#This Row],[ISIN]],Corp_value!$B:$B,0),MATCH(Y$2,Corp_value!$1:$1,0)))</f>
        <v>#N/A</v>
      </c>
      <c r="Z199" s="153" t="e">
        <f>IF(tbl_dmi_isin[[#This Row],[Index]]&gt;$A$2,"",INDEX(Corp_value!$A$1:$EC$2998,MATCH(tbl_dmi_isin[[#This Row],[ISIN]],Corp_value!$B:$B,0),MATCH(Z$2,Corp_value!$1:$1,0)))</f>
        <v>#N/A</v>
      </c>
    </row>
    <row r="200" spans="1:26">
      <c r="A200" s="12">
        <v>197</v>
      </c>
      <c r="B200" s="85" t="str">
        <f>IF(tbl_dmi_isin[[#This Row],[Index]]&gt;$A$2,"",TEXT(INDEX(美元债一级!$A$2:$BO$2879,tbl_dmi_isin[[#This Row],[Index]]+1,MATCH(B$2,美元债一级!$2:$2,0)),"yyyy/mm/dd"))</f>
        <v>2023/03/07</v>
      </c>
      <c r="C200" s="12" t="str">
        <f>IF(tbl_dmi_isin[[#This Row],[Index]]&gt;$A$2,"",INDEX(美元债一级!$A$2:$BO$2880,tbl_dmi_isin[[#This Row],[Index]]+1,MATCH(C$2,美元债一级!$2:$2,0)))</f>
        <v>HK0000917168</v>
      </c>
      <c r="D200" s="12" t="str">
        <f>IF(tbl_dmi_isin[[#This Row],[Index]]&gt;$A$2,"",INDEX(美元债一级!$A$2:$BO$2880,tbl_dmi_isin[[#This Row],[Index]]+1,MATCH(D$2,美元债一级!$2:$2,0)))</f>
        <v>香港按揭证券有限公司</v>
      </c>
      <c r="E200" s="12" t="str">
        <f>TEXT(tbl_dmi_isin[[#This Row],[定价日]],"YYMMDD")&amp;tbl_dmi_isin[[#This Row],[ISIN]]</f>
        <v>230307HK0000917168</v>
      </c>
      <c r="F200" s="116"/>
      <c r="G200" s="24" t="e">
        <f>IF(tbl_dmi_isin[[#This Row],[Index]]&gt;$A$2,"",INDEX(Corp_value!$A$1:$EC$2998,MATCH(tbl_dmi_isin[[#This Row],[ISIN]],Corp_value!$B:$B,0),MATCH(G$2,Corp_value!$1:$1,0)))</f>
        <v>#N/A</v>
      </c>
      <c r="H200" s="25" t="e">
        <f>IF(tbl_dmi_isin[[#This Row],[Index]]&gt;$A$2,"",INDEX(Corp_value!$A$1:$EC$2998,MATCH(tbl_dmi_isin[[#This Row],[ISIN]],Corp_value!$B:$B,0),MATCH(H$2,Corp_value!$1:$1,0)))</f>
        <v>#N/A</v>
      </c>
      <c r="I200" s="25" t="e">
        <f>IF(tbl_dmi_isin[[#This Row],[Index]]&gt;$A$2,"",IF(INDEX(Corp_value!$A$1:$EC$2998,MATCH(tbl_dmi_isin[[#This Row],[ISIN]],Corp_value!$B:$B,0),MATCH(I$2,Corp_value!$1:$1,0))="--","",INDEX(Corp_value!$A$1:$EC$2998,MATCH(tbl_dmi_isin[[#This Row],[ISIN]],Corp_value!$B:$B,0),MATCH(I$2,Corp_value!$1:$1,0))))</f>
        <v>#N/A</v>
      </c>
      <c r="J200" s="24" t="e">
        <f>IF(tbl_dmi_isin[[#This Row],[Index]]&gt;$A$2,"",INDEX(Corp_value!$A$1:$EC$2998,MATCH(tbl_dmi_isin[[#This Row],[ISIN]],Corp_value!$B:$B,0),MATCH(J$2,Corp_value!$1:$1,0)))</f>
        <v>#N/A</v>
      </c>
      <c r="K200" s="24" t="e">
        <f>IF(tbl_dmi_isin[[#This Row],[Index]]&gt;$A$2,"",INDEX(Corp_value!$A$1:$EC$2998,MATCH(tbl_dmi_isin[[#This Row],[ISIN]],Corp_value!$B:$B,0),MATCH(K$2,Corp_value!$1:$1,0)))</f>
        <v>#N/A</v>
      </c>
      <c r="L200" s="24" t="e">
        <f>IF(tbl_dmi_isin[[#This Row],[Index]]&gt;$A$2,"",IF(INDEX(Corp_value!$A$1:$EC$2998,MATCH(tbl_dmi_isin[[#This Row],[ISIN]],Corp_value!$B:$B,0),MATCH(L$2,Corp_value!$1:$1,0))="--","",INDEX(Corp_value!$A$1:$EC$2998,MATCH(tbl_dmi_isin[[#This Row],[ISIN]],Corp_value!$B:$B,0),MATCH(L$2,Corp_value!$1:$1,0))))</f>
        <v>#N/A</v>
      </c>
      <c r="M200" s="132" t="e">
        <f>IF(tbl_dmi_isin[[#This Row],[Index]]&gt;$A$2,"",INDEX(Corp_value!$A$1:$EC$2998,MATCH(tbl_dmi_isin[[#This Row],[ISIN]],Corp_value!$B:$B,0),MATCH(M$2,Corp_value!$1:$1,0)))</f>
        <v>#N/A</v>
      </c>
      <c r="N200" s="132" t="e">
        <f>IF(tbl_dmi_isin[[#This Row],[Index]]&gt;$A$2,"",IF(INDEX(Corp_value!$A$1:$EC$2998,MATCH(tbl_dmi_isin[[#This Row],[ISIN]],Corp_value!$B:$B,0),MATCH(N$2,Corp_value!$1:$1,0))="--","",INDEX(Corp_value!$A$1:$EC$2998,MATCH(tbl_dmi_isin[[#This Row],[ISIN]],Corp_value!$B:$B,0),MATCH(N$2,Corp_value!$1:$1,0))))</f>
        <v>#N/A</v>
      </c>
      <c r="O200" s="132" t="e">
        <f>IF(tbl_dmi_isin[[#This Row],[Index]]&gt;$A$2,"",INDEX(Corp_value!$A$1:$EC$2998,MATCH(tbl_dmi_isin[[#This Row],[ISIN]],Corp_value!$B:$B,0),MATCH(O$2,Corp_value!$1:$1,0)))</f>
        <v>#N/A</v>
      </c>
      <c r="P200" s="147" t="e">
        <f>IF(tbl_dmi_isin[[#This Row],[Index]]&gt;$A$2,"",TEXT(INDEX(Corp_value!$A$1:$EC$2998,MATCH(tbl_dmi_isin[[#This Row],[ISIN]],Corp_value!$B:$B,0),MATCH(P$2,Corp_value!$1:$1,0)),"yyyy/mm/dd"))</f>
        <v>#N/A</v>
      </c>
      <c r="Q200" s="147" t="e">
        <f>IF(tbl_dmi_isin[[#This Row],[Index]]&gt;$A$2,"",TEXT(INDEX(Corp_value!$A$1:$EC$2998,MATCH(tbl_dmi_isin[[#This Row],[ISIN]],Corp_value!$B:$B,0),MATCH(Q$2,Corp_value!$1:$1,0)),"yyyy/mm/dd"))</f>
        <v>#N/A</v>
      </c>
      <c r="R200" s="147" t="e">
        <f>IF(tbl_dmi_isin[[#This Row],[Index]]&gt;$A$2,"",IF(TEXT(INDEX(Corp_value!$A$1:$EC$2998,MATCH(tbl_dmi_isin[[#This Row],[ISIN]],Corp_value!$B:$B,0),MATCH(R$2,Corp_value!$1:$1,0)),"yyyy/mm/dd")="--","",TEXT(INDEX(Corp_value!$A$1:$EC$2998,MATCH(tbl_dmi_isin[[#This Row],[ISIN]],Corp_value!$B:$B,0),MATCH(R$2,Corp_value!$1:$1,0)),"yyyy/mm/dd")))</f>
        <v>#N/A</v>
      </c>
      <c r="S200" s="132" t="e">
        <f>IF(tbl_dmi_isin[[#This Row],[Index]]&gt;$A$2,"",INDEX(Corp_value!$A$1:$EC$2998,MATCH(tbl_dmi_isin[[#This Row],[ISIN]],Corp_value!$B:$B,0),MATCH(S$2,Corp_value!$1:$1,0)))</f>
        <v>#N/A</v>
      </c>
      <c r="T200" s="132" t="e">
        <f>IF(tbl_dmi_isin[[#This Row],[Index]]&gt;$A$2,"",INDEX(Corp_value!$A$1:$EC$2998,MATCH(tbl_dmi_isin[[#This Row],[ISIN]],Corp_value!$B:$B,0),MATCH(T$2,Corp_value!$1:$1,0)))</f>
        <v>#N/A</v>
      </c>
      <c r="U200" s="132" t="e">
        <f>IF(tbl_dmi_isin[[#This Row],[Index]]&gt;$A$2,"",IF(INDEX(Corp_value!$A$1:$EC$2998,MATCH(tbl_dmi_isin[[#This Row],[ISIN]],Corp_value!$B:$B,0),MATCH(U$2,Corp_value!$1:$1,0))="--","",INDEX(Corp_value!$A$1:$EC$2998,MATCH(tbl_dmi_isin[[#This Row],[ISIN]],Corp_value!$B:$B,0),MATCH(U$2,Corp_value!$1:$1,0))))</f>
        <v>#N/A</v>
      </c>
      <c r="V200" s="145" t="str">
        <f>IFERROR(IF(tbl_dmi_isin[[#This Row],[Index]]&gt;$A$2,"",INDEX(Corp_value!$A$1:$EC$2998,MATCH(tbl_dmi_isin[[#This Row],[ISIN]],Corp_value!$B:$B,0),MATCH(V$2,Corp_value!$1:$1,0)))/100000000,"")</f>
        <v/>
      </c>
      <c r="W200" s="150" t="e">
        <f>IF(tbl_dmi_isin[[#This Row],[Index]]&gt;$A$2,"",INDEX(Corp_value!$A$1:$EC$2998,MATCH(tbl_dmi_isin[[#This Row],[ISIN]],Corp_value!$B:$B,0),MATCH(W$2,Corp_value!$1:$1,0)))</f>
        <v>#N/A</v>
      </c>
      <c r="X200" s="150" t="e">
        <f>IF(tbl_dmi_isin[[#This Row],[Index]]&gt;$A$2,"",INDEX(Corp_value!$A$1:$EC$2998,MATCH(tbl_dmi_isin[[#This Row],[ISIN]],Corp_value!$B:$B,0),MATCH(X$2,Corp_value!$1:$1,0)))</f>
        <v>#N/A</v>
      </c>
      <c r="Y200" s="153" t="e">
        <f>IF(tbl_dmi_isin[[#This Row],[Index]]&gt;$A$2,"",INDEX(Corp_value!$A$1:$EC$2998,MATCH(tbl_dmi_isin[[#This Row],[ISIN]],Corp_value!$B:$B,0),MATCH(Y$2,Corp_value!$1:$1,0)))</f>
        <v>#N/A</v>
      </c>
      <c r="Z200" s="153" t="e">
        <f>IF(tbl_dmi_isin[[#This Row],[Index]]&gt;$A$2,"",INDEX(Corp_value!$A$1:$EC$2998,MATCH(tbl_dmi_isin[[#This Row],[ISIN]],Corp_value!$B:$B,0),MATCH(Z$2,Corp_value!$1:$1,0)))</f>
        <v>#N/A</v>
      </c>
    </row>
    <row r="201" spans="1:26">
      <c r="A201" s="12">
        <v>198</v>
      </c>
      <c r="B201" s="85" t="str">
        <f>IF(tbl_dmi_isin[[#This Row],[Index]]&gt;$A$2,"",TEXT(INDEX(美元债一级!$A$2:$BO$2879,tbl_dmi_isin[[#This Row],[Index]]+1,MATCH(B$2,美元债一级!$2:$2,0)),"yyyy/mm/dd"))</f>
        <v>2023/03/07</v>
      </c>
      <c r="C201" s="12" t="str">
        <f>IF(tbl_dmi_isin[[#This Row],[Index]]&gt;$A$2,"",INDEX(美元债一级!$A$2:$BO$2880,tbl_dmi_isin[[#This Row],[Index]]+1,MATCH(C$2,美元债一级!$2:$2,0)))</f>
        <v>XS2597889273</v>
      </c>
      <c r="D201" s="12" t="str">
        <f>IF(tbl_dmi_isin[[#This Row],[Index]]&gt;$A$2,"",INDEX(美元债一级!$A$2:$BO$2880,tbl_dmi_isin[[#This Row],[Index]]+1,MATCH(D$2,美元债一级!$2:$2,0)))</f>
        <v>国银金融租赁股份有限公司</v>
      </c>
      <c r="E201" s="12" t="str">
        <f>TEXT(tbl_dmi_isin[[#This Row],[定价日]],"YYMMDD")&amp;tbl_dmi_isin[[#This Row],[ISIN]]</f>
        <v>230307XS2597889273</v>
      </c>
      <c r="F201" s="116"/>
      <c r="G201" s="24" t="e">
        <f>IF(tbl_dmi_isin[[#This Row],[Index]]&gt;$A$2,"",INDEX(Corp_value!$A$1:$EC$2998,MATCH(tbl_dmi_isin[[#This Row],[ISIN]],Corp_value!$B:$B,0),MATCH(G$2,Corp_value!$1:$1,0)))</f>
        <v>#N/A</v>
      </c>
      <c r="H201" s="25" t="e">
        <f>IF(tbl_dmi_isin[[#This Row],[Index]]&gt;$A$2,"",INDEX(Corp_value!$A$1:$EC$2998,MATCH(tbl_dmi_isin[[#This Row],[ISIN]],Corp_value!$B:$B,0),MATCH(H$2,Corp_value!$1:$1,0)))</f>
        <v>#N/A</v>
      </c>
      <c r="I201" s="25" t="e">
        <f>IF(tbl_dmi_isin[[#This Row],[Index]]&gt;$A$2,"",IF(INDEX(Corp_value!$A$1:$EC$2998,MATCH(tbl_dmi_isin[[#This Row],[ISIN]],Corp_value!$B:$B,0),MATCH(I$2,Corp_value!$1:$1,0))="--","",INDEX(Corp_value!$A$1:$EC$2998,MATCH(tbl_dmi_isin[[#This Row],[ISIN]],Corp_value!$B:$B,0),MATCH(I$2,Corp_value!$1:$1,0))))</f>
        <v>#N/A</v>
      </c>
      <c r="J201" s="24" t="e">
        <f>IF(tbl_dmi_isin[[#This Row],[Index]]&gt;$A$2,"",INDEX(Corp_value!$A$1:$EC$2998,MATCH(tbl_dmi_isin[[#This Row],[ISIN]],Corp_value!$B:$B,0),MATCH(J$2,Corp_value!$1:$1,0)))</f>
        <v>#N/A</v>
      </c>
      <c r="K201" s="24" t="e">
        <f>IF(tbl_dmi_isin[[#This Row],[Index]]&gt;$A$2,"",INDEX(Corp_value!$A$1:$EC$2998,MATCH(tbl_dmi_isin[[#This Row],[ISIN]],Corp_value!$B:$B,0),MATCH(K$2,Corp_value!$1:$1,0)))</f>
        <v>#N/A</v>
      </c>
      <c r="L201" s="24" t="e">
        <f>IF(tbl_dmi_isin[[#This Row],[Index]]&gt;$A$2,"",IF(INDEX(Corp_value!$A$1:$EC$2998,MATCH(tbl_dmi_isin[[#This Row],[ISIN]],Corp_value!$B:$B,0),MATCH(L$2,Corp_value!$1:$1,0))="--","",INDEX(Corp_value!$A$1:$EC$2998,MATCH(tbl_dmi_isin[[#This Row],[ISIN]],Corp_value!$B:$B,0),MATCH(L$2,Corp_value!$1:$1,0))))</f>
        <v>#N/A</v>
      </c>
      <c r="M201" s="132" t="e">
        <f>IF(tbl_dmi_isin[[#This Row],[Index]]&gt;$A$2,"",INDEX(Corp_value!$A$1:$EC$2998,MATCH(tbl_dmi_isin[[#This Row],[ISIN]],Corp_value!$B:$B,0),MATCH(M$2,Corp_value!$1:$1,0)))</f>
        <v>#N/A</v>
      </c>
      <c r="N201" s="132" t="e">
        <f>IF(tbl_dmi_isin[[#This Row],[Index]]&gt;$A$2,"",IF(INDEX(Corp_value!$A$1:$EC$2998,MATCH(tbl_dmi_isin[[#This Row],[ISIN]],Corp_value!$B:$B,0),MATCH(N$2,Corp_value!$1:$1,0))="--","",INDEX(Corp_value!$A$1:$EC$2998,MATCH(tbl_dmi_isin[[#This Row],[ISIN]],Corp_value!$B:$B,0),MATCH(N$2,Corp_value!$1:$1,0))))</f>
        <v>#N/A</v>
      </c>
      <c r="O201" s="132" t="e">
        <f>IF(tbl_dmi_isin[[#This Row],[Index]]&gt;$A$2,"",INDEX(Corp_value!$A$1:$EC$2998,MATCH(tbl_dmi_isin[[#This Row],[ISIN]],Corp_value!$B:$B,0),MATCH(O$2,Corp_value!$1:$1,0)))</f>
        <v>#N/A</v>
      </c>
      <c r="P201" s="147" t="e">
        <f>IF(tbl_dmi_isin[[#This Row],[Index]]&gt;$A$2,"",TEXT(INDEX(Corp_value!$A$1:$EC$2998,MATCH(tbl_dmi_isin[[#This Row],[ISIN]],Corp_value!$B:$B,0),MATCH(P$2,Corp_value!$1:$1,0)),"yyyy/mm/dd"))</f>
        <v>#N/A</v>
      </c>
      <c r="Q201" s="147" t="e">
        <f>IF(tbl_dmi_isin[[#This Row],[Index]]&gt;$A$2,"",TEXT(INDEX(Corp_value!$A$1:$EC$2998,MATCH(tbl_dmi_isin[[#This Row],[ISIN]],Corp_value!$B:$B,0),MATCH(Q$2,Corp_value!$1:$1,0)),"yyyy/mm/dd"))</f>
        <v>#N/A</v>
      </c>
      <c r="R201" s="147" t="e">
        <f>IF(tbl_dmi_isin[[#This Row],[Index]]&gt;$A$2,"",IF(TEXT(INDEX(Corp_value!$A$1:$EC$2998,MATCH(tbl_dmi_isin[[#This Row],[ISIN]],Corp_value!$B:$B,0),MATCH(R$2,Corp_value!$1:$1,0)),"yyyy/mm/dd")="--","",TEXT(INDEX(Corp_value!$A$1:$EC$2998,MATCH(tbl_dmi_isin[[#This Row],[ISIN]],Corp_value!$B:$B,0),MATCH(R$2,Corp_value!$1:$1,0)),"yyyy/mm/dd")))</f>
        <v>#N/A</v>
      </c>
      <c r="S201" s="132" t="e">
        <f>IF(tbl_dmi_isin[[#This Row],[Index]]&gt;$A$2,"",INDEX(Corp_value!$A$1:$EC$2998,MATCH(tbl_dmi_isin[[#This Row],[ISIN]],Corp_value!$B:$B,0),MATCH(S$2,Corp_value!$1:$1,0)))</f>
        <v>#N/A</v>
      </c>
      <c r="T201" s="132" t="e">
        <f>IF(tbl_dmi_isin[[#This Row],[Index]]&gt;$A$2,"",INDEX(Corp_value!$A$1:$EC$2998,MATCH(tbl_dmi_isin[[#This Row],[ISIN]],Corp_value!$B:$B,0),MATCH(T$2,Corp_value!$1:$1,0)))</f>
        <v>#N/A</v>
      </c>
      <c r="U201" s="132" t="e">
        <f>IF(tbl_dmi_isin[[#This Row],[Index]]&gt;$A$2,"",IF(INDEX(Corp_value!$A$1:$EC$2998,MATCH(tbl_dmi_isin[[#This Row],[ISIN]],Corp_value!$B:$B,0),MATCH(U$2,Corp_value!$1:$1,0))="--","",INDEX(Corp_value!$A$1:$EC$2998,MATCH(tbl_dmi_isin[[#This Row],[ISIN]],Corp_value!$B:$B,0),MATCH(U$2,Corp_value!$1:$1,0))))</f>
        <v>#N/A</v>
      </c>
      <c r="V201" s="145" t="str">
        <f>IFERROR(IF(tbl_dmi_isin[[#This Row],[Index]]&gt;$A$2,"",INDEX(Corp_value!$A$1:$EC$2998,MATCH(tbl_dmi_isin[[#This Row],[ISIN]],Corp_value!$B:$B,0),MATCH(V$2,Corp_value!$1:$1,0)))/100000000,"")</f>
        <v/>
      </c>
      <c r="W201" s="150" t="e">
        <f>IF(tbl_dmi_isin[[#This Row],[Index]]&gt;$A$2,"",INDEX(Corp_value!$A$1:$EC$2998,MATCH(tbl_dmi_isin[[#This Row],[ISIN]],Corp_value!$B:$B,0),MATCH(W$2,Corp_value!$1:$1,0)))</f>
        <v>#N/A</v>
      </c>
      <c r="X201" s="150" t="e">
        <f>IF(tbl_dmi_isin[[#This Row],[Index]]&gt;$A$2,"",INDEX(Corp_value!$A$1:$EC$2998,MATCH(tbl_dmi_isin[[#This Row],[ISIN]],Corp_value!$B:$B,0),MATCH(X$2,Corp_value!$1:$1,0)))</f>
        <v>#N/A</v>
      </c>
      <c r="Y201" s="153" t="e">
        <f>IF(tbl_dmi_isin[[#This Row],[Index]]&gt;$A$2,"",INDEX(Corp_value!$A$1:$EC$2998,MATCH(tbl_dmi_isin[[#This Row],[ISIN]],Corp_value!$B:$B,0),MATCH(Y$2,Corp_value!$1:$1,0)))</f>
        <v>#N/A</v>
      </c>
      <c r="Z201" s="153" t="e">
        <f>IF(tbl_dmi_isin[[#This Row],[Index]]&gt;$A$2,"",INDEX(Corp_value!$A$1:$EC$2998,MATCH(tbl_dmi_isin[[#This Row],[ISIN]],Corp_value!$B:$B,0),MATCH(Z$2,Corp_value!$1:$1,0)))</f>
        <v>#N/A</v>
      </c>
    </row>
    <row r="202" spans="1:26">
      <c r="A202" s="12">
        <v>199</v>
      </c>
      <c r="B202" s="85" t="str">
        <f>IF(tbl_dmi_isin[[#This Row],[Index]]&gt;$A$2,"",TEXT(INDEX(美元债一级!$A$2:$BO$2879,tbl_dmi_isin[[#This Row],[Index]]+1,MATCH(B$2,美元债一级!$2:$2,0)),"yyyy/mm/dd"))</f>
        <v>2023/03/07</v>
      </c>
      <c r="C202" s="12" t="str">
        <f>IF(tbl_dmi_isin[[#This Row],[Index]]&gt;$A$2,"",INDEX(美元债一级!$A$2:$BO$2880,tbl_dmi_isin[[#This Row],[Index]]+1,MATCH(C$2,美元债一级!$2:$2,0)))</f>
        <v>XS2573678435</v>
      </c>
      <c r="D202" s="12" t="str">
        <f>IF(tbl_dmi_isin[[#This Row],[Index]]&gt;$A$2,"",INDEX(美元债一级!$A$2:$BO$2880,tbl_dmi_isin[[#This Row],[Index]]+1,MATCH(D$2,美元债一级!$2:$2,0)))</f>
        <v>福建省晋江城市建设投资开发集团有限责任公司</v>
      </c>
      <c r="E202" s="12" t="str">
        <f>TEXT(tbl_dmi_isin[[#This Row],[定价日]],"YYMMDD")&amp;tbl_dmi_isin[[#This Row],[ISIN]]</f>
        <v>230307XS2573678435</v>
      </c>
      <c r="F202" s="116"/>
      <c r="G202" s="24" t="e">
        <f>IF(tbl_dmi_isin[[#This Row],[Index]]&gt;$A$2,"",INDEX(Corp_value!$A$1:$EC$2998,MATCH(tbl_dmi_isin[[#This Row],[ISIN]],Corp_value!$B:$B,0),MATCH(G$2,Corp_value!$1:$1,0)))</f>
        <v>#N/A</v>
      </c>
      <c r="H202" s="25" t="e">
        <f>IF(tbl_dmi_isin[[#This Row],[Index]]&gt;$A$2,"",INDEX(Corp_value!$A$1:$EC$2998,MATCH(tbl_dmi_isin[[#This Row],[ISIN]],Corp_value!$B:$B,0),MATCH(H$2,Corp_value!$1:$1,0)))</f>
        <v>#N/A</v>
      </c>
      <c r="I202" s="25" t="e">
        <f>IF(tbl_dmi_isin[[#This Row],[Index]]&gt;$A$2,"",IF(INDEX(Corp_value!$A$1:$EC$2998,MATCH(tbl_dmi_isin[[#This Row],[ISIN]],Corp_value!$B:$B,0),MATCH(I$2,Corp_value!$1:$1,0))="--","",INDEX(Corp_value!$A$1:$EC$2998,MATCH(tbl_dmi_isin[[#This Row],[ISIN]],Corp_value!$B:$B,0),MATCH(I$2,Corp_value!$1:$1,0))))</f>
        <v>#N/A</v>
      </c>
      <c r="J202" s="24" t="e">
        <f>IF(tbl_dmi_isin[[#This Row],[Index]]&gt;$A$2,"",INDEX(Corp_value!$A$1:$EC$2998,MATCH(tbl_dmi_isin[[#This Row],[ISIN]],Corp_value!$B:$B,0),MATCH(J$2,Corp_value!$1:$1,0)))</f>
        <v>#N/A</v>
      </c>
      <c r="K202" s="24" t="e">
        <f>IF(tbl_dmi_isin[[#This Row],[Index]]&gt;$A$2,"",INDEX(Corp_value!$A$1:$EC$2998,MATCH(tbl_dmi_isin[[#This Row],[ISIN]],Corp_value!$B:$B,0),MATCH(K$2,Corp_value!$1:$1,0)))</f>
        <v>#N/A</v>
      </c>
      <c r="L202" s="24" t="e">
        <f>IF(tbl_dmi_isin[[#This Row],[Index]]&gt;$A$2,"",IF(INDEX(Corp_value!$A$1:$EC$2998,MATCH(tbl_dmi_isin[[#This Row],[ISIN]],Corp_value!$B:$B,0),MATCH(L$2,Corp_value!$1:$1,0))="--","",INDEX(Corp_value!$A$1:$EC$2998,MATCH(tbl_dmi_isin[[#This Row],[ISIN]],Corp_value!$B:$B,0),MATCH(L$2,Corp_value!$1:$1,0))))</f>
        <v>#N/A</v>
      </c>
      <c r="M202" s="132" t="e">
        <f>IF(tbl_dmi_isin[[#This Row],[Index]]&gt;$A$2,"",INDEX(Corp_value!$A$1:$EC$2998,MATCH(tbl_dmi_isin[[#This Row],[ISIN]],Corp_value!$B:$B,0),MATCH(M$2,Corp_value!$1:$1,0)))</f>
        <v>#N/A</v>
      </c>
      <c r="N202" s="132" t="e">
        <f>IF(tbl_dmi_isin[[#This Row],[Index]]&gt;$A$2,"",IF(INDEX(Corp_value!$A$1:$EC$2998,MATCH(tbl_dmi_isin[[#This Row],[ISIN]],Corp_value!$B:$B,0),MATCH(N$2,Corp_value!$1:$1,0))="--","",INDEX(Corp_value!$A$1:$EC$2998,MATCH(tbl_dmi_isin[[#This Row],[ISIN]],Corp_value!$B:$B,0),MATCH(N$2,Corp_value!$1:$1,0))))</f>
        <v>#N/A</v>
      </c>
      <c r="O202" s="132" t="e">
        <f>IF(tbl_dmi_isin[[#This Row],[Index]]&gt;$A$2,"",INDEX(Corp_value!$A$1:$EC$2998,MATCH(tbl_dmi_isin[[#This Row],[ISIN]],Corp_value!$B:$B,0),MATCH(O$2,Corp_value!$1:$1,0)))</f>
        <v>#N/A</v>
      </c>
      <c r="P202" s="147" t="e">
        <f>IF(tbl_dmi_isin[[#This Row],[Index]]&gt;$A$2,"",TEXT(INDEX(Corp_value!$A$1:$EC$2998,MATCH(tbl_dmi_isin[[#This Row],[ISIN]],Corp_value!$B:$B,0),MATCH(P$2,Corp_value!$1:$1,0)),"yyyy/mm/dd"))</f>
        <v>#N/A</v>
      </c>
      <c r="Q202" s="147" t="e">
        <f>IF(tbl_dmi_isin[[#This Row],[Index]]&gt;$A$2,"",TEXT(INDEX(Corp_value!$A$1:$EC$2998,MATCH(tbl_dmi_isin[[#This Row],[ISIN]],Corp_value!$B:$B,0),MATCH(Q$2,Corp_value!$1:$1,0)),"yyyy/mm/dd"))</f>
        <v>#N/A</v>
      </c>
      <c r="R202" s="147" t="e">
        <f>IF(tbl_dmi_isin[[#This Row],[Index]]&gt;$A$2,"",IF(TEXT(INDEX(Corp_value!$A$1:$EC$2998,MATCH(tbl_dmi_isin[[#This Row],[ISIN]],Corp_value!$B:$B,0),MATCH(R$2,Corp_value!$1:$1,0)),"yyyy/mm/dd")="--","",TEXT(INDEX(Corp_value!$A$1:$EC$2998,MATCH(tbl_dmi_isin[[#This Row],[ISIN]],Corp_value!$B:$B,0),MATCH(R$2,Corp_value!$1:$1,0)),"yyyy/mm/dd")))</f>
        <v>#N/A</v>
      </c>
      <c r="S202" s="132" t="e">
        <f>IF(tbl_dmi_isin[[#This Row],[Index]]&gt;$A$2,"",INDEX(Corp_value!$A$1:$EC$2998,MATCH(tbl_dmi_isin[[#This Row],[ISIN]],Corp_value!$B:$B,0),MATCH(S$2,Corp_value!$1:$1,0)))</f>
        <v>#N/A</v>
      </c>
      <c r="T202" s="132" t="e">
        <f>IF(tbl_dmi_isin[[#This Row],[Index]]&gt;$A$2,"",INDEX(Corp_value!$A$1:$EC$2998,MATCH(tbl_dmi_isin[[#This Row],[ISIN]],Corp_value!$B:$B,0),MATCH(T$2,Corp_value!$1:$1,0)))</f>
        <v>#N/A</v>
      </c>
      <c r="U202" s="132" t="e">
        <f>IF(tbl_dmi_isin[[#This Row],[Index]]&gt;$A$2,"",IF(INDEX(Corp_value!$A$1:$EC$2998,MATCH(tbl_dmi_isin[[#This Row],[ISIN]],Corp_value!$B:$B,0),MATCH(U$2,Corp_value!$1:$1,0))="--","",INDEX(Corp_value!$A$1:$EC$2998,MATCH(tbl_dmi_isin[[#This Row],[ISIN]],Corp_value!$B:$B,0),MATCH(U$2,Corp_value!$1:$1,0))))</f>
        <v>#N/A</v>
      </c>
      <c r="V202" s="145" t="str">
        <f>IFERROR(IF(tbl_dmi_isin[[#This Row],[Index]]&gt;$A$2,"",INDEX(Corp_value!$A$1:$EC$2998,MATCH(tbl_dmi_isin[[#This Row],[ISIN]],Corp_value!$B:$B,0),MATCH(V$2,Corp_value!$1:$1,0)))/100000000,"")</f>
        <v/>
      </c>
      <c r="W202" s="150" t="e">
        <f>IF(tbl_dmi_isin[[#This Row],[Index]]&gt;$A$2,"",INDEX(Corp_value!$A$1:$EC$2998,MATCH(tbl_dmi_isin[[#This Row],[ISIN]],Corp_value!$B:$B,0),MATCH(W$2,Corp_value!$1:$1,0)))</f>
        <v>#N/A</v>
      </c>
      <c r="X202" s="150" t="e">
        <f>IF(tbl_dmi_isin[[#This Row],[Index]]&gt;$A$2,"",INDEX(Corp_value!$A$1:$EC$2998,MATCH(tbl_dmi_isin[[#This Row],[ISIN]],Corp_value!$B:$B,0),MATCH(X$2,Corp_value!$1:$1,0)))</f>
        <v>#N/A</v>
      </c>
      <c r="Y202" s="153" t="e">
        <f>IF(tbl_dmi_isin[[#This Row],[Index]]&gt;$A$2,"",INDEX(Corp_value!$A$1:$EC$2998,MATCH(tbl_dmi_isin[[#This Row],[ISIN]],Corp_value!$B:$B,0),MATCH(Y$2,Corp_value!$1:$1,0)))</f>
        <v>#N/A</v>
      </c>
      <c r="Z202" s="153" t="e">
        <f>IF(tbl_dmi_isin[[#This Row],[Index]]&gt;$A$2,"",INDEX(Corp_value!$A$1:$EC$2998,MATCH(tbl_dmi_isin[[#This Row],[ISIN]],Corp_value!$B:$B,0),MATCH(Z$2,Corp_value!$1:$1,0)))</f>
        <v>#N/A</v>
      </c>
    </row>
    <row r="203" spans="1:26">
      <c r="A203" s="12">
        <v>200</v>
      </c>
      <c r="B203" s="85" t="str">
        <f>IF(tbl_dmi_isin[[#This Row],[Index]]&gt;$A$2,"",TEXT(INDEX(美元债一级!$A$2:$BO$2879,tbl_dmi_isin[[#This Row],[Index]]+1,MATCH(B$2,美元债一级!$2:$2,0)),"yyyy/mm/dd"))</f>
        <v>2023/03/06</v>
      </c>
      <c r="C203" s="12" t="str">
        <f>IF(tbl_dmi_isin[[#This Row],[Index]]&gt;$A$2,"",INDEX(美元债一级!$A$2:$BO$2880,tbl_dmi_isin[[#This Row],[Index]]+1,MATCH(C$2,美元债一级!$2:$2,0)))</f>
        <v>XS2597539290</v>
      </c>
      <c r="D203" s="12" t="str">
        <f>IF(tbl_dmi_isin[[#This Row],[Index]]&gt;$A$2,"",INDEX(美元债一级!$A$2:$BO$2880,tbl_dmi_isin[[#This Row],[Index]]+1,MATCH(D$2,美元债一级!$2:$2,0)))</f>
        <v>香港按揭证券有限公司</v>
      </c>
      <c r="E203" s="12" t="str">
        <f>TEXT(tbl_dmi_isin[[#This Row],[定价日]],"YYMMDD")&amp;tbl_dmi_isin[[#This Row],[ISIN]]</f>
        <v>230306XS2597539290</v>
      </c>
      <c r="F203" s="115"/>
      <c r="G203" s="24" t="e">
        <f>IF(tbl_dmi_isin[[#This Row],[Index]]&gt;$A$2,"",INDEX(Corp_value!$A$1:$EC$2998,MATCH(tbl_dmi_isin[[#This Row],[ISIN]],Corp_value!$B:$B,0),MATCH(G$2,Corp_value!$1:$1,0)))</f>
        <v>#N/A</v>
      </c>
      <c r="H203" s="25" t="e">
        <f>IF(tbl_dmi_isin[[#This Row],[Index]]&gt;$A$2,"",INDEX(Corp_value!$A$1:$EC$2998,MATCH(tbl_dmi_isin[[#This Row],[ISIN]],Corp_value!$B:$B,0),MATCH(H$2,Corp_value!$1:$1,0)))</f>
        <v>#N/A</v>
      </c>
      <c r="I203" s="25" t="e">
        <f>IF(tbl_dmi_isin[[#This Row],[Index]]&gt;$A$2,"",IF(INDEX(Corp_value!$A$1:$EC$2998,MATCH(tbl_dmi_isin[[#This Row],[ISIN]],Corp_value!$B:$B,0),MATCH(I$2,Corp_value!$1:$1,0))="--","",INDEX(Corp_value!$A$1:$EC$2998,MATCH(tbl_dmi_isin[[#This Row],[ISIN]],Corp_value!$B:$B,0),MATCH(I$2,Corp_value!$1:$1,0))))</f>
        <v>#N/A</v>
      </c>
      <c r="J203" s="24" t="e">
        <f>IF(tbl_dmi_isin[[#This Row],[Index]]&gt;$A$2,"",INDEX(Corp_value!$A$1:$EC$2998,MATCH(tbl_dmi_isin[[#This Row],[ISIN]],Corp_value!$B:$B,0),MATCH(J$2,Corp_value!$1:$1,0)))</f>
        <v>#N/A</v>
      </c>
      <c r="K203" s="24" t="e">
        <f>IF(tbl_dmi_isin[[#This Row],[Index]]&gt;$A$2,"",INDEX(Corp_value!$A$1:$EC$2998,MATCH(tbl_dmi_isin[[#This Row],[ISIN]],Corp_value!$B:$B,0),MATCH(K$2,Corp_value!$1:$1,0)))</f>
        <v>#N/A</v>
      </c>
      <c r="L203" s="24" t="e">
        <f>IF(tbl_dmi_isin[[#This Row],[Index]]&gt;$A$2,"",IF(INDEX(Corp_value!$A$1:$EC$2998,MATCH(tbl_dmi_isin[[#This Row],[ISIN]],Corp_value!$B:$B,0),MATCH(L$2,Corp_value!$1:$1,0))="--","",INDEX(Corp_value!$A$1:$EC$2998,MATCH(tbl_dmi_isin[[#This Row],[ISIN]],Corp_value!$B:$B,0),MATCH(L$2,Corp_value!$1:$1,0))))</f>
        <v>#N/A</v>
      </c>
      <c r="M203" s="132" t="e">
        <f>IF(tbl_dmi_isin[[#This Row],[Index]]&gt;$A$2,"",INDEX(Corp_value!$A$1:$EC$2998,MATCH(tbl_dmi_isin[[#This Row],[ISIN]],Corp_value!$B:$B,0),MATCH(M$2,Corp_value!$1:$1,0)))</f>
        <v>#N/A</v>
      </c>
      <c r="N203" s="132" t="e">
        <f>IF(tbl_dmi_isin[[#This Row],[Index]]&gt;$A$2,"",IF(INDEX(Corp_value!$A$1:$EC$2998,MATCH(tbl_dmi_isin[[#This Row],[ISIN]],Corp_value!$B:$B,0),MATCH(N$2,Corp_value!$1:$1,0))="--","",INDEX(Corp_value!$A$1:$EC$2998,MATCH(tbl_dmi_isin[[#This Row],[ISIN]],Corp_value!$B:$B,0),MATCH(N$2,Corp_value!$1:$1,0))))</f>
        <v>#N/A</v>
      </c>
      <c r="O203" s="132" t="e">
        <f>IF(tbl_dmi_isin[[#This Row],[Index]]&gt;$A$2,"",INDEX(Corp_value!$A$1:$EC$2998,MATCH(tbl_dmi_isin[[#This Row],[ISIN]],Corp_value!$B:$B,0),MATCH(O$2,Corp_value!$1:$1,0)))</f>
        <v>#N/A</v>
      </c>
      <c r="P203" s="147" t="e">
        <f>IF(tbl_dmi_isin[[#This Row],[Index]]&gt;$A$2,"",TEXT(INDEX(Corp_value!$A$1:$EC$2998,MATCH(tbl_dmi_isin[[#This Row],[ISIN]],Corp_value!$B:$B,0),MATCH(P$2,Corp_value!$1:$1,0)),"yyyy/mm/dd"))</f>
        <v>#N/A</v>
      </c>
      <c r="Q203" s="147" t="e">
        <f>IF(tbl_dmi_isin[[#This Row],[Index]]&gt;$A$2,"",TEXT(INDEX(Corp_value!$A$1:$EC$2998,MATCH(tbl_dmi_isin[[#This Row],[ISIN]],Corp_value!$B:$B,0),MATCH(Q$2,Corp_value!$1:$1,0)),"yyyy/mm/dd"))</f>
        <v>#N/A</v>
      </c>
      <c r="R203" s="147" t="e">
        <f>IF(tbl_dmi_isin[[#This Row],[Index]]&gt;$A$2,"",IF(TEXT(INDEX(Corp_value!$A$1:$EC$2998,MATCH(tbl_dmi_isin[[#This Row],[ISIN]],Corp_value!$B:$B,0),MATCH(R$2,Corp_value!$1:$1,0)),"yyyy/mm/dd")="--","",TEXT(INDEX(Corp_value!$A$1:$EC$2998,MATCH(tbl_dmi_isin[[#This Row],[ISIN]],Corp_value!$B:$B,0),MATCH(R$2,Corp_value!$1:$1,0)),"yyyy/mm/dd")))</f>
        <v>#N/A</v>
      </c>
      <c r="S203" s="132" t="e">
        <f>IF(tbl_dmi_isin[[#This Row],[Index]]&gt;$A$2,"",INDEX(Corp_value!$A$1:$EC$2998,MATCH(tbl_dmi_isin[[#This Row],[ISIN]],Corp_value!$B:$B,0),MATCH(S$2,Corp_value!$1:$1,0)))</f>
        <v>#N/A</v>
      </c>
      <c r="T203" s="132" t="e">
        <f>IF(tbl_dmi_isin[[#This Row],[Index]]&gt;$A$2,"",INDEX(Corp_value!$A$1:$EC$2998,MATCH(tbl_dmi_isin[[#This Row],[ISIN]],Corp_value!$B:$B,0),MATCH(T$2,Corp_value!$1:$1,0)))</f>
        <v>#N/A</v>
      </c>
      <c r="U203" s="132" t="e">
        <f>IF(tbl_dmi_isin[[#This Row],[Index]]&gt;$A$2,"",IF(INDEX(Corp_value!$A$1:$EC$2998,MATCH(tbl_dmi_isin[[#This Row],[ISIN]],Corp_value!$B:$B,0),MATCH(U$2,Corp_value!$1:$1,0))="--","",INDEX(Corp_value!$A$1:$EC$2998,MATCH(tbl_dmi_isin[[#This Row],[ISIN]],Corp_value!$B:$B,0),MATCH(U$2,Corp_value!$1:$1,0))))</f>
        <v>#N/A</v>
      </c>
      <c r="V203" s="145" t="str">
        <f>IFERROR(IF(tbl_dmi_isin[[#This Row],[Index]]&gt;$A$2,"",INDEX(Corp_value!$A$1:$EC$2998,MATCH(tbl_dmi_isin[[#This Row],[ISIN]],Corp_value!$B:$B,0),MATCH(V$2,Corp_value!$1:$1,0)))/100000000,"")</f>
        <v/>
      </c>
      <c r="W203" s="150" t="e">
        <f>IF(tbl_dmi_isin[[#This Row],[Index]]&gt;$A$2,"",INDEX(Corp_value!$A$1:$EC$2998,MATCH(tbl_dmi_isin[[#This Row],[ISIN]],Corp_value!$B:$B,0),MATCH(W$2,Corp_value!$1:$1,0)))</f>
        <v>#N/A</v>
      </c>
      <c r="X203" s="150" t="e">
        <f>IF(tbl_dmi_isin[[#This Row],[Index]]&gt;$A$2,"",INDEX(Corp_value!$A$1:$EC$2998,MATCH(tbl_dmi_isin[[#This Row],[ISIN]],Corp_value!$B:$B,0),MATCH(X$2,Corp_value!$1:$1,0)))</f>
        <v>#N/A</v>
      </c>
      <c r="Y203" s="153" t="e">
        <f>IF(tbl_dmi_isin[[#This Row],[Index]]&gt;$A$2,"",INDEX(Corp_value!$A$1:$EC$2998,MATCH(tbl_dmi_isin[[#This Row],[ISIN]],Corp_value!$B:$B,0),MATCH(Y$2,Corp_value!$1:$1,0)))</f>
        <v>#N/A</v>
      </c>
      <c r="Z203" s="153" t="e">
        <f>IF(tbl_dmi_isin[[#This Row],[Index]]&gt;$A$2,"",INDEX(Corp_value!$A$1:$EC$2998,MATCH(tbl_dmi_isin[[#This Row],[ISIN]],Corp_value!$B:$B,0),MATCH(Z$2,Corp_value!$1:$1,0)))</f>
        <v>#N/A</v>
      </c>
    </row>
    <row r="204" spans="1:26">
      <c r="A204" s="12">
        <v>201</v>
      </c>
      <c r="B204" s="85" t="str">
        <f>IF(tbl_dmi_isin[[#This Row],[Index]]&gt;$A$2,"",TEXT(INDEX(美元债一级!$A$2:$BO$2879,tbl_dmi_isin[[#This Row],[Index]]+1,MATCH(B$2,美元债一级!$2:$2,0)),"yyyy/mm/dd"))</f>
        <v>2023/03/03</v>
      </c>
      <c r="C204" s="12" t="str">
        <f>IF(tbl_dmi_isin[[#This Row],[Index]]&gt;$A$2,"",INDEX(美元债一级!$A$2:$BO$2880,tbl_dmi_isin[[#This Row],[Index]]+1,MATCH(C$2,美元债一级!$2:$2,0)))</f>
        <v>HK0000917051</v>
      </c>
      <c r="D204" s="12" t="str">
        <f>IF(tbl_dmi_isin[[#This Row],[Index]]&gt;$A$2,"",INDEX(美元债一级!$A$2:$BO$2880,tbl_dmi_isin[[#This Row],[Index]]+1,MATCH(D$2,美元债一级!$2:$2,0)))</f>
        <v>交银金融租赁有限责任公司</v>
      </c>
      <c r="E204" s="12" t="str">
        <f>TEXT(tbl_dmi_isin[[#This Row],[定价日]],"YYMMDD")&amp;tbl_dmi_isin[[#This Row],[ISIN]]</f>
        <v>230303HK0000917051</v>
      </c>
      <c r="F204" s="115"/>
      <c r="G204" s="24" t="e">
        <f>IF(tbl_dmi_isin[[#This Row],[Index]]&gt;$A$2,"",INDEX(Corp_value!$A$1:$EC$2998,MATCH(tbl_dmi_isin[[#This Row],[ISIN]],Corp_value!$B:$B,0),MATCH(G$2,Corp_value!$1:$1,0)))</f>
        <v>#N/A</v>
      </c>
      <c r="H204" s="25" t="e">
        <f>IF(tbl_dmi_isin[[#This Row],[Index]]&gt;$A$2,"",INDEX(Corp_value!$A$1:$EC$2998,MATCH(tbl_dmi_isin[[#This Row],[ISIN]],Corp_value!$B:$B,0),MATCH(H$2,Corp_value!$1:$1,0)))</f>
        <v>#N/A</v>
      </c>
      <c r="I204" s="25" t="e">
        <f>IF(tbl_dmi_isin[[#This Row],[Index]]&gt;$A$2,"",IF(INDEX(Corp_value!$A$1:$EC$2998,MATCH(tbl_dmi_isin[[#This Row],[ISIN]],Corp_value!$B:$B,0),MATCH(I$2,Corp_value!$1:$1,0))="--","",INDEX(Corp_value!$A$1:$EC$2998,MATCH(tbl_dmi_isin[[#This Row],[ISIN]],Corp_value!$B:$B,0),MATCH(I$2,Corp_value!$1:$1,0))))</f>
        <v>#N/A</v>
      </c>
      <c r="J204" s="24" t="e">
        <f>IF(tbl_dmi_isin[[#This Row],[Index]]&gt;$A$2,"",INDEX(Corp_value!$A$1:$EC$2998,MATCH(tbl_dmi_isin[[#This Row],[ISIN]],Corp_value!$B:$B,0),MATCH(J$2,Corp_value!$1:$1,0)))</f>
        <v>#N/A</v>
      </c>
      <c r="K204" s="24" t="e">
        <f>IF(tbl_dmi_isin[[#This Row],[Index]]&gt;$A$2,"",INDEX(Corp_value!$A$1:$EC$2998,MATCH(tbl_dmi_isin[[#This Row],[ISIN]],Corp_value!$B:$B,0),MATCH(K$2,Corp_value!$1:$1,0)))</f>
        <v>#N/A</v>
      </c>
      <c r="L204" s="24" t="e">
        <f>IF(tbl_dmi_isin[[#This Row],[Index]]&gt;$A$2,"",IF(INDEX(Corp_value!$A$1:$EC$2998,MATCH(tbl_dmi_isin[[#This Row],[ISIN]],Corp_value!$B:$B,0),MATCH(L$2,Corp_value!$1:$1,0))="--","",INDEX(Corp_value!$A$1:$EC$2998,MATCH(tbl_dmi_isin[[#This Row],[ISIN]],Corp_value!$B:$B,0),MATCH(L$2,Corp_value!$1:$1,0))))</f>
        <v>#N/A</v>
      </c>
      <c r="M204" s="132" t="e">
        <f>IF(tbl_dmi_isin[[#This Row],[Index]]&gt;$A$2,"",INDEX(Corp_value!$A$1:$EC$2998,MATCH(tbl_dmi_isin[[#This Row],[ISIN]],Corp_value!$B:$B,0),MATCH(M$2,Corp_value!$1:$1,0)))</f>
        <v>#N/A</v>
      </c>
      <c r="N204" s="132" t="e">
        <f>IF(tbl_dmi_isin[[#This Row],[Index]]&gt;$A$2,"",IF(INDEX(Corp_value!$A$1:$EC$2998,MATCH(tbl_dmi_isin[[#This Row],[ISIN]],Corp_value!$B:$B,0),MATCH(N$2,Corp_value!$1:$1,0))="--","",INDEX(Corp_value!$A$1:$EC$2998,MATCH(tbl_dmi_isin[[#This Row],[ISIN]],Corp_value!$B:$B,0),MATCH(N$2,Corp_value!$1:$1,0))))</f>
        <v>#N/A</v>
      </c>
      <c r="O204" s="132" t="e">
        <f>IF(tbl_dmi_isin[[#This Row],[Index]]&gt;$A$2,"",INDEX(Corp_value!$A$1:$EC$2998,MATCH(tbl_dmi_isin[[#This Row],[ISIN]],Corp_value!$B:$B,0),MATCH(O$2,Corp_value!$1:$1,0)))</f>
        <v>#N/A</v>
      </c>
      <c r="P204" s="147" t="e">
        <f>IF(tbl_dmi_isin[[#This Row],[Index]]&gt;$A$2,"",TEXT(INDEX(Corp_value!$A$1:$EC$2998,MATCH(tbl_dmi_isin[[#This Row],[ISIN]],Corp_value!$B:$B,0),MATCH(P$2,Corp_value!$1:$1,0)),"yyyy/mm/dd"))</f>
        <v>#N/A</v>
      </c>
      <c r="Q204" s="147" t="e">
        <f>IF(tbl_dmi_isin[[#This Row],[Index]]&gt;$A$2,"",TEXT(INDEX(Corp_value!$A$1:$EC$2998,MATCH(tbl_dmi_isin[[#This Row],[ISIN]],Corp_value!$B:$B,0),MATCH(Q$2,Corp_value!$1:$1,0)),"yyyy/mm/dd"))</f>
        <v>#N/A</v>
      </c>
      <c r="R204" s="147" t="e">
        <f>IF(tbl_dmi_isin[[#This Row],[Index]]&gt;$A$2,"",IF(TEXT(INDEX(Corp_value!$A$1:$EC$2998,MATCH(tbl_dmi_isin[[#This Row],[ISIN]],Corp_value!$B:$B,0),MATCH(R$2,Corp_value!$1:$1,0)),"yyyy/mm/dd")="--","",TEXT(INDEX(Corp_value!$A$1:$EC$2998,MATCH(tbl_dmi_isin[[#This Row],[ISIN]],Corp_value!$B:$B,0),MATCH(R$2,Corp_value!$1:$1,0)),"yyyy/mm/dd")))</f>
        <v>#N/A</v>
      </c>
      <c r="S204" s="132" t="e">
        <f>IF(tbl_dmi_isin[[#This Row],[Index]]&gt;$A$2,"",INDEX(Corp_value!$A$1:$EC$2998,MATCH(tbl_dmi_isin[[#This Row],[ISIN]],Corp_value!$B:$B,0),MATCH(S$2,Corp_value!$1:$1,0)))</f>
        <v>#N/A</v>
      </c>
      <c r="T204" s="132" t="e">
        <f>IF(tbl_dmi_isin[[#This Row],[Index]]&gt;$A$2,"",INDEX(Corp_value!$A$1:$EC$2998,MATCH(tbl_dmi_isin[[#This Row],[ISIN]],Corp_value!$B:$B,0),MATCH(T$2,Corp_value!$1:$1,0)))</f>
        <v>#N/A</v>
      </c>
      <c r="U204" s="132" t="e">
        <f>IF(tbl_dmi_isin[[#This Row],[Index]]&gt;$A$2,"",IF(INDEX(Corp_value!$A$1:$EC$2998,MATCH(tbl_dmi_isin[[#This Row],[ISIN]],Corp_value!$B:$B,0),MATCH(U$2,Corp_value!$1:$1,0))="--","",INDEX(Corp_value!$A$1:$EC$2998,MATCH(tbl_dmi_isin[[#This Row],[ISIN]],Corp_value!$B:$B,0),MATCH(U$2,Corp_value!$1:$1,0))))</f>
        <v>#N/A</v>
      </c>
      <c r="V204" s="145" t="str">
        <f>IFERROR(IF(tbl_dmi_isin[[#This Row],[Index]]&gt;$A$2,"",INDEX(Corp_value!$A$1:$EC$2998,MATCH(tbl_dmi_isin[[#This Row],[ISIN]],Corp_value!$B:$B,0),MATCH(V$2,Corp_value!$1:$1,0)))/100000000,"")</f>
        <v/>
      </c>
      <c r="W204" s="150" t="e">
        <f>IF(tbl_dmi_isin[[#This Row],[Index]]&gt;$A$2,"",INDEX(Corp_value!$A$1:$EC$2998,MATCH(tbl_dmi_isin[[#This Row],[ISIN]],Corp_value!$B:$B,0),MATCH(W$2,Corp_value!$1:$1,0)))</f>
        <v>#N/A</v>
      </c>
      <c r="X204" s="150" t="e">
        <f>IF(tbl_dmi_isin[[#This Row],[Index]]&gt;$A$2,"",INDEX(Corp_value!$A$1:$EC$2998,MATCH(tbl_dmi_isin[[#This Row],[ISIN]],Corp_value!$B:$B,0),MATCH(X$2,Corp_value!$1:$1,0)))</f>
        <v>#N/A</v>
      </c>
      <c r="Y204" s="153" t="e">
        <f>IF(tbl_dmi_isin[[#This Row],[Index]]&gt;$A$2,"",INDEX(Corp_value!$A$1:$EC$2998,MATCH(tbl_dmi_isin[[#This Row],[ISIN]],Corp_value!$B:$B,0),MATCH(Y$2,Corp_value!$1:$1,0)))</f>
        <v>#N/A</v>
      </c>
      <c r="Z204" s="153" t="e">
        <f>IF(tbl_dmi_isin[[#This Row],[Index]]&gt;$A$2,"",INDEX(Corp_value!$A$1:$EC$2998,MATCH(tbl_dmi_isin[[#This Row],[ISIN]],Corp_value!$B:$B,0),MATCH(Z$2,Corp_value!$1:$1,0)))</f>
        <v>#N/A</v>
      </c>
    </row>
    <row r="205" spans="1:26">
      <c r="A205" s="12">
        <v>202</v>
      </c>
      <c r="B205" s="85" t="str">
        <f>IF(tbl_dmi_isin[[#This Row],[Index]]&gt;$A$2,"",TEXT(INDEX(美元债一级!$A$2:$BO$2879,tbl_dmi_isin[[#This Row],[Index]]+1,MATCH(B$2,美元债一级!$2:$2,0)),"yyyy/mm/dd"))</f>
        <v>2023/03/03</v>
      </c>
      <c r="C205" s="12" t="str">
        <f>IF(tbl_dmi_isin[[#This Row],[Index]]&gt;$A$2,"",INDEX(美元债一级!$A$2:$BO$2880,tbl_dmi_isin[[#This Row],[Index]]+1,MATCH(C$2,美元债一级!$2:$2,0)))</f>
        <v>HK0000917069</v>
      </c>
      <c r="D205" s="12" t="str">
        <f>IF(tbl_dmi_isin[[#This Row],[Index]]&gt;$A$2,"",INDEX(美元债一级!$A$2:$BO$2880,tbl_dmi_isin[[#This Row],[Index]]+1,MATCH(D$2,美元债一级!$2:$2,0)))</f>
        <v>交银金融租赁有限责任公司</v>
      </c>
      <c r="E205" s="12" t="str">
        <f>TEXT(tbl_dmi_isin[[#This Row],[定价日]],"YYMMDD")&amp;tbl_dmi_isin[[#This Row],[ISIN]]</f>
        <v>230303HK0000917069</v>
      </c>
      <c r="F205" s="115"/>
      <c r="G205" s="24" t="e">
        <f>IF(tbl_dmi_isin[[#This Row],[Index]]&gt;$A$2,"",INDEX(Corp_value!$A$1:$EC$2998,MATCH(tbl_dmi_isin[[#This Row],[ISIN]],Corp_value!$B:$B,0),MATCH(G$2,Corp_value!$1:$1,0)))</f>
        <v>#N/A</v>
      </c>
      <c r="H205" s="25" t="e">
        <f>IF(tbl_dmi_isin[[#This Row],[Index]]&gt;$A$2,"",INDEX(Corp_value!$A$1:$EC$2998,MATCH(tbl_dmi_isin[[#This Row],[ISIN]],Corp_value!$B:$B,0),MATCH(H$2,Corp_value!$1:$1,0)))</f>
        <v>#N/A</v>
      </c>
      <c r="I205" s="25" t="e">
        <f>IF(tbl_dmi_isin[[#This Row],[Index]]&gt;$A$2,"",IF(INDEX(Corp_value!$A$1:$EC$2998,MATCH(tbl_dmi_isin[[#This Row],[ISIN]],Corp_value!$B:$B,0),MATCH(I$2,Corp_value!$1:$1,0))="--","",INDEX(Corp_value!$A$1:$EC$2998,MATCH(tbl_dmi_isin[[#This Row],[ISIN]],Corp_value!$B:$B,0),MATCH(I$2,Corp_value!$1:$1,0))))</f>
        <v>#N/A</v>
      </c>
      <c r="J205" s="24" t="e">
        <f>IF(tbl_dmi_isin[[#This Row],[Index]]&gt;$A$2,"",INDEX(Corp_value!$A$1:$EC$2998,MATCH(tbl_dmi_isin[[#This Row],[ISIN]],Corp_value!$B:$B,0),MATCH(J$2,Corp_value!$1:$1,0)))</f>
        <v>#N/A</v>
      </c>
      <c r="K205" s="24" t="e">
        <f>IF(tbl_dmi_isin[[#This Row],[Index]]&gt;$A$2,"",INDEX(Corp_value!$A$1:$EC$2998,MATCH(tbl_dmi_isin[[#This Row],[ISIN]],Corp_value!$B:$B,0),MATCH(K$2,Corp_value!$1:$1,0)))</f>
        <v>#N/A</v>
      </c>
      <c r="L205" s="24" t="e">
        <f>IF(tbl_dmi_isin[[#This Row],[Index]]&gt;$A$2,"",IF(INDEX(Corp_value!$A$1:$EC$2998,MATCH(tbl_dmi_isin[[#This Row],[ISIN]],Corp_value!$B:$B,0),MATCH(L$2,Corp_value!$1:$1,0))="--","",INDEX(Corp_value!$A$1:$EC$2998,MATCH(tbl_dmi_isin[[#This Row],[ISIN]],Corp_value!$B:$B,0),MATCH(L$2,Corp_value!$1:$1,0))))</f>
        <v>#N/A</v>
      </c>
      <c r="M205" s="132" t="e">
        <f>IF(tbl_dmi_isin[[#This Row],[Index]]&gt;$A$2,"",INDEX(Corp_value!$A$1:$EC$2998,MATCH(tbl_dmi_isin[[#This Row],[ISIN]],Corp_value!$B:$B,0),MATCH(M$2,Corp_value!$1:$1,0)))</f>
        <v>#N/A</v>
      </c>
      <c r="N205" s="132" t="e">
        <f>IF(tbl_dmi_isin[[#This Row],[Index]]&gt;$A$2,"",IF(INDEX(Corp_value!$A$1:$EC$2998,MATCH(tbl_dmi_isin[[#This Row],[ISIN]],Corp_value!$B:$B,0),MATCH(N$2,Corp_value!$1:$1,0))="--","",INDEX(Corp_value!$A$1:$EC$2998,MATCH(tbl_dmi_isin[[#This Row],[ISIN]],Corp_value!$B:$B,0),MATCH(N$2,Corp_value!$1:$1,0))))</f>
        <v>#N/A</v>
      </c>
      <c r="O205" s="132" t="e">
        <f>IF(tbl_dmi_isin[[#This Row],[Index]]&gt;$A$2,"",INDEX(Corp_value!$A$1:$EC$2998,MATCH(tbl_dmi_isin[[#This Row],[ISIN]],Corp_value!$B:$B,0),MATCH(O$2,Corp_value!$1:$1,0)))</f>
        <v>#N/A</v>
      </c>
      <c r="P205" s="147" t="e">
        <f>IF(tbl_dmi_isin[[#This Row],[Index]]&gt;$A$2,"",TEXT(INDEX(Corp_value!$A$1:$EC$2998,MATCH(tbl_dmi_isin[[#This Row],[ISIN]],Corp_value!$B:$B,0),MATCH(P$2,Corp_value!$1:$1,0)),"yyyy/mm/dd"))</f>
        <v>#N/A</v>
      </c>
      <c r="Q205" s="147" t="e">
        <f>IF(tbl_dmi_isin[[#This Row],[Index]]&gt;$A$2,"",TEXT(INDEX(Corp_value!$A$1:$EC$2998,MATCH(tbl_dmi_isin[[#This Row],[ISIN]],Corp_value!$B:$B,0),MATCH(Q$2,Corp_value!$1:$1,0)),"yyyy/mm/dd"))</f>
        <v>#N/A</v>
      </c>
      <c r="R205" s="147" t="e">
        <f>IF(tbl_dmi_isin[[#This Row],[Index]]&gt;$A$2,"",IF(TEXT(INDEX(Corp_value!$A$1:$EC$2998,MATCH(tbl_dmi_isin[[#This Row],[ISIN]],Corp_value!$B:$B,0),MATCH(R$2,Corp_value!$1:$1,0)),"yyyy/mm/dd")="--","",TEXT(INDEX(Corp_value!$A$1:$EC$2998,MATCH(tbl_dmi_isin[[#This Row],[ISIN]],Corp_value!$B:$B,0),MATCH(R$2,Corp_value!$1:$1,0)),"yyyy/mm/dd")))</f>
        <v>#N/A</v>
      </c>
      <c r="S205" s="132" t="e">
        <f>IF(tbl_dmi_isin[[#This Row],[Index]]&gt;$A$2,"",INDEX(Corp_value!$A$1:$EC$2998,MATCH(tbl_dmi_isin[[#This Row],[ISIN]],Corp_value!$B:$B,0),MATCH(S$2,Corp_value!$1:$1,0)))</f>
        <v>#N/A</v>
      </c>
      <c r="T205" s="132" t="e">
        <f>IF(tbl_dmi_isin[[#This Row],[Index]]&gt;$A$2,"",INDEX(Corp_value!$A$1:$EC$2998,MATCH(tbl_dmi_isin[[#This Row],[ISIN]],Corp_value!$B:$B,0),MATCH(T$2,Corp_value!$1:$1,0)))</f>
        <v>#N/A</v>
      </c>
      <c r="U205" s="132" t="e">
        <f>IF(tbl_dmi_isin[[#This Row],[Index]]&gt;$A$2,"",IF(INDEX(Corp_value!$A$1:$EC$2998,MATCH(tbl_dmi_isin[[#This Row],[ISIN]],Corp_value!$B:$B,0),MATCH(U$2,Corp_value!$1:$1,0))="--","",INDEX(Corp_value!$A$1:$EC$2998,MATCH(tbl_dmi_isin[[#This Row],[ISIN]],Corp_value!$B:$B,0),MATCH(U$2,Corp_value!$1:$1,0))))</f>
        <v>#N/A</v>
      </c>
      <c r="V205" s="145" t="str">
        <f>IFERROR(IF(tbl_dmi_isin[[#This Row],[Index]]&gt;$A$2,"",INDEX(Corp_value!$A$1:$EC$2998,MATCH(tbl_dmi_isin[[#This Row],[ISIN]],Corp_value!$B:$B,0),MATCH(V$2,Corp_value!$1:$1,0)))/100000000,"")</f>
        <v/>
      </c>
      <c r="W205" s="150" t="e">
        <f>IF(tbl_dmi_isin[[#This Row],[Index]]&gt;$A$2,"",INDEX(Corp_value!$A$1:$EC$2998,MATCH(tbl_dmi_isin[[#This Row],[ISIN]],Corp_value!$B:$B,0),MATCH(W$2,Corp_value!$1:$1,0)))</f>
        <v>#N/A</v>
      </c>
      <c r="X205" s="150" t="e">
        <f>IF(tbl_dmi_isin[[#This Row],[Index]]&gt;$A$2,"",INDEX(Corp_value!$A$1:$EC$2998,MATCH(tbl_dmi_isin[[#This Row],[ISIN]],Corp_value!$B:$B,0),MATCH(X$2,Corp_value!$1:$1,0)))</f>
        <v>#N/A</v>
      </c>
      <c r="Y205" s="153" t="e">
        <f>IF(tbl_dmi_isin[[#This Row],[Index]]&gt;$A$2,"",INDEX(Corp_value!$A$1:$EC$2998,MATCH(tbl_dmi_isin[[#This Row],[ISIN]],Corp_value!$B:$B,0),MATCH(Y$2,Corp_value!$1:$1,0)))</f>
        <v>#N/A</v>
      </c>
      <c r="Z205" s="153" t="e">
        <f>IF(tbl_dmi_isin[[#This Row],[Index]]&gt;$A$2,"",INDEX(Corp_value!$A$1:$EC$2998,MATCH(tbl_dmi_isin[[#This Row],[ISIN]],Corp_value!$B:$B,0),MATCH(Z$2,Corp_value!$1:$1,0)))</f>
        <v>#N/A</v>
      </c>
    </row>
    <row r="206" spans="1:26">
      <c r="A206" s="12">
        <v>203</v>
      </c>
      <c r="B206" s="85" t="str">
        <f>IF(tbl_dmi_isin[[#This Row],[Index]]&gt;$A$2,"",TEXT(INDEX(美元债一级!$A$2:$BO$2879,tbl_dmi_isin[[#This Row],[Index]]+1,MATCH(B$2,美元债一级!$2:$2,0)),"yyyy/mm/dd"))</f>
        <v>2023/03/03</v>
      </c>
      <c r="C206" s="12" t="str">
        <f>IF(tbl_dmi_isin[[#This Row],[Index]]&gt;$A$2,"",INDEX(美元债一级!$A$2:$BO$2880,tbl_dmi_isin[[#This Row],[Index]]+1,MATCH(C$2,美元债一级!$2:$2,0)))</f>
        <v>XS2596364427</v>
      </c>
      <c r="D206" s="12" t="str">
        <f>IF(tbl_dmi_isin[[#This Row],[Index]]&gt;$A$2,"",INDEX(美元债一级!$A$2:$BO$2880,tbl_dmi_isin[[#This Row],[Index]]+1,MATCH(D$2,美元债一级!$2:$2,0)))</f>
        <v>中信建投(国际)金融控股有限公司</v>
      </c>
      <c r="E206" s="12" t="str">
        <f>TEXT(tbl_dmi_isin[[#This Row],[定价日]],"YYMMDD")&amp;tbl_dmi_isin[[#This Row],[ISIN]]</f>
        <v>230303XS2596364427</v>
      </c>
      <c r="F206" s="116"/>
      <c r="G206" s="24" t="e">
        <f>IF(tbl_dmi_isin[[#This Row],[Index]]&gt;$A$2,"",INDEX(Corp_value!$A$1:$EC$2998,MATCH(tbl_dmi_isin[[#This Row],[ISIN]],Corp_value!$B:$B,0),MATCH(G$2,Corp_value!$1:$1,0)))</f>
        <v>#N/A</v>
      </c>
      <c r="H206" s="25" t="e">
        <f>IF(tbl_dmi_isin[[#This Row],[Index]]&gt;$A$2,"",INDEX(Corp_value!$A$1:$EC$2998,MATCH(tbl_dmi_isin[[#This Row],[ISIN]],Corp_value!$B:$B,0),MATCH(H$2,Corp_value!$1:$1,0)))</f>
        <v>#N/A</v>
      </c>
      <c r="I206" s="25" t="e">
        <f>IF(tbl_dmi_isin[[#This Row],[Index]]&gt;$A$2,"",IF(INDEX(Corp_value!$A$1:$EC$2998,MATCH(tbl_dmi_isin[[#This Row],[ISIN]],Corp_value!$B:$B,0),MATCH(I$2,Corp_value!$1:$1,0))="--","",INDEX(Corp_value!$A$1:$EC$2998,MATCH(tbl_dmi_isin[[#This Row],[ISIN]],Corp_value!$B:$B,0),MATCH(I$2,Corp_value!$1:$1,0))))</f>
        <v>#N/A</v>
      </c>
      <c r="J206" s="24" t="e">
        <f>IF(tbl_dmi_isin[[#This Row],[Index]]&gt;$A$2,"",INDEX(Corp_value!$A$1:$EC$2998,MATCH(tbl_dmi_isin[[#This Row],[ISIN]],Corp_value!$B:$B,0),MATCH(J$2,Corp_value!$1:$1,0)))</f>
        <v>#N/A</v>
      </c>
      <c r="K206" s="24" t="e">
        <f>IF(tbl_dmi_isin[[#This Row],[Index]]&gt;$A$2,"",INDEX(Corp_value!$A$1:$EC$2998,MATCH(tbl_dmi_isin[[#This Row],[ISIN]],Corp_value!$B:$B,0),MATCH(K$2,Corp_value!$1:$1,0)))</f>
        <v>#N/A</v>
      </c>
      <c r="L206" s="24" t="e">
        <f>IF(tbl_dmi_isin[[#This Row],[Index]]&gt;$A$2,"",IF(INDEX(Corp_value!$A$1:$EC$2998,MATCH(tbl_dmi_isin[[#This Row],[ISIN]],Corp_value!$B:$B,0),MATCH(L$2,Corp_value!$1:$1,0))="--","",INDEX(Corp_value!$A$1:$EC$2998,MATCH(tbl_dmi_isin[[#This Row],[ISIN]],Corp_value!$B:$B,0),MATCH(L$2,Corp_value!$1:$1,0))))</f>
        <v>#N/A</v>
      </c>
      <c r="M206" s="132" t="e">
        <f>IF(tbl_dmi_isin[[#This Row],[Index]]&gt;$A$2,"",INDEX(Corp_value!$A$1:$EC$2998,MATCH(tbl_dmi_isin[[#This Row],[ISIN]],Corp_value!$B:$B,0),MATCH(M$2,Corp_value!$1:$1,0)))</f>
        <v>#N/A</v>
      </c>
      <c r="N206" s="132" t="e">
        <f>IF(tbl_dmi_isin[[#This Row],[Index]]&gt;$A$2,"",IF(INDEX(Corp_value!$A$1:$EC$2998,MATCH(tbl_dmi_isin[[#This Row],[ISIN]],Corp_value!$B:$B,0),MATCH(N$2,Corp_value!$1:$1,0))="--","",INDEX(Corp_value!$A$1:$EC$2998,MATCH(tbl_dmi_isin[[#This Row],[ISIN]],Corp_value!$B:$B,0),MATCH(N$2,Corp_value!$1:$1,0))))</f>
        <v>#N/A</v>
      </c>
      <c r="O206" s="132" t="e">
        <f>IF(tbl_dmi_isin[[#This Row],[Index]]&gt;$A$2,"",INDEX(Corp_value!$A$1:$EC$2998,MATCH(tbl_dmi_isin[[#This Row],[ISIN]],Corp_value!$B:$B,0),MATCH(O$2,Corp_value!$1:$1,0)))</f>
        <v>#N/A</v>
      </c>
      <c r="P206" s="148" t="e">
        <f>IF(tbl_dmi_isin[[#This Row],[Index]]&gt;$A$2,"",TEXT(INDEX(Corp_value!$A$1:$EC$2998,MATCH(tbl_dmi_isin[[#This Row],[ISIN]],Corp_value!$B:$B,0),MATCH(P$2,Corp_value!$1:$1,0)),"yyyy/mm/dd"))</f>
        <v>#N/A</v>
      </c>
      <c r="Q206" s="148" t="e">
        <f>IF(tbl_dmi_isin[[#This Row],[Index]]&gt;$A$2,"",TEXT(INDEX(Corp_value!$A$1:$EC$2998,MATCH(tbl_dmi_isin[[#This Row],[ISIN]],Corp_value!$B:$B,0),MATCH(Q$2,Corp_value!$1:$1,0)),"yyyy/mm/dd"))</f>
        <v>#N/A</v>
      </c>
      <c r="R206" s="148" t="e">
        <f>IF(tbl_dmi_isin[[#This Row],[Index]]&gt;$A$2,"",IF(TEXT(INDEX(Corp_value!$A$1:$EC$2998,MATCH(tbl_dmi_isin[[#This Row],[ISIN]],Corp_value!$B:$B,0),MATCH(R$2,Corp_value!$1:$1,0)),"yyyy/mm/dd")="--","",TEXT(INDEX(Corp_value!$A$1:$EC$2998,MATCH(tbl_dmi_isin[[#This Row],[ISIN]],Corp_value!$B:$B,0),MATCH(R$2,Corp_value!$1:$1,0)),"yyyy/mm/dd")))</f>
        <v>#N/A</v>
      </c>
      <c r="S206" s="132" t="e">
        <f>IF(tbl_dmi_isin[[#This Row],[Index]]&gt;$A$2,"",INDEX(Corp_value!$A$1:$EC$2998,MATCH(tbl_dmi_isin[[#This Row],[ISIN]],Corp_value!$B:$B,0),MATCH(S$2,Corp_value!$1:$1,0)))</f>
        <v>#N/A</v>
      </c>
      <c r="T206" s="132" t="e">
        <f>IF(tbl_dmi_isin[[#This Row],[Index]]&gt;$A$2,"",INDEX(Corp_value!$A$1:$EC$2998,MATCH(tbl_dmi_isin[[#This Row],[ISIN]],Corp_value!$B:$B,0),MATCH(T$2,Corp_value!$1:$1,0)))</f>
        <v>#N/A</v>
      </c>
      <c r="U206" s="132" t="e">
        <f>IF(tbl_dmi_isin[[#This Row],[Index]]&gt;$A$2,"",IF(INDEX(Corp_value!$A$1:$EC$2998,MATCH(tbl_dmi_isin[[#This Row],[ISIN]],Corp_value!$B:$B,0),MATCH(U$2,Corp_value!$1:$1,0))="--","",INDEX(Corp_value!$A$1:$EC$2998,MATCH(tbl_dmi_isin[[#This Row],[ISIN]],Corp_value!$B:$B,0),MATCH(U$2,Corp_value!$1:$1,0))))</f>
        <v>#N/A</v>
      </c>
      <c r="V206" s="145" t="str">
        <f>IFERROR(IF(tbl_dmi_isin[[#This Row],[Index]]&gt;$A$2,"",INDEX(Corp_value!$A$1:$EC$2998,MATCH(tbl_dmi_isin[[#This Row],[ISIN]],Corp_value!$B:$B,0),MATCH(V$2,Corp_value!$1:$1,0)))/100000000,"")</f>
        <v/>
      </c>
      <c r="W206" s="150" t="e">
        <f>IF(tbl_dmi_isin[[#This Row],[Index]]&gt;$A$2,"",INDEX(Corp_value!$A$1:$EC$2998,MATCH(tbl_dmi_isin[[#This Row],[ISIN]],Corp_value!$B:$B,0),MATCH(W$2,Corp_value!$1:$1,0)))</f>
        <v>#N/A</v>
      </c>
      <c r="X206" s="150" t="e">
        <f>IF(tbl_dmi_isin[[#This Row],[Index]]&gt;$A$2,"",INDEX(Corp_value!$A$1:$EC$2998,MATCH(tbl_dmi_isin[[#This Row],[ISIN]],Corp_value!$B:$B,0),MATCH(X$2,Corp_value!$1:$1,0)))</f>
        <v>#N/A</v>
      </c>
      <c r="Y206" s="153" t="e">
        <f>IF(tbl_dmi_isin[[#This Row],[Index]]&gt;$A$2,"",INDEX(Corp_value!$A$1:$EC$2998,MATCH(tbl_dmi_isin[[#This Row],[ISIN]],Corp_value!$B:$B,0),MATCH(Y$2,Corp_value!$1:$1,0)))</f>
        <v>#N/A</v>
      </c>
      <c r="Z206" s="153" t="e">
        <f>IF(tbl_dmi_isin[[#This Row],[Index]]&gt;$A$2,"",INDEX(Corp_value!$A$1:$EC$2998,MATCH(tbl_dmi_isin[[#This Row],[ISIN]],Corp_value!$B:$B,0),MATCH(Z$2,Corp_value!$1:$1,0)))</f>
        <v>#N/A</v>
      </c>
    </row>
    <row r="207" spans="1:26">
      <c r="A207" s="12">
        <v>204</v>
      </c>
      <c r="B207" s="85" t="str">
        <f>IF(tbl_dmi_isin[[#This Row],[Index]]&gt;$A$2,"",TEXT(INDEX(美元债一级!$A$2:$BO$2879,tbl_dmi_isin[[#This Row],[Index]]+1,MATCH(B$2,美元债一级!$2:$2,0)),"yyyy/mm/dd"))</f>
        <v>2023/03/02</v>
      </c>
      <c r="C207" s="12" t="str">
        <f>IF(tbl_dmi_isin[[#This Row],[Index]]&gt;$A$2,"",INDEX(美元债一级!$A$2:$BO$2880,tbl_dmi_isin[[#This Row],[Index]]+1,MATCH(C$2,美元债一级!$2:$2,0)))</f>
        <v>HK0000914215</v>
      </c>
      <c r="D207" s="12" t="str">
        <f>IF(tbl_dmi_isin[[#This Row],[Index]]&gt;$A$2,"",INDEX(美元债一级!$A$2:$BO$2880,tbl_dmi_isin[[#This Row],[Index]]+1,MATCH(D$2,美元债一级!$2:$2,0)))</f>
        <v>国银金融租赁股份有限公司</v>
      </c>
      <c r="E207" s="12" t="str">
        <f>TEXT(tbl_dmi_isin[[#This Row],[定价日]],"YYMMDD")&amp;tbl_dmi_isin[[#This Row],[ISIN]]</f>
        <v>230302HK0000914215</v>
      </c>
      <c r="F207" s="115"/>
      <c r="G207" s="24" t="e">
        <f>IF(tbl_dmi_isin[[#This Row],[Index]]&gt;$A$2,"",INDEX(Corp_value!$A$1:$EC$2998,MATCH(tbl_dmi_isin[[#This Row],[ISIN]],Corp_value!$B:$B,0),MATCH(G$2,Corp_value!$1:$1,0)))</f>
        <v>#N/A</v>
      </c>
      <c r="H207" s="25" t="e">
        <f>IF(tbl_dmi_isin[[#This Row],[Index]]&gt;$A$2,"",INDEX(Corp_value!$A$1:$EC$2998,MATCH(tbl_dmi_isin[[#This Row],[ISIN]],Corp_value!$B:$B,0),MATCH(H$2,Corp_value!$1:$1,0)))</f>
        <v>#N/A</v>
      </c>
      <c r="I207" s="25" t="e">
        <f>IF(tbl_dmi_isin[[#This Row],[Index]]&gt;$A$2,"",IF(INDEX(Corp_value!$A$1:$EC$2998,MATCH(tbl_dmi_isin[[#This Row],[ISIN]],Corp_value!$B:$B,0),MATCH(I$2,Corp_value!$1:$1,0))="--","",INDEX(Corp_value!$A$1:$EC$2998,MATCH(tbl_dmi_isin[[#This Row],[ISIN]],Corp_value!$B:$B,0),MATCH(I$2,Corp_value!$1:$1,0))))</f>
        <v>#N/A</v>
      </c>
      <c r="J207" s="24" t="e">
        <f>IF(tbl_dmi_isin[[#This Row],[Index]]&gt;$A$2,"",INDEX(Corp_value!$A$1:$EC$2998,MATCH(tbl_dmi_isin[[#This Row],[ISIN]],Corp_value!$B:$B,0),MATCH(J$2,Corp_value!$1:$1,0)))</f>
        <v>#N/A</v>
      </c>
      <c r="K207" s="24" t="e">
        <f>IF(tbl_dmi_isin[[#This Row],[Index]]&gt;$A$2,"",INDEX(Corp_value!$A$1:$EC$2998,MATCH(tbl_dmi_isin[[#This Row],[ISIN]],Corp_value!$B:$B,0),MATCH(K$2,Corp_value!$1:$1,0)))</f>
        <v>#N/A</v>
      </c>
      <c r="L207" s="24" t="e">
        <f>IF(tbl_dmi_isin[[#This Row],[Index]]&gt;$A$2,"",IF(INDEX(Corp_value!$A$1:$EC$2998,MATCH(tbl_dmi_isin[[#This Row],[ISIN]],Corp_value!$B:$B,0),MATCH(L$2,Corp_value!$1:$1,0))="--","",INDEX(Corp_value!$A$1:$EC$2998,MATCH(tbl_dmi_isin[[#This Row],[ISIN]],Corp_value!$B:$B,0),MATCH(L$2,Corp_value!$1:$1,0))))</f>
        <v>#N/A</v>
      </c>
      <c r="M207" s="132" t="e">
        <f>IF(tbl_dmi_isin[[#This Row],[Index]]&gt;$A$2,"",INDEX(Corp_value!$A$1:$EC$2998,MATCH(tbl_dmi_isin[[#This Row],[ISIN]],Corp_value!$B:$B,0),MATCH(M$2,Corp_value!$1:$1,0)))</f>
        <v>#N/A</v>
      </c>
      <c r="N207" s="132" t="e">
        <f>IF(tbl_dmi_isin[[#This Row],[Index]]&gt;$A$2,"",IF(INDEX(Corp_value!$A$1:$EC$2998,MATCH(tbl_dmi_isin[[#This Row],[ISIN]],Corp_value!$B:$B,0),MATCH(N$2,Corp_value!$1:$1,0))="--","",INDEX(Corp_value!$A$1:$EC$2998,MATCH(tbl_dmi_isin[[#This Row],[ISIN]],Corp_value!$B:$B,0),MATCH(N$2,Corp_value!$1:$1,0))))</f>
        <v>#N/A</v>
      </c>
      <c r="O207" s="132" t="e">
        <f>IF(tbl_dmi_isin[[#This Row],[Index]]&gt;$A$2,"",INDEX(Corp_value!$A$1:$EC$2998,MATCH(tbl_dmi_isin[[#This Row],[ISIN]],Corp_value!$B:$B,0),MATCH(O$2,Corp_value!$1:$1,0)))</f>
        <v>#N/A</v>
      </c>
      <c r="P207" s="147" t="e">
        <f>IF(tbl_dmi_isin[[#This Row],[Index]]&gt;$A$2,"",TEXT(INDEX(Corp_value!$A$1:$EC$2998,MATCH(tbl_dmi_isin[[#This Row],[ISIN]],Corp_value!$B:$B,0),MATCH(P$2,Corp_value!$1:$1,0)),"yyyy/mm/dd"))</f>
        <v>#N/A</v>
      </c>
      <c r="Q207" s="147" t="e">
        <f>IF(tbl_dmi_isin[[#This Row],[Index]]&gt;$A$2,"",TEXT(INDEX(Corp_value!$A$1:$EC$2998,MATCH(tbl_dmi_isin[[#This Row],[ISIN]],Corp_value!$B:$B,0),MATCH(Q$2,Corp_value!$1:$1,0)),"yyyy/mm/dd"))</f>
        <v>#N/A</v>
      </c>
      <c r="R207" s="147" t="e">
        <f>IF(tbl_dmi_isin[[#This Row],[Index]]&gt;$A$2,"",IF(TEXT(INDEX(Corp_value!$A$1:$EC$2998,MATCH(tbl_dmi_isin[[#This Row],[ISIN]],Corp_value!$B:$B,0),MATCH(R$2,Corp_value!$1:$1,0)),"yyyy/mm/dd")="--","",TEXT(INDEX(Corp_value!$A$1:$EC$2998,MATCH(tbl_dmi_isin[[#This Row],[ISIN]],Corp_value!$B:$B,0),MATCH(R$2,Corp_value!$1:$1,0)),"yyyy/mm/dd")))</f>
        <v>#N/A</v>
      </c>
      <c r="S207" s="132" t="e">
        <f>IF(tbl_dmi_isin[[#This Row],[Index]]&gt;$A$2,"",INDEX(Corp_value!$A$1:$EC$2998,MATCH(tbl_dmi_isin[[#This Row],[ISIN]],Corp_value!$B:$B,0),MATCH(S$2,Corp_value!$1:$1,0)))</f>
        <v>#N/A</v>
      </c>
      <c r="T207" s="132" t="e">
        <f>IF(tbl_dmi_isin[[#This Row],[Index]]&gt;$A$2,"",INDEX(Corp_value!$A$1:$EC$2998,MATCH(tbl_dmi_isin[[#This Row],[ISIN]],Corp_value!$B:$B,0),MATCH(T$2,Corp_value!$1:$1,0)))</f>
        <v>#N/A</v>
      </c>
      <c r="U207" s="132" t="e">
        <f>IF(tbl_dmi_isin[[#This Row],[Index]]&gt;$A$2,"",IF(INDEX(Corp_value!$A$1:$EC$2998,MATCH(tbl_dmi_isin[[#This Row],[ISIN]],Corp_value!$B:$B,0),MATCH(U$2,Corp_value!$1:$1,0))="--","",INDEX(Corp_value!$A$1:$EC$2998,MATCH(tbl_dmi_isin[[#This Row],[ISIN]],Corp_value!$B:$B,0),MATCH(U$2,Corp_value!$1:$1,0))))</f>
        <v>#N/A</v>
      </c>
      <c r="V207" s="145" t="str">
        <f>IFERROR(IF(tbl_dmi_isin[[#This Row],[Index]]&gt;$A$2,"",INDEX(Corp_value!$A$1:$EC$2998,MATCH(tbl_dmi_isin[[#This Row],[ISIN]],Corp_value!$B:$B,0),MATCH(V$2,Corp_value!$1:$1,0)))/100000000,"")</f>
        <v/>
      </c>
      <c r="W207" s="150" t="e">
        <f>IF(tbl_dmi_isin[[#This Row],[Index]]&gt;$A$2,"",INDEX(Corp_value!$A$1:$EC$2998,MATCH(tbl_dmi_isin[[#This Row],[ISIN]],Corp_value!$B:$B,0),MATCH(W$2,Corp_value!$1:$1,0)))</f>
        <v>#N/A</v>
      </c>
      <c r="X207" s="150" t="e">
        <f>IF(tbl_dmi_isin[[#This Row],[Index]]&gt;$A$2,"",INDEX(Corp_value!$A$1:$EC$2998,MATCH(tbl_dmi_isin[[#This Row],[ISIN]],Corp_value!$B:$B,0),MATCH(X$2,Corp_value!$1:$1,0)))</f>
        <v>#N/A</v>
      </c>
      <c r="Y207" s="153" t="e">
        <f>IF(tbl_dmi_isin[[#This Row],[Index]]&gt;$A$2,"",INDEX(Corp_value!$A$1:$EC$2998,MATCH(tbl_dmi_isin[[#This Row],[ISIN]],Corp_value!$B:$B,0),MATCH(Y$2,Corp_value!$1:$1,0)))</f>
        <v>#N/A</v>
      </c>
      <c r="Z207" s="153" t="e">
        <f>IF(tbl_dmi_isin[[#This Row],[Index]]&gt;$A$2,"",INDEX(Corp_value!$A$1:$EC$2998,MATCH(tbl_dmi_isin[[#This Row],[ISIN]],Corp_value!$B:$B,0),MATCH(Z$2,Corp_value!$1:$1,0)))</f>
        <v>#N/A</v>
      </c>
    </row>
    <row r="208" spans="1:26">
      <c r="A208" s="12">
        <v>205</v>
      </c>
      <c r="B208" s="85" t="str">
        <f>IF(tbl_dmi_isin[[#This Row],[Index]]&gt;$A$2,"",TEXT(INDEX(美元债一级!$A$2:$BO$2879,tbl_dmi_isin[[#This Row],[Index]]+1,MATCH(B$2,美元债一级!$2:$2,0)),"yyyy/mm/dd"))</f>
        <v>2023/03/02</v>
      </c>
      <c r="C208" s="12" t="str">
        <f>IF(tbl_dmi_isin[[#This Row],[Index]]&gt;$A$2,"",INDEX(美元债一级!$A$2:$BO$2880,tbl_dmi_isin[[#This Row],[Index]]+1,MATCH(C$2,美元债一级!$2:$2,0)))</f>
        <v>HK0000917044</v>
      </c>
      <c r="D208" s="12" t="str">
        <f>IF(tbl_dmi_isin[[#This Row],[Index]]&gt;$A$2,"",INDEX(美元债一级!$A$2:$BO$2880,tbl_dmi_isin[[#This Row],[Index]]+1,MATCH(D$2,美元债一级!$2:$2,0)))</f>
        <v>香港按揭证券有限公司</v>
      </c>
      <c r="E208" s="12" t="str">
        <f>TEXT(tbl_dmi_isin[[#This Row],[定价日]],"YYMMDD")&amp;tbl_dmi_isin[[#This Row],[ISIN]]</f>
        <v>230302HK0000917044</v>
      </c>
      <c r="F208" s="115"/>
      <c r="G208" s="24" t="e">
        <f>IF(tbl_dmi_isin[[#This Row],[Index]]&gt;$A$2,"",INDEX(Corp_value!$A$1:$EC$2998,MATCH(tbl_dmi_isin[[#This Row],[ISIN]],Corp_value!$B:$B,0),MATCH(G$2,Corp_value!$1:$1,0)))</f>
        <v>#N/A</v>
      </c>
      <c r="H208" s="25" t="e">
        <f>IF(tbl_dmi_isin[[#This Row],[Index]]&gt;$A$2,"",INDEX(Corp_value!$A$1:$EC$2998,MATCH(tbl_dmi_isin[[#This Row],[ISIN]],Corp_value!$B:$B,0),MATCH(H$2,Corp_value!$1:$1,0)))</f>
        <v>#N/A</v>
      </c>
      <c r="I208" s="25" t="e">
        <f>IF(tbl_dmi_isin[[#This Row],[Index]]&gt;$A$2,"",IF(INDEX(Corp_value!$A$1:$EC$2998,MATCH(tbl_dmi_isin[[#This Row],[ISIN]],Corp_value!$B:$B,0),MATCH(I$2,Corp_value!$1:$1,0))="--","",INDEX(Corp_value!$A$1:$EC$2998,MATCH(tbl_dmi_isin[[#This Row],[ISIN]],Corp_value!$B:$B,0),MATCH(I$2,Corp_value!$1:$1,0))))</f>
        <v>#N/A</v>
      </c>
      <c r="J208" s="24" t="e">
        <f>IF(tbl_dmi_isin[[#This Row],[Index]]&gt;$A$2,"",INDEX(Corp_value!$A$1:$EC$2998,MATCH(tbl_dmi_isin[[#This Row],[ISIN]],Corp_value!$B:$B,0),MATCH(J$2,Corp_value!$1:$1,0)))</f>
        <v>#N/A</v>
      </c>
      <c r="K208" s="24" t="e">
        <f>IF(tbl_dmi_isin[[#This Row],[Index]]&gt;$A$2,"",INDEX(Corp_value!$A$1:$EC$2998,MATCH(tbl_dmi_isin[[#This Row],[ISIN]],Corp_value!$B:$B,0),MATCH(K$2,Corp_value!$1:$1,0)))</f>
        <v>#N/A</v>
      </c>
      <c r="L208" s="24" t="e">
        <f>IF(tbl_dmi_isin[[#This Row],[Index]]&gt;$A$2,"",IF(INDEX(Corp_value!$A$1:$EC$2998,MATCH(tbl_dmi_isin[[#This Row],[ISIN]],Corp_value!$B:$B,0),MATCH(L$2,Corp_value!$1:$1,0))="--","",INDEX(Corp_value!$A$1:$EC$2998,MATCH(tbl_dmi_isin[[#This Row],[ISIN]],Corp_value!$B:$B,0),MATCH(L$2,Corp_value!$1:$1,0))))</f>
        <v>#N/A</v>
      </c>
      <c r="M208" s="132" t="e">
        <f>IF(tbl_dmi_isin[[#This Row],[Index]]&gt;$A$2,"",INDEX(Corp_value!$A$1:$EC$2998,MATCH(tbl_dmi_isin[[#This Row],[ISIN]],Corp_value!$B:$B,0),MATCH(M$2,Corp_value!$1:$1,0)))</f>
        <v>#N/A</v>
      </c>
      <c r="N208" s="132" t="e">
        <f>IF(tbl_dmi_isin[[#This Row],[Index]]&gt;$A$2,"",IF(INDEX(Corp_value!$A$1:$EC$2998,MATCH(tbl_dmi_isin[[#This Row],[ISIN]],Corp_value!$B:$B,0),MATCH(N$2,Corp_value!$1:$1,0))="--","",INDEX(Corp_value!$A$1:$EC$2998,MATCH(tbl_dmi_isin[[#This Row],[ISIN]],Corp_value!$B:$B,0),MATCH(N$2,Corp_value!$1:$1,0))))</f>
        <v>#N/A</v>
      </c>
      <c r="O208" s="132" t="e">
        <f>IF(tbl_dmi_isin[[#This Row],[Index]]&gt;$A$2,"",INDEX(Corp_value!$A$1:$EC$2998,MATCH(tbl_dmi_isin[[#This Row],[ISIN]],Corp_value!$B:$B,0),MATCH(O$2,Corp_value!$1:$1,0)))</f>
        <v>#N/A</v>
      </c>
      <c r="P208" s="147" t="e">
        <f>IF(tbl_dmi_isin[[#This Row],[Index]]&gt;$A$2,"",TEXT(INDEX(Corp_value!$A$1:$EC$2998,MATCH(tbl_dmi_isin[[#This Row],[ISIN]],Corp_value!$B:$B,0),MATCH(P$2,Corp_value!$1:$1,0)),"yyyy/mm/dd"))</f>
        <v>#N/A</v>
      </c>
      <c r="Q208" s="147" t="e">
        <f>IF(tbl_dmi_isin[[#This Row],[Index]]&gt;$A$2,"",TEXT(INDEX(Corp_value!$A$1:$EC$2998,MATCH(tbl_dmi_isin[[#This Row],[ISIN]],Corp_value!$B:$B,0),MATCH(Q$2,Corp_value!$1:$1,0)),"yyyy/mm/dd"))</f>
        <v>#N/A</v>
      </c>
      <c r="R208" s="147" t="e">
        <f>IF(tbl_dmi_isin[[#This Row],[Index]]&gt;$A$2,"",IF(TEXT(INDEX(Corp_value!$A$1:$EC$2998,MATCH(tbl_dmi_isin[[#This Row],[ISIN]],Corp_value!$B:$B,0),MATCH(R$2,Corp_value!$1:$1,0)),"yyyy/mm/dd")="--","",TEXT(INDEX(Corp_value!$A$1:$EC$2998,MATCH(tbl_dmi_isin[[#This Row],[ISIN]],Corp_value!$B:$B,0),MATCH(R$2,Corp_value!$1:$1,0)),"yyyy/mm/dd")))</f>
        <v>#N/A</v>
      </c>
      <c r="S208" s="132" t="e">
        <f>IF(tbl_dmi_isin[[#This Row],[Index]]&gt;$A$2,"",INDEX(Corp_value!$A$1:$EC$2998,MATCH(tbl_dmi_isin[[#This Row],[ISIN]],Corp_value!$B:$B,0),MATCH(S$2,Corp_value!$1:$1,0)))</f>
        <v>#N/A</v>
      </c>
      <c r="T208" s="132" t="e">
        <f>IF(tbl_dmi_isin[[#This Row],[Index]]&gt;$A$2,"",INDEX(Corp_value!$A$1:$EC$2998,MATCH(tbl_dmi_isin[[#This Row],[ISIN]],Corp_value!$B:$B,0),MATCH(T$2,Corp_value!$1:$1,0)))</f>
        <v>#N/A</v>
      </c>
      <c r="U208" s="132" t="e">
        <f>IF(tbl_dmi_isin[[#This Row],[Index]]&gt;$A$2,"",IF(INDEX(Corp_value!$A$1:$EC$2998,MATCH(tbl_dmi_isin[[#This Row],[ISIN]],Corp_value!$B:$B,0),MATCH(U$2,Corp_value!$1:$1,0))="--","",INDEX(Corp_value!$A$1:$EC$2998,MATCH(tbl_dmi_isin[[#This Row],[ISIN]],Corp_value!$B:$B,0),MATCH(U$2,Corp_value!$1:$1,0))))</f>
        <v>#N/A</v>
      </c>
      <c r="V208" s="145" t="str">
        <f>IFERROR(IF(tbl_dmi_isin[[#This Row],[Index]]&gt;$A$2,"",INDEX(Corp_value!$A$1:$EC$2998,MATCH(tbl_dmi_isin[[#This Row],[ISIN]],Corp_value!$B:$B,0),MATCH(V$2,Corp_value!$1:$1,0)))/100000000,"")</f>
        <v/>
      </c>
      <c r="W208" s="150" t="e">
        <f>IF(tbl_dmi_isin[[#This Row],[Index]]&gt;$A$2,"",INDEX(Corp_value!$A$1:$EC$2998,MATCH(tbl_dmi_isin[[#This Row],[ISIN]],Corp_value!$B:$B,0),MATCH(W$2,Corp_value!$1:$1,0)))</f>
        <v>#N/A</v>
      </c>
      <c r="X208" s="150" t="e">
        <f>IF(tbl_dmi_isin[[#This Row],[Index]]&gt;$A$2,"",INDEX(Corp_value!$A$1:$EC$2998,MATCH(tbl_dmi_isin[[#This Row],[ISIN]],Corp_value!$B:$B,0),MATCH(X$2,Corp_value!$1:$1,0)))</f>
        <v>#N/A</v>
      </c>
      <c r="Y208" s="153" t="e">
        <f>IF(tbl_dmi_isin[[#This Row],[Index]]&gt;$A$2,"",INDEX(Corp_value!$A$1:$EC$2998,MATCH(tbl_dmi_isin[[#This Row],[ISIN]],Corp_value!$B:$B,0),MATCH(Y$2,Corp_value!$1:$1,0)))</f>
        <v>#N/A</v>
      </c>
      <c r="Z208" s="153" t="e">
        <f>IF(tbl_dmi_isin[[#This Row],[Index]]&gt;$A$2,"",INDEX(Corp_value!$A$1:$EC$2998,MATCH(tbl_dmi_isin[[#This Row],[ISIN]],Corp_value!$B:$B,0),MATCH(Z$2,Corp_value!$1:$1,0)))</f>
        <v>#N/A</v>
      </c>
    </row>
    <row r="209" spans="1:26">
      <c r="A209" s="12">
        <v>206</v>
      </c>
      <c r="B209" s="85" t="str">
        <f>IF(tbl_dmi_isin[[#This Row],[Index]]&gt;$A$2,"",TEXT(INDEX(美元债一级!$A$2:$BO$2879,tbl_dmi_isin[[#This Row],[Index]]+1,MATCH(B$2,美元债一级!$2:$2,0)),"yyyy/mm/dd"))</f>
        <v>2023/03/02</v>
      </c>
      <c r="C209" s="12" t="str">
        <f>IF(tbl_dmi_isin[[#This Row],[Index]]&gt;$A$2,"",INDEX(美元债一级!$A$2:$BO$2880,tbl_dmi_isin[[#This Row],[Index]]+1,MATCH(C$2,美元债一级!$2:$2,0)))</f>
        <v>XS2596343421</v>
      </c>
      <c r="D209" s="12" t="str">
        <f>IF(tbl_dmi_isin[[#This Row],[Index]]&gt;$A$2,"",INDEX(美元债一级!$A$2:$BO$2880,tbl_dmi_isin[[#This Row],[Index]]+1,MATCH(D$2,美元债一级!$2:$2,0)))</f>
        <v>香港按揭证券有限公司</v>
      </c>
      <c r="E209" s="12" t="str">
        <f>TEXT(tbl_dmi_isin[[#This Row],[定价日]],"YYMMDD")&amp;tbl_dmi_isin[[#This Row],[ISIN]]</f>
        <v>230302XS2596343421</v>
      </c>
      <c r="F209" s="149"/>
      <c r="G209" s="24" t="e">
        <f>IF(tbl_dmi_isin[[#This Row],[Index]]&gt;$A$2,"",INDEX(Corp_value!$A$1:$EC$2998,MATCH(tbl_dmi_isin[[#This Row],[ISIN]],Corp_value!$B:$B,0),MATCH(G$2,Corp_value!$1:$1,0)))</f>
        <v>#N/A</v>
      </c>
      <c r="H209" s="25" t="e">
        <f>IF(tbl_dmi_isin[[#This Row],[Index]]&gt;$A$2,"",INDEX(Corp_value!$A$1:$EC$2998,MATCH(tbl_dmi_isin[[#This Row],[ISIN]],Corp_value!$B:$B,0),MATCH(H$2,Corp_value!$1:$1,0)))</f>
        <v>#N/A</v>
      </c>
      <c r="I209" s="25" t="e">
        <f>IF(tbl_dmi_isin[[#This Row],[Index]]&gt;$A$2,"",IF(INDEX(Corp_value!$A$1:$EC$2998,MATCH(tbl_dmi_isin[[#This Row],[ISIN]],Corp_value!$B:$B,0),MATCH(I$2,Corp_value!$1:$1,0))="--","",INDEX(Corp_value!$A$1:$EC$2998,MATCH(tbl_dmi_isin[[#This Row],[ISIN]],Corp_value!$B:$B,0),MATCH(I$2,Corp_value!$1:$1,0))))</f>
        <v>#N/A</v>
      </c>
      <c r="J209" s="24" t="e">
        <f>IF(tbl_dmi_isin[[#This Row],[Index]]&gt;$A$2,"",INDEX(Corp_value!$A$1:$EC$2998,MATCH(tbl_dmi_isin[[#This Row],[ISIN]],Corp_value!$B:$B,0),MATCH(J$2,Corp_value!$1:$1,0)))</f>
        <v>#N/A</v>
      </c>
      <c r="K209" s="24" t="e">
        <f>IF(tbl_dmi_isin[[#This Row],[Index]]&gt;$A$2,"",INDEX(Corp_value!$A$1:$EC$2998,MATCH(tbl_dmi_isin[[#This Row],[ISIN]],Corp_value!$B:$B,0),MATCH(K$2,Corp_value!$1:$1,0)))</f>
        <v>#N/A</v>
      </c>
      <c r="L209" s="24" t="e">
        <f>IF(tbl_dmi_isin[[#This Row],[Index]]&gt;$A$2,"",IF(INDEX(Corp_value!$A$1:$EC$2998,MATCH(tbl_dmi_isin[[#This Row],[ISIN]],Corp_value!$B:$B,0),MATCH(L$2,Corp_value!$1:$1,0))="--","",INDEX(Corp_value!$A$1:$EC$2998,MATCH(tbl_dmi_isin[[#This Row],[ISIN]],Corp_value!$B:$B,0),MATCH(L$2,Corp_value!$1:$1,0))))</f>
        <v>#N/A</v>
      </c>
      <c r="M209" s="132" t="e">
        <f>IF(tbl_dmi_isin[[#This Row],[Index]]&gt;$A$2,"",INDEX(Corp_value!$A$1:$EC$2998,MATCH(tbl_dmi_isin[[#This Row],[ISIN]],Corp_value!$B:$B,0),MATCH(M$2,Corp_value!$1:$1,0)))</f>
        <v>#N/A</v>
      </c>
      <c r="N209" s="132" t="e">
        <f>IF(tbl_dmi_isin[[#This Row],[Index]]&gt;$A$2,"",IF(INDEX(Corp_value!$A$1:$EC$2998,MATCH(tbl_dmi_isin[[#This Row],[ISIN]],Corp_value!$B:$B,0),MATCH(N$2,Corp_value!$1:$1,0))="--","",INDEX(Corp_value!$A$1:$EC$2998,MATCH(tbl_dmi_isin[[#This Row],[ISIN]],Corp_value!$B:$B,0),MATCH(N$2,Corp_value!$1:$1,0))))</f>
        <v>#N/A</v>
      </c>
      <c r="O209" s="132" t="e">
        <f>IF(tbl_dmi_isin[[#This Row],[Index]]&gt;$A$2,"",INDEX(Corp_value!$A$1:$EC$2998,MATCH(tbl_dmi_isin[[#This Row],[ISIN]],Corp_value!$B:$B,0),MATCH(O$2,Corp_value!$1:$1,0)))</f>
        <v>#N/A</v>
      </c>
      <c r="P209" s="147" t="e">
        <f>IF(tbl_dmi_isin[[#This Row],[Index]]&gt;$A$2,"",TEXT(INDEX(Corp_value!$A$1:$EC$2998,MATCH(tbl_dmi_isin[[#This Row],[ISIN]],Corp_value!$B:$B,0),MATCH(P$2,Corp_value!$1:$1,0)),"yyyy/mm/dd"))</f>
        <v>#N/A</v>
      </c>
      <c r="Q209" s="147" t="e">
        <f>IF(tbl_dmi_isin[[#This Row],[Index]]&gt;$A$2,"",TEXT(INDEX(Corp_value!$A$1:$EC$2998,MATCH(tbl_dmi_isin[[#This Row],[ISIN]],Corp_value!$B:$B,0),MATCH(Q$2,Corp_value!$1:$1,0)),"yyyy/mm/dd"))</f>
        <v>#N/A</v>
      </c>
      <c r="R209" s="147" t="e">
        <f>IF(tbl_dmi_isin[[#This Row],[Index]]&gt;$A$2,"",IF(TEXT(INDEX(Corp_value!$A$1:$EC$2998,MATCH(tbl_dmi_isin[[#This Row],[ISIN]],Corp_value!$B:$B,0),MATCH(R$2,Corp_value!$1:$1,0)),"yyyy/mm/dd")="--","",TEXT(INDEX(Corp_value!$A$1:$EC$2998,MATCH(tbl_dmi_isin[[#This Row],[ISIN]],Corp_value!$B:$B,0),MATCH(R$2,Corp_value!$1:$1,0)),"yyyy/mm/dd")))</f>
        <v>#N/A</v>
      </c>
      <c r="S209" s="132" t="e">
        <f>IF(tbl_dmi_isin[[#This Row],[Index]]&gt;$A$2,"",INDEX(Corp_value!$A$1:$EC$2998,MATCH(tbl_dmi_isin[[#This Row],[ISIN]],Corp_value!$B:$B,0),MATCH(S$2,Corp_value!$1:$1,0)))</f>
        <v>#N/A</v>
      </c>
      <c r="T209" s="132" t="e">
        <f>IF(tbl_dmi_isin[[#This Row],[Index]]&gt;$A$2,"",INDEX(Corp_value!$A$1:$EC$2998,MATCH(tbl_dmi_isin[[#This Row],[ISIN]],Corp_value!$B:$B,0),MATCH(T$2,Corp_value!$1:$1,0)))</f>
        <v>#N/A</v>
      </c>
      <c r="U209" s="132" t="e">
        <f>IF(tbl_dmi_isin[[#This Row],[Index]]&gt;$A$2,"",IF(INDEX(Corp_value!$A$1:$EC$2998,MATCH(tbl_dmi_isin[[#This Row],[ISIN]],Corp_value!$B:$B,0),MATCH(U$2,Corp_value!$1:$1,0))="--","",INDEX(Corp_value!$A$1:$EC$2998,MATCH(tbl_dmi_isin[[#This Row],[ISIN]],Corp_value!$B:$B,0),MATCH(U$2,Corp_value!$1:$1,0))))</f>
        <v>#N/A</v>
      </c>
      <c r="V209" s="145" t="str">
        <f>IFERROR(IF(tbl_dmi_isin[[#This Row],[Index]]&gt;$A$2,"",INDEX(Corp_value!$A$1:$EC$2998,MATCH(tbl_dmi_isin[[#This Row],[ISIN]],Corp_value!$B:$B,0),MATCH(V$2,Corp_value!$1:$1,0)))/100000000,"")</f>
        <v/>
      </c>
      <c r="W209" s="150" t="e">
        <f>IF(tbl_dmi_isin[[#This Row],[Index]]&gt;$A$2,"",INDEX(Corp_value!$A$1:$EC$2998,MATCH(tbl_dmi_isin[[#This Row],[ISIN]],Corp_value!$B:$B,0),MATCH(W$2,Corp_value!$1:$1,0)))</f>
        <v>#N/A</v>
      </c>
      <c r="X209" s="150" t="e">
        <f>IF(tbl_dmi_isin[[#This Row],[Index]]&gt;$A$2,"",INDEX(Corp_value!$A$1:$EC$2998,MATCH(tbl_dmi_isin[[#This Row],[ISIN]],Corp_value!$B:$B,0),MATCH(X$2,Corp_value!$1:$1,0)))</f>
        <v>#N/A</v>
      </c>
      <c r="Y209" s="153" t="e">
        <f>IF(tbl_dmi_isin[[#This Row],[Index]]&gt;$A$2,"",INDEX(Corp_value!$A$1:$EC$2998,MATCH(tbl_dmi_isin[[#This Row],[ISIN]],Corp_value!$B:$B,0),MATCH(Y$2,Corp_value!$1:$1,0)))</f>
        <v>#N/A</v>
      </c>
      <c r="Z209" s="153" t="e">
        <f>IF(tbl_dmi_isin[[#This Row],[Index]]&gt;$A$2,"",INDEX(Corp_value!$A$1:$EC$2998,MATCH(tbl_dmi_isin[[#This Row],[ISIN]],Corp_value!$B:$B,0),MATCH(Z$2,Corp_value!$1:$1,0)))</f>
        <v>#N/A</v>
      </c>
    </row>
    <row r="210" spans="1:26">
      <c r="A210" s="12">
        <v>207</v>
      </c>
      <c r="B210" s="85" t="str">
        <f>IF(tbl_dmi_isin[[#This Row],[Index]]&gt;$A$2,"",TEXT(INDEX(美元债一级!$A$2:$BO$2879,tbl_dmi_isin[[#This Row],[Index]]+1,MATCH(B$2,美元债一级!$2:$2,0)),"yyyy/mm/dd"))</f>
        <v>2023/03/01</v>
      </c>
      <c r="C210" s="12" t="str">
        <f>IF(tbl_dmi_isin[[#This Row],[Index]]&gt;$A$2,"",INDEX(美元债一级!$A$2:$BO$2880,tbl_dmi_isin[[#This Row],[Index]]+1,MATCH(C$2,美元债一级!$2:$2,0)))</f>
        <v>HK0000913878</v>
      </c>
      <c r="D210" s="12" t="str">
        <f>IF(tbl_dmi_isin[[#This Row],[Index]]&gt;$A$2,"",INDEX(美元债一级!$A$2:$BO$2880,tbl_dmi_isin[[#This Row],[Index]]+1,MATCH(D$2,美元债一级!$2:$2,0)))</f>
        <v>交银金融租赁有限责任公司</v>
      </c>
      <c r="E210" s="12" t="str">
        <f>TEXT(tbl_dmi_isin[[#This Row],[定价日]],"YYMMDD")&amp;tbl_dmi_isin[[#This Row],[ISIN]]</f>
        <v>230301HK0000913878</v>
      </c>
      <c r="F210" s="116"/>
      <c r="G210" s="24" t="e">
        <f>IF(tbl_dmi_isin[[#This Row],[Index]]&gt;$A$2,"",INDEX(Corp_value!$A$1:$EC$2998,MATCH(tbl_dmi_isin[[#This Row],[ISIN]],Corp_value!$B:$B,0),MATCH(G$2,Corp_value!$1:$1,0)))</f>
        <v>#N/A</v>
      </c>
      <c r="H210" s="25" t="e">
        <f>IF(tbl_dmi_isin[[#This Row],[Index]]&gt;$A$2,"",INDEX(Corp_value!$A$1:$EC$2998,MATCH(tbl_dmi_isin[[#This Row],[ISIN]],Corp_value!$B:$B,0),MATCH(H$2,Corp_value!$1:$1,0)))</f>
        <v>#N/A</v>
      </c>
      <c r="I210" s="25" t="e">
        <f>IF(tbl_dmi_isin[[#This Row],[Index]]&gt;$A$2,"",IF(INDEX(Corp_value!$A$1:$EC$2998,MATCH(tbl_dmi_isin[[#This Row],[ISIN]],Corp_value!$B:$B,0),MATCH(I$2,Corp_value!$1:$1,0))="--","",INDEX(Corp_value!$A$1:$EC$2998,MATCH(tbl_dmi_isin[[#This Row],[ISIN]],Corp_value!$B:$B,0),MATCH(I$2,Corp_value!$1:$1,0))))</f>
        <v>#N/A</v>
      </c>
      <c r="J210" s="24" t="e">
        <f>IF(tbl_dmi_isin[[#This Row],[Index]]&gt;$A$2,"",INDEX(Corp_value!$A$1:$EC$2998,MATCH(tbl_dmi_isin[[#This Row],[ISIN]],Corp_value!$B:$B,0),MATCH(J$2,Corp_value!$1:$1,0)))</f>
        <v>#N/A</v>
      </c>
      <c r="K210" s="24" t="e">
        <f>IF(tbl_dmi_isin[[#This Row],[Index]]&gt;$A$2,"",INDEX(Corp_value!$A$1:$EC$2998,MATCH(tbl_dmi_isin[[#This Row],[ISIN]],Corp_value!$B:$B,0),MATCH(K$2,Corp_value!$1:$1,0)))</f>
        <v>#N/A</v>
      </c>
      <c r="L210" s="24" t="e">
        <f>IF(tbl_dmi_isin[[#This Row],[Index]]&gt;$A$2,"",IF(INDEX(Corp_value!$A$1:$EC$2998,MATCH(tbl_dmi_isin[[#This Row],[ISIN]],Corp_value!$B:$B,0),MATCH(L$2,Corp_value!$1:$1,0))="--","",INDEX(Corp_value!$A$1:$EC$2998,MATCH(tbl_dmi_isin[[#This Row],[ISIN]],Corp_value!$B:$B,0),MATCH(L$2,Corp_value!$1:$1,0))))</f>
        <v>#N/A</v>
      </c>
      <c r="M210" s="132" t="e">
        <f>IF(tbl_dmi_isin[[#This Row],[Index]]&gt;$A$2,"",INDEX(Corp_value!$A$1:$EC$2998,MATCH(tbl_dmi_isin[[#This Row],[ISIN]],Corp_value!$B:$B,0),MATCH(M$2,Corp_value!$1:$1,0)))</f>
        <v>#N/A</v>
      </c>
      <c r="N210" s="132" t="e">
        <f>IF(tbl_dmi_isin[[#This Row],[Index]]&gt;$A$2,"",IF(INDEX(Corp_value!$A$1:$EC$2998,MATCH(tbl_dmi_isin[[#This Row],[ISIN]],Corp_value!$B:$B,0),MATCH(N$2,Corp_value!$1:$1,0))="--","",INDEX(Corp_value!$A$1:$EC$2998,MATCH(tbl_dmi_isin[[#This Row],[ISIN]],Corp_value!$B:$B,0),MATCH(N$2,Corp_value!$1:$1,0))))</f>
        <v>#N/A</v>
      </c>
      <c r="O210" s="132" t="e">
        <f>IF(tbl_dmi_isin[[#This Row],[Index]]&gt;$A$2,"",INDEX(Corp_value!$A$1:$EC$2998,MATCH(tbl_dmi_isin[[#This Row],[ISIN]],Corp_value!$B:$B,0),MATCH(O$2,Corp_value!$1:$1,0)))</f>
        <v>#N/A</v>
      </c>
      <c r="P210" s="147" t="e">
        <f>IF(tbl_dmi_isin[[#This Row],[Index]]&gt;$A$2,"",TEXT(INDEX(Corp_value!$A$1:$EC$2998,MATCH(tbl_dmi_isin[[#This Row],[ISIN]],Corp_value!$B:$B,0),MATCH(P$2,Corp_value!$1:$1,0)),"yyyy/mm/dd"))</f>
        <v>#N/A</v>
      </c>
      <c r="Q210" s="147" t="e">
        <f>IF(tbl_dmi_isin[[#This Row],[Index]]&gt;$A$2,"",TEXT(INDEX(Corp_value!$A$1:$EC$2998,MATCH(tbl_dmi_isin[[#This Row],[ISIN]],Corp_value!$B:$B,0),MATCH(Q$2,Corp_value!$1:$1,0)),"yyyy/mm/dd"))</f>
        <v>#N/A</v>
      </c>
      <c r="R210" s="147" t="e">
        <f>IF(tbl_dmi_isin[[#This Row],[Index]]&gt;$A$2,"",IF(TEXT(INDEX(Corp_value!$A$1:$EC$2998,MATCH(tbl_dmi_isin[[#This Row],[ISIN]],Corp_value!$B:$B,0),MATCH(R$2,Corp_value!$1:$1,0)),"yyyy/mm/dd")="--","",TEXT(INDEX(Corp_value!$A$1:$EC$2998,MATCH(tbl_dmi_isin[[#This Row],[ISIN]],Corp_value!$B:$B,0),MATCH(R$2,Corp_value!$1:$1,0)),"yyyy/mm/dd")))</f>
        <v>#N/A</v>
      </c>
      <c r="S210" s="132" t="e">
        <f>IF(tbl_dmi_isin[[#This Row],[Index]]&gt;$A$2,"",INDEX(Corp_value!$A$1:$EC$2998,MATCH(tbl_dmi_isin[[#This Row],[ISIN]],Corp_value!$B:$B,0),MATCH(S$2,Corp_value!$1:$1,0)))</f>
        <v>#N/A</v>
      </c>
      <c r="T210" s="132" t="e">
        <f>IF(tbl_dmi_isin[[#This Row],[Index]]&gt;$A$2,"",INDEX(Corp_value!$A$1:$EC$2998,MATCH(tbl_dmi_isin[[#This Row],[ISIN]],Corp_value!$B:$B,0),MATCH(T$2,Corp_value!$1:$1,0)))</f>
        <v>#N/A</v>
      </c>
      <c r="U210" s="132" t="e">
        <f>IF(tbl_dmi_isin[[#This Row],[Index]]&gt;$A$2,"",IF(INDEX(Corp_value!$A$1:$EC$2998,MATCH(tbl_dmi_isin[[#This Row],[ISIN]],Corp_value!$B:$B,0),MATCH(U$2,Corp_value!$1:$1,0))="--","",INDEX(Corp_value!$A$1:$EC$2998,MATCH(tbl_dmi_isin[[#This Row],[ISIN]],Corp_value!$B:$B,0),MATCH(U$2,Corp_value!$1:$1,0))))</f>
        <v>#N/A</v>
      </c>
      <c r="V210" s="145" t="str">
        <f>IFERROR(IF(tbl_dmi_isin[[#This Row],[Index]]&gt;$A$2,"",INDEX(Corp_value!$A$1:$EC$2998,MATCH(tbl_dmi_isin[[#This Row],[ISIN]],Corp_value!$B:$B,0),MATCH(V$2,Corp_value!$1:$1,0)))/100000000,"")</f>
        <v/>
      </c>
      <c r="W210" s="150" t="e">
        <f>IF(tbl_dmi_isin[[#This Row],[Index]]&gt;$A$2,"",INDEX(Corp_value!$A$1:$EC$2998,MATCH(tbl_dmi_isin[[#This Row],[ISIN]],Corp_value!$B:$B,0),MATCH(W$2,Corp_value!$1:$1,0)))</f>
        <v>#N/A</v>
      </c>
      <c r="X210" s="150" t="e">
        <f>IF(tbl_dmi_isin[[#This Row],[Index]]&gt;$A$2,"",INDEX(Corp_value!$A$1:$EC$2998,MATCH(tbl_dmi_isin[[#This Row],[ISIN]],Corp_value!$B:$B,0),MATCH(X$2,Corp_value!$1:$1,0)))</f>
        <v>#N/A</v>
      </c>
      <c r="Y210" s="153" t="e">
        <f>IF(tbl_dmi_isin[[#This Row],[Index]]&gt;$A$2,"",INDEX(Corp_value!$A$1:$EC$2998,MATCH(tbl_dmi_isin[[#This Row],[ISIN]],Corp_value!$B:$B,0),MATCH(Y$2,Corp_value!$1:$1,0)))</f>
        <v>#N/A</v>
      </c>
      <c r="Z210" s="153" t="e">
        <f>IF(tbl_dmi_isin[[#This Row],[Index]]&gt;$A$2,"",INDEX(Corp_value!$A$1:$EC$2998,MATCH(tbl_dmi_isin[[#This Row],[ISIN]],Corp_value!$B:$B,0),MATCH(Z$2,Corp_value!$1:$1,0)))</f>
        <v>#N/A</v>
      </c>
    </row>
    <row r="211" spans="1:26">
      <c r="A211" s="12">
        <v>208</v>
      </c>
      <c r="B211" s="85" t="str">
        <f>IF(tbl_dmi_isin[[#This Row],[Index]]&gt;$A$2,"",TEXT(INDEX(美元债一级!$A$2:$BO$2879,tbl_dmi_isin[[#This Row],[Index]]+1,MATCH(B$2,美元债一级!$2:$2,0)),"yyyy/mm/dd"))</f>
        <v>2023/03/01</v>
      </c>
      <c r="C211" s="12" t="str">
        <f>IF(tbl_dmi_isin[[#This Row],[Index]]&gt;$A$2,"",INDEX(美元债一级!$A$2:$BO$2880,tbl_dmi_isin[[#This Row],[Index]]+1,MATCH(C$2,美元债一级!$2:$2,0)))</f>
        <v>XS2595960845</v>
      </c>
      <c r="D211" s="12" t="str">
        <f>IF(tbl_dmi_isin[[#This Row],[Index]]&gt;$A$2,"",INDEX(美元债一级!$A$2:$BO$2880,tbl_dmi_isin[[#This Row],[Index]]+1,MATCH(D$2,美元债一级!$2:$2,0)))</f>
        <v>香港按揭证券有限公司</v>
      </c>
      <c r="E211" s="12" t="str">
        <f>TEXT(tbl_dmi_isin[[#This Row],[定价日]],"YYMMDD")&amp;tbl_dmi_isin[[#This Row],[ISIN]]</f>
        <v>230301XS2595960845</v>
      </c>
      <c r="F211" s="115"/>
      <c r="G211" s="24" t="e">
        <f>IF(tbl_dmi_isin[[#This Row],[Index]]&gt;$A$2,"",INDEX(Corp_value!$A$1:$EC$2998,MATCH(tbl_dmi_isin[[#This Row],[ISIN]],Corp_value!$B:$B,0),MATCH(G$2,Corp_value!$1:$1,0)))</f>
        <v>#N/A</v>
      </c>
      <c r="H211" s="25" t="e">
        <f>IF(tbl_dmi_isin[[#This Row],[Index]]&gt;$A$2,"",INDEX(Corp_value!$A$1:$EC$2998,MATCH(tbl_dmi_isin[[#This Row],[ISIN]],Corp_value!$B:$B,0),MATCH(H$2,Corp_value!$1:$1,0)))</f>
        <v>#N/A</v>
      </c>
      <c r="I211" s="25" t="e">
        <f>IF(tbl_dmi_isin[[#This Row],[Index]]&gt;$A$2,"",IF(INDEX(Corp_value!$A$1:$EC$2998,MATCH(tbl_dmi_isin[[#This Row],[ISIN]],Corp_value!$B:$B,0),MATCH(I$2,Corp_value!$1:$1,0))="--","",INDEX(Corp_value!$A$1:$EC$2998,MATCH(tbl_dmi_isin[[#This Row],[ISIN]],Corp_value!$B:$B,0),MATCH(I$2,Corp_value!$1:$1,0))))</f>
        <v>#N/A</v>
      </c>
      <c r="J211" s="24" t="e">
        <f>IF(tbl_dmi_isin[[#This Row],[Index]]&gt;$A$2,"",INDEX(Corp_value!$A$1:$EC$2998,MATCH(tbl_dmi_isin[[#This Row],[ISIN]],Corp_value!$B:$B,0),MATCH(J$2,Corp_value!$1:$1,0)))</f>
        <v>#N/A</v>
      </c>
      <c r="K211" s="24" t="e">
        <f>IF(tbl_dmi_isin[[#This Row],[Index]]&gt;$A$2,"",INDEX(Corp_value!$A$1:$EC$2998,MATCH(tbl_dmi_isin[[#This Row],[ISIN]],Corp_value!$B:$B,0),MATCH(K$2,Corp_value!$1:$1,0)))</f>
        <v>#N/A</v>
      </c>
      <c r="L211" s="24" t="e">
        <f>IF(tbl_dmi_isin[[#This Row],[Index]]&gt;$A$2,"",IF(INDEX(Corp_value!$A$1:$EC$2998,MATCH(tbl_dmi_isin[[#This Row],[ISIN]],Corp_value!$B:$B,0),MATCH(L$2,Corp_value!$1:$1,0))="--","",INDEX(Corp_value!$A$1:$EC$2998,MATCH(tbl_dmi_isin[[#This Row],[ISIN]],Corp_value!$B:$B,0),MATCH(L$2,Corp_value!$1:$1,0))))</f>
        <v>#N/A</v>
      </c>
      <c r="M211" s="132" t="e">
        <f>IF(tbl_dmi_isin[[#This Row],[Index]]&gt;$A$2,"",INDEX(Corp_value!$A$1:$EC$2998,MATCH(tbl_dmi_isin[[#This Row],[ISIN]],Corp_value!$B:$B,0),MATCH(M$2,Corp_value!$1:$1,0)))</f>
        <v>#N/A</v>
      </c>
      <c r="N211" s="132" t="e">
        <f>IF(tbl_dmi_isin[[#This Row],[Index]]&gt;$A$2,"",IF(INDEX(Corp_value!$A$1:$EC$2998,MATCH(tbl_dmi_isin[[#This Row],[ISIN]],Corp_value!$B:$B,0),MATCH(N$2,Corp_value!$1:$1,0))="--","",INDEX(Corp_value!$A$1:$EC$2998,MATCH(tbl_dmi_isin[[#This Row],[ISIN]],Corp_value!$B:$B,0),MATCH(N$2,Corp_value!$1:$1,0))))</f>
        <v>#N/A</v>
      </c>
      <c r="O211" s="132" t="e">
        <f>IF(tbl_dmi_isin[[#This Row],[Index]]&gt;$A$2,"",INDEX(Corp_value!$A$1:$EC$2998,MATCH(tbl_dmi_isin[[#This Row],[ISIN]],Corp_value!$B:$B,0),MATCH(O$2,Corp_value!$1:$1,0)))</f>
        <v>#N/A</v>
      </c>
      <c r="P211" s="147" t="e">
        <f>IF(tbl_dmi_isin[[#This Row],[Index]]&gt;$A$2,"",TEXT(INDEX(Corp_value!$A$1:$EC$2998,MATCH(tbl_dmi_isin[[#This Row],[ISIN]],Corp_value!$B:$B,0),MATCH(P$2,Corp_value!$1:$1,0)),"yyyy/mm/dd"))</f>
        <v>#N/A</v>
      </c>
      <c r="Q211" s="147" t="e">
        <f>IF(tbl_dmi_isin[[#This Row],[Index]]&gt;$A$2,"",TEXT(INDEX(Corp_value!$A$1:$EC$2998,MATCH(tbl_dmi_isin[[#This Row],[ISIN]],Corp_value!$B:$B,0),MATCH(Q$2,Corp_value!$1:$1,0)),"yyyy/mm/dd"))</f>
        <v>#N/A</v>
      </c>
      <c r="R211" s="147" t="e">
        <f>IF(tbl_dmi_isin[[#This Row],[Index]]&gt;$A$2,"",IF(TEXT(INDEX(Corp_value!$A$1:$EC$2998,MATCH(tbl_dmi_isin[[#This Row],[ISIN]],Corp_value!$B:$B,0),MATCH(R$2,Corp_value!$1:$1,0)),"yyyy/mm/dd")="--","",TEXT(INDEX(Corp_value!$A$1:$EC$2998,MATCH(tbl_dmi_isin[[#This Row],[ISIN]],Corp_value!$B:$B,0),MATCH(R$2,Corp_value!$1:$1,0)),"yyyy/mm/dd")))</f>
        <v>#N/A</v>
      </c>
      <c r="S211" s="132" t="e">
        <f>IF(tbl_dmi_isin[[#This Row],[Index]]&gt;$A$2,"",INDEX(Corp_value!$A$1:$EC$2998,MATCH(tbl_dmi_isin[[#This Row],[ISIN]],Corp_value!$B:$B,0),MATCH(S$2,Corp_value!$1:$1,0)))</f>
        <v>#N/A</v>
      </c>
      <c r="T211" s="132" t="e">
        <f>IF(tbl_dmi_isin[[#This Row],[Index]]&gt;$A$2,"",INDEX(Corp_value!$A$1:$EC$2998,MATCH(tbl_dmi_isin[[#This Row],[ISIN]],Corp_value!$B:$B,0),MATCH(T$2,Corp_value!$1:$1,0)))</f>
        <v>#N/A</v>
      </c>
      <c r="U211" s="132" t="e">
        <f>IF(tbl_dmi_isin[[#This Row],[Index]]&gt;$A$2,"",IF(INDEX(Corp_value!$A$1:$EC$2998,MATCH(tbl_dmi_isin[[#This Row],[ISIN]],Corp_value!$B:$B,0),MATCH(U$2,Corp_value!$1:$1,0))="--","",INDEX(Corp_value!$A$1:$EC$2998,MATCH(tbl_dmi_isin[[#This Row],[ISIN]],Corp_value!$B:$B,0),MATCH(U$2,Corp_value!$1:$1,0))))</f>
        <v>#N/A</v>
      </c>
      <c r="V211" s="143" t="str">
        <f>IFERROR(IF(tbl_dmi_isin[[#This Row],[Index]]&gt;$A$2,"",INDEX(Corp_value!$A$1:$EC$2998,MATCH(tbl_dmi_isin[[#This Row],[ISIN]],Corp_value!$B:$B,0),MATCH(V$2,Corp_value!$1:$1,0)))/100000000,"")</f>
        <v/>
      </c>
      <c r="W211" s="151" t="e">
        <f>IF(tbl_dmi_isin[[#This Row],[Index]]&gt;$A$2,"",INDEX(Corp_value!$A$1:$EC$2998,MATCH(tbl_dmi_isin[[#This Row],[ISIN]],Corp_value!$B:$B,0),MATCH(W$2,Corp_value!$1:$1,0)))</f>
        <v>#N/A</v>
      </c>
      <c r="X211" s="151" t="e">
        <f>IF(tbl_dmi_isin[[#This Row],[Index]]&gt;$A$2,"",INDEX(Corp_value!$A$1:$EC$2998,MATCH(tbl_dmi_isin[[#This Row],[ISIN]],Corp_value!$B:$B,0),MATCH(X$2,Corp_value!$1:$1,0)))</f>
        <v>#N/A</v>
      </c>
      <c r="Y211" s="153" t="e">
        <f>IF(tbl_dmi_isin[[#This Row],[Index]]&gt;$A$2,"",INDEX(Corp_value!$A$1:$EC$2998,MATCH(tbl_dmi_isin[[#This Row],[ISIN]],Corp_value!$B:$B,0),MATCH(Y$2,Corp_value!$1:$1,0)))</f>
        <v>#N/A</v>
      </c>
      <c r="Z211" s="153" t="e">
        <f>IF(tbl_dmi_isin[[#This Row],[Index]]&gt;$A$2,"",INDEX(Corp_value!$A$1:$EC$2998,MATCH(tbl_dmi_isin[[#This Row],[ISIN]],Corp_value!$B:$B,0),MATCH(Z$2,Corp_value!$1:$1,0)))</f>
        <v>#N/A</v>
      </c>
    </row>
    <row r="212" spans="1:26">
      <c r="A212" s="12">
        <v>209</v>
      </c>
      <c r="B212" s="85" t="str">
        <f>IF(tbl_dmi_isin[[#This Row],[Index]]&gt;$A$2,"",TEXT(INDEX(美元债一级!$A$2:$BO$2879,tbl_dmi_isin[[#This Row],[Index]]+1,MATCH(B$2,美元债一级!$2:$2,0)),"yyyy/mm/dd"))</f>
        <v>2023/03/01</v>
      </c>
      <c r="C212" s="12" t="str">
        <f>IF(tbl_dmi_isin[[#This Row],[Index]]&gt;$A$2,"",INDEX(美元债一级!$A$2:$BO$2880,tbl_dmi_isin[[#This Row],[Index]]+1,MATCH(C$2,美元债一级!$2:$2,0)))</f>
        <v>HK0000913993</v>
      </c>
      <c r="D212" s="12" t="str">
        <f>IF(tbl_dmi_isin[[#This Row],[Index]]&gt;$A$2,"",INDEX(美元债一级!$A$2:$BO$2880,tbl_dmi_isin[[#This Row],[Index]]+1,MATCH(D$2,美元债一级!$2:$2,0)))</f>
        <v>香港按揭证券有限公司</v>
      </c>
      <c r="E212" s="12" t="str">
        <f>TEXT(tbl_dmi_isin[[#This Row],[定价日]],"YYMMDD")&amp;tbl_dmi_isin[[#This Row],[ISIN]]</f>
        <v>230301HK0000913993</v>
      </c>
      <c r="F212" s="114"/>
      <c r="G212" s="24" t="e">
        <f>IF(tbl_dmi_isin[[#This Row],[Index]]&gt;$A$2,"",INDEX(Corp_value!$A$1:$EC$2998,MATCH(tbl_dmi_isin[[#This Row],[ISIN]],Corp_value!$B:$B,0),MATCH(G$2,Corp_value!$1:$1,0)))</f>
        <v>#N/A</v>
      </c>
      <c r="H212" s="25" t="e">
        <f>IF(tbl_dmi_isin[[#This Row],[Index]]&gt;$A$2,"",INDEX(Corp_value!$A$1:$EC$2998,MATCH(tbl_dmi_isin[[#This Row],[ISIN]],Corp_value!$B:$B,0),MATCH(H$2,Corp_value!$1:$1,0)))</f>
        <v>#N/A</v>
      </c>
      <c r="I212" s="25" t="e">
        <f>IF(tbl_dmi_isin[[#This Row],[Index]]&gt;$A$2,"",IF(INDEX(Corp_value!$A$1:$EC$2998,MATCH(tbl_dmi_isin[[#This Row],[ISIN]],Corp_value!$B:$B,0),MATCH(I$2,Corp_value!$1:$1,0))="--","",INDEX(Corp_value!$A$1:$EC$2998,MATCH(tbl_dmi_isin[[#This Row],[ISIN]],Corp_value!$B:$B,0),MATCH(I$2,Corp_value!$1:$1,0))))</f>
        <v>#N/A</v>
      </c>
      <c r="J212" s="24" t="e">
        <f>IF(tbl_dmi_isin[[#This Row],[Index]]&gt;$A$2,"",INDEX(Corp_value!$A$1:$EC$2998,MATCH(tbl_dmi_isin[[#This Row],[ISIN]],Corp_value!$B:$B,0),MATCH(J$2,Corp_value!$1:$1,0)))</f>
        <v>#N/A</v>
      </c>
      <c r="K212" s="24" t="e">
        <f>IF(tbl_dmi_isin[[#This Row],[Index]]&gt;$A$2,"",INDEX(Corp_value!$A$1:$EC$2998,MATCH(tbl_dmi_isin[[#This Row],[ISIN]],Corp_value!$B:$B,0),MATCH(K$2,Corp_value!$1:$1,0)))</f>
        <v>#N/A</v>
      </c>
      <c r="L212" s="24" t="e">
        <f>IF(tbl_dmi_isin[[#This Row],[Index]]&gt;$A$2,"",IF(INDEX(Corp_value!$A$1:$EC$2998,MATCH(tbl_dmi_isin[[#This Row],[ISIN]],Corp_value!$B:$B,0),MATCH(L$2,Corp_value!$1:$1,0))="--","",INDEX(Corp_value!$A$1:$EC$2998,MATCH(tbl_dmi_isin[[#This Row],[ISIN]],Corp_value!$B:$B,0),MATCH(L$2,Corp_value!$1:$1,0))))</f>
        <v>#N/A</v>
      </c>
      <c r="M212" s="132" t="e">
        <f>IF(tbl_dmi_isin[[#This Row],[Index]]&gt;$A$2,"",INDEX(Corp_value!$A$1:$EC$2998,MATCH(tbl_dmi_isin[[#This Row],[ISIN]],Corp_value!$B:$B,0),MATCH(M$2,Corp_value!$1:$1,0)))</f>
        <v>#N/A</v>
      </c>
      <c r="N212" s="132" t="e">
        <f>IF(tbl_dmi_isin[[#This Row],[Index]]&gt;$A$2,"",IF(INDEX(Corp_value!$A$1:$EC$2998,MATCH(tbl_dmi_isin[[#This Row],[ISIN]],Corp_value!$B:$B,0),MATCH(N$2,Corp_value!$1:$1,0))="--","",INDEX(Corp_value!$A$1:$EC$2998,MATCH(tbl_dmi_isin[[#This Row],[ISIN]],Corp_value!$B:$B,0),MATCH(N$2,Corp_value!$1:$1,0))))</f>
        <v>#N/A</v>
      </c>
      <c r="O212" s="132" t="e">
        <f>IF(tbl_dmi_isin[[#This Row],[Index]]&gt;$A$2,"",INDEX(Corp_value!$A$1:$EC$2998,MATCH(tbl_dmi_isin[[#This Row],[ISIN]],Corp_value!$B:$B,0),MATCH(O$2,Corp_value!$1:$1,0)))</f>
        <v>#N/A</v>
      </c>
      <c r="P212" s="147" t="e">
        <f>IF(tbl_dmi_isin[[#This Row],[Index]]&gt;$A$2,"",TEXT(INDEX(Corp_value!$A$1:$EC$2998,MATCH(tbl_dmi_isin[[#This Row],[ISIN]],Corp_value!$B:$B,0),MATCH(P$2,Corp_value!$1:$1,0)),"yyyy/mm/dd"))</f>
        <v>#N/A</v>
      </c>
      <c r="Q212" s="147" t="e">
        <f>IF(tbl_dmi_isin[[#This Row],[Index]]&gt;$A$2,"",TEXT(INDEX(Corp_value!$A$1:$EC$2998,MATCH(tbl_dmi_isin[[#This Row],[ISIN]],Corp_value!$B:$B,0),MATCH(Q$2,Corp_value!$1:$1,0)),"yyyy/mm/dd"))</f>
        <v>#N/A</v>
      </c>
      <c r="R212" s="147" t="e">
        <f>IF(tbl_dmi_isin[[#This Row],[Index]]&gt;$A$2,"",IF(TEXT(INDEX(Corp_value!$A$1:$EC$2998,MATCH(tbl_dmi_isin[[#This Row],[ISIN]],Corp_value!$B:$B,0),MATCH(R$2,Corp_value!$1:$1,0)),"yyyy/mm/dd")="--","",TEXT(INDEX(Corp_value!$A$1:$EC$2998,MATCH(tbl_dmi_isin[[#This Row],[ISIN]],Corp_value!$B:$B,0),MATCH(R$2,Corp_value!$1:$1,0)),"yyyy/mm/dd")))</f>
        <v>#N/A</v>
      </c>
      <c r="S212" s="132" t="e">
        <f>IF(tbl_dmi_isin[[#This Row],[Index]]&gt;$A$2,"",INDEX(Corp_value!$A$1:$EC$2998,MATCH(tbl_dmi_isin[[#This Row],[ISIN]],Corp_value!$B:$B,0),MATCH(S$2,Corp_value!$1:$1,0)))</f>
        <v>#N/A</v>
      </c>
      <c r="T212" s="132" t="e">
        <f>IF(tbl_dmi_isin[[#This Row],[Index]]&gt;$A$2,"",INDEX(Corp_value!$A$1:$EC$2998,MATCH(tbl_dmi_isin[[#This Row],[ISIN]],Corp_value!$B:$B,0),MATCH(T$2,Corp_value!$1:$1,0)))</f>
        <v>#N/A</v>
      </c>
      <c r="U212" s="132" t="e">
        <f>IF(tbl_dmi_isin[[#This Row],[Index]]&gt;$A$2,"",IF(INDEX(Corp_value!$A$1:$EC$2998,MATCH(tbl_dmi_isin[[#This Row],[ISIN]],Corp_value!$B:$B,0),MATCH(U$2,Corp_value!$1:$1,0))="--","",INDEX(Corp_value!$A$1:$EC$2998,MATCH(tbl_dmi_isin[[#This Row],[ISIN]],Corp_value!$B:$B,0),MATCH(U$2,Corp_value!$1:$1,0))))</f>
        <v>#N/A</v>
      </c>
      <c r="V212" s="143" t="str">
        <f>IFERROR(IF(tbl_dmi_isin[[#This Row],[Index]]&gt;$A$2,"",INDEX(Corp_value!$A$1:$EC$2998,MATCH(tbl_dmi_isin[[#This Row],[ISIN]],Corp_value!$B:$B,0),MATCH(V$2,Corp_value!$1:$1,0)))/100000000,"")</f>
        <v/>
      </c>
      <c r="W212" s="151" t="e">
        <f>IF(tbl_dmi_isin[[#This Row],[Index]]&gt;$A$2,"",INDEX(Corp_value!$A$1:$EC$2998,MATCH(tbl_dmi_isin[[#This Row],[ISIN]],Corp_value!$B:$B,0),MATCH(W$2,Corp_value!$1:$1,0)))</f>
        <v>#N/A</v>
      </c>
      <c r="X212" s="151" t="e">
        <f>IF(tbl_dmi_isin[[#This Row],[Index]]&gt;$A$2,"",INDEX(Corp_value!$A$1:$EC$2998,MATCH(tbl_dmi_isin[[#This Row],[ISIN]],Corp_value!$B:$B,0),MATCH(X$2,Corp_value!$1:$1,0)))</f>
        <v>#N/A</v>
      </c>
      <c r="Y212" s="153" t="e">
        <f>IF(tbl_dmi_isin[[#This Row],[Index]]&gt;$A$2,"",INDEX(Corp_value!$A$1:$EC$2998,MATCH(tbl_dmi_isin[[#This Row],[ISIN]],Corp_value!$B:$B,0),MATCH(Y$2,Corp_value!$1:$1,0)))</f>
        <v>#N/A</v>
      </c>
      <c r="Z212" s="153" t="e">
        <f>IF(tbl_dmi_isin[[#This Row],[Index]]&gt;$A$2,"",INDEX(Corp_value!$A$1:$EC$2998,MATCH(tbl_dmi_isin[[#This Row],[ISIN]],Corp_value!$B:$B,0),MATCH(Z$2,Corp_value!$1:$1,0)))</f>
        <v>#N/A</v>
      </c>
    </row>
    <row r="213" spans="1:26">
      <c r="A213" s="12">
        <v>210</v>
      </c>
      <c r="B213" s="85" t="str">
        <f>IF(tbl_dmi_isin[[#This Row],[Index]]&gt;$A$2,"",TEXT(INDEX(美元债一级!$A$2:$BO$2879,tbl_dmi_isin[[#This Row],[Index]]+1,MATCH(B$2,美元债一级!$2:$2,0)),"yyyy/mm/dd"))</f>
        <v>2023/03/01</v>
      </c>
      <c r="C213" s="12" t="str">
        <f>IF(tbl_dmi_isin[[#This Row],[Index]]&gt;$A$2,"",INDEX(美元债一级!$A$2:$BO$2880,tbl_dmi_isin[[#This Row],[Index]]+1,MATCH(C$2,美元债一级!$2:$2,0)))</f>
        <v>HK0000913985</v>
      </c>
      <c r="D213" s="12" t="str">
        <f>IF(tbl_dmi_isin[[#This Row],[Index]]&gt;$A$2,"",INDEX(美元债一级!$A$2:$BO$2880,tbl_dmi_isin[[#This Row],[Index]]+1,MATCH(D$2,美元债一级!$2:$2,0)))</f>
        <v>香港按揭证券有限公司</v>
      </c>
      <c r="E213" s="12" t="str">
        <f>TEXT(tbl_dmi_isin[[#This Row],[定价日]],"YYMMDD")&amp;tbl_dmi_isin[[#This Row],[ISIN]]</f>
        <v>230301HK0000913985</v>
      </c>
      <c r="F213" s="114"/>
      <c r="G213" s="24" t="e">
        <f>IF(tbl_dmi_isin[[#This Row],[Index]]&gt;$A$2,"",INDEX(Corp_value!$A$1:$EC$2998,MATCH(tbl_dmi_isin[[#This Row],[ISIN]],Corp_value!$B:$B,0),MATCH(G$2,Corp_value!$1:$1,0)))</f>
        <v>#N/A</v>
      </c>
      <c r="H213" s="25" t="e">
        <f>IF(tbl_dmi_isin[[#This Row],[Index]]&gt;$A$2,"",INDEX(Corp_value!$A$1:$EC$2998,MATCH(tbl_dmi_isin[[#This Row],[ISIN]],Corp_value!$B:$B,0),MATCH(H$2,Corp_value!$1:$1,0)))</f>
        <v>#N/A</v>
      </c>
      <c r="I213" s="25" t="e">
        <f>IF(tbl_dmi_isin[[#This Row],[Index]]&gt;$A$2,"",IF(INDEX(Corp_value!$A$1:$EC$2998,MATCH(tbl_dmi_isin[[#This Row],[ISIN]],Corp_value!$B:$B,0),MATCH(I$2,Corp_value!$1:$1,0))="--","",INDEX(Corp_value!$A$1:$EC$2998,MATCH(tbl_dmi_isin[[#This Row],[ISIN]],Corp_value!$B:$B,0),MATCH(I$2,Corp_value!$1:$1,0))))</f>
        <v>#N/A</v>
      </c>
      <c r="J213" s="24" t="e">
        <f>IF(tbl_dmi_isin[[#This Row],[Index]]&gt;$A$2,"",INDEX(Corp_value!$A$1:$EC$2998,MATCH(tbl_dmi_isin[[#This Row],[ISIN]],Corp_value!$B:$B,0),MATCH(J$2,Corp_value!$1:$1,0)))</f>
        <v>#N/A</v>
      </c>
      <c r="K213" s="24" t="e">
        <f>IF(tbl_dmi_isin[[#This Row],[Index]]&gt;$A$2,"",INDEX(Corp_value!$A$1:$EC$2998,MATCH(tbl_dmi_isin[[#This Row],[ISIN]],Corp_value!$B:$B,0),MATCH(K$2,Corp_value!$1:$1,0)))</f>
        <v>#N/A</v>
      </c>
      <c r="L213" s="24" t="e">
        <f>IF(tbl_dmi_isin[[#This Row],[Index]]&gt;$A$2,"",IF(INDEX(Corp_value!$A$1:$EC$2998,MATCH(tbl_dmi_isin[[#This Row],[ISIN]],Corp_value!$B:$B,0),MATCH(L$2,Corp_value!$1:$1,0))="--","",INDEX(Corp_value!$A$1:$EC$2998,MATCH(tbl_dmi_isin[[#This Row],[ISIN]],Corp_value!$B:$B,0),MATCH(L$2,Corp_value!$1:$1,0))))</f>
        <v>#N/A</v>
      </c>
      <c r="M213" s="132" t="e">
        <f>IF(tbl_dmi_isin[[#This Row],[Index]]&gt;$A$2,"",INDEX(Corp_value!$A$1:$EC$2998,MATCH(tbl_dmi_isin[[#This Row],[ISIN]],Corp_value!$B:$B,0),MATCH(M$2,Corp_value!$1:$1,0)))</f>
        <v>#N/A</v>
      </c>
      <c r="N213" s="132" t="e">
        <f>IF(tbl_dmi_isin[[#This Row],[Index]]&gt;$A$2,"",IF(INDEX(Corp_value!$A$1:$EC$2998,MATCH(tbl_dmi_isin[[#This Row],[ISIN]],Corp_value!$B:$B,0),MATCH(N$2,Corp_value!$1:$1,0))="--","",INDEX(Corp_value!$A$1:$EC$2998,MATCH(tbl_dmi_isin[[#This Row],[ISIN]],Corp_value!$B:$B,0),MATCH(N$2,Corp_value!$1:$1,0))))</f>
        <v>#N/A</v>
      </c>
      <c r="O213" s="132" t="e">
        <f>IF(tbl_dmi_isin[[#This Row],[Index]]&gt;$A$2,"",INDEX(Corp_value!$A$1:$EC$2998,MATCH(tbl_dmi_isin[[#This Row],[ISIN]],Corp_value!$B:$B,0),MATCH(O$2,Corp_value!$1:$1,0)))</f>
        <v>#N/A</v>
      </c>
      <c r="P213" s="147" t="e">
        <f>IF(tbl_dmi_isin[[#This Row],[Index]]&gt;$A$2,"",TEXT(INDEX(Corp_value!$A$1:$EC$2998,MATCH(tbl_dmi_isin[[#This Row],[ISIN]],Corp_value!$B:$B,0),MATCH(P$2,Corp_value!$1:$1,0)),"yyyy/mm/dd"))</f>
        <v>#N/A</v>
      </c>
      <c r="Q213" s="147" t="e">
        <f>IF(tbl_dmi_isin[[#This Row],[Index]]&gt;$A$2,"",TEXT(INDEX(Corp_value!$A$1:$EC$2998,MATCH(tbl_dmi_isin[[#This Row],[ISIN]],Corp_value!$B:$B,0),MATCH(Q$2,Corp_value!$1:$1,0)),"yyyy/mm/dd"))</f>
        <v>#N/A</v>
      </c>
      <c r="R213" s="147" t="e">
        <f>IF(tbl_dmi_isin[[#This Row],[Index]]&gt;$A$2,"",IF(TEXT(INDEX(Corp_value!$A$1:$EC$2998,MATCH(tbl_dmi_isin[[#This Row],[ISIN]],Corp_value!$B:$B,0),MATCH(R$2,Corp_value!$1:$1,0)),"yyyy/mm/dd")="--","",TEXT(INDEX(Corp_value!$A$1:$EC$2998,MATCH(tbl_dmi_isin[[#This Row],[ISIN]],Corp_value!$B:$B,0),MATCH(R$2,Corp_value!$1:$1,0)),"yyyy/mm/dd")))</f>
        <v>#N/A</v>
      </c>
      <c r="S213" s="132" t="e">
        <f>IF(tbl_dmi_isin[[#This Row],[Index]]&gt;$A$2,"",INDEX(Corp_value!$A$1:$EC$2998,MATCH(tbl_dmi_isin[[#This Row],[ISIN]],Corp_value!$B:$B,0),MATCH(S$2,Corp_value!$1:$1,0)))</f>
        <v>#N/A</v>
      </c>
      <c r="T213" s="132" t="e">
        <f>IF(tbl_dmi_isin[[#This Row],[Index]]&gt;$A$2,"",INDEX(Corp_value!$A$1:$EC$2998,MATCH(tbl_dmi_isin[[#This Row],[ISIN]],Corp_value!$B:$B,0),MATCH(T$2,Corp_value!$1:$1,0)))</f>
        <v>#N/A</v>
      </c>
      <c r="U213" s="132" t="e">
        <f>IF(tbl_dmi_isin[[#This Row],[Index]]&gt;$A$2,"",IF(INDEX(Corp_value!$A$1:$EC$2998,MATCH(tbl_dmi_isin[[#This Row],[ISIN]],Corp_value!$B:$B,0),MATCH(U$2,Corp_value!$1:$1,0))="--","",INDEX(Corp_value!$A$1:$EC$2998,MATCH(tbl_dmi_isin[[#This Row],[ISIN]],Corp_value!$B:$B,0),MATCH(U$2,Corp_value!$1:$1,0))))</f>
        <v>#N/A</v>
      </c>
      <c r="V213" s="143" t="str">
        <f>IFERROR(IF(tbl_dmi_isin[[#This Row],[Index]]&gt;$A$2,"",INDEX(Corp_value!$A$1:$EC$2998,MATCH(tbl_dmi_isin[[#This Row],[ISIN]],Corp_value!$B:$B,0),MATCH(V$2,Corp_value!$1:$1,0)))/100000000,"")</f>
        <v/>
      </c>
      <c r="W213" s="151" t="e">
        <f>IF(tbl_dmi_isin[[#This Row],[Index]]&gt;$A$2,"",INDEX(Corp_value!$A$1:$EC$2998,MATCH(tbl_dmi_isin[[#This Row],[ISIN]],Corp_value!$B:$B,0),MATCH(W$2,Corp_value!$1:$1,0)))</f>
        <v>#N/A</v>
      </c>
      <c r="X213" s="151" t="e">
        <f>IF(tbl_dmi_isin[[#This Row],[Index]]&gt;$A$2,"",INDEX(Corp_value!$A$1:$EC$2998,MATCH(tbl_dmi_isin[[#This Row],[ISIN]],Corp_value!$B:$B,0),MATCH(X$2,Corp_value!$1:$1,0)))</f>
        <v>#N/A</v>
      </c>
      <c r="Y213" s="153" t="e">
        <f>IF(tbl_dmi_isin[[#This Row],[Index]]&gt;$A$2,"",INDEX(Corp_value!$A$1:$EC$2998,MATCH(tbl_dmi_isin[[#This Row],[ISIN]],Corp_value!$B:$B,0),MATCH(Y$2,Corp_value!$1:$1,0)))</f>
        <v>#N/A</v>
      </c>
      <c r="Z213" s="153" t="e">
        <f>IF(tbl_dmi_isin[[#This Row],[Index]]&gt;$A$2,"",INDEX(Corp_value!$A$1:$EC$2998,MATCH(tbl_dmi_isin[[#This Row],[ISIN]],Corp_value!$B:$B,0),MATCH(Z$2,Corp_value!$1:$1,0)))</f>
        <v>#N/A</v>
      </c>
    </row>
    <row r="214" spans="1:26">
      <c r="A214" s="12">
        <v>211</v>
      </c>
      <c r="B214" s="85" t="str">
        <f>IF(tbl_dmi_isin[[#This Row],[Index]]&gt;$A$2,"",TEXT(INDEX(美元债一级!$A$2:$BO$2879,tbl_dmi_isin[[#This Row],[Index]]+1,MATCH(B$2,美元债一级!$2:$2,0)),"yyyy/mm/dd"))</f>
        <v>2023/03/01</v>
      </c>
      <c r="C214" s="12" t="str">
        <f>IF(tbl_dmi_isin[[#This Row],[Index]]&gt;$A$2,"",INDEX(美元债一级!$A$2:$BO$2880,tbl_dmi_isin[[#This Row],[Index]]+1,MATCH(C$2,美元债一级!$2:$2,0)))</f>
        <v>XS2595866828</v>
      </c>
      <c r="D214" s="12" t="str">
        <f>IF(tbl_dmi_isin[[#This Row],[Index]]&gt;$A$2,"",INDEX(美元债一级!$A$2:$BO$2880,tbl_dmi_isin[[#This Row],[Index]]+1,MATCH(D$2,美元债一级!$2:$2,0)))</f>
        <v>香港按揭证券有限公司</v>
      </c>
      <c r="E214" s="12" t="str">
        <f>TEXT(tbl_dmi_isin[[#This Row],[定价日]],"YYMMDD")&amp;tbl_dmi_isin[[#This Row],[ISIN]]</f>
        <v>230301XS2595866828</v>
      </c>
      <c r="F214" s="114"/>
      <c r="G214" s="24" t="e">
        <f>IF(tbl_dmi_isin[[#This Row],[Index]]&gt;$A$2,"",INDEX(Corp_value!$A$1:$EC$2998,MATCH(tbl_dmi_isin[[#This Row],[ISIN]],Corp_value!$B:$B,0),MATCH(G$2,Corp_value!$1:$1,0)))</f>
        <v>#N/A</v>
      </c>
      <c r="H214" s="25" t="e">
        <f>IF(tbl_dmi_isin[[#This Row],[Index]]&gt;$A$2,"",INDEX(Corp_value!$A$1:$EC$2998,MATCH(tbl_dmi_isin[[#This Row],[ISIN]],Corp_value!$B:$B,0),MATCH(H$2,Corp_value!$1:$1,0)))</f>
        <v>#N/A</v>
      </c>
      <c r="I214" s="25" t="e">
        <f>IF(tbl_dmi_isin[[#This Row],[Index]]&gt;$A$2,"",IF(INDEX(Corp_value!$A$1:$EC$2998,MATCH(tbl_dmi_isin[[#This Row],[ISIN]],Corp_value!$B:$B,0),MATCH(I$2,Corp_value!$1:$1,0))="--","",INDEX(Corp_value!$A$1:$EC$2998,MATCH(tbl_dmi_isin[[#This Row],[ISIN]],Corp_value!$B:$B,0),MATCH(I$2,Corp_value!$1:$1,0))))</f>
        <v>#N/A</v>
      </c>
      <c r="J214" s="24" t="e">
        <f>IF(tbl_dmi_isin[[#This Row],[Index]]&gt;$A$2,"",INDEX(Corp_value!$A$1:$EC$2998,MATCH(tbl_dmi_isin[[#This Row],[ISIN]],Corp_value!$B:$B,0),MATCH(J$2,Corp_value!$1:$1,0)))</f>
        <v>#N/A</v>
      </c>
      <c r="K214" s="24" t="e">
        <f>IF(tbl_dmi_isin[[#This Row],[Index]]&gt;$A$2,"",INDEX(Corp_value!$A$1:$EC$2998,MATCH(tbl_dmi_isin[[#This Row],[ISIN]],Corp_value!$B:$B,0),MATCH(K$2,Corp_value!$1:$1,0)))</f>
        <v>#N/A</v>
      </c>
      <c r="L214" s="24" t="e">
        <f>IF(tbl_dmi_isin[[#This Row],[Index]]&gt;$A$2,"",IF(INDEX(Corp_value!$A$1:$EC$2998,MATCH(tbl_dmi_isin[[#This Row],[ISIN]],Corp_value!$B:$B,0),MATCH(L$2,Corp_value!$1:$1,0))="--","",INDEX(Corp_value!$A$1:$EC$2998,MATCH(tbl_dmi_isin[[#This Row],[ISIN]],Corp_value!$B:$B,0),MATCH(L$2,Corp_value!$1:$1,0))))</f>
        <v>#N/A</v>
      </c>
      <c r="M214" s="132" t="e">
        <f>IF(tbl_dmi_isin[[#This Row],[Index]]&gt;$A$2,"",INDEX(Corp_value!$A$1:$EC$2998,MATCH(tbl_dmi_isin[[#This Row],[ISIN]],Corp_value!$B:$B,0),MATCH(M$2,Corp_value!$1:$1,0)))</f>
        <v>#N/A</v>
      </c>
      <c r="N214" s="132" t="e">
        <f>IF(tbl_dmi_isin[[#This Row],[Index]]&gt;$A$2,"",IF(INDEX(Corp_value!$A$1:$EC$2998,MATCH(tbl_dmi_isin[[#This Row],[ISIN]],Corp_value!$B:$B,0),MATCH(N$2,Corp_value!$1:$1,0))="--","",INDEX(Corp_value!$A$1:$EC$2998,MATCH(tbl_dmi_isin[[#This Row],[ISIN]],Corp_value!$B:$B,0),MATCH(N$2,Corp_value!$1:$1,0))))</f>
        <v>#N/A</v>
      </c>
      <c r="O214" s="132" t="e">
        <f>IF(tbl_dmi_isin[[#This Row],[Index]]&gt;$A$2,"",INDEX(Corp_value!$A$1:$EC$2998,MATCH(tbl_dmi_isin[[#This Row],[ISIN]],Corp_value!$B:$B,0),MATCH(O$2,Corp_value!$1:$1,0)))</f>
        <v>#N/A</v>
      </c>
      <c r="P214" s="147" t="e">
        <f>IF(tbl_dmi_isin[[#This Row],[Index]]&gt;$A$2,"",TEXT(INDEX(Corp_value!$A$1:$EC$2998,MATCH(tbl_dmi_isin[[#This Row],[ISIN]],Corp_value!$B:$B,0),MATCH(P$2,Corp_value!$1:$1,0)),"yyyy/mm/dd"))</f>
        <v>#N/A</v>
      </c>
      <c r="Q214" s="147" t="e">
        <f>IF(tbl_dmi_isin[[#This Row],[Index]]&gt;$A$2,"",TEXT(INDEX(Corp_value!$A$1:$EC$2998,MATCH(tbl_dmi_isin[[#This Row],[ISIN]],Corp_value!$B:$B,0),MATCH(Q$2,Corp_value!$1:$1,0)),"yyyy/mm/dd"))</f>
        <v>#N/A</v>
      </c>
      <c r="R214" s="147" t="e">
        <f>IF(tbl_dmi_isin[[#This Row],[Index]]&gt;$A$2,"",IF(TEXT(INDEX(Corp_value!$A$1:$EC$2998,MATCH(tbl_dmi_isin[[#This Row],[ISIN]],Corp_value!$B:$B,0),MATCH(R$2,Corp_value!$1:$1,0)),"yyyy/mm/dd")="--","",TEXT(INDEX(Corp_value!$A$1:$EC$2998,MATCH(tbl_dmi_isin[[#This Row],[ISIN]],Corp_value!$B:$B,0),MATCH(R$2,Corp_value!$1:$1,0)),"yyyy/mm/dd")))</f>
        <v>#N/A</v>
      </c>
      <c r="S214" s="132" t="e">
        <f>IF(tbl_dmi_isin[[#This Row],[Index]]&gt;$A$2,"",INDEX(Corp_value!$A$1:$EC$2998,MATCH(tbl_dmi_isin[[#This Row],[ISIN]],Corp_value!$B:$B,0),MATCH(S$2,Corp_value!$1:$1,0)))</f>
        <v>#N/A</v>
      </c>
      <c r="T214" s="132" t="e">
        <f>IF(tbl_dmi_isin[[#This Row],[Index]]&gt;$A$2,"",INDEX(Corp_value!$A$1:$EC$2998,MATCH(tbl_dmi_isin[[#This Row],[ISIN]],Corp_value!$B:$B,0),MATCH(T$2,Corp_value!$1:$1,0)))</f>
        <v>#N/A</v>
      </c>
      <c r="U214" s="132" t="e">
        <f>IF(tbl_dmi_isin[[#This Row],[Index]]&gt;$A$2,"",IF(INDEX(Corp_value!$A$1:$EC$2998,MATCH(tbl_dmi_isin[[#This Row],[ISIN]],Corp_value!$B:$B,0),MATCH(U$2,Corp_value!$1:$1,0))="--","",INDEX(Corp_value!$A$1:$EC$2998,MATCH(tbl_dmi_isin[[#This Row],[ISIN]],Corp_value!$B:$B,0),MATCH(U$2,Corp_value!$1:$1,0))))</f>
        <v>#N/A</v>
      </c>
      <c r="V214" s="143" t="str">
        <f>IFERROR(IF(tbl_dmi_isin[[#This Row],[Index]]&gt;$A$2,"",INDEX(Corp_value!$A$1:$EC$2998,MATCH(tbl_dmi_isin[[#This Row],[ISIN]],Corp_value!$B:$B,0),MATCH(V$2,Corp_value!$1:$1,0)))/100000000,"")</f>
        <v/>
      </c>
      <c r="W214" s="151" t="e">
        <f>IF(tbl_dmi_isin[[#This Row],[Index]]&gt;$A$2,"",INDEX(Corp_value!$A$1:$EC$2998,MATCH(tbl_dmi_isin[[#This Row],[ISIN]],Corp_value!$B:$B,0),MATCH(W$2,Corp_value!$1:$1,0)))</f>
        <v>#N/A</v>
      </c>
      <c r="X214" s="151" t="e">
        <f>IF(tbl_dmi_isin[[#This Row],[Index]]&gt;$A$2,"",INDEX(Corp_value!$A$1:$EC$2998,MATCH(tbl_dmi_isin[[#This Row],[ISIN]],Corp_value!$B:$B,0),MATCH(X$2,Corp_value!$1:$1,0)))</f>
        <v>#N/A</v>
      </c>
      <c r="Y214" s="153" t="e">
        <f>IF(tbl_dmi_isin[[#This Row],[Index]]&gt;$A$2,"",INDEX(Corp_value!$A$1:$EC$2998,MATCH(tbl_dmi_isin[[#This Row],[ISIN]],Corp_value!$B:$B,0),MATCH(Y$2,Corp_value!$1:$1,0)))</f>
        <v>#N/A</v>
      </c>
      <c r="Z214" s="153" t="e">
        <f>IF(tbl_dmi_isin[[#This Row],[Index]]&gt;$A$2,"",INDEX(Corp_value!$A$1:$EC$2998,MATCH(tbl_dmi_isin[[#This Row],[ISIN]],Corp_value!$B:$B,0),MATCH(Z$2,Corp_value!$1:$1,0)))</f>
        <v>#N/A</v>
      </c>
    </row>
    <row r="215" spans="1:26">
      <c r="A215" s="12">
        <v>212</v>
      </c>
      <c r="B215" s="85" t="str">
        <f>IF(tbl_dmi_isin[[#This Row],[Index]]&gt;$A$2,"",TEXT(INDEX(美元债一级!$A$2:$BO$2879,tbl_dmi_isin[[#This Row],[Index]]+1,MATCH(B$2,美元债一级!$2:$2,0)),"yyyy/mm/dd"))</f>
        <v>2023/02/28</v>
      </c>
      <c r="C215" s="12" t="str">
        <f>IF(tbl_dmi_isin[[#This Row],[Index]]&gt;$A$2,"",INDEX(美元债一级!$A$2:$BO$2880,tbl_dmi_isin[[#This Row],[Index]]+1,MATCH(C$2,美元债一级!$2:$2,0)))</f>
        <v>XS2595643367</v>
      </c>
      <c r="D215" s="12" t="str">
        <f>IF(tbl_dmi_isin[[#This Row],[Index]]&gt;$A$2,"",INDEX(美元债一级!$A$2:$BO$2880,tbl_dmi_isin[[#This Row],[Index]]+1,MATCH(D$2,美元债一级!$2:$2,0)))</f>
        <v>香港按揭证券有限公司</v>
      </c>
      <c r="E215" s="12" t="str">
        <f>TEXT(tbl_dmi_isin[[#This Row],[定价日]],"YYMMDD")&amp;tbl_dmi_isin[[#This Row],[ISIN]]</f>
        <v>230228XS2595643367</v>
      </c>
      <c r="F215" s="114"/>
      <c r="G215" s="24" t="e">
        <f>IF(tbl_dmi_isin[[#This Row],[Index]]&gt;$A$2,"",INDEX(Corp_value!$A$1:$EC$2998,MATCH(tbl_dmi_isin[[#This Row],[ISIN]],Corp_value!$B:$B,0),MATCH(G$2,Corp_value!$1:$1,0)))</f>
        <v>#N/A</v>
      </c>
      <c r="H215" s="25" t="e">
        <f>IF(tbl_dmi_isin[[#This Row],[Index]]&gt;$A$2,"",INDEX(Corp_value!$A$1:$EC$2998,MATCH(tbl_dmi_isin[[#This Row],[ISIN]],Corp_value!$B:$B,0),MATCH(H$2,Corp_value!$1:$1,0)))</f>
        <v>#N/A</v>
      </c>
      <c r="I215" s="25" t="e">
        <f>IF(tbl_dmi_isin[[#This Row],[Index]]&gt;$A$2,"",IF(INDEX(Corp_value!$A$1:$EC$2998,MATCH(tbl_dmi_isin[[#This Row],[ISIN]],Corp_value!$B:$B,0),MATCH(I$2,Corp_value!$1:$1,0))="--","",INDEX(Corp_value!$A$1:$EC$2998,MATCH(tbl_dmi_isin[[#This Row],[ISIN]],Corp_value!$B:$B,0),MATCH(I$2,Corp_value!$1:$1,0))))</f>
        <v>#N/A</v>
      </c>
      <c r="J215" s="24" t="e">
        <f>IF(tbl_dmi_isin[[#This Row],[Index]]&gt;$A$2,"",INDEX(Corp_value!$A$1:$EC$2998,MATCH(tbl_dmi_isin[[#This Row],[ISIN]],Corp_value!$B:$B,0),MATCH(J$2,Corp_value!$1:$1,0)))</f>
        <v>#N/A</v>
      </c>
      <c r="K215" s="24" t="e">
        <f>IF(tbl_dmi_isin[[#This Row],[Index]]&gt;$A$2,"",INDEX(Corp_value!$A$1:$EC$2998,MATCH(tbl_dmi_isin[[#This Row],[ISIN]],Corp_value!$B:$B,0),MATCH(K$2,Corp_value!$1:$1,0)))</f>
        <v>#N/A</v>
      </c>
      <c r="L215" s="24" t="e">
        <f>IF(tbl_dmi_isin[[#This Row],[Index]]&gt;$A$2,"",IF(INDEX(Corp_value!$A$1:$EC$2998,MATCH(tbl_dmi_isin[[#This Row],[ISIN]],Corp_value!$B:$B,0),MATCH(L$2,Corp_value!$1:$1,0))="--","",INDEX(Corp_value!$A$1:$EC$2998,MATCH(tbl_dmi_isin[[#This Row],[ISIN]],Corp_value!$B:$B,0),MATCH(L$2,Corp_value!$1:$1,0))))</f>
        <v>#N/A</v>
      </c>
      <c r="M215" s="132" t="e">
        <f>IF(tbl_dmi_isin[[#This Row],[Index]]&gt;$A$2,"",INDEX(Corp_value!$A$1:$EC$2998,MATCH(tbl_dmi_isin[[#This Row],[ISIN]],Corp_value!$B:$B,0),MATCH(M$2,Corp_value!$1:$1,0)))</f>
        <v>#N/A</v>
      </c>
      <c r="N215" s="132" t="e">
        <f>IF(tbl_dmi_isin[[#This Row],[Index]]&gt;$A$2,"",IF(INDEX(Corp_value!$A$1:$EC$2998,MATCH(tbl_dmi_isin[[#This Row],[ISIN]],Corp_value!$B:$B,0),MATCH(N$2,Corp_value!$1:$1,0))="--","",INDEX(Corp_value!$A$1:$EC$2998,MATCH(tbl_dmi_isin[[#This Row],[ISIN]],Corp_value!$B:$B,0),MATCH(N$2,Corp_value!$1:$1,0))))</f>
        <v>#N/A</v>
      </c>
      <c r="O215" s="132" t="e">
        <f>IF(tbl_dmi_isin[[#This Row],[Index]]&gt;$A$2,"",INDEX(Corp_value!$A$1:$EC$2998,MATCH(tbl_dmi_isin[[#This Row],[ISIN]],Corp_value!$B:$B,0),MATCH(O$2,Corp_value!$1:$1,0)))</f>
        <v>#N/A</v>
      </c>
      <c r="P215" s="147" t="e">
        <f>IF(tbl_dmi_isin[[#This Row],[Index]]&gt;$A$2,"",TEXT(INDEX(Corp_value!$A$1:$EC$2998,MATCH(tbl_dmi_isin[[#This Row],[ISIN]],Corp_value!$B:$B,0),MATCH(P$2,Corp_value!$1:$1,0)),"yyyy/mm/dd"))</f>
        <v>#N/A</v>
      </c>
      <c r="Q215" s="147" t="e">
        <f>IF(tbl_dmi_isin[[#This Row],[Index]]&gt;$A$2,"",TEXT(INDEX(Corp_value!$A$1:$EC$2998,MATCH(tbl_dmi_isin[[#This Row],[ISIN]],Corp_value!$B:$B,0),MATCH(Q$2,Corp_value!$1:$1,0)),"yyyy/mm/dd"))</f>
        <v>#N/A</v>
      </c>
      <c r="R215" s="147" t="e">
        <f>IF(tbl_dmi_isin[[#This Row],[Index]]&gt;$A$2,"",IF(TEXT(INDEX(Corp_value!$A$1:$EC$2998,MATCH(tbl_dmi_isin[[#This Row],[ISIN]],Corp_value!$B:$B,0),MATCH(R$2,Corp_value!$1:$1,0)),"yyyy/mm/dd")="--","",TEXT(INDEX(Corp_value!$A$1:$EC$2998,MATCH(tbl_dmi_isin[[#This Row],[ISIN]],Corp_value!$B:$B,0),MATCH(R$2,Corp_value!$1:$1,0)),"yyyy/mm/dd")))</f>
        <v>#N/A</v>
      </c>
      <c r="S215" s="132" t="e">
        <f>IF(tbl_dmi_isin[[#This Row],[Index]]&gt;$A$2,"",INDEX(Corp_value!$A$1:$EC$2998,MATCH(tbl_dmi_isin[[#This Row],[ISIN]],Corp_value!$B:$B,0),MATCH(S$2,Corp_value!$1:$1,0)))</f>
        <v>#N/A</v>
      </c>
      <c r="T215" s="132" t="e">
        <f>IF(tbl_dmi_isin[[#This Row],[Index]]&gt;$A$2,"",INDEX(Corp_value!$A$1:$EC$2998,MATCH(tbl_dmi_isin[[#This Row],[ISIN]],Corp_value!$B:$B,0),MATCH(T$2,Corp_value!$1:$1,0)))</f>
        <v>#N/A</v>
      </c>
      <c r="U215" s="132" t="e">
        <f>IF(tbl_dmi_isin[[#This Row],[Index]]&gt;$A$2,"",IF(INDEX(Corp_value!$A$1:$EC$2998,MATCH(tbl_dmi_isin[[#This Row],[ISIN]],Corp_value!$B:$B,0),MATCH(U$2,Corp_value!$1:$1,0))="--","",INDEX(Corp_value!$A$1:$EC$2998,MATCH(tbl_dmi_isin[[#This Row],[ISIN]],Corp_value!$B:$B,0),MATCH(U$2,Corp_value!$1:$1,0))))</f>
        <v>#N/A</v>
      </c>
      <c r="V215" s="143" t="str">
        <f>IFERROR(IF(tbl_dmi_isin[[#This Row],[Index]]&gt;$A$2,"",INDEX(Corp_value!$A$1:$EC$2998,MATCH(tbl_dmi_isin[[#This Row],[ISIN]],Corp_value!$B:$B,0),MATCH(V$2,Corp_value!$1:$1,0)))/100000000,"")</f>
        <v/>
      </c>
      <c r="W215" s="151" t="e">
        <f>IF(tbl_dmi_isin[[#This Row],[Index]]&gt;$A$2,"",INDEX(Corp_value!$A$1:$EC$2998,MATCH(tbl_dmi_isin[[#This Row],[ISIN]],Corp_value!$B:$B,0),MATCH(W$2,Corp_value!$1:$1,0)))</f>
        <v>#N/A</v>
      </c>
      <c r="X215" s="151" t="e">
        <f>IF(tbl_dmi_isin[[#This Row],[Index]]&gt;$A$2,"",INDEX(Corp_value!$A$1:$EC$2998,MATCH(tbl_dmi_isin[[#This Row],[ISIN]],Corp_value!$B:$B,0),MATCH(X$2,Corp_value!$1:$1,0)))</f>
        <v>#N/A</v>
      </c>
      <c r="Y215" s="153" t="e">
        <f>IF(tbl_dmi_isin[[#This Row],[Index]]&gt;$A$2,"",INDEX(Corp_value!$A$1:$EC$2998,MATCH(tbl_dmi_isin[[#This Row],[ISIN]],Corp_value!$B:$B,0),MATCH(Y$2,Corp_value!$1:$1,0)))</f>
        <v>#N/A</v>
      </c>
      <c r="Z215" s="153" t="e">
        <f>IF(tbl_dmi_isin[[#This Row],[Index]]&gt;$A$2,"",INDEX(Corp_value!$A$1:$EC$2998,MATCH(tbl_dmi_isin[[#This Row],[ISIN]],Corp_value!$B:$B,0),MATCH(Z$2,Corp_value!$1:$1,0)))</f>
        <v>#N/A</v>
      </c>
    </row>
    <row r="216" spans="1:26">
      <c r="A216" s="12">
        <v>213</v>
      </c>
      <c r="B216" s="85" t="str">
        <f>IF(tbl_dmi_isin[[#This Row],[Index]]&gt;$A$2,"",TEXT(INDEX(美元债一级!$A$2:$BO$2879,tbl_dmi_isin[[#This Row],[Index]]+1,MATCH(B$2,美元债一级!$2:$2,0)),"yyyy/mm/dd"))</f>
        <v>2023/02/27</v>
      </c>
      <c r="C216" s="12" t="str">
        <f>IF(tbl_dmi_isin[[#This Row],[Index]]&gt;$A$2,"",INDEX(美元债一级!$A$2:$BO$2880,tbl_dmi_isin[[#This Row],[Index]]+1,MATCH(C$2,美元债一级!$2:$2,0)))</f>
        <v>HK0000913738</v>
      </c>
      <c r="D216" s="12" t="str">
        <f>IF(tbl_dmi_isin[[#This Row],[Index]]&gt;$A$2,"",INDEX(美元债一级!$A$2:$BO$2880,tbl_dmi_isin[[#This Row],[Index]]+1,MATCH(D$2,美元债一级!$2:$2,0)))</f>
        <v>香港按揭证券有限公司</v>
      </c>
      <c r="E216" s="12" t="str">
        <f>TEXT(tbl_dmi_isin[[#This Row],[定价日]],"YYMMDD")&amp;tbl_dmi_isin[[#This Row],[ISIN]]</f>
        <v>230227HK0000913738</v>
      </c>
      <c r="F216" s="114"/>
      <c r="G216" s="24" t="e">
        <f>IF(tbl_dmi_isin[[#This Row],[Index]]&gt;$A$2,"",INDEX(Corp_value!$A$1:$EC$2998,MATCH(tbl_dmi_isin[[#This Row],[ISIN]],Corp_value!$B:$B,0),MATCH(G$2,Corp_value!$1:$1,0)))</f>
        <v>#N/A</v>
      </c>
      <c r="H216" s="25" t="e">
        <f>IF(tbl_dmi_isin[[#This Row],[Index]]&gt;$A$2,"",INDEX(Corp_value!$A$1:$EC$2998,MATCH(tbl_dmi_isin[[#This Row],[ISIN]],Corp_value!$B:$B,0),MATCH(H$2,Corp_value!$1:$1,0)))</f>
        <v>#N/A</v>
      </c>
      <c r="I216" s="25" t="e">
        <f>IF(tbl_dmi_isin[[#This Row],[Index]]&gt;$A$2,"",IF(INDEX(Corp_value!$A$1:$EC$2998,MATCH(tbl_dmi_isin[[#This Row],[ISIN]],Corp_value!$B:$B,0),MATCH(I$2,Corp_value!$1:$1,0))="--","",INDEX(Corp_value!$A$1:$EC$2998,MATCH(tbl_dmi_isin[[#This Row],[ISIN]],Corp_value!$B:$B,0),MATCH(I$2,Corp_value!$1:$1,0))))</f>
        <v>#N/A</v>
      </c>
      <c r="J216" s="24" t="e">
        <f>IF(tbl_dmi_isin[[#This Row],[Index]]&gt;$A$2,"",INDEX(Corp_value!$A$1:$EC$2998,MATCH(tbl_dmi_isin[[#This Row],[ISIN]],Corp_value!$B:$B,0),MATCH(J$2,Corp_value!$1:$1,0)))</f>
        <v>#N/A</v>
      </c>
      <c r="K216" s="24" t="e">
        <f>IF(tbl_dmi_isin[[#This Row],[Index]]&gt;$A$2,"",INDEX(Corp_value!$A$1:$EC$2998,MATCH(tbl_dmi_isin[[#This Row],[ISIN]],Corp_value!$B:$B,0),MATCH(K$2,Corp_value!$1:$1,0)))</f>
        <v>#N/A</v>
      </c>
      <c r="L216" s="24" t="e">
        <f>IF(tbl_dmi_isin[[#This Row],[Index]]&gt;$A$2,"",IF(INDEX(Corp_value!$A$1:$EC$2998,MATCH(tbl_dmi_isin[[#This Row],[ISIN]],Corp_value!$B:$B,0),MATCH(L$2,Corp_value!$1:$1,0))="--","",INDEX(Corp_value!$A$1:$EC$2998,MATCH(tbl_dmi_isin[[#This Row],[ISIN]],Corp_value!$B:$B,0),MATCH(L$2,Corp_value!$1:$1,0))))</f>
        <v>#N/A</v>
      </c>
      <c r="M216" s="132" t="e">
        <f>IF(tbl_dmi_isin[[#This Row],[Index]]&gt;$A$2,"",INDEX(Corp_value!$A$1:$EC$2998,MATCH(tbl_dmi_isin[[#This Row],[ISIN]],Corp_value!$B:$B,0),MATCH(M$2,Corp_value!$1:$1,0)))</f>
        <v>#N/A</v>
      </c>
      <c r="N216" s="132" t="e">
        <f>IF(tbl_dmi_isin[[#This Row],[Index]]&gt;$A$2,"",IF(INDEX(Corp_value!$A$1:$EC$2998,MATCH(tbl_dmi_isin[[#This Row],[ISIN]],Corp_value!$B:$B,0),MATCH(N$2,Corp_value!$1:$1,0))="--","",INDEX(Corp_value!$A$1:$EC$2998,MATCH(tbl_dmi_isin[[#This Row],[ISIN]],Corp_value!$B:$B,0),MATCH(N$2,Corp_value!$1:$1,0))))</f>
        <v>#N/A</v>
      </c>
      <c r="O216" s="132" t="e">
        <f>IF(tbl_dmi_isin[[#This Row],[Index]]&gt;$A$2,"",INDEX(Corp_value!$A$1:$EC$2998,MATCH(tbl_dmi_isin[[#This Row],[ISIN]],Corp_value!$B:$B,0),MATCH(O$2,Corp_value!$1:$1,0)))</f>
        <v>#N/A</v>
      </c>
      <c r="P216" s="147" t="e">
        <f>IF(tbl_dmi_isin[[#This Row],[Index]]&gt;$A$2,"",TEXT(INDEX(Corp_value!$A$1:$EC$2998,MATCH(tbl_dmi_isin[[#This Row],[ISIN]],Corp_value!$B:$B,0),MATCH(P$2,Corp_value!$1:$1,0)),"yyyy/mm/dd"))</f>
        <v>#N/A</v>
      </c>
      <c r="Q216" s="147" t="e">
        <f>IF(tbl_dmi_isin[[#This Row],[Index]]&gt;$A$2,"",TEXT(INDEX(Corp_value!$A$1:$EC$2998,MATCH(tbl_dmi_isin[[#This Row],[ISIN]],Corp_value!$B:$B,0),MATCH(Q$2,Corp_value!$1:$1,0)),"yyyy/mm/dd"))</f>
        <v>#N/A</v>
      </c>
      <c r="R216" s="147" t="e">
        <f>IF(tbl_dmi_isin[[#This Row],[Index]]&gt;$A$2,"",IF(TEXT(INDEX(Corp_value!$A$1:$EC$2998,MATCH(tbl_dmi_isin[[#This Row],[ISIN]],Corp_value!$B:$B,0),MATCH(R$2,Corp_value!$1:$1,0)),"yyyy/mm/dd")="--","",TEXT(INDEX(Corp_value!$A$1:$EC$2998,MATCH(tbl_dmi_isin[[#This Row],[ISIN]],Corp_value!$B:$B,0),MATCH(R$2,Corp_value!$1:$1,0)),"yyyy/mm/dd")))</f>
        <v>#N/A</v>
      </c>
      <c r="S216" s="132" t="e">
        <f>IF(tbl_dmi_isin[[#This Row],[Index]]&gt;$A$2,"",INDEX(Corp_value!$A$1:$EC$2998,MATCH(tbl_dmi_isin[[#This Row],[ISIN]],Corp_value!$B:$B,0),MATCH(S$2,Corp_value!$1:$1,0)))</f>
        <v>#N/A</v>
      </c>
      <c r="T216" s="132" t="e">
        <f>IF(tbl_dmi_isin[[#This Row],[Index]]&gt;$A$2,"",INDEX(Corp_value!$A$1:$EC$2998,MATCH(tbl_dmi_isin[[#This Row],[ISIN]],Corp_value!$B:$B,0),MATCH(T$2,Corp_value!$1:$1,0)))</f>
        <v>#N/A</v>
      </c>
      <c r="U216" s="132" t="e">
        <f>IF(tbl_dmi_isin[[#This Row],[Index]]&gt;$A$2,"",IF(INDEX(Corp_value!$A$1:$EC$2998,MATCH(tbl_dmi_isin[[#This Row],[ISIN]],Corp_value!$B:$B,0),MATCH(U$2,Corp_value!$1:$1,0))="--","",INDEX(Corp_value!$A$1:$EC$2998,MATCH(tbl_dmi_isin[[#This Row],[ISIN]],Corp_value!$B:$B,0),MATCH(U$2,Corp_value!$1:$1,0))))</f>
        <v>#N/A</v>
      </c>
      <c r="V216" s="143" t="str">
        <f>IFERROR(IF(tbl_dmi_isin[[#This Row],[Index]]&gt;$A$2,"",INDEX(Corp_value!$A$1:$EC$2998,MATCH(tbl_dmi_isin[[#This Row],[ISIN]],Corp_value!$B:$B,0),MATCH(V$2,Corp_value!$1:$1,0)))/100000000,"")</f>
        <v/>
      </c>
      <c r="W216" s="151" t="e">
        <f>IF(tbl_dmi_isin[[#This Row],[Index]]&gt;$A$2,"",INDEX(Corp_value!$A$1:$EC$2998,MATCH(tbl_dmi_isin[[#This Row],[ISIN]],Corp_value!$B:$B,0),MATCH(W$2,Corp_value!$1:$1,0)))</f>
        <v>#N/A</v>
      </c>
      <c r="X216" s="151" t="e">
        <f>IF(tbl_dmi_isin[[#This Row],[Index]]&gt;$A$2,"",INDEX(Corp_value!$A$1:$EC$2998,MATCH(tbl_dmi_isin[[#This Row],[ISIN]],Corp_value!$B:$B,0),MATCH(X$2,Corp_value!$1:$1,0)))</f>
        <v>#N/A</v>
      </c>
      <c r="Y216" s="153" t="e">
        <f>IF(tbl_dmi_isin[[#This Row],[Index]]&gt;$A$2,"",INDEX(Corp_value!$A$1:$EC$2998,MATCH(tbl_dmi_isin[[#This Row],[ISIN]],Corp_value!$B:$B,0),MATCH(Y$2,Corp_value!$1:$1,0)))</f>
        <v>#N/A</v>
      </c>
      <c r="Z216" s="153" t="e">
        <f>IF(tbl_dmi_isin[[#This Row],[Index]]&gt;$A$2,"",INDEX(Corp_value!$A$1:$EC$2998,MATCH(tbl_dmi_isin[[#This Row],[ISIN]],Corp_value!$B:$B,0),MATCH(Z$2,Corp_value!$1:$1,0)))</f>
        <v>#N/A</v>
      </c>
    </row>
    <row r="217" spans="1:26">
      <c r="A217" s="12">
        <v>214</v>
      </c>
      <c r="B217" s="85" t="str">
        <f>IF(tbl_dmi_isin[[#This Row],[Index]]&gt;$A$2,"",TEXT(INDEX(美元债一级!$A$2:$BO$2879,tbl_dmi_isin[[#This Row],[Index]]+1,MATCH(B$2,美元债一级!$2:$2,0)),"yyyy/mm/dd"))</f>
        <v>2023/02/24</v>
      </c>
      <c r="C217" s="12" t="str">
        <f>IF(tbl_dmi_isin[[#This Row],[Index]]&gt;$A$2,"",INDEX(美元债一级!$A$2:$BO$2880,tbl_dmi_isin[[#This Row],[Index]]+1,MATCH(C$2,美元债一级!$2:$2,0)))</f>
        <v>XS2594809902</v>
      </c>
      <c r="D217" s="12" t="str">
        <f>IF(tbl_dmi_isin[[#This Row],[Index]]&gt;$A$2,"",INDEX(美元债一级!$A$2:$BO$2880,tbl_dmi_isin[[#This Row],[Index]]+1,MATCH(D$2,美元债一级!$2:$2,0)))</f>
        <v>香港按揭证券有限公司</v>
      </c>
      <c r="E217" s="12" t="str">
        <f>TEXT(tbl_dmi_isin[[#This Row],[定价日]],"YYMMDD")&amp;tbl_dmi_isin[[#This Row],[ISIN]]</f>
        <v>230224XS2594809902</v>
      </c>
      <c r="F217" s="114"/>
      <c r="G217" s="24" t="e">
        <f>IF(tbl_dmi_isin[[#This Row],[Index]]&gt;$A$2,"",INDEX(Corp_value!$A$1:$EC$2998,MATCH(tbl_dmi_isin[[#This Row],[ISIN]],Corp_value!$B:$B,0),MATCH(G$2,Corp_value!$1:$1,0)))</f>
        <v>#N/A</v>
      </c>
      <c r="H217" s="25" t="e">
        <f>IF(tbl_dmi_isin[[#This Row],[Index]]&gt;$A$2,"",INDEX(Corp_value!$A$1:$EC$2998,MATCH(tbl_dmi_isin[[#This Row],[ISIN]],Corp_value!$B:$B,0),MATCH(H$2,Corp_value!$1:$1,0)))</f>
        <v>#N/A</v>
      </c>
      <c r="I217" s="25" t="e">
        <f>IF(tbl_dmi_isin[[#This Row],[Index]]&gt;$A$2,"",IF(INDEX(Corp_value!$A$1:$EC$2998,MATCH(tbl_dmi_isin[[#This Row],[ISIN]],Corp_value!$B:$B,0),MATCH(I$2,Corp_value!$1:$1,0))="--","",INDEX(Corp_value!$A$1:$EC$2998,MATCH(tbl_dmi_isin[[#This Row],[ISIN]],Corp_value!$B:$B,0),MATCH(I$2,Corp_value!$1:$1,0))))</f>
        <v>#N/A</v>
      </c>
      <c r="J217" s="24" t="e">
        <f>IF(tbl_dmi_isin[[#This Row],[Index]]&gt;$A$2,"",INDEX(Corp_value!$A$1:$EC$2998,MATCH(tbl_dmi_isin[[#This Row],[ISIN]],Corp_value!$B:$B,0),MATCH(J$2,Corp_value!$1:$1,0)))</f>
        <v>#N/A</v>
      </c>
      <c r="K217" s="24" t="e">
        <f>IF(tbl_dmi_isin[[#This Row],[Index]]&gt;$A$2,"",INDEX(Corp_value!$A$1:$EC$2998,MATCH(tbl_dmi_isin[[#This Row],[ISIN]],Corp_value!$B:$B,0),MATCH(K$2,Corp_value!$1:$1,0)))</f>
        <v>#N/A</v>
      </c>
      <c r="L217" s="24" t="e">
        <f>IF(tbl_dmi_isin[[#This Row],[Index]]&gt;$A$2,"",IF(INDEX(Corp_value!$A$1:$EC$2998,MATCH(tbl_dmi_isin[[#This Row],[ISIN]],Corp_value!$B:$B,0),MATCH(L$2,Corp_value!$1:$1,0))="--","",INDEX(Corp_value!$A$1:$EC$2998,MATCH(tbl_dmi_isin[[#This Row],[ISIN]],Corp_value!$B:$B,0),MATCH(L$2,Corp_value!$1:$1,0))))</f>
        <v>#N/A</v>
      </c>
      <c r="M217" s="132" t="e">
        <f>IF(tbl_dmi_isin[[#This Row],[Index]]&gt;$A$2,"",INDEX(Corp_value!$A$1:$EC$2998,MATCH(tbl_dmi_isin[[#This Row],[ISIN]],Corp_value!$B:$B,0),MATCH(M$2,Corp_value!$1:$1,0)))</f>
        <v>#N/A</v>
      </c>
      <c r="N217" s="132" t="e">
        <f>IF(tbl_dmi_isin[[#This Row],[Index]]&gt;$A$2,"",IF(INDEX(Corp_value!$A$1:$EC$2998,MATCH(tbl_dmi_isin[[#This Row],[ISIN]],Corp_value!$B:$B,0),MATCH(N$2,Corp_value!$1:$1,0))="--","",INDEX(Corp_value!$A$1:$EC$2998,MATCH(tbl_dmi_isin[[#This Row],[ISIN]],Corp_value!$B:$B,0),MATCH(N$2,Corp_value!$1:$1,0))))</f>
        <v>#N/A</v>
      </c>
      <c r="O217" s="132" t="e">
        <f>IF(tbl_dmi_isin[[#This Row],[Index]]&gt;$A$2,"",INDEX(Corp_value!$A$1:$EC$2998,MATCH(tbl_dmi_isin[[#This Row],[ISIN]],Corp_value!$B:$B,0),MATCH(O$2,Corp_value!$1:$1,0)))</f>
        <v>#N/A</v>
      </c>
      <c r="P217" s="147" t="e">
        <f>IF(tbl_dmi_isin[[#This Row],[Index]]&gt;$A$2,"",TEXT(INDEX(Corp_value!$A$1:$EC$2998,MATCH(tbl_dmi_isin[[#This Row],[ISIN]],Corp_value!$B:$B,0),MATCH(P$2,Corp_value!$1:$1,0)),"yyyy/mm/dd"))</f>
        <v>#N/A</v>
      </c>
      <c r="Q217" s="147" t="e">
        <f>IF(tbl_dmi_isin[[#This Row],[Index]]&gt;$A$2,"",TEXT(INDEX(Corp_value!$A$1:$EC$2998,MATCH(tbl_dmi_isin[[#This Row],[ISIN]],Corp_value!$B:$B,0),MATCH(Q$2,Corp_value!$1:$1,0)),"yyyy/mm/dd"))</f>
        <v>#N/A</v>
      </c>
      <c r="R217" s="147" t="e">
        <f>IF(tbl_dmi_isin[[#This Row],[Index]]&gt;$A$2,"",IF(TEXT(INDEX(Corp_value!$A$1:$EC$2998,MATCH(tbl_dmi_isin[[#This Row],[ISIN]],Corp_value!$B:$B,0),MATCH(R$2,Corp_value!$1:$1,0)),"yyyy/mm/dd")="--","",TEXT(INDEX(Corp_value!$A$1:$EC$2998,MATCH(tbl_dmi_isin[[#This Row],[ISIN]],Corp_value!$B:$B,0),MATCH(R$2,Corp_value!$1:$1,0)),"yyyy/mm/dd")))</f>
        <v>#N/A</v>
      </c>
      <c r="S217" s="132" t="e">
        <f>IF(tbl_dmi_isin[[#This Row],[Index]]&gt;$A$2,"",INDEX(Corp_value!$A$1:$EC$2998,MATCH(tbl_dmi_isin[[#This Row],[ISIN]],Corp_value!$B:$B,0),MATCH(S$2,Corp_value!$1:$1,0)))</f>
        <v>#N/A</v>
      </c>
      <c r="T217" s="132" t="e">
        <f>IF(tbl_dmi_isin[[#This Row],[Index]]&gt;$A$2,"",INDEX(Corp_value!$A$1:$EC$2998,MATCH(tbl_dmi_isin[[#This Row],[ISIN]],Corp_value!$B:$B,0),MATCH(T$2,Corp_value!$1:$1,0)))</f>
        <v>#N/A</v>
      </c>
      <c r="U217" s="132" t="e">
        <f>IF(tbl_dmi_isin[[#This Row],[Index]]&gt;$A$2,"",IF(INDEX(Corp_value!$A$1:$EC$2998,MATCH(tbl_dmi_isin[[#This Row],[ISIN]],Corp_value!$B:$B,0),MATCH(U$2,Corp_value!$1:$1,0))="--","",INDEX(Corp_value!$A$1:$EC$2998,MATCH(tbl_dmi_isin[[#This Row],[ISIN]],Corp_value!$B:$B,0),MATCH(U$2,Corp_value!$1:$1,0))))</f>
        <v>#N/A</v>
      </c>
      <c r="V217" s="143" t="str">
        <f>IFERROR(IF(tbl_dmi_isin[[#This Row],[Index]]&gt;$A$2,"",INDEX(Corp_value!$A$1:$EC$2998,MATCH(tbl_dmi_isin[[#This Row],[ISIN]],Corp_value!$B:$B,0),MATCH(V$2,Corp_value!$1:$1,0)))/100000000,"")</f>
        <v/>
      </c>
      <c r="W217" s="151" t="e">
        <f>IF(tbl_dmi_isin[[#This Row],[Index]]&gt;$A$2,"",INDEX(Corp_value!$A$1:$EC$2998,MATCH(tbl_dmi_isin[[#This Row],[ISIN]],Corp_value!$B:$B,0),MATCH(W$2,Corp_value!$1:$1,0)))</f>
        <v>#N/A</v>
      </c>
      <c r="X217" s="151" t="e">
        <f>IF(tbl_dmi_isin[[#This Row],[Index]]&gt;$A$2,"",INDEX(Corp_value!$A$1:$EC$2998,MATCH(tbl_dmi_isin[[#This Row],[ISIN]],Corp_value!$B:$B,0),MATCH(X$2,Corp_value!$1:$1,0)))</f>
        <v>#N/A</v>
      </c>
      <c r="Y217" s="153" t="e">
        <f>IF(tbl_dmi_isin[[#This Row],[Index]]&gt;$A$2,"",INDEX(Corp_value!$A$1:$EC$2998,MATCH(tbl_dmi_isin[[#This Row],[ISIN]],Corp_value!$B:$B,0),MATCH(Y$2,Corp_value!$1:$1,0)))</f>
        <v>#N/A</v>
      </c>
      <c r="Z217" s="153" t="e">
        <f>IF(tbl_dmi_isin[[#This Row],[Index]]&gt;$A$2,"",INDEX(Corp_value!$A$1:$EC$2998,MATCH(tbl_dmi_isin[[#This Row],[ISIN]],Corp_value!$B:$B,0),MATCH(Z$2,Corp_value!$1:$1,0)))</f>
        <v>#N/A</v>
      </c>
    </row>
    <row r="218" spans="1:26">
      <c r="A218" s="12">
        <v>215</v>
      </c>
      <c r="B218" s="85" t="str">
        <f>IF(tbl_dmi_isin[[#This Row],[Index]]&gt;$A$2,"",TEXT(INDEX(美元债一级!$A$2:$BO$2879,tbl_dmi_isin[[#This Row],[Index]]+1,MATCH(B$2,美元债一级!$2:$2,0)),"yyyy/mm/dd"))</f>
        <v>2023/02/24</v>
      </c>
      <c r="C218" s="12" t="str">
        <f>IF(tbl_dmi_isin[[#This Row],[Index]]&gt;$A$2,"",INDEX(美元债一级!$A$2:$BO$2880,tbl_dmi_isin[[#This Row],[Index]]+1,MATCH(C$2,美元债一级!$2:$2,0)))</f>
        <v>XS2594811718</v>
      </c>
      <c r="D218" s="12" t="str">
        <f>IF(tbl_dmi_isin[[#This Row],[Index]]&gt;$A$2,"",INDEX(美元债一级!$A$2:$BO$2880,tbl_dmi_isin[[#This Row],[Index]]+1,MATCH(D$2,美元债一级!$2:$2,0)))</f>
        <v>香港按揭证券有限公司</v>
      </c>
      <c r="E218" s="12" t="str">
        <f>TEXT(tbl_dmi_isin[[#This Row],[定价日]],"YYMMDD")&amp;tbl_dmi_isin[[#This Row],[ISIN]]</f>
        <v>230224XS2594811718</v>
      </c>
      <c r="F218" s="114"/>
      <c r="G218" s="24" t="e">
        <f>IF(tbl_dmi_isin[[#This Row],[Index]]&gt;$A$2,"",INDEX(Corp_value!$A$1:$EC$2998,MATCH(tbl_dmi_isin[[#This Row],[ISIN]],Corp_value!$B:$B,0),MATCH(G$2,Corp_value!$1:$1,0)))</f>
        <v>#N/A</v>
      </c>
      <c r="H218" s="25" t="e">
        <f>IF(tbl_dmi_isin[[#This Row],[Index]]&gt;$A$2,"",INDEX(Corp_value!$A$1:$EC$2998,MATCH(tbl_dmi_isin[[#This Row],[ISIN]],Corp_value!$B:$B,0),MATCH(H$2,Corp_value!$1:$1,0)))</f>
        <v>#N/A</v>
      </c>
      <c r="I218" s="25" t="e">
        <f>IF(tbl_dmi_isin[[#This Row],[Index]]&gt;$A$2,"",IF(INDEX(Corp_value!$A$1:$EC$2998,MATCH(tbl_dmi_isin[[#This Row],[ISIN]],Corp_value!$B:$B,0),MATCH(I$2,Corp_value!$1:$1,0))="--","",INDEX(Corp_value!$A$1:$EC$2998,MATCH(tbl_dmi_isin[[#This Row],[ISIN]],Corp_value!$B:$B,0),MATCH(I$2,Corp_value!$1:$1,0))))</f>
        <v>#N/A</v>
      </c>
      <c r="J218" s="24" t="e">
        <f>IF(tbl_dmi_isin[[#This Row],[Index]]&gt;$A$2,"",INDEX(Corp_value!$A$1:$EC$2998,MATCH(tbl_dmi_isin[[#This Row],[ISIN]],Corp_value!$B:$B,0),MATCH(J$2,Corp_value!$1:$1,0)))</f>
        <v>#N/A</v>
      </c>
      <c r="K218" s="24" t="e">
        <f>IF(tbl_dmi_isin[[#This Row],[Index]]&gt;$A$2,"",INDEX(Corp_value!$A$1:$EC$2998,MATCH(tbl_dmi_isin[[#This Row],[ISIN]],Corp_value!$B:$B,0),MATCH(K$2,Corp_value!$1:$1,0)))</f>
        <v>#N/A</v>
      </c>
      <c r="L218" s="24" t="e">
        <f>IF(tbl_dmi_isin[[#This Row],[Index]]&gt;$A$2,"",IF(INDEX(Corp_value!$A$1:$EC$2998,MATCH(tbl_dmi_isin[[#This Row],[ISIN]],Corp_value!$B:$B,0),MATCH(L$2,Corp_value!$1:$1,0))="--","",INDEX(Corp_value!$A$1:$EC$2998,MATCH(tbl_dmi_isin[[#This Row],[ISIN]],Corp_value!$B:$B,0),MATCH(L$2,Corp_value!$1:$1,0))))</f>
        <v>#N/A</v>
      </c>
      <c r="M218" s="132" t="e">
        <f>IF(tbl_dmi_isin[[#This Row],[Index]]&gt;$A$2,"",INDEX(Corp_value!$A$1:$EC$2998,MATCH(tbl_dmi_isin[[#This Row],[ISIN]],Corp_value!$B:$B,0),MATCH(M$2,Corp_value!$1:$1,0)))</f>
        <v>#N/A</v>
      </c>
      <c r="N218" s="132" t="e">
        <f>IF(tbl_dmi_isin[[#This Row],[Index]]&gt;$A$2,"",IF(INDEX(Corp_value!$A$1:$EC$2998,MATCH(tbl_dmi_isin[[#This Row],[ISIN]],Corp_value!$B:$B,0),MATCH(N$2,Corp_value!$1:$1,0))="--","",INDEX(Corp_value!$A$1:$EC$2998,MATCH(tbl_dmi_isin[[#This Row],[ISIN]],Corp_value!$B:$B,0),MATCH(N$2,Corp_value!$1:$1,0))))</f>
        <v>#N/A</v>
      </c>
      <c r="O218" s="132" t="e">
        <f>IF(tbl_dmi_isin[[#This Row],[Index]]&gt;$A$2,"",INDEX(Corp_value!$A$1:$EC$2998,MATCH(tbl_dmi_isin[[#This Row],[ISIN]],Corp_value!$B:$B,0),MATCH(O$2,Corp_value!$1:$1,0)))</f>
        <v>#N/A</v>
      </c>
      <c r="P218" s="147" t="e">
        <f>IF(tbl_dmi_isin[[#This Row],[Index]]&gt;$A$2,"",TEXT(INDEX(Corp_value!$A$1:$EC$2998,MATCH(tbl_dmi_isin[[#This Row],[ISIN]],Corp_value!$B:$B,0),MATCH(P$2,Corp_value!$1:$1,0)),"yyyy/mm/dd"))</f>
        <v>#N/A</v>
      </c>
      <c r="Q218" s="147" t="e">
        <f>IF(tbl_dmi_isin[[#This Row],[Index]]&gt;$A$2,"",TEXT(INDEX(Corp_value!$A$1:$EC$2998,MATCH(tbl_dmi_isin[[#This Row],[ISIN]],Corp_value!$B:$B,0),MATCH(Q$2,Corp_value!$1:$1,0)),"yyyy/mm/dd"))</f>
        <v>#N/A</v>
      </c>
      <c r="R218" s="147" t="e">
        <f>IF(tbl_dmi_isin[[#This Row],[Index]]&gt;$A$2,"",IF(TEXT(INDEX(Corp_value!$A$1:$EC$2998,MATCH(tbl_dmi_isin[[#This Row],[ISIN]],Corp_value!$B:$B,0),MATCH(R$2,Corp_value!$1:$1,0)),"yyyy/mm/dd")="--","",TEXT(INDEX(Corp_value!$A$1:$EC$2998,MATCH(tbl_dmi_isin[[#This Row],[ISIN]],Corp_value!$B:$B,0),MATCH(R$2,Corp_value!$1:$1,0)),"yyyy/mm/dd")))</f>
        <v>#N/A</v>
      </c>
      <c r="S218" s="132" t="e">
        <f>IF(tbl_dmi_isin[[#This Row],[Index]]&gt;$A$2,"",INDEX(Corp_value!$A$1:$EC$2998,MATCH(tbl_dmi_isin[[#This Row],[ISIN]],Corp_value!$B:$B,0),MATCH(S$2,Corp_value!$1:$1,0)))</f>
        <v>#N/A</v>
      </c>
      <c r="T218" s="132" t="e">
        <f>IF(tbl_dmi_isin[[#This Row],[Index]]&gt;$A$2,"",INDEX(Corp_value!$A$1:$EC$2998,MATCH(tbl_dmi_isin[[#This Row],[ISIN]],Corp_value!$B:$B,0),MATCH(T$2,Corp_value!$1:$1,0)))</f>
        <v>#N/A</v>
      </c>
      <c r="U218" s="132" t="e">
        <f>IF(tbl_dmi_isin[[#This Row],[Index]]&gt;$A$2,"",IF(INDEX(Corp_value!$A$1:$EC$2998,MATCH(tbl_dmi_isin[[#This Row],[ISIN]],Corp_value!$B:$B,0),MATCH(U$2,Corp_value!$1:$1,0))="--","",INDEX(Corp_value!$A$1:$EC$2998,MATCH(tbl_dmi_isin[[#This Row],[ISIN]],Corp_value!$B:$B,0),MATCH(U$2,Corp_value!$1:$1,0))))</f>
        <v>#N/A</v>
      </c>
      <c r="V218" s="143" t="str">
        <f>IFERROR(IF(tbl_dmi_isin[[#This Row],[Index]]&gt;$A$2,"",INDEX(Corp_value!$A$1:$EC$2998,MATCH(tbl_dmi_isin[[#This Row],[ISIN]],Corp_value!$B:$B,0),MATCH(V$2,Corp_value!$1:$1,0)))/100000000,"")</f>
        <v/>
      </c>
      <c r="W218" s="151" t="e">
        <f>IF(tbl_dmi_isin[[#This Row],[Index]]&gt;$A$2,"",INDEX(Corp_value!$A$1:$EC$2998,MATCH(tbl_dmi_isin[[#This Row],[ISIN]],Corp_value!$B:$B,0),MATCH(W$2,Corp_value!$1:$1,0)))</f>
        <v>#N/A</v>
      </c>
      <c r="X218" s="151" t="e">
        <f>IF(tbl_dmi_isin[[#This Row],[Index]]&gt;$A$2,"",INDEX(Corp_value!$A$1:$EC$2998,MATCH(tbl_dmi_isin[[#This Row],[ISIN]],Corp_value!$B:$B,0),MATCH(X$2,Corp_value!$1:$1,0)))</f>
        <v>#N/A</v>
      </c>
      <c r="Y218" s="153" t="e">
        <f>IF(tbl_dmi_isin[[#This Row],[Index]]&gt;$A$2,"",INDEX(Corp_value!$A$1:$EC$2998,MATCH(tbl_dmi_isin[[#This Row],[ISIN]],Corp_value!$B:$B,0),MATCH(Y$2,Corp_value!$1:$1,0)))</f>
        <v>#N/A</v>
      </c>
      <c r="Z218" s="153" t="e">
        <f>IF(tbl_dmi_isin[[#This Row],[Index]]&gt;$A$2,"",INDEX(Corp_value!$A$1:$EC$2998,MATCH(tbl_dmi_isin[[#This Row],[ISIN]],Corp_value!$B:$B,0),MATCH(Z$2,Corp_value!$1:$1,0)))</f>
        <v>#N/A</v>
      </c>
    </row>
    <row r="219" spans="1:26">
      <c r="A219" s="12">
        <v>216</v>
      </c>
      <c r="B219" s="85" t="str">
        <f>IF(tbl_dmi_isin[[#This Row],[Index]]&gt;$A$2,"",TEXT(INDEX(美元债一级!$A$2:$BO$2879,tbl_dmi_isin[[#This Row],[Index]]+1,MATCH(B$2,美元债一级!$2:$2,0)),"yyyy/mm/dd"))</f>
        <v>2023/02/22</v>
      </c>
      <c r="C219" s="12" t="str">
        <f>IF(tbl_dmi_isin[[#This Row],[Index]]&gt;$A$2,"",INDEX(美元债一级!$A$2:$BO$2880,tbl_dmi_isin[[#This Row],[Index]]+1,MATCH(C$2,美元债一级!$2:$2,0)))</f>
        <v>HK0000913589</v>
      </c>
      <c r="D219" s="12" t="str">
        <f>IF(tbl_dmi_isin[[#This Row],[Index]]&gt;$A$2,"",INDEX(美元债一级!$A$2:$BO$2880,tbl_dmi_isin[[#This Row],[Index]]+1,MATCH(D$2,美元债一级!$2:$2,0)))</f>
        <v>香港按揭证券有限公司</v>
      </c>
      <c r="E219" s="12" t="str">
        <f>TEXT(tbl_dmi_isin[[#This Row],[定价日]],"YYMMDD")&amp;tbl_dmi_isin[[#This Row],[ISIN]]</f>
        <v>230222HK0000913589</v>
      </c>
      <c r="F219" s="114"/>
      <c r="G219" s="24" t="e">
        <f>IF(tbl_dmi_isin[[#This Row],[Index]]&gt;$A$2,"",INDEX(Corp_value!$A$1:$EC$2998,MATCH(tbl_dmi_isin[[#This Row],[ISIN]],Corp_value!$B:$B,0),MATCH(G$2,Corp_value!$1:$1,0)))</f>
        <v>#N/A</v>
      </c>
      <c r="H219" s="25" t="e">
        <f>IF(tbl_dmi_isin[[#This Row],[Index]]&gt;$A$2,"",INDEX(Corp_value!$A$1:$EC$2998,MATCH(tbl_dmi_isin[[#This Row],[ISIN]],Corp_value!$B:$B,0),MATCH(H$2,Corp_value!$1:$1,0)))</f>
        <v>#N/A</v>
      </c>
      <c r="I219" s="25" t="e">
        <f>IF(tbl_dmi_isin[[#This Row],[Index]]&gt;$A$2,"",IF(INDEX(Corp_value!$A$1:$EC$2998,MATCH(tbl_dmi_isin[[#This Row],[ISIN]],Corp_value!$B:$B,0),MATCH(I$2,Corp_value!$1:$1,0))="--","",INDEX(Corp_value!$A$1:$EC$2998,MATCH(tbl_dmi_isin[[#This Row],[ISIN]],Corp_value!$B:$B,0),MATCH(I$2,Corp_value!$1:$1,0))))</f>
        <v>#N/A</v>
      </c>
      <c r="J219" s="24" t="e">
        <f>IF(tbl_dmi_isin[[#This Row],[Index]]&gt;$A$2,"",INDEX(Corp_value!$A$1:$EC$2998,MATCH(tbl_dmi_isin[[#This Row],[ISIN]],Corp_value!$B:$B,0),MATCH(J$2,Corp_value!$1:$1,0)))</f>
        <v>#N/A</v>
      </c>
      <c r="K219" s="24" t="e">
        <f>IF(tbl_dmi_isin[[#This Row],[Index]]&gt;$A$2,"",INDEX(Corp_value!$A$1:$EC$2998,MATCH(tbl_dmi_isin[[#This Row],[ISIN]],Corp_value!$B:$B,0),MATCH(K$2,Corp_value!$1:$1,0)))</f>
        <v>#N/A</v>
      </c>
      <c r="L219" s="24" t="e">
        <f>IF(tbl_dmi_isin[[#This Row],[Index]]&gt;$A$2,"",IF(INDEX(Corp_value!$A$1:$EC$2998,MATCH(tbl_dmi_isin[[#This Row],[ISIN]],Corp_value!$B:$B,0),MATCH(L$2,Corp_value!$1:$1,0))="--","",INDEX(Corp_value!$A$1:$EC$2998,MATCH(tbl_dmi_isin[[#This Row],[ISIN]],Corp_value!$B:$B,0),MATCH(L$2,Corp_value!$1:$1,0))))</f>
        <v>#N/A</v>
      </c>
      <c r="M219" s="132" t="e">
        <f>IF(tbl_dmi_isin[[#This Row],[Index]]&gt;$A$2,"",INDEX(Corp_value!$A$1:$EC$2998,MATCH(tbl_dmi_isin[[#This Row],[ISIN]],Corp_value!$B:$B,0),MATCH(M$2,Corp_value!$1:$1,0)))</f>
        <v>#N/A</v>
      </c>
      <c r="N219" s="132" t="e">
        <f>IF(tbl_dmi_isin[[#This Row],[Index]]&gt;$A$2,"",IF(INDEX(Corp_value!$A$1:$EC$2998,MATCH(tbl_dmi_isin[[#This Row],[ISIN]],Corp_value!$B:$B,0),MATCH(N$2,Corp_value!$1:$1,0))="--","",INDEX(Corp_value!$A$1:$EC$2998,MATCH(tbl_dmi_isin[[#This Row],[ISIN]],Corp_value!$B:$B,0),MATCH(N$2,Corp_value!$1:$1,0))))</f>
        <v>#N/A</v>
      </c>
      <c r="O219" s="132" t="e">
        <f>IF(tbl_dmi_isin[[#This Row],[Index]]&gt;$A$2,"",INDEX(Corp_value!$A$1:$EC$2998,MATCH(tbl_dmi_isin[[#This Row],[ISIN]],Corp_value!$B:$B,0),MATCH(O$2,Corp_value!$1:$1,0)))</f>
        <v>#N/A</v>
      </c>
      <c r="P219" s="147" t="e">
        <f>IF(tbl_dmi_isin[[#This Row],[Index]]&gt;$A$2,"",TEXT(INDEX(Corp_value!$A$1:$EC$2998,MATCH(tbl_dmi_isin[[#This Row],[ISIN]],Corp_value!$B:$B,0),MATCH(P$2,Corp_value!$1:$1,0)),"yyyy/mm/dd"))</f>
        <v>#N/A</v>
      </c>
      <c r="Q219" s="147" t="e">
        <f>IF(tbl_dmi_isin[[#This Row],[Index]]&gt;$A$2,"",TEXT(INDEX(Corp_value!$A$1:$EC$2998,MATCH(tbl_dmi_isin[[#This Row],[ISIN]],Corp_value!$B:$B,0),MATCH(Q$2,Corp_value!$1:$1,0)),"yyyy/mm/dd"))</f>
        <v>#N/A</v>
      </c>
      <c r="R219" s="147" t="e">
        <f>IF(tbl_dmi_isin[[#This Row],[Index]]&gt;$A$2,"",IF(TEXT(INDEX(Corp_value!$A$1:$EC$2998,MATCH(tbl_dmi_isin[[#This Row],[ISIN]],Corp_value!$B:$B,0),MATCH(R$2,Corp_value!$1:$1,0)),"yyyy/mm/dd")="--","",TEXT(INDEX(Corp_value!$A$1:$EC$2998,MATCH(tbl_dmi_isin[[#This Row],[ISIN]],Corp_value!$B:$B,0),MATCH(R$2,Corp_value!$1:$1,0)),"yyyy/mm/dd")))</f>
        <v>#N/A</v>
      </c>
      <c r="S219" s="132" t="e">
        <f>IF(tbl_dmi_isin[[#This Row],[Index]]&gt;$A$2,"",INDEX(Corp_value!$A$1:$EC$2998,MATCH(tbl_dmi_isin[[#This Row],[ISIN]],Corp_value!$B:$B,0),MATCH(S$2,Corp_value!$1:$1,0)))</f>
        <v>#N/A</v>
      </c>
      <c r="T219" s="132" t="e">
        <f>IF(tbl_dmi_isin[[#This Row],[Index]]&gt;$A$2,"",INDEX(Corp_value!$A$1:$EC$2998,MATCH(tbl_dmi_isin[[#This Row],[ISIN]],Corp_value!$B:$B,0),MATCH(T$2,Corp_value!$1:$1,0)))</f>
        <v>#N/A</v>
      </c>
      <c r="U219" s="132" t="e">
        <f>IF(tbl_dmi_isin[[#This Row],[Index]]&gt;$A$2,"",IF(INDEX(Corp_value!$A$1:$EC$2998,MATCH(tbl_dmi_isin[[#This Row],[ISIN]],Corp_value!$B:$B,0),MATCH(U$2,Corp_value!$1:$1,0))="--","",INDEX(Corp_value!$A$1:$EC$2998,MATCH(tbl_dmi_isin[[#This Row],[ISIN]],Corp_value!$B:$B,0),MATCH(U$2,Corp_value!$1:$1,0))))</f>
        <v>#N/A</v>
      </c>
      <c r="V219" s="143" t="str">
        <f>IFERROR(IF(tbl_dmi_isin[[#This Row],[Index]]&gt;$A$2,"",INDEX(Corp_value!$A$1:$EC$2998,MATCH(tbl_dmi_isin[[#This Row],[ISIN]],Corp_value!$B:$B,0),MATCH(V$2,Corp_value!$1:$1,0)))/100000000,"")</f>
        <v/>
      </c>
      <c r="W219" s="151" t="e">
        <f>IF(tbl_dmi_isin[[#This Row],[Index]]&gt;$A$2,"",INDEX(Corp_value!$A$1:$EC$2998,MATCH(tbl_dmi_isin[[#This Row],[ISIN]],Corp_value!$B:$B,0),MATCH(W$2,Corp_value!$1:$1,0)))</f>
        <v>#N/A</v>
      </c>
      <c r="X219" s="151" t="e">
        <f>IF(tbl_dmi_isin[[#This Row],[Index]]&gt;$A$2,"",INDEX(Corp_value!$A$1:$EC$2998,MATCH(tbl_dmi_isin[[#This Row],[ISIN]],Corp_value!$B:$B,0),MATCH(X$2,Corp_value!$1:$1,0)))</f>
        <v>#N/A</v>
      </c>
      <c r="Y219" s="153" t="e">
        <f>IF(tbl_dmi_isin[[#This Row],[Index]]&gt;$A$2,"",INDEX(Corp_value!$A$1:$EC$2998,MATCH(tbl_dmi_isin[[#This Row],[ISIN]],Corp_value!$B:$B,0),MATCH(Y$2,Corp_value!$1:$1,0)))</f>
        <v>#N/A</v>
      </c>
      <c r="Z219" s="153" t="e">
        <f>IF(tbl_dmi_isin[[#This Row],[Index]]&gt;$A$2,"",INDEX(Corp_value!$A$1:$EC$2998,MATCH(tbl_dmi_isin[[#This Row],[ISIN]],Corp_value!$B:$B,0),MATCH(Z$2,Corp_value!$1:$1,0)))</f>
        <v>#N/A</v>
      </c>
    </row>
    <row r="220" spans="1:26">
      <c r="A220" s="12">
        <v>217</v>
      </c>
      <c r="B220" s="85" t="str">
        <f>IF(tbl_dmi_isin[[#This Row],[Index]]&gt;$A$2,"",TEXT(INDEX(美元债一级!$A$2:$BO$2879,tbl_dmi_isin[[#This Row],[Index]]+1,MATCH(B$2,美元债一级!$2:$2,0)),"yyyy/mm/dd"))</f>
        <v>2023/02/22</v>
      </c>
      <c r="C220" s="12" t="str">
        <f>IF(tbl_dmi_isin[[#This Row],[Index]]&gt;$A$2,"",INDEX(美元债一级!$A$2:$BO$2880,tbl_dmi_isin[[#This Row],[Index]]+1,MATCH(C$2,美元债一级!$2:$2,0)))</f>
        <v>XS2593593333</v>
      </c>
      <c r="D220" s="12" t="str">
        <f>IF(tbl_dmi_isin[[#This Row],[Index]]&gt;$A$2,"",INDEX(美元债一级!$A$2:$BO$2880,tbl_dmi_isin[[#This Row],[Index]]+1,MATCH(D$2,美元债一级!$2:$2,0)))</f>
        <v>香港按揭证券有限公司</v>
      </c>
      <c r="E220" s="12" t="str">
        <f>TEXT(tbl_dmi_isin[[#This Row],[定价日]],"YYMMDD")&amp;tbl_dmi_isin[[#This Row],[ISIN]]</f>
        <v>230222XS2593593333</v>
      </c>
      <c r="F220" s="114"/>
      <c r="G220" s="24" t="e">
        <f>IF(tbl_dmi_isin[[#This Row],[Index]]&gt;$A$2,"",INDEX(Corp_value!$A$1:$EC$2998,MATCH(tbl_dmi_isin[[#This Row],[ISIN]],Corp_value!$B:$B,0),MATCH(G$2,Corp_value!$1:$1,0)))</f>
        <v>#N/A</v>
      </c>
      <c r="H220" s="25" t="e">
        <f>IF(tbl_dmi_isin[[#This Row],[Index]]&gt;$A$2,"",INDEX(Corp_value!$A$1:$EC$2998,MATCH(tbl_dmi_isin[[#This Row],[ISIN]],Corp_value!$B:$B,0),MATCH(H$2,Corp_value!$1:$1,0)))</f>
        <v>#N/A</v>
      </c>
      <c r="I220" s="25" t="e">
        <f>IF(tbl_dmi_isin[[#This Row],[Index]]&gt;$A$2,"",IF(INDEX(Corp_value!$A$1:$EC$2998,MATCH(tbl_dmi_isin[[#This Row],[ISIN]],Corp_value!$B:$B,0),MATCH(I$2,Corp_value!$1:$1,0))="--","",INDEX(Corp_value!$A$1:$EC$2998,MATCH(tbl_dmi_isin[[#This Row],[ISIN]],Corp_value!$B:$B,0),MATCH(I$2,Corp_value!$1:$1,0))))</f>
        <v>#N/A</v>
      </c>
      <c r="J220" s="24" t="e">
        <f>IF(tbl_dmi_isin[[#This Row],[Index]]&gt;$A$2,"",INDEX(Corp_value!$A$1:$EC$2998,MATCH(tbl_dmi_isin[[#This Row],[ISIN]],Corp_value!$B:$B,0),MATCH(J$2,Corp_value!$1:$1,0)))</f>
        <v>#N/A</v>
      </c>
      <c r="K220" s="24" t="e">
        <f>IF(tbl_dmi_isin[[#This Row],[Index]]&gt;$A$2,"",INDEX(Corp_value!$A$1:$EC$2998,MATCH(tbl_dmi_isin[[#This Row],[ISIN]],Corp_value!$B:$B,0),MATCH(K$2,Corp_value!$1:$1,0)))</f>
        <v>#N/A</v>
      </c>
      <c r="L220" s="24" t="e">
        <f>IF(tbl_dmi_isin[[#This Row],[Index]]&gt;$A$2,"",IF(INDEX(Corp_value!$A$1:$EC$2998,MATCH(tbl_dmi_isin[[#This Row],[ISIN]],Corp_value!$B:$B,0),MATCH(L$2,Corp_value!$1:$1,0))="--","",INDEX(Corp_value!$A$1:$EC$2998,MATCH(tbl_dmi_isin[[#This Row],[ISIN]],Corp_value!$B:$B,0),MATCH(L$2,Corp_value!$1:$1,0))))</f>
        <v>#N/A</v>
      </c>
      <c r="M220" s="24" t="e">
        <f>IF(tbl_dmi_isin[[#This Row],[Index]]&gt;$A$2,"",INDEX(Corp_value!$A$1:$EC$2998,MATCH(tbl_dmi_isin[[#This Row],[ISIN]],Corp_value!$B:$B,0),MATCH(M$2,Corp_value!$1:$1,0)))</f>
        <v>#N/A</v>
      </c>
      <c r="N220" s="24" t="e">
        <f>IF(tbl_dmi_isin[[#This Row],[Index]]&gt;$A$2,"",IF(INDEX(Corp_value!$A$1:$EC$2998,MATCH(tbl_dmi_isin[[#This Row],[ISIN]],Corp_value!$B:$B,0),MATCH(N$2,Corp_value!$1:$1,0))="--","",INDEX(Corp_value!$A$1:$EC$2998,MATCH(tbl_dmi_isin[[#This Row],[ISIN]],Corp_value!$B:$B,0),MATCH(N$2,Corp_value!$1:$1,0))))</f>
        <v>#N/A</v>
      </c>
      <c r="O220" s="24" t="e">
        <f>IF(tbl_dmi_isin[[#This Row],[Index]]&gt;$A$2,"",INDEX(Corp_value!$A$1:$EC$2998,MATCH(tbl_dmi_isin[[#This Row],[ISIN]],Corp_value!$B:$B,0),MATCH(O$2,Corp_value!$1:$1,0)))</f>
        <v>#N/A</v>
      </c>
      <c r="P220" s="146" t="e">
        <f>IF(tbl_dmi_isin[[#This Row],[Index]]&gt;$A$2,"",TEXT(INDEX(Corp_value!$A$1:$EC$2998,MATCH(tbl_dmi_isin[[#This Row],[ISIN]],Corp_value!$B:$B,0),MATCH(P$2,Corp_value!$1:$1,0)),"yyyy/mm/dd"))</f>
        <v>#N/A</v>
      </c>
      <c r="Q220" s="146" t="e">
        <f>IF(tbl_dmi_isin[[#This Row],[Index]]&gt;$A$2,"",TEXT(INDEX(Corp_value!$A$1:$EC$2998,MATCH(tbl_dmi_isin[[#This Row],[ISIN]],Corp_value!$B:$B,0),MATCH(Q$2,Corp_value!$1:$1,0)),"yyyy/mm/dd"))</f>
        <v>#N/A</v>
      </c>
      <c r="R220" s="146" t="e">
        <f>IF(tbl_dmi_isin[[#This Row],[Index]]&gt;$A$2,"",IF(TEXT(INDEX(Corp_value!$A$1:$EC$2998,MATCH(tbl_dmi_isin[[#This Row],[ISIN]],Corp_value!$B:$B,0),MATCH(R$2,Corp_value!$1:$1,0)),"yyyy/mm/dd")="--","",TEXT(INDEX(Corp_value!$A$1:$EC$2998,MATCH(tbl_dmi_isin[[#This Row],[ISIN]],Corp_value!$B:$B,0),MATCH(R$2,Corp_value!$1:$1,0)),"yyyy/mm/dd")))</f>
        <v>#N/A</v>
      </c>
      <c r="S220" s="24" t="e">
        <f>IF(tbl_dmi_isin[[#This Row],[Index]]&gt;$A$2,"",INDEX(Corp_value!$A$1:$EC$2998,MATCH(tbl_dmi_isin[[#This Row],[ISIN]],Corp_value!$B:$B,0),MATCH(S$2,Corp_value!$1:$1,0)))</f>
        <v>#N/A</v>
      </c>
      <c r="T220" s="24" t="e">
        <f>IF(tbl_dmi_isin[[#This Row],[Index]]&gt;$A$2,"",INDEX(Corp_value!$A$1:$EC$2998,MATCH(tbl_dmi_isin[[#This Row],[ISIN]],Corp_value!$B:$B,0),MATCH(T$2,Corp_value!$1:$1,0)))</f>
        <v>#N/A</v>
      </c>
      <c r="U220" s="24" t="e">
        <f>IF(tbl_dmi_isin[[#This Row],[Index]]&gt;$A$2,"",IF(INDEX(Corp_value!$A$1:$EC$2998,MATCH(tbl_dmi_isin[[#This Row],[ISIN]],Corp_value!$B:$B,0),MATCH(U$2,Corp_value!$1:$1,0))="--","",INDEX(Corp_value!$A$1:$EC$2998,MATCH(tbl_dmi_isin[[#This Row],[ISIN]],Corp_value!$B:$B,0),MATCH(U$2,Corp_value!$1:$1,0))))</f>
        <v>#N/A</v>
      </c>
      <c r="V220" s="144" t="str">
        <f>IFERROR(IF(tbl_dmi_isin[[#This Row],[Index]]&gt;$A$2,"",INDEX(Corp_value!$A$1:$EC$2998,MATCH(tbl_dmi_isin[[#This Row],[ISIN]],Corp_value!$B:$B,0),MATCH(V$2,Corp_value!$1:$1,0)))/100000000,"")</f>
        <v/>
      </c>
      <c r="W220" s="150" t="e">
        <f>IF(tbl_dmi_isin[[#This Row],[Index]]&gt;$A$2,"",INDEX(Corp_value!$A$1:$EC$2998,MATCH(tbl_dmi_isin[[#This Row],[ISIN]],Corp_value!$B:$B,0),MATCH(W$2,Corp_value!$1:$1,0)))</f>
        <v>#N/A</v>
      </c>
      <c r="X220" s="150" t="e">
        <f>IF(tbl_dmi_isin[[#This Row],[Index]]&gt;$A$2,"",INDEX(Corp_value!$A$1:$EC$2998,MATCH(tbl_dmi_isin[[#This Row],[ISIN]],Corp_value!$B:$B,0),MATCH(X$2,Corp_value!$1:$1,0)))</f>
        <v>#N/A</v>
      </c>
      <c r="Y220" s="153" t="e">
        <f>IF(tbl_dmi_isin[[#This Row],[Index]]&gt;$A$2,"",INDEX(Corp_value!$A$1:$EC$2998,MATCH(tbl_dmi_isin[[#This Row],[ISIN]],Corp_value!$B:$B,0),MATCH(Y$2,Corp_value!$1:$1,0)))</f>
        <v>#N/A</v>
      </c>
      <c r="Z220" s="153" t="e">
        <f>IF(tbl_dmi_isin[[#This Row],[Index]]&gt;$A$2,"",INDEX(Corp_value!$A$1:$EC$2998,MATCH(tbl_dmi_isin[[#This Row],[ISIN]],Corp_value!$B:$B,0),MATCH(Z$2,Corp_value!$1:$1,0)))</f>
        <v>#N/A</v>
      </c>
    </row>
    <row r="221" spans="1:26">
      <c r="A221" s="12">
        <v>218</v>
      </c>
      <c r="B221" s="85" t="str">
        <f>IF(tbl_dmi_isin[[#This Row],[Index]]&gt;$A$2,"",TEXT(INDEX(美元债一级!$A$2:$BO$2879,tbl_dmi_isin[[#This Row],[Index]]+1,MATCH(B$2,美元债一级!$2:$2,0)),"yyyy/mm/dd"))</f>
        <v>2023/02/22</v>
      </c>
      <c r="C221" s="12" t="str">
        <f>IF(tbl_dmi_isin[[#This Row],[Index]]&gt;$A$2,"",INDEX(美元债一级!$A$2:$BO$2880,tbl_dmi_isin[[#This Row],[Index]]+1,MATCH(C$2,美元债一级!$2:$2,0)))</f>
        <v>XS2593134146</v>
      </c>
      <c r="D221" s="12" t="str">
        <f>IF(tbl_dmi_isin[[#This Row],[Index]]&gt;$A$2,"",INDEX(美元债一级!$A$2:$BO$2880,tbl_dmi_isin[[#This Row],[Index]]+1,MATCH(D$2,美元债一级!$2:$2,0)))</f>
        <v>香港按揭证券有限公司</v>
      </c>
      <c r="E221" s="12" t="str">
        <f>TEXT(tbl_dmi_isin[[#This Row],[定价日]],"YYMMDD")&amp;tbl_dmi_isin[[#This Row],[ISIN]]</f>
        <v>230222XS2593134146</v>
      </c>
      <c r="F221" s="116"/>
      <c r="G221" s="24" t="e">
        <f>IF(tbl_dmi_isin[[#This Row],[Index]]&gt;$A$2,"",INDEX(Corp_value!$A$1:$EC$2998,MATCH(tbl_dmi_isin[[#This Row],[ISIN]],Corp_value!$B:$B,0),MATCH(G$2,Corp_value!$1:$1,0)))</f>
        <v>#N/A</v>
      </c>
      <c r="H221" s="25" t="e">
        <f>IF(tbl_dmi_isin[[#This Row],[Index]]&gt;$A$2,"",INDEX(Corp_value!$A$1:$EC$2998,MATCH(tbl_dmi_isin[[#This Row],[ISIN]],Corp_value!$B:$B,0),MATCH(H$2,Corp_value!$1:$1,0)))</f>
        <v>#N/A</v>
      </c>
      <c r="I221" s="25" t="e">
        <f>IF(tbl_dmi_isin[[#This Row],[Index]]&gt;$A$2,"",IF(INDEX(Corp_value!$A$1:$EC$2998,MATCH(tbl_dmi_isin[[#This Row],[ISIN]],Corp_value!$B:$B,0),MATCH(I$2,Corp_value!$1:$1,0))="--","",INDEX(Corp_value!$A$1:$EC$2998,MATCH(tbl_dmi_isin[[#This Row],[ISIN]],Corp_value!$B:$B,0),MATCH(I$2,Corp_value!$1:$1,0))))</f>
        <v>#N/A</v>
      </c>
      <c r="J221" s="24" t="e">
        <f>IF(tbl_dmi_isin[[#This Row],[Index]]&gt;$A$2,"",INDEX(Corp_value!$A$1:$EC$2998,MATCH(tbl_dmi_isin[[#This Row],[ISIN]],Corp_value!$B:$B,0),MATCH(J$2,Corp_value!$1:$1,0)))</f>
        <v>#N/A</v>
      </c>
      <c r="K221" s="24" t="e">
        <f>IF(tbl_dmi_isin[[#This Row],[Index]]&gt;$A$2,"",INDEX(Corp_value!$A$1:$EC$2998,MATCH(tbl_dmi_isin[[#This Row],[ISIN]],Corp_value!$B:$B,0),MATCH(K$2,Corp_value!$1:$1,0)))</f>
        <v>#N/A</v>
      </c>
      <c r="L221" s="24" t="e">
        <f>IF(tbl_dmi_isin[[#This Row],[Index]]&gt;$A$2,"",IF(INDEX(Corp_value!$A$1:$EC$2998,MATCH(tbl_dmi_isin[[#This Row],[ISIN]],Corp_value!$B:$B,0),MATCH(L$2,Corp_value!$1:$1,0))="--","",INDEX(Corp_value!$A$1:$EC$2998,MATCH(tbl_dmi_isin[[#This Row],[ISIN]],Corp_value!$B:$B,0),MATCH(L$2,Corp_value!$1:$1,0))))</f>
        <v>#N/A</v>
      </c>
      <c r="M221" s="132" t="e">
        <f>IF(tbl_dmi_isin[[#This Row],[Index]]&gt;$A$2,"",INDEX(Corp_value!$A$1:$EC$2998,MATCH(tbl_dmi_isin[[#This Row],[ISIN]],Corp_value!$B:$B,0),MATCH(M$2,Corp_value!$1:$1,0)))</f>
        <v>#N/A</v>
      </c>
      <c r="N221" s="132" t="e">
        <f>IF(tbl_dmi_isin[[#This Row],[Index]]&gt;$A$2,"",IF(INDEX(Corp_value!$A$1:$EC$2998,MATCH(tbl_dmi_isin[[#This Row],[ISIN]],Corp_value!$B:$B,0),MATCH(N$2,Corp_value!$1:$1,0))="--","",INDEX(Corp_value!$A$1:$EC$2998,MATCH(tbl_dmi_isin[[#This Row],[ISIN]],Corp_value!$B:$B,0),MATCH(N$2,Corp_value!$1:$1,0))))</f>
        <v>#N/A</v>
      </c>
      <c r="O221" s="132" t="e">
        <f>IF(tbl_dmi_isin[[#This Row],[Index]]&gt;$A$2,"",INDEX(Corp_value!$A$1:$EC$2998,MATCH(tbl_dmi_isin[[#This Row],[ISIN]],Corp_value!$B:$B,0),MATCH(O$2,Corp_value!$1:$1,0)))</f>
        <v>#N/A</v>
      </c>
      <c r="P221" s="147" t="e">
        <f>IF(tbl_dmi_isin[[#This Row],[Index]]&gt;$A$2,"",TEXT(INDEX(Corp_value!$A$1:$EC$2998,MATCH(tbl_dmi_isin[[#This Row],[ISIN]],Corp_value!$B:$B,0),MATCH(P$2,Corp_value!$1:$1,0)),"yyyy/mm/dd"))</f>
        <v>#N/A</v>
      </c>
      <c r="Q221" s="147" t="e">
        <f>IF(tbl_dmi_isin[[#This Row],[Index]]&gt;$A$2,"",TEXT(INDEX(Corp_value!$A$1:$EC$2998,MATCH(tbl_dmi_isin[[#This Row],[ISIN]],Corp_value!$B:$B,0),MATCH(Q$2,Corp_value!$1:$1,0)),"yyyy/mm/dd"))</f>
        <v>#N/A</v>
      </c>
      <c r="R221" s="147" t="e">
        <f>IF(tbl_dmi_isin[[#This Row],[Index]]&gt;$A$2,"",IF(TEXT(INDEX(Corp_value!$A$1:$EC$2998,MATCH(tbl_dmi_isin[[#This Row],[ISIN]],Corp_value!$B:$B,0),MATCH(R$2,Corp_value!$1:$1,0)),"yyyy/mm/dd")="--","",TEXT(INDEX(Corp_value!$A$1:$EC$2998,MATCH(tbl_dmi_isin[[#This Row],[ISIN]],Corp_value!$B:$B,0),MATCH(R$2,Corp_value!$1:$1,0)),"yyyy/mm/dd")))</f>
        <v>#N/A</v>
      </c>
      <c r="S221" s="132" t="e">
        <f>IF(tbl_dmi_isin[[#This Row],[Index]]&gt;$A$2,"",INDEX(Corp_value!$A$1:$EC$2998,MATCH(tbl_dmi_isin[[#This Row],[ISIN]],Corp_value!$B:$B,0),MATCH(S$2,Corp_value!$1:$1,0)))</f>
        <v>#N/A</v>
      </c>
      <c r="T221" s="132" t="e">
        <f>IF(tbl_dmi_isin[[#This Row],[Index]]&gt;$A$2,"",INDEX(Corp_value!$A$1:$EC$2998,MATCH(tbl_dmi_isin[[#This Row],[ISIN]],Corp_value!$B:$B,0),MATCH(T$2,Corp_value!$1:$1,0)))</f>
        <v>#N/A</v>
      </c>
      <c r="U221" s="132" t="e">
        <f>IF(tbl_dmi_isin[[#This Row],[Index]]&gt;$A$2,"",IF(INDEX(Corp_value!$A$1:$EC$2998,MATCH(tbl_dmi_isin[[#This Row],[ISIN]],Corp_value!$B:$B,0),MATCH(U$2,Corp_value!$1:$1,0))="--","",INDEX(Corp_value!$A$1:$EC$2998,MATCH(tbl_dmi_isin[[#This Row],[ISIN]],Corp_value!$B:$B,0),MATCH(U$2,Corp_value!$1:$1,0))))</f>
        <v>#N/A</v>
      </c>
      <c r="V221" s="145" t="str">
        <f>IFERROR(IF(tbl_dmi_isin[[#This Row],[Index]]&gt;$A$2,"",INDEX(Corp_value!$A$1:$EC$2998,MATCH(tbl_dmi_isin[[#This Row],[ISIN]],Corp_value!$B:$B,0),MATCH(V$2,Corp_value!$1:$1,0)))/100000000,"")</f>
        <v/>
      </c>
      <c r="W221" s="150" t="e">
        <f>IF(tbl_dmi_isin[[#This Row],[Index]]&gt;$A$2,"",INDEX(Corp_value!$A$1:$EC$2998,MATCH(tbl_dmi_isin[[#This Row],[ISIN]],Corp_value!$B:$B,0),MATCH(W$2,Corp_value!$1:$1,0)))</f>
        <v>#N/A</v>
      </c>
      <c r="X221" s="150" t="e">
        <f>IF(tbl_dmi_isin[[#This Row],[Index]]&gt;$A$2,"",INDEX(Corp_value!$A$1:$EC$2998,MATCH(tbl_dmi_isin[[#This Row],[ISIN]],Corp_value!$B:$B,0),MATCH(X$2,Corp_value!$1:$1,0)))</f>
        <v>#N/A</v>
      </c>
      <c r="Y221" s="153" t="e">
        <f>IF(tbl_dmi_isin[[#This Row],[Index]]&gt;$A$2,"",INDEX(Corp_value!$A$1:$EC$2998,MATCH(tbl_dmi_isin[[#This Row],[ISIN]],Corp_value!$B:$B,0),MATCH(Y$2,Corp_value!$1:$1,0)))</f>
        <v>#N/A</v>
      </c>
      <c r="Z221" s="153" t="e">
        <f>IF(tbl_dmi_isin[[#This Row],[Index]]&gt;$A$2,"",INDEX(Corp_value!$A$1:$EC$2998,MATCH(tbl_dmi_isin[[#This Row],[ISIN]],Corp_value!$B:$B,0),MATCH(Z$2,Corp_value!$1:$1,0)))</f>
        <v>#N/A</v>
      </c>
    </row>
    <row r="222" spans="1:26">
      <c r="A222" s="12">
        <v>219</v>
      </c>
      <c r="B222" s="85" t="str">
        <f>IF(tbl_dmi_isin[[#This Row],[Index]]&gt;$A$2,"",TEXT(INDEX(美元债一级!$A$2:$BO$2879,tbl_dmi_isin[[#This Row],[Index]]+1,MATCH(B$2,美元债一级!$2:$2,0)),"yyyy/mm/dd"))</f>
        <v>2023/02/22</v>
      </c>
      <c r="C222" s="12" t="str">
        <f>IF(tbl_dmi_isin[[#This Row],[Index]]&gt;$A$2,"",INDEX(美元债一级!$A$2:$BO$2880,tbl_dmi_isin[[#This Row],[Index]]+1,MATCH(C$2,美元债一级!$2:$2,0)))</f>
        <v>XS2593593507</v>
      </c>
      <c r="D222" s="12" t="str">
        <f>IF(tbl_dmi_isin[[#This Row],[Index]]&gt;$A$2,"",INDEX(美元债一级!$A$2:$BO$2880,tbl_dmi_isin[[#This Row],[Index]]+1,MATCH(D$2,美元债一级!$2:$2,0)))</f>
        <v>香港按揭证券有限公司</v>
      </c>
      <c r="E222" s="12" t="str">
        <f>TEXT(tbl_dmi_isin[[#This Row],[定价日]],"YYMMDD")&amp;tbl_dmi_isin[[#This Row],[ISIN]]</f>
        <v>230222XS2593593507</v>
      </c>
      <c r="F222" s="116"/>
      <c r="G222" s="24" t="e">
        <f>IF(tbl_dmi_isin[[#This Row],[Index]]&gt;$A$2,"",INDEX(Corp_value!$A$1:$EC$2998,MATCH(tbl_dmi_isin[[#This Row],[ISIN]],Corp_value!$B:$B,0),MATCH(G$2,Corp_value!$1:$1,0)))</f>
        <v>#N/A</v>
      </c>
      <c r="H222" s="25" t="e">
        <f>IF(tbl_dmi_isin[[#This Row],[Index]]&gt;$A$2,"",INDEX(Corp_value!$A$1:$EC$2998,MATCH(tbl_dmi_isin[[#This Row],[ISIN]],Corp_value!$B:$B,0),MATCH(H$2,Corp_value!$1:$1,0)))</f>
        <v>#N/A</v>
      </c>
      <c r="I222" s="25" t="e">
        <f>IF(tbl_dmi_isin[[#This Row],[Index]]&gt;$A$2,"",IF(INDEX(Corp_value!$A$1:$EC$2998,MATCH(tbl_dmi_isin[[#This Row],[ISIN]],Corp_value!$B:$B,0),MATCH(I$2,Corp_value!$1:$1,0))="--","",INDEX(Corp_value!$A$1:$EC$2998,MATCH(tbl_dmi_isin[[#This Row],[ISIN]],Corp_value!$B:$B,0),MATCH(I$2,Corp_value!$1:$1,0))))</f>
        <v>#N/A</v>
      </c>
      <c r="J222" s="24" t="e">
        <f>IF(tbl_dmi_isin[[#This Row],[Index]]&gt;$A$2,"",INDEX(Corp_value!$A$1:$EC$2998,MATCH(tbl_dmi_isin[[#This Row],[ISIN]],Corp_value!$B:$B,0),MATCH(J$2,Corp_value!$1:$1,0)))</f>
        <v>#N/A</v>
      </c>
      <c r="K222" s="24" t="e">
        <f>IF(tbl_dmi_isin[[#This Row],[Index]]&gt;$A$2,"",INDEX(Corp_value!$A$1:$EC$2998,MATCH(tbl_dmi_isin[[#This Row],[ISIN]],Corp_value!$B:$B,0),MATCH(K$2,Corp_value!$1:$1,0)))</f>
        <v>#N/A</v>
      </c>
      <c r="L222" s="24" t="e">
        <f>IF(tbl_dmi_isin[[#This Row],[Index]]&gt;$A$2,"",IF(INDEX(Corp_value!$A$1:$EC$2998,MATCH(tbl_dmi_isin[[#This Row],[ISIN]],Corp_value!$B:$B,0),MATCH(L$2,Corp_value!$1:$1,0))="--","",INDEX(Corp_value!$A$1:$EC$2998,MATCH(tbl_dmi_isin[[#This Row],[ISIN]],Corp_value!$B:$B,0),MATCH(L$2,Corp_value!$1:$1,0))))</f>
        <v>#N/A</v>
      </c>
      <c r="M222" s="132" t="e">
        <f>IF(tbl_dmi_isin[[#This Row],[Index]]&gt;$A$2,"",INDEX(Corp_value!$A$1:$EC$2998,MATCH(tbl_dmi_isin[[#This Row],[ISIN]],Corp_value!$B:$B,0),MATCH(M$2,Corp_value!$1:$1,0)))</f>
        <v>#N/A</v>
      </c>
      <c r="N222" s="132" t="e">
        <f>IF(tbl_dmi_isin[[#This Row],[Index]]&gt;$A$2,"",IF(INDEX(Corp_value!$A$1:$EC$2998,MATCH(tbl_dmi_isin[[#This Row],[ISIN]],Corp_value!$B:$B,0),MATCH(N$2,Corp_value!$1:$1,0))="--","",INDEX(Corp_value!$A$1:$EC$2998,MATCH(tbl_dmi_isin[[#This Row],[ISIN]],Corp_value!$B:$B,0),MATCH(N$2,Corp_value!$1:$1,0))))</f>
        <v>#N/A</v>
      </c>
      <c r="O222" s="132" t="e">
        <f>IF(tbl_dmi_isin[[#This Row],[Index]]&gt;$A$2,"",INDEX(Corp_value!$A$1:$EC$2998,MATCH(tbl_dmi_isin[[#This Row],[ISIN]],Corp_value!$B:$B,0),MATCH(O$2,Corp_value!$1:$1,0)))</f>
        <v>#N/A</v>
      </c>
      <c r="P222" s="147" t="e">
        <f>IF(tbl_dmi_isin[[#This Row],[Index]]&gt;$A$2,"",TEXT(INDEX(Corp_value!$A$1:$EC$2998,MATCH(tbl_dmi_isin[[#This Row],[ISIN]],Corp_value!$B:$B,0),MATCH(P$2,Corp_value!$1:$1,0)),"yyyy/mm/dd"))</f>
        <v>#N/A</v>
      </c>
      <c r="Q222" s="147" t="e">
        <f>IF(tbl_dmi_isin[[#This Row],[Index]]&gt;$A$2,"",TEXT(INDEX(Corp_value!$A$1:$EC$2998,MATCH(tbl_dmi_isin[[#This Row],[ISIN]],Corp_value!$B:$B,0),MATCH(Q$2,Corp_value!$1:$1,0)),"yyyy/mm/dd"))</f>
        <v>#N/A</v>
      </c>
      <c r="R222" s="147" t="e">
        <f>IF(tbl_dmi_isin[[#This Row],[Index]]&gt;$A$2,"",IF(TEXT(INDEX(Corp_value!$A$1:$EC$2998,MATCH(tbl_dmi_isin[[#This Row],[ISIN]],Corp_value!$B:$B,0),MATCH(R$2,Corp_value!$1:$1,0)),"yyyy/mm/dd")="--","",TEXT(INDEX(Corp_value!$A$1:$EC$2998,MATCH(tbl_dmi_isin[[#This Row],[ISIN]],Corp_value!$B:$B,0),MATCH(R$2,Corp_value!$1:$1,0)),"yyyy/mm/dd")))</f>
        <v>#N/A</v>
      </c>
      <c r="S222" s="132" t="e">
        <f>IF(tbl_dmi_isin[[#This Row],[Index]]&gt;$A$2,"",INDEX(Corp_value!$A$1:$EC$2998,MATCH(tbl_dmi_isin[[#This Row],[ISIN]],Corp_value!$B:$B,0),MATCH(S$2,Corp_value!$1:$1,0)))</f>
        <v>#N/A</v>
      </c>
      <c r="T222" s="132" t="e">
        <f>IF(tbl_dmi_isin[[#This Row],[Index]]&gt;$A$2,"",INDEX(Corp_value!$A$1:$EC$2998,MATCH(tbl_dmi_isin[[#This Row],[ISIN]],Corp_value!$B:$B,0),MATCH(T$2,Corp_value!$1:$1,0)))</f>
        <v>#N/A</v>
      </c>
      <c r="U222" s="132" t="e">
        <f>IF(tbl_dmi_isin[[#This Row],[Index]]&gt;$A$2,"",IF(INDEX(Corp_value!$A$1:$EC$2998,MATCH(tbl_dmi_isin[[#This Row],[ISIN]],Corp_value!$B:$B,0),MATCH(U$2,Corp_value!$1:$1,0))="--","",INDEX(Corp_value!$A$1:$EC$2998,MATCH(tbl_dmi_isin[[#This Row],[ISIN]],Corp_value!$B:$B,0),MATCH(U$2,Corp_value!$1:$1,0))))</f>
        <v>#N/A</v>
      </c>
      <c r="V222" s="145" t="str">
        <f>IFERROR(IF(tbl_dmi_isin[[#This Row],[Index]]&gt;$A$2,"",INDEX(Corp_value!$A$1:$EC$2998,MATCH(tbl_dmi_isin[[#This Row],[ISIN]],Corp_value!$B:$B,0),MATCH(V$2,Corp_value!$1:$1,0)))/100000000,"")</f>
        <v/>
      </c>
      <c r="W222" s="150" t="e">
        <f>IF(tbl_dmi_isin[[#This Row],[Index]]&gt;$A$2,"",INDEX(Corp_value!$A$1:$EC$2998,MATCH(tbl_dmi_isin[[#This Row],[ISIN]],Corp_value!$B:$B,0),MATCH(W$2,Corp_value!$1:$1,0)))</f>
        <v>#N/A</v>
      </c>
      <c r="X222" s="150" t="e">
        <f>IF(tbl_dmi_isin[[#This Row],[Index]]&gt;$A$2,"",INDEX(Corp_value!$A$1:$EC$2998,MATCH(tbl_dmi_isin[[#This Row],[ISIN]],Corp_value!$B:$B,0),MATCH(X$2,Corp_value!$1:$1,0)))</f>
        <v>#N/A</v>
      </c>
      <c r="Y222" s="153" t="e">
        <f>IF(tbl_dmi_isin[[#This Row],[Index]]&gt;$A$2,"",INDEX(Corp_value!$A$1:$EC$2998,MATCH(tbl_dmi_isin[[#This Row],[ISIN]],Corp_value!$B:$B,0),MATCH(Y$2,Corp_value!$1:$1,0)))</f>
        <v>#N/A</v>
      </c>
      <c r="Z222" s="153" t="e">
        <f>IF(tbl_dmi_isin[[#This Row],[Index]]&gt;$A$2,"",INDEX(Corp_value!$A$1:$EC$2998,MATCH(tbl_dmi_isin[[#This Row],[ISIN]],Corp_value!$B:$B,0),MATCH(Z$2,Corp_value!$1:$1,0)))</f>
        <v>#N/A</v>
      </c>
    </row>
    <row r="223" spans="1:26">
      <c r="A223" s="12">
        <v>220</v>
      </c>
      <c r="B223" s="85" t="str">
        <f>IF(tbl_dmi_isin[[#This Row],[Index]]&gt;$A$2,"",TEXT(INDEX(美元债一级!$A$2:$BO$2879,tbl_dmi_isin[[#This Row],[Index]]+1,MATCH(B$2,美元债一级!$2:$2,0)),"yyyy/mm/dd"))</f>
        <v>2023/02/22</v>
      </c>
      <c r="C223" s="12" t="str">
        <f>IF(tbl_dmi_isin[[#This Row],[Index]]&gt;$A$2,"",INDEX(美元债一级!$A$2:$BO$2880,tbl_dmi_isin[[#This Row],[Index]]+1,MATCH(C$2,美元债一级!$2:$2,0)))</f>
        <v>XS2593107506</v>
      </c>
      <c r="D223" s="12" t="str">
        <f>IF(tbl_dmi_isin[[#This Row],[Index]]&gt;$A$2,"",INDEX(美元债一级!$A$2:$BO$2880,tbl_dmi_isin[[#This Row],[Index]]+1,MATCH(D$2,美元债一级!$2:$2,0)))</f>
        <v>香港按揭证券有限公司</v>
      </c>
      <c r="E223" s="12" t="str">
        <f>TEXT(tbl_dmi_isin[[#This Row],[定价日]],"YYMMDD")&amp;tbl_dmi_isin[[#This Row],[ISIN]]</f>
        <v>230222XS2593107506</v>
      </c>
      <c r="F223" s="116"/>
      <c r="G223" s="24" t="e">
        <f>IF(tbl_dmi_isin[[#This Row],[Index]]&gt;$A$2,"",INDEX(Corp_value!$A$1:$EC$2998,MATCH(tbl_dmi_isin[[#This Row],[ISIN]],Corp_value!$B:$B,0),MATCH(G$2,Corp_value!$1:$1,0)))</f>
        <v>#N/A</v>
      </c>
      <c r="H223" s="25" t="e">
        <f>IF(tbl_dmi_isin[[#This Row],[Index]]&gt;$A$2,"",INDEX(Corp_value!$A$1:$EC$2998,MATCH(tbl_dmi_isin[[#This Row],[ISIN]],Corp_value!$B:$B,0),MATCH(H$2,Corp_value!$1:$1,0)))</f>
        <v>#N/A</v>
      </c>
      <c r="I223" s="25" t="e">
        <f>IF(tbl_dmi_isin[[#This Row],[Index]]&gt;$A$2,"",IF(INDEX(Corp_value!$A$1:$EC$2998,MATCH(tbl_dmi_isin[[#This Row],[ISIN]],Corp_value!$B:$B,0),MATCH(I$2,Corp_value!$1:$1,0))="--","",INDEX(Corp_value!$A$1:$EC$2998,MATCH(tbl_dmi_isin[[#This Row],[ISIN]],Corp_value!$B:$B,0),MATCH(I$2,Corp_value!$1:$1,0))))</f>
        <v>#N/A</v>
      </c>
      <c r="J223" s="24" t="e">
        <f>IF(tbl_dmi_isin[[#This Row],[Index]]&gt;$A$2,"",INDEX(Corp_value!$A$1:$EC$2998,MATCH(tbl_dmi_isin[[#This Row],[ISIN]],Corp_value!$B:$B,0),MATCH(J$2,Corp_value!$1:$1,0)))</f>
        <v>#N/A</v>
      </c>
      <c r="K223" s="24" t="e">
        <f>IF(tbl_dmi_isin[[#This Row],[Index]]&gt;$A$2,"",INDEX(Corp_value!$A$1:$EC$2998,MATCH(tbl_dmi_isin[[#This Row],[ISIN]],Corp_value!$B:$B,0),MATCH(K$2,Corp_value!$1:$1,0)))</f>
        <v>#N/A</v>
      </c>
      <c r="L223" s="24" t="e">
        <f>IF(tbl_dmi_isin[[#This Row],[Index]]&gt;$A$2,"",IF(INDEX(Corp_value!$A$1:$EC$2998,MATCH(tbl_dmi_isin[[#This Row],[ISIN]],Corp_value!$B:$B,0),MATCH(L$2,Corp_value!$1:$1,0))="--","",INDEX(Corp_value!$A$1:$EC$2998,MATCH(tbl_dmi_isin[[#This Row],[ISIN]],Corp_value!$B:$B,0),MATCH(L$2,Corp_value!$1:$1,0))))</f>
        <v>#N/A</v>
      </c>
      <c r="M223" s="132" t="e">
        <f>IF(tbl_dmi_isin[[#This Row],[Index]]&gt;$A$2,"",INDEX(Corp_value!$A$1:$EC$2998,MATCH(tbl_dmi_isin[[#This Row],[ISIN]],Corp_value!$B:$B,0),MATCH(M$2,Corp_value!$1:$1,0)))</f>
        <v>#N/A</v>
      </c>
      <c r="N223" s="132" t="e">
        <f>IF(tbl_dmi_isin[[#This Row],[Index]]&gt;$A$2,"",IF(INDEX(Corp_value!$A$1:$EC$2998,MATCH(tbl_dmi_isin[[#This Row],[ISIN]],Corp_value!$B:$B,0),MATCH(N$2,Corp_value!$1:$1,0))="--","",INDEX(Corp_value!$A$1:$EC$2998,MATCH(tbl_dmi_isin[[#This Row],[ISIN]],Corp_value!$B:$B,0),MATCH(N$2,Corp_value!$1:$1,0))))</f>
        <v>#N/A</v>
      </c>
      <c r="O223" s="132" t="e">
        <f>IF(tbl_dmi_isin[[#This Row],[Index]]&gt;$A$2,"",INDEX(Corp_value!$A$1:$EC$2998,MATCH(tbl_dmi_isin[[#This Row],[ISIN]],Corp_value!$B:$B,0),MATCH(O$2,Corp_value!$1:$1,0)))</f>
        <v>#N/A</v>
      </c>
      <c r="P223" s="147" t="e">
        <f>IF(tbl_dmi_isin[[#This Row],[Index]]&gt;$A$2,"",TEXT(INDEX(Corp_value!$A$1:$EC$2998,MATCH(tbl_dmi_isin[[#This Row],[ISIN]],Corp_value!$B:$B,0),MATCH(P$2,Corp_value!$1:$1,0)),"yyyy/mm/dd"))</f>
        <v>#N/A</v>
      </c>
      <c r="Q223" s="147" t="e">
        <f>IF(tbl_dmi_isin[[#This Row],[Index]]&gt;$A$2,"",TEXT(INDEX(Corp_value!$A$1:$EC$2998,MATCH(tbl_dmi_isin[[#This Row],[ISIN]],Corp_value!$B:$B,0),MATCH(Q$2,Corp_value!$1:$1,0)),"yyyy/mm/dd"))</f>
        <v>#N/A</v>
      </c>
      <c r="R223" s="147" t="e">
        <f>IF(tbl_dmi_isin[[#This Row],[Index]]&gt;$A$2,"",IF(TEXT(INDEX(Corp_value!$A$1:$EC$2998,MATCH(tbl_dmi_isin[[#This Row],[ISIN]],Corp_value!$B:$B,0),MATCH(R$2,Corp_value!$1:$1,0)),"yyyy/mm/dd")="--","",TEXT(INDEX(Corp_value!$A$1:$EC$2998,MATCH(tbl_dmi_isin[[#This Row],[ISIN]],Corp_value!$B:$B,0),MATCH(R$2,Corp_value!$1:$1,0)),"yyyy/mm/dd")))</f>
        <v>#N/A</v>
      </c>
      <c r="S223" s="132" t="e">
        <f>IF(tbl_dmi_isin[[#This Row],[Index]]&gt;$A$2,"",INDEX(Corp_value!$A$1:$EC$2998,MATCH(tbl_dmi_isin[[#This Row],[ISIN]],Corp_value!$B:$B,0),MATCH(S$2,Corp_value!$1:$1,0)))</f>
        <v>#N/A</v>
      </c>
      <c r="T223" s="132" t="e">
        <f>IF(tbl_dmi_isin[[#This Row],[Index]]&gt;$A$2,"",INDEX(Corp_value!$A$1:$EC$2998,MATCH(tbl_dmi_isin[[#This Row],[ISIN]],Corp_value!$B:$B,0),MATCH(T$2,Corp_value!$1:$1,0)))</f>
        <v>#N/A</v>
      </c>
      <c r="U223" s="132" t="e">
        <f>IF(tbl_dmi_isin[[#This Row],[Index]]&gt;$A$2,"",IF(INDEX(Corp_value!$A$1:$EC$2998,MATCH(tbl_dmi_isin[[#This Row],[ISIN]],Corp_value!$B:$B,0),MATCH(U$2,Corp_value!$1:$1,0))="--","",INDEX(Corp_value!$A$1:$EC$2998,MATCH(tbl_dmi_isin[[#This Row],[ISIN]],Corp_value!$B:$B,0),MATCH(U$2,Corp_value!$1:$1,0))))</f>
        <v>#N/A</v>
      </c>
      <c r="V223" s="145" t="str">
        <f>IFERROR(IF(tbl_dmi_isin[[#This Row],[Index]]&gt;$A$2,"",INDEX(Corp_value!$A$1:$EC$2998,MATCH(tbl_dmi_isin[[#This Row],[ISIN]],Corp_value!$B:$B,0),MATCH(V$2,Corp_value!$1:$1,0)))/100000000,"")</f>
        <v/>
      </c>
      <c r="W223" s="150" t="e">
        <f>IF(tbl_dmi_isin[[#This Row],[Index]]&gt;$A$2,"",INDEX(Corp_value!$A$1:$EC$2998,MATCH(tbl_dmi_isin[[#This Row],[ISIN]],Corp_value!$B:$B,0),MATCH(W$2,Corp_value!$1:$1,0)))</f>
        <v>#N/A</v>
      </c>
      <c r="X223" s="150" t="e">
        <f>IF(tbl_dmi_isin[[#This Row],[Index]]&gt;$A$2,"",INDEX(Corp_value!$A$1:$EC$2998,MATCH(tbl_dmi_isin[[#This Row],[ISIN]],Corp_value!$B:$B,0),MATCH(X$2,Corp_value!$1:$1,0)))</f>
        <v>#N/A</v>
      </c>
      <c r="Y223" s="153" t="e">
        <f>IF(tbl_dmi_isin[[#This Row],[Index]]&gt;$A$2,"",INDEX(Corp_value!$A$1:$EC$2998,MATCH(tbl_dmi_isin[[#This Row],[ISIN]],Corp_value!$B:$B,0),MATCH(Y$2,Corp_value!$1:$1,0)))</f>
        <v>#N/A</v>
      </c>
      <c r="Z223" s="153" t="e">
        <f>IF(tbl_dmi_isin[[#This Row],[Index]]&gt;$A$2,"",INDEX(Corp_value!$A$1:$EC$2998,MATCH(tbl_dmi_isin[[#This Row],[ISIN]],Corp_value!$B:$B,0),MATCH(Z$2,Corp_value!$1:$1,0)))</f>
        <v>#N/A</v>
      </c>
    </row>
    <row r="224" spans="1:26">
      <c r="A224" s="12">
        <v>221</v>
      </c>
      <c r="B224" s="85" t="str">
        <f>IF(tbl_dmi_isin[[#This Row],[Index]]&gt;$A$2,"",TEXT(INDEX(美元债一级!$A$2:$BO$2879,tbl_dmi_isin[[#This Row],[Index]]+1,MATCH(B$2,美元债一级!$2:$2,0)),"yyyy/mm/dd"))</f>
        <v>2023/02/22</v>
      </c>
      <c r="C224" s="12" t="str">
        <f>IF(tbl_dmi_isin[[#This Row],[Index]]&gt;$A$2,"",INDEX(美元债一级!$A$2:$BO$2880,tbl_dmi_isin[[#This Row],[Index]]+1,MATCH(C$2,美元债一级!$2:$2,0)))</f>
        <v>XS2593593689</v>
      </c>
      <c r="D224" s="12" t="str">
        <f>IF(tbl_dmi_isin[[#This Row],[Index]]&gt;$A$2,"",INDEX(美元债一级!$A$2:$BO$2880,tbl_dmi_isin[[#This Row],[Index]]+1,MATCH(D$2,美元债一级!$2:$2,0)))</f>
        <v>香港按揭证券有限公司</v>
      </c>
      <c r="E224" s="12" t="str">
        <f>TEXT(tbl_dmi_isin[[#This Row],[定价日]],"YYMMDD")&amp;tbl_dmi_isin[[#This Row],[ISIN]]</f>
        <v>230222XS2593593689</v>
      </c>
      <c r="F224" s="116"/>
      <c r="G224" s="24" t="e">
        <f>IF(tbl_dmi_isin[[#This Row],[Index]]&gt;$A$2,"",INDEX(Corp_value!$A$1:$EC$2998,MATCH(tbl_dmi_isin[[#This Row],[ISIN]],Corp_value!$B:$B,0),MATCH(G$2,Corp_value!$1:$1,0)))</f>
        <v>#N/A</v>
      </c>
      <c r="H224" s="25" t="e">
        <f>IF(tbl_dmi_isin[[#This Row],[Index]]&gt;$A$2,"",INDEX(Corp_value!$A$1:$EC$2998,MATCH(tbl_dmi_isin[[#This Row],[ISIN]],Corp_value!$B:$B,0),MATCH(H$2,Corp_value!$1:$1,0)))</f>
        <v>#N/A</v>
      </c>
      <c r="I224" s="25" t="e">
        <f>IF(tbl_dmi_isin[[#This Row],[Index]]&gt;$A$2,"",IF(INDEX(Corp_value!$A$1:$EC$2998,MATCH(tbl_dmi_isin[[#This Row],[ISIN]],Corp_value!$B:$B,0),MATCH(I$2,Corp_value!$1:$1,0))="--","",INDEX(Corp_value!$A$1:$EC$2998,MATCH(tbl_dmi_isin[[#This Row],[ISIN]],Corp_value!$B:$B,0),MATCH(I$2,Corp_value!$1:$1,0))))</f>
        <v>#N/A</v>
      </c>
      <c r="J224" s="24" t="e">
        <f>IF(tbl_dmi_isin[[#This Row],[Index]]&gt;$A$2,"",INDEX(Corp_value!$A$1:$EC$2998,MATCH(tbl_dmi_isin[[#This Row],[ISIN]],Corp_value!$B:$B,0),MATCH(J$2,Corp_value!$1:$1,0)))</f>
        <v>#N/A</v>
      </c>
      <c r="K224" s="24" t="e">
        <f>IF(tbl_dmi_isin[[#This Row],[Index]]&gt;$A$2,"",INDEX(Corp_value!$A$1:$EC$2998,MATCH(tbl_dmi_isin[[#This Row],[ISIN]],Corp_value!$B:$B,0),MATCH(K$2,Corp_value!$1:$1,0)))</f>
        <v>#N/A</v>
      </c>
      <c r="L224" s="24" t="e">
        <f>IF(tbl_dmi_isin[[#This Row],[Index]]&gt;$A$2,"",IF(INDEX(Corp_value!$A$1:$EC$2998,MATCH(tbl_dmi_isin[[#This Row],[ISIN]],Corp_value!$B:$B,0),MATCH(L$2,Corp_value!$1:$1,0))="--","",INDEX(Corp_value!$A$1:$EC$2998,MATCH(tbl_dmi_isin[[#This Row],[ISIN]],Corp_value!$B:$B,0),MATCH(L$2,Corp_value!$1:$1,0))))</f>
        <v>#N/A</v>
      </c>
      <c r="M224" s="132" t="e">
        <f>IF(tbl_dmi_isin[[#This Row],[Index]]&gt;$A$2,"",INDEX(Corp_value!$A$1:$EC$2998,MATCH(tbl_dmi_isin[[#This Row],[ISIN]],Corp_value!$B:$B,0),MATCH(M$2,Corp_value!$1:$1,0)))</f>
        <v>#N/A</v>
      </c>
      <c r="N224" s="132" t="e">
        <f>IF(tbl_dmi_isin[[#This Row],[Index]]&gt;$A$2,"",IF(INDEX(Corp_value!$A$1:$EC$2998,MATCH(tbl_dmi_isin[[#This Row],[ISIN]],Corp_value!$B:$B,0),MATCH(N$2,Corp_value!$1:$1,0))="--","",INDEX(Corp_value!$A$1:$EC$2998,MATCH(tbl_dmi_isin[[#This Row],[ISIN]],Corp_value!$B:$B,0),MATCH(N$2,Corp_value!$1:$1,0))))</f>
        <v>#N/A</v>
      </c>
      <c r="O224" s="132" t="e">
        <f>IF(tbl_dmi_isin[[#This Row],[Index]]&gt;$A$2,"",INDEX(Corp_value!$A$1:$EC$2998,MATCH(tbl_dmi_isin[[#This Row],[ISIN]],Corp_value!$B:$B,0),MATCH(O$2,Corp_value!$1:$1,0)))</f>
        <v>#N/A</v>
      </c>
      <c r="P224" s="147" t="e">
        <f>IF(tbl_dmi_isin[[#This Row],[Index]]&gt;$A$2,"",TEXT(INDEX(Corp_value!$A$1:$EC$2998,MATCH(tbl_dmi_isin[[#This Row],[ISIN]],Corp_value!$B:$B,0),MATCH(P$2,Corp_value!$1:$1,0)),"yyyy/mm/dd"))</f>
        <v>#N/A</v>
      </c>
      <c r="Q224" s="147" t="e">
        <f>IF(tbl_dmi_isin[[#This Row],[Index]]&gt;$A$2,"",TEXT(INDEX(Corp_value!$A$1:$EC$2998,MATCH(tbl_dmi_isin[[#This Row],[ISIN]],Corp_value!$B:$B,0),MATCH(Q$2,Corp_value!$1:$1,0)),"yyyy/mm/dd"))</f>
        <v>#N/A</v>
      </c>
      <c r="R224" s="147" t="e">
        <f>IF(tbl_dmi_isin[[#This Row],[Index]]&gt;$A$2,"",IF(TEXT(INDEX(Corp_value!$A$1:$EC$2998,MATCH(tbl_dmi_isin[[#This Row],[ISIN]],Corp_value!$B:$B,0),MATCH(R$2,Corp_value!$1:$1,0)),"yyyy/mm/dd")="--","",TEXT(INDEX(Corp_value!$A$1:$EC$2998,MATCH(tbl_dmi_isin[[#This Row],[ISIN]],Corp_value!$B:$B,0),MATCH(R$2,Corp_value!$1:$1,0)),"yyyy/mm/dd")))</f>
        <v>#N/A</v>
      </c>
      <c r="S224" s="132" t="e">
        <f>IF(tbl_dmi_isin[[#This Row],[Index]]&gt;$A$2,"",INDEX(Corp_value!$A$1:$EC$2998,MATCH(tbl_dmi_isin[[#This Row],[ISIN]],Corp_value!$B:$B,0),MATCH(S$2,Corp_value!$1:$1,0)))</f>
        <v>#N/A</v>
      </c>
      <c r="T224" s="132" t="e">
        <f>IF(tbl_dmi_isin[[#This Row],[Index]]&gt;$A$2,"",INDEX(Corp_value!$A$1:$EC$2998,MATCH(tbl_dmi_isin[[#This Row],[ISIN]],Corp_value!$B:$B,0),MATCH(T$2,Corp_value!$1:$1,0)))</f>
        <v>#N/A</v>
      </c>
      <c r="U224" s="132" t="e">
        <f>IF(tbl_dmi_isin[[#This Row],[Index]]&gt;$A$2,"",IF(INDEX(Corp_value!$A$1:$EC$2998,MATCH(tbl_dmi_isin[[#This Row],[ISIN]],Corp_value!$B:$B,0),MATCH(U$2,Corp_value!$1:$1,0))="--","",INDEX(Corp_value!$A$1:$EC$2998,MATCH(tbl_dmi_isin[[#This Row],[ISIN]],Corp_value!$B:$B,0),MATCH(U$2,Corp_value!$1:$1,0))))</f>
        <v>#N/A</v>
      </c>
      <c r="V224" s="145" t="str">
        <f>IFERROR(IF(tbl_dmi_isin[[#This Row],[Index]]&gt;$A$2,"",INDEX(Corp_value!$A$1:$EC$2998,MATCH(tbl_dmi_isin[[#This Row],[ISIN]],Corp_value!$B:$B,0),MATCH(V$2,Corp_value!$1:$1,0)))/100000000,"")</f>
        <v/>
      </c>
      <c r="W224" s="150" t="e">
        <f>IF(tbl_dmi_isin[[#This Row],[Index]]&gt;$A$2,"",INDEX(Corp_value!$A$1:$EC$2998,MATCH(tbl_dmi_isin[[#This Row],[ISIN]],Corp_value!$B:$B,0),MATCH(W$2,Corp_value!$1:$1,0)))</f>
        <v>#N/A</v>
      </c>
      <c r="X224" s="150" t="e">
        <f>IF(tbl_dmi_isin[[#This Row],[Index]]&gt;$A$2,"",INDEX(Corp_value!$A$1:$EC$2998,MATCH(tbl_dmi_isin[[#This Row],[ISIN]],Corp_value!$B:$B,0),MATCH(X$2,Corp_value!$1:$1,0)))</f>
        <v>#N/A</v>
      </c>
      <c r="Y224" s="153" t="e">
        <f>IF(tbl_dmi_isin[[#This Row],[Index]]&gt;$A$2,"",INDEX(Corp_value!$A$1:$EC$2998,MATCH(tbl_dmi_isin[[#This Row],[ISIN]],Corp_value!$B:$B,0),MATCH(Y$2,Corp_value!$1:$1,0)))</f>
        <v>#N/A</v>
      </c>
      <c r="Z224" s="153" t="e">
        <f>IF(tbl_dmi_isin[[#This Row],[Index]]&gt;$A$2,"",INDEX(Corp_value!$A$1:$EC$2998,MATCH(tbl_dmi_isin[[#This Row],[ISIN]],Corp_value!$B:$B,0),MATCH(Z$2,Corp_value!$1:$1,0)))</f>
        <v>#N/A</v>
      </c>
    </row>
    <row r="225" spans="1:26">
      <c r="A225" s="12">
        <v>222</v>
      </c>
      <c r="B225" s="85" t="str">
        <f>IF(tbl_dmi_isin[[#This Row],[Index]]&gt;$A$2,"",TEXT(INDEX(美元债一级!$A$2:$BO$2879,tbl_dmi_isin[[#This Row],[Index]]+1,MATCH(B$2,美元债一级!$2:$2,0)),"yyyy/mm/dd"))</f>
        <v>2023/02/22</v>
      </c>
      <c r="C225" s="12" t="str">
        <f>IF(tbl_dmi_isin[[#This Row],[Index]]&gt;$A$2,"",INDEX(美元债一级!$A$2:$BO$2880,tbl_dmi_isin[[#This Row],[Index]]+1,MATCH(C$2,美元债一级!$2:$2,0)))</f>
        <v>XS2593875235</v>
      </c>
      <c r="D225" s="12" t="str">
        <f>IF(tbl_dmi_isin[[#This Row],[Index]]&gt;$A$2,"",INDEX(美元债一级!$A$2:$BO$2880,tbl_dmi_isin[[#This Row],[Index]]+1,MATCH(D$2,美元债一级!$2:$2,0)))</f>
        <v>招银金融租赁有限公司</v>
      </c>
      <c r="E225" s="12" t="str">
        <f>TEXT(tbl_dmi_isin[[#This Row],[定价日]],"YYMMDD")&amp;tbl_dmi_isin[[#This Row],[ISIN]]</f>
        <v>230222XS2593875235</v>
      </c>
      <c r="F225" s="116"/>
      <c r="G225" s="24" t="e">
        <f>IF(tbl_dmi_isin[[#This Row],[Index]]&gt;$A$2,"",INDEX(Corp_value!$A$1:$EC$2998,MATCH(tbl_dmi_isin[[#This Row],[ISIN]],Corp_value!$B:$B,0),MATCH(G$2,Corp_value!$1:$1,0)))</f>
        <v>#N/A</v>
      </c>
      <c r="H225" s="25" t="e">
        <f>IF(tbl_dmi_isin[[#This Row],[Index]]&gt;$A$2,"",INDEX(Corp_value!$A$1:$EC$2998,MATCH(tbl_dmi_isin[[#This Row],[ISIN]],Corp_value!$B:$B,0),MATCH(H$2,Corp_value!$1:$1,0)))</f>
        <v>#N/A</v>
      </c>
      <c r="I225" s="25" t="e">
        <f>IF(tbl_dmi_isin[[#This Row],[Index]]&gt;$A$2,"",IF(INDEX(Corp_value!$A$1:$EC$2998,MATCH(tbl_dmi_isin[[#This Row],[ISIN]],Corp_value!$B:$B,0),MATCH(I$2,Corp_value!$1:$1,0))="--","",INDEX(Corp_value!$A$1:$EC$2998,MATCH(tbl_dmi_isin[[#This Row],[ISIN]],Corp_value!$B:$B,0),MATCH(I$2,Corp_value!$1:$1,0))))</f>
        <v>#N/A</v>
      </c>
      <c r="J225" s="24" t="e">
        <f>IF(tbl_dmi_isin[[#This Row],[Index]]&gt;$A$2,"",INDEX(Corp_value!$A$1:$EC$2998,MATCH(tbl_dmi_isin[[#This Row],[ISIN]],Corp_value!$B:$B,0),MATCH(J$2,Corp_value!$1:$1,0)))</f>
        <v>#N/A</v>
      </c>
      <c r="K225" s="24" t="e">
        <f>IF(tbl_dmi_isin[[#This Row],[Index]]&gt;$A$2,"",INDEX(Corp_value!$A$1:$EC$2998,MATCH(tbl_dmi_isin[[#This Row],[ISIN]],Corp_value!$B:$B,0),MATCH(K$2,Corp_value!$1:$1,0)))</f>
        <v>#N/A</v>
      </c>
      <c r="L225" s="24" t="e">
        <f>IF(tbl_dmi_isin[[#This Row],[Index]]&gt;$A$2,"",IF(INDEX(Corp_value!$A$1:$EC$2998,MATCH(tbl_dmi_isin[[#This Row],[ISIN]],Corp_value!$B:$B,0),MATCH(L$2,Corp_value!$1:$1,0))="--","",INDEX(Corp_value!$A$1:$EC$2998,MATCH(tbl_dmi_isin[[#This Row],[ISIN]],Corp_value!$B:$B,0),MATCH(L$2,Corp_value!$1:$1,0))))</f>
        <v>#N/A</v>
      </c>
      <c r="M225" s="132" t="e">
        <f>IF(tbl_dmi_isin[[#This Row],[Index]]&gt;$A$2,"",INDEX(Corp_value!$A$1:$EC$2998,MATCH(tbl_dmi_isin[[#This Row],[ISIN]],Corp_value!$B:$B,0),MATCH(M$2,Corp_value!$1:$1,0)))</f>
        <v>#N/A</v>
      </c>
      <c r="N225" s="132" t="e">
        <f>IF(tbl_dmi_isin[[#This Row],[Index]]&gt;$A$2,"",IF(INDEX(Corp_value!$A$1:$EC$2998,MATCH(tbl_dmi_isin[[#This Row],[ISIN]],Corp_value!$B:$B,0),MATCH(N$2,Corp_value!$1:$1,0))="--","",INDEX(Corp_value!$A$1:$EC$2998,MATCH(tbl_dmi_isin[[#This Row],[ISIN]],Corp_value!$B:$B,0),MATCH(N$2,Corp_value!$1:$1,0))))</f>
        <v>#N/A</v>
      </c>
      <c r="O225" s="132" t="e">
        <f>IF(tbl_dmi_isin[[#This Row],[Index]]&gt;$A$2,"",INDEX(Corp_value!$A$1:$EC$2998,MATCH(tbl_dmi_isin[[#This Row],[ISIN]],Corp_value!$B:$B,0),MATCH(O$2,Corp_value!$1:$1,0)))</f>
        <v>#N/A</v>
      </c>
      <c r="P225" s="147" t="e">
        <f>IF(tbl_dmi_isin[[#This Row],[Index]]&gt;$A$2,"",TEXT(INDEX(Corp_value!$A$1:$EC$2998,MATCH(tbl_dmi_isin[[#This Row],[ISIN]],Corp_value!$B:$B,0),MATCH(P$2,Corp_value!$1:$1,0)),"yyyy/mm/dd"))</f>
        <v>#N/A</v>
      </c>
      <c r="Q225" s="147" t="e">
        <f>IF(tbl_dmi_isin[[#This Row],[Index]]&gt;$A$2,"",TEXT(INDEX(Corp_value!$A$1:$EC$2998,MATCH(tbl_dmi_isin[[#This Row],[ISIN]],Corp_value!$B:$B,0),MATCH(Q$2,Corp_value!$1:$1,0)),"yyyy/mm/dd"))</f>
        <v>#N/A</v>
      </c>
      <c r="R225" s="147" t="e">
        <f>IF(tbl_dmi_isin[[#This Row],[Index]]&gt;$A$2,"",IF(TEXT(INDEX(Corp_value!$A$1:$EC$2998,MATCH(tbl_dmi_isin[[#This Row],[ISIN]],Corp_value!$B:$B,0),MATCH(R$2,Corp_value!$1:$1,0)),"yyyy/mm/dd")="--","",TEXT(INDEX(Corp_value!$A$1:$EC$2998,MATCH(tbl_dmi_isin[[#This Row],[ISIN]],Corp_value!$B:$B,0),MATCH(R$2,Corp_value!$1:$1,0)),"yyyy/mm/dd")))</f>
        <v>#N/A</v>
      </c>
      <c r="S225" s="132" t="e">
        <f>IF(tbl_dmi_isin[[#This Row],[Index]]&gt;$A$2,"",INDEX(Corp_value!$A$1:$EC$2998,MATCH(tbl_dmi_isin[[#This Row],[ISIN]],Corp_value!$B:$B,0),MATCH(S$2,Corp_value!$1:$1,0)))</f>
        <v>#N/A</v>
      </c>
      <c r="T225" s="132" t="e">
        <f>IF(tbl_dmi_isin[[#This Row],[Index]]&gt;$A$2,"",INDEX(Corp_value!$A$1:$EC$2998,MATCH(tbl_dmi_isin[[#This Row],[ISIN]],Corp_value!$B:$B,0),MATCH(T$2,Corp_value!$1:$1,0)))</f>
        <v>#N/A</v>
      </c>
      <c r="U225" s="132" t="e">
        <f>IF(tbl_dmi_isin[[#This Row],[Index]]&gt;$A$2,"",IF(INDEX(Corp_value!$A$1:$EC$2998,MATCH(tbl_dmi_isin[[#This Row],[ISIN]],Corp_value!$B:$B,0),MATCH(U$2,Corp_value!$1:$1,0))="--","",INDEX(Corp_value!$A$1:$EC$2998,MATCH(tbl_dmi_isin[[#This Row],[ISIN]],Corp_value!$B:$B,0),MATCH(U$2,Corp_value!$1:$1,0))))</f>
        <v>#N/A</v>
      </c>
      <c r="V225" s="145" t="str">
        <f>IFERROR(IF(tbl_dmi_isin[[#This Row],[Index]]&gt;$A$2,"",INDEX(Corp_value!$A$1:$EC$2998,MATCH(tbl_dmi_isin[[#This Row],[ISIN]],Corp_value!$B:$B,0),MATCH(V$2,Corp_value!$1:$1,0)))/100000000,"")</f>
        <v/>
      </c>
      <c r="W225" s="150" t="e">
        <f>IF(tbl_dmi_isin[[#This Row],[Index]]&gt;$A$2,"",INDEX(Corp_value!$A$1:$EC$2998,MATCH(tbl_dmi_isin[[#This Row],[ISIN]],Corp_value!$B:$B,0),MATCH(W$2,Corp_value!$1:$1,0)))</f>
        <v>#N/A</v>
      </c>
      <c r="X225" s="150" t="e">
        <f>IF(tbl_dmi_isin[[#This Row],[Index]]&gt;$A$2,"",INDEX(Corp_value!$A$1:$EC$2998,MATCH(tbl_dmi_isin[[#This Row],[ISIN]],Corp_value!$B:$B,0),MATCH(X$2,Corp_value!$1:$1,0)))</f>
        <v>#N/A</v>
      </c>
      <c r="Y225" s="153" t="e">
        <f>IF(tbl_dmi_isin[[#This Row],[Index]]&gt;$A$2,"",INDEX(Corp_value!$A$1:$EC$2998,MATCH(tbl_dmi_isin[[#This Row],[ISIN]],Corp_value!$B:$B,0),MATCH(Y$2,Corp_value!$1:$1,0)))</f>
        <v>#N/A</v>
      </c>
      <c r="Z225" s="153" t="e">
        <f>IF(tbl_dmi_isin[[#This Row],[Index]]&gt;$A$2,"",INDEX(Corp_value!$A$1:$EC$2998,MATCH(tbl_dmi_isin[[#This Row],[ISIN]],Corp_value!$B:$B,0),MATCH(Z$2,Corp_value!$1:$1,0)))</f>
        <v>#N/A</v>
      </c>
    </row>
    <row r="226" spans="1:26">
      <c r="A226" s="12">
        <v>223</v>
      </c>
      <c r="B226" s="85" t="str">
        <f>IF(tbl_dmi_isin[[#This Row],[Index]]&gt;$A$2,"",TEXT(INDEX(美元债一级!$A$2:$BO$2879,tbl_dmi_isin[[#This Row],[Index]]+1,MATCH(B$2,美元债一级!$2:$2,0)),"yyyy/mm/dd"))</f>
        <v>2023/02/21</v>
      </c>
      <c r="C226" s="12" t="str">
        <f>IF(tbl_dmi_isin[[#This Row],[Index]]&gt;$A$2,"",INDEX(美元债一级!$A$2:$BO$2880,tbl_dmi_isin[[#This Row],[Index]]+1,MATCH(C$2,美元债一级!$2:$2,0)))</f>
        <v>XS2592680875</v>
      </c>
      <c r="D226" s="12" t="str">
        <f>IF(tbl_dmi_isin[[#This Row],[Index]]&gt;$A$2,"",INDEX(美元债一级!$A$2:$BO$2880,tbl_dmi_isin[[#This Row],[Index]]+1,MATCH(D$2,美元债一级!$2:$2,0)))</f>
        <v>香港按揭证券有限公司</v>
      </c>
      <c r="E226" s="12" t="str">
        <f>TEXT(tbl_dmi_isin[[#This Row],[定价日]],"YYMMDD")&amp;tbl_dmi_isin[[#This Row],[ISIN]]</f>
        <v>230221XS2592680875</v>
      </c>
      <c r="F226" s="116"/>
      <c r="G226" s="24" t="e">
        <f>IF(tbl_dmi_isin[[#This Row],[Index]]&gt;$A$2,"",INDEX(Corp_value!$A$1:$EC$2998,MATCH(tbl_dmi_isin[[#This Row],[ISIN]],Corp_value!$B:$B,0),MATCH(G$2,Corp_value!$1:$1,0)))</f>
        <v>#N/A</v>
      </c>
      <c r="H226" s="25" t="e">
        <f>IF(tbl_dmi_isin[[#This Row],[Index]]&gt;$A$2,"",INDEX(Corp_value!$A$1:$EC$2998,MATCH(tbl_dmi_isin[[#This Row],[ISIN]],Corp_value!$B:$B,0),MATCH(H$2,Corp_value!$1:$1,0)))</f>
        <v>#N/A</v>
      </c>
      <c r="I226" s="25" t="e">
        <f>IF(tbl_dmi_isin[[#This Row],[Index]]&gt;$A$2,"",IF(INDEX(Corp_value!$A$1:$EC$2998,MATCH(tbl_dmi_isin[[#This Row],[ISIN]],Corp_value!$B:$B,0),MATCH(I$2,Corp_value!$1:$1,0))="--","",INDEX(Corp_value!$A$1:$EC$2998,MATCH(tbl_dmi_isin[[#This Row],[ISIN]],Corp_value!$B:$B,0),MATCH(I$2,Corp_value!$1:$1,0))))</f>
        <v>#N/A</v>
      </c>
      <c r="J226" s="24" t="e">
        <f>IF(tbl_dmi_isin[[#This Row],[Index]]&gt;$A$2,"",INDEX(Corp_value!$A$1:$EC$2998,MATCH(tbl_dmi_isin[[#This Row],[ISIN]],Corp_value!$B:$B,0),MATCH(J$2,Corp_value!$1:$1,0)))</f>
        <v>#N/A</v>
      </c>
      <c r="K226" s="24" t="e">
        <f>IF(tbl_dmi_isin[[#This Row],[Index]]&gt;$A$2,"",INDEX(Corp_value!$A$1:$EC$2998,MATCH(tbl_dmi_isin[[#This Row],[ISIN]],Corp_value!$B:$B,0),MATCH(K$2,Corp_value!$1:$1,0)))</f>
        <v>#N/A</v>
      </c>
      <c r="L226" s="24" t="e">
        <f>IF(tbl_dmi_isin[[#This Row],[Index]]&gt;$A$2,"",IF(INDEX(Corp_value!$A$1:$EC$2998,MATCH(tbl_dmi_isin[[#This Row],[ISIN]],Corp_value!$B:$B,0),MATCH(L$2,Corp_value!$1:$1,0))="--","",INDEX(Corp_value!$A$1:$EC$2998,MATCH(tbl_dmi_isin[[#This Row],[ISIN]],Corp_value!$B:$B,0),MATCH(L$2,Corp_value!$1:$1,0))))</f>
        <v>#N/A</v>
      </c>
      <c r="M226" s="132" t="e">
        <f>IF(tbl_dmi_isin[[#This Row],[Index]]&gt;$A$2,"",INDEX(Corp_value!$A$1:$EC$2998,MATCH(tbl_dmi_isin[[#This Row],[ISIN]],Corp_value!$B:$B,0),MATCH(M$2,Corp_value!$1:$1,0)))</f>
        <v>#N/A</v>
      </c>
      <c r="N226" s="132" t="e">
        <f>IF(tbl_dmi_isin[[#This Row],[Index]]&gt;$A$2,"",IF(INDEX(Corp_value!$A$1:$EC$2998,MATCH(tbl_dmi_isin[[#This Row],[ISIN]],Corp_value!$B:$B,0),MATCH(N$2,Corp_value!$1:$1,0))="--","",INDEX(Corp_value!$A$1:$EC$2998,MATCH(tbl_dmi_isin[[#This Row],[ISIN]],Corp_value!$B:$B,0),MATCH(N$2,Corp_value!$1:$1,0))))</f>
        <v>#N/A</v>
      </c>
      <c r="O226" s="132" t="e">
        <f>IF(tbl_dmi_isin[[#This Row],[Index]]&gt;$A$2,"",INDEX(Corp_value!$A$1:$EC$2998,MATCH(tbl_dmi_isin[[#This Row],[ISIN]],Corp_value!$B:$B,0),MATCH(O$2,Corp_value!$1:$1,0)))</f>
        <v>#N/A</v>
      </c>
      <c r="P226" s="147" t="e">
        <f>IF(tbl_dmi_isin[[#This Row],[Index]]&gt;$A$2,"",TEXT(INDEX(Corp_value!$A$1:$EC$2998,MATCH(tbl_dmi_isin[[#This Row],[ISIN]],Corp_value!$B:$B,0),MATCH(P$2,Corp_value!$1:$1,0)),"yyyy/mm/dd"))</f>
        <v>#N/A</v>
      </c>
      <c r="Q226" s="147" t="e">
        <f>IF(tbl_dmi_isin[[#This Row],[Index]]&gt;$A$2,"",TEXT(INDEX(Corp_value!$A$1:$EC$2998,MATCH(tbl_dmi_isin[[#This Row],[ISIN]],Corp_value!$B:$B,0),MATCH(Q$2,Corp_value!$1:$1,0)),"yyyy/mm/dd"))</f>
        <v>#N/A</v>
      </c>
      <c r="R226" s="147" t="e">
        <f>IF(tbl_dmi_isin[[#This Row],[Index]]&gt;$A$2,"",IF(TEXT(INDEX(Corp_value!$A$1:$EC$2998,MATCH(tbl_dmi_isin[[#This Row],[ISIN]],Corp_value!$B:$B,0),MATCH(R$2,Corp_value!$1:$1,0)),"yyyy/mm/dd")="--","",TEXT(INDEX(Corp_value!$A$1:$EC$2998,MATCH(tbl_dmi_isin[[#This Row],[ISIN]],Corp_value!$B:$B,0),MATCH(R$2,Corp_value!$1:$1,0)),"yyyy/mm/dd")))</f>
        <v>#N/A</v>
      </c>
      <c r="S226" s="132" t="e">
        <f>IF(tbl_dmi_isin[[#This Row],[Index]]&gt;$A$2,"",INDEX(Corp_value!$A$1:$EC$2998,MATCH(tbl_dmi_isin[[#This Row],[ISIN]],Corp_value!$B:$B,0),MATCH(S$2,Corp_value!$1:$1,0)))</f>
        <v>#N/A</v>
      </c>
      <c r="T226" s="132" t="e">
        <f>IF(tbl_dmi_isin[[#This Row],[Index]]&gt;$A$2,"",INDEX(Corp_value!$A$1:$EC$2998,MATCH(tbl_dmi_isin[[#This Row],[ISIN]],Corp_value!$B:$B,0),MATCH(T$2,Corp_value!$1:$1,0)))</f>
        <v>#N/A</v>
      </c>
      <c r="U226" s="132" t="e">
        <f>IF(tbl_dmi_isin[[#This Row],[Index]]&gt;$A$2,"",IF(INDEX(Corp_value!$A$1:$EC$2998,MATCH(tbl_dmi_isin[[#This Row],[ISIN]],Corp_value!$B:$B,0),MATCH(U$2,Corp_value!$1:$1,0))="--","",INDEX(Corp_value!$A$1:$EC$2998,MATCH(tbl_dmi_isin[[#This Row],[ISIN]],Corp_value!$B:$B,0),MATCH(U$2,Corp_value!$1:$1,0))))</f>
        <v>#N/A</v>
      </c>
      <c r="V226" s="145" t="str">
        <f>IFERROR(IF(tbl_dmi_isin[[#This Row],[Index]]&gt;$A$2,"",INDEX(Corp_value!$A$1:$EC$2998,MATCH(tbl_dmi_isin[[#This Row],[ISIN]],Corp_value!$B:$B,0),MATCH(V$2,Corp_value!$1:$1,0)))/100000000,"")</f>
        <v/>
      </c>
      <c r="W226" s="150" t="e">
        <f>IF(tbl_dmi_isin[[#This Row],[Index]]&gt;$A$2,"",INDEX(Corp_value!$A$1:$EC$2998,MATCH(tbl_dmi_isin[[#This Row],[ISIN]],Corp_value!$B:$B,0),MATCH(W$2,Corp_value!$1:$1,0)))</f>
        <v>#N/A</v>
      </c>
      <c r="X226" s="150" t="e">
        <f>IF(tbl_dmi_isin[[#This Row],[Index]]&gt;$A$2,"",INDEX(Corp_value!$A$1:$EC$2998,MATCH(tbl_dmi_isin[[#This Row],[ISIN]],Corp_value!$B:$B,0),MATCH(X$2,Corp_value!$1:$1,0)))</f>
        <v>#N/A</v>
      </c>
      <c r="Y226" s="153" t="e">
        <f>IF(tbl_dmi_isin[[#This Row],[Index]]&gt;$A$2,"",INDEX(Corp_value!$A$1:$EC$2998,MATCH(tbl_dmi_isin[[#This Row],[ISIN]],Corp_value!$B:$B,0),MATCH(Y$2,Corp_value!$1:$1,0)))</f>
        <v>#N/A</v>
      </c>
      <c r="Z226" s="153" t="e">
        <f>IF(tbl_dmi_isin[[#This Row],[Index]]&gt;$A$2,"",INDEX(Corp_value!$A$1:$EC$2998,MATCH(tbl_dmi_isin[[#This Row],[ISIN]],Corp_value!$B:$B,0),MATCH(Z$2,Corp_value!$1:$1,0)))</f>
        <v>#N/A</v>
      </c>
    </row>
    <row r="227" spans="1:26">
      <c r="A227" s="12">
        <v>224</v>
      </c>
      <c r="B227" s="85" t="str">
        <f>IF(tbl_dmi_isin[[#This Row],[Index]]&gt;$A$2,"",TEXT(INDEX(美元债一级!$A$2:$BO$2879,tbl_dmi_isin[[#This Row],[Index]]+1,MATCH(B$2,美元债一级!$2:$2,0)),"yyyy/mm/dd"))</f>
        <v>2023/02/21</v>
      </c>
      <c r="C227" s="12" t="str">
        <f>IF(tbl_dmi_isin[[#This Row],[Index]]&gt;$A$2,"",INDEX(美元债一级!$A$2:$BO$2880,tbl_dmi_isin[[#This Row],[Index]]+1,MATCH(C$2,美元债一级!$2:$2,0)))</f>
        <v>HK0000910262</v>
      </c>
      <c r="D227" s="12" t="str">
        <f>IF(tbl_dmi_isin[[#This Row],[Index]]&gt;$A$2,"",INDEX(美元债一级!$A$2:$BO$2880,tbl_dmi_isin[[#This Row],[Index]]+1,MATCH(D$2,美元债一级!$2:$2,0)))</f>
        <v>中国人民银行</v>
      </c>
      <c r="E227" s="12" t="str">
        <f>TEXT(tbl_dmi_isin[[#This Row],[定价日]],"YYMMDD")&amp;tbl_dmi_isin[[#This Row],[ISIN]]</f>
        <v>230221HK0000910262</v>
      </c>
      <c r="F227" s="115"/>
      <c r="G227" s="24" t="e">
        <f>IF(tbl_dmi_isin[[#This Row],[Index]]&gt;$A$2,"",INDEX(Corp_value!$A$1:$EC$2998,MATCH(tbl_dmi_isin[[#This Row],[ISIN]],Corp_value!$B:$B,0),MATCH(G$2,Corp_value!$1:$1,0)))</f>
        <v>#N/A</v>
      </c>
      <c r="H227" s="25" t="e">
        <f>IF(tbl_dmi_isin[[#This Row],[Index]]&gt;$A$2,"",INDEX(Corp_value!$A$1:$EC$2998,MATCH(tbl_dmi_isin[[#This Row],[ISIN]],Corp_value!$B:$B,0),MATCH(H$2,Corp_value!$1:$1,0)))</f>
        <v>#N/A</v>
      </c>
      <c r="I227" s="25" t="e">
        <f>IF(tbl_dmi_isin[[#This Row],[Index]]&gt;$A$2,"",IF(INDEX(Corp_value!$A$1:$EC$2998,MATCH(tbl_dmi_isin[[#This Row],[ISIN]],Corp_value!$B:$B,0),MATCH(I$2,Corp_value!$1:$1,0))="--","",INDEX(Corp_value!$A$1:$EC$2998,MATCH(tbl_dmi_isin[[#This Row],[ISIN]],Corp_value!$B:$B,0),MATCH(I$2,Corp_value!$1:$1,0))))</f>
        <v>#N/A</v>
      </c>
      <c r="J227" s="24" t="e">
        <f>IF(tbl_dmi_isin[[#This Row],[Index]]&gt;$A$2,"",INDEX(Corp_value!$A$1:$EC$2998,MATCH(tbl_dmi_isin[[#This Row],[ISIN]],Corp_value!$B:$B,0),MATCH(J$2,Corp_value!$1:$1,0)))</f>
        <v>#N/A</v>
      </c>
      <c r="K227" s="24" t="e">
        <f>IF(tbl_dmi_isin[[#This Row],[Index]]&gt;$A$2,"",INDEX(Corp_value!$A$1:$EC$2998,MATCH(tbl_dmi_isin[[#This Row],[ISIN]],Corp_value!$B:$B,0),MATCH(K$2,Corp_value!$1:$1,0)))</f>
        <v>#N/A</v>
      </c>
      <c r="L227" s="24" t="e">
        <f>IF(tbl_dmi_isin[[#This Row],[Index]]&gt;$A$2,"",IF(INDEX(Corp_value!$A$1:$EC$2998,MATCH(tbl_dmi_isin[[#This Row],[ISIN]],Corp_value!$B:$B,0),MATCH(L$2,Corp_value!$1:$1,0))="--","",INDEX(Corp_value!$A$1:$EC$2998,MATCH(tbl_dmi_isin[[#This Row],[ISIN]],Corp_value!$B:$B,0),MATCH(L$2,Corp_value!$1:$1,0))))</f>
        <v>#N/A</v>
      </c>
      <c r="M227" s="132" t="e">
        <f>IF(tbl_dmi_isin[[#This Row],[Index]]&gt;$A$2,"",INDEX(Corp_value!$A$1:$EC$2998,MATCH(tbl_dmi_isin[[#This Row],[ISIN]],Corp_value!$B:$B,0),MATCH(M$2,Corp_value!$1:$1,0)))</f>
        <v>#N/A</v>
      </c>
      <c r="N227" s="132" t="e">
        <f>IF(tbl_dmi_isin[[#This Row],[Index]]&gt;$A$2,"",IF(INDEX(Corp_value!$A$1:$EC$2998,MATCH(tbl_dmi_isin[[#This Row],[ISIN]],Corp_value!$B:$B,0),MATCH(N$2,Corp_value!$1:$1,0))="--","",INDEX(Corp_value!$A$1:$EC$2998,MATCH(tbl_dmi_isin[[#This Row],[ISIN]],Corp_value!$B:$B,0),MATCH(N$2,Corp_value!$1:$1,0))))</f>
        <v>#N/A</v>
      </c>
      <c r="O227" s="132" t="e">
        <f>IF(tbl_dmi_isin[[#This Row],[Index]]&gt;$A$2,"",INDEX(Corp_value!$A$1:$EC$2998,MATCH(tbl_dmi_isin[[#This Row],[ISIN]],Corp_value!$B:$B,0),MATCH(O$2,Corp_value!$1:$1,0)))</f>
        <v>#N/A</v>
      </c>
      <c r="P227" s="147" t="e">
        <f>IF(tbl_dmi_isin[[#This Row],[Index]]&gt;$A$2,"",TEXT(INDEX(Corp_value!$A$1:$EC$2998,MATCH(tbl_dmi_isin[[#This Row],[ISIN]],Corp_value!$B:$B,0),MATCH(P$2,Corp_value!$1:$1,0)),"yyyy/mm/dd"))</f>
        <v>#N/A</v>
      </c>
      <c r="Q227" s="147" t="e">
        <f>IF(tbl_dmi_isin[[#This Row],[Index]]&gt;$A$2,"",TEXT(INDEX(Corp_value!$A$1:$EC$2998,MATCH(tbl_dmi_isin[[#This Row],[ISIN]],Corp_value!$B:$B,0),MATCH(Q$2,Corp_value!$1:$1,0)),"yyyy/mm/dd"))</f>
        <v>#N/A</v>
      </c>
      <c r="R227" s="147" t="e">
        <f>IF(tbl_dmi_isin[[#This Row],[Index]]&gt;$A$2,"",IF(TEXT(INDEX(Corp_value!$A$1:$EC$2998,MATCH(tbl_dmi_isin[[#This Row],[ISIN]],Corp_value!$B:$B,0),MATCH(R$2,Corp_value!$1:$1,0)),"yyyy/mm/dd")="--","",TEXT(INDEX(Corp_value!$A$1:$EC$2998,MATCH(tbl_dmi_isin[[#This Row],[ISIN]],Corp_value!$B:$B,0),MATCH(R$2,Corp_value!$1:$1,0)),"yyyy/mm/dd")))</f>
        <v>#N/A</v>
      </c>
      <c r="S227" s="132" t="e">
        <f>IF(tbl_dmi_isin[[#This Row],[Index]]&gt;$A$2,"",INDEX(Corp_value!$A$1:$EC$2998,MATCH(tbl_dmi_isin[[#This Row],[ISIN]],Corp_value!$B:$B,0),MATCH(S$2,Corp_value!$1:$1,0)))</f>
        <v>#N/A</v>
      </c>
      <c r="T227" s="132" t="e">
        <f>IF(tbl_dmi_isin[[#This Row],[Index]]&gt;$A$2,"",INDEX(Corp_value!$A$1:$EC$2998,MATCH(tbl_dmi_isin[[#This Row],[ISIN]],Corp_value!$B:$B,0),MATCH(T$2,Corp_value!$1:$1,0)))</f>
        <v>#N/A</v>
      </c>
      <c r="U227" s="132" t="e">
        <f>IF(tbl_dmi_isin[[#This Row],[Index]]&gt;$A$2,"",IF(INDEX(Corp_value!$A$1:$EC$2998,MATCH(tbl_dmi_isin[[#This Row],[ISIN]],Corp_value!$B:$B,0),MATCH(U$2,Corp_value!$1:$1,0))="--","",INDEX(Corp_value!$A$1:$EC$2998,MATCH(tbl_dmi_isin[[#This Row],[ISIN]],Corp_value!$B:$B,0),MATCH(U$2,Corp_value!$1:$1,0))))</f>
        <v>#N/A</v>
      </c>
      <c r="V227" s="145" t="str">
        <f>IFERROR(IF(tbl_dmi_isin[[#This Row],[Index]]&gt;$A$2,"",INDEX(Corp_value!$A$1:$EC$2998,MATCH(tbl_dmi_isin[[#This Row],[ISIN]],Corp_value!$B:$B,0),MATCH(V$2,Corp_value!$1:$1,0)))/100000000,"")</f>
        <v/>
      </c>
      <c r="W227" s="150" t="e">
        <f>IF(tbl_dmi_isin[[#This Row],[Index]]&gt;$A$2,"",INDEX(Corp_value!$A$1:$EC$2998,MATCH(tbl_dmi_isin[[#This Row],[ISIN]],Corp_value!$B:$B,0),MATCH(W$2,Corp_value!$1:$1,0)))</f>
        <v>#N/A</v>
      </c>
      <c r="X227" s="150" t="e">
        <f>IF(tbl_dmi_isin[[#This Row],[Index]]&gt;$A$2,"",INDEX(Corp_value!$A$1:$EC$2998,MATCH(tbl_dmi_isin[[#This Row],[ISIN]],Corp_value!$B:$B,0),MATCH(X$2,Corp_value!$1:$1,0)))</f>
        <v>#N/A</v>
      </c>
      <c r="Y227" s="153" t="e">
        <f>IF(tbl_dmi_isin[[#This Row],[Index]]&gt;$A$2,"",INDEX(Corp_value!$A$1:$EC$2998,MATCH(tbl_dmi_isin[[#This Row],[ISIN]],Corp_value!$B:$B,0),MATCH(Y$2,Corp_value!$1:$1,0)))</f>
        <v>#N/A</v>
      </c>
      <c r="Z227" s="153" t="e">
        <f>IF(tbl_dmi_isin[[#This Row],[Index]]&gt;$A$2,"",INDEX(Corp_value!$A$1:$EC$2998,MATCH(tbl_dmi_isin[[#This Row],[ISIN]],Corp_value!$B:$B,0),MATCH(Z$2,Corp_value!$1:$1,0)))</f>
        <v>#N/A</v>
      </c>
    </row>
    <row r="228" spans="1:26">
      <c r="A228" s="12">
        <v>225</v>
      </c>
      <c r="B228" s="85" t="str">
        <f>IF(tbl_dmi_isin[[#This Row],[Index]]&gt;$A$2,"",TEXT(INDEX(美元债一级!$A$2:$BO$2879,tbl_dmi_isin[[#This Row],[Index]]+1,MATCH(B$2,美元债一级!$2:$2,0)),"yyyy/mm/dd"))</f>
        <v>2023/02/20</v>
      </c>
      <c r="C228" s="12" t="str">
        <f>IF(tbl_dmi_isin[[#This Row],[Index]]&gt;$A$2,"",INDEX(美元债一级!$A$2:$BO$2880,tbl_dmi_isin[[#This Row],[Index]]+1,MATCH(C$2,美元债一级!$2:$2,0)))</f>
        <v>XS2592305945</v>
      </c>
      <c r="D228" s="12" t="str">
        <f>IF(tbl_dmi_isin[[#This Row],[Index]]&gt;$A$2,"",INDEX(美元债一级!$A$2:$BO$2880,tbl_dmi_isin[[#This Row],[Index]]+1,MATCH(D$2,美元债一级!$2:$2,0)))</f>
        <v>香港按揭证券有限公司</v>
      </c>
      <c r="E228" s="12" t="str">
        <f>TEXT(tbl_dmi_isin[[#This Row],[定价日]],"YYMMDD")&amp;tbl_dmi_isin[[#This Row],[ISIN]]</f>
        <v>230220XS2592305945</v>
      </c>
      <c r="F228" s="115"/>
      <c r="G228" s="24" t="e">
        <f>IF(tbl_dmi_isin[[#This Row],[Index]]&gt;$A$2,"",INDEX(Corp_value!$A$1:$EC$2998,MATCH(tbl_dmi_isin[[#This Row],[ISIN]],Corp_value!$B:$B,0),MATCH(G$2,Corp_value!$1:$1,0)))</f>
        <v>#N/A</v>
      </c>
      <c r="H228" s="25" t="e">
        <f>IF(tbl_dmi_isin[[#This Row],[Index]]&gt;$A$2,"",INDEX(Corp_value!$A$1:$EC$2998,MATCH(tbl_dmi_isin[[#This Row],[ISIN]],Corp_value!$B:$B,0),MATCH(H$2,Corp_value!$1:$1,0)))</f>
        <v>#N/A</v>
      </c>
      <c r="I228" s="25" t="e">
        <f>IF(tbl_dmi_isin[[#This Row],[Index]]&gt;$A$2,"",IF(INDEX(Corp_value!$A$1:$EC$2998,MATCH(tbl_dmi_isin[[#This Row],[ISIN]],Corp_value!$B:$B,0),MATCH(I$2,Corp_value!$1:$1,0))="--","",INDEX(Corp_value!$A$1:$EC$2998,MATCH(tbl_dmi_isin[[#This Row],[ISIN]],Corp_value!$B:$B,0),MATCH(I$2,Corp_value!$1:$1,0))))</f>
        <v>#N/A</v>
      </c>
      <c r="J228" s="24" t="e">
        <f>IF(tbl_dmi_isin[[#This Row],[Index]]&gt;$A$2,"",INDEX(Corp_value!$A$1:$EC$2998,MATCH(tbl_dmi_isin[[#This Row],[ISIN]],Corp_value!$B:$B,0),MATCH(J$2,Corp_value!$1:$1,0)))</f>
        <v>#N/A</v>
      </c>
      <c r="K228" s="24" t="e">
        <f>IF(tbl_dmi_isin[[#This Row],[Index]]&gt;$A$2,"",INDEX(Corp_value!$A$1:$EC$2998,MATCH(tbl_dmi_isin[[#This Row],[ISIN]],Corp_value!$B:$B,0),MATCH(K$2,Corp_value!$1:$1,0)))</f>
        <v>#N/A</v>
      </c>
      <c r="L228" s="24" t="e">
        <f>IF(tbl_dmi_isin[[#This Row],[Index]]&gt;$A$2,"",IF(INDEX(Corp_value!$A$1:$EC$2998,MATCH(tbl_dmi_isin[[#This Row],[ISIN]],Corp_value!$B:$B,0),MATCH(L$2,Corp_value!$1:$1,0))="--","",INDEX(Corp_value!$A$1:$EC$2998,MATCH(tbl_dmi_isin[[#This Row],[ISIN]],Corp_value!$B:$B,0),MATCH(L$2,Corp_value!$1:$1,0))))</f>
        <v>#N/A</v>
      </c>
      <c r="M228" s="132" t="e">
        <f>IF(tbl_dmi_isin[[#This Row],[Index]]&gt;$A$2,"",INDEX(Corp_value!$A$1:$EC$2998,MATCH(tbl_dmi_isin[[#This Row],[ISIN]],Corp_value!$B:$B,0),MATCH(M$2,Corp_value!$1:$1,0)))</f>
        <v>#N/A</v>
      </c>
      <c r="N228" s="132" t="e">
        <f>IF(tbl_dmi_isin[[#This Row],[Index]]&gt;$A$2,"",IF(INDEX(Corp_value!$A$1:$EC$2998,MATCH(tbl_dmi_isin[[#This Row],[ISIN]],Corp_value!$B:$B,0),MATCH(N$2,Corp_value!$1:$1,0))="--","",INDEX(Corp_value!$A$1:$EC$2998,MATCH(tbl_dmi_isin[[#This Row],[ISIN]],Corp_value!$B:$B,0),MATCH(N$2,Corp_value!$1:$1,0))))</f>
        <v>#N/A</v>
      </c>
      <c r="O228" s="132" t="e">
        <f>IF(tbl_dmi_isin[[#This Row],[Index]]&gt;$A$2,"",INDEX(Corp_value!$A$1:$EC$2998,MATCH(tbl_dmi_isin[[#This Row],[ISIN]],Corp_value!$B:$B,0),MATCH(O$2,Corp_value!$1:$1,0)))</f>
        <v>#N/A</v>
      </c>
      <c r="P228" s="147" t="e">
        <f>IF(tbl_dmi_isin[[#This Row],[Index]]&gt;$A$2,"",TEXT(INDEX(Corp_value!$A$1:$EC$2998,MATCH(tbl_dmi_isin[[#This Row],[ISIN]],Corp_value!$B:$B,0),MATCH(P$2,Corp_value!$1:$1,0)),"yyyy/mm/dd"))</f>
        <v>#N/A</v>
      </c>
      <c r="Q228" s="147" t="e">
        <f>IF(tbl_dmi_isin[[#This Row],[Index]]&gt;$A$2,"",TEXT(INDEX(Corp_value!$A$1:$EC$2998,MATCH(tbl_dmi_isin[[#This Row],[ISIN]],Corp_value!$B:$B,0),MATCH(Q$2,Corp_value!$1:$1,0)),"yyyy/mm/dd"))</f>
        <v>#N/A</v>
      </c>
      <c r="R228" s="147" t="e">
        <f>IF(tbl_dmi_isin[[#This Row],[Index]]&gt;$A$2,"",IF(TEXT(INDEX(Corp_value!$A$1:$EC$2998,MATCH(tbl_dmi_isin[[#This Row],[ISIN]],Corp_value!$B:$B,0),MATCH(R$2,Corp_value!$1:$1,0)),"yyyy/mm/dd")="--","",TEXT(INDEX(Corp_value!$A$1:$EC$2998,MATCH(tbl_dmi_isin[[#This Row],[ISIN]],Corp_value!$B:$B,0),MATCH(R$2,Corp_value!$1:$1,0)),"yyyy/mm/dd")))</f>
        <v>#N/A</v>
      </c>
      <c r="S228" s="132" t="e">
        <f>IF(tbl_dmi_isin[[#This Row],[Index]]&gt;$A$2,"",INDEX(Corp_value!$A$1:$EC$2998,MATCH(tbl_dmi_isin[[#This Row],[ISIN]],Corp_value!$B:$B,0),MATCH(S$2,Corp_value!$1:$1,0)))</f>
        <v>#N/A</v>
      </c>
      <c r="T228" s="132" t="e">
        <f>IF(tbl_dmi_isin[[#This Row],[Index]]&gt;$A$2,"",INDEX(Corp_value!$A$1:$EC$2998,MATCH(tbl_dmi_isin[[#This Row],[ISIN]],Corp_value!$B:$B,0),MATCH(T$2,Corp_value!$1:$1,0)))</f>
        <v>#N/A</v>
      </c>
      <c r="U228" s="132" t="e">
        <f>IF(tbl_dmi_isin[[#This Row],[Index]]&gt;$A$2,"",IF(INDEX(Corp_value!$A$1:$EC$2998,MATCH(tbl_dmi_isin[[#This Row],[ISIN]],Corp_value!$B:$B,0),MATCH(U$2,Corp_value!$1:$1,0))="--","",INDEX(Corp_value!$A$1:$EC$2998,MATCH(tbl_dmi_isin[[#This Row],[ISIN]],Corp_value!$B:$B,0),MATCH(U$2,Corp_value!$1:$1,0))))</f>
        <v>#N/A</v>
      </c>
      <c r="V228" s="145" t="str">
        <f>IFERROR(IF(tbl_dmi_isin[[#This Row],[Index]]&gt;$A$2,"",INDEX(Corp_value!$A$1:$EC$2998,MATCH(tbl_dmi_isin[[#This Row],[ISIN]],Corp_value!$B:$B,0),MATCH(V$2,Corp_value!$1:$1,0)))/100000000,"")</f>
        <v/>
      </c>
      <c r="W228" s="150" t="e">
        <f>IF(tbl_dmi_isin[[#This Row],[Index]]&gt;$A$2,"",INDEX(Corp_value!$A$1:$EC$2998,MATCH(tbl_dmi_isin[[#This Row],[ISIN]],Corp_value!$B:$B,0),MATCH(W$2,Corp_value!$1:$1,0)))</f>
        <v>#N/A</v>
      </c>
      <c r="X228" s="150" t="e">
        <f>IF(tbl_dmi_isin[[#This Row],[Index]]&gt;$A$2,"",INDEX(Corp_value!$A$1:$EC$2998,MATCH(tbl_dmi_isin[[#This Row],[ISIN]],Corp_value!$B:$B,0),MATCH(X$2,Corp_value!$1:$1,0)))</f>
        <v>#N/A</v>
      </c>
      <c r="Y228" s="153" t="e">
        <f>IF(tbl_dmi_isin[[#This Row],[Index]]&gt;$A$2,"",INDEX(Corp_value!$A$1:$EC$2998,MATCH(tbl_dmi_isin[[#This Row],[ISIN]],Corp_value!$B:$B,0),MATCH(Y$2,Corp_value!$1:$1,0)))</f>
        <v>#N/A</v>
      </c>
      <c r="Z228" s="153" t="e">
        <f>IF(tbl_dmi_isin[[#This Row],[Index]]&gt;$A$2,"",INDEX(Corp_value!$A$1:$EC$2998,MATCH(tbl_dmi_isin[[#This Row],[ISIN]],Corp_value!$B:$B,0),MATCH(Z$2,Corp_value!$1:$1,0)))</f>
        <v>#N/A</v>
      </c>
    </row>
    <row r="229" spans="1:26">
      <c r="A229" s="12">
        <v>226</v>
      </c>
      <c r="B229" s="85" t="str">
        <f>IF(tbl_dmi_isin[[#This Row],[Index]]&gt;$A$2,"",TEXT(INDEX(美元债一级!$A$2:$BO$2879,tbl_dmi_isin[[#This Row],[Index]]+1,MATCH(B$2,美元债一级!$2:$2,0)),"yyyy/mm/dd"))</f>
        <v>2023/02/20</v>
      </c>
      <c r="C229" s="12" t="str">
        <f>IF(tbl_dmi_isin[[#This Row],[Index]]&gt;$A$2,"",INDEX(美元债一级!$A$2:$BO$2880,tbl_dmi_isin[[#This Row],[Index]]+1,MATCH(C$2,美元债一级!$2:$2,0)))</f>
        <v>XS2592305515</v>
      </c>
      <c r="D229" s="12" t="str">
        <f>IF(tbl_dmi_isin[[#This Row],[Index]]&gt;$A$2,"",INDEX(美元债一级!$A$2:$BO$2880,tbl_dmi_isin[[#This Row],[Index]]+1,MATCH(D$2,美元债一级!$2:$2,0)))</f>
        <v>香港按揭证券有限公司</v>
      </c>
      <c r="E229" s="12" t="str">
        <f>TEXT(tbl_dmi_isin[[#This Row],[定价日]],"YYMMDD")&amp;tbl_dmi_isin[[#This Row],[ISIN]]</f>
        <v>230220XS2592305515</v>
      </c>
      <c r="F229" s="115"/>
      <c r="G229" s="24" t="e">
        <f>IF(tbl_dmi_isin[[#This Row],[Index]]&gt;$A$2,"",INDEX(Corp_value!$A$1:$EC$2998,MATCH(tbl_dmi_isin[[#This Row],[ISIN]],Corp_value!$B:$B,0),MATCH(G$2,Corp_value!$1:$1,0)))</f>
        <v>#N/A</v>
      </c>
      <c r="H229" s="25" t="e">
        <f>IF(tbl_dmi_isin[[#This Row],[Index]]&gt;$A$2,"",INDEX(Corp_value!$A$1:$EC$2998,MATCH(tbl_dmi_isin[[#This Row],[ISIN]],Corp_value!$B:$B,0),MATCH(H$2,Corp_value!$1:$1,0)))</f>
        <v>#N/A</v>
      </c>
      <c r="I229" s="25" t="e">
        <f>IF(tbl_dmi_isin[[#This Row],[Index]]&gt;$A$2,"",IF(INDEX(Corp_value!$A$1:$EC$2998,MATCH(tbl_dmi_isin[[#This Row],[ISIN]],Corp_value!$B:$B,0),MATCH(I$2,Corp_value!$1:$1,0))="--","",INDEX(Corp_value!$A$1:$EC$2998,MATCH(tbl_dmi_isin[[#This Row],[ISIN]],Corp_value!$B:$B,0),MATCH(I$2,Corp_value!$1:$1,0))))</f>
        <v>#N/A</v>
      </c>
      <c r="J229" s="24" t="e">
        <f>IF(tbl_dmi_isin[[#This Row],[Index]]&gt;$A$2,"",INDEX(Corp_value!$A$1:$EC$2998,MATCH(tbl_dmi_isin[[#This Row],[ISIN]],Corp_value!$B:$B,0),MATCH(J$2,Corp_value!$1:$1,0)))</f>
        <v>#N/A</v>
      </c>
      <c r="K229" s="24" t="e">
        <f>IF(tbl_dmi_isin[[#This Row],[Index]]&gt;$A$2,"",INDEX(Corp_value!$A$1:$EC$2998,MATCH(tbl_dmi_isin[[#This Row],[ISIN]],Corp_value!$B:$B,0),MATCH(K$2,Corp_value!$1:$1,0)))</f>
        <v>#N/A</v>
      </c>
      <c r="L229" s="24" t="e">
        <f>IF(tbl_dmi_isin[[#This Row],[Index]]&gt;$A$2,"",IF(INDEX(Corp_value!$A$1:$EC$2998,MATCH(tbl_dmi_isin[[#This Row],[ISIN]],Corp_value!$B:$B,0),MATCH(L$2,Corp_value!$1:$1,0))="--","",INDEX(Corp_value!$A$1:$EC$2998,MATCH(tbl_dmi_isin[[#This Row],[ISIN]],Corp_value!$B:$B,0),MATCH(L$2,Corp_value!$1:$1,0))))</f>
        <v>#N/A</v>
      </c>
      <c r="M229" s="132" t="e">
        <f>IF(tbl_dmi_isin[[#This Row],[Index]]&gt;$A$2,"",INDEX(Corp_value!$A$1:$EC$2998,MATCH(tbl_dmi_isin[[#This Row],[ISIN]],Corp_value!$B:$B,0),MATCH(M$2,Corp_value!$1:$1,0)))</f>
        <v>#N/A</v>
      </c>
      <c r="N229" s="132" t="e">
        <f>IF(tbl_dmi_isin[[#This Row],[Index]]&gt;$A$2,"",IF(INDEX(Corp_value!$A$1:$EC$2998,MATCH(tbl_dmi_isin[[#This Row],[ISIN]],Corp_value!$B:$B,0),MATCH(N$2,Corp_value!$1:$1,0))="--","",INDEX(Corp_value!$A$1:$EC$2998,MATCH(tbl_dmi_isin[[#This Row],[ISIN]],Corp_value!$B:$B,0),MATCH(N$2,Corp_value!$1:$1,0))))</f>
        <v>#N/A</v>
      </c>
      <c r="O229" s="132" t="e">
        <f>IF(tbl_dmi_isin[[#This Row],[Index]]&gt;$A$2,"",INDEX(Corp_value!$A$1:$EC$2998,MATCH(tbl_dmi_isin[[#This Row],[ISIN]],Corp_value!$B:$B,0),MATCH(O$2,Corp_value!$1:$1,0)))</f>
        <v>#N/A</v>
      </c>
      <c r="P229" s="147" t="e">
        <f>IF(tbl_dmi_isin[[#This Row],[Index]]&gt;$A$2,"",TEXT(INDEX(Corp_value!$A$1:$EC$2998,MATCH(tbl_dmi_isin[[#This Row],[ISIN]],Corp_value!$B:$B,0),MATCH(P$2,Corp_value!$1:$1,0)),"yyyy/mm/dd"))</f>
        <v>#N/A</v>
      </c>
      <c r="Q229" s="147" t="e">
        <f>IF(tbl_dmi_isin[[#This Row],[Index]]&gt;$A$2,"",TEXT(INDEX(Corp_value!$A$1:$EC$2998,MATCH(tbl_dmi_isin[[#This Row],[ISIN]],Corp_value!$B:$B,0),MATCH(Q$2,Corp_value!$1:$1,0)),"yyyy/mm/dd"))</f>
        <v>#N/A</v>
      </c>
      <c r="R229" s="147" t="e">
        <f>IF(tbl_dmi_isin[[#This Row],[Index]]&gt;$A$2,"",IF(TEXT(INDEX(Corp_value!$A$1:$EC$2998,MATCH(tbl_dmi_isin[[#This Row],[ISIN]],Corp_value!$B:$B,0),MATCH(R$2,Corp_value!$1:$1,0)),"yyyy/mm/dd")="--","",TEXT(INDEX(Corp_value!$A$1:$EC$2998,MATCH(tbl_dmi_isin[[#This Row],[ISIN]],Corp_value!$B:$B,0),MATCH(R$2,Corp_value!$1:$1,0)),"yyyy/mm/dd")))</f>
        <v>#N/A</v>
      </c>
      <c r="S229" s="132" t="e">
        <f>IF(tbl_dmi_isin[[#This Row],[Index]]&gt;$A$2,"",INDEX(Corp_value!$A$1:$EC$2998,MATCH(tbl_dmi_isin[[#This Row],[ISIN]],Corp_value!$B:$B,0),MATCH(S$2,Corp_value!$1:$1,0)))</f>
        <v>#N/A</v>
      </c>
      <c r="T229" s="132" t="e">
        <f>IF(tbl_dmi_isin[[#This Row],[Index]]&gt;$A$2,"",INDEX(Corp_value!$A$1:$EC$2998,MATCH(tbl_dmi_isin[[#This Row],[ISIN]],Corp_value!$B:$B,0),MATCH(T$2,Corp_value!$1:$1,0)))</f>
        <v>#N/A</v>
      </c>
      <c r="U229" s="132" t="e">
        <f>IF(tbl_dmi_isin[[#This Row],[Index]]&gt;$A$2,"",IF(INDEX(Corp_value!$A$1:$EC$2998,MATCH(tbl_dmi_isin[[#This Row],[ISIN]],Corp_value!$B:$B,0),MATCH(U$2,Corp_value!$1:$1,0))="--","",INDEX(Corp_value!$A$1:$EC$2998,MATCH(tbl_dmi_isin[[#This Row],[ISIN]],Corp_value!$B:$B,0),MATCH(U$2,Corp_value!$1:$1,0))))</f>
        <v>#N/A</v>
      </c>
      <c r="V229" s="145" t="str">
        <f>IFERROR(IF(tbl_dmi_isin[[#This Row],[Index]]&gt;$A$2,"",INDEX(Corp_value!$A$1:$EC$2998,MATCH(tbl_dmi_isin[[#This Row],[ISIN]],Corp_value!$B:$B,0),MATCH(V$2,Corp_value!$1:$1,0)))/100000000,"")</f>
        <v/>
      </c>
      <c r="W229" s="150" t="e">
        <f>IF(tbl_dmi_isin[[#This Row],[Index]]&gt;$A$2,"",INDEX(Corp_value!$A$1:$EC$2998,MATCH(tbl_dmi_isin[[#This Row],[ISIN]],Corp_value!$B:$B,0),MATCH(W$2,Corp_value!$1:$1,0)))</f>
        <v>#N/A</v>
      </c>
      <c r="X229" s="150" t="e">
        <f>IF(tbl_dmi_isin[[#This Row],[Index]]&gt;$A$2,"",INDEX(Corp_value!$A$1:$EC$2998,MATCH(tbl_dmi_isin[[#This Row],[ISIN]],Corp_value!$B:$B,0),MATCH(X$2,Corp_value!$1:$1,0)))</f>
        <v>#N/A</v>
      </c>
      <c r="Y229" s="153" t="e">
        <f>IF(tbl_dmi_isin[[#This Row],[Index]]&gt;$A$2,"",INDEX(Corp_value!$A$1:$EC$2998,MATCH(tbl_dmi_isin[[#This Row],[ISIN]],Corp_value!$B:$B,0),MATCH(Y$2,Corp_value!$1:$1,0)))</f>
        <v>#N/A</v>
      </c>
      <c r="Z229" s="153" t="e">
        <f>IF(tbl_dmi_isin[[#This Row],[Index]]&gt;$A$2,"",INDEX(Corp_value!$A$1:$EC$2998,MATCH(tbl_dmi_isin[[#This Row],[ISIN]],Corp_value!$B:$B,0),MATCH(Z$2,Corp_value!$1:$1,0)))</f>
        <v>#N/A</v>
      </c>
    </row>
    <row r="230" spans="1:26">
      <c r="A230" s="12">
        <v>227</v>
      </c>
      <c r="B230" s="85" t="str">
        <f>IF(tbl_dmi_isin[[#This Row],[Index]]&gt;$A$2,"",TEXT(INDEX(美元债一级!$A$2:$BO$2879,tbl_dmi_isin[[#This Row],[Index]]+1,MATCH(B$2,美元债一级!$2:$2,0)),"yyyy/mm/dd"))</f>
        <v>2023/02/17</v>
      </c>
      <c r="C230" s="12" t="str">
        <f>IF(tbl_dmi_isin[[#This Row],[Index]]&gt;$A$2,"",INDEX(美元债一级!$A$2:$BO$2880,tbl_dmi_isin[[#This Row],[Index]]+1,MATCH(C$2,美元债一级!$2:$2,0)))</f>
        <v>XS2591861450</v>
      </c>
      <c r="D230" s="12" t="str">
        <f>IF(tbl_dmi_isin[[#This Row],[Index]]&gt;$A$2,"",INDEX(美元债一级!$A$2:$BO$2880,tbl_dmi_isin[[#This Row],[Index]]+1,MATCH(D$2,美元债一级!$2:$2,0)))</f>
        <v>香港按揭证券有限公司</v>
      </c>
      <c r="E230" s="12" t="str">
        <f>TEXT(tbl_dmi_isin[[#This Row],[定价日]],"YYMMDD")&amp;tbl_dmi_isin[[#This Row],[ISIN]]</f>
        <v>230217XS2591861450</v>
      </c>
      <c r="F230" s="116"/>
      <c r="G230" s="24" t="e">
        <f>IF(tbl_dmi_isin[[#This Row],[Index]]&gt;$A$2,"",INDEX(Corp_value!$A$1:$EC$2998,MATCH(tbl_dmi_isin[[#This Row],[ISIN]],Corp_value!$B:$B,0),MATCH(G$2,Corp_value!$1:$1,0)))</f>
        <v>#N/A</v>
      </c>
      <c r="H230" s="25" t="e">
        <f>IF(tbl_dmi_isin[[#This Row],[Index]]&gt;$A$2,"",INDEX(Corp_value!$A$1:$EC$2998,MATCH(tbl_dmi_isin[[#This Row],[ISIN]],Corp_value!$B:$B,0),MATCH(H$2,Corp_value!$1:$1,0)))</f>
        <v>#N/A</v>
      </c>
      <c r="I230" s="25" t="e">
        <f>IF(tbl_dmi_isin[[#This Row],[Index]]&gt;$A$2,"",IF(INDEX(Corp_value!$A$1:$EC$2998,MATCH(tbl_dmi_isin[[#This Row],[ISIN]],Corp_value!$B:$B,0),MATCH(I$2,Corp_value!$1:$1,0))="--","",INDEX(Corp_value!$A$1:$EC$2998,MATCH(tbl_dmi_isin[[#This Row],[ISIN]],Corp_value!$B:$B,0),MATCH(I$2,Corp_value!$1:$1,0))))</f>
        <v>#N/A</v>
      </c>
      <c r="J230" s="24" t="e">
        <f>IF(tbl_dmi_isin[[#This Row],[Index]]&gt;$A$2,"",INDEX(Corp_value!$A$1:$EC$2998,MATCH(tbl_dmi_isin[[#This Row],[ISIN]],Corp_value!$B:$B,0),MATCH(J$2,Corp_value!$1:$1,0)))</f>
        <v>#N/A</v>
      </c>
      <c r="K230" s="24" t="e">
        <f>IF(tbl_dmi_isin[[#This Row],[Index]]&gt;$A$2,"",INDEX(Corp_value!$A$1:$EC$2998,MATCH(tbl_dmi_isin[[#This Row],[ISIN]],Corp_value!$B:$B,0),MATCH(K$2,Corp_value!$1:$1,0)))</f>
        <v>#N/A</v>
      </c>
      <c r="L230" s="24" t="e">
        <f>IF(tbl_dmi_isin[[#This Row],[Index]]&gt;$A$2,"",IF(INDEX(Corp_value!$A$1:$EC$2998,MATCH(tbl_dmi_isin[[#This Row],[ISIN]],Corp_value!$B:$B,0),MATCH(L$2,Corp_value!$1:$1,0))="--","",INDEX(Corp_value!$A$1:$EC$2998,MATCH(tbl_dmi_isin[[#This Row],[ISIN]],Corp_value!$B:$B,0),MATCH(L$2,Corp_value!$1:$1,0))))</f>
        <v>#N/A</v>
      </c>
      <c r="M230" s="132" t="e">
        <f>IF(tbl_dmi_isin[[#This Row],[Index]]&gt;$A$2,"",INDEX(Corp_value!$A$1:$EC$2998,MATCH(tbl_dmi_isin[[#This Row],[ISIN]],Corp_value!$B:$B,0),MATCH(M$2,Corp_value!$1:$1,0)))</f>
        <v>#N/A</v>
      </c>
      <c r="N230" s="132" t="e">
        <f>IF(tbl_dmi_isin[[#This Row],[Index]]&gt;$A$2,"",IF(INDEX(Corp_value!$A$1:$EC$2998,MATCH(tbl_dmi_isin[[#This Row],[ISIN]],Corp_value!$B:$B,0),MATCH(N$2,Corp_value!$1:$1,0))="--","",INDEX(Corp_value!$A$1:$EC$2998,MATCH(tbl_dmi_isin[[#This Row],[ISIN]],Corp_value!$B:$B,0),MATCH(N$2,Corp_value!$1:$1,0))))</f>
        <v>#N/A</v>
      </c>
      <c r="O230" s="132" t="e">
        <f>IF(tbl_dmi_isin[[#This Row],[Index]]&gt;$A$2,"",INDEX(Corp_value!$A$1:$EC$2998,MATCH(tbl_dmi_isin[[#This Row],[ISIN]],Corp_value!$B:$B,0),MATCH(O$2,Corp_value!$1:$1,0)))</f>
        <v>#N/A</v>
      </c>
      <c r="P230" s="148" t="e">
        <f>IF(tbl_dmi_isin[[#This Row],[Index]]&gt;$A$2,"",TEXT(INDEX(Corp_value!$A$1:$EC$2998,MATCH(tbl_dmi_isin[[#This Row],[ISIN]],Corp_value!$B:$B,0),MATCH(P$2,Corp_value!$1:$1,0)),"yyyy/mm/dd"))</f>
        <v>#N/A</v>
      </c>
      <c r="Q230" s="148" t="e">
        <f>IF(tbl_dmi_isin[[#This Row],[Index]]&gt;$A$2,"",TEXT(INDEX(Corp_value!$A$1:$EC$2998,MATCH(tbl_dmi_isin[[#This Row],[ISIN]],Corp_value!$B:$B,0),MATCH(Q$2,Corp_value!$1:$1,0)),"yyyy/mm/dd"))</f>
        <v>#N/A</v>
      </c>
      <c r="R230" s="148" t="e">
        <f>IF(tbl_dmi_isin[[#This Row],[Index]]&gt;$A$2,"",IF(TEXT(INDEX(Corp_value!$A$1:$EC$2998,MATCH(tbl_dmi_isin[[#This Row],[ISIN]],Corp_value!$B:$B,0),MATCH(R$2,Corp_value!$1:$1,0)),"yyyy/mm/dd")="--","",TEXT(INDEX(Corp_value!$A$1:$EC$2998,MATCH(tbl_dmi_isin[[#This Row],[ISIN]],Corp_value!$B:$B,0),MATCH(R$2,Corp_value!$1:$1,0)),"yyyy/mm/dd")))</f>
        <v>#N/A</v>
      </c>
      <c r="S230" s="132" t="e">
        <f>IF(tbl_dmi_isin[[#This Row],[Index]]&gt;$A$2,"",INDEX(Corp_value!$A$1:$EC$2998,MATCH(tbl_dmi_isin[[#This Row],[ISIN]],Corp_value!$B:$B,0),MATCH(S$2,Corp_value!$1:$1,0)))</f>
        <v>#N/A</v>
      </c>
      <c r="T230" s="132" t="e">
        <f>IF(tbl_dmi_isin[[#This Row],[Index]]&gt;$A$2,"",INDEX(Corp_value!$A$1:$EC$2998,MATCH(tbl_dmi_isin[[#This Row],[ISIN]],Corp_value!$B:$B,0),MATCH(T$2,Corp_value!$1:$1,0)))</f>
        <v>#N/A</v>
      </c>
      <c r="U230" s="132" t="e">
        <f>IF(tbl_dmi_isin[[#This Row],[Index]]&gt;$A$2,"",IF(INDEX(Corp_value!$A$1:$EC$2998,MATCH(tbl_dmi_isin[[#This Row],[ISIN]],Corp_value!$B:$B,0),MATCH(U$2,Corp_value!$1:$1,0))="--","",INDEX(Corp_value!$A$1:$EC$2998,MATCH(tbl_dmi_isin[[#This Row],[ISIN]],Corp_value!$B:$B,0),MATCH(U$2,Corp_value!$1:$1,0))))</f>
        <v>#N/A</v>
      </c>
      <c r="V230" s="145" t="str">
        <f>IFERROR(IF(tbl_dmi_isin[[#This Row],[Index]]&gt;$A$2,"",INDEX(Corp_value!$A$1:$EC$2998,MATCH(tbl_dmi_isin[[#This Row],[ISIN]],Corp_value!$B:$B,0),MATCH(V$2,Corp_value!$1:$1,0)))/100000000,"")</f>
        <v/>
      </c>
      <c r="W230" s="150" t="e">
        <f>IF(tbl_dmi_isin[[#This Row],[Index]]&gt;$A$2,"",INDEX(Corp_value!$A$1:$EC$2998,MATCH(tbl_dmi_isin[[#This Row],[ISIN]],Corp_value!$B:$B,0),MATCH(W$2,Corp_value!$1:$1,0)))</f>
        <v>#N/A</v>
      </c>
      <c r="X230" s="150" t="e">
        <f>IF(tbl_dmi_isin[[#This Row],[Index]]&gt;$A$2,"",INDEX(Corp_value!$A$1:$EC$2998,MATCH(tbl_dmi_isin[[#This Row],[ISIN]],Corp_value!$B:$B,0),MATCH(X$2,Corp_value!$1:$1,0)))</f>
        <v>#N/A</v>
      </c>
      <c r="Y230" s="153" t="e">
        <f>IF(tbl_dmi_isin[[#This Row],[Index]]&gt;$A$2,"",INDEX(Corp_value!$A$1:$EC$2998,MATCH(tbl_dmi_isin[[#This Row],[ISIN]],Corp_value!$B:$B,0),MATCH(Y$2,Corp_value!$1:$1,0)))</f>
        <v>#N/A</v>
      </c>
      <c r="Z230" s="153" t="e">
        <f>IF(tbl_dmi_isin[[#This Row],[Index]]&gt;$A$2,"",INDEX(Corp_value!$A$1:$EC$2998,MATCH(tbl_dmi_isin[[#This Row],[ISIN]],Corp_value!$B:$B,0),MATCH(Z$2,Corp_value!$1:$1,0)))</f>
        <v>#N/A</v>
      </c>
    </row>
    <row r="231" spans="1:26">
      <c r="A231" s="12">
        <v>228</v>
      </c>
      <c r="B231" s="85" t="str">
        <f>IF(tbl_dmi_isin[[#This Row],[Index]]&gt;$A$2,"",TEXT(INDEX(美元债一级!$A$2:$BO$2879,tbl_dmi_isin[[#This Row],[Index]]+1,MATCH(B$2,美元债一级!$2:$2,0)),"yyyy/mm/dd"))</f>
        <v>2023/02/17</v>
      </c>
      <c r="C231" s="12" t="str">
        <f>IF(tbl_dmi_isin[[#This Row],[Index]]&gt;$A$2,"",INDEX(美元债一级!$A$2:$BO$2880,tbl_dmi_isin[[#This Row],[Index]]+1,MATCH(C$2,美元债一级!$2:$2,0)))</f>
        <v>XS2591865014</v>
      </c>
      <c r="D231" s="12" t="str">
        <f>IF(tbl_dmi_isin[[#This Row],[Index]]&gt;$A$2,"",INDEX(美元债一级!$A$2:$BO$2880,tbl_dmi_isin[[#This Row],[Index]]+1,MATCH(D$2,美元债一级!$2:$2,0)))</f>
        <v>香港按揭证券有限公司</v>
      </c>
      <c r="E231" s="12" t="str">
        <f>TEXT(tbl_dmi_isin[[#This Row],[定价日]],"YYMMDD")&amp;tbl_dmi_isin[[#This Row],[ISIN]]</f>
        <v>230217XS2591865014</v>
      </c>
      <c r="F231" s="115"/>
      <c r="G231" s="24" t="e">
        <f>IF(tbl_dmi_isin[[#This Row],[Index]]&gt;$A$2,"",INDEX(Corp_value!$A$1:$EC$2998,MATCH(tbl_dmi_isin[[#This Row],[ISIN]],Corp_value!$B:$B,0),MATCH(G$2,Corp_value!$1:$1,0)))</f>
        <v>#N/A</v>
      </c>
      <c r="H231" s="25" t="e">
        <f>IF(tbl_dmi_isin[[#This Row],[Index]]&gt;$A$2,"",INDEX(Corp_value!$A$1:$EC$2998,MATCH(tbl_dmi_isin[[#This Row],[ISIN]],Corp_value!$B:$B,0),MATCH(H$2,Corp_value!$1:$1,0)))</f>
        <v>#N/A</v>
      </c>
      <c r="I231" s="25" t="e">
        <f>IF(tbl_dmi_isin[[#This Row],[Index]]&gt;$A$2,"",IF(INDEX(Corp_value!$A$1:$EC$2998,MATCH(tbl_dmi_isin[[#This Row],[ISIN]],Corp_value!$B:$B,0),MATCH(I$2,Corp_value!$1:$1,0))="--","",INDEX(Corp_value!$A$1:$EC$2998,MATCH(tbl_dmi_isin[[#This Row],[ISIN]],Corp_value!$B:$B,0),MATCH(I$2,Corp_value!$1:$1,0))))</f>
        <v>#N/A</v>
      </c>
      <c r="J231" s="24" t="e">
        <f>IF(tbl_dmi_isin[[#This Row],[Index]]&gt;$A$2,"",INDEX(Corp_value!$A$1:$EC$2998,MATCH(tbl_dmi_isin[[#This Row],[ISIN]],Corp_value!$B:$B,0),MATCH(J$2,Corp_value!$1:$1,0)))</f>
        <v>#N/A</v>
      </c>
      <c r="K231" s="24" t="e">
        <f>IF(tbl_dmi_isin[[#This Row],[Index]]&gt;$A$2,"",INDEX(Corp_value!$A$1:$EC$2998,MATCH(tbl_dmi_isin[[#This Row],[ISIN]],Corp_value!$B:$B,0),MATCH(K$2,Corp_value!$1:$1,0)))</f>
        <v>#N/A</v>
      </c>
      <c r="L231" s="24" t="e">
        <f>IF(tbl_dmi_isin[[#This Row],[Index]]&gt;$A$2,"",IF(INDEX(Corp_value!$A$1:$EC$2998,MATCH(tbl_dmi_isin[[#This Row],[ISIN]],Corp_value!$B:$B,0),MATCH(L$2,Corp_value!$1:$1,0))="--","",INDEX(Corp_value!$A$1:$EC$2998,MATCH(tbl_dmi_isin[[#This Row],[ISIN]],Corp_value!$B:$B,0),MATCH(L$2,Corp_value!$1:$1,0))))</f>
        <v>#N/A</v>
      </c>
      <c r="M231" s="132" t="e">
        <f>IF(tbl_dmi_isin[[#This Row],[Index]]&gt;$A$2,"",INDEX(Corp_value!$A$1:$EC$2998,MATCH(tbl_dmi_isin[[#This Row],[ISIN]],Corp_value!$B:$B,0),MATCH(M$2,Corp_value!$1:$1,0)))</f>
        <v>#N/A</v>
      </c>
      <c r="N231" s="132" t="e">
        <f>IF(tbl_dmi_isin[[#This Row],[Index]]&gt;$A$2,"",IF(INDEX(Corp_value!$A$1:$EC$2998,MATCH(tbl_dmi_isin[[#This Row],[ISIN]],Corp_value!$B:$B,0),MATCH(N$2,Corp_value!$1:$1,0))="--","",INDEX(Corp_value!$A$1:$EC$2998,MATCH(tbl_dmi_isin[[#This Row],[ISIN]],Corp_value!$B:$B,0),MATCH(N$2,Corp_value!$1:$1,0))))</f>
        <v>#N/A</v>
      </c>
      <c r="O231" s="132" t="e">
        <f>IF(tbl_dmi_isin[[#This Row],[Index]]&gt;$A$2,"",INDEX(Corp_value!$A$1:$EC$2998,MATCH(tbl_dmi_isin[[#This Row],[ISIN]],Corp_value!$B:$B,0),MATCH(O$2,Corp_value!$1:$1,0)))</f>
        <v>#N/A</v>
      </c>
      <c r="P231" s="147" t="e">
        <f>IF(tbl_dmi_isin[[#This Row],[Index]]&gt;$A$2,"",TEXT(INDEX(Corp_value!$A$1:$EC$2998,MATCH(tbl_dmi_isin[[#This Row],[ISIN]],Corp_value!$B:$B,0),MATCH(P$2,Corp_value!$1:$1,0)),"yyyy/mm/dd"))</f>
        <v>#N/A</v>
      </c>
      <c r="Q231" s="147" t="e">
        <f>IF(tbl_dmi_isin[[#This Row],[Index]]&gt;$A$2,"",TEXT(INDEX(Corp_value!$A$1:$EC$2998,MATCH(tbl_dmi_isin[[#This Row],[ISIN]],Corp_value!$B:$B,0),MATCH(Q$2,Corp_value!$1:$1,0)),"yyyy/mm/dd"))</f>
        <v>#N/A</v>
      </c>
      <c r="R231" s="147" t="e">
        <f>IF(tbl_dmi_isin[[#This Row],[Index]]&gt;$A$2,"",IF(TEXT(INDEX(Corp_value!$A$1:$EC$2998,MATCH(tbl_dmi_isin[[#This Row],[ISIN]],Corp_value!$B:$B,0),MATCH(R$2,Corp_value!$1:$1,0)),"yyyy/mm/dd")="--","",TEXT(INDEX(Corp_value!$A$1:$EC$2998,MATCH(tbl_dmi_isin[[#This Row],[ISIN]],Corp_value!$B:$B,0),MATCH(R$2,Corp_value!$1:$1,0)),"yyyy/mm/dd")))</f>
        <v>#N/A</v>
      </c>
      <c r="S231" s="132" t="e">
        <f>IF(tbl_dmi_isin[[#This Row],[Index]]&gt;$A$2,"",INDEX(Corp_value!$A$1:$EC$2998,MATCH(tbl_dmi_isin[[#This Row],[ISIN]],Corp_value!$B:$B,0),MATCH(S$2,Corp_value!$1:$1,0)))</f>
        <v>#N/A</v>
      </c>
      <c r="T231" s="132" t="e">
        <f>IF(tbl_dmi_isin[[#This Row],[Index]]&gt;$A$2,"",INDEX(Corp_value!$A$1:$EC$2998,MATCH(tbl_dmi_isin[[#This Row],[ISIN]],Corp_value!$B:$B,0),MATCH(T$2,Corp_value!$1:$1,0)))</f>
        <v>#N/A</v>
      </c>
      <c r="U231" s="132" t="e">
        <f>IF(tbl_dmi_isin[[#This Row],[Index]]&gt;$A$2,"",IF(INDEX(Corp_value!$A$1:$EC$2998,MATCH(tbl_dmi_isin[[#This Row],[ISIN]],Corp_value!$B:$B,0),MATCH(U$2,Corp_value!$1:$1,0))="--","",INDEX(Corp_value!$A$1:$EC$2998,MATCH(tbl_dmi_isin[[#This Row],[ISIN]],Corp_value!$B:$B,0),MATCH(U$2,Corp_value!$1:$1,0))))</f>
        <v>#N/A</v>
      </c>
      <c r="V231" s="145" t="str">
        <f>IFERROR(IF(tbl_dmi_isin[[#This Row],[Index]]&gt;$A$2,"",INDEX(Corp_value!$A$1:$EC$2998,MATCH(tbl_dmi_isin[[#This Row],[ISIN]],Corp_value!$B:$B,0),MATCH(V$2,Corp_value!$1:$1,0)))/100000000,"")</f>
        <v/>
      </c>
      <c r="W231" s="150" t="e">
        <f>IF(tbl_dmi_isin[[#This Row],[Index]]&gt;$A$2,"",INDEX(Corp_value!$A$1:$EC$2998,MATCH(tbl_dmi_isin[[#This Row],[ISIN]],Corp_value!$B:$B,0),MATCH(W$2,Corp_value!$1:$1,0)))</f>
        <v>#N/A</v>
      </c>
      <c r="X231" s="150" t="e">
        <f>IF(tbl_dmi_isin[[#This Row],[Index]]&gt;$A$2,"",INDEX(Corp_value!$A$1:$EC$2998,MATCH(tbl_dmi_isin[[#This Row],[ISIN]],Corp_value!$B:$B,0),MATCH(X$2,Corp_value!$1:$1,0)))</f>
        <v>#N/A</v>
      </c>
      <c r="Y231" s="153" t="e">
        <f>IF(tbl_dmi_isin[[#This Row],[Index]]&gt;$A$2,"",INDEX(Corp_value!$A$1:$EC$2998,MATCH(tbl_dmi_isin[[#This Row],[ISIN]],Corp_value!$B:$B,0),MATCH(Y$2,Corp_value!$1:$1,0)))</f>
        <v>#N/A</v>
      </c>
      <c r="Z231" s="153" t="e">
        <f>IF(tbl_dmi_isin[[#This Row],[Index]]&gt;$A$2,"",INDEX(Corp_value!$A$1:$EC$2998,MATCH(tbl_dmi_isin[[#This Row],[ISIN]],Corp_value!$B:$B,0),MATCH(Z$2,Corp_value!$1:$1,0)))</f>
        <v>#N/A</v>
      </c>
    </row>
    <row r="232" spans="1:26">
      <c r="A232" s="12">
        <v>229</v>
      </c>
      <c r="B232" s="85" t="str">
        <f>IF(tbl_dmi_isin[[#This Row],[Index]]&gt;$A$2,"",TEXT(INDEX(美元债一级!$A$2:$BO$2879,tbl_dmi_isin[[#This Row],[Index]]+1,MATCH(B$2,美元债一级!$2:$2,0)),"yyyy/mm/dd"))</f>
        <v>2023/02/17</v>
      </c>
      <c r="C232" s="12" t="str">
        <f>IF(tbl_dmi_isin[[#This Row],[Index]]&gt;$A$2,"",INDEX(美元债一级!$A$2:$BO$2880,tbl_dmi_isin[[#This Row],[Index]]+1,MATCH(C$2,美元债一级!$2:$2,0)))</f>
        <v>XS2591854679</v>
      </c>
      <c r="D232" s="12" t="str">
        <f>IF(tbl_dmi_isin[[#This Row],[Index]]&gt;$A$2,"",INDEX(美元债一级!$A$2:$BO$2880,tbl_dmi_isin[[#This Row],[Index]]+1,MATCH(D$2,美元债一级!$2:$2,0)))</f>
        <v>香港按揭证券有限公司</v>
      </c>
      <c r="E232" s="12" t="str">
        <f>TEXT(tbl_dmi_isin[[#This Row],[定价日]],"YYMMDD")&amp;tbl_dmi_isin[[#This Row],[ISIN]]</f>
        <v>230217XS2591854679</v>
      </c>
      <c r="F232" s="115"/>
      <c r="G232" s="24" t="e">
        <f>IF(tbl_dmi_isin[[#This Row],[Index]]&gt;$A$2,"",INDEX(Corp_value!$A$1:$EC$2998,MATCH(tbl_dmi_isin[[#This Row],[ISIN]],Corp_value!$B:$B,0),MATCH(G$2,Corp_value!$1:$1,0)))</f>
        <v>#N/A</v>
      </c>
      <c r="H232" s="25" t="e">
        <f>IF(tbl_dmi_isin[[#This Row],[Index]]&gt;$A$2,"",INDEX(Corp_value!$A$1:$EC$2998,MATCH(tbl_dmi_isin[[#This Row],[ISIN]],Corp_value!$B:$B,0),MATCH(H$2,Corp_value!$1:$1,0)))</f>
        <v>#N/A</v>
      </c>
      <c r="I232" s="25" t="e">
        <f>IF(tbl_dmi_isin[[#This Row],[Index]]&gt;$A$2,"",IF(INDEX(Corp_value!$A$1:$EC$2998,MATCH(tbl_dmi_isin[[#This Row],[ISIN]],Corp_value!$B:$B,0),MATCH(I$2,Corp_value!$1:$1,0))="--","",INDEX(Corp_value!$A$1:$EC$2998,MATCH(tbl_dmi_isin[[#This Row],[ISIN]],Corp_value!$B:$B,0),MATCH(I$2,Corp_value!$1:$1,0))))</f>
        <v>#N/A</v>
      </c>
      <c r="J232" s="24" t="e">
        <f>IF(tbl_dmi_isin[[#This Row],[Index]]&gt;$A$2,"",INDEX(Corp_value!$A$1:$EC$2998,MATCH(tbl_dmi_isin[[#This Row],[ISIN]],Corp_value!$B:$B,0),MATCH(J$2,Corp_value!$1:$1,0)))</f>
        <v>#N/A</v>
      </c>
      <c r="K232" s="24" t="e">
        <f>IF(tbl_dmi_isin[[#This Row],[Index]]&gt;$A$2,"",INDEX(Corp_value!$A$1:$EC$2998,MATCH(tbl_dmi_isin[[#This Row],[ISIN]],Corp_value!$B:$B,0),MATCH(K$2,Corp_value!$1:$1,0)))</f>
        <v>#N/A</v>
      </c>
      <c r="L232" s="24" t="e">
        <f>IF(tbl_dmi_isin[[#This Row],[Index]]&gt;$A$2,"",IF(INDEX(Corp_value!$A$1:$EC$2998,MATCH(tbl_dmi_isin[[#This Row],[ISIN]],Corp_value!$B:$B,0),MATCH(L$2,Corp_value!$1:$1,0))="--","",INDEX(Corp_value!$A$1:$EC$2998,MATCH(tbl_dmi_isin[[#This Row],[ISIN]],Corp_value!$B:$B,0),MATCH(L$2,Corp_value!$1:$1,0))))</f>
        <v>#N/A</v>
      </c>
      <c r="M232" s="132" t="e">
        <f>IF(tbl_dmi_isin[[#This Row],[Index]]&gt;$A$2,"",INDEX(Corp_value!$A$1:$EC$2998,MATCH(tbl_dmi_isin[[#This Row],[ISIN]],Corp_value!$B:$B,0),MATCH(M$2,Corp_value!$1:$1,0)))</f>
        <v>#N/A</v>
      </c>
      <c r="N232" s="132" t="e">
        <f>IF(tbl_dmi_isin[[#This Row],[Index]]&gt;$A$2,"",IF(INDEX(Corp_value!$A$1:$EC$2998,MATCH(tbl_dmi_isin[[#This Row],[ISIN]],Corp_value!$B:$B,0),MATCH(N$2,Corp_value!$1:$1,0))="--","",INDEX(Corp_value!$A$1:$EC$2998,MATCH(tbl_dmi_isin[[#This Row],[ISIN]],Corp_value!$B:$B,0),MATCH(N$2,Corp_value!$1:$1,0))))</f>
        <v>#N/A</v>
      </c>
      <c r="O232" s="132" t="e">
        <f>IF(tbl_dmi_isin[[#This Row],[Index]]&gt;$A$2,"",INDEX(Corp_value!$A$1:$EC$2998,MATCH(tbl_dmi_isin[[#This Row],[ISIN]],Corp_value!$B:$B,0),MATCH(O$2,Corp_value!$1:$1,0)))</f>
        <v>#N/A</v>
      </c>
      <c r="P232" s="147" t="e">
        <f>IF(tbl_dmi_isin[[#This Row],[Index]]&gt;$A$2,"",TEXT(INDEX(Corp_value!$A$1:$EC$2998,MATCH(tbl_dmi_isin[[#This Row],[ISIN]],Corp_value!$B:$B,0),MATCH(P$2,Corp_value!$1:$1,0)),"yyyy/mm/dd"))</f>
        <v>#N/A</v>
      </c>
      <c r="Q232" s="147" t="e">
        <f>IF(tbl_dmi_isin[[#This Row],[Index]]&gt;$A$2,"",TEXT(INDEX(Corp_value!$A$1:$EC$2998,MATCH(tbl_dmi_isin[[#This Row],[ISIN]],Corp_value!$B:$B,0),MATCH(Q$2,Corp_value!$1:$1,0)),"yyyy/mm/dd"))</f>
        <v>#N/A</v>
      </c>
      <c r="R232" s="147" t="e">
        <f>IF(tbl_dmi_isin[[#This Row],[Index]]&gt;$A$2,"",IF(TEXT(INDEX(Corp_value!$A$1:$EC$2998,MATCH(tbl_dmi_isin[[#This Row],[ISIN]],Corp_value!$B:$B,0),MATCH(R$2,Corp_value!$1:$1,0)),"yyyy/mm/dd")="--","",TEXT(INDEX(Corp_value!$A$1:$EC$2998,MATCH(tbl_dmi_isin[[#This Row],[ISIN]],Corp_value!$B:$B,0),MATCH(R$2,Corp_value!$1:$1,0)),"yyyy/mm/dd")))</f>
        <v>#N/A</v>
      </c>
      <c r="S232" s="132" t="e">
        <f>IF(tbl_dmi_isin[[#This Row],[Index]]&gt;$A$2,"",INDEX(Corp_value!$A$1:$EC$2998,MATCH(tbl_dmi_isin[[#This Row],[ISIN]],Corp_value!$B:$B,0),MATCH(S$2,Corp_value!$1:$1,0)))</f>
        <v>#N/A</v>
      </c>
      <c r="T232" s="132" t="e">
        <f>IF(tbl_dmi_isin[[#This Row],[Index]]&gt;$A$2,"",INDEX(Corp_value!$A$1:$EC$2998,MATCH(tbl_dmi_isin[[#This Row],[ISIN]],Corp_value!$B:$B,0),MATCH(T$2,Corp_value!$1:$1,0)))</f>
        <v>#N/A</v>
      </c>
      <c r="U232" s="132" t="e">
        <f>IF(tbl_dmi_isin[[#This Row],[Index]]&gt;$A$2,"",IF(INDEX(Corp_value!$A$1:$EC$2998,MATCH(tbl_dmi_isin[[#This Row],[ISIN]],Corp_value!$B:$B,0),MATCH(U$2,Corp_value!$1:$1,0))="--","",INDEX(Corp_value!$A$1:$EC$2998,MATCH(tbl_dmi_isin[[#This Row],[ISIN]],Corp_value!$B:$B,0),MATCH(U$2,Corp_value!$1:$1,0))))</f>
        <v>#N/A</v>
      </c>
      <c r="V232" s="145" t="str">
        <f>IFERROR(IF(tbl_dmi_isin[[#This Row],[Index]]&gt;$A$2,"",INDEX(Corp_value!$A$1:$EC$2998,MATCH(tbl_dmi_isin[[#This Row],[ISIN]],Corp_value!$B:$B,0),MATCH(V$2,Corp_value!$1:$1,0)))/100000000,"")</f>
        <v/>
      </c>
      <c r="W232" s="150" t="e">
        <f>IF(tbl_dmi_isin[[#This Row],[Index]]&gt;$A$2,"",INDEX(Corp_value!$A$1:$EC$2998,MATCH(tbl_dmi_isin[[#This Row],[ISIN]],Corp_value!$B:$B,0),MATCH(W$2,Corp_value!$1:$1,0)))</f>
        <v>#N/A</v>
      </c>
      <c r="X232" s="150" t="e">
        <f>IF(tbl_dmi_isin[[#This Row],[Index]]&gt;$A$2,"",INDEX(Corp_value!$A$1:$EC$2998,MATCH(tbl_dmi_isin[[#This Row],[ISIN]],Corp_value!$B:$B,0),MATCH(X$2,Corp_value!$1:$1,0)))</f>
        <v>#N/A</v>
      </c>
      <c r="Y232" s="153" t="e">
        <f>IF(tbl_dmi_isin[[#This Row],[Index]]&gt;$A$2,"",INDEX(Corp_value!$A$1:$EC$2998,MATCH(tbl_dmi_isin[[#This Row],[ISIN]],Corp_value!$B:$B,0),MATCH(Y$2,Corp_value!$1:$1,0)))</f>
        <v>#N/A</v>
      </c>
      <c r="Z232" s="153" t="e">
        <f>IF(tbl_dmi_isin[[#This Row],[Index]]&gt;$A$2,"",INDEX(Corp_value!$A$1:$EC$2998,MATCH(tbl_dmi_isin[[#This Row],[ISIN]],Corp_value!$B:$B,0),MATCH(Z$2,Corp_value!$1:$1,0)))</f>
        <v>#N/A</v>
      </c>
    </row>
    <row r="233" spans="1:26">
      <c r="A233" s="12">
        <v>230</v>
      </c>
      <c r="B233" s="85" t="str">
        <f>IF(tbl_dmi_isin[[#This Row],[Index]]&gt;$A$2,"",TEXT(INDEX(美元债一级!$A$2:$BO$2879,tbl_dmi_isin[[#This Row],[Index]]+1,MATCH(B$2,美元债一级!$2:$2,0)),"yyyy/mm/dd"))</f>
        <v>2023/02/17</v>
      </c>
      <c r="C233" s="12" t="str">
        <f>IF(tbl_dmi_isin[[#This Row],[Index]]&gt;$A$2,"",INDEX(美元债一级!$A$2:$BO$2880,tbl_dmi_isin[[#This Row],[Index]]+1,MATCH(C$2,美元债一级!$2:$2,0)))</f>
        <v>HK0000913407</v>
      </c>
      <c r="D233" s="12" t="str">
        <f>IF(tbl_dmi_isin[[#This Row],[Index]]&gt;$A$2,"",INDEX(美元债一级!$A$2:$BO$2880,tbl_dmi_isin[[#This Row],[Index]]+1,MATCH(D$2,美元债一级!$2:$2,0)))</f>
        <v>香港按揭证券有限公司</v>
      </c>
      <c r="E233" s="12" t="str">
        <f>TEXT(tbl_dmi_isin[[#This Row],[定价日]],"YYMMDD")&amp;tbl_dmi_isin[[#This Row],[ISIN]]</f>
        <v>230217HK0000913407</v>
      </c>
      <c r="F233" s="149"/>
      <c r="G233" s="24" t="e">
        <f>IF(tbl_dmi_isin[[#This Row],[Index]]&gt;$A$2,"",INDEX(Corp_value!$A$1:$EC$2998,MATCH(tbl_dmi_isin[[#This Row],[ISIN]],Corp_value!$B:$B,0),MATCH(G$2,Corp_value!$1:$1,0)))</f>
        <v>#N/A</v>
      </c>
      <c r="H233" s="25" t="e">
        <f>IF(tbl_dmi_isin[[#This Row],[Index]]&gt;$A$2,"",INDEX(Corp_value!$A$1:$EC$2998,MATCH(tbl_dmi_isin[[#This Row],[ISIN]],Corp_value!$B:$B,0),MATCH(H$2,Corp_value!$1:$1,0)))</f>
        <v>#N/A</v>
      </c>
      <c r="I233" s="25" t="e">
        <f>IF(tbl_dmi_isin[[#This Row],[Index]]&gt;$A$2,"",IF(INDEX(Corp_value!$A$1:$EC$2998,MATCH(tbl_dmi_isin[[#This Row],[ISIN]],Corp_value!$B:$B,0),MATCH(I$2,Corp_value!$1:$1,0))="--","",INDEX(Corp_value!$A$1:$EC$2998,MATCH(tbl_dmi_isin[[#This Row],[ISIN]],Corp_value!$B:$B,0),MATCH(I$2,Corp_value!$1:$1,0))))</f>
        <v>#N/A</v>
      </c>
      <c r="J233" s="24" t="e">
        <f>IF(tbl_dmi_isin[[#This Row],[Index]]&gt;$A$2,"",INDEX(Corp_value!$A$1:$EC$2998,MATCH(tbl_dmi_isin[[#This Row],[ISIN]],Corp_value!$B:$B,0),MATCH(J$2,Corp_value!$1:$1,0)))</f>
        <v>#N/A</v>
      </c>
      <c r="K233" s="24" t="e">
        <f>IF(tbl_dmi_isin[[#This Row],[Index]]&gt;$A$2,"",INDEX(Corp_value!$A$1:$EC$2998,MATCH(tbl_dmi_isin[[#This Row],[ISIN]],Corp_value!$B:$B,0),MATCH(K$2,Corp_value!$1:$1,0)))</f>
        <v>#N/A</v>
      </c>
      <c r="L233" s="24" t="e">
        <f>IF(tbl_dmi_isin[[#This Row],[Index]]&gt;$A$2,"",IF(INDEX(Corp_value!$A$1:$EC$2998,MATCH(tbl_dmi_isin[[#This Row],[ISIN]],Corp_value!$B:$B,0),MATCH(L$2,Corp_value!$1:$1,0))="--","",INDEX(Corp_value!$A$1:$EC$2998,MATCH(tbl_dmi_isin[[#This Row],[ISIN]],Corp_value!$B:$B,0),MATCH(L$2,Corp_value!$1:$1,0))))</f>
        <v>#N/A</v>
      </c>
      <c r="M233" s="132" t="e">
        <f>IF(tbl_dmi_isin[[#This Row],[Index]]&gt;$A$2,"",INDEX(Corp_value!$A$1:$EC$2998,MATCH(tbl_dmi_isin[[#This Row],[ISIN]],Corp_value!$B:$B,0),MATCH(M$2,Corp_value!$1:$1,0)))</f>
        <v>#N/A</v>
      </c>
      <c r="N233" s="132" t="e">
        <f>IF(tbl_dmi_isin[[#This Row],[Index]]&gt;$A$2,"",IF(INDEX(Corp_value!$A$1:$EC$2998,MATCH(tbl_dmi_isin[[#This Row],[ISIN]],Corp_value!$B:$B,0),MATCH(N$2,Corp_value!$1:$1,0))="--","",INDEX(Corp_value!$A$1:$EC$2998,MATCH(tbl_dmi_isin[[#This Row],[ISIN]],Corp_value!$B:$B,0),MATCH(N$2,Corp_value!$1:$1,0))))</f>
        <v>#N/A</v>
      </c>
      <c r="O233" s="132" t="e">
        <f>IF(tbl_dmi_isin[[#This Row],[Index]]&gt;$A$2,"",INDEX(Corp_value!$A$1:$EC$2998,MATCH(tbl_dmi_isin[[#This Row],[ISIN]],Corp_value!$B:$B,0),MATCH(O$2,Corp_value!$1:$1,0)))</f>
        <v>#N/A</v>
      </c>
      <c r="P233" s="147" t="e">
        <f>IF(tbl_dmi_isin[[#This Row],[Index]]&gt;$A$2,"",TEXT(INDEX(Corp_value!$A$1:$EC$2998,MATCH(tbl_dmi_isin[[#This Row],[ISIN]],Corp_value!$B:$B,0),MATCH(P$2,Corp_value!$1:$1,0)),"yyyy/mm/dd"))</f>
        <v>#N/A</v>
      </c>
      <c r="Q233" s="147" t="e">
        <f>IF(tbl_dmi_isin[[#This Row],[Index]]&gt;$A$2,"",TEXT(INDEX(Corp_value!$A$1:$EC$2998,MATCH(tbl_dmi_isin[[#This Row],[ISIN]],Corp_value!$B:$B,0),MATCH(Q$2,Corp_value!$1:$1,0)),"yyyy/mm/dd"))</f>
        <v>#N/A</v>
      </c>
      <c r="R233" s="147" t="e">
        <f>IF(tbl_dmi_isin[[#This Row],[Index]]&gt;$A$2,"",IF(TEXT(INDEX(Corp_value!$A$1:$EC$2998,MATCH(tbl_dmi_isin[[#This Row],[ISIN]],Corp_value!$B:$B,0),MATCH(R$2,Corp_value!$1:$1,0)),"yyyy/mm/dd")="--","",TEXT(INDEX(Corp_value!$A$1:$EC$2998,MATCH(tbl_dmi_isin[[#This Row],[ISIN]],Corp_value!$B:$B,0),MATCH(R$2,Corp_value!$1:$1,0)),"yyyy/mm/dd")))</f>
        <v>#N/A</v>
      </c>
      <c r="S233" s="132" t="e">
        <f>IF(tbl_dmi_isin[[#This Row],[Index]]&gt;$A$2,"",INDEX(Corp_value!$A$1:$EC$2998,MATCH(tbl_dmi_isin[[#This Row],[ISIN]],Corp_value!$B:$B,0),MATCH(S$2,Corp_value!$1:$1,0)))</f>
        <v>#N/A</v>
      </c>
      <c r="T233" s="132" t="e">
        <f>IF(tbl_dmi_isin[[#This Row],[Index]]&gt;$A$2,"",INDEX(Corp_value!$A$1:$EC$2998,MATCH(tbl_dmi_isin[[#This Row],[ISIN]],Corp_value!$B:$B,0),MATCH(T$2,Corp_value!$1:$1,0)))</f>
        <v>#N/A</v>
      </c>
      <c r="U233" s="132" t="e">
        <f>IF(tbl_dmi_isin[[#This Row],[Index]]&gt;$A$2,"",IF(INDEX(Corp_value!$A$1:$EC$2998,MATCH(tbl_dmi_isin[[#This Row],[ISIN]],Corp_value!$B:$B,0),MATCH(U$2,Corp_value!$1:$1,0))="--","",INDEX(Corp_value!$A$1:$EC$2998,MATCH(tbl_dmi_isin[[#This Row],[ISIN]],Corp_value!$B:$B,0),MATCH(U$2,Corp_value!$1:$1,0))))</f>
        <v>#N/A</v>
      </c>
      <c r="V233" s="145" t="str">
        <f>IFERROR(IF(tbl_dmi_isin[[#This Row],[Index]]&gt;$A$2,"",INDEX(Corp_value!$A$1:$EC$2998,MATCH(tbl_dmi_isin[[#This Row],[ISIN]],Corp_value!$B:$B,0),MATCH(V$2,Corp_value!$1:$1,0)))/100000000,"")</f>
        <v/>
      </c>
      <c r="W233" s="150" t="e">
        <f>IF(tbl_dmi_isin[[#This Row],[Index]]&gt;$A$2,"",INDEX(Corp_value!$A$1:$EC$2998,MATCH(tbl_dmi_isin[[#This Row],[ISIN]],Corp_value!$B:$B,0),MATCH(W$2,Corp_value!$1:$1,0)))</f>
        <v>#N/A</v>
      </c>
      <c r="X233" s="150" t="e">
        <f>IF(tbl_dmi_isin[[#This Row],[Index]]&gt;$A$2,"",INDEX(Corp_value!$A$1:$EC$2998,MATCH(tbl_dmi_isin[[#This Row],[ISIN]],Corp_value!$B:$B,0),MATCH(X$2,Corp_value!$1:$1,0)))</f>
        <v>#N/A</v>
      </c>
      <c r="Y233" s="153" t="e">
        <f>IF(tbl_dmi_isin[[#This Row],[Index]]&gt;$A$2,"",INDEX(Corp_value!$A$1:$EC$2998,MATCH(tbl_dmi_isin[[#This Row],[ISIN]],Corp_value!$B:$B,0),MATCH(Y$2,Corp_value!$1:$1,0)))</f>
        <v>#N/A</v>
      </c>
      <c r="Z233" s="153" t="e">
        <f>IF(tbl_dmi_isin[[#This Row],[Index]]&gt;$A$2,"",INDEX(Corp_value!$A$1:$EC$2998,MATCH(tbl_dmi_isin[[#This Row],[ISIN]],Corp_value!$B:$B,0),MATCH(Z$2,Corp_value!$1:$1,0)))</f>
        <v>#N/A</v>
      </c>
    </row>
    <row r="234" spans="1:26">
      <c r="A234" s="12">
        <v>231</v>
      </c>
      <c r="B234" s="85" t="str">
        <f>IF(tbl_dmi_isin[[#This Row],[Index]]&gt;$A$2,"",TEXT(INDEX(美元债一级!$A$2:$BO$2879,tbl_dmi_isin[[#This Row],[Index]]+1,MATCH(B$2,美元债一级!$2:$2,0)),"yyyy/mm/dd"))</f>
        <v>2023/02/17</v>
      </c>
      <c r="C234" s="12" t="str">
        <f>IF(tbl_dmi_isin[[#This Row],[Index]]&gt;$A$2,"",INDEX(美元债一级!$A$2:$BO$2880,tbl_dmi_isin[[#This Row],[Index]]+1,MATCH(C$2,美元债一级!$2:$2,0)))</f>
        <v>XS2592022565</v>
      </c>
      <c r="D234" s="12" t="str">
        <f>IF(tbl_dmi_isin[[#This Row],[Index]]&gt;$A$2,"",INDEX(美元债一级!$A$2:$BO$2880,tbl_dmi_isin[[#This Row],[Index]]+1,MATCH(D$2,美元债一级!$2:$2,0)))</f>
        <v>工银金融租赁有限公司</v>
      </c>
      <c r="E234" s="12" t="str">
        <f>TEXT(tbl_dmi_isin[[#This Row],[定价日]],"YYMMDD")&amp;tbl_dmi_isin[[#This Row],[ISIN]]</f>
        <v>230217XS2592022565</v>
      </c>
      <c r="F234" s="116"/>
      <c r="G234" s="24" t="e">
        <f>IF(tbl_dmi_isin[[#This Row],[Index]]&gt;$A$2,"",INDEX(Corp_value!$A$1:$EC$2998,MATCH(tbl_dmi_isin[[#This Row],[ISIN]],Corp_value!$B:$B,0),MATCH(G$2,Corp_value!$1:$1,0)))</f>
        <v>#N/A</v>
      </c>
      <c r="H234" s="25" t="e">
        <f>IF(tbl_dmi_isin[[#This Row],[Index]]&gt;$A$2,"",INDEX(Corp_value!$A$1:$EC$2998,MATCH(tbl_dmi_isin[[#This Row],[ISIN]],Corp_value!$B:$B,0),MATCH(H$2,Corp_value!$1:$1,0)))</f>
        <v>#N/A</v>
      </c>
      <c r="I234" s="25" t="e">
        <f>IF(tbl_dmi_isin[[#This Row],[Index]]&gt;$A$2,"",IF(INDEX(Corp_value!$A$1:$EC$2998,MATCH(tbl_dmi_isin[[#This Row],[ISIN]],Corp_value!$B:$B,0),MATCH(I$2,Corp_value!$1:$1,0))="--","",INDEX(Corp_value!$A$1:$EC$2998,MATCH(tbl_dmi_isin[[#This Row],[ISIN]],Corp_value!$B:$B,0),MATCH(I$2,Corp_value!$1:$1,0))))</f>
        <v>#N/A</v>
      </c>
      <c r="J234" s="24" t="e">
        <f>IF(tbl_dmi_isin[[#This Row],[Index]]&gt;$A$2,"",INDEX(Corp_value!$A$1:$EC$2998,MATCH(tbl_dmi_isin[[#This Row],[ISIN]],Corp_value!$B:$B,0),MATCH(J$2,Corp_value!$1:$1,0)))</f>
        <v>#N/A</v>
      </c>
      <c r="K234" s="24" t="e">
        <f>IF(tbl_dmi_isin[[#This Row],[Index]]&gt;$A$2,"",INDEX(Corp_value!$A$1:$EC$2998,MATCH(tbl_dmi_isin[[#This Row],[ISIN]],Corp_value!$B:$B,0),MATCH(K$2,Corp_value!$1:$1,0)))</f>
        <v>#N/A</v>
      </c>
      <c r="L234" s="24" t="e">
        <f>IF(tbl_dmi_isin[[#This Row],[Index]]&gt;$A$2,"",IF(INDEX(Corp_value!$A$1:$EC$2998,MATCH(tbl_dmi_isin[[#This Row],[ISIN]],Corp_value!$B:$B,0),MATCH(L$2,Corp_value!$1:$1,0))="--","",INDEX(Corp_value!$A$1:$EC$2998,MATCH(tbl_dmi_isin[[#This Row],[ISIN]],Corp_value!$B:$B,0),MATCH(L$2,Corp_value!$1:$1,0))))</f>
        <v>#N/A</v>
      </c>
      <c r="M234" s="132" t="e">
        <f>IF(tbl_dmi_isin[[#This Row],[Index]]&gt;$A$2,"",INDEX(Corp_value!$A$1:$EC$2998,MATCH(tbl_dmi_isin[[#This Row],[ISIN]],Corp_value!$B:$B,0),MATCH(M$2,Corp_value!$1:$1,0)))</f>
        <v>#N/A</v>
      </c>
      <c r="N234" s="132" t="e">
        <f>IF(tbl_dmi_isin[[#This Row],[Index]]&gt;$A$2,"",IF(INDEX(Corp_value!$A$1:$EC$2998,MATCH(tbl_dmi_isin[[#This Row],[ISIN]],Corp_value!$B:$B,0),MATCH(N$2,Corp_value!$1:$1,0))="--","",INDEX(Corp_value!$A$1:$EC$2998,MATCH(tbl_dmi_isin[[#This Row],[ISIN]],Corp_value!$B:$B,0),MATCH(N$2,Corp_value!$1:$1,0))))</f>
        <v>#N/A</v>
      </c>
      <c r="O234" s="132" t="e">
        <f>IF(tbl_dmi_isin[[#This Row],[Index]]&gt;$A$2,"",INDEX(Corp_value!$A$1:$EC$2998,MATCH(tbl_dmi_isin[[#This Row],[ISIN]],Corp_value!$B:$B,0),MATCH(O$2,Corp_value!$1:$1,0)))</f>
        <v>#N/A</v>
      </c>
      <c r="P234" s="147" t="e">
        <f>IF(tbl_dmi_isin[[#This Row],[Index]]&gt;$A$2,"",TEXT(INDEX(Corp_value!$A$1:$EC$2998,MATCH(tbl_dmi_isin[[#This Row],[ISIN]],Corp_value!$B:$B,0),MATCH(P$2,Corp_value!$1:$1,0)),"yyyy/mm/dd"))</f>
        <v>#N/A</v>
      </c>
      <c r="Q234" s="147" t="e">
        <f>IF(tbl_dmi_isin[[#This Row],[Index]]&gt;$A$2,"",TEXT(INDEX(Corp_value!$A$1:$EC$2998,MATCH(tbl_dmi_isin[[#This Row],[ISIN]],Corp_value!$B:$B,0),MATCH(Q$2,Corp_value!$1:$1,0)),"yyyy/mm/dd"))</f>
        <v>#N/A</v>
      </c>
      <c r="R234" s="147" t="e">
        <f>IF(tbl_dmi_isin[[#This Row],[Index]]&gt;$A$2,"",IF(TEXT(INDEX(Corp_value!$A$1:$EC$2998,MATCH(tbl_dmi_isin[[#This Row],[ISIN]],Corp_value!$B:$B,0),MATCH(R$2,Corp_value!$1:$1,0)),"yyyy/mm/dd")="--","",TEXT(INDEX(Corp_value!$A$1:$EC$2998,MATCH(tbl_dmi_isin[[#This Row],[ISIN]],Corp_value!$B:$B,0),MATCH(R$2,Corp_value!$1:$1,0)),"yyyy/mm/dd")))</f>
        <v>#N/A</v>
      </c>
      <c r="S234" s="132" t="e">
        <f>IF(tbl_dmi_isin[[#This Row],[Index]]&gt;$A$2,"",INDEX(Corp_value!$A$1:$EC$2998,MATCH(tbl_dmi_isin[[#This Row],[ISIN]],Corp_value!$B:$B,0),MATCH(S$2,Corp_value!$1:$1,0)))</f>
        <v>#N/A</v>
      </c>
      <c r="T234" s="132" t="e">
        <f>IF(tbl_dmi_isin[[#This Row],[Index]]&gt;$A$2,"",INDEX(Corp_value!$A$1:$EC$2998,MATCH(tbl_dmi_isin[[#This Row],[ISIN]],Corp_value!$B:$B,0),MATCH(T$2,Corp_value!$1:$1,0)))</f>
        <v>#N/A</v>
      </c>
      <c r="U234" s="132" t="e">
        <f>IF(tbl_dmi_isin[[#This Row],[Index]]&gt;$A$2,"",IF(INDEX(Corp_value!$A$1:$EC$2998,MATCH(tbl_dmi_isin[[#This Row],[ISIN]],Corp_value!$B:$B,0),MATCH(U$2,Corp_value!$1:$1,0))="--","",INDEX(Corp_value!$A$1:$EC$2998,MATCH(tbl_dmi_isin[[#This Row],[ISIN]],Corp_value!$B:$B,0),MATCH(U$2,Corp_value!$1:$1,0))))</f>
        <v>#N/A</v>
      </c>
      <c r="V234" s="145" t="str">
        <f>IFERROR(IF(tbl_dmi_isin[[#This Row],[Index]]&gt;$A$2,"",INDEX(Corp_value!$A$1:$EC$2998,MATCH(tbl_dmi_isin[[#This Row],[ISIN]],Corp_value!$B:$B,0),MATCH(V$2,Corp_value!$1:$1,0)))/100000000,"")</f>
        <v/>
      </c>
      <c r="W234" s="150" t="e">
        <f>IF(tbl_dmi_isin[[#This Row],[Index]]&gt;$A$2,"",INDEX(Corp_value!$A$1:$EC$2998,MATCH(tbl_dmi_isin[[#This Row],[ISIN]],Corp_value!$B:$B,0),MATCH(W$2,Corp_value!$1:$1,0)))</f>
        <v>#N/A</v>
      </c>
      <c r="X234" s="150" t="e">
        <f>IF(tbl_dmi_isin[[#This Row],[Index]]&gt;$A$2,"",INDEX(Corp_value!$A$1:$EC$2998,MATCH(tbl_dmi_isin[[#This Row],[ISIN]],Corp_value!$B:$B,0),MATCH(X$2,Corp_value!$1:$1,0)))</f>
        <v>#N/A</v>
      </c>
      <c r="Y234" s="153" t="e">
        <f>IF(tbl_dmi_isin[[#This Row],[Index]]&gt;$A$2,"",INDEX(Corp_value!$A$1:$EC$2998,MATCH(tbl_dmi_isin[[#This Row],[ISIN]],Corp_value!$B:$B,0),MATCH(Y$2,Corp_value!$1:$1,0)))</f>
        <v>#N/A</v>
      </c>
      <c r="Z234" s="153" t="e">
        <f>IF(tbl_dmi_isin[[#This Row],[Index]]&gt;$A$2,"",INDEX(Corp_value!$A$1:$EC$2998,MATCH(tbl_dmi_isin[[#This Row],[ISIN]],Corp_value!$B:$B,0),MATCH(Z$2,Corp_value!$1:$1,0)))</f>
        <v>#N/A</v>
      </c>
    </row>
    <row r="235" spans="1:26">
      <c r="A235" s="12">
        <v>232</v>
      </c>
      <c r="B235" s="85" t="str">
        <f>IF(tbl_dmi_isin[[#This Row],[Index]]&gt;$A$2,"",TEXT(INDEX(美元债一级!$A$2:$BO$2879,tbl_dmi_isin[[#This Row],[Index]]+1,MATCH(B$2,美元债一级!$2:$2,0)),"yyyy/mm/dd"))</f>
        <v>2023/02/16</v>
      </c>
      <c r="C235" s="12" t="str">
        <f>IF(tbl_dmi_isin[[#This Row],[Index]]&gt;$A$2,"",INDEX(美元债一级!$A$2:$BO$2880,tbl_dmi_isin[[#This Row],[Index]]+1,MATCH(C$2,美元债一级!$2:$2,0)))</f>
        <v>XS2591116764</v>
      </c>
      <c r="D235" s="12" t="str">
        <f>IF(tbl_dmi_isin[[#This Row],[Index]]&gt;$A$2,"",INDEX(美元债一级!$A$2:$BO$2880,tbl_dmi_isin[[#This Row],[Index]]+1,MATCH(D$2,美元债一级!$2:$2,0)))</f>
        <v>香港按揭证券有限公司</v>
      </c>
      <c r="E235" s="12" t="str">
        <f>TEXT(tbl_dmi_isin[[#This Row],[定价日]],"YYMMDD")&amp;tbl_dmi_isin[[#This Row],[ISIN]]</f>
        <v>230216XS2591116764</v>
      </c>
      <c r="F235" s="115"/>
      <c r="G235" s="24" t="e">
        <f>IF(tbl_dmi_isin[[#This Row],[Index]]&gt;$A$2,"",INDEX(Corp_value!$A$1:$EC$2998,MATCH(tbl_dmi_isin[[#This Row],[ISIN]],Corp_value!$B:$B,0),MATCH(G$2,Corp_value!$1:$1,0)))</f>
        <v>#N/A</v>
      </c>
      <c r="H235" s="25" t="e">
        <f>IF(tbl_dmi_isin[[#This Row],[Index]]&gt;$A$2,"",INDEX(Corp_value!$A$1:$EC$2998,MATCH(tbl_dmi_isin[[#This Row],[ISIN]],Corp_value!$B:$B,0),MATCH(H$2,Corp_value!$1:$1,0)))</f>
        <v>#N/A</v>
      </c>
      <c r="I235" s="25" t="e">
        <f>IF(tbl_dmi_isin[[#This Row],[Index]]&gt;$A$2,"",IF(INDEX(Corp_value!$A$1:$EC$2998,MATCH(tbl_dmi_isin[[#This Row],[ISIN]],Corp_value!$B:$B,0),MATCH(I$2,Corp_value!$1:$1,0))="--","",INDEX(Corp_value!$A$1:$EC$2998,MATCH(tbl_dmi_isin[[#This Row],[ISIN]],Corp_value!$B:$B,0),MATCH(I$2,Corp_value!$1:$1,0))))</f>
        <v>#N/A</v>
      </c>
      <c r="J235" s="24" t="e">
        <f>IF(tbl_dmi_isin[[#This Row],[Index]]&gt;$A$2,"",INDEX(Corp_value!$A$1:$EC$2998,MATCH(tbl_dmi_isin[[#This Row],[ISIN]],Corp_value!$B:$B,0),MATCH(J$2,Corp_value!$1:$1,0)))</f>
        <v>#N/A</v>
      </c>
      <c r="K235" s="24" t="e">
        <f>IF(tbl_dmi_isin[[#This Row],[Index]]&gt;$A$2,"",INDEX(Corp_value!$A$1:$EC$2998,MATCH(tbl_dmi_isin[[#This Row],[ISIN]],Corp_value!$B:$B,0),MATCH(K$2,Corp_value!$1:$1,0)))</f>
        <v>#N/A</v>
      </c>
      <c r="L235" s="24" t="e">
        <f>IF(tbl_dmi_isin[[#This Row],[Index]]&gt;$A$2,"",IF(INDEX(Corp_value!$A$1:$EC$2998,MATCH(tbl_dmi_isin[[#This Row],[ISIN]],Corp_value!$B:$B,0),MATCH(L$2,Corp_value!$1:$1,0))="--","",INDEX(Corp_value!$A$1:$EC$2998,MATCH(tbl_dmi_isin[[#This Row],[ISIN]],Corp_value!$B:$B,0),MATCH(L$2,Corp_value!$1:$1,0))))</f>
        <v>#N/A</v>
      </c>
      <c r="M235" s="132" t="e">
        <f>IF(tbl_dmi_isin[[#This Row],[Index]]&gt;$A$2,"",INDEX(Corp_value!$A$1:$EC$2998,MATCH(tbl_dmi_isin[[#This Row],[ISIN]],Corp_value!$B:$B,0),MATCH(M$2,Corp_value!$1:$1,0)))</f>
        <v>#N/A</v>
      </c>
      <c r="N235" s="132" t="e">
        <f>IF(tbl_dmi_isin[[#This Row],[Index]]&gt;$A$2,"",IF(INDEX(Corp_value!$A$1:$EC$2998,MATCH(tbl_dmi_isin[[#This Row],[ISIN]],Corp_value!$B:$B,0),MATCH(N$2,Corp_value!$1:$1,0))="--","",INDEX(Corp_value!$A$1:$EC$2998,MATCH(tbl_dmi_isin[[#This Row],[ISIN]],Corp_value!$B:$B,0),MATCH(N$2,Corp_value!$1:$1,0))))</f>
        <v>#N/A</v>
      </c>
      <c r="O235" s="132" t="e">
        <f>IF(tbl_dmi_isin[[#This Row],[Index]]&gt;$A$2,"",INDEX(Corp_value!$A$1:$EC$2998,MATCH(tbl_dmi_isin[[#This Row],[ISIN]],Corp_value!$B:$B,0),MATCH(O$2,Corp_value!$1:$1,0)))</f>
        <v>#N/A</v>
      </c>
      <c r="P235" s="147" t="e">
        <f>IF(tbl_dmi_isin[[#This Row],[Index]]&gt;$A$2,"",TEXT(INDEX(Corp_value!$A$1:$EC$2998,MATCH(tbl_dmi_isin[[#This Row],[ISIN]],Corp_value!$B:$B,0),MATCH(P$2,Corp_value!$1:$1,0)),"yyyy/mm/dd"))</f>
        <v>#N/A</v>
      </c>
      <c r="Q235" s="147" t="e">
        <f>IF(tbl_dmi_isin[[#This Row],[Index]]&gt;$A$2,"",TEXT(INDEX(Corp_value!$A$1:$EC$2998,MATCH(tbl_dmi_isin[[#This Row],[ISIN]],Corp_value!$B:$B,0),MATCH(Q$2,Corp_value!$1:$1,0)),"yyyy/mm/dd"))</f>
        <v>#N/A</v>
      </c>
      <c r="R235" s="147" t="e">
        <f>IF(tbl_dmi_isin[[#This Row],[Index]]&gt;$A$2,"",IF(TEXT(INDEX(Corp_value!$A$1:$EC$2998,MATCH(tbl_dmi_isin[[#This Row],[ISIN]],Corp_value!$B:$B,0),MATCH(R$2,Corp_value!$1:$1,0)),"yyyy/mm/dd")="--","",TEXT(INDEX(Corp_value!$A$1:$EC$2998,MATCH(tbl_dmi_isin[[#This Row],[ISIN]],Corp_value!$B:$B,0),MATCH(R$2,Corp_value!$1:$1,0)),"yyyy/mm/dd")))</f>
        <v>#N/A</v>
      </c>
      <c r="S235" s="132" t="e">
        <f>IF(tbl_dmi_isin[[#This Row],[Index]]&gt;$A$2,"",INDEX(Corp_value!$A$1:$EC$2998,MATCH(tbl_dmi_isin[[#This Row],[ISIN]],Corp_value!$B:$B,0),MATCH(S$2,Corp_value!$1:$1,0)))</f>
        <v>#N/A</v>
      </c>
      <c r="T235" s="132" t="e">
        <f>IF(tbl_dmi_isin[[#This Row],[Index]]&gt;$A$2,"",INDEX(Corp_value!$A$1:$EC$2998,MATCH(tbl_dmi_isin[[#This Row],[ISIN]],Corp_value!$B:$B,0),MATCH(T$2,Corp_value!$1:$1,0)))</f>
        <v>#N/A</v>
      </c>
      <c r="U235" s="132" t="e">
        <f>IF(tbl_dmi_isin[[#This Row],[Index]]&gt;$A$2,"",IF(INDEX(Corp_value!$A$1:$EC$2998,MATCH(tbl_dmi_isin[[#This Row],[ISIN]],Corp_value!$B:$B,0),MATCH(U$2,Corp_value!$1:$1,0))="--","",INDEX(Corp_value!$A$1:$EC$2998,MATCH(tbl_dmi_isin[[#This Row],[ISIN]],Corp_value!$B:$B,0),MATCH(U$2,Corp_value!$1:$1,0))))</f>
        <v>#N/A</v>
      </c>
      <c r="V235" s="143" t="str">
        <f>IFERROR(IF(tbl_dmi_isin[[#This Row],[Index]]&gt;$A$2,"",INDEX(Corp_value!$A$1:$EC$2998,MATCH(tbl_dmi_isin[[#This Row],[ISIN]],Corp_value!$B:$B,0),MATCH(V$2,Corp_value!$1:$1,0)))/100000000,"")</f>
        <v/>
      </c>
      <c r="W235" s="151" t="e">
        <f>IF(tbl_dmi_isin[[#This Row],[Index]]&gt;$A$2,"",INDEX(Corp_value!$A$1:$EC$2998,MATCH(tbl_dmi_isin[[#This Row],[ISIN]],Corp_value!$B:$B,0),MATCH(W$2,Corp_value!$1:$1,0)))</f>
        <v>#N/A</v>
      </c>
      <c r="X235" s="151" t="e">
        <f>IF(tbl_dmi_isin[[#This Row],[Index]]&gt;$A$2,"",INDEX(Corp_value!$A$1:$EC$2998,MATCH(tbl_dmi_isin[[#This Row],[ISIN]],Corp_value!$B:$B,0),MATCH(X$2,Corp_value!$1:$1,0)))</f>
        <v>#N/A</v>
      </c>
      <c r="Y235" s="153" t="e">
        <f>IF(tbl_dmi_isin[[#This Row],[Index]]&gt;$A$2,"",INDEX(Corp_value!$A$1:$EC$2998,MATCH(tbl_dmi_isin[[#This Row],[ISIN]],Corp_value!$B:$B,0),MATCH(Y$2,Corp_value!$1:$1,0)))</f>
        <v>#N/A</v>
      </c>
      <c r="Z235" s="153" t="e">
        <f>IF(tbl_dmi_isin[[#This Row],[Index]]&gt;$A$2,"",INDEX(Corp_value!$A$1:$EC$2998,MATCH(tbl_dmi_isin[[#This Row],[ISIN]],Corp_value!$B:$B,0),MATCH(Z$2,Corp_value!$1:$1,0)))</f>
        <v>#N/A</v>
      </c>
    </row>
    <row r="236" spans="1:26">
      <c r="A236" s="12">
        <v>233</v>
      </c>
      <c r="B236" s="85" t="str">
        <f>IF(tbl_dmi_isin[[#This Row],[Index]]&gt;$A$2,"",TEXT(INDEX(美元债一级!$A$2:$BO$2879,tbl_dmi_isin[[#This Row],[Index]]+1,MATCH(B$2,美元债一级!$2:$2,0)),"yyyy/mm/dd"))</f>
        <v>2023/02/16</v>
      </c>
      <c r="C236" s="12" t="str">
        <f>IF(tbl_dmi_isin[[#This Row],[Index]]&gt;$A$2,"",INDEX(美元债一级!$A$2:$BO$2880,tbl_dmi_isin[[#This Row],[Index]]+1,MATCH(C$2,美元债一级!$2:$2,0)))</f>
        <v>HK0000913308</v>
      </c>
      <c r="D236" s="12" t="str">
        <f>IF(tbl_dmi_isin[[#This Row],[Index]]&gt;$A$2,"",INDEX(美元债一级!$A$2:$BO$2880,tbl_dmi_isin[[#This Row],[Index]]+1,MATCH(D$2,美元债一级!$2:$2,0)))</f>
        <v>香港按揭证券有限公司</v>
      </c>
      <c r="E236" s="12" t="str">
        <f>TEXT(tbl_dmi_isin[[#This Row],[定价日]],"YYMMDD")&amp;tbl_dmi_isin[[#This Row],[ISIN]]</f>
        <v>230216HK0000913308</v>
      </c>
      <c r="F236" s="114"/>
      <c r="G236" s="24" t="e">
        <f>IF(tbl_dmi_isin[[#This Row],[Index]]&gt;$A$2,"",INDEX(Corp_value!$A$1:$EC$2998,MATCH(tbl_dmi_isin[[#This Row],[ISIN]],Corp_value!$B:$B,0),MATCH(G$2,Corp_value!$1:$1,0)))</f>
        <v>#N/A</v>
      </c>
      <c r="H236" s="25" t="e">
        <f>IF(tbl_dmi_isin[[#This Row],[Index]]&gt;$A$2,"",INDEX(Corp_value!$A$1:$EC$2998,MATCH(tbl_dmi_isin[[#This Row],[ISIN]],Corp_value!$B:$B,0),MATCH(H$2,Corp_value!$1:$1,0)))</f>
        <v>#N/A</v>
      </c>
      <c r="I236" s="25" t="e">
        <f>IF(tbl_dmi_isin[[#This Row],[Index]]&gt;$A$2,"",IF(INDEX(Corp_value!$A$1:$EC$2998,MATCH(tbl_dmi_isin[[#This Row],[ISIN]],Corp_value!$B:$B,0),MATCH(I$2,Corp_value!$1:$1,0))="--","",INDEX(Corp_value!$A$1:$EC$2998,MATCH(tbl_dmi_isin[[#This Row],[ISIN]],Corp_value!$B:$B,0),MATCH(I$2,Corp_value!$1:$1,0))))</f>
        <v>#N/A</v>
      </c>
      <c r="J236" s="24" t="e">
        <f>IF(tbl_dmi_isin[[#This Row],[Index]]&gt;$A$2,"",INDEX(Corp_value!$A$1:$EC$2998,MATCH(tbl_dmi_isin[[#This Row],[ISIN]],Corp_value!$B:$B,0),MATCH(J$2,Corp_value!$1:$1,0)))</f>
        <v>#N/A</v>
      </c>
      <c r="K236" s="24" t="e">
        <f>IF(tbl_dmi_isin[[#This Row],[Index]]&gt;$A$2,"",INDEX(Corp_value!$A$1:$EC$2998,MATCH(tbl_dmi_isin[[#This Row],[ISIN]],Corp_value!$B:$B,0),MATCH(K$2,Corp_value!$1:$1,0)))</f>
        <v>#N/A</v>
      </c>
      <c r="L236" s="24" t="e">
        <f>IF(tbl_dmi_isin[[#This Row],[Index]]&gt;$A$2,"",IF(INDEX(Corp_value!$A$1:$EC$2998,MATCH(tbl_dmi_isin[[#This Row],[ISIN]],Corp_value!$B:$B,0),MATCH(L$2,Corp_value!$1:$1,0))="--","",INDEX(Corp_value!$A$1:$EC$2998,MATCH(tbl_dmi_isin[[#This Row],[ISIN]],Corp_value!$B:$B,0),MATCH(L$2,Corp_value!$1:$1,0))))</f>
        <v>#N/A</v>
      </c>
      <c r="M236" s="132" t="e">
        <f>IF(tbl_dmi_isin[[#This Row],[Index]]&gt;$A$2,"",INDEX(Corp_value!$A$1:$EC$2998,MATCH(tbl_dmi_isin[[#This Row],[ISIN]],Corp_value!$B:$B,0),MATCH(M$2,Corp_value!$1:$1,0)))</f>
        <v>#N/A</v>
      </c>
      <c r="N236" s="132" t="e">
        <f>IF(tbl_dmi_isin[[#This Row],[Index]]&gt;$A$2,"",IF(INDEX(Corp_value!$A$1:$EC$2998,MATCH(tbl_dmi_isin[[#This Row],[ISIN]],Corp_value!$B:$B,0),MATCH(N$2,Corp_value!$1:$1,0))="--","",INDEX(Corp_value!$A$1:$EC$2998,MATCH(tbl_dmi_isin[[#This Row],[ISIN]],Corp_value!$B:$B,0),MATCH(N$2,Corp_value!$1:$1,0))))</f>
        <v>#N/A</v>
      </c>
      <c r="O236" s="132" t="e">
        <f>IF(tbl_dmi_isin[[#This Row],[Index]]&gt;$A$2,"",INDEX(Corp_value!$A$1:$EC$2998,MATCH(tbl_dmi_isin[[#This Row],[ISIN]],Corp_value!$B:$B,0),MATCH(O$2,Corp_value!$1:$1,0)))</f>
        <v>#N/A</v>
      </c>
      <c r="P236" s="147" t="e">
        <f>IF(tbl_dmi_isin[[#This Row],[Index]]&gt;$A$2,"",TEXT(INDEX(Corp_value!$A$1:$EC$2998,MATCH(tbl_dmi_isin[[#This Row],[ISIN]],Corp_value!$B:$B,0),MATCH(P$2,Corp_value!$1:$1,0)),"yyyy/mm/dd"))</f>
        <v>#N/A</v>
      </c>
      <c r="Q236" s="147" t="e">
        <f>IF(tbl_dmi_isin[[#This Row],[Index]]&gt;$A$2,"",TEXT(INDEX(Corp_value!$A$1:$EC$2998,MATCH(tbl_dmi_isin[[#This Row],[ISIN]],Corp_value!$B:$B,0),MATCH(Q$2,Corp_value!$1:$1,0)),"yyyy/mm/dd"))</f>
        <v>#N/A</v>
      </c>
      <c r="R236" s="147" t="e">
        <f>IF(tbl_dmi_isin[[#This Row],[Index]]&gt;$A$2,"",IF(TEXT(INDEX(Corp_value!$A$1:$EC$2998,MATCH(tbl_dmi_isin[[#This Row],[ISIN]],Corp_value!$B:$B,0),MATCH(R$2,Corp_value!$1:$1,0)),"yyyy/mm/dd")="--","",TEXT(INDEX(Corp_value!$A$1:$EC$2998,MATCH(tbl_dmi_isin[[#This Row],[ISIN]],Corp_value!$B:$B,0),MATCH(R$2,Corp_value!$1:$1,0)),"yyyy/mm/dd")))</f>
        <v>#N/A</v>
      </c>
      <c r="S236" s="132" t="e">
        <f>IF(tbl_dmi_isin[[#This Row],[Index]]&gt;$A$2,"",INDEX(Corp_value!$A$1:$EC$2998,MATCH(tbl_dmi_isin[[#This Row],[ISIN]],Corp_value!$B:$B,0),MATCH(S$2,Corp_value!$1:$1,0)))</f>
        <v>#N/A</v>
      </c>
      <c r="T236" s="132" t="e">
        <f>IF(tbl_dmi_isin[[#This Row],[Index]]&gt;$A$2,"",INDEX(Corp_value!$A$1:$EC$2998,MATCH(tbl_dmi_isin[[#This Row],[ISIN]],Corp_value!$B:$B,0),MATCH(T$2,Corp_value!$1:$1,0)))</f>
        <v>#N/A</v>
      </c>
      <c r="U236" s="132" t="e">
        <f>IF(tbl_dmi_isin[[#This Row],[Index]]&gt;$A$2,"",IF(INDEX(Corp_value!$A$1:$EC$2998,MATCH(tbl_dmi_isin[[#This Row],[ISIN]],Corp_value!$B:$B,0),MATCH(U$2,Corp_value!$1:$1,0))="--","",INDEX(Corp_value!$A$1:$EC$2998,MATCH(tbl_dmi_isin[[#This Row],[ISIN]],Corp_value!$B:$B,0),MATCH(U$2,Corp_value!$1:$1,0))))</f>
        <v>#N/A</v>
      </c>
      <c r="V236" s="143" t="str">
        <f>IFERROR(IF(tbl_dmi_isin[[#This Row],[Index]]&gt;$A$2,"",INDEX(Corp_value!$A$1:$EC$2998,MATCH(tbl_dmi_isin[[#This Row],[ISIN]],Corp_value!$B:$B,0),MATCH(V$2,Corp_value!$1:$1,0)))/100000000,"")</f>
        <v/>
      </c>
      <c r="W236" s="151" t="e">
        <f>IF(tbl_dmi_isin[[#This Row],[Index]]&gt;$A$2,"",INDEX(Corp_value!$A$1:$EC$2998,MATCH(tbl_dmi_isin[[#This Row],[ISIN]],Corp_value!$B:$B,0),MATCH(W$2,Corp_value!$1:$1,0)))</f>
        <v>#N/A</v>
      </c>
      <c r="X236" s="151" t="e">
        <f>IF(tbl_dmi_isin[[#This Row],[Index]]&gt;$A$2,"",INDEX(Corp_value!$A$1:$EC$2998,MATCH(tbl_dmi_isin[[#This Row],[ISIN]],Corp_value!$B:$B,0),MATCH(X$2,Corp_value!$1:$1,0)))</f>
        <v>#N/A</v>
      </c>
      <c r="Y236" s="153" t="e">
        <f>IF(tbl_dmi_isin[[#This Row],[Index]]&gt;$A$2,"",INDEX(Corp_value!$A$1:$EC$2998,MATCH(tbl_dmi_isin[[#This Row],[ISIN]],Corp_value!$B:$B,0),MATCH(Y$2,Corp_value!$1:$1,0)))</f>
        <v>#N/A</v>
      </c>
      <c r="Z236" s="153" t="e">
        <f>IF(tbl_dmi_isin[[#This Row],[Index]]&gt;$A$2,"",INDEX(Corp_value!$A$1:$EC$2998,MATCH(tbl_dmi_isin[[#This Row],[ISIN]],Corp_value!$B:$B,0),MATCH(Z$2,Corp_value!$1:$1,0)))</f>
        <v>#N/A</v>
      </c>
    </row>
    <row r="237" spans="1:26">
      <c r="A237" s="12">
        <v>234</v>
      </c>
      <c r="B237" s="85" t="str">
        <f>IF(tbl_dmi_isin[[#This Row],[Index]]&gt;$A$2,"",TEXT(INDEX(美元债一级!$A$2:$BO$2879,tbl_dmi_isin[[#This Row],[Index]]+1,MATCH(B$2,美元债一级!$2:$2,0)),"yyyy/mm/dd"))</f>
        <v>2023/02/16</v>
      </c>
      <c r="C237" s="12" t="str">
        <f>IF(tbl_dmi_isin[[#This Row],[Index]]&gt;$A$2,"",INDEX(美元债一级!$A$2:$BO$2880,tbl_dmi_isin[[#This Row],[Index]]+1,MATCH(C$2,美元债一级!$2:$2,0)))</f>
        <v>XS2591112425</v>
      </c>
      <c r="D237" s="12" t="str">
        <f>IF(tbl_dmi_isin[[#This Row],[Index]]&gt;$A$2,"",INDEX(美元债一级!$A$2:$BO$2880,tbl_dmi_isin[[#This Row],[Index]]+1,MATCH(D$2,美元债一级!$2:$2,0)))</f>
        <v>香港按揭证券有限公司</v>
      </c>
      <c r="E237" s="12" t="str">
        <f>TEXT(tbl_dmi_isin[[#This Row],[定价日]],"YYMMDD")&amp;tbl_dmi_isin[[#This Row],[ISIN]]</f>
        <v>230216XS2591112425</v>
      </c>
      <c r="F237" s="114"/>
      <c r="G237" s="24" t="e">
        <f>IF(tbl_dmi_isin[[#This Row],[Index]]&gt;$A$2,"",INDEX(Corp_value!$A$1:$EC$2998,MATCH(tbl_dmi_isin[[#This Row],[ISIN]],Corp_value!$B:$B,0),MATCH(G$2,Corp_value!$1:$1,0)))</f>
        <v>#N/A</v>
      </c>
      <c r="H237" s="25" t="e">
        <f>IF(tbl_dmi_isin[[#This Row],[Index]]&gt;$A$2,"",INDEX(Corp_value!$A$1:$EC$2998,MATCH(tbl_dmi_isin[[#This Row],[ISIN]],Corp_value!$B:$B,0),MATCH(H$2,Corp_value!$1:$1,0)))</f>
        <v>#N/A</v>
      </c>
      <c r="I237" s="25" t="e">
        <f>IF(tbl_dmi_isin[[#This Row],[Index]]&gt;$A$2,"",IF(INDEX(Corp_value!$A$1:$EC$2998,MATCH(tbl_dmi_isin[[#This Row],[ISIN]],Corp_value!$B:$B,0),MATCH(I$2,Corp_value!$1:$1,0))="--","",INDEX(Corp_value!$A$1:$EC$2998,MATCH(tbl_dmi_isin[[#This Row],[ISIN]],Corp_value!$B:$B,0),MATCH(I$2,Corp_value!$1:$1,0))))</f>
        <v>#N/A</v>
      </c>
      <c r="J237" s="24" t="e">
        <f>IF(tbl_dmi_isin[[#This Row],[Index]]&gt;$A$2,"",INDEX(Corp_value!$A$1:$EC$2998,MATCH(tbl_dmi_isin[[#This Row],[ISIN]],Corp_value!$B:$B,0),MATCH(J$2,Corp_value!$1:$1,0)))</f>
        <v>#N/A</v>
      </c>
      <c r="K237" s="24" t="e">
        <f>IF(tbl_dmi_isin[[#This Row],[Index]]&gt;$A$2,"",INDEX(Corp_value!$A$1:$EC$2998,MATCH(tbl_dmi_isin[[#This Row],[ISIN]],Corp_value!$B:$B,0),MATCH(K$2,Corp_value!$1:$1,0)))</f>
        <v>#N/A</v>
      </c>
      <c r="L237" s="24" t="e">
        <f>IF(tbl_dmi_isin[[#This Row],[Index]]&gt;$A$2,"",IF(INDEX(Corp_value!$A$1:$EC$2998,MATCH(tbl_dmi_isin[[#This Row],[ISIN]],Corp_value!$B:$B,0),MATCH(L$2,Corp_value!$1:$1,0))="--","",INDEX(Corp_value!$A$1:$EC$2998,MATCH(tbl_dmi_isin[[#This Row],[ISIN]],Corp_value!$B:$B,0),MATCH(L$2,Corp_value!$1:$1,0))))</f>
        <v>#N/A</v>
      </c>
      <c r="M237" s="132" t="e">
        <f>IF(tbl_dmi_isin[[#This Row],[Index]]&gt;$A$2,"",INDEX(Corp_value!$A$1:$EC$2998,MATCH(tbl_dmi_isin[[#This Row],[ISIN]],Corp_value!$B:$B,0),MATCH(M$2,Corp_value!$1:$1,0)))</f>
        <v>#N/A</v>
      </c>
      <c r="N237" s="132" t="e">
        <f>IF(tbl_dmi_isin[[#This Row],[Index]]&gt;$A$2,"",IF(INDEX(Corp_value!$A$1:$EC$2998,MATCH(tbl_dmi_isin[[#This Row],[ISIN]],Corp_value!$B:$B,0),MATCH(N$2,Corp_value!$1:$1,0))="--","",INDEX(Corp_value!$A$1:$EC$2998,MATCH(tbl_dmi_isin[[#This Row],[ISIN]],Corp_value!$B:$B,0),MATCH(N$2,Corp_value!$1:$1,0))))</f>
        <v>#N/A</v>
      </c>
      <c r="O237" s="132" t="e">
        <f>IF(tbl_dmi_isin[[#This Row],[Index]]&gt;$A$2,"",INDEX(Corp_value!$A$1:$EC$2998,MATCH(tbl_dmi_isin[[#This Row],[ISIN]],Corp_value!$B:$B,0),MATCH(O$2,Corp_value!$1:$1,0)))</f>
        <v>#N/A</v>
      </c>
      <c r="P237" s="147" t="e">
        <f>IF(tbl_dmi_isin[[#This Row],[Index]]&gt;$A$2,"",TEXT(INDEX(Corp_value!$A$1:$EC$2998,MATCH(tbl_dmi_isin[[#This Row],[ISIN]],Corp_value!$B:$B,0),MATCH(P$2,Corp_value!$1:$1,0)),"yyyy/mm/dd"))</f>
        <v>#N/A</v>
      </c>
      <c r="Q237" s="147" t="e">
        <f>IF(tbl_dmi_isin[[#This Row],[Index]]&gt;$A$2,"",TEXT(INDEX(Corp_value!$A$1:$EC$2998,MATCH(tbl_dmi_isin[[#This Row],[ISIN]],Corp_value!$B:$B,0),MATCH(Q$2,Corp_value!$1:$1,0)),"yyyy/mm/dd"))</f>
        <v>#N/A</v>
      </c>
      <c r="R237" s="147" t="e">
        <f>IF(tbl_dmi_isin[[#This Row],[Index]]&gt;$A$2,"",IF(TEXT(INDEX(Corp_value!$A$1:$EC$2998,MATCH(tbl_dmi_isin[[#This Row],[ISIN]],Corp_value!$B:$B,0),MATCH(R$2,Corp_value!$1:$1,0)),"yyyy/mm/dd")="--","",TEXT(INDEX(Corp_value!$A$1:$EC$2998,MATCH(tbl_dmi_isin[[#This Row],[ISIN]],Corp_value!$B:$B,0),MATCH(R$2,Corp_value!$1:$1,0)),"yyyy/mm/dd")))</f>
        <v>#N/A</v>
      </c>
      <c r="S237" s="132" t="e">
        <f>IF(tbl_dmi_isin[[#This Row],[Index]]&gt;$A$2,"",INDEX(Corp_value!$A$1:$EC$2998,MATCH(tbl_dmi_isin[[#This Row],[ISIN]],Corp_value!$B:$B,0),MATCH(S$2,Corp_value!$1:$1,0)))</f>
        <v>#N/A</v>
      </c>
      <c r="T237" s="132" t="e">
        <f>IF(tbl_dmi_isin[[#This Row],[Index]]&gt;$A$2,"",INDEX(Corp_value!$A$1:$EC$2998,MATCH(tbl_dmi_isin[[#This Row],[ISIN]],Corp_value!$B:$B,0),MATCH(T$2,Corp_value!$1:$1,0)))</f>
        <v>#N/A</v>
      </c>
      <c r="U237" s="132" t="e">
        <f>IF(tbl_dmi_isin[[#This Row],[Index]]&gt;$A$2,"",IF(INDEX(Corp_value!$A$1:$EC$2998,MATCH(tbl_dmi_isin[[#This Row],[ISIN]],Corp_value!$B:$B,0),MATCH(U$2,Corp_value!$1:$1,0))="--","",INDEX(Corp_value!$A$1:$EC$2998,MATCH(tbl_dmi_isin[[#This Row],[ISIN]],Corp_value!$B:$B,0),MATCH(U$2,Corp_value!$1:$1,0))))</f>
        <v>#N/A</v>
      </c>
      <c r="V237" s="143" t="str">
        <f>IFERROR(IF(tbl_dmi_isin[[#This Row],[Index]]&gt;$A$2,"",INDEX(Corp_value!$A$1:$EC$2998,MATCH(tbl_dmi_isin[[#This Row],[ISIN]],Corp_value!$B:$B,0),MATCH(V$2,Corp_value!$1:$1,0)))/100000000,"")</f>
        <v/>
      </c>
      <c r="W237" s="151" t="e">
        <f>IF(tbl_dmi_isin[[#This Row],[Index]]&gt;$A$2,"",INDEX(Corp_value!$A$1:$EC$2998,MATCH(tbl_dmi_isin[[#This Row],[ISIN]],Corp_value!$B:$B,0),MATCH(W$2,Corp_value!$1:$1,0)))</f>
        <v>#N/A</v>
      </c>
      <c r="X237" s="151" t="e">
        <f>IF(tbl_dmi_isin[[#This Row],[Index]]&gt;$A$2,"",INDEX(Corp_value!$A$1:$EC$2998,MATCH(tbl_dmi_isin[[#This Row],[ISIN]],Corp_value!$B:$B,0),MATCH(X$2,Corp_value!$1:$1,0)))</f>
        <v>#N/A</v>
      </c>
      <c r="Y237" s="153" t="e">
        <f>IF(tbl_dmi_isin[[#This Row],[Index]]&gt;$A$2,"",INDEX(Corp_value!$A$1:$EC$2998,MATCH(tbl_dmi_isin[[#This Row],[ISIN]],Corp_value!$B:$B,0),MATCH(Y$2,Corp_value!$1:$1,0)))</f>
        <v>#N/A</v>
      </c>
      <c r="Z237" s="153" t="e">
        <f>IF(tbl_dmi_isin[[#This Row],[Index]]&gt;$A$2,"",INDEX(Corp_value!$A$1:$EC$2998,MATCH(tbl_dmi_isin[[#This Row],[ISIN]],Corp_value!$B:$B,0),MATCH(Z$2,Corp_value!$1:$1,0)))</f>
        <v>#N/A</v>
      </c>
    </row>
    <row r="238" spans="1:26">
      <c r="A238" s="12">
        <v>235</v>
      </c>
      <c r="B238" s="85" t="str">
        <f>IF(tbl_dmi_isin[[#This Row],[Index]]&gt;$A$2,"",TEXT(INDEX(美元债一级!$A$2:$BO$2879,tbl_dmi_isin[[#This Row],[Index]]+1,MATCH(B$2,美元债一级!$2:$2,0)),"yyyy/mm/dd"))</f>
        <v>2023/02/15</v>
      </c>
      <c r="C238" s="12" t="str">
        <f>IF(tbl_dmi_isin[[#This Row],[Index]]&gt;$A$2,"",INDEX(美元债一级!$A$2:$BO$2880,tbl_dmi_isin[[#This Row],[Index]]+1,MATCH(C$2,美元债一级!$2:$2,0)))</f>
        <v>HK0000910031</v>
      </c>
      <c r="D238" s="12" t="str">
        <f>IF(tbl_dmi_isin[[#This Row],[Index]]&gt;$A$2,"",INDEX(美元债一级!$A$2:$BO$2880,tbl_dmi_isin[[#This Row],[Index]]+1,MATCH(D$2,美元债一级!$2:$2,0)))</f>
        <v>中华人民共和国香港特别行政区政府</v>
      </c>
      <c r="E238" s="12" t="str">
        <f>TEXT(tbl_dmi_isin[[#This Row],[定价日]],"YYMMDD")&amp;tbl_dmi_isin[[#This Row],[ISIN]]</f>
        <v>230215HK0000910031</v>
      </c>
      <c r="F238" s="114"/>
      <c r="G238" s="24" t="e">
        <f>IF(tbl_dmi_isin[[#This Row],[Index]]&gt;$A$2,"",INDEX(Corp_value!$A$1:$EC$2998,MATCH(tbl_dmi_isin[[#This Row],[ISIN]],Corp_value!$B:$B,0),MATCH(G$2,Corp_value!$1:$1,0)))</f>
        <v>#N/A</v>
      </c>
      <c r="H238" s="25" t="e">
        <f>IF(tbl_dmi_isin[[#This Row],[Index]]&gt;$A$2,"",INDEX(Corp_value!$A$1:$EC$2998,MATCH(tbl_dmi_isin[[#This Row],[ISIN]],Corp_value!$B:$B,0),MATCH(H$2,Corp_value!$1:$1,0)))</f>
        <v>#N/A</v>
      </c>
      <c r="I238" s="25" t="e">
        <f>IF(tbl_dmi_isin[[#This Row],[Index]]&gt;$A$2,"",IF(INDEX(Corp_value!$A$1:$EC$2998,MATCH(tbl_dmi_isin[[#This Row],[ISIN]],Corp_value!$B:$B,0),MATCH(I$2,Corp_value!$1:$1,0))="--","",INDEX(Corp_value!$A$1:$EC$2998,MATCH(tbl_dmi_isin[[#This Row],[ISIN]],Corp_value!$B:$B,0),MATCH(I$2,Corp_value!$1:$1,0))))</f>
        <v>#N/A</v>
      </c>
      <c r="J238" s="24" t="e">
        <f>IF(tbl_dmi_isin[[#This Row],[Index]]&gt;$A$2,"",INDEX(Corp_value!$A$1:$EC$2998,MATCH(tbl_dmi_isin[[#This Row],[ISIN]],Corp_value!$B:$B,0),MATCH(J$2,Corp_value!$1:$1,0)))</f>
        <v>#N/A</v>
      </c>
      <c r="K238" s="24" t="e">
        <f>IF(tbl_dmi_isin[[#This Row],[Index]]&gt;$A$2,"",INDEX(Corp_value!$A$1:$EC$2998,MATCH(tbl_dmi_isin[[#This Row],[ISIN]],Corp_value!$B:$B,0),MATCH(K$2,Corp_value!$1:$1,0)))</f>
        <v>#N/A</v>
      </c>
      <c r="L238" s="24" t="e">
        <f>IF(tbl_dmi_isin[[#This Row],[Index]]&gt;$A$2,"",IF(INDEX(Corp_value!$A$1:$EC$2998,MATCH(tbl_dmi_isin[[#This Row],[ISIN]],Corp_value!$B:$B,0),MATCH(L$2,Corp_value!$1:$1,0))="--","",INDEX(Corp_value!$A$1:$EC$2998,MATCH(tbl_dmi_isin[[#This Row],[ISIN]],Corp_value!$B:$B,0),MATCH(L$2,Corp_value!$1:$1,0))))</f>
        <v>#N/A</v>
      </c>
      <c r="M238" s="132" t="e">
        <f>IF(tbl_dmi_isin[[#This Row],[Index]]&gt;$A$2,"",INDEX(Corp_value!$A$1:$EC$2998,MATCH(tbl_dmi_isin[[#This Row],[ISIN]],Corp_value!$B:$B,0),MATCH(M$2,Corp_value!$1:$1,0)))</f>
        <v>#N/A</v>
      </c>
      <c r="N238" s="132" t="e">
        <f>IF(tbl_dmi_isin[[#This Row],[Index]]&gt;$A$2,"",IF(INDEX(Corp_value!$A$1:$EC$2998,MATCH(tbl_dmi_isin[[#This Row],[ISIN]],Corp_value!$B:$B,0),MATCH(N$2,Corp_value!$1:$1,0))="--","",INDEX(Corp_value!$A$1:$EC$2998,MATCH(tbl_dmi_isin[[#This Row],[ISIN]],Corp_value!$B:$B,0),MATCH(N$2,Corp_value!$1:$1,0))))</f>
        <v>#N/A</v>
      </c>
      <c r="O238" s="132" t="e">
        <f>IF(tbl_dmi_isin[[#This Row],[Index]]&gt;$A$2,"",INDEX(Corp_value!$A$1:$EC$2998,MATCH(tbl_dmi_isin[[#This Row],[ISIN]],Corp_value!$B:$B,0),MATCH(O$2,Corp_value!$1:$1,0)))</f>
        <v>#N/A</v>
      </c>
      <c r="P238" s="147" t="e">
        <f>IF(tbl_dmi_isin[[#This Row],[Index]]&gt;$A$2,"",TEXT(INDEX(Corp_value!$A$1:$EC$2998,MATCH(tbl_dmi_isin[[#This Row],[ISIN]],Corp_value!$B:$B,0),MATCH(P$2,Corp_value!$1:$1,0)),"yyyy/mm/dd"))</f>
        <v>#N/A</v>
      </c>
      <c r="Q238" s="147" t="e">
        <f>IF(tbl_dmi_isin[[#This Row],[Index]]&gt;$A$2,"",TEXT(INDEX(Corp_value!$A$1:$EC$2998,MATCH(tbl_dmi_isin[[#This Row],[ISIN]],Corp_value!$B:$B,0),MATCH(Q$2,Corp_value!$1:$1,0)),"yyyy/mm/dd"))</f>
        <v>#N/A</v>
      </c>
      <c r="R238" s="147" t="e">
        <f>IF(tbl_dmi_isin[[#This Row],[Index]]&gt;$A$2,"",IF(TEXT(INDEX(Corp_value!$A$1:$EC$2998,MATCH(tbl_dmi_isin[[#This Row],[ISIN]],Corp_value!$B:$B,0),MATCH(R$2,Corp_value!$1:$1,0)),"yyyy/mm/dd")="--","",TEXT(INDEX(Corp_value!$A$1:$EC$2998,MATCH(tbl_dmi_isin[[#This Row],[ISIN]],Corp_value!$B:$B,0),MATCH(R$2,Corp_value!$1:$1,0)),"yyyy/mm/dd")))</f>
        <v>#N/A</v>
      </c>
      <c r="S238" s="132" t="e">
        <f>IF(tbl_dmi_isin[[#This Row],[Index]]&gt;$A$2,"",INDEX(Corp_value!$A$1:$EC$2998,MATCH(tbl_dmi_isin[[#This Row],[ISIN]],Corp_value!$B:$B,0),MATCH(S$2,Corp_value!$1:$1,0)))</f>
        <v>#N/A</v>
      </c>
      <c r="T238" s="132" t="e">
        <f>IF(tbl_dmi_isin[[#This Row],[Index]]&gt;$A$2,"",INDEX(Corp_value!$A$1:$EC$2998,MATCH(tbl_dmi_isin[[#This Row],[ISIN]],Corp_value!$B:$B,0),MATCH(T$2,Corp_value!$1:$1,0)))</f>
        <v>#N/A</v>
      </c>
      <c r="U238" s="132" t="e">
        <f>IF(tbl_dmi_isin[[#This Row],[Index]]&gt;$A$2,"",IF(INDEX(Corp_value!$A$1:$EC$2998,MATCH(tbl_dmi_isin[[#This Row],[ISIN]],Corp_value!$B:$B,0),MATCH(U$2,Corp_value!$1:$1,0))="--","",INDEX(Corp_value!$A$1:$EC$2998,MATCH(tbl_dmi_isin[[#This Row],[ISIN]],Corp_value!$B:$B,0),MATCH(U$2,Corp_value!$1:$1,0))))</f>
        <v>#N/A</v>
      </c>
      <c r="V238" s="143" t="str">
        <f>IFERROR(IF(tbl_dmi_isin[[#This Row],[Index]]&gt;$A$2,"",INDEX(Corp_value!$A$1:$EC$2998,MATCH(tbl_dmi_isin[[#This Row],[ISIN]],Corp_value!$B:$B,0),MATCH(V$2,Corp_value!$1:$1,0)))/100000000,"")</f>
        <v/>
      </c>
      <c r="W238" s="151" t="e">
        <f>IF(tbl_dmi_isin[[#This Row],[Index]]&gt;$A$2,"",INDEX(Corp_value!$A$1:$EC$2998,MATCH(tbl_dmi_isin[[#This Row],[ISIN]],Corp_value!$B:$B,0),MATCH(W$2,Corp_value!$1:$1,0)))</f>
        <v>#N/A</v>
      </c>
      <c r="X238" s="151" t="e">
        <f>IF(tbl_dmi_isin[[#This Row],[Index]]&gt;$A$2,"",INDEX(Corp_value!$A$1:$EC$2998,MATCH(tbl_dmi_isin[[#This Row],[ISIN]],Corp_value!$B:$B,0),MATCH(X$2,Corp_value!$1:$1,0)))</f>
        <v>#N/A</v>
      </c>
      <c r="Y238" s="153" t="e">
        <f>IF(tbl_dmi_isin[[#This Row],[Index]]&gt;$A$2,"",INDEX(Corp_value!$A$1:$EC$2998,MATCH(tbl_dmi_isin[[#This Row],[ISIN]],Corp_value!$B:$B,0),MATCH(Y$2,Corp_value!$1:$1,0)))</f>
        <v>#N/A</v>
      </c>
      <c r="Z238" s="153" t="e">
        <f>IF(tbl_dmi_isin[[#This Row],[Index]]&gt;$A$2,"",INDEX(Corp_value!$A$1:$EC$2998,MATCH(tbl_dmi_isin[[#This Row],[ISIN]],Corp_value!$B:$B,0),MATCH(Z$2,Corp_value!$1:$1,0)))</f>
        <v>#N/A</v>
      </c>
    </row>
    <row r="239" spans="1:26">
      <c r="A239" s="12">
        <v>236</v>
      </c>
      <c r="B239" s="85" t="str">
        <f>IF(tbl_dmi_isin[[#This Row],[Index]]&gt;$A$2,"",TEXT(INDEX(美元债一级!$A$2:$BO$2879,tbl_dmi_isin[[#This Row],[Index]]+1,MATCH(B$2,美元债一级!$2:$2,0)),"yyyy/mm/dd"))</f>
        <v>2023/02/15</v>
      </c>
      <c r="C239" s="12" t="str">
        <f>IF(tbl_dmi_isin[[#This Row],[Index]]&gt;$A$2,"",INDEX(美元债一级!$A$2:$BO$2880,tbl_dmi_isin[[#This Row],[Index]]+1,MATCH(C$2,美元债一级!$2:$2,0)))</f>
        <v>HK0000910635</v>
      </c>
      <c r="D239" s="12" t="str">
        <f>IF(tbl_dmi_isin[[#This Row],[Index]]&gt;$A$2,"",INDEX(美元债一级!$A$2:$BO$2880,tbl_dmi_isin[[#This Row],[Index]]+1,MATCH(D$2,美元债一级!$2:$2,0)))</f>
        <v>香港按揭证券有限公司</v>
      </c>
      <c r="E239" s="12" t="str">
        <f>TEXT(tbl_dmi_isin[[#This Row],[定价日]],"YYMMDD")&amp;tbl_dmi_isin[[#This Row],[ISIN]]</f>
        <v>230215HK0000910635</v>
      </c>
      <c r="F239" s="114"/>
      <c r="G239" s="24" t="e">
        <f>IF(tbl_dmi_isin[[#This Row],[Index]]&gt;$A$2,"",INDEX(Corp_value!$A$1:$EC$2998,MATCH(tbl_dmi_isin[[#This Row],[ISIN]],Corp_value!$B:$B,0),MATCH(G$2,Corp_value!$1:$1,0)))</f>
        <v>#N/A</v>
      </c>
      <c r="H239" s="25" t="e">
        <f>IF(tbl_dmi_isin[[#This Row],[Index]]&gt;$A$2,"",INDEX(Corp_value!$A$1:$EC$2998,MATCH(tbl_dmi_isin[[#This Row],[ISIN]],Corp_value!$B:$B,0),MATCH(H$2,Corp_value!$1:$1,0)))</f>
        <v>#N/A</v>
      </c>
      <c r="I239" s="25" t="e">
        <f>IF(tbl_dmi_isin[[#This Row],[Index]]&gt;$A$2,"",IF(INDEX(Corp_value!$A$1:$EC$2998,MATCH(tbl_dmi_isin[[#This Row],[ISIN]],Corp_value!$B:$B,0),MATCH(I$2,Corp_value!$1:$1,0))="--","",INDEX(Corp_value!$A$1:$EC$2998,MATCH(tbl_dmi_isin[[#This Row],[ISIN]],Corp_value!$B:$B,0),MATCH(I$2,Corp_value!$1:$1,0))))</f>
        <v>#N/A</v>
      </c>
      <c r="J239" s="24" t="e">
        <f>IF(tbl_dmi_isin[[#This Row],[Index]]&gt;$A$2,"",INDEX(Corp_value!$A$1:$EC$2998,MATCH(tbl_dmi_isin[[#This Row],[ISIN]],Corp_value!$B:$B,0),MATCH(J$2,Corp_value!$1:$1,0)))</f>
        <v>#N/A</v>
      </c>
      <c r="K239" s="24" t="e">
        <f>IF(tbl_dmi_isin[[#This Row],[Index]]&gt;$A$2,"",INDEX(Corp_value!$A$1:$EC$2998,MATCH(tbl_dmi_isin[[#This Row],[ISIN]],Corp_value!$B:$B,0),MATCH(K$2,Corp_value!$1:$1,0)))</f>
        <v>#N/A</v>
      </c>
      <c r="L239" s="24" t="e">
        <f>IF(tbl_dmi_isin[[#This Row],[Index]]&gt;$A$2,"",IF(INDEX(Corp_value!$A$1:$EC$2998,MATCH(tbl_dmi_isin[[#This Row],[ISIN]],Corp_value!$B:$B,0),MATCH(L$2,Corp_value!$1:$1,0))="--","",INDEX(Corp_value!$A$1:$EC$2998,MATCH(tbl_dmi_isin[[#This Row],[ISIN]],Corp_value!$B:$B,0),MATCH(L$2,Corp_value!$1:$1,0))))</f>
        <v>#N/A</v>
      </c>
      <c r="M239" s="132" t="e">
        <f>IF(tbl_dmi_isin[[#This Row],[Index]]&gt;$A$2,"",INDEX(Corp_value!$A$1:$EC$2998,MATCH(tbl_dmi_isin[[#This Row],[ISIN]],Corp_value!$B:$B,0),MATCH(M$2,Corp_value!$1:$1,0)))</f>
        <v>#N/A</v>
      </c>
      <c r="N239" s="132" t="e">
        <f>IF(tbl_dmi_isin[[#This Row],[Index]]&gt;$A$2,"",IF(INDEX(Corp_value!$A$1:$EC$2998,MATCH(tbl_dmi_isin[[#This Row],[ISIN]],Corp_value!$B:$B,0),MATCH(N$2,Corp_value!$1:$1,0))="--","",INDEX(Corp_value!$A$1:$EC$2998,MATCH(tbl_dmi_isin[[#This Row],[ISIN]],Corp_value!$B:$B,0),MATCH(N$2,Corp_value!$1:$1,0))))</f>
        <v>#N/A</v>
      </c>
      <c r="O239" s="132" t="e">
        <f>IF(tbl_dmi_isin[[#This Row],[Index]]&gt;$A$2,"",INDEX(Corp_value!$A$1:$EC$2998,MATCH(tbl_dmi_isin[[#This Row],[ISIN]],Corp_value!$B:$B,0),MATCH(O$2,Corp_value!$1:$1,0)))</f>
        <v>#N/A</v>
      </c>
      <c r="P239" s="147" t="e">
        <f>IF(tbl_dmi_isin[[#This Row],[Index]]&gt;$A$2,"",TEXT(INDEX(Corp_value!$A$1:$EC$2998,MATCH(tbl_dmi_isin[[#This Row],[ISIN]],Corp_value!$B:$B,0),MATCH(P$2,Corp_value!$1:$1,0)),"yyyy/mm/dd"))</f>
        <v>#N/A</v>
      </c>
      <c r="Q239" s="147" t="e">
        <f>IF(tbl_dmi_isin[[#This Row],[Index]]&gt;$A$2,"",TEXT(INDEX(Corp_value!$A$1:$EC$2998,MATCH(tbl_dmi_isin[[#This Row],[ISIN]],Corp_value!$B:$B,0),MATCH(Q$2,Corp_value!$1:$1,0)),"yyyy/mm/dd"))</f>
        <v>#N/A</v>
      </c>
      <c r="R239" s="147" t="e">
        <f>IF(tbl_dmi_isin[[#This Row],[Index]]&gt;$A$2,"",IF(TEXT(INDEX(Corp_value!$A$1:$EC$2998,MATCH(tbl_dmi_isin[[#This Row],[ISIN]],Corp_value!$B:$B,0),MATCH(R$2,Corp_value!$1:$1,0)),"yyyy/mm/dd")="--","",TEXT(INDEX(Corp_value!$A$1:$EC$2998,MATCH(tbl_dmi_isin[[#This Row],[ISIN]],Corp_value!$B:$B,0),MATCH(R$2,Corp_value!$1:$1,0)),"yyyy/mm/dd")))</f>
        <v>#N/A</v>
      </c>
      <c r="S239" s="132" t="e">
        <f>IF(tbl_dmi_isin[[#This Row],[Index]]&gt;$A$2,"",INDEX(Corp_value!$A$1:$EC$2998,MATCH(tbl_dmi_isin[[#This Row],[ISIN]],Corp_value!$B:$B,0),MATCH(S$2,Corp_value!$1:$1,0)))</f>
        <v>#N/A</v>
      </c>
      <c r="T239" s="132" t="e">
        <f>IF(tbl_dmi_isin[[#This Row],[Index]]&gt;$A$2,"",INDEX(Corp_value!$A$1:$EC$2998,MATCH(tbl_dmi_isin[[#This Row],[ISIN]],Corp_value!$B:$B,0),MATCH(T$2,Corp_value!$1:$1,0)))</f>
        <v>#N/A</v>
      </c>
      <c r="U239" s="132" t="e">
        <f>IF(tbl_dmi_isin[[#This Row],[Index]]&gt;$A$2,"",IF(INDEX(Corp_value!$A$1:$EC$2998,MATCH(tbl_dmi_isin[[#This Row],[ISIN]],Corp_value!$B:$B,0),MATCH(U$2,Corp_value!$1:$1,0))="--","",INDEX(Corp_value!$A$1:$EC$2998,MATCH(tbl_dmi_isin[[#This Row],[ISIN]],Corp_value!$B:$B,0),MATCH(U$2,Corp_value!$1:$1,0))))</f>
        <v>#N/A</v>
      </c>
      <c r="V239" s="143" t="str">
        <f>IFERROR(IF(tbl_dmi_isin[[#This Row],[Index]]&gt;$A$2,"",INDEX(Corp_value!$A$1:$EC$2998,MATCH(tbl_dmi_isin[[#This Row],[ISIN]],Corp_value!$B:$B,0),MATCH(V$2,Corp_value!$1:$1,0)))/100000000,"")</f>
        <v/>
      </c>
      <c r="W239" s="151" t="e">
        <f>IF(tbl_dmi_isin[[#This Row],[Index]]&gt;$A$2,"",INDEX(Corp_value!$A$1:$EC$2998,MATCH(tbl_dmi_isin[[#This Row],[ISIN]],Corp_value!$B:$B,0),MATCH(W$2,Corp_value!$1:$1,0)))</f>
        <v>#N/A</v>
      </c>
      <c r="X239" s="151" t="e">
        <f>IF(tbl_dmi_isin[[#This Row],[Index]]&gt;$A$2,"",INDEX(Corp_value!$A$1:$EC$2998,MATCH(tbl_dmi_isin[[#This Row],[ISIN]],Corp_value!$B:$B,0),MATCH(X$2,Corp_value!$1:$1,0)))</f>
        <v>#N/A</v>
      </c>
      <c r="Y239" s="153" t="e">
        <f>IF(tbl_dmi_isin[[#This Row],[Index]]&gt;$A$2,"",INDEX(Corp_value!$A$1:$EC$2998,MATCH(tbl_dmi_isin[[#This Row],[ISIN]],Corp_value!$B:$B,0),MATCH(Y$2,Corp_value!$1:$1,0)))</f>
        <v>#N/A</v>
      </c>
      <c r="Z239" s="153" t="e">
        <f>IF(tbl_dmi_isin[[#This Row],[Index]]&gt;$A$2,"",INDEX(Corp_value!$A$1:$EC$2998,MATCH(tbl_dmi_isin[[#This Row],[ISIN]],Corp_value!$B:$B,0),MATCH(Z$2,Corp_value!$1:$1,0)))</f>
        <v>#N/A</v>
      </c>
    </row>
    <row r="240" spans="1:26">
      <c r="A240" s="12">
        <v>237</v>
      </c>
      <c r="B240" s="85" t="str">
        <f>IF(tbl_dmi_isin[[#This Row],[Index]]&gt;$A$2,"",TEXT(INDEX(美元债一级!$A$2:$BO$2879,tbl_dmi_isin[[#This Row],[Index]]+1,MATCH(B$2,美元债一级!$2:$2,0)),"yyyy/mm/dd"))</f>
        <v>2023/02/15</v>
      </c>
      <c r="C240" s="12" t="str">
        <f>IF(tbl_dmi_isin[[#This Row],[Index]]&gt;$A$2,"",INDEX(美元债一级!$A$2:$BO$2880,tbl_dmi_isin[[#This Row],[Index]]+1,MATCH(C$2,美元债一级!$2:$2,0)))</f>
        <v>XS2590646274</v>
      </c>
      <c r="D240" s="12" t="str">
        <f>IF(tbl_dmi_isin[[#This Row],[Index]]&gt;$A$2,"",INDEX(美元债一级!$A$2:$BO$2880,tbl_dmi_isin[[#This Row],[Index]]+1,MATCH(D$2,美元债一级!$2:$2,0)))</f>
        <v>香港按揭证券有限公司</v>
      </c>
      <c r="E240" s="12" t="str">
        <f>TEXT(tbl_dmi_isin[[#This Row],[定价日]],"YYMMDD")&amp;tbl_dmi_isin[[#This Row],[ISIN]]</f>
        <v>230215XS2590646274</v>
      </c>
      <c r="F240" s="114"/>
      <c r="G240" s="24" t="e">
        <f>IF(tbl_dmi_isin[[#This Row],[Index]]&gt;$A$2,"",INDEX(Corp_value!$A$1:$EC$2998,MATCH(tbl_dmi_isin[[#This Row],[ISIN]],Corp_value!$B:$B,0),MATCH(G$2,Corp_value!$1:$1,0)))</f>
        <v>#N/A</v>
      </c>
      <c r="H240" s="25" t="e">
        <f>IF(tbl_dmi_isin[[#This Row],[Index]]&gt;$A$2,"",INDEX(Corp_value!$A$1:$EC$2998,MATCH(tbl_dmi_isin[[#This Row],[ISIN]],Corp_value!$B:$B,0),MATCH(H$2,Corp_value!$1:$1,0)))</f>
        <v>#N/A</v>
      </c>
      <c r="I240" s="25" t="e">
        <f>IF(tbl_dmi_isin[[#This Row],[Index]]&gt;$A$2,"",IF(INDEX(Corp_value!$A$1:$EC$2998,MATCH(tbl_dmi_isin[[#This Row],[ISIN]],Corp_value!$B:$B,0),MATCH(I$2,Corp_value!$1:$1,0))="--","",INDEX(Corp_value!$A$1:$EC$2998,MATCH(tbl_dmi_isin[[#This Row],[ISIN]],Corp_value!$B:$B,0),MATCH(I$2,Corp_value!$1:$1,0))))</f>
        <v>#N/A</v>
      </c>
      <c r="J240" s="24" t="e">
        <f>IF(tbl_dmi_isin[[#This Row],[Index]]&gt;$A$2,"",INDEX(Corp_value!$A$1:$EC$2998,MATCH(tbl_dmi_isin[[#This Row],[ISIN]],Corp_value!$B:$B,0),MATCH(J$2,Corp_value!$1:$1,0)))</f>
        <v>#N/A</v>
      </c>
      <c r="K240" s="24" t="e">
        <f>IF(tbl_dmi_isin[[#This Row],[Index]]&gt;$A$2,"",INDEX(Corp_value!$A$1:$EC$2998,MATCH(tbl_dmi_isin[[#This Row],[ISIN]],Corp_value!$B:$B,0),MATCH(K$2,Corp_value!$1:$1,0)))</f>
        <v>#N/A</v>
      </c>
      <c r="L240" s="24" t="e">
        <f>IF(tbl_dmi_isin[[#This Row],[Index]]&gt;$A$2,"",IF(INDEX(Corp_value!$A$1:$EC$2998,MATCH(tbl_dmi_isin[[#This Row],[ISIN]],Corp_value!$B:$B,0),MATCH(L$2,Corp_value!$1:$1,0))="--","",INDEX(Corp_value!$A$1:$EC$2998,MATCH(tbl_dmi_isin[[#This Row],[ISIN]],Corp_value!$B:$B,0),MATCH(L$2,Corp_value!$1:$1,0))))</f>
        <v>#N/A</v>
      </c>
      <c r="M240" s="132" t="e">
        <f>IF(tbl_dmi_isin[[#This Row],[Index]]&gt;$A$2,"",INDEX(Corp_value!$A$1:$EC$2998,MATCH(tbl_dmi_isin[[#This Row],[ISIN]],Corp_value!$B:$B,0),MATCH(M$2,Corp_value!$1:$1,0)))</f>
        <v>#N/A</v>
      </c>
      <c r="N240" s="132" t="e">
        <f>IF(tbl_dmi_isin[[#This Row],[Index]]&gt;$A$2,"",IF(INDEX(Corp_value!$A$1:$EC$2998,MATCH(tbl_dmi_isin[[#This Row],[ISIN]],Corp_value!$B:$B,0),MATCH(N$2,Corp_value!$1:$1,0))="--","",INDEX(Corp_value!$A$1:$EC$2998,MATCH(tbl_dmi_isin[[#This Row],[ISIN]],Corp_value!$B:$B,0),MATCH(N$2,Corp_value!$1:$1,0))))</f>
        <v>#N/A</v>
      </c>
      <c r="O240" s="132" t="e">
        <f>IF(tbl_dmi_isin[[#This Row],[Index]]&gt;$A$2,"",INDEX(Corp_value!$A$1:$EC$2998,MATCH(tbl_dmi_isin[[#This Row],[ISIN]],Corp_value!$B:$B,0),MATCH(O$2,Corp_value!$1:$1,0)))</f>
        <v>#N/A</v>
      </c>
      <c r="P240" s="147" t="e">
        <f>IF(tbl_dmi_isin[[#This Row],[Index]]&gt;$A$2,"",TEXT(INDEX(Corp_value!$A$1:$EC$2998,MATCH(tbl_dmi_isin[[#This Row],[ISIN]],Corp_value!$B:$B,0),MATCH(P$2,Corp_value!$1:$1,0)),"yyyy/mm/dd"))</f>
        <v>#N/A</v>
      </c>
      <c r="Q240" s="147" t="e">
        <f>IF(tbl_dmi_isin[[#This Row],[Index]]&gt;$A$2,"",TEXT(INDEX(Corp_value!$A$1:$EC$2998,MATCH(tbl_dmi_isin[[#This Row],[ISIN]],Corp_value!$B:$B,0),MATCH(Q$2,Corp_value!$1:$1,0)),"yyyy/mm/dd"))</f>
        <v>#N/A</v>
      </c>
      <c r="R240" s="147" t="e">
        <f>IF(tbl_dmi_isin[[#This Row],[Index]]&gt;$A$2,"",IF(TEXT(INDEX(Corp_value!$A$1:$EC$2998,MATCH(tbl_dmi_isin[[#This Row],[ISIN]],Corp_value!$B:$B,0),MATCH(R$2,Corp_value!$1:$1,0)),"yyyy/mm/dd")="--","",TEXT(INDEX(Corp_value!$A$1:$EC$2998,MATCH(tbl_dmi_isin[[#This Row],[ISIN]],Corp_value!$B:$B,0),MATCH(R$2,Corp_value!$1:$1,0)),"yyyy/mm/dd")))</f>
        <v>#N/A</v>
      </c>
      <c r="S240" s="132" t="e">
        <f>IF(tbl_dmi_isin[[#This Row],[Index]]&gt;$A$2,"",INDEX(Corp_value!$A$1:$EC$2998,MATCH(tbl_dmi_isin[[#This Row],[ISIN]],Corp_value!$B:$B,0),MATCH(S$2,Corp_value!$1:$1,0)))</f>
        <v>#N/A</v>
      </c>
      <c r="T240" s="132" t="e">
        <f>IF(tbl_dmi_isin[[#This Row],[Index]]&gt;$A$2,"",INDEX(Corp_value!$A$1:$EC$2998,MATCH(tbl_dmi_isin[[#This Row],[ISIN]],Corp_value!$B:$B,0),MATCH(T$2,Corp_value!$1:$1,0)))</f>
        <v>#N/A</v>
      </c>
      <c r="U240" s="132" t="e">
        <f>IF(tbl_dmi_isin[[#This Row],[Index]]&gt;$A$2,"",IF(INDEX(Corp_value!$A$1:$EC$2998,MATCH(tbl_dmi_isin[[#This Row],[ISIN]],Corp_value!$B:$B,0),MATCH(U$2,Corp_value!$1:$1,0))="--","",INDEX(Corp_value!$A$1:$EC$2998,MATCH(tbl_dmi_isin[[#This Row],[ISIN]],Corp_value!$B:$B,0),MATCH(U$2,Corp_value!$1:$1,0))))</f>
        <v>#N/A</v>
      </c>
      <c r="V240" s="143" t="str">
        <f>IFERROR(IF(tbl_dmi_isin[[#This Row],[Index]]&gt;$A$2,"",INDEX(Corp_value!$A$1:$EC$2998,MATCH(tbl_dmi_isin[[#This Row],[ISIN]],Corp_value!$B:$B,0),MATCH(V$2,Corp_value!$1:$1,0)))/100000000,"")</f>
        <v/>
      </c>
      <c r="W240" s="151" t="e">
        <f>IF(tbl_dmi_isin[[#This Row],[Index]]&gt;$A$2,"",INDEX(Corp_value!$A$1:$EC$2998,MATCH(tbl_dmi_isin[[#This Row],[ISIN]],Corp_value!$B:$B,0),MATCH(W$2,Corp_value!$1:$1,0)))</f>
        <v>#N/A</v>
      </c>
      <c r="X240" s="151" t="e">
        <f>IF(tbl_dmi_isin[[#This Row],[Index]]&gt;$A$2,"",INDEX(Corp_value!$A$1:$EC$2998,MATCH(tbl_dmi_isin[[#This Row],[ISIN]],Corp_value!$B:$B,0),MATCH(X$2,Corp_value!$1:$1,0)))</f>
        <v>#N/A</v>
      </c>
      <c r="Y240" s="153" t="e">
        <f>IF(tbl_dmi_isin[[#This Row],[Index]]&gt;$A$2,"",INDEX(Corp_value!$A$1:$EC$2998,MATCH(tbl_dmi_isin[[#This Row],[ISIN]],Corp_value!$B:$B,0),MATCH(Y$2,Corp_value!$1:$1,0)))</f>
        <v>#N/A</v>
      </c>
      <c r="Z240" s="153" t="e">
        <f>IF(tbl_dmi_isin[[#This Row],[Index]]&gt;$A$2,"",INDEX(Corp_value!$A$1:$EC$2998,MATCH(tbl_dmi_isin[[#This Row],[ISIN]],Corp_value!$B:$B,0),MATCH(Z$2,Corp_value!$1:$1,0)))</f>
        <v>#N/A</v>
      </c>
    </row>
    <row r="241" spans="1:26">
      <c r="A241" s="12">
        <v>238</v>
      </c>
      <c r="B241" s="85" t="str">
        <f>IF(tbl_dmi_isin[[#This Row],[Index]]&gt;$A$2,"",TEXT(INDEX(美元债一级!$A$2:$BO$2879,tbl_dmi_isin[[#This Row],[Index]]+1,MATCH(B$2,美元债一级!$2:$2,0)),"yyyy/mm/dd"))</f>
        <v>2023/02/15</v>
      </c>
      <c r="C241" s="12" t="str">
        <f>IF(tbl_dmi_isin[[#This Row],[Index]]&gt;$A$2,"",INDEX(美元债一级!$A$2:$BO$2880,tbl_dmi_isin[[#This Row],[Index]]+1,MATCH(C$2,美元债一级!$2:$2,0)))</f>
        <v>XS2590644220</v>
      </c>
      <c r="D241" s="12" t="str">
        <f>IF(tbl_dmi_isin[[#This Row],[Index]]&gt;$A$2,"",INDEX(美元债一级!$A$2:$BO$2880,tbl_dmi_isin[[#This Row],[Index]]+1,MATCH(D$2,美元债一级!$2:$2,0)))</f>
        <v>香港按揭证券有限公司</v>
      </c>
      <c r="E241" s="12" t="str">
        <f>TEXT(tbl_dmi_isin[[#This Row],[定价日]],"YYMMDD")&amp;tbl_dmi_isin[[#This Row],[ISIN]]</f>
        <v>230215XS2590644220</v>
      </c>
      <c r="F241" s="114"/>
      <c r="G241" s="24" t="e">
        <f>IF(tbl_dmi_isin[[#This Row],[Index]]&gt;$A$2,"",INDEX(Corp_value!$A$1:$EC$2998,MATCH(tbl_dmi_isin[[#This Row],[ISIN]],Corp_value!$B:$B,0),MATCH(G$2,Corp_value!$1:$1,0)))</f>
        <v>#N/A</v>
      </c>
      <c r="H241" s="25" t="e">
        <f>IF(tbl_dmi_isin[[#This Row],[Index]]&gt;$A$2,"",INDEX(Corp_value!$A$1:$EC$2998,MATCH(tbl_dmi_isin[[#This Row],[ISIN]],Corp_value!$B:$B,0),MATCH(H$2,Corp_value!$1:$1,0)))</f>
        <v>#N/A</v>
      </c>
      <c r="I241" s="25" t="e">
        <f>IF(tbl_dmi_isin[[#This Row],[Index]]&gt;$A$2,"",IF(INDEX(Corp_value!$A$1:$EC$2998,MATCH(tbl_dmi_isin[[#This Row],[ISIN]],Corp_value!$B:$B,0),MATCH(I$2,Corp_value!$1:$1,0))="--","",INDEX(Corp_value!$A$1:$EC$2998,MATCH(tbl_dmi_isin[[#This Row],[ISIN]],Corp_value!$B:$B,0),MATCH(I$2,Corp_value!$1:$1,0))))</f>
        <v>#N/A</v>
      </c>
      <c r="J241" s="24" t="e">
        <f>IF(tbl_dmi_isin[[#This Row],[Index]]&gt;$A$2,"",INDEX(Corp_value!$A$1:$EC$2998,MATCH(tbl_dmi_isin[[#This Row],[ISIN]],Corp_value!$B:$B,0),MATCH(J$2,Corp_value!$1:$1,0)))</f>
        <v>#N/A</v>
      </c>
      <c r="K241" s="24" t="e">
        <f>IF(tbl_dmi_isin[[#This Row],[Index]]&gt;$A$2,"",INDEX(Corp_value!$A$1:$EC$2998,MATCH(tbl_dmi_isin[[#This Row],[ISIN]],Corp_value!$B:$B,0),MATCH(K$2,Corp_value!$1:$1,0)))</f>
        <v>#N/A</v>
      </c>
      <c r="L241" s="24" t="e">
        <f>IF(tbl_dmi_isin[[#This Row],[Index]]&gt;$A$2,"",IF(INDEX(Corp_value!$A$1:$EC$2998,MATCH(tbl_dmi_isin[[#This Row],[ISIN]],Corp_value!$B:$B,0),MATCH(L$2,Corp_value!$1:$1,0))="--","",INDEX(Corp_value!$A$1:$EC$2998,MATCH(tbl_dmi_isin[[#This Row],[ISIN]],Corp_value!$B:$B,0),MATCH(L$2,Corp_value!$1:$1,0))))</f>
        <v>#N/A</v>
      </c>
      <c r="M241" s="132" t="e">
        <f>IF(tbl_dmi_isin[[#This Row],[Index]]&gt;$A$2,"",INDEX(Corp_value!$A$1:$EC$2998,MATCH(tbl_dmi_isin[[#This Row],[ISIN]],Corp_value!$B:$B,0),MATCH(M$2,Corp_value!$1:$1,0)))</f>
        <v>#N/A</v>
      </c>
      <c r="N241" s="132" t="e">
        <f>IF(tbl_dmi_isin[[#This Row],[Index]]&gt;$A$2,"",IF(INDEX(Corp_value!$A$1:$EC$2998,MATCH(tbl_dmi_isin[[#This Row],[ISIN]],Corp_value!$B:$B,0),MATCH(N$2,Corp_value!$1:$1,0))="--","",INDEX(Corp_value!$A$1:$EC$2998,MATCH(tbl_dmi_isin[[#This Row],[ISIN]],Corp_value!$B:$B,0),MATCH(N$2,Corp_value!$1:$1,0))))</f>
        <v>#N/A</v>
      </c>
      <c r="O241" s="132" t="e">
        <f>IF(tbl_dmi_isin[[#This Row],[Index]]&gt;$A$2,"",INDEX(Corp_value!$A$1:$EC$2998,MATCH(tbl_dmi_isin[[#This Row],[ISIN]],Corp_value!$B:$B,0),MATCH(O$2,Corp_value!$1:$1,0)))</f>
        <v>#N/A</v>
      </c>
      <c r="P241" s="147" t="e">
        <f>IF(tbl_dmi_isin[[#This Row],[Index]]&gt;$A$2,"",TEXT(INDEX(Corp_value!$A$1:$EC$2998,MATCH(tbl_dmi_isin[[#This Row],[ISIN]],Corp_value!$B:$B,0),MATCH(P$2,Corp_value!$1:$1,0)),"yyyy/mm/dd"))</f>
        <v>#N/A</v>
      </c>
      <c r="Q241" s="147" t="e">
        <f>IF(tbl_dmi_isin[[#This Row],[Index]]&gt;$A$2,"",TEXT(INDEX(Corp_value!$A$1:$EC$2998,MATCH(tbl_dmi_isin[[#This Row],[ISIN]],Corp_value!$B:$B,0),MATCH(Q$2,Corp_value!$1:$1,0)),"yyyy/mm/dd"))</f>
        <v>#N/A</v>
      </c>
      <c r="R241" s="147" t="e">
        <f>IF(tbl_dmi_isin[[#This Row],[Index]]&gt;$A$2,"",IF(TEXT(INDEX(Corp_value!$A$1:$EC$2998,MATCH(tbl_dmi_isin[[#This Row],[ISIN]],Corp_value!$B:$B,0),MATCH(R$2,Corp_value!$1:$1,0)),"yyyy/mm/dd")="--","",TEXT(INDEX(Corp_value!$A$1:$EC$2998,MATCH(tbl_dmi_isin[[#This Row],[ISIN]],Corp_value!$B:$B,0),MATCH(R$2,Corp_value!$1:$1,0)),"yyyy/mm/dd")))</f>
        <v>#N/A</v>
      </c>
      <c r="S241" s="132" t="e">
        <f>IF(tbl_dmi_isin[[#This Row],[Index]]&gt;$A$2,"",INDEX(Corp_value!$A$1:$EC$2998,MATCH(tbl_dmi_isin[[#This Row],[ISIN]],Corp_value!$B:$B,0),MATCH(S$2,Corp_value!$1:$1,0)))</f>
        <v>#N/A</v>
      </c>
      <c r="T241" s="132" t="e">
        <f>IF(tbl_dmi_isin[[#This Row],[Index]]&gt;$A$2,"",INDEX(Corp_value!$A$1:$EC$2998,MATCH(tbl_dmi_isin[[#This Row],[ISIN]],Corp_value!$B:$B,0),MATCH(T$2,Corp_value!$1:$1,0)))</f>
        <v>#N/A</v>
      </c>
      <c r="U241" s="132" t="e">
        <f>IF(tbl_dmi_isin[[#This Row],[Index]]&gt;$A$2,"",IF(INDEX(Corp_value!$A$1:$EC$2998,MATCH(tbl_dmi_isin[[#This Row],[ISIN]],Corp_value!$B:$B,0),MATCH(U$2,Corp_value!$1:$1,0))="--","",INDEX(Corp_value!$A$1:$EC$2998,MATCH(tbl_dmi_isin[[#This Row],[ISIN]],Corp_value!$B:$B,0),MATCH(U$2,Corp_value!$1:$1,0))))</f>
        <v>#N/A</v>
      </c>
      <c r="V241" s="143" t="str">
        <f>IFERROR(IF(tbl_dmi_isin[[#This Row],[Index]]&gt;$A$2,"",INDEX(Corp_value!$A$1:$EC$2998,MATCH(tbl_dmi_isin[[#This Row],[ISIN]],Corp_value!$B:$B,0),MATCH(V$2,Corp_value!$1:$1,0)))/100000000,"")</f>
        <v/>
      </c>
      <c r="W241" s="151" t="e">
        <f>IF(tbl_dmi_isin[[#This Row],[Index]]&gt;$A$2,"",INDEX(Corp_value!$A$1:$EC$2998,MATCH(tbl_dmi_isin[[#This Row],[ISIN]],Corp_value!$B:$B,0),MATCH(W$2,Corp_value!$1:$1,0)))</f>
        <v>#N/A</v>
      </c>
      <c r="X241" s="151" t="e">
        <f>IF(tbl_dmi_isin[[#This Row],[Index]]&gt;$A$2,"",INDEX(Corp_value!$A$1:$EC$2998,MATCH(tbl_dmi_isin[[#This Row],[ISIN]],Corp_value!$B:$B,0),MATCH(X$2,Corp_value!$1:$1,0)))</f>
        <v>#N/A</v>
      </c>
      <c r="Y241" s="153" t="e">
        <f>IF(tbl_dmi_isin[[#This Row],[Index]]&gt;$A$2,"",INDEX(Corp_value!$A$1:$EC$2998,MATCH(tbl_dmi_isin[[#This Row],[ISIN]],Corp_value!$B:$B,0),MATCH(Y$2,Corp_value!$1:$1,0)))</f>
        <v>#N/A</v>
      </c>
      <c r="Z241" s="153" t="e">
        <f>IF(tbl_dmi_isin[[#This Row],[Index]]&gt;$A$2,"",INDEX(Corp_value!$A$1:$EC$2998,MATCH(tbl_dmi_isin[[#This Row],[ISIN]],Corp_value!$B:$B,0),MATCH(Z$2,Corp_value!$1:$1,0)))</f>
        <v>#N/A</v>
      </c>
    </row>
    <row r="242" spans="1:26">
      <c r="A242" s="12">
        <v>239</v>
      </c>
      <c r="B242" s="85" t="str">
        <f>IF(tbl_dmi_isin[[#This Row],[Index]]&gt;$A$2,"",TEXT(INDEX(美元债一级!$A$2:$BO$2879,tbl_dmi_isin[[#This Row],[Index]]+1,MATCH(B$2,美元债一级!$2:$2,0)),"yyyy/mm/dd"))</f>
        <v>2023/02/15</v>
      </c>
      <c r="C242" s="12" t="str">
        <f>IF(tbl_dmi_isin[[#This Row],[Index]]&gt;$A$2,"",INDEX(美元债一级!$A$2:$BO$2880,tbl_dmi_isin[[#This Row],[Index]]+1,MATCH(C$2,美元债一级!$2:$2,0)))</f>
        <v>HK0000895216</v>
      </c>
      <c r="D242" s="12" t="str">
        <f>IF(tbl_dmi_isin[[#This Row],[Index]]&gt;$A$2,"",INDEX(美元债一级!$A$2:$BO$2880,tbl_dmi_isin[[#This Row],[Index]]+1,MATCH(D$2,美元债一级!$2:$2,0)))</f>
        <v>中华人民共和国香港特别行政区政府</v>
      </c>
      <c r="E242" s="12" t="str">
        <f>TEXT(tbl_dmi_isin[[#This Row],[定价日]],"YYMMDD")&amp;tbl_dmi_isin[[#This Row],[ISIN]]</f>
        <v>230215HK0000895216</v>
      </c>
      <c r="F242" s="114"/>
      <c r="G242" s="24" t="e">
        <f>IF(tbl_dmi_isin[[#This Row],[Index]]&gt;$A$2,"",INDEX(Corp_value!$A$1:$EC$2998,MATCH(tbl_dmi_isin[[#This Row],[ISIN]],Corp_value!$B:$B,0),MATCH(G$2,Corp_value!$1:$1,0)))</f>
        <v>#N/A</v>
      </c>
      <c r="H242" s="25" t="e">
        <f>IF(tbl_dmi_isin[[#This Row],[Index]]&gt;$A$2,"",INDEX(Corp_value!$A$1:$EC$2998,MATCH(tbl_dmi_isin[[#This Row],[ISIN]],Corp_value!$B:$B,0),MATCH(H$2,Corp_value!$1:$1,0)))</f>
        <v>#N/A</v>
      </c>
      <c r="I242" s="25" t="e">
        <f>IF(tbl_dmi_isin[[#This Row],[Index]]&gt;$A$2,"",IF(INDEX(Corp_value!$A$1:$EC$2998,MATCH(tbl_dmi_isin[[#This Row],[ISIN]],Corp_value!$B:$B,0),MATCH(I$2,Corp_value!$1:$1,0))="--","",INDEX(Corp_value!$A$1:$EC$2998,MATCH(tbl_dmi_isin[[#This Row],[ISIN]],Corp_value!$B:$B,0),MATCH(I$2,Corp_value!$1:$1,0))))</f>
        <v>#N/A</v>
      </c>
      <c r="J242" s="24" t="e">
        <f>IF(tbl_dmi_isin[[#This Row],[Index]]&gt;$A$2,"",INDEX(Corp_value!$A$1:$EC$2998,MATCH(tbl_dmi_isin[[#This Row],[ISIN]],Corp_value!$B:$B,0),MATCH(J$2,Corp_value!$1:$1,0)))</f>
        <v>#N/A</v>
      </c>
      <c r="K242" s="24" t="e">
        <f>IF(tbl_dmi_isin[[#This Row],[Index]]&gt;$A$2,"",INDEX(Corp_value!$A$1:$EC$2998,MATCH(tbl_dmi_isin[[#This Row],[ISIN]],Corp_value!$B:$B,0),MATCH(K$2,Corp_value!$1:$1,0)))</f>
        <v>#N/A</v>
      </c>
      <c r="L242" s="24" t="e">
        <f>IF(tbl_dmi_isin[[#This Row],[Index]]&gt;$A$2,"",IF(INDEX(Corp_value!$A$1:$EC$2998,MATCH(tbl_dmi_isin[[#This Row],[ISIN]],Corp_value!$B:$B,0),MATCH(L$2,Corp_value!$1:$1,0))="--","",INDEX(Corp_value!$A$1:$EC$2998,MATCH(tbl_dmi_isin[[#This Row],[ISIN]],Corp_value!$B:$B,0),MATCH(L$2,Corp_value!$1:$1,0))))</f>
        <v>#N/A</v>
      </c>
      <c r="M242" s="132" t="e">
        <f>IF(tbl_dmi_isin[[#This Row],[Index]]&gt;$A$2,"",INDEX(Corp_value!$A$1:$EC$2998,MATCH(tbl_dmi_isin[[#This Row],[ISIN]],Corp_value!$B:$B,0),MATCH(M$2,Corp_value!$1:$1,0)))</f>
        <v>#N/A</v>
      </c>
      <c r="N242" s="132" t="e">
        <f>IF(tbl_dmi_isin[[#This Row],[Index]]&gt;$A$2,"",IF(INDEX(Corp_value!$A$1:$EC$2998,MATCH(tbl_dmi_isin[[#This Row],[ISIN]],Corp_value!$B:$B,0),MATCH(N$2,Corp_value!$1:$1,0))="--","",INDEX(Corp_value!$A$1:$EC$2998,MATCH(tbl_dmi_isin[[#This Row],[ISIN]],Corp_value!$B:$B,0),MATCH(N$2,Corp_value!$1:$1,0))))</f>
        <v>#N/A</v>
      </c>
      <c r="O242" s="132" t="e">
        <f>IF(tbl_dmi_isin[[#This Row],[Index]]&gt;$A$2,"",INDEX(Corp_value!$A$1:$EC$2998,MATCH(tbl_dmi_isin[[#This Row],[ISIN]],Corp_value!$B:$B,0),MATCH(O$2,Corp_value!$1:$1,0)))</f>
        <v>#N/A</v>
      </c>
      <c r="P242" s="147" t="e">
        <f>IF(tbl_dmi_isin[[#This Row],[Index]]&gt;$A$2,"",TEXT(INDEX(Corp_value!$A$1:$EC$2998,MATCH(tbl_dmi_isin[[#This Row],[ISIN]],Corp_value!$B:$B,0),MATCH(P$2,Corp_value!$1:$1,0)),"yyyy/mm/dd"))</f>
        <v>#N/A</v>
      </c>
      <c r="Q242" s="147" t="e">
        <f>IF(tbl_dmi_isin[[#This Row],[Index]]&gt;$A$2,"",TEXT(INDEX(Corp_value!$A$1:$EC$2998,MATCH(tbl_dmi_isin[[#This Row],[ISIN]],Corp_value!$B:$B,0),MATCH(Q$2,Corp_value!$1:$1,0)),"yyyy/mm/dd"))</f>
        <v>#N/A</v>
      </c>
      <c r="R242" s="147" t="e">
        <f>IF(tbl_dmi_isin[[#This Row],[Index]]&gt;$A$2,"",IF(TEXT(INDEX(Corp_value!$A$1:$EC$2998,MATCH(tbl_dmi_isin[[#This Row],[ISIN]],Corp_value!$B:$B,0),MATCH(R$2,Corp_value!$1:$1,0)),"yyyy/mm/dd")="--","",TEXT(INDEX(Corp_value!$A$1:$EC$2998,MATCH(tbl_dmi_isin[[#This Row],[ISIN]],Corp_value!$B:$B,0),MATCH(R$2,Corp_value!$1:$1,0)),"yyyy/mm/dd")))</f>
        <v>#N/A</v>
      </c>
      <c r="S242" s="132" t="e">
        <f>IF(tbl_dmi_isin[[#This Row],[Index]]&gt;$A$2,"",INDEX(Corp_value!$A$1:$EC$2998,MATCH(tbl_dmi_isin[[#This Row],[ISIN]],Corp_value!$B:$B,0),MATCH(S$2,Corp_value!$1:$1,0)))</f>
        <v>#N/A</v>
      </c>
      <c r="T242" s="132" t="e">
        <f>IF(tbl_dmi_isin[[#This Row],[Index]]&gt;$A$2,"",INDEX(Corp_value!$A$1:$EC$2998,MATCH(tbl_dmi_isin[[#This Row],[ISIN]],Corp_value!$B:$B,0),MATCH(T$2,Corp_value!$1:$1,0)))</f>
        <v>#N/A</v>
      </c>
      <c r="U242" s="132" t="e">
        <f>IF(tbl_dmi_isin[[#This Row],[Index]]&gt;$A$2,"",IF(INDEX(Corp_value!$A$1:$EC$2998,MATCH(tbl_dmi_isin[[#This Row],[ISIN]],Corp_value!$B:$B,0),MATCH(U$2,Corp_value!$1:$1,0))="--","",INDEX(Corp_value!$A$1:$EC$2998,MATCH(tbl_dmi_isin[[#This Row],[ISIN]],Corp_value!$B:$B,0),MATCH(U$2,Corp_value!$1:$1,0))))</f>
        <v>#N/A</v>
      </c>
      <c r="V242" s="143" t="str">
        <f>IFERROR(IF(tbl_dmi_isin[[#This Row],[Index]]&gt;$A$2,"",INDEX(Corp_value!$A$1:$EC$2998,MATCH(tbl_dmi_isin[[#This Row],[ISIN]],Corp_value!$B:$B,0),MATCH(V$2,Corp_value!$1:$1,0)))/100000000,"")</f>
        <v/>
      </c>
      <c r="W242" s="151" t="e">
        <f>IF(tbl_dmi_isin[[#This Row],[Index]]&gt;$A$2,"",INDEX(Corp_value!$A$1:$EC$2998,MATCH(tbl_dmi_isin[[#This Row],[ISIN]],Corp_value!$B:$B,0),MATCH(W$2,Corp_value!$1:$1,0)))</f>
        <v>#N/A</v>
      </c>
      <c r="X242" s="151" t="e">
        <f>IF(tbl_dmi_isin[[#This Row],[Index]]&gt;$A$2,"",INDEX(Corp_value!$A$1:$EC$2998,MATCH(tbl_dmi_isin[[#This Row],[ISIN]],Corp_value!$B:$B,0),MATCH(X$2,Corp_value!$1:$1,0)))</f>
        <v>#N/A</v>
      </c>
      <c r="Y242" s="153" t="e">
        <f>IF(tbl_dmi_isin[[#This Row],[Index]]&gt;$A$2,"",INDEX(Corp_value!$A$1:$EC$2998,MATCH(tbl_dmi_isin[[#This Row],[ISIN]],Corp_value!$B:$B,0),MATCH(Y$2,Corp_value!$1:$1,0)))</f>
        <v>#N/A</v>
      </c>
      <c r="Z242" s="153" t="e">
        <f>IF(tbl_dmi_isin[[#This Row],[Index]]&gt;$A$2,"",INDEX(Corp_value!$A$1:$EC$2998,MATCH(tbl_dmi_isin[[#This Row],[ISIN]],Corp_value!$B:$B,0),MATCH(Z$2,Corp_value!$1:$1,0)))</f>
        <v>#N/A</v>
      </c>
    </row>
    <row r="243" spans="1:26">
      <c r="A243" s="12">
        <v>240</v>
      </c>
      <c r="B243" s="85" t="str">
        <f>IF(tbl_dmi_isin[[#This Row],[Index]]&gt;$A$2,"",TEXT(INDEX(美元债一级!$A$2:$BO$2879,tbl_dmi_isin[[#This Row],[Index]]+1,MATCH(B$2,美元债一级!$2:$2,0)),"yyyy/mm/dd"))</f>
        <v>2023/02/15</v>
      </c>
      <c r="C243" s="12" t="str">
        <f>IF(tbl_dmi_isin[[#This Row],[Index]]&gt;$A$2,"",INDEX(美元债一级!$A$2:$BO$2880,tbl_dmi_isin[[#This Row],[Index]]+1,MATCH(C$2,美元债一级!$2:$2,0)))</f>
        <v>HK0000910619</v>
      </c>
      <c r="D243" s="12" t="str">
        <f>IF(tbl_dmi_isin[[#This Row],[Index]]&gt;$A$2,"",INDEX(美元债一级!$A$2:$BO$2880,tbl_dmi_isin[[#This Row],[Index]]+1,MATCH(D$2,美元债一级!$2:$2,0)))</f>
        <v>香港按揭证券有限公司</v>
      </c>
      <c r="E243" s="12" t="str">
        <f>TEXT(tbl_dmi_isin[[#This Row],[定价日]],"YYMMDD")&amp;tbl_dmi_isin[[#This Row],[ISIN]]</f>
        <v>230215HK0000910619</v>
      </c>
      <c r="F243" s="114"/>
      <c r="G243" s="24" t="e">
        <f>IF(tbl_dmi_isin[[#This Row],[Index]]&gt;$A$2,"",INDEX(Corp_value!$A$1:$EC$2998,MATCH(tbl_dmi_isin[[#This Row],[ISIN]],Corp_value!$B:$B,0),MATCH(G$2,Corp_value!$1:$1,0)))</f>
        <v>#N/A</v>
      </c>
      <c r="H243" s="25" t="e">
        <f>IF(tbl_dmi_isin[[#This Row],[Index]]&gt;$A$2,"",INDEX(Corp_value!$A$1:$EC$2998,MATCH(tbl_dmi_isin[[#This Row],[ISIN]],Corp_value!$B:$B,0),MATCH(H$2,Corp_value!$1:$1,0)))</f>
        <v>#N/A</v>
      </c>
      <c r="I243" s="25" t="e">
        <f>IF(tbl_dmi_isin[[#This Row],[Index]]&gt;$A$2,"",IF(INDEX(Corp_value!$A$1:$EC$2998,MATCH(tbl_dmi_isin[[#This Row],[ISIN]],Corp_value!$B:$B,0),MATCH(I$2,Corp_value!$1:$1,0))="--","",INDEX(Corp_value!$A$1:$EC$2998,MATCH(tbl_dmi_isin[[#This Row],[ISIN]],Corp_value!$B:$B,0),MATCH(I$2,Corp_value!$1:$1,0))))</f>
        <v>#N/A</v>
      </c>
      <c r="J243" s="24" t="e">
        <f>IF(tbl_dmi_isin[[#This Row],[Index]]&gt;$A$2,"",INDEX(Corp_value!$A$1:$EC$2998,MATCH(tbl_dmi_isin[[#This Row],[ISIN]],Corp_value!$B:$B,0),MATCH(J$2,Corp_value!$1:$1,0)))</f>
        <v>#N/A</v>
      </c>
      <c r="K243" s="24" t="e">
        <f>IF(tbl_dmi_isin[[#This Row],[Index]]&gt;$A$2,"",INDEX(Corp_value!$A$1:$EC$2998,MATCH(tbl_dmi_isin[[#This Row],[ISIN]],Corp_value!$B:$B,0),MATCH(K$2,Corp_value!$1:$1,0)))</f>
        <v>#N/A</v>
      </c>
      <c r="L243" s="24" t="e">
        <f>IF(tbl_dmi_isin[[#This Row],[Index]]&gt;$A$2,"",IF(INDEX(Corp_value!$A$1:$EC$2998,MATCH(tbl_dmi_isin[[#This Row],[ISIN]],Corp_value!$B:$B,0),MATCH(L$2,Corp_value!$1:$1,0))="--","",INDEX(Corp_value!$A$1:$EC$2998,MATCH(tbl_dmi_isin[[#This Row],[ISIN]],Corp_value!$B:$B,0),MATCH(L$2,Corp_value!$1:$1,0))))</f>
        <v>#N/A</v>
      </c>
      <c r="M243" s="132" t="e">
        <f>IF(tbl_dmi_isin[[#This Row],[Index]]&gt;$A$2,"",INDEX(Corp_value!$A$1:$EC$2998,MATCH(tbl_dmi_isin[[#This Row],[ISIN]],Corp_value!$B:$B,0),MATCH(M$2,Corp_value!$1:$1,0)))</f>
        <v>#N/A</v>
      </c>
      <c r="N243" s="132" t="e">
        <f>IF(tbl_dmi_isin[[#This Row],[Index]]&gt;$A$2,"",IF(INDEX(Corp_value!$A$1:$EC$2998,MATCH(tbl_dmi_isin[[#This Row],[ISIN]],Corp_value!$B:$B,0),MATCH(N$2,Corp_value!$1:$1,0))="--","",INDEX(Corp_value!$A$1:$EC$2998,MATCH(tbl_dmi_isin[[#This Row],[ISIN]],Corp_value!$B:$B,0),MATCH(N$2,Corp_value!$1:$1,0))))</f>
        <v>#N/A</v>
      </c>
      <c r="O243" s="132" t="e">
        <f>IF(tbl_dmi_isin[[#This Row],[Index]]&gt;$A$2,"",INDEX(Corp_value!$A$1:$EC$2998,MATCH(tbl_dmi_isin[[#This Row],[ISIN]],Corp_value!$B:$B,0),MATCH(O$2,Corp_value!$1:$1,0)))</f>
        <v>#N/A</v>
      </c>
      <c r="P243" s="147" t="e">
        <f>IF(tbl_dmi_isin[[#This Row],[Index]]&gt;$A$2,"",TEXT(INDEX(Corp_value!$A$1:$EC$2998,MATCH(tbl_dmi_isin[[#This Row],[ISIN]],Corp_value!$B:$B,0),MATCH(P$2,Corp_value!$1:$1,0)),"yyyy/mm/dd"))</f>
        <v>#N/A</v>
      </c>
      <c r="Q243" s="147" t="e">
        <f>IF(tbl_dmi_isin[[#This Row],[Index]]&gt;$A$2,"",TEXT(INDEX(Corp_value!$A$1:$EC$2998,MATCH(tbl_dmi_isin[[#This Row],[ISIN]],Corp_value!$B:$B,0),MATCH(Q$2,Corp_value!$1:$1,0)),"yyyy/mm/dd"))</f>
        <v>#N/A</v>
      </c>
      <c r="R243" s="147" t="e">
        <f>IF(tbl_dmi_isin[[#This Row],[Index]]&gt;$A$2,"",IF(TEXT(INDEX(Corp_value!$A$1:$EC$2998,MATCH(tbl_dmi_isin[[#This Row],[ISIN]],Corp_value!$B:$B,0),MATCH(R$2,Corp_value!$1:$1,0)),"yyyy/mm/dd")="--","",TEXT(INDEX(Corp_value!$A$1:$EC$2998,MATCH(tbl_dmi_isin[[#This Row],[ISIN]],Corp_value!$B:$B,0),MATCH(R$2,Corp_value!$1:$1,0)),"yyyy/mm/dd")))</f>
        <v>#N/A</v>
      </c>
      <c r="S243" s="132" t="e">
        <f>IF(tbl_dmi_isin[[#This Row],[Index]]&gt;$A$2,"",INDEX(Corp_value!$A$1:$EC$2998,MATCH(tbl_dmi_isin[[#This Row],[ISIN]],Corp_value!$B:$B,0),MATCH(S$2,Corp_value!$1:$1,0)))</f>
        <v>#N/A</v>
      </c>
      <c r="T243" s="132" t="e">
        <f>IF(tbl_dmi_isin[[#This Row],[Index]]&gt;$A$2,"",INDEX(Corp_value!$A$1:$EC$2998,MATCH(tbl_dmi_isin[[#This Row],[ISIN]],Corp_value!$B:$B,0),MATCH(T$2,Corp_value!$1:$1,0)))</f>
        <v>#N/A</v>
      </c>
      <c r="U243" s="132" t="e">
        <f>IF(tbl_dmi_isin[[#This Row],[Index]]&gt;$A$2,"",IF(INDEX(Corp_value!$A$1:$EC$2998,MATCH(tbl_dmi_isin[[#This Row],[ISIN]],Corp_value!$B:$B,0),MATCH(U$2,Corp_value!$1:$1,0))="--","",INDEX(Corp_value!$A$1:$EC$2998,MATCH(tbl_dmi_isin[[#This Row],[ISIN]],Corp_value!$B:$B,0),MATCH(U$2,Corp_value!$1:$1,0))))</f>
        <v>#N/A</v>
      </c>
      <c r="V243" s="143" t="str">
        <f>IFERROR(IF(tbl_dmi_isin[[#This Row],[Index]]&gt;$A$2,"",INDEX(Corp_value!$A$1:$EC$2998,MATCH(tbl_dmi_isin[[#This Row],[ISIN]],Corp_value!$B:$B,0),MATCH(V$2,Corp_value!$1:$1,0)))/100000000,"")</f>
        <v/>
      </c>
      <c r="W243" s="151" t="e">
        <f>IF(tbl_dmi_isin[[#This Row],[Index]]&gt;$A$2,"",INDEX(Corp_value!$A$1:$EC$2998,MATCH(tbl_dmi_isin[[#This Row],[ISIN]],Corp_value!$B:$B,0),MATCH(W$2,Corp_value!$1:$1,0)))</f>
        <v>#N/A</v>
      </c>
      <c r="X243" s="151" t="e">
        <f>IF(tbl_dmi_isin[[#This Row],[Index]]&gt;$A$2,"",INDEX(Corp_value!$A$1:$EC$2998,MATCH(tbl_dmi_isin[[#This Row],[ISIN]],Corp_value!$B:$B,0),MATCH(X$2,Corp_value!$1:$1,0)))</f>
        <v>#N/A</v>
      </c>
      <c r="Y243" s="153" t="e">
        <f>IF(tbl_dmi_isin[[#This Row],[Index]]&gt;$A$2,"",INDEX(Corp_value!$A$1:$EC$2998,MATCH(tbl_dmi_isin[[#This Row],[ISIN]],Corp_value!$B:$B,0),MATCH(Y$2,Corp_value!$1:$1,0)))</f>
        <v>#N/A</v>
      </c>
      <c r="Z243" s="153" t="e">
        <f>IF(tbl_dmi_isin[[#This Row],[Index]]&gt;$A$2,"",INDEX(Corp_value!$A$1:$EC$2998,MATCH(tbl_dmi_isin[[#This Row],[ISIN]],Corp_value!$B:$B,0),MATCH(Z$2,Corp_value!$1:$1,0)))</f>
        <v>#N/A</v>
      </c>
    </row>
    <row r="244" spans="1:26">
      <c r="A244" s="12">
        <v>241</v>
      </c>
      <c r="B244" s="85" t="str">
        <f>IF(tbl_dmi_isin[[#This Row],[Index]]&gt;$A$2,"",TEXT(INDEX(美元债一级!$A$2:$BO$2879,tbl_dmi_isin[[#This Row],[Index]]+1,MATCH(B$2,美元债一级!$2:$2,0)),"yyyy/mm/dd"))</f>
        <v>2023/02/14</v>
      </c>
      <c r="C244" s="12" t="str">
        <f>IF(tbl_dmi_isin[[#This Row],[Index]]&gt;$A$2,"",INDEX(美元债一级!$A$2:$BO$2880,tbl_dmi_isin[[#This Row],[Index]]+1,MATCH(C$2,美元债一级!$2:$2,0)))</f>
        <v>HK0000910577</v>
      </c>
      <c r="D244" s="12" t="str">
        <f>IF(tbl_dmi_isin[[#This Row],[Index]]&gt;$A$2,"",INDEX(美元债一级!$A$2:$BO$2880,tbl_dmi_isin[[#This Row],[Index]]+1,MATCH(D$2,美元债一级!$2:$2,0)))</f>
        <v>香港按揭证券有限公司</v>
      </c>
      <c r="E244" s="12" t="str">
        <f>TEXT(tbl_dmi_isin[[#This Row],[定价日]],"YYMMDD")&amp;tbl_dmi_isin[[#This Row],[ISIN]]</f>
        <v>230214HK0000910577</v>
      </c>
      <c r="F244" s="114"/>
      <c r="G244" s="24" t="e">
        <f>IF(tbl_dmi_isin[[#This Row],[Index]]&gt;$A$2,"",INDEX(Corp_value!$A$1:$EC$2998,MATCH(tbl_dmi_isin[[#This Row],[ISIN]],Corp_value!$B:$B,0),MATCH(G$2,Corp_value!$1:$1,0)))</f>
        <v>#N/A</v>
      </c>
      <c r="H244" s="25" t="e">
        <f>IF(tbl_dmi_isin[[#This Row],[Index]]&gt;$A$2,"",INDEX(Corp_value!$A$1:$EC$2998,MATCH(tbl_dmi_isin[[#This Row],[ISIN]],Corp_value!$B:$B,0),MATCH(H$2,Corp_value!$1:$1,0)))</f>
        <v>#N/A</v>
      </c>
      <c r="I244" s="25" t="e">
        <f>IF(tbl_dmi_isin[[#This Row],[Index]]&gt;$A$2,"",IF(INDEX(Corp_value!$A$1:$EC$2998,MATCH(tbl_dmi_isin[[#This Row],[ISIN]],Corp_value!$B:$B,0),MATCH(I$2,Corp_value!$1:$1,0))="--","",INDEX(Corp_value!$A$1:$EC$2998,MATCH(tbl_dmi_isin[[#This Row],[ISIN]],Corp_value!$B:$B,0),MATCH(I$2,Corp_value!$1:$1,0))))</f>
        <v>#N/A</v>
      </c>
      <c r="J244" s="24" t="e">
        <f>IF(tbl_dmi_isin[[#This Row],[Index]]&gt;$A$2,"",INDEX(Corp_value!$A$1:$EC$2998,MATCH(tbl_dmi_isin[[#This Row],[ISIN]],Corp_value!$B:$B,0),MATCH(J$2,Corp_value!$1:$1,0)))</f>
        <v>#N/A</v>
      </c>
      <c r="K244" s="24" t="e">
        <f>IF(tbl_dmi_isin[[#This Row],[Index]]&gt;$A$2,"",INDEX(Corp_value!$A$1:$EC$2998,MATCH(tbl_dmi_isin[[#This Row],[ISIN]],Corp_value!$B:$B,0),MATCH(K$2,Corp_value!$1:$1,0)))</f>
        <v>#N/A</v>
      </c>
      <c r="L244" s="24" t="e">
        <f>IF(tbl_dmi_isin[[#This Row],[Index]]&gt;$A$2,"",IF(INDEX(Corp_value!$A$1:$EC$2998,MATCH(tbl_dmi_isin[[#This Row],[ISIN]],Corp_value!$B:$B,0),MATCH(L$2,Corp_value!$1:$1,0))="--","",INDEX(Corp_value!$A$1:$EC$2998,MATCH(tbl_dmi_isin[[#This Row],[ISIN]],Corp_value!$B:$B,0),MATCH(L$2,Corp_value!$1:$1,0))))</f>
        <v>#N/A</v>
      </c>
      <c r="M244" s="24" t="e">
        <f>IF(tbl_dmi_isin[[#This Row],[Index]]&gt;$A$2,"",INDEX(Corp_value!$A$1:$EC$2998,MATCH(tbl_dmi_isin[[#This Row],[ISIN]],Corp_value!$B:$B,0),MATCH(M$2,Corp_value!$1:$1,0)))</f>
        <v>#N/A</v>
      </c>
      <c r="N244" s="24" t="e">
        <f>IF(tbl_dmi_isin[[#This Row],[Index]]&gt;$A$2,"",IF(INDEX(Corp_value!$A$1:$EC$2998,MATCH(tbl_dmi_isin[[#This Row],[ISIN]],Corp_value!$B:$B,0),MATCH(N$2,Corp_value!$1:$1,0))="--","",INDEX(Corp_value!$A$1:$EC$2998,MATCH(tbl_dmi_isin[[#This Row],[ISIN]],Corp_value!$B:$B,0),MATCH(N$2,Corp_value!$1:$1,0))))</f>
        <v>#N/A</v>
      </c>
      <c r="O244" s="24" t="e">
        <f>IF(tbl_dmi_isin[[#This Row],[Index]]&gt;$A$2,"",INDEX(Corp_value!$A$1:$EC$2998,MATCH(tbl_dmi_isin[[#This Row],[ISIN]],Corp_value!$B:$B,0),MATCH(O$2,Corp_value!$1:$1,0)))</f>
        <v>#N/A</v>
      </c>
      <c r="P244" s="146" t="e">
        <f>IF(tbl_dmi_isin[[#This Row],[Index]]&gt;$A$2,"",TEXT(INDEX(Corp_value!$A$1:$EC$2998,MATCH(tbl_dmi_isin[[#This Row],[ISIN]],Corp_value!$B:$B,0),MATCH(P$2,Corp_value!$1:$1,0)),"yyyy/mm/dd"))</f>
        <v>#N/A</v>
      </c>
      <c r="Q244" s="146" t="e">
        <f>IF(tbl_dmi_isin[[#This Row],[Index]]&gt;$A$2,"",TEXT(INDEX(Corp_value!$A$1:$EC$2998,MATCH(tbl_dmi_isin[[#This Row],[ISIN]],Corp_value!$B:$B,0),MATCH(Q$2,Corp_value!$1:$1,0)),"yyyy/mm/dd"))</f>
        <v>#N/A</v>
      </c>
      <c r="R244" s="146" t="e">
        <f>IF(tbl_dmi_isin[[#This Row],[Index]]&gt;$A$2,"",IF(TEXT(INDEX(Corp_value!$A$1:$EC$2998,MATCH(tbl_dmi_isin[[#This Row],[ISIN]],Corp_value!$B:$B,0),MATCH(R$2,Corp_value!$1:$1,0)),"yyyy/mm/dd")="--","",TEXT(INDEX(Corp_value!$A$1:$EC$2998,MATCH(tbl_dmi_isin[[#This Row],[ISIN]],Corp_value!$B:$B,0),MATCH(R$2,Corp_value!$1:$1,0)),"yyyy/mm/dd")))</f>
        <v>#N/A</v>
      </c>
      <c r="S244" s="24" t="e">
        <f>IF(tbl_dmi_isin[[#This Row],[Index]]&gt;$A$2,"",INDEX(Corp_value!$A$1:$EC$2998,MATCH(tbl_dmi_isin[[#This Row],[ISIN]],Corp_value!$B:$B,0),MATCH(S$2,Corp_value!$1:$1,0)))</f>
        <v>#N/A</v>
      </c>
      <c r="T244" s="24" t="e">
        <f>IF(tbl_dmi_isin[[#This Row],[Index]]&gt;$A$2,"",INDEX(Corp_value!$A$1:$EC$2998,MATCH(tbl_dmi_isin[[#This Row],[ISIN]],Corp_value!$B:$B,0),MATCH(T$2,Corp_value!$1:$1,0)))</f>
        <v>#N/A</v>
      </c>
      <c r="U244" s="24" t="e">
        <f>IF(tbl_dmi_isin[[#This Row],[Index]]&gt;$A$2,"",IF(INDEX(Corp_value!$A$1:$EC$2998,MATCH(tbl_dmi_isin[[#This Row],[ISIN]],Corp_value!$B:$B,0),MATCH(U$2,Corp_value!$1:$1,0))="--","",INDEX(Corp_value!$A$1:$EC$2998,MATCH(tbl_dmi_isin[[#This Row],[ISIN]],Corp_value!$B:$B,0),MATCH(U$2,Corp_value!$1:$1,0))))</f>
        <v>#N/A</v>
      </c>
      <c r="V244" s="144" t="str">
        <f>IFERROR(IF(tbl_dmi_isin[[#This Row],[Index]]&gt;$A$2,"",INDEX(Corp_value!$A$1:$EC$2998,MATCH(tbl_dmi_isin[[#This Row],[ISIN]],Corp_value!$B:$B,0),MATCH(V$2,Corp_value!$1:$1,0)))/100000000,"")</f>
        <v/>
      </c>
      <c r="W244" s="150" t="e">
        <f>IF(tbl_dmi_isin[[#This Row],[Index]]&gt;$A$2,"",INDEX(Corp_value!$A$1:$EC$2998,MATCH(tbl_dmi_isin[[#This Row],[ISIN]],Corp_value!$B:$B,0),MATCH(W$2,Corp_value!$1:$1,0)))</f>
        <v>#N/A</v>
      </c>
      <c r="X244" s="150" t="e">
        <f>IF(tbl_dmi_isin[[#This Row],[Index]]&gt;$A$2,"",INDEX(Corp_value!$A$1:$EC$2998,MATCH(tbl_dmi_isin[[#This Row],[ISIN]],Corp_value!$B:$B,0),MATCH(X$2,Corp_value!$1:$1,0)))</f>
        <v>#N/A</v>
      </c>
      <c r="Y244" s="153" t="e">
        <f>IF(tbl_dmi_isin[[#This Row],[Index]]&gt;$A$2,"",INDEX(Corp_value!$A$1:$EC$2998,MATCH(tbl_dmi_isin[[#This Row],[ISIN]],Corp_value!$B:$B,0),MATCH(Y$2,Corp_value!$1:$1,0)))</f>
        <v>#N/A</v>
      </c>
      <c r="Z244" s="153" t="e">
        <f>IF(tbl_dmi_isin[[#This Row],[Index]]&gt;$A$2,"",INDEX(Corp_value!$A$1:$EC$2998,MATCH(tbl_dmi_isin[[#This Row],[ISIN]],Corp_value!$B:$B,0),MATCH(Z$2,Corp_value!$1:$1,0)))</f>
        <v>#N/A</v>
      </c>
    </row>
    <row r="245" spans="1:26">
      <c r="A245" s="12">
        <v>242</v>
      </c>
      <c r="B245" s="85" t="str">
        <f>IF(tbl_dmi_isin[[#This Row],[Index]]&gt;$A$2,"",TEXT(INDEX(美元债一级!$A$2:$BO$2879,tbl_dmi_isin[[#This Row],[Index]]+1,MATCH(B$2,美元债一级!$2:$2,0)),"yyyy/mm/dd"))</f>
        <v>2023/02/14</v>
      </c>
      <c r="C245" s="12" t="str">
        <f>IF(tbl_dmi_isin[[#This Row],[Index]]&gt;$A$2,"",INDEX(美元债一级!$A$2:$BO$2880,tbl_dmi_isin[[#This Row],[Index]]+1,MATCH(C$2,美元债一级!$2:$2,0)))</f>
        <v>XS2590142985</v>
      </c>
      <c r="D245" s="12" t="str">
        <f>IF(tbl_dmi_isin[[#This Row],[Index]]&gt;$A$2,"",INDEX(美元债一级!$A$2:$BO$2880,tbl_dmi_isin[[#This Row],[Index]]+1,MATCH(D$2,美元债一级!$2:$2,0)))</f>
        <v>香港按揭证券有限公司</v>
      </c>
      <c r="E245" s="12" t="str">
        <f>TEXT(tbl_dmi_isin[[#This Row],[定价日]],"YYMMDD")&amp;tbl_dmi_isin[[#This Row],[ISIN]]</f>
        <v>230214XS2590142985</v>
      </c>
      <c r="F245" s="116"/>
      <c r="G245" s="24" t="e">
        <f>IF(tbl_dmi_isin[[#This Row],[Index]]&gt;$A$2,"",INDEX(Corp_value!$A$1:$EC$2998,MATCH(tbl_dmi_isin[[#This Row],[ISIN]],Corp_value!$B:$B,0),MATCH(G$2,Corp_value!$1:$1,0)))</f>
        <v>#N/A</v>
      </c>
      <c r="H245" s="25" t="e">
        <f>IF(tbl_dmi_isin[[#This Row],[Index]]&gt;$A$2,"",INDEX(Corp_value!$A$1:$EC$2998,MATCH(tbl_dmi_isin[[#This Row],[ISIN]],Corp_value!$B:$B,0),MATCH(H$2,Corp_value!$1:$1,0)))</f>
        <v>#N/A</v>
      </c>
      <c r="I245" s="25" t="e">
        <f>IF(tbl_dmi_isin[[#This Row],[Index]]&gt;$A$2,"",IF(INDEX(Corp_value!$A$1:$EC$2998,MATCH(tbl_dmi_isin[[#This Row],[ISIN]],Corp_value!$B:$B,0),MATCH(I$2,Corp_value!$1:$1,0))="--","",INDEX(Corp_value!$A$1:$EC$2998,MATCH(tbl_dmi_isin[[#This Row],[ISIN]],Corp_value!$B:$B,0),MATCH(I$2,Corp_value!$1:$1,0))))</f>
        <v>#N/A</v>
      </c>
      <c r="J245" s="24" t="e">
        <f>IF(tbl_dmi_isin[[#This Row],[Index]]&gt;$A$2,"",INDEX(Corp_value!$A$1:$EC$2998,MATCH(tbl_dmi_isin[[#This Row],[ISIN]],Corp_value!$B:$B,0),MATCH(J$2,Corp_value!$1:$1,0)))</f>
        <v>#N/A</v>
      </c>
      <c r="K245" s="24" t="e">
        <f>IF(tbl_dmi_isin[[#This Row],[Index]]&gt;$A$2,"",INDEX(Corp_value!$A$1:$EC$2998,MATCH(tbl_dmi_isin[[#This Row],[ISIN]],Corp_value!$B:$B,0),MATCH(K$2,Corp_value!$1:$1,0)))</f>
        <v>#N/A</v>
      </c>
      <c r="L245" s="24" t="e">
        <f>IF(tbl_dmi_isin[[#This Row],[Index]]&gt;$A$2,"",IF(INDEX(Corp_value!$A$1:$EC$2998,MATCH(tbl_dmi_isin[[#This Row],[ISIN]],Corp_value!$B:$B,0),MATCH(L$2,Corp_value!$1:$1,0))="--","",INDEX(Corp_value!$A$1:$EC$2998,MATCH(tbl_dmi_isin[[#This Row],[ISIN]],Corp_value!$B:$B,0),MATCH(L$2,Corp_value!$1:$1,0))))</f>
        <v>#N/A</v>
      </c>
      <c r="M245" s="132" t="e">
        <f>IF(tbl_dmi_isin[[#This Row],[Index]]&gt;$A$2,"",INDEX(Corp_value!$A$1:$EC$2998,MATCH(tbl_dmi_isin[[#This Row],[ISIN]],Corp_value!$B:$B,0),MATCH(M$2,Corp_value!$1:$1,0)))</f>
        <v>#N/A</v>
      </c>
      <c r="N245" s="132" t="e">
        <f>IF(tbl_dmi_isin[[#This Row],[Index]]&gt;$A$2,"",IF(INDEX(Corp_value!$A$1:$EC$2998,MATCH(tbl_dmi_isin[[#This Row],[ISIN]],Corp_value!$B:$B,0),MATCH(N$2,Corp_value!$1:$1,0))="--","",INDEX(Corp_value!$A$1:$EC$2998,MATCH(tbl_dmi_isin[[#This Row],[ISIN]],Corp_value!$B:$B,0),MATCH(N$2,Corp_value!$1:$1,0))))</f>
        <v>#N/A</v>
      </c>
      <c r="O245" s="132" t="e">
        <f>IF(tbl_dmi_isin[[#This Row],[Index]]&gt;$A$2,"",INDEX(Corp_value!$A$1:$EC$2998,MATCH(tbl_dmi_isin[[#This Row],[ISIN]],Corp_value!$B:$B,0),MATCH(O$2,Corp_value!$1:$1,0)))</f>
        <v>#N/A</v>
      </c>
      <c r="P245" s="147" t="e">
        <f>IF(tbl_dmi_isin[[#This Row],[Index]]&gt;$A$2,"",TEXT(INDEX(Corp_value!$A$1:$EC$2998,MATCH(tbl_dmi_isin[[#This Row],[ISIN]],Corp_value!$B:$B,0),MATCH(P$2,Corp_value!$1:$1,0)),"yyyy/mm/dd"))</f>
        <v>#N/A</v>
      </c>
      <c r="Q245" s="147" t="e">
        <f>IF(tbl_dmi_isin[[#This Row],[Index]]&gt;$A$2,"",TEXT(INDEX(Corp_value!$A$1:$EC$2998,MATCH(tbl_dmi_isin[[#This Row],[ISIN]],Corp_value!$B:$B,0),MATCH(Q$2,Corp_value!$1:$1,0)),"yyyy/mm/dd"))</f>
        <v>#N/A</v>
      </c>
      <c r="R245" s="147" t="e">
        <f>IF(tbl_dmi_isin[[#This Row],[Index]]&gt;$A$2,"",IF(TEXT(INDEX(Corp_value!$A$1:$EC$2998,MATCH(tbl_dmi_isin[[#This Row],[ISIN]],Corp_value!$B:$B,0),MATCH(R$2,Corp_value!$1:$1,0)),"yyyy/mm/dd")="--","",TEXT(INDEX(Corp_value!$A$1:$EC$2998,MATCH(tbl_dmi_isin[[#This Row],[ISIN]],Corp_value!$B:$B,0),MATCH(R$2,Corp_value!$1:$1,0)),"yyyy/mm/dd")))</f>
        <v>#N/A</v>
      </c>
      <c r="S245" s="132" t="e">
        <f>IF(tbl_dmi_isin[[#This Row],[Index]]&gt;$A$2,"",INDEX(Corp_value!$A$1:$EC$2998,MATCH(tbl_dmi_isin[[#This Row],[ISIN]],Corp_value!$B:$B,0),MATCH(S$2,Corp_value!$1:$1,0)))</f>
        <v>#N/A</v>
      </c>
      <c r="T245" s="132" t="e">
        <f>IF(tbl_dmi_isin[[#This Row],[Index]]&gt;$A$2,"",INDEX(Corp_value!$A$1:$EC$2998,MATCH(tbl_dmi_isin[[#This Row],[ISIN]],Corp_value!$B:$B,0),MATCH(T$2,Corp_value!$1:$1,0)))</f>
        <v>#N/A</v>
      </c>
      <c r="U245" s="132" t="e">
        <f>IF(tbl_dmi_isin[[#This Row],[Index]]&gt;$A$2,"",IF(INDEX(Corp_value!$A$1:$EC$2998,MATCH(tbl_dmi_isin[[#This Row],[ISIN]],Corp_value!$B:$B,0),MATCH(U$2,Corp_value!$1:$1,0))="--","",INDEX(Corp_value!$A$1:$EC$2998,MATCH(tbl_dmi_isin[[#This Row],[ISIN]],Corp_value!$B:$B,0),MATCH(U$2,Corp_value!$1:$1,0))))</f>
        <v>#N/A</v>
      </c>
      <c r="V245" s="145" t="str">
        <f>IFERROR(IF(tbl_dmi_isin[[#This Row],[Index]]&gt;$A$2,"",INDEX(Corp_value!$A$1:$EC$2998,MATCH(tbl_dmi_isin[[#This Row],[ISIN]],Corp_value!$B:$B,0),MATCH(V$2,Corp_value!$1:$1,0)))/100000000,"")</f>
        <v/>
      </c>
      <c r="W245" s="150" t="e">
        <f>IF(tbl_dmi_isin[[#This Row],[Index]]&gt;$A$2,"",INDEX(Corp_value!$A$1:$EC$2998,MATCH(tbl_dmi_isin[[#This Row],[ISIN]],Corp_value!$B:$B,0),MATCH(W$2,Corp_value!$1:$1,0)))</f>
        <v>#N/A</v>
      </c>
      <c r="X245" s="150" t="e">
        <f>IF(tbl_dmi_isin[[#This Row],[Index]]&gt;$A$2,"",INDEX(Corp_value!$A$1:$EC$2998,MATCH(tbl_dmi_isin[[#This Row],[ISIN]],Corp_value!$B:$B,0),MATCH(X$2,Corp_value!$1:$1,0)))</f>
        <v>#N/A</v>
      </c>
      <c r="Y245" s="153" t="e">
        <f>IF(tbl_dmi_isin[[#This Row],[Index]]&gt;$A$2,"",INDEX(Corp_value!$A$1:$EC$2998,MATCH(tbl_dmi_isin[[#This Row],[ISIN]],Corp_value!$B:$B,0),MATCH(Y$2,Corp_value!$1:$1,0)))</f>
        <v>#N/A</v>
      </c>
      <c r="Z245" s="153" t="e">
        <f>IF(tbl_dmi_isin[[#This Row],[Index]]&gt;$A$2,"",INDEX(Corp_value!$A$1:$EC$2998,MATCH(tbl_dmi_isin[[#This Row],[ISIN]],Corp_value!$B:$B,0),MATCH(Z$2,Corp_value!$1:$1,0)))</f>
        <v>#N/A</v>
      </c>
    </row>
    <row r="246" spans="1:26">
      <c r="A246" s="12">
        <v>243</v>
      </c>
      <c r="B246" s="85" t="str">
        <f>IF(tbl_dmi_isin[[#This Row],[Index]]&gt;$A$2,"",TEXT(INDEX(美元债一级!$A$2:$BO$2879,tbl_dmi_isin[[#This Row],[Index]]+1,MATCH(B$2,美元债一级!$2:$2,0)),"yyyy/mm/dd"))</f>
        <v>2023/02/14</v>
      </c>
      <c r="C246" s="12" t="str">
        <f>IF(tbl_dmi_isin[[#This Row],[Index]]&gt;$A$2,"",INDEX(美元债一级!$A$2:$BO$2880,tbl_dmi_isin[[#This Row],[Index]]+1,MATCH(C$2,美元债一级!$2:$2,0)))</f>
        <v>HK0000910502</v>
      </c>
      <c r="D246" s="12" t="str">
        <f>IF(tbl_dmi_isin[[#This Row],[Index]]&gt;$A$2,"",INDEX(美元债一级!$A$2:$BO$2880,tbl_dmi_isin[[#This Row],[Index]]+1,MATCH(D$2,美元债一级!$2:$2,0)))</f>
        <v>香港按揭证券有限公司</v>
      </c>
      <c r="E246" s="12" t="str">
        <f>TEXT(tbl_dmi_isin[[#This Row],[定价日]],"YYMMDD")&amp;tbl_dmi_isin[[#This Row],[ISIN]]</f>
        <v>230214HK0000910502</v>
      </c>
      <c r="F246" s="116"/>
      <c r="G246" s="24" t="e">
        <f>IF(tbl_dmi_isin[[#This Row],[Index]]&gt;$A$2,"",INDEX(Corp_value!$A$1:$EC$2998,MATCH(tbl_dmi_isin[[#This Row],[ISIN]],Corp_value!$B:$B,0),MATCH(G$2,Corp_value!$1:$1,0)))</f>
        <v>#N/A</v>
      </c>
      <c r="H246" s="25" t="e">
        <f>IF(tbl_dmi_isin[[#This Row],[Index]]&gt;$A$2,"",INDEX(Corp_value!$A$1:$EC$2998,MATCH(tbl_dmi_isin[[#This Row],[ISIN]],Corp_value!$B:$B,0),MATCH(H$2,Corp_value!$1:$1,0)))</f>
        <v>#N/A</v>
      </c>
      <c r="I246" s="25" t="e">
        <f>IF(tbl_dmi_isin[[#This Row],[Index]]&gt;$A$2,"",IF(INDEX(Corp_value!$A$1:$EC$2998,MATCH(tbl_dmi_isin[[#This Row],[ISIN]],Corp_value!$B:$B,0),MATCH(I$2,Corp_value!$1:$1,0))="--","",INDEX(Corp_value!$A$1:$EC$2998,MATCH(tbl_dmi_isin[[#This Row],[ISIN]],Corp_value!$B:$B,0),MATCH(I$2,Corp_value!$1:$1,0))))</f>
        <v>#N/A</v>
      </c>
      <c r="J246" s="24" t="e">
        <f>IF(tbl_dmi_isin[[#This Row],[Index]]&gt;$A$2,"",INDEX(Corp_value!$A$1:$EC$2998,MATCH(tbl_dmi_isin[[#This Row],[ISIN]],Corp_value!$B:$B,0),MATCH(J$2,Corp_value!$1:$1,0)))</f>
        <v>#N/A</v>
      </c>
      <c r="K246" s="24" t="e">
        <f>IF(tbl_dmi_isin[[#This Row],[Index]]&gt;$A$2,"",INDEX(Corp_value!$A$1:$EC$2998,MATCH(tbl_dmi_isin[[#This Row],[ISIN]],Corp_value!$B:$B,0),MATCH(K$2,Corp_value!$1:$1,0)))</f>
        <v>#N/A</v>
      </c>
      <c r="L246" s="24" t="e">
        <f>IF(tbl_dmi_isin[[#This Row],[Index]]&gt;$A$2,"",IF(INDEX(Corp_value!$A$1:$EC$2998,MATCH(tbl_dmi_isin[[#This Row],[ISIN]],Corp_value!$B:$B,0),MATCH(L$2,Corp_value!$1:$1,0))="--","",INDEX(Corp_value!$A$1:$EC$2998,MATCH(tbl_dmi_isin[[#This Row],[ISIN]],Corp_value!$B:$B,0),MATCH(L$2,Corp_value!$1:$1,0))))</f>
        <v>#N/A</v>
      </c>
      <c r="M246" s="132" t="e">
        <f>IF(tbl_dmi_isin[[#This Row],[Index]]&gt;$A$2,"",INDEX(Corp_value!$A$1:$EC$2998,MATCH(tbl_dmi_isin[[#This Row],[ISIN]],Corp_value!$B:$B,0),MATCH(M$2,Corp_value!$1:$1,0)))</f>
        <v>#N/A</v>
      </c>
      <c r="N246" s="132" t="e">
        <f>IF(tbl_dmi_isin[[#This Row],[Index]]&gt;$A$2,"",IF(INDEX(Corp_value!$A$1:$EC$2998,MATCH(tbl_dmi_isin[[#This Row],[ISIN]],Corp_value!$B:$B,0),MATCH(N$2,Corp_value!$1:$1,0))="--","",INDEX(Corp_value!$A$1:$EC$2998,MATCH(tbl_dmi_isin[[#This Row],[ISIN]],Corp_value!$B:$B,0),MATCH(N$2,Corp_value!$1:$1,0))))</f>
        <v>#N/A</v>
      </c>
      <c r="O246" s="132" t="e">
        <f>IF(tbl_dmi_isin[[#This Row],[Index]]&gt;$A$2,"",INDEX(Corp_value!$A$1:$EC$2998,MATCH(tbl_dmi_isin[[#This Row],[ISIN]],Corp_value!$B:$B,0),MATCH(O$2,Corp_value!$1:$1,0)))</f>
        <v>#N/A</v>
      </c>
      <c r="P246" s="147" t="e">
        <f>IF(tbl_dmi_isin[[#This Row],[Index]]&gt;$A$2,"",TEXT(INDEX(Corp_value!$A$1:$EC$2998,MATCH(tbl_dmi_isin[[#This Row],[ISIN]],Corp_value!$B:$B,0),MATCH(P$2,Corp_value!$1:$1,0)),"yyyy/mm/dd"))</f>
        <v>#N/A</v>
      </c>
      <c r="Q246" s="147" t="e">
        <f>IF(tbl_dmi_isin[[#This Row],[Index]]&gt;$A$2,"",TEXT(INDEX(Corp_value!$A$1:$EC$2998,MATCH(tbl_dmi_isin[[#This Row],[ISIN]],Corp_value!$B:$B,0),MATCH(Q$2,Corp_value!$1:$1,0)),"yyyy/mm/dd"))</f>
        <v>#N/A</v>
      </c>
      <c r="R246" s="147" t="e">
        <f>IF(tbl_dmi_isin[[#This Row],[Index]]&gt;$A$2,"",IF(TEXT(INDEX(Corp_value!$A$1:$EC$2998,MATCH(tbl_dmi_isin[[#This Row],[ISIN]],Corp_value!$B:$B,0),MATCH(R$2,Corp_value!$1:$1,0)),"yyyy/mm/dd")="--","",TEXT(INDEX(Corp_value!$A$1:$EC$2998,MATCH(tbl_dmi_isin[[#This Row],[ISIN]],Corp_value!$B:$B,0),MATCH(R$2,Corp_value!$1:$1,0)),"yyyy/mm/dd")))</f>
        <v>#N/A</v>
      </c>
      <c r="S246" s="132" t="e">
        <f>IF(tbl_dmi_isin[[#This Row],[Index]]&gt;$A$2,"",INDEX(Corp_value!$A$1:$EC$2998,MATCH(tbl_dmi_isin[[#This Row],[ISIN]],Corp_value!$B:$B,0),MATCH(S$2,Corp_value!$1:$1,0)))</f>
        <v>#N/A</v>
      </c>
      <c r="T246" s="132" t="e">
        <f>IF(tbl_dmi_isin[[#This Row],[Index]]&gt;$A$2,"",INDEX(Corp_value!$A$1:$EC$2998,MATCH(tbl_dmi_isin[[#This Row],[ISIN]],Corp_value!$B:$B,0),MATCH(T$2,Corp_value!$1:$1,0)))</f>
        <v>#N/A</v>
      </c>
      <c r="U246" s="132" t="e">
        <f>IF(tbl_dmi_isin[[#This Row],[Index]]&gt;$A$2,"",IF(INDEX(Corp_value!$A$1:$EC$2998,MATCH(tbl_dmi_isin[[#This Row],[ISIN]],Corp_value!$B:$B,0),MATCH(U$2,Corp_value!$1:$1,0))="--","",INDEX(Corp_value!$A$1:$EC$2998,MATCH(tbl_dmi_isin[[#This Row],[ISIN]],Corp_value!$B:$B,0),MATCH(U$2,Corp_value!$1:$1,0))))</f>
        <v>#N/A</v>
      </c>
      <c r="V246" s="145" t="str">
        <f>IFERROR(IF(tbl_dmi_isin[[#This Row],[Index]]&gt;$A$2,"",INDEX(Corp_value!$A$1:$EC$2998,MATCH(tbl_dmi_isin[[#This Row],[ISIN]],Corp_value!$B:$B,0),MATCH(V$2,Corp_value!$1:$1,0)))/100000000,"")</f>
        <v/>
      </c>
      <c r="W246" s="150" t="e">
        <f>IF(tbl_dmi_isin[[#This Row],[Index]]&gt;$A$2,"",INDEX(Corp_value!$A$1:$EC$2998,MATCH(tbl_dmi_isin[[#This Row],[ISIN]],Corp_value!$B:$B,0),MATCH(W$2,Corp_value!$1:$1,0)))</f>
        <v>#N/A</v>
      </c>
      <c r="X246" s="150" t="e">
        <f>IF(tbl_dmi_isin[[#This Row],[Index]]&gt;$A$2,"",INDEX(Corp_value!$A$1:$EC$2998,MATCH(tbl_dmi_isin[[#This Row],[ISIN]],Corp_value!$B:$B,0),MATCH(X$2,Corp_value!$1:$1,0)))</f>
        <v>#N/A</v>
      </c>
      <c r="Y246" s="153" t="e">
        <f>IF(tbl_dmi_isin[[#This Row],[Index]]&gt;$A$2,"",INDEX(Corp_value!$A$1:$EC$2998,MATCH(tbl_dmi_isin[[#This Row],[ISIN]],Corp_value!$B:$B,0),MATCH(Y$2,Corp_value!$1:$1,0)))</f>
        <v>#N/A</v>
      </c>
      <c r="Z246" s="153" t="e">
        <f>IF(tbl_dmi_isin[[#This Row],[Index]]&gt;$A$2,"",INDEX(Corp_value!$A$1:$EC$2998,MATCH(tbl_dmi_isin[[#This Row],[ISIN]],Corp_value!$B:$B,0),MATCH(Z$2,Corp_value!$1:$1,0)))</f>
        <v>#N/A</v>
      </c>
    </row>
    <row r="247" spans="1:26">
      <c r="A247" s="12">
        <v>244</v>
      </c>
      <c r="B247" s="85" t="str">
        <f>IF(tbl_dmi_isin[[#This Row],[Index]]&gt;$A$2,"",TEXT(INDEX(美元债一级!$A$2:$BO$2879,tbl_dmi_isin[[#This Row],[Index]]+1,MATCH(B$2,美元债一级!$2:$2,0)),"yyyy/mm/dd"))</f>
        <v>2023/02/14</v>
      </c>
      <c r="C247" s="12" t="str">
        <f>IF(tbl_dmi_isin[[#This Row],[Index]]&gt;$A$2,"",INDEX(美元债一级!$A$2:$BO$2880,tbl_dmi_isin[[#This Row],[Index]]+1,MATCH(C$2,美元债一级!$2:$2,0)))</f>
        <v>HK0000910569</v>
      </c>
      <c r="D247" s="12" t="str">
        <f>IF(tbl_dmi_isin[[#This Row],[Index]]&gt;$A$2,"",INDEX(美元债一级!$A$2:$BO$2880,tbl_dmi_isin[[#This Row],[Index]]+1,MATCH(D$2,美元债一级!$2:$2,0)))</f>
        <v>香港按揭证券有限公司</v>
      </c>
      <c r="E247" s="12" t="str">
        <f>TEXT(tbl_dmi_isin[[#This Row],[定价日]],"YYMMDD")&amp;tbl_dmi_isin[[#This Row],[ISIN]]</f>
        <v>230214HK0000910569</v>
      </c>
      <c r="F247" s="116"/>
      <c r="G247" s="24" t="e">
        <f>IF(tbl_dmi_isin[[#This Row],[Index]]&gt;$A$2,"",INDEX(Corp_value!$A$1:$EC$2998,MATCH(tbl_dmi_isin[[#This Row],[ISIN]],Corp_value!$B:$B,0),MATCH(G$2,Corp_value!$1:$1,0)))</f>
        <v>#N/A</v>
      </c>
      <c r="H247" s="25" t="e">
        <f>IF(tbl_dmi_isin[[#This Row],[Index]]&gt;$A$2,"",INDEX(Corp_value!$A$1:$EC$2998,MATCH(tbl_dmi_isin[[#This Row],[ISIN]],Corp_value!$B:$B,0),MATCH(H$2,Corp_value!$1:$1,0)))</f>
        <v>#N/A</v>
      </c>
      <c r="I247" s="25" t="e">
        <f>IF(tbl_dmi_isin[[#This Row],[Index]]&gt;$A$2,"",IF(INDEX(Corp_value!$A$1:$EC$2998,MATCH(tbl_dmi_isin[[#This Row],[ISIN]],Corp_value!$B:$B,0),MATCH(I$2,Corp_value!$1:$1,0))="--","",INDEX(Corp_value!$A$1:$EC$2998,MATCH(tbl_dmi_isin[[#This Row],[ISIN]],Corp_value!$B:$B,0),MATCH(I$2,Corp_value!$1:$1,0))))</f>
        <v>#N/A</v>
      </c>
      <c r="J247" s="24" t="e">
        <f>IF(tbl_dmi_isin[[#This Row],[Index]]&gt;$A$2,"",INDEX(Corp_value!$A$1:$EC$2998,MATCH(tbl_dmi_isin[[#This Row],[ISIN]],Corp_value!$B:$B,0),MATCH(J$2,Corp_value!$1:$1,0)))</f>
        <v>#N/A</v>
      </c>
      <c r="K247" s="24" t="e">
        <f>IF(tbl_dmi_isin[[#This Row],[Index]]&gt;$A$2,"",INDEX(Corp_value!$A$1:$EC$2998,MATCH(tbl_dmi_isin[[#This Row],[ISIN]],Corp_value!$B:$B,0),MATCH(K$2,Corp_value!$1:$1,0)))</f>
        <v>#N/A</v>
      </c>
      <c r="L247" s="24" t="e">
        <f>IF(tbl_dmi_isin[[#This Row],[Index]]&gt;$A$2,"",IF(INDEX(Corp_value!$A$1:$EC$2998,MATCH(tbl_dmi_isin[[#This Row],[ISIN]],Corp_value!$B:$B,0),MATCH(L$2,Corp_value!$1:$1,0))="--","",INDEX(Corp_value!$A$1:$EC$2998,MATCH(tbl_dmi_isin[[#This Row],[ISIN]],Corp_value!$B:$B,0),MATCH(L$2,Corp_value!$1:$1,0))))</f>
        <v>#N/A</v>
      </c>
      <c r="M247" s="132" t="e">
        <f>IF(tbl_dmi_isin[[#This Row],[Index]]&gt;$A$2,"",INDEX(Corp_value!$A$1:$EC$2998,MATCH(tbl_dmi_isin[[#This Row],[ISIN]],Corp_value!$B:$B,0),MATCH(M$2,Corp_value!$1:$1,0)))</f>
        <v>#N/A</v>
      </c>
      <c r="N247" s="132" t="e">
        <f>IF(tbl_dmi_isin[[#This Row],[Index]]&gt;$A$2,"",IF(INDEX(Corp_value!$A$1:$EC$2998,MATCH(tbl_dmi_isin[[#This Row],[ISIN]],Corp_value!$B:$B,0),MATCH(N$2,Corp_value!$1:$1,0))="--","",INDEX(Corp_value!$A$1:$EC$2998,MATCH(tbl_dmi_isin[[#This Row],[ISIN]],Corp_value!$B:$B,0),MATCH(N$2,Corp_value!$1:$1,0))))</f>
        <v>#N/A</v>
      </c>
      <c r="O247" s="132" t="e">
        <f>IF(tbl_dmi_isin[[#This Row],[Index]]&gt;$A$2,"",INDEX(Corp_value!$A$1:$EC$2998,MATCH(tbl_dmi_isin[[#This Row],[ISIN]],Corp_value!$B:$B,0),MATCH(O$2,Corp_value!$1:$1,0)))</f>
        <v>#N/A</v>
      </c>
      <c r="P247" s="147" t="e">
        <f>IF(tbl_dmi_isin[[#This Row],[Index]]&gt;$A$2,"",TEXT(INDEX(Corp_value!$A$1:$EC$2998,MATCH(tbl_dmi_isin[[#This Row],[ISIN]],Corp_value!$B:$B,0),MATCH(P$2,Corp_value!$1:$1,0)),"yyyy/mm/dd"))</f>
        <v>#N/A</v>
      </c>
      <c r="Q247" s="147" t="e">
        <f>IF(tbl_dmi_isin[[#This Row],[Index]]&gt;$A$2,"",TEXT(INDEX(Corp_value!$A$1:$EC$2998,MATCH(tbl_dmi_isin[[#This Row],[ISIN]],Corp_value!$B:$B,0),MATCH(Q$2,Corp_value!$1:$1,0)),"yyyy/mm/dd"))</f>
        <v>#N/A</v>
      </c>
      <c r="R247" s="147" t="e">
        <f>IF(tbl_dmi_isin[[#This Row],[Index]]&gt;$A$2,"",IF(TEXT(INDEX(Corp_value!$A$1:$EC$2998,MATCH(tbl_dmi_isin[[#This Row],[ISIN]],Corp_value!$B:$B,0),MATCH(R$2,Corp_value!$1:$1,0)),"yyyy/mm/dd")="--","",TEXT(INDEX(Corp_value!$A$1:$EC$2998,MATCH(tbl_dmi_isin[[#This Row],[ISIN]],Corp_value!$B:$B,0),MATCH(R$2,Corp_value!$1:$1,0)),"yyyy/mm/dd")))</f>
        <v>#N/A</v>
      </c>
      <c r="S247" s="132" t="e">
        <f>IF(tbl_dmi_isin[[#This Row],[Index]]&gt;$A$2,"",INDEX(Corp_value!$A$1:$EC$2998,MATCH(tbl_dmi_isin[[#This Row],[ISIN]],Corp_value!$B:$B,0),MATCH(S$2,Corp_value!$1:$1,0)))</f>
        <v>#N/A</v>
      </c>
      <c r="T247" s="132" t="e">
        <f>IF(tbl_dmi_isin[[#This Row],[Index]]&gt;$A$2,"",INDEX(Corp_value!$A$1:$EC$2998,MATCH(tbl_dmi_isin[[#This Row],[ISIN]],Corp_value!$B:$B,0),MATCH(T$2,Corp_value!$1:$1,0)))</f>
        <v>#N/A</v>
      </c>
      <c r="U247" s="132" t="e">
        <f>IF(tbl_dmi_isin[[#This Row],[Index]]&gt;$A$2,"",IF(INDEX(Corp_value!$A$1:$EC$2998,MATCH(tbl_dmi_isin[[#This Row],[ISIN]],Corp_value!$B:$B,0),MATCH(U$2,Corp_value!$1:$1,0))="--","",INDEX(Corp_value!$A$1:$EC$2998,MATCH(tbl_dmi_isin[[#This Row],[ISIN]],Corp_value!$B:$B,0),MATCH(U$2,Corp_value!$1:$1,0))))</f>
        <v>#N/A</v>
      </c>
      <c r="V247" s="145" t="str">
        <f>IFERROR(IF(tbl_dmi_isin[[#This Row],[Index]]&gt;$A$2,"",INDEX(Corp_value!$A$1:$EC$2998,MATCH(tbl_dmi_isin[[#This Row],[ISIN]],Corp_value!$B:$B,0),MATCH(V$2,Corp_value!$1:$1,0)))/100000000,"")</f>
        <v/>
      </c>
      <c r="W247" s="150" t="e">
        <f>IF(tbl_dmi_isin[[#This Row],[Index]]&gt;$A$2,"",INDEX(Corp_value!$A$1:$EC$2998,MATCH(tbl_dmi_isin[[#This Row],[ISIN]],Corp_value!$B:$B,0),MATCH(W$2,Corp_value!$1:$1,0)))</f>
        <v>#N/A</v>
      </c>
      <c r="X247" s="150" t="e">
        <f>IF(tbl_dmi_isin[[#This Row],[Index]]&gt;$A$2,"",INDEX(Corp_value!$A$1:$EC$2998,MATCH(tbl_dmi_isin[[#This Row],[ISIN]],Corp_value!$B:$B,0),MATCH(X$2,Corp_value!$1:$1,0)))</f>
        <v>#N/A</v>
      </c>
      <c r="Y247" s="153" t="e">
        <f>IF(tbl_dmi_isin[[#This Row],[Index]]&gt;$A$2,"",INDEX(Corp_value!$A$1:$EC$2998,MATCH(tbl_dmi_isin[[#This Row],[ISIN]],Corp_value!$B:$B,0),MATCH(Y$2,Corp_value!$1:$1,0)))</f>
        <v>#N/A</v>
      </c>
      <c r="Z247" s="153" t="e">
        <f>IF(tbl_dmi_isin[[#This Row],[Index]]&gt;$A$2,"",INDEX(Corp_value!$A$1:$EC$2998,MATCH(tbl_dmi_isin[[#This Row],[ISIN]],Corp_value!$B:$B,0),MATCH(Z$2,Corp_value!$1:$1,0)))</f>
        <v>#N/A</v>
      </c>
    </row>
    <row r="248" spans="1:26">
      <c r="A248" s="12">
        <v>245</v>
      </c>
      <c r="B248" s="85" t="str">
        <f>IF(tbl_dmi_isin[[#This Row],[Index]]&gt;$A$2,"",TEXT(INDEX(美元债一级!$A$2:$BO$2879,tbl_dmi_isin[[#This Row],[Index]]+1,MATCH(B$2,美元债一级!$2:$2,0)),"yyyy/mm/dd"))</f>
        <v>2023/02/14</v>
      </c>
      <c r="C248" s="12" t="str">
        <f>IF(tbl_dmi_isin[[#This Row],[Index]]&gt;$A$2,"",INDEX(美元债一级!$A$2:$BO$2880,tbl_dmi_isin[[#This Row],[Index]]+1,MATCH(C$2,美元债一级!$2:$2,0)))</f>
        <v>HK0000910551</v>
      </c>
      <c r="D248" s="12" t="str">
        <f>IF(tbl_dmi_isin[[#This Row],[Index]]&gt;$A$2,"",INDEX(美元债一级!$A$2:$BO$2880,tbl_dmi_isin[[#This Row],[Index]]+1,MATCH(D$2,美元债一级!$2:$2,0)))</f>
        <v>香港按揭证券有限公司</v>
      </c>
      <c r="E248" s="12" t="str">
        <f>TEXT(tbl_dmi_isin[[#This Row],[定价日]],"YYMMDD")&amp;tbl_dmi_isin[[#This Row],[ISIN]]</f>
        <v>230214HK0000910551</v>
      </c>
      <c r="F248" s="116"/>
      <c r="G248" s="24" t="e">
        <f>IF(tbl_dmi_isin[[#This Row],[Index]]&gt;$A$2,"",INDEX(Corp_value!$A$1:$EC$2998,MATCH(tbl_dmi_isin[[#This Row],[ISIN]],Corp_value!$B:$B,0),MATCH(G$2,Corp_value!$1:$1,0)))</f>
        <v>#N/A</v>
      </c>
      <c r="H248" s="25" t="e">
        <f>IF(tbl_dmi_isin[[#This Row],[Index]]&gt;$A$2,"",INDEX(Corp_value!$A$1:$EC$2998,MATCH(tbl_dmi_isin[[#This Row],[ISIN]],Corp_value!$B:$B,0),MATCH(H$2,Corp_value!$1:$1,0)))</f>
        <v>#N/A</v>
      </c>
      <c r="I248" s="25" t="e">
        <f>IF(tbl_dmi_isin[[#This Row],[Index]]&gt;$A$2,"",IF(INDEX(Corp_value!$A$1:$EC$2998,MATCH(tbl_dmi_isin[[#This Row],[ISIN]],Corp_value!$B:$B,0),MATCH(I$2,Corp_value!$1:$1,0))="--","",INDEX(Corp_value!$A$1:$EC$2998,MATCH(tbl_dmi_isin[[#This Row],[ISIN]],Corp_value!$B:$B,0),MATCH(I$2,Corp_value!$1:$1,0))))</f>
        <v>#N/A</v>
      </c>
      <c r="J248" s="24" t="e">
        <f>IF(tbl_dmi_isin[[#This Row],[Index]]&gt;$A$2,"",INDEX(Corp_value!$A$1:$EC$2998,MATCH(tbl_dmi_isin[[#This Row],[ISIN]],Corp_value!$B:$B,0),MATCH(J$2,Corp_value!$1:$1,0)))</f>
        <v>#N/A</v>
      </c>
      <c r="K248" s="24" t="e">
        <f>IF(tbl_dmi_isin[[#This Row],[Index]]&gt;$A$2,"",INDEX(Corp_value!$A$1:$EC$2998,MATCH(tbl_dmi_isin[[#This Row],[ISIN]],Corp_value!$B:$B,0),MATCH(K$2,Corp_value!$1:$1,0)))</f>
        <v>#N/A</v>
      </c>
      <c r="L248" s="24" t="e">
        <f>IF(tbl_dmi_isin[[#This Row],[Index]]&gt;$A$2,"",IF(INDEX(Corp_value!$A$1:$EC$2998,MATCH(tbl_dmi_isin[[#This Row],[ISIN]],Corp_value!$B:$B,0),MATCH(L$2,Corp_value!$1:$1,0))="--","",INDEX(Corp_value!$A$1:$EC$2998,MATCH(tbl_dmi_isin[[#This Row],[ISIN]],Corp_value!$B:$B,0),MATCH(L$2,Corp_value!$1:$1,0))))</f>
        <v>#N/A</v>
      </c>
      <c r="M248" s="132" t="e">
        <f>IF(tbl_dmi_isin[[#This Row],[Index]]&gt;$A$2,"",INDEX(Corp_value!$A$1:$EC$2998,MATCH(tbl_dmi_isin[[#This Row],[ISIN]],Corp_value!$B:$B,0),MATCH(M$2,Corp_value!$1:$1,0)))</f>
        <v>#N/A</v>
      </c>
      <c r="N248" s="132" t="e">
        <f>IF(tbl_dmi_isin[[#This Row],[Index]]&gt;$A$2,"",IF(INDEX(Corp_value!$A$1:$EC$2998,MATCH(tbl_dmi_isin[[#This Row],[ISIN]],Corp_value!$B:$B,0),MATCH(N$2,Corp_value!$1:$1,0))="--","",INDEX(Corp_value!$A$1:$EC$2998,MATCH(tbl_dmi_isin[[#This Row],[ISIN]],Corp_value!$B:$B,0),MATCH(N$2,Corp_value!$1:$1,0))))</f>
        <v>#N/A</v>
      </c>
      <c r="O248" s="132" t="e">
        <f>IF(tbl_dmi_isin[[#This Row],[Index]]&gt;$A$2,"",INDEX(Corp_value!$A$1:$EC$2998,MATCH(tbl_dmi_isin[[#This Row],[ISIN]],Corp_value!$B:$B,0),MATCH(O$2,Corp_value!$1:$1,0)))</f>
        <v>#N/A</v>
      </c>
      <c r="P248" s="147" t="e">
        <f>IF(tbl_dmi_isin[[#This Row],[Index]]&gt;$A$2,"",TEXT(INDEX(Corp_value!$A$1:$EC$2998,MATCH(tbl_dmi_isin[[#This Row],[ISIN]],Corp_value!$B:$B,0),MATCH(P$2,Corp_value!$1:$1,0)),"yyyy/mm/dd"))</f>
        <v>#N/A</v>
      </c>
      <c r="Q248" s="147" t="e">
        <f>IF(tbl_dmi_isin[[#This Row],[Index]]&gt;$A$2,"",TEXT(INDEX(Corp_value!$A$1:$EC$2998,MATCH(tbl_dmi_isin[[#This Row],[ISIN]],Corp_value!$B:$B,0),MATCH(Q$2,Corp_value!$1:$1,0)),"yyyy/mm/dd"))</f>
        <v>#N/A</v>
      </c>
      <c r="R248" s="147" t="e">
        <f>IF(tbl_dmi_isin[[#This Row],[Index]]&gt;$A$2,"",IF(TEXT(INDEX(Corp_value!$A$1:$EC$2998,MATCH(tbl_dmi_isin[[#This Row],[ISIN]],Corp_value!$B:$B,0),MATCH(R$2,Corp_value!$1:$1,0)),"yyyy/mm/dd")="--","",TEXT(INDEX(Corp_value!$A$1:$EC$2998,MATCH(tbl_dmi_isin[[#This Row],[ISIN]],Corp_value!$B:$B,0),MATCH(R$2,Corp_value!$1:$1,0)),"yyyy/mm/dd")))</f>
        <v>#N/A</v>
      </c>
      <c r="S248" s="132" t="e">
        <f>IF(tbl_dmi_isin[[#This Row],[Index]]&gt;$A$2,"",INDEX(Corp_value!$A$1:$EC$2998,MATCH(tbl_dmi_isin[[#This Row],[ISIN]],Corp_value!$B:$B,0),MATCH(S$2,Corp_value!$1:$1,0)))</f>
        <v>#N/A</v>
      </c>
      <c r="T248" s="132" t="e">
        <f>IF(tbl_dmi_isin[[#This Row],[Index]]&gt;$A$2,"",INDEX(Corp_value!$A$1:$EC$2998,MATCH(tbl_dmi_isin[[#This Row],[ISIN]],Corp_value!$B:$B,0),MATCH(T$2,Corp_value!$1:$1,0)))</f>
        <v>#N/A</v>
      </c>
      <c r="U248" s="132" t="e">
        <f>IF(tbl_dmi_isin[[#This Row],[Index]]&gt;$A$2,"",IF(INDEX(Corp_value!$A$1:$EC$2998,MATCH(tbl_dmi_isin[[#This Row],[ISIN]],Corp_value!$B:$B,0),MATCH(U$2,Corp_value!$1:$1,0))="--","",INDEX(Corp_value!$A$1:$EC$2998,MATCH(tbl_dmi_isin[[#This Row],[ISIN]],Corp_value!$B:$B,0),MATCH(U$2,Corp_value!$1:$1,0))))</f>
        <v>#N/A</v>
      </c>
      <c r="V248" s="145" t="str">
        <f>IFERROR(IF(tbl_dmi_isin[[#This Row],[Index]]&gt;$A$2,"",INDEX(Corp_value!$A$1:$EC$2998,MATCH(tbl_dmi_isin[[#This Row],[ISIN]],Corp_value!$B:$B,0),MATCH(V$2,Corp_value!$1:$1,0)))/100000000,"")</f>
        <v/>
      </c>
      <c r="W248" s="150" t="e">
        <f>IF(tbl_dmi_isin[[#This Row],[Index]]&gt;$A$2,"",INDEX(Corp_value!$A$1:$EC$2998,MATCH(tbl_dmi_isin[[#This Row],[ISIN]],Corp_value!$B:$B,0),MATCH(W$2,Corp_value!$1:$1,0)))</f>
        <v>#N/A</v>
      </c>
      <c r="X248" s="150" t="e">
        <f>IF(tbl_dmi_isin[[#This Row],[Index]]&gt;$A$2,"",INDEX(Corp_value!$A$1:$EC$2998,MATCH(tbl_dmi_isin[[#This Row],[ISIN]],Corp_value!$B:$B,0),MATCH(X$2,Corp_value!$1:$1,0)))</f>
        <v>#N/A</v>
      </c>
      <c r="Y248" s="153" t="e">
        <f>IF(tbl_dmi_isin[[#This Row],[Index]]&gt;$A$2,"",INDEX(Corp_value!$A$1:$EC$2998,MATCH(tbl_dmi_isin[[#This Row],[ISIN]],Corp_value!$B:$B,0),MATCH(Y$2,Corp_value!$1:$1,0)))</f>
        <v>#N/A</v>
      </c>
      <c r="Z248" s="153" t="e">
        <f>IF(tbl_dmi_isin[[#This Row],[Index]]&gt;$A$2,"",INDEX(Corp_value!$A$1:$EC$2998,MATCH(tbl_dmi_isin[[#This Row],[ISIN]],Corp_value!$B:$B,0),MATCH(Z$2,Corp_value!$1:$1,0)))</f>
        <v>#N/A</v>
      </c>
    </row>
    <row r="249" spans="1:26">
      <c r="A249" s="12">
        <v>246</v>
      </c>
      <c r="B249" s="85" t="str">
        <f>IF(tbl_dmi_isin[[#This Row],[Index]]&gt;$A$2,"",TEXT(INDEX(美元债一级!$A$2:$BO$2879,tbl_dmi_isin[[#This Row],[Index]]+1,MATCH(B$2,美元债一级!$2:$2,0)),"yyyy/mm/dd"))</f>
        <v>2023/02/14</v>
      </c>
      <c r="C249" s="12" t="str">
        <f>IF(tbl_dmi_isin[[#This Row],[Index]]&gt;$A$2,"",INDEX(美元债一级!$A$2:$BO$2880,tbl_dmi_isin[[#This Row],[Index]]+1,MATCH(C$2,美元债一级!$2:$2,0)))</f>
        <v>HK0000910601</v>
      </c>
      <c r="D249" s="12" t="str">
        <f>IF(tbl_dmi_isin[[#This Row],[Index]]&gt;$A$2,"",INDEX(美元债一级!$A$2:$BO$2880,tbl_dmi_isin[[#This Row],[Index]]+1,MATCH(D$2,美元债一级!$2:$2,0)))</f>
        <v>国银金融租赁股份有限公司</v>
      </c>
      <c r="E249" s="12" t="str">
        <f>TEXT(tbl_dmi_isin[[#This Row],[定价日]],"YYMMDD")&amp;tbl_dmi_isin[[#This Row],[ISIN]]</f>
        <v>230214HK0000910601</v>
      </c>
      <c r="F249" s="116"/>
      <c r="G249" s="24" t="e">
        <f>IF(tbl_dmi_isin[[#This Row],[Index]]&gt;$A$2,"",INDEX(Corp_value!$A$1:$EC$2998,MATCH(tbl_dmi_isin[[#This Row],[ISIN]],Corp_value!$B:$B,0),MATCH(G$2,Corp_value!$1:$1,0)))</f>
        <v>#N/A</v>
      </c>
      <c r="H249" s="25" t="e">
        <f>IF(tbl_dmi_isin[[#This Row],[Index]]&gt;$A$2,"",INDEX(Corp_value!$A$1:$EC$2998,MATCH(tbl_dmi_isin[[#This Row],[ISIN]],Corp_value!$B:$B,0),MATCH(H$2,Corp_value!$1:$1,0)))</f>
        <v>#N/A</v>
      </c>
      <c r="I249" s="25" t="e">
        <f>IF(tbl_dmi_isin[[#This Row],[Index]]&gt;$A$2,"",IF(INDEX(Corp_value!$A$1:$EC$2998,MATCH(tbl_dmi_isin[[#This Row],[ISIN]],Corp_value!$B:$B,0),MATCH(I$2,Corp_value!$1:$1,0))="--","",INDEX(Corp_value!$A$1:$EC$2998,MATCH(tbl_dmi_isin[[#This Row],[ISIN]],Corp_value!$B:$B,0),MATCH(I$2,Corp_value!$1:$1,0))))</f>
        <v>#N/A</v>
      </c>
      <c r="J249" s="24" t="e">
        <f>IF(tbl_dmi_isin[[#This Row],[Index]]&gt;$A$2,"",INDEX(Corp_value!$A$1:$EC$2998,MATCH(tbl_dmi_isin[[#This Row],[ISIN]],Corp_value!$B:$B,0),MATCH(J$2,Corp_value!$1:$1,0)))</f>
        <v>#N/A</v>
      </c>
      <c r="K249" s="24" t="e">
        <f>IF(tbl_dmi_isin[[#This Row],[Index]]&gt;$A$2,"",INDEX(Corp_value!$A$1:$EC$2998,MATCH(tbl_dmi_isin[[#This Row],[ISIN]],Corp_value!$B:$B,0),MATCH(K$2,Corp_value!$1:$1,0)))</f>
        <v>#N/A</v>
      </c>
      <c r="L249" s="24" t="e">
        <f>IF(tbl_dmi_isin[[#This Row],[Index]]&gt;$A$2,"",IF(INDEX(Corp_value!$A$1:$EC$2998,MATCH(tbl_dmi_isin[[#This Row],[ISIN]],Corp_value!$B:$B,0),MATCH(L$2,Corp_value!$1:$1,0))="--","",INDEX(Corp_value!$A$1:$EC$2998,MATCH(tbl_dmi_isin[[#This Row],[ISIN]],Corp_value!$B:$B,0),MATCH(L$2,Corp_value!$1:$1,0))))</f>
        <v>#N/A</v>
      </c>
      <c r="M249" s="132" t="e">
        <f>IF(tbl_dmi_isin[[#This Row],[Index]]&gt;$A$2,"",INDEX(Corp_value!$A$1:$EC$2998,MATCH(tbl_dmi_isin[[#This Row],[ISIN]],Corp_value!$B:$B,0),MATCH(M$2,Corp_value!$1:$1,0)))</f>
        <v>#N/A</v>
      </c>
      <c r="N249" s="132" t="e">
        <f>IF(tbl_dmi_isin[[#This Row],[Index]]&gt;$A$2,"",IF(INDEX(Corp_value!$A$1:$EC$2998,MATCH(tbl_dmi_isin[[#This Row],[ISIN]],Corp_value!$B:$B,0),MATCH(N$2,Corp_value!$1:$1,0))="--","",INDEX(Corp_value!$A$1:$EC$2998,MATCH(tbl_dmi_isin[[#This Row],[ISIN]],Corp_value!$B:$B,0),MATCH(N$2,Corp_value!$1:$1,0))))</f>
        <v>#N/A</v>
      </c>
      <c r="O249" s="132" t="e">
        <f>IF(tbl_dmi_isin[[#This Row],[Index]]&gt;$A$2,"",INDEX(Corp_value!$A$1:$EC$2998,MATCH(tbl_dmi_isin[[#This Row],[ISIN]],Corp_value!$B:$B,0),MATCH(O$2,Corp_value!$1:$1,0)))</f>
        <v>#N/A</v>
      </c>
      <c r="P249" s="147" t="e">
        <f>IF(tbl_dmi_isin[[#This Row],[Index]]&gt;$A$2,"",TEXT(INDEX(Corp_value!$A$1:$EC$2998,MATCH(tbl_dmi_isin[[#This Row],[ISIN]],Corp_value!$B:$B,0),MATCH(P$2,Corp_value!$1:$1,0)),"yyyy/mm/dd"))</f>
        <v>#N/A</v>
      </c>
      <c r="Q249" s="147" t="e">
        <f>IF(tbl_dmi_isin[[#This Row],[Index]]&gt;$A$2,"",TEXT(INDEX(Corp_value!$A$1:$EC$2998,MATCH(tbl_dmi_isin[[#This Row],[ISIN]],Corp_value!$B:$B,0),MATCH(Q$2,Corp_value!$1:$1,0)),"yyyy/mm/dd"))</f>
        <v>#N/A</v>
      </c>
      <c r="R249" s="147" t="e">
        <f>IF(tbl_dmi_isin[[#This Row],[Index]]&gt;$A$2,"",IF(TEXT(INDEX(Corp_value!$A$1:$EC$2998,MATCH(tbl_dmi_isin[[#This Row],[ISIN]],Corp_value!$B:$B,0),MATCH(R$2,Corp_value!$1:$1,0)),"yyyy/mm/dd")="--","",TEXT(INDEX(Corp_value!$A$1:$EC$2998,MATCH(tbl_dmi_isin[[#This Row],[ISIN]],Corp_value!$B:$B,0),MATCH(R$2,Corp_value!$1:$1,0)),"yyyy/mm/dd")))</f>
        <v>#N/A</v>
      </c>
      <c r="S249" s="132" t="e">
        <f>IF(tbl_dmi_isin[[#This Row],[Index]]&gt;$A$2,"",INDEX(Corp_value!$A$1:$EC$2998,MATCH(tbl_dmi_isin[[#This Row],[ISIN]],Corp_value!$B:$B,0),MATCH(S$2,Corp_value!$1:$1,0)))</f>
        <v>#N/A</v>
      </c>
      <c r="T249" s="132" t="e">
        <f>IF(tbl_dmi_isin[[#This Row],[Index]]&gt;$A$2,"",INDEX(Corp_value!$A$1:$EC$2998,MATCH(tbl_dmi_isin[[#This Row],[ISIN]],Corp_value!$B:$B,0),MATCH(T$2,Corp_value!$1:$1,0)))</f>
        <v>#N/A</v>
      </c>
      <c r="U249" s="132" t="e">
        <f>IF(tbl_dmi_isin[[#This Row],[Index]]&gt;$A$2,"",IF(INDEX(Corp_value!$A$1:$EC$2998,MATCH(tbl_dmi_isin[[#This Row],[ISIN]],Corp_value!$B:$B,0),MATCH(U$2,Corp_value!$1:$1,0))="--","",INDEX(Corp_value!$A$1:$EC$2998,MATCH(tbl_dmi_isin[[#This Row],[ISIN]],Corp_value!$B:$B,0),MATCH(U$2,Corp_value!$1:$1,0))))</f>
        <v>#N/A</v>
      </c>
      <c r="V249" s="145" t="str">
        <f>IFERROR(IF(tbl_dmi_isin[[#This Row],[Index]]&gt;$A$2,"",INDEX(Corp_value!$A$1:$EC$2998,MATCH(tbl_dmi_isin[[#This Row],[ISIN]],Corp_value!$B:$B,0),MATCH(V$2,Corp_value!$1:$1,0)))/100000000,"")</f>
        <v/>
      </c>
      <c r="W249" s="150" t="e">
        <f>IF(tbl_dmi_isin[[#This Row],[Index]]&gt;$A$2,"",INDEX(Corp_value!$A$1:$EC$2998,MATCH(tbl_dmi_isin[[#This Row],[ISIN]],Corp_value!$B:$B,0),MATCH(W$2,Corp_value!$1:$1,0)))</f>
        <v>#N/A</v>
      </c>
      <c r="X249" s="150" t="e">
        <f>IF(tbl_dmi_isin[[#This Row],[Index]]&gt;$A$2,"",INDEX(Corp_value!$A$1:$EC$2998,MATCH(tbl_dmi_isin[[#This Row],[ISIN]],Corp_value!$B:$B,0),MATCH(X$2,Corp_value!$1:$1,0)))</f>
        <v>#N/A</v>
      </c>
      <c r="Y249" s="153" t="e">
        <f>IF(tbl_dmi_isin[[#This Row],[Index]]&gt;$A$2,"",INDEX(Corp_value!$A$1:$EC$2998,MATCH(tbl_dmi_isin[[#This Row],[ISIN]],Corp_value!$B:$B,0),MATCH(Y$2,Corp_value!$1:$1,0)))</f>
        <v>#N/A</v>
      </c>
      <c r="Z249" s="153" t="e">
        <f>IF(tbl_dmi_isin[[#This Row],[Index]]&gt;$A$2,"",INDEX(Corp_value!$A$1:$EC$2998,MATCH(tbl_dmi_isin[[#This Row],[ISIN]],Corp_value!$B:$B,0),MATCH(Z$2,Corp_value!$1:$1,0)))</f>
        <v>#N/A</v>
      </c>
    </row>
    <row r="250" spans="1:26">
      <c r="A250" s="12">
        <v>247</v>
      </c>
      <c r="B250" s="85" t="str">
        <f>IF(tbl_dmi_isin[[#This Row],[Index]]&gt;$A$2,"",TEXT(INDEX(美元债一级!$A$2:$BO$2879,tbl_dmi_isin[[#This Row],[Index]]+1,MATCH(B$2,美元债一级!$2:$2,0)),"yyyy/mm/dd"))</f>
        <v>2023/02/13</v>
      </c>
      <c r="C250" s="12" t="str">
        <f>IF(tbl_dmi_isin[[#This Row],[Index]]&gt;$A$2,"",INDEX(美元债一级!$A$2:$BO$2880,tbl_dmi_isin[[#This Row],[Index]]+1,MATCH(C$2,美元债一级!$2:$2,0)))</f>
        <v>HK0000910411</v>
      </c>
      <c r="D250" s="12" t="str">
        <f>IF(tbl_dmi_isin[[#This Row],[Index]]&gt;$A$2,"",INDEX(美元债一级!$A$2:$BO$2880,tbl_dmi_isin[[#This Row],[Index]]+1,MATCH(D$2,美元债一级!$2:$2,0)))</f>
        <v>香港按揭证券有限公司</v>
      </c>
      <c r="E250" s="12" t="str">
        <f>TEXT(tbl_dmi_isin[[#This Row],[定价日]],"YYMMDD")&amp;tbl_dmi_isin[[#This Row],[ISIN]]</f>
        <v>230213HK0000910411</v>
      </c>
      <c r="F250" s="116"/>
      <c r="G250" s="24" t="e">
        <f>IF(tbl_dmi_isin[[#This Row],[Index]]&gt;$A$2,"",INDEX(Corp_value!$A$1:$EC$2998,MATCH(tbl_dmi_isin[[#This Row],[ISIN]],Corp_value!$B:$B,0),MATCH(G$2,Corp_value!$1:$1,0)))</f>
        <v>#N/A</v>
      </c>
      <c r="H250" s="25" t="e">
        <f>IF(tbl_dmi_isin[[#This Row],[Index]]&gt;$A$2,"",INDEX(Corp_value!$A$1:$EC$2998,MATCH(tbl_dmi_isin[[#This Row],[ISIN]],Corp_value!$B:$B,0),MATCH(H$2,Corp_value!$1:$1,0)))</f>
        <v>#N/A</v>
      </c>
      <c r="I250" s="25" t="e">
        <f>IF(tbl_dmi_isin[[#This Row],[Index]]&gt;$A$2,"",IF(INDEX(Corp_value!$A$1:$EC$2998,MATCH(tbl_dmi_isin[[#This Row],[ISIN]],Corp_value!$B:$B,0),MATCH(I$2,Corp_value!$1:$1,0))="--","",INDEX(Corp_value!$A$1:$EC$2998,MATCH(tbl_dmi_isin[[#This Row],[ISIN]],Corp_value!$B:$B,0),MATCH(I$2,Corp_value!$1:$1,0))))</f>
        <v>#N/A</v>
      </c>
      <c r="J250" s="24" t="e">
        <f>IF(tbl_dmi_isin[[#This Row],[Index]]&gt;$A$2,"",INDEX(Corp_value!$A$1:$EC$2998,MATCH(tbl_dmi_isin[[#This Row],[ISIN]],Corp_value!$B:$B,0),MATCH(J$2,Corp_value!$1:$1,0)))</f>
        <v>#N/A</v>
      </c>
      <c r="K250" s="24" t="e">
        <f>IF(tbl_dmi_isin[[#This Row],[Index]]&gt;$A$2,"",INDEX(Corp_value!$A$1:$EC$2998,MATCH(tbl_dmi_isin[[#This Row],[ISIN]],Corp_value!$B:$B,0),MATCH(K$2,Corp_value!$1:$1,0)))</f>
        <v>#N/A</v>
      </c>
      <c r="L250" s="24" t="e">
        <f>IF(tbl_dmi_isin[[#This Row],[Index]]&gt;$A$2,"",IF(INDEX(Corp_value!$A$1:$EC$2998,MATCH(tbl_dmi_isin[[#This Row],[ISIN]],Corp_value!$B:$B,0),MATCH(L$2,Corp_value!$1:$1,0))="--","",INDEX(Corp_value!$A$1:$EC$2998,MATCH(tbl_dmi_isin[[#This Row],[ISIN]],Corp_value!$B:$B,0),MATCH(L$2,Corp_value!$1:$1,0))))</f>
        <v>#N/A</v>
      </c>
      <c r="M250" s="132" t="e">
        <f>IF(tbl_dmi_isin[[#This Row],[Index]]&gt;$A$2,"",INDEX(Corp_value!$A$1:$EC$2998,MATCH(tbl_dmi_isin[[#This Row],[ISIN]],Corp_value!$B:$B,0),MATCH(M$2,Corp_value!$1:$1,0)))</f>
        <v>#N/A</v>
      </c>
      <c r="N250" s="132" t="e">
        <f>IF(tbl_dmi_isin[[#This Row],[Index]]&gt;$A$2,"",IF(INDEX(Corp_value!$A$1:$EC$2998,MATCH(tbl_dmi_isin[[#This Row],[ISIN]],Corp_value!$B:$B,0),MATCH(N$2,Corp_value!$1:$1,0))="--","",INDEX(Corp_value!$A$1:$EC$2998,MATCH(tbl_dmi_isin[[#This Row],[ISIN]],Corp_value!$B:$B,0),MATCH(N$2,Corp_value!$1:$1,0))))</f>
        <v>#N/A</v>
      </c>
      <c r="O250" s="132" t="e">
        <f>IF(tbl_dmi_isin[[#This Row],[Index]]&gt;$A$2,"",INDEX(Corp_value!$A$1:$EC$2998,MATCH(tbl_dmi_isin[[#This Row],[ISIN]],Corp_value!$B:$B,0),MATCH(O$2,Corp_value!$1:$1,0)))</f>
        <v>#N/A</v>
      </c>
      <c r="P250" s="147" t="e">
        <f>IF(tbl_dmi_isin[[#This Row],[Index]]&gt;$A$2,"",TEXT(INDEX(Corp_value!$A$1:$EC$2998,MATCH(tbl_dmi_isin[[#This Row],[ISIN]],Corp_value!$B:$B,0),MATCH(P$2,Corp_value!$1:$1,0)),"yyyy/mm/dd"))</f>
        <v>#N/A</v>
      </c>
      <c r="Q250" s="147" t="e">
        <f>IF(tbl_dmi_isin[[#This Row],[Index]]&gt;$A$2,"",TEXT(INDEX(Corp_value!$A$1:$EC$2998,MATCH(tbl_dmi_isin[[#This Row],[ISIN]],Corp_value!$B:$B,0),MATCH(Q$2,Corp_value!$1:$1,0)),"yyyy/mm/dd"))</f>
        <v>#N/A</v>
      </c>
      <c r="R250" s="147" t="e">
        <f>IF(tbl_dmi_isin[[#This Row],[Index]]&gt;$A$2,"",IF(TEXT(INDEX(Corp_value!$A$1:$EC$2998,MATCH(tbl_dmi_isin[[#This Row],[ISIN]],Corp_value!$B:$B,0),MATCH(R$2,Corp_value!$1:$1,0)),"yyyy/mm/dd")="--","",TEXT(INDEX(Corp_value!$A$1:$EC$2998,MATCH(tbl_dmi_isin[[#This Row],[ISIN]],Corp_value!$B:$B,0),MATCH(R$2,Corp_value!$1:$1,0)),"yyyy/mm/dd")))</f>
        <v>#N/A</v>
      </c>
      <c r="S250" s="132" t="e">
        <f>IF(tbl_dmi_isin[[#This Row],[Index]]&gt;$A$2,"",INDEX(Corp_value!$A$1:$EC$2998,MATCH(tbl_dmi_isin[[#This Row],[ISIN]],Corp_value!$B:$B,0),MATCH(S$2,Corp_value!$1:$1,0)))</f>
        <v>#N/A</v>
      </c>
      <c r="T250" s="132" t="e">
        <f>IF(tbl_dmi_isin[[#This Row],[Index]]&gt;$A$2,"",INDEX(Corp_value!$A$1:$EC$2998,MATCH(tbl_dmi_isin[[#This Row],[ISIN]],Corp_value!$B:$B,0),MATCH(T$2,Corp_value!$1:$1,0)))</f>
        <v>#N/A</v>
      </c>
      <c r="U250" s="132" t="e">
        <f>IF(tbl_dmi_isin[[#This Row],[Index]]&gt;$A$2,"",IF(INDEX(Corp_value!$A$1:$EC$2998,MATCH(tbl_dmi_isin[[#This Row],[ISIN]],Corp_value!$B:$B,0),MATCH(U$2,Corp_value!$1:$1,0))="--","",INDEX(Corp_value!$A$1:$EC$2998,MATCH(tbl_dmi_isin[[#This Row],[ISIN]],Corp_value!$B:$B,0),MATCH(U$2,Corp_value!$1:$1,0))))</f>
        <v>#N/A</v>
      </c>
      <c r="V250" s="145" t="str">
        <f>IFERROR(IF(tbl_dmi_isin[[#This Row],[Index]]&gt;$A$2,"",INDEX(Corp_value!$A$1:$EC$2998,MATCH(tbl_dmi_isin[[#This Row],[ISIN]],Corp_value!$B:$B,0),MATCH(V$2,Corp_value!$1:$1,0)))/100000000,"")</f>
        <v/>
      </c>
      <c r="W250" s="150" t="e">
        <f>IF(tbl_dmi_isin[[#This Row],[Index]]&gt;$A$2,"",INDEX(Corp_value!$A$1:$EC$2998,MATCH(tbl_dmi_isin[[#This Row],[ISIN]],Corp_value!$B:$B,0),MATCH(W$2,Corp_value!$1:$1,0)))</f>
        <v>#N/A</v>
      </c>
      <c r="X250" s="150" t="e">
        <f>IF(tbl_dmi_isin[[#This Row],[Index]]&gt;$A$2,"",INDEX(Corp_value!$A$1:$EC$2998,MATCH(tbl_dmi_isin[[#This Row],[ISIN]],Corp_value!$B:$B,0),MATCH(X$2,Corp_value!$1:$1,0)))</f>
        <v>#N/A</v>
      </c>
      <c r="Y250" s="153" t="e">
        <f>IF(tbl_dmi_isin[[#This Row],[Index]]&gt;$A$2,"",INDEX(Corp_value!$A$1:$EC$2998,MATCH(tbl_dmi_isin[[#This Row],[ISIN]],Corp_value!$B:$B,0),MATCH(Y$2,Corp_value!$1:$1,0)))</f>
        <v>#N/A</v>
      </c>
      <c r="Z250" s="153" t="e">
        <f>IF(tbl_dmi_isin[[#This Row],[Index]]&gt;$A$2,"",INDEX(Corp_value!$A$1:$EC$2998,MATCH(tbl_dmi_isin[[#This Row],[ISIN]],Corp_value!$B:$B,0),MATCH(Z$2,Corp_value!$1:$1,0)))</f>
        <v>#N/A</v>
      </c>
    </row>
    <row r="251" spans="1:26">
      <c r="A251" s="12">
        <v>248</v>
      </c>
      <c r="B251" s="85" t="str">
        <f>IF(tbl_dmi_isin[[#This Row],[Index]]&gt;$A$2,"",TEXT(INDEX(美元债一级!$A$2:$BO$2879,tbl_dmi_isin[[#This Row],[Index]]+1,MATCH(B$2,美元债一级!$2:$2,0)),"yyyy/mm/dd"))</f>
        <v>2023/02/13</v>
      </c>
      <c r="C251" s="12" t="str">
        <f>IF(tbl_dmi_isin[[#This Row],[Index]]&gt;$A$2,"",INDEX(美元债一级!$A$2:$BO$2880,tbl_dmi_isin[[#This Row],[Index]]+1,MATCH(C$2,美元债一级!$2:$2,0)))</f>
        <v>XS2589792907</v>
      </c>
      <c r="D251" s="12" t="str">
        <f>IF(tbl_dmi_isin[[#This Row],[Index]]&gt;$A$2,"",INDEX(美元债一级!$A$2:$BO$2880,tbl_dmi_isin[[#This Row],[Index]]+1,MATCH(D$2,美元债一级!$2:$2,0)))</f>
        <v>香港按揭证券有限公司</v>
      </c>
      <c r="E251" s="12" t="str">
        <f>TEXT(tbl_dmi_isin[[#This Row],[定价日]],"YYMMDD")&amp;tbl_dmi_isin[[#This Row],[ISIN]]</f>
        <v>230213XS2589792907</v>
      </c>
      <c r="F251" s="115"/>
      <c r="G251" s="24" t="e">
        <f>IF(tbl_dmi_isin[[#This Row],[Index]]&gt;$A$2,"",INDEX(Corp_value!$A$1:$EC$2998,MATCH(tbl_dmi_isin[[#This Row],[ISIN]],Corp_value!$B:$B,0),MATCH(G$2,Corp_value!$1:$1,0)))</f>
        <v>#N/A</v>
      </c>
      <c r="H251" s="25" t="e">
        <f>IF(tbl_dmi_isin[[#This Row],[Index]]&gt;$A$2,"",INDEX(Corp_value!$A$1:$EC$2998,MATCH(tbl_dmi_isin[[#This Row],[ISIN]],Corp_value!$B:$B,0),MATCH(H$2,Corp_value!$1:$1,0)))</f>
        <v>#N/A</v>
      </c>
      <c r="I251" s="25" t="e">
        <f>IF(tbl_dmi_isin[[#This Row],[Index]]&gt;$A$2,"",IF(INDEX(Corp_value!$A$1:$EC$2998,MATCH(tbl_dmi_isin[[#This Row],[ISIN]],Corp_value!$B:$B,0),MATCH(I$2,Corp_value!$1:$1,0))="--","",INDEX(Corp_value!$A$1:$EC$2998,MATCH(tbl_dmi_isin[[#This Row],[ISIN]],Corp_value!$B:$B,0),MATCH(I$2,Corp_value!$1:$1,0))))</f>
        <v>#N/A</v>
      </c>
      <c r="J251" s="24" t="e">
        <f>IF(tbl_dmi_isin[[#This Row],[Index]]&gt;$A$2,"",INDEX(Corp_value!$A$1:$EC$2998,MATCH(tbl_dmi_isin[[#This Row],[ISIN]],Corp_value!$B:$B,0),MATCH(J$2,Corp_value!$1:$1,0)))</f>
        <v>#N/A</v>
      </c>
      <c r="K251" s="24" t="e">
        <f>IF(tbl_dmi_isin[[#This Row],[Index]]&gt;$A$2,"",INDEX(Corp_value!$A$1:$EC$2998,MATCH(tbl_dmi_isin[[#This Row],[ISIN]],Corp_value!$B:$B,0),MATCH(K$2,Corp_value!$1:$1,0)))</f>
        <v>#N/A</v>
      </c>
      <c r="L251" s="24" t="e">
        <f>IF(tbl_dmi_isin[[#This Row],[Index]]&gt;$A$2,"",IF(INDEX(Corp_value!$A$1:$EC$2998,MATCH(tbl_dmi_isin[[#This Row],[ISIN]],Corp_value!$B:$B,0),MATCH(L$2,Corp_value!$1:$1,0))="--","",INDEX(Corp_value!$A$1:$EC$2998,MATCH(tbl_dmi_isin[[#This Row],[ISIN]],Corp_value!$B:$B,0),MATCH(L$2,Corp_value!$1:$1,0))))</f>
        <v>#N/A</v>
      </c>
      <c r="M251" s="132" t="e">
        <f>IF(tbl_dmi_isin[[#This Row],[Index]]&gt;$A$2,"",INDEX(Corp_value!$A$1:$EC$2998,MATCH(tbl_dmi_isin[[#This Row],[ISIN]],Corp_value!$B:$B,0),MATCH(M$2,Corp_value!$1:$1,0)))</f>
        <v>#N/A</v>
      </c>
      <c r="N251" s="132" t="e">
        <f>IF(tbl_dmi_isin[[#This Row],[Index]]&gt;$A$2,"",IF(INDEX(Corp_value!$A$1:$EC$2998,MATCH(tbl_dmi_isin[[#This Row],[ISIN]],Corp_value!$B:$B,0),MATCH(N$2,Corp_value!$1:$1,0))="--","",INDEX(Corp_value!$A$1:$EC$2998,MATCH(tbl_dmi_isin[[#This Row],[ISIN]],Corp_value!$B:$B,0),MATCH(N$2,Corp_value!$1:$1,0))))</f>
        <v>#N/A</v>
      </c>
      <c r="O251" s="132" t="e">
        <f>IF(tbl_dmi_isin[[#This Row],[Index]]&gt;$A$2,"",INDEX(Corp_value!$A$1:$EC$2998,MATCH(tbl_dmi_isin[[#This Row],[ISIN]],Corp_value!$B:$B,0),MATCH(O$2,Corp_value!$1:$1,0)))</f>
        <v>#N/A</v>
      </c>
      <c r="P251" s="147" t="e">
        <f>IF(tbl_dmi_isin[[#This Row],[Index]]&gt;$A$2,"",TEXT(INDEX(Corp_value!$A$1:$EC$2998,MATCH(tbl_dmi_isin[[#This Row],[ISIN]],Corp_value!$B:$B,0),MATCH(P$2,Corp_value!$1:$1,0)),"yyyy/mm/dd"))</f>
        <v>#N/A</v>
      </c>
      <c r="Q251" s="147" t="e">
        <f>IF(tbl_dmi_isin[[#This Row],[Index]]&gt;$A$2,"",TEXT(INDEX(Corp_value!$A$1:$EC$2998,MATCH(tbl_dmi_isin[[#This Row],[ISIN]],Corp_value!$B:$B,0),MATCH(Q$2,Corp_value!$1:$1,0)),"yyyy/mm/dd"))</f>
        <v>#N/A</v>
      </c>
      <c r="R251" s="147" t="e">
        <f>IF(tbl_dmi_isin[[#This Row],[Index]]&gt;$A$2,"",IF(TEXT(INDEX(Corp_value!$A$1:$EC$2998,MATCH(tbl_dmi_isin[[#This Row],[ISIN]],Corp_value!$B:$B,0),MATCH(R$2,Corp_value!$1:$1,0)),"yyyy/mm/dd")="--","",TEXT(INDEX(Corp_value!$A$1:$EC$2998,MATCH(tbl_dmi_isin[[#This Row],[ISIN]],Corp_value!$B:$B,0),MATCH(R$2,Corp_value!$1:$1,0)),"yyyy/mm/dd")))</f>
        <v>#N/A</v>
      </c>
      <c r="S251" s="132" t="e">
        <f>IF(tbl_dmi_isin[[#This Row],[Index]]&gt;$A$2,"",INDEX(Corp_value!$A$1:$EC$2998,MATCH(tbl_dmi_isin[[#This Row],[ISIN]],Corp_value!$B:$B,0),MATCH(S$2,Corp_value!$1:$1,0)))</f>
        <v>#N/A</v>
      </c>
      <c r="T251" s="132" t="e">
        <f>IF(tbl_dmi_isin[[#This Row],[Index]]&gt;$A$2,"",INDEX(Corp_value!$A$1:$EC$2998,MATCH(tbl_dmi_isin[[#This Row],[ISIN]],Corp_value!$B:$B,0),MATCH(T$2,Corp_value!$1:$1,0)))</f>
        <v>#N/A</v>
      </c>
      <c r="U251" s="132" t="e">
        <f>IF(tbl_dmi_isin[[#This Row],[Index]]&gt;$A$2,"",IF(INDEX(Corp_value!$A$1:$EC$2998,MATCH(tbl_dmi_isin[[#This Row],[ISIN]],Corp_value!$B:$B,0),MATCH(U$2,Corp_value!$1:$1,0))="--","",INDEX(Corp_value!$A$1:$EC$2998,MATCH(tbl_dmi_isin[[#This Row],[ISIN]],Corp_value!$B:$B,0),MATCH(U$2,Corp_value!$1:$1,0))))</f>
        <v>#N/A</v>
      </c>
      <c r="V251" s="145" t="str">
        <f>IFERROR(IF(tbl_dmi_isin[[#This Row],[Index]]&gt;$A$2,"",INDEX(Corp_value!$A$1:$EC$2998,MATCH(tbl_dmi_isin[[#This Row],[ISIN]],Corp_value!$B:$B,0),MATCH(V$2,Corp_value!$1:$1,0)))/100000000,"")</f>
        <v/>
      </c>
      <c r="W251" s="150" t="e">
        <f>IF(tbl_dmi_isin[[#This Row],[Index]]&gt;$A$2,"",INDEX(Corp_value!$A$1:$EC$2998,MATCH(tbl_dmi_isin[[#This Row],[ISIN]],Corp_value!$B:$B,0),MATCH(W$2,Corp_value!$1:$1,0)))</f>
        <v>#N/A</v>
      </c>
      <c r="X251" s="150" t="e">
        <f>IF(tbl_dmi_isin[[#This Row],[Index]]&gt;$A$2,"",INDEX(Corp_value!$A$1:$EC$2998,MATCH(tbl_dmi_isin[[#This Row],[ISIN]],Corp_value!$B:$B,0),MATCH(X$2,Corp_value!$1:$1,0)))</f>
        <v>#N/A</v>
      </c>
      <c r="Y251" s="153" t="e">
        <f>IF(tbl_dmi_isin[[#This Row],[Index]]&gt;$A$2,"",INDEX(Corp_value!$A$1:$EC$2998,MATCH(tbl_dmi_isin[[#This Row],[ISIN]],Corp_value!$B:$B,0),MATCH(Y$2,Corp_value!$1:$1,0)))</f>
        <v>#N/A</v>
      </c>
      <c r="Z251" s="153" t="e">
        <f>IF(tbl_dmi_isin[[#This Row],[Index]]&gt;$A$2,"",INDEX(Corp_value!$A$1:$EC$2998,MATCH(tbl_dmi_isin[[#This Row],[ISIN]],Corp_value!$B:$B,0),MATCH(Z$2,Corp_value!$1:$1,0)))</f>
        <v>#N/A</v>
      </c>
    </row>
    <row r="252" spans="1:26">
      <c r="A252" s="12">
        <v>249</v>
      </c>
      <c r="B252" s="85" t="str">
        <f>IF(tbl_dmi_isin[[#This Row],[Index]]&gt;$A$2,"",TEXT(INDEX(美元债一级!$A$2:$BO$2879,tbl_dmi_isin[[#This Row],[Index]]+1,MATCH(B$2,美元债一级!$2:$2,0)),"yyyy/mm/dd"))</f>
        <v>2023/02/13</v>
      </c>
      <c r="C252" s="12" t="str">
        <f>IF(tbl_dmi_isin[[#This Row],[Index]]&gt;$A$2,"",INDEX(美元债一级!$A$2:$BO$2880,tbl_dmi_isin[[#This Row],[Index]]+1,MATCH(C$2,美元债一级!$2:$2,0)))</f>
        <v>XS2589783740</v>
      </c>
      <c r="D252" s="12" t="str">
        <f>IF(tbl_dmi_isin[[#This Row],[Index]]&gt;$A$2,"",INDEX(美元债一级!$A$2:$BO$2880,tbl_dmi_isin[[#This Row],[Index]]+1,MATCH(D$2,美元债一级!$2:$2,0)))</f>
        <v>香港按揭证券有限公司</v>
      </c>
      <c r="E252" s="12" t="str">
        <f>TEXT(tbl_dmi_isin[[#This Row],[定价日]],"YYMMDD")&amp;tbl_dmi_isin[[#This Row],[ISIN]]</f>
        <v>230213XS2589783740</v>
      </c>
      <c r="F252" s="115"/>
      <c r="G252" s="24" t="e">
        <f>IF(tbl_dmi_isin[[#This Row],[Index]]&gt;$A$2,"",INDEX(Corp_value!$A$1:$EC$2998,MATCH(tbl_dmi_isin[[#This Row],[ISIN]],Corp_value!$B:$B,0),MATCH(G$2,Corp_value!$1:$1,0)))</f>
        <v>#N/A</v>
      </c>
      <c r="H252" s="25" t="e">
        <f>IF(tbl_dmi_isin[[#This Row],[Index]]&gt;$A$2,"",INDEX(Corp_value!$A$1:$EC$2998,MATCH(tbl_dmi_isin[[#This Row],[ISIN]],Corp_value!$B:$B,0),MATCH(H$2,Corp_value!$1:$1,0)))</f>
        <v>#N/A</v>
      </c>
      <c r="I252" s="25" t="e">
        <f>IF(tbl_dmi_isin[[#This Row],[Index]]&gt;$A$2,"",IF(INDEX(Corp_value!$A$1:$EC$2998,MATCH(tbl_dmi_isin[[#This Row],[ISIN]],Corp_value!$B:$B,0),MATCH(I$2,Corp_value!$1:$1,0))="--","",INDEX(Corp_value!$A$1:$EC$2998,MATCH(tbl_dmi_isin[[#This Row],[ISIN]],Corp_value!$B:$B,0),MATCH(I$2,Corp_value!$1:$1,0))))</f>
        <v>#N/A</v>
      </c>
      <c r="J252" s="24" t="e">
        <f>IF(tbl_dmi_isin[[#This Row],[Index]]&gt;$A$2,"",INDEX(Corp_value!$A$1:$EC$2998,MATCH(tbl_dmi_isin[[#This Row],[ISIN]],Corp_value!$B:$B,0),MATCH(J$2,Corp_value!$1:$1,0)))</f>
        <v>#N/A</v>
      </c>
      <c r="K252" s="24" t="e">
        <f>IF(tbl_dmi_isin[[#This Row],[Index]]&gt;$A$2,"",INDEX(Corp_value!$A$1:$EC$2998,MATCH(tbl_dmi_isin[[#This Row],[ISIN]],Corp_value!$B:$B,0),MATCH(K$2,Corp_value!$1:$1,0)))</f>
        <v>#N/A</v>
      </c>
      <c r="L252" s="24" t="e">
        <f>IF(tbl_dmi_isin[[#This Row],[Index]]&gt;$A$2,"",IF(INDEX(Corp_value!$A$1:$EC$2998,MATCH(tbl_dmi_isin[[#This Row],[ISIN]],Corp_value!$B:$B,0),MATCH(L$2,Corp_value!$1:$1,0))="--","",INDEX(Corp_value!$A$1:$EC$2998,MATCH(tbl_dmi_isin[[#This Row],[ISIN]],Corp_value!$B:$B,0),MATCH(L$2,Corp_value!$1:$1,0))))</f>
        <v>#N/A</v>
      </c>
      <c r="M252" s="132" t="e">
        <f>IF(tbl_dmi_isin[[#This Row],[Index]]&gt;$A$2,"",INDEX(Corp_value!$A$1:$EC$2998,MATCH(tbl_dmi_isin[[#This Row],[ISIN]],Corp_value!$B:$B,0),MATCH(M$2,Corp_value!$1:$1,0)))</f>
        <v>#N/A</v>
      </c>
      <c r="N252" s="132" t="e">
        <f>IF(tbl_dmi_isin[[#This Row],[Index]]&gt;$A$2,"",IF(INDEX(Corp_value!$A$1:$EC$2998,MATCH(tbl_dmi_isin[[#This Row],[ISIN]],Corp_value!$B:$B,0),MATCH(N$2,Corp_value!$1:$1,0))="--","",INDEX(Corp_value!$A$1:$EC$2998,MATCH(tbl_dmi_isin[[#This Row],[ISIN]],Corp_value!$B:$B,0),MATCH(N$2,Corp_value!$1:$1,0))))</f>
        <v>#N/A</v>
      </c>
      <c r="O252" s="132" t="e">
        <f>IF(tbl_dmi_isin[[#This Row],[Index]]&gt;$A$2,"",INDEX(Corp_value!$A$1:$EC$2998,MATCH(tbl_dmi_isin[[#This Row],[ISIN]],Corp_value!$B:$B,0),MATCH(O$2,Corp_value!$1:$1,0)))</f>
        <v>#N/A</v>
      </c>
      <c r="P252" s="147" t="e">
        <f>IF(tbl_dmi_isin[[#This Row],[Index]]&gt;$A$2,"",TEXT(INDEX(Corp_value!$A$1:$EC$2998,MATCH(tbl_dmi_isin[[#This Row],[ISIN]],Corp_value!$B:$B,0),MATCH(P$2,Corp_value!$1:$1,0)),"yyyy/mm/dd"))</f>
        <v>#N/A</v>
      </c>
      <c r="Q252" s="147" t="e">
        <f>IF(tbl_dmi_isin[[#This Row],[Index]]&gt;$A$2,"",TEXT(INDEX(Corp_value!$A$1:$EC$2998,MATCH(tbl_dmi_isin[[#This Row],[ISIN]],Corp_value!$B:$B,0),MATCH(Q$2,Corp_value!$1:$1,0)),"yyyy/mm/dd"))</f>
        <v>#N/A</v>
      </c>
      <c r="R252" s="147" t="e">
        <f>IF(tbl_dmi_isin[[#This Row],[Index]]&gt;$A$2,"",IF(TEXT(INDEX(Corp_value!$A$1:$EC$2998,MATCH(tbl_dmi_isin[[#This Row],[ISIN]],Corp_value!$B:$B,0),MATCH(R$2,Corp_value!$1:$1,0)),"yyyy/mm/dd")="--","",TEXT(INDEX(Corp_value!$A$1:$EC$2998,MATCH(tbl_dmi_isin[[#This Row],[ISIN]],Corp_value!$B:$B,0),MATCH(R$2,Corp_value!$1:$1,0)),"yyyy/mm/dd")))</f>
        <v>#N/A</v>
      </c>
      <c r="S252" s="132" t="e">
        <f>IF(tbl_dmi_isin[[#This Row],[Index]]&gt;$A$2,"",INDEX(Corp_value!$A$1:$EC$2998,MATCH(tbl_dmi_isin[[#This Row],[ISIN]],Corp_value!$B:$B,0),MATCH(S$2,Corp_value!$1:$1,0)))</f>
        <v>#N/A</v>
      </c>
      <c r="T252" s="132" t="e">
        <f>IF(tbl_dmi_isin[[#This Row],[Index]]&gt;$A$2,"",INDEX(Corp_value!$A$1:$EC$2998,MATCH(tbl_dmi_isin[[#This Row],[ISIN]],Corp_value!$B:$B,0),MATCH(T$2,Corp_value!$1:$1,0)))</f>
        <v>#N/A</v>
      </c>
      <c r="U252" s="132" t="e">
        <f>IF(tbl_dmi_isin[[#This Row],[Index]]&gt;$A$2,"",IF(INDEX(Corp_value!$A$1:$EC$2998,MATCH(tbl_dmi_isin[[#This Row],[ISIN]],Corp_value!$B:$B,0),MATCH(U$2,Corp_value!$1:$1,0))="--","",INDEX(Corp_value!$A$1:$EC$2998,MATCH(tbl_dmi_isin[[#This Row],[ISIN]],Corp_value!$B:$B,0),MATCH(U$2,Corp_value!$1:$1,0))))</f>
        <v>#N/A</v>
      </c>
      <c r="V252" s="145" t="str">
        <f>IFERROR(IF(tbl_dmi_isin[[#This Row],[Index]]&gt;$A$2,"",INDEX(Corp_value!$A$1:$EC$2998,MATCH(tbl_dmi_isin[[#This Row],[ISIN]],Corp_value!$B:$B,0),MATCH(V$2,Corp_value!$1:$1,0)))/100000000,"")</f>
        <v/>
      </c>
      <c r="W252" s="150" t="e">
        <f>IF(tbl_dmi_isin[[#This Row],[Index]]&gt;$A$2,"",INDEX(Corp_value!$A$1:$EC$2998,MATCH(tbl_dmi_isin[[#This Row],[ISIN]],Corp_value!$B:$B,0),MATCH(W$2,Corp_value!$1:$1,0)))</f>
        <v>#N/A</v>
      </c>
      <c r="X252" s="150" t="e">
        <f>IF(tbl_dmi_isin[[#This Row],[Index]]&gt;$A$2,"",INDEX(Corp_value!$A$1:$EC$2998,MATCH(tbl_dmi_isin[[#This Row],[ISIN]],Corp_value!$B:$B,0),MATCH(X$2,Corp_value!$1:$1,0)))</f>
        <v>#N/A</v>
      </c>
      <c r="Y252" s="153" t="e">
        <f>IF(tbl_dmi_isin[[#This Row],[Index]]&gt;$A$2,"",INDEX(Corp_value!$A$1:$EC$2998,MATCH(tbl_dmi_isin[[#This Row],[ISIN]],Corp_value!$B:$B,0),MATCH(Y$2,Corp_value!$1:$1,0)))</f>
        <v>#N/A</v>
      </c>
      <c r="Z252" s="153" t="e">
        <f>IF(tbl_dmi_isin[[#This Row],[Index]]&gt;$A$2,"",INDEX(Corp_value!$A$1:$EC$2998,MATCH(tbl_dmi_isin[[#This Row],[ISIN]],Corp_value!$B:$B,0),MATCH(Z$2,Corp_value!$1:$1,0)))</f>
        <v>#N/A</v>
      </c>
    </row>
    <row r="253" spans="1:26">
      <c r="A253" s="12">
        <v>250</v>
      </c>
      <c r="B253" s="85" t="str">
        <f>IF(tbl_dmi_isin[[#This Row],[Index]]&gt;$A$2,"",TEXT(INDEX(美元债一级!$A$2:$BO$2879,tbl_dmi_isin[[#This Row],[Index]]+1,MATCH(B$2,美元债一级!$2:$2,0)),"yyyy/mm/dd"))</f>
        <v>2023/02/10</v>
      </c>
      <c r="C253" s="12" t="str">
        <f>IF(tbl_dmi_isin[[#This Row],[Index]]&gt;$A$2,"",INDEX(美元债一级!$A$2:$BO$2880,tbl_dmi_isin[[#This Row],[Index]]+1,MATCH(C$2,美元债一级!$2:$2,0)))</f>
        <v>XS2589248512</v>
      </c>
      <c r="D253" s="12" t="str">
        <f>IF(tbl_dmi_isin[[#This Row],[Index]]&gt;$A$2,"",INDEX(美元债一级!$A$2:$BO$2880,tbl_dmi_isin[[#This Row],[Index]]+1,MATCH(D$2,美元债一级!$2:$2,0)))</f>
        <v>香港按揭证券有限公司</v>
      </c>
      <c r="E253" s="12" t="str">
        <f>TEXT(tbl_dmi_isin[[#This Row],[定价日]],"YYMMDD")&amp;tbl_dmi_isin[[#This Row],[ISIN]]</f>
        <v>230210XS2589248512</v>
      </c>
      <c r="F253" s="115"/>
      <c r="G253" s="24" t="e">
        <f>IF(tbl_dmi_isin[[#This Row],[Index]]&gt;$A$2,"",INDEX(Corp_value!$A$1:$EC$2998,MATCH(tbl_dmi_isin[[#This Row],[ISIN]],Corp_value!$B:$B,0),MATCH(G$2,Corp_value!$1:$1,0)))</f>
        <v>#N/A</v>
      </c>
      <c r="H253" s="25" t="e">
        <f>IF(tbl_dmi_isin[[#This Row],[Index]]&gt;$A$2,"",INDEX(Corp_value!$A$1:$EC$2998,MATCH(tbl_dmi_isin[[#This Row],[ISIN]],Corp_value!$B:$B,0),MATCH(H$2,Corp_value!$1:$1,0)))</f>
        <v>#N/A</v>
      </c>
      <c r="I253" s="25" t="e">
        <f>IF(tbl_dmi_isin[[#This Row],[Index]]&gt;$A$2,"",IF(INDEX(Corp_value!$A$1:$EC$2998,MATCH(tbl_dmi_isin[[#This Row],[ISIN]],Corp_value!$B:$B,0),MATCH(I$2,Corp_value!$1:$1,0))="--","",INDEX(Corp_value!$A$1:$EC$2998,MATCH(tbl_dmi_isin[[#This Row],[ISIN]],Corp_value!$B:$B,0),MATCH(I$2,Corp_value!$1:$1,0))))</f>
        <v>#N/A</v>
      </c>
      <c r="J253" s="24" t="e">
        <f>IF(tbl_dmi_isin[[#This Row],[Index]]&gt;$A$2,"",INDEX(Corp_value!$A$1:$EC$2998,MATCH(tbl_dmi_isin[[#This Row],[ISIN]],Corp_value!$B:$B,0),MATCH(J$2,Corp_value!$1:$1,0)))</f>
        <v>#N/A</v>
      </c>
      <c r="K253" s="24" t="e">
        <f>IF(tbl_dmi_isin[[#This Row],[Index]]&gt;$A$2,"",INDEX(Corp_value!$A$1:$EC$2998,MATCH(tbl_dmi_isin[[#This Row],[ISIN]],Corp_value!$B:$B,0),MATCH(K$2,Corp_value!$1:$1,0)))</f>
        <v>#N/A</v>
      </c>
      <c r="L253" s="24" t="e">
        <f>IF(tbl_dmi_isin[[#This Row],[Index]]&gt;$A$2,"",IF(INDEX(Corp_value!$A$1:$EC$2998,MATCH(tbl_dmi_isin[[#This Row],[ISIN]],Corp_value!$B:$B,0),MATCH(L$2,Corp_value!$1:$1,0))="--","",INDEX(Corp_value!$A$1:$EC$2998,MATCH(tbl_dmi_isin[[#This Row],[ISIN]],Corp_value!$B:$B,0),MATCH(L$2,Corp_value!$1:$1,0))))</f>
        <v>#N/A</v>
      </c>
      <c r="M253" s="132" t="e">
        <f>IF(tbl_dmi_isin[[#This Row],[Index]]&gt;$A$2,"",INDEX(Corp_value!$A$1:$EC$2998,MATCH(tbl_dmi_isin[[#This Row],[ISIN]],Corp_value!$B:$B,0),MATCH(M$2,Corp_value!$1:$1,0)))</f>
        <v>#N/A</v>
      </c>
      <c r="N253" s="132" t="e">
        <f>IF(tbl_dmi_isin[[#This Row],[Index]]&gt;$A$2,"",IF(INDEX(Corp_value!$A$1:$EC$2998,MATCH(tbl_dmi_isin[[#This Row],[ISIN]],Corp_value!$B:$B,0),MATCH(N$2,Corp_value!$1:$1,0))="--","",INDEX(Corp_value!$A$1:$EC$2998,MATCH(tbl_dmi_isin[[#This Row],[ISIN]],Corp_value!$B:$B,0),MATCH(N$2,Corp_value!$1:$1,0))))</f>
        <v>#N/A</v>
      </c>
      <c r="O253" s="132" t="e">
        <f>IF(tbl_dmi_isin[[#This Row],[Index]]&gt;$A$2,"",INDEX(Corp_value!$A$1:$EC$2998,MATCH(tbl_dmi_isin[[#This Row],[ISIN]],Corp_value!$B:$B,0),MATCH(O$2,Corp_value!$1:$1,0)))</f>
        <v>#N/A</v>
      </c>
      <c r="P253" s="147" t="e">
        <f>IF(tbl_dmi_isin[[#This Row],[Index]]&gt;$A$2,"",TEXT(INDEX(Corp_value!$A$1:$EC$2998,MATCH(tbl_dmi_isin[[#This Row],[ISIN]],Corp_value!$B:$B,0),MATCH(P$2,Corp_value!$1:$1,0)),"yyyy/mm/dd"))</f>
        <v>#N/A</v>
      </c>
      <c r="Q253" s="147" t="e">
        <f>IF(tbl_dmi_isin[[#This Row],[Index]]&gt;$A$2,"",TEXT(INDEX(Corp_value!$A$1:$EC$2998,MATCH(tbl_dmi_isin[[#This Row],[ISIN]],Corp_value!$B:$B,0),MATCH(Q$2,Corp_value!$1:$1,0)),"yyyy/mm/dd"))</f>
        <v>#N/A</v>
      </c>
      <c r="R253" s="147" t="e">
        <f>IF(tbl_dmi_isin[[#This Row],[Index]]&gt;$A$2,"",IF(TEXT(INDEX(Corp_value!$A$1:$EC$2998,MATCH(tbl_dmi_isin[[#This Row],[ISIN]],Corp_value!$B:$B,0),MATCH(R$2,Corp_value!$1:$1,0)),"yyyy/mm/dd")="--","",TEXT(INDEX(Corp_value!$A$1:$EC$2998,MATCH(tbl_dmi_isin[[#This Row],[ISIN]],Corp_value!$B:$B,0),MATCH(R$2,Corp_value!$1:$1,0)),"yyyy/mm/dd")))</f>
        <v>#N/A</v>
      </c>
      <c r="S253" s="132" t="e">
        <f>IF(tbl_dmi_isin[[#This Row],[Index]]&gt;$A$2,"",INDEX(Corp_value!$A$1:$EC$2998,MATCH(tbl_dmi_isin[[#This Row],[ISIN]],Corp_value!$B:$B,0),MATCH(S$2,Corp_value!$1:$1,0)))</f>
        <v>#N/A</v>
      </c>
      <c r="T253" s="132" t="e">
        <f>IF(tbl_dmi_isin[[#This Row],[Index]]&gt;$A$2,"",INDEX(Corp_value!$A$1:$EC$2998,MATCH(tbl_dmi_isin[[#This Row],[ISIN]],Corp_value!$B:$B,0),MATCH(T$2,Corp_value!$1:$1,0)))</f>
        <v>#N/A</v>
      </c>
      <c r="U253" s="132" t="e">
        <f>IF(tbl_dmi_isin[[#This Row],[Index]]&gt;$A$2,"",IF(INDEX(Corp_value!$A$1:$EC$2998,MATCH(tbl_dmi_isin[[#This Row],[ISIN]],Corp_value!$B:$B,0),MATCH(U$2,Corp_value!$1:$1,0))="--","",INDEX(Corp_value!$A$1:$EC$2998,MATCH(tbl_dmi_isin[[#This Row],[ISIN]],Corp_value!$B:$B,0),MATCH(U$2,Corp_value!$1:$1,0))))</f>
        <v>#N/A</v>
      </c>
      <c r="V253" s="145" t="str">
        <f>IFERROR(IF(tbl_dmi_isin[[#This Row],[Index]]&gt;$A$2,"",INDEX(Corp_value!$A$1:$EC$2998,MATCH(tbl_dmi_isin[[#This Row],[ISIN]],Corp_value!$B:$B,0),MATCH(V$2,Corp_value!$1:$1,0)))/100000000,"")</f>
        <v/>
      </c>
      <c r="W253" s="150" t="e">
        <f>IF(tbl_dmi_isin[[#This Row],[Index]]&gt;$A$2,"",INDEX(Corp_value!$A$1:$EC$2998,MATCH(tbl_dmi_isin[[#This Row],[ISIN]],Corp_value!$B:$B,0),MATCH(W$2,Corp_value!$1:$1,0)))</f>
        <v>#N/A</v>
      </c>
      <c r="X253" s="150" t="e">
        <f>IF(tbl_dmi_isin[[#This Row],[Index]]&gt;$A$2,"",INDEX(Corp_value!$A$1:$EC$2998,MATCH(tbl_dmi_isin[[#This Row],[ISIN]],Corp_value!$B:$B,0),MATCH(X$2,Corp_value!$1:$1,0)))</f>
        <v>#N/A</v>
      </c>
      <c r="Y253" s="153" t="e">
        <f>IF(tbl_dmi_isin[[#This Row],[Index]]&gt;$A$2,"",INDEX(Corp_value!$A$1:$EC$2998,MATCH(tbl_dmi_isin[[#This Row],[ISIN]],Corp_value!$B:$B,0),MATCH(Y$2,Corp_value!$1:$1,0)))</f>
        <v>#N/A</v>
      </c>
      <c r="Z253" s="153" t="e">
        <f>IF(tbl_dmi_isin[[#This Row],[Index]]&gt;$A$2,"",INDEX(Corp_value!$A$1:$EC$2998,MATCH(tbl_dmi_isin[[#This Row],[ISIN]],Corp_value!$B:$B,0),MATCH(Z$2,Corp_value!$1:$1,0)))</f>
        <v>#N/A</v>
      </c>
    </row>
    <row r="254" spans="1:26">
      <c r="A254" s="12">
        <v>251</v>
      </c>
      <c r="B254" s="85" t="str">
        <f>IF(tbl_dmi_isin[[#This Row],[Index]]&gt;$A$2,"",TEXT(INDEX(美元债一级!$A$2:$BO$2879,tbl_dmi_isin[[#This Row],[Index]]+1,MATCH(B$2,美元债一级!$2:$2,0)),"yyyy/mm/dd"))</f>
        <v>2023/02/10</v>
      </c>
      <c r="C254" s="12" t="str">
        <f>IF(tbl_dmi_isin[[#This Row],[Index]]&gt;$A$2,"",INDEX(美元债一级!$A$2:$BO$2880,tbl_dmi_isin[[#This Row],[Index]]+1,MATCH(C$2,美元债一级!$2:$2,0)))</f>
        <v>XS2589290472</v>
      </c>
      <c r="D254" s="12" t="str">
        <f>IF(tbl_dmi_isin[[#This Row],[Index]]&gt;$A$2,"",INDEX(美元债一级!$A$2:$BO$2880,tbl_dmi_isin[[#This Row],[Index]]+1,MATCH(D$2,美元债一级!$2:$2,0)))</f>
        <v>香港按揭证券有限公司</v>
      </c>
      <c r="E254" s="12" t="str">
        <f>TEXT(tbl_dmi_isin[[#This Row],[定价日]],"YYMMDD")&amp;tbl_dmi_isin[[#This Row],[ISIN]]</f>
        <v>230210XS2589290472</v>
      </c>
      <c r="F254" s="116"/>
      <c r="G254" s="24" t="e">
        <f>IF(tbl_dmi_isin[[#This Row],[Index]]&gt;$A$2,"",INDEX(Corp_value!$A$1:$EC$2998,MATCH(tbl_dmi_isin[[#This Row],[ISIN]],Corp_value!$B:$B,0),MATCH(G$2,Corp_value!$1:$1,0)))</f>
        <v>#N/A</v>
      </c>
      <c r="H254" s="25" t="e">
        <f>IF(tbl_dmi_isin[[#This Row],[Index]]&gt;$A$2,"",INDEX(Corp_value!$A$1:$EC$2998,MATCH(tbl_dmi_isin[[#This Row],[ISIN]],Corp_value!$B:$B,0),MATCH(H$2,Corp_value!$1:$1,0)))</f>
        <v>#N/A</v>
      </c>
      <c r="I254" s="25" t="e">
        <f>IF(tbl_dmi_isin[[#This Row],[Index]]&gt;$A$2,"",IF(INDEX(Corp_value!$A$1:$EC$2998,MATCH(tbl_dmi_isin[[#This Row],[ISIN]],Corp_value!$B:$B,0),MATCH(I$2,Corp_value!$1:$1,0))="--","",INDEX(Corp_value!$A$1:$EC$2998,MATCH(tbl_dmi_isin[[#This Row],[ISIN]],Corp_value!$B:$B,0),MATCH(I$2,Corp_value!$1:$1,0))))</f>
        <v>#N/A</v>
      </c>
      <c r="J254" s="24" t="e">
        <f>IF(tbl_dmi_isin[[#This Row],[Index]]&gt;$A$2,"",INDEX(Corp_value!$A$1:$EC$2998,MATCH(tbl_dmi_isin[[#This Row],[ISIN]],Corp_value!$B:$B,0),MATCH(J$2,Corp_value!$1:$1,0)))</f>
        <v>#N/A</v>
      </c>
      <c r="K254" s="24" t="e">
        <f>IF(tbl_dmi_isin[[#This Row],[Index]]&gt;$A$2,"",INDEX(Corp_value!$A$1:$EC$2998,MATCH(tbl_dmi_isin[[#This Row],[ISIN]],Corp_value!$B:$B,0),MATCH(K$2,Corp_value!$1:$1,0)))</f>
        <v>#N/A</v>
      </c>
      <c r="L254" s="24" t="e">
        <f>IF(tbl_dmi_isin[[#This Row],[Index]]&gt;$A$2,"",IF(INDEX(Corp_value!$A$1:$EC$2998,MATCH(tbl_dmi_isin[[#This Row],[ISIN]],Corp_value!$B:$B,0),MATCH(L$2,Corp_value!$1:$1,0))="--","",INDEX(Corp_value!$A$1:$EC$2998,MATCH(tbl_dmi_isin[[#This Row],[ISIN]],Corp_value!$B:$B,0),MATCH(L$2,Corp_value!$1:$1,0))))</f>
        <v>#N/A</v>
      </c>
      <c r="M254" s="132" t="e">
        <f>IF(tbl_dmi_isin[[#This Row],[Index]]&gt;$A$2,"",INDEX(Corp_value!$A$1:$EC$2998,MATCH(tbl_dmi_isin[[#This Row],[ISIN]],Corp_value!$B:$B,0),MATCH(M$2,Corp_value!$1:$1,0)))</f>
        <v>#N/A</v>
      </c>
      <c r="N254" s="132" t="e">
        <f>IF(tbl_dmi_isin[[#This Row],[Index]]&gt;$A$2,"",IF(INDEX(Corp_value!$A$1:$EC$2998,MATCH(tbl_dmi_isin[[#This Row],[ISIN]],Corp_value!$B:$B,0),MATCH(N$2,Corp_value!$1:$1,0))="--","",INDEX(Corp_value!$A$1:$EC$2998,MATCH(tbl_dmi_isin[[#This Row],[ISIN]],Corp_value!$B:$B,0),MATCH(N$2,Corp_value!$1:$1,0))))</f>
        <v>#N/A</v>
      </c>
      <c r="O254" s="132" t="e">
        <f>IF(tbl_dmi_isin[[#This Row],[Index]]&gt;$A$2,"",INDEX(Corp_value!$A$1:$EC$2998,MATCH(tbl_dmi_isin[[#This Row],[ISIN]],Corp_value!$B:$B,0),MATCH(O$2,Corp_value!$1:$1,0)))</f>
        <v>#N/A</v>
      </c>
      <c r="P254" s="148" t="e">
        <f>IF(tbl_dmi_isin[[#This Row],[Index]]&gt;$A$2,"",TEXT(INDEX(Corp_value!$A$1:$EC$2998,MATCH(tbl_dmi_isin[[#This Row],[ISIN]],Corp_value!$B:$B,0),MATCH(P$2,Corp_value!$1:$1,0)),"yyyy/mm/dd"))</f>
        <v>#N/A</v>
      </c>
      <c r="Q254" s="148" t="e">
        <f>IF(tbl_dmi_isin[[#This Row],[Index]]&gt;$A$2,"",TEXT(INDEX(Corp_value!$A$1:$EC$2998,MATCH(tbl_dmi_isin[[#This Row],[ISIN]],Corp_value!$B:$B,0),MATCH(Q$2,Corp_value!$1:$1,0)),"yyyy/mm/dd"))</f>
        <v>#N/A</v>
      </c>
      <c r="R254" s="148" t="e">
        <f>IF(tbl_dmi_isin[[#This Row],[Index]]&gt;$A$2,"",IF(TEXT(INDEX(Corp_value!$A$1:$EC$2998,MATCH(tbl_dmi_isin[[#This Row],[ISIN]],Corp_value!$B:$B,0),MATCH(R$2,Corp_value!$1:$1,0)),"yyyy/mm/dd")="--","",TEXT(INDEX(Corp_value!$A$1:$EC$2998,MATCH(tbl_dmi_isin[[#This Row],[ISIN]],Corp_value!$B:$B,0),MATCH(R$2,Corp_value!$1:$1,0)),"yyyy/mm/dd")))</f>
        <v>#N/A</v>
      </c>
      <c r="S254" s="132" t="e">
        <f>IF(tbl_dmi_isin[[#This Row],[Index]]&gt;$A$2,"",INDEX(Corp_value!$A$1:$EC$2998,MATCH(tbl_dmi_isin[[#This Row],[ISIN]],Corp_value!$B:$B,0),MATCH(S$2,Corp_value!$1:$1,0)))</f>
        <v>#N/A</v>
      </c>
      <c r="T254" s="132" t="e">
        <f>IF(tbl_dmi_isin[[#This Row],[Index]]&gt;$A$2,"",INDEX(Corp_value!$A$1:$EC$2998,MATCH(tbl_dmi_isin[[#This Row],[ISIN]],Corp_value!$B:$B,0),MATCH(T$2,Corp_value!$1:$1,0)))</f>
        <v>#N/A</v>
      </c>
      <c r="U254" s="132" t="e">
        <f>IF(tbl_dmi_isin[[#This Row],[Index]]&gt;$A$2,"",IF(INDEX(Corp_value!$A$1:$EC$2998,MATCH(tbl_dmi_isin[[#This Row],[ISIN]],Corp_value!$B:$B,0),MATCH(U$2,Corp_value!$1:$1,0))="--","",INDEX(Corp_value!$A$1:$EC$2998,MATCH(tbl_dmi_isin[[#This Row],[ISIN]],Corp_value!$B:$B,0),MATCH(U$2,Corp_value!$1:$1,0))))</f>
        <v>#N/A</v>
      </c>
      <c r="V254" s="145" t="str">
        <f>IFERROR(IF(tbl_dmi_isin[[#This Row],[Index]]&gt;$A$2,"",INDEX(Corp_value!$A$1:$EC$2998,MATCH(tbl_dmi_isin[[#This Row],[ISIN]],Corp_value!$B:$B,0),MATCH(V$2,Corp_value!$1:$1,0)))/100000000,"")</f>
        <v/>
      </c>
      <c r="W254" s="150" t="e">
        <f>IF(tbl_dmi_isin[[#This Row],[Index]]&gt;$A$2,"",INDEX(Corp_value!$A$1:$EC$2998,MATCH(tbl_dmi_isin[[#This Row],[ISIN]],Corp_value!$B:$B,0),MATCH(W$2,Corp_value!$1:$1,0)))</f>
        <v>#N/A</v>
      </c>
      <c r="X254" s="150" t="e">
        <f>IF(tbl_dmi_isin[[#This Row],[Index]]&gt;$A$2,"",INDEX(Corp_value!$A$1:$EC$2998,MATCH(tbl_dmi_isin[[#This Row],[ISIN]],Corp_value!$B:$B,0),MATCH(X$2,Corp_value!$1:$1,0)))</f>
        <v>#N/A</v>
      </c>
      <c r="Y254" s="153" t="e">
        <f>IF(tbl_dmi_isin[[#This Row],[Index]]&gt;$A$2,"",INDEX(Corp_value!$A$1:$EC$2998,MATCH(tbl_dmi_isin[[#This Row],[ISIN]],Corp_value!$B:$B,0),MATCH(Y$2,Corp_value!$1:$1,0)))</f>
        <v>#N/A</v>
      </c>
      <c r="Z254" s="153" t="e">
        <f>IF(tbl_dmi_isin[[#This Row],[Index]]&gt;$A$2,"",INDEX(Corp_value!$A$1:$EC$2998,MATCH(tbl_dmi_isin[[#This Row],[ISIN]],Corp_value!$B:$B,0),MATCH(Z$2,Corp_value!$1:$1,0)))</f>
        <v>#N/A</v>
      </c>
    </row>
    <row r="255" spans="1:26">
      <c r="A255" s="12">
        <v>252</v>
      </c>
      <c r="B255" s="85" t="str">
        <f>IF(tbl_dmi_isin[[#This Row],[Index]]&gt;$A$2,"",TEXT(INDEX(美元债一级!$A$2:$BO$2879,tbl_dmi_isin[[#This Row],[Index]]+1,MATCH(B$2,美元债一级!$2:$2,0)),"yyyy/mm/dd"))</f>
        <v>2023/02/10</v>
      </c>
      <c r="C255" s="12" t="str">
        <f>IF(tbl_dmi_isin[[#This Row],[Index]]&gt;$A$2,"",INDEX(美元债一级!$A$2:$BO$2880,tbl_dmi_isin[[#This Row],[Index]]+1,MATCH(C$2,美元债一级!$2:$2,0)))</f>
        <v>XS2497721600</v>
      </c>
      <c r="D255" s="12" t="str">
        <f>IF(tbl_dmi_isin[[#This Row],[Index]]&gt;$A$2,"",INDEX(美元债一级!$A$2:$BO$2880,tbl_dmi_isin[[#This Row],[Index]]+1,MATCH(D$2,美元债一级!$2:$2,0)))</f>
        <v>浙江安吉国控建设发展集团有限公司</v>
      </c>
      <c r="E255" s="12" t="str">
        <f>TEXT(tbl_dmi_isin[[#This Row],[定价日]],"YYMMDD")&amp;tbl_dmi_isin[[#This Row],[ISIN]]</f>
        <v>230210XS2497721600</v>
      </c>
      <c r="F255" s="115"/>
      <c r="G255" s="24" t="e">
        <f>IF(tbl_dmi_isin[[#This Row],[Index]]&gt;$A$2,"",INDEX(Corp_value!$A$1:$EC$2998,MATCH(tbl_dmi_isin[[#This Row],[ISIN]],Corp_value!$B:$B,0),MATCH(G$2,Corp_value!$1:$1,0)))</f>
        <v>#N/A</v>
      </c>
      <c r="H255" s="25" t="e">
        <f>IF(tbl_dmi_isin[[#This Row],[Index]]&gt;$A$2,"",INDEX(Corp_value!$A$1:$EC$2998,MATCH(tbl_dmi_isin[[#This Row],[ISIN]],Corp_value!$B:$B,0),MATCH(H$2,Corp_value!$1:$1,0)))</f>
        <v>#N/A</v>
      </c>
      <c r="I255" s="25" t="e">
        <f>IF(tbl_dmi_isin[[#This Row],[Index]]&gt;$A$2,"",IF(INDEX(Corp_value!$A$1:$EC$2998,MATCH(tbl_dmi_isin[[#This Row],[ISIN]],Corp_value!$B:$B,0),MATCH(I$2,Corp_value!$1:$1,0))="--","",INDEX(Corp_value!$A$1:$EC$2998,MATCH(tbl_dmi_isin[[#This Row],[ISIN]],Corp_value!$B:$B,0),MATCH(I$2,Corp_value!$1:$1,0))))</f>
        <v>#N/A</v>
      </c>
      <c r="J255" s="24" t="e">
        <f>IF(tbl_dmi_isin[[#This Row],[Index]]&gt;$A$2,"",INDEX(Corp_value!$A$1:$EC$2998,MATCH(tbl_dmi_isin[[#This Row],[ISIN]],Corp_value!$B:$B,0),MATCH(J$2,Corp_value!$1:$1,0)))</f>
        <v>#N/A</v>
      </c>
      <c r="K255" s="24" t="e">
        <f>IF(tbl_dmi_isin[[#This Row],[Index]]&gt;$A$2,"",INDEX(Corp_value!$A$1:$EC$2998,MATCH(tbl_dmi_isin[[#This Row],[ISIN]],Corp_value!$B:$B,0),MATCH(K$2,Corp_value!$1:$1,0)))</f>
        <v>#N/A</v>
      </c>
      <c r="L255" s="24" t="e">
        <f>IF(tbl_dmi_isin[[#This Row],[Index]]&gt;$A$2,"",IF(INDEX(Corp_value!$A$1:$EC$2998,MATCH(tbl_dmi_isin[[#This Row],[ISIN]],Corp_value!$B:$B,0),MATCH(L$2,Corp_value!$1:$1,0))="--","",INDEX(Corp_value!$A$1:$EC$2998,MATCH(tbl_dmi_isin[[#This Row],[ISIN]],Corp_value!$B:$B,0),MATCH(L$2,Corp_value!$1:$1,0))))</f>
        <v>#N/A</v>
      </c>
      <c r="M255" s="132" t="e">
        <f>IF(tbl_dmi_isin[[#This Row],[Index]]&gt;$A$2,"",INDEX(Corp_value!$A$1:$EC$2998,MATCH(tbl_dmi_isin[[#This Row],[ISIN]],Corp_value!$B:$B,0),MATCH(M$2,Corp_value!$1:$1,0)))</f>
        <v>#N/A</v>
      </c>
      <c r="N255" s="132" t="e">
        <f>IF(tbl_dmi_isin[[#This Row],[Index]]&gt;$A$2,"",IF(INDEX(Corp_value!$A$1:$EC$2998,MATCH(tbl_dmi_isin[[#This Row],[ISIN]],Corp_value!$B:$B,0),MATCH(N$2,Corp_value!$1:$1,0))="--","",INDEX(Corp_value!$A$1:$EC$2998,MATCH(tbl_dmi_isin[[#This Row],[ISIN]],Corp_value!$B:$B,0),MATCH(N$2,Corp_value!$1:$1,0))))</f>
        <v>#N/A</v>
      </c>
      <c r="O255" s="132" t="e">
        <f>IF(tbl_dmi_isin[[#This Row],[Index]]&gt;$A$2,"",INDEX(Corp_value!$A$1:$EC$2998,MATCH(tbl_dmi_isin[[#This Row],[ISIN]],Corp_value!$B:$B,0),MATCH(O$2,Corp_value!$1:$1,0)))</f>
        <v>#N/A</v>
      </c>
      <c r="P255" s="147" t="e">
        <f>IF(tbl_dmi_isin[[#This Row],[Index]]&gt;$A$2,"",TEXT(INDEX(Corp_value!$A$1:$EC$2998,MATCH(tbl_dmi_isin[[#This Row],[ISIN]],Corp_value!$B:$B,0),MATCH(P$2,Corp_value!$1:$1,0)),"yyyy/mm/dd"))</f>
        <v>#N/A</v>
      </c>
      <c r="Q255" s="147" t="e">
        <f>IF(tbl_dmi_isin[[#This Row],[Index]]&gt;$A$2,"",TEXT(INDEX(Corp_value!$A$1:$EC$2998,MATCH(tbl_dmi_isin[[#This Row],[ISIN]],Corp_value!$B:$B,0),MATCH(Q$2,Corp_value!$1:$1,0)),"yyyy/mm/dd"))</f>
        <v>#N/A</v>
      </c>
      <c r="R255" s="147" t="e">
        <f>IF(tbl_dmi_isin[[#This Row],[Index]]&gt;$A$2,"",IF(TEXT(INDEX(Corp_value!$A$1:$EC$2998,MATCH(tbl_dmi_isin[[#This Row],[ISIN]],Corp_value!$B:$B,0),MATCH(R$2,Corp_value!$1:$1,0)),"yyyy/mm/dd")="--","",TEXT(INDEX(Corp_value!$A$1:$EC$2998,MATCH(tbl_dmi_isin[[#This Row],[ISIN]],Corp_value!$B:$B,0),MATCH(R$2,Corp_value!$1:$1,0)),"yyyy/mm/dd")))</f>
        <v>#N/A</v>
      </c>
      <c r="S255" s="132" t="e">
        <f>IF(tbl_dmi_isin[[#This Row],[Index]]&gt;$A$2,"",INDEX(Corp_value!$A$1:$EC$2998,MATCH(tbl_dmi_isin[[#This Row],[ISIN]],Corp_value!$B:$B,0),MATCH(S$2,Corp_value!$1:$1,0)))</f>
        <v>#N/A</v>
      </c>
      <c r="T255" s="132" t="e">
        <f>IF(tbl_dmi_isin[[#This Row],[Index]]&gt;$A$2,"",INDEX(Corp_value!$A$1:$EC$2998,MATCH(tbl_dmi_isin[[#This Row],[ISIN]],Corp_value!$B:$B,0),MATCH(T$2,Corp_value!$1:$1,0)))</f>
        <v>#N/A</v>
      </c>
      <c r="U255" s="132" t="e">
        <f>IF(tbl_dmi_isin[[#This Row],[Index]]&gt;$A$2,"",IF(INDEX(Corp_value!$A$1:$EC$2998,MATCH(tbl_dmi_isin[[#This Row],[ISIN]],Corp_value!$B:$B,0),MATCH(U$2,Corp_value!$1:$1,0))="--","",INDEX(Corp_value!$A$1:$EC$2998,MATCH(tbl_dmi_isin[[#This Row],[ISIN]],Corp_value!$B:$B,0),MATCH(U$2,Corp_value!$1:$1,0))))</f>
        <v>#N/A</v>
      </c>
      <c r="V255" s="145" t="str">
        <f>IFERROR(IF(tbl_dmi_isin[[#This Row],[Index]]&gt;$A$2,"",INDEX(Corp_value!$A$1:$EC$2998,MATCH(tbl_dmi_isin[[#This Row],[ISIN]],Corp_value!$B:$B,0),MATCH(V$2,Corp_value!$1:$1,0)))/100000000,"")</f>
        <v/>
      </c>
      <c r="W255" s="150" t="e">
        <f>IF(tbl_dmi_isin[[#This Row],[Index]]&gt;$A$2,"",INDEX(Corp_value!$A$1:$EC$2998,MATCH(tbl_dmi_isin[[#This Row],[ISIN]],Corp_value!$B:$B,0),MATCH(W$2,Corp_value!$1:$1,0)))</f>
        <v>#N/A</v>
      </c>
      <c r="X255" s="150" t="e">
        <f>IF(tbl_dmi_isin[[#This Row],[Index]]&gt;$A$2,"",INDEX(Corp_value!$A$1:$EC$2998,MATCH(tbl_dmi_isin[[#This Row],[ISIN]],Corp_value!$B:$B,0),MATCH(X$2,Corp_value!$1:$1,0)))</f>
        <v>#N/A</v>
      </c>
      <c r="Y255" s="153" t="e">
        <f>IF(tbl_dmi_isin[[#This Row],[Index]]&gt;$A$2,"",INDEX(Corp_value!$A$1:$EC$2998,MATCH(tbl_dmi_isin[[#This Row],[ISIN]],Corp_value!$B:$B,0),MATCH(Y$2,Corp_value!$1:$1,0)))</f>
        <v>#N/A</v>
      </c>
      <c r="Z255" s="153" t="e">
        <f>IF(tbl_dmi_isin[[#This Row],[Index]]&gt;$A$2,"",INDEX(Corp_value!$A$1:$EC$2998,MATCH(tbl_dmi_isin[[#This Row],[ISIN]],Corp_value!$B:$B,0),MATCH(Z$2,Corp_value!$1:$1,0)))</f>
        <v>#N/A</v>
      </c>
    </row>
    <row r="256" spans="1:26">
      <c r="A256" s="12">
        <v>253</v>
      </c>
      <c r="B256" s="85" t="str">
        <f>IF(tbl_dmi_isin[[#This Row],[Index]]&gt;$A$2,"",TEXT(INDEX(美元债一级!$A$2:$BO$2879,tbl_dmi_isin[[#This Row],[Index]]+1,MATCH(B$2,美元债一级!$2:$2,0)),"yyyy/mm/dd"))</f>
        <v>2023/02/09</v>
      </c>
      <c r="C256" s="12" t="str">
        <f>IF(tbl_dmi_isin[[#This Row],[Index]]&gt;$A$2,"",INDEX(美元债一级!$A$2:$BO$2880,tbl_dmi_isin[[#This Row],[Index]]+1,MATCH(C$2,美元债一级!$2:$2,0)))</f>
        <v>XS2588945290</v>
      </c>
      <c r="D256" s="12" t="str">
        <f>IF(tbl_dmi_isin[[#This Row],[Index]]&gt;$A$2,"",INDEX(美元债一级!$A$2:$BO$2880,tbl_dmi_isin[[#This Row],[Index]]+1,MATCH(D$2,美元债一级!$2:$2,0)))</f>
        <v>香港按揭证券有限公司</v>
      </c>
      <c r="E256" s="12" t="str">
        <f>TEXT(tbl_dmi_isin[[#This Row],[定价日]],"YYMMDD")&amp;tbl_dmi_isin[[#This Row],[ISIN]]</f>
        <v>230209XS2588945290</v>
      </c>
      <c r="F256" s="115"/>
      <c r="G256" s="24" t="e">
        <f>IF(tbl_dmi_isin[[#This Row],[Index]]&gt;$A$2,"",INDEX(Corp_value!$A$1:$EC$2998,MATCH(tbl_dmi_isin[[#This Row],[ISIN]],Corp_value!$B:$B,0),MATCH(G$2,Corp_value!$1:$1,0)))</f>
        <v>#N/A</v>
      </c>
      <c r="H256" s="25" t="e">
        <f>IF(tbl_dmi_isin[[#This Row],[Index]]&gt;$A$2,"",INDEX(Corp_value!$A$1:$EC$2998,MATCH(tbl_dmi_isin[[#This Row],[ISIN]],Corp_value!$B:$B,0),MATCH(H$2,Corp_value!$1:$1,0)))</f>
        <v>#N/A</v>
      </c>
      <c r="I256" s="25" t="e">
        <f>IF(tbl_dmi_isin[[#This Row],[Index]]&gt;$A$2,"",IF(INDEX(Corp_value!$A$1:$EC$2998,MATCH(tbl_dmi_isin[[#This Row],[ISIN]],Corp_value!$B:$B,0),MATCH(I$2,Corp_value!$1:$1,0))="--","",INDEX(Corp_value!$A$1:$EC$2998,MATCH(tbl_dmi_isin[[#This Row],[ISIN]],Corp_value!$B:$B,0),MATCH(I$2,Corp_value!$1:$1,0))))</f>
        <v>#N/A</v>
      </c>
      <c r="J256" s="24" t="e">
        <f>IF(tbl_dmi_isin[[#This Row],[Index]]&gt;$A$2,"",INDEX(Corp_value!$A$1:$EC$2998,MATCH(tbl_dmi_isin[[#This Row],[ISIN]],Corp_value!$B:$B,0),MATCH(J$2,Corp_value!$1:$1,0)))</f>
        <v>#N/A</v>
      </c>
      <c r="K256" s="24" t="e">
        <f>IF(tbl_dmi_isin[[#This Row],[Index]]&gt;$A$2,"",INDEX(Corp_value!$A$1:$EC$2998,MATCH(tbl_dmi_isin[[#This Row],[ISIN]],Corp_value!$B:$B,0),MATCH(K$2,Corp_value!$1:$1,0)))</f>
        <v>#N/A</v>
      </c>
      <c r="L256" s="24" t="e">
        <f>IF(tbl_dmi_isin[[#This Row],[Index]]&gt;$A$2,"",IF(INDEX(Corp_value!$A$1:$EC$2998,MATCH(tbl_dmi_isin[[#This Row],[ISIN]],Corp_value!$B:$B,0),MATCH(L$2,Corp_value!$1:$1,0))="--","",INDEX(Corp_value!$A$1:$EC$2998,MATCH(tbl_dmi_isin[[#This Row],[ISIN]],Corp_value!$B:$B,0),MATCH(L$2,Corp_value!$1:$1,0))))</f>
        <v>#N/A</v>
      </c>
      <c r="M256" s="132" t="e">
        <f>IF(tbl_dmi_isin[[#This Row],[Index]]&gt;$A$2,"",INDEX(Corp_value!$A$1:$EC$2998,MATCH(tbl_dmi_isin[[#This Row],[ISIN]],Corp_value!$B:$B,0),MATCH(M$2,Corp_value!$1:$1,0)))</f>
        <v>#N/A</v>
      </c>
      <c r="N256" s="132" t="e">
        <f>IF(tbl_dmi_isin[[#This Row],[Index]]&gt;$A$2,"",IF(INDEX(Corp_value!$A$1:$EC$2998,MATCH(tbl_dmi_isin[[#This Row],[ISIN]],Corp_value!$B:$B,0),MATCH(N$2,Corp_value!$1:$1,0))="--","",INDEX(Corp_value!$A$1:$EC$2998,MATCH(tbl_dmi_isin[[#This Row],[ISIN]],Corp_value!$B:$B,0),MATCH(N$2,Corp_value!$1:$1,0))))</f>
        <v>#N/A</v>
      </c>
      <c r="O256" s="132" t="e">
        <f>IF(tbl_dmi_isin[[#This Row],[Index]]&gt;$A$2,"",INDEX(Corp_value!$A$1:$EC$2998,MATCH(tbl_dmi_isin[[#This Row],[ISIN]],Corp_value!$B:$B,0),MATCH(O$2,Corp_value!$1:$1,0)))</f>
        <v>#N/A</v>
      </c>
      <c r="P256" s="147" t="e">
        <f>IF(tbl_dmi_isin[[#This Row],[Index]]&gt;$A$2,"",TEXT(INDEX(Corp_value!$A$1:$EC$2998,MATCH(tbl_dmi_isin[[#This Row],[ISIN]],Corp_value!$B:$B,0),MATCH(P$2,Corp_value!$1:$1,0)),"yyyy/mm/dd"))</f>
        <v>#N/A</v>
      </c>
      <c r="Q256" s="147" t="e">
        <f>IF(tbl_dmi_isin[[#This Row],[Index]]&gt;$A$2,"",TEXT(INDEX(Corp_value!$A$1:$EC$2998,MATCH(tbl_dmi_isin[[#This Row],[ISIN]],Corp_value!$B:$B,0),MATCH(Q$2,Corp_value!$1:$1,0)),"yyyy/mm/dd"))</f>
        <v>#N/A</v>
      </c>
      <c r="R256" s="147" t="e">
        <f>IF(tbl_dmi_isin[[#This Row],[Index]]&gt;$A$2,"",IF(TEXT(INDEX(Corp_value!$A$1:$EC$2998,MATCH(tbl_dmi_isin[[#This Row],[ISIN]],Corp_value!$B:$B,0),MATCH(R$2,Corp_value!$1:$1,0)),"yyyy/mm/dd")="--","",TEXT(INDEX(Corp_value!$A$1:$EC$2998,MATCH(tbl_dmi_isin[[#This Row],[ISIN]],Corp_value!$B:$B,0),MATCH(R$2,Corp_value!$1:$1,0)),"yyyy/mm/dd")))</f>
        <v>#N/A</v>
      </c>
      <c r="S256" s="132" t="e">
        <f>IF(tbl_dmi_isin[[#This Row],[Index]]&gt;$A$2,"",INDEX(Corp_value!$A$1:$EC$2998,MATCH(tbl_dmi_isin[[#This Row],[ISIN]],Corp_value!$B:$B,0),MATCH(S$2,Corp_value!$1:$1,0)))</f>
        <v>#N/A</v>
      </c>
      <c r="T256" s="132" t="e">
        <f>IF(tbl_dmi_isin[[#This Row],[Index]]&gt;$A$2,"",INDEX(Corp_value!$A$1:$EC$2998,MATCH(tbl_dmi_isin[[#This Row],[ISIN]],Corp_value!$B:$B,0),MATCH(T$2,Corp_value!$1:$1,0)))</f>
        <v>#N/A</v>
      </c>
      <c r="U256" s="132" t="e">
        <f>IF(tbl_dmi_isin[[#This Row],[Index]]&gt;$A$2,"",IF(INDEX(Corp_value!$A$1:$EC$2998,MATCH(tbl_dmi_isin[[#This Row],[ISIN]],Corp_value!$B:$B,0),MATCH(U$2,Corp_value!$1:$1,0))="--","",INDEX(Corp_value!$A$1:$EC$2998,MATCH(tbl_dmi_isin[[#This Row],[ISIN]],Corp_value!$B:$B,0),MATCH(U$2,Corp_value!$1:$1,0))))</f>
        <v>#N/A</v>
      </c>
      <c r="V256" s="145" t="str">
        <f>IFERROR(IF(tbl_dmi_isin[[#This Row],[Index]]&gt;$A$2,"",INDEX(Corp_value!$A$1:$EC$2998,MATCH(tbl_dmi_isin[[#This Row],[ISIN]],Corp_value!$B:$B,0),MATCH(V$2,Corp_value!$1:$1,0)))/100000000,"")</f>
        <v/>
      </c>
      <c r="W256" s="150" t="e">
        <f>IF(tbl_dmi_isin[[#This Row],[Index]]&gt;$A$2,"",INDEX(Corp_value!$A$1:$EC$2998,MATCH(tbl_dmi_isin[[#This Row],[ISIN]],Corp_value!$B:$B,0),MATCH(W$2,Corp_value!$1:$1,0)))</f>
        <v>#N/A</v>
      </c>
      <c r="X256" s="150" t="e">
        <f>IF(tbl_dmi_isin[[#This Row],[Index]]&gt;$A$2,"",INDEX(Corp_value!$A$1:$EC$2998,MATCH(tbl_dmi_isin[[#This Row],[ISIN]],Corp_value!$B:$B,0),MATCH(X$2,Corp_value!$1:$1,0)))</f>
        <v>#N/A</v>
      </c>
      <c r="Y256" s="153" t="e">
        <f>IF(tbl_dmi_isin[[#This Row],[Index]]&gt;$A$2,"",INDEX(Corp_value!$A$1:$EC$2998,MATCH(tbl_dmi_isin[[#This Row],[ISIN]],Corp_value!$B:$B,0),MATCH(Y$2,Corp_value!$1:$1,0)))</f>
        <v>#N/A</v>
      </c>
      <c r="Z256" s="153" t="e">
        <f>IF(tbl_dmi_isin[[#This Row],[Index]]&gt;$A$2,"",INDEX(Corp_value!$A$1:$EC$2998,MATCH(tbl_dmi_isin[[#This Row],[ISIN]],Corp_value!$B:$B,0),MATCH(Z$2,Corp_value!$1:$1,0)))</f>
        <v>#N/A</v>
      </c>
    </row>
    <row r="257" spans="1:26">
      <c r="A257" s="12">
        <v>254</v>
      </c>
      <c r="B257" s="85" t="str">
        <f>IF(tbl_dmi_isin[[#This Row],[Index]]&gt;$A$2,"",TEXT(INDEX(美元债一级!$A$2:$BO$2879,tbl_dmi_isin[[#This Row],[Index]]+1,MATCH(B$2,美元债一级!$2:$2,0)),"yyyy/mm/dd"))</f>
        <v>2023/02/09</v>
      </c>
      <c r="C257" s="12" t="str">
        <f>IF(tbl_dmi_isin[[#This Row],[Index]]&gt;$A$2,"",INDEX(美元债一级!$A$2:$BO$2880,tbl_dmi_isin[[#This Row],[Index]]+1,MATCH(C$2,美元债一级!$2:$2,0)))</f>
        <v>HK0000910239</v>
      </c>
      <c r="D257" s="12" t="str">
        <f>IF(tbl_dmi_isin[[#This Row],[Index]]&gt;$A$2,"",INDEX(美元债一级!$A$2:$BO$2880,tbl_dmi_isin[[#This Row],[Index]]+1,MATCH(D$2,美元债一级!$2:$2,0)))</f>
        <v>香港按揭证券有限公司</v>
      </c>
      <c r="E257" s="12" t="str">
        <f>TEXT(tbl_dmi_isin[[#This Row],[定价日]],"YYMMDD")&amp;tbl_dmi_isin[[#This Row],[ISIN]]</f>
        <v>230209HK0000910239</v>
      </c>
      <c r="F257" s="149"/>
      <c r="G257" s="24" t="e">
        <f>IF(tbl_dmi_isin[[#This Row],[Index]]&gt;$A$2,"",INDEX(Corp_value!$A$1:$EC$2998,MATCH(tbl_dmi_isin[[#This Row],[ISIN]],Corp_value!$B:$B,0),MATCH(G$2,Corp_value!$1:$1,0)))</f>
        <v>#N/A</v>
      </c>
      <c r="H257" s="25" t="e">
        <f>IF(tbl_dmi_isin[[#This Row],[Index]]&gt;$A$2,"",INDEX(Corp_value!$A$1:$EC$2998,MATCH(tbl_dmi_isin[[#This Row],[ISIN]],Corp_value!$B:$B,0),MATCH(H$2,Corp_value!$1:$1,0)))</f>
        <v>#N/A</v>
      </c>
      <c r="I257" s="25" t="e">
        <f>IF(tbl_dmi_isin[[#This Row],[Index]]&gt;$A$2,"",IF(INDEX(Corp_value!$A$1:$EC$2998,MATCH(tbl_dmi_isin[[#This Row],[ISIN]],Corp_value!$B:$B,0),MATCH(I$2,Corp_value!$1:$1,0))="--","",INDEX(Corp_value!$A$1:$EC$2998,MATCH(tbl_dmi_isin[[#This Row],[ISIN]],Corp_value!$B:$B,0),MATCH(I$2,Corp_value!$1:$1,0))))</f>
        <v>#N/A</v>
      </c>
      <c r="J257" s="24" t="e">
        <f>IF(tbl_dmi_isin[[#This Row],[Index]]&gt;$A$2,"",INDEX(Corp_value!$A$1:$EC$2998,MATCH(tbl_dmi_isin[[#This Row],[ISIN]],Corp_value!$B:$B,0),MATCH(J$2,Corp_value!$1:$1,0)))</f>
        <v>#N/A</v>
      </c>
      <c r="K257" s="24" t="e">
        <f>IF(tbl_dmi_isin[[#This Row],[Index]]&gt;$A$2,"",INDEX(Corp_value!$A$1:$EC$2998,MATCH(tbl_dmi_isin[[#This Row],[ISIN]],Corp_value!$B:$B,0),MATCH(K$2,Corp_value!$1:$1,0)))</f>
        <v>#N/A</v>
      </c>
      <c r="L257" s="24" t="e">
        <f>IF(tbl_dmi_isin[[#This Row],[Index]]&gt;$A$2,"",IF(INDEX(Corp_value!$A$1:$EC$2998,MATCH(tbl_dmi_isin[[#This Row],[ISIN]],Corp_value!$B:$B,0),MATCH(L$2,Corp_value!$1:$1,0))="--","",INDEX(Corp_value!$A$1:$EC$2998,MATCH(tbl_dmi_isin[[#This Row],[ISIN]],Corp_value!$B:$B,0),MATCH(L$2,Corp_value!$1:$1,0))))</f>
        <v>#N/A</v>
      </c>
      <c r="M257" s="132" t="e">
        <f>IF(tbl_dmi_isin[[#This Row],[Index]]&gt;$A$2,"",INDEX(Corp_value!$A$1:$EC$2998,MATCH(tbl_dmi_isin[[#This Row],[ISIN]],Corp_value!$B:$B,0),MATCH(M$2,Corp_value!$1:$1,0)))</f>
        <v>#N/A</v>
      </c>
      <c r="N257" s="132" t="e">
        <f>IF(tbl_dmi_isin[[#This Row],[Index]]&gt;$A$2,"",IF(INDEX(Corp_value!$A$1:$EC$2998,MATCH(tbl_dmi_isin[[#This Row],[ISIN]],Corp_value!$B:$B,0),MATCH(N$2,Corp_value!$1:$1,0))="--","",INDEX(Corp_value!$A$1:$EC$2998,MATCH(tbl_dmi_isin[[#This Row],[ISIN]],Corp_value!$B:$B,0),MATCH(N$2,Corp_value!$1:$1,0))))</f>
        <v>#N/A</v>
      </c>
      <c r="O257" s="132" t="e">
        <f>IF(tbl_dmi_isin[[#This Row],[Index]]&gt;$A$2,"",INDEX(Corp_value!$A$1:$EC$2998,MATCH(tbl_dmi_isin[[#This Row],[ISIN]],Corp_value!$B:$B,0),MATCH(O$2,Corp_value!$1:$1,0)))</f>
        <v>#N/A</v>
      </c>
      <c r="P257" s="147" t="e">
        <f>IF(tbl_dmi_isin[[#This Row],[Index]]&gt;$A$2,"",TEXT(INDEX(Corp_value!$A$1:$EC$2998,MATCH(tbl_dmi_isin[[#This Row],[ISIN]],Corp_value!$B:$B,0),MATCH(P$2,Corp_value!$1:$1,0)),"yyyy/mm/dd"))</f>
        <v>#N/A</v>
      </c>
      <c r="Q257" s="147" t="e">
        <f>IF(tbl_dmi_isin[[#This Row],[Index]]&gt;$A$2,"",TEXT(INDEX(Corp_value!$A$1:$EC$2998,MATCH(tbl_dmi_isin[[#This Row],[ISIN]],Corp_value!$B:$B,0),MATCH(Q$2,Corp_value!$1:$1,0)),"yyyy/mm/dd"))</f>
        <v>#N/A</v>
      </c>
      <c r="R257" s="147" t="e">
        <f>IF(tbl_dmi_isin[[#This Row],[Index]]&gt;$A$2,"",IF(TEXT(INDEX(Corp_value!$A$1:$EC$2998,MATCH(tbl_dmi_isin[[#This Row],[ISIN]],Corp_value!$B:$B,0),MATCH(R$2,Corp_value!$1:$1,0)),"yyyy/mm/dd")="--","",TEXT(INDEX(Corp_value!$A$1:$EC$2998,MATCH(tbl_dmi_isin[[#This Row],[ISIN]],Corp_value!$B:$B,0),MATCH(R$2,Corp_value!$1:$1,0)),"yyyy/mm/dd")))</f>
        <v>#N/A</v>
      </c>
      <c r="S257" s="132" t="e">
        <f>IF(tbl_dmi_isin[[#This Row],[Index]]&gt;$A$2,"",INDEX(Corp_value!$A$1:$EC$2998,MATCH(tbl_dmi_isin[[#This Row],[ISIN]],Corp_value!$B:$B,0),MATCH(S$2,Corp_value!$1:$1,0)))</f>
        <v>#N/A</v>
      </c>
      <c r="T257" s="132" t="e">
        <f>IF(tbl_dmi_isin[[#This Row],[Index]]&gt;$A$2,"",INDEX(Corp_value!$A$1:$EC$2998,MATCH(tbl_dmi_isin[[#This Row],[ISIN]],Corp_value!$B:$B,0),MATCH(T$2,Corp_value!$1:$1,0)))</f>
        <v>#N/A</v>
      </c>
      <c r="U257" s="132" t="e">
        <f>IF(tbl_dmi_isin[[#This Row],[Index]]&gt;$A$2,"",IF(INDEX(Corp_value!$A$1:$EC$2998,MATCH(tbl_dmi_isin[[#This Row],[ISIN]],Corp_value!$B:$B,0),MATCH(U$2,Corp_value!$1:$1,0))="--","",INDEX(Corp_value!$A$1:$EC$2998,MATCH(tbl_dmi_isin[[#This Row],[ISIN]],Corp_value!$B:$B,0),MATCH(U$2,Corp_value!$1:$1,0))))</f>
        <v>#N/A</v>
      </c>
      <c r="V257" s="145" t="str">
        <f>IFERROR(IF(tbl_dmi_isin[[#This Row],[Index]]&gt;$A$2,"",INDEX(Corp_value!$A$1:$EC$2998,MATCH(tbl_dmi_isin[[#This Row],[ISIN]],Corp_value!$B:$B,0),MATCH(V$2,Corp_value!$1:$1,0)))/100000000,"")</f>
        <v/>
      </c>
      <c r="W257" s="150" t="e">
        <f>IF(tbl_dmi_isin[[#This Row],[Index]]&gt;$A$2,"",INDEX(Corp_value!$A$1:$EC$2998,MATCH(tbl_dmi_isin[[#This Row],[ISIN]],Corp_value!$B:$B,0),MATCH(W$2,Corp_value!$1:$1,0)))</f>
        <v>#N/A</v>
      </c>
      <c r="X257" s="150" t="e">
        <f>IF(tbl_dmi_isin[[#This Row],[Index]]&gt;$A$2,"",INDEX(Corp_value!$A$1:$EC$2998,MATCH(tbl_dmi_isin[[#This Row],[ISIN]],Corp_value!$B:$B,0),MATCH(X$2,Corp_value!$1:$1,0)))</f>
        <v>#N/A</v>
      </c>
      <c r="Y257" s="153" t="e">
        <f>IF(tbl_dmi_isin[[#This Row],[Index]]&gt;$A$2,"",INDEX(Corp_value!$A$1:$EC$2998,MATCH(tbl_dmi_isin[[#This Row],[ISIN]],Corp_value!$B:$B,0),MATCH(Y$2,Corp_value!$1:$1,0)))</f>
        <v>#N/A</v>
      </c>
      <c r="Z257" s="153" t="e">
        <f>IF(tbl_dmi_isin[[#This Row],[Index]]&gt;$A$2,"",INDEX(Corp_value!$A$1:$EC$2998,MATCH(tbl_dmi_isin[[#This Row],[ISIN]],Corp_value!$B:$B,0),MATCH(Z$2,Corp_value!$1:$1,0)))</f>
        <v>#N/A</v>
      </c>
    </row>
    <row r="258" spans="1:26">
      <c r="A258" s="12">
        <v>255</v>
      </c>
      <c r="B258" s="85" t="str">
        <f>IF(tbl_dmi_isin[[#This Row],[Index]]&gt;$A$2,"",TEXT(INDEX(美元债一级!$A$2:$BO$2879,tbl_dmi_isin[[#This Row],[Index]]+1,MATCH(B$2,美元债一级!$2:$2,0)),"yyyy/mm/dd"))</f>
        <v>2023/02/09</v>
      </c>
      <c r="C258" s="12" t="str">
        <f>IF(tbl_dmi_isin[[#This Row],[Index]]&gt;$A$2,"",INDEX(美元债一级!$A$2:$BO$2880,tbl_dmi_isin[[#This Row],[Index]]+1,MATCH(C$2,美元债一级!$2:$2,0)))</f>
        <v>XS2588952312</v>
      </c>
      <c r="D258" s="12" t="str">
        <f>IF(tbl_dmi_isin[[#This Row],[Index]]&gt;$A$2,"",INDEX(美元债一级!$A$2:$BO$2880,tbl_dmi_isin[[#This Row],[Index]]+1,MATCH(D$2,美元债一级!$2:$2,0)))</f>
        <v>香港按揭证券有限公司</v>
      </c>
      <c r="E258" s="12" t="str">
        <f>TEXT(tbl_dmi_isin[[#This Row],[定价日]],"YYMMDD")&amp;tbl_dmi_isin[[#This Row],[ISIN]]</f>
        <v>230209XS2588952312</v>
      </c>
      <c r="F258" s="116"/>
      <c r="G258" s="24" t="e">
        <f>IF(tbl_dmi_isin[[#This Row],[Index]]&gt;$A$2,"",INDEX(Corp_value!$A$1:$EC$2998,MATCH(tbl_dmi_isin[[#This Row],[ISIN]],Corp_value!$B:$B,0),MATCH(G$2,Corp_value!$1:$1,0)))</f>
        <v>#N/A</v>
      </c>
      <c r="H258" s="25" t="e">
        <f>IF(tbl_dmi_isin[[#This Row],[Index]]&gt;$A$2,"",INDEX(Corp_value!$A$1:$EC$2998,MATCH(tbl_dmi_isin[[#This Row],[ISIN]],Corp_value!$B:$B,0),MATCH(H$2,Corp_value!$1:$1,0)))</f>
        <v>#N/A</v>
      </c>
      <c r="I258" s="25" t="e">
        <f>IF(tbl_dmi_isin[[#This Row],[Index]]&gt;$A$2,"",IF(INDEX(Corp_value!$A$1:$EC$2998,MATCH(tbl_dmi_isin[[#This Row],[ISIN]],Corp_value!$B:$B,0),MATCH(I$2,Corp_value!$1:$1,0))="--","",INDEX(Corp_value!$A$1:$EC$2998,MATCH(tbl_dmi_isin[[#This Row],[ISIN]],Corp_value!$B:$B,0),MATCH(I$2,Corp_value!$1:$1,0))))</f>
        <v>#N/A</v>
      </c>
      <c r="J258" s="24" t="e">
        <f>IF(tbl_dmi_isin[[#This Row],[Index]]&gt;$A$2,"",INDEX(Corp_value!$A$1:$EC$2998,MATCH(tbl_dmi_isin[[#This Row],[ISIN]],Corp_value!$B:$B,0),MATCH(J$2,Corp_value!$1:$1,0)))</f>
        <v>#N/A</v>
      </c>
      <c r="K258" s="24" t="e">
        <f>IF(tbl_dmi_isin[[#This Row],[Index]]&gt;$A$2,"",INDEX(Corp_value!$A$1:$EC$2998,MATCH(tbl_dmi_isin[[#This Row],[ISIN]],Corp_value!$B:$B,0),MATCH(K$2,Corp_value!$1:$1,0)))</f>
        <v>#N/A</v>
      </c>
      <c r="L258" s="24" t="e">
        <f>IF(tbl_dmi_isin[[#This Row],[Index]]&gt;$A$2,"",IF(INDEX(Corp_value!$A$1:$EC$2998,MATCH(tbl_dmi_isin[[#This Row],[ISIN]],Corp_value!$B:$B,0),MATCH(L$2,Corp_value!$1:$1,0))="--","",INDEX(Corp_value!$A$1:$EC$2998,MATCH(tbl_dmi_isin[[#This Row],[ISIN]],Corp_value!$B:$B,0),MATCH(L$2,Corp_value!$1:$1,0))))</f>
        <v>#N/A</v>
      </c>
      <c r="M258" s="132" t="e">
        <f>IF(tbl_dmi_isin[[#This Row],[Index]]&gt;$A$2,"",INDEX(Corp_value!$A$1:$EC$2998,MATCH(tbl_dmi_isin[[#This Row],[ISIN]],Corp_value!$B:$B,0),MATCH(M$2,Corp_value!$1:$1,0)))</f>
        <v>#N/A</v>
      </c>
      <c r="N258" s="132" t="e">
        <f>IF(tbl_dmi_isin[[#This Row],[Index]]&gt;$A$2,"",IF(INDEX(Corp_value!$A$1:$EC$2998,MATCH(tbl_dmi_isin[[#This Row],[ISIN]],Corp_value!$B:$B,0),MATCH(N$2,Corp_value!$1:$1,0))="--","",INDEX(Corp_value!$A$1:$EC$2998,MATCH(tbl_dmi_isin[[#This Row],[ISIN]],Corp_value!$B:$B,0),MATCH(N$2,Corp_value!$1:$1,0))))</f>
        <v>#N/A</v>
      </c>
      <c r="O258" s="132" t="e">
        <f>IF(tbl_dmi_isin[[#This Row],[Index]]&gt;$A$2,"",INDEX(Corp_value!$A$1:$EC$2998,MATCH(tbl_dmi_isin[[#This Row],[ISIN]],Corp_value!$B:$B,0),MATCH(O$2,Corp_value!$1:$1,0)))</f>
        <v>#N/A</v>
      </c>
      <c r="P258" s="147" t="e">
        <f>IF(tbl_dmi_isin[[#This Row],[Index]]&gt;$A$2,"",TEXT(INDEX(Corp_value!$A$1:$EC$2998,MATCH(tbl_dmi_isin[[#This Row],[ISIN]],Corp_value!$B:$B,0),MATCH(P$2,Corp_value!$1:$1,0)),"yyyy/mm/dd"))</f>
        <v>#N/A</v>
      </c>
      <c r="Q258" s="147" t="e">
        <f>IF(tbl_dmi_isin[[#This Row],[Index]]&gt;$A$2,"",TEXT(INDEX(Corp_value!$A$1:$EC$2998,MATCH(tbl_dmi_isin[[#This Row],[ISIN]],Corp_value!$B:$B,0),MATCH(Q$2,Corp_value!$1:$1,0)),"yyyy/mm/dd"))</f>
        <v>#N/A</v>
      </c>
      <c r="R258" s="147" t="e">
        <f>IF(tbl_dmi_isin[[#This Row],[Index]]&gt;$A$2,"",IF(TEXT(INDEX(Corp_value!$A$1:$EC$2998,MATCH(tbl_dmi_isin[[#This Row],[ISIN]],Corp_value!$B:$B,0),MATCH(R$2,Corp_value!$1:$1,0)),"yyyy/mm/dd")="--","",TEXT(INDEX(Corp_value!$A$1:$EC$2998,MATCH(tbl_dmi_isin[[#This Row],[ISIN]],Corp_value!$B:$B,0),MATCH(R$2,Corp_value!$1:$1,0)),"yyyy/mm/dd")))</f>
        <v>#N/A</v>
      </c>
      <c r="S258" s="132" t="e">
        <f>IF(tbl_dmi_isin[[#This Row],[Index]]&gt;$A$2,"",INDEX(Corp_value!$A$1:$EC$2998,MATCH(tbl_dmi_isin[[#This Row],[ISIN]],Corp_value!$B:$B,0),MATCH(S$2,Corp_value!$1:$1,0)))</f>
        <v>#N/A</v>
      </c>
      <c r="T258" s="132" t="e">
        <f>IF(tbl_dmi_isin[[#This Row],[Index]]&gt;$A$2,"",INDEX(Corp_value!$A$1:$EC$2998,MATCH(tbl_dmi_isin[[#This Row],[ISIN]],Corp_value!$B:$B,0),MATCH(T$2,Corp_value!$1:$1,0)))</f>
        <v>#N/A</v>
      </c>
      <c r="U258" s="132" t="e">
        <f>IF(tbl_dmi_isin[[#This Row],[Index]]&gt;$A$2,"",IF(INDEX(Corp_value!$A$1:$EC$2998,MATCH(tbl_dmi_isin[[#This Row],[ISIN]],Corp_value!$B:$B,0),MATCH(U$2,Corp_value!$1:$1,0))="--","",INDEX(Corp_value!$A$1:$EC$2998,MATCH(tbl_dmi_isin[[#This Row],[ISIN]],Corp_value!$B:$B,0),MATCH(U$2,Corp_value!$1:$1,0))))</f>
        <v>#N/A</v>
      </c>
      <c r="V258" s="145" t="str">
        <f>IFERROR(IF(tbl_dmi_isin[[#This Row],[Index]]&gt;$A$2,"",INDEX(Corp_value!$A$1:$EC$2998,MATCH(tbl_dmi_isin[[#This Row],[ISIN]],Corp_value!$B:$B,0),MATCH(V$2,Corp_value!$1:$1,0)))/100000000,"")</f>
        <v/>
      </c>
      <c r="W258" s="150" t="e">
        <f>IF(tbl_dmi_isin[[#This Row],[Index]]&gt;$A$2,"",INDEX(Corp_value!$A$1:$EC$2998,MATCH(tbl_dmi_isin[[#This Row],[ISIN]],Corp_value!$B:$B,0),MATCH(W$2,Corp_value!$1:$1,0)))</f>
        <v>#N/A</v>
      </c>
      <c r="X258" s="150" t="e">
        <f>IF(tbl_dmi_isin[[#This Row],[Index]]&gt;$A$2,"",INDEX(Corp_value!$A$1:$EC$2998,MATCH(tbl_dmi_isin[[#This Row],[ISIN]],Corp_value!$B:$B,0),MATCH(X$2,Corp_value!$1:$1,0)))</f>
        <v>#N/A</v>
      </c>
      <c r="Y258" s="153" t="e">
        <f>IF(tbl_dmi_isin[[#This Row],[Index]]&gt;$A$2,"",INDEX(Corp_value!$A$1:$EC$2998,MATCH(tbl_dmi_isin[[#This Row],[ISIN]],Corp_value!$B:$B,0),MATCH(Y$2,Corp_value!$1:$1,0)))</f>
        <v>#N/A</v>
      </c>
      <c r="Z258" s="153" t="e">
        <f>IF(tbl_dmi_isin[[#This Row],[Index]]&gt;$A$2,"",INDEX(Corp_value!$A$1:$EC$2998,MATCH(tbl_dmi_isin[[#This Row],[ISIN]],Corp_value!$B:$B,0),MATCH(Z$2,Corp_value!$1:$1,0)))</f>
        <v>#N/A</v>
      </c>
    </row>
    <row r="259" spans="1:26">
      <c r="A259" s="12">
        <v>256</v>
      </c>
      <c r="B259" s="85" t="str">
        <f>IF(tbl_dmi_isin[[#This Row],[Index]]&gt;$A$2,"",TEXT(INDEX(美元债一级!$A$2:$BO$2879,tbl_dmi_isin[[#This Row],[Index]]+1,MATCH(B$2,美元债一级!$2:$2,0)),"yyyy/mm/dd"))</f>
        <v>2023/02/09</v>
      </c>
      <c r="C259" s="12" t="str">
        <f>IF(tbl_dmi_isin[[#This Row],[Index]]&gt;$A$2,"",INDEX(美元债一级!$A$2:$BO$2880,tbl_dmi_isin[[#This Row],[Index]]+1,MATCH(C$2,美元债一级!$2:$2,0)))</f>
        <v>XS2588953716</v>
      </c>
      <c r="D259" s="12" t="str">
        <f>IF(tbl_dmi_isin[[#This Row],[Index]]&gt;$A$2,"",INDEX(美元债一级!$A$2:$BO$2880,tbl_dmi_isin[[#This Row],[Index]]+1,MATCH(D$2,美元债一级!$2:$2,0)))</f>
        <v>香港按揭证券有限公司</v>
      </c>
      <c r="E259" s="12" t="str">
        <f>TEXT(tbl_dmi_isin[[#This Row],[定价日]],"YYMMDD")&amp;tbl_dmi_isin[[#This Row],[ISIN]]</f>
        <v>230209XS2588953716</v>
      </c>
      <c r="F259" s="115"/>
      <c r="G259" s="24" t="e">
        <f>IF(tbl_dmi_isin[[#This Row],[Index]]&gt;$A$2,"",INDEX(Corp_value!$A$1:$EC$2998,MATCH(tbl_dmi_isin[[#This Row],[ISIN]],Corp_value!$B:$B,0),MATCH(G$2,Corp_value!$1:$1,0)))</f>
        <v>#N/A</v>
      </c>
      <c r="H259" s="25" t="e">
        <f>IF(tbl_dmi_isin[[#This Row],[Index]]&gt;$A$2,"",INDEX(Corp_value!$A$1:$EC$2998,MATCH(tbl_dmi_isin[[#This Row],[ISIN]],Corp_value!$B:$B,0),MATCH(H$2,Corp_value!$1:$1,0)))</f>
        <v>#N/A</v>
      </c>
      <c r="I259" s="25" t="e">
        <f>IF(tbl_dmi_isin[[#This Row],[Index]]&gt;$A$2,"",IF(INDEX(Corp_value!$A$1:$EC$2998,MATCH(tbl_dmi_isin[[#This Row],[ISIN]],Corp_value!$B:$B,0),MATCH(I$2,Corp_value!$1:$1,0))="--","",INDEX(Corp_value!$A$1:$EC$2998,MATCH(tbl_dmi_isin[[#This Row],[ISIN]],Corp_value!$B:$B,0),MATCH(I$2,Corp_value!$1:$1,0))))</f>
        <v>#N/A</v>
      </c>
      <c r="J259" s="24" t="e">
        <f>IF(tbl_dmi_isin[[#This Row],[Index]]&gt;$A$2,"",INDEX(Corp_value!$A$1:$EC$2998,MATCH(tbl_dmi_isin[[#This Row],[ISIN]],Corp_value!$B:$B,0),MATCH(J$2,Corp_value!$1:$1,0)))</f>
        <v>#N/A</v>
      </c>
      <c r="K259" s="24" t="e">
        <f>IF(tbl_dmi_isin[[#This Row],[Index]]&gt;$A$2,"",INDEX(Corp_value!$A$1:$EC$2998,MATCH(tbl_dmi_isin[[#This Row],[ISIN]],Corp_value!$B:$B,0),MATCH(K$2,Corp_value!$1:$1,0)))</f>
        <v>#N/A</v>
      </c>
      <c r="L259" s="24" t="e">
        <f>IF(tbl_dmi_isin[[#This Row],[Index]]&gt;$A$2,"",IF(INDEX(Corp_value!$A$1:$EC$2998,MATCH(tbl_dmi_isin[[#This Row],[ISIN]],Corp_value!$B:$B,0),MATCH(L$2,Corp_value!$1:$1,0))="--","",INDEX(Corp_value!$A$1:$EC$2998,MATCH(tbl_dmi_isin[[#This Row],[ISIN]],Corp_value!$B:$B,0),MATCH(L$2,Corp_value!$1:$1,0))))</f>
        <v>#N/A</v>
      </c>
      <c r="M259" s="132" t="e">
        <f>IF(tbl_dmi_isin[[#This Row],[Index]]&gt;$A$2,"",INDEX(Corp_value!$A$1:$EC$2998,MATCH(tbl_dmi_isin[[#This Row],[ISIN]],Corp_value!$B:$B,0),MATCH(M$2,Corp_value!$1:$1,0)))</f>
        <v>#N/A</v>
      </c>
      <c r="N259" s="132" t="e">
        <f>IF(tbl_dmi_isin[[#This Row],[Index]]&gt;$A$2,"",IF(INDEX(Corp_value!$A$1:$EC$2998,MATCH(tbl_dmi_isin[[#This Row],[ISIN]],Corp_value!$B:$B,0),MATCH(N$2,Corp_value!$1:$1,0))="--","",INDEX(Corp_value!$A$1:$EC$2998,MATCH(tbl_dmi_isin[[#This Row],[ISIN]],Corp_value!$B:$B,0),MATCH(N$2,Corp_value!$1:$1,0))))</f>
        <v>#N/A</v>
      </c>
      <c r="O259" s="132" t="e">
        <f>IF(tbl_dmi_isin[[#This Row],[Index]]&gt;$A$2,"",INDEX(Corp_value!$A$1:$EC$2998,MATCH(tbl_dmi_isin[[#This Row],[ISIN]],Corp_value!$B:$B,0),MATCH(O$2,Corp_value!$1:$1,0)))</f>
        <v>#N/A</v>
      </c>
      <c r="P259" s="147" t="e">
        <f>IF(tbl_dmi_isin[[#This Row],[Index]]&gt;$A$2,"",TEXT(INDEX(Corp_value!$A$1:$EC$2998,MATCH(tbl_dmi_isin[[#This Row],[ISIN]],Corp_value!$B:$B,0),MATCH(P$2,Corp_value!$1:$1,0)),"yyyy/mm/dd"))</f>
        <v>#N/A</v>
      </c>
      <c r="Q259" s="147" t="e">
        <f>IF(tbl_dmi_isin[[#This Row],[Index]]&gt;$A$2,"",TEXT(INDEX(Corp_value!$A$1:$EC$2998,MATCH(tbl_dmi_isin[[#This Row],[ISIN]],Corp_value!$B:$B,0),MATCH(Q$2,Corp_value!$1:$1,0)),"yyyy/mm/dd"))</f>
        <v>#N/A</v>
      </c>
      <c r="R259" s="147" t="e">
        <f>IF(tbl_dmi_isin[[#This Row],[Index]]&gt;$A$2,"",IF(TEXT(INDEX(Corp_value!$A$1:$EC$2998,MATCH(tbl_dmi_isin[[#This Row],[ISIN]],Corp_value!$B:$B,0),MATCH(R$2,Corp_value!$1:$1,0)),"yyyy/mm/dd")="--","",TEXT(INDEX(Corp_value!$A$1:$EC$2998,MATCH(tbl_dmi_isin[[#This Row],[ISIN]],Corp_value!$B:$B,0),MATCH(R$2,Corp_value!$1:$1,0)),"yyyy/mm/dd")))</f>
        <v>#N/A</v>
      </c>
      <c r="S259" s="132" t="e">
        <f>IF(tbl_dmi_isin[[#This Row],[Index]]&gt;$A$2,"",INDEX(Corp_value!$A$1:$EC$2998,MATCH(tbl_dmi_isin[[#This Row],[ISIN]],Corp_value!$B:$B,0),MATCH(S$2,Corp_value!$1:$1,0)))</f>
        <v>#N/A</v>
      </c>
      <c r="T259" s="132" t="e">
        <f>IF(tbl_dmi_isin[[#This Row],[Index]]&gt;$A$2,"",INDEX(Corp_value!$A$1:$EC$2998,MATCH(tbl_dmi_isin[[#This Row],[ISIN]],Corp_value!$B:$B,0),MATCH(T$2,Corp_value!$1:$1,0)))</f>
        <v>#N/A</v>
      </c>
      <c r="U259" s="132" t="e">
        <f>IF(tbl_dmi_isin[[#This Row],[Index]]&gt;$A$2,"",IF(INDEX(Corp_value!$A$1:$EC$2998,MATCH(tbl_dmi_isin[[#This Row],[ISIN]],Corp_value!$B:$B,0),MATCH(U$2,Corp_value!$1:$1,0))="--","",INDEX(Corp_value!$A$1:$EC$2998,MATCH(tbl_dmi_isin[[#This Row],[ISIN]],Corp_value!$B:$B,0),MATCH(U$2,Corp_value!$1:$1,0))))</f>
        <v>#N/A</v>
      </c>
      <c r="V259" s="143" t="str">
        <f>IFERROR(IF(tbl_dmi_isin[[#This Row],[Index]]&gt;$A$2,"",INDEX(Corp_value!$A$1:$EC$2998,MATCH(tbl_dmi_isin[[#This Row],[ISIN]],Corp_value!$B:$B,0),MATCH(V$2,Corp_value!$1:$1,0)))/100000000,"")</f>
        <v/>
      </c>
      <c r="W259" s="151" t="e">
        <f>IF(tbl_dmi_isin[[#This Row],[Index]]&gt;$A$2,"",INDEX(Corp_value!$A$1:$EC$2998,MATCH(tbl_dmi_isin[[#This Row],[ISIN]],Corp_value!$B:$B,0),MATCH(W$2,Corp_value!$1:$1,0)))</f>
        <v>#N/A</v>
      </c>
      <c r="X259" s="151" t="e">
        <f>IF(tbl_dmi_isin[[#This Row],[Index]]&gt;$A$2,"",INDEX(Corp_value!$A$1:$EC$2998,MATCH(tbl_dmi_isin[[#This Row],[ISIN]],Corp_value!$B:$B,0),MATCH(X$2,Corp_value!$1:$1,0)))</f>
        <v>#N/A</v>
      </c>
      <c r="Y259" s="153" t="e">
        <f>IF(tbl_dmi_isin[[#This Row],[Index]]&gt;$A$2,"",INDEX(Corp_value!$A$1:$EC$2998,MATCH(tbl_dmi_isin[[#This Row],[ISIN]],Corp_value!$B:$B,0),MATCH(Y$2,Corp_value!$1:$1,0)))</f>
        <v>#N/A</v>
      </c>
      <c r="Z259" s="153" t="e">
        <f>IF(tbl_dmi_isin[[#This Row],[Index]]&gt;$A$2,"",INDEX(Corp_value!$A$1:$EC$2998,MATCH(tbl_dmi_isin[[#This Row],[ISIN]],Corp_value!$B:$B,0),MATCH(Z$2,Corp_value!$1:$1,0)))</f>
        <v>#N/A</v>
      </c>
    </row>
    <row r="260" spans="1:26">
      <c r="A260" s="12">
        <v>257</v>
      </c>
      <c r="B260" s="85" t="str">
        <f>IF(tbl_dmi_isin[[#This Row],[Index]]&gt;$A$2,"",TEXT(INDEX(美元债一级!$A$2:$BO$2879,tbl_dmi_isin[[#This Row],[Index]]+1,MATCH(B$2,美元债一级!$2:$2,0)),"yyyy/mm/dd"))</f>
        <v>2023/02/08</v>
      </c>
      <c r="C260" s="12" t="str">
        <f>IF(tbl_dmi_isin[[#This Row],[Index]]&gt;$A$2,"",INDEX(美元债一级!$A$2:$BO$2880,tbl_dmi_isin[[#This Row],[Index]]+1,MATCH(C$2,美元债一级!$2:$2,0)))</f>
        <v>XS2587695623</v>
      </c>
      <c r="D260" s="12" t="str">
        <f>IF(tbl_dmi_isin[[#This Row],[Index]]&gt;$A$2,"",INDEX(美元债一级!$A$2:$BO$2880,tbl_dmi_isin[[#This Row],[Index]]+1,MATCH(D$2,美元债一级!$2:$2,0)))</f>
        <v>香港按揭证券有限公司</v>
      </c>
      <c r="E260" s="12" t="str">
        <f>TEXT(tbl_dmi_isin[[#This Row],[定价日]],"YYMMDD")&amp;tbl_dmi_isin[[#This Row],[ISIN]]</f>
        <v>230208XS2587695623</v>
      </c>
      <c r="F260" s="114"/>
      <c r="G260" s="24" t="e">
        <f>IF(tbl_dmi_isin[[#This Row],[Index]]&gt;$A$2,"",INDEX(Corp_value!$A$1:$EC$2998,MATCH(tbl_dmi_isin[[#This Row],[ISIN]],Corp_value!$B:$B,0),MATCH(G$2,Corp_value!$1:$1,0)))</f>
        <v>#N/A</v>
      </c>
      <c r="H260" s="25" t="e">
        <f>IF(tbl_dmi_isin[[#This Row],[Index]]&gt;$A$2,"",INDEX(Corp_value!$A$1:$EC$2998,MATCH(tbl_dmi_isin[[#This Row],[ISIN]],Corp_value!$B:$B,0),MATCH(H$2,Corp_value!$1:$1,0)))</f>
        <v>#N/A</v>
      </c>
      <c r="I260" s="25" t="e">
        <f>IF(tbl_dmi_isin[[#This Row],[Index]]&gt;$A$2,"",IF(INDEX(Corp_value!$A$1:$EC$2998,MATCH(tbl_dmi_isin[[#This Row],[ISIN]],Corp_value!$B:$B,0),MATCH(I$2,Corp_value!$1:$1,0))="--","",INDEX(Corp_value!$A$1:$EC$2998,MATCH(tbl_dmi_isin[[#This Row],[ISIN]],Corp_value!$B:$B,0),MATCH(I$2,Corp_value!$1:$1,0))))</f>
        <v>#N/A</v>
      </c>
      <c r="J260" s="24" t="e">
        <f>IF(tbl_dmi_isin[[#This Row],[Index]]&gt;$A$2,"",INDEX(Corp_value!$A$1:$EC$2998,MATCH(tbl_dmi_isin[[#This Row],[ISIN]],Corp_value!$B:$B,0),MATCH(J$2,Corp_value!$1:$1,0)))</f>
        <v>#N/A</v>
      </c>
      <c r="K260" s="24" t="e">
        <f>IF(tbl_dmi_isin[[#This Row],[Index]]&gt;$A$2,"",INDEX(Corp_value!$A$1:$EC$2998,MATCH(tbl_dmi_isin[[#This Row],[ISIN]],Corp_value!$B:$B,0),MATCH(K$2,Corp_value!$1:$1,0)))</f>
        <v>#N/A</v>
      </c>
      <c r="L260" s="24" t="e">
        <f>IF(tbl_dmi_isin[[#This Row],[Index]]&gt;$A$2,"",IF(INDEX(Corp_value!$A$1:$EC$2998,MATCH(tbl_dmi_isin[[#This Row],[ISIN]],Corp_value!$B:$B,0),MATCH(L$2,Corp_value!$1:$1,0))="--","",INDEX(Corp_value!$A$1:$EC$2998,MATCH(tbl_dmi_isin[[#This Row],[ISIN]],Corp_value!$B:$B,0),MATCH(L$2,Corp_value!$1:$1,0))))</f>
        <v>#N/A</v>
      </c>
      <c r="M260" s="132" t="e">
        <f>IF(tbl_dmi_isin[[#This Row],[Index]]&gt;$A$2,"",INDEX(Corp_value!$A$1:$EC$2998,MATCH(tbl_dmi_isin[[#This Row],[ISIN]],Corp_value!$B:$B,0),MATCH(M$2,Corp_value!$1:$1,0)))</f>
        <v>#N/A</v>
      </c>
      <c r="N260" s="132" t="e">
        <f>IF(tbl_dmi_isin[[#This Row],[Index]]&gt;$A$2,"",IF(INDEX(Corp_value!$A$1:$EC$2998,MATCH(tbl_dmi_isin[[#This Row],[ISIN]],Corp_value!$B:$B,0),MATCH(N$2,Corp_value!$1:$1,0))="--","",INDEX(Corp_value!$A$1:$EC$2998,MATCH(tbl_dmi_isin[[#This Row],[ISIN]],Corp_value!$B:$B,0),MATCH(N$2,Corp_value!$1:$1,0))))</f>
        <v>#N/A</v>
      </c>
      <c r="O260" s="132" t="e">
        <f>IF(tbl_dmi_isin[[#This Row],[Index]]&gt;$A$2,"",INDEX(Corp_value!$A$1:$EC$2998,MATCH(tbl_dmi_isin[[#This Row],[ISIN]],Corp_value!$B:$B,0),MATCH(O$2,Corp_value!$1:$1,0)))</f>
        <v>#N/A</v>
      </c>
      <c r="P260" s="147" t="e">
        <f>IF(tbl_dmi_isin[[#This Row],[Index]]&gt;$A$2,"",TEXT(INDEX(Corp_value!$A$1:$EC$2998,MATCH(tbl_dmi_isin[[#This Row],[ISIN]],Corp_value!$B:$B,0),MATCH(P$2,Corp_value!$1:$1,0)),"yyyy/mm/dd"))</f>
        <v>#N/A</v>
      </c>
      <c r="Q260" s="147" t="e">
        <f>IF(tbl_dmi_isin[[#This Row],[Index]]&gt;$A$2,"",TEXT(INDEX(Corp_value!$A$1:$EC$2998,MATCH(tbl_dmi_isin[[#This Row],[ISIN]],Corp_value!$B:$B,0),MATCH(Q$2,Corp_value!$1:$1,0)),"yyyy/mm/dd"))</f>
        <v>#N/A</v>
      </c>
      <c r="R260" s="147" t="e">
        <f>IF(tbl_dmi_isin[[#This Row],[Index]]&gt;$A$2,"",IF(TEXT(INDEX(Corp_value!$A$1:$EC$2998,MATCH(tbl_dmi_isin[[#This Row],[ISIN]],Corp_value!$B:$B,0),MATCH(R$2,Corp_value!$1:$1,0)),"yyyy/mm/dd")="--","",TEXT(INDEX(Corp_value!$A$1:$EC$2998,MATCH(tbl_dmi_isin[[#This Row],[ISIN]],Corp_value!$B:$B,0),MATCH(R$2,Corp_value!$1:$1,0)),"yyyy/mm/dd")))</f>
        <v>#N/A</v>
      </c>
      <c r="S260" s="132" t="e">
        <f>IF(tbl_dmi_isin[[#This Row],[Index]]&gt;$A$2,"",INDEX(Corp_value!$A$1:$EC$2998,MATCH(tbl_dmi_isin[[#This Row],[ISIN]],Corp_value!$B:$B,0),MATCH(S$2,Corp_value!$1:$1,0)))</f>
        <v>#N/A</v>
      </c>
      <c r="T260" s="132" t="e">
        <f>IF(tbl_dmi_isin[[#This Row],[Index]]&gt;$A$2,"",INDEX(Corp_value!$A$1:$EC$2998,MATCH(tbl_dmi_isin[[#This Row],[ISIN]],Corp_value!$B:$B,0),MATCH(T$2,Corp_value!$1:$1,0)))</f>
        <v>#N/A</v>
      </c>
      <c r="U260" s="132" t="e">
        <f>IF(tbl_dmi_isin[[#This Row],[Index]]&gt;$A$2,"",IF(INDEX(Corp_value!$A$1:$EC$2998,MATCH(tbl_dmi_isin[[#This Row],[ISIN]],Corp_value!$B:$B,0),MATCH(U$2,Corp_value!$1:$1,0))="--","",INDEX(Corp_value!$A$1:$EC$2998,MATCH(tbl_dmi_isin[[#This Row],[ISIN]],Corp_value!$B:$B,0),MATCH(U$2,Corp_value!$1:$1,0))))</f>
        <v>#N/A</v>
      </c>
      <c r="V260" s="143" t="str">
        <f>IFERROR(IF(tbl_dmi_isin[[#This Row],[Index]]&gt;$A$2,"",INDEX(Corp_value!$A$1:$EC$2998,MATCH(tbl_dmi_isin[[#This Row],[ISIN]],Corp_value!$B:$B,0),MATCH(V$2,Corp_value!$1:$1,0)))/100000000,"")</f>
        <v/>
      </c>
      <c r="W260" s="151" t="e">
        <f>IF(tbl_dmi_isin[[#This Row],[Index]]&gt;$A$2,"",INDEX(Corp_value!$A$1:$EC$2998,MATCH(tbl_dmi_isin[[#This Row],[ISIN]],Corp_value!$B:$B,0),MATCH(W$2,Corp_value!$1:$1,0)))</f>
        <v>#N/A</v>
      </c>
      <c r="X260" s="151" t="e">
        <f>IF(tbl_dmi_isin[[#This Row],[Index]]&gt;$A$2,"",INDEX(Corp_value!$A$1:$EC$2998,MATCH(tbl_dmi_isin[[#This Row],[ISIN]],Corp_value!$B:$B,0),MATCH(X$2,Corp_value!$1:$1,0)))</f>
        <v>#N/A</v>
      </c>
      <c r="Y260" s="153" t="e">
        <f>IF(tbl_dmi_isin[[#This Row],[Index]]&gt;$A$2,"",INDEX(Corp_value!$A$1:$EC$2998,MATCH(tbl_dmi_isin[[#This Row],[ISIN]],Corp_value!$B:$B,0),MATCH(Y$2,Corp_value!$1:$1,0)))</f>
        <v>#N/A</v>
      </c>
      <c r="Z260" s="153" t="e">
        <f>IF(tbl_dmi_isin[[#This Row],[Index]]&gt;$A$2,"",INDEX(Corp_value!$A$1:$EC$2998,MATCH(tbl_dmi_isin[[#This Row],[ISIN]],Corp_value!$B:$B,0),MATCH(Z$2,Corp_value!$1:$1,0)))</f>
        <v>#N/A</v>
      </c>
    </row>
    <row r="261" spans="1:26">
      <c r="A261" s="12">
        <v>258</v>
      </c>
      <c r="B261" s="85" t="str">
        <f>IF(tbl_dmi_isin[[#This Row],[Index]]&gt;$A$2,"",TEXT(INDEX(美元债一级!$A$2:$BO$2879,tbl_dmi_isin[[#This Row],[Index]]+1,MATCH(B$2,美元债一级!$2:$2,0)),"yyyy/mm/dd"))</f>
        <v>2023/02/08</v>
      </c>
      <c r="C261" s="12" t="str">
        <f>IF(tbl_dmi_isin[[#This Row],[Index]]&gt;$A$2,"",INDEX(美元债一级!$A$2:$BO$2880,tbl_dmi_isin[[#This Row],[Index]]+1,MATCH(C$2,美元债一级!$2:$2,0)))</f>
        <v>HK0000910155</v>
      </c>
      <c r="D261" s="12" t="str">
        <f>IF(tbl_dmi_isin[[#This Row],[Index]]&gt;$A$2,"",INDEX(美元债一级!$A$2:$BO$2880,tbl_dmi_isin[[#This Row],[Index]]+1,MATCH(D$2,美元债一级!$2:$2,0)))</f>
        <v>香港按揭证券有限公司</v>
      </c>
      <c r="E261" s="12" t="str">
        <f>TEXT(tbl_dmi_isin[[#This Row],[定价日]],"YYMMDD")&amp;tbl_dmi_isin[[#This Row],[ISIN]]</f>
        <v>230208HK0000910155</v>
      </c>
      <c r="F261" s="114"/>
      <c r="G261" s="24" t="e">
        <f>IF(tbl_dmi_isin[[#This Row],[Index]]&gt;$A$2,"",INDEX(Corp_value!$A$1:$EC$2998,MATCH(tbl_dmi_isin[[#This Row],[ISIN]],Corp_value!$B:$B,0),MATCH(G$2,Corp_value!$1:$1,0)))</f>
        <v>#N/A</v>
      </c>
      <c r="H261" s="25" t="e">
        <f>IF(tbl_dmi_isin[[#This Row],[Index]]&gt;$A$2,"",INDEX(Corp_value!$A$1:$EC$2998,MATCH(tbl_dmi_isin[[#This Row],[ISIN]],Corp_value!$B:$B,0),MATCH(H$2,Corp_value!$1:$1,0)))</f>
        <v>#N/A</v>
      </c>
      <c r="I261" s="25" t="e">
        <f>IF(tbl_dmi_isin[[#This Row],[Index]]&gt;$A$2,"",IF(INDEX(Corp_value!$A$1:$EC$2998,MATCH(tbl_dmi_isin[[#This Row],[ISIN]],Corp_value!$B:$B,0),MATCH(I$2,Corp_value!$1:$1,0))="--","",INDEX(Corp_value!$A$1:$EC$2998,MATCH(tbl_dmi_isin[[#This Row],[ISIN]],Corp_value!$B:$B,0),MATCH(I$2,Corp_value!$1:$1,0))))</f>
        <v>#N/A</v>
      </c>
      <c r="J261" s="24" t="e">
        <f>IF(tbl_dmi_isin[[#This Row],[Index]]&gt;$A$2,"",INDEX(Corp_value!$A$1:$EC$2998,MATCH(tbl_dmi_isin[[#This Row],[ISIN]],Corp_value!$B:$B,0),MATCH(J$2,Corp_value!$1:$1,0)))</f>
        <v>#N/A</v>
      </c>
      <c r="K261" s="24" t="e">
        <f>IF(tbl_dmi_isin[[#This Row],[Index]]&gt;$A$2,"",INDEX(Corp_value!$A$1:$EC$2998,MATCH(tbl_dmi_isin[[#This Row],[ISIN]],Corp_value!$B:$B,0),MATCH(K$2,Corp_value!$1:$1,0)))</f>
        <v>#N/A</v>
      </c>
      <c r="L261" s="24" t="e">
        <f>IF(tbl_dmi_isin[[#This Row],[Index]]&gt;$A$2,"",IF(INDEX(Corp_value!$A$1:$EC$2998,MATCH(tbl_dmi_isin[[#This Row],[ISIN]],Corp_value!$B:$B,0),MATCH(L$2,Corp_value!$1:$1,0))="--","",INDEX(Corp_value!$A$1:$EC$2998,MATCH(tbl_dmi_isin[[#This Row],[ISIN]],Corp_value!$B:$B,0),MATCH(L$2,Corp_value!$1:$1,0))))</f>
        <v>#N/A</v>
      </c>
      <c r="M261" s="132" t="e">
        <f>IF(tbl_dmi_isin[[#This Row],[Index]]&gt;$A$2,"",INDEX(Corp_value!$A$1:$EC$2998,MATCH(tbl_dmi_isin[[#This Row],[ISIN]],Corp_value!$B:$B,0),MATCH(M$2,Corp_value!$1:$1,0)))</f>
        <v>#N/A</v>
      </c>
      <c r="N261" s="132" t="e">
        <f>IF(tbl_dmi_isin[[#This Row],[Index]]&gt;$A$2,"",IF(INDEX(Corp_value!$A$1:$EC$2998,MATCH(tbl_dmi_isin[[#This Row],[ISIN]],Corp_value!$B:$B,0),MATCH(N$2,Corp_value!$1:$1,0))="--","",INDEX(Corp_value!$A$1:$EC$2998,MATCH(tbl_dmi_isin[[#This Row],[ISIN]],Corp_value!$B:$B,0),MATCH(N$2,Corp_value!$1:$1,0))))</f>
        <v>#N/A</v>
      </c>
      <c r="O261" s="132" t="e">
        <f>IF(tbl_dmi_isin[[#This Row],[Index]]&gt;$A$2,"",INDEX(Corp_value!$A$1:$EC$2998,MATCH(tbl_dmi_isin[[#This Row],[ISIN]],Corp_value!$B:$B,0),MATCH(O$2,Corp_value!$1:$1,0)))</f>
        <v>#N/A</v>
      </c>
      <c r="P261" s="147" t="e">
        <f>IF(tbl_dmi_isin[[#This Row],[Index]]&gt;$A$2,"",TEXT(INDEX(Corp_value!$A$1:$EC$2998,MATCH(tbl_dmi_isin[[#This Row],[ISIN]],Corp_value!$B:$B,0),MATCH(P$2,Corp_value!$1:$1,0)),"yyyy/mm/dd"))</f>
        <v>#N/A</v>
      </c>
      <c r="Q261" s="147" t="e">
        <f>IF(tbl_dmi_isin[[#This Row],[Index]]&gt;$A$2,"",TEXT(INDEX(Corp_value!$A$1:$EC$2998,MATCH(tbl_dmi_isin[[#This Row],[ISIN]],Corp_value!$B:$B,0),MATCH(Q$2,Corp_value!$1:$1,0)),"yyyy/mm/dd"))</f>
        <v>#N/A</v>
      </c>
      <c r="R261" s="147" t="e">
        <f>IF(tbl_dmi_isin[[#This Row],[Index]]&gt;$A$2,"",IF(TEXT(INDEX(Corp_value!$A$1:$EC$2998,MATCH(tbl_dmi_isin[[#This Row],[ISIN]],Corp_value!$B:$B,0),MATCH(R$2,Corp_value!$1:$1,0)),"yyyy/mm/dd")="--","",TEXT(INDEX(Corp_value!$A$1:$EC$2998,MATCH(tbl_dmi_isin[[#This Row],[ISIN]],Corp_value!$B:$B,0),MATCH(R$2,Corp_value!$1:$1,0)),"yyyy/mm/dd")))</f>
        <v>#N/A</v>
      </c>
      <c r="S261" s="132" t="e">
        <f>IF(tbl_dmi_isin[[#This Row],[Index]]&gt;$A$2,"",INDEX(Corp_value!$A$1:$EC$2998,MATCH(tbl_dmi_isin[[#This Row],[ISIN]],Corp_value!$B:$B,0),MATCH(S$2,Corp_value!$1:$1,0)))</f>
        <v>#N/A</v>
      </c>
      <c r="T261" s="132" t="e">
        <f>IF(tbl_dmi_isin[[#This Row],[Index]]&gt;$A$2,"",INDEX(Corp_value!$A$1:$EC$2998,MATCH(tbl_dmi_isin[[#This Row],[ISIN]],Corp_value!$B:$B,0),MATCH(T$2,Corp_value!$1:$1,0)))</f>
        <v>#N/A</v>
      </c>
      <c r="U261" s="132" t="e">
        <f>IF(tbl_dmi_isin[[#This Row],[Index]]&gt;$A$2,"",IF(INDEX(Corp_value!$A$1:$EC$2998,MATCH(tbl_dmi_isin[[#This Row],[ISIN]],Corp_value!$B:$B,0),MATCH(U$2,Corp_value!$1:$1,0))="--","",INDEX(Corp_value!$A$1:$EC$2998,MATCH(tbl_dmi_isin[[#This Row],[ISIN]],Corp_value!$B:$B,0),MATCH(U$2,Corp_value!$1:$1,0))))</f>
        <v>#N/A</v>
      </c>
      <c r="V261" s="143" t="str">
        <f>IFERROR(IF(tbl_dmi_isin[[#This Row],[Index]]&gt;$A$2,"",INDEX(Corp_value!$A$1:$EC$2998,MATCH(tbl_dmi_isin[[#This Row],[ISIN]],Corp_value!$B:$B,0),MATCH(V$2,Corp_value!$1:$1,0)))/100000000,"")</f>
        <v/>
      </c>
      <c r="W261" s="151" t="e">
        <f>IF(tbl_dmi_isin[[#This Row],[Index]]&gt;$A$2,"",INDEX(Corp_value!$A$1:$EC$2998,MATCH(tbl_dmi_isin[[#This Row],[ISIN]],Corp_value!$B:$B,0),MATCH(W$2,Corp_value!$1:$1,0)))</f>
        <v>#N/A</v>
      </c>
      <c r="X261" s="151" t="e">
        <f>IF(tbl_dmi_isin[[#This Row],[Index]]&gt;$A$2,"",INDEX(Corp_value!$A$1:$EC$2998,MATCH(tbl_dmi_isin[[#This Row],[ISIN]],Corp_value!$B:$B,0),MATCH(X$2,Corp_value!$1:$1,0)))</f>
        <v>#N/A</v>
      </c>
      <c r="Y261" s="153" t="e">
        <f>IF(tbl_dmi_isin[[#This Row],[Index]]&gt;$A$2,"",INDEX(Corp_value!$A$1:$EC$2998,MATCH(tbl_dmi_isin[[#This Row],[ISIN]],Corp_value!$B:$B,0),MATCH(Y$2,Corp_value!$1:$1,0)))</f>
        <v>#N/A</v>
      </c>
      <c r="Z261" s="153" t="e">
        <f>IF(tbl_dmi_isin[[#This Row],[Index]]&gt;$A$2,"",INDEX(Corp_value!$A$1:$EC$2998,MATCH(tbl_dmi_isin[[#This Row],[ISIN]],Corp_value!$B:$B,0),MATCH(Z$2,Corp_value!$1:$1,0)))</f>
        <v>#N/A</v>
      </c>
    </row>
    <row r="262" spans="1:26">
      <c r="A262" s="12">
        <v>259</v>
      </c>
      <c r="B262" s="85" t="str">
        <f>IF(tbl_dmi_isin[[#This Row],[Index]]&gt;$A$2,"",TEXT(INDEX(美元债一级!$A$2:$BO$2879,tbl_dmi_isin[[#This Row],[Index]]+1,MATCH(B$2,美元债一级!$2:$2,0)),"yyyy/mm/dd"))</f>
        <v>2023/02/08</v>
      </c>
      <c r="C262" s="12" t="str">
        <f>IF(tbl_dmi_isin[[#This Row],[Index]]&gt;$A$2,"",INDEX(美元债一级!$A$2:$BO$2880,tbl_dmi_isin[[#This Row],[Index]]+1,MATCH(C$2,美元债一级!$2:$2,0)))</f>
        <v>XS2587693412</v>
      </c>
      <c r="D262" s="12" t="str">
        <f>IF(tbl_dmi_isin[[#This Row],[Index]]&gt;$A$2,"",INDEX(美元债一级!$A$2:$BO$2880,tbl_dmi_isin[[#This Row],[Index]]+1,MATCH(D$2,美元债一级!$2:$2,0)))</f>
        <v>香港按揭证券有限公司</v>
      </c>
      <c r="E262" s="12" t="str">
        <f>TEXT(tbl_dmi_isin[[#This Row],[定价日]],"YYMMDD")&amp;tbl_dmi_isin[[#This Row],[ISIN]]</f>
        <v>230208XS2587693412</v>
      </c>
      <c r="F262" s="114"/>
      <c r="G262" s="24" t="e">
        <f>IF(tbl_dmi_isin[[#This Row],[Index]]&gt;$A$2,"",INDEX(Corp_value!$A$1:$EC$2998,MATCH(tbl_dmi_isin[[#This Row],[ISIN]],Corp_value!$B:$B,0),MATCH(G$2,Corp_value!$1:$1,0)))</f>
        <v>#N/A</v>
      </c>
      <c r="H262" s="25" t="e">
        <f>IF(tbl_dmi_isin[[#This Row],[Index]]&gt;$A$2,"",INDEX(Corp_value!$A$1:$EC$2998,MATCH(tbl_dmi_isin[[#This Row],[ISIN]],Corp_value!$B:$B,0),MATCH(H$2,Corp_value!$1:$1,0)))</f>
        <v>#N/A</v>
      </c>
      <c r="I262" s="25" t="e">
        <f>IF(tbl_dmi_isin[[#This Row],[Index]]&gt;$A$2,"",IF(INDEX(Corp_value!$A$1:$EC$2998,MATCH(tbl_dmi_isin[[#This Row],[ISIN]],Corp_value!$B:$B,0),MATCH(I$2,Corp_value!$1:$1,0))="--","",INDEX(Corp_value!$A$1:$EC$2998,MATCH(tbl_dmi_isin[[#This Row],[ISIN]],Corp_value!$B:$B,0),MATCH(I$2,Corp_value!$1:$1,0))))</f>
        <v>#N/A</v>
      </c>
      <c r="J262" s="24" t="e">
        <f>IF(tbl_dmi_isin[[#This Row],[Index]]&gt;$A$2,"",INDEX(Corp_value!$A$1:$EC$2998,MATCH(tbl_dmi_isin[[#This Row],[ISIN]],Corp_value!$B:$B,0),MATCH(J$2,Corp_value!$1:$1,0)))</f>
        <v>#N/A</v>
      </c>
      <c r="K262" s="24" t="e">
        <f>IF(tbl_dmi_isin[[#This Row],[Index]]&gt;$A$2,"",INDEX(Corp_value!$A$1:$EC$2998,MATCH(tbl_dmi_isin[[#This Row],[ISIN]],Corp_value!$B:$B,0),MATCH(K$2,Corp_value!$1:$1,0)))</f>
        <v>#N/A</v>
      </c>
      <c r="L262" s="24" t="e">
        <f>IF(tbl_dmi_isin[[#This Row],[Index]]&gt;$A$2,"",IF(INDEX(Corp_value!$A$1:$EC$2998,MATCH(tbl_dmi_isin[[#This Row],[ISIN]],Corp_value!$B:$B,0),MATCH(L$2,Corp_value!$1:$1,0))="--","",INDEX(Corp_value!$A$1:$EC$2998,MATCH(tbl_dmi_isin[[#This Row],[ISIN]],Corp_value!$B:$B,0),MATCH(L$2,Corp_value!$1:$1,0))))</f>
        <v>#N/A</v>
      </c>
      <c r="M262" s="132" t="e">
        <f>IF(tbl_dmi_isin[[#This Row],[Index]]&gt;$A$2,"",INDEX(Corp_value!$A$1:$EC$2998,MATCH(tbl_dmi_isin[[#This Row],[ISIN]],Corp_value!$B:$B,0),MATCH(M$2,Corp_value!$1:$1,0)))</f>
        <v>#N/A</v>
      </c>
      <c r="N262" s="132" t="e">
        <f>IF(tbl_dmi_isin[[#This Row],[Index]]&gt;$A$2,"",IF(INDEX(Corp_value!$A$1:$EC$2998,MATCH(tbl_dmi_isin[[#This Row],[ISIN]],Corp_value!$B:$B,0),MATCH(N$2,Corp_value!$1:$1,0))="--","",INDEX(Corp_value!$A$1:$EC$2998,MATCH(tbl_dmi_isin[[#This Row],[ISIN]],Corp_value!$B:$B,0),MATCH(N$2,Corp_value!$1:$1,0))))</f>
        <v>#N/A</v>
      </c>
      <c r="O262" s="132" t="e">
        <f>IF(tbl_dmi_isin[[#This Row],[Index]]&gt;$A$2,"",INDEX(Corp_value!$A$1:$EC$2998,MATCH(tbl_dmi_isin[[#This Row],[ISIN]],Corp_value!$B:$B,0),MATCH(O$2,Corp_value!$1:$1,0)))</f>
        <v>#N/A</v>
      </c>
      <c r="P262" s="147" t="e">
        <f>IF(tbl_dmi_isin[[#This Row],[Index]]&gt;$A$2,"",TEXT(INDEX(Corp_value!$A$1:$EC$2998,MATCH(tbl_dmi_isin[[#This Row],[ISIN]],Corp_value!$B:$B,0),MATCH(P$2,Corp_value!$1:$1,0)),"yyyy/mm/dd"))</f>
        <v>#N/A</v>
      </c>
      <c r="Q262" s="147" t="e">
        <f>IF(tbl_dmi_isin[[#This Row],[Index]]&gt;$A$2,"",TEXT(INDEX(Corp_value!$A$1:$EC$2998,MATCH(tbl_dmi_isin[[#This Row],[ISIN]],Corp_value!$B:$B,0),MATCH(Q$2,Corp_value!$1:$1,0)),"yyyy/mm/dd"))</f>
        <v>#N/A</v>
      </c>
      <c r="R262" s="147" t="e">
        <f>IF(tbl_dmi_isin[[#This Row],[Index]]&gt;$A$2,"",IF(TEXT(INDEX(Corp_value!$A$1:$EC$2998,MATCH(tbl_dmi_isin[[#This Row],[ISIN]],Corp_value!$B:$B,0),MATCH(R$2,Corp_value!$1:$1,0)),"yyyy/mm/dd")="--","",TEXT(INDEX(Corp_value!$A$1:$EC$2998,MATCH(tbl_dmi_isin[[#This Row],[ISIN]],Corp_value!$B:$B,0),MATCH(R$2,Corp_value!$1:$1,0)),"yyyy/mm/dd")))</f>
        <v>#N/A</v>
      </c>
      <c r="S262" s="132" t="e">
        <f>IF(tbl_dmi_isin[[#This Row],[Index]]&gt;$A$2,"",INDEX(Corp_value!$A$1:$EC$2998,MATCH(tbl_dmi_isin[[#This Row],[ISIN]],Corp_value!$B:$B,0),MATCH(S$2,Corp_value!$1:$1,0)))</f>
        <v>#N/A</v>
      </c>
      <c r="T262" s="132" t="e">
        <f>IF(tbl_dmi_isin[[#This Row],[Index]]&gt;$A$2,"",INDEX(Corp_value!$A$1:$EC$2998,MATCH(tbl_dmi_isin[[#This Row],[ISIN]],Corp_value!$B:$B,0),MATCH(T$2,Corp_value!$1:$1,0)))</f>
        <v>#N/A</v>
      </c>
      <c r="U262" s="132" t="e">
        <f>IF(tbl_dmi_isin[[#This Row],[Index]]&gt;$A$2,"",IF(INDEX(Corp_value!$A$1:$EC$2998,MATCH(tbl_dmi_isin[[#This Row],[ISIN]],Corp_value!$B:$B,0),MATCH(U$2,Corp_value!$1:$1,0))="--","",INDEX(Corp_value!$A$1:$EC$2998,MATCH(tbl_dmi_isin[[#This Row],[ISIN]],Corp_value!$B:$B,0),MATCH(U$2,Corp_value!$1:$1,0))))</f>
        <v>#N/A</v>
      </c>
      <c r="V262" s="143" t="str">
        <f>IFERROR(IF(tbl_dmi_isin[[#This Row],[Index]]&gt;$A$2,"",INDEX(Corp_value!$A$1:$EC$2998,MATCH(tbl_dmi_isin[[#This Row],[ISIN]],Corp_value!$B:$B,0),MATCH(V$2,Corp_value!$1:$1,0)))/100000000,"")</f>
        <v/>
      </c>
      <c r="W262" s="151" t="e">
        <f>IF(tbl_dmi_isin[[#This Row],[Index]]&gt;$A$2,"",INDEX(Corp_value!$A$1:$EC$2998,MATCH(tbl_dmi_isin[[#This Row],[ISIN]],Corp_value!$B:$B,0),MATCH(W$2,Corp_value!$1:$1,0)))</f>
        <v>#N/A</v>
      </c>
      <c r="X262" s="151" t="e">
        <f>IF(tbl_dmi_isin[[#This Row],[Index]]&gt;$A$2,"",INDEX(Corp_value!$A$1:$EC$2998,MATCH(tbl_dmi_isin[[#This Row],[ISIN]],Corp_value!$B:$B,0),MATCH(X$2,Corp_value!$1:$1,0)))</f>
        <v>#N/A</v>
      </c>
      <c r="Y262" s="153" t="e">
        <f>IF(tbl_dmi_isin[[#This Row],[Index]]&gt;$A$2,"",INDEX(Corp_value!$A$1:$EC$2998,MATCH(tbl_dmi_isin[[#This Row],[ISIN]],Corp_value!$B:$B,0),MATCH(Y$2,Corp_value!$1:$1,0)))</f>
        <v>#N/A</v>
      </c>
      <c r="Z262" s="153" t="e">
        <f>IF(tbl_dmi_isin[[#This Row],[Index]]&gt;$A$2,"",INDEX(Corp_value!$A$1:$EC$2998,MATCH(tbl_dmi_isin[[#This Row],[ISIN]],Corp_value!$B:$B,0),MATCH(Z$2,Corp_value!$1:$1,0)))</f>
        <v>#N/A</v>
      </c>
    </row>
    <row r="263" spans="1:26">
      <c r="A263" s="12">
        <v>260</v>
      </c>
      <c r="B263" s="85" t="str">
        <f>IF(tbl_dmi_isin[[#This Row],[Index]]&gt;$A$2,"",TEXT(INDEX(美元债一级!$A$2:$BO$2879,tbl_dmi_isin[[#This Row],[Index]]+1,MATCH(B$2,美元债一级!$2:$2,0)),"yyyy/mm/dd"))</f>
        <v>2023/02/08</v>
      </c>
      <c r="C263" s="12" t="str">
        <f>IF(tbl_dmi_isin[[#This Row],[Index]]&gt;$A$2,"",INDEX(美元债一级!$A$2:$BO$2880,tbl_dmi_isin[[#This Row],[Index]]+1,MATCH(C$2,美元债一级!$2:$2,0)))</f>
        <v>XS2587575726</v>
      </c>
      <c r="D263" s="12" t="str">
        <f>IF(tbl_dmi_isin[[#This Row],[Index]]&gt;$A$2,"",INDEX(美元债一级!$A$2:$BO$2880,tbl_dmi_isin[[#This Row],[Index]]+1,MATCH(D$2,美元债一级!$2:$2,0)))</f>
        <v>香港按揭证券有限公司</v>
      </c>
      <c r="E263" s="12" t="str">
        <f>TEXT(tbl_dmi_isin[[#This Row],[定价日]],"YYMMDD")&amp;tbl_dmi_isin[[#This Row],[ISIN]]</f>
        <v>230208XS2587575726</v>
      </c>
      <c r="F263" s="114"/>
      <c r="G263" s="24" t="e">
        <f>IF(tbl_dmi_isin[[#This Row],[Index]]&gt;$A$2,"",INDEX(Corp_value!$A$1:$EC$2998,MATCH(tbl_dmi_isin[[#This Row],[ISIN]],Corp_value!$B:$B,0),MATCH(G$2,Corp_value!$1:$1,0)))</f>
        <v>#N/A</v>
      </c>
      <c r="H263" s="25" t="e">
        <f>IF(tbl_dmi_isin[[#This Row],[Index]]&gt;$A$2,"",INDEX(Corp_value!$A$1:$EC$2998,MATCH(tbl_dmi_isin[[#This Row],[ISIN]],Corp_value!$B:$B,0),MATCH(H$2,Corp_value!$1:$1,0)))</f>
        <v>#N/A</v>
      </c>
      <c r="I263" s="25" t="e">
        <f>IF(tbl_dmi_isin[[#This Row],[Index]]&gt;$A$2,"",IF(INDEX(Corp_value!$A$1:$EC$2998,MATCH(tbl_dmi_isin[[#This Row],[ISIN]],Corp_value!$B:$B,0),MATCH(I$2,Corp_value!$1:$1,0))="--","",INDEX(Corp_value!$A$1:$EC$2998,MATCH(tbl_dmi_isin[[#This Row],[ISIN]],Corp_value!$B:$B,0),MATCH(I$2,Corp_value!$1:$1,0))))</f>
        <v>#N/A</v>
      </c>
      <c r="J263" s="24" t="e">
        <f>IF(tbl_dmi_isin[[#This Row],[Index]]&gt;$A$2,"",INDEX(Corp_value!$A$1:$EC$2998,MATCH(tbl_dmi_isin[[#This Row],[ISIN]],Corp_value!$B:$B,0),MATCH(J$2,Corp_value!$1:$1,0)))</f>
        <v>#N/A</v>
      </c>
      <c r="K263" s="24" t="e">
        <f>IF(tbl_dmi_isin[[#This Row],[Index]]&gt;$A$2,"",INDEX(Corp_value!$A$1:$EC$2998,MATCH(tbl_dmi_isin[[#This Row],[ISIN]],Corp_value!$B:$B,0),MATCH(K$2,Corp_value!$1:$1,0)))</f>
        <v>#N/A</v>
      </c>
      <c r="L263" s="24" t="e">
        <f>IF(tbl_dmi_isin[[#This Row],[Index]]&gt;$A$2,"",IF(INDEX(Corp_value!$A$1:$EC$2998,MATCH(tbl_dmi_isin[[#This Row],[ISIN]],Corp_value!$B:$B,0),MATCH(L$2,Corp_value!$1:$1,0))="--","",INDEX(Corp_value!$A$1:$EC$2998,MATCH(tbl_dmi_isin[[#This Row],[ISIN]],Corp_value!$B:$B,0),MATCH(L$2,Corp_value!$1:$1,0))))</f>
        <v>#N/A</v>
      </c>
      <c r="M263" s="132" t="e">
        <f>IF(tbl_dmi_isin[[#This Row],[Index]]&gt;$A$2,"",INDEX(Corp_value!$A$1:$EC$2998,MATCH(tbl_dmi_isin[[#This Row],[ISIN]],Corp_value!$B:$B,0),MATCH(M$2,Corp_value!$1:$1,0)))</f>
        <v>#N/A</v>
      </c>
      <c r="N263" s="132" t="e">
        <f>IF(tbl_dmi_isin[[#This Row],[Index]]&gt;$A$2,"",IF(INDEX(Corp_value!$A$1:$EC$2998,MATCH(tbl_dmi_isin[[#This Row],[ISIN]],Corp_value!$B:$B,0),MATCH(N$2,Corp_value!$1:$1,0))="--","",INDEX(Corp_value!$A$1:$EC$2998,MATCH(tbl_dmi_isin[[#This Row],[ISIN]],Corp_value!$B:$B,0),MATCH(N$2,Corp_value!$1:$1,0))))</f>
        <v>#N/A</v>
      </c>
      <c r="O263" s="132" t="e">
        <f>IF(tbl_dmi_isin[[#This Row],[Index]]&gt;$A$2,"",INDEX(Corp_value!$A$1:$EC$2998,MATCH(tbl_dmi_isin[[#This Row],[ISIN]],Corp_value!$B:$B,0),MATCH(O$2,Corp_value!$1:$1,0)))</f>
        <v>#N/A</v>
      </c>
      <c r="P263" s="147" t="e">
        <f>IF(tbl_dmi_isin[[#This Row],[Index]]&gt;$A$2,"",TEXT(INDEX(Corp_value!$A$1:$EC$2998,MATCH(tbl_dmi_isin[[#This Row],[ISIN]],Corp_value!$B:$B,0),MATCH(P$2,Corp_value!$1:$1,0)),"yyyy/mm/dd"))</f>
        <v>#N/A</v>
      </c>
      <c r="Q263" s="147" t="e">
        <f>IF(tbl_dmi_isin[[#This Row],[Index]]&gt;$A$2,"",TEXT(INDEX(Corp_value!$A$1:$EC$2998,MATCH(tbl_dmi_isin[[#This Row],[ISIN]],Corp_value!$B:$B,0),MATCH(Q$2,Corp_value!$1:$1,0)),"yyyy/mm/dd"))</f>
        <v>#N/A</v>
      </c>
      <c r="R263" s="147" t="e">
        <f>IF(tbl_dmi_isin[[#This Row],[Index]]&gt;$A$2,"",IF(TEXT(INDEX(Corp_value!$A$1:$EC$2998,MATCH(tbl_dmi_isin[[#This Row],[ISIN]],Corp_value!$B:$B,0),MATCH(R$2,Corp_value!$1:$1,0)),"yyyy/mm/dd")="--","",TEXT(INDEX(Corp_value!$A$1:$EC$2998,MATCH(tbl_dmi_isin[[#This Row],[ISIN]],Corp_value!$B:$B,0),MATCH(R$2,Corp_value!$1:$1,0)),"yyyy/mm/dd")))</f>
        <v>#N/A</v>
      </c>
      <c r="S263" s="132" t="e">
        <f>IF(tbl_dmi_isin[[#This Row],[Index]]&gt;$A$2,"",INDEX(Corp_value!$A$1:$EC$2998,MATCH(tbl_dmi_isin[[#This Row],[ISIN]],Corp_value!$B:$B,0),MATCH(S$2,Corp_value!$1:$1,0)))</f>
        <v>#N/A</v>
      </c>
      <c r="T263" s="132" t="e">
        <f>IF(tbl_dmi_isin[[#This Row],[Index]]&gt;$A$2,"",INDEX(Corp_value!$A$1:$EC$2998,MATCH(tbl_dmi_isin[[#This Row],[ISIN]],Corp_value!$B:$B,0),MATCH(T$2,Corp_value!$1:$1,0)))</f>
        <v>#N/A</v>
      </c>
      <c r="U263" s="132" t="e">
        <f>IF(tbl_dmi_isin[[#This Row],[Index]]&gt;$A$2,"",IF(INDEX(Corp_value!$A$1:$EC$2998,MATCH(tbl_dmi_isin[[#This Row],[ISIN]],Corp_value!$B:$B,0),MATCH(U$2,Corp_value!$1:$1,0))="--","",INDEX(Corp_value!$A$1:$EC$2998,MATCH(tbl_dmi_isin[[#This Row],[ISIN]],Corp_value!$B:$B,0),MATCH(U$2,Corp_value!$1:$1,0))))</f>
        <v>#N/A</v>
      </c>
      <c r="V263" s="143" t="str">
        <f>IFERROR(IF(tbl_dmi_isin[[#This Row],[Index]]&gt;$A$2,"",INDEX(Corp_value!$A$1:$EC$2998,MATCH(tbl_dmi_isin[[#This Row],[ISIN]],Corp_value!$B:$B,0),MATCH(V$2,Corp_value!$1:$1,0)))/100000000,"")</f>
        <v/>
      </c>
      <c r="W263" s="151" t="e">
        <f>IF(tbl_dmi_isin[[#This Row],[Index]]&gt;$A$2,"",INDEX(Corp_value!$A$1:$EC$2998,MATCH(tbl_dmi_isin[[#This Row],[ISIN]],Corp_value!$B:$B,0),MATCH(W$2,Corp_value!$1:$1,0)))</f>
        <v>#N/A</v>
      </c>
      <c r="X263" s="151" t="e">
        <f>IF(tbl_dmi_isin[[#This Row],[Index]]&gt;$A$2,"",INDEX(Corp_value!$A$1:$EC$2998,MATCH(tbl_dmi_isin[[#This Row],[ISIN]],Corp_value!$B:$B,0),MATCH(X$2,Corp_value!$1:$1,0)))</f>
        <v>#N/A</v>
      </c>
      <c r="Y263" s="153" t="e">
        <f>IF(tbl_dmi_isin[[#This Row],[Index]]&gt;$A$2,"",INDEX(Corp_value!$A$1:$EC$2998,MATCH(tbl_dmi_isin[[#This Row],[ISIN]],Corp_value!$B:$B,0),MATCH(Y$2,Corp_value!$1:$1,0)))</f>
        <v>#N/A</v>
      </c>
      <c r="Z263" s="153" t="e">
        <f>IF(tbl_dmi_isin[[#This Row],[Index]]&gt;$A$2,"",INDEX(Corp_value!$A$1:$EC$2998,MATCH(tbl_dmi_isin[[#This Row],[ISIN]],Corp_value!$B:$B,0),MATCH(Z$2,Corp_value!$1:$1,0)))</f>
        <v>#N/A</v>
      </c>
    </row>
    <row r="264" spans="1:26">
      <c r="A264" s="12">
        <v>261</v>
      </c>
      <c r="B264" s="85" t="str">
        <f>IF(tbl_dmi_isin[[#This Row],[Index]]&gt;$A$2,"",TEXT(INDEX(美元债一级!$A$2:$BO$2879,tbl_dmi_isin[[#This Row],[Index]]+1,MATCH(B$2,美元债一级!$2:$2,0)),"yyyy/mm/dd"))</f>
        <v>2023/02/08</v>
      </c>
      <c r="C264" s="12" t="str">
        <f>IF(tbl_dmi_isin[[#This Row],[Index]]&gt;$A$2,"",INDEX(美元债一级!$A$2:$BO$2880,tbl_dmi_isin[[#This Row],[Index]]+1,MATCH(C$2,美元债一级!$2:$2,0)))</f>
        <v>XS2587721643</v>
      </c>
      <c r="D264" s="12" t="str">
        <f>IF(tbl_dmi_isin[[#This Row],[Index]]&gt;$A$2,"",INDEX(美元债一级!$A$2:$BO$2880,tbl_dmi_isin[[#This Row],[Index]]+1,MATCH(D$2,美元债一级!$2:$2,0)))</f>
        <v>中信建投(国际)金融控股有限公司</v>
      </c>
      <c r="E264" s="12" t="str">
        <f>TEXT(tbl_dmi_isin[[#This Row],[定价日]],"YYMMDD")&amp;tbl_dmi_isin[[#This Row],[ISIN]]</f>
        <v>230208XS2587721643</v>
      </c>
      <c r="F264" s="114"/>
      <c r="G264" s="24" t="e">
        <f>IF(tbl_dmi_isin[[#This Row],[Index]]&gt;$A$2,"",INDEX(Corp_value!$A$1:$EC$2998,MATCH(tbl_dmi_isin[[#This Row],[ISIN]],Corp_value!$B:$B,0),MATCH(G$2,Corp_value!$1:$1,0)))</f>
        <v>#N/A</v>
      </c>
      <c r="H264" s="25" t="e">
        <f>IF(tbl_dmi_isin[[#This Row],[Index]]&gt;$A$2,"",INDEX(Corp_value!$A$1:$EC$2998,MATCH(tbl_dmi_isin[[#This Row],[ISIN]],Corp_value!$B:$B,0),MATCH(H$2,Corp_value!$1:$1,0)))</f>
        <v>#N/A</v>
      </c>
      <c r="I264" s="25" t="e">
        <f>IF(tbl_dmi_isin[[#This Row],[Index]]&gt;$A$2,"",IF(INDEX(Corp_value!$A$1:$EC$2998,MATCH(tbl_dmi_isin[[#This Row],[ISIN]],Corp_value!$B:$B,0),MATCH(I$2,Corp_value!$1:$1,0))="--","",INDEX(Corp_value!$A$1:$EC$2998,MATCH(tbl_dmi_isin[[#This Row],[ISIN]],Corp_value!$B:$B,0),MATCH(I$2,Corp_value!$1:$1,0))))</f>
        <v>#N/A</v>
      </c>
      <c r="J264" s="24" t="e">
        <f>IF(tbl_dmi_isin[[#This Row],[Index]]&gt;$A$2,"",INDEX(Corp_value!$A$1:$EC$2998,MATCH(tbl_dmi_isin[[#This Row],[ISIN]],Corp_value!$B:$B,0),MATCH(J$2,Corp_value!$1:$1,0)))</f>
        <v>#N/A</v>
      </c>
      <c r="K264" s="24" t="e">
        <f>IF(tbl_dmi_isin[[#This Row],[Index]]&gt;$A$2,"",INDEX(Corp_value!$A$1:$EC$2998,MATCH(tbl_dmi_isin[[#This Row],[ISIN]],Corp_value!$B:$B,0),MATCH(K$2,Corp_value!$1:$1,0)))</f>
        <v>#N/A</v>
      </c>
      <c r="L264" s="24" t="e">
        <f>IF(tbl_dmi_isin[[#This Row],[Index]]&gt;$A$2,"",IF(INDEX(Corp_value!$A$1:$EC$2998,MATCH(tbl_dmi_isin[[#This Row],[ISIN]],Corp_value!$B:$B,0),MATCH(L$2,Corp_value!$1:$1,0))="--","",INDEX(Corp_value!$A$1:$EC$2998,MATCH(tbl_dmi_isin[[#This Row],[ISIN]],Corp_value!$B:$B,0),MATCH(L$2,Corp_value!$1:$1,0))))</f>
        <v>#N/A</v>
      </c>
      <c r="M264" s="132" t="e">
        <f>IF(tbl_dmi_isin[[#This Row],[Index]]&gt;$A$2,"",INDEX(Corp_value!$A$1:$EC$2998,MATCH(tbl_dmi_isin[[#This Row],[ISIN]],Corp_value!$B:$B,0),MATCH(M$2,Corp_value!$1:$1,0)))</f>
        <v>#N/A</v>
      </c>
      <c r="N264" s="132" t="e">
        <f>IF(tbl_dmi_isin[[#This Row],[Index]]&gt;$A$2,"",IF(INDEX(Corp_value!$A$1:$EC$2998,MATCH(tbl_dmi_isin[[#This Row],[ISIN]],Corp_value!$B:$B,0),MATCH(N$2,Corp_value!$1:$1,0))="--","",INDEX(Corp_value!$A$1:$EC$2998,MATCH(tbl_dmi_isin[[#This Row],[ISIN]],Corp_value!$B:$B,0),MATCH(N$2,Corp_value!$1:$1,0))))</f>
        <v>#N/A</v>
      </c>
      <c r="O264" s="132" t="e">
        <f>IF(tbl_dmi_isin[[#This Row],[Index]]&gt;$A$2,"",INDEX(Corp_value!$A$1:$EC$2998,MATCH(tbl_dmi_isin[[#This Row],[ISIN]],Corp_value!$B:$B,0),MATCH(O$2,Corp_value!$1:$1,0)))</f>
        <v>#N/A</v>
      </c>
      <c r="P264" s="147" t="e">
        <f>IF(tbl_dmi_isin[[#This Row],[Index]]&gt;$A$2,"",TEXT(INDEX(Corp_value!$A$1:$EC$2998,MATCH(tbl_dmi_isin[[#This Row],[ISIN]],Corp_value!$B:$B,0),MATCH(P$2,Corp_value!$1:$1,0)),"yyyy/mm/dd"))</f>
        <v>#N/A</v>
      </c>
      <c r="Q264" s="147" t="e">
        <f>IF(tbl_dmi_isin[[#This Row],[Index]]&gt;$A$2,"",TEXT(INDEX(Corp_value!$A$1:$EC$2998,MATCH(tbl_dmi_isin[[#This Row],[ISIN]],Corp_value!$B:$B,0),MATCH(Q$2,Corp_value!$1:$1,0)),"yyyy/mm/dd"))</f>
        <v>#N/A</v>
      </c>
      <c r="R264" s="147" t="e">
        <f>IF(tbl_dmi_isin[[#This Row],[Index]]&gt;$A$2,"",IF(TEXT(INDEX(Corp_value!$A$1:$EC$2998,MATCH(tbl_dmi_isin[[#This Row],[ISIN]],Corp_value!$B:$B,0),MATCH(R$2,Corp_value!$1:$1,0)),"yyyy/mm/dd")="--","",TEXT(INDEX(Corp_value!$A$1:$EC$2998,MATCH(tbl_dmi_isin[[#This Row],[ISIN]],Corp_value!$B:$B,0),MATCH(R$2,Corp_value!$1:$1,0)),"yyyy/mm/dd")))</f>
        <v>#N/A</v>
      </c>
      <c r="S264" s="132" t="e">
        <f>IF(tbl_dmi_isin[[#This Row],[Index]]&gt;$A$2,"",INDEX(Corp_value!$A$1:$EC$2998,MATCH(tbl_dmi_isin[[#This Row],[ISIN]],Corp_value!$B:$B,0),MATCH(S$2,Corp_value!$1:$1,0)))</f>
        <v>#N/A</v>
      </c>
      <c r="T264" s="132" t="e">
        <f>IF(tbl_dmi_isin[[#This Row],[Index]]&gt;$A$2,"",INDEX(Corp_value!$A$1:$EC$2998,MATCH(tbl_dmi_isin[[#This Row],[ISIN]],Corp_value!$B:$B,0),MATCH(T$2,Corp_value!$1:$1,0)))</f>
        <v>#N/A</v>
      </c>
      <c r="U264" s="132" t="e">
        <f>IF(tbl_dmi_isin[[#This Row],[Index]]&gt;$A$2,"",IF(INDEX(Corp_value!$A$1:$EC$2998,MATCH(tbl_dmi_isin[[#This Row],[ISIN]],Corp_value!$B:$B,0),MATCH(U$2,Corp_value!$1:$1,0))="--","",INDEX(Corp_value!$A$1:$EC$2998,MATCH(tbl_dmi_isin[[#This Row],[ISIN]],Corp_value!$B:$B,0),MATCH(U$2,Corp_value!$1:$1,0))))</f>
        <v>#N/A</v>
      </c>
      <c r="V264" s="143" t="str">
        <f>IFERROR(IF(tbl_dmi_isin[[#This Row],[Index]]&gt;$A$2,"",INDEX(Corp_value!$A$1:$EC$2998,MATCH(tbl_dmi_isin[[#This Row],[ISIN]],Corp_value!$B:$B,0),MATCH(V$2,Corp_value!$1:$1,0)))/100000000,"")</f>
        <v/>
      </c>
      <c r="W264" s="151" t="e">
        <f>IF(tbl_dmi_isin[[#This Row],[Index]]&gt;$A$2,"",INDEX(Corp_value!$A$1:$EC$2998,MATCH(tbl_dmi_isin[[#This Row],[ISIN]],Corp_value!$B:$B,0),MATCH(W$2,Corp_value!$1:$1,0)))</f>
        <v>#N/A</v>
      </c>
      <c r="X264" s="151" t="e">
        <f>IF(tbl_dmi_isin[[#This Row],[Index]]&gt;$A$2,"",INDEX(Corp_value!$A$1:$EC$2998,MATCH(tbl_dmi_isin[[#This Row],[ISIN]],Corp_value!$B:$B,0),MATCH(X$2,Corp_value!$1:$1,0)))</f>
        <v>#N/A</v>
      </c>
      <c r="Y264" s="153" t="e">
        <f>IF(tbl_dmi_isin[[#This Row],[Index]]&gt;$A$2,"",INDEX(Corp_value!$A$1:$EC$2998,MATCH(tbl_dmi_isin[[#This Row],[ISIN]],Corp_value!$B:$B,0),MATCH(Y$2,Corp_value!$1:$1,0)))</f>
        <v>#N/A</v>
      </c>
      <c r="Z264" s="153" t="e">
        <f>IF(tbl_dmi_isin[[#This Row],[Index]]&gt;$A$2,"",INDEX(Corp_value!$A$1:$EC$2998,MATCH(tbl_dmi_isin[[#This Row],[ISIN]],Corp_value!$B:$B,0),MATCH(Z$2,Corp_value!$1:$1,0)))</f>
        <v>#N/A</v>
      </c>
    </row>
    <row r="265" spans="1:26">
      <c r="A265" s="12">
        <v>262</v>
      </c>
      <c r="B265" s="85" t="str">
        <f>IF(tbl_dmi_isin[[#This Row],[Index]]&gt;$A$2,"",TEXT(INDEX(美元债一级!$A$2:$BO$2879,tbl_dmi_isin[[#This Row],[Index]]+1,MATCH(B$2,美元债一级!$2:$2,0)),"yyyy/mm/dd"))</f>
        <v>2023/02/07</v>
      </c>
      <c r="C265" s="12" t="str">
        <f>IF(tbl_dmi_isin[[#This Row],[Index]]&gt;$A$2,"",INDEX(美元债一级!$A$2:$BO$2880,tbl_dmi_isin[[#This Row],[Index]]+1,MATCH(C$2,美元债一级!$2:$2,0)))</f>
        <v>XS2587288825</v>
      </c>
      <c r="D265" s="12" t="str">
        <f>IF(tbl_dmi_isin[[#This Row],[Index]]&gt;$A$2,"",INDEX(美元债一级!$A$2:$BO$2880,tbl_dmi_isin[[#This Row],[Index]]+1,MATCH(D$2,美元债一级!$2:$2,0)))</f>
        <v>香港按揭证券有限公司</v>
      </c>
      <c r="E265" s="12" t="str">
        <f>TEXT(tbl_dmi_isin[[#This Row],[定价日]],"YYMMDD")&amp;tbl_dmi_isin[[#This Row],[ISIN]]</f>
        <v>230207XS2587288825</v>
      </c>
      <c r="F265" s="114"/>
      <c r="G265" s="24" t="e">
        <f>IF(tbl_dmi_isin[[#This Row],[Index]]&gt;$A$2,"",INDEX(Corp_value!$A$1:$EC$2998,MATCH(tbl_dmi_isin[[#This Row],[ISIN]],Corp_value!$B:$B,0),MATCH(G$2,Corp_value!$1:$1,0)))</f>
        <v>#N/A</v>
      </c>
      <c r="H265" s="25" t="e">
        <f>IF(tbl_dmi_isin[[#This Row],[Index]]&gt;$A$2,"",INDEX(Corp_value!$A$1:$EC$2998,MATCH(tbl_dmi_isin[[#This Row],[ISIN]],Corp_value!$B:$B,0),MATCH(H$2,Corp_value!$1:$1,0)))</f>
        <v>#N/A</v>
      </c>
      <c r="I265" s="25" t="e">
        <f>IF(tbl_dmi_isin[[#This Row],[Index]]&gt;$A$2,"",IF(INDEX(Corp_value!$A$1:$EC$2998,MATCH(tbl_dmi_isin[[#This Row],[ISIN]],Corp_value!$B:$B,0),MATCH(I$2,Corp_value!$1:$1,0))="--","",INDEX(Corp_value!$A$1:$EC$2998,MATCH(tbl_dmi_isin[[#This Row],[ISIN]],Corp_value!$B:$B,0),MATCH(I$2,Corp_value!$1:$1,0))))</f>
        <v>#N/A</v>
      </c>
      <c r="J265" s="24" t="e">
        <f>IF(tbl_dmi_isin[[#This Row],[Index]]&gt;$A$2,"",INDEX(Corp_value!$A$1:$EC$2998,MATCH(tbl_dmi_isin[[#This Row],[ISIN]],Corp_value!$B:$B,0),MATCH(J$2,Corp_value!$1:$1,0)))</f>
        <v>#N/A</v>
      </c>
      <c r="K265" s="24" t="e">
        <f>IF(tbl_dmi_isin[[#This Row],[Index]]&gt;$A$2,"",INDEX(Corp_value!$A$1:$EC$2998,MATCH(tbl_dmi_isin[[#This Row],[ISIN]],Corp_value!$B:$B,0),MATCH(K$2,Corp_value!$1:$1,0)))</f>
        <v>#N/A</v>
      </c>
      <c r="L265" s="24" t="e">
        <f>IF(tbl_dmi_isin[[#This Row],[Index]]&gt;$A$2,"",IF(INDEX(Corp_value!$A$1:$EC$2998,MATCH(tbl_dmi_isin[[#This Row],[ISIN]],Corp_value!$B:$B,0),MATCH(L$2,Corp_value!$1:$1,0))="--","",INDEX(Corp_value!$A$1:$EC$2998,MATCH(tbl_dmi_isin[[#This Row],[ISIN]],Corp_value!$B:$B,0),MATCH(L$2,Corp_value!$1:$1,0))))</f>
        <v>#N/A</v>
      </c>
      <c r="M265" s="132" t="e">
        <f>IF(tbl_dmi_isin[[#This Row],[Index]]&gt;$A$2,"",INDEX(Corp_value!$A$1:$EC$2998,MATCH(tbl_dmi_isin[[#This Row],[ISIN]],Corp_value!$B:$B,0),MATCH(M$2,Corp_value!$1:$1,0)))</f>
        <v>#N/A</v>
      </c>
      <c r="N265" s="132" t="e">
        <f>IF(tbl_dmi_isin[[#This Row],[Index]]&gt;$A$2,"",IF(INDEX(Corp_value!$A$1:$EC$2998,MATCH(tbl_dmi_isin[[#This Row],[ISIN]],Corp_value!$B:$B,0),MATCH(N$2,Corp_value!$1:$1,0))="--","",INDEX(Corp_value!$A$1:$EC$2998,MATCH(tbl_dmi_isin[[#This Row],[ISIN]],Corp_value!$B:$B,0),MATCH(N$2,Corp_value!$1:$1,0))))</f>
        <v>#N/A</v>
      </c>
      <c r="O265" s="132" t="e">
        <f>IF(tbl_dmi_isin[[#This Row],[Index]]&gt;$A$2,"",INDEX(Corp_value!$A$1:$EC$2998,MATCH(tbl_dmi_isin[[#This Row],[ISIN]],Corp_value!$B:$B,0),MATCH(O$2,Corp_value!$1:$1,0)))</f>
        <v>#N/A</v>
      </c>
      <c r="P265" s="147" t="e">
        <f>IF(tbl_dmi_isin[[#This Row],[Index]]&gt;$A$2,"",TEXT(INDEX(Corp_value!$A$1:$EC$2998,MATCH(tbl_dmi_isin[[#This Row],[ISIN]],Corp_value!$B:$B,0),MATCH(P$2,Corp_value!$1:$1,0)),"yyyy/mm/dd"))</f>
        <v>#N/A</v>
      </c>
      <c r="Q265" s="147" t="e">
        <f>IF(tbl_dmi_isin[[#This Row],[Index]]&gt;$A$2,"",TEXT(INDEX(Corp_value!$A$1:$EC$2998,MATCH(tbl_dmi_isin[[#This Row],[ISIN]],Corp_value!$B:$B,0),MATCH(Q$2,Corp_value!$1:$1,0)),"yyyy/mm/dd"))</f>
        <v>#N/A</v>
      </c>
      <c r="R265" s="147" t="e">
        <f>IF(tbl_dmi_isin[[#This Row],[Index]]&gt;$A$2,"",IF(TEXT(INDEX(Corp_value!$A$1:$EC$2998,MATCH(tbl_dmi_isin[[#This Row],[ISIN]],Corp_value!$B:$B,0),MATCH(R$2,Corp_value!$1:$1,0)),"yyyy/mm/dd")="--","",TEXT(INDEX(Corp_value!$A$1:$EC$2998,MATCH(tbl_dmi_isin[[#This Row],[ISIN]],Corp_value!$B:$B,0),MATCH(R$2,Corp_value!$1:$1,0)),"yyyy/mm/dd")))</f>
        <v>#N/A</v>
      </c>
      <c r="S265" s="132" t="e">
        <f>IF(tbl_dmi_isin[[#This Row],[Index]]&gt;$A$2,"",INDEX(Corp_value!$A$1:$EC$2998,MATCH(tbl_dmi_isin[[#This Row],[ISIN]],Corp_value!$B:$B,0),MATCH(S$2,Corp_value!$1:$1,0)))</f>
        <v>#N/A</v>
      </c>
      <c r="T265" s="132" t="e">
        <f>IF(tbl_dmi_isin[[#This Row],[Index]]&gt;$A$2,"",INDEX(Corp_value!$A$1:$EC$2998,MATCH(tbl_dmi_isin[[#This Row],[ISIN]],Corp_value!$B:$B,0),MATCH(T$2,Corp_value!$1:$1,0)))</f>
        <v>#N/A</v>
      </c>
      <c r="U265" s="132" t="e">
        <f>IF(tbl_dmi_isin[[#This Row],[Index]]&gt;$A$2,"",IF(INDEX(Corp_value!$A$1:$EC$2998,MATCH(tbl_dmi_isin[[#This Row],[ISIN]],Corp_value!$B:$B,0),MATCH(U$2,Corp_value!$1:$1,0))="--","",INDEX(Corp_value!$A$1:$EC$2998,MATCH(tbl_dmi_isin[[#This Row],[ISIN]],Corp_value!$B:$B,0),MATCH(U$2,Corp_value!$1:$1,0))))</f>
        <v>#N/A</v>
      </c>
      <c r="V265" s="143" t="str">
        <f>IFERROR(IF(tbl_dmi_isin[[#This Row],[Index]]&gt;$A$2,"",INDEX(Corp_value!$A$1:$EC$2998,MATCH(tbl_dmi_isin[[#This Row],[ISIN]],Corp_value!$B:$B,0),MATCH(V$2,Corp_value!$1:$1,0)))/100000000,"")</f>
        <v/>
      </c>
      <c r="W265" s="151" t="e">
        <f>IF(tbl_dmi_isin[[#This Row],[Index]]&gt;$A$2,"",INDEX(Corp_value!$A$1:$EC$2998,MATCH(tbl_dmi_isin[[#This Row],[ISIN]],Corp_value!$B:$B,0),MATCH(W$2,Corp_value!$1:$1,0)))</f>
        <v>#N/A</v>
      </c>
      <c r="X265" s="151" t="e">
        <f>IF(tbl_dmi_isin[[#This Row],[Index]]&gt;$A$2,"",INDEX(Corp_value!$A$1:$EC$2998,MATCH(tbl_dmi_isin[[#This Row],[ISIN]],Corp_value!$B:$B,0),MATCH(X$2,Corp_value!$1:$1,0)))</f>
        <v>#N/A</v>
      </c>
      <c r="Y265" s="153" t="e">
        <f>IF(tbl_dmi_isin[[#This Row],[Index]]&gt;$A$2,"",INDEX(Corp_value!$A$1:$EC$2998,MATCH(tbl_dmi_isin[[#This Row],[ISIN]],Corp_value!$B:$B,0),MATCH(Y$2,Corp_value!$1:$1,0)))</f>
        <v>#N/A</v>
      </c>
      <c r="Z265" s="153" t="e">
        <f>IF(tbl_dmi_isin[[#This Row],[Index]]&gt;$A$2,"",INDEX(Corp_value!$A$1:$EC$2998,MATCH(tbl_dmi_isin[[#This Row],[ISIN]],Corp_value!$B:$B,0),MATCH(Z$2,Corp_value!$1:$1,0)))</f>
        <v>#N/A</v>
      </c>
    </row>
    <row r="266" spans="1:26">
      <c r="A266" s="12">
        <v>263</v>
      </c>
      <c r="B266" s="85" t="str">
        <f>IF(tbl_dmi_isin[[#This Row],[Index]]&gt;$A$2,"",TEXT(INDEX(美元债一级!$A$2:$BO$2879,tbl_dmi_isin[[#This Row],[Index]]+1,MATCH(B$2,美元债一级!$2:$2,0)),"yyyy/mm/dd"))</f>
        <v>2023/02/07</v>
      </c>
      <c r="C266" s="12" t="str">
        <f>IF(tbl_dmi_isin[[#This Row],[Index]]&gt;$A$2,"",INDEX(美元债一级!$A$2:$BO$2880,tbl_dmi_isin[[#This Row],[Index]]+1,MATCH(C$2,美元债一级!$2:$2,0)))</f>
        <v>HK0000910122</v>
      </c>
      <c r="D266" s="12" t="str">
        <f>IF(tbl_dmi_isin[[#This Row],[Index]]&gt;$A$2,"",INDEX(美元债一级!$A$2:$BO$2880,tbl_dmi_isin[[#This Row],[Index]]+1,MATCH(D$2,美元债一级!$2:$2,0)))</f>
        <v>香港按揭证券有限公司</v>
      </c>
      <c r="E266" s="12" t="str">
        <f>TEXT(tbl_dmi_isin[[#This Row],[定价日]],"YYMMDD")&amp;tbl_dmi_isin[[#This Row],[ISIN]]</f>
        <v>230207HK0000910122</v>
      </c>
      <c r="F266" s="114"/>
      <c r="G266" s="24" t="e">
        <f>IF(tbl_dmi_isin[[#This Row],[Index]]&gt;$A$2,"",INDEX(Corp_value!$A$1:$EC$2998,MATCH(tbl_dmi_isin[[#This Row],[ISIN]],Corp_value!$B:$B,0),MATCH(G$2,Corp_value!$1:$1,0)))</f>
        <v>#N/A</v>
      </c>
      <c r="H266" s="25" t="e">
        <f>IF(tbl_dmi_isin[[#This Row],[Index]]&gt;$A$2,"",INDEX(Corp_value!$A$1:$EC$2998,MATCH(tbl_dmi_isin[[#This Row],[ISIN]],Corp_value!$B:$B,0),MATCH(H$2,Corp_value!$1:$1,0)))</f>
        <v>#N/A</v>
      </c>
      <c r="I266" s="25" t="e">
        <f>IF(tbl_dmi_isin[[#This Row],[Index]]&gt;$A$2,"",IF(INDEX(Corp_value!$A$1:$EC$2998,MATCH(tbl_dmi_isin[[#This Row],[ISIN]],Corp_value!$B:$B,0),MATCH(I$2,Corp_value!$1:$1,0))="--","",INDEX(Corp_value!$A$1:$EC$2998,MATCH(tbl_dmi_isin[[#This Row],[ISIN]],Corp_value!$B:$B,0),MATCH(I$2,Corp_value!$1:$1,0))))</f>
        <v>#N/A</v>
      </c>
      <c r="J266" s="24" t="e">
        <f>IF(tbl_dmi_isin[[#This Row],[Index]]&gt;$A$2,"",INDEX(Corp_value!$A$1:$EC$2998,MATCH(tbl_dmi_isin[[#This Row],[ISIN]],Corp_value!$B:$B,0),MATCH(J$2,Corp_value!$1:$1,0)))</f>
        <v>#N/A</v>
      </c>
      <c r="K266" s="24" t="e">
        <f>IF(tbl_dmi_isin[[#This Row],[Index]]&gt;$A$2,"",INDEX(Corp_value!$A$1:$EC$2998,MATCH(tbl_dmi_isin[[#This Row],[ISIN]],Corp_value!$B:$B,0),MATCH(K$2,Corp_value!$1:$1,0)))</f>
        <v>#N/A</v>
      </c>
      <c r="L266" s="24" t="e">
        <f>IF(tbl_dmi_isin[[#This Row],[Index]]&gt;$A$2,"",IF(INDEX(Corp_value!$A$1:$EC$2998,MATCH(tbl_dmi_isin[[#This Row],[ISIN]],Corp_value!$B:$B,0),MATCH(L$2,Corp_value!$1:$1,0))="--","",INDEX(Corp_value!$A$1:$EC$2998,MATCH(tbl_dmi_isin[[#This Row],[ISIN]],Corp_value!$B:$B,0),MATCH(L$2,Corp_value!$1:$1,0))))</f>
        <v>#N/A</v>
      </c>
      <c r="M266" s="132" t="e">
        <f>IF(tbl_dmi_isin[[#This Row],[Index]]&gt;$A$2,"",INDEX(Corp_value!$A$1:$EC$2998,MATCH(tbl_dmi_isin[[#This Row],[ISIN]],Corp_value!$B:$B,0),MATCH(M$2,Corp_value!$1:$1,0)))</f>
        <v>#N/A</v>
      </c>
      <c r="N266" s="132" t="e">
        <f>IF(tbl_dmi_isin[[#This Row],[Index]]&gt;$A$2,"",IF(INDEX(Corp_value!$A$1:$EC$2998,MATCH(tbl_dmi_isin[[#This Row],[ISIN]],Corp_value!$B:$B,0),MATCH(N$2,Corp_value!$1:$1,0))="--","",INDEX(Corp_value!$A$1:$EC$2998,MATCH(tbl_dmi_isin[[#This Row],[ISIN]],Corp_value!$B:$B,0),MATCH(N$2,Corp_value!$1:$1,0))))</f>
        <v>#N/A</v>
      </c>
      <c r="O266" s="132" t="e">
        <f>IF(tbl_dmi_isin[[#This Row],[Index]]&gt;$A$2,"",INDEX(Corp_value!$A$1:$EC$2998,MATCH(tbl_dmi_isin[[#This Row],[ISIN]],Corp_value!$B:$B,0),MATCH(O$2,Corp_value!$1:$1,0)))</f>
        <v>#N/A</v>
      </c>
      <c r="P266" s="147" t="e">
        <f>IF(tbl_dmi_isin[[#This Row],[Index]]&gt;$A$2,"",TEXT(INDEX(Corp_value!$A$1:$EC$2998,MATCH(tbl_dmi_isin[[#This Row],[ISIN]],Corp_value!$B:$B,0),MATCH(P$2,Corp_value!$1:$1,0)),"yyyy/mm/dd"))</f>
        <v>#N/A</v>
      </c>
      <c r="Q266" s="147" t="e">
        <f>IF(tbl_dmi_isin[[#This Row],[Index]]&gt;$A$2,"",TEXT(INDEX(Corp_value!$A$1:$EC$2998,MATCH(tbl_dmi_isin[[#This Row],[ISIN]],Corp_value!$B:$B,0),MATCH(Q$2,Corp_value!$1:$1,0)),"yyyy/mm/dd"))</f>
        <v>#N/A</v>
      </c>
      <c r="R266" s="147" t="e">
        <f>IF(tbl_dmi_isin[[#This Row],[Index]]&gt;$A$2,"",IF(TEXT(INDEX(Corp_value!$A$1:$EC$2998,MATCH(tbl_dmi_isin[[#This Row],[ISIN]],Corp_value!$B:$B,0),MATCH(R$2,Corp_value!$1:$1,0)),"yyyy/mm/dd")="--","",TEXT(INDEX(Corp_value!$A$1:$EC$2998,MATCH(tbl_dmi_isin[[#This Row],[ISIN]],Corp_value!$B:$B,0),MATCH(R$2,Corp_value!$1:$1,0)),"yyyy/mm/dd")))</f>
        <v>#N/A</v>
      </c>
      <c r="S266" s="132" t="e">
        <f>IF(tbl_dmi_isin[[#This Row],[Index]]&gt;$A$2,"",INDEX(Corp_value!$A$1:$EC$2998,MATCH(tbl_dmi_isin[[#This Row],[ISIN]],Corp_value!$B:$B,0),MATCH(S$2,Corp_value!$1:$1,0)))</f>
        <v>#N/A</v>
      </c>
      <c r="T266" s="132" t="e">
        <f>IF(tbl_dmi_isin[[#This Row],[Index]]&gt;$A$2,"",INDEX(Corp_value!$A$1:$EC$2998,MATCH(tbl_dmi_isin[[#This Row],[ISIN]],Corp_value!$B:$B,0),MATCH(T$2,Corp_value!$1:$1,0)))</f>
        <v>#N/A</v>
      </c>
      <c r="U266" s="132" t="e">
        <f>IF(tbl_dmi_isin[[#This Row],[Index]]&gt;$A$2,"",IF(INDEX(Corp_value!$A$1:$EC$2998,MATCH(tbl_dmi_isin[[#This Row],[ISIN]],Corp_value!$B:$B,0),MATCH(U$2,Corp_value!$1:$1,0))="--","",INDEX(Corp_value!$A$1:$EC$2998,MATCH(tbl_dmi_isin[[#This Row],[ISIN]],Corp_value!$B:$B,0),MATCH(U$2,Corp_value!$1:$1,0))))</f>
        <v>#N/A</v>
      </c>
      <c r="V266" s="143" t="str">
        <f>IFERROR(IF(tbl_dmi_isin[[#This Row],[Index]]&gt;$A$2,"",INDEX(Corp_value!$A$1:$EC$2998,MATCH(tbl_dmi_isin[[#This Row],[ISIN]],Corp_value!$B:$B,0),MATCH(V$2,Corp_value!$1:$1,0)))/100000000,"")</f>
        <v/>
      </c>
      <c r="W266" s="151" t="e">
        <f>IF(tbl_dmi_isin[[#This Row],[Index]]&gt;$A$2,"",INDEX(Corp_value!$A$1:$EC$2998,MATCH(tbl_dmi_isin[[#This Row],[ISIN]],Corp_value!$B:$B,0),MATCH(W$2,Corp_value!$1:$1,0)))</f>
        <v>#N/A</v>
      </c>
      <c r="X266" s="151" t="e">
        <f>IF(tbl_dmi_isin[[#This Row],[Index]]&gt;$A$2,"",INDEX(Corp_value!$A$1:$EC$2998,MATCH(tbl_dmi_isin[[#This Row],[ISIN]],Corp_value!$B:$B,0),MATCH(X$2,Corp_value!$1:$1,0)))</f>
        <v>#N/A</v>
      </c>
      <c r="Y266" s="153" t="e">
        <f>IF(tbl_dmi_isin[[#This Row],[Index]]&gt;$A$2,"",INDEX(Corp_value!$A$1:$EC$2998,MATCH(tbl_dmi_isin[[#This Row],[ISIN]],Corp_value!$B:$B,0),MATCH(Y$2,Corp_value!$1:$1,0)))</f>
        <v>#N/A</v>
      </c>
      <c r="Z266" s="153" t="e">
        <f>IF(tbl_dmi_isin[[#This Row],[Index]]&gt;$A$2,"",INDEX(Corp_value!$A$1:$EC$2998,MATCH(tbl_dmi_isin[[#This Row],[ISIN]],Corp_value!$B:$B,0),MATCH(Z$2,Corp_value!$1:$1,0)))</f>
        <v>#N/A</v>
      </c>
    </row>
    <row r="267" spans="1:26">
      <c r="A267" s="12">
        <v>264</v>
      </c>
      <c r="B267" s="85" t="str">
        <f>IF(tbl_dmi_isin[[#This Row],[Index]]&gt;$A$2,"",TEXT(INDEX(美元债一级!$A$2:$BO$2879,tbl_dmi_isin[[#This Row],[Index]]+1,MATCH(B$2,美元债一级!$2:$2,0)),"yyyy/mm/dd"))</f>
        <v>2023/02/07</v>
      </c>
      <c r="C267" s="12" t="str">
        <f>IF(tbl_dmi_isin[[#This Row],[Index]]&gt;$A$2,"",INDEX(美元债一级!$A$2:$BO$2880,tbl_dmi_isin[[#This Row],[Index]]+1,MATCH(C$2,美元债一级!$2:$2,0)))</f>
        <v>HK0000910148</v>
      </c>
      <c r="D267" s="12" t="str">
        <f>IF(tbl_dmi_isin[[#This Row],[Index]]&gt;$A$2,"",INDEX(美元债一级!$A$2:$BO$2880,tbl_dmi_isin[[#This Row],[Index]]+1,MATCH(D$2,美元债一级!$2:$2,0)))</f>
        <v>香港按揭证券有限公司</v>
      </c>
      <c r="E267" s="12" t="str">
        <f>TEXT(tbl_dmi_isin[[#This Row],[定价日]],"YYMMDD")&amp;tbl_dmi_isin[[#This Row],[ISIN]]</f>
        <v>230207HK0000910148</v>
      </c>
      <c r="F267" s="114"/>
      <c r="G267" s="24" t="e">
        <f>IF(tbl_dmi_isin[[#This Row],[Index]]&gt;$A$2,"",INDEX(Corp_value!$A$1:$EC$2998,MATCH(tbl_dmi_isin[[#This Row],[ISIN]],Corp_value!$B:$B,0),MATCH(G$2,Corp_value!$1:$1,0)))</f>
        <v>#N/A</v>
      </c>
      <c r="H267" s="25" t="e">
        <f>IF(tbl_dmi_isin[[#This Row],[Index]]&gt;$A$2,"",INDEX(Corp_value!$A$1:$EC$2998,MATCH(tbl_dmi_isin[[#This Row],[ISIN]],Corp_value!$B:$B,0),MATCH(H$2,Corp_value!$1:$1,0)))</f>
        <v>#N/A</v>
      </c>
      <c r="I267" s="25" t="e">
        <f>IF(tbl_dmi_isin[[#This Row],[Index]]&gt;$A$2,"",IF(INDEX(Corp_value!$A$1:$EC$2998,MATCH(tbl_dmi_isin[[#This Row],[ISIN]],Corp_value!$B:$B,0),MATCH(I$2,Corp_value!$1:$1,0))="--","",INDEX(Corp_value!$A$1:$EC$2998,MATCH(tbl_dmi_isin[[#This Row],[ISIN]],Corp_value!$B:$B,0),MATCH(I$2,Corp_value!$1:$1,0))))</f>
        <v>#N/A</v>
      </c>
      <c r="J267" s="24" t="e">
        <f>IF(tbl_dmi_isin[[#This Row],[Index]]&gt;$A$2,"",INDEX(Corp_value!$A$1:$EC$2998,MATCH(tbl_dmi_isin[[#This Row],[ISIN]],Corp_value!$B:$B,0),MATCH(J$2,Corp_value!$1:$1,0)))</f>
        <v>#N/A</v>
      </c>
      <c r="K267" s="24" t="e">
        <f>IF(tbl_dmi_isin[[#This Row],[Index]]&gt;$A$2,"",INDEX(Corp_value!$A$1:$EC$2998,MATCH(tbl_dmi_isin[[#This Row],[ISIN]],Corp_value!$B:$B,0),MATCH(K$2,Corp_value!$1:$1,0)))</f>
        <v>#N/A</v>
      </c>
      <c r="L267" s="24" t="e">
        <f>IF(tbl_dmi_isin[[#This Row],[Index]]&gt;$A$2,"",IF(INDEX(Corp_value!$A$1:$EC$2998,MATCH(tbl_dmi_isin[[#This Row],[ISIN]],Corp_value!$B:$B,0),MATCH(L$2,Corp_value!$1:$1,0))="--","",INDEX(Corp_value!$A$1:$EC$2998,MATCH(tbl_dmi_isin[[#This Row],[ISIN]],Corp_value!$B:$B,0),MATCH(L$2,Corp_value!$1:$1,0))))</f>
        <v>#N/A</v>
      </c>
      <c r="M267" s="132" t="e">
        <f>IF(tbl_dmi_isin[[#This Row],[Index]]&gt;$A$2,"",INDEX(Corp_value!$A$1:$EC$2998,MATCH(tbl_dmi_isin[[#This Row],[ISIN]],Corp_value!$B:$B,0),MATCH(M$2,Corp_value!$1:$1,0)))</f>
        <v>#N/A</v>
      </c>
      <c r="N267" s="132" t="e">
        <f>IF(tbl_dmi_isin[[#This Row],[Index]]&gt;$A$2,"",IF(INDEX(Corp_value!$A$1:$EC$2998,MATCH(tbl_dmi_isin[[#This Row],[ISIN]],Corp_value!$B:$B,0),MATCH(N$2,Corp_value!$1:$1,0))="--","",INDEX(Corp_value!$A$1:$EC$2998,MATCH(tbl_dmi_isin[[#This Row],[ISIN]],Corp_value!$B:$B,0),MATCH(N$2,Corp_value!$1:$1,0))))</f>
        <v>#N/A</v>
      </c>
      <c r="O267" s="132" t="e">
        <f>IF(tbl_dmi_isin[[#This Row],[Index]]&gt;$A$2,"",INDEX(Corp_value!$A$1:$EC$2998,MATCH(tbl_dmi_isin[[#This Row],[ISIN]],Corp_value!$B:$B,0),MATCH(O$2,Corp_value!$1:$1,0)))</f>
        <v>#N/A</v>
      </c>
      <c r="P267" s="147" t="e">
        <f>IF(tbl_dmi_isin[[#This Row],[Index]]&gt;$A$2,"",TEXT(INDEX(Corp_value!$A$1:$EC$2998,MATCH(tbl_dmi_isin[[#This Row],[ISIN]],Corp_value!$B:$B,0),MATCH(P$2,Corp_value!$1:$1,0)),"yyyy/mm/dd"))</f>
        <v>#N/A</v>
      </c>
      <c r="Q267" s="147" t="e">
        <f>IF(tbl_dmi_isin[[#This Row],[Index]]&gt;$A$2,"",TEXT(INDEX(Corp_value!$A$1:$EC$2998,MATCH(tbl_dmi_isin[[#This Row],[ISIN]],Corp_value!$B:$B,0),MATCH(Q$2,Corp_value!$1:$1,0)),"yyyy/mm/dd"))</f>
        <v>#N/A</v>
      </c>
      <c r="R267" s="147" t="e">
        <f>IF(tbl_dmi_isin[[#This Row],[Index]]&gt;$A$2,"",IF(TEXT(INDEX(Corp_value!$A$1:$EC$2998,MATCH(tbl_dmi_isin[[#This Row],[ISIN]],Corp_value!$B:$B,0),MATCH(R$2,Corp_value!$1:$1,0)),"yyyy/mm/dd")="--","",TEXT(INDEX(Corp_value!$A$1:$EC$2998,MATCH(tbl_dmi_isin[[#This Row],[ISIN]],Corp_value!$B:$B,0),MATCH(R$2,Corp_value!$1:$1,0)),"yyyy/mm/dd")))</f>
        <v>#N/A</v>
      </c>
      <c r="S267" s="132" t="e">
        <f>IF(tbl_dmi_isin[[#This Row],[Index]]&gt;$A$2,"",INDEX(Corp_value!$A$1:$EC$2998,MATCH(tbl_dmi_isin[[#This Row],[ISIN]],Corp_value!$B:$B,0),MATCH(S$2,Corp_value!$1:$1,0)))</f>
        <v>#N/A</v>
      </c>
      <c r="T267" s="132" t="e">
        <f>IF(tbl_dmi_isin[[#This Row],[Index]]&gt;$A$2,"",INDEX(Corp_value!$A$1:$EC$2998,MATCH(tbl_dmi_isin[[#This Row],[ISIN]],Corp_value!$B:$B,0),MATCH(T$2,Corp_value!$1:$1,0)))</f>
        <v>#N/A</v>
      </c>
      <c r="U267" s="132" t="e">
        <f>IF(tbl_dmi_isin[[#This Row],[Index]]&gt;$A$2,"",IF(INDEX(Corp_value!$A$1:$EC$2998,MATCH(tbl_dmi_isin[[#This Row],[ISIN]],Corp_value!$B:$B,0),MATCH(U$2,Corp_value!$1:$1,0))="--","",INDEX(Corp_value!$A$1:$EC$2998,MATCH(tbl_dmi_isin[[#This Row],[ISIN]],Corp_value!$B:$B,0),MATCH(U$2,Corp_value!$1:$1,0))))</f>
        <v>#N/A</v>
      </c>
      <c r="V267" s="143" t="str">
        <f>IFERROR(IF(tbl_dmi_isin[[#This Row],[Index]]&gt;$A$2,"",INDEX(Corp_value!$A$1:$EC$2998,MATCH(tbl_dmi_isin[[#This Row],[ISIN]],Corp_value!$B:$B,0),MATCH(V$2,Corp_value!$1:$1,0)))/100000000,"")</f>
        <v/>
      </c>
      <c r="W267" s="151" t="e">
        <f>IF(tbl_dmi_isin[[#This Row],[Index]]&gt;$A$2,"",INDEX(Corp_value!$A$1:$EC$2998,MATCH(tbl_dmi_isin[[#This Row],[ISIN]],Corp_value!$B:$B,0),MATCH(W$2,Corp_value!$1:$1,0)))</f>
        <v>#N/A</v>
      </c>
      <c r="X267" s="151" t="e">
        <f>IF(tbl_dmi_isin[[#This Row],[Index]]&gt;$A$2,"",INDEX(Corp_value!$A$1:$EC$2998,MATCH(tbl_dmi_isin[[#This Row],[ISIN]],Corp_value!$B:$B,0),MATCH(X$2,Corp_value!$1:$1,0)))</f>
        <v>#N/A</v>
      </c>
      <c r="Y267" s="153" t="e">
        <f>IF(tbl_dmi_isin[[#This Row],[Index]]&gt;$A$2,"",INDEX(Corp_value!$A$1:$EC$2998,MATCH(tbl_dmi_isin[[#This Row],[ISIN]],Corp_value!$B:$B,0),MATCH(Y$2,Corp_value!$1:$1,0)))</f>
        <v>#N/A</v>
      </c>
      <c r="Z267" s="153" t="e">
        <f>IF(tbl_dmi_isin[[#This Row],[Index]]&gt;$A$2,"",INDEX(Corp_value!$A$1:$EC$2998,MATCH(tbl_dmi_isin[[#This Row],[ISIN]],Corp_value!$B:$B,0),MATCH(Z$2,Corp_value!$1:$1,0)))</f>
        <v>#N/A</v>
      </c>
    </row>
    <row r="268" spans="1:26">
      <c r="A268" s="12">
        <v>265</v>
      </c>
      <c r="B268" s="85" t="str">
        <f>IF(tbl_dmi_isin[[#This Row],[Index]]&gt;$A$2,"",TEXT(INDEX(美元债一级!$A$2:$BO$2879,tbl_dmi_isin[[#This Row],[Index]]+1,MATCH(B$2,美元债一级!$2:$2,0)),"yyyy/mm/dd"))</f>
        <v>2023/02/07</v>
      </c>
      <c r="C268" s="12" t="str">
        <f>IF(tbl_dmi_isin[[#This Row],[Index]]&gt;$A$2,"",INDEX(美元债一级!$A$2:$BO$2880,tbl_dmi_isin[[#This Row],[Index]]+1,MATCH(C$2,美元债一级!$2:$2,0)))</f>
        <v>HK0000910114</v>
      </c>
      <c r="D268" s="12" t="str">
        <f>IF(tbl_dmi_isin[[#This Row],[Index]]&gt;$A$2,"",INDEX(美元债一级!$A$2:$BO$2880,tbl_dmi_isin[[#This Row],[Index]]+1,MATCH(D$2,美元债一级!$2:$2,0)))</f>
        <v>香港按揭证券有限公司</v>
      </c>
      <c r="E268" s="12" t="str">
        <f>TEXT(tbl_dmi_isin[[#This Row],[定价日]],"YYMMDD")&amp;tbl_dmi_isin[[#This Row],[ISIN]]</f>
        <v>230207HK0000910114</v>
      </c>
      <c r="F268" s="114"/>
      <c r="G268" s="24" t="e">
        <f>IF(tbl_dmi_isin[[#This Row],[Index]]&gt;$A$2,"",INDEX(Corp_value!$A$1:$EC$2998,MATCH(tbl_dmi_isin[[#This Row],[ISIN]],Corp_value!$B:$B,0),MATCH(G$2,Corp_value!$1:$1,0)))</f>
        <v>#N/A</v>
      </c>
      <c r="H268" s="25" t="e">
        <f>IF(tbl_dmi_isin[[#This Row],[Index]]&gt;$A$2,"",INDEX(Corp_value!$A$1:$EC$2998,MATCH(tbl_dmi_isin[[#This Row],[ISIN]],Corp_value!$B:$B,0),MATCH(H$2,Corp_value!$1:$1,0)))</f>
        <v>#N/A</v>
      </c>
      <c r="I268" s="25" t="e">
        <f>IF(tbl_dmi_isin[[#This Row],[Index]]&gt;$A$2,"",IF(INDEX(Corp_value!$A$1:$EC$2998,MATCH(tbl_dmi_isin[[#This Row],[ISIN]],Corp_value!$B:$B,0),MATCH(I$2,Corp_value!$1:$1,0))="--","",INDEX(Corp_value!$A$1:$EC$2998,MATCH(tbl_dmi_isin[[#This Row],[ISIN]],Corp_value!$B:$B,0),MATCH(I$2,Corp_value!$1:$1,0))))</f>
        <v>#N/A</v>
      </c>
      <c r="J268" s="24" t="e">
        <f>IF(tbl_dmi_isin[[#This Row],[Index]]&gt;$A$2,"",INDEX(Corp_value!$A$1:$EC$2998,MATCH(tbl_dmi_isin[[#This Row],[ISIN]],Corp_value!$B:$B,0),MATCH(J$2,Corp_value!$1:$1,0)))</f>
        <v>#N/A</v>
      </c>
      <c r="K268" s="24" t="e">
        <f>IF(tbl_dmi_isin[[#This Row],[Index]]&gt;$A$2,"",INDEX(Corp_value!$A$1:$EC$2998,MATCH(tbl_dmi_isin[[#This Row],[ISIN]],Corp_value!$B:$B,0),MATCH(K$2,Corp_value!$1:$1,0)))</f>
        <v>#N/A</v>
      </c>
      <c r="L268" s="24" t="e">
        <f>IF(tbl_dmi_isin[[#This Row],[Index]]&gt;$A$2,"",IF(INDEX(Corp_value!$A$1:$EC$2998,MATCH(tbl_dmi_isin[[#This Row],[ISIN]],Corp_value!$B:$B,0),MATCH(L$2,Corp_value!$1:$1,0))="--","",INDEX(Corp_value!$A$1:$EC$2998,MATCH(tbl_dmi_isin[[#This Row],[ISIN]],Corp_value!$B:$B,0),MATCH(L$2,Corp_value!$1:$1,0))))</f>
        <v>#N/A</v>
      </c>
      <c r="M268" s="24" t="e">
        <f>IF(tbl_dmi_isin[[#This Row],[Index]]&gt;$A$2,"",INDEX(Corp_value!$A$1:$EC$2998,MATCH(tbl_dmi_isin[[#This Row],[ISIN]],Corp_value!$B:$B,0),MATCH(M$2,Corp_value!$1:$1,0)))</f>
        <v>#N/A</v>
      </c>
      <c r="N268" s="24" t="e">
        <f>IF(tbl_dmi_isin[[#This Row],[Index]]&gt;$A$2,"",IF(INDEX(Corp_value!$A$1:$EC$2998,MATCH(tbl_dmi_isin[[#This Row],[ISIN]],Corp_value!$B:$B,0),MATCH(N$2,Corp_value!$1:$1,0))="--","",INDEX(Corp_value!$A$1:$EC$2998,MATCH(tbl_dmi_isin[[#This Row],[ISIN]],Corp_value!$B:$B,0),MATCH(N$2,Corp_value!$1:$1,0))))</f>
        <v>#N/A</v>
      </c>
      <c r="O268" s="24" t="e">
        <f>IF(tbl_dmi_isin[[#This Row],[Index]]&gt;$A$2,"",INDEX(Corp_value!$A$1:$EC$2998,MATCH(tbl_dmi_isin[[#This Row],[ISIN]],Corp_value!$B:$B,0),MATCH(O$2,Corp_value!$1:$1,0)))</f>
        <v>#N/A</v>
      </c>
      <c r="P268" s="146" t="e">
        <f>IF(tbl_dmi_isin[[#This Row],[Index]]&gt;$A$2,"",TEXT(INDEX(Corp_value!$A$1:$EC$2998,MATCH(tbl_dmi_isin[[#This Row],[ISIN]],Corp_value!$B:$B,0),MATCH(P$2,Corp_value!$1:$1,0)),"yyyy/mm/dd"))</f>
        <v>#N/A</v>
      </c>
      <c r="Q268" s="146" t="e">
        <f>IF(tbl_dmi_isin[[#This Row],[Index]]&gt;$A$2,"",TEXT(INDEX(Corp_value!$A$1:$EC$2998,MATCH(tbl_dmi_isin[[#This Row],[ISIN]],Corp_value!$B:$B,0),MATCH(Q$2,Corp_value!$1:$1,0)),"yyyy/mm/dd"))</f>
        <v>#N/A</v>
      </c>
      <c r="R268" s="146" t="e">
        <f>IF(tbl_dmi_isin[[#This Row],[Index]]&gt;$A$2,"",IF(TEXT(INDEX(Corp_value!$A$1:$EC$2998,MATCH(tbl_dmi_isin[[#This Row],[ISIN]],Corp_value!$B:$B,0),MATCH(R$2,Corp_value!$1:$1,0)),"yyyy/mm/dd")="--","",TEXT(INDEX(Corp_value!$A$1:$EC$2998,MATCH(tbl_dmi_isin[[#This Row],[ISIN]],Corp_value!$B:$B,0),MATCH(R$2,Corp_value!$1:$1,0)),"yyyy/mm/dd")))</f>
        <v>#N/A</v>
      </c>
      <c r="S268" s="24" t="e">
        <f>IF(tbl_dmi_isin[[#This Row],[Index]]&gt;$A$2,"",INDEX(Corp_value!$A$1:$EC$2998,MATCH(tbl_dmi_isin[[#This Row],[ISIN]],Corp_value!$B:$B,0),MATCH(S$2,Corp_value!$1:$1,0)))</f>
        <v>#N/A</v>
      </c>
      <c r="T268" s="24" t="e">
        <f>IF(tbl_dmi_isin[[#This Row],[Index]]&gt;$A$2,"",INDEX(Corp_value!$A$1:$EC$2998,MATCH(tbl_dmi_isin[[#This Row],[ISIN]],Corp_value!$B:$B,0),MATCH(T$2,Corp_value!$1:$1,0)))</f>
        <v>#N/A</v>
      </c>
      <c r="U268" s="24" t="e">
        <f>IF(tbl_dmi_isin[[#This Row],[Index]]&gt;$A$2,"",IF(INDEX(Corp_value!$A$1:$EC$2998,MATCH(tbl_dmi_isin[[#This Row],[ISIN]],Corp_value!$B:$B,0),MATCH(U$2,Corp_value!$1:$1,0))="--","",INDEX(Corp_value!$A$1:$EC$2998,MATCH(tbl_dmi_isin[[#This Row],[ISIN]],Corp_value!$B:$B,0),MATCH(U$2,Corp_value!$1:$1,0))))</f>
        <v>#N/A</v>
      </c>
      <c r="V268" s="144" t="str">
        <f>IFERROR(IF(tbl_dmi_isin[[#This Row],[Index]]&gt;$A$2,"",INDEX(Corp_value!$A$1:$EC$2998,MATCH(tbl_dmi_isin[[#This Row],[ISIN]],Corp_value!$B:$B,0),MATCH(V$2,Corp_value!$1:$1,0)))/100000000,"")</f>
        <v/>
      </c>
      <c r="W268" s="150" t="e">
        <f>IF(tbl_dmi_isin[[#This Row],[Index]]&gt;$A$2,"",INDEX(Corp_value!$A$1:$EC$2998,MATCH(tbl_dmi_isin[[#This Row],[ISIN]],Corp_value!$B:$B,0),MATCH(W$2,Corp_value!$1:$1,0)))</f>
        <v>#N/A</v>
      </c>
      <c r="X268" s="150" t="e">
        <f>IF(tbl_dmi_isin[[#This Row],[Index]]&gt;$A$2,"",INDEX(Corp_value!$A$1:$EC$2998,MATCH(tbl_dmi_isin[[#This Row],[ISIN]],Corp_value!$B:$B,0),MATCH(X$2,Corp_value!$1:$1,0)))</f>
        <v>#N/A</v>
      </c>
      <c r="Y268" s="153" t="e">
        <f>IF(tbl_dmi_isin[[#This Row],[Index]]&gt;$A$2,"",INDEX(Corp_value!$A$1:$EC$2998,MATCH(tbl_dmi_isin[[#This Row],[ISIN]],Corp_value!$B:$B,0),MATCH(Y$2,Corp_value!$1:$1,0)))</f>
        <v>#N/A</v>
      </c>
      <c r="Z268" s="153" t="e">
        <f>IF(tbl_dmi_isin[[#This Row],[Index]]&gt;$A$2,"",INDEX(Corp_value!$A$1:$EC$2998,MATCH(tbl_dmi_isin[[#This Row],[ISIN]],Corp_value!$B:$B,0),MATCH(Z$2,Corp_value!$1:$1,0)))</f>
        <v>#N/A</v>
      </c>
    </row>
    <row r="269" spans="1:26">
      <c r="A269" s="12">
        <v>266</v>
      </c>
      <c r="B269" s="85" t="str">
        <f>IF(tbl_dmi_isin[[#This Row],[Index]]&gt;$A$2,"",TEXT(INDEX(美元债一级!$A$2:$BO$2879,tbl_dmi_isin[[#This Row],[Index]]+1,MATCH(B$2,美元债一级!$2:$2,0)),"yyyy/mm/dd"))</f>
        <v>2023/02/06</v>
      </c>
      <c r="C269" s="12" t="str">
        <f>IF(tbl_dmi_isin[[#This Row],[Index]]&gt;$A$2,"",INDEX(美元债一级!$A$2:$BO$2880,tbl_dmi_isin[[#This Row],[Index]]+1,MATCH(C$2,美元债一级!$2:$2,0)))</f>
        <v>HK0000910023</v>
      </c>
      <c r="D269" s="12" t="str">
        <f>IF(tbl_dmi_isin[[#This Row],[Index]]&gt;$A$2,"",INDEX(美元债一级!$A$2:$BO$2880,tbl_dmi_isin[[#This Row],[Index]]+1,MATCH(D$2,美元债一级!$2:$2,0)))</f>
        <v>香港按揭证券有限公司</v>
      </c>
      <c r="E269" s="12" t="str">
        <f>TEXT(tbl_dmi_isin[[#This Row],[定价日]],"YYMMDD")&amp;tbl_dmi_isin[[#This Row],[ISIN]]</f>
        <v>230206HK0000910023</v>
      </c>
      <c r="F269" s="116"/>
      <c r="G269" s="24" t="e">
        <f>IF(tbl_dmi_isin[[#This Row],[Index]]&gt;$A$2,"",INDEX(Corp_value!$A$1:$EC$2998,MATCH(tbl_dmi_isin[[#This Row],[ISIN]],Corp_value!$B:$B,0),MATCH(G$2,Corp_value!$1:$1,0)))</f>
        <v>#N/A</v>
      </c>
      <c r="H269" s="25" t="e">
        <f>IF(tbl_dmi_isin[[#This Row],[Index]]&gt;$A$2,"",INDEX(Corp_value!$A$1:$EC$2998,MATCH(tbl_dmi_isin[[#This Row],[ISIN]],Corp_value!$B:$B,0),MATCH(H$2,Corp_value!$1:$1,0)))</f>
        <v>#N/A</v>
      </c>
      <c r="I269" s="25" t="e">
        <f>IF(tbl_dmi_isin[[#This Row],[Index]]&gt;$A$2,"",IF(INDEX(Corp_value!$A$1:$EC$2998,MATCH(tbl_dmi_isin[[#This Row],[ISIN]],Corp_value!$B:$B,0),MATCH(I$2,Corp_value!$1:$1,0))="--","",INDEX(Corp_value!$A$1:$EC$2998,MATCH(tbl_dmi_isin[[#This Row],[ISIN]],Corp_value!$B:$B,0),MATCH(I$2,Corp_value!$1:$1,0))))</f>
        <v>#N/A</v>
      </c>
      <c r="J269" s="24" t="e">
        <f>IF(tbl_dmi_isin[[#This Row],[Index]]&gt;$A$2,"",INDEX(Corp_value!$A$1:$EC$2998,MATCH(tbl_dmi_isin[[#This Row],[ISIN]],Corp_value!$B:$B,0),MATCH(J$2,Corp_value!$1:$1,0)))</f>
        <v>#N/A</v>
      </c>
      <c r="K269" s="24" t="e">
        <f>IF(tbl_dmi_isin[[#This Row],[Index]]&gt;$A$2,"",INDEX(Corp_value!$A$1:$EC$2998,MATCH(tbl_dmi_isin[[#This Row],[ISIN]],Corp_value!$B:$B,0),MATCH(K$2,Corp_value!$1:$1,0)))</f>
        <v>#N/A</v>
      </c>
      <c r="L269" s="24" t="e">
        <f>IF(tbl_dmi_isin[[#This Row],[Index]]&gt;$A$2,"",IF(INDEX(Corp_value!$A$1:$EC$2998,MATCH(tbl_dmi_isin[[#This Row],[ISIN]],Corp_value!$B:$B,0),MATCH(L$2,Corp_value!$1:$1,0))="--","",INDEX(Corp_value!$A$1:$EC$2998,MATCH(tbl_dmi_isin[[#This Row],[ISIN]],Corp_value!$B:$B,0),MATCH(L$2,Corp_value!$1:$1,0))))</f>
        <v>#N/A</v>
      </c>
      <c r="M269" s="132" t="e">
        <f>IF(tbl_dmi_isin[[#This Row],[Index]]&gt;$A$2,"",INDEX(Corp_value!$A$1:$EC$2998,MATCH(tbl_dmi_isin[[#This Row],[ISIN]],Corp_value!$B:$B,0),MATCH(M$2,Corp_value!$1:$1,0)))</f>
        <v>#N/A</v>
      </c>
      <c r="N269" s="132" t="e">
        <f>IF(tbl_dmi_isin[[#This Row],[Index]]&gt;$A$2,"",IF(INDEX(Corp_value!$A$1:$EC$2998,MATCH(tbl_dmi_isin[[#This Row],[ISIN]],Corp_value!$B:$B,0),MATCH(N$2,Corp_value!$1:$1,0))="--","",INDEX(Corp_value!$A$1:$EC$2998,MATCH(tbl_dmi_isin[[#This Row],[ISIN]],Corp_value!$B:$B,0),MATCH(N$2,Corp_value!$1:$1,0))))</f>
        <v>#N/A</v>
      </c>
      <c r="O269" s="132" t="e">
        <f>IF(tbl_dmi_isin[[#This Row],[Index]]&gt;$A$2,"",INDEX(Corp_value!$A$1:$EC$2998,MATCH(tbl_dmi_isin[[#This Row],[ISIN]],Corp_value!$B:$B,0),MATCH(O$2,Corp_value!$1:$1,0)))</f>
        <v>#N/A</v>
      </c>
      <c r="P269" s="147" t="e">
        <f>IF(tbl_dmi_isin[[#This Row],[Index]]&gt;$A$2,"",TEXT(INDEX(Corp_value!$A$1:$EC$2998,MATCH(tbl_dmi_isin[[#This Row],[ISIN]],Corp_value!$B:$B,0),MATCH(P$2,Corp_value!$1:$1,0)),"yyyy/mm/dd"))</f>
        <v>#N/A</v>
      </c>
      <c r="Q269" s="147" t="e">
        <f>IF(tbl_dmi_isin[[#This Row],[Index]]&gt;$A$2,"",TEXT(INDEX(Corp_value!$A$1:$EC$2998,MATCH(tbl_dmi_isin[[#This Row],[ISIN]],Corp_value!$B:$B,0),MATCH(Q$2,Corp_value!$1:$1,0)),"yyyy/mm/dd"))</f>
        <v>#N/A</v>
      </c>
      <c r="R269" s="147" t="e">
        <f>IF(tbl_dmi_isin[[#This Row],[Index]]&gt;$A$2,"",IF(TEXT(INDEX(Corp_value!$A$1:$EC$2998,MATCH(tbl_dmi_isin[[#This Row],[ISIN]],Corp_value!$B:$B,0),MATCH(R$2,Corp_value!$1:$1,0)),"yyyy/mm/dd")="--","",TEXT(INDEX(Corp_value!$A$1:$EC$2998,MATCH(tbl_dmi_isin[[#This Row],[ISIN]],Corp_value!$B:$B,0),MATCH(R$2,Corp_value!$1:$1,0)),"yyyy/mm/dd")))</f>
        <v>#N/A</v>
      </c>
      <c r="S269" s="132" t="e">
        <f>IF(tbl_dmi_isin[[#This Row],[Index]]&gt;$A$2,"",INDEX(Corp_value!$A$1:$EC$2998,MATCH(tbl_dmi_isin[[#This Row],[ISIN]],Corp_value!$B:$B,0),MATCH(S$2,Corp_value!$1:$1,0)))</f>
        <v>#N/A</v>
      </c>
      <c r="T269" s="132" t="e">
        <f>IF(tbl_dmi_isin[[#This Row],[Index]]&gt;$A$2,"",INDEX(Corp_value!$A$1:$EC$2998,MATCH(tbl_dmi_isin[[#This Row],[ISIN]],Corp_value!$B:$B,0),MATCH(T$2,Corp_value!$1:$1,0)))</f>
        <v>#N/A</v>
      </c>
      <c r="U269" s="132" t="e">
        <f>IF(tbl_dmi_isin[[#This Row],[Index]]&gt;$A$2,"",IF(INDEX(Corp_value!$A$1:$EC$2998,MATCH(tbl_dmi_isin[[#This Row],[ISIN]],Corp_value!$B:$B,0),MATCH(U$2,Corp_value!$1:$1,0))="--","",INDEX(Corp_value!$A$1:$EC$2998,MATCH(tbl_dmi_isin[[#This Row],[ISIN]],Corp_value!$B:$B,0),MATCH(U$2,Corp_value!$1:$1,0))))</f>
        <v>#N/A</v>
      </c>
      <c r="V269" s="145" t="str">
        <f>IFERROR(IF(tbl_dmi_isin[[#This Row],[Index]]&gt;$A$2,"",INDEX(Corp_value!$A$1:$EC$2998,MATCH(tbl_dmi_isin[[#This Row],[ISIN]],Corp_value!$B:$B,0),MATCH(V$2,Corp_value!$1:$1,0)))/100000000,"")</f>
        <v/>
      </c>
      <c r="W269" s="150" t="e">
        <f>IF(tbl_dmi_isin[[#This Row],[Index]]&gt;$A$2,"",INDEX(Corp_value!$A$1:$EC$2998,MATCH(tbl_dmi_isin[[#This Row],[ISIN]],Corp_value!$B:$B,0),MATCH(W$2,Corp_value!$1:$1,0)))</f>
        <v>#N/A</v>
      </c>
      <c r="X269" s="150" t="e">
        <f>IF(tbl_dmi_isin[[#This Row],[Index]]&gt;$A$2,"",INDEX(Corp_value!$A$1:$EC$2998,MATCH(tbl_dmi_isin[[#This Row],[ISIN]],Corp_value!$B:$B,0),MATCH(X$2,Corp_value!$1:$1,0)))</f>
        <v>#N/A</v>
      </c>
      <c r="Y269" s="153" t="e">
        <f>IF(tbl_dmi_isin[[#This Row],[Index]]&gt;$A$2,"",INDEX(Corp_value!$A$1:$EC$2998,MATCH(tbl_dmi_isin[[#This Row],[ISIN]],Corp_value!$B:$B,0),MATCH(Y$2,Corp_value!$1:$1,0)))</f>
        <v>#N/A</v>
      </c>
      <c r="Z269" s="153" t="e">
        <f>IF(tbl_dmi_isin[[#This Row],[Index]]&gt;$A$2,"",INDEX(Corp_value!$A$1:$EC$2998,MATCH(tbl_dmi_isin[[#This Row],[ISIN]],Corp_value!$B:$B,0),MATCH(Z$2,Corp_value!$1:$1,0)))</f>
        <v>#N/A</v>
      </c>
    </row>
    <row r="270" spans="1:26">
      <c r="A270" s="12">
        <v>267</v>
      </c>
      <c r="B270" s="85" t="str">
        <f>IF(tbl_dmi_isin[[#This Row],[Index]]&gt;$A$2,"",TEXT(INDEX(美元债一级!$A$2:$BO$2879,tbl_dmi_isin[[#This Row],[Index]]+1,MATCH(B$2,美元债一级!$2:$2,0)),"yyyy/mm/dd"))</f>
        <v>2023/02/06</v>
      </c>
      <c r="C270" s="12" t="str">
        <f>IF(tbl_dmi_isin[[#This Row],[Index]]&gt;$A$2,"",INDEX(美元债一级!$A$2:$BO$2880,tbl_dmi_isin[[#This Row],[Index]]+1,MATCH(C$2,美元债一级!$2:$2,0)))</f>
        <v>XS2586752235</v>
      </c>
      <c r="D270" s="12" t="str">
        <f>IF(tbl_dmi_isin[[#This Row],[Index]]&gt;$A$2,"",INDEX(美元债一级!$A$2:$BO$2880,tbl_dmi_isin[[#This Row],[Index]]+1,MATCH(D$2,美元债一级!$2:$2,0)))</f>
        <v>工银金融租赁有限公司</v>
      </c>
      <c r="E270" s="12" t="str">
        <f>TEXT(tbl_dmi_isin[[#This Row],[定价日]],"YYMMDD")&amp;tbl_dmi_isin[[#This Row],[ISIN]]</f>
        <v>230206XS2586752235</v>
      </c>
      <c r="F270" s="116"/>
      <c r="G270" s="24" t="e">
        <f>IF(tbl_dmi_isin[[#This Row],[Index]]&gt;$A$2,"",INDEX(Corp_value!$A$1:$EC$2998,MATCH(tbl_dmi_isin[[#This Row],[ISIN]],Corp_value!$B:$B,0),MATCH(G$2,Corp_value!$1:$1,0)))</f>
        <v>#N/A</v>
      </c>
      <c r="H270" s="25" t="e">
        <f>IF(tbl_dmi_isin[[#This Row],[Index]]&gt;$A$2,"",INDEX(Corp_value!$A$1:$EC$2998,MATCH(tbl_dmi_isin[[#This Row],[ISIN]],Corp_value!$B:$B,0),MATCH(H$2,Corp_value!$1:$1,0)))</f>
        <v>#N/A</v>
      </c>
      <c r="I270" s="25" t="e">
        <f>IF(tbl_dmi_isin[[#This Row],[Index]]&gt;$A$2,"",IF(INDEX(Corp_value!$A$1:$EC$2998,MATCH(tbl_dmi_isin[[#This Row],[ISIN]],Corp_value!$B:$B,0),MATCH(I$2,Corp_value!$1:$1,0))="--","",INDEX(Corp_value!$A$1:$EC$2998,MATCH(tbl_dmi_isin[[#This Row],[ISIN]],Corp_value!$B:$B,0),MATCH(I$2,Corp_value!$1:$1,0))))</f>
        <v>#N/A</v>
      </c>
      <c r="J270" s="24" t="e">
        <f>IF(tbl_dmi_isin[[#This Row],[Index]]&gt;$A$2,"",INDEX(Corp_value!$A$1:$EC$2998,MATCH(tbl_dmi_isin[[#This Row],[ISIN]],Corp_value!$B:$B,0),MATCH(J$2,Corp_value!$1:$1,0)))</f>
        <v>#N/A</v>
      </c>
      <c r="K270" s="24" t="e">
        <f>IF(tbl_dmi_isin[[#This Row],[Index]]&gt;$A$2,"",INDEX(Corp_value!$A$1:$EC$2998,MATCH(tbl_dmi_isin[[#This Row],[ISIN]],Corp_value!$B:$B,0),MATCH(K$2,Corp_value!$1:$1,0)))</f>
        <v>#N/A</v>
      </c>
      <c r="L270" s="24" t="e">
        <f>IF(tbl_dmi_isin[[#This Row],[Index]]&gt;$A$2,"",IF(INDEX(Corp_value!$A$1:$EC$2998,MATCH(tbl_dmi_isin[[#This Row],[ISIN]],Corp_value!$B:$B,0),MATCH(L$2,Corp_value!$1:$1,0))="--","",INDEX(Corp_value!$A$1:$EC$2998,MATCH(tbl_dmi_isin[[#This Row],[ISIN]],Corp_value!$B:$B,0),MATCH(L$2,Corp_value!$1:$1,0))))</f>
        <v>#N/A</v>
      </c>
      <c r="M270" s="132" t="e">
        <f>IF(tbl_dmi_isin[[#This Row],[Index]]&gt;$A$2,"",INDEX(Corp_value!$A$1:$EC$2998,MATCH(tbl_dmi_isin[[#This Row],[ISIN]],Corp_value!$B:$B,0),MATCH(M$2,Corp_value!$1:$1,0)))</f>
        <v>#N/A</v>
      </c>
      <c r="N270" s="132" t="e">
        <f>IF(tbl_dmi_isin[[#This Row],[Index]]&gt;$A$2,"",IF(INDEX(Corp_value!$A$1:$EC$2998,MATCH(tbl_dmi_isin[[#This Row],[ISIN]],Corp_value!$B:$B,0),MATCH(N$2,Corp_value!$1:$1,0))="--","",INDEX(Corp_value!$A$1:$EC$2998,MATCH(tbl_dmi_isin[[#This Row],[ISIN]],Corp_value!$B:$B,0),MATCH(N$2,Corp_value!$1:$1,0))))</f>
        <v>#N/A</v>
      </c>
      <c r="O270" s="132" t="e">
        <f>IF(tbl_dmi_isin[[#This Row],[Index]]&gt;$A$2,"",INDEX(Corp_value!$A$1:$EC$2998,MATCH(tbl_dmi_isin[[#This Row],[ISIN]],Corp_value!$B:$B,0),MATCH(O$2,Corp_value!$1:$1,0)))</f>
        <v>#N/A</v>
      </c>
      <c r="P270" s="147" t="e">
        <f>IF(tbl_dmi_isin[[#This Row],[Index]]&gt;$A$2,"",TEXT(INDEX(Corp_value!$A$1:$EC$2998,MATCH(tbl_dmi_isin[[#This Row],[ISIN]],Corp_value!$B:$B,0),MATCH(P$2,Corp_value!$1:$1,0)),"yyyy/mm/dd"))</f>
        <v>#N/A</v>
      </c>
      <c r="Q270" s="147" t="e">
        <f>IF(tbl_dmi_isin[[#This Row],[Index]]&gt;$A$2,"",TEXT(INDEX(Corp_value!$A$1:$EC$2998,MATCH(tbl_dmi_isin[[#This Row],[ISIN]],Corp_value!$B:$B,0),MATCH(Q$2,Corp_value!$1:$1,0)),"yyyy/mm/dd"))</f>
        <v>#N/A</v>
      </c>
      <c r="R270" s="147" t="e">
        <f>IF(tbl_dmi_isin[[#This Row],[Index]]&gt;$A$2,"",IF(TEXT(INDEX(Corp_value!$A$1:$EC$2998,MATCH(tbl_dmi_isin[[#This Row],[ISIN]],Corp_value!$B:$B,0),MATCH(R$2,Corp_value!$1:$1,0)),"yyyy/mm/dd")="--","",TEXT(INDEX(Corp_value!$A$1:$EC$2998,MATCH(tbl_dmi_isin[[#This Row],[ISIN]],Corp_value!$B:$B,0),MATCH(R$2,Corp_value!$1:$1,0)),"yyyy/mm/dd")))</f>
        <v>#N/A</v>
      </c>
      <c r="S270" s="132" t="e">
        <f>IF(tbl_dmi_isin[[#This Row],[Index]]&gt;$A$2,"",INDEX(Corp_value!$A$1:$EC$2998,MATCH(tbl_dmi_isin[[#This Row],[ISIN]],Corp_value!$B:$B,0),MATCH(S$2,Corp_value!$1:$1,0)))</f>
        <v>#N/A</v>
      </c>
      <c r="T270" s="132" t="e">
        <f>IF(tbl_dmi_isin[[#This Row],[Index]]&gt;$A$2,"",INDEX(Corp_value!$A$1:$EC$2998,MATCH(tbl_dmi_isin[[#This Row],[ISIN]],Corp_value!$B:$B,0),MATCH(T$2,Corp_value!$1:$1,0)))</f>
        <v>#N/A</v>
      </c>
      <c r="U270" s="132" t="e">
        <f>IF(tbl_dmi_isin[[#This Row],[Index]]&gt;$A$2,"",IF(INDEX(Corp_value!$A$1:$EC$2998,MATCH(tbl_dmi_isin[[#This Row],[ISIN]],Corp_value!$B:$B,0),MATCH(U$2,Corp_value!$1:$1,0))="--","",INDEX(Corp_value!$A$1:$EC$2998,MATCH(tbl_dmi_isin[[#This Row],[ISIN]],Corp_value!$B:$B,0),MATCH(U$2,Corp_value!$1:$1,0))))</f>
        <v>#N/A</v>
      </c>
      <c r="V270" s="145" t="str">
        <f>IFERROR(IF(tbl_dmi_isin[[#This Row],[Index]]&gt;$A$2,"",INDEX(Corp_value!$A$1:$EC$2998,MATCH(tbl_dmi_isin[[#This Row],[ISIN]],Corp_value!$B:$B,0),MATCH(V$2,Corp_value!$1:$1,0)))/100000000,"")</f>
        <v/>
      </c>
      <c r="W270" s="150" t="e">
        <f>IF(tbl_dmi_isin[[#This Row],[Index]]&gt;$A$2,"",INDEX(Corp_value!$A$1:$EC$2998,MATCH(tbl_dmi_isin[[#This Row],[ISIN]],Corp_value!$B:$B,0),MATCH(W$2,Corp_value!$1:$1,0)))</f>
        <v>#N/A</v>
      </c>
      <c r="X270" s="150" t="e">
        <f>IF(tbl_dmi_isin[[#This Row],[Index]]&gt;$A$2,"",INDEX(Corp_value!$A$1:$EC$2998,MATCH(tbl_dmi_isin[[#This Row],[ISIN]],Corp_value!$B:$B,0),MATCH(X$2,Corp_value!$1:$1,0)))</f>
        <v>#N/A</v>
      </c>
      <c r="Y270" s="153" t="e">
        <f>IF(tbl_dmi_isin[[#This Row],[Index]]&gt;$A$2,"",INDEX(Corp_value!$A$1:$EC$2998,MATCH(tbl_dmi_isin[[#This Row],[ISIN]],Corp_value!$B:$B,0),MATCH(Y$2,Corp_value!$1:$1,0)))</f>
        <v>#N/A</v>
      </c>
      <c r="Z270" s="153" t="e">
        <f>IF(tbl_dmi_isin[[#This Row],[Index]]&gt;$A$2,"",INDEX(Corp_value!$A$1:$EC$2998,MATCH(tbl_dmi_isin[[#This Row],[ISIN]],Corp_value!$B:$B,0),MATCH(Z$2,Corp_value!$1:$1,0)))</f>
        <v>#N/A</v>
      </c>
    </row>
    <row r="271" spans="1:26">
      <c r="A271" s="12">
        <v>268</v>
      </c>
      <c r="B271" s="85" t="str">
        <f>IF(tbl_dmi_isin[[#This Row],[Index]]&gt;$A$2,"",TEXT(INDEX(美元债一级!$A$2:$BO$2879,tbl_dmi_isin[[#This Row],[Index]]+1,MATCH(B$2,美元债一级!$2:$2,0)),"yyyy/mm/dd"))</f>
        <v>2023/02/03</v>
      </c>
      <c r="C271" s="12" t="str">
        <f>IF(tbl_dmi_isin[[#This Row],[Index]]&gt;$A$2,"",INDEX(美元债一级!$A$2:$BO$2880,tbl_dmi_isin[[#This Row],[Index]]+1,MATCH(C$2,美元债一级!$2:$2,0)))</f>
        <v>HK0000909959</v>
      </c>
      <c r="D271" s="12" t="str">
        <f>IF(tbl_dmi_isin[[#This Row],[Index]]&gt;$A$2,"",INDEX(美元债一级!$A$2:$BO$2880,tbl_dmi_isin[[#This Row],[Index]]+1,MATCH(D$2,美元债一级!$2:$2,0)))</f>
        <v>香港按揭证券有限公司</v>
      </c>
      <c r="E271" s="12" t="str">
        <f>TEXT(tbl_dmi_isin[[#This Row],[定价日]],"YYMMDD")&amp;tbl_dmi_isin[[#This Row],[ISIN]]</f>
        <v>230203HK0000909959</v>
      </c>
      <c r="F271" s="116"/>
      <c r="G271" s="24" t="e">
        <f>IF(tbl_dmi_isin[[#This Row],[Index]]&gt;$A$2,"",INDEX(Corp_value!$A$1:$EC$2998,MATCH(tbl_dmi_isin[[#This Row],[ISIN]],Corp_value!$B:$B,0),MATCH(G$2,Corp_value!$1:$1,0)))</f>
        <v>#N/A</v>
      </c>
      <c r="H271" s="25" t="e">
        <f>IF(tbl_dmi_isin[[#This Row],[Index]]&gt;$A$2,"",INDEX(Corp_value!$A$1:$EC$2998,MATCH(tbl_dmi_isin[[#This Row],[ISIN]],Corp_value!$B:$B,0),MATCH(H$2,Corp_value!$1:$1,0)))</f>
        <v>#N/A</v>
      </c>
      <c r="I271" s="25" t="e">
        <f>IF(tbl_dmi_isin[[#This Row],[Index]]&gt;$A$2,"",IF(INDEX(Corp_value!$A$1:$EC$2998,MATCH(tbl_dmi_isin[[#This Row],[ISIN]],Corp_value!$B:$B,0),MATCH(I$2,Corp_value!$1:$1,0))="--","",INDEX(Corp_value!$A$1:$EC$2998,MATCH(tbl_dmi_isin[[#This Row],[ISIN]],Corp_value!$B:$B,0),MATCH(I$2,Corp_value!$1:$1,0))))</f>
        <v>#N/A</v>
      </c>
      <c r="J271" s="24" t="e">
        <f>IF(tbl_dmi_isin[[#This Row],[Index]]&gt;$A$2,"",INDEX(Corp_value!$A$1:$EC$2998,MATCH(tbl_dmi_isin[[#This Row],[ISIN]],Corp_value!$B:$B,0),MATCH(J$2,Corp_value!$1:$1,0)))</f>
        <v>#N/A</v>
      </c>
      <c r="K271" s="24" t="e">
        <f>IF(tbl_dmi_isin[[#This Row],[Index]]&gt;$A$2,"",INDEX(Corp_value!$A$1:$EC$2998,MATCH(tbl_dmi_isin[[#This Row],[ISIN]],Corp_value!$B:$B,0),MATCH(K$2,Corp_value!$1:$1,0)))</f>
        <v>#N/A</v>
      </c>
      <c r="L271" s="24" t="e">
        <f>IF(tbl_dmi_isin[[#This Row],[Index]]&gt;$A$2,"",IF(INDEX(Corp_value!$A$1:$EC$2998,MATCH(tbl_dmi_isin[[#This Row],[ISIN]],Corp_value!$B:$B,0),MATCH(L$2,Corp_value!$1:$1,0))="--","",INDEX(Corp_value!$A$1:$EC$2998,MATCH(tbl_dmi_isin[[#This Row],[ISIN]],Corp_value!$B:$B,0),MATCH(L$2,Corp_value!$1:$1,0))))</f>
        <v>#N/A</v>
      </c>
      <c r="M271" s="132" t="e">
        <f>IF(tbl_dmi_isin[[#This Row],[Index]]&gt;$A$2,"",INDEX(Corp_value!$A$1:$EC$2998,MATCH(tbl_dmi_isin[[#This Row],[ISIN]],Corp_value!$B:$B,0),MATCH(M$2,Corp_value!$1:$1,0)))</f>
        <v>#N/A</v>
      </c>
      <c r="N271" s="132" t="e">
        <f>IF(tbl_dmi_isin[[#This Row],[Index]]&gt;$A$2,"",IF(INDEX(Corp_value!$A$1:$EC$2998,MATCH(tbl_dmi_isin[[#This Row],[ISIN]],Corp_value!$B:$B,0),MATCH(N$2,Corp_value!$1:$1,0))="--","",INDEX(Corp_value!$A$1:$EC$2998,MATCH(tbl_dmi_isin[[#This Row],[ISIN]],Corp_value!$B:$B,0),MATCH(N$2,Corp_value!$1:$1,0))))</f>
        <v>#N/A</v>
      </c>
      <c r="O271" s="132" t="e">
        <f>IF(tbl_dmi_isin[[#This Row],[Index]]&gt;$A$2,"",INDEX(Corp_value!$A$1:$EC$2998,MATCH(tbl_dmi_isin[[#This Row],[ISIN]],Corp_value!$B:$B,0),MATCH(O$2,Corp_value!$1:$1,0)))</f>
        <v>#N/A</v>
      </c>
      <c r="P271" s="147" t="e">
        <f>IF(tbl_dmi_isin[[#This Row],[Index]]&gt;$A$2,"",TEXT(INDEX(Corp_value!$A$1:$EC$2998,MATCH(tbl_dmi_isin[[#This Row],[ISIN]],Corp_value!$B:$B,0),MATCH(P$2,Corp_value!$1:$1,0)),"yyyy/mm/dd"))</f>
        <v>#N/A</v>
      </c>
      <c r="Q271" s="147" t="e">
        <f>IF(tbl_dmi_isin[[#This Row],[Index]]&gt;$A$2,"",TEXT(INDEX(Corp_value!$A$1:$EC$2998,MATCH(tbl_dmi_isin[[#This Row],[ISIN]],Corp_value!$B:$B,0),MATCH(Q$2,Corp_value!$1:$1,0)),"yyyy/mm/dd"))</f>
        <v>#N/A</v>
      </c>
      <c r="R271" s="147" t="e">
        <f>IF(tbl_dmi_isin[[#This Row],[Index]]&gt;$A$2,"",IF(TEXT(INDEX(Corp_value!$A$1:$EC$2998,MATCH(tbl_dmi_isin[[#This Row],[ISIN]],Corp_value!$B:$B,0),MATCH(R$2,Corp_value!$1:$1,0)),"yyyy/mm/dd")="--","",TEXT(INDEX(Corp_value!$A$1:$EC$2998,MATCH(tbl_dmi_isin[[#This Row],[ISIN]],Corp_value!$B:$B,0),MATCH(R$2,Corp_value!$1:$1,0)),"yyyy/mm/dd")))</f>
        <v>#N/A</v>
      </c>
      <c r="S271" s="132" t="e">
        <f>IF(tbl_dmi_isin[[#This Row],[Index]]&gt;$A$2,"",INDEX(Corp_value!$A$1:$EC$2998,MATCH(tbl_dmi_isin[[#This Row],[ISIN]],Corp_value!$B:$B,0),MATCH(S$2,Corp_value!$1:$1,0)))</f>
        <v>#N/A</v>
      </c>
      <c r="T271" s="132" t="e">
        <f>IF(tbl_dmi_isin[[#This Row],[Index]]&gt;$A$2,"",INDEX(Corp_value!$A$1:$EC$2998,MATCH(tbl_dmi_isin[[#This Row],[ISIN]],Corp_value!$B:$B,0),MATCH(T$2,Corp_value!$1:$1,0)))</f>
        <v>#N/A</v>
      </c>
      <c r="U271" s="132" t="e">
        <f>IF(tbl_dmi_isin[[#This Row],[Index]]&gt;$A$2,"",IF(INDEX(Corp_value!$A$1:$EC$2998,MATCH(tbl_dmi_isin[[#This Row],[ISIN]],Corp_value!$B:$B,0),MATCH(U$2,Corp_value!$1:$1,0))="--","",INDEX(Corp_value!$A$1:$EC$2998,MATCH(tbl_dmi_isin[[#This Row],[ISIN]],Corp_value!$B:$B,0),MATCH(U$2,Corp_value!$1:$1,0))))</f>
        <v>#N/A</v>
      </c>
      <c r="V271" s="145" t="str">
        <f>IFERROR(IF(tbl_dmi_isin[[#This Row],[Index]]&gt;$A$2,"",INDEX(Corp_value!$A$1:$EC$2998,MATCH(tbl_dmi_isin[[#This Row],[ISIN]],Corp_value!$B:$B,0),MATCH(V$2,Corp_value!$1:$1,0)))/100000000,"")</f>
        <v/>
      </c>
      <c r="W271" s="150" t="e">
        <f>IF(tbl_dmi_isin[[#This Row],[Index]]&gt;$A$2,"",INDEX(Corp_value!$A$1:$EC$2998,MATCH(tbl_dmi_isin[[#This Row],[ISIN]],Corp_value!$B:$B,0),MATCH(W$2,Corp_value!$1:$1,0)))</f>
        <v>#N/A</v>
      </c>
      <c r="X271" s="150" t="e">
        <f>IF(tbl_dmi_isin[[#This Row],[Index]]&gt;$A$2,"",INDEX(Corp_value!$A$1:$EC$2998,MATCH(tbl_dmi_isin[[#This Row],[ISIN]],Corp_value!$B:$B,0),MATCH(X$2,Corp_value!$1:$1,0)))</f>
        <v>#N/A</v>
      </c>
      <c r="Y271" s="153" t="e">
        <f>IF(tbl_dmi_isin[[#This Row],[Index]]&gt;$A$2,"",INDEX(Corp_value!$A$1:$EC$2998,MATCH(tbl_dmi_isin[[#This Row],[ISIN]],Corp_value!$B:$B,0),MATCH(Y$2,Corp_value!$1:$1,0)))</f>
        <v>#N/A</v>
      </c>
      <c r="Z271" s="153" t="e">
        <f>IF(tbl_dmi_isin[[#This Row],[Index]]&gt;$A$2,"",INDEX(Corp_value!$A$1:$EC$2998,MATCH(tbl_dmi_isin[[#This Row],[ISIN]],Corp_value!$B:$B,0),MATCH(Z$2,Corp_value!$1:$1,0)))</f>
        <v>#N/A</v>
      </c>
    </row>
    <row r="272" spans="1:26">
      <c r="A272" s="12">
        <v>269</v>
      </c>
      <c r="B272" s="85" t="str">
        <f>IF(tbl_dmi_isin[[#This Row],[Index]]&gt;$A$2,"",TEXT(INDEX(美元债一级!$A$2:$BO$2879,tbl_dmi_isin[[#This Row],[Index]]+1,MATCH(B$2,美元债一级!$2:$2,0)),"yyyy/mm/dd"))</f>
        <v>2023/02/03</v>
      </c>
      <c r="C272" s="12" t="str">
        <f>IF(tbl_dmi_isin[[#This Row],[Index]]&gt;$A$2,"",INDEX(美元债一级!$A$2:$BO$2880,tbl_dmi_isin[[#This Row],[Index]]+1,MATCH(C$2,美元债一级!$2:$2,0)))</f>
        <v>HK0000909942</v>
      </c>
      <c r="D272" s="12" t="str">
        <f>IF(tbl_dmi_isin[[#This Row],[Index]]&gt;$A$2,"",INDEX(美元债一级!$A$2:$BO$2880,tbl_dmi_isin[[#This Row],[Index]]+1,MATCH(D$2,美元债一级!$2:$2,0)))</f>
        <v>香港按揭证券有限公司</v>
      </c>
      <c r="E272" s="12" t="str">
        <f>TEXT(tbl_dmi_isin[[#This Row],[定价日]],"YYMMDD")&amp;tbl_dmi_isin[[#This Row],[ISIN]]</f>
        <v>230203HK0000909942</v>
      </c>
      <c r="F272" s="116"/>
      <c r="G272" s="24" t="e">
        <f>IF(tbl_dmi_isin[[#This Row],[Index]]&gt;$A$2,"",INDEX(Corp_value!$A$1:$EC$2998,MATCH(tbl_dmi_isin[[#This Row],[ISIN]],Corp_value!$B:$B,0),MATCH(G$2,Corp_value!$1:$1,0)))</f>
        <v>#N/A</v>
      </c>
      <c r="H272" s="25" t="e">
        <f>IF(tbl_dmi_isin[[#This Row],[Index]]&gt;$A$2,"",INDEX(Corp_value!$A$1:$EC$2998,MATCH(tbl_dmi_isin[[#This Row],[ISIN]],Corp_value!$B:$B,0),MATCH(H$2,Corp_value!$1:$1,0)))</f>
        <v>#N/A</v>
      </c>
      <c r="I272" s="25" t="e">
        <f>IF(tbl_dmi_isin[[#This Row],[Index]]&gt;$A$2,"",IF(INDEX(Corp_value!$A$1:$EC$2998,MATCH(tbl_dmi_isin[[#This Row],[ISIN]],Corp_value!$B:$B,0),MATCH(I$2,Corp_value!$1:$1,0))="--","",INDEX(Corp_value!$A$1:$EC$2998,MATCH(tbl_dmi_isin[[#This Row],[ISIN]],Corp_value!$B:$B,0),MATCH(I$2,Corp_value!$1:$1,0))))</f>
        <v>#N/A</v>
      </c>
      <c r="J272" s="24" t="e">
        <f>IF(tbl_dmi_isin[[#This Row],[Index]]&gt;$A$2,"",INDEX(Corp_value!$A$1:$EC$2998,MATCH(tbl_dmi_isin[[#This Row],[ISIN]],Corp_value!$B:$B,0),MATCH(J$2,Corp_value!$1:$1,0)))</f>
        <v>#N/A</v>
      </c>
      <c r="K272" s="24" t="e">
        <f>IF(tbl_dmi_isin[[#This Row],[Index]]&gt;$A$2,"",INDEX(Corp_value!$A$1:$EC$2998,MATCH(tbl_dmi_isin[[#This Row],[ISIN]],Corp_value!$B:$B,0),MATCH(K$2,Corp_value!$1:$1,0)))</f>
        <v>#N/A</v>
      </c>
      <c r="L272" s="24" t="e">
        <f>IF(tbl_dmi_isin[[#This Row],[Index]]&gt;$A$2,"",IF(INDEX(Corp_value!$A$1:$EC$2998,MATCH(tbl_dmi_isin[[#This Row],[ISIN]],Corp_value!$B:$B,0),MATCH(L$2,Corp_value!$1:$1,0))="--","",INDEX(Corp_value!$A$1:$EC$2998,MATCH(tbl_dmi_isin[[#This Row],[ISIN]],Corp_value!$B:$B,0),MATCH(L$2,Corp_value!$1:$1,0))))</f>
        <v>#N/A</v>
      </c>
      <c r="M272" s="132" t="e">
        <f>IF(tbl_dmi_isin[[#This Row],[Index]]&gt;$A$2,"",INDEX(Corp_value!$A$1:$EC$2998,MATCH(tbl_dmi_isin[[#This Row],[ISIN]],Corp_value!$B:$B,0),MATCH(M$2,Corp_value!$1:$1,0)))</f>
        <v>#N/A</v>
      </c>
      <c r="N272" s="132" t="e">
        <f>IF(tbl_dmi_isin[[#This Row],[Index]]&gt;$A$2,"",IF(INDEX(Corp_value!$A$1:$EC$2998,MATCH(tbl_dmi_isin[[#This Row],[ISIN]],Corp_value!$B:$B,0),MATCH(N$2,Corp_value!$1:$1,0))="--","",INDEX(Corp_value!$A$1:$EC$2998,MATCH(tbl_dmi_isin[[#This Row],[ISIN]],Corp_value!$B:$B,0),MATCH(N$2,Corp_value!$1:$1,0))))</f>
        <v>#N/A</v>
      </c>
      <c r="O272" s="132" t="e">
        <f>IF(tbl_dmi_isin[[#This Row],[Index]]&gt;$A$2,"",INDEX(Corp_value!$A$1:$EC$2998,MATCH(tbl_dmi_isin[[#This Row],[ISIN]],Corp_value!$B:$B,0),MATCH(O$2,Corp_value!$1:$1,0)))</f>
        <v>#N/A</v>
      </c>
      <c r="P272" s="147" t="e">
        <f>IF(tbl_dmi_isin[[#This Row],[Index]]&gt;$A$2,"",TEXT(INDEX(Corp_value!$A$1:$EC$2998,MATCH(tbl_dmi_isin[[#This Row],[ISIN]],Corp_value!$B:$B,0),MATCH(P$2,Corp_value!$1:$1,0)),"yyyy/mm/dd"))</f>
        <v>#N/A</v>
      </c>
      <c r="Q272" s="147" t="e">
        <f>IF(tbl_dmi_isin[[#This Row],[Index]]&gt;$A$2,"",TEXT(INDEX(Corp_value!$A$1:$EC$2998,MATCH(tbl_dmi_isin[[#This Row],[ISIN]],Corp_value!$B:$B,0),MATCH(Q$2,Corp_value!$1:$1,0)),"yyyy/mm/dd"))</f>
        <v>#N/A</v>
      </c>
      <c r="R272" s="147" t="e">
        <f>IF(tbl_dmi_isin[[#This Row],[Index]]&gt;$A$2,"",IF(TEXT(INDEX(Corp_value!$A$1:$EC$2998,MATCH(tbl_dmi_isin[[#This Row],[ISIN]],Corp_value!$B:$B,0),MATCH(R$2,Corp_value!$1:$1,0)),"yyyy/mm/dd")="--","",TEXT(INDEX(Corp_value!$A$1:$EC$2998,MATCH(tbl_dmi_isin[[#This Row],[ISIN]],Corp_value!$B:$B,0),MATCH(R$2,Corp_value!$1:$1,0)),"yyyy/mm/dd")))</f>
        <v>#N/A</v>
      </c>
      <c r="S272" s="132" t="e">
        <f>IF(tbl_dmi_isin[[#This Row],[Index]]&gt;$A$2,"",INDEX(Corp_value!$A$1:$EC$2998,MATCH(tbl_dmi_isin[[#This Row],[ISIN]],Corp_value!$B:$B,0),MATCH(S$2,Corp_value!$1:$1,0)))</f>
        <v>#N/A</v>
      </c>
      <c r="T272" s="132" t="e">
        <f>IF(tbl_dmi_isin[[#This Row],[Index]]&gt;$A$2,"",INDEX(Corp_value!$A$1:$EC$2998,MATCH(tbl_dmi_isin[[#This Row],[ISIN]],Corp_value!$B:$B,0),MATCH(T$2,Corp_value!$1:$1,0)))</f>
        <v>#N/A</v>
      </c>
      <c r="U272" s="132" t="e">
        <f>IF(tbl_dmi_isin[[#This Row],[Index]]&gt;$A$2,"",IF(INDEX(Corp_value!$A$1:$EC$2998,MATCH(tbl_dmi_isin[[#This Row],[ISIN]],Corp_value!$B:$B,0),MATCH(U$2,Corp_value!$1:$1,0))="--","",INDEX(Corp_value!$A$1:$EC$2998,MATCH(tbl_dmi_isin[[#This Row],[ISIN]],Corp_value!$B:$B,0),MATCH(U$2,Corp_value!$1:$1,0))))</f>
        <v>#N/A</v>
      </c>
      <c r="V272" s="145" t="str">
        <f>IFERROR(IF(tbl_dmi_isin[[#This Row],[Index]]&gt;$A$2,"",INDEX(Corp_value!$A$1:$EC$2998,MATCH(tbl_dmi_isin[[#This Row],[ISIN]],Corp_value!$B:$B,0),MATCH(V$2,Corp_value!$1:$1,0)))/100000000,"")</f>
        <v/>
      </c>
      <c r="W272" s="150" t="e">
        <f>IF(tbl_dmi_isin[[#This Row],[Index]]&gt;$A$2,"",INDEX(Corp_value!$A$1:$EC$2998,MATCH(tbl_dmi_isin[[#This Row],[ISIN]],Corp_value!$B:$B,0),MATCH(W$2,Corp_value!$1:$1,0)))</f>
        <v>#N/A</v>
      </c>
      <c r="X272" s="150" t="e">
        <f>IF(tbl_dmi_isin[[#This Row],[Index]]&gt;$A$2,"",INDEX(Corp_value!$A$1:$EC$2998,MATCH(tbl_dmi_isin[[#This Row],[ISIN]],Corp_value!$B:$B,0),MATCH(X$2,Corp_value!$1:$1,0)))</f>
        <v>#N/A</v>
      </c>
      <c r="Y272" s="153" t="e">
        <f>IF(tbl_dmi_isin[[#This Row],[Index]]&gt;$A$2,"",INDEX(Corp_value!$A$1:$EC$2998,MATCH(tbl_dmi_isin[[#This Row],[ISIN]],Corp_value!$B:$B,0),MATCH(Y$2,Corp_value!$1:$1,0)))</f>
        <v>#N/A</v>
      </c>
      <c r="Z272" s="153" t="e">
        <f>IF(tbl_dmi_isin[[#This Row],[Index]]&gt;$A$2,"",INDEX(Corp_value!$A$1:$EC$2998,MATCH(tbl_dmi_isin[[#This Row],[ISIN]],Corp_value!$B:$B,0),MATCH(Z$2,Corp_value!$1:$1,0)))</f>
        <v>#N/A</v>
      </c>
    </row>
    <row r="273" spans="1:26">
      <c r="A273" s="12">
        <v>270</v>
      </c>
      <c r="B273" s="85" t="str">
        <f>IF(tbl_dmi_isin[[#This Row],[Index]]&gt;$A$2,"",TEXT(INDEX(美元债一级!$A$2:$BO$2879,tbl_dmi_isin[[#This Row],[Index]]+1,MATCH(B$2,美元债一级!$2:$2,0)),"yyyy/mm/dd"))</f>
        <v>2023/02/03</v>
      </c>
      <c r="C273" s="12" t="str">
        <f>IF(tbl_dmi_isin[[#This Row],[Index]]&gt;$A$2,"",INDEX(美元债一级!$A$2:$BO$2880,tbl_dmi_isin[[#This Row],[Index]]+1,MATCH(C$2,美元债一级!$2:$2,0)))</f>
        <v>HK0000909934</v>
      </c>
      <c r="D273" s="12" t="str">
        <f>IF(tbl_dmi_isin[[#This Row],[Index]]&gt;$A$2,"",INDEX(美元债一级!$A$2:$BO$2880,tbl_dmi_isin[[#This Row],[Index]]+1,MATCH(D$2,美元债一级!$2:$2,0)))</f>
        <v>香港按揭证券有限公司</v>
      </c>
      <c r="E273" s="12" t="str">
        <f>TEXT(tbl_dmi_isin[[#This Row],[定价日]],"YYMMDD")&amp;tbl_dmi_isin[[#This Row],[ISIN]]</f>
        <v>230203HK0000909934</v>
      </c>
      <c r="F273" s="116"/>
      <c r="G273" s="24" t="e">
        <f>IF(tbl_dmi_isin[[#This Row],[Index]]&gt;$A$2,"",INDEX(Corp_value!$A$1:$EC$2998,MATCH(tbl_dmi_isin[[#This Row],[ISIN]],Corp_value!$B:$B,0),MATCH(G$2,Corp_value!$1:$1,0)))</f>
        <v>#N/A</v>
      </c>
      <c r="H273" s="25" t="e">
        <f>IF(tbl_dmi_isin[[#This Row],[Index]]&gt;$A$2,"",INDEX(Corp_value!$A$1:$EC$2998,MATCH(tbl_dmi_isin[[#This Row],[ISIN]],Corp_value!$B:$B,0),MATCH(H$2,Corp_value!$1:$1,0)))</f>
        <v>#N/A</v>
      </c>
      <c r="I273" s="25" t="e">
        <f>IF(tbl_dmi_isin[[#This Row],[Index]]&gt;$A$2,"",IF(INDEX(Corp_value!$A$1:$EC$2998,MATCH(tbl_dmi_isin[[#This Row],[ISIN]],Corp_value!$B:$B,0),MATCH(I$2,Corp_value!$1:$1,0))="--","",INDEX(Corp_value!$A$1:$EC$2998,MATCH(tbl_dmi_isin[[#This Row],[ISIN]],Corp_value!$B:$B,0),MATCH(I$2,Corp_value!$1:$1,0))))</f>
        <v>#N/A</v>
      </c>
      <c r="J273" s="24" t="e">
        <f>IF(tbl_dmi_isin[[#This Row],[Index]]&gt;$A$2,"",INDEX(Corp_value!$A$1:$EC$2998,MATCH(tbl_dmi_isin[[#This Row],[ISIN]],Corp_value!$B:$B,0),MATCH(J$2,Corp_value!$1:$1,0)))</f>
        <v>#N/A</v>
      </c>
      <c r="K273" s="24" t="e">
        <f>IF(tbl_dmi_isin[[#This Row],[Index]]&gt;$A$2,"",INDEX(Corp_value!$A$1:$EC$2998,MATCH(tbl_dmi_isin[[#This Row],[ISIN]],Corp_value!$B:$B,0),MATCH(K$2,Corp_value!$1:$1,0)))</f>
        <v>#N/A</v>
      </c>
      <c r="L273" s="24" t="e">
        <f>IF(tbl_dmi_isin[[#This Row],[Index]]&gt;$A$2,"",IF(INDEX(Corp_value!$A$1:$EC$2998,MATCH(tbl_dmi_isin[[#This Row],[ISIN]],Corp_value!$B:$B,0),MATCH(L$2,Corp_value!$1:$1,0))="--","",INDEX(Corp_value!$A$1:$EC$2998,MATCH(tbl_dmi_isin[[#This Row],[ISIN]],Corp_value!$B:$B,0),MATCH(L$2,Corp_value!$1:$1,0))))</f>
        <v>#N/A</v>
      </c>
      <c r="M273" s="132" t="e">
        <f>IF(tbl_dmi_isin[[#This Row],[Index]]&gt;$A$2,"",INDEX(Corp_value!$A$1:$EC$2998,MATCH(tbl_dmi_isin[[#This Row],[ISIN]],Corp_value!$B:$B,0),MATCH(M$2,Corp_value!$1:$1,0)))</f>
        <v>#N/A</v>
      </c>
      <c r="N273" s="132" t="e">
        <f>IF(tbl_dmi_isin[[#This Row],[Index]]&gt;$A$2,"",IF(INDEX(Corp_value!$A$1:$EC$2998,MATCH(tbl_dmi_isin[[#This Row],[ISIN]],Corp_value!$B:$B,0),MATCH(N$2,Corp_value!$1:$1,0))="--","",INDEX(Corp_value!$A$1:$EC$2998,MATCH(tbl_dmi_isin[[#This Row],[ISIN]],Corp_value!$B:$B,0),MATCH(N$2,Corp_value!$1:$1,0))))</f>
        <v>#N/A</v>
      </c>
      <c r="O273" s="132" t="e">
        <f>IF(tbl_dmi_isin[[#This Row],[Index]]&gt;$A$2,"",INDEX(Corp_value!$A$1:$EC$2998,MATCH(tbl_dmi_isin[[#This Row],[ISIN]],Corp_value!$B:$B,0),MATCH(O$2,Corp_value!$1:$1,0)))</f>
        <v>#N/A</v>
      </c>
      <c r="P273" s="147" t="e">
        <f>IF(tbl_dmi_isin[[#This Row],[Index]]&gt;$A$2,"",TEXT(INDEX(Corp_value!$A$1:$EC$2998,MATCH(tbl_dmi_isin[[#This Row],[ISIN]],Corp_value!$B:$B,0),MATCH(P$2,Corp_value!$1:$1,0)),"yyyy/mm/dd"))</f>
        <v>#N/A</v>
      </c>
      <c r="Q273" s="147" t="e">
        <f>IF(tbl_dmi_isin[[#This Row],[Index]]&gt;$A$2,"",TEXT(INDEX(Corp_value!$A$1:$EC$2998,MATCH(tbl_dmi_isin[[#This Row],[ISIN]],Corp_value!$B:$B,0),MATCH(Q$2,Corp_value!$1:$1,0)),"yyyy/mm/dd"))</f>
        <v>#N/A</v>
      </c>
      <c r="R273" s="147" t="e">
        <f>IF(tbl_dmi_isin[[#This Row],[Index]]&gt;$A$2,"",IF(TEXT(INDEX(Corp_value!$A$1:$EC$2998,MATCH(tbl_dmi_isin[[#This Row],[ISIN]],Corp_value!$B:$B,0),MATCH(R$2,Corp_value!$1:$1,0)),"yyyy/mm/dd")="--","",TEXT(INDEX(Corp_value!$A$1:$EC$2998,MATCH(tbl_dmi_isin[[#This Row],[ISIN]],Corp_value!$B:$B,0),MATCH(R$2,Corp_value!$1:$1,0)),"yyyy/mm/dd")))</f>
        <v>#N/A</v>
      </c>
      <c r="S273" s="132" t="e">
        <f>IF(tbl_dmi_isin[[#This Row],[Index]]&gt;$A$2,"",INDEX(Corp_value!$A$1:$EC$2998,MATCH(tbl_dmi_isin[[#This Row],[ISIN]],Corp_value!$B:$B,0),MATCH(S$2,Corp_value!$1:$1,0)))</f>
        <v>#N/A</v>
      </c>
      <c r="T273" s="132" t="e">
        <f>IF(tbl_dmi_isin[[#This Row],[Index]]&gt;$A$2,"",INDEX(Corp_value!$A$1:$EC$2998,MATCH(tbl_dmi_isin[[#This Row],[ISIN]],Corp_value!$B:$B,0),MATCH(T$2,Corp_value!$1:$1,0)))</f>
        <v>#N/A</v>
      </c>
      <c r="U273" s="132" t="e">
        <f>IF(tbl_dmi_isin[[#This Row],[Index]]&gt;$A$2,"",IF(INDEX(Corp_value!$A$1:$EC$2998,MATCH(tbl_dmi_isin[[#This Row],[ISIN]],Corp_value!$B:$B,0),MATCH(U$2,Corp_value!$1:$1,0))="--","",INDEX(Corp_value!$A$1:$EC$2998,MATCH(tbl_dmi_isin[[#This Row],[ISIN]],Corp_value!$B:$B,0),MATCH(U$2,Corp_value!$1:$1,0))))</f>
        <v>#N/A</v>
      </c>
      <c r="V273" s="145" t="str">
        <f>IFERROR(IF(tbl_dmi_isin[[#This Row],[Index]]&gt;$A$2,"",INDEX(Corp_value!$A$1:$EC$2998,MATCH(tbl_dmi_isin[[#This Row],[ISIN]],Corp_value!$B:$B,0),MATCH(V$2,Corp_value!$1:$1,0)))/100000000,"")</f>
        <v/>
      </c>
      <c r="W273" s="150" t="e">
        <f>IF(tbl_dmi_isin[[#This Row],[Index]]&gt;$A$2,"",INDEX(Corp_value!$A$1:$EC$2998,MATCH(tbl_dmi_isin[[#This Row],[ISIN]],Corp_value!$B:$B,0),MATCH(W$2,Corp_value!$1:$1,0)))</f>
        <v>#N/A</v>
      </c>
      <c r="X273" s="150" t="e">
        <f>IF(tbl_dmi_isin[[#This Row],[Index]]&gt;$A$2,"",INDEX(Corp_value!$A$1:$EC$2998,MATCH(tbl_dmi_isin[[#This Row],[ISIN]],Corp_value!$B:$B,0),MATCH(X$2,Corp_value!$1:$1,0)))</f>
        <v>#N/A</v>
      </c>
      <c r="Y273" s="153" t="e">
        <f>IF(tbl_dmi_isin[[#This Row],[Index]]&gt;$A$2,"",INDEX(Corp_value!$A$1:$EC$2998,MATCH(tbl_dmi_isin[[#This Row],[ISIN]],Corp_value!$B:$B,0),MATCH(Y$2,Corp_value!$1:$1,0)))</f>
        <v>#N/A</v>
      </c>
      <c r="Z273" s="153" t="e">
        <f>IF(tbl_dmi_isin[[#This Row],[Index]]&gt;$A$2,"",INDEX(Corp_value!$A$1:$EC$2998,MATCH(tbl_dmi_isin[[#This Row],[ISIN]],Corp_value!$B:$B,0),MATCH(Z$2,Corp_value!$1:$1,0)))</f>
        <v>#N/A</v>
      </c>
    </row>
    <row r="274" spans="1:26">
      <c r="A274" s="12">
        <v>271</v>
      </c>
      <c r="B274" s="85" t="str">
        <f>IF(tbl_dmi_isin[[#This Row],[Index]]&gt;$A$2,"",TEXT(INDEX(美元债一级!$A$2:$BO$2879,tbl_dmi_isin[[#This Row],[Index]]+1,MATCH(B$2,美元债一级!$2:$2,0)),"yyyy/mm/dd"))</f>
        <v>2023/02/02</v>
      </c>
      <c r="C274" s="12" t="str">
        <f>IF(tbl_dmi_isin[[#This Row],[Index]]&gt;$A$2,"",INDEX(美元债一级!$A$2:$BO$2880,tbl_dmi_isin[[#This Row],[Index]]+1,MATCH(C$2,美元债一级!$2:$2,0)))</f>
        <v>HK0000909835</v>
      </c>
      <c r="D274" s="12" t="str">
        <f>IF(tbl_dmi_isin[[#This Row],[Index]]&gt;$A$2,"",INDEX(美元债一级!$A$2:$BO$2880,tbl_dmi_isin[[#This Row],[Index]]+1,MATCH(D$2,美元债一级!$2:$2,0)))</f>
        <v>香港按揭证券有限公司</v>
      </c>
      <c r="E274" s="12" t="str">
        <f>TEXT(tbl_dmi_isin[[#This Row],[定价日]],"YYMMDD")&amp;tbl_dmi_isin[[#This Row],[ISIN]]</f>
        <v>230202HK0000909835</v>
      </c>
      <c r="F274" s="116"/>
      <c r="G274" s="24" t="e">
        <f>IF(tbl_dmi_isin[[#This Row],[Index]]&gt;$A$2,"",INDEX(Corp_value!$A$1:$EC$2998,MATCH(tbl_dmi_isin[[#This Row],[ISIN]],Corp_value!$B:$B,0),MATCH(G$2,Corp_value!$1:$1,0)))</f>
        <v>#N/A</v>
      </c>
      <c r="H274" s="25" t="e">
        <f>IF(tbl_dmi_isin[[#This Row],[Index]]&gt;$A$2,"",INDEX(Corp_value!$A$1:$EC$2998,MATCH(tbl_dmi_isin[[#This Row],[ISIN]],Corp_value!$B:$B,0),MATCH(H$2,Corp_value!$1:$1,0)))</f>
        <v>#N/A</v>
      </c>
      <c r="I274" s="25" t="e">
        <f>IF(tbl_dmi_isin[[#This Row],[Index]]&gt;$A$2,"",IF(INDEX(Corp_value!$A$1:$EC$2998,MATCH(tbl_dmi_isin[[#This Row],[ISIN]],Corp_value!$B:$B,0),MATCH(I$2,Corp_value!$1:$1,0))="--","",INDEX(Corp_value!$A$1:$EC$2998,MATCH(tbl_dmi_isin[[#This Row],[ISIN]],Corp_value!$B:$B,0),MATCH(I$2,Corp_value!$1:$1,0))))</f>
        <v>#N/A</v>
      </c>
      <c r="J274" s="24" t="e">
        <f>IF(tbl_dmi_isin[[#This Row],[Index]]&gt;$A$2,"",INDEX(Corp_value!$A$1:$EC$2998,MATCH(tbl_dmi_isin[[#This Row],[ISIN]],Corp_value!$B:$B,0),MATCH(J$2,Corp_value!$1:$1,0)))</f>
        <v>#N/A</v>
      </c>
      <c r="K274" s="24" t="e">
        <f>IF(tbl_dmi_isin[[#This Row],[Index]]&gt;$A$2,"",INDEX(Corp_value!$A$1:$EC$2998,MATCH(tbl_dmi_isin[[#This Row],[ISIN]],Corp_value!$B:$B,0),MATCH(K$2,Corp_value!$1:$1,0)))</f>
        <v>#N/A</v>
      </c>
      <c r="L274" s="24" t="e">
        <f>IF(tbl_dmi_isin[[#This Row],[Index]]&gt;$A$2,"",IF(INDEX(Corp_value!$A$1:$EC$2998,MATCH(tbl_dmi_isin[[#This Row],[ISIN]],Corp_value!$B:$B,0),MATCH(L$2,Corp_value!$1:$1,0))="--","",INDEX(Corp_value!$A$1:$EC$2998,MATCH(tbl_dmi_isin[[#This Row],[ISIN]],Corp_value!$B:$B,0),MATCH(L$2,Corp_value!$1:$1,0))))</f>
        <v>#N/A</v>
      </c>
      <c r="M274" s="132" t="e">
        <f>IF(tbl_dmi_isin[[#This Row],[Index]]&gt;$A$2,"",INDEX(Corp_value!$A$1:$EC$2998,MATCH(tbl_dmi_isin[[#This Row],[ISIN]],Corp_value!$B:$B,0),MATCH(M$2,Corp_value!$1:$1,0)))</f>
        <v>#N/A</v>
      </c>
      <c r="N274" s="132" t="e">
        <f>IF(tbl_dmi_isin[[#This Row],[Index]]&gt;$A$2,"",IF(INDEX(Corp_value!$A$1:$EC$2998,MATCH(tbl_dmi_isin[[#This Row],[ISIN]],Corp_value!$B:$B,0),MATCH(N$2,Corp_value!$1:$1,0))="--","",INDEX(Corp_value!$A$1:$EC$2998,MATCH(tbl_dmi_isin[[#This Row],[ISIN]],Corp_value!$B:$B,0),MATCH(N$2,Corp_value!$1:$1,0))))</f>
        <v>#N/A</v>
      </c>
      <c r="O274" s="132" t="e">
        <f>IF(tbl_dmi_isin[[#This Row],[Index]]&gt;$A$2,"",INDEX(Corp_value!$A$1:$EC$2998,MATCH(tbl_dmi_isin[[#This Row],[ISIN]],Corp_value!$B:$B,0),MATCH(O$2,Corp_value!$1:$1,0)))</f>
        <v>#N/A</v>
      </c>
      <c r="P274" s="147" t="e">
        <f>IF(tbl_dmi_isin[[#This Row],[Index]]&gt;$A$2,"",TEXT(INDEX(Corp_value!$A$1:$EC$2998,MATCH(tbl_dmi_isin[[#This Row],[ISIN]],Corp_value!$B:$B,0),MATCH(P$2,Corp_value!$1:$1,0)),"yyyy/mm/dd"))</f>
        <v>#N/A</v>
      </c>
      <c r="Q274" s="147" t="e">
        <f>IF(tbl_dmi_isin[[#This Row],[Index]]&gt;$A$2,"",TEXT(INDEX(Corp_value!$A$1:$EC$2998,MATCH(tbl_dmi_isin[[#This Row],[ISIN]],Corp_value!$B:$B,0),MATCH(Q$2,Corp_value!$1:$1,0)),"yyyy/mm/dd"))</f>
        <v>#N/A</v>
      </c>
      <c r="R274" s="147" t="e">
        <f>IF(tbl_dmi_isin[[#This Row],[Index]]&gt;$A$2,"",IF(TEXT(INDEX(Corp_value!$A$1:$EC$2998,MATCH(tbl_dmi_isin[[#This Row],[ISIN]],Corp_value!$B:$B,0),MATCH(R$2,Corp_value!$1:$1,0)),"yyyy/mm/dd")="--","",TEXT(INDEX(Corp_value!$A$1:$EC$2998,MATCH(tbl_dmi_isin[[#This Row],[ISIN]],Corp_value!$B:$B,0),MATCH(R$2,Corp_value!$1:$1,0)),"yyyy/mm/dd")))</f>
        <v>#N/A</v>
      </c>
      <c r="S274" s="132" t="e">
        <f>IF(tbl_dmi_isin[[#This Row],[Index]]&gt;$A$2,"",INDEX(Corp_value!$A$1:$EC$2998,MATCH(tbl_dmi_isin[[#This Row],[ISIN]],Corp_value!$B:$B,0),MATCH(S$2,Corp_value!$1:$1,0)))</f>
        <v>#N/A</v>
      </c>
      <c r="T274" s="132" t="e">
        <f>IF(tbl_dmi_isin[[#This Row],[Index]]&gt;$A$2,"",INDEX(Corp_value!$A$1:$EC$2998,MATCH(tbl_dmi_isin[[#This Row],[ISIN]],Corp_value!$B:$B,0),MATCH(T$2,Corp_value!$1:$1,0)))</f>
        <v>#N/A</v>
      </c>
      <c r="U274" s="132" t="e">
        <f>IF(tbl_dmi_isin[[#This Row],[Index]]&gt;$A$2,"",IF(INDEX(Corp_value!$A$1:$EC$2998,MATCH(tbl_dmi_isin[[#This Row],[ISIN]],Corp_value!$B:$B,0),MATCH(U$2,Corp_value!$1:$1,0))="--","",INDEX(Corp_value!$A$1:$EC$2998,MATCH(tbl_dmi_isin[[#This Row],[ISIN]],Corp_value!$B:$B,0),MATCH(U$2,Corp_value!$1:$1,0))))</f>
        <v>#N/A</v>
      </c>
      <c r="V274" s="145" t="str">
        <f>IFERROR(IF(tbl_dmi_isin[[#This Row],[Index]]&gt;$A$2,"",INDEX(Corp_value!$A$1:$EC$2998,MATCH(tbl_dmi_isin[[#This Row],[ISIN]],Corp_value!$B:$B,0),MATCH(V$2,Corp_value!$1:$1,0)))/100000000,"")</f>
        <v/>
      </c>
      <c r="W274" s="150" t="e">
        <f>IF(tbl_dmi_isin[[#This Row],[Index]]&gt;$A$2,"",INDEX(Corp_value!$A$1:$EC$2998,MATCH(tbl_dmi_isin[[#This Row],[ISIN]],Corp_value!$B:$B,0),MATCH(W$2,Corp_value!$1:$1,0)))</f>
        <v>#N/A</v>
      </c>
      <c r="X274" s="150" t="e">
        <f>IF(tbl_dmi_isin[[#This Row],[Index]]&gt;$A$2,"",INDEX(Corp_value!$A$1:$EC$2998,MATCH(tbl_dmi_isin[[#This Row],[ISIN]],Corp_value!$B:$B,0),MATCH(X$2,Corp_value!$1:$1,0)))</f>
        <v>#N/A</v>
      </c>
      <c r="Y274" s="153" t="e">
        <f>IF(tbl_dmi_isin[[#This Row],[Index]]&gt;$A$2,"",INDEX(Corp_value!$A$1:$EC$2998,MATCH(tbl_dmi_isin[[#This Row],[ISIN]],Corp_value!$B:$B,0),MATCH(Y$2,Corp_value!$1:$1,0)))</f>
        <v>#N/A</v>
      </c>
      <c r="Z274" s="153" t="e">
        <f>IF(tbl_dmi_isin[[#This Row],[Index]]&gt;$A$2,"",INDEX(Corp_value!$A$1:$EC$2998,MATCH(tbl_dmi_isin[[#This Row],[ISIN]],Corp_value!$B:$B,0),MATCH(Z$2,Corp_value!$1:$1,0)))</f>
        <v>#N/A</v>
      </c>
    </row>
    <row r="275" spans="1:26">
      <c r="A275" s="12">
        <v>272</v>
      </c>
      <c r="B275" s="85" t="str">
        <f>IF(tbl_dmi_isin[[#This Row],[Index]]&gt;$A$2,"",TEXT(INDEX(美元债一级!$A$2:$BO$2879,tbl_dmi_isin[[#This Row],[Index]]+1,MATCH(B$2,美元债一级!$2:$2,0)),"yyyy/mm/dd"))</f>
        <v>2023/02/01</v>
      </c>
      <c r="C275" s="12" t="str">
        <f>IF(tbl_dmi_isin[[#This Row],[Index]]&gt;$A$2,"",INDEX(美元债一级!$A$2:$BO$2880,tbl_dmi_isin[[#This Row],[Index]]+1,MATCH(C$2,美元债一级!$2:$2,0)))</f>
        <v>HK0000909751</v>
      </c>
      <c r="D275" s="12" t="str">
        <f>IF(tbl_dmi_isin[[#This Row],[Index]]&gt;$A$2,"",INDEX(美元债一级!$A$2:$BO$2880,tbl_dmi_isin[[#This Row],[Index]]+1,MATCH(D$2,美元债一级!$2:$2,0)))</f>
        <v>香港按揭证券有限公司</v>
      </c>
      <c r="E275" s="12" t="str">
        <f>TEXT(tbl_dmi_isin[[#This Row],[定价日]],"YYMMDD")&amp;tbl_dmi_isin[[#This Row],[ISIN]]</f>
        <v>230201HK0000909751</v>
      </c>
      <c r="F275" s="115"/>
      <c r="G275" s="24" t="e">
        <f>IF(tbl_dmi_isin[[#This Row],[Index]]&gt;$A$2,"",INDEX(Corp_value!$A$1:$EC$2998,MATCH(tbl_dmi_isin[[#This Row],[ISIN]],Corp_value!$B:$B,0),MATCH(G$2,Corp_value!$1:$1,0)))</f>
        <v>#N/A</v>
      </c>
      <c r="H275" s="25" t="e">
        <f>IF(tbl_dmi_isin[[#This Row],[Index]]&gt;$A$2,"",INDEX(Corp_value!$A$1:$EC$2998,MATCH(tbl_dmi_isin[[#This Row],[ISIN]],Corp_value!$B:$B,0),MATCH(H$2,Corp_value!$1:$1,0)))</f>
        <v>#N/A</v>
      </c>
      <c r="I275" s="25" t="e">
        <f>IF(tbl_dmi_isin[[#This Row],[Index]]&gt;$A$2,"",IF(INDEX(Corp_value!$A$1:$EC$2998,MATCH(tbl_dmi_isin[[#This Row],[ISIN]],Corp_value!$B:$B,0),MATCH(I$2,Corp_value!$1:$1,0))="--","",INDEX(Corp_value!$A$1:$EC$2998,MATCH(tbl_dmi_isin[[#This Row],[ISIN]],Corp_value!$B:$B,0),MATCH(I$2,Corp_value!$1:$1,0))))</f>
        <v>#N/A</v>
      </c>
      <c r="J275" s="24" t="e">
        <f>IF(tbl_dmi_isin[[#This Row],[Index]]&gt;$A$2,"",INDEX(Corp_value!$A$1:$EC$2998,MATCH(tbl_dmi_isin[[#This Row],[ISIN]],Corp_value!$B:$B,0),MATCH(J$2,Corp_value!$1:$1,0)))</f>
        <v>#N/A</v>
      </c>
      <c r="K275" s="24" t="e">
        <f>IF(tbl_dmi_isin[[#This Row],[Index]]&gt;$A$2,"",INDEX(Corp_value!$A$1:$EC$2998,MATCH(tbl_dmi_isin[[#This Row],[ISIN]],Corp_value!$B:$B,0),MATCH(K$2,Corp_value!$1:$1,0)))</f>
        <v>#N/A</v>
      </c>
      <c r="L275" s="24" t="e">
        <f>IF(tbl_dmi_isin[[#This Row],[Index]]&gt;$A$2,"",IF(INDEX(Corp_value!$A$1:$EC$2998,MATCH(tbl_dmi_isin[[#This Row],[ISIN]],Corp_value!$B:$B,0),MATCH(L$2,Corp_value!$1:$1,0))="--","",INDEX(Corp_value!$A$1:$EC$2998,MATCH(tbl_dmi_isin[[#This Row],[ISIN]],Corp_value!$B:$B,0),MATCH(L$2,Corp_value!$1:$1,0))))</f>
        <v>#N/A</v>
      </c>
      <c r="M275" s="132" t="e">
        <f>IF(tbl_dmi_isin[[#This Row],[Index]]&gt;$A$2,"",INDEX(Corp_value!$A$1:$EC$2998,MATCH(tbl_dmi_isin[[#This Row],[ISIN]],Corp_value!$B:$B,0),MATCH(M$2,Corp_value!$1:$1,0)))</f>
        <v>#N/A</v>
      </c>
      <c r="N275" s="132" t="e">
        <f>IF(tbl_dmi_isin[[#This Row],[Index]]&gt;$A$2,"",IF(INDEX(Corp_value!$A$1:$EC$2998,MATCH(tbl_dmi_isin[[#This Row],[ISIN]],Corp_value!$B:$B,0),MATCH(N$2,Corp_value!$1:$1,0))="--","",INDEX(Corp_value!$A$1:$EC$2998,MATCH(tbl_dmi_isin[[#This Row],[ISIN]],Corp_value!$B:$B,0),MATCH(N$2,Corp_value!$1:$1,0))))</f>
        <v>#N/A</v>
      </c>
      <c r="O275" s="132" t="e">
        <f>IF(tbl_dmi_isin[[#This Row],[Index]]&gt;$A$2,"",INDEX(Corp_value!$A$1:$EC$2998,MATCH(tbl_dmi_isin[[#This Row],[ISIN]],Corp_value!$B:$B,0),MATCH(O$2,Corp_value!$1:$1,0)))</f>
        <v>#N/A</v>
      </c>
      <c r="P275" s="147" t="e">
        <f>IF(tbl_dmi_isin[[#This Row],[Index]]&gt;$A$2,"",TEXT(INDEX(Corp_value!$A$1:$EC$2998,MATCH(tbl_dmi_isin[[#This Row],[ISIN]],Corp_value!$B:$B,0),MATCH(P$2,Corp_value!$1:$1,0)),"yyyy/mm/dd"))</f>
        <v>#N/A</v>
      </c>
      <c r="Q275" s="147" t="e">
        <f>IF(tbl_dmi_isin[[#This Row],[Index]]&gt;$A$2,"",TEXT(INDEX(Corp_value!$A$1:$EC$2998,MATCH(tbl_dmi_isin[[#This Row],[ISIN]],Corp_value!$B:$B,0),MATCH(Q$2,Corp_value!$1:$1,0)),"yyyy/mm/dd"))</f>
        <v>#N/A</v>
      </c>
      <c r="R275" s="147" t="e">
        <f>IF(tbl_dmi_isin[[#This Row],[Index]]&gt;$A$2,"",IF(TEXT(INDEX(Corp_value!$A$1:$EC$2998,MATCH(tbl_dmi_isin[[#This Row],[ISIN]],Corp_value!$B:$B,0),MATCH(R$2,Corp_value!$1:$1,0)),"yyyy/mm/dd")="--","",TEXT(INDEX(Corp_value!$A$1:$EC$2998,MATCH(tbl_dmi_isin[[#This Row],[ISIN]],Corp_value!$B:$B,0),MATCH(R$2,Corp_value!$1:$1,0)),"yyyy/mm/dd")))</f>
        <v>#N/A</v>
      </c>
      <c r="S275" s="132" t="e">
        <f>IF(tbl_dmi_isin[[#This Row],[Index]]&gt;$A$2,"",INDEX(Corp_value!$A$1:$EC$2998,MATCH(tbl_dmi_isin[[#This Row],[ISIN]],Corp_value!$B:$B,0),MATCH(S$2,Corp_value!$1:$1,0)))</f>
        <v>#N/A</v>
      </c>
      <c r="T275" s="132" t="e">
        <f>IF(tbl_dmi_isin[[#This Row],[Index]]&gt;$A$2,"",INDEX(Corp_value!$A$1:$EC$2998,MATCH(tbl_dmi_isin[[#This Row],[ISIN]],Corp_value!$B:$B,0),MATCH(T$2,Corp_value!$1:$1,0)))</f>
        <v>#N/A</v>
      </c>
      <c r="U275" s="132" t="e">
        <f>IF(tbl_dmi_isin[[#This Row],[Index]]&gt;$A$2,"",IF(INDEX(Corp_value!$A$1:$EC$2998,MATCH(tbl_dmi_isin[[#This Row],[ISIN]],Corp_value!$B:$B,0),MATCH(U$2,Corp_value!$1:$1,0))="--","",INDEX(Corp_value!$A$1:$EC$2998,MATCH(tbl_dmi_isin[[#This Row],[ISIN]],Corp_value!$B:$B,0),MATCH(U$2,Corp_value!$1:$1,0))))</f>
        <v>#N/A</v>
      </c>
      <c r="V275" s="145" t="str">
        <f>IFERROR(IF(tbl_dmi_isin[[#This Row],[Index]]&gt;$A$2,"",INDEX(Corp_value!$A$1:$EC$2998,MATCH(tbl_dmi_isin[[#This Row],[ISIN]],Corp_value!$B:$B,0),MATCH(V$2,Corp_value!$1:$1,0)))/100000000,"")</f>
        <v/>
      </c>
      <c r="W275" s="150" t="e">
        <f>IF(tbl_dmi_isin[[#This Row],[Index]]&gt;$A$2,"",INDEX(Corp_value!$A$1:$EC$2998,MATCH(tbl_dmi_isin[[#This Row],[ISIN]],Corp_value!$B:$B,0),MATCH(W$2,Corp_value!$1:$1,0)))</f>
        <v>#N/A</v>
      </c>
      <c r="X275" s="150" t="e">
        <f>IF(tbl_dmi_isin[[#This Row],[Index]]&gt;$A$2,"",INDEX(Corp_value!$A$1:$EC$2998,MATCH(tbl_dmi_isin[[#This Row],[ISIN]],Corp_value!$B:$B,0),MATCH(X$2,Corp_value!$1:$1,0)))</f>
        <v>#N/A</v>
      </c>
      <c r="Y275" s="153" t="e">
        <f>IF(tbl_dmi_isin[[#This Row],[Index]]&gt;$A$2,"",INDEX(Corp_value!$A$1:$EC$2998,MATCH(tbl_dmi_isin[[#This Row],[ISIN]],Corp_value!$B:$B,0),MATCH(Y$2,Corp_value!$1:$1,0)))</f>
        <v>#N/A</v>
      </c>
      <c r="Z275" s="153" t="e">
        <f>IF(tbl_dmi_isin[[#This Row],[Index]]&gt;$A$2,"",INDEX(Corp_value!$A$1:$EC$2998,MATCH(tbl_dmi_isin[[#This Row],[ISIN]],Corp_value!$B:$B,0),MATCH(Z$2,Corp_value!$1:$1,0)))</f>
        <v>#N/A</v>
      </c>
    </row>
    <row r="276" spans="1:26">
      <c r="A276" s="12">
        <v>273</v>
      </c>
      <c r="B276" s="85" t="str">
        <f>IF(tbl_dmi_isin[[#This Row],[Index]]&gt;$A$2,"",TEXT(INDEX(美元债一级!$A$2:$BO$2879,tbl_dmi_isin[[#This Row],[Index]]+1,MATCH(B$2,美元债一级!$2:$2,0)),"yyyy/mm/dd"))</f>
        <v>2023/02/01</v>
      </c>
      <c r="C276" s="12" t="str">
        <f>IF(tbl_dmi_isin[[#This Row],[Index]]&gt;$A$2,"",INDEX(美元债一级!$A$2:$BO$2880,tbl_dmi_isin[[#This Row],[Index]]+1,MATCH(C$2,美元债一级!$2:$2,0)))</f>
        <v>XS2584528447</v>
      </c>
      <c r="D276" s="12" t="str">
        <f>IF(tbl_dmi_isin[[#This Row],[Index]]&gt;$A$2,"",INDEX(美元债一级!$A$2:$BO$2880,tbl_dmi_isin[[#This Row],[Index]]+1,MATCH(D$2,美元债一级!$2:$2,0)))</f>
        <v>香港按揭证券有限公司</v>
      </c>
      <c r="E276" s="12" t="str">
        <f>TEXT(tbl_dmi_isin[[#This Row],[定价日]],"YYMMDD")&amp;tbl_dmi_isin[[#This Row],[ISIN]]</f>
        <v>230201XS2584528447</v>
      </c>
      <c r="F276" s="115"/>
      <c r="G276" s="24" t="e">
        <f>IF(tbl_dmi_isin[[#This Row],[Index]]&gt;$A$2,"",INDEX(Corp_value!$A$1:$EC$2998,MATCH(tbl_dmi_isin[[#This Row],[ISIN]],Corp_value!$B:$B,0),MATCH(G$2,Corp_value!$1:$1,0)))</f>
        <v>#N/A</v>
      </c>
      <c r="H276" s="25" t="e">
        <f>IF(tbl_dmi_isin[[#This Row],[Index]]&gt;$A$2,"",INDEX(Corp_value!$A$1:$EC$2998,MATCH(tbl_dmi_isin[[#This Row],[ISIN]],Corp_value!$B:$B,0),MATCH(H$2,Corp_value!$1:$1,0)))</f>
        <v>#N/A</v>
      </c>
      <c r="I276" s="25" t="e">
        <f>IF(tbl_dmi_isin[[#This Row],[Index]]&gt;$A$2,"",IF(INDEX(Corp_value!$A$1:$EC$2998,MATCH(tbl_dmi_isin[[#This Row],[ISIN]],Corp_value!$B:$B,0),MATCH(I$2,Corp_value!$1:$1,0))="--","",INDEX(Corp_value!$A$1:$EC$2998,MATCH(tbl_dmi_isin[[#This Row],[ISIN]],Corp_value!$B:$B,0),MATCH(I$2,Corp_value!$1:$1,0))))</f>
        <v>#N/A</v>
      </c>
      <c r="J276" s="24" t="e">
        <f>IF(tbl_dmi_isin[[#This Row],[Index]]&gt;$A$2,"",INDEX(Corp_value!$A$1:$EC$2998,MATCH(tbl_dmi_isin[[#This Row],[ISIN]],Corp_value!$B:$B,0),MATCH(J$2,Corp_value!$1:$1,0)))</f>
        <v>#N/A</v>
      </c>
      <c r="K276" s="24" t="e">
        <f>IF(tbl_dmi_isin[[#This Row],[Index]]&gt;$A$2,"",INDEX(Corp_value!$A$1:$EC$2998,MATCH(tbl_dmi_isin[[#This Row],[ISIN]],Corp_value!$B:$B,0),MATCH(K$2,Corp_value!$1:$1,0)))</f>
        <v>#N/A</v>
      </c>
      <c r="L276" s="24" t="e">
        <f>IF(tbl_dmi_isin[[#This Row],[Index]]&gt;$A$2,"",IF(INDEX(Corp_value!$A$1:$EC$2998,MATCH(tbl_dmi_isin[[#This Row],[ISIN]],Corp_value!$B:$B,0),MATCH(L$2,Corp_value!$1:$1,0))="--","",INDEX(Corp_value!$A$1:$EC$2998,MATCH(tbl_dmi_isin[[#This Row],[ISIN]],Corp_value!$B:$B,0),MATCH(L$2,Corp_value!$1:$1,0))))</f>
        <v>#N/A</v>
      </c>
      <c r="M276" s="132" t="e">
        <f>IF(tbl_dmi_isin[[#This Row],[Index]]&gt;$A$2,"",INDEX(Corp_value!$A$1:$EC$2998,MATCH(tbl_dmi_isin[[#This Row],[ISIN]],Corp_value!$B:$B,0),MATCH(M$2,Corp_value!$1:$1,0)))</f>
        <v>#N/A</v>
      </c>
      <c r="N276" s="132" t="e">
        <f>IF(tbl_dmi_isin[[#This Row],[Index]]&gt;$A$2,"",IF(INDEX(Corp_value!$A$1:$EC$2998,MATCH(tbl_dmi_isin[[#This Row],[ISIN]],Corp_value!$B:$B,0),MATCH(N$2,Corp_value!$1:$1,0))="--","",INDEX(Corp_value!$A$1:$EC$2998,MATCH(tbl_dmi_isin[[#This Row],[ISIN]],Corp_value!$B:$B,0),MATCH(N$2,Corp_value!$1:$1,0))))</f>
        <v>#N/A</v>
      </c>
      <c r="O276" s="132" t="e">
        <f>IF(tbl_dmi_isin[[#This Row],[Index]]&gt;$A$2,"",INDEX(Corp_value!$A$1:$EC$2998,MATCH(tbl_dmi_isin[[#This Row],[ISIN]],Corp_value!$B:$B,0),MATCH(O$2,Corp_value!$1:$1,0)))</f>
        <v>#N/A</v>
      </c>
      <c r="P276" s="147" t="e">
        <f>IF(tbl_dmi_isin[[#This Row],[Index]]&gt;$A$2,"",TEXT(INDEX(Corp_value!$A$1:$EC$2998,MATCH(tbl_dmi_isin[[#This Row],[ISIN]],Corp_value!$B:$B,0),MATCH(P$2,Corp_value!$1:$1,0)),"yyyy/mm/dd"))</f>
        <v>#N/A</v>
      </c>
      <c r="Q276" s="147" t="e">
        <f>IF(tbl_dmi_isin[[#This Row],[Index]]&gt;$A$2,"",TEXT(INDEX(Corp_value!$A$1:$EC$2998,MATCH(tbl_dmi_isin[[#This Row],[ISIN]],Corp_value!$B:$B,0),MATCH(Q$2,Corp_value!$1:$1,0)),"yyyy/mm/dd"))</f>
        <v>#N/A</v>
      </c>
      <c r="R276" s="147" t="e">
        <f>IF(tbl_dmi_isin[[#This Row],[Index]]&gt;$A$2,"",IF(TEXT(INDEX(Corp_value!$A$1:$EC$2998,MATCH(tbl_dmi_isin[[#This Row],[ISIN]],Corp_value!$B:$B,0),MATCH(R$2,Corp_value!$1:$1,0)),"yyyy/mm/dd")="--","",TEXT(INDEX(Corp_value!$A$1:$EC$2998,MATCH(tbl_dmi_isin[[#This Row],[ISIN]],Corp_value!$B:$B,0),MATCH(R$2,Corp_value!$1:$1,0)),"yyyy/mm/dd")))</f>
        <v>#N/A</v>
      </c>
      <c r="S276" s="132" t="e">
        <f>IF(tbl_dmi_isin[[#This Row],[Index]]&gt;$A$2,"",INDEX(Corp_value!$A$1:$EC$2998,MATCH(tbl_dmi_isin[[#This Row],[ISIN]],Corp_value!$B:$B,0),MATCH(S$2,Corp_value!$1:$1,0)))</f>
        <v>#N/A</v>
      </c>
      <c r="T276" s="132" t="e">
        <f>IF(tbl_dmi_isin[[#This Row],[Index]]&gt;$A$2,"",INDEX(Corp_value!$A$1:$EC$2998,MATCH(tbl_dmi_isin[[#This Row],[ISIN]],Corp_value!$B:$B,0),MATCH(T$2,Corp_value!$1:$1,0)))</f>
        <v>#N/A</v>
      </c>
      <c r="U276" s="132" t="e">
        <f>IF(tbl_dmi_isin[[#This Row],[Index]]&gt;$A$2,"",IF(INDEX(Corp_value!$A$1:$EC$2998,MATCH(tbl_dmi_isin[[#This Row],[ISIN]],Corp_value!$B:$B,0),MATCH(U$2,Corp_value!$1:$1,0))="--","",INDEX(Corp_value!$A$1:$EC$2998,MATCH(tbl_dmi_isin[[#This Row],[ISIN]],Corp_value!$B:$B,0),MATCH(U$2,Corp_value!$1:$1,0))))</f>
        <v>#N/A</v>
      </c>
      <c r="V276" s="145" t="str">
        <f>IFERROR(IF(tbl_dmi_isin[[#This Row],[Index]]&gt;$A$2,"",INDEX(Corp_value!$A$1:$EC$2998,MATCH(tbl_dmi_isin[[#This Row],[ISIN]],Corp_value!$B:$B,0),MATCH(V$2,Corp_value!$1:$1,0)))/100000000,"")</f>
        <v/>
      </c>
      <c r="W276" s="150" t="e">
        <f>IF(tbl_dmi_isin[[#This Row],[Index]]&gt;$A$2,"",INDEX(Corp_value!$A$1:$EC$2998,MATCH(tbl_dmi_isin[[#This Row],[ISIN]],Corp_value!$B:$B,0),MATCH(W$2,Corp_value!$1:$1,0)))</f>
        <v>#N/A</v>
      </c>
      <c r="X276" s="150" t="e">
        <f>IF(tbl_dmi_isin[[#This Row],[Index]]&gt;$A$2,"",INDEX(Corp_value!$A$1:$EC$2998,MATCH(tbl_dmi_isin[[#This Row],[ISIN]],Corp_value!$B:$B,0),MATCH(X$2,Corp_value!$1:$1,0)))</f>
        <v>#N/A</v>
      </c>
      <c r="Y276" s="153" t="e">
        <f>IF(tbl_dmi_isin[[#This Row],[Index]]&gt;$A$2,"",INDEX(Corp_value!$A$1:$EC$2998,MATCH(tbl_dmi_isin[[#This Row],[ISIN]],Corp_value!$B:$B,0),MATCH(Y$2,Corp_value!$1:$1,0)))</f>
        <v>#N/A</v>
      </c>
      <c r="Z276" s="153" t="e">
        <f>IF(tbl_dmi_isin[[#This Row],[Index]]&gt;$A$2,"",INDEX(Corp_value!$A$1:$EC$2998,MATCH(tbl_dmi_isin[[#This Row],[ISIN]],Corp_value!$B:$B,0),MATCH(Z$2,Corp_value!$1:$1,0)))</f>
        <v>#N/A</v>
      </c>
    </row>
    <row r="277" spans="1:26">
      <c r="A277" s="12">
        <v>274</v>
      </c>
      <c r="B277" s="85" t="str">
        <f>IF(tbl_dmi_isin[[#This Row],[Index]]&gt;$A$2,"",TEXT(INDEX(美元债一级!$A$2:$BO$2879,tbl_dmi_isin[[#This Row],[Index]]+1,MATCH(B$2,美元债一级!$2:$2,0)),"yyyy/mm/dd"))</f>
        <v>2023/02/01</v>
      </c>
      <c r="C277" s="12" t="str">
        <f>IF(tbl_dmi_isin[[#This Row],[Index]]&gt;$A$2,"",INDEX(美元债一级!$A$2:$BO$2880,tbl_dmi_isin[[#This Row],[Index]]+1,MATCH(C$2,美元债一级!$2:$2,0)))</f>
        <v>XS2584515972</v>
      </c>
      <c r="D277" s="12" t="str">
        <f>IF(tbl_dmi_isin[[#This Row],[Index]]&gt;$A$2,"",INDEX(美元债一级!$A$2:$BO$2880,tbl_dmi_isin[[#This Row],[Index]]+1,MATCH(D$2,美元债一级!$2:$2,0)))</f>
        <v>香港按揭证券有限公司</v>
      </c>
      <c r="E277" s="12" t="str">
        <f>TEXT(tbl_dmi_isin[[#This Row],[定价日]],"YYMMDD")&amp;tbl_dmi_isin[[#This Row],[ISIN]]</f>
        <v>230201XS2584515972</v>
      </c>
      <c r="F277" s="115"/>
      <c r="G277" s="24" t="e">
        <f>IF(tbl_dmi_isin[[#This Row],[Index]]&gt;$A$2,"",INDEX(Corp_value!$A$1:$EC$2998,MATCH(tbl_dmi_isin[[#This Row],[ISIN]],Corp_value!$B:$B,0),MATCH(G$2,Corp_value!$1:$1,0)))</f>
        <v>#N/A</v>
      </c>
      <c r="H277" s="25" t="e">
        <f>IF(tbl_dmi_isin[[#This Row],[Index]]&gt;$A$2,"",INDEX(Corp_value!$A$1:$EC$2998,MATCH(tbl_dmi_isin[[#This Row],[ISIN]],Corp_value!$B:$B,0),MATCH(H$2,Corp_value!$1:$1,0)))</f>
        <v>#N/A</v>
      </c>
      <c r="I277" s="25" t="e">
        <f>IF(tbl_dmi_isin[[#This Row],[Index]]&gt;$A$2,"",IF(INDEX(Corp_value!$A$1:$EC$2998,MATCH(tbl_dmi_isin[[#This Row],[ISIN]],Corp_value!$B:$B,0),MATCH(I$2,Corp_value!$1:$1,0))="--","",INDEX(Corp_value!$A$1:$EC$2998,MATCH(tbl_dmi_isin[[#This Row],[ISIN]],Corp_value!$B:$B,0),MATCH(I$2,Corp_value!$1:$1,0))))</f>
        <v>#N/A</v>
      </c>
      <c r="J277" s="24" t="e">
        <f>IF(tbl_dmi_isin[[#This Row],[Index]]&gt;$A$2,"",INDEX(Corp_value!$A$1:$EC$2998,MATCH(tbl_dmi_isin[[#This Row],[ISIN]],Corp_value!$B:$B,0),MATCH(J$2,Corp_value!$1:$1,0)))</f>
        <v>#N/A</v>
      </c>
      <c r="K277" s="24" t="e">
        <f>IF(tbl_dmi_isin[[#This Row],[Index]]&gt;$A$2,"",INDEX(Corp_value!$A$1:$EC$2998,MATCH(tbl_dmi_isin[[#This Row],[ISIN]],Corp_value!$B:$B,0),MATCH(K$2,Corp_value!$1:$1,0)))</f>
        <v>#N/A</v>
      </c>
      <c r="L277" s="24" t="e">
        <f>IF(tbl_dmi_isin[[#This Row],[Index]]&gt;$A$2,"",IF(INDEX(Corp_value!$A$1:$EC$2998,MATCH(tbl_dmi_isin[[#This Row],[ISIN]],Corp_value!$B:$B,0),MATCH(L$2,Corp_value!$1:$1,0))="--","",INDEX(Corp_value!$A$1:$EC$2998,MATCH(tbl_dmi_isin[[#This Row],[ISIN]],Corp_value!$B:$B,0),MATCH(L$2,Corp_value!$1:$1,0))))</f>
        <v>#N/A</v>
      </c>
      <c r="M277" s="132" t="e">
        <f>IF(tbl_dmi_isin[[#This Row],[Index]]&gt;$A$2,"",INDEX(Corp_value!$A$1:$EC$2998,MATCH(tbl_dmi_isin[[#This Row],[ISIN]],Corp_value!$B:$B,0),MATCH(M$2,Corp_value!$1:$1,0)))</f>
        <v>#N/A</v>
      </c>
      <c r="N277" s="132" t="e">
        <f>IF(tbl_dmi_isin[[#This Row],[Index]]&gt;$A$2,"",IF(INDEX(Corp_value!$A$1:$EC$2998,MATCH(tbl_dmi_isin[[#This Row],[ISIN]],Corp_value!$B:$B,0),MATCH(N$2,Corp_value!$1:$1,0))="--","",INDEX(Corp_value!$A$1:$EC$2998,MATCH(tbl_dmi_isin[[#This Row],[ISIN]],Corp_value!$B:$B,0),MATCH(N$2,Corp_value!$1:$1,0))))</f>
        <v>#N/A</v>
      </c>
      <c r="O277" s="132" t="e">
        <f>IF(tbl_dmi_isin[[#This Row],[Index]]&gt;$A$2,"",INDEX(Corp_value!$A$1:$EC$2998,MATCH(tbl_dmi_isin[[#This Row],[ISIN]],Corp_value!$B:$B,0),MATCH(O$2,Corp_value!$1:$1,0)))</f>
        <v>#N/A</v>
      </c>
      <c r="P277" s="147" t="e">
        <f>IF(tbl_dmi_isin[[#This Row],[Index]]&gt;$A$2,"",TEXT(INDEX(Corp_value!$A$1:$EC$2998,MATCH(tbl_dmi_isin[[#This Row],[ISIN]],Corp_value!$B:$B,0),MATCH(P$2,Corp_value!$1:$1,0)),"yyyy/mm/dd"))</f>
        <v>#N/A</v>
      </c>
      <c r="Q277" s="147" t="e">
        <f>IF(tbl_dmi_isin[[#This Row],[Index]]&gt;$A$2,"",TEXT(INDEX(Corp_value!$A$1:$EC$2998,MATCH(tbl_dmi_isin[[#This Row],[ISIN]],Corp_value!$B:$B,0),MATCH(Q$2,Corp_value!$1:$1,0)),"yyyy/mm/dd"))</f>
        <v>#N/A</v>
      </c>
      <c r="R277" s="147" t="e">
        <f>IF(tbl_dmi_isin[[#This Row],[Index]]&gt;$A$2,"",IF(TEXT(INDEX(Corp_value!$A$1:$EC$2998,MATCH(tbl_dmi_isin[[#This Row],[ISIN]],Corp_value!$B:$B,0),MATCH(R$2,Corp_value!$1:$1,0)),"yyyy/mm/dd")="--","",TEXT(INDEX(Corp_value!$A$1:$EC$2998,MATCH(tbl_dmi_isin[[#This Row],[ISIN]],Corp_value!$B:$B,0),MATCH(R$2,Corp_value!$1:$1,0)),"yyyy/mm/dd")))</f>
        <v>#N/A</v>
      </c>
      <c r="S277" s="132" t="e">
        <f>IF(tbl_dmi_isin[[#This Row],[Index]]&gt;$A$2,"",INDEX(Corp_value!$A$1:$EC$2998,MATCH(tbl_dmi_isin[[#This Row],[ISIN]],Corp_value!$B:$B,0),MATCH(S$2,Corp_value!$1:$1,0)))</f>
        <v>#N/A</v>
      </c>
      <c r="T277" s="132" t="e">
        <f>IF(tbl_dmi_isin[[#This Row],[Index]]&gt;$A$2,"",INDEX(Corp_value!$A$1:$EC$2998,MATCH(tbl_dmi_isin[[#This Row],[ISIN]],Corp_value!$B:$B,0),MATCH(T$2,Corp_value!$1:$1,0)))</f>
        <v>#N/A</v>
      </c>
      <c r="U277" s="132" t="e">
        <f>IF(tbl_dmi_isin[[#This Row],[Index]]&gt;$A$2,"",IF(INDEX(Corp_value!$A$1:$EC$2998,MATCH(tbl_dmi_isin[[#This Row],[ISIN]],Corp_value!$B:$B,0),MATCH(U$2,Corp_value!$1:$1,0))="--","",INDEX(Corp_value!$A$1:$EC$2998,MATCH(tbl_dmi_isin[[#This Row],[ISIN]],Corp_value!$B:$B,0),MATCH(U$2,Corp_value!$1:$1,0))))</f>
        <v>#N/A</v>
      </c>
      <c r="V277" s="145" t="str">
        <f>IFERROR(IF(tbl_dmi_isin[[#This Row],[Index]]&gt;$A$2,"",INDEX(Corp_value!$A$1:$EC$2998,MATCH(tbl_dmi_isin[[#This Row],[ISIN]],Corp_value!$B:$B,0),MATCH(V$2,Corp_value!$1:$1,0)))/100000000,"")</f>
        <v/>
      </c>
      <c r="W277" s="150" t="e">
        <f>IF(tbl_dmi_isin[[#This Row],[Index]]&gt;$A$2,"",INDEX(Corp_value!$A$1:$EC$2998,MATCH(tbl_dmi_isin[[#This Row],[ISIN]],Corp_value!$B:$B,0),MATCH(W$2,Corp_value!$1:$1,0)))</f>
        <v>#N/A</v>
      </c>
      <c r="X277" s="150" t="e">
        <f>IF(tbl_dmi_isin[[#This Row],[Index]]&gt;$A$2,"",INDEX(Corp_value!$A$1:$EC$2998,MATCH(tbl_dmi_isin[[#This Row],[ISIN]],Corp_value!$B:$B,0),MATCH(X$2,Corp_value!$1:$1,0)))</f>
        <v>#N/A</v>
      </c>
      <c r="Y277" s="153" t="e">
        <f>IF(tbl_dmi_isin[[#This Row],[Index]]&gt;$A$2,"",INDEX(Corp_value!$A$1:$EC$2998,MATCH(tbl_dmi_isin[[#This Row],[ISIN]],Corp_value!$B:$B,0),MATCH(Y$2,Corp_value!$1:$1,0)))</f>
        <v>#N/A</v>
      </c>
      <c r="Z277" s="153" t="e">
        <f>IF(tbl_dmi_isin[[#This Row],[Index]]&gt;$A$2,"",INDEX(Corp_value!$A$1:$EC$2998,MATCH(tbl_dmi_isin[[#This Row],[ISIN]],Corp_value!$B:$B,0),MATCH(Z$2,Corp_value!$1:$1,0)))</f>
        <v>#N/A</v>
      </c>
    </row>
    <row r="278" spans="1:26">
      <c r="A278" s="12">
        <v>275</v>
      </c>
      <c r="B278" s="85" t="str">
        <f>IF(tbl_dmi_isin[[#This Row],[Index]]&gt;$A$2,"",TEXT(INDEX(美元债一级!$A$2:$BO$2879,tbl_dmi_isin[[#This Row],[Index]]+1,MATCH(B$2,美元债一级!$2:$2,0)),"yyyy/mm/dd"))</f>
        <v>2023/02/01</v>
      </c>
      <c r="C278" s="12" t="str">
        <f>IF(tbl_dmi_isin[[#This Row],[Index]]&gt;$A$2,"",INDEX(美元债一级!$A$2:$BO$2880,tbl_dmi_isin[[#This Row],[Index]]+1,MATCH(C$2,美元债一级!$2:$2,0)))</f>
        <v>XS2584530187</v>
      </c>
      <c r="D278" s="12" t="str">
        <f>IF(tbl_dmi_isin[[#This Row],[Index]]&gt;$A$2,"",INDEX(美元债一级!$A$2:$BO$2880,tbl_dmi_isin[[#This Row],[Index]]+1,MATCH(D$2,美元债一级!$2:$2,0)))</f>
        <v>香港按揭证券有限公司</v>
      </c>
      <c r="E278" s="12" t="str">
        <f>TEXT(tbl_dmi_isin[[#This Row],[定价日]],"YYMMDD")&amp;tbl_dmi_isin[[#This Row],[ISIN]]</f>
        <v>230201XS2584530187</v>
      </c>
      <c r="F278" s="116"/>
      <c r="G278" s="24" t="e">
        <f>IF(tbl_dmi_isin[[#This Row],[Index]]&gt;$A$2,"",INDEX(Corp_value!$A$1:$EC$2998,MATCH(tbl_dmi_isin[[#This Row],[ISIN]],Corp_value!$B:$B,0),MATCH(G$2,Corp_value!$1:$1,0)))</f>
        <v>#N/A</v>
      </c>
      <c r="H278" s="25" t="e">
        <f>IF(tbl_dmi_isin[[#This Row],[Index]]&gt;$A$2,"",INDEX(Corp_value!$A$1:$EC$2998,MATCH(tbl_dmi_isin[[#This Row],[ISIN]],Corp_value!$B:$B,0),MATCH(H$2,Corp_value!$1:$1,0)))</f>
        <v>#N/A</v>
      </c>
      <c r="I278" s="25" t="e">
        <f>IF(tbl_dmi_isin[[#This Row],[Index]]&gt;$A$2,"",IF(INDEX(Corp_value!$A$1:$EC$2998,MATCH(tbl_dmi_isin[[#This Row],[ISIN]],Corp_value!$B:$B,0),MATCH(I$2,Corp_value!$1:$1,0))="--","",INDEX(Corp_value!$A$1:$EC$2998,MATCH(tbl_dmi_isin[[#This Row],[ISIN]],Corp_value!$B:$B,0),MATCH(I$2,Corp_value!$1:$1,0))))</f>
        <v>#N/A</v>
      </c>
      <c r="J278" s="24" t="e">
        <f>IF(tbl_dmi_isin[[#This Row],[Index]]&gt;$A$2,"",INDEX(Corp_value!$A$1:$EC$2998,MATCH(tbl_dmi_isin[[#This Row],[ISIN]],Corp_value!$B:$B,0),MATCH(J$2,Corp_value!$1:$1,0)))</f>
        <v>#N/A</v>
      </c>
      <c r="K278" s="24" t="e">
        <f>IF(tbl_dmi_isin[[#This Row],[Index]]&gt;$A$2,"",INDEX(Corp_value!$A$1:$EC$2998,MATCH(tbl_dmi_isin[[#This Row],[ISIN]],Corp_value!$B:$B,0),MATCH(K$2,Corp_value!$1:$1,0)))</f>
        <v>#N/A</v>
      </c>
      <c r="L278" s="24" t="e">
        <f>IF(tbl_dmi_isin[[#This Row],[Index]]&gt;$A$2,"",IF(INDEX(Corp_value!$A$1:$EC$2998,MATCH(tbl_dmi_isin[[#This Row],[ISIN]],Corp_value!$B:$B,0),MATCH(L$2,Corp_value!$1:$1,0))="--","",INDEX(Corp_value!$A$1:$EC$2998,MATCH(tbl_dmi_isin[[#This Row],[ISIN]],Corp_value!$B:$B,0),MATCH(L$2,Corp_value!$1:$1,0))))</f>
        <v>#N/A</v>
      </c>
      <c r="M278" s="132" t="e">
        <f>IF(tbl_dmi_isin[[#This Row],[Index]]&gt;$A$2,"",INDEX(Corp_value!$A$1:$EC$2998,MATCH(tbl_dmi_isin[[#This Row],[ISIN]],Corp_value!$B:$B,0),MATCH(M$2,Corp_value!$1:$1,0)))</f>
        <v>#N/A</v>
      </c>
      <c r="N278" s="132" t="e">
        <f>IF(tbl_dmi_isin[[#This Row],[Index]]&gt;$A$2,"",IF(INDEX(Corp_value!$A$1:$EC$2998,MATCH(tbl_dmi_isin[[#This Row],[ISIN]],Corp_value!$B:$B,0),MATCH(N$2,Corp_value!$1:$1,0))="--","",INDEX(Corp_value!$A$1:$EC$2998,MATCH(tbl_dmi_isin[[#This Row],[ISIN]],Corp_value!$B:$B,0),MATCH(N$2,Corp_value!$1:$1,0))))</f>
        <v>#N/A</v>
      </c>
      <c r="O278" s="132" t="e">
        <f>IF(tbl_dmi_isin[[#This Row],[Index]]&gt;$A$2,"",INDEX(Corp_value!$A$1:$EC$2998,MATCH(tbl_dmi_isin[[#This Row],[ISIN]],Corp_value!$B:$B,0),MATCH(O$2,Corp_value!$1:$1,0)))</f>
        <v>#N/A</v>
      </c>
      <c r="P278" s="148" t="e">
        <f>IF(tbl_dmi_isin[[#This Row],[Index]]&gt;$A$2,"",TEXT(INDEX(Corp_value!$A$1:$EC$2998,MATCH(tbl_dmi_isin[[#This Row],[ISIN]],Corp_value!$B:$B,0),MATCH(P$2,Corp_value!$1:$1,0)),"yyyy/mm/dd"))</f>
        <v>#N/A</v>
      </c>
      <c r="Q278" s="148" t="e">
        <f>IF(tbl_dmi_isin[[#This Row],[Index]]&gt;$A$2,"",TEXT(INDEX(Corp_value!$A$1:$EC$2998,MATCH(tbl_dmi_isin[[#This Row],[ISIN]],Corp_value!$B:$B,0),MATCH(Q$2,Corp_value!$1:$1,0)),"yyyy/mm/dd"))</f>
        <v>#N/A</v>
      </c>
      <c r="R278" s="148" t="e">
        <f>IF(tbl_dmi_isin[[#This Row],[Index]]&gt;$A$2,"",IF(TEXT(INDEX(Corp_value!$A$1:$EC$2998,MATCH(tbl_dmi_isin[[#This Row],[ISIN]],Corp_value!$B:$B,0),MATCH(R$2,Corp_value!$1:$1,0)),"yyyy/mm/dd")="--","",TEXT(INDEX(Corp_value!$A$1:$EC$2998,MATCH(tbl_dmi_isin[[#This Row],[ISIN]],Corp_value!$B:$B,0),MATCH(R$2,Corp_value!$1:$1,0)),"yyyy/mm/dd")))</f>
        <v>#N/A</v>
      </c>
      <c r="S278" s="132" t="e">
        <f>IF(tbl_dmi_isin[[#This Row],[Index]]&gt;$A$2,"",INDEX(Corp_value!$A$1:$EC$2998,MATCH(tbl_dmi_isin[[#This Row],[ISIN]],Corp_value!$B:$B,0),MATCH(S$2,Corp_value!$1:$1,0)))</f>
        <v>#N/A</v>
      </c>
      <c r="T278" s="132" t="e">
        <f>IF(tbl_dmi_isin[[#This Row],[Index]]&gt;$A$2,"",INDEX(Corp_value!$A$1:$EC$2998,MATCH(tbl_dmi_isin[[#This Row],[ISIN]],Corp_value!$B:$B,0),MATCH(T$2,Corp_value!$1:$1,0)))</f>
        <v>#N/A</v>
      </c>
      <c r="U278" s="132" t="e">
        <f>IF(tbl_dmi_isin[[#This Row],[Index]]&gt;$A$2,"",IF(INDEX(Corp_value!$A$1:$EC$2998,MATCH(tbl_dmi_isin[[#This Row],[ISIN]],Corp_value!$B:$B,0),MATCH(U$2,Corp_value!$1:$1,0))="--","",INDEX(Corp_value!$A$1:$EC$2998,MATCH(tbl_dmi_isin[[#This Row],[ISIN]],Corp_value!$B:$B,0),MATCH(U$2,Corp_value!$1:$1,0))))</f>
        <v>#N/A</v>
      </c>
      <c r="V278" s="145" t="str">
        <f>IFERROR(IF(tbl_dmi_isin[[#This Row],[Index]]&gt;$A$2,"",INDEX(Corp_value!$A$1:$EC$2998,MATCH(tbl_dmi_isin[[#This Row],[ISIN]],Corp_value!$B:$B,0),MATCH(V$2,Corp_value!$1:$1,0)))/100000000,"")</f>
        <v/>
      </c>
      <c r="W278" s="150" t="e">
        <f>IF(tbl_dmi_isin[[#This Row],[Index]]&gt;$A$2,"",INDEX(Corp_value!$A$1:$EC$2998,MATCH(tbl_dmi_isin[[#This Row],[ISIN]],Corp_value!$B:$B,0),MATCH(W$2,Corp_value!$1:$1,0)))</f>
        <v>#N/A</v>
      </c>
      <c r="X278" s="150" t="e">
        <f>IF(tbl_dmi_isin[[#This Row],[Index]]&gt;$A$2,"",INDEX(Corp_value!$A$1:$EC$2998,MATCH(tbl_dmi_isin[[#This Row],[ISIN]],Corp_value!$B:$B,0),MATCH(X$2,Corp_value!$1:$1,0)))</f>
        <v>#N/A</v>
      </c>
      <c r="Y278" s="153" t="e">
        <f>IF(tbl_dmi_isin[[#This Row],[Index]]&gt;$A$2,"",INDEX(Corp_value!$A$1:$EC$2998,MATCH(tbl_dmi_isin[[#This Row],[ISIN]],Corp_value!$B:$B,0),MATCH(Y$2,Corp_value!$1:$1,0)))</f>
        <v>#N/A</v>
      </c>
      <c r="Z278" s="153" t="e">
        <f>IF(tbl_dmi_isin[[#This Row],[Index]]&gt;$A$2,"",INDEX(Corp_value!$A$1:$EC$2998,MATCH(tbl_dmi_isin[[#This Row],[ISIN]],Corp_value!$B:$B,0),MATCH(Z$2,Corp_value!$1:$1,0)))</f>
        <v>#N/A</v>
      </c>
    </row>
    <row r="279" spans="1:26">
      <c r="A279" s="12">
        <v>276</v>
      </c>
      <c r="B279" s="85" t="str">
        <f>IF(tbl_dmi_isin[[#This Row],[Index]]&gt;$A$2,"",TEXT(INDEX(美元债一级!$A$2:$BO$2879,tbl_dmi_isin[[#This Row],[Index]]+1,MATCH(B$2,美元债一级!$2:$2,0)),"yyyy/mm/dd"))</f>
        <v>2023/01/31</v>
      </c>
      <c r="C279" s="12" t="str">
        <f>IF(tbl_dmi_isin[[#This Row],[Index]]&gt;$A$2,"",INDEX(美元债一级!$A$2:$BO$2880,tbl_dmi_isin[[#This Row],[Index]]+1,MATCH(C$2,美元债一级!$2:$2,0)))</f>
        <v>HK0000905486</v>
      </c>
      <c r="D279" s="12" t="str">
        <f>IF(tbl_dmi_isin[[#This Row],[Index]]&gt;$A$2,"",INDEX(美元债一级!$A$2:$BO$2880,tbl_dmi_isin[[#This Row],[Index]]+1,MATCH(D$2,美元债一级!$2:$2,0)))</f>
        <v>国银金融租赁股份有限公司</v>
      </c>
      <c r="E279" s="12" t="str">
        <f>TEXT(tbl_dmi_isin[[#This Row],[定价日]],"YYMMDD")&amp;tbl_dmi_isin[[#This Row],[ISIN]]</f>
        <v>230131HK0000905486</v>
      </c>
      <c r="F279" s="115"/>
      <c r="G279" s="24" t="e">
        <f>IF(tbl_dmi_isin[[#This Row],[Index]]&gt;$A$2,"",INDEX(Corp_value!$A$1:$EC$2998,MATCH(tbl_dmi_isin[[#This Row],[ISIN]],Corp_value!$B:$B,0),MATCH(G$2,Corp_value!$1:$1,0)))</f>
        <v>#N/A</v>
      </c>
      <c r="H279" s="25" t="e">
        <f>IF(tbl_dmi_isin[[#This Row],[Index]]&gt;$A$2,"",INDEX(Corp_value!$A$1:$EC$2998,MATCH(tbl_dmi_isin[[#This Row],[ISIN]],Corp_value!$B:$B,0),MATCH(H$2,Corp_value!$1:$1,0)))</f>
        <v>#N/A</v>
      </c>
      <c r="I279" s="25" t="e">
        <f>IF(tbl_dmi_isin[[#This Row],[Index]]&gt;$A$2,"",IF(INDEX(Corp_value!$A$1:$EC$2998,MATCH(tbl_dmi_isin[[#This Row],[ISIN]],Corp_value!$B:$B,0),MATCH(I$2,Corp_value!$1:$1,0))="--","",INDEX(Corp_value!$A$1:$EC$2998,MATCH(tbl_dmi_isin[[#This Row],[ISIN]],Corp_value!$B:$B,0),MATCH(I$2,Corp_value!$1:$1,0))))</f>
        <v>#N/A</v>
      </c>
      <c r="J279" s="24" t="e">
        <f>IF(tbl_dmi_isin[[#This Row],[Index]]&gt;$A$2,"",INDEX(Corp_value!$A$1:$EC$2998,MATCH(tbl_dmi_isin[[#This Row],[ISIN]],Corp_value!$B:$B,0),MATCH(J$2,Corp_value!$1:$1,0)))</f>
        <v>#N/A</v>
      </c>
      <c r="K279" s="24" t="e">
        <f>IF(tbl_dmi_isin[[#This Row],[Index]]&gt;$A$2,"",INDEX(Corp_value!$A$1:$EC$2998,MATCH(tbl_dmi_isin[[#This Row],[ISIN]],Corp_value!$B:$B,0),MATCH(K$2,Corp_value!$1:$1,0)))</f>
        <v>#N/A</v>
      </c>
      <c r="L279" s="24" t="e">
        <f>IF(tbl_dmi_isin[[#This Row],[Index]]&gt;$A$2,"",IF(INDEX(Corp_value!$A$1:$EC$2998,MATCH(tbl_dmi_isin[[#This Row],[ISIN]],Corp_value!$B:$B,0),MATCH(L$2,Corp_value!$1:$1,0))="--","",INDEX(Corp_value!$A$1:$EC$2998,MATCH(tbl_dmi_isin[[#This Row],[ISIN]],Corp_value!$B:$B,0),MATCH(L$2,Corp_value!$1:$1,0))))</f>
        <v>#N/A</v>
      </c>
      <c r="M279" s="132" t="e">
        <f>IF(tbl_dmi_isin[[#This Row],[Index]]&gt;$A$2,"",INDEX(Corp_value!$A$1:$EC$2998,MATCH(tbl_dmi_isin[[#This Row],[ISIN]],Corp_value!$B:$B,0),MATCH(M$2,Corp_value!$1:$1,0)))</f>
        <v>#N/A</v>
      </c>
      <c r="N279" s="132" t="e">
        <f>IF(tbl_dmi_isin[[#This Row],[Index]]&gt;$A$2,"",IF(INDEX(Corp_value!$A$1:$EC$2998,MATCH(tbl_dmi_isin[[#This Row],[ISIN]],Corp_value!$B:$B,0),MATCH(N$2,Corp_value!$1:$1,0))="--","",INDEX(Corp_value!$A$1:$EC$2998,MATCH(tbl_dmi_isin[[#This Row],[ISIN]],Corp_value!$B:$B,0),MATCH(N$2,Corp_value!$1:$1,0))))</f>
        <v>#N/A</v>
      </c>
      <c r="O279" s="132" t="e">
        <f>IF(tbl_dmi_isin[[#This Row],[Index]]&gt;$A$2,"",INDEX(Corp_value!$A$1:$EC$2998,MATCH(tbl_dmi_isin[[#This Row],[ISIN]],Corp_value!$B:$B,0),MATCH(O$2,Corp_value!$1:$1,0)))</f>
        <v>#N/A</v>
      </c>
      <c r="P279" s="147" t="e">
        <f>IF(tbl_dmi_isin[[#This Row],[Index]]&gt;$A$2,"",TEXT(INDEX(Corp_value!$A$1:$EC$2998,MATCH(tbl_dmi_isin[[#This Row],[ISIN]],Corp_value!$B:$B,0),MATCH(P$2,Corp_value!$1:$1,0)),"yyyy/mm/dd"))</f>
        <v>#N/A</v>
      </c>
      <c r="Q279" s="147" t="e">
        <f>IF(tbl_dmi_isin[[#This Row],[Index]]&gt;$A$2,"",TEXT(INDEX(Corp_value!$A$1:$EC$2998,MATCH(tbl_dmi_isin[[#This Row],[ISIN]],Corp_value!$B:$B,0),MATCH(Q$2,Corp_value!$1:$1,0)),"yyyy/mm/dd"))</f>
        <v>#N/A</v>
      </c>
      <c r="R279" s="147" t="e">
        <f>IF(tbl_dmi_isin[[#This Row],[Index]]&gt;$A$2,"",IF(TEXT(INDEX(Corp_value!$A$1:$EC$2998,MATCH(tbl_dmi_isin[[#This Row],[ISIN]],Corp_value!$B:$B,0),MATCH(R$2,Corp_value!$1:$1,0)),"yyyy/mm/dd")="--","",TEXT(INDEX(Corp_value!$A$1:$EC$2998,MATCH(tbl_dmi_isin[[#This Row],[ISIN]],Corp_value!$B:$B,0),MATCH(R$2,Corp_value!$1:$1,0)),"yyyy/mm/dd")))</f>
        <v>#N/A</v>
      </c>
      <c r="S279" s="132" t="e">
        <f>IF(tbl_dmi_isin[[#This Row],[Index]]&gt;$A$2,"",INDEX(Corp_value!$A$1:$EC$2998,MATCH(tbl_dmi_isin[[#This Row],[ISIN]],Corp_value!$B:$B,0),MATCH(S$2,Corp_value!$1:$1,0)))</f>
        <v>#N/A</v>
      </c>
      <c r="T279" s="132" t="e">
        <f>IF(tbl_dmi_isin[[#This Row],[Index]]&gt;$A$2,"",INDEX(Corp_value!$A$1:$EC$2998,MATCH(tbl_dmi_isin[[#This Row],[ISIN]],Corp_value!$B:$B,0),MATCH(T$2,Corp_value!$1:$1,0)))</f>
        <v>#N/A</v>
      </c>
      <c r="U279" s="132" t="e">
        <f>IF(tbl_dmi_isin[[#This Row],[Index]]&gt;$A$2,"",IF(INDEX(Corp_value!$A$1:$EC$2998,MATCH(tbl_dmi_isin[[#This Row],[ISIN]],Corp_value!$B:$B,0),MATCH(U$2,Corp_value!$1:$1,0))="--","",INDEX(Corp_value!$A$1:$EC$2998,MATCH(tbl_dmi_isin[[#This Row],[ISIN]],Corp_value!$B:$B,0),MATCH(U$2,Corp_value!$1:$1,0))))</f>
        <v>#N/A</v>
      </c>
      <c r="V279" s="145" t="str">
        <f>IFERROR(IF(tbl_dmi_isin[[#This Row],[Index]]&gt;$A$2,"",INDEX(Corp_value!$A$1:$EC$2998,MATCH(tbl_dmi_isin[[#This Row],[ISIN]],Corp_value!$B:$B,0),MATCH(V$2,Corp_value!$1:$1,0)))/100000000,"")</f>
        <v/>
      </c>
      <c r="W279" s="150" t="e">
        <f>IF(tbl_dmi_isin[[#This Row],[Index]]&gt;$A$2,"",INDEX(Corp_value!$A$1:$EC$2998,MATCH(tbl_dmi_isin[[#This Row],[ISIN]],Corp_value!$B:$B,0),MATCH(W$2,Corp_value!$1:$1,0)))</f>
        <v>#N/A</v>
      </c>
      <c r="X279" s="150" t="e">
        <f>IF(tbl_dmi_isin[[#This Row],[Index]]&gt;$A$2,"",INDEX(Corp_value!$A$1:$EC$2998,MATCH(tbl_dmi_isin[[#This Row],[ISIN]],Corp_value!$B:$B,0),MATCH(X$2,Corp_value!$1:$1,0)))</f>
        <v>#N/A</v>
      </c>
      <c r="Y279" s="153" t="e">
        <f>IF(tbl_dmi_isin[[#This Row],[Index]]&gt;$A$2,"",INDEX(Corp_value!$A$1:$EC$2998,MATCH(tbl_dmi_isin[[#This Row],[ISIN]],Corp_value!$B:$B,0),MATCH(Y$2,Corp_value!$1:$1,0)))</f>
        <v>#N/A</v>
      </c>
      <c r="Z279" s="153" t="e">
        <f>IF(tbl_dmi_isin[[#This Row],[Index]]&gt;$A$2,"",INDEX(Corp_value!$A$1:$EC$2998,MATCH(tbl_dmi_isin[[#This Row],[ISIN]],Corp_value!$B:$B,0),MATCH(Z$2,Corp_value!$1:$1,0)))</f>
        <v>#N/A</v>
      </c>
    </row>
    <row r="280" spans="1:26">
      <c r="A280" s="12">
        <v>277</v>
      </c>
      <c r="B280" s="85" t="str">
        <f>IF(tbl_dmi_isin[[#This Row],[Index]]&gt;$A$2,"",TEXT(INDEX(美元债一级!$A$2:$BO$2879,tbl_dmi_isin[[#This Row],[Index]]+1,MATCH(B$2,美元债一级!$2:$2,0)),"yyyy/mm/dd"))</f>
        <v>2023/01/31</v>
      </c>
      <c r="C280" s="12" t="str">
        <f>IF(tbl_dmi_isin[[#This Row],[Index]]&gt;$A$2,"",INDEX(美元债一级!$A$2:$BO$2880,tbl_dmi_isin[[#This Row],[Index]]+1,MATCH(C$2,美元债一级!$2:$2,0)))</f>
        <v>HK0000905395</v>
      </c>
      <c r="D280" s="12" t="str">
        <f>IF(tbl_dmi_isin[[#This Row],[Index]]&gt;$A$2,"",INDEX(美元债一级!$A$2:$BO$2880,tbl_dmi_isin[[#This Row],[Index]]+1,MATCH(D$2,美元债一级!$2:$2,0)))</f>
        <v>香港按揭证券有限公司</v>
      </c>
      <c r="E280" s="12" t="str">
        <f>TEXT(tbl_dmi_isin[[#This Row],[定价日]],"YYMMDD")&amp;tbl_dmi_isin[[#This Row],[ISIN]]</f>
        <v>230131HK0000905395</v>
      </c>
      <c r="F280" s="115"/>
      <c r="G280" s="24" t="e">
        <f>IF(tbl_dmi_isin[[#This Row],[Index]]&gt;$A$2,"",INDEX(Corp_value!$A$1:$EC$2998,MATCH(tbl_dmi_isin[[#This Row],[ISIN]],Corp_value!$B:$B,0),MATCH(G$2,Corp_value!$1:$1,0)))</f>
        <v>#N/A</v>
      </c>
      <c r="H280" s="25" t="e">
        <f>IF(tbl_dmi_isin[[#This Row],[Index]]&gt;$A$2,"",INDEX(Corp_value!$A$1:$EC$2998,MATCH(tbl_dmi_isin[[#This Row],[ISIN]],Corp_value!$B:$B,0),MATCH(H$2,Corp_value!$1:$1,0)))</f>
        <v>#N/A</v>
      </c>
      <c r="I280" s="25" t="e">
        <f>IF(tbl_dmi_isin[[#This Row],[Index]]&gt;$A$2,"",IF(INDEX(Corp_value!$A$1:$EC$2998,MATCH(tbl_dmi_isin[[#This Row],[ISIN]],Corp_value!$B:$B,0),MATCH(I$2,Corp_value!$1:$1,0))="--","",INDEX(Corp_value!$A$1:$EC$2998,MATCH(tbl_dmi_isin[[#This Row],[ISIN]],Corp_value!$B:$B,0),MATCH(I$2,Corp_value!$1:$1,0))))</f>
        <v>#N/A</v>
      </c>
      <c r="J280" s="24" t="e">
        <f>IF(tbl_dmi_isin[[#This Row],[Index]]&gt;$A$2,"",INDEX(Corp_value!$A$1:$EC$2998,MATCH(tbl_dmi_isin[[#This Row],[ISIN]],Corp_value!$B:$B,0),MATCH(J$2,Corp_value!$1:$1,0)))</f>
        <v>#N/A</v>
      </c>
      <c r="K280" s="24" t="e">
        <f>IF(tbl_dmi_isin[[#This Row],[Index]]&gt;$A$2,"",INDEX(Corp_value!$A$1:$EC$2998,MATCH(tbl_dmi_isin[[#This Row],[ISIN]],Corp_value!$B:$B,0),MATCH(K$2,Corp_value!$1:$1,0)))</f>
        <v>#N/A</v>
      </c>
      <c r="L280" s="24" t="e">
        <f>IF(tbl_dmi_isin[[#This Row],[Index]]&gt;$A$2,"",IF(INDEX(Corp_value!$A$1:$EC$2998,MATCH(tbl_dmi_isin[[#This Row],[ISIN]],Corp_value!$B:$B,0),MATCH(L$2,Corp_value!$1:$1,0))="--","",INDEX(Corp_value!$A$1:$EC$2998,MATCH(tbl_dmi_isin[[#This Row],[ISIN]],Corp_value!$B:$B,0),MATCH(L$2,Corp_value!$1:$1,0))))</f>
        <v>#N/A</v>
      </c>
      <c r="M280" s="132" t="e">
        <f>IF(tbl_dmi_isin[[#This Row],[Index]]&gt;$A$2,"",INDEX(Corp_value!$A$1:$EC$2998,MATCH(tbl_dmi_isin[[#This Row],[ISIN]],Corp_value!$B:$B,0),MATCH(M$2,Corp_value!$1:$1,0)))</f>
        <v>#N/A</v>
      </c>
      <c r="N280" s="132" t="e">
        <f>IF(tbl_dmi_isin[[#This Row],[Index]]&gt;$A$2,"",IF(INDEX(Corp_value!$A$1:$EC$2998,MATCH(tbl_dmi_isin[[#This Row],[ISIN]],Corp_value!$B:$B,0),MATCH(N$2,Corp_value!$1:$1,0))="--","",INDEX(Corp_value!$A$1:$EC$2998,MATCH(tbl_dmi_isin[[#This Row],[ISIN]],Corp_value!$B:$B,0),MATCH(N$2,Corp_value!$1:$1,0))))</f>
        <v>#N/A</v>
      </c>
      <c r="O280" s="132" t="e">
        <f>IF(tbl_dmi_isin[[#This Row],[Index]]&gt;$A$2,"",INDEX(Corp_value!$A$1:$EC$2998,MATCH(tbl_dmi_isin[[#This Row],[ISIN]],Corp_value!$B:$B,0),MATCH(O$2,Corp_value!$1:$1,0)))</f>
        <v>#N/A</v>
      </c>
      <c r="P280" s="147" t="e">
        <f>IF(tbl_dmi_isin[[#This Row],[Index]]&gt;$A$2,"",TEXT(INDEX(Corp_value!$A$1:$EC$2998,MATCH(tbl_dmi_isin[[#This Row],[ISIN]],Corp_value!$B:$B,0),MATCH(P$2,Corp_value!$1:$1,0)),"yyyy/mm/dd"))</f>
        <v>#N/A</v>
      </c>
      <c r="Q280" s="147" t="e">
        <f>IF(tbl_dmi_isin[[#This Row],[Index]]&gt;$A$2,"",TEXT(INDEX(Corp_value!$A$1:$EC$2998,MATCH(tbl_dmi_isin[[#This Row],[ISIN]],Corp_value!$B:$B,0),MATCH(Q$2,Corp_value!$1:$1,0)),"yyyy/mm/dd"))</f>
        <v>#N/A</v>
      </c>
      <c r="R280" s="147" t="e">
        <f>IF(tbl_dmi_isin[[#This Row],[Index]]&gt;$A$2,"",IF(TEXT(INDEX(Corp_value!$A$1:$EC$2998,MATCH(tbl_dmi_isin[[#This Row],[ISIN]],Corp_value!$B:$B,0),MATCH(R$2,Corp_value!$1:$1,0)),"yyyy/mm/dd")="--","",TEXT(INDEX(Corp_value!$A$1:$EC$2998,MATCH(tbl_dmi_isin[[#This Row],[ISIN]],Corp_value!$B:$B,0),MATCH(R$2,Corp_value!$1:$1,0)),"yyyy/mm/dd")))</f>
        <v>#N/A</v>
      </c>
      <c r="S280" s="132" t="e">
        <f>IF(tbl_dmi_isin[[#This Row],[Index]]&gt;$A$2,"",INDEX(Corp_value!$A$1:$EC$2998,MATCH(tbl_dmi_isin[[#This Row],[ISIN]],Corp_value!$B:$B,0),MATCH(S$2,Corp_value!$1:$1,0)))</f>
        <v>#N/A</v>
      </c>
      <c r="T280" s="132" t="e">
        <f>IF(tbl_dmi_isin[[#This Row],[Index]]&gt;$A$2,"",INDEX(Corp_value!$A$1:$EC$2998,MATCH(tbl_dmi_isin[[#This Row],[ISIN]],Corp_value!$B:$B,0),MATCH(T$2,Corp_value!$1:$1,0)))</f>
        <v>#N/A</v>
      </c>
      <c r="U280" s="132" t="e">
        <f>IF(tbl_dmi_isin[[#This Row],[Index]]&gt;$A$2,"",IF(INDEX(Corp_value!$A$1:$EC$2998,MATCH(tbl_dmi_isin[[#This Row],[ISIN]],Corp_value!$B:$B,0),MATCH(U$2,Corp_value!$1:$1,0))="--","",INDEX(Corp_value!$A$1:$EC$2998,MATCH(tbl_dmi_isin[[#This Row],[ISIN]],Corp_value!$B:$B,0),MATCH(U$2,Corp_value!$1:$1,0))))</f>
        <v>#N/A</v>
      </c>
      <c r="V280" s="145" t="str">
        <f>IFERROR(IF(tbl_dmi_isin[[#This Row],[Index]]&gt;$A$2,"",INDEX(Corp_value!$A$1:$EC$2998,MATCH(tbl_dmi_isin[[#This Row],[ISIN]],Corp_value!$B:$B,0),MATCH(V$2,Corp_value!$1:$1,0)))/100000000,"")</f>
        <v/>
      </c>
      <c r="W280" s="150" t="e">
        <f>IF(tbl_dmi_isin[[#This Row],[Index]]&gt;$A$2,"",INDEX(Corp_value!$A$1:$EC$2998,MATCH(tbl_dmi_isin[[#This Row],[ISIN]],Corp_value!$B:$B,0),MATCH(W$2,Corp_value!$1:$1,0)))</f>
        <v>#N/A</v>
      </c>
      <c r="X280" s="150" t="e">
        <f>IF(tbl_dmi_isin[[#This Row],[Index]]&gt;$A$2,"",INDEX(Corp_value!$A$1:$EC$2998,MATCH(tbl_dmi_isin[[#This Row],[ISIN]],Corp_value!$B:$B,0),MATCH(X$2,Corp_value!$1:$1,0)))</f>
        <v>#N/A</v>
      </c>
      <c r="Y280" s="153" t="e">
        <f>IF(tbl_dmi_isin[[#This Row],[Index]]&gt;$A$2,"",INDEX(Corp_value!$A$1:$EC$2998,MATCH(tbl_dmi_isin[[#This Row],[ISIN]],Corp_value!$B:$B,0),MATCH(Y$2,Corp_value!$1:$1,0)))</f>
        <v>#N/A</v>
      </c>
      <c r="Z280" s="153" t="e">
        <f>IF(tbl_dmi_isin[[#This Row],[Index]]&gt;$A$2,"",INDEX(Corp_value!$A$1:$EC$2998,MATCH(tbl_dmi_isin[[#This Row],[ISIN]],Corp_value!$B:$B,0),MATCH(Z$2,Corp_value!$1:$1,0)))</f>
        <v>#N/A</v>
      </c>
    </row>
    <row r="281" spans="1:26">
      <c r="A281" s="12">
        <v>278</v>
      </c>
      <c r="B281" s="85" t="str">
        <f>IF(tbl_dmi_isin[[#This Row],[Index]]&gt;$A$2,"",TEXT(INDEX(美元债一级!$A$2:$BO$2879,tbl_dmi_isin[[#This Row],[Index]]+1,MATCH(B$2,美元债一级!$2:$2,0)),"yyyy/mm/dd"))</f>
        <v>2023/01/31</v>
      </c>
      <c r="C281" s="12" t="str">
        <f>IF(tbl_dmi_isin[[#This Row],[Index]]&gt;$A$2,"",INDEX(美元债一级!$A$2:$BO$2880,tbl_dmi_isin[[#This Row],[Index]]+1,MATCH(C$2,美元债一级!$2:$2,0)))</f>
        <v>XS2584160076</v>
      </c>
      <c r="D281" s="12" t="str">
        <f>IF(tbl_dmi_isin[[#This Row],[Index]]&gt;$A$2,"",INDEX(美元债一级!$A$2:$BO$2880,tbl_dmi_isin[[#This Row],[Index]]+1,MATCH(D$2,美元债一级!$2:$2,0)))</f>
        <v>香港按揭证券有限公司</v>
      </c>
      <c r="E281" s="12" t="str">
        <f>TEXT(tbl_dmi_isin[[#This Row],[定价日]],"YYMMDD")&amp;tbl_dmi_isin[[#This Row],[ISIN]]</f>
        <v>230131XS2584160076</v>
      </c>
      <c r="F281" s="149"/>
      <c r="G281" s="24" t="e">
        <f>IF(tbl_dmi_isin[[#This Row],[Index]]&gt;$A$2,"",INDEX(Corp_value!$A$1:$EC$2998,MATCH(tbl_dmi_isin[[#This Row],[ISIN]],Corp_value!$B:$B,0),MATCH(G$2,Corp_value!$1:$1,0)))</f>
        <v>#N/A</v>
      </c>
      <c r="H281" s="25" t="e">
        <f>IF(tbl_dmi_isin[[#This Row],[Index]]&gt;$A$2,"",INDEX(Corp_value!$A$1:$EC$2998,MATCH(tbl_dmi_isin[[#This Row],[ISIN]],Corp_value!$B:$B,0),MATCH(H$2,Corp_value!$1:$1,0)))</f>
        <v>#N/A</v>
      </c>
      <c r="I281" s="25" t="e">
        <f>IF(tbl_dmi_isin[[#This Row],[Index]]&gt;$A$2,"",IF(INDEX(Corp_value!$A$1:$EC$2998,MATCH(tbl_dmi_isin[[#This Row],[ISIN]],Corp_value!$B:$B,0),MATCH(I$2,Corp_value!$1:$1,0))="--","",INDEX(Corp_value!$A$1:$EC$2998,MATCH(tbl_dmi_isin[[#This Row],[ISIN]],Corp_value!$B:$B,0),MATCH(I$2,Corp_value!$1:$1,0))))</f>
        <v>#N/A</v>
      </c>
      <c r="J281" s="24" t="e">
        <f>IF(tbl_dmi_isin[[#This Row],[Index]]&gt;$A$2,"",INDEX(Corp_value!$A$1:$EC$2998,MATCH(tbl_dmi_isin[[#This Row],[ISIN]],Corp_value!$B:$B,0),MATCH(J$2,Corp_value!$1:$1,0)))</f>
        <v>#N/A</v>
      </c>
      <c r="K281" s="24" t="e">
        <f>IF(tbl_dmi_isin[[#This Row],[Index]]&gt;$A$2,"",INDEX(Corp_value!$A$1:$EC$2998,MATCH(tbl_dmi_isin[[#This Row],[ISIN]],Corp_value!$B:$B,0),MATCH(K$2,Corp_value!$1:$1,0)))</f>
        <v>#N/A</v>
      </c>
      <c r="L281" s="24" t="e">
        <f>IF(tbl_dmi_isin[[#This Row],[Index]]&gt;$A$2,"",IF(INDEX(Corp_value!$A$1:$EC$2998,MATCH(tbl_dmi_isin[[#This Row],[ISIN]],Corp_value!$B:$B,0),MATCH(L$2,Corp_value!$1:$1,0))="--","",INDEX(Corp_value!$A$1:$EC$2998,MATCH(tbl_dmi_isin[[#This Row],[ISIN]],Corp_value!$B:$B,0),MATCH(L$2,Corp_value!$1:$1,0))))</f>
        <v>#N/A</v>
      </c>
      <c r="M281" s="132" t="e">
        <f>IF(tbl_dmi_isin[[#This Row],[Index]]&gt;$A$2,"",INDEX(Corp_value!$A$1:$EC$2998,MATCH(tbl_dmi_isin[[#This Row],[ISIN]],Corp_value!$B:$B,0),MATCH(M$2,Corp_value!$1:$1,0)))</f>
        <v>#N/A</v>
      </c>
      <c r="N281" s="132" t="e">
        <f>IF(tbl_dmi_isin[[#This Row],[Index]]&gt;$A$2,"",IF(INDEX(Corp_value!$A$1:$EC$2998,MATCH(tbl_dmi_isin[[#This Row],[ISIN]],Corp_value!$B:$B,0),MATCH(N$2,Corp_value!$1:$1,0))="--","",INDEX(Corp_value!$A$1:$EC$2998,MATCH(tbl_dmi_isin[[#This Row],[ISIN]],Corp_value!$B:$B,0),MATCH(N$2,Corp_value!$1:$1,0))))</f>
        <v>#N/A</v>
      </c>
      <c r="O281" s="132" t="e">
        <f>IF(tbl_dmi_isin[[#This Row],[Index]]&gt;$A$2,"",INDEX(Corp_value!$A$1:$EC$2998,MATCH(tbl_dmi_isin[[#This Row],[ISIN]],Corp_value!$B:$B,0),MATCH(O$2,Corp_value!$1:$1,0)))</f>
        <v>#N/A</v>
      </c>
      <c r="P281" s="147" t="e">
        <f>IF(tbl_dmi_isin[[#This Row],[Index]]&gt;$A$2,"",TEXT(INDEX(Corp_value!$A$1:$EC$2998,MATCH(tbl_dmi_isin[[#This Row],[ISIN]],Corp_value!$B:$B,0),MATCH(P$2,Corp_value!$1:$1,0)),"yyyy/mm/dd"))</f>
        <v>#N/A</v>
      </c>
      <c r="Q281" s="147" t="e">
        <f>IF(tbl_dmi_isin[[#This Row],[Index]]&gt;$A$2,"",TEXT(INDEX(Corp_value!$A$1:$EC$2998,MATCH(tbl_dmi_isin[[#This Row],[ISIN]],Corp_value!$B:$B,0),MATCH(Q$2,Corp_value!$1:$1,0)),"yyyy/mm/dd"))</f>
        <v>#N/A</v>
      </c>
      <c r="R281" s="147" t="e">
        <f>IF(tbl_dmi_isin[[#This Row],[Index]]&gt;$A$2,"",IF(TEXT(INDEX(Corp_value!$A$1:$EC$2998,MATCH(tbl_dmi_isin[[#This Row],[ISIN]],Corp_value!$B:$B,0),MATCH(R$2,Corp_value!$1:$1,0)),"yyyy/mm/dd")="--","",TEXT(INDEX(Corp_value!$A$1:$EC$2998,MATCH(tbl_dmi_isin[[#This Row],[ISIN]],Corp_value!$B:$B,0),MATCH(R$2,Corp_value!$1:$1,0)),"yyyy/mm/dd")))</f>
        <v>#N/A</v>
      </c>
      <c r="S281" s="132" t="e">
        <f>IF(tbl_dmi_isin[[#This Row],[Index]]&gt;$A$2,"",INDEX(Corp_value!$A$1:$EC$2998,MATCH(tbl_dmi_isin[[#This Row],[ISIN]],Corp_value!$B:$B,0),MATCH(S$2,Corp_value!$1:$1,0)))</f>
        <v>#N/A</v>
      </c>
      <c r="T281" s="132" t="e">
        <f>IF(tbl_dmi_isin[[#This Row],[Index]]&gt;$A$2,"",INDEX(Corp_value!$A$1:$EC$2998,MATCH(tbl_dmi_isin[[#This Row],[ISIN]],Corp_value!$B:$B,0),MATCH(T$2,Corp_value!$1:$1,0)))</f>
        <v>#N/A</v>
      </c>
      <c r="U281" s="132" t="e">
        <f>IF(tbl_dmi_isin[[#This Row],[Index]]&gt;$A$2,"",IF(INDEX(Corp_value!$A$1:$EC$2998,MATCH(tbl_dmi_isin[[#This Row],[ISIN]],Corp_value!$B:$B,0),MATCH(U$2,Corp_value!$1:$1,0))="--","",INDEX(Corp_value!$A$1:$EC$2998,MATCH(tbl_dmi_isin[[#This Row],[ISIN]],Corp_value!$B:$B,0),MATCH(U$2,Corp_value!$1:$1,0))))</f>
        <v>#N/A</v>
      </c>
      <c r="V281" s="145" t="str">
        <f>IFERROR(IF(tbl_dmi_isin[[#This Row],[Index]]&gt;$A$2,"",INDEX(Corp_value!$A$1:$EC$2998,MATCH(tbl_dmi_isin[[#This Row],[ISIN]],Corp_value!$B:$B,0),MATCH(V$2,Corp_value!$1:$1,0)))/100000000,"")</f>
        <v/>
      </c>
      <c r="W281" s="150" t="e">
        <f>IF(tbl_dmi_isin[[#This Row],[Index]]&gt;$A$2,"",INDEX(Corp_value!$A$1:$EC$2998,MATCH(tbl_dmi_isin[[#This Row],[ISIN]],Corp_value!$B:$B,0),MATCH(W$2,Corp_value!$1:$1,0)))</f>
        <v>#N/A</v>
      </c>
      <c r="X281" s="150" t="e">
        <f>IF(tbl_dmi_isin[[#This Row],[Index]]&gt;$A$2,"",INDEX(Corp_value!$A$1:$EC$2998,MATCH(tbl_dmi_isin[[#This Row],[ISIN]],Corp_value!$B:$B,0),MATCH(X$2,Corp_value!$1:$1,0)))</f>
        <v>#N/A</v>
      </c>
      <c r="Y281" s="153" t="e">
        <f>IF(tbl_dmi_isin[[#This Row],[Index]]&gt;$A$2,"",INDEX(Corp_value!$A$1:$EC$2998,MATCH(tbl_dmi_isin[[#This Row],[ISIN]],Corp_value!$B:$B,0),MATCH(Y$2,Corp_value!$1:$1,0)))</f>
        <v>#N/A</v>
      </c>
      <c r="Z281" s="153" t="e">
        <f>IF(tbl_dmi_isin[[#This Row],[Index]]&gt;$A$2,"",INDEX(Corp_value!$A$1:$EC$2998,MATCH(tbl_dmi_isin[[#This Row],[ISIN]],Corp_value!$B:$B,0),MATCH(Z$2,Corp_value!$1:$1,0)))</f>
        <v>#N/A</v>
      </c>
    </row>
    <row r="282" spans="1:26">
      <c r="A282" s="12">
        <v>279</v>
      </c>
      <c r="B282" s="85" t="str">
        <f>IF(tbl_dmi_isin[[#This Row],[Index]]&gt;$A$2,"",TEXT(INDEX(美元债一级!$A$2:$BO$2879,tbl_dmi_isin[[#This Row],[Index]]+1,MATCH(B$2,美元债一级!$2:$2,0)),"yyyy/mm/dd"))</f>
        <v>2023/01/31</v>
      </c>
      <c r="C282" s="12" t="str">
        <f>IF(tbl_dmi_isin[[#This Row],[Index]]&gt;$A$2,"",INDEX(美元债一级!$A$2:$BO$2880,tbl_dmi_isin[[#This Row],[Index]]+1,MATCH(C$2,美元债一级!$2:$2,0)))</f>
        <v>HK0000905429</v>
      </c>
      <c r="D282" s="12" t="str">
        <f>IF(tbl_dmi_isin[[#This Row],[Index]]&gt;$A$2,"",INDEX(美元债一级!$A$2:$BO$2880,tbl_dmi_isin[[#This Row],[Index]]+1,MATCH(D$2,美元债一级!$2:$2,0)))</f>
        <v>香港按揭证券有限公司</v>
      </c>
      <c r="E282" s="12" t="str">
        <f>TEXT(tbl_dmi_isin[[#This Row],[定价日]],"YYMMDD")&amp;tbl_dmi_isin[[#This Row],[ISIN]]</f>
        <v>230131HK0000905429</v>
      </c>
      <c r="F282" s="116"/>
      <c r="G282" s="24" t="e">
        <f>IF(tbl_dmi_isin[[#This Row],[Index]]&gt;$A$2,"",INDEX(Corp_value!$A$1:$EC$2998,MATCH(tbl_dmi_isin[[#This Row],[ISIN]],Corp_value!$B:$B,0),MATCH(G$2,Corp_value!$1:$1,0)))</f>
        <v>#N/A</v>
      </c>
      <c r="H282" s="25" t="e">
        <f>IF(tbl_dmi_isin[[#This Row],[Index]]&gt;$A$2,"",INDEX(Corp_value!$A$1:$EC$2998,MATCH(tbl_dmi_isin[[#This Row],[ISIN]],Corp_value!$B:$B,0),MATCH(H$2,Corp_value!$1:$1,0)))</f>
        <v>#N/A</v>
      </c>
      <c r="I282" s="25" t="e">
        <f>IF(tbl_dmi_isin[[#This Row],[Index]]&gt;$A$2,"",IF(INDEX(Corp_value!$A$1:$EC$2998,MATCH(tbl_dmi_isin[[#This Row],[ISIN]],Corp_value!$B:$B,0),MATCH(I$2,Corp_value!$1:$1,0))="--","",INDEX(Corp_value!$A$1:$EC$2998,MATCH(tbl_dmi_isin[[#This Row],[ISIN]],Corp_value!$B:$B,0),MATCH(I$2,Corp_value!$1:$1,0))))</f>
        <v>#N/A</v>
      </c>
      <c r="J282" s="24" t="e">
        <f>IF(tbl_dmi_isin[[#This Row],[Index]]&gt;$A$2,"",INDEX(Corp_value!$A$1:$EC$2998,MATCH(tbl_dmi_isin[[#This Row],[ISIN]],Corp_value!$B:$B,0),MATCH(J$2,Corp_value!$1:$1,0)))</f>
        <v>#N/A</v>
      </c>
      <c r="K282" s="24" t="e">
        <f>IF(tbl_dmi_isin[[#This Row],[Index]]&gt;$A$2,"",INDEX(Corp_value!$A$1:$EC$2998,MATCH(tbl_dmi_isin[[#This Row],[ISIN]],Corp_value!$B:$B,0),MATCH(K$2,Corp_value!$1:$1,0)))</f>
        <v>#N/A</v>
      </c>
      <c r="L282" s="24" t="e">
        <f>IF(tbl_dmi_isin[[#This Row],[Index]]&gt;$A$2,"",IF(INDEX(Corp_value!$A$1:$EC$2998,MATCH(tbl_dmi_isin[[#This Row],[ISIN]],Corp_value!$B:$B,0),MATCH(L$2,Corp_value!$1:$1,0))="--","",INDEX(Corp_value!$A$1:$EC$2998,MATCH(tbl_dmi_isin[[#This Row],[ISIN]],Corp_value!$B:$B,0),MATCH(L$2,Corp_value!$1:$1,0))))</f>
        <v>#N/A</v>
      </c>
      <c r="M282" s="132" t="e">
        <f>IF(tbl_dmi_isin[[#This Row],[Index]]&gt;$A$2,"",INDEX(Corp_value!$A$1:$EC$2998,MATCH(tbl_dmi_isin[[#This Row],[ISIN]],Corp_value!$B:$B,0),MATCH(M$2,Corp_value!$1:$1,0)))</f>
        <v>#N/A</v>
      </c>
      <c r="N282" s="132" t="e">
        <f>IF(tbl_dmi_isin[[#This Row],[Index]]&gt;$A$2,"",IF(INDEX(Corp_value!$A$1:$EC$2998,MATCH(tbl_dmi_isin[[#This Row],[ISIN]],Corp_value!$B:$B,0),MATCH(N$2,Corp_value!$1:$1,0))="--","",INDEX(Corp_value!$A$1:$EC$2998,MATCH(tbl_dmi_isin[[#This Row],[ISIN]],Corp_value!$B:$B,0),MATCH(N$2,Corp_value!$1:$1,0))))</f>
        <v>#N/A</v>
      </c>
      <c r="O282" s="132" t="e">
        <f>IF(tbl_dmi_isin[[#This Row],[Index]]&gt;$A$2,"",INDEX(Corp_value!$A$1:$EC$2998,MATCH(tbl_dmi_isin[[#This Row],[ISIN]],Corp_value!$B:$B,0),MATCH(O$2,Corp_value!$1:$1,0)))</f>
        <v>#N/A</v>
      </c>
      <c r="P282" s="147" t="e">
        <f>IF(tbl_dmi_isin[[#This Row],[Index]]&gt;$A$2,"",TEXT(INDEX(Corp_value!$A$1:$EC$2998,MATCH(tbl_dmi_isin[[#This Row],[ISIN]],Corp_value!$B:$B,0),MATCH(P$2,Corp_value!$1:$1,0)),"yyyy/mm/dd"))</f>
        <v>#N/A</v>
      </c>
      <c r="Q282" s="147" t="e">
        <f>IF(tbl_dmi_isin[[#This Row],[Index]]&gt;$A$2,"",TEXT(INDEX(Corp_value!$A$1:$EC$2998,MATCH(tbl_dmi_isin[[#This Row],[ISIN]],Corp_value!$B:$B,0),MATCH(Q$2,Corp_value!$1:$1,0)),"yyyy/mm/dd"))</f>
        <v>#N/A</v>
      </c>
      <c r="R282" s="147" t="e">
        <f>IF(tbl_dmi_isin[[#This Row],[Index]]&gt;$A$2,"",IF(TEXT(INDEX(Corp_value!$A$1:$EC$2998,MATCH(tbl_dmi_isin[[#This Row],[ISIN]],Corp_value!$B:$B,0),MATCH(R$2,Corp_value!$1:$1,0)),"yyyy/mm/dd")="--","",TEXT(INDEX(Corp_value!$A$1:$EC$2998,MATCH(tbl_dmi_isin[[#This Row],[ISIN]],Corp_value!$B:$B,0),MATCH(R$2,Corp_value!$1:$1,0)),"yyyy/mm/dd")))</f>
        <v>#N/A</v>
      </c>
      <c r="S282" s="132" t="e">
        <f>IF(tbl_dmi_isin[[#This Row],[Index]]&gt;$A$2,"",INDEX(Corp_value!$A$1:$EC$2998,MATCH(tbl_dmi_isin[[#This Row],[ISIN]],Corp_value!$B:$B,0),MATCH(S$2,Corp_value!$1:$1,0)))</f>
        <v>#N/A</v>
      </c>
      <c r="T282" s="132" t="e">
        <f>IF(tbl_dmi_isin[[#This Row],[Index]]&gt;$A$2,"",INDEX(Corp_value!$A$1:$EC$2998,MATCH(tbl_dmi_isin[[#This Row],[ISIN]],Corp_value!$B:$B,0),MATCH(T$2,Corp_value!$1:$1,0)))</f>
        <v>#N/A</v>
      </c>
      <c r="U282" s="132" t="e">
        <f>IF(tbl_dmi_isin[[#This Row],[Index]]&gt;$A$2,"",IF(INDEX(Corp_value!$A$1:$EC$2998,MATCH(tbl_dmi_isin[[#This Row],[ISIN]],Corp_value!$B:$B,0),MATCH(U$2,Corp_value!$1:$1,0))="--","",INDEX(Corp_value!$A$1:$EC$2998,MATCH(tbl_dmi_isin[[#This Row],[ISIN]],Corp_value!$B:$B,0),MATCH(U$2,Corp_value!$1:$1,0))))</f>
        <v>#N/A</v>
      </c>
      <c r="V282" s="145" t="str">
        <f>IFERROR(IF(tbl_dmi_isin[[#This Row],[Index]]&gt;$A$2,"",INDEX(Corp_value!$A$1:$EC$2998,MATCH(tbl_dmi_isin[[#This Row],[ISIN]],Corp_value!$B:$B,0),MATCH(V$2,Corp_value!$1:$1,0)))/100000000,"")</f>
        <v/>
      </c>
      <c r="W282" s="150" t="e">
        <f>IF(tbl_dmi_isin[[#This Row],[Index]]&gt;$A$2,"",INDEX(Corp_value!$A$1:$EC$2998,MATCH(tbl_dmi_isin[[#This Row],[ISIN]],Corp_value!$B:$B,0),MATCH(W$2,Corp_value!$1:$1,0)))</f>
        <v>#N/A</v>
      </c>
      <c r="X282" s="150" t="e">
        <f>IF(tbl_dmi_isin[[#This Row],[Index]]&gt;$A$2,"",INDEX(Corp_value!$A$1:$EC$2998,MATCH(tbl_dmi_isin[[#This Row],[ISIN]],Corp_value!$B:$B,0),MATCH(X$2,Corp_value!$1:$1,0)))</f>
        <v>#N/A</v>
      </c>
      <c r="Y282" s="153" t="e">
        <f>IF(tbl_dmi_isin[[#This Row],[Index]]&gt;$A$2,"",INDEX(Corp_value!$A$1:$EC$2998,MATCH(tbl_dmi_isin[[#This Row],[ISIN]],Corp_value!$B:$B,0),MATCH(Y$2,Corp_value!$1:$1,0)))</f>
        <v>#N/A</v>
      </c>
      <c r="Z282" s="153" t="e">
        <f>IF(tbl_dmi_isin[[#This Row],[Index]]&gt;$A$2,"",INDEX(Corp_value!$A$1:$EC$2998,MATCH(tbl_dmi_isin[[#This Row],[ISIN]],Corp_value!$B:$B,0),MATCH(Z$2,Corp_value!$1:$1,0)))</f>
        <v>#N/A</v>
      </c>
    </row>
    <row r="283" spans="1:26">
      <c r="A283" s="12">
        <v>280</v>
      </c>
      <c r="B283" s="85" t="str">
        <f>IF(tbl_dmi_isin[[#This Row],[Index]]&gt;$A$2,"",TEXT(INDEX(美元债一级!$A$2:$BO$2879,tbl_dmi_isin[[#This Row],[Index]]+1,MATCH(B$2,美元债一级!$2:$2,0)),"yyyy/mm/dd"))</f>
        <v>2023/01/31</v>
      </c>
      <c r="C283" s="12" t="str">
        <f>IF(tbl_dmi_isin[[#This Row],[Index]]&gt;$A$2,"",INDEX(美元债一级!$A$2:$BO$2880,tbl_dmi_isin[[#This Row],[Index]]+1,MATCH(C$2,美元债一级!$2:$2,0)))</f>
        <v>XS2584137413</v>
      </c>
      <c r="D283" s="12" t="str">
        <f>IF(tbl_dmi_isin[[#This Row],[Index]]&gt;$A$2,"",INDEX(美元债一级!$A$2:$BO$2880,tbl_dmi_isin[[#This Row],[Index]]+1,MATCH(D$2,美元债一级!$2:$2,0)))</f>
        <v>华泰国际金融控股有限公司</v>
      </c>
      <c r="E283" s="12" t="str">
        <f>TEXT(tbl_dmi_isin[[#This Row],[定价日]],"YYMMDD")&amp;tbl_dmi_isin[[#This Row],[ISIN]]</f>
        <v>230131XS2584137413</v>
      </c>
      <c r="F283" s="115"/>
      <c r="G283" s="24" t="e">
        <f>IF(tbl_dmi_isin[[#This Row],[Index]]&gt;$A$2,"",INDEX(Corp_value!$A$1:$EC$2998,MATCH(tbl_dmi_isin[[#This Row],[ISIN]],Corp_value!$B:$B,0),MATCH(G$2,Corp_value!$1:$1,0)))</f>
        <v>#N/A</v>
      </c>
      <c r="H283" s="25" t="e">
        <f>IF(tbl_dmi_isin[[#This Row],[Index]]&gt;$A$2,"",INDEX(Corp_value!$A$1:$EC$2998,MATCH(tbl_dmi_isin[[#This Row],[ISIN]],Corp_value!$B:$B,0),MATCH(H$2,Corp_value!$1:$1,0)))</f>
        <v>#N/A</v>
      </c>
      <c r="I283" s="25" t="e">
        <f>IF(tbl_dmi_isin[[#This Row],[Index]]&gt;$A$2,"",IF(INDEX(Corp_value!$A$1:$EC$2998,MATCH(tbl_dmi_isin[[#This Row],[ISIN]],Corp_value!$B:$B,0),MATCH(I$2,Corp_value!$1:$1,0))="--","",INDEX(Corp_value!$A$1:$EC$2998,MATCH(tbl_dmi_isin[[#This Row],[ISIN]],Corp_value!$B:$B,0),MATCH(I$2,Corp_value!$1:$1,0))))</f>
        <v>#N/A</v>
      </c>
      <c r="J283" s="24" t="e">
        <f>IF(tbl_dmi_isin[[#This Row],[Index]]&gt;$A$2,"",INDEX(Corp_value!$A$1:$EC$2998,MATCH(tbl_dmi_isin[[#This Row],[ISIN]],Corp_value!$B:$B,0),MATCH(J$2,Corp_value!$1:$1,0)))</f>
        <v>#N/A</v>
      </c>
      <c r="K283" s="24" t="e">
        <f>IF(tbl_dmi_isin[[#This Row],[Index]]&gt;$A$2,"",INDEX(Corp_value!$A$1:$EC$2998,MATCH(tbl_dmi_isin[[#This Row],[ISIN]],Corp_value!$B:$B,0),MATCH(K$2,Corp_value!$1:$1,0)))</f>
        <v>#N/A</v>
      </c>
      <c r="L283" s="24" t="e">
        <f>IF(tbl_dmi_isin[[#This Row],[Index]]&gt;$A$2,"",IF(INDEX(Corp_value!$A$1:$EC$2998,MATCH(tbl_dmi_isin[[#This Row],[ISIN]],Corp_value!$B:$B,0),MATCH(L$2,Corp_value!$1:$1,0))="--","",INDEX(Corp_value!$A$1:$EC$2998,MATCH(tbl_dmi_isin[[#This Row],[ISIN]],Corp_value!$B:$B,0),MATCH(L$2,Corp_value!$1:$1,0))))</f>
        <v>#N/A</v>
      </c>
      <c r="M283" s="132" t="e">
        <f>IF(tbl_dmi_isin[[#This Row],[Index]]&gt;$A$2,"",INDEX(Corp_value!$A$1:$EC$2998,MATCH(tbl_dmi_isin[[#This Row],[ISIN]],Corp_value!$B:$B,0),MATCH(M$2,Corp_value!$1:$1,0)))</f>
        <v>#N/A</v>
      </c>
      <c r="N283" s="132" t="e">
        <f>IF(tbl_dmi_isin[[#This Row],[Index]]&gt;$A$2,"",IF(INDEX(Corp_value!$A$1:$EC$2998,MATCH(tbl_dmi_isin[[#This Row],[ISIN]],Corp_value!$B:$B,0),MATCH(N$2,Corp_value!$1:$1,0))="--","",INDEX(Corp_value!$A$1:$EC$2998,MATCH(tbl_dmi_isin[[#This Row],[ISIN]],Corp_value!$B:$B,0),MATCH(N$2,Corp_value!$1:$1,0))))</f>
        <v>#N/A</v>
      </c>
      <c r="O283" s="132" t="e">
        <f>IF(tbl_dmi_isin[[#This Row],[Index]]&gt;$A$2,"",INDEX(Corp_value!$A$1:$EC$2998,MATCH(tbl_dmi_isin[[#This Row],[ISIN]],Corp_value!$B:$B,0),MATCH(O$2,Corp_value!$1:$1,0)))</f>
        <v>#N/A</v>
      </c>
      <c r="P283" s="147" t="e">
        <f>IF(tbl_dmi_isin[[#This Row],[Index]]&gt;$A$2,"",TEXT(INDEX(Corp_value!$A$1:$EC$2998,MATCH(tbl_dmi_isin[[#This Row],[ISIN]],Corp_value!$B:$B,0),MATCH(P$2,Corp_value!$1:$1,0)),"yyyy/mm/dd"))</f>
        <v>#N/A</v>
      </c>
      <c r="Q283" s="147" t="e">
        <f>IF(tbl_dmi_isin[[#This Row],[Index]]&gt;$A$2,"",TEXT(INDEX(Corp_value!$A$1:$EC$2998,MATCH(tbl_dmi_isin[[#This Row],[ISIN]],Corp_value!$B:$B,0),MATCH(Q$2,Corp_value!$1:$1,0)),"yyyy/mm/dd"))</f>
        <v>#N/A</v>
      </c>
      <c r="R283" s="147" t="e">
        <f>IF(tbl_dmi_isin[[#This Row],[Index]]&gt;$A$2,"",IF(TEXT(INDEX(Corp_value!$A$1:$EC$2998,MATCH(tbl_dmi_isin[[#This Row],[ISIN]],Corp_value!$B:$B,0),MATCH(R$2,Corp_value!$1:$1,0)),"yyyy/mm/dd")="--","",TEXT(INDEX(Corp_value!$A$1:$EC$2998,MATCH(tbl_dmi_isin[[#This Row],[ISIN]],Corp_value!$B:$B,0),MATCH(R$2,Corp_value!$1:$1,0)),"yyyy/mm/dd")))</f>
        <v>#N/A</v>
      </c>
      <c r="S283" s="132" t="e">
        <f>IF(tbl_dmi_isin[[#This Row],[Index]]&gt;$A$2,"",INDEX(Corp_value!$A$1:$EC$2998,MATCH(tbl_dmi_isin[[#This Row],[ISIN]],Corp_value!$B:$B,0),MATCH(S$2,Corp_value!$1:$1,0)))</f>
        <v>#N/A</v>
      </c>
      <c r="T283" s="132" t="e">
        <f>IF(tbl_dmi_isin[[#This Row],[Index]]&gt;$A$2,"",INDEX(Corp_value!$A$1:$EC$2998,MATCH(tbl_dmi_isin[[#This Row],[ISIN]],Corp_value!$B:$B,0),MATCH(T$2,Corp_value!$1:$1,0)))</f>
        <v>#N/A</v>
      </c>
      <c r="U283" s="132" t="e">
        <f>IF(tbl_dmi_isin[[#This Row],[Index]]&gt;$A$2,"",IF(INDEX(Corp_value!$A$1:$EC$2998,MATCH(tbl_dmi_isin[[#This Row],[ISIN]],Corp_value!$B:$B,0),MATCH(U$2,Corp_value!$1:$1,0))="--","",INDEX(Corp_value!$A$1:$EC$2998,MATCH(tbl_dmi_isin[[#This Row],[ISIN]],Corp_value!$B:$B,0),MATCH(U$2,Corp_value!$1:$1,0))))</f>
        <v>#N/A</v>
      </c>
      <c r="V283" s="143" t="str">
        <f>IFERROR(IF(tbl_dmi_isin[[#This Row],[Index]]&gt;$A$2,"",INDEX(Corp_value!$A$1:$EC$2998,MATCH(tbl_dmi_isin[[#This Row],[ISIN]],Corp_value!$B:$B,0),MATCH(V$2,Corp_value!$1:$1,0)))/100000000,"")</f>
        <v/>
      </c>
      <c r="W283" s="151" t="e">
        <f>IF(tbl_dmi_isin[[#This Row],[Index]]&gt;$A$2,"",INDEX(Corp_value!$A$1:$EC$2998,MATCH(tbl_dmi_isin[[#This Row],[ISIN]],Corp_value!$B:$B,0),MATCH(W$2,Corp_value!$1:$1,0)))</f>
        <v>#N/A</v>
      </c>
      <c r="X283" s="151" t="e">
        <f>IF(tbl_dmi_isin[[#This Row],[Index]]&gt;$A$2,"",INDEX(Corp_value!$A$1:$EC$2998,MATCH(tbl_dmi_isin[[#This Row],[ISIN]],Corp_value!$B:$B,0),MATCH(X$2,Corp_value!$1:$1,0)))</f>
        <v>#N/A</v>
      </c>
      <c r="Y283" s="153" t="e">
        <f>IF(tbl_dmi_isin[[#This Row],[Index]]&gt;$A$2,"",INDEX(Corp_value!$A$1:$EC$2998,MATCH(tbl_dmi_isin[[#This Row],[ISIN]],Corp_value!$B:$B,0),MATCH(Y$2,Corp_value!$1:$1,0)))</f>
        <v>#N/A</v>
      </c>
      <c r="Z283" s="153" t="e">
        <f>IF(tbl_dmi_isin[[#This Row],[Index]]&gt;$A$2,"",INDEX(Corp_value!$A$1:$EC$2998,MATCH(tbl_dmi_isin[[#This Row],[ISIN]],Corp_value!$B:$B,0),MATCH(Z$2,Corp_value!$1:$1,0)))</f>
        <v>#N/A</v>
      </c>
    </row>
    <row r="284" spans="1:26">
      <c r="A284" s="12">
        <v>281</v>
      </c>
      <c r="B284" s="85" t="str">
        <f>IF(tbl_dmi_isin[[#This Row],[Index]]&gt;$A$2,"",TEXT(INDEX(美元债一级!$A$2:$BO$2879,tbl_dmi_isin[[#This Row],[Index]]+1,MATCH(B$2,美元债一级!$2:$2,0)),"yyyy/mm/dd"))</f>
        <v>2023/01/30</v>
      </c>
      <c r="C284" s="12" t="str">
        <f>IF(tbl_dmi_isin[[#This Row],[Index]]&gt;$A$2,"",INDEX(美元债一级!$A$2:$BO$2880,tbl_dmi_isin[[#This Row],[Index]]+1,MATCH(C$2,美元债一级!$2:$2,0)))</f>
        <v>XS2583615120</v>
      </c>
      <c r="D284" s="12" t="str">
        <f>IF(tbl_dmi_isin[[#This Row],[Index]]&gt;$A$2,"",INDEX(美元债一级!$A$2:$BO$2880,tbl_dmi_isin[[#This Row],[Index]]+1,MATCH(D$2,美元债一级!$2:$2,0)))</f>
        <v>香港按揭证券有限公司</v>
      </c>
      <c r="E284" s="12" t="str">
        <f>TEXT(tbl_dmi_isin[[#This Row],[定价日]],"YYMMDD")&amp;tbl_dmi_isin[[#This Row],[ISIN]]</f>
        <v>230130XS2583615120</v>
      </c>
      <c r="F284" s="114"/>
      <c r="G284" s="24" t="e">
        <f>IF(tbl_dmi_isin[[#This Row],[Index]]&gt;$A$2,"",INDEX(Corp_value!$A$1:$EC$2998,MATCH(tbl_dmi_isin[[#This Row],[ISIN]],Corp_value!$B:$B,0),MATCH(G$2,Corp_value!$1:$1,0)))</f>
        <v>#N/A</v>
      </c>
      <c r="H284" s="25" t="e">
        <f>IF(tbl_dmi_isin[[#This Row],[Index]]&gt;$A$2,"",INDEX(Corp_value!$A$1:$EC$2998,MATCH(tbl_dmi_isin[[#This Row],[ISIN]],Corp_value!$B:$B,0),MATCH(H$2,Corp_value!$1:$1,0)))</f>
        <v>#N/A</v>
      </c>
      <c r="I284" s="25" t="e">
        <f>IF(tbl_dmi_isin[[#This Row],[Index]]&gt;$A$2,"",IF(INDEX(Corp_value!$A$1:$EC$2998,MATCH(tbl_dmi_isin[[#This Row],[ISIN]],Corp_value!$B:$B,0),MATCH(I$2,Corp_value!$1:$1,0))="--","",INDEX(Corp_value!$A$1:$EC$2998,MATCH(tbl_dmi_isin[[#This Row],[ISIN]],Corp_value!$B:$B,0),MATCH(I$2,Corp_value!$1:$1,0))))</f>
        <v>#N/A</v>
      </c>
      <c r="J284" s="24" t="e">
        <f>IF(tbl_dmi_isin[[#This Row],[Index]]&gt;$A$2,"",INDEX(Corp_value!$A$1:$EC$2998,MATCH(tbl_dmi_isin[[#This Row],[ISIN]],Corp_value!$B:$B,0),MATCH(J$2,Corp_value!$1:$1,0)))</f>
        <v>#N/A</v>
      </c>
      <c r="K284" s="24" t="e">
        <f>IF(tbl_dmi_isin[[#This Row],[Index]]&gt;$A$2,"",INDEX(Corp_value!$A$1:$EC$2998,MATCH(tbl_dmi_isin[[#This Row],[ISIN]],Corp_value!$B:$B,0),MATCH(K$2,Corp_value!$1:$1,0)))</f>
        <v>#N/A</v>
      </c>
      <c r="L284" s="24" t="e">
        <f>IF(tbl_dmi_isin[[#This Row],[Index]]&gt;$A$2,"",IF(INDEX(Corp_value!$A$1:$EC$2998,MATCH(tbl_dmi_isin[[#This Row],[ISIN]],Corp_value!$B:$B,0),MATCH(L$2,Corp_value!$1:$1,0))="--","",INDEX(Corp_value!$A$1:$EC$2998,MATCH(tbl_dmi_isin[[#This Row],[ISIN]],Corp_value!$B:$B,0),MATCH(L$2,Corp_value!$1:$1,0))))</f>
        <v>#N/A</v>
      </c>
      <c r="M284" s="132" t="e">
        <f>IF(tbl_dmi_isin[[#This Row],[Index]]&gt;$A$2,"",INDEX(Corp_value!$A$1:$EC$2998,MATCH(tbl_dmi_isin[[#This Row],[ISIN]],Corp_value!$B:$B,0),MATCH(M$2,Corp_value!$1:$1,0)))</f>
        <v>#N/A</v>
      </c>
      <c r="N284" s="132" t="e">
        <f>IF(tbl_dmi_isin[[#This Row],[Index]]&gt;$A$2,"",IF(INDEX(Corp_value!$A$1:$EC$2998,MATCH(tbl_dmi_isin[[#This Row],[ISIN]],Corp_value!$B:$B,0),MATCH(N$2,Corp_value!$1:$1,0))="--","",INDEX(Corp_value!$A$1:$EC$2998,MATCH(tbl_dmi_isin[[#This Row],[ISIN]],Corp_value!$B:$B,0),MATCH(N$2,Corp_value!$1:$1,0))))</f>
        <v>#N/A</v>
      </c>
      <c r="O284" s="132" t="e">
        <f>IF(tbl_dmi_isin[[#This Row],[Index]]&gt;$A$2,"",INDEX(Corp_value!$A$1:$EC$2998,MATCH(tbl_dmi_isin[[#This Row],[ISIN]],Corp_value!$B:$B,0),MATCH(O$2,Corp_value!$1:$1,0)))</f>
        <v>#N/A</v>
      </c>
      <c r="P284" s="147" t="e">
        <f>IF(tbl_dmi_isin[[#This Row],[Index]]&gt;$A$2,"",TEXT(INDEX(Corp_value!$A$1:$EC$2998,MATCH(tbl_dmi_isin[[#This Row],[ISIN]],Corp_value!$B:$B,0),MATCH(P$2,Corp_value!$1:$1,0)),"yyyy/mm/dd"))</f>
        <v>#N/A</v>
      </c>
      <c r="Q284" s="147" t="e">
        <f>IF(tbl_dmi_isin[[#This Row],[Index]]&gt;$A$2,"",TEXT(INDEX(Corp_value!$A$1:$EC$2998,MATCH(tbl_dmi_isin[[#This Row],[ISIN]],Corp_value!$B:$B,0),MATCH(Q$2,Corp_value!$1:$1,0)),"yyyy/mm/dd"))</f>
        <v>#N/A</v>
      </c>
      <c r="R284" s="147" t="e">
        <f>IF(tbl_dmi_isin[[#This Row],[Index]]&gt;$A$2,"",IF(TEXT(INDEX(Corp_value!$A$1:$EC$2998,MATCH(tbl_dmi_isin[[#This Row],[ISIN]],Corp_value!$B:$B,0),MATCH(R$2,Corp_value!$1:$1,0)),"yyyy/mm/dd")="--","",TEXT(INDEX(Corp_value!$A$1:$EC$2998,MATCH(tbl_dmi_isin[[#This Row],[ISIN]],Corp_value!$B:$B,0),MATCH(R$2,Corp_value!$1:$1,0)),"yyyy/mm/dd")))</f>
        <v>#N/A</v>
      </c>
      <c r="S284" s="132" t="e">
        <f>IF(tbl_dmi_isin[[#This Row],[Index]]&gt;$A$2,"",INDEX(Corp_value!$A$1:$EC$2998,MATCH(tbl_dmi_isin[[#This Row],[ISIN]],Corp_value!$B:$B,0),MATCH(S$2,Corp_value!$1:$1,0)))</f>
        <v>#N/A</v>
      </c>
      <c r="T284" s="132" t="e">
        <f>IF(tbl_dmi_isin[[#This Row],[Index]]&gt;$A$2,"",INDEX(Corp_value!$A$1:$EC$2998,MATCH(tbl_dmi_isin[[#This Row],[ISIN]],Corp_value!$B:$B,0),MATCH(T$2,Corp_value!$1:$1,0)))</f>
        <v>#N/A</v>
      </c>
      <c r="U284" s="132" t="e">
        <f>IF(tbl_dmi_isin[[#This Row],[Index]]&gt;$A$2,"",IF(INDEX(Corp_value!$A$1:$EC$2998,MATCH(tbl_dmi_isin[[#This Row],[ISIN]],Corp_value!$B:$B,0),MATCH(U$2,Corp_value!$1:$1,0))="--","",INDEX(Corp_value!$A$1:$EC$2998,MATCH(tbl_dmi_isin[[#This Row],[ISIN]],Corp_value!$B:$B,0),MATCH(U$2,Corp_value!$1:$1,0))))</f>
        <v>#N/A</v>
      </c>
      <c r="V284" s="143" t="str">
        <f>IFERROR(IF(tbl_dmi_isin[[#This Row],[Index]]&gt;$A$2,"",INDEX(Corp_value!$A$1:$EC$2998,MATCH(tbl_dmi_isin[[#This Row],[ISIN]],Corp_value!$B:$B,0),MATCH(V$2,Corp_value!$1:$1,0)))/100000000,"")</f>
        <v/>
      </c>
      <c r="W284" s="151" t="e">
        <f>IF(tbl_dmi_isin[[#This Row],[Index]]&gt;$A$2,"",INDEX(Corp_value!$A$1:$EC$2998,MATCH(tbl_dmi_isin[[#This Row],[ISIN]],Corp_value!$B:$B,0),MATCH(W$2,Corp_value!$1:$1,0)))</f>
        <v>#N/A</v>
      </c>
      <c r="X284" s="151" t="e">
        <f>IF(tbl_dmi_isin[[#This Row],[Index]]&gt;$A$2,"",INDEX(Corp_value!$A$1:$EC$2998,MATCH(tbl_dmi_isin[[#This Row],[ISIN]],Corp_value!$B:$B,0),MATCH(X$2,Corp_value!$1:$1,0)))</f>
        <v>#N/A</v>
      </c>
      <c r="Y284" s="153" t="e">
        <f>IF(tbl_dmi_isin[[#This Row],[Index]]&gt;$A$2,"",INDEX(Corp_value!$A$1:$EC$2998,MATCH(tbl_dmi_isin[[#This Row],[ISIN]],Corp_value!$B:$B,0),MATCH(Y$2,Corp_value!$1:$1,0)))</f>
        <v>#N/A</v>
      </c>
      <c r="Z284" s="153" t="e">
        <f>IF(tbl_dmi_isin[[#This Row],[Index]]&gt;$A$2,"",INDEX(Corp_value!$A$1:$EC$2998,MATCH(tbl_dmi_isin[[#This Row],[ISIN]],Corp_value!$B:$B,0),MATCH(Z$2,Corp_value!$1:$1,0)))</f>
        <v>#N/A</v>
      </c>
    </row>
    <row r="285" spans="1:26">
      <c r="A285" s="12">
        <v>282</v>
      </c>
      <c r="B285" s="85" t="str">
        <f>IF(tbl_dmi_isin[[#This Row],[Index]]&gt;$A$2,"",TEXT(INDEX(美元债一级!$A$2:$BO$2879,tbl_dmi_isin[[#This Row],[Index]]+1,MATCH(B$2,美元债一级!$2:$2,0)),"yyyy/mm/dd"))</f>
        <v>2023/01/30</v>
      </c>
      <c r="C285" s="12" t="str">
        <f>IF(tbl_dmi_isin[[#This Row],[Index]]&gt;$A$2,"",INDEX(美元债一级!$A$2:$BO$2880,tbl_dmi_isin[[#This Row],[Index]]+1,MATCH(C$2,美元债一级!$2:$2,0)))</f>
        <v>HK0000905288</v>
      </c>
      <c r="D285" s="12" t="str">
        <f>IF(tbl_dmi_isin[[#This Row],[Index]]&gt;$A$2,"",INDEX(美元债一级!$A$2:$BO$2880,tbl_dmi_isin[[#This Row],[Index]]+1,MATCH(D$2,美元债一级!$2:$2,0)))</f>
        <v>香港按揭证券有限公司</v>
      </c>
      <c r="E285" s="12" t="str">
        <f>TEXT(tbl_dmi_isin[[#This Row],[定价日]],"YYMMDD")&amp;tbl_dmi_isin[[#This Row],[ISIN]]</f>
        <v>230130HK0000905288</v>
      </c>
      <c r="F285" s="114"/>
      <c r="G285" s="24" t="e">
        <f>IF(tbl_dmi_isin[[#This Row],[Index]]&gt;$A$2,"",INDEX(Corp_value!$A$1:$EC$2998,MATCH(tbl_dmi_isin[[#This Row],[ISIN]],Corp_value!$B:$B,0),MATCH(G$2,Corp_value!$1:$1,0)))</f>
        <v>#N/A</v>
      </c>
      <c r="H285" s="25" t="e">
        <f>IF(tbl_dmi_isin[[#This Row],[Index]]&gt;$A$2,"",INDEX(Corp_value!$A$1:$EC$2998,MATCH(tbl_dmi_isin[[#This Row],[ISIN]],Corp_value!$B:$B,0),MATCH(H$2,Corp_value!$1:$1,0)))</f>
        <v>#N/A</v>
      </c>
      <c r="I285" s="25" t="e">
        <f>IF(tbl_dmi_isin[[#This Row],[Index]]&gt;$A$2,"",IF(INDEX(Corp_value!$A$1:$EC$2998,MATCH(tbl_dmi_isin[[#This Row],[ISIN]],Corp_value!$B:$B,0),MATCH(I$2,Corp_value!$1:$1,0))="--","",INDEX(Corp_value!$A$1:$EC$2998,MATCH(tbl_dmi_isin[[#This Row],[ISIN]],Corp_value!$B:$B,0),MATCH(I$2,Corp_value!$1:$1,0))))</f>
        <v>#N/A</v>
      </c>
      <c r="J285" s="24" t="e">
        <f>IF(tbl_dmi_isin[[#This Row],[Index]]&gt;$A$2,"",INDEX(Corp_value!$A$1:$EC$2998,MATCH(tbl_dmi_isin[[#This Row],[ISIN]],Corp_value!$B:$B,0),MATCH(J$2,Corp_value!$1:$1,0)))</f>
        <v>#N/A</v>
      </c>
      <c r="K285" s="24" t="e">
        <f>IF(tbl_dmi_isin[[#This Row],[Index]]&gt;$A$2,"",INDEX(Corp_value!$A$1:$EC$2998,MATCH(tbl_dmi_isin[[#This Row],[ISIN]],Corp_value!$B:$B,0),MATCH(K$2,Corp_value!$1:$1,0)))</f>
        <v>#N/A</v>
      </c>
      <c r="L285" s="24" t="e">
        <f>IF(tbl_dmi_isin[[#This Row],[Index]]&gt;$A$2,"",IF(INDEX(Corp_value!$A$1:$EC$2998,MATCH(tbl_dmi_isin[[#This Row],[ISIN]],Corp_value!$B:$B,0),MATCH(L$2,Corp_value!$1:$1,0))="--","",INDEX(Corp_value!$A$1:$EC$2998,MATCH(tbl_dmi_isin[[#This Row],[ISIN]],Corp_value!$B:$B,0),MATCH(L$2,Corp_value!$1:$1,0))))</f>
        <v>#N/A</v>
      </c>
      <c r="M285" s="132" t="e">
        <f>IF(tbl_dmi_isin[[#This Row],[Index]]&gt;$A$2,"",INDEX(Corp_value!$A$1:$EC$2998,MATCH(tbl_dmi_isin[[#This Row],[ISIN]],Corp_value!$B:$B,0),MATCH(M$2,Corp_value!$1:$1,0)))</f>
        <v>#N/A</v>
      </c>
      <c r="N285" s="132" t="e">
        <f>IF(tbl_dmi_isin[[#This Row],[Index]]&gt;$A$2,"",IF(INDEX(Corp_value!$A$1:$EC$2998,MATCH(tbl_dmi_isin[[#This Row],[ISIN]],Corp_value!$B:$B,0),MATCH(N$2,Corp_value!$1:$1,0))="--","",INDEX(Corp_value!$A$1:$EC$2998,MATCH(tbl_dmi_isin[[#This Row],[ISIN]],Corp_value!$B:$B,0),MATCH(N$2,Corp_value!$1:$1,0))))</f>
        <v>#N/A</v>
      </c>
      <c r="O285" s="132" t="e">
        <f>IF(tbl_dmi_isin[[#This Row],[Index]]&gt;$A$2,"",INDEX(Corp_value!$A$1:$EC$2998,MATCH(tbl_dmi_isin[[#This Row],[ISIN]],Corp_value!$B:$B,0),MATCH(O$2,Corp_value!$1:$1,0)))</f>
        <v>#N/A</v>
      </c>
      <c r="P285" s="147" t="e">
        <f>IF(tbl_dmi_isin[[#This Row],[Index]]&gt;$A$2,"",TEXT(INDEX(Corp_value!$A$1:$EC$2998,MATCH(tbl_dmi_isin[[#This Row],[ISIN]],Corp_value!$B:$B,0),MATCH(P$2,Corp_value!$1:$1,0)),"yyyy/mm/dd"))</f>
        <v>#N/A</v>
      </c>
      <c r="Q285" s="147" t="e">
        <f>IF(tbl_dmi_isin[[#This Row],[Index]]&gt;$A$2,"",TEXT(INDEX(Corp_value!$A$1:$EC$2998,MATCH(tbl_dmi_isin[[#This Row],[ISIN]],Corp_value!$B:$B,0),MATCH(Q$2,Corp_value!$1:$1,0)),"yyyy/mm/dd"))</f>
        <v>#N/A</v>
      </c>
      <c r="R285" s="147" t="e">
        <f>IF(tbl_dmi_isin[[#This Row],[Index]]&gt;$A$2,"",IF(TEXT(INDEX(Corp_value!$A$1:$EC$2998,MATCH(tbl_dmi_isin[[#This Row],[ISIN]],Corp_value!$B:$B,0),MATCH(R$2,Corp_value!$1:$1,0)),"yyyy/mm/dd")="--","",TEXT(INDEX(Corp_value!$A$1:$EC$2998,MATCH(tbl_dmi_isin[[#This Row],[ISIN]],Corp_value!$B:$B,0),MATCH(R$2,Corp_value!$1:$1,0)),"yyyy/mm/dd")))</f>
        <v>#N/A</v>
      </c>
      <c r="S285" s="132" t="e">
        <f>IF(tbl_dmi_isin[[#This Row],[Index]]&gt;$A$2,"",INDEX(Corp_value!$A$1:$EC$2998,MATCH(tbl_dmi_isin[[#This Row],[ISIN]],Corp_value!$B:$B,0),MATCH(S$2,Corp_value!$1:$1,0)))</f>
        <v>#N/A</v>
      </c>
      <c r="T285" s="132" t="e">
        <f>IF(tbl_dmi_isin[[#This Row],[Index]]&gt;$A$2,"",INDEX(Corp_value!$A$1:$EC$2998,MATCH(tbl_dmi_isin[[#This Row],[ISIN]],Corp_value!$B:$B,0),MATCH(T$2,Corp_value!$1:$1,0)))</f>
        <v>#N/A</v>
      </c>
      <c r="U285" s="132" t="e">
        <f>IF(tbl_dmi_isin[[#This Row],[Index]]&gt;$A$2,"",IF(INDEX(Corp_value!$A$1:$EC$2998,MATCH(tbl_dmi_isin[[#This Row],[ISIN]],Corp_value!$B:$B,0),MATCH(U$2,Corp_value!$1:$1,0))="--","",INDEX(Corp_value!$A$1:$EC$2998,MATCH(tbl_dmi_isin[[#This Row],[ISIN]],Corp_value!$B:$B,0),MATCH(U$2,Corp_value!$1:$1,0))))</f>
        <v>#N/A</v>
      </c>
      <c r="V285" s="143" t="str">
        <f>IFERROR(IF(tbl_dmi_isin[[#This Row],[Index]]&gt;$A$2,"",INDEX(Corp_value!$A$1:$EC$2998,MATCH(tbl_dmi_isin[[#This Row],[ISIN]],Corp_value!$B:$B,0),MATCH(V$2,Corp_value!$1:$1,0)))/100000000,"")</f>
        <v/>
      </c>
      <c r="W285" s="151" t="e">
        <f>IF(tbl_dmi_isin[[#This Row],[Index]]&gt;$A$2,"",INDEX(Corp_value!$A$1:$EC$2998,MATCH(tbl_dmi_isin[[#This Row],[ISIN]],Corp_value!$B:$B,0),MATCH(W$2,Corp_value!$1:$1,0)))</f>
        <v>#N/A</v>
      </c>
      <c r="X285" s="151" t="e">
        <f>IF(tbl_dmi_isin[[#This Row],[Index]]&gt;$A$2,"",INDEX(Corp_value!$A$1:$EC$2998,MATCH(tbl_dmi_isin[[#This Row],[ISIN]],Corp_value!$B:$B,0),MATCH(X$2,Corp_value!$1:$1,0)))</f>
        <v>#N/A</v>
      </c>
      <c r="Y285" s="153" t="e">
        <f>IF(tbl_dmi_isin[[#This Row],[Index]]&gt;$A$2,"",INDEX(Corp_value!$A$1:$EC$2998,MATCH(tbl_dmi_isin[[#This Row],[ISIN]],Corp_value!$B:$B,0),MATCH(Y$2,Corp_value!$1:$1,0)))</f>
        <v>#N/A</v>
      </c>
      <c r="Z285" s="153" t="e">
        <f>IF(tbl_dmi_isin[[#This Row],[Index]]&gt;$A$2,"",INDEX(Corp_value!$A$1:$EC$2998,MATCH(tbl_dmi_isin[[#This Row],[ISIN]],Corp_value!$B:$B,0),MATCH(Z$2,Corp_value!$1:$1,0)))</f>
        <v>#N/A</v>
      </c>
    </row>
    <row r="286" spans="1:26">
      <c r="A286" s="12">
        <v>283</v>
      </c>
      <c r="B286" s="85" t="str">
        <f>IF(tbl_dmi_isin[[#This Row],[Index]]&gt;$A$2,"",TEXT(INDEX(美元债一级!$A$2:$BO$2879,tbl_dmi_isin[[#This Row],[Index]]+1,MATCH(B$2,美元债一级!$2:$2,0)),"yyyy/mm/dd"))</f>
        <v>2023/01/30</v>
      </c>
      <c r="C286" s="12" t="str">
        <f>IF(tbl_dmi_isin[[#This Row],[Index]]&gt;$A$2,"",INDEX(美元债一级!$A$2:$BO$2880,tbl_dmi_isin[[#This Row],[Index]]+1,MATCH(C$2,美元债一级!$2:$2,0)))</f>
        <v>HK0000905254</v>
      </c>
      <c r="D286" s="12" t="str">
        <f>IF(tbl_dmi_isin[[#This Row],[Index]]&gt;$A$2,"",INDEX(美元债一级!$A$2:$BO$2880,tbl_dmi_isin[[#This Row],[Index]]+1,MATCH(D$2,美元债一级!$2:$2,0)))</f>
        <v>香港按揭证券有限公司</v>
      </c>
      <c r="E286" s="12" t="str">
        <f>TEXT(tbl_dmi_isin[[#This Row],[定价日]],"YYMMDD")&amp;tbl_dmi_isin[[#This Row],[ISIN]]</f>
        <v>230130HK0000905254</v>
      </c>
      <c r="F286" s="114"/>
      <c r="G286" s="24" t="e">
        <f>IF(tbl_dmi_isin[[#This Row],[Index]]&gt;$A$2,"",INDEX(Corp_value!$A$1:$EC$2998,MATCH(tbl_dmi_isin[[#This Row],[ISIN]],Corp_value!$B:$B,0),MATCH(G$2,Corp_value!$1:$1,0)))</f>
        <v>#N/A</v>
      </c>
      <c r="H286" s="25" t="e">
        <f>IF(tbl_dmi_isin[[#This Row],[Index]]&gt;$A$2,"",INDEX(Corp_value!$A$1:$EC$2998,MATCH(tbl_dmi_isin[[#This Row],[ISIN]],Corp_value!$B:$B,0),MATCH(H$2,Corp_value!$1:$1,0)))</f>
        <v>#N/A</v>
      </c>
      <c r="I286" s="25" t="e">
        <f>IF(tbl_dmi_isin[[#This Row],[Index]]&gt;$A$2,"",IF(INDEX(Corp_value!$A$1:$EC$2998,MATCH(tbl_dmi_isin[[#This Row],[ISIN]],Corp_value!$B:$B,0),MATCH(I$2,Corp_value!$1:$1,0))="--","",INDEX(Corp_value!$A$1:$EC$2998,MATCH(tbl_dmi_isin[[#This Row],[ISIN]],Corp_value!$B:$B,0),MATCH(I$2,Corp_value!$1:$1,0))))</f>
        <v>#N/A</v>
      </c>
      <c r="J286" s="24" t="e">
        <f>IF(tbl_dmi_isin[[#This Row],[Index]]&gt;$A$2,"",INDEX(Corp_value!$A$1:$EC$2998,MATCH(tbl_dmi_isin[[#This Row],[ISIN]],Corp_value!$B:$B,0),MATCH(J$2,Corp_value!$1:$1,0)))</f>
        <v>#N/A</v>
      </c>
      <c r="K286" s="24" t="e">
        <f>IF(tbl_dmi_isin[[#This Row],[Index]]&gt;$A$2,"",INDEX(Corp_value!$A$1:$EC$2998,MATCH(tbl_dmi_isin[[#This Row],[ISIN]],Corp_value!$B:$B,0),MATCH(K$2,Corp_value!$1:$1,0)))</f>
        <v>#N/A</v>
      </c>
      <c r="L286" s="24" t="e">
        <f>IF(tbl_dmi_isin[[#This Row],[Index]]&gt;$A$2,"",IF(INDEX(Corp_value!$A$1:$EC$2998,MATCH(tbl_dmi_isin[[#This Row],[ISIN]],Corp_value!$B:$B,0),MATCH(L$2,Corp_value!$1:$1,0))="--","",INDEX(Corp_value!$A$1:$EC$2998,MATCH(tbl_dmi_isin[[#This Row],[ISIN]],Corp_value!$B:$B,0),MATCH(L$2,Corp_value!$1:$1,0))))</f>
        <v>#N/A</v>
      </c>
      <c r="M286" s="132" t="e">
        <f>IF(tbl_dmi_isin[[#This Row],[Index]]&gt;$A$2,"",INDEX(Corp_value!$A$1:$EC$2998,MATCH(tbl_dmi_isin[[#This Row],[ISIN]],Corp_value!$B:$B,0),MATCH(M$2,Corp_value!$1:$1,0)))</f>
        <v>#N/A</v>
      </c>
      <c r="N286" s="132" t="e">
        <f>IF(tbl_dmi_isin[[#This Row],[Index]]&gt;$A$2,"",IF(INDEX(Corp_value!$A$1:$EC$2998,MATCH(tbl_dmi_isin[[#This Row],[ISIN]],Corp_value!$B:$B,0),MATCH(N$2,Corp_value!$1:$1,0))="--","",INDEX(Corp_value!$A$1:$EC$2998,MATCH(tbl_dmi_isin[[#This Row],[ISIN]],Corp_value!$B:$B,0),MATCH(N$2,Corp_value!$1:$1,0))))</f>
        <v>#N/A</v>
      </c>
      <c r="O286" s="132" t="e">
        <f>IF(tbl_dmi_isin[[#This Row],[Index]]&gt;$A$2,"",INDEX(Corp_value!$A$1:$EC$2998,MATCH(tbl_dmi_isin[[#This Row],[ISIN]],Corp_value!$B:$B,0),MATCH(O$2,Corp_value!$1:$1,0)))</f>
        <v>#N/A</v>
      </c>
      <c r="P286" s="147" t="e">
        <f>IF(tbl_dmi_isin[[#This Row],[Index]]&gt;$A$2,"",TEXT(INDEX(Corp_value!$A$1:$EC$2998,MATCH(tbl_dmi_isin[[#This Row],[ISIN]],Corp_value!$B:$B,0),MATCH(P$2,Corp_value!$1:$1,0)),"yyyy/mm/dd"))</f>
        <v>#N/A</v>
      </c>
      <c r="Q286" s="147" t="e">
        <f>IF(tbl_dmi_isin[[#This Row],[Index]]&gt;$A$2,"",TEXT(INDEX(Corp_value!$A$1:$EC$2998,MATCH(tbl_dmi_isin[[#This Row],[ISIN]],Corp_value!$B:$B,0),MATCH(Q$2,Corp_value!$1:$1,0)),"yyyy/mm/dd"))</f>
        <v>#N/A</v>
      </c>
      <c r="R286" s="147" t="e">
        <f>IF(tbl_dmi_isin[[#This Row],[Index]]&gt;$A$2,"",IF(TEXT(INDEX(Corp_value!$A$1:$EC$2998,MATCH(tbl_dmi_isin[[#This Row],[ISIN]],Corp_value!$B:$B,0),MATCH(R$2,Corp_value!$1:$1,0)),"yyyy/mm/dd")="--","",TEXT(INDEX(Corp_value!$A$1:$EC$2998,MATCH(tbl_dmi_isin[[#This Row],[ISIN]],Corp_value!$B:$B,0),MATCH(R$2,Corp_value!$1:$1,0)),"yyyy/mm/dd")))</f>
        <v>#N/A</v>
      </c>
      <c r="S286" s="132" t="e">
        <f>IF(tbl_dmi_isin[[#This Row],[Index]]&gt;$A$2,"",INDEX(Corp_value!$A$1:$EC$2998,MATCH(tbl_dmi_isin[[#This Row],[ISIN]],Corp_value!$B:$B,0),MATCH(S$2,Corp_value!$1:$1,0)))</f>
        <v>#N/A</v>
      </c>
      <c r="T286" s="132" t="e">
        <f>IF(tbl_dmi_isin[[#This Row],[Index]]&gt;$A$2,"",INDEX(Corp_value!$A$1:$EC$2998,MATCH(tbl_dmi_isin[[#This Row],[ISIN]],Corp_value!$B:$B,0),MATCH(T$2,Corp_value!$1:$1,0)))</f>
        <v>#N/A</v>
      </c>
      <c r="U286" s="132" t="e">
        <f>IF(tbl_dmi_isin[[#This Row],[Index]]&gt;$A$2,"",IF(INDEX(Corp_value!$A$1:$EC$2998,MATCH(tbl_dmi_isin[[#This Row],[ISIN]],Corp_value!$B:$B,0),MATCH(U$2,Corp_value!$1:$1,0))="--","",INDEX(Corp_value!$A$1:$EC$2998,MATCH(tbl_dmi_isin[[#This Row],[ISIN]],Corp_value!$B:$B,0),MATCH(U$2,Corp_value!$1:$1,0))))</f>
        <v>#N/A</v>
      </c>
      <c r="V286" s="143" t="str">
        <f>IFERROR(IF(tbl_dmi_isin[[#This Row],[Index]]&gt;$A$2,"",INDEX(Corp_value!$A$1:$EC$2998,MATCH(tbl_dmi_isin[[#This Row],[ISIN]],Corp_value!$B:$B,0),MATCH(V$2,Corp_value!$1:$1,0)))/100000000,"")</f>
        <v/>
      </c>
      <c r="W286" s="151" t="e">
        <f>IF(tbl_dmi_isin[[#This Row],[Index]]&gt;$A$2,"",INDEX(Corp_value!$A$1:$EC$2998,MATCH(tbl_dmi_isin[[#This Row],[ISIN]],Corp_value!$B:$B,0),MATCH(W$2,Corp_value!$1:$1,0)))</f>
        <v>#N/A</v>
      </c>
      <c r="X286" s="151" t="e">
        <f>IF(tbl_dmi_isin[[#This Row],[Index]]&gt;$A$2,"",INDEX(Corp_value!$A$1:$EC$2998,MATCH(tbl_dmi_isin[[#This Row],[ISIN]],Corp_value!$B:$B,0),MATCH(X$2,Corp_value!$1:$1,0)))</f>
        <v>#N/A</v>
      </c>
      <c r="Y286" s="153" t="e">
        <f>IF(tbl_dmi_isin[[#This Row],[Index]]&gt;$A$2,"",INDEX(Corp_value!$A$1:$EC$2998,MATCH(tbl_dmi_isin[[#This Row],[ISIN]],Corp_value!$B:$B,0),MATCH(Y$2,Corp_value!$1:$1,0)))</f>
        <v>#N/A</v>
      </c>
      <c r="Z286" s="153" t="e">
        <f>IF(tbl_dmi_isin[[#This Row],[Index]]&gt;$A$2,"",INDEX(Corp_value!$A$1:$EC$2998,MATCH(tbl_dmi_isin[[#This Row],[ISIN]],Corp_value!$B:$B,0),MATCH(Z$2,Corp_value!$1:$1,0)))</f>
        <v>#N/A</v>
      </c>
    </row>
    <row r="287" spans="1:26">
      <c r="A287" s="12">
        <v>284</v>
      </c>
      <c r="B287" s="85" t="str">
        <f>IF(tbl_dmi_isin[[#This Row],[Index]]&gt;$A$2,"",TEXT(INDEX(美元债一级!$A$2:$BO$2879,tbl_dmi_isin[[#This Row],[Index]]+1,MATCH(B$2,美元债一级!$2:$2,0)),"yyyy/mm/dd"))</f>
        <v>2023/01/30</v>
      </c>
      <c r="C287" s="12" t="str">
        <f>IF(tbl_dmi_isin[[#This Row],[Index]]&gt;$A$2,"",INDEX(美元债一级!$A$2:$BO$2880,tbl_dmi_isin[[#This Row],[Index]]+1,MATCH(C$2,美元债一级!$2:$2,0)))</f>
        <v>HK0000905247</v>
      </c>
      <c r="D287" s="12" t="str">
        <f>IF(tbl_dmi_isin[[#This Row],[Index]]&gt;$A$2,"",INDEX(美元债一级!$A$2:$BO$2880,tbl_dmi_isin[[#This Row],[Index]]+1,MATCH(D$2,美元债一级!$2:$2,0)))</f>
        <v>香港按揭证券有限公司</v>
      </c>
      <c r="E287" s="12" t="str">
        <f>TEXT(tbl_dmi_isin[[#This Row],[定价日]],"YYMMDD")&amp;tbl_dmi_isin[[#This Row],[ISIN]]</f>
        <v>230130HK0000905247</v>
      </c>
      <c r="F287" s="114"/>
      <c r="G287" s="24" t="e">
        <f>IF(tbl_dmi_isin[[#This Row],[Index]]&gt;$A$2,"",INDEX(Corp_value!$A$1:$EC$2998,MATCH(tbl_dmi_isin[[#This Row],[ISIN]],Corp_value!$B:$B,0),MATCH(G$2,Corp_value!$1:$1,0)))</f>
        <v>#N/A</v>
      </c>
      <c r="H287" s="25" t="e">
        <f>IF(tbl_dmi_isin[[#This Row],[Index]]&gt;$A$2,"",INDEX(Corp_value!$A$1:$EC$2998,MATCH(tbl_dmi_isin[[#This Row],[ISIN]],Corp_value!$B:$B,0),MATCH(H$2,Corp_value!$1:$1,0)))</f>
        <v>#N/A</v>
      </c>
      <c r="I287" s="25" t="e">
        <f>IF(tbl_dmi_isin[[#This Row],[Index]]&gt;$A$2,"",IF(INDEX(Corp_value!$A$1:$EC$2998,MATCH(tbl_dmi_isin[[#This Row],[ISIN]],Corp_value!$B:$B,0),MATCH(I$2,Corp_value!$1:$1,0))="--","",INDEX(Corp_value!$A$1:$EC$2998,MATCH(tbl_dmi_isin[[#This Row],[ISIN]],Corp_value!$B:$B,0),MATCH(I$2,Corp_value!$1:$1,0))))</f>
        <v>#N/A</v>
      </c>
      <c r="J287" s="24" t="e">
        <f>IF(tbl_dmi_isin[[#This Row],[Index]]&gt;$A$2,"",INDEX(Corp_value!$A$1:$EC$2998,MATCH(tbl_dmi_isin[[#This Row],[ISIN]],Corp_value!$B:$B,0),MATCH(J$2,Corp_value!$1:$1,0)))</f>
        <v>#N/A</v>
      </c>
      <c r="K287" s="24" t="e">
        <f>IF(tbl_dmi_isin[[#This Row],[Index]]&gt;$A$2,"",INDEX(Corp_value!$A$1:$EC$2998,MATCH(tbl_dmi_isin[[#This Row],[ISIN]],Corp_value!$B:$B,0),MATCH(K$2,Corp_value!$1:$1,0)))</f>
        <v>#N/A</v>
      </c>
      <c r="L287" s="24" t="e">
        <f>IF(tbl_dmi_isin[[#This Row],[Index]]&gt;$A$2,"",IF(INDEX(Corp_value!$A$1:$EC$2998,MATCH(tbl_dmi_isin[[#This Row],[ISIN]],Corp_value!$B:$B,0),MATCH(L$2,Corp_value!$1:$1,0))="--","",INDEX(Corp_value!$A$1:$EC$2998,MATCH(tbl_dmi_isin[[#This Row],[ISIN]],Corp_value!$B:$B,0),MATCH(L$2,Corp_value!$1:$1,0))))</f>
        <v>#N/A</v>
      </c>
      <c r="M287" s="132" t="e">
        <f>IF(tbl_dmi_isin[[#This Row],[Index]]&gt;$A$2,"",INDEX(Corp_value!$A$1:$EC$2998,MATCH(tbl_dmi_isin[[#This Row],[ISIN]],Corp_value!$B:$B,0),MATCH(M$2,Corp_value!$1:$1,0)))</f>
        <v>#N/A</v>
      </c>
      <c r="N287" s="132" t="e">
        <f>IF(tbl_dmi_isin[[#This Row],[Index]]&gt;$A$2,"",IF(INDEX(Corp_value!$A$1:$EC$2998,MATCH(tbl_dmi_isin[[#This Row],[ISIN]],Corp_value!$B:$B,0),MATCH(N$2,Corp_value!$1:$1,0))="--","",INDEX(Corp_value!$A$1:$EC$2998,MATCH(tbl_dmi_isin[[#This Row],[ISIN]],Corp_value!$B:$B,0),MATCH(N$2,Corp_value!$1:$1,0))))</f>
        <v>#N/A</v>
      </c>
      <c r="O287" s="132" t="e">
        <f>IF(tbl_dmi_isin[[#This Row],[Index]]&gt;$A$2,"",INDEX(Corp_value!$A$1:$EC$2998,MATCH(tbl_dmi_isin[[#This Row],[ISIN]],Corp_value!$B:$B,0),MATCH(O$2,Corp_value!$1:$1,0)))</f>
        <v>#N/A</v>
      </c>
      <c r="P287" s="147" t="e">
        <f>IF(tbl_dmi_isin[[#This Row],[Index]]&gt;$A$2,"",TEXT(INDEX(Corp_value!$A$1:$EC$2998,MATCH(tbl_dmi_isin[[#This Row],[ISIN]],Corp_value!$B:$B,0),MATCH(P$2,Corp_value!$1:$1,0)),"yyyy/mm/dd"))</f>
        <v>#N/A</v>
      </c>
      <c r="Q287" s="147" t="e">
        <f>IF(tbl_dmi_isin[[#This Row],[Index]]&gt;$A$2,"",TEXT(INDEX(Corp_value!$A$1:$EC$2998,MATCH(tbl_dmi_isin[[#This Row],[ISIN]],Corp_value!$B:$B,0),MATCH(Q$2,Corp_value!$1:$1,0)),"yyyy/mm/dd"))</f>
        <v>#N/A</v>
      </c>
      <c r="R287" s="147" t="e">
        <f>IF(tbl_dmi_isin[[#This Row],[Index]]&gt;$A$2,"",IF(TEXT(INDEX(Corp_value!$A$1:$EC$2998,MATCH(tbl_dmi_isin[[#This Row],[ISIN]],Corp_value!$B:$B,0),MATCH(R$2,Corp_value!$1:$1,0)),"yyyy/mm/dd")="--","",TEXT(INDEX(Corp_value!$A$1:$EC$2998,MATCH(tbl_dmi_isin[[#This Row],[ISIN]],Corp_value!$B:$B,0),MATCH(R$2,Corp_value!$1:$1,0)),"yyyy/mm/dd")))</f>
        <v>#N/A</v>
      </c>
      <c r="S287" s="132" t="e">
        <f>IF(tbl_dmi_isin[[#This Row],[Index]]&gt;$A$2,"",INDEX(Corp_value!$A$1:$EC$2998,MATCH(tbl_dmi_isin[[#This Row],[ISIN]],Corp_value!$B:$B,0),MATCH(S$2,Corp_value!$1:$1,0)))</f>
        <v>#N/A</v>
      </c>
      <c r="T287" s="132" t="e">
        <f>IF(tbl_dmi_isin[[#This Row],[Index]]&gt;$A$2,"",INDEX(Corp_value!$A$1:$EC$2998,MATCH(tbl_dmi_isin[[#This Row],[ISIN]],Corp_value!$B:$B,0),MATCH(T$2,Corp_value!$1:$1,0)))</f>
        <v>#N/A</v>
      </c>
      <c r="U287" s="132" t="e">
        <f>IF(tbl_dmi_isin[[#This Row],[Index]]&gt;$A$2,"",IF(INDEX(Corp_value!$A$1:$EC$2998,MATCH(tbl_dmi_isin[[#This Row],[ISIN]],Corp_value!$B:$B,0),MATCH(U$2,Corp_value!$1:$1,0))="--","",INDEX(Corp_value!$A$1:$EC$2998,MATCH(tbl_dmi_isin[[#This Row],[ISIN]],Corp_value!$B:$B,0),MATCH(U$2,Corp_value!$1:$1,0))))</f>
        <v>#N/A</v>
      </c>
      <c r="V287" s="143" t="str">
        <f>IFERROR(IF(tbl_dmi_isin[[#This Row],[Index]]&gt;$A$2,"",INDEX(Corp_value!$A$1:$EC$2998,MATCH(tbl_dmi_isin[[#This Row],[ISIN]],Corp_value!$B:$B,0),MATCH(V$2,Corp_value!$1:$1,0)))/100000000,"")</f>
        <v/>
      </c>
      <c r="W287" s="151" t="e">
        <f>IF(tbl_dmi_isin[[#This Row],[Index]]&gt;$A$2,"",INDEX(Corp_value!$A$1:$EC$2998,MATCH(tbl_dmi_isin[[#This Row],[ISIN]],Corp_value!$B:$B,0),MATCH(W$2,Corp_value!$1:$1,0)))</f>
        <v>#N/A</v>
      </c>
      <c r="X287" s="151" t="e">
        <f>IF(tbl_dmi_isin[[#This Row],[Index]]&gt;$A$2,"",INDEX(Corp_value!$A$1:$EC$2998,MATCH(tbl_dmi_isin[[#This Row],[ISIN]],Corp_value!$B:$B,0),MATCH(X$2,Corp_value!$1:$1,0)))</f>
        <v>#N/A</v>
      </c>
      <c r="Y287" s="153" t="e">
        <f>IF(tbl_dmi_isin[[#This Row],[Index]]&gt;$A$2,"",INDEX(Corp_value!$A$1:$EC$2998,MATCH(tbl_dmi_isin[[#This Row],[ISIN]],Corp_value!$B:$B,0),MATCH(Y$2,Corp_value!$1:$1,0)))</f>
        <v>#N/A</v>
      </c>
      <c r="Z287" s="153" t="e">
        <f>IF(tbl_dmi_isin[[#This Row],[Index]]&gt;$A$2,"",INDEX(Corp_value!$A$1:$EC$2998,MATCH(tbl_dmi_isin[[#This Row],[ISIN]],Corp_value!$B:$B,0),MATCH(Z$2,Corp_value!$1:$1,0)))</f>
        <v>#N/A</v>
      </c>
    </row>
    <row r="288" spans="1:26">
      <c r="A288" s="12">
        <v>285</v>
      </c>
      <c r="B288" s="85" t="str">
        <f>IF(tbl_dmi_isin[[#This Row],[Index]]&gt;$A$2,"",TEXT(INDEX(美元债一级!$A$2:$BO$2879,tbl_dmi_isin[[#This Row],[Index]]+1,MATCH(B$2,美元债一级!$2:$2,0)),"yyyy/mm/dd"))</f>
        <v>2023/01/30</v>
      </c>
      <c r="C288" s="12" t="str">
        <f>IF(tbl_dmi_isin[[#This Row],[Index]]&gt;$A$2,"",INDEX(美元债一级!$A$2:$BO$2880,tbl_dmi_isin[[#This Row],[Index]]+1,MATCH(C$2,美元债一级!$2:$2,0)))</f>
        <v>HK0000905338</v>
      </c>
      <c r="D288" s="12" t="str">
        <f>IF(tbl_dmi_isin[[#This Row],[Index]]&gt;$A$2,"",INDEX(美元债一级!$A$2:$BO$2880,tbl_dmi_isin[[#This Row],[Index]]+1,MATCH(D$2,美元债一级!$2:$2,0)))</f>
        <v>香港按揭证券有限公司</v>
      </c>
      <c r="E288" s="12" t="str">
        <f>TEXT(tbl_dmi_isin[[#This Row],[定价日]],"YYMMDD")&amp;tbl_dmi_isin[[#This Row],[ISIN]]</f>
        <v>230130HK0000905338</v>
      </c>
      <c r="F288" s="114"/>
      <c r="G288" s="24" t="e">
        <f>IF(tbl_dmi_isin[[#This Row],[Index]]&gt;$A$2,"",INDEX(Corp_value!$A$1:$EC$2998,MATCH(tbl_dmi_isin[[#This Row],[ISIN]],Corp_value!$B:$B,0),MATCH(G$2,Corp_value!$1:$1,0)))</f>
        <v>#N/A</v>
      </c>
      <c r="H288" s="25" t="e">
        <f>IF(tbl_dmi_isin[[#This Row],[Index]]&gt;$A$2,"",INDEX(Corp_value!$A$1:$EC$2998,MATCH(tbl_dmi_isin[[#This Row],[ISIN]],Corp_value!$B:$B,0),MATCH(H$2,Corp_value!$1:$1,0)))</f>
        <v>#N/A</v>
      </c>
      <c r="I288" s="25" t="e">
        <f>IF(tbl_dmi_isin[[#This Row],[Index]]&gt;$A$2,"",IF(INDEX(Corp_value!$A$1:$EC$2998,MATCH(tbl_dmi_isin[[#This Row],[ISIN]],Corp_value!$B:$B,0),MATCH(I$2,Corp_value!$1:$1,0))="--","",INDEX(Corp_value!$A$1:$EC$2998,MATCH(tbl_dmi_isin[[#This Row],[ISIN]],Corp_value!$B:$B,0),MATCH(I$2,Corp_value!$1:$1,0))))</f>
        <v>#N/A</v>
      </c>
      <c r="J288" s="24" t="e">
        <f>IF(tbl_dmi_isin[[#This Row],[Index]]&gt;$A$2,"",INDEX(Corp_value!$A$1:$EC$2998,MATCH(tbl_dmi_isin[[#This Row],[ISIN]],Corp_value!$B:$B,0),MATCH(J$2,Corp_value!$1:$1,0)))</f>
        <v>#N/A</v>
      </c>
      <c r="K288" s="24" t="e">
        <f>IF(tbl_dmi_isin[[#This Row],[Index]]&gt;$A$2,"",INDEX(Corp_value!$A$1:$EC$2998,MATCH(tbl_dmi_isin[[#This Row],[ISIN]],Corp_value!$B:$B,0),MATCH(K$2,Corp_value!$1:$1,0)))</f>
        <v>#N/A</v>
      </c>
      <c r="L288" s="24" t="e">
        <f>IF(tbl_dmi_isin[[#This Row],[Index]]&gt;$A$2,"",IF(INDEX(Corp_value!$A$1:$EC$2998,MATCH(tbl_dmi_isin[[#This Row],[ISIN]],Corp_value!$B:$B,0),MATCH(L$2,Corp_value!$1:$1,0))="--","",INDEX(Corp_value!$A$1:$EC$2998,MATCH(tbl_dmi_isin[[#This Row],[ISIN]],Corp_value!$B:$B,0),MATCH(L$2,Corp_value!$1:$1,0))))</f>
        <v>#N/A</v>
      </c>
      <c r="M288" s="132" t="e">
        <f>IF(tbl_dmi_isin[[#This Row],[Index]]&gt;$A$2,"",INDEX(Corp_value!$A$1:$EC$2998,MATCH(tbl_dmi_isin[[#This Row],[ISIN]],Corp_value!$B:$B,0),MATCH(M$2,Corp_value!$1:$1,0)))</f>
        <v>#N/A</v>
      </c>
      <c r="N288" s="132" t="e">
        <f>IF(tbl_dmi_isin[[#This Row],[Index]]&gt;$A$2,"",IF(INDEX(Corp_value!$A$1:$EC$2998,MATCH(tbl_dmi_isin[[#This Row],[ISIN]],Corp_value!$B:$B,0),MATCH(N$2,Corp_value!$1:$1,0))="--","",INDEX(Corp_value!$A$1:$EC$2998,MATCH(tbl_dmi_isin[[#This Row],[ISIN]],Corp_value!$B:$B,0),MATCH(N$2,Corp_value!$1:$1,0))))</f>
        <v>#N/A</v>
      </c>
      <c r="O288" s="132" t="e">
        <f>IF(tbl_dmi_isin[[#This Row],[Index]]&gt;$A$2,"",INDEX(Corp_value!$A$1:$EC$2998,MATCH(tbl_dmi_isin[[#This Row],[ISIN]],Corp_value!$B:$B,0),MATCH(O$2,Corp_value!$1:$1,0)))</f>
        <v>#N/A</v>
      </c>
      <c r="P288" s="147" t="e">
        <f>IF(tbl_dmi_isin[[#This Row],[Index]]&gt;$A$2,"",TEXT(INDEX(Corp_value!$A$1:$EC$2998,MATCH(tbl_dmi_isin[[#This Row],[ISIN]],Corp_value!$B:$B,0),MATCH(P$2,Corp_value!$1:$1,0)),"yyyy/mm/dd"))</f>
        <v>#N/A</v>
      </c>
      <c r="Q288" s="147" t="e">
        <f>IF(tbl_dmi_isin[[#This Row],[Index]]&gt;$A$2,"",TEXT(INDEX(Corp_value!$A$1:$EC$2998,MATCH(tbl_dmi_isin[[#This Row],[ISIN]],Corp_value!$B:$B,0),MATCH(Q$2,Corp_value!$1:$1,0)),"yyyy/mm/dd"))</f>
        <v>#N/A</v>
      </c>
      <c r="R288" s="147" t="e">
        <f>IF(tbl_dmi_isin[[#This Row],[Index]]&gt;$A$2,"",IF(TEXT(INDEX(Corp_value!$A$1:$EC$2998,MATCH(tbl_dmi_isin[[#This Row],[ISIN]],Corp_value!$B:$B,0),MATCH(R$2,Corp_value!$1:$1,0)),"yyyy/mm/dd")="--","",TEXT(INDEX(Corp_value!$A$1:$EC$2998,MATCH(tbl_dmi_isin[[#This Row],[ISIN]],Corp_value!$B:$B,0),MATCH(R$2,Corp_value!$1:$1,0)),"yyyy/mm/dd")))</f>
        <v>#N/A</v>
      </c>
      <c r="S288" s="132" t="e">
        <f>IF(tbl_dmi_isin[[#This Row],[Index]]&gt;$A$2,"",INDEX(Corp_value!$A$1:$EC$2998,MATCH(tbl_dmi_isin[[#This Row],[ISIN]],Corp_value!$B:$B,0),MATCH(S$2,Corp_value!$1:$1,0)))</f>
        <v>#N/A</v>
      </c>
      <c r="T288" s="132" t="e">
        <f>IF(tbl_dmi_isin[[#This Row],[Index]]&gt;$A$2,"",INDEX(Corp_value!$A$1:$EC$2998,MATCH(tbl_dmi_isin[[#This Row],[ISIN]],Corp_value!$B:$B,0),MATCH(T$2,Corp_value!$1:$1,0)))</f>
        <v>#N/A</v>
      </c>
      <c r="U288" s="132" t="e">
        <f>IF(tbl_dmi_isin[[#This Row],[Index]]&gt;$A$2,"",IF(INDEX(Corp_value!$A$1:$EC$2998,MATCH(tbl_dmi_isin[[#This Row],[ISIN]],Corp_value!$B:$B,0),MATCH(U$2,Corp_value!$1:$1,0))="--","",INDEX(Corp_value!$A$1:$EC$2998,MATCH(tbl_dmi_isin[[#This Row],[ISIN]],Corp_value!$B:$B,0),MATCH(U$2,Corp_value!$1:$1,0))))</f>
        <v>#N/A</v>
      </c>
      <c r="V288" s="143" t="str">
        <f>IFERROR(IF(tbl_dmi_isin[[#This Row],[Index]]&gt;$A$2,"",INDEX(Corp_value!$A$1:$EC$2998,MATCH(tbl_dmi_isin[[#This Row],[ISIN]],Corp_value!$B:$B,0),MATCH(V$2,Corp_value!$1:$1,0)))/100000000,"")</f>
        <v/>
      </c>
      <c r="W288" s="151" t="e">
        <f>IF(tbl_dmi_isin[[#This Row],[Index]]&gt;$A$2,"",INDEX(Corp_value!$A$1:$EC$2998,MATCH(tbl_dmi_isin[[#This Row],[ISIN]],Corp_value!$B:$B,0),MATCH(W$2,Corp_value!$1:$1,0)))</f>
        <v>#N/A</v>
      </c>
      <c r="X288" s="151" t="e">
        <f>IF(tbl_dmi_isin[[#This Row],[Index]]&gt;$A$2,"",INDEX(Corp_value!$A$1:$EC$2998,MATCH(tbl_dmi_isin[[#This Row],[ISIN]],Corp_value!$B:$B,0),MATCH(X$2,Corp_value!$1:$1,0)))</f>
        <v>#N/A</v>
      </c>
      <c r="Y288" s="153" t="e">
        <f>IF(tbl_dmi_isin[[#This Row],[Index]]&gt;$A$2,"",INDEX(Corp_value!$A$1:$EC$2998,MATCH(tbl_dmi_isin[[#This Row],[ISIN]],Corp_value!$B:$B,0),MATCH(Y$2,Corp_value!$1:$1,0)))</f>
        <v>#N/A</v>
      </c>
      <c r="Z288" s="153" t="e">
        <f>IF(tbl_dmi_isin[[#This Row],[Index]]&gt;$A$2,"",INDEX(Corp_value!$A$1:$EC$2998,MATCH(tbl_dmi_isin[[#This Row],[ISIN]],Corp_value!$B:$B,0),MATCH(Z$2,Corp_value!$1:$1,0)))</f>
        <v>#N/A</v>
      </c>
    </row>
    <row r="289" spans="1:26">
      <c r="A289" s="12">
        <v>286</v>
      </c>
      <c r="B289" s="85" t="str">
        <f>IF(tbl_dmi_isin[[#This Row],[Index]]&gt;$A$2,"",TEXT(INDEX(美元债一级!$A$2:$BO$2879,tbl_dmi_isin[[#This Row],[Index]]+1,MATCH(B$2,美元债一级!$2:$2,0)),"yyyy/mm/dd"))</f>
        <v>2023/01/27</v>
      </c>
      <c r="C289" s="12" t="str">
        <f>IF(tbl_dmi_isin[[#This Row],[Index]]&gt;$A$2,"",INDEX(美元债一级!$A$2:$BO$2880,tbl_dmi_isin[[#This Row],[Index]]+1,MATCH(C$2,美元债一级!$2:$2,0)))</f>
        <v>HK0000905205</v>
      </c>
      <c r="D289" s="12" t="str">
        <f>IF(tbl_dmi_isin[[#This Row],[Index]]&gt;$A$2,"",INDEX(美元债一级!$A$2:$BO$2880,tbl_dmi_isin[[#This Row],[Index]]+1,MATCH(D$2,美元债一级!$2:$2,0)))</f>
        <v>香港按揭证券有限公司</v>
      </c>
      <c r="E289" s="12" t="str">
        <f>TEXT(tbl_dmi_isin[[#This Row],[定价日]],"YYMMDD")&amp;tbl_dmi_isin[[#This Row],[ISIN]]</f>
        <v>230127HK0000905205</v>
      </c>
      <c r="F289" s="114"/>
      <c r="G289" s="24" t="e">
        <f>IF(tbl_dmi_isin[[#This Row],[Index]]&gt;$A$2,"",INDEX(Corp_value!$A$1:$EC$2998,MATCH(tbl_dmi_isin[[#This Row],[ISIN]],Corp_value!$B:$B,0),MATCH(G$2,Corp_value!$1:$1,0)))</f>
        <v>#N/A</v>
      </c>
      <c r="H289" s="25" t="e">
        <f>IF(tbl_dmi_isin[[#This Row],[Index]]&gt;$A$2,"",INDEX(Corp_value!$A$1:$EC$2998,MATCH(tbl_dmi_isin[[#This Row],[ISIN]],Corp_value!$B:$B,0),MATCH(H$2,Corp_value!$1:$1,0)))</f>
        <v>#N/A</v>
      </c>
      <c r="I289" s="25" t="e">
        <f>IF(tbl_dmi_isin[[#This Row],[Index]]&gt;$A$2,"",IF(INDEX(Corp_value!$A$1:$EC$2998,MATCH(tbl_dmi_isin[[#This Row],[ISIN]],Corp_value!$B:$B,0),MATCH(I$2,Corp_value!$1:$1,0))="--","",INDEX(Corp_value!$A$1:$EC$2998,MATCH(tbl_dmi_isin[[#This Row],[ISIN]],Corp_value!$B:$B,0),MATCH(I$2,Corp_value!$1:$1,0))))</f>
        <v>#N/A</v>
      </c>
      <c r="J289" s="24" t="e">
        <f>IF(tbl_dmi_isin[[#This Row],[Index]]&gt;$A$2,"",INDEX(Corp_value!$A$1:$EC$2998,MATCH(tbl_dmi_isin[[#This Row],[ISIN]],Corp_value!$B:$B,0),MATCH(J$2,Corp_value!$1:$1,0)))</f>
        <v>#N/A</v>
      </c>
      <c r="K289" s="24" t="e">
        <f>IF(tbl_dmi_isin[[#This Row],[Index]]&gt;$A$2,"",INDEX(Corp_value!$A$1:$EC$2998,MATCH(tbl_dmi_isin[[#This Row],[ISIN]],Corp_value!$B:$B,0),MATCH(K$2,Corp_value!$1:$1,0)))</f>
        <v>#N/A</v>
      </c>
      <c r="L289" s="24" t="e">
        <f>IF(tbl_dmi_isin[[#This Row],[Index]]&gt;$A$2,"",IF(INDEX(Corp_value!$A$1:$EC$2998,MATCH(tbl_dmi_isin[[#This Row],[ISIN]],Corp_value!$B:$B,0),MATCH(L$2,Corp_value!$1:$1,0))="--","",INDEX(Corp_value!$A$1:$EC$2998,MATCH(tbl_dmi_isin[[#This Row],[ISIN]],Corp_value!$B:$B,0),MATCH(L$2,Corp_value!$1:$1,0))))</f>
        <v>#N/A</v>
      </c>
      <c r="M289" s="132" t="e">
        <f>IF(tbl_dmi_isin[[#This Row],[Index]]&gt;$A$2,"",INDEX(Corp_value!$A$1:$EC$2998,MATCH(tbl_dmi_isin[[#This Row],[ISIN]],Corp_value!$B:$B,0),MATCH(M$2,Corp_value!$1:$1,0)))</f>
        <v>#N/A</v>
      </c>
      <c r="N289" s="132" t="e">
        <f>IF(tbl_dmi_isin[[#This Row],[Index]]&gt;$A$2,"",IF(INDEX(Corp_value!$A$1:$EC$2998,MATCH(tbl_dmi_isin[[#This Row],[ISIN]],Corp_value!$B:$B,0),MATCH(N$2,Corp_value!$1:$1,0))="--","",INDEX(Corp_value!$A$1:$EC$2998,MATCH(tbl_dmi_isin[[#This Row],[ISIN]],Corp_value!$B:$B,0),MATCH(N$2,Corp_value!$1:$1,0))))</f>
        <v>#N/A</v>
      </c>
      <c r="O289" s="132" t="e">
        <f>IF(tbl_dmi_isin[[#This Row],[Index]]&gt;$A$2,"",INDEX(Corp_value!$A$1:$EC$2998,MATCH(tbl_dmi_isin[[#This Row],[ISIN]],Corp_value!$B:$B,0),MATCH(O$2,Corp_value!$1:$1,0)))</f>
        <v>#N/A</v>
      </c>
      <c r="P289" s="147" t="e">
        <f>IF(tbl_dmi_isin[[#This Row],[Index]]&gt;$A$2,"",TEXT(INDEX(Corp_value!$A$1:$EC$2998,MATCH(tbl_dmi_isin[[#This Row],[ISIN]],Corp_value!$B:$B,0),MATCH(P$2,Corp_value!$1:$1,0)),"yyyy/mm/dd"))</f>
        <v>#N/A</v>
      </c>
      <c r="Q289" s="147" t="e">
        <f>IF(tbl_dmi_isin[[#This Row],[Index]]&gt;$A$2,"",TEXT(INDEX(Corp_value!$A$1:$EC$2998,MATCH(tbl_dmi_isin[[#This Row],[ISIN]],Corp_value!$B:$B,0),MATCH(Q$2,Corp_value!$1:$1,0)),"yyyy/mm/dd"))</f>
        <v>#N/A</v>
      </c>
      <c r="R289" s="147" t="e">
        <f>IF(tbl_dmi_isin[[#This Row],[Index]]&gt;$A$2,"",IF(TEXT(INDEX(Corp_value!$A$1:$EC$2998,MATCH(tbl_dmi_isin[[#This Row],[ISIN]],Corp_value!$B:$B,0),MATCH(R$2,Corp_value!$1:$1,0)),"yyyy/mm/dd")="--","",TEXT(INDEX(Corp_value!$A$1:$EC$2998,MATCH(tbl_dmi_isin[[#This Row],[ISIN]],Corp_value!$B:$B,0),MATCH(R$2,Corp_value!$1:$1,0)),"yyyy/mm/dd")))</f>
        <v>#N/A</v>
      </c>
      <c r="S289" s="132" t="e">
        <f>IF(tbl_dmi_isin[[#This Row],[Index]]&gt;$A$2,"",INDEX(Corp_value!$A$1:$EC$2998,MATCH(tbl_dmi_isin[[#This Row],[ISIN]],Corp_value!$B:$B,0),MATCH(S$2,Corp_value!$1:$1,0)))</f>
        <v>#N/A</v>
      </c>
      <c r="T289" s="132" t="e">
        <f>IF(tbl_dmi_isin[[#This Row],[Index]]&gt;$A$2,"",INDEX(Corp_value!$A$1:$EC$2998,MATCH(tbl_dmi_isin[[#This Row],[ISIN]],Corp_value!$B:$B,0),MATCH(T$2,Corp_value!$1:$1,0)))</f>
        <v>#N/A</v>
      </c>
      <c r="U289" s="132" t="e">
        <f>IF(tbl_dmi_isin[[#This Row],[Index]]&gt;$A$2,"",IF(INDEX(Corp_value!$A$1:$EC$2998,MATCH(tbl_dmi_isin[[#This Row],[ISIN]],Corp_value!$B:$B,0),MATCH(U$2,Corp_value!$1:$1,0))="--","",INDEX(Corp_value!$A$1:$EC$2998,MATCH(tbl_dmi_isin[[#This Row],[ISIN]],Corp_value!$B:$B,0),MATCH(U$2,Corp_value!$1:$1,0))))</f>
        <v>#N/A</v>
      </c>
      <c r="V289" s="143" t="str">
        <f>IFERROR(IF(tbl_dmi_isin[[#This Row],[Index]]&gt;$A$2,"",INDEX(Corp_value!$A$1:$EC$2998,MATCH(tbl_dmi_isin[[#This Row],[ISIN]],Corp_value!$B:$B,0),MATCH(V$2,Corp_value!$1:$1,0)))/100000000,"")</f>
        <v/>
      </c>
      <c r="W289" s="151" t="e">
        <f>IF(tbl_dmi_isin[[#This Row],[Index]]&gt;$A$2,"",INDEX(Corp_value!$A$1:$EC$2998,MATCH(tbl_dmi_isin[[#This Row],[ISIN]],Corp_value!$B:$B,0),MATCH(W$2,Corp_value!$1:$1,0)))</f>
        <v>#N/A</v>
      </c>
      <c r="X289" s="151" t="e">
        <f>IF(tbl_dmi_isin[[#This Row],[Index]]&gt;$A$2,"",INDEX(Corp_value!$A$1:$EC$2998,MATCH(tbl_dmi_isin[[#This Row],[ISIN]],Corp_value!$B:$B,0),MATCH(X$2,Corp_value!$1:$1,0)))</f>
        <v>#N/A</v>
      </c>
      <c r="Y289" s="153" t="e">
        <f>IF(tbl_dmi_isin[[#This Row],[Index]]&gt;$A$2,"",INDEX(Corp_value!$A$1:$EC$2998,MATCH(tbl_dmi_isin[[#This Row],[ISIN]],Corp_value!$B:$B,0),MATCH(Y$2,Corp_value!$1:$1,0)))</f>
        <v>#N/A</v>
      </c>
      <c r="Z289" s="153" t="e">
        <f>IF(tbl_dmi_isin[[#This Row],[Index]]&gt;$A$2,"",INDEX(Corp_value!$A$1:$EC$2998,MATCH(tbl_dmi_isin[[#This Row],[ISIN]],Corp_value!$B:$B,0),MATCH(Z$2,Corp_value!$1:$1,0)))</f>
        <v>#N/A</v>
      </c>
    </row>
    <row r="290" spans="1:26">
      <c r="A290" s="12">
        <v>287</v>
      </c>
      <c r="B290" s="85" t="str">
        <f>IF(tbl_dmi_isin[[#This Row],[Index]]&gt;$A$2,"",TEXT(INDEX(美元债一级!$A$2:$BO$2879,tbl_dmi_isin[[#This Row],[Index]]+1,MATCH(B$2,美元债一级!$2:$2,0)),"yyyy/mm/dd"))</f>
        <v>2023/01/27</v>
      </c>
      <c r="C290" s="12" t="str">
        <f>IF(tbl_dmi_isin[[#This Row],[Index]]&gt;$A$2,"",INDEX(美元债一级!$A$2:$BO$2880,tbl_dmi_isin[[#This Row],[Index]]+1,MATCH(C$2,美元债一级!$2:$2,0)))</f>
        <v>XS2583241372</v>
      </c>
      <c r="D290" s="12" t="str">
        <f>IF(tbl_dmi_isin[[#This Row],[Index]]&gt;$A$2,"",INDEX(美元债一级!$A$2:$BO$2880,tbl_dmi_isin[[#This Row],[Index]]+1,MATCH(D$2,美元债一级!$2:$2,0)))</f>
        <v>香港按揭证券有限公司</v>
      </c>
      <c r="E290" s="12" t="str">
        <f>TEXT(tbl_dmi_isin[[#This Row],[定价日]],"YYMMDD")&amp;tbl_dmi_isin[[#This Row],[ISIN]]</f>
        <v>230127XS2583241372</v>
      </c>
      <c r="F290" s="114"/>
      <c r="G290" s="24" t="e">
        <f>IF(tbl_dmi_isin[[#This Row],[Index]]&gt;$A$2,"",INDEX(Corp_value!$A$1:$EC$2998,MATCH(tbl_dmi_isin[[#This Row],[ISIN]],Corp_value!$B:$B,0),MATCH(G$2,Corp_value!$1:$1,0)))</f>
        <v>#N/A</v>
      </c>
      <c r="H290" s="25" t="e">
        <f>IF(tbl_dmi_isin[[#This Row],[Index]]&gt;$A$2,"",INDEX(Corp_value!$A$1:$EC$2998,MATCH(tbl_dmi_isin[[#This Row],[ISIN]],Corp_value!$B:$B,0),MATCH(H$2,Corp_value!$1:$1,0)))</f>
        <v>#N/A</v>
      </c>
      <c r="I290" s="25" t="e">
        <f>IF(tbl_dmi_isin[[#This Row],[Index]]&gt;$A$2,"",IF(INDEX(Corp_value!$A$1:$EC$2998,MATCH(tbl_dmi_isin[[#This Row],[ISIN]],Corp_value!$B:$B,0),MATCH(I$2,Corp_value!$1:$1,0))="--","",INDEX(Corp_value!$A$1:$EC$2998,MATCH(tbl_dmi_isin[[#This Row],[ISIN]],Corp_value!$B:$B,0),MATCH(I$2,Corp_value!$1:$1,0))))</f>
        <v>#N/A</v>
      </c>
      <c r="J290" s="24" t="e">
        <f>IF(tbl_dmi_isin[[#This Row],[Index]]&gt;$A$2,"",INDEX(Corp_value!$A$1:$EC$2998,MATCH(tbl_dmi_isin[[#This Row],[ISIN]],Corp_value!$B:$B,0),MATCH(J$2,Corp_value!$1:$1,0)))</f>
        <v>#N/A</v>
      </c>
      <c r="K290" s="24" t="e">
        <f>IF(tbl_dmi_isin[[#This Row],[Index]]&gt;$A$2,"",INDEX(Corp_value!$A$1:$EC$2998,MATCH(tbl_dmi_isin[[#This Row],[ISIN]],Corp_value!$B:$B,0),MATCH(K$2,Corp_value!$1:$1,0)))</f>
        <v>#N/A</v>
      </c>
      <c r="L290" s="24" t="e">
        <f>IF(tbl_dmi_isin[[#This Row],[Index]]&gt;$A$2,"",IF(INDEX(Corp_value!$A$1:$EC$2998,MATCH(tbl_dmi_isin[[#This Row],[ISIN]],Corp_value!$B:$B,0),MATCH(L$2,Corp_value!$1:$1,0))="--","",INDEX(Corp_value!$A$1:$EC$2998,MATCH(tbl_dmi_isin[[#This Row],[ISIN]],Corp_value!$B:$B,0),MATCH(L$2,Corp_value!$1:$1,0))))</f>
        <v>#N/A</v>
      </c>
      <c r="M290" s="132" t="e">
        <f>IF(tbl_dmi_isin[[#This Row],[Index]]&gt;$A$2,"",INDEX(Corp_value!$A$1:$EC$2998,MATCH(tbl_dmi_isin[[#This Row],[ISIN]],Corp_value!$B:$B,0),MATCH(M$2,Corp_value!$1:$1,0)))</f>
        <v>#N/A</v>
      </c>
      <c r="N290" s="132" t="e">
        <f>IF(tbl_dmi_isin[[#This Row],[Index]]&gt;$A$2,"",IF(INDEX(Corp_value!$A$1:$EC$2998,MATCH(tbl_dmi_isin[[#This Row],[ISIN]],Corp_value!$B:$B,0),MATCH(N$2,Corp_value!$1:$1,0))="--","",INDEX(Corp_value!$A$1:$EC$2998,MATCH(tbl_dmi_isin[[#This Row],[ISIN]],Corp_value!$B:$B,0),MATCH(N$2,Corp_value!$1:$1,0))))</f>
        <v>#N/A</v>
      </c>
      <c r="O290" s="132" t="e">
        <f>IF(tbl_dmi_isin[[#This Row],[Index]]&gt;$A$2,"",INDEX(Corp_value!$A$1:$EC$2998,MATCH(tbl_dmi_isin[[#This Row],[ISIN]],Corp_value!$B:$B,0),MATCH(O$2,Corp_value!$1:$1,0)))</f>
        <v>#N/A</v>
      </c>
      <c r="P290" s="147" t="e">
        <f>IF(tbl_dmi_isin[[#This Row],[Index]]&gt;$A$2,"",TEXT(INDEX(Corp_value!$A$1:$EC$2998,MATCH(tbl_dmi_isin[[#This Row],[ISIN]],Corp_value!$B:$B,0),MATCH(P$2,Corp_value!$1:$1,0)),"yyyy/mm/dd"))</f>
        <v>#N/A</v>
      </c>
      <c r="Q290" s="147" t="e">
        <f>IF(tbl_dmi_isin[[#This Row],[Index]]&gt;$A$2,"",TEXT(INDEX(Corp_value!$A$1:$EC$2998,MATCH(tbl_dmi_isin[[#This Row],[ISIN]],Corp_value!$B:$B,0),MATCH(Q$2,Corp_value!$1:$1,0)),"yyyy/mm/dd"))</f>
        <v>#N/A</v>
      </c>
      <c r="R290" s="147" t="e">
        <f>IF(tbl_dmi_isin[[#This Row],[Index]]&gt;$A$2,"",IF(TEXT(INDEX(Corp_value!$A$1:$EC$2998,MATCH(tbl_dmi_isin[[#This Row],[ISIN]],Corp_value!$B:$B,0),MATCH(R$2,Corp_value!$1:$1,0)),"yyyy/mm/dd")="--","",TEXT(INDEX(Corp_value!$A$1:$EC$2998,MATCH(tbl_dmi_isin[[#This Row],[ISIN]],Corp_value!$B:$B,0),MATCH(R$2,Corp_value!$1:$1,0)),"yyyy/mm/dd")))</f>
        <v>#N/A</v>
      </c>
      <c r="S290" s="132" t="e">
        <f>IF(tbl_dmi_isin[[#This Row],[Index]]&gt;$A$2,"",INDEX(Corp_value!$A$1:$EC$2998,MATCH(tbl_dmi_isin[[#This Row],[ISIN]],Corp_value!$B:$B,0),MATCH(S$2,Corp_value!$1:$1,0)))</f>
        <v>#N/A</v>
      </c>
      <c r="T290" s="132" t="e">
        <f>IF(tbl_dmi_isin[[#This Row],[Index]]&gt;$A$2,"",INDEX(Corp_value!$A$1:$EC$2998,MATCH(tbl_dmi_isin[[#This Row],[ISIN]],Corp_value!$B:$B,0),MATCH(T$2,Corp_value!$1:$1,0)))</f>
        <v>#N/A</v>
      </c>
      <c r="U290" s="132" t="e">
        <f>IF(tbl_dmi_isin[[#This Row],[Index]]&gt;$A$2,"",IF(INDEX(Corp_value!$A$1:$EC$2998,MATCH(tbl_dmi_isin[[#This Row],[ISIN]],Corp_value!$B:$B,0),MATCH(U$2,Corp_value!$1:$1,0))="--","",INDEX(Corp_value!$A$1:$EC$2998,MATCH(tbl_dmi_isin[[#This Row],[ISIN]],Corp_value!$B:$B,0),MATCH(U$2,Corp_value!$1:$1,0))))</f>
        <v>#N/A</v>
      </c>
      <c r="V290" s="143" t="str">
        <f>IFERROR(IF(tbl_dmi_isin[[#This Row],[Index]]&gt;$A$2,"",INDEX(Corp_value!$A$1:$EC$2998,MATCH(tbl_dmi_isin[[#This Row],[ISIN]],Corp_value!$B:$B,0),MATCH(V$2,Corp_value!$1:$1,0)))/100000000,"")</f>
        <v/>
      </c>
      <c r="W290" s="151" t="e">
        <f>IF(tbl_dmi_isin[[#This Row],[Index]]&gt;$A$2,"",INDEX(Corp_value!$A$1:$EC$2998,MATCH(tbl_dmi_isin[[#This Row],[ISIN]],Corp_value!$B:$B,0),MATCH(W$2,Corp_value!$1:$1,0)))</f>
        <v>#N/A</v>
      </c>
      <c r="X290" s="151" t="e">
        <f>IF(tbl_dmi_isin[[#This Row],[Index]]&gt;$A$2,"",INDEX(Corp_value!$A$1:$EC$2998,MATCH(tbl_dmi_isin[[#This Row],[ISIN]],Corp_value!$B:$B,0),MATCH(X$2,Corp_value!$1:$1,0)))</f>
        <v>#N/A</v>
      </c>
      <c r="Y290" s="153" t="e">
        <f>IF(tbl_dmi_isin[[#This Row],[Index]]&gt;$A$2,"",INDEX(Corp_value!$A$1:$EC$2998,MATCH(tbl_dmi_isin[[#This Row],[ISIN]],Corp_value!$B:$B,0),MATCH(Y$2,Corp_value!$1:$1,0)))</f>
        <v>#N/A</v>
      </c>
      <c r="Z290" s="153" t="e">
        <f>IF(tbl_dmi_isin[[#This Row],[Index]]&gt;$A$2,"",INDEX(Corp_value!$A$1:$EC$2998,MATCH(tbl_dmi_isin[[#This Row],[ISIN]],Corp_value!$B:$B,0),MATCH(Z$2,Corp_value!$1:$1,0)))</f>
        <v>#N/A</v>
      </c>
    </row>
    <row r="291" spans="1:26">
      <c r="A291" s="12">
        <v>288</v>
      </c>
      <c r="B291" s="85" t="str">
        <f>IF(tbl_dmi_isin[[#This Row],[Index]]&gt;$A$2,"",TEXT(INDEX(美元债一级!$A$2:$BO$2879,tbl_dmi_isin[[#This Row],[Index]]+1,MATCH(B$2,美元债一级!$2:$2,0)),"yyyy/mm/dd"))</f>
        <v>2023/01/26</v>
      </c>
      <c r="C291" s="12" t="str">
        <f>IF(tbl_dmi_isin[[#This Row],[Index]]&gt;$A$2,"",INDEX(美元债一级!$A$2:$BO$2880,tbl_dmi_isin[[#This Row],[Index]]+1,MATCH(C$2,美元债一级!$2:$2,0)))</f>
        <v>XS2582809542</v>
      </c>
      <c r="D291" s="12" t="str">
        <f>IF(tbl_dmi_isin[[#This Row],[Index]]&gt;$A$2,"",INDEX(美元债一级!$A$2:$BO$2880,tbl_dmi_isin[[#This Row],[Index]]+1,MATCH(D$2,美元债一级!$2:$2,0)))</f>
        <v>香港按揭证券有限公司</v>
      </c>
      <c r="E291" s="12" t="str">
        <f>TEXT(tbl_dmi_isin[[#This Row],[定价日]],"YYMMDD")&amp;tbl_dmi_isin[[#This Row],[ISIN]]</f>
        <v>230126XS2582809542</v>
      </c>
      <c r="F291" s="114"/>
      <c r="G291" s="24" t="e">
        <f>IF(tbl_dmi_isin[[#This Row],[Index]]&gt;$A$2,"",INDEX(Corp_value!$A$1:$EC$2998,MATCH(tbl_dmi_isin[[#This Row],[ISIN]],Corp_value!$B:$B,0),MATCH(G$2,Corp_value!$1:$1,0)))</f>
        <v>#N/A</v>
      </c>
      <c r="H291" s="25" t="e">
        <f>IF(tbl_dmi_isin[[#This Row],[Index]]&gt;$A$2,"",INDEX(Corp_value!$A$1:$EC$2998,MATCH(tbl_dmi_isin[[#This Row],[ISIN]],Corp_value!$B:$B,0),MATCH(H$2,Corp_value!$1:$1,0)))</f>
        <v>#N/A</v>
      </c>
      <c r="I291" s="25" t="e">
        <f>IF(tbl_dmi_isin[[#This Row],[Index]]&gt;$A$2,"",IF(INDEX(Corp_value!$A$1:$EC$2998,MATCH(tbl_dmi_isin[[#This Row],[ISIN]],Corp_value!$B:$B,0),MATCH(I$2,Corp_value!$1:$1,0))="--","",INDEX(Corp_value!$A$1:$EC$2998,MATCH(tbl_dmi_isin[[#This Row],[ISIN]],Corp_value!$B:$B,0),MATCH(I$2,Corp_value!$1:$1,0))))</f>
        <v>#N/A</v>
      </c>
      <c r="J291" s="24" t="e">
        <f>IF(tbl_dmi_isin[[#This Row],[Index]]&gt;$A$2,"",INDEX(Corp_value!$A$1:$EC$2998,MATCH(tbl_dmi_isin[[#This Row],[ISIN]],Corp_value!$B:$B,0),MATCH(J$2,Corp_value!$1:$1,0)))</f>
        <v>#N/A</v>
      </c>
      <c r="K291" s="24" t="e">
        <f>IF(tbl_dmi_isin[[#This Row],[Index]]&gt;$A$2,"",INDEX(Corp_value!$A$1:$EC$2998,MATCH(tbl_dmi_isin[[#This Row],[ISIN]],Corp_value!$B:$B,0),MATCH(K$2,Corp_value!$1:$1,0)))</f>
        <v>#N/A</v>
      </c>
      <c r="L291" s="24" t="e">
        <f>IF(tbl_dmi_isin[[#This Row],[Index]]&gt;$A$2,"",IF(INDEX(Corp_value!$A$1:$EC$2998,MATCH(tbl_dmi_isin[[#This Row],[ISIN]],Corp_value!$B:$B,0),MATCH(L$2,Corp_value!$1:$1,0))="--","",INDEX(Corp_value!$A$1:$EC$2998,MATCH(tbl_dmi_isin[[#This Row],[ISIN]],Corp_value!$B:$B,0),MATCH(L$2,Corp_value!$1:$1,0))))</f>
        <v>#N/A</v>
      </c>
      <c r="M291" s="132" t="e">
        <f>IF(tbl_dmi_isin[[#This Row],[Index]]&gt;$A$2,"",INDEX(Corp_value!$A$1:$EC$2998,MATCH(tbl_dmi_isin[[#This Row],[ISIN]],Corp_value!$B:$B,0),MATCH(M$2,Corp_value!$1:$1,0)))</f>
        <v>#N/A</v>
      </c>
      <c r="N291" s="132" t="e">
        <f>IF(tbl_dmi_isin[[#This Row],[Index]]&gt;$A$2,"",IF(INDEX(Corp_value!$A$1:$EC$2998,MATCH(tbl_dmi_isin[[#This Row],[ISIN]],Corp_value!$B:$B,0),MATCH(N$2,Corp_value!$1:$1,0))="--","",INDEX(Corp_value!$A$1:$EC$2998,MATCH(tbl_dmi_isin[[#This Row],[ISIN]],Corp_value!$B:$B,0),MATCH(N$2,Corp_value!$1:$1,0))))</f>
        <v>#N/A</v>
      </c>
      <c r="O291" s="132" t="e">
        <f>IF(tbl_dmi_isin[[#This Row],[Index]]&gt;$A$2,"",INDEX(Corp_value!$A$1:$EC$2998,MATCH(tbl_dmi_isin[[#This Row],[ISIN]],Corp_value!$B:$B,0),MATCH(O$2,Corp_value!$1:$1,0)))</f>
        <v>#N/A</v>
      </c>
      <c r="P291" s="147" t="e">
        <f>IF(tbl_dmi_isin[[#This Row],[Index]]&gt;$A$2,"",TEXT(INDEX(Corp_value!$A$1:$EC$2998,MATCH(tbl_dmi_isin[[#This Row],[ISIN]],Corp_value!$B:$B,0),MATCH(P$2,Corp_value!$1:$1,0)),"yyyy/mm/dd"))</f>
        <v>#N/A</v>
      </c>
      <c r="Q291" s="147" t="e">
        <f>IF(tbl_dmi_isin[[#This Row],[Index]]&gt;$A$2,"",TEXT(INDEX(Corp_value!$A$1:$EC$2998,MATCH(tbl_dmi_isin[[#This Row],[ISIN]],Corp_value!$B:$B,0),MATCH(Q$2,Corp_value!$1:$1,0)),"yyyy/mm/dd"))</f>
        <v>#N/A</v>
      </c>
      <c r="R291" s="147" t="e">
        <f>IF(tbl_dmi_isin[[#This Row],[Index]]&gt;$A$2,"",IF(TEXT(INDEX(Corp_value!$A$1:$EC$2998,MATCH(tbl_dmi_isin[[#This Row],[ISIN]],Corp_value!$B:$B,0),MATCH(R$2,Corp_value!$1:$1,0)),"yyyy/mm/dd")="--","",TEXT(INDEX(Corp_value!$A$1:$EC$2998,MATCH(tbl_dmi_isin[[#This Row],[ISIN]],Corp_value!$B:$B,0),MATCH(R$2,Corp_value!$1:$1,0)),"yyyy/mm/dd")))</f>
        <v>#N/A</v>
      </c>
      <c r="S291" s="132" t="e">
        <f>IF(tbl_dmi_isin[[#This Row],[Index]]&gt;$A$2,"",INDEX(Corp_value!$A$1:$EC$2998,MATCH(tbl_dmi_isin[[#This Row],[ISIN]],Corp_value!$B:$B,0),MATCH(S$2,Corp_value!$1:$1,0)))</f>
        <v>#N/A</v>
      </c>
      <c r="T291" s="132" t="e">
        <f>IF(tbl_dmi_isin[[#This Row],[Index]]&gt;$A$2,"",INDEX(Corp_value!$A$1:$EC$2998,MATCH(tbl_dmi_isin[[#This Row],[ISIN]],Corp_value!$B:$B,0),MATCH(T$2,Corp_value!$1:$1,0)))</f>
        <v>#N/A</v>
      </c>
      <c r="U291" s="132" t="e">
        <f>IF(tbl_dmi_isin[[#This Row],[Index]]&gt;$A$2,"",IF(INDEX(Corp_value!$A$1:$EC$2998,MATCH(tbl_dmi_isin[[#This Row],[ISIN]],Corp_value!$B:$B,0),MATCH(U$2,Corp_value!$1:$1,0))="--","",INDEX(Corp_value!$A$1:$EC$2998,MATCH(tbl_dmi_isin[[#This Row],[ISIN]],Corp_value!$B:$B,0),MATCH(U$2,Corp_value!$1:$1,0))))</f>
        <v>#N/A</v>
      </c>
      <c r="V291" s="143" t="str">
        <f>IFERROR(IF(tbl_dmi_isin[[#This Row],[Index]]&gt;$A$2,"",INDEX(Corp_value!$A$1:$EC$2998,MATCH(tbl_dmi_isin[[#This Row],[ISIN]],Corp_value!$B:$B,0),MATCH(V$2,Corp_value!$1:$1,0)))/100000000,"")</f>
        <v/>
      </c>
      <c r="W291" s="151" t="e">
        <f>IF(tbl_dmi_isin[[#This Row],[Index]]&gt;$A$2,"",INDEX(Corp_value!$A$1:$EC$2998,MATCH(tbl_dmi_isin[[#This Row],[ISIN]],Corp_value!$B:$B,0),MATCH(W$2,Corp_value!$1:$1,0)))</f>
        <v>#N/A</v>
      </c>
      <c r="X291" s="151" t="e">
        <f>IF(tbl_dmi_isin[[#This Row],[Index]]&gt;$A$2,"",INDEX(Corp_value!$A$1:$EC$2998,MATCH(tbl_dmi_isin[[#This Row],[ISIN]],Corp_value!$B:$B,0),MATCH(X$2,Corp_value!$1:$1,0)))</f>
        <v>#N/A</v>
      </c>
      <c r="Y291" s="153" t="e">
        <f>IF(tbl_dmi_isin[[#This Row],[Index]]&gt;$A$2,"",INDEX(Corp_value!$A$1:$EC$2998,MATCH(tbl_dmi_isin[[#This Row],[ISIN]],Corp_value!$B:$B,0),MATCH(Y$2,Corp_value!$1:$1,0)))</f>
        <v>#N/A</v>
      </c>
      <c r="Z291" s="153" t="e">
        <f>IF(tbl_dmi_isin[[#This Row],[Index]]&gt;$A$2,"",INDEX(Corp_value!$A$1:$EC$2998,MATCH(tbl_dmi_isin[[#This Row],[ISIN]],Corp_value!$B:$B,0),MATCH(Z$2,Corp_value!$1:$1,0)))</f>
        <v>#N/A</v>
      </c>
    </row>
    <row r="292" spans="1:26">
      <c r="A292" s="12">
        <v>289</v>
      </c>
      <c r="B292" s="85" t="str">
        <f>IF(tbl_dmi_isin[[#This Row],[Index]]&gt;$A$2,"",TEXT(INDEX(美元债一级!$A$2:$BO$2879,tbl_dmi_isin[[#This Row],[Index]]+1,MATCH(B$2,美元债一级!$2:$2,0)),"yyyy/mm/dd"))</f>
        <v>2023/01/17</v>
      </c>
      <c r="C292" s="12" t="str">
        <f>IF(tbl_dmi_isin[[#This Row],[Index]]&gt;$A$2,"",INDEX(美元债一级!$A$2:$BO$2880,tbl_dmi_isin[[#This Row],[Index]]+1,MATCH(C$2,美元债一级!$2:$2,0)))</f>
        <v>XS2570766449</v>
      </c>
      <c r="D292" s="12" t="str">
        <f>IF(tbl_dmi_isin[[#This Row],[Index]]&gt;$A$2,"",INDEX(美元债一级!$A$2:$BO$2880,tbl_dmi_isin[[#This Row],[Index]]+1,MATCH(D$2,美元债一级!$2:$2,0)))</f>
        <v>天风证券股份有限公司</v>
      </c>
      <c r="E292" s="12" t="str">
        <f>TEXT(tbl_dmi_isin[[#This Row],[定价日]],"YYMMDD")&amp;tbl_dmi_isin[[#This Row],[ISIN]]</f>
        <v>230117XS2570766449</v>
      </c>
      <c r="F292" s="114"/>
      <c r="G292" s="24" t="e">
        <f>IF(tbl_dmi_isin[[#This Row],[Index]]&gt;$A$2,"",INDEX(Corp_value!$A$1:$EC$2998,MATCH(tbl_dmi_isin[[#This Row],[ISIN]],Corp_value!$B:$B,0),MATCH(G$2,Corp_value!$1:$1,0)))</f>
        <v>#N/A</v>
      </c>
      <c r="H292" s="25" t="e">
        <f>IF(tbl_dmi_isin[[#This Row],[Index]]&gt;$A$2,"",INDEX(Corp_value!$A$1:$EC$2998,MATCH(tbl_dmi_isin[[#This Row],[ISIN]],Corp_value!$B:$B,0),MATCH(H$2,Corp_value!$1:$1,0)))</f>
        <v>#N/A</v>
      </c>
      <c r="I292" s="25" t="e">
        <f>IF(tbl_dmi_isin[[#This Row],[Index]]&gt;$A$2,"",IF(INDEX(Corp_value!$A$1:$EC$2998,MATCH(tbl_dmi_isin[[#This Row],[ISIN]],Corp_value!$B:$B,0),MATCH(I$2,Corp_value!$1:$1,0))="--","",INDEX(Corp_value!$A$1:$EC$2998,MATCH(tbl_dmi_isin[[#This Row],[ISIN]],Corp_value!$B:$B,0),MATCH(I$2,Corp_value!$1:$1,0))))</f>
        <v>#N/A</v>
      </c>
      <c r="J292" s="24" t="e">
        <f>IF(tbl_dmi_isin[[#This Row],[Index]]&gt;$A$2,"",INDEX(Corp_value!$A$1:$EC$2998,MATCH(tbl_dmi_isin[[#This Row],[ISIN]],Corp_value!$B:$B,0),MATCH(J$2,Corp_value!$1:$1,0)))</f>
        <v>#N/A</v>
      </c>
      <c r="K292" s="24" t="e">
        <f>IF(tbl_dmi_isin[[#This Row],[Index]]&gt;$A$2,"",INDEX(Corp_value!$A$1:$EC$2998,MATCH(tbl_dmi_isin[[#This Row],[ISIN]],Corp_value!$B:$B,0),MATCH(K$2,Corp_value!$1:$1,0)))</f>
        <v>#N/A</v>
      </c>
      <c r="L292" s="24" t="e">
        <f>IF(tbl_dmi_isin[[#This Row],[Index]]&gt;$A$2,"",IF(INDEX(Corp_value!$A$1:$EC$2998,MATCH(tbl_dmi_isin[[#This Row],[ISIN]],Corp_value!$B:$B,0),MATCH(L$2,Corp_value!$1:$1,0))="--","",INDEX(Corp_value!$A$1:$EC$2998,MATCH(tbl_dmi_isin[[#This Row],[ISIN]],Corp_value!$B:$B,0),MATCH(L$2,Corp_value!$1:$1,0))))</f>
        <v>#N/A</v>
      </c>
      <c r="M292" s="24" t="e">
        <f>IF(tbl_dmi_isin[[#This Row],[Index]]&gt;$A$2,"",INDEX(Corp_value!$A$1:$EC$2998,MATCH(tbl_dmi_isin[[#This Row],[ISIN]],Corp_value!$B:$B,0),MATCH(M$2,Corp_value!$1:$1,0)))</f>
        <v>#N/A</v>
      </c>
      <c r="N292" s="24" t="e">
        <f>IF(tbl_dmi_isin[[#This Row],[Index]]&gt;$A$2,"",IF(INDEX(Corp_value!$A$1:$EC$2998,MATCH(tbl_dmi_isin[[#This Row],[ISIN]],Corp_value!$B:$B,0),MATCH(N$2,Corp_value!$1:$1,0))="--","",INDEX(Corp_value!$A$1:$EC$2998,MATCH(tbl_dmi_isin[[#This Row],[ISIN]],Corp_value!$B:$B,0),MATCH(N$2,Corp_value!$1:$1,0))))</f>
        <v>#N/A</v>
      </c>
      <c r="O292" s="24" t="e">
        <f>IF(tbl_dmi_isin[[#This Row],[Index]]&gt;$A$2,"",INDEX(Corp_value!$A$1:$EC$2998,MATCH(tbl_dmi_isin[[#This Row],[ISIN]],Corp_value!$B:$B,0),MATCH(O$2,Corp_value!$1:$1,0)))</f>
        <v>#N/A</v>
      </c>
      <c r="P292" s="146" t="e">
        <f>IF(tbl_dmi_isin[[#This Row],[Index]]&gt;$A$2,"",TEXT(INDEX(Corp_value!$A$1:$EC$2998,MATCH(tbl_dmi_isin[[#This Row],[ISIN]],Corp_value!$B:$B,0),MATCH(P$2,Corp_value!$1:$1,0)),"yyyy/mm/dd"))</f>
        <v>#N/A</v>
      </c>
      <c r="Q292" s="146" t="e">
        <f>IF(tbl_dmi_isin[[#This Row],[Index]]&gt;$A$2,"",TEXT(INDEX(Corp_value!$A$1:$EC$2998,MATCH(tbl_dmi_isin[[#This Row],[ISIN]],Corp_value!$B:$B,0),MATCH(Q$2,Corp_value!$1:$1,0)),"yyyy/mm/dd"))</f>
        <v>#N/A</v>
      </c>
      <c r="R292" s="146" t="e">
        <f>IF(tbl_dmi_isin[[#This Row],[Index]]&gt;$A$2,"",IF(TEXT(INDEX(Corp_value!$A$1:$EC$2998,MATCH(tbl_dmi_isin[[#This Row],[ISIN]],Corp_value!$B:$B,0),MATCH(R$2,Corp_value!$1:$1,0)),"yyyy/mm/dd")="--","",TEXT(INDEX(Corp_value!$A$1:$EC$2998,MATCH(tbl_dmi_isin[[#This Row],[ISIN]],Corp_value!$B:$B,0),MATCH(R$2,Corp_value!$1:$1,0)),"yyyy/mm/dd")))</f>
        <v>#N/A</v>
      </c>
      <c r="S292" s="24" t="e">
        <f>IF(tbl_dmi_isin[[#This Row],[Index]]&gt;$A$2,"",INDEX(Corp_value!$A$1:$EC$2998,MATCH(tbl_dmi_isin[[#This Row],[ISIN]],Corp_value!$B:$B,0),MATCH(S$2,Corp_value!$1:$1,0)))</f>
        <v>#N/A</v>
      </c>
      <c r="T292" s="24" t="e">
        <f>IF(tbl_dmi_isin[[#This Row],[Index]]&gt;$A$2,"",INDEX(Corp_value!$A$1:$EC$2998,MATCH(tbl_dmi_isin[[#This Row],[ISIN]],Corp_value!$B:$B,0),MATCH(T$2,Corp_value!$1:$1,0)))</f>
        <v>#N/A</v>
      </c>
      <c r="U292" s="24" t="e">
        <f>IF(tbl_dmi_isin[[#This Row],[Index]]&gt;$A$2,"",IF(INDEX(Corp_value!$A$1:$EC$2998,MATCH(tbl_dmi_isin[[#This Row],[ISIN]],Corp_value!$B:$B,0),MATCH(U$2,Corp_value!$1:$1,0))="--","",INDEX(Corp_value!$A$1:$EC$2998,MATCH(tbl_dmi_isin[[#This Row],[ISIN]],Corp_value!$B:$B,0),MATCH(U$2,Corp_value!$1:$1,0))))</f>
        <v>#N/A</v>
      </c>
      <c r="V292" s="144" t="str">
        <f>IFERROR(IF(tbl_dmi_isin[[#This Row],[Index]]&gt;$A$2,"",INDEX(Corp_value!$A$1:$EC$2998,MATCH(tbl_dmi_isin[[#This Row],[ISIN]],Corp_value!$B:$B,0),MATCH(V$2,Corp_value!$1:$1,0)))/100000000,"")</f>
        <v/>
      </c>
      <c r="W292" s="150" t="e">
        <f>IF(tbl_dmi_isin[[#This Row],[Index]]&gt;$A$2,"",INDEX(Corp_value!$A$1:$EC$2998,MATCH(tbl_dmi_isin[[#This Row],[ISIN]],Corp_value!$B:$B,0),MATCH(W$2,Corp_value!$1:$1,0)))</f>
        <v>#N/A</v>
      </c>
      <c r="X292" s="150" t="e">
        <f>IF(tbl_dmi_isin[[#This Row],[Index]]&gt;$A$2,"",INDEX(Corp_value!$A$1:$EC$2998,MATCH(tbl_dmi_isin[[#This Row],[ISIN]],Corp_value!$B:$B,0),MATCH(X$2,Corp_value!$1:$1,0)))</f>
        <v>#N/A</v>
      </c>
      <c r="Y292" s="153" t="e">
        <f>IF(tbl_dmi_isin[[#This Row],[Index]]&gt;$A$2,"",INDEX(Corp_value!$A$1:$EC$2998,MATCH(tbl_dmi_isin[[#This Row],[ISIN]],Corp_value!$B:$B,0),MATCH(Y$2,Corp_value!$1:$1,0)))</f>
        <v>#N/A</v>
      </c>
      <c r="Z292" s="153" t="e">
        <f>IF(tbl_dmi_isin[[#This Row],[Index]]&gt;$A$2,"",INDEX(Corp_value!$A$1:$EC$2998,MATCH(tbl_dmi_isin[[#This Row],[ISIN]],Corp_value!$B:$B,0),MATCH(Z$2,Corp_value!$1:$1,0)))</f>
        <v>#N/A</v>
      </c>
    </row>
    <row r="293" spans="1:26">
      <c r="A293" s="12">
        <v>290</v>
      </c>
      <c r="B293" s="85" t="str">
        <f>IF(tbl_dmi_isin[[#This Row],[Index]]&gt;$A$2,"",TEXT(INDEX(美元债一级!$A$2:$BO$2879,tbl_dmi_isin[[#This Row],[Index]]+1,MATCH(B$2,美元债一级!$2:$2,0)),"yyyy/mm/dd"))</f>
        <v>2023/01/13</v>
      </c>
      <c r="C293" s="12" t="str">
        <f>IF(tbl_dmi_isin[[#This Row],[Index]]&gt;$A$2,"",INDEX(美元债一级!$A$2:$BO$2880,tbl_dmi_isin[[#This Row],[Index]]+1,MATCH(C$2,美元债一级!$2:$2,0)))</f>
        <v>HK0000904786</v>
      </c>
      <c r="D293" s="12" t="str">
        <f>IF(tbl_dmi_isin[[#This Row],[Index]]&gt;$A$2,"",INDEX(美元债一级!$A$2:$BO$2880,tbl_dmi_isin[[#This Row],[Index]]+1,MATCH(D$2,美元债一级!$2:$2,0)))</f>
        <v>香港按揭证券有限公司</v>
      </c>
      <c r="E293" s="12" t="str">
        <f>TEXT(tbl_dmi_isin[[#This Row],[定价日]],"YYMMDD")&amp;tbl_dmi_isin[[#This Row],[ISIN]]</f>
        <v>230113HK0000904786</v>
      </c>
      <c r="F293" s="116"/>
      <c r="G293" s="24" t="e">
        <f>IF(tbl_dmi_isin[[#This Row],[Index]]&gt;$A$2,"",INDEX(Corp_value!$A$1:$EC$2998,MATCH(tbl_dmi_isin[[#This Row],[ISIN]],Corp_value!$B:$B,0),MATCH(G$2,Corp_value!$1:$1,0)))</f>
        <v>#N/A</v>
      </c>
      <c r="H293" s="25" t="e">
        <f>IF(tbl_dmi_isin[[#This Row],[Index]]&gt;$A$2,"",INDEX(Corp_value!$A$1:$EC$2998,MATCH(tbl_dmi_isin[[#This Row],[ISIN]],Corp_value!$B:$B,0),MATCH(H$2,Corp_value!$1:$1,0)))</f>
        <v>#N/A</v>
      </c>
      <c r="I293" s="25" t="e">
        <f>IF(tbl_dmi_isin[[#This Row],[Index]]&gt;$A$2,"",IF(INDEX(Corp_value!$A$1:$EC$2998,MATCH(tbl_dmi_isin[[#This Row],[ISIN]],Corp_value!$B:$B,0),MATCH(I$2,Corp_value!$1:$1,0))="--","",INDEX(Corp_value!$A$1:$EC$2998,MATCH(tbl_dmi_isin[[#This Row],[ISIN]],Corp_value!$B:$B,0),MATCH(I$2,Corp_value!$1:$1,0))))</f>
        <v>#N/A</v>
      </c>
      <c r="J293" s="24" t="e">
        <f>IF(tbl_dmi_isin[[#This Row],[Index]]&gt;$A$2,"",INDEX(Corp_value!$A$1:$EC$2998,MATCH(tbl_dmi_isin[[#This Row],[ISIN]],Corp_value!$B:$B,0),MATCH(J$2,Corp_value!$1:$1,0)))</f>
        <v>#N/A</v>
      </c>
      <c r="K293" s="24" t="e">
        <f>IF(tbl_dmi_isin[[#This Row],[Index]]&gt;$A$2,"",INDEX(Corp_value!$A$1:$EC$2998,MATCH(tbl_dmi_isin[[#This Row],[ISIN]],Corp_value!$B:$B,0),MATCH(K$2,Corp_value!$1:$1,0)))</f>
        <v>#N/A</v>
      </c>
      <c r="L293" s="24" t="e">
        <f>IF(tbl_dmi_isin[[#This Row],[Index]]&gt;$A$2,"",IF(INDEX(Corp_value!$A$1:$EC$2998,MATCH(tbl_dmi_isin[[#This Row],[ISIN]],Corp_value!$B:$B,0),MATCH(L$2,Corp_value!$1:$1,0))="--","",INDEX(Corp_value!$A$1:$EC$2998,MATCH(tbl_dmi_isin[[#This Row],[ISIN]],Corp_value!$B:$B,0),MATCH(L$2,Corp_value!$1:$1,0))))</f>
        <v>#N/A</v>
      </c>
      <c r="M293" s="132" t="e">
        <f>IF(tbl_dmi_isin[[#This Row],[Index]]&gt;$A$2,"",INDEX(Corp_value!$A$1:$EC$2998,MATCH(tbl_dmi_isin[[#This Row],[ISIN]],Corp_value!$B:$B,0),MATCH(M$2,Corp_value!$1:$1,0)))</f>
        <v>#N/A</v>
      </c>
      <c r="N293" s="132" t="e">
        <f>IF(tbl_dmi_isin[[#This Row],[Index]]&gt;$A$2,"",IF(INDEX(Corp_value!$A$1:$EC$2998,MATCH(tbl_dmi_isin[[#This Row],[ISIN]],Corp_value!$B:$B,0),MATCH(N$2,Corp_value!$1:$1,0))="--","",INDEX(Corp_value!$A$1:$EC$2998,MATCH(tbl_dmi_isin[[#This Row],[ISIN]],Corp_value!$B:$B,0),MATCH(N$2,Corp_value!$1:$1,0))))</f>
        <v>#N/A</v>
      </c>
      <c r="O293" s="132" t="e">
        <f>IF(tbl_dmi_isin[[#This Row],[Index]]&gt;$A$2,"",INDEX(Corp_value!$A$1:$EC$2998,MATCH(tbl_dmi_isin[[#This Row],[ISIN]],Corp_value!$B:$B,0),MATCH(O$2,Corp_value!$1:$1,0)))</f>
        <v>#N/A</v>
      </c>
      <c r="P293" s="147" t="e">
        <f>IF(tbl_dmi_isin[[#This Row],[Index]]&gt;$A$2,"",TEXT(INDEX(Corp_value!$A$1:$EC$2998,MATCH(tbl_dmi_isin[[#This Row],[ISIN]],Corp_value!$B:$B,0),MATCH(P$2,Corp_value!$1:$1,0)),"yyyy/mm/dd"))</f>
        <v>#N/A</v>
      </c>
      <c r="Q293" s="147" t="e">
        <f>IF(tbl_dmi_isin[[#This Row],[Index]]&gt;$A$2,"",TEXT(INDEX(Corp_value!$A$1:$EC$2998,MATCH(tbl_dmi_isin[[#This Row],[ISIN]],Corp_value!$B:$B,0),MATCH(Q$2,Corp_value!$1:$1,0)),"yyyy/mm/dd"))</f>
        <v>#N/A</v>
      </c>
      <c r="R293" s="147" t="e">
        <f>IF(tbl_dmi_isin[[#This Row],[Index]]&gt;$A$2,"",IF(TEXT(INDEX(Corp_value!$A$1:$EC$2998,MATCH(tbl_dmi_isin[[#This Row],[ISIN]],Corp_value!$B:$B,0),MATCH(R$2,Corp_value!$1:$1,0)),"yyyy/mm/dd")="--","",TEXT(INDEX(Corp_value!$A$1:$EC$2998,MATCH(tbl_dmi_isin[[#This Row],[ISIN]],Corp_value!$B:$B,0),MATCH(R$2,Corp_value!$1:$1,0)),"yyyy/mm/dd")))</f>
        <v>#N/A</v>
      </c>
      <c r="S293" s="132" t="e">
        <f>IF(tbl_dmi_isin[[#This Row],[Index]]&gt;$A$2,"",INDEX(Corp_value!$A$1:$EC$2998,MATCH(tbl_dmi_isin[[#This Row],[ISIN]],Corp_value!$B:$B,0),MATCH(S$2,Corp_value!$1:$1,0)))</f>
        <v>#N/A</v>
      </c>
      <c r="T293" s="132" t="e">
        <f>IF(tbl_dmi_isin[[#This Row],[Index]]&gt;$A$2,"",INDEX(Corp_value!$A$1:$EC$2998,MATCH(tbl_dmi_isin[[#This Row],[ISIN]],Corp_value!$B:$B,0),MATCH(T$2,Corp_value!$1:$1,0)))</f>
        <v>#N/A</v>
      </c>
      <c r="U293" s="132" t="e">
        <f>IF(tbl_dmi_isin[[#This Row],[Index]]&gt;$A$2,"",IF(INDEX(Corp_value!$A$1:$EC$2998,MATCH(tbl_dmi_isin[[#This Row],[ISIN]],Corp_value!$B:$B,0),MATCH(U$2,Corp_value!$1:$1,0))="--","",INDEX(Corp_value!$A$1:$EC$2998,MATCH(tbl_dmi_isin[[#This Row],[ISIN]],Corp_value!$B:$B,0),MATCH(U$2,Corp_value!$1:$1,0))))</f>
        <v>#N/A</v>
      </c>
      <c r="V293" s="145" t="str">
        <f>IFERROR(IF(tbl_dmi_isin[[#This Row],[Index]]&gt;$A$2,"",INDEX(Corp_value!$A$1:$EC$2998,MATCH(tbl_dmi_isin[[#This Row],[ISIN]],Corp_value!$B:$B,0),MATCH(V$2,Corp_value!$1:$1,0)))/100000000,"")</f>
        <v/>
      </c>
      <c r="W293" s="150" t="e">
        <f>IF(tbl_dmi_isin[[#This Row],[Index]]&gt;$A$2,"",INDEX(Corp_value!$A$1:$EC$2998,MATCH(tbl_dmi_isin[[#This Row],[ISIN]],Corp_value!$B:$B,0),MATCH(W$2,Corp_value!$1:$1,0)))</f>
        <v>#N/A</v>
      </c>
      <c r="X293" s="150" t="e">
        <f>IF(tbl_dmi_isin[[#This Row],[Index]]&gt;$A$2,"",INDEX(Corp_value!$A$1:$EC$2998,MATCH(tbl_dmi_isin[[#This Row],[ISIN]],Corp_value!$B:$B,0),MATCH(X$2,Corp_value!$1:$1,0)))</f>
        <v>#N/A</v>
      </c>
      <c r="Y293" s="153" t="e">
        <f>IF(tbl_dmi_isin[[#This Row],[Index]]&gt;$A$2,"",INDEX(Corp_value!$A$1:$EC$2998,MATCH(tbl_dmi_isin[[#This Row],[ISIN]],Corp_value!$B:$B,0),MATCH(Y$2,Corp_value!$1:$1,0)))</f>
        <v>#N/A</v>
      </c>
      <c r="Z293" s="153" t="e">
        <f>IF(tbl_dmi_isin[[#This Row],[Index]]&gt;$A$2,"",INDEX(Corp_value!$A$1:$EC$2998,MATCH(tbl_dmi_isin[[#This Row],[ISIN]],Corp_value!$B:$B,0),MATCH(Z$2,Corp_value!$1:$1,0)))</f>
        <v>#N/A</v>
      </c>
    </row>
    <row r="294" spans="1:26">
      <c r="A294" s="12">
        <v>291</v>
      </c>
      <c r="B294" s="85" t="str">
        <f>IF(tbl_dmi_isin[[#This Row],[Index]]&gt;$A$2,"",TEXT(INDEX(美元债一级!$A$2:$BO$2879,tbl_dmi_isin[[#This Row],[Index]]+1,MATCH(B$2,美元债一级!$2:$2,0)),"yyyy/mm/dd"))</f>
        <v>2023/01/13</v>
      </c>
      <c r="C294" s="12" t="str">
        <f>IF(tbl_dmi_isin[[#This Row],[Index]]&gt;$A$2,"",INDEX(美元债一级!$A$2:$BO$2880,tbl_dmi_isin[[#This Row],[Index]]+1,MATCH(C$2,美元债一级!$2:$2,0)))</f>
        <v>HK0000904760</v>
      </c>
      <c r="D294" s="12" t="str">
        <f>IF(tbl_dmi_isin[[#This Row],[Index]]&gt;$A$2,"",INDEX(美元债一级!$A$2:$BO$2880,tbl_dmi_isin[[#This Row],[Index]]+1,MATCH(D$2,美元债一级!$2:$2,0)))</f>
        <v>香港按揭证券有限公司</v>
      </c>
      <c r="E294" s="12" t="str">
        <f>TEXT(tbl_dmi_isin[[#This Row],[定价日]],"YYMMDD")&amp;tbl_dmi_isin[[#This Row],[ISIN]]</f>
        <v>230113HK0000904760</v>
      </c>
      <c r="F294" s="116"/>
      <c r="G294" s="24" t="e">
        <f>IF(tbl_dmi_isin[[#This Row],[Index]]&gt;$A$2,"",INDEX(Corp_value!$A$1:$EC$2998,MATCH(tbl_dmi_isin[[#This Row],[ISIN]],Corp_value!$B:$B,0),MATCH(G$2,Corp_value!$1:$1,0)))</f>
        <v>#N/A</v>
      </c>
      <c r="H294" s="25" t="e">
        <f>IF(tbl_dmi_isin[[#This Row],[Index]]&gt;$A$2,"",INDEX(Corp_value!$A$1:$EC$2998,MATCH(tbl_dmi_isin[[#This Row],[ISIN]],Corp_value!$B:$B,0),MATCH(H$2,Corp_value!$1:$1,0)))</f>
        <v>#N/A</v>
      </c>
      <c r="I294" s="25" t="e">
        <f>IF(tbl_dmi_isin[[#This Row],[Index]]&gt;$A$2,"",IF(INDEX(Corp_value!$A$1:$EC$2998,MATCH(tbl_dmi_isin[[#This Row],[ISIN]],Corp_value!$B:$B,0),MATCH(I$2,Corp_value!$1:$1,0))="--","",INDEX(Corp_value!$A$1:$EC$2998,MATCH(tbl_dmi_isin[[#This Row],[ISIN]],Corp_value!$B:$B,0),MATCH(I$2,Corp_value!$1:$1,0))))</f>
        <v>#N/A</v>
      </c>
      <c r="J294" s="24" t="e">
        <f>IF(tbl_dmi_isin[[#This Row],[Index]]&gt;$A$2,"",INDEX(Corp_value!$A$1:$EC$2998,MATCH(tbl_dmi_isin[[#This Row],[ISIN]],Corp_value!$B:$B,0),MATCH(J$2,Corp_value!$1:$1,0)))</f>
        <v>#N/A</v>
      </c>
      <c r="K294" s="24" t="e">
        <f>IF(tbl_dmi_isin[[#This Row],[Index]]&gt;$A$2,"",INDEX(Corp_value!$A$1:$EC$2998,MATCH(tbl_dmi_isin[[#This Row],[ISIN]],Corp_value!$B:$B,0),MATCH(K$2,Corp_value!$1:$1,0)))</f>
        <v>#N/A</v>
      </c>
      <c r="L294" s="24" t="e">
        <f>IF(tbl_dmi_isin[[#This Row],[Index]]&gt;$A$2,"",IF(INDEX(Corp_value!$A$1:$EC$2998,MATCH(tbl_dmi_isin[[#This Row],[ISIN]],Corp_value!$B:$B,0),MATCH(L$2,Corp_value!$1:$1,0))="--","",INDEX(Corp_value!$A$1:$EC$2998,MATCH(tbl_dmi_isin[[#This Row],[ISIN]],Corp_value!$B:$B,0),MATCH(L$2,Corp_value!$1:$1,0))))</f>
        <v>#N/A</v>
      </c>
      <c r="M294" s="132" t="e">
        <f>IF(tbl_dmi_isin[[#This Row],[Index]]&gt;$A$2,"",INDEX(Corp_value!$A$1:$EC$2998,MATCH(tbl_dmi_isin[[#This Row],[ISIN]],Corp_value!$B:$B,0),MATCH(M$2,Corp_value!$1:$1,0)))</f>
        <v>#N/A</v>
      </c>
      <c r="N294" s="132" t="e">
        <f>IF(tbl_dmi_isin[[#This Row],[Index]]&gt;$A$2,"",IF(INDEX(Corp_value!$A$1:$EC$2998,MATCH(tbl_dmi_isin[[#This Row],[ISIN]],Corp_value!$B:$B,0),MATCH(N$2,Corp_value!$1:$1,0))="--","",INDEX(Corp_value!$A$1:$EC$2998,MATCH(tbl_dmi_isin[[#This Row],[ISIN]],Corp_value!$B:$B,0),MATCH(N$2,Corp_value!$1:$1,0))))</f>
        <v>#N/A</v>
      </c>
      <c r="O294" s="132" t="e">
        <f>IF(tbl_dmi_isin[[#This Row],[Index]]&gt;$A$2,"",INDEX(Corp_value!$A$1:$EC$2998,MATCH(tbl_dmi_isin[[#This Row],[ISIN]],Corp_value!$B:$B,0),MATCH(O$2,Corp_value!$1:$1,0)))</f>
        <v>#N/A</v>
      </c>
      <c r="P294" s="147" t="e">
        <f>IF(tbl_dmi_isin[[#This Row],[Index]]&gt;$A$2,"",TEXT(INDEX(Corp_value!$A$1:$EC$2998,MATCH(tbl_dmi_isin[[#This Row],[ISIN]],Corp_value!$B:$B,0),MATCH(P$2,Corp_value!$1:$1,0)),"yyyy/mm/dd"))</f>
        <v>#N/A</v>
      </c>
      <c r="Q294" s="147" t="e">
        <f>IF(tbl_dmi_isin[[#This Row],[Index]]&gt;$A$2,"",TEXT(INDEX(Corp_value!$A$1:$EC$2998,MATCH(tbl_dmi_isin[[#This Row],[ISIN]],Corp_value!$B:$B,0),MATCH(Q$2,Corp_value!$1:$1,0)),"yyyy/mm/dd"))</f>
        <v>#N/A</v>
      </c>
      <c r="R294" s="147" t="e">
        <f>IF(tbl_dmi_isin[[#This Row],[Index]]&gt;$A$2,"",IF(TEXT(INDEX(Corp_value!$A$1:$EC$2998,MATCH(tbl_dmi_isin[[#This Row],[ISIN]],Corp_value!$B:$B,0),MATCH(R$2,Corp_value!$1:$1,0)),"yyyy/mm/dd")="--","",TEXT(INDEX(Corp_value!$A$1:$EC$2998,MATCH(tbl_dmi_isin[[#This Row],[ISIN]],Corp_value!$B:$B,0),MATCH(R$2,Corp_value!$1:$1,0)),"yyyy/mm/dd")))</f>
        <v>#N/A</v>
      </c>
      <c r="S294" s="132" t="e">
        <f>IF(tbl_dmi_isin[[#This Row],[Index]]&gt;$A$2,"",INDEX(Corp_value!$A$1:$EC$2998,MATCH(tbl_dmi_isin[[#This Row],[ISIN]],Corp_value!$B:$B,0),MATCH(S$2,Corp_value!$1:$1,0)))</f>
        <v>#N/A</v>
      </c>
      <c r="T294" s="132" t="e">
        <f>IF(tbl_dmi_isin[[#This Row],[Index]]&gt;$A$2,"",INDEX(Corp_value!$A$1:$EC$2998,MATCH(tbl_dmi_isin[[#This Row],[ISIN]],Corp_value!$B:$B,0),MATCH(T$2,Corp_value!$1:$1,0)))</f>
        <v>#N/A</v>
      </c>
      <c r="U294" s="132" t="e">
        <f>IF(tbl_dmi_isin[[#This Row],[Index]]&gt;$A$2,"",IF(INDEX(Corp_value!$A$1:$EC$2998,MATCH(tbl_dmi_isin[[#This Row],[ISIN]],Corp_value!$B:$B,0),MATCH(U$2,Corp_value!$1:$1,0))="--","",INDEX(Corp_value!$A$1:$EC$2998,MATCH(tbl_dmi_isin[[#This Row],[ISIN]],Corp_value!$B:$B,0),MATCH(U$2,Corp_value!$1:$1,0))))</f>
        <v>#N/A</v>
      </c>
      <c r="V294" s="145" t="str">
        <f>IFERROR(IF(tbl_dmi_isin[[#This Row],[Index]]&gt;$A$2,"",INDEX(Corp_value!$A$1:$EC$2998,MATCH(tbl_dmi_isin[[#This Row],[ISIN]],Corp_value!$B:$B,0),MATCH(V$2,Corp_value!$1:$1,0)))/100000000,"")</f>
        <v/>
      </c>
      <c r="W294" s="150" t="e">
        <f>IF(tbl_dmi_isin[[#This Row],[Index]]&gt;$A$2,"",INDEX(Corp_value!$A$1:$EC$2998,MATCH(tbl_dmi_isin[[#This Row],[ISIN]],Corp_value!$B:$B,0),MATCH(W$2,Corp_value!$1:$1,0)))</f>
        <v>#N/A</v>
      </c>
      <c r="X294" s="150" t="e">
        <f>IF(tbl_dmi_isin[[#This Row],[Index]]&gt;$A$2,"",INDEX(Corp_value!$A$1:$EC$2998,MATCH(tbl_dmi_isin[[#This Row],[ISIN]],Corp_value!$B:$B,0),MATCH(X$2,Corp_value!$1:$1,0)))</f>
        <v>#N/A</v>
      </c>
      <c r="Y294" s="153" t="e">
        <f>IF(tbl_dmi_isin[[#This Row],[Index]]&gt;$A$2,"",INDEX(Corp_value!$A$1:$EC$2998,MATCH(tbl_dmi_isin[[#This Row],[ISIN]],Corp_value!$B:$B,0),MATCH(Y$2,Corp_value!$1:$1,0)))</f>
        <v>#N/A</v>
      </c>
      <c r="Z294" s="153" t="e">
        <f>IF(tbl_dmi_isin[[#This Row],[Index]]&gt;$A$2,"",INDEX(Corp_value!$A$1:$EC$2998,MATCH(tbl_dmi_isin[[#This Row],[ISIN]],Corp_value!$B:$B,0),MATCH(Z$2,Corp_value!$1:$1,0)))</f>
        <v>#N/A</v>
      </c>
    </row>
    <row r="295" spans="1:26">
      <c r="A295" s="12">
        <v>292</v>
      </c>
      <c r="B295" s="85" t="str">
        <f>IF(tbl_dmi_isin[[#This Row],[Index]]&gt;$A$2,"",TEXT(INDEX(美元债一级!$A$2:$BO$2879,tbl_dmi_isin[[#This Row],[Index]]+1,MATCH(B$2,美元债一级!$2:$2,0)),"yyyy/mm/dd"))</f>
        <v>2023/01/13</v>
      </c>
      <c r="C295" s="12" t="str">
        <f>IF(tbl_dmi_isin[[#This Row],[Index]]&gt;$A$2,"",INDEX(美元债一级!$A$2:$BO$2880,tbl_dmi_isin[[#This Row],[Index]]+1,MATCH(C$2,美元债一级!$2:$2,0)))</f>
        <v>XS2560864253</v>
      </c>
      <c r="D295" s="12" t="str">
        <f>IF(tbl_dmi_isin[[#This Row],[Index]]&gt;$A$2,"",INDEX(美元债一级!$A$2:$BO$2880,tbl_dmi_isin[[#This Row],[Index]]+1,MATCH(D$2,美元债一级!$2:$2,0)))</f>
        <v>淄博高新国有资本投资有限公司</v>
      </c>
      <c r="E295" s="12" t="str">
        <f>TEXT(tbl_dmi_isin[[#This Row],[定价日]],"YYMMDD")&amp;tbl_dmi_isin[[#This Row],[ISIN]]</f>
        <v>230113XS2560864253</v>
      </c>
      <c r="F295" s="116"/>
      <c r="G295" s="24" t="e">
        <f>IF(tbl_dmi_isin[[#This Row],[Index]]&gt;$A$2,"",INDEX(Corp_value!$A$1:$EC$2998,MATCH(tbl_dmi_isin[[#This Row],[ISIN]],Corp_value!$B:$B,0),MATCH(G$2,Corp_value!$1:$1,0)))</f>
        <v>#N/A</v>
      </c>
      <c r="H295" s="25" t="e">
        <f>IF(tbl_dmi_isin[[#This Row],[Index]]&gt;$A$2,"",INDEX(Corp_value!$A$1:$EC$2998,MATCH(tbl_dmi_isin[[#This Row],[ISIN]],Corp_value!$B:$B,0),MATCH(H$2,Corp_value!$1:$1,0)))</f>
        <v>#N/A</v>
      </c>
      <c r="I295" s="25" t="e">
        <f>IF(tbl_dmi_isin[[#This Row],[Index]]&gt;$A$2,"",IF(INDEX(Corp_value!$A$1:$EC$2998,MATCH(tbl_dmi_isin[[#This Row],[ISIN]],Corp_value!$B:$B,0),MATCH(I$2,Corp_value!$1:$1,0))="--","",INDEX(Corp_value!$A$1:$EC$2998,MATCH(tbl_dmi_isin[[#This Row],[ISIN]],Corp_value!$B:$B,0),MATCH(I$2,Corp_value!$1:$1,0))))</f>
        <v>#N/A</v>
      </c>
      <c r="J295" s="24" t="e">
        <f>IF(tbl_dmi_isin[[#This Row],[Index]]&gt;$A$2,"",INDEX(Corp_value!$A$1:$EC$2998,MATCH(tbl_dmi_isin[[#This Row],[ISIN]],Corp_value!$B:$B,0),MATCH(J$2,Corp_value!$1:$1,0)))</f>
        <v>#N/A</v>
      </c>
      <c r="K295" s="24" t="e">
        <f>IF(tbl_dmi_isin[[#This Row],[Index]]&gt;$A$2,"",INDEX(Corp_value!$A$1:$EC$2998,MATCH(tbl_dmi_isin[[#This Row],[ISIN]],Corp_value!$B:$B,0),MATCH(K$2,Corp_value!$1:$1,0)))</f>
        <v>#N/A</v>
      </c>
      <c r="L295" s="24" t="e">
        <f>IF(tbl_dmi_isin[[#This Row],[Index]]&gt;$A$2,"",IF(INDEX(Corp_value!$A$1:$EC$2998,MATCH(tbl_dmi_isin[[#This Row],[ISIN]],Corp_value!$B:$B,0),MATCH(L$2,Corp_value!$1:$1,0))="--","",INDEX(Corp_value!$A$1:$EC$2998,MATCH(tbl_dmi_isin[[#This Row],[ISIN]],Corp_value!$B:$B,0),MATCH(L$2,Corp_value!$1:$1,0))))</f>
        <v>#N/A</v>
      </c>
      <c r="M295" s="132" t="e">
        <f>IF(tbl_dmi_isin[[#This Row],[Index]]&gt;$A$2,"",INDEX(Corp_value!$A$1:$EC$2998,MATCH(tbl_dmi_isin[[#This Row],[ISIN]],Corp_value!$B:$B,0),MATCH(M$2,Corp_value!$1:$1,0)))</f>
        <v>#N/A</v>
      </c>
      <c r="N295" s="132" t="e">
        <f>IF(tbl_dmi_isin[[#This Row],[Index]]&gt;$A$2,"",IF(INDEX(Corp_value!$A$1:$EC$2998,MATCH(tbl_dmi_isin[[#This Row],[ISIN]],Corp_value!$B:$B,0),MATCH(N$2,Corp_value!$1:$1,0))="--","",INDEX(Corp_value!$A$1:$EC$2998,MATCH(tbl_dmi_isin[[#This Row],[ISIN]],Corp_value!$B:$B,0),MATCH(N$2,Corp_value!$1:$1,0))))</f>
        <v>#N/A</v>
      </c>
      <c r="O295" s="132" t="e">
        <f>IF(tbl_dmi_isin[[#This Row],[Index]]&gt;$A$2,"",INDEX(Corp_value!$A$1:$EC$2998,MATCH(tbl_dmi_isin[[#This Row],[ISIN]],Corp_value!$B:$B,0),MATCH(O$2,Corp_value!$1:$1,0)))</f>
        <v>#N/A</v>
      </c>
      <c r="P295" s="147" t="e">
        <f>IF(tbl_dmi_isin[[#This Row],[Index]]&gt;$A$2,"",TEXT(INDEX(Corp_value!$A$1:$EC$2998,MATCH(tbl_dmi_isin[[#This Row],[ISIN]],Corp_value!$B:$B,0),MATCH(P$2,Corp_value!$1:$1,0)),"yyyy/mm/dd"))</f>
        <v>#N/A</v>
      </c>
      <c r="Q295" s="147" t="e">
        <f>IF(tbl_dmi_isin[[#This Row],[Index]]&gt;$A$2,"",TEXT(INDEX(Corp_value!$A$1:$EC$2998,MATCH(tbl_dmi_isin[[#This Row],[ISIN]],Corp_value!$B:$B,0),MATCH(Q$2,Corp_value!$1:$1,0)),"yyyy/mm/dd"))</f>
        <v>#N/A</v>
      </c>
      <c r="R295" s="147" t="e">
        <f>IF(tbl_dmi_isin[[#This Row],[Index]]&gt;$A$2,"",IF(TEXT(INDEX(Corp_value!$A$1:$EC$2998,MATCH(tbl_dmi_isin[[#This Row],[ISIN]],Corp_value!$B:$B,0),MATCH(R$2,Corp_value!$1:$1,0)),"yyyy/mm/dd")="--","",TEXT(INDEX(Corp_value!$A$1:$EC$2998,MATCH(tbl_dmi_isin[[#This Row],[ISIN]],Corp_value!$B:$B,0),MATCH(R$2,Corp_value!$1:$1,0)),"yyyy/mm/dd")))</f>
        <v>#N/A</v>
      </c>
      <c r="S295" s="132" t="e">
        <f>IF(tbl_dmi_isin[[#This Row],[Index]]&gt;$A$2,"",INDEX(Corp_value!$A$1:$EC$2998,MATCH(tbl_dmi_isin[[#This Row],[ISIN]],Corp_value!$B:$B,0),MATCH(S$2,Corp_value!$1:$1,0)))</f>
        <v>#N/A</v>
      </c>
      <c r="T295" s="132" t="e">
        <f>IF(tbl_dmi_isin[[#This Row],[Index]]&gt;$A$2,"",INDEX(Corp_value!$A$1:$EC$2998,MATCH(tbl_dmi_isin[[#This Row],[ISIN]],Corp_value!$B:$B,0),MATCH(T$2,Corp_value!$1:$1,0)))</f>
        <v>#N/A</v>
      </c>
      <c r="U295" s="132" t="e">
        <f>IF(tbl_dmi_isin[[#This Row],[Index]]&gt;$A$2,"",IF(INDEX(Corp_value!$A$1:$EC$2998,MATCH(tbl_dmi_isin[[#This Row],[ISIN]],Corp_value!$B:$B,0),MATCH(U$2,Corp_value!$1:$1,0))="--","",INDEX(Corp_value!$A$1:$EC$2998,MATCH(tbl_dmi_isin[[#This Row],[ISIN]],Corp_value!$B:$B,0),MATCH(U$2,Corp_value!$1:$1,0))))</f>
        <v>#N/A</v>
      </c>
      <c r="V295" s="145" t="str">
        <f>IFERROR(IF(tbl_dmi_isin[[#This Row],[Index]]&gt;$A$2,"",INDEX(Corp_value!$A$1:$EC$2998,MATCH(tbl_dmi_isin[[#This Row],[ISIN]],Corp_value!$B:$B,0),MATCH(V$2,Corp_value!$1:$1,0)))/100000000,"")</f>
        <v/>
      </c>
      <c r="W295" s="150" t="e">
        <f>IF(tbl_dmi_isin[[#This Row],[Index]]&gt;$A$2,"",INDEX(Corp_value!$A$1:$EC$2998,MATCH(tbl_dmi_isin[[#This Row],[ISIN]],Corp_value!$B:$B,0),MATCH(W$2,Corp_value!$1:$1,0)))</f>
        <v>#N/A</v>
      </c>
      <c r="X295" s="150" t="e">
        <f>IF(tbl_dmi_isin[[#This Row],[Index]]&gt;$A$2,"",INDEX(Corp_value!$A$1:$EC$2998,MATCH(tbl_dmi_isin[[#This Row],[ISIN]],Corp_value!$B:$B,0),MATCH(X$2,Corp_value!$1:$1,0)))</f>
        <v>#N/A</v>
      </c>
      <c r="Y295" s="153" t="e">
        <f>IF(tbl_dmi_isin[[#This Row],[Index]]&gt;$A$2,"",INDEX(Corp_value!$A$1:$EC$2998,MATCH(tbl_dmi_isin[[#This Row],[ISIN]],Corp_value!$B:$B,0),MATCH(Y$2,Corp_value!$1:$1,0)))</f>
        <v>#N/A</v>
      </c>
      <c r="Z295" s="153" t="e">
        <f>IF(tbl_dmi_isin[[#This Row],[Index]]&gt;$A$2,"",INDEX(Corp_value!$A$1:$EC$2998,MATCH(tbl_dmi_isin[[#This Row],[ISIN]],Corp_value!$B:$B,0),MATCH(Z$2,Corp_value!$1:$1,0)))</f>
        <v>#N/A</v>
      </c>
    </row>
    <row r="296" spans="1:26">
      <c r="A296" s="12">
        <v>293</v>
      </c>
      <c r="B296" s="85" t="str">
        <f>IF(tbl_dmi_isin[[#This Row],[Index]]&gt;$A$2,"",TEXT(INDEX(美元债一级!$A$2:$BO$2879,tbl_dmi_isin[[#This Row],[Index]]+1,MATCH(B$2,美元债一级!$2:$2,0)),"yyyy/mm/dd"))</f>
        <v>2023/01/13</v>
      </c>
      <c r="C296" s="12" t="str">
        <f>IF(tbl_dmi_isin[[#This Row],[Index]]&gt;$A$2,"",INDEX(美元债一级!$A$2:$BO$2880,tbl_dmi_isin[[#This Row],[Index]]+1,MATCH(C$2,美元债一级!$2:$2,0)))</f>
        <v>XS2572133580</v>
      </c>
      <c r="D296" s="12" t="str">
        <f>IF(tbl_dmi_isin[[#This Row],[Index]]&gt;$A$2,"",INDEX(美元债一级!$A$2:$BO$2880,tbl_dmi_isin[[#This Row],[Index]]+1,MATCH(D$2,美元债一级!$2:$2,0)))</f>
        <v>济南章丘控股集团有限公司</v>
      </c>
      <c r="E296" s="12" t="str">
        <f>TEXT(tbl_dmi_isin[[#This Row],[定价日]],"YYMMDD")&amp;tbl_dmi_isin[[#This Row],[ISIN]]</f>
        <v>230113XS2572133580</v>
      </c>
      <c r="F296" s="116"/>
      <c r="G296" s="24" t="e">
        <f>IF(tbl_dmi_isin[[#This Row],[Index]]&gt;$A$2,"",INDEX(Corp_value!$A$1:$EC$2998,MATCH(tbl_dmi_isin[[#This Row],[ISIN]],Corp_value!$B:$B,0),MATCH(G$2,Corp_value!$1:$1,0)))</f>
        <v>#N/A</v>
      </c>
      <c r="H296" s="25" t="e">
        <f>IF(tbl_dmi_isin[[#This Row],[Index]]&gt;$A$2,"",INDEX(Corp_value!$A$1:$EC$2998,MATCH(tbl_dmi_isin[[#This Row],[ISIN]],Corp_value!$B:$B,0),MATCH(H$2,Corp_value!$1:$1,0)))</f>
        <v>#N/A</v>
      </c>
      <c r="I296" s="25" t="e">
        <f>IF(tbl_dmi_isin[[#This Row],[Index]]&gt;$A$2,"",IF(INDEX(Corp_value!$A$1:$EC$2998,MATCH(tbl_dmi_isin[[#This Row],[ISIN]],Corp_value!$B:$B,0),MATCH(I$2,Corp_value!$1:$1,0))="--","",INDEX(Corp_value!$A$1:$EC$2998,MATCH(tbl_dmi_isin[[#This Row],[ISIN]],Corp_value!$B:$B,0),MATCH(I$2,Corp_value!$1:$1,0))))</f>
        <v>#N/A</v>
      </c>
      <c r="J296" s="24" t="e">
        <f>IF(tbl_dmi_isin[[#This Row],[Index]]&gt;$A$2,"",INDEX(Corp_value!$A$1:$EC$2998,MATCH(tbl_dmi_isin[[#This Row],[ISIN]],Corp_value!$B:$B,0),MATCH(J$2,Corp_value!$1:$1,0)))</f>
        <v>#N/A</v>
      </c>
      <c r="K296" s="24" t="e">
        <f>IF(tbl_dmi_isin[[#This Row],[Index]]&gt;$A$2,"",INDEX(Corp_value!$A$1:$EC$2998,MATCH(tbl_dmi_isin[[#This Row],[ISIN]],Corp_value!$B:$B,0),MATCH(K$2,Corp_value!$1:$1,0)))</f>
        <v>#N/A</v>
      </c>
      <c r="L296" s="24" t="e">
        <f>IF(tbl_dmi_isin[[#This Row],[Index]]&gt;$A$2,"",IF(INDEX(Corp_value!$A$1:$EC$2998,MATCH(tbl_dmi_isin[[#This Row],[ISIN]],Corp_value!$B:$B,0),MATCH(L$2,Corp_value!$1:$1,0))="--","",INDEX(Corp_value!$A$1:$EC$2998,MATCH(tbl_dmi_isin[[#This Row],[ISIN]],Corp_value!$B:$B,0),MATCH(L$2,Corp_value!$1:$1,0))))</f>
        <v>#N/A</v>
      </c>
      <c r="M296" s="132" t="e">
        <f>IF(tbl_dmi_isin[[#This Row],[Index]]&gt;$A$2,"",INDEX(Corp_value!$A$1:$EC$2998,MATCH(tbl_dmi_isin[[#This Row],[ISIN]],Corp_value!$B:$B,0),MATCH(M$2,Corp_value!$1:$1,0)))</f>
        <v>#N/A</v>
      </c>
      <c r="N296" s="132" t="e">
        <f>IF(tbl_dmi_isin[[#This Row],[Index]]&gt;$A$2,"",IF(INDEX(Corp_value!$A$1:$EC$2998,MATCH(tbl_dmi_isin[[#This Row],[ISIN]],Corp_value!$B:$B,0),MATCH(N$2,Corp_value!$1:$1,0))="--","",INDEX(Corp_value!$A$1:$EC$2998,MATCH(tbl_dmi_isin[[#This Row],[ISIN]],Corp_value!$B:$B,0),MATCH(N$2,Corp_value!$1:$1,0))))</f>
        <v>#N/A</v>
      </c>
      <c r="O296" s="132" t="e">
        <f>IF(tbl_dmi_isin[[#This Row],[Index]]&gt;$A$2,"",INDEX(Corp_value!$A$1:$EC$2998,MATCH(tbl_dmi_isin[[#This Row],[ISIN]],Corp_value!$B:$B,0),MATCH(O$2,Corp_value!$1:$1,0)))</f>
        <v>#N/A</v>
      </c>
      <c r="P296" s="147" t="e">
        <f>IF(tbl_dmi_isin[[#This Row],[Index]]&gt;$A$2,"",TEXT(INDEX(Corp_value!$A$1:$EC$2998,MATCH(tbl_dmi_isin[[#This Row],[ISIN]],Corp_value!$B:$B,0),MATCH(P$2,Corp_value!$1:$1,0)),"yyyy/mm/dd"))</f>
        <v>#N/A</v>
      </c>
      <c r="Q296" s="147" t="e">
        <f>IF(tbl_dmi_isin[[#This Row],[Index]]&gt;$A$2,"",TEXT(INDEX(Corp_value!$A$1:$EC$2998,MATCH(tbl_dmi_isin[[#This Row],[ISIN]],Corp_value!$B:$B,0),MATCH(Q$2,Corp_value!$1:$1,0)),"yyyy/mm/dd"))</f>
        <v>#N/A</v>
      </c>
      <c r="R296" s="147" t="e">
        <f>IF(tbl_dmi_isin[[#This Row],[Index]]&gt;$A$2,"",IF(TEXT(INDEX(Corp_value!$A$1:$EC$2998,MATCH(tbl_dmi_isin[[#This Row],[ISIN]],Corp_value!$B:$B,0),MATCH(R$2,Corp_value!$1:$1,0)),"yyyy/mm/dd")="--","",TEXT(INDEX(Corp_value!$A$1:$EC$2998,MATCH(tbl_dmi_isin[[#This Row],[ISIN]],Corp_value!$B:$B,0),MATCH(R$2,Corp_value!$1:$1,0)),"yyyy/mm/dd")))</f>
        <v>#N/A</v>
      </c>
      <c r="S296" s="132" t="e">
        <f>IF(tbl_dmi_isin[[#This Row],[Index]]&gt;$A$2,"",INDEX(Corp_value!$A$1:$EC$2998,MATCH(tbl_dmi_isin[[#This Row],[ISIN]],Corp_value!$B:$B,0),MATCH(S$2,Corp_value!$1:$1,0)))</f>
        <v>#N/A</v>
      </c>
      <c r="T296" s="132" t="e">
        <f>IF(tbl_dmi_isin[[#This Row],[Index]]&gt;$A$2,"",INDEX(Corp_value!$A$1:$EC$2998,MATCH(tbl_dmi_isin[[#This Row],[ISIN]],Corp_value!$B:$B,0),MATCH(T$2,Corp_value!$1:$1,0)))</f>
        <v>#N/A</v>
      </c>
      <c r="U296" s="132" t="e">
        <f>IF(tbl_dmi_isin[[#This Row],[Index]]&gt;$A$2,"",IF(INDEX(Corp_value!$A$1:$EC$2998,MATCH(tbl_dmi_isin[[#This Row],[ISIN]],Corp_value!$B:$B,0),MATCH(U$2,Corp_value!$1:$1,0))="--","",INDEX(Corp_value!$A$1:$EC$2998,MATCH(tbl_dmi_isin[[#This Row],[ISIN]],Corp_value!$B:$B,0),MATCH(U$2,Corp_value!$1:$1,0))))</f>
        <v>#N/A</v>
      </c>
      <c r="V296" s="145" t="str">
        <f>IFERROR(IF(tbl_dmi_isin[[#This Row],[Index]]&gt;$A$2,"",INDEX(Corp_value!$A$1:$EC$2998,MATCH(tbl_dmi_isin[[#This Row],[ISIN]],Corp_value!$B:$B,0),MATCH(V$2,Corp_value!$1:$1,0)))/100000000,"")</f>
        <v/>
      </c>
      <c r="W296" s="150" t="e">
        <f>IF(tbl_dmi_isin[[#This Row],[Index]]&gt;$A$2,"",INDEX(Corp_value!$A$1:$EC$2998,MATCH(tbl_dmi_isin[[#This Row],[ISIN]],Corp_value!$B:$B,0),MATCH(W$2,Corp_value!$1:$1,0)))</f>
        <v>#N/A</v>
      </c>
      <c r="X296" s="150" t="e">
        <f>IF(tbl_dmi_isin[[#This Row],[Index]]&gt;$A$2,"",INDEX(Corp_value!$A$1:$EC$2998,MATCH(tbl_dmi_isin[[#This Row],[ISIN]],Corp_value!$B:$B,0),MATCH(X$2,Corp_value!$1:$1,0)))</f>
        <v>#N/A</v>
      </c>
      <c r="Y296" s="153" t="e">
        <f>IF(tbl_dmi_isin[[#This Row],[Index]]&gt;$A$2,"",INDEX(Corp_value!$A$1:$EC$2998,MATCH(tbl_dmi_isin[[#This Row],[ISIN]],Corp_value!$B:$B,0),MATCH(Y$2,Corp_value!$1:$1,0)))</f>
        <v>#N/A</v>
      </c>
      <c r="Z296" s="153" t="e">
        <f>IF(tbl_dmi_isin[[#This Row],[Index]]&gt;$A$2,"",INDEX(Corp_value!$A$1:$EC$2998,MATCH(tbl_dmi_isin[[#This Row],[ISIN]],Corp_value!$B:$B,0),MATCH(Z$2,Corp_value!$1:$1,0)))</f>
        <v>#N/A</v>
      </c>
    </row>
    <row r="297" spans="1:26">
      <c r="A297" s="12">
        <v>294</v>
      </c>
      <c r="B297" s="85" t="str">
        <f>IF(tbl_dmi_isin[[#This Row],[Index]]&gt;$A$2,"",TEXT(INDEX(美元债一级!$A$2:$BO$2879,tbl_dmi_isin[[#This Row],[Index]]+1,MATCH(B$2,美元债一级!$2:$2,0)),"yyyy/mm/dd"))</f>
        <v>2023/01/12</v>
      </c>
      <c r="C297" s="12" t="str">
        <f>IF(tbl_dmi_isin[[#This Row],[Index]]&gt;$A$2,"",INDEX(美元债一级!$A$2:$BO$2880,tbl_dmi_isin[[#This Row],[Index]]+1,MATCH(C$2,美元债一级!$2:$2,0)))</f>
        <v>XS2571672752</v>
      </c>
      <c r="D297" s="12" t="str">
        <f>IF(tbl_dmi_isin[[#This Row],[Index]]&gt;$A$2,"",INDEX(美元债一级!$A$2:$BO$2880,tbl_dmi_isin[[#This Row],[Index]]+1,MATCH(D$2,美元债一级!$2:$2,0)))</f>
        <v>泰安市城市发展投资有限公司</v>
      </c>
      <c r="E297" s="12" t="str">
        <f>TEXT(tbl_dmi_isin[[#This Row],[定价日]],"YYMMDD")&amp;tbl_dmi_isin[[#This Row],[ISIN]]</f>
        <v>230112XS2571672752</v>
      </c>
      <c r="F297" s="116"/>
      <c r="G297" s="24" t="e">
        <f>IF(tbl_dmi_isin[[#This Row],[Index]]&gt;$A$2,"",INDEX(Corp_value!$A$1:$EC$2998,MATCH(tbl_dmi_isin[[#This Row],[ISIN]],Corp_value!$B:$B,0),MATCH(G$2,Corp_value!$1:$1,0)))</f>
        <v>#N/A</v>
      </c>
      <c r="H297" s="25" t="e">
        <f>IF(tbl_dmi_isin[[#This Row],[Index]]&gt;$A$2,"",INDEX(Corp_value!$A$1:$EC$2998,MATCH(tbl_dmi_isin[[#This Row],[ISIN]],Corp_value!$B:$B,0),MATCH(H$2,Corp_value!$1:$1,0)))</f>
        <v>#N/A</v>
      </c>
      <c r="I297" s="25" t="e">
        <f>IF(tbl_dmi_isin[[#This Row],[Index]]&gt;$A$2,"",IF(INDEX(Corp_value!$A$1:$EC$2998,MATCH(tbl_dmi_isin[[#This Row],[ISIN]],Corp_value!$B:$B,0),MATCH(I$2,Corp_value!$1:$1,0))="--","",INDEX(Corp_value!$A$1:$EC$2998,MATCH(tbl_dmi_isin[[#This Row],[ISIN]],Corp_value!$B:$B,0),MATCH(I$2,Corp_value!$1:$1,0))))</f>
        <v>#N/A</v>
      </c>
      <c r="J297" s="24" t="e">
        <f>IF(tbl_dmi_isin[[#This Row],[Index]]&gt;$A$2,"",INDEX(Corp_value!$A$1:$EC$2998,MATCH(tbl_dmi_isin[[#This Row],[ISIN]],Corp_value!$B:$B,0),MATCH(J$2,Corp_value!$1:$1,0)))</f>
        <v>#N/A</v>
      </c>
      <c r="K297" s="24" t="e">
        <f>IF(tbl_dmi_isin[[#This Row],[Index]]&gt;$A$2,"",INDEX(Corp_value!$A$1:$EC$2998,MATCH(tbl_dmi_isin[[#This Row],[ISIN]],Corp_value!$B:$B,0),MATCH(K$2,Corp_value!$1:$1,0)))</f>
        <v>#N/A</v>
      </c>
      <c r="L297" s="24" t="e">
        <f>IF(tbl_dmi_isin[[#This Row],[Index]]&gt;$A$2,"",IF(INDEX(Corp_value!$A$1:$EC$2998,MATCH(tbl_dmi_isin[[#This Row],[ISIN]],Corp_value!$B:$B,0),MATCH(L$2,Corp_value!$1:$1,0))="--","",INDEX(Corp_value!$A$1:$EC$2998,MATCH(tbl_dmi_isin[[#This Row],[ISIN]],Corp_value!$B:$B,0),MATCH(L$2,Corp_value!$1:$1,0))))</f>
        <v>#N/A</v>
      </c>
      <c r="M297" s="132" t="e">
        <f>IF(tbl_dmi_isin[[#This Row],[Index]]&gt;$A$2,"",INDEX(Corp_value!$A$1:$EC$2998,MATCH(tbl_dmi_isin[[#This Row],[ISIN]],Corp_value!$B:$B,0),MATCH(M$2,Corp_value!$1:$1,0)))</f>
        <v>#N/A</v>
      </c>
      <c r="N297" s="132" t="e">
        <f>IF(tbl_dmi_isin[[#This Row],[Index]]&gt;$A$2,"",IF(INDEX(Corp_value!$A$1:$EC$2998,MATCH(tbl_dmi_isin[[#This Row],[ISIN]],Corp_value!$B:$B,0),MATCH(N$2,Corp_value!$1:$1,0))="--","",INDEX(Corp_value!$A$1:$EC$2998,MATCH(tbl_dmi_isin[[#This Row],[ISIN]],Corp_value!$B:$B,0),MATCH(N$2,Corp_value!$1:$1,0))))</f>
        <v>#N/A</v>
      </c>
      <c r="O297" s="132" t="e">
        <f>IF(tbl_dmi_isin[[#This Row],[Index]]&gt;$A$2,"",INDEX(Corp_value!$A$1:$EC$2998,MATCH(tbl_dmi_isin[[#This Row],[ISIN]],Corp_value!$B:$B,0),MATCH(O$2,Corp_value!$1:$1,0)))</f>
        <v>#N/A</v>
      </c>
      <c r="P297" s="147" t="e">
        <f>IF(tbl_dmi_isin[[#This Row],[Index]]&gt;$A$2,"",TEXT(INDEX(Corp_value!$A$1:$EC$2998,MATCH(tbl_dmi_isin[[#This Row],[ISIN]],Corp_value!$B:$B,0),MATCH(P$2,Corp_value!$1:$1,0)),"yyyy/mm/dd"))</f>
        <v>#N/A</v>
      </c>
      <c r="Q297" s="147" t="e">
        <f>IF(tbl_dmi_isin[[#This Row],[Index]]&gt;$A$2,"",TEXT(INDEX(Corp_value!$A$1:$EC$2998,MATCH(tbl_dmi_isin[[#This Row],[ISIN]],Corp_value!$B:$B,0),MATCH(Q$2,Corp_value!$1:$1,0)),"yyyy/mm/dd"))</f>
        <v>#N/A</v>
      </c>
      <c r="R297" s="147" t="e">
        <f>IF(tbl_dmi_isin[[#This Row],[Index]]&gt;$A$2,"",IF(TEXT(INDEX(Corp_value!$A$1:$EC$2998,MATCH(tbl_dmi_isin[[#This Row],[ISIN]],Corp_value!$B:$B,0),MATCH(R$2,Corp_value!$1:$1,0)),"yyyy/mm/dd")="--","",TEXT(INDEX(Corp_value!$A$1:$EC$2998,MATCH(tbl_dmi_isin[[#This Row],[ISIN]],Corp_value!$B:$B,0),MATCH(R$2,Corp_value!$1:$1,0)),"yyyy/mm/dd")))</f>
        <v>#N/A</v>
      </c>
      <c r="S297" s="132" t="e">
        <f>IF(tbl_dmi_isin[[#This Row],[Index]]&gt;$A$2,"",INDEX(Corp_value!$A$1:$EC$2998,MATCH(tbl_dmi_isin[[#This Row],[ISIN]],Corp_value!$B:$B,0),MATCH(S$2,Corp_value!$1:$1,0)))</f>
        <v>#N/A</v>
      </c>
      <c r="T297" s="132" t="e">
        <f>IF(tbl_dmi_isin[[#This Row],[Index]]&gt;$A$2,"",INDEX(Corp_value!$A$1:$EC$2998,MATCH(tbl_dmi_isin[[#This Row],[ISIN]],Corp_value!$B:$B,0),MATCH(T$2,Corp_value!$1:$1,0)))</f>
        <v>#N/A</v>
      </c>
      <c r="U297" s="132" t="e">
        <f>IF(tbl_dmi_isin[[#This Row],[Index]]&gt;$A$2,"",IF(INDEX(Corp_value!$A$1:$EC$2998,MATCH(tbl_dmi_isin[[#This Row],[ISIN]],Corp_value!$B:$B,0),MATCH(U$2,Corp_value!$1:$1,0))="--","",INDEX(Corp_value!$A$1:$EC$2998,MATCH(tbl_dmi_isin[[#This Row],[ISIN]],Corp_value!$B:$B,0),MATCH(U$2,Corp_value!$1:$1,0))))</f>
        <v>#N/A</v>
      </c>
      <c r="V297" s="145" t="str">
        <f>IFERROR(IF(tbl_dmi_isin[[#This Row],[Index]]&gt;$A$2,"",INDEX(Corp_value!$A$1:$EC$2998,MATCH(tbl_dmi_isin[[#This Row],[ISIN]],Corp_value!$B:$B,0),MATCH(V$2,Corp_value!$1:$1,0)))/100000000,"")</f>
        <v/>
      </c>
      <c r="W297" s="150" t="e">
        <f>IF(tbl_dmi_isin[[#This Row],[Index]]&gt;$A$2,"",INDEX(Corp_value!$A$1:$EC$2998,MATCH(tbl_dmi_isin[[#This Row],[ISIN]],Corp_value!$B:$B,0),MATCH(W$2,Corp_value!$1:$1,0)))</f>
        <v>#N/A</v>
      </c>
      <c r="X297" s="150" t="e">
        <f>IF(tbl_dmi_isin[[#This Row],[Index]]&gt;$A$2,"",INDEX(Corp_value!$A$1:$EC$2998,MATCH(tbl_dmi_isin[[#This Row],[ISIN]],Corp_value!$B:$B,0),MATCH(X$2,Corp_value!$1:$1,0)))</f>
        <v>#N/A</v>
      </c>
      <c r="Y297" s="153" t="e">
        <f>IF(tbl_dmi_isin[[#This Row],[Index]]&gt;$A$2,"",INDEX(Corp_value!$A$1:$EC$2998,MATCH(tbl_dmi_isin[[#This Row],[ISIN]],Corp_value!$B:$B,0),MATCH(Y$2,Corp_value!$1:$1,0)))</f>
        <v>#N/A</v>
      </c>
      <c r="Z297" s="153" t="e">
        <f>IF(tbl_dmi_isin[[#This Row],[Index]]&gt;$A$2,"",INDEX(Corp_value!$A$1:$EC$2998,MATCH(tbl_dmi_isin[[#This Row],[ISIN]],Corp_value!$B:$B,0),MATCH(Z$2,Corp_value!$1:$1,0)))</f>
        <v>#N/A</v>
      </c>
    </row>
    <row r="298" spans="1:26">
      <c r="A298" s="12">
        <v>295</v>
      </c>
      <c r="B298" s="85" t="str">
        <f>IF(tbl_dmi_isin[[#This Row],[Index]]&gt;$A$2,"",TEXT(INDEX(美元债一级!$A$2:$BO$2879,tbl_dmi_isin[[#This Row],[Index]]+1,MATCH(B$2,美元债一级!$2:$2,0)),"yyyy/mm/dd"))</f>
        <v>2023/01/09</v>
      </c>
      <c r="C298" s="12" t="str">
        <f>IF(tbl_dmi_isin[[#This Row],[Index]]&gt;$A$2,"",INDEX(美元债一级!$A$2:$BO$2880,tbl_dmi_isin[[#This Row],[Index]]+1,MATCH(C$2,美元债一级!$2:$2,0)))</f>
        <v>XS2576259233</v>
      </c>
      <c r="D298" s="12" t="str">
        <f>IF(tbl_dmi_isin[[#This Row],[Index]]&gt;$A$2,"",INDEX(美元债一级!$A$2:$BO$2880,tbl_dmi_isin[[#This Row],[Index]]+1,MATCH(D$2,美元债一级!$2:$2,0)))</f>
        <v>香港按揭证券有限公司</v>
      </c>
      <c r="E298" s="12" t="str">
        <f>TEXT(tbl_dmi_isin[[#This Row],[定价日]],"YYMMDD")&amp;tbl_dmi_isin[[#This Row],[ISIN]]</f>
        <v>230109XS2576259233</v>
      </c>
      <c r="F298" s="116"/>
      <c r="G298" s="24" t="e">
        <f>IF(tbl_dmi_isin[[#This Row],[Index]]&gt;$A$2,"",INDEX(Corp_value!$A$1:$EC$2998,MATCH(tbl_dmi_isin[[#This Row],[ISIN]],Corp_value!$B:$B,0),MATCH(G$2,Corp_value!$1:$1,0)))</f>
        <v>#N/A</v>
      </c>
      <c r="H298" s="25" t="e">
        <f>IF(tbl_dmi_isin[[#This Row],[Index]]&gt;$A$2,"",INDEX(Corp_value!$A$1:$EC$2998,MATCH(tbl_dmi_isin[[#This Row],[ISIN]],Corp_value!$B:$B,0),MATCH(H$2,Corp_value!$1:$1,0)))</f>
        <v>#N/A</v>
      </c>
      <c r="I298" s="25" t="e">
        <f>IF(tbl_dmi_isin[[#This Row],[Index]]&gt;$A$2,"",IF(INDEX(Corp_value!$A$1:$EC$2998,MATCH(tbl_dmi_isin[[#This Row],[ISIN]],Corp_value!$B:$B,0),MATCH(I$2,Corp_value!$1:$1,0))="--","",INDEX(Corp_value!$A$1:$EC$2998,MATCH(tbl_dmi_isin[[#This Row],[ISIN]],Corp_value!$B:$B,0),MATCH(I$2,Corp_value!$1:$1,0))))</f>
        <v>#N/A</v>
      </c>
      <c r="J298" s="24" t="e">
        <f>IF(tbl_dmi_isin[[#This Row],[Index]]&gt;$A$2,"",INDEX(Corp_value!$A$1:$EC$2998,MATCH(tbl_dmi_isin[[#This Row],[ISIN]],Corp_value!$B:$B,0),MATCH(J$2,Corp_value!$1:$1,0)))</f>
        <v>#N/A</v>
      </c>
      <c r="K298" s="24" t="e">
        <f>IF(tbl_dmi_isin[[#This Row],[Index]]&gt;$A$2,"",INDEX(Corp_value!$A$1:$EC$2998,MATCH(tbl_dmi_isin[[#This Row],[ISIN]],Corp_value!$B:$B,0),MATCH(K$2,Corp_value!$1:$1,0)))</f>
        <v>#N/A</v>
      </c>
      <c r="L298" s="24" t="e">
        <f>IF(tbl_dmi_isin[[#This Row],[Index]]&gt;$A$2,"",IF(INDEX(Corp_value!$A$1:$EC$2998,MATCH(tbl_dmi_isin[[#This Row],[ISIN]],Corp_value!$B:$B,0),MATCH(L$2,Corp_value!$1:$1,0))="--","",INDEX(Corp_value!$A$1:$EC$2998,MATCH(tbl_dmi_isin[[#This Row],[ISIN]],Corp_value!$B:$B,0),MATCH(L$2,Corp_value!$1:$1,0))))</f>
        <v>#N/A</v>
      </c>
      <c r="M298" s="132" t="e">
        <f>IF(tbl_dmi_isin[[#This Row],[Index]]&gt;$A$2,"",INDEX(Corp_value!$A$1:$EC$2998,MATCH(tbl_dmi_isin[[#This Row],[ISIN]],Corp_value!$B:$B,0),MATCH(M$2,Corp_value!$1:$1,0)))</f>
        <v>#N/A</v>
      </c>
      <c r="N298" s="132" t="e">
        <f>IF(tbl_dmi_isin[[#This Row],[Index]]&gt;$A$2,"",IF(INDEX(Corp_value!$A$1:$EC$2998,MATCH(tbl_dmi_isin[[#This Row],[ISIN]],Corp_value!$B:$B,0),MATCH(N$2,Corp_value!$1:$1,0))="--","",INDEX(Corp_value!$A$1:$EC$2998,MATCH(tbl_dmi_isin[[#This Row],[ISIN]],Corp_value!$B:$B,0),MATCH(N$2,Corp_value!$1:$1,0))))</f>
        <v>#N/A</v>
      </c>
      <c r="O298" s="132" t="e">
        <f>IF(tbl_dmi_isin[[#This Row],[Index]]&gt;$A$2,"",INDEX(Corp_value!$A$1:$EC$2998,MATCH(tbl_dmi_isin[[#This Row],[ISIN]],Corp_value!$B:$B,0),MATCH(O$2,Corp_value!$1:$1,0)))</f>
        <v>#N/A</v>
      </c>
      <c r="P298" s="147" t="e">
        <f>IF(tbl_dmi_isin[[#This Row],[Index]]&gt;$A$2,"",TEXT(INDEX(Corp_value!$A$1:$EC$2998,MATCH(tbl_dmi_isin[[#This Row],[ISIN]],Corp_value!$B:$B,0),MATCH(P$2,Corp_value!$1:$1,0)),"yyyy/mm/dd"))</f>
        <v>#N/A</v>
      </c>
      <c r="Q298" s="147" t="e">
        <f>IF(tbl_dmi_isin[[#This Row],[Index]]&gt;$A$2,"",TEXT(INDEX(Corp_value!$A$1:$EC$2998,MATCH(tbl_dmi_isin[[#This Row],[ISIN]],Corp_value!$B:$B,0),MATCH(Q$2,Corp_value!$1:$1,0)),"yyyy/mm/dd"))</f>
        <v>#N/A</v>
      </c>
      <c r="R298" s="147" t="e">
        <f>IF(tbl_dmi_isin[[#This Row],[Index]]&gt;$A$2,"",IF(TEXT(INDEX(Corp_value!$A$1:$EC$2998,MATCH(tbl_dmi_isin[[#This Row],[ISIN]],Corp_value!$B:$B,0),MATCH(R$2,Corp_value!$1:$1,0)),"yyyy/mm/dd")="--","",TEXT(INDEX(Corp_value!$A$1:$EC$2998,MATCH(tbl_dmi_isin[[#This Row],[ISIN]],Corp_value!$B:$B,0),MATCH(R$2,Corp_value!$1:$1,0)),"yyyy/mm/dd")))</f>
        <v>#N/A</v>
      </c>
      <c r="S298" s="132" t="e">
        <f>IF(tbl_dmi_isin[[#This Row],[Index]]&gt;$A$2,"",INDEX(Corp_value!$A$1:$EC$2998,MATCH(tbl_dmi_isin[[#This Row],[ISIN]],Corp_value!$B:$B,0),MATCH(S$2,Corp_value!$1:$1,0)))</f>
        <v>#N/A</v>
      </c>
      <c r="T298" s="132" t="e">
        <f>IF(tbl_dmi_isin[[#This Row],[Index]]&gt;$A$2,"",INDEX(Corp_value!$A$1:$EC$2998,MATCH(tbl_dmi_isin[[#This Row],[ISIN]],Corp_value!$B:$B,0),MATCH(T$2,Corp_value!$1:$1,0)))</f>
        <v>#N/A</v>
      </c>
      <c r="U298" s="132" t="e">
        <f>IF(tbl_dmi_isin[[#This Row],[Index]]&gt;$A$2,"",IF(INDEX(Corp_value!$A$1:$EC$2998,MATCH(tbl_dmi_isin[[#This Row],[ISIN]],Corp_value!$B:$B,0),MATCH(U$2,Corp_value!$1:$1,0))="--","",INDEX(Corp_value!$A$1:$EC$2998,MATCH(tbl_dmi_isin[[#This Row],[ISIN]],Corp_value!$B:$B,0),MATCH(U$2,Corp_value!$1:$1,0))))</f>
        <v>#N/A</v>
      </c>
      <c r="V298" s="145" t="str">
        <f>IFERROR(IF(tbl_dmi_isin[[#This Row],[Index]]&gt;$A$2,"",INDEX(Corp_value!$A$1:$EC$2998,MATCH(tbl_dmi_isin[[#This Row],[ISIN]],Corp_value!$B:$B,0),MATCH(V$2,Corp_value!$1:$1,0)))/100000000,"")</f>
        <v/>
      </c>
      <c r="W298" s="150" t="e">
        <f>IF(tbl_dmi_isin[[#This Row],[Index]]&gt;$A$2,"",INDEX(Corp_value!$A$1:$EC$2998,MATCH(tbl_dmi_isin[[#This Row],[ISIN]],Corp_value!$B:$B,0),MATCH(W$2,Corp_value!$1:$1,0)))</f>
        <v>#N/A</v>
      </c>
      <c r="X298" s="150" t="e">
        <f>IF(tbl_dmi_isin[[#This Row],[Index]]&gt;$A$2,"",INDEX(Corp_value!$A$1:$EC$2998,MATCH(tbl_dmi_isin[[#This Row],[ISIN]],Corp_value!$B:$B,0),MATCH(X$2,Corp_value!$1:$1,0)))</f>
        <v>#N/A</v>
      </c>
      <c r="Y298" s="153" t="e">
        <f>IF(tbl_dmi_isin[[#This Row],[Index]]&gt;$A$2,"",INDEX(Corp_value!$A$1:$EC$2998,MATCH(tbl_dmi_isin[[#This Row],[ISIN]],Corp_value!$B:$B,0),MATCH(Y$2,Corp_value!$1:$1,0)))</f>
        <v>#N/A</v>
      </c>
      <c r="Z298" s="153" t="e">
        <f>IF(tbl_dmi_isin[[#This Row],[Index]]&gt;$A$2,"",INDEX(Corp_value!$A$1:$EC$2998,MATCH(tbl_dmi_isin[[#This Row],[ISIN]],Corp_value!$B:$B,0),MATCH(Z$2,Corp_value!$1:$1,0)))</f>
        <v>#N/A</v>
      </c>
    </row>
    <row r="299" spans="1:26">
      <c r="A299" s="12">
        <v>296</v>
      </c>
      <c r="B299" s="85" t="str">
        <f>IF(tbl_dmi_isin[[#This Row],[Index]]&gt;$A$2,"",TEXT(INDEX(美元债一级!$A$2:$BO$2879,tbl_dmi_isin[[#This Row],[Index]]+1,MATCH(B$2,美元债一级!$2:$2,0)),"yyyy/mm/dd"))</f>
        <v>2023/01/06</v>
      </c>
      <c r="C299" s="12" t="str">
        <f>IF(tbl_dmi_isin[[#This Row],[Index]]&gt;$A$2,"",INDEX(美元债一级!$A$2:$BO$2880,tbl_dmi_isin[[#This Row],[Index]]+1,MATCH(C$2,美元债一级!$2:$2,0)))</f>
        <v>XS2576121805</v>
      </c>
      <c r="D299" s="12" t="str">
        <f>IF(tbl_dmi_isin[[#This Row],[Index]]&gt;$A$2,"",INDEX(美元债一级!$A$2:$BO$2880,tbl_dmi_isin[[#This Row],[Index]]+1,MATCH(D$2,美元债一级!$2:$2,0)))</f>
        <v>华泰国际金融控股有限公司</v>
      </c>
      <c r="E299" s="12" t="str">
        <f>TEXT(tbl_dmi_isin[[#This Row],[定价日]],"YYMMDD")&amp;tbl_dmi_isin[[#This Row],[ISIN]]</f>
        <v>230106XS2576121805</v>
      </c>
      <c r="F299" s="115"/>
      <c r="G299" s="24" t="e">
        <f>IF(tbl_dmi_isin[[#This Row],[Index]]&gt;$A$2,"",INDEX(Corp_value!$A$1:$EC$2998,MATCH(tbl_dmi_isin[[#This Row],[ISIN]],Corp_value!$B:$B,0),MATCH(G$2,Corp_value!$1:$1,0)))</f>
        <v>#N/A</v>
      </c>
      <c r="H299" s="25" t="e">
        <f>IF(tbl_dmi_isin[[#This Row],[Index]]&gt;$A$2,"",INDEX(Corp_value!$A$1:$EC$2998,MATCH(tbl_dmi_isin[[#This Row],[ISIN]],Corp_value!$B:$B,0),MATCH(H$2,Corp_value!$1:$1,0)))</f>
        <v>#N/A</v>
      </c>
      <c r="I299" s="25" t="e">
        <f>IF(tbl_dmi_isin[[#This Row],[Index]]&gt;$A$2,"",IF(INDEX(Corp_value!$A$1:$EC$2998,MATCH(tbl_dmi_isin[[#This Row],[ISIN]],Corp_value!$B:$B,0),MATCH(I$2,Corp_value!$1:$1,0))="--","",INDEX(Corp_value!$A$1:$EC$2998,MATCH(tbl_dmi_isin[[#This Row],[ISIN]],Corp_value!$B:$B,0),MATCH(I$2,Corp_value!$1:$1,0))))</f>
        <v>#N/A</v>
      </c>
      <c r="J299" s="24" t="e">
        <f>IF(tbl_dmi_isin[[#This Row],[Index]]&gt;$A$2,"",INDEX(Corp_value!$A$1:$EC$2998,MATCH(tbl_dmi_isin[[#This Row],[ISIN]],Corp_value!$B:$B,0),MATCH(J$2,Corp_value!$1:$1,0)))</f>
        <v>#N/A</v>
      </c>
      <c r="K299" s="24" t="e">
        <f>IF(tbl_dmi_isin[[#This Row],[Index]]&gt;$A$2,"",INDEX(Corp_value!$A$1:$EC$2998,MATCH(tbl_dmi_isin[[#This Row],[ISIN]],Corp_value!$B:$B,0),MATCH(K$2,Corp_value!$1:$1,0)))</f>
        <v>#N/A</v>
      </c>
      <c r="L299" s="24" t="e">
        <f>IF(tbl_dmi_isin[[#This Row],[Index]]&gt;$A$2,"",IF(INDEX(Corp_value!$A$1:$EC$2998,MATCH(tbl_dmi_isin[[#This Row],[ISIN]],Corp_value!$B:$B,0),MATCH(L$2,Corp_value!$1:$1,0))="--","",INDEX(Corp_value!$A$1:$EC$2998,MATCH(tbl_dmi_isin[[#This Row],[ISIN]],Corp_value!$B:$B,0),MATCH(L$2,Corp_value!$1:$1,0))))</f>
        <v>#N/A</v>
      </c>
      <c r="M299" s="132" t="e">
        <f>IF(tbl_dmi_isin[[#This Row],[Index]]&gt;$A$2,"",INDEX(Corp_value!$A$1:$EC$2998,MATCH(tbl_dmi_isin[[#This Row],[ISIN]],Corp_value!$B:$B,0),MATCH(M$2,Corp_value!$1:$1,0)))</f>
        <v>#N/A</v>
      </c>
      <c r="N299" s="132" t="e">
        <f>IF(tbl_dmi_isin[[#This Row],[Index]]&gt;$A$2,"",IF(INDEX(Corp_value!$A$1:$EC$2998,MATCH(tbl_dmi_isin[[#This Row],[ISIN]],Corp_value!$B:$B,0),MATCH(N$2,Corp_value!$1:$1,0))="--","",INDEX(Corp_value!$A$1:$EC$2998,MATCH(tbl_dmi_isin[[#This Row],[ISIN]],Corp_value!$B:$B,0),MATCH(N$2,Corp_value!$1:$1,0))))</f>
        <v>#N/A</v>
      </c>
      <c r="O299" s="132" t="e">
        <f>IF(tbl_dmi_isin[[#This Row],[Index]]&gt;$A$2,"",INDEX(Corp_value!$A$1:$EC$2998,MATCH(tbl_dmi_isin[[#This Row],[ISIN]],Corp_value!$B:$B,0),MATCH(O$2,Corp_value!$1:$1,0)))</f>
        <v>#N/A</v>
      </c>
      <c r="P299" s="147" t="e">
        <f>IF(tbl_dmi_isin[[#This Row],[Index]]&gt;$A$2,"",TEXT(INDEX(Corp_value!$A$1:$EC$2998,MATCH(tbl_dmi_isin[[#This Row],[ISIN]],Corp_value!$B:$B,0),MATCH(P$2,Corp_value!$1:$1,0)),"yyyy/mm/dd"))</f>
        <v>#N/A</v>
      </c>
      <c r="Q299" s="147" t="e">
        <f>IF(tbl_dmi_isin[[#This Row],[Index]]&gt;$A$2,"",TEXT(INDEX(Corp_value!$A$1:$EC$2998,MATCH(tbl_dmi_isin[[#This Row],[ISIN]],Corp_value!$B:$B,0),MATCH(Q$2,Corp_value!$1:$1,0)),"yyyy/mm/dd"))</f>
        <v>#N/A</v>
      </c>
      <c r="R299" s="147" t="e">
        <f>IF(tbl_dmi_isin[[#This Row],[Index]]&gt;$A$2,"",IF(TEXT(INDEX(Corp_value!$A$1:$EC$2998,MATCH(tbl_dmi_isin[[#This Row],[ISIN]],Corp_value!$B:$B,0),MATCH(R$2,Corp_value!$1:$1,0)),"yyyy/mm/dd")="--","",TEXT(INDEX(Corp_value!$A$1:$EC$2998,MATCH(tbl_dmi_isin[[#This Row],[ISIN]],Corp_value!$B:$B,0),MATCH(R$2,Corp_value!$1:$1,0)),"yyyy/mm/dd")))</f>
        <v>#N/A</v>
      </c>
      <c r="S299" s="132" t="e">
        <f>IF(tbl_dmi_isin[[#This Row],[Index]]&gt;$A$2,"",INDEX(Corp_value!$A$1:$EC$2998,MATCH(tbl_dmi_isin[[#This Row],[ISIN]],Corp_value!$B:$B,0),MATCH(S$2,Corp_value!$1:$1,0)))</f>
        <v>#N/A</v>
      </c>
      <c r="T299" s="132" t="e">
        <f>IF(tbl_dmi_isin[[#This Row],[Index]]&gt;$A$2,"",INDEX(Corp_value!$A$1:$EC$2998,MATCH(tbl_dmi_isin[[#This Row],[ISIN]],Corp_value!$B:$B,0),MATCH(T$2,Corp_value!$1:$1,0)))</f>
        <v>#N/A</v>
      </c>
      <c r="U299" s="132" t="e">
        <f>IF(tbl_dmi_isin[[#This Row],[Index]]&gt;$A$2,"",IF(INDEX(Corp_value!$A$1:$EC$2998,MATCH(tbl_dmi_isin[[#This Row],[ISIN]],Corp_value!$B:$B,0),MATCH(U$2,Corp_value!$1:$1,0))="--","",INDEX(Corp_value!$A$1:$EC$2998,MATCH(tbl_dmi_isin[[#This Row],[ISIN]],Corp_value!$B:$B,0),MATCH(U$2,Corp_value!$1:$1,0))))</f>
        <v>#N/A</v>
      </c>
      <c r="V299" s="145" t="str">
        <f>IFERROR(IF(tbl_dmi_isin[[#This Row],[Index]]&gt;$A$2,"",INDEX(Corp_value!$A$1:$EC$2998,MATCH(tbl_dmi_isin[[#This Row],[ISIN]],Corp_value!$B:$B,0),MATCH(V$2,Corp_value!$1:$1,0)))/100000000,"")</f>
        <v/>
      </c>
      <c r="W299" s="150" t="e">
        <f>IF(tbl_dmi_isin[[#This Row],[Index]]&gt;$A$2,"",INDEX(Corp_value!$A$1:$EC$2998,MATCH(tbl_dmi_isin[[#This Row],[ISIN]],Corp_value!$B:$B,0),MATCH(W$2,Corp_value!$1:$1,0)))</f>
        <v>#N/A</v>
      </c>
      <c r="X299" s="150" t="e">
        <f>IF(tbl_dmi_isin[[#This Row],[Index]]&gt;$A$2,"",INDEX(Corp_value!$A$1:$EC$2998,MATCH(tbl_dmi_isin[[#This Row],[ISIN]],Corp_value!$B:$B,0),MATCH(X$2,Corp_value!$1:$1,0)))</f>
        <v>#N/A</v>
      </c>
      <c r="Y299" s="153" t="e">
        <f>IF(tbl_dmi_isin[[#This Row],[Index]]&gt;$A$2,"",INDEX(Corp_value!$A$1:$EC$2998,MATCH(tbl_dmi_isin[[#This Row],[ISIN]],Corp_value!$B:$B,0),MATCH(Y$2,Corp_value!$1:$1,0)))</f>
        <v>#N/A</v>
      </c>
      <c r="Z299" s="153" t="e">
        <f>IF(tbl_dmi_isin[[#This Row],[Index]]&gt;$A$2,"",INDEX(Corp_value!$A$1:$EC$2998,MATCH(tbl_dmi_isin[[#This Row],[ISIN]],Corp_value!$B:$B,0),MATCH(Z$2,Corp_value!$1:$1,0)))</f>
        <v>#N/A</v>
      </c>
    </row>
    <row r="300" spans="1:26">
      <c r="A300" s="12">
        <v>297</v>
      </c>
      <c r="B300" s="85" t="str">
        <f>IF(tbl_dmi_isin[[#This Row],[Index]]&gt;$A$2,"",TEXT(INDEX(美元债一级!$A$2:$BO$2879,tbl_dmi_isin[[#This Row],[Index]]+1,MATCH(B$2,美元债一级!$2:$2,0)),"yyyy/mm/dd"))</f>
        <v>2022/12/30</v>
      </c>
      <c r="C300" s="12" t="str">
        <f>IF(tbl_dmi_isin[[#This Row],[Index]]&gt;$A$2,"",INDEX(美元债一级!$A$2:$BO$2880,tbl_dmi_isin[[#This Row],[Index]]+1,MATCH(C$2,美元债一级!$2:$2,0)))</f>
        <v>XS2500897678</v>
      </c>
      <c r="D300" s="12" t="str">
        <f>IF(tbl_dmi_isin[[#This Row],[Index]]&gt;$A$2,"",INDEX(美元债一级!$A$2:$BO$2880,tbl_dmi_isin[[#This Row],[Index]]+1,MATCH(D$2,美元债一级!$2:$2,0)))</f>
        <v>当代置业(中国)有限公司</v>
      </c>
      <c r="E300" s="12" t="str">
        <f>TEXT(tbl_dmi_isin[[#This Row],[定价日]],"YYMMDD")&amp;tbl_dmi_isin[[#This Row],[ISIN]]</f>
        <v>221230XS2500897678</v>
      </c>
      <c r="F300" s="115"/>
      <c r="G300" s="24" t="e">
        <f>IF(tbl_dmi_isin[[#This Row],[Index]]&gt;$A$2,"",INDEX(Corp_value!$A$1:$EC$2998,MATCH(tbl_dmi_isin[[#This Row],[ISIN]],Corp_value!$B:$B,0),MATCH(G$2,Corp_value!$1:$1,0)))</f>
        <v>#N/A</v>
      </c>
      <c r="H300" s="25" t="e">
        <f>IF(tbl_dmi_isin[[#This Row],[Index]]&gt;$A$2,"",INDEX(Corp_value!$A$1:$EC$2998,MATCH(tbl_dmi_isin[[#This Row],[ISIN]],Corp_value!$B:$B,0),MATCH(H$2,Corp_value!$1:$1,0)))</f>
        <v>#N/A</v>
      </c>
      <c r="I300" s="25" t="e">
        <f>IF(tbl_dmi_isin[[#This Row],[Index]]&gt;$A$2,"",IF(INDEX(Corp_value!$A$1:$EC$2998,MATCH(tbl_dmi_isin[[#This Row],[ISIN]],Corp_value!$B:$B,0),MATCH(I$2,Corp_value!$1:$1,0))="--","",INDEX(Corp_value!$A$1:$EC$2998,MATCH(tbl_dmi_isin[[#This Row],[ISIN]],Corp_value!$B:$B,0),MATCH(I$2,Corp_value!$1:$1,0))))</f>
        <v>#N/A</v>
      </c>
      <c r="J300" s="24" t="e">
        <f>IF(tbl_dmi_isin[[#This Row],[Index]]&gt;$A$2,"",INDEX(Corp_value!$A$1:$EC$2998,MATCH(tbl_dmi_isin[[#This Row],[ISIN]],Corp_value!$B:$B,0),MATCH(J$2,Corp_value!$1:$1,0)))</f>
        <v>#N/A</v>
      </c>
      <c r="K300" s="24" t="e">
        <f>IF(tbl_dmi_isin[[#This Row],[Index]]&gt;$A$2,"",INDEX(Corp_value!$A$1:$EC$2998,MATCH(tbl_dmi_isin[[#This Row],[ISIN]],Corp_value!$B:$B,0),MATCH(K$2,Corp_value!$1:$1,0)))</f>
        <v>#N/A</v>
      </c>
      <c r="L300" s="24" t="e">
        <f>IF(tbl_dmi_isin[[#This Row],[Index]]&gt;$A$2,"",IF(INDEX(Corp_value!$A$1:$EC$2998,MATCH(tbl_dmi_isin[[#This Row],[ISIN]],Corp_value!$B:$B,0),MATCH(L$2,Corp_value!$1:$1,0))="--","",INDEX(Corp_value!$A$1:$EC$2998,MATCH(tbl_dmi_isin[[#This Row],[ISIN]],Corp_value!$B:$B,0),MATCH(L$2,Corp_value!$1:$1,0))))</f>
        <v>#N/A</v>
      </c>
      <c r="M300" s="132" t="e">
        <f>IF(tbl_dmi_isin[[#This Row],[Index]]&gt;$A$2,"",INDEX(Corp_value!$A$1:$EC$2998,MATCH(tbl_dmi_isin[[#This Row],[ISIN]],Corp_value!$B:$B,0),MATCH(M$2,Corp_value!$1:$1,0)))</f>
        <v>#N/A</v>
      </c>
      <c r="N300" s="132" t="e">
        <f>IF(tbl_dmi_isin[[#This Row],[Index]]&gt;$A$2,"",IF(INDEX(Corp_value!$A$1:$EC$2998,MATCH(tbl_dmi_isin[[#This Row],[ISIN]],Corp_value!$B:$B,0),MATCH(N$2,Corp_value!$1:$1,0))="--","",INDEX(Corp_value!$A$1:$EC$2998,MATCH(tbl_dmi_isin[[#This Row],[ISIN]],Corp_value!$B:$B,0),MATCH(N$2,Corp_value!$1:$1,0))))</f>
        <v>#N/A</v>
      </c>
      <c r="O300" s="132" t="e">
        <f>IF(tbl_dmi_isin[[#This Row],[Index]]&gt;$A$2,"",INDEX(Corp_value!$A$1:$EC$2998,MATCH(tbl_dmi_isin[[#This Row],[ISIN]],Corp_value!$B:$B,0),MATCH(O$2,Corp_value!$1:$1,0)))</f>
        <v>#N/A</v>
      </c>
      <c r="P300" s="147" t="e">
        <f>IF(tbl_dmi_isin[[#This Row],[Index]]&gt;$A$2,"",TEXT(INDEX(Corp_value!$A$1:$EC$2998,MATCH(tbl_dmi_isin[[#This Row],[ISIN]],Corp_value!$B:$B,0),MATCH(P$2,Corp_value!$1:$1,0)),"yyyy/mm/dd"))</f>
        <v>#N/A</v>
      </c>
      <c r="Q300" s="147" t="e">
        <f>IF(tbl_dmi_isin[[#This Row],[Index]]&gt;$A$2,"",TEXT(INDEX(Corp_value!$A$1:$EC$2998,MATCH(tbl_dmi_isin[[#This Row],[ISIN]],Corp_value!$B:$B,0),MATCH(Q$2,Corp_value!$1:$1,0)),"yyyy/mm/dd"))</f>
        <v>#N/A</v>
      </c>
      <c r="R300" s="147" t="e">
        <f>IF(tbl_dmi_isin[[#This Row],[Index]]&gt;$A$2,"",IF(TEXT(INDEX(Corp_value!$A$1:$EC$2998,MATCH(tbl_dmi_isin[[#This Row],[ISIN]],Corp_value!$B:$B,0),MATCH(R$2,Corp_value!$1:$1,0)),"yyyy/mm/dd")="--","",TEXT(INDEX(Corp_value!$A$1:$EC$2998,MATCH(tbl_dmi_isin[[#This Row],[ISIN]],Corp_value!$B:$B,0),MATCH(R$2,Corp_value!$1:$1,0)),"yyyy/mm/dd")))</f>
        <v>#N/A</v>
      </c>
      <c r="S300" s="132" t="e">
        <f>IF(tbl_dmi_isin[[#This Row],[Index]]&gt;$A$2,"",INDEX(Corp_value!$A$1:$EC$2998,MATCH(tbl_dmi_isin[[#This Row],[ISIN]],Corp_value!$B:$B,0),MATCH(S$2,Corp_value!$1:$1,0)))</f>
        <v>#N/A</v>
      </c>
      <c r="T300" s="132" t="e">
        <f>IF(tbl_dmi_isin[[#This Row],[Index]]&gt;$A$2,"",INDEX(Corp_value!$A$1:$EC$2998,MATCH(tbl_dmi_isin[[#This Row],[ISIN]],Corp_value!$B:$B,0),MATCH(T$2,Corp_value!$1:$1,0)))</f>
        <v>#N/A</v>
      </c>
      <c r="U300" s="132" t="e">
        <f>IF(tbl_dmi_isin[[#This Row],[Index]]&gt;$A$2,"",IF(INDEX(Corp_value!$A$1:$EC$2998,MATCH(tbl_dmi_isin[[#This Row],[ISIN]],Corp_value!$B:$B,0),MATCH(U$2,Corp_value!$1:$1,0))="--","",INDEX(Corp_value!$A$1:$EC$2998,MATCH(tbl_dmi_isin[[#This Row],[ISIN]],Corp_value!$B:$B,0),MATCH(U$2,Corp_value!$1:$1,0))))</f>
        <v>#N/A</v>
      </c>
      <c r="V300" s="145" t="str">
        <f>IFERROR(IF(tbl_dmi_isin[[#This Row],[Index]]&gt;$A$2,"",INDEX(Corp_value!$A$1:$EC$2998,MATCH(tbl_dmi_isin[[#This Row],[ISIN]],Corp_value!$B:$B,0),MATCH(V$2,Corp_value!$1:$1,0)))/100000000,"")</f>
        <v/>
      </c>
      <c r="W300" s="150" t="e">
        <f>IF(tbl_dmi_isin[[#This Row],[Index]]&gt;$A$2,"",INDEX(Corp_value!$A$1:$EC$2998,MATCH(tbl_dmi_isin[[#This Row],[ISIN]],Corp_value!$B:$B,0),MATCH(W$2,Corp_value!$1:$1,0)))</f>
        <v>#N/A</v>
      </c>
      <c r="X300" s="150" t="e">
        <f>IF(tbl_dmi_isin[[#This Row],[Index]]&gt;$A$2,"",INDEX(Corp_value!$A$1:$EC$2998,MATCH(tbl_dmi_isin[[#This Row],[ISIN]],Corp_value!$B:$B,0),MATCH(X$2,Corp_value!$1:$1,0)))</f>
        <v>#N/A</v>
      </c>
      <c r="Y300" s="153" t="e">
        <f>IF(tbl_dmi_isin[[#This Row],[Index]]&gt;$A$2,"",INDEX(Corp_value!$A$1:$EC$2998,MATCH(tbl_dmi_isin[[#This Row],[ISIN]],Corp_value!$B:$B,0),MATCH(Y$2,Corp_value!$1:$1,0)))</f>
        <v>#N/A</v>
      </c>
      <c r="Z300" s="153" t="e">
        <f>IF(tbl_dmi_isin[[#This Row],[Index]]&gt;$A$2,"",INDEX(Corp_value!$A$1:$EC$2998,MATCH(tbl_dmi_isin[[#This Row],[ISIN]],Corp_value!$B:$B,0),MATCH(Z$2,Corp_value!$1:$1,0)))</f>
        <v>#N/A</v>
      </c>
    </row>
    <row r="301" spans="1:26">
      <c r="A301" s="12">
        <v>298</v>
      </c>
      <c r="B301" s="85" t="str">
        <f>IF(tbl_dmi_isin[[#This Row],[Index]]&gt;$A$2,"",TEXT(INDEX(美元债一级!$A$2:$BO$2879,tbl_dmi_isin[[#This Row],[Index]]+1,MATCH(B$2,美元债一级!$2:$2,0)),"yyyy/mm/dd"))</f>
        <v>2022/12/30</v>
      </c>
      <c r="C301" s="12" t="str">
        <f>IF(tbl_dmi_isin[[#This Row],[Index]]&gt;$A$2,"",INDEX(美元债一级!$A$2:$BO$2880,tbl_dmi_isin[[#This Row],[Index]]+1,MATCH(C$2,美元债一级!$2:$2,0)))</f>
        <v>XS2502825164</v>
      </c>
      <c r="D301" s="12" t="str">
        <f>IF(tbl_dmi_isin[[#This Row],[Index]]&gt;$A$2,"",INDEX(美元债一级!$A$2:$BO$2880,tbl_dmi_isin[[#This Row],[Index]]+1,MATCH(D$2,美元债一级!$2:$2,0)))</f>
        <v>当代置业(中国)有限公司</v>
      </c>
      <c r="E301" s="12" t="str">
        <f>TEXT(tbl_dmi_isin[[#This Row],[定价日]],"YYMMDD")&amp;tbl_dmi_isin[[#This Row],[ISIN]]</f>
        <v>221230XS2502825164</v>
      </c>
      <c r="F301" s="115"/>
      <c r="G301" s="24" t="e">
        <f>IF(tbl_dmi_isin[[#This Row],[Index]]&gt;$A$2,"",INDEX(Corp_value!$A$1:$EC$2998,MATCH(tbl_dmi_isin[[#This Row],[ISIN]],Corp_value!$B:$B,0),MATCH(G$2,Corp_value!$1:$1,0)))</f>
        <v>#N/A</v>
      </c>
      <c r="H301" s="25" t="e">
        <f>IF(tbl_dmi_isin[[#This Row],[Index]]&gt;$A$2,"",INDEX(Corp_value!$A$1:$EC$2998,MATCH(tbl_dmi_isin[[#This Row],[ISIN]],Corp_value!$B:$B,0),MATCH(H$2,Corp_value!$1:$1,0)))</f>
        <v>#N/A</v>
      </c>
      <c r="I301" s="25" t="e">
        <f>IF(tbl_dmi_isin[[#This Row],[Index]]&gt;$A$2,"",IF(INDEX(Corp_value!$A$1:$EC$2998,MATCH(tbl_dmi_isin[[#This Row],[ISIN]],Corp_value!$B:$B,0),MATCH(I$2,Corp_value!$1:$1,0))="--","",INDEX(Corp_value!$A$1:$EC$2998,MATCH(tbl_dmi_isin[[#This Row],[ISIN]],Corp_value!$B:$B,0),MATCH(I$2,Corp_value!$1:$1,0))))</f>
        <v>#N/A</v>
      </c>
      <c r="J301" s="24" t="e">
        <f>IF(tbl_dmi_isin[[#This Row],[Index]]&gt;$A$2,"",INDEX(Corp_value!$A$1:$EC$2998,MATCH(tbl_dmi_isin[[#This Row],[ISIN]],Corp_value!$B:$B,0),MATCH(J$2,Corp_value!$1:$1,0)))</f>
        <v>#N/A</v>
      </c>
      <c r="K301" s="24" t="e">
        <f>IF(tbl_dmi_isin[[#This Row],[Index]]&gt;$A$2,"",INDEX(Corp_value!$A$1:$EC$2998,MATCH(tbl_dmi_isin[[#This Row],[ISIN]],Corp_value!$B:$B,0),MATCH(K$2,Corp_value!$1:$1,0)))</f>
        <v>#N/A</v>
      </c>
      <c r="L301" s="24" t="e">
        <f>IF(tbl_dmi_isin[[#This Row],[Index]]&gt;$A$2,"",IF(INDEX(Corp_value!$A$1:$EC$2998,MATCH(tbl_dmi_isin[[#This Row],[ISIN]],Corp_value!$B:$B,0),MATCH(L$2,Corp_value!$1:$1,0))="--","",INDEX(Corp_value!$A$1:$EC$2998,MATCH(tbl_dmi_isin[[#This Row],[ISIN]],Corp_value!$B:$B,0),MATCH(L$2,Corp_value!$1:$1,0))))</f>
        <v>#N/A</v>
      </c>
      <c r="M301" s="132" t="e">
        <f>IF(tbl_dmi_isin[[#This Row],[Index]]&gt;$A$2,"",INDEX(Corp_value!$A$1:$EC$2998,MATCH(tbl_dmi_isin[[#This Row],[ISIN]],Corp_value!$B:$B,0),MATCH(M$2,Corp_value!$1:$1,0)))</f>
        <v>#N/A</v>
      </c>
      <c r="N301" s="132" t="e">
        <f>IF(tbl_dmi_isin[[#This Row],[Index]]&gt;$A$2,"",IF(INDEX(Corp_value!$A$1:$EC$2998,MATCH(tbl_dmi_isin[[#This Row],[ISIN]],Corp_value!$B:$B,0),MATCH(N$2,Corp_value!$1:$1,0))="--","",INDEX(Corp_value!$A$1:$EC$2998,MATCH(tbl_dmi_isin[[#This Row],[ISIN]],Corp_value!$B:$B,0),MATCH(N$2,Corp_value!$1:$1,0))))</f>
        <v>#N/A</v>
      </c>
      <c r="O301" s="132" t="e">
        <f>IF(tbl_dmi_isin[[#This Row],[Index]]&gt;$A$2,"",INDEX(Corp_value!$A$1:$EC$2998,MATCH(tbl_dmi_isin[[#This Row],[ISIN]],Corp_value!$B:$B,0),MATCH(O$2,Corp_value!$1:$1,0)))</f>
        <v>#N/A</v>
      </c>
      <c r="P301" s="147" t="e">
        <f>IF(tbl_dmi_isin[[#This Row],[Index]]&gt;$A$2,"",TEXT(INDEX(Corp_value!$A$1:$EC$2998,MATCH(tbl_dmi_isin[[#This Row],[ISIN]],Corp_value!$B:$B,0),MATCH(P$2,Corp_value!$1:$1,0)),"yyyy/mm/dd"))</f>
        <v>#N/A</v>
      </c>
      <c r="Q301" s="147" t="e">
        <f>IF(tbl_dmi_isin[[#This Row],[Index]]&gt;$A$2,"",TEXT(INDEX(Corp_value!$A$1:$EC$2998,MATCH(tbl_dmi_isin[[#This Row],[ISIN]],Corp_value!$B:$B,0),MATCH(Q$2,Corp_value!$1:$1,0)),"yyyy/mm/dd"))</f>
        <v>#N/A</v>
      </c>
      <c r="R301" s="147" t="e">
        <f>IF(tbl_dmi_isin[[#This Row],[Index]]&gt;$A$2,"",IF(TEXT(INDEX(Corp_value!$A$1:$EC$2998,MATCH(tbl_dmi_isin[[#This Row],[ISIN]],Corp_value!$B:$B,0),MATCH(R$2,Corp_value!$1:$1,0)),"yyyy/mm/dd")="--","",TEXT(INDEX(Corp_value!$A$1:$EC$2998,MATCH(tbl_dmi_isin[[#This Row],[ISIN]],Corp_value!$B:$B,0),MATCH(R$2,Corp_value!$1:$1,0)),"yyyy/mm/dd")))</f>
        <v>#N/A</v>
      </c>
      <c r="S301" s="132" t="e">
        <f>IF(tbl_dmi_isin[[#This Row],[Index]]&gt;$A$2,"",INDEX(Corp_value!$A$1:$EC$2998,MATCH(tbl_dmi_isin[[#This Row],[ISIN]],Corp_value!$B:$B,0),MATCH(S$2,Corp_value!$1:$1,0)))</f>
        <v>#N/A</v>
      </c>
      <c r="T301" s="132" t="e">
        <f>IF(tbl_dmi_isin[[#This Row],[Index]]&gt;$A$2,"",INDEX(Corp_value!$A$1:$EC$2998,MATCH(tbl_dmi_isin[[#This Row],[ISIN]],Corp_value!$B:$B,0),MATCH(T$2,Corp_value!$1:$1,0)))</f>
        <v>#N/A</v>
      </c>
      <c r="U301" s="132" t="e">
        <f>IF(tbl_dmi_isin[[#This Row],[Index]]&gt;$A$2,"",IF(INDEX(Corp_value!$A$1:$EC$2998,MATCH(tbl_dmi_isin[[#This Row],[ISIN]],Corp_value!$B:$B,0),MATCH(U$2,Corp_value!$1:$1,0))="--","",INDEX(Corp_value!$A$1:$EC$2998,MATCH(tbl_dmi_isin[[#This Row],[ISIN]],Corp_value!$B:$B,0),MATCH(U$2,Corp_value!$1:$1,0))))</f>
        <v>#N/A</v>
      </c>
      <c r="V301" s="145" t="str">
        <f>IFERROR(IF(tbl_dmi_isin[[#This Row],[Index]]&gt;$A$2,"",INDEX(Corp_value!$A$1:$EC$2998,MATCH(tbl_dmi_isin[[#This Row],[ISIN]],Corp_value!$B:$B,0),MATCH(V$2,Corp_value!$1:$1,0)))/100000000,"")</f>
        <v/>
      </c>
      <c r="W301" s="150" t="e">
        <f>IF(tbl_dmi_isin[[#This Row],[Index]]&gt;$A$2,"",INDEX(Corp_value!$A$1:$EC$2998,MATCH(tbl_dmi_isin[[#This Row],[ISIN]],Corp_value!$B:$B,0),MATCH(W$2,Corp_value!$1:$1,0)))</f>
        <v>#N/A</v>
      </c>
      <c r="X301" s="150" t="e">
        <f>IF(tbl_dmi_isin[[#This Row],[Index]]&gt;$A$2,"",INDEX(Corp_value!$A$1:$EC$2998,MATCH(tbl_dmi_isin[[#This Row],[ISIN]],Corp_value!$B:$B,0),MATCH(X$2,Corp_value!$1:$1,0)))</f>
        <v>#N/A</v>
      </c>
      <c r="Y301" s="153" t="e">
        <f>IF(tbl_dmi_isin[[#This Row],[Index]]&gt;$A$2,"",INDEX(Corp_value!$A$1:$EC$2998,MATCH(tbl_dmi_isin[[#This Row],[ISIN]],Corp_value!$B:$B,0),MATCH(Y$2,Corp_value!$1:$1,0)))</f>
        <v>#N/A</v>
      </c>
      <c r="Z301" s="153" t="e">
        <f>IF(tbl_dmi_isin[[#This Row],[Index]]&gt;$A$2,"",INDEX(Corp_value!$A$1:$EC$2998,MATCH(tbl_dmi_isin[[#This Row],[ISIN]],Corp_value!$B:$B,0),MATCH(Z$2,Corp_value!$1:$1,0)))</f>
        <v>#N/A</v>
      </c>
    </row>
    <row r="302" spans="1:26">
      <c r="A302" s="12">
        <v>299</v>
      </c>
      <c r="B302" s="85" t="str">
        <f>IF(tbl_dmi_isin[[#This Row],[Index]]&gt;$A$2,"",TEXT(INDEX(美元债一级!$A$2:$BO$2879,tbl_dmi_isin[[#This Row],[Index]]+1,MATCH(B$2,美元债一级!$2:$2,0)),"yyyy/mm/dd"))</f>
        <v>2022/12/30</v>
      </c>
      <c r="C302" s="12" t="str">
        <f>IF(tbl_dmi_isin[[#This Row],[Index]]&gt;$A$2,"",INDEX(美元债一级!$A$2:$BO$2880,tbl_dmi_isin[[#This Row],[Index]]+1,MATCH(C$2,美元债一级!$2:$2,0)))</f>
        <v>XS2502824944</v>
      </c>
      <c r="D302" s="12" t="str">
        <f>IF(tbl_dmi_isin[[#This Row],[Index]]&gt;$A$2,"",INDEX(美元债一级!$A$2:$BO$2880,tbl_dmi_isin[[#This Row],[Index]]+1,MATCH(D$2,美元债一级!$2:$2,0)))</f>
        <v>当代置业(中国)有限公司</v>
      </c>
      <c r="E302" s="12" t="str">
        <f>TEXT(tbl_dmi_isin[[#This Row],[定价日]],"YYMMDD")&amp;tbl_dmi_isin[[#This Row],[ISIN]]</f>
        <v>221230XS2502824944</v>
      </c>
      <c r="F302" s="116"/>
      <c r="G302" s="24" t="e">
        <f>IF(tbl_dmi_isin[[#This Row],[Index]]&gt;$A$2,"",INDEX(Corp_value!$A$1:$EC$2998,MATCH(tbl_dmi_isin[[#This Row],[ISIN]],Corp_value!$B:$B,0),MATCH(G$2,Corp_value!$1:$1,0)))</f>
        <v>#N/A</v>
      </c>
      <c r="H302" s="25" t="e">
        <f>IF(tbl_dmi_isin[[#This Row],[Index]]&gt;$A$2,"",INDEX(Corp_value!$A$1:$EC$2998,MATCH(tbl_dmi_isin[[#This Row],[ISIN]],Corp_value!$B:$B,0),MATCH(H$2,Corp_value!$1:$1,0)))</f>
        <v>#N/A</v>
      </c>
      <c r="I302" s="25" t="e">
        <f>IF(tbl_dmi_isin[[#This Row],[Index]]&gt;$A$2,"",IF(INDEX(Corp_value!$A$1:$EC$2998,MATCH(tbl_dmi_isin[[#This Row],[ISIN]],Corp_value!$B:$B,0),MATCH(I$2,Corp_value!$1:$1,0))="--","",INDEX(Corp_value!$A$1:$EC$2998,MATCH(tbl_dmi_isin[[#This Row],[ISIN]],Corp_value!$B:$B,0),MATCH(I$2,Corp_value!$1:$1,0))))</f>
        <v>#N/A</v>
      </c>
      <c r="J302" s="24" t="e">
        <f>IF(tbl_dmi_isin[[#This Row],[Index]]&gt;$A$2,"",INDEX(Corp_value!$A$1:$EC$2998,MATCH(tbl_dmi_isin[[#This Row],[ISIN]],Corp_value!$B:$B,0),MATCH(J$2,Corp_value!$1:$1,0)))</f>
        <v>#N/A</v>
      </c>
      <c r="K302" s="24" t="e">
        <f>IF(tbl_dmi_isin[[#This Row],[Index]]&gt;$A$2,"",INDEX(Corp_value!$A$1:$EC$2998,MATCH(tbl_dmi_isin[[#This Row],[ISIN]],Corp_value!$B:$B,0),MATCH(K$2,Corp_value!$1:$1,0)))</f>
        <v>#N/A</v>
      </c>
      <c r="L302" s="24" t="e">
        <f>IF(tbl_dmi_isin[[#This Row],[Index]]&gt;$A$2,"",IF(INDEX(Corp_value!$A$1:$EC$2998,MATCH(tbl_dmi_isin[[#This Row],[ISIN]],Corp_value!$B:$B,0),MATCH(L$2,Corp_value!$1:$1,0))="--","",INDEX(Corp_value!$A$1:$EC$2998,MATCH(tbl_dmi_isin[[#This Row],[ISIN]],Corp_value!$B:$B,0),MATCH(L$2,Corp_value!$1:$1,0))))</f>
        <v>#N/A</v>
      </c>
      <c r="M302" s="132" t="e">
        <f>IF(tbl_dmi_isin[[#This Row],[Index]]&gt;$A$2,"",INDEX(Corp_value!$A$1:$EC$2998,MATCH(tbl_dmi_isin[[#This Row],[ISIN]],Corp_value!$B:$B,0),MATCH(M$2,Corp_value!$1:$1,0)))</f>
        <v>#N/A</v>
      </c>
      <c r="N302" s="132" t="e">
        <f>IF(tbl_dmi_isin[[#This Row],[Index]]&gt;$A$2,"",IF(INDEX(Corp_value!$A$1:$EC$2998,MATCH(tbl_dmi_isin[[#This Row],[ISIN]],Corp_value!$B:$B,0),MATCH(N$2,Corp_value!$1:$1,0))="--","",INDEX(Corp_value!$A$1:$EC$2998,MATCH(tbl_dmi_isin[[#This Row],[ISIN]],Corp_value!$B:$B,0),MATCH(N$2,Corp_value!$1:$1,0))))</f>
        <v>#N/A</v>
      </c>
      <c r="O302" s="132" t="e">
        <f>IF(tbl_dmi_isin[[#This Row],[Index]]&gt;$A$2,"",INDEX(Corp_value!$A$1:$EC$2998,MATCH(tbl_dmi_isin[[#This Row],[ISIN]],Corp_value!$B:$B,0),MATCH(O$2,Corp_value!$1:$1,0)))</f>
        <v>#N/A</v>
      </c>
      <c r="P302" s="148" t="e">
        <f>IF(tbl_dmi_isin[[#This Row],[Index]]&gt;$A$2,"",TEXT(INDEX(Corp_value!$A$1:$EC$2998,MATCH(tbl_dmi_isin[[#This Row],[ISIN]],Corp_value!$B:$B,0),MATCH(P$2,Corp_value!$1:$1,0)),"yyyy/mm/dd"))</f>
        <v>#N/A</v>
      </c>
      <c r="Q302" s="148" t="e">
        <f>IF(tbl_dmi_isin[[#This Row],[Index]]&gt;$A$2,"",TEXT(INDEX(Corp_value!$A$1:$EC$2998,MATCH(tbl_dmi_isin[[#This Row],[ISIN]],Corp_value!$B:$B,0),MATCH(Q$2,Corp_value!$1:$1,0)),"yyyy/mm/dd"))</f>
        <v>#N/A</v>
      </c>
      <c r="R302" s="148" t="e">
        <f>IF(tbl_dmi_isin[[#This Row],[Index]]&gt;$A$2,"",IF(TEXT(INDEX(Corp_value!$A$1:$EC$2998,MATCH(tbl_dmi_isin[[#This Row],[ISIN]],Corp_value!$B:$B,0),MATCH(R$2,Corp_value!$1:$1,0)),"yyyy/mm/dd")="--","",TEXT(INDEX(Corp_value!$A$1:$EC$2998,MATCH(tbl_dmi_isin[[#This Row],[ISIN]],Corp_value!$B:$B,0),MATCH(R$2,Corp_value!$1:$1,0)),"yyyy/mm/dd")))</f>
        <v>#N/A</v>
      </c>
      <c r="S302" s="132" t="e">
        <f>IF(tbl_dmi_isin[[#This Row],[Index]]&gt;$A$2,"",INDEX(Corp_value!$A$1:$EC$2998,MATCH(tbl_dmi_isin[[#This Row],[ISIN]],Corp_value!$B:$B,0),MATCH(S$2,Corp_value!$1:$1,0)))</f>
        <v>#N/A</v>
      </c>
      <c r="T302" s="132" t="e">
        <f>IF(tbl_dmi_isin[[#This Row],[Index]]&gt;$A$2,"",INDEX(Corp_value!$A$1:$EC$2998,MATCH(tbl_dmi_isin[[#This Row],[ISIN]],Corp_value!$B:$B,0),MATCH(T$2,Corp_value!$1:$1,0)))</f>
        <v>#N/A</v>
      </c>
      <c r="U302" s="132" t="e">
        <f>IF(tbl_dmi_isin[[#This Row],[Index]]&gt;$A$2,"",IF(INDEX(Corp_value!$A$1:$EC$2998,MATCH(tbl_dmi_isin[[#This Row],[ISIN]],Corp_value!$B:$B,0),MATCH(U$2,Corp_value!$1:$1,0))="--","",INDEX(Corp_value!$A$1:$EC$2998,MATCH(tbl_dmi_isin[[#This Row],[ISIN]],Corp_value!$B:$B,0),MATCH(U$2,Corp_value!$1:$1,0))))</f>
        <v>#N/A</v>
      </c>
      <c r="V302" s="145" t="str">
        <f>IFERROR(IF(tbl_dmi_isin[[#This Row],[Index]]&gt;$A$2,"",INDEX(Corp_value!$A$1:$EC$2998,MATCH(tbl_dmi_isin[[#This Row],[ISIN]],Corp_value!$B:$B,0),MATCH(V$2,Corp_value!$1:$1,0)))/100000000,"")</f>
        <v/>
      </c>
      <c r="W302" s="150" t="e">
        <f>IF(tbl_dmi_isin[[#This Row],[Index]]&gt;$A$2,"",INDEX(Corp_value!$A$1:$EC$2998,MATCH(tbl_dmi_isin[[#This Row],[ISIN]],Corp_value!$B:$B,0),MATCH(W$2,Corp_value!$1:$1,0)))</f>
        <v>#N/A</v>
      </c>
      <c r="X302" s="150" t="e">
        <f>IF(tbl_dmi_isin[[#This Row],[Index]]&gt;$A$2,"",INDEX(Corp_value!$A$1:$EC$2998,MATCH(tbl_dmi_isin[[#This Row],[ISIN]],Corp_value!$B:$B,0),MATCH(X$2,Corp_value!$1:$1,0)))</f>
        <v>#N/A</v>
      </c>
      <c r="Y302" s="153" t="e">
        <f>IF(tbl_dmi_isin[[#This Row],[Index]]&gt;$A$2,"",INDEX(Corp_value!$A$1:$EC$2998,MATCH(tbl_dmi_isin[[#This Row],[ISIN]],Corp_value!$B:$B,0),MATCH(Y$2,Corp_value!$1:$1,0)))</f>
        <v>#N/A</v>
      </c>
      <c r="Z302" s="153" t="e">
        <f>IF(tbl_dmi_isin[[#This Row],[Index]]&gt;$A$2,"",INDEX(Corp_value!$A$1:$EC$2998,MATCH(tbl_dmi_isin[[#This Row],[ISIN]],Corp_value!$B:$B,0),MATCH(Z$2,Corp_value!$1:$1,0)))</f>
        <v>#N/A</v>
      </c>
    </row>
    <row r="303" spans="1:26">
      <c r="A303" s="12">
        <v>300</v>
      </c>
      <c r="B303" s="85" t="str">
        <f>IF(tbl_dmi_isin[[#This Row],[Index]]&gt;$A$2,"",TEXT(INDEX(美元债一级!$A$2:$BO$2879,tbl_dmi_isin[[#This Row],[Index]]+1,MATCH(B$2,美元债一级!$2:$2,0)),"yyyy/mm/dd"))</f>
        <v>2022/12/19</v>
      </c>
      <c r="C303" s="12" t="str">
        <f>IF(tbl_dmi_isin[[#This Row],[Index]]&gt;$A$2,"",INDEX(美元债一级!$A$2:$BO$2880,tbl_dmi_isin[[#This Row],[Index]]+1,MATCH(C$2,美元债一级!$2:$2,0)))</f>
        <v>XS2560991015</v>
      </c>
      <c r="D303" s="12" t="str">
        <f>IF(tbl_dmi_isin[[#This Row],[Index]]&gt;$A$2,"",INDEX(美元债一级!$A$2:$BO$2880,tbl_dmi_isin[[#This Row],[Index]]+1,MATCH(D$2,美元债一级!$2:$2,0)))</f>
        <v>景业名邦集团控股有限公司</v>
      </c>
      <c r="E303" s="12" t="str">
        <f>TEXT(tbl_dmi_isin[[#This Row],[定价日]],"YYMMDD")&amp;tbl_dmi_isin[[#This Row],[ISIN]]</f>
        <v>221219XS2560991015</v>
      </c>
      <c r="F303" s="115"/>
      <c r="G303" s="24" t="e">
        <f>IF(tbl_dmi_isin[[#This Row],[Index]]&gt;$A$2,"",INDEX(Corp_value!$A$1:$EC$2998,MATCH(tbl_dmi_isin[[#This Row],[ISIN]],Corp_value!$B:$B,0),MATCH(G$2,Corp_value!$1:$1,0)))</f>
        <v>#N/A</v>
      </c>
      <c r="H303" s="25" t="e">
        <f>IF(tbl_dmi_isin[[#This Row],[Index]]&gt;$A$2,"",INDEX(Corp_value!$A$1:$EC$2998,MATCH(tbl_dmi_isin[[#This Row],[ISIN]],Corp_value!$B:$B,0),MATCH(H$2,Corp_value!$1:$1,0)))</f>
        <v>#N/A</v>
      </c>
      <c r="I303" s="25" t="e">
        <f>IF(tbl_dmi_isin[[#This Row],[Index]]&gt;$A$2,"",IF(INDEX(Corp_value!$A$1:$EC$2998,MATCH(tbl_dmi_isin[[#This Row],[ISIN]],Corp_value!$B:$B,0),MATCH(I$2,Corp_value!$1:$1,0))="--","",INDEX(Corp_value!$A$1:$EC$2998,MATCH(tbl_dmi_isin[[#This Row],[ISIN]],Corp_value!$B:$B,0),MATCH(I$2,Corp_value!$1:$1,0))))</f>
        <v>#N/A</v>
      </c>
      <c r="J303" s="24" t="e">
        <f>IF(tbl_dmi_isin[[#This Row],[Index]]&gt;$A$2,"",INDEX(Corp_value!$A$1:$EC$2998,MATCH(tbl_dmi_isin[[#This Row],[ISIN]],Corp_value!$B:$B,0),MATCH(J$2,Corp_value!$1:$1,0)))</f>
        <v>#N/A</v>
      </c>
      <c r="K303" s="24" t="e">
        <f>IF(tbl_dmi_isin[[#This Row],[Index]]&gt;$A$2,"",INDEX(Corp_value!$A$1:$EC$2998,MATCH(tbl_dmi_isin[[#This Row],[ISIN]],Corp_value!$B:$B,0),MATCH(K$2,Corp_value!$1:$1,0)))</f>
        <v>#N/A</v>
      </c>
      <c r="L303" s="24" t="e">
        <f>IF(tbl_dmi_isin[[#This Row],[Index]]&gt;$A$2,"",IF(INDEX(Corp_value!$A$1:$EC$2998,MATCH(tbl_dmi_isin[[#This Row],[ISIN]],Corp_value!$B:$B,0),MATCH(L$2,Corp_value!$1:$1,0))="--","",INDEX(Corp_value!$A$1:$EC$2998,MATCH(tbl_dmi_isin[[#This Row],[ISIN]],Corp_value!$B:$B,0),MATCH(L$2,Corp_value!$1:$1,0))))</f>
        <v>#N/A</v>
      </c>
      <c r="M303" s="132" t="e">
        <f>IF(tbl_dmi_isin[[#This Row],[Index]]&gt;$A$2,"",INDEX(Corp_value!$A$1:$EC$2998,MATCH(tbl_dmi_isin[[#This Row],[ISIN]],Corp_value!$B:$B,0),MATCH(M$2,Corp_value!$1:$1,0)))</f>
        <v>#N/A</v>
      </c>
      <c r="N303" s="132" t="e">
        <f>IF(tbl_dmi_isin[[#This Row],[Index]]&gt;$A$2,"",IF(INDEX(Corp_value!$A$1:$EC$2998,MATCH(tbl_dmi_isin[[#This Row],[ISIN]],Corp_value!$B:$B,0),MATCH(N$2,Corp_value!$1:$1,0))="--","",INDEX(Corp_value!$A$1:$EC$2998,MATCH(tbl_dmi_isin[[#This Row],[ISIN]],Corp_value!$B:$B,0),MATCH(N$2,Corp_value!$1:$1,0))))</f>
        <v>#N/A</v>
      </c>
      <c r="O303" s="132" t="e">
        <f>IF(tbl_dmi_isin[[#This Row],[Index]]&gt;$A$2,"",INDEX(Corp_value!$A$1:$EC$2998,MATCH(tbl_dmi_isin[[#This Row],[ISIN]],Corp_value!$B:$B,0),MATCH(O$2,Corp_value!$1:$1,0)))</f>
        <v>#N/A</v>
      </c>
      <c r="P303" s="147" t="e">
        <f>IF(tbl_dmi_isin[[#This Row],[Index]]&gt;$A$2,"",TEXT(INDEX(Corp_value!$A$1:$EC$2998,MATCH(tbl_dmi_isin[[#This Row],[ISIN]],Corp_value!$B:$B,0),MATCH(P$2,Corp_value!$1:$1,0)),"yyyy/mm/dd"))</f>
        <v>#N/A</v>
      </c>
      <c r="Q303" s="147" t="e">
        <f>IF(tbl_dmi_isin[[#This Row],[Index]]&gt;$A$2,"",TEXT(INDEX(Corp_value!$A$1:$EC$2998,MATCH(tbl_dmi_isin[[#This Row],[ISIN]],Corp_value!$B:$B,0),MATCH(Q$2,Corp_value!$1:$1,0)),"yyyy/mm/dd"))</f>
        <v>#N/A</v>
      </c>
      <c r="R303" s="147" t="e">
        <f>IF(tbl_dmi_isin[[#This Row],[Index]]&gt;$A$2,"",IF(TEXT(INDEX(Corp_value!$A$1:$EC$2998,MATCH(tbl_dmi_isin[[#This Row],[ISIN]],Corp_value!$B:$B,0),MATCH(R$2,Corp_value!$1:$1,0)),"yyyy/mm/dd")="--","",TEXT(INDEX(Corp_value!$A$1:$EC$2998,MATCH(tbl_dmi_isin[[#This Row],[ISIN]],Corp_value!$B:$B,0),MATCH(R$2,Corp_value!$1:$1,0)),"yyyy/mm/dd")))</f>
        <v>#N/A</v>
      </c>
      <c r="S303" s="132" t="e">
        <f>IF(tbl_dmi_isin[[#This Row],[Index]]&gt;$A$2,"",INDEX(Corp_value!$A$1:$EC$2998,MATCH(tbl_dmi_isin[[#This Row],[ISIN]],Corp_value!$B:$B,0),MATCH(S$2,Corp_value!$1:$1,0)))</f>
        <v>#N/A</v>
      </c>
      <c r="T303" s="132" t="e">
        <f>IF(tbl_dmi_isin[[#This Row],[Index]]&gt;$A$2,"",INDEX(Corp_value!$A$1:$EC$2998,MATCH(tbl_dmi_isin[[#This Row],[ISIN]],Corp_value!$B:$B,0),MATCH(T$2,Corp_value!$1:$1,0)))</f>
        <v>#N/A</v>
      </c>
      <c r="U303" s="132" t="e">
        <f>IF(tbl_dmi_isin[[#This Row],[Index]]&gt;$A$2,"",IF(INDEX(Corp_value!$A$1:$EC$2998,MATCH(tbl_dmi_isin[[#This Row],[ISIN]],Corp_value!$B:$B,0),MATCH(U$2,Corp_value!$1:$1,0))="--","",INDEX(Corp_value!$A$1:$EC$2998,MATCH(tbl_dmi_isin[[#This Row],[ISIN]],Corp_value!$B:$B,0),MATCH(U$2,Corp_value!$1:$1,0))))</f>
        <v>#N/A</v>
      </c>
      <c r="V303" s="145" t="str">
        <f>IFERROR(IF(tbl_dmi_isin[[#This Row],[Index]]&gt;$A$2,"",INDEX(Corp_value!$A$1:$EC$2998,MATCH(tbl_dmi_isin[[#This Row],[ISIN]],Corp_value!$B:$B,0),MATCH(V$2,Corp_value!$1:$1,0)))/100000000,"")</f>
        <v/>
      </c>
      <c r="W303" s="150" t="e">
        <f>IF(tbl_dmi_isin[[#This Row],[Index]]&gt;$A$2,"",INDEX(Corp_value!$A$1:$EC$2998,MATCH(tbl_dmi_isin[[#This Row],[ISIN]],Corp_value!$B:$B,0),MATCH(W$2,Corp_value!$1:$1,0)))</f>
        <v>#N/A</v>
      </c>
      <c r="X303" s="150" t="e">
        <f>IF(tbl_dmi_isin[[#This Row],[Index]]&gt;$A$2,"",INDEX(Corp_value!$A$1:$EC$2998,MATCH(tbl_dmi_isin[[#This Row],[ISIN]],Corp_value!$B:$B,0),MATCH(X$2,Corp_value!$1:$1,0)))</f>
        <v>#N/A</v>
      </c>
      <c r="Y303" s="153" t="e">
        <f>IF(tbl_dmi_isin[[#This Row],[Index]]&gt;$A$2,"",INDEX(Corp_value!$A$1:$EC$2998,MATCH(tbl_dmi_isin[[#This Row],[ISIN]],Corp_value!$B:$B,0),MATCH(Y$2,Corp_value!$1:$1,0)))</f>
        <v>#N/A</v>
      </c>
      <c r="Z303" s="153" t="e">
        <f>IF(tbl_dmi_isin[[#This Row],[Index]]&gt;$A$2,"",INDEX(Corp_value!$A$1:$EC$2998,MATCH(tbl_dmi_isin[[#This Row],[ISIN]],Corp_value!$B:$B,0),MATCH(Z$2,Corp_value!$1:$1,0)))</f>
        <v>#N/A</v>
      </c>
    </row>
    <row r="304" spans="1:26">
      <c r="A304" s="12">
        <v>301</v>
      </c>
      <c r="B304" s="85" t="str">
        <f>IF(tbl_dmi_isin[[#This Row],[Index]]&gt;$A$2,"",TEXT(INDEX(美元债一级!$A$2:$BO$2879,tbl_dmi_isin[[#This Row],[Index]]+1,MATCH(B$2,美元债一级!$2:$2,0)),"yyyy/mm/dd"))</f>
        <v>2022/12/14</v>
      </c>
      <c r="C304" s="12" t="str">
        <f>IF(tbl_dmi_isin[[#This Row],[Index]]&gt;$A$2,"",INDEX(美元债一级!$A$2:$BO$2880,tbl_dmi_isin[[#This Row],[Index]]+1,MATCH(C$2,美元债一级!$2:$2,0)))</f>
        <v>HK0000898442</v>
      </c>
      <c r="D304" s="12" t="str">
        <f>IF(tbl_dmi_isin[[#This Row],[Index]]&gt;$A$2,"",INDEX(美元债一级!$A$2:$BO$2880,tbl_dmi_isin[[#This Row],[Index]]+1,MATCH(D$2,美元债一级!$2:$2,0)))</f>
        <v>香港铁路有限公司</v>
      </c>
      <c r="E304" s="12" t="str">
        <f>TEXT(tbl_dmi_isin[[#This Row],[定价日]],"YYMMDD")&amp;tbl_dmi_isin[[#This Row],[ISIN]]</f>
        <v>221214HK0000898442</v>
      </c>
      <c r="F304" s="115"/>
      <c r="G304" s="24" t="e">
        <f>IF(tbl_dmi_isin[[#This Row],[Index]]&gt;$A$2,"",INDEX(Corp_value!$A$1:$EC$2998,MATCH(tbl_dmi_isin[[#This Row],[ISIN]],Corp_value!$B:$B,0),MATCH(G$2,Corp_value!$1:$1,0)))</f>
        <v>#N/A</v>
      </c>
      <c r="H304" s="25" t="e">
        <f>IF(tbl_dmi_isin[[#This Row],[Index]]&gt;$A$2,"",INDEX(Corp_value!$A$1:$EC$2998,MATCH(tbl_dmi_isin[[#This Row],[ISIN]],Corp_value!$B:$B,0),MATCH(H$2,Corp_value!$1:$1,0)))</f>
        <v>#N/A</v>
      </c>
      <c r="I304" s="25" t="e">
        <f>IF(tbl_dmi_isin[[#This Row],[Index]]&gt;$A$2,"",IF(INDEX(Corp_value!$A$1:$EC$2998,MATCH(tbl_dmi_isin[[#This Row],[ISIN]],Corp_value!$B:$B,0),MATCH(I$2,Corp_value!$1:$1,0))="--","",INDEX(Corp_value!$A$1:$EC$2998,MATCH(tbl_dmi_isin[[#This Row],[ISIN]],Corp_value!$B:$B,0),MATCH(I$2,Corp_value!$1:$1,0))))</f>
        <v>#N/A</v>
      </c>
      <c r="J304" s="24" t="e">
        <f>IF(tbl_dmi_isin[[#This Row],[Index]]&gt;$A$2,"",INDEX(Corp_value!$A$1:$EC$2998,MATCH(tbl_dmi_isin[[#This Row],[ISIN]],Corp_value!$B:$B,0),MATCH(J$2,Corp_value!$1:$1,0)))</f>
        <v>#N/A</v>
      </c>
      <c r="K304" s="24" t="e">
        <f>IF(tbl_dmi_isin[[#This Row],[Index]]&gt;$A$2,"",INDEX(Corp_value!$A$1:$EC$2998,MATCH(tbl_dmi_isin[[#This Row],[ISIN]],Corp_value!$B:$B,0),MATCH(K$2,Corp_value!$1:$1,0)))</f>
        <v>#N/A</v>
      </c>
      <c r="L304" s="24" t="e">
        <f>IF(tbl_dmi_isin[[#This Row],[Index]]&gt;$A$2,"",IF(INDEX(Corp_value!$A$1:$EC$2998,MATCH(tbl_dmi_isin[[#This Row],[ISIN]],Corp_value!$B:$B,0),MATCH(L$2,Corp_value!$1:$1,0))="--","",INDEX(Corp_value!$A$1:$EC$2998,MATCH(tbl_dmi_isin[[#This Row],[ISIN]],Corp_value!$B:$B,0),MATCH(L$2,Corp_value!$1:$1,0))))</f>
        <v>#N/A</v>
      </c>
      <c r="M304" s="132" t="e">
        <f>IF(tbl_dmi_isin[[#This Row],[Index]]&gt;$A$2,"",INDEX(Corp_value!$A$1:$EC$2998,MATCH(tbl_dmi_isin[[#This Row],[ISIN]],Corp_value!$B:$B,0),MATCH(M$2,Corp_value!$1:$1,0)))</f>
        <v>#N/A</v>
      </c>
      <c r="N304" s="132" t="e">
        <f>IF(tbl_dmi_isin[[#This Row],[Index]]&gt;$A$2,"",IF(INDEX(Corp_value!$A$1:$EC$2998,MATCH(tbl_dmi_isin[[#This Row],[ISIN]],Corp_value!$B:$B,0),MATCH(N$2,Corp_value!$1:$1,0))="--","",INDEX(Corp_value!$A$1:$EC$2998,MATCH(tbl_dmi_isin[[#This Row],[ISIN]],Corp_value!$B:$B,0),MATCH(N$2,Corp_value!$1:$1,0))))</f>
        <v>#N/A</v>
      </c>
      <c r="O304" s="132" t="e">
        <f>IF(tbl_dmi_isin[[#This Row],[Index]]&gt;$A$2,"",INDEX(Corp_value!$A$1:$EC$2998,MATCH(tbl_dmi_isin[[#This Row],[ISIN]],Corp_value!$B:$B,0),MATCH(O$2,Corp_value!$1:$1,0)))</f>
        <v>#N/A</v>
      </c>
      <c r="P304" s="147" t="e">
        <f>IF(tbl_dmi_isin[[#This Row],[Index]]&gt;$A$2,"",TEXT(INDEX(Corp_value!$A$1:$EC$2998,MATCH(tbl_dmi_isin[[#This Row],[ISIN]],Corp_value!$B:$B,0),MATCH(P$2,Corp_value!$1:$1,0)),"yyyy/mm/dd"))</f>
        <v>#N/A</v>
      </c>
      <c r="Q304" s="147" t="e">
        <f>IF(tbl_dmi_isin[[#This Row],[Index]]&gt;$A$2,"",TEXT(INDEX(Corp_value!$A$1:$EC$2998,MATCH(tbl_dmi_isin[[#This Row],[ISIN]],Corp_value!$B:$B,0),MATCH(Q$2,Corp_value!$1:$1,0)),"yyyy/mm/dd"))</f>
        <v>#N/A</v>
      </c>
      <c r="R304" s="147" t="e">
        <f>IF(tbl_dmi_isin[[#This Row],[Index]]&gt;$A$2,"",IF(TEXT(INDEX(Corp_value!$A$1:$EC$2998,MATCH(tbl_dmi_isin[[#This Row],[ISIN]],Corp_value!$B:$B,0),MATCH(R$2,Corp_value!$1:$1,0)),"yyyy/mm/dd")="--","",TEXT(INDEX(Corp_value!$A$1:$EC$2998,MATCH(tbl_dmi_isin[[#This Row],[ISIN]],Corp_value!$B:$B,0),MATCH(R$2,Corp_value!$1:$1,0)),"yyyy/mm/dd")))</f>
        <v>#N/A</v>
      </c>
      <c r="S304" s="132" t="e">
        <f>IF(tbl_dmi_isin[[#This Row],[Index]]&gt;$A$2,"",INDEX(Corp_value!$A$1:$EC$2998,MATCH(tbl_dmi_isin[[#This Row],[ISIN]],Corp_value!$B:$B,0),MATCH(S$2,Corp_value!$1:$1,0)))</f>
        <v>#N/A</v>
      </c>
      <c r="T304" s="132" t="e">
        <f>IF(tbl_dmi_isin[[#This Row],[Index]]&gt;$A$2,"",INDEX(Corp_value!$A$1:$EC$2998,MATCH(tbl_dmi_isin[[#This Row],[ISIN]],Corp_value!$B:$B,0),MATCH(T$2,Corp_value!$1:$1,0)))</f>
        <v>#N/A</v>
      </c>
      <c r="U304" s="132" t="e">
        <f>IF(tbl_dmi_isin[[#This Row],[Index]]&gt;$A$2,"",IF(INDEX(Corp_value!$A$1:$EC$2998,MATCH(tbl_dmi_isin[[#This Row],[ISIN]],Corp_value!$B:$B,0),MATCH(U$2,Corp_value!$1:$1,0))="--","",INDEX(Corp_value!$A$1:$EC$2998,MATCH(tbl_dmi_isin[[#This Row],[ISIN]],Corp_value!$B:$B,0),MATCH(U$2,Corp_value!$1:$1,0))))</f>
        <v>#N/A</v>
      </c>
      <c r="V304" s="145" t="str">
        <f>IFERROR(IF(tbl_dmi_isin[[#This Row],[Index]]&gt;$A$2,"",INDEX(Corp_value!$A$1:$EC$2998,MATCH(tbl_dmi_isin[[#This Row],[ISIN]],Corp_value!$B:$B,0),MATCH(V$2,Corp_value!$1:$1,0)))/100000000,"")</f>
        <v/>
      </c>
      <c r="W304" s="150" t="e">
        <f>IF(tbl_dmi_isin[[#This Row],[Index]]&gt;$A$2,"",INDEX(Corp_value!$A$1:$EC$2998,MATCH(tbl_dmi_isin[[#This Row],[ISIN]],Corp_value!$B:$B,0),MATCH(W$2,Corp_value!$1:$1,0)))</f>
        <v>#N/A</v>
      </c>
      <c r="X304" s="150" t="e">
        <f>IF(tbl_dmi_isin[[#This Row],[Index]]&gt;$A$2,"",INDEX(Corp_value!$A$1:$EC$2998,MATCH(tbl_dmi_isin[[#This Row],[ISIN]],Corp_value!$B:$B,0),MATCH(X$2,Corp_value!$1:$1,0)))</f>
        <v>#N/A</v>
      </c>
      <c r="Y304" s="153" t="e">
        <f>IF(tbl_dmi_isin[[#This Row],[Index]]&gt;$A$2,"",INDEX(Corp_value!$A$1:$EC$2998,MATCH(tbl_dmi_isin[[#This Row],[ISIN]],Corp_value!$B:$B,0),MATCH(Y$2,Corp_value!$1:$1,0)))</f>
        <v>#N/A</v>
      </c>
      <c r="Z304" s="153" t="e">
        <f>IF(tbl_dmi_isin[[#This Row],[Index]]&gt;$A$2,"",INDEX(Corp_value!$A$1:$EC$2998,MATCH(tbl_dmi_isin[[#This Row],[ISIN]],Corp_value!$B:$B,0),MATCH(Z$2,Corp_value!$1:$1,0)))</f>
        <v>#N/A</v>
      </c>
    </row>
    <row r="305" spans="1:26">
      <c r="A305" s="12">
        <v>302</v>
      </c>
      <c r="B305" s="85" t="str">
        <f>IF(tbl_dmi_isin[[#This Row],[Index]]&gt;$A$2,"",TEXT(INDEX(美元债一级!$A$2:$BO$2879,tbl_dmi_isin[[#This Row],[Index]]+1,MATCH(B$2,美元债一级!$2:$2,0)),"yyyy/mm/dd"))</f>
        <v>2022/12/08</v>
      </c>
      <c r="C305" s="12" t="str">
        <f>IF(tbl_dmi_isin[[#This Row],[Index]]&gt;$A$2,"",INDEX(美元债一级!$A$2:$BO$2880,tbl_dmi_isin[[#This Row],[Index]]+1,MATCH(C$2,美元债一级!$2:$2,0)))</f>
        <v>XS2568297621</v>
      </c>
      <c r="D305" s="12" t="str">
        <f>IF(tbl_dmi_isin[[#This Row],[Index]]&gt;$A$2,"",INDEX(美元债一级!$A$2:$BO$2880,tbl_dmi_isin[[#This Row],[Index]]+1,MATCH(D$2,美元债一级!$2:$2,0)))</f>
        <v>中国进出口银行</v>
      </c>
      <c r="E305" s="12" t="str">
        <f>TEXT(tbl_dmi_isin[[#This Row],[定价日]],"YYMMDD")&amp;tbl_dmi_isin[[#This Row],[ISIN]]</f>
        <v>221208XS2568297621</v>
      </c>
      <c r="F305" s="149"/>
      <c r="G305" s="24" t="e">
        <f>IF(tbl_dmi_isin[[#This Row],[Index]]&gt;$A$2,"",INDEX(Corp_value!$A$1:$EC$2998,MATCH(tbl_dmi_isin[[#This Row],[ISIN]],Corp_value!$B:$B,0),MATCH(G$2,Corp_value!$1:$1,0)))</f>
        <v>#N/A</v>
      </c>
      <c r="H305" s="25" t="e">
        <f>IF(tbl_dmi_isin[[#This Row],[Index]]&gt;$A$2,"",INDEX(Corp_value!$A$1:$EC$2998,MATCH(tbl_dmi_isin[[#This Row],[ISIN]],Corp_value!$B:$B,0),MATCH(H$2,Corp_value!$1:$1,0)))</f>
        <v>#N/A</v>
      </c>
      <c r="I305" s="25" t="e">
        <f>IF(tbl_dmi_isin[[#This Row],[Index]]&gt;$A$2,"",IF(INDEX(Corp_value!$A$1:$EC$2998,MATCH(tbl_dmi_isin[[#This Row],[ISIN]],Corp_value!$B:$B,0),MATCH(I$2,Corp_value!$1:$1,0))="--","",INDEX(Corp_value!$A$1:$EC$2998,MATCH(tbl_dmi_isin[[#This Row],[ISIN]],Corp_value!$B:$B,0),MATCH(I$2,Corp_value!$1:$1,0))))</f>
        <v>#N/A</v>
      </c>
      <c r="J305" s="24" t="e">
        <f>IF(tbl_dmi_isin[[#This Row],[Index]]&gt;$A$2,"",INDEX(Corp_value!$A$1:$EC$2998,MATCH(tbl_dmi_isin[[#This Row],[ISIN]],Corp_value!$B:$B,0),MATCH(J$2,Corp_value!$1:$1,0)))</f>
        <v>#N/A</v>
      </c>
      <c r="K305" s="24" t="e">
        <f>IF(tbl_dmi_isin[[#This Row],[Index]]&gt;$A$2,"",INDEX(Corp_value!$A$1:$EC$2998,MATCH(tbl_dmi_isin[[#This Row],[ISIN]],Corp_value!$B:$B,0),MATCH(K$2,Corp_value!$1:$1,0)))</f>
        <v>#N/A</v>
      </c>
      <c r="L305" s="24" t="e">
        <f>IF(tbl_dmi_isin[[#This Row],[Index]]&gt;$A$2,"",IF(INDEX(Corp_value!$A$1:$EC$2998,MATCH(tbl_dmi_isin[[#This Row],[ISIN]],Corp_value!$B:$B,0),MATCH(L$2,Corp_value!$1:$1,0))="--","",INDEX(Corp_value!$A$1:$EC$2998,MATCH(tbl_dmi_isin[[#This Row],[ISIN]],Corp_value!$B:$B,0),MATCH(L$2,Corp_value!$1:$1,0))))</f>
        <v>#N/A</v>
      </c>
      <c r="M305" s="132" t="e">
        <f>IF(tbl_dmi_isin[[#This Row],[Index]]&gt;$A$2,"",INDEX(Corp_value!$A$1:$EC$2998,MATCH(tbl_dmi_isin[[#This Row],[ISIN]],Corp_value!$B:$B,0),MATCH(M$2,Corp_value!$1:$1,0)))</f>
        <v>#N/A</v>
      </c>
      <c r="N305" s="132" t="e">
        <f>IF(tbl_dmi_isin[[#This Row],[Index]]&gt;$A$2,"",IF(INDEX(Corp_value!$A$1:$EC$2998,MATCH(tbl_dmi_isin[[#This Row],[ISIN]],Corp_value!$B:$B,0),MATCH(N$2,Corp_value!$1:$1,0))="--","",INDEX(Corp_value!$A$1:$EC$2998,MATCH(tbl_dmi_isin[[#This Row],[ISIN]],Corp_value!$B:$B,0),MATCH(N$2,Corp_value!$1:$1,0))))</f>
        <v>#N/A</v>
      </c>
      <c r="O305" s="132" t="e">
        <f>IF(tbl_dmi_isin[[#This Row],[Index]]&gt;$A$2,"",INDEX(Corp_value!$A$1:$EC$2998,MATCH(tbl_dmi_isin[[#This Row],[ISIN]],Corp_value!$B:$B,0),MATCH(O$2,Corp_value!$1:$1,0)))</f>
        <v>#N/A</v>
      </c>
      <c r="P305" s="147" t="e">
        <f>IF(tbl_dmi_isin[[#This Row],[Index]]&gt;$A$2,"",TEXT(INDEX(Corp_value!$A$1:$EC$2998,MATCH(tbl_dmi_isin[[#This Row],[ISIN]],Corp_value!$B:$B,0),MATCH(P$2,Corp_value!$1:$1,0)),"yyyy/mm/dd"))</f>
        <v>#N/A</v>
      </c>
      <c r="Q305" s="147" t="e">
        <f>IF(tbl_dmi_isin[[#This Row],[Index]]&gt;$A$2,"",TEXT(INDEX(Corp_value!$A$1:$EC$2998,MATCH(tbl_dmi_isin[[#This Row],[ISIN]],Corp_value!$B:$B,0),MATCH(Q$2,Corp_value!$1:$1,0)),"yyyy/mm/dd"))</f>
        <v>#N/A</v>
      </c>
      <c r="R305" s="147" t="e">
        <f>IF(tbl_dmi_isin[[#This Row],[Index]]&gt;$A$2,"",IF(TEXT(INDEX(Corp_value!$A$1:$EC$2998,MATCH(tbl_dmi_isin[[#This Row],[ISIN]],Corp_value!$B:$B,0),MATCH(R$2,Corp_value!$1:$1,0)),"yyyy/mm/dd")="--","",TEXT(INDEX(Corp_value!$A$1:$EC$2998,MATCH(tbl_dmi_isin[[#This Row],[ISIN]],Corp_value!$B:$B,0),MATCH(R$2,Corp_value!$1:$1,0)),"yyyy/mm/dd")))</f>
        <v>#N/A</v>
      </c>
      <c r="S305" s="132" t="e">
        <f>IF(tbl_dmi_isin[[#This Row],[Index]]&gt;$A$2,"",INDEX(Corp_value!$A$1:$EC$2998,MATCH(tbl_dmi_isin[[#This Row],[ISIN]],Corp_value!$B:$B,0),MATCH(S$2,Corp_value!$1:$1,0)))</f>
        <v>#N/A</v>
      </c>
      <c r="T305" s="132" t="e">
        <f>IF(tbl_dmi_isin[[#This Row],[Index]]&gt;$A$2,"",INDEX(Corp_value!$A$1:$EC$2998,MATCH(tbl_dmi_isin[[#This Row],[ISIN]],Corp_value!$B:$B,0),MATCH(T$2,Corp_value!$1:$1,0)))</f>
        <v>#N/A</v>
      </c>
      <c r="U305" s="132" t="e">
        <f>IF(tbl_dmi_isin[[#This Row],[Index]]&gt;$A$2,"",IF(INDEX(Corp_value!$A$1:$EC$2998,MATCH(tbl_dmi_isin[[#This Row],[ISIN]],Corp_value!$B:$B,0),MATCH(U$2,Corp_value!$1:$1,0))="--","",INDEX(Corp_value!$A$1:$EC$2998,MATCH(tbl_dmi_isin[[#This Row],[ISIN]],Corp_value!$B:$B,0),MATCH(U$2,Corp_value!$1:$1,0))))</f>
        <v>#N/A</v>
      </c>
      <c r="V305" s="145" t="str">
        <f>IFERROR(IF(tbl_dmi_isin[[#This Row],[Index]]&gt;$A$2,"",INDEX(Corp_value!$A$1:$EC$2998,MATCH(tbl_dmi_isin[[#This Row],[ISIN]],Corp_value!$B:$B,0),MATCH(V$2,Corp_value!$1:$1,0)))/100000000,"")</f>
        <v/>
      </c>
      <c r="W305" s="150" t="e">
        <f>IF(tbl_dmi_isin[[#This Row],[Index]]&gt;$A$2,"",INDEX(Corp_value!$A$1:$EC$2998,MATCH(tbl_dmi_isin[[#This Row],[ISIN]],Corp_value!$B:$B,0),MATCH(W$2,Corp_value!$1:$1,0)))</f>
        <v>#N/A</v>
      </c>
      <c r="X305" s="150" t="e">
        <f>IF(tbl_dmi_isin[[#This Row],[Index]]&gt;$A$2,"",INDEX(Corp_value!$A$1:$EC$2998,MATCH(tbl_dmi_isin[[#This Row],[ISIN]],Corp_value!$B:$B,0),MATCH(X$2,Corp_value!$1:$1,0)))</f>
        <v>#N/A</v>
      </c>
      <c r="Y305" s="153" t="e">
        <f>IF(tbl_dmi_isin[[#This Row],[Index]]&gt;$A$2,"",INDEX(Corp_value!$A$1:$EC$2998,MATCH(tbl_dmi_isin[[#This Row],[ISIN]],Corp_value!$B:$B,0),MATCH(Y$2,Corp_value!$1:$1,0)))</f>
        <v>#N/A</v>
      </c>
      <c r="Z305" s="153" t="e">
        <f>IF(tbl_dmi_isin[[#This Row],[Index]]&gt;$A$2,"",INDEX(Corp_value!$A$1:$EC$2998,MATCH(tbl_dmi_isin[[#This Row],[ISIN]],Corp_value!$B:$B,0),MATCH(Z$2,Corp_value!$1:$1,0)))</f>
        <v>#N/A</v>
      </c>
    </row>
    <row r="306" spans="1:26">
      <c r="A306" s="12">
        <v>303</v>
      </c>
      <c r="B306" s="85" t="str">
        <f>IF(tbl_dmi_isin[[#This Row],[Index]]&gt;$A$2,"",TEXT(INDEX(美元债一级!$A$2:$BO$2879,tbl_dmi_isin[[#This Row],[Index]]+1,MATCH(B$2,美元债一级!$2:$2,0)),"yyyy/mm/dd"))</f>
        <v>2022/12/07</v>
      </c>
      <c r="C306" s="12" t="str">
        <f>IF(tbl_dmi_isin[[#This Row],[Index]]&gt;$A$2,"",INDEX(美元债一级!$A$2:$BO$2880,tbl_dmi_isin[[#This Row],[Index]]+1,MATCH(C$2,美元债一级!$2:$2,0)))</f>
        <v>HK0000895810</v>
      </c>
      <c r="D306" s="12" t="str">
        <f>IF(tbl_dmi_isin[[#This Row],[Index]]&gt;$A$2,"",INDEX(美元债一级!$A$2:$BO$2880,tbl_dmi_isin[[#This Row],[Index]]+1,MATCH(D$2,美元债一级!$2:$2,0)))</f>
        <v>香港按揭证券有限公司</v>
      </c>
      <c r="E306" s="12" t="str">
        <f>TEXT(tbl_dmi_isin[[#This Row],[定价日]],"YYMMDD")&amp;tbl_dmi_isin[[#This Row],[ISIN]]</f>
        <v>221207HK0000895810</v>
      </c>
      <c r="F306" s="116"/>
      <c r="G306" s="24" t="e">
        <f>IF(tbl_dmi_isin[[#This Row],[Index]]&gt;$A$2,"",INDEX(Corp_value!$A$1:$EC$2998,MATCH(tbl_dmi_isin[[#This Row],[ISIN]],Corp_value!$B:$B,0),MATCH(G$2,Corp_value!$1:$1,0)))</f>
        <v>#N/A</v>
      </c>
      <c r="H306" s="25" t="e">
        <f>IF(tbl_dmi_isin[[#This Row],[Index]]&gt;$A$2,"",INDEX(Corp_value!$A$1:$EC$2998,MATCH(tbl_dmi_isin[[#This Row],[ISIN]],Corp_value!$B:$B,0),MATCH(H$2,Corp_value!$1:$1,0)))</f>
        <v>#N/A</v>
      </c>
      <c r="I306" s="25" t="e">
        <f>IF(tbl_dmi_isin[[#This Row],[Index]]&gt;$A$2,"",IF(INDEX(Corp_value!$A$1:$EC$2998,MATCH(tbl_dmi_isin[[#This Row],[ISIN]],Corp_value!$B:$B,0),MATCH(I$2,Corp_value!$1:$1,0))="--","",INDEX(Corp_value!$A$1:$EC$2998,MATCH(tbl_dmi_isin[[#This Row],[ISIN]],Corp_value!$B:$B,0),MATCH(I$2,Corp_value!$1:$1,0))))</f>
        <v>#N/A</v>
      </c>
      <c r="J306" s="24" t="e">
        <f>IF(tbl_dmi_isin[[#This Row],[Index]]&gt;$A$2,"",INDEX(Corp_value!$A$1:$EC$2998,MATCH(tbl_dmi_isin[[#This Row],[ISIN]],Corp_value!$B:$B,0),MATCH(J$2,Corp_value!$1:$1,0)))</f>
        <v>#N/A</v>
      </c>
      <c r="K306" s="24" t="e">
        <f>IF(tbl_dmi_isin[[#This Row],[Index]]&gt;$A$2,"",INDEX(Corp_value!$A$1:$EC$2998,MATCH(tbl_dmi_isin[[#This Row],[ISIN]],Corp_value!$B:$B,0),MATCH(K$2,Corp_value!$1:$1,0)))</f>
        <v>#N/A</v>
      </c>
      <c r="L306" s="24" t="e">
        <f>IF(tbl_dmi_isin[[#This Row],[Index]]&gt;$A$2,"",IF(INDEX(Corp_value!$A$1:$EC$2998,MATCH(tbl_dmi_isin[[#This Row],[ISIN]],Corp_value!$B:$B,0),MATCH(L$2,Corp_value!$1:$1,0))="--","",INDEX(Corp_value!$A$1:$EC$2998,MATCH(tbl_dmi_isin[[#This Row],[ISIN]],Corp_value!$B:$B,0),MATCH(L$2,Corp_value!$1:$1,0))))</f>
        <v>#N/A</v>
      </c>
      <c r="M306" s="132" t="e">
        <f>IF(tbl_dmi_isin[[#This Row],[Index]]&gt;$A$2,"",INDEX(Corp_value!$A$1:$EC$2998,MATCH(tbl_dmi_isin[[#This Row],[ISIN]],Corp_value!$B:$B,0),MATCH(M$2,Corp_value!$1:$1,0)))</f>
        <v>#N/A</v>
      </c>
      <c r="N306" s="132" t="e">
        <f>IF(tbl_dmi_isin[[#This Row],[Index]]&gt;$A$2,"",IF(INDEX(Corp_value!$A$1:$EC$2998,MATCH(tbl_dmi_isin[[#This Row],[ISIN]],Corp_value!$B:$B,0),MATCH(N$2,Corp_value!$1:$1,0))="--","",INDEX(Corp_value!$A$1:$EC$2998,MATCH(tbl_dmi_isin[[#This Row],[ISIN]],Corp_value!$B:$B,0),MATCH(N$2,Corp_value!$1:$1,0))))</f>
        <v>#N/A</v>
      </c>
      <c r="O306" s="132" t="e">
        <f>IF(tbl_dmi_isin[[#This Row],[Index]]&gt;$A$2,"",INDEX(Corp_value!$A$1:$EC$2998,MATCH(tbl_dmi_isin[[#This Row],[ISIN]],Corp_value!$B:$B,0),MATCH(O$2,Corp_value!$1:$1,0)))</f>
        <v>#N/A</v>
      </c>
      <c r="P306" s="147" t="e">
        <f>IF(tbl_dmi_isin[[#This Row],[Index]]&gt;$A$2,"",TEXT(INDEX(Corp_value!$A$1:$EC$2998,MATCH(tbl_dmi_isin[[#This Row],[ISIN]],Corp_value!$B:$B,0),MATCH(P$2,Corp_value!$1:$1,0)),"yyyy/mm/dd"))</f>
        <v>#N/A</v>
      </c>
      <c r="Q306" s="147" t="e">
        <f>IF(tbl_dmi_isin[[#This Row],[Index]]&gt;$A$2,"",TEXT(INDEX(Corp_value!$A$1:$EC$2998,MATCH(tbl_dmi_isin[[#This Row],[ISIN]],Corp_value!$B:$B,0),MATCH(Q$2,Corp_value!$1:$1,0)),"yyyy/mm/dd"))</f>
        <v>#N/A</v>
      </c>
      <c r="R306" s="147" t="e">
        <f>IF(tbl_dmi_isin[[#This Row],[Index]]&gt;$A$2,"",IF(TEXT(INDEX(Corp_value!$A$1:$EC$2998,MATCH(tbl_dmi_isin[[#This Row],[ISIN]],Corp_value!$B:$B,0),MATCH(R$2,Corp_value!$1:$1,0)),"yyyy/mm/dd")="--","",TEXT(INDEX(Corp_value!$A$1:$EC$2998,MATCH(tbl_dmi_isin[[#This Row],[ISIN]],Corp_value!$B:$B,0),MATCH(R$2,Corp_value!$1:$1,0)),"yyyy/mm/dd")))</f>
        <v>#N/A</v>
      </c>
      <c r="S306" s="132" t="e">
        <f>IF(tbl_dmi_isin[[#This Row],[Index]]&gt;$A$2,"",INDEX(Corp_value!$A$1:$EC$2998,MATCH(tbl_dmi_isin[[#This Row],[ISIN]],Corp_value!$B:$B,0),MATCH(S$2,Corp_value!$1:$1,0)))</f>
        <v>#N/A</v>
      </c>
      <c r="T306" s="132" t="e">
        <f>IF(tbl_dmi_isin[[#This Row],[Index]]&gt;$A$2,"",INDEX(Corp_value!$A$1:$EC$2998,MATCH(tbl_dmi_isin[[#This Row],[ISIN]],Corp_value!$B:$B,0),MATCH(T$2,Corp_value!$1:$1,0)))</f>
        <v>#N/A</v>
      </c>
      <c r="U306" s="132" t="e">
        <f>IF(tbl_dmi_isin[[#This Row],[Index]]&gt;$A$2,"",IF(INDEX(Corp_value!$A$1:$EC$2998,MATCH(tbl_dmi_isin[[#This Row],[ISIN]],Corp_value!$B:$B,0),MATCH(U$2,Corp_value!$1:$1,0))="--","",INDEX(Corp_value!$A$1:$EC$2998,MATCH(tbl_dmi_isin[[#This Row],[ISIN]],Corp_value!$B:$B,0),MATCH(U$2,Corp_value!$1:$1,0))))</f>
        <v>#N/A</v>
      </c>
      <c r="V306" s="145" t="str">
        <f>IFERROR(IF(tbl_dmi_isin[[#This Row],[Index]]&gt;$A$2,"",INDEX(Corp_value!$A$1:$EC$2998,MATCH(tbl_dmi_isin[[#This Row],[ISIN]],Corp_value!$B:$B,0),MATCH(V$2,Corp_value!$1:$1,0)))/100000000,"")</f>
        <v/>
      </c>
      <c r="W306" s="150" t="e">
        <f>IF(tbl_dmi_isin[[#This Row],[Index]]&gt;$A$2,"",INDEX(Corp_value!$A$1:$EC$2998,MATCH(tbl_dmi_isin[[#This Row],[ISIN]],Corp_value!$B:$B,0),MATCH(W$2,Corp_value!$1:$1,0)))</f>
        <v>#N/A</v>
      </c>
      <c r="X306" s="150" t="e">
        <f>IF(tbl_dmi_isin[[#This Row],[Index]]&gt;$A$2,"",INDEX(Corp_value!$A$1:$EC$2998,MATCH(tbl_dmi_isin[[#This Row],[ISIN]],Corp_value!$B:$B,0),MATCH(X$2,Corp_value!$1:$1,0)))</f>
        <v>#N/A</v>
      </c>
      <c r="Y306" s="153" t="e">
        <f>IF(tbl_dmi_isin[[#This Row],[Index]]&gt;$A$2,"",INDEX(Corp_value!$A$1:$EC$2998,MATCH(tbl_dmi_isin[[#This Row],[ISIN]],Corp_value!$B:$B,0),MATCH(Y$2,Corp_value!$1:$1,0)))</f>
        <v>#N/A</v>
      </c>
      <c r="Z306" s="153" t="e">
        <f>IF(tbl_dmi_isin[[#This Row],[Index]]&gt;$A$2,"",INDEX(Corp_value!$A$1:$EC$2998,MATCH(tbl_dmi_isin[[#This Row],[ISIN]],Corp_value!$B:$B,0),MATCH(Z$2,Corp_value!$1:$1,0)))</f>
        <v>#N/A</v>
      </c>
    </row>
    <row r="307" spans="1:26">
      <c r="A307" s="12">
        <v>304</v>
      </c>
      <c r="B307" s="85" t="str">
        <f>IF(tbl_dmi_isin[[#This Row],[Index]]&gt;$A$2,"",TEXT(INDEX(美元债一级!$A$2:$BO$2879,tbl_dmi_isin[[#This Row],[Index]]+1,MATCH(B$2,美元债一级!$2:$2,0)),"yyyy/mm/dd"))</f>
        <v>2022/12/07</v>
      </c>
      <c r="C307" s="12" t="str">
        <f>IF(tbl_dmi_isin[[#This Row],[Index]]&gt;$A$2,"",INDEX(美元债一级!$A$2:$BO$2880,tbl_dmi_isin[[#This Row],[Index]]+1,MATCH(C$2,美元债一级!$2:$2,0)))</f>
        <v>HK0000895828</v>
      </c>
      <c r="D307" s="12" t="str">
        <f>IF(tbl_dmi_isin[[#This Row],[Index]]&gt;$A$2,"",INDEX(美元债一级!$A$2:$BO$2880,tbl_dmi_isin[[#This Row],[Index]]+1,MATCH(D$2,美元债一级!$2:$2,0)))</f>
        <v>香港按揭证券有限公司</v>
      </c>
      <c r="E307" s="12" t="str">
        <f>TEXT(tbl_dmi_isin[[#This Row],[定价日]],"YYMMDD")&amp;tbl_dmi_isin[[#This Row],[ISIN]]</f>
        <v>221207HK0000895828</v>
      </c>
      <c r="F307" s="115"/>
      <c r="G307" s="24" t="e">
        <f>IF(tbl_dmi_isin[[#This Row],[Index]]&gt;$A$2,"",INDEX(Corp_value!$A$1:$EC$2998,MATCH(tbl_dmi_isin[[#This Row],[ISIN]],Corp_value!$B:$B,0),MATCH(G$2,Corp_value!$1:$1,0)))</f>
        <v>#N/A</v>
      </c>
      <c r="H307" s="25" t="e">
        <f>IF(tbl_dmi_isin[[#This Row],[Index]]&gt;$A$2,"",INDEX(Corp_value!$A$1:$EC$2998,MATCH(tbl_dmi_isin[[#This Row],[ISIN]],Corp_value!$B:$B,0),MATCH(H$2,Corp_value!$1:$1,0)))</f>
        <v>#N/A</v>
      </c>
      <c r="I307" s="25" t="e">
        <f>IF(tbl_dmi_isin[[#This Row],[Index]]&gt;$A$2,"",IF(INDEX(Corp_value!$A$1:$EC$2998,MATCH(tbl_dmi_isin[[#This Row],[ISIN]],Corp_value!$B:$B,0),MATCH(I$2,Corp_value!$1:$1,0))="--","",INDEX(Corp_value!$A$1:$EC$2998,MATCH(tbl_dmi_isin[[#This Row],[ISIN]],Corp_value!$B:$B,0),MATCH(I$2,Corp_value!$1:$1,0))))</f>
        <v>#N/A</v>
      </c>
      <c r="J307" s="24" t="e">
        <f>IF(tbl_dmi_isin[[#This Row],[Index]]&gt;$A$2,"",INDEX(Corp_value!$A$1:$EC$2998,MATCH(tbl_dmi_isin[[#This Row],[ISIN]],Corp_value!$B:$B,0),MATCH(J$2,Corp_value!$1:$1,0)))</f>
        <v>#N/A</v>
      </c>
      <c r="K307" s="24" t="e">
        <f>IF(tbl_dmi_isin[[#This Row],[Index]]&gt;$A$2,"",INDEX(Corp_value!$A$1:$EC$2998,MATCH(tbl_dmi_isin[[#This Row],[ISIN]],Corp_value!$B:$B,0),MATCH(K$2,Corp_value!$1:$1,0)))</f>
        <v>#N/A</v>
      </c>
      <c r="L307" s="24" t="e">
        <f>IF(tbl_dmi_isin[[#This Row],[Index]]&gt;$A$2,"",IF(INDEX(Corp_value!$A$1:$EC$2998,MATCH(tbl_dmi_isin[[#This Row],[ISIN]],Corp_value!$B:$B,0),MATCH(L$2,Corp_value!$1:$1,0))="--","",INDEX(Corp_value!$A$1:$EC$2998,MATCH(tbl_dmi_isin[[#This Row],[ISIN]],Corp_value!$B:$B,0),MATCH(L$2,Corp_value!$1:$1,0))))</f>
        <v>#N/A</v>
      </c>
      <c r="M307" s="132" t="e">
        <f>IF(tbl_dmi_isin[[#This Row],[Index]]&gt;$A$2,"",INDEX(Corp_value!$A$1:$EC$2998,MATCH(tbl_dmi_isin[[#This Row],[ISIN]],Corp_value!$B:$B,0),MATCH(M$2,Corp_value!$1:$1,0)))</f>
        <v>#N/A</v>
      </c>
      <c r="N307" s="132" t="e">
        <f>IF(tbl_dmi_isin[[#This Row],[Index]]&gt;$A$2,"",IF(INDEX(Corp_value!$A$1:$EC$2998,MATCH(tbl_dmi_isin[[#This Row],[ISIN]],Corp_value!$B:$B,0),MATCH(N$2,Corp_value!$1:$1,0))="--","",INDEX(Corp_value!$A$1:$EC$2998,MATCH(tbl_dmi_isin[[#This Row],[ISIN]],Corp_value!$B:$B,0),MATCH(N$2,Corp_value!$1:$1,0))))</f>
        <v>#N/A</v>
      </c>
      <c r="O307" s="132" t="e">
        <f>IF(tbl_dmi_isin[[#This Row],[Index]]&gt;$A$2,"",INDEX(Corp_value!$A$1:$EC$2998,MATCH(tbl_dmi_isin[[#This Row],[ISIN]],Corp_value!$B:$B,0),MATCH(O$2,Corp_value!$1:$1,0)))</f>
        <v>#N/A</v>
      </c>
      <c r="P307" s="147" t="e">
        <f>IF(tbl_dmi_isin[[#This Row],[Index]]&gt;$A$2,"",TEXT(INDEX(Corp_value!$A$1:$EC$2998,MATCH(tbl_dmi_isin[[#This Row],[ISIN]],Corp_value!$B:$B,0),MATCH(P$2,Corp_value!$1:$1,0)),"yyyy/mm/dd"))</f>
        <v>#N/A</v>
      </c>
      <c r="Q307" s="147" t="e">
        <f>IF(tbl_dmi_isin[[#This Row],[Index]]&gt;$A$2,"",TEXT(INDEX(Corp_value!$A$1:$EC$2998,MATCH(tbl_dmi_isin[[#This Row],[ISIN]],Corp_value!$B:$B,0),MATCH(Q$2,Corp_value!$1:$1,0)),"yyyy/mm/dd"))</f>
        <v>#N/A</v>
      </c>
      <c r="R307" s="147" t="e">
        <f>IF(tbl_dmi_isin[[#This Row],[Index]]&gt;$A$2,"",IF(TEXT(INDEX(Corp_value!$A$1:$EC$2998,MATCH(tbl_dmi_isin[[#This Row],[ISIN]],Corp_value!$B:$B,0),MATCH(R$2,Corp_value!$1:$1,0)),"yyyy/mm/dd")="--","",TEXT(INDEX(Corp_value!$A$1:$EC$2998,MATCH(tbl_dmi_isin[[#This Row],[ISIN]],Corp_value!$B:$B,0),MATCH(R$2,Corp_value!$1:$1,0)),"yyyy/mm/dd")))</f>
        <v>#N/A</v>
      </c>
      <c r="S307" s="132" t="e">
        <f>IF(tbl_dmi_isin[[#This Row],[Index]]&gt;$A$2,"",INDEX(Corp_value!$A$1:$EC$2998,MATCH(tbl_dmi_isin[[#This Row],[ISIN]],Corp_value!$B:$B,0),MATCH(S$2,Corp_value!$1:$1,0)))</f>
        <v>#N/A</v>
      </c>
      <c r="T307" s="132" t="e">
        <f>IF(tbl_dmi_isin[[#This Row],[Index]]&gt;$A$2,"",INDEX(Corp_value!$A$1:$EC$2998,MATCH(tbl_dmi_isin[[#This Row],[ISIN]],Corp_value!$B:$B,0),MATCH(T$2,Corp_value!$1:$1,0)))</f>
        <v>#N/A</v>
      </c>
      <c r="U307" s="132" t="e">
        <f>IF(tbl_dmi_isin[[#This Row],[Index]]&gt;$A$2,"",IF(INDEX(Corp_value!$A$1:$EC$2998,MATCH(tbl_dmi_isin[[#This Row],[ISIN]],Corp_value!$B:$B,0),MATCH(U$2,Corp_value!$1:$1,0))="--","",INDEX(Corp_value!$A$1:$EC$2998,MATCH(tbl_dmi_isin[[#This Row],[ISIN]],Corp_value!$B:$B,0),MATCH(U$2,Corp_value!$1:$1,0))))</f>
        <v>#N/A</v>
      </c>
      <c r="V307" s="143" t="str">
        <f>IFERROR(IF(tbl_dmi_isin[[#This Row],[Index]]&gt;$A$2,"",INDEX(Corp_value!$A$1:$EC$2998,MATCH(tbl_dmi_isin[[#This Row],[ISIN]],Corp_value!$B:$B,0),MATCH(V$2,Corp_value!$1:$1,0)))/100000000,"")</f>
        <v/>
      </c>
      <c r="W307" s="151" t="e">
        <f>IF(tbl_dmi_isin[[#This Row],[Index]]&gt;$A$2,"",INDEX(Corp_value!$A$1:$EC$2998,MATCH(tbl_dmi_isin[[#This Row],[ISIN]],Corp_value!$B:$B,0),MATCH(W$2,Corp_value!$1:$1,0)))</f>
        <v>#N/A</v>
      </c>
      <c r="X307" s="151" t="e">
        <f>IF(tbl_dmi_isin[[#This Row],[Index]]&gt;$A$2,"",INDEX(Corp_value!$A$1:$EC$2998,MATCH(tbl_dmi_isin[[#This Row],[ISIN]],Corp_value!$B:$B,0),MATCH(X$2,Corp_value!$1:$1,0)))</f>
        <v>#N/A</v>
      </c>
      <c r="Y307" s="153" t="e">
        <f>IF(tbl_dmi_isin[[#This Row],[Index]]&gt;$A$2,"",INDEX(Corp_value!$A$1:$EC$2998,MATCH(tbl_dmi_isin[[#This Row],[ISIN]],Corp_value!$B:$B,0),MATCH(Y$2,Corp_value!$1:$1,0)))</f>
        <v>#N/A</v>
      </c>
      <c r="Z307" s="153" t="e">
        <f>IF(tbl_dmi_isin[[#This Row],[Index]]&gt;$A$2,"",INDEX(Corp_value!$A$1:$EC$2998,MATCH(tbl_dmi_isin[[#This Row],[ISIN]],Corp_value!$B:$B,0),MATCH(Z$2,Corp_value!$1:$1,0)))</f>
        <v>#N/A</v>
      </c>
    </row>
    <row r="308" spans="1:26">
      <c r="A308" s="12">
        <v>305</v>
      </c>
      <c r="B308" s="85" t="str">
        <f>IF(tbl_dmi_isin[[#This Row],[Index]]&gt;$A$2,"",TEXT(INDEX(美元债一级!$A$2:$BO$2879,tbl_dmi_isin[[#This Row],[Index]]+1,MATCH(B$2,美元债一级!$2:$2,0)),"yyyy/mm/dd"))</f>
        <v>2022/12/07</v>
      </c>
      <c r="C308" s="12" t="str">
        <f>IF(tbl_dmi_isin[[#This Row],[Index]]&gt;$A$2,"",INDEX(美元债一级!$A$2:$BO$2880,tbl_dmi_isin[[#This Row],[Index]]+1,MATCH(C$2,美元债一级!$2:$2,0)))</f>
        <v>MO0000000089</v>
      </c>
      <c r="D308" s="12" t="str">
        <f>IF(tbl_dmi_isin[[#This Row],[Index]]&gt;$A$2,"",INDEX(美元债一级!$A$2:$BO$2880,tbl_dmi_isin[[#This Row],[Index]]+1,MATCH(D$2,美元债一级!$2:$2,0)))</f>
        <v>中国工商银行股份有限公司</v>
      </c>
      <c r="E308" s="12" t="str">
        <f>TEXT(tbl_dmi_isin[[#This Row],[定价日]],"YYMMDD")&amp;tbl_dmi_isin[[#This Row],[ISIN]]</f>
        <v>221207MO0000000089</v>
      </c>
      <c r="F308" s="114"/>
      <c r="G308" s="24" t="e">
        <f>IF(tbl_dmi_isin[[#This Row],[Index]]&gt;$A$2,"",INDEX(Corp_value!$A$1:$EC$2998,MATCH(tbl_dmi_isin[[#This Row],[ISIN]],Corp_value!$B:$B,0),MATCH(G$2,Corp_value!$1:$1,0)))</f>
        <v>#N/A</v>
      </c>
      <c r="H308" s="25" t="e">
        <f>IF(tbl_dmi_isin[[#This Row],[Index]]&gt;$A$2,"",INDEX(Corp_value!$A$1:$EC$2998,MATCH(tbl_dmi_isin[[#This Row],[ISIN]],Corp_value!$B:$B,0),MATCH(H$2,Corp_value!$1:$1,0)))</f>
        <v>#N/A</v>
      </c>
      <c r="I308" s="25" t="e">
        <f>IF(tbl_dmi_isin[[#This Row],[Index]]&gt;$A$2,"",IF(INDEX(Corp_value!$A$1:$EC$2998,MATCH(tbl_dmi_isin[[#This Row],[ISIN]],Corp_value!$B:$B,0),MATCH(I$2,Corp_value!$1:$1,0))="--","",INDEX(Corp_value!$A$1:$EC$2998,MATCH(tbl_dmi_isin[[#This Row],[ISIN]],Corp_value!$B:$B,0),MATCH(I$2,Corp_value!$1:$1,0))))</f>
        <v>#N/A</v>
      </c>
      <c r="J308" s="24" t="e">
        <f>IF(tbl_dmi_isin[[#This Row],[Index]]&gt;$A$2,"",INDEX(Corp_value!$A$1:$EC$2998,MATCH(tbl_dmi_isin[[#This Row],[ISIN]],Corp_value!$B:$B,0),MATCH(J$2,Corp_value!$1:$1,0)))</f>
        <v>#N/A</v>
      </c>
      <c r="K308" s="24" t="e">
        <f>IF(tbl_dmi_isin[[#This Row],[Index]]&gt;$A$2,"",INDEX(Corp_value!$A$1:$EC$2998,MATCH(tbl_dmi_isin[[#This Row],[ISIN]],Corp_value!$B:$B,0),MATCH(K$2,Corp_value!$1:$1,0)))</f>
        <v>#N/A</v>
      </c>
      <c r="L308" s="24" t="e">
        <f>IF(tbl_dmi_isin[[#This Row],[Index]]&gt;$A$2,"",IF(INDEX(Corp_value!$A$1:$EC$2998,MATCH(tbl_dmi_isin[[#This Row],[ISIN]],Corp_value!$B:$B,0),MATCH(L$2,Corp_value!$1:$1,0))="--","",INDEX(Corp_value!$A$1:$EC$2998,MATCH(tbl_dmi_isin[[#This Row],[ISIN]],Corp_value!$B:$B,0),MATCH(L$2,Corp_value!$1:$1,0))))</f>
        <v>#N/A</v>
      </c>
      <c r="M308" s="132" t="e">
        <f>IF(tbl_dmi_isin[[#This Row],[Index]]&gt;$A$2,"",INDEX(Corp_value!$A$1:$EC$2998,MATCH(tbl_dmi_isin[[#This Row],[ISIN]],Corp_value!$B:$B,0),MATCH(M$2,Corp_value!$1:$1,0)))</f>
        <v>#N/A</v>
      </c>
      <c r="N308" s="132" t="e">
        <f>IF(tbl_dmi_isin[[#This Row],[Index]]&gt;$A$2,"",IF(INDEX(Corp_value!$A$1:$EC$2998,MATCH(tbl_dmi_isin[[#This Row],[ISIN]],Corp_value!$B:$B,0),MATCH(N$2,Corp_value!$1:$1,0))="--","",INDEX(Corp_value!$A$1:$EC$2998,MATCH(tbl_dmi_isin[[#This Row],[ISIN]],Corp_value!$B:$B,0),MATCH(N$2,Corp_value!$1:$1,0))))</f>
        <v>#N/A</v>
      </c>
      <c r="O308" s="132" t="e">
        <f>IF(tbl_dmi_isin[[#This Row],[Index]]&gt;$A$2,"",INDEX(Corp_value!$A$1:$EC$2998,MATCH(tbl_dmi_isin[[#This Row],[ISIN]],Corp_value!$B:$B,0),MATCH(O$2,Corp_value!$1:$1,0)))</f>
        <v>#N/A</v>
      </c>
      <c r="P308" s="147" t="e">
        <f>IF(tbl_dmi_isin[[#This Row],[Index]]&gt;$A$2,"",TEXT(INDEX(Corp_value!$A$1:$EC$2998,MATCH(tbl_dmi_isin[[#This Row],[ISIN]],Corp_value!$B:$B,0),MATCH(P$2,Corp_value!$1:$1,0)),"yyyy/mm/dd"))</f>
        <v>#N/A</v>
      </c>
      <c r="Q308" s="147" t="e">
        <f>IF(tbl_dmi_isin[[#This Row],[Index]]&gt;$A$2,"",TEXT(INDEX(Corp_value!$A$1:$EC$2998,MATCH(tbl_dmi_isin[[#This Row],[ISIN]],Corp_value!$B:$B,0),MATCH(Q$2,Corp_value!$1:$1,0)),"yyyy/mm/dd"))</f>
        <v>#N/A</v>
      </c>
      <c r="R308" s="147" t="e">
        <f>IF(tbl_dmi_isin[[#This Row],[Index]]&gt;$A$2,"",IF(TEXT(INDEX(Corp_value!$A$1:$EC$2998,MATCH(tbl_dmi_isin[[#This Row],[ISIN]],Corp_value!$B:$B,0),MATCH(R$2,Corp_value!$1:$1,0)),"yyyy/mm/dd")="--","",TEXT(INDEX(Corp_value!$A$1:$EC$2998,MATCH(tbl_dmi_isin[[#This Row],[ISIN]],Corp_value!$B:$B,0),MATCH(R$2,Corp_value!$1:$1,0)),"yyyy/mm/dd")))</f>
        <v>#N/A</v>
      </c>
      <c r="S308" s="132" t="e">
        <f>IF(tbl_dmi_isin[[#This Row],[Index]]&gt;$A$2,"",INDEX(Corp_value!$A$1:$EC$2998,MATCH(tbl_dmi_isin[[#This Row],[ISIN]],Corp_value!$B:$B,0),MATCH(S$2,Corp_value!$1:$1,0)))</f>
        <v>#N/A</v>
      </c>
      <c r="T308" s="132" t="e">
        <f>IF(tbl_dmi_isin[[#This Row],[Index]]&gt;$A$2,"",INDEX(Corp_value!$A$1:$EC$2998,MATCH(tbl_dmi_isin[[#This Row],[ISIN]],Corp_value!$B:$B,0),MATCH(T$2,Corp_value!$1:$1,0)))</f>
        <v>#N/A</v>
      </c>
      <c r="U308" s="132" t="e">
        <f>IF(tbl_dmi_isin[[#This Row],[Index]]&gt;$A$2,"",IF(INDEX(Corp_value!$A$1:$EC$2998,MATCH(tbl_dmi_isin[[#This Row],[ISIN]],Corp_value!$B:$B,0),MATCH(U$2,Corp_value!$1:$1,0))="--","",INDEX(Corp_value!$A$1:$EC$2998,MATCH(tbl_dmi_isin[[#This Row],[ISIN]],Corp_value!$B:$B,0),MATCH(U$2,Corp_value!$1:$1,0))))</f>
        <v>#N/A</v>
      </c>
      <c r="V308" s="143" t="str">
        <f>IFERROR(IF(tbl_dmi_isin[[#This Row],[Index]]&gt;$A$2,"",INDEX(Corp_value!$A$1:$EC$2998,MATCH(tbl_dmi_isin[[#This Row],[ISIN]],Corp_value!$B:$B,0),MATCH(V$2,Corp_value!$1:$1,0)))/100000000,"")</f>
        <v/>
      </c>
      <c r="W308" s="151" t="e">
        <f>IF(tbl_dmi_isin[[#This Row],[Index]]&gt;$A$2,"",INDEX(Corp_value!$A$1:$EC$2998,MATCH(tbl_dmi_isin[[#This Row],[ISIN]],Corp_value!$B:$B,0),MATCH(W$2,Corp_value!$1:$1,0)))</f>
        <v>#N/A</v>
      </c>
      <c r="X308" s="151" t="e">
        <f>IF(tbl_dmi_isin[[#This Row],[Index]]&gt;$A$2,"",INDEX(Corp_value!$A$1:$EC$2998,MATCH(tbl_dmi_isin[[#This Row],[ISIN]],Corp_value!$B:$B,0),MATCH(X$2,Corp_value!$1:$1,0)))</f>
        <v>#N/A</v>
      </c>
      <c r="Y308" s="153" t="e">
        <f>IF(tbl_dmi_isin[[#This Row],[Index]]&gt;$A$2,"",INDEX(Corp_value!$A$1:$EC$2998,MATCH(tbl_dmi_isin[[#This Row],[ISIN]],Corp_value!$B:$B,0),MATCH(Y$2,Corp_value!$1:$1,0)))</f>
        <v>#N/A</v>
      </c>
      <c r="Z308" s="153" t="e">
        <f>IF(tbl_dmi_isin[[#This Row],[Index]]&gt;$A$2,"",INDEX(Corp_value!$A$1:$EC$2998,MATCH(tbl_dmi_isin[[#This Row],[ISIN]],Corp_value!$B:$B,0),MATCH(Z$2,Corp_value!$1:$1,0)))</f>
        <v>#N/A</v>
      </c>
    </row>
    <row r="309" spans="1:26">
      <c r="A309" s="12">
        <v>306</v>
      </c>
      <c r="B309" s="85" t="str">
        <f>IF(tbl_dmi_isin[[#This Row],[Index]]&gt;$A$2,"",TEXT(INDEX(美元债一级!$A$2:$BO$2879,tbl_dmi_isin[[#This Row],[Index]]+1,MATCH(B$2,美元债一级!$2:$2,0)),"yyyy/mm/dd"))</f>
        <v>2022/12/06</v>
      </c>
      <c r="C309" s="12" t="str">
        <f>IF(tbl_dmi_isin[[#This Row],[Index]]&gt;$A$2,"",INDEX(美元债一级!$A$2:$BO$2880,tbl_dmi_isin[[#This Row],[Index]]+1,MATCH(C$2,美元债一级!$2:$2,0)))</f>
        <v>HK0000895687</v>
      </c>
      <c r="D309" s="12" t="str">
        <f>IF(tbl_dmi_isin[[#This Row],[Index]]&gt;$A$2,"",INDEX(美元债一级!$A$2:$BO$2880,tbl_dmi_isin[[#This Row],[Index]]+1,MATCH(D$2,美元债一级!$2:$2,0)))</f>
        <v>香港按揭证券有限公司</v>
      </c>
      <c r="E309" s="12" t="str">
        <f>TEXT(tbl_dmi_isin[[#This Row],[定价日]],"YYMMDD")&amp;tbl_dmi_isin[[#This Row],[ISIN]]</f>
        <v>221206HK0000895687</v>
      </c>
      <c r="F309" s="114"/>
      <c r="G309" s="24" t="e">
        <f>IF(tbl_dmi_isin[[#This Row],[Index]]&gt;$A$2,"",INDEX(Corp_value!$A$1:$EC$2998,MATCH(tbl_dmi_isin[[#This Row],[ISIN]],Corp_value!$B:$B,0),MATCH(G$2,Corp_value!$1:$1,0)))</f>
        <v>#N/A</v>
      </c>
      <c r="H309" s="25" t="e">
        <f>IF(tbl_dmi_isin[[#This Row],[Index]]&gt;$A$2,"",INDEX(Corp_value!$A$1:$EC$2998,MATCH(tbl_dmi_isin[[#This Row],[ISIN]],Corp_value!$B:$B,0),MATCH(H$2,Corp_value!$1:$1,0)))</f>
        <v>#N/A</v>
      </c>
      <c r="I309" s="25" t="e">
        <f>IF(tbl_dmi_isin[[#This Row],[Index]]&gt;$A$2,"",IF(INDEX(Corp_value!$A$1:$EC$2998,MATCH(tbl_dmi_isin[[#This Row],[ISIN]],Corp_value!$B:$B,0),MATCH(I$2,Corp_value!$1:$1,0))="--","",INDEX(Corp_value!$A$1:$EC$2998,MATCH(tbl_dmi_isin[[#This Row],[ISIN]],Corp_value!$B:$B,0),MATCH(I$2,Corp_value!$1:$1,0))))</f>
        <v>#N/A</v>
      </c>
      <c r="J309" s="24" t="e">
        <f>IF(tbl_dmi_isin[[#This Row],[Index]]&gt;$A$2,"",INDEX(Corp_value!$A$1:$EC$2998,MATCH(tbl_dmi_isin[[#This Row],[ISIN]],Corp_value!$B:$B,0),MATCH(J$2,Corp_value!$1:$1,0)))</f>
        <v>#N/A</v>
      </c>
      <c r="K309" s="24" t="e">
        <f>IF(tbl_dmi_isin[[#This Row],[Index]]&gt;$A$2,"",INDEX(Corp_value!$A$1:$EC$2998,MATCH(tbl_dmi_isin[[#This Row],[ISIN]],Corp_value!$B:$B,0),MATCH(K$2,Corp_value!$1:$1,0)))</f>
        <v>#N/A</v>
      </c>
      <c r="L309" s="24" t="e">
        <f>IF(tbl_dmi_isin[[#This Row],[Index]]&gt;$A$2,"",IF(INDEX(Corp_value!$A$1:$EC$2998,MATCH(tbl_dmi_isin[[#This Row],[ISIN]],Corp_value!$B:$B,0),MATCH(L$2,Corp_value!$1:$1,0))="--","",INDEX(Corp_value!$A$1:$EC$2998,MATCH(tbl_dmi_isin[[#This Row],[ISIN]],Corp_value!$B:$B,0),MATCH(L$2,Corp_value!$1:$1,0))))</f>
        <v>#N/A</v>
      </c>
      <c r="M309" s="132" t="e">
        <f>IF(tbl_dmi_isin[[#This Row],[Index]]&gt;$A$2,"",INDEX(Corp_value!$A$1:$EC$2998,MATCH(tbl_dmi_isin[[#This Row],[ISIN]],Corp_value!$B:$B,0),MATCH(M$2,Corp_value!$1:$1,0)))</f>
        <v>#N/A</v>
      </c>
      <c r="N309" s="132" t="e">
        <f>IF(tbl_dmi_isin[[#This Row],[Index]]&gt;$A$2,"",IF(INDEX(Corp_value!$A$1:$EC$2998,MATCH(tbl_dmi_isin[[#This Row],[ISIN]],Corp_value!$B:$B,0),MATCH(N$2,Corp_value!$1:$1,0))="--","",INDEX(Corp_value!$A$1:$EC$2998,MATCH(tbl_dmi_isin[[#This Row],[ISIN]],Corp_value!$B:$B,0),MATCH(N$2,Corp_value!$1:$1,0))))</f>
        <v>#N/A</v>
      </c>
      <c r="O309" s="132" t="e">
        <f>IF(tbl_dmi_isin[[#This Row],[Index]]&gt;$A$2,"",INDEX(Corp_value!$A$1:$EC$2998,MATCH(tbl_dmi_isin[[#This Row],[ISIN]],Corp_value!$B:$B,0),MATCH(O$2,Corp_value!$1:$1,0)))</f>
        <v>#N/A</v>
      </c>
      <c r="P309" s="147" t="e">
        <f>IF(tbl_dmi_isin[[#This Row],[Index]]&gt;$A$2,"",TEXT(INDEX(Corp_value!$A$1:$EC$2998,MATCH(tbl_dmi_isin[[#This Row],[ISIN]],Corp_value!$B:$B,0),MATCH(P$2,Corp_value!$1:$1,0)),"yyyy/mm/dd"))</f>
        <v>#N/A</v>
      </c>
      <c r="Q309" s="147" t="e">
        <f>IF(tbl_dmi_isin[[#This Row],[Index]]&gt;$A$2,"",TEXT(INDEX(Corp_value!$A$1:$EC$2998,MATCH(tbl_dmi_isin[[#This Row],[ISIN]],Corp_value!$B:$B,0),MATCH(Q$2,Corp_value!$1:$1,0)),"yyyy/mm/dd"))</f>
        <v>#N/A</v>
      </c>
      <c r="R309" s="147" t="e">
        <f>IF(tbl_dmi_isin[[#This Row],[Index]]&gt;$A$2,"",IF(TEXT(INDEX(Corp_value!$A$1:$EC$2998,MATCH(tbl_dmi_isin[[#This Row],[ISIN]],Corp_value!$B:$B,0),MATCH(R$2,Corp_value!$1:$1,0)),"yyyy/mm/dd")="--","",TEXT(INDEX(Corp_value!$A$1:$EC$2998,MATCH(tbl_dmi_isin[[#This Row],[ISIN]],Corp_value!$B:$B,0),MATCH(R$2,Corp_value!$1:$1,0)),"yyyy/mm/dd")))</f>
        <v>#N/A</v>
      </c>
      <c r="S309" s="132" t="e">
        <f>IF(tbl_dmi_isin[[#This Row],[Index]]&gt;$A$2,"",INDEX(Corp_value!$A$1:$EC$2998,MATCH(tbl_dmi_isin[[#This Row],[ISIN]],Corp_value!$B:$B,0),MATCH(S$2,Corp_value!$1:$1,0)))</f>
        <v>#N/A</v>
      </c>
      <c r="T309" s="132" t="e">
        <f>IF(tbl_dmi_isin[[#This Row],[Index]]&gt;$A$2,"",INDEX(Corp_value!$A$1:$EC$2998,MATCH(tbl_dmi_isin[[#This Row],[ISIN]],Corp_value!$B:$B,0),MATCH(T$2,Corp_value!$1:$1,0)))</f>
        <v>#N/A</v>
      </c>
      <c r="U309" s="132" t="e">
        <f>IF(tbl_dmi_isin[[#This Row],[Index]]&gt;$A$2,"",IF(INDEX(Corp_value!$A$1:$EC$2998,MATCH(tbl_dmi_isin[[#This Row],[ISIN]],Corp_value!$B:$B,0),MATCH(U$2,Corp_value!$1:$1,0))="--","",INDEX(Corp_value!$A$1:$EC$2998,MATCH(tbl_dmi_isin[[#This Row],[ISIN]],Corp_value!$B:$B,0),MATCH(U$2,Corp_value!$1:$1,0))))</f>
        <v>#N/A</v>
      </c>
      <c r="V309" s="143" t="str">
        <f>IFERROR(IF(tbl_dmi_isin[[#This Row],[Index]]&gt;$A$2,"",INDEX(Corp_value!$A$1:$EC$2998,MATCH(tbl_dmi_isin[[#This Row],[ISIN]],Corp_value!$B:$B,0),MATCH(V$2,Corp_value!$1:$1,0)))/100000000,"")</f>
        <v/>
      </c>
      <c r="W309" s="151" t="e">
        <f>IF(tbl_dmi_isin[[#This Row],[Index]]&gt;$A$2,"",INDEX(Corp_value!$A$1:$EC$2998,MATCH(tbl_dmi_isin[[#This Row],[ISIN]],Corp_value!$B:$B,0),MATCH(W$2,Corp_value!$1:$1,0)))</f>
        <v>#N/A</v>
      </c>
      <c r="X309" s="151" t="e">
        <f>IF(tbl_dmi_isin[[#This Row],[Index]]&gt;$A$2,"",INDEX(Corp_value!$A$1:$EC$2998,MATCH(tbl_dmi_isin[[#This Row],[ISIN]],Corp_value!$B:$B,0),MATCH(X$2,Corp_value!$1:$1,0)))</f>
        <v>#N/A</v>
      </c>
      <c r="Y309" s="153" t="e">
        <f>IF(tbl_dmi_isin[[#This Row],[Index]]&gt;$A$2,"",INDEX(Corp_value!$A$1:$EC$2998,MATCH(tbl_dmi_isin[[#This Row],[ISIN]],Corp_value!$B:$B,0),MATCH(Y$2,Corp_value!$1:$1,0)))</f>
        <v>#N/A</v>
      </c>
      <c r="Z309" s="153" t="e">
        <f>IF(tbl_dmi_isin[[#This Row],[Index]]&gt;$A$2,"",INDEX(Corp_value!$A$1:$EC$2998,MATCH(tbl_dmi_isin[[#This Row],[ISIN]],Corp_value!$B:$B,0),MATCH(Z$2,Corp_value!$1:$1,0)))</f>
        <v>#N/A</v>
      </c>
    </row>
    <row r="310" spans="1:26">
      <c r="A310" s="12">
        <v>307</v>
      </c>
      <c r="B310" s="85" t="str">
        <f>IF(tbl_dmi_isin[[#This Row],[Index]]&gt;$A$2,"",TEXT(INDEX(美元债一级!$A$2:$BO$2879,tbl_dmi_isin[[#This Row],[Index]]+1,MATCH(B$2,美元债一级!$2:$2,0)),"yyyy/mm/dd"))</f>
        <v>2022/12/01</v>
      </c>
      <c r="C310" s="12" t="str">
        <f>IF(tbl_dmi_isin[[#This Row],[Index]]&gt;$A$2,"",INDEX(美元债一级!$A$2:$BO$2880,tbl_dmi_isin[[#This Row],[Index]]+1,MATCH(C$2,美元债一级!$2:$2,0)))</f>
        <v>HK0000855681</v>
      </c>
      <c r="D310" s="12" t="str">
        <f>IF(tbl_dmi_isin[[#This Row],[Index]]&gt;$A$2,"",INDEX(美元债一级!$A$2:$BO$2880,tbl_dmi_isin[[#This Row],[Index]]+1,MATCH(D$2,美元债一级!$2:$2,0)))</f>
        <v>中华人民共和国财政部</v>
      </c>
      <c r="E310" s="12" t="str">
        <f>TEXT(tbl_dmi_isin[[#This Row],[定价日]],"YYMMDD")&amp;tbl_dmi_isin[[#This Row],[ISIN]]</f>
        <v>221201HK0000855681</v>
      </c>
      <c r="F310" s="114"/>
      <c r="G310" s="24" t="e">
        <f>IF(tbl_dmi_isin[[#This Row],[Index]]&gt;$A$2,"",INDEX(Corp_value!$A$1:$EC$2998,MATCH(tbl_dmi_isin[[#This Row],[ISIN]],Corp_value!$B:$B,0),MATCH(G$2,Corp_value!$1:$1,0)))</f>
        <v>#N/A</v>
      </c>
      <c r="H310" s="25" t="e">
        <f>IF(tbl_dmi_isin[[#This Row],[Index]]&gt;$A$2,"",INDEX(Corp_value!$A$1:$EC$2998,MATCH(tbl_dmi_isin[[#This Row],[ISIN]],Corp_value!$B:$B,0),MATCH(H$2,Corp_value!$1:$1,0)))</f>
        <v>#N/A</v>
      </c>
      <c r="I310" s="25" t="e">
        <f>IF(tbl_dmi_isin[[#This Row],[Index]]&gt;$A$2,"",IF(INDEX(Corp_value!$A$1:$EC$2998,MATCH(tbl_dmi_isin[[#This Row],[ISIN]],Corp_value!$B:$B,0),MATCH(I$2,Corp_value!$1:$1,0))="--","",INDEX(Corp_value!$A$1:$EC$2998,MATCH(tbl_dmi_isin[[#This Row],[ISIN]],Corp_value!$B:$B,0),MATCH(I$2,Corp_value!$1:$1,0))))</f>
        <v>#N/A</v>
      </c>
      <c r="J310" s="24" t="e">
        <f>IF(tbl_dmi_isin[[#This Row],[Index]]&gt;$A$2,"",INDEX(Corp_value!$A$1:$EC$2998,MATCH(tbl_dmi_isin[[#This Row],[ISIN]],Corp_value!$B:$B,0),MATCH(J$2,Corp_value!$1:$1,0)))</f>
        <v>#N/A</v>
      </c>
      <c r="K310" s="24" t="e">
        <f>IF(tbl_dmi_isin[[#This Row],[Index]]&gt;$A$2,"",INDEX(Corp_value!$A$1:$EC$2998,MATCH(tbl_dmi_isin[[#This Row],[ISIN]],Corp_value!$B:$B,0),MATCH(K$2,Corp_value!$1:$1,0)))</f>
        <v>#N/A</v>
      </c>
      <c r="L310" s="24" t="e">
        <f>IF(tbl_dmi_isin[[#This Row],[Index]]&gt;$A$2,"",IF(INDEX(Corp_value!$A$1:$EC$2998,MATCH(tbl_dmi_isin[[#This Row],[ISIN]],Corp_value!$B:$B,0),MATCH(L$2,Corp_value!$1:$1,0))="--","",INDEX(Corp_value!$A$1:$EC$2998,MATCH(tbl_dmi_isin[[#This Row],[ISIN]],Corp_value!$B:$B,0),MATCH(L$2,Corp_value!$1:$1,0))))</f>
        <v>#N/A</v>
      </c>
      <c r="M310" s="132" t="e">
        <f>IF(tbl_dmi_isin[[#This Row],[Index]]&gt;$A$2,"",INDEX(Corp_value!$A$1:$EC$2998,MATCH(tbl_dmi_isin[[#This Row],[ISIN]],Corp_value!$B:$B,0),MATCH(M$2,Corp_value!$1:$1,0)))</f>
        <v>#N/A</v>
      </c>
      <c r="N310" s="132" t="e">
        <f>IF(tbl_dmi_isin[[#This Row],[Index]]&gt;$A$2,"",IF(INDEX(Corp_value!$A$1:$EC$2998,MATCH(tbl_dmi_isin[[#This Row],[ISIN]],Corp_value!$B:$B,0),MATCH(N$2,Corp_value!$1:$1,0))="--","",INDEX(Corp_value!$A$1:$EC$2998,MATCH(tbl_dmi_isin[[#This Row],[ISIN]],Corp_value!$B:$B,0),MATCH(N$2,Corp_value!$1:$1,0))))</f>
        <v>#N/A</v>
      </c>
      <c r="O310" s="132" t="e">
        <f>IF(tbl_dmi_isin[[#This Row],[Index]]&gt;$A$2,"",INDEX(Corp_value!$A$1:$EC$2998,MATCH(tbl_dmi_isin[[#This Row],[ISIN]],Corp_value!$B:$B,0),MATCH(O$2,Corp_value!$1:$1,0)))</f>
        <v>#N/A</v>
      </c>
      <c r="P310" s="147" t="e">
        <f>IF(tbl_dmi_isin[[#This Row],[Index]]&gt;$A$2,"",TEXT(INDEX(Corp_value!$A$1:$EC$2998,MATCH(tbl_dmi_isin[[#This Row],[ISIN]],Corp_value!$B:$B,0),MATCH(P$2,Corp_value!$1:$1,0)),"yyyy/mm/dd"))</f>
        <v>#N/A</v>
      </c>
      <c r="Q310" s="147" t="e">
        <f>IF(tbl_dmi_isin[[#This Row],[Index]]&gt;$A$2,"",TEXT(INDEX(Corp_value!$A$1:$EC$2998,MATCH(tbl_dmi_isin[[#This Row],[ISIN]],Corp_value!$B:$B,0),MATCH(Q$2,Corp_value!$1:$1,0)),"yyyy/mm/dd"))</f>
        <v>#N/A</v>
      </c>
      <c r="R310" s="147" t="e">
        <f>IF(tbl_dmi_isin[[#This Row],[Index]]&gt;$A$2,"",IF(TEXT(INDEX(Corp_value!$A$1:$EC$2998,MATCH(tbl_dmi_isin[[#This Row],[ISIN]],Corp_value!$B:$B,0),MATCH(R$2,Corp_value!$1:$1,0)),"yyyy/mm/dd")="--","",TEXT(INDEX(Corp_value!$A$1:$EC$2998,MATCH(tbl_dmi_isin[[#This Row],[ISIN]],Corp_value!$B:$B,0),MATCH(R$2,Corp_value!$1:$1,0)),"yyyy/mm/dd")))</f>
        <v>#N/A</v>
      </c>
      <c r="S310" s="132" t="e">
        <f>IF(tbl_dmi_isin[[#This Row],[Index]]&gt;$A$2,"",INDEX(Corp_value!$A$1:$EC$2998,MATCH(tbl_dmi_isin[[#This Row],[ISIN]],Corp_value!$B:$B,0),MATCH(S$2,Corp_value!$1:$1,0)))</f>
        <v>#N/A</v>
      </c>
      <c r="T310" s="132" t="e">
        <f>IF(tbl_dmi_isin[[#This Row],[Index]]&gt;$A$2,"",INDEX(Corp_value!$A$1:$EC$2998,MATCH(tbl_dmi_isin[[#This Row],[ISIN]],Corp_value!$B:$B,0),MATCH(T$2,Corp_value!$1:$1,0)))</f>
        <v>#N/A</v>
      </c>
      <c r="U310" s="132" t="e">
        <f>IF(tbl_dmi_isin[[#This Row],[Index]]&gt;$A$2,"",IF(INDEX(Corp_value!$A$1:$EC$2998,MATCH(tbl_dmi_isin[[#This Row],[ISIN]],Corp_value!$B:$B,0),MATCH(U$2,Corp_value!$1:$1,0))="--","",INDEX(Corp_value!$A$1:$EC$2998,MATCH(tbl_dmi_isin[[#This Row],[ISIN]],Corp_value!$B:$B,0),MATCH(U$2,Corp_value!$1:$1,0))))</f>
        <v>#N/A</v>
      </c>
      <c r="V310" s="143" t="str">
        <f>IFERROR(IF(tbl_dmi_isin[[#This Row],[Index]]&gt;$A$2,"",INDEX(Corp_value!$A$1:$EC$2998,MATCH(tbl_dmi_isin[[#This Row],[ISIN]],Corp_value!$B:$B,0),MATCH(V$2,Corp_value!$1:$1,0)))/100000000,"")</f>
        <v/>
      </c>
      <c r="W310" s="151" t="e">
        <f>IF(tbl_dmi_isin[[#This Row],[Index]]&gt;$A$2,"",INDEX(Corp_value!$A$1:$EC$2998,MATCH(tbl_dmi_isin[[#This Row],[ISIN]],Corp_value!$B:$B,0),MATCH(W$2,Corp_value!$1:$1,0)))</f>
        <v>#N/A</v>
      </c>
      <c r="X310" s="151" t="e">
        <f>IF(tbl_dmi_isin[[#This Row],[Index]]&gt;$A$2,"",INDEX(Corp_value!$A$1:$EC$2998,MATCH(tbl_dmi_isin[[#This Row],[ISIN]],Corp_value!$B:$B,0),MATCH(X$2,Corp_value!$1:$1,0)))</f>
        <v>#N/A</v>
      </c>
      <c r="Y310" s="153" t="e">
        <f>IF(tbl_dmi_isin[[#This Row],[Index]]&gt;$A$2,"",INDEX(Corp_value!$A$1:$EC$2998,MATCH(tbl_dmi_isin[[#This Row],[ISIN]],Corp_value!$B:$B,0),MATCH(Y$2,Corp_value!$1:$1,0)))</f>
        <v>#N/A</v>
      </c>
      <c r="Z310" s="153" t="e">
        <f>IF(tbl_dmi_isin[[#This Row],[Index]]&gt;$A$2,"",INDEX(Corp_value!$A$1:$EC$2998,MATCH(tbl_dmi_isin[[#This Row],[ISIN]],Corp_value!$B:$B,0),MATCH(Z$2,Corp_value!$1:$1,0)))</f>
        <v>#N/A</v>
      </c>
    </row>
    <row r="311" spans="1:26">
      <c r="A311" s="12">
        <v>308</v>
      </c>
      <c r="B311" s="85" t="str">
        <f>IF(tbl_dmi_isin[[#This Row],[Index]]&gt;$A$2,"",TEXT(INDEX(美元债一级!$A$2:$BO$2879,tbl_dmi_isin[[#This Row],[Index]]+1,MATCH(B$2,美元债一级!$2:$2,0)),"yyyy/mm/dd"))</f>
        <v>2022/12/01</v>
      </c>
      <c r="C311" s="12" t="str">
        <f>IF(tbl_dmi_isin[[#This Row],[Index]]&gt;$A$2,"",INDEX(美元债一级!$A$2:$BO$2880,tbl_dmi_isin[[#This Row],[Index]]+1,MATCH(C$2,美元债一级!$2:$2,0)))</f>
        <v>HK0000895513</v>
      </c>
      <c r="D311" s="12" t="str">
        <f>IF(tbl_dmi_isin[[#This Row],[Index]]&gt;$A$2,"",INDEX(美元债一级!$A$2:$BO$2880,tbl_dmi_isin[[#This Row],[Index]]+1,MATCH(D$2,美元债一级!$2:$2,0)))</f>
        <v>香港按揭证券有限公司</v>
      </c>
      <c r="E311" s="12" t="str">
        <f>TEXT(tbl_dmi_isin[[#This Row],[定价日]],"YYMMDD")&amp;tbl_dmi_isin[[#This Row],[ISIN]]</f>
        <v>221201HK0000895513</v>
      </c>
      <c r="F311" s="114"/>
      <c r="G311" s="24" t="e">
        <f>IF(tbl_dmi_isin[[#This Row],[Index]]&gt;$A$2,"",INDEX(Corp_value!$A$1:$EC$2998,MATCH(tbl_dmi_isin[[#This Row],[ISIN]],Corp_value!$B:$B,0),MATCH(G$2,Corp_value!$1:$1,0)))</f>
        <v>#N/A</v>
      </c>
      <c r="H311" s="25" t="e">
        <f>IF(tbl_dmi_isin[[#This Row],[Index]]&gt;$A$2,"",INDEX(Corp_value!$A$1:$EC$2998,MATCH(tbl_dmi_isin[[#This Row],[ISIN]],Corp_value!$B:$B,0),MATCH(H$2,Corp_value!$1:$1,0)))</f>
        <v>#N/A</v>
      </c>
      <c r="I311" s="25" t="e">
        <f>IF(tbl_dmi_isin[[#This Row],[Index]]&gt;$A$2,"",IF(INDEX(Corp_value!$A$1:$EC$2998,MATCH(tbl_dmi_isin[[#This Row],[ISIN]],Corp_value!$B:$B,0),MATCH(I$2,Corp_value!$1:$1,0))="--","",INDEX(Corp_value!$A$1:$EC$2998,MATCH(tbl_dmi_isin[[#This Row],[ISIN]],Corp_value!$B:$B,0),MATCH(I$2,Corp_value!$1:$1,0))))</f>
        <v>#N/A</v>
      </c>
      <c r="J311" s="24" t="e">
        <f>IF(tbl_dmi_isin[[#This Row],[Index]]&gt;$A$2,"",INDEX(Corp_value!$A$1:$EC$2998,MATCH(tbl_dmi_isin[[#This Row],[ISIN]],Corp_value!$B:$B,0),MATCH(J$2,Corp_value!$1:$1,0)))</f>
        <v>#N/A</v>
      </c>
      <c r="K311" s="24" t="e">
        <f>IF(tbl_dmi_isin[[#This Row],[Index]]&gt;$A$2,"",INDEX(Corp_value!$A$1:$EC$2998,MATCH(tbl_dmi_isin[[#This Row],[ISIN]],Corp_value!$B:$B,0),MATCH(K$2,Corp_value!$1:$1,0)))</f>
        <v>#N/A</v>
      </c>
      <c r="L311" s="24" t="e">
        <f>IF(tbl_dmi_isin[[#This Row],[Index]]&gt;$A$2,"",IF(INDEX(Corp_value!$A$1:$EC$2998,MATCH(tbl_dmi_isin[[#This Row],[ISIN]],Corp_value!$B:$B,0),MATCH(L$2,Corp_value!$1:$1,0))="--","",INDEX(Corp_value!$A$1:$EC$2998,MATCH(tbl_dmi_isin[[#This Row],[ISIN]],Corp_value!$B:$B,0),MATCH(L$2,Corp_value!$1:$1,0))))</f>
        <v>#N/A</v>
      </c>
      <c r="M311" s="132" t="e">
        <f>IF(tbl_dmi_isin[[#This Row],[Index]]&gt;$A$2,"",INDEX(Corp_value!$A$1:$EC$2998,MATCH(tbl_dmi_isin[[#This Row],[ISIN]],Corp_value!$B:$B,0),MATCH(M$2,Corp_value!$1:$1,0)))</f>
        <v>#N/A</v>
      </c>
      <c r="N311" s="132" t="e">
        <f>IF(tbl_dmi_isin[[#This Row],[Index]]&gt;$A$2,"",IF(INDEX(Corp_value!$A$1:$EC$2998,MATCH(tbl_dmi_isin[[#This Row],[ISIN]],Corp_value!$B:$B,0),MATCH(N$2,Corp_value!$1:$1,0))="--","",INDEX(Corp_value!$A$1:$EC$2998,MATCH(tbl_dmi_isin[[#This Row],[ISIN]],Corp_value!$B:$B,0),MATCH(N$2,Corp_value!$1:$1,0))))</f>
        <v>#N/A</v>
      </c>
      <c r="O311" s="132" t="e">
        <f>IF(tbl_dmi_isin[[#This Row],[Index]]&gt;$A$2,"",INDEX(Corp_value!$A$1:$EC$2998,MATCH(tbl_dmi_isin[[#This Row],[ISIN]],Corp_value!$B:$B,0),MATCH(O$2,Corp_value!$1:$1,0)))</f>
        <v>#N/A</v>
      </c>
      <c r="P311" s="147" t="e">
        <f>IF(tbl_dmi_isin[[#This Row],[Index]]&gt;$A$2,"",TEXT(INDEX(Corp_value!$A$1:$EC$2998,MATCH(tbl_dmi_isin[[#This Row],[ISIN]],Corp_value!$B:$B,0),MATCH(P$2,Corp_value!$1:$1,0)),"yyyy/mm/dd"))</f>
        <v>#N/A</v>
      </c>
      <c r="Q311" s="147" t="e">
        <f>IF(tbl_dmi_isin[[#This Row],[Index]]&gt;$A$2,"",TEXT(INDEX(Corp_value!$A$1:$EC$2998,MATCH(tbl_dmi_isin[[#This Row],[ISIN]],Corp_value!$B:$B,0),MATCH(Q$2,Corp_value!$1:$1,0)),"yyyy/mm/dd"))</f>
        <v>#N/A</v>
      </c>
      <c r="R311" s="147" t="e">
        <f>IF(tbl_dmi_isin[[#This Row],[Index]]&gt;$A$2,"",IF(TEXT(INDEX(Corp_value!$A$1:$EC$2998,MATCH(tbl_dmi_isin[[#This Row],[ISIN]],Corp_value!$B:$B,0),MATCH(R$2,Corp_value!$1:$1,0)),"yyyy/mm/dd")="--","",TEXT(INDEX(Corp_value!$A$1:$EC$2998,MATCH(tbl_dmi_isin[[#This Row],[ISIN]],Corp_value!$B:$B,0),MATCH(R$2,Corp_value!$1:$1,0)),"yyyy/mm/dd")))</f>
        <v>#N/A</v>
      </c>
      <c r="S311" s="132" t="e">
        <f>IF(tbl_dmi_isin[[#This Row],[Index]]&gt;$A$2,"",INDEX(Corp_value!$A$1:$EC$2998,MATCH(tbl_dmi_isin[[#This Row],[ISIN]],Corp_value!$B:$B,0),MATCH(S$2,Corp_value!$1:$1,0)))</f>
        <v>#N/A</v>
      </c>
      <c r="T311" s="132" t="e">
        <f>IF(tbl_dmi_isin[[#This Row],[Index]]&gt;$A$2,"",INDEX(Corp_value!$A$1:$EC$2998,MATCH(tbl_dmi_isin[[#This Row],[ISIN]],Corp_value!$B:$B,0),MATCH(T$2,Corp_value!$1:$1,0)))</f>
        <v>#N/A</v>
      </c>
      <c r="U311" s="132" t="e">
        <f>IF(tbl_dmi_isin[[#This Row],[Index]]&gt;$A$2,"",IF(INDEX(Corp_value!$A$1:$EC$2998,MATCH(tbl_dmi_isin[[#This Row],[ISIN]],Corp_value!$B:$B,0),MATCH(U$2,Corp_value!$1:$1,0))="--","",INDEX(Corp_value!$A$1:$EC$2998,MATCH(tbl_dmi_isin[[#This Row],[ISIN]],Corp_value!$B:$B,0),MATCH(U$2,Corp_value!$1:$1,0))))</f>
        <v>#N/A</v>
      </c>
      <c r="V311" s="143" t="str">
        <f>IFERROR(IF(tbl_dmi_isin[[#This Row],[Index]]&gt;$A$2,"",INDEX(Corp_value!$A$1:$EC$2998,MATCH(tbl_dmi_isin[[#This Row],[ISIN]],Corp_value!$B:$B,0),MATCH(V$2,Corp_value!$1:$1,0)))/100000000,"")</f>
        <v/>
      </c>
      <c r="W311" s="151" t="e">
        <f>IF(tbl_dmi_isin[[#This Row],[Index]]&gt;$A$2,"",INDEX(Corp_value!$A$1:$EC$2998,MATCH(tbl_dmi_isin[[#This Row],[ISIN]],Corp_value!$B:$B,0),MATCH(W$2,Corp_value!$1:$1,0)))</f>
        <v>#N/A</v>
      </c>
      <c r="X311" s="151" t="e">
        <f>IF(tbl_dmi_isin[[#This Row],[Index]]&gt;$A$2,"",INDEX(Corp_value!$A$1:$EC$2998,MATCH(tbl_dmi_isin[[#This Row],[ISIN]],Corp_value!$B:$B,0),MATCH(X$2,Corp_value!$1:$1,0)))</f>
        <v>#N/A</v>
      </c>
      <c r="Y311" s="153" t="e">
        <f>IF(tbl_dmi_isin[[#This Row],[Index]]&gt;$A$2,"",INDEX(Corp_value!$A$1:$EC$2998,MATCH(tbl_dmi_isin[[#This Row],[ISIN]],Corp_value!$B:$B,0),MATCH(Y$2,Corp_value!$1:$1,0)))</f>
        <v>#N/A</v>
      </c>
      <c r="Z311" s="153" t="e">
        <f>IF(tbl_dmi_isin[[#This Row],[Index]]&gt;$A$2,"",INDEX(Corp_value!$A$1:$EC$2998,MATCH(tbl_dmi_isin[[#This Row],[ISIN]],Corp_value!$B:$B,0),MATCH(Z$2,Corp_value!$1:$1,0)))</f>
        <v>#N/A</v>
      </c>
    </row>
    <row r="312" spans="1:26">
      <c r="A312" s="12">
        <v>309</v>
      </c>
      <c r="B312" s="85" t="str">
        <f>IF(tbl_dmi_isin[[#This Row],[Index]]&gt;$A$2,"",TEXT(INDEX(美元债一级!$A$2:$BO$2879,tbl_dmi_isin[[#This Row],[Index]]+1,MATCH(B$2,美元债一级!$2:$2,0)),"yyyy/mm/dd"))</f>
        <v>2022/11/29</v>
      </c>
      <c r="C312" s="12" t="str">
        <f>IF(tbl_dmi_isin[[#This Row],[Index]]&gt;$A$2,"",INDEX(美元债一级!$A$2:$BO$2880,tbl_dmi_isin[[#This Row],[Index]]+1,MATCH(C$2,美元债一级!$2:$2,0)))</f>
        <v>XS2559193425</v>
      </c>
      <c r="D312" s="12" t="str">
        <f>IF(tbl_dmi_isin[[#This Row],[Index]]&gt;$A$2,"",INDEX(美元债一级!$A$2:$BO$2880,tbl_dmi_isin[[#This Row],[Index]]+1,MATCH(D$2,美元债一级!$2:$2,0)))</f>
        <v>天风证券股份有限公司</v>
      </c>
      <c r="E312" s="12" t="str">
        <f>TEXT(tbl_dmi_isin[[#This Row],[定价日]],"YYMMDD")&amp;tbl_dmi_isin[[#This Row],[ISIN]]</f>
        <v>221129XS2559193425</v>
      </c>
      <c r="F312" s="114"/>
      <c r="G312" s="24" t="e">
        <f>IF(tbl_dmi_isin[[#This Row],[Index]]&gt;$A$2,"",INDEX(Corp_value!$A$1:$EC$2998,MATCH(tbl_dmi_isin[[#This Row],[ISIN]],Corp_value!$B:$B,0),MATCH(G$2,Corp_value!$1:$1,0)))</f>
        <v>#N/A</v>
      </c>
      <c r="H312" s="25" t="e">
        <f>IF(tbl_dmi_isin[[#This Row],[Index]]&gt;$A$2,"",INDEX(Corp_value!$A$1:$EC$2998,MATCH(tbl_dmi_isin[[#This Row],[ISIN]],Corp_value!$B:$B,0),MATCH(H$2,Corp_value!$1:$1,0)))</f>
        <v>#N/A</v>
      </c>
      <c r="I312" s="25" t="e">
        <f>IF(tbl_dmi_isin[[#This Row],[Index]]&gt;$A$2,"",IF(INDEX(Corp_value!$A$1:$EC$2998,MATCH(tbl_dmi_isin[[#This Row],[ISIN]],Corp_value!$B:$B,0),MATCH(I$2,Corp_value!$1:$1,0))="--","",INDEX(Corp_value!$A$1:$EC$2998,MATCH(tbl_dmi_isin[[#This Row],[ISIN]],Corp_value!$B:$B,0),MATCH(I$2,Corp_value!$1:$1,0))))</f>
        <v>#N/A</v>
      </c>
      <c r="J312" s="24" t="e">
        <f>IF(tbl_dmi_isin[[#This Row],[Index]]&gt;$A$2,"",INDEX(Corp_value!$A$1:$EC$2998,MATCH(tbl_dmi_isin[[#This Row],[ISIN]],Corp_value!$B:$B,0),MATCH(J$2,Corp_value!$1:$1,0)))</f>
        <v>#N/A</v>
      </c>
      <c r="K312" s="24" t="e">
        <f>IF(tbl_dmi_isin[[#This Row],[Index]]&gt;$A$2,"",INDEX(Corp_value!$A$1:$EC$2998,MATCH(tbl_dmi_isin[[#This Row],[ISIN]],Corp_value!$B:$B,0),MATCH(K$2,Corp_value!$1:$1,0)))</f>
        <v>#N/A</v>
      </c>
      <c r="L312" s="24" t="e">
        <f>IF(tbl_dmi_isin[[#This Row],[Index]]&gt;$A$2,"",IF(INDEX(Corp_value!$A$1:$EC$2998,MATCH(tbl_dmi_isin[[#This Row],[ISIN]],Corp_value!$B:$B,0),MATCH(L$2,Corp_value!$1:$1,0))="--","",INDEX(Corp_value!$A$1:$EC$2998,MATCH(tbl_dmi_isin[[#This Row],[ISIN]],Corp_value!$B:$B,0),MATCH(L$2,Corp_value!$1:$1,0))))</f>
        <v>#N/A</v>
      </c>
      <c r="M312" s="132" t="e">
        <f>IF(tbl_dmi_isin[[#This Row],[Index]]&gt;$A$2,"",INDEX(Corp_value!$A$1:$EC$2998,MATCH(tbl_dmi_isin[[#This Row],[ISIN]],Corp_value!$B:$B,0),MATCH(M$2,Corp_value!$1:$1,0)))</f>
        <v>#N/A</v>
      </c>
      <c r="N312" s="132" t="e">
        <f>IF(tbl_dmi_isin[[#This Row],[Index]]&gt;$A$2,"",IF(INDEX(Corp_value!$A$1:$EC$2998,MATCH(tbl_dmi_isin[[#This Row],[ISIN]],Corp_value!$B:$B,0),MATCH(N$2,Corp_value!$1:$1,0))="--","",INDEX(Corp_value!$A$1:$EC$2998,MATCH(tbl_dmi_isin[[#This Row],[ISIN]],Corp_value!$B:$B,0),MATCH(N$2,Corp_value!$1:$1,0))))</f>
        <v>#N/A</v>
      </c>
      <c r="O312" s="132" t="e">
        <f>IF(tbl_dmi_isin[[#This Row],[Index]]&gt;$A$2,"",INDEX(Corp_value!$A$1:$EC$2998,MATCH(tbl_dmi_isin[[#This Row],[ISIN]],Corp_value!$B:$B,0),MATCH(O$2,Corp_value!$1:$1,0)))</f>
        <v>#N/A</v>
      </c>
      <c r="P312" s="147" t="e">
        <f>IF(tbl_dmi_isin[[#This Row],[Index]]&gt;$A$2,"",TEXT(INDEX(Corp_value!$A$1:$EC$2998,MATCH(tbl_dmi_isin[[#This Row],[ISIN]],Corp_value!$B:$B,0),MATCH(P$2,Corp_value!$1:$1,0)),"yyyy/mm/dd"))</f>
        <v>#N/A</v>
      </c>
      <c r="Q312" s="147" t="e">
        <f>IF(tbl_dmi_isin[[#This Row],[Index]]&gt;$A$2,"",TEXT(INDEX(Corp_value!$A$1:$EC$2998,MATCH(tbl_dmi_isin[[#This Row],[ISIN]],Corp_value!$B:$B,0),MATCH(Q$2,Corp_value!$1:$1,0)),"yyyy/mm/dd"))</f>
        <v>#N/A</v>
      </c>
      <c r="R312" s="147" t="e">
        <f>IF(tbl_dmi_isin[[#This Row],[Index]]&gt;$A$2,"",IF(TEXT(INDEX(Corp_value!$A$1:$EC$2998,MATCH(tbl_dmi_isin[[#This Row],[ISIN]],Corp_value!$B:$B,0),MATCH(R$2,Corp_value!$1:$1,0)),"yyyy/mm/dd")="--","",TEXT(INDEX(Corp_value!$A$1:$EC$2998,MATCH(tbl_dmi_isin[[#This Row],[ISIN]],Corp_value!$B:$B,0),MATCH(R$2,Corp_value!$1:$1,0)),"yyyy/mm/dd")))</f>
        <v>#N/A</v>
      </c>
      <c r="S312" s="132" t="e">
        <f>IF(tbl_dmi_isin[[#This Row],[Index]]&gt;$A$2,"",INDEX(Corp_value!$A$1:$EC$2998,MATCH(tbl_dmi_isin[[#This Row],[ISIN]],Corp_value!$B:$B,0),MATCH(S$2,Corp_value!$1:$1,0)))</f>
        <v>#N/A</v>
      </c>
      <c r="T312" s="132" t="e">
        <f>IF(tbl_dmi_isin[[#This Row],[Index]]&gt;$A$2,"",INDEX(Corp_value!$A$1:$EC$2998,MATCH(tbl_dmi_isin[[#This Row],[ISIN]],Corp_value!$B:$B,0),MATCH(T$2,Corp_value!$1:$1,0)))</f>
        <v>#N/A</v>
      </c>
      <c r="U312" s="132" t="e">
        <f>IF(tbl_dmi_isin[[#This Row],[Index]]&gt;$A$2,"",IF(INDEX(Corp_value!$A$1:$EC$2998,MATCH(tbl_dmi_isin[[#This Row],[ISIN]],Corp_value!$B:$B,0),MATCH(U$2,Corp_value!$1:$1,0))="--","",INDEX(Corp_value!$A$1:$EC$2998,MATCH(tbl_dmi_isin[[#This Row],[ISIN]],Corp_value!$B:$B,0),MATCH(U$2,Corp_value!$1:$1,0))))</f>
        <v>#N/A</v>
      </c>
      <c r="V312" s="143" t="str">
        <f>IFERROR(IF(tbl_dmi_isin[[#This Row],[Index]]&gt;$A$2,"",INDEX(Corp_value!$A$1:$EC$2998,MATCH(tbl_dmi_isin[[#This Row],[ISIN]],Corp_value!$B:$B,0),MATCH(V$2,Corp_value!$1:$1,0)))/100000000,"")</f>
        <v/>
      </c>
      <c r="W312" s="151" t="e">
        <f>IF(tbl_dmi_isin[[#This Row],[Index]]&gt;$A$2,"",INDEX(Corp_value!$A$1:$EC$2998,MATCH(tbl_dmi_isin[[#This Row],[ISIN]],Corp_value!$B:$B,0),MATCH(W$2,Corp_value!$1:$1,0)))</f>
        <v>#N/A</v>
      </c>
      <c r="X312" s="151" t="e">
        <f>IF(tbl_dmi_isin[[#This Row],[Index]]&gt;$A$2,"",INDEX(Corp_value!$A$1:$EC$2998,MATCH(tbl_dmi_isin[[#This Row],[ISIN]],Corp_value!$B:$B,0),MATCH(X$2,Corp_value!$1:$1,0)))</f>
        <v>#N/A</v>
      </c>
      <c r="Y312" s="153" t="e">
        <f>IF(tbl_dmi_isin[[#This Row],[Index]]&gt;$A$2,"",INDEX(Corp_value!$A$1:$EC$2998,MATCH(tbl_dmi_isin[[#This Row],[ISIN]],Corp_value!$B:$B,0),MATCH(Y$2,Corp_value!$1:$1,0)))</f>
        <v>#N/A</v>
      </c>
      <c r="Z312" s="153" t="e">
        <f>IF(tbl_dmi_isin[[#This Row],[Index]]&gt;$A$2,"",INDEX(Corp_value!$A$1:$EC$2998,MATCH(tbl_dmi_isin[[#This Row],[ISIN]],Corp_value!$B:$B,0),MATCH(Z$2,Corp_value!$1:$1,0)))</f>
        <v>#N/A</v>
      </c>
    </row>
    <row r="313" spans="1:26">
      <c r="A313" s="12">
        <v>310</v>
      </c>
      <c r="B313" s="85" t="str">
        <f>IF(tbl_dmi_isin[[#This Row],[Index]]&gt;$A$2,"",TEXT(INDEX(美元债一级!$A$2:$BO$2879,tbl_dmi_isin[[#This Row],[Index]]+1,MATCH(B$2,美元债一级!$2:$2,0)),"yyyy/mm/dd"))</f>
        <v>2022/11/22</v>
      </c>
      <c r="C313" s="12" t="str">
        <f>IF(tbl_dmi_isin[[#This Row],[Index]]&gt;$A$2,"",INDEX(美元债一级!$A$2:$BO$2880,tbl_dmi_isin[[#This Row],[Index]]+1,MATCH(C$2,美元债一级!$2:$2,0)))</f>
        <v>XS2560121464</v>
      </c>
      <c r="D313" s="12" t="str">
        <f>IF(tbl_dmi_isin[[#This Row],[Index]]&gt;$A$2,"",INDEX(美元债一级!$A$2:$BO$2880,tbl_dmi_isin[[#This Row],[Index]]+1,MATCH(D$2,美元债一级!$2:$2,0)))</f>
        <v>中原资产管理有限公司</v>
      </c>
      <c r="E313" s="12" t="str">
        <f>TEXT(tbl_dmi_isin[[#This Row],[定价日]],"YYMMDD")&amp;tbl_dmi_isin[[#This Row],[ISIN]]</f>
        <v>221122XS2560121464</v>
      </c>
      <c r="F313" s="114"/>
      <c r="G313" s="24" t="e">
        <f>IF(tbl_dmi_isin[[#This Row],[Index]]&gt;$A$2,"",INDEX(Corp_value!$A$1:$EC$2998,MATCH(tbl_dmi_isin[[#This Row],[ISIN]],Corp_value!$B:$B,0),MATCH(G$2,Corp_value!$1:$1,0)))</f>
        <v>#N/A</v>
      </c>
      <c r="H313" s="25" t="e">
        <f>IF(tbl_dmi_isin[[#This Row],[Index]]&gt;$A$2,"",INDEX(Corp_value!$A$1:$EC$2998,MATCH(tbl_dmi_isin[[#This Row],[ISIN]],Corp_value!$B:$B,0),MATCH(H$2,Corp_value!$1:$1,0)))</f>
        <v>#N/A</v>
      </c>
      <c r="I313" s="25" t="e">
        <f>IF(tbl_dmi_isin[[#This Row],[Index]]&gt;$A$2,"",IF(INDEX(Corp_value!$A$1:$EC$2998,MATCH(tbl_dmi_isin[[#This Row],[ISIN]],Corp_value!$B:$B,0),MATCH(I$2,Corp_value!$1:$1,0))="--","",INDEX(Corp_value!$A$1:$EC$2998,MATCH(tbl_dmi_isin[[#This Row],[ISIN]],Corp_value!$B:$B,0),MATCH(I$2,Corp_value!$1:$1,0))))</f>
        <v>#N/A</v>
      </c>
      <c r="J313" s="24" t="e">
        <f>IF(tbl_dmi_isin[[#This Row],[Index]]&gt;$A$2,"",INDEX(Corp_value!$A$1:$EC$2998,MATCH(tbl_dmi_isin[[#This Row],[ISIN]],Corp_value!$B:$B,0),MATCH(J$2,Corp_value!$1:$1,0)))</f>
        <v>#N/A</v>
      </c>
      <c r="K313" s="24" t="e">
        <f>IF(tbl_dmi_isin[[#This Row],[Index]]&gt;$A$2,"",INDEX(Corp_value!$A$1:$EC$2998,MATCH(tbl_dmi_isin[[#This Row],[ISIN]],Corp_value!$B:$B,0),MATCH(K$2,Corp_value!$1:$1,0)))</f>
        <v>#N/A</v>
      </c>
      <c r="L313" s="24" t="e">
        <f>IF(tbl_dmi_isin[[#This Row],[Index]]&gt;$A$2,"",IF(INDEX(Corp_value!$A$1:$EC$2998,MATCH(tbl_dmi_isin[[#This Row],[ISIN]],Corp_value!$B:$B,0),MATCH(L$2,Corp_value!$1:$1,0))="--","",INDEX(Corp_value!$A$1:$EC$2998,MATCH(tbl_dmi_isin[[#This Row],[ISIN]],Corp_value!$B:$B,0),MATCH(L$2,Corp_value!$1:$1,0))))</f>
        <v>#N/A</v>
      </c>
      <c r="M313" s="132" t="e">
        <f>IF(tbl_dmi_isin[[#This Row],[Index]]&gt;$A$2,"",INDEX(Corp_value!$A$1:$EC$2998,MATCH(tbl_dmi_isin[[#This Row],[ISIN]],Corp_value!$B:$B,0),MATCH(M$2,Corp_value!$1:$1,0)))</f>
        <v>#N/A</v>
      </c>
      <c r="N313" s="132" t="e">
        <f>IF(tbl_dmi_isin[[#This Row],[Index]]&gt;$A$2,"",IF(INDEX(Corp_value!$A$1:$EC$2998,MATCH(tbl_dmi_isin[[#This Row],[ISIN]],Corp_value!$B:$B,0),MATCH(N$2,Corp_value!$1:$1,0))="--","",INDEX(Corp_value!$A$1:$EC$2998,MATCH(tbl_dmi_isin[[#This Row],[ISIN]],Corp_value!$B:$B,0),MATCH(N$2,Corp_value!$1:$1,0))))</f>
        <v>#N/A</v>
      </c>
      <c r="O313" s="132" t="e">
        <f>IF(tbl_dmi_isin[[#This Row],[Index]]&gt;$A$2,"",INDEX(Corp_value!$A$1:$EC$2998,MATCH(tbl_dmi_isin[[#This Row],[ISIN]],Corp_value!$B:$B,0),MATCH(O$2,Corp_value!$1:$1,0)))</f>
        <v>#N/A</v>
      </c>
      <c r="P313" s="147" t="e">
        <f>IF(tbl_dmi_isin[[#This Row],[Index]]&gt;$A$2,"",TEXT(INDEX(Corp_value!$A$1:$EC$2998,MATCH(tbl_dmi_isin[[#This Row],[ISIN]],Corp_value!$B:$B,0),MATCH(P$2,Corp_value!$1:$1,0)),"yyyy/mm/dd"))</f>
        <v>#N/A</v>
      </c>
      <c r="Q313" s="147" t="e">
        <f>IF(tbl_dmi_isin[[#This Row],[Index]]&gt;$A$2,"",TEXT(INDEX(Corp_value!$A$1:$EC$2998,MATCH(tbl_dmi_isin[[#This Row],[ISIN]],Corp_value!$B:$B,0),MATCH(Q$2,Corp_value!$1:$1,0)),"yyyy/mm/dd"))</f>
        <v>#N/A</v>
      </c>
      <c r="R313" s="147" t="e">
        <f>IF(tbl_dmi_isin[[#This Row],[Index]]&gt;$A$2,"",IF(TEXT(INDEX(Corp_value!$A$1:$EC$2998,MATCH(tbl_dmi_isin[[#This Row],[ISIN]],Corp_value!$B:$B,0),MATCH(R$2,Corp_value!$1:$1,0)),"yyyy/mm/dd")="--","",TEXT(INDEX(Corp_value!$A$1:$EC$2998,MATCH(tbl_dmi_isin[[#This Row],[ISIN]],Corp_value!$B:$B,0),MATCH(R$2,Corp_value!$1:$1,0)),"yyyy/mm/dd")))</f>
        <v>#N/A</v>
      </c>
      <c r="S313" s="132" t="e">
        <f>IF(tbl_dmi_isin[[#This Row],[Index]]&gt;$A$2,"",INDEX(Corp_value!$A$1:$EC$2998,MATCH(tbl_dmi_isin[[#This Row],[ISIN]],Corp_value!$B:$B,0),MATCH(S$2,Corp_value!$1:$1,0)))</f>
        <v>#N/A</v>
      </c>
      <c r="T313" s="132" t="e">
        <f>IF(tbl_dmi_isin[[#This Row],[Index]]&gt;$A$2,"",INDEX(Corp_value!$A$1:$EC$2998,MATCH(tbl_dmi_isin[[#This Row],[ISIN]],Corp_value!$B:$B,0),MATCH(T$2,Corp_value!$1:$1,0)))</f>
        <v>#N/A</v>
      </c>
      <c r="U313" s="132" t="e">
        <f>IF(tbl_dmi_isin[[#This Row],[Index]]&gt;$A$2,"",IF(INDEX(Corp_value!$A$1:$EC$2998,MATCH(tbl_dmi_isin[[#This Row],[ISIN]],Corp_value!$B:$B,0),MATCH(U$2,Corp_value!$1:$1,0))="--","",INDEX(Corp_value!$A$1:$EC$2998,MATCH(tbl_dmi_isin[[#This Row],[ISIN]],Corp_value!$B:$B,0),MATCH(U$2,Corp_value!$1:$1,0))))</f>
        <v>#N/A</v>
      </c>
      <c r="V313" s="143" t="str">
        <f>IFERROR(IF(tbl_dmi_isin[[#This Row],[Index]]&gt;$A$2,"",INDEX(Corp_value!$A$1:$EC$2998,MATCH(tbl_dmi_isin[[#This Row],[ISIN]],Corp_value!$B:$B,0),MATCH(V$2,Corp_value!$1:$1,0)))/100000000,"")</f>
        <v/>
      </c>
      <c r="W313" s="151" t="e">
        <f>IF(tbl_dmi_isin[[#This Row],[Index]]&gt;$A$2,"",INDEX(Corp_value!$A$1:$EC$2998,MATCH(tbl_dmi_isin[[#This Row],[ISIN]],Corp_value!$B:$B,0),MATCH(W$2,Corp_value!$1:$1,0)))</f>
        <v>#N/A</v>
      </c>
      <c r="X313" s="151" t="e">
        <f>IF(tbl_dmi_isin[[#This Row],[Index]]&gt;$A$2,"",INDEX(Corp_value!$A$1:$EC$2998,MATCH(tbl_dmi_isin[[#This Row],[ISIN]],Corp_value!$B:$B,0),MATCH(X$2,Corp_value!$1:$1,0)))</f>
        <v>#N/A</v>
      </c>
      <c r="Y313" s="153" t="e">
        <f>IF(tbl_dmi_isin[[#This Row],[Index]]&gt;$A$2,"",INDEX(Corp_value!$A$1:$EC$2998,MATCH(tbl_dmi_isin[[#This Row],[ISIN]],Corp_value!$B:$B,0),MATCH(Y$2,Corp_value!$1:$1,0)))</f>
        <v>#N/A</v>
      </c>
      <c r="Z313" s="153" t="e">
        <f>IF(tbl_dmi_isin[[#This Row],[Index]]&gt;$A$2,"",INDEX(Corp_value!$A$1:$EC$2998,MATCH(tbl_dmi_isin[[#This Row],[ISIN]],Corp_value!$B:$B,0),MATCH(Z$2,Corp_value!$1:$1,0)))</f>
        <v>#N/A</v>
      </c>
    </row>
  </sheetData>
  <phoneticPr fontId="10" type="noConversion"/>
  <pageMargins left="0.7" right="0.7" top="0.75" bottom="0.75" header="0.3" footer="0.3"/>
  <pageSetup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sheetPr>
  <dimension ref="A1:BV318"/>
  <sheetViews>
    <sheetView zoomScale="130" zoomScaleNormal="130" workbookViewId="0">
      <pane xSplit="1" topLeftCell="B1" activePane="topRight" state="frozen"/>
      <selection activeCell="D7" sqref="D7"/>
      <selection pane="topRight" activeCell="A3" sqref="A3:BO318"/>
    </sheetView>
  </sheetViews>
  <sheetFormatPr defaultColWidth="8.88671875" defaultRowHeight="15" customHeight="1"/>
  <cols>
    <col min="1" max="1" width="5.77734375" style="68" bestFit="1" customWidth="1"/>
    <col min="2" max="2" width="29.5546875" style="68" customWidth="1"/>
    <col min="3" max="3" width="17.33203125" style="68" customWidth="1"/>
    <col min="4" max="4" width="17.5546875" style="68" customWidth="1"/>
    <col min="5" max="5" width="24.21875" style="68" customWidth="1"/>
    <col min="6" max="6" width="21.44140625" style="68" bestFit="1" customWidth="1"/>
    <col min="7" max="7" width="8.6640625" style="68" customWidth="1"/>
    <col min="8" max="8" width="8.5546875" style="68" bestFit="1" customWidth="1"/>
    <col min="9" max="10" width="7.88671875" style="68" bestFit="1" customWidth="1"/>
    <col min="11" max="11" width="11.1093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5.21875" style="68"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6640625" style="68" bestFit="1" customWidth="1"/>
    <col min="30" max="30" width="9.44140625" style="68" bestFit="1" customWidth="1"/>
    <col min="31" max="31" width="12.88671875" style="68" bestFit="1" customWidth="1"/>
    <col min="32" max="34" width="7.44140625" style="68" bestFit="1" customWidth="1"/>
    <col min="35" max="35" width="11.88671875" style="68" bestFit="1" customWidth="1"/>
    <col min="36" max="36" width="11.88671875" style="68" customWidth="1"/>
    <col min="37" max="37" width="9.21875" style="68" bestFit="1" customWidth="1"/>
    <col min="38" max="38" width="9.21875" style="68" customWidth="1"/>
    <col min="39" max="39" width="14.33203125" style="68" customWidth="1"/>
    <col min="40" max="40" width="15.6640625" style="68" customWidth="1"/>
    <col min="41" max="41" width="20.44140625" style="68" customWidth="1"/>
    <col min="42" max="42" width="19.77734375" style="68" customWidth="1"/>
    <col min="43" max="43" width="22.6640625" style="68" customWidth="1"/>
    <col min="44" max="44" width="15.6640625" style="68" customWidth="1"/>
    <col min="45" max="45" width="21.33203125" style="68" customWidth="1"/>
    <col min="46" max="46" width="15.88671875" style="68" customWidth="1"/>
    <col min="47" max="47" width="20.88671875" style="68" customWidth="1"/>
    <col min="48" max="49" width="9.21875" style="68" customWidth="1"/>
    <col min="50" max="50" width="14.77734375" style="68" customWidth="1"/>
    <col min="51" max="51" width="13" style="68" customWidth="1"/>
    <col min="52" max="55" width="9.21875" style="68" customWidth="1"/>
    <col min="56" max="60" width="11" style="68" customWidth="1"/>
    <col min="61" max="62" width="15.44140625" style="68" customWidth="1"/>
    <col min="63" max="63" width="16" style="68" customWidth="1"/>
    <col min="64" max="67" width="11" style="68" customWidth="1"/>
    <col min="68" max="68" width="9.21875" style="68" customWidth="1"/>
    <col min="69" max="71" width="8.88671875" style="68"/>
    <col min="72" max="72" width="9.5546875" style="68" customWidth="1"/>
    <col min="73" max="16384" width="8.88671875" style="68"/>
  </cols>
  <sheetData>
    <row r="1" spans="1:74" ht="57" customHeight="1" thickBot="1">
      <c r="A1" s="118">
        <f>COUNTA(美元债一级!$A:$A)-2</f>
        <v>1322</v>
      </c>
      <c r="B1" s="68" t="s">
        <v>44</v>
      </c>
      <c r="C1" s="68" t="s">
        <v>143</v>
      </c>
      <c r="D1" s="68" t="s">
        <v>144</v>
      </c>
      <c r="E1" s="68" t="s">
        <v>145</v>
      </c>
      <c r="F1" s="68" t="s">
        <v>146</v>
      </c>
      <c r="G1" s="68" t="s">
        <v>206</v>
      </c>
      <c r="H1" s="68" t="s">
        <v>147</v>
      </c>
      <c r="I1" s="68" t="s">
        <v>148</v>
      </c>
      <c r="J1" s="68" t="s">
        <v>149</v>
      </c>
      <c r="K1" s="68" t="s">
        <v>23</v>
      </c>
      <c r="L1" s="68" t="s">
        <v>561</v>
      </c>
      <c r="M1" s="68" t="s">
        <v>24</v>
      </c>
      <c r="N1" s="68" t="s">
        <v>150</v>
      </c>
      <c r="O1" s="68" t="s">
        <v>45</v>
      </c>
      <c r="P1" s="68" t="s">
        <v>46</v>
      </c>
      <c r="R1" s="68" t="s">
        <v>366</v>
      </c>
      <c r="S1" s="68" t="s">
        <v>204</v>
      </c>
      <c r="T1" s="68" t="s">
        <v>561</v>
      </c>
      <c r="U1" s="68" t="s">
        <v>564</v>
      </c>
      <c r="V1" s="68" t="s">
        <v>565</v>
      </c>
      <c r="W1" s="68" t="s">
        <v>566</v>
      </c>
      <c r="X1" s="68" t="s">
        <v>567</v>
      </c>
      <c r="Z1" s="87" t="s">
        <v>579</v>
      </c>
      <c r="AA1" s="68" t="s">
        <v>2</v>
      </c>
      <c r="AB1" s="68" t="s">
        <v>578</v>
      </c>
      <c r="AC1" s="68" t="s">
        <v>3</v>
      </c>
      <c r="AD1" s="68" t="s">
        <v>129</v>
      </c>
      <c r="AE1" s="68" t="s">
        <v>128</v>
      </c>
      <c r="AF1" s="68" t="s">
        <v>39</v>
      </c>
      <c r="AG1" s="68" t="s">
        <v>113</v>
      </c>
      <c r="AH1" s="68" t="s">
        <v>38</v>
      </c>
      <c r="AI1" s="68" t="s">
        <v>319</v>
      </c>
      <c r="AJ1" s="68" t="s">
        <v>389</v>
      </c>
      <c r="AK1" s="66" t="s">
        <v>40</v>
      </c>
      <c r="AL1" s="136" t="s">
        <v>444</v>
      </c>
      <c r="AM1" s="137" t="s">
        <v>146</v>
      </c>
      <c r="AN1" s="137" t="s">
        <v>453</v>
      </c>
      <c r="AO1" s="137" t="s">
        <v>488</v>
      </c>
      <c r="AP1" s="137" t="s">
        <v>479</v>
      </c>
      <c r="AQ1" s="137" t="s">
        <v>46</v>
      </c>
      <c r="AR1" s="137"/>
      <c r="AS1" s="137" t="s">
        <v>436</v>
      </c>
      <c r="AT1" s="137" t="s">
        <v>437</v>
      </c>
      <c r="AU1" s="137"/>
      <c r="AV1" s="137" t="s">
        <v>438</v>
      </c>
      <c r="AW1" s="137" t="s">
        <v>439</v>
      </c>
      <c r="AX1" s="137" t="s">
        <v>143</v>
      </c>
      <c r="AY1" s="137" t="s">
        <v>440</v>
      </c>
      <c r="AZ1" s="137" t="s">
        <v>441</v>
      </c>
      <c r="BA1" s="137" t="s">
        <v>442</v>
      </c>
      <c r="BB1" s="137" t="s">
        <v>443</v>
      </c>
      <c r="BC1" s="137" t="s">
        <v>454</v>
      </c>
      <c r="BD1" s="137" t="s">
        <v>462</v>
      </c>
      <c r="BE1" s="137" t="s">
        <v>467</v>
      </c>
      <c r="BF1" s="137" t="s">
        <v>468</v>
      </c>
      <c r="BG1" s="137" t="s">
        <v>558</v>
      </c>
      <c r="BH1" s="137" t="s">
        <v>475</v>
      </c>
      <c r="BI1" s="68" t="s">
        <v>23</v>
      </c>
      <c r="BJ1" t="s">
        <v>561</v>
      </c>
      <c r="BK1" s="68" t="s">
        <v>479</v>
      </c>
      <c r="BL1" s="68" t="s">
        <v>478</v>
      </c>
      <c r="BM1" s="158" t="s">
        <v>570</v>
      </c>
      <c r="BN1" s="87" t="s">
        <v>572</v>
      </c>
      <c r="BO1" s="87" t="s">
        <v>576</v>
      </c>
      <c r="BP1" s="134"/>
      <c r="BS1" s="71" t="s">
        <v>97</v>
      </c>
      <c r="BT1" s="71" t="s">
        <v>98</v>
      </c>
      <c r="BU1" s="71" t="s">
        <v>99</v>
      </c>
      <c r="BV1" s="71" t="s">
        <v>100</v>
      </c>
    </row>
    <row r="2" spans="1:74" ht="15" customHeight="1">
      <c r="A2" s="69" t="s">
        <v>36</v>
      </c>
      <c r="B2" s="69" t="s">
        <v>0</v>
      </c>
      <c r="C2" s="69" t="s">
        <v>14</v>
      </c>
      <c r="D2" s="69" t="s">
        <v>152</v>
      </c>
      <c r="E2" s="69" t="s">
        <v>153</v>
      </c>
      <c r="F2" s="69" t="s">
        <v>154</v>
      </c>
      <c r="G2" s="69" t="s">
        <v>155</v>
      </c>
      <c r="H2" s="69" t="s">
        <v>47</v>
      </c>
      <c r="I2" s="69" t="s">
        <v>48</v>
      </c>
      <c r="J2" s="69" t="s">
        <v>49</v>
      </c>
      <c r="K2" s="69" t="s">
        <v>50</v>
      </c>
      <c r="L2" s="69" t="s">
        <v>563</v>
      </c>
      <c r="M2" s="69" t="s">
        <v>51</v>
      </c>
      <c r="N2" s="69" t="s">
        <v>52</v>
      </c>
      <c r="O2" s="69" t="s">
        <v>53</v>
      </c>
      <c r="P2" s="69" t="s">
        <v>54</v>
      </c>
      <c r="Q2" s="69" t="s">
        <v>562</v>
      </c>
      <c r="R2" s="69" t="s">
        <v>55</v>
      </c>
      <c r="S2" s="69" t="s">
        <v>489</v>
      </c>
      <c r="T2" s="69" t="s">
        <v>568</v>
      </c>
      <c r="U2" s="69" t="s">
        <v>62</v>
      </c>
      <c r="V2" s="69" t="s">
        <v>60</v>
      </c>
      <c r="W2" s="69" t="s">
        <v>61</v>
      </c>
      <c r="X2" s="69" t="s">
        <v>59</v>
      </c>
      <c r="Y2" s="69" t="s">
        <v>569</v>
      </c>
      <c r="Z2" s="69" t="s">
        <v>56</v>
      </c>
      <c r="AA2" s="69" t="s">
        <v>57</v>
      </c>
      <c r="AB2" s="69" t="s">
        <v>580</v>
      </c>
      <c r="AC2" s="69" t="s">
        <v>58</v>
      </c>
      <c r="AD2" s="69" t="s">
        <v>156</v>
      </c>
      <c r="AE2" s="70" t="s">
        <v>114</v>
      </c>
      <c r="AF2" s="69" t="s">
        <v>39</v>
      </c>
      <c r="AG2" s="69" t="s">
        <v>113</v>
      </c>
      <c r="AH2" s="69" t="s">
        <v>38</v>
      </c>
      <c r="AI2" s="69" t="s">
        <v>320</v>
      </c>
      <c r="AJ2" s="69" t="s">
        <v>367</v>
      </c>
      <c r="AK2" s="70" t="s">
        <v>40</v>
      </c>
      <c r="AL2" s="135" t="s">
        <v>432</v>
      </c>
      <c r="AM2" s="135" t="s">
        <v>445</v>
      </c>
      <c r="AN2" s="135" t="s">
        <v>446</v>
      </c>
      <c r="AO2" s="135" t="s">
        <v>483</v>
      </c>
      <c r="AP2" s="135" t="s">
        <v>484</v>
      </c>
      <c r="AQ2" s="135" t="s">
        <v>485</v>
      </c>
      <c r="AR2" s="135" t="s">
        <v>486</v>
      </c>
      <c r="AS2" s="135" t="s">
        <v>433</v>
      </c>
      <c r="AT2" s="135" t="s">
        <v>448</v>
      </c>
      <c r="AU2" s="135" t="s">
        <v>449</v>
      </c>
      <c r="AV2" s="135" t="s">
        <v>411</v>
      </c>
      <c r="AW2" s="135" t="s">
        <v>119</v>
      </c>
      <c r="AX2" s="135" t="s">
        <v>37</v>
      </c>
      <c r="AY2" s="135" t="s">
        <v>434</v>
      </c>
      <c r="AZ2" s="135" t="s">
        <v>379</v>
      </c>
      <c r="BA2" s="135" t="s">
        <v>115</v>
      </c>
      <c r="BB2" s="135" t="s">
        <v>435</v>
      </c>
      <c r="BC2" s="135" t="s">
        <v>455</v>
      </c>
      <c r="BD2" s="135" t="s">
        <v>460</v>
      </c>
      <c r="BE2" s="135" t="s">
        <v>464</v>
      </c>
      <c r="BF2" s="135" t="s">
        <v>466</v>
      </c>
      <c r="BG2" s="135" t="s">
        <v>559</v>
      </c>
      <c r="BH2" s="135" t="s">
        <v>477</v>
      </c>
      <c r="BI2" s="135" t="s">
        <v>469</v>
      </c>
      <c r="BJ2" s="135" t="s">
        <v>496</v>
      </c>
      <c r="BK2" s="135" t="s">
        <v>472</v>
      </c>
      <c r="BL2" s="135" t="s">
        <v>474</v>
      </c>
      <c r="BM2" s="135" t="s">
        <v>571</v>
      </c>
      <c r="BN2" s="135" t="s">
        <v>573</v>
      </c>
      <c r="BO2" s="70" t="s">
        <v>577</v>
      </c>
      <c r="BP2" s="134" t="s">
        <v>482</v>
      </c>
      <c r="BS2" s="71">
        <v>1</v>
      </c>
      <c r="BT2" s="71" t="s">
        <v>101</v>
      </c>
      <c r="BU2" s="71" t="s">
        <v>102</v>
      </c>
      <c r="BV2" s="71" t="s">
        <v>102</v>
      </c>
    </row>
    <row r="3" spans="1:74" s="87" customFormat="1" ht="15" customHeight="1">
      <c r="A3" s="119">
        <v>1</v>
      </c>
      <c r="B3" s="120" t="e">
        <f>IF(美元债一级!$C$4:$C$1048576&lt;&gt;"",美元债一级!C4,"")</f>
        <v>#VALUE!</v>
      </c>
      <c r="C3" s="121" t="e">
        <f>IF(tbl_coded[[#This Row],[ISIN]]="","",IF(tbl_coded[[#This Row],[Index]]&gt;$A$1,"",IF(_xll.BDP($B3&amp;" Corp",C$1)="#N/A N/A","",_xll.BDP($B3&amp;" Corp",C$1))))</f>
        <v>#VALUE!</v>
      </c>
      <c r="D3" s="121" t="e">
        <f>IF(tbl_coded[[#This Row],[ISIN]]="","",IF(_xll.BDP($B3&amp;" Corp",D$1)="#N/A N/A","",_xll.BDP($B3&amp;" Corp",D$1)))</f>
        <v>#VALUE!</v>
      </c>
      <c r="E3" s="121" t="e">
        <f>IF(tbl_coded[[#This Row],[ISIN]]="","",IF(_xll.BDP($B3&amp;" Corp",E$1)="#N/A N/A","--",_xll.BDP($B3&amp;" Corp",E$1)))</f>
        <v>#VALUE!</v>
      </c>
      <c r="F3" s="121" t="e">
        <f>IF(tbl_coded[[#This Row],[ISIN]]="","",IF(_xll.BDS($B3&amp;" Corp",F$1)="#N/A Field Not Applicable","",_xll.BDS($B3&amp;" Corp",F$1)))</f>
        <v>#VALUE!</v>
      </c>
      <c r="G3" s="121" t="e">
        <f>IF(tbl_coded[[#This Row],[ISIN]]="","",IF(_xll.BDP($F3&amp;" CompanyID",G$1)="#N/A Invalid Security","",_xll.BDP($F3&amp;" CompanyID",G$1)))</f>
        <v>#VALUE!</v>
      </c>
      <c r="H3" s="121" t="e">
        <f>IF(tbl_coded[[#This Row],[ISIN]]="","",IF(_xll.BDP($B3&amp;" Corp",H$1)="#N/A N/A","--",_xll.BDP($B3&amp;" Corp",H$1)))</f>
        <v>#VALUE!</v>
      </c>
      <c r="I3" s="121" t="e">
        <f>IF(tbl_coded[[#This Row],[ISIN]]="","",IF(_xll.BDP($B3&amp;" Corp",I$1)="#N/A N/A","--",_xll.BDP($B3&amp;" Corp",I$1)))</f>
        <v>#VALUE!</v>
      </c>
      <c r="J3" s="121" t="e">
        <f>IF(tbl_coded[[#This Row],[ISIN]]="","",IF(_xll.BDP($B3&amp;" Corp",J$1)="#N/A N/A","--",_xll.BDP($B3&amp;" Corp",J$1)))</f>
        <v>#VALUE!</v>
      </c>
      <c r="K3" s="121" t="e">
        <f>IF(tbl_coded[[#This Row],[ISIN]]="","",IF(_xll.BDP($B3&amp;" Corp",K$1)="#N/A N/A","--",_xll.BDP($B3&amp;" Corp",K$1)))</f>
        <v>#VALUE!</v>
      </c>
      <c r="L3" s="121" t="e">
        <f>IF(tbl_coded[[#This Row],[ISIN]]="","",IF(_xll.BDP($B3&amp;" Corp",L$1)="#N/A N/A","--",_xll.BDP($B3&amp;" Corp",L$1)))</f>
        <v>#VALUE!</v>
      </c>
      <c r="M3" s="121" t="e">
        <f>IF(tbl_coded[[#This Row],[ISIN]]="","",IF(_xll.BDP($B3&amp;" Corp",M$1)="#N/A N/A","--",_xll.BDP($B3&amp;" Corp",M$1)))</f>
        <v>#VALUE!</v>
      </c>
      <c r="N3" s="121" t="e">
        <f>IF(tbl_coded[[#This Row],[ISIN]]="","",IF(_xll.BDP($B3&amp;" Corp",N$1)="#N/A N/A","--",_xll.BDP($B3&amp;" Corp",N$1)))</f>
        <v>#VALUE!</v>
      </c>
      <c r="O3" s="122" t="e">
        <f>IF(tbl_coded[[#This Row],[ISIN]]="","",IF(_xll.BDP($B3&amp;" Corp",O$1)="#N/A N/A","--",_xll.BDP($B3&amp;" Corp",O$1)))</f>
        <v>#VALUE!</v>
      </c>
      <c r="P3" s="122" t="e">
        <f>IF(tbl_coded[[#This Row],[ISIN]]="","",IF(_xll.BDP($B3&amp;" Corp",P$1)="#N/A N/A","--",_xll.BDP($B3&amp;" Corp",P$1)))</f>
        <v>#VALUE!</v>
      </c>
      <c r="Q3" s="122" t="e">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#VALUE!</v>
      </c>
      <c r="R3" s="122" t="e">
        <f>IF(tbl_coded[[#This Row],[ISIN]]="","",IF(OR(_xll.BDP($B3&amp;" Corp",R$1)="#N/A N/A",_xll.BDP($B3&amp;" Corp",R$1)="#N/A Invalid Security",_xll.BDP($B3&amp;" Corp",R$1)="#N/A Field Not Applicable"),"--",_xll.BDP($B3&amp;" Corp",R$1)))</f>
        <v>#VALUE!</v>
      </c>
      <c r="S3" s="122" t="e">
        <f>IF(tbl_coded[[#This Row],[ISIN]]="","",IF(OR(_xll.BDP($R3&amp;" Equity",S$1)="#N/A N/A",_xll.BDP($R3&amp;" Equity",S$1)="#N/A Invalid Security"),"--",_xll.BDP($R3&amp;" Equity",S$1)))</f>
        <v>#VALUE!</v>
      </c>
      <c r="T3" s="122" t="e">
        <f>IF(tbl_coded[[#This Row],[ISIN]]="","",IF(OR(_xll.BDP($R3&amp;" Equity",T$1)="#N/A N/A",_xll.BDP($R3&amp;" Equity",T$1)="#N/A Invalid Security"),"--",_xll.BDP($R3&amp;" Equity",T$1)))</f>
        <v>#VALUE!</v>
      </c>
      <c r="U3" s="122" t="e">
        <f>IF(tbl_coded[[#This Row],[ISIN]]="","",IF(OR(_xll.BDP($R3&amp;" Equity",U$1)="#N/A N/A",_xll.BDP($R3&amp;" Equity",U$1)="#N/A Invalid Security"),"--",_xll.BDP($R3&amp;" Equity",U$1)))</f>
        <v>#VALUE!</v>
      </c>
      <c r="V3" s="122" t="e">
        <f>IF(tbl_coded[[#This Row],[ISIN]]="","",IF(OR(_xll.BDP($R3&amp;" Equity",V$1)="#N/A N/A",_xll.BDP($R3&amp;" Equity",V$1)="#N/A Invalid Security"),"--",_xll.BDP($R3&amp;" Equity",V$1)))</f>
        <v>#VALUE!</v>
      </c>
      <c r="W3" s="122" t="e">
        <f>IF(tbl_coded[[#This Row],[ISIN]]="","",IF(OR(_xll.BDP($R3&amp;" Equity",W$1)="#N/A N/A",_xll.BDP($R3&amp;" Equity",W$1)="#N/A Invalid Security"),"--",_xll.BDP($R3&amp;" Equity",W$1)))</f>
        <v>#VALUE!</v>
      </c>
      <c r="X3" s="122" t="e">
        <f>IF(tbl_coded[[#This Row],[ISIN]]="","",IF(OR(_xll.BDP($R3&amp;" Equity",X$1)="#N/A N/A",_xll.BDP($R3&amp;" Equity",X$1)="#N/A Invalid Security"),"--",_xll.BDP($R3&amp;" Equity",X$1)))</f>
        <v>#VALUE!</v>
      </c>
      <c r="Y3" s="122" t="e">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#VALUE!</v>
      </c>
      <c r="Z3" s="122" t="e">
        <f>IF(tbl_coded[[#This Row],[ISIN]]="","",IF(ISNUMBER(_xll.BDP(B3&amp;" Corp",Z$1)),_xll.BDP(B3&amp;" Corp",Z$1),""))</f>
        <v>#VALUE!</v>
      </c>
      <c r="AA3" s="122" t="e">
        <f>IF(tbl_coded[[#This Row],[ISIN]]="","",IF(ISNUMBER(_xll.BDP(B3&amp;" Corp",AA$1)),_xll.BDP(B3&amp;" Corp",AA$1),""))</f>
        <v>#VALUE!</v>
      </c>
      <c r="AB3" s="122" t="e">
        <f>IF(tbl_coded[[#This Row],[ISIN]]="","",IF(ISNUMBER(_xll.BDP(B3&amp;" Corp",AB$1)),_xll.BDP(B3&amp;" Corp",AB$1),""))</f>
        <v>#VALUE!</v>
      </c>
      <c r="AC3" s="122" t="e">
        <f>IF(tbl_coded[[#This Row],[ISIN]]="","",IF(ISNUMBER(_xll.BDP(B3&amp;" Corp",AC$1)),_xll.BDP(B3&amp;" Corp",AC$1),""))</f>
        <v>#VALUE!</v>
      </c>
      <c r="AD3" s="122" t="e">
        <f>IF(tbl_coded[[#This Row],[ISIN]]="","",IF((_xll.BDP(B3&amp;" Corp",AD$1))="#N/A Field Not Applicable","",_xll.BDP(B3&amp;" Corp",AD$1)))</f>
        <v>#VALUE!</v>
      </c>
      <c r="AE3" s="122" t="e">
        <f>IF(tbl_coded[[#This Row],[ISIN]]="","",IF((_xll.BDP(B3&amp;" Corp",AE$1))="#N/A N/A","--",_xll.BDP(B3&amp;" Corp",AE$1)))</f>
        <v>#VALUE!</v>
      </c>
      <c r="AF3" s="122" t="e">
        <f>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#VALUE!</v>
      </c>
      <c r="AG3" s="122" t="e">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#VALUE!</v>
      </c>
      <c r="AH3" s="123" t="e">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#VALUE!</v>
      </c>
      <c r="AI3" s="122" t="e">
        <f>IF(tbl_coded[[#This Row],[ISIN]]="","",IF(_xll.BDP($B3&amp;" Corp",AI$1)="#N/A N/A","--",_xll.BDP($B3&amp;" Corp",AI$1)))</f>
        <v>#VALUE!</v>
      </c>
      <c r="AJ3" s="122" t="e">
        <f>IF(tbl_coded[[#This Row],[ISIN]]="","",IF(OR(_xll.BDP(_xll.BDP(tbl_coded[[#This Row],[ISIN]]&amp;" Corp", "ISSUER_EQUITY_TICKER")&amp;" Equity",AJ$1)="#N/A N/A"),"--",_xll.BDP(_xll.BDP(tbl_coded[[#This Row],[ISIN]]&amp;" Corp", "ISSUER_EQUITY_TICKER")&amp;" Equity",AJ$1)))</f>
        <v>#VALUE!</v>
      </c>
      <c r="AK3" s="123" t="e">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#VALUE!</v>
      </c>
      <c r="AL3" s="125" t="e">
        <f>IF(tbl_coded[[#This Row],[ISIN]]="","",IF(OR(_xll.BDP(_xll.BDP(tbl_coded[[#This Row],[ISIN]]&amp;" Corp", "ISSUER_EQUITY_TICKER")&amp;" Equity",AL$1)="#N/A N/A"),"--",_xll.BDP(_xll.BDP(tbl_coded[[#This Row],[ISIN]]&amp;" Corp", "ISSUER_EQUITY_TICKER")&amp;" Equity",AL$1)))</f>
        <v>#VALUE!</v>
      </c>
      <c r="AM3" s="125" t="e">
        <f>IF(tbl_coded[[#This Row],[ISIN]]="","",IF(_xll.BDS($B3&amp;" Corp",AM$1)="#N/A Field Not Applicable","",_xll.BDS($B3&amp;" Corp",AM$1)))</f>
        <v>#VALUE!</v>
      </c>
      <c r="AN3" s="125" t="e">
        <f>IF(tbl_coded[[#This Row],[ISIN]]="","",IF(_xll.BDP(tbl_coded[[#This Row],[KPW Provider BBID]]&amp;" CompanyID","NAME")="#N/A Invalid Security","",_xll.BDP(tbl_coded[[#This Row],[KPW Provider BBID]]&amp;" CompanyID","NAME")))</f>
        <v>#VALUE!</v>
      </c>
      <c r="AO3" s="125" t="e">
        <f>IF(tbl_coded[[#This Row],[ISIN]]="","",IF(_xll.BDP(tbl_coded[[#This Row],[KPW Provider BBID]]&amp;" CompanyID",$AO$1)="#N/A Invalid Security","--",IF(_xll.BDP(tbl_coded[[#This Row],[KPW Provider BBID]]&amp;" CompanyID",$AO$1)="#N/A N/A","--",_xll.BDP(tbl_coded[[#This Row],[KPW Provider BBID]]&amp;" CompanyID",$AO$1))))</f>
        <v>#VALUE!</v>
      </c>
      <c r="AP3" s="125" t="e">
        <f>IF(tbl_coded[[#This Row],[ISIN]]="","",IF(_xll.BDP(tbl_coded[[#This Row],[KPW Provider BBID]]&amp;" CompanyID",$AP$1)="#N/A Invalid Security","--",IF(_xll.BDP(tbl_coded[[#This Row],[KPW Provider BBID]]&amp;" CompanyID",$AP$1)="#N/A N/A","--",_xll.BDP(tbl_coded[[#This Row],[KPW Provider BBID]]&amp;" CompanyID",$AP$1))))</f>
        <v>#VALUE!</v>
      </c>
      <c r="AQ3" s="125" t="e">
        <f>IF(tbl_coded[[#This Row],[ISIN]]="","",IF(_xll.BDP(tbl_coded[[#This Row],[KPW Provider BBID]]&amp;" CompanyID",$AQ$1)="#N/A Invalid Security","--",IF(_xll.BDP(tbl_coded[[#This Row],[KPW Provider BBID]]&amp;" CompanyID",$AQ$1)="#N/A N/A","--",_xll.BDP(tbl_coded[[#This Row],[KPW Provider BBID]]&amp;" CompanyID",$AQ$1))))</f>
        <v>#VALUE!</v>
      </c>
      <c r="AR3" s="125" t="e">
        <f>IF(tbl_coded[[#This Row],[ISIN]]="","",tbl_coded[[#This Row],[穆迪KPW评级]]&amp;"/"&amp;tbl_coded[[#This Row],[SPKPW评级]]&amp;"/"&amp;tbl_coded[[#This Row],[FITCHKPW评级]])</f>
        <v>#VALUE!</v>
      </c>
      <c r="AS3" s="125" t="e">
        <f>IF(tbl_coded[[#This Row],[ISIN]]="","",IF(OR(_xll.BDP($B3&amp;" Corp",AS$1)="#N/A N/A"),"--",_xll.BDP($B3&amp;" Corp",AS$1)))</f>
        <v>#VALUE!</v>
      </c>
      <c r="AT3" s="125" t="e">
        <f>IF(tbl_coded[[#This Row],[ISIN]]="","",IF(_xll.BDS($B3&amp;" Corp",AT$1)="#N/A Field Not Applicable","",_xll.BDS($B3&amp;" Corp",AT$1)))</f>
        <v>#VALUE!</v>
      </c>
      <c r="AU3" s="125" t="e">
        <f>IF(tbl_coded[[#This Row],[SBLC Provider BBID]]="","",_xll.BDP(tbl_coded[[#This Row],[SBLC Provider BBID]]&amp;" CompanyID","NAME"))</f>
        <v>#VALUE!</v>
      </c>
      <c r="AV3" s="125" t="e">
        <f>IF(tbl_coded[[#This Row],[ISIN]]="","",IF(OR(_xll.BDP($B3&amp;" Corp",AV$1)="#N/A N/A"),"--",TEXT(_xll.BDP($B3&amp;" Corp",AV$1),"yyyy/mm/dd")))</f>
        <v>#VALUE!</v>
      </c>
      <c r="AW3" s="125" t="e">
        <f>IF(tbl_coded[[#This Row],[ISIN]]="","",IF(OR(_xll.BDP($B3&amp;" Corp",AW$1)="#N/A N/A"),"--",TEXT(_xll.BDP($B3&amp;" Corp",AW$1),"yyyy/mm/dd")))</f>
        <v>#VALUE!</v>
      </c>
      <c r="AX3" s="125" t="e">
        <f>IF(tbl_coded[[#This Row],[ISIN]]="","",IF(OR(_xll.BDP($B3&amp;" Corp",AX$1)="#N/A N/A"),"--",TEXT(_xll.BDP($B3&amp;" Corp",AX$1),"yyyy/mm/dd")))</f>
        <v>#VALUE!</v>
      </c>
      <c r="AY3" s="125" t="e">
        <f>IF(tbl_coded[[#This Row],[ISIN]]="","",IF(OR(_xll.BDP($B3&amp;" Corp",AY$1)="#N/A Field Not Applicable"),"--",TEXT(_xll.BDP($B3&amp;" Corp",AY$1),"yyyy/mm/dd")))</f>
        <v>#VALUE!</v>
      </c>
      <c r="AZ3" s="125" t="e">
        <f>IF(tbl_coded[[#This Row],[ISIN]]="","",IF(OR(_xll.BDP($B3&amp;" Corp",AZ$1)="#N/A N/A"),"--",_xll.BDP($B3&amp;" Corp",AZ$1)))</f>
        <v>#VALUE!</v>
      </c>
      <c r="BA3" s="125" t="e">
        <f>IF(tbl_coded[[#This Row],[ISIN]]="","",IF(OR(_xll.BDP($B3&amp;" Corp",BA$1)="#N/A N/A"),"--",_xll.BDP($B3&amp;" Corp",BA$1)))</f>
        <v>#VALUE!</v>
      </c>
      <c r="BB3" s="125" t="e">
        <f>IF(tbl_coded[[#This Row],[ISIN]]="","",IF(OR(_xll.BDP($B3&amp;" Corp",BB$1)="#N/A N/A"),"--",_xll.BDP($B3&amp;" Corp",BB$1)))</f>
        <v>#VALUE!</v>
      </c>
      <c r="BC3" s="125" t="e">
        <f>IF(tbl_coded[[#This Row],[ISIN]]="","",IF(OR(_xll.BDP($B3&amp;" Corp",BC$1)="#N/A Field Not Applicable"),"--",_xll.BDP($B3&amp;" Corp",BC$1)))</f>
        <v>#VALUE!</v>
      </c>
      <c r="BD3" s="125" t="e">
        <f>IF(tbl_coded[[#This Row],[ISIN]]="","",IF(OR(_xll.BDP($B3&amp;" Corp",BD$1)="#N/A Field Not Applicable"),"--",_xll.BDP($B3&amp;" Corp",BD$1)))</f>
        <v>#VALUE!</v>
      </c>
      <c r="BE3" s="125" t="e">
        <f>IF(tbl_coded[[#This Row],[ISIN]]="","",IF(OR(_xll.BDP($B3&amp;" Corp",BE$1)="#N/A Field Not Applicable"),"--",_xll.BDP($B3&amp;" Corp",BE$1)))</f>
        <v>#VALUE!</v>
      </c>
      <c r="BF3" s="125" t="e">
        <f>IF(tbl_coded[[#This Row],[ISIN]]="","",IF(OR(_xll.BDP($B3&amp;" Corp",BF$1)="#N/A Field Not Applicable"),"--",_xll.BDP($B3&amp;" Corp",BF$1)))</f>
        <v>#VALUE!</v>
      </c>
      <c r="BG3" s="125" t="e">
        <f>IF(tbl_coded[[#This Row],[ISIN]]="","",IF(OR(_xll.BDP($B3&amp;" Corp",BG$1)="#N/A Field Not Applicable"),"--",IF(_xll.BDP($B3&amp;" Corp",BG$1)="#N/A N/A","N",_xll.BDP($B3&amp;" Corp",BG$1))))</f>
        <v>#VALUE!</v>
      </c>
      <c r="BH3" s="125" t="e">
        <f>IF(tbl_coded[[#This Row],[ISIN]]="","",IF(OR(_xll.BDP($B3&amp;" Corp",BH$1)="#N/A N/A"),"",_xll.BDP($B3&amp;" Corp",BH$1)))</f>
        <v>#VALUE!</v>
      </c>
      <c r="BI3" s="125" t="e">
        <f>IF(tbl_coded[[#This Row],[ISIN]]="","",IF(OR(tbl_coded[[#This Row],[Parent company tiker]]=""),"",IF(_xll.BDP(tbl_coded[[#This Row],[Parent company tiker]]&amp;" Equity",BI$1)="#N/A N/A","--",_xll.BDP(tbl_coded[[#This Row],[Parent company tiker]]&amp;" Equity",BI$1))))</f>
        <v>#VALUE!</v>
      </c>
      <c r="BJ3" s="125" t="e">
        <f>IF(tbl_coded[[#This Row],[ISIN]]="","",IF(OR(tbl_coded[[#This Row],[Parent company tiker]]=""),"",IF(_xll.BDP(tbl_coded[[#This Row],[Parent company tiker]]&amp;" Equity",BJ$1)="#N/A N/A","--",_xll.BDP(tbl_coded[[#This Row],[Parent company tiker]]&amp;" Equity",BJ$1))))</f>
        <v>#VALUE!</v>
      </c>
      <c r="BK3" s="125" t="e">
        <f>IF(tbl_coded[[#This Row],[ISIN]]="","",IF(OR(tbl_coded[[#This Row],[Parent company tiker]]=""),"",IF(_xll.BDP(tbl_coded[[#This Row],[Parent company tiker]]&amp;" Equity",BK$1)="#N/A N/A","--",_xll.BDP(tbl_coded[[#This Row],[Parent company tiker]]&amp;" Equity",BK$1))))</f>
        <v>#VALUE!</v>
      </c>
      <c r="BL3" s="125" t="e">
        <f>IF(tbl_coded[[#This Row],[ISIN]]="","",IF(OR(tbl_coded[[#This Row],[Parent company tiker]]=""),"",IF(_xll.BDP(tbl_coded[[#This Row],[Parent company tiker]]&amp;" Equity",BL$1)="#N/A N/A","--",_xll.BDP(tbl_coded[[#This Row],[Parent company tiker]]&amp;" Equity",BL$1))))</f>
        <v>#VALUE!</v>
      </c>
      <c r="BM3" s="125" t="e">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#VALUE!</v>
      </c>
      <c r="BN3" s="125" t="e">
        <f>IF(tbl_coded[[#This Row],[Column9]]&lt;&gt;"--",tbl_coded[[#This Row],[G''tor rating]],IF(tbl_coded[[#This Row],[KPW Name]]&lt;&gt;"",tbl_coded[[#This Row],[KPW Rating]],IF(tbl_coded[[#This Row],[Parent company tiker]]&lt;&gt;"",tbl_coded[[#This Row],[parent评级]],tbl_coded[[#This Row],[Issuer rating]])))</f>
        <v>#VALUE!</v>
      </c>
      <c r="BO3" s="159" t="str">
        <f>IFERROR(IF(tbl_coded[[#This Row],[GREEN]]="Y","GREEN",IF(tbl_coded[[#This Row],[SUSTAINABLE]]="Y","SUSTAINABLE",IF(tbl_coded[[#This Row],[SOCIAL]]="Y","SOCIAL",IF(tbl_coded[[#This Row],[Sustainable linked]]="Y","SUSTAINABLE LINKED"," ")))),"")</f>
        <v/>
      </c>
      <c r="BP3" s="134"/>
      <c r="BR3" s="68"/>
      <c r="BS3" s="71">
        <v>2</v>
      </c>
      <c r="BT3" s="71" t="s">
        <v>103</v>
      </c>
      <c r="BU3" s="71" t="s">
        <v>104</v>
      </c>
      <c r="BV3" s="71" t="s">
        <v>104</v>
      </c>
    </row>
    <row r="4" spans="1:74" ht="15" customHeight="1">
      <c r="A4" s="119">
        <v>2</v>
      </c>
      <c r="B4" s="120" t="str">
        <f>IF(美元债一级!$C$4:$C$1048576&lt;&gt;"",美元债一级!C5,"")</f>
        <v>XS2715287442</v>
      </c>
      <c r="C4" s="121" t="e">
        <f ca="1">IF(tbl_coded[[#This Row],[ISIN]]="","",IF(tbl_coded[[#This Row],[Index]]&gt;$A$1,"",IF(_xll.BDP($B4&amp;" Corp",C$1)="#N/A N/A","",_xll.BDP($B4&amp;" Corp",C$1))))</f>
        <v>#NAME?</v>
      </c>
      <c r="D4" s="121" t="e">
        <f ca="1">IF(tbl_coded[[#This Row],[ISIN]]="","",IF(_xll.BDP($B4&amp;" Corp",D$1)="#N/A N/A","",_xll.BDP($B4&amp;" Corp",D$1)))</f>
        <v>#NAME?</v>
      </c>
      <c r="E4" s="121" t="e">
        <f ca="1">IF(tbl_coded[[#This Row],[ISIN]]="","",IF(_xll.BDP($B4&amp;" Corp",E$1)="#N/A N/A","--",_xll.BDP($B4&amp;" Corp",E$1)))</f>
        <v>#NAME?</v>
      </c>
      <c r="F4" s="121" t="e">
        <f ca="1">IF(tbl_coded[[#This Row],[ISIN]]="","",IF(_xll.BDS($B4&amp;" Corp",F$1)="#N/A Field Not Applicable","",_xll.BDS($B4&amp;" Corp",F$1)))</f>
        <v>#NAME?</v>
      </c>
      <c r="G4" s="121" t="e">
        <f ca="1">IF(tbl_coded[[#This Row],[ISIN]]="","",IF(_xll.BDP($F4&amp;" CompanyID",G$1)="#N/A Invalid Security","",_xll.BDP($F4&amp;" CompanyID",G$1)))</f>
        <v>#NAME?</v>
      </c>
      <c r="H4" s="121" t="e">
        <f ca="1">IF(tbl_coded[[#This Row],[ISIN]]="","",IF(_xll.BDP($B4&amp;" Corp",H$1)="#N/A N/A","--",_xll.BDP($B4&amp;" Corp",H$1)))</f>
        <v>#NAME?</v>
      </c>
      <c r="I4" s="121" t="e">
        <f ca="1">IF(tbl_coded[[#This Row],[ISIN]]="","",IF(_xll.BDP($B4&amp;" Corp",I$1)="#N/A N/A","--",_xll.BDP($B4&amp;" Corp",I$1)))</f>
        <v>#NAME?</v>
      </c>
      <c r="J4" s="121" t="e">
        <f ca="1">IF(tbl_coded[[#This Row],[ISIN]]="","",IF(_xll.BDP($B4&amp;" Corp",J$1)="#N/A N/A","--",_xll.BDP($B4&amp;" Corp",J$1)))</f>
        <v>#NAME?</v>
      </c>
      <c r="K4" s="121" t="e">
        <f ca="1">IF(tbl_coded[[#This Row],[ISIN]]="","",IF(_xll.BDP($B4&amp;" Corp",K$1)="#N/A N/A","--",_xll.BDP($B4&amp;" Corp",K$1)))</f>
        <v>#NAME?</v>
      </c>
      <c r="L4" s="121" t="e">
        <f ca="1">IF(tbl_coded[[#This Row],[ISIN]]="","",IF(_xll.BDP($B4&amp;" Corp",L$1)="#N/A N/A","--",_xll.BDP($B4&amp;" Corp",L$1)))</f>
        <v>#NAME?</v>
      </c>
      <c r="M4" s="121" t="e">
        <f ca="1">IF(tbl_coded[[#This Row],[ISIN]]="","",IF(_xll.BDP($B4&amp;" Corp",M$1)="#N/A N/A","--",_xll.BDP($B4&amp;" Corp",M$1)))</f>
        <v>#NAME?</v>
      </c>
      <c r="N4" s="121" t="e">
        <f ca="1">IF(tbl_coded[[#This Row],[ISIN]]="","",IF(_xll.BDP($B4&amp;" Corp",N$1)="#N/A N/A","--",_xll.BDP($B4&amp;" Corp",N$1)))</f>
        <v>#NAME?</v>
      </c>
      <c r="O4" s="122" t="e">
        <f ca="1">IF(tbl_coded[[#This Row],[ISIN]]="","",IF(_xll.BDP($B4&amp;" Corp",O$1)="#N/A N/A","--",_xll.BDP($B4&amp;" Corp",O$1)))</f>
        <v>#NAME?</v>
      </c>
      <c r="P4" s="122" t="e">
        <f ca="1">IF(tbl_coded[[#This Row],[ISIN]]="","",IF(_xll.BDP($B4&amp;" Corp",P$1)="#N/A N/A","--",_xll.BDP($B4&amp;" Corp",P$1)))</f>
        <v>#NAME?</v>
      </c>
      <c r="Q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22" t="e">
        <f ca="1">IF(tbl_coded[[#This Row],[ISIN]]="","",IF(OR(_xll.BDP($B4&amp;" Corp",R$1)="#N/A N/A",_xll.BDP($B4&amp;" Corp",R$1)="#N/A Invalid Security",_xll.BDP($B4&amp;" Corp",R$1)="#N/A Field Not Applicable"),"--",_xll.BDP($B4&amp;" Corp",R$1)))</f>
        <v>#NAME?</v>
      </c>
      <c r="S4" s="122" t="e">
        <f ca="1">IF(tbl_coded[[#This Row],[ISIN]]="","",IF(OR(_xll.BDP($R4&amp;" Equity",S$1)="#N/A N/A",_xll.BDP($R4&amp;" Equity",S$1)="#N/A Invalid Security"),"--",_xll.BDP($R4&amp;" Equity",S$1)))</f>
        <v>#NAME?</v>
      </c>
      <c r="T4" s="122" t="e">
        <f ca="1">IF(tbl_coded[[#This Row],[ISIN]]="","",IF(OR(_xll.BDP($R4&amp;" Equity",T$1)="#N/A N/A",_xll.BDP($R4&amp;" Equity",T$1)="#N/A Invalid Security"),"--",_xll.BDP($R4&amp;" Equity",T$1)))</f>
        <v>#NAME?</v>
      </c>
      <c r="U4" s="122" t="e">
        <f ca="1">IF(tbl_coded[[#This Row],[ISIN]]="","",IF(OR(_xll.BDP($R4&amp;" Equity",U$1)="#N/A N/A",_xll.BDP($R4&amp;" Equity",U$1)="#N/A Invalid Security"),"--",_xll.BDP($R4&amp;" Equity",U$1)))</f>
        <v>#NAME?</v>
      </c>
      <c r="V4" s="122" t="e">
        <f ca="1">IF(tbl_coded[[#This Row],[ISIN]]="","",IF(OR(_xll.BDP($R4&amp;" Equity",V$1)="#N/A N/A",_xll.BDP($R4&amp;" Equity",V$1)="#N/A Invalid Security"),"--",_xll.BDP($R4&amp;" Equity",V$1)))</f>
        <v>#NAME?</v>
      </c>
      <c r="W4" s="122" t="e">
        <f ca="1">IF(tbl_coded[[#This Row],[ISIN]]="","",IF(OR(_xll.BDP($R4&amp;" Equity",W$1)="#N/A N/A",_xll.BDP($R4&amp;" Equity",W$1)="#N/A Invalid Security"),"--",_xll.BDP($R4&amp;" Equity",W$1)))</f>
        <v>#NAME?</v>
      </c>
      <c r="X4" s="122" t="e">
        <f ca="1">IF(tbl_coded[[#This Row],[ISIN]]="","",IF(OR(_xll.BDP($R4&amp;" Equity",X$1)="#N/A N/A",_xll.BDP($R4&amp;" Equity",X$1)="#N/A Invalid Security"),"--",_xll.BDP($R4&amp;" Equity",X$1)))</f>
        <v>#NAME?</v>
      </c>
      <c r="Y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22" t="str">
        <f ca="1">IF(tbl_coded[[#This Row],[ISIN]]="","",IF(ISNUMBER(_xll.BDP(B4&amp;" Corp",Z$1)),_xll.BDP(B4&amp;" Corp",Z$1),""))</f>
        <v/>
      </c>
      <c r="AA4" s="122" t="str">
        <f ca="1">IF(tbl_coded[[#This Row],[ISIN]]="","",IF(ISNUMBER(_xll.BDP(B4&amp;" Corp",AA$1)),_xll.BDP(B4&amp;" Corp",AA$1),""))</f>
        <v/>
      </c>
      <c r="AB4" s="122" t="str">
        <f ca="1">IF(tbl_coded[[#This Row],[ISIN]]="","",IF(ISNUMBER(_xll.BDP(B4&amp;" Corp",AB$1)),_xll.BDP(B4&amp;" Corp",AB$1),""))</f>
        <v/>
      </c>
      <c r="AC4" s="122" t="str">
        <f ca="1">IF(tbl_coded[[#This Row],[ISIN]]="","",IF(ISNUMBER(_xll.BDP(B4&amp;" Corp",AC$1)),_xll.BDP(B4&amp;" Corp",AC$1),""))</f>
        <v/>
      </c>
      <c r="AD4" s="122" t="e">
        <f ca="1">IF(tbl_coded[[#This Row],[ISIN]]="","",IF((_xll.BDP(B4&amp;" Corp",AD$1))="#N/A Field Not Applicable","",_xll.BDP(B4&amp;" Corp",AD$1)))</f>
        <v>#NAME?</v>
      </c>
      <c r="AE4" s="122" t="e">
        <f ca="1">IF(tbl_coded[[#This Row],[ISIN]]="","",IF((_xll.BDP(B4&amp;" Corp",AE$1))="#N/A N/A","--",_xll.BDP(B4&amp;" Corp",AE$1)))</f>
        <v>#NAME?</v>
      </c>
      <c r="AF4" s="122"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G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 s="123" t="e">
        <f ca="1">IF(tbl_coded[[#This Row],[ISIN]]="","",IF(_xll.BDP($B4&amp;" Corp",AI$1)="#N/A N/A","--",_xll.BDP($B4&amp;" Corp",AI$1)))</f>
        <v>#NAME?</v>
      </c>
      <c r="AJ4" s="122" t="e">
        <f ca="1">IF(tbl_coded[[#This Row],[ISIN]]="","",IF(OR(_xll.BDP(_xll.BDP(tbl_coded[[#This Row],[ISIN]]&amp;" Corp", "ISSUER_EQUITY_TICKER")&amp;" Equity",AJ$1)="#N/A N/A"),"--",_xll.BDP(_xll.BDP(tbl_coded[[#This Row],[ISIN]]&amp;" Corp", "ISSUER_EQUITY_TICKER")&amp;" Equity",AJ$1)))</f>
        <v>#NAME?</v>
      </c>
      <c r="AK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25" t="e">
        <f ca="1">IF(tbl_coded[[#This Row],[ISIN]]="","",IF(OR(_xll.BDP(_xll.BDP(tbl_coded[[#This Row],[ISIN]]&amp;" Corp", "ISSUER_EQUITY_TICKER")&amp;" Equity",AL$1)="#N/A N/A"),"--",_xll.BDP(_xll.BDP(tbl_coded[[#This Row],[ISIN]]&amp;" Corp", "ISSUER_EQUITY_TICKER")&amp;" Equity",AL$1)))</f>
        <v>#NAME?</v>
      </c>
      <c r="AM4" s="125" t="e">
        <f ca="1">IF(tbl_coded[[#This Row],[ISIN]]="","",IF(_xll.BDS($B4&amp;" Corp",AM$1)="#N/A Field Not Applicable","",_xll.BDS($B4&amp;" Corp",AM$1)))</f>
        <v>#NAME?</v>
      </c>
      <c r="AN4" s="125" t="e">
        <f ca="1">IF(tbl_coded[[#This Row],[ISIN]]="","",IF(_xll.BDP(tbl_coded[[#This Row],[KPW Provider BBID]]&amp;" CompanyID","NAME")="#N/A Invalid Security","",_xll.BDP(tbl_coded[[#This Row],[KPW Provider BBID]]&amp;" CompanyID","NAME")))</f>
        <v>#NAME?</v>
      </c>
      <c r="AO4" s="125" t="e">
        <f ca="1">IF(tbl_coded[[#This Row],[ISIN]]="","",IF(_xll.BDP(tbl_coded[[#This Row],[KPW Provider BBID]]&amp;" CompanyID",$AO$1)="#N/A Invalid Security","--",IF(_xll.BDP(tbl_coded[[#This Row],[KPW Provider BBID]]&amp;" CompanyID",$AO$1)="#N/A N/A","--",_xll.BDP(tbl_coded[[#This Row],[KPW Provider BBID]]&amp;" CompanyID",$AO$1))))</f>
        <v>#NAME?</v>
      </c>
      <c r="AP4" s="125" t="e">
        <f ca="1">IF(tbl_coded[[#This Row],[ISIN]]="","",IF(_xll.BDP(tbl_coded[[#This Row],[KPW Provider BBID]]&amp;" CompanyID",$AP$1)="#N/A Invalid Security","--",IF(_xll.BDP(tbl_coded[[#This Row],[KPW Provider BBID]]&amp;" CompanyID",$AP$1)="#N/A N/A","--",_xll.BDP(tbl_coded[[#This Row],[KPW Provider BBID]]&amp;" CompanyID",$AP$1))))</f>
        <v>#NAME?</v>
      </c>
      <c r="AQ4" s="125" t="e">
        <f ca="1">IF(tbl_coded[[#This Row],[ISIN]]="","",IF(_xll.BDP(tbl_coded[[#This Row],[KPW Provider BBID]]&amp;" CompanyID",$AQ$1)="#N/A Invalid Security","--",IF(_xll.BDP(tbl_coded[[#This Row],[KPW Provider BBID]]&amp;" CompanyID",$AQ$1)="#N/A N/A","--",_xll.BDP(tbl_coded[[#This Row],[KPW Provider BBID]]&amp;" CompanyID",$AQ$1))))</f>
        <v>#NAME?</v>
      </c>
      <c r="AR4" s="125" t="e">
        <f ca="1">IF(tbl_coded[[#This Row],[ISIN]]="","",tbl_coded[[#This Row],[穆迪KPW评级]]&amp;"/"&amp;tbl_coded[[#This Row],[SPKPW评级]]&amp;"/"&amp;tbl_coded[[#This Row],[FITCHKPW评级]])</f>
        <v>#NAME?</v>
      </c>
      <c r="AS4" s="125" t="e">
        <f ca="1">IF(tbl_coded[[#This Row],[ISIN]]="","",IF(OR(_xll.BDP($B4&amp;" Corp",AS$1)="#N/A N/A"),"--",_xll.BDP($B4&amp;" Corp",AS$1)))</f>
        <v>#NAME?</v>
      </c>
      <c r="AT4" s="125" t="e">
        <f ca="1">IF(tbl_coded[[#This Row],[ISIN]]="","",IF(_xll.BDS($B4&amp;" Corp",AT$1)="#N/A Field Not Applicable","",_xll.BDS($B4&amp;" Corp",AT$1)))</f>
        <v>#NAME?</v>
      </c>
      <c r="AU4" s="125" t="e">
        <f ca="1">IF(tbl_coded[[#This Row],[SBLC Provider BBID]]="","",_xll.BDP(tbl_coded[[#This Row],[SBLC Provider BBID]]&amp;" CompanyID","NAME"))</f>
        <v>#NAME?</v>
      </c>
      <c r="AV4" s="125" t="e">
        <f ca="1">IF(tbl_coded[[#This Row],[ISIN]]="","",IF(OR(_xll.BDP($B4&amp;" Corp",AV$1)="#N/A N/A"),"--",TEXT(_xll.BDP($B4&amp;" Corp",AV$1),"yyyy/mm/dd")))</f>
        <v>#NAME?</v>
      </c>
      <c r="AW4" s="125" t="e">
        <f ca="1">IF(tbl_coded[[#This Row],[ISIN]]="","",IF(OR(_xll.BDP($B4&amp;" Corp",AW$1)="#N/A N/A"),"--",TEXT(_xll.BDP($B4&amp;" Corp",AW$1),"yyyy/mm/dd")))</f>
        <v>#NAME?</v>
      </c>
      <c r="AX4" s="125" t="e">
        <f ca="1">IF(tbl_coded[[#This Row],[ISIN]]="","",IF(OR(_xll.BDP($B4&amp;" Corp",AX$1)="#N/A N/A"),"--",TEXT(_xll.BDP($B4&amp;" Corp",AX$1),"yyyy/mm/dd")))</f>
        <v>#NAME?</v>
      </c>
      <c r="AY4" s="125" t="e">
        <f ca="1">IF(tbl_coded[[#This Row],[ISIN]]="","",IF(OR(_xll.BDP($B4&amp;" Corp",AY$1)="#N/A Field Not Applicable"),"--",TEXT(_xll.BDP($B4&amp;" Corp",AY$1),"yyyy/mm/dd")))</f>
        <v>#NAME?</v>
      </c>
      <c r="AZ4" s="125" t="e">
        <f ca="1">IF(tbl_coded[[#This Row],[ISIN]]="","",IF(OR(_xll.BDP($B4&amp;" Corp",AZ$1)="#N/A N/A"),"--",_xll.BDP($B4&amp;" Corp",AZ$1)))</f>
        <v>#NAME?</v>
      </c>
      <c r="BA4" s="125" t="e">
        <f ca="1">IF(tbl_coded[[#This Row],[ISIN]]="","",IF(OR(_xll.BDP($B4&amp;" Corp",BA$1)="#N/A N/A"),"--",_xll.BDP($B4&amp;" Corp",BA$1)))</f>
        <v>#NAME?</v>
      </c>
      <c r="BB4" s="125" t="e">
        <f ca="1">IF(tbl_coded[[#This Row],[ISIN]]="","",IF(OR(_xll.BDP($B4&amp;" Corp",BB$1)="#N/A N/A"),"--",_xll.BDP($B4&amp;" Corp",BB$1)))</f>
        <v>#NAME?</v>
      </c>
      <c r="BC4" s="125" t="e">
        <f ca="1">IF(tbl_coded[[#This Row],[ISIN]]="","",IF(OR(_xll.BDP($B4&amp;" Corp",BC$1)="#N/A Field Not Applicable"),"--",_xll.BDP($B4&amp;" Corp",BC$1)))</f>
        <v>#NAME?</v>
      </c>
      <c r="BD4" s="125" t="e">
        <f ca="1">IF(tbl_coded[[#This Row],[ISIN]]="","",IF(OR(_xll.BDP($B4&amp;" Corp",BD$1)="#N/A Field Not Applicable"),"--",_xll.BDP($B4&amp;" Corp",BD$1)))</f>
        <v>#NAME?</v>
      </c>
      <c r="BE4" s="125" t="e">
        <f ca="1">IF(tbl_coded[[#This Row],[ISIN]]="","",IF(OR(_xll.BDP($B4&amp;" Corp",BE$1)="#N/A Field Not Applicable"),"--",_xll.BDP($B4&amp;" Corp",BE$1)))</f>
        <v>#NAME?</v>
      </c>
      <c r="BF4" s="125" t="e">
        <f ca="1">IF(tbl_coded[[#This Row],[ISIN]]="","",IF(OR(_xll.BDP($B4&amp;" Corp",BF$1)="#N/A Field Not Applicable"),"--",_xll.BDP($B4&amp;" Corp",BF$1)))</f>
        <v>#NAME?</v>
      </c>
      <c r="BG4" s="125" t="e">
        <f ca="1">IF(tbl_coded[[#This Row],[ISIN]]="","",IF(OR(_xll.BDP($B4&amp;" Corp",BG$1)="#N/A Field Not Applicable"),"--",IF(_xll.BDP($B4&amp;" Corp",BG$1)="#N/A N/A","N",_xll.BDP($B4&amp;" Corp",BG$1))))</f>
        <v>#NAME?</v>
      </c>
      <c r="BH4" s="125" t="e">
        <f ca="1">IF(tbl_coded[[#This Row],[ISIN]]="","",IF(OR(_xll.BDP($B4&amp;" Corp",BH$1)="#N/A N/A"),"",_xll.BDP($B4&amp;" Corp",BH$1)))</f>
        <v>#NAME?</v>
      </c>
      <c r="BI4" s="125" t="e">
        <f ca="1">IF(tbl_coded[[#This Row],[ISIN]]="","",IF(OR(tbl_coded[[#This Row],[Parent company tiker]]=""),"",IF(_xll.BDP(tbl_coded[[#This Row],[Parent company tiker]]&amp;" Equity",BI$1)="#N/A N/A","--",_xll.BDP(tbl_coded[[#This Row],[Parent company tiker]]&amp;" Equity",BI$1))))</f>
        <v>#NAME?</v>
      </c>
      <c r="BJ4" s="125" t="e">
        <f ca="1">IF(tbl_coded[[#This Row],[ISIN]]="","",IF(OR(tbl_coded[[#This Row],[Parent company tiker]]=""),"",IF(_xll.BDP(tbl_coded[[#This Row],[Parent company tiker]]&amp;" Equity",BJ$1)="#N/A N/A","--",_xll.BDP(tbl_coded[[#This Row],[Parent company tiker]]&amp;" Equity",BJ$1))))</f>
        <v>#NAME?</v>
      </c>
      <c r="BK4" s="125" t="e">
        <f ca="1">IF(tbl_coded[[#This Row],[ISIN]]="","",IF(OR(tbl_coded[[#This Row],[Parent company tiker]]=""),"",IF(_xll.BDP(tbl_coded[[#This Row],[Parent company tiker]]&amp;" Equity",BK$1)="#N/A N/A","--",_xll.BDP(tbl_coded[[#This Row],[Parent company tiker]]&amp;" Equity",BK$1))))</f>
        <v>#NAME?</v>
      </c>
      <c r="BL4" s="125" t="e">
        <f ca="1">IF(tbl_coded[[#This Row],[ISIN]]="","",IF(OR(tbl_coded[[#This Row],[Parent company tiker]]=""),"",IF(_xll.BDP(tbl_coded[[#This Row],[Parent company tiker]]&amp;" Equity",BL$1)="#N/A N/A","--",_xll.BDP(tbl_coded[[#This Row],[Parent company tiker]]&amp;" Equity",BL$1))))</f>
        <v>#NAME?</v>
      </c>
      <c r="BM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25" t="e">
        <f ca="1">IF(tbl_coded[[#This Row],[Column9]]&lt;&gt;"--",tbl_coded[[#This Row],[G''tor rating]],IF(tbl_coded[[#This Row],[KPW Name]]&lt;&gt;"",tbl_coded[[#This Row],[KPW Rating]],IF(tbl_coded[[#This Row],[Parent company tiker]]&lt;&gt;"",tbl_coded[[#This Row],[parent评级]],tbl_coded[[#This Row],[Issuer rating]])))</f>
        <v>#NAME?</v>
      </c>
      <c r="BO4" s="159" t="str">
        <f ca="1">IFERROR(IF(tbl_coded[[#This Row],[GREEN]]="Y","GREEN",IF(tbl_coded[[#This Row],[SUSTAINABLE]]="Y","SUSTAINABLE",IF(tbl_coded[[#This Row],[SOCIAL]]="Y","SOCIAL",IF(tbl_coded[[#This Row],[Sustainable linked]]="Y","SUSTAINABLE LINKED"," ")))),"")</f>
        <v/>
      </c>
      <c r="BP4" s="134"/>
      <c r="BS4" s="71">
        <v>3</v>
      </c>
      <c r="BT4" s="71" t="s">
        <v>105</v>
      </c>
      <c r="BU4" s="71" t="s">
        <v>89</v>
      </c>
      <c r="BV4" s="71" t="s">
        <v>89</v>
      </c>
    </row>
    <row r="5" spans="1:74" ht="15" customHeight="1">
      <c r="A5" s="119">
        <v>3</v>
      </c>
      <c r="B5" s="120" t="str">
        <f>IF(美元债一级!$C$4:$C$1048576&lt;&gt;"",美元债一级!C6,"")</f>
        <v>BBG01K0QYGX7</v>
      </c>
      <c r="C5" s="121" t="e">
        <f ca="1">IF(tbl_coded[[#This Row],[ISIN]]="","",IF(tbl_coded[[#This Row],[Index]]&gt;$A$1,"",IF(_xll.BDP($B5&amp;" Corp",C$1)="#N/A N/A","",_xll.BDP($B5&amp;" Corp",C$1))))</f>
        <v>#NAME?</v>
      </c>
      <c r="D5" s="121" t="e">
        <f ca="1">IF(tbl_coded[[#This Row],[ISIN]]="","",IF(_xll.BDP($B5&amp;" Corp",D$1)="#N/A N/A","",_xll.BDP($B5&amp;" Corp",D$1)))</f>
        <v>#NAME?</v>
      </c>
      <c r="E5" s="121" t="e">
        <f ca="1">IF(tbl_coded[[#This Row],[ISIN]]="","",IF(_xll.BDP($B5&amp;" Corp",E$1)="#N/A N/A","--",_xll.BDP($B5&amp;" Corp",E$1)))</f>
        <v>#NAME?</v>
      </c>
      <c r="F5" s="121" t="e">
        <f ca="1">IF(tbl_coded[[#This Row],[ISIN]]="","",IF(_xll.BDS($B5&amp;" Corp",F$1)="#N/A Field Not Applicable","",_xll.BDS($B5&amp;" Corp",F$1)))</f>
        <v>#NAME?</v>
      </c>
      <c r="G5" s="121" t="e">
        <f ca="1">IF(tbl_coded[[#This Row],[ISIN]]="","",IF(_xll.BDP($F5&amp;" CompanyID",G$1)="#N/A Invalid Security","",_xll.BDP($F5&amp;" CompanyID",G$1)))</f>
        <v>#NAME?</v>
      </c>
      <c r="H5" s="121" t="e">
        <f ca="1">IF(tbl_coded[[#This Row],[ISIN]]="","",IF(_xll.BDP($B5&amp;" Corp",H$1)="#N/A N/A","--",_xll.BDP($B5&amp;" Corp",H$1)))</f>
        <v>#NAME?</v>
      </c>
      <c r="I5" s="121" t="e">
        <f ca="1">IF(tbl_coded[[#This Row],[ISIN]]="","",IF(_xll.BDP($B5&amp;" Corp",I$1)="#N/A N/A","--",_xll.BDP($B5&amp;" Corp",I$1)))</f>
        <v>#NAME?</v>
      </c>
      <c r="J5" s="121" t="e">
        <f ca="1">IF(tbl_coded[[#This Row],[ISIN]]="","",IF(_xll.BDP($B5&amp;" Corp",J$1)="#N/A N/A","--",_xll.BDP($B5&amp;" Corp",J$1)))</f>
        <v>#NAME?</v>
      </c>
      <c r="K5" s="121" t="e">
        <f ca="1">IF(tbl_coded[[#This Row],[ISIN]]="","",IF(_xll.BDP($B5&amp;" Corp",K$1)="#N/A N/A","--",_xll.BDP($B5&amp;" Corp",K$1)))</f>
        <v>#NAME?</v>
      </c>
      <c r="L5" s="121" t="e">
        <f ca="1">IF(tbl_coded[[#This Row],[ISIN]]="","",IF(_xll.BDP($B5&amp;" Corp",L$1)="#N/A N/A","--",_xll.BDP($B5&amp;" Corp",L$1)))</f>
        <v>#NAME?</v>
      </c>
      <c r="M5" s="121" t="e">
        <f ca="1">IF(tbl_coded[[#This Row],[ISIN]]="","",IF(_xll.BDP($B5&amp;" Corp",M$1)="#N/A N/A","--",_xll.BDP($B5&amp;" Corp",M$1)))</f>
        <v>#NAME?</v>
      </c>
      <c r="N5" s="121" t="e">
        <f ca="1">IF(tbl_coded[[#This Row],[ISIN]]="","",IF(_xll.BDP($B5&amp;" Corp",N$1)="#N/A N/A","--",_xll.BDP($B5&amp;" Corp",N$1)))</f>
        <v>#NAME?</v>
      </c>
      <c r="O5" s="122" t="e">
        <f ca="1">IF(tbl_coded[[#This Row],[ISIN]]="","",IF(_xll.BDP($B5&amp;" Corp",O$1)="#N/A N/A","--",_xll.BDP($B5&amp;" Corp",O$1)))</f>
        <v>#NAME?</v>
      </c>
      <c r="P5" s="122" t="e">
        <f ca="1">IF(tbl_coded[[#This Row],[ISIN]]="","",IF(_xll.BDP($B5&amp;" Corp",P$1)="#N/A N/A","--",_xll.BDP($B5&amp;" Corp",P$1)))</f>
        <v>#NAME?</v>
      </c>
      <c r="Q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22" t="e">
        <f ca="1">IF(tbl_coded[[#This Row],[ISIN]]="","",IF(OR(_xll.BDP($B5&amp;" Corp",R$1)="#N/A N/A",_xll.BDP($B5&amp;" Corp",R$1)="#N/A Invalid Security",_xll.BDP($B5&amp;" Corp",R$1)="#N/A Field Not Applicable"),"--",_xll.BDP($B5&amp;" Corp",R$1)))</f>
        <v>#NAME?</v>
      </c>
      <c r="S5" s="122" t="e">
        <f ca="1">IF(tbl_coded[[#This Row],[ISIN]]="","",IF(OR(_xll.BDP($R5&amp;" Equity",S$1)="#N/A N/A",_xll.BDP($R5&amp;" Equity",S$1)="#N/A Invalid Security"),"--",_xll.BDP($R5&amp;" Equity",S$1)))</f>
        <v>#NAME?</v>
      </c>
      <c r="T5" s="122" t="e">
        <f ca="1">IF(tbl_coded[[#This Row],[ISIN]]="","",IF(OR(_xll.BDP($R5&amp;" Equity",T$1)="#N/A N/A",_xll.BDP($R5&amp;" Equity",T$1)="#N/A Invalid Security"),"--",_xll.BDP($R5&amp;" Equity",T$1)))</f>
        <v>#NAME?</v>
      </c>
      <c r="U5" s="122" t="e">
        <f ca="1">IF(tbl_coded[[#This Row],[ISIN]]="","",IF(OR(_xll.BDP($R5&amp;" Equity",U$1)="#N/A N/A",_xll.BDP($R5&amp;" Equity",U$1)="#N/A Invalid Security"),"--",_xll.BDP($R5&amp;" Equity",U$1)))</f>
        <v>#NAME?</v>
      </c>
      <c r="V5" s="122" t="e">
        <f ca="1">IF(tbl_coded[[#This Row],[ISIN]]="","",IF(OR(_xll.BDP($R5&amp;" Equity",V$1)="#N/A N/A",_xll.BDP($R5&amp;" Equity",V$1)="#N/A Invalid Security"),"--",_xll.BDP($R5&amp;" Equity",V$1)))</f>
        <v>#NAME?</v>
      </c>
      <c r="W5" s="122" t="e">
        <f ca="1">IF(tbl_coded[[#This Row],[ISIN]]="","",IF(OR(_xll.BDP($R5&amp;" Equity",W$1)="#N/A N/A",_xll.BDP($R5&amp;" Equity",W$1)="#N/A Invalid Security"),"--",_xll.BDP($R5&amp;" Equity",W$1)))</f>
        <v>#NAME?</v>
      </c>
      <c r="X5" s="122" t="e">
        <f ca="1">IF(tbl_coded[[#This Row],[ISIN]]="","",IF(OR(_xll.BDP($R5&amp;" Equity",X$1)="#N/A N/A",_xll.BDP($R5&amp;" Equity",X$1)="#N/A Invalid Security"),"--",_xll.BDP($R5&amp;" Equity",X$1)))</f>
        <v>#NAME?</v>
      </c>
      <c r="Y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22" t="str">
        <f ca="1">IF(tbl_coded[[#This Row],[ISIN]]="","",IF(ISNUMBER(_xll.BDP(B5&amp;" Corp",Z$1)),_xll.BDP(B5&amp;" Corp",Z$1),""))</f>
        <v/>
      </c>
      <c r="AA5" s="122" t="str">
        <f ca="1">IF(tbl_coded[[#This Row],[ISIN]]="","",IF(ISNUMBER(_xll.BDP(B5&amp;" Corp",AA$1)),_xll.BDP(B5&amp;" Corp",AA$1),""))</f>
        <v/>
      </c>
      <c r="AB5" s="122" t="str">
        <f ca="1">IF(tbl_coded[[#This Row],[ISIN]]="","",IF(ISNUMBER(_xll.BDP(B5&amp;" Corp",AB$1)),_xll.BDP(B5&amp;" Corp",AB$1),""))</f>
        <v/>
      </c>
      <c r="AC5" s="122" t="str">
        <f ca="1">IF(tbl_coded[[#This Row],[ISIN]]="","",IF(ISNUMBER(_xll.BDP(B5&amp;" Corp",AC$1)),_xll.BDP(B5&amp;" Corp",AC$1),""))</f>
        <v/>
      </c>
      <c r="AD5" s="122" t="e">
        <f ca="1">IF(tbl_coded[[#This Row],[ISIN]]="","",IF((_xll.BDP(B5&amp;" Corp",AD$1))="#N/A Field Not Applicable","",_xll.BDP(B5&amp;" Corp",AD$1)))</f>
        <v>#NAME?</v>
      </c>
      <c r="AE5" s="122" t="e">
        <f ca="1">IF(tbl_coded[[#This Row],[ISIN]]="","",IF((_xll.BDP(B5&amp;" Corp",AE$1))="#N/A N/A","--",_xll.BDP(B5&amp;" Corp",AE$1)))</f>
        <v>#NAME?</v>
      </c>
      <c r="AF5" s="122"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G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 s="123" t="e">
        <f ca="1">IF(tbl_coded[[#This Row],[ISIN]]="","",IF(_xll.BDP($B5&amp;" Corp",AI$1)="#N/A N/A","--",_xll.BDP($B5&amp;" Corp",AI$1)))</f>
        <v>#NAME?</v>
      </c>
      <c r="AJ5" s="122" t="e">
        <f ca="1">IF(tbl_coded[[#This Row],[ISIN]]="","",IF(OR(_xll.BDP(_xll.BDP(tbl_coded[[#This Row],[ISIN]]&amp;" Corp", "ISSUER_EQUITY_TICKER")&amp;" Equity",AJ$1)="#N/A N/A"),"--",_xll.BDP(_xll.BDP(tbl_coded[[#This Row],[ISIN]]&amp;" Corp", "ISSUER_EQUITY_TICKER")&amp;" Equity",AJ$1)))</f>
        <v>#NAME?</v>
      </c>
      <c r="AK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25" t="e">
        <f ca="1">IF(tbl_coded[[#This Row],[ISIN]]="","",IF(OR(_xll.BDP(_xll.BDP(tbl_coded[[#This Row],[ISIN]]&amp;" Corp", "ISSUER_EQUITY_TICKER")&amp;" Equity",AL$1)="#N/A N/A"),"--",_xll.BDP(_xll.BDP(tbl_coded[[#This Row],[ISIN]]&amp;" Corp", "ISSUER_EQUITY_TICKER")&amp;" Equity",AL$1)))</f>
        <v>#NAME?</v>
      </c>
      <c r="AM5" s="125" t="e">
        <f ca="1">IF(tbl_coded[[#This Row],[ISIN]]="","",IF(_xll.BDS($B5&amp;" Corp",AM$1)="#N/A Field Not Applicable","",_xll.BDS($B5&amp;" Corp",AM$1)))</f>
        <v>#NAME?</v>
      </c>
      <c r="AN5" s="125" t="e">
        <f ca="1">IF(tbl_coded[[#This Row],[ISIN]]="","",IF(_xll.BDP(tbl_coded[[#This Row],[KPW Provider BBID]]&amp;" CompanyID","NAME")="#N/A Invalid Security","",_xll.BDP(tbl_coded[[#This Row],[KPW Provider BBID]]&amp;" CompanyID","NAME")))</f>
        <v>#NAME?</v>
      </c>
      <c r="AO5" s="125" t="e">
        <f ca="1">IF(tbl_coded[[#This Row],[ISIN]]="","",IF(_xll.BDP(tbl_coded[[#This Row],[KPW Provider BBID]]&amp;" CompanyID",$AO$1)="#N/A Invalid Security","--",IF(_xll.BDP(tbl_coded[[#This Row],[KPW Provider BBID]]&amp;" CompanyID",$AO$1)="#N/A N/A","--",_xll.BDP(tbl_coded[[#This Row],[KPW Provider BBID]]&amp;" CompanyID",$AO$1))))</f>
        <v>#NAME?</v>
      </c>
      <c r="AP5" s="125" t="e">
        <f ca="1">IF(tbl_coded[[#This Row],[ISIN]]="","",IF(_xll.BDP(tbl_coded[[#This Row],[KPW Provider BBID]]&amp;" CompanyID",$AP$1)="#N/A Invalid Security","--",IF(_xll.BDP(tbl_coded[[#This Row],[KPW Provider BBID]]&amp;" CompanyID",$AP$1)="#N/A N/A","--",_xll.BDP(tbl_coded[[#This Row],[KPW Provider BBID]]&amp;" CompanyID",$AP$1))))</f>
        <v>#NAME?</v>
      </c>
      <c r="AQ5" s="125" t="e">
        <f ca="1">IF(tbl_coded[[#This Row],[ISIN]]="","",IF(_xll.BDP(tbl_coded[[#This Row],[KPW Provider BBID]]&amp;" CompanyID",$AQ$1)="#N/A Invalid Security","--",IF(_xll.BDP(tbl_coded[[#This Row],[KPW Provider BBID]]&amp;" CompanyID",$AQ$1)="#N/A N/A","--",_xll.BDP(tbl_coded[[#This Row],[KPW Provider BBID]]&amp;" CompanyID",$AQ$1))))</f>
        <v>#NAME?</v>
      </c>
      <c r="AR5" s="125" t="e">
        <f ca="1">IF(tbl_coded[[#This Row],[ISIN]]="","",tbl_coded[[#This Row],[穆迪KPW评级]]&amp;"/"&amp;tbl_coded[[#This Row],[SPKPW评级]]&amp;"/"&amp;tbl_coded[[#This Row],[FITCHKPW评级]])</f>
        <v>#NAME?</v>
      </c>
      <c r="AS5" s="125" t="e">
        <f ca="1">IF(tbl_coded[[#This Row],[ISIN]]="","",IF(OR(_xll.BDP($B5&amp;" Corp",AS$1)="#N/A N/A"),"--",_xll.BDP($B5&amp;" Corp",AS$1)))</f>
        <v>#NAME?</v>
      </c>
      <c r="AT5" s="125" t="e">
        <f ca="1">IF(tbl_coded[[#This Row],[ISIN]]="","",IF(_xll.BDS($B5&amp;" Corp",AT$1)="#N/A Field Not Applicable","",_xll.BDS($B5&amp;" Corp",AT$1)))</f>
        <v>#NAME?</v>
      </c>
      <c r="AU5" s="125" t="e">
        <f ca="1">IF(tbl_coded[[#This Row],[SBLC Provider BBID]]="","",_xll.BDP(tbl_coded[[#This Row],[SBLC Provider BBID]]&amp;" CompanyID","NAME"))</f>
        <v>#NAME?</v>
      </c>
      <c r="AV5" s="125" t="e">
        <f ca="1">IF(tbl_coded[[#This Row],[ISIN]]="","",IF(OR(_xll.BDP($B5&amp;" Corp",AV$1)="#N/A N/A"),"--",TEXT(_xll.BDP($B5&amp;" Corp",AV$1),"yyyy/mm/dd")))</f>
        <v>#NAME?</v>
      </c>
      <c r="AW5" s="125" t="e">
        <f ca="1">IF(tbl_coded[[#This Row],[ISIN]]="","",IF(OR(_xll.BDP($B5&amp;" Corp",AW$1)="#N/A N/A"),"--",TEXT(_xll.BDP($B5&amp;" Corp",AW$1),"yyyy/mm/dd")))</f>
        <v>#NAME?</v>
      </c>
      <c r="AX5" s="125" t="e">
        <f ca="1">IF(tbl_coded[[#This Row],[ISIN]]="","",IF(OR(_xll.BDP($B5&amp;" Corp",AX$1)="#N/A N/A"),"--",TEXT(_xll.BDP($B5&amp;" Corp",AX$1),"yyyy/mm/dd")))</f>
        <v>#NAME?</v>
      </c>
      <c r="AY5" s="125" t="e">
        <f ca="1">IF(tbl_coded[[#This Row],[ISIN]]="","",IF(OR(_xll.BDP($B5&amp;" Corp",AY$1)="#N/A Field Not Applicable"),"--",TEXT(_xll.BDP($B5&amp;" Corp",AY$1),"yyyy/mm/dd")))</f>
        <v>#NAME?</v>
      </c>
      <c r="AZ5" s="125" t="e">
        <f ca="1">IF(tbl_coded[[#This Row],[ISIN]]="","",IF(OR(_xll.BDP($B5&amp;" Corp",AZ$1)="#N/A N/A"),"--",_xll.BDP($B5&amp;" Corp",AZ$1)))</f>
        <v>#NAME?</v>
      </c>
      <c r="BA5" s="125" t="e">
        <f ca="1">IF(tbl_coded[[#This Row],[ISIN]]="","",IF(OR(_xll.BDP($B5&amp;" Corp",BA$1)="#N/A N/A"),"--",_xll.BDP($B5&amp;" Corp",BA$1)))</f>
        <v>#NAME?</v>
      </c>
      <c r="BB5" s="125" t="e">
        <f ca="1">IF(tbl_coded[[#This Row],[ISIN]]="","",IF(OR(_xll.BDP($B5&amp;" Corp",BB$1)="#N/A N/A"),"--",_xll.BDP($B5&amp;" Corp",BB$1)))</f>
        <v>#NAME?</v>
      </c>
      <c r="BC5" s="125" t="e">
        <f ca="1">IF(tbl_coded[[#This Row],[ISIN]]="","",IF(OR(_xll.BDP($B5&amp;" Corp",BC$1)="#N/A Field Not Applicable"),"--",_xll.BDP($B5&amp;" Corp",BC$1)))</f>
        <v>#NAME?</v>
      </c>
      <c r="BD5" s="125" t="e">
        <f ca="1">IF(tbl_coded[[#This Row],[ISIN]]="","",IF(OR(_xll.BDP($B5&amp;" Corp",BD$1)="#N/A Field Not Applicable"),"--",_xll.BDP($B5&amp;" Corp",BD$1)))</f>
        <v>#NAME?</v>
      </c>
      <c r="BE5" s="125" t="e">
        <f ca="1">IF(tbl_coded[[#This Row],[ISIN]]="","",IF(OR(_xll.BDP($B5&amp;" Corp",BE$1)="#N/A Field Not Applicable"),"--",_xll.BDP($B5&amp;" Corp",BE$1)))</f>
        <v>#NAME?</v>
      </c>
      <c r="BF5" s="125" t="e">
        <f ca="1">IF(tbl_coded[[#This Row],[ISIN]]="","",IF(OR(_xll.BDP($B5&amp;" Corp",BF$1)="#N/A Field Not Applicable"),"--",_xll.BDP($B5&amp;" Corp",BF$1)))</f>
        <v>#NAME?</v>
      </c>
      <c r="BG5" s="125" t="e">
        <f ca="1">IF(tbl_coded[[#This Row],[ISIN]]="","",IF(OR(_xll.BDP($B5&amp;" Corp",BG$1)="#N/A Field Not Applicable"),"--",IF(_xll.BDP($B5&amp;" Corp",BG$1)="#N/A N/A","N",_xll.BDP($B5&amp;" Corp",BG$1))))</f>
        <v>#NAME?</v>
      </c>
      <c r="BH5" s="125" t="e">
        <f ca="1">IF(tbl_coded[[#This Row],[ISIN]]="","",IF(OR(_xll.BDP($B5&amp;" Corp",BH$1)="#N/A N/A"),"",_xll.BDP($B5&amp;" Corp",BH$1)))</f>
        <v>#NAME?</v>
      </c>
      <c r="BI5" s="125" t="e">
        <f ca="1">IF(tbl_coded[[#This Row],[ISIN]]="","",IF(OR(tbl_coded[[#This Row],[Parent company tiker]]=""),"",IF(_xll.BDP(tbl_coded[[#This Row],[Parent company tiker]]&amp;" Equity",BI$1)="#N/A N/A","--",_xll.BDP(tbl_coded[[#This Row],[Parent company tiker]]&amp;" Equity",BI$1))))</f>
        <v>#NAME?</v>
      </c>
      <c r="BJ5" s="125" t="e">
        <f ca="1">IF(tbl_coded[[#This Row],[ISIN]]="","",IF(OR(tbl_coded[[#This Row],[Parent company tiker]]=""),"",IF(_xll.BDP(tbl_coded[[#This Row],[Parent company tiker]]&amp;" Equity",BJ$1)="#N/A N/A","--",_xll.BDP(tbl_coded[[#This Row],[Parent company tiker]]&amp;" Equity",BJ$1))))</f>
        <v>#NAME?</v>
      </c>
      <c r="BK5" s="125" t="e">
        <f ca="1">IF(tbl_coded[[#This Row],[ISIN]]="","",IF(OR(tbl_coded[[#This Row],[Parent company tiker]]=""),"",IF(_xll.BDP(tbl_coded[[#This Row],[Parent company tiker]]&amp;" Equity",BK$1)="#N/A N/A","--",_xll.BDP(tbl_coded[[#This Row],[Parent company tiker]]&amp;" Equity",BK$1))))</f>
        <v>#NAME?</v>
      </c>
      <c r="BL5" s="125" t="e">
        <f ca="1">IF(tbl_coded[[#This Row],[ISIN]]="","",IF(OR(tbl_coded[[#This Row],[Parent company tiker]]=""),"",IF(_xll.BDP(tbl_coded[[#This Row],[Parent company tiker]]&amp;" Equity",BL$1)="#N/A N/A","--",_xll.BDP(tbl_coded[[#This Row],[Parent company tiker]]&amp;" Equity",BL$1))))</f>
        <v>#NAME?</v>
      </c>
      <c r="BM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25" t="e">
        <f ca="1">IF(tbl_coded[[#This Row],[Column9]]&lt;&gt;"--",tbl_coded[[#This Row],[G''tor rating]],IF(tbl_coded[[#This Row],[KPW Name]]&lt;&gt;"",tbl_coded[[#This Row],[KPW Rating]],IF(tbl_coded[[#This Row],[Parent company tiker]]&lt;&gt;"",tbl_coded[[#This Row],[parent评级]],tbl_coded[[#This Row],[Issuer rating]])))</f>
        <v>#NAME?</v>
      </c>
      <c r="BO5" s="159" t="str">
        <f ca="1">IFERROR(IF(tbl_coded[[#This Row],[GREEN]]="Y","GREEN",IF(tbl_coded[[#This Row],[SUSTAINABLE]]="Y","SUSTAINABLE",IF(tbl_coded[[#This Row],[SOCIAL]]="Y","SOCIAL",IF(tbl_coded[[#This Row],[Sustainable linked]]="Y","SUSTAINABLE LINKED"," ")))),"")</f>
        <v/>
      </c>
      <c r="BP5" s="134"/>
      <c r="BS5" s="71">
        <v>4</v>
      </c>
      <c r="BT5" s="71" t="s">
        <v>90</v>
      </c>
      <c r="BU5" s="71" t="s">
        <v>106</v>
      </c>
      <c r="BV5" s="71" t="s">
        <v>106</v>
      </c>
    </row>
    <row r="6" spans="1:74" ht="15" customHeight="1">
      <c r="A6" s="119">
        <v>4</v>
      </c>
      <c r="B6" s="120" t="str">
        <f>IF(美元债一级!$C$4:$C$1048576&lt;&gt;"",美元债一级!C7,"")</f>
        <v>XS2715286634</v>
      </c>
      <c r="C6" s="121" t="e">
        <f ca="1">IF(tbl_coded[[#This Row],[ISIN]]="","",IF(tbl_coded[[#This Row],[Index]]&gt;$A$1,"",IF(_xll.BDP($B6&amp;" Corp",C$1)="#N/A N/A","",_xll.BDP($B6&amp;" Corp",C$1))))</f>
        <v>#NAME?</v>
      </c>
      <c r="D6" s="121" t="e">
        <f ca="1">IF(tbl_coded[[#This Row],[ISIN]]="","",IF(_xll.BDP($B6&amp;" Corp",D$1)="#N/A N/A","",_xll.BDP($B6&amp;" Corp",D$1)))</f>
        <v>#NAME?</v>
      </c>
      <c r="E6" s="121" t="e">
        <f ca="1">IF(tbl_coded[[#This Row],[ISIN]]="","",IF(_xll.BDP($B6&amp;" Corp",E$1)="#N/A N/A","--",_xll.BDP($B6&amp;" Corp",E$1)))</f>
        <v>#NAME?</v>
      </c>
      <c r="F6" s="121" t="e">
        <f ca="1">IF(tbl_coded[[#This Row],[ISIN]]="","",IF(_xll.BDS($B6&amp;" Corp",F$1)="#N/A Field Not Applicable","",_xll.BDS($B6&amp;" Corp",F$1)))</f>
        <v>#NAME?</v>
      </c>
      <c r="G6" s="121" t="e">
        <f ca="1">IF(tbl_coded[[#This Row],[ISIN]]="","",IF(_xll.BDP($F6&amp;" CompanyID",G$1)="#N/A Invalid Security","",_xll.BDP($F6&amp;" CompanyID",G$1)))</f>
        <v>#NAME?</v>
      </c>
      <c r="H6" s="121" t="e">
        <f ca="1">IF(tbl_coded[[#This Row],[ISIN]]="","",IF(_xll.BDP($B6&amp;" Corp",H$1)="#N/A N/A","--",_xll.BDP($B6&amp;" Corp",H$1)))</f>
        <v>#NAME?</v>
      </c>
      <c r="I6" s="121" t="e">
        <f ca="1">IF(tbl_coded[[#This Row],[ISIN]]="","",IF(_xll.BDP($B6&amp;" Corp",I$1)="#N/A N/A","--",_xll.BDP($B6&amp;" Corp",I$1)))</f>
        <v>#NAME?</v>
      </c>
      <c r="J6" s="121" t="e">
        <f ca="1">IF(tbl_coded[[#This Row],[ISIN]]="","",IF(_xll.BDP($B6&amp;" Corp",J$1)="#N/A N/A","--",_xll.BDP($B6&amp;" Corp",J$1)))</f>
        <v>#NAME?</v>
      </c>
      <c r="K6" s="121" t="e">
        <f ca="1">IF(tbl_coded[[#This Row],[ISIN]]="","",IF(_xll.BDP($B6&amp;" Corp",K$1)="#N/A N/A","--",_xll.BDP($B6&amp;" Corp",K$1)))</f>
        <v>#NAME?</v>
      </c>
      <c r="L6" s="121" t="e">
        <f ca="1">IF(tbl_coded[[#This Row],[ISIN]]="","",IF(_xll.BDP($B6&amp;" Corp",L$1)="#N/A N/A","--",_xll.BDP($B6&amp;" Corp",L$1)))</f>
        <v>#NAME?</v>
      </c>
      <c r="M6" s="121" t="e">
        <f ca="1">IF(tbl_coded[[#This Row],[ISIN]]="","",IF(_xll.BDP($B6&amp;" Corp",M$1)="#N/A N/A","--",_xll.BDP($B6&amp;" Corp",M$1)))</f>
        <v>#NAME?</v>
      </c>
      <c r="N6" s="121" t="e">
        <f ca="1">IF(tbl_coded[[#This Row],[ISIN]]="","",IF(_xll.BDP($B6&amp;" Corp",N$1)="#N/A N/A","--",_xll.BDP($B6&amp;" Corp",N$1)))</f>
        <v>#NAME?</v>
      </c>
      <c r="O6" s="122" t="e">
        <f ca="1">IF(tbl_coded[[#This Row],[ISIN]]="","",IF(_xll.BDP($B6&amp;" Corp",O$1)="#N/A N/A","--",_xll.BDP($B6&amp;" Corp",O$1)))</f>
        <v>#NAME?</v>
      </c>
      <c r="P6" s="122" t="e">
        <f ca="1">IF(tbl_coded[[#This Row],[ISIN]]="","",IF(_xll.BDP($B6&amp;" Corp",P$1)="#N/A N/A","--",_xll.BDP($B6&amp;" Corp",P$1)))</f>
        <v>#NAME?</v>
      </c>
      <c r="Q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22" t="e">
        <f ca="1">IF(tbl_coded[[#This Row],[ISIN]]="","",IF(OR(_xll.BDP($B6&amp;" Corp",R$1)="#N/A N/A",_xll.BDP($B6&amp;" Corp",R$1)="#N/A Invalid Security",_xll.BDP($B6&amp;" Corp",R$1)="#N/A Field Not Applicable"),"--",_xll.BDP($B6&amp;" Corp",R$1)))</f>
        <v>#NAME?</v>
      </c>
      <c r="S6" s="122" t="e">
        <f ca="1">IF(tbl_coded[[#This Row],[ISIN]]="","",IF(OR(_xll.BDP($R6&amp;" Equity",S$1)="#N/A N/A",_xll.BDP($R6&amp;" Equity",S$1)="#N/A Invalid Security"),"--",_xll.BDP($R6&amp;" Equity",S$1)))</f>
        <v>#NAME?</v>
      </c>
      <c r="T6" s="122" t="e">
        <f ca="1">IF(tbl_coded[[#This Row],[ISIN]]="","",IF(OR(_xll.BDP($R6&amp;" Equity",T$1)="#N/A N/A",_xll.BDP($R6&amp;" Equity",T$1)="#N/A Invalid Security"),"--",_xll.BDP($R6&amp;" Equity",T$1)))</f>
        <v>#NAME?</v>
      </c>
      <c r="U6" s="122" t="e">
        <f ca="1">IF(tbl_coded[[#This Row],[ISIN]]="","",IF(OR(_xll.BDP($R6&amp;" Equity",U$1)="#N/A N/A",_xll.BDP($R6&amp;" Equity",U$1)="#N/A Invalid Security"),"--",_xll.BDP($R6&amp;" Equity",U$1)))</f>
        <v>#NAME?</v>
      </c>
      <c r="V6" s="122" t="e">
        <f ca="1">IF(tbl_coded[[#This Row],[ISIN]]="","",IF(OR(_xll.BDP($R6&amp;" Equity",V$1)="#N/A N/A",_xll.BDP($R6&amp;" Equity",V$1)="#N/A Invalid Security"),"--",_xll.BDP($R6&amp;" Equity",V$1)))</f>
        <v>#NAME?</v>
      </c>
      <c r="W6" s="122" t="e">
        <f ca="1">IF(tbl_coded[[#This Row],[ISIN]]="","",IF(OR(_xll.BDP($R6&amp;" Equity",W$1)="#N/A N/A",_xll.BDP($R6&amp;" Equity",W$1)="#N/A Invalid Security"),"--",_xll.BDP($R6&amp;" Equity",W$1)))</f>
        <v>#NAME?</v>
      </c>
      <c r="X6" s="122" t="e">
        <f ca="1">IF(tbl_coded[[#This Row],[ISIN]]="","",IF(OR(_xll.BDP($R6&amp;" Equity",X$1)="#N/A N/A",_xll.BDP($R6&amp;" Equity",X$1)="#N/A Invalid Security"),"--",_xll.BDP($R6&amp;" Equity",X$1)))</f>
        <v>#NAME?</v>
      </c>
      <c r="Y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22" t="str">
        <f ca="1">IF(tbl_coded[[#This Row],[ISIN]]="","",IF(ISNUMBER(_xll.BDP(B6&amp;" Corp",Z$1)),_xll.BDP(B6&amp;" Corp",Z$1),""))</f>
        <v/>
      </c>
      <c r="AA6" s="122" t="str">
        <f ca="1">IF(tbl_coded[[#This Row],[ISIN]]="","",IF(ISNUMBER(_xll.BDP(B6&amp;" Corp",AA$1)),_xll.BDP(B6&amp;" Corp",AA$1),""))</f>
        <v/>
      </c>
      <c r="AB6" s="122" t="str">
        <f ca="1">IF(tbl_coded[[#This Row],[ISIN]]="","",IF(ISNUMBER(_xll.BDP(B6&amp;" Corp",AB$1)),_xll.BDP(B6&amp;" Corp",AB$1),""))</f>
        <v/>
      </c>
      <c r="AC6" s="122" t="str">
        <f ca="1">IF(tbl_coded[[#This Row],[ISIN]]="","",IF(ISNUMBER(_xll.BDP(B6&amp;" Corp",AC$1)),_xll.BDP(B6&amp;" Corp",AC$1),""))</f>
        <v/>
      </c>
      <c r="AD6" s="122" t="e">
        <f ca="1">IF(tbl_coded[[#This Row],[ISIN]]="","",IF((_xll.BDP(B6&amp;" Corp",AD$1))="#N/A Field Not Applicable","",_xll.BDP(B6&amp;" Corp",AD$1)))</f>
        <v>#NAME?</v>
      </c>
      <c r="AE6" s="122" t="e">
        <f ca="1">IF(tbl_coded[[#This Row],[ISIN]]="","",IF((_xll.BDP(B6&amp;" Corp",AE$1))="#N/A N/A","--",_xll.BDP(B6&amp;" Corp",AE$1)))</f>
        <v>#NAME?</v>
      </c>
      <c r="AF6" s="122"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G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 s="123" t="e">
        <f ca="1">IF(tbl_coded[[#This Row],[ISIN]]="","",IF(_xll.BDP($B6&amp;" Corp",AI$1)="#N/A N/A","--",_xll.BDP($B6&amp;" Corp",AI$1)))</f>
        <v>#NAME?</v>
      </c>
      <c r="AJ6" s="122" t="e">
        <f ca="1">IF(tbl_coded[[#This Row],[ISIN]]="","",IF(OR(_xll.BDP(_xll.BDP(tbl_coded[[#This Row],[ISIN]]&amp;" Corp", "ISSUER_EQUITY_TICKER")&amp;" Equity",AJ$1)="#N/A N/A"),"--",_xll.BDP(_xll.BDP(tbl_coded[[#This Row],[ISIN]]&amp;" Corp", "ISSUER_EQUITY_TICKER")&amp;" Equity",AJ$1)))</f>
        <v>#NAME?</v>
      </c>
      <c r="AK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25" t="e">
        <f ca="1">IF(tbl_coded[[#This Row],[ISIN]]="","",IF(OR(_xll.BDP(_xll.BDP(tbl_coded[[#This Row],[ISIN]]&amp;" Corp", "ISSUER_EQUITY_TICKER")&amp;" Equity",AL$1)="#N/A N/A"),"--",_xll.BDP(_xll.BDP(tbl_coded[[#This Row],[ISIN]]&amp;" Corp", "ISSUER_EQUITY_TICKER")&amp;" Equity",AL$1)))</f>
        <v>#NAME?</v>
      </c>
      <c r="AM6" s="125" t="e">
        <f ca="1">IF(tbl_coded[[#This Row],[ISIN]]="","",IF(_xll.BDS($B6&amp;" Corp",AM$1)="#N/A Field Not Applicable","",_xll.BDS($B6&amp;" Corp",AM$1)))</f>
        <v>#NAME?</v>
      </c>
      <c r="AN6" s="125" t="e">
        <f ca="1">IF(tbl_coded[[#This Row],[ISIN]]="","",IF(_xll.BDP(tbl_coded[[#This Row],[KPW Provider BBID]]&amp;" CompanyID","NAME")="#N/A Invalid Security","",_xll.BDP(tbl_coded[[#This Row],[KPW Provider BBID]]&amp;" CompanyID","NAME")))</f>
        <v>#NAME?</v>
      </c>
      <c r="AO6" s="125" t="e">
        <f ca="1">IF(tbl_coded[[#This Row],[ISIN]]="","",IF(_xll.BDP(tbl_coded[[#This Row],[KPW Provider BBID]]&amp;" CompanyID",$AO$1)="#N/A Invalid Security","--",IF(_xll.BDP(tbl_coded[[#This Row],[KPW Provider BBID]]&amp;" CompanyID",$AO$1)="#N/A N/A","--",_xll.BDP(tbl_coded[[#This Row],[KPW Provider BBID]]&amp;" CompanyID",$AO$1))))</f>
        <v>#NAME?</v>
      </c>
      <c r="AP6" s="125" t="e">
        <f ca="1">IF(tbl_coded[[#This Row],[ISIN]]="","",IF(_xll.BDP(tbl_coded[[#This Row],[KPW Provider BBID]]&amp;" CompanyID",$AP$1)="#N/A Invalid Security","--",IF(_xll.BDP(tbl_coded[[#This Row],[KPW Provider BBID]]&amp;" CompanyID",$AP$1)="#N/A N/A","--",_xll.BDP(tbl_coded[[#This Row],[KPW Provider BBID]]&amp;" CompanyID",$AP$1))))</f>
        <v>#NAME?</v>
      </c>
      <c r="AQ6" s="125" t="e">
        <f ca="1">IF(tbl_coded[[#This Row],[ISIN]]="","",IF(_xll.BDP(tbl_coded[[#This Row],[KPW Provider BBID]]&amp;" CompanyID",$AQ$1)="#N/A Invalid Security","--",IF(_xll.BDP(tbl_coded[[#This Row],[KPW Provider BBID]]&amp;" CompanyID",$AQ$1)="#N/A N/A","--",_xll.BDP(tbl_coded[[#This Row],[KPW Provider BBID]]&amp;" CompanyID",$AQ$1))))</f>
        <v>#NAME?</v>
      </c>
      <c r="AR6" s="125" t="e">
        <f ca="1">IF(tbl_coded[[#This Row],[ISIN]]="","",tbl_coded[[#This Row],[穆迪KPW评级]]&amp;"/"&amp;tbl_coded[[#This Row],[SPKPW评级]]&amp;"/"&amp;tbl_coded[[#This Row],[FITCHKPW评级]])</f>
        <v>#NAME?</v>
      </c>
      <c r="AS6" s="125" t="e">
        <f ca="1">IF(tbl_coded[[#This Row],[ISIN]]="","",IF(OR(_xll.BDP($B6&amp;" Corp",AS$1)="#N/A N/A"),"--",_xll.BDP($B6&amp;" Corp",AS$1)))</f>
        <v>#NAME?</v>
      </c>
      <c r="AT6" s="125" t="e">
        <f ca="1">IF(tbl_coded[[#This Row],[ISIN]]="","",IF(_xll.BDS($B6&amp;" Corp",AT$1)="#N/A Field Not Applicable","",_xll.BDS($B6&amp;" Corp",AT$1)))</f>
        <v>#NAME?</v>
      </c>
      <c r="AU6" s="125" t="e">
        <f ca="1">IF(tbl_coded[[#This Row],[SBLC Provider BBID]]="","",_xll.BDP(tbl_coded[[#This Row],[SBLC Provider BBID]]&amp;" CompanyID","NAME"))</f>
        <v>#NAME?</v>
      </c>
      <c r="AV6" s="125" t="e">
        <f ca="1">IF(tbl_coded[[#This Row],[ISIN]]="","",IF(OR(_xll.BDP($B6&amp;" Corp",AV$1)="#N/A N/A"),"--",TEXT(_xll.BDP($B6&amp;" Corp",AV$1),"yyyy/mm/dd")))</f>
        <v>#NAME?</v>
      </c>
      <c r="AW6" s="125" t="e">
        <f ca="1">IF(tbl_coded[[#This Row],[ISIN]]="","",IF(OR(_xll.BDP($B6&amp;" Corp",AW$1)="#N/A N/A"),"--",TEXT(_xll.BDP($B6&amp;" Corp",AW$1),"yyyy/mm/dd")))</f>
        <v>#NAME?</v>
      </c>
      <c r="AX6" s="125" t="e">
        <f ca="1">IF(tbl_coded[[#This Row],[ISIN]]="","",IF(OR(_xll.BDP($B6&amp;" Corp",AX$1)="#N/A N/A"),"--",TEXT(_xll.BDP($B6&amp;" Corp",AX$1),"yyyy/mm/dd")))</f>
        <v>#NAME?</v>
      </c>
      <c r="AY6" s="125" t="e">
        <f ca="1">IF(tbl_coded[[#This Row],[ISIN]]="","",IF(OR(_xll.BDP($B6&amp;" Corp",AY$1)="#N/A Field Not Applicable"),"--",TEXT(_xll.BDP($B6&amp;" Corp",AY$1),"yyyy/mm/dd")))</f>
        <v>#NAME?</v>
      </c>
      <c r="AZ6" s="125" t="e">
        <f ca="1">IF(tbl_coded[[#This Row],[ISIN]]="","",IF(OR(_xll.BDP($B6&amp;" Corp",AZ$1)="#N/A N/A"),"--",_xll.BDP($B6&amp;" Corp",AZ$1)))</f>
        <v>#NAME?</v>
      </c>
      <c r="BA6" s="125" t="e">
        <f ca="1">IF(tbl_coded[[#This Row],[ISIN]]="","",IF(OR(_xll.BDP($B6&amp;" Corp",BA$1)="#N/A N/A"),"--",_xll.BDP($B6&amp;" Corp",BA$1)))</f>
        <v>#NAME?</v>
      </c>
      <c r="BB6" s="125" t="e">
        <f ca="1">IF(tbl_coded[[#This Row],[ISIN]]="","",IF(OR(_xll.BDP($B6&amp;" Corp",BB$1)="#N/A N/A"),"--",_xll.BDP($B6&amp;" Corp",BB$1)))</f>
        <v>#NAME?</v>
      </c>
      <c r="BC6" s="125" t="e">
        <f ca="1">IF(tbl_coded[[#This Row],[ISIN]]="","",IF(OR(_xll.BDP($B6&amp;" Corp",BC$1)="#N/A Field Not Applicable"),"--",_xll.BDP($B6&amp;" Corp",BC$1)))</f>
        <v>#NAME?</v>
      </c>
      <c r="BD6" s="125" t="e">
        <f ca="1">IF(tbl_coded[[#This Row],[ISIN]]="","",IF(OR(_xll.BDP($B6&amp;" Corp",BD$1)="#N/A Field Not Applicable"),"--",_xll.BDP($B6&amp;" Corp",BD$1)))</f>
        <v>#NAME?</v>
      </c>
      <c r="BE6" s="125" t="e">
        <f ca="1">IF(tbl_coded[[#This Row],[ISIN]]="","",IF(OR(_xll.BDP($B6&amp;" Corp",BE$1)="#N/A Field Not Applicable"),"--",_xll.BDP($B6&amp;" Corp",BE$1)))</f>
        <v>#NAME?</v>
      </c>
      <c r="BF6" s="125" t="e">
        <f ca="1">IF(tbl_coded[[#This Row],[ISIN]]="","",IF(OR(_xll.BDP($B6&amp;" Corp",BF$1)="#N/A Field Not Applicable"),"--",_xll.BDP($B6&amp;" Corp",BF$1)))</f>
        <v>#NAME?</v>
      </c>
      <c r="BG6" s="125" t="e">
        <f ca="1">IF(tbl_coded[[#This Row],[ISIN]]="","",IF(OR(_xll.BDP($B6&amp;" Corp",BG$1)="#N/A Field Not Applicable"),"--",IF(_xll.BDP($B6&amp;" Corp",BG$1)="#N/A N/A","N",_xll.BDP($B6&amp;" Corp",BG$1))))</f>
        <v>#NAME?</v>
      </c>
      <c r="BH6" s="125" t="e">
        <f ca="1">IF(tbl_coded[[#This Row],[ISIN]]="","",IF(OR(_xll.BDP($B6&amp;" Corp",BH$1)="#N/A N/A"),"",_xll.BDP($B6&amp;" Corp",BH$1)))</f>
        <v>#NAME?</v>
      </c>
      <c r="BI6" s="125" t="e">
        <f ca="1">IF(tbl_coded[[#This Row],[ISIN]]="","",IF(OR(tbl_coded[[#This Row],[Parent company tiker]]=""),"",IF(_xll.BDP(tbl_coded[[#This Row],[Parent company tiker]]&amp;" Equity",BI$1)="#N/A N/A","--",_xll.BDP(tbl_coded[[#This Row],[Parent company tiker]]&amp;" Equity",BI$1))))</f>
        <v>#NAME?</v>
      </c>
      <c r="BJ6" s="125" t="e">
        <f ca="1">IF(tbl_coded[[#This Row],[ISIN]]="","",IF(OR(tbl_coded[[#This Row],[Parent company tiker]]=""),"",IF(_xll.BDP(tbl_coded[[#This Row],[Parent company tiker]]&amp;" Equity",BJ$1)="#N/A N/A","--",_xll.BDP(tbl_coded[[#This Row],[Parent company tiker]]&amp;" Equity",BJ$1))))</f>
        <v>#NAME?</v>
      </c>
      <c r="BK6" s="125" t="e">
        <f ca="1">IF(tbl_coded[[#This Row],[ISIN]]="","",IF(OR(tbl_coded[[#This Row],[Parent company tiker]]=""),"",IF(_xll.BDP(tbl_coded[[#This Row],[Parent company tiker]]&amp;" Equity",BK$1)="#N/A N/A","--",_xll.BDP(tbl_coded[[#This Row],[Parent company tiker]]&amp;" Equity",BK$1))))</f>
        <v>#NAME?</v>
      </c>
      <c r="BL6" s="125" t="e">
        <f ca="1">IF(tbl_coded[[#This Row],[ISIN]]="","",IF(OR(tbl_coded[[#This Row],[Parent company tiker]]=""),"",IF(_xll.BDP(tbl_coded[[#This Row],[Parent company tiker]]&amp;" Equity",BL$1)="#N/A N/A","--",_xll.BDP(tbl_coded[[#This Row],[Parent company tiker]]&amp;" Equity",BL$1))))</f>
        <v>#NAME?</v>
      </c>
      <c r="BM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25" t="e">
        <f ca="1">IF(tbl_coded[[#This Row],[Column9]]&lt;&gt;"--",tbl_coded[[#This Row],[G''tor rating]],IF(tbl_coded[[#This Row],[KPW Name]]&lt;&gt;"",tbl_coded[[#This Row],[KPW Rating]],IF(tbl_coded[[#This Row],[Parent company tiker]]&lt;&gt;"",tbl_coded[[#This Row],[parent评级]],tbl_coded[[#This Row],[Issuer rating]])))</f>
        <v>#NAME?</v>
      </c>
      <c r="BO6" s="159" t="str">
        <f ca="1">IFERROR(IF(tbl_coded[[#This Row],[GREEN]]="Y","GREEN",IF(tbl_coded[[#This Row],[SUSTAINABLE]]="Y","SUSTAINABLE",IF(tbl_coded[[#This Row],[SOCIAL]]="Y","SOCIAL",IF(tbl_coded[[#This Row],[Sustainable linked]]="Y","SUSTAINABLE LINKED"," ")))),"")</f>
        <v/>
      </c>
      <c r="BP6" s="134"/>
      <c r="BS6" s="71">
        <v>5</v>
      </c>
      <c r="BT6" s="71" t="s">
        <v>72</v>
      </c>
      <c r="BU6" s="71" t="s">
        <v>80</v>
      </c>
      <c r="BV6" s="71" t="s">
        <v>80</v>
      </c>
    </row>
    <row r="7" spans="1:74" ht="15" customHeight="1">
      <c r="A7" s="119">
        <v>5</v>
      </c>
      <c r="B7" s="120" t="str">
        <f>IF(美元债一级!$C$4:$C$1048576&lt;&gt;"",美元债一级!C8,"")</f>
        <v>HK0000963576</v>
      </c>
      <c r="C7" s="121" t="e">
        <f ca="1">IF(tbl_coded[[#This Row],[ISIN]]="","",IF(tbl_coded[[#This Row],[Index]]&gt;$A$1,"",IF(_xll.BDP($B7&amp;" Corp",C$1)="#N/A N/A","",_xll.BDP($B7&amp;" Corp",C$1))))</f>
        <v>#NAME?</v>
      </c>
      <c r="D7" s="121" t="e">
        <f ca="1">IF(tbl_coded[[#This Row],[ISIN]]="","",IF(_xll.BDP($B7&amp;" Corp",D$1)="#N/A N/A","",_xll.BDP($B7&amp;" Corp",D$1)))</f>
        <v>#NAME?</v>
      </c>
      <c r="E7" s="121" t="e">
        <f ca="1">IF(tbl_coded[[#This Row],[ISIN]]="","",IF(_xll.BDP($B7&amp;" Corp",E$1)="#N/A N/A","--",_xll.BDP($B7&amp;" Corp",E$1)))</f>
        <v>#NAME?</v>
      </c>
      <c r="F7" s="121" t="e">
        <f ca="1">IF(tbl_coded[[#This Row],[ISIN]]="","",IF(_xll.BDS($B7&amp;" Corp",F$1)="#N/A Field Not Applicable","",_xll.BDS($B7&amp;" Corp",F$1)))</f>
        <v>#NAME?</v>
      </c>
      <c r="G7" s="121" t="e">
        <f ca="1">IF(tbl_coded[[#This Row],[ISIN]]="","",IF(_xll.BDP($F7&amp;" CompanyID",G$1)="#N/A Invalid Security","",_xll.BDP($F7&amp;" CompanyID",G$1)))</f>
        <v>#NAME?</v>
      </c>
      <c r="H7" s="121" t="e">
        <f ca="1">IF(tbl_coded[[#This Row],[ISIN]]="","",IF(_xll.BDP($B7&amp;" Corp",H$1)="#N/A N/A","--",_xll.BDP($B7&amp;" Corp",H$1)))</f>
        <v>#NAME?</v>
      </c>
      <c r="I7" s="121" t="e">
        <f ca="1">IF(tbl_coded[[#This Row],[ISIN]]="","",IF(_xll.BDP($B7&amp;" Corp",I$1)="#N/A N/A","--",_xll.BDP($B7&amp;" Corp",I$1)))</f>
        <v>#NAME?</v>
      </c>
      <c r="J7" s="121" t="e">
        <f ca="1">IF(tbl_coded[[#This Row],[ISIN]]="","",IF(_xll.BDP($B7&amp;" Corp",J$1)="#N/A N/A","--",_xll.BDP($B7&amp;" Corp",J$1)))</f>
        <v>#NAME?</v>
      </c>
      <c r="K7" s="121" t="e">
        <f ca="1">IF(tbl_coded[[#This Row],[ISIN]]="","",IF(_xll.BDP($B7&amp;" Corp",K$1)="#N/A N/A","--",_xll.BDP($B7&amp;" Corp",K$1)))</f>
        <v>#NAME?</v>
      </c>
      <c r="L7" s="121" t="e">
        <f ca="1">IF(tbl_coded[[#This Row],[ISIN]]="","",IF(_xll.BDP($B7&amp;" Corp",L$1)="#N/A N/A","--",_xll.BDP($B7&amp;" Corp",L$1)))</f>
        <v>#NAME?</v>
      </c>
      <c r="M7" s="121" t="e">
        <f ca="1">IF(tbl_coded[[#This Row],[ISIN]]="","",IF(_xll.BDP($B7&amp;" Corp",M$1)="#N/A N/A","--",_xll.BDP($B7&amp;" Corp",M$1)))</f>
        <v>#NAME?</v>
      </c>
      <c r="N7" s="121" t="e">
        <f ca="1">IF(tbl_coded[[#This Row],[ISIN]]="","",IF(_xll.BDP($B7&amp;" Corp",N$1)="#N/A N/A","--",_xll.BDP($B7&amp;" Corp",N$1)))</f>
        <v>#NAME?</v>
      </c>
      <c r="O7" s="122" t="e">
        <f ca="1">IF(tbl_coded[[#This Row],[ISIN]]="","",IF(_xll.BDP($B7&amp;" Corp",O$1)="#N/A N/A","--",_xll.BDP($B7&amp;" Corp",O$1)))</f>
        <v>#NAME?</v>
      </c>
      <c r="P7" s="122" t="e">
        <f ca="1">IF(tbl_coded[[#This Row],[ISIN]]="","",IF(_xll.BDP($B7&amp;" Corp",P$1)="#N/A N/A","--",_xll.BDP($B7&amp;" Corp",P$1)))</f>
        <v>#NAME?</v>
      </c>
      <c r="Q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22" t="e">
        <f ca="1">IF(tbl_coded[[#This Row],[ISIN]]="","",IF(OR(_xll.BDP($B7&amp;" Corp",R$1)="#N/A N/A",_xll.BDP($B7&amp;" Corp",R$1)="#N/A Invalid Security",_xll.BDP($B7&amp;" Corp",R$1)="#N/A Field Not Applicable"),"--",_xll.BDP($B7&amp;" Corp",R$1)))</f>
        <v>#NAME?</v>
      </c>
      <c r="S7" s="122" t="e">
        <f ca="1">IF(tbl_coded[[#This Row],[ISIN]]="","",IF(OR(_xll.BDP($R7&amp;" Equity",S$1)="#N/A N/A",_xll.BDP($R7&amp;" Equity",S$1)="#N/A Invalid Security"),"--",_xll.BDP($R7&amp;" Equity",S$1)))</f>
        <v>#NAME?</v>
      </c>
      <c r="T7" s="122" t="e">
        <f ca="1">IF(tbl_coded[[#This Row],[ISIN]]="","",IF(OR(_xll.BDP($R7&amp;" Equity",T$1)="#N/A N/A",_xll.BDP($R7&amp;" Equity",T$1)="#N/A Invalid Security"),"--",_xll.BDP($R7&amp;" Equity",T$1)))</f>
        <v>#NAME?</v>
      </c>
      <c r="U7" s="122" t="e">
        <f ca="1">IF(tbl_coded[[#This Row],[ISIN]]="","",IF(OR(_xll.BDP($R7&amp;" Equity",U$1)="#N/A N/A",_xll.BDP($R7&amp;" Equity",U$1)="#N/A Invalid Security"),"--",_xll.BDP($R7&amp;" Equity",U$1)))</f>
        <v>#NAME?</v>
      </c>
      <c r="V7" s="122" t="e">
        <f ca="1">IF(tbl_coded[[#This Row],[ISIN]]="","",IF(OR(_xll.BDP($R7&amp;" Equity",V$1)="#N/A N/A",_xll.BDP($R7&amp;" Equity",V$1)="#N/A Invalid Security"),"--",_xll.BDP($R7&amp;" Equity",V$1)))</f>
        <v>#NAME?</v>
      </c>
      <c r="W7" s="122" t="e">
        <f ca="1">IF(tbl_coded[[#This Row],[ISIN]]="","",IF(OR(_xll.BDP($R7&amp;" Equity",W$1)="#N/A N/A",_xll.BDP($R7&amp;" Equity",W$1)="#N/A Invalid Security"),"--",_xll.BDP($R7&amp;" Equity",W$1)))</f>
        <v>#NAME?</v>
      </c>
      <c r="X7" s="122" t="e">
        <f ca="1">IF(tbl_coded[[#This Row],[ISIN]]="","",IF(OR(_xll.BDP($R7&amp;" Equity",X$1)="#N/A N/A",_xll.BDP($R7&amp;" Equity",X$1)="#N/A Invalid Security"),"--",_xll.BDP($R7&amp;" Equity",X$1)))</f>
        <v>#NAME?</v>
      </c>
      <c r="Y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22" t="str">
        <f ca="1">IF(tbl_coded[[#This Row],[ISIN]]="","",IF(ISNUMBER(_xll.BDP(B7&amp;" Corp",Z$1)),_xll.BDP(B7&amp;" Corp",Z$1),""))</f>
        <v/>
      </c>
      <c r="AA7" s="122" t="str">
        <f ca="1">IF(tbl_coded[[#This Row],[ISIN]]="","",IF(ISNUMBER(_xll.BDP(B7&amp;" Corp",AA$1)),_xll.BDP(B7&amp;" Corp",AA$1),""))</f>
        <v/>
      </c>
      <c r="AB7" s="122" t="str">
        <f ca="1">IF(tbl_coded[[#This Row],[ISIN]]="","",IF(ISNUMBER(_xll.BDP(B7&amp;" Corp",AB$1)),_xll.BDP(B7&amp;" Corp",AB$1),""))</f>
        <v/>
      </c>
      <c r="AC7" s="122" t="str">
        <f ca="1">IF(tbl_coded[[#This Row],[ISIN]]="","",IF(ISNUMBER(_xll.BDP(B7&amp;" Corp",AC$1)),_xll.BDP(B7&amp;" Corp",AC$1),""))</f>
        <v/>
      </c>
      <c r="AD7" s="122" t="e">
        <f ca="1">IF(tbl_coded[[#This Row],[ISIN]]="","",IF((_xll.BDP(B7&amp;" Corp",AD$1))="#N/A Field Not Applicable","",_xll.BDP(B7&amp;" Corp",AD$1)))</f>
        <v>#NAME?</v>
      </c>
      <c r="AE7" s="122" t="e">
        <f ca="1">IF(tbl_coded[[#This Row],[ISIN]]="","",IF((_xll.BDP(B7&amp;" Corp",AE$1))="#N/A N/A","--",_xll.BDP(B7&amp;" Corp",AE$1)))</f>
        <v>#NAME?</v>
      </c>
      <c r="AF7" s="122"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G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 s="123" t="e">
        <f ca="1">IF(tbl_coded[[#This Row],[ISIN]]="","",IF(_xll.BDP($B7&amp;" Corp",AI$1)="#N/A N/A","--",_xll.BDP($B7&amp;" Corp",AI$1)))</f>
        <v>#NAME?</v>
      </c>
      <c r="AJ7" s="122" t="e">
        <f ca="1">IF(tbl_coded[[#This Row],[ISIN]]="","",IF(OR(_xll.BDP(_xll.BDP(tbl_coded[[#This Row],[ISIN]]&amp;" Corp", "ISSUER_EQUITY_TICKER")&amp;" Equity",AJ$1)="#N/A N/A"),"--",_xll.BDP(_xll.BDP(tbl_coded[[#This Row],[ISIN]]&amp;" Corp", "ISSUER_EQUITY_TICKER")&amp;" Equity",AJ$1)))</f>
        <v>#NAME?</v>
      </c>
      <c r="AK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25" t="e">
        <f ca="1">IF(tbl_coded[[#This Row],[ISIN]]="","",IF(OR(_xll.BDP(_xll.BDP(tbl_coded[[#This Row],[ISIN]]&amp;" Corp", "ISSUER_EQUITY_TICKER")&amp;" Equity",AL$1)="#N/A N/A"),"--",_xll.BDP(_xll.BDP(tbl_coded[[#This Row],[ISIN]]&amp;" Corp", "ISSUER_EQUITY_TICKER")&amp;" Equity",AL$1)))</f>
        <v>#NAME?</v>
      </c>
      <c r="AM7" s="125" t="e">
        <f ca="1">IF(tbl_coded[[#This Row],[ISIN]]="","",IF(_xll.BDS($B7&amp;" Corp",AM$1)="#N/A Field Not Applicable","",_xll.BDS($B7&amp;" Corp",AM$1)))</f>
        <v>#NAME?</v>
      </c>
      <c r="AN7" s="125" t="e">
        <f ca="1">IF(tbl_coded[[#This Row],[ISIN]]="","",IF(_xll.BDP(tbl_coded[[#This Row],[KPW Provider BBID]]&amp;" CompanyID","NAME")="#N/A Invalid Security","",_xll.BDP(tbl_coded[[#This Row],[KPW Provider BBID]]&amp;" CompanyID","NAME")))</f>
        <v>#NAME?</v>
      </c>
      <c r="AO7" s="125" t="e">
        <f ca="1">IF(tbl_coded[[#This Row],[ISIN]]="","",IF(_xll.BDP(tbl_coded[[#This Row],[KPW Provider BBID]]&amp;" CompanyID",$AO$1)="#N/A Invalid Security","--",IF(_xll.BDP(tbl_coded[[#This Row],[KPW Provider BBID]]&amp;" CompanyID",$AO$1)="#N/A N/A","--",_xll.BDP(tbl_coded[[#This Row],[KPW Provider BBID]]&amp;" CompanyID",$AO$1))))</f>
        <v>#NAME?</v>
      </c>
      <c r="AP7" s="125" t="e">
        <f ca="1">IF(tbl_coded[[#This Row],[ISIN]]="","",IF(_xll.BDP(tbl_coded[[#This Row],[KPW Provider BBID]]&amp;" CompanyID",$AP$1)="#N/A Invalid Security","--",IF(_xll.BDP(tbl_coded[[#This Row],[KPW Provider BBID]]&amp;" CompanyID",$AP$1)="#N/A N/A","--",_xll.BDP(tbl_coded[[#This Row],[KPW Provider BBID]]&amp;" CompanyID",$AP$1))))</f>
        <v>#NAME?</v>
      </c>
      <c r="AQ7" s="125" t="e">
        <f ca="1">IF(tbl_coded[[#This Row],[ISIN]]="","",IF(_xll.BDP(tbl_coded[[#This Row],[KPW Provider BBID]]&amp;" CompanyID",$AQ$1)="#N/A Invalid Security","--",IF(_xll.BDP(tbl_coded[[#This Row],[KPW Provider BBID]]&amp;" CompanyID",$AQ$1)="#N/A N/A","--",_xll.BDP(tbl_coded[[#This Row],[KPW Provider BBID]]&amp;" CompanyID",$AQ$1))))</f>
        <v>#NAME?</v>
      </c>
      <c r="AR7" s="125" t="e">
        <f ca="1">IF(tbl_coded[[#This Row],[ISIN]]="","",tbl_coded[[#This Row],[穆迪KPW评级]]&amp;"/"&amp;tbl_coded[[#This Row],[SPKPW评级]]&amp;"/"&amp;tbl_coded[[#This Row],[FITCHKPW评级]])</f>
        <v>#NAME?</v>
      </c>
      <c r="AS7" s="125" t="e">
        <f ca="1">IF(tbl_coded[[#This Row],[ISIN]]="","",IF(OR(_xll.BDP($B7&amp;" Corp",AS$1)="#N/A N/A"),"--",_xll.BDP($B7&amp;" Corp",AS$1)))</f>
        <v>#NAME?</v>
      </c>
      <c r="AT7" s="125" t="e">
        <f ca="1">IF(tbl_coded[[#This Row],[ISIN]]="","",IF(_xll.BDS($B7&amp;" Corp",AT$1)="#N/A Field Not Applicable","",_xll.BDS($B7&amp;" Corp",AT$1)))</f>
        <v>#NAME?</v>
      </c>
      <c r="AU7" s="125" t="e">
        <f ca="1">IF(tbl_coded[[#This Row],[SBLC Provider BBID]]="","",_xll.BDP(tbl_coded[[#This Row],[SBLC Provider BBID]]&amp;" CompanyID","NAME"))</f>
        <v>#NAME?</v>
      </c>
      <c r="AV7" s="125" t="e">
        <f ca="1">IF(tbl_coded[[#This Row],[ISIN]]="","",IF(OR(_xll.BDP($B7&amp;" Corp",AV$1)="#N/A N/A"),"--",TEXT(_xll.BDP($B7&amp;" Corp",AV$1),"yyyy/mm/dd")))</f>
        <v>#NAME?</v>
      </c>
      <c r="AW7" s="125" t="e">
        <f ca="1">IF(tbl_coded[[#This Row],[ISIN]]="","",IF(OR(_xll.BDP($B7&amp;" Corp",AW$1)="#N/A N/A"),"--",TEXT(_xll.BDP($B7&amp;" Corp",AW$1),"yyyy/mm/dd")))</f>
        <v>#NAME?</v>
      </c>
      <c r="AX7" s="125" t="e">
        <f ca="1">IF(tbl_coded[[#This Row],[ISIN]]="","",IF(OR(_xll.BDP($B7&amp;" Corp",AX$1)="#N/A N/A"),"--",TEXT(_xll.BDP($B7&amp;" Corp",AX$1),"yyyy/mm/dd")))</f>
        <v>#NAME?</v>
      </c>
      <c r="AY7" s="125" t="e">
        <f ca="1">IF(tbl_coded[[#This Row],[ISIN]]="","",IF(OR(_xll.BDP($B7&amp;" Corp",AY$1)="#N/A Field Not Applicable"),"--",TEXT(_xll.BDP($B7&amp;" Corp",AY$1),"yyyy/mm/dd")))</f>
        <v>#NAME?</v>
      </c>
      <c r="AZ7" s="125" t="e">
        <f ca="1">IF(tbl_coded[[#This Row],[ISIN]]="","",IF(OR(_xll.BDP($B7&amp;" Corp",AZ$1)="#N/A N/A"),"--",_xll.BDP($B7&amp;" Corp",AZ$1)))</f>
        <v>#NAME?</v>
      </c>
      <c r="BA7" s="125" t="e">
        <f ca="1">IF(tbl_coded[[#This Row],[ISIN]]="","",IF(OR(_xll.BDP($B7&amp;" Corp",BA$1)="#N/A N/A"),"--",_xll.BDP($B7&amp;" Corp",BA$1)))</f>
        <v>#NAME?</v>
      </c>
      <c r="BB7" s="125" t="e">
        <f ca="1">IF(tbl_coded[[#This Row],[ISIN]]="","",IF(OR(_xll.BDP($B7&amp;" Corp",BB$1)="#N/A N/A"),"--",_xll.BDP($B7&amp;" Corp",BB$1)))</f>
        <v>#NAME?</v>
      </c>
      <c r="BC7" s="125" t="e">
        <f ca="1">IF(tbl_coded[[#This Row],[ISIN]]="","",IF(OR(_xll.BDP($B7&amp;" Corp",BC$1)="#N/A Field Not Applicable"),"--",_xll.BDP($B7&amp;" Corp",BC$1)))</f>
        <v>#NAME?</v>
      </c>
      <c r="BD7" s="125" t="e">
        <f ca="1">IF(tbl_coded[[#This Row],[ISIN]]="","",IF(OR(_xll.BDP($B7&amp;" Corp",BD$1)="#N/A Field Not Applicable"),"--",_xll.BDP($B7&amp;" Corp",BD$1)))</f>
        <v>#NAME?</v>
      </c>
      <c r="BE7" s="125" t="e">
        <f ca="1">IF(tbl_coded[[#This Row],[ISIN]]="","",IF(OR(_xll.BDP($B7&amp;" Corp",BE$1)="#N/A Field Not Applicable"),"--",_xll.BDP($B7&amp;" Corp",BE$1)))</f>
        <v>#NAME?</v>
      </c>
      <c r="BF7" s="125" t="e">
        <f ca="1">IF(tbl_coded[[#This Row],[ISIN]]="","",IF(OR(_xll.BDP($B7&amp;" Corp",BF$1)="#N/A Field Not Applicable"),"--",_xll.BDP($B7&amp;" Corp",BF$1)))</f>
        <v>#NAME?</v>
      </c>
      <c r="BG7" s="125" t="e">
        <f ca="1">IF(tbl_coded[[#This Row],[ISIN]]="","",IF(OR(_xll.BDP($B7&amp;" Corp",BG$1)="#N/A Field Not Applicable"),"--",IF(_xll.BDP($B7&amp;" Corp",BG$1)="#N/A N/A","N",_xll.BDP($B7&amp;" Corp",BG$1))))</f>
        <v>#NAME?</v>
      </c>
      <c r="BH7" s="125" t="e">
        <f ca="1">IF(tbl_coded[[#This Row],[ISIN]]="","",IF(OR(_xll.BDP($B7&amp;" Corp",BH$1)="#N/A N/A"),"",_xll.BDP($B7&amp;" Corp",BH$1)))</f>
        <v>#NAME?</v>
      </c>
      <c r="BI7" s="125" t="e">
        <f ca="1">IF(tbl_coded[[#This Row],[ISIN]]="","",IF(OR(tbl_coded[[#This Row],[Parent company tiker]]=""),"",IF(_xll.BDP(tbl_coded[[#This Row],[Parent company tiker]]&amp;" Equity",BI$1)="#N/A N/A","--",_xll.BDP(tbl_coded[[#This Row],[Parent company tiker]]&amp;" Equity",BI$1))))</f>
        <v>#NAME?</v>
      </c>
      <c r="BJ7" s="125" t="e">
        <f ca="1">IF(tbl_coded[[#This Row],[ISIN]]="","",IF(OR(tbl_coded[[#This Row],[Parent company tiker]]=""),"",IF(_xll.BDP(tbl_coded[[#This Row],[Parent company tiker]]&amp;" Equity",BJ$1)="#N/A N/A","--",_xll.BDP(tbl_coded[[#This Row],[Parent company tiker]]&amp;" Equity",BJ$1))))</f>
        <v>#NAME?</v>
      </c>
      <c r="BK7" s="125" t="e">
        <f ca="1">IF(tbl_coded[[#This Row],[ISIN]]="","",IF(OR(tbl_coded[[#This Row],[Parent company tiker]]=""),"",IF(_xll.BDP(tbl_coded[[#This Row],[Parent company tiker]]&amp;" Equity",BK$1)="#N/A N/A","--",_xll.BDP(tbl_coded[[#This Row],[Parent company tiker]]&amp;" Equity",BK$1))))</f>
        <v>#NAME?</v>
      </c>
      <c r="BL7" s="125" t="e">
        <f ca="1">IF(tbl_coded[[#This Row],[ISIN]]="","",IF(OR(tbl_coded[[#This Row],[Parent company tiker]]=""),"",IF(_xll.BDP(tbl_coded[[#This Row],[Parent company tiker]]&amp;" Equity",BL$1)="#N/A N/A","--",_xll.BDP(tbl_coded[[#This Row],[Parent company tiker]]&amp;" Equity",BL$1))))</f>
        <v>#NAME?</v>
      </c>
      <c r="BM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25" t="e">
        <f ca="1">IF(tbl_coded[[#This Row],[Column9]]&lt;&gt;"--",tbl_coded[[#This Row],[G''tor rating]],IF(tbl_coded[[#This Row],[KPW Name]]&lt;&gt;"",tbl_coded[[#This Row],[KPW Rating]],IF(tbl_coded[[#This Row],[Parent company tiker]]&lt;&gt;"",tbl_coded[[#This Row],[parent评级]],tbl_coded[[#This Row],[Issuer rating]])))</f>
        <v>#NAME?</v>
      </c>
      <c r="BO7" s="159" t="str">
        <f ca="1">IFERROR(IF(tbl_coded[[#This Row],[GREEN]]="Y","GREEN",IF(tbl_coded[[#This Row],[SUSTAINABLE]]="Y","SUSTAINABLE",IF(tbl_coded[[#This Row],[SOCIAL]]="Y","SOCIAL",IF(tbl_coded[[#This Row],[Sustainable linked]]="Y","SUSTAINABLE LINKED"," ")))),"")</f>
        <v/>
      </c>
      <c r="BP7" s="134"/>
      <c r="BS7" s="71">
        <v>6</v>
      </c>
      <c r="BT7" s="71" t="s">
        <v>68</v>
      </c>
      <c r="BU7" s="71" t="s">
        <v>64</v>
      </c>
      <c r="BV7" s="71" t="s">
        <v>64</v>
      </c>
    </row>
    <row r="8" spans="1:74" ht="15" customHeight="1">
      <c r="A8" s="119">
        <v>6</v>
      </c>
      <c r="B8" s="120" t="str">
        <f>IF(美元债一级!$C$4:$C$1048576&lt;&gt;"",美元债一级!C9,"")</f>
        <v>XS2713228018</v>
      </c>
      <c r="C8" s="121" t="e">
        <f ca="1">IF(tbl_coded[[#This Row],[ISIN]]="","",IF(tbl_coded[[#This Row],[Index]]&gt;$A$1,"",IF(_xll.BDP($B8&amp;" Corp",C$1)="#N/A N/A","",_xll.BDP($B8&amp;" Corp",C$1))))</f>
        <v>#NAME?</v>
      </c>
      <c r="D8" s="121" t="e">
        <f ca="1">IF(tbl_coded[[#This Row],[ISIN]]="","",IF(_xll.BDP($B8&amp;" Corp",D$1)="#N/A N/A","",_xll.BDP($B8&amp;" Corp",D$1)))</f>
        <v>#NAME?</v>
      </c>
      <c r="E8" s="121" t="e">
        <f ca="1">IF(tbl_coded[[#This Row],[ISIN]]="","",IF(_xll.BDP($B8&amp;" Corp",E$1)="#N/A N/A","--",_xll.BDP($B8&amp;" Corp",E$1)))</f>
        <v>#NAME?</v>
      </c>
      <c r="F8" s="121" t="e">
        <f ca="1">IF(tbl_coded[[#This Row],[ISIN]]="","",IF(_xll.BDS($B8&amp;" Corp",F$1)="#N/A Field Not Applicable","",_xll.BDS($B8&amp;" Corp",F$1)))</f>
        <v>#NAME?</v>
      </c>
      <c r="G8" s="121" t="e">
        <f ca="1">IF(tbl_coded[[#This Row],[ISIN]]="","",IF(_xll.BDP($F8&amp;" CompanyID",G$1)="#N/A Invalid Security","",_xll.BDP($F8&amp;" CompanyID",G$1)))</f>
        <v>#NAME?</v>
      </c>
      <c r="H8" s="121" t="e">
        <f ca="1">IF(tbl_coded[[#This Row],[ISIN]]="","",IF(_xll.BDP($B8&amp;" Corp",H$1)="#N/A N/A","--",_xll.BDP($B8&amp;" Corp",H$1)))</f>
        <v>#NAME?</v>
      </c>
      <c r="I8" s="121" t="e">
        <f ca="1">IF(tbl_coded[[#This Row],[ISIN]]="","",IF(_xll.BDP($B8&amp;" Corp",I$1)="#N/A N/A","--",_xll.BDP($B8&amp;" Corp",I$1)))</f>
        <v>#NAME?</v>
      </c>
      <c r="J8" s="121" t="e">
        <f ca="1">IF(tbl_coded[[#This Row],[ISIN]]="","",IF(_xll.BDP($B8&amp;" Corp",J$1)="#N/A N/A","--",_xll.BDP($B8&amp;" Corp",J$1)))</f>
        <v>#NAME?</v>
      </c>
      <c r="K8" s="121" t="e">
        <f ca="1">IF(tbl_coded[[#This Row],[ISIN]]="","",IF(_xll.BDP($B8&amp;" Corp",K$1)="#N/A N/A","--",_xll.BDP($B8&amp;" Corp",K$1)))</f>
        <v>#NAME?</v>
      </c>
      <c r="L8" s="121" t="e">
        <f ca="1">IF(tbl_coded[[#This Row],[ISIN]]="","",IF(_xll.BDP($B8&amp;" Corp",L$1)="#N/A N/A","--",_xll.BDP($B8&amp;" Corp",L$1)))</f>
        <v>#NAME?</v>
      </c>
      <c r="M8" s="121" t="e">
        <f ca="1">IF(tbl_coded[[#This Row],[ISIN]]="","",IF(_xll.BDP($B8&amp;" Corp",M$1)="#N/A N/A","--",_xll.BDP($B8&amp;" Corp",M$1)))</f>
        <v>#NAME?</v>
      </c>
      <c r="N8" s="121" t="e">
        <f ca="1">IF(tbl_coded[[#This Row],[ISIN]]="","",IF(_xll.BDP($B8&amp;" Corp",N$1)="#N/A N/A","--",_xll.BDP($B8&amp;" Corp",N$1)))</f>
        <v>#NAME?</v>
      </c>
      <c r="O8" s="122" t="e">
        <f ca="1">IF(tbl_coded[[#This Row],[ISIN]]="","",IF(_xll.BDP($B8&amp;" Corp",O$1)="#N/A N/A","--",_xll.BDP($B8&amp;" Corp",O$1)))</f>
        <v>#NAME?</v>
      </c>
      <c r="P8" s="122" t="e">
        <f ca="1">IF(tbl_coded[[#This Row],[ISIN]]="","",IF(_xll.BDP($B8&amp;" Corp",P$1)="#N/A N/A","--",_xll.BDP($B8&amp;" Corp",P$1)))</f>
        <v>#NAME?</v>
      </c>
      <c r="Q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22" t="e">
        <f ca="1">IF(tbl_coded[[#This Row],[ISIN]]="","",IF(OR(_xll.BDP($B8&amp;" Corp",R$1)="#N/A N/A",_xll.BDP($B8&amp;" Corp",R$1)="#N/A Invalid Security",_xll.BDP($B8&amp;" Corp",R$1)="#N/A Field Not Applicable"),"--",_xll.BDP($B8&amp;" Corp",R$1)))</f>
        <v>#NAME?</v>
      </c>
      <c r="S8" s="122" t="e">
        <f ca="1">IF(tbl_coded[[#This Row],[ISIN]]="","",IF(OR(_xll.BDP($R8&amp;" Equity",S$1)="#N/A N/A",_xll.BDP($R8&amp;" Equity",S$1)="#N/A Invalid Security"),"--",_xll.BDP($R8&amp;" Equity",S$1)))</f>
        <v>#NAME?</v>
      </c>
      <c r="T8" s="122" t="e">
        <f ca="1">IF(tbl_coded[[#This Row],[ISIN]]="","",IF(OR(_xll.BDP($R8&amp;" Equity",T$1)="#N/A N/A",_xll.BDP($R8&amp;" Equity",T$1)="#N/A Invalid Security"),"--",_xll.BDP($R8&amp;" Equity",T$1)))</f>
        <v>#NAME?</v>
      </c>
      <c r="U8" s="122" t="e">
        <f ca="1">IF(tbl_coded[[#This Row],[ISIN]]="","",IF(OR(_xll.BDP($R8&amp;" Equity",U$1)="#N/A N/A",_xll.BDP($R8&amp;" Equity",U$1)="#N/A Invalid Security"),"--",_xll.BDP($R8&amp;" Equity",U$1)))</f>
        <v>#NAME?</v>
      </c>
      <c r="V8" s="122" t="e">
        <f ca="1">IF(tbl_coded[[#This Row],[ISIN]]="","",IF(OR(_xll.BDP($R8&amp;" Equity",V$1)="#N/A N/A",_xll.BDP($R8&amp;" Equity",V$1)="#N/A Invalid Security"),"--",_xll.BDP($R8&amp;" Equity",V$1)))</f>
        <v>#NAME?</v>
      </c>
      <c r="W8" s="122" t="e">
        <f ca="1">IF(tbl_coded[[#This Row],[ISIN]]="","",IF(OR(_xll.BDP($R8&amp;" Equity",W$1)="#N/A N/A",_xll.BDP($R8&amp;" Equity",W$1)="#N/A Invalid Security"),"--",_xll.BDP($R8&amp;" Equity",W$1)))</f>
        <v>#NAME?</v>
      </c>
      <c r="X8" s="122" t="e">
        <f ca="1">IF(tbl_coded[[#This Row],[ISIN]]="","",IF(OR(_xll.BDP($R8&amp;" Equity",X$1)="#N/A N/A",_xll.BDP($R8&amp;" Equity",X$1)="#N/A Invalid Security"),"--",_xll.BDP($R8&amp;" Equity",X$1)))</f>
        <v>#NAME?</v>
      </c>
      <c r="Y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22" t="str">
        <f ca="1">IF(tbl_coded[[#This Row],[ISIN]]="","",IF(ISNUMBER(_xll.BDP(B8&amp;" Corp",Z$1)),_xll.BDP(B8&amp;" Corp",Z$1),""))</f>
        <v/>
      </c>
      <c r="AA8" s="122" t="str">
        <f ca="1">IF(tbl_coded[[#This Row],[ISIN]]="","",IF(ISNUMBER(_xll.BDP(B8&amp;" Corp",AA$1)),_xll.BDP(B8&amp;" Corp",AA$1),""))</f>
        <v/>
      </c>
      <c r="AB8" s="122" t="str">
        <f ca="1">IF(tbl_coded[[#This Row],[ISIN]]="","",IF(ISNUMBER(_xll.BDP(B8&amp;" Corp",AB$1)),_xll.BDP(B8&amp;" Corp",AB$1),""))</f>
        <v/>
      </c>
      <c r="AC8" s="122" t="str">
        <f ca="1">IF(tbl_coded[[#This Row],[ISIN]]="","",IF(ISNUMBER(_xll.BDP(B8&amp;" Corp",AC$1)),_xll.BDP(B8&amp;" Corp",AC$1),""))</f>
        <v/>
      </c>
      <c r="AD8" s="122" t="e">
        <f ca="1">IF(tbl_coded[[#This Row],[ISIN]]="","",IF((_xll.BDP(B8&amp;" Corp",AD$1))="#N/A Field Not Applicable","",_xll.BDP(B8&amp;" Corp",AD$1)))</f>
        <v>#NAME?</v>
      </c>
      <c r="AE8" s="122" t="e">
        <f ca="1">IF(tbl_coded[[#This Row],[ISIN]]="","",IF((_xll.BDP(B8&amp;" Corp",AE$1))="#N/A N/A","--",_xll.BDP(B8&amp;" Corp",AE$1)))</f>
        <v>#NAME?</v>
      </c>
      <c r="AF8" s="122" t="e">
        <f ca="1">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#NAME?</v>
      </c>
      <c r="AG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 s="123" t="e">
        <f ca="1">IF(tbl_coded[[#This Row],[ISIN]]="","",IF(_xll.BDP($B8&amp;" Corp",AI$1)="#N/A N/A","--",_xll.BDP($B8&amp;" Corp",AI$1)))</f>
        <v>#NAME?</v>
      </c>
      <c r="AJ8" s="122" t="e">
        <f ca="1">IF(tbl_coded[[#This Row],[ISIN]]="","",IF(OR(_xll.BDP(_xll.BDP(tbl_coded[[#This Row],[ISIN]]&amp;" Corp", "ISSUER_EQUITY_TICKER")&amp;" Equity",AJ$1)="#N/A N/A"),"--",_xll.BDP(_xll.BDP(tbl_coded[[#This Row],[ISIN]]&amp;" Corp", "ISSUER_EQUITY_TICKER")&amp;" Equity",AJ$1)))</f>
        <v>#NAME?</v>
      </c>
      <c r="AK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25" t="e">
        <f ca="1">IF(tbl_coded[[#This Row],[ISIN]]="","",IF(OR(_xll.BDP(_xll.BDP(tbl_coded[[#This Row],[ISIN]]&amp;" Corp", "ISSUER_EQUITY_TICKER")&amp;" Equity",AL$1)="#N/A N/A"),"--",_xll.BDP(_xll.BDP(tbl_coded[[#This Row],[ISIN]]&amp;" Corp", "ISSUER_EQUITY_TICKER")&amp;" Equity",AL$1)))</f>
        <v>#NAME?</v>
      </c>
      <c r="AM8" s="125" t="e">
        <f ca="1">IF(tbl_coded[[#This Row],[ISIN]]="","",IF(_xll.BDS($B8&amp;" Corp",AM$1)="#N/A Field Not Applicable","",_xll.BDS($B8&amp;" Corp",AM$1)))</f>
        <v>#NAME?</v>
      </c>
      <c r="AN8" s="125" t="e">
        <f ca="1">IF(tbl_coded[[#This Row],[ISIN]]="","",IF(_xll.BDP(tbl_coded[[#This Row],[KPW Provider BBID]]&amp;" CompanyID","NAME")="#N/A Invalid Security","",_xll.BDP(tbl_coded[[#This Row],[KPW Provider BBID]]&amp;" CompanyID","NAME")))</f>
        <v>#NAME?</v>
      </c>
      <c r="AO8" s="125" t="e">
        <f ca="1">IF(tbl_coded[[#This Row],[ISIN]]="","",IF(_xll.BDP(tbl_coded[[#This Row],[KPW Provider BBID]]&amp;" CompanyID",$AO$1)="#N/A Invalid Security","--",IF(_xll.BDP(tbl_coded[[#This Row],[KPW Provider BBID]]&amp;" CompanyID",$AO$1)="#N/A N/A","--",_xll.BDP(tbl_coded[[#This Row],[KPW Provider BBID]]&amp;" CompanyID",$AO$1))))</f>
        <v>#NAME?</v>
      </c>
      <c r="AP8" s="125" t="e">
        <f ca="1">IF(tbl_coded[[#This Row],[ISIN]]="","",IF(_xll.BDP(tbl_coded[[#This Row],[KPW Provider BBID]]&amp;" CompanyID",$AP$1)="#N/A Invalid Security","--",IF(_xll.BDP(tbl_coded[[#This Row],[KPW Provider BBID]]&amp;" CompanyID",$AP$1)="#N/A N/A","--",_xll.BDP(tbl_coded[[#This Row],[KPW Provider BBID]]&amp;" CompanyID",$AP$1))))</f>
        <v>#NAME?</v>
      </c>
      <c r="AQ8" s="125" t="e">
        <f ca="1">IF(tbl_coded[[#This Row],[ISIN]]="","",IF(_xll.BDP(tbl_coded[[#This Row],[KPW Provider BBID]]&amp;" CompanyID",$AQ$1)="#N/A Invalid Security","--",IF(_xll.BDP(tbl_coded[[#This Row],[KPW Provider BBID]]&amp;" CompanyID",$AQ$1)="#N/A N/A","--",_xll.BDP(tbl_coded[[#This Row],[KPW Provider BBID]]&amp;" CompanyID",$AQ$1))))</f>
        <v>#NAME?</v>
      </c>
      <c r="AR8" s="125" t="e">
        <f ca="1">IF(tbl_coded[[#This Row],[ISIN]]="","",tbl_coded[[#This Row],[穆迪KPW评级]]&amp;"/"&amp;tbl_coded[[#This Row],[SPKPW评级]]&amp;"/"&amp;tbl_coded[[#This Row],[FITCHKPW评级]])</f>
        <v>#NAME?</v>
      </c>
      <c r="AS8" s="125" t="e">
        <f ca="1">IF(tbl_coded[[#This Row],[ISIN]]="","",IF(OR(_xll.BDP($B8&amp;" Corp",AS$1)="#N/A N/A"),"--",_xll.BDP($B8&amp;" Corp",AS$1)))</f>
        <v>#NAME?</v>
      </c>
      <c r="AT8" s="125" t="e">
        <f ca="1">IF(tbl_coded[[#This Row],[ISIN]]="","",IF(_xll.BDS($B8&amp;" Corp",AT$1)="#N/A Field Not Applicable","",_xll.BDS($B8&amp;" Corp",AT$1)))</f>
        <v>#NAME?</v>
      </c>
      <c r="AU8" s="125" t="e">
        <f ca="1">IF(tbl_coded[[#This Row],[SBLC Provider BBID]]="","",_xll.BDP(tbl_coded[[#This Row],[SBLC Provider BBID]]&amp;" CompanyID","NAME"))</f>
        <v>#NAME?</v>
      </c>
      <c r="AV8" s="125" t="e">
        <f ca="1">IF(tbl_coded[[#This Row],[ISIN]]="","",IF(OR(_xll.BDP($B8&amp;" Corp",AV$1)="#N/A N/A"),"--",TEXT(_xll.BDP($B8&amp;" Corp",AV$1),"yyyy/mm/dd")))</f>
        <v>#NAME?</v>
      </c>
      <c r="AW8" s="125" t="e">
        <f ca="1">IF(tbl_coded[[#This Row],[ISIN]]="","",IF(OR(_xll.BDP($B8&amp;" Corp",AW$1)="#N/A N/A"),"--",TEXT(_xll.BDP($B8&amp;" Corp",AW$1),"yyyy/mm/dd")))</f>
        <v>#NAME?</v>
      </c>
      <c r="AX8" s="125" t="e">
        <f ca="1">IF(tbl_coded[[#This Row],[ISIN]]="","",IF(OR(_xll.BDP($B8&amp;" Corp",AX$1)="#N/A N/A"),"--",TEXT(_xll.BDP($B8&amp;" Corp",AX$1),"yyyy/mm/dd")))</f>
        <v>#NAME?</v>
      </c>
      <c r="AY8" s="125" t="e">
        <f ca="1">IF(tbl_coded[[#This Row],[ISIN]]="","",IF(OR(_xll.BDP($B8&amp;" Corp",AY$1)="#N/A Field Not Applicable"),"--",TEXT(_xll.BDP($B8&amp;" Corp",AY$1),"yyyy/mm/dd")))</f>
        <v>#NAME?</v>
      </c>
      <c r="AZ8" s="125" t="e">
        <f ca="1">IF(tbl_coded[[#This Row],[ISIN]]="","",IF(OR(_xll.BDP($B8&amp;" Corp",AZ$1)="#N/A N/A"),"--",_xll.BDP($B8&amp;" Corp",AZ$1)))</f>
        <v>#NAME?</v>
      </c>
      <c r="BA8" s="125" t="e">
        <f ca="1">IF(tbl_coded[[#This Row],[ISIN]]="","",IF(OR(_xll.BDP($B8&amp;" Corp",BA$1)="#N/A N/A"),"--",_xll.BDP($B8&amp;" Corp",BA$1)))</f>
        <v>#NAME?</v>
      </c>
      <c r="BB8" s="125" t="e">
        <f ca="1">IF(tbl_coded[[#This Row],[ISIN]]="","",IF(OR(_xll.BDP($B8&amp;" Corp",BB$1)="#N/A N/A"),"--",_xll.BDP($B8&amp;" Corp",BB$1)))</f>
        <v>#NAME?</v>
      </c>
      <c r="BC8" s="125" t="e">
        <f ca="1">IF(tbl_coded[[#This Row],[ISIN]]="","",IF(OR(_xll.BDP($B8&amp;" Corp",BC$1)="#N/A Field Not Applicable"),"--",_xll.BDP($B8&amp;" Corp",BC$1)))</f>
        <v>#NAME?</v>
      </c>
      <c r="BD8" s="125" t="e">
        <f ca="1">IF(tbl_coded[[#This Row],[ISIN]]="","",IF(OR(_xll.BDP($B8&amp;" Corp",BD$1)="#N/A Field Not Applicable"),"--",_xll.BDP($B8&amp;" Corp",BD$1)))</f>
        <v>#NAME?</v>
      </c>
      <c r="BE8" s="125" t="e">
        <f ca="1">IF(tbl_coded[[#This Row],[ISIN]]="","",IF(OR(_xll.BDP($B8&amp;" Corp",BE$1)="#N/A Field Not Applicable"),"--",_xll.BDP($B8&amp;" Corp",BE$1)))</f>
        <v>#NAME?</v>
      </c>
      <c r="BF8" s="125" t="e">
        <f ca="1">IF(tbl_coded[[#This Row],[ISIN]]="","",IF(OR(_xll.BDP($B8&amp;" Corp",BF$1)="#N/A Field Not Applicable"),"--",_xll.BDP($B8&amp;" Corp",BF$1)))</f>
        <v>#NAME?</v>
      </c>
      <c r="BG8" s="125" t="e">
        <f ca="1">IF(tbl_coded[[#This Row],[ISIN]]="","",IF(OR(_xll.BDP($B8&amp;" Corp",BG$1)="#N/A Field Not Applicable"),"--",IF(_xll.BDP($B8&amp;" Corp",BG$1)="#N/A N/A","N",_xll.BDP($B8&amp;" Corp",BG$1))))</f>
        <v>#NAME?</v>
      </c>
      <c r="BH8" s="125" t="e">
        <f ca="1">IF(tbl_coded[[#This Row],[ISIN]]="","",IF(OR(_xll.BDP($B8&amp;" Corp",BH$1)="#N/A N/A"),"",_xll.BDP($B8&amp;" Corp",BH$1)))</f>
        <v>#NAME?</v>
      </c>
      <c r="BI8" s="125" t="e">
        <f ca="1">IF(tbl_coded[[#This Row],[ISIN]]="","",IF(OR(tbl_coded[[#This Row],[Parent company tiker]]=""),"",IF(_xll.BDP(tbl_coded[[#This Row],[Parent company tiker]]&amp;" Equity",BI$1)="#N/A N/A","--",_xll.BDP(tbl_coded[[#This Row],[Parent company tiker]]&amp;" Equity",BI$1))))</f>
        <v>#NAME?</v>
      </c>
      <c r="BJ8" s="125" t="e">
        <f ca="1">IF(tbl_coded[[#This Row],[ISIN]]="","",IF(OR(tbl_coded[[#This Row],[Parent company tiker]]=""),"",IF(_xll.BDP(tbl_coded[[#This Row],[Parent company tiker]]&amp;" Equity",BJ$1)="#N/A N/A","--",_xll.BDP(tbl_coded[[#This Row],[Parent company tiker]]&amp;" Equity",BJ$1))))</f>
        <v>#NAME?</v>
      </c>
      <c r="BK8" s="125" t="e">
        <f ca="1">IF(tbl_coded[[#This Row],[ISIN]]="","",IF(OR(tbl_coded[[#This Row],[Parent company tiker]]=""),"",IF(_xll.BDP(tbl_coded[[#This Row],[Parent company tiker]]&amp;" Equity",BK$1)="#N/A N/A","--",_xll.BDP(tbl_coded[[#This Row],[Parent company tiker]]&amp;" Equity",BK$1))))</f>
        <v>#NAME?</v>
      </c>
      <c r="BL8" s="125" t="e">
        <f ca="1">IF(tbl_coded[[#This Row],[ISIN]]="","",IF(OR(tbl_coded[[#This Row],[Parent company tiker]]=""),"",IF(_xll.BDP(tbl_coded[[#This Row],[Parent company tiker]]&amp;" Equity",BL$1)="#N/A N/A","--",_xll.BDP(tbl_coded[[#This Row],[Parent company tiker]]&amp;" Equity",BL$1))))</f>
        <v>#NAME?</v>
      </c>
      <c r="BM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25" t="e">
        <f ca="1">IF(tbl_coded[[#This Row],[Column9]]&lt;&gt;"--",tbl_coded[[#This Row],[G''tor rating]],IF(tbl_coded[[#This Row],[KPW Name]]&lt;&gt;"",tbl_coded[[#This Row],[KPW Rating]],IF(tbl_coded[[#This Row],[Parent company tiker]]&lt;&gt;"",tbl_coded[[#This Row],[parent评级]],tbl_coded[[#This Row],[Issuer rating]])))</f>
        <v>#NAME?</v>
      </c>
      <c r="BO8" s="159" t="str">
        <f ca="1">IFERROR(IF(tbl_coded[[#This Row],[GREEN]]="Y","GREEN",IF(tbl_coded[[#This Row],[SUSTAINABLE]]="Y","SUSTAINABLE",IF(tbl_coded[[#This Row],[SOCIAL]]="Y","SOCIAL",IF(tbl_coded[[#This Row],[Sustainable linked]]="Y","SUSTAINABLE LINKED"," ")))),"")</f>
        <v/>
      </c>
      <c r="BP8" s="134"/>
      <c r="BS8" s="71">
        <v>7</v>
      </c>
      <c r="BT8" s="71" t="s">
        <v>75</v>
      </c>
      <c r="BU8" s="71" t="s">
        <v>76</v>
      </c>
      <c r="BV8" s="71" t="s">
        <v>76</v>
      </c>
    </row>
    <row r="9" spans="1:74" ht="15" customHeight="1">
      <c r="A9" s="119">
        <v>7</v>
      </c>
      <c r="B9" s="120" t="str">
        <f>IF(美元债一级!$C$4:$C$1048576&lt;&gt;"",美元债一级!C10,"")</f>
        <v>HK0000963170</v>
      </c>
      <c r="C9" s="121" t="e">
        <f ca="1">IF(tbl_coded[[#This Row],[ISIN]]="","",IF(tbl_coded[[#This Row],[Index]]&gt;$A$1,"",IF(_xll.BDP($B9&amp;" Corp",C$1)="#N/A N/A","",_xll.BDP($B9&amp;" Corp",C$1))))</f>
        <v>#NAME?</v>
      </c>
      <c r="D9" s="121" t="e">
        <f ca="1">IF(tbl_coded[[#This Row],[ISIN]]="","",IF(_xll.BDP($B9&amp;" Corp",D$1)="#N/A N/A","",_xll.BDP($B9&amp;" Corp",D$1)))</f>
        <v>#NAME?</v>
      </c>
      <c r="E9" s="121" t="e">
        <f ca="1">IF(tbl_coded[[#This Row],[ISIN]]="","",IF(_xll.BDP($B9&amp;" Corp",E$1)="#N/A N/A","--",_xll.BDP($B9&amp;" Corp",E$1)))</f>
        <v>#NAME?</v>
      </c>
      <c r="F9" s="121" t="e">
        <f ca="1">IF(tbl_coded[[#This Row],[ISIN]]="","",IF(_xll.BDS($B9&amp;" Corp",F$1)="#N/A Field Not Applicable","",_xll.BDS($B9&amp;" Corp",F$1)))</f>
        <v>#NAME?</v>
      </c>
      <c r="G9" s="121" t="e">
        <f ca="1">IF(tbl_coded[[#This Row],[ISIN]]="","",IF(_xll.BDP($F9&amp;" CompanyID",G$1)="#N/A Invalid Security","",_xll.BDP($F9&amp;" CompanyID",G$1)))</f>
        <v>#NAME?</v>
      </c>
      <c r="H9" s="121" t="e">
        <f ca="1">IF(tbl_coded[[#This Row],[ISIN]]="","",IF(_xll.BDP($B9&amp;" Corp",H$1)="#N/A N/A","--",_xll.BDP($B9&amp;" Corp",H$1)))</f>
        <v>#NAME?</v>
      </c>
      <c r="I9" s="121" t="e">
        <f ca="1">IF(tbl_coded[[#This Row],[ISIN]]="","",IF(_xll.BDP($B9&amp;" Corp",I$1)="#N/A N/A","--",_xll.BDP($B9&amp;" Corp",I$1)))</f>
        <v>#NAME?</v>
      </c>
      <c r="J9" s="121" t="e">
        <f ca="1">IF(tbl_coded[[#This Row],[ISIN]]="","",IF(_xll.BDP($B9&amp;" Corp",J$1)="#N/A N/A","--",_xll.BDP($B9&amp;" Corp",J$1)))</f>
        <v>#NAME?</v>
      </c>
      <c r="K9" s="121" t="e">
        <f ca="1">IF(tbl_coded[[#This Row],[ISIN]]="","",IF(_xll.BDP($B9&amp;" Corp",K$1)="#N/A N/A","--",_xll.BDP($B9&amp;" Corp",K$1)))</f>
        <v>#NAME?</v>
      </c>
      <c r="L9" s="121" t="e">
        <f ca="1">IF(tbl_coded[[#This Row],[ISIN]]="","",IF(_xll.BDP($B9&amp;" Corp",L$1)="#N/A N/A","--",_xll.BDP($B9&amp;" Corp",L$1)))</f>
        <v>#NAME?</v>
      </c>
      <c r="M9" s="121" t="e">
        <f ca="1">IF(tbl_coded[[#This Row],[ISIN]]="","",IF(_xll.BDP($B9&amp;" Corp",M$1)="#N/A N/A","--",_xll.BDP($B9&amp;" Corp",M$1)))</f>
        <v>#NAME?</v>
      </c>
      <c r="N9" s="121" t="e">
        <f ca="1">IF(tbl_coded[[#This Row],[ISIN]]="","",IF(_xll.BDP($B9&amp;" Corp",N$1)="#N/A N/A","--",_xll.BDP($B9&amp;" Corp",N$1)))</f>
        <v>#NAME?</v>
      </c>
      <c r="O9" s="122" t="e">
        <f ca="1">IF(tbl_coded[[#This Row],[ISIN]]="","",IF(_xll.BDP($B9&amp;" Corp",O$1)="#N/A N/A","--",_xll.BDP($B9&amp;" Corp",O$1)))</f>
        <v>#NAME?</v>
      </c>
      <c r="P9" s="122" t="e">
        <f ca="1">IF(tbl_coded[[#This Row],[ISIN]]="","",IF(_xll.BDP($B9&amp;" Corp",P$1)="#N/A N/A","--",_xll.BDP($B9&amp;" Corp",P$1)))</f>
        <v>#NAME?</v>
      </c>
      <c r="Q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22" t="e">
        <f ca="1">IF(tbl_coded[[#This Row],[ISIN]]="","",IF(OR(_xll.BDP($B9&amp;" Corp",R$1)="#N/A N/A",_xll.BDP($B9&amp;" Corp",R$1)="#N/A Invalid Security",_xll.BDP($B9&amp;" Corp",R$1)="#N/A Field Not Applicable"),"--",_xll.BDP($B9&amp;" Corp",R$1)))</f>
        <v>#NAME?</v>
      </c>
      <c r="S9" s="122" t="e">
        <f ca="1">IF(tbl_coded[[#This Row],[ISIN]]="","",IF(OR(_xll.BDP($R9&amp;" Equity",S$1)="#N/A N/A",_xll.BDP($R9&amp;" Equity",S$1)="#N/A Invalid Security"),"--",_xll.BDP($R9&amp;" Equity",S$1)))</f>
        <v>#NAME?</v>
      </c>
      <c r="T9" s="122" t="e">
        <f ca="1">IF(tbl_coded[[#This Row],[ISIN]]="","",IF(OR(_xll.BDP($R9&amp;" Equity",T$1)="#N/A N/A",_xll.BDP($R9&amp;" Equity",T$1)="#N/A Invalid Security"),"--",_xll.BDP($R9&amp;" Equity",T$1)))</f>
        <v>#NAME?</v>
      </c>
      <c r="U9" s="122" t="e">
        <f ca="1">IF(tbl_coded[[#This Row],[ISIN]]="","",IF(OR(_xll.BDP($R9&amp;" Equity",U$1)="#N/A N/A",_xll.BDP($R9&amp;" Equity",U$1)="#N/A Invalid Security"),"--",_xll.BDP($R9&amp;" Equity",U$1)))</f>
        <v>#NAME?</v>
      </c>
      <c r="V9" s="122" t="e">
        <f ca="1">IF(tbl_coded[[#This Row],[ISIN]]="","",IF(OR(_xll.BDP($R9&amp;" Equity",V$1)="#N/A N/A",_xll.BDP($R9&amp;" Equity",V$1)="#N/A Invalid Security"),"--",_xll.BDP($R9&amp;" Equity",V$1)))</f>
        <v>#NAME?</v>
      </c>
      <c r="W9" s="122" t="e">
        <f ca="1">IF(tbl_coded[[#This Row],[ISIN]]="","",IF(OR(_xll.BDP($R9&amp;" Equity",W$1)="#N/A N/A",_xll.BDP($R9&amp;" Equity",W$1)="#N/A Invalid Security"),"--",_xll.BDP($R9&amp;" Equity",W$1)))</f>
        <v>#NAME?</v>
      </c>
      <c r="X9" s="122" t="e">
        <f ca="1">IF(tbl_coded[[#This Row],[ISIN]]="","",IF(OR(_xll.BDP($R9&amp;" Equity",X$1)="#N/A N/A",_xll.BDP($R9&amp;" Equity",X$1)="#N/A Invalid Security"),"--",_xll.BDP($R9&amp;" Equity",X$1)))</f>
        <v>#NAME?</v>
      </c>
      <c r="Y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22" t="str">
        <f ca="1">IF(tbl_coded[[#This Row],[ISIN]]="","",IF(ISNUMBER(_xll.BDP(B9&amp;" Corp",Z$1)),_xll.BDP(B9&amp;" Corp",Z$1),""))</f>
        <v/>
      </c>
      <c r="AA9" s="122" t="str">
        <f ca="1">IF(tbl_coded[[#This Row],[ISIN]]="","",IF(ISNUMBER(_xll.BDP(B9&amp;" Corp",AA$1)),_xll.BDP(B9&amp;" Corp",AA$1),""))</f>
        <v/>
      </c>
      <c r="AB9" s="122" t="str">
        <f ca="1">IF(tbl_coded[[#This Row],[ISIN]]="","",IF(ISNUMBER(_xll.BDP(B9&amp;" Corp",AB$1)),_xll.BDP(B9&amp;" Corp",AB$1),""))</f>
        <v/>
      </c>
      <c r="AC9" s="122" t="str">
        <f ca="1">IF(tbl_coded[[#This Row],[ISIN]]="","",IF(ISNUMBER(_xll.BDP(B9&amp;" Corp",AC$1)),_xll.BDP(B9&amp;" Corp",AC$1),""))</f>
        <v/>
      </c>
      <c r="AD9" s="122" t="e">
        <f ca="1">IF(tbl_coded[[#This Row],[ISIN]]="","",IF((_xll.BDP(B9&amp;" Corp",AD$1))="#N/A Field Not Applicable","",_xll.BDP(B9&amp;" Corp",AD$1)))</f>
        <v>#NAME?</v>
      </c>
      <c r="AE9" s="122" t="e">
        <f ca="1">IF(tbl_coded[[#This Row],[ISIN]]="","",IF((_xll.BDP(B9&amp;" Corp",AE$1))="#N/A N/A","--",_xll.BDP(B9&amp;" Corp",AE$1)))</f>
        <v>#NAME?</v>
      </c>
      <c r="AF9" s="122" t="e">
        <f ca="1">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#NAME?</v>
      </c>
      <c r="AG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 s="123" t="e">
        <f ca="1">IF(tbl_coded[[#This Row],[ISIN]]="","",IF(_xll.BDP($B9&amp;" Corp",AI$1)="#N/A N/A","--",_xll.BDP($B9&amp;" Corp",AI$1)))</f>
        <v>#NAME?</v>
      </c>
      <c r="AJ9" s="122" t="e">
        <f ca="1">IF(tbl_coded[[#This Row],[ISIN]]="","",IF(OR(_xll.BDP(_xll.BDP(tbl_coded[[#This Row],[ISIN]]&amp;" Corp", "ISSUER_EQUITY_TICKER")&amp;" Equity",AJ$1)="#N/A N/A"),"--",_xll.BDP(_xll.BDP(tbl_coded[[#This Row],[ISIN]]&amp;" Corp", "ISSUER_EQUITY_TICKER")&amp;" Equity",AJ$1)))</f>
        <v>#NAME?</v>
      </c>
      <c r="AK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25" t="e">
        <f ca="1">IF(tbl_coded[[#This Row],[ISIN]]="","",IF(OR(_xll.BDP(_xll.BDP(tbl_coded[[#This Row],[ISIN]]&amp;" Corp", "ISSUER_EQUITY_TICKER")&amp;" Equity",AL$1)="#N/A N/A"),"--",_xll.BDP(_xll.BDP(tbl_coded[[#This Row],[ISIN]]&amp;" Corp", "ISSUER_EQUITY_TICKER")&amp;" Equity",AL$1)))</f>
        <v>#NAME?</v>
      </c>
      <c r="AM9" s="125" t="e">
        <f ca="1">IF(tbl_coded[[#This Row],[ISIN]]="","",IF(_xll.BDS($B9&amp;" Corp",AM$1)="#N/A Field Not Applicable","",_xll.BDS($B9&amp;" Corp",AM$1)))</f>
        <v>#NAME?</v>
      </c>
      <c r="AN9" s="125" t="e">
        <f ca="1">IF(tbl_coded[[#This Row],[ISIN]]="","",IF(_xll.BDP(tbl_coded[[#This Row],[KPW Provider BBID]]&amp;" CompanyID","NAME")="#N/A Invalid Security","",_xll.BDP(tbl_coded[[#This Row],[KPW Provider BBID]]&amp;" CompanyID","NAME")))</f>
        <v>#NAME?</v>
      </c>
      <c r="AO9" s="125" t="e">
        <f ca="1">IF(tbl_coded[[#This Row],[ISIN]]="","",IF(_xll.BDP(tbl_coded[[#This Row],[KPW Provider BBID]]&amp;" CompanyID",$AO$1)="#N/A Invalid Security","--",IF(_xll.BDP(tbl_coded[[#This Row],[KPW Provider BBID]]&amp;" CompanyID",$AO$1)="#N/A N/A","--",_xll.BDP(tbl_coded[[#This Row],[KPW Provider BBID]]&amp;" CompanyID",$AO$1))))</f>
        <v>#NAME?</v>
      </c>
      <c r="AP9" s="125" t="e">
        <f ca="1">IF(tbl_coded[[#This Row],[ISIN]]="","",IF(_xll.BDP(tbl_coded[[#This Row],[KPW Provider BBID]]&amp;" CompanyID",$AP$1)="#N/A Invalid Security","--",IF(_xll.BDP(tbl_coded[[#This Row],[KPW Provider BBID]]&amp;" CompanyID",$AP$1)="#N/A N/A","--",_xll.BDP(tbl_coded[[#This Row],[KPW Provider BBID]]&amp;" CompanyID",$AP$1))))</f>
        <v>#NAME?</v>
      </c>
      <c r="AQ9" s="125" t="e">
        <f ca="1">IF(tbl_coded[[#This Row],[ISIN]]="","",IF(_xll.BDP(tbl_coded[[#This Row],[KPW Provider BBID]]&amp;" CompanyID",$AQ$1)="#N/A Invalid Security","--",IF(_xll.BDP(tbl_coded[[#This Row],[KPW Provider BBID]]&amp;" CompanyID",$AQ$1)="#N/A N/A","--",_xll.BDP(tbl_coded[[#This Row],[KPW Provider BBID]]&amp;" CompanyID",$AQ$1))))</f>
        <v>#NAME?</v>
      </c>
      <c r="AR9" s="125" t="e">
        <f ca="1">IF(tbl_coded[[#This Row],[ISIN]]="","",tbl_coded[[#This Row],[穆迪KPW评级]]&amp;"/"&amp;tbl_coded[[#This Row],[SPKPW评级]]&amp;"/"&amp;tbl_coded[[#This Row],[FITCHKPW评级]])</f>
        <v>#NAME?</v>
      </c>
      <c r="AS9" s="125" t="e">
        <f ca="1">IF(tbl_coded[[#This Row],[ISIN]]="","",IF(OR(_xll.BDP($B9&amp;" Corp",AS$1)="#N/A N/A"),"--",_xll.BDP($B9&amp;" Corp",AS$1)))</f>
        <v>#NAME?</v>
      </c>
      <c r="AT9" s="125" t="e">
        <f ca="1">IF(tbl_coded[[#This Row],[ISIN]]="","",IF(_xll.BDS($B9&amp;" Corp",AT$1)="#N/A Field Not Applicable","",_xll.BDS($B9&amp;" Corp",AT$1)))</f>
        <v>#NAME?</v>
      </c>
      <c r="AU9" s="125" t="e">
        <f ca="1">IF(tbl_coded[[#This Row],[SBLC Provider BBID]]="","",_xll.BDP(tbl_coded[[#This Row],[SBLC Provider BBID]]&amp;" CompanyID","NAME"))</f>
        <v>#NAME?</v>
      </c>
      <c r="AV9" s="125" t="e">
        <f ca="1">IF(tbl_coded[[#This Row],[ISIN]]="","",IF(OR(_xll.BDP($B9&amp;" Corp",AV$1)="#N/A N/A"),"--",TEXT(_xll.BDP($B9&amp;" Corp",AV$1),"yyyy/mm/dd")))</f>
        <v>#NAME?</v>
      </c>
      <c r="AW9" s="125" t="e">
        <f ca="1">IF(tbl_coded[[#This Row],[ISIN]]="","",IF(OR(_xll.BDP($B9&amp;" Corp",AW$1)="#N/A N/A"),"--",TEXT(_xll.BDP($B9&amp;" Corp",AW$1),"yyyy/mm/dd")))</f>
        <v>#NAME?</v>
      </c>
      <c r="AX9" s="125" t="e">
        <f ca="1">IF(tbl_coded[[#This Row],[ISIN]]="","",IF(OR(_xll.BDP($B9&amp;" Corp",AX$1)="#N/A N/A"),"--",TEXT(_xll.BDP($B9&amp;" Corp",AX$1),"yyyy/mm/dd")))</f>
        <v>#NAME?</v>
      </c>
      <c r="AY9" s="125" t="e">
        <f ca="1">IF(tbl_coded[[#This Row],[ISIN]]="","",IF(OR(_xll.BDP($B9&amp;" Corp",AY$1)="#N/A Field Not Applicable"),"--",TEXT(_xll.BDP($B9&amp;" Corp",AY$1),"yyyy/mm/dd")))</f>
        <v>#NAME?</v>
      </c>
      <c r="AZ9" s="125" t="e">
        <f ca="1">IF(tbl_coded[[#This Row],[ISIN]]="","",IF(OR(_xll.BDP($B9&amp;" Corp",AZ$1)="#N/A N/A"),"--",_xll.BDP($B9&amp;" Corp",AZ$1)))</f>
        <v>#NAME?</v>
      </c>
      <c r="BA9" s="125" t="e">
        <f ca="1">IF(tbl_coded[[#This Row],[ISIN]]="","",IF(OR(_xll.BDP($B9&amp;" Corp",BA$1)="#N/A N/A"),"--",_xll.BDP($B9&amp;" Corp",BA$1)))</f>
        <v>#NAME?</v>
      </c>
      <c r="BB9" s="125" t="e">
        <f ca="1">IF(tbl_coded[[#This Row],[ISIN]]="","",IF(OR(_xll.BDP($B9&amp;" Corp",BB$1)="#N/A N/A"),"--",_xll.BDP($B9&amp;" Corp",BB$1)))</f>
        <v>#NAME?</v>
      </c>
      <c r="BC9" s="125" t="e">
        <f ca="1">IF(tbl_coded[[#This Row],[ISIN]]="","",IF(OR(_xll.BDP($B9&amp;" Corp",BC$1)="#N/A Field Not Applicable"),"--",_xll.BDP($B9&amp;" Corp",BC$1)))</f>
        <v>#NAME?</v>
      </c>
      <c r="BD9" s="125" t="e">
        <f ca="1">IF(tbl_coded[[#This Row],[ISIN]]="","",IF(OR(_xll.BDP($B9&amp;" Corp",BD$1)="#N/A Field Not Applicable"),"--",_xll.BDP($B9&amp;" Corp",BD$1)))</f>
        <v>#NAME?</v>
      </c>
      <c r="BE9" s="125" t="e">
        <f ca="1">IF(tbl_coded[[#This Row],[ISIN]]="","",IF(OR(_xll.BDP($B9&amp;" Corp",BE$1)="#N/A Field Not Applicable"),"--",_xll.BDP($B9&amp;" Corp",BE$1)))</f>
        <v>#NAME?</v>
      </c>
      <c r="BF9" s="125" t="e">
        <f ca="1">IF(tbl_coded[[#This Row],[ISIN]]="","",IF(OR(_xll.BDP($B9&amp;" Corp",BF$1)="#N/A Field Not Applicable"),"--",_xll.BDP($B9&amp;" Corp",BF$1)))</f>
        <v>#NAME?</v>
      </c>
      <c r="BG9" s="125" t="e">
        <f ca="1">IF(tbl_coded[[#This Row],[ISIN]]="","",IF(OR(_xll.BDP($B9&amp;" Corp",BG$1)="#N/A Field Not Applicable"),"--",IF(_xll.BDP($B9&amp;" Corp",BG$1)="#N/A N/A","N",_xll.BDP($B9&amp;" Corp",BG$1))))</f>
        <v>#NAME?</v>
      </c>
      <c r="BH9" s="125" t="e">
        <f ca="1">IF(tbl_coded[[#This Row],[ISIN]]="","",IF(OR(_xll.BDP($B9&amp;" Corp",BH$1)="#N/A N/A"),"",_xll.BDP($B9&amp;" Corp",BH$1)))</f>
        <v>#NAME?</v>
      </c>
      <c r="BI9" s="125" t="e">
        <f ca="1">IF(tbl_coded[[#This Row],[ISIN]]="","",IF(OR(tbl_coded[[#This Row],[Parent company tiker]]=""),"",IF(_xll.BDP(tbl_coded[[#This Row],[Parent company tiker]]&amp;" Equity",BI$1)="#N/A N/A","--",_xll.BDP(tbl_coded[[#This Row],[Parent company tiker]]&amp;" Equity",BI$1))))</f>
        <v>#NAME?</v>
      </c>
      <c r="BJ9" s="125" t="e">
        <f ca="1">IF(tbl_coded[[#This Row],[ISIN]]="","",IF(OR(tbl_coded[[#This Row],[Parent company tiker]]=""),"",IF(_xll.BDP(tbl_coded[[#This Row],[Parent company tiker]]&amp;" Equity",BJ$1)="#N/A N/A","--",_xll.BDP(tbl_coded[[#This Row],[Parent company tiker]]&amp;" Equity",BJ$1))))</f>
        <v>#NAME?</v>
      </c>
      <c r="BK9" s="125" t="e">
        <f ca="1">IF(tbl_coded[[#This Row],[ISIN]]="","",IF(OR(tbl_coded[[#This Row],[Parent company tiker]]=""),"",IF(_xll.BDP(tbl_coded[[#This Row],[Parent company tiker]]&amp;" Equity",BK$1)="#N/A N/A","--",_xll.BDP(tbl_coded[[#This Row],[Parent company tiker]]&amp;" Equity",BK$1))))</f>
        <v>#NAME?</v>
      </c>
      <c r="BL9" s="125" t="e">
        <f ca="1">IF(tbl_coded[[#This Row],[ISIN]]="","",IF(OR(tbl_coded[[#This Row],[Parent company tiker]]=""),"",IF(_xll.BDP(tbl_coded[[#This Row],[Parent company tiker]]&amp;" Equity",BL$1)="#N/A N/A","--",_xll.BDP(tbl_coded[[#This Row],[Parent company tiker]]&amp;" Equity",BL$1))))</f>
        <v>#NAME?</v>
      </c>
      <c r="BM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25" t="e">
        <f ca="1">IF(tbl_coded[[#This Row],[Column9]]&lt;&gt;"--",tbl_coded[[#This Row],[G''tor rating]],IF(tbl_coded[[#This Row],[KPW Name]]&lt;&gt;"",tbl_coded[[#This Row],[KPW Rating]],IF(tbl_coded[[#This Row],[Parent company tiker]]&lt;&gt;"",tbl_coded[[#This Row],[parent评级]],tbl_coded[[#This Row],[Issuer rating]])))</f>
        <v>#NAME?</v>
      </c>
      <c r="BO9" s="159" t="str">
        <f ca="1">IFERROR(IF(tbl_coded[[#This Row],[GREEN]]="Y","GREEN",IF(tbl_coded[[#This Row],[SUSTAINABLE]]="Y","SUSTAINABLE",IF(tbl_coded[[#This Row],[SOCIAL]]="Y","SOCIAL",IF(tbl_coded[[#This Row],[Sustainable linked]]="Y","SUSTAINABLE LINKED"," ")))),"")</f>
        <v/>
      </c>
      <c r="BP9" s="134"/>
      <c r="BS9" s="71">
        <v>8</v>
      </c>
      <c r="BT9" s="71" t="s">
        <v>67</v>
      </c>
      <c r="BU9" s="71" t="s">
        <v>63</v>
      </c>
      <c r="BV9" s="71" t="s">
        <v>63</v>
      </c>
    </row>
    <row r="10" spans="1:74" ht="15" customHeight="1">
      <c r="A10" s="119">
        <v>8</v>
      </c>
      <c r="B10" s="120" t="str">
        <f>IF(美元债一级!$C$4:$C$1048576&lt;&gt;"",美元债一级!C11,"")</f>
        <v>XS2713732365</v>
      </c>
      <c r="C10" s="121" t="e">
        <f ca="1">IF(tbl_coded[[#This Row],[ISIN]]="","",IF(tbl_coded[[#This Row],[Index]]&gt;$A$1,"",IF(_xll.BDP($B10&amp;" Corp",C$1)="#N/A N/A","",_xll.BDP($B10&amp;" Corp",C$1))))</f>
        <v>#NAME?</v>
      </c>
      <c r="D10" s="121" t="e">
        <f ca="1">IF(tbl_coded[[#This Row],[ISIN]]="","",IF(_xll.BDP($B10&amp;" Corp",D$1)="#N/A N/A","",_xll.BDP($B10&amp;" Corp",D$1)))</f>
        <v>#NAME?</v>
      </c>
      <c r="E10" s="121" t="e">
        <f ca="1">IF(tbl_coded[[#This Row],[ISIN]]="","",IF(_xll.BDP($B10&amp;" Corp",E$1)="#N/A N/A","--",_xll.BDP($B10&amp;" Corp",E$1)))</f>
        <v>#NAME?</v>
      </c>
      <c r="F10" s="121" t="e">
        <f ca="1">IF(tbl_coded[[#This Row],[ISIN]]="","",IF(_xll.BDS($B10&amp;" Corp",F$1)="#N/A Field Not Applicable","",_xll.BDS($B10&amp;" Corp",F$1)))</f>
        <v>#NAME?</v>
      </c>
      <c r="G10" s="121" t="e">
        <f ca="1">IF(tbl_coded[[#This Row],[ISIN]]="","",IF(_xll.BDP($F10&amp;" CompanyID",G$1)="#N/A Invalid Security","",_xll.BDP($F10&amp;" CompanyID",G$1)))</f>
        <v>#NAME?</v>
      </c>
      <c r="H10" s="121" t="e">
        <f ca="1">IF(tbl_coded[[#This Row],[ISIN]]="","",IF(_xll.BDP($B10&amp;" Corp",H$1)="#N/A N/A","--",_xll.BDP($B10&amp;" Corp",H$1)))</f>
        <v>#NAME?</v>
      </c>
      <c r="I10" s="121" t="e">
        <f ca="1">IF(tbl_coded[[#This Row],[ISIN]]="","",IF(_xll.BDP($B10&amp;" Corp",I$1)="#N/A N/A","--",_xll.BDP($B10&amp;" Corp",I$1)))</f>
        <v>#NAME?</v>
      </c>
      <c r="J10" s="121" t="e">
        <f ca="1">IF(tbl_coded[[#This Row],[ISIN]]="","",IF(_xll.BDP($B10&amp;" Corp",J$1)="#N/A N/A","--",_xll.BDP($B10&amp;" Corp",J$1)))</f>
        <v>#NAME?</v>
      </c>
      <c r="K10" s="121" t="e">
        <f ca="1">IF(tbl_coded[[#This Row],[ISIN]]="","",IF(_xll.BDP($B10&amp;" Corp",K$1)="#N/A N/A","--",_xll.BDP($B10&amp;" Corp",K$1)))</f>
        <v>#NAME?</v>
      </c>
      <c r="L10" s="121" t="e">
        <f ca="1">IF(tbl_coded[[#This Row],[ISIN]]="","",IF(_xll.BDP($B10&amp;" Corp",L$1)="#N/A N/A","--",_xll.BDP($B10&amp;" Corp",L$1)))</f>
        <v>#NAME?</v>
      </c>
      <c r="M10" s="121" t="e">
        <f ca="1">IF(tbl_coded[[#This Row],[ISIN]]="","",IF(_xll.BDP($B10&amp;" Corp",M$1)="#N/A N/A","--",_xll.BDP($B10&amp;" Corp",M$1)))</f>
        <v>#NAME?</v>
      </c>
      <c r="N10" s="121" t="e">
        <f ca="1">IF(tbl_coded[[#This Row],[ISIN]]="","",IF(_xll.BDP($B10&amp;" Corp",N$1)="#N/A N/A","--",_xll.BDP($B10&amp;" Corp",N$1)))</f>
        <v>#NAME?</v>
      </c>
      <c r="O10" s="122" t="e">
        <f ca="1">IF(tbl_coded[[#This Row],[ISIN]]="","",IF(_xll.BDP($B10&amp;" Corp",O$1)="#N/A N/A","--",_xll.BDP($B10&amp;" Corp",O$1)))</f>
        <v>#NAME?</v>
      </c>
      <c r="P10" s="122" t="e">
        <f ca="1">IF(tbl_coded[[#This Row],[ISIN]]="","",IF(_xll.BDP($B10&amp;" Corp",P$1)="#N/A N/A","--",_xll.BDP($B10&amp;" Corp",P$1)))</f>
        <v>#NAME?</v>
      </c>
      <c r="Q1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22" t="e">
        <f ca="1">IF(tbl_coded[[#This Row],[ISIN]]="","",IF(OR(_xll.BDP($B10&amp;" Corp",R$1)="#N/A N/A",_xll.BDP($B10&amp;" Corp",R$1)="#N/A Invalid Security",_xll.BDP($B10&amp;" Corp",R$1)="#N/A Field Not Applicable"),"--",_xll.BDP($B10&amp;" Corp",R$1)))</f>
        <v>#NAME?</v>
      </c>
      <c r="S10" s="122" t="e">
        <f ca="1">IF(tbl_coded[[#This Row],[ISIN]]="","",IF(OR(_xll.BDP($R10&amp;" Equity",S$1)="#N/A N/A",_xll.BDP($R10&amp;" Equity",S$1)="#N/A Invalid Security"),"--",_xll.BDP($R10&amp;" Equity",S$1)))</f>
        <v>#NAME?</v>
      </c>
      <c r="T10" s="122" t="e">
        <f ca="1">IF(tbl_coded[[#This Row],[ISIN]]="","",IF(OR(_xll.BDP($R10&amp;" Equity",T$1)="#N/A N/A",_xll.BDP($R10&amp;" Equity",T$1)="#N/A Invalid Security"),"--",_xll.BDP($R10&amp;" Equity",T$1)))</f>
        <v>#NAME?</v>
      </c>
      <c r="U10" s="122" t="e">
        <f ca="1">IF(tbl_coded[[#This Row],[ISIN]]="","",IF(OR(_xll.BDP($R10&amp;" Equity",U$1)="#N/A N/A",_xll.BDP($R10&amp;" Equity",U$1)="#N/A Invalid Security"),"--",_xll.BDP($R10&amp;" Equity",U$1)))</f>
        <v>#NAME?</v>
      </c>
      <c r="V10" s="122" t="e">
        <f ca="1">IF(tbl_coded[[#This Row],[ISIN]]="","",IF(OR(_xll.BDP($R10&amp;" Equity",V$1)="#N/A N/A",_xll.BDP($R10&amp;" Equity",V$1)="#N/A Invalid Security"),"--",_xll.BDP($R10&amp;" Equity",V$1)))</f>
        <v>#NAME?</v>
      </c>
      <c r="W10" s="122" t="e">
        <f ca="1">IF(tbl_coded[[#This Row],[ISIN]]="","",IF(OR(_xll.BDP($R10&amp;" Equity",W$1)="#N/A N/A",_xll.BDP($R10&amp;" Equity",W$1)="#N/A Invalid Security"),"--",_xll.BDP($R10&amp;" Equity",W$1)))</f>
        <v>#NAME?</v>
      </c>
      <c r="X10" s="122" t="e">
        <f ca="1">IF(tbl_coded[[#This Row],[ISIN]]="","",IF(OR(_xll.BDP($R10&amp;" Equity",X$1)="#N/A N/A",_xll.BDP($R10&amp;" Equity",X$1)="#N/A Invalid Security"),"--",_xll.BDP($R10&amp;" Equity",X$1)))</f>
        <v>#NAME?</v>
      </c>
      <c r="Y1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22" t="str">
        <f ca="1">IF(tbl_coded[[#This Row],[ISIN]]="","",IF(ISNUMBER(_xll.BDP(B10&amp;" Corp",Z$1)),_xll.BDP(B10&amp;" Corp",Z$1),""))</f>
        <v/>
      </c>
      <c r="AA10" s="122" t="str">
        <f ca="1">IF(tbl_coded[[#This Row],[ISIN]]="","",IF(ISNUMBER(_xll.BDP(B10&amp;" Corp",AA$1)),_xll.BDP(B10&amp;" Corp",AA$1),""))</f>
        <v/>
      </c>
      <c r="AB10" s="122" t="str">
        <f ca="1">IF(tbl_coded[[#This Row],[ISIN]]="","",IF(ISNUMBER(_xll.BDP(B10&amp;" Corp",AB$1)),_xll.BDP(B10&amp;" Corp",AB$1),""))</f>
        <v/>
      </c>
      <c r="AC10" s="122" t="str">
        <f ca="1">IF(tbl_coded[[#This Row],[ISIN]]="","",IF(ISNUMBER(_xll.BDP(B10&amp;" Corp",AC$1)),_xll.BDP(B10&amp;" Corp",AC$1),""))</f>
        <v/>
      </c>
      <c r="AD10" s="122" t="e">
        <f ca="1">IF(tbl_coded[[#This Row],[ISIN]]="","",IF((_xll.BDP(B10&amp;" Corp",AD$1))="#N/A Field Not Applicable","",_xll.BDP(B10&amp;" Corp",AD$1)))</f>
        <v>#NAME?</v>
      </c>
      <c r="AE10" s="122" t="e">
        <f ca="1">IF(tbl_coded[[#This Row],[ISIN]]="","",IF((_xll.BDP(B10&amp;" Corp",AE$1))="#N/A N/A","--",_xll.BDP(B10&amp;" Corp",AE$1)))</f>
        <v>#NAME?</v>
      </c>
      <c r="AF10" s="122" t="e">
        <f ca="1">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#NAME?</v>
      </c>
      <c r="AG1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 s="123" t="e">
        <f ca="1">IF(tbl_coded[[#This Row],[ISIN]]="","",IF(_xll.BDP($B10&amp;" Corp",AI$1)="#N/A N/A","--",_xll.BDP($B10&amp;" Corp",AI$1)))</f>
        <v>#NAME?</v>
      </c>
      <c r="AJ10" s="122" t="e">
        <f ca="1">IF(tbl_coded[[#This Row],[ISIN]]="","",IF(OR(_xll.BDP(_xll.BDP(tbl_coded[[#This Row],[ISIN]]&amp;" Corp", "ISSUER_EQUITY_TICKER")&amp;" Equity",AJ$1)="#N/A N/A"),"--",_xll.BDP(_xll.BDP(tbl_coded[[#This Row],[ISIN]]&amp;" Corp", "ISSUER_EQUITY_TICKER")&amp;" Equity",AJ$1)))</f>
        <v>#NAME?</v>
      </c>
      <c r="AK1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25" t="e">
        <f ca="1">IF(tbl_coded[[#This Row],[ISIN]]="","",IF(OR(_xll.BDP(_xll.BDP(tbl_coded[[#This Row],[ISIN]]&amp;" Corp", "ISSUER_EQUITY_TICKER")&amp;" Equity",AL$1)="#N/A N/A"),"--",_xll.BDP(_xll.BDP(tbl_coded[[#This Row],[ISIN]]&amp;" Corp", "ISSUER_EQUITY_TICKER")&amp;" Equity",AL$1)))</f>
        <v>#NAME?</v>
      </c>
      <c r="AM10" s="125" t="e">
        <f ca="1">IF(tbl_coded[[#This Row],[ISIN]]="","",IF(_xll.BDS($B10&amp;" Corp",AM$1)="#N/A Field Not Applicable","",_xll.BDS($B10&amp;" Corp",AM$1)))</f>
        <v>#NAME?</v>
      </c>
      <c r="AN10" s="125" t="e">
        <f ca="1">IF(tbl_coded[[#This Row],[ISIN]]="","",IF(_xll.BDP(tbl_coded[[#This Row],[KPW Provider BBID]]&amp;" CompanyID","NAME")="#N/A Invalid Security","",_xll.BDP(tbl_coded[[#This Row],[KPW Provider BBID]]&amp;" CompanyID","NAME")))</f>
        <v>#NAME?</v>
      </c>
      <c r="AO10" s="125" t="e">
        <f ca="1">IF(tbl_coded[[#This Row],[ISIN]]="","",IF(_xll.BDP(tbl_coded[[#This Row],[KPW Provider BBID]]&amp;" CompanyID",$AO$1)="#N/A Invalid Security","--",IF(_xll.BDP(tbl_coded[[#This Row],[KPW Provider BBID]]&amp;" CompanyID",$AO$1)="#N/A N/A","--",_xll.BDP(tbl_coded[[#This Row],[KPW Provider BBID]]&amp;" CompanyID",$AO$1))))</f>
        <v>#NAME?</v>
      </c>
      <c r="AP10" s="125" t="e">
        <f ca="1">IF(tbl_coded[[#This Row],[ISIN]]="","",IF(_xll.BDP(tbl_coded[[#This Row],[KPW Provider BBID]]&amp;" CompanyID",$AP$1)="#N/A Invalid Security","--",IF(_xll.BDP(tbl_coded[[#This Row],[KPW Provider BBID]]&amp;" CompanyID",$AP$1)="#N/A N/A","--",_xll.BDP(tbl_coded[[#This Row],[KPW Provider BBID]]&amp;" CompanyID",$AP$1))))</f>
        <v>#NAME?</v>
      </c>
      <c r="AQ10" s="125" t="e">
        <f ca="1">IF(tbl_coded[[#This Row],[ISIN]]="","",IF(_xll.BDP(tbl_coded[[#This Row],[KPW Provider BBID]]&amp;" CompanyID",$AQ$1)="#N/A Invalid Security","--",IF(_xll.BDP(tbl_coded[[#This Row],[KPW Provider BBID]]&amp;" CompanyID",$AQ$1)="#N/A N/A","--",_xll.BDP(tbl_coded[[#This Row],[KPW Provider BBID]]&amp;" CompanyID",$AQ$1))))</f>
        <v>#NAME?</v>
      </c>
      <c r="AR10" s="125" t="e">
        <f ca="1">IF(tbl_coded[[#This Row],[ISIN]]="","",tbl_coded[[#This Row],[穆迪KPW评级]]&amp;"/"&amp;tbl_coded[[#This Row],[SPKPW评级]]&amp;"/"&amp;tbl_coded[[#This Row],[FITCHKPW评级]])</f>
        <v>#NAME?</v>
      </c>
      <c r="AS10" s="125" t="e">
        <f ca="1">IF(tbl_coded[[#This Row],[ISIN]]="","",IF(OR(_xll.BDP($B10&amp;" Corp",AS$1)="#N/A N/A"),"--",_xll.BDP($B10&amp;" Corp",AS$1)))</f>
        <v>#NAME?</v>
      </c>
      <c r="AT10" s="125" t="e">
        <f ca="1">IF(tbl_coded[[#This Row],[ISIN]]="","",IF(_xll.BDS($B10&amp;" Corp",AT$1)="#N/A Field Not Applicable","",_xll.BDS($B10&amp;" Corp",AT$1)))</f>
        <v>#NAME?</v>
      </c>
      <c r="AU10" s="125" t="e">
        <f ca="1">IF(tbl_coded[[#This Row],[SBLC Provider BBID]]="","",_xll.BDP(tbl_coded[[#This Row],[SBLC Provider BBID]]&amp;" CompanyID","NAME"))</f>
        <v>#NAME?</v>
      </c>
      <c r="AV10" s="125" t="e">
        <f ca="1">IF(tbl_coded[[#This Row],[ISIN]]="","",IF(OR(_xll.BDP($B10&amp;" Corp",AV$1)="#N/A N/A"),"--",TEXT(_xll.BDP($B10&amp;" Corp",AV$1),"yyyy/mm/dd")))</f>
        <v>#NAME?</v>
      </c>
      <c r="AW10" s="125" t="e">
        <f ca="1">IF(tbl_coded[[#This Row],[ISIN]]="","",IF(OR(_xll.BDP($B10&amp;" Corp",AW$1)="#N/A N/A"),"--",TEXT(_xll.BDP($B10&amp;" Corp",AW$1),"yyyy/mm/dd")))</f>
        <v>#NAME?</v>
      </c>
      <c r="AX10" s="125" t="e">
        <f ca="1">IF(tbl_coded[[#This Row],[ISIN]]="","",IF(OR(_xll.BDP($B10&amp;" Corp",AX$1)="#N/A N/A"),"--",TEXT(_xll.BDP($B10&amp;" Corp",AX$1),"yyyy/mm/dd")))</f>
        <v>#NAME?</v>
      </c>
      <c r="AY10" s="125" t="e">
        <f ca="1">IF(tbl_coded[[#This Row],[ISIN]]="","",IF(OR(_xll.BDP($B10&amp;" Corp",AY$1)="#N/A Field Not Applicable"),"--",TEXT(_xll.BDP($B10&amp;" Corp",AY$1),"yyyy/mm/dd")))</f>
        <v>#NAME?</v>
      </c>
      <c r="AZ10" s="125" t="e">
        <f ca="1">IF(tbl_coded[[#This Row],[ISIN]]="","",IF(OR(_xll.BDP($B10&amp;" Corp",AZ$1)="#N/A N/A"),"--",_xll.BDP($B10&amp;" Corp",AZ$1)))</f>
        <v>#NAME?</v>
      </c>
      <c r="BA10" s="125" t="e">
        <f ca="1">IF(tbl_coded[[#This Row],[ISIN]]="","",IF(OR(_xll.BDP($B10&amp;" Corp",BA$1)="#N/A N/A"),"--",_xll.BDP($B10&amp;" Corp",BA$1)))</f>
        <v>#NAME?</v>
      </c>
      <c r="BB10" s="125" t="e">
        <f ca="1">IF(tbl_coded[[#This Row],[ISIN]]="","",IF(OR(_xll.BDP($B10&amp;" Corp",BB$1)="#N/A N/A"),"--",_xll.BDP($B10&amp;" Corp",BB$1)))</f>
        <v>#NAME?</v>
      </c>
      <c r="BC10" s="125" t="e">
        <f ca="1">IF(tbl_coded[[#This Row],[ISIN]]="","",IF(OR(_xll.BDP($B10&amp;" Corp",BC$1)="#N/A Field Not Applicable"),"--",_xll.BDP($B10&amp;" Corp",BC$1)))</f>
        <v>#NAME?</v>
      </c>
      <c r="BD10" s="125" t="e">
        <f ca="1">IF(tbl_coded[[#This Row],[ISIN]]="","",IF(OR(_xll.BDP($B10&amp;" Corp",BD$1)="#N/A Field Not Applicable"),"--",_xll.BDP($B10&amp;" Corp",BD$1)))</f>
        <v>#NAME?</v>
      </c>
      <c r="BE10" s="125" t="e">
        <f ca="1">IF(tbl_coded[[#This Row],[ISIN]]="","",IF(OR(_xll.BDP($B10&amp;" Corp",BE$1)="#N/A Field Not Applicable"),"--",_xll.BDP($B10&amp;" Corp",BE$1)))</f>
        <v>#NAME?</v>
      </c>
      <c r="BF10" s="125" t="e">
        <f ca="1">IF(tbl_coded[[#This Row],[ISIN]]="","",IF(OR(_xll.BDP($B10&amp;" Corp",BF$1)="#N/A Field Not Applicable"),"--",_xll.BDP($B10&amp;" Corp",BF$1)))</f>
        <v>#NAME?</v>
      </c>
      <c r="BG10" s="125" t="e">
        <f ca="1">IF(tbl_coded[[#This Row],[ISIN]]="","",IF(OR(_xll.BDP($B10&amp;" Corp",BG$1)="#N/A Field Not Applicable"),"--",IF(_xll.BDP($B10&amp;" Corp",BG$1)="#N/A N/A","N",_xll.BDP($B10&amp;" Corp",BG$1))))</f>
        <v>#NAME?</v>
      </c>
      <c r="BH10" s="125" t="e">
        <f ca="1">IF(tbl_coded[[#This Row],[ISIN]]="","",IF(OR(_xll.BDP($B10&amp;" Corp",BH$1)="#N/A N/A"),"",_xll.BDP($B10&amp;" Corp",BH$1)))</f>
        <v>#NAME?</v>
      </c>
      <c r="BI10" s="125" t="e">
        <f ca="1">IF(tbl_coded[[#This Row],[ISIN]]="","",IF(OR(tbl_coded[[#This Row],[Parent company tiker]]=""),"",IF(_xll.BDP(tbl_coded[[#This Row],[Parent company tiker]]&amp;" Equity",BI$1)="#N/A N/A","--",_xll.BDP(tbl_coded[[#This Row],[Parent company tiker]]&amp;" Equity",BI$1))))</f>
        <v>#NAME?</v>
      </c>
      <c r="BJ10" s="125" t="e">
        <f ca="1">IF(tbl_coded[[#This Row],[ISIN]]="","",IF(OR(tbl_coded[[#This Row],[Parent company tiker]]=""),"",IF(_xll.BDP(tbl_coded[[#This Row],[Parent company tiker]]&amp;" Equity",BJ$1)="#N/A N/A","--",_xll.BDP(tbl_coded[[#This Row],[Parent company tiker]]&amp;" Equity",BJ$1))))</f>
        <v>#NAME?</v>
      </c>
      <c r="BK10" s="125" t="e">
        <f ca="1">IF(tbl_coded[[#This Row],[ISIN]]="","",IF(OR(tbl_coded[[#This Row],[Parent company tiker]]=""),"",IF(_xll.BDP(tbl_coded[[#This Row],[Parent company tiker]]&amp;" Equity",BK$1)="#N/A N/A","--",_xll.BDP(tbl_coded[[#This Row],[Parent company tiker]]&amp;" Equity",BK$1))))</f>
        <v>#NAME?</v>
      </c>
      <c r="BL10" s="125" t="e">
        <f ca="1">IF(tbl_coded[[#This Row],[ISIN]]="","",IF(OR(tbl_coded[[#This Row],[Parent company tiker]]=""),"",IF(_xll.BDP(tbl_coded[[#This Row],[Parent company tiker]]&amp;" Equity",BL$1)="#N/A N/A","--",_xll.BDP(tbl_coded[[#This Row],[Parent company tiker]]&amp;" Equity",BL$1))))</f>
        <v>#NAME?</v>
      </c>
      <c r="BM1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25" t="e">
        <f ca="1">IF(tbl_coded[[#This Row],[Column9]]&lt;&gt;"--",tbl_coded[[#This Row],[G''tor rating]],IF(tbl_coded[[#This Row],[KPW Name]]&lt;&gt;"",tbl_coded[[#This Row],[KPW Rating]],IF(tbl_coded[[#This Row],[Parent company tiker]]&lt;&gt;"",tbl_coded[[#This Row],[parent评级]],tbl_coded[[#This Row],[Issuer rating]])))</f>
        <v>#NAME?</v>
      </c>
      <c r="BO10" s="159" t="str">
        <f ca="1">IFERROR(IF(tbl_coded[[#This Row],[GREEN]]="Y","GREEN",IF(tbl_coded[[#This Row],[SUSTAINABLE]]="Y","SUSTAINABLE",IF(tbl_coded[[#This Row],[SOCIAL]]="Y","SOCIAL",IF(tbl_coded[[#This Row],[Sustainable linked]]="Y","SUSTAINABLE LINKED"," ")))),"")</f>
        <v/>
      </c>
      <c r="BP10" s="134"/>
      <c r="BS10" s="71">
        <v>9</v>
      </c>
      <c r="BT10" s="71" t="s">
        <v>79</v>
      </c>
      <c r="BU10" s="71" t="s">
        <v>66</v>
      </c>
      <c r="BV10" s="71" t="s">
        <v>66</v>
      </c>
    </row>
    <row r="11" spans="1:74" ht="15" customHeight="1">
      <c r="A11" s="119">
        <v>9</v>
      </c>
      <c r="B11" s="120" t="str">
        <f>IF(美元债一级!$C$4:$C$1048576&lt;&gt;"",美元债一级!C12,"")</f>
        <v>XS2713733173</v>
      </c>
      <c r="C11" s="121" t="e">
        <f ca="1">IF(tbl_coded[[#This Row],[ISIN]]="","",IF(tbl_coded[[#This Row],[Index]]&gt;$A$1,"",IF(_xll.BDP($B11&amp;" Corp",C$1)="#N/A N/A","",_xll.BDP($B11&amp;" Corp",C$1))))</f>
        <v>#NAME?</v>
      </c>
      <c r="D11" s="121" t="e">
        <f ca="1">IF(tbl_coded[[#This Row],[ISIN]]="","",IF(_xll.BDP($B11&amp;" Corp",D$1)="#N/A N/A","",_xll.BDP($B11&amp;" Corp",D$1)))</f>
        <v>#NAME?</v>
      </c>
      <c r="E11" s="121" t="e">
        <f ca="1">IF(tbl_coded[[#This Row],[ISIN]]="","",IF(_xll.BDP($B11&amp;" Corp",E$1)="#N/A N/A","--",_xll.BDP($B11&amp;" Corp",E$1)))</f>
        <v>#NAME?</v>
      </c>
      <c r="F11" s="121" t="e">
        <f ca="1">IF(tbl_coded[[#This Row],[ISIN]]="","",IF(_xll.BDS($B11&amp;" Corp",F$1)="#N/A Field Not Applicable","",_xll.BDS($B11&amp;" Corp",F$1)))</f>
        <v>#NAME?</v>
      </c>
      <c r="G11" s="121" t="e">
        <f ca="1">IF(tbl_coded[[#This Row],[ISIN]]="","",IF(_xll.BDP($F11&amp;" CompanyID",G$1)="#N/A Invalid Security","",_xll.BDP($F11&amp;" CompanyID",G$1)))</f>
        <v>#NAME?</v>
      </c>
      <c r="H11" s="121" t="e">
        <f ca="1">IF(tbl_coded[[#This Row],[ISIN]]="","",IF(_xll.BDP($B11&amp;" Corp",H$1)="#N/A N/A","--",_xll.BDP($B11&amp;" Corp",H$1)))</f>
        <v>#NAME?</v>
      </c>
      <c r="I11" s="121" t="e">
        <f ca="1">IF(tbl_coded[[#This Row],[ISIN]]="","",IF(_xll.BDP($B11&amp;" Corp",I$1)="#N/A N/A","--",_xll.BDP($B11&amp;" Corp",I$1)))</f>
        <v>#NAME?</v>
      </c>
      <c r="J11" s="121" t="e">
        <f ca="1">IF(tbl_coded[[#This Row],[ISIN]]="","",IF(_xll.BDP($B11&amp;" Corp",J$1)="#N/A N/A","--",_xll.BDP($B11&amp;" Corp",J$1)))</f>
        <v>#NAME?</v>
      </c>
      <c r="K11" s="121" t="e">
        <f ca="1">IF(tbl_coded[[#This Row],[ISIN]]="","",IF(_xll.BDP($B11&amp;" Corp",K$1)="#N/A N/A","--",_xll.BDP($B11&amp;" Corp",K$1)))</f>
        <v>#NAME?</v>
      </c>
      <c r="L11" s="121" t="e">
        <f ca="1">IF(tbl_coded[[#This Row],[ISIN]]="","",IF(_xll.BDP($B11&amp;" Corp",L$1)="#N/A N/A","--",_xll.BDP($B11&amp;" Corp",L$1)))</f>
        <v>#NAME?</v>
      </c>
      <c r="M11" s="121" t="e">
        <f ca="1">IF(tbl_coded[[#This Row],[ISIN]]="","",IF(_xll.BDP($B11&amp;" Corp",M$1)="#N/A N/A","--",_xll.BDP($B11&amp;" Corp",M$1)))</f>
        <v>#NAME?</v>
      </c>
      <c r="N11" s="121" t="e">
        <f ca="1">IF(tbl_coded[[#This Row],[ISIN]]="","",IF(_xll.BDP($B11&amp;" Corp",N$1)="#N/A N/A","--",_xll.BDP($B11&amp;" Corp",N$1)))</f>
        <v>#NAME?</v>
      </c>
      <c r="O11" s="122" t="e">
        <f ca="1">IF(tbl_coded[[#This Row],[ISIN]]="","",IF(_xll.BDP($B11&amp;" Corp",O$1)="#N/A N/A","--",_xll.BDP($B11&amp;" Corp",O$1)))</f>
        <v>#NAME?</v>
      </c>
      <c r="P11" s="122" t="e">
        <f ca="1">IF(tbl_coded[[#This Row],[ISIN]]="","",IF(_xll.BDP($B11&amp;" Corp",P$1)="#N/A N/A","--",_xll.BDP($B11&amp;" Corp",P$1)))</f>
        <v>#NAME?</v>
      </c>
      <c r="Q1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22" t="e">
        <f ca="1">IF(tbl_coded[[#This Row],[ISIN]]="","",IF(OR(_xll.BDP($B11&amp;" Corp",R$1)="#N/A N/A",_xll.BDP($B11&amp;" Corp",R$1)="#N/A Invalid Security",_xll.BDP($B11&amp;" Corp",R$1)="#N/A Field Not Applicable"),"--",_xll.BDP($B11&amp;" Corp",R$1)))</f>
        <v>#NAME?</v>
      </c>
      <c r="S11" s="122" t="e">
        <f ca="1">IF(tbl_coded[[#This Row],[ISIN]]="","",IF(OR(_xll.BDP($R11&amp;" Equity",S$1)="#N/A N/A",_xll.BDP($R11&amp;" Equity",S$1)="#N/A Invalid Security"),"--",_xll.BDP($R11&amp;" Equity",S$1)))</f>
        <v>#NAME?</v>
      </c>
      <c r="T11" s="122" t="e">
        <f ca="1">IF(tbl_coded[[#This Row],[ISIN]]="","",IF(OR(_xll.BDP($R11&amp;" Equity",T$1)="#N/A N/A",_xll.BDP($R11&amp;" Equity",T$1)="#N/A Invalid Security"),"--",_xll.BDP($R11&amp;" Equity",T$1)))</f>
        <v>#NAME?</v>
      </c>
      <c r="U11" s="122" t="e">
        <f ca="1">IF(tbl_coded[[#This Row],[ISIN]]="","",IF(OR(_xll.BDP($R11&amp;" Equity",U$1)="#N/A N/A",_xll.BDP($R11&amp;" Equity",U$1)="#N/A Invalid Security"),"--",_xll.BDP($R11&amp;" Equity",U$1)))</f>
        <v>#NAME?</v>
      </c>
      <c r="V11" s="122" t="e">
        <f ca="1">IF(tbl_coded[[#This Row],[ISIN]]="","",IF(OR(_xll.BDP($R11&amp;" Equity",V$1)="#N/A N/A",_xll.BDP($R11&amp;" Equity",V$1)="#N/A Invalid Security"),"--",_xll.BDP($R11&amp;" Equity",V$1)))</f>
        <v>#NAME?</v>
      </c>
      <c r="W11" s="122" t="e">
        <f ca="1">IF(tbl_coded[[#This Row],[ISIN]]="","",IF(OR(_xll.BDP($R11&amp;" Equity",W$1)="#N/A N/A",_xll.BDP($R11&amp;" Equity",W$1)="#N/A Invalid Security"),"--",_xll.BDP($R11&amp;" Equity",W$1)))</f>
        <v>#NAME?</v>
      </c>
      <c r="X11" s="122" t="e">
        <f ca="1">IF(tbl_coded[[#This Row],[ISIN]]="","",IF(OR(_xll.BDP($R11&amp;" Equity",X$1)="#N/A N/A",_xll.BDP($R11&amp;" Equity",X$1)="#N/A Invalid Security"),"--",_xll.BDP($R11&amp;" Equity",X$1)))</f>
        <v>#NAME?</v>
      </c>
      <c r="Y1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22" t="str">
        <f ca="1">IF(tbl_coded[[#This Row],[ISIN]]="","",IF(ISNUMBER(_xll.BDP(B11&amp;" Corp",Z$1)),_xll.BDP(B11&amp;" Corp",Z$1),""))</f>
        <v/>
      </c>
      <c r="AA11" s="122" t="str">
        <f ca="1">IF(tbl_coded[[#This Row],[ISIN]]="","",IF(ISNUMBER(_xll.BDP(B11&amp;" Corp",AA$1)),_xll.BDP(B11&amp;" Corp",AA$1),""))</f>
        <v/>
      </c>
      <c r="AB11" s="122" t="str">
        <f ca="1">IF(tbl_coded[[#This Row],[ISIN]]="","",IF(ISNUMBER(_xll.BDP(B11&amp;" Corp",AB$1)),_xll.BDP(B11&amp;" Corp",AB$1),""))</f>
        <v/>
      </c>
      <c r="AC11" s="122" t="str">
        <f ca="1">IF(tbl_coded[[#This Row],[ISIN]]="","",IF(ISNUMBER(_xll.BDP(B11&amp;" Corp",AC$1)),_xll.BDP(B11&amp;" Corp",AC$1),""))</f>
        <v/>
      </c>
      <c r="AD11" s="122" t="e">
        <f ca="1">IF(tbl_coded[[#This Row],[ISIN]]="","",IF((_xll.BDP(B11&amp;" Corp",AD$1))="#N/A Field Not Applicable","",_xll.BDP(B11&amp;" Corp",AD$1)))</f>
        <v>#NAME?</v>
      </c>
      <c r="AE11" s="122" t="e">
        <f ca="1">IF(tbl_coded[[#This Row],[ISIN]]="","",IF((_xll.BDP(B11&amp;" Corp",AE$1))="#N/A N/A","--",_xll.BDP(B11&amp;" Corp",AE$1)))</f>
        <v>#NAME?</v>
      </c>
      <c r="AF11" s="122" t="e">
        <f ca="1">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#NAME?</v>
      </c>
      <c r="AG1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 s="123" t="e">
        <f ca="1">IF(tbl_coded[[#This Row],[ISIN]]="","",IF(_xll.BDP($B11&amp;" Corp",AI$1)="#N/A N/A","--",_xll.BDP($B11&amp;" Corp",AI$1)))</f>
        <v>#NAME?</v>
      </c>
      <c r="AJ11" s="122" t="e">
        <f ca="1">IF(tbl_coded[[#This Row],[ISIN]]="","",IF(OR(_xll.BDP(_xll.BDP(tbl_coded[[#This Row],[ISIN]]&amp;" Corp", "ISSUER_EQUITY_TICKER")&amp;" Equity",AJ$1)="#N/A N/A"),"--",_xll.BDP(_xll.BDP(tbl_coded[[#This Row],[ISIN]]&amp;" Corp", "ISSUER_EQUITY_TICKER")&amp;" Equity",AJ$1)))</f>
        <v>#NAME?</v>
      </c>
      <c r="AK1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25" t="e">
        <f ca="1">IF(tbl_coded[[#This Row],[ISIN]]="","",IF(OR(_xll.BDP(_xll.BDP(tbl_coded[[#This Row],[ISIN]]&amp;" Corp", "ISSUER_EQUITY_TICKER")&amp;" Equity",AL$1)="#N/A N/A"),"--",_xll.BDP(_xll.BDP(tbl_coded[[#This Row],[ISIN]]&amp;" Corp", "ISSUER_EQUITY_TICKER")&amp;" Equity",AL$1)))</f>
        <v>#NAME?</v>
      </c>
      <c r="AM11" s="125" t="e">
        <f ca="1">IF(tbl_coded[[#This Row],[ISIN]]="","",IF(_xll.BDS($B11&amp;" Corp",AM$1)="#N/A Field Not Applicable","",_xll.BDS($B11&amp;" Corp",AM$1)))</f>
        <v>#NAME?</v>
      </c>
      <c r="AN11" s="125" t="e">
        <f ca="1">IF(tbl_coded[[#This Row],[ISIN]]="","",IF(_xll.BDP(tbl_coded[[#This Row],[KPW Provider BBID]]&amp;" CompanyID","NAME")="#N/A Invalid Security","",_xll.BDP(tbl_coded[[#This Row],[KPW Provider BBID]]&amp;" CompanyID","NAME")))</f>
        <v>#NAME?</v>
      </c>
      <c r="AO11" s="125" t="e">
        <f ca="1">IF(tbl_coded[[#This Row],[ISIN]]="","",IF(_xll.BDP(tbl_coded[[#This Row],[KPW Provider BBID]]&amp;" CompanyID",$AO$1)="#N/A Invalid Security","--",IF(_xll.BDP(tbl_coded[[#This Row],[KPW Provider BBID]]&amp;" CompanyID",$AO$1)="#N/A N/A","--",_xll.BDP(tbl_coded[[#This Row],[KPW Provider BBID]]&amp;" CompanyID",$AO$1))))</f>
        <v>#NAME?</v>
      </c>
      <c r="AP11" s="125" t="e">
        <f ca="1">IF(tbl_coded[[#This Row],[ISIN]]="","",IF(_xll.BDP(tbl_coded[[#This Row],[KPW Provider BBID]]&amp;" CompanyID",$AP$1)="#N/A Invalid Security","--",IF(_xll.BDP(tbl_coded[[#This Row],[KPW Provider BBID]]&amp;" CompanyID",$AP$1)="#N/A N/A","--",_xll.BDP(tbl_coded[[#This Row],[KPW Provider BBID]]&amp;" CompanyID",$AP$1))))</f>
        <v>#NAME?</v>
      </c>
      <c r="AQ11" s="125" t="e">
        <f ca="1">IF(tbl_coded[[#This Row],[ISIN]]="","",IF(_xll.BDP(tbl_coded[[#This Row],[KPW Provider BBID]]&amp;" CompanyID",$AQ$1)="#N/A Invalid Security","--",IF(_xll.BDP(tbl_coded[[#This Row],[KPW Provider BBID]]&amp;" CompanyID",$AQ$1)="#N/A N/A","--",_xll.BDP(tbl_coded[[#This Row],[KPW Provider BBID]]&amp;" CompanyID",$AQ$1))))</f>
        <v>#NAME?</v>
      </c>
      <c r="AR11" s="125" t="e">
        <f ca="1">IF(tbl_coded[[#This Row],[ISIN]]="","",tbl_coded[[#This Row],[穆迪KPW评级]]&amp;"/"&amp;tbl_coded[[#This Row],[SPKPW评级]]&amp;"/"&amp;tbl_coded[[#This Row],[FITCHKPW评级]])</f>
        <v>#NAME?</v>
      </c>
      <c r="AS11" s="125" t="e">
        <f ca="1">IF(tbl_coded[[#This Row],[ISIN]]="","",IF(OR(_xll.BDP($B11&amp;" Corp",AS$1)="#N/A N/A"),"--",_xll.BDP($B11&amp;" Corp",AS$1)))</f>
        <v>#NAME?</v>
      </c>
      <c r="AT11" s="125" t="e">
        <f ca="1">IF(tbl_coded[[#This Row],[ISIN]]="","",IF(_xll.BDS($B11&amp;" Corp",AT$1)="#N/A Field Not Applicable","",_xll.BDS($B11&amp;" Corp",AT$1)))</f>
        <v>#NAME?</v>
      </c>
      <c r="AU11" s="125" t="e">
        <f ca="1">IF(tbl_coded[[#This Row],[SBLC Provider BBID]]="","",_xll.BDP(tbl_coded[[#This Row],[SBLC Provider BBID]]&amp;" CompanyID","NAME"))</f>
        <v>#NAME?</v>
      </c>
      <c r="AV11" s="125" t="e">
        <f ca="1">IF(tbl_coded[[#This Row],[ISIN]]="","",IF(OR(_xll.BDP($B11&amp;" Corp",AV$1)="#N/A N/A"),"--",TEXT(_xll.BDP($B11&amp;" Corp",AV$1),"yyyy/mm/dd")))</f>
        <v>#NAME?</v>
      </c>
      <c r="AW11" s="125" t="e">
        <f ca="1">IF(tbl_coded[[#This Row],[ISIN]]="","",IF(OR(_xll.BDP($B11&amp;" Corp",AW$1)="#N/A N/A"),"--",TEXT(_xll.BDP($B11&amp;" Corp",AW$1),"yyyy/mm/dd")))</f>
        <v>#NAME?</v>
      </c>
      <c r="AX11" s="125" t="e">
        <f ca="1">IF(tbl_coded[[#This Row],[ISIN]]="","",IF(OR(_xll.BDP($B11&amp;" Corp",AX$1)="#N/A N/A"),"--",TEXT(_xll.BDP($B11&amp;" Corp",AX$1),"yyyy/mm/dd")))</f>
        <v>#NAME?</v>
      </c>
      <c r="AY11" s="125" t="e">
        <f ca="1">IF(tbl_coded[[#This Row],[ISIN]]="","",IF(OR(_xll.BDP($B11&amp;" Corp",AY$1)="#N/A Field Not Applicable"),"--",TEXT(_xll.BDP($B11&amp;" Corp",AY$1),"yyyy/mm/dd")))</f>
        <v>#NAME?</v>
      </c>
      <c r="AZ11" s="125" t="e">
        <f ca="1">IF(tbl_coded[[#This Row],[ISIN]]="","",IF(OR(_xll.BDP($B11&amp;" Corp",AZ$1)="#N/A N/A"),"--",_xll.BDP($B11&amp;" Corp",AZ$1)))</f>
        <v>#NAME?</v>
      </c>
      <c r="BA11" s="125" t="e">
        <f ca="1">IF(tbl_coded[[#This Row],[ISIN]]="","",IF(OR(_xll.BDP($B11&amp;" Corp",BA$1)="#N/A N/A"),"--",_xll.BDP($B11&amp;" Corp",BA$1)))</f>
        <v>#NAME?</v>
      </c>
      <c r="BB11" s="125" t="e">
        <f ca="1">IF(tbl_coded[[#This Row],[ISIN]]="","",IF(OR(_xll.BDP($B11&amp;" Corp",BB$1)="#N/A N/A"),"--",_xll.BDP($B11&amp;" Corp",BB$1)))</f>
        <v>#NAME?</v>
      </c>
      <c r="BC11" s="125" t="e">
        <f ca="1">IF(tbl_coded[[#This Row],[ISIN]]="","",IF(OR(_xll.BDP($B11&amp;" Corp",BC$1)="#N/A Field Not Applicable"),"--",_xll.BDP($B11&amp;" Corp",BC$1)))</f>
        <v>#NAME?</v>
      </c>
      <c r="BD11" s="125" t="e">
        <f ca="1">IF(tbl_coded[[#This Row],[ISIN]]="","",IF(OR(_xll.BDP($B11&amp;" Corp",BD$1)="#N/A Field Not Applicable"),"--",_xll.BDP($B11&amp;" Corp",BD$1)))</f>
        <v>#NAME?</v>
      </c>
      <c r="BE11" s="125" t="e">
        <f ca="1">IF(tbl_coded[[#This Row],[ISIN]]="","",IF(OR(_xll.BDP($B11&amp;" Corp",BE$1)="#N/A Field Not Applicable"),"--",_xll.BDP($B11&amp;" Corp",BE$1)))</f>
        <v>#NAME?</v>
      </c>
      <c r="BF11" s="125" t="e">
        <f ca="1">IF(tbl_coded[[#This Row],[ISIN]]="","",IF(OR(_xll.BDP($B11&amp;" Corp",BF$1)="#N/A Field Not Applicable"),"--",_xll.BDP($B11&amp;" Corp",BF$1)))</f>
        <v>#NAME?</v>
      </c>
      <c r="BG11" s="125" t="e">
        <f ca="1">IF(tbl_coded[[#This Row],[ISIN]]="","",IF(OR(_xll.BDP($B11&amp;" Corp",BG$1)="#N/A Field Not Applicable"),"--",IF(_xll.BDP($B11&amp;" Corp",BG$1)="#N/A N/A","N",_xll.BDP($B11&amp;" Corp",BG$1))))</f>
        <v>#NAME?</v>
      </c>
      <c r="BH11" s="125" t="e">
        <f ca="1">IF(tbl_coded[[#This Row],[ISIN]]="","",IF(OR(_xll.BDP($B11&amp;" Corp",BH$1)="#N/A N/A"),"",_xll.BDP($B11&amp;" Corp",BH$1)))</f>
        <v>#NAME?</v>
      </c>
      <c r="BI11" s="125" t="e">
        <f ca="1">IF(tbl_coded[[#This Row],[ISIN]]="","",IF(OR(tbl_coded[[#This Row],[Parent company tiker]]=""),"",IF(_xll.BDP(tbl_coded[[#This Row],[Parent company tiker]]&amp;" Equity",BI$1)="#N/A N/A","--",_xll.BDP(tbl_coded[[#This Row],[Parent company tiker]]&amp;" Equity",BI$1))))</f>
        <v>#NAME?</v>
      </c>
      <c r="BJ11" s="125" t="e">
        <f ca="1">IF(tbl_coded[[#This Row],[ISIN]]="","",IF(OR(tbl_coded[[#This Row],[Parent company tiker]]=""),"",IF(_xll.BDP(tbl_coded[[#This Row],[Parent company tiker]]&amp;" Equity",BJ$1)="#N/A N/A","--",_xll.BDP(tbl_coded[[#This Row],[Parent company tiker]]&amp;" Equity",BJ$1))))</f>
        <v>#NAME?</v>
      </c>
      <c r="BK11" s="125" t="e">
        <f ca="1">IF(tbl_coded[[#This Row],[ISIN]]="","",IF(OR(tbl_coded[[#This Row],[Parent company tiker]]=""),"",IF(_xll.BDP(tbl_coded[[#This Row],[Parent company tiker]]&amp;" Equity",BK$1)="#N/A N/A","--",_xll.BDP(tbl_coded[[#This Row],[Parent company tiker]]&amp;" Equity",BK$1))))</f>
        <v>#NAME?</v>
      </c>
      <c r="BL11" s="125" t="e">
        <f ca="1">IF(tbl_coded[[#This Row],[ISIN]]="","",IF(OR(tbl_coded[[#This Row],[Parent company tiker]]=""),"",IF(_xll.BDP(tbl_coded[[#This Row],[Parent company tiker]]&amp;" Equity",BL$1)="#N/A N/A","--",_xll.BDP(tbl_coded[[#This Row],[Parent company tiker]]&amp;" Equity",BL$1))))</f>
        <v>#NAME?</v>
      </c>
      <c r="BM1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25" t="e">
        <f ca="1">IF(tbl_coded[[#This Row],[Column9]]&lt;&gt;"--",tbl_coded[[#This Row],[G''tor rating]],IF(tbl_coded[[#This Row],[KPW Name]]&lt;&gt;"",tbl_coded[[#This Row],[KPW Rating]],IF(tbl_coded[[#This Row],[Parent company tiker]]&lt;&gt;"",tbl_coded[[#This Row],[parent评级]],tbl_coded[[#This Row],[Issuer rating]])))</f>
        <v>#NAME?</v>
      </c>
      <c r="BO11" s="159" t="str">
        <f ca="1">IFERROR(IF(tbl_coded[[#This Row],[GREEN]]="Y","GREEN",IF(tbl_coded[[#This Row],[SUSTAINABLE]]="Y","SUSTAINABLE",IF(tbl_coded[[#This Row],[SOCIAL]]="Y","SOCIAL",IF(tbl_coded[[#This Row],[Sustainable linked]]="Y","SUSTAINABLE LINKED"," ")))),"")</f>
        <v/>
      </c>
      <c r="BP11" s="134"/>
      <c r="BS11" s="71">
        <v>10</v>
      </c>
      <c r="BT11" s="71" t="s">
        <v>78</v>
      </c>
      <c r="BU11" s="71" t="s">
        <v>70</v>
      </c>
      <c r="BV11" s="71" t="s">
        <v>70</v>
      </c>
    </row>
    <row r="12" spans="1:74" ht="15" customHeight="1">
      <c r="A12" s="119">
        <v>10</v>
      </c>
      <c r="B12" s="120" t="str">
        <f>IF(美元债一级!$C$4:$C$1048576&lt;&gt;"",美元债一级!C13,"")</f>
        <v>XS2713738990</v>
      </c>
      <c r="C12" s="121" t="e">
        <f ca="1">IF(tbl_coded[[#This Row],[ISIN]]="","",IF(tbl_coded[[#This Row],[Index]]&gt;$A$1,"",IF(_xll.BDP($B12&amp;" Corp",C$1)="#N/A N/A","",_xll.BDP($B12&amp;" Corp",C$1))))</f>
        <v>#NAME?</v>
      </c>
      <c r="D12" s="121" t="e">
        <f ca="1">IF(tbl_coded[[#This Row],[ISIN]]="","",IF(_xll.BDP($B12&amp;" Corp",D$1)="#N/A N/A","",_xll.BDP($B12&amp;" Corp",D$1)))</f>
        <v>#NAME?</v>
      </c>
      <c r="E12" s="121" t="e">
        <f ca="1">IF(tbl_coded[[#This Row],[ISIN]]="","",IF(_xll.BDP($B12&amp;" Corp",E$1)="#N/A N/A","--",_xll.BDP($B12&amp;" Corp",E$1)))</f>
        <v>#NAME?</v>
      </c>
      <c r="F12" s="121" t="e">
        <f ca="1">IF(tbl_coded[[#This Row],[ISIN]]="","",IF(_xll.BDS($B12&amp;" Corp",F$1)="#N/A Field Not Applicable","",_xll.BDS($B12&amp;" Corp",F$1)))</f>
        <v>#NAME?</v>
      </c>
      <c r="G12" s="121" t="e">
        <f ca="1">IF(tbl_coded[[#This Row],[ISIN]]="","",IF(_xll.BDP($F12&amp;" CompanyID",G$1)="#N/A Invalid Security","",_xll.BDP($F12&amp;" CompanyID",G$1)))</f>
        <v>#NAME?</v>
      </c>
      <c r="H12" s="121" t="e">
        <f ca="1">IF(tbl_coded[[#This Row],[ISIN]]="","",IF(_xll.BDP($B12&amp;" Corp",H$1)="#N/A N/A","--",_xll.BDP($B12&amp;" Corp",H$1)))</f>
        <v>#NAME?</v>
      </c>
      <c r="I12" s="121" t="e">
        <f ca="1">IF(tbl_coded[[#This Row],[ISIN]]="","",IF(_xll.BDP($B12&amp;" Corp",I$1)="#N/A N/A","--",_xll.BDP($B12&amp;" Corp",I$1)))</f>
        <v>#NAME?</v>
      </c>
      <c r="J12" s="121" t="e">
        <f ca="1">IF(tbl_coded[[#This Row],[ISIN]]="","",IF(_xll.BDP($B12&amp;" Corp",J$1)="#N/A N/A","--",_xll.BDP($B12&amp;" Corp",J$1)))</f>
        <v>#NAME?</v>
      </c>
      <c r="K12" s="121" t="e">
        <f ca="1">IF(tbl_coded[[#This Row],[ISIN]]="","",IF(_xll.BDP($B12&amp;" Corp",K$1)="#N/A N/A","--",_xll.BDP($B12&amp;" Corp",K$1)))</f>
        <v>#NAME?</v>
      </c>
      <c r="L12" s="121" t="e">
        <f ca="1">IF(tbl_coded[[#This Row],[ISIN]]="","",IF(_xll.BDP($B12&amp;" Corp",L$1)="#N/A N/A","--",_xll.BDP($B12&amp;" Corp",L$1)))</f>
        <v>#NAME?</v>
      </c>
      <c r="M12" s="121" t="e">
        <f ca="1">IF(tbl_coded[[#This Row],[ISIN]]="","",IF(_xll.BDP($B12&amp;" Corp",M$1)="#N/A N/A","--",_xll.BDP($B12&amp;" Corp",M$1)))</f>
        <v>#NAME?</v>
      </c>
      <c r="N12" s="121" t="e">
        <f ca="1">IF(tbl_coded[[#This Row],[ISIN]]="","",IF(_xll.BDP($B12&amp;" Corp",N$1)="#N/A N/A","--",_xll.BDP($B12&amp;" Corp",N$1)))</f>
        <v>#NAME?</v>
      </c>
      <c r="O12" s="122" t="e">
        <f ca="1">IF(tbl_coded[[#This Row],[ISIN]]="","",IF(_xll.BDP($B12&amp;" Corp",O$1)="#N/A N/A","--",_xll.BDP($B12&amp;" Corp",O$1)))</f>
        <v>#NAME?</v>
      </c>
      <c r="P12" s="122" t="e">
        <f ca="1">IF(tbl_coded[[#This Row],[ISIN]]="","",IF(_xll.BDP($B12&amp;" Corp",P$1)="#N/A N/A","--",_xll.BDP($B12&amp;" Corp",P$1)))</f>
        <v>#NAME?</v>
      </c>
      <c r="Q1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22" t="e">
        <f ca="1">IF(tbl_coded[[#This Row],[ISIN]]="","",IF(OR(_xll.BDP($B12&amp;" Corp",R$1)="#N/A N/A",_xll.BDP($B12&amp;" Corp",R$1)="#N/A Invalid Security",_xll.BDP($B12&amp;" Corp",R$1)="#N/A Field Not Applicable"),"--",_xll.BDP($B12&amp;" Corp",R$1)))</f>
        <v>#NAME?</v>
      </c>
      <c r="S12" s="122" t="e">
        <f ca="1">IF(tbl_coded[[#This Row],[ISIN]]="","",IF(OR(_xll.BDP($R12&amp;" Equity",S$1)="#N/A N/A",_xll.BDP($R12&amp;" Equity",S$1)="#N/A Invalid Security"),"--",_xll.BDP($R12&amp;" Equity",S$1)))</f>
        <v>#NAME?</v>
      </c>
      <c r="T12" s="122" t="e">
        <f ca="1">IF(tbl_coded[[#This Row],[ISIN]]="","",IF(OR(_xll.BDP($R12&amp;" Equity",T$1)="#N/A N/A",_xll.BDP($R12&amp;" Equity",T$1)="#N/A Invalid Security"),"--",_xll.BDP($R12&amp;" Equity",T$1)))</f>
        <v>#NAME?</v>
      </c>
      <c r="U12" s="122" t="e">
        <f ca="1">IF(tbl_coded[[#This Row],[ISIN]]="","",IF(OR(_xll.BDP($R12&amp;" Equity",U$1)="#N/A N/A",_xll.BDP($R12&amp;" Equity",U$1)="#N/A Invalid Security"),"--",_xll.BDP($R12&amp;" Equity",U$1)))</f>
        <v>#NAME?</v>
      </c>
      <c r="V12" s="122" t="e">
        <f ca="1">IF(tbl_coded[[#This Row],[ISIN]]="","",IF(OR(_xll.BDP($R12&amp;" Equity",V$1)="#N/A N/A",_xll.BDP($R12&amp;" Equity",V$1)="#N/A Invalid Security"),"--",_xll.BDP($R12&amp;" Equity",V$1)))</f>
        <v>#NAME?</v>
      </c>
      <c r="W12" s="122" t="e">
        <f ca="1">IF(tbl_coded[[#This Row],[ISIN]]="","",IF(OR(_xll.BDP($R12&amp;" Equity",W$1)="#N/A N/A",_xll.BDP($R12&amp;" Equity",W$1)="#N/A Invalid Security"),"--",_xll.BDP($R12&amp;" Equity",W$1)))</f>
        <v>#NAME?</v>
      </c>
      <c r="X12" s="122" t="e">
        <f ca="1">IF(tbl_coded[[#This Row],[ISIN]]="","",IF(OR(_xll.BDP($R12&amp;" Equity",X$1)="#N/A N/A",_xll.BDP($R12&amp;" Equity",X$1)="#N/A Invalid Security"),"--",_xll.BDP($R12&amp;" Equity",X$1)))</f>
        <v>#NAME?</v>
      </c>
      <c r="Y1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22" t="str">
        <f ca="1">IF(tbl_coded[[#This Row],[ISIN]]="","",IF(ISNUMBER(_xll.BDP(B12&amp;" Corp",Z$1)),_xll.BDP(B12&amp;" Corp",Z$1),""))</f>
        <v/>
      </c>
      <c r="AA12" s="122" t="str">
        <f ca="1">IF(tbl_coded[[#This Row],[ISIN]]="","",IF(ISNUMBER(_xll.BDP(B12&amp;" Corp",AA$1)),_xll.BDP(B12&amp;" Corp",AA$1),""))</f>
        <v/>
      </c>
      <c r="AB12" s="122" t="str">
        <f ca="1">IF(tbl_coded[[#This Row],[ISIN]]="","",IF(ISNUMBER(_xll.BDP(B12&amp;" Corp",AB$1)),_xll.BDP(B12&amp;" Corp",AB$1),""))</f>
        <v/>
      </c>
      <c r="AC12" s="122" t="str">
        <f ca="1">IF(tbl_coded[[#This Row],[ISIN]]="","",IF(ISNUMBER(_xll.BDP(B12&amp;" Corp",AC$1)),_xll.BDP(B12&amp;" Corp",AC$1),""))</f>
        <v/>
      </c>
      <c r="AD12" s="122" t="e">
        <f ca="1">IF(tbl_coded[[#This Row],[ISIN]]="","",IF((_xll.BDP(B12&amp;" Corp",AD$1))="#N/A Field Not Applicable","",_xll.BDP(B12&amp;" Corp",AD$1)))</f>
        <v>#NAME?</v>
      </c>
      <c r="AE12" s="122" t="e">
        <f ca="1">IF(tbl_coded[[#This Row],[ISIN]]="","",IF((_xll.BDP(B12&amp;" Corp",AE$1))="#N/A N/A","--",_xll.BDP(B12&amp;" Corp",AE$1)))</f>
        <v>#NAME?</v>
      </c>
      <c r="AF12" s="122" t="e">
        <f ca="1">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#NAME?</v>
      </c>
      <c r="AG1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 s="123" t="e">
        <f ca="1">IF(tbl_coded[[#This Row],[ISIN]]="","",IF(_xll.BDP($B12&amp;" Corp",AI$1)="#N/A N/A","--",_xll.BDP($B12&amp;" Corp",AI$1)))</f>
        <v>#NAME?</v>
      </c>
      <c r="AJ12" s="122" t="e">
        <f ca="1">IF(tbl_coded[[#This Row],[ISIN]]="","",IF(OR(_xll.BDP(_xll.BDP(tbl_coded[[#This Row],[ISIN]]&amp;" Corp", "ISSUER_EQUITY_TICKER")&amp;" Equity",AJ$1)="#N/A N/A"),"--",_xll.BDP(_xll.BDP(tbl_coded[[#This Row],[ISIN]]&amp;" Corp", "ISSUER_EQUITY_TICKER")&amp;" Equity",AJ$1)))</f>
        <v>#NAME?</v>
      </c>
      <c r="AK1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25" t="e">
        <f ca="1">IF(tbl_coded[[#This Row],[ISIN]]="","",IF(OR(_xll.BDP(_xll.BDP(tbl_coded[[#This Row],[ISIN]]&amp;" Corp", "ISSUER_EQUITY_TICKER")&amp;" Equity",AL$1)="#N/A N/A"),"--",_xll.BDP(_xll.BDP(tbl_coded[[#This Row],[ISIN]]&amp;" Corp", "ISSUER_EQUITY_TICKER")&amp;" Equity",AL$1)))</f>
        <v>#NAME?</v>
      </c>
      <c r="AM12" s="125" t="e">
        <f ca="1">IF(tbl_coded[[#This Row],[ISIN]]="","",IF(_xll.BDS($B12&amp;" Corp",AM$1)="#N/A Field Not Applicable","",_xll.BDS($B12&amp;" Corp",AM$1)))</f>
        <v>#NAME?</v>
      </c>
      <c r="AN12" s="125" t="e">
        <f ca="1">IF(tbl_coded[[#This Row],[ISIN]]="","",IF(_xll.BDP(tbl_coded[[#This Row],[KPW Provider BBID]]&amp;" CompanyID","NAME")="#N/A Invalid Security","",_xll.BDP(tbl_coded[[#This Row],[KPW Provider BBID]]&amp;" CompanyID","NAME")))</f>
        <v>#NAME?</v>
      </c>
      <c r="AO12" s="125" t="e">
        <f ca="1">IF(tbl_coded[[#This Row],[ISIN]]="","",IF(_xll.BDP(tbl_coded[[#This Row],[KPW Provider BBID]]&amp;" CompanyID",$AO$1)="#N/A Invalid Security","--",IF(_xll.BDP(tbl_coded[[#This Row],[KPW Provider BBID]]&amp;" CompanyID",$AO$1)="#N/A N/A","--",_xll.BDP(tbl_coded[[#This Row],[KPW Provider BBID]]&amp;" CompanyID",$AO$1))))</f>
        <v>#NAME?</v>
      </c>
      <c r="AP12" s="125" t="e">
        <f ca="1">IF(tbl_coded[[#This Row],[ISIN]]="","",IF(_xll.BDP(tbl_coded[[#This Row],[KPW Provider BBID]]&amp;" CompanyID",$AP$1)="#N/A Invalid Security","--",IF(_xll.BDP(tbl_coded[[#This Row],[KPW Provider BBID]]&amp;" CompanyID",$AP$1)="#N/A N/A","--",_xll.BDP(tbl_coded[[#This Row],[KPW Provider BBID]]&amp;" CompanyID",$AP$1))))</f>
        <v>#NAME?</v>
      </c>
      <c r="AQ12" s="125" t="e">
        <f ca="1">IF(tbl_coded[[#This Row],[ISIN]]="","",IF(_xll.BDP(tbl_coded[[#This Row],[KPW Provider BBID]]&amp;" CompanyID",$AQ$1)="#N/A Invalid Security","--",IF(_xll.BDP(tbl_coded[[#This Row],[KPW Provider BBID]]&amp;" CompanyID",$AQ$1)="#N/A N/A","--",_xll.BDP(tbl_coded[[#This Row],[KPW Provider BBID]]&amp;" CompanyID",$AQ$1))))</f>
        <v>#NAME?</v>
      </c>
      <c r="AR12" s="125" t="e">
        <f ca="1">IF(tbl_coded[[#This Row],[ISIN]]="","",tbl_coded[[#This Row],[穆迪KPW评级]]&amp;"/"&amp;tbl_coded[[#This Row],[SPKPW评级]]&amp;"/"&amp;tbl_coded[[#This Row],[FITCHKPW评级]])</f>
        <v>#NAME?</v>
      </c>
      <c r="AS12" s="125" t="e">
        <f ca="1">IF(tbl_coded[[#This Row],[ISIN]]="","",IF(OR(_xll.BDP($B12&amp;" Corp",AS$1)="#N/A N/A"),"--",_xll.BDP($B12&amp;" Corp",AS$1)))</f>
        <v>#NAME?</v>
      </c>
      <c r="AT12" s="125" t="e">
        <f ca="1">IF(tbl_coded[[#This Row],[ISIN]]="","",IF(_xll.BDS($B12&amp;" Corp",AT$1)="#N/A Field Not Applicable","",_xll.BDS($B12&amp;" Corp",AT$1)))</f>
        <v>#NAME?</v>
      </c>
      <c r="AU12" s="125" t="e">
        <f ca="1">IF(tbl_coded[[#This Row],[SBLC Provider BBID]]="","",_xll.BDP(tbl_coded[[#This Row],[SBLC Provider BBID]]&amp;" CompanyID","NAME"))</f>
        <v>#NAME?</v>
      </c>
      <c r="AV12" s="125" t="e">
        <f ca="1">IF(tbl_coded[[#This Row],[ISIN]]="","",IF(OR(_xll.BDP($B12&amp;" Corp",AV$1)="#N/A N/A"),"--",TEXT(_xll.BDP($B12&amp;" Corp",AV$1),"yyyy/mm/dd")))</f>
        <v>#NAME?</v>
      </c>
      <c r="AW12" s="125" t="e">
        <f ca="1">IF(tbl_coded[[#This Row],[ISIN]]="","",IF(OR(_xll.BDP($B12&amp;" Corp",AW$1)="#N/A N/A"),"--",TEXT(_xll.BDP($B12&amp;" Corp",AW$1),"yyyy/mm/dd")))</f>
        <v>#NAME?</v>
      </c>
      <c r="AX12" s="125" t="e">
        <f ca="1">IF(tbl_coded[[#This Row],[ISIN]]="","",IF(OR(_xll.BDP($B12&amp;" Corp",AX$1)="#N/A N/A"),"--",TEXT(_xll.BDP($B12&amp;" Corp",AX$1),"yyyy/mm/dd")))</f>
        <v>#NAME?</v>
      </c>
      <c r="AY12" s="125" t="e">
        <f ca="1">IF(tbl_coded[[#This Row],[ISIN]]="","",IF(OR(_xll.BDP($B12&amp;" Corp",AY$1)="#N/A Field Not Applicable"),"--",TEXT(_xll.BDP($B12&amp;" Corp",AY$1),"yyyy/mm/dd")))</f>
        <v>#NAME?</v>
      </c>
      <c r="AZ12" s="125" t="e">
        <f ca="1">IF(tbl_coded[[#This Row],[ISIN]]="","",IF(OR(_xll.BDP($B12&amp;" Corp",AZ$1)="#N/A N/A"),"--",_xll.BDP($B12&amp;" Corp",AZ$1)))</f>
        <v>#NAME?</v>
      </c>
      <c r="BA12" s="125" t="e">
        <f ca="1">IF(tbl_coded[[#This Row],[ISIN]]="","",IF(OR(_xll.BDP($B12&amp;" Corp",BA$1)="#N/A N/A"),"--",_xll.BDP($B12&amp;" Corp",BA$1)))</f>
        <v>#NAME?</v>
      </c>
      <c r="BB12" s="125" t="e">
        <f ca="1">IF(tbl_coded[[#This Row],[ISIN]]="","",IF(OR(_xll.BDP($B12&amp;" Corp",BB$1)="#N/A N/A"),"--",_xll.BDP($B12&amp;" Corp",BB$1)))</f>
        <v>#NAME?</v>
      </c>
      <c r="BC12" s="125" t="e">
        <f ca="1">IF(tbl_coded[[#This Row],[ISIN]]="","",IF(OR(_xll.BDP($B12&amp;" Corp",BC$1)="#N/A Field Not Applicable"),"--",_xll.BDP($B12&amp;" Corp",BC$1)))</f>
        <v>#NAME?</v>
      </c>
      <c r="BD12" s="125" t="e">
        <f ca="1">IF(tbl_coded[[#This Row],[ISIN]]="","",IF(OR(_xll.BDP($B12&amp;" Corp",BD$1)="#N/A Field Not Applicable"),"--",_xll.BDP($B12&amp;" Corp",BD$1)))</f>
        <v>#NAME?</v>
      </c>
      <c r="BE12" s="125" t="e">
        <f ca="1">IF(tbl_coded[[#This Row],[ISIN]]="","",IF(OR(_xll.BDP($B12&amp;" Corp",BE$1)="#N/A Field Not Applicable"),"--",_xll.BDP($B12&amp;" Corp",BE$1)))</f>
        <v>#NAME?</v>
      </c>
      <c r="BF12" s="125" t="e">
        <f ca="1">IF(tbl_coded[[#This Row],[ISIN]]="","",IF(OR(_xll.BDP($B12&amp;" Corp",BF$1)="#N/A Field Not Applicable"),"--",_xll.BDP($B12&amp;" Corp",BF$1)))</f>
        <v>#NAME?</v>
      </c>
      <c r="BG12" s="125" t="e">
        <f ca="1">IF(tbl_coded[[#This Row],[ISIN]]="","",IF(OR(_xll.BDP($B12&amp;" Corp",BG$1)="#N/A Field Not Applicable"),"--",IF(_xll.BDP($B12&amp;" Corp",BG$1)="#N/A N/A","N",_xll.BDP($B12&amp;" Corp",BG$1))))</f>
        <v>#NAME?</v>
      </c>
      <c r="BH12" s="125" t="e">
        <f ca="1">IF(tbl_coded[[#This Row],[ISIN]]="","",IF(OR(_xll.BDP($B12&amp;" Corp",BH$1)="#N/A N/A"),"",_xll.BDP($B12&amp;" Corp",BH$1)))</f>
        <v>#NAME?</v>
      </c>
      <c r="BI12" s="125" t="e">
        <f ca="1">IF(tbl_coded[[#This Row],[ISIN]]="","",IF(OR(tbl_coded[[#This Row],[Parent company tiker]]=""),"",IF(_xll.BDP(tbl_coded[[#This Row],[Parent company tiker]]&amp;" Equity",BI$1)="#N/A N/A","--",_xll.BDP(tbl_coded[[#This Row],[Parent company tiker]]&amp;" Equity",BI$1))))</f>
        <v>#NAME?</v>
      </c>
      <c r="BJ12" s="125" t="e">
        <f ca="1">IF(tbl_coded[[#This Row],[ISIN]]="","",IF(OR(tbl_coded[[#This Row],[Parent company tiker]]=""),"",IF(_xll.BDP(tbl_coded[[#This Row],[Parent company tiker]]&amp;" Equity",BJ$1)="#N/A N/A","--",_xll.BDP(tbl_coded[[#This Row],[Parent company tiker]]&amp;" Equity",BJ$1))))</f>
        <v>#NAME?</v>
      </c>
      <c r="BK12" s="125" t="e">
        <f ca="1">IF(tbl_coded[[#This Row],[ISIN]]="","",IF(OR(tbl_coded[[#This Row],[Parent company tiker]]=""),"",IF(_xll.BDP(tbl_coded[[#This Row],[Parent company tiker]]&amp;" Equity",BK$1)="#N/A N/A","--",_xll.BDP(tbl_coded[[#This Row],[Parent company tiker]]&amp;" Equity",BK$1))))</f>
        <v>#NAME?</v>
      </c>
      <c r="BL12" s="125" t="e">
        <f ca="1">IF(tbl_coded[[#This Row],[ISIN]]="","",IF(OR(tbl_coded[[#This Row],[Parent company tiker]]=""),"",IF(_xll.BDP(tbl_coded[[#This Row],[Parent company tiker]]&amp;" Equity",BL$1)="#N/A N/A","--",_xll.BDP(tbl_coded[[#This Row],[Parent company tiker]]&amp;" Equity",BL$1))))</f>
        <v>#NAME?</v>
      </c>
      <c r="BM1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25" t="e">
        <f ca="1">IF(tbl_coded[[#This Row],[Column9]]&lt;&gt;"--",tbl_coded[[#This Row],[G''tor rating]],IF(tbl_coded[[#This Row],[KPW Name]]&lt;&gt;"",tbl_coded[[#This Row],[KPW Rating]],IF(tbl_coded[[#This Row],[Parent company tiker]]&lt;&gt;"",tbl_coded[[#This Row],[parent评级]],tbl_coded[[#This Row],[Issuer rating]])))</f>
        <v>#NAME?</v>
      </c>
      <c r="BO12" s="159" t="str">
        <f ca="1">IFERROR(IF(tbl_coded[[#This Row],[GREEN]]="Y","GREEN",IF(tbl_coded[[#This Row],[SUSTAINABLE]]="Y","SUSTAINABLE",IF(tbl_coded[[#This Row],[SOCIAL]]="Y","SOCIAL",IF(tbl_coded[[#This Row],[Sustainable linked]]="Y","SUSTAINABLE LINKED"," ")))),"")</f>
        <v/>
      </c>
      <c r="BP12" s="134"/>
      <c r="BS12" s="71">
        <v>11</v>
      </c>
      <c r="BT12" s="71" t="s">
        <v>84</v>
      </c>
      <c r="BU12" s="71" t="s">
        <v>77</v>
      </c>
      <c r="BV12" s="71" t="s">
        <v>77</v>
      </c>
    </row>
    <row r="13" spans="1:74" ht="15" customHeight="1">
      <c r="A13" s="119">
        <v>11</v>
      </c>
      <c r="B13" s="120" t="str">
        <f>IF(美元债一级!$C$4:$C$1048576&lt;&gt;"",美元债一级!C14,"")</f>
        <v>XS2685913035</v>
      </c>
      <c r="C13" s="121" t="e">
        <f ca="1">IF(tbl_coded[[#This Row],[ISIN]]="","",IF(tbl_coded[[#This Row],[Index]]&gt;$A$1,"",IF(_xll.BDP($B13&amp;" Corp",C$1)="#N/A N/A","",_xll.BDP($B13&amp;" Corp",C$1))))</f>
        <v>#NAME?</v>
      </c>
      <c r="D13" s="121" t="e">
        <f ca="1">IF(tbl_coded[[#This Row],[ISIN]]="","",IF(_xll.BDP($B13&amp;" Corp",D$1)="#N/A N/A","",_xll.BDP($B13&amp;" Corp",D$1)))</f>
        <v>#NAME?</v>
      </c>
      <c r="E13" s="121" t="e">
        <f ca="1">IF(tbl_coded[[#This Row],[ISIN]]="","",IF(_xll.BDP($B13&amp;" Corp",E$1)="#N/A N/A","--",_xll.BDP($B13&amp;" Corp",E$1)))</f>
        <v>#NAME?</v>
      </c>
      <c r="F13" s="121" t="e">
        <f ca="1">IF(tbl_coded[[#This Row],[ISIN]]="","",IF(_xll.BDS($B13&amp;" Corp",F$1)="#N/A Field Not Applicable","",_xll.BDS($B13&amp;" Corp",F$1)))</f>
        <v>#NAME?</v>
      </c>
      <c r="G13" s="121" t="e">
        <f ca="1">IF(tbl_coded[[#This Row],[ISIN]]="","",IF(_xll.BDP($F13&amp;" CompanyID",G$1)="#N/A Invalid Security","",_xll.BDP($F13&amp;" CompanyID",G$1)))</f>
        <v>#NAME?</v>
      </c>
      <c r="H13" s="121" t="e">
        <f ca="1">IF(tbl_coded[[#This Row],[ISIN]]="","",IF(_xll.BDP($B13&amp;" Corp",H$1)="#N/A N/A","--",_xll.BDP($B13&amp;" Corp",H$1)))</f>
        <v>#NAME?</v>
      </c>
      <c r="I13" s="121" t="e">
        <f ca="1">IF(tbl_coded[[#This Row],[ISIN]]="","",IF(_xll.BDP($B13&amp;" Corp",I$1)="#N/A N/A","--",_xll.BDP($B13&amp;" Corp",I$1)))</f>
        <v>#NAME?</v>
      </c>
      <c r="J13" s="121" t="e">
        <f ca="1">IF(tbl_coded[[#This Row],[ISIN]]="","",IF(_xll.BDP($B13&amp;" Corp",J$1)="#N/A N/A","--",_xll.BDP($B13&amp;" Corp",J$1)))</f>
        <v>#NAME?</v>
      </c>
      <c r="K13" s="121" t="e">
        <f ca="1">IF(tbl_coded[[#This Row],[ISIN]]="","",IF(_xll.BDP($B13&amp;" Corp",K$1)="#N/A N/A","--",_xll.BDP($B13&amp;" Corp",K$1)))</f>
        <v>#NAME?</v>
      </c>
      <c r="L13" s="121" t="e">
        <f ca="1">IF(tbl_coded[[#This Row],[ISIN]]="","",IF(_xll.BDP($B13&amp;" Corp",L$1)="#N/A N/A","--",_xll.BDP($B13&amp;" Corp",L$1)))</f>
        <v>#NAME?</v>
      </c>
      <c r="M13" s="121" t="e">
        <f ca="1">IF(tbl_coded[[#This Row],[ISIN]]="","",IF(_xll.BDP($B13&amp;" Corp",M$1)="#N/A N/A","--",_xll.BDP($B13&amp;" Corp",M$1)))</f>
        <v>#NAME?</v>
      </c>
      <c r="N13" s="121" t="e">
        <f ca="1">IF(tbl_coded[[#This Row],[ISIN]]="","",IF(_xll.BDP($B13&amp;" Corp",N$1)="#N/A N/A","--",_xll.BDP($B13&amp;" Corp",N$1)))</f>
        <v>#NAME?</v>
      </c>
      <c r="O13" s="122" t="e">
        <f ca="1">IF(tbl_coded[[#This Row],[ISIN]]="","",IF(_xll.BDP($B13&amp;" Corp",O$1)="#N/A N/A","--",_xll.BDP($B13&amp;" Corp",O$1)))</f>
        <v>#NAME?</v>
      </c>
      <c r="P13" s="122" t="e">
        <f ca="1">IF(tbl_coded[[#This Row],[ISIN]]="","",IF(_xll.BDP($B13&amp;" Corp",P$1)="#N/A N/A","--",_xll.BDP($B13&amp;" Corp",P$1)))</f>
        <v>#NAME?</v>
      </c>
      <c r="Q1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22" t="e">
        <f ca="1">IF(tbl_coded[[#This Row],[ISIN]]="","",IF(OR(_xll.BDP($B13&amp;" Corp",R$1)="#N/A N/A",_xll.BDP($B13&amp;" Corp",R$1)="#N/A Invalid Security",_xll.BDP($B13&amp;" Corp",R$1)="#N/A Field Not Applicable"),"--",_xll.BDP($B13&amp;" Corp",R$1)))</f>
        <v>#NAME?</v>
      </c>
      <c r="S13" s="122" t="e">
        <f ca="1">IF(tbl_coded[[#This Row],[ISIN]]="","",IF(OR(_xll.BDP($R13&amp;" Equity",S$1)="#N/A N/A",_xll.BDP($R13&amp;" Equity",S$1)="#N/A Invalid Security"),"--",_xll.BDP($R13&amp;" Equity",S$1)))</f>
        <v>#NAME?</v>
      </c>
      <c r="T13" s="122" t="e">
        <f ca="1">IF(tbl_coded[[#This Row],[ISIN]]="","",IF(OR(_xll.BDP($R13&amp;" Equity",T$1)="#N/A N/A",_xll.BDP($R13&amp;" Equity",T$1)="#N/A Invalid Security"),"--",_xll.BDP($R13&amp;" Equity",T$1)))</f>
        <v>#NAME?</v>
      </c>
      <c r="U13" s="122" t="e">
        <f ca="1">IF(tbl_coded[[#This Row],[ISIN]]="","",IF(OR(_xll.BDP($R13&amp;" Equity",U$1)="#N/A N/A",_xll.BDP($R13&amp;" Equity",U$1)="#N/A Invalid Security"),"--",_xll.BDP($R13&amp;" Equity",U$1)))</f>
        <v>#NAME?</v>
      </c>
      <c r="V13" s="122" t="e">
        <f ca="1">IF(tbl_coded[[#This Row],[ISIN]]="","",IF(OR(_xll.BDP($R13&amp;" Equity",V$1)="#N/A N/A",_xll.BDP($R13&amp;" Equity",V$1)="#N/A Invalid Security"),"--",_xll.BDP($R13&amp;" Equity",V$1)))</f>
        <v>#NAME?</v>
      </c>
      <c r="W13" s="122" t="e">
        <f ca="1">IF(tbl_coded[[#This Row],[ISIN]]="","",IF(OR(_xll.BDP($R13&amp;" Equity",W$1)="#N/A N/A",_xll.BDP($R13&amp;" Equity",W$1)="#N/A Invalid Security"),"--",_xll.BDP($R13&amp;" Equity",W$1)))</f>
        <v>#NAME?</v>
      </c>
      <c r="X13" s="122" t="e">
        <f ca="1">IF(tbl_coded[[#This Row],[ISIN]]="","",IF(OR(_xll.BDP($R13&amp;" Equity",X$1)="#N/A N/A",_xll.BDP($R13&amp;" Equity",X$1)="#N/A Invalid Security"),"--",_xll.BDP($R13&amp;" Equity",X$1)))</f>
        <v>#NAME?</v>
      </c>
      <c r="Y1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22" t="str">
        <f ca="1">IF(tbl_coded[[#This Row],[ISIN]]="","",IF(ISNUMBER(_xll.BDP(B13&amp;" Corp",Z$1)),_xll.BDP(B13&amp;" Corp",Z$1),""))</f>
        <v/>
      </c>
      <c r="AA13" s="122" t="str">
        <f ca="1">IF(tbl_coded[[#This Row],[ISIN]]="","",IF(ISNUMBER(_xll.BDP(B13&amp;" Corp",AA$1)),_xll.BDP(B13&amp;" Corp",AA$1),""))</f>
        <v/>
      </c>
      <c r="AB13" s="122" t="str">
        <f ca="1">IF(tbl_coded[[#This Row],[ISIN]]="","",IF(ISNUMBER(_xll.BDP(B13&amp;" Corp",AB$1)),_xll.BDP(B13&amp;" Corp",AB$1),""))</f>
        <v/>
      </c>
      <c r="AC13" s="122" t="str">
        <f ca="1">IF(tbl_coded[[#This Row],[ISIN]]="","",IF(ISNUMBER(_xll.BDP(B13&amp;" Corp",AC$1)),_xll.BDP(B13&amp;" Corp",AC$1),""))</f>
        <v/>
      </c>
      <c r="AD13" s="122" t="e">
        <f ca="1">IF(tbl_coded[[#This Row],[ISIN]]="","",IF((_xll.BDP(B13&amp;" Corp",AD$1))="#N/A Field Not Applicable","",_xll.BDP(B13&amp;" Corp",AD$1)))</f>
        <v>#NAME?</v>
      </c>
      <c r="AE13" s="122" t="e">
        <f ca="1">IF(tbl_coded[[#This Row],[ISIN]]="","",IF((_xll.BDP(B13&amp;" Corp",AE$1))="#N/A N/A","--",_xll.BDP(B13&amp;" Corp",AE$1)))</f>
        <v>#NAME?</v>
      </c>
      <c r="AF13" s="122" t="e">
        <f ca="1">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#NAME?</v>
      </c>
      <c r="AG1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 s="123" t="e">
        <f ca="1">IF(tbl_coded[[#This Row],[ISIN]]="","",IF(_xll.BDP($B13&amp;" Corp",AI$1)="#N/A N/A","--",_xll.BDP($B13&amp;" Corp",AI$1)))</f>
        <v>#NAME?</v>
      </c>
      <c r="AJ13" s="122" t="e">
        <f ca="1">IF(tbl_coded[[#This Row],[ISIN]]="","",IF(OR(_xll.BDP(_xll.BDP(tbl_coded[[#This Row],[ISIN]]&amp;" Corp", "ISSUER_EQUITY_TICKER")&amp;" Equity",AJ$1)="#N/A N/A"),"--",_xll.BDP(_xll.BDP(tbl_coded[[#This Row],[ISIN]]&amp;" Corp", "ISSUER_EQUITY_TICKER")&amp;" Equity",AJ$1)))</f>
        <v>#NAME?</v>
      </c>
      <c r="AK1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25" t="e">
        <f ca="1">IF(tbl_coded[[#This Row],[ISIN]]="","",IF(OR(_xll.BDP(_xll.BDP(tbl_coded[[#This Row],[ISIN]]&amp;" Corp", "ISSUER_EQUITY_TICKER")&amp;" Equity",AL$1)="#N/A N/A"),"--",_xll.BDP(_xll.BDP(tbl_coded[[#This Row],[ISIN]]&amp;" Corp", "ISSUER_EQUITY_TICKER")&amp;" Equity",AL$1)))</f>
        <v>#NAME?</v>
      </c>
      <c r="AM13" s="125" t="e">
        <f ca="1">IF(tbl_coded[[#This Row],[ISIN]]="","",IF(_xll.BDS($B13&amp;" Corp",AM$1)="#N/A Field Not Applicable","",_xll.BDS($B13&amp;" Corp",AM$1)))</f>
        <v>#NAME?</v>
      </c>
      <c r="AN13" s="125" t="e">
        <f ca="1">IF(tbl_coded[[#This Row],[ISIN]]="","",IF(_xll.BDP(tbl_coded[[#This Row],[KPW Provider BBID]]&amp;" CompanyID","NAME")="#N/A Invalid Security","",_xll.BDP(tbl_coded[[#This Row],[KPW Provider BBID]]&amp;" CompanyID","NAME")))</f>
        <v>#NAME?</v>
      </c>
      <c r="AO13" s="125" t="e">
        <f ca="1">IF(tbl_coded[[#This Row],[ISIN]]="","",IF(_xll.BDP(tbl_coded[[#This Row],[KPW Provider BBID]]&amp;" CompanyID",$AO$1)="#N/A Invalid Security","--",IF(_xll.BDP(tbl_coded[[#This Row],[KPW Provider BBID]]&amp;" CompanyID",$AO$1)="#N/A N/A","--",_xll.BDP(tbl_coded[[#This Row],[KPW Provider BBID]]&amp;" CompanyID",$AO$1))))</f>
        <v>#NAME?</v>
      </c>
      <c r="AP13" s="125" t="e">
        <f ca="1">IF(tbl_coded[[#This Row],[ISIN]]="","",IF(_xll.BDP(tbl_coded[[#This Row],[KPW Provider BBID]]&amp;" CompanyID",$AP$1)="#N/A Invalid Security","--",IF(_xll.BDP(tbl_coded[[#This Row],[KPW Provider BBID]]&amp;" CompanyID",$AP$1)="#N/A N/A","--",_xll.BDP(tbl_coded[[#This Row],[KPW Provider BBID]]&amp;" CompanyID",$AP$1))))</f>
        <v>#NAME?</v>
      </c>
      <c r="AQ13" s="125" t="e">
        <f ca="1">IF(tbl_coded[[#This Row],[ISIN]]="","",IF(_xll.BDP(tbl_coded[[#This Row],[KPW Provider BBID]]&amp;" CompanyID",$AQ$1)="#N/A Invalid Security","--",IF(_xll.BDP(tbl_coded[[#This Row],[KPW Provider BBID]]&amp;" CompanyID",$AQ$1)="#N/A N/A","--",_xll.BDP(tbl_coded[[#This Row],[KPW Provider BBID]]&amp;" CompanyID",$AQ$1))))</f>
        <v>#NAME?</v>
      </c>
      <c r="AR13" s="125" t="e">
        <f ca="1">IF(tbl_coded[[#This Row],[ISIN]]="","",tbl_coded[[#This Row],[穆迪KPW评级]]&amp;"/"&amp;tbl_coded[[#This Row],[SPKPW评级]]&amp;"/"&amp;tbl_coded[[#This Row],[FITCHKPW评级]])</f>
        <v>#NAME?</v>
      </c>
      <c r="AS13" s="125" t="e">
        <f ca="1">IF(tbl_coded[[#This Row],[ISIN]]="","",IF(OR(_xll.BDP($B13&amp;" Corp",AS$1)="#N/A N/A"),"--",_xll.BDP($B13&amp;" Corp",AS$1)))</f>
        <v>#NAME?</v>
      </c>
      <c r="AT13" s="125" t="e">
        <f ca="1">IF(tbl_coded[[#This Row],[ISIN]]="","",IF(_xll.BDS($B13&amp;" Corp",AT$1)="#N/A Field Not Applicable","",_xll.BDS($B13&amp;" Corp",AT$1)))</f>
        <v>#NAME?</v>
      </c>
      <c r="AU13" s="125" t="e">
        <f ca="1">IF(tbl_coded[[#This Row],[SBLC Provider BBID]]="","",_xll.BDP(tbl_coded[[#This Row],[SBLC Provider BBID]]&amp;" CompanyID","NAME"))</f>
        <v>#NAME?</v>
      </c>
      <c r="AV13" s="125" t="e">
        <f ca="1">IF(tbl_coded[[#This Row],[ISIN]]="","",IF(OR(_xll.BDP($B13&amp;" Corp",AV$1)="#N/A N/A"),"--",TEXT(_xll.BDP($B13&amp;" Corp",AV$1),"yyyy/mm/dd")))</f>
        <v>#NAME?</v>
      </c>
      <c r="AW13" s="125" t="e">
        <f ca="1">IF(tbl_coded[[#This Row],[ISIN]]="","",IF(OR(_xll.BDP($B13&amp;" Corp",AW$1)="#N/A N/A"),"--",TEXT(_xll.BDP($B13&amp;" Corp",AW$1),"yyyy/mm/dd")))</f>
        <v>#NAME?</v>
      </c>
      <c r="AX13" s="125" t="e">
        <f ca="1">IF(tbl_coded[[#This Row],[ISIN]]="","",IF(OR(_xll.BDP($B13&amp;" Corp",AX$1)="#N/A N/A"),"--",TEXT(_xll.BDP($B13&amp;" Corp",AX$1),"yyyy/mm/dd")))</f>
        <v>#NAME?</v>
      </c>
      <c r="AY13" s="125" t="e">
        <f ca="1">IF(tbl_coded[[#This Row],[ISIN]]="","",IF(OR(_xll.BDP($B13&amp;" Corp",AY$1)="#N/A Field Not Applicable"),"--",TEXT(_xll.BDP($B13&amp;" Corp",AY$1),"yyyy/mm/dd")))</f>
        <v>#NAME?</v>
      </c>
      <c r="AZ13" s="125" t="e">
        <f ca="1">IF(tbl_coded[[#This Row],[ISIN]]="","",IF(OR(_xll.BDP($B13&amp;" Corp",AZ$1)="#N/A N/A"),"--",_xll.BDP($B13&amp;" Corp",AZ$1)))</f>
        <v>#NAME?</v>
      </c>
      <c r="BA13" s="125" t="e">
        <f ca="1">IF(tbl_coded[[#This Row],[ISIN]]="","",IF(OR(_xll.BDP($B13&amp;" Corp",BA$1)="#N/A N/A"),"--",_xll.BDP($B13&amp;" Corp",BA$1)))</f>
        <v>#NAME?</v>
      </c>
      <c r="BB13" s="125" t="e">
        <f ca="1">IF(tbl_coded[[#This Row],[ISIN]]="","",IF(OR(_xll.BDP($B13&amp;" Corp",BB$1)="#N/A N/A"),"--",_xll.BDP($B13&amp;" Corp",BB$1)))</f>
        <v>#NAME?</v>
      </c>
      <c r="BC13" s="125" t="e">
        <f ca="1">IF(tbl_coded[[#This Row],[ISIN]]="","",IF(OR(_xll.BDP($B13&amp;" Corp",BC$1)="#N/A Field Not Applicable"),"--",_xll.BDP($B13&amp;" Corp",BC$1)))</f>
        <v>#NAME?</v>
      </c>
      <c r="BD13" s="125" t="e">
        <f ca="1">IF(tbl_coded[[#This Row],[ISIN]]="","",IF(OR(_xll.BDP($B13&amp;" Corp",BD$1)="#N/A Field Not Applicable"),"--",_xll.BDP($B13&amp;" Corp",BD$1)))</f>
        <v>#NAME?</v>
      </c>
      <c r="BE13" s="125" t="e">
        <f ca="1">IF(tbl_coded[[#This Row],[ISIN]]="","",IF(OR(_xll.BDP($B13&amp;" Corp",BE$1)="#N/A Field Not Applicable"),"--",_xll.BDP($B13&amp;" Corp",BE$1)))</f>
        <v>#NAME?</v>
      </c>
      <c r="BF13" s="125" t="e">
        <f ca="1">IF(tbl_coded[[#This Row],[ISIN]]="","",IF(OR(_xll.BDP($B13&amp;" Corp",BF$1)="#N/A Field Not Applicable"),"--",_xll.BDP($B13&amp;" Corp",BF$1)))</f>
        <v>#NAME?</v>
      </c>
      <c r="BG13" s="125" t="e">
        <f ca="1">IF(tbl_coded[[#This Row],[ISIN]]="","",IF(OR(_xll.BDP($B13&amp;" Corp",BG$1)="#N/A Field Not Applicable"),"--",IF(_xll.BDP($B13&amp;" Corp",BG$1)="#N/A N/A","N",_xll.BDP($B13&amp;" Corp",BG$1))))</f>
        <v>#NAME?</v>
      </c>
      <c r="BH13" s="125" t="e">
        <f ca="1">IF(tbl_coded[[#This Row],[ISIN]]="","",IF(OR(_xll.BDP($B13&amp;" Corp",BH$1)="#N/A N/A"),"",_xll.BDP($B13&amp;" Corp",BH$1)))</f>
        <v>#NAME?</v>
      </c>
      <c r="BI13" s="125" t="e">
        <f ca="1">IF(tbl_coded[[#This Row],[ISIN]]="","",IF(OR(tbl_coded[[#This Row],[Parent company tiker]]=""),"",IF(_xll.BDP(tbl_coded[[#This Row],[Parent company tiker]]&amp;" Equity",BI$1)="#N/A N/A","--",_xll.BDP(tbl_coded[[#This Row],[Parent company tiker]]&amp;" Equity",BI$1))))</f>
        <v>#NAME?</v>
      </c>
      <c r="BJ13" s="125" t="e">
        <f ca="1">IF(tbl_coded[[#This Row],[ISIN]]="","",IF(OR(tbl_coded[[#This Row],[Parent company tiker]]=""),"",IF(_xll.BDP(tbl_coded[[#This Row],[Parent company tiker]]&amp;" Equity",BJ$1)="#N/A N/A","--",_xll.BDP(tbl_coded[[#This Row],[Parent company tiker]]&amp;" Equity",BJ$1))))</f>
        <v>#NAME?</v>
      </c>
      <c r="BK13" s="125" t="e">
        <f ca="1">IF(tbl_coded[[#This Row],[ISIN]]="","",IF(OR(tbl_coded[[#This Row],[Parent company tiker]]=""),"",IF(_xll.BDP(tbl_coded[[#This Row],[Parent company tiker]]&amp;" Equity",BK$1)="#N/A N/A","--",_xll.BDP(tbl_coded[[#This Row],[Parent company tiker]]&amp;" Equity",BK$1))))</f>
        <v>#NAME?</v>
      </c>
      <c r="BL13" s="125" t="e">
        <f ca="1">IF(tbl_coded[[#This Row],[ISIN]]="","",IF(OR(tbl_coded[[#This Row],[Parent company tiker]]=""),"",IF(_xll.BDP(tbl_coded[[#This Row],[Parent company tiker]]&amp;" Equity",BL$1)="#N/A N/A","--",_xll.BDP(tbl_coded[[#This Row],[Parent company tiker]]&amp;" Equity",BL$1))))</f>
        <v>#NAME?</v>
      </c>
      <c r="BM1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25" t="e">
        <f ca="1">IF(tbl_coded[[#This Row],[Column9]]&lt;&gt;"--",tbl_coded[[#This Row],[G''tor rating]],IF(tbl_coded[[#This Row],[KPW Name]]&lt;&gt;"",tbl_coded[[#This Row],[KPW Rating]],IF(tbl_coded[[#This Row],[Parent company tiker]]&lt;&gt;"",tbl_coded[[#This Row],[parent评级]],tbl_coded[[#This Row],[Issuer rating]])))</f>
        <v>#NAME?</v>
      </c>
      <c r="BO13" s="159" t="str">
        <f ca="1">IFERROR(IF(tbl_coded[[#This Row],[GREEN]]="Y","GREEN",IF(tbl_coded[[#This Row],[SUSTAINABLE]]="Y","SUSTAINABLE",IF(tbl_coded[[#This Row],[SOCIAL]]="Y","SOCIAL",IF(tbl_coded[[#This Row],[Sustainable linked]]="Y","SUSTAINABLE LINKED"," ")))),"")</f>
        <v/>
      </c>
      <c r="BP13" s="134"/>
      <c r="BS13" s="71">
        <v>12</v>
      </c>
      <c r="BT13" s="71" t="s">
        <v>65</v>
      </c>
      <c r="BU13" s="71" t="s">
        <v>69</v>
      </c>
      <c r="BV13" s="71" t="s">
        <v>69</v>
      </c>
    </row>
    <row r="14" spans="1:74" ht="15" customHeight="1">
      <c r="A14" s="119">
        <v>12</v>
      </c>
      <c r="B14" s="120" t="str">
        <f>IF(美元债一级!$C$4:$C$1048576&lt;&gt;"",美元债一级!C15,"")</f>
        <v>XS2713321490</v>
      </c>
      <c r="C14" s="121" t="e">
        <f ca="1">IF(tbl_coded[[#This Row],[ISIN]]="","",IF(tbl_coded[[#This Row],[Index]]&gt;$A$1,"",IF(_xll.BDP($B14&amp;" Corp",C$1)="#N/A N/A","",_xll.BDP($B14&amp;" Corp",C$1))))</f>
        <v>#NAME?</v>
      </c>
      <c r="D14" s="121" t="e">
        <f ca="1">IF(tbl_coded[[#This Row],[ISIN]]="","",IF(_xll.BDP($B14&amp;" Corp",D$1)="#N/A N/A","",_xll.BDP($B14&amp;" Corp",D$1)))</f>
        <v>#NAME?</v>
      </c>
      <c r="E14" s="121" t="e">
        <f ca="1">IF(tbl_coded[[#This Row],[ISIN]]="","",IF(_xll.BDP($B14&amp;" Corp",E$1)="#N/A N/A","--",_xll.BDP($B14&amp;" Corp",E$1)))</f>
        <v>#NAME?</v>
      </c>
      <c r="F14" s="121" t="e">
        <f ca="1">IF(tbl_coded[[#This Row],[ISIN]]="","",IF(_xll.BDS($B14&amp;" Corp",F$1)="#N/A Field Not Applicable","",_xll.BDS($B14&amp;" Corp",F$1)))</f>
        <v>#NAME?</v>
      </c>
      <c r="G14" s="121" t="e">
        <f ca="1">IF(tbl_coded[[#This Row],[ISIN]]="","",IF(_xll.BDP($F14&amp;" CompanyID",G$1)="#N/A Invalid Security","",_xll.BDP($F14&amp;" CompanyID",G$1)))</f>
        <v>#NAME?</v>
      </c>
      <c r="H14" s="121" t="e">
        <f ca="1">IF(tbl_coded[[#This Row],[ISIN]]="","",IF(_xll.BDP($B14&amp;" Corp",H$1)="#N/A N/A","--",_xll.BDP($B14&amp;" Corp",H$1)))</f>
        <v>#NAME?</v>
      </c>
      <c r="I14" s="121" t="e">
        <f ca="1">IF(tbl_coded[[#This Row],[ISIN]]="","",IF(_xll.BDP($B14&amp;" Corp",I$1)="#N/A N/A","--",_xll.BDP($B14&amp;" Corp",I$1)))</f>
        <v>#NAME?</v>
      </c>
      <c r="J14" s="121" t="e">
        <f ca="1">IF(tbl_coded[[#This Row],[ISIN]]="","",IF(_xll.BDP($B14&amp;" Corp",J$1)="#N/A N/A","--",_xll.BDP($B14&amp;" Corp",J$1)))</f>
        <v>#NAME?</v>
      </c>
      <c r="K14" s="121" t="e">
        <f ca="1">IF(tbl_coded[[#This Row],[ISIN]]="","",IF(_xll.BDP($B14&amp;" Corp",K$1)="#N/A N/A","--",_xll.BDP($B14&amp;" Corp",K$1)))</f>
        <v>#NAME?</v>
      </c>
      <c r="L14" s="121" t="e">
        <f ca="1">IF(tbl_coded[[#This Row],[ISIN]]="","",IF(_xll.BDP($B14&amp;" Corp",L$1)="#N/A N/A","--",_xll.BDP($B14&amp;" Corp",L$1)))</f>
        <v>#NAME?</v>
      </c>
      <c r="M14" s="121" t="e">
        <f ca="1">IF(tbl_coded[[#This Row],[ISIN]]="","",IF(_xll.BDP($B14&amp;" Corp",M$1)="#N/A N/A","--",_xll.BDP($B14&amp;" Corp",M$1)))</f>
        <v>#NAME?</v>
      </c>
      <c r="N14" s="121" t="e">
        <f ca="1">IF(tbl_coded[[#This Row],[ISIN]]="","",IF(_xll.BDP($B14&amp;" Corp",N$1)="#N/A N/A","--",_xll.BDP($B14&amp;" Corp",N$1)))</f>
        <v>#NAME?</v>
      </c>
      <c r="O14" s="122" t="e">
        <f ca="1">IF(tbl_coded[[#This Row],[ISIN]]="","",IF(_xll.BDP($B14&amp;" Corp",O$1)="#N/A N/A","--",_xll.BDP($B14&amp;" Corp",O$1)))</f>
        <v>#NAME?</v>
      </c>
      <c r="P14" s="122" t="e">
        <f ca="1">IF(tbl_coded[[#This Row],[ISIN]]="","",IF(_xll.BDP($B14&amp;" Corp",P$1)="#N/A N/A","--",_xll.BDP($B14&amp;" Corp",P$1)))</f>
        <v>#NAME?</v>
      </c>
      <c r="Q1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22" t="e">
        <f ca="1">IF(tbl_coded[[#This Row],[ISIN]]="","",IF(OR(_xll.BDP($B14&amp;" Corp",R$1)="#N/A N/A",_xll.BDP($B14&amp;" Corp",R$1)="#N/A Invalid Security",_xll.BDP($B14&amp;" Corp",R$1)="#N/A Field Not Applicable"),"--",_xll.BDP($B14&amp;" Corp",R$1)))</f>
        <v>#NAME?</v>
      </c>
      <c r="S14" s="122" t="e">
        <f ca="1">IF(tbl_coded[[#This Row],[ISIN]]="","",IF(OR(_xll.BDP($R14&amp;" Equity",S$1)="#N/A N/A",_xll.BDP($R14&amp;" Equity",S$1)="#N/A Invalid Security"),"--",_xll.BDP($R14&amp;" Equity",S$1)))</f>
        <v>#NAME?</v>
      </c>
      <c r="T14" s="122" t="e">
        <f ca="1">IF(tbl_coded[[#This Row],[ISIN]]="","",IF(OR(_xll.BDP($R14&amp;" Equity",T$1)="#N/A N/A",_xll.BDP($R14&amp;" Equity",T$1)="#N/A Invalid Security"),"--",_xll.BDP($R14&amp;" Equity",T$1)))</f>
        <v>#NAME?</v>
      </c>
      <c r="U14" s="122" t="e">
        <f ca="1">IF(tbl_coded[[#This Row],[ISIN]]="","",IF(OR(_xll.BDP($R14&amp;" Equity",U$1)="#N/A N/A",_xll.BDP($R14&amp;" Equity",U$1)="#N/A Invalid Security"),"--",_xll.BDP($R14&amp;" Equity",U$1)))</f>
        <v>#NAME?</v>
      </c>
      <c r="V14" s="122" t="e">
        <f ca="1">IF(tbl_coded[[#This Row],[ISIN]]="","",IF(OR(_xll.BDP($R14&amp;" Equity",V$1)="#N/A N/A",_xll.BDP($R14&amp;" Equity",V$1)="#N/A Invalid Security"),"--",_xll.BDP($R14&amp;" Equity",V$1)))</f>
        <v>#NAME?</v>
      </c>
      <c r="W14" s="122" t="e">
        <f ca="1">IF(tbl_coded[[#This Row],[ISIN]]="","",IF(OR(_xll.BDP($R14&amp;" Equity",W$1)="#N/A N/A",_xll.BDP($R14&amp;" Equity",W$1)="#N/A Invalid Security"),"--",_xll.BDP($R14&amp;" Equity",W$1)))</f>
        <v>#NAME?</v>
      </c>
      <c r="X14" s="122" t="e">
        <f ca="1">IF(tbl_coded[[#This Row],[ISIN]]="","",IF(OR(_xll.BDP($R14&amp;" Equity",X$1)="#N/A N/A",_xll.BDP($R14&amp;" Equity",X$1)="#N/A Invalid Security"),"--",_xll.BDP($R14&amp;" Equity",X$1)))</f>
        <v>#NAME?</v>
      </c>
      <c r="Y1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22" t="str">
        <f ca="1">IF(tbl_coded[[#This Row],[ISIN]]="","",IF(ISNUMBER(_xll.BDP(B14&amp;" Corp",Z$1)),_xll.BDP(B14&amp;" Corp",Z$1),""))</f>
        <v/>
      </c>
      <c r="AA14" s="122" t="str">
        <f ca="1">IF(tbl_coded[[#This Row],[ISIN]]="","",IF(ISNUMBER(_xll.BDP(B14&amp;" Corp",AA$1)),_xll.BDP(B14&amp;" Corp",AA$1),""))</f>
        <v/>
      </c>
      <c r="AB14" s="122" t="str">
        <f ca="1">IF(tbl_coded[[#This Row],[ISIN]]="","",IF(ISNUMBER(_xll.BDP(B14&amp;" Corp",AB$1)),_xll.BDP(B14&amp;" Corp",AB$1),""))</f>
        <v/>
      </c>
      <c r="AC14" s="122" t="str">
        <f ca="1">IF(tbl_coded[[#This Row],[ISIN]]="","",IF(ISNUMBER(_xll.BDP(B14&amp;" Corp",AC$1)),_xll.BDP(B14&amp;" Corp",AC$1),""))</f>
        <v/>
      </c>
      <c r="AD14" s="122" t="e">
        <f ca="1">IF(tbl_coded[[#This Row],[ISIN]]="","",IF((_xll.BDP(B14&amp;" Corp",AD$1))="#N/A Field Not Applicable","",_xll.BDP(B14&amp;" Corp",AD$1)))</f>
        <v>#NAME?</v>
      </c>
      <c r="AE14" s="122" t="e">
        <f ca="1">IF(tbl_coded[[#This Row],[ISIN]]="","",IF((_xll.BDP(B14&amp;" Corp",AE$1))="#N/A N/A","--",_xll.BDP(B14&amp;" Corp",AE$1)))</f>
        <v>#NAME?</v>
      </c>
      <c r="AF14" s="122" t="e">
        <f ca="1">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#NAME?</v>
      </c>
      <c r="AG1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 s="123" t="e">
        <f ca="1">IF(tbl_coded[[#This Row],[ISIN]]="","",IF(_xll.BDP($B14&amp;" Corp",AI$1)="#N/A N/A","--",_xll.BDP($B14&amp;" Corp",AI$1)))</f>
        <v>#NAME?</v>
      </c>
      <c r="AJ14" s="122" t="e">
        <f ca="1">IF(tbl_coded[[#This Row],[ISIN]]="","",IF(OR(_xll.BDP(_xll.BDP(tbl_coded[[#This Row],[ISIN]]&amp;" Corp", "ISSUER_EQUITY_TICKER")&amp;" Equity",AJ$1)="#N/A N/A"),"--",_xll.BDP(_xll.BDP(tbl_coded[[#This Row],[ISIN]]&amp;" Corp", "ISSUER_EQUITY_TICKER")&amp;" Equity",AJ$1)))</f>
        <v>#NAME?</v>
      </c>
      <c r="AK1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25" t="e">
        <f ca="1">IF(tbl_coded[[#This Row],[ISIN]]="","",IF(OR(_xll.BDP(_xll.BDP(tbl_coded[[#This Row],[ISIN]]&amp;" Corp", "ISSUER_EQUITY_TICKER")&amp;" Equity",AL$1)="#N/A N/A"),"--",_xll.BDP(_xll.BDP(tbl_coded[[#This Row],[ISIN]]&amp;" Corp", "ISSUER_EQUITY_TICKER")&amp;" Equity",AL$1)))</f>
        <v>#NAME?</v>
      </c>
      <c r="AM14" s="125" t="e">
        <f ca="1">IF(tbl_coded[[#This Row],[ISIN]]="","",IF(_xll.BDS($B14&amp;" Corp",AM$1)="#N/A Field Not Applicable","",_xll.BDS($B14&amp;" Corp",AM$1)))</f>
        <v>#NAME?</v>
      </c>
      <c r="AN14" s="125" t="e">
        <f ca="1">IF(tbl_coded[[#This Row],[ISIN]]="","",IF(_xll.BDP(tbl_coded[[#This Row],[KPW Provider BBID]]&amp;" CompanyID","NAME")="#N/A Invalid Security","",_xll.BDP(tbl_coded[[#This Row],[KPW Provider BBID]]&amp;" CompanyID","NAME")))</f>
        <v>#NAME?</v>
      </c>
      <c r="AO14" s="125" t="e">
        <f ca="1">IF(tbl_coded[[#This Row],[ISIN]]="","",IF(_xll.BDP(tbl_coded[[#This Row],[KPW Provider BBID]]&amp;" CompanyID",$AO$1)="#N/A Invalid Security","--",IF(_xll.BDP(tbl_coded[[#This Row],[KPW Provider BBID]]&amp;" CompanyID",$AO$1)="#N/A N/A","--",_xll.BDP(tbl_coded[[#This Row],[KPW Provider BBID]]&amp;" CompanyID",$AO$1))))</f>
        <v>#NAME?</v>
      </c>
      <c r="AP14" s="125" t="e">
        <f ca="1">IF(tbl_coded[[#This Row],[ISIN]]="","",IF(_xll.BDP(tbl_coded[[#This Row],[KPW Provider BBID]]&amp;" CompanyID",$AP$1)="#N/A Invalid Security","--",IF(_xll.BDP(tbl_coded[[#This Row],[KPW Provider BBID]]&amp;" CompanyID",$AP$1)="#N/A N/A","--",_xll.BDP(tbl_coded[[#This Row],[KPW Provider BBID]]&amp;" CompanyID",$AP$1))))</f>
        <v>#NAME?</v>
      </c>
      <c r="AQ14" s="125" t="e">
        <f ca="1">IF(tbl_coded[[#This Row],[ISIN]]="","",IF(_xll.BDP(tbl_coded[[#This Row],[KPW Provider BBID]]&amp;" CompanyID",$AQ$1)="#N/A Invalid Security","--",IF(_xll.BDP(tbl_coded[[#This Row],[KPW Provider BBID]]&amp;" CompanyID",$AQ$1)="#N/A N/A","--",_xll.BDP(tbl_coded[[#This Row],[KPW Provider BBID]]&amp;" CompanyID",$AQ$1))))</f>
        <v>#NAME?</v>
      </c>
      <c r="AR14" s="125" t="e">
        <f ca="1">IF(tbl_coded[[#This Row],[ISIN]]="","",tbl_coded[[#This Row],[穆迪KPW评级]]&amp;"/"&amp;tbl_coded[[#This Row],[SPKPW评级]]&amp;"/"&amp;tbl_coded[[#This Row],[FITCHKPW评级]])</f>
        <v>#NAME?</v>
      </c>
      <c r="AS14" s="125" t="e">
        <f ca="1">IF(tbl_coded[[#This Row],[ISIN]]="","",IF(OR(_xll.BDP($B14&amp;" Corp",AS$1)="#N/A N/A"),"--",_xll.BDP($B14&amp;" Corp",AS$1)))</f>
        <v>#NAME?</v>
      </c>
      <c r="AT14" s="125" t="e">
        <f ca="1">IF(tbl_coded[[#This Row],[ISIN]]="","",IF(_xll.BDS($B14&amp;" Corp",AT$1)="#N/A Field Not Applicable","",_xll.BDS($B14&amp;" Corp",AT$1)))</f>
        <v>#NAME?</v>
      </c>
      <c r="AU14" s="125" t="e">
        <f ca="1">IF(tbl_coded[[#This Row],[SBLC Provider BBID]]="","",_xll.BDP(tbl_coded[[#This Row],[SBLC Provider BBID]]&amp;" CompanyID","NAME"))</f>
        <v>#NAME?</v>
      </c>
      <c r="AV14" s="125" t="e">
        <f ca="1">IF(tbl_coded[[#This Row],[ISIN]]="","",IF(OR(_xll.BDP($B14&amp;" Corp",AV$1)="#N/A N/A"),"--",TEXT(_xll.BDP($B14&amp;" Corp",AV$1),"yyyy/mm/dd")))</f>
        <v>#NAME?</v>
      </c>
      <c r="AW14" s="125" t="e">
        <f ca="1">IF(tbl_coded[[#This Row],[ISIN]]="","",IF(OR(_xll.BDP($B14&amp;" Corp",AW$1)="#N/A N/A"),"--",TEXT(_xll.BDP($B14&amp;" Corp",AW$1),"yyyy/mm/dd")))</f>
        <v>#NAME?</v>
      </c>
      <c r="AX14" s="125" t="e">
        <f ca="1">IF(tbl_coded[[#This Row],[ISIN]]="","",IF(OR(_xll.BDP($B14&amp;" Corp",AX$1)="#N/A N/A"),"--",TEXT(_xll.BDP($B14&amp;" Corp",AX$1),"yyyy/mm/dd")))</f>
        <v>#NAME?</v>
      </c>
      <c r="AY14" s="125" t="e">
        <f ca="1">IF(tbl_coded[[#This Row],[ISIN]]="","",IF(OR(_xll.BDP($B14&amp;" Corp",AY$1)="#N/A Field Not Applicable"),"--",TEXT(_xll.BDP($B14&amp;" Corp",AY$1),"yyyy/mm/dd")))</f>
        <v>#NAME?</v>
      </c>
      <c r="AZ14" s="125" t="e">
        <f ca="1">IF(tbl_coded[[#This Row],[ISIN]]="","",IF(OR(_xll.BDP($B14&amp;" Corp",AZ$1)="#N/A N/A"),"--",_xll.BDP($B14&amp;" Corp",AZ$1)))</f>
        <v>#NAME?</v>
      </c>
      <c r="BA14" s="125" t="e">
        <f ca="1">IF(tbl_coded[[#This Row],[ISIN]]="","",IF(OR(_xll.BDP($B14&amp;" Corp",BA$1)="#N/A N/A"),"--",_xll.BDP($B14&amp;" Corp",BA$1)))</f>
        <v>#NAME?</v>
      </c>
      <c r="BB14" s="125" t="e">
        <f ca="1">IF(tbl_coded[[#This Row],[ISIN]]="","",IF(OR(_xll.BDP($B14&amp;" Corp",BB$1)="#N/A N/A"),"--",_xll.BDP($B14&amp;" Corp",BB$1)))</f>
        <v>#NAME?</v>
      </c>
      <c r="BC14" s="125" t="e">
        <f ca="1">IF(tbl_coded[[#This Row],[ISIN]]="","",IF(OR(_xll.BDP($B14&amp;" Corp",BC$1)="#N/A Field Not Applicable"),"--",_xll.BDP($B14&amp;" Corp",BC$1)))</f>
        <v>#NAME?</v>
      </c>
      <c r="BD14" s="125" t="e">
        <f ca="1">IF(tbl_coded[[#This Row],[ISIN]]="","",IF(OR(_xll.BDP($B14&amp;" Corp",BD$1)="#N/A Field Not Applicable"),"--",_xll.BDP($B14&amp;" Corp",BD$1)))</f>
        <v>#NAME?</v>
      </c>
      <c r="BE14" s="125" t="e">
        <f ca="1">IF(tbl_coded[[#This Row],[ISIN]]="","",IF(OR(_xll.BDP($B14&amp;" Corp",BE$1)="#N/A Field Not Applicable"),"--",_xll.BDP($B14&amp;" Corp",BE$1)))</f>
        <v>#NAME?</v>
      </c>
      <c r="BF14" s="125" t="e">
        <f ca="1">IF(tbl_coded[[#This Row],[ISIN]]="","",IF(OR(_xll.BDP($B14&amp;" Corp",BF$1)="#N/A Field Not Applicable"),"--",_xll.BDP($B14&amp;" Corp",BF$1)))</f>
        <v>#NAME?</v>
      </c>
      <c r="BG14" s="125" t="e">
        <f ca="1">IF(tbl_coded[[#This Row],[ISIN]]="","",IF(OR(_xll.BDP($B14&amp;" Corp",BG$1)="#N/A Field Not Applicable"),"--",IF(_xll.BDP($B14&amp;" Corp",BG$1)="#N/A N/A","N",_xll.BDP($B14&amp;" Corp",BG$1))))</f>
        <v>#NAME?</v>
      </c>
      <c r="BH14" s="125" t="e">
        <f ca="1">IF(tbl_coded[[#This Row],[ISIN]]="","",IF(OR(_xll.BDP($B14&amp;" Corp",BH$1)="#N/A N/A"),"",_xll.BDP($B14&amp;" Corp",BH$1)))</f>
        <v>#NAME?</v>
      </c>
      <c r="BI14" s="125" t="e">
        <f ca="1">IF(tbl_coded[[#This Row],[ISIN]]="","",IF(OR(tbl_coded[[#This Row],[Parent company tiker]]=""),"",IF(_xll.BDP(tbl_coded[[#This Row],[Parent company tiker]]&amp;" Equity",BI$1)="#N/A N/A","--",_xll.BDP(tbl_coded[[#This Row],[Parent company tiker]]&amp;" Equity",BI$1))))</f>
        <v>#NAME?</v>
      </c>
      <c r="BJ14" s="125" t="e">
        <f ca="1">IF(tbl_coded[[#This Row],[ISIN]]="","",IF(OR(tbl_coded[[#This Row],[Parent company tiker]]=""),"",IF(_xll.BDP(tbl_coded[[#This Row],[Parent company tiker]]&amp;" Equity",BJ$1)="#N/A N/A","--",_xll.BDP(tbl_coded[[#This Row],[Parent company tiker]]&amp;" Equity",BJ$1))))</f>
        <v>#NAME?</v>
      </c>
      <c r="BK14" s="125" t="e">
        <f ca="1">IF(tbl_coded[[#This Row],[ISIN]]="","",IF(OR(tbl_coded[[#This Row],[Parent company tiker]]=""),"",IF(_xll.BDP(tbl_coded[[#This Row],[Parent company tiker]]&amp;" Equity",BK$1)="#N/A N/A","--",_xll.BDP(tbl_coded[[#This Row],[Parent company tiker]]&amp;" Equity",BK$1))))</f>
        <v>#NAME?</v>
      </c>
      <c r="BL14" s="125" t="e">
        <f ca="1">IF(tbl_coded[[#This Row],[ISIN]]="","",IF(OR(tbl_coded[[#This Row],[Parent company tiker]]=""),"",IF(_xll.BDP(tbl_coded[[#This Row],[Parent company tiker]]&amp;" Equity",BL$1)="#N/A N/A","--",_xll.BDP(tbl_coded[[#This Row],[Parent company tiker]]&amp;" Equity",BL$1))))</f>
        <v>#NAME?</v>
      </c>
      <c r="BM1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25" t="e">
        <f ca="1">IF(tbl_coded[[#This Row],[Column9]]&lt;&gt;"--",tbl_coded[[#This Row],[G''tor rating]],IF(tbl_coded[[#This Row],[KPW Name]]&lt;&gt;"",tbl_coded[[#This Row],[KPW Rating]],IF(tbl_coded[[#This Row],[Parent company tiker]]&lt;&gt;"",tbl_coded[[#This Row],[parent评级]],tbl_coded[[#This Row],[Issuer rating]])))</f>
        <v>#NAME?</v>
      </c>
      <c r="BO14" s="159" t="str">
        <f ca="1">IFERROR(IF(tbl_coded[[#This Row],[GREEN]]="Y","GREEN",IF(tbl_coded[[#This Row],[SUSTAINABLE]]="Y","SUSTAINABLE",IF(tbl_coded[[#This Row],[SOCIAL]]="Y","SOCIAL",IF(tbl_coded[[#This Row],[Sustainable linked]]="Y","SUSTAINABLE LINKED"," ")))),"")</f>
        <v/>
      </c>
      <c r="BP14" s="134"/>
      <c r="BS14" s="71">
        <v>13</v>
      </c>
      <c r="BT14" s="71" t="s">
        <v>71</v>
      </c>
      <c r="BU14" s="71" t="s">
        <v>85</v>
      </c>
      <c r="BV14" s="71" t="s">
        <v>85</v>
      </c>
    </row>
    <row r="15" spans="1:74" ht="15" customHeight="1">
      <c r="A15" s="119">
        <v>13</v>
      </c>
      <c r="B15" s="120"/>
      <c r="C15" s="121"/>
      <c r="D15" s="121"/>
      <c r="E15" s="121"/>
      <c r="F15" s="121"/>
      <c r="G15" s="121"/>
      <c r="H15" s="121"/>
      <c r="I15" s="121"/>
      <c r="J15" s="121"/>
      <c r="K15" s="121"/>
      <c r="L15" s="121"/>
      <c r="M15" s="121"/>
      <c r="N15" s="121"/>
      <c r="O15" s="122"/>
      <c r="P15" s="122"/>
      <c r="Q15" s="122"/>
      <c r="R15" s="122"/>
      <c r="S15" s="122"/>
      <c r="T15" s="122"/>
      <c r="U15" s="122"/>
      <c r="V15" s="122"/>
      <c r="W15" s="122"/>
      <c r="X15" s="122"/>
      <c r="Y15" s="122"/>
      <c r="Z15" s="122"/>
      <c r="AA15" s="122"/>
      <c r="AB15" s="122"/>
      <c r="AC15" s="122"/>
      <c r="AD15" s="122"/>
      <c r="AE15" s="122"/>
      <c r="AF15" s="122"/>
      <c r="AG15" s="122"/>
      <c r="AH15" s="123"/>
      <c r="AI15" s="123"/>
      <c r="AJ15" s="122"/>
      <c r="AK15" s="123"/>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59"/>
      <c r="BP15" s="134"/>
      <c r="BS15" s="71">
        <v>14</v>
      </c>
      <c r="BT15" s="71" t="s">
        <v>88</v>
      </c>
      <c r="BU15" s="71" t="s">
        <v>95</v>
      </c>
      <c r="BV15" s="71" t="s">
        <v>95</v>
      </c>
    </row>
    <row r="16" spans="1:74" ht="15" customHeight="1">
      <c r="A16" s="119">
        <v>14</v>
      </c>
      <c r="B16" s="120" t="str">
        <f>IF(美元债一级!$C$4:$C$1048576&lt;&gt;"",美元债一级!C17,"")</f>
        <v>XS2713225261</v>
      </c>
      <c r="C16" s="121" t="e">
        <f ca="1">IF(tbl_coded[[#This Row],[ISIN]]="","",IF(tbl_coded[[#This Row],[Index]]&gt;$A$1,"",IF(_xll.BDP($B16&amp;" Corp",C$1)="#N/A N/A","",_xll.BDP($B16&amp;" Corp",C$1))))</f>
        <v>#NAME?</v>
      </c>
      <c r="D16" s="121" t="e">
        <f ca="1">IF(tbl_coded[[#This Row],[ISIN]]="","",IF(_xll.BDP($B16&amp;" Corp",D$1)="#N/A N/A","",_xll.BDP($B16&amp;" Corp",D$1)))</f>
        <v>#NAME?</v>
      </c>
      <c r="E16" s="121" t="e">
        <f ca="1">IF(tbl_coded[[#This Row],[ISIN]]="","",IF(_xll.BDP($B16&amp;" Corp",E$1)="#N/A N/A","--",_xll.BDP($B16&amp;" Corp",E$1)))</f>
        <v>#NAME?</v>
      </c>
      <c r="F16" s="121" t="e">
        <f ca="1">IF(tbl_coded[[#This Row],[ISIN]]="","",IF(_xll.BDS($B16&amp;" Corp",F$1)="#N/A Field Not Applicable","",_xll.BDS($B16&amp;" Corp",F$1)))</f>
        <v>#NAME?</v>
      </c>
      <c r="G16" s="121" t="e">
        <f ca="1">IF(tbl_coded[[#This Row],[ISIN]]="","",IF(_xll.BDP($F16&amp;" CompanyID",G$1)="#N/A Invalid Security","",_xll.BDP($F16&amp;" CompanyID",G$1)))</f>
        <v>#NAME?</v>
      </c>
      <c r="H16" s="121" t="e">
        <f ca="1">IF(tbl_coded[[#This Row],[ISIN]]="","",IF(_xll.BDP($B16&amp;" Corp",H$1)="#N/A N/A","--",_xll.BDP($B16&amp;" Corp",H$1)))</f>
        <v>#NAME?</v>
      </c>
      <c r="I16" s="121" t="e">
        <f ca="1">IF(tbl_coded[[#This Row],[ISIN]]="","",IF(_xll.BDP($B16&amp;" Corp",I$1)="#N/A N/A","--",_xll.BDP($B16&amp;" Corp",I$1)))</f>
        <v>#NAME?</v>
      </c>
      <c r="J16" s="121" t="e">
        <f ca="1">IF(tbl_coded[[#This Row],[ISIN]]="","",IF(_xll.BDP($B16&amp;" Corp",J$1)="#N/A N/A","--",_xll.BDP($B16&amp;" Corp",J$1)))</f>
        <v>#NAME?</v>
      </c>
      <c r="K16" s="121" t="e">
        <f ca="1">IF(tbl_coded[[#This Row],[ISIN]]="","",IF(_xll.BDP($B16&amp;" Corp",K$1)="#N/A N/A","--",_xll.BDP($B16&amp;" Corp",K$1)))</f>
        <v>#NAME?</v>
      </c>
      <c r="L16" s="121" t="e">
        <f ca="1">IF(tbl_coded[[#This Row],[ISIN]]="","",IF(_xll.BDP($B16&amp;" Corp",L$1)="#N/A N/A","--",_xll.BDP($B16&amp;" Corp",L$1)))</f>
        <v>#NAME?</v>
      </c>
      <c r="M16" s="121" t="e">
        <f ca="1">IF(tbl_coded[[#This Row],[ISIN]]="","",IF(_xll.BDP($B16&amp;" Corp",M$1)="#N/A N/A","--",_xll.BDP($B16&amp;" Corp",M$1)))</f>
        <v>#NAME?</v>
      </c>
      <c r="N16" s="121" t="e">
        <f ca="1">IF(tbl_coded[[#This Row],[ISIN]]="","",IF(_xll.BDP($B16&amp;" Corp",N$1)="#N/A N/A","--",_xll.BDP($B16&amp;" Corp",N$1)))</f>
        <v>#NAME?</v>
      </c>
      <c r="O16" s="122" t="e">
        <f ca="1">IF(tbl_coded[[#This Row],[ISIN]]="","",IF(_xll.BDP($B16&amp;" Corp",O$1)="#N/A N/A","--",_xll.BDP($B16&amp;" Corp",O$1)))</f>
        <v>#NAME?</v>
      </c>
      <c r="P16" s="122" t="e">
        <f ca="1">IF(tbl_coded[[#This Row],[ISIN]]="","",IF(_xll.BDP($B16&amp;" Corp",P$1)="#N/A N/A","--",_xll.BDP($B16&amp;" Corp",P$1)))</f>
        <v>#NAME?</v>
      </c>
      <c r="Q1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22" t="e">
        <f ca="1">IF(tbl_coded[[#This Row],[ISIN]]="","",IF(OR(_xll.BDP($B16&amp;" Corp",R$1)="#N/A N/A",_xll.BDP($B16&amp;" Corp",R$1)="#N/A Invalid Security",_xll.BDP($B16&amp;" Corp",R$1)="#N/A Field Not Applicable"),"--",_xll.BDP($B16&amp;" Corp",R$1)))</f>
        <v>#NAME?</v>
      </c>
      <c r="S16" s="122" t="e">
        <f ca="1">IF(tbl_coded[[#This Row],[ISIN]]="","",IF(OR(_xll.BDP($R16&amp;" Equity",S$1)="#N/A N/A",_xll.BDP($R16&amp;" Equity",S$1)="#N/A Invalid Security"),"--",_xll.BDP($R16&amp;" Equity",S$1)))</f>
        <v>#NAME?</v>
      </c>
      <c r="T16" s="122" t="e">
        <f ca="1">IF(tbl_coded[[#This Row],[ISIN]]="","",IF(OR(_xll.BDP($R16&amp;" Equity",T$1)="#N/A N/A",_xll.BDP($R16&amp;" Equity",T$1)="#N/A Invalid Security"),"--",_xll.BDP($R16&amp;" Equity",T$1)))</f>
        <v>#NAME?</v>
      </c>
      <c r="U16" s="122" t="e">
        <f ca="1">IF(tbl_coded[[#This Row],[ISIN]]="","",IF(OR(_xll.BDP($R16&amp;" Equity",U$1)="#N/A N/A",_xll.BDP($R16&amp;" Equity",U$1)="#N/A Invalid Security"),"--",_xll.BDP($R16&amp;" Equity",U$1)))</f>
        <v>#NAME?</v>
      </c>
      <c r="V16" s="122" t="e">
        <f ca="1">IF(tbl_coded[[#This Row],[ISIN]]="","",IF(OR(_xll.BDP($R16&amp;" Equity",V$1)="#N/A N/A",_xll.BDP($R16&amp;" Equity",V$1)="#N/A Invalid Security"),"--",_xll.BDP($R16&amp;" Equity",V$1)))</f>
        <v>#NAME?</v>
      </c>
      <c r="W16" s="122" t="e">
        <f ca="1">IF(tbl_coded[[#This Row],[ISIN]]="","",IF(OR(_xll.BDP($R16&amp;" Equity",W$1)="#N/A N/A",_xll.BDP($R16&amp;" Equity",W$1)="#N/A Invalid Security"),"--",_xll.BDP($R16&amp;" Equity",W$1)))</f>
        <v>#NAME?</v>
      </c>
      <c r="X16" s="122" t="e">
        <f ca="1">IF(tbl_coded[[#This Row],[ISIN]]="","",IF(OR(_xll.BDP($R16&amp;" Equity",X$1)="#N/A N/A",_xll.BDP($R16&amp;" Equity",X$1)="#N/A Invalid Security"),"--",_xll.BDP($R16&amp;" Equity",X$1)))</f>
        <v>#NAME?</v>
      </c>
      <c r="Y1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22" t="str">
        <f ca="1">IF(tbl_coded[[#This Row],[ISIN]]="","",IF(ISNUMBER(_xll.BDP(B16&amp;" Corp",Z$1)),_xll.BDP(B16&amp;" Corp",Z$1),""))</f>
        <v/>
      </c>
      <c r="AA16" s="122" t="str">
        <f ca="1">IF(tbl_coded[[#This Row],[ISIN]]="","",IF(ISNUMBER(_xll.BDP(B16&amp;" Corp",AA$1)),_xll.BDP(B16&amp;" Corp",AA$1),""))</f>
        <v/>
      </c>
      <c r="AB16" s="122" t="str">
        <f ca="1">IF(tbl_coded[[#This Row],[ISIN]]="","",IF(ISNUMBER(_xll.BDP(B16&amp;" Corp",AB$1)),_xll.BDP(B16&amp;" Corp",AB$1),""))</f>
        <v/>
      </c>
      <c r="AC16" s="122" t="str">
        <f ca="1">IF(tbl_coded[[#This Row],[ISIN]]="","",IF(ISNUMBER(_xll.BDP(B16&amp;" Corp",AC$1)),_xll.BDP(B16&amp;" Corp",AC$1),""))</f>
        <v/>
      </c>
      <c r="AD16" s="122" t="e">
        <f ca="1">IF(tbl_coded[[#This Row],[ISIN]]="","",IF((_xll.BDP(B16&amp;" Corp",AD$1))="#N/A Field Not Applicable","",_xll.BDP(B16&amp;" Corp",AD$1)))</f>
        <v>#NAME?</v>
      </c>
      <c r="AE16" s="122" t="e">
        <f ca="1">IF(tbl_coded[[#This Row],[ISIN]]="","",IF((_xll.BDP(B16&amp;" Corp",AE$1))="#N/A N/A","--",_xll.BDP(B16&amp;" Corp",AE$1)))</f>
        <v>#NAME?</v>
      </c>
      <c r="AF16" s="122" t="e">
        <f ca="1">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#NAME?</v>
      </c>
      <c r="AG1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 s="123" t="e">
        <f ca="1">IF(tbl_coded[[#This Row],[ISIN]]="","",IF(_xll.BDP($B16&amp;" Corp",AI$1)="#N/A N/A","--",_xll.BDP($B16&amp;" Corp",AI$1)))</f>
        <v>#NAME?</v>
      </c>
      <c r="AJ16" s="122" t="e">
        <f ca="1">IF(tbl_coded[[#This Row],[ISIN]]="","",IF(OR(_xll.BDP(_xll.BDP(tbl_coded[[#This Row],[ISIN]]&amp;" Corp", "ISSUER_EQUITY_TICKER")&amp;" Equity",AJ$1)="#N/A N/A"),"--",_xll.BDP(_xll.BDP(tbl_coded[[#This Row],[ISIN]]&amp;" Corp", "ISSUER_EQUITY_TICKER")&amp;" Equity",AJ$1)))</f>
        <v>#NAME?</v>
      </c>
      <c r="AK1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25" t="e">
        <f ca="1">IF(tbl_coded[[#This Row],[ISIN]]="","",IF(OR(_xll.BDP(_xll.BDP(tbl_coded[[#This Row],[ISIN]]&amp;" Corp", "ISSUER_EQUITY_TICKER")&amp;" Equity",AL$1)="#N/A N/A"),"--",_xll.BDP(_xll.BDP(tbl_coded[[#This Row],[ISIN]]&amp;" Corp", "ISSUER_EQUITY_TICKER")&amp;" Equity",AL$1)))</f>
        <v>#NAME?</v>
      </c>
      <c r="AM16" s="125" t="e">
        <f ca="1">IF(tbl_coded[[#This Row],[ISIN]]="","",IF(_xll.BDS($B16&amp;" Corp",AM$1)="#N/A Field Not Applicable","",_xll.BDS($B16&amp;" Corp",AM$1)))</f>
        <v>#NAME?</v>
      </c>
      <c r="AN16" s="125" t="e">
        <f ca="1">IF(tbl_coded[[#This Row],[ISIN]]="","",IF(_xll.BDP(tbl_coded[[#This Row],[KPW Provider BBID]]&amp;" CompanyID","NAME")="#N/A Invalid Security","",_xll.BDP(tbl_coded[[#This Row],[KPW Provider BBID]]&amp;" CompanyID","NAME")))</f>
        <v>#NAME?</v>
      </c>
      <c r="AO16" s="125" t="e">
        <f ca="1">IF(tbl_coded[[#This Row],[ISIN]]="","",IF(_xll.BDP(tbl_coded[[#This Row],[KPW Provider BBID]]&amp;" CompanyID",$AO$1)="#N/A Invalid Security","--",IF(_xll.BDP(tbl_coded[[#This Row],[KPW Provider BBID]]&amp;" CompanyID",$AO$1)="#N/A N/A","--",_xll.BDP(tbl_coded[[#This Row],[KPW Provider BBID]]&amp;" CompanyID",$AO$1))))</f>
        <v>#NAME?</v>
      </c>
      <c r="AP16" s="125" t="e">
        <f ca="1">IF(tbl_coded[[#This Row],[ISIN]]="","",IF(_xll.BDP(tbl_coded[[#This Row],[KPW Provider BBID]]&amp;" CompanyID",$AP$1)="#N/A Invalid Security","--",IF(_xll.BDP(tbl_coded[[#This Row],[KPW Provider BBID]]&amp;" CompanyID",$AP$1)="#N/A N/A","--",_xll.BDP(tbl_coded[[#This Row],[KPW Provider BBID]]&amp;" CompanyID",$AP$1))))</f>
        <v>#NAME?</v>
      </c>
      <c r="AQ16" s="125" t="e">
        <f ca="1">IF(tbl_coded[[#This Row],[ISIN]]="","",IF(_xll.BDP(tbl_coded[[#This Row],[KPW Provider BBID]]&amp;" CompanyID",$AQ$1)="#N/A Invalid Security","--",IF(_xll.BDP(tbl_coded[[#This Row],[KPW Provider BBID]]&amp;" CompanyID",$AQ$1)="#N/A N/A","--",_xll.BDP(tbl_coded[[#This Row],[KPW Provider BBID]]&amp;" CompanyID",$AQ$1))))</f>
        <v>#NAME?</v>
      </c>
      <c r="AR16" s="125" t="e">
        <f ca="1">IF(tbl_coded[[#This Row],[ISIN]]="","",tbl_coded[[#This Row],[穆迪KPW评级]]&amp;"/"&amp;tbl_coded[[#This Row],[SPKPW评级]]&amp;"/"&amp;tbl_coded[[#This Row],[FITCHKPW评级]])</f>
        <v>#NAME?</v>
      </c>
      <c r="AS16" s="125" t="e">
        <f ca="1">IF(tbl_coded[[#This Row],[ISIN]]="","",IF(OR(_xll.BDP($B16&amp;" Corp",AS$1)="#N/A N/A"),"--",_xll.BDP($B16&amp;" Corp",AS$1)))</f>
        <v>#NAME?</v>
      </c>
      <c r="AT16" s="125" t="e">
        <f ca="1">IF(tbl_coded[[#This Row],[ISIN]]="","",IF(_xll.BDS($B16&amp;" Corp",AT$1)="#N/A Field Not Applicable","",_xll.BDS($B16&amp;" Corp",AT$1)))</f>
        <v>#NAME?</v>
      </c>
      <c r="AU16" s="125" t="e">
        <f ca="1">IF(tbl_coded[[#This Row],[SBLC Provider BBID]]="","",_xll.BDP(tbl_coded[[#This Row],[SBLC Provider BBID]]&amp;" CompanyID","NAME"))</f>
        <v>#NAME?</v>
      </c>
      <c r="AV16" s="125" t="e">
        <f ca="1">IF(tbl_coded[[#This Row],[ISIN]]="","",IF(OR(_xll.BDP($B16&amp;" Corp",AV$1)="#N/A N/A"),"--",TEXT(_xll.BDP($B16&amp;" Corp",AV$1),"yyyy/mm/dd")))</f>
        <v>#NAME?</v>
      </c>
      <c r="AW16" s="125" t="e">
        <f ca="1">IF(tbl_coded[[#This Row],[ISIN]]="","",IF(OR(_xll.BDP($B16&amp;" Corp",AW$1)="#N/A N/A"),"--",TEXT(_xll.BDP($B16&amp;" Corp",AW$1),"yyyy/mm/dd")))</f>
        <v>#NAME?</v>
      </c>
      <c r="AX16" s="125" t="e">
        <f ca="1">IF(tbl_coded[[#This Row],[ISIN]]="","",IF(OR(_xll.BDP($B16&amp;" Corp",AX$1)="#N/A N/A"),"--",TEXT(_xll.BDP($B16&amp;" Corp",AX$1),"yyyy/mm/dd")))</f>
        <v>#NAME?</v>
      </c>
      <c r="AY16" s="125" t="e">
        <f ca="1">IF(tbl_coded[[#This Row],[ISIN]]="","",IF(OR(_xll.BDP($B16&amp;" Corp",AY$1)="#N/A Field Not Applicable"),"--",TEXT(_xll.BDP($B16&amp;" Corp",AY$1),"yyyy/mm/dd")))</f>
        <v>#NAME?</v>
      </c>
      <c r="AZ16" s="125" t="e">
        <f ca="1">IF(tbl_coded[[#This Row],[ISIN]]="","",IF(OR(_xll.BDP($B16&amp;" Corp",AZ$1)="#N/A N/A"),"--",_xll.BDP($B16&amp;" Corp",AZ$1)))</f>
        <v>#NAME?</v>
      </c>
      <c r="BA16" s="125" t="e">
        <f ca="1">IF(tbl_coded[[#This Row],[ISIN]]="","",IF(OR(_xll.BDP($B16&amp;" Corp",BA$1)="#N/A N/A"),"--",_xll.BDP($B16&amp;" Corp",BA$1)))</f>
        <v>#NAME?</v>
      </c>
      <c r="BB16" s="125" t="e">
        <f ca="1">IF(tbl_coded[[#This Row],[ISIN]]="","",IF(OR(_xll.BDP($B16&amp;" Corp",BB$1)="#N/A N/A"),"--",_xll.BDP($B16&amp;" Corp",BB$1)))</f>
        <v>#NAME?</v>
      </c>
      <c r="BC16" s="125" t="e">
        <f ca="1">IF(tbl_coded[[#This Row],[ISIN]]="","",IF(OR(_xll.BDP($B16&amp;" Corp",BC$1)="#N/A Field Not Applicable"),"--",_xll.BDP($B16&amp;" Corp",BC$1)))</f>
        <v>#NAME?</v>
      </c>
      <c r="BD16" s="125" t="e">
        <f ca="1">IF(tbl_coded[[#This Row],[ISIN]]="","",IF(OR(_xll.BDP($B16&amp;" Corp",BD$1)="#N/A Field Not Applicable"),"--",_xll.BDP($B16&amp;" Corp",BD$1)))</f>
        <v>#NAME?</v>
      </c>
      <c r="BE16" s="125" t="e">
        <f ca="1">IF(tbl_coded[[#This Row],[ISIN]]="","",IF(OR(_xll.BDP($B16&amp;" Corp",BE$1)="#N/A Field Not Applicable"),"--",_xll.BDP($B16&amp;" Corp",BE$1)))</f>
        <v>#NAME?</v>
      </c>
      <c r="BF16" s="125" t="e">
        <f ca="1">IF(tbl_coded[[#This Row],[ISIN]]="","",IF(OR(_xll.BDP($B16&amp;" Corp",BF$1)="#N/A Field Not Applicable"),"--",_xll.BDP($B16&amp;" Corp",BF$1)))</f>
        <v>#NAME?</v>
      </c>
      <c r="BG16" s="125" t="e">
        <f ca="1">IF(tbl_coded[[#This Row],[ISIN]]="","",IF(OR(_xll.BDP($B16&amp;" Corp",BG$1)="#N/A Field Not Applicable"),"--",IF(_xll.BDP($B16&amp;" Corp",BG$1)="#N/A N/A","N",_xll.BDP($B16&amp;" Corp",BG$1))))</f>
        <v>#NAME?</v>
      </c>
      <c r="BH16" s="125" t="e">
        <f ca="1">IF(tbl_coded[[#This Row],[ISIN]]="","",IF(OR(_xll.BDP($B16&amp;" Corp",BH$1)="#N/A N/A"),"",_xll.BDP($B16&amp;" Corp",BH$1)))</f>
        <v>#NAME?</v>
      </c>
      <c r="BI16" s="125" t="e">
        <f ca="1">IF(tbl_coded[[#This Row],[ISIN]]="","",IF(OR(tbl_coded[[#This Row],[Parent company tiker]]=""),"",IF(_xll.BDP(tbl_coded[[#This Row],[Parent company tiker]]&amp;" Equity",BI$1)="#N/A N/A","--",_xll.BDP(tbl_coded[[#This Row],[Parent company tiker]]&amp;" Equity",BI$1))))</f>
        <v>#NAME?</v>
      </c>
      <c r="BJ16" s="125" t="e">
        <f ca="1">IF(tbl_coded[[#This Row],[ISIN]]="","",IF(OR(tbl_coded[[#This Row],[Parent company tiker]]=""),"",IF(_xll.BDP(tbl_coded[[#This Row],[Parent company tiker]]&amp;" Equity",BJ$1)="#N/A N/A","--",_xll.BDP(tbl_coded[[#This Row],[Parent company tiker]]&amp;" Equity",BJ$1))))</f>
        <v>#NAME?</v>
      </c>
      <c r="BK16" s="125" t="e">
        <f ca="1">IF(tbl_coded[[#This Row],[ISIN]]="","",IF(OR(tbl_coded[[#This Row],[Parent company tiker]]=""),"",IF(_xll.BDP(tbl_coded[[#This Row],[Parent company tiker]]&amp;" Equity",BK$1)="#N/A N/A","--",_xll.BDP(tbl_coded[[#This Row],[Parent company tiker]]&amp;" Equity",BK$1))))</f>
        <v>#NAME?</v>
      </c>
      <c r="BL16" s="125" t="e">
        <f ca="1">IF(tbl_coded[[#This Row],[ISIN]]="","",IF(OR(tbl_coded[[#This Row],[Parent company tiker]]=""),"",IF(_xll.BDP(tbl_coded[[#This Row],[Parent company tiker]]&amp;" Equity",BL$1)="#N/A N/A","--",_xll.BDP(tbl_coded[[#This Row],[Parent company tiker]]&amp;" Equity",BL$1))))</f>
        <v>#NAME?</v>
      </c>
      <c r="BM1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25" t="e">
        <f ca="1">IF(tbl_coded[[#This Row],[Column9]]&lt;&gt;"--",tbl_coded[[#This Row],[G''tor rating]],IF(tbl_coded[[#This Row],[KPW Name]]&lt;&gt;"",tbl_coded[[#This Row],[KPW Rating]],IF(tbl_coded[[#This Row],[Parent company tiker]]&lt;&gt;"",tbl_coded[[#This Row],[parent评级]],tbl_coded[[#This Row],[Issuer rating]])))</f>
        <v>#NAME?</v>
      </c>
      <c r="BO16" s="159" t="str">
        <f ca="1">IFERROR(IF(tbl_coded[[#This Row],[GREEN]]="Y","GREEN",IF(tbl_coded[[#This Row],[SUSTAINABLE]]="Y","SUSTAINABLE",IF(tbl_coded[[#This Row],[SOCIAL]]="Y","SOCIAL",IF(tbl_coded[[#This Row],[Sustainable linked]]="Y","SUSTAINABLE LINKED"," ")))),"")</f>
        <v/>
      </c>
      <c r="BP16" s="134"/>
      <c r="BS16" s="71">
        <v>15</v>
      </c>
      <c r="BT16" s="71" t="s">
        <v>96</v>
      </c>
      <c r="BU16" s="71" t="s">
        <v>86</v>
      </c>
      <c r="BV16" s="71" t="s">
        <v>86</v>
      </c>
    </row>
    <row r="17" spans="1:74" ht="15" customHeight="1">
      <c r="A17" s="119">
        <v>15</v>
      </c>
      <c r="B17" s="120" t="str">
        <f>IF(美元债一级!$C$4:$C$1048576&lt;&gt;"",美元债一级!C18,"")</f>
        <v>XS2713225188</v>
      </c>
      <c r="C17" s="121" t="e">
        <f ca="1">IF(tbl_coded[[#This Row],[ISIN]]="","",IF(tbl_coded[[#This Row],[Index]]&gt;$A$1,"",IF(_xll.BDP($B17&amp;" Corp",C$1)="#N/A N/A","",_xll.BDP($B17&amp;" Corp",C$1))))</f>
        <v>#NAME?</v>
      </c>
      <c r="D17" s="121" t="e">
        <f ca="1">IF(tbl_coded[[#This Row],[ISIN]]="","",IF(_xll.BDP($B17&amp;" Corp",D$1)="#N/A N/A","",_xll.BDP($B17&amp;" Corp",D$1)))</f>
        <v>#NAME?</v>
      </c>
      <c r="E17" s="121" t="e">
        <f ca="1">IF(tbl_coded[[#This Row],[ISIN]]="","",IF(_xll.BDP($B17&amp;" Corp",E$1)="#N/A N/A","--",_xll.BDP($B17&amp;" Corp",E$1)))</f>
        <v>#NAME?</v>
      </c>
      <c r="F17" s="121" t="e">
        <f ca="1">IF(tbl_coded[[#This Row],[ISIN]]="","",IF(_xll.BDS($B17&amp;" Corp",F$1)="#N/A Field Not Applicable","",_xll.BDS($B17&amp;" Corp",F$1)))</f>
        <v>#NAME?</v>
      </c>
      <c r="G17" s="121" t="e">
        <f ca="1">IF(tbl_coded[[#This Row],[ISIN]]="","",IF(_xll.BDP($F17&amp;" CompanyID",G$1)="#N/A Invalid Security","",_xll.BDP($F17&amp;" CompanyID",G$1)))</f>
        <v>#NAME?</v>
      </c>
      <c r="H17" s="121" t="e">
        <f ca="1">IF(tbl_coded[[#This Row],[ISIN]]="","",IF(_xll.BDP($B17&amp;" Corp",H$1)="#N/A N/A","--",_xll.BDP($B17&amp;" Corp",H$1)))</f>
        <v>#NAME?</v>
      </c>
      <c r="I17" s="121" t="e">
        <f ca="1">IF(tbl_coded[[#This Row],[ISIN]]="","",IF(_xll.BDP($B17&amp;" Corp",I$1)="#N/A N/A","--",_xll.BDP($B17&amp;" Corp",I$1)))</f>
        <v>#NAME?</v>
      </c>
      <c r="J17" s="121" t="e">
        <f ca="1">IF(tbl_coded[[#This Row],[ISIN]]="","",IF(_xll.BDP($B17&amp;" Corp",J$1)="#N/A N/A","--",_xll.BDP($B17&amp;" Corp",J$1)))</f>
        <v>#NAME?</v>
      </c>
      <c r="K17" s="121" t="e">
        <f ca="1">IF(tbl_coded[[#This Row],[ISIN]]="","",IF(_xll.BDP($B17&amp;" Corp",K$1)="#N/A N/A","--",_xll.BDP($B17&amp;" Corp",K$1)))</f>
        <v>#NAME?</v>
      </c>
      <c r="L17" s="121" t="e">
        <f ca="1">IF(tbl_coded[[#This Row],[ISIN]]="","",IF(_xll.BDP($B17&amp;" Corp",L$1)="#N/A N/A","--",_xll.BDP($B17&amp;" Corp",L$1)))</f>
        <v>#NAME?</v>
      </c>
      <c r="M17" s="121" t="e">
        <f ca="1">IF(tbl_coded[[#This Row],[ISIN]]="","",IF(_xll.BDP($B17&amp;" Corp",M$1)="#N/A N/A","--",_xll.BDP($B17&amp;" Corp",M$1)))</f>
        <v>#NAME?</v>
      </c>
      <c r="N17" s="121" t="e">
        <f ca="1">IF(tbl_coded[[#This Row],[ISIN]]="","",IF(_xll.BDP($B17&amp;" Corp",N$1)="#N/A N/A","--",_xll.BDP($B17&amp;" Corp",N$1)))</f>
        <v>#NAME?</v>
      </c>
      <c r="O17" s="122" t="e">
        <f ca="1">IF(tbl_coded[[#This Row],[ISIN]]="","",IF(_xll.BDP($B17&amp;" Corp",O$1)="#N/A N/A","--",_xll.BDP($B17&amp;" Corp",O$1)))</f>
        <v>#NAME?</v>
      </c>
      <c r="P17" s="122" t="e">
        <f ca="1">IF(tbl_coded[[#This Row],[ISIN]]="","",IF(_xll.BDP($B17&amp;" Corp",P$1)="#N/A N/A","--",_xll.BDP($B17&amp;" Corp",P$1)))</f>
        <v>#NAME?</v>
      </c>
      <c r="Q1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22" t="e">
        <f ca="1">IF(tbl_coded[[#This Row],[ISIN]]="","",IF(OR(_xll.BDP($B17&amp;" Corp",R$1)="#N/A N/A",_xll.BDP($B17&amp;" Corp",R$1)="#N/A Invalid Security",_xll.BDP($B17&amp;" Corp",R$1)="#N/A Field Not Applicable"),"--",_xll.BDP($B17&amp;" Corp",R$1)))</f>
        <v>#NAME?</v>
      </c>
      <c r="S17" s="122" t="e">
        <f ca="1">IF(tbl_coded[[#This Row],[ISIN]]="","",IF(OR(_xll.BDP($R17&amp;" Equity",S$1)="#N/A N/A",_xll.BDP($R17&amp;" Equity",S$1)="#N/A Invalid Security"),"--",_xll.BDP($R17&amp;" Equity",S$1)))</f>
        <v>#NAME?</v>
      </c>
      <c r="T17" s="122" t="e">
        <f ca="1">IF(tbl_coded[[#This Row],[ISIN]]="","",IF(OR(_xll.BDP($R17&amp;" Equity",T$1)="#N/A N/A",_xll.BDP($R17&amp;" Equity",T$1)="#N/A Invalid Security"),"--",_xll.BDP($R17&amp;" Equity",T$1)))</f>
        <v>#NAME?</v>
      </c>
      <c r="U17" s="122" t="e">
        <f ca="1">IF(tbl_coded[[#This Row],[ISIN]]="","",IF(OR(_xll.BDP($R17&amp;" Equity",U$1)="#N/A N/A",_xll.BDP($R17&amp;" Equity",U$1)="#N/A Invalid Security"),"--",_xll.BDP($R17&amp;" Equity",U$1)))</f>
        <v>#NAME?</v>
      </c>
      <c r="V17" s="122" t="e">
        <f ca="1">IF(tbl_coded[[#This Row],[ISIN]]="","",IF(OR(_xll.BDP($R17&amp;" Equity",V$1)="#N/A N/A",_xll.BDP($R17&amp;" Equity",V$1)="#N/A Invalid Security"),"--",_xll.BDP($R17&amp;" Equity",V$1)))</f>
        <v>#NAME?</v>
      </c>
      <c r="W17" s="122" t="e">
        <f ca="1">IF(tbl_coded[[#This Row],[ISIN]]="","",IF(OR(_xll.BDP($R17&amp;" Equity",W$1)="#N/A N/A",_xll.BDP($R17&amp;" Equity",W$1)="#N/A Invalid Security"),"--",_xll.BDP($R17&amp;" Equity",W$1)))</f>
        <v>#NAME?</v>
      </c>
      <c r="X17" s="122" t="e">
        <f ca="1">IF(tbl_coded[[#This Row],[ISIN]]="","",IF(OR(_xll.BDP($R17&amp;" Equity",X$1)="#N/A N/A",_xll.BDP($R17&amp;" Equity",X$1)="#N/A Invalid Security"),"--",_xll.BDP($R17&amp;" Equity",X$1)))</f>
        <v>#NAME?</v>
      </c>
      <c r="Y1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22" t="str">
        <f ca="1">IF(tbl_coded[[#This Row],[ISIN]]="","",IF(ISNUMBER(_xll.BDP(B17&amp;" Corp",Z$1)),_xll.BDP(B17&amp;" Corp",Z$1),""))</f>
        <v/>
      </c>
      <c r="AA17" s="122" t="str">
        <f ca="1">IF(tbl_coded[[#This Row],[ISIN]]="","",IF(ISNUMBER(_xll.BDP(B17&amp;" Corp",AA$1)),_xll.BDP(B17&amp;" Corp",AA$1),""))</f>
        <v/>
      </c>
      <c r="AB17" s="122" t="str">
        <f ca="1">IF(tbl_coded[[#This Row],[ISIN]]="","",IF(ISNUMBER(_xll.BDP(B17&amp;" Corp",AB$1)),_xll.BDP(B17&amp;" Corp",AB$1),""))</f>
        <v/>
      </c>
      <c r="AC17" s="122" t="str">
        <f ca="1">IF(tbl_coded[[#This Row],[ISIN]]="","",IF(ISNUMBER(_xll.BDP(B17&amp;" Corp",AC$1)),_xll.BDP(B17&amp;" Corp",AC$1),""))</f>
        <v/>
      </c>
      <c r="AD17" s="122" t="e">
        <f ca="1">IF(tbl_coded[[#This Row],[ISIN]]="","",IF((_xll.BDP(B17&amp;" Corp",AD$1))="#N/A Field Not Applicable","",_xll.BDP(B17&amp;" Corp",AD$1)))</f>
        <v>#NAME?</v>
      </c>
      <c r="AE17" s="122" t="e">
        <f ca="1">IF(tbl_coded[[#This Row],[ISIN]]="","",IF((_xll.BDP(B17&amp;" Corp",AE$1))="#N/A N/A","--",_xll.BDP(B17&amp;" Corp",AE$1)))</f>
        <v>#NAME?</v>
      </c>
      <c r="AF17" s="122" t="e">
        <f ca="1">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#NAME?</v>
      </c>
      <c r="AG1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 s="123" t="e">
        <f ca="1">IF(tbl_coded[[#This Row],[ISIN]]="","",IF(_xll.BDP($B17&amp;" Corp",AI$1)="#N/A N/A","--",_xll.BDP($B17&amp;" Corp",AI$1)))</f>
        <v>#NAME?</v>
      </c>
      <c r="AJ17" s="122" t="e">
        <f ca="1">IF(tbl_coded[[#This Row],[ISIN]]="","",IF(OR(_xll.BDP(_xll.BDP(tbl_coded[[#This Row],[ISIN]]&amp;" Corp", "ISSUER_EQUITY_TICKER")&amp;" Equity",AJ$1)="#N/A N/A"),"--",_xll.BDP(_xll.BDP(tbl_coded[[#This Row],[ISIN]]&amp;" Corp", "ISSUER_EQUITY_TICKER")&amp;" Equity",AJ$1)))</f>
        <v>#NAME?</v>
      </c>
      <c r="AK1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25" t="e">
        <f ca="1">IF(tbl_coded[[#This Row],[ISIN]]="","",IF(OR(_xll.BDP(_xll.BDP(tbl_coded[[#This Row],[ISIN]]&amp;" Corp", "ISSUER_EQUITY_TICKER")&amp;" Equity",AL$1)="#N/A N/A"),"--",_xll.BDP(_xll.BDP(tbl_coded[[#This Row],[ISIN]]&amp;" Corp", "ISSUER_EQUITY_TICKER")&amp;" Equity",AL$1)))</f>
        <v>#NAME?</v>
      </c>
      <c r="AM17" s="125" t="e">
        <f ca="1">IF(tbl_coded[[#This Row],[ISIN]]="","",IF(_xll.BDS($B17&amp;" Corp",AM$1)="#N/A Field Not Applicable","",_xll.BDS($B17&amp;" Corp",AM$1)))</f>
        <v>#NAME?</v>
      </c>
      <c r="AN17" s="125" t="e">
        <f ca="1">IF(tbl_coded[[#This Row],[ISIN]]="","",IF(_xll.BDP(tbl_coded[[#This Row],[KPW Provider BBID]]&amp;" CompanyID","NAME")="#N/A Invalid Security","",_xll.BDP(tbl_coded[[#This Row],[KPW Provider BBID]]&amp;" CompanyID","NAME")))</f>
        <v>#NAME?</v>
      </c>
      <c r="AO17" s="125" t="e">
        <f ca="1">IF(tbl_coded[[#This Row],[ISIN]]="","",IF(_xll.BDP(tbl_coded[[#This Row],[KPW Provider BBID]]&amp;" CompanyID",$AO$1)="#N/A Invalid Security","--",IF(_xll.BDP(tbl_coded[[#This Row],[KPW Provider BBID]]&amp;" CompanyID",$AO$1)="#N/A N/A","--",_xll.BDP(tbl_coded[[#This Row],[KPW Provider BBID]]&amp;" CompanyID",$AO$1))))</f>
        <v>#NAME?</v>
      </c>
      <c r="AP17" s="125" t="e">
        <f ca="1">IF(tbl_coded[[#This Row],[ISIN]]="","",IF(_xll.BDP(tbl_coded[[#This Row],[KPW Provider BBID]]&amp;" CompanyID",$AP$1)="#N/A Invalid Security","--",IF(_xll.BDP(tbl_coded[[#This Row],[KPW Provider BBID]]&amp;" CompanyID",$AP$1)="#N/A N/A","--",_xll.BDP(tbl_coded[[#This Row],[KPW Provider BBID]]&amp;" CompanyID",$AP$1))))</f>
        <v>#NAME?</v>
      </c>
      <c r="AQ17" s="125" t="e">
        <f ca="1">IF(tbl_coded[[#This Row],[ISIN]]="","",IF(_xll.BDP(tbl_coded[[#This Row],[KPW Provider BBID]]&amp;" CompanyID",$AQ$1)="#N/A Invalid Security","--",IF(_xll.BDP(tbl_coded[[#This Row],[KPW Provider BBID]]&amp;" CompanyID",$AQ$1)="#N/A N/A","--",_xll.BDP(tbl_coded[[#This Row],[KPW Provider BBID]]&amp;" CompanyID",$AQ$1))))</f>
        <v>#NAME?</v>
      </c>
      <c r="AR17" s="125" t="e">
        <f ca="1">IF(tbl_coded[[#This Row],[ISIN]]="","",tbl_coded[[#This Row],[穆迪KPW评级]]&amp;"/"&amp;tbl_coded[[#This Row],[SPKPW评级]]&amp;"/"&amp;tbl_coded[[#This Row],[FITCHKPW评级]])</f>
        <v>#NAME?</v>
      </c>
      <c r="AS17" s="125" t="e">
        <f ca="1">IF(tbl_coded[[#This Row],[ISIN]]="","",IF(OR(_xll.BDP($B17&amp;" Corp",AS$1)="#N/A N/A"),"--",_xll.BDP($B17&amp;" Corp",AS$1)))</f>
        <v>#NAME?</v>
      </c>
      <c r="AT17" s="125" t="e">
        <f ca="1">IF(tbl_coded[[#This Row],[ISIN]]="","",IF(_xll.BDS($B17&amp;" Corp",AT$1)="#N/A Field Not Applicable","",_xll.BDS($B17&amp;" Corp",AT$1)))</f>
        <v>#NAME?</v>
      </c>
      <c r="AU17" s="125" t="e">
        <f ca="1">IF(tbl_coded[[#This Row],[SBLC Provider BBID]]="","",_xll.BDP(tbl_coded[[#This Row],[SBLC Provider BBID]]&amp;" CompanyID","NAME"))</f>
        <v>#NAME?</v>
      </c>
      <c r="AV17" s="125" t="e">
        <f ca="1">IF(tbl_coded[[#This Row],[ISIN]]="","",IF(OR(_xll.BDP($B17&amp;" Corp",AV$1)="#N/A N/A"),"--",TEXT(_xll.BDP($B17&amp;" Corp",AV$1),"yyyy/mm/dd")))</f>
        <v>#NAME?</v>
      </c>
      <c r="AW17" s="125" t="e">
        <f ca="1">IF(tbl_coded[[#This Row],[ISIN]]="","",IF(OR(_xll.BDP($B17&amp;" Corp",AW$1)="#N/A N/A"),"--",TEXT(_xll.BDP($B17&amp;" Corp",AW$1),"yyyy/mm/dd")))</f>
        <v>#NAME?</v>
      </c>
      <c r="AX17" s="125" t="e">
        <f ca="1">IF(tbl_coded[[#This Row],[ISIN]]="","",IF(OR(_xll.BDP($B17&amp;" Corp",AX$1)="#N/A N/A"),"--",TEXT(_xll.BDP($B17&amp;" Corp",AX$1),"yyyy/mm/dd")))</f>
        <v>#NAME?</v>
      </c>
      <c r="AY17" s="125" t="e">
        <f ca="1">IF(tbl_coded[[#This Row],[ISIN]]="","",IF(OR(_xll.BDP($B17&amp;" Corp",AY$1)="#N/A Field Not Applicable"),"--",TEXT(_xll.BDP($B17&amp;" Corp",AY$1),"yyyy/mm/dd")))</f>
        <v>#NAME?</v>
      </c>
      <c r="AZ17" s="125" t="e">
        <f ca="1">IF(tbl_coded[[#This Row],[ISIN]]="","",IF(OR(_xll.BDP($B17&amp;" Corp",AZ$1)="#N/A N/A"),"--",_xll.BDP($B17&amp;" Corp",AZ$1)))</f>
        <v>#NAME?</v>
      </c>
      <c r="BA17" s="125" t="e">
        <f ca="1">IF(tbl_coded[[#This Row],[ISIN]]="","",IF(OR(_xll.BDP($B17&amp;" Corp",BA$1)="#N/A N/A"),"--",_xll.BDP($B17&amp;" Corp",BA$1)))</f>
        <v>#NAME?</v>
      </c>
      <c r="BB17" s="125" t="e">
        <f ca="1">IF(tbl_coded[[#This Row],[ISIN]]="","",IF(OR(_xll.BDP($B17&amp;" Corp",BB$1)="#N/A N/A"),"--",_xll.BDP($B17&amp;" Corp",BB$1)))</f>
        <v>#NAME?</v>
      </c>
      <c r="BC17" s="125" t="e">
        <f ca="1">IF(tbl_coded[[#This Row],[ISIN]]="","",IF(OR(_xll.BDP($B17&amp;" Corp",BC$1)="#N/A Field Not Applicable"),"--",_xll.BDP($B17&amp;" Corp",BC$1)))</f>
        <v>#NAME?</v>
      </c>
      <c r="BD17" s="125" t="e">
        <f ca="1">IF(tbl_coded[[#This Row],[ISIN]]="","",IF(OR(_xll.BDP($B17&amp;" Corp",BD$1)="#N/A Field Not Applicable"),"--",_xll.BDP($B17&amp;" Corp",BD$1)))</f>
        <v>#NAME?</v>
      </c>
      <c r="BE17" s="125" t="e">
        <f ca="1">IF(tbl_coded[[#This Row],[ISIN]]="","",IF(OR(_xll.BDP($B17&amp;" Corp",BE$1)="#N/A Field Not Applicable"),"--",_xll.BDP($B17&amp;" Corp",BE$1)))</f>
        <v>#NAME?</v>
      </c>
      <c r="BF17" s="125" t="e">
        <f ca="1">IF(tbl_coded[[#This Row],[ISIN]]="","",IF(OR(_xll.BDP($B17&amp;" Corp",BF$1)="#N/A Field Not Applicable"),"--",_xll.BDP($B17&amp;" Corp",BF$1)))</f>
        <v>#NAME?</v>
      </c>
      <c r="BG17" s="125" t="e">
        <f ca="1">IF(tbl_coded[[#This Row],[ISIN]]="","",IF(OR(_xll.BDP($B17&amp;" Corp",BG$1)="#N/A Field Not Applicable"),"--",IF(_xll.BDP($B17&amp;" Corp",BG$1)="#N/A N/A","N",_xll.BDP($B17&amp;" Corp",BG$1))))</f>
        <v>#NAME?</v>
      </c>
      <c r="BH17" s="125" t="e">
        <f ca="1">IF(tbl_coded[[#This Row],[ISIN]]="","",IF(OR(_xll.BDP($B17&amp;" Corp",BH$1)="#N/A N/A"),"",_xll.BDP($B17&amp;" Corp",BH$1)))</f>
        <v>#NAME?</v>
      </c>
      <c r="BI17" s="125" t="e">
        <f ca="1">IF(tbl_coded[[#This Row],[ISIN]]="","",IF(OR(tbl_coded[[#This Row],[Parent company tiker]]=""),"",IF(_xll.BDP(tbl_coded[[#This Row],[Parent company tiker]]&amp;" Equity",BI$1)="#N/A N/A","--",_xll.BDP(tbl_coded[[#This Row],[Parent company tiker]]&amp;" Equity",BI$1))))</f>
        <v>#NAME?</v>
      </c>
      <c r="BJ17" s="125" t="e">
        <f ca="1">IF(tbl_coded[[#This Row],[ISIN]]="","",IF(OR(tbl_coded[[#This Row],[Parent company tiker]]=""),"",IF(_xll.BDP(tbl_coded[[#This Row],[Parent company tiker]]&amp;" Equity",BJ$1)="#N/A N/A","--",_xll.BDP(tbl_coded[[#This Row],[Parent company tiker]]&amp;" Equity",BJ$1))))</f>
        <v>#NAME?</v>
      </c>
      <c r="BK17" s="125" t="e">
        <f ca="1">IF(tbl_coded[[#This Row],[ISIN]]="","",IF(OR(tbl_coded[[#This Row],[Parent company tiker]]=""),"",IF(_xll.BDP(tbl_coded[[#This Row],[Parent company tiker]]&amp;" Equity",BK$1)="#N/A N/A","--",_xll.BDP(tbl_coded[[#This Row],[Parent company tiker]]&amp;" Equity",BK$1))))</f>
        <v>#NAME?</v>
      </c>
      <c r="BL17" s="125" t="e">
        <f ca="1">IF(tbl_coded[[#This Row],[ISIN]]="","",IF(OR(tbl_coded[[#This Row],[Parent company tiker]]=""),"",IF(_xll.BDP(tbl_coded[[#This Row],[Parent company tiker]]&amp;" Equity",BL$1)="#N/A N/A","--",_xll.BDP(tbl_coded[[#This Row],[Parent company tiker]]&amp;" Equity",BL$1))))</f>
        <v>#NAME?</v>
      </c>
      <c r="BM1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25" t="e">
        <f ca="1">IF(tbl_coded[[#This Row],[Column9]]&lt;&gt;"--",tbl_coded[[#This Row],[G''tor rating]],IF(tbl_coded[[#This Row],[KPW Name]]&lt;&gt;"",tbl_coded[[#This Row],[KPW Rating]],IF(tbl_coded[[#This Row],[Parent company tiker]]&lt;&gt;"",tbl_coded[[#This Row],[parent评级]],tbl_coded[[#This Row],[Issuer rating]])))</f>
        <v>#NAME?</v>
      </c>
      <c r="BO17" s="159" t="str">
        <f ca="1">IFERROR(IF(tbl_coded[[#This Row],[GREEN]]="Y","GREEN",IF(tbl_coded[[#This Row],[SUSTAINABLE]]="Y","SUSTAINABLE",IF(tbl_coded[[#This Row],[SOCIAL]]="Y","SOCIAL",IF(tbl_coded[[#This Row],[Sustainable linked]]="Y","SUSTAINABLE LINKED"," ")))),"")</f>
        <v/>
      </c>
      <c r="BP17" s="134"/>
      <c r="BS17" s="71">
        <v>16</v>
      </c>
      <c r="BT17" s="71" t="s">
        <v>92</v>
      </c>
      <c r="BU17" s="71" t="s">
        <v>87</v>
      </c>
      <c r="BV17" s="71" t="s">
        <v>87</v>
      </c>
    </row>
    <row r="18" spans="1:74" ht="15" customHeight="1">
      <c r="A18" s="119">
        <v>16</v>
      </c>
      <c r="B18" s="120" t="str">
        <f>IF(美元债一级!$C$4:$C$1048576&lt;&gt;"",美元债一级!C19,"")</f>
        <v>XS2711953625</v>
      </c>
      <c r="C18" s="121" t="e">
        <f ca="1">IF(tbl_coded[[#This Row],[ISIN]]="","",IF(tbl_coded[[#This Row],[Index]]&gt;$A$1,"",IF(_xll.BDP($B18&amp;" Corp",C$1)="#N/A N/A","",_xll.BDP($B18&amp;" Corp",C$1))))</f>
        <v>#NAME?</v>
      </c>
      <c r="D18" s="121" t="e">
        <f ca="1">IF(tbl_coded[[#This Row],[ISIN]]="","",IF(_xll.BDP($B18&amp;" Corp",D$1)="#N/A N/A","",_xll.BDP($B18&amp;" Corp",D$1)))</f>
        <v>#NAME?</v>
      </c>
      <c r="E18" s="121" t="e">
        <f ca="1">IF(tbl_coded[[#This Row],[ISIN]]="","",IF(_xll.BDP($B18&amp;" Corp",E$1)="#N/A N/A","--",_xll.BDP($B18&amp;" Corp",E$1)))</f>
        <v>#NAME?</v>
      </c>
      <c r="F18" s="121" t="e">
        <f ca="1">IF(tbl_coded[[#This Row],[ISIN]]="","",IF(_xll.BDS($B18&amp;" Corp",F$1)="#N/A Field Not Applicable","",_xll.BDS($B18&amp;" Corp",F$1)))</f>
        <v>#NAME?</v>
      </c>
      <c r="G18" s="121" t="e">
        <f ca="1">IF(tbl_coded[[#This Row],[ISIN]]="","",IF(_xll.BDP($F18&amp;" CompanyID",G$1)="#N/A Invalid Security","",_xll.BDP($F18&amp;" CompanyID",G$1)))</f>
        <v>#NAME?</v>
      </c>
      <c r="H18" s="121" t="e">
        <f ca="1">IF(tbl_coded[[#This Row],[ISIN]]="","",IF(_xll.BDP($B18&amp;" Corp",H$1)="#N/A N/A","--",_xll.BDP($B18&amp;" Corp",H$1)))</f>
        <v>#NAME?</v>
      </c>
      <c r="I18" s="121" t="e">
        <f ca="1">IF(tbl_coded[[#This Row],[ISIN]]="","",IF(_xll.BDP($B18&amp;" Corp",I$1)="#N/A N/A","--",_xll.BDP($B18&amp;" Corp",I$1)))</f>
        <v>#NAME?</v>
      </c>
      <c r="J18" s="121" t="e">
        <f ca="1">IF(tbl_coded[[#This Row],[ISIN]]="","",IF(_xll.BDP($B18&amp;" Corp",J$1)="#N/A N/A","--",_xll.BDP($B18&amp;" Corp",J$1)))</f>
        <v>#NAME?</v>
      </c>
      <c r="K18" s="121" t="e">
        <f ca="1">IF(tbl_coded[[#This Row],[ISIN]]="","",IF(_xll.BDP($B18&amp;" Corp",K$1)="#N/A N/A","--",_xll.BDP($B18&amp;" Corp",K$1)))</f>
        <v>#NAME?</v>
      </c>
      <c r="L18" s="121" t="e">
        <f ca="1">IF(tbl_coded[[#This Row],[ISIN]]="","",IF(_xll.BDP($B18&amp;" Corp",L$1)="#N/A N/A","--",_xll.BDP($B18&amp;" Corp",L$1)))</f>
        <v>#NAME?</v>
      </c>
      <c r="M18" s="121" t="e">
        <f ca="1">IF(tbl_coded[[#This Row],[ISIN]]="","",IF(_xll.BDP($B18&amp;" Corp",M$1)="#N/A N/A","--",_xll.BDP($B18&amp;" Corp",M$1)))</f>
        <v>#NAME?</v>
      </c>
      <c r="N18" s="121" t="e">
        <f ca="1">IF(tbl_coded[[#This Row],[ISIN]]="","",IF(_xll.BDP($B18&amp;" Corp",N$1)="#N/A N/A","--",_xll.BDP($B18&amp;" Corp",N$1)))</f>
        <v>#NAME?</v>
      </c>
      <c r="O18" s="122" t="e">
        <f ca="1">IF(tbl_coded[[#This Row],[ISIN]]="","",IF(_xll.BDP($B18&amp;" Corp",O$1)="#N/A N/A","--",_xll.BDP($B18&amp;" Corp",O$1)))</f>
        <v>#NAME?</v>
      </c>
      <c r="P18" s="122" t="e">
        <f ca="1">IF(tbl_coded[[#This Row],[ISIN]]="","",IF(_xll.BDP($B18&amp;" Corp",P$1)="#N/A N/A","--",_xll.BDP($B18&amp;" Corp",P$1)))</f>
        <v>#NAME?</v>
      </c>
      <c r="Q1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22" t="e">
        <f ca="1">IF(tbl_coded[[#This Row],[ISIN]]="","",IF(OR(_xll.BDP($B18&amp;" Corp",R$1)="#N/A N/A",_xll.BDP($B18&amp;" Corp",R$1)="#N/A Invalid Security",_xll.BDP($B18&amp;" Corp",R$1)="#N/A Field Not Applicable"),"--",_xll.BDP($B18&amp;" Corp",R$1)))</f>
        <v>#NAME?</v>
      </c>
      <c r="S18" s="122" t="e">
        <f ca="1">IF(tbl_coded[[#This Row],[ISIN]]="","",IF(OR(_xll.BDP($R18&amp;" Equity",S$1)="#N/A N/A",_xll.BDP($R18&amp;" Equity",S$1)="#N/A Invalid Security"),"--",_xll.BDP($R18&amp;" Equity",S$1)))</f>
        <v>#NAME?</v>
      </c>
      <c r="T18" s="122" t="e">
        <f ca="1">IF(tbl_coded[[#This Row],[ISIN]]="","",IF(OR(_xll.BDP($R18&amp;" Equity",T$1)="#N/A N/A",_xll.BDP($R18&amp;" Equity",T$1)="#N/A Invalid Security"),"--",_xll.BDP($R18&amp;" Equity",T$1)))</f>
        <v>#NAME?</v>
      </c>
      <c r="U18" s="122" t="e">
        <f ca="1">IF(tbl_coded[[#This Row],[ISIN]]="","",IF(OR(_xll.BDP($R18&amp;" Equity",U$1)="#N/A N/A",_xll.BDP($R18&amp;" Equity",U$1)="#N/A Invalid Security"),"--",_xll.BDP($R18&amp;" Equity",U$1)))</f>
        <v>#NAME?</v>
      </c>
      <c r="V18" s="122" t="e">
        <f ca="1">IF(tbl_coded[[#This Row],[ISIN]]="","",IF(OR(_xll.BDP($R18&amp;" Equity",V$1)="#N/A N/A",_xll.BDP($R18&amp;" Equity",V$1)="#N/A Invalid Security"),"--",_xll.BDP($R18&amp;" Equity",V$1)))</f>
        <v>#NAME?</v>
      </c>
      <c r="W18" s="122" t="e">
        <f ca="1">IF(tbl_coded[[#This Row],[ISIN]]="","",IF(OR(_xll.BDP($R18&amp;" Equity",W$1)="#N/A N/A",_xll.BDP($R18&amp;" Equity",W$1)="#N/A Invalid Security"),"--",_xll.BDP($R18&amp;" Equity",W$1)))</f>
        <v>#NAME?</v>
      </c>
      <c r="X18" s="122" t="e">
        <f ca="1">IF(tbl_coded[[#This Row],[ISIN]]="","",IF(OR(_xll.BDP($R18&amp;" Equity",X$1)="#N/A N/A",_xll.BDP($R18&amp;" Equity",X$1)="#N/A Invalid Security"),"--",_xll.BDP($R18&amp;" Equity",X$1)))</f>
        <v>#NAME?</v>
      </c>
      <c r="Y1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22" t="str">
        <f ca="1">IF(tbl_coded[[#This Row],[ISIN]]="","",IF(ISNUMBER(_xll.BDP(B18&amp;" Corp",Z$1)),_xll.BDP(B18&amp;" Corp",Z$1),""))</f>
        <v/>
      </c>
      <c r="AA18" s="122" t="str">
        <f ca="1">IF(tbl_coded[[#This Row],[ISIN]]="","",IF(ISNUMBER(_xll.BDP(B18&amp;" Corp",AA$1)),_xll.BDP(B18&amp;" Corp",AA$1),""))</f>
        <v/>
      </c>
      <c r="AB18" s="122" t="str">
        <f ca="1">IF(tbl_coded[[#This Row],[ISIN]]="","",IF(ISNUMBER(_xll.BDP(B18&amp;" Corp",AB$1)),_xll.BDP(B18&amp;" Corp",AB$1),""))</f>
        <v/>
      </c>
      <c r="AC18" s="122" t="str">
        <f ca="1">IF(tbl_coded[[#This Row],[ISIN]]="","",IF(ISNUMBER(_xll.BDP(B18&amp;" Corp",AC$1)),_xll.BDP(B18&amp;" Corp",AC$1),""))</f>
        <v/>
      </c>
      <c r="AD18" s="122" t="e">
        <f ca="1">IF(tbl_coded[[#This Row],[ISIN]]="","",IF((_xll.BDP(B18&amp;" Corp",AD$1))="#N/A Field Not Applicable","",_xll.BDP(B18&amp;" Corp",AD$1)))</f>
        <v>#NAME?</v>
      </c>
      <c r="AE18" s="122" t="e">
        <f ca="1">IF(tbl_coded[[#This Row],[ISIN]]="","",IF((_xll.BDP(B18&amp;" Corp",AE$1))="#N/A N/A","--",_xll.BDP(B18&amp;" Corp",AE$1)))</f>
        <v>#NAME?</v>
      </c>
      <c r="AF18" s="122" t="e">
        <f ca="1">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#NAME?</v>
      </c>
      <c r="AG1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 s="123" t="e">
        <f ca="1">IF(tbl_coded[[#This Row],[ISIN]]="","",IF(_xll.BDP($B18&amp;" Corp",AI$1)="#N/A N/A","--",_xll.BDP($B18&amp;" Corp",AI$1)))</f>
        <v>#NAME?</v>
      </c>
      <c r="AJ18" s="122" t="e">
        <f ca="1">IF(tbl_coded[[#This Row],[ISIN]]="","",IF(OR(_xll.BDP(_xll.BDP(tbl_coded[[#This Row],[ISIN]]&amp;" Corp", "ISSUER_EQUITY_TICKER")&amp;" Equity",AJ$1)="#N/A N/A"),"--",_xll.BDP(_xll.BDP(tbl_coded[[#This Row],[ISIN]]&amp;" Corp", "ISSUER_EQUITY_TICKER")&amp;" Equity",AJ$1)))</f>
        <v>#NAME?</v>
      </c>
      <c r="AK1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25" t="e">
        <f ca="1">IF(tbl_coded[[#This Row],[ISIN]]="","",IF(OR(_xll.BDP(_xll.BDP(tbl_coded[[#This Row],[ISIN]]&amp;" Corp", "ISSUER_EQUITY_TICKER")&amp;" Equity",AL$1)="#N/A N/A"),"--",_xll.BDP(_xll.BDP(tbl_coded[[#This Row],[ISIN]]&amp;" Corp", "ISSUER_EQUITY_TICKER")&amp;" Equity",AL$1)))</f>
        <v>#NAME?</v>
      </c>
      <c r="AM18" s="125" t="e">
        <f ca="1">IF(tbl_coded[[#This Row],[ISIN]]="","",IF(_xll.BDS($B18&amp;" Corp",AM$1)="#N/A Field Not Applicable","",_xll.BDS($B18&amp;" Corp",AM$1)))</f>
        <v>#NAME?</v>
      </c>
      <c r="AN18" s="125" t="e">
        <f ca="1">IF(tbl_coded[[#This Row],[ISIN]]="","",IF(_xll.BDP(tbl_coded[[#This Row],[KPW Provider BBID]]&amp;" CompanyID","NAME")="#N/A Invalid Security","",_xll.BDP(tbl_coded[[#This Row],[KPW Provider BBID]]&amp;" CompanyID","NAME")))</f>
        <v>#NAME?</v>
      </c>
      <c r="AO18" s="125" t="e">
        <f ca="1">IF(tbl_coded[[#This Row],[ISIN]]="","",IF(_xll.BDP(tbl_coded[[#This Row],[KPW Provider BBID]]&amp;" CompanyID",$AO$1)="#N/A Invalid Security","--",IF(_xll.BDP(tbl_coded[[#This Row],[KPW Provider BBID]]&amp;" CompanyID",$AO$1)="#N/A N/A","--",_xll.BDP(tbl_coded[[#This Row],[KPW Provider BBID]]&amp;" CompanyID",$AO$1))))</f>
        <v>#NAME?</v>
      </c>
      <c r="AP18" s="125" t="e">
        <f ca="1">IF(tbl_coded[[#This Row],[ISIN]]="","",IF(_xll.BDP(tbl_coded[[#This Row],[KPW Provider BBID]]&amp;" CompanyID",$AP$1)="#N/A Invalid Security","--",IF(_xll.BDP(tbl_coded[[#This Row],[KPW Provider BBID]]&amp;" CompanyID",$AP$1)="#N/A N/A","--",_xll.BDP(tbl_coded[[#This Row],[KPW Provider BBID]]&amp;" CompanyID",$AP$1))))</f>
        <v>#NAME?</v>
      </c>
      <c r="AQ18" s="125" t="e">
        <f ca="1">IF(tbl_coded[[#This Row],[ISIN]]="","",IF(_xll.BDP(tbl_coded[[#This Row],[KPW Provider BBID]]&amp;" CompanyID",$AQ$1)="#N/A Invalid Security","--",IF(_xll.BDP(tbl_coded[[#This Row],[KPW Provider BBID]]&amp;" CompanyID",$AQ$1)="#N/A N/A","--",_xll.BDP(tbl_coded[[#This Row],[KPW Provider BBID]]&amp;" CompanyID",$AQ$1))))</f>
        <v>#NAME?</v>
      </c>
      <c r="AR18" s="125" t="e">
        <f ca="1">IF(tbl_coded[[#This Row],[ISIN]]="","",tbl_coded[[#This Row],[穆迪KPW评级]]&amp;"/"&amp;tbl_coded[[#This Row],[SPKPW评级]]&amp;"/"&amp;tbl_coded[[#This Row],[FITCHKPW评级]])</f>
        <v>#NAME?</v>
      </c>
      <c r="AS18" s="125" t="e">
        <f ca="1">IF(tbl_coded[[#This Row],[ISIN]]="","",IF(OR(_xll.BDP($B18&amp;" Corp",AS$1)="#N/A N/A"),"--",_xll.BDP($B18&amp;" Corp",AS$1)))</f>
        <v>#NAME?</v>
      </c>
      <c r="AT18" s="125" t="e">
        <f ca="1">IF(tbl_coded[[#This Row],[ISIN]]="","",IF(_xll.BDS($B18&amp;" Corp",AT$1)="#N/A Field Not Applicable","",_xll.BDS($B18&amp;" Corp",AT$1)))</f>
        <v>#NAME?</v>
      </c>
      <c r="AU18" s="125" t="e">
        <f ca="1">IF(tbl_coded[[#This Row],[SBLC Provider BBID]]="","",_xll.BDP(tbl_coded[[#This Row],[SBLC Provider BBID]]&amp;" CompanyID","NAME"))</f>
        <v>#NAME?</v>
      </c>
      <c r="AV18" s="125" t="e">
        <f ca="1">IF(tbl_coded[[#This Row],[ISIN]]="","",IF(OR(_xll.BDP($B18&amp;" Corp",AV$1)="#N/A N/A"),"--",TEXT(_xll.BDP($B18&amp;" Corp",AV$1),"yyyy/mm/dd")))</f>
        <v>#NAME?</v>
      </c>
      <c r="AW18" s="125" t="e">
        <f ca="1">IF(tbl_coded[[#This Row],[ISIN]]="","",IF(OR(_xll.BDP($B18&amp;" Corp",AW$1)="#N/A N/A"),"--",TEXT(_xll.BDP($B18&amp;" Corp",AW$1),"yyyy/mm/dd")))</f>
        <v>#NAME?</v>
      </c>
      <c r="AX18" s="125" t="e">
        <f ca="1">IF(tbl_coded[[#This Row],[ISIN]]="","",IF(OR(_xll.BDP($B18&amp;" Corp",AX$1)="#N/A N/A"),"--",TEXT(_xll.BDP($B18&amp;" Corp",AX$1),"yyyy/mm/dd")))</f>
        <v>#NAME?</v>
      </c>
      <c r="AY18" s="125" t="e">
        <f ca="1">IF(tbl_coded[[#This Row],[ISIN]]="","",IF(OR(_xll.BDP($B18&amp;" Corp",AY$1)="#N/A Field Not Applicable"),"--",TEXT(_xll.BDP($B18&amp;" Corp",AY$1),"yyyy/mm/dd")))</f>
        <v>#NAME?</v>
      </c>
      <c r="AZ18" s="125" t="e">
        <f ca="1">IF(tbl_coded[[#This Row],[ISIN]]="","",IF(OR(_xll.BDP($B18&amp;" Corp",AZ$1)="#N/A N/A"),"--",_xll.BDP($B18&amp;" Corp",AZ$1)))</f>
        <v>#NAME?</v>
      </c>
      <c r="BA18" s="125" t="e">
        <f ca="1">IF(tbl_coded[[#This Row],[ISIN]]="","",IF(OR(_xll.BDP($B18&amp;" Corp",BA$1)="#N/A N/A"),"--",_xll.BDP($B18&amp;" Corp",BA$1)))</f>
        <v>#NAME?</v>
      </c>
      <c r="BB18" s="125" t="e">
        <f ca="1">IF(tbl_coded[[#This Row],[ISIN]]="","",IF(OR(_xll.BDP($B18&amp;" Corp",BB$1)="#N/A N/A"),"--",_xll.BDP($B18&amp;" Corp",BB$1)))</f>
        <v>#NAME?</v>
      </c>
      <c r="BC18" s="125" t="e">
        <f ca="1">IF(tbl_coded[[#This Row],[ISIN]]="","",IF(OR(_xll.BDP($B18&amp;" Corp",BC$1)="#N/A Field Not Applicable"),"--",_xll.BDP($B18&amp;" Corp",BC$1)))</f>
        <v>#NAME?</v>
      </c>
      <c r="BD18" s="125" t="e">
        <f ca="1">IF(tbl_coded[[#This Row],[ISIN]]="","",IF(OR(_xll.BDP($B18&amp;" Corp",BD$1)="#N/A Field Not Applicable"),"--",_xll.BDP($B18&amp;" Corp",BD$1)))</f>
        <v>#NAME?</v>
      </c>
      <c r="BE18" s="125" t="e">
        <f ca="1">IF(tbl_coded[[#This Row],[ISIN]]="","",IF(OR(_xll.BDP($B18&amp;" Corp",BE$1)="#N/A Field Not Applicable"),"--",_xll.BDP($B18&amp;" Corp",BE$1)))</f>
        <v>#NAME?</v>
      </c>
      <c r="BF18" s="125" t="e">
        <f ca="1">IF(tbl_coded[[#This Row],[ISIN]]="","",IF(OR(_xll.BDP($B18&amp;" Corp",BF$1)="#N/A Field Not Applicable"),"--",_xll.BDP($B18&amp;" Corp",BF$1)))</f>
        <v>#NAME?</v>
      </c>
      <c r="BG18" s="125" t="e">
        <f ca="1">IF(tbl_coded[[#This Row],[ISIN]]="","",IF(OR(_xll.BDP($B18&amp;" Corp",BG$1)="#N/A Field Not Applicable"),"--",IF(_xll.BDP($B18&amp;" Corp",BG$1)="#N/A N/A","N",_xll.BDP($B18&amp;" Corp",BG$1))))</f>
        <v>#NAME?</v>
      </c>
      <c r="BH18" s="125" t="e">
        <f ca="1">IF(tbl_coded[[#This Row],[ISIN]]="","",IF(OR(_xll.BDP($B18&amp;" Corp",BH$1)="#N/A N/A"),"",_xll.BDP($B18&amp;" Corp",BH$1)))</f>
        <v>#NAME?</v>
      </c>
      <c r="BI18" s="125" t="e">
        <f ca="1">IF(tbl_coded[[#This Row],[ISIN]]="","",IF(OR(tbl_coded[[#This Row],[Parent company tiker]]=""),"",IF(_xll.BDP(tbl_coded[[#This Row],[Parent company tiker]]&amp;" Equity",BI$1)="#N/A N/A","--",_xll.BDP(tbl_coded[[#This Row],[Parent company tiker]]&amp;" Equity",BI$1))))</f>
        <v>#NAME?</v>
      </c>
      <c r="BJ18" s="125" t="e">
        <f ca="1">IF(tbl_coded[[#This Row],[ISIN]]="","",IF(OR(tbl_coded[[#This Row],[Parent company tiker]]=""),"",IF(_xll.BDP(tbl_coded[[#This Row],[Parent company tiker]]&amp;" Equity",BJ$1)="#N/A N/A","--",_xll.BDP(tbl_coded[[#This Row],[Parent company tiker]]&amp;" Equity",BJ$1))))</f>
        <v>#NAME?</v>
      </c>
      <c r="BK18" s="125" t="e">
        <f ca="1">IF(tbl_coded[[#This Row],[ISIN]]="","",IF(OR(tbl_coded[[#This Row],[Parent company tiker]]=""),"",IF(_xll.BDP(tbl_coded[[#This Row],[Parent company tiker]]&amp;" Equity",BK$1)="#N/A N/A","--",_xll.BDP(tbl_coded[[#This Row],[Parent company tiker]]&amp;" Equity",BK$1))))</f>
        <v>#NAME?</v>
      </c>
      <c r="BL18" s="125" t="e">
        <f ca="1">IF(tbl_coded[[#This Row],[ISIN]]="","",IF(OR(tbl_coded[[#This Row],[Parent company tiker]]=""),"",IF(_xll.BDP(tbl_coded[[#This Row],[Parent company tiker]]&amp;" Equity",BL$1)="#N/A N/A","--",_xll.BDP(tbl_coded[[#This Row],[Parent company tiker]]&amp;" Equity",BL$1))))</f>
        <v>#NAME?</v>
      </c>
      <c r="BM1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25" t="e">
        <f ca="1">IF(tbl_coded[[#This Row],[Column9]]&lt;&gt;"--",tbl_coded[[#This Row],[G''tor rating]],IF(tbl_coded[[#This Row],[KPW Name]]&lt;&gt;"",tbl_coded[[#This Row],[KPW Rating]],IF(tbl_coded[[#This Row],[Parent company tiker]]&lt;&gt;"",tbl_coded[[#This Row],[parent评级]],tbl_coded[[#This Row],[Issuer rating]])))</f>
        <v>#NAME?</v>
      </c>
      <c r="BO18" s="159" t="str">
        <f ca="1">IFERROR(IF(tbl_coded[[#This Row],[GREEN]]="Y","GREEN",IF(tbl_coded[[#This Row],[SUSTAINABLE]]="Y","SUSTAINABLE",IF(tbl_coded[[#This Row],[SOCIAL]]="Y","SOCIAL",IF(tbl_coded[[#This Row],[Sustainable linked]]="Y","SUSTAINABLE LINKED"," ")))),"")</f>
        <v/>
      </c>
      <c r="BP18" s="134"/>
      <c r="BS18" s="71">
        <v>17</v>
      </c>
      <c r="BT18" s="71" t="s">
        <v>93</v>
      </c>
      <c r="BU18" s="71" t="s">
        <v>94</v>
      </c>
      <c r="BV18" s="71" t="s">
        <v>94</v>
      </c>
    </row>
    <row r="19" spans="1:74" ht="15" customHeight="1">
      <c r="A19" s="119">
        <v>17</v>
      </c>
      <c r="B19" s="120" t="str">
        <f>IF(美元债一级!$C$4:$C$1048576&lt;&gt;"",美元债一级!C20,"")</f>
        <v>XS2712556674</v>
      </c>
      <c r="C19" s="121" t="e">
        <f ca="1">IF(tbl_coded[[#This Row],[ISIN]]="","",IF(tbl_coded[[#This Row],[Index]]&gt;$A$1,"",IF(_xll.BDP($B19&amp;" Corp",C$1)="#N/A N/A","",_xll.BDP($B19&amp;" Corp",C$1))))</f>
        <v>#NAME?</v>
      </c>
      <c r="D19" s="121" t="e">
        <f ca="1">IF(tbl_coded[[#This Row],[ISIN]]="","",IF(_xll.BDP($B19&amp;" Corp",D$1)="#N/A N/A","",_xll.BDP($B19&amp;" Corp",D$1)))</f>
        <v>#NAME?</v>
      </c>
      <c r="E19" s="121" t="e">
        <f ca="1">IF(tbl_coded[[#This Row],[ISIN]]="","",IF(_xll.BDP($B19&amp;" Corp",E$1)="#N/A N/A","--",_xll.BDP($B19&amp;" Corp",E$1)))</f>
        <v>#NAME?</v>
      </c>
      <c r="F19" s="121" t="e">
        <f ca="1">IF(tbl_coded[[#This Row],[ISIN]]="","",IF(_xll.BDS($B19&amp;" Corp",F$1)="#N/A Field Not Applicable","",_xll.BDS($B19&amp;" Corp",F$1)))</f>
        <v>#NAME?</v>
      </c>
      <c r="G19" s="121" t="e">
        <f ca="1">IF(tbl_coded[[#This Row],[ISIN]]="","",IF(_xll.BDP($F19&amp;" CompanyID",G$1)="#N/A Invalid Security","",_xll.BDP($F19&amp;" CompanyID",G$1)))</f>
        <v>#NAME?</v>
      </c>
      <c r="H19" s="121" t="e">
        <f ca="1">IF(tbl_coded[[#This Row],[ISIN]]="","",IF(_xll.BDP($B19&amp;" Corp",H$1)="#N/A N/A","--",_xll.BDP($B19&amp;" Corp",H$1)))</f>
        <v>#NAME?</v>
      </c>
      <c r="I19" s="121" t="e">
        <f ca="1">IF(tbl_coded[[#This Row],[ISIN]]="","",IF(_xll.BDP($B19&amp;" Corp",I$1)="#N/A N/A","--",_xll.BDP($B19&amp;" Corp",I$1)))</f>
        <v>#NAME?</v>
      </c>
      <c r="J19" s="121" t="e">
        <f ca="1">IF(tbl_coded[[#This Row],[ISIN]]="","",IF(_xll.BDP($B19&amp;" Corp",J$1)="#N/A N/A","--",_xll.BDP($B19&amp;" Corp",J$1)))</f>
        <v>#NAME?</v>
      </c>
      <c r="K19" s="121" t="e">
        <f ca="1">IF(tbl_coded[[#This Row],[ISIN]]="","",IF(_xll.BDP($B19&amp;" Corp",K$1)="#N/A N/A","--",_xll.BDP($B19&amp;" Corp",K$1)))</f>
        <v>#NAME?</v>
      </c>
      <c r="L19" s="121" t="e">
        <f ca="1">IF(tbl_coded[[#This Row],[ISIN]]="","",IF(_xll.BDP($B19&amp;" Corp",L$1)="#N/A N/A","--",_xll.BDP($B19&amp;" Corp",L$1)))</f>
        <v>#NAME?</v>
      </c>
      <c r="M19" s="121" t="e">
        <f ca="1">IF(tbl_coded[[#This Row],[ISIN]]="","",IF(_xll.BDP($B19&amp;" Corp",M$1)="#N/A N/A","--",_xll.BDP($B19&amp;" Corp",M$1)))</f>
        <v>#NAME?</v>
      </c>
      <c r="N19" s="121" t="e">
        <f ca="1">IF(tbl_coded[[#This Row],[ISIN]]="","",IF(_xll.BDP($B19&amp;" Corp",N$1)="#N/A N/A","--",_xll.BDP($B19&amp;" Corp",N$1)))</f>
        <v>#NAME?</v>
      </c>
      <c r="O19" s="122" t="e">
        <f ca="1">IF(tbl_coded[[#This Row],[ISIN]]="","",IF(_xll.BDP($B19&amp;" Corp",O$1)="#N/A N/A","--",_xll.BDP($B19&amp;" Corp",O$1)))</f>
        <v>#NAME?</v>
      </c>
      <c r="P19" s="122" t="e">
        <f ca="1">IF(tbl_coded[[#This Row],[ISIN]]="","",IF(_xll.BDP($B19&amp;" Corp",P$1)="#N/A N/A","--",_xll.BDP($B19&amp;" Corp",P$1)))</f>
        <v>#NAME?</v>
      </c>
      <c r="Q1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22" t="e">
        <f ca="1">IF(tbl_coded[[#This Row],[ISIN]]="","",IF(OR(_xll.BDP($B19&amp;" Corp",R$1)="#N/A N/A",_xll.BDP($B19&amp;" Corp",R$1)="#N/A Invalid Security",_xll.BDP($B19&amp;" Corp",R$1)="#N/A Field Not Applicable"),"--",_xll.BDP($B19&amp;" Corp",R$1)))</f>
        <v>#NAME?</v>
      </c>
      <c r="S19" s="122" t="e">
        <f ca="1">IF(tbl_coded[[#This Row],[ISIN]]="","",IF(OR(_xll.BDP($R19&amp;" Equity",S$1)="#N/A N/A",_xll.BDP($R19&amp;" Equity",S$1)="#N/A Invalid Security"),"--",_xll.BDP($R19&amp;" Equity",S$1)))</f>
        <v>#NAME?</v>
      </c>
      <c r="T19" s="122" t="e">
        <f ca="1">IF(tbl_coded[[#This Row],[ISIN]]="","",IF(OR(_xll.BDP($R19&amp;" Equity",T$1)="#N/A N/A",_xll.BDP($R19&amp;" Equity",T$1)="#N/A Invalid Security"),"--",_xll.BDP($R19&amp;" Equity",T$1)))</f>
        <v>#NAME?</v>
      </c>
      <c r="U19" s="122" t="e">
        <f ca="1">IF(tbl_coded[[#This Row],[ISIN]]="","",IF(OR(_xll.BDP($R19&amp;" Equity",U$1)="#N/A N/A",_xll.BDP($R19&amp;" Equity",U$1)="#N/A Invalid Security"),"--",_xll.BDP($R19&amp;" Equity",U$1)))</f>
        <v>#NAME?</v>
      </c>
      <c r="V19" s="122" t="e">
        <f ca="1">IF(tbl_coded[[#This Row],[ISIN]]="","",IF(OR(_xll.BDP($R19&amp;" Equity",V$1)="#N/A N/A",_xll.BDP($R19&amp;" Equity",V$1)="#N/A Invalid Security"),"--",_xll.BDP($R19&amp;" Equity",V$1)))</f>
        <v>#NAME?</v>
      </c>
      <c r="W19" s="122" t="e">
        <f ca="1">IF(tbl_coded[[#This Row],[ISIN]]="","",IF(OR(_xll.BDP($R19&amp;" Equity",W$1)="#N/A N/A",_xll.BDP($R19&amp;" Equity",W$1)="#N/A Invalid Security"),"--",_xll.BDP($R19&amp;" Equity",W$1)))</f>
        <v>#NAME?</v>
      </c>
      <c r="X19" s="122" t="e">
        <f ca="1">IF(tbl_coded[[#This Row],[ISIN]]="","",IF(OR(_xll.BDP($R19&amp;" Equity",X$1)="#N/A N/A",_xll.BDP($R19&amp;" Equity",X$1)="#N/A Invalid Security"),"--",_xll.BDP($R19&amp;" Equity",X$1)))</f>
        <v>#NAME?</v>
      </c>
      <c r="Y1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22" t="str">
        <f ca="1">IF(tbl_coded[[#This Row],[ISIN]]="","",IF(ISNUMBER(_xll.BDP(B19&amp;" Corp",Z$1)),_xll.BDP(B19&amp;" Corp",Z$1),""))</f>
        <v/>
      </c>
      <c r="AA19" s="122" t="str">
        <f ca="1">IF(tbl_coded[[#This Row],[ISIN]]="","",IF(ISNUMBER(_xll.BDP(B19&amp;" Corp",AA$1)),_xll.BDP(B19&amp;" Corp",AA$1),""))</f>
        <v/>
      </c>
      <c r="AB19" s="122" t="str">
        <f ca="1">IF(tbl_coded[[#This Row],[ISIN]]="","",IF(ISNUMBER(_xll.BDP(B19&amp;" Corp",AB$1)),_xll.BDP(B19&amp;" Corp",AB$1),""))</f>
        <v/>
      </c>
      <c r="AC19" s="122" t="str">
        <f ca="1">IF(tbl_coded[[#This Row],[ISIN]]="","",IF(ISNUMBER(_xll.BDP(B19&amp;" Corp",AC$1)),_xll.BDP(B19&amp;" Corp",AC$1),""))</f>
        <v/>
      </c>
      <c r="AD19" s="122" t="e">
        <f ca="1">IF(tbl_coded[[#This Row],[ISIN]]="","",IF((_xll.BDP(B19&amp;" Corp",AD$1))="#N/A Field Not Applicable","",_xll.BDP(B19&amp;" Corp",AD$1)))</f>
        <v>#NAME?</v>
      </c>
      <c r="AE19" s="122" t="e">
        <f ca="1">IF(tbl_coded[[#This Row],[ISIN]]="","",IF((_xll.BDP(B19&amp;" Corp",AE$1))="#N/A N/A","--",_xll.BDP(B19&amp;" Corp",AE$1)))</f>
        <v>#NAME?</v>
      </c>
      <c r="AF19" s="122" t="e">
        <f ca="1">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#NAME?</v>
      </c>
      <c r="AG1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 s="123" t="e">
        <f ca="1">IF(tbl_coded[[#This Row],[ISIN]]="","",IF(_xll.BDP($B19&amp;" Corp",AI$1)="#N/A N/A","--",_xll.BDP($B19&amp;" Corp",AI$1)))</f>
        <v>#NAME?</v>
      </c>
      <c r="AJ19" s="122" t="e">
        <f ca="1">IF(tbl_coded[[#This Row],[ISIN]]="","",IF(OR(_xll.BDP(_xll.BDP(tbl_coded[[#This Row],[ISIN]]&amp;" Corp", "ISSUER_EQUITY_TICKER")&amp;" Equity",AJ$1)="#N/A N/A"),"--",_xll.BDP(_xll.BDP(tbl_coded[[#This Row],[ISIN]]&amp;" Corp", "ISSUER_EQUITY_TICKER")&amp;" Equity",AJ$1)))</f>
        <v>#NAME?</v>
      </c>
      <c r="AK1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25" t="e">
        <f ca="1">IF(tbl_coded[[#This Row],[ISIN]]="","",IF(OR(_xll.BDP(_xll.BDP(tbl_coded[[#This Row],[ISIN]]&amp;" Corp", "ISSUER_EQUITY_TICKER")&amp;" Equity",AL$1)="#N/A N/A"),"--",_xll.BDP(_xll.BDP(tbl_coded[[#This Row],[ISIN]]&amp;" Corp", "ISSUER_EQUITY_TICKER")&amp;" Equity",AL$1)))</f>
        <v>#NAME?</v>
      </c>
      <c r="AM19" s="125" t="e">
        <f ca="1">IF(tbl_coded[[#This Row],[ISIN]]="","",IF(_xll.BDS($B19&amp;" Corp",AM$1)="#N/A Field Not Applicable","",_xll.BDS($B19&amp;" Corp",AM$1)))</f>
        <v>#NAME?</v>
      </c>
      <c r="AN19" s="125" t="e">
        <f ca="1">IF(tbl_coded[[#This Row],[ISIN]]="","",IF(_xll.BDP(tbl_coded[[#This Row],[KPW Provider BBID]]&amp;" CompanyID","NAME")="#N/A Invalid Security","",_xll.BDP(tbl_coded[[#This Row],[KPW Provider BBID]]&amp;" CompanyID","NAME")))</f>
        <v>#NAME?</v>
      </c>
      <c r="AO19" s="125" t="e">
        <f ca="1">IF(tbl_coded[[#This Row],[ISIN]]="","",IF(_xll.BDP(tbl_coded[[#This Row],[KPW Provider BBID]]&amp;" CompanyID",$AO$1)="#N/A Invalid Security","--",IF(_xll.BDP(tbl_coded[[#This Row],[KPW Provider BBID]]&amp;" CompanyID",$AO$1)="#N/A N/A","--",_xll.BDP(tbl_coded[[#This Row],[KPW Provider BBID]]&amp;" CompanyID",$AO$1))))</f>
        <v>#NAME?</v>
      </c>
      <c r="AP19" s="125" t="e">
        <f ca="1">IF(tbl_coded[[#This Row],[ISIN]]="","",IF(_xll.BDP(tbl_coded[[#This Row],[KPW Provider BBID]]&amp;" CompanyID",$AP$1)="#N/A Invalid Security","--",IF(_xll.BDP(tbl_coded[[#This Row],[KPW Provider BBID]]&amp;" CompanyID",$AP$1)="#N/A N/A","--",_xll.BDP(tbl_coded[[#This Row],[KPW Provider BBID]]&amp;" CompanyID",$AP$1))))</f>
        <v>#NAME?</v>
      </c>
      <c r="AQ19" s="125" t="e">
        <f ca="1">IF(tbl_coded[[#This Row],[ISIN]]="","",IF(_xll.BDP(tbl_coded[[#This Row],[KPW Provider BBID]]&amp;" CompanyID",$AQ$1)="#N/A Invalid Security","--",IF(_xll.BDP(tbl_coded[[#This Row],[KPW Provider BBID]]&amp;" CompanyID",$AQ$1)="#N/A N/A","--",_xll.BDP(tbl_coded[[#This Row],[KPW Provider BBID]]&amp;" CompanyID",$AQ$1))))</f>
        <v>#NAME?</v>
      </c>
      <c r="AR19" s="125" t="e">
        <f ca="1">IF(tbl_coded[[#This Row],[ISIN]]="","",tbl_coded[[#This Row],[穆迪KPW评级]]&amp;"/"&amp;tbl_coded[[#This Row],[SPKPW评级]]&amp;"/"&amp;tbl_coded[[#This Row],[FITCHKPW评级]])</f>
        <v>#NAME?</v>
      </c>
      <c r="AS19" s="125" t="e">
        <f ca="1">IF(tbl_coded[[#This Row],[ISIN]]="","",IF(OR(_xll.BDP($B19&amp;" Corp",AS$1)="#N/A N/A"),"--",_xll.BDP($B19&amp;" Corp",AS$1)))</f>
        <v>#NAME?</v>
      </c>
      <c r="AT19" s="125" t="e">
        <f ca="1">IF(tbl_coded[[#This Row],[ISIN]]="","",IF(_xll.BDS($B19&amp;" Corp",AT$1)="#N/A Field Not Applicable","",_xll.BDS($B19&amp;" Corp",AT$1)))</f>
        <v>#NAME?</v>
      </c>
      <c r="AU19" s="125" t="e">
        <f ca="1">IF(tbl_coded[[#This Row],[SBLC Provider BBID]]="","",_xll.BDP(tbl_coded[[#This Row],[SBLC Provider BBID]]&amp;" CompanyID","NAME"))</f>
        <v>#NAME?</v>
      </c>
      <c r="AV19" s="125" t="e">
        <f ca="1">IF(tbl_coded[[#This Row],[ISIN]]="","",IF(OR(_xll.BDP($B19&amp;" Corp",AV$1)="#N/A N/A"),"--",TEXT(_xll.BDP($B19&amp;" Corp",AV$1),"yyyy/mm/dd")))</f>
        <v>#NAME?</v>
      </c>
      <c r="AW19" s="125" t="e">
        <f ca="1">IF(tbl_coded[[#This Row],[ISIN]]="","",IF(OR(_xll.BDP($B19&amp;" Corp",AW$1)="#N/A N/A"),"--",TEXT(_xll.BDP($B19&amp;" Corp",AW$1),"yyyy/mm/dd")))</f>
        <v>#NAME?</v>
      </c>
      <c r="AX19" s="125" t="e">
        <f ca="1">IF(tbl_coded[[#This Row],[ISIN]]="","",IF(OR(_xll.BDP($B19&amp;" Corp",AX$1)="#N/A N/A"),"--",TEXT(_xll.BDP($B19&amp;" Corp",AX$1),"yyyy/mm/dd")))</f>
        <v>#NAME?</v>
      </c>
      <c r="AY19" s="125" t="e">
        <f ca="1">IF(tbl_coded[[#This Row],[ISIN]]="","",IF(OR(_xll.BDP($B19&amp;" Corp",AY$1)="#N/A Field Not Applicable"),"--",TEXT(_xll.BDP($B19&amp;" Corp",AY$1),"yyyy/mm/dd")))</f>
        <v>#NAME?</v>
      </c>
      <c r="AZ19" s="125" t="e">
        <f ca="1">IF(tbl_coded[[#This Row],[ISIN]]="","",IF(OR(_xll.BDP($B19&amp;" Corp",AZ$1)="#N/A N/A"),"--",_xll.BDP($B19&amp;" Corp",AZ$1)))</f>
        <v>#NAME?</v>
      </c>
      <c r="BA19" s="125" t="e">
        <f ca="1">IF(tbl_coded[[#This Row],[ISIN]]="","",IF(OR(_xll.BDP($B19&amp;" Corp",BA$1)="#N/A N/A"),"--",_xll.BDP($B19&amp;" Corp",BA$1)))</f>
        <v>#NAME?</v>
      </c>
      <c r="BB19" s="125" t="e">
        <f ca="1">IF(tbl_coded[[#This Row],[ISIN]]="","",IF(OR(_xll.BDP($B19&amp;" Corp",BB$1)="#N/A N/A"),"--",_xll.BDP($B19&amp;" Corp",BB$1)))</f>
        <v>#NAME?</v>
      </c>
      <c r="BC19" s="125" t="e">
        <f ca="1">IF(tbl_coded[[#This Row],[ISIN]]="","",IF(OR(_xll.BDP($B19&amp;" Corp",BC$1)="#N/A Field Not Applicable"),"--",_xll.BDP($B19&amp;" Corp",BC$1)))</f>
        <v>#NAME?</v>
      </c>
      <c r="BD19" s="125" t="e">
        <f ca="1">IF(tbl_coded[[#This Row],[ISIN]]="","",IF(OR(_xll.BDP($B19&amp;" Corp",BD$1)="#N/A Field Not Applicable"),"--",_xll.BDP($B19&amp;" Corp",BD$1)))</f>
        <v>#NAME?</v>
      </c>
      <c r="BE19" s="125" t="e">
        <f ca="1">IF(tbl_coded[[#This Row],[ISIN]]="","",IF(OR(_xll.BDP($B19&amp;" Corp",BE$1)="#N/A Field Not Applicable"),"--",_xll.BDP($B19&amp;" Corp",BE$1)))</f>
        <v>#NAME?</v>
      </c>
      <c r="BF19" s="125" t="e">
        <f ca="1">IF(tbl_coded[[#This Row],[ISIN]]="","",IF(OR(_xll.BDP($B19&amp;" Corp",BF$1)="#N/A Field Not Applicable"),"--",_xll.BDP($B19&amp;" Corp",BF$1)))</f>
        <v>#NAME?</v>
      </c>
      <c r="BG19" s="125" t="e">
        <f ca="1">IF(tbl_coded[[#This Row],[ISIN]]="","",IF(OR(_xll.BDP($B19&amp;" Corp",BG$1)="#N/A Field Not Applicable"),"--",IF(_xll.BDP($B19&amp;" Corp",BG$1)="#N/A N/A","N",_xll.BDP($B19&amp;" Corp",BG$1))))</f>
        <v>#NAME?</v>
      </c>
      <c r="BH19" s="125" t="e">
        <f ca="1">IF(tbl_coded[[#This Row],[ISIN]]="","",IF(OR(_xll.BDP($B19&amp;" Corp",BH$1)="#N/A N/A"),"",_xll.BDP($B19&amp;" Corp",BH$1)))</f>
        <v>#NAME?</v>
      </c>
      <c r="BI19" s="125" t="e">
        <f ca="1">IF(tbl_coded[[#This Row],[ISIN]]="","",IF(OR(tbl_coded[[#This Row],[Parent company tiker]]=""),"",IF(_xll.BDP(tbl_coded[[#This Row],[Parent company tiker]]&amp;" Equity",BI$1)="#N/A N/A","--",_xll.BDP(tbl_coded[[#This Row],[Parent company tiker]]&amp;" Equity",BI$1))))</f>
        <v>#NAME?</v>
      </c>
      <c r="BJ19" s="125" t="e">
        <f ca="1">IF(tbl_coded[[#This Row],[ISIN]]="","",IF(OR(tbl_coded[[#This Row],[Parent company tiker]]=""),"",IF(_xll.BDP(tbl_coded[[#This Row],[Parent company tiker]]&amp;" Equity",BJ$1)="#N/A N/A","--",_xll.BDP(tbl_coded[[#This Row],[Parent company tiker]]&amp;" Equity",BJ$1))))</f>
        <v>#NAME?</v>
      </c>
      <c r="BK19" s="125" t="e">
        <f ca="1">IF(tbl_coded[[#This Row],[ISIN]]="","",IF(OR(tbl_coded[[#This Row],[Parent company tiker]]=""),"",IF(_xll.BDP(tbl_coded[[#This Row],[Parent company tiker]]&amp;" Equity",BK$1)="#N/A N/A","--",_xll.BDP(tbl_coded[[#This Row],[Parent company tiker]]&amp;" Equity",BK$1))))</f>
        <v>#NAME?</v>
      </c>
      <c r="BL19" s="125" t="e">
        <f ca="1">IF(tbl_coded[[#This Row],[ISIN]]="","",IF(OR(tbl_coded[[#This Row],[Parent company tiker]]=""),"",IF(_xll.BDP(tbl_coded[[#This Row],[Parent company tiker]]&amp;" Equity",BL$1)="#N/A N/A","--",_xll.BDP(tbl_coded[[#This Row],[Parent company tiker]]&amp;" Equity",BL$1))))</f>
        <v>#NAME?</v>
      </c>
      <c r="BM1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25" t="e">
        <f ca="1">IF(tbl_coded[[#This Row],[Column9]]&lt;&gt;"--",tbl_coded[[#This Row],[G''tor rating]],IF(tbl_coded[[#This Row],[KPW Name]]&lt;&gt;"",tbl_coded[[#This Row],[KPW Rating]],IF(tbl_coded[[#This Row],[Parent company tiker]]&lt;&gt;"",tbl_coded[[#This Row],[parent评级]],tbl_coded[[#This Row],[Issuer rating]])))</f>
        <v>#NAME?</v>
      </c>
      <c r="BO19" s="159" t="str">
        <f ca="1">IFERROR(IF(tbl_coded[[#This Row],[GREEN]]="Y","GREEN",IF(tbl_coded[[#This Row],[SUSTAINABLE]]="Y","SUSTAINABLE",IF(tbl_coded[[#This Row],[SOCIAL]]="Y","SOCIAL",IF(tbl_coded[[#This Row],[Sustainable linked]]="Y","SUSTAINABLE LINKED"," ")))),"")</f>
        <v/>
      </c>
      <c r="BP19" s="134"/>
      <c r="BS19" s="71">
        <v>18</v>
      </c>
      <c r="BT19" s="71" t="s">
        <v>81</v>
      </c>
      <c r="BU19" s="71" t="s">
        <v>107</v>
      </c>
      <c r="BV19" s="71" t="s">
        <v>107</v>
      </c>
    </row>
    <row r="20" spans="1:74" ht="15" customHeight="1">
      <c r="A20" s="119">
        <v>18</v>
      </c>
      <c r="B20" s="120" t="str">
        <f>IF(美元债一级!$C$4:$C$1048576&lt;&gt;"",美元债一级!C21,"")</f>
        <v>XS2712528111</v>
      </c>
      <c r="C20" s="121" t="e">
        <f ca="1">IF(tbl_coded[[#This Row],[ISIN]]="","",IF(tbl_coded[[#This Row],[Index]]&gt;$A$1,"",IF(_xll.BDP($B20&amp;" Corp",C$1)="#N/A N/A","",_xll.BDP($B20&amp;" Corp",C$1))))</f>
        <v>#NAME?</v>
      </c>
      <c r="D20" s="121" t="e">
        <f ca="1">IF(tbl_coded[[#This Row],[ISIN]]="","",IF(_xll.BDP($B20&amp;" Corp",D$1)="#N/A N/A","",_xll.BDP($B20&amp;" Corp",D$1)))</f>
        <v>#NAME?</v>
      </c>
      <c r="E20" s="121" t="e">
        <f ca="1">IF(tbl_coded[[#This Row],[ISIN]]="","",IF(_xll.BDP($B20&amp;" Corp",E$1)="#N/A N/A","--",_xll.BDP($B20&amp;" Corp",E$1)))</f>
        <v>#NAME?</v>
      </c>
      <c r="F20" s="121" t="e">
        <f ca="1">IF(tbl_coded[[#This Row],[ISIN]]="","",IF(_xll.BDS($B20&amp;" Corp",F$1)="#N/A Field Not Applicable","",_xll.BDS($B20&amp;" Corp",F$1)))</f>
        <v>#NAME?</v>
      </c>
      <c r="G20" s="121" t="e">
        <f ca="1">IF(tbl_coded[[#This Row],[ISIN]]="","",IF(_xll.BDP($F20&amp;" CompanyID",G$1)="#N/A Invalid Security","",_xll.BDP($F20&amp;" CompanyID",G$1)))</f>
        <v>#NAME?</v>
      </c>
      <c r="H20" s="121" t="e">
        <f ca="1">IF(tbl_coded[[#This Row],[ISIN]]="","",IF(_xll.BDP($B20&amp;" Corp",H$1)="#N/A N/A","--",_xll.BDP($B20&amp;" Corp",H$1)))</f>
        <v>#NAME?</v>
      </c>
      <c r="I20" s="121" t="e">
        <f ca="1">IF(tbl_coded[[#This Row],[ISIN]]="","",IF(_xll.BDP($B20&amp;" Corp",I$1)="#N/A N/A","--",_xll.BDP($B20&amp;" Corp",I$1)))</f>
        <v>#NAME?</v>
      </c>
      <c r="J20" s="121" t="e">
        <f ca="1">IF(tbl_coded[[#This Row],[ISIN]]="","",IF(_xll.BDP($B20&amp;" Corp",J$1)="#N/A N/A","--",_xll.BDP($B20&amp;" Corp",J$1)))</f>
        <v>#NAME?</v>
      </c>
      <c r="K20" s="121" t="e">
        <f ca="1">IF(tbl_coded[[#This Row],[ISIN]]="","",IF(_xll.BDP($B20&amp;" Corp",K$1)="#N/A N/A","--",_xll.BDP($B20&amp;" Corp",K$1)))</f>
        <v>#NAME?</v>
      </c>
      <c r="L20" s="121" t="e">
        <f ca="1">IF(tbl_coded[[#This Row],[ISIN]]="","",IF(_xll.BDP($B20&amp;" Corp",L$1)="#N/A N/A","--",_xll.BDP($B20&amp;" Corp",L$1)))</f>
        <v>#NAME?</v>
      </c>
      <c r="M20" s="121" t="e">
        <f ca="1">IF(tbl_coded[[#This Row],[ISIN]]="","",IF(_xll.BDP($B20&amp;" Corp",M$1)="#N/A N/A","--",_xll.BDP($B20&amp;" Corp",M$1)))</f>
        <v>#NAME?</v>
      </c>
      <c r="N20" s="121" t="e">
        <f ca="1">IF(tbl_coded[[#This Row],[ISIN]]="","",IF(_xll.BDP($B20&amp;" Corp",N$1)="#N/A N/A","--",_xll.BDP($B20&amp;" Corp",N$1)))</f>
        <v>#NAME?</v>
      </c>
      <c r="O20" s="122" t="e">
        <f ca="1">IF(tbl_coded[[#This Row],[ISIN]]="","",IF(_xll.BDP($B20&amp;" Corp",O$1)="#N/A N/A","--",_xll.BDP($B20&amp;" Corp",O$1)))</f>
        <v>#NAME?</v>
      </c>
      <c r="P20" s="122" t="e">
        <f ca="1">IF(tbl_coded[[#This Row],[ISIN]]="","",IF(_xll.BDP($B20&amp;" Corp",P$1)="#N/A N/A","--",_xll.BDP($B20&amp;" Corp",P$1)))</f>
        <v>#NAME?</v>
      </c>
      <c r="Q2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22" t="e">
        <f ca="1">IF(tbl_coded[[#This Row],[ISIN]]="","",IF(OR(_xll.BDP($B20&amp;" Corp",R$1)="#N/A N/A",_xll.BDP($B20&amp;" Corp",R$1)="#N/A Invalid Security",_xll.BDP($B20&amp;" Corp",R$1)="#N/A Field Not Applicable"),"--",_xll.BDP($B20&amp;" Corp",R$1)))</f>
        <v>#NAME?</v>
      </c>
      <c r="S20" s="122" t="e">
        <f ca="1">IF(tbl_coded[[#This Row],[ISIN]]="","",IF(OR(_xll.BDP($R20&amp;" Equity",S$1)="#N/A N/A",_xll.BDP($R20&amp;" Equity",S$1)="#N/A Invalid Security"),"--",_xll.BDP($R20&amp;" Equity",S$1)))</f>
        <v>#NAME?</v>
      </c>
      <c r="T20" s="122" t="e">
        <f ca="1">IF(tbl_coded[[#This Row],[ISIN]]="","",IF(OR(_xll.BDP($R20&amp;" Equity",T$1)="#N/A N/A",_xll.BDP($R20&amp;" Equity",T$1)="#N/A Invalid Security"),"--",_xll.BDP($R20&amp;" Equity",T$1)))</f>
        <v>#NAME?</v>
      </c>
      <c r="U20" s="122" t="e">
        <f ca="1">IF(tbl_coded[[#This Row],[ISIN]]="","",IF(OR(_xll.BDP($R20&amp;" Equity",U$1)="#N/A N/A",_xll.BDP($R20&amp;" Equity",U$1)="#N/A Invalid Security"),"--",_xll.BDP($R20&amp;" Equity",U$1)))</f>
        <v>#NAME?</v>
      </c>
      <c r="V20" s="122" t="e">
        <f ca="1">IF(tbl_coded[[#This Row],[ISIN]]="","",IF(OR(_xll.BDP($R20&amp;" Equity",V$1)="#N/A N/A",_xll.BDP($R20&amp;" Equity",V$1)="#N/A Invalid Security"),"--",_xll.BDP($R20&amp;" Equity",V$1)))</f>
        <v>#NAME?</v>
      </c>
      <c r="W20" s="122" t="e">
        <f ca="1">IF(tbl_coded[[#This Row],[ISIN]]="","",IF(OR(_xll.BDP($R20&amp;" Equity",W$1)="#N/A N/A",_xll.BDP($R20&amp;" Equity",W$1)="#N/A Invalid Security"),"--",_xll.BDP($R20&amp;" Equity",W$1)))</f>
        <v>#NAME?</v>
      </c>
      <c r="X20" s="122" t="e">
        <f ca="1">IF(tbl_coded[[#This Row],[ISIN]]="","",IF(OR(_xll.BDP($R20&amp;" Equity",X$1)="#N/A N/A",_xll.BDP($R20&amp;" Equity",X$1)="#N/A Invalid Security"),"--",_xll.BDP($R20&amp;" Equity",X$1)))</f>
        <v>#NAME?</v>
      </c>
      <c r="Y2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22" t="str">
        <f ca="1">IF(tbl_coded[[#This Row],[ISIN]]="","",IF(ISNUMBER(_xll.BDP(B20&amp;" Corp",Z$1)),_xll.BDP(B20&amp;" Corp",Z$1),""))</f>
        <v/>
      </c>
      <c r="AA20" s="122" t="str">
        <f ca="1">IF(tbl_coded[[#This Row],[ISIN]]="","",IF(ISNUMBER(_xll.BDP(B20&amp;" Corp",AA$1)),_xll.BDP(B20&amp;" Corp",AA$1),""))</f>
        <v/>
      </c>
      <c r="AB20" s="122" t="str">
        <f ca="1">IF(tbl_coded[[#This Row],[ISIN]]="","",IF(ISNUMBER(_xll.BDP(B20&amp;" Corp",AB$1)),_xll.BDP(B20&amp;" Corp",AB$1),""))</f>
        <v/>
      </c>
      <c r="AC20" s="122" t="str">
        <f ca="1">IF(tbl_coded[[#This Row],[ISIN]]="","",IF(ISNUMBER(_xll.BDP(B20&amp;" Corp",AC$1)),_xll.BDP(B20&amp;" Corp",AC$1),""))</f>
        <v/>
      </c>
      <c r="AD20" s="122" t="e">
        <f ca="1">IF(tbl_coded[[#This Row],[ISIN]]="","",IF((_xll.BDP(B20&amp;" Corp",AD$1))="#N/A Field Not Applicable","",_xll.BDP(B20&amp;" Corp",AD$1)))</f>
        <v>#NAME?</v>
      </c>
      <c r="AE20" s="122" t="e">
        <f ca="1">IF(tbl_coded[[#This Row],[ISIN]]="","",IF((_xll.BDP(B20&amp;" Corp",AE$1))="#N/A N/A","--",_xll.BDP(B20&amp;" Corp",AE$1)))</f>
        <v>#NAME?</v>
      </c>
      <c r="AF20" s="122" t="e">
        <f ca="1">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#NAME?</v>
      </c>
      <c r="AG2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 s="123" t="e">
        <f ca="1">IF(tbl_coded[[#This Row],[ISIN]]="","",IF(_xll.BDP($B20&amp;" Corp",AI$1)="#N/A N/A","--",_xll.BDP($B20&amp;" Corp",AI$1)))</f>
        <v>#NAME?</v>
      </c>
      <c r="AJ20" s="122" t="e">
        <f ca="1">IF(tbl_coded[[#This Row],[ISIN]]="","",IF(OR(_xll.BDP(_xll.BDP(tbl_coded[[#This Row],[ISIN]]&amp;" Corp", "ISSUER_EQUITY_TICKER")&amp;" Equity",AJ$1)="#N/A N/A"),"--",_xll.BDP(_xll.BDP(tbl_coded[[#This Row],[ISIN]]&amp;" Corp", "ISSUER_EQUITY_TICKER")&amp;" Equity",AJ$1)))</f>
        <v>#NAME?</v>
      </c>
      <c r="AK2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25" t="e">
        <f ca="1">IF(tbl_coded[[#This Row],[ISIN]]="","",IF(OR(_xll.BDP(_xll.BDP(tbl_coded[[#This Row],[ISIN]]&amp;" Corp", "ISSUER_EQUITY_TICKER")&amp;" Equity",AL$1)="#N/A N/A"),"--",_xll.BDP(_xll.BDP(tbl_coded[[#This Row],[ISIN]]&amp;" Corp", "ISSUER_EQUITY_TICKER")&amp;" Equity",AL$1)))</f>
        <v>#NAME?</v>
      </c>
      <c r="AM20" s="125" t="e">
        <f ca="1">IF(tbl_coded[[#This Row],[ISIN]]="","",IF(_xll.BDS($B20&amp;" Corp",AM$1)="#N/A Field Not Applicable","",_xll.BDS($B20&amp;" Corp",AM$1)))</f>
        <v>#NAME?</v>
      </c>
      <c r="AN20" s="125" t="e">
        <f ca="1">IF(tbl_coded[[#This Row],[ISIN]]="","",IF(_xll.BDP(tbl_coded[[#This Row],[KPW Provider BBID]]&amp;" CompanyID","NAME")="#N/A Invalid Security","",_xll.BDP(tbl_coded[[#This Row],[KPW Provider BBID]]&amp;" CompanyID","NAME")))</f>
        <v>#NAME?</v>
      </c>
      <c r="AO20" s="125" t="e">
        <f ca="1">IF(tbl_coded[[#This Row],[ISIN]]="","",IF(_xll.BDP(tbl_coded[[#This Row],[KPW Provider BBID]]&amp;" CompanyID",$AO$1)="#N/A Invalid Security","--",IF(_xll.BDP(tbl_coded[[#This Row],[KPW Provider BBID]]&amp;" CompanyID",$AO$1)="#N/A N/A","--",_xll.BDP(tbl_coded[[#This Row],[KPW Provider BBID]]&amp;" CompanyID",$AO$1))))</f>
        <v>#NAME?</v>
      </c>
      <c r="AP20" s="125" t="e">
        <f ca="1">IF(tbl_coded[[#This Row],[ISIN]]="","",IF(_xll.BDP(tbl_coded[[#This Row],[KPW Provider BBID]]&amp;" CompanyID",$AP$1)="#N/A Invalid Security","--",IF(_xll.BDP(tbl_coded[[#This Row],[KPW Provider BBID]]&amp;" CompanyID",$AP$1)="#N/A N/A","--",_xll.BDP(tbl_coded[[#This Row],[KPW Provider BBID]]&amp;" CompanyID",$AP$1))))</f>
        <v>#NAME?</v>
      </c>
      <c r="AQ20" s="125" t="e">
        <f ca="1">IF(tbl_coded[[#This Row],[ISIN]]="","",IF(_xll.BDP(tbl_coded[[#This Row],[KPW Provider BBID]]&amp;" CompanyID",$AQ$1)="#N/A Invalid Security","--",IF(_xll.BDP(tbl_coded[[#This Row],[KPW Provider BBID]]&amp;" CompanyID",$AQ$1)="#N/A N/A","--",_xll.BDP(tbl_coded[[#This Row],[KPW Provider BBID]]&amp;" CompanyID",$AQ$1))))</f>
        <v>#NAME?</v>
      </c>
      <c r="AR20" s="125" t="e">
        <f ca="1">IF(tbl_coded[[#This Row],[ISIN]]="","",tbl_coded[[#This Row],[穆迪KPW评级]]&amp;"/"&amp;tbl_coded[[#This Row],[SPKPW评级]]&amp;"/"&amp;tbl_coded[[#This Row],[FITCHKPW评级]])</f>
        <v>#NAME?</v>
      </c>
      <c r="AS20" s="125" t="e">
        <f ca="1">IF(tbl_coded[[#This Row],[ISIN]]="","",IF(OR(_xll.BDP($B20&amp;" Corp",AS$1)="#N/A N/A"),"--",_xll.BDP($B20&amp;" Corp",AS$1)))</f>
        <v>#NAME?</v>
      </c>
      <c r="AT20" s="125" t="e">
        <f ca="1">IF(tbl_coded[[#This Row],[ISIN]]="","",IF(_xll.BDS($B20&amp;" Corp",AT$1)="#N/A Field Not Applicable","",_xll.BDS($B20&amp;" Corp",AT$1)))</f>
        <v>#NAME?</v>
      </c>
      <c r="AU20" s="125" t="e">
        <f ca="1">IF(tbl_coded[[#This Row],[SBLC Provider BBID]]="","",_xll.BDP(tbl_coded[[#This Row],[SBLC Provider BBID]]&amp;" CompanyID","NAME"))</f>
        <v>#NAME?</v>
      </c>
      <c r="AV20" s="125" t="e">
        <f ca="1">IF(tbl_coded[[#This Row],[ISIN]]="","",IF(OR(_xll.BDP($B20&amp;" Corp",AV$1)="#N/A N/A"),"--",TEXT(_xll.BDP($B20&amp;" Corp",AV$1),"yyyy/mm/dd")))</f>
        <v>#NAME?</v>
      </c>
      <c r="AW20" s="125" t="e">
        <f ca="1">IF(tbl_coded[[#This Row],[ISIN]]="","",IF(OR(_xll.BDP($B20&amp;" Corp",AW$1)="#N/A N/A"),"--",TEXT(_xll.BDP($B20&amp;" Corp",AW$1),"yyyy/mm/dd")))</f>
        <v>#NAME?</v>
      </c>
      <c r="AX20" s="125" t="e">
        <f ca="1">IF(tbl_coded[[#This Row],[ISIN]]="","",IF(OR(_xll.BDP($B20&amp;" Corp",AX$1)="#N/A N/A"),"--",TEXT(_xll.BDP($B20&amp;" Corp",AX$1),"yyyy/mm/dd")))</f>
        <v>#NAME?</v>
      </c>
      <c r="AY20" s="125" t="e">
        <f ca="1">IF(tbl_coded[[#This Row],[ISIN]]="","",IF(OR(_xll.BDP($B20&amp;" Corp",AY$1)="#N/A Field Not Applicable"),"--",TEXT(_xll.BDP($B20&amp;" Corp",AY$1),"yyyy/mm/dd")))</f>
        <v>#NAME?</v>
      </c>
      <c r="AZ20" s="125" t="e">
        <f ca="1">IF(tbl_coded[[#This Row],[ISIN]]="","",IF(OR(_xll.BDP($B20&amp;" Corp",AZ$1)="#N/A N/A"),"--",_xll.BDP($B20&amp;" Corp",AZ$1)))</f>
        <v>#NAME?</v>
      </c>
      <c r="BA20" s="125" t="e">
        <f ca="1">IF(tbl_coded[[#This Row],[ISIN]]="","",IF(OR(_xll.BDP($B20&amp;" Corp",BA$1)="#N/A N/A"),"--",_xll.BDP($B20&amp;" Corp",BA$1)))</f>
        <v>#NAME?</v>
      </c>
      <c r="BB20" s="125" t="e">
        <f ca="1">IF(tbl_coded[[#This Row],[ISIN]]="","",IF(OR(_xll.BDP($B20&amp;" Corp",BB$1)="#N/A N/A"),"--",_xll.BDP($B20&amp;" Corp",BB$1)))</f>
        <v>#NAME?</v>
      </c>
      <c r="BC20" s="125" t="e">
        <f ca="1">IF(tbl_coded[[#This Row],[ISIN]]="","",IF(OR(_xll.BDP($B20&amp;" Corp",BC$1)="#N/A Field Not Applicable"),"--",_xll.BDP($B20&amp;" Corp",BC$1)))</f>
        <v>#NAME?</v>
      </c>
      <c r="BD20" s="125" t="e">
        <f ca="1">IF(tbl_coded[[#This Row],[ISIN]]="","",IF(OR(_xll.BDP($B20&amp;" Corp",BD$1)="#N/A Field Not Applicable"),"--",_xll.BDP($B20&amp;" Corp",BD$1)))</f>
        <v>#NAME?</v>
      </c>
      <c r="BE20" s="125" t="e">
        <f ca="1">IF(tbl_coded[[#This Row],[ISIN]]="","",IF(OR(_xll.BDP($B20&amp;" Corp",BE$1)="#N/A Field Not Applicable"),"--",_xll.BDP($B20&amp;" Corp",BE$1)))</f>
        <v>#NAME?</v>
      </c>
      <c r="BF20" s="125" t="e">
        <f ca="1">IF(tbl_coded[[#This Row],[ISIN]]="","",IF(OR(_xll.BDP($B20&amp;" Corp",BF$1)="#N/A Field Not Applicable"),"--",_xll.BDP($B20&amp;" Corp",BF$1)))</f>
        <v>#NAME?</v>
      </c>
      <c r="BG20" s="125" t="e">
        <f ca="1">IF(tbl_coded[[#This Row],[ISIN]]="","",IF(OR(_xll.BDP($B20&amp;" Corp",BG$1)="#N/A Field Not Applicable"),"--",IF(_xll.BDP($B20&amp;" Corp",BG$1)="#N/A N/A","N",_xll.BDP($B20&amp;" Corp",BG$1))))</f>
        <v>#NAME?</v>
      </c>
      <c r="BH20" s="125" t="e">
        <f ca="1">IF(tbl_coded[[#This Row],[ISIN]]="","",IF(OR(_xll.BDP($B20&amp;" Corp",BH$1)="#N/A N/A"),"",_xll.BDP($B20&amp;" Corp",BH$1)))</f>
        <v>#NAME?</v>
      </c>
      <c r="BI20" s="125" t="e">
        <f ca="1">IF(tbl_coded[[#This Row],[ISIN]]="","",IF(OR(tbl_coded[[#This Row],[Parent company tiker]]=""),"",IF(_xll.BDP(tbl_coded[[#This Row],[Parent company tiker]]&amp;" Equity",BI$1)="#N/A N/A","--",_xll.BDP(tbl_coded[[#This Row],[Parent company tiker]]&amp;" Equity",BI$1))))</f>
        <v>#NAME?</v>
      </c>
      <c r="BJ20" s="125" t="e">
        <f ca="1">IF(tbl_coded[[#This Row],[ISIN]]="","",IF(OR(tbl_coded[[#This Row],[Parent company tiker]]=""),"",IF(_xll.BDP(tbl_coded[[#This Row],[Parent company tiker]]&amp;" Equity",BJ$1)="#N/A N/A","--",_xll.BDP(tbl_coded[[#This Row],[Parent company tiker]]&amp;" Equity",BJ$1))))</f>
        <v>#NAME?</v>
      </c>
      <c r="BK20" s="125" t="e">
        <f ca="1">IF(tbl_coded[[#This Row],[ISIN]]="","",IF(OR(tbl_coded[[#This Row],[Parent company tiker]]=""),"",IF(_xll.BDP(tbl_coded[[#This Row],[Parent company tiker]]&amp;" Equity",BK$1)="#N/A N/A","--",_xll.BDP(tbl_coded[[#This Row],[Parent company tiker]]&amp;" Equity",BK$1))))</f>
        <v>#NAME?</v>
      </c>
      <c r="BL20" s="125" t="e">
        <f ca="1">IF(tbl_coded[[#This Row],[ISIN]]="","",IF(OR(tbl_coded[[#This Row],[Parent company tiker]]=""),"",IF(_xll.BDP(tbl_coded[[#This Row],[Parent company tiker]]&amp;" Equity",BL$1)="#N/A N/A","--",_xll.BDP(tbl_coded[[#This Row],[Parent company tiker]]&amp;" Equity",BL$1))))</f>
        <v>#NAME?</v>
      </c>
      <c r="BM2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25" t="e">
        <f ca="1">IF(tbl_coded[[#This Row],[Column9]]&lt;&gt;"--",tbl_coded[[#This Row],[G''tor rating]],IF(tbl_coded[[#This Row],[KPW Name]]&lt;&gt;"",tbl_coded[[#This Row],[KPW Rating]],IF(tbl_coded[[#This Row],[Parent company tiker]]&lt;&gt;"",tbl_coded[[#This Row],[parent评级]],tbl_coded[[#This Row],[Issuer rating]])))</f>
        <v>#NAME?</v>
      </c>
      <c r="BO20" s="159" t="str">
        <f ca="1">IFERROR(IF(tbl_coded[[#This Row],[GREEN]]="Y","GREEN",IF(tbl_coded[[#This Row],[SUSTAINABLE]]="Y","SUSTAINABLE",IF(tbl_coded[[#This Row],[SOCIAL]]="Y","SOCIAL",IF(tbl_coded[[#This Row],[Sustainable linked]]="Y","SUSTAINABLE LINKED"," ")))),"")</f>
        <v/>
      </c>
      <c r="BP20" s="134"/>
      <c r="BS20" s="71">
        <v>19</v>
      </c>
      <c r="BT20" s="71" t="s">
        <v>91</v>
      </c>
      <c r="BU20" s="71" t="s">
        <v>108</v>
      </c>
      <c r="BV20" s="71" t="s">
        <v>108</v>
      </c>
    </row>
    <row r="21" spans="1:74" ht="15" customHeight="1">
      <c r="A21" s="119">
        <v>19</v>
      </c>
      <c r="B21" s="120" t="str">
        <f>IF(美元债一级!$C$4:$C$1048576&lt;&gt;"",美元债一级!C22,"")</f>
        <v>XS2711901749</v>
      </c>
      <c r="C21" s="121" t="e">
        <f ca="1">IF(tbl_coded[[#This Row],[ISIN]]="","",IF(tbl_coded[[#This Row],[Index]]&gt;$A$1,"",IF(_xll.BDP($B21&amp;" Corp",C$1)="#N/A N/A","",_xll.BDP($B21&amp;" Corp",C$1))))</f>
        <v>#NAME?</v>
      </c>
      <c r="D21" s="121" t="e">
        <f ca="1">IF(tbl_coded[[#This Row],[ISIN]]="","",IF(_xll.BDP($B21&amp;" Corp",D$1)="#N/A N/A","",_xll.BDP($B21&amp;" Corp",D$1)))</f>
        <v>#NAME?</v>
      </c>
      <c r="E21" s="121" t="e">
        <f ca="1">IF(tbl_coded[[#This Row],[ISIN]]="","",IF(_xll.BDP($B21&amp;" Corp",E$1)="#N/A N/A","--",_xll.BDP($B21&amp;" Corp",E$1)))</f>
        <v>#NAME?</v>
      </c>
      <c r="F21" s="121" t="e">
        <f ca="1">IF(tbl_coded[[#This Row],[ISIN]]="","",IF(_xll.BDS($B21&amp;" Corp",F$1)="#N/A Field Not Applicable","",_xll.BDS($B21&amp;" Corp",F$1)))</f>
        <v>#NAME?</v>
      </c>
      <c r="G21" s="121" t="e">
        <f ca="1">IF(tbl_coded[[#This Row],[ISIN]]="","",IF(_xll.BDP($F21&amp;" CompanyID",G$1)="#N/A Invalid Security","",_xll.BDP($F21&amp;" CompanyID",G$1)))</f>
        <v>#NAME?</v>
      </c>
      <c r="H21" s="121" t="e">
        <f ca="1">IF(tbl_coded[[#This Row],[ISIN]]="","",IF(_xll.BDP($B21&amp;" Corp",H$1)="#N/A N/A","--",_xll.BDP($B21&amp;" Corp",H$1)))</f>
        <v>#NAME?</v>
      </c>
      <c r="I21" s="121" t="e">
        <f ca="1">IF(tbl_coded[[#This Row],[ISIN]]="","",IF(_xll.BDP($B21&amp;" Corp",I$1)="#N/A N/A","--",_xll.BDP($B21&amp;" Corp",I$1)))</f>
        <v>#NAME?</v>
      </c>
      <c r="J21" s="121" t="e">
        <f ca="1">IF(tbl_coded[[#This Row],[ISIN]]="","",IF(_xll.BDP($B21&amp;" Corp",J$1)="#N/A N/A","--",_xll.BDP($B21&amp;" Corp",J$1)))</f>
        <v>#NAME?</v>
      </c>
      <c r="K21" s="121" t="e">
        <f ca="1">IF(tbl_coded[[#This Row],[ISIN]]="","",IF(_xll.BDP($B21&amp;" Corp",K$1)="#N/A N/A","--",_xll.BDP($B21&amp;" Corp",K$1)))</f>
        <v>#NAME?</v>
      </c>
      <c r="L21" s="121" t="e">
        <f ca="1">IF(tbl_coded[[#This Row],[ISIN]]="","",IF(_xll.BDP($B21&amp;" Corp",L$1)="#N/A N/A","--",_xll.BDP($B21&amp;" Corp",L$1)))</f>
        <v>#NAME?</v>
      </c>
      <c r="M21" s="121" t="e">
        <f ca="1">IF(tbl_coded[[#This Row],[ISIN]]="","",IF(_xll.BDP($B21&amp;" Corp",M$1)="#N/A N/A","--",_xll.BDP($B21&amp;" Corp",M$1)))</f>
        <v>#NAME?</v>
      </c>
      <c r="N21" s="121" t="e">
        <f ca="1">IF(tbl_coded[[#This Row],[ISIN]]="","",IF(_xll.BDP($B21&amp;" Corp",N$1)="#N/A N/A","--",_xll.BDP($B21&amp;" Corp",N$1)))</f>
        <v>#NAME?</v>
      </c>
      <c r="O21" s="122" t="e">
        <f ca="1">IF(tbl_coded[[#This Row],[ISIN]]="","",IF(_xll.BDP($B21&amp;" Corp",O$1)="#N/A N/A","--",_xll.BDP($B21&amp;" Corp",O$1)))</f>
        <v>#NAME?</v>
      </c>
      <c r="P21" s="122" t="e">
        <f ca="1">IF(tbl_coded[[#This Row],[ISIN]]="","",IF(_xll.BDP($B21&amp;" Corp",P$1)="#N/A N/A","--",_xll.BDP($B21&amp;" Corp",P$1)))</f>
        <v>#NAME?</v>
      </c>
      <c r="Q2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 s="122" t="e">
        <f ca="1">IF(tbl_coded[[#This Row],[ISIN]]="","",IF(OR(_xll.BDP($B21&amp;" Corp",R$1)="#N/A N/A",_xll.BDP($B21&amp;" Corp",R$1)="#N/A Invalid Security",_xll.BDP($B21&amp;" Corp",R$1)="#N/A Field Not Applicable"),"--",_xll.BDP($B21&amp;" Corp",R$1)))</f>
        <v>#NAME?</v>
      </c>
      <c r="S21" s="122" t="e">
        <f ca="1">IF(tbl_coded[[#This Row],[ISIN]]="","",IF(OR(_xll.BDP($R21&amp;" Equity",S$1)="#N/A N/A",_xll.BDP($R21&amp;" Equity",S$1)="#N/A Invalid Security"),"--",_xll.BDP($R21&amp;" Equity",S$1)))</f>
        <v>#NAME?</v>
      </c>
      <c r="T21" s="122" t="e">
        <f ca="1">IF(tbl_coded[[#This Row],[ISIN]]="","",IF(OR(_xll.BDP($R21&amp;" Equity",T$1)="#N/A N/A",_xll.BDP($R21&amp;" Equity",T$1)="#N/A Invalid Security"),"--",_xll.BDP($R21&amp;" Equity",T$1)))</f>
        <v>#NAME?</v>
      </c>
      <c r="U21" s="122" t="e">
        <f ca="1">IF(tbl_coded[[#This Row],[ISIN]]="","",IF(OR(_xll.BDP($R21&amp;" Equity",U$1)="#N/A N/A",_xll.BDP($R21&amp;" Equity",U$1)="#N/A Invalid Security"),"--",_xll.BDP($R21&amp;" Equity",U$1)))</f>
        <v>#NAME?</v>
      </c>
      <c r="V21" s="122" t="e">
        <f ca="1">IF(tbl_coded[[#This Row],[ISIN]]="","",IF(OR(_xll.BDP($R21&amp;" Equity",V$1)="#N/A N/A",_xll.BDP($R21&amp;" Equity",V$1)="#N/A Invalid Security"),"--",_xll.BDP($R21&amp;" Equity",V$1)))</f>
        <v>#NAME?</v>
      </c>
      <c r="W21" s="122" t="e">
        <f ca="1">IF(tbl_coded[[#This Row],[ISIN]]="","",IF(OR(_xll.BDP($R21&amp;" Equity",W$1)="#N/A N/A",_xll.BDP($R21&amp;" Equity",W$1)="#N/A Invalid Security"),"--",_xll.BDP($R21&amp;" Equity",W$1)))</f>
        <v>#NAME?</v>
      </c>
      <c r="X21" s="122" t="e">
        <f ca="1">IF(tbl_coded[[#This Row],[ISIN]]="","",IF(OR(_xll.BDP($R21&amp;" Equity",X$1)="#N/A N/A",_xll.BDP($R21&amp;" Equity",X$1)="#N/A Invalid Security"),"--",_xll.BDP($R21&amp;" Equity",X$1)))</f>
        <v>#NAME?</v>
      </c>
      <c r="Y2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 s="122" t="str">
        <f ca="1">IF(tbl_coded[[#This Row],[ISIN]]="","",IF(ISNUMBER(_xll.BDP(B21&amp;" Corp",Z$1)),_xll.BDP(B21&amp;" Corp",Z$1),""))</f>
        <v/>
      </c>
      <c r="AA21" s="122" t="str">
        <f ca="1">IF(tbl_coded[[#This Row],[ISIN]]="","",IF(ISNUMBER(_xll.BDP(B21&amp;" Corp",AA$1)),_xll.BDP(B21&amp;" Corp",AA$1),""))</f>
        <v/>
      </c>
      <c r="AB21" s="122" t="str">
        <f ca="1">IF(tbl_coded[[#This Row],[ISIN]]="","",IF(ISNUMBER(_xll.BDP(B21&amp;" Corp",AB$1)),_xll.BDP(B21&amp;" Corp",AB$1),""))</f>
        <v/>
      </c>
      <c r="AC21" s="122" t="str">
        <f ca="1">IF(tbl_coded[[#This Row],[ISIN]]="","",IF(ISNUMBER(_xll.BDP(B21&amp;" Corp",AC$1)),_xll.BDP(B21&amp;" Corp",AC$1),""))</f>
        <v/>
      </c>
      <c r="AD21" s="122" t="e">
        <f ca="1">IF(tbl_coded[[#This Row],[ISIN]]="","",IF((_xll.BDP(B21&amp;" Corp",AD$1))="#N/A Field Not Applicable","",_xll.BDP(B21&amp;" Corp",AD$1)))</f>
        <v>#NAME?</v>
      </c>
      <c r="AE21" s="122" t="e">
        <f ca="1">IF(tbl_coded[[#This Row],[ISIN]]="","",IF((_xll.BDP(B21&amp;" Corp",AE$1))="#N/A N/A","--",_xll.BDP(B21&amp;" Corp",AE$1)))</f>
        <v>#NAME?</v>
      </c>
      <c r="AF21" s="122" t="e">
        <f ca="1">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#NAME?</v>
      </c>
      <c r="AG2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 s="123" t="e">
        <f ca="1">IF(tbl_coded[[#This Row],[ISIN]]="","",IF(_xll.BDP($B21&amp;" Corp",AI$1)="#N/A N/A","--",_xll.BDP($B21&amp;" Corp",AI$1)))</f>
        <v>#NAME?</v>
      </c>
      <c r="AJ21" s="122" t="e">
        <f ca="1">IF(tbl_coded[[#This Row],[ISIN]]="","",IF(OR(_xll.BDP(_xll.BDP(tbl_coded[[#This Row],[ISIN]]&amp;" Corp", "ISSUER_EQUITY_TICKER")&amp;" Equity",AJ$1)="#N/A N/A"),"--",_xll.BDP(_xll.BDP(tbl_coded[[#This Row],[ISIN]]&amp;" Corp", "ISSUER_EQUITY_TICKER")&amp;" Equity",AJ$1)))</f>
        <v>#NAME?</v>
      </c>
      <c r="AK2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25" t="e">
        <f ca="1">IF(tbl_coded[[#This Row],[ISIN]]="","",IF(OR(_xll.BDP(_xll.BDP(tbl_coded[[#This Row],[ISIN]]&amp;" Corp", "ISSUER_EQUITY_TICKER")&amp;" Equity",AL$1)="#N/A N/A"),"--",_xll.BDP(_xll.BDP(tbl_coded[[#This Row],[ISIN]]&amp;" Corp", "ISSUER_EQUITY_TICKER")&amp;" Equity",AL$1)))</f>
        <v>#NAME?</v>
      </c>
      <c r="AM21" s="125" t="e">
        <f ca="1">IF(tbl_coded[[#This Row],[ISIN]]="","",IF(_xll.BDS($B21&amp;" Corp",AM$1)="#N/A Field Not Applicable","",_xll.BDS($B21&amp;" Corp",AM$1)))</f>
        <v>#NAME?</v>
      </c>
      <c r="AN21" s="125" t="e">
        <f ca="1">IF(tbl_coded[[#This Row],[ISIN]]="","",IF(_xll.BDP(tbl_coded[[#This Row],[KPW Provider BBID]]&amp;" CompanyID","NAME")="#N/A Invalid Security","",_xll.BDP(tbl_coded[[#This Row],[KPW Provider BBID]]&amp;" CompanyID","NAME")))</f>
        <v>#NAME?</v>
      </c>
      <c r="AO21" s="125" t="e">
        <f ca="1">IF(tbl_coded[[#This Row],[ISIN]]="","",IF(_xll.BDP(tbl_coded[[#This Row],[KPW Provider BBID]]&amp;" CompanyID",$AO$1)="#N/A Invalid Security","--",IF(_xll.BDP(tbl_coded[[#This Row],[KPW Provider BBID]]&amp;" CompanyID",$AO$1)="#N/A N/A","--",_xll.BDP(tbl_coded[[#This Row],[KPW Provider BBID]]&amp;" CompanyID",$AO$1))))</f>
        <v>#NAME?</v>
      </c>
      <c r="AP21" s="125" t="e">
        <f ca="1">IF(tbl_coded[[#This Row],[ISIN]]="","",IF(_xll.BDP(tbl_coded[[#This Row],[KPW Provider BBID]]&amp;" CompanyID",$AP$1)="#N/A Invalid Security","--",IF(_xll.BDP(tbl_coded[[#This Row],[KPW Provider BBID]]&amp;" CompanyID",$AP$1)="#N/A N/A","--",_xll.BDP(tbl_coded[[#This Row],[KPW Provider BBID]]&amp;" CompanyID",$AP$1))))</f>
        <v>#NAME?</v>
      </c>
      <c r="AQ21" s="125" t="e">
        <f ca="1">IF(tbl_coded[[#This Row],[ISIN]]="","",IF(_xll.BDP(tbl_coded[[#This Row],[KPW Provider BBID]]&amp;" CompanyID",$AQ$1)="#N/A Invalid Security","--",IF(_xll.BDP(tbl_coded[[#This Row],[KPW Provider BBID]]&amp;" CompanyID",$AQ$1)="#N/A N/A","--",_xll.BDP(tbl_coded[[#This Row],[KPW Provider BBID]]&amp;" CompanyID",$AQ$1))))</f>
        <v>#NAME?</v>
      </c>
      <c r="AR21" s="125" t="e">
        <f ca="1">IF(tbl_coded[[#This Row],[ISIN]]="","",tbl_coded[[#This Row],[穆迪KPW评级]]&amp;"/"&amp;tbl_coded[[#This Row],[SPKPW评级]]&amp;"/"&amp;tbl_coded[[#This Row],[FITCHKPW评级]])</f>
        <v>#NAME?</v>
      </c>
      <c r="AS21" s="125" t="e">
        <f ca="1">IF(tbl_coded[[#This Row],[ISIN]]="","",IF(OR(_xll.BDP($B21&amp;" Corp",AS$1)="#N/A N/A"),"--",_xll.BDP($B21&amp;" Corp",AS$1)))</f>
        <v>#NAME?</v>
      </c>
      <c r="AT21" s="125" t="e">
        <f ca="1">IF(tbl_coded[[#This Row],[ISIN]]="","",IF(_xll.BDS($B21&amp;" Corp",AT$1)="#N/A Field Not Applicable","",_xll.BDS($B21&amp;" Corp",AT$1)))</f>
        <v>#NAME?</v>
      </c>
      <c r="AU21" s="125" t="e">
        <f ca="1">IF(tbl_coded[[#This Row],[SBLC Provider BBID]]="","",_xll.BDP(tbl_coded[[#This Row],[SBLC Provider BBID]]&amp;" CompanyID","NAME"))</f>
        <v>#NAME?</v>
      </c>
      <c r="AV21" s="125" t="e">
        <f ca="1">IF(tbl_coded[[#This Row],[ISIN]]="","",IF(OR(_xll.BDP($B21&amp;" Corp",AV$1)="#N/A N/A"),"--",TEXT(_xll.BDP($B21&amp;" Corp",AV$1),"yyyy/mm/dd")))</f>
        <v>#NAME?</v>
      </c>
      <c r="AW21" s="125" t="e">
        <f ca="1">IF(tbl_coded[[#This Row],[ISIN]]="","",IF(OR(_xll.BDP($B21&amp;" Corp",AW$1)="#N/A N/A"),"--",TEXT(_xll.BDP($B21&amp;" Corp",AW$1),"yyyy/mm/dd")))</f>
        <v>#NAME?</v>
      </c>
      <c r="AX21" s="125" t="e">
        <f ca="1">IF(tbl_coded[[#This Row],[ISIN]]="","",IF(OR(_xll.BDP($B21&amp;" Corp",AX$1)="#N/A N/A"),"--",TEXT(_xll.BDP($B21&amp;" Corp",AX$1),"yyyy/mm/dd")))</f>
        <v>#NAME?</v>
      </c>
      <c r="AY21" s="125" t="e">
        <f ca="1">IF(tbl_coded[[#This Row],[ISIN]]="","",IF(OR(_xll.BDP($B21&amp;" Corp",AY$1)="#N/A Field Not Applicable"),"--",TEXT(_xll.BDP($B21&amp;" Corp",AY$1),"yyyy/mm/dd")))</f>
        <v>#NAME?</v>
      </c>
      <c r="AZ21" s="125" t="e">
        <f ca="1">IF(tbl_coded[[#This Row],[ISIN]]="","",IF(OR(_xll.BDP($B21&amp;" Corp",AZ$1)="#N/A N/A"),"--",_xll.BDP($B21&amp;" Corp",AZ$1)))</f>
        <v>#NAME?</v>
      </c>
      <c r="BA21" s="125" t="e">
        <f ca="1">IF(tbl_coded[[#This Row],[ISIN]]="","",IF(OR(_xll.BDP($B21&amp;" Corp",BA$1)="#N/A N/A"),"--",_xll.BDP($B21&amp;" Corp",BA$1)))</f>
        <v>#NAME?</v>
      </c>
      <c r="BB21" s="125" t="e">
        <f ca="1">IF(tbl_coded[[#This Row],[ISIN]]="","",IF(OR(_xll.BDP($B21&amp;" Corp",BB$1)="#N/A N/A"),"--",_xll.BDP($B21&amp;" Corp",BB$1)))</f>
        <v>#NAME?</v>
      </c>
      <c r="BC21" s="125" t="e">
        <f ca="1">IF(tbl_coded[[#This Row],[ISIN]]="","",IF(OR(_xll.BDP($B21&amp;" Corp",BC$1)="#N/A Field Not Applicable"),"--",_xll.BDP($B21&amp;" Corp",BC$1)))</f>
        <v>#NAME?</v>
      </c>
      <c r="BD21" s="125" t="e">
        <f ca="1">IF(tbl_coded[[#This Row],[ISIN]]="","",IF(OR(_xll.BDP($B21&amp;" Corp",BD$1)="#N/A Field Not Applicable"),"--",_xll.BDP($B21&amp;" Corp",BD$1)))</f>
        <v>#NAME?</v>
      </c>
      <c r="BE21" s="125" t="e">
        <f ca="1">IF(tbl_coded[[#This Row],[ISIN]]="","",IF(OR(_xll.BDP($B21&amp;" Corp",BE$1)="#N/A Field Not Applicable"),"--",_xll.BDP($B21&amp;" Corp",BE$1)))</f>
        <v>#NAME?</v>
      </c>
      <c r="BF21" s="125" t="e">
        <f ca="1">IF(tbl_coded[[#This Row],[ISIN]]="","",IF(OR(_xll.BDP($B21&amp;" Corp",BF$1)="#N/A Field Not Applicable"),"--",_xll.BDP($B21&amp;" Corp",BF$1)))</f>
        <v>#NAME?</v>
      </c>
      <c r="BG21" s="125" t="e">
        <f ca="1">IF(tbl_coded[[#This Row],[ISIN]]="","",IF(OR(_xll.BDP($B21&amp;" Corp",BG$1)="#N/A Field Not Applicable"),"--",IF(_xll.BDP($B21&amp;" Corp",BG$1)="#N/A N/A","N",_xll.BDP($B21&amp;" Corp",BG$1))))</f>
        <v>#NAME?</v>
      </c>
      <c r="BH21" s="125" t="e">
        <f ca="1">IF(tbl_coded[[#This Row],[ISIN]]="","",IF(OR(_xll.BDP($B21&amp;" Corp",BH$1)="#N/A N/A"),"",_xll.BDP($B21&amp;" Corp",BH$1)))</f>
        <v>#NAME?</v>
      </c>
      <c r="BI21" s="125" t="e">
        <f ca="1">IF(tbl_coded[[#This Row],[ISIN]]="","",IF(OR(tbl_coded[[#This Row],[Parent company tiker]]=""),"",IF(_xll.BDP(tbl_coded[[#This Row],[Parent company tiker]]&amp;" Equity",BI$1)="#N/A N/A","--",_xll.BDP(tbl_coded[[#This Row],[Parent company tiker]]&amp;" Equity",BI$1))))</f>
        <v>#NAME?</v>
      </c>
      <c r="BJ21" s="125" t="e">
        <f ca="1">IF(tbl_coded[[#This Row],[ISIN]]="","",IF(OR(tbl_coded[[#This Row],[Parent company tiker]]=""),"",IF(_xll.BDP(tbl_coded[[#This Row],[Parent company tiker]]&amp;" Equity",BJ$1)="#N/A N/A","--",_xll.BDP(tbl_coded[[#This Row],[Parent company tiker]]&amp;" Equity",BJ$1))))</f>
        <v>#NAME?</v>
      </c>
      <c r="BK21" s="125" t="e">
        <f ca="1">IF(tbl_coded[[#This Row],[ISIN]]="","",IF(OR(tbl_coded[[#This Row],[Parent company tiker]]=""),"",IF(_xll.BDP(tbl_coded[[#This Row],[Parent company tiker]]&amp;" Equity",BK$1)="#N/A N/A","--",_xll.BDP(tbl_coded[[#This Row],[Parent company tiker]]&amp;" Equity",BK$1))))</f>
        <v>#NAME?</v>
      </c>
      <c r="BL21" s="125" t="e">
        <f ca="1">IF(tbl_coded[[#This Row],[ISIN]]="","",IF(OR(tbl_coded[[#This Row],[Parent company tiker]]=""),"",IF(_xll.BDP(tbl_coded[[#This Row],[Parent company tiker]]&amp;" Equity",BL$1)="#N/A N/A","--",_xll.BDP(tbl_coded[[#This Row],[Parent company tiker]]&amp;" Equity",BL$1))))</f>
        <v>#NAME?</v>
      </c>
      <c r="BM2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 s="125" t="e">
        <f ca="1">IF(tbl_coded[[#This Row],[Column9]]&lt;&gt;"--",tbl_coded[[#This Row],[G''tor rating]],IF(tbl_coded[[#This Row],[KPW Name]]&lt;&gt;"",tbl_coded[[#This Row],[KPW Rating]],IF(tbl_coded[[#This Row],[Parent company tiker]]&lt;&gt;"",tbl_coded[[#This Row],[parent评级]],tbl_coded[[#This Row],[Issuer rating]])))</f>
        <v>#NAME?</v>
      </c>
      <c r="BO21" s="159" t="str">
        <f ca="1">IFERROR(IF(tbl_coded[[#This Row],[GREEN]]="Y","GREEN",IF(tbl_coded[[#This Row],[SUSTAINABLE]]="Y","SUSTAINABLE",IF(tbl_coded[[#This Row],[SOCIAL]]="Y","SOCIAL",IF(tbl_coded[[#This Row],[Sustainable linked]]="Y","SUSTAINABLE LINKED"," ")))),"")</f>
        <v/>
      </c>
      <c r="BP21" s="134"/>
      <c r="BS21" s="71">
        <v>20</v>
      </c>
      <c r="BT21" s="71" t="s">
        <v>83</v>
      </c>
      <c r="BU21" s="71" t="s">
        <v>109</v>
      </c>
      <c r="BV21" s="71" t="s">
        <v>109</v>
      </c>
    </row>
    <row r="22" spans="1:74" ht="15" customHeight="1">
      <c r="A22" s="119">
        <v>20</v>
      </c>
      <c r="B22" s="120" t="str">
        <f>IF(美元债一级!$C$4:$C$1048576&lt;&gt;"",美元债一级!C23,"")</f>
        <v>XS2711409834</v>
      </c>
      <c r="C22" s="121" t="e">
        <f ca="1">IF(tbl_coded[[#This Row],[ISIN]]="","",IF(tbl_coded[[#This Row],[Index]]&gt;$A$1,"",IF(_xll.BDP($B22&amp;" Corp",C$1)="#N/A N/A","",_xll.BDP($B22&amp;" Corp",C$1))))</f>
        <v>#NAME?</v>
      </c>
      <c r="D22" s="121" t="e">
        <f ca="1">IF(tbl_coded[[#This Row],[ISIN]]="","",IF(_xll.BDP($B22&amp;" Corp",D$1)="#N/A N/A","",_xll.BDP($B22&amp;" Corp",D$1)))</f>
        <v>#NAME?</v>
      </c>
      <c r="E22" s="121" t="e">
        <f ca="1">IF(tbl_coded[[#This Row],[ISIN]]="","",IF(_xll.BDP($B22&amp;" Corp",E$1)="#N/A N/A","--",_xll.BDP($B22&amp;" Corp",E$1)))</f>
        <v>#NAME?</v>
      </c>
      <c r="F22" s="121" t="e">
        <f ca="1">IF(tbl_coded[[#This Row],[ISIN]]="","",IF(_xll.BDS($B22&amp;" Corp",F$1)="#N/A Field Not Applicable","",_xll.BDS($B22&amp;" Corp",F$1)))</f>
        <v>#NAME?</v>
      </c>
      <c r="G22" s="121" t="e">
        <f ca="1">IF(tbl_coded[[#This Row],[ISIN]]="","",IF(_xll.BDP($F22&amp;" CompanyID",G$1)="#N/A Invalid Security","",_xll.BDP($F22&amp;" CompanyID",G$1)))</f>
        <v>#NAME?</v>
      </c>
      <c r="H22" s="121" t="e">
        <f ca="1">IF(tbl_coded[[#This Row],[ISIN]]="","",IF(_xll.BDP($B22&amp;" Corp",H$1)="#N/A N/A","--",_xll.BDP($B22&amp;" Corp",H$1)))</f>
        <v>#NAME?</v>
      </c>
      <c r="I22" s="121" t="e">
        <f ca="1">IF(tbl_coded[[#This Row],[ISIN]]="","",IF(_xll.BDP($B22&amp;" Corp",I$1)="#N/A N/A","--",_xll.BDP($B22&amp;" Corp",I$1)))</f>
        <v>#NAME?</v>
      </c>
      <c r="J22" s="121" t="e">
        <f ca="1">IF(tbl_coded[[#This Row],[ISIN]]="","",IF(_xll.BDP($B22&amp;" Corp",J$1)="#N/A N/A","--",_xll.BDP($B22&amp;" Corp",J$1)))</f>
        <v>#NAME?</v>
      </c>
      <c r="K22" s="121" t="e">
        <f ca="1">IF(tbl_coded[[#This Row],[ISIN]]="","",IF(_xll.BDP($B22&amp;" Corp",K$1)="#N/A N/A","--",_xll.BDP($B22&amp;" Corp",K$1)))</f>
        <v>#NAME?</v>
      </c>
      <c r="L22" s="121" t="e">
        <f ca="1">IF(tbl_coded[[#This Row],[ISIN]]="","",IF(_xll.BDP($B22&amp;" Corp",L$1)="#N/A N/A","--",_xll.BDP($B22&amp;" Corp",L$1)))</f>
        <v>#NAME?</v>
      </c>
      <c r="M22" s="121" t="e">
        <f ca="1">IF(tbl_coded[[#This Row],[ISIN]]="","",IF(_xll.BDP($B22&amp;" Corp",M$1)="#N/A N/A","--",_xll.BDP($B22&amp;" Corp",M$1)))</f>
        <v>#NAME?</v>
      </c>
      <c r="N22" s="121" t="e">
        <f ca="1">IF(tbl_coded[[#This Row],[ISIN]]="","",IF(_xll.BDP($B22&amp;" Corp",N$1)="#N/A N/A","--",_xll.BDP($B22&amp;" Corp",N$1)))</f>
        <v>#NAME?</v>
      </c>
      <c r="O22" s="122" t="e">
        <f ca="1">IF(tbl_coded[[#This Row],[ISIN]]="","",IF(_xll.BDP($B22&amp;" Corp",O$1)="#N/A N/A","--",_xll.BDP($B22&amp;" Corp",O$1)))</f>
        <v>#NAME?</v>
      </c>
      <c r="P22" s="122" t="e">
        <f ca="1">IF(tbl_coded[[#This Row],[ISIN]]="","",IF(_xll.BDP($B22&amp;" Corp",P$1)="#N/A N/A","--",_xll.BDP($B22&amp;" Corp",P$1)))</f>
        <v>#NAME?</v>
      </c>
      <c r="Q2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 s="122" t="e">
        <f ca="1">IF(tbl_coded[[#This Row],[ISIN]]="","",IF(OR(_xll.BDP($B22&amp;" Corp",R$1)="#N/A N/A",_xll.BDP($B22&amp;" Corp",R$1)="#N/A Invalid Security",_xll.BDP($B22&amp;" Corp",R$1)="#N/A Field Not Applicable"),"--",_xll.BDP($B22&amp;" Corp",R$1)))</f>
        <v>#NAME?</v>
      </c>
      <c r="S22" s="122" t="e">
        <f ca="1">IF(tbl_coded[[#This Row],[ISIN]]="","",IF(OR(_xll.BDP($R22&amp;" Equity",S$1)="#N/A N/A",_xll.BDP($R22&amp;" Equity",S$1)="#N/A Invalid Security"),"--",_xll.BDP($R22&amp;" Equity",S$1)))</f>
        <v>#NAME?</v>
      </c>
      <c r="T22" s="122" t="e">
        <f ca="1">IF(tbl_coded[[#This Row],[ISIN]]="","",IF(OR(_xll.BDP($R22&amp;" Equity",T$1)="#N/A N/A",_xll.BDP($R22&amp;" Equity",T$1)="#N/A Invalid Security"),"--",_xll.BDP($R22&amp;" Equity",T$1)))</f>
        <v>#NAME?</v>
      </c>
      <c r="U22" s="122" t="e">
        <f ca="1">IF(tbl_coded[[#This Row],[ISIN]]="","",IF(OR(_xll.BDP($R22&amp;" Equity",U$1)="#N/A N/A",_xll.BDP($R22&amp;" Equity",U$1)="#N/A Invalid Security"),"--",_xll.BDP($R22&amp;" Equity",U$1)))</f>
        <v>#NAME?</v>
      </c>
      <c r="V22" s="122" t="e">
        <f ca="1">IF(tbl_coded[[#This Row],[ISIN]]="","",IF(OR(_xll.BDP($R22&amp;" Equity",V$1)="#N/A N/A",_xll.BDP($R22&amp;" Equity",V$1)="#N/A Invalid Security"),"--",_xll.BDP($R22&amp;" Equity",V$1)))</f>
        <v>#NAME?</v>
      </c>
      <c r="W22" s="122" t="e">
        <f ca="1">IF(tbl_coded[[#This Row],[ISIN]]="","",IF(OR(_xll.BDP($R22&amp;" Equity",W$1)="#N/A N/A",_xll.BDP($R22&amp;" Equity",W$1)="#N/A Invalid Security"),"--",_xll.BDP($R22&amp;" Equity",W$1)))</f>
        <v>#NAME?</v>
      </c>
      <c r="X22" s="122" t="e">
        <f ca="1">IF(tbl_coded[[#This Row],[ISIN]]="","",IF(OR(_xll.BDP($R22&amp;" Equity",X$1)="#N/A N/A",_xll.BDP($R22&amp;" Equity",X$1)="#N/A Invalid Security"),"--",_xll.BDP($R22&amp;" Equity",X$1)))</f>
        <v>#NAME?</v>
      </c>
      <c r="Y2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 s="122" t="str">
        <f ca="1">IF(tbl_coded[[#This Row],[ISIN]]="","",IF(ISNUMBER(_xll.BDP(B22&amp;" Corp",Z$1)),_xll.BDP(B22&amp;" Corp",Z$1),""))</f>
        <v/>
      </c>
      <c r="AA22" s="122" t="str">
        <f ca="1">IF(tbl_coded[[#This Row],[ISIN]]="","",IF(ISNUMBER(_xll.BDP(B22&amp;" Corp",AA$1)),_xll.BDP(B22&amp;" Corp",AA$1),""))</f>
        <v/>
      </c>
      <c r="AB22" s="122" t="str">
        <f ca="1">IF(tbl_coded[[#This Row],[ISIN]]="","",IF(ISNUMBER(_xll.BDP(B22&amp;" Corp",AB$1)),_xll.BDP(B22&amp;" Corp",AB$1),""))</f>
        <v/>
      </c>
      <c r="AC22" s="122" t="str">
        <f ca="1">IF(tbl_coded[[#This Row],[ISIN]]="","",IF(ISNUMBER(_xll.BDP(B22&amp;" Corp",AC$1)),_xll.BDP(B22&amp;" Corp",AC$1),""))</f>
        <v/>
      </c>
      <c r="AD22" s="122" t="e">
        <f ca="1">IF(tbl_coded[[#This Row],[ISIN]]="","",IF((_xll.BDP(B22&amp;" Corp",AD$1))="#N/A Field Not Applicable","",_xll.BDP(B22&amp;" Corp",AD$1)))</f>
        <v>#NAME?</v>
      </c>
      <c r="AE22" s="122" t="e">
        <f ca="1">IF(tbl_coded[[#This Row],[ISIN]]="","",IF((_xll.BDP(B22&amp;" Corp",AE$1))="#N/A N/A","--",_xll.BDP(B22&amp;" Corp",AE$1)))</f>
        <v>#NAME?</v>
      </c>
      <c r="AF22" s="122" t="e">
        <f ca="1">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#NAME?</v>
      </c>
      <c r="AG2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 s="123" t="e">
        <f ca="1">IF(tbl_coded[[#This Row],[ISIN]]="","",IF(_xll.BDP($B22&amp;" Corp",AI$1)="#N/A N/A","--",_xll.BDP($B22&amp;" Corp",AI$1)))</f>
        <v>#NAME?</v>
      </c>
      <c r="AJ22" s="122" t="e">
        <f ca="1">IF(tbl_coded[[#This Row],[ISIN]]="","",IF(OR(_xll.BDP(_xll.BDP(tbl_coded[[#This Row],[ISIN]]&amp;" Corp", "ISSUER_EQUITY_TICKER")&amp;" Equity",AJ$1)="#N/A N/A"),"--",_xll.BDP(_xll.BDP(tbl_coded[[#This Row],[ISIN]]&amp;" Corp", "ISSUER_EQUITY_TICKER")&amp;" Equity",AJ$1)))</f>
        <v>#NAME?</v>
      </c>
      <c r="AK2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25" t="e">
        <f ca="1">IF(tbl_coded[[#This Row],[ISIN]]="","",IF(OR(_xll.BDP(_xll.BDP(tbl_coded[[#This Row],[ISIN]]&amp;" Corp", "ISSUER_EQUITY_TICKER")&amp;" Equity",AL$1)="#N/A N/A"),"--",_xll.BDP(_xll.BDP(tbl_coded[[#This Row],[ISIN]]&amp;" Corp", "ISSUER_EQUITY_TICKER")&amp;" Equity",AL$1)))</f>
        <v>#NAME?</v>
      </c>
      <c r="AM22" s="125" t="e">
        <f ca="1">IF(tbl_coded[[#This Row],[ISIN]]="","",IF(_xll.BDS($B22&amp;" Corp",AM$1)="#N/A Field Not Applicable","",_xll.BDS($B22&amp;" Corp",AM$1)))</f>
        <v>#NAME?</v>
      </c>
      <c r="AN22" s="125" t="e">
        <f ca="1">IF(tbl_coded[[#This Row],[ISIN]]="","",IF(_xll.BDP(tbl_coded[[#This Row],[KPW Provider BBID]]&amp;" CompanyID","NAME")="#N/A Invalid Security","",_xll.BDP(tbl_coded[[#This Row],[KPW Provider BBID]]&amp;" CompanyID","NAME")))</f>
        <v>#NAME?</v>
      </c>
      <c r="AO22" s="125" t="e">
        <f ca="1">IF(tbl_coded[[#This Row],[ISIN]]="","",IF(_xll.BDP(tbl_coded[[#This Row],[KPW Provider BBID]]&amp;" CompanyID",$AO$1)="#N/A Invalid Security","--",IF(_xll.BDP(tbl_coded[[#This Row],[KPW Provider BBID]]&amp;" CompanyID",$AO$1)="#N/A N/A","--",_xll.BDP(tbl_coded[[#This Row],[KPW Provider BBID]]&amp;" CompanyID",$AO$1))))</f>
        <v>#NAME?</v>
      </c>
      <c r="AP22" s="125" t="e">
        <f ca="1">IF(tbl_coded[[#This Row],[ISIN]]="","",IF(_xll.BDP(tbl_coded[[#This Row],[KPW Provider BBID]]&amp;" CompanyID",$AP$1)="#N/A Invalid Security","--",IF(_xll.BDP(tbl_coded[[#This Row],[KPW Provider BBID]]&amp;" CompanyID",$AP$1)="#N/A N/A","--",_xll.BDP(tbl_coded[[#This Row],[KPW Provider BBID]]&amp;" CompanyID",$AP$1))))</f>
        <v>#NAME?</v>
      </c>
      <c r="AQ22" s="125" t="e">
        <f ca="1">IF(tbl_coded[[#This Row],[ISIN]]="","",IF(_xll.BDP(tbl_coded[[#This Row],[KPW Provider BBID]]&amp;" CompanyID",$AQ$1)="#N/A Invalid Security","--",IF(_xll.BDP(tbl_coded[[#This Row],[KPW Provider BBID]]&amp;" CompanyID",$AQ$1)="#N/A N/A","--",_xll.BDP(tbl_coded[[#This Row],[KPW Provider BBID]]&amp;" CompanyID",$AQ$1))))</f>
        <v>#NAME?</v>
      </c>
      <c r="AR22" s="125" t="e">
        <f ca="1">IF(tbl_coded[[#This Row],[ISIN]]="","",tbl_coded[[#This Row],[穆迪KPW评级]]&amp;"/"&amp;tbl_coded[[#This Row],[SPKPW评级]]&amp;"/"&amp;tbl_coded[[#This Row],[FITCHKPW评级]])</f>
        <v>#NAME?</v>
      </c>
      <c r="AS22" s="125" t="e">
        <f ca="1">IF(tbl_coded[[#This Row],[ISIN]]="","",IF(OR(_xll.BDP($B22&amp;" Corp",AS$1)="#N/A N/A"),"--",_xll.BDP($B22&amp;" Corp",AS$1)))</f>
        <v>#NAME?</v>
      </c>
      <c r="AT22" s="125" t="e">
        <f ca="1">IF(tbl_coded[[#This Row],[ISIN]]="","",IF(_xll.BDS($B22&amp;" Corp",AT$1)="#N/A Field Not Applicable","",_xll.BDS($B22&amp;" Corp",AT$1)))</f>
        <v>#NAME?</v>
      </c>
      <c r="AU22" s="125" t="e">
        <f ca="1">IF(tbl_coded[[#This Row],[SBLC Provider BBID]]="","",_xll.BDP(tbl_coded[[#This Row],[SBLC Provider BBID]]&amp;" CompanyID","NAME"))</f>
        <v>#NAME?</v>
      </c>
      <c r="AV22" s="125" t="e">
        <f ca="1">IF(tbl_coded[[#This Row],[ISIN]]="","",IF(OR(_xll.BDP($B22&amp;" Corp",AV$1)="#N/A N/A"),"--",TEXT(_xll.BDP($B22&amp;" Corp",AV$1),"yyyy/mm/dd")))</f>
        <v>#NAME?</v>
      </c>
      <c r="AW22" s="125" t="e">
        <f ca="1">IF(tbl_coded[[#This Row],[ISIN]]="","",IF(OR(_xll.BDP($B22&amp;" Corp",AW$1)="#N/A N/A"),"--",TEXT(_xll.BDP($B22&amp;" Corp",AW$1),"yyyy/mm/dd")))</f>
        <v>#NAME?</v>
      </c>
      <c r="AX22" s="125" t="e">
        <f ca="1">IF(tbl_coded[[#This Row],[ISIN]]="","",IF(OR(_xll.BDP($B22&amp;" Corp",AX$1)="#N/A N/A"),"--",TEXT(_xll.BDP($B22&amp;" Corp",AX$1),"yyyy/mm/dd")))</f>
        <v>#NAME?</v>
      </c>
      <c r="AY22" s="125" t="e">
        <f ca="1">IF(tbl_coded[[#This Row],[ISIN]]="","",IF(OR(_xll.BDP($B22&amp;" Corp",AY$1)="#N/A Field Not Applicable"),"--",TEXT(_xll.BDP($B22&amp;" Corp",AY$1),"yyyy/mm/dd")))</f>
        <v>#NAME?</v>
      </c>
      <c r="AZ22" s="125" t="e">
        <f ca="1">IF(tbl_coded[[#This Row],[ISIN]]="","",IF(OR(_xll.BDP($B22&amp;" Corp",AZ$1)="#N/A N/A"),"--",_xll.BDP($B22&amp;" Corp",AZ$1)))</f>
        <v>#NAME?</v>
      </c>
      <c r="BA22" s="125" t="e">
        <f ca="1">IF(tbl_coded[[#This Row],[ISIN]]="","",IF(OR(_xll.BDP($B22&amp;" Corp",BA$1)="#N/A N/A"),"--",_xll.BDP($B22&amp;" Corp",BA$1)))</f>
        <v>#NAME?</v>
      </c>
      <c r="BB22" s="125" t="e">
        <f ca="1">IF(tbl_coded[[#This Row],[ISIN]]="","",IF(OR(_xll.BDP($B22&amp;" Corp",BB$1)="#N/A N/A"),"--",_xll.BDP($B22&amp;" Corp",BB$1)))</f>
        <v>#NAME?</v>
      </c>
      <c r="BC22" s="125" t="e">
        <f ca="1">IF(tbl_coded[[#This Row],[ISIN]]="","",IF(OR(_xll.BDP($B22&amp;" Corp",BC$1)="#N/A Field Not Applicable"),"--",_xll.BDP($B22&amp;" Corp",BC$1)))</f>
        <v>#NAME?</v>
      </c>
      <c r="BD22" s="125" t="e">
        <f ca="1">IF(tbl_coded[[#This Row],[ISIN]]="","",IF(OR(_xll.BDP($B22&amp;" Corp",BD$1)="#N/A Field Not Applicable"),"--",_xll.BDP($B22&amp;" Corp",BD$1)))</f>
        <v>#NAME?</v>
      </c>
      <c r="BE22" s="125" t="e">
        <f ca="1">IF(tbl_coded[[#This Row],[ISIN]]="","",IF(OR(_xll.BDP($B22&amp;" Corp",BE$1)="#N/A Field Not Applicable"),"--",_xll.BDP($B22&amp;" Corp",BE$1)))</f>
        <v>#NAME?</v>
      </c>
      <c r="BF22" s="125" t="e">
        <f ca="1">IF(tbl_coded[[#This Row],[ISIN]]="","",IF(OR(_xll.BDP($B22&amp;" Corp",BF$1)="#N/A Field Not Applicable"),"--",_xll.BDP($B22&amp;" Corp",BF$1)))</f>
        <v>#NAME?</v>
      </c>
      <c r="BG22" s="125" t="e">
        <f ca="1">IF(tbl_coded[[#This Row],[ISIN]]="","",IF(OR(_xll.BDP($B22&amp;" Corp",BG$1)="#N/A Field Not Applicable"),"--",IF(_xll.BDP($B22&amp;" Corp",BG$1)="#N/A N/A","N",_xll.BDP($B22&amp;" Corp",BG$1))))</f>
        <v>#NAME?</v>
      </c>
      <c r="BH22" s="125" t="e">
        <f ca="1">IF(tbl_coded[[#This Row],[ISIN]]="","",IF(OR(_xll.BDP($B22&amp;" Corp",BH$1)="#N/A N/A"),"",_xll.BDP($B22&amp;" Corp",BH$1)))</f>
        <v>#NAME?</v>
      </c>
      <c r="BI22" s="125" t="e">
        <f ca="1">IF(tbl_coded[[#This Row],[ISIN]]="","",IF(OR(tbl_coded[[#This Row],[Parent company tiker]]=""),"",IF(_xll.BDP(tbl_coded[[#This Row],[Parent company tiker]]&amp;" Equity",BI$1)="#N/A N/A","--",_xll.BDP(tbl_coded[[#This Row],[Parent company tiker]]&amp;" Equity",BI$1))))</f>
        <v>#NAME?</v>
      </c>
      <c r="BJ22" s="125" t="e">
        <f ca="1">IF(tbl_coded[[#This Row],[ISIN]]="","",IF(OR(tbl_coded[[#This Row],[Parent company tiker]]=""),"",IF(_xll.BDP(tbl_coded[[#This Row],[Parent company tiker]]&amp;" Equity",BJ$1)="#N/A N/A","--",_xll.BDP(tbl_coded[[#This Row],[Parent company tiker]]&amp;" Equity",BJ$1))))</f>
        <v>#NAME?</v>
      </c>
      <c r="BK22" s="125" t="e">
        <f ca="1">IF(tbl_coded[[#This Row],[ISIN]]="","",IF(OR(tbl_coded[[#This Row],[Parent company tiker]]=""),"",IF(_xll.BDP(tbl_coded[[#This Row],[Parent company tiker]]&amp;" Equity",BK$1)="#N/A N/A","--",_xll.BDP(tbl_coded[[#This Row],[Parent company tiker]]&amp;" Equity",BK$1))))</f>
        <v>#NAME?</v>
      </c>
      <c r="BL22" s="125" t="e">
        <f ca="1">IF(tbl_coded[[#This Row],[ISIN]]="","",IF(OR(tbl_coded[[#This Row],[Parent company tiker]]=""),"",IF(_xll.BDP(tbl_coded[[#This Row],[Parent company tiker]]&amp;" Equity",BL$1)="#N/A N/A","--",_xll.BDP(tbl_coded[[#This Row],[Parent company tiker]]&amp;" Equity",BL$1))))</f>
        <v>#NAME?</v>
      </c>
      <c r="BM2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 s="125" t="e">
        <f ca="1">IF(tbl_coded[[#This Row],[Column9]]&lt;&gt;"--",tbl_coded[[#This Row],[G''tor rating]],IF(tbl_coded[[#This Row],[KPW Name]]&lt;&gt;"",tbl_coded[[#This Row],[KPW Rating]],IF(tbl_coded[[#This Row],[Parent company tiker]]&lt;&gt;"",tbl_coded[[#This Row],[parent评级]],tbl_coded[[#This Row],[Issuer rating]])))</f>
        <v>#NAME?</v>
      </c>
      <c r="BO22" s="159" t="str">
        <f ca="1">IFERROR(IF(tbl_coded[[#This Row],[GREEN]]="Y","GREEN",IF(tbl_coded[[#This Row],[SUSTAINABLE]]="Y","SUSTAINABLE",IF(tbl_coded[[#This Row],[SOCIAL]]="Y","SOCIAL",IF(tbl_coded[[#This Row],[Sustainable linked]]="Y","SUSTAINABLE LINKED"," ")))),"")</f>
        <v/>
      </c>
      <c r="BP22" s="134"/>
      <c r="BS22" s="71">
        <v>21</v>
      </c>
      <c r="BT22" s="71" t="s">
        <v>82</v>
      </c>
      <c r="BU22" s="71" t="s">
        <v>82</v>
      </c>
      <c r="BV22" s="71" t="s">
        <v>82</v>
      </c>
    </row>
    <row r="23" spans="1:74" ht="15" customHeight="1">
      <c r="A23" s="119">
        <v>21</v>
      </c>
      <c r="B23" s="120" t="str">
        <f>IF(美元债一级!$C$4:$C$1048576&lt;&gt;"",美元债一级!C24,"")</f>
        <v>XS2711325659</v>
      </c>
      <c r="C23" s="121" t="e">
        <f ca="1">IF(tbl_coded[[#This Row],[ISIN]]="","",IF(tbl_coded[[#This Row],[Index]]&gt;$A$1,"",IF(_xll.BDP($B23&amp;" Corp",C$1)="#N/A N/A","",_xll.BDP($B23&amp;" Corp",C$1))))</f>
        <v>#NAME?</v>
      </c>
      <c r="D23" s="121" t="e">
        <f ca="1">IF(tbl_coded[[#This Row],[ISIN]]="","",IF(_xll.BDP($B23&amp;" Corp",D$1)="#N/A N/A","",_xll.BDP($B23&amp;" Corp",D$1)))</f>
        <v>#NAME?</v>
      </c>
      <c r="E23" s="121" t="e">
        <f ca="1">IF(tbl_coded[[#This Row],[ISIN]]="","",IF(_xll.BDP($B23&amp;" Corp",E$1)="#N/A N/A","--",_xll.BDP($B23&amp;" Corp",E$1)))</f>
        <v>#NAME?</v>
      </c>
      <c r="F23" s="121" t="e">
        <f ca="1">IF(tbl_coded[[#This Row],[ISIN]]="","",IF(_xll.BDS($B23&amp;" Corp",F$1)="#N/A Field Not Applicable","",_xll.BDS($B23&amp;" Corp",F$1)))</f>
        <v>#NAME?</v>
      </c>
      <c r="G23" s="121" t="e">
        <f ca="1">IF(tbl_coded[[#This Row],[ISIN]]="","",IF(_xll.BDP($F23&amp;" CompanyID",G$1)="#N/A Invalid Security","",_xll.BDP($F23&amp;" CompanyID",G$1)))</f>
        <v>#NAME?</v>
      </c>
      <c r="H23" s="121" t="e">
        <f ca="1">IF(tbl_coded[[#This Row],[ISIN]]="","",IF(_xll.BDP($B23&amp;" Corp",H$1)="#N/A N/A","--",_xll.BDP($B23&amp;" Corp",H$1)))</f>
        <v>#NAME?</v>
      </c>
      <c r="I23" s="121" t="e">
        <f ca="1">IF(tbl_coded[[#This Row],[ISIN]]="","",IF(_xll.BDP($B23&amp;" Corp",I$1)="#N/A N/A","--",_xll.BDP($B23&amp;" Corp",I$1)))</f>
        <v>#NAME?</v>
      </c>
      <c r="J23" s="121" t="e">
        <f ca="1">IF(tbl_coded[[#This Row],[ISIN]]="","",IF(_xll.BDP($B23&amp;" Corp",J$1)="#N/A N/A","--",_xll.BDP($B23&amp;" Corp",J$1)))</f>
        <v>#NAME?</v>
      </c>
      <c r="K23" s="121" t="e">
        <f ca="1">IF(tbl_coded[[#This Row],[ISIN]]="","",IF(_xll.BDP($B23&amp;" Corp",K$1)="#N/A N/A","--",_xll.BDP($B23&amp;" Corp",K$1)))</f>
        <v>#NAME?</v>
      </c>
      <c r="L23" s="121" t="e">
        <f ca="1">IF(tbl_coded[[#This Row],[ISIN]]="","",IF(_xll.BDP($B23&amp;" Corp",L$1)="#N/A N/A","--",_xll.BDP($B23&amp;" Corp",L$1)))</f>
        <v>#NAME?</v>
      </c>
      <c r="M23" s="121" t="e">
        <f ca="1">IF(tbl_coded[[#This Row],[ISIN]]="","",IF(_xll.BDP($B23&amp;" Corp",M$1)="#N/A N/A","--",_xll.BDP($B23&amp;" Corp",M$1)))</f>
        <v>#NAME?</v>
      </c>
      <c r="N23" s="121" t="e">
        <f ca="1">IF(tbl_coded[[#This Row],[ISIN]]="","",IF(_xll.BDP($B23&amp;" Corp",N$1)="#N/A N/A","--",_xll.BDP($B23&amp;" Corp",N$1)))</f>
        <v>#NAME?</v>
      </c>
      <c r="O23" s="122" t="e">
        <f ca="1">IF(tbl_coded[[#This Row],[ISIN]]="","",IF(_xll.BDP($B23&amp;" Corp",O$1)="#N/A N/A","--",_xll.BDP($B23&amp;" Corp",O$1)))</f>
        <v>#NAME?</v>
      </c>
      <c r="P23" s="122" t="e">
        <f ca="1">IF(tbl_coded[[#This Row],[ISIN]]="","",IF(_xll.BDP($B23&amp;" Corp",P$1)="#N/A N/A","--",_xll.BDP($B23&amp;" Corp",P$1)))</f>
        <v>#NAME?</v>
      </c>
      <c r="Q2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 s="122" t="e">
        <f ca="1">IF(tbl_coded[[#This Row],[ISIN]]="","",IF(OR(_xll.BDP($B23&amp;" Corp",R$1)="#N/A N/A",_xll.BDP($B23&amp;" Corp",R$1)="#N/A Invalid Security",_xll.BDP($B23&amp;" Corp",R$1)="#N/A Field Not Applicable"),"--",_xll.BDP($B23&amp;" Corp",R$1)))</f>
        <v>#NAME?</v>
      </c>
      <c r="S23" s="122" t="e">
        <f ca="1">IF(tbl_coded[[#This Row],[ISIN]]="","",IF(OR(_xll.BDP($R23&amp;" Equity",S$1)="#N/A N/A",_xll.BDP($R23&amp;" Equity",S$1)="#N/A Invalid Security"),"--",_xll.BDP($R23&amp;" Equity",S$1)))</f>
        <v>#NAME?</v>
      </c>
      <c r="T23" s="122" t="e">
        <f ca="1">IF(tbl_coded[[#This Row],[ISIN]]="","",IF(OR(_xll.BDP($R23&amp;" Equity",T$1)="#N/A N/A",_xll.BDP($R23&amp;" Equity",T$1)="#N/A Invalid Security"),"--",_xll.BDP($R23&amp;" Equity",T$1)))</f>
        <v>#NAME?</v>
      </c>
      <c r="U23" s="122" t="e">
        <f ca="1">IF(tbl_coded[[#This Row],[ISIN]]="","",IF(OR(_xll.BDP($R23&amp;" Equity",U$1)="#N/A N/A",_xll.BDP($R23&amp;" Equity",U$1)="#N/A Invalid Security"),"--",_xll.BDP($R23&amp;" Equity",U$1)))</f>
        <v>#NAME?</v>
      </c>
      <c r="V23" s="122" t="e">
        <f ca="1">IF(tbl_coded[[#This Row],[ISIN]]="","",IF(OR(_xll.BDP($R23&amp;" Equity",V$1)="#N/A N/A",_xll.BDP($R23&amp;" Equity",V$1)="#N/A Invalid Security"),"--",_xll.BDP($R23&amp;" Equity",V$1)))</f>
        <v>#NAME?</v>
      </c>
      <c r="W23" s="122" t="e">
        <f ca="1">IF(tbl_coded[[#This Row],[ISIN]]="","",IF(OR(_xll.BDP($R23&amp;" Equity",W$1)="#N/A N/A",_xll.BDP($R23&amp;" Equity",W$1)="#N/A Invalid Security"),"--",_xll.BDP($R23&amp;" Equity",W$1)))</f>
        <v>#NAME?</v>
      </c>
      <c r="X23" s="122" t="e">
        <f ca="1">IF(tbl_coded[[#This Row],[ISIN]]="","",IF(OR(_xll.BDP($R23&amp;" Equity",X$1)="#N/A N/A",_xll.BDP($R23&amp;" Equity",X$1)="#N/A Invalid Security"),"--",_xll.BDP($R23&amp;" Equity",X$1)))</f>
        <v>#NAME?</v>
      </c>
      <c r="Y2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 s="122" t="str">
        <f ca="1">IF(tbl_coded[[#This Row],[ISIN]]="","",IF(ISNUMBER(_xll.BDP(B23&amp;" Corp",Z$1)),_xll.BDP(B23&amp;" Corp",Z$1),""))</f>
        <v/>
      </c>
      <c r="AA23" s="122" t="str">
        <f ca="1">IF(tbl_coded[[#This Row],[ISIN]]="","",IF(ISNUMBER(_xll.BDP(B23&amp;" Corp",AA$1)),_xll.BDP(B23&amp;" Corp",AA$1),""))</f>
        <v/>
      </c>
      <c r="AB23" s="122" t="str">
        <f ca="1">IF(tbl_coded[[#This Row],[ISIN]]="","",IF(ISNUMBER(_xll.BDP(B23&amp;" Corp",AB$1)),_xll.BDP(B23&amp;" Corp",AB$1),""))</f>
        <v/>
      </c>
      <c r="AC23" s="122" t="str">
        <f ca="1">IF(tbl_coded[[#This Row],[ISIN]]="","",IF(ISNUMBER(_xll.BDP(B23&amp;" Corp",AC$1)),_xll.BDP(B23&amp;" Corp",AC$1),""))</f>
        <v/>
      </c>
      <c r="AD23" s="122" t="e">
        <f ca="1">IF(tbl_coded[[#This Row],[ISIN]]="","",IF((_xll.BDP(B23&amp;" Corp",AD$1))="#N/A Field Not Applicable","",_xll.BDP(B23&amp;" Corp",AD$1)))</f>
        <v>#NAME?</v>
      </c>
      <c r="AE23" s="122" t="e">
        <f ca="1">IF(tbl_coded[[#This Row],[ISIN]]="","",IF((_xll.BDP(B23&amp;" Corp",AE$1))="#N/A N/A","--",_xll.BDP(B23&amp;" Corp",AE$1)))</f>
        <v>#NAME?</v>
      </c>
      <c r="AF23" s="122" t="e">
        <f ca="1">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#NAME?</v>
      </c>
      <c r="AG2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 s="123" t="e">
        <f ca="1">IF(tbl_coded[[#This Row],[ISIN]]="","",IF(_xll.BDP($B23&amp;" Corp",AI$1)="#N/A N/A","--",_xll.BDP($B23&amp;" Corp",AI$1)))</f>
        <v>#NAME?</v>
      </c>
      <c r="AJ23" s="122" t="e">
        <f ca="1">IF(tbl_coded[[#This Row],[ISIN]]="","",IF(OR(_xll.BDP(_xll.BDP(tbl_coded[[#This Row],[ISIN]]&amp;" Corp", "ISSUER_EQUITY_TICKER")&amp;" Equity",AJ$1)="#N/A N/A"),"--",_xll.BDP(_xll.BDP(tbl_coded[[#This Row],[ISIN]]&amp;" Corp", "ISSUER_EQUITY_TICKER")&amp;" Equity",AJ$1)))</f>
        <v>#NAME?</v>
      </c>
      <c r="AK2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25" t="e">
        <f ca="1">IF(tbl_coded[[#This Row],[ISIN]]="","",IF(OR(_xll.BDP(_xll.BDP(tbl_coded[[#This Row],[ISIN]]&amp;" Corp", "ISSUER_EQUITY_TICKER")&amp;" Equity",AL$1)="#N/A N/A"),"--",_xll.BDP(_xll.BDP(tbl_coded[[#This Row],[ISIN]]&amp;" Corp", "ISSUER_EQUITY_TICKER")&amp;" Equity",AL$1)))</f>
        <v>#NAME?</v>
      </c>
      <c r="AM23" s="125" t="e">
        <f ca="1">IF(tbl_coded[[#This Row],[ISIN]]="","",IF(_xll.BDS($B23&amp;" Corp",AM$1)="#N/A Field Not Applicable","",_xll.BDS($B23&amp;" Corp",AM$1)))</f>
        <v>#NAME?</v>
      </c>
      <c r="AN23" s="125" t="e">
        <f ca="1">IF(tbl_coded[[#This Row],[ISIN]]="","",IF(_xll.BDP(tbl_coded[[#This Row],[KPW Provider BBID]]&amp;" CompanyID","NAME")="#N/A Invalid Security","",_xll.BDP(tbl_coded[[#This Row],[KPW Provider BBID]]&amp;" CompanyID","NAME")))</f>
        <v>#NAME?</v>
      </c>
      <c r="AO23" s="125" t="e">
        <f ca="1">IF(tbl_coded[[#This Row],[ISIN]]="","",IF(_xll.BDP(tbl_coded[[#This Row],[KPW Provider BBID]]&amp;" CompanyID",$AO$1)="#N/A Invalid Security","--",IF(_xll.BDP(tbl_coded[[#This Row],[KPW Provider BBID]]&amp;" CompanyID",$AO$1)="#N/A N/A","--",_xll.BDP(tbl_coded[[#This Row],[KPW Provider BBID]]&amp;" CompanyID",$AO$1))))</f>
        <v>#NAME?</v>
      </c>
      <c r="AP23" s="125" t="e">
        <f ca="1">IF(tbl_coded[[#This Row],[ISIN]]="","",IF(_xll.BDP(tbl_coded[[#This Row],[KPW Provider BBID]]&amp;" CompanyID",$AP$1)="#N/A Invalid Security","--",IF(_xll.BDP(tbl_coded[[#This Row],[KPW Provider BBID]]&amp;" CompanyID",$AP$1)="#N/A N/A","--",_xll.BDP(tbl_coded[[#This Row],[KPW Provider BBID]]&amp;" CompanyID",$AP$1))))</f>
        <v>#NAME?</v>
      </c>
      <c r="AQ23" s="125" t="e">
        <f ca="1">IF(tbl_coded[[#This Row],[ISIN]]="","",IF(_xll.BDP(tbl_coded[[#This Row],[KPW Provider BBID]]&amp;" CompanyID",$AQ$1)="#N/A Invalid Security","--",IF(_xll.BDP(tbl_coded[[#This Row],[KPW Provider BBID]]&amp;" CompanyID",$AQ$1)="#N/A N/A","--",_xll.BDP(tbl_coded[[#This Row],[KPW Provider BBID]]&amp;" CompanyID",$AQ$1))))</f>
        <v>#NAME?</v>
      </c>
      <c r="AR23" s="125" t="e">
        <f ca="1">IF(tbl_coded[[#This Row],[ISIN]]="","",tbl_coded[[#This Row],[穆迪KPW评级]]&amp;"/"&amp;tbl_coded[[#This Row],[SPKPW评级]]&amp;"/"&amp;tbl_coded[[#This Row],[FITCHKPW评级]])</f>
        <v>#NAME?</v>
      </c>
      <c r="AS23" s="125" t="e">
        <f ca="1">IF(tbl_coded[[#This Row],[ISIN]]="","",IF(OR(_xll.BDP($B23&amp;" Corp",AS$1)="#N/A N/A"),"--",_xll.BDP($B23&amp;" Corp",AS$1)))</f>
        <v>#NAME?</v>
      </c>
      <c r="AT23" s="125" t="e">
        <f ca="1">IF(tbl_coded[[#This Row],[ISIN]]="","",IF(_xll.BDS($B23&amp;" Corp",AT$1)="#N/A Field Not Applicable","",_xll.BDS($B23&amp;" Corp",AT$1)))</f>
        <v>#NAME?</v>
      </c>
      <c r="AU23" s="125" t="e">
        <f ca="1">IF(tbl_coded[[#This Row],[SBLC Provider BBID]]="","",_xll.BDP(tbl_coded[[#This Row],[SBLC Provider BBID]]&amp;" CompanyID","NAME"))</f>
        <v>#NAME?</v>
      </c>
      <c r="AV23" s="125" t="e">
        <f ca="1">IF(tbl_coded[[#This Row],[ISIN]]="","",IF(OR(_xll.BDP($B23&amp;" Corp",AV$1)="#N/A N/A"),"--",TEXT(_xll.BDP($B23&amp;" Corp",AV$1),"yyyy/mm/dd")))</f>
        <v>#NAME?</v>
      </c>
      <c r="AW23" s="125" t="e">
        <f ca="1">IF(tbl_coded[[#This Row],[ISIN]]="","",IF(OR(_xll.BDP($B23&amp;" Corp",AW$1)="#N/A N/A"),"--",TEXT(_xll.BDP($B23&amp;" Corp",AW$1),"yyyy/mm/dd")))</f>
        <v>#NAME?</v>
      </c>
      <c r="AX23" s="125" t="e">
        <f ca="1">IF(tbl_coded[[#This Row],[ISIN]]="","",IF(OR(_xll.BDP($B23&amp;" Corp",AX$1)="#N/A N/A"),"--",TEXT(_xll.BDP($B23&amp;" Corp",AX$1),"yyyy/mm/dd")))</f>
        <v>#NAME?</v>
      </c>
      <c r="AY23" s="125" t="e">
        <f ca="1">IF(tbl_coded[[#This Row],[ISIN]]="","",IF(OR(_xll.BDP($B23&amp;" Corp",AY$1)="#N/A Field Not Applicable"),"--",TEXT(_xll.BDP($B23&amp;" Corp",AY$1),"yyyy/mm/dd")))</f>
        <v>#NAME?</v>
      </c>
      <c r="AZ23" s="125" t="e">
        <f ca="1">IF(tbl_coded[[#This Row],[ISIN]]="","",IF(OR(_xll.BDP($B23&amp;" Corp",AZ$1)="#N/A N/A"),"--",_xll.BDP($B23&amp;" Corp",AZ$1)))</f>
        <v>#NAME?</v>
      </c>
      <c r="BA23" s="125" t="e">
        <f ca="1">IF(tbl_coded[[#This Row],[ISIN]]="","",IF(OR(_xll.BDP($B23&amp;" Corp",BA$1)="#N/A N/A"),"--",_xll.BDP($B23&amp;" Corp",BA$1)))</f>
        <v>#NAME?</v>
      </c>
      <c r="BB23" s="125" t="e">
        <f ca="1">IF(tbl_coded[[#This Row],[ISIN]]="","",IF(OR(_xll.BDP($B23&amp;" Corp",BB$1)="#N/A N/A"),"--",_xll.BDP($B23&amp;" Corp",BB$1)))</f>
        <v>#NAME?</v>
      </c>
      <c r="BC23" s="125" t="e">
        <f ca="1">IF(tbl_coded[[#This Row],[ISIN]]="","",IF(OR(_xll.BDP($B23&amp;" Corp",BC$1)="#N/A Field Not Applicable"),"--",_xll.BDP($B23&amp;" Corp",BC$1)))</f>
        <v>#NAME?</v>
      </c>
      <c r="BD23" s="125" t="e">
        <f ca="1">IF(tbl_coded[[#This Row],[ISIN]]="","",IF(OR(_xll.BDP($B23&amp;" Corp",BD$1)="#N/A Field Not Applicable"),"--",_xll.BDP($B23&amp;" Corp",BD$1)))</f>
        <v>#NAME?</v>
      </c>
      <c r="BE23" s="125" t="e">
        <f ca="1">IF(tbl_coded[[#This Row],[ISIN]]="","",IF(OR(_xll.BDP($B23&amp;" Corp",BE$1)="#N/A Field Not Applicable"),"--",_xll.BDP($B23&amp;" Corp",BE$1)))</f>
        <v>#NAME?</v>
      </c>
      <c r="BF23" s="125" t="e">
        <f ca="1">IF(tbl_coded[[#This Row],[ISIN]]="","",IF(OR(_xll.BDP($B23&amp;" Corp",BF$1)="#N/A Field Not Applicable"),"--",_xll.BDP($B23&amp;" Corp",BF$1)))</f>
        <v>#NAME?</v>
      </c>
      <c r="BG23" s="125" t="e">
        <f ca="1">IF(tbl_coded[[#This Row],[ISIN]]="","",IF(OR(_xll.BDP($B23&amp;" Corp",BG$1)="#N/A Field Not Applicable"),"--",IF(_xll.BDP($B23&amp;" Corp",BG$1)="#N/A N/A","N",_xll.BDP($B23&amp;" Corp",BG$1))))</f>
        <v>#NAME?</v>
      </c>
      <c r="BH23" s="125" t="e">
        <f ca="1">IF(tbl_coded[[#This Row],[ISIN]]="","",IF(OR(_xll.BDP($B23&amp;" Corp",BH$1)="#N/A N/A"),"",_xll.BDP($B23&amp;" Corp",BH$1)))</f>
        <v>#NAME?</v>
      </c>
      <c r="BI23" s="125" t="e">
        <f ca="1">IF(tbl_coded[[#This Row],[ISIN]]="","",IF(OR(tbl_coded[[#This Row],[Parent company tiker]]=""),"",IF(_xll.BDP(tbl_coded[[#This Row],[Parent company tiker]]&amp;" Equity",BI$1)="#N/A N/A","--",_xll.BDP(tbl_coded[[#This Row],[Parent company tiker]]&amp;" Equity",BI$1))))</f>
        <v>#NAME?</v>
      </c>
      <c r="BJ23" s="125" t="e">
        <f ca="1">IF(tbl_coded[[#This Row],[ISIN]]="","",IF(OR(tbl_coded[[#This Row],[Parent company tiker]]=""),"",IF(_xll.BDP(tbl_coded[[#This Row],[Parent company tiker]]&amp;" Equity",BJ$1)="#N/A N/A","--",_xll.BDP(tbl_coded[[#This Row],[Parent company tiker]]&amp;" Equity",BJ$1))))</f>
        <v>#NAME?</v>
      </c>
      <c r="BK23" s="125" t="e">
        <f ca="1">IF(tbl_coded[[#This Row],[ISIN]]="","",IF(OR(tbl_coded[[#This Row],[Parent company tiker]]=""),"",IF(_xll.BDP(tbl_coded[[#This Row],[Parent company tiker]]&amp;" Equity",BK$1)="#N/A N/A","--",_xll.BDP(tbl_coded[[#This Row],[Parent company tiker]]&amp;" Equity",BK$1))))</f>
        <v>#NAME?</v>
      </c>
      <c r="BL23" s="125" t="e">
        <f ca="1">IF(tbl_coded[[#This Row],[ISIN]]="","",IF(OR(tbl_coded[[#This Row],[Parent company tiker]]=""),"",IF(_xll.BDP(tbl_coded[[#This Row],[Parent company tiker]]&amp;" Equity",BL$1)="#N/A N/A","--",_xll.BDP(tbl_coded[[#This Row],[Parent company tiker]]&amp;" Equity",BL$1))))</f>
        <v>#NAME?</v>
      </c>
      <c r="BM2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 s="125" t="e">
        <f ca="1">IF(tbl_coded[[#This Row],[Column9]]&lt;&gt;"--",tbl_coded[[#This Row],[G''tor rating]],IF(tbl_coded[[#This Row],[KPW Name]]&lt;&gt;"",tbl_coded[[#This Row],[KPW Rating]],IF(tbl_coded[[#This Row],[Parent company tiker]]&lt;&gt;"",tbl_coded[[#This Row],[parent评级]],tbl_coded[[#This Row],[Issuer rating]])))</f>
        <v>#NAME?</v>
      </c>
      <c r="BO23" s="159" t="str">
        <f ca="1">IFERROR(IF(tbl_coded[[#This Row],[GREEN]]="Y","GREEN",IF(tbl_coded[[#This Row],[SUSTAINABLE]]="Y","SUSTAINABLE",IF(tbl_coded[[#This Row],[SOCIAL]]="Y","SOCIAL",IF(tbl_coded[[#This Row],[Sustainable linked]]="Y","SUSTAINABLE LINKED"," ")))),"")</f>
        <v/>
      </c>
      <c r="BP23" s="134"/>
      <c r="BS23" s="71">
        <v>22</v>
      </c>
      <c r="BT23" s="71" t="s">
        <v>9</v>
      </c>
      <c r="BU23" s="71" t="s">
        <v>110</v>
      </c>
      <c r="BV23" s="71" t="s">
        <v>111</v>
      </c>
    </row>
    <row r="24" spans="1:74" ht="15" customHeight="1">
      <c r="A24" s="119">
        <v>22</v>
      </c>
      <c r="B24" s="120" t="str">
        <f>IF(美元债一级!$C$4:$C$1048576&lt;&gt;"",美元债一级!C25,"")</f>
        <v>XS2710486882</v>
      </c>
      <c r="C24" s="121" t="e">
        <f ca="1">IF(tbl_coded[[#This Row],[ISIN]]="","",IF(tbl_coded[[#This Row],[Index]]&gt;$A$1,"",IF(_xll.BDP($B24&amp;" Corp",C$1)="#N/A N/A","",_xll.BDP($B24&amp;" Corp",C$1))))</f>
        <v>#NAME?</v>
      </c>
      <c r="D24" s="121" t="e">
        <f ca="1">IF(tbl_coded[[#This Row],[ISIN]]="","",IF(_xll.BDP($B24&amp;" Corp",D$1)="#N/A N/A","",_xll.BDP($B24&amp;" Corp",D$1)))</f>
        <v>#NAME?</v>
      </c>
      <c r="E24" s="121" t="e">
        <f ca="1">IF(tbl_coded[[#This Row],[ISIN]]="","",IF(_xll.BDP($B24&amp;" Corp",E$1)="#N/A N/A","--",_xll.BDP($B24&amp;" Corp",E$1)))</f>
        <v>#NAME?</v>
      </c>
      <c r="F24" s="121" t="e">
        <f ca="1">IF(tbl_coded[[#This Row],[ISIN]]="","",IF(_xll.BDS($B24&amp;" Corp",F$1)="#N/A Field Not Applicable","",_xll.BDS($B24&amp;" Corp",F$1)))</f>
        <v>#NAME?</v>
      </c>
      <c r="G24" s="121" t="e">
        <f ca="1">IF(tbl_coded[[#This Row],[ISIN]]="","",IF(_xll.BDP($F24&amp;" CompanyID",G$1)="#N/A Invalid Security","",_xll.BDP($F24&amp;" CompanyID",G$1)))</f>
        <v>#NAME?</v>
      </c>
      <c r="H24" s="121" t="e">
        <f ca="1">IF(tbl_coded[[#This Row],[ISIN]]="","",IF(_xll.BDP($B24&amp;" Corp",H$1)="#N/A N/A","--",_xll.BDP($B24&amp;" Corp",H$1)))</f>
        <v>#NAME?</v>
      </c>
      <c r="I24" s="121" t="e">
        <f ca="1">IF(tbl_coded[[#This Row],[ISIN]]="","",IF(_xll.BDP($B24&amp;" Corp",I$1)="#N/A N/A","--",_xll.BDP($B24&amp;" Corp",I$1)))</f>
        <v>#NAME?</v>
      </c>
      <c r="J24" s="121" t="e">
        <f ca="1">IF(tbl_coded[[#This Row],[ISIN]]="","",IF(_xll.BDP($B24&amp;" Corp",J$1)="#N/A N/A","--",_xll.BDP($B24&amp;" Corp",J$1)))</f>
        <v>#NAME?</v>
      </c>
      <c r="K24" s="121" t="e">
        <f ca="1">IF(tbl_coded[[#This Row],[ISIN]]="","",IF(_xll.BDP($B24&amp;" Corp",K$1)="#N/A N/A","--",_xll.BDP($B24&amp;" Corp",K$1)))</f>
        <v>#NAME?</v>
      </c>
      <c r="L24" s="121" t="e">
        <f ca="1">IF(tbl_coded[[#This Row],[ISIN]]="","",IF(_xll.BDP($B24&amp;" Corp",L$1)="#N/A N/A","--",_xll.BDP($B24&amp;" Corp",L$1)))</f>
        <v>#NAME?</v>
      </c>
      <c r="M24" s="121" t="e">
        <f ca="1">IF(tbl_coded[[#This Row],[ISIN]]="","",IF(_xll.BDP($B24&amp;" Corp",M$1)="#N/A N/A","--",_xll.BDP($B24&amp;" Corp",M$1)))</f>
        <v>#NAME?</v>
      </c>
      <c r="N24" s="121" t="e">
        <f ca="1">IF(tbl_coded[[#This Row],[ISIN]]="","",IF(_xll.BDP($B24&amp;" Corp",N$1)="#N/A N/A","--",_xll.BDP($B24&amp;" Corp",N$1)))</f>
        <v>#NAME?</v>
      </c>
      <c r="O24" s="122" t="e">
        <f ca="1">IF(tbl_coded[[#This Row],[ISIN]]="","",IF(_xll.BDP($B24&amp;" Corp",O$1)="#N/A N/A","--",_xll.BDP($B24&amp;" Corp",O$1)))</f>
        <v>#NAME?</v>
      </c>
      <c r="P24" s="122" t="e">
        <f ca="1">IF(tbl_coded[[#This Row],[ISIN]]="","",IF(_xll.BDP($B24&amp;" Corp",P$1)="#N/A N/A","--",_xll.BDP($B24&amp;" Corp",P$1)))</f>
        <v>#NAME?</v>
      </c>
      <c r="Q2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 s="122" t="e">
        <f ca="1">IF(tbl_coded[[#This Row],[ISIN]]="","",IF(OR(_xll.BDP($B24&amp;" Corp",R$1)="#N/A N/A",_xll.BDP($B24&amp;" Corp",R$1)="#N/A Invalid Security",_xll.BDP($B24&amp;" Corp",R$1)="#N/A Field Not Applicable"),"--",_xll.BDP($B24&amp;" Corp",R$1)))</f>
        <v>#NAME?</v>
      </c>
      <c r="S24" s="122" t="e">
        <f ca="1">IF(tbl_coded[[#This Row],[ISIN]]="","",IF(OR(_xll.BDP($R24&amp;" Equity",S$1)="#N/A N/A",_xll.BDP($R24&amp;" Equity",S$1)="#N/A Invalid Security"),"--",_xll.BDP($R24&amp;" Equity",S$1)))</f>
        <v>#NAME?</v>
      </c>
      <c r="T24" s="122" t="e">
        <f ca="1">IF(tbl_coded[[#This Row],[ISIN]]="","",IF(OR(_xll.BDP($R24&amp;" Equity",T$1)="#N/A N/A",_xll.BDP($R24&amp;" Equity",T$1)="#N/A Invalid Security"),"--",_xll.BDP($R24&amp;" Equity",T$1)))</f>
        <v>#NAME?</v>
      </c>
      <c r="U24" s="122" t="e">
        <f ca="1">IF(tbl_coded[[#This Row],[ISIN]]="","",IF(OR(_xll.BDP($R24&amp;" Equity",U$1)="#N/A N/A",_xll.BDP($R24&amp;" Equity",U$1)="#N/A Invalid Security"),"--",_xll.BDP($R24&amp;" Equity",U$1)))</f>
        <v>#NAME?</v>
      </c>
      <c r="V24" s="122" t="e">
        <f ca="1">IF(tbl_coded[[#This Row],[ISIN]]="","",IF(OR(_xll.BDP($R24&amp;" Equity",V$1)="#N/A N/A",_xll.BDP($R24&amp;" Equity",V$1)="#N/A Invalid Security"),"--",_xll.BDP($R24&amp;" Equity",V$1)))</f>
        <v>#NAME?</v>
      </c>
      <c r="W24" s="122" t="e">
        <f ca="1">IF(tbl_coded[[#This Row],[ISIN]]="","",IF(OR(_xll.BDP($R24&amp;" Equity",W$1)="#N/A N/A",_xll.BDP($R24&amp;" Equity",W$1)="#N/A Invalid Security"),"--",_xll.BDP($R24&amp;" Equity",W$1)))</f>
        <v>#NAME?</v>
      </c>
      <c r="X24" s="122" t="e">
        <f ca="1">IF(tbl_coded[[#This Row],[ISIN]]="","",IF(OR(_xll.BDP($R24&amp;" Equity",X$1)="#N/A N/A",_xll.BDP($R24&amp;" Equity",X$1)="#N/A Invalid Security"),"--",_xll.BDP($R24&amp;" Equity",X$1)))</f>
        <v>#NAME?</v>
      </c>
      <c r="Y2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 s="122" t="str">
        <f ca="1">IF(tbl_coded[[#This Row],[ISIN]]="","",IF(ISNUMBER(_xll.BDP(B24&amp;" Corp",Z$1)),_xll.BDP(B24&amp;" Corp",Z$1),""))</f>
        <v/>
      </c>
      <c r="AA24" s="122" t="str">
        <f ca="1">IF(tbl_coded[[#This Row],[ISIN]]="","",IF(ISNUMBER(_xll.BDP(B24&amp;" Corp",AA$1)),_xll.BDP(B24&amp;" Corp",AA$1),""))</f>
        <v/>
      </c>
      <c r="AB24" s="122" t="str">
        <f ca="1">IF(tbl_coded[[#This Row],[ISIN]]="","",IF(ISNUMBER(_xll.BDP(B24&amp;" Corp",AB$1)),_xll.BDP(B24&amp;" Corp",AB$1),""))</f>
        <v/>
      </c>
      <c r="AC24" s="122" t="str">
        <f ca="1">IF(tbl_coded[[#This Row],[ISIN]]="","",IF(ISNUMBER(_xll.BDP(B24&amp;" Corp",AC$1)),_xll.BDP(B24&amp;" Corp",AC$1),""))</f>
        <v/>
      </c>
      <c r="AD24" s="122" t="e">
        <f ca="1">IF(tbl_coded[[#This Row],[ISIN]]="","",IF((_xll.BDP(B24&amp;" Corp",AD$1))="#N/A Field Not Applicable","",_xll.BDP(B24&amp;" Corp",AD$1)))</f>
        <v>#NAME?</v>
      </c>
      <c r="AE24" s="122" t="e">
        <f ca="1">IF(tbl_coded[[#This Row],[ISIN]]="","",IF((_xll.BDP(B24&amp;" Corp",AE$1))="#N/A N/A","--",_xll.BDP(B24&amp;" Corp",AE$1)))</f>
        <v>#NAME?</v>
      </c>
      <c r="AF24" s="122" t="e">
        <f ca="1">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#NAME?</v>
      </c>
      <c r="AG2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 s="123" t="e">
        <f ca="1">IF(tbl_coded[[#This Row],[ISIN]]="","",IF(_xll.BDP($B24&amp;" Corp",AI$1)="#N/A N/A","--",_xll.BDP($B24&amp;" Corp",AI$1)))</f>
        <v>#NAME?</v>
      </c>
      <c r="AJ24" s="122" t="e">
        <f ca="1">IF(tbl_coded[[#This Row],[ISIN]]="","",IF(OR(_xll.BDP(_xll.BDP(tbl_coded[[#This Row],[ISIN]]&amp;" Corp", "ISSUER_EQUITY_TICKER")&amp;" Equity",AJ$1)="#N/A N/A"),"--",_xll.BDP(_xll.BDP(tbl_coded[[#This Row],[ISIN]]&amp;" Corp", "ISSUER_EQUITY_TICKER")&amp;" Equity",AJ$1)))</f>
        <v>#NAME?</v>
      </c>
      <c r="AK2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25" t="e">
        <f ca="1">IF(tbl_coded[[#This Row],[ISIN]]="","",IF(OR(_xll.BDP(_xll.BDP(tbl_coded[[#This Row],[ISIN]]&amp;" Corp", "ISSUER_EQUITY_TICKER")&amp;" Equity",AL$1)="#N/A N/A"),"--",_xll.BDP(_xll.BDP(tbl_coded[[#This Row],[ISIN]]&amp;" Corp", "ISSUER_EQUITY_TICKER")&amp;" Equity",AL$1)))</f>
        <v>#NAME?</v>
      </c>
      <c r="AM24" s="125" t="e">
        <f ca="1">IF(tbl_coded[[#This Row],[ISIN]]="","",IF(_xll.BDS($B24&amp;" Corp",AM$1)="#N/A Field Not Applicable","",_xll.BDS($B24&amp;" Corp",AM$1)))</f>
        <v>#NAME?</v>
      </c>
      <c r="AN24" s="125" t="e">
        <f ca="1">IF(tbl_coded[[#This Row],[ISIN]]="","",IF(_xll.BDP(tbl_coded[[#This Row],[KPW Provider BBID]]&amp;" CompanyID","NAME")="#N/A Invalid Security","",_xll.BDP(tbl_coded[[#This Row],[KPW Provider BBID]]&amp;" CompanyID","NAME")))</f>
        <v>#NAME?</v>
      </c>
      <c r="AO24" s="125" t="e">
        <f ca="1">IF(tbl_coded[[#This Row],[ISIN]]="","",IF(_xll.BDP(tbl_coded[[#This Row],[KPW Provider BBID]]&amp;" CompanyID",$AO$1)="#N/A Invalid Security","--",IF(_xll.BDP(tbl_coded[[#This Row],[KPW Provider BBID]]&amp;" CompanyID",$AO$1)="#N/A N/A","--",_xll.BDP(tbl_coded[[#This Row],[KPW Provider BBID]]&amp;" CompanyID",$AO$1))))</f>
        <v>#NAME?</v>
      </c>
      <c r="AP24" s="125" t="e">
        <f ca="1">IF(tbl_coded[[#This Row],[ISIN]]="","",IF(_xll.BDP(tbl_coded[[#This Row],[KPW Provider BBID]]&amp;" CompanyID",$AP$1)="#N/A Invalid Security","--",IF(_xll.BDP(tbl_coded[[#This Row],[KPW Provider BBID]]&amp;" CompanyID",$AP$1)="#N/A N/A","--",_xll.BDP(tbl_coded[[#This Row],[KPW Provider BBID]]&amp;" CompanyID",$AP$1))))</f>
        <v>#NAME?</v>
      </c>
      <c r="AQ24" s="125" t="e">
        <f ca="1">IF(tbl_coded[[#This Row],[ISIN]]="","",IF(_xll.BDP(tbl_coded[[#This Row],[KPW Provider BBID]]&amp;" CompanyID",$AQ$1)="#N/A Invalid Security","--",IF(_xll.BDP(tbl_coded[[#This Row],[KPW Provider BBID]]&amp;" CompanyID",$AQ$1)="#N/A N/A","--",_xll.BDP(tbl_coded[[#This Row],[KPW Provider BBID]]&amp;" CompanyID",$AQ$1))))</f>
        <v>#NAME?</v>
      </c>
      <c r="AR24" s="125" t="e">
        <f ca="1">IF(tbl_coded[[#This Row],[ISIN]]="","",tbl_coded[[#This Row],[穆迪KPW评级]]&amp;"/"&amp;tbl_coded[[#This Row],[SPKPW评级]]&amp;"/"&amp;tbl_coded[[#This Row],[FITCHKPW评级]])</f>
        <v>#NAME?</v>
      </c>
      <c r="AS24" s="125" t="e">
        <f ca="1">IF(tbl_coded[[#This Row],[ISIN]]="","",IF(OR(_xll.BDP($B24&amp;" Corp",AS$1)="#N/A N/A"),"--",_xll.BDP($B24&amp;" Corp",AS$1)))</f>
        <v>#NAME?</v>
      </c>
      <c r="AT24" s="125" t="e">
        <f ca="1">IF(tbl_coded[[#This Row],[ISIN]]="","",IF(_xll.BDS($B24&amp;" Corp",AT$1)="#N/A Field Not Applicable","",_xll.BDS($B24&amp;" Corp",AT$1)))</f>
        <v>#NAME?</v>
      </c>
      <c r="AU24" s="125" t="e">
        <f ca="1">IF(tbl_coded[[#This Row],[SBLC Provider BBID]]="","",_xll.BDP(tbl_coded[[#This Row],[SBLC Provider BBID]]&amp;" CompanyID","NAME"))</f>
        <v>#NAME?</v>
      </c>
      <c r="AV24" s="125" t="e">
        <f ca="1">IF(tbl_coded[[#This Row],[ISIN]]="","",IF(OR(_xll.BDP($B24&amp;" Corp",AV$1)="#N/A N/A"),"--",TEXT(_xll.BDP($B24&amp;" Corp",AV$1),"yyyy/mm/dd")))</f>
        <v>#NAME?</v>
      </c>
      <c r="AW24" s="125" t="e">
        <f ca="1">IF(tbl_coded[[#This Row],[ISIN]]="","",IF(OR(_xll.BDP($B24&amp;" Corp",AW$1)="#N/A N/A"),"--",TEXT(_xll.BDP($B24&amp;" Corp",AW$1),"yyyy/mm/dd")))</f>
        <v>#NAME?</v>
      </c>
      <c r="AX24" s="125" t="e">
        <f ca="1">IF(tbl_coded[[#This Row],[ISIN]]="","",IF(OR(_xll.BDP($B24&amp;" Corp",AX$1)="#N/A N/A"),"--",TEXT(_xll.BDP($B24&amp;" Corp",AX$1),"yyyy/mm/dd")))</f>
        <v>#NAME?</v>
      </c>
      <c r="AY24" s="125" t="e">
        <f ca="1">IF(tbl_coded[[#This Row],[ISIN]]="","",IF(OR(_xll.BDP($B24&amp;" Corp",AY$1)="#N/A Field Not Applicable"),"--",TEXT(_xll.BDP($B24&amp;" Corp",AY$1),"yyyy/mm/dd")))</f>
        <v>#NAME?</v>
      </c>
      <c r="AZ24" s="125" t="e">
        <f ca="1">IF(tbl_coded[[#This Row],[ISIN]]="","",IF(OR(_xll.BDP($B24&amp;" Corp",AZ$1)="#N/A N/A"),"--",_xll.BDP($B24&amp;" Corp",AZ$1)))</f>
        <v>#NAME?</v>
      </c>
      <c r="BA24" s="125" t="e">
        <f ca="1">IF(tbl_coded[[#This Row],[ISIN]]="","",IF(OR(_xll.BDP($B24&amp;" Corp",BA$1)="#N/A N/A"),"--",_xll.BDP($B24&amp;" Corp",BA$1)))</f>
        <v>#NAME?</v>
      </c>
      <c r="BB24" s="125" t="e">
        <f ca="1">IF(tbl_coded[[#This Row],[ISIN]]="","",IF(OR(_xll.BDP($B24&amp;" Corp",BB$1)="#N/A N/A"),"--",_xll.BDP($B24&amp;" Corp",BB$1)))</f>
        <v>#NAME?</v>
      </c>
      <c r="BC24" s="125" t="e">
        <f ca="1">IF(tbl_coded[[#This Row],[ISIN]]="","",IF(OR(_xll.BDP($B24&amp;" Corp",BC$1)="#N/A Field Not Applicable"),"--",_xll.BDP($B24&amp;" Corp",BC$1)))</f>
        <v>#NAME?</v>
      </c>
      <c r="BD24" s="125" t="e">
        <f ca="1">IF(tbl_coded[[#This Row],[ISIN]]="","",IF(OR(_xll.BDP($B24&amp;" Corp",BD$1)="#N/A Field Not Applicable"),"--",_xll.BDP($B24&amp;" Corp",BD$1)))</f>
        <v>#NAME?</v>
      </c>
      <c r="BE24" s="125" t="e">
        <f ca="1">IF(tbl_coded[[#This Row],[ISIN]]="","",IF(OR(_xll.BDP($B24&amp;" Corp",BE$1)="#N/A Field Not Applicable"),"--",_xll.BDP($B24&amp;" Corp",BE$1)))</f>
        <v>#NAME?</v>
      </c>
      <c r="BF24" s="125" t="e">
        <f ca="1">IF(tbl_coded[[#This Row],[ISIN]]="","",IF(OR(_xll.BDP($B24&amp;" Corp",BF$1)="#N/A Field Not Applicable"),"--",_xll.BDP($B24&amp;" Corp",BF$1)))</f>
        <v>#NAME?</v>
      </c>
      <c r="BG24" s="125" t="e">
        <f ca="1">IF(tbl_coded[[#This Row],[ISIN]]="","",IF(OR(_xll.BDP($B24&amp;" Corp",BG$1)="#N/A Field Not Applicable"),"--",IF(_xll.BDP($B24&amp;" Corp",BG$1)="#N/A N/A","N",_xll.BDP($B24&amp;" Corp",BG$1))))</f>
        <v>#NAME?</v>
      </c>
      <c r="BH24" s="125" t="e">
        <f ca="1">IF(tbl_coded[[#This Row],[ISIN]]="","",IF(OR(_xll.BDP($B24&amp;" Corp",BH$1)="#N/A N/A"),"",_xll.BDP($B24&amp;" Corp",BH$1)))</f>
        <v>#NAME?</v>
      </c>
      <c r="BI24" s="125" t="e">
        <f ca="1">IF(tbl_coded[[#This Row],[ISIN]]="","",IF(OR(tbl_coded[[#This Row],[Parent company tiker]]=""),"",IF(_xll.BDP(tbl_coded[[#This Row],[Parent company tiker]]&amp;" Equity",BI$1)="#N/A N/A","--",_xll.BDP(tbl_coded[[#This Row],[Parent company tiker]]&amp;" Equity",BI$1))))</f>
        <v>#NAME?</v>
      </c>
      <c r="BJ24" s="125" t="e">
        <f ca="1">IF(tbl_coded[[#This Row],[ISIN]]="","",IF(OR(tbl_coded[[#This Row],[Parent company tiker]]=""),"",IF(_xll.BDP(tbl_coded[[#This Row],[Parent company tiker]]&amp;" Equity",BJ$1)="#N/A N/A","--",_xll.BDP(tbl_coded[[#This Row],[Parent company tiker]]&amp;" Equity",BJ$1))))</f>
        <v>#NAME?</v>
      </c>
      <c r="BK24" s="125" t="e">
        <f ca="1">IF(tbl_coded[[#This Row],[ISIN]]="","",IF(OR(tbl_coded[[#This Row],[Parent company tiker]]=""),"",IF(_xll.BDP(tbl_coded[[#This Row],[Parent company tiker]]&amp;" Equity",BK$1)="#N/A N/A","--",_xll.BDP(tbl_coded[[#This Row],[Parent company tiker]]&amp;" Equity",BK$1))))</f>
        <v>#NAME?</v>
      </c>
      <c r="BL24" s="125" t="e">
        <f ca="1">IF(tbl_coded[[#This Row],[ISIN]]="","",IF(OR(tbl_coded[[#This Row],[Parent company tiker]]=""),"",IF(_xll.BDP(tbl_coded[[#This Row],[Parent company tiker]]&amp;" Equity",BL$1)="#N/A N/A","--",_xll.BDP(tbl_coded[[#This Row],[Parent company tiker]]&amp;" Equity",BL$1))))</f>
        <v>#NAME?</v>
      </c>
      <c r="BM2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 s="125" t="e">
        <f ca="1">IF(tbl_coded[[#This Row],[Column9]]&lt;&gt;"--",tbl_coded[[#This Row],[G''tor rating]],IF(tbl_coded[[#This Row],[KPW Name]]&lt;&gt;"",tbl_coded[[#This Row],[KPW Rating]],IF(tbl_coded[[#This Row],[Parent company tiker]]&lt;&gt;"",tbl_coded[[#This Row],[parent评级]],tbl_coded[[#This Row],[Issuer rating]])))</f>
        <v>#NAME?</v>
      </c>
      <c r="BO24" s="159" t="str">
        <f ca="1">IFERROR(IF(tbl_coded[[#This Row],[GREEN]]="Y","GREEN",IF(tbl_coded[[#This Row],[SUSTAINABLE]]="Y","SUSTAINABLE",IF(tbl_coded[[#This Row],[SOCIAL]]="Y","SOCIAL",IF(tbl_coded[[#This Row],[Sustainable linked]]="Y","SUSTAINABLE LINKED"," ")))),"")</f>
        <v/>
      </c>
      <c r="BP24" s="134"/>
      <c r="BS24" s="71">
        <v>23</v>
      </c>
      <c r="BT24" s="71" t="s">
        <v>112</v>
      </c>
      <c r="BU24" s="71" t="s">
        <v>9</v>
      </c>
      <c r="BV24" s="71" t="s">
        <v>9</v>
      </c>
    </row>
    <row r="25" spans="1:74" ht="15" customHeight="1">
      <c r="A25" s="119">
        <v>23</v>
      </c>
      <c r="B25" s="120" t="str">
        <f>IF(美元债一级!$C$4:$C$1048576&lt;&gt;"",美元债一级!C26,"")</f>
        <v>XS2708692202</v>
      </c>
      <c r="C25" s="121" t="e">
        <f ca="1">IF(tbl_coded[[#This Row],[ISIN]]="","",IF(tbl_coded[[#This Row],[Index]]&gt;$A$1,"",IF(_xll.BDP($B25&amp;" Corp",C$1)="#N/A N/A","",_xll.BDP($B25&amp;" Corp",C$1))))</f>
        <v>#NAME?</v>
      </c>
      <c r="D25" s="121" t="e">
        <f ca="1">IF(tbl_coded[[#This Row],[ISIN]]="","",IF(_xll.BDP($B25&amp;" Corp",D$1)="#N/A N/A","",_xll.BDP($B25&amp;" Corp",D$1)))</f>
        <v>#NAME?</v>
      </c>
      <c r="E25" s="121" t="e">
        <f ca="1">IF(tbl_coded[[#This Row],[ISIN]]="","",IF(_xll.BDP($B25&amp;" Corp",E$1)="#N/A N/A","--",_xll.BDP($B25&amp;" Corp",E$1)))</f>
        <v>#NAME?</v>
      </c>
      <c r="F25" s="121" t="e">
        <f ca="1">IF(tbl_coded[[#This Row],[ISIN]]="","",IF(_xll.BDS($B25&amp;" Corp",F$1)="#N/A Field Not Applicable","",_xll.BDS($B25&amp;" Corp",F$1)))</f>
        <v>#NAME?</v>
      </c>
      <c r="G25" s="121" t="e">
        <f ca="1">IF(tbl_coded[[#This Row],[ISIN]]="","",IF(_xll.BDP($F25&amp;" CompanyID",G$1)="#N/A Invalid Security","",_xll.BDP($F25&amp;" CompanyID",G$1)))</f>
        <v>#NAME?</v>
      </c>
      <c r="H25" s="121" t="e">
        <f ca="1">IF(tbl_coded[[#This Row],[ISIN]]="","",IF(_xll.BDP($B25&amp;" Corp",H$1)="#N/A N/A","--",_xll.BDP($B25&amp;" Corp",H$1)))</f>
        <v>#NAME?</v>
      </c>
      <c r="I25" s="121" t="e">
        <f ca="1">IF(tbl_coded[[#This Row],[ISIN]]="","",IF(_xll.BDP($B25&amp;" Corp",I$1)="#N/A N/A","--",_xll.BDP($B25&amp;" Corp",I$1)))</f>
        <v>#NAME?</v>
      </c>
      <c r="J25" s="121" t="e">
        <f ca="1">IF(tbl_coded[[#This Row],[ISIN]]="","",IF(_xll.BDP($B25&amp;" Corp",J$1)="#N/A N/A","--",_xll.BDP($B25&amp;" Corp",J$1)))</f>
        <v>#NAME?</v>
      </c>
      <c r="K25" s="121" t="e">
        <f ca="1">IF(tbl_coded[[#This Row],[ISIN]]="","",IF(_xll.BDP($B25&amp;" Corp",K$1)="#N/A N/A","--",_xll.BDP($B25&amp;" Corp",K$1)))</f>
        <v>#NAME?</v>
      </c>
      <c r="L25" s="121" t="e">
        <f ca="1">IF(tbl_coded[[#This Row],[ISIN]]="","",IF(_xll.BDP($B25&amp;" Corp",L$1)="#N/A N/A","--",_xll.BDP($B25&amp;" Corp",L$1)))</f>
        <v>#NAME?</v>
      </c>
      <c r="M25" s="121" t="e">
        <f ca="1">IF(tbl_coded[[#This Row],[ISIN]]="","",IF(_xll.BDP($B25&amp;" Corp",M$1)="#N/A N/A","--",_xll.BDP($B25&amp;" Corp",M$1)))</f>
        <v>#NAME?</v>
      </c>
      <c r="N25" s="121" t="e">
        <f ca="1">IF(tbl_coded[[#This Row],[ISIN]]="","",IF(_xll.BDP($B25&amp;" Corp",N$1)="#N/A N/A","--",_xll.BDP($B25&amp;" Corp",N$1)))</f>
        <v>#NAME?</v>
      </c>
      <c r="O25" s="122" t="e">
        <f ca="1">IF(tbl_coded[[#This Row],[ISIN]]="","",IF(_xll.BDP($B25&amp;" Corp",O$1)="#N/A N/A","--",_xll.BDP($B25&amp;" Corp",O$1)))</f>
        <v>#NAME?</v>
      </c>
      <c r="P25" s="122" t="e">
        <f ca="1">IF(tbl_coded[[#This Row],[ISIN]]="","",IF(_xll.BDP($B25&amp;" Corp",P$1)="#N/A N/A","--",_xll.BDP($B25&amp;" Corp",P$1)))</f>
        <v>#NAME?</v>
      </c>
      <c r="Q2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 s="122" t="e">
        <f ca="1">IF(tbl_coded[[#This Row],[ISIN]]="","",IF(OR(_xll.BDP($B25&amp;" Corp",R$1)="#N/A N/A",_xll.BDP($B25&amp;" Corp",R$1)="#N/A Invalid Security",_xll.BDP($B25&amp;" Corp",R$1)="#N/A Field Not Applicable"),"--",_xll.BDP($B25&amp;" Corp",R$1)))</f>
        <v>#NAME?</v>
      </c>
      <c r="S25" s="122" t="e">
        <f ca="1">IF(tbl_coded[[#This Row],[ISIN]]="","",IF(OR(_xll.BDP($R25&amp;" Equity",S$1)="#N/A N/A",_xll.BDP($R25&amp;" Equity",S$1)="#N/A Invalid Security"),"--",_xll.BDP($R25&amp;" Equity",S$1)))</f>
        <v>#NAME?</v>
      </c>
      <c r="T25" s="122" t="e">
        <f ca="1">IF(tbl_coded[[#This Row],[ISIN]]="","",IF(OR(_xll.BDP($R25&amp;" Equity",T$1)="#N/A N/A",_xll.BDP($R25&amp;" Equity",T$1)="#N/A Invalid Security"),"--",_xll.BDP($R25&amp;" Equity",T$1)))</f>
        <v>#NAME?</v>
      </c>
      <c r="U25" s="122" t="e">
        <f ca="1">IF(tbl_coded[[#This Row],[ISIN]]="","",IF(OR(_xll.BDP($R25&amp;" Equity",U$1)="#N/A N/A",_xll.BDP($R25&amp;" Equity",U$1)="#N/A Invalid Security"),"--",_xll.BDP($R25&amp;" Equity",U$1)))</f>
        <v>#NAME?</v>
      </c>
      <c r="V25" s="122" t="e">
        <f ca="1">IF(tbl_coded[[#This Row],[ISIN]]="","",IF(OR(_xll.BDP($R25&amp;" Equity",V$1)="#N/A N/A",_xll.BDP($R25&amp;" Equity",V$1)="#N/A Invalid Security"),"--",_xll.BDP($R25&amp;" Equity",V$1)))</f>
        <v>#NAME?</v>
      </c>
      <c r="W25" s="122" t="e">
        <f ca="1">IF(tbl_coded[[#This Row],[ISIN]]="","",IF(OR(_xll.BDP($R25&amp;" Equity",W$1)="#N/A N/A",_xll.BDP($R25&amp;" Equity",W$1)="#N/A Invalid Security"),"--",_xll.BDP($R25&amp;" Equity",W$1)))</f>
        <v>#NAME?</v>
      </c>
      <c r="X25" s="122" t="e">
        <f ca="1">IF(tbl_coded[[#This Row],[ISIN]]="","",IF(OR(_xll.BDP($R25&amp;" Equity",X$1)="#N/A N/A",_xll.BDP($R25&amp;" Equity",X$1)="#N/A Invalid Security"),"--",_xll.BDP($R25&amp;" Equity",X$1)))</f>
        <v>#NAME?</v>
      </c>
      <c r="Y2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 s="122" t="str">
        <f ca="1">IF(tbl_coded[[#This Row],[ISIN]]="","",IF(ISNUMBER(_xll.BDP(B25&amp;" Corp",Z$1)),_xll.BDP(B25&amp;" Corp",Z$1),""))</f>
        <v/>
      </c>
      <c r="AA25" s="122" t="str">
        <f ca="1">IF(tbl_coded[[#This Row],[ISIN]]="","",IF(ISNUMBER(_xll.BDP(B25&amp;" Corp",AA$1)),_xll.BDP(B25&amp;" Corp",AA$1),""))</f>
        <v/>
      </c>
      <c r="AB25" s="122" t="str">
        <f ca="1">IF(tbl_coded[[#This Row],[ISIN]]="","",IF(ISNUMBER(_xll.BDP(B25&amp;" Corp",AB$1)),_xll.BDP(B25&amp;" Corp",AB$1),""))</f>
        <v/>
      </c>
      <c r="AC25" s="122" t="str">
        <f ca="1">IF(tbl_coded[[#This Row],[ISIN]]="","",IF(ISNUMBER(_xll.BDP(B25&amp;" Corp",AC$1)),_xll.BDP(B25&amp;" Corp",AC$1),""))</f>
        <v/>
      </c>
      <c r="AD25" s="122" t="e">
        <f ca="1">IF(tbl_coded[[#This Row],[ISIN]]="","",IF((_xll.BDP(B25&amp;" Corp",AD$1))="#N/A Field Not Applicable","",_xll.BDP(B25&amp;" Corp",AD$1)))</f>
        <v>#NAME?</v>
      </c>
      <c r="AE25" s="122" t="e">
        <f ca="1">IF(tbl_coded[[#This Row],[ISIN]]="","",IF((_xll.BDP(B25&amp;" Corp",AE$1))="#N/A N/A","--",_xll.BDP(B25&amp;" Corp",AE$1)))</f>
        <v>#NAME?</v>
      </c>
      <c r="AF25" s="122" t="e">
        <f ca="1">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#NAME?</v>
      </c>
      <c r="AG2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 s="123" t="e">
        <f ca="1">IF(tbl_coded[[#This Row],[ISIN]]="","",IF(_xll.BDP($B25&amp;" Corp",AI$1)="#N/A N/A","--",_xll.BDP($B25&amp;" Corp",AI$1)))</f>
        <v>#NAME?</v>
      </c>
      <c r="AJ25" s="122" t="e">
        <f ca="1">IF(tbl_coded[[#This Row],[ISIN]]="","",IF(OR(_xll.BDP(_xll.BDP(tbl_coded[[#This Row],[ISIN]]&amp;" Corp", "ISSUER_EQUITY_TICKER")&amp;" Equity",AJ$1)="#N/A N/A"),"--",_xll.BDP(_xll.BDP(tbl_coded[[#This Row],[ISIN]]&amp;" Corp", "ISSUER_EQUITY_TICKER")&amp;" Equity",AJ$1)))</f>
        <v>#NAME?</v>
      </c>
      <c r="AK2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25" t="e">
        <f ca="1">IF(tbl_coded[[#This Row],[ISIN]]="","",IF(OR(_xll.BDP(_xll.BDP(tbl_coded[[#This Row],[ISIN]]&amp;" Corp", "ISSUER_EQUITY_TICKER")&amp;" Equity",AL$1)="#N/A N/A"),"--",_xll.BDP(_xll.BDP(tbl_coded[[#This Row],[ISIN]]&amp;" Corp", "ISSUER_EQUITY_TICKER")&amp;" Equity",AL$1)))</f>
        <v>#NAME?</v>
      </c>
      <c r="AM25" s="125" t="e">
        <f ca="1">IF(tbl_coded[[#This Row],[ISIN]]="","",IF(_xll.BDS($B25&amp;" Corp",AM$1)="#N/A Field Not Applicable","",_xll.BDS($B25&amp;" Corp",AM$1)))</f>
        <v>#NAME?</v>
      </c>
      <c r="AN25" s="125" t="e">
        <f ca="1">IF(tbl_coded[[#This Row],[ISIN]]="","",IF(_xll.BDP(tbl_coded[[#This Row],[KPW Provider BBID]]&amp;" CompanyID","NAME")="#N/A Invalid Security","",_xll.BDP(tbl_coded[[#This Row],[KPW Provider BBID]]&amp;" CompanyID","NAME")))</f>
        <v>#NAME?</v>
      </c>
      <c r="AO25" s="125" t="e">
        <f ca="1">IF(tbl_coded[[#This Row],[ISIN]]="","",IF(_xll.BDP(tbl_coded[[#This Row],[KPW Provider BBID]]&amp;" CompanyID",$AO$1)="#N/A Invalid Security","--",IF(_xll.BDP(tbl_coded[[#This Row],[KPW Provider BBID]]&amp;" CompanyID",$AO$1)="#N/A N/A","--",_xll.BDP(tbl_coded[[#This Row],[KPW Provider BBID]]&amp;" CompanyID",$AO$1))))</f>
        <v>#NAME?</v>
      </c>
      <c r="AP25" s="125" t="e">
        <f ca="1">IF(tbl_coded[[#This Row],[ISIN]]="","",IF(_xll.BDP(tbl_coded[[#This Row],[KPW Provider BBID]]&amp;" CompanyID",$AP$1)="#N/A Invalid Security","--",IF(_xll.BDP(tbl_coded[[#This Row],[KPW Provider BBID]]&amp;" CompanyID",$AP$1)="#N/A N/A","--",_xll.BDP(tbl_coded[[#This Row],[KPW Provider BBID]]&amp;" CompanyID",$AP$1))))</f>
        <v>#NAME?</v>
      </c>
      <c r="AQ25" s="125" t="e">
        <f ca="1">IF(tbl_coded[[#This Row],[ISIN]]="","",IF(_xll.BDP(tbl_coded[[#This Row],[KPW Provider BBID]]&amp;" CompanyID",$AQ$1)="#N/A Invalid Security","--",IF(_xll.BDP(tbl_coded[[#This Row],[KPW Provider BBID]]&amp;" CompanyID",$AQ$1)="#N/A N/A","--",_xll.BDP(tbl_coded[[#This Row],[KPW Provider BBID]]&amp;" CompanyID",$AQ$1))))</f>
        <v>#NAME?</v>
      </c>
      <c r="AR25" s="125" t="e">
        <f ca="1">IF(tbl_coded[[#This Row],[ISIN]]="","",tbl_coded[[#This Row],[穆迪KPW评级]]&amp;"/"&amp;tbl_coded[[#This Row],[SPKPW评级]]&amp;"/"&amp;tbl_coded[[#This Row],[FITCHKPW评级]])</f>
        <v>#NAME?</v>
      </c>
      <c r="AS25" s="125" t="e">
        <f ca="1">IF(tbl_coded[[#This Row],[ISIN]]="","",IF(OR(_xll.BDP($B25&amp;" Corp",AS$1)="#N/A N/A"),"--",_xll.BDP($B25&amp;" Corp",AS$1)))</f>
        <v>#NAME?</v>
      </c>
      <c r="AT25" s="125" t="e">
        <f ca="1">IF(tbl_coded[[#This Row],[ISIN]]="","",IF(_xll.BDS($B25&amp;" Corp",AT$1)="#N/A Field Not Applicable","",_xll.BDS($B25&amp;" Corp",AT$1)))</f>
        <v>#NAME?</v>
      </c>
      <c r="AU25" s="125" t="e">
        <f ca="1">IF(tbl_coded[[#This Row],[SBLC Provider BBID]]="","",_xll.BDP(tbl_coded[[#This Row],[SBLC Provider BBID]]&amp;" CompanyID","NAME"))</f>
        <v>#NAME?</v>
      </c>
      <c r="AV25" s="125" t="e">
        <f ca="1">IF(tbl_coded[[#This Row],[ISIN]]="","",IF(OR(_xll.BDP($B25&amp;" Corp",AV$1)="#N/A N/A"),"--",TEXT(_xll.BDP($B25&amp;" Corp",AV$1),"yyyy/mm/dd")))</f>
        <v>#NAME?</v>
      </c>
      <c r="AW25" s="125" t="e">
        <f ca="1">IF(tbl_coded[[#This Row],[ISIN]]="","",IF(OR(_xll.BDP($B25&amp;" Corp",AW$1)="#N/A N/A"),"--",TEXT(_xll.BDP($B25&amp;" Corp",AW$1),"yyyy/mm/dd")))</f>
        <v>#NAME?</v>
      </c>
      <c r="AX25" s="125" t="e">
        <f ca="1">IF(tbl_coded[[#This Row],[ISIN]]="","",IF(OR(_xll.BDP($B25&amp;" Corp",AX$1)="#N/A N/A"),"--",TEXT(_xll.BDP($B25&amp;" Corp",AX$1),"yyyy/mm/dd")))</f>
        <v>#NAME?</v>
      </c>
      <c r="AY25" s="125" t="e">
        <f ca="1">IF(tbl_coded[[#This Row],[ISIN]]="","",IF(OR(_xll.BDP($B25&amp;" Corp",AY$1)="#N/A Field Not Applicable"),"--",TEXT(_xll.BDP($B25&amp;" Corp",AY$1),"yyyy/mm/dd")))</f>
        <v>#NAME?</v>
      </c>
      <c r="AZ25" s="125" t="e">
        <f ca="1">IF(tbl_coded[[#This Row],[ISIN]]="","",IF(OR(_xll.BDP($B25&amp;" Corp",AZ$1)="#N/A N/A"),"--",_xll.BDP($B25&amp;" Corp",AZ$1)))</f>
        <v>#NAME?</v>
      </c>
      <c r="BA25" s="125" t="e">
        <f ca="1">IF(tbl_coded[[#This Row],[ISIN]]="","",IF(OR(_xll.BDP($B25&amp;" Corp",BA$1)="#N/A N/A"),"--",_xll.BDP($B25&amp;" Corp",BA$1)))</f>
        <v>#NAME?</v>
      </c>
      <c r="BB25" s="125" t="e">
        <f ca="1">IF(tbl_coded[[#This Row],[ISIN]]="","",IF(OR(_xll.BDP($B25&amp;" Corp",BB$1)="#N/A N/A"),"--",_xll.BDP($B25&amp;" Corp",BB$1)))</f>
        <v>#NAME?</v>
      </c>
      <c r="BC25" s="125" t="e">
        <f ca="1">IF(tbl_coded[[#This Row],[ISIN]]="","",IF(OR(_xll.BDP($B25&amp;" Corp",BC$1)="#N/A Field Not Applicable"),"--",_xll.BDP($B25&amp;" Corp",BC$1)))</f>
        <v>#NAME?</v>
      </c>
      <c r="BD25" s="125" t="e">
        <f ca="1">IF(tbl_coded[[#This Row],[ISIN]]="","",IF(OR(_xll.BDP($B25&amp;" Corp",BD$1)="#N/A Field Not Applicable"),"--",_xll.BDP($B25&amp;" Corp",BD$1)))</f>
        <v>#NAME?</v>
      </c>
      <c r="BE25" s="125" t="e">
        <f ca="1">IF(tbl_coded[[#This Row],[ISIN]]="","",IF(OR(_xll.BDP($B25&amp;" Corp",BE$1)="#N/A Field Not Applicable"),"--",_xll.BDP($B25&amp;" Corp",BE$1)))</f>
        <v>#NAME?</v>
      </c>
      <c r="BF25" s="125" t="e">
        <f ca="1">IF(tbl_coded[[#This Row],[ISIN]]="","",IF(OR(_xll.BDP($B25&amp;" Corp",BF$1)="#N/A Field Not Applicable"),"--",_xll.BDP($B25&amp;" Corp",BF$1)))</f>
        <v>#NAME?</v>
      </c>
      <c r="BG25" s="125" t="e">
        <f ca="1">IF(tbl_coded[[#This Row],[ISIN]]="","",IF(OR(_xll.BDP($B25&amp;" Corp",BG$1)="#N/A Field Not Applicable"),"--",IF(_xll.BDP($B25&amp;" Corp",BG$1)="#N/A N/A","N",_xll.BDP($B25&amp;" Corp",BG$1))))</f>
        <v>#NAME?</v>
      </c>
      <c r="BH25" s="125" t="e">
        <f ca="1">IF(tbl_coded[[#This Row],[ISIN]]="","",IF(OR(_xll.BDP($B25&amp;" Corp",BH$1)="#N/A N/A"),"",_xll.BDP($B25&amp;" Corp",BH$1)))</f>
        <v>#NAME?</v>
      </c>
      <c r="BI25" s="125" t="e">
        <f ca="1">IF(tbl_coded[[#This Row],[ISIN]]="","",IF(OR(tbl_coded[[#This Row],[Parent company tiker]]=""),"",IF(_xll.BDP(tbl_coded[[#This Row],[Parent company tiker]]&amp;" Equity",BI$1)="#N/A N/A","--",_xll.BDP(tbl_coded[[#This Row],[Parent company tiker]]&amp;" Equity",BI$1))))</f>
        <v>#NAME?</v>
      </c>
      <c r="BJ25" s="125" t="e">
        <f ca="1">IF(tbl_coded[[#This Row],[ISIN]]="","",IF(OR(tbl_coded[[#This Row],[Parent company tiker]]=""),"",IF(_xll.BDP(tbl_coded[[#This Row],[Parent company tiker]]&amp;" Equity",BJ$1)="#N/A N/A","--",_xll.BDP(tbl_coded[[#This Row],[Parent company tiker]]&amp;" Equity",BJ$1))))</f>
        <v>#NAME?</v>
      </c>
      <c r="BK25" s="125" t="e">
        <f ca="1">IF(tbl_coded[[#This Row],[ISIN]]="","",IF(OR(tbl_coded[[#This Row],[Parent company tiker]]=""),"",IF(_xll.BDP(tbl_coded[[#This Row],[Parent company tiker]]&amp;" Equity",BK$1)="#N/A N/A","--",_xll.BDP(tbl_coded[[#This Row],[Parent company tiker]]&amp;" Equity",BK$1))))</f>
        <v>#NAME?</v>
      </c>
      <c r="BL25" s="125" t="e">
        <f ca="1">IF(tbl_coded[[#This Row],[ISIN]]="","",IF(OR(tbl_coded[[#This Row],[Parent company tiker]]=""),"",IF(_xll.BDP(tbl_coded[[#This Row],[Parent company tiker]]&amp;" Equity",BL$1)="#N/A N/A","--",_xll.BDP(tbl_coded[[#This Row],[Parent company tiker]]&amp;" Equity",BL$1))))</f>
        <v>#NAME?</v>
      </c>
      <c r="BM2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 s="125" t="e">
        <f ca="1">IF(tbl_coded[[#This Row],[Column9]]&lt;&gt;"--",tbl_coded[[#This Row],[G''tor rating]],IF(tbl_coded[[#This Row],[KPW Name]]&lt;&gt;"",tbl_coded[[#This Row],[KPW Rating]],IF(tbl_coded[[#This Row],[Parent company tiker]]&lt;&gt;"",tbl_coded[[#This Row],[parent评级]],tbl_coded[[#This Row],[Issuer rating]])))</f>
        <v>#NAME?</v>
      </c>
      <c r="BO25" s="159" t="str">
        <f ca="1">IFERROR(IF(tbl_coded[[#This Row],[GREEN]]="Y","GREEN",IF(tbl_coded[[#This Row],[SUSTAINABLE]]="Y","SUSTAINABLE",IF(tbl_coded[[#This Row],[SOCIAL]]="Y","SOCIAL",IF(tbl_coded[[#This Row],[Sustainable linked]]="Y","SUSTAINABLE LINKED"," ")))),"")</f>
        <v/>
      </c>
      <c r="BP25" s="134"/>
      <c r="BS25" s="71">
        <v>24</v>
      </c>
      <c r="BT25" s="71" t="s">
        <v>112</v>
      </c>
      <c r="BU25" s="71" t="s">
        <v>74</v>
      </c>
      <c r="BV25" s="71" t="s">
        <v>73</v>
      </c>
    </row>
    <row r="26" spans="1:74" ht="15" customHeight="1">
      <c r="A26" s="119">
        <v>24</v>
      </c>
      <c r="B26" s="120" t="str">
        <f>IF(美元债一级!$C$4:$C$1048576&lt;&gt;"",美元债一级!C27,"")</f>
        <v>XS2709970151</v>
      </c>
      <c r="C26" s="121" t="e">
        <f ca="1">IF(tbl_coded[[#This Row],[ISIN]]="","",IF(tbl_coded[[#This Row],[Index]]&gt;$A$1,"",IF(_xll.BDP($B26&amp;" Corp",C$1)="#N/A N/A","",_xll.BDP($B26&amp;" Corp",C$1))))</f>
        <v>#NAME?</v>
      </c>
      <c r="D26" s="121" t="e">
        <f ca="1">IF(tbl_coded[[#This Row],[ISIN]]="","",IF(_xll.BDP($B26&amp;" Corp",D$1)="#N/A N/A","",_xll.BDP($B26&amp;" Corp",D$1)))</f>
        <v>#NAME?</v>
      </c>
      <c r="E26" s="121" t="e">
        <f ca="1">IF(tbl_coded[[#This Row],[ISIN]]="","",IF(_xll.BDP($B26&amp;" Corp",E$1)="#N/A N/A","--",_xll.BDP($B26&amp;" Corp",E$1)))</f>
        <v>#NAME?</v>
      </c>
      <c r="F26" s="121" t="e">
        <f ca="1">IF(tbl_coded[[#This Row],[ISIN]]="","",IF(_xll.BDS($B26&amp;" Corp",F$1)="#N/A Field Not Applicable","",_xll.BDS($B26&amp;" Corp",F$1)))</f>
        <v>#NAME?</v>
      </c>
      <c r="G26" s="121" t="e">
        <f ca="1">IF(tbl_coded[[#This Row],[ISIN]]="","",IF(_xll.BDP($F26&amp;" CompanyID",G$1)="#N/A Invalid Security","",_xll.BDP($F26&amp;" CompanyID",G$1)))</f>
        <v>#NAME?</v>
      </c>
      <c r="H26" s="121" t="e">
        <f ca="1">IF(tbl_coded[[#This Row],[ISIN]]="","",IF(_xll.BDP($B26&amp;" Corp",H$1)="#N/A N/A","--",_xll.BDP($B26&amp;" Corp",H$1)))</f>
        <v>#NAME?</v>
      </c>
      <c r="I26" s="121" t="e">
        <f ca="1">IF(tbl_coded[[#This Row],[ISIN]]="","",IF(_xll.BDP($B26&amp;" Corp",I$1)="#N/A N/A","--",_xll.BDP($B26&amp;" Corp",I$1)))</f>
        <v>#NAME?</v>
      </c>
      <c r="J26" s="121" t="e">
        <f ca="1">IF(tbl_coded[[#This Row],[ISIN]]="","",IF(_xll.BDP($B26&amp;" Corp",J$1)="#N/A N/A","--",_xll.BDP($B26&amp;" Corp",J$1)))</f>
        <v>#NAME?</v>
      </c>
      <c r="K26" s="121" t="e">
        <f ca="1">IF(tbl_coded[[#This Row],[ISIN]]="","",IF(_xll.BDP($B26&amp;" Corp",K$1)="#N/A N/A","--",_xll.BDP($B26&amp;" Corp",K$1)))</f>
        <v>#NAME?</v>
      </c>
      <c r="L26" s="121" t="e">
        <f ca="1">IF(tbl_coded[[#This Row],[ISIN]]="","",IF(_xll.BDP($B26&amp;" Corp",L$1)="#N/A N/A","--",_xll.BDP($B26&amp;" Corp",L$1)))</f>
        <v>#NAME?</v>
      </c>
      <c r="M26" s="121" t="e">
        <f ca="1">IF(tbl_coded[[#This Row],[ISIN]]="","",IF(_xll.BDP($B26&amp;" Corp",M$1)="#N/A N/A","--",_xll.BDP($B26&amp;" Corp",M$1)))</f>
        <v>#NAME?</v>
      </c>
      <c r="N26" s="121" t="e">
        <f ca="1">IF(tbl_coded[[#This Row],[ISIN]]="","",IF(_xll.BDP($B26&amp;" Corp",N$1)="#N/A N/A","--",_xll.BDP($B26&amp;" Corp",N$1)))</f>
        <v>#NAME?</v>
      </c>
      <c r="O26" s="122" t="e">
        <f ca="1">IF(tbl_coded[[#This Row],[ISIN]]="","",IF(_xll.BDP($B26&amp;" Corp",O$1)="#N/A N/A","--",_xll.BDP($B26&amp;" Corp",O$1)))</f>
        <v>#NAME?</v>
      </c>
      <c r="P26" s="122" t="e">
        <f ca="1">IF(tbl_coded[[#This Row],[ISIN]]="","",IF(_xll.BDP($B26&amp;" Corp",P$1)="#N/A N/A","--",_xll.BDP($B26&amp;" Corp",P$1)))</f>
        <v>#NAME?</v>
      </c>
      <c r="Q2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 s="122" t="e">
        <f ca="1">IF(tbl_coded[[#This Row],[ISIN]]="","",IF(OR(_xll.BDP($B26&amp;" Corp",R$1)="#N/A N/A",_xll.BDP($B26&amp;" Corp",R$1)="#N/A Invalid Security",_xll.BDP($B26&amp;" Corp",R$1)="#N/A Field Not Applicable"),"--",_xll.BDP($B26&amp;" Corp",R$1)))</f>
        <v>#NAME?</v>
      </c>
      <c r="S26" s="122" t="e">
        <f ca="1">IF(tbl_coded[[#This Row],[ISIN]]="","",IF(OR(_xll.BDP($R26&amp;" Equity",S$1)="#N/A N/A",_xll.BDP($R26&amp;" Equity",S$1)="#N/A Invalid Security"),"--",_xll.BDP($R26&amp;" Equity",S$1)))</f>
        <v>#NAME?</v>
      </c>
      <c r="T26" s="122" t="e">
        <f ca="1">IF(tbl_coded[[#This Row],[ISIN]]="","",IF(OR(_xll.BDP($R26&amp;" Equity",T$1)="#N/A N/A",_xll.BDP($R26&amp;" Equity",T$1)="#N/A Invalid Security"),"--",_xll.BDP($R26&amp;" Equity",T$1)))</f>
        <v>#NAME?</v>
      </c>
      <c r="U26" s="122" t="e">
        <f ca="1">IF(tbl_coded[[#This Row],[ISIN]]="","",IF(OR(_xll.BDP($R26&amp;" Equity",U$1)="#N/A N/A",_xll.BDP($R26&amp;" Equity",U$1)="#N/A Invalid Security"),"--",_xll.BDP($R26&amp;" Equity",U$1)))</f>
        <v>#NAME?</v>
      </c>
      <c r="V26" s="122" t="e">
        <f ca="1">IF(tbl_coded[[#This Row],[ISIN]]="","",IF(OR(_xll.BDP($R26&amp;" Equity",V$1)="#N/A N/A",_xll.BDP($R26&amp;" Equity",V$1)="#N/A Invalid Security"),"--",_xll.BDP($R26&amp;" Equity",V$1)))</f>
        <v>#NAME?</v>
      </c>
      <c r="W26" s="122" t="e">
        <f ca="1">IF(tbl_coded[[#This Row],[ISIN]]="","",IF(OR(_xll.BDP($R26&amp;" Equity",W$1)="#N/A N/A",_xll.BDP($R26&amp;" Equity",W$1)="#N/A Invalid Security"),"--",_xll.BDP($R26&amp;" Equity",W$1)))</f>
        <v>#NAME?</v>
      </c>
      <c r="X26" s="122" t="e">
        <f ca="1">IF(tbl_coded[[#This Row],[ISIN]]="","",IF(OR(_xll.BDP($R26&amp;" Equity",X$1)="#N/A N/A",_xll.BDP($R26&amp;" Equity",X$1)="#N/A Invalid Security"),"--",_xll.BDP($R26&amp;" Equity",X$1)))</f>
        <v>#NAME?</v>
      </c>
      <c r="Y2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 s="122" t="str">
        <f ca="1">IF(tbl_coded[[#This Row],[ISIN]]="","",IF(ISNUMBER(_xll.BDP(B26&amp;" Corp",Z$1)),_xll.BDP(B26&amp;" Corp",Z$1),""))</f>
        <v/>
      </c>
      <c r="AA26" s="122" t="str">
        <f ca="1">IF(tbl_coded[[#This Row],[ISIN]]="","",IF(ISNUMBER(_xll.BDP(B26&amp;" Corp",AA$1)),_xll.BDP(B26&amp;" Corp",AA$1),""))</f>
        <v/>
      </c>
      <c r="AB26" s="122" t="str">
        <f ca="1">IF(tbl_coded[[#This Row],[ISIN]]="","",IF(ISNUMBER(_xll.BDP(B26&amp;" Corp",AB$1)),_xll.BDP(B26&amp;" Corp",AB$1),""))</f>
        <v/>
      </c>
      <c r="AC26" s="122" t="str">
        <f ca="1">IF(tbl_coded[[#This Row],[ISIN]]="","",IF(ISNUMBER(_xll.BDP(B26&amp;" Corp",AC$1)),_xll.BDP(B26&amp;" Corp",AC$1),""))</f>
        <v/>
      </c>
      <c r="AD26" s="122" t="e">
        <f ca="1">IF(tbl_coded[[#This Row],[ISIN]]="","",IF((_xll.BDP(B26&amp;" Corp",AD$1))="#N/A Field Not Applicable","",_xll.BDP(B26&amp;" Corp",AD$1)))</f>
        <v>#NAME?</v>
      </c>
      <c r="AE26" s="122" t="e">
        <f ca="1">IF(tbl_coded[[#This Row],[ISIN]]="","",IF((_xll.BDP(B26&amp;" Corp",AE$1))="#N/A N/A","--",_xll.BDP(B26&amp;" Corp",AE$1)))</f>
        <v>#NAME?</v>
      </c>
      <c r="AF26" s="122" t="e">
        <f ca="1">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#NAME?</v>
      </c>
      <c r="AG2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 s="123" t="e">
        <f ca="1">IF(tbl_coded[[#This Row],[ISIN]]="","",IF(_xll.BDP($B26&amp;" Corp",AI$1)="#N/A N/A","--",_xll.BDP($B26&amp;" Corp",AI$1)))</f>
        <v>#NAME?</v>
      </c>
      <c r="AJ26" s="122" t="e">
        <f ca="1">IF(tbl_coded[[#This Row],[ISIN]]="","",IF(OR(_xll.BDP(_xll.BDP(tbl_coded[[#This Row],[ISIN]]&amp;" Corp", "ISSUER_EQUITY_TICKER")&amp;" Equity",AJ$1)="#N/A N/A"),"--",_xll.BDP(_xll.BDP(tbl_coded[[#This Row],[ISIN]]&amp;" Corp", "ISSUER_EQUITY_TICKER")&amp;" Equity",AJ$1)))</f>
        <v>#NAME?</v>
      </c>
      <c r="AK2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25" t="e">
        <f ca="1">IF(tbl_coded[[#This Row],[ISIN]]="","",IF(OR(_xll.BDP(_xll.BDP(tbl_coded[[#This Row],[ISIN]]&amp;" Corp", "ISSUER_EQUITY_TICKER")&amp;" Equity",AL$1)="#N/A N/A"),"--",_xll.BDP(_xll.BDP(tbl_coded[[#This Row],[ISIN]]&amp;" Corp", "ISSUER_EQUITY_TICKER")&amp;" Equity",AL$1)))</f>
        <v>#NAME?</v>
      </c>
      <c r="AM26" s="125" t="e">
        <f ca="1">IF(tbl_coded[[#This Row],[ISIN]]="","",IF(_xll.BDS($B26&amp;" Corp",AM$1)="#N/A Field Not Applicable","",_xll.BDS($B26&amp;" Corp",AM$1)))</f>
        <v>#NAME?</v>
      </c>
      <c r="AN26" s="125" t="e">
        <f ca="1">IF(tbl_coded[[#This Row],[ISIN]]="","",IF(_xll.BDP(tbl_coded[[#This Row],[KPW Provider BBID]]&amp;" CompanyID","NAME")="#N/A Invalid Security","",_xll.BDP(tbl_coded[[#This Row],[KPW Provider BBID]]&amp;" CompanyID","NAME")))</f>
        <v>#NAME?</v>
      </c>
      <c r="AO26" s="125" t="e">
        <f ca="1">IF(tbl_coded[[#This Row],[ISIN]]="","",IF(_xll.BDP(tbl_coded[[#This Row],[KPW Provider BBID]]&amp;" CompanyID",$AO$1)="#N/A Invalid Security","--",IF(_xll.BDP(tbl_coded[[#This Row],[KPW Provider BBID]]&amp;" CompanyID",$AO$1)="#N/A N/A","--",_xll.BDP(tbl_coded[[#This Row],[KPW Provider BBID]]&amp;" CompanyID",$AO$1))))</f>
        <v>#NAME?</v>
      </c>
      <c r="AP26" s="125" t="e">
        <f ca="1">IF(tbl_coded[[#This Row],[ISIN]]="","",IF(_xll.BDP(tbl_coded[[#This Row],[KPW Provider BBID]]&amp;" CompanyID",$AP$1)="#N/A Invalid Security","--",IF(_xll.BDP(tbl_coded[[#This Row],[KPW Provider BBID]]&amp;" CompanyID",$AP$1)="#N/A N/A","--",_xll.BDP(tbl_coded[[#This Row],[KPW Provider BBID]]&amp;" CompanyID",$AP$1))))</f>
        <v>#NAME?</v>
      </c>
      <c r="AQ26" s="125" t="e">
        <f ca="1">IF(tbl_coded[[#This Row],[ISIN]]="","",IF(_xll.BDP(tbl_coded[[#This Row],[KPW Provider BBID]]&amp;" CompanyID",$AQ$1)="#N/A Invalid Security","--",IF(_xll.BDP(tbl_coded[[#This Row],[KPW Provider BBID]]&amp;" CompanyID",$AQ$1)="#N/A N/A","--",_xll.BDP(tbl_coded[[#This Row],[KPW Provider BBID]]&amp;" CompanyID",$AQ$1))))</f>
        <v>#NAME?</v>
      </c>
      <c r="AR26" s="125" t="e">
        <f ca="1">IF(tbl_coded[[#This Row],[ISIN]]="","",tbl_coded[[#This Row],[穆迪KPW评级]]&amp;"/"&amp;tbl_coded[[#This Row],[SPKPW评级]]&amp;"/"&amp;tbl_coded[[#This Row],[FITCHKPW评级]])</f>
        <v>#NAME?</v>
      </c>
      <c r="AS26" s="125" t="e">
        <f ca="1">IF(tbl_coded[[#This Row],[ISIN]]="","",IF(OR(_xll.BDP($B26&amp;" Corp",AS$1)="#N/A N/A"),"--",_xll.BDP($B26&amp;" Corp",AS$1)))</f>
        <v>#NAME?</v>
      </c>
      <c r="AT26" s="125" t="e">
        <f ca="1">IF(tbl_coded[[#This Row],[ISIN]]="","",IF(_xll.BDS($B26&amp;" Corp",AT$1)="#N/A Field Not Applicable","",_xll.BDS($B26&amp;" Corp",AT$1)))</f>
        <v>#NAME?</v>
      </c>
      <c r="AU26" s="125" t="e">
        <f ca="1">IF(tbl_coded[[#This Row],[SBLC Provider BBID]]="","",_xll.BDP(tbl_coded[[#This Row],[SBLC Provider BBID]]&amp;" CompanyID","NAME"))</f>
        <v>#NAME?</v>
      </c>
      <c r="AV26" s="125" t="e">
        <f ca="1">IF(tbl_coded[[#This Row],[ISIN]]="","",IF(OR(_xll.BDP($B26&amp;" Corp",AV$1)="#N/A N/A"),"--",TEXT(_xll.BDP($B26&amp;" Corp",AV$1),"yyyy/mm/dd")))</f>
        <v>#NAME?</v>
      </c>
      <c r="AW26" s="125" t="e">
        <f ca="1">IF(tbl_coded[[#This Row],[ISIN]]="","",IF(OR(_xll.BDP($B26&amp;" Corp",AW$1)="#N/A N/A"),"--",TEXT(_xll.BDP($B26&amp;" Corp",AW$1),"yyyy/mm/dd")))</f>
        <v>#NAME?</v>
      </c>
      <c r="AX26" s="125" t="e">
        <f ca="1">IF(tbl_coded[[#This Row],[ISIN]]="","",IF(OR(_xll.BDP($B26&amp;" Corp",AX$1)="#N/A N/A"),"--",TEXT(_xll.BDP($B26&amp;" Corp",AX$1),"yyyy/mm/dd")))</f>
        <v>#NAME?</v>
      </c>
      <c r="AY26" s="125" t="e">
        <f ca="1">IF(tbl_coded[[#This Row],[ISIN]]="","",IF(OR(_xll.BDP($B26&amp;" Corp",AY$1)="#N/A Field Not Applicable"),"--",TEXT(_xll.BDP($B26&amp;" Corp",AY$1),"yyyy/mm/dd")))</f>
        <v>#NAME?</v>
      </c>
      <c r="AZ26" s="125" t="e">
        <f ca="1">IF(tbl_coded[[#This Row],[ISIN]]="","",IF(OR(_xll.BDP($B26&amp;" Corp",AZ$1)="#N/A N/A"),"--",_xll.BDP($B26&amp;" Corp",AZ$1)))</f>
        <v>#NAME?</v>
      </c>
      <c r="BA26" s="125" t="e">
        <f ca="1">IF(tbl_coded[[#This Row],[ISIN]]="","",IF(OR(_xll.BDP($B26&amp;" Corp",BA$1)="#N/A N/A"),"--",_xll.BDP($B26&amp;" Corp",BA$1)))</f>
        <v>#NAME?</v>
      </c>
      <c r="BB26" s="125" t="e">
        <f ca="1">IF(tbl_coded[[#This Row],[ISIN]]="","",IF(OR(_xll.BDP($B26&amp;" Corp",BB$1)="#N/A N/A"),"--",_xll.BDP($B26&amp;" Corp",BB$1)))</f>
        <v>#NAME?</v>
      </c>
      <c r="BC26" s="125" t="e">
        <f ca="1">IF(tbl_coded[[#This Row],[ISIN]]="","",IF(OR(_xll.BDP($B26&amp;" Corp",BC$1)="#N/A Field Not Applicable"),"--",_xll.BDP($B26&amp;" Corp",BC$1)))</f>
        <v>#NAME?</v>
      </c>
      <c r="BD26" s="125" t="e">
        <f ca="1">IF(tbl_coded[[#This Row],[ISIN]]="","",IF(OR(_xll.BDP($B26&amp;" Corp",BD$1)="#N/A Field Not Applicable"),"--",_xll.BDP($B26&amp;" Corp",BD$1)))</f>
        <v>#NAME?</v>
      </c>
      <c r="BE26" s="125" t="e">
        <f ca="1">IF(tbl_coded[[#This Row],[ISIN]]="","",IF(OR(_xll.BDP($B26&amp;" Corp",BE$1)="#N/A Field Not Applicable"),"--",_xll.BDP($B26&amp;" Corp",BE$1)))</f>
        <v>#NAME?</v>
      </c>
      <c r="BF26" s="125" t="e">
        <f ca="1">IF(tbl_coded[[#This Row],[ISIN]]="","",IF(OR(_xll.BDP($B26&amp;" Corp",BF$1)="#N/A Field Not Applicable"),"--",_xll.BDP($B26&amp;" Corp",BF$1)))</f>
        <v>#NAME?</v>
      </c>
      <c r="BG26" s="125" t="e">
        <f ca="1">IF(tbl_coded[[#This Row],[ISIN]]="","",IF(OR(_xll.BDP($B26&amp;" Corp",BG$1)="#N/A Field Not Applicable"),"--",IF(_xll.BDP($B26&amp;" Corp",BG$1)="#N/A N/A","N",_xll.BDP($B26&amp;" Corp",BG$1))))</f>
        <v>#NAME?</v>
      </c>
      <c r="BH26" s="125" t="e">
        <f ca="1">IF(tbl_coded[[#This Row],[ISIN]]="","",IF(OR(_xll.BDP($B26&amp;" Corp",BH$1)="#N/A N/A"),"",_xll.BDP($B26&amp;" Corp",BH$1)))</f>
        <v>#NAME?</v>
      </c>
      <c r="BI26" s="125" t="e">
        <f ca="1">IF(tbl_coded[[#This Row],[ISIN]]="","",IF(OR(tbl_coded[[#This Row],[Parent company tiker]]=""),"",IF(_xll.BDP(tbl_coded[[#This Row],[Parent company tiker]]&amp;" Equity",BI$1)="#N/A N/A","--",_xll.BDP(tbl_coded[[#This Row],[Parent company tiker]]&amp;" Equity",BI$1))))</f>
        <v>#NAME?</v>
      </c>
      <c r="BJ26" s="125" t="e">
        <f ca="1">IF(tbl_coded[[#This Row],[ISIN]]="","",IF(OR(tbl_coded[[#This Row],[Parent company tiker]]=""),"",IF(_xll.BDP(tbl_coded[[#This Row],[Parent company tiker]]&amp;" Equity",BJ$1)="#N/A N/A","--",_xll.BDP(tbl_coded[[#This Row],[Parent company tiker]]&amp;" Equity",BJ$1))))</f>
        <v>#NAME?</v>
      </c>
      <c r="BK26" s="125" t="e">
        <f ca="1">IF(tbl_coded[[#This Row],[ISIN]]="","",IF(OR(tbl_coded[[#This Row],[Parent company tiker]]=""),"",IF(_xll.BDP(tbl_coded[[#This Row],[Parent company tiker]]&amp;" Equity",BK$1)="#N/A N/A","--",_xll.BDP(tbl_coded[[#This Row],[Parent company tiker]]&amp;" Equity",BK$1))))</f>
        <v>#NAME?</v>
      </c>
      <c r="BL26" s="125" t="e">
        <f ca="1">IF(tbl_coded[[#This Row],[ISIN]]="","",IF(OR(tbl_coded[[#This Row],[Parent company tiker]]=""),"",IF(_xll.BDP(tbl_coded[[#This Row],[Parent company tiker]]&amp;" Equity",BL$1)="#N/A N/A","--",_xll.BDP(tbl_coded[[#This Row],[Parent company tiker]]&amp;" Equity",BL$1))))</f>
        <v>#NAME?</v>
      </c>
      <c r="BM2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 s="125" t="e">
        <f ca="1">IF(tbl_coded[[#This Row],[Column9]]&lt;&gt;"--",tbl_coded[[#This Row],[G''tor rating]],IF(tbl_coded[[#This Row],[KPW Name]]&lt;&gt;"",tbl_coded[[#This Row],[KPW Rating]],IF(tbl_coded[[#This Row],[Parent company tiker]]&lt;&gt;"",tbl_coded[[#This Row],[parent评级]],tbl_coded[[#This Row],[Issuer rating]])))</f>
        <v>#NAME?</v>
      </c>
      <c r="BO26" s="159" t="str">
        <f ca="1">IFERROR(IF(tbl_coded[[#This Row],[GREEN]]="Y","GREEN",IF(tbl_coded[[#This Row],[SUSTAINABLE]]="Y","SUSTAINABLE",IF(tbl_coded[[#This Row],[SOCIAL]]="Y","SOCIAL",IF(tbl_coded[[#This Row],[Sustainable linked]]="Y","SUSTAINABLE LINKED"," ")))),"")</f>
        <v/>
      </c>
      <c r="BP26" s="134"/>
    </row>
    <row r="27" spans="1:74" ht="15" customHeight="1">
      <c r="A27" s="119">
        <v>25</v>
      </c>
      <c r="B27" s="120" t="str">
        <f>IF(美元债一级!$C$4:$C$1048576&lt;&gt;"",美元债一级!C28,"")</f>
        <v>XS2709504422</v>
      </c>
      <c r="C27" s="121" t="e">
        <f ca="1">IF(tbl_coded[[#This Row],[ISIN]]="","",IF(tbl_coded[[#This Row],[Index]]&gt;$A$1,"",IF(_xll.BDP($B27&amp;" Corp",C$1)="#N/A N/A","",_xll.BDP($B27&amp;" Corp",C$1))))</f>
        <v>#NAME?</v>
      </c>
      <c r="D27" s="121" t="e">
        <f ca="1">IF(tbl_coded[[#This Row],[ISIN]]="","",IF(_xll.BDP($B27&amp;" Corp",D$1)="#N/A N/A","",_xll.BDP($B27&amp;" Corp",D$1)))</f>
        <v>#NAME?</v>
      </c>
      <c r="E27" s="121" t="e">
        <f ca="1">IF(tbl_coded[[#This Row],[ISIN]]="","",IF(_xll.BDP($B27&amp;" Corp",E$1)="#N/A N/A","--",_xll.BDP($B27&amp;" Corp",E$1)))</f>
        <v>#NAME?</v>
      </c>
      <c r="F27" s="121" t="e">
        <f ca="1">IF(tbl_coded[[#This Row],[ISIN]]="","",IF(_xll.BDS($B27&amp;" Corp",F$1)="#N/A Field Not Applicable","",_xll.BDS($B27&amp;" Corp",F$1)))</f>
        <v>#NAME?</v>
      </c>
      <c r="G27" s="121" t="e">
        <f ca="1">IF(tbl_coded[[#This Row],[ISIN]]="","",IF(_xll.BDP($F27&amp;" CompanyID",G$1)="#N/A Invalid Security","",_xll.BDP($F27&amp;" CompanyID",G$1)))</f>
        <v>#NAME?</v>
      </c>
      <c r="H27" s="121" t="e">
        <f ca="1">IF(tbl_coded[[#This Row],[ISIN]]="","",IF(_xll.BDP($B27&amp;" Corp",H$1)="#N/A N/A","--",_xll.BDP($B27&amp;" Corp",H$1)))</f>
        <v>#NAME?</v>
      </c>
      <c r="I27" s="121" t="e">
        <f ca="1">IF(tbl_coded[[#This Row],[ISIN]]="","",IF(_xll.BDP($B27&amp;" Corp",I$1)="#N/A N/A","--",_xll.BDP($B27&amp;" Corp",I$1)))</f>
        <v>#NAME?</v>
      </c>
      <c r="J27" s="121" t="e">
        <f ca="1">IF(tbl_coded[[#This Row],[ISIN]]="","",IF(_xll.BDP($B27&amp;" Corp",J$1)="#N/A N/A","--",_xll.BDP($B27&amp;" Corp",J$1)))</f>
        <v>#NAME?</v>
      </c>
      <c r="K27" s="121" t="e">
        <f ca="1">IF(tbl_coded[[#This Row],[ISIN]]="","",IF(_xll.BDP($B27&amp;" Corp",K$1)="#N/A N/A","--",_xll.BDP($B27&amp;" Corp",K$1)))</f>
        <v>#NAME?</v>
      </c>
      <c r="L27" s="121" t="e">
        <f ca="1">IF(tbl_coded[[#This Row],[ISIN]]="","",IF(_xll.BDP($B27&amp;" Corp",L$1)="#N/A N/A","--",_xll.BDP($B27&amp;" Corp",L$1)))</f>
        <v>#NAME?</v>
      </c>
      <c r="M27" s="121" t="e">
        <f ca="1">IF(tbl_coded[[#This Row],[ISIN]]="","",IF(_xll.BDP($B27&amp;" Corp",M$1)="#N/A N/A","--",_xll.BDP($B27&amp;" Corp",M$1)))</f>
        <v>#NAME?</v>
      </c>
      <c r="N27" s="121" t="e">
        <f ca="1">IF(tbl_coded[[#This Row],[ISIN]]="","",IF(_xll.BDP($B27&amp;" Corp",N$1)="#N/A N/A","--",_xll.BDP($B27&amp;" Corp",N$1)))</f>
        <v>#NAME?</v>
      </c>
      <c r="O27" s="122" t="e">
        <f ca="1">IF(tbl_coded[[#This Row],[ISIN]]="","",IF(_xll.BDP($B27&amp;" Corp",O$1)="#N/A N/A","--",_xll.BDP($B27&amp;" Corp",O$1)))</f>
        <v>#NAME?</v>
      </c>
      <c r="P27" s="122" t="e">
        <f ca="1">IF(tbl_coded[[#This Row],[ISIN]]="","",IF(_xll.BDP($B27&amp;" Corp",P$1)="#N/A N/A","--",_xll.BDP($B27&amp;" Corp",P$1)))</f>
        <v>#NAME?</v>
      </c>
      <c r="Q2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 s="122" t="e">
        <f ca="1">IF(tbl_coded[[#This Row],[ISIN]]="","",IF(OR(_xll.BDP($B27&amp;" Corp",R$1)="#N/A N/A",_xll.BDP($B27&amp;" Corp",R$1)="#N/A Invalid Security",_xll.BDP($B27&amp;" Corp",R$1)="#N/A Field Not Applicable"),"--",_xll.BDP($B27&amp;" Corp",R$1)))</f>
        <v>#NAME?</v>
      </c>
      <c r="S27" s="122" t="e">
        <f ca="1">IF(tbl_coded[[#This Row],[ISIN]]="","",IF(OR(_xll.BDP($R27&amp;" Equity",S$1)="#N/A N/A",_xll.BDP($R27&amp;" Equity",S$1)="#N/A Invalid Security"),"--",_xll.BDP($R27&amp;" Equity",S$1)))</f>
        <v>#NAME?</v>
      </c>
      <c r="T27" s="122" t="e">
        <f ca="1">IF(tbl_coded[[#This Row],[ISIN]]="","",IF(OR(_xll.BDP($R27&amp;" Equity",T$1)="#N/A N/A",_xll.BDP($R27&amp;" Equity",T$1)="#N/A Invalid Security"),"--",_xll.BDP($R27&amp;" Equity",T$1)))</f>
        <v>#NAME?</v>
      </c>
      <c r="U27" s="122" t="e">
        <f ca="1">IF(tbl_coded[[#This Row],[ISIN]]="","",IF(OR(_xll.BDP($R27&amp;" Equity",U$1)="#N/A N/A",_xll.BDP($R27&amp;" Equity",U$1)="#N/A Invalid Security"),"--",_xll.BDP($R27&amp;" Equity",U$1)))</f>
        <v>#NAME?</v>
      </c>
      <c r="V27" s="122" t="e">
        <f ca="1">IF(tbl_coded[[#This Row],[ISIN]]="","",IF(OR(_xll.BDP($R27&amp;" Equity",V$1)="#N/A N/A",_xll.BDP($R27&amp;" Equity",V$1)="#N/A Invalid Security"),"--",_xll.BDP($R27&amp;" Equity",V$1)))</f>
        <v>#NAME?</v>
      </c>
      <c r="W27" s="122" t="e">
        <f ca="1">IF(tbl_coded[[#This Row],[ISIN]]="","",IF(OR(_xll.BDP($R27&amp;" Equity",W$1)="#N/A N/A",_xll.BDP($R27&amp;" Equity",W$1)="#N/A Invalid Security"),"--",_xll.BDP($R27&amp;" Equity",W$1)))</f>
        <v>#NAME?</v>
      </c>
      <c r="X27" s="122" t="e">
        <f ca="1">IF(tbl_coded[[#This Row],[ISIN]]="","",IF(OR(_xll.BDP($R27&amp;" Equity",X$1)="#N/A N/A",_xll.BDP($R27&amp;" Equity",X$1)="#N/A Invalid Security"),"--",_xll.BDP($R27&amp;" Equity",X$1)))</f>
        <v>#NAME?</v>
      </c>
      <c r="Y2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 s="122" t="str">
        <f ca="1">IF(tbl_coded[[#This Row],[ISIN]]="","",IF(ISNUMBER(_xll.BDP(B27&amp;" Corp",Z$1)),_xll.BDP(B27&amp;" Corp",Z$1),""))</f>
        <v/>
      </c>
      <c r="AA27" s="122" t="str">
        <f ca="1">IF(tbl_coded[[#This Row],[ISIN]]="","",IF(ISNUMBER(_xll.BDP(B27&amp;" Corp",AA$1)),_xll.BDP(B27&amp;" Corp",AA$1),""))</f>
        <v/>
      </c>
      <c r="AB27" s="122" t="str">
        <f ca="1">IF(tbl_coded[[#This Row],[ISIN]]="","",IF(ISNUMBER(_xll.BDP(B27&amp;" Corp",AB$1)),_xll.BDP(B27&amp;" Corp",AB$1),""))</f>
        <v/>
      </c>
      <c r="AC27" s="122" t="str">
        <f ca="1">IF(tbl_coded[[#This Row],[ISIN]]="","",IF(ISNUMBER(_xll.BDP(B27&amp;" Corp",AC$1)),_xll.BDP(B27&amp;" Corp",AC$1),""))</f>
        <v/>
      </c>
      <c r="AD27" s="122" t="e">
        <f ca="1">IF(tbl_coded[[#This Row],[ISIN]]="","",IF((_xll.BDP(B27&amp;" Corp",AD$1))="#N/A Field Not Applicable","",_xll.BDP(B27&amp;" Corp",AD$1)))</f>
        <v>#NAME?</v>
      </c>
      <c r="AE27" s="122" t="e">
        <f ca="1">IF(tbl_coded[[#This Row],[ISIN]]="","",IF((_xll.BDP(B27&amp;" Corp",AE$1))="#N/A N/A","--",_xll.BDP(B27&amp;" Corp",AE$1)))</f>
        <v>#NAME?</v>
      </c>
      <c r="AF27" s="122" t="e">
        <f ca="1">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#NAME?</v>
      </c>
      <c r="AG2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 s="123" t="e">
        <f ca="1">IF(tbl_coded[[#This Row],[ISIN]]="","",IF(_xll.BDP($B27&amp;" Corp",AI$1)="#N/A N/A","--",_xll.BDP($B27&amp;" Corp",AI$1)))</f>
        <v>#NAME?</v>
      </c>
      <c r="AJ27" s="122" t="e">
        <f ca="1">IF(tbl_coded[[#This Row],[ISIN]]="","",IF(OR(_xll.BDP(_xll.BDP(tbl_coded[[#This Row],[ISIN]]&amp;" Corp", "ISSUER_EQUITY_TICKER")&amp;" Equity",AJ$1)="#N/A N/A"),"--",_xll.BDP(_xll.BDP(tbl_coded[[#This Row],[ISIN]]&amp;" Corp", "ISSUER_EQUITY_TICKER")&amp;" Equity",AJ$1)))</f>
        <v>#NAME?</v>
      </c>
      <c r="AK2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25" t="e">
        <f ca="1">IF(tbl_coded[[#This Row],[ISIN]]="","",IF(OR(_xll.BDP(_xll.BDP(tbl_coded[[#This Row],[ISIN]]&amp;" Corp", "ISSUER_EQUITY_TICKER")&amp;" Equity",AL$1)="#N/A N/A"),"--",_xll.BDP(_xll.BDP(tbl_coded[[#This Row],[ISIN]]&amp;" Corp", "ISSUER_EQUITY_TICKER")&amp;" Equity",AL$1)))</f>
        <v>#NAME?</v>
      </c>
      <c r="AM27" s="125" t="e">
        <f ca="1">IF(tbl_coded[[#This Row],[ISIN]]="","",IF(_xll.BDS($B27&amp;" Corp",AM$1)="#N/A Field Not Applicable","",_xll.BDS($B27&amp;" Corp",AM$1)))</f>
        <v>#NAME?</v>
      </c>
      <c r="AN27" s="125" t="e">
        <f ca="1">IF(tbl_coded[[#This Row],[ISIN]]="","",IF(_xll.BDP(tbl_coded[[#This Row],[KPW Provider BBID]]&amp;" CompanyID","NAME")="#N/A Invalid Security","",_xll.BDP(tbl_coded[[#This Row],[KPW Provider BBID]]&amp;" CompanyID","NAME")))</f>
        <v>#NAME?</v>
      </c>
      <c r="AO27" s="125" t="e">
        <f ca="1">IF(tbl_coded[[#This Row],[ISIN]]="","",IF(_xll.BDP(tbl_coded[[#This Row],[KPW Provider BBID]]&amp;" CompanyID",$AO$1)="#N/A Invalid Security","--",IF(_xll.BDP(tbl_coded[[#This Row],[KPW Provider BBID]]&amp;" CompanyID",$AO$1)="#N/A N/A","--",_xll.BDP(tbl_coded[[#This Row],[KPW Provider BBID]]&amp;" CompanyID",$AO$1))))</f>
        <v>#NAME?</v>
      </c>
      <c r="AP27" s="125" t="e">
        <f ca="1">IF(tbl_coded[[#This Row],[ISIN]]="","",IF(_xll.BDP(tbl_coded[[#This Row],[KPW Provider BBID]]&amp;" CompanyID",$AP$1)="#N/A Invalid Security","--",IF(_xll.BDP(tbl_coded[[#This Row],[KPW Provider BBID]]&amp;" CompanyID",$AP$1)="#N/A N/A","--",_xll.BDP(tbl_coded[[#This Row],[KPW Provider BBID]]&amp;" CompanyID",$AP$1))))</f>
        <v>#NAME?</v>
      </c>
      <c r="AQ27" s="125" t="e">
        <f ca="1">IF(tbl_coded[[#This Row],[ISIN]]="","",IF(_xll.BDP(tbl_coded[[#This Row],[KPW Provider BBID]]&amp;" CompanyID",$AQ$1)="#N/A Invalid Security","--",IF(_xll.BDP(tbl_coded[[#This Row],[KPW Provider BBID]]&amp;" CompanyID",$AQ$1)="#N/A N/A","--",_xll.BDP(tbl_coded[[#This Row],[KPW Provider BBID]]&amp;" CompanyID",$AQ$1))))</f>
        <v>#NAME?</v>
      </c>
      <c r="AR27" s="125" t="e">
        <f ca="1">IF(tbl_coded[[#This Row],[ISIN]]="","",tbl_coded[[#This Row],[穆迪KPW评级]]&amp;"/"&amp;tbl_coded[[#This Row],[SPKPW评级]]&amp;"/"&amp;tbl_coded[[#This Row],[FITCHKPW评级]])</f>
        <v>#NAME?</v>
      </c>
      <c r="AS27" s="125" t="e">
        <f ca="1">IF(tbl_coded[[#This Row],[ISIN]]="","",IF(OR(_xll.BDP($B27&amp;" Corp",AS$1)="#N/A N/A"),"--",_xll.BDP($B27&amp;" Corp",AS$1)))</f>
        <v>#NAME?</v>
      </c>
      <c r="AT27" s="125" t="e">
        <f ca="1">IF(tbl_coded[[#This Row],[ISIN]]="","",IF(_xll.BDS($B27&amp;" Corp",AT$1)="#N/A Field Not Applicable","",_xll.BDS($B27&amp;" Corp",AT$1)))</f>
        <v>#NAME?</v>
      </c>
      <c r="AU27" s="125" t="e">
        <f ca="1">IF(tbl_coded[[#This Row],[SBLC Provider BBID]]="","",_xll.BDP(tbl_coded[[#This Row],[SBLC Provider BBID]]&amp;" CompanyID","NAME"))</f>
        <v>#NAME?</v>
      </c>
      <c r="AV27" s="125" t="e">
        <f ca="1">IF(tbl_coded[[#This Row],[ISIN]]="","",IF(OR(_xll.BDP($B27&amp;" Corp",AV$1)="#N/A N/A"),"--",TEXT(_xll.BDP($B27&amp;" Corp",AV$1),"yyyy/mm/dd")))</f>
        <v>#NAME?</v>
      </c>
      <c r="AW27" s="125" t="e">
        <f ca="1">IF(tbl_coded[[#This Row],[ISIN]]="","",IF(OR(_xll.BDP($B27&amp;" Corp",AW$1)="#N/A N/A"),"--",TEXT(_xll.BDP($B27&amp;" Corp",AW$1),"yyyy/mm/dd")))</f>
        <v>#NAME?</v>
      </c>
      <c r="AX27" s="125" t="e">
        <f ca="1">IF(tbl_coded[[#This Row],[ISIN]]="","",IF(OR(_xll.BDP($B27&amp;" Corp",AX$1)="#N/A N/A"),"--",TEXT(_xll.BDP($B27&amp;" Corp",AX$1),"yyyy/mm/dd")))</f>
        <v>#NAME?</v>
      </c>
      <c r="AY27" s="125" t="e">
        <f ca="1">IF(tbl_coded[[#This Row],[ISIN]]="","",IF(OR(_xll.BDP($B27&amp;" Corp",AY$1)="#N/A Field Not Applicable"),"--",TEXT(_xll.BDP($B27&amp;" Corp",AY$1),"yyyy/mm/dd")))</f>
        <v>#NAME?</v>
      </c>
      <c r="AZ27" s="125" t="e">
        <f ca="1">IF(tbl_coded[[#This Row],[ISIN]]="","",IF(OR(_xll.BDP($B27&amp;" Corp",AZ$1)="#N/A N/A"),"--",_xll.BDP($B27&amp;" Corp",AZ$1)))</f>
        <v>#NAME?</v>
      </c>
      <c r="BA27" s="125" t="e">
        <f ca="1">IF(tbl_coded[[#This Row],[ISIN]]="","",IF(OR(_xll.BDP($B27&amp;" Corp",BA$1)="#N/A N/A"),"--",_xll.BDP($B27&amp;" Corp",BA$1)))</f>
        <v>#NAME?</v>
      </c>
      <c r="BB27" s="125" t="e">
        <f ca="1">IF(tbl_coded[[#This Row],[ISIN]]="","",IF(OR(_xll.BDP($B27&amp;" Corp",BB$1)="#N/A N/A"),"--",_xll.BDP($B27&amp;" Corp",BB$1)))</f>
        <v>#NAME?</v>
      </c>
      <c r="BC27" s="125" t="e">
        <f ca="1">IF(tbl_coded[[#This Row],[ISIN]]="","",IF(OR(_xll.BDP($B27&amp;" Corp",BC$1)="#N/A Field Not Applicable"),"--",_xll.BDP($B27&amp;" Corp",BC$1)))</f>
        <v>#NAME?</v>
      </c>
      <c r="BD27" s="125" t="e">
        <f ca="1">IF(tbl_coded[[#This Row],[ISIN]]="","",IF(OR(_xll.BDP($B27&amp;" Corp",BD$1)="#N/A Field Not Applicable"),"--",_xll.BDP($B27&amp;" Corp",BD$1)))</f>
        <v>#NAME?</v>
      </c>
      <c r="BE27" s="125" t="e">
        <f ca="1">IF(tbl_coded[[#This Row],[ISIN]]="","",IF(OR(_xll.BDP($B27&amp;" Corp",BE$1)="#N/A Field Not Applicable"),"--",_xll.BDP($B27&amp;" Corp",BE$1)))</f>
        <v>#NAME?</v>
      </c>
      <c r="BF27" s="125" t="e">
        <f ca="1">IF(tbl_coded[[#This Row],[ISIN]]="","",IF(OR(_xll.BDP($B27&amp;" Corp",BF$1)="#N/A Field Not Applicable"),"--",_xll.BDP($B27&amp;" Corp",BF$1)))</f>
        <v>#NAME?</v>
      </c>
      <c r="BG27" s="125" t="e">
        <f ca="1">IF(tbl_coded[[#This Row],[ISIN]]="","",IF(OR(_xll.BDP($B27&amp;" Corp",BG$1)="#N/A Field Not Applicable"),"--",IF(_xll.BDP($B27&amp;" Corp",BG$1)="#N/A N/A","N",_xll.BDP($B27&amp;" Corp",BG$1))))</f>
        <v>#NAME?</v>
      </c>
      <c r="BH27" s="125" t="e">
        <f ca="1">IF(tbl_coded[[#This Row],[ISIN]]="","",IF(OR(_xll.BDP($B27&amp;" Corp",BH$1)="#N/A N/A"),"",_xll.BDP($B27&amp;" Corp",BH$1)))</f>
        <v>#NAME?</v>
      </c>
      <c r="BI27" s="125" t="e">
        <f ca="1">IF(tbl_coded[[#This Row],[ISIN]]="","",IF(OR(tbl_coded[[#This Row],[Parent company tiker]]=""),"",IF(_xll.BDP(tbl_coded[[#This Row],[Parent company tiker]]&amp;" Equity",BI$1)="#N/A N/A","--",_xll.BDP(tbl_coded[[#This Row],[Parent company tiker]]&amp;" Equity",BI$1))))</f>
        <v>#NAME?</v>
      </c>
      <c r="BJ27" s="125" t="e">
        <f ca="1">IF(tbl_coded[[#This Row],[ISIN]]="","",IF(OR(tbl_coded[[#This Row],[Parent company tiker]]=""),"",IF(_xll.BDP(tbl_coded[[#This Row],[Parent company tiker]]&amp;" Equity",BJ$1)="#N/A N/A","--",_xll.BDP(tbl_coded[[#This Row],[Parent company tiker]]&amp;" Equity",BJ$1))))</f>
        <v>#NAME?</v>
      </c>
      <c r="BK27" s="125" t="e">
        <f ca="1">IF(tbl_coded[[#This Row],[ISIN]]="","",IF(OR(tbl_coded[[#This Row],[Parent company tiker]]=""),"",IF(_xll.BDP(tbl_coded[[#This Row],[Parent company tiker]]&amp;" Equity",BK$1)="#N/A N/A","--",_xll.BDP(tbl_coded[[#This Row],[Parent company tiker]]&amp;" Equity",BK$1))))</f>
        <v>#NAME?</v>
      </c>
      <c r="BL27" s="125" t="e">
        <f ca="1">IF(tbl_coded[[#This Row],[ISIN]]="","",IF(OR(tbl_coded[[#This Row],[Parent company tiker]]=""),"",IF(_xll.BDP(tbl_coded[[#This Row],[Parent company tiker]]&amp;" Equity",BL$1)="#N/A N/A","--",_xll.BDP(tbl_coded[[#This Row],[Parent company tiker]]&amp;" Equity",BL$1))))</f>
        <v>#NAME?</v>
      </c>
      <c r="BM2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 s="125" t="e">
        <f ca="1">IF(tbl_coded[[#This Row],[Column9]]&lt;&gt;"--",tbl_coded[[#This Row],[G''tor rating]],IF(tbl_coded[[#This Row],[KPW Name]]&lt;&gt;"",tbl_coded[[#This Row],[KPW Rating]],IF(tbl_coded[[#This Row],[Parent company tiker]]&lt;&gt;"",tbl_coded[[#This Row],[parent评级]],tbl_coded[[#This Row],[Issuer rating]])))</f>
        <v>#NAME?</v>
      </c>
      <c r="BO27" s="159" t="str">
        <f ca="1">IFERROR(IF(tbl_coded[[#This Row],[GREEN]]="Y","GREEN",IF(tbl_coded[[#This Row],[SUSTAINABLE]]="Y","SUSTAINABLE",IF(tbl_coded[[#This Row],[SOCIAL]]="Y","SOCIAL",IF(tbl_coded[[#This Row],[Sustainable linked]]="Y","SUSTAINABLE LINKED"," ")))),"")</f>
        <v/>
      </c>
      <c r="BP27" s="134"/>
    </row>
    <row r="28" spans="1:74" ht="15" customHeight="1">
      <c r="A28" s="119">
        <v>26</v>
      </c>
      <c r="B28" s="120" t="str">
        <f>IF(美元债一级!$C$4:$C$1048576&lt;&gt;"",美元债一级!C29,"")</f>
        <v>XS2709491778</v>
      </c>
      <c r="C28" s="121" t="e">
        <f ca="1">IF(tbl_coded[[#This Row],[ISIN]]="","",IF(tbl_coded[[#This Row],[Index]]&gt;$A$1,"",IF(_xll.BDP($B28&amp;" Corp",C$1)="#N/A N/A","",_xll.BDP($B28&amp;" Corp",C$1))))</f>
        <v>#NAME?</v>
      </c>
      <c r="D28" s="121" t="e">
        <f ca="1">IF(tbl_coded[[#This Row],[ISIN]]="","",IF(_xll.BDP($B28&amp;" Corp",D$1)="#N/A N/A","",_xll.BDP($B28&amp;" Corp",D$1)))</f>
        <v>#NAME?</v>
      </c>
      <c r="E28" s="121" t="e">
        <f ca="1">IF(tbl_coded[[#This Row],[ISIN]]="","",IF(_xll.BDP($B28&amp;" Corp",E$1)="#N/A N/A","--",_xll.BDP($B28&amp;" Corp",E$1)))</f>
        <v>#NAME?</v>
      </c>
      <c r="F28" s="121" t="e">
        <f ca="1">IF(tbl_coded[[#This Row],[ISIN]]="","",IF(_xll.BDS($B28&amp;" Corp",F$1)="#N/A Field Not Applicable","",_xll.BDS($B28&amp;" Corp",F$1)))</f>
        <v>#NAME?</v>
      </c>
      <c r="G28" s="121" t="e">
        <f ca="1">IF(tbl_coded[[#This Row],[ISIN]]="","",IF(_xll.BDP($F28&amp;" CompanyID",G$1)="#N/A Invalid Security","",_xll.BDP($F28&amp;" CompanyID",G$1)))</f>
        <v>#NAME?</v>
      </c>
      <c r="H28" s="121" t="e">
        <f ca="1">IF(tbl_coded[[#This Row],[ISIN]]="","",IF(_xll.BDP($B28&amp;" Corp",H$1)="#N/A N/A","--",_xll.BDP($B28&amp;" Corp",H$1)))</f>
        <v>#NAME?</v>
      </c>
      <c r="I28" s="121" t="e">
        <f ca="1">IF(tbl_coded[[#This Row],[ISIN]]="","",IF(_xll.BDP($B28&amp;" Corp",I$1)="#N/A N/A","--",_xll.BDP($B28&amp;" Corp",I$1)))</f>
        <v>#NAME?</v>
      </c>
      <c r="J28" s="121" t="e">
        <f ca="1">IF(tbl_coded[[#This Row],[ISIN]]="","",IF(_xll.BDP($B28&amp;" Corp",J$1)="#N/A N/A","--",_xll.BDP($B28&amp;" Corp",J$1)))</f>
        <v>#NAME?</v>
      </c>
      <c r="K28" s="121" t="e">
        <f ca="1">IF(tbl_coded[[#This Row],[ISIN]]="","",IF(_xll.BDP($B28&amp;" Corp",K$1)="#N/A N/A","--",_xll.BDP($B28&amp;" Corp",K$1)))</f>
        <v>#NAME?</v>
      </c>
      <c r="L28" s="121" t="e">
        <f ca="1">IF(tbl_coded[[#This Row],[ISIN]]="","",IF(_xll.BDP($B28&amp;" Corp",L$1)="#N/A N/A","--",_xll.BDP($B28&amp;" Corp",L$1)))</f>
        <v>#NAME?</v>
      </c>
      <c r="M28" s="121" t="e">
        <f ca="1">IF(tbl_coded[[#This Row],[ISIN]]="","",IF(_xll.BDP($B28&amp;" Corp",M$1)="#N/A N/A","--",_xll.BDP($B28&amp;" Corp",M$1)))</f>
        <v>#NAME?</v>
      </c>
      <c r="N28" s="121" t="e">
        <f ca="1">IF(tbl_coded[[#This Row],[ISIN]]="","",IF(_xll.BDP($B28&amp;" Corp",N$1)="#N/A N/A","--",_xll.BDP($B28&amp;" Corp",N$1)))</f>
        <v>#NAME?</v>
      </c>
      <c r="O28" s="122" t="e">
        <f ca="1">IF(tbl_coded[[#This Row],[ISIN]]="","",IF(_xll.BDP($B28&amp;" Corp",O$1)="#N/A N/A","--",_xll.BDP($B28&amp;" Corp",O$1)))</f>
        <v>#NAME?</v>
      </c>
      <c r="P28" s="122" t="e">
        <f ca="1">IF(tbl_coded[[#This Row],[ISIN]]="","",IF(_xll.BDP($B28&amp;" Corp",P$1)="#N/A N/A","--",_xll.BDP($B28&amp;" Corp",P$1)))</f>
        <v>#NAME?</v>
      </c>
      <c r="Q2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 s="122" t="e">
        <f ca="1">IF(tbl_coded[[#This Row],[ISIN]]="","",IF(OR(_xll.BDP($B28&amp;" Corp",R$1)="#N/A N/A",_xll.BDP($B28&amp;" Corp",R$1)="#N/A Invalid Security",_xll.BDP($B28&amp;" Corp",R$1)="#N/A Field Not Applicable"),"--",_xll.BDP($B28&amp;" Corp",R$1)))</f>
        <v>#NAME?</v>
      </c>
      <c r="S28" s="122" t="e">
        <f ca="1">IF(tbl_coded[[#This Row],[ISIN]]="","",IF(OR(_xll.BDP($R28&amp;" Equity",S$1)="#N/A N/A",_xll.BDP($R28&amp;" Equity",S$1)="#N/A Invalid Security"),"--",_xll.BDP($R28&amp;" Equity",S$1)))</f>
        <v>#NAME?</v>
      </c>
      <c r="T28" s="122" t="e">
        <f ca="1">IF(tbl_coded[[#This Row],[ISIN]]="","",IF(OR(_xll.BDP($R28&amp;" Equity",T$1)="#N/A N/A",_xll.BDP($R28&amp;" Equity",T$1)="#N/A Invalid Security"),"--",_xll.BDP($R28&amp;" Equity",T$1)))</f>
        <v>#NAME?</v>
      </c>
      <c r="U28" s="122" t="e">
        <f ca="1">IF(tbl_coded[[#This Row],[ISIN]]="","",IF(OR(_xll.BDP($R28&amp;" Equity",U$1)="#N/A N/A",_xll.BDP($R28&amp;" Equity",U$1)="#N/A Invalid Security"),"--",_xll.BDP($R28&amp;" Equity",U$1)))</f>
        <v>#NAME?</v>
      </c>
      <c r="V28" s="122" t="e">
        <f ca="1">IF(tbl_coded[[#This Row],[ISIN]]="","",IF(OR(_xll.BDP($R28&amp;" Equity",V$1)="#N/A N/A",_xll.BDP($R28&amp;" Equity",V$1)="#N/A Invalid Security"),"--",_xll.BDP($R28&amp;" Equity",V$1)))</f>
        <v>#NAME?</v>
      </c>
      <c r="W28" s="122" t="e">
        <f ca="1">IF(tbl_coded[[#This Row],[ISIN]]="","",IF(OR(_xll.BDP($R28&amp;" Equity",W$1)="#N/A N/A",_xll.BDP($R28&amp;" Equity",W$1)="#N/A Invalid Security"),"--",_xll.BDP($R28&amp;" Equity",W$1)))</f>
        <v>#NAME?</v>
      </c>
      <c r="X28" s="122" t="e">
        <f ca="1">IF(tbl_coded[[#This Row],[ISIN]]="","",IF(OR(_xll.BDP($R28&amp;" Equity",X$1)="#N/A N/A",_xll.BDP($R28&amp;" Equity",X$1)="#N/A Invalid Security"),"--",_xll.BDP($R28&amp;" Equity",X$1)))</f>
        <v>#NAME?</v>
      </c>
      <c r="Y2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 s="122" t="str">
        <f ca="1">IF(tbl_coded[[#This Row],[ISIN]]="","",IF(ISNUMBER(_xll.BDP(B28&amp;" Corp",Z$1)),_xll.BDP(B28&amp;" Corp",Z$1),""))</f>
        <v/>
      </c>
      <c r="AA28" s="122" t="str">
        <f ca="1">IF(tbl_coded[[#This Row],[ISIN]]="","",IF(ISNUMBER(_xll.BDP(B28&amp;" Corp",AA$1)),_xll.BDP(B28&amp;" Corp",AA$1),""))</f>
        <v/>
      </c>
      <c r="AB28" s="122" t="str">
        <f ca="1">IF(tbl_coded[[#This Row],[ISIN]]="","",IF(ISNUMBER(_xll.BDP(B28&amp;" Corp",AB$1)),_xll.BDP(B28&amp;" Corp",AB$1),""))</f>
        <v/>
      </c>
      <c r="AC28" s="122" t="str">
        <f ca="1">IF(tbl_coded[[#This Row],[ISIN]]="","",IF(ISNUMBER(_xll.BDP(B28&amp;" Corp",AC$1)),_xll.BDP(B28&amp;" Corp",AC$1),""))</f>
        <v/>
      </c>
      <c r="AD28" s="122" t="e">
        <f ca="1">IF(tbl_coded[[#This Row],[ISIN]]="","",IF((_xll.BDP(B28&amp;" Corp",AD$1))="#N/A Field Not Applicable","",_xll.BDP(B28&amp;" Corp",AD$1)))</f>
        <v>#NAME?</v>
      </c>
      <c r="AE28" s="122" t="e">
        <f ca="1">IF(tbl_coded[[#This Row],[ISIN]]="","",IF((_xll.BDP(B28&amp;" Corp",AE$1))="#N/A N/A","--",_xll.BDP(B28&amp;" Corp",AE$1)))</f>
        <v>#NAME?</v>
      </c>
      <c r="AF28" s="122" t="e">
        <f ca="1">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#NAME?</v>
      </c>
      <c r="AG2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 s="123" t="e">
        <f ca="1">IF(tbl_coded[[#This Row],[ISIN]]="","",IF(_xll.BDP($B28&amp;" Corp",AI$1)="#N/A N/A","--",_xll.BDP($B28&amp;" Corp",AI$1)))</f>
        <v>#NAME?</v>
      </c>
      <c r="AJ28" s="122" t="e">
        <f ca="1">IF(tbl_coded[[#This Row],[ISIN]]="","",IF(OR(_xll.BDP(_xll.BDP(tbl_coded[[#This Row],[ISIN]]&amp;" Corp", "ISSUER_EQUITY_TICKER")&amp;" Equity",AJ$1)="#N/A N/A"),"--",_xll.BDP(_xll.BDP(tbl_coded[[#This Row],[ISIN]]&amp;" Corp", "ISSUER_EQUITY_TICKER")&amp;" Equity",AJ$1)))</f>
        <v>#NAME?</v>
      </c>
      <c r="AK2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25" t="e">
        <f ca="1">IF(tbl_coded[[#This Row],[ISIN]]="","",IF(OR(_xll.BDP(_xll.BDP(tbl_coded[[#This Row],[ISIN]]&amp;" Corp", "ISSUER_EQUITY_TICKER")&amp;" Equity",AL$1)="#N/A N/A"),"--",_xll.BDP(_xll.BDP(tbl_coded[[#This Row],[ISIN]]&amp;" Corp", "ISSUER_EQUITY_TICKER")&amp;" Equity",AL$1)))</f>
        <v>#NAME?</v>
      </c>
      <c r="AM28" s="125" t="e">
        <f ca="1">IF(tbl_coded[[#This Row],[ISIN]]="","",IF(_xll.BDS($B28&amp;" Corp",AM$1)="#N/A Field Not Applicable","",_xll.BDS($B28&amp;" Corp",AM$1)))</f>
        <v>#NAME?</v>
      </c>
      <c r="AN28" s="125" t="e">
        <f ca="1">IF(tbl_coded[[#This Row],[ISIN]]="","",IF(_xll.BDP(tbl_coded[[#This Row],[KPW Provider BBID]]&amp;" CompanyID","NAME")="#N/A Invalid Security","",_xll.BDP(tbl_coded[[#This Row],[KPW Provider BBID]]&amp;" CompanyID","NAME")))</f>
        <v>#NAME?</v>
      </c>
      <c r="AO28" s="125" t="e">
        <f ca="1">IF(tbl_coded[[#This Row],[ISIN]]="","",IF(_xll.BDP(tbl_coded[[#This Row],[KPW Provider BBID]]&amp;" CompanyID",$AO$1)="#N/A Invalid Security","--",IF(_xll.BDP(tbl_coded[[#This Row],[KPW Provider BBID]]&amp;" CompanyID",$AO$1)="#N/A N/A","--",_xll.BDP(tbl_coded[[#This Row],[KPW Provider BBID]]&amp;" CompanyID",$AO$1))))</f>
        <v>#NAME?</v>
      </c>
      <c r="AP28" s="125" t="e">
        <f ca="1">IF(tbl_coded[[#This Row],[ISIN]]="","",IF(_xll.BDP(tbl_coded[[#This Row],[KPW Provider BBID]]&amp;" CompanyID",$AP$1)="#N/A Invalid Security","--",IF(_xll.BDP(tbl_coded[[#This Row],[KPW Provider BBID]]&amp;" CompanyID",$AP$1)="#N/A N/A","--",_xll.BDP(tbl_coded[[#This Row],[KPW Provider BBID]]&amp;" CompanyID",$AP$1))))</f>
        <v>#NAME?</v>
      </c>
      <c r="AQ28" s="125" t="e">
        <f ca="1">IF(tbl_coded[[#This Row],[ISIN]]="","",IF(_xll.BDP(tbl_coded[[#This Row],[KPW Provider BBID]]&amp;" CompanyID",$AQ$1)="#N/A Invalid Security","--",IF(_xll.BDP(tbl_coded[[#This Row],[KPW Provider BBID]]&amp;" CompanyID",$AQ$1)="#N/A N/A","--",_xll.BDP(tbl_coded[[#This Row],[KPW Provider BBID]]&amp;" CompanyID",$AQ$1))))</f>
        <v>#NAME?</v>
      </c>
      <c r="AR28" s="125" t="e">
        <f ca="1">IF(tbl_coded[[#This Row],[ISIN]]="","",tbl_coded[[#This Row],[穆迪KPW评级]]&amp;"/"&amp;tbl_coded[[#This Row],[SPKPW评级]]&amp;"/"&amp;tbl_coded[[#This Row],[FITCHKPW评级]])</f>
        <v>#NAME?</v>
      </c>
      <c r="AS28" s="125" t="e">
        <f ca="1">IF(tbl_coded[[#This Row],[ISIN]]="","",IF(OR(_xll.BDP($B28&amp;" Corp",AS$1)="#N/A N/A"),"--",_xll.BDP($B28&amp;" Corp",AS$1)))</f>
        <v>#NAME?</v>
      </c>
      <c r="AT28" s="125" t="e">
        <f ca="1">IF(tbl_coded[[#This Row],[ISIN]]="","",IF(_xll.BDS($B28&amp;" Corp",AT$1)="#N/A Field Not Applicable","",_xll.BDS($B28&amp;" Corp",AT$1)))</f>
        <v>#NAME?</v>
      </c>
      <c r="AU28" s="125" t="e">
        <f ca="1">IF(tbl_coded[[#This Row],[SBLC Provider BBID]]="","",_xll.BDP(tbl_coded[[#This Row],[SBLC Provider BBID]]&amp;" CompanyID","NAME"))</f>
        <v>#NAME?</v>
      </c>
      <c r="AV28" s="125" t="e">
        <f ca="1">IF(tbl_coded[[#This Row],[ISIN]]="","",IF(OR(_xll.BDP($B28&amp;" Corp",AV$1)="#N/A N/A"),"--",TEXT(_xll.BDP($B28&amp;" Corp",AV$1),"yyyy/mm/dd")))</f>
        <v>#NAME?</v>
      </c>
      <c r="AW28" s="125" t="e">
        <f ca="1">IF(tbl_coded[[#This Row],[ISIN]]="","",IF(OR(_xll.BDP($B28&amp;" Corp",AW$1)="#N/A N/A"),"--",TEXT(_xll.BDP($B28&amp;" Corp",AW$1),"yyyy/mm/dd")))</f>
        <v>#NAME?</v>
      </c>
      <c r="AX28" s="125" t="e">
        <f ca="1">IF(tbl_coded[[#This Row],[ISIN]]="","",IF(OR(_xll.BDP($B28&amp;" Corp",AX$1)="#N/A N/A"),"--",TEXT(_xll.BDP($B28&amp;" Corp",AX$1),"yyyy/mm/dd")))</f>
        <v>#NAME?</v>
      </c>
      <c r="AY28" s="125" t="e">
        <f ca="1">IF(tbl_coded[[#This Row],[ISIN]]="","",IF(OR(_xll.BDP($B28&amp;" Corp",AY$1)="#N/A Field Not Applicable"),"--",TEXT(_xll.BDP($B28&amp;" Corp",AY$1),"yyyy/mm/dd")))</f>
        <v>#NAME?</v>
      </c>
      <c r="AZ28" s="125" t="e">
        <f ca="1">IF(tbl_coded[[#This Row],[ISIN]]="","",IF(OR(_xll.BDP($B28&amp;" Corp",AZ$1)="#N/A N/A"),"--",_xll.BDP($B28&amp;" Corp",AZ$1)))</f>
        <v>#NAME?</v>
      </c>
      <c r="BA28" s="125" t="e">
        <f ca="1">IF(tbl_coded[[#This Row],[ISIN]]="","",IF(OR(_xll.BDP($B28&amp;" Corp",BA$1)="#N/A N/A"),"--",_xll.BDP($B28&amp;" Corp",BA$1)))</f>
        <v>#NAME?</v>
      </c>
      <c r="BB28" s="125" t="e">
        <f ca="1">IF(tbl_coded[[#This Row],[ISIN]]="","",IF(OR(_xll.BDP($B28&amp;" Corp",BB$1)="#N/A N/A"),"--",_xll.BDP($B28&amp;" Corp",BB$1)))</f>
        <v>#NAME?</v>
      </c>
      <c r="BC28" s="125" t="e">
        <f ca="1">IF(tbl_coded[[#This Row],[ISIN]]="","",IF(OR(_xll.BDP($B28&amp;" Corp",BC$1)="#N/A Field Not Applicable"),"--",_xll.BDP($B28&amp;" Corp",BC$1)))</f>
        <v>#NAME?</v>
      </c>
      <c r="BD28" s="125" t="e">
        <f ca="1">IF(tbl_coded[[#This Row],[ISIN]]="","",IF(OR(_xll.BDP($B28&amp;" Corp",BD$1)="#N/A Field Not Applicable"),"--",_xll.BDP($B28&amp;" Corp",BD$1)))</f>
        <v>#NAME?</v>
      </c>
      <c r="BE28" s="125" t="e">
        <f ca="1">IF(tbl_coded[[#This Row],[ISIN]]="","",IF(OR(_xll.BDP($B28&amp;" Corp",BE$1)="#N/A Field Not Applicable"),"--",_xll.BDP($B28&amp;" Corp",BE$1)))</f>
        <v>#NAME?</v>
      </c>
      <c r="BF28" s="125" t="e">
        <f ca="1">IF(tbl_coded[[#This Row],[ISIN]]="","",IF(OR(_xll.BDP($B28&amp;" Corp",BF$1)="#N/A Field Not Applicable"),"--",_xll.BDP($B28&amp;" Corp",BF$1)))</f>
        <v>#NAME?</v>
      </c>
      <c r="BG28" s="125" t="e">
        <f ca="1">IF(tbl_coded[[#This Row],[ISIN]]="","",IF(OR(_xll.BDP($B28&amp;" Corp",BG$1)="#N/A Field Not Applicable"),"--",IF(_xll.BDP($B28&amp;" Corp",BG$1)="#N/A N/A","N",_xll.BDP($B28&amp;" Corp",BG$1))))</f>
        <v>#NAME?</v>
      </c>
      <c r="BH28" s="125" t="e">
        <f ca="1">IF(tbl_coded[[#This Row],[ISIN]]="","",IF(OR(_xll.BDP($B28&amp;" Corp",BH$1)="#N/A N/A"),"",_xll.BDP($B28&amp;" Corp",BH$1)))</f>
        <v>#NAME?</v>
      </c>
      <c r="BI28" s="125" t="e">
        <f ca="1">IF(tbl_coded[[#This Row],[ISIN]]="","",IF(OR(tbl_coded[[#This Row],[Parent company tiker]]=""),"",IF(_xll.BDP(tbl_coded[[#This Row],[Parent company tiker]]&amp;" Equity",BI$1)="#N/A N/A","--",_xll.BDP(tbl_coded[[#This Row],[Parent company tiker]]&amp;" Equity",BI$1))))</f>
        <v>#NAME?</v>
      </c>
      <c r="BJ28" s="125" t="e">
        <f ca="1">IF(tbl_coded[[#This Row],[ISIN]]="","",IF(OR(tbl_coded[[#This Row],[Parent company tiker]]=""),"",IF(_xll.BDP(tbl_coded[[#This Row],[Parent company tiker]]&amp;" Equity",BJ$1)="#N/A N/A","--",_xll.BDP(tbl_coded[[#This Row],[Parent company tiker]]&amp;" Equity",BJ$1))))</f>
        <v>#NAME?</v>
      </c>
      <c r="BK28" s="125" t="e">
        <f ca="1">IF(tbl_coded[[#This Row],[ISIN]]="","",IF(OR(tbl_coded[[#This Row],[Parent company tiker]]=""),"",IF(_xll.BDP(tbl_coded[[#This Row],[Parent company tiker]]&amp;" Equity",BK$1)="#N/A N/A","--",_xll.BDP(tbl_coded[[#This Row],[Parent company tiker]]&amp;" Equity",BK$1))))</f>
        <v>#NAME?</v>
      </c>
      <c r="BL28" s="125" t="e">
        <f ca="1">IF(tbl_coded[[#This Row],[ISIN]]="","",IF(OR(tbl_coded[[#This Row],[Parent company tiker]]=""),"",IF(_xll.BDP(tbl_coded[[#This Row],[Parent company tiker]]&amp;" Equity",BL$1)="#N/A N/A","--",_xll.BDP(tbl_coded[[#This Row],[Parent company tiker]]&amp;" Equity",BL$1))))</f>
        <v>#NAME?</v>
      </c>
      <c r="BM2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 s="125" t="e">
        <f ca="1">IF(tbl_coded[[#This Row],[Column9]]&lt;&gt;"--",tbl_coded[[#This Row],[G''tor rating]],IF(tbl_coded[[#This Row],[KPW Name]]&lt;&gt;"",tbl_coded[[#This Row],[KPW Rating]],IF(tbl_coded[[#This Row],[Parent company tiker]]&lt;&gt;"",tbl_coded[[#This Row],[parent评级]],tbl_coded[[#This Row],[Issuer rating]])))</f>
        <v>#NAME?</v>
      </c>
      <c r="BO28" s="159" t="str">
        <f ca="1">IFERROR(IF(tbl_coded[[#This Row],[GREEN]]="Y","GREEN",IF(tbl_coded[[#This Row],[SUSTAINABLE]]="Y","SUSTAINABLE",IF(tbl_coded[[#This Row],[SOCIAL]]="Y","SOCIAL",IF(tbl_coded[[#This Row],[Sustainable linked]]="Y","SUSTAINABLE LINKED"," ")))),"")</f>
        <v/>
      </c>
      <c r="BP28" s="134"/>
    </row>
    <row r="29" spans="1:74" ht="15" customHeight="1">
      <c r="A29" s="119">
        <v>27</v>
      </c>
      <c r="B29" s="120" t="str">
        <f>IF(美元债一级!$C$4:$C$1048576&lt;&gt;"",美元债一级!C30,"")</f>
        <v>HK0000937349</v>
      </c>
      <c r="C29" s="121" t="e">
        <f ca="1">IF(tbl_coded[[#This Row],[ISIN]]="","",IF(tbl_coded[[#This Row],[Index]]&gt;$A$1,"",IF(_xll.BDP($B29&amp;" Corp",C$1)="#N/A N/A","",_xll.BDP($B29&amp;" Corp",C$1))))</f>
        <v>#NAME?</v>
      </c>
      <c r="D29" s="121" t="e">
        <f ca="1">IF(tbl_coded[[#This Row],[ISIN]]="","",IF(_xll.BDP($B29&amp;" Corp",D$1)="#N/A N/A","",_xll.BDP($B29&amp;" Corp",D$1)))</f>
        <v>#NAME?</v>
      </c>
      <c r="E29" s="121" t="e">
        <f ca="1">IF(tbl_coded[[#This Row],[ISIN]]="","",IF(_xll.BDP($B29&amp;" Corp",E$1)="#N/A N/A","--",_xll.BDP($B29&amp;" Corp",E$1)))</f>
        <v>#NAME?</v>
      </c>
      <c r="F29" s="121" t="e">
        <f ca="1">IF(tbl_coded[[#This Row],[ISIN]]="","",IF(_xll.BDS($B29&amp;" Corp",F$1)="#N/A Field Not Applicable","",_xll.BDS($B29&amp;" Corp",F$1)))</f>
        <v>#NAME?</v>
      </c>
      <c r="G29" s="121" t="e">
        <f ca="1">IF(tbl_coded[[#This Row],[ISIN]]="","",IF(_xll.BDP($F29&amp;" CompanyID",G$1)="#N/A Invalid Security","",_xll.BDP($F29&amp;" CompanyID",G$1)))</f>
        <v>#NAME?</v>
      </c>
      <c r="H29" s="121" t="e">
        <f ca="1">IF(tbl_coded[[#This Row],[ISIN]]="","",IF(_xll.BDP($B29&amp;" Corp",H$1)="#N/A N/A","--",_xll.BDP($B29&amp;" Corp",H$1)))</f>
        <v>#NAME?</v>
      </c>
      <c r="I29" s="121" t="e">
        <f ca="1">IF(tbl_coded[[#This Row],[ISIN]]="","",IF(_xll.BDP($B29&amp;" Corp",I$1)="#N/A N/A","--",_xll.BDP($B29&amp;" Corp",I$1)))</f>
        <v>#NAME?</v>
      </c>
      <c r="J29" s="121" t="e">
        <f ca="1">IF(tbl_coded[[#This Row],[ISIN]]="","",IF(_xll.BDP($B29&amp;" Corp",J$1)="#N/A N/A","--",_xll.BDP($B29&amp;" Corp",J$1)))</f>
        <v>#NAME?</v>
      </c>
      <c r="K29" s="121" t="e">
        <f ca="1">IF(tbl_coded[[#This Row],[ISIN]]="","",IF(_xll.BDP($B29&amp;" Corp",K$1)="#N/A N/A","--",_xll.BDP($B29&amp;" Corp",K$1)))</f>
        <v>#NAME?</v>
      </c>
      <c r="L29" s="121" t="e">
        <f ca="1">IF(tbl_coded[[#This Row],[ISIN]]="","",IF(_xll.BDP($B29&amp;" Corp",L$1)="#N/A N/A","--",_xll.BDP($B29&amp;" Corp",L$1)))</f>
        <v>#NAME?</v>
      </c>
      <c r="M29" s="121" t="e">
        <f ca="1">IF(tbl_coded[[#This Row],[ISIN]]="","",IF(_xll.BDP($B29&amp;" Corp",M$1)="#N/A N/A","--",_xll.BDP($B29&amp;" Corp",M$1)))</f>
        <v>#NAME?</v>
      </c>
      <c r="N29" s="121" t="e">
        <f ca="1">IF(tbl_coded[[#This Row],[ISIN]]="","",IF(_xll.BDP($B29&amp;" Corp",N$1)="#N/A N/A","--",_xll.BDP($B29&amp;" Corp",N$1)))</f>
        <v>#NAME?</v>
      </c>
      <c r="O29" s="122" t="e">
        <f ca="1">IF(tbl_coded[[#This Row],[ISIN]]="","",IF(_xll.BDP($B29&amp;" Corp",O$1)="#N/A N/A","--",_xll.BDP($B29&amp;" Corp",O$1)))</f>
        <v>#NAME?</v>
      </c>
      <c r="P29" s="122" t="e">
        <f ca="1">IF(tbl_coded[[#This Row],[ISIN]]="","",IF(_xll.BDP($B29&amp;" Corp",P$1)="#N/A N/A","--",_xll.BDP($B29&amp;" Corp",P$1)))</f>
        <v>#NAME?</v>
      </c>
      <c r="Q2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 s="122" t="e">
        <f ca="1">IF(tbl_coded[[#This Row],[ISIN]]="","",IF(OR(_xll.BDP($B29&amp;" Corp",R$1)="#N/A N/A",_xll.BDP($B29&amp;" Corp",R$1)="#N/A Invalid Security",_xll.BDP($B29&amp;" Corp",R$1)="#N/A Field Not Applicable"),"--",_xll.BDP($B29&amp;" Corp",R$1)))</f>
        <v>#NAME?</v>
      </c>
      <c r="S29" s="122" t="e">
        <f ca="1">IF(tbl_coded[[#This Row],[ISIN]]="","",IF(OR(_xll.BDP($R29&amp;" Equity",S$1)="#N/A N/A",_xll.BDP($R29&amp;" Equity",S$1)="#N/A Invalid Security"),"--",_xll.BDP($R29&amp;" Equity",S$1)))</f>
        <v>#NAME?</v>
      </c>
      <c r="T29" s="122" t="e">
        <f ca="1">IF(tbl_coded[[#This Row],[ISIN]]="","",IF(OR(_xll.BDP($R29&amp;" Equity",T$1)="#N/A N/A",_xll.BDP($R29&amp;" Equity",T$1)="#N/A Invalid Security"),"--",_xll.BDP($R29&amp;" Equity",T$1)))</f>
        <v>#NAME?</v>
      </c>
      <c r="U29" s="122" t="e">
        <f ca="1">IF(tbl_coded[[#This Row],[ISIN]]="","",IF(OR(_xll.BDP($R29&amp;" Equity",U$1)="#N/A N/A",_xll.BDP($R29&amp;" Equity",U$1)="#N/A Invalid Security"),"--",_xll.BDP($R29&amp;" Equity",U$1)))</f>
        <v>#NAME?</v>
      </c>
      <c r="V29" s="122" t="e">
        <f ca="1">IF(tbl_coded[[#This Row],[ISIN]]="","",IF(OR(_xll.BDP($R29&amp;" Equity",V$1)="#N/A N/A",_xll.BDP($R29&amp;" Equity",V$1)="#N/A Invalid Security"),"--",_xll.BDP($R29&amp;" Equity",V$1)))</f>
        <v>#NAME?</v>
      </c>
      <c r="W29" s="122" t="e">
        <f ca="1">IF(tbl_coded[[#This Row],[ISIN]]="","",IF(OR(_xll.BDP($R29&amp;" Equity",W$1)="#N/A N/A",_xll.BDP($R29&amp;" Equity",W$1)="#N/A Invalid Security"),"--",_xll.BDP($R29&amp;" Equity",W$1)))</f>
        <v>#NAME?</v>
      </c>
      <c r="X29" s="122" t="e">
        <f ca="1">IF(tbl_coded[[#This Row],[ISIN]]="","",IF(OR(_xll.BDP($R29&amp;" Equity",X$1)="#N/A N/A",_xll.BDP($R29&amp;" Equity",X$1)="#N/A Invalid Security"),"--",_xll.BDP($R29&amp;" Equity",X$1)))</f>
        <v>#NAME?</v>
      </c>
      <c r="Y2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 s="122" t="str">
        <f ca="1">IF(tbl_coded[[#This Row],[ISIN]]="","",IF(ISNUMBER(_xll.BDP(B29&amp;" Corp",Z$1)),_xll.BDP(B29&amp;" Corp",Z$1),""))</f>
        <v/>
      </c>
      <c r="AA29" s="122" t="str">
        <f ca="1">IF(tbl_coded[[#This Row],[ISIN]]="","",IF(ISNUMBER(_xll.BDP(B29&amp;" Corp",AA$1)),_xll.BDP(B29&amp;" Corp",AA$1),""))</f>
        <v/>
      </c>
      <c r="AB29" s="122" t="str">
        <f ca="1">IF(tbl_coded[[#This Row],[ISIN]]="","",IF(ISNUMBER(_xll.BDP(B29&amp;" Corp",AB$1)),_xll.BDP(B29&amp;" Corp",AB$1),""))</f>
        <v/>
      </c>
      <c r="AC29" s="122" t="str">
        <f ca="1">IF(tbl_coded[[#This Row],[ISIN]]="","",IF(ISNUMBER(_xll.BDP(B29&amp;" Corp",AC$1)),_xll.BDP(B29&amp;" Corp",AC$1),""))</f>
        <v/>
      </c>
      <c r="AD29" s="122" t="e">
        <f ca="1">IF(tbl_coded[[#This Row],[ISIN]]="","",IF((_xll.BDP(B29&amp;" Corp",AD$1))="#N/A Field Not Applicable","",_xll.BDP(B29&amp;" Corp",AD$1)))</f>
        <v>#NAME?</v>
      </c>
      <c r="AE29" s="122" t="e">
        <f ca="1">IF(tbl_coded[[#This Row],[ISIN]]="","",IF((_xll.BDP(B29&amp;" Corp",AE$1))="#N/A N/A","--",_xll.BDP(B29&amp;" Corp",AE$1)))</f>
        <v>#NAME?</v>
      </c>
      <c r="AF29" s="122" t="e">
        <f ca="1">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#NAME?</v>
      </c>
      <c r="AG2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 s="123" t="e">
        <f ca="1">IF(tbl_coded[[#This Row],[ISIN]]="","",IF(_xll.BDP($B29&amp;" Corp",AI$1)="#N/A N/A","--",_xll.BDP($B29&amp;" Corp",AI$1)))</f>
        <v>#NAME?</v>
      </c>
      <c r="AJ29" s="122" t="e">
        <f ca="1">IF(tbl_coded[[#This Row],[ISIN]]="","",IF(OR(_xll.BDP(_xll.BDP(tbl_coded[[#This Row],[ISIN]]&amp;" Corp", "ISSUER_EQUITY_TICKER")&amp;" Equity",AJ$1)="#N/A N/A"),"--",_xll.BDP(_xll.BDP(tbl_coded[[#This Row],[ISIN]]&amp;" Corp", "ISSUER_EQUITY_TICKER")&amp;" Equity",AJ$1)))</f>
        <v>#NAME?</v>
      </c>
      <c r="AK2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25" t="e">
        <f ca="1">IF(tbl_coded[[#This Row],[ISIN]]="","",IF(OR(_xll.BDP(_xll.BDP(tbl_coded[[#This Row],[ISIN]]&amp;" Corp", "ISSUER_EQUITY_TICKER")&amp;" Equity",AL$1)="#N/A N/A"),"--",_xll.BDP(_xll.BDP(tbl_coded[[#This Row],[ISIN]]&amp;" Corp", "ISSUER_EQUITY_TICKER")&amp;" Equity",AL$1)))</f>
        <v>#NAME?</v>
      </c>
      <c r="AM29" s="125" t="e">
        <f ca="1">IF(tbl_coded[[#This Row],[ISIN]]="","",IF(_xll.BDS($B29&amp;" Corp",AM$1)="#N/A Field Not Applicable","",_xll.BDS($B29&amp;" Corp",AM$1)))</f>
        <v>#NAME?</v>
      </c>
      <c r="AN29" s="125" t="e">
        <f ca="1">IF(tbl_coded[[#This Row],[ISIN]]="","",IF(_xll.BDP(tbl_coded[[#This Row],[KPW Provider BBID]]&amp;" CompanyID","NAME")="#N/A Invalid Security","",_xll.BDP(tbl_coded[[#This Row],[KPW Provider BBID]]&amp;" CompanyID","NAME")))</f>
        <v>#NAME?</v>
      </c>
      <c r="AO29" s="125" t="e">
        <f ca="1">IF(tbl_coded[[#This Row],[ISIN]]="","",IF(_xll.BDP(tbl_coded[[#This Row],[KPW Provider BBID]]&amp;" CompanyID",$AO$1)="#N/A Invalid Security","--",IF(_xll.BDP(tbl_coded[[#This Row],[KPW Provider BBID]]&amp;" CompanyID",$AO$1)="#N/A N/A","--",_xll.BDP(tbl_coded[[#This Row],[KPW Provider BBID]]&amp;" CompanyID",$AO$1))))</f>
        <v>#NAME?</v>
      </c>
      <c r="AP29" s="125" t="e">
        <f ca="1">IF(tbl_coded[[#This Row],[ISIN]]="","",IF(_xll.BDP(tbl_coded[[#This Row],[KPW Provider BBID]]&amp;" CompanyID",$AP$1)="#N/A Invalid Security","--",IF(_xll.BDP(tbl_coded[[#This Row],[KPW Provider BBID]]&amp;" CompanyID",$AP$1)="#N/A N/A","--",_xll.BDP(tbl_coded[[#This Row],[KPW Provider BBID]]&amp;" CompanyID",$AP$1))))</f>
        <v>#NAME?</v>
      </c>
      <c r="AQ29" s="125" t="e">
        <f ca="1">IF(tbl_coded[[#This Row],[ISIN]]="","",IF(_xll.BDP(tbl_coded[[#This Row],[KPW Provider BBID]]&amp;" CompanyID",$AQ$1)="#N/A Invalid Security","--",IF(_xll.BDP(tbl_coded[[#This Row],[KPW Provider BBID]]&amp;" CompanyID",$AQ$1)="#N/A N/A","--",_xll.BDP(tbl_coded[[#This Row],[KPW Provider BBID]]&amp;" CompanyID",$AQ$1))))</f>
        <v>#NAME?</v>
      </c>
      <c r="AR29" s="125" t="e">
        <f ca="1">IF(tbl_coded[[#This Row],[ISIN]]="","",tbl_coded[[#This Row],[穆迪KPW评级]]&amp;"/"&amp;tbl_coded[[#This Row],[SPKPW评级]]&amp;"/"&amp;tbl_coded[[#This Row],[FITCHKPW评级]])</f>
        <v>#NAME?</v>
      </c>
      <c r="AS29" s="125" t="e">
        <f ca="1">IF(tbl_coded[[#This Row],[ISIN]]="","",IF(OR(_xll.BDP($B29&amp;" Corp",AS$1)="#N/A N/A"),"--",_xll.BDP($B29&amp;" Corp",AS$1)))</f>
        <v>#NAME?</v>
      </c>
      <c r="AT29" s="125" t="e">
        <f ca="1">IF(tbl_coded[[#This Row],[ISIN]]="","",IF(_xll.BDS($B29&amp;" Corp",AT$1)="#N/A Field Not Applicable","",_xll.BDS($B29&amp;" Corp",AT$1)))</f>
        <v>#NAME?</v>
      </c>
      <c r="AU29" s="125" t="e">
        <f ca="1">IF(tbl_coded[[#This Row],[SBLC Provider BBID]]="","",_xll.BDP(tbl_coded[[#This Row],[SBLC Provider BBID]]&amp;" CompanyID","NAME"))</f>
        <v>#NAME?</v>
      </c>
      <c r="AV29" s="125" t="e">
        <f ca="1">IF(tbl_coded[[#This Row],[ISIN]]="","",IF(OR(_xll.BDP($B29&amp;" Corp",AV$1)="#N/A N/A"),"--",TEXT(_xll.BDP($B29&amp;" Corp",AV$1),"yyyy/mm/dd")))</f>
        <v>#NAME?</v>
      </c>
      <c r="AW29" s="125" t="e">
        <f ca="1">IF(tbl_coded[[#This Row],[ISIN]]="","",IF(OR(_xll.BDP($B29&amp;" Corp",AW$1)="#N/A N/A"),"--",TEXT(_xll.BDP($B29&amp;" Corp",AW$1),"yyyy/mm/dd")))</f>
        <v>#NAME?</v>
      </c>
      <c r="AX29" s="125" t="e">
        <f ca="1">IF(tbl_coded[[#This Row],[ISIN]]="","",IF(OR(_xll.BDP($B29&amp;" Corp",AX$1)="#N/A N/A"),"--",TEXT(_xll.BDP($B29&amp;" Corp",AX$1),"yyyy/mm/dd")))</f>
        <v>#NAME?</v>
      </c>
      <c r="AY29" s="125" t="e">
        <f ca="1">IF(tbl_coded[[#This Row],[ISIN]]="","",IF(OR(_xll.BDP($B29&amp;" Corp",AY$1)="#N/A Field Not Applicable"),"--",TEXT(_xll.BDP($B29&amp;" Corp",AY$1),"yyyy/mm/dd")))</f>
        <v>#NAME?</v>
      </c>
      <c r="AZ29" s="125" t="e">
        <f ca="1">IF(tbl_coded[[#This Row],[ISIN]]="","",IF(OR(_xll.BDP($B29&amp;" Corp",AZ$1)="#N/A N/A"),"--",_xll.BDP($B29&amp;" Corp",AZ$1)))</f>
        <v>#NAME?</v>
      </c>
      <c r="BA29" s="125" t="e">
        <f ca="1">IF(tbl_coded[[#This Row],[ISIN]]="","",IF(OR(_xll.BDP($B29&amp;" Corp",BA$1)="#N/A N/A"),"--",_xll.BDP($B29&amp;" Corp",BA$1)))</f>
        <v>#NAME?</v>
      </c>
      <c r="BB29" s="125" t="e">
        <f ca="1">IF(tbl_coded[[#This Row],[ISIN]]="","",IF(OR(_xll.BDP($B29&amp;" Corp",BB$1)="#N/A N/A"),"--",_xll.BDP($B29&amp;" Corp",BB$1)))</f>
        <v>#NAME?</v>
      </c>
      <c r="BC29" s="125" t="e">
        <f ca="1">IF(tbl_coded[[#This Row],[ISIN]]="","",IF(OR(_xll.BDP($B29&amp;" Corp",BC$1)="#N/A Field Not Applicable"),"--",_xll.BDP($B29&amp;" Corp",BC$1)))</f>
        <v>#NAME?</v>
      </c>
      <c r="BD29" s="125" t="e">
        <f ca="1">IF(tbl_coded[[#This Row],[ISIN]]="","",IF(OR(_xll.BDP($B29&amp;" Corp",BD$1)="#N/A Field Not Applicable"),"--",_xll.BDP($B29&amp;" Corp",BD$1)))</f>
        <v>#NAME?</v>
      </c>
      <c r="BE29" s="125" t="e">
        <f ca="1">IF(tbl_coded[[#This Row],[ISIN]]="","",IF(OR(_xll.BDP($B29&amp;" Corp",BE$1)="#N/A Field Not Applicable"),"--",_xll.BDP($B29&amp;" Corp",BE$1)))</f>
        <v>#NAME?</v>
      </c>
      <c r="BF29" s="125" t="e">
        <f ca="1">IF(tbl_coded[[#This Row],[ISIN]]="","",IF(OR(_xll.BDP($B29&amp;" Corp",BF$1)="#N/A Field Not Applicable"),"--",_xll.BDP($B29&amp;" Corp",BF$1)))</f>
        <v>#NAME?</v>
      </c>
      <c r="BG29" s="125" t="e">
        <f ca="1">IF(tbl_coded[[#This Row],[ISIN]]="","",IF(OR(_xll.BDP($B29&amp;" Corp",BG$1)="#N/A Field Not Applicable"),"--",IF(_xll.BDP($B29&amp;" Corp",BG$1)="#N/A N/A","N",_xll.BDP($B29&amp;" Corp",BG$1))))</f>
        <v>#NAME?</v>
      </c>
      <c r="BH29" s="125" t="e">
        <f ca="1">IF(tbl_coded[[#This Row],[ISIN]]="","",IF(OR(_xll.BDP($B29&amp;" Corp",BH$1)="#N/A N/A"),"",_xll.BDP($B29&amp;" Corp",BH$1)))</f>
        <v>#NAME?</v>
      </c>
      <c r="BI29" s="125" t="e">
        <f ca="1">IF(tbl_coded[[#This Row],[ISIN]]="","",IF(OR(tbl_coded[[#This Row],[Parent company tiker]]=""),"",IF(_xll.BDP(tbl_coded[[#This Row],[Parent company tiker]]&amp;" Equity",BI$1)="#N/A N/A","--",_xll.BDP(tbl_coded[[#This Row],[Parent company tiker]]&amp;" Equity",BI$1))))</f>
        <v>#NAME?</v>
      </c>
      <c r="BJ29" s="125" t="e">
        <f ca="1">IF(tbl_coded[[#This Row],[ISIN]]="","",IF(OR(tbl_coded[[#This Row],[Parent company tiker]]=""),"",IF(_xll.BDP(tbl_coded[[#This Row],[Parent company tiker]]&amp;" Equity",BJ$1)="#N/A N/A","--",_xll.BDP(tbl_coded[[#This Row],[Parent company tiker]]&amp;" Equity",BJ$1))))</f>
        <v>#NAME?</v>
      </c>
      <c r="BK29" s="125" t="e">
        <f ca="1">IF(tbl_coded[[#This Row],[ISIN]]="","",IF(OR(tbl_coded[[#This Row],[Parent company tiker]]=""),"",IF(_xll.BDP(tbl_coded[[#This Row],[Parent company tiker]]&amp;" Equity",BK$1)="#N/A N/A","--",_xll.BDP(tbl_coded[[#This Row],[Parent company tiker]]&amp;" Equity",BK$1))))</f>
        <v>#NAME?</v>
      </c>
      <c r="BL29" s="125" t="e">
        <f ca="1">IF(tbl_coded[[#This Row],[ISIN]]="","",IF(OR(tbl_coded[[#This Row],[Parent company tiker]]=""),"",IF(_xll.BDP(tbl_coded[[#This Row],[Parent company tiker]]&amp;" Equity",BL$1)="#N/A N/A","--",_xll.BDP(tbl_coded[[#This Row],[Parent company tiker]]&amp;" Equity",BL$1))))</f>
        <v>#NAME?</v>
      </c>
      <c r="BM2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 s="125" t="e">
        <f ca="1">IF(tbl_coded[[#This Row],[Column9]]&lt;&gt;"--",tbl_coded[[#This Row],[G''tor rating]],IF(tbl_coded[[#This Row],[KPW Name]]&lt;&gt;"",tbl_coded[[#This Row],[KPW Rating]],IF(tbl_coded[[#This Row],[Parent company tiker]]&lt;&gt;"",tbl_coded[[#This Row],[parent评级]],tbl_coded[[#This Row],[Issuer rating]])))</f>
        <v>#NAME?</v>
      </c>
      <c r="BO29" s="159" t="str">
        <f ca="1">IFERROR(IF(tbl_coded[[#This Row],[GREEN]]="Y","GREEN",IF(tbl_coded[[#This Row],[SUSTAINABLE]]="Y","SUSTAINABLE",IF(tbl_coded[[#This Row],[SOCIAL]]="Y","SOCIAL",IF(tbl_coded[[#This Row],[Sustainable linked]]="Y","SUSTAINABLE LINKED"," ")))),"")</f>
        <v/>
      </c>
      <c r="BP29" s="134"/>
    </row>
    <row r="30" spans="1:74" ht="15" customHeight="1">
      <c r="A30" s="119">
        <v>28</v>
      </c>
      <c r="B30" s="120" t="str">
        <f>IF(美元债一级!$C$4:$C$1048576&lt;&gt;"",美元债一级!C31,"")</f>
        <v>XS2708697342</v>
      </c>
      <c r="C30" s="121" t="e">
        <f ca="1">IF(tbl_coded[[#This Row],[ISIN]]="","",IF(tbl_coded[[#This Row],[Index]]&gt;$A$1,"",IF(_xll.BDP($B30&amp;" Corp",C$1)="#N/A N/A","",_xll.BDP($B30&amp;" Corp",C$1))))</f>
        <v>#NAME?</v>
      </c>
      <c r="D30" s="121" t="e">
        <f ca="1">IF(tbl_coded[[#This Row],[ISIN]]="","",IF(_xll.BDP($B30&amp;" Corp",D$1)="#N/A N/A","",_xll.BDP($B30&amp;" Corp",D$1)))</f>
        <v>#NAME?</v>
      </c>
      <c r="E30" s="121" t="e">
        <f ca="1">IF(tbl_coded[[#This Row],[ISIN]]="","",IF(_xll.BDP($B30&amp;" Corp",E$1)="#N/A N/A","--",_xll.BDP($B30&amp;" Corp",E$1)))</f>
        <v>#NAME?</v>
      </c>
      <c r="F30" s="121" t="e">
        <f ca="1">IF(tbl_coded[[#This Row],[ISIN]]="","",IF(_xll.BDS($B30&amp;" Corp",F$1)="#N/A Field Not Applicable","",_xll.BDS($B30&amp;" Corp",F$1)))</f>
        <v>#NAME?</v>
      </c>
      <c r="G30" s="121" t="e">
        <f ca="1">IF(tbl_coded[[#This Row],[ISIN]]="","",IF(_xll.BDP($F30&amp;" CompanyID",G$1)="#N/A Invalid Security","",_xll.BDP($F30&amp;" CompanyID",G$1)))</f>
        <v>#NAME?</v>
      </c>
      <c r="H30" s="121" t="e">
        <f ca="1">IF(tbl_coded[[#This Row],[ISIN]]="","",IF(_xll.BDP($B30&amp;" Corp",H$1)="#N/A N/A","--",_xll.BDP($B30&amp;" Corp",H$1)))</f>
        <v>#NAME?</v>
      </c>
      <c r="I30" s="121" t="e">
        <f ca="1">IF(tbl_coded[[#This Row],[ISIN]]="","",IF(_xll.BDP($B30&amp;" Corp",I$1)="#N/A N/A","--",_xll.BDP($B30&amp;" Corp",I$1)))</f>
        <v>#NAME?</v>
      </c>
      <c r="J30" s="121" t="e">
        <f ca="1">IF(tbl_coded[[#This Row],[ISIN]]="","",IF(_xll.BDP($B30&amp;" Corp",J$1)="#N/A N/A","--",_xll.BDP($B30&amp;" Corp",J$1)))</f>
        <v>#NAME?</v>
      </c>
      <c r="K30" s="121" t="e">
        <f ca="1">IF(tbl_coded[[#This Row],[ISIN]]="","",IF(_xll.BDP($B30&amp;" Corp",K$1)="#N/A N/A","--",_xll.BDP($B30&amp;" Corp",K$1)))</f>
        <v>#NAME?</v>
      </c>
      <c r="L30" s="121" t="e">
        <f ca="1">IF(tbl_coded[[#This Row],[ISIN]]="","",IF(_xll.BDP($B30&amp;" Corp",L$1)="#N/A N/A","--",_xll.BDP($B30&amp;" Corp",L$1)))</f>
        <v>#NAME?</v>
      </c>
      <c r="M30" s="121" t="e">
        <f ca="1">IF(tbl_coded[[#This Row],[ISIN]]="","",IF(_xll.BDP($B30&amp;" Corp",M$1)="#N/A N/A","--",_xll.BDP($B30&amp;" Corp",M$1)))</f>
        <v>#NAME?</v>
      </c>
      <c r="N30" s="121" t="e">
        <f ca="1">IF(tbl_coded[[#This Row],[ISIN]]="","",IF(_xll.BDP($B30&amp;" Corp",N$1)="#N/A N/A","--",_xll.BDP($B30&amp;" Corp",N$1)))</f>
        <v>#NAME?</v>
      </c>
      <c r="O30" s="122" t="e">
        <f ca="1">IF(tbl_coded[[#This Row],[ISIN]]="","",IF(_xll.BDP($B30&amp;" Corp",O$1)="#N/A N/A","--",_xll.BDP($B30&amp;" Corp",O$1)))</f>
        <v>#NAME?</v>
      </c>
      <c r="P30" s="122" t="e">
        <f ca="1">IF(tbl_coded[[#This Row],[ISIN]]="","",IF(_xll.BDP($B30&amp;" Corp",P$1)="#N/A N/A","--",_xll.BDP($B30&amp;" Corp",P$1)))</f>
        <v>#NAME?</v>
      </c>
      <c r="Q3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 s="122" t="e">
        <f ca="1">IF(tbl_coded[[#This Row],[ISIN]]="","",IF(OR(_xll.BDP($B30&amp;" Corp",R$1)="#N/A N/A",_xll.BDP($B30&amp;" Corp",R$1)="#N/A Invalid Security",_xll.BDP($B30&amp;" Corp",R$1)="#N/A Field Not Applicable"),"--",_xll.BDP($B30&amp;" Corp",R$1)))</f>
        <v>#NAME?</v>
      </c>
      <c r="S30" s="122" t="e">
        <f ca="1">IF(tbl_coded[[#This Row],[ISIN]]="","",IF(OR(_xll.BDP($R30&amp;" Equity",S$1)="#N/A N/A",_xll.BDP($R30&amp;" Equity",S$1)="#N/A Invalid Security"),"--",_xll.BDP($R30&amp;" Equity",S$1)))</f>
        <v>#NAME?</v>
      </c>
      <c r="T30" s="122" t="e">
        <f ca="1">IF(tbl_coded[[#This Row],[ISIN]]="","",IF(OR(_xll.BDP($R30&amp;" Equity",T$1)="#N/A N/A",_xll.BDP($R30&amp;" Equity",T$1)="#N/A Invalid Security"),"--",_xll.BDP($R30&amp;" Equity",T$1)))</f>
        <v>#NAME?</v>
      </c>
      <c r="U30" s="122" t="e">
        <f ca="1">IF(tbl_coded[[#This Row],[ISIN]]="","",IF(OR(_xll.BDP($R30&amp;" Equity",U$1)="#N/A N/A",_xll.BDP($R30&amp;" Equity",U$1)="#N/A Invalid Security"),"--",_xll.BDP($R30&amp;" Equity",U$1)))</f>
        <v>#NAME?</v>
      </c>
      <c r="V30" s="122" t="e">
        <f ca="1">IF(tbl_coded[[#This Row],[ISIN]]="","",IF(OR(_xll.BDP($R30&amp;" Equity",V$1)="#N/A N/A",_xll.BDP($R30&amp;" Equity",V$1)="#N/A Invalid Security"),"--",_xll.BDP($R30&amp;" Equity",V$1)))</f>
        <v>#NAME?</v>
      </c>
      <c r="W30" s="122" t="e">
        <f ca="1">IF(tbl_coded[[#This Row],[ISIN]]="","",IF(OR(_xll.BDP($R30&amp;" Equity",W$1)="#N/A N/A",_xll.BDP($R30&amp;" Equity",W$1)="#N/A Invalid Security"),"--",_xll.BDP($R30&amp;" Equity",W$1)))</f>
        <v>#NAME?</v>
      </c>
      <c r="X30" s="122" t="e">
        <f ca="1">IF(tbl_coded[[#This Row],[ISIN]]="","",IF(OR(_xll.BDP($R30&amp;" Equity",X$1)="#N/A N/A",_xll.BDP($R30&amp;" Equity",X$1)="#N/A Invalid Security"),"--",_xll.BDP($R30&amp;" Equity",X$1)))</f>
        <v>#NAME?</v>
      </c>
      <c r="Y3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 s="122" t="str">
        <f ca="1">IF(tbl_coded[[#This Row],[ISIN]]="","",IF(ISNUMBER(_xll.BDP(B30&amp;" Corp",Z$1)),_xll.BDP(B30&amp;" Corp",Z$1),""))</f>
        <v/>
      </c>
      <c r="AA30" s="122" t="str">
        <f ca="1">IF(tbl_coded[[#This Row],[ISIN]]="","",IF(ISNUMBER(_xll.BDP(B30&amp;" Corp",AA$1)),_xll.BDP(B30&amp;" Corp",AA$1),""))</f>
        <v/>
      </c>
      <c r="AB30" s="122" t="str">
        <f ca="1">IF(tbl_coded[[#This Row],[ISIN]]="","",IF(ISNUMBER(_xll.BDP(B30&amp;" Corp",AB$1)),_xll.BDP(B30&amp;" Corp",AB$1),""))</f>
        <v/>
      </c>
      <c r="AC30" s="122" t="str">
        <f ca="1">IF(tbl_coded[[#This Row],[ISIN]]="","",IF(ISNUMBER(_xll.BDP(B30&amp;" Corp",AC$1)),_xll.BDP(B30&amp;" Corp",AC$1),""))</f>
        <v/>
      </c>
      <c r="AD30" s="122" t="e">
        <f ca="1">IF(tbl_coded[[#This Row],[ISIN]]="","",IF((_xll.BDP(B30&amp;" Corp",AD$1))="#N/A Field Not Applicable","",_xll.BDP(B30&amp;" Corp",AD$1)))</f>
        <v>#NAME?</v>
      </c>
      <c r="AE30" s="122" t="e">
        <f ca="1">IF(tbl_coded[[#This Row],[ISIN]]="","",IF((_xll.BDP(B30&amp;" Corp",AE$1))="#N/A N/A","--",_xll.BDP(B30&amp;" Corp",AE$1)))</f>
        <v>#NAME?</v>
      </c>
      <c r="AF30" s="122" t="e">
        <f ca="1">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#NAME?</v>
      </c>
      <c r="AG3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 s="123" t="e">
        <f ca="1">IF(tbl_coded[[#This Row],[ISIN]]="","",IF(_xll.BDP($B30&amp;" Corp",AI$1)="#N/A N/A","--",_xll.BDP($B30&amp;" Corp",AI$1)))</f>
        <v>#NAME?</v>
      </c>
      <c r="AJ30" s="122" t="e">
        <f ca="1">IF(tbl_coded[[#This Row],[ISIN]]="","",IF(OR(_xll.BDP(_xll.BDP(tbl_coded[[#This Row],[ISIN]]&amp;" Corp", "ISSUER_EQUITY_TICKER")&amp;" Equity",AJ$1)="#N/A N/A"),"--",_xll.BDP(_xll.BDP(tbl_coded[[#This Row],[ISIN]]&amp;" Corp", "ISSUER_EQUITY_TICKER")&amp;" Equity",AJ$1)))</f>
        <v>#NAME?</v>
      </c>
      <c r="AK3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25" t="e">
        <f ca="1">IF(tbl_coded[[#This Row],[ISIN]]="","",IF(OR(_xll.BDP(_xll.BDP(tbl_coded[[#This Row],[ISIN]]&amp;" Corp", "ISSUER_EQUITY_TICKER")&amp;" Equity",AL$1)="#N/A N/A"),"--",_xll.BDP(_xll.BDP(tbl_coded[[#This Row],[ISIN]]&amp;" Corp", "ISSUER_EQUITY_TICKER")&amp;" Equity",AL$1)))</f>
        <v>#NAME?</v>
      </c>
      <c r="AM30" s="125" t="e">
        <f ca="1">IF(tbl_coded[[#This Row],[ISIN]]="","",IF(_xll.BDS($B30&amp;" Corp",AM$1)="#N/A Field Not Applicable","",_xll.BDS($B30&amp;" Corp",AM$1)))</f>
        <v>#NAME?</v>
      </c>
      <c r="AN30" s="125" t="e">
        <f ca="1">IF(tbl_coded[[#This Row],[ISIN]]="","",IF(_xll.BDP(tbl_coded[[#This Row],[KPW Provider BBID]]&amp;" CompanyID","NAME")="#N/A Invalid Security","",_xll.BDP(tbl_coded[[#This Row],[KPW Provider BBID]]&amp;" CompanyID","NAME")))</f>
        <v>#NAME?</v>
      </c>
      <c r="AO30" s="125" t="e">
        <f ca="1">IF(tbl_coded[[#This Row],[ISIN]]="","",IF(_xll.BDP(tbl_coded[[#This Row],[KPW Provider BBID]]&amp;" CompanyID",$AO$1)="#N/A Invalid Security","--",IF(_xll.BDP(tbl_coded[[#This Row],[KPW Provider BBID]]&amp;" CompanyID",$AO$1)="#N/A N/A","--",_xll.BDP(tbl_coded[[#This Row],[KPW Provider BBID]]&amp;" CompanyID",$AO$1))))</f>
        <v>#NAME?</v>
      </c>
      <c r="AP30" s="125" t="e">
        <f ca="1">IF(tbl_coded[[#This Row],[ISIN]]="","",IF(_xll.BDP(tbl_coded[[#This Row],[KPW Provider BBID]]&amp;" CompanyID",$AP$1)="#N/A Invalid Security","--",IF(_xll.BDP(tbl_coded[[#This Row],[KPW Provider BBID]]&amp;" CompanyID",$AP$1)="#N/A N/A","--",_xll.BDP(tbl_coded[[#This Row],[KPW Provider BBID]]&amp;" CompanyID",$AP$1))))</f>
        <v>#NAME?</v>
      </c>
      <c r="AQ30" s="125" t="e">
        <f ca="1">IF(tbl_coded[[#This Row],[ISIN]]="","",IF(_xll.BDP(tbl_coded[[#This Row],[KPW Provider BBID]]&amp;" CompanyID",$AQ$1)="#N/A Invalid Security","--",IF(_xll.BDP(tbl_coded[[#This Row],[KPW Provider BBID]]&amp;" CompanyID",$AQ$1)="#N/A N/A","--",_xll.BDP(tbl_coded[[#This Row],[KPW Provider BBID]]&amp;" CompanyID",$AQ$1))))</f>
        <v>#NAME?</v>
      </c>
      <c r="AR30" s="125" t="e">
        <f ca="1">IF(tbl_coded[[#This Row],[ISIN]]="","",tbl_coded[[#This Row],[穆迪KPW评级]]&amp;"/"&amp;tbl_coded[[#This Row],[SPKPW评级]]&amp;"/"&amp;tbl_coded[[#This Row],[FITCHKPW评级]])</f>
        <v>#NAME?</v>
      </c>
      <c r="AS30" s="125" t="e">
        <f ca="1">IF(tbl_coded[[#This Row],[ISIN]]="","",IF(OR(_xll.BDP($B30&amp;" Corp",AS$1)="#N/A N/A"),"--",_xll.BDP($B30&amp;" Corp",AS$1)))</f>
        <v>#NAME?</v>
      </c>
      <c r="AT30" s="125" t="e">
        <f ca="1">IF(tbl_coded[[#This Row],[ISIN]]="","",IF(_xll.BDS($B30&amp;" Corp",AT$1)="#N/A Field Not Applicable","",_xll.BDS($B30&amp;" Corp",AT$1)))</f>
        <v>#NAME?</v>
      </c>
      <c r="AU30" s="125" t="e">
        <f ca="1">IF(tbl_coded[[#This Row],[SBLC Provider BBID]]="","",_xll.BDP(tbl_coded[[#This Row],[SBLC Provider BBID]]&amp;" CompanyID","NAME"))</f>
        <v>#NAME?</v>
      </c>
      <c r="AV30" s="125" t="e">
        <f ca="1">IF(tbl_coded[[#This Row],[ISIN]]="","",IF(OR(_xll.BDP($B30&amp;" Corp",AV$1)="#N/A N/A"),"--",TEXT(_xll.BDP($B30&amp;" Corp",AV$1),"yyyy/mm/dd")))</f>
        <v>#NAME?</v>
      </c>
      <c r="AW30" s="125" t="e">
        <f ca="1">IF(tbl_coded[[#This Row],[ISIN]]="","",IF(OR(_xll.BDP($B30&amp;" Corp",AW$1)="#N/A N/A"),"--",TEXT(_xll.BDP($B30&amp;" Corp",AW$1),"yyyy/mm/dd")))</f>
        <v>#NAME?</v>
      </c>
      <c r="AX30" s="125" t="e">
        <f ca="1">IF(tbl_coded[[#This Row],[ISIN]]="","",IF(OR(_xll.BDP($B30&amp;" Corp",AX$1)="#N/A N/A"),"--",TEXT(_xll.BDP($B30&amp;" Corp",AX$1),"yyyy/mm/dd")))</f>
        <v>#NAME?</v>
      </c>
      <c r="AY30" s="125" t="e">
        <f ca="1">IF(tbl_coded[[#This Row],[ISIN]]="","",IF(OR(_xll.BDP($B30&amp;" Corp",AY$1)="#N/A Field Not Applicable"),"--",TEXT(_xll.BDP($B30&amp;" Corp",AY$1),"yyyy/mm/dd")))</f>
        <v>#NAME?</v>
      </c>
      <c r="AZ30" s="125" t="e">
        <f ca="1">IF(tbl_coded[[#This Row],[ISIN]]="","",IF(OR(_xll.BDP($B30&amp;" Corp",AZ$1)="#N/A N/A"),"--",_xll.BDP($B30&amp;" Corp",AZ$1)))</f>
        <v>#NAME?</v>
      </c>
      <c r="BA30" s="125" t="e">
        <f ca="1">IF(tbl_coded[[#This Row],[ISIN]]="","",IF(OR(_xll.BDP($B30&amp;" Corp",BA$1)="#N/A N/A"),"--",_xll.BDP($B30&amp;" Corp",BA$1)))</f>
        <v>#NAME?</v>
      </c>
      <c r="BB30" s="125" t="e">
        <f ca="1">IF(tbl_coded[[#This Row],[ISIN]]="","",IF(OR(_xll.BDP($B30&amp;" Corp",BB$1)="#N/A N/A"),"--",_xll.BDP($B30&amp;" Corp",BB$1)))</f>
        <v>#NAME?</v>
      </c>
      <c r="BC30" s="125" t="e">
        <f ca="1">IF(tbl_coded[[#This Row],[ISIN]]="","",IF(OR(_xll.BDP($B30&amp;" Corp",BC$1)="#N/A Field Not Applicable"),"--",_xll.BDP($B30&amp;" Corp",BC$1)))</f>
        <v>#NAME?</v>
      </c>
      <c r="BD30" s="125" t="e">
        <f ca="1">IF(tbl_coded[[#This Row],[ISIN]]="","",IF(OR(_xll.BDP($B30&amp;" Corp",BD$1)="#N/A Field Not Applicable"),"--",_xll.BDP($B30&amp;" Corp",BD$1)))</f>
        <v>#NAME?</v>
      </c>
      <c r="BE30" s="125" t="e">
        <f ca="1">IF(tbl_coded[[#This Row],[ISIN]]="","",IF(OR(_xll.BDP($B30&amp;" Corp",BE$1)="#N/A Field Not Applicable"),"--",_xll.BDP($B30&amp;" Corp",BE$1)))</f>
        <v>#NAME?</v>
      </c>
      <c r="BF30" s="125" t="e">
        <f ca="1">IF(tbl_coded[[#This Row],[ISIN]]="","",IF(OR(_xll.BDP($B30&amp;" Corp",BF$1)="#N/A Field Not Applicable"),"--",_xll.BDP($B30&amp;" Corp",BF$1)))</f>
        <v>#NAME?</v>
      </c>
      <c r="BG30" s="125" t="e">
        <f ca="1">IF(tbl_coded[[#This Row],[ISIN]]="","",IF(OR(_xll.BDP($B30&amp;" Corp",BG$1)="#N/A Field Not Applicable"),"--",IF(_xll.BDP($B30&amp;" Corp",BG$1)="#N/A N/A","N",_xll.BDP($B30&amp;" Corp",BG$1))))</f>
        <v>#NAME?</v>
      </c>
      <c r="BH30" s="125" t="e">
        <f ca="1">IF(tbl_coded[[#This Row],[ISIN]]="","",IF(OR(_xll.BDP($B30&amp;" Corp",BH$1)="#N/A N/A"),"",_xll.BDP($B30&amp;" Corp",BH$1)))</f>
        <v>#NAME?</v>
      </c>
      <c r="BI30" s="125" t="e">
        <f ca="1">IF(tbl_coded[[#This Row],[ISIN]]="","",IF(OR(tbl_coded[[#This Row],[Parent company tiker]]=""),"",IF(_xll.BDP(tbl_coded[[#This Row],[Parent company tiker]]&amp;" Equity",BI$1)="#N/A N/A","--",_xll.BDP(tbl_coded[[#This Row],[Parent company tiker]]&amp;" Equity",BI$1))))</f>
        <v>#NAME?</v>
      </c>
      <c r="BJ30" s="125" t="e">
        <f ca="1">IF(tbl_coded[[#This Row],[ISIN]]="","",IF(OR(tbl_coded[[#This Row],[Parent company tiker]]=""),"",IF(_xll.BDP(tbl_coded[[#This Row],[Parent company tiker]]&amp;" Equity",BJ$1)="#N/A N/A","--",_xll.BDP(tbl_coded[[#This Row],[Parent company tiker]]&amp;" Equity",BJ$1))))</f>
        <v>#NAME?</v>
      </c>
      <c r="BK30" s="125" t="e">
        <f ca="1">IF(tbl_coded[[#This Row],[ISIN]]="","",IF(OR(tbl_coded[[#This Row],[Parent company tiker]]=""),"",IF(_xll.BDP(tbl_coded[[#This Row],[Parent company tiker]]&amp;" Equity",BK$1)="#N/A N/A","--",_xll.BDP(tbl_coded[[#This Row],[Parent company tiker]]&amp;" Equity",BK$1))))</f>
        <v>#NAME?</v>
      </c>
      <c r="BL30" s="125" t="e">
        <f ca="1">IF(tbl_coded[[#This Row],[ISIN]]="","",IF(OR(tbl_coded[[#This Row],[Parent company tiker]]=""),"",IF(_xll.BDP(tbl_coded[[#This Row],[Parent company tiker]]&amp;" Equity",BL$1)="#N/A N/A","--",_xll.BDP(tbl_coded[[#This Row],[Parent company tiker]]&amp;" Equity",BL$1))))</f>
        <v>#NAME?</v>
      </c>
      <c r="BM3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 s="125" t="e">
        <f ca="1">IF(tbl_coded[[#This Row],[Column9]]&lt;&gt;"--",tbl_coded[[#This Row],[G''tor rating]],IF(tbl_coded[[#This Row],[KPW Name]]&lt;&gt;"",tbl_coded[[#This Row],[KPW Rating]],IF(tbl_coded[[#This Row],[Parent company tiker]]&lt;&gt;"",tbl_coded[[#This Row],[parent评级]],tbl_coded[[#This Row],[Issuer rating]])))</f>
        <v>#NAME?</v>
      </c>
      <c r="BO30" s="159" t="str">
        <f ca="1">IFERROR(IF(tbl_coded[[#This Row],[GREEN]]="Y","GREEN",IF(tbl_coded[[#This Row],[SUSTAINABLE]]="Y","SUSTAINABLE",IF(tbl_coded[[#This Row],[SOCIAL]]="Y","SOCIAL",IF(tbl_coded[[#This Row],[Sustainable linked]]="Y","SUSTAINABLE LINKED"," ")))),"")</f>
        <v/>
      </c>
      <c r="BP30" s="134"/>
    </row>
    <row r="31" spans="1:74" ht="15" customHeight="1">
      <c r="A31" s="119">
        <v>29</v>
      </c>
      <c r="B31" s="120" t="str">
        <f>IF(美元债一级!$C$4:$C$1048576&lt;&gt;"",美元债一级!C32,"")</f>
        <v>XS2696043103</v>
      </c>
      <c r="C31" s="121" t="e">
        <f ca="1">IF(tbl_coded[[#This Row],[ISIN]]="","",IF(tbl_coded[[#This Row],[Index]]&gt;$A$1,"",IF(_xll.BDP($B31&amp;" Corp",C$1)="#N/A N/A","",_xll.BDP($B31&amp;" Corp",C$1))))</f>
        <v>#NAME?</v>
      </c>
      <c r="D31" s="121" t="e">
        <f ca="1">IF(tbl_coded[[#This Row],[ISIN]]="","",IF(_xll.BDP($B31&amp;" Corp",D$1)="#N/A N/A","",_xll.BDP($B31&amp;" Corp",D$1)))</f>
        <v>#NAME?</v>
      </c>
      <c r="E31" s="121" t="e">
        <f ca="1">IF(tbl_coded[[#This Row],[ISIN]]="","",IF(_xll.BDP($B31&amp;" Corp",E$1)="#N/A N/A","--",_xll.BDP($B31&amp;" Corp",E$1)))</f>
        <v>#NAME?</v>
      </c>
      <c r="F31" s="121" t="e">
        <f ca="1">IF(tbl_coded[[#This Row],[ISIN]]="","",IF(_xll.BDS($B31&amp;" Corp",F$1)="#N/A Field Not Applicable","",_xll.BDS($B31&amp;" Corp",F$1)))</f>
        <v>#NAME?</v>
      </c>
      <c r="G31" s="121" t="e">
        <f ca="1">IF(tbl_coded[[#This Row],[ISIN]]="","",IF(_xll.BDP($F31&amp;" CompanyID",G$1)="#N/A Invalid Security","",_xll.BDP($F31&amp;" CompanyID",G$1)))</f>
        <v>#NAME?</v>
      </c>
      <c r="H31" s="121" t="e">
        <f ca="1">IF(tbl_coded[[#This Row],[ISIN]]="","",IF(_xll.BDP($B31&amp;" Corp",H$1)="#N/A N/A","--",_xll.BDP($B31&amp;" Corp",H$1)))</f>
        <v>#NAME?</v>
      </c>
      <c r="I31" s="121" t="e">
        <f ca="1">IF(tbl_coded[[#This Row],[ISIN]]="","",IF(_xll.BDP($B31&amp;" Corp",I$1)="#N/A N/A","--",_xll.BDP($B31&amp;" Corp",I$1)))</f>
        <v>#NAME?</v>
      </c>
      <c r="J31" s="121" t="e">
        <f ca="1">IF(tbl_coded[[#This Row],[ISIN]]="","",IF(_xll.BDP($B31&amp;" Corp",J$1)="#N/A N/A","--",_xll.BDP($B31&amp;" Corp",J$1)))</f>
        <v>#NAME?</v>
      </c>
      <c r="K31" s="121" t="e">
        <f ca="1">IF(tbl_coded[[#This Row],[ISIN]]="","",IF(_xll.BDP($B31&amp;" Corp",K$1)="#N/A N/A","--",_xll.BDP($B31&amp;" Corp",K$1)))</f>
        <v>#NAME?</v>
      </c>
      <c r="L31" s="121" t="e">
        <f ca="1">IF(tbl_coded[[#This Row],[ISIN]]="","",IF(_xll.BDP($B31&amp;" Corp",L$1)="#N/A N/A","--",_xll.BDP($B31&amp;" Corp",L$1)))</f>
        <v>#NAME?</v>
      </c>
      <c r="M31" s="121" t="e">
        <f ca="1">IF(tbl_coded[[#This Row],[ISIN]]="","",IF(_xll.BDP($B31&amp;" Corp",M$1)="#N/A N/A","--",_xll.BDP($B31&amp;" Corp",M$1)))</f>
        <v>#NAME?</v>
      </c>
      <c r="N31" s="121" t="e">
        <f ca="1">IF(tbl_coded[[#This Row],[ISIN]]="","",IF(_xll.BDP($B31&amp;" Corp",N$1)="#N/A N/A","--",_xll.BDP($B31&amp;" Corp",N$1)))</f>
        <v>#NAME?</v>
      </c>
      <c r="O31" s="122" t="e">
        <f ca="1">IF(tbl_coded[[#This Row],[ISIN]]="","",IF(_xll.BDP($B31&amp;" Corp",O$1)="#N/A N/A","--",_xll.BDP($B31&amp;" Corp",O$1)))</f>
        <v>#NAME?</v>
      </c>
      <c r="P31" s="122" t="e">
        <f ca="1">IF(tbl_coded[[#This Row],[ISIN]]="","",IF(_xll.BDP($B31&amp;" Corp",P$1)="#N/A N/A","--",_xll.BDP($B31&amp;" Corp",P$1)))</f>
        <v>#NAME?</v>
      </c>
      <c r="Q3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 s="122" t="e">
        <f ca="1">IF(tbl_coded[[#This Row],[ISIN]]="","",IF(OR(_xll.BDP($B31&amp;" Corp",R$1)="#N/A N/A",_xll.BDP($B31&amp;" Corp",R$1)="#N/A Invalid Security",_xll.BDP($B31&amp;" Corp",R$1)="#N/A Field Not Applicable"),"--",_xll.BDP($B31&amp;" Corp",R$1)))</f>
        <v>#NAME?</v>
      </c>
      <c r="S31" s="122" t="e">
        <f ca="1">IF(tbl_coded[[#This Row],[ISIN]]="","",IF(OR(_xll.BDP($R31&amp;" Equity",S$1)="#N/A N/A",_xll.BDP($R31&amp;" Equity",S$1)="#N/A Invalid Security"),"--",_xll.BDP($R31&amp;" Equity",S$1)))</f>
        <v>#NAME?</v>
      </c>
      <c r="T31" s="122" t="e">
        <f ca="1">IF(tbl_coded[[#This Row],[ISIN]]="","",IF(OR(_xll.BDP($R31&amp;" Equity",T$1)="#N/A N/A",_xll.BDP($R31&amp;" Equity",T$1)="#N/A Invalid Security"),"--",_xll.BDP($R31&amp;" Equity",T$1)))</f>
        <v>#NAME?</v>
      </c>
      <c r="U31" s="122" t="e">
        <f ca="1">IF(tbl_coded[[#This Row],[ISIN]]="","",IF(OR(_xll.BDP($R31&amp;" Equity",U$1)="#N/A N/A",_xll.BDP($R31&amp;" Equity",U$1)="#N/A Invalid Security"),"--",_xll.BDP($R31&amp;" Equity",U$1)))</f>
        <v>#NAME?</v>
      </c>
      <c r="V31" s="122" t="e">
        <f ca="1">IF(tbl_coded[[#This Row],[ISIN]]="","",IF(OR(_xll.BDP($R31&amp;" Equity",V$1)="#N/A N/A",_xll.BDP($R31&amp;" Equity",V$1)="#N/A Invalid Security"),"--",_xll.BDP($R31&amp;" Equity",V$1)))</f>
        <v>#NAME?</v>
      </c>
      <c r="W31" s="122" t="e">
        <f ca="1">IF(tbl_coded[[#This Row],[ISIN]]="","",IF(OR(_xll.BDP($R31&amp;" Equity",W$1)="#N/A N/A",_xll.BDP($R31&amp;" Equity",W$1)="#N/A Invalid Security"),"--",_xll.BDP($R31&amp;" Equity",W$1)))</f>
        <v>#NAME?</v>
      </c>
      <c r="X31" s="122" t="e">
        <f ca="1">IF(tbl_coded[[#This Row],[ISIN]]="","",IF(OR(_xll.BDP($R31&amp;" Equity",X$1)="#N/A N/A",_xll.BDP($R31&amp;" Equity",X$1)="#N/A Invalid Security"),"--",_xll.BDP($R31&amp;" Equity",X$1)))</f>
        <v>#NAME?</v>
      </c>
      <c r="Y3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 s="122" t="str">
        <f ca="1">IF(tbl_coded[[#This Row],[ISIN]]="","",IF(ISNUMBER(_xll.BDP(B31&amp;" Corp",Z$1)),_xll.BDP(B31&amp;" Corp",Z$1),""))</f>
        <v/>
      </c>
      <c r="AA31" s="122" t="str">
        <f ca="1">IF(tbl_coded[[#This Row],[ISIN]]="","",IF(ISNUMBER(_xll.BDP(B31&amp;" Corp",AA$1)),_xll.BDP(B31&amp;" Corp",AA$1),""))</f>
        <v/>
      </c>
      <c r="AB31" s="122" t="str">
        <f ca="1">IF(tbl_coded[[#This Row],[ISIN]]="","",IF(ISNUMBER(_xll.BDP(B31&amp;" Corp",AB$1)),_xll.BDP(B31&amp;" Corp",AB$1),""))</f>
        <v/>
      </c>
      <c r="AC31" s="122" t="str">
        <f ca="1">IF(tbl_coded[[#This Row],[ISIN]]="","",IF(ISNUMBER(_xll.BDP(B31&amp;" Corp",AC$1)),_xll.BDP(B31&amp;" Corp",AC$1),""))</f>
        <v/>
      </c>
      <c r="AD31" s="122" t="e">
        <f ca="1">IF(tbl_coded[[#This Row],[ISIN]]="","",IF((_xll.BDP(B31&amp;" Corp",AD$1))="#N/A Field Not Applicable","",_xll.BDP(B31&amp;" Corp",AD$1)))</f>
        <v>#NAME?</v>
      </c>
      <c r="AE31" s="122" t="e">
        <f ca="1">IF(tbl_coded[[#This Row],[ISIN]]="","",IF((_xll.BDP(B31&amp;" Corp",AE$1))="#N/A N/A","--",_xll.BDP(B31&amp;" Corp",AE$1)))</f>
        <v>#NAME?</v>
      </c>
      <c r="AF31" s="122" t="e">
        <f ca="1">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#NAME?</v>
      </c>
      <c r="AG3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 s="123" t="e">
        <f ca="1">IF(tbl_coded[[#This Row],[ISIN]]="","",IF(_xll.BDP($B31&amp;" Corp",AI$1)="#N/A N/A","--",_xll.BDP($B31&amp;" Corp",AI$1)))</f>
        <v>#NAME?</v>
      </c>
      <c r="AJ31" s="122" t="e">
        <f ca="1">IF(tbl_coded[[#This Row],[ISIN]]="","",IF(OR(_xll.BDP(_xll.BDP(tbl_coded[[#This Row],[ISIN]]&amp;" Corp", "ISSUER_EQUITY_TICKER")&amp;" Equity",AJ$1)="#N/A N/A"),"--",_xll.BDP(_xll.BDP(tbl_coded[[#This Row],[ISIN]]&amp;" Corp", "ISSUER_EQUITY_TICKER")&amp;" Equity",AJ$1)))</f>
        <v>#NAME?</v>
      </c>
      <c r="AK3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25" t="e">
        <f ca="1">IF(tbl_coded[[#This Row],[ISIN]]="","",IF(OR(_xll.BDP(_xll.BDP(tbl_coded[[#This Row],[ISIN]]&amp;" Corp", "ISSUER_EQUITY_TICKER")&amp;" Equity",AL$1)="#N/A N/A"),"--",_xll.BDP(_xll.BDP(tbl_coded[[#This Row],[ISIN]]&amp;" Corp", "ISSUER_EQUITY_TICKER")&amp;" Equity",AL$1)))</f>
        <v>#NAME?</v>
      </c>
      <c r="AM31" s="125" t="e">
        <f ca="1">IF(tbl_coded[[#This Row],[ISIN]]="","",IF(_xll.BDS($B31&amp;" Corp",AM$1)="#N/A Field Not Applicable","",_xll.BDS($B31&amp;" Corp",AM$1)))</f>
        <v>#NAME?</v>
      </c>
      <c r="AN31" s="125" t="e">
        <f ca="1">IF(tbl_coded[[#This Row],[ISIN]]="","",IF(_xll.BDP(tbl_coded[[#This Row],[KPW Provider BBID]]&amp;" CompanyID","NAME")="#N/A Invalid Security","",_xll.BDP(tbl_coded[[#This Row],[KPW Provider BBID]]&amp;" CompanyID","NAME")))</f>
        <v>#NAME?</v>
      </c>
      <c r="AO31" s="125" t="e">
        <f ca="1">IF(tbl_coded[[#This Row],[ISIN]]="","",IF(_xll.BDP(tbl_coded[[#This Row],[KPW Provider BBID]]&amp;" CompanyID",$AO$1)="#N/A Invalid Security","--",IF(_xll.BDP(tbl_coded[[#This Row],[KPW Provider BBID]]&amp;" CompanyID",$AO$1)="#N/A N/A","--",_xll.BDP(tbl_coded[[#This Row],[KPW Provider BBID]]&amp;" CompanyID",$AO$1))))</f>
        <v>#NAME?</v>
      </c>
      <c r="AP31" s="125" t="e">
        <f ca="1">IF(tbl_coded[[#This Row],[ISIN]]="","",IF(_xll.BDP(tbl_coded[[#This Row],[KPW Provider BBID]]&amp;" CompanyID",$AP$1)="#N/A Invalid Security","--",IF(_xll.BDP(tbl_coded[[#This Row],[KPW Provider BBID]]&amp;" CompanyID",$AP$1)="#N/A N/A","--",_xll.BDP(tbl_coded[[#This Row],[KPW Provider BBID]]&amp;" CompanyID",$AP$1))))</f>
        <v>#NAME?</v>
      </c>
      <c r="AQ31" s="125" t="e">
        <f ca="1">IF(tbl_coded[[#This Row],[ISIN]]="","",IF(_xll.BDP(tbl_coded[[#This Row],[KPW Provider BBID]]&amp;" CompanyID",$AQ$1)="#N/A Invalid Security","--",IF(_xll.BDP(tbl_coded[[#This Row],[KPW Provider BBID]]&amp;" CompanyID",$AQ$1)="#N/A N/A","--",_xll.BDP(tbl_coded[[#This Row],[KPW Provider BBID]]&amp;" CompanyID",$AQ$1))))</f>
        <v>#NAME?</v>
      </c>
      <c r="AR31" s="125" t="e">
        <f ca="1">IF(tbl_coded[[#This Row],[ISIN]]="","",tbl_coded[[#This Row],[穆迪KPW评级]]&amp;"/"&amp;tbl_coded[[#This Row],[SPKPW评级]]&amp;"/"&amp;tbl_coded[[#This Row],[FITCHKPW评级]])</f>
        <v>#NAME?</v>
      </c>
      <c r="AS31" s="125" t="e">
        <f ca="1">IF(tbl_coded[[#This Row],[ISIN]]="","",IF(OR(_xll.BDP($B31&amp;" Corp",AS$1)="#N/A N/A"),"--",_xll.BDP($B31&amp;" Corp",AS$1)))</f>
        <v>#NAME?</v>
      </c>
      <c r="AT31" s="125" t="e">
        <f ca="1">IF(tbl_coded[[#This Row],[ISIN]]="","",IF(_xll.BDS($B31&amp;" Corp",AT$1)="#N/A Field Not Applicable","",_xll.BDS($B31&amp;" Corp",AT$1)))</f>
        <v>#NAME?</v>
      </c>
      <c r="AU31" s="125" t="e">
        <f ca="1">IF(tbl_coded[[#This Row],[SBLC Provider BBID]]="","",_xll.BDP(tbl_coded[[#This Row],[SBLC Provider BBID]]&amp;" CompanyID","NAME"))</f>
        <v>#NAME?</v>
      </c>
      <c r="AV31" s="125" t="e">
        <f ca="1">IF(tbl_coded[[#This Row],[ISIN]]="","",IF(OR(_xll.BDP($B31&amp;" Corp",AV$1)="#N/A N/A"),"--",TEXT(_xll.BDP($B31&amp;" Corp",AV$1),"yyyy/mm/dd")))</f>
        <v>#NAME?</v>
      </c>
      <c r="AW31" s="125" t="e">
        <f ca="1">IF(tbl_coded[[#This Row],[ISIN]]="","",IF(OR(_xll.BDP($B31&amp;" Corp",AW$1)="#N/A N/A"),"--",TEXT(_xll.BDP($B31&amp;" Corp",AW$1),"yyyy/mm/dd")))</f>
        <v>#NAME?</v>
      </c>
      <c r="AX31" s="125" t="e">
        <f ca="1">IF(tbl_coded[[#This Row],[ISIN]]="","",IF(OR(_xll.BDP($B31&amp;" Corp",AX$1)="#N/A N/A"),"--",TEXT(_xll.BDP($B31&amp;" Corp",AX$1),"yyyy/mm/dd")))</f>
        <v>#NAME?</v>
      </c>
      <c r="AY31" s="125" t="e">
        <f ca="1">IF(tbl_coded[[#This Row],[ISIN]]="","",IF(OR(_xll.BDP($B31&amp;" Corp",AY$1)="#N/A Field Not Applicable"),"--",TEXT(_xll.BDP($B31&amp;" Corp",AY$1),"yyyy/mm/dd")))</f>
        <v>#NAME?</v>
      </c>
      <c r="AZ31" s="125" t="e">
        <f ca="1">IF(tbl_coded[[#This Row],[ISIN]]="","",IF(OR(_xll.BDP($B31&amp;" Corp",AZ$1)="#N/A N/A"),"--",_xll.BDP($B31&amp;" Corp",AZ$1)))</f>
        <v>#NAME?</v>
      </c>
      <c r="BA31" s="125" t="e">
        <f ca="1">IF(tbl_coded[[#This Row],[ISIN]]="","",IF(OR(_xll.BDP($B31&amp;" Corp",BA$1)="#N/A N/A"),"--",_xll.BDP($B31&amp;" Corp",BA$1)))</f>
        <v>#NAME?</v>
      </c>
      <c r="BB31" s="125" t="e">
        <f ca="1">IF(tbl_coded[[#This Row],[ISIN]]="","",IF(OR(_xll.BDP($B31&amp;" Corp",BB$1)="#N/A N/A"),"--",_xll.BDP($B31&amp;" Corp",BB$1)))</f>
        <v>#NAME?</v>
      </c>
      <c r="BC31" s="125" t="e">
        <f ca="1">IF(tbl_coded[[#This Row],[ISIN]]="","",IF(OR(_xll.BDP($B31&amp;" Corp",BC$1)="#N/A Field Not Applicable"),"--",_xll.BDP($B31&amp;" Corp",BC$1)))</f>
        <v>#NAME?</v>
      </c>
      <c r="BD31" s="125" t="e">
        <f ca="1">IF(tbl_coded[[#This Row],[ISIN]]="","",IF(OR(_xll.BDP($B31&amp;" Corp",BD$1)="#N/A Field Not Applicable"),"--",_xll.BDP($B31&amp;" Corp",BD$1)))</f>
        <v>#NAME?</v>
      </c>
      <c r="BE31" s="125" t="e">
        <f ca="1">IF(tbl_coded[[#This Row],[ISIN]]="","",IF(OR(_xll.BDP($B31&amp;" Corp",BE$1)="#N/A Field Not Applicable"),"--",_xll.BDP($B31&amp;" Corp",BE$1)))</f>
        <v>#NAME?</v>
      </c>
      <c r="BF31" s="125" t="e">
        <f ca="1">IF(tbl_coded[[#This Row],[ISIN]]="","",IF(OR(_xll.BDP($B31&amp;" Corp",BF$1)="#N/A Field Not Applicable"),"--",_xll.BDP($B31&amp;" Corp",BF$1)))</f>
        <v>#NAME?</v>
      </c>
      <c r="BG31" s="125" t="e">
        <f ca="1">IF(tbl_coded[[#This Row],[ISIN]]="","",IF(OR(_xll.BDP($B31&amp;" Corp",BG$1)="#N/A Field Not Applicable"),"--",IF(_xll.BDP($B31&amp;" Corp",BG$1)="#N/A N/A","N",_xll.BDP($B31&amp;" Corp",BG$1))))</f>
        <v>#NAME?</v>
      </c>
      <c r="BH31" s="125" t="e">
        <f ca="1">IF(tbl_coded[[#This Row],[ISIN]]="","",IF(OR(_xll.BDP($B31&amp;" Corp",BH$1)="#N/A N/A"),"",_xll.BDP($B31&amp;" Corp",BH$1)))</f>
        <v>#NAME?</v>
      </c>
      <c r="BI31" s="125" t="e">
        <f ca="1">IF(tbl_coded[[#This Row],[ISIN]]="","",IF(OR(tbl_coded[[#This Row],[Parent company tiker]]=""),"",IF(_xll.BDP(tbl_coded[[#This Row],[Parent company tiker]]&amp;" Equity",BI$1)="#N/A N/A","--",_xll.BDP(tbl_coded[[#This Row],[Parent company tiker]]&amp;" Equity",BI$1))))</f>
        <v>#NAME?</v>
      </c>
      <c r="BJ31" s="125" t="e">
        <f ca="1">IF(tbl_coded[[#This Row],[ISIN]]="","",IF(OR(tbl_coded[[#This Row],[Parent company tiker]]=""),"",IF(_xll.BDP(tbl_coded[[#This Row],[Parent company tiker]]&amp;" Equity",BJ$1)="#N/A N/A","--",_xll.BDP(tbl_coded[[#This Row],[Parent company tiker]]&amp;" Equity",BJ$1))))</f>
        <v>#NAME?</v>
      </c>
      <c r="BK31" s="125" t="e">
        <f ca="1">IF(tbl_coded[[#This Row],[ISIN]]="","",IF(OR(tbl_coded[[#This Row],[Parent company tiker]]=""),"",IF(_xll.BDP(tbl_coded[[#This Row],[Parent company tiker]]&amp;" Equity",BK$1)="#N/A N/A","--",_xll.BDP(tbl_coded[[#This Row],[Parent company tiker]]&amp;" Equity",BK$1))))</f>
        <v>#NAME?</v>
      </c>
      <c r="BL31" s="125" t="e">
        <f ca="1">IF(tbl_coded[[#This Row],[ISIN]]="","",IF(OR(tbl_coded[[#This Row],[Parent company tiker]]=""),"",IF(_xll.BDP(tbl_coded[[#This Row],[Parent company tiker]]&amp;" Equity",BL$1)="#N/A N/A","--",_xll.BDP(tbl_coded[[#This Row],[Parent company tiker]]&amp;" Equity",BL$1))))</f>
        <v>#NAME?</v>
      </c>
      <c r="BM3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 s="125" t="e">
        <f ca="1">IF(tbl_coded[[#This Row],[Column9]]&lt;&gt;"--",tbl_coded[[#This Row],[G''tor rating]],IF(tbl_coded[[#This Row],[KPW Name]]&lt;&gt;"",tbl_coded[[#This Row],[KPW Rating]],IF(tbl_coded[[#This Row],[Parent company tiker]]&lt;&gt;"",tbl_coded[[#This Row],[parent评级]],tbl_coded[[#This Row],[Issuer rating]])))</f>
        <v>#NAME?</v>
      </c>
      <c r="BO31" s="159" t="str">
        <f ca="1">IFERROR(IF(tbl_coded[[#This Row],[GREEN]]="Y","GREEN",IF(tbl_coded[[#This Row],[SUSTAINABLE]]="Y","SUSTAINABLE",IF(tbl_coded[[#This Row],[SOCIAL]]="Y","SOCIAL",IF(tbl_coded[[#This Row],[Sustainable linked]]="Y","SUSTAINABLE LINKED"," ")))),"")</f>
        <v/>
      </c>
      <c r="BP31" s="134"/>
    </row>
    <row r="32" spans="1:74" ht="15" customHeight="1">
      <c r="A32" s="119">
        <v>30</v>
      </c>
      <c r="B32" s="120" t="str">
        <f>IF(美元债一级!$C$4:$C$1048576&lt;&gt;"",美元债一级!C33,"")</f>
        <v>XS2707619768</v>
      </c>
      <c r="C32" s="121" t="e">
        <f ca="1">IF(tbl_coded[[#This Row],[ISIN]]="","",IF(tbl_coded[[#This Row],[Index]]&gt;$A$1,"",IF(_xll.BDP($B32&amp;" Corp",C$1)="#N/A N/A","",_xll.BDP($B32&amp;" Corp",C$1))))</f>
        <v>#NAME?</v>
      </c>
      <c r="D32" s="121" t="e">
        <f ca="1">IF(tbl_coded[[#This Row],[ISIN]]="","",IF(_xll.BDP($B32&amp;" Corp",D$1)="#N/A N/A","",_xll.BDP($B32&amp;" Corp",D$1)))</f>
        <v>#NAME?</v>
      </c>
      <c r="E32" s="121" t="e">
        <f ca="1">IF(tbl_coded[[#This Row],[ISIN]]="","",IF(_xll.BDP($B32&amp;" Corp",E$1)="#N/A N/A","--",_xll.BDP($B32&amp;" Corp",E$1)))</f>
        <v>#NAME?</v>
      </c>
      <c r="F32" s="121" t="e">
        <f ca="1">IF(tbl_coded[[#This Row],[ISIN]]="","",IF(_xll.BDS($B32&amp;" Corp",F$1)="#N/A Field Not Applicable","",_xll.BDS($B32&amp;" Corp",F$1)))</f>
        <v>#NAME?</v>
      </c>
      <c r="G32" s="121" t="e">
        <f ca="1">IF(tbl_coded[[#This Row],[ISIN]]="","",IF(_xll.BDP($F32&amp;" CompanyID",G$1)="#N/A Invalid Security","",_xll.BDP($F32&amp;" CompanyID",G$1)))</f>
        <v>#NAME?</v>
      </c>
      <c r="H32" s="121" t="e">
        <f ca="1">IF(tbl_coded[[#This Row],[ISIN]]="","",IF(_xll.BDP($B32&amp;" Corp",H$1)="#N/A N/A","--",_xll.BDP($B32&amp;" Corp",H$1)))</f>
        <v>#NAME?</v>
      </c>
      <c r="I32" s="121" t="e">
        <f ca="1">IF(tbl_coded[[#This Row],[ISIN]]="","",IF(_xll.BDP($B32&amp;" Corp",I$1)="#N/A N/A","--",_xll.BDP($B32&amp;" Corp",I$1)))</f>
        <v>#NAME?</v>
      </c>
      <c r="J32" s="121" t="e">
        <f ca="1">IF(tbl_coded[[#This Row],[ISIN]]="","",IF(_xll.BDP($B32&amp;" Corp",J$1)="#N/A N/A","--",_xll.BDP($B32&amp;" Corp",J$1)))</f>
        <v>#NAME?</v>
      </c>
      <c r="K32" s="121" t="e">
        <f ca="1">IF(tbl_coded[[#This Row],[ISIN]]="","",IF(_xll.BDP($B32&amp;" Corp",K$1)="#N/A N/A","--",_xll.BDP($B32&amp;" Corp",K$1)))</f>
        <v>#NAME?</v>
      </c>
      <c r="L32" s="121" t="e">
        <f ca="1">IF(tbl_coded[[#This Row],[ISIN]]="","",IF(_xll.BDP($B32&amp;" Corp",L$1)="#N/A N/A","--",_xll.BDP($B32&amp;" Corp",L$1)))</f>
        <v>#NAME?</v>
      </c>
      <c r="M32" s="121" t="e">
        <f ca="1">IF(tbl_coded[[#This Row],[ISIN]]="","",IF(_xll.BDP($B32&amp;" Corp",M$1)="#N/A N/A","--",_xll.BDP($B32&amp;" Corp",M$1)))</f>
        <v>#NAME?</v>
      </c>
      <c r="N32" s="121" t="e">
        <f ca="1">IF(tbl_coded[[#This Row],[ISIN]]="","",IF(_xll.BDP($B32&amp;" Corp",N$1)="#N/A N/A","--",_xll.BDP($B32&amp;" Corp",N$1)))</f>
        <v>#NAME?</v>
      </c>
      <c r="O32" s="122" t="e">
        <f ca="1">IF(tbl_coded[[#This Row],[ISIN]]="","",IF(_xll.BDP($B32&amp;" Corp",O$1)="#N/A N/A","--",_xll.BDP($B32&amp;" Corp",O$1)))</f>
        <v>#NAME?</v>
      </c>
      <c r="P32" s="122" t="e">
        <f ca="1">IF(tbl_coded[[#This Row],[ISIN]]="","",IF(_xll.BDP($B32&amp;" Corp",P$1)="#N/A N/A","--",_xll.BDP($B32&amp;" Corp",P$1)))</f>
        <v>#NAME?</v>
      </c>
      <c r="Q3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2" s="122" t="e">
        <f ca="1">IF(tbl_coded[[#This Row],[ISIN]]="","",IF(OR(_xll.BDP($B32&amp;" Corp",R$1)="#N/A N/A",_xll.BDP($B32&amp;" Corp",R$1)="#N/A Invalid Security",_xll.BDP($B32&amp;" Corp",R$1)="#N/A Field Not Applicable"),"--",_xll.BDP($B32&amp;" Corp",R$1)))</f>
        <v>#NAME?</v>
      </c>
      <c r="S32" s="122" t="e">
        <f ca="1">IF(tbl_coded[[#This Row],[ISIN]]="","",IF(OR(_xll.BDP($R32&amp;" Equity",S$1)="#N/A N/A",_xll.BDP($R32&amp;" Equity",S$1)="#N/A Invalid Security"),"--",_xll.BDP($R32&amp;" Equity",S$1)))</f>
        <v>#NAME?</v>
      </c>
      <c r="T32" s="122" t="e">
        <f ca="1">IF(tbl_coded[[#This Row],[ISIN]]="","",IF(OR(_xll.BDP($R32&amp;" Equity",T$1)="#N/A N/A",_xll.BDP($R32&amp;" Equity",T$1)="#N/A Invalid Security"),"--",_xll.BDP($R32&amp;" Equity",T$1)))</f>
        <v>#NAME?</v>
      </c>
      <c r="U32" s="122" t="e">
        <f ca="1">IF(tbl_coded[[#This Row],[ISIN]]="","",IF(OR(_xll.BDP($R32&amp;" Equity",U$1)="#N/A N/A",_xll.BDP($R32&amp;" Equity",U$1)="#N/A Invalid Security"),"--",_xll.BDP($R32&amp;" Equity",U$1)))</f>
        <v>#NAME?</v>
      </c>
      <c r="V32" s="122" t="e">
        <f ca="1">IF(tbl_coded[[#This Row],[ISIN]]="","",IF(OR(_xll.BDP($R32&amp;" Equity",V$1)="#N/A N/A",_xll.BDP($R32&amp;" Equity",V$1)="#N/A Invalid Security"),"--",_xll.BDP($R32&amp;" Equity",V$1)))</f>
        <v>#NAME?</v>
      </c>
      <c r="W32" s="122" t="e">
        <f ca="1">IF(tbl_coded[[#This Row],[ISIN]]="","",IF(OR(_xll.BDP($R32&amp;" Equity",W$1)="#N/A N/A",_xll.BDP($R32&amp;" Equity",W$1)="#N/A Invalid Security"),"--",_xll.BDP($R32&amp;" Equity",W$1)))</f>
        <v>#NAME?</v>
      </c>
      <c r="X32" s="122" t="e">
        <f ca="1">IF(tbl_coded[[#This Row],[ISIN]]="","",IF(OR(_xll.BDP($R32&amp;" Equity",X$1)="#N/A N/A",_xll.BDP($R32&amp;" Equity",X$1)="#N/A Invalid Security"),"--",_xll.BDP($R32&amp;" Equity",X$1)))</f>
        <v>#NAME?</v>
      </c>
      <c r="Y3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2" s="122" t="str">
        <f ca="1">IF(tbl_coded[[#This Row],[ISIN]]="","",IF(ISNUMBER(_xll.BDP(B32&amp;" Corp",Z$1)),_xll.BDP(B32&amp;" Corp",Z$1),""))</f>
        <v/>
      </c>
      <c r="AA32" s="122" t="str">
        <f ca="1">IF(tbl_coded[[#This Row],[ISIN]]="","",IF(ISNUMBER(_xll.BDP(B32&amp;" Corp",AA$1)),_xll.BDP(B32&amp;" Corp",AA$1),""))</f>
        <v/>
      </c>
      <c r="AB32" s="122" t="str">
        <f ca="1">IF(tbl_coded[[#This Row],[ISIN]]="","",IF(ISNUMBER(_xll.BDP(B32&amp;" Corp",AB$1)),_xll.BDP(B32&amp;" Corp",AB$1),""))</f>
        <v/>
      </c>
      <c r="AC32" s="122" t="str">
        <f ca="1">IF(tbl_coded[[#This Row],[ISIN]]="","",IF(ISNUMBER(_xll.BDP(B32&amp;" Corp",AC$1)),_xll.BDP(B32&amp;" Corp",AC$1),""))</f>
        <v/>
      </c>
      <c r="AD32" s="122" t="e">
        <f ca="1">IF(tbl_coded[[#This Row],[ISIN]]="","",IF((_xll.BDP(B32&amp;" Corp",AD$1))="#N/A Field Not Applicable","",_xll.BDP(B32&amp;" Corp",AD$1)))</f>
        <v>#NAME?</v>
      </c>
      <c r="AE32" s="122" t="e">
        <f ca="1">IF(tbl_coded[[#This Row],[ISIN]]="","",IF((_xll.BDP(B32&amp;" Corp",AE$1))="#N/A N/A","--",_xll.BDP(B32&amp;" Corp",AE$1)))</f>
        <v>#NAME?</v>
      </c>
      <c r="AF32" s="122" t="e">
        <f ca="1">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#NAME?</v>
      </c>
      <c r="AG3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2" s="123" t="e">
        <f ca="1">IF(tbl_coded[[#This Row],[ISIN]]="","",IF(_xll.BDP($B32&amp;" Corp",AI$1)="#N/A N/A","--",_xll.BDP($B32&amp;" Corp",AI$1)))</f>
        <v>#NAME?</v>
      </c>
      <c r="AJ32" s="122" t="e">
        <f ca="1">IF(tbl_coded[[#This Row],[ISIN]]="","",IF(OR(_xll.BDP(_xll.BDP(tbl_coded[[#This Row],[ISIN]]&amp;" Corp", "ISSUER_EQUITY_TICKER")&amp;" Equity",AJ$1)="#N/A N/A"),"--",_xll.BDP(_xll.BDP(tbl_coded[[#This Row],[ISIN]]&amp;" Corp", "ISSUER_EQUITY_TICKER")&amp;" Equity",AJ$1)))</f>
        <v>#NAME?</v>
      </c>
      <c r="AK3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25" t="e">
        <f ca="1">IF(tbl_coded[[#This Row],[ISIN]]="","",IF(OR(_xll.BDP(_xll.BDP(tbl_coded[[#This Row],[ISIN]]&amp;" Corp", "ISSUER_EQUITY_TICKER")&amp;" Equity",AL$1)="#N/A N/A"),"--",_xll.BDP(_xll.BDP(tbl_coded[[#This Row],[ISIN]]&amp;" Corp", "ISSUER_EQUITY_TICKER")&amp;" Equity",AL$1)))</f>
        <v>#NAME?</v>
      </c>
      <c r="AM32" s="125" t="e">
        <f ca="1">IF(tbl_coded[[#This Row],[ISIN]]="","",IF(_xll.BDS($B32&amp;" Corp",AM$1)="#N/A Field Not Applicable","",_xll.BDS($B32&amp;" Corp",AM$1)))</f>
        <v>#NAME?</v>
      </c>
      <c r="AN32" s="125" t="e">
        <f ca="1">IF(tbl_coded[[#This Row],[ISIN]]="","",IF(_xll.BDP(tbl_coded[[#This Row],[KPW Provider BBID]]&amp;" CompanyID","NAME")="#N/A Invalid Security","",_xll.BDP(tbl_coded[[#This Row],[KPW Provider BBID]]&amp;" CompanyID","NAME")))</f>
        <v>#NAME?</v>
      </c>
      <c r="AO32" s="125" t="e">
        <f ca="1">IF(tbl_coded[[#This Row],[ISIN]]="","",IF(_xll.BDP(tbl_coded[[#This Row],[KPW Provider BBID]]&amp;" CompanyID",$AO$1)="#N/A Invalid Security","--",IF(_xll.BDP(tbl_coded[[#This Row],[KPW Provider BBID]]&amp;" CompanyID",$AO$1)="#N/A N/A","--",_xll.BDP(tbl_coded[[#This Row],[KPW Provider BBID]]&amp;" CompanyID",$AO$1))))</f>
        <v>#NAME?</v>
      </c>
      <c r="AP32" s="125" t="e">
        <f ca="1">IF(tbl_coded[[#This Row],[ISIN]]="","",IF(_xll.BDP(tbl_coded[[#This Row],[KPW Provider BBID]]&amp;" CompanyID",$AP$1)="#N/A Invalid Security","--",IF(_xll.BDP(tbl_coded[[#This Row],[KPW Provider BBID]]&amp;" CompanyID",$AP$1)="#N/A N/A","--",_xll.BDP(tbl_coded[[#This Row],[KPW Provider BBID]]&amp;" CompanyID",$AP$1))))</f>
        <v>#NAME?</v>
      </c>
      <c r="AQ32" s="125" t="e">
        <f ca="1">IF(tbl_coded[[#This Row],[ISIN]]="","",IF(_xll.BDP(tbl_coded[[#This Row],[KPW Provider BBID]]&amp;" CompanyID",$AQ$1)="#N/A Invalid Security","--",IF(_xll.BDP(tbl_coded[[#This Row],[KPW Provider BBID]]&amp;" CompanyID",$AQ$1)="#N/A N/A","--",_xll.BDP(tbl_coded[[#This Row],[KPW Provider BBID]]&amp;" CompanyID",$AQ$1))))</f>
        <v>#NAME?</v>
      </c>
      <c r="AR32" s="125" t="e">
        <f ca="1">IF(tbl_coded[[#This Row],[ISIN]]="","",tbl_coded[[#This Row],[穆迪KPW评级]]&amp;"/"&amp;tbl_coded[[#This Row],[SPKPW评级]]&amp;"/"&amp;tbl_coded[[#This Row],[FITCHKPW评级]])</f>
        <v>#NAME?</v>
      </c>
      <c r="AS32" s="125" t="e">
        <f ca="1">IF(tbl_coded[[#This Row],[ISIN]]="","",IF(OR(_xll.BDP($B32&amp;" Corp",AS$1)="#N/A N/A"),"--",_xll.BDP($B32&amp;" Corp",AS$1)))</f>
        <v>#NAME?</v>
      </c>
      <c r="AT32" s="125" t="e">
        <f ca="1">IF(tbl_coded[[#This Row],[ISIN]]="","",IF(_xll.BDS($B32&amp;" Corp",AT$1)="#N/A Field Not Applicable","",_xll.BDS($B32&amp;" Corp",AT$1)))</f>
        <v>#NAME?</v>
      </c>
      <c r="AU32" s="125" t="e">
        <f ca="1">IF(tbl_coded[[#This Row],[SBLC Provider BBID]]="","",_xll.BDP(tbl_coded[[#This Row],[SBLC Provider BBID]]&amp;" CompanyID","NAME"))</f>
        <v>#NAME?</v>
      </c>
      <c r="AV32" s="125" t="e">
        <f ca="1">IF(tbl_coded[[#This Row],[ISIN]]="","",IF(OR(_xll.BDP($B32&amp;" Corp",AV$1)="#N/A N/A"),"--",TEXT(_xll.BDP($B32&amp;" Corp",AV$1),"yyyy/mm/dd")))</f>
        <v>#NAME?</v>
      </c>
      <c r="AW32" s="125" t="e">
        <f ca="1">IF(tbl_coded[[#This Row],[ISIN]]="","",IF(OR(_xll.BDP($B32&amp;" Corp",AW$1)="#N/A N/A"),"--",TEXT(_xll.BDP($B32&amp;" Corp",AW$1),"yyyy/mm/dd")))</f>
        <v>#NAME?</v>
      </c>
      <c r="AX32" s="125" t="e">
        <f ca="1">IF(tbl_coded[[#This Row],[ISIN]]="","",IF(OR(_xll.BDP($B32&amp;" Corp",AX$1)="#N/A N/A"),"--",TEXT(_xll.BDP($B32&amp;" Corp",AX$1),"yyyy/mm/dd")))</f>
        <v>#NAME?</v>
      </c>
      <c r="AY32" s="125" t="e">
        <f ca="1">IF(tbl_coded[[#This Row],[ISIN]]="","",IF(OR(_xll.BDP($B32&amp;" Corp",AY$1)="#N/A Field Not Applicable"),"--",TEXT(_xll.BDP($B32&amp;" Corp",AY$1),"yyyy/mm/dd")))</f>
        <v>#NAME?</v>
      </c>
      <c r="AZ32" s="125" t="e">
        <f ca="1">IF(tbl_coded[[#This Row],[ISIN]]="","",IF(OR(_xll.BDP($B32&amp;" Corp",AZ$1)="#N/A N/A"),"--",_xll.BDP($B32&amp;" Corp",AZ$1)))</f>
        <v>#NAME?</v>
      </c>
      <c r="BA32" s="125" t="e">
        <f ca="1">IF(tbl_coded[[#This Row],[ISIN]]="","",IF(OR(_xll.BDP($B32&amp;" Corp",BA$1)="#N/A N/A"),"--",_xll.BDP($B32&amp;" Corp",BA$1)))</f>
        <v>#NAME?</v>
      </c>
      <c r="BB32" s="125" t="e">
        <f ca="1">IF(tbl_coded[[#This Row],[ISIN]]="","",IF(OR(_xll.BDP($B32&amp;" Corp",BB$1)="#N/A N/A"),"--",_xll.BDP($B32&amp;" Corp",BB$1)))</f>
        <v>#NAME?</v>
      </c>
      <c r="BC32" s="125" t="e">
        <f ca="1">IF(tbl_coded[[#This Row],[ISIN]]="","",IF(OR(_xll.BDP($B32&amp;" Corp",BC$1)="#N/A Field Not Applicable"),"--",_xll.BDP($B32&amp;" Corp",BC$1)))</f>
        <v>#NAME?</v>
      </c>
      <c r="BD32" s="125" t="e">
        <f ca="1">IF(tbl_coded[[#This Row],[ISIN]]="","",IF(OR(_xll.BDP($B32&amp;" Corp",BD$1)="#N/A Field Not Applicable"),"--",_xll.BDP($B32&amp;" Corp",BD$1)))</f>
        <v>#NAME?</v>
      </c>
      <c r="BE32" s="125" t="e">
        <f ca="1">IF(tbl_coded[[#This Row],[ISIN]]="","",IF(OR(_xll.BDP($B32&amp;" Corp",BE$1)="#N/A Field Not Applicable"),"--",_xll.BDP($B32&amp;" Corp",BE$1)))</f>
        <v>#NAME?</v>
      </c>
      <c r="BF32" s="125" t="e">
        <f ca="1">IF(tbl_coded[[#This Row],[ISIN]]="","",IF(OR(_xll.BDP($B32&amp;" Corp",BF$1)="#N/A Field Not Applicable"),"--",_xll.BDP($B32&amp;" Corp",BF$1)))</f>
        <v>#NAME?</v>
      </c>
      <c r="BG32" s="125" t="e">
        <f ca="1">IF(tbl_coded[[#This Row],[ISIN]]="","",IF(OR(_xll.BDP($B32&amp;" Corp",BG$1)="#N/A Field Not Applicable"),"--",IF(_xll.BDP($B32&amp;" Corp",BG$1)="#N/A N/A","N",_xll.BDP($B32&amp;" Corp",BG$1))))</f>
        <v>#NAME?</v>
      </c>
      <c r="BH32" s="125" t="e">
        <f ca="1">IF(tbl_coded[[#This Row],[ISIN]]="","",IF(OR(_xll.BDP($B32&amp;" Corp",BH$1)="#N/A N/A"),"",_xll.BDP($B32&amp;" Corp",BH$1)))</f>
        <v>#NAME?</v>
      </c>
      <c r="BI32" s="125" t="e">
        <f ca="1">IF(tbl_coded[[#This Row],[ISIN]]="","",IF(OR(tbl_coded[[#This Row],[Parent company tiker]]=""),"",IF(_xll.BDP(tbl_coded[[#This Row],[Parent company tiker]]&amp;" Equity",BI$1)="#N/A N/A","--",_xll.BDP(tbl_coded[[#This Row],[Parent company tiker]]&amp;" Equity",BI$1))))</f>
        <v>#NAME?</v>
      </c>
      <c r="BJ32" s="125" t="e">
        <f ca="1">IF(tbl_coded[[#This Row],[ISIN]]="","",IF(OR(tbl_coded[[#This Row],[Parent company tiker]]=""),"",IF(_xll.BDP(tbl_coded[[#This Row],[Parent company tiker]]&amp;" Equity",BJ$1)="#N/A N/A","--",_xll.BDP(tbl_coded[[#This Row],[Parent company tiker]]&amp;" Equity",BJ$1))))</f>
        <v>#NAME?</v>
      </c>
      <c r="BK32" s="125" t="e">
        <f ca="1">IF(tbl_coded[[#This Row],[ISIN]]="","",IF(OR(tbl_coded[[#This Row],[Parent company tiker]]=""),"",IF(_xll.BDP(tbl_coded[[#This Row],[Parent company tiker]]&amp;" Equity",BK$1)="#N/A N/A","--",_xll.BDP(tbl_coded[[#This Row],[Parent company tiker]]&amp;" Equity",BK$1))))</f>
        <v>#NAME?</v>
      </c>
      <c r="BL32" s="125" t="e">
        <f ca="1">IF(tbl_coded[[#This Row],[ISIN]]="","",IF(OR(tbl_coded[[#This Row],[Parent company tiker]]=""),"",IF(_xll.BDP(tbl_coded[[#This Row],[Parent company tiker]]&amp;" Equity",BL$1)="#N/A N/A","--",_xll.BDP(tbl_coded[[#This Row],[Parent company tiker]]&amp;" Equity",BL$1))))</f>
        <v>#NAME?</v>
      </c>
      <c r="BM3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2" s="125" t="e">
        <f ca="1">IF(tbl_coded[[#This Row],[Column9]]&lt;&gt;"--",tbl_coded[[#This Row],[G''tor rating]],IF(tbl_coded[[#This Row],[KPW Name]]&lt;&gt;"",tbl_coded[[#This Row],[KPW Rating]],IF(tbl_coded[[#This Row],[Parent company tiker]]&lt;&gt;"",tbl_coded[[#This Row],[parent评级]],tbl_coded[[#This Row],[Issuer rating]])))</f>
        <v>#NAME?</v>
      </c>
      <c r="BO32" s="159" t="str">
        <f ca="1">IFERROR(IF(tbl_coded[[#This Row],[GREEN]]="Y","GREEN",IF(tbl_coded[[#This Row],[SUSTAINABLE]]="Y","SUSTAINABLE",IF(tbl_coded[[#This Row],[SOCIAL]]="Y","SOCIAL",IF(tbl_coded[[#This Row],[Sustainable linked]]="Y","SUSTAINABLE LINKED"," ")))),"")</f>
        <v/>
      </c>
      <c r="BP32" s="134"/>
    </row>
    <row r="33" spans="1:68" ht="15" customHeight="1">
      <c r="A33" s="119">
        <v>31</v>
      </c>
      <c r="B33" s="120" t="str">
        <f>IF(美元债一级!$C$4:$C$1048576&lt;&gt;"",美元债一级!C34,"")</f>
        <v>HK0000946548</v>
      </c>
      <c r="C33" s="122" t="e">
        <f ca="1">IF(tbl_coded[[#This Row],[ISIN]]="","",IF(tbl_coded[[#This Row],[Index]]&gt;$A$1,"",IF(_xll.BDP($B33&amp;" Corp",C$1)="#N/A N/A","",_xll.BDP($B33&amp;" Corp",C$1))))</f>
        <v>#NAME?</v>
      </c>
      <c r="D33" s="122" t="e">
        <f ca="1">IF(tbl_coded[[#This Row],[ISIN]]="","",IF(_xll.BDP($B33&amp;" Corp",D$1)="#N/A N/A","",_xll.BDP($B33&amp;" Corp",D$1)))</f>
        <v>#NAME?</v>
      </c>
      <c r="E33" s="122" t="e">
        <f ca="1">IF(tbl_coded[[#This Row],[ISIN]]="","",IF(_xll.BDP($B33&amp;" Corp",E$1)="#N/A N/A","--",_xll.BDP($B33&amp;" Corp",E$1)))</f>
        <v>#NAME?</v>
      </c>
      <c r="F33" s="122" t="e">
        <f ca="1">IF(tbl_coded[[#This Row],[ISIN]]="","",IF(_xll.BDS($B33&amp;" Corp",F$1)="#N/A Field Not Applicable","",_xll.BDS($B33&amp;" Corp",F$1)))</f>
        <v>#NAME?</v>
      </c>
      <c r="G33" s="122" t="e">
        <f ca="1">IF(tbl_coded[[#This Row],[ISIN]]="","",IF(_xll.BDP($F33&amp;" CompanyID",G$1)="#N/A Invalid Security","",_xll.BDP($F33&amp;" CompanyID",G$1)))</f>
        <v>#NAME?</v>
      </c>
      <c r="H33" s="122" t="e">
        <f ca="1">IF(tbl_coded[[#This Row],[ISIN]]="","",IF(_xll.BDP($B33&amp;" Corp",H$1)="#N/A N/A","--",_xll.BDP($B33&amp;" Corp",H$1)))</f>
        <v>#NAME?</v>
      </c>
      <c r="I33" s="122" t="e">
        <f ca="1">IF(tbl_coded[[#This Row],[ISIN]]="","",IF(_xll.BDP($B33&amp;" Corp",I$1)="#N/A N/A","--",_xll.BDP($B33&amp;" Corp",I$1)))</f>
        <v>#NAME?</v>
      </c>
      <c r="J33" s="122" t="e">
        <f ca="1">IF(tbl_coded[[#This Row],[ISIN]]="","",IF(_xll.BDP($B33&amp;" Corp",J$1)="#N/A N/A","--",_xll.BDP($B33&amp;" Corp",J$1)))</f>
        <v>#NAME?</v>
      </c>
      <c r="K33" s="122" t="e">
        <f ca="1">IF(tbl_coded[[#This Row],[ISIN]]="","",IF(_xll.BDP($B33&amp;" Corp",K$1)="#N/A N/A","--",_xll.BDP($B33&amp;" Corp",K$1)))</f>
        <v>#NAME?</v>
      </c>
      <c r="L33" s="122" t="e">
        <f ca="1">IF(tbl_coded[[#This Row],[ISIN]]="","",IF(_xll.BDP($B33&amp;" Corp",L$1)="#N/A N/A","--",_xll.BDP($B33&amp;" Corp",L$1)))</f>
        <v>#NAME?</v>
      </c>
      <c r="M33" s="122" t="e">
        <f ca="1">IF(tbl_coded[[#This Row],[ISIN]]="","",IF(_xll.BDP($B33&amp;" Corp",M$1)="#N/A N/A","--",_xll.BDP($B33&amp;" Corp",M$1)))</f>
        <v>#NAME?</v>
      </c>
      <c r="N33" s="122" t="e">
        <f ca="1">IF(tbl_coded[[#This Row],[ISIN]]="","",IF(_xll.BDP($B33&amp;" Corp",N$1)="#N/A N/A","--",_xll.BDP($B33&amp;" Corp",N$1)))</f>
        <v>#NAME?</v>
      </c>
      <c r="O33" s="122" t="e">
        <f ca="1">IF(tbl_coded[[#This Row],[ISIN]]="","",IF(_xll.BDP($B33&amp;" Corp",O$1)="#N/A N/A","--",_xll.BDP($B33&amp;" Corp",O$1)))</f>
        <v>#NAME?</v>
      </c>
      <c r="P33" s="122" t="e">
        <f ca="1">IF(tbl_coded[[#This Row],[ISIN]]="","",IF(_xll.BDP($B33&amp;" Corp",P$1)="#N/A N/A","--",_xll.BDP($B33&amp;" Corp",P$1)))</f>
        <v>#NAME?</v>
      </c>
      <c r="Q3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3" s="122" t="e">
        <f ca="1">IF(tbl_coded[[#This Row],[ISIN]]="","",IF(OR(_xll.BDP($B33&amp;" Corp",R$1)="#N/A N/A",_xll.BDP($B33&amp;" Corp",R$1)="#N/A Invalid Security",_xll.BDP($B33&amp;" Corp",R$1)="#N/A Field Not Applicable"),"--",_xll.BDP($B33&amp;" Corp",R$1)))</f>
        <v>#NAME?</v>
      </c>
      <c r="S33" s="122" t="e">
        <f ca="1">IF(tbl_coded[[#This Row],[ISIN]]="","",IF(OR(_xll.BDP($R33&amp;" Equity",S$1)="#N/A N/A",_xll.BDP($R33&amp;" Equity",S$1)="#N/A Invalid Security"),"--",_xll.BDP($R33&amp;" Equity",S$1)))</f>
        <v>#NAME?</v>
      </c>
      <c r="T33" s="122" t="e">
        <f ca="1">IF(tbl_coded[[#This Row],[ISIN]]="","",IF(OR(_xll.BDP($R33&amp;" Equity",T$1)="#N/A N/A",_xll.BDP($R33&amp;" Equity",T$1)="#N/A Invalid Security"),"--",_xll.BDP($R33&amp;" Equity",T$1)))</f>
        <v>#NAME?</v>
      </c>
      <c r="U33" s="122" t="e">
        <f ca="1">IF(tbl_coded[[#This Row],[ISIN]]="","",IF(OR(_xll.BDP($R33&amp;" Equity",U$1)="#N/A N/A",_xll.BDP($R33&amp;" Equity",U$1)="#N/A Invalid Security"),"--",_xll.BDP($R33&amp;" Equity",U$1)))</f>
        <v>#NAME?</v>
      </c>
      <c r="V33" s="122" t="e">
        <f ca="1">IF(tbl_coded[[#This Row],[ISIN]]="","",IF(OR(_xll.BDP($R33&amp;" Equity",V$1)="#N/A N/A",_xll.BDP($R33&amp;" Equity",V$1)="#N/A Invalid Security"),"--",_xll.BDP($R33&amp;" Equity",V$1)))</f>
        <v>#NAME?</v>
      </c>
      <c r="W33" s="122" t="e">
        <f ca="1">IF(tbl_coded[[#This Row],[ISIN]]="","",IF(OR(_xll.BDP($R33&amp;" Equity",W$1)="#N/A N/A",_xll.BDP($R33&amp;" Equity",W$1)="#N/A Invalid Security"),"--",_xll.BDP($R33&amp;" Equity",W$1)))</f>
        <v>#NAME?</v>
      </c>
      <c r="X33" s="122" t="e">
        <f ca="1">IF(tbl_coded[[#This Row],[ISIN]]="","",IF(OR(_xll.BDP($R33&amp;" Equity",X$1)="#N/A N/A",_xll.BDP($R33&amp;" Equity",X$1)="#N/A Invalid Security"),"--",_xll.BDP($R33&amp;" Equity",X$1)))</f>
        <v>#NAME?</v>
      </c>
      <c r="Y3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3" s="122" t="str">
        <f ca="1">IF(tbl_coded[[#This Row],[ISIN]]="","",IF(ISNUMBER(_xll.BDP(B33&amp;" Corp",Z$1)),_xll.BDP(B33&amp;" Corp",Z$1),""))</f>
        <v/>
      </c>
      <c r="AA33" s="122" t="str">
        <f ca="1">IF(tbl_coded[[#This Row],[ISIN]]="","",IF(ISNUMBER(_xll.BDP(B33&amp;" Corp",AA$1)),_xll.BDP(B33&amp;" Corp",AA$1),""))</f>
        <v/>
      </c>
      <c r="AB33" s="122" t="str">
        <f ca="1">IF(tbl_coded[[#This Row],[ISIN]]="","",IF(ISNUMBER(_xll.BDP(B33&amp;" Corp",AB$1)),_xll.BDP(B33&amp;" Corp",AB$1),""))</f>
        <v/>
      </c>
      <c r="AC33" s="122" t="str">
        <f ca="1">IF(tbl_coded[[#This Row],[ISIN]]="","",IF(ISNUMBER(_xll.BDP(B33&amp;" Corp",AC$1)),_xll.BDP(B33&amp;" Corp",AC$1),""))</f>
        <v/>
      </c>
      <c r="AD33" s="122" t="e">
        <f ca="1">IF(tbl_coded[[#This Row],[ISIN]]="","",IF((_xll.BDP(B33&amp;" Corp",AD$1))="#N/A Field Not Applicable","",_xll.BDP(B33&amp;" Corp",AD$1)))</f>
        <v>#NAME?</v>
      </c>
      <c r="AE33" s="122" t="e">
        <f ca="1">IF(tbl_coded[[#This Row],[ISIN]]="","",IF((_xll.BDP(B33&amp;" Corp",AE$1))="#N/A N/A","--",_xll.BDP(B33&amp;" Corp",AE$1)))</f>
        <v>#NAME?</v>
      </c>
      <c r="AF33" s="122" t="e">
        <f ca="1">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#NAME?</v>
      </c>
      <c r="AG3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3" s="123" t="e">
        <f ca="1">IF(tbl_coded[[#This Row],[ISIN]]="","",IF(_xll.BDP($B33&amp;" Corp",AI$1)="#N/A N/A","--",_xll.BDP($B33&amp;" Corp",AI$1)))</f>
        <v>#NAME?</v>
      </c>
      <c r="AJ33" s="122" t="e">
        <f ca="1">IF(tbl_coded[[#This Row],[ISIN]]="","",IF(OR(_xll.BDP(_xll.BDP(tbl_coded[[#This Row],[ISIN]]&amp;" Corp", "ISSUER_EQUITY_TICKER")&amp;" Equity",AJ$1)="#N/A N/A"),"--",_xll.BDP(_xll.BDP(tbl_coded[[#This Row],[ISIN]]&amp;" Corp", "ISSUER_EQUITY_TICKER")&amp;" Equity",AJ$1)))</f>
        <v>#NAME?</v>
      </c>
      <c r="AK3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25" t="e">
        <f ca="1">IF(tbl_coded[[#This Row],[ISIN]]="","",IF(OR(_xll.BDP(_xll.BDP(tbl_coded[[#This Row],[ISIN]]&amp;" Corp", "ISSUER_EQUITY_TICKER")&amp;" Equity",AL$1)="#N/A N/A"),"--",_xll.BDP(_xll.BDP(tbl_coded[[#This Row],[ISIN]]&amp;" Corp", "ISSUER_EQUITY_TICKER")&amp;" Equity",AL$1)))</f>
        <v>#NAME?</v>
      </c>
      <c r="AM33" s="125" t="e">
        <f ca="1">IF(tbl_coded[[#This Row],[ISIN]]="","",IF(_xll.BDS($B33&amp;" Corp",AM$1)="#N/A Field Not Applicable","",_xll.BDS($B33&amp;" Corp",AM$1)))</f>
        <v>#NAME?</v>
      </c>
      <c r="AN33" s="125" t="e">
        <f ca="1">IF(tbl_coded[[#This Row],[ISIN]]="","",IF(_xll.BDP(tbl_coded[[#This Row],[KPW Provider BBID]]&amp;" CompanyID","NAME")="#N/A Invalid Security","",_xll.BDP(tbl_coded[[#This Row],[KPW Provider BBID]]&amp;" CompanyID","NAME")))</f>
        <v>#NAME?</v>
      </c>
      <c r="AO33" s="125" t="e">
        <f ca="1">IF(tbl_coded[[#This Row],[ISIN]]="","",IF(_xll.BDP(tbl_coded[[#This Row],[KPW Provider BBID]]&amp;" CompanyID",$AO$1)="#N/A Invalid Security","--",IF(_xll.BDP(tbl_coded[[#This Row],[KPW Provider BBID]]&amp;" CompanyID",$AO$1)="#N/A N/A","--",_xll.BDP(tbl_coded[[#This Row],[KPW Provider BBID]]&amp;" CompanyID",$AO$1))))</f>
        <v>#NAME?</v>
      </c>
      <c r="AP33" s="125" t="e">
        <f ca="1">IF(tbl_coded[[#This Row],[ISIN]]="","",IF(_xll.BDP(tbl_coded[[#This Row],[KPW Provider BBID]]&amp;" CompanyID",$AP$1)="#N/A Invalid Security","--",IF(_xll.BDP(tbl_coded[[#This Row],[KPW Provider BBID]]&amp;" CompanyID",$AP$1)="#N/A N/A","--",_xll.BDP(tbl_coded[[#This Row],[KPW Provider BBID]]&amp;" CompanyID",$AP$1))))</f>
        <v>#NAME?</v>
      </c>
      <c r="AQ33" s="125" t="e">
        <f ca="1">IF(tbl_coded[[#This Row],[ISIN]]="","",IF(_xll.BDP(tbl_coded[[#This Row],[KPW Provider BBID]]&amp;" CompanyID",$AQ$1)="#N/A Invalid Security","--",IF(_xll.BDP(tbl_coded[[#This Row],[KPW Provider BBID]]&amp;" CompanyID",$AQ$1)="#N/A N/A","--",_xll.BDP(tbl_coded[[#This Row],[KPW Provider BBID]]&amp;" CompanyID",$AQ$1))))</f>
        <v>#NAME?</v>
      </c>
      <c r="AR33" s="125" t="e">
        <f ca="1">IF(tbl_coded[[#This Row],[ISIN]]="","",tbl_coded[[#This Row],[穆迪KPW评级]]&amp;"/"&amp;tbl_coded[[#This Row],[SPKPW评级]]&amp;"/"&amp;tbl_coded[[#This Row],[FITCHKPW评级]])</f>
        <v>#NAME?</v>
      </c>
      <c r="AS33" s="125" t="e">
        <f ca="1">IF(tbl_coded[[#This Row],[ISIN]]="","",IF(OR(_xll.BDP($B33&amp;" Corp",AS$1)="#N/A N/A"),"--",_xll.BDP($B33&amp;" Corp",AS$1)))</f>
        <v>#NAME?</v>
      </c>
      <c r="AT33" s="125" t="e">
        <f ca="1">IF(tbl_coded[[#This Row],[ISIN]]="","",IF(_xll.BDS($B33&amp;" Corp",AT$1)="#N/A Field Not Applicable","",_xll.BDS($B33&amp;" Corp",AT$1)))</f>
        <v>#NAME?</v>
      </c>
      <c r="AU33" s="125" t="e">
        <f ca="1">IF(tbl_coded[[#This Row],[SBLC Provider BBID]]="","",_xll.BDP(tbl_coded[[#This Row],[SBLC Provider BBID]]&amp;" CompanyID","NAME"))</f>
        <v>#NAME?</v>
      </c>
      <c r="AV33" s="125" t="e">
        <f ca="1">IF(tbl_coded[[#This Row],[ISIN]]="","",IF(OR(_xll.BDP($B33&amp;" Corp",AV$1)="#N/A N/A"),"--",TEXT(_xll.BDP($B33&amp;" Corp",AV$1),"yyyy/mm/dd")))</f>
        <v>#NAME?</v>
      </c>
      <c r="AW33" s="125" t="e">
        <f ca="1">IF(tbl_coded[[#This Row],[ISIN]]="","",IF(OR(_xll.BDP($B33&amp;" Corp",AW$1)="#N/A N/A"),"--",TEXT(_xll.BDP($B33&amp;" Corp",AW$1),"yyyy/mm/dd")))</f>
        <v>#NAME?</v>
      </c>
      <c r="AX33" s="125" t="e">
        <f ca="1">IF(tbl_coded[[#This Row],[ISIN]]="","",IF(OR(_xll.BDP($B33&amp;" Corp",AX$1)="#N/A N/A"),"--",TEXT(_xll.BDP($B33&amp;" Corp",AX$1),"yyyy/mm/dd")))</f>
        <v>#NAME?</v>
      </c>
      <c r="AY33" s="125" t="e">
        <f ca="1">IF(tbl_coded[[#This Row],[ISIN]]="","",IF(OR(_xll.BDP($B33&amp;" Corp",AY$1)="#N/A Field Not Applicable"),"--",TEXT(_xll.BDP($B33&amp;" Corp",AY$1),"yyyy/mm/dd")))</f>
        <v>#NAME?</v>
      </c>
      <c r="AZ33" s="125" t="e">
        <f ca="1">IF(tbl_coded[[#This Row],[ISIN]]="","",IF(OR(_xll.BDP($B33&amp;" Corp",AZ$1)="#N/A N/A"),"--",_xll.BDP($B33&amp;" Corp",AZ$1)))</f>
        <v>#NAME?</v>
      </c>
      <c r="BA33" s="125" t="e">
        <f ca="1">IF(tbl_coded[[#This Row],[ISIN]]="","",IF(OR(_xll.BDP($B33&amp;" Corp",BA$1)="#N/A N/A"),"--",_xll.BDP($B33&amp;" Corp",BA$1)))</f>
        <v>#NAME?</v>
      </c>
      <c r="BB33" s="125" t="e">
        <f ca="1">IF(tbl_coded[[#This Row],[ISIN]]="","",IF(OR(_xll.BDP($B33&amp;" Corp",BB$1)="#N/A N/A"),"--",_xll.BDP($B33&amp;" Corp",BB$1)))</f>
        <v>#NAME?</v>
      </c>
      <c r="BC33" s="125" t="e">
        <f ca="1">IF(tbl_coded[[#This Row],[ISIN]]="","",IF(OR(_xll.BDP($B33&amp;" Corp",BC$1)="#N/A Field Not Applicable"),"--",_xll.BDP($B33&amp;" Corp",BC$1)))</f>
        <v>#NAME?</v>
      </c>
      <c r="BD33" s="125" t="e">
        <f ca="1">IF(tbl_coded[[#This Row],[ISIN]]="","",IF(OR(_xll.BDP($B33&amp;" Corp",BD$1)="#N/A Field Not Applicable"),"--",_xll.BDP($B33&amp;" Corp",BD$1)))</f>
        <v>#NAME?</v>
      </c>
      <c r="BE33" s="125" t="e">
        <f ca="1">IF(tbl_coded[[#This Row],[ISIN]]="","",IF(OR(_xll.BDP($B33&amp;" Corp",BE$1)="#N/A Field Not Applicable"),"--",_xll.BDP($B33&amp;" Corp",BE$1)))</f>
        <v>#NAME?</v>
      </c>
      <c r="BF33" s="125" t="e">
        <f ca="1">IF(tbl_coded[[#This Row],[ISIN]]="","",IF(OR(_xll.BDP($B33&amp;" Corp",BF$1)="#N/A Field Not Applicable"),"--",_xll.BDP($B33&amp;" Corp",BF$1)))</f>
        <v>#NAME?</v>
      </c>
      <c r="BG33" s="125" t="e">
        <f ca="1">IF(tbl_coded[[#This Row],[ISIN]]="","",IF(OR(_xll.BDP($B33&amp;" Corp",BG$1)="#N/A Field Not Applicable"),"--",IF(_xll.BDP($B33&amp;" Corp",BG$1)="#N/A N/A","N",_xll.BDP($B33&amp;" Corp",BG$1))))</f>
        <v>#NAME?</v>
      </c>
      <c r="BH33" s="125" t="e">
        <f ca="1">IF(tbl_coded[[#This Row],[ISIN]]="","",IF(OR(_xll.BDP($B33&amp;" Corp",BH$1)="#N/A N/A"),"",_xll.BDP($B33&amp;" Corp",BH$1)))</f>
        <v>#NAME?</v>
      </c>
      <c r="BI33" s="125" t="e">
        <f ca="1">IF(tbl_coded[[#This Row],[ISIN]]="","",IF(OR(tbl_coded[[#This Row],[Parent company tiker]]=""),"",IF(_xll.BDP(tbl_coded[[#This Row],[Parent company tiker]]&amp;" Equity",BI$1)="#N/A N/A","--",_xll.BDP(tbl_coded[[#This Row],[Parent company tiker]]&amp;" Equity",BI$1))))</f>
        <v>#NAME?</v>
      </c>
      <c r="BJ33" s="125" t="e">
        <f ca="1">IF(tbl_coded[[#This Row],[ISIN]]="","",IF(OR(tbl_coded[[#This Row],[Parent company tiker]]=""),"",IF(_xll.BDP(tbl_coded[[#This Row],[Parent company tiker]]&amp;" Equity",BJ$1)="#N/A N/A","--",_xll.BDP(tbl_coded[[#This Row],[Parent company tiker]]&amp;" Equity",BJ$1))))</f>
        <v>#NAME?</v>
      </c>
      <c r="BK33" s="125" t="e">
        <f ca="1">IF(tbl_coded[[#This Row],[ISIN]]="","",IF(OR(tbl_coded[[#This Row],[Parent company tiker]]=""),"",IF(_xll.BDP(tbl_coded[[#This Row],[Parent company tiker]]&amp;" Equity",BK$1)="#N/A N/A","--",_xll.BDP(tbl_coded[[#This Row],[Parent company tiker]]&amp;" Equity",BK$1))))</f>
        <v>#NAME?</v>
      </c>
      <c r="BL33" s="125" t="e">
        <f ca="1">IF(tbl_coded[[#This Row],[ISIN]]="","",IF(OR(tbl_coded[[#This Row],[Parent company tiker]]=""),"",IF(_xll.BDP(tbl_coded[[#This Row],[Parent company tiker]]&amp;" Equity",BL$1)="#N/A N/A","--",_xll.BDP(tbl_coded[[#This Row],[Parent company tiker]]&amp;" Equity",BL$1))))</f>
        <v>#NAME?</v>
      </c>
      <c r="BM3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3" s="125" t="e">
        <f ca="1">IF(tbl_coded[[#This Row],[Column9]]&lt;&gt;"--",tbl_coded[[#This Row],[G''tor rating]],IF(tbl_coded[[#This Row],[KPW Name]]&lt;&gt;"",tbl_coded[[#This Row],[KPW Rating]],IF(tbl_coded[[#This Row],[Parent company tiker]]&lt;&gt;"",tbl_coded[[#This Row],[parent评级]],tbl_coded[[#This Row],[Issuer rating]])))</f>
        <v>#NAME?</v>
      </c>
      <c r="BO33" s="159" t="str">
        <f ca="1">IFERROR(IF(tbl_coded[[#This Row],[GREEN]]="Y","GREEN",IF(tbl_coded[[#This Row],[SUSTAINABLE]]="Y","SUSTAINABLE",IF(tbl_coded[[#This Row],[SOCIAL]]="Y","SOCIAL",IF(tbl_coded[[#This Row],[Sustainable linked]]="Y","SUSTAINABLE LINKED"," ")))),"")</f>
        <v/>
      </c>
      <c r="BP33" s="134"/>
    </row>
    <row r="34" spans="1:68" ht="15" customHeight="1">
      <c r="A34" s="119">
        <v>32</v>
      </c>
      <c r="B34" s="120" t="str">
        <f>IF(美元债一级!$C$4:$C$1048576&lt;&gt;"",美元债一级!C35,"")</f>
        <v>XS2680221806</v>
      </c>
      <c r="C34" s="122" t="e">
        <f ca="1">IF(tbl_coded[[#This Row],[ISIN]]="","",IF(tbl_coded[[#This Row],[Index]]&gt;$A$1,"",IF(_xll.BDP($B34&amp;" Corp",C$1)="#N/A N/A","",_xll.BDP($B34&amp;" Corp",C$1))))</f>
        <v>#NAME?</v>
      </c>
      <c r="D34" s="122" t="e">
        <f ca="1">IF(tbl_coded[[#This Row],[ISIN]]="","",IF(_xll.BDP($B34&amp;" Corp",D$1)="#N/A N/A","",_xll.BDP($B34&amp;" Corp",D$1)))</f>
        <v>#NAME?</v>
      </c>
      <c r="E34" s="122" t="e">
        <f ca="1">IF(tbl_coded[[#This Row],[ISIN]]="","",IF(_xll.BDP($B34&amp;" Corp",E$1)="#N/A N/A","--",_xll.BDP($B34&amp;" Corp",E$1)))</f>
        <v>#NAME?</v>
      </c>
      <c r="F34" s="122" t="e">
        <f ca="1">IF(tbl_coded[[#This Row],[ISIN]]="","",IF(_xll.BDS($B34&amp;" Corp",F$1)="#N/A Field Not Applicable","",_xll.BDS($B34&amp;" Corp",F$1)))</f>
        <v>#NAME?</v>
      </c>
      <c r="G34" s="122" t="e">
        <f ca="1">IF(tbl_coded[[#This Row],[ISIN]]="","",IF(_xll.BDP($F34&amp;" CompanyID",G$1)="#N/A Invalid Security","",_xll.BDP($F34&amp;" CompanyID",G$1)))</f>
        <v>#NAME?</v>
      </c>
      <c r="H34" s="122" t="e">
        <f ca="1">IF(tbl_coded[[#This Row],[ISIN]]="","",IF(_xll.BDP($B34&amp;" Corp",H$1)="#N/A N/A","--",_xll.BDP($B34&amp;" Corp",H$1)))</f>
        <v>#NAME?</v>
      </c>
      <c r="I34" s="122" t="e">
        <f ca="1">IF(tbl_coded[[#This Row],[ISIN]]="","",IF(_xll.BDP($B34&amp;" Corp",I$1)="#N/A N/A","--",_xll.BDP($B34&amp;" Corp",I$1)))</f>
        <v>#NAME?</v>
      </c>
      <c r="J34" s="122" t="e">
        <f ca="1">IF(tbl_coded[[#This Row],[ISIN]]="","",IF(_xll.BDP($B34&amp;" Corp",J$1)="#N/A N/A","--",_xll.BDP($B34&amp;" Corp",J$1)))</f>
        <v>#NAME?</v>
      </c>
      <c r="K34" s="122" t="e">
        <f ca="1">IF(tbl_coded[[#This Row],[ISIN]]="","",IF(_xll.BDP($B34&amp;" Corp",K$1)="#N/A N/A","--",_xll.BDP($B34&amp;" Corp",K$1)))</f>
        <v>#NAME?</v>
      </c>
      <c r="L34" s="122" t="e">
        <f ca="1">IF(tbl_coded[[#This Row],[ISIN]]="","",IF(_xll.BDP($B34&amp;" Corp",L$1)="#N/A N/A","--",_xll.BDP($B34&amp;" Corp",L$1)))</f>
        <v>#NAME?</v>
      </c>
      <c r="M34" s="122" t="e">
        <f ca="1">IF(tbl_coded[[#This Row],[ISIN]]="","",IF(_xll.BDP($B34&amp;" Corp",M$1)="#N/A N/A","--",_xll.BDP($B34&amp;" Corp",M$1)))</f>
        <v>#NAME?</v>
      </c>
      <c r="N34" s="122" t="e">
        <f ca="1">IF(tbl_coded[[#This Row],[ISIN]]="","",IF(_xll.BDP($B34&amp;" Corp",N$1)="#N/A N/A","--",_xll.BDP($B34&amp;" Corp",N$1)))</f>
        <v>#NAME?</v>
      </c>
      <c r="O34" s="122" t="e">
        <f ca="1">IF(tbl_coded[[#This Row],[ISIN]]="","",IF(_xll.BDP($B34&amp;" Corp",O$1)="#N/A N/A","--",_xll.BDP($B34&amp;" Corp",O$1)))</f>
        <v>#NAME?</v>
      </c>
      <c r="P34" s="122" t="e">
        <f ca="1">IF(tbl_coded[[#This Row],[ISIN]]="","",IF(_xll.BDP($B34&amp;" Corp",P$1)="#N/A N/A","--",_xll.BDP($B34&amp;" Corp",P$1)))</f>
        <v>#NAME?</v>
      </c>
      <c r="Q3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4" s="122" t="e">
        <f ca="1">IF(tbl_coded[[#This Row],[ISIN]]="","",IF(OR(_xll.BDP($B34&amp;" Corp",R$1)="#N/A N/A",_xll.BDP($B34&amp;" Corp",R$1)="#N/A Invalid Security",_xll.BDP($B34&amp;" Corp",R$1)="#N/A Field Not Applicable"),"--",_xll.BDP($B34&amp;" Corp",R$1)))</f>
        <v>#NAME?</v>
      </c>
      <c r="S34" s="122" t="e">
        <f ca="1">IF(tbl_coded[[#This Row],[ISIN]]="","",IF(OR(_xll.BDP($R34&amp;" Equity",S$1)="#N/A N/A",_xll.BDP($R34&amp;" Equity",S$1)="#N/A Invalid Security"),"--",_xll.BDP($R34&amp;" Equity",S$1)))</f>
        <v>#NAME?</v>
      </c>
      <c r="T34" s="122" t="e">
        <f ca="1">IF(tbl_coded[[#This Row],[ISIN]]="","",IF(OR(_xll.BDP($R34&amp;" Equity",T$1)="#N/A N/A",_xll.BDP($R34&amp;" Equity",T$1)="#N/A Invalid Security"),"--",_xll.BDP($R34&amp;" Equity",T$1)))</f>
        <v>#NAME?</v>
      </c>
      <c r="U34" s="122" t="e">
        <f ca="1">IF(tbl_coded[[#This Row],[ISIN]]="","",IF(OR(_xll.BDP($R34&amp;" Equity",U$1)="#N/A N/A",_xll.BDP($R34&amp;" Equity",U$1)="#N/A Invalid Security"),"--",_xll.BDP($R34&amp;" Equity",U$1)))</f>
        <v>#NAME?</v>
      </c>
      <c r="V34" s="122" t="e">
        <f ca="1">IF(tbl_coded[[#This Row],[ISIN]]="","",IF(OR(_xll.BDP($R34&amp;" Equity",V$1)="#N/A N/A",_xll.BDP($R34&amp;" Equity",V$1)="#N/A Invalid Security"),"--",_xll.BDP($R34&amp;" Equity",V$1)))</f>
        <v>#NAME?</v>
      </c>
      <c r="W34" s="122" t="e">
        <f ca="1">IF(tbl_coded[[#This Row],[ISIN]]="","",IF(OR(_xll.BDP($R34&amp;" Equity",W$1)="#N/A N/A",_xll.BDP($R34&amp;" Equity",W$1)="#N/A Invalid Security"),"--",_xll.BDP($R34&amp;" Equity",W$1)))</f>
        <v>#NAME?</v>
      </c>
      <c r="X34" s="122" t="e">
        <f ca="1">IF(tbl_coded[[#This Row],[ISIN]]="","",IF(OR(_xll.BDP($R34&amp;" Equity",X$1)="#N/A N/A",_xll.BDP($R34&amp;" Equity",X$1)="#N/A Invalid Security"),"--",_xll.BDP($R34&amp;" Equity",X$1)))</f>
        <v>#NAME?</v>
      </c>
      <c r="Y3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4" s="122" t="str">
        <f ca="1">IF(tbl_coded[[#This Row],[ISIN]]="","",IF(ISNUMBER(_xll.BDP(B34&amp;" Corp",Z$1)),_xll.BDP(B34&amp;" Corp",Z$1),""))</f>
        <v/>
      </c>
      <c r="AA34" s="122" t="str">
        <f ca="1">IF(tbl_coded[[#This Row],[ISIN]]="","",IF(ISNUMBER(_xll.BDP(B34&amp;" Corp",AA$1)),_xll.BDP(B34&amp;" Corp",AA$1),""))</f>
        <v/>
      </c>
      <c r="AB34" s="122" t="str">
        <f ca="1">IF(tbl_coded[[#This Row],[ISIN]]="","",IF(ISNUMBER(_xll.BDP(B34&amp;" Corp",AB$1)),_xll.BDP(B34&amp;" Corp",AB$1),""))</f>
        <v/>
      </c>
      <c r="AC34" s="122" t="str">
        <f ca="1">IF(tbl_coded[[#This Row],[ISIN]]="","",IF(ISNUMBER(_xll.BDP(B34&amp;" Corp",AC$1)),_xll.BDP(B34&amp;" Corp",AC$1),""))</f>
        <v/>
      </c>
      <c r="AD34" s="122" t="e">
        <f ca="1">IF(tbl_coded[[#This Row],[ISIN]]="","",IF((_xll.BDP(B34&amp;" Corp",AD$1))="#N/A Field Not Applicable","",_xll.BDP(B34&amp;" Corp",AD$1)))</f>
        <v>#NAME?</v>
      </c>
      <c r="AE34" s="122" t="e">
        <f ca="1">IF(tbl_coded[[#This Row],[ISIN]]="","",IF((_xll.BDP(B34&amp;" Corp",AE$1))="#N/A N/A","--",_xll.BDP(B34&amp;" Corp",AE$1)))</f>
        <v>#NAME?</v>
      </c>
      <c r="AF34" s="122" t="e">
        <f ca="1">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#NAME?</v>
      </c>
      <c r="AG3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4" s="123" t="e">
        <f ca="1">IF(tbl_coded[[#This Row],[ISIN]]="","",IF(_xll.BDP($B34&amp;" Corp",AI$1)="#N/A N/A","--",_xll.BDP($B34&amp;" Corp",AI$1)))</f>
        <v>#NAME?</v>
      </c>
      <c r="AJ34" s="122" t="e">
        <f ca="1">IF(tbl_coded[[#This Row],[ISIN]]="","",IF(OR(_xll.BDP(_xll.BDP(tbl_coded[[#This Row],[ISIN]]&amp;" Corp", "ISSUER_EQUITY_TICKER")&amp;" Equity",AJ$1)="#N/A N/A"),"--",_xll.BDP(_xll.BDP(tbl_coded[[#This Row],[ISIN]]&amp;" Corp", "ISSUER_EQUITY_TICKER")&amp;" Equity",AJ$1)))</f>
        <v>#NAME?</v>
      </c>
      <c r="AK3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25" t="e">
        <f ca="1">IF(tbl_coded[[#This Row],[ISIN]]="","",IF(OR(_xll.BDP(_xll.BDP(tbl_coded[[#This Row],[ISIN]]&amp;" Corp", "ISSUER_EQUITY_TICKER")&amp;" Equity",AL$1)="#N/A N/A"),"--",_xll.BDP(_xll.BDP(tbl_coded[[#This Row],[ISIN]]&amp;" Corp", "ISSUER_EQUITY_TICKER")&amp;" Equity",AL$1)))</f>
        <v>#NAME?</v>
      </c>
      <c r="AM34" s="125" t="e">
        <f ca="1">IF(tbl_coded[[#This Row],[ISIN]]="","",IF(_xll.BDS($B34&amp;" Corp",AM$1)="#N/A Field Not Applicable","",_xll.BDS($B34&amp;" Corp",AM$1)))</f>
        <v>#NAME?</v>
      </c>
      <c r="AN34" s="125" t="e">
        <f ca="1">IF(tbl_coded[[#This Row],[ISIN]]="","",IF(_xll.BDP(tbl_coded[[#This Row],[KPW Provider BBID]]&amp;" CompanyID","NAME")="#N/A Invalid Security","",_xll.BDP(tbl_coded[[#This Row],[KPW Provider BBID]]&amp;" CompanyID","NAME")))</f>
        <v>#NAME?</v>
      </c>
      <c r="AO34" s="125" t="e">
        <f ca="1">IF(tbl_coded[[#This Row],[ISIN]]="","",IF(_xll.BDP(tbl_coded[[#This Row],[KPW Provider BBID]]&amp;" CompanyID",$AO$1)="#N/A Invalid Security","--",IF(_xll.BDP(tbl_coded[[#This Row],[KPW Provider BBID]]&amp;" CompanyID",$AO$1)="#N/A N/A","--",_xll.BDP(tbl_coded[[#This Row],[KPW Provider BBID]]&amp;" CompanyID",$AO$1))))</f>
        <v>#NAME?</v>
      </c>
      <c r="AP34" s="125" t="e">
        <f ca="1">IF(tbl_coded[[#This Row],[ISIN]]="","",IF(_xll.BDP(tbl_coded[[#This Row],[KPW Provider BBID]]&amp;" CompanyID",$AP$1)="#N/A Invalid Security","--",IF(_xll.BDP(tbl_coded[[#This Row],[KPW Provider BBID]]&amp;" CompanyID",$AP$1)="#N/A N/A","--",_xll.BDP(tbl_coded[[#This Row],[KPW Provider BBID]]&amp;" CompanyID",$AP$1))))</f>
        <v>#NAME?</v>
      </c>
      <c r="AQ34" s="125" t="e">
        <f ca="1">IF(tbl_coded[[#This Row],[ISIN]]="","",IF(_xll.BDP(tbl_coded[[#This Row],[KPW Provider BBID]]&amp;" CompanyID",$AQ$1)="#N/A Invalid Security","--",IF(_xll.BDP(tbl_coded[[#This Row],[KPW Provider BBID]]&amp;" CompanyID",$AQ$1)="#N/A N/A","--",_xll.BDP(tbl_coded[[#This Row],[KPW Provider BBID]]&amp;" CompanyID",$AQ$1))))</f>
        <v>#NAME?</v>
      </c>
      <c r="AR34" s="125" t="e">
        <f ca="1">IF(tbl_coded[[#This Row],[ISIN]]="","",tbl_coded[[#This Row],[穆迪KPW评级]]&amp;"/"&amp;tbl_coded[[#This Row],[SPKPW评级]]&amp;"/"&amp;tbl_coded[[#This Row],[FITCHKPW评级]])</f>
        <v>#NAME?</v>
      </c>
      <c r="AS34" s="125" t="e">
        <f ca="1">IF(tbl_coded[[#This Row],[ISIN]]="","",IF(OR(_xll.BDP($B34&amp;" Corp",AS$1)="#N/A N/A"),"--",_xll.BDP($B34&amp;" Corp",AS$1)))</f>
        <v>#NAME?</v>
      </c>
      <c r="AT34" s="125" t="e">
        <f ca="1">IF(tbl_coded[[#This Row],[ISIN]]="","",IF(_xll.BDS($B34&amp;" Corp",AT$1)="#N/A Field Not Applicable","",_xll.BDS($B34&amp;" Corp",AT$1)))</f>
        <v>#NAME?</v>
      </c>
      <c r="AU34" s="125" t="e">
        <f ca="1">IF(tbl_coded[[#This Row],[SBLC Provider BBID]]="","",_xll.BDP(tbl_coded[[#This Row],[SBLC Provider BBID]]&amp;" CompanyID","NAME"))</f>
        <v>#NAME?</v>
      </c>
      <c r="AV34" s="125" t="e">
        <f ca="1">IF(tbl_coded[[#This Row],[ISIN]]="","",IF(OR(_xll.BDP($B34&amp;" Corp",AV$1)="#N/A N/A"),"--",TEXT(_xll.BDP($B34&amp;" Corp",AV$1),"yyyy/mm/dd")))</f>
        <v>#NAME?</v>
      </c>
      <c r="AW34" s="125" t="e">
        <f ca="1">IF(tbl_coded[[#This Row],[ISIN]]="","",IF(OR(_xll.BDP($B34&amp;" Corp",AW$1)="#N/A N/A"),"--",TEXT(_xll.BDP($B34&amp;" Corp",AW$1),"yyyy/mm/dd")))</f>
        <v>#NAME?</v>
      </c>
      <c r="AX34" s="125" t="e">
        <f ca="1">IF(tbl_coded[[#This Row],[ISIN]]="","",IF(OR(_xll.BDP($B34&amp;" Corp",AX$1)="#N/A N/A"),"--",TEXT(_xll.BDP($B34&amp;" Corp",AX$1),"yyyy/mm/dd")))</f>
        <v>#NAME?</v>
      </c>
      <c r="AY34" s="125" t="e">
        <f ca="1">IF(tbl_coded[[#This Row],[ISIN]]="","",IF(OR(_xll.BDP($B34&amp;" Corp",AY$1)="#N/A Field Not Applicable"),"--",TEXT(_xll.BDP($B34&amp;" Corp",AY$1),"yyyy/mm/dd")))</f>
        <v>#NAME?</v>
      </c>
      <c r="AZ34" s="125" t="e">
        <f ca="1">IF(tbl_coded[[#This Row],[ISIN]]="","",IF(OR(_xll.BDP($B34&amp;" Corp",AZ$1)="#N/A N/A"),"--",_xll.BDP($B34&amp;" Corp",AZ$1)))</f>
        <v>#NAME?</v>
      </c>
      <c r="BA34" s="125" t="e">
        <f ca="1">IF(tbl_coded[[#This Row],[ISIN]]="","",IF(OR(_xll.BDP($B34&amp;" Corp",BA$1)="#N/A N/A"),"--",_xll.BDP($B34&amp;" Corp",BA$1)))</f>
        <v>#NAME?</v>
      </c>
      <c r="BB34" s="125" t="e">
        <f ca="1">IF(tbl_coded[[#This Row],[ISIN]]="","",IF(OR(_xll.BDP($B34&amp;" Corp",BB$1)="#N/A N/A"),"--",_xll.BDP($B34&amp;" Corp",BB$1)))</f>
        <v>#NAME?</v>
      </c>
      <c r="BC34" s="125" t="e">
        <f ca="1">IF(tbl_coded[[#This Row],[ISIN]]="","",IF(OR(_xll.BDP($B34&amp;" Corp",BC$1)="#N/A Field Not Applicable"),"--",_xll.BDP($B34&amp;" Corp",BC$1)))</f>
        <v>#NAME?</v>
      </c>
      <c r="BD34" s="125" t="e">
        <f ca="1">IF(tbl_coded[[#This Row],[ISIN]]="","",IF(OR(_xll.BDP($B34&amp;" Corp",BD$1)="#N/A Field Not Applicable"),"--",_xll.BDP($B34&amp;" Corp",BD$1)))</f>
        <v>#NAME?</v>
      </c>
      <c r="BE34" s="125" t="e">
        <f ca="1">IF(tbl_coded[[#This Row],[ISIN]]="","",IF(OR(_xll.BDP($B34&amp;" Corp",BE$1)="#N/A Field Not Applicable"),"--",_xll.BDP($B34&amp;" Corp",BE$1)))</f>
        <v>#NAME?</v>
      </c>
      <c r="BF34" s="125" t="e">
        <f ca="1">IF(tbl_coded[[#This Row],[ISIN]]="","",IF(OR(_xll.BDP($B34&amp;" Corp",BF$1)="#N/A Field Not Applicable"),"--",_xll.BDP($B34&amp;" Corp",BF$1)))</f>
        <v>#NAME?</v>
      </c>
      <c r="BG34" s="125" t="e">
        <f ca="1">IF(tbl_coded[[#This Row],[ISIN]]="","",IF(OR(_xll.BDP($B34&amp;" Corp",BG$1)="#N/A Field Not Applicable"),"--",IF(_xll.BDP($B34&amp;" Corp",BG$1)="#N/A N/A","N",_xll.BDP($B34&amp;" Corp",BG$1))))</f>
        <v>#NAME?</v>
      </c>
      <c r="BH34" s="125" t="e">
        <f ca="1">IF(tbl_coded[[#This Row],[ISIN]]="","",IF(OR(_xll.BDP($B34&amp;" Corp",BH$1)="#N/A N/A"),"",_xll.BDP($B34&amp;" Corp",BH$1)))</f>
        <v>#NAME?</v>
      </c>
      <c r="BI34" s="125" t="e">
        <f ca="1">IF(tbl_coded[[#This Row],[ISIN]]="","",IF(OR(tbl_coded[[#This Row],[Parent company tiker]]=""),"",IF(_xll.BDP(tbl_coded[[#This Row],[Parent company tiker]]&amp;" Equity",BI$1)="#N/A N/A","--",_xll.BDP(tbl_coded[[#This Row],[Parent company tiker]]&amp;" Equity",BI$1))))</f>
        <v>#NAME?</v>
      </c>
      <c r="BJ34" s="125" t="e">
        <f ca="1">IF(tbl_coded[[#This Row],[ISIN]]="","",IF(OR(tbl_coded[[#This Row],[Parent company tiker]]=""),"",IF(_xll.BDP(tbl_coded[[#This Row],[Parent company tiker]]&amp;" Equity",BJ$1)="#N/A N/A","--",_xll.BDP(tbl_coded[[#This Row],[Parent company tiker]]&amp;" Equity",BJ$1))))</f>
        <v>#NAME?</v>
      </c>
      <c r="BK34" s="125" t="e">
        <f ca="1">IF(tbl_coded[[#This Row],[ISIN]]="","",IF(OR(tbl_coded[[#This Row],[Parent company tiker]]=""),"",IF(_xll.BDP(tbl_coded[[#This Row],[Parent company tiker]]&amp;" Equity",BK$1)="#N/A N/A","--",_xll.BDP(tbl_coded[[#This Row],[Parent company tiker]]&amp;" Equity",BK$1))))</f>
        <v>#NAME?</v>
      </c>
      <c r="BL34" s="125" t="e">
        <f ca="1">IF(tbl_coded[[#This Row],[ISIN]]="","",IF(OR(tbl_coded[[#This Row],[Parent company tiker]]=""),"",IF(_xll.BDP(tbl_coded[[#This Row],[Parent company tiker]]&amp;" Equity",BL$1)="#N/A N/A","--",_xll.BDP(tbl_coded[[#This Row],[Parent company tiker]]&amp;" Equity",BL$1))))</f>
        <v>#NAME?</v>
      </c>
      <c r="BM3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4" s="125" t="e">
        <f ca="1">IF(tbl_coded[[#This Row],[Column9]]&lt;&gt;"--",tbl_coded[[#This Row],[G''tor rating]],IF(tbl_coded[[#This Row],[KPW Name]]&lt;&gt;"",tbl_coded[[#This Row],[KPW Rating]],IF(tbl_coded[[#This Row],[Parent company tiker]]&lt;&gt;"",tbl_coded[[#This Row],[parent评级]],tbl_coded[[#This Row],[Issuer rating]])))</f>
        <v>#NAME?</v>
      </c>
      <c r="BO34" s="159" t="str">
        <f ca="1">IFERROR(IF(tbl_coded[[#This Row],[GREEN]]="Y","GREEN",IF(tbl_coded[[#This Row],[SUSTAINABLE]]="Y","SUSTAINABLE",IF(tbl_coded[[#This Row],[SOCIAL]]="Y","SOCIAL",IF(tbl_coded[[#This Row],[Sustainable linked]]="Y","SUSTAINABLE LINKED"," ")))),"")</f>
        <v/>
      </c>
      <c r="BP34" s="134"/>
    </row>
    <row r="35" spans="1:68" ht="15" customHeight="1">
      <c r="A35" s="119">
        <v>33</v>
      </c>
      <c r="B35" s="120" t="str">
        <f>IF(美元债一级!$C$4:$C$1048576&lt;&gt;"",美元债一级!C36,"")</f>
        <v>XS2706144933</v>
      </c>
      <c r="C35" s="122" t="e">
        <f ca="1">IF(tbl_coded[[#This Row],[ISIN]]="","",IF(tbl_coded[[#This Row],[Index]]&gt;$A$1,"",IF(_xll.BDP($B35&amp;" Corp",C$1)="#N/A N/A","",_xll.BDP($B35&amp;" Corp",C$1))))</f>
        <v>#NAME?</v>
      </c>
      <c r="D35" s="122" t="e">
        <f ca="1">IF(tbl_coded[[#This Row],[ISIN]]="","",IF(_xll.BDP($B35&amp;" Corp",D$1)="#N/A N/A","",_xll.BDP($B35&amp;" Corp",D$1)))</f>
        <v>#NAME?</v>
      </c>
      <c r="E35" s="122" t="e">
        <f ca="1">IF(tbl_coded[[#This Row],[ISIN]]="","",IF(_xll.BDP($B35&amp;" Corp",E$1)="#N/A N/A","--",_xll.BDP($B35&amp;" Corp",E$1)))</f>
        <v>#NAME?</v>
      </c>
      <c r="F35" s="122" t="e">
        <f ca="1">IF(tbl_coded[[#This Row],[ISIN]]="","",IF(_xll.BDS($B35&amp;" Corp",F$1)="#N/A Field Not Applicable","",_xll.BDS($B35&amp;" Corp",F$1)))</f>
        <v>#NAME?</v>
      </c>
      <c r="G35" s="122" t="e">
        <f ca="1">IF(tbl_coded[[#This Row],[ISIN]]="","",IF(_xll.BDP($F35&amp;" CompanyID",G$1)="#N/A Invalid Security","",_xll.BDP($F35&amp;" CompanyID",G$1)))</f>
        <v>#NAME?</v>
      </c>
      <c r="H35" s="122" t="e">
        <f ca="1">IF(tbl_coded[[#This Row],[ISIN]]="","",IF(_xll.BDP($B35&amp;" Corp",H$1)="#N/A N/A","--",_xll.BDP($B35&amp;" Corp",H$1)))</f>
        <v>#NAME?</v>
      </c>
      <c r="I35" s="122" t="e">
        <f ca="1">IF(tbl_coded[[#This Row],[ISIN]]="","",IF(_xll.BDP($B35&amp;" Corp",I$1)="#N/A N/A","--",_xll.BDP($B35&amp;" Corp",I$1)))</f>
        <v>#NAME?</v>
      </c>
      <c r="J35" s="122" t="e">
        <f ca="1">IF(tbl_coded[[#This Row],[ISIN]]="","",IF(_xll.BDP($B35&amp;" Corp",J$1)="#N/A N/A","--",_xll.BDP($B35&amp;" Corp",J$1)))</f>
        <v>#NAME?</v>
      </c>
      <c r="K35" s="122" t="e">
        <f ca="1">IF(tbl_coded[[#This Row],[ISIN]]="","",IF(_xll.BDP($B35&amp;" Corp",K$1)="#N/A N/A","--",_xll.BDP($B35&amp;" Corp",K$1)))</f>
        <v>#NAME?</v>
      </c>
      <c r="L35" s="122" t="e">
        <f ca="1">IF(tbl_coded[[#This Row],[ISIN]]="","",IF(_xll.BDP($B35&amp;" Corp",L$1)="#N/A N/A","--",_xll.BDP($B35&amp;" Corp",L$1)))</f>
        <v>#NAME?</v>
      </c>
      <c r="M35" s="122" t="e">
        <f ca="1">IF(tbl_coded[[#This Row],[ISIN]]="","",IF(_xll.BDP($B35&amp;" Corp",M$1)="#N/A N/A","--",_xll.BDP($B35&amp;" Corp",M$1)))</f>
        <v>#NAME?</v>
      </c>
      <c r="N35" s="122" t="e">
        <f ca="1">IF(tbl_coded[[#This Row],[ISIN]]="","",IF(_xll.BDP($B35&amp;" Corp",N$1)="#N/A N/A","--",_xll.BDP($B35&amp;" Corp",N$1)))</f>
        <v>#NAME?</v>
      </c>
      <c r="O35" s="122" t="e">
        <f ca="1">IF(tbl_coded[[#This Row],[ISIN]]="","",IF(_xll.BDP($B35&amp;" Corp",O$1)="#N/A N/A","--",_xll.BDP($B35&amp;" Corp",O$1)))</f>
        <v>#NAME?</v>
      </c>
      <c r="P35" s="122" t="e">
        <f ca="1">IF(tbl_coded[[#This Row],[ISIN]]="","",IF(_xll.BDP($B35&amp;" Corp",P$1)="#N/A N/A","--",_xll.BDP($B35&amp;" Corp",P$1)))</f>
        <v>#NAME?</v>
      </c>
      <c r="Q3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5" s="122" t="e">
        <f ca="1">IF(tbl_coded[[#This Row],[ISIN]]="","",IF(OR(_xll.BDP($B35&amp;" Corp",R$1)="#N/A N/A",_xll.BDP($B35&amp;" Corp",R$1)="#N/A Invalid Security",_xll.BDP($B35&amp;" Corp",R$1)="#N/A Field Not Applicable"),"--",_xll.BDP($B35&amp;" Corp",R$1)))</f>
        <v>#NAME?</v>
      </c>
      <c r="S35" s="122" t="e">
        <f ca="1">IF(tbl_coded[[#This Row],[ISIN]]="","",IF(OR(_xll.BDP($R35&amp;" Equity",S$1)="#N/A N/A",_xll.BDP($R35&amp;" Equity",S$1)="#N/A Invalid Security"),"--",_xll.BDP($R35&amp;" Equity",S$1)))</f>
        <v>#NAME?</v>
      </c>
      <c r="T35" s="122" t="e">
        <f ca="1">IF(tbl_coded[[#This Row],[ISIN]]="","",IF(OR(_xll.BDP($R35&amp;" Equity",T$1)="#N/A N/A",_xll.BDP($R35&amp;" Equity",T$1)="#N/A Invalid Security"),"--",_xll.BDP($R35&amp;" Equity",T$1)))</f>
        <v>#NAME?</v>
      </c>
      <c r="U35" s="122" t="e">
        <f ca="1">IF(tbl_coded[[#This Row],[ISIN]]="","",IF(OR(_xll.BDP($R35&amp;" Equity",U$1)="#N/A N/A",_xll.BDP($R35&amp;" Equity",U$1)="#N/A Invalid Security"),"--",_xll.BDP($R35&amp;" Equity",U$1)))</f>
        <v>#NAME?</v>
      </c>
      <c r="V35" s="122" t="e">
        <f ca="1">IF(tbl_coded[[#This Row],[ISIN]]="","",IF(OR(_xll.BDP($R35&amp;" Equity",V$1)="#N/A N/A",_xll.BDP($R35&amp;" Equity",V$1)="#N/A Invalid Security"),"--",_xll.BDP($R35&amp;" Equity",V$1)))</f>
        <v>#NAME?</v>
      </c>
      <c r="W35" s="122" t="e">
        <f ca="1">IF(tbl_coded[[#This Row],[ISIN]]="","",IF(OR(_xll.BDP($R35&amp;" Equity",W$1)="#N/A N/A",_xll.BDP($R35&amp;" Equity",W$1)="#N/A Invalid Security"),"--",_xll.BDP($R35&amp;" Equity",W$1)))</f>
        <v>#NAME?</v>
      </c>
      <c r="X35" s="122" t="e">
        <f ca="1">IF(tbl_coded[[#This Row],[ISIN]]="","",IF(OR(_xll.BDP($R35&amp;" Equity",X$1)="#N/A N/A",_xll.BDP($R35&amp;" Equity",X$1)="#N/A Invalid Security"),"--",_xll.BDP($R35&amp;" Equity",X$1)))</f>
        <v>#NAME?</v>
      </c>
      <c r="Y3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5" s="122" t="str">
        <f ca="1">IF(tbl_coded[[#This Row],[ISIN]]="","",IF(ISNUMBER(_xll.BDP(B35&amp;" Corp",Z$1)),_xll.BDP(B35&amp;" Corp",Z$1),""))</f>
        <v/>
      </c>
      <c r="AA35" s="122" t="str">
        <f ca="1">IF(tbl_coded[[#This Row],[ISIN]]="","",IF(ISNUMBER(_xll.BDP(B35&amp;" Corp",AA$1)),_xll.BDP(B35&amp;" Corp",AA$1),""))</f>
        <v/>
      </c>
      <c r="AB35" s="122" t="str">
        <f ca="1">IF(tbl_coded[[#This Row],[ISIN]]="","",IF(ISNUMBER(_xll.BDP(B35&amp;" Corp",AB$1)),_xll.BDP(B35&amp;" Corp",AB$1),""))</f>
        <v/>
      </c>
      <c r="AC35" s="122" t="str">
        <f ca="1">IF(tbl_coded[[#This Row],[ISIN]]="","",IF(ISNUMBER(_xll.BDP(B35&amp;" Corp",AC$1)),_xll.BDP(B35&amp;" Corp",AC$1),""))</f>
        <v/>
      </c>
      <c r="AD35" s="122" t="e">
        <f ca="1">IF(tbl_coded[[#This Row],[ISIN]]="","",IF((_xll.BDP(B35&amp;" Corp",AD$1))="#N/A Field Not Applicable","",_xll.BDP(B35&amp;" Corp",AD$1)))</f>
        <v>#NAME?</v>
      </c>
      <c r="AE35" s="122" t="e">
        <f ca="1">IF(tbl_coded[[#This Row],[ISIN]]="","",IF((_xll.BDP(B35&amp;" Corp",AE$1))="#N/A N/A","--",_xll.BDP(B35&amp;" Corp",AE$1)))</f>
        <v>#NAME?</v>
      </c>
      <c r="AF35" s="122" t="e">
        <f ca="1">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#NAME?</v>
      </c>
      <c r="AG3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5" s="123" t="e">
        <f ca="1">IF(tbl_coded[[#This Row],[ISIN]]="","",IF(_xll.BDP($B35&amp;" Corp",AI$1)="#N/A N/A","--",_xll.BDP($B35&amp;" Corp",AI$1)))</f>
        <v>#NAME?</v>
      </c>
      <c r="AJ35" s="122" t="e">
        <f ca="1">IF(tbl_coded[[#This Row],[ISIN]]="","",IF(OR(_xll.BDP(_xll.BDP(tbl_coded[[#This Row],[ISIN]]&amp;" Corp", "ISSUER_EQUITY_TICKER")&amp;" Equity",AJ$1)="#N/A N/A"),"--",_xll.BDP(_xll.BDP(tbl_coded[[#This Row],[ISIN]]&amp;" Corp", "ISSUER_EQUITY_TICKER")&amp;" Equity",AJ$1)))</f>
        <v>#NAME?</v>
      </c>
      <c r="AK3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25" t="e">
        <f ca="1">IF(tbl_coded[[#This Row],[ISIN]]="","",IF(OR(_xll.BDP(_xll.BDP(tbl_coded[[#This Row],[ISIN]]&amp;" Corp", "ISSUER_EQUITY_TICKER")&amp;" Equity",AL$1)="#N/A N/A"),"--",_xll.BDP(_xll.BDP(tbl_coded[[#This Row],[ISIN]]&amp;" Corp", "ISSUER_EQUITY_TICKER")&amp;" Equity",AL$1)))</f>
        <v>#NAME?</v>
      </c>
      <c r="AM35" s="125" t="e">
        <f ca="1">IF(tbl_coded[[#This Row],[ISIN]]="","",IF(_xll.BDS($B35&amp;" Corp",AM$1)="#N/A Field Not Applicable","",_xll.BDS($B35&amp;" Corp",AM$1)))</f>
        <v>#NAME?</v>
      </c>
      <c r="AN35" s="125" t="e">
        <f ca="1">IF(tbl_coded[[#This Row],[ISIN]]="","",IF(_xll.BDP(tbl_coded[[#This Row],[KPW Provider BBID]]&amp;" CompanyID","NAME")="#N/A Invalid Security","",_xll.BDP(tbl_coded[[#This Row],[KPW Provider BBID]]&amp;" CompanyID","NAME")))</f>
        <v>#NAME?</v>
      </c>
      <c r="AO35" s="125" t="e">
        <f ca="1">IF(tbl_coded[[#This Row],[ISIN]]="","",IF(_xll.BDP(tbl_coded[[#This Row],[KPW Provider BBID]]&amp;" CompanyID",$AO$1)="#N/A Invalid Security","--",IF(_xll.BDP(tbl_coded[[#This Row],[KPW Provider BBID]]&amp;" CompanyID",$AO$1)="#N/A N/A","--",_xll.BDP(tbl_coded[[#This Row],[KPW Provider BBID]]&amp;" CompanyID",$AO$1))))</f>
        <v>#NAME?</v>
      </c>
      <c r="AP35" s="125" t="e">
        <f ca="1">IF(tbl_coded[[#This Row],[ISIN]]="","",IF(_xll.BDP(tbl_coded[[#This Row],[KPW Provider BBID]]&amp;" CompanyID",$AP$1)="#N/A Invalid Security","--",IF(_xll.BDP(tbl_coded[[#This Row],[KPW Provider BBID]]&amp;" CompanyID",$AP$1)="#N/A N/A","--",_xll.BDP(tbl_coded[[#This Row],[KPW Provider BBID]]&amp;" CompanyID",$AP$1))))</f>
        <v>#NAME?</v>
      </c>
      <c r="AQ35" s="125" t="e">
        <f ca="1">IF(tbl_coded[[#This Row],[ISIN]]="","",IF(_xll.BDP(tbl_coded[[#This Row],[KPW Provider BBID]]&amp;" CompanyID",$AQ$1)="#N/A Invalid Security","--",IF(_xll.BDP(tbl_coded[[#This Row],[KPW Provider BBID]]&amp;" CompanyID",$AQ$1)="#N/A N/A","--",_xll.BDP(tbl_coded[[#This Row],[KPW Provider BBID]]&amp;" CompanyID",$AQ$1))))</f>
        <v>#NAME?</v>
      </c>
      <c r="AR35" s="125" t="e">
        <f ca="1">IF(tbl_coded[[#This Row],[ISIN]]="","",tbl_coded[[#This Row],[穆迪KPW评级]]&amp;"/"&amp;tbl_coded[[#This Row],[SPKPW评级]]&amp;"/"&amp;tbl_coded[[#This Row],[FITCHKPW评级]])</f>
        <v>#NAME?</v>
      </c>
      <c r="AS35" s="125" t="e">
        <f ca="1">IF(tbl_coded[[#This Row],[ISIN]]="","",IF(OR(_xll.BDP($B35&amp;" Corp",AS$1)="#N/A N/A"),"--",_xll.BDP($B35&amp;" Corp",AS$1)))</f>
        <v>#NAME?</v>
      </c>
      <c r="AT35" s="125" t="e">
        <f ca="1">IF(tbl_coded[[#This Row],[ISIN]]="","",IF(_xll.BDS($B35&amp;" Corp",AT$1)="#N/A Field Not Applicable","",_xll.BDS($B35&amp;" Corp",AT$1)))</f>
        <v>#NAME?</v>
      </c>
      <c r="AU35" s="125" t="e">
        <f ca="1">IF(tbl_coded[[#This Row],[SBLC Provider BBID]]="","",_xll.BDP(tbl_coded[[#This Row],[SBLC Provider BBID]]&amp;" CompanyID","NAME"))</f>
        <v>#NAME?</v>
      </c>
      <c r="AV35" s="125" t="e">
        <f ca="1">IF(tbl_coded[[#This Row],[ISIN]]="","",IF(OR(_xll.BDP($B35&amp;" Corp",AV$1)="#N/A N/A"),"--",TEXT(_xll.BDP($B35&amp;" Corp",AV$1),"yyyy/mm/dd")))</f>
        <v>#NAME?</v>
      </c>
      <c r="AW35" s="125" t="e">
        <f ca="1">IF(tbl_coded[[#This Row],[ISIN]]="","",IF(OR(_xll.BDP($B35&amp;" Corp",AW$1)="#N/A N/A"),"--",TEXT(_xll.BDP($B35&amp;" Corp",AW$1),"yyyy/mm/dd")))</f>
        <v>#NAME?</v>
      </c>
      <c r="AX35" s="125" t="e">
        <f ca="1">IF(tbl_coded[[#This Row],[ISIN]]="","",IF(OR(_xll.BDP($B35&amp;" Corp",AX$1)="#N/A N/A"),"--",TEXT(_xll.BDP($B35&amp;" Corp",AX$1),"yyyy/mm/dd")))</f>
        <v>#NAME?</v>
      </c>
      <c r="AY35" s="125" t="e">
        <f ca="1">IF(tbl_coded[[#This Row],[ISIN]]="","",IF(OR(_xll.BDP($B35&amp;" Corp",AY$1)="#N/A Field Not Applicable"),"--",TEXT(_xll.BDP($B35&amp;" Corp",AY$1),"yyyy/mm/dd")))</f>
        <v>#NAME?</v>
      </c>
      <c r="AZ35" s="125" t="e">
        <f ca="1">IF(tbl_coded[[#This Row],[ISIN]]="","",IF(OR(_xll.BDP($B35&amp;" Corp",AZ$1)="#N/A N/A"),"--",_xll.BDP($B35&amp;" Corp",AZ$1)))</f>
        <v>#NAME?</v>
      </c>
      <c r="BA35" s="125" t="e">
        <f ca="1">IF(tbl_coded[[#This Row],[ISIN]]="","",IF(OR(_xll.BDP($B35&amp;" Corp",BA$1)="#N/A N/A"),"--",_xll.BDP($B35&amp;" Corp",BA$1)))</f>
        <v>#NAME?</v>
      </c>
      <c r="BB35" s="125" t="e">
        <f ca="1">IF(tbl_coded[[#This Row],[ISIN]]="","",IF(OR(_xll.BDP($B35&amp;" Corp",BB$1)="#N/A N/A"),"--",_xll.BDP($B35&amp;" Corp",BB$1)))</f>
        <v>#NAME?</v>
      </c>
      <c r="BC35" s="125" t="e">
        <f ca="1">IF(tbl_coded[[#This Row],[ISIN]]="","",IF(OR(_xll.BDP($B35&amp;" Corp",BC$1)="#N/A Field Not Applicable"),"--",_xll.BDP($B35&amp;" Corp",BC$1)))</f>
        <v>#NAME?</v>
      </c>
      <c r="BD35" s="125" t="e">
        <f ca="1">IF(tbl_coded[[#This Row],[ISIN]]="","",IF(OR(_xll.BDP($B35&amp;" Corp",BD$1)="#N/A Field Not Applicable"),"--",_xll.BDP($B35&amp;" Corp",BD$1)))</f>
        <v>#NAME?</v>
      </c>
      <c r="BE35" s="125" t="e">
        <f ca="1">IF(tbl_coded[[#This Row],[ISIN]]="","",IF(OR(_xll.BDP($B35&amp;" Corp",BE$1)="#N/A Field Not Applicable"),"--",_xll.BDP($B35&amp;" Corp",BE$1)))</f>
        <v>#NAME?</v>
      </c>
      <c r="BF35" s="125" t="e">
        <f ca="1">IF(tbl_coded[[#This Row],[ISIN]]="","",IF(OR(_xll.BDP($B35&amp;" Corp",BF$1)="#N/A Field Not Applicable"),"--",_xll.BDP($B35&amp;" Corp",BF$1)))</f>
        <v>#NAME?</v>
      </c>
      <c r="BG35" s="125" t="e">
        <f ca="1">IF(tbl_coded[[#This Row],[ISIN]]="","",IF(OR(_xll.BDP($B35&amp;" Corp",BG$1)="#N/A Field Not Applicable"),"--",IF(_xll.BDP($B35&amp;" Corp",BG$1)="#N/A N/A","N",_xll.BDP($B35&amp;" Corp",BG$1))))</f>
        <v>#NAME?</v>
      </c>
      <c r="BH35" s="125" t="e">
        <f ca="1">IF(tbl_coded[[#This Row],[ISIN]]="","",IF(OR(_xll.BDP($B35&amp;" Corp",BH$1)="#N/A N/A"),"",_xll.BDP($B35&amp;" Corp",BH$1)))</f>
        <v>#NAME?</v>
      </c>
      <c r="BI35" s="125" t="e">
        <f ca="1">IF(tbl_coded[[#This Row],[ISIN]]="","",IF(OR(tbl_coded[[#This Row],[Parent company tiker]]=""),"",IF(_xll.BDP(tbl_coded[[#This Row],[Parent company tiker]]&amp;" Equity",BI$1)="#N/A N/A","--",_xll.BDP(tbl_coded[[#This Row],[Parent company tiker]]&amp;" Equity",BI$1))))</f>
        <v>#NAME?</v>
      </c>
      <c r="BJ35" s="125" t="e">
        <f ca="1">IF(tbl_coded[[#This Row],[ISIN]]="","",IF(OR(tbl_coded[[#This Row],[Parent company tiker]]=""),"",IF(_xll.BDP(tbl_coded[[#This Row],[Parent company tiker]]&amp;" Equity",BJ$1)="#N/A N/A","--",_xll.BDP(tbl_coded[[#This Row],[Parent company tiker]]&amp;" Equity",BJ$1))))</f>
        <v>#NAME?</v>
      </c>
      <c r="BK35" s="125" t="e">
        <f ca="1">IF(tbl_coded[[#This Row],[ISIN]]="","",IF(OR(tbl_coded[[#This Row],[Parent company tiker]]=""),"",IF(_xll.BDP(tbl_coded[[#This Row],[Parent company tiker]]&amp;" Equity",BK$1)="#N/A N/A","--",_xll.BDP(tbl_coded[[#This Row],[Parent company tiker]]&amp;" Equity",BK$1))))</f>
        <v>#NAME?</v>
      </c>
      <c r="BL35" s="125" t="e">
        <f ca="1">IF(tbl_coded[[#This Row],[ISIN]]="","",IF(OR(tbl_coded[[#This Row],[Parent company tiker]]=""),"",IF(_xll.BDP(tbl_coded[[#This Row],[Parent company tiker]]&amp;" Equity",BL$1)="#N/A N/A","--",_xll.BDP(tbl_coded[[#This Row],[Parent company tiker]]&amp;" Equity",BL$1))))</f>
        <v>#NAME?</v>
      </c>
      <c r="BM3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5" s="125" t="e">
        <f ca="1">IF(tbl_coded[[#This Row],[Column9]]&lt;&gt;"--",tbl_coded[[#This Row],[G''tor rating]],IF(tbl_coded[[#This Row],[KPW Name]]&lt;&gt;"",tbl_coded[[#This Row],[KPW Rating]],IF(tbl_coded[[#This Row],[Parent company tiker]]&lt;&gt;"",tbl_coded[[#This Row],[parent评级]],tbl_coded[[#This Row],[Issuer rating]])))</f>
        <v>#NAME?</v>
      </c>
      <c r="BO35" s="159" t="str">
        <f ca="1">IFERROR(IF(tbl_coded[[#This Row],[GREEN]]="Y","GREEN",IF(tbl_coded[[#This Row],[SUSTAINABLE]]="Y","SUSTAINABLE",IF(tbl_coded[[#This Row],[SOCIAL]]="Y","SOCIAL",IF(tbl_coded[[#This Row],[Sustainable linked]]="Y","SUSTAINABLE LINKED"," ")))),"")</f>
        <v/>
      </c>
      <c r="BP35" s="134"/>
    </row>
    <row r="36" spans="1:68" ht="15" customHeight="1">
      <c r="A36" s="119">
        <v>34</v>
      </c>
      <c r="B36" s="120" t="str">
        <f>IF(美元债一级!$C$4:$C$1048576&lt;&gt;"",美元债一级!C37,"")</f>
        <v>XS2703365317</v>
      </c>
      <c r="C36" s="122" t="e">
        <f ca="1">IF(tbl_coded[[#This Row],[ISIN]]="","",IF(tbl_coded[[#This Row],[Index]]&gt;$A$1,"",IF(_xll.BDP($B36&amp;" Corp",C$1)="#N/A N/A","",_xll.BDP($B36&amp;" Corp",C$1))))</f>
        <v>#NAME?</v>
      </c>
      <c r="D36" s="122" t="e">
        <f ca="1">IF(tbl_coded[[#This Row],[ISIN]]="","",IF(_xll.BDP($B36&amp;" Corp",D$1)="#N/A N/A","",_xll.BDP($B36&amp;" Corp",D$1)))</f>
        <v>#NAME?</v>
      </c>
      <c r="E36" s="122" t="e">
        <f ca="1">IF(tbl_coded[[#This Row],[ISIN]]="","",IF(_xll.BDP($B36&amp;" Corp",E$1)="#N/A N/A","--",_xll.BDP($B36&amp;" Corp",E$1)))</f>
        <v>#NAME?</v>
      </c>
      <c r="F36" s="122" t="e">
        <f ca="1">IF(tbl_coded[[#This Row],[ISIN]]="","",IF(_xll.BDS($B36&amp;" Corp",F$1)="#N/A Field Not Applicable","",_xll.BDS($B36&amp;" Corp",F$1)))</f>
        <v>#NAME?</v>
      </c>
      <c r="G36" s="122" t="e">
        <f ca="1">IF(tbl_coded[[#This Row],[ISIN]]="","",IF(_xll.BDP($F36&amp;" CompanyID",G$1)="#N/A Invalid Security","",_xll.BDP($F36&amp;" CompanyID",G$1)))</f>
        <v>#NAME?</v>
      </c>
      <c r="H36" s="122" t="e">
        <f ca="1">IF(tbl_coded[[#This Row],[ISIN]]="","",IF(_xll.BDP($B36&amp;" Corp",H$1)="#N/A N/A","--",_xll.BDP($B36&amp;" Corp",H$1)))</f>
        <v>#NAME?</v>
      </c>
      <c r="I36" s="122" t="e">
        <f ca="1">IF(tbl_coded[[#This Row],[ISIN]]="","",IF(_xll.BDP($B36&amp;" Corp",I$1)="#N/A N/A","--",_xll.BDP($B36&amp;" Corp",I$1)))</f>
        <v>#NAME?</v>
      </c>
      <c r="J36" s="122" t="e">
        <f ca="1">IF(tbl_coded[[#This Row],[ISIN]]="","",IF(_xll.BDP($B36&amp;" Corp",J$1)="#N/A N/A","--",_xll.BDP($B36&amp;" Corp",J$1)))</f>
        <v>#NAME?</v>
      </c>
      <c r="K36" s="122" t="e">
        <f ca="1">IF(tbl_coded[[#This Row],[ISIN]]="","",IF(_xll.BDP($B36&amp;" Corp",K$1)="#N/A N/A","--",_xll.BDP($B36&amp;" Corp",K$1)))</f>
        <v>#NAME?</v>
      </c>
      <c r="L36" s="122" t="e">
        <f ca="1">IF(tbl_coded[[#This Row],[ISIN]]="","",IF(_xll.BDP($B36&amp;" Corp",L$1)="#N/A N/A","--",_xll.BDP($B36&amp;" Corp",L$1)))</f>
        <v>#NAME?</v>
      </c>
      <c r="M36" s="122" t="e">
        <f ca="1">IF(tbl_coded[[#This Row],[ISIN]]="","",IF(_xll.BDP($B36&amp;" Corp",M$1)="#N/A N/A","--",_xll.BDP($B36&amp;" Corp",M$1)))</f>
        <v>#NAME?</v>
      </c>
      <c r="N36" s="122" t="e">
        <f ca="1">IF(tbl_coded[[#This Row],[ISIN]]="","",IF(_xll.BDP($B36&amp;" Corp",N$1)="#N/A N/A","--",_xll.BDP($B36&amp;" Corp",N$1)))</f>
        <v>#NAME?</v>
      </c>
      <c r="O36" s="122" t="e">
        <f ca="1">IF(tbl_coded[[#This Row],[ISIN]]="","",IF(_xll.BDP($B36&amp;" Corp",O$1)="#N/A N/A","--",_xll.BDP($B36&amp;" Corp",O$1)))</f>
        <v>#NAME?</v>
      </c>
      <c r="P36" s="122" t="e">
        <f ca="1">IF(tbl_coded[[#This Row],[ISIN]]="","",IF(_xll.BDP($B36&amp;" Corp",P$1)="#N/A N/A","--",_xll.BDP($B36&amp;" Corp",P$1)))</f>
        <v>#NAME?</v>
      </c>
      <c r="Q3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6" s="122" t="e">
        <f ca="1">IF(tbl_coded[[#This Row],[ISIN]]="","",IF(OR(_xll.BDP($B36&amp;" Corp",R$1)="#N/A N/A",_xll.BDP($B36&amp;" Corp",R$1)="#N/A Invalid Security",_xll.BDP($B36&amp;" Corp",R$1)="#N/A Field Not Applicable"),"--",_xll.BDP($B36&amp;" Corp",R$1)))</f>
        <v>#NAME?</v>
      </c>
      <c r="S36" s="122" t="e">
        <f ca="1">IF(tbl_coded[[#This Row],[ISIN]]="","",IF(OR(_xll.BDP($R36&amp;" Equity",S$1)="#N/A N/A",_xll.BDP($R36&amp;" Equity",S$1)="#N/A Invalid Security"),"--",_xll.BDP($R36&amp;" Equity",S$1)))</f>
        <v>#NAME?</v>
      </c>
      <c r="T36" s="122" t="e">
        <f ca="1">IF(tbl_coded[[#This Row],[ISIN]]="","",IF(OR(_xll.BDP($R36&amp;" Equity",T$1)="#N/A N/A",_xll.BDP($R36&amp;" Equity",T$1)="#N/A Invalid Security"),"--",_xll.BDP($R36&amp;" Equity",T$1)))</f>
        <v>#NAME?</v>
      </c>
      <c r="U36" s="122" t="e">
        <f ca="1">IF(tbl_coded[[#This Row],[ISIN]]="","",IF(OR(_xll.BDP($R36&amp;" Equity",U$1)="#N/A N/A",_xll.BDP($R36&amp;" Equity",U$1)="#N/A Invalid Security"),"--",_xll.BDP($R36&amp;" Equity",U$1)))</f>
        <v>#NAME?</v>
      </c>
      <c r="V36" s="122" t="e">
        <f ca="1">IF(tbl_coded[[#This Row],[ISIN]]="","",IF(OR(_xll.BDP($R36&amp;" Equity",V$1)="#N/A N/A",_xll.BDP($R36&amp;" Equity",V$1)="#N/A Invalid Security"),"--",_xll.BDP($R36&amp;" Equity",V$1)))</f>
        <v>#NAME?</v>
      </c>
      <c r="W36" s="122" t="e">
        <f ca="1">IF(tbl_coded[[#This Row],[ISIN]]="","",IF(OR(_xll.BDP($R36&amp;" Equity",W$1)="#N/A N/A",_xll.BDP($R36&amp;" Equity",W$1)="#N/A Invalid Security"),"--",_xll.BDP($R36&amp;" Equity",W$1)))</f>
        <v>#NAME?</v>
      </c>
      <c r="X36" s="122" t="e">
        <f ca="1">IF(tbl_coded[[#This Row],[ISIN]]="","",IF(OR(_xll.BDP($R36&amp;" Equity",X$1)="#N/A N/A",_xll.BDP($R36&amp;" Equity",X$1)="#N/A Invalid Security"),"--",_xll.BDP($R36&amp;" Equity",X$1)))</f>
        <v>#NAME?</v>
      </c>
      <c r="Y3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6" s="122" t="str">
        <f ca="1">IF(tbl_coded[[#This Row],[ISIN]]="","",IF(ISNUMBER(_xll.BDP(B36&amp;" Corp",Z$1)),_xll.BDP(B36&amp;" Corp",Z$1),""))</f>
        <v/>
      </c>
      <c r="AA36" s="122" t="str">
        <f ca="1">IF(tbl_coded[[#This Row],[ISIN]]="","",IF(ISNUMBER(_xll.BDP(B36&amp;" Corp",AA$1)),_xll.BDP(B36&amp;" Corp",AA$1),""))</f>
        <v/>
      </c>
      <c r="AB36" s="122" t="str">
        <f ca="1">IF(tbl_coded[[#This Row],[ISIN]]="","",IF(ISNUMBER(_xll.BDP(B36&amp;" Corp",AB$1)),_xll.BDP(B36&amp;" Corp",AB$1),""))</f>
        <v/>
      </c>
      <c r="AC36" s="122" t="str">
        <f ca="1">IF(tbl_coded[[#This Row],[ISIN]]="","",IF(ISNUMBER(_xll.BDP(B36&amp;" Corp",AC$1)),_xll.BDP(B36&amp;" Corp",AC$1),""))</f>
        <v/>
      </c>
      <c r="AD36" s="122" t="e">
        <f ca="1">IF(tbl_coded[[#This Row],[ISIN]]="","",IF((_xll.BDP(B36&amp;" Corp",AD$1))="#N/A Field Not Applicable","",_xll.BDP(B36&amp;" Corp",AD$1)))</f>
        <v>#NAME?</v>
      </c>
      <c r="AE36" s="122" t="e">
        <f ca="1">IF(tbl_coded[[#This Row],[ISIN]]="","",IF((_xll.BDP(B36&amp;" Corp",AE$1))="#N/A N/A","--",_xll.BDP(B36&amp;" Corp",AE$1)))</f>
        <v>#NAME?</v>
      </c>
      <c r="AF36" s="122" t="e">
        <f ca="1">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#NAME?</v>
      </c>
      <c r="AG3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6" s="123" t="e">
        <f ca="1">IF(tbl_coded[[#This Row],[ISIN]]="","",IF(_xll.BDP($B36&amp;" Corp",AI$1)="#N/A N/A","--",_xll.BDP($B36&amp;" Corp",AI$1)))</f>
        <v>#NAME?</v>
      </c>
      <c r="AJ36" s="122" t="e">
        <f ca="1">IF(tbl_coded[[#This Row],[ISIN]]="","",IF(OR(_xll.BDP(_xll.BDP(tbl_coded[[#This Row],[ISIN]]&amp;" Corp", "ISSUER_EQUITY_TICKER")&amp;" Equity",AJ$1)="#N/A N/A"),"--",_xll.BDP(_xll.BDP(tbl_coded[[#This Row],[ISIN]]&amp;" Corp", "ISSUER_EQUITY_TICKER")&amp;" Equity",AJ$1)))</f>
        <v>#NAME?</v>
      </c>
      <c r="AK3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25" t="e">
        <f ca="1">IF(tbl_coded[[#This Row],[ISIN]]="","",IF(OR(_xll.BDP(_xll.BDP(tbl_coded[[#This Row],[ISIN]]&amp;" Corp", "ISSUER_EQUITY_TICKER")&amp;" Equity",AL$1)="#N/A N/A"),"--",_xll.BDP(_xll.BDP(tbl_coded[[#This Row],[ISIN]]&amp;" Corp", "ISSUER_EQUITY_TICKER")&amp;" Equity",AL$1)))</f>
        <v>#NAME?</v>
      </c>
      <c r="AM36" s="125" t="e">
        <f ca="1">IF(tbl_coded[[#This Row],[ISIN]]="","",IF(_xll.BDS($B36&amp;" Corp",AM$1)="#N/A Field Not Applicable","",_xll.BDS($B36&amp;" Corp",AM$1)))</f>
        <v>#NAME?</v>
      </c>
      <c r="AN36" s="125" t="e">
        <f ca="1">IF(tbl_coded[[#This Row],[ISIN]]="","",IF(_xll.BDP(tbl_coded[[#This Row],[KPW Provider BBID]]&amp;" CompanyID","NAME")="#N/A Invalid Security","",_xll.BDP(tbl_coded[[#This Row],[KPW Provider BBID]]&amp;" CompanyID","NAME")))</f>
        <v>#NAME?</v>
      </c>
      <c r="AO36" s="125" t="e">
        <f ca="1">IF(tbl_coded[[#This Row],[ISIN]]="","",IF(_xll.BDP(tbl_coded[[#This Row],[KPW Provider BBID]]&amp;" CompanyID",$AO$1)="#N/A Invalid Security","--",IF(_xll.BDP(tbl_coded[[#This Row],[KPW Provider BBID]]&amp;" CompanyID",$AO$1)="#N/A N/A","--",_xll.BDP(tbl_coded[[#This Row],[KPW Provider BBID]]&amp;" CompanyID",$AO$1))))</f>
        <v>#NAME?</v>
      </c>
      <c r="AP36" s="125" t="e">
        <f ca="1">IF(tbl_coded[[#This Row],[ISIN]]="","",IF(_xll.BDP(tbl_coded[[#This Row],[KPW Provider BBID]]&amp;" CompanyID",$AP$1)="#N/A Invalid Security","--",IF(_xll.BDP(tbl_coded[[#This Row],[KPW Provider BBID]]&amp;" CompanyID",$AP$1)="#N/A N/A","--",_xll.BDP(tbl_coded[[#This Row],[KPW Provider BBID]]&amp;" CompanyID",$AP$1))))</f>
        <v>#NAME?</v>
      </c>
      <c r="AQ36" s="125" t="e">
        <f ca="1">IF(tbl_coded[[#This Row],[ISIN]]="","",IF(_xll.BDP(tbl_coded[[#This Row],[KPW Provider BBID]]&amp;" CompanyID",$AQ$1)="#N/A Invalid Security","--",IF(_xll.BDP(tbl_coded[[#This Row],[KPW Provider BBID]]&amp;" CompanyID",$AQ$1)="#N/A N/A","--",_xll.BDP(tbl_coded[[#This Row],[KPW Provider BBID]]&amp;" CompanyID",$AQ$1))))</f>
        <v>#NAME?</v>
      </c>
      <c r="AR36" s="125" t="e">
        <f ca="1">IF(tbl_coded[[#This Row],[ISIN]]="","",tbl_coded[[#This Row],[穆迪KPW评级]]&amp;"/"&amp;tbl_coded[[#This Row],[SPKPW评级]]&amp;"/"&amp;tbl_coded[[#This Row],[FITCHKPW评级]])</f>
        <v>#NAME?</v>
      </c>
      <c r="AS36" s="125" t="e">
        <f ca="1">IF(tbl_coded[[#This Row],[ISIN]]="","",IF(OR(_xll.BDP($B36&amp;" Corp",AS$1)="#N/A N/A"),"--",_xll.BDP($B36&amp;" Corp",AS$1)))</f>
        <v>#NAME?</v>
      </c>
      <c r="AT36" s="125" t="e">
        <f ca="1">IF(tbl_coded[[#This Row],[ISIN]]="","",IF(_xll.BDS($B36&amp;" Corp",AT$1)="#N/A Field Not Applicable","",_xll.BDS($B36&amp;" Corp",AT$1)))</f>
        <v>#NAME?</v>
      </c>
      <c r="AU36" s="125" t="e">
        <f ca="1">IF(tbl_coded[[#This Row],[SBLC Provider BBID]]="","",_xll.BDP(tbl_coded[[#This Row],[SBLC Provider BBID]]&amp;" CompanyID","NAME"))</f>
        <v>#NAME?</v>
      </c>
      <c r="AV36" s="125" t="e">
        <f ca="1">IF(tbl_coded[[#This Row],[ISIN]]="","",IF(OR(_xll.BDP($B36&amp;" Corp",AV$1)="#N/A N/A"),"--",TEXT(_xll.BDP($B36&amp;" Corp",AV$1),"yyyy/mm/dd")))</f>
        <v>#NAME?</v>
      </c>
      <c r="AW36" s="125" t="e">
        <f ca="1">IF(tbl_coded[[#This Row],[ISIN]]="","",IF(OR(_xll.BDP($B36&amp;" Corp",AW$1)="#N/A N/A"),"--",TEXT(_xll.BDP($B36&amp;" Corp",AW$1),"yyyy/mm/dd")))</f>
        <v>#NAME?</v>
      </c>
      <c r="AX36" s="125" t="e">
        <f ca="1">IF(tbl_coded[[#This Row],[ISIN]]="","",IF(OR(_xll.BDP($B36&amp;" Corp",AX$1)="#N/A N/A"),"--",TEXT(_xll.BDP($B36&amp;" Corp",AX$1),"yyyy/mm/dd")))</f>
        <v>#NAME?</v>
      </c>
      <c r="AY36" s="125" t="e">
        <f ca="1">IF(tbl_coded[[#This Row],[ISIN]]="","",IF(OR(_xll.BDP($B36&amp;" Corp",AY$1)="#N/A Field Not Applicable"),"--",TEXT(_xll.BDP($B36&amp;" Corp",AY$1),"yyyy/mm/dd")))</f>
        <v>#NAME?</v>
      </c>
      <c r="AZ36" s="125" t="e">
        <f ca="1">IF(tbl_coded[[#This Row],[ISIN]]="","",IF(OR(_xll.BDP($B36&amp;" Corp",AZ$1)="#N/A N/A"),"--",_xll.BDP($B36&amp;" Corp",AZ$1)))</f>
        <v>#NAME?</v>
      </c>
      <c r="BA36" s="125" t="e">
        <f ca="1">IF(tbl_coded[[#This Row],[ISIN]]="","",IF(OR(_xll.BDP($B36&amp;" Corp",BA$1)="#N/A N/A"),"--",_xll.BDP($B36&amp;" Corp",BA$1)))</f>
        <v>#NAME?</v>
      </c>
      <c r="BB36" s="125" t="e">
        <f ca="1">IF(tbl_coded[[#This Row],[ISIN]]="","",IF(OR(_xll.BDP($B36&amp;" Corp",BB$1)="#N/A N/A"),"--",_xll.BDP($B36&amp;" Corp",BB$1)))</f>
        <v>#NAME?</v>
      </c>
      <c r="BC36" s="125" t="e">
        <f ca="1">IF(tbl_coded[[#This Row],[ISIN]]="","",IF(OR(_xll.BDP($B36&amp;" Corp",BC$1)="#N/A Field Not Applicable"),"--",_xll.BDP($B36&amp;" Corp",BC$1)))</f>
        <v>#NAME?</v>
      </c>
      <c r="BD36" s="125" t="e">
        <f ca="1">IF(tbl_coded[[#This Row],[ISIN]]="","",IF(OR(_xll.BDP($B36&amp;" Corp",BD$1)="#N/A Field Not Applicable"),"--",_xll.BDP($B36&amp;" Corp",BD$1)))</f>
        <v>#NAME?</v>
      </c>
      <c r="BE36" s="125" t="e">
        <f ca="1">IF(tbl_coded[[#This Row],[ISIN]]="","",IF(OR(_xll.BDP($B36&amp;" Corp",BE$1)="#N/A Field Not Applicable"),"--",_xll.BDP($B36&amp;" Corp",BE$1)))</f>
        <v>#NAME?</v>
      </c>
      <c r="BF36" s="125" t="e">
        <f ca="1">IF(tbl_coded[[#This Row],[ISIN]]="","",IF(OR(_xll.BDP($B36&amp;" Corp",BF$1)="#N/A Field Not Applicable"),"--",_xll.BDP($B36&amp;" Corp",BF$1)))</f>
        <v>#NAME?</v>
      </c>
      <c r="BG36" s="125" t="e">
        <f ca="1">IF(tbl_coded[[#This Row],[ISIN]]="","",IF(OR(_xll.BDP($B36&amp;" Corp",BG$1)="#N/A Field Not Applicable"),"--",IF(_xll.BDP($B36&amp;" Corp",BG$1)="#N/A N/A","N",_xll.BDP($B36&amp;" Corp",BG$1))))</f>
        <v>#NAME?</v>
      </c>
      <c r="BH36" s="125" t="e">
        <f ca="1">IF(tbl_coded[[#This Row],[ISIN]]="","",IF(OR(_xll.BDP($B36&amp;" Corp",BH$1)="#N/A N/A"),"",_xll.BDP($B36&amp;" Corp",BH$1)))</f>
        <v>#NAME?</v>
      </c>
      <c r="BI36" s="125" t="e">
        <f ca="1">IF(tbl_coded[[#This Row],[ISIN]]="","",IF(OR(tbl_coded[[#This Row],[Parent company tiker]]=""),"",IF(_xll.BDP(tbl_coded[[#This Row],[Parent company tiker]]&amp;" Equity",BI$1)="#N/A N/A","--",_xll.BDP(tbl_coded[[#This Row],[Parent company tiker]]&amp;" Equity",BI$1))))</f>
        <v>#NAME?</v>
      </c>
      <c r="BJ36" s="125" t="e">
        <f ca="1">IF(tbl_coded[[#This Row],[ISIN]]="","",IF(OR(tbl_coded[[#This Row],[Parent company tiker]]=""),"",IF(_xll.BDP(tbl_coded[[#This Row],[Parent company tiker]]&amp;" Equity",BJ$1)="#N/A N/A","--",_xll.BDP(tbl_coded[[#This Row],[Parent company tiker]]&amp;" Equity",BJ$1))))</f>
        <v>#NAME?</v>
      </c>
      <c r="BK36" s="125" t="e">
        <f ca="1">IF(tbl_coded[[#This Row],[ISIN]]="","",IF(OR(tbl_coded[[#This Row],[Parent company tiker]]=""),"",IF(_xll.BDP(tbl_coded[[#This Row],[Parent company tiker]]&amp;" Equity",BK$1)="#N/A N/A","--",_xll.BDP(tbl_coded[[#This Row],[Parent company tiker]]&amp;" Equity",BK$1))))</f>
        <v>#NAME?</v>
      </c>
      <c r="BL36" s="125" t="e">
        <f ca="1">IF(tbl_coded[[#This Row],[ISIN]]="","",IF(OR(tbl_coded[[#This Row],[Parent company tiker]]=""),"",IF(_xll.BDP(tbl_coded[[#This Row],[Parent company tiker]]&amp;" Equity",BL$1)="#N/A N/A","--",_xll.BDP(tbl_coded[[#This Row],[Parent company tiker]]&amp;" Equity",BL$1))))</f>
        <v>#NAME?</v>
      </c>
      <c r="BM3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6" s="125" t="e">
        <f ca="1">IF(tbl_coded[[#This Row],[Column9]]&lt;&gt;"--",tbl_coded[[#This Row],[G''tor rating]],IF(tbl_coded[[#This Row],[KPW Name]]&lt;&gt;"",tbl_coded[[#This Row],[KPW Rating]],IF(tbl_coded[[#This Row],[Parent company tiker]]&lt;&gt;"",tbl_coded[[#This Row],[parent评级]],tbl_coded[[#This Row],[Issuer rating]])))</f>
        <v>#NAME?</v>
      </c>
      <c r="BO36" s="159" t="str">
        <f ca="1">IFERROR(IF(tbl_coded[[#This Row],[GREEN]]="Y","GREEN",IF(tbl_coded[[#This Row],[SUSTAINABLE]]="Y","SUSTAINABLE",IF(tbl_coded[[#This Row],[SOCIAL]]="Y","SOCIAL",IF(tbl_coded[[#This Row],[Sustainable linked]]="Y","SUSTAINABLE LINKED"," ")))),"")</f>
        <v/>
      </c>
      <c r="BP36" s="134"/>
    </row>
    <row r="37" spans="1:68" ht="15" customHeight="1">
      <c r="A37" s="119">
        <v>35</v>
      </c>
      <c r="B37" s="120" t="str">
        <f>IF(美元债一级!$C$4:$C$1048576&lt;&gt;"",美元债一级!C38,"")</f>
        <v>XS2704932891</v>
      </c>
      <c r="C37" s="122" t="e">
        <f ca="1">IF(tbl_coded[[#This Row],[ISIN]]="","",IF(tbl_coded[[#This Row],[Index]]&gt;$A$1,"",IF(_xll.BDP($B37&amp;" Corp",C$1)="#N/A N/A","",_xll.BDP($B37&amp;" Corp",C$1))))</f>
        <v>#NAME?</v>
      </c>
      <c r="D37" s="122" t="e">
        <f ca="1">IF(tbl_coded[[#This Row],[ISIN]]="","",IF(_xll.BDP($B37&amp;" Corp",D$1)="#N/A N/A","",_xll.BDP($B37&amp;" Corp",D$1)))</f>
        <v>#NAME?</v>
      </c>
      <c r="E37" s="122" t="e">
        <f ca="1">IF(tbl_coded[[#This Row],[ISIN]]="","",IF(_xll.BDP($B37&amp;" Corp",E$1)="#N/A N/A","--",_xll.BDP($B37&amp;" Corp",E$1)))</f>
        <v>#NAME?</v>
      </c>
      <c r="F37" s="122" t="e">
        <f ca="1">IF(tbl_coded[[#This Row],[ISIN]]="","",IF(_xll.BDS($B37&amp;" Corp",F$1)="#N/A Field Not Applicable","",_xll.BDS($B37&amp;" Corp",F$1)))</f>
        <v>#NAME?</v>
      </c>
      <c r="G37" s="122" t="e">
        <f ca="1">IF(tbl_coded[[#This Row],[ISIN]]="","",IF(_xll.BDP($F37&amp;" CompanyID",G$1)="#N/A Invalid Security","",_xll.BDP($F37&amp;" CompanyID",G$1)))</f>
        <v>#NAME?</v>
      </c>
      <c r="H37" s="122" t="e">
        <f ca="1">IF(tbl_coded[[#This Row],[ISIN]]="","",IF(_xll.BDP($B37&amp;" Corp",H$1)="#N/A N/A","--",_xll.BDP($B37&amp;" Corp",H$1)))</f>
        <v>#NAME?</v>
      </c>
      <c r="I37" s="122" t="e">
        <f ca="1">IF(tbl_coded[[#This Row],[ISIN]]="","",IF(_xll.BDP($B37&amp;" Corp",I$1)="#N/A N/A","--",_xll.BDP($B37&amp;" Corp",I$1)))</f>
        <v>#NAME?</v>
      </c>
      <c r="J37" s="122" t="e">
        <f ca="1">IF(tbl_coded[[#This Row],[ISIN]]="","",IF(_xll.BDP($B37&amp;" Corp",J$1)="#N/A N/A","--",_xll.BDP($B37&amp;" Corp",J$1)))</f>
        <v>#NAME?</v>
      </c>
      <c r="K37" s="122" t="e">
        <f ca="1">IF(tbl_coded[[#This Row],[ISIN]]="","",IF(_xll.BDP($B37&amp;" Corp",K$1)="#N/A N/A","--",_xll.BDP($B37&amp;" Corp",K$1)))</f>
        <v>#NAME?</v>
      </c>
      <c r="L37" s="122" t="e">
        <f ca="1">IF(tbl_coded[[#This Row],[ISIN]]="","",IF(_xll.BDP($B37&amp;" Corp",L$1)="#N/A N/A","--",_xll.BDP($B37&amp;" Corp",L$1)))</f>
        <v>#NAME?</v>
      </c>
      <c r="M37" s="122" t="e">
        <f ca="1">IF(tbl_coded[[#This Row],[ISIN]]="","",IF(_xll.BDP($B37&amp;" Corp",M$1)="#N/A N/A","--",_xll.BDP($B37&amp;" Corp",M$1)))</f>
        <v>#NAME?</v>
      </c>
      <c r="N37" s="122" t="e">
        <f ca="1">IF(tbl_coded[[#This Row],[ISIN]]="","",IF(_xll.BDP($B37&amp;" Corp",N$1)="#N/A N/A","--",_xll.BDP($B37&amp;" Corp",N$1)))</f>
        <v>#NAME?</v>
      </c>
      <c r="O37" s="122" t="e">
        <f ca="1">IF(tbl_coded[[#This Row],[ISIN]]="","",IF(_xll.BDP($B37&amp;" Corp",O$1)="#N/A N/A","--",_xll.BDP($B37&amp;" Corp",O$1)))</f>
        <v>#NAME?</v>
      </c>
      <c r="P37" s="122" t="e">
        <f ca="1">IF(tbl_coded[[#This Row],[ISIN]]="","",IF(_xll.BDP($B37&amp;" Corp",P$1)="#N/A N/A","--",_xll.BDP($B37&amp;" Corp",P$1)))</f>
        <v>#NAME?</v>
      </c>
      <c r="Q3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7" s="122" t="e">
        <f ca="1">IF(tbl_coded[[#This Row],[ISIN]]="","",IF(OR(_xll.BDP($B37&amp;" Corp",R$1)="#N/A N/A",_xll.BDP($B37&amp;" Corp",R$1)="#N/A Invalid Security",_xll.BDP($B37&amp;" Corp",R$1)="#N/A Field Not Applicable"),"--",_xll.BDP($B37&amp;" Corp",R$1)))</f>
        <v>#NAME?</v>
      </c>
      <c r="S37" s="122" t="e">
        <f ca="1">IF(tbl_coded[[#This Row],[ISIN]]="","",IF(OR(_xll.BDP($R37&amp;" Equity",S$1)="#N/A N/A",_xll.BDP($R37&amp;" Equity",S$1)="#N/A Invalid Security"),"--",_xll.BDP($R37&amp;" Equity",S$1)))</f>
        <v>#NAME?</v>
      </c>
      <c r="T37" s="122" t="e">
        <f ca="1">IF(tbl_coded[[#This Row],[ISIN]]="","",IF(OR(_xll.BDP($R37&amp;" Equity",T$1)="#N/A N/A",_xll.BDP($R37&amp;" Equity",T$1)="#N/A Invalid Security"),"--",_xll.BDP($R37&amp;" Equity",T$1)))</f>
        <v>#NAME?</v>
      </c>
      <c r="U37" s="122" t="e">
        <f ca="1">IF(tbl_coded[[#This Row],[ISIN]]="","",IF(OR(_xll.BDP($R37&amp;" Equity",U$1)="#N/A N/A",_xll.BDP($R37&amp;" Equity",U$1)="#N/A Invalid Security"),"--",_xll.BDP($R37&amp;" Equity",U$1)))</f>
        <v>#NAME?</v>
      </c>
      <c r="V37" s="122" t="e">
        <f ca="1">IF(tbl_coded[[#This Row],[ISIN]]="","",IF(OR(_xll.BDP($R37&amp;" Equity",V$1)="#N/A N/A",_xll.BDP($R37&amp;" Equity",V$1)="#N/A Invalid Security"),"--",_xll.BDP($R37&amp;" Equity",V$1)))</f>
        <v>#NAME?</v>
      </c>
      <c r="W37" s="122" t="e">
        <f ca="1">IF(tbl_coded[[#This Row],[ISIN]]="","",IF(OR(_xll.BDP($R37&amp;" Equity",W$1)="#N/A N/A",_xll.BDP($R37&amp;" Equity",W$1)="#N/A Invalid Security"),"--",_xll.BDP($R37&amp;" Equity",W$1)))</f>
        <v>#NAME?</v>
      </c>
      <c r="X37" s="122" t="e">
        <f ca="1">IF(tbl_coded[[#This Row],[ISIN]]="","",IF(OR(_xll.BDP($R37&amp;" Equity",X$1)="#N/A N/A",_xll.BDP($R37&amp;" Equity",X$1)="#N/A Invalid Security"),"--",_xll.BDP($R37&amp;" Equity",X$1)))</f>
        <v>#NAME?</v>
      </c>
      <c r="Y3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7" s="122" t="str">
        <f ca="1">IF(tbl_coded[[#This Row],[ISIN]]="","",IF(ISNUMBER(_xll.BDP(B37&amp;" Corp",Z$1)),_xll.BDP(B37&amp;" Corp",Z$1),""))</f>
        <v/>
      </c>
      <c r="AA37" s="122" t="str">
        <f ca="1">IF(tbl_coded[[#This Row],[ISIN]]="","",IF(ISNUMBER(_xll.BDP(B37&amp;" Corp",AA$1)),_xll.BDP(B37&amp;" Corp",AA$1),""))</f>
        <v/>
      </c>
      <c r="AB37" s="122" t="str">
        <f ca="1">IF(tbl_coded[[#This Row],[ISIN]]="","",IF(ISNUMBER(_xll.BDP(B37&amp;" Corp",AB$1)),_xll.BDP(B37&amp;" Corp",AB$1),""))</f>
        <v/>
      </c>
      <c r="AC37" s="122" t="str">
        <f ca="1">IF(tbl_coded[[#This Row],[ISIN]]="","",IF(ISNUMBER(_xll.BDP(B37&amp;" Corp",AC$1)),_xll.BDP(B37&amp;" Corp",AC$1),""))</f>
        <v/>
      </c>
      <c r="AD37" s="122" t="e">
        <f ca="1">IF(tbl_coded[[#This Row],[ISIN]]="","",IF((_xll.BDP(B37&amp;" Corp",AD$1))="#N/A Field Not Applicable","",_xll.BDP(B37&amp;" Corp",AD$1)))</f>
        <v>#NAME?</v>
      </c>
      <c r="AE37" s="122" t="e">
        <f ca="1">IF(tbl_coded[[#This Row],[ISIN]]="","",IF((_xll.BDP(B37&amp;" Corp",AE$1))="#N/A N/A","--",_xll.BDP(B37&amp;" Corp",AE$1)))</f>
        <v>#NAME?</v>
      </c>
      <c r="AF37" s="122" t="e">
        <f ca="1">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#NAME?</v>
      </c>
      <c r="AG3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7" s="123" t="e">
        <f ca="1">IF(tbl_coded[[#This Row],[ISIN]]="","",IF(_xll.BDP($B37&amp;" Corp",AI$1)="#N/A N/A","--",_xll.BDP($B37&amp;" Corp",AI$1)))</f>
        <v>#NAME?</v>
      </c>
      <c r="AJ37" s="122" t="e">
        <f ca="1">IF(tbl_coded[[#This Row],[ISIN]]="","",IF(OR(_xll.BDP(_xll.BDP(tbl_coded[[#This Row],[ISIN]]&amp;" Corp", "ISSUER_EQUITY_TICKER")&amp;" Equity",AJ$1)="#N/A N/A"),"--",_xll.BDP(_xll.BDP(tbl_coded[[#This Row],[ISIN]]&amp;" Corp", "ISSUER_EQUITY_TICKER")&amp;" Equity",AJ$1)))</f>
        <v>#NAME?</v>
      </c>
      <c r="AK3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25" t="e">
        <f ca="1">IF(tbl_coded[[#This Row],[ISIN]]="","",IF(OR(_xll.BDP(_xll.BDP(tbl_coded[[#This Row],[ISIN]]&amp;" Corp", "ISSUER_EQUITY_TICKER")&amp;" Equity",AL$1)="#N/A N/A"),"--",_xll.BDP(_xll.BDP(tbl_coded[[#This Row],[ISIN]]&amp;" Corp", "ISSUER_EQUITY_TICKER")&amp;" Equity",AL$1)))</f>
        <v>#NAME?</v>
      </c>
      <c r="AM37" s="125" t="e">
        <f ca="1">IF(tbl_coded[[#This Row],[ISIN]]="","",IF(_xll.BDS($B37&amp;" Corp",AM$1)="#N/A Field Not Applicable","",_xll.BDS($B37&amp;" Corp",AM$1)))</f>
        <v>#NAME?</v>
      </c>
      <c r="AN37" s="125" t="e">
        <f ca="1">IF(tbl_coded[[#This Row],[ISIN]]="","",IF(_xll.BDP(tbl_coded[[#This Row],[KPW Provider BBID]]&amp;" CompanyID","NAME")="#N/A Invalid Security","",_xll.BDP(tbl_coded[[#This Row],[KPW Provider BBID]]&amp;" CompanyID","NAME")))</f>
        <v>#NAME?</v>
      </c>
      <c r="AO37" s="125" t="e">
        <f ca="1">IF(tbl_coded[[#This Row],[ISIN]]="","",IF(_xll.BDP(tbl_coded[[#This Row],[KPW Provider BBID]]&amp;" CompanyID",$AO$1)="#N/A Invalid Security","--",IF(_xll.BDP(tbl_coded[[#This Row],[KPW Provider BBID]]&amp;" CompanyID",$AO$1)="#N/A N/A","--",_xll.BDP(tbl_coded[[#This Row],[KPW Provider BBID]]&amp;" CompanyID",$AO$1))))</f>
        <v>#NAME?</v>
      </c>
      <c r="AP37" s="125" t="e">
        <f ca="1">IF(tbl_coded[[#This Row],[ISIN]]="","",IF(_xll.BDP(tbl_coded[[#This Row],[KPW Provider BBID]]&amp;" CompanyID",$AP$1)="#N/A Invalid Security","--",IF(_xll.BDP(tbl_coded[[#This Row],[KPW Provider BBID]]&amp;" CompanyID",$AP$1)="#N/A N/A","--",_xll.BDP(tbl_coded[[#This Row],[KPW Provider BBID]]&amp;" CompanyID",$AP$1))))</f>
        <v>#NAME?</v>
      </c>
      <c r="AQ37" s="125" t="e">
        <f ca="1">IF(tbl_coded[[#This Row],[ISIN]]="","",IF(_xll.BDP(tbl_coded[[#This Row],[KPW Provider BBID]]&amp;" CompanyID",$AQ$1)="#N/A Invalid Security","--",IF(_xll.BDP(tbl_coded[[#This Row],[KPW Provider BBID]]&amp;" CompanyID",$AQ$1)="#N/A N/A","--",_xll.BDP(tbl_coded[[#This Row],[KPW Provider BBID]]&amp;" CompanyID",$AQ$1))))</f>
        <v>#NAME?</v>
      </c>
      <c r="AR37" s="125" t="e">
        <f ca="1">IF(tbl_coded[[#This Row],[ISIN]]="","",tbl_coded[[#This Row],[穆迪KPW评级]]&amp;"/"&amp;tbl_coded[[#This Row],[SPKPW评级]]&amp;"/"&amp;tbl_coded[[#This Row],[FITCHKPW评级]])</f>
        <v>#NAME?</v>
      </c>
      <c r="AS37" s="125" t="e">
        <f ca="1">IF(tbl_coded[[#This Row],[ISIN]]="","",IF(OR(_xll.BDP($B37&amp;" Corp",AS$1)="#N/A N/A"),"--",_xll.BDP($B37&amp;" Corp",AS$1)))</f>
        <v>#NAME?</v>
      </c>
      <c r="AT37" s="125" t="e">
        <f ca="1">IF(tbl_coded[[#This Row],[ISIN]]="","",IF(_xll.BDS($B37&amp;" Corp",AT$1)="#N/A Field Not Applicable","",_xll.BDS($B37&amp;" Corp",AT$1)))</f>
        <v>#NAME?</v>
      </c>
      <c r="AU37" s="125" t="e">
        <f ca="1">IF(tbl_coded[[#This Row],[SBLC Provider BBID]]="","",_xll.BDP(tbl_coded[[#This Row],[SBLC Provider BBID]]&amp;" CompanyID","NAME"))</f>
        <v>#NAME?</v>
      </c>
      <c r="AV37" s="125" t="e">
        <f ca="1">IF(tbl_coded[[#This Row],[ISIN]]="","",IF(OR(_xll.BDP($B37&amp;" Corp",AV$1)="#N/A N/A"),"--",TEXT(_xll.BDP($B37&amp;" Corp",AV$1),"yyyy/mm/dd")))</f>
        <v>#NAME?</v>
      </c>
      <c r="AW37" s="125" t="e">
        <f ca="1">IF(tbl_coded[[#This Row],[ISIN]]="","",IF(OR(_xll.BDP($B37&amp;" Corp",AW$1)="#N/A N/A"),"--",TEXT(_xll.BDP($B37&amp;" Corp",AW$1),"yyyy/mm/dd")))</f>
        <v>#NAME?</v>
      </c>
      <c r="AX37" s="125" t="e">
        <f ca="1">IF(tbl_coded[[#This Row],[ISIN]]="","",IF(OR(_xll.BDP($B37&amp;" Corp",AX$1)="#N/A N/A"),"--",TEXT(_xll.BDP($B37&amp;" Corp",AX$1),"yyyy/mm/dd")))</f>
        <v>#NAME?</v>
      </c>
      <c r="AY37" s="125" t="e">
        <f ca="1">IF(tbl_coded[[#This Row],[ISIN]]="","",IF(OR(_xll.BDP($B37&amp;" Corp",AY$1)="#N/A Field Not Applicable"),"--",TEXT(_xll.BDP($B37&amp;" Corp",AY$1),"yyyy/mm/dd")))</f>
        <v>#NAME?</v>
      </c>
      <c r="AZ37" s="125" t="e">
        <f ca="1">IF(tbl_coded[[#This Row],[ISIN]]="","",IF(OR(_xll.BDP($B37&amp;" Corp",AZ$1)="#N/A N/A"),"--",_xll.BDP($B37&amp;" Corp",AZ$1)))</f>
        <v>#NAME?</v>
      </c>
      <c r="BA37" s="125" t="e">
        <f ca="1">IF(tbl_coded[[#This Row],[ISIN]]="","",IF(OR(_xll.BDP($B37&amp;" Corp",BA$1)="#N/A N/A"),"--",_xll.BDP($B37&amp;" Corp",BA$1)))</f>
        <v>#NAME?</v>
      </c>
      <c r="BB37" s="125" t="e">
        <f ca="1">IF(tbl_coded[[#This Row],[ISIN]]="","",IF(OR(_xll.BDP($B37&amp;" Corp",BB$1)="#N/A N/A"),"--",_xll.BDP($B37&amp;" Corp",BB$1)))</f>
        <v>#NAME?</v>
      </c>
      <c r="BC37" s="125" t="e">
        <f ca="1">IF(tbl_coded[[#This Row],[ISIN]]="","",IF(OR(_xll.BDP($B37&amp;" Corp",BC$1)="#N/A Field Not Applicable"),"--",_xll.BDP($B37&amp;" Corp",BC$1)))</f>
        <v>#NAME?</v>
      </c>
      <c r="BD37" s="125" t="e">
        <f ca="1">IF(tbl_coded[[#This Row],[ISIN]]="","",IF(OR(_xll.BDP($B37&amp;" Corp",BD$1)="#N/A Field Not Applicable"),"--",_xll.BDP($B37&amp;" Corp",BD$1)))</f>
        <v>#NAME?</v>
      </c>
      <c r="BE37" s="125" t="e">
        <f ca="1">IF(tbl_coded[[#This Row],[ISIN]]="","",IF(OR(_xll.BDP($B37&amp;" Corp",BE$1)="#N/A Field Not Applicable"),"--",_xll.BDP($B37&amp;" Corp",BE$1)))</f>
        <v>#NAME?</v>
      </c>
      <c r="BF37" s="125" t="e">
        <f ca="1">IF(tbl_coded[[#This Row],[ISIN]]="","",IF(OR(_xll.BDP($B37&amp;" Corp",BF$1)="#N/A Field Not Applicable"),"--",_xll.BDP($B37&amp;" Corp",BF$1)))</f>
        <v>#NAME?</v>
      </c>
      <c r="BG37" s="125" t="e">
        <f ca="1">IF(tbl_coded[[#This Row],[ISIN]]="","",IF(OR(_xll.BDP($B37&amp;" Corp",BG$1)="#N/A Field Not Applicable"),"--",IF(_xll.BDP($B37&amp;" Corp",BG$1)="#N/A N/A","N",_xll.BDP($B37&amp;" Corp",BG$1))))</f>
        <v>#NAME?</v>
      </c>
      <c r="BH37" s="125" t="e">
        <f ca="1">IF(tbl_coded[[#This Row],[ISIN]]="","",IF(OR(_xll.BDP($B37&amp;" Corp",BH$1)="#N/A N/A"),"",_xll.BDP($B37&amp;" Corp",BH$1)))</f>
        <v>#NAME?</v>
      </c>
      <c r="BI37" s="125" t="e">
        <f ca="1">IF(tbl_coded[[#This Row],[ISIN]]="","",IF(OR(tbl_coded[[#This Row],[Parent company tiker]]=""),"",IF(_xll.BDP(tbl_coded[[#This Row],[Parent company tiker]]&amp;" Equity",BI$1)="#N/A N/A","--",_xll.BDP(tbl_coded[[#This Row],[Parent company tiker]]&amp;" Equity",BI$1))))</f>
        <v>#NAME?</v>
      </c>
      <c r="BJ37" s="125" t="e">
        <f ca="1">IF(tbl_coded[[#This Row],[ISIN]]="","",IF(OR(tbl_coded[[#This Row],[Parent company tiker]]=""),"",IF(_xll.BDP(tbl_coded[[#This Row],[Parent company tiker]]&amp;" Equity",BJ$1)="#N/A N/A","--",_xll.BDP(tbl_coded[[#This Row],[Parent company tiker]]&amp;" Equity",BJ$1))))</f>
        <v>#NAME?</v>
      </c>
      <c r="BK37" s="125" t="e">
        <f ca="1">IF(tbl_coded[[#This Row],[ISIN]]="","",IF(OR(tbl_coded[[#This Row],[Parent company tiker]]=""),"",IF(_xll.BDP(tbl_coded[[#This Row],[Parent company tiker]]&amp;" Equity",BK$1)="#N/A N/A","--",_xll.BDP(tbl_coded[[#This Row],[Parent company tiker]]&amp;" Equity",BK$1))))</f>
        <v>#NAME?</v>
      </c>
      <c r="BL37" s="125" t="e">
        <f ca="1">IF(tbl_coded[[#This Row],[ISIN]]="","",IF(OR(tbl_coded[[#This Row],[Parent company tiker]]=""),"",IF(_xll.BDP(tbl_coded[[#This Row],[Parent company tiker]]&amp;" Equity",BL$1)="#N/A N/A","--",_xll.BDP(tbl_coded[[#This Row],[Parent company tiker]]&amp;" Equity",BL$1))))</f>
        <v>#NAME?</v>
      </c>
      <c r="BM3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7" s="125" t="e">
        <f ca="1">IF(tbl_coded[[#This Row],[Column9]]&lt;&gt;"--",tbl_coded[[#This Row],[G''tor rating]],IF(tbl_coded[[#This Row],[KPW Name]]&lt;&gt;"",tbl_coded[[#This Row],[KPW Rating]],IF(tbl_coded[[#This Row],[Parent company tiker]]&lt;&gt;"",tbl_coded[[#This Row],[parent评级]],tbl_coded[[#This Row],[Issuer rating]])))</f>
        <v>#NAME?</v>
      </c>
      <c r="BO37" s="159" t="str">
        <f ca="1">IFERROR(IF(tbl_coded[[#This Row],[GREEN]]="Y","GREEN",IF(tbl_coded[[#This Row],[SUSTAINABLE]]="Y","SUSTAINABLE",IF(tbl_coded[[#This Row],[SOCIAL]]="Y","SOCIAL",IF(tbl_coded[[#This Row],[Sustainable linked]]="Y","SUSTAINABLE LINKED"," ")))),"")</f>
        <v/>
      </c>
      <c r="BP37" s="134"/>
    </row>
    <row r="38" spans="1:68" ht="15" customHeight="1">
      <c r="A38" s="119">
        <v>36</v>
      </c>
      <c r="B38" s="120" t="str">
        <f>IF(美元债一级!$C$4:$C$1048576&lt;&gt;"",美元债一级!C39,"")</f>
        <v>XS2702182028</v>
      </c>
      <c r="C38" s="122" t="e">
        <f ca="1">IF(tbl_coded[[#This Row],[ISIN]]="","",IF(tbl_coded[[#This Row],[Index]]&gt;$A$1,"",IF(_xll.BDP($B38&amp;" Corp",C$1)="#N/A N/A","",_xll.BDP($B38&amp;" Corp",C$1))))</f>
        <v>#NAME?</v>
      </c>
      <c r="D38" s="122" t="e">
        <f ca="1">IF(tbl_coded[[#This Row],[ISIN]]="","",IF(_xll.BDP($B38&amp;" Corp",D$1)="#N/A N/A","",_xll.BDP($B38&amp;" Corp",D$1)))</f>
        <v>#NAME?</v>
      </c>
      <c r="E38" s="122" t="e">
        <f ca="1">IF(tbl_coded[[#This Row],[ISIN]]="","",IF(_xll.BDP($B38&amp;" Corp",E$1)="#N/A N/A","--",_xll.BDP($B38&amp;" Corp",E$1)))</f>
        <v>#NAME?</v>
      </c>
      <c r="F38" s="122" t="e">
        <f ca="1">IF(tbl_coded[[#This Row],[ISIN]]="","",IF(_xll.BDS($B38&amp;" Corp",F$1)="#N/A Field Not Applicable","",_xll.BDS($B38&amp;" Corp",F$1)))</f>
        <v>#NAME?</v>
      </c>
      <c r="G38" s="122" t="e">
        <f ca="1">IF(tbl_coded[[#This Row],[ISIN]]="","",IF(_xll.BDP($F38&amp;" CompanyID",G$1)="#N/A Invalid Security","",_xll.BDP($F38&amp;" CompanyID",G$1)))</f>
        <v>#NAME?</v>
      </c>
      <c r="H38" s="122" t="e">
        <f ca="1">IF(tbl_coded[[#This Row],[ISIN]]="","",IF(_xll.BDP($B38&amp;" Corp",H$1)="#N/A N/A","--",_xll.BDP($B38&amp;" Corp",H$1)))</f>
        <v>#NAME?</v>
      </c>
      <c r="I38" s="122" t="e">
        <f ca="1">IF(tbl_coded[[#This Row],[ISIN]]="","",IF(_xll.BDP($B38&amp;" Corp",I$1)="#N/A N/A","--",_xll.BDP($B38&amp;" Corp",I$1)))</f>
        <v>#NAME?</v>
      </c>
      <c r="J38" s="122" t="e">
        <f ca="1">IF(tbl_coded[[#This Row],[ISIN]]="","",IF(_xll.BDP($B38&amp;" Corp",J$1)="#N/A N/A","--",_xll.BDP($B38&amp;" Corp",J$1)))</f>
        <v>#NAME?</v>
      </c>
      <c r="K38" s="122" t="e">
        <f ca="1">IF(tbl_coded[[#This Row],[ISIN]]="","",IF(_xll.BDP($B38&amp;" Corp",K$1)="#N/A N/A","--",_xll.BDP($B38&amp;" Corp",K$1)))</f>
        <v>#NAME?</v>
      </c>
      <c r="L38" s="122" t="e">
        <f ca="1">IF(tbl_coded[[#This Row],[ISIN]]="","",IF(_xll.BDP($B38&amp;" Corp",L$1)="#N/A N/A","--",_xll.BDP($B38&amp;" Corp",L$1)))</f>
        <v>#NAME?</v>
      </c>
      <c r="M38" s="122" t="e">
        <f ca="1">IF(tbl_coded[[#This Row],[ISIN]]="","",IF(_xll.BDP($B38&amp;" Corp",M$1)="#N/A N/A","--",_xll.BDP($B38&amp;" Corp",M$1)))</f>
        <v>#NAME?</v>
      </c>
      <c r="N38" s="122" t="e">
        <f ca="1">IF(tbl_coded[[#This Row],[ISIN]]="","",IF(_xll.BDP($B38&amp;" Corp",N$1)="#N/A N/A","--",_xll.BDP($B38&amp;" Corp",N$1)))</f>
        <v>#NAME?</v>
      </c>
      <c r="O38" s="122" t="e">
        <f ca="1">IF(tbl_coded[[#This Row],[ISIN]]="","",IF(_xll.BDP($B38&amp;" Corp",O$1)="#N/A N/A","--",_xll.BDP($B38&amp;" Corp",O$1)))</f>
        <v>#NAME?</v>
      </c>
      <c r="P38" s="122" t="e">
        <f ca="1">IF(tbl_coded[[#This Row],[ISIN]]="","",IF(_xll.BDP($B38&amp;" Corp",P$1)="#N/A N/A","--",_xll.BDP($B38&amp;" Corp",P$1)))</f>
        <v>#NAME?</v>
      </c>
      <c r="Q3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8" s="122" t="e">
        <f ca="1">IF(tbl_coded[[#This Row],[ISIN]]="","",IF(OR(_xll.BDP($B38&amp;" Corp",R$1)="#N/A N/A",_xll.BDP($B38&amp;" Corp",R$1)="#N/A Invalid Security",_xll.BDP($B38&amp;" Corp",R$1)="#N/A Field Not Applicable"),"--",_xll.BDP($B38&amp;" Corp",R$1)))</f>
        <v>#NAME?</v>
      </c>
      <c r="S38" s="122" t="e">
        <f ca="1">IF(tbl_coded[[#This Row],[ISIN]]="","",IF(OR(_xll.BDP($R38&amp;" Equity",S$1)="#N/A N/A",_xll.BDP($R38&amp;" Equity",S$1)="#N/A Invalid Security"),"--",_xll.BDP($R38&amp;" Equity",S$1)))</f>
        <v>#NAME?</v>
      </c>
      <c r="T38" s="122" t="e">
        <f ca="1">IF(tbl_coded[[#This Row],[ISIN]]="","",IF(OR(_xll.BDP($R38&amp;" Equity",T$1)="#N/A N/A",_xll.BDP($R38&amp;" Equity",T$1)="#N/A Invalid Security"),"--",_xll.BDP($R38&amp;" Equity",T$1)))</f>
        <v>#NAME?</v>
      </c>
      <c r="U38" s="122" t="e">
        <f ca="1">IF(tbl_coded[[#This Row],[ISIN]]="","",IF(OR(_xll.BDP($R38&amp;" Equity",U$1)="#N/A N/A",_xll.BDP($R38&amp;" Equity",U$1)="#N/A Invalid Security"),"--",_xll.BDP($R38&amp;" Equity",U$1)))</f>
        <v>#NAME?</v>
      </c>
      <c r="V38" s="122" t="e">
        <f ca="1">IF(tbl_coded[[#This Row],[ISIN]]="","",IF(OR(_xll.BDP($R38&amp;" Equity",V$1)="#N/A N/A",_xll.BDP($R38&amp;" Equity",V$1)="#N/A Invalid Security"),"--",_xll.BDP($R38&amp;" Equity",V$1)))</f>
        <v>#NAME?</v>
      </c>
      <c r="W38" s="122" t="e">
        <f ca="1">IF(tbl_coded[[#This Row],[ISIN]]="","",IF(OR(_xll.BDP($R38&amp;" Equity",W$1)="#N/A N/A",_xll.BDP($R38&amp;" Equity",W$1)="#N/A Invalid Security"),"--",_xll.BDP($R38&amp;" Equity",W$1)))</f>
        <v>#NAME?</v>
      </c>
      <c r="X38" s="122" t="e">
        <f ca="1">IF(tbl_coded[[#This Row],[ISIN]]="","",IF(OR(_xll.BDP($R38&amp;" Equity",X$1)="#N/A N/A",_xll.BDP($R38&amp;" Equity",X$1)="#N/A Invalid Security"),"--",_xll.BDP($R38&amp;" Equity",X$1)))</f>
        <v>#NAME?</v>
      </c>
      <c r="Y3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8" s="122" t="str">
        <f ca="1">IF(tbl_coded[[#This Row],[ISIN]]="","",IF(ISNUMBER(_xll.BDP(B38&amp;" Corp",Z$1)),_xll.BDP(B38&amp;" Corp",Z$1),""))</f>
        <v/>
      </c>
      <c r="AA38" s="122" t="str">
        <f ca="1">IF(tbl_coded[[#This Row],[ISIN]]="","",IF(ISNUMBER(_xll.BDP(B38&amp;" Corp",AA$1)),_xll.BDP(B38&amp;" Corp",AA$1),""))</f>
        <v/>
      </c>
      <c r="AB38" s="122" t="str">
        <f ca="1">IF(tbl_coded[[#This Row],[ISIN]]="","",IF(ISNUMBER(_xll.BDP(B38&amp;" Corp",AB$1)),_xll.BDP(B38&amp;" Corp",AB$1),""))</f>
        <v/>
      </c>
      <c r="AC38" s="122" t="str">
        <f ca="1">IF(tbl_coded[[#This Row],[ISIN]]="","",IF(ISNUMBER(_xll.BDP(B38&amp;" Corp",AC$1)),_xll.BDP(B38&amp;" Corp",AC$1),""))</f>
        <v/>
      </c>
      <c r="AD38" s="122" t="e">
        <f ca="1">IF(tbl_coded[[#This Row],[ISIN]]="","",IF((_xll.BDP(B38&amp;" Corp",AD$1))="#N/A Field Not Applicable","",_xll.BDP(B38&amp;" Corp",AD$1)))</f>
        <v>#NAME?</v>
      </c>
      <c r="AE38" s="122" t="e">
        <f ca="1">IF(tbl_coded[[#This Row],[ISIN]]="","",IF((_xll.BDP(B38&amp;" Corp",AE$1))="#N/A N/A","--",_xll.BDP(B38&amp;" Corp",AE$1)))</f>
        <v>#NAME?</v>
      </c>
      <c r="AF38" s="122" t="e">
        <f ca="1">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#NAME?</v>
      </c>
      <c r="AG3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8" s="123" t="e">
        <f ca="1">IF(tbl_coded[[#This Row],[ISIN]]="","",IF(_xll.BDP($B38&amp;" Corp",AI$1)="#N/A N/A","--",_xll.BDP($B38&amp;" Corp",AI$1)))</f>
        <v>#NAME?</v>
      </c>
      <c r="AJ38" s="122" t="e">
        <f ca="1">IF(tbl_coded[[#This Row],[ISIN]]="","",IF(OR(_xll.BDP(_xll.BDP(tbl_coded[[#This Row],[ISIN]]&amp;" Corp", "ISSUER_EQUITY_TICKER")&amp;" Equity",AJ$1)="#N/A N/A"),"--",_xll.BDP(_xll.BDP(tbl_coded[[#This Row],[ISIN]]&amp;" Corp", "ISSUER_EQUITY_TICKER")&amp;" Equity",AJ$1)))</f>
        <v>#NAME?</v>
      </c>
      <c r="AK3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25" t="e">
        <f ca="1">IF(tbl_coded[[#This Row],[ISIN]]="","",IF(OR(_xll.BDP(_xll.BDP(tbl_coded[[#This Row],[ISIN]]&amp;" Corp", "ISSUER_EQUITY_TICKER")&amp;" Equity",AL$1)="#N/A N/A"),"--",_xll.BDP(_xll.BDP(tbl_coded[[#This Row],[ISIN]]&amp;" Corp", "ISSUER_EQUITY_TICKER")&amp;" Equity",AL$1)))</f>
        <v>#NAME?</v>
      </c>
      <c r="AM38" s="125" t="e">
        <f ca="1">IF(tbl_coded[[#This Row],[ISIN]]="","",IF(_xll.BDS($B38&amp;" Corp",AM$1)="#N/A Field Not Applicable","",_xll.BDS($B38&amp;" Corp",AM$1)))</f>
        <v>#NAME?</v>
      </c>
      <c r="AN38" s="125" t="e">
        <f ca="1">IF(tbl_coded[[#This Row],[ISIN]]="","",IF(_xll.BDP(tbl_coded[[#This Row],[KPW Provider BBID]]&amp;" CompanyID","NAME")="#N/A Invalid Security","",_xll.BDP(tbl_coded[[#This Row],[KPW Provider BBID]]&amp;" CompanyID","NAME")))</f>
        <v>#NAME?</v>
      </c>
      <c r="AO38" s="125" t="e">
        <f ca="1">IF(tbl_coded[[#This Row],[ISIN]]="","",IF(_xll.BDP(tbl_coded[[#This Row],[KPW Provider BBID]]&amp;" CompanyID",$AO$1)="#N/A Invalid Security","--",IF(_xll.BDP(tbl_coded[[#This Row],[KPW Provider BBID]]&amp;" CompanyID",$AO$1)="#N/A N/A","--",_xll.BDP(tbl_coded[[#This Row],[KPW Provider BBID]]&amp;" CompanyID",$AO$1))))</f>
        <v>#NAME?</v>
      </c>
      <c r="AP38" s="125" t="e">
        <f ca="1">IF(tbl_coded[[#This Row],[ISIN]]="","",IF(_xll.BDP(tbl_coded[[#This Row],[KPW Provider BBID]]&amp;" CompanyID",$AP$1)="#N/A Invalid Security","--",IF(_xll.BDP(tbl_coded[[#This Row],[KPW Provider BBID]]&amp;" CompanyID",$AP$1)="#N/A N/A","--",_xll.BDP(tbl_coded[[#This Row],[KPW Provider BBID]]&amp;" CompanyID",$AP$1))))</f>
        <v>#NAME?</v>
      </c>
      <c r="AQ38" s="125" t="e">
        <f ca="1">IF(tbl_coded[[#This Row],[ISIN]]="","",IF(_xll.BDP(tbl_coded[[#This Row],[KPW Provider BBID]]&amp;" CompanyID",$AQ$1)="#N/A Invalid Security","--",IF(_xll.BDP(tbl_coded[[#This Row],[KPW Provider BBID]]&amp;" CompanyID",$AQ$1)="#N/A N/A","--",_xll.BDP(tbl_coded[[#This Row],[KPW Provider BBID]]&amp;" CompanyID",$AQ$1))))</f>
        <v>#NAME?</v>
      </c>
      <c r="AR38" s="125" t="e">
        <f ca="1">IF(tbl_coded[[#This Row],[ISIN]]="","",tbl_coded[[#This Row],[穆迪KPW评级]]&amp;"/"&amp;tbl_coded[[#This Row],[SPKPW评级]]&amp;"/"&amp;tbl_coded[[#This Row],[FITCHKPW评级]])</f>
        <v>#NAME?</v>
      </c>
      <c r="AS38" s="125" t="e">
        <f ca="1">IF(tbl_coded[[#This Row],[ISIN]]="","",IF(OR(_xll.BDP($B38&amp;" Corp",AS$1)="#N/A N/A"),"--",_xll.BDP($B38&amp;" Corp",AS$1)))</f>
        <v>#NAME?</v>
      </c>
      <c r="AT38" s="125" t="e">
        <f ca="1">IF(tbl_coded[[#This Row],[ISIN]]="","",IF(_xll.BDS($B38&amp;" Corp",AT$1)="#N/A Field Not Applicable","",_xll.BDS($B38&amp;" Corp",AT$1)))</f>
        <v>#NAME?</v>
      </c>
      <c r="AU38" s="125" t="e">
        <f ca="1">IF(tbl_coded[[#This Row],[SBLC Provider BBID]]="","",_xll.BDP(tbl_coded[[#This Row],[SBLC Provider BBID]]&amp;" CompanyID","NAME"))</f>
        <v>#NAME?</v>
      </c>
      <c r="AV38" s="125" t="e">
        <f ca="1">IF(tbl_coded[[#This Row],[ISIN]]="","",IF(OR(_xll.BDP($B38&amp;" Corp",AV$1)="#N/A N/A"),"--",TEXT(_xll.BDP($B38&amp;" Corp",AV$1),"yyyy/mm/dd")))</f>
        <v>#NAME?</v>
      </c>
      <c r="AW38" s="125" t="e">
        <f ca="1">IF(tbl_coded[[#This Row],[ISIN]]="","",IF(OR(_xll.BDP($B38&amp;" Corp",AW$1)="#N/A N/A"),"--",TEXT(_xll.BDP($B38&amp;" Corp",AW$1),"yyyy/mm/dd")))</f>
        <v>#NAME?</v>
      </c>
      <c r="AX38" s="125" t="e">
        <f ca="1">IF(tbl_coded[[#This Row],[ISIN]]="","",IF(OR(_xll.BDP($B38&amp;" Corp",AX$1)="#N/A N/A"),"--",TEXT(_xll.BDP($B38&amp;" Corp",AX$1),"yyyy/mm/dd")))</f>
        <v>#NAME?</v>
      </c>
      <c r="AY38" s="125" t="e">
        <f ca="1">IF(tbl_coded[[#This Row],[ISIN]]="","",IF(OR(_xll.BDP($B38&amp;" Corp",AY$1)="#N/A Field Not Applicable"),"--",TEXT(_xll.BDP($B38&amp;" Corp",AY$1),"yyyy/mm/dd")))</f>
        <v>#NAME?</v>
      </c>
      <c r="AZ38" s="125" t="e">
        <f ca="1">IF(tbl_coded[[#This Row],[ISIN]]="","",IF(OR(_xll.BDP($B38&amp;" Corp",AZ$1)="#N/A N/A"),"--",_xll.BDP($B38&amp;" Corp",AZ$1)))</f>
        <v>#NAME?</v>
      </c>
      <c r="BA38" s="125" t="e">
        <f ca="1">IF(tbl_coded[[#This Row],[ISIN]]="","",IF(OR(_xll.BDP($B38&amp;" Corp",BA$1)="#N/A N/A"),"--",_xll.BDP($B38&amp;" Corp",BA$1)))</f>
        <v>#NAME?</v>
      </c>
      <c r="BB38" s="125" t="e">
        <f ca="1">IF(tbl_coded[[#This Row],[ISIN]]="","",IF(OR(_xll.BDP($B38&amp;" Corp",BB$1)="#N/A N/A"),"--",_xll.BDP($B38&amp;" Corp",BB$1)))</f>
        <v>#NAME?</v>
      </c>
      <c r="BC38" s="125" t="e">
        <f ca="1">IF(tbl_coded[[#This Row],[ISIN]]="","",IF(OR(_xll.BDP($B38&amp;" Corp",BC$1)="#N/A Field Not Applicable"),"--",_xll.BDP($B38&amp;" Corp",BC$1)))</f>
        <v>#NAME?</v>
      </c>
      <c r="BD38" s="125" t="e">
        <f ca="1">IF(tbl_coded[[#This Row],[ISIN]]="","",IF(OR(_xll.BDP($B38&amp;" Corp",BD$1)="#N/A Field Not Applicable"),"--",_xll.BDP($B38&amp;" Corp",BD$1)))</f>
        <v>#NAME?</v>
      </c>
      <c r="BE38" s="125" t="e">
        <f ca="1">IF(tbl_coded[[#This Row],[ISIN]]="","",IF(OR(_xll.BDP($B38&amp;" Corp",BE$1)="#N/A Field Not Applicable"),"--",_xll.BDP($B38&amp;" Corp",BE$1)))</f>
        <v>#NAME?</v>
      </c>
      <c r="BF38" s="125" t="e">
        <f ca="1">IF(tbl_coded[[#This Row],[ISIN]]="","",IF(OR(_xll.BDP($B38&amp;" Corp",BF$1)="#N/A Field Not Applicable"),"--",_xll.BDP($B38&amp;" Corp",BF$1)))</f>
        <v>#NAME?</v>
      </c>
      <c r="BG38" s="125" t="e">
        <f ca="1">IF(tbl_coded[[#This Row],[ISIN]]="","",IF(OR(_xll.BDP($B38&amp;" Corp",BG$1)="#N/A Field Not Applicable"),"--",IF(_xll.BDP($B38&amp;" Corp",BG$1)="#N/A N/A","N",_xll.BDP($B38&amp;" Corp",BG$1))))</f>
        <v>#NAME?</v>
      </c>
      <c r="BH38" s="125" t="e">
        <f ca="1">IF(tbl_coded[[#This Row],[ISIN]]="","",IF(OR(_xll.BDP($B38&amp;" Corp",BH$1)="#N/A N/A"),"",_xll.BDP($B38&amp;" Corp",BH$1)))</f>
        <v>#NAME?</v>
      </c>
      <c r="BI38" s="125" t="e">
        <f ca="1">IF(tbl_coded[[#This Row],[ISIN]]="","",IF(OR(tbl_coded[[#This Row],[Parent company tiker]]=""),"",IF(_xll.BDP(tbl_coded[[#This Row],[Parent company tiker]]&amp;" Equity",BI$1)="#N/A N/A","--",_xll.BDP(tbl_coded[[#This Row],[Parent company tiker]]&amp;" Equity",BI$1))))</f>
        <v>#NAME?</v>
      </c>
      <c r="BJ38" s="125" t="e">
        <f ca="1">IF(tbl_coded[[#This Row],[ISIN]]="","",IF(OR(tbl_coded[[#This Row],[Parent company tiker]]=""),"",IF(_xll.BDP(tbl_coded[[#This Row],[Parent company tiker]]&amp;" Equity",BJ$1)="#N/A N/A","--",_xll.BDP(tbl_coded[[#This Row],[Parent company tiker]]&amp;" Equity",BJ$1))))</f>
        <v>#NAME?</v>
      </c>
      <c r="BK38" s="125" t="e">
        <f ca="1">IF(tbl_coded[[#This Row],[ISIN]]="","",IF(OR(tbl_coded[[#This Row],[Parent company tiker]]=""),"",IF(_xll.BDP(tbl_coded[[#This Row],[Parent company tiker]]&amp;" Equity",BK$1)="#N/A N/A","--",_xll.BDP(tbl_coded[[#This Row],[Parent company tiker]]&amp;" Equity",BK$1))))</f>
        <v>#NAME?</v>
      </c>
      <c r="BL38" s="125" t="e">
        <f ca="1">IF(tbl_coded[[#This Row],[ISIN]]="","",IF(OR(tbl_coded[[#This Row],[Parent company tiker]]=""),"",IF(_xll.BDP(tbl_coded[[#This Row],[Parent company tiker]]&amp;" Equity",BL$1)="#N/A N/A","--",_xll.BDP(tbl_coded[[#This Row],[Parent company tiker]]&amp;" Equity",BL$1))))</f>
        <v>#NAME?</v>
      </c>
      <c r="BM3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8" s="125" t="e">
        <f ca="1">IF(tbl_coded[[#This Row],[Column9]]&lt;&gt;"--",tbl_coded[[#This Row],[G''tor rating]],IF(tbl_coded[[#This Row],[KPW Name]]&lt;&gt;"",tbl_coded[[#This Row],[KPW Rating]],IF(tbl_coded[[#This Row],[Parent company tiker]]&lt;&gt;"",tbl_coded[[#This Row],[parent评级]],tbl_coded[[#This Row],[Issuer rating]])))</f>
        <v>#NAME?</v>
      </c>
      <c r="BO38" s="159" t="str">
        <f ca="1">IFERROR(IF(tbl_coded[[#This Row],[GREEN]]="Y","GREEN",IF(tbl_coded[[#This Row],[SUSTAINABLE]]="Y","SUSTAINABLE",IF(tbl_coded[[#This Row],[SOCIAL]]="Y","SOCIAL",IF(tbl_coded[[#This Row],[Sustainable linked]]="Y","SUSTAINABLE LINKED"," ")))),"")</f>
        <v/>
      </c>
      <c r="BP38" s="134"/>
    </row>
    <row r="39" spans="1:68" ht="15" customHeight="1">
      <c r="A39" s="119">
        <v>37</v>
      </c>
      <c r="B39" s="120" t="str">
        <f>IF(美元债一级!$C$4:$C$1048576&lt;&gt;"",美元债一级!C40,"")</f>
        <v>XS2701562667</v>
      </c>
      <c r="C39" s="122" t="e">
        <f ca="1">IF(tbl_coded[[#This Row],[ISIN]]="","",IF(tbl_coded[[#This Row],[Index]]&gt;$A$1,"",IF(_xll.BDP($B39&amp;" Corp",C$1)="#N/A N/A","",_xll.BDP($B39&amp;" Corp",C$1))))</f>
        <v>#NAME?</v>
      </c>
      <c r="D39" s="122" t="e">
        <f ca="1">IF(tbl_coded[[#This Row],[ISIN]]="","",IF(_xll.BDP($B39&amp;" Corp",D$1)="#N/A N/A","",_xll.BDP($B39&amp;" Corp",D$1)))</f>
        <v>#NAME?</v>
      </c>
      <c r="E39" s="122" t="e">
        <f ca="1">IF(tbl_coded[[#This Row],[ISIN]]="","",IF(_xll.BDP($B39&amp;" Corp",E$1)="#N/A N/A","--",_xll.BDP($B39&amp;" Corp",E$1)))</f>
        <v>#NAME?</v>
      </c>
      <c r="F39" s="122" t="e">
        <f ca="1">IF(tbl_coded[[#This Row],[ISIN]]="","",IF(_xll.BDS($B39&amp;" Corp",F$1)="#N/A Field Not Applicable","",_xll.BDS($B39&amp;" Corp",F$1)))</f>
        <v>#NAME?</v>
      </c>
      <c r="G39" s="122" t="e">
        <f ca="1">IF(tbl_coded[[#This Row],[ISIN]]="","",IF(_xll.BDP($F39&amp;" CompanyID",G$1)="#N/A Invalid Security","",_xll.BDP($F39&amp;" CompanyID",G$1)))</f>
        <v>#NAME?</v>
      </c>
      <c r="H39" s="122" t="e">
        <f ca="1">IF(tbl_coded[[#This Row],[ISIN]]="","",IF(_xll.BDP($B39&amp;" Corp",H$1)="#N/A N/A","--",_xll.BDP($B39&amp;" Corp",H$1)))</f>
        <v>#NAME?</v>
      </c>
      <c r="I39" s="122" t="e">
        <f ca="1">IF(tbl_coded[[#This Row],[ISIN]]="","",IF(_xll.BDP($B39&amp;" Corp",I$1)="#N/A N/A","--",_xll.BDP($B39&amp;" Corp",I$1)))</f>
        <v>#NAME?</v>
      </c>
      <c r="J39" s="122" t="e">
        <f ca="1">IF(tbl_coded[[#This Row],[ISIN]]="","",IF(_xll.BDP($B39&amp;" Corp",J$1)="#N/A N/A","--",_xll.BDP($B39&amp;" Corp",J$1)))</f>
        <v>#NAME?</v>
      </c>
      <c r="K39" s="122" t="e">
        <f ca="1">IF(tbl_coded[[#This Row],[ISIN]]="","",IF(_xll.BDP($B39&amp;" Corp",K$1)="#N/A N/A","--",_xll.BDP($B39&amp;" Corp",K$1)))</f>
        <v>#NAME?</v>
      </c>
      <c r="L39" s="122" t="e">
        <f ca="1">IF(tbl_coded[[#This Row],[ISIN]]="","",IF(_xll.BDP($B39&amp;" Corp",L$1)="#N/A N/A","--",_xll.BDP($B39&amp;" Corp",L$1)))</f>
        <v>#NAME?</v>
      </c>
      <c r="M39" s="122" t="e">
        <f ca="1">IF(tbl_coded[[#This Row],[ISIN]]="","",IF(_xll.BDP($B39&amp;" Corp",M$1)="#N/A N/A","--",_xll.BDP($B39&amp;" Corp",M$1)))</f>
        <v>#NAME?</v>
      </c>
      <c r="N39" s="122" t="e">
        <f ca="1">IF(tbl_coded[[#This Row],[ISIN]]="","",IF(_xll.BDP($B39&amp;" Corp",N$1)="#N/A N/A","--",_xll.BDP($B39&amp;" Corp",N$1)))</f>
        <v>#NAME?</v>
      </c>
      <c r="O39" s="122" t="e">
        <f ca="1">IF(tbl_coded[[#This Row],[ISIN]]="","",IF(_xll.BDP($B39&amp;" Corp",O$1)="#N/A N/A","--",_xll.BDP($B39&amp;" Corp",O$1)))</f>
        <v>#NAME?</v>
      </c>
      <c r="P39" s="122" t="e">
        <f ca="1">IF(tbl_coded[[#This Row],[ISIN]]="","",IF(_xll.BDP($B39&amp;" Corp",P$1)="#N/A N/A","--",_xll.BDP($B39&amp;" Corp",P$1)))</f>
        <v>#NAME?</v>
      </c>
      <c r="Q3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9" s="122" t="e">
        <f ca="1">IF(tbl_coded[[#This Row],[ISIN]]="","",IF(OR(_xll.BDP($B39&amp;" Corp",R$1)="#N/A N/A",_xll.BDP($B39&amp;" Corp",R$1)="#N/A Invalid Security",_xll.BDP($B39&amp;" Corp",R$1)="#N/A Field Not Applicable"),"--",_xll.BDP($B39&amp;" Corp",R$1)))</f>
        <v>#NAME?</v>
      </c>
      <c r="S39" s="122" t="e">
        <f ca="1">IF(tbl_coded[[#This Row],[ISIN]]="","",IF(OR(_xll.BDP($R39&amp;" Equity",S$1)="#N/A N/A",_xll.BDP($R39&amp;" Equity",S$1)="#N/A Invalid Security"),"--",_xll.BDP($R39&amp;" Equity",S$1)))</f>
        <v>#NAME?</v>
      </c>
      <c r="T39" s="122" t="e">
        <f ca="1">IF(tbl_coded[[#This Row],[ISIN]]="","",IF(OR(_xll.BDP($R39&amp;" Equity",T$1)="#N/A N/A",_xll.BDP($R39&amp;" Equity",T$1)="#N/A Invalid Security"),"--",_xll.BDP($R39&amp;" Equity",T$1)))</f>
        <v>#NAME?</v>
      </c>
      <c r="U39" s="122" t="e">
        <f ca="1">IF(tbl_coded[[#This Row],[ISIN]]="","",IF(OR(_xll.BDP($R39&amp;" Equity",U$1)="#N/A N/A",_xll.BDP($R39&amp;" Equity",U$1)="#N/A Invalid Security"),"--",_xll.BDP($R39&amp;" Equity",U$1)))</f>
        <v>#NAME?</v>
      </c>
      <c r="V39" s="122" t="e">
        <f ca="1">IF(tbl_coded[[#This Row],[ISIN]]="","",IF(OR(_xll.BDP($R39&amp;" Equity",V$1)="#N/A N/A",_xll.BDP($R39&amp;" Equity",V$1)="#N/A Invalid Security"),"--",_xll.BDP($R39&amp;" Equity",V$1)))</f>
        <v>#NAME?</v>
      </c>
      <c r="W39" s="122" t="e">
        <f ca="1">IF(tbl_coded[[#This Row],[ISIN]]="","",IF(OR(_xll.BDP($R39&amp;" Equity",W$1)="#N/A N/A",_xll.BDP($R39&amp;" Equity",W$1)="#N/A Invalid Security"),"--",_xll.BDP($R39&amp;" Equity",W$1)))</f>
        <v>#NAME?</v>
      </c>
      <c r="X39" s="122" t="e">
        <f ca="1">IF(tbl_coded[[#This Row],[ISIN]]="","",IF(OR(_xll.BDP($R39&amp;" Equity",X$1)="#N/A N/A",_xll.BDP($R39&amp;" Equity",X$1)="#N/A Invalid Security"),"--",_xll.BDP($R39&amp;" Equity",X$1)))</f>
        <v>#NAME?</v>
      </c>
      <c r="Y3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9" s="122" t="str">
        <f ca="1">IF(tbl_coded[[#This Row],[ISIN]]="","",IF(ISNUMBER(_xll.BDP(B39&amp;" Corp",Z$1)),_xll.BDP(B39&amp;" Corp",Z$1),""))</f>
        <v/>
      </c>
      <c r="AA39" s="122" t="str">
        <f ca="1">IF(tbl_coded[[#This Row],[ISIN]]="","",IF(ISNUMBER(_xll.BDP(B39&amp;" Corp",AA$1)),_xll.BDP(B39&amp;" Corp",AA$1),""))</f>
        <v/>
      </c>
      <c r="AB39" s="122" t="str">
        <f ca="1">IF(tbl_coded[[#This Row],[ISIN]]="","",IF(ISNUMBER(_xll.BDP(B39&amp;" Corp",AB$1)),_xll.BDP(B39&amp;" Corp",AB$1),""))</f>
        <v/>
      </c>
      <c r="AC39" s="122" t="str">
        <f ca="1">IF(tbl_coded[[#This Row],[ISIN]]="","",IF(ISNUMBER(_xll.BDP(B39&amp;" Corp",AC$1)),_xll.BDP(B39&amp;" Corp",AC$1),""))</f>
        <v/>
      </c>
      <c r="AD39" s="122" t="e">
        <f ca="1">IF(tbl_coded[[#This Row],[ISIN]]="","",IF((_xll.BDP(B39&amp;" Corp",AD$1))="#N/A Field Not Applicable","",_xll.BDP(B39&amp;" Corp",AD$1)))</f>
        <v>#NAME?</v>
      </c>
      <c r="AE39" s="122" t="e">
        <f ca="1">IF(tbl_coded[[#This Row],[ISIN]]="","",IF((_xll.BDP(B39&amp;" Corp",AE$1))="#N/A N/A","--",_xll.BDP(B39&amp;" Corp",AE$1)))</f>
        <v>#NAME?</v>
      </c>
      <c r="AF39" s="122" t="e">
        <f ca="1">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#NAME?</v>
      </c>
      <c r="AG3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9" s="123" t="e">
        <f ca="1">IF(tbl_coded[[#This Row],[ISIN]]="","",IF(_xll.BDP($B39&amp;" Corp",AI$1)="#N/A N/A","--",_xll.BDP($B39&amp;" Corp",AI$1)))</f>
        <v>#NAME?</v>
      </c>
      <c r="AJ39" s="122" t="e">
        <f ca="1">IF(tbl_coded[[#This Row],[ISIN]]="","",IF(OR(_xll.BDP(_xll.BDP(tbl_coded[[#This Row],[ISIN]]&amp;" Corp", "ISSUER_EQUITY_TICKER")&amp;" Equity",AJ$1)="#N/A N/A"),"--",_xll.BDP(_xll.BDP(tbl_coded[[#This Row],[ISIN]]&amp;" Corp", "ISSUER_EQUITY_TICKER")&amp;" Equity",AJ$1)))</f>
        <v>#NAME?</v>
      </c>
      <c r="AK3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25" t="e">
        <f ca="1">IF(tbl_coded[[#This Row],[ISIN]]="","",IF(OR(_xll.BDP(_xll.BDP(tbl_coded[[#This Row],[ISIN]]&amp;" Corp", "ISSUER_EQUITY_TICKER")&amp;" Equity",AL$1)="#N/A N/A"),"--",_xll.BDP(_xll.BDP(tbl_coded[[#This Row],[ISIN]]&amp;" Corp", "ISSUER_EQUITY_TICKER")&amp;" Equity",AL$1)))</f>
        <v>#NAME?</v>
      </c>
      <c r="AM39" s="125" t="e">
        <f ca="1">IF(tbl_coded[[#This Row],[ISIN]]="","",IF(_xll.BDS($B39&amp;" Corp",AM$1)="#N/A Field Not Applicable","",_xll.BDS($B39&amp;" Corp",AM$1)))</f>
        <v>#NAME?</v>
      </c>
      <c r="AN39" s="125" t="e">
        <f ca="1">IF(tbl_coded[[#This Row],[ISIN]]="","",IF(_xll.BDP(tbl_coded[[#This Row],[KPW Provider BBID]]&amp;" CompanyID","NAME")="#N/A Invalid Security","",_xll.BDP(tbl_coded[[#This Row],[KPW Provider BBID]]&amp;" CompanyID","NAME")))</f>
        <v>#NAME?</v>
      </c>
      <c r="AO39" s="125" t="e">
        <f ca="1">IF(tbl_coded[[#This Row],[ISIN]]="","",IF(_xll.BDP(tbl_coded[[#This Row],[KPW Provider BBID]]&amp;" CompanyID",$AO$1)="#N/A Invalid Security","--",IF(_xll.BDP(tbl_coded[[#This Row],[KPW Provider BBID]]&amp;" CompanyID",$AO$1)="#N/A N/A","--",_xll.BDP(tbl_coded[[#This Row],[KPW Provider BBID]]&amp;" CompanyID",$AO$1))))</f>
        <v>#NAME?</v>
      </c>
      <c r="AP39" s="125" t="e">
        <f ca="1">IF(tbl_coded[[#This Row],[ISIN]]="","",IF(_xll.BDP(tbl_coded[[#This Row],[KPW Provider BBID]]&amp;" CompanyID",$AP$1)="#N/A Invalid Security","--",IF(_xll.BDP(tbl_coded[[#This Row],[KPW Provider BBID]]&amp;" CompanyID",$AP$1)="#N/A N/A","--",_xll.BDP(tbl_coded[[#This Row],[KPW Provider BBID]]&amp;" CompanyID",$AP$1))))</f>
        <v>#NAME?</v>
      </c>
      <c r="AQ39" s="125" t="e">
        <f ca="1">IF(tbl_coded[[#This Row],[ISIN]]="","",IF(_xll.BDP(tbl_coded[[#This Row],[KPW Provider BBID]]&amp;" CompanyID",$AQ$1)="#N/A Invalid Security","--",IF(_xll.BDP(tbl_coded[[#This Row],[KPW Provider BBID]]&amp;" CompanyID",$AQ$1)="#N/A N/A","--",_xll.BDP(tbl_coded[[#This Row],[KPW Provider BBID]]&amp;" CompanyID",$AQ$1))))</f>
        <v>#NAME?</v>
      </c>
      <c r="AR39" s="125" t="e">
        <f ca="1">IF(tbl_coded[[#This Row],[ISIN]]="","",tbl_coded[[#This Row],[穆迪KPW评级]]&amp;"/"&amp;tbl_coded[[#This Row],[SPKPW评级]]&amp;"/"&amp;tbl_coded[[#This Row],[FITCHKPW评级]])</f>
        <v>#NAME?</v>
      </c>
      <c r="AS39" s="125" t="e">
        <f ca="1">IF(tbl_coded[[#This Row],[ISIN]]="","",IF(OR(_xll.BDP($B39&amp;" Corp",AS$1)="#N/A N/A"),"--",_xll.BDP($B39&amp;" Corp",AS$1)))</f>
        <v>#NAME?</v>
      </c>
      <c r="AT39" s="125" t="e">
        <f ca="1">IF(tbl_coded[[#This Row],[ISIN]]="","",IF(_xll.BDS($B39&amp;" Corp",AT$1)="#N/A Field Not Applicable","",_xll.BDS($B39&amp;" Corp",AT$1)))</f>
        <v>#NAME?</v>
      </c>
      <c r="AU39" s="125" t="e">
        <f ca="1">IF(tbl_coded[[#This Row],[SBLC Provider BBID]]="","",_xll.BDP(tbl_coded[[#This Row],[SBLC Provider BBID]]&amp;" CompanyID","NAME"))</f>
        <v>#NAME?</v>
      </c>
      <c r="AV39" s="125" t="e">
        <f ca="1">IF(tbl_coded[[#This Row],[ISIN]]="","",IF(OR(_xll.BDP($B39&amp;" Corp",AV$1)="#N/A N/A"),"--",TEXT(_xll.BDP($B39&amp;" Corp",AV$1),"yyyy/mm/dd")))</f>
        <v>#NAME?</v>
      </c>
      <c r="AW39" s="125" t="e">
        <f ca="1">IF(tbl_coded[[#This Row],[ISIN]]="","",IF(OR(_xll.BDP($B39&amp;" Corp",AW$1)="#N/A N/A"),"--",TEXT(_xll.BDP($B39&amp;" Corp",AW$1),"yyyy/mm/dd")))</f>
        <v>#NAME?</v>
      </c>
      <c r="AX39" s="125" t="e">
        <f ca="1">IF(tbl_coded[[#This Row],[ISIN]]="","",IF(OR(_xll.BDP($B39&amp;" Corp",AX$1)="#N/A N/A"),"--",TEXT(_xll.BDP($B39&amp;" Corp",AX$1),"yyyy/mm/dd")))</f>
        <v>#NAME?</v>
      </c>
      <c r="AY39" s="125" t="e">
        <f ca="1">IF(tbl_coded[[#This Row],[ISIN]]="","",IF(OR(_xll.BDP($B39&amp;" Corp",AY$1)="#N/A Field Not Applicable"),"--",TEXT(_xll.BDP($B39&amp;" Corp",AY$1),"yyyy/mm/dd")))</f>
        <v>#NAME?</v>
      </c>
      <c r="AZ39" s="125" t="e">
        <f ca="1">IF(tbl_coded[[#This Row],[ISIN]]="","",IF(OR(_xll.BDP($B39&amp;" Corp",AZ$1)="#N/A N/A"),"--",_xll.BDP($B39&amp;" Corp",AZ$1)))</f>
        <v>#NAME?</v>
      </c>
      <c r="BA39" s="125" t="e">
        <f ca="1">IF(tbl_coded[[#This Row],[ISIN]]="","",IF(OR(_xll.BDP($B39&amp;" Corp",BA$1)="#N/A N/A"),"--",_xll.BDP($B39&amp;" Corp",BA$1)))</f>
        <v>#NAME?</v>
      </c>
      <c r="BB39" s="125" t="e">
        <f ca="1">IF(tbl_coded[[#This Row],[ISIN]]="","",IF(OR(_xll.BDP($B39&amp;" Corp",BB$1)="#N/A N/A"),"--",_xll.BDP($B39&amp;" Corp",BB$1)))</f>
        <v>#NAME?</v>
      </c>
      <c r="BC39" s="125" t="e">
        <f ca="1">IF(tbl_coded[[#This Row],[ISIN]]="","",IF(OR(_xll.BDP($B39&amp;" Corp",BC$1)="#N/A Field Not Applicable"),"--",_xll.BDP($B39&amp;" Corp",BC$1)))</f>
        <v>#NAME?</v>
      </c>
      <c r="BD39" s="125" t="e">
        <f ca="1">IF(tbl_coded[[#This Row],[ISIN]]="","",IF(OR(_xll.BDP($B39&amp;" Corp",BD$1)="#N/A Field Not Applicable"),"--",_xll.BDP($B39&amp;" Corp",BD$1)))</f>
        <v>#NAME?</v>
      </c>
      <c r="BE39" s="125" t="e">
        <f ca="1">IF(tbl_coded[[#This Row],[ISIN]]="","",IF(OR(_xll.BDP($B39&amp;" Corp",BE$1)="#N/A Field Not Applicable"),"--",_xll.BDP($B39&amp;" Corp",BE$1)))</f>
        <v>#NAME?</v>
      </c>
      <c r="BF39" s="125" t="e">
        <f ca="1">IF(tbl_coded[[#This Row],[ISIN]]="","",IF(OR(_xll.BDP($B39&amp;" Corp",BF$1)="#N/A Field Not Applicable"),"--",_xll.BDP($B39&amp;" Corp",BF$1)))</f>
        <v>#NAME?</v>
      </c>
      <c r="BG39" s="125" t="e">
        <f ca="1">IF(tbl_coded[[#This Row],[ISIN]]="","",IF(OR(_xll.BDP($B39&amp;" Corp",BG$1)="#N/A Field Not Applicable"),"--",IF(_xll.BDP($B39&amp;" Corp",BG$1)="#N/A N/A","N",_xll.BDP($B39&amp;" Corp",BG$1))))</f>
        <v>#NAME?</v>
      </c>
      <c r="BH39" s="125" t="e">
        <f ca="1">IF(tbl_coded[[#This Row],[ISIN]]="","",IF(OR(_xll.BDP($B39&amp;" Corp",BH$1)="#N/A N/A"),"",_xll.BDP($B39&amp;" Corp",BH$1)))</f>
        <v>#NAME?</v>
      </c>
      <c r="BI39" s="125" t="e">
        <f ca="1">IF(tbl_coded[[#This Row],[ISIN]]="","",IF(OR(tbl_coded[[#This Row],[Parent company tiker]]=""),"",IF(_xll.BDP(tbl_coded[[#This Row],[Parent company tiker]]&amp;" Equity",BI$1)="#N/A N/A","--",_xll.BDP(tbl_coded[[#This Row],[Parent company tiker]]&amp;" Equity",BI$1))))</f>
        <v>#NAME?</v>
      </c>
      <c r="BJ39" s="125" t="e">
        <f ca="1">IF(tbl_coded[[#This Row],[ISIN]]="","",IF(OR(tbl_coded[[#This Row],[Parent company tiker]]=""),"",IF(_xll.BDP(tbl_coded[[#This Row],[Parent company tiker]]&amp;" Equity",BJ$1)="#N/A N/A","--",_xll.BDP(tbl_coded[[#This Row],[Parent company tiker]]&amp;" Equity",BJ$1))))</f>
        <v>#NAME?</v>
      </c>
      <c r="BK39" s="125" t="e">
        <f ca="1">IF(tbl_coded[[#This Row],[ISIN]]="","",IF(OR(tbl_coded[[#This Row],[Parent company tiker]]=""),"",IF(_xll.BDP(tbl_coded[[#This Row],[Parent company tiker]]&amp;" Equity",BK$1)="#N/A N/A","--",_xll.BDP(tbl_coded[[#This Row],[Parent company tiker]]&amp;" Equity",BK$1))))</f>
        <v>#NAME?</v>
      </c>
      <c r="BL39" s="125" t="e">
        <f ca="1">IF(tbl_coded[[#This Row],[ISIN]]="","",IF(OR(tbl_coded[[#This Row],[Parent company tiker]]=""),"",IF(_xll.BDP(tbl_coded[[#This Row],[Parent company tiker]]&amp;" Equity",BL$1)="#N/A N/A","--",_xll.BDP(tbl_coded[[#This Row],[Parent company tiker]]&amp;" Equity",BL$1))))</f>
        <v>#NAME?</v>
      </c>
      <c r="BM3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9" s="125" t="e">
        <f ca="1">IF(tbl_coded[[#This Row],[Column9]]&lt;&gt;"--",tbl_coded[[#This Row],[G''tor rating]],IF(tbl_coded[[#This Row],[KPW Name]]&lt;&gt;"",tbl_coded[[#This Row],[KPW Rating]],IF(tbl_coded[[#This Row],[Parent company tiker]]&lt;&gt;"",tbl_coded[[#This Row],[parent评级]],tbl_coded[[#This Row],[Issuer rating]])))</f>
        <v>#NAME?</v>
      </c>
      <c r="BO39" s="159" t="str">
        <f ca="1">IFERROR(IF(tbl_coded[[#This Row],[GREEN]]="Y","GREEN",IF(tbl_coded[[#This Row],[SUSTAINABLE]]="Y","SUSTAINABLE",IF(tbl_coded[[#This Row],[SOCIAL]]="Y","SOCIAL",IF(tbl_coded[[#This Row],[Sustainable linked]]="Y","SUSTAINABLE LINKED"," ")))),"")</f>
        <v/>
      </c>
      <c r="BP39" s="134"/>
    </row>
    <row r="40" spans="1:68" ht="15" customHeight="1">
      <c r="A40" s="119">
        <v>38</v>
      </c>
      <c r="B40" s="120" t="str">
        <f>IF(美元债一级!$C$4:$C$1048576&lt;&gt;"",美元债一级!C41,"")</f>
        <v>XS2701562402</v>
      </c>
      <c r="C40" s="122" t="e">
        <f ca="1">IF(tbl_coded[[#This Row],[ISIN]]="","",IF(tbl_coded[[#This Row],[Index]]&gt;$A$1,"",IF(_xll.BDP($B40&amp;" Corp",C$1)="#N/A N/A","",_xll.BDP($B40&amp;" Corp",C$1))))</f>
        <v>#NAME?</v>
      </c>
      <c r="D40" s="122" t="e">
        <f ca="1">IF(tbl_coded[[#This Row],[ISIN]]="","",IF(_xll.BDP($B40&amp;" Corp",D$1)="#N/A N/A","",_xll.BDP($B40&amp;" Corp",D$1)))</f>
        <v>#NAME?</v>
      </c>
      <c r="E40" s="122" t="e">
        <f ca="1">IF(tbl_coded[[#This Row],[ISIN]]="","",IF(_xll.BDP($B40&amp;" Corp",E$1)="#N/A N/A","--",_xll.BDP($B40&amp;" Corp",E$1)))</f>
        <v>#NAME?</v>
      </c>
      <c r="F40" s="122" t="e">
        <f ca="1">IF(tbl_coded[[#This Row],[ISIN]]="","",IF(_xll.BDS($B40&amp;" Corp",F$1)="#N/A Field Not Applicable","",_xll.BDS($B40&amp;" Corp",F$1)))</f>
        <v>#NAME?</v>
      </c>
      <c r="G40" s="122" t="e">
        <f ca="1">IF(tbl_coded[[#This Row],[ISIN]]="","",IF(_xll.BDP($F40&amp;" CompanyID",G$1)="#N/A Invalid Security","",_xll.BDP($F40&amp;" CompanyID",G$1)))</f>
        <v>#NAME?</v>
      </c>
      <c r="H40" s="122" t="e">
        <f ca="1">IF(tbl_coded[[#This Row],[ISIN]]="","",IF(_xll.BDP($B40&amp;" Corp",H$1)="#N/A N/A","--",_xll.BDP($B40&amp;" Corp",H$1)))</f>
        <v>#NAME?</v>
      </c>
      <c r="I40" s="122" t="e">
        <f ca="1">IF(tbl_coded[[#This Row],[ISIN]]="","",IF(_xll.BDP($B40&amp;" Corp",I$1)="#N/A N/A","--",_xll.BDP($B40&amp;" Corp",I$1)))</f>
        <v>#NAME?</v>
      </c>
      <c r="J40" s="122" t="e">
        <f ca="1">IF(tbl_coded[[#This Row],[ISIN]]="","",IF(_xll.BDP($B40&amp;" Corp",J$1)="#N/A N/A","--",_xll.BDP($B40&amp;" Corp",J$1)))</f>
        <v>#NAME?</v>
      </c>
      <c r="K40" s="122" t="e">
        <f ca="1">IF(tbl_coded[[#This Row],[ISIN]]="","",IF(_xll.BDP($B40&amp;" Corp",K$1)="#N/A N/A","--",_xll.BDP($B40&amp;" Corp",K$1)))</f>
        <v>#NAME?</v>
      </c>
      <c r="L40" s="122" t="e">
        <f ca="1">IF(tbl_coded[[#This Row],[ISIN]]="","",IF(_xll.BDP($B40&amp;" Corp",L$1)="#N/A N/A","--",_xll.BDP($B40&amp;" Corp",L$1)))</f>
        <v>#NAME?</v>
      </c>
      <c r="M40" s="122" t="e">
        <f ca="1">IF(tbl_coded[[#This Row],[ISIN]]="","",IF(_xll.BDP($B40&amp;" Corp",M$1)="#N/A N/A","--",_xll.BDP($B40&amp;" Corp",M$1)))</f>
        <v>#NAME?</v>
      </c>
      <c r="N40" s="122" t="e">
        <f ca="1">IF(tbl_coded[[#This Row],[ISIN]]="","",IF(_xll.BDP($B40&amp;" Corp",N$1)="#N/A N/A","--",_xll.BDP($B40&amp;" Corp",N$1)))</f>
        <v>#NAME?</v>
      </c>
      <c r="O40" s="122" t="e">
        <f ca="1">IF(tbl_coded[[#This Row],[ISIN]]="","",IF(_xll.BDP($B40&amp;" Corp",O$1)="#N/A N/A","--",_xll.BDP($B40&amp;" Corp",O$1)))</f>
        <v>#NAME?</v>
      </c>
      <c r="P40" s="122" t="e">
        <f ca="1">IF(tbl_coded[[#This Row],[ISIN]]="","",IF(_xll.BDP($B40&amp;" Corp",P$1)="#N/A N/A","--",_xll.BDP($B40&amp;" Corp",P$1)))</f>
        <v>#NAME?</v>
      </c>
      <c r="Q4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0" s="122" t="e">
        <f ca="1">IF(tbl_coded[[#This Row],[ISIN]]="","",IF(OR(_xll.BDP($B40&amp;" Corp",R$1)="#N/A N/A",_xll.BDP($B40&amp;" Corp",R$1)="#N/A Invalid Security",_xll.BDP($B40&amp;" Corp",R$1)="#N/A Field Not Applicable"),"--",_xll.BDP($B40&amp;" Corp",R$1)))</f>
        <v>#NAME?</v>
      </c>
      <c r="S40" s="122" t="e">
        <f ca="1">IF(tbl_coded[[#This Row],[ISIN]]="","",IF(OR(_xll.BDP($R40&amp;" Equity",S$1)="#N/A N/A",_xll.BDP($R40&amp;" Equity",S$1)="#N/A Invalid Security"),"--",_xll.BDP($R40&amp;" Equity",S$1)))</f>
        <v>#NAME?</v>
      </c>
      <c r="T40" s="122" t="e">
        <f ca="1">IF(tbl_coded[[#This Row],[ISIN]]="","",IF(OR(_xll.BDP($R40&amp;" Equity",T$1)="#N/A N/A",_xll.BDP($R40&amp;" Equity",T$1)="#N/A Invalid Security"),"--",_xll.BDP($R40&amp;" Equity",T$1)))</f>
        <v>#NAME?</v>
      </c>
      <c r="U40" s="122" t="e">
        <f ca="1">IF(tbl_coded[[#This Row],[ISIN]]="","",IF(OR(_xll.BDP($R40&amp;" Equity",U$1)="#N/A N/A",_xll.BDP($R40&amp;" Equity",U$1)="#N/A Invalid Security"),"--",_xll.BDP($R40&amp;" Equity",U$1)))</f>
        <v>#NAME?</v>
      </c>
      <c r="V40" s="122" t="e">
        <f ca="1">IF(tbl_coded[[#This Row],[ISIN]]="","",IF(OR(_xll.BDP($R40&amp;" Equity",V$1)="#N/A N/A",_xll.BDP($R40&amp;" Equity",V$1)="#N/A Invalid Security"),"--",_xll.BDP($R40&amp;" Equity",V$1)))</f>
        <v>#NAME?</v>
      </c>
      <c r="W40" s="122" t="e">
        <f ca="1">IF(tbl_coded[[#This Row],[ISIN]]="","",IF(OR(_xll.BDP($R40&amp;" Equity",W$1)="#N/A N/A",_xll.BDP($R40&amp;" Equity",W$1)="#N/A Invalid Security"),"--",_xll.BDP($R40&amp;" Equity",W$1)))</f>
        <v>#NAME?</v>
      </c>
      <c r="X40" s="122" t="e">
        <f ca="1">IF(tbl_coded[[#This Row],[ISIN]]="","",IF(OR(_xll.BDP($R40&amp;" Equity",X$1)="#N/A N/A",_xll.BDP($R40&amp;" Equity",X$1)="#N/A Invalid Security"),"--",_xll.BDP($R40&amp;" Equity",X$1)))</f>
        <v>#NAME?</v>
      </c>
      <c r="Y4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0" s="122" t="str">
        <f ca="1">IF(tbl_coded[[#This Row],[ISIN]]="","",IF(ISNUMBER(_xll.BDP(B40&amp;" Corp",Z$1)),_xll.BDP(B40&amp;" Corp",Z$1),""))</f>
        <v/>
      </c>
      <c r="AA40" s="122" t="str">
        <f ca="1">IF(tbl_coded[[#This Row],[ISIN]]="","",IF(ISNUMBER(_xll.BDP(B40&amp;" Corp",AA$1)),_xll.BDP(B40&amp;" Corp",AA$1),""))</f>
        <v/>
      </c>
      <c r="AB40" s="122" t="str">
        <f ca="1">IF(tbl_coded[[#This Row],[ISIN]]="","",IF(ISNUMBER(_xll.BDP(B40&amp;" Corp",AB$1)),_xll.BDP(B40&amp;" Corp",AB$1),""))</f>
        <v/>
      </c>
      <c r="AC40" s="122" t="str">
        <f ca="1">IF(tbl_coded[[#This Row],[ISIN]]="","",IF(ISNUMBER(_xll.BDP(B40&amp;" Corp",AC$1)),_xll.BDP(B40&amp;" Corp",AC$1),""))</f>
        <v/>
      </c>
      <c r="AD40" s="122" t="e">
        <f ca="1">IF(tbl_coded[[#This Row],[ISIN]]="","",IF((_xll.BDP(B40&amp;" Corp",AD$1))="#N/A Field Not Applicable","",_xll.BDP(B40&amp;" Corp",AD$1)))</f>
        <v>#NAME?</v>
      </c>
      <c r="AE40" s="122" t="e">
        <f ca="1">IF(tbl_coded[[#This Row],[ISIN]]="","",IF((_xll.BDP(B40&amp;" Corp",AE$1))="#N/A N/A","--",_xll.BDP(B40&amp;" Corp",AE$1)))</f>
        <v>#NAME?</v>
      </c>
      <c r="AF40" s="122" t="e">
        <f ca="1">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#NAME?</v>
      </c>
      <c r="AG4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0" s="123" t="e">
        <f ca="1">IF(tbl_coded[[#This Row],[ISIN]]="","",IF(_xll.BDP($B40&amp;" Corp",AI$1)="#N/A N/A","--",_xll.BDP($B40&amp;" Corp",AI$1)))</f>
        <v>#NAME?</v>
      </c>
      <c r="AJ40" s="122" t="e">
        <f ca="1">IF(tbl_coded[[#This Row],[ISIN]]="","",IF(OR(_xll.BDP(_xll.BDP(tbl_coded[[#This Row],[ISIN]]&amp;" Corp", "ISSUER_EQUITY_TICKER")&amp;" Equity",AJ$1)="#N/A N/A"),"--",_xll.BDP(_xll.BDP(tbl_coded[[#This Row],[ISIN]]&amp;" Corp", "ISSUER_EQUITY_TICKER")&amp;" Equity",AJ$1)))</f>
        <v>#NAME?</v>
      </c>
      <c r="AK4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25" t="e">
        <f ca="1">IF(tbl_coded[[#This Row],[ISIN]]="","",IF(OR(_xll.BDP(_xll.BDP(tbl_coded[[#This Row],[ISIN]]&amp;" Corp", "ISSUER_EQUITY_TICKER")&amp;" Equity",AL$1)="#N/A N/A"),"--",_xll.BDP(_xll.BDP(tbl_coded[[#This Row],[ISIN]]&amp;" Corp", "ISSUER_EQUITY_TICKER")&amp;" Equity",AL$1)))</f>
        <v>#NAME?</v>
      </c>
      <c r="AM40" s="125" t="e">
        <f ca="1">IF(tbl_coded[[#This Row],[ISIN]]="","",IF(_xll.BDS($B40&amp;" Corp",AM$1)="#N/A Field Not Applicable","",_xll.BDS($B40&amp;" Corp",AM$1)))</f>
        <v>#NAME?</v>
      </c>
      <c r="AN40" s="125" t="e">
        <f ca="1">IF(tbl_coded[[#This Row],[ISIN]]="","",IF(_xll.BDP(tbl_coded[[#This Row],[KPW Provider BBID]]&amp;" CompanyID","NAME")="#N/A Invalid Security","",_xll.BDP(tbl_coded[[#This Row],[KPW Provider BBID]]&amp;" CompanyID","NAME")))</f>
        <v>#NAME?</v>
      </c>
      <c r="AO40" s="125" t="e">
        <f ca="1">IF(tbl_coded[[#This Row],[ISIN]]="","",IF(_xll.BDP(tbl_coded[[#This Row],[KPW Provider BBID]]&amp;" CompanyID",$AO$1)="#N/A Invalid Security","--",IF(_xll.BDP(tbl_coded[[#This Row],[KPW Provider BBID]]&amp;" CompanyID",$AO$1)="#N/A N/A","--",_xll.BDP(tbl_coded[[#This Row],[KPW Provider BBID]]&amp;" CompanyID",$AO$1))))</f>
        <v>#NAME?</v>
      </c>
      <c r="AP40" s="125" t="e">
        <f ca="1">IF(tbl_coded[[#This Row],[ISIN]]="","",IF(_xll.BDP(tbl_coded[[#This Row],[KPW Provider BBID]]&amp;" CompanyID",$AP$1)="#N/A Invalid Security","--",IF(_xll.BDP(tbl_coded[[#This Row],[KPW Provider BBID]]&amp;" CompanyID",$AP$1)="#N/A N/A","--",_xll.BDP(tbl_coded[[#This Row],[KPW Provider BBID]]&amp;" CompanyID",$AP$1))))</f>
        <v>#NAME?</v>
      </c>
      <c r="AQ40" s="125" t="e">
        <f ca="1">IF(tbl_coded[[#This Row],[ISIN]]="","",IF(_xll.BDP(tbl_coded[[#This Row],[KPW Provider BBID]]&amp;" CompanyID",$AQ$1)="#N/A Invalid Security","--",IF(_xll.BDP(tbl_coded[[#This Row],[KPW Provider BBID]]&amp;" CompanyID",$AQ$1)="#N/A N/A","--",_xll.BDP(tbl_coded[[#This Row],[KPW Provider BBID]]&amp;" CompanyID",$AQ$1))))</f>
        <v>#NAME?</v>
      </c>
      <c r="AR40" s="125" t="e">
        <f ca="1">IF(tbl_coded[[#This Row],[ISIN]]="","",tbl_coded[[#This Row],[穆迪KPW评级]]&amp;"/"&amp;tbl_coded[[#This Row],[SPKPW评级]]&amp;"/"&amp;tbl_coded[[#This Row],[FITCHKPW评级]])</f>
        <v>#NAME?</v>
      </c>
      <c r="AS40" s="125" t="e">
        <f ca="1">IF(tbl_coded[[#This Row],[ISIN]]="","",IF(OR(_xll.BDP($B40&amp;" Corp",AS$1)="#N/A N/A"),"--",_xll.BDP($B40&amp;" Corp",AS$1)))</f>
        <v>#NAME?</v>
      </c>
      <c r="AT40" s="125" t="e">
        <f ca="1">IF(tbl_coded[[#This Row],[ISIN]]="","",IF(_xll.BDS($B40&amp;" Corp",AT$1)="#N/A Field Not Applicable","",_xll.BDS($B40&amp;" Corp",AT$1)))</f>
        <v>#NAME?</v>
      </c>
      <c r="AU40" s="125" t="e">
        <f ca="1">IF(tbl_coded[[#This Row],[SBLC Provider BBID]]="","",_xll.BDP(tbl_coded[[#This Row],[SBLC Provider BBID]]&amp;" CompanyID","NAME"))</f>
        <v>#NAME?</v>
      </c>
      <c r="AV40" s="125" t="e">
        <f ca="1">IF(tbl_coded[[#This Row],[ISIN]]="","",IF(OR(_xll.BDP($B40&amp;" Corp",AV$1)="#N/A N/A"),"--",TEXT(_xll.BDP($B40&amp;" Corp",AV$1),"yyyy/mm/dd")))</f>
        <v>#NAME?</v>
      </c>
      <c r="AW40" s="125" t="e">
        <f ca="1">IF(tbl_coded[[#This Row],[ISIN]]="","",IF(OR(_xll.BDP($B40&amp;" Corp",AW$1)="#N/A N/A"),"--",TEXT(_xll.BDP($B40&amp;" Corp",AW$1),"yyyy/mm/dd")))</f>
        <v>#NAME?</v>
      </c>
      <c r="AX40" s="125" t="e">
        <f ca="1">IF(tbl_coded[[#This Row],[ISIN]]="","",IF(OR(_xll.BDP($B40&amp;" Corp",AX$1)="#N/A N/A"),"--",TEXT(_xll.BDP($B40&amp;" Corp",AX$1),"yyyy/mm/dd")))</f>
        <v>#NAME?</v>
      </c>
      <c r="AY40" s="125" t="e">
        <f ca="1">IF(tbl_coded[[#This Row],[ISIN]]="","",IF(OR(_xll.BDP($B40&amp;" Corp",AY$1)="#N/A Field Not Applicable"),"--",TEXT(_xll.BDP($B40&amp;" Corp",AY$1),"yyyy/mm/dd")))</f>
        <v>#NAME?</v>
      </c>
      <c r="AZ40" s="125" t="e">
        <f ca="1">IF(tbl_coded[[#This Row],[ISIN]]="","",IF(OR(_xll.BDP($B40&amp;" Corp",AZ$1)="#N/A N/A"),"--",_xll.BDP($B40&amp;" Corp",AZ$1)))</f>
        <v>#NAME?</v>
      </c>
      <c r="BA40" s="125" t="e">
        <f ca="1">IF(tbl_coded[[#This Row],[ISIN]]="","",IF(OR(_xll.BDP($B40&amp;" Corp",BA$1)="#N/A N/A"),"--",_xll.BDP($B40&amp;" Corp",BA$1)))</f>
        <v>#NAME?</v>
      </c>
      <c r="BB40" s="125" t="e">
        <f ca="1">IF(tbl_coded[[#This Row],[ISIN]]="","",IF(OR(_xll.BDP($B40&amp;" Corp",BB$1)="#N/A N/A"),"--",_xll.BDP($B40&amp;" Corp",BB$1)))</f>
        <v>#NAME?</v>
      </c>
      <c r="BC40" s="125" t="e">
        <f ca="1">IF(tbl_coded[[#This Row],[ISIN]]="","",IF(OR(_xll.BDP($B40&amp;" Corp",BC$1)="#N/A Field Not Applicable"),"--",_xll.BDP($B40&amp;" Corp",BC$1)))</f>
        <v>#NAME?</v>
      </c>
      <c r="BD40" s="125" t="e">
        <f ca="1">IF(tbl_coded[[#This Row],[ISIN]]="","",IF(OR(_xll.BDP($B40&amp;" Corp",BD$1)="#N/A Field Not Applicable"),"--",_xll.BDP($B40&amp;" Corp",BD$1)))</f>
        <v>#NAME?</v>
      </c>
      <c r="BE40" s="125" t="e">
        <f ca="1">IF(tbl_coded[[#This Row],[ISIN]]="","",IF(OR(_xll.BDP($B40&amp;" Corp",BE$1)="#N/A Field Not Applicable"),"--",_xll.BDP($B40&amp;" Corp",BE$1)))</f>
        <v>#NAME?</v>
      </c>
      <c r="BF40" s="125" t="e">
        <f ca="1">IF(tbl_coded[[#This Row],[ISIN]]="","",IF(OR(_xll.BDP($B40&amp;" Corp",BF$1)="#N/A Field Not Applicable"),"--",_xll.BDP($B40&amp;" Corp",BF$1)))</f>
        <v>#NAME?</v>
      </c>
      <c r="BG40" s="125" t="e">
        <f ca="1">IF(tbl_coded[[#This Row],[ISIN]]="","",IF(OR(_xll.BDP($B40&amp;" Corp",BG$1)="#N/A Field Not Applicable"),"--",IF(_xll.BDP($B40&amp;" Corp",BG$1)="#N/A N/A","N",_xll.BDP($B40&amp;" Corp",BG$1))))</f>
        <v>#NAME?</v>
      </c>
      <c r="BH40" s="125" t="e">
        <f ca="1">IF(tbl_coded[[#This Row],[ISIN]]="","",IF(OR(_xll.BDP($B40&amp;" Corp",BH$1)="#N/A N/A"),"",_xll.BDP($B40&amp;" Corp",BH$1)))</f>
        <v>#NAME?</v>
      </c>
      <c r="BI40" s="125" t="e">
        <f ca="1">IF(tbl_coded[[#This Row],[ISIN]]="","",IF(OR(tbl_coded[[#This Row],[Parent company tiker]]=""),"",IF(_xll.BDP(tbl_coded[[#This Row],[Parent company tiker]]&amp;" Equity",BI$1)="#N/A N/A","--",_xll.BDP(tbl_coded[[#This Row],[Parent company tiker]]&amp;" Equity",BI$1))))</f>
        <v>#NAME?</v>
      </c>
      <c r="BJ40" s="125" t="e">
        <f ca="1">IF(tbl_coded[[#This Row],[ISIN]]="","",IF(OR(tbl_coded[[#This Row],[Parent company tiker]]=""),"",IF(_xll.BDP(tbl_coded[[#This Row],[Parent company tiker]]&amp;" Equity",BJ$1)="#N/A N/A","--",_xll.BDP(tbl_coded[[#This Row],[Parent company tiker]]&amp;" Equity",BJ$1))))</f>
        <v>#NAME?</v>
      </c>
      <c r="BK40" s="125" t="e">
        <f ca="1">IF(tbl_coded[[#This Row],[ISIN]]="","",IF(OR(tbl_coded[[#This Row],[Parent company tiker]]=""),"",IF(_xll.BDP(tbl_coded[[#This Row],[Parent company tiker]]&amp;" Equity",BK$1)="#N/A N/A","--",_xll.BDP(tbl_coded[[#This Row],[Parent company tiker]]&amp;" Equity",BK$1))))</f>
        <v>#NAME?</v>
      </c>
      <c r="BL40" s="125" t="e">
        <f ca="1">IF(tbl_coded[[#This Row],[ISIN]]="","",IF(OR(tbl_coded[[#This Row],[Parent company tiker]]=""),"",IF(_xll.BDP(tbl_coded[[#This Row],[Parent company tiker]]&amp;" Equity",BL$1)="#N/A N/A","--",_xll.BDP(tbl_coded[[#This Row],[Parent company tiker]]&amp;" Equity",BL$1))))</f>
        <v>#NAME?</v>
      </c>
      <c r="BM4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0" s="125" t="e">
        <f ca="1">IF(tbl_coded[[#This Row],[Column9]]&lt;&gt;"--",tbl_coded[[#This Row],[G''tor rating]],IF(tbl_coded[[#This Row],[KPW Name]]&lt;&gt;"",tbl_coded[[#This Row],[KPW Rating]],IF(tbl_coded[[#This Row],[Parent company tiker]]&lt;&gt;"",tbl_coded[[#This Row],[parent评级]],tbl_coded[[#This Row],[Issuer rating]])))</f>
        <v>#NAME?</v>
      </c>
      <c r="BO40" s="159" t="str">
        <f ca="1">IFERROR(IF(tbl_coded[[#This Row],[GREEN]]="Y","GREEN",IF(tbl_coded[[#This Row],[SUSTAINABLE]]="Y","SUSTAINABLE",IF(tbl_coded[[#This Row],[SOCIAL]]="Y","SOCIAL",IF(tbl_coded[[#This Row],[Sustainable linked]]="Y","SUSTAINABLE LINKED"," ")))),"")</f>
        <v/>
      </c>
      <c r="BP40" s="134"/>
    </row>
    <row r="41" spans="1:68" ht="15" customHeight="1">
      <c r="A41" s="119">
        <v>39</v>
      </c>
      <c r="B41" s="120" t="str">
        <f>IF(美元债一级!$C$4:$C$1048576&lt;&gt;"",美元债一级!C42,"")</f>
        <v>XS2694370227</v>
      </c>
      <c r="C41" s="122" t="e">
        <f ca="1">IF(tbl_coded[[#This Row],[ISIN]]="","",IF(tbl_coded[[#This Row],[Index]]&gt;$A$1,"",IF(_xll.BDP($B41&amp;" Corp",C$1)="#N/A N/A","",_xll.BDP($B41&amp;" Corp",C$1))))</f>
        <v>#NAME?</v>
      </c>
      <c r="D41" s="122" t="e">
        <f ca="1">IF(tbl_coded[[#This Row],[ISIN]]="","",IF(_xll.BDP($B41&amp;" Corp",D$1)="#N/A N/A","",_xll.BDP($B41&amp;" Corp",D$1)))</f>
        <v>#NAME?</v>
      </c>
      <c r="E41" s="122" t="e">
        <f ca="1">IF(tbl_coded[[#This Row],[ISIN]]="","",IF(_xll.BDP($B41&amp;" Corp",E$1)="#N/A N/A","--",_xll.BDP($B41&amp;" Corp",E$1)))</f>
        <v>#NAME?</v>
      </c>
      <c r="F41" s="122" t="e">
        <f ca="1">IF(tbl_coded[[#This Row],[ISIN]]="","",IF(_xll.BDS($B41&amp;" Corp",F$1)="#N/A Field Not Applicable","",_xll.BDS($B41&amp;" Corp",F$1)))</f>
        <v>#NAME?</v>
      </c>
      <c r="G41" s="122" t="e">
        <f ca="1">IF(tbl_coded[[#This Row],[ISIN]]="","",IF(_xll.BDP($F41&amp;" CompanyID",G$1)="#N/A Invalid Security","",_xll.BDP($F41&amp;" CompanyID",G$1)))</f>
        <v>#NAME?</v>
      </c>
      <c r="H41" s="122" t="e">
        <f ca="1">IF(tbl_coded[[#This Row],[ISIN]]="","",IF(_xll.BDP($B41&amp;" Corp",H$1)="#N/A N/A","--",_xll.BDP($B41&amp;" Corp",H$1)))</f>
        <v>#NAME?</v>
      </c>
      <c r="I41" s="122" t="e">
        <f ca="1">IF(tbl_coded[[#This Row],[ISIN]]="","",IF(_xll.BDP($B41&amp;" Corp",I$1)="#N/A N/A","--",_xll.BDP($B41&amp;" Corp",I$1)))</f>
        <v>#NAME?</v>
      </c>
      <c r="J41" s="122" t="e">
        <f ca="1">IF(tbl_coded[[#This Row],[ISIN]]="","",IF(_xll.BDP($B41&amp;" Corp",J$1)="#N/A N/A","--",_xll.BDP($B41&amp;" Corp",J$1)))</f>
        <v>#NAME?</v>
      </c>
      <c r="K41" s="122" t="e">
        <f ca="1">IF(tbl_coded[[#This Row],[ISIN]]="","",IF(_xll.BDP($B41&amp;" Corp",K$1)="#N/A N/A","--",_xll.BDP($B41&amp;" Corp",K$1)))</f>
        <v>#NAME?</v>
      </c>
      <c r="L41" s="122" t="e">
        <f ca="1">IF(tbl_coded[[#This Row],[ISIN]]="","",IF(_xll.BDP($B41&amp;" Corp",L$1)="#N/A N/A","--",_xll.BDP($B41&amp;" Corp",L$1)))</f>
        <v>#NAME?</v>
      </c>
      <c r="M41" s="122" t="e">
        <f ca="1">IF(tbl_coded[[#This Row],[ISIN]]="","",IF(_xll.BDP($B41&amp;" Corp",M$1)="#N/A N/A","--",_xll.BDP($B41&amp;" Corp",M$1)))</f>
        <v>#NAME?</v>
      </c>
      <c r="N41" s="122" t="e">
        <f ca="1">IF(tbl_coded[[#This Row],[ISIN]]="","",IF(_xll.BDP($B41&amp;" Corp",N$1)="#N/A N/A","--",_xll.BDP($B41&amp;" Corp",N$1)))</f>
        <v>#NAME?</v>
      </c>
      <c r="O41" s="122" t="e">
        <f ca="1">IF(tbl_coded[[#This Row],[ISIN]]="","",IF(_xll.BDP($B41&amp;" Corp",O$1)="#N/A N/A","--",_xll.BDP($B41&amp;" Corp",O$1)))</f>
        <v>#NAME?</v>
      </c>
      <c r="P41" s="122" t="e">
        <f ca="1">IF(tbl_coded[[#This Row],[ISIN]]="","",IF(_xll.BDP($B41&amp;" Corp",P$1)="#N/A N/A","--",_xll.BDP($B41&amp;" Corp",P$1)))</f>
        <v>#NAME?</v>
      </c>
      <c r="Q4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1" s="122" t="e">
        <f ca="1">IF(tbl_coded[[#This Row],[ISIN]]="","",IF(OR(_xll.BDP($B41&amp;" Corp",R$1)="#N/A N/A",_xll.BDP($B41&amp;" Corp",R$1)="#N/A Invalid Security",_xll.BDP($B41&amp;" Corp",R$1)="#N/A Field Not Applicable"),"--",_xll.BDP($B41&amp;" Corp",R$1)))</f>
        <v>#NAME?</v>
      </c>
      <c r="S41" s="122" t="e">
        <f ca="1">IF(tbl_coded[[#This Row],[ISIN]]="","",IF(OR(_xll.BDP($R41&amp;" Equity",S$1)="#N/A N/A",_xll.BDP($R41&amp;" Equity",S$1)="#N/A Invalid Security"),"--",_xll.BDP($R41&amp;" Equity",S$1)))</f>
        <v>#NAME?</v>
      </c>
      <c r="T41" s="122" t="e">
        <f ca="1">IF(tbl_coded[[#This Row],[ISIN]]="","",IF(OR(_xll.BDP($R41&amp;" Equity",T$1)="#N/A N/A",_xll.BDP($R41&amp;" Equity",T$1)="#N/A Invalid Security"),"--",_xll.BDP($R41&amp;" Equity",T$1)))</f>
        <v>#NAME?</v>
      </c>
      <c r="U41" s="122" t="e">
        <f ca="1">IF(tbl_coded[[#This Row],[ISIN]]="","",IF(OR(_xll.BDP($R41&amp;" Equity",U$1)="#N/A N/A",_xll.BDP($R41&amp;" Equity",U$1)="#N/A Invalid Security"),"--",_xll.BDP($R41&amp;" Equity",U$1)))</f>
        <v>#NAME?</v>
      </c>
      <c r="V41" s="122" t="e">
        <f ca="1">IF(tbl_coded[[#This Row],[ISIN]]="","",IF(OR(_xll.BDP($R41&amp;" Equity",V$1)="#N/A N/A",_xll.BDP($R41&amp;" Equity",V$1)="#N/A Invalid Security"),"--",_xll.BDP($R41&amp;" Equity",V$1)))</f>
        <v>#NAME?</v>
      </c>
      <c r="W41" s="122" t="e">
        <f ca="1">IF(tbl_coded[[#This Row],[ISIN]]="","",IF(OR(_xll.BDP($R41&amp;" Equity",W$1)="#N/A N/A",_xll.BDP($R41&amp;" Equity",W$1)="#N/A Invalid Security"),"--",_xll.BDP($R41&amp;" Equity",W$1)))</f>
        <v>#NAME?</v>
      </c>
      <c r="X41" s="122" t="e">
        <f ca="1">IF(tbl_coded[[#This Row],[ISIN]]="","",IF(OR(_xll.BDP($R41&amp;" Equity",X$1)="#N/A N/A",_xll.BDP($R41&amp;" Equity",X$1)="#N/A Invalid Security"),"--",_xll.BDP($R41&amp;" Equity",X$1)))</f>
        <v>#NAME?</v>
      </c>
      <c r="Y4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1" s="122" t="str">
        <f ca="1">IF(tbl_coded[[#This Row],[ISIN]]="","",IF(ISNUMBER(_xll.BDP(B41&amp;" Corp",Z$1)),_xll.BDP(B41&amp;" Corp",Z$1),""))</f>
        <v/>
      </c>
      <c r="AA41" s="122" t="str">
        <f ca="1">IF(tbl_coded[[#This Row],[ISIN]]="","",IF(ISNUMBER(_xll.BDP(B41&amp;" Corp",AA$1)),_xll.BDP(B41&amp;" Corp",AA$1),""))</f>
        <v/>
      </c>
      <c r="AB41" s="122" t="str">
        <f ca="1">IF(tbl_coded[[#This Row],[ISIN]]="","",IF(ISNUMBER(_xll.BDP(B41&amp;" Corp",AB$1)),_xll.BDP(B41&amp;" Corp",AB$1),""))</f>
        <v/>
      </c>
      <c r="AC41" s="122" t="str">
        <f ca="1">IF(tbl_coded[[#This Row],[ISIN]]="","",IF(ISNUMBER(_xll.BDP(B41&amp;" Corp",AC$1)),_xll.BDP(B41&amp;" Corp",AC$1),""))</f>
        <v/>
      </c>
      <c r="AD41" s="122" t="e">
        <f ca="1">IF(tbl_coded[[#This Row],[ISIN]]="","",IF((_xll.BDP(B41&amp;" Corp",AD$1))="#N/A Field Not Applicable","",_xll.BDP(B41&amp;" Corp",AD$1)))</f>
        <v>#NAME?</v>
      </c>
      <c r="AE41" s="122" t="e">
        <f ca="1">IF(tbl_coded[[#This Row],[ISIN]]="","",IF((_xll.BDP(B41&amp;" Corp",AE$1))="#N/A N/A","--",_xll.BDP(B41&amp;" Corp",AE$1)))</f>
        <v>#NAME?</v>
      </c>
      <c r="AF41" s="122" t="e">
        <f ca="1">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#NAME?</v>
      </c>
      <c r="AG4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1" s="123" t="e">
        <f ca="1">IF(tbl_coded[[#This Row],[ISIN]]="","",IF(_xll.BDP($B41&amp;" Corp",AI$1)="#N/A N/A","--",_xll.BDP($B41&amp;" Corp",AI$1)))</f>
        <v>#NAME?</v>
      </c>
      <c r="AJ41" s="122" t="e">
        <f ca="1">IF(tbl_coded[[#This Row],[ISIN]]="","",IF(OR(_xll.BDP(_xll.BDP(tbl_coded[[#This Row],[ISIN]]&amp;" Corp", "ISSUER_EQUITY_TICKER")&amp;" Equity",AJ$1)="#N/A N/A"),"--",_xll.BDP(_xll.BDP(tbl_coded[[#This Row],[ISIN]]&amp;" Corp", "ISSUER_EQUITY_TICKER")&amp;" Equity",AJ$1)))</f>
        <v>#NAME?</v>
      </c>
      <c r="AK4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25" t="e">
        <f ca="1">IF(tbl_coded[[#This Row],[ISIN]]="","",IF(OR(_xll.BDP(_xll.BDP(tbl_coded[[#This Row],[ISIN]]&amp;" Corp", "ISSUER_EQUITY_TICKER")&amp;" Equity",AL$1)="#N/A N/A"),"--",_xll.BDP(_xll.BDP(tbl_coded[[#This Row],[ISIN]]&amp;" Corp", "ISSUER_EQUITY_TICKER")&amp;" Equity",AL$1)))</f>
        <v>#NAME?</v>
      </c>
      <c r="AM41" s="125" t="e">
        <f ca="1">IF(tbl_coded[[#This Row],[ISIN]]="","",IF(_xll.BDS($B41&amp;" Corp",AM$1)="#N/A Field Not Applicable","",_xll.BDS($B41&amp;" Corp",AM$1)))</f>
        <v>#NAME?</v>
      </c>
      <c r="AN41" s="125" t="e">
        <f ca="1">IF(tbl_coded[[#This Row],[ISIN]]="","",IF(_xll.BDP(tbl_coded[[#This Row],[KPW Provider BBID]]&amp;" CompanyID","NAME")="#N/A Invalid Security","",_xll.BDP(tbl_coded[[#This Row],[KPW Provider BBID]]&amp;" CompanyID","NAME")))</f>
        <v>#NAME?</v>
      </c>
      <c r="AO41" s="125" t="e">
        <f ca="1">IF(tbl_coded[[#This Row],[ISIN]]="","",IF(_xll.BDP(tbl_coded[[#This Row],[KPW Provider BBID]]&amp;" CompanyID",$AO$1)="#N/A Invalid Security","--",IF(_xll.BDP(tbl_coded[[#This Row],[KPW Provider BBID]]&amp;" CompanyID",$AO$1)="#N/A N/A","--",_xll.BDP(tbl_coded[[#This Row],[KPW Provider BBID]]&amp;" CompanyID",$AO$1))))</f>
        <v>#NAME?</v>
      </c>
      <c r="AP41" s="125" t="e">
        <f ca="1">IF(tbl_coded[[#This Row],[ISIN]]="","",IF(_xll.BDP(tbl_coded[[#This Row],[KPW Provider BBID]]&amp;" CompanyID",$AP$1)="#N/A Invalid Security","--",IF(_xll.BDP(tbl_coded[[#This Row],[KPW Provider BBID]]&amp;" CompanyID",$AP$1)="#N/A N/A","--",_xll.BDP(tbl_coded[[#This Row],[KPW Provider BBID]]&amp;" CompanyID",$AP$1))))</f>
        <v>#NAME?</v>
      </c>
      <c r="AQ41" s="125" t="e">
        <f ca="1">IF(tbl_coded[[#This Row],[ISIN]]="","",IF(_xll.BDP(tbl_coded[[#This Row],[KPW Provider BBID]]&amp;" CompanyID",$AQ$1)="#N/A Invalid Security","--",IF(_xll.BDP(tbl_coded[[#This Row],[KPW Provider BBID]]&amp;" CompanyID",$AQ$1)="#N/A N/A","--",_xll.BDP(tbl_coded[[#This Row],[KPW Provider BBID]]&amp;" CompanyID",$AQ$1))))</f>
        <v>#NAME?</v>
      </c>
      <c r="AR41" s="125" t="e">
        <f ca="1">IF(tbl_coded[[#This Row],[ISIN]]="","",tbl_coded[[#This Row],[穆迪KPW评级]]&amp;"/"&amp;tbl_coded[[#This Row],[SPKPW评级]]&amp;"/"&amp;tbl_coded[[#This Row],[FITCHKPW评级]])</f>
        <v>#NAME?</v>
      </c>
      <c r="AS41" s="125" t="e">
        <f ca="1">IF(tbl_coded[[#This Row],[ISIN]]="","",IF(OR(_xll.BDP($B41&amp;" Corp",AS$1)="#N/A N/A"),"--",_xll.BDP($B41&amp;" Corp",AS$1)))</f>
        <v>#NAME?</v>
      </c>
      <c r="AT41" s="125" t="e">
        <f ca="1">IF(tbl_coded[[#This Row],[ISIN]]="","",IF(_xll.BDS($B41&amp;" Corp",AT$1)="#N/A Field Not Applicable","",_xll.BDS($B41&amp;" Corp",AT$1)))</f>
        <v>#NAME?</v>
      </c>
      <c r="AU41" s="125" t="e">
        <f ca="1">IF(tbl_coded[[#This Row],[SBLC Provider BBID]]="","",_xll.BDP(tbl_coded[[#This Row],[SBLC Provider BBID]]&amp;" CompanyID","NAME"))</f>
        <v>#NAME?</v>
      </c>
      <c r="AV41" s="125" t="e">
        <f ca="1">IF(tbl_coded[[#This Row],[ISIN]]="","",IF(OR(_xll.BDP($B41&amp;" Corp",AV$1)="#N/A N/A"),"--",TEXT(_xll.BDP($B41&amp;" Corp",AV$1),"yyyy/mm/dd")))</f>
        <v>#NAME?</v>
      </c>
      <c r="AW41" s="125" t="e">
        <f ca="1">IF(tbl_coded[[#This Row],[ISIN]]="","",IF(OR(_xll.BDP($B41&amp;" Corp",AW$1)="#N/A N/A"),"--",TEXT(_xll.BDP($B41&amp;" Corp",AW$1),"yyyy/mm/dd")))</f>
        <v>#NAME?</v>
      </c>
      <c r="AX41" s="125" t="e">
        <f ca="1">IF(tbl_coded[[#This Row],[ISIN]]="","",IF(OR(_xll.BDP($B41&amp;" Corp",AX$1)="#N/A N/A"),"--",TEXT(_xll.BDP($B41&amp;" Corp",AX$1),"yyyy/mm/dd")))</f>
        <v>#NAME?</v>
      </c>
      <c r="AY41" s="125" t="e">
        <f ca="1">IF(tbl_coded[[#This Row],[ISIN]]="","",IF(OR(_xll.BDP($B41&amp;" Corp",AY$1)="#N/A Field Not Applicable"),"--",TEXT(_xll.BDP($B41&amp;" Corp",AY$1),"yyyy/mm/dd")))</f>
        <v>#NAME?</v>
      </c>
      <c r="AZ41" s="125" t="e">
        <f ca="1">IF(tbl_coded[[#This Row],[ISIN]]="","",IF(OR(_xll.BDP($B41&amp;" Corp",AZ$1)="#N/A N/A"),"--",_xll.BDP($B41&amp;" Corp",AZ$1)))</f>
        <v>#NAME?</v>
      </c>
      <c r="BA41" s="125" t="e">
        <f ca="1">IF(tbl_coded[[#This Row],[ISIN]]="","",IF(OR(_xll.BDP($B41&amp;" Corp",BA$1)="#N/A N/A"),"--",_xll.BDP($B41&amp;" Corp",BA$1)))</f>
        <v>#NAME?</v>
      </c>
      <c r="BB41" s="125" t="e">
        <f ca="1">IF(tbl_coded[[#This Row],[ISIN]]="","",IF(OR(_xll.BDP($B41&amp;" Corp",BB$1)="#N/A N/A"),"--",_xll.BDP($B41&amp;" Corp",BB$1)))</f>
        <v>#NAME?</v>
      </c>
      <c r="BC41" s="125" t="e">
        <f ca="1">IF(tbl_coded[[#This Row],[ISIN]]="","",IF(OR(_xll.BDP($B41&amp;" Corp",BC$1)="#N/A Field Not Applicable"),"--",_xll.BDP($B41&amp;" Corp",BC$1)))</f>
        <v>#NAME?</v>
      </c>
      <c r="BD41" s="125" t="e">
        <f ca="1">IF(tbl_coded[[#This Row],[ISIN]]="","",IF(OR(_xll.BDP($B41&amp;" Corp",BD$1)="#N/A Field Not Applicable"),"--",_xll.BDP($B41&amp;" Corp",BD$1)))</f>
        <v>#NAME?</v>
      </c>
      <c r="BE41" s="125" t="e">
        <f ca="1">IF(tbl_coded[[#This Row],[ISIN]]="","",IF(OR(_xll.BDP($B41&amp;" Corp",BE$1)="#N/A Field Not Applicable"),"--",_xll.BDP($B41&amp;" Corp",BE$1)))</f>
        <v>#NAME?</v>
      </c>
      <c r="BF41" s="125" t="e">
        <f ca="1">IF(tbl_coded[[#This Row],[ISIN]]="","",IF(OR(_xll.BDP($B41&amp;" Corp",BF$1)="#N/A Field Not Applicable"),"--",_xll.BDP($B41&amp;" Corp",BF$1)))</f>
        <v>#NAME?</v>
      </c>
      <c r="BG41" s="125" t="e">
        <f ca="1">IF(tbl_coded[[#This Row],[ISIN]]="","",IF(OR(_xll.BDP($B41&amp;" Corp",BG$1)="#N/A Field Not Applicable"),"--",IF(_xll.BDP($B41&amp;" Corp",BG$1)="#N/A N/A","N",_xll.BDP($B41&amp;" Corp",BG$1))))</f>
        <v>#NAME?</v>
      </c>
      <c r="BH41" s="125" t="e">
        <f ca="1">IF(tbl_coded[[#This Row],[ISIN]]="","",IF(OR(_xll.BDP($B41&amp;" Corp",BH$1)="#N/A N/A"),"",_xll.BDP($B41&amp;" Corp",BH$1)))</f>
        <v>#NAME?</v>
      </c>
      <c r="BI41" s="125" t="e">
        <f ca="1">IF(tbl_coded[[#This Row],[ISIN]]="","",IF(OR(tbl_coded[[#This Row],[Parent company tiker]]=""),"",IF(_xll.BDP(tbl_coded[[#This Row],[Parent company tiker]]&amp;" Equity",BI$1)="#N/A N/A","--",_xll.BDP(tbl_coded[[#This Row],[Parent company tiker]]&amp;" Equity",BI$1))))</f>
        <v>#NAME?</v>
      </c>
      <c r="BJ41" s="125" t="e">
        <f ca="1">IF(tbl_coded[[#This Row],[ISIN]]="","",IF(OR(tbl_coded[[#This Row],[Parent company tiker]]=""),"",IF(_xll.BDP(tbl_coded[[#This Row],[Parent company tiker]]&amp;" Equity",BJ$1)="#N/A N/A","--",_xll.BDP(tbl_coded[[#This Row],[Parent company tiker]]&amp;" Equity",BJ$1))))</f>
        <v>#NAME?</v>
      </c>
      <c r="BK41" s="125" t="e">
        <f ca="1">IF(tbl_coded[[#This Row],[ISIN]]="","",IF(OR(tbl_coded[[#This Row],[Parent company tiker]]=""),"",IF(_xll.BDP(tbl_coded[[#This Row],[Parent company tiker]]&amp;" Equity",BK$1)="#N/A N/A","--",_xll.BDP(tbl_coded[[#This Row],[Parent company tiker]]&amp;" Equity",BK$1))))</f>
        <v>#NAME?</v>
      </c>
      <c r="BL41" s="125" t="e">
        <f ca="1">IF(tbl_coded[[#This Row],[ISIN]]="","",IF(OR(tbl_coded[[#This Row],[Parent company tiker]]=""),"",IF(_xll.BDP(tbl_coded[[#This Row],[Parent company tiker]]&amp;" Equity",BL$1)="#N/A N/A","--",_xll.BDP(tbl_coded[[#This Row],[Parent company tiker]]&amp;" Equity",BL$1))))</f>
        <v>#NAME?</v>
      </c>
      <c r="BM4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1" s="125" t="e">
        <f ca="1">IF(tbl_coded[[#This Row],[Column9]]&lt;&gt;"--",tbl_coded[[#This Row],[G''tor rating]],IF(tbl_coded[[#This Row],[KPW Name]]&lt;&gt;"",tbl_coded[[#This Row],[KPW Rating]],IF(tbl_coded[[#This Row],[Parent company tiker]]&lt;&gt;"",tbl_coded[[#This Row],[parent评级]],tbl_coded[[#This Row],[Issuer rating]])))</f>
        <v>#NAME?</v>
      </c>
      <c r="BO41" s="159" t="str">
        <f ca="1">IFERROR(IF(tbl_coded[[#This Row],[GREEN]]="Y","GREEN",IF(tbl_coded[[#This Row],[SUSTAINABLE]]="Y","SUSTAINABLE",IF(tbl_coded[[#This Row],[SOCIAL]]="Y","SOCIAL",IF(tbl_coded[[#This Row],[Sustainable linked]]="Y","SUSTAINABLE LINKED"," ")))),"")</f>
        <v/>
      </c>
      <c r="BP41" s="134"/>
    </row>
    <row r="42" spans="1:68" ht="15" customHeight="1">
      <c r="A42" s="119">
        <v>40</v>
      </c>
      <c r="B42" s="120" t="str">
        <f>IF(美元债一级!$C$4:$C$1048576&lt;&gt;"",美元债一级!C43,"")</f>
        <v>XS2699400771</v>
      </c>
      <c r="C42" s="122" t="e">
        <f ca="1">IF(tbl_coded[[#This Row],[ISIN]]="","",IF(tbl_coded[[#This Row],[Index]]&gt;$A$1,"",IF(_xll.BDP($B42&amp;" Corp",C$1)="#N/A N/A","",_xll.BDP($B42&amp;" Corp",C$1))))</f>
        <v>#NAME?</v>
      </c>
      <c r="D42" s="122" t="e">
        <f ca="1">IF(tbl_coded[[#This Row],[ISIN]]="","",IF(_xll.BDP($B42&amp;" Corp",D$1)="#N/A N/A","",_xll.BDP($B42&amp;" Corp",D$1)))</f>
        <v>#NAME?</v>
      </c>
      <c r="E42" s="122" t="e">
        <f ca="1">IF(tbl_coded[[#This Row],[ISIN]]="","",IF(_xll.BDP($B42&amp;" Corp",E$1)="#N/A N/A","--",_xll.BDP($B42&amp;" Corp",E$1)))</f>
        <v>#NAME?</v>
      </c>
      <c r="F42" s="122" t="e">
        <f ca="1">IF(tbl_coded[[#This Row],[ISIN]]="","",IF(_xll.BDS($B42&amp;" Corp",F$1)="#N/A Field Not Applicable","",_xll.BDS($B42&amp;" Corp",F$1)))</f>
        <v>#NAME?</v>
      </c>
      <c r="G42" s="122" t="e">
        <f ca="1">IF(tbl_coded[[#This Row],[ISIN]]="","",IF(_xll.BDP($F42&amp;" CompanyID",G$1)="#N/A Invalid Security","",_xll.BDP($F42&amp;" CompanyID",G$1)))</f>
        <v>#NAME?</v>
      </c>
      <c r="H42" s="122" t="e">
        <f ca="1">IF(tbl_coded[[#This Row],[ISIN]]="","",IF(_xll.BDP($B42&amp;" Corp",H$1)="#N/A N/A","--",_xll.BDP($B42&amp;" Corp",H$1)))</f>
        <v>#NAME?</v>
      </c>
      <c r="I42" s="122" t="e">
        <f ca="1">IF(tbl_coded[[#This Row],[ISIN]]="","",IF(_xll.BDP($B42&amp;" Corp",I$1)="#N/A N/A","--",_xll.BDP($B42&amp;" Corp",I$1)))</f>
        <v>#NAME?</v>
      </c>
      <c r="J42" s="122" t="e">
        <f ca="1">IF(tbl_coded[[#This Row],[ISIN]]="","",IF(_xll.BDP($B42&amp;" Corp",J$1)="#N/A N/A","--",_xll.BDP($B42&amp;" Corp",J$1)))</f>
        <v>#NAME?</v>
      </c>
      <c r="K42" s="122" t="e">
        <f ca="1">IF(tbl_coded[[#This Row],[ISIN]]="","",IF(_xll.BDP($B42&amp;" Corp",K$1)="#N/A N/A","--",_xll.BDP($B42&amp;" Corp",K$1)))</f>
        <v>#NAME?</v>
      </c>
      <c r="L42" s="122" t="e">
        <f ca="1">IF(tbl_coded[[#This Row],[ISIN]]="","",IF(_xll.BDP($B42&amp;" Corp",L$1)="#N/A N/A","--",_xll.BDP($B42&amp;" Corp",L$1)))</f>
        <v>#NAME?</v>
      </c>
      <c r="M42" s="122" t="e">
        <f ca="1">IF(tbl_coded[[#This Row],[ISIN]]="","",IF(_xll.BDP($B42&amp;" Corp",M$1)="#N/A N/A","--",_xll.BDP($B42&amp;" Corp",M$1)))</f>
        <v>#NAME?</v>
      </c>
      <c r="N42" s="122" t="e">
        <f ca="1">IF(tbl_coded[[#This Row],[ISIN]]="","",IF(_xll.BDP($B42&amp;" Corp",N$1)="#N/A N/A","--",_xll.BDP($B42&amp;" Corp",N$1)))</f>
        <v>#NAME?</v>
      </c>
      <c r="O42" s="122" t="e">
        <f ca="1">IF(tbl_coded[[#This Row],[ISIN]]="","",IF(_xll.BDP($B42&amp;" Corp",O$1)="#N/A N/A","--",_xll.BDP($B42&amp;" Corp",O$1)))</f>
        <v>#NAME?</v>
      </c>
      <c r="P42" s="122" t="e">
        <f ca="1">IF(tbl_coded[[#This Row],[ISIN]]="","",IF(_xll.BDP($B42&amp;" Corp",P$1)="#N/A N/A","--",_xll.BDP($B42&amp;" Corp",P$1)))</f>
        <v>#NAME?</v>
      </c>
      <c r="Q4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2" s="122" t="e">
        <f ca="1">IF(tbl_coded[[#This Row],[ISIN]]="","",IF(OR(_xll.BDP($B42&amp;" Corp",R$1)="#N/A N/A",_xll.BDP($B42&amp;" Corp",R$1)="#N/A Invalid Security",_xll.BDP($B42&amp;" Corp",R$1)="#N/A Field Not Applicable"),"--",_xll.BDP($B42&amp;" Corp",R$1)))</f>
        <v>#NAME?</v>
      </c>
      <c r="S42" s="122" t="e">
        <f ca="1">IF(tbl_coded[[#This Row],[ISIN]]="","",IF(OR(_xll.BDP($R42&amp;" Equity",S$1)="#N/A N/A",_xll.BDP($R42&amp;" Equity",S$1)="#N/A Invalid Security"),"--",_xll.BDP($R42&amp;" Equity",S$1)))</f>
        <v>#NAME?</v>
      </c>
      <c r="T42" s="122" t="e">
        <f ca="1">IF(tbl_coded[[#This Row],[ISIN]]="","",IF(OR(_xll.BDP($R42&amp;" Equity",T$1)="#N/A N/A",_xll.BDP($R42&amp;" Equity",T$1)="#N/A Invalid Security"),"--",_xll.BDP($R42&amp;" Equity",T$1)))</f>
        <v>#NAME?</v>
      </c>
      <c r="U42" s="122" t="e">
        <f ca="1">IF(tbl_coded[[#This Row],[ISIN]]="","",IF(OR(_xll.BDP($R42&amp;" Equity",U$1)="#N/A N/A",_xll.BDP($R42&amp;" Equity",U$1)="#N/A Invalid Security"),"--",_xll.BDP($R42&amp;" Equity",U$1)))</f>
        <v>#NAME?</v>
      </c>
      <c r="V42" s="122" t="e">
        <f ca="1">IF(tbl_coded[[#This Row],[ISIN]]="","",IF(OR(_xll.BDP($R42&amp;" Equity",V$1)="#N/A N/A",_xll.BDP($R42&amp;" Equity",V$1)="#N/A Invalid Security"),"--",_xll.BDP($R42&amp;" Equity",V$1)))</f>
        <v>#NAME?</v>
      </c>
      <c r="W42" s="122" t="e">
        <f ca="1">IF(tbl_coded[[#This Row],[ISIN]]="","",IF(OR(_xll.BDP($R42&amp;" Equity",W$1)="#N/A N/A",_xll.BDP($R42&amp;" Equity",W$1)="#N/A Invalid Security"),"--",_xll.BDP($R42&amp;" Equity",W$1)))</f>
        <v>#NAME?</v>
      </c>
      <c r="X42" s="122" t="e">
        <f ca="1">IF(tbl_coded[[#This Row],[ISIN]]="","",IF(OR(_xll.BDP($R42&amp;" Equity",X$1)="#N/A N/A",_xll.BDP($R42&amp;" Equity",X$1)="#N/A Invalid Security"),"--",_xll.BDP($R42&amp;" Equity",X$1)))</f>
        <v>#NAME?</v>
      </c>
      <c r="Y4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2" s="122" t="str">
        <f ca="1">IF(tbl_coded[[#This Row],[ISIN]]="","",IF(ISNUMBER(_xll.BDP(B42&amp;" Corp",Z$1)),_xll.BDP(B42&amp;" Corp",Z$1),""))</f>
        <v/>
      </c>
      <c r="AA42" s="122" t="str">
        <f ca="1">IF(tbl_coded[[#This Row],[ISIN]]="","",IF(ISNUMBER(_xll.BDP(B42&amp;" Corp",AA$1)),_xll.BDP(B42&amp;" Corp",AA$1),""))</f>
        <v/>
      </c>
      <c r="AB42" s="122" t="str">
        <f ca="1">IF(tbl_coded[[#This Row],[ISIN]]="","",IF(ISNUMBER(_xll.BDP(B42&amp;" Corp",AB$1)),_xll.BDP(B42&amp;" Corp",AB$1),""))</f>
        <v/>
      </c>
      <c r="AC42" s="122" t="str">
        <f ca="1">IF(tbl_coded[[#This Row],[ISIN]]="","",IF(ISNUMBER(_xll.BDP(B42&amp;" Corp",AC$1)),_xll.BDP(B42&amp;" Corp",AC$1),""))</f>
        <v/>
      </c>
      <c r="AD42" s="122" t="e">
        <f ca="1">IF(tbl_coded[[#This Row],[ISIN]]="","",IF((_xll.BDP(B42&amp;" Corp",AD$1))="#N/A Field Not Applicable","",_xll.BDP(B42&amp;" Corp",AD$1)))</f>
        <v>#NAME?</v>
      </c>
      <c r="AE42" s="122" t="e">
        <f ca="1">IF(tbl_coded[[#This Row],[ISIN]]="","",IF((_xll.BDP(B42&amp;" Corp",AE$1))="#N/A N/A","--",_xll.BDP(B42&amp;" Corp",AE$1)))</f>
        <v>#NAME?</v>
      </c>
      <c r="AF42" s="122" t="e">
        <f ca="1">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#NAME?</v>
      </c>
      <c r="AG4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2" s="123" t="e">
        <f ca="1">IF(tbl_coded[[#This Row],[ISIN]]="","",IF(_xll.BDP($B42&amp;" Corp",AI$1)="#N/A N/A","--",_xll.BDP($B42&amp;" Corp",AI$1)))</f>
        <v>#NAME?</v>
      </c>
      <c r="AJ42" s="122" t="e">
        <f ca="1">IF(tbl_coded[[#This Row],[ISIN]]="","",IF(OR(_xll.BDP(_xll.BDP(tbl_coded[[#This Row],[ISIN]]&amp;" Corp", "ISSUER_EQUITY_TICKER")&amp;" Equity",AJ$1)="#N/A N/A"),"--",_xll.BDP(_xll.BDP(tbl_coded[[#This Row],[ISIN]]&amp;" Corp", "ISSUER_EQUITY_TICKER")&amp;" Equity",AJ$1)))</f>
        <v>#NAME?</v>
      </c>
      <c r="AK4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25" t="e">
        <f ca="1">IF(tbl_coded[[#This Row],[ISIN]]="","",IF(OR(_xll.BDP(_xll.BDP(tbl_coded[[#This Row],[ISIN]]&amp;" Corp", "ISSUER_EQUITY_TICKER")&amp;" Equity",AL$1)="#N/A N/A"),"--",_xll.BDP(_xll.BDP(tbl_coded[[#This Row],[ISIN]]&amp;" Corp", "ISSUER_EQUITY_TICKER")&amp;" Equity",AL$1)))</f>
        <v>#NAME?</v>
      </c>
      <c r="AM42" s="125" t="e">
        <f ca="1">IF(tbl_coded[[#This Row],[ISIN]]="","",IF(_xll.BDS($B42&amp;" Corp",AM$1)="#N/A Field Not Applicable","",_xll.BDS($B42&amp;" Corp",AM$1)))</f>
        <v>#NAME?</v>
      </c>
      <c r="AN42" s="125" t="e">
        <f ca="1">IF(tbl_coded[[#This Row],[ISIN]]="","",IF(_xll.BDP(tbl_coded[[#This Row],[KPW Provider BBID]]&amp;" CompanyID","NAME")="#N/A Invalid Security","",_xll.BDP(tbl_coded[[#This Row],[KPW Provider BBID]]&amp;" CompanyID","NAME")))</f>
        <v>#NAME?</v>
      </c>
      <c r="AO42" s="125" t="e">
        <f ca="1">IF(tbl_coded[[#This Row],[ISIN]]="","",IF(_xll.BDP(tbl_coded[[#This Row],[KPW Provider BBID]]&amp;" CompanyID",$AO$1)="#N/A Invalid Security","--",IF(_xll.BDP(tbl_coded[[#This Row],[KPW Provider BBID]]&amp;" CompanyID",$AO$1)="#N/A N/A","--",_xll.BDP(tbl_coded[[#This Row],[KPW Provider BBID]]&amp;" CompanyID",$AO$1))))</f>
        <v>#NAME?</v>
      </c>
      <c r="AP42" s="125" t="e">
        <f ca="1">IF(tbl_coded[[#This Row],[ISIN]]="","",IF(_xll.BDP(tbl_coded[[#This Row],[KPW Provider BBID]]&amp;" CompanyID",$AP$1)="#N/A Invalid Security","--",IF(_xll.BDP(tbl_coded[[#This Row],[KPW Provider BBID]]&amp;" CompanyID",$AP$1)="#N/A N/A","--",_xll.BDP(tbl_coded[[#This Row],[KPW Provider BBID]]&amp;" CompanyID",$AP$1))))</f>
        <v>#NAME?</v>
      </c>
      <c r="AQ42" s="125" t="e">
        <f ca="1">IF(tbl_coded[[#This Row],[ISIN]]="","",IF(_xll.BDP(tbl_coded[[#This Row],[KPW Provider BBID]]&amp;" CompanyID",$AQ$1)="#N/A Invalid Security","--",IF(_xll.BDP(tbl_coded[[#This Row],[KPW Provider BBID]]&amp;" CompanyID",$AQ$1)="#N/A N/A","--",_xll.BDP(tbl_coded[[#This Row],[KPW Provider BBID]]&amp;" CompanyID",$AQ$1))))</f>
        <v>#NAME?</v>
      </c>
      <c r="AR42" s="125" t="e">
        <f ca="1">IF(tbl_coded[[#This Row],[ISIN]]="","",tbl_coded[[#This Row],[穆迪KPW评级]]&amp;"/"&amp;tbl_coded[[#This Row],[SPKPW评级]]&amp;"/"&amp;tbl_coded[[#This Row],[FITCHKPW评级]])</f>
        <v>#NAME?</v>
      </c>
      <c r="AS42" s="125" t="e">
        <f ca="1">IF(tbl_coded[[#This Row],[ISIN]]="","",IF(OR(_xll.BDP($B42&amp;" Corp",AS$1)="#N/A N/A"),"--",_xll.BDP($B42&amp;" Corp",AS$1)))</f>
        <v>#NAME?</v>
      </c>
      <c r="AT42" s="125" t="e">
        <f ca="1">IF(tbl_coded[[#This Row],[ISIN]]="","",IF(_xll.BDS($B42&amp;" Corp",AT$1)="#N/A Field Not Applicable","",_xll.BDS($B42&amp;" Corp",AT$1)))</f>
        <v>#NAME?</v>
      </c>
      <c r="AU42" s="125" t="e">
        <f ca="1">IF(tbl_coded[[#This Row],[SBLC Provider BBID]]="","",_xll.BDP(tbl_coded[[#This Row],[SBLC Provider BBID]]&amp;" CompanyID","NAME"))</f>
        <v>#NAME?</v>
      </c>
      <c r="AV42" s="125" t="e">
        <f ca="1">IF(tbl_coded[[#This Row],[ISIN]]="","",IF(OR(_xll.BDP($B42&amp;" Corp",AV$1)="#N/A N/A"),"--",TEXT(_xll.BDP($B42&amp;" Corp",AV$1),"yyyy/mm/dd")))</f>
        <v>#NAME?</v>
      </c>
      <c r="AW42" s="125" t="e">
        <f ca="1">IF(tbl_coded[[#This Row],[ISIN]]="","",IF(OR(_xll.BDP($B42&amp;" Corp",AW$1)="#N/A N/A"),"--",TEXT(_xll.BDP($B42&amp;" Corp",AW$1),"yyyy/mm/dd")))</f>
        <v>#NAME?</v>
      </c>
      <c r="AX42" s="125" t="e">
        <f ca="1">IF(tbl_coded[[#This Row],[ISIN]]="","",IF(OR(_xll.BDP($B42&amp;" Corp",AX$1)="#N/A N/A"),"--",TEXT(_xll.BDP($B42&amp;" Corp",AX$1),"yyyy/mm/dd")))</f>
        <v>#NAME?</v>
      </c>
      <c r="AY42" s="125" t="e">
        <f ca="1">IF(tbl_coded[[#This Row],[ISIN]]="","",IF(OR(_xll.BDP($B42&amp;" Corp",AY$1)="#N/A Field Not Applicable"),"--",TEXT(_xll.BDP($B42&amp;" Corp",AY$1),"yyyy/mm/dd")))</f>
        <v>#NAME?</v>
      </c>
      <c r="AZ42" s="125" t="e">
        <f ca="1">IF(tbl_coded[[#This Row],[ISIN]]="","",IF(OR(_xll.BDP($B42&amp;" Corp",AZ$1)="#N/A N/A"),"--",_xll.BDP($B42&amp;" Corp",AZ$1)))</f>
        <v>#NAME?</v>
      </c>
      <c r="BA42" s="125" t="e">
        <f ca="1">IF(tbl_coded[[#This Row],[ISIN]]="","",IF(OR(_xll.BDP($B42&amp;" Corp",BA$1)="#N/A N/A"),"--",_xll.BDP($B42&amp;" Corp",BA$1)))</f>
        <v>#NAME?</v>
      </c>
      <c r="BB42" s="125" t="e">
        <f ca="1">IF(tbl_coded[[#This Row],[ISIN]]="","",IF(OR(_xll.BDP($B42&amp;" Corp",BB$1)="#N/A N/A"),"--",_xll.BDP($B42&amp;" Corp",BB$1)))</f>
        <v>#NAME?</v>
      </c>
      <c r="BC42" s="125" t="e">
        <f ca="1">IF(tbl_coded[[#This Row],[ISIN]]="","",IF(OR(_xll.BDP($B42&amp;" Corp",BC$1)="#N/A Field Not Applicable"),"--",_xll.BDP($B42&amp;" Corp",BC$1)))</f>
        <v>#NAME?</v>
      </c>
      <c r="BD42" s="125" t="e">
        <f ca="1">IF(tbl_coded[[#This Row],[ISIN]]="","",IF(OR(_xll.BDP($B42&amp;" Corp",BD$1)="#N/A Field Not Applicable"),"--",_xll.BDP($B42&amp;" Corp",BD$1)))</f>
        <v>#NAME?</v>
      </c>
      <c r="BE42" s="125" t="e">
        <f ca="1">IF(tbl_coded[[#This Row],[ISIN]]="","",IF(OR(_xll.BDP($B42&amp;" Corp",BE$1)="#N/A Field Not Applicable"),"--",_xll.BDP($B42&amp;" Corp",BE$1)))</f>
        <v>#NAME?</v>
      </c>
      <c r="BF42" s="125" t="e">
        <f ca="1">IF(tbl_coded[[#This Row],[ISIN]]="","",IF(OR(_xll.BDP($B42&amp;" Corp",BF$1)="#N/A Field Not Applicable"),"--",_xll.BDP($B42&amp;" Corp",BF$1)))</f>
        <v>#NAME?</v>
      </c>
      <c r="BG42" s="125" t="e">
        <f ca="1">IF(tbl_coded[[#This Row],[ISIN]]="","",IF(OR(_xll.BDP($B42&amp;" Corp",BG$1)="#N/A Field Not Applicable"),"--",IF(_xll.BDP($B42&amp;" Corp",BG$1)="#N/A N/A","N",_xll.BDP($B42&amp;" Corp",BG$1))))</f>
        <v>#NAME?</v>
      </c>
      <c r="BH42" s="125" t="e">
        <f ca="1">IF(tbl_coded[[#This Row],[ISIN]]="","",IF(OR(_xll.BDP($B42&amp;" Corp",BH$1)="#N/A N/A"),"",_xll.BDP($B42&amp;" Corp",BH$1)))</f>
        <v>#NAME?</v>
      </c>
      <c r="BI42" s="125" t="e">
        <f ca="1">IF(tbl_coded[[#This Row],[ISIN]]="","",IF(OR(tbl_coded[[#This Row],[Parent company tiker]]=""),"",IF(_xll.BDP(tbl_coded[[#This Row],[Parent company tiker]]&amp;" Equity",BI$1)="#N/A N/A","--",_xll.BDP(tbl_coded[[#This Row],[Parent company tiker]]&amp;" Equity",BI$1))))</f>
        <v>#NAME?</v>
      </c>
      <c r="BJ42" s="125" t="e">
        <f ca="1">IF(tbl_coded[[#This Row],[ISIN]]="","",IF(OR(tbl_coded[[#This Row],[Parent company tiker]]=""),"",IF(_xll.BDP(tbl_coded[[#This Row],[Parent company tiker]]&amp;" Equity",BJ$1)="#N/A N/A","--",_xll.BDP(tbl_coded[[#This Row],[Parent company tiker]]&amp;" Equity",BJ$1))))</f>
        <v>#NAME?</v>
      </c>
      <c r="BK42" s="125" t="e">
        <f ca="1">IF(tbl_coded[[#This Row],[ISIN]]="","",IF(OR(tbl_coded[[#This Row],[Parent company tiker]]=""),"",IF(_xll.BDP(tbl_coded[[#This Row],[Parent company tiker]]&amp;" Equity",BK$1)="#N/A N/A","--",_xll.BDP(tbl_coded[[#This Row],[Parent company tiker]]&amp;" Equity",BK$1))))</f>
        <v>#NAME?</v>
      </c>
      <c r="BL42" s="125" t="e">
        <f ca="1">IF(tbl_coded[[#This Row],[ISIN]]="","",IF(OR(tbl_coded[[#This Row],[Parent company tiker]]=""),"",IF(_xll.BDP(tbl_coded[[#This Row],[Parent company tiker]]&amp;" Equity",BL$1)="#N/A N/A","--",_xll.BDP(tbl_coded[[#This Row],[Parent company tiker]]&amp;" Equity",BL$1))))</f>
        <v>#NAME?</v>
      </c>
      <c r="BM4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2" s="125" t="e">
        <f ca="1">IF(tbl_coded[[#This Row],[Column9]]&lt;&gt;"--",tbl_coded[[#This Row],[G''tor rating]],IF(tbl_coded[[#This Row],[KPW Name]]&lt;&gt;"",tbl_coded[[#This Row],[KPW Rating]],IF(tbl_coded[[#This Row],[Parent company tiker]]&lt;&gt;"",tbl_coded[[#This Row],[parent评级]],tbl_coded[[#This Row],[Issuer rating]])))</f>
        <v>#NAME?</v>
      </c>
      <c r="BO42" s="159" t="str">
        <f ca="1">IFERROR(IF(tbl_coded[[#This Row],[GREEN]]="Y","GREEN",IF(tbl_coded[[#This Row],[SUSTAINABLE]]="Y","SUSTAINABLE",IF(tbl_coded[[#This Row],[SOCIAL]]="Y","SOCIAL",IF(tbl_coded[[#This Row],[Sustainable linked]]="Y","SUSTAINABLE LINKED"," ")))),"")</f>
        <v/>
      </c>
      <c r="BP42" s="134"/>
    </row>
    <row r="43" spans="1:68" ht="15" customHeight="1">
      <c r="A43" s="119">
        <v>41</v>
      </c>
      <c r="B43" s="120" t="str">
        <f>IF(美元债一级!$C$4:$C$1048576&lt;&gt;"",美元债一级!C44,"")</f>
        <v>XS2697201155</v>
      </c>
      <c r="C43" s="122" t="e">
        <f ca="1">IF(tbl_coded[[#This Row],[ISIN]]="","",IF(tbl_coded[[#This Row],[Index]]&gt;$A$1,"",IF(_xll.BDP($B43&amp;" Corp",C$1)="#N/A N/A","",_xll.BDP($B43&amp;" Corp",C$1))))</f>
        <v>#NAME?</v>
      </c>
      <c r="D43" s="122" t="e">
        <f ca="1">IF(tbl_coded[[#This Row],[ISIN]]="","",IF(_xll.BDP($B43&amp;" Corp",D$1)="#N/A N/A","",_xll.BDP($B43&amp;" Corp",D$1)))</f>
        <v>#NAME?</v>
      </c>
      <c r="E43" s="122" t="e">
        <f ca="1">IF(tbl_coded[[#This Row],[ISIN]]="","",IF(_xll.BDP($B43&amp;" Corp",E$1)="#N/A N/A","--",_xll.BDP($B43&amp;" Corp",E$1)))</f>
        <v>#NAME?</v>
      </c>
      <c r="F43" s="122" t="e">
        <f ca="1">IF(tbl_coded[[#This Row],[ISIN]]="","",IF(_xll.BDS($B43&amp;" Corp",F$1)="#N/A Field Not Applicable","",_xll.BDS($B43&amp;" Corp",F$1)))</f>
        <v>#NAME?</v>
      </c>
      <c r="G43" s="122" t="e">
        <f ca="1">IF(tbl_coded[[#This Row],[ISIN]]="","",IF(_xll.BDP($F43&amp;" CompanyID",G$1)="#N/A Invalid Security","",_xll.BDP($F43&amp;" CompanyID",G$1)))</f>
        <v>#NAME?</v>
      </c>
      <c r="H43" s="122" t="e">
        <f ca="1">IF(tbl_coded[[#This Row],[ISIN]]="","",IF(_xll.BDP($B43&amp;" Corp",H$1)="#N/A N/A","--",_xll.BDP($B43&amp;" Corp",H$1)))</f>
        <v>#NAME?</v>
      </c>
      <c r="I43" s="122" t="e">
        <f ca="1">IF(tbl_coded[[#This Row],[ISIN]]="","",IF(_xll.BDP($B43&amp;" Corp",I$1)="#N/A N/A","--",_xll.BDP($B43&amp;" Corp",I$1)))</f>
        <v>#NAME?</v>
      </c>
      <c r="J43" s="122" t="e">
        <f ca="1">IF(tbl_coded[[#This Row],[ISIN]]="","",IF(_xll.BDP($B43&amp;" Corp",J$1)="#N/A N/A","--",_xll.BDP($B43&amp;" Corp",J$1)))</f>
        <v>#NAME?</v>
      </c>
      <c r="K43" s="122" t="e">
        <f ca="1">IF(tbl_coded[[#This Row],[ISIN]]="","",IF(_xll.BDP($B43&amp;" Corp",K$1)="#N/A N/A","--",_xll.BDP($B43&amp;" Corp",K$1)))</f>
        <v>#NAME?</v>
      </c>
      <c r="L43" s="122" t="e">
        <f ca="1">IF(tbl_coded[[#This Row],[ISIN]]="","",IF(_xll.BDP($B43&amp;" Corp",L$1)="#N/A N/A","--",_xll.BDP($B43&amp;" Corp",L$1)))</f>
        <v>#NAME?</v>
      </c>
      <c r="M43" s="122" t="e">
        <f ca="1">IF(tbl_coded[[#This Row],[ISIN]]="","",IF(_xll.BDP($B43&amp;" Corp",M$1)="#N/A N/A","--",_xll.BDP($B43&amp;" Corp",M$1)))</f>
        <v>#NAME?</v>
      </c>
      <c r="N43" s="122" t="e">
        <f ca="1">IF(tbl_coded[[#This Row],[ISIN]]="","",IF(_xll.BDP($B43&amp;" Corp",N$1)="#N/A N/A","--",_xll.BDP($B43&amp;" Corp",N$1)))</f>
        <v>#NAME?</v>
      </c>
      <c r="O43" s="122" t="e">
        <f ca="1">IF(tbl_coded[[#This Row],[ISIN]]="","",IF(_xll.BDP($B43&amp;" Corp",O$1)="#N/A N/A","--",_xll.BDP($B43&amp;" Corp",O$1)))</f>
        <v>#NAME?</v>
      </c>
      <c r="P43" s="122" t="e">
        <f ca="1">IF(tbl_coded[[#This Row],[ISIN]]="","",IF(_xll.BDP($B43&amp;" Corp",P$1)="#N/A N/A","--",_xll.BDP($B43&amp;" Corp",P$1)))</f>
        <v>#NAME?</v>
      </c>
      <c r="Q4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3" s="122" t="e">
        <f ca="1">IF(tbl_coded[[#This Row],[ISIN]]="","",IF(OR(_xll.BDP($B43&amp;" Corp",R$1)="#N/A N/A",_xll.BDP($B43&amp;" Corp",R$1)="#N/A Invalid Security",_xll.BDP($B43&amp;" Corp",R$1)="#N/A Field Not Applicable"),"--",_xll.BDP($B43&amp;" Corp",R$1)))</f>
        <v>#NAME?</v>
      </c>
      <c r="S43" s="122" t="e">
        <f ca="1">IF(tbl_coded[[#This Row],[ISIN]]="","",IF(OR(_xll.BDP($R43&amp;" Equity",S$1)="#N/A N/A",_xll.BDP($R43&amp;" Equity",S$1)="#N/A Invalid Security"),"--",_xll.BDP($R43&amp;" Equity",S$1)))</f>
        <v>#NAME?</v>
      </c>
      <c r="T43" s="122" t="e">
        <f ca="1">IF(tbl_coded[[#This Row],[ISIN]]="","",IF(OR(_xll.BDP($R43&amp;" Equity",T$1)="#N/A N/A",_xll.BDP($R43&amp;" Equity",T$1)="#N/A Invalid Security"),"--",_xll.BDP($R43&amp;" Equity",T$1)))</f>
        <v>#NAME?</v>
      </c>
      <c r="U43" s="122" t="e">
        <f ca="1">IF(tbl_coded[[#This Row],[ISIN]]="","",IF(OR(_xll.BDP($R43&amp;" Equity",U$1)="#N/A N/A",_xll.BDP($R43&amp;" Equity",U$1)="#N/A Invalid Security"),"--",_xll.BDP($R43&amp;" Equity",U$1)))</f>
        <v>#NAME?</v>
      </c>
      <c r="V43" s="122" t="e">
        <f ca="1">IF(tbl_coded[[#This Row],[ISIN]]="","",IF(OR(_xll.BDP($R43&amp;" Equity",V$1)="#N/A N/A",_xll.BDP($R43&amp;" Equity",V$1)="#N/A Invalid Security"),"--",_xll.BDP($R43&amp;" Equity",V$1)))</f>
        <v>#NAME?</v>
      </c>
      <c r="W43" s="122" t="e">
        <f ca="1">IF(tbl_coded[[#This Row],[ISIN]]="","",IF(OR(_xll.BDP($R43&amp;" Equity",W$1)="#N/A N/A",_xll.BDP($R43&amp;" Equity",W$1)="#N/A Invalid Security"),"--",_xll.BDP($R43&amp;" Equity",W$1)))</f>
        <v>#NAME?</v>
      </c>
      <c r="X43" s="122" t="e">
        <f ca="1">IF(tbl_coded[[#This Row],[ISIN]]="","",IF(OR(_xll.BDP($R43&amp;" Equity",X$1)="#N/A N/A",_xll.BDP($R43&amp;" Equity",X$1)="#N/A Invalid Security"),"--",_xll.BDP($R43&amp;" Equity",X$1)))</f>
        <v>#NAME?</v>
      </c>
      <c r="Y4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3" s="122" t="str">
        <f ca="1">IF(tbl_coded[[#This Row],[ISIN]]="","",IF(ISNUMBER(_xll.BDP(B43&amp;" Corp",Z$1)),_xll.BDP(B43&amp;" Corp",Z$1),""))</f>
        <v/>
      </c>
      <c r="AA43" s="122" t="str">
        <f ca="1">IF(tbl_coded[[#This Row],[ISIN]]="","",IF(ISNUMBER(_xll.BDP(B43&amp;" Corp",AA$1)),_xll.BDP(B43&amp;" Corp",AA$1),""))</f>
        <v/>
      </c>
      <c r="AB43" s="122" t="str">
        <f ca="1">IF(tbl_coded[[#This Row],[ISIN]]="","",IF(ISNUMBER(_xll.BDP(B43&amp;" Corp",AB$1)),_xll.BDP(B43&amp;" Corp",AB$1),""))</f>
        <v/>
      </c>
      <c r="AC43" s="122" t="str">
        <f ca="1">IF(tbl_coded[[#This Row],[ISIN]]="","",IF(ISNUMBER(_xll.BDP(B43&amp;" Corp",AC$1)),_xll.BDP(B43&amp;" Corp",AC$1),""))</f>
        <v/>
      </c>
      <c r="AD43" s="122" t="e">
        <f ca="1">IF(tbl_coded[[#This Row],[ISIN]]="","",IF((_xll.BDP(B43&amp;" Corp",AD$1))="#N/A Field Not Applicable","",_xll.BDP(B43&amp;" Corp",AD$1)))</f>
        <v>#NAME?</v>
      </c>
      <c r="AE43" s="122" t="e">
        <f ca="1">IF(tbl_coded[[#This Row],[ISIN]]="","",IF((_xll.BDP(B43&amp;" Corp",AE$1))="#N/A N/A","--",_xll.BDP(B43&amp;" Corp",AE$1)))</f>
        <v>#NAME?</v>
      </c>
      <c r="AF43" s="122" t="e">
        <f ca="1">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#NAME?</v>
      </c>
      <c r="AG4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3" s="123" t="e">
        <f ca="1">IF(tbl_coded[[#This Row],[ISIN]]="","",IF(_xll.BDP($B43&amp;" Corp",AI$1)="#N/A N/A","--",_xll.BDP($B43&amp;" Corp",AI$1)))</f>
        <v>#NAME?</v>
      </c>
      <c r="AJ43" s="122" t="e">
        <f ca="1">IF(tbl_coded[[#This Row],[ISIN]]="","",IF(OR(_xll.BDP(_xll.BDP(tbl_coded[[#This Row],[ISIN]]&amp;" Corp", "ISSUER_EQUITY_TICKER")&amp;" Equity",AJ$1)="#N/A N/A"),"--",_xll.BDP(_xll.BDP(tbl_coded[[#This Row],[ISIN]]&amp;" Corp", "ISSUER_EQUITY_TICKER")&amp;" Equity",AJ$1)))</f>
        <v>#NAME?</v>
      </c>
      <c r="AK4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25" t="e">
        <f ca="1">IF(tbl_coded[[#This Row],[ISIN]]="","",IF(OR(_xll.BDP(_xll.BDP(tbl_coded[[#This Row],[ISIN]]&amp;" Corp", "ISSUER_EQUITY_TICKER")&amp;" Equity",AL$1)="#N/A N/A"),"--",_xll.BDP(_xll.BDP(tbl_coded[[#This Row],[ISIN]]&amp;" Corp", "ISSUER_EQUITY_TICKER")&amp;" Equity",AL$1)))</f>
        <v>#NAME?</v>
      </c>
      <c r="AM43" s="125" t="e">
        <f ca="1">IF(tbl_coded[[#This Row],[ISIN]]="","",IF(_xll.BDS($B43&amp;" Corp",AM$1)="#N/A Field Not Applicable","",_xll.BDS($B43&amp;" Corp",AM$1)))</f>
        <v>#NAME?</v>
      </c>
      <c r="AN43" s="125" t="e">
        <f ca="1">IF(tbl_coded[[#This Row],[ISIN]]="","",IF(_xll.BDP(tbl_coded[[#This Row],[KPW Provider BBID]]&amp;" CompanyID","NAME")="#N/A Invalid Security","",_xll.BDP(tbl_coded[[#This Row],[KPW Provider BBID]]&amp;" CompanyID","NAME")))</f>
        <v>#NAME?</v>
      </c>
      <c r="AO43" s="125" t="e">
        <f ca="1">IF(tbl_coded[[#This Row],[ISIN]]="","",IF(_xll.BDP(tbl_coded[[#This Row],[KPW Provider BBID]]&amp;" CompanyID",$AO$1)="#N/A Invalid Security","--",IF(_xll.BDP(tbl_coded[[#This Row],[KPW Provider BBID]]&amp;" CompanyID",$AO$1)="#N/A N/A","--",_xll.BDP(tbl_coded[[#This Row],[KPW Provider BBID]]&amp;" CompanyID",$AO$1))))</f>
        <v>#NAME?</v>
      </c>
      <c r="AP43" s="125" t="e">
        <f ca="1">IF(tbl_coded[[#This Row],[ISIN]]="","",IF(_xll.BDP(tbl_coded[[#This Row],[KPW Provider BBID]]&amp;" CompanyID",$AP$1)="#N/A Invalid Security","--",IF(_xll.BDP(tbl_coded[[#This Row],[KPW Provider BBID]]&amp;" CompanyID",$AP$1)="#N/A N/A","--",_xll.BDP(tbl_coded[[#This Row],[KPW Provider BBID]]&amp;" CompanyID",$AP$1))))</f>
        <v>#NAME?</v>
      </c>
      <c r="AQ43" s="125" t="e">
        <f ca="1">IF(tbl_coded[[#This Row],[ISIN]]="","",IF(_xll.BDP(tbl_coded[[#This Row],[KPW Provider BBID]]&amp;" CompanyID",$AQ$1)="#N/A Invalid Security","--",IF(_xll.BDP(tbl_coded[[#This Row],[KPW Provider BBID]]&amp;" CompanyID",$AQ$1)="#N/A N/A","--",_xll.BDP(tbl_coded[[#This Row],[KPW Provider BBID]]&amp;" CompanyID",$AQ$1))))</f>
        <v>#NAME?</v>
      </c>
      <c r="AR43" s="125" t="e">
        <f ca="1">IF(tbl_coded[[#This Row],[ISIN]]="","",tbl_coded[[#This Row],[穆迪KPW评级]]&amp;"/"&amp;tbl_coded[[#This Row],[SPKPW评级]]&amp;"/"&amp;tbl_coded[[#This Row],[FITCHKPW评级]])</f>
        <v>#NAME?</v>
      </c>
      <c r="AS43" s="125" t="e">
        <f ca="1">IF(tbl_coded[[#This Row],[ISIN]]="","",IF(OR(_xll.BDP($B43&amp;" Corp",AS$1)="#N/A N/A"),"--",_xll.BDP($B43&amp;" Corp",AS$1)))</f>
        <v>#NAME?</v>
      </c>
      <c r="AT43" s="125" t="e">
        <f ca="1">IF(tbl_coded[[#This Row],[ISIN]]="","",IF(_xll.BDS($B43&amp;" Corp",AT$1)="#N/A Field Not Applicable","",_xll.BDS($B43&amp;" Corp",AT$1)))</f>
        <v>#NAME?</v>
      </c>
      <c r="AU43" s="125" t="e">
        <f ca="1">IF(tbl_coded[[#This Row],[SBLC Provider BBID]]="","",_xll.BDP(tbl_coded[[#This Row],[SBLC Provider BBID]]&amp;" CompanyID","NAME"))</f>
        <v>#NAME?</v>
      </c>
      <c r="AV43" s="125" t="e">
        <f ca="1">IF(tbl_coded[[#This Row],[ISIN]]="","",IF(OR(_xll.BDP($B43&amp;" Corp",AV$1)="#N/A N/A"),"--",TEXT(_xll.BDP($B43&amp;" Corp",AV$1),"yyyy/mm/dd")))</f>
        <v>#NAME?</v>
      </c>
      <c r="AW43" s="125" t="e">
        <f ca="1">IF(tbl_coded[[#This Row],[ISIN]]="","",IF(OR(_xll.BDP($B43&amp;" Corp",AW$1)="#N/A N/A"),"--",TEXT(_xll.BDP($B43&amp;" Corp",AW$1),"yyyy/mm/dd")))</f>
        <v>#NAME?</v>
      </c>
      <c r="AX43" s="125" t="e">
        <f ca="1">IF(tbl_coded[[#This Row],[ISIN]]="","",IF(OR(_xll.BDP($B43&amp;" Corp",AX$1)="#N/A N/A"),"--",TEXT(_xll.BDP($B43&amp;" Corp",AX$1),"yyyy/mm/dd")))</f>
        <v>#NAME?</v>
      </c>
      <c r="AY43" s="125" t="e">
        <f ca="1">IF(tbl_coded[[#This Row],[ISIN]]="","",IF(OR(_xll.BDP($B43&amp;" Corp",AY$1)="#N/A Field Not Applicable"),"--",TEXT(_xll.BDP($B43&amp;" Corp",AY$1),"yyyy/mm/dd")))</f>
        <v>#NAME?</v>
      </c>
      <c r="AZ43" s="125" t="e">
        <f ca="1">IF(tbl_coded[[#This Row],[ISIN]]="","",IF(OR(_xll.BDP($B43&amp;" Corp",AZ$1)="#N/A N/A"),"--",_xll.BDP($B43&amp;" Corp",AZ$1)))</f>
        <v>#NAME?</v>
      </c>
      <c r="BA43" s="125" t="e">
        <f ca="1">IF(tbl_coded[[#This Row],[ISIN]]="","",IF(OR(_xll.BDP($B43&amp;" Corp",BA$1)="#N/A N/A"),"--",_xll.BDP($B43&amp;" Corp",BA$1)))</f>
        <v>#NAME?</v>
      </c>
      <c r="BB43" s="125" t="e">
        <f ca="1">IF(tbl_coded[[#This Row],[ISIN]]="","",IF(OR(_xll.BDP($B43&amp;" Corp",BB$1)="#N/A N/A"),"--",_xll.BDP($B43&amp;" Corp",BB$1)))</f>
        <v>#NAME?</v>
      </c>
      <c r="BC43" s="125" t="e">
        <f ca="1">IF(tbl_coded[[#This Row],[ISIN]]="","",IF(OR(_xll.BDP($B43&amp;" Corp",BC$1)="#N/A Field Not Applicable"),"--",_xll.BDP($B43&amp;" Corp",BC$1)))</f>
        <v>#NAME?</v>
      </c>
      <c r="BD43" s="125" t="e">
        <f ca="1">IF(tbl_coded[[#This Row],[ISIN]]="","",IF(OR(_xll.BDP($B43&amp;" Corp",BD$1)="#N/A Field Not Applicable"),"--",_xll.BDP($B43&amp;" Corp",BD$1)))</f>
        <v>#NAME?</v>
      </c>
      <c r="BE43" s="125" t="e">
        <f ca="1">IF(tbl_coded[[#This Row],[ISIN]]="","",IF(OR(_xll.BDP($B43&amp;" Corp",BE$1)="#N/A Field Not Applicable"),"--",_xll.BDP($B43&amp;" Corp",BE$1)))</f>
        <v>#NAME?</v>
      </c>
      <c r="BF43" s="125" t="e">
        <f ca="1">IF(tbl_coded[[#This Row],[ISIN]]="","",IF(OR(_xll.BDP($B43&amp;" Corp",BF$1)="#N/A Field Not Applicable"),"--",_xll.BDP($B43&amp;" Corp",BF$1)))</f>
        <v>#NAME?</v>
      </c>
      <c r="BG43" s="125" t="e">
        <f ca="1">IF(tbl_coded[[#This Row],[ISIN]]="","",IF(OR(_xll.BDP($B43&amp;" Corp",BG$1)="#N/A Field Not Applicable"),"--",IF(_xll.BDP($B43&amp;" Corp",BG$1)="#N/A N/A","N",_xll.BDP($B43&amp;" Corp",BG$1))))</f>
        <v>#NAME?</v>
      </c>
      <c r="BH43" s="125" t="e">
        <f ca="1">IF(tbl_coded[[#This Row],[ISIN]]="","",IF(OR(_xll.BDP($B43&amp;" Corp",BH$1)="#N/A N/A"),"",_xll.BDP($B43&amp;" Corp",BH$1)))</f>
        <v>#NAME?</v>
      </c>
      <c r="BI43" s="125" t="e">
        <f ca="1">IF(tbl_coded[[#This Row],[ISIN]]="","",IF(OR(tbl_coded[[#This Row],[Parent company tiker]]=""),"",IF(_xll.BDP(tbl_coded[[#This Row],[Parent company tiker]]&amp;" Equity",BI$1)="#N/A N/A","--",_xll.BDP(tbl_coded[[#This Row],[Parent company tiker]]&amp;" Equity",BI$1))))</f>
        <v>#NAME?</v>
      </c>
      <c r="BJ43" s="125" t="e">
        <f ca="1">IF(tbl_coded[[#This Row],[ISIN]]="","",IF(OR(tbl_coded[[#This Row],[Parent company tiker]]=""),"",IF(_xll.BDP(tbl_coded[[#This Row],[Parent company tiker]]&amp;" Equity",BJ$1)="#N/A N/A","--",_xll.BDP(tbl_coded[[#This Row],[Parent company tiker]]&amp;" Equity",BJ$1))))</f>
        <v>#NAME?</v>
      </c>
      <c r="BK43" s="125" t="e">
        <f ca="1">IF(tbl_coded[[#This Row],[ISIN]]="","",IF(OR(tbl_coded[[#This Row],[Parent company tiker]]=""),"",IF(_xll.BDP(tbl_coded[[#This Row],[Parent company tiker]]&amp;" Equity",BK$1)="#N/A N/A","--",_xll.BDP(tbl_coded[[#This Row],[Parent company tiker]]&amp;" Equity",BK$1))))</f>
        <v>#NAME?</v>
      </c>
      <c r="BL43" s="125" t="e">
        <f ca="1">IF(tbl_coded[[#This Row],[ISIN]]="","",IF(OR(tbl_coded[[#This Row],[Parent company tiker]]=""),"",IF(_xll.BDP(tbl_coded[[#This Row],[Parent company tiker]]&amp;" Equity",BL$1)="#N/A N/A","--",_xll.BDP(tbl_coded[[#This Row],[Parent company tiker]]&amp;" Equity",BL$1))))</f>
        <v>#NAME?</v>
      </c>
      <c r="BM4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3" s="125" t="e">
        <f ca="1">IF(tbl_coded[[#This Row],[Column9]]&lt;&gt;"--",tbl_coded[[#This Row],[G''tor rating]],IF(tbl_coded[[#This Row],[KPW Name]]&lt;&gt;"",tbl_coded[[#This Row],[KPW Rating]],IF(tbl_coded[[#This Row],[Parent company tiker]]&lt;&gt;"",tbl_coded[[#This Row],[parent评级]],tbl_coded[[#This Row],[Issuer rating]])))</f>
        <v>#NAME?</v>
      </c>
      <c r="BO43" s="159" t="str">
        <f ca="1">IFERROR(IF(tbl_coded[[#This Row],[GREEN]]="Y","GREEN",IF(tbl_coded[[#This Row],[SUSTAINABLE]]="Y","SUSTAINABLE",IF(tbl_coded[[#This Row],[SOCIAL]]="Y","SOCIAL",IF(tbl_coded[[#This Row],[Sustainable linked]]="Y","SUSTAINABLE LINKED"," ")))),"")</f>
        <v/>
      </c>
      <c r="BP43" s="134"/>
    </row>
    <row r="44" spans="1:68" ht="15" customHeight="1">
      <c r="A44" s="119">
        <v>42</v>
      </c>
      <c r="B44" s="120" t="str">
        <f>IF(美元债一级!$C$4:$C$1048576&lt;&gt;"",美元债一级!C45,"")</f>
        <v>XS2695373451</v>
      </c>
      <c r="C44" s="122" t="e">
        <f ca="1">IF(tbl_coded[[#This Row],[ISIN]]="","",IF(tbl_coded[[#This Row],[Index]]&gt;$A$1,"",IF(_xll.BDP($B44&amp;" Corp",C$1)="#N/A N/A","",_xll.BDP($B44&amp;" Corp",C$1))))</f>
        <v>#NAME?</v>
      </c>
      <c r="D44" s="122" t="e">
        <f ca="1">IF(tbl_coded[[#This Row],[ISIN]]="","",IF(_xll.BDP($B44&amp;" Corp",D$1)="#N/A N/A","",_xll.BDP($B44&amp;" Corp",D$1)))</f>
        <v>#NAME?</v>
      </c>
      <c r="E44" s="122" t="e">
        <f ca="1">IF(tbl_coded[[#This Row],[ISIN]]="","",IF(_xll.BDP($B44&amp;" Corp",E$1)="#N/A N/A","--",_xll.BDP($B44&amp;" Corp",E$1)))</f>
        <v>#NAME?</v>
      </c>
      <c r="F44" s="122" t="e">
        <f ca="1">IF(tbl_coded[[#This Row],[ISIN]]="","",IF(_xll.BDS($B44&amp;" Corp",F$1)="#N/A Field Not Applicable","",_xll.BDS($B44&amp;" Corp",F$1)))</f>
        <v>#NAME?</v>
      </c>
      <c r="G44" s="122" t="e">
        <f ca="1">IF(tbl_coded[[#This Row],[ISIN]]="","",IF(_xll.BDP($F44&amp;" CompanyID",G$1)="#N/A Invalid Security","",_xll.BDP($F44&amp;" CompanyID",G$1)))</f>
        <v>#NAME?</v>
      </c>
      <c r="H44" s="122" t="e">
        <f ca="1">IF(tbl_coded[[#This Row],[ISIN]]="","",IF(_xll.BDP($B44&amp;" Corp",H$1)="#N/A N/A","--",_xll.BDP($B44&amp;" Corp",H$1)))</f>
        <v>#NAME?</v>
      </c>
      <c r="I44" s="122" t="e">
        <f ca="1">IF(tbl_coded[[#This Row],[ISIN]]="","",IF(_xll.BDP($B44&amp;" Corp",I$1)="#N/A N/A","--",_xll.BDP($B44&amp;" Corp",I$1)))</f>
        <v>#NAME?</v>
      </c>
      <c r="J44" s="122" t="e">
        <f ca="1">IF(tbl_coded[[#This Row],[ISIN]]="","",IF(_xll.BDP($B44&amp;" Corp",J$1)="#N/A N/A","--",_xll.BDP($B44&amp;" Corp",J$1)))</f>
        <v>#NAME?</v>
      </c>
      <c r="K44" s="122" t="e">
        <f ca="1">IF(tbl_coded[[#This Row],[ISIN]]="","",IF(_xll.BDP($B44&amp;" Corp",K$1)="#N/A N/A","--",_xll.BDP($B44&amp;" Corp",K$1)))</f>
        <v>#NAME?</v>
      </c>
      <c r="L44" s="122" t="e">
        <f ca="1">IF(tbl_coded[[#This Row],[ISIN]]="","",IF(_xll.BDP($B44&amp;" Corp",L$1)="#N/A N/A","--",_xll.BDP($B44&amp;" Corp",L$1)))</f>
        <v>#NAME?</v>
      </c>
      <c r="M44" s="122" t="e">
        <f ca="1">IF(tbl_coded[[#This Row],[ISIN]]="","",IF(_xll.BDP($B44&amp;" Corp",M$1)="#N/A N/A","--",_xll.BDP($B44&amp;" Corp",M$1)))</f>
        <v>#NAME?</v>
      </c>
      <c r="N44" s="122" t="e">
        <f ca="1">IF(tbl_coded[[#This Row],[ISIN]]="","",IF(_xll.BDP($B44&amp;" Corp",N$1)="#N/A N/A","--",_xll.BDP($B44&amp;" Corp",N$1)))</f>
        <v>#NAME?</v>
      </c>
      <c r="O44" s="122" t="e">
        <f ca="1">IF(tbl_coded[[#This Row],[ISIN]]="","",IF(_xll.BDP($B44&amp;" Corp",O$1)="#N/A N/A","--",_xll.BDP($B44&amp;" Corp",O$1)))</f>
        <v>#NAME?</v>
      </c>
      <c r="P44" s="122" t="e">
        <f ca="1">IF(tbl_coded[[#This Row],[ISIN]]="","",IF(_xll.BDP($B44&amp;" Corp",P$1)="#N/A N/A","--",_xll.BDP($B44&amp;" Corp",P$1)))</f>
        <v>#NAME?</v>
      </c>
      <c r="Q4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4" s="122" t="e">
        <f ca="1">IF(tbl_coded[[#This Row],[ISIN]]="","",IF(OR(_xll.BDP($B44&amp;" Corp",R$1)="#N/A N/A",_xll.BDP($B44&amp;" Corp",R$1)="#N/A Invalid Security",_xll.BDP($B44&amp;" Corp",R$1)="#N/A Field Not Applicable"),"--",_xll.BDP($B44&amp;" Corp",R$1)))</f>
        <v>#NAME?</v>
      </c>
      <c r="S44" s="122" t="e">
        <f ca="1">IF(tbl_coded[[#This Row],[ISIN]]="","",IF(OR(_xll.BDP($R44&amp;" Equity",S$1)="#N/A N/A",_xll.BDP($R44&amp;" Equity",S$1)="#N/A Invalid Security"),"--",_xll.BDP($R44&amp;" Equity",S$1)))</f>
        <v>#NAME?</v>
      </c>
      <c r="T44" s="122" t="e">
        <f ca="1">IF(tbl_coded[[#This Row],[ISIN]]="","",IF(OR(_xll.BDP($R44&amp;" Equity",T$1)="#N/A N/A",_xll.BDP($R44&amp;" Equity",T$1)="#N/A Invalid Security"),"--",_xll.BDP($R44&amp;" Equity",T$1)))</f>
        <v>#NAME?</v>
      </c>
      <c r="U44" s="122" t="e">
        <f ca="1">IF(tbl_coded[[#This Row],[ISIN]]="","",IF(OR(_xll.BDP($R44&amp;" Equity",U$1)="#N/A N/A",_xll.BDP($R44&amp;" Equity",U$1)="#N/A Invalid Security"),"--",_xll.BDP($R44&amp;" Equity",U$1)))</f>
        <v>#NAME?</v>
      </c>
      <c r="V44" s="122" t="e">
        <f ca="1">IF(tbl_coded[[#This Row],[ISIN]]="","",IF(OR(_xll.BDP($R44&amp;" Equity",V$1)="#N/A N/A",_xll.BDP($R44&amp;" Equity",V$1)="#N/A Invalid Security"),"--",_xll.BDP($R44&amp;" Equity",V$1)))</f>
        <v>#NAME?</v>
      </c>
      <c r="W44" s="122" t="e">
        <f ca="1">IF(tbl_coded[[#This Row],[ISIN]]="","",IF(OR(_xll.BDP($R44&amp;" Equity",W$1)="#N/A N/A",_xll.BDP($R44&amp;" Equity",W$1)="#N/A Invalid Security"),"--",_xll.BDP($R44&amp;" Equity",W$1)))</f>
        <v>#NAME?</v>
      </c>
      <c r="X44" s="122" t="e">
        <f ca="1">IF(tbl_coded[[#This Row],[ISIN]]="","",IF(OR(_xll.BDP($R44&amp;" Equity",X$1)="#N/A N/A",_xll.BDP($R44&amp;" Equity",X$1)="#N/A Invalid Security"),"--",_xll.BDP($R44&amp;" Equity",X$1)))</f>
        <v>#NAME?</v>
      </c>
      <c r="Y4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4" s="122" t="str">
        <f ca="1">IF(tbl_coded[[#This Row],[ISIN]]="","",IF(ISNUMBER(_xll.BDP(B44&amp;" Corp",Z$1)),_xll.BDP(B44&amp;" Corp",Z$1),""))</f>
        <v/>
      </c>
      <c r="AA44" s="122" t="str">
        <f ca="1">IF(tbl_coded[[#This Row],[ISIN]]="","",IF(ISNUMBER(_xll.BDP(B44&amp;" Corp",AA$1)),_xll.BDP(B44&amp;" Corp",AA$1),""))</f>
        <v/>
      </c>
      <c r="AB44" s="122" t="str">
        <f ca="1">IF(tbl_coded[[#This Row],[ISIN]]="","",IF(ISNUMBER(_xll.BDP(B44&amp;" Corp",AB$1)),_xll.BDP(B44&amp;" Corp",AB$1),""))</f>
        <v/>
      </c>
      <c r="AC44" s="122" t="str">
        <f ca="1">IF(tbl_coded[[#This Row],[ISIN]]="","",IF(ISNUMBER(_xll.BDP(B44&amp;" Corp",AC$1)),_xll.BDP(B44&amp;" Corp",AC$1),""))</f>
        <v/>
      </c>
      <c r="AD44" s="122" t="e">
        <f ca="1">IF(tbl_coded[[#This Row],[ISIN]]="","",IF((_xll.BDP(B44&amp;" Corp",AD$1))="#N/A Field Not Applicable","",_xll.BDP(B44&amp;" Corp",AD$1)))</f>
        <v>#NAME?</v>
      </c>
      <c r="AE44" s="122" t="e">
        <f ca="1">IF(tbl_coded[[#This Row],[ISIN]]="","",IF((_xll.BDP(B44&amp;" Corp",AE$1))="#N/A N/A","--",_xll.BDP(B44&amp;" Corp",AE$1)))</f>
        <v>#NAME?</v>
      </c>
      <c r="AF44" s="122" t="e">
        <f ca="1">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#NAME?</v>
      </c>
      <c r="AG4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4" s="123" t="e">
        <f ca="1">IF(tbl_coded[[#This Row],[ISIN]]="","",IF(_xll.BDP($B44&amp;" Corp",AI$1)="#N/A N/A","--",_xll.BDP($B44&amp;" Corp",AI$1)))</f>
        <v>#NAME?</v>
      </c>
      <c r="AJ44" s="122" t="e">
        <f ca="1">IF(tbl_coded[[#This Row],[ISIN]]="","",IF(OR(_xll.BDP(_xll.BDP(tbl_coded[[#This Row],[ISIN]]&amp;" Corp", "ISSUER_EQUITY_TICKER")&amp;" Equity",AJ$1)="#N/A N/A"),"--",_xll.BDP(_xll.BDP(tbl_coded[[#This Row],[ISIN]]&amp;" Corp", "ISSUER_EQUITY_TICKER")&amp;" Equity",AJ$1)))</f>
        <v>#NAME?</v>
      </c>
      <c r="AK4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25" t="e">
        <f ca="1">IF(tbl_coded[[#This Row],[ISIN]]="","",IF(OR(_xll.BDP(_xll.BDP(tbl_coded[[#This Row],[ISIN]]&amp;" Corp", "ISSUER_EQUITY_TICKER")&amp;" Equity",AL$1)="#N/A N/A"),"--",_xll.BDP(_xll.BDP(tbl_coded[[#This Row],[ISIN]]&amp;" Corp", "ISSUER_EQUITY_TICKER")&amp;" Equity",AL$1)))</f>
        <v>#NAME?</v>
      </c>
      <c r="AM44" s="125" t="e">
        <f ca="1">IF(tbl_coded[[#This Row],[ISIN]]="","",IF(_xll.BDS($B44&amp;" Corp",AM$1)="#N/A Field Not Applicable","",_xll.BDS($B44&amp;" Corp",AM$1)))</f>
        <v>#NAME?</v>
      </c>
      <c r="AN44" s="125" t="e">
        <f ca="1">IF(tbl_coded[[#This Row],[ISIN]]="","",IF(_xll.BDP(tbl_coded[[#This Row],[KPW Provider BBID]]&amp;" CompanyID","NAME")="#N/A Invalid Security","",_xll.BDP(tbl_coded[[#This Row],[KPW Provider BBID]]&amp;" CompanyID","NAME")))</f>
        <v>#NAME?</v>
      </c>
      <c r="AO44" s="125" t="e">
        <f ca="1">IF(tbl_coded[[#This Row],[ISIN]]="","",IF(_xll.BDP(tbl_coded[[#This Row],[KPW Provider BBID]]&amp;" CompanyID",$AO$1)="#N/A Invalid Security","--",IF(_xll.BDP(tbl_coded[[#This Row],[KPW Provider BBID]]&amp;" CompanyID",$AO$1)="#N/A N/A","--",_xll.BDP(tbl_coded[[#This Row],[KPW Provider BBID]]&amp;" CompanyID",$AO$1))))</f>
        <v>#NAME?</v>
      </c>
      <c r="AP44" s="125" t="e">
        <f ca="1">IF(tbl_coded[[#This Row],[ISIN]]="","",IF(_xll.BDP(tbl_coded[[#This Row],[KPW Provider BBID]]&amp;" CompanyID",$AP$1)="#N/A Invalid Security","--",IF(_xll.BDP(tbl_coded[[#This Row],[KPW Provider BBID]]&amp;" CompanyID",$AP$1)="#N/A N/A","--",_xll.BDP(tbl_coded[[#This Row],[KPW Provider BBID]]&amp;" CompanyID",$AP$1))))</f>
        <v>#NAME?</v>
      </c>
      <c r="AQ44" s="125" t="e">
        <f ca="1">IF(tbl_coded[[#This Row],[ISIN]]="","",IF(_xll.BDP(tbl_coded[[#This Row],[KPW Provider BBID]]&amp;" CompanyID",$AQ$1)="#N/A Invalid Security","--",IF(_xll.BDP(tbl_coded[[#This Row],[KPW Provider BBID]]&amp;" CompanyID",$AQ$1)="#N/A N/A","--",_xll.BDP(tbl_coded[[#This Row],[KPW Provider BBID]]&amp;" CompanyID",$AQ$1))))</f>
        <v>#NAME?</v>
      </c>
      <c r="AR44" s="125" t="e">
        <f ca="1">IF(tbl_coded[[#This Row],[ISIN]]="","",tbl_coded[[#This Row],[穆迪KPW评级]]&amp;"/"&amp;tbl_coded[[#This Row],[SPKPW评级]]&amp;"/"&amp;tbl_coded[[#This Row],[FITCHKPW评级]])</f>
        <v>#NAME?</v>
      </c>
      <c r="AS44" s="125" t="e">
        <f ca="1">IF(tbl_coded[[#This Row],[ISIN]]="","",IF(OR(_xll.BDP($B44&amp;" Corp",AS$1)="#N/A N/A"),"--",_xll.BDP($B44&amp;" Corp",AS$1)))</f>
        <v>#NAME?</v>
      </c>
      <c r="AT44" s="125" t="e">
        <f ca="1">IF(tbl_coded[[#This Row],[ISIN]]="","",IF(_xll.BDS($B44&amp;" Corp",AT$1)="#N/A Field Not Applicable","",_xll.BDS($B44&amp;" Corp",AT$1)))</f>
        <v>#NAME?</v>
      </c>
      <c r="AU44" s="125" t="e">
        <f ca="1">IF(tbl_coded[[#This Row],[SBLC Provider BBID]]="","",_xll.BDP(tbl_coded[[#This Row],[SBLC Provider BBID]]&amp;" CompanyID","NAME"))</f>
        <v>#NAME?</v>
      </c>
      <c r="AV44" s="125" t="e">
        <f ca="1">IF(tbl_coded[[#This Row],[ISIN]]="","",IF(OR(_xll.BDP($B44&amp;" Corp",AV$1)="#N/A N/A"),"--",TEXT(_xll.BDP($B44&amp;" Corp",AV$1),"yyyy/mm/dd")))</f>
        <v>#NAME?</v>
      </c>
      <c r="AW44" s="125" t="e">
        <f ca="1">IF(tbl_coded[[#This Row],[ISIN]]="","",IF(OR(_xll.BDP($B44&amp;" Corp",AW$1)="#N/A N/A"),"--",TEXT(_xll.BDP($B44&amp;" Corp",AW$1),"yyyy/mm/dd")))</f>
        <v>#NAME?</v>
      </c>
      <c r="AX44" s="125" t="e">
        <f ca="1">IF(tbl_coded[[#This Row],[ISIN]]="","",IF(OR(_xll.BDP($B44&amp;" Corp",AX$1)="#N/A N/A"),"--",TEXT(_xll.BDP($B44&amp;" Corp",AX$1),"yyyy/mm/dd")))</f>
        <v>#NAME?</v>
      </c>
      <c r="AY44" s="125" t="e">
        <f ca="1">IF(tbl_coded[[#This Row],[ISIN]]="","",IF(OR(_xll.BDP($B44&amp;" Corp",AY$1)="#N/A Field Not Applicable"),"--",TEXT(_xll.BDP($B44&amp;" Corp",AY$1),"yyyy/mm/dd")))</f>
        <v>#NAME?</v>
      </c>
      <c r="AZ44" s="125" t="e">
        <f ca="1">IF(tbl_coded[[#This Row],[ISIN]]="","",IF(OR(_xll.BDP($B44&amp;" Corp",AZ$1)="#N/A N/A"),"--",_xll.BDP($B44&amp;" Corp",AZ$1)))</f>
        <v>#NAME?</v>
      </c>
      <c r="BA44" s="125" t="e">
        <f ca="1">IF(tbl_coded[[#This Row],[ISIN]]="","",IF(OR(_xll.BDP($B44&amp;" Corp",BA$1)="#N/A N/A"),"--",_xll.BDP($B44&amp;" Corp",BA$1)))</f>
        <v>#NAME?</v>
      </c>
      <c r="BB44" s="125" t="e">
        <f ca="1">IF(tbl_coded[[#This Row],[ISIN]]="","",IF(OR(_xll.BDP($B44&amp;" Corp",BB$1)="#N/A N/A"),"--",_xll.BDP($B44&amp;" Corp",BB$1)))</f>
        <v>#NAME?</v>
      </c>
      <c r="BC44" s="125" t="e">
        <f ca="1">IF(tbl_coded[[#This Row],[ISIN]]="","",IF(OR(_xll.BDP($B44&amp;" Corp",BC$1)="#N/A Field Not Applicable"),"--",_xll.BDP($B44&amp;" Corp",BC$1)))</f>
        <v>#NAME?</v>
      </c>
      <c r="BD44" s="125" t="e">
        <f ca="1">IF(tbl_coded[[#This Row],[ISIN]]="","",IF(OR(_xll.BDP($B44&amp;" Corp",BD$1)="#N/A Field Not Applicable"),"--",_xll.BDP($B44&amp;" Corp",BD$1)))</f>
        <v>#NAME?</v>
      </c>
      <c r="BE44" s="125" t="e">
        <f ca="1">IF(tbl_coded[[#This Row],[ISIN]]="","",IF(OR(_xll.BDP($B44&amp;" Corp",BE$1)="#N/A Field Not Applicable"),"--",_xll.BDP($B44&amp;" Corp",BE$1)))</f>
        <v>#NAME?</v>
      </c>
      <c r="BF44" s="125" t="e">
        <f ca="1">IF(tbl_coded[[#This Row],[ISIN]]="","",IF(OR(_xll.BDP($B44&amp;" Corp",BF$1)="#N/A Field Not Applicable"),"--",_xll.BDP($B44&amp;" Corp",BF$1)))</f>
        <v>#NAME?</v>
      </c>
      <c r="BG44" s="125" t="e">
        <f ca="1">IF(tbl_coded[[#This Row],[ISIN]]="","",IF(OR(_xll.BDP($B44&amp;" Corp",BG$1)="#N/A Field Not Applicable"),"--",IF(_xll.BDP($B44&amp;" Corp",BG$1)="#N/A N/A","N",_xll.BDP($B44&amp;" Corp",BG$1))))</f>
        <v>#NAME?</v>
      </c>
      <c r="BH44" s="125" t="e">
        <f ca="1">IF(tbl_coded[[#This Row],[ISIN]]="","",IF(OR(_xll.BDP($B44&amp;" Corp",BH$1)="#N/A N/A"),"",_xll.BDP($B44&amp;" Corp",BH$1)))</f>
        <v>#NAME?</v>
      </c>
      <c r="BI44" s="125" t="e">
        <f ca="1">IF(tbl_coded[[#This Row],[ISIN]]="","",IF(OR(tbl_coded[[#This Row],[Parent company tiker]]=""),"",IF(_xll.BDP(tbl_coded[[#This Row],[Parent company tiker]]&amp;" Equity",BI$1)="#N/A N/A","--",_xll.BDP(tbl_coded[[#This Row],[Parent company tiker]]&amp;" Equity",BI$1))))</f>
        <v>#NAME?</v>
      </c>
      <c r="BJ44" s="125" t="e">
        <f ca="1">IF(tbl_coded[[#This Row],[ISIN]]="","",IF(OR(tbl_coded[[#This Row],[Parent company tiker]]=""),"",IF(_xll.BDP(tbl_coded[[#This Row],[Parent company tiker]]&amp;" Equity",BJ$1)="#N/A N/A","--",_xll.BDP(tbl_coded[[#This Row],[Parent company tiker]]&amp;" Equity",BJ$1))))</f>
        <v>#NAME?</v>
      </c>
      <c r="BK44" s="125" t="e">
        <f ca="1">IF(tbl_coded[[#This Row],[ISIN]]="","",IF(OR(tbl_coded[[#This Row],[Parent company tiker]]=""),"",IF(_xll.BDP(tbl_coded[[#This Row],[Parent company tiker]]&amp;" Equity",BK$1)="#N/A N/A","--",_xll.BDP(tbl_coded[[#This Row],[Parent company tiker]]&amp;" Equity",BK$1))))</f>
        <v>#NAME?</v>
      </c>
      <c r="BL44" s="125" t="e">
        <f ca="1">IF(tbl_coded[[#This Row],[ISIN]]="","",IF(OR(tbl_coded[[#This Row],[Parent company tiker]]=""),"",IF(_xll.BDP(tbl_coded[[#This Row],[Parent company tiker]]&amp;" Equity",BL$1)="#N/A N/A","--",_xll.BDP(tbl_coded[[#This Row],[Parent company tiker]]&amp;" Equity",BL$1))))</f>
        <v>#NAME?</v>
      </c>
      <c r="BM4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4" s="125" t="e">
        <f ca="1">IF(tbl_coded[[#This Row],[Column9]]&lt;&gt;"--",tbl_coded[[#This Row],[G''tor rating]],IF(tbl_coded[[#This Row],[KPW Name]]&lt;&gt;"",tbl_coded[[#This Row],[KPW Rating]],IF(tbl_coded[[#This Row],[Parent company tiker]]&lt;&gt;"",tbl_coded[[#This Row],[parent评级]],tbl_coded[[#This Row],[Issuer rating]])))</f>
        <v>#NAME?</v>
      </c>
      <c r="BO44" s="159" t="str">
        <f ca="1">IFERROR(IF(tbl_coded[[#This Row],[GREEN]]="Y","GREEN",IF(tbl_coded[[#This Row],[SUSTAINABLE]]="Y","SUSTAINABLE",IF(tbl_coded[[#This Row],[SOCIAL]]="Y","SOCIAL",IF(tbl_coded[[#This Row],[Sustainable linked]]="Y","SUSTAINABLE LINKED"," ")))),"")</f>
        <v/>
      </c>
      <c r="BP44" s="134"/>
    </row>
    <row r="45" spans="1:68" ht="15" customHeight="1">
      <c r="A45" s="119">
        <v>43</v>
      </c>
      <c r="B45" s="120" t="str">
        <f>IF(美元债一级!$C$4:$C$1048576&lt;&gt;"",美元债一级!C46,"")</f>
        <v>XS2697478035</v>
      </c>
      <c r="C45" s="122" t="e">
        <f ca="1">IF(tbl_coded[[#This Row],[ISIN]]="","",IF(tbl_coded[[#This Row],[Index]]&gt;$A$1,"",IF(_xll.BDP($B45&amp;" Corp",C$1)="#N/A N/A","",_xll.BDP($B45&amp;" Corp",C$1))))</f>
        <v>#NAME?</v>
      </c>
      <c r="D45" s="122" t="e">
        <f ca="1">IF(tbl_coded[[#This Row],[ISIN]]="","",IF(_xll.BDP($B45&amp;" Corp",D$1)="#N/A N/A","",_xll.BDP($B45&amp;" Corp",D$1)))</f>
        <v>#NAME?</v>
      </c>
      <c r="E45" s="122" t="e">
        <f ca="1">IF(tbl_coded[[#This Row],[ISIN]]="","",IF(_xll.BDP($B45&amp;" Corp",E$1)="#N/A N/A","--",_xll.BDP($B45&amp;" Corp",E$1)))</f>
        <v>#NAME?</v>
      </c>
      <c r="F45" s="122" t="e">
        <f ca="1">IF(tbl_coded[[#This Row],[ISIN]]="","",IF(_xll.BDS($B45&amp;" Corp",F$1)="#N/A Field Not Applicable","",_xll.BDS($B45&amp;" Corp",F$1)))</f>
        <v>#NAME?</v>
      </c>
      <c r="G45" s="122" t="e">
        <f ca="1">IF(tbl_coded[[#This Row],[ISIN]]="","",IF(_xll.BDP($F45&amp;" CompanyID",G$1)="#N/A Invalid Security","",_xll.BDP($F45&amp;" CompanyID",G$1)))</f>
        <v>#NAME?</v>
      </c>
      <c r="H45" s="122" t="e">
        <f ca="1">IF(tbl_coded[[#This Row],[ISIN]]="","",IF(_xll.BDP($B45&amp;" Corp",H$1)="#N/A N/A","--",_xll.BDP($B45&amp;" Corp",H$1)))</f>
        <v>#NAME?</v>
      </c>
      <c r="I45" s="122" t="e">
        <f ca="1">IF(tbl_coded[[#This Row],[ISIN]]="","",IF(_xll.BDP($B45&amp;" Corp",I$1)="#N/A N/A","--",_xll.BDP($B45&amp;" Corp",I$1)))</f>
        <v>#NAME?</v>
      </c>
      <c r="J45" s="122" t="e">
        <f ca="1">IF(tbl_coded[[#This Row],[ISIN]]="","",IF(_xll.BDP($B45&amp;" Corp",J$1)="#N/A N/A","--",_xll.BDP($B45&amp;" Corp",J$1)))</f>
        <v>#NAME?</v>
      </c>
      <c r="K45" s="122" t="e">
        <f ca="1">IF(tbl_coded[[#This Row],[ISIN]]="","",IF(_xll.BDP($B45&amp;" Corp",K$1)="#N/A N/A","--",_xll.BDP($B45&amp;" Corp",K$1)))</f>
        <v>#NAME?</v>
      </c>
      <c r="L45" s="122" t="e">
        <f ca="1">IF(tbl_coded[[#This Row],[ISIN]]="","",IF(_xll.BDP($B45&amp;" Corp",L$1)="#N/A N/A","--",_xll.BDP($B45&amp;" Corp",L$1)))</f>
        <v>#NAME?</v>
      </c>
      <c r="M45" s="122" t="e">
        <f ca="1">IF(tbl_coded[[#This Row],[ISIN]]="","",IF(_xll.BDP($B45&amp;" Corp",M$1)="#N/A N/A","--",_xll.BDP($B45&amp;" Corp",M$1)))</f>
        <v>#NAME?</v>
      </c>
      <c r="N45" s="122" t="e">
        <f ca="1">IF(tbl_coded[[#This Row],[ISIN]]="","",IF(_xll.BDP($B45&amp;" Corp",N$1)="#N/A N/A","--",_xll.BDP($B45&amp;" Corp",N$1)))</f>
        <v>#NAME?</v>
      </c>
      <c r="O45" s="122" t="e">
        <f ca="1">IF(tbl_coded[[#This Row],[ISIN]]="","",IF(_xll.BDP($B45&amp;" Corp",O$1)="#N/A N/A","--",_xll.BDP($B45&amp;" Corp",O$1)))</f>
        <v>#NAME?</v>
      </c>
      <c r="P45" s="122" t="e">
        <f ca="1">IF(tbl_coded[[#This Row],[ISIN]]="","",IF(_xll.BDP($B45&amp;" Corp",P$1)="#N/A N/A","--",_xll.BDP($B45&amp;" Corp",P$1)))</f>
        <v>#NAME?</v>
      </c>
      <c r="Q4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5" s="122" t="e">
        <f ca="1">IF(tbl_coded[[#This Row],[ISIN]]="","",IF(OR(_xll.BDP($B45&amp;" Corp",R$1)="#N/A N/A",_xll.BDP($B45&amp;" Corp",R$1)="#N/A Invalid Security",_xll.BDP($B45&amp;" Corp",R$1)="#N/A Field Not Applicable"),"--",_xll.BDP($B45&amp;" Corp",R$1)))</f>
        <v>#NAME?</v>
      </c>
      <c r="S45" s="122" t="e">
        <f ca="1">IF(tbl_coded[[#This Row],[ISIN]]="","",IF(OR(_xll.BDP($R45&amp;" Equity",S$1)="#N/A N/A",_xll.BDP($R45&amp;" Equity",S$1)="#N/A Invalid Security"),"--",_xll.BDP($R45&amp;" Equity",S$1)))</f>
        <v>#NAME?</v>
      </c>
      <c r="T45" s="122" t="e">
        <f ca="1">IF(tbl_coded[[#This Row],[ISIN]]="","",IF(OR(_xll.BDP($R45&amp;" Equity",T$1)="#N/A N/A",_xll.BDP($R45&amp;" Equity",T$1)="#N/A Invalid Security"),"--",_xll.BDP($R45&amp;" Equity",T$1)))</f>
        <v>#NAME?</v>
      </c>
      <c r="U45" s="122" t="e">
        <f ca="1">IF(tbl_coded[[#This Row],[ISIN]]="","",IF(OR(_xll.BDP($R45&amp;" Equity",U$1)="#N/A N/A",_xll.BDP($R45&amp;" Equity",U$1)="#N/A Invalid Security"),"--",_xll.BDP($R45&amp;" Equity",U$1)))</f>
        <v>#NAME?</v>
      </c>
      <c r="V45" s="122" t="e">
        <f ca="1">IF(tbl_coded[[#This Row],[ISIN]]="","",IF(OR(_xll.BDP($R45&amp;" Equity",V$1)="#N/A N/A",_xll.BDP($R45&amp;" Equity",V$1)="#N/A Invalid Security"),"--",_xll.BDP($R45&amp;" Equity",V$1)))</f>
        <v>#NAME?</v>
      </c>
      <c r="W45" s="122" t="e">
        <f ca="1">IF(tbl_coded[[#This Row],[ISIN]]="","",IF(OR(_xll.BDP($R45&amp;" Equity",W$1)="#N/A N/A",_xll.BDP($R45&amp;" Equity",W$1)="#N/A Invalid Security"),"--",_xll.BDP($R45&amp;" Equity",W$1)))</f>
        <v>#NAME?</v>
      </c>
      <c r="X45" s="122" t="e">
        <f ca="1">IF(tbl_coded[[#This Row],[ISIN]]="","",IF(OR(_xll.BDP($R45&amp;" Equity",X$1)="#N/A N/A",_xll.BDP($R45&amp;" Equity",X$1)="#N/A Invalid Security"),"--",_xll.BDP($R45&amp;" Equity",X$1)))</f>
        <v>#NAME?</v>
      </c>
      <c r="Y4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5" s="122" t="str">
        <f ca="1">IF(tbl_coded[[#This Row],[ISIN]]="","",IF(ISNUMBER(_xll.BDP(B45&amp;" Corp",Z$1)),_xll.BDP(B45&amp;" Corp",Z$1),""))</f>
        <v/>
      </c>
      <c r="AA45" s="122" t="str">
        <f ca="1">IF(tbl_coded[[#This Row],[ISIN]]="","",IF(ISNUMBER(_xll.BDP(B45&amp;" Corp",AA$1)),_xll.BDP(B45&amp;" Corp",AA$1),""))</f>
        <v/>
      </c>
      <c r="AB45" s="122" t="str">
        <f ca="1">IF(tbl_coded[[#This Row],[ISIN]]="","",IF(ISNUMBER(_xll.BDP(B45&amp;" Corp",AB$1)),_xll.BDP(B45&amp;" Corp",AB$1),""))</f>
        <v/>
      </c>
      <c r="AC45" s="122" t="str">
        <f ca="1">IF(tbl_coded[[#This Row],[ISIN]]="","",IF(ISNUMBER(_xll.BDP(B45&amp;" Corp",AC$1)),_xll.BDP(B45&amp;" Corp",AC$1),""))</f>
        <v/>
      </c>
      <c r="AD45" s="122" t="e">
        <f ca="1">IF(tbl_coded[[#This Row],[ISIN]]="","",IF((_xll.BDP(B45&amp;" Corp",AD$1))="#N/A Field Not Applicable","",_xll.BDP(B45&amp;" Corp",AD$1)))</f>
        <v>#NAME?</v>
      </c>
      <c r="AE45" s="122" t="e">
        <f ca="1">IF(tbl_coded[[#This Row],[ISIN]]="","",IF((_xll.BDP(B45&amp;" Corp",AE$1))="#N/A N/A","--",_xll.BDP(B45&amp;" Corp",AE$1)))</f>
        <v>#NAME?</v>
      </c>
      <c r="AF45" s="122" t="e">
        <f ca="1">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#NAME?</v>
      </c>
      <c r="AG4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5" s="123" t="e">
        <f ca="1">IF(tbl_coded[[#This Row],[ISIN]]="","",IF(_xll.BDP($B45&amp;" Corp",AI$1)="#N/A N/A","--",_xll.BDP($B45&amp;" Corp",AI$1)))</f>
        <v>#NAME?</v>
      </c>
      <c r="AJ45" s="122" t="e">
        <f ca="1">IF(tbl_coded[[#This Row],[ISIN]]="","",IF(OR(_xll.BDP(_xll.BDP(tbl_coded[[#This Row],[ISIN]]&amp;" Corp", "ISSUER_EQUITY_TICKER")&amp;" Equity",AJ$1)="#N/A N/A"),"--",_xll.BDP(_xll.BDP(tbl_coded[[#This Row],[ISIN]]&amp;" Corp", "ISSUER_EQUITY_TICKER")&amp;" Equity",AJ$1)))</f>
        <v>#NAME?</v>
      </c>
      <c r="AK4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25" t="e">
        <f ca="1">IF(tbl_coded[[#This Row],[ISIN]]="","",IF(OR(_xll.BDP(_xll.BDP(tbl_coded[[#This Row],[ISIN]]&amp;" Corp", "ISSUER_EQUITY_TICKER")&amp;" Equity",AL$1)="#N/A N/A"),"--",_xll.BDP(_xll.BDP(tbl_coded[[#This Row],[ISIN]]&amp;" Corp", "ISSUER_EQUITY_TICKER")&amp;" Equity",AL$1)))</f>
        <v>#NAME?</v>
      </c>
      <c r="AM45" s="125" t="e">
        <f ca="1">IF(tbl_coded[[#This Row],[ISIN]]="","",IF(_xll.BDS($B45&amp;" Corp",AM$1)="#N/A Field Not Applicable","",_xll.BDS($B45&amp;" Corp",AM$1)))</f>
        <v>#NAME?</v>
      </c>
      <c r="AN45" s="125" t="e">
        <f ca="1">IF(tbl_coded[[#This Row],[ISIN]]="","",IF(_xll.BDP(tbl_coded[[#This Row],[KPW Provider BBID]]&amp;" CompanyID","NAME")="#N/A Invalid Security","",_xll.BDP(tbl_coded[[#This Row],[KPW Provider BBID]]&amp;" CompanyID","NAME")))</f>
        <v>#NAME?</v>
      </c>
      <c r="AO45" s="125" t="e">
        <f ca="1">IF(tbl_coded[[#This Row],[ISIN]]="","",IF(_xll.BDP(tbl_coded[[#This Row],[KPW Provider BBID]]&amp;" CompanyID",$AO$1)="#N/A Invalid Security","--",IF(_xll.BDP(tbl_coded[[#This Row],[KPW Provider BBID]]&amp;" CompanyID",$AO$1)="#N/A N/A","--",_xll.BDP(tbl_coded[[#This Row],[KPW Provider BBID]]&amp;" CompanyID",$AO$1))))</f>
        <v>#NAME?</v>
      </c>
      <c r="AP45" s="125" t="e">
        <f ca="1">IF(tbl_coded[[#This Row],[ISIN]]="","",IF(_xll.BDP(tbl_coded[[#This Row],[KPW Provider BBID]]&amp;" CompanyID",$AP$1)="#N/A Invalid Security","--",IF(_xll.BDP(tbl_coded[[#This Row],[KPW Provider BBID]]&amp;" CompanyID",$AP$1)="#N/A N/A","--",_xll.BDP(tbl_coded[[#This Row],[KPW Provider BBID]]&amp;" CompanyID",$AP$1))))</f>
        <v>#NAME?</v>
      </c>
      <c r="AQ45" s="125" t="e">
        <f ca="1">IF(tbl_coded[[#This Row],[ISIN]]="","",IF(_xll.BDP(tbl_coded[[#This Row],[KPW Provider BBID]]&amp;" CompanyID",$AQ$1)="#N/A Invalid Security","--",IF(_xll.BDP(tbl_coded[[#This Row],[KPW Provider BBID]]&amp;" CompanyID",$AQ$1)="#N/A N/A","--",_xll.BDP(tbl_coded[[#This Row],[KPW Provider BBID]]&amp;" CompanyID",$AQ$1))))</f>
        <v>#NAME?</v>
      </c>
      <c r="AR45" s="125" t="e">
        <f ca="1">IF(tbl_coded[[#This Row],[ISIN]]="","",tbl_coded[[#This Row],[穆迪KPW评级]]&amp;"/"&amp;tbl_coded[[#This Row],[SPKPW评级]]&amp;"/"&amp;tbl_coded[[#This Row],[FITCHKPW评级]])</f>
        <v>#NAME?</v>
      </c>
      <c r="AS45" s="125" t="e">
        <f ca="1">IF(tbl_coded[[#This Row],[ISIN]]="","",IF(OR(_xll.BDP($B45&amp;" Corp",AS$1)="#N/A N/A"),"--",_xll.BDP($B45&amp;" Corp",AS$1)))</f>
        <v>#NAME?</v>
      </c>
      <c r="AT45" s="125" t="e">
        <f ca="1">IF(tbl_coded[[#This Row],[ISIN]]="","",IF(_xll.BDS($B45&amp;" Corp",AT$1)="#N/A Field Not Applicable","",_xll.BDS($B45&amp;" Corp",AT$1)))</f>
        <v>#NAME?</v>
      </c>
      <c r="AU45" s="125" t="e">
        <f ca="1">IF(tbl_coded[[#This Row],[SBLC Provider BBID]]="","",_xll.BDP(tbl_coded[[#This Row],[SBLC Provider BBID]]&amp;" CompanyID","NAME"))</f>
        <v>#NAME?</v>
      </c>
      <c r="AV45" s="125" t="e">
        <f ca="1">IF(tbl_coded[[#This Row],[ISIN]]="","",IF(OR(_xll.BDP($B45&amp;" Corp",AV$1)="#N/A N/A"),"--",TEXT(_xll.BDP($B45&amp;" Corp",AV$1),"yyyy/mm/dd")))</f>
        <v>#NAME?</v>
      </c>
      <c r="AW45" s="125" t="e">
        <f ca="1">IF(tbl_coded[[#This Row],[ISIN]]="","",IF(OR(_xll.BDP($B45&amp;" Corp",AW$1)="#N/A N/A"),"--",TEXT(_xll.BDP($B45&amp;" Corp",AW$1),"yyyy/mm/dd")))</f>
        <v>#NAME?</v>
      </c>
      <c r="AX45" s="125" t="e">
        <f ca="1">IF(tbl_coded[[#This Row],[ISIN]]="","",IF(OR(_xll.BDP($B45&amp;" Corp",AX$1)="#N/A N/A"),"--",TEXT(_xll.BDP($B45&amp;" Corp",AX$1),"yyyy/mm/dd")))</f>
        <v>#NAME?</v>
      </c>
      <c r="AY45" s="125" t="e">
        <f ca="1">IF(tbl_coded[[#This Row],[ISIN]]="","",IF(OR(_xll.BDP($B45&amp;" Corp",AY$1)="#N/A Field Not Applicable"),"--",TEXT(_xll.BDP($B45&amp;" Corp",AY$1),"yyyy/mm/dd")))</f>
        <v>#NAME?</v>
      </c>
      <c r="AZ45" s="125" t="e">
        <f ca="1">IF(tbl_coded[[#This Row],[ISIN]]="","",IF(OR(_xll.BDP($B45&amp;" Corp",AZ$1)="#N/A N/A"),"--",_xll.BDP($B45&amp;" Corp",AZ$1)))</f>
        <v>#NAME?</v>
      </c>
      <c r="BA45" s="125" t="e">
        <f ca="1">IF(tbl_coded[[#This Row],[ISIN]]="","",IF(OR(_xll.BDP($B45&amp;" Corp",BA$1)="#N/A N/A"),"--",_xll.BDP($B45&amp;" Corp",BA$1)))</f>
        <v>#NAME?</v>
      </c>
      <c r="BB45" s="125" t="e">
        <f ca="1">IF(tbl_coded[[#This Row],[ISIN]]="","",IF(OR(_xll.BDP($B45&amp;" Corp",BB$1)="#N/A N/A"),"--",_xll.BDP($B45&amp;" Corp",BB$1)))</f>
        <v>#NAME?</v>
      </c>
      <c r="BC45" s="125" t="e">
        <f ca="1">IF(tbl_coded[[#This Row],[ISIN]]="","",IF(OR(_xll.BDP($B45&amp;" Corp",BC$1)="#N/A Field Not Applicable"),"--",_xll.BDP($B45&amp;" Corp",BC$1)))</f>
        <v>#NAME?</v>
      </c>
      <c r="BD45" s="125" t="e">
        <f ca="1">IF(tbl_coded[[#This Row],[ISIN]]="","",IF(OR(_xll.BDP($B45&amp;" Corp",BD$1)="#N/A Field Not Applicable"),"--",_xll.BDP($B45&amp;" Corp",BD$1)))</f>
        <v>#NAME?</v>
      </c>
      <c r="BE45" s="125" t="e">
        <f ca="1">IF(tbl_coded[[#This Row],[ISIN]]="","",IF(OR(_xll.BDP($B45&amp;" Corp",BE$1)="#N/A Field Not Applicable"),"--",_xll.BDP($B45&amp;" Corp",BE$1)))</f>
        <v>#NAME?</v>
      </c>
      <c r="BF45" s="125" t="e">
        <f ca="1">IF(tbl_coded[[#This Row],[ISIN]]="","",IF(OR(_xll.BDP($B45&amp;" Corp",BF$1)="#N/A Field Not Applicable"),"--",_xll.BDP($B45&amp;" Corp",BF$1)))</f>
        <v>#NAME?</v>
      </c>
      <c r="BG45" s="125" t="e">
        <f ca="1">IF(tbl_coded[[#This Row],[ISIN]]="","",IF(OR(_xll.BDP($B45&amp;" Corp",BG$1)="#N/A Field Not Applicable"),"--",IF(_xll.BDP($B45&amp;" Corp",BG$1)="#N/A N/A","N",_xll.BDP($B45&amp;" Corp",BG$1))))</f>
        <v>#NAME?</v>
      </c>
      <c r="BH45" s="125" t="e">
        <f ca="1">IF(tbl_coded[[#This Row],[ISIN]]="","",IF(OR(_xll.BDP($B45&amp;" Corp",BH$1)="#N/A N/A"),"",_xll.BDP($B45&amp;" Corp",BH$1)))</f>
        <v>#NAME?</v>
      </c>
      <c r="BI45" s="125" t="e">
        <f ca="1">IF(tbl_coded[[#This Row],[ISIN]]="","",IF(OR(tbl_coded[[#This Row],[Parent company tiker]]=""),"",IF(_xll.BDP(tbl_coded[[#This Row],[Parent company tiker]]&amp;" Equity",BI$1)="#N/A N/A","--",_xll.BDP(tbl_coded[[#This Row],[Parent company tiker]]&amp;" Equity",BI$1))))</f>
        <v>#NAME?</v>
      </c>
      <c r="BJ45" s="125" t="e">
        <f ca="1">IF(tbl_coded[[#This Row],[ISIN]]="","",IF(OR(tbl_coded[[#This Row],[Parent company tiker]]=""),"",IF(_xll.BDP(tbl_coded[[#This Row],[Parent company tiker]]&amp;" Equity",BJ$1)="#N/A N/A","--",_xll.BDP(tbl_coded[[#This Row],[Parent company tiker]]&amp;" Equity",BJ$1))))</f>
        <v>#NAME?</v>
      </c>
      <c r="BK45" s="125" t="e">
        <f ca="1">IF(tbl_coded[[#This Row],[ISIN]]="","",IF(OR(tbl_coded[[#This Row],[Parent company tiker]]=""),"",IF(_xll.BDP(tbl_coded[[#This Row],[Parent company tiker]]&amp;" Equity",BK$1)="#N/A N/A","--",_xll.BDP(tbl_coded[[#This Row],[Parent company tiker]]&amp;" Equity",BK$1))))</f>
        <v>#NAME?</v>
      </c>
      <c r="BL45" s="125" t="e">
        <f ca="1">IF(tbl_coded[[#This Row],[ISIN]]="","",IF(OR(tbl_coded[[#This Row],[Parent company tiker]]=""),"",IF(_xll.BDP(tbl_coded[[#This Row],[Parent company tiker]]&amp;" Equity",BL$1)="#N/A N/A","--",_xll.BDP(tbl_coded[[#This Row],[Parent company tiker]]&amp;" Equity",BL$1))))</f>
        <v>#NAME?</v>
      </c>
      <c r="BM4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5" s="125" t="e">
        <f ca="1">IF(tbl_coded[[#This Row],[Column9]]&lt;&gt;"--",tbl_coded[[#This Row],[G''tor rating]],IF(tbl_coded[[#This Row],[KPW Name]]&lt;&gt;"",tbl_coded[[#This Row],[KPW Rating]],IF(tbl_coded[[#This Row],[Parent company tiker]]&lt;&gt;"",tbl_coded[[#This Row],[parent评级]],tbl_coded[[#This Row],[Issuer rating]])))</f>
        <v>#NAME?</v>
      </c>
      <c r="BO45" s="159" t="str">
        <f ca="1">IFERROR(IF(tbl_coded[[#This Row],[GREEN]]="Y","GREEN",IF(tbl_coded[[#This Row],[SUSTAINABLE]]="Y","SUSTAINABLE",IF(tbl_coded[[#This Row],[SOCIAL]]="Y","SOCIAL",IF(tbl_coded[[#This Row],[Sustainable linked]]="Y","SUSTAINABLE LINKED"," ")))),"")</f>
        <v/>
      </c>
      <c r="BP45" s="134"/>
    </row>
    <row r="46" spans="1:68" ht="15" customHeight="1">
      <c r="A46" s="119">
        <v>44</v>
      </c>
      <c r="B46" s="120" t="str">
        <f>IF(美元债一级!$C$4:$C$1048576&lt;&gt;"",美元债一级!C47,"")</f>
        <v>XS2696107866</v>
      </c>
      <c r="C46" s="124" t="e">
        <f ca="1">IF(tbl_coded[[#This Row],[ISIN]]="","",IF(tbl_coded[[#This Row],[Index]]&gt;$A$1,"",IF(_xll.BDP($B46&amp;" Corp",C$1)="#N/A N/A","",_xll.BDP($B46&amp;" Corp",C$1))))</f>
        <v>#NAME?</v>
      </c>
      <c r="D46" s="124" t="e">
        <f ca="1">IF(tbl_coded[[#This Row],[ISIN]]="","",IF(_xll.BDP($B46&amp;" Corp",D$1)="#N/A N/A","",_xll.BDP($B46&amp;" Corp",D$1)))</f>
        <v>#NAME?</v>
      </c>
      <c r="E46" s="124" t="e">
        <f ca="1">IF(tbl_coded[[#This Row],[ISIN]]="","",IF(_xll.BDP($B46&amp;" Corp",E$1)="#N/A N/A","--",_xll.BDP($B46&amp;" Corp",E$1)))</f>
        <v>#NAME?</v>
      </c>
      <c r="F46" s="124" t="e">
        <f ca="1">IF(tbl_coded[[#This Row],[ISIN]]="","",IF(_xll.BDS($B46&amp;" Corp",F$1)="#N/A Field Not Applicable","",_xll.BDS($B46&amp;" Corp",F$1)))</f>
        <v>#NAME?</v>
      </c>
      <c r="G46" s="124" t="e">
        <f ca="1">IF(tbl_coded[[#This Row],[ISIN]]="","",IF(_xll.BDP($F46&amp;" CompanyID",G$1)="#N/A Invalid Security","",_xll.BDP($F46&amp;" CompanyID",G$1)))</f>
        <v>#NAME?</v>
      </c>
      <c r="H46" s="124" t="e">
        <f ca="1">IF(tbl_coded[[#This Row],[ISIN]]="","",IF(_xll.BDP($B46&amp;" Corp",H$1)="#N/A N/A","--",_xll.BDP($B46&amp;" Corp",H$1)))</f>
        <v>#NAME?</v>
      </c>
      <c r="I46" s="124" t="e">
        <f ca="1">IF(tbl_coded[[#This Row],[ISIN]]="","",IF(_xll.BDP($B46&amp;" Corp",I$1)="#N/A N/A","--",_xll.BDP($B46&amp;" Corp",I$1)))</f>
        <v>#NAME?</v>
      </c>
      <c r="J46" s="124" t="e">
        <f ca="1">IF(tbl_coded[[#This Row],[ISIN]]="","",IF(_xll.BDP($B46&amp;" Corp",J$1)="#N/A N/A","--",_xll.BDP($B46&amp;" Corp",J$1)))</f>
        <v>#NAME?</v>
      </c>
      <c r="K46" s="124" t="e">
        <f ca="1">IF(tbl_coded[[#This Row],[ISIN]]="","",IF(_xll.BDP($B46&amp;" Corp",K$1)="#N/A N/A","--",_xll.BDP($B46&amp;" Corp",K$1)))</f>
        <v>#NAME?</v>
      </c>
      <c r="L46" s="124" t="e">
        <f ca="1">IF(tbl_coded[[#This Row],[ISIN]]="","",IF(_xll.BDP($B46&amp;" Corp",L$1)="#N/A N/A","--",_xll.BDP($B46&amp;" Corp",L$1)))</f>
        <v>#NAME?</v>
      </c>
      <c r="M46" s="124" t="e">
        <f ca="1">IF(tbl_coded[[#This Row],[ISIN]]="","",IF(_xll.BDP($B46&amp;" Corp",M$1)="#N/A N/A","--",_xll.BDP($B46&amp;" Corp",M$1)))</f>
        <v>#NAME?</v>
      </c>
      <c r="N46" s="124" t="e">
        <f ca="1">IF(tbl_coded[[#This Row],[ISIN]]="","",IF(_xll.BDP($B46&amp;" Corp",N$1)="#N/A N/A","--",_xll.BDP($B46&amp;" Corp",N$1)))</f>
        <v>#NAME?</v>
      </c>
      <c r="O46" s="124" t="e">
        <f ca="1">IF(tbl_coded[[#This Row],[ISIN]]="","",IF(_xll.BDP($B46&amp;" Corp",O$1)="#N/A N/A","--",_xll.BDP($B46&amp;" Corp",O$1)))</f>
        <v>#NAME?</v>
      </c>
      <c r="P46" s="124" t="e">
        <f ca="1">IF(tbl_coded[[#This Row],[ISIN]]="","",IF(_xll.BDP($B46&amp;" Corp",P$1)="#N/A N/A","--",_xll.BDP($B46&amp;" Corp",P$1)))</f>
        <v>#NAME?</v>
      </c>
      <c r="Q4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6" s="124" t="e">
        <f ca="1">IF(tbl_coded[[#This Row],[ISIN]]="","",IF(OR(_xll.BDP($B46&amp;" Corp",R$1)="#N/A N/A",_xll.BDP($B46&amp;" Corp",R$1)="#N/A Invalid Security",_xll.BDP($B46&amp;" Corp",R$1)="#N/A Field Not Applicable"),"--",_xll.BDP($B46&amp;" Corp",R$1)))</f>
        <v>#NAME?</v>
      </c>
      <c r="S46" s="124" t="e">
        <f ca="1">IF(tbl_coded[[#This Row],[ISIN]]="","",IF(OR(_xll.BDP($R46&amp;" Equity",S$1)="#N/A N/A",_xll.BDP($R46&amp;" Equity",S$1)="#N/A Invalid Security"),"--",_xll.BDP($R46&amp;" Equity",S$1)))</f>
        <v>#NAME?</v>
      </c>
      <c r="T46" s="124" t="e">
        <f ca="1">IF(tbl_coded[[#This Row],[ISIN]]="","",IF(OR(_xll.BDP($R46&amp;" Equity",T$1)="#N/A N/A",_xll.BDP($R46&amp;" Equity",T$1)="#N/A Invalid Security"),"--",_xll.BDP($R46&amp;" Equity",T$1)))</f>
        <v>#NAME?</v>
      </c>
      <c r="U46" s="124" t="e">
        <f ca="1">IF(tbl_coded[[#This Row],[ISIN]]="","",IF(OR(_xll.BDP($R46&amp;" Equity",U$1)="#N/A N/A",_xll.BDP($R46&amp;" Equity",U$1)="#N/A Invalid Security"),"--",_xll.BDP($R46&amp;" Equity",U$1)))</f>
        <v>#NAME?</v>
      </c>
      <c r="V46" s="124" t="e">
        <f ca="1">IF(tbl_coded[[#This Row],[ISIN]]="","",IF(OR(_xll.BDP($R46&amp;" Equity",V$1)="#N/A N/A",_xll.BDP($R46&amp;" Equity",V$1)="#N/A Invalid Security"),"--",_xll.BDP($R46&amp;" Equity",V$1)))</f>
        <v>#NAME?</v>
      </c>
      <c r="W46" s="124" t="e">
        <f ca="1">IF(tbl_coded[[#This Row],[ISIN]]="","",IF(OR(_xll.BDP($R46&amp;" Equity",W$1)="#N/A N/A",_xll.BDP($R46&amp;" Equity",W$1)="#N/A Invalid Security"),"--",_xll.BDP($R46&amp;" Equity",W$1)))</f>
        <v>#NAME?</v>
      </c>
      <c r="X46" s="124" t="e">
        <f ca="1">IF(tbl_coded[[#This Row],[ISIN]]="","",IF(OR(_xll.BDP($R46&amp;" Equity",X$1)="#N/A N/A",_xll.BDP($R46&amp;" Equity",X$1)="#N/A Invalid Security"),"--",_xll.BDP($R46&amp;" Equity",X$1)))</f>
        <v>#NAME?</v>
      </c>
      <c r="Y4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6" s="124" t="str">
        <f ca="1">IF(tbl_coded[[#This Row],[ISIN]]="","",IF(ISNUMBER(_xll.BDP(B46&amp;" Corp",Z$1)),_xll.BDP(B46&amp;" Corp",Z$1),""))</f>
        <v/>
      </c>
      <c r="AA46" s="124" t="str">
        <f ca="1">IF(tbl_coded[[#This Row],[ISIN]]="","",IF(ISNUMBER(_xll.BDP(B46&amp;" Corp",AA$1)),_xll.BDP(B46&amp;" Corp",AA$1),""))</f>
        <v/>
      </c>
      <c r="AB46" s="124" t="str">
        <f ca="1">IF(tbl_coded[[#This Row],[ISIN]]="","",IF(ISNUMBER(_xll.BDP(B46&amp;" Corp",AB$1)),_xll.BDP(B46&amp;" Corp",AB$1),""))</f>
        <v/>
      </c>
      <c r="AC46" s="124" t="str">
        <f ca="1">IF(tbl_coded[[#This Row],[ISIN]]="","",IF(ISNUMBER(_xll.BDP(B46&amp;" Corp",AC$1)),_xll.BDP(B46&amp;" Corp",AC$1),""))</f>
        <v/>
      </c>
      <c r="AD46" s="124" t="e">
        <f ca="1">IF(tbl_coded[[#This Row],[ISIN]]="","",IF((_xll.BDP(B46&amp;" Corp",AD$1))="#N/A Field Not Applicable","",_xll.BDP(B46&amp;" Corp",AD$1)))</f>
        <v>#NAME?</v>
      </c>
      <c r="AE46" s="124" t="e">
        <f ca="1">IF(tbl_coded[[#This Row],[ISIN]]="","",IF((_xll.BDP(B46&amp;" Corp",AE$1))="#N/A N/A","--",_xll.BDP(B46&amp;" Corp",AE$1)))</f>
        <v>#NAME?</v>
      </c>
      <c r="AF46" s="124" t="e">
        <f ca="1">IF(tbl_coded[[#This Row],[ISIN]]="","",IF(IFERROR(MATCH(H46,rtg_num[Moody''s],0)&gt;10,0),"HY",IF(IFERROR(MATCH(I46,rtg_num[S&amp;P],0)&gt;10,0),"HY",IF(IFERROR(MATCH(J46,rtg_num[Fitch],0)&gt;10,0),"HY",IF(H46&amp;I46&amp;J46="------","NR",IF(IFERROR(FIND("#N/A",Coded!H46),0)&amp;IFERROR(FIND("#N/A",Coded!H46),0)&amp;IFERROR(FIND("#N/A",Coded!H46),0)&lt;&gt;"000",IF(INDEX(美元债一级!$O:$O,MATCH(tbl_coded[[#This Row],[ISIN]],美元债一级!$I:$I,0))="--/--/--","NR","IG"),"IG"))))))</f>
        <v>#NAME?</v>
      </c>
      <c r="AG4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6" s="125" t="e">
        <f ca="1">IF(tbl_coded[[#This Row],[ISIN]]="","",IF(_xll.BDP($B46&amp;" Corp",AI$1)="#N/A N/A","--",_xll.BDP($B46&amp;" Corp",AI$1)))</f>
        <v>#NAME?</v>
      </c>
      <c r="AJ46" s="122" t="e">
        <f ca="1">IF(tbl_coded[[#This Row],[ISIN]]="","",IF(OR(_xll.BDP(_xll.BDP(tbl_coded[[#This Row],[ISIN]]&amp;" Corp", "ISSUER_EQUITY_TICKER")&amp;" Equity",AJ$1)="#N/A N/A"),"--",_xll.BDP(_xll.BDP(tbl_coded[[#This Row],[ISIN]]&amp;" Corp", "ISSUER_EQUITY_TICKER")&amp;" Equity",AJ$1)))</f>
        <v>#NAME?</v>
      </c>
      <c r="AK4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24" t="e">
        <f ca="1">IF(tbl_coded[[#This Row],[ISIN]]="","",IF(OR(_xll.BDP(_xll.BDP(tbl_coded[[#This Row],[ISIN]]&amp;" Corp", "ISSUER_EQUITY_TICKER")&amp;" Equity",AL$1)="#N/A N/A"),"--",_xll.BDP(_xll.BDP(tbl_coded[[#This Row],[ISIN]]&amp;" Corp", "ISSUER_EQUITY_TICKER")&amp;" Equity",AL$1)))</f>
        <v>#NAME?</v>
      </c>
      <c r="AM46" s="124" t="e">
        <f ca="1">IF(tbl_coded[[#This Row],[ISIN]]="","",IF(_xll.BDS($B46&amp;" Corp",AM$1)="#N/A Field Not Applicable","",_xll.BDS($B46&amp;" Corp",AM$1)))</f>
        <v>#NAME?</v>
      </c>
      <c r="AN46" s="124" t="e">
        <f ca="1">IF(tbl_coded[[#This Row],[ISIN]]="","",IF(_xll.BDP(tbl_coded[[#This Row],[KPW Provider BBID]]&amp;" CompanyID","NAME")="#N/A Invalid Security","",_xll.BDP(tbl_coded[[#This Row],[KPW Provider BBID]]&amp;" CompanyID","NAME")))</f>
        <v>#NAME?</v>
      </c>
      <c r="AO46" s="124" t="e">
        <f ca="1">IF(tbl_coded[[#This Row],[ISIN]]="","",IF(_xll.BDP(tbl_coded[[#This Row],[KPW Provider BBID]]&amp;" CompanyID",$AO$1)="#N/A Invalid Security","--",IF(_xll.BDP(tbl_coded[[#This Row],[KPW Provider BBID]]&amp;" CompanyID",$AO$1)="#N/A N/A","--",_xll.BDP(tbl_coded[[#This Row],[KPW Provider BBID]]&amp;" CompanyID",$AO$1))))</f>
        <v>#NAME?</v>
      </c>
      <c r="AP46" s="124" t="e">
        <f ca="1">IF(tbl_coded[[#This Row],[ISIN]]="","",IF(_xll.BDP(tbl_coded[[#This Row],[KPW Provider BBID]]&amp;" CompanyID",$AP$1)="#N/A Invalid Security","--",IF(_xll.BDP(tbl_coded[[#This Row],[KPW Provider BBID]]&amp;" CompanyID",$AP$1)="#N/A N/A","--",_xll.BDP(tbl_coded[[#This Row],[KPW Provider BBID]]&amp;" CompanyID",$AP$1))))</f>
        <v>#NAME?</v>
      </c>
      <c r="AQ46" s="124" t="e">
        <f ca="1">IF(tbl_coded[[#This Row],[ISIN]]="","",IF(_xll.BDP(tbl_coded[[#This Row],[KPW Provider BBID]]&amp;" CompanyID",$AQ$1)="#N/A Invalid Security","--",IF(_xll.BDP(tbl_coded[[#This Row],[KPW Provider BBID]]&amp;" CompanyID",$AQ$1)="#N/A N/A","--",_xll.BDP(tbl_coded[[#This Row],[KPW Provider BBID]]&amp;" CompanyID",$AQ$1))))</f>
        <v>#NAME?</v>
      </c>
      <c r="AR46" s="124" t="e">
        <f ca="1">IF(tbl_coded[[#This Row],[ISIN]]="","",tbl_coded[[#This Row],[穆迪KPW评级]]&amp;"/"&amp;tbl_coded[[#This Row],[SPKPW评级]]&amp;"/"&amp;tbl_coded[[#This Row],[FITCHKPW评级]])</f>
        <v>#NAME?</v>
      </c>
      <c r="AS46" s="124" t="e">
        <f ca="1">IF(tbl_coded[[#This Row],[ISIN]]="","",IF(OR(_xll.BDP($B46&amp;" Corp",AS$1)="#N/A N/A"),"--",_xll.BDP($B46&amp;" Corp",AS$1)))</f>
        <v>#NAME?</v>
      </c>
      <c r="AT46" s="124" t="e">
        <f ca="1">IF(tbl_coded[[#This Row],[ISIN]]="","",IF(_xll.BDS($B46&amp;" Corp",AT$1)="#N/A Field Not Applicable","",_xll.BDS($B46&amp;" Corp",AT$1)))</f>
        <v>#NAME?</v>
      </c>
      <c r="AU46" s="124" t="e">
        <f ca="1">IF(tbl_coded[[#This Row],[SBLC Provider BBID]]="","",_xll.BDP(tbl_coded[[#This Row],[SBLC Provider BBID]]&amp;" CompanyID","NAME"))</f>
        <v>#NAME?</v>
      </c>
      <c r="AV46" s="124" t="e">
        <f ca="1">IF(tbl_coded[[#This Row],[ISIN]]="","",IF(OR(_xll.BDP($B46&amp;" Corp",AV$1)="#N/A N/A"),"--",TEXT(_xll.BDP($B46&amp;" Corp",AV$1),"yyyy/mm/dd")))</f>
        <v>#NAME?</v>
      </c>
      <c r="AW46" s="124" t="e">
        <f ca="1">IF(tbl_coded[[#This Row],[ISIN]]="","",IF(OR(_xll.BDP($B46&amp;" Corp",AW$1)="#N/A N/A"),"--",TEXT(_xll.BDP($B46&amp;" Corp",AW$1),"yyyy/mm/dd")))</f>
        <v>#NAME?</v>
      </c>
      <c r="AX46" s="124" t="e">
        <f ca="1">IF(tbl_coded[[#This Row],[ISIN]]="","",IF(OR(_xll.BDP($B46&amp;" Corp",AX$1)="#N/A N/A"),"--",TEXT(_xll.BDP($B46&amp;" Corp",AX$1),"yyyy/mm/dd")))</f>
        <v>#NAME?</v>
      </c>
      <c r="AY46" s="124" t="e">
        <f ca="1">IF(tbl_coded[[#This Row],[ISIN]]="","",IF(OR(_xll.BDP($B46&amp;" Corp",AY$1)="#N/A Field Not Applicable"),"--",TEXT(_xll.BDP($B46&amp;" Corp",AY$1),"yyyy/mm/dd")))</f>
        <v>#NAME?</v>
      </c>
      <c r="AZ46" s="124" t="e">
        <f ca="1">IF(tbl_coded[[#This Row],[ISIN]]="","",IF(OR(_xll.BDP($B46&amp;" Corp",AZ$1)="#N/A N/A"),"--",_xll.BDP($B46&amp;" Corp",AZ$1)))</f>
        <v>#NAME?</v>
      </c>
      <c r="BA46" s="124" t="e">
        <f ca="1">IF(tbl_coded[[#This Row],[ISIN]]="","",IF(OR(_xll.BDP($B46&amp;" Corp",BA$1)="#N/A N/A"),"--",_xll.BDP($B46&amp;" Corp",BA$1)))</f>
        <v>#NAME?</v>
      </c>
      <c r="BB46" s="124" t="e">
        <f ca="1">IF(tbl_coded[[#This Row],[ISIN]]="","",IF(OR(_xll.BDP($B46&amp;" Corp",BB$1)="#N/A N/A"),"--",_xll.BDP($B46&amp;" Corp",BB$1)))</f>
        <v>#NAME?</v>
      </c>
      <c r="BC46" s="124" t="e">
        <f ca="1">IF(tbl_coded[[#This Row],[ISIN]]="","",IF(OR(_xll.BDP($B46&amp;" Corp",BC$1)="#N/A Field Not Applicable"),"--",_xll.BDP($B46&amp;" Corp",BC$1)))</f>
        <v>#NAME?</v>
      </c>
      <c r="BD46" s="124" t="e">
        <f ca="1">IF(tbl_coded[[#This Row],[ISIN]]="","",IF(OR(_xll.BDP($B46&amp;" Corp",BD$1)="#N/A Field Not Applicable"),"--",_xll.BDP($B46&amp;" Corp",BD$1)))</f>
        <v>#NAME?</v>
      </c>
      <c r="BE46" s="124" t="e">
        <f ca="1">IF(tbl_coded[[#This Row],[ISIN]]="","",IF(OR(_xll.BDP($B46&amp;" Corp",BE$1)="#N/A Field Not Applicable"),"--",_xll.BDP($B46&amp;" Corp",BE$1)))</f>
        <v>#NAME?</v>
      </c>
      <c r="BF46" s="124" t="e">
        <f ca="1">IF(tbl_coded[[#This Row],[ISIN]]="","",IF(OR(_xll.BDP($B46&amp;" Corp",BF$1)="#N/A Field Not Applicable"),"--",_xll.BDP($B46&amp;" Corp",BF$1)))</f>
        <v>#NAME?</v>
      </c>
      <c r="BG46" s="124" t="e">
        <f ca="1">IF(tbl_coded[[#This Row],[ISIN]]="","",IF(OR(_xll.BDP($B46&amp;" Corp",BG$1)="#N/A Field Not Applicable"),"--",IF(_xll.BDP($B46&amp;" Corp",BG$1)="#N/A N/A","N",_xll.BDP($B46&amp;" Corp",BG$1))))</f>
        <v>#NAME?</v>
      </c>
      <c r="BH46" s="124" t="e">
        <f ca="1">IF(tbl_coded[[#This Row],[ISIN]]="","",IF(OR(_xll.BDP($B46&amp;" Corp",BH$1)="#N/A N/A"),"",_xll.BDP($B46&amp;" Corp",BH$1)))</f>
        <v>#NAME?</v>
      </c>
      <c r="BI46" s="124" t="e">
        <f ca="1">IF(tbl_coded[[#This Row],[ISIN]]="","",IF(OR(tbl_coded[[#This Row],[Parent company tiker]]=""),"",IF(_xll.BDP(tbl_coded[[#This Row],[Parent company tiker]]&amp;" Equity",BI$1)="#N/A N/A","--",_xll.BDP(tbl_coded[[#This Row],[Parent company tiker]]&amp;" Equity",BI$1))))</f>
        <v>#NAME?</v>
      </c>
      <c r="BJ46" s="124" t="e">
        <f ca="1">IF(tbl_coded[[#This Row],[ISIN]]="","",IF(OR(tbl_coded[[#This Row],[Parent company tiker]]=""),"",IF(_xll.BDP(tbl_coded[[#This Row],[Parent company tiker]]&amp;" Equity",BJ$1)="#N/A N/A","--",_xll.BDP(tbl_coded[[#This Row],[Parent company tiker]]&amp;" Equity",BJ$1))))</f>
        <v>#NAME?</v>
      </c>
      <c r="BK46" s="124" t="e">
        <f ca="1">IF(tbl_coded[[#This Row],[ISIN]]="","",IF(OR(tbl_coded[[#This Row],[Parent company tiker]]=""),"",IF(_xll.BDP(tbl_coded[[#This Row],[Parent company tiker]]&amp;" Equity",BK$1)="#N/A N/A","--",_xll.BDP(tbl_coded[[#This Row],[Parent company tiker]]&amp;" Equity",BK$1))))</f>
        <v>#NAME?</v>
      </c>
      <c r="BL46" s="124" t="e">
        <f ca="1">IF(tbl_coded[[#This Row],[ISIN]]="","",IF(OR(tbl_coded[[#This Row],[Parent company tiker]]=""),"",IF(_xll.BDP(tbl_coded[[#This Row],[Parent company tiker]]&amp;" Equity",BL$1)="#N/A N/A","--",_xll.BDP(tbl_coded[[#This Row],[Parent company tiker]]&amp;" Equity",BL$1))))</f>
        <v>#NAME?</v>
      </c>
      <c r="BM4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6" s="124" t="e">
        <f ca="1">IF(tbl_coded[[#This Row],[Column9]]&lt;&gt;"--",tbl_coded[[#This Row],[G''tor rating]],IF(tbl_coded[[#This Row],[KPW Name]]&lt;&gt;"",tbl_coded[[#This Row],[KPW Rating]],IF(tbl_coded[[#This Row],[Parent company tiker]]&lt;&gt;"",tbl_coded[[#This Row],[parent评级]],tbl_coded[[#This Row],[Issuer rating]])))</f>
        <v>#NAME?</v>
      </c>
      <c r="BO46" s="159" t="str">
        <f ca="1">IFERROR(IF(tbl_coded[[#This Row],[GREEN]]="Y","GREEN",IF(tbl_coded[[#This Row],[SUSTAINABLE]]="Y","SUSTAINABLE",IF(tbl_coded[[#This Row],[SOCIAL]]="Y","SOCIAL",IF(tbl_coded[[#This Row],[Sustainable linked]]="Y","SUSTAINABLE LINKED"," ")))),"")</f>
        <v/>
      </c>
      <c r="BP46" s="134"/>
    </row>
    <row r="47" spans="1:68" ht="15" customHeight="1">
      <c r="A47" s="119">
        <v>45</v>
      </c>
      <c r="B47" s="120" t="str">
        <f>IF(美元债一级!$C$4:$C$1048576&lt;&gt;"",美元债一级!C48,"")</f>
        <v>HK0000954377</v>
      </c>
      <c r="C47" s="124" t="e">
        <f ca="1">IF(tbl_coded[[#This Row],[ISIN]]="","",IF(tbl_coded[[#This Row],[Index]]&gt;$A$1,"",IF(_xll.BDP($B47&amp;" Corp",C$1)="#N/A N/A","",_xll.BDP($B47&amp;" Corp",C$1))))</f>
        <v>#NAME?</v>
      </c>
      <c r="D47" s="124" t="e">
        <f ca="1">IF(tbl_coded[[#This Row],[ISIN]]="","",IF(_xll.BDP($B47&amp;" Corp",D$1)="#N/A N/A","",_xll.BDP($B47&amp;" Corp",D$1)))</f>
        <v>#NAME?</v>
      </c>
      <c r="E47" s="124" t="e">
        <f ca="1">IF(tbl_coded[[#This Row],[ISIN]]="","",IF(_xll.BDP($B47&amp;" Corp",E$1)="#N/A N/A","--",_xll.BDP($B47&amp;" Corp",E$1)))</f>
        <v>#NAME?</v>
      </c>
      <c r="F47" s="124" t="e">
        <f ca="1">IF(tbl_coded[[#This Row],[ISIN]]="","",IF(_xll.BDS($B47&amp;" Corp",F$1)="#N/A Field Not Applicable","",_xll.BDS($B47&amp;" Corp",F$1)))</f>
        <v>#NAME?</v>
      </c>
      <c r="G47" s="124" t="e">
        <f ca="1">IF(tbl_coded[[#This Row],[ISIN]]="","",IF(_xll.BDP($F47&amp;" CompanyID",G$1)="#N/A Invalid Security","",_xll.BDP($F47&amp;" CompanyID",G$1)))</f>
        <v>#NAME?</v>
      </c>
      <c r="H47" s="124" t="e">
        <f ca="1">IF(tbl_coded[[#This Row],[ISIN]]="","",IF(_xll.BDP($B47&amp;" Corp",H$1)="#N/A N/A","--",_xll.BDP($B47&amp;" Corp",H$1)))</f>
        <v>#NAME?</v>
      </c>
      <c r="I47" s="124" t="e">
        <f ca="1">IF(tbl_coded[[#This Row],[ISIN]]="","",IF(_xll.BDP($B47&amp;" Corp",I$1)="#N/A N/A","--",_xll.BDP($B47&amp;" Corp",I$1)))</f>
        <v>#NAME?</v>
      </c>
      <c r="J47" s="124" t="e">
        <f ca="1">IF(tbl_coded[[#This Row],[ISIN]]="","",IF(_xll.BDP($B47&amp;" Corp",J$1)="#N/A N/A","--",_xll.BDP($B47&amp;" Corp",J$1)))</f>
        <v>#NAME?</v>
      </c>
      <c r="K47" s="124" t="e">
        <f ca="1">IF(tbl_coded[[#This Row],[ISIN]]="","",IF(_xll.BDP($B47&amp;" Corp",K$1)="#N/A N/A","--",_xll.BDP($B47&amp;" Corp",K$1)))</f>
        <v>#NAME?</v>
      </c>
      <c r="L47" s="124" t="e">
        <f ca="1">IF(tbl_coded[[#This Row],[ISIN]]="","",IF(_xll.BDP($B47&amp;" Corp",L$1)="#N/A N/A","--",_xll.BDP($B47&amp;" Corp",L$1)))</f>
        <v>#NAME?</v>
      </c>
      <c r="M47" s="124" t="e">
        <f ca="1">IF(tbl_coded[[#This Row],[ISIN]]="","",IF(_xll.BDP($B47&amp;" Corp",M$1)="#N/A N/A","--",_xll.BDP($B47&amp;" Corp",M$1)))</f>
        <v>#NAME?</v>
      </c>
      <c r="N47" s="124" t="e">
        <f ca="1">IF(tbl_coded[[#This Row],[ISIN]]="","",IF(_xll.BDP($B47&amp;" Corp",N$1)="#N/A N/A","--",_xll.BDP($B47&amp;" Corp",N$1)))</f>
        <v>#NAME?</v>
      </c>
      <c r="O47" s="124" t="e">
        <f ca="1">IF(tbl_coded[[#This Row],[ISIN]]="","",IF(_xll.BDP($B47&amp;" Corp",O$1)="#N/A N/A","--",_xll.BDP($B47&amp;" Corp",O$1)))</f>
        <v>#NAME?</v>
      </c>
      <c r="P47" s="124" t="e">
        <f ca="1">IF(tbl_coded[[#This Row],[ISIN]]="","",IF(_xll.BDP($B47&amp;" Corp",P$1)="#N/A N/A","--",_xll.BDP($B47&amp;" Corp",P$1)))</f>
        <v>#NAME?</v>
      </c>
      <c r="Q4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7" s="124" t="e">
        <f ca="1">IF(tbl_coded[[#This Row],[ISIN]]="","",IF(OR(_xll.BDP($B47&amp;" Corp",R$1)="#N/A N/A",_xll.BDP($B47&amp;" Corp",R$1)="#N/A Invalid Security",_xll.BDP($B47&amp;" Corp",R$1)="#N/A Field Not Applicable"),"--",_xll.BDP($B47&amp;" Corp",R$1)))</f>
        <v>#NAME?</v>
      </c>
      <c r="S47" s="124" t="e">
        <f ca="1">IF(tbl_coded[[#This Row],[ISIN]]="","",IF(OR(_xll.BDP($R47&amp;" Equity",S$1)="#N/A N/A",_xll.BDP($R47&amp;" Equity",S$1)="#N/A Invalid Security"),"--",_xll.BDP($R47&amp;" Equity",S$1)))</f>
        <v>#NAME?</v>
      </c>
      <c r="T47" s="124" t="e">
        <f ca="1">IF(tbl_coded[[#This Row],[ISIN]]="","",IF(OR(_xll.BDP($R47&amp;" Equity",T$1)="#N/A N/A",_xll.BDP($R47&amp;" Equity",T$1)="#N/A Invalid Security"),"--",_xll.BDP($R47&amp;" Equity",T$1)))</f>
        <v>#NAME?</v>
      </c>
      <c r="U47" s="124" t="e">
        <f ca="1">IF(tbl_coded[[#This Row],[ISIN]]="","",IF(OR(_xll.BDP($R47&amp;" Equity",U$1)="#N/A N/A",_xll.BDP($R47&amp;" Equity",U$1)="#N/A Invalid Security"),"--",_xll.BDP($R47&amp;" Equity",U$1)))</f>
        <v>#NAME?</v>
      </c>
      <c r="V47" s="124" t="e">
        <f ca="1">IF(tbl_coded[[#This Row],[ISIN]]="","",IF(OR(_xll.BDP($R47&amp;" Equity",V$1)="#N/A N/A",_xll.BDP($R47&amp;" Equity",V$1)="#N/A Invalid Security"),"--",_xll.BDP($R47&amp;" Equity",V$1)))</f>
        <v>#NAME?</v>
      </c>
      <c r="W47" s="124" t="e">
        <f ca="1">IF(tbl_coded[[#This Row],[ISIN]]="","",IF(OR(_xll.BDP($R47&amp;" Equity",W$1)="#N/A N/A",_xll.BDP($R47&amp;" Equity",W$1)="#N/A Invalid Security"),"--",_xll.BDP($R47&amp;" Equity",W$1)))</f>
        <v>#NAME?</v>
      </c>
      <c r="X47" s="124" t="e">
        <f ca="1">IF(tbl_coded[[#This Row],[ISIN]]="","",IF(OR(_xll.BDP($R47&amp;" Equity",X$1)="#N/A N/A",_xll.BDP($R47&amp;" Equity",X$1)="#N/A Invalid Security"),"--",_xll.BDP($R47&amp;" Equity",X$1)))</f>
        <v>#NAME?</v>
      </c>
      <c r="Y4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7" s="124" t="str">
        <f ca="1">IF(tbl_coded[[#This Row],[ISIN]]="","",IF(ISNUMBER(_xll.BDP(B47&amp;" Corp",Z$1)),_xll.BDP(B47&amp;" Corp",Z$1),""))</f>
        <v/>
      </c>
      <c r="AA47" s="124" t="str">
        <f ca="1">IF(tbl_coded[[#This Row],[ISIN]]="","",IF(ISNUMBER(_xll.BDP(B47&amp;" Corp",AA$1)),_xll.BDP(B47&amp;" Corp",AA$1),""))</f>
        <v/>
      </c>
      <c r="AB47" s="124" t="str">
        <f ca="1">IF(tbl_coded[[#This Row],[ISIN]]="","",IF(ISNUMBER(_xll.BDP(B47&amp;" Corp",AB$1)),_xll.BDP(B47&amp;" Corp",AB$1),""))</f>
        <v/>
      </c>
      <c r="AC47" s="124" t="str">
        <f ca="1">IF(tbl_coded[[#This Row],[ISIN]]="","",IF(ISNUMBER(_xll.BDP(B47&amp;" Corp",AC$1)),_xll.BDP(B47&amp;" Corp",AC$1),""))</f>
        <v/>
      </c>
      <c r="AD47" s="124" t="e">
        <f ca="1">IF(tbl_coded[[#This Row],[ISIN]]="","",IF((_xll.BDP(B47&amp;" Corp",AD$1))="#N/A Field Not Applicable","",_xll.BDP(B47&amp;" Corp",AD$1)))</f>
        <v>#NAME?</v>
      </c>
      <c r="AE47" s="124" t="e">
        <f ca="1">IF(tbl_coded[[#This Row],[ISIN]]="","",IF((_xll.BDP(B47&amp;" Corp",AE$1))="#N/A N/A","--",_xll.BDP(B47&amp;" Corp",AE$1)))</f>
        <v>#NAME?</v>
      </c>
      <c r="AF47" s="124" t="e">
        <f ca="1">IF(tbl_coded[[#This Row],[ISIN]]="","",IF(IFERROR(MATCH(H47,rtg_num[Moody''s],0)&gt;10,0),"HY",IF(IFERROR(MATCH(I47,rtg_num[S&amp;P],0)&gt;10,0),"HY",IF(IFERROR(MATCH(J47,rtg_num[Fitch],0)&gt;10,0),"HY",IF(H47&amp;I47&amp;J47="------","NR",IF(IFERROR(FIND("#N/A",Coded!H47),0)&amp;IFERROR(FIND("#N/A",Coded!H47),0)&amp;IFERROR(FIND("#N/A",Coded!H47),0)&lt;&gt;"000",IF(INDEX(美元债一级!$O:$O,MATCH(tbl_coded[[#This Row],[ISIN]],美元债一级!$I:$I,0))="--/--/--","NR","IG"),"IG"))))))</f>
        <v>#NAME?</v>
      </c>
      <c r="AG4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7" s="125" t="e">
        <f ca="1">IF(tbl_coded[[#This Row],[ISIN]]="","",IF(_xll.BDP($B47&amp;" Corp",AI$1)="#N/A N/A","--",_xll.BDP($B47&amp;" Corp",AI$1)))</f>
        <v>#NAME?</v>
      </c>
      <c r="AJ47" s="122" t="e">
        <f ca="1">IF(tbl_coded[[#This Row],[ISIN]]="","",IF(OR(_xll.BDP(_xll.BDP(tbl_coded[[#This Row],[ISIN]]&amp;" Corp", "ISSUER_EQUITY_TICKER")&amp;" Equity",AJ$1)="#N/A N/A"),"--",_xll.BDP(_xll.BDP(tbl_coded[[#This Row],[ISIN]]&amp;" Corp", "ISSUER_EQUITY_TICKER")&amp;" Equity",AJ$1)))</f>
        <v>#NAME?</v>
      </c>
      <c r="AK4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24" t="e">
        <f ca="1">IF(tbl_coded[[#This Row],[ISIN]]="","",IF(OR(_xll.BDP(_xll.BDP(tbl_coded[[#This Row],[ISIN]]&amp;" Corp", "ISSUER_EQUITY_TICKER")&amp;" Equity",AL$1)="#N/A N/A"),"--",_xll.BDP(_xll.BDP(tbl_coded[[#This Row],[ISIN]]&amp;" Corp", "ISSUER_EQUITY_TICKER")&amp;" Equity",AL$1)))</f>
        <v>#NAME?</v>
      </c>
      <c r="AM47" s="124" t="e">
        <f ca="1">IF(tbl_coded[[#This Row],[ISIN]]="","",IF(_xll.BDS($B47&amp;" Corp",AM$1)="#N/A Field Not Applicable","",_xll.BDS($B47&amp;" Corp",AM$1)))</f>
        <v>#NAME?</v>
      </c>
      <c r="AN47" s="124" t="e">
        <f ca="1">IF(tbl_coded[[#This Row],[ISIN]]="","",IF(_xll.BDP(tbl_coded[[#This Row],[KPW Provider BBID]]&amp;" CompanyID","NAME")="#N/A Invalid Security","",_xll.BDP(tbl_coded[[#This Row],[KPW Provider BBID]]&amp;" CompanyID","NAME")))</f>
        <v>#NAME?</v>
      </c>
      <c r="AO47" s="124" t="e">
        <f ca="1">IF(tbl_coded[[#This Row],[ISIN]]="","",IF(_xll.BDP(tbl_coded[[#This Row],[KPW Provider BBID]]&amp;" CompanyID",$AO$1)="#N/A Invalid Security","--",IF(_xll.BDP(tbl_coded[[#This Row],[KPW Provider BBID]]&amp;" CompanyID",$AO$1)="#N/A N/A","--",_xll.BDP(tbl_coded[[#This Row],[KPW Provider BBID]]&amp;" CompanyID",$AO$1))))</f>
        <v>#NAME?</v>
      </c>
      <c r="AP47" s="124" t="e">
        <f ca="1">IF(tbl_coded[[#This Row],[ISIN]]="","",IF(_xll.BDP(tbl_coded[[#This Row],[KPW Provider BBID]]&amp;" CompanyID",$AP$1)="#N/A Invalid Security","--",IF(_xll.BDP(tbl_coded[[#This Row],[KPW Provider BBID]]&amp;" CompanyID",$AP$1)="#N/A N/A","--",_xll.BDP(tbl_coded[[#This Row],[KPW Provider BBID]]&amp;" CompanyID",$AP$1))))</f>
        <v>#NAME?</v>
      </c>
      <c r="AQ47" s="124" t="e">
        <f ca="1">IF(tbl_coded[[#This Row],[ISIN]]="","",IF(_xll.BDP(tbl_coded[[#This Row],[KPW Provider BBID]]&amp;" CompanyID",$AQ$1)="#N/A Invalid Security","--",IF(_xll.BDP(tbl_coded[[#This Row],[KPW Provider BBID]]&amp;" CompanyID",$AQ$1)="#N/A N/A","--",_xll.BDP(tbl_coded[[#This Row],[KPW Provider BBID]]&amp;" CompanyID",$AQ$1))))</f>
        <v>#NAME?</v>
      </c>
      <c r="AR47" s="124" t="e">
        <f ca="1">IF(tbl_coded[[#This Row],[ISIN]]="","",tbl_coded[[#This Row],[穆迪KPW评级]]&amp;"/"&amp;tbl_coded[[#This Row],[SPKPW评级]]&amp;"/"&amp;tbl_coded[[#This Row],[FITCHKPW评级]])</f>
        <v>#NAME?</v>
      </c>
      <c r="AS47" s="124" t="e">
        <f ca="1">IF(tbl_coded[[#This Row],[ISIN]]="","",IF(OR(_xll.BDP($B47&amp;" Corp",AS$1)="#N/A N/A"),"--",_xll.BDP($B47&amp;" Corp",AS$1)))</f>
        <v>#NAME?</v>
      </c>
      <c r="AT47" s="124" t="e">
        <f ca="1">IF(tbl_coded[[#This Row],[ISIN]]="","",IF(_xll.BDS($B47&amp;" Corp",AT$1)="#N/A Field Not Applicable","",_xll.BDS($B47&amp;" Corp",AT$1)))</f>
        <v>#NAME?</v>
      </c>
      <c r="AU47" s="124" t="e">
        <f ca="1">IF(tbl_coded[[#This Row],[SBLC Provider BBID]]="","",_xll.BDP(tbl_coded[[#This Row],[SBLC Provider BBID]]&amp;" CompanyID","NAME"))</f>
        <v>#NAME?</v>
      </c>
      <c r="AV47" s="124" t="e">
        <f ca="1">IF(tbl_coded[[#This Row],[ISIN]]="","",IF(OR(_xll.BDP($B47&amp;" Corp",AV$1)="#N/A N/A"),"--",TEXT(_xll.BDP($B47&amp;" Corp",AV$1),"yyyy/mm/dd")))</f>
        <v>#NAME?</v>
      </c>
      <c r="AW47" s="124" t="e">
        <f ca="1">IF(tbl_coded[[#This Row],[ISIN]]="","",IF(OR(_xll.BDP($B47&amp;" Corp",AW$1)="#N/A N/A"),"--",TEXT(_xll.BDP($B47&amp;" Corp",AW$1),"yyyy/mm/dd")))</f>
        <v>#NAME?</v>
      </c>
      <c r="AX47" s="124" t="e">
        <f ca="1">IF(tbl_coded[[#This Row],[ISIN]]="","",IF(OR(_xll.BDP($B47&amp;" Corp",AX$1)="#N/A N/A"),"--",TEXT(_xll.BDP($B47&amp;" Corp",AX$1),"yyyy/mm/dd")))</f>
        <v>#NAME?</v>
      </c>
      <c r="AY47" s="124" t="e">
        <f ca="1">IF(tbl_coded[[#This Row],[ISIN]]="","",IF(OR(_xll.BDP($B47&amp;" Corp",AY$1)="#N/A Field Not Applicable"),"--",TEXT(_xll.BDP($B47&amp;" Corp",AY$1),"yyyy/mm/dd")))</f>
        <v>#NAME?</v>
      </c>
      <c r="AZ47" s="124" t="e">
        <f ca="1">IF(tbl_coded[[#This Row],[ISIN]]="","",IF(OR(_xll.BDP($B47&amp;" Corp",AZ$1)="#N/A N/A"),"--",_xll.BDP($B47&amp;" Corp",AZ$1)))</f>
        <v>#NAME?</v>
      </c>
      <c r="BA47" s="124" t="e">
        <f ca="1">IF(tbl_coded[[#This Row],[ISIN]]="","",IF(OR(_xll.BDP($B47&amp;" Corp",BA$1)="#N/A N/A"),"--",_xll.BDP($B47&amp;" Corp",BA$1)))</f>
        <v>#NAME?</v>
      </c>
      <c r="BB47" s="124" t="e">
        <f ca="1">IF(tbl_coded[[#This Row],[ISIN]]="","",IF(OR(_xll.BDP($B47&amp;" Corp",BB$1)="#N/A N/A"),"--",_xll.BDP($B47&amp;" Corp",BB$1)))</f>
        <v>#NAME?</v>
      </c>
      <c r="BC47" s="124" t="e">
        <f ca="1">IF(tbl_coded[[#This Row],[ISIN]]="","",IF(OR(_xll.BDP($B47&amp;" Corp",BC$1)="#N/A Field Not Applicable"),"--",_xll.BDP($B47&amp;" Corp",BC$1)))</f>
        <v>#NAME?</v>
      </c>
      <c r="BD47" s="124" t="e">
        <f ca="1">IF(tbl_coded[[#This Row],[ISIN]]="","",IF(OR(_xll.BDP($B47&amp;" Corp",BD$1)="#N/A Field Not Applicable"),"--",_xll.BDP($B47&amp;" Corp",BD$1)))</f>
        <v>#NAME?</v>
      </c>
      <c r="BE47" s="124" t="e">
        <f ca="1">IF(tbl_coded[[#This Row],[ISIN]]="","",IF(OR(_xll.BDP($B47&amp;" Corp",BE$1)="#N/A Field Not Applicable"),"--",_xll.BDP($B47&amp;" Corp",BE$1)))</f>
        <v>#NAME?</v>
      </c>
      <c r="BF47" s="124" t="e">
        <f ca="1">IF(tbl_coded[[#This Row],[ISIN]]="","",IF(OR(_xll.BDP($B47&amp;" Corp",BF$1)="#N/A Field Not Applicable"),"--",_xll.BDP($B47&amp;" Corp",BF$1)))</f>
        <v>#NAME?</v>
      </c>
      <c r="BG47" s="124" t="e">
        <f ca="1">IF(tbl_coded[[#This Row],[ISIN]]="","",IF(OR(_xll.BDP($B47&amp;" Corp",BG$1)="#N/A Field Not Applicable"),"--",IF(_xll.BDP($B47&amp;" Corp",BG$1)="#N/A N/A","N",_xll.BDP($B47&amp;" Corp",BG$1))))</f>
        <v>#NAME?</v>
      </c>
      <c r="BH47" s="124" t="e">
        <f ca="1">IF(tbl_coded[[#This Row],[ISIN]]="","",IF(OR(_xll.BDP($B47&amp;" Corp",BH$1)="#N/A N/A"),"",_xll.BDP($B47&amp;" Corp",BH$1)))</f>
        <v>#NAME?</v>
      </c>
      <c r="BI47" s="124" t="e">
        <f ca="1">IF(tbl_coded[[#This Row],[ISIN]]="","",IF(OR(tbl_coded[[#This Row],[Parent company tiker]]=""),"",IF(_xll.BDP(tbl_coded[[#This Row],[Parent company tiker]]&amp;" Equity",BI$1)="#N/A N/A","--",_xll.BDP(tbl_coded[[#This Row],[Parent company tiker]]&amp;" Equity",BI$1))))</f>
        <v>#NAME?</v>
      </c>
      <c r="BJ47" s="124" t="e">
        <f ca="1">IF(tbl_coded[[#This Row],[ISIN]]="","",IF(OR(tbl_coded[[#This Row],[Parent company tiker]]=""),"",IF(_xll.BDP(tbl_coded[[#This Row],[Parent company tiker]]&amp;" Equity",BJ$1)="#N/A N/A","--",_xll.BDP(tbl_coded[[#This Row],[Parent company tiker]]&amp;" Equity",BJ$1))))</f>
        <v>#NAME?</v>
      </c>
      <c r="BK47" s="124" t="e">
        <f ca="1">IF(tbl_coded[[#This Row],[ISIN]]="","",IF(OR(tbl_coded[[#This Row],[Parent company tiker]]=""),"",IF(_xll.BDP(tbl_coded[[#This Row],[Parent company tiker]]&amp;" Equity",BK$1)="#N/A N/A","--",_xll.BDP(tbl_coded[[#This Row],[Parent company tiker]]&amp;" Equity",BK$1))))</f>
        <v>#NAME?</v>
      </c>
      <c r="BL47" s="124" t="e">
        <f ca="1">IF(tbl_coded[[#This Row],[ISIN]]="","",IF(OR(tbl_coded[[#This Row],[Parent company tiker]]=""),"",IF(_xll.BDP(tbl_coded[[#This Row],[Parent company tiker]]&amp;" Equity",BL$1)="#N/A N/A","--",_xll.BDP(tbl_coded[[#This Row],[Parent company tiker]]&amp;" Equity",BL$1))))</f>
        <v>#NAME?</v>
      </c>
      <c r="BM4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7" s="124" t="e">
        <f ca="1">IF(tbl_coded[[#This Row],[Column9]]&lt;&gt;"--",tbl_coded[[#This Row],[G''tor rating]],IF(tbl_coded[[#This Row],[KPW Name]]&lt;&gt;"",tbl_coded[[#This Row],[KPW Rating]],IF(tbl_coded[[#This Row],[Parent company tiker]]&lt;&gt;"",tbl_coded[[#This Row],[parent评级]],tbl_coded[[#This Row],[Issuer rating]])))</f>
        <v>#NAME?</v>
      </c>
      <c r="BO47" s="159" t="str">
        <f ca="1">IFERROR(IF(tbl_coded[[#This Row],[GREEN]]="Y","GREEN",IF(tbl_coded[[#This Row],[SUSTAINABLE]]="Y","SUSTAINABLE",IF(tbl_coded[[#This Row],[SOCIAL]]="Y","SOCIAL",IF(tbl_coded[[#This Row],[Sustainable linked]]="Y","SUSTAINABLE LINKED"," ")))),"")</f>
        <v/>
      </c>
      <c r="BP47" s="134"/>
    </row>
    <row r="48" spans="1:68" ht="15" customHeight="1">
      <c r="A48" s="119">
        <v>46</v>
      </c>
      <c r="B48" s="120" t="str">
        <f>IF(美元债一级!$C$4:$C$1048576&lt;&gt;"",美元债一级!C49,"")</f>
        <v>HK0000954997</v>
      </c>
      <c r="C48" s="124" t="e">
        <f ca="1">IF(tbl_coded[[#This Row],[ISIN]]="","",IF(tbl_coded[[#This Row],[Index]]&gt;$A$1,"",IF(_xll.BDP($B48&amp;" Corp",C$1)="#N/A N/A","",_xll.BDP($B48&amp;" Corp",C$1))))</f>
        <v>#NAME?</v>
      </c>
      <c r="D48" s="124" t="e">
        <f ca="1">IF(tbl_coded[[#This Row],[ISIN]]="","",IF(_xll.BDP($B48&amp;" Corp",D$1)="#N/A N/A","",_xll.BDP($B48&amp;" Corp",D$1)))</f>
        <v>#NAME?</v>
      </c>
      <c r="E48" s="124" t="e">
        <f ca="1">IF(tbl_coded[[#This Row],[ISIN]]="","",IF(_xll.BDP($B48&amp;" Corp",E$1)="#N/A N/A","--",_xll.BDP($B48&amp;" Corp",E$1)))</f>
        <v>#NAME?</v>
      </c>
      <c r="F48" s="124" t="e">
        <f ca="1">IF(tbl_coded[[#This Row],[ISIN]]="","",IF(_xll.BDS($B48&amp;" Corp",F$1)="#N/A Field Not Applicable","",_xll.BDS($B48&amp;" Corp",F$1)))</f>
        <v>#NAME?</v>
      </c>
      <c r="G48" s="124" t="e">
        <f ca="1">IF(tbl_coded[[#This Row],[ISIN]]="","",IF(_xll.BDP($F48&amp;" CompanyID",G$1)="#N/A Invalid Security","",_xll.BDP($F48&amp;" CompanyID",G$1)))</f>
        <v>#NAME?</v>
      </c>
      <c r="H48" s="124" t="e">
        <f ca="1">IF(tbl_coded[[#This Row],[ISIN]]="","",IF(_xll.BDP($B48&amp;" Corp",H$1)="#N/A N/A","--",_xll.BDP($B48&amp;" Corp",H$1)))</f>
        <v>#NAME?</v>
      </c>
      <c r="I48" s="124" t="e">
        <f ca="1">IF(tbl_coded[[#This Row],[ISIN]]="","",IF(_xll.BDP($B48&amp;" Corp",I$1)="#N/A N/A","--",_xll.BDP($B48&amp;" Corp",I$1)))</f>
        <v>#NAME?</v>
      </c>
      <c r="J48" s="124" t="e">
        <f ca="1">IF(tbl_coded[[#This Row],[ISIN]]="","",IF(_xll.BDP($B48&amp;" Corp",J$1)="#N/A N/A","--",_xll.BDP($B48&amp;" Corp",J$1)))</f>
        <v>#NAME?</v>
      </c>
      <c r="K48" s="124" t="e">
        <f ca="1">IF(tbl_coded[[#This Row],[ISIN]]="","",IF(_xll.BDP($B48&amp;" Corp",K$1)="#N/A N/A","--",_xll.BDP($B48&amp;" Corp",K$1)))</f>
        <v>#NAME?</v>
      </c>
      <c r="L48" s="124" t="e">
        <f ca="1">IF(tbl_coded[[#This Row],[ISIN]]="","",IF(_xll.BDP($B48&amp;" Corp",L$1)="#N/A N/A","--",_xll.BDP($B48&amp;" Corp",L$1)))</f>
        <v>#NAME?</v>
      </c>
      <c r="M48" s="124" t="e">
        <f ca="1">IF(tbl_coded[[#This Row],[ISIN]]="","",IF(_xll.BDP($B48&amp;" Corp",M$1)="#N/A N/A","--",_xll.BDP($B48&amp;" Corp",M$1)))</f>
        <v>#NAME?</v>
      </c>
      <c r="N48" s="124" t="e">
        <f ca="1">IF(tbl_coded[[#This Row],[ISIN]]="","",IF(_xll.BDP($B48&amp;" Corp",N$1)="#N/A N/A","--",_xll.BDP($B48&amp;" Corp",N$1)))</f>
        <v>#NAME?</v>
      </c>
      <c r="O48" s="124" t="e">
        <f ca="1">IF(tbl_coded[[#This Row],[ISIN]]="","",IF(_xll.BDP($B48&amp;" Corp",O$1)="#N/A N/A","--",_xll.BDP($B48&amp;" Corp",O$1)))</f>
        <v>#NAME?</v>
      </c>
      <c r="P48" s="124" t="e">
        <f ca="1">IF(tbl_coded[[#This Row],[ISIN]]="","",IF(_xll.BDP($B48&amp;" Corp",P$1)="#N/A N/A","--",_xll.BDP($B48&amp;" Corp",P$1)))</f>
        <v>#NAME?</v>
      </c>
      <c r="Q4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8" s="124" t="e">
        <f ca="1">IF(tbl_coded[[#This Row],[ISIN]]="","",IF(OR(_xll.BDP($B48&amp;" Corp",R$1)="#N/A N/A",_xll.BDP($B48&amp;" Corp",R$1)="#N/A Invalid Security",_xll.BDP($B48&amp;" Corp",R$1)="#N/A Field Not Applicable"),"--",_xll.BDP($B48&amp;" Corp",R$1)))</f>
        <v>#NAME?</v>
      </c>
      <c r="S48" s="124" t="e">
        <f ca="1">IF(tbl_coded[[#This Row],[ISIN]]="","",IF(OR(_xll.BDP($R48&amp;" Equity",S$1)="#N/A N/A",_xll.BDP($R48&amp;" Equity",S$1)="#N/A Invalid Security"),"--",_xll.BDP($R48&amp;" Equity",S$1)))</f>
        <v>#NAME?</v>
      </c>
      <c r="T48" s="124" t="e">
        <f ca="1">IF(tbl_coded[[#This Row],[ISIN]]="","",IF(OR(_xll.BDP($R48&amp;" Equity",T$1)="#N/A N/A",_xll.BDP($R48&amp;" Equity",T$1)="#N/A Invalid Security"),"--",_xll.BDP($R48&amp;" Equity",T$1)))</f>
        <v>#NAME?</v>
      </c>
      <c r="U48" s="124" t="e">
        <f ca="1">IF(tbl_coded[[#This Row],[ISIN]]="","",IF(OR(_xll.BDP($R48&amp;" Equity",U$1)="#N/A N/A",_xll.BDP($R48&amp;" Equity",U$1)="#N/A Invalid Security"),"--",_xll.BDP($R48&amp;" Equity",U$1)))</f>
        <v>#NAME?</v>
      </c>
      <c r="V48" s="124" t="e">
        <f ca="1">IF(tbl_coded[[#This Row],[ISIN]]="","",IF(OR(_xll.BDP($R48&amp;" Equity",V$1)="#N/A N/A",_xll.BDP($R48&amp;" Equity",V$1)="#N/A Invalid Security"),"--",_xll.BDP($R48&amp;" Equity",V$1)))</f>
        <v>#NAME?</v>
      </c>
      <c r="W48" s="124" t="e">
        <f ca="1">IF(tbl_coded[[#This Row],[ISIN]]="","",IF(OR(_xll.BDP($R48&amp;" Equity",W$1)="#N/A N/A",_xll.BDP($R48&amp;" Equity",W$1)="#N/A Invalid Security"),"--",_xll.BDP($R48&amp;" Equity",W$1)))</f>
        <v>#NAME?</v>
      </c>
      <c r="X48" s="124" t="e">
        <f ca="1">IF(tbl_coded[[#This Row],[ISIN]]="","",IF(OR(_xll.BDP($R48&amp;" Equity",X$1)="#N/A N/A",_xll.BDP($R48&amp;" Equity",X$1)="#N/A Invalid Security"),"--",_xll.BDP($R48&amp;" Equity",X$1)))</f>
        <v>#NAME?</v>
      </c>
      <c r="Y4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8" s="124" t="str">
        <f ca="1">IF(tbl_coded[[#This Row],[ISIN]]="","",IF(ISNUMBER(_xll.BDP(B48&amp;" Corp",Z$1)),_xll.BDP(B48&amp;" Corp",Z$1),""))</f>
        <v/>
      </c>
      <c r="AA48" s="124" t="str">
        <f ca="1">IF(tbl_coded[[#This Row],[ISIN]]="","",IF(ISNUMBER(_xll.BDP(B48&amp;" Corp",AA$1)),_xll.BDP(B48&amp;" Corp",AA$1),""))</f>
        <v/>
      </c>
      <c r="AB48" s="124" t="str">
        <f ca="1">IF(tbl_coded[[#This Row],[ISIN]]="","",IF(ISNUMBER(_xll.BDP(B48&amp;" Corp",AB$1)),_xll.BDP(B48&amp;" Corp",AB$1),""))</f>
        <v/>
      </c>
      <c r="AC48" s="124" t="str">
        <f ca="1">IF(tbl_coded[[#This Row],[ISIN]]="","",IF(ISNUMBER(_xll.BDP(B48&amp;" Corp",AC$1)),_xll.BDP(B48&amp;" Corp",AC$1),""))</f>
        <v/>
      </c>
      <c r="AD48" s="124" t="e">
        <f ca="1">IF(tbl_coded[[#This Row],[ISIN]]="","",IF((_xll.BDP(B48&amp;" Corp",AD$1))="#N/A Field Not Applicable","",_xll.BDP(B48&amp;" Corp",AD$1)))</f>
        <v>#NAME?</v>
      </c>
      <c r="AE48" s="124" t="e">
        <f ca="1">IF(tbl_coded[[#This Row],[ISIN]]="","",IF((_xll.BDP(B48&amp;" Corp",AE$1))="#N/A N/A","--",_xll.BDP(B48&amp;" Corp",AE$1)))</f>
        <v>#NAME?</v>
      </c>
      <c r="AF48" s="124" t="e">
        <f ca="1">IF(tbl_coded[[#This Row],[ISIN]]="","",IF(IFERROR(MATCH(H48,rtg_num[Moody''s],0)&gt;10,0),"HY",IF(IFERROR(MATCH(I48,rtg_num[S&amp;P],0)&gt;10,0),"HY",IF(IFERROR(MATCH(J48,rtg_num[Fitch],0)&gt;10,0),"HY",IF(H48&amp;I48&amp;J48="------","NR",IF(IFERROR(FIND("#N/A",Coded!H48),0)&amp;IFERROR(FIND("#N/A",Coded!H48),0)&amp;IFERROR(FIND("#N/A",Coded!H48),0)&lt;&gt;"000",IF(INDEX(美元债一级!$O:$O,MATCH(tbl_coded[[#This Row],[ISIN]],美元债一级!$I:$I,0))="--/--/--","NR","IG"),"IG"))))))</f>
        <v>#NAME?</v>
      </c>
      <c r="AG4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8" s="125" t="e">
        <f ca="1">IF(tbl_coded[[#This Row],[ISIN]]="","",IF(_xll.BDP($B48&amp;" Corp",AI$1)="#N/A N/A","--",_xll.BDP($B48&amp;" Corp",AI$1)))</f>
        <v>#NAME?</v>
      </c>
      <c r="AJ48" s="122" t="e">
        <f ca="1">IF(tbl_coded[[#This Row],[ISIN]]="","",IF(OR(_xll.BDP(_xll.BDP(tbl_coded[[#This Row],[ISIN]]&amp;" Corp", "ISSUER_EQUITY_TICKER")&amp;" Equity",AJ$1)="#N/A N/A"),"--",_xll.BDP(_xll.BDP(tbl_coded[[#This Row],[ISIN]]&amp;" Corp", "ISSUER_EQUITY_TICKER")&amp;" Equity",AJ$1)))</f>
        <v>#NAME?</v>
      </c>
      <c r="AK4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24" t="e">
        <f ca="1">IF(tbl_coded[[#This Row],[ISIN]]="","",IF(OR(_xll.BDP(_xll.BDP(tbl_coded[[#This Row],[ISIN]]&amp;" Corp", "ISSUER_EQUITY_TICKER")&amp;" Equity",AL$1)="#N/A N/A"),"--",_xll.BDP(_xll.BDP(tbl_coded[[#This Row],[ISIN]]&amp;" Corp", "ISSUER_EQUITY_TICKER")&amp;" Equity",AL$1)))</f>
        <v>#NAME?</v>
      </c>
      <c r="AM48" s="124" t="e">
        <f ca="1">IF(tbl_coded[[#This Row],[ISIN]]="","",IF(_xll.BDS($B48&amp;" Corp",AM$1)="#N/A Field Not Applicable","",_xll.BDS($B48&amp;" Corp",AM$1)))</f>
        <v>#NAME?</v>
      </c>
      <c r="AN48" s="124" t="e">
        <f ca="1">IF(tbl_coded[[#This Row],[ISIN]]="","",IF(_xll.BDP(tbl_coded[[#This Row],[KPW Provider BBID]]&amp;" CompanyID","NAME")="#N/A Invalid Security","",_xll.BDP(tbl_coded[[#This Row],[KPW Provider BBID]]&amp;" CompanyID","NAME")))</f>
        <v>#NAME?</v>
      </c>
      <c r="AO48" s="124" t="e">
        <f ca="1">IF(tbl_coded[[#This Row],[ISIN]]="","",IF(_xll.BDP(tbl_coded[[#This Row],[KPW Provider BBID]]&amp;" CompanyID",$AO$1)="#N/A Invalid Security","--",IF(_xll.BDP(tbl_coded[[#This Row],[KPW Provider BBID]]&amp;" CompanyID",$AO$1)="#N/A N/A","--",_xll.BDP(tbl_coded[[#This Row],[KPW Provider BBID]]&amp;" CompanyID",$AO$1))))</f>
        <v>#NAME?</v>
      </c>
      <c r="AP48" s="124" t="e">
        <f ca="1">IF(tbl_coded[[#This Row],[ISIN]]="","",IF(_xll.BDP(tbl_coded[[#This Row],[KPW Provider BBID]]&amp;" CompanyID",$AP$1)="#N/A Invalid Security","--",IF(_xll.BDP(tbl_coded[[#This Row],[KPW Provider BBID]]&amp;" CompanyID",$AP$1)="#N/A N/A","--",_xll.BDP(tbl_coded[[#This Row],[KPW Provider BBID]]&amp;" CompanyID",$AP$1))))</f>
        <v>#NAME?</v>
      </c>
      <c r="AQ48" s="124" t="e">
        <f ca="1">IF(tbl_coded[[#This Row],[ISIN]]="","",IF(_xll.BDP(tbl_coded[[#This Row],[KPW Provider BBID]]&amp;" CompanyID",$AQ$1)="#N/A Invalid Security","--",IF(_xll.BDP(tbl_coded[[#This Row],[KPW Provider BBID]]&amp;" CompanyID",$AQ$1)="#N/A N/A","--",_xll.BDP(tbl_coded[[#This Row],[KPW Provider BBID]]&amp;" CompanyID",$AQ$1))))</f>
        <v>#NAME?</v>
      </c>
      <c r="AR48" s="124" t="e">
        <f ca="1">IF(tbl_coded[[#This Row],[ISIN]]="","",tbl_coded[[#This Row],[穆迪KPW评级]]&amp;"/"&amp;tbl_coded[[#This Row],[SPKPW评级]]&amp;"/"&amp;tbl_coded[[#This Row],[FITCHKPW评级]])</f>
        <v>#NAME?</v>
      </c>
      <c r="AS48" s="124" t="e">
        <f ca="1">IF(tbl_coded[[#This Row],[ISIN]]="","",IF(OR(_xll.BDP($B48&amp;" Corp",AS$1)="#N/A N/A"),"--",_xll.BDP($B48&amp;" Corp",AS$1)))</f>
        <v>#NAME?</v>
      </c>
      <c r="AT48" s="124" t="e">
        <f ca="1">IF(tbl_coded[[#This Row],[ISIN]]="","",IF(_xll.BDS($B48&amp;" Corp",AT$1)="#N/A Field Not Applicable","",_xll.BDS($B48&amp;" Corp",AT$1)))</f>
        <v>#NAME?</v>
      </c>
      <c r="AU48" s="124" t="e">
        <f ca="1">IF(tbl_coded[[#This Row],[SBLC Provider BBID]]="","",_xll.BDP(tbl_coded[[#This Row],[SBLC Provider BBID]]&amp;" CompanyID","NAME"))</f>
        <v>#NAME?</v>
      </c>
      <c r="AV48" s="124" t="e">
        <f ca="1">IF(tbl_coded[[#This Row],[ISIN]]="","",IF(OR(_xll.BDP($B48&amp;" Corp",AV$1)="#N/A N/A"),"--",TEXT(_xll.BDP($B48&amp;" Corp",AV$1),"yyyy/mm/dd")))</f>
        <v>#NAME?</v>
      </c>
      <c r="AW48" s="124" t="e">
        <f ca="1">IF(tbl_coded[[#This Row],[ISIN]]="","",IF(OR(_xll.BDP($B48&amp;" Corp",AW$1)="#N/A N/A"),"--",TEXT(_xll.BDP($B48&amp;" Corp",AW$1),"yyyy/mm/dd")))</f>
        <v>#NAME?</v>
      </c>
      <c r="AX48" s="124" t="e">
        <f ca="1">IF(tbl_coded[[#This Row],[ISIN]]="","",IF(OR(_xll.BDP($B48&amp;" Corp",AX$1)="#N/A N/A"),"--",TEXT(_xll.BDP($B48&amp;" Corp",AX$1),"yyyy/mm/dd")))</f>
        <v>#NAME?</v>
      </c>
      <c r="AY48" s="124" t="e">
        <f ca="1">IF(tbl_coded[[#This Row],[ISIN]]="","",IF(OR(_xll.BDP($B48&amp;" Corp",AY$1)="#N/A Field Not Applicable"),"--",TEXT(_xll.BDP($B48&amp;" Corp",AY$1),"yyyy/mm/dd")))</f>
        <v>#NAME?</v>
      </c>
      <c r="AZ48" s="124" t="e">
        <f ca="1">IF(tbl_coded[[#This Row],[ISIN]]="","",IF(OR(_xll.BDP($B48&amp;" Corp",AZ$1)="#N/A N/A"),"--",_xll.BDP($B48&amp;" Corp",AZ$1)))</f>
        <v>#NAME?</v>
      </c>
      <c r="BA48" s="124" t="e">
        <f ca="1">IF(tbl_coded[[#This Row],[ISIN]]="","",IF(OR(_xll.BDP($B48&amp;" Corp",BA$1)="#N/A N/A"),"--",_xll.BDP($B48&amp;" Corp",BA$1)))</f>
        <v>#NAME?</v>
      </c>
      <c r="BB48" s="124" t="e">
        <f ca="1">IF(tbl_coded[[#This Row],[ISIN]]="","",IF(OR(_xll.BDP($B48&amp;" Corp",BB$1)="#N/A N/A"),"--",_xll.BDP($B48&amp;" Corp",BB$1)))</f>
        <v>#NAME?</v>
      </c>
      <c r="BC48" s="124" t="e">
        <f ca="1">IF(tbl_coded[[#This Row],[ISIN]]="","",IF(OR(_xll.BDP($B48&amp;" Corp",BC$1)="#N/A Field Not Applicable"),"--",_xll.BDP($B48&amp;" Corp",BC$1)))</f>
        <v>#NAME?</v>
      </c>
      <c r="BD48" s="124" t="e">
        <f ca="1">IF(tbl_coded[[#This Row],[ISIN]]="","",IF(OR(_xll.BDP($B48&amp;" Corp",BD$1)="#N/A Field Not Applicable"),"--",_xll.BDP($B48&amp;" Corp",BD$1)))</f>
        <v>#NAME?</v>
      </c>
      <c r="BE48" s="124" t="e">
        <f ca="1">IF(tbl_coded[[#This Row],[ISIN]]="","",IF(OR(_xll.BDP($B48&amp;" Corp",BE$1)="#N/A Field Not Applicable"),"--",_xll.BDP($B48&amp;" Corp",BE$1)))</f>
        <v>#NAME?</v>
      </c>
      <c r="BF48" s="124" t="e">
        <f ca="1">IF(tbl_coded[[#This Row],[ISIN]]="","",IF(OR(_xll.BDP($B48&amp;" Corp",BF$1)="#N/A Field Not Applicable"),"--",_xll.BDP($B48&amp;" Corp",BF$1)))</f>
        <v>#NAME?</v>
      </c>
      <c r="BG48" s="124" t="e">
        <f ca="1">IF(tbl_coded[[#This Row],[ISIN]]="","",IF(OR(_xll.BDP($B48&amp;" Corp",BG$1)="#N/A Field Not Applicable"),"--",IF(_xll.BDP($B48&amp;" Corp",BG$1)="#N/A N/A","N",_xll.BDP($B48&amp;" Corp",BG$1))))</f>
        <v>#NAME?</v>
      </c>
      <c r="BH48" s="124" t="e">
        <f ca="1">IF(tbl_coded[[#This Row],[ISIN]]="","",IF(OR(_xll.BDP($B48&amp;" Corp",BH$1)="#N/A N/A"),"",_xll.BDP($B48&amp;" Corp",BH$1)))</f>
        <v>#NAME?</v>
      </c>
      <c r="BI48" s="124" t="e">
        <f ca="1">IF(tbl_coded[[#This Row],[ISIN]]="","",IF(OR(tbl_coded[[#This Row],[Parent company tiker]]=""),"",IF(_xll.BDP(tbl_coded[[#This Row],[Parent company tiker]]&amp;" Equity",BI$1)="#N/A N/A","--",_xll.BDP(tbl_coded[[#This Row],[Parent company tiker]]&amp;" Equity",BI$1))))</f>
        <v>#NAME?</v>
      </c>
      <c r="BJ48" s="124" t="e">
        <f ca="1">IF(tbl_coded[[#This Row],[ISIN]]="","",IF(OR(tbl_coded[[#This Row],[Parent company tiker]]=""),"",IF(_xll.BDP(tbl_coded[[#This Row],[Parent company tiker]]&amp;" Equity",BJ$1)="#N/A N/A","--",_xll.BDP(tbl_coded[[#This Row],[Parent company tiker]]&amp;" Equity",BJ$1))))</f>
        <v>#NAME?</v>
      </c>
      <c r="BK48" s="124" t="e">
        <f ca="1">IF(tbl_coded[[#This Row],[ISIN]]="","",IF(OR(tbl_coded[[#This Row],[Parent company tiker]]=""),"",IF(_xll.BDP(tbl_coded[[#This Row],[Parent company tiker]]&amp;" Equity",BK$1)="#N/A N/A","--",_xll.BDP(tbl_coded[[#This Row],[Parent company tiker]]&amp;" Equity",BK$1))))</f>
        <v>#NAME?</v>
      </c>
      <c r="BL48" s="124" t="e">
        <f ca="1">IF(tbl_coded[[#This Row],[ISIN]]="","",IF(OR(tbl_coded[[#This Row],[Parent company tiker]]=""),"",IF(_xll.BDP(tbl_coded[[#This Row],[Parent company tiker]]&amp;" Equity",BL$1)="#N/A N/A","--",_xll.BDP(tbl_coded[[#This Row],[Parent company tiker]]&amp;" Equity",BL$1))))</f>
        <v>#NAME?</v>
      </c>
      <c r="BM4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8" s="124" t="e">
        <f ca="1">IF(tbl_coded[[#This Row],[Column9]]&lt;&gt;"--",tbl_coded[[#This Row],[G''tor rating]],IF(tbl_coded[[#This Row],[KPW Name]]&lt;&gt;"",tbl_coded[[#This Row],[KPW Rating]],IF(tbl_coded[[#This Row],[Parent company tiker]]&lt;&gt;"",tbl_coded[[#This Row],[parent评级]],tbl_coded[[#This Row],[Issuer rating]])))</f>
        <v>#NAME?</v>
      </c>
      <c r="BO48" s="159" t="str">
        <f ca="1">IFERROR(IF(tbl_coded[[#This Row],[GREEN]]="Y","GREEN",IF(tbl_coded[[#This Row],[SUSTAINABLE]]="Y","SUSTAINABLE",IF(tbl_coded[[#This Row],[SOCIAL]]="Y","SOCIAL",IF(tbl_coded[[#This Row],[Sustainable linked]]="Y","SUSTAINABLE LINKED"," ")))),"")</f>
        <v/>
      </c>
      <c r="BP48" s="124"/>
    </row>
    <row r="49" spans="1:68" ht="15" customHeight="1">
      <c r="A49" s="119">
        <v>47</v>
      </c>
      <c r="B49" s="120" t="str">
        <f>IF(美元债一级!$C$4:$C$1048576&lt;&gt;"",美元债一级!C50,"")</f>
        <v>XS2673791815</v>
      </c>
      <c r="C49" s="124" t="e">
        <f ca="1">IF(tbl_coded[[#This Row],[ISIN]]="","",IF(tbl_coded[[#This Row],[Index]]&gt;$A$1,"",IF(_xll.BDP($B49&amp;" Corp",C$1)="#N/A N/A","",_xll.BDP($B49&amp;" Corp",C$1))))</f>
        <v>#NAME?</v>
      </c>
      <c r="D49" s="124" t="e">
        <f ca="1">IF(tbl_coded[[#This Row],[ISIN]]="","",IF(_xll.BDP($B49&amp;" Corp",D$1)="#N/A N/A","",_xll.BDP($B49&amp;" Corp",D$1)))</f>
        <v>#NAME?</v>
      </c>
      <c r="E49" s="124" t="e">
        <f ca="1">IF(tbl_coded[[#This Row],[ISIN]]="","",IF(_xll.BDP($B49&amp;" Corp",E$1)="#N/A N/A","--",_xll.BDP($B49&amp;" Corp",E$1)))</f>
        <v>#NAME?</v>
      </c>
      <c r="F49" s="124" t="e">
        <f ca="1">IF(tbl_coded[[#This Row],[ISIN]]="","",IF(_xll.BDS($B49&amp;" Corp",F$1)="#N/A Field Not Applicable","",_xll.BDS($B49&amp;" Corp",F$1)))</f>
        <v>#NAME?</v>
      </c>
      <c r="G49" s="124" t="e">
        <f ca="1">IF(tbl_coded[[#This Row],[ISIN]]="","",IF(_xll.BDP($F49&amp;" CompanyID",G$1)="#N/A Invalid Security","",_xll.BDP($F49&amp;" CompanyID",G$1)))</f>
        <v>#NAME?</v>
      </c>
      <c r="H49" s="124" t="e">
        <f ca="1">IF(tbl_coded[[#This Row],[ISIN]]="","",IF(_xll.BDP($B49&amp;" Corp",H$1)="#N/A N/A","--",_xll.BDP($B49&amp;" Corp",H$1)))</f>
        <v>#NAME?</v>
      </c>
      <c r="I49" s="124" t="e">
        <f ca="1">IF(tbl_coded[[#This Row],[ISIN]]="","",IF(_xll.BDP($B49&amp;" Corp",I$1)="#N/A N/A","--",_xll.BDP($B49&amp;" Corp",I$1)))</f>
        <v>#NAME?</v>
      </c>
      <c r="J49" s="124" t="e">
        <f ca="1">IF(tbl_coded[[#This Row],[ISIN]]="","",IF(_xll.BDP($B49&amp;" Corp",J$1)="#N/A N/A","--",_xll.BDP($B49&amp;" Corp",J$1)))</f>
        <v>#NAME?</v>
      </c>
      <c r="K49" s="124" t="e">
        <f ca="1">IF(tbl_coded[[#This Row],[ISIN]]="","",IF(_xll.BDP($B49&amp;" Corp",K$1)="#N/A N/A","--",_xll.BDP($B49&amp;" Corp",K$1)))</f>
        <v>#NAME?</v>
      </c>
      <c r="L49" s="124" t="e">
        <f ca="1">IF(tbl_coded[[#This Row],[ISIN]]="","",IF(_xll.BDP($B49&amp;" Corp",L$1)="#N/A N/A","--",_xll.BDP($B49&amp;" Corp",L$1)))</f>
        <v>#NAME?</v>
      </c>
      <c r="M49" s="124" t="e">
        <f ca="1">IF(tbl_coded[[#This Row],[ISIN]]="","",IF(_xll.BDP($B49&amp;" Corp",M$1)="#N/A N/A","--",_xll.BDP($B49&amp;" Corp",M$1)))</f>
        <v>#NAME?</v>
      </c>
      <c r="N49" s="124" t="e">
        <f ca="1">IF(tbl_coded[[#This Row],[ISIN]]="","",IF(_xll.BDP($B49&amp;" Corp",N$1)="#N/A N/A","--",_xll.BDP($B49&amp;" Corp",N$1)))</f>
        <v>#NAME?</v>
      </c>
      <c r="O49" s="124" t="e">
        <f ca="1">IF(tbl_coded[[#This Row],[ISIN]]="","",IF(_xll.BDP($B49&amp;" Corp",O$1)="#N/A N/A","--",_xll.BDP($B49&amp;" Corp",O$1)))</f>
        <v>#NAME?</v>
      </c>
      <c r="P49" s="124" t="e">
        <f ca="1">IF(tbl_coded[[#This Row],[ISIN]]="","",IF(_xll.BDP($B49&amp;" Corp",P$1)="#N/A N/A","--",_xll.BDP($B49&amp;" Corp",P$1)))</f>
        <v>#NAME?</v>
      </c>
      <c r="Q4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9" s="124" t="e">
        <f ca="1">IF(tbl_coded[[#This Row],[ISIN]]="","",IF(OR(_xll.BDP($B49&amp;" Corp",R$1)="#N/A N/A",_xll.BDP($B49&amp;" Corp",R$1)="#N/A Invalid Security",_xll.BDP($B49&amp;" Corp",R$1)="#N/A Field Not Applicable"),"--",_xll.BDP($B49&amp;" Corp",R$1)))</f>
        <v>#NAME?</v>
      </c>
      <c r="S49" s="124" t="e">
        <f ca="1">IF(tbl_coded[[#This Row],[ISIN]]="","",IF(OR(_xll.BDP($R49&amp;" Equity",S$1)="#N/A N/A",_xll.BDP($R49&amp;" Equity",S$1)="#N/A Invalid Security"),"--",_xll.BDP($R49&amp;" Equity",S$1)))</f>
        <v>#NAME?</v>
      </c>
      <c r="T49" s="124" t="e">
        <f ca="1">IF(tbl_coded[[#This Row],[ISIN]]="","",IF(OR(_xll.BDP($R49&amp;" Equity",T$1)="#N/A N/A",_xll.BDP($R49&amp;" Equity",T$1)="#N/A Invalid Security"),"--",_xll.BDP($R49&amp;" Equity",T$1)))</f>
        <v>#NAME?</v>
      </c>
      <c r="U49" s="124" t="e">
        <f ca="1">IF(tbl_coded[[#This Row],[ISIN]]="","",IF(OR(_xll.BDP($R49&amp;" Equity",U$1)="#N/A N/A",_xll.BDP($R49&amp;" Equity",U$1)="#N/A Invalid Security"),"--",_xll.BDP($R49&amp;" Equity",U$1)))</f>
        <v>#NAME?</v>
      </c>
      <c r="V49" s="124" t="e">
        <f ca="1">IF(tbl_coded[[#This Row],[ISIN]]="","",IF(OR(_xll.BDP($R49&amp;" Equity",V$1)="#N/A N/A",_xll.BDP($R49&amp;" Equity",V$1)="#N/A Invalid Security"),"--",_xll.BDP($R49&amp;" Equity",V$1)))</f>
        <v>#NAME?</v>
      </c>
      <c r="W49" s="124" t="e">
        <f ca="1">IF(tbl_coded[[#This Row],[ISIN]]="","",IF(OR(_xll.BDP($R49&amp;" Equity",W$1)="#N/A N/A",_xll.BDP($R49&amp;" Equity",W$1)="#N/A Invalid Security"),"--",_xll.BDP($R49&amp;" Equity",W$1)))</f>
        <v>#NAME?</v>
      </c>
      <c r="X49" s="124" t="e">
        <f ca="1">IF(tbl_coded[[#This Row],[ISIN]]="","",IF(OR(_xll.BDP($R49&amp;" Equity",X$1)="#N/A N/A",_xll.BDP($R49&amp;" Equity",X$1)="#N/A Invalid Security"),"--",_xll.BDP($R49&amp;" Equity",X$1)))</f>
        <v>#NAME?</v>
      </c>
      <c r="Y4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9" s="124" t="str">
        <f ca="1">IF(tbl_coded[[#This Row],[ISIN]]="","",IF(ISNUMBER(_xll.BDP(B49&amp;" Corp",Z$1)),_xll.BDP(B49&amp;" Corp",Z$1),""))</f>
        <v/>
      </c>
      <c r="AA49" s="124" t="str">
        <f ca="1">IF(tbl_coded[[#This Row],[ISIN]]="","",IF(ISNUMBER(_xll.BDP(B49&amp;" Corp",AA$1)),_xll.BDP(B49&amp;" Corp",AA$1),""))</f>
        <v/>
      </c>
      <c r="AB49" s="124" t="str">
        <f ca="1">IF(tbl_coded[[#This Row],[ISIN]]="","",IF(ISNUMBER(_xll.BDP(B49&amp;" Corp",AB$1)),_xll.BDP(B49&amp;" Corp",AB$1),""))</f>
        <v/>
      </c>
      <c r="AC49" s="124" t="str">
        <f ca="1">IF(tbl_coded[[#This Row],[ISIN]]="","",IF(ISNUMBER(_xll.BDP(B49&amp;" Corp",AC$1)),_xll.BDP(B49&amp;" Corp",AC$1),""))</f>
        <v/>
      </c>
      <c r="AD49" s="124" t="e">
        <f ca="1">IF(tbl_coded[[#This Row],[ISIN]]="","",IF((_xll.BDP(B49&amp;" Corp",AD$1))="#N/A Field Not Applicable","",_xll.BDP(B49&amp;" Corp",AD$1)))</f>
        <v>#NAME?</v>
      </c>
      <c r="AE49" s="124" t="e">
        <f ca="1">IF(tbl_coded[[#This Row],[ISIN]]="","",IF((_xll.BDP(B49&amp;" Corp",AE$1))="#N/A N/A","--",_xll.BDP(B49&amp;" Corp",AE$1)))</f>
        <v>#NAME?</v>
      </c>
      <c r="AF49" s="124" t="e">
        <f ca="1">IF(tbl_coded[[#This Row],[ISIN]]="","",IF(IFERROR(MATCH(H49,rtg_num[Moody''s],0)&gt;10,0),"HY",IF(IFERROR(MATCH(I49,rtg_num[S&amp;P],0)&gt;10,0),"HY",IF(IFERROR(MATCH(J49,rtg_num[Fitch],0)&gt;10,0),"HY",IF(H49&amp;I49&amp;J49="------","NR",IF(IFERROR(FIND("#N/A",Coded!H49),0)&amp;IFERROR(FIND("#N/A",Coded!H49),0)&amp;IFERROR(FIND("#N/A",Coded!H49),0)&lt;&gt;"000",IF(INDEX(美元债一级!$O:$O,MATCH(tbl_coded[[#This Row],[ISIN]],美元债一级!$I:$I,0))="--/--/--","NR","IG"),"IG"))))))</f>
        <v>#NAME?</v>
      </c>
      <c r="AG4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9" s="125" t="e">
        <f ca="1">IF(tbl_coded[[#This Row],[ISIN]]="","",IF(_xll.BDP($B49&amp;" Corp",AI$1)="#N/A N/A","--",_xll.BDP($B49&amp;" Corp",AI$1)))</f>
        <v>#NAME?</v>
      </c>
      <c r="AJ49" s="122" t="e">
        <f ca="1">IF(tbl_coded[[#This Row],[ISIN]]="","",IF(OR(_xll.BDP(_xll.BDP(tbl_coded[[#This Row],[ISIN]]&amp;" Corp", "ISSUER_EQUITY_TICKER")&amp;" Equity",AJ$1)="#N/A N/A"),"--",_xll.BDP(_xll.BDP(tbl_coded[[#This Row],[ISIN]]&amp;" Corp", "ISSUER_EQUITY_TICKER")&amp;" Equity",AJ$1)))</f>
        <v>#NAME?</v>
      </c>
      <c r="AK4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24" t="e">
        <f ca="1">IF(tbl_coded[[#This Row],[ISIN]]="","",IF(OR(_xll.BDP(_xll.BDP(tbl_coded[[#This Row],[ISIN]]&amp;" Corp", "ISSUER_EQUITY_TICKER")&amp;" Equity",AL$1)="#N/A N/A"),"--",_xll.BDP(_xll.BDP(tbl_coded[[#This Row],[ISIN]]&amp;" Corp", "ISSUER_EQUITY_TICKER")&amp;" Equity",AL$1)))</f>
        <v>#NAME?</v>
      </c>
      <c r="AM49" s="124" t="e">
        <f ca="1">IF(tbl_coded[[#This Row],[ISIN]]="","",IF(_xll.BDS($B49&amp;" Corp",AM$1)="#N/A Field Not Applicable","",_xll.BDS($B49&amp;" Corp",AM$1)))</f>
        <v>#NAME?</v>
      </c>
      <c r="AN49" s="124" t="e">
        <f ca="1">IF(tbl_coded[[#This Row],[ISIN]]="","",IF(_xll.BDP(tbl_coded[[#This Row],[KPW Provider BBID]]&amp;" CompanyID","NAME")="#N/A Invalid Security","",_xll.BDP(tbl_coded[[#This Row],[KPW Provider BBID]]&amp;" CompanyID","NAME")))</f>
        <v>#NAME?</v>
      </c>
      <c r="AO49" s="124" t="e">
        <f ca="1">IF(tbl_coded[[#This Row],[ISIN]]="","",IF(_xll.BDP(tbl_coded[[#This Row],[KPW Provider BBID]]&amp;" CompanyID",$AO$1)="#N/A Invalid Security","--",IF(_xll.BDP(tbl_coded[[#This Row],[KPW Provider BBID]]&amp;" CompanyID",$AO$1)="#N/A N/A","--",_xll.BDP(tbl_coded[[#This Row],[KPW Provider BBID]]&amp;" CompanyID",$AO$1))))</f>
        <v>#NAME?</v>
      </c>
      <c r="AP49" s="124" t="e">
        <f ca="1">IF(tbl_coded[[#This Row],[ISIN]]="","",IF(_xll.BDP(tbl_coded[[#This Row],[KPW Provider BBID]]&amp;" CompanyID",$AP$1)="#N/A Invalid Security","--",IF(_xll.BDP(tbl_coded[[#This Row],[KPW Provider BBID]]&amp;" CompanyID",$AP$1)="#N/A N/A","--",_xll.BDP(tbl_coded[[#This Row],[KPW Provider BBID]]&amp;" CompanyID",$AP$1))))</f>
        <v>#NAME?</v>
      </c>
      <c r="AQ49" s="124" t="e">
        <f ca="1">IF(tbl_coded[[#This Row],[ISIN]]="","",IF(_xll.BDP(tbl_coded[[#This Row],[KPW Provider BBID]]&amp;" CompanyID",$AQ$1)="#N/A Invalid Security","--",IF(_xll.BDP(tbl_coded[[#This Row],[KPW Provider BBID]]&amp;" CompanyID",$AQ$1)="#N/A N/A","--",_xll.BDP(tbl_coded[[#This Row],[KPW Provider BBID]]&amp;" CompanyID",$AQ$1))))</f>
        <v>#NAME?</v>
      </c>
      <c r="AR49" s="124" t="e">
        <f ca="1">IF(tbl_coded[[#This Row],[ISIN]]="","",tbl_coded[[#This Row],[穆迪KPW评级]]&amp;"/"&amp;tbl_coded[[#This Row],[SPKPW评级]]&amp;"/"&amp;tbl_coded[[#This Row],[FITCHKPW评级]])</f>
        <v>#NAME?</v>
      </c>
      <c r="AS49" s="124" t="e">
        <f ca="1">IF(tbl_coded[[#This Row],[ISIN]]="","",IF(OR(_xll.BDP($B49&amp;" Corp",AS$1)="#N/A N/A"),"--",_xll.BDP($B49&amp;" Corp",AS$1)))</f>
        <v>#NAME?</v>
      </c>
      <c r="AT49" s="124" t="e">
        <f ca="1">IF(tbl_coded[[#This Row],[ISIN]]="","",IF(_xll.BDS($B49&amp;" Corp",AT$1)="#N/A Field Not Applicable","",_xll.BDS($B49&amp;" Corp",AT$1)))</f>
        <v>#NAME?</v>
      </c>
      <c r="AU49" s="124" t="e">
        <f ca="1">IF(tbl_coded[[#This Row],[SBLC Provider BBID]]="","",_xll.BDP(tbl_coded[[#This Row],[SBLC Provider BBID]]&amp;" CompanyID","NAME"))</f>
        <v>#NAME?</v>
      </c>
      <c r="AV49" s="124" t="e">
        <f ca="1">IF(tbl_coded[[#This Row],[ISIN]]="","",IF(OR(_xll.BDP($B49&amp;" Corp",AV$1)="#N/A N/A"),"--",TEXT(_xll.BDP($B49&amp;" Corp",AV$1),"yyyy/mm/dd")))</f>
        <v>#NAME?</v>
      </c>
      <c r="AW49" s="124" t="e">
        <f ca="1">IF(tbl_coded[[#This Row],[ISIN]]="","",IF(OR(_xll.BDP($B49&amp;" Corp",AW$1)="#N/A N/A"),"--",TEXT(_xll.BDP($B49&amp;" Corp",AW$1),"yyyy/mm/dd")))</f>
        <v>#NAME?</v>
      </c>
      <c r="AX49" s="124" t="e">
        <f ca="1">IF(tbl_coded[[#This Row],[ISIN]]="","",IF(OR(_xll.BDP($B49&amp;" Corp",AX$1)="#N/A N/A"),"--",TEXT(_xll.BDP($B49&amp;" Corp",AX$1),"yyyy/mm/dd")))</f>
        <v>#NAME?</v>
      </c>
      <c r="AY49" s="124" t="e">
        <f ca="1">IF(tbl_coded[[#This Row],[ISIN]]="","",IF(OR(_xll.BDP($B49&amp;" Corp",AY$1)="#N/A Field Not Applicable"),"--",TEXT(_xll.BDP($B49&amp;" Corp",AY$1),"yyyy/mm/dd")))</f>
        <v>#NAME?</v>
      </c>
      <c r="AZ49" s="124" t="e">
        <f ca="1">IF(tbl_coded[[#This Row],[ISIN]]="","",IF(OR(_xll.BDP($B49&amp;" Corp",AZ$1)="#N/A N/A"),"--",_xll.BDP($B49&amp;" Corp",AZ$1)))</f>
        <v>#NAME?</v>
      </c>
      <c r="BA49" s="124" t="e">
        <f ca="1">IF(tbl_coded[[#This Row],[ISIN]]="","",IF(OR(_xll.BDP($B49&amp;" Corp",BA$1)="#N/A N/A"),"--",_xll.BDP($B49&amp;" Corp",BA$1)))</f>
        <v>#NAME?</v>
      </c>
      <c r="BB49" s="124" t="e">
        <f ca="1">IF(tbl_coded[[#This Row],[ISIN]]="","",IF(OR(_xll.BDP($B49&amp;" Corp",BB$1)="#N/A N/A"),"--",_xll.BDP($B49&amp;" Corp",BB$1)))</f>
        <v>#NAME?</v>
      </c>
      <c r="BC49" s="124" t="e">
        <f ca="1">IF(tbl_coded[[#This Row],[ISIN]]="","",IF(OR(_xll.BDP($B49&amp;" Corp",BC$1)="#N/A Field Not Applicable"),"--",_xll.BDP($B49&amp;" Corp",BC$1)))</f>
        <v>#NAME?</v>
      </c>
      <c r="BD49" s="124" t="e">
        <f ca="1">IF(tbl_coded[[#This Row],[ISIN]]="","",IF(OR(_xll.BDP($B49&amp;" Corp",BD$1)="#N/A Field Not Applicable"),"--",_xll.BDP($B49&amp;" Corp",BD$1)))</f>
        <v>#NAME?</v>
      </c>
      <c r="BE49" s="124" t="e">
        <f ca="1">IF(tbl_coded[[#This Row],[ISIN]]="","",IF(OR(_xll.BDP($B49&amp;" Corp",BE$1)="#N/A Field Not Applicable"),"--",_xll.BDP($B49&amp;" Corp",BE$1)))</f>
        <v>#NAME?</v>
      </c>
      <c r="BF49" s="124" t="e">
        <f ca="1">IF(tbl_coded[[#This Row],[ISIN]]="","",IF(OR(_xll.BDP($B49&amp;" Corp",BF$1)="#N/A Field Not Applicable"),"--",_xll.BDP($B49&amp;" Corp",BF$1)))</f>
        <v>#NAME?</v>
      </c>
      <c r="BG49" s="124" t="e">
        <f ca="1">IF(tbl_coded[[#This Row],[ISIN]]="","",IF(OR(_xll.BDP($B49&amp;" Corp",BG$1)="#N/A Field Not Applicable"),"--",IF(_xll.BDP($B49&amp;" Corp",BG$1)="#N/A N/A","N",_xll.BDP($B49&amp;" Corp",BG$1))))</f>
        <v>#NAME?</v>
      </c>
      <c r="BH49" s="124" t="e">
        <f ca="1">IF(tbl_coded[[#This Row],[ISIN]]="","",IF(OR(_xll.BDP($B49&amp;" Corp",BH$1)="#N/A N/A"),"",_xll.BDP($B49&amp;" Corp",BH$1)))</f>
        <v>#NAME?</v>
      </c>
      <c r="BI49" s="124" t="e">
        <f ca="1">IF(tbl_coded[[#This Row],[ISIN]]="","",IF(OR(tbl_coded[[#This Row],[Parent company tiker]]=""),"",IF(_xll.BDP(tbl_coded[[#This Row],[Parent company tiker]]&amp;" Equity",BI$1)="#N/A N/A","--",_xll.BDP(tbl_coded[[#This Row],[Parent company tiker]]&amp;" Equity",BI$1))))</f>
        <v>#NAME?</v>
      </c>
      <c r="BJ49" s="124" t="e">
        <f ca="1">IF(tbl_coded[[#This Row],[ISIN]]="","",IF(OR(tbl_coded[[#This Row],[Parent company tiker]]=""),"",IF(_xll.BDP(tbl_coded[[#This Row],[Parent company tiker]]&amp;" Equity",BJ$1)="#N/A N/A","--",_xll.BDP(tbl_coded[[#This Row],[Parent company tiker]]&amp;" Equity",BJ$1))))</f>
        <v>#NAME?</v>
      </c>
      <c r="BK49" s="124" t="e">
        <f ca="1">IF(tbl_coded[[#This Row],[ISIN]]="","",IF(OR(tbl_coded[[#This Row],[Parent company tiker]]=""),"",IF(_xll.BDP(tbl_coded[[#This Row],[Parent company tiker]]&amp;" Equity",BK$1)="#N/A N/A","--",_xll.BDP(tbl_coded[[#This Row],[Parent company tiker]]&amp;" Equity",BK$1))))</f>
        <v>#NAME?</v>
      </c>
      <c r="BL49" s="124" t="e">
        <f ca="1">IF(tbl_coded[[#This Row],[ISIN]]="","",IF(OR(tbl_coded[[#This Row],[Parent company tiker]]=""),"",IF(_xll.BDP(tbl_coded[[#This Row],[Parent company tiker]]&amp;" Equity",BL$1)="#N/A N/A","--",_xll.BDP(tbl_coded[[#This Row],[Parent company tiker]]&amp;" Equity",BL$1))))</f>
        <v>#NAME?</v>
      </c>
      <c r="BM4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9" s="124" t="e">
        <f ca="1">IF(tbl_coded[[#This Row],[Column9]]&lt;&gt;"--",tbl_coded[[#This Row],[G''tor rating]],IF(tbl_coded[[#This Row],[KPW Name]]&lt;&gt;"",tbl_coded[[#This Row],[KPW Rating]],IF(tbl_coded[[#This Row],[Parent company tiker]]&lt;&gt;"",tbl_coded[[#This Row],[parent评级]],tbl_coded[[#This Row],[Issuer rating]])))</f>
        <v>#NAME?</v>
      </c>
      <c r="BO49" s="159" t="str">
        <f ca="1">IFERROR(IF(tbl_coded[[#This Row],[GREEN]]="Y","GREEN",IF(tbl_coded[[#This Row],[SUSTAINABLE]]="Y","SUSTAINABLE",IF(tbl_coded[[#This Row],[SOCIAL]]="Y","SOCIAL",IF(tbl_coded[[#This Row],[Sustainable linked]]="Y","SUSTAINABLE LINKED"," ")))),"")</f>
        <v/>
      </c>
      <c r="BP49" s="124"/>
    </row>
    <row r="50" spans="1:68" ht="15" customHeight="1">
      <c r="A50" s="119">
        <v>48</v>
      </c>
      <c r="B50" s="120" t="str">
        <f>IF(美元债一级!$C$4:$C$1048576&lt;&gt;"",美元债一级!C51,"")</f>
        <v>XS2693815669</v>
      </c>
      <c r="C50" s="124" t="e">
        <f ca="1">IF(tbl_coded[[#This Row],[ISIN]]="","",IF(tbl_coded[[#This Row],[Index]]&gt;$A$1,"",IF(_xll.BDP($B50&amp;" Corp",C$1)="#N/A N/A","",_xll.BDP($B50&amp;" Corp",C$1))))</f>
        <v>#NAME?</v>
      </c>
      <c r="D50" s="124" t="e">
        <f ca="1">IF(tbl_coded[[#This Row],[ISIN]]="","",IF(_xll.BDP($B50&amp;" Corp",D$1)="#N/A N/A","",_xll.BDP($B50&amp;" Corp",D$1)))</f>
        <v>#NAME?</v>
      </c>
      <c r="E50" s="124" t="e">
        <f ca="1">IF(tbl_coded[[#This Row],[ISIN]]="","",IF(_xll.BDP($B50&amp;" Corp",E$1)="#N/A N/A","--",_xll.BDP($B50&amp;" Corp",E$1)))</f>
        <v>#NAME?</v>
      </c>
      <c r="F50" s="124" t="e">
        <f ca="1">IF(tbl_coded[[#This Row],[ISIN]]="","",IF(_xll.BDS($B50&amp;" Corp",F$1)="#N/A Field Not Applicable","",_xll.BDS($B50&amp;" Corp",F$1)))</f>
        <v>#NAME?</v>
      </c>
      <c r="G50" s="124" t="e">
        <f ca="1">IF(tbl_coded[[#This Row],[ISIN]]="","",IF(_xll.BDP($F50&amp;" CompanyID",G$1)="#N/A Invalid Security","",_xll.BDP($F50&amp;" CompanyID",G$1)))</f>
        <v>#NAME?</v>
      </c>
      <c r="H50" s="124" t="e">
        <f ca="1">IF(tbl_coded[[#This Row],[ISIN]]="","",IF(_xll.BDP($B50&amp;" Corp",H$1)="#N/A N/A","--",_xll.BDP($B50&amp;" Corp",H$1)))</f>
        <v>#NAME?</v>
      </c>
      <c r="I50" s="124" t="e">
        <f ca="1">IF(tbl_coded[[#This Row],[ISIN]]="","",IF(_xll.BDP($B50&amp;" Corp",I$1)="#N/A N/A","--",_xll.BDP($B50&amp;" Corp",I$1)))</f>
        <v>#NAME?</v>
      </c>
      <c r="J50" s="124" t="e">
        <f ca="1">IF(tbl_coded[[#This Row],[ISIN]]="","",IF(_xll.BDP($B50&amp;" Corp",J$1)="#N/A N/A","--",_xll.BDP($B50&amp;" Corp",J$1)))</f>
        <v>#NAME?</v>
      </c>
      <c r="K50" s="124" t="e">
        <f ca="1">IF(tbl_coded[[#This Row],[ISIN]]="","",IF(_xll.BDP($B50&amp;" Corp",K$1)="#N/A N/A","--",_xll.BDP($B50&amp;" Corp",K$1)))</f>
        <v>#NAME?</v>
      </c>
      <c r="L50" s="124" t="e">
        <f ca="1">IF(tbl_coded[[#This Row],[ISIN]]="","",IF(_xll.BDP($B50&amp;" Corp",L$1)="#N/A N/A","--",_xll.BDP($B50&amp;" Corp",L$1)))</f>
        <v>#NAME?</v>
      </c>
      <c r="M50" s="124" t="e">
        <f ca="1">IF(tbl_coded[[#This Row],[ISIN]]="","",IF(_xll.BDP($B50&amp;" Corp",M$1)="#N/A N/A","--",_xll.BDP($B50&amp;" Corp",M$1)))</f>
        <v>#NAME?</v>
      </c>
      <c r="N50" s="124" t="e">
        <f ca="1">IF(tbl_coded[[#This Row],[ISIN]]="","",IF(_xll.BDP($B50&amp;" Corp",N$1)="#N/A N/A","--",_xll.BDP($B50&amp;" Corp",N$1)))</f>
        <v>#NAME?</v>
      </c>
      <c r="O50" s="124" t="e">
        <f ca="1">IF(tbl_coded[[#This Row],[ISIN]]="","",IF(_xll.BDP($B50&amp;" Corp",O$1)="#N/A N/A","--",_xll.BDP($B50&amp;" Corp",O$1)))</f>
        <v>#NAME?</v>
      </c>
      <c r="P50" s="124" t="e">
        <f ca="1">IF(tbl_coded[[#This Row],[ISIN]]="","",IF(_xll.BDP($B50&amp;" Corp",P$1)="#N/A N/A","--",_xll.BDP($B50&amp;" Corp",P$1)))</f>
        <v>#NAME?</v>
      </c>
      <c r="Q5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0" s="124" t="e">
        <f ca="1">IF(tbl_coded[[#This Row],[ISIN]]="","",IF(OR(_xll.BDP($B50&amp;" Corp",R$1)="#N/A N/A",_xll.BDP($B50&amp;" Corp",R$1)="#N/A Invalid Security",_xll.BDP($B50&amp;" Corp",R$1)="#N/A Field Not Applicable"),"--",_xll.BDP($B50&amp;" Corp",R$1)))</f>
        <v>#NAME?</v>
      </c>
      <c r="S50" s="124" t="e">
        <f ca="1">IF(tbl_coded[[#This Row],[ISIN]]="","",IF(OR(_xll.BDP($R50&amp;" Equity",S$1)="#N/A N/A",_xll.BDP($R50&amp;" Equity",S$1)="#N/A Invalid Security"),"--",_xll.BDP($R50&amp;" Equity",S$1)))</f>
        <v>#NAME?</v>
      </c>
      <c r="T50" s="124" t="e">
        <f ca="1">IF(tbl_coded[[#This Row],[ISIN]]="","",IF(OR(_xll.BDP($R50&amp;" Equity",T$1)="#N/A N/A",_xll.BDP($R50&amp;" Equity",T$1)="#N/A Invalid Security"),"--",_xll.BDP($R50&amp;" Equity",T$1)))</f>
        <v>#NAME?</v>
      </c>
      <c r="U50" s="124" t="e">
        <f ca="1">IF(tbl_coded[[#This Row],[ISIN]]="","",IF(OR(_xll.BDP($R50&amp;" Equity",U$1)="#N/A N/A",_xll.BDP($R50&amp;" Equity",U$1)="#N/A Invalid Security"),"--",_xll.BDP($R50&amp;" Equity",U$1)))</f>
        <v>#NAME?</v>
      </c>
      <c r="V50" s="124" t="e">
        <f ca="1">IF(tbl_coded[[#This Row],[ISIN]]="","",IF(OR(_xll.BDP($R50&amp;" Equity",V$1)="#N/A N/A",_xll.BDP($R50&amp;" Equity",V$1)="#N/A Invalid Security"),"--",_xll.BDP($R50&amp;" Equity",V$1)))</f>
        <v>#NAME?</v>
      </c>
      <c r="W50" s="124" t="e">
        <f ca="1">IF(tbl_coded[[#This Row],[ISIN]]="","",IF(OR(_xll.BDP($R50&amp;" Equity",W$1)="#N/A N/A",_xll.BDP($R50&amp;" Equity",W$1)="#N/A Invalid Security"),"--",_xll.BDP($R50&amp;" Equity",W$1)))</f>
        <v>#NAME?</v>
      </c>
      <c r="X50" s="124" t="e">
        <f ca="1">IF(tbl_coded[[#This Row],[ISIN]]="","",IF(OR(_xll.BDP($R50&amp;" Equity",X$1)="#N/A N/A",_xll.BDP($R50&amp;" Equity",X$1)="#N/A Invalid Security"),"--",_xll.BDP($R50&amp;" Equity",X$1)))</f>
        <v>#NAME?</v>
      </c>
      <c r="Y5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0" s="124" t="str">
        <f ca="1">IF(tbl_coded[[#This Row],[ISIN]]="","",IF(ISNUMBER(_xll.BDP(B50&amp;" Corp",Z$1)),_xll.BDP(B50&amp;" Corp",Z$1),""))</f>
        <v/>
      </c>
      <c r="AA50" s="124" t="str">
        <f ca="1">IF(tbl_coded[[#This Row],[ISIN]]="","",IF(ISNUMBER(_xll.BDP(B50&amp;" Corp",AA$1)),_xll.BDP(B50&amp;" Corp",AA$1),""))</f>
        <v/>
      </c>
      <c r="AB50" s="124" t="str">
        <f ca="1">IF(tbl_coded[[#This Row],[ISIN]]="","",IF(ISNUMBER(_xll.BDP(B50&amp;" Corp",AB$1)),_xll.BDP(B50&amp;" Corp",AB$1),""))</f>
        <v/>
      </c>
      <c r="AC50" s="124" t="str">
        <f ca="1">IF(tbl_coded[[#This Row],[ISIN]]="","",IF(ISNUMBER(_xll.BDP(B50&amp;" Corp",AC$1)),_xll.BDP(B50&amp;" Corp",AC$1),""))</f>
        <v/>
      </c>
      <c r="AD50" s="124" t="e">
        <f ca="1">IF(tbl_coded[[#This Row],[ISIN]]="","",IF((_xll.BDP(B50&amp;" Corp",AD$1))="#N/A Field Not Applicable","",_xll.BDP(B50&amp;" Corp",AD$1)))</f>
        <v>#NAME?</v>
      </c>
      <c r="AE50" s="124" t="e">
        <f ca="1">IF(tbl_coded[[#This Row],[ISIN]]="","",IF((_xll.BDP(B50&amp;" Corp",AE$1))="#N/A N/A","--",_xll.BDP(B50&amp;" Corp",AE$1)))</f>
        <v>#NAME?</v>
      </c>
      <c r="AF50" s="124" t="e">
        <f ca="1">IF(tbl_coded[[#This Row],[ISIN]]="","",IF(IFERROR(MATCH(H50,rtg_num[Moody''s],0)&gt;10,0),"HY",IF(IFERROR(MATCH(I50,rtg_num[S&amp;P],0)&gt;10,0),"HY",IF(IFERROR(MATCH(J50,rtg_num[Fitch],0)&gt;10,0),"HY",IF(H50&amp;I50&amp;J50="------","NR",IF(IFERROR(FIND("#N/A",Coded!H50),0)&amp;IFERROR(FIND("#N/A",Coded!H50),0)&amp;IFERROR(FIND("#N/A",Coded!H50),0)&lt;&gt;"000",IF(INDEX(美元债一级!$O:$O,MATCH(tbl_coded[[#This Row],[ISIN]],美元债一级!$I:$I,0))="--/--/--","NR","IG"),"IG"))))))</f>
        <v>#NAME?</v>
      </c>
      <c r="AG5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0" s="125" t="e">
        <f ca="1">IF(tbl_coded[[#This Row],[ISIN]]="","",IF(_xll.BDP($B50&amp;" Corp",AI$1)="#N/A N/A","--",_xll.BDP($B50&amp;" Corp",AI$1)))</f>
        <v>#NAME?</v>
      </c>
      <c r="AJ50" s="122" t="e">
        <f ca="1">IF(tbl_coded[[#This Row],[ISIN]]="","",IF(OR(_xll.BDP(_xll.BDP(tbl_coded[[#This Row],[ISIN]]&amp;" Corp", "ISSUER_EQUITY_TICKER")&amp;" Equity",AJ$1)="#N/A N/A"),"--",_xll.BDP(_xll.BDP(tbl_coded[[#This Row],[ISIN]]&amp;" Corp", "ISSUER_EQUITY_TICKER")&amp;" Equity",AJ$1)))</f>
        <v>#NAME?</v>
      </c>
      <c r="AK5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24" t="e">
        <f ca="1">IF(tbl_coded[[#This Row],[ISIN]]="","",IF(OR(_xll.BDP(_xll.BDP(tbl_coded[[#This Row],[ISIN]]&amp;" Corp", "ISSUER_EQUITY_TICKER")&amp;" Equity",AL$1)="#N/A N/A"),"--",_xll.BDP(_xll.BDP(tbl_coded[[#This Row],[ISIN]]&amp;" Corp", "ISSUER_EQUITY_TICKER")&amp;" Equity",AL$1)))</f>
        <v>#NAME?</v>
      </c>
      <c r="AM50" s="124" t="e">
        <f ca="1">IF(tbl_coded[[#This Row],[ISIN]]="","",IF(_xll.BDS($B50&amp;" Corp",AM$1)="#N/A Field Not Applicable","",_xll.BDS($B50&amp;" Corp",AM$1)))</f>
        <v>#NAME?</v>
      </c>
      <c r="AN50" s="124" t="e">
        <f ca="1">IF(tbl_coded[[#This Row],[ISIN]]="","",IF(_xll.BDP(tbl_coded[[#This Row],[KPW Provider BBID]]&amp;" CompanyID","NAME")="#N/A Invalid Security","",_xll.BDP(tbl_coded[[#This Row],[KPW Provider BBID]]&amp;" CompanyID","NAME")))</f>
        <v>#NAME?</v>
      </c>
      <c r="AO50" s="124" t="e">
        <f ca="1">IF(tbl_coded[[#This Row],[ISIN]]="","",IF(_xll.BDP(tbl_coded[[#This Row],[KPW Provider BBID]]&amp;" CompanyID",$AO$1)="#N/A Invalid Security","--",IF(_xll.BDP(tbl_coded[[#This Row],[KPW Provider BBID]]&amp;" CompanyID",$AO$1)="#N/A N/A","--",_xll.BDP(tbl_coded[[#This Row],[KPW Provider BBID]]&amp;" CompanyID",$AO$1))))</f>
        <v>#NAME?</v>
      </c>
      <c r="AP50" s="124" t="e">
        <f ca="1">IF(tbl_coded[[#This Row],[ISIN]]="","",IF(_xll.BDP(tbl_coded[[#This Row],[KPW Provider BBID]]&amp;" CompanyID",$AP$1)="#N/A Invalid Security","--",IF(_xll.BDP(tbl_coded[[#This Row],[KPW Provider BBID]]&amp;" CompanyID",$AP$1)="#N/A N/A","--",_xll.BDP(tbl_coded[[#This Row],[KPW Provider BBID]]&amp;" CompanyID",$AP$1))))</f>
        <v>#NAME?</v>
      </c>
      <c r="AQ50" s="124" t="e">
        <f ca="1">IF(tbl_coded[[#This Row],[ISIN]]="","",IF(_xll.BDP(tbl_coded[[#This Row],[KPW Provider BBID]]&amp;" CompanyID",$AQ$1)="#N/A Invalid Security","--",IF(_xll.BDP(tbl_coded[[#This Row],[KPW Provider BBID]]&amp;" CompanyID",$AQ$1)="#N/A N/A","--",_xll.BDP(tbl_coded[[#This Row],[KPW Provider BBID]]&amp;" CompanyID",$AQ$1))))</f>
        <v>#NAME?</v>
      </c>
      <c r="AR50" s="124" t="e">
        <f ca="1">IF(tbl_coded[[#This Row],[ISIN]]="","",tbl_coded[[#This Row],[穆迪KPW评级]]&amp;"/"&amp;tbl_coded[[#This Row],[SPKPW评级]]&amp;"/"&amp;tbl_coded[[#This Row],[FITCHKPW评级]])</f>
        <v>#NAME?</v>
      </c>
      <c r="AS50" s="124" t="e">
        <f ca="1">IF(tbl_coded[[#This Row],[ISIN]]="","",IF(OR(_xll.BDP($B50&amp;" Corp",AS$1)="#N/A N/A"),"--",_xll.BDP($B50&amp;" Corp",AS$1)))</f>
        <v>#NAME?</v>
      </c>
      <c r="AT50" s="124" t="e">
        <f ca="1">IF(tbl_coded[[#This Row],[ISIN]]="","",IF(_xll.BDS($B50&amp;" Corp",AT$1)="#N/A Field Not Applicable","",_xll.BDS($B50&amp;" Corp",AT$1)))</f>
        <v>#NAME?</v>
      </c>
      <c r="AU50" s="124" t="e">
        <f ca="1">IF(tbl_coded[[#This Row],[SBLC Provider BBID]]="","",_xll.BDP(tbl_coded[[#This Row],[SBLC Provider BBID]]&amp;" CompanyID","NAME"))</f>
        <v>#NAME?</v>
      </c>
      <c r="AV50" s="124" t="e">
        <f ca="1">IF(tbl_coded[[#This Row],[ISIN]]="","",IF(OR(_xll.BDP($B50&amp;" Corp",AV$1)="#N/A N/A"),"--",TEXT(_xll.BDP($B50&amp;" Corp",AV$1),"yyyy/mm/dd")))</f>
        <v>#NAME?</v>
      </c>
      <c r="AW50" s="124" t="e">
        <f ca="1">IF(tbl_coded[[#This Row],[ISIN]]="","",IF(OR(_xll.BDP($B50&amp;" Corp",AW$1)="#N/A N/A"),"--",TEXT(_xll.BDP($B50&amp;" Corp",AW$1),"yyyy/mm/dd")))</f>
        <v>#NAME?</v>
      </c>
      <c r="AX50" s="124" t="e">
        <f ca="1">IF(tbl_coded[[#This Row],[ISIN]]="","",IF(OR(_xll.BDP($B50&amp;" Corp",AX$1)="#N/A N/A"),"--",TEXT(_xll.BDP($B50&amp;" Corp",AX$1),"yyyy/mm/dd")))</f>
        <v>#NAME?</v>
      </c>
      <c r="AY50" s="124" t="e">
        <f ca="1">IF(tbl_coded[[#This Row],[ISIN]]="","",IF(OR(_xll.BDP($B50&amp;" Corp",AY$1)="#N/A Field Not Applicable"),"--",TEXT(_xll.BDP($B50&amp;" Corp",AY$1),"yyyy/mm/dd")))</f>
        <v>#NAME?</v>
      </c>
      <c r="AZ50" s="124" t="e">
        <f ca="1">IF(tbl_coded[[#This Row],[ISIN]]="","",IF(OR(_xll.BDP($B50&amp;" Corp",AZ$1)="#N/A N/A"),"--",_xll.BDP($B50&amp;" Corp",AZ$1)))</f>
        <v>#NAME?</v>
      </c>
      <c r="BA50" s="124" t="e">
        <f ca="1">IF(tbl_coded[[#This Row],[ISIN]]="","",IF(OR(_xll.BDP($B50&amp;" Corp",BA$1)="#N/A N/A"),"--",_xll.BDP($B50&amp;" Corp",BA$1)))</f>
        <v>#NAME?</v>
      </c>
      <c r="BB50" s="124" t="e">
        <f ca="1">IF(tbl_coded[[#This Row],[ISIN]]="","",IF(OR(_xll.BDP($B50&amp;" Corp",BB$1)="#N/A N/A"),"--",_xll.BDP($B50&amp;" Corp",BB$1)))</f>
        <v>#NAME?</v>
      </c>
      <c r="BC50" s="124" t="e">
        <f ca="1">IF(tbl_coded[[#This Row],[ISIN]]="","",IF(OR(_xll.BDP($B50&amp;" Corp",BC$1)="#N/A Field Not Applicable"),"--",_xll.BDP($B50&amp;" Corp",BC$1)))</f>
        <v>#NAME?</v>
      </c>
      <c r="BD50" s="124" t="e">
        <f ca="1">IF(tbl_coded[[#This Row],[ISIN]]="","",IF(OR(_xll.BDP($B50&amp;" Corp",BD$1)="#N/A Field Not Applicable"),"--",_xll.BDP($B50&amp;" Corp",BD$1)))</f>
        <v>#NAME?</v>
      </c>
      <c r="BE50" s="124" t="e">
        <f ca="1">IF(tbl_coded[[#This Row],[ISIN]]="","",IF(OR(_xll.BDP($B50&amp;" Corp",BE$1)="#N/A Field Not Applicable"),"--",_xll.BDP($B50&amp;" Corp",BE$1)))</f>
        <v>#NAME?</v>
      </c>
      <c r="BF50" s="124" t="e">
        <f ca="1">IF(tbl_coded[[#This Row],[ISIN]]="","",IF(OR(_xll.BDP($B50&amp;" Corp",BF$1)="#N/A Field Not Applicable"),"--",_xll.BDP($B50&amp;" Corp",BF$1)))</f>
        <v>#NAME?</v>
      </c>
      <c r="BG50" s="124" t="e">
        <f ca="1">IF(tbl_coded[[#This Row],[ISIN]]="","",IF(OR(_xll.BDP($B50&amp;" Corp",BG$1)="#N/A Field Not Applicable"),"--",IF(_xll.BDP($B50&amp;" Corp",BG$1)="#N/A N/A","N",_xll.BDP($B50&amp;" Corp",BG$1))))</f>
        <v>#NAME?</v>
      </c>
      <c r="BH50" s="124" t="e">
        <f ca="1">IF(tbl_coded[[#This Row],[ISIN]]="","",IF(OR(_xll.BDP($B50&amp;" Corp",BH$1)="#N/A N/A"),"",_xll.BDP($B50&amp;" Corp",BH$1)))</f>
        <v>#NAME?</v>
      </c>
      <c r="BI50" s="124" t="e">
        <f ca="1">IF(tbl_coded[[#This Row],[ISIN]]="","",IF(OR(tbl_coded[[#This Row],[Parent company tiker]]=""),"",IF(_xll.BDP(tbl_coded[[#This Row],[Parent company tiker]]&amp;" Equity",BI$1)="#N/A N/A","--",_xll.BDP(tbl_coded[[#This Row],[Parent company tiker]]&amp;" Equity",BI$1))))</f>
        <v>#NAME?</v>
      </c>
      <c r="BJ50" s="124" t="e">
        <f ca="1">IF(tbl_coded[[#This Row],[ISIN]]="","",IF(OR(tbl_coded[[#This Row],[Parent company tiker]]=""),"",IF(_xll.BDP(tbl_coded[[#This Row],[Parent company tiker]]&amp;" Equity",BJ$1)="#N/A N/A","--",_xll.BDP(tbl_coded[[#This Row],[Parent company tiker]]&amp;" Equity",BJ$1))))</f>
        <v>#NAME?</v>
      </c>
      <c r="BK50" s="124" t="e">
        <f ca="1">IF(tbl_coded[[#This Row],[ISIN]]="","",IF(OR(tbl_coded[[#This Row],[Parent company tiker]]=""),"",IF(_xll.BDP(tbl_coded[[#This Row],[Parent company tiker]]&amp;" Equity",BK$1)="#N/A N/A","--",_xll.BDP(tbl_coded[[#This Row],[Parent company tiker]]&amp;" Equity",BK$1))))</f>
        <v>#NAME?</v>
      </c>
      <c r="BL50" s="124" t="e">
        <f ca="1">IF(tbl_coded[[#This Row],[ISIN]]="","",IF(OR(tbl_coded[[#This Row],[Parent company tiker]]=""),"",IF(_xll.BDP(tbl_coded[[#This Row],[Parent company tiker]]&amp;" Equity",BL$1)="#N/A N/A","--",_xll.BDP(tbl_coded[[#This Row],[Parent company tiker]]&amp;" Equity",BL$1))))</f>
        <v>#NAME?</v>
      </c>
      <c r="BM5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0" s="124" t="e">
        <f ca="1">IF(tbl_coded[[#This Row],[Column9]]&lt;&gt;"--",tbl_coded[[#This Row],[G''tor rating]],IF(tbl_coded[[#This Row],[KPW Name]]&lt;&gt;"",tbl_coded[[#This Row],[KPW Rating]],IF(tbl_coded[[#This Row],[Parent company tiker]]&lt;&gt;"",tbl_coded[[#This Row],[parent评级]],tbl_coded[[#This Row],[Issuer rating]])))</f>
        <v>#NAME?</v>
      </c>
      <c r="BO50" s="159" t="str">
        <f ca="1">IFERROR(IF(tbl_coded[[#This Row],[GREEN]]="Y","GREEN",IF(tbl_coded[[#This Row],[SUSTAINABLE]]="Y","SUSTAINABLE",IF(tbl_coded[[#This Row],[SOCIAL]]="Y","SOCIAL",IF(tbl_coded[[#This Row],[Sustainable linked]]="Y","SUSTAINABLE LINKED"," ")))),"")</f>
        <v/>
      </c>
      <c r="BP50" s="124"/>
    </row>
    <row r="51" spans="1:68" ht="15" customHeight="1">
      <c r="A51" s="119">
        <v>49</v>
      </c>
      <c r="B51" s="120" t="str">
        <f>IF(美元债一级!$C$4:$C$1048576&lt;&gt;"",美元债一级!C52,"")</f>
        <v>XS2688515266</v>
      </c>
      <c r="C51" s="124" t="e">
        <f ca="1">IF(tbl_coded[[#This Row],[ISIN]]="","",IF(tbl_coded[[#This Row],[Index]]&gt;$A$1,"",IF(_xll.BDP($B51&amp;" Corp",C$1)="#N/A N/A","",_xll.BDP($B51&amp;" Corp",C$1))))</f>
        <v>#NAME?</v>
      </c>
      <c r="D51" s="124" t="e">
        <f ca="1">IF(tbl_coded[[#This Row],[ISIN]]="","",IF(_xll.BDP($B51&amp;" Corp",D$1)="#N/A N/A","",_xll.BDP($B51&amp;" Corp",D$1)))</f>
        <v>#NAME?</v>
      </c>
      <c r="E51" s="124" t="e">
        <f ca="1">IF(tbl_coded[[#This Row],[ISIN]]="","",IF(_xll.BDP($B51&amp;" Corp",E$1)="#N/A N/A","--",_xll.BDP($B51&amp;" Corp",E$1)))</f>
        <v>#NAME?</v>
      </c>
      <c r="F51" s="124" t="e">
        <f ca="1">IF(tbl_coded[[#This Row],[ISIN]]="","",IF(_xll.BDS($B51&amp;" Corp",F$1)="#N/A Field Not Applicable","",_xll.BDS($B51&amp;" Corp",F$1)))</f>
        <v>#NAME?</v>
      </c>
      <c r="G51" s="124" t="e">
        <f ca="1">IF(tbl_coded[[#This Row],[ISIN]]="","",IF(_xll.BDP($F51&amp;" CompanyID",G$1)="#N/A Invalid Security","",_xll.BDP($F51&amp;" CompanyID",G$1)))</f>
        <v>#NAME?</v>
      </c>
      <c r="H51" s="124" t="e">
        <f ca="1">IF(tbl_coded[[#This Row],[ISIN]]="","",IF(_xll.BDP($B51&amp;" Corp",H$1)="#N/A N/A","--",_xll.BDP($B51&amp;" Corp",H$1)))</f>
        <v>#NAME?</v>
      </c>
      <c r="I51" s="124" t="e">
        <f ca="1">IF(tbl_coded[[#This Row],[ISIN]]="","",IF(_xll.BDP($B51&amp;" Corp",I$1)="#N/A N/A","--",_xll.BDP($B51&amp;" Corp",I$1)))</f>
        <v>#NAME?</v>
      </c>
      <c r="J51" s="124" t="e">
        <f ca="1">IF(tbl_coded[[#This Row],[ISIN]]="","",IF(_xll.BDP($B51&amp;" Corp",J$1)="#N/A N/A","--",_xll.BDP($B51&amp;" Corp",J$1)))</f>
        <v>#NAME?</v>
      </c>
      <c r="K51" s="124" t="e">
        <f ca="1">IF(tbl_coded[[#This Row],[ISIN]]="","",IF(_xll.BDP($B51&amp;" Corp",K$1)="#N/A N/A","--",_xll.BDP($B51&amp;" Corp",K$1)))</f>
        <v>#NAME?</v>
      </c>
      <c r="L51" s="124" t="e">
        <f ca="1">IF(tbl_coded[[#This Row],[ISIN]]="","",IF(_xll.BDP($B51&amp;" Corp",L$1)="#N/A N/A","--",_xll.BDP($B51&amp;" Corp",L$1)))</f>
        <v>#NAME?</v>
      </c>
      <c r="M51" s="124" t="e">
        <f ca="1">IF(tbl_coded[[#This Row],[ISIN]]="","",IF(_xll.BDP($B51&amp;" Corp",M$1)="#N/A N/A","--",_xll.BDP($B51&amp;" Corp",M$1)))</f>
        <v>#NAME?</v>
      </c>
      <c r="N51" s="124" t="e">
        <f ca="1">IF(tbl_coded[[#This Row],[ISIN]]="","",IF(_xll.BDP($B51&amp;" Corp",N$1)="#N/A N/A","--",_xll.BDP($B51&amp;" Corp",N$1)))</f>
        <v>#NAME?</v>
      </c>
      <c r="O51" s="124" t="e">
        <f ca="1">IF(tbl_coded[[#This Row],[ISIN]]="","",IF(_xll.BDP($B51&amp;" Corp",O$1)="#N/A N/A","--",_xll.BDP($B51&amp;" Corp",O$1)))</f>
        <v>#NAME?</v>
      </c>
      <c r="P51" s="124" t="e">
        <f ca="1">IF(tbl_coded[[#This Row],[ISIN]]="","",IF(_xll.BDP($B51&amp;" Corp",P$1)="#N/A N/A","--",_xll.BDP($B51&amp;" Corp",P$1)))</f>
        <v>#NAME?</v>
      </c>
      <c r="Q5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1" s="124" t="e">
        <f ca="1">IF(tbl_coded[[#This Row],[ISIN]]="","",IF(OR(_xll.BDP($B51&amp;" Corp",R$1)="#N/A N/A",_xll.BDP($B51&amp;" Corp",R$1)="#N/A Invalid Security",_xll.BDP($B51&amp;" Corp",R$1)="#N/A Field Not Applicable"),"--",_xll.BDP($B51&amp;" Corp",R$1)))</f>
        <v>#NAME?</v>
      </c>
      <c r="S51" s="124" t="e">
        <f ca="1">IF(tbl_coded[[#This Row],[ISIN]]="","",IF(OR(_xll.BDP($R51&amp;" Equity",S$1)="#N/A N/A",_xll.BDP($R51&amp;" Equity",S$1)="#N/A Invalid Security"),"--",_xll.BDP($R51&amp;" Equity",S$1)))</f>
        <v>#NAME?</v>
      </c>
      <c r="T51" s="124" t="e">
        <f ca="1">IF(tbl_coded[[#This Row],[ISIN]]="","",IF(OR(_xll.BDP($R51&amp;" Equity",T$1)="#N/A N/A",_xll.BDP($R51&amp;" Equity",T$1)="#N/A Invalid Security"),"--",_xll.BDP($R51&amp;" Equity",T$1)))</f>
        <v>#NAME?</v>
      </c>
      <c r="U51" s="124" t="e">
        <f ca="1">IF(tbl_coded[[#This Row],[ISIN]]="","",IF(OR(_xll.BDP($R51&amp;" Equity",U$1)="#N/A N/A",_xll.BDP($R51&amp;" Equity",U$1)="#N/A Invalid Security"),"--",_xll.BDP($R51&amp;" Equity",U$1)))</f>
        <v>#NAME?</v>
      </c>
      <c r="V51" s="124" t="e">
        <f ca="1">IF(tbl_coded[[#This Row],[ISIN]]="","",IF(OR(_xll.BDP($R51&amp;" Equity",V$1)="#N/A N/A",_xll.BDP($R51&amp;" Equity",V$1)="#N/A Invalid Security"),"--",_xll.BDP($R51&amp;" Equity",V$1)))</f>
        <v>#NAME?</v>
      </c>
      <c r="W51" s="124" t="e">
        <f ca="1">IF(tbl_coded[[#This Row],[ISIN]]="","",IF(OR(_xll.BDP($R51&amp;" Equity",W$1)="#N/A N/A",_xll.BDP($R51&amp;" Equity",W$1)="#N/A Invalid Security"),"--",_xll.BDP($R51&amp;" Equity",W$1)))</f>
        <v>#NAME?</v>
      </c>
      <c r="X51" s="124" t="e">
        <f ca="1">IF(tbl_coded[[#This Row],[ISIN]]="","",IF(OR(_xll.BDP($R51&amp;" Equity",X$1)="#N/A N/A",_xll.BDP($R51&amp;" Equity",X$1)="#N/A Invalid Security"),"--",_xll.BDP($R51&amp;" Equity",X$1)))</f>
        <v>#NAME?</v>
      </c>
      <c r="Y5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1" s="124" t="str">
        <f ca="1">IF(tbl_coded[[#This Row],[ISIN]]="","",IF(ISNUMBER(_xll.BDP(B51&amp;" Corp",Z$1)),_xll.BDP(B51&amp;" Corp",Z$1),""))</f>
        <v/>
      </c>
      <c r="AA51" s="124" t="str">
        <f ca="1">IF(tbl_coded[[#This Row],[ISIN]]="","",IF(ISNUMBER(_xll.BDP(B51&amp;" Corp",AA$1)),_xll.BDP(B51&amp;" Corp",AA$1),""))</f>
        <v/>
      </c>
      <c r="AB51" s="124" t="str">
        <f ca="1">IF(tbl_coded[[#This Row],[ISIN]]="","",IF(ISNUMBER(_xll.BDP(B51&amp;" Corp",AB$1)),_xll.BDP(B51&amp;" Corp",AB$1),""))</f>
        <v/>
      </c>
      <c r="AC51" s="124" t="str">
        <f ca="1">IF(tbl_coded[[#This Row],[ISIN]]="","",IF(ISNUMBER(_xll.BDP(B51&amp;" Corp",AC$1)),_xll.BDP(B51&amp;" Corp",AC$1),""))</f>
        <v/>
      </c>
      <c r="AD51" s="124" t="e">
        <f ca="1">IF(tbl_coded[[#This Row],[ISIN]]="","",IF((_xll.BDP(B51&amp;" Corp",AD$1))="#N/A Field Not Applicable","",_xll.BDP(B51&amp;" Corp",AD$1)))</f>
        <v>#NAME?</v>
      </c>
      <c r="AE51" s="124" t="e">
        <f ca="1">IF(tbl_coded[[#This Row],[ISIN]]="","",IF((_xll.BDP(B51&amp;" Corp",AE$1))="#N/A N/A","--",_xll.BDP(B51&amp;" Corp",AE$1)))</f>
        <v>#NAME?</v>
      </c>
      <c r="AF51" s="124" t="e">
        <f ca="1">IF(tbl_coded[[#This Row],[ISIN]]="","",IF(IFERROR(MATCH(H51,rtg_num[Moody''s],0)&gt;10,0),"HY",IF(IFERROR(MATCH(I51,rtg_num[S&amp;P],0)&gt;10,0),"HY",IF(IFERROR(MATCH(J51,rtg_num[Fitch],0)&gt;10,0),"HY",IF(H51&amp;I51&amp;J51="------","NR",IF(IFERROR(FIND("#N/A",Coded!H51),0)&amp;IFERROR(FIND("#N/A",Coded!H51),0)&amp;IFERROR(FIND("#N/A",Coded!H51),0)&lt;&gt;"000",IF(INDEX(美元债一级!$O:$O,MATCH(tbl_coded[[#This Row],[ISIN]],美元债一级!$I:$I,0))="--/--/--","NR","IG"),"IG"))))))</f>
        <v>#NAME?</v>
      </c>
      <c r="AG5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1" s="125" t="e">
        <f ca="1">IF(tbl_coded[[#This Row],[ISIN]]="","",IF(_xll.BDP($B51&amp;" Corp",AI$1)="#N/A N/A","--",_xll.BDP($B51&amp;" Corp",AI$1)))</f>
        <v>#NAME?</v>
      </c>
      <c r="AJ51" s="122" t="e">
        <f ca="1">IF(tbl_coded[[#This Row],[ISIN]]="","",IF(OR(_xll.BDP(_xll.BDP(tbl_coded[[#This Row],[ISIN]]&amp;" Corp", "ISSUER_EQUITY_TICKER")&amp;" Equity",AJ$1)="#N/A N/A"),"--",_xll.BDP(_xll.BDP(tbl_coded[[#This Row],[ISIN]]&amp;" Corp", "ISSUER_EQUITY_TICKER")&amp;" Equity",AJ$1)))</f>
        <v>#NAME?</v>
      </c>
      <c r="AK5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24" t="e">
        <f ca="1">IF(tbl_coded[[#This Row],[ISIN]]="","",IF(OR(_xll.BDP(_xll.BDP(tbl_coded[[#This Row],[ISIN]]&amp;" Corp", "ISSUER_EQUITY_TICKER")&amp;" Equity",AL$1)="#N/A N/A"),"--",_xll.BDP(_xll.BDP(tbl_coded[[#This Row],[ISIN]]&amp;" Corp", "ISSUER_EQUITY_TICKER")&amp;" Equity",AL$1)))</f>
        <v>#NAME?</v>
      </c>
      <c r="AM51" s="124" t="s">
        <v>447</v>
      </c>
      <c r="AN51" s="124" t="e">
        <f ca="1">IF(tbl_coded[[#This Row],[ISIN]]="","",IF(_xll.BDP(tbl_coded[[#This Row],[KPW Provider BBID]]&amp;" CompanyID","NAME")="#N/A Invalid Security","",_xll.BDP(tbl_coded[[#This Row],[KPW Provider BBID]]&amp;" CompanyID","NAME")))</f>
        <v>#NAME?</v>
      </c>
      <c r="AO51" s="124" t="e">
        <f ca="1">IF(tbl_coded[[#This Row],[ISIN]]="","",IF(_xll.BDP(tbl_coded[[#This Row],[KPW Provider BBID]]&amp;" CompanyID",$AO$1)="#N/A Invalid Security","--",IF(_xll.BDP(tbl_coded[[#This Row],[KPW Provider BBID]]&amp;" CompanyID",$AO$1)="#N/A N/A","--",_xll.BDP(tbl_coded[[#This Row],[KPW Provider BBID]]&amp;" CompanyID",$AO$1))))</f>
        <v>#NAME?</v>
      </c>
      <c r="AP51" s="124" t="e">
        <f ca="1">IF(tbl_coded[[#This Row],[ISIN]]="","",IF(_xll.BDP(tbl_coded[[#This Row],[KPW Provider BBID]]&amp;" CompanyID",$AP$1)="#N/A Invalid Security","--",IF(_xll.BDP(tbl_coded[[#This Row],[KPW Provider BBID]]&amp;" CompanyID",$AP$1)="#N/A N/A","--",_xll.BDP(tbl_coded[[#This Row],[KPW Provider BBID]]&amp;" CompanyID",$AP$1))))</f>
        <v>#NAME?</v>
      </c>
      <c r="AQ51" s="124" t="e">
        <f ca="1">IF(tbl_coded[[#This Row],[ISIN]]="","",IF(_xll.BDP(tbl_coded[[#This Row],[KPW Provider BBID]]&amp;" CompanyID",$AQ$1)="#N/A Invalid Security","--",IF(_xll.BDP(tbl_coded[[#This Row],[KPW Provider BBID]]&amp;" CompanyID",$AQ$1)="#N/A N/A","--",_xll.BDP(tbl_coded[[#This Row],[KPW Provider BBID]]&amp;" CompanyID",$AQ$1))))</f>
        <v>#NAME?</v>
      </c>
      <c r="AR51" s="124" t="e">
        <f ca="1">IF(tbl_coded[[#This Row],[ISIN]]="","",tbl_coded[[#This Row],[穆迪KPW评级]]&amp;"/"&amp;tbl_coded[[#This Row],[SPKPW评级]]&amp;"/"&amp;tbl_coded[[#This Row],[FITCHKPW评级]])</f>
        <v>#NAME?</v>
      </c>
      <c r="AS51" s="124" t="e">
        <f ca="1">IF(tbl_coded[[#This Row],[ISIN]]="","",IF(OR(_xll.BDP($B51&amp;" Corp",AS$1)="#N/A N/A"),"--",_xll.BDP($B51&amp;" Corp",AS$1)))</f>
        <v>#NAME?</v>
      </c>
      <c r="AT51" s="124" t="e">
        <f ca="1">IF(tbl_coded[[#This Row],[ISIN]]="","",IF(_xll.BDS($B51&amp;" Corp",AT$1)="#N/A Field Not Applicable","",_xll.BDS($B51&amp;" Corp",AT$1)))</f>
        <v>#NAME?</v>
      </c>
      <c r="AU51" s="124" t="e">
        <f ca="1">IF(tbl_coded[[#This Row],[SBLC Provider BBID]]="","",_xll.BDP(tbl_coded[[#This Row],[SBLC Provider BBID]]&amp;" CompanyID","NAME"))</f>
        <v>#NAME?</v>
      </c>
      <c r="AV51" s="124" t="e">
        <f ca="1">IF(tbl_coded[[#This Row],[ISIN]]="","",IF(OR(_xll.BDP($B51&amp;" Corp",AV$1)="#N/A N/A"),"--",TEXT(_xll.BDP($B51&amp;" Corp",AV$1),"yyyy/mm/dd")))</f>
        <v>#NAME?</v>
      </c>
      <c r="AW51" s="124" t="e">
        <f ca="1">IF(tbl_coded[[#This Row],[ISIN]]="","",IF(OR(_xll.BDP($B51&amp;" Corp",AW$1)="#N/A N/A"),"--",TEXT(_xll.BDP($B51&amp;" Corp",AW$1),"yyyy/mm/dd")))</f>
        <v>#NAME?</v>
      </c>
      <c r="AX51" s="124" t="e">
        <f ca="1">IF(tbl_coded[[#This Row],[ISIN]]="","",IF(OR(_xll.BDP($B51&amp;" Corp",AX$1)="#N/A N/A"),"--",TEXT(_xll.BDP($B51&amp;" Corp",AX$1),"yyyy/mm/dd")))</f>
        <v>#NAME?</v>
      </c>
      <c r="AY51" s="124" t="e">
        <f ca="1">IF(tbl_coded[[#This Row],[ISIN]]="","",IF(OR(_xll.BDP($B51&amp;" Corp",AY$1)="#N/A Field Not Applicable"),"--",TEXT(_xll.BDP($B51&amp;" Corp",AY$1),"yyyy/mm/dd")))</f>
        <v>#NAME?</v>
      </c>
      <c r="AZ51" s="124" t="e">
        <f ca="1">IF(tbl_coded[[#This Row],[ISIN]]="","",IF(OR(_xll.BDP($B51&amp;" Corp",AZ$1)="#N/A N/A"),"--",_xll.BDP($B51&amp;" Corp",AZ$1)))</f>
        <v>#NAME?</v>
      </c>
      <c r="BA51" s="124" t="e">
        <f ca="1">IF(tbl_coded[[#This Row],[ISIN]]="","",IF(OR(_xll.BDP($B51&amp;" Corp",BA$1)="#N/A N/A"),"--",_xll.BDP($B51&amp;" Corp",BA$1)))</f>
        <v>#NAME?</v>
      </c>
      <c r="BB51" s="124" t="e">
        <f ca="1">IF(tbl_coded[[#This Row],[ISIN]]="","",IF(OR(_xll.BDP($B51&amp;" Corp",BB$1)="#N/A N/A"),"--",_xll.BDP($B51&amp;" Corp",BB$1)))</f>
        <v>#NAME?</v>
      </c>
      <c r="BC51" s="124" t="e">
        <f ca="1">IF(tbl_coded[[#This Row],[ISIN]]="","",IF(OR(_xll.BDP($B51&amp;" Corp",BC$1)="#N/A Field Not Applicable"),"--",_xll.BDP($B51&amp;" Corp",BC$1)))</f>
        <v>#NAME?</v>
      </c>
      <c r="BD51" s="124" t="e">
        <f ca="1">IF(tbl_coded[[#This Row],[ISIN]]="","",IF(OR(_xll.BDP($B51&amp;" Corp",BD$1)="#N/A Field Not Applicable"),"--",_xll.BDP($B51&amp;" Corp",BD$1)))</f>
        <v>#NAME?</v>
      </c>
      <c r="BE51" s="124" t="e">
        <f ca="1">IF(tbl_coded[[#This Row],[ISIN]]="","",IF(OR(_xll.BDP($B51&amp;" Corp",BE$1)="#N/A Field Not Applicable"),"--",_xll.BDP($B51&amp;" Corp",BE$1)))</f>
        <v>#NAME?</v>
      </c>
      <c r="BF51" s="124" t="e">
        <f ca="1">IF(tbl_coded[[#This Row],[ISIN]]="","",IF(OR(_xll.BDP($B51&amp;" Corp",BF$1)="#N/A Field Not Applicable"),"--",_xll.BDP($B51&amp;" Corp",BF$1)))</f>
        <v>#NAME?</v>
      </c>
      <c r="BG51" s="124" t="e">
        <f ca="1">IF(tbl_coded[[#This Row],[ISIN]]="","",IF(OR(_xll.BDP($B51&amp;" Corp",BG$1)="#N/A Field Not Applicable"),"--",IF(_xll.BDP($B51&amp;" Corp",BG$1)="#N/A N/A","N",_xll.BDP($B51&amp;" Corp",BG$1))))</f>
        <v>#NAME?</v>
      </c>
      <c r="BH51" s="124" t="e">
        <f ca="1">IF(tbl_coded[[#This Row],[ISIN]]="","",IF(OR(_xll.BDP($B51&amp;" Corp",BH$1)="#N/A N/A"),"",_xll.BDP($B51&amp;" Corp",BH$1)))</f>
        <v>#NAME?</v>
      </c>
      <c r="BI51" s="124" t="e">
        <f ca="1">IF(tbl_coded[[#This Row],[ISIN]]="","",IF(OR(tbl_coded[[#This Row],[Parent company tiker]]=""),"",IF(_xll.BDP(tbl_coded[[#This Row],[Parent company tiker]]&amp;" Equity",BI$1)="#N/A N/A","--",_xll.BDP(tbl_coded[[#This Row],[Parent company tiker]]&amp;" Equity",BI$1))))</f>
        <v>#NAME?</v>
      </c>
      <c r="BJ51" s="124" t="e">
        <f ca="1">IF(tbl_coded[[#This Row],[ISIN]]="","",IF(OR(tbl_coded[[#This Row],[Parent company tiker]]=""),"",IF(_xll.BDP(tbl_coded[[#This Row],[Parent company tiker]]&amp;" Equity",BJ$1)="#N/A N/A","--",_xll.BDP(tbl_coded[[#This Row],[Parent company tiker]]&amp;" Equity",BJ$1))))</f>
        <v>#NAME?</v>
      </c>
      <c r="BK51" s="124" t="e">
        <f ca="1">IF(tbl_coded[[#This Row],[ISIN]]="","",IF(OR(tbl_coded[[#This Row],[Parent company tiker]]=""),"",IF(_xll.BDP(tbl_coded[[#This Row],[Parent company tiker]]&amp;" Equity",BK$1)="#N/A N/A","--",_xll.BDP(tbl_coded[[#This Row],[Parent company tiker]]&amp;" Equity",BK$1))))</f>
        <v>#NAME?</v>
      </c>
      <c r="BL51" s="124" t="e">
        <f ca="1">IF(tbl_coded[[#This Row],[ISIN]]="","",IF(OR(tbl_coded[[#This Row],[Parent company tiker]]=""),"",IF(_xll.BDP(tbl_coded[[#This Row],[Parent company tiker]]&amp;" Equity",BL$1)="#N/A N/A","--",_xll.BDP(tbl_coded[[#This Row],[Parent company tiker]]&amp;" Equity",BL$1))))</f>
        <v>#NAME?</v>
      </c>
      <c r="BM5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1" s="124" t="e">
        <f ca="1">IF(tbl_coded[[#This Row],[Column9]]&lt;&gt;"--",tbl_coded[[#This Row],[G''tor rating]],IF(tbl_coded[[#This Row],[KPW Name]]&lt;&gt;"",tbl_coded[[#This Row],[KPW Rating]],IF(tbl_coded[[#This Row],[Parent company tiker]]&lt;&gt;"",tbl_coded[[#This Row],[parent评级]],tbl_coded[[#This Row],[Issuer rating]])))</f>
        <v>#NAME?</v>
      </c>
      <c r="BO51" s="159" t="str">
        <f ca="1">IFERROR(IF(tbl_coded[[#This Row],[GREEN]]="Y","GREEN",IF(tbl_coded[[#This Row],[SUSTAINABLE]]="Y","SUSTAINABLE",IF(tbl_coded[[#This Row],[SOCIAL]]="Y","SOCIAL",IF(tbl_coded[[#This Row],[Sustainable linked]]="Y","SUSTAINABLE LINKED"," ")))),"")</f>
        <v/>
      </c>
      <c r="BP51" s="124"/>
    </row>
    <row r="52" spans="1:68" ht="15" customHeight="1">
      <c r="A52" s="119">
        <v>50</v>
      </c>
      <c r="B52" s="120" t="str">
        <f>IF(美元债一级!$C$4:$C$1048576&lt;&gt;"",美元债一级!C53,"")</f>
        <v>XS2672161267</v>
      </c>
      <c r="C52" s="122" t="e">
        <f ca="1">IF(tbl_coded[[#This Row],[ISIN]]="","",IF(tbl_coded[[#This Row],[Index]]&gt;$A$1,"",IF(_xll.BDP($B52&amp;" Corp",C$1)="#N/A N/A","",_xll.BDP($B52&amp;" Corp",C$1))))</f>
        <v>#NAME?</v>
      </c>
      <c r="D52" s="122" t="e">
        <f ca="1">IF(tbl_coded[[#This Row],[ISIN]]="","",IF(_xll.BDP($B52&amp;" Corp",D$1)="#N/A N/A","",_xll.BDP($B52&amp;" Corp",D$1)))</f>
        <v>#NAME?</v>
      </c>
      <c r="E52" s="122" t="e">
        <f ca="1">IF(tbl_coded[[#This Row],[ISIN]]="","",IF(_xll.BDP($B52&amp;" Corp",E$1)="#N/A N/A","--",_xll.BDP($B52&amp;" Corp",E$1)))</f>
        <v>#NAME?</v>
      </c>
      <c r="F52" s="122" t="e">
        <f ca="1">IF(tbl_coded[[#This Row],[ISIN]]="","",IF(_xll.BDS($B52&amp;" Corp",F$1)="#N/A Field Not Applicable","",_xll.BDS($B52&amp;" Corp",F$1)))</f>
        <v>#NAME?</v>
      </c>
      <c r="G52" s="122" t="e">
        <f ca="1">IF(tbl_coded[[#This Row],[ISIN]]="","",IF(_xll.BDP($F52&amp;" CompanyID",G$1)="#N/A Invalid Security","",_xll.BDP($F52&amp;" CompanyID",G$1)))</f>
        <v>#NAME?</v>
      </c>
      <c r="H52" s="122" t="e">
        <f ca="1">IF(tbl_coded[[#This Row],[ISIN]]="","",IF(_xll.BDP($B52&amp;" Corp",H$1)="#N/A N/A","--",_xll.BDP($B52&amp;" Corp",H$1)))</f>
        <v>#NAME?</v>
      </c>
      <c r="I52" s="122" t="e">
        <f ca="1">IF(tbl_coded[[#This Row],[ISIN]]="","",IF(_xll.BDP($B52&amp;" Corp",I$1)="#N/A N/A","--",_xll.BDP($B52&amp;" Corp",I$1)))</f>
        <v>#NAME?</v>
      </c>
      <c r="J52" s="122" t="e">
        <f ca="1">IF(tbl_coded[[#This Row],[ISIN]]="","",IF(_xll.BDP($B52&amp;" Corp",J$1)="#N/A N/A","--",_xll.BDP($B52&amp;" Corp",J$1)))</f>
        <v>#NAME?</v>
      </c>
      <c r="K52" s="122" t="e">
        <f ca="1">IF(tbl_coded[[#This Row],[ISIN]]="","",IF(_xll.BDP($B52&amp;" Corp",K$1)="#N/A N/A","--",_xll.BDP($B52&amp;" Corp",K$1)))</f>
        <v>#NAME?</v>
      </c>
      <c r="L52" s="122" t="e">
        <f ca="1">IF(tbl_coded[[#This Row],[ISIN]]="","",IF(_xll.BDP($B52&amp;" Corp",L$1)="#N/A N/A","--",_xll.BDP($B52&amp;" Corp",L$1)))</f>
        <v>#NAME?</v>
      </c>
      <c r="M52" s="122" t="e">
        <f ca="1">IF(tbl_coded[[#This Row],[ISIN]]="","",IF(_xll.BDP($B52&amp;" Corp",M$1)="#N/A N/A","--",_xll.BDP($B52&amp;" Corp",M$1)))</f>
        <v>#NAME?</v>
      </c>
      <c r="N52" s="122" t="e">
        <f ca="1">IF(tbl_coded[[#This Row],[ISIN]]="","",IF(_xll.BDP($B52&amp;" Corp",N$1)="#N/A N/A","--",_xll.BDP($B52&amp;" Corp",N$1)))</f>
        <v>#NAME?</v>
      </c>
      <c r="O52" s="122" t="e">
        <f ca="1">IF(tbl_coded[[#This Row],[ISIN]]="","",IF(_xll.BDP($B52&amp;" Corp",O$1)="#N/A N/A","--",_xll.BDP($B52&amp;" Corp",O$1)))</f>
        <v>#NAME?</v>
      </c>
      <c r="P52" s="122" t="e">
        <f ca="1">IF(tbl_coded[[#This Row],[ISIN]]="","",IF(_xll.BDP($B52&amp;" Corp",P$1)="#N/A N/A","--",_xll.BDP($B52&amp;" Corp",P$1)))</f>
        <v>#NAME?</v>
      </c>
      <c r="Q5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2" s="122" t="e">
        <f ca="1">IF(tbl_coded[[#This Row],[ISIN]]="","",IF(OR(_xll.BDP($B52&amp;" Corp",R$1)="#N/A N/A",_xll.BDP($B52&amp;" Corp",R$1)="#N/A Invalid Security",_xll.BDP($B52&amp;" Corp",R$1)="#N/A Field Not Applicable"),"--",_xll.BDP($B52&amp;" Corp",R$1)))</f>
        <v>#NAME?</v>
      </c>
      <c r="S52" s="122" t="e">
        <f ca="1">IF(tbl_coded[[#This Row],[ISIN]]="","",IF(OR(_xll.BDP($R52&amp;" Equity",S$1)="#N/A N/A",_xll.BDP($R52&amp;" Equity",S$1)="#N/A Invalid Security"),"--",_xll.BDP($R52&amp;" Equity",S$1)))</f>
        <v>#NAME?</v>
      </c>
      <c r="T52" s="122" t="e">
        <f ca="1">IF(tbl_coded[[#This Row],[ISIN]]="","",IF(OR(_xll.BDP($R52&amp;" Equity",T$1)="#N/A N/A",_xll.BDP($R52&amp;" Equity",T$1)="#N/A Invalid Security"),"--",_xll.BDP($R52&amp;" Equity",T$1)))</f>
        <v>#NAME?</v>
      </c>
      <c r="U52" s="122" t="e">
        <f ca="1">IF(tbl_coded[[#This Row],[ISIN]]="","",IF(OR(_xll.BDP($R52&amp;" Equity",U$1)="#N/A N/A",_xll.BDP($R52&amp;" Equity",U$1)="#N/A Invalid Security"),"--",_xll.BDP($R52&amp;" Equity",U$1)))</f>
        <v>#NAME?</v>
      </c>
      <c r="V52" s="122" t="e">
        <f ca="1">IF(tbl_coded[[#This Row],[ISIN]]="","",IF(OR(_xll.BDP($R52&amp;" Equity",V$1)="#N/A N/A",_xll.BDP($R52&amp;" Equity",V$1)="#N/A Invalid Security"),"--",_xll.BDP($R52&amp;" Equity",V$1)))</f>
        <v>#NAME?</v>
      </c>
      <c r="W52" s="122" t="e">
        <f ca="1">IF(tbl_coded[[#This Row],[ISIN]]="","",IF(OR(_xll.BDP($R52&amp;" Equity",W$1)="#N/A N/A",_xll.BDP($R52&amp;" Equity",W$1)="#N/A Invalid Security"),"--",_xll.BDP($R52&amp;" Equity",W$1)))</f>
        <v>#NAME?</v>
      </c>
      <c r="X52" s="122" t="e">
        <f ca="1">IF(tbl_coded[[#This Row],[ISIN]]="","",IF(OR(_xll.BDP($R52&amp;" Equity",X$1)="#N/A N/A",_xll.BDP($R52&amp;" Equity",X$1)="#N/A Invalid Security"),"--",_xll.BDP($R52&amp;" Equity",X$1)))</f>
        <v>#NAME?</v>
      </c>
      <c r="Y5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2" s="122" t="str">
        <f ca="1">IF(tbl_coded[[#This Row],[ISIN]]="","",IF(ISNUMBER(_xll.BDP(B52&amp;" Corp",Z$1)),_xll.BDP(B52&amp;" Corp",Z$1),""))</f>
        <v/>
      </c>
      <c r="AA52" s="122" t="str">
        <f ca="1">IF(tbl_coded[[#This Row],[ISIN]]="","",IF(ISNUMBER(_xll.BDP(B52&amp;" Corp",AA$1)),_xll.BDP(B52&amp;" Corp",AA$1),""))</f>
        <v/>
      </c>
      <c r="AB52" s="122" t="str">
        <f ca="1">IF(tbl_coded[[#This Row],[ISIN]]="","",IF(ISNUMBER(_xll.BDP(B52&amp;" Corp",AB$1)),_xll.BDP(B52&amp;" Corp",AB$1),""))</f>
        <v/>
      </c>
      <c r="AC52" s="122" t="str">
        <f ca="1">IF(tbl_coded[[#This Row],[ISIN]]="","",IF(ISNUMBER(_xll.BDP(B52&amp;" Corp",AC$1)),_xll.BDP(B52&amp;" Corp",AC$1),""))</f>
        <v/>
      </c>
      <c r="AD52" s="122" t="e">
        <f ca="1">IF(tbl_coded[[#This Row],[ISIN]]="","",IF((_xll.BDP(B52&amp;" Corp",AD$1))="#N/A Field Not Applicable","",_xll.BDP(B52&amp;" Corp",AD$1)))</f>
        <v>#NAME?</v>
      </c>
      <c r="AE52" s="122" t="e">
        <f ca="1">IF(tbl_coded[[#This Row],[ISIN]]="","",IF((_xll.BDP(B52&amp;" Corp",AE$1))="#N/A N/A","--",_xll.BDP(B52&amp;" Corp",AE$1)))</f>
        <v>#NAME?</v>
      </c>
      <c r="AF52" s="122" t="e">
        <f ca="1">IF(tbl_coded[[#This Row],[ISIN]]="","",IF(IFERROR(MATCH(H52,rtg_num[Moody''s],0)&gt;10,0),"HY",IF(IFERROR(MATCH(I52,rtg_num[S&amp;P],0)&gt;10,0),"HY",IF(IFERROR(MATCH(J52,rtg_num[Fitch],0)&gt;10,0),"HY",IF(H52&amp;I52&amp;J52="------","NR",IF(IFERROR(FIND("#N/A",Coded!H52),0)&amp;IFERROR(FIND("#N/A",Coded!H52),0)&amp;IFERROR(FIND("#N/A",Coded!H52),0)&lt;&gt;"000",IF(INDEX(美元债一级!$O:$O,MATCH(tbl_coded[[#This Row],[ISIN]],美元债一级!$I:$I,0))="--/--/--","NR","IG"),"IG"))))))</f>
        <v>#NAME?</v>
      </c>
      <c r="AG5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2" s="123" t="e">
        <f ca="1">IF(tbl_coded[[#This Row],[ISIN]]="","",IF(_xll.BDP($B52&amp;" Corp",AI$1)="#N/A N/A","--",_xll.BDP($B52&amp;" Corp",AI$1)))</f>
        <v>#NAME?</v>
      </c>
      <c r="AJ52" s="122" t="e">
        <f ca="1">IF(tbl_coded[[#This Row],[ISIN]]="","",IF(OR(_xll.BDP(_xll.BDP(tbl_coded[[#This Row],[ISIN]]&amp;" Corp", "ISSUER_EQUITY_TICKER")&amp;" Equity",AJ$1)="#N/A N/A"),"--",_xll.BDP(_xll.BDP(tbl_coded[[#This Row],[ISIN]]&amp;" Corp", "ISSUER_EQUITY_TICKER")&amp;" Equity",AJ$1)))</f>
        <v>#NAME?</v>
      </c>
      <c r="AK5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25" t="e">
        <f ca="1">IF(tbl_coded[[#This Row],[ISIN]]="","",IF(OR(_xll.BDP(_xll.BDP(tbl_coded[[#This Row],[ISIN]]&amp;" Corp", "ISSUER_EQUITY_TICKER")&amp;" Equity",AL$1)="#N/A N/A"),"--",_xll.BDP(_xll.BDP(tbl_coded[[#This Row],[ISIN]]&amp;" Corp", "ISSUER_EQUITY_TICKER")&amp;" Equity",AL$1)))</f>
        <v>#NAME?</v>
      </c>
      <c r="AM52" s="125" t="e">
        <f ca="1">IF(tbl_coded[[#This Row],[ISIN]]="","",IF(_xll.BDS($B52&amp;" Corp",AM$1)="#N/A Field Not Applicable","",_xll.BDS($B52&amp;" Corp",AM$1)))</f>
        <v>#NAME?</v>
      </c>
      <c r="AN52" s="125" t="e">
        <f ca="1">IF(tbl_coded[[#This Row],[ISIN]]="","",IF(_xll.BDP(tbl_coded[[#This Row],[KPW Provider BBID]]&amp;" CompanyID","NAME")="#N/A Invalid Security","",_xll.BDP(tbl_coded[[#This Row],[KPW Provider BBID]]&amp;" CompanyID","NAME")))</f>
        <v>#NAME?</v>
      </c>
      <c r="AO52" s="125" t="e">
        <f ca="1">IF(tbl_coded[[#This Row],[ISIN]]="","",IF(_xll.BDP(tbl_coded[[#This Row],[KPW Provider BBID]]&amp;" CompanyID",$AO$1)="#N/A Invalid Security","--",IF(_xll.BDP(tbl_coded[[#This Row],[KPW Provider BBID]]&amp;" CompanyID",$AO$1)="#N/A N/A","--",_xll.BDP(tbl_coded[[#This Row],[KPW Provider BBID]]&amp;" CompanyID",$AO$1))))</f>
        <v>#NAME?</v>
      </c>
      <c r="AP52" s="125" t="e">
        <f ca="1">IF(tbl_coded[[#This Row],[ISIN]]="","",IF(_xll.BDP(tbl_coded[[#This Row],[KPW Provider BBID]]&amp;" CompanyID",$AP$1)="#N/A Invalid Security","--",IF(_xll.BDP(tbl_coded[[#This Row],[KPW Provider BBID]]&amp;" CompanyID",$AP$1)="#N/A N/A","--",_xll.BDP(tbl_coded[[#This Row],[KPW Provider BBID]]&amp;" CompanyID",$AP$1))))</f>
        <v>#NAME?</v>
      </c>
      <c r="AQ52" s="125" t="e">
        <f ca="1">IF(tbl_coded[[#This Row],[ISIN]]="","",IF(_xll.BDP(tbl_coded[[#This Row],[KPW Provider BBID]]&amp;" CompanyID",$AQ$1)="#N/A Invalid Security","--",IF(_xll.BDP(tbl_coded[[#This Row],[KPW Provider BBID]]&amp;" CompanyID",$AQ$1)="#N/A N/A","--",_xll.BDP(tbl_coded[[#This Row],[KPW Provider BBID]]&amp;" CompanyID",$AQ$1))))</f>
        <v>#NAME?</v>
      </c>
      <c r="AR52" s="125" t="e">
        <f ca="1">IF(tbl_coded[[#This Row],[ISIN]]="","",tbl_coded[[#This Row],[穆迪KPW评级]]&amp;"/"&amp;tbl_coded[[#This Row],[SPKPW评级]]&amp;"/"&amp;tbl_coded[[#This Row],[FITCHKPW评级]])</f>
        <v>#NAME?</v>
      </c>
      <c r="AS52" s="125" t="e">
        <f ca="1">IF(tbl_coded[[#This Row],[ISIN]]="","",IF(OR(_xll.BDP($B52&amp;" Corp",AS$1)="#N/A N/A"),"--",_xll.BDP($B52&amp;" Corp",AS$1)))</f>
        <v>#NAME?</v>
      </c>
      <c r="AT52" s="125" t="e">
        <f ca="1">IF(tbl_coded[[#This Row],[ISIN]]="","",IF(_xll.BDS($B52&amp;" Corp",AT$1)="#N/A Field Not Applicable","",_xll.BDS($B52&amp;" Corp",AT$1)))</f>
        <v>#NAME?</v>
      </c>
      <c r="AU52" s="125" t="e">
        <f ca="1">IF(tbl_coded[[#This Row],[SBLC Provider BBID]]="","",_xll.BDP(tbl_coded[[#This Row],[SBLC Provider BBID]]&amp;" CompanyID","NAME"))</f>
        <v>#NAME?</v>
      </c>
      <c r="AV52" s="125" t="e">
        <f ca="1">IF(tbl_coded[[#This Row],[ISIN]]="","",IF(OR(_xll.BDP($B52&amp;" Corp",AV$1)="#N/A N/A"),"--",TEXT(_xll.BDP($B52&amp;" Corp",AV$1),"yyyy/mm/dd")))</f>
        <v>#NAME?</v>
      </c>
      <c r="AW52" s="125" t="e">
        <f ca="1">IF(tbl_coded[[#This Row],[ISIN]]="","",IF(OR(_xll.BDP($B52&amp;" Corp",AW$1)="#N/A N/A"),"--",TEXT(_xll.BDP($B52&amp;" Corp",AW$1),"yyyy/mm/dd")))</f>
        <v>#NAME?</v>
      </c>
      <c r="AX52" s="125" t="e">
        <f ca="1">IF(tbl_coded[[#This Row],[ISIN]]="","",IF(OR(_xll.BDP($B52&amp;" Corp",AX$1)="#N/A N/A"),"--",TEXT(_xll.BDP($B52&amp;" Corp",AX$1),"yyyy/mm/dd")))</f>
        <v>#NAME?</v>
      </c>
      <c r="AY52" s="125" t="e">
        <f ca="1">IF(tbl_coded[[#This Row],[ISIN]]="","",IF(OR(_xll.BDP($B52&amp;" Corp",AY$1)="#N/A Field Not Applicable"),"--",TEXT(_xll.BDP($B52&amp;" Corp",AY$1),"yyyy/mm/dd")))</f>
        <v>#NAME?</v>
      </c>
      <c r="AZ52" s="125" t="e">
        <f ca="1">IF(tbl_coded[[#This Row],[ISIN]]="","",IF(OR(_xll.BDP($B52&amp;" Corp",AZ$1)="#N/A N/A"),"--",_xll.BDP($B52&amp;" Corp",AZ$1)))</f>
        <v>#NAME?</v>
      </c>
      <c r="BA52" s="125" t="e">
        <f ca="1">IF(tbl_coded[[#This Row],[ISIN]]="","",IF(OR(_xll.BDP($B52&amp;" Corp",BA$1)="#N/A N/A"),"--",_xll.BDP($B52&amp;" Corp",BA$1)))</f>
        <v>#NAME?</v>
      </c>
      <c r="BB52" s="125" t="e">
        <f ca="1">IF(tbl_coded[[#This Row],[ISIN]]="","",IF(OR(_xll.BDP($B52&amp;" Corp",BB$1)="#N/A N/A"),"--",_xll.BDP($B52&amp;" Corp",BB$1)))</f>
        <v>#NAME?</v>
      </c>
      <c r="BC52" s="125" t="e">
        <f ca="1">IF(tbl_coded[[#This Row],[ISIN]]="","",IF(OR(_xll.BDP($B52&amp;" Corp",BC$1)="#N/A Field Not Applicable"),"--",_xll.BDP($B52&amp;" Corp",BC$1)))</f>
        <v>#NAME?</v>
      </c>
      <c r="BD52" s="125" t="e">
        <f ca="1">IF(tbl_coded[[#This Row],[ISIN]]="","",IF(OR(_xll.BDP($B52&amp;" Corp",BD$1)="#N/A Field Not Applicable"),"--",_xll.BDP($B52&amp;" Corp",BD$1)))</f>
        <v>#NAME?</v>
      </c>
      <c r="BE52" s="125" t="e">
        <f ca="1">IF(tbl_coded[[#This Row],[ISIN]]="","",IF(OR(_xll.BDP($B52&amp;" Corp",BE$1)="#N/A Field Not Applicable"),"--",_xll.BDP($B52&amp;" Corp",BE$1)))</f>
        <v>#NAME?</v>
      </c>
      <c r="BF52" s="125" t="e">
        <f ca="1">IF(tbl_coded[[#This Row],[ISIN]]="","",IF(OR(_xll.BDP($B52&amp;" Corp",BF$1)="#N/A Field Not Applicable"),"--",_xll.BDP($B52&amp;" Corp",BF$1)))</f>
        <v>#NAME?</v>
      </c>
      <c r="BG52" s="125" t="e">
        <f ca="1">IF(tbl_coded[[#This Row],[ISIN]]="","",IF(OR(_xll.BDP($B52&amp;" Corp",BG$1)="#N/A Field Not Applicable"),"--",IF(_xll.BDP($B52&amp;" Corp",BG$1)="#N/A N/A","N",_xll.BDP($B52&amp;" Corp",BG$1))))</f>
        <v>#NAME?</v>
      </c>
      <c r="BH52" s="125" t="e">
        <f ca="1">IF(tbl_coded[[#This Row],[ISIN]]="","",IF(OR(_xll.BDP($B52&amp;" Corp",BH$1)="#N/A N/A"),"",_xll.BDP($B52&amp;" Corp",BH$1)))</f>
        <v>#NAME?</v>
      </c>
      <c r="BI52" s="125" t="e">
        <f ca="1">IF(tbl_coded[[#This Row],[ISIN]]="","",IF(OR(tbl_coded[[#This Row],[Parent company tiker]]=""),"",IF(_xll.BDP(tbl_coded[[#This Row],[Parent company tiker]]&amp;" Equity",BI$1)="#N/A N/A","--",_xll.BDP(tbl_coded[[#This Row],[Parent company tiker]]&amp;" Equity",BI$1))))</f>
        <v>#NAME?</v>
      </c>
      <c r="BJ52" s="125" t="e">
        <f ca="1">IF(tbl_coded[[#This Row],[ISIN]]="","",IF(OR(tbl_coded[[#This Row],[Parent company tiker]]=""),"",IF(_xll.BDP(tbl_coded[[#This Row],[Parent company tiker]]&amp;" Equity",BJ$1)="#N/A N/A","--",_xll.BDP(tbl_coded[[#This Row],[Parent company tiker]]&amp;" Equity",BJ$1))))</f>
        <v>#NAME?</v>
      </c>
      <c r="BK52" s="125" t="e">
        <f ca="1">IF(tbl_coded[[#This Row],[ISIN]]="","",IF(OR(tbl_coded[[#This Row],[Parent company tiker]]=""),"",IF(_xll.BDP(tbl_coded[[#This Row],[Parent company tiker]]&amp;" Equity",BK$1)="#N/A N/A","--",_xll.BDP(tbl_coded[[#This Row],[Parent company tiker]]&amp;" Equity",BK$1))))</f>
        <v>#NAME?</v>
      </c>
      <c r="BL52" s="125" t="e">
        <f ca="1">IF(tbl_coded[[#This Row],[ISIN]]="","",IF(OR(tbl_coded[[#This Row],[Parent company tiker]]=""),"",IF(_xll.BDP(tbl_coded[[#This Row],[Parent company tiker]]&amp;" Equity",BL$1)="#N/A N/A","--",_xll.BDP(tbl_coded[[#This Row],[Parent company tiker]]&amp;" Equity",BL$1))))</f>
        <v>#NAME?</v>
      </c>
      <c r="BM5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2" s="125" t="e">
        <f ca="1">IF(tbl_coded[[#This Row],[Column9]]&lt;&gt;"--",tbl_coded[[#This Row],[G''tor rating]],IF(tbl_coded[[#This Row],[KPW Name]]&lt;&gt;"",tbl_coded[[#This Row],[KPW Rating]],IF(tbl_coded[[#This Row],[Parent company tiker]]&lt;&gt;"",tbl_coded[[#This Row],[parent评级]],tbl_coded[[#This Row],[Issuer rating]])))</f>
        <v>#NAME?</v>
      </c>
      <c r="BO52" s="159" t="str">
        <f ca="1">IFERROR(IF(tbl_coded[[#This Row],[GREEN]]="Y","GREEN",IF(tbl_coded[[#This Row],[SUSTAINABLE]]="Y","SUSTAINABLE",IF(tbl_coded[[#This Row],[SOCIAL]]="Y","SOCIAL",IF(tbl_coded[[#This Row],[Sustainable linked]]="Y","SUSTAINABLE LINKED"," ")))),"")</f>
        <v/>
      </c>
    </row>
    <row r="53" spans="1:68" ht="15" customHeight="1">
      <c r="A53" s="119">
        <v>51</v>
      </c>
      <c r="B53" s="120" t="str">
        <f>IF(美元债一级!$C$4:$C$1048576&lt;&gt;"",美元债一级!C54,"")</f>
        <v>BBG01J7H7745</v>
      </c>
      <c r="C53" s="122" t="e">
        <f ca="1">IF(tbl_coded[[#This Row],[ISIN]]="","",IF(tbl_coded[[#This Row],[Index]]&gt;$A$1,"",IF(_xll.BDP($B53&amp;" Corp",C$1)="#N/A N/A","",_xll.BDP($B53&amp;" Corp",C$1))))</f>
        <v>#NAME?</v>
      </c>
      <c r="D53" s="122" t="e">
        <f ca="1">IF(tbl_coded[[#This Row],[ISIN]]="","",IF(_xll.BDP($B53&amp;" Corp",D$1)="#N/A N/A","",_xll.BDP($B53&amp;" Corp",D$1)))</f>
        <v>#NAME?</v>
      </c>
      <c r="E53" s="122" t="e">
        <f ca="1">IF(tbl_coded[[#This Row],[ISIN]]="","",IF(_xll.BDP($B53&amp;" Corp",E$1)="#N/A N/A","--",_xll.BDP($B53&amp;" Corp",E$1)))</f>
        <v>#NAME?</v>
      </c>
      <c r="F53" s="122" t="e">
        <f ca="1">IF(tbl_coded[[#This Row],[ISIN]]="","",IF(_xll.BDS($B53&amp;" Corp",F$1)="#N/A Field Not Applicable","",_xll.BDS($B53&amp;" Corp",F$1)))</f>
        <v>#NAME?</v>
      </c>
      <c r="G53" s="122" t="e">
        <f ca="1">IF(tbl_coded[[#This Row],[ISIN]]="","",IF(_xll.BDP($F53&amp;" CompanyID",G$1)="#N/A Invalid Security","",_xll.BDP($F53&amp;" CompanyID",G$1)))</f>
        <v>#NAME?</v>
      </c>
      <c r="H53" s="122" t="e">
        <f ca="1">IF(tbl_coded[[#This Row],[ISIN]]="","",IF(_xll.BDP($B53&amp;" Corp",H$1)="#N/A N/A","--",_xll.BDP($B53&amp;" Corp",H$1)))</f>
        <v>#NAME?</v>
      </c>
      <c r="I53" s="122" t="e">
        <f ca="1">IF(tbl_coded[[#This Row],[ISIN]]="","",IF(_xll.BDP($B53&amp;" Corp",I$1)="#N/A N/A","--",_xll.BDP($B53&amp;" Corp",I$1)))</f>
        <v>#NAME?</v>
      </c>
      <c r="J53" s="122" t="e">
        <f ca="1">IF(tbl_coded[[#This Row],[ISIN]]="","",IF(_xll.BDP($B53&amp;" Corp",J$1)="#N/A N/A","--",_xll.BDP($B53&amp;" Corp",J$1)))</f>
        <v>#NAME?</v>
      </c>
      <c r="K53" s="122" t="e">
        <f ca="1">IF(tbl_coded[[#This Row],[ISIN]]="","",IF(_xll.BDP($B53&amp;" Corp",K$1)="#N/A N/A","--",_xll.BDP($B53&amp;" Corp",K$1)))</f>
        <v>#NAME?</v>
      </c>
      <c r="L53" s="122" t="e">
        <f ca="1">IF(tbl_coded[[#This Row],[ISIN]]="","",IF(_xll.BDP($B53&amp;" Corp",L$1)="#N/A N/A","--",_xll.BDP($B53&amp;" Corp",L$1)))</f>
        <v>#NAME?</v>
      </c>
      <c r="M53" s="122" t="e">
        <f ca="1">IF(tbl_coded[[#This Row],[ISIN]]="","",IF(_xll.BDP($B53&amp;" Corp",M$1)="#N/A N/A","--",_xll.BDP($B53&amp;" Corp",M$1)))</f>
        <v>#NAME?</v>
      </c>
      <c r="N53" s="122" t="e">
        <f ca="1">IF(tbl_coded[[#This Row],[ISIN]]="","",IF(_xll.BDP($B53&amp;" Corp",N$1)="#N/A N/A","--",_xll.BDP($B53&amp;" Corp",N$1)))</f>
        <v>#NAME?</v>
      </c>
      <c r="O53" s="122" t="e">
        <f ca="1">IF(tbl_coded[[#This Row],[ISIN]]="","",IF(_xll.BDP($B53&amp;" Corp",O$1)="#N/A N/A","--",_xll.BDP($B53&amp;" Corp",O$1)))</f>
        <v>#NAME?</v>
      </c>
      <c r="P53" s="122" t="e">
        <f ca="1">IF(tbl_coded[[#This Row],[ISIN]]="","",IF(_xll.BDP($B53&amp;" Corp",P$1)="#N/A N/A","--",_xll.BDP($B53&amp;" Corp",P$1)))</f>
        <v>#NAME?</v>
      </c>
      <c r="Q5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3" s="122" t="e">
        <f ca="1">IF(tbl_coded[[#This Row],[ISIN]]="","",IF(OR(_xll.BDP($B53&amp;" Corp",R$1)="#N/A N/A",_xll.BDP($B53&amp;" Corp",R$1)="#N/A Invalid Security",_xll.BDP($B53&amp;" Corp",R$1)="#N/A Field Not Applicable"),"--",_xll.BDP($B53&amp;" Corp",R$1)))</f>
        <v>#NAME?</v>
      </c>
      <c r="S53" s="122" t="e">
        <f ca="1">IF(tbl_coded[[#This Row],[ISIN]]="","",IF(OR(_xll.BDP($R53&amp;" Equity",S$1)="#N/A N/A",_xll.BDP($R53&amp;" Equity",S$1)="#N/A Invalid Security"),"--",_xll.BDP($R53&amp;" Equity",S$1)))</f>
        <v>#NAME?</v>
      </c>
      <c r="T53" s="122" t="e">
        <f ca="1">IF(tbl_coded[[#This Row],[ISIN]]="","",IF(OR(_xll.BDP($R53&amp;" Equity",T$1)="#N/A N/A",_xll.BDP($R53&amp;" Equity",T$1)="#N/A Invalid Security"),"--",_xll.BDP($R53&amp;" Equity",T$1)))</f>
        <v>#NAME?</v>
      </c>
      <c r="U53" s="122" t="e">
        <f ca="1">IF(tbl_coded[[#This Row],[ISIN]]="","",IF(OR(_xll.BDP($R53&amp;" Equity",U$1)="#N/A N/A",_xll.BDP($R53&amp;" Equity",U$1)="#N/A Invalid Security"),"--",_xll.BDP($R53&amp;" Equity",U$1)))</f>
        <v>#NAME?</v>
      </c>
      <c r="V53" s="122" t="e">
        <f ca="1">IF(tbl_coded[[#This Row],[ISIN]]="","",IF(OR(_xll.BDP($R53&amp;" Equity",V$1)="#N/A N/A",_xll.BDP($R53&amp;" Equity",V$1)="#N/A Invalid Security"),"--",_xll.BDP($R53&amp;" Equity",V$1)))</f>
        <v>#NAME?</v>
      </c>
      <c r="W53" s="122" t="e">
        <f ca="1">IF(tbl_coded[[#This Row],[ISIN]]="","",IF(OR(_xll.BDP($R53&amp;" Equity",W$1)="#N/A N/A",_xll.BDP($R53&amp;" Equity",W$1)="#N/A Invalid Security"),"--",_xll.BDP($R53&amp;" Equity",W$1)))</f>
        <v>#NAME?</v>
      </c>
      <c r="X53" s="122" t="e">
        <f ca="1">IF(tbl_coded[[#This Row],[ISIN]]="","",IF(OR(_xll.BDP($R53&amp;" Equity",X$1)="#N/A N/A",_xll.BDP($R53&amp;" Equity",X$1)="#N/A Invalid Security"),"--",_xll.BDP($R53&amp;" Equity",X$1)))</f>
        <v>#NAME?</v>
      </c>
      <c r="Y5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3" s="122" t="str">
        <f ca="1">IF(tbl_coded[[#This Row],[ISIN]]="","",IF(ISNUMBER(_xll.BDP(B53&amp;" Corp",Z$1)),_xll.BDP(B53&amp;" Corp",Z$1),""))</f>
        <v/>
      </c>
      <c r="AA53" s="122" t="str">
        <f ca="1">IF(tbl_coded[[#This Row],[ISIN]]="","",IF(ISNUMBER(_xll.BDP(B53&amp;" Corp",AA$1)),_xll.BDP(B53&amp;" Corp",AA$1),""))</f>
        <v/>
      </c>
      <c r="AB53" s="122" t="str">
        <f ca="1">IF(tbl_coded[[#This Row],[ISIN]]="","",IF(ISNUMBER(_xll.BDP(B53&amp;" Corp",AB$1)),_xll.BDP(B53&amp;" Corp",AB$1),""))</f>
        <v/>
      </c>
      <c r="AC53" s="122" t="str">
        <f ca="1">IF(tbl_coded[[#This Row],[ISIN]]="","",IF(ISNUMBER(_xll.BDP(B53&amp;" Corp",AC$1)),_xll.BDP(B53&amp;" Corp",AC$1),""))</f>
        <v/>
      </c>
      <c r="AD53" s="122" t="e">
        <f ca="1">IF(tbl_coded[[#This Row],[ISIN]]="","",IF((_xll.BDP(B53&amp;" Corp",AD$1))="#N/A Field Not Applicable","",_xll.BDP(B53&amp;" Corp",AD$1)))</f>
        <v>#NAME?</v>
      </c>
      <c r="AE53" s="122" t="e">
        <f ca="1">IF(tbl_coded[[#This Row],[ISIN]]="","",IF((_xll.BDP(B53&amp;" Corp",AE$1))="#N/A N/A","--",_xll.BDP(B53&amp;" Corp",AE$1)))</f>
        <v>#NAME?</v>
      </c>
      <c r="AF53" s="122" t="e">
        <f ca="1">IF(tbl_coded[[#This Row],[ISIN]]="","",IF(IFERROR(MATCH(H53,rtg_num[Moody''s],0)&gt;10,0),"HY",IF(IFERROR(MATCH(I53,rtg_num[S&amp;P],0)&gt;10,0),"HY",IF(IFERROR(MATCH(J53,rtg_num[Fitch],0)&gt;10,0),"HY",IF(H53&amp;I53&amp;J53="------","NR",IF(IFERROR(FIND("#N/A",Coded!H53),0)&amp;IFERROR(FIND("#N/A",Coded!H53),0)&amp;IFERROR(FIND("#N/A",Coded!H53),0)&lt;&gt;"000",IF(INDEX(美元债一级!$O:$O,MATCH(tbl_coded[[#This Row],[ISIN]],美元债一级!$I:$I,0))="--/--/--","NR","IG"),"IG"))))))</f>
        <v>#NAME?</v>
      </c>
      <c r="AG5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3" s="123" t="e">
        <f ca="1">IF(tbl_coded[[#This Row],[ISIN]]="","",IF(_xll.BDP($B53&amp;" Corp",AI$1)="#N/A N/A","--",_xll.BDP($B53&amp;" Corp",AI$1)))</f>
        <v>#NAME?</v>
      </c>
      <c r="AJ53" s="122" t="e">
        <f ca="1">IF(tbl_coded[[#This Row],[ISIN]]="","",IF(OR(_xll.BDP(_xll.BDP(tbl_coded[[#This Row],[ISIN]]&amp;" Corp", "ISSUER_EQUITY_TICKER")&amp;" Equity",AJ$1)="#N/A N/A"),"--",_xll.BDP(_xll.BDP(tbl_coded[[#This Row],[ISIN]]&amp;" Corp", "ISSUER_EQUITY_TICKER")&amp;" Equity",AJ$1)))</f>
        <v>#NAME?</v>
      </c>
      <c r="AK5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25" t="e">
        <f ca="1">IF(tbl_coded[[#This Row],[ISIN]]="","",IF(OR(_xll.BDP(_xll.BDP(tbl_coded[[#This Row],[ISIN]]&amp;" Corp", "ISSUER_EQUITY_TICKER")&amp;" Equity",AL$1)="#N/A N/A"),"--",_xll.BDP(_xll.BDP(tbl_coded[[#This Row],[ISIN]]&amp;" Corp", "ISSUER_EQUITY_TICKER")&amp;" Equity",AL$1)))</f>
        <v>#NAME?</v>
      </c>
      <c r="AM53" s="125" t="e">
        <f ca="1">IF(tbl_coded[[#This Row],[ISIN]]="","",IF(_xll.BDS($B53&amp;" Corp",AM$1)="#N/A Field Not Applicable","",_xll.BDS($B53&amp;" Corp",AM$1)))</f>
        <v>#NAME?</v>
      </c>
      <c r="AN53" s="125" t="e">
        <f ca="1">IF(tbl_coded[[#This Row],[ISIN]]="","",IF(_xll.BDP(tbl_coded[[#This Row],[KPW Provider BBID]]&amp;" CompanyID","NAME")="#N/A Invalid Security","",_xll.BDP(tbl_coded[[#This Row],[KPW Provider BBID]]&amp;" CompanyID","NAME")))</f>
        <v>#NAME?</v>
      </c>
      <c r="AO53" s="125" t="e">
        <f ca="1">IF(tbl_coded[[#This Row],[ISIN]]="","",IF(_xll.BDP(tbl_coded[[#This Row],[KPW Provider BBID]]&amp;" CompanyID",$AO$1)="#N/A Invalid Security","--",IF(_xll.BDP(tbl_coded[[#This Row],[KPW Provider BBID]]&amp;" CompanyID",$AO$1)="#N/A N/A","--",_xll.BDP(tbl_coded[[#This Row],[KPW Provider BBID]]&amp;" CompanyID",$AO$1))))</f>
        <v>#NAME?</v>
      </c>
      <c r="AP53" s="125" t="e">
        <f ca="1">IF(tbl_coded[[#This Row],[ISIN]]="","",IF(_xll.BDP(tbl_coded[[#This Row],[KPW Provider BBID]]&amp;" CompanyID",$AP$1)="#N/A Invalid Security","--",IF(_xll.BDP(tbl_coded[[#This Row],[KPW Provider BBID]]&amp;" CompanyID",$AP$1)="#N/A N/A","--",_xll.BDP(tbl_coded[[#This Row],[KPW Provider BBID]]&amp;" CompanyID",$AP$1))))</f>
        <v>#NAME?</v>
      </c>
      <c r="AQ53" s="125" t="e">
        <f ca="1">IF(tbl_coded[[#This Row],[ISIN]]="","",IF(_xll.BDP(tbl_coded[[#This Row],[KPW Provider BBID]]&amp;" CompanyID",$AQ$1)="#N/A Invalid Security","--",IF(_xll.BDP(tbl_coded[[#This Row],[KPW Provider BBID]]&amp;" CompanyID",$AQ$1)="#N/A N/A","--",_xll.BDP(tbl_coded[[#This Row],[KPW Provider BBID]]&amp;" CompanyID",$AQ$1))))</f>
        <v>#NAME?</v>
      </c>
      <c r="AR53" s="125" t="e">
        <f ca="1">IF(tbl_coded[[#This Row],[ISIN]]="","",tbl_coded[[#This Row],[穆迪KPW评级]]&amp;"/"&amp;tbl_coded[[#This Row],[SPKPW评级]]&amp;"/"&amp;tbl_coded[[#This Row],[FITCHKPW评级]])</f>
        <v>#NAME?</v>
      </c>
      <c r="AS53" s="125" t="e">
        <f ca="1">IF(tbl_coded[[#This Row],[ISIN]]="","",IF(OR(_xll.BDP($B53&amp;" Corp",AS$1)="#N/A N/A"),"--",_xll.BDP($B53&amp;" Corp",AS$1)))</f>
        <v>#NAME?</v>
      </c>
      <c r="AT53" s="125" t="e">
        <f ca="1">IF(tbl_coded[[#This Row],[ISIN]]="","",IF(_xll.BDS($B53&amp;" Corp",AT$1)="#N/A Field Not Applicable","",_xll.BDS($B53&amp;" Corp",AT$1)))</f>
        <v>#NAME?</v>
      </c>
      <c r="AU53" s="125" t="e">
        <f ca="1">IF(tbl_coded[[#This Row],[SBLC Provider BBID]]="","",_xll.BDP(tbl_coded[[#This Row],[SBLC Provider BBID]]&amp;" CompanyID","NAME"))</f>
        <v>#NAME?</v>
      </c>
      <c r="AV53" s="125" t="e">
        <f ca="1">IF(tbl_coded[[#This Row],[ISIN]]="","",IF(OR(_xll.BDP($B53&amp;" Corp",AV$1)="#N/A N/A"),"--",TEXT(_xll.BDP($B53&amp;" Corp",AV$1),"yyyy/mm/dd")))</f>
        <v>#NAME?</v>
      </c>
      <c r="AW53" s="125" t="e">
        <f ca="1">IF(tbl_coded[[#This Row],[ISIN]]="","",IF(OR(_xll.BDP($B53&amp;" Corp",AW$1)="#N/A N/A"),"--",TEXT(_xll.BDP($B53&amp;" Corp",AW$1),"yyyy/mm/dd")))</f>
        <v>#NAME?</v>
      </c>
      <c r="AX53" s="125" t="e">
        <f ca="1">IF(tbl_coded[[#This Row],[ISIN]]="","",IF(OR(_xll.BDP($B53&amp;" Corp",AX$1)="#N/A N/A"),"--",TEXT(_xll.BDP($B53&amp;" Corp",AX$1),"yyyy/mm/dd")))</f>
        <v>#NAME?</v>
      </c>
      <c r="AY53" s="125" t="e">
        <f ca="1">IF(tbl_coded[[#This Row],[ISIN]]="","",IF(OR(_xll.BDP($B53&amp;" Corp",AY$1)="#N/A Field Not Applicable"),"--",TEXT(_xll.BDP($B53&amp;" Corp",AY$1),"yyyy/mm/dd")))</f>
        <v>#NAME?</v>
      </c>
      <c r="AZ53" s="125" t="e">
        <f ca="1">IF(tbl_coded[[#This Row],[ISIN]]="","",IF(OR(_xll.BDP($B53&amp;" Corp",AZ$1)="#N/A N/A"),"--",_xll.BDP($B53&amp;" Corp",AZ$1)))</f>
        <v>#NAME?</v>
      </c>
      <c r="BA53" s="125" t="e">
        <f ca="1">IF(tbl_coded[[#This Row],[ISIN]]="","",IF(OR(_xll.BDP($B53&amp;" Corp",BA$1)="#N/A N/A"),"--",_xll.BDP($B53&amp;" Corp",BA$1)))</f>
        <v>#NAME?</v>
      </c>
      <c r="BB53" s="125" t="e">
        <f ca="1">IF(tbl_coded[[#This Row],[ISIN]]="","",IF(OR(_xll.BDP($B53&amp;" Corp",BB$1)="#N/A N/A"),"--",_xll.BDP($B53&amp;" Corp",BB$1)))</f>
        <v>#NAME?</v>
      </c>
      <c r="BC53" s="125" t="e">
        <f ca="1">IF(tbl_coded[[#This Row],[ISIN]]="","",IF(OR(_xll.BDP($B53&amp;" Corp",BC$1)="#N/A Field Not Applicable"),"--",_xll.BDP($B53&amp;" Corp",BC$1)))</f>
        <v>#NAME?</v>
      </c>
      <c r="BD53" s="125" t="e">
        <f ca="1">IF(tbl_coded[[#This Row],[ISIN]]="","",IF(OR(_xll.BDP($B53&amp;" Corp",BD$1)="#N/A Field Not Applicable"),"--",_xll.BDP($B53&amp;" Corp",BD$1)))</f>
        <v>#NAME?</v>
      </c>
      <c r="BE53" s="125" t="e">
        <f ca="1">IF(tbl_coded[[#This Row],[ISIN]]="","",IF(OR(_xll.BDP($B53&amp;" Corp",BE$1)="#N/A Field Not Applicable"),"--",_xll.BDP($B53&amp;" Corp",BE$1)))</f>
        <v>#NAME?</v>
      </c>
      <c r="BF53" s="125" t="e">
        <f ca="1">IF(tbl_coded[[#This Row],[ISIN]]="","",IF(OR(_xll.BDP($B53&amp;" Corp",BF$1)="#N/A Field Not Applicable"),"--",_xll.BDP($B53&amp;" Corp",BF$1)))</f>
        <v>#NAME?</v>
      </c>
      <c r="BG53" s="125" t="e">
        <f ca="1">IF(tbl_coded[[#This Row],[ISIN]]="","",IF(OR(_xll.BDP($B53&amp;" Corp",BG$1)="#N/A Field Not Applicable"),"--",IF(_xll.BDP($B53&amp;" Corp",BG$1)="#N/A N/A","N",_xll.BDP($B53&amp;" Corp",BG$1))))</f>
        <v>#NAME?</v>
      </c>
      <c r="BH53" s="125" t="e">
        <f ca="1">IF(tbl_coded[[#This Row],[ISIN]]="","",IF(OR(_xll.BDP($B53&amp;" Corp",BH$1)="#N/A N/A"),"",_xll.BDP($B53&amp;" Corp",BH$1)))</f>
        <v>#NAME?</v>
      </c>
      <c r="BI53" s="125" t="e">
        <f ca="1">IF(tbl_coded[[#This Row],[ISIN]]="","",IF(OR(tbl_coded[[#This Row],[Parent company tiker]]=""),"",IF(_xll.BDP(tbl_coded[[#This Row],[Parent company tiker]]&amp;" Equity",BI$1)="#N/A N/A","--",_xll.BDP(tbl_coded[[#This Row],[Parent company tiker]]&amp;" Equity",BI$1))))</f>
        <v>#NAME?</v>
      </c>
      <c r="BJ53" s="125" t="e">
        <f ca="1">IF(tbl_coded[[#This Row],[ISIN]]="","",IF(OR(tbl_coded[[#This Row],[Parent company tiker]]=""),"",IF(_xll.BDP(tbl_coded[[#This Row],[Parent company tiker]]&amp;" Equity",BJ$1)="#N/A N/A","--",_xll.BDP(tbl_coded[[#This Row],[Parent company tiker]]&amp;" Equity",BJ$1))))</f>
        <v>#NAME?</v>
      </c>
      <c r="BK53" s="125" t="e">
        <f ca="1">IF(tbl_coded[[#This Row],[ISIN]]="","",IF(OR(tbl_coded[[#This Row],[Parent company tiker]]=""),"",IF(_xll.BDP(tbl_coded[[#This Row],[Parent company tiker]]&amp;" Equity",BK$1)="#N/A N/A","--",_xll.BDP(tbl_coded[[#This Row],[Parent company tiker]]&amp;" Equity",BK$1))))</f>
        <v>#NAME?</v>
      </c>
      <c r="BL53" s="125" t="e">
        <f ca="1">IF(tbl_coded[[#This Row],[ISIN]]="","",IF(OR(tbl_coded[[#This Row],[Parent company tiker]]=""),"",IF(_xll.BDP(tbl_coded[[#This Row],[Parent company tiker]]&amp;" Equity",BL$1)="#N/A N/A","--",_xll.BDP(tbl_coded[[#This Row],[Parent company tiker]]&amp;" Equity",BL$1))))</f>
        <v>#NAME?</v>
      </c>
      <c r="BM5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3" s="125" t="e">
        <f ca="1">IF(tbl_coded[[#This Row],[Column9]]&lt;&gt;"--",tbl_coded[[#This Row],[G''tor rating]],IF(tbl_coded[[#This Row],[KPW Name]]&lt;&gt;"",tbl_coded[[#This Row],[KPW Rating]],IF(tbl_coded[[#This Row],[Parent company tiker]]&lt;&gt;"",tbl_coded[[#This Row],[parent评级]],tbl_coded[[#This Row],[Issuer rating]])))</f>
        <v>#NAME?</v>
      </c>
      <c r="BO53" s="159" t="str">
        <f ca="1">IFERROR(IF(tbl_coded[[#This Row],[GREEN]]="Y","GREEN",IF(tbl_coded[[#This Row],[SUSTAINABLE]]="Y","SUSTAINABLE",IF(tbl_coded[[#This Row],[SOCIAL]]="Y","SOCIAL",IF(tbl_coded[[#This Row],[Sustainable linked]]="Y","SUSTAINABLE LINKED"," ")))),"")</f>
        <v/>
      </c>
    </row>
    <row r="54" spans="1:68" ht="15" customHeight="1">
      <c r="A54" s="119">
        <v>52</v>
      </c>
      <c r="B54" s="120" t="str">
        <f>IF(美元债一级!$C$4:$C$1048576&lt;&gt;"",美元债一级!C55,"")</f>
        <v>XS2685992070</v>
      </c>
      <c r="C54" s="122" t="e">
        <f ca="1">IF(tbl_coded[[#This Row],[ISIN]]="","",IF(tbl_coded[[#This Row],[Index]]&gt;$A$1,"",IF(_xll.BDP($B54&amp;" Corp",C$1)="#N/A N/A","",_xll.BDP($B54&amp;" Corp",C$1))))</f>
        <v>#NAME?</v>
      </c>
      <c r="D54" s="122" t="e">
        <f ca="1">IF(tbl_coded[[#This Row],[ISIN]]="","",IF(_xll.BDP($B54&amp;" Corp",D$1)="#N/A N/A","",_xll.BDP($B54&amp;" Corp",D$1)))</f>
        <v>#NAME?</v>
      </c>
      <c r="E54" s="122" t="e">
        <f ca="1">IF(tbl_coded[[#This Row],[ISIN]]="","",IF(_xll.BDP($B54&amp;" Corp",E$1)="#N/A N/A","--",_xll.BDP($B54&amp;" Corp",E$1)))</f>
        <v>#NAME?</v>
      </c>
      <c r="F54" s="122" t="e">
        <f ca="1">IF(tbl_coded[[#This Row],[ISIN]]="","",IF(_xll.BDS($B54&amp;" Corp",F$1)="#N/A Field Not Applicable","",_xll.BDS($B54&amp;" Corp",F$1)))</f>
        <v>#NAME?</v>
      </c>
      <c r="G54" s="122" t="e">
        <f ca="1">IF(tbl_coded[[#This Row],[ISIN]]="","",IF(_xll.BDP($F54&amp;" CompanyID",G$1)="#N/A Invalid Security","",_xll.BDP($F54&amp;" CompanyID",G$1)))</f>
        <v>#NAME?</v>
      </c>
      <c r="H54" s="122" t="e">
        <f ca="1">IF(tbl_coded[[#This Row],[ISIN]]="","",IF(_xll.BDP($B54&amp;" Corp",H$1)="#N/A N/A","--",_xll.BDP($B54&amp;" Corp",H$1)))</f>
        <v>#NAME?</v>
      </c>
      <c r="I54" s="122" t="e">
        <f ca="1">IF(tbl_coded[[#This Row],[ISIN]]="","",IF(_xll.BDP($B54&amp;" Corp",I$1)="#N/A N/A","--",_xll.BDP($B54&amp;" Corp",I$1)))</f>
        <v>#NAME?</v>
      </c>
      <c r="J54" s="122" t="e">
        <f ca="1">IF(tbl_coded[[#This Row],[ISIN]]="","",IF(_xll.BDP($B54&amp;" Corp",J$1)="#N/A N/A","--",_xll.BDP($B54&amp;" Corp",J$1)))</f>
        <v>#NAME?</v>
      </c>
      <c r="K54" s="122" t="e">
        <f ca="1">IF(tbl_coded[[#This Row],[ISIN]]="","",IF(_xll.BDP($B54&amp;" Corp",K$1)="#N/A N/A","--",_xll.BDP($B54&amp;" Corp",K$1)))</f>
        <v>#NAME?</v>
      </c>
      <c r="L54" s="122" t="e">
        <f ca="1">IF(tbl_coded[[#This Row],[ISIN]]="","",IF(_xll.BDP($B54&amp;" Corp",L$1)="#N/A N/A","--",_xll.BDP($B54&amp;" Corp",L$1)))</f>
        <v>#NAME?</v>
      </c>
      <c r="M54" s="122" t="e">
        <f ca="1">IF(tbl_coded[[#This Row],[ISIN]]="","",IF(_xll.BDP($B54&amp;" Corp",M$1)="#N/A N/A","--",_xll.BDP($B54&amp;" Corp",M$1)))</f>
        <v>#NAME?</v>
      </c>
      <c r="N54" s="122" t="e">
        <f ca="1">IF(tbl_coded[[#This Row],[ISIN]]="","",IF(_xll.BDP($B54&amp;" Corp",N$1)="#N/A N/A","--",_xll.BDP($B54&amp;" Corp",N$1)))</f>
        <v>#NAME?</v>
      </c>
      <c r="O54" s="122" t="e">
        <f ca="1">IF(tbl_coded[[#This Row],[ISIN]]="","",IF(_xll.BDP($B54&amp;" Corp",O$1)="#N/A N/A","--",_xll.BDP($B54&amp;" Corp",O$1)))</f>
        <v>#NAME?</v>
      </c>
      <c r="P54" s="122" t="e">
        <f ca="1">IF(tbl_coded[[#This Row],[ISIN]]="","",IF(_xll.BDP($B54&amp;" Corp",P$1)="#N/A N/A","--",_xll.BDP($B54&amp;" Corp",P$1)))</f>
        <v>#NAME?</v>
      </c>
      <c r="Q5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4" s="122" t="e">
        <f ca="1">IF(tbl_coded[[#This Row],[ISIN]]="","",IF(OR(_xll.BDP($B54&amp;" Corp",R$1)="#N/A N/A",_xll.BDP($B54&amp;" Corp",R$1)="#N/A Invalid Security",_xll.BDP($B54&amp;" Corp",R$1)="#N/A Field Not Applicable"),"--",_xll.BDP($B54&amp;" Corp",R$1)))</f>
        <v>#NAME?</v>
      </c>
      <c r="S54" s="122" t="e">
        <f ca="1">IF(tbl_coded[[#This Row],[ISIN]]="","",IF(OR(_xll.BDP($R54&amp;" Equity",S$1)="#N/A N/A",_xll.BDP($R54&amp;" Equity",S$1)="#N/A Invalid Security"),"--",_xll.BDP($R54&amp;" Equity",S$1)))</f>
        <v>#NAME?</v>
      </c>
      <c r="T54" s="122" t="e">
        <f ca="1">IF(tbl_coded[[#This Row],[ISIN]]="","",IF(OR(_xll.BDP($R54&amp;" Equity",T$1)="#N/A N/A",_xll.BDP($R54&amp;" Equity",T$1)="#N/A Invalid Security"),"--",_xll.BDP($R54&amp;" Equity",T$1)))</f>
        <v>#NAME?</v>
      </c>
      <c r="U54" s="122" t="e">
        <f ca="1">IF(tbl_coded[[#This Row],[ISIN]]="","",IF(OR(_xll.BDP($R54&amp;" Equity",U$1)="#N/A N/A",_xll.BDP($R54&amp;" Equity",U$1)="#N/A Invalid Security"),"--",_xll.BDP($R54&amp;" Equity",U$1)))</f>
        <v>#NAME?</v>
      </c>
      <c r="V54" s="122" t="e">
        <f ca="1">IF(tbl_coded[[#This Row],[ISIN]]="","",IF(OR(_xll.BDP($R54&amp;" Equity",V$1)="#N/A N/A",_xll.BDP($R54&amp;" Equity",V$1)="#N/A Invalid Security"),"--",_xll.BDP($R54&amp;" Equity",V$1)))</f>
        <v>#NAME?</v>
      </c>
      <c r="W54" s="122" t="e">
        <f ca="1">IF(tbl_coded[[#This Row],[ISIN]]="","",IF(OR(_xll.BDP($R54&amp;" Equity",W$1)="#N/A N/A",_xll.BDP($R54&amp;" Equity",W$1)="#N/A Invalid Security"),"--",_xll.BDP($R54&amp;" Equity",W$1)))</f>
        <v>#NAME?</v>
      </c>
      <c r="X54" s="122" t="e">
        <f ca="1">IF(tbl_coded[[#This Row],[ISIN]]="","",IF(OR(_xll.BDP($R54&amp;" Equity",X$1)="#N/A N/A",_xll.BDP($R54&amp;" Equity",X$1)="#N/A Invalid Security"),"--",_xll.BDP($R54&amp;" Equity",X$1)))</f>
        <v>#NAME?</v>
      </c>
      <c r="Y5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4" s="122" t="str">
        <f ca="1">IF(tbl_coded[[#This Row],[ISIN]]="","",IF(ISNUMBER(_xll.BDP(B54&amp;" Corp",Z$1)),_xll.BDP(B54&amp;" Corp",Z$1),""))</f>
        <v/>
      </c>
      <c r="AA54" s="122" t="str">
        <f ca="1">IF(tbl_coded[[#This Row],[ISIN]]="","",IF(ISNUMBER(_xll.BDP(B54&amp;" Corp",AA$1)),_xll.BDP(B54&amp;" Corp",AA$1),""))</f>
        <v/>
      </c>
      <c r="AB54" s="122" t="str">
        <f ca="1">IF(tbl_coded[[#This Row],[ISIN]]="","",IF(ISNUMBER(_xll.BDP(B54&amp;" Corp",AB$1)),_xll.BDP(B54&amp;" Corp",AB$1),""))</f>
        <v/>
      </c>
      <c r="AC54" s="122" t="str">
        <f ca="1">IF(tbl_coded[[#This Row],[ISIN]]="","",IF(ISNUMBER(_xll.BDP(B54&amp;" Corp",AC$1)),_xll.BDP(B54&amp;" Corp",AC$1),""))</f>
        <v/>
      </c>
      <c r="AD54" s="122" t="e">
        <f ca="1">IF(tbl_coded[[#This Row],[ISIN]]="","",IF((_xll.BDP(B54&amp;" Corp",AD$1))="#N/A Field Not Applicable","",_xll.BDP(B54&amp;" Corp",AD$1)))</f>
        <v>#NAME?</v>
      </c>
      <c r="AE54" s="122" t="e">
        <f ca="1">IF(tbl_coded[[#This Row],[ISIN]]="","",IF((_xll.BDP(B54&amp;" Corp",AE$1))="#N/A N/A","--",_xll.BDP(B54&amp;" Corp",AE$1)))</f>
        <v>#NAME?</v>
      </c>
      <c r="AF54" s="122" t="e">
        <f ca="1">IF(tbl_coded[[#This Row],[ISIN]]="","",IF(IFERROR(MATCH(H54,rtg_num[Moody''s],0)&gt;10,0),"HY",IF(IFERROR(MATCH(I54,rtg_num[S&amp;P],0)&gt;10,0),"HY",IF(IFERROR(MATCH(J54,rtg_num[Fitch],0)&gt;10,0),"HY",IF(H54&amp;I54&amp;J54="------","NR",IF(IFERROR(FIND("#N/A",Coded!H54),0)&amp;IFERROR(FIND("#N/A",Coded!H54),0)&amp;IFERROR(FIND("#N/A",Coded!H54),0)&lt;&gt;"000",IF(INDEX(美元债一级!$O:$O,MATCH(tbl_coded[[#This Row],[ISIN]],美元债一级!$I:$I,0))="--/--/--","NR","IG"),"IG"))))))</f>
        <v>#NAME?</v>
      </c>
      <c r="AG5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4" s="123" t="e">
        <f ca="1">IF(tbl_coded[[#This Row],[ISIN]]="","",IF(_xll.BDP($B54&amp;" Corp",AI$1)="#N/A N/A","--",_xll.BDP($B54&amp;" Corp",AI$1)))</f>
        <v>#NAME?</v>
      </c>
      <c r="AJ54" s="122" t="e">
        <f ca="1">IF(tbl_coded[[#This Row],[ISIN]]="","",IF(OR(_xll.BDP(_xll.BDP(tbl_coded[[#This Row],[ISIN]]&amp;" Corp", "ISSUER_EQUITY_TICKER")&amp;" Equity",AJ$1)="#N/A N/A"),"--",_xll.BDP(_xll.BDP(tbl_coded[[#This Row],[ISIN]]&amp;" Corp", "ISSUER_EQUITY_TICKER")&amp;" Equity",AJ$1)))</f>
        <v>#NAME?</v>
      </c>
      <c r="AK5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25" t="e">
        <f ca="1">IF(tbl_coded[[#This Row],[ISIN]]="","",IF(OR(_xll.BDP(_xll.BDP(tbl_coded[[#This Row],[ISIN]]&amp;" Corp", "ISSUER_EQUITY_TICKER")&amp;" Equity",AL$1)="#N/A N/A"),"--",_xll.BDP(_xll.BDP(tbl_coded[[#This Row],[ISIN]]&amp;" Corp", "ISSUER_EQUITY_TICKER")&amp;" Equity",AL$1)))</f>
        <v>#NAME?</v>
      </c>
      <c r="AM54" s="125" t="e">
        <f ca="1">IF(tbl_coded[[#This Row],[ISIN]]="","",IF(_xll.BDS($B54&amp;" Corp",AM$1)="#N/A Field Not Applicable","",_xll.BDS($B54&amp;" Corp",AM$1)))</f>
        <v>#NAME?</v>
      </c>
      <c r="AN54" s="125" t="e">
        <f ca="1">IF(tbl_coded[[#This Row],[ISIN]]="","",IF(_xll.BDP(tbl_coded[[#This Row],[KPW Provider BBID]]&amp;" CompanyID","NAME")="#N/A Invalid Security","",_xll.BDP(tbl_coded[[#This Row],[KPW Provider BBID]]&amp;" CompanyID","NAME")))</f>
        <v>#NAME?</v>
      </c>
      <c r="AO54" s="125" t="e">
        <f ca="1">IF(tbl_coded[[#This Row],[ISIN]]="","",IF(_xll.BDP(tbl_coded[[#This Row],[KPW Provider BBID]]&amp;" CompanyID",$AO$1)="#N/A Invalid Security","--",IF(_xll.BDP(tbl_coded[[#This Row],[KPW Provider BBID]]&amp;" CompanyID",$AO$1)="#N/A N/A","--",_xll.BDP(tbl_coded[[#This Row],[KPW Provider BBID]]&amp;" CompanyID",$AO$1))))</f>
        <v>#NAME?</v>
      </c>
      <c r="AP54" s="125" t="e">
        <f ca="1">IF(tbl_coded[[#This Row],[ISIN]]="","",IF(_xll.BDP(tbl_coded[[#This Row],[KPW Provider BBID]]&amp;" CompanyID",$AP$1)="#N/A Invalid Security","--",IF(_xll.BDP(tbl_coded[[#This Row],[KPW Provider BBID]]&amp;" CompanyID",$AP$1)="#N/A N/A","--",_xll.BDP(tbl_coded[[#This Row],[KPW Provider BBID]]&amp;" CompanyID",$AP$1))))</f>
        <v>#NAME?</v>
      </c>
      <c r="AQ54" s="125" t="e">
        <f ca="1">IF(tbl_coded[[#This Row],[ISIN]]="","",IF(_xll.BDP(tbl_coded[[#This Row],[KPW Provider BBID]]&amp;" CompanyID",$AQ$1)="#N/A Invalid Security","--",IF(_xll.BDP(tbl_coded[[#This Row],[KPW Provider BBID]]&amp;" CompanyID",$AQ$1)="#N/A N/A","--",_xll.BDP(tbl_coded[[#This Row],[KPW Provider BBID]]&amp;" CompanyID",$AQ$1))))</f>
        <v>#NAME?</v>
      </c>
      <c r="AR54" s="125" t="e">
        <f ca="1">IF(tbl_coded[[#This Row],[ISIN]]="","",tbl_coded[[#This Row],[穆迪KPW评级]]&amp;"/"&amp;tbl_coded[[#This Row],[SPKPW评级]]&amp;"/"&amp;tbl_coded[[#This Row],[FITCHKPW评级]])</f>
        <v>#NAME?</v>
      </c>
      <c r="AS54" s="125" t="e">
        <f ca="1">IF(tbl_coded[[#This Row],[ISIN]]="","",IF(OR(_xll.BDP($B54&amp;" Corp",AS$1)="#N/A N/A"),"--",_xll.BDP($B54&amp;" Corp",AS$1)))</f>
        <v>#NAME?</v>
      </c>
      <c r="AT54" s="125" t="e">
        <f ca="1">IF(tbl_coded[[#This Row],[ISIN]]="","",IF(_xll.BDS($B54&amp;" Corp",AT$1)="#N/A Field Not Applicable","",_xll.BDS($B54&amp;" Corp",AT$1)))</f>
        <v>#NAME?</v>
      </c>
      <c r="AU54" s="125" t="e">
        <f ca="1">IF(tbl_coded[[#This Row],[SBLC Provider BBID]]="","",_xll.BDP(tbl_coded[[#This Row],[SBLC Provider BBID]]&amp;" CompanyID","NAME"))</f>
        <v>#NAME?</v>
      </c>
      <c r="AV54" s="125" t="e">
        <f ca="1">IF(tbl_coded[[#This Row],[ISIN]]="","",IF(OR(_xll.BDP($B54&amp;" Corp",AV$1)="#N/A N/A"),"--",TEXT(_xll.BDP($B54&amp;" Corp",AV$1),"yyyy/mm/dd")))</f>
        <v>#NAME?</v>
      </c>
      <c r="AW54" s="125" t="e">
        <f ca="1">IF(tbl_coded[[#This Row],[ISIN]]="","",IF(OR(_xll.BDP($B54&amp;" Corp",AW$1)="#N/A N/A"),"--",TEXT(_xll.BDP($B54&amp;" Corp",AW$1),"yyyy/mm/dd")))</f>
        <v>#NAME?</v>
      </c>
      <c r="AX54" s="125" t="e">
        <f ca="1">IF(tbl_coded[[#This Row],[ISIN]]="","",IF(OR(_xll.BDP($B54&amp;" Corp",AX$1)="#N/A N/A"),"--",TEXT(_xll.BDP($B54&amp;" Corp",AX$1),"yyyy/mm/dd")))</f>
        <v>#NAME?</v>
      </c>
      <c r="AY54" s="125" t="e">
        <f ca="1">IF(tbl_coded[[#This Row],[ISIN]]="","",IF(OR(_xll.BDP($B54&amp;" Corp",AY$1)="#N/A Field Not Applicable"),"--",TEXT(_xll.BDP($B54&amp;" Corp",AY$1),"yyyy/mm/dd")))</f>
        <v>#NAME?</v>
      </c>
      <c r="AZ54" s="125" t="e">
        <f ca="1">IF(tbl_coded[[#This Row],[ISIN]]="","",IF(OR(_xll.BDP($B54&amp;" Corp",AZ$1)="#N/A N/A"),"--",_xll.BDP($B54&amp;" Corp",AZ$1)))</f>
        <v>#NAME?</v>
      </c>
      <c r="BA54" s="125" t="e">
        <f ca="1">IF(tbl_coded[[#This Row],[ISIN]]="","",IF(OR(_xll.BDP($B54&amp;" Corp",BA$1)="#N/A N/A"),"--",_xll.BDP($B54&amp;" Corp",BA$1)))</f>
        <v>#NAME?</v>
      </c>
      <c r="BB54" s="125" t="e">
        <f ca="1">IF(tbl_coded[[#This Row],[ISIN]]="","",IF(OR(_xll.BDP($B54&amp;" Corp",BB$1)="#N/A N/A"),"--",_xll.BDP($B54&amp;" Corp",BB$1)))</f>
        <v>#NAME?</v>
      </c>
      <c r="BC54" s="125" t="e">
        <f ca="1">IF(tbl_coded[[#This Row],[ISIN]]="","",IF(OR(_xll.BDP($B54&amp;" Corp",BC$1)="#N/A Field Not Applicable"),"--",_xll.BDP($B54&amp;" Corp",BC$1)))</f>
        <v>#NAME?</v>
      </c>
      <c r="BD54" s="125" t="e">
        <f ca="1">IF(tbl_coded[[#This Row],[ISIN]]="","",IF(OR(_xll.BDP($B54&amp;" Corp",BD$1)="#N/A Field Not Applicable"),"--",_xll.BDP($B54&amp;" Corp",BD$1)))</f>
        <v>#NAME?</v>
      </c>
      <c r="BE54" s="125" t="e">
        <f ca="1">IF(tbl_coded[[#This Row],[ISIN]]="","",IF(OR(_xll.BDP($B54&amp;" Corp",BE$1)="#N/A Field Not Applicable"),"--",_xll.BDP($B54&amp;" Corp",BE$1)))</f>
        <v>#NAME?</v>
      </c>
      <c r="BF54" s="125" t="e">
        <f ca="1">IF(tbl_coded[[#This Row],[ISIN]]="","",IF(OR(_xll.BDP($B54&amp;" Corp",BF$1)="#N/A Field Not Applicable"),"--",_xll.BDP($B54&amp;" Corp",BF$1)))</f>
        <v>#NAME?</v>
      </c>
      <c r="BG54" s="125" t="e">
        <f ca="1">IF(tbl_coded[[#This Row],[ISIN]]="","",IF(OR(_xll.BDP($B54&amp;" Corp",BG$1)="#N/A Field Not Applicable"),"--",IF(_xll.BDP($B54&amp;" Corp",BG$1)="#N/A N/A","N",_xll.BDP($B54&amp;" Corp",BG$1))))</f>
        <v>#NAME?</v>
      </c>
      <c r="BH54" s="125" t="e">
        <f ca="1">IF(tbl_coded[[#This Row],[ISIN]]="","",IF(OR(_xll.BDP($B54&amp;" Corp",BH$1)="#N/A N/A"),"",_xll.BDP($B54&amp;" Corp",BH$1)))</f>
        <v>#NAME?</v>
      </c>
      <c r="BI54" s="125" t="e">
        <f ca="1">IF(tbl_coded[[#This Row],[ISIN]]="","",IF(OR(tbl_coded[[#This Row],[Parent company tiker]]=""),"",IF(_xll.BDP(tbl_coded[[#This Row],[Parent company tiker]]&amp;" Equity",BI$1)="#N/A N/A","--",_xll.BDP(tbl_coded[[#This Row],[Parent company tiker]]&amp;" Equity",BI$1))))</f>
        <v>#NAME?</v>
      </c>
      <c r="BJ54" s="125" t="e">
        <f ca="1">IF(tbl_coded[[#This Row],[ISIN]]="","",IF(OR(tbl_coded[[#This Row],[Parent company tiker]]=""),"",IF(_xll.BDP(tbl_coded[[#This Row],[Parent company tiker]]&amp;" Equity",BJ$1)="#N/A N/A","--",_xll.BDP(tbl_coded[[#This Row],[Parent company tiker]]&amp;" Equity",BJ$1))))</f>
        <v>#NAME?</v>
      </c>
      <c r="BK54" s="125" t="e">
        <f ca="1">IF(tbl_coded[[#This Row],[ISIN]]="","",IF(OR(tbl_coded[[#This Row],[Parent company tiker]]=""),"",IF(_xll.BDP(tbl_coded[[#This Row],[Parent company tiker]]&amp;" Equity",BK$1)="#N/A N/A","--",_xll.BDP(tbl_coded[[#This Row],[Parent company tiker]]&amp;" Equity",BK$1))))</f>
        <v>#NAME?</v>
      </c>
      <c r="BL54" s="125" t="e">
        <f ca="1">IF(tbl_coded[[#This Row],[ISIN]]="","",IF(OR(tbl_coded[[#This Row],[Parent company tiker]]=""),"",IF(_xll.BDP(tbl_coded[[#This Row],[Parent company tiker]]&amp;" Equity",BL$1)="#N/A N/A","--",_xll.BDP(tbl_coded[[#This Row],[Parent company tiker]]&amp;" Equity",BL$1))))</f>
        <v>#NAME?</v>
      </c>
      <c r="BM5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4" s="125" t="e">
        <f ca="1">IF(tbl_coded[[#This Row],[Column9]]&lt;&gt;"--",tbl_coded[[#This Row],[G''tor rating]],IF(tbl_coded[[#This Row],[KPW Name]]&lt;&gt;"",tbl_coded[[#This Row],[KPW Rating]],IF(tbl_coded[[#This Row],[Parent company tiker]]&lt;&gt;"",tbl_coded[[#This Row],[parent评级]],tbl_coded[[#This Row],[Issuer rating]])))</f>
        <v>#NAME?</v>
      </c>
      <c r="BO54" s="159" t="str">
        <f ca="1">IFERROR(IF(tbl_coded[[#This Row],[GREEN]]="Y","GREEN",IF(tbl_coded[[#This Row],[SUSTAINABLE]]="Y","SUSTAINABLE",IF(tbl_coded[[#This Row],[SOCIAL]]="Y","SOCIAL",IF(tbl_coded[[#This Row],[Sustainable linked]]="Y","SUSTAINABLE LINKED"," ")))),"")</f>
        <v/>
      </c>
    </row>
    <row r="55" spans="1:68" ht="15" customHeight="1">
      <c r="A55" s="119">
        <v>53</v>
      </c>
      <c r="B55" s="120" t="str">
        <f>IF(美元债一级!$C$4:$C$1048576&lt;&gt;"",美元债一级!C56,"")</f>
        <v>XS2677436490</v>
      </c>
      <c r="C55" s="124" t="e">
        <f ca="1">IF(tbl_coded[[#This Row],[ISIN]]="","",IF(tbl_coded[[#This Row],[Index]]&gt;$A$1,"",IF(_xll.BDP($B55&amp;" Corp",C$1)="#N/A N/A","",_xll.BDP($B55&amp;" Corp",C$1))))</f>
        <v>#NAME?</v>
      </c>
      <c r="D55" s="124" t="e">
        <f ca="1">IF(tbl_coded[[#This Row],[ISIN]]="","",IF(_xll.BDP($B55&amp;" Corp",D$1)="#N/A N/A","",_xll.BDP($B55&amp;" Corp",D$1)))</f>
        <v>#NAME?</v>
      </c>
      <c r="E55" s="124" t="e">
        <f ca="1">IF(tbl_coded[[#This Row],[ISIN]]="","",IF(_xll.BDP($B55&amp;" Corp",E$1)="#N/A N/A","--",_xll.BDP($B55&amp;" Corp",E$1)))</f>
        <v>#NAME?</v>
      </c>
      <c r="F55" s="124" t="e">
        <f ca="1">IF(tbl_coded[[#This Row],[ISIN]]="","",IF(_xll.BDS($B55&amp;" Corp",F$1)="#N/A Field Not Applicable","",_xll.BDS($B55&amp;" Corp",F$1)))</f>
        <v>#NAME?</v>
      </c>
      <c r="G55" s="124" t="e">
        <f ca="1">IF(tbl_coded[[#This Row],[ISIN]]="","",IF(_xll.BDP($F55&amp;" CompanyID",G$1)="#N/A Invalid Security","",_xll.BDP($F55&amp;" CompanyID",G$1)))</f>
        <v>#NAME?</v>
      </c>
      <c r="H55" s="124" t="e">
        <f ca="1">IF(tbl_coded[[#This Row],[ISIN]]="","",IF(_xll.BDP($B55&amp;" Corp",H$1)="#N/A N/A","--",_xll.BDP($B55&amp;" Corp",H$1)))</f>
        <v>#NAME?</v>
      </c>
      <c r="I55" s="124" t="e">
        <f ca="1">IF(tbl_coded[[#This Row],[ISIN]]="","",IF(_xll.BDP($B55&amp;" Corp",I$1)="#N/A N/A","--",_xll.BDP($B55&amp;" Corp",I$1)))</f>
        <v>#NAME?</v>
      </c>
      <c r="J55" s="124" t="e">
        <f ca="1">IF(tbl_coded[[#This Row],[ISIN]]="","",IF(_xll.BDP($B55&amp;" Corp",J$1)="#N/A N/A","--",_xll.BDP($B55&amp;" Corp",J$1)))</f>
        <v>#NAME?</v>
      </c>
      <c r="K55" s="124" t="e">
        <f ca="1">IF(tbl_coded[[#This Row],[ISIN]]="","",IF(_xll.BDP($B55&amp;" Corp",K$1)="#N/A N/A","--",_xll.BDP($B55&amp;" Corp",K$1)))</f>
        <v>#NAME?</v>
      </c>
      <c r="L55" s="124" t="e">
        <f ca="1">IF(tbl_coded[[#This Row],[ISIN]]="","",IF(_xll.BDP($B55&amp;" Corp",L$1)="#N/A N/A","--",_xll.BDP($B55&amp;" Corp",L$1)))</f>
        <v>#NAME?</v>
      </c>
      <c r="M55" s="124" t="e">
        <f ca="1">IF(tbl_coded[[#This Row],[ISIN]]="","",IF(_xll.BDP($B55&amp;" Corp",M$1)="#N/A N/A","--",_xll.BDP($B55&amp;" Corp",M$1)))</f>
        <v>#NAME?</v>
      </c>
      <c r="N55" s="124" t="e">
        <f ca="1">IF(tbl_coded[[#This Row],[ISIN]]="","",IF(_xll.BDP($B55&amp;" Corp",N$1)="#N/A N/A","--",_xll.BDP($B55&amp;" Corp",N$1)))</f>
        <v>#NAME?</v>
      </c>
      <c r="O55" s="124" t="e">
        <f ca="1">IF(tbl_coded[[#This Row],[ISIN]]="","",IF(_xll.BDP($B55&amp;" Corp",O$1)="#N/A N/A","--",_xll.BDP($B55&amp;" Corp",O$1)))</f>
        <v>#NAME?</v>
      </c>
      <c r="P55" s="124" t="e">
        <f ca="1">IF(tbl_coded[[#This Row],[ISIN]]="","",IF(_xll.BDP($B55&amp;" Corp",P$1)="#N/A N/A","--",_xll.BDP($B55&amp;" Corp",P$1)))</f>
        <v>#NAME?</v>
      </c>
      <c r="Q5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5" s="124" t="e">
        <f ca="1">IF(tbl_coded[[#This Row],[ISIN]]="","",IF(OR(_xll.BDP($B55&amp;" Corp",R$1)="#N/A N/A",_xll.BDP($B55&amp;" Corp",R$1)="#N/A Invalid Security",_xll.BDP($B55&amp;" Corp",R$1)="#N/A Field Not Applicable"),"--",_xll.BDP($B55&amp;" Corp",R$1)))</f>
        <v>#NAME?</v>
      </c>
      <c r="S55" s="124" t="e">
        <f ca="1">IF(tbl_coded[[#This Row],[ISIN]]="","",IF(OR(_xll.BDP($R55&amp;" Equity",S$1)="#N/A N/A",_xll.BDP($R55&amp;" Equity",S$1)="#N/A Invalid Security"),"--",_xll.BDP($R55&amp;" Equity",S$1)))</f>
        <v>#NAME?</v>
      </c>
      <c r="T55" s="124" t="e">
        <f ca="1">IF(tbl_coded[[#This Row],[ISIN]]="","",IF(OR(_xll.BDP($R55&amp;" Equity",T$1)="#N/A N/A",_xll.BDP($R55&amp;" Equity",T$1)="#N/A Invalid Security"),"--",_xll.BDP($R55&amp;" Equity",T$1)))</f>
        <v>#NAME?</v>
      </c>
      <c r="U55" s="124" t="e">
        <f ca="1">IF(tbl_coded[[#This Row],[ISIN]]="","",IF(OR(_xll.BDP($R55&amp;" Equity",U$1)="#N/A N/A",_xll.BDP($R55&amp;" Equity",U$1)="#N/A Invalid Security"),"--",_xll.BDP($R55&amp;" Equity",U$1)))</f>
        <v>#NAME?</v>
      </c>
      <c r="V55" s="124" t="e">
        <f ca="1">IF(tbl_coded[[#This Row],[ISIN]]="","",IF(OR(_xll.BDP($R55&amp;" Equity",V$1)="#N/A N/A",_xll.BDP($R55&amp;" Equity",V$1)="#N/A Invalid Security"),"--",_xll.BDP($R55&amp;" Equity",V$1)))</f>
        <v>#NAME?</v>
      </c>
      <c r="W55" s="124" t="e">
        <f ca="1">IF(tbl_coded[[#This Row],[ISIN]]="","",IF(OR(_xll.BDP($R55&amp;" Equity",W$1)="#N/A N/A",_xll.BDP($R55&amp;" Equity",W$1)="#N/A Invalid Security"),"--",_xll.BDP($R55&amp;" Equity",W$1)))</f>
        <v>#NAME?</v>
      </c>
      <c r="X55" s="124" t="e">
        <f ca="1">IF(tbl_coded[[#This Row],[ISIN]]="","",IF(OR(_xll.BDP($R55&amp;" Equity",X$1)="#N/A N/A",_xll.BDP($R55&amp;" Equity",X$1)="#N/A Invalid Security"),"--",_xll.BDP($R55&amp;" Equity",X$1)))</f>
        <v>#NAME?</v>
      </c>
      <c r="Y5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5" s="124" t="str">
        <f ca="1">IF(tbl_coded[[#This Row],[ISIN]]="","",IF(ISNUMBER(_xll.BDP(B55&amp;" Corp",Z$1)),_xll.BDP(B55&amp;" Corp",Z$1),""))</f>
        <v/>
      </c>
      <c r="AA55" s="124" t="str">
        <f ca="1">IF(tbl_coded[[#This Row],[ISIN]]="","",IF(ISNUMBER(_xll.BDP(B55&amp;" Corp",AA$1)),_xll.BDP(B55&amp;" Corp",AA$1),""))</f>
        <v/>
      </c>
      <c r="AB55" s="124" t="str">
        <f ca="1">IF(tbl_coded[[#This Row],[ISIN]]="","",IF(ISNUMBER(_xll.BDP(B55&amp;" Corp",AB$1)),_xll.BDP(B55&amp;" Corp",AB$1),""))</f>
        <v/>
      </c>
      <c r="AC55" s="124" t="str">
        <f ca="1">IF(tbl_coded[[#This Row],[ISIN]]="","",IF(ISNUMBER(_xll.BDP(B55&amp;" Corp",AC$1)),_xll.BDP(B55&amp;" Corp",AC$1),""))</f>
        <v/>
      </c>
      <c r="AD55" s="124" t="e">
        <f ca="1">IF(tbl_coded[[#This Row],[ISIN]]="","",IF((_xll.BDP(B55&amp;" Corp",AD$1))="#N/A Field Not Applicable","",_xll.BDP(B55&amp;" Corp",AD$1)))</f>
        <v>#NAME?</v>
      </c>
      <c r="AE55" s="124" t="e">
        <f ca="1">IF(tbl_coded[[#This Row],[ISIN]]="","",IF((_xll.BDP(B55&amp;" Corp",AE$1))="#N/A N/A","--",_xll.BDP(B55&amp;" Corp",AE$1)))</f>
        <v>#NAME?</v>
      </c>
      <c r="AF55" s="124" t="e">
        <f ca="1">IF(tbl_coded[[#This Row],[ISIN]]="","",IF(IFERROR(MATCH(H55,rtg_num[Moody''s],0)&gt;10,0),"HY",IF(IFERROR(MATCH(I55,rtg_num[S&amp;P],0)&gt;10,0),"HY",IF(IFERROR(MATCH(J55,rtg_num[Fitch],0)&gt;10,0),"HY",IF(H55&amp;I55&amp;J55="------","NR",IF(IFERROR(FIND("#N/A",Coded!H55),0)&amp;IFERROR(FIND("#N/A",Coded!H55),0)&amp;IFERROR(FIND("#N/A",Coded!H55),0)&lt;&gt;"000",IF(INDEX(美元债一级!$O:$O,MATCH(tbl_coded[[#This Row],[ISIN]],美元债一级!$I:$I,0))="--/--/--","NR","IG"),"IG"))))))</f>
        <v>#NAME?</v>
      </c>
      <c r="AG5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5" s="125" t="e">
        <f ca="1">IF(tbl_coded[[#This Row],[ISIN]]="","",IF(_xll.BDP($B55&amp;" Corp",AI$1)="#N/A N/A","--",_xll.BDP($B55&amp;" Corp",AI$1)))</f>
        <v>#NAME?</v>
      </c>
      <c r="AJ55" s="122" t="e">
        <f ca="1">IF(tbl_coded[[#This Row],[ISIN]]="","",IF(OR(_xll.BDP(_xll.BDP(tbl_coded[[#This Row],[ISIN]]&amp;" Corp", "ISSUER_EQUITY_TICKER")&amp;" Equity",AJ$1)="#N/A N/A"),"--",_xll.BDP(_xll.BDP(tbl_coded[[#This Row],[ISIN]]&amp;" Corp", "ISSUER_EQUITY_TICKER")&amp;" Equity",AJ$1)))</f>
        <v>#NAME?</v>
      </c>
      <c r="AK5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24" t="e">
        <f ca="1">IF(tbl_coded[[#This Row],[ISIN]]="","",IF(OR(_xll.BDP(_xll.BDP(tbl_coded[[#This Row],[ISIN]]&amp;" Corp", "ISSUER_EQUITY_TICKER")&amp;" Equity",AL$1)="#N/A N/A"),"--",_xll.BDP(_xll.BDP(tbl_coded[[#This Row],[ISIN]]&amp;" Corp", "ISSUER_EQUITY_TICKER")&amp;" Equity",AL$1)))</f>
        <v>#NAME?</v>
      </c>
      <c r="AM55" s="124" t="e">
        <f ca="1">IF(tbl_coded[[#This Row],[ISIN]]="","",IF(_xll.BDS($B55&amp;" Corp",AM$1)="#N/A Field Not Applicable","",_xll.BDS($B55&amp;" Corp",AM$1)))</f>
        <v>#NAME?</v>
      </c>
      <c r="AN55" s="124" t="e">
        <f ca="1">IF(tbl_coded[[#This Row],[ISIN]]="","",IF(_xll.BDP(tbl_coded[[#This Row],[KPW Provider BBID]]&amp;" CompanyID","NAME")="#N/A Invalid Security","",_xll.BDP(tbl_coded[[#This Row],[KPW Provider BBID]]&amp;" CompanyID","NAME")))</f>
        <v>#NAME?</v>
      </c>
      <c r="AO55" s="124" t="e">
        <f ca="1">IF(tbl_coded[[#This Row],[ISIN]]="","",IF(_xll.BDP(tbl_coded[[#This Row],[KPW Provider BBID]]&amp;" CompanyID",$AO$1)="#N/A Invalid Security","--",IF(_xll.BDP(tbl_coded[[#This Row],[KPW Provider BBID]]&amp;" CompanyID",$AO$1)="#N/A N/A","--",_xll.BDP(tbl_coded[[#This Row],[KPW Provider BBID]]&amp;" CompanyID",$AO$1))))</f>
        <v>#NAME?</v>
      </c>
      <c r="AP55" s="124" t="e">
        <f ca="1">IF(tbl_coded[[#This Row],[ISIN]]="","",IF(_xll.BDP(tbl_coded[[#This Row],[KPW Provider BBID]]&amp;" CompanyID",$AP$1)="#N/A Invalid Security","--",IF(_xll.BDP(tbl_coded[[#This Row],[KPW Provider BBID]]&amp;" CompanyID",$AP$1)="#N/A N/A","--",_xll.BDP(tbl_coded[[#This Row],[KPW Provider BBID]]&amp;" CompanyID",$AP$1))))</f>
        <v>#NAME?</v>
      </c>
      <c r="AQ55" s="124" t="e">
        <f ca="1">IF(tbl_coded[[#This Row],[ISIN]]="","",IF(_xll.BDP(tbl_coded[[#This Row],[KPW Provider BBID]]&amp;" CompanyID",$AQ$1)="#N/A Invalid Security","--",IF(_xll.BDP(tbl_coded[[#This Row],[KPW Provider BBID]]&amp;" CompanyID",$AQ$1)="#N/A N/A","--",_xll.BDP(tbl_coded[[#This Row],[KPW Provider BBID]]&amp;" CompanyID",$AQ$1))))</f>
        <v>#NAME?</v>
      </c>
      <c r="AR55" s="124" t="e">
        <f ca="1">IF(tbl_coded[[#This Row],[ISIN]]="","",tbl_coded[[#This Row],[穆迪KPW评级]]&amp;"/"&amp;tbl_coded[[#This Row],[SPKPW评级]]&amp;"/"&amp;tbl_coded[[#This Row],[FITCHKPW评级]])</f>
        <v>#NAME?</v>
      </c>
      <c r="AS55" s="124" t="e">
        <f ca="1">IF(tbl_coded[[#This Row],[ISIN]]="","",IF(OR(_xll.BDP($B55&amp;" Corp",AS$1)="#N/A N/A"),"--",_xll.BDP($B55&amp;" Corp",AS$1)))</f>
        <v>#NAME?</v>
      </c>
      <c r="AT55" s="124" t="e">
        <f ca="1">IF(tbl_coded[[#This Row],[ISIN]]="","",IF(_xll.BDS($B55&amp;" Corp",AT$1)="#N/A Field Not Applicable","",_xll.BDS($B55&amp;" Corp",AT$1)))</f>
        <v>#NAME?</v>
      </c>
      <c r="AU55" s="124" t="e">
        <f ca="1">IF(tbl_coded[[#This Row],[SBLC Provider BBID]]="","",_xll.BDP(tbl_coded[[#This Row],[SBLC Provider BBID]]&amp;" CompanyID","NAME"))</f>
        <v>#NAME?</v>
      </c>
      <c r="AV55" s="124" t="e">
        <f ca="1">IF(tbl_coded[[#This Row],[ISIN]]="","",IF(OR(_xll.BDP($B55&amp;" Corp",AV$1)="#N/A N/A"),"--",TEXT(_xll.BDP($B55&amp;" Corp",AV$1),"yyyy/mm/dd")))</f>
        <v>#NAME?</v>
      </c>
      <c r="AW55" s="124" t="e">
        <f ca="1">IF(tbl_coded[[#This Row],[ISIN]]="","",IF(OR(_xll.BDP($B55&amp;" Corp",AW$1)="#N/A N/A"),"--",TEXT(_xll.BDP($B55&amp;" Corp",AW$1),"yyyy/mm/dd")))</f>
        <v>#NAME?</v>
      </c>
      <c r="AX55" s="124" t="e">
        <f ca="1">IF(tbl_coded[[#This Row],[ISIN]]="","",IF(OR(_xll.BDP($B55&amp;" Corp",AX$1)="#N/A N/A"),"--",TEXT(_xll.BDP($B55&amp;" Corp",AX$1),"yyyy/mm/dd")))</f>
        <v>#NAME?</v>
      </c>
      <c r="AY55" s="124" t="e">
        <f ca="1">IF(tbl_coded[[#This Row],[ISIN]]="","",IF(OR(_xll.BDP($B55&amp;" Corp",AY$1)="#N/A Field Not Applicable"),"--",TEXT(_xll.BDP($B55&amp;" Corp",AY$1),"yyyy/mm/dd")))</f>
        <v>#NAME?</v>
      </c>
      <c r="AZ55" s="124" t="e">
        <f ca="1">IF(tbl_coded[[#This Row],[ISIN]]="","",IF(OR(_xll.BDP($B55&amp;" Corp",AZ$1)="#N/A N/A"),"--",_xll.BDP($B55&amp;" Corp",AZ$1)))</f>
        <v>#NAME?</v>
      </c>
      <c r="BA55" s="124" t="e">
        <f ca="1">IF(tbl_coded[[#This Row],[ISIN]]="","",IF(OR(_xll.BDP($B55&amp;" Corp",BA$1)="#N/A N/A"),"--",_xll.BDP($B55&amp;" Corp",BA$1)))</f>
        <v>#NAME?</v>
      </c>
      <c r="BB55" s="124" t="e">
        <f ca="1">IF(tbl_coded[[#This Row],[ISIN]]="","",IF(OR(_xll.BDP($B55&amp;" Corp",BB$1)="#N/A N/A"),"--",_xll.BDP($B55&amp;" Corp",BB$1)))</f>
        <v>#NAME?</v>
      </c>
      <c r="BC55" s="124" t="e">
        <f ca="1">IF(tbl_coded[[#This Row],[ISIN]]="","",IF(OR(_xll.BDP($B55&amp;" Corp",BC$1)="#N/A Field Not Applicable"),"--",_xll.BDP($B55&amp;" Corp",BC$1)))</f>
        <v>#NAME?</v>
      </c>
      <c r="BD55" s="124" t="e">
        <f ca="1">IF(tbl_coded[[#This Row],[ISIN]]="","",IF(OR(_xll.BDP($B55&amp;" Corp",BD$1)="#N/A Field Not Applicable"),"--",_xll.BDP($B55&amp;" Corp",BD$1)))</f>
        <v>#NAME?</v>
      </c>
      <c r="BE55" s="124" t="e">
        <f ca="1">IF(tbl_coded[[#This Row],[ISIN]]="","",IF(OR(_xll.BDP($B55&amp;" Corp",BE$1)="#N/A Field Not Applicable"),"--",_xll.BDP($B55&amp;" Corp",BE$1)))</f>
        <v>#NAME?</v>
      </c>
      <c r="BF55" s="124" t="e">
        <f ca="1">IF(tbl_coded[[#This Row],[ISIN]]="","",IF(OR(_xll.BDP($B55&amp;" Corp",BF$1)="#N/A Field Not Applicable"),"--",_xll.BDP($B55&amp;" Corp",BF$1)))</f>
        <v>#NAME?</v>
      </c>
      <c r="BG55" s="124" t="e">
        <f ca="1">IF(tbl_coded[[#This Row],[ISIN]]="","",IF(OR(_xll.BDP($B55&amp;" Corp",BG$1)="#N/A Field Not Applicable"),"--",IF(_xll.BDP($B55&amp;" Corp",BG$1)="#N/A N/A","N",_xll.BDP($B55&amp;" Corp",BG$1))))</f>
        <v>#NAME?</v>
      </c>
      <c r="BH55" s="124" t="e">
        <f ca="1">IF(tbl_coded[[#This Row],[ISIN]]="","",IF(OR(_xll.BDP($B55&amp;" Corp",BH$1)="#N/A N/A"),"",_xll.BDP($B55&amp;" Corp",BH$1)))</f>
        <v>#NAME?</v>
      </c>
      <c r="BI55" s="124" t="e">
        <f ca="1">IF(tbl_coded[[#This Row],[ISIN]]="","",IF(OR(tbl_coded[[#This Row],[Parent company tiker]]=""),"",IF(_xll.BDP(tbl_coded[[#This Row],[Parent company tiker]]&amp;" Equity",BI$1)="#N/A N/A","--",_xll.BDP(tbl_coded[[#This Row],[Parent company tiker]]&amp;" Equity",BI$1))))</f>
        <v>#NAME?</v>
      </c>
      <c r="BJ55" s="124" t="e">
        <f ca="1">IF(tbl_coded[[#This Row],[ISIN]]="","",IF(OR(tbl_coded[[#This Row],[Parent company tiker]]=""),"",IF(_xll.BDP(tbl_coded[[#This Row],[Parent company tiker]]&amp;" Equity",BJ$1)="#N/A N/A","--",_xll.BDP(tbl_coded[[#This Row],[Parent company tiker]]&amp;" Equity",BJ$1))))</f>
        <v>#NAME?</v>
      </c>
      <c r="BK55" s="124" t="e">
        <f ca="1">IF(tbl_coded[[#This Row],[ISIN]]="","",IF(OR(tbl_coded[[#This Row],[Parent company tiker]]=""),"",IF(_xll.BDP(tbl_coded[[#This Row],[Parent company tiker]]&amp;" Equity",BK$1)="#N/A N/A","--",_xll.BDP(tbl_coded[[#This Row],[Parent company tiker]]&amp;" Equity",BK$1))))</f>
        <v>#NAME?</v>
      </c>
      <c r="BL55" s="124" t="e">
        <f ca="1">IF(tbl_coded[[#This Row],[ISIN]]="","",IF(OR(tbl_coded[[#This Row],[Parent company tiker]]=""),"",IF(_xll.BDP(tbl_coded[[#This Row],[Parent company tiker]]&amp;" Equity",BL$1)="#N/A N/A","--",_xll.BDP(tbl_coded[[#This Row],[Parent company tiker]]&amp;" Equity",BL$1))))</f>
        <v>#NAME?</v>
      </c>
      <c r="BM5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5" s="124" t="e">
        <f ca="1">IF(tbl_coded[[#This Row],[Column9]]&lt;&gt;"--",tbl_coded[[#This Row],[G''tor rating]],IF(tbl_coded[[#This Row],[KPW Name]]&lt;&gt;"",tbl_coded[[#This Row],[KPW Rating]],IF(tbl_coded[[#This Row],[Parent company tiker]]&lt;&gt;"",tbl_coded[[#This Row],[parent评级]],tbl_coded[[#This Row],[Issuer rating]])))</f>
        <v>#NAME?</v>
      </c>
      <c r="BO55" s="159" t="str">
        <f ca="1">IFERROR(IF(tbl_coded[[#This Row],[GREEN]]="Y","GREEN",IF(tbl_coded[[#This Row],[SUSTAINABLE]]="Y","SUSTAINABLE",IF(tbl_coded[[#This Row],[SOCIAL]]="Y","SOCIAL",IF(tbl_coded[[#This Row],[Sustainable linked]]="Y","SUSTAINABLE LINKED"," ")))),"")</f>
        <v/>
      </c>
    </row>
    <row r="56" spans="1:68" ht="15" customHeight="1">
      <c r="A56" s="119">
        <v>54</v>
      </c>
      <c r="B56" s="120" t="str">
        <f>IF(美元债一级!$C$4:$C$1048576&lt;&gt;"",美元债一级!C57,"")</f>
        <v>XS2680747248</v>
      </c>
      <c r="C56" s="124" t="e">
        <f ca="1">IF(tbl_coded[[#This Row],[ISIN]]="","",IF(tbl_coded[[#This Row],[Index]]&gt;$A$1,"",IF(_xll.BDP($B56&amp;" Corp",C$1)="#N/A N/A","",_xll.BDP($B56&amp;" Corp",C$1))))</f>
        <v>#NAME?</v>
      </c>
      <c r="D56" s="124" t="e">
        <f ca="1">IF(tbl_coded[[#This Row],[ISIN]]="","",IF(_xll.BDP($B56&amp;" Corp",D$1)="#N/A N/A","",_xll.BDP($B56&amp;" Corp",D$1)))</f>
        <v>#NAME?</v>
      </c>
      <c r="E56" s="124" t="e">
        <f ca="1">IF(tbl_coded[[#This Row],[ISIN]]="","",IF(_xll.BDP($B56&amp;" Corp",E$1)="#N/A N/A","--",_xll.BDP($B56&amp;" Corp",E$1)))</f>
        <v>#NAME?</v>
      </c>
      <c r="F56" s="124" t="e">
        <f ca="1">IF(tbl_coded[[#This Row],[ISIN]]="","",IF(_xll.BDS($B56&amp;" Corp",F$1)="#N/A Field Not Applicable","",_xll.BDS($B56&amp;" Corp",F$1)))</f>
        <v>#NAME?</v>
      </c>
      <c r="G56" s="124" t="e">
        <f ca="1">IF(tbl_coded[[#This Row],[ISIN]]="","",IF(_xll.BDP($F56&amp;" CompanyID",G$1)="#N/A Invalid Security","",_xll.BDP($F56&amp;" CompanyID",G$1)))</f>
        <v>#NAME?</v>
      </c>
      <c r="H56" s="124" t="e">
        <f ca="1">IF(tbl_coded[[#This Row],[ISIN]]="","",IF(_xll.BDP($B56&amp;" Corp",H$1)="#N/A N/A","--",_xll.BDP($B56&amp;" Corp",H$1)))</f>
        <v>#NAME?</v>
      </c>
      <c r="I56" s="124" t="e">
        <f ca="1">IF(tbl_coded[[#This Row],[ISIN]]="","",IF(_xll.BDP($B56&amp;" Corp",I$1)="#N/A N/A","--",_xll.BDP($B56&amp;" Corp",I$1)))</f>
        <v>#NAME?</v>
      </c>
      <c r="J56" s="124" t="e">
        <f ca="1">IF(tbl_coded[[#This Row],[ISIN]]="","",IF(_xll.BDP($B56&amp;" Corp",J$1)="#N/A N/A","--",_xll.BDP($B56&amp;" Corp",J$1)))</f>
        <v>#NAME?</v>
      </c>
      <c r="K56" s="124" t="e">
        <f ca="1">IF(tbl_coded[[#This Row],[ISIN]]="","",IF(_xll.BDP($B56&amp;" Corp",K$1)="#N/A N/A","--",_xll.BDP($B56&amp;" Corp",K$1)))</f>
        <v>#NAME?</v>
      </c>
      <c r="L56" s="124" t="e">
        <f ca="1">IF(tbl_coded[[#This Row],[ISIN]]="","",IF(_xll.BDP($B56&amp;" Corp",L$1)="#N/A N/A","--",_xll.BDP($B56&amp;" Corp",L$1)))</f>
        <v>#NAME?</v>
      </c>
      <c r="M56" s="124" t="e">
        <f ca="1">IF(tbl_coded[[#This Row],[ISIN]]="","",IF(_xll.BDP($B56&amp;" Corp",M$1)="#N/A N/A","--",_xll.BDP($B56&amp;" Corp",M$1)))</f>
        <v>#NAME?</v>
      </c>
      <c r="N56" s="124" t="e">
        <f ca="1">IF(tbl_coded[[#This Row],[ISIN]]="","",IF(_xll.BDP($B56&amp;" Corp",N$1)="#N/A N/A","--",_xll.BDP($B56&amp;" Corp",N$1)))</f>
        <v>#NAME?</v>
      </c>
      <c r="O56" s="124" t="e">
        <f ca="1">IF(tbl_coded[[#This Row],[ISIN]]="","",IF(_xll.BDP($B56&amp;" Corp",O$1)="#N/A N/A","--",_xll.BDP($B56&amp;" Corp",O$1)))</f>
        <v>#NAME?</v>
      </c>
      <c r="P56" s="124" t="e">
        <f ca="1">IF(tbl_coded[[#This Row],[ISIN]]="","",IF(_xll.BDP($B56&amp;" Corp",P$1)="#N/A N/A","--",_xll.BDP($B56&amp;" Corp",P$1)))</f>
        <v>#NAME?</v>
      </c>
      <c r="Q5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6" s="124" t="e">
        <f ca="1">IF(tbl_coded[[#This Row],[ISIN]]="","",IF(OR(_xll.BDP($B56&amp;" Corp",R$1)="#N/A N/A",_xll.BDP($B56&amp;" Corp",R$1)="#N/A Invalid Security",_xll.BDP($B56&amp;" Corp",R$1)="#N/A Field Not Applicable"),"--",_xll.BDP($B56&amp;" Corp",R$1)))</f>
        <v>#NAME?</v>
      </c>
      <c r="S56" s="124" t="e">
        <f ca="1">IF(tbl_coded[[#This Row],[ISIN]]="","",IF(OR(_xll.BDP($R56&amp;" Equity",S$1)="#N/A N/A",_xll.BDP($R56&amp;" Equity",S$1)="#N/A Invalid Security"),"--",_xll.BDP($R56&amp;" Equity",S$1)))</f>
        <v>#NAME?</v>
      </c>
      <c r="T56" s="124" t="e">
        <f ca="1">IF(tbl_coded[[#This Row],[ISIN]]="","",IF(OR(_xll.BDP($R56&amp;" Equity",T$1)="#N/A N/A",_xll.BDP($R56&amp;" Equity",T$1)="#N/A Invalid Security"),"--",_xll.BDP($R56&amp;" Equity",T$1)))</f>
        <v>#NAME?</v>
      </c>
      <c r="U56" s="124" t="e">
        <f ca="1">IF(tbl_coded[[#This Row],[ISIN]]="","",IF(OR(_xll.BDP($R56&amp;" Equity",U$1)="#N/A N/A",_xll.BDP($R56&amp;" Equity",U$1)="#N/A Invalid Security"),"--",_xll.BDP($R56&amp;" Equity",U$1)))</f>
        <v>#NAME?</v>
      </c>
      <c r="V56" s="124" t="e">
        <f ca="1">IF(tbl_coded[[#This Row],[ISIN]]="","",IF(OR(_xll.BDP($R56&amp;" Equity",V$1)="#N/A N/A",_xll.BDP($R56&amp;" Equity",V$1)="#N/A Invalid Security"),"--",_xll.BDP($R56&amp;" Equity",V$1)))</f>
        <v>#NAME?</v>
      </c>
      <c r="W56" s="124" t="e">
        <f ca="1">IF(tbl_coded[[#This Row],[ISIN]]="","",IF(OR(_xll.BDP($R56&amp;" Equity",W$1)="#N/A N/A",_xll.BDP($R56&amp;" Equity",W$1)="#N/A Invalid Security"),"--",_xll.BDP($R56&amp;" Equity",W$1)))</f>
        <v>#NAME?</v>
      </c>
      <c r="X56" s="124" t="e">
        <f ca="1">IF(tbl_coded[[#This Row],[ISIN]]="","",IF(OR(_xll.BDP($R56&amp;" Equity",X$1)="#N/A N/A",_xll.BDP($R56&amp;" Equity",X$1)="#N/A Invalid Security"),"--",_xll.BDP($R56&amp;" Equity",X$1)))</f>
        <v>#NAME?</v>
      </c>
      <c r="Y5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6" s="124" t="str">
        <f ca="1">IF(tbl_coded[[#This Row],[ISIN]]="","",IF(ISNUMBER(_xll.BDP(B56&amp;" Corp",Z$1)),_xll.BDP(B56&amp;" Corp",Z$1),""))</f>
        <v/>
      </c>
      <c r="AA56" s="124" t="str">
        <f ca="1">IF(tbl_coded[[#This Row],[ISIN]]="","",IF(ISNUMBER(_xll.BDP(B56&amp;" Corp",AA$1)),_xll.BDP(B56&amp;" Corp",AA$1),""))</f>
        <v/>
      </c>
      <c r="AB56" s="124" t="str">
        <f ca="1">IF(tbl_coded[[#This Row],[ISIN]]="","",IF(ISNUMBER(_xll.BDP(B56&amp;" Corp",AB$1)),_xll.BDP(B56&amp;" Corp",AB$1),""))</f>
        <v/>
      </c>
      <c r="AC56" s="124" t="str">
        <f ca="1">IF(tbl_coded[[#This Row],[ISIN]]="","",IF(ISNUMBER(_xll.BDP(B56&amp;" Corp",AC$1)),_xll.BDP(B56&amp;" Corp",AC$1),""))</f>
        <v/>
      </c>
      <c r="AD56" s="124" t="e">
        <f ca="1">IF(tbl_coded[[#This Row],[ISIN]]="","",IF((_xll.BDP(B56&amp;" Corp",AD$1))="#N/A Field Not Applicable","",_xll.BDP(B56&amp;" Corp",AD$1)))</f>
        <v>#NAME?</v>
      </c>
      <c r="AE56" s="124" t="e">
        <f ca="1">IF(tbl_coded[[#This Row],[ISIN]]="","",IF((_xll.BDP(B56&amp;" Corp",AE$1))="#N/A N/A","--",_xll.BDP(B56&amp;" Corp",AE$1)))</f>
        <v>#NAME?</v>
      </c>
      <c r="AF56" s="124" t="e">
        <f ca="1">IF(tbl_coded[[#This Row],[ISIN]]="","",IF(IFERROR(MATCH(H56,rtg_num[Moody''s],0)&gt;10,0),"HY",IF(IFERROR(MATCH(I56,rtg_num[S&amp;P],0)&gt;10,0),"HY",IF(IFERROR(MATCH(J56,rtg_num[Fitch],0)&gt;10,0),"HY",IF(H56&amp;I56&amp;J56="------","NR",IF(IFERROR(FIND("#N/A",Coded!H56),0)&amp;IFERROR(FIND("#N/A",Coded!H56),0)&amp;IFERROR(FIND("#N/A",Coded!H56),0)&lt;&gt;"000",IF(INDEX(美元债一级!$O:$O,MATCH(tbl_coded[[#This Row],[ISIN]],美元债一级!$I:$I,0))="--/--/--","NR","IG"),"IG"))))))</f>
        <v>#NAME?</v>
      </c>
      <c r="AG5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6" s="125" t="e">
        <f ca="1">IF(tbl_coded[[#This Row],[ISIN]]="","",IF(_xll.BDP($B56&amp;" Corp",AI$1)="#N/A N/A","--",_xll.BDP($B56&amp;" Corp",AI$1)))</f>
        <v>#NAME?</v>
      </c>
      <c r="AJ56" s="122" t="e">
        <f ca="1">IF(tbl_coded[[#This Row],[ISIN]]="","",IF(OR(_xll.BDP(_xll.BDP(tbl_coded[[#This Row],[ISIN]]&amp;" Corp", "ISSUER_EQUITY_TICKER")&amp;" Equity",AJ$1)="#N/A N/A"),"--",_xll.BDP(_xll.BDP(tbl_coded[[#This Row],[ISIN]]&amp;" Corp", "ISSUER_EQUITY_TICKER")&amp;" Equity",AJ$1)))</f>
        <v>#NAME?</v>
      </c>
      <c r="AK5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24" t="e">
        <f ca="1">IF(tbl_coded[[#This Row],[ISIN]]="","",IF(OR(_xll.BDP(_xll.BDP(tbl_coded[[#This Row],[ISIN]]&amp;" Corp", "ISSUER_EQUITY_TICKER")&amp;" Equity",AL$1)="#N/A N/A"),"--",_xll.BDP(_xll.BDP(tbl_coded[[#This Row],[ISIN]]&amp;" Corp", "ISSUER_EQUITY_TICKER")&amp;" Equity",AL$1)))</f>
        <v>#NAME?</v>
      </c>
      <c r="AM56" s="124" t="e">
        <f ca="1">IF(tbl_coded[[#This Row],[ISIN]]="","",IF(_xll.BDS($B56&amp;" Corp",AM$1)="#N/A Field Not Applicable","",_xll.BDS($B56&amp;" Corp",AM$1)))</f>
        <v>#NAME?</v>
      </c>
      <c r="AN56" s="124" t="e">
        <f ca="1">IF(tbl_coded[[#This Row],[ISIN]]="","",IF(_xll.BDP(tbl_coded[[#This Row],[KPW Provider BBID]]&amp;" CompanyID","NAME")="#N/A Invalid Security","",_xll.BDP(tbl_coded[[#This Row],[KPW Provider BBID]]&amp;" CompanyID","NAME")))</f>
        <v>#NAME?</v>
      </c>
      <c r="AO56" s="124" t="e">
        <f ca="1">IF(tbl_coded[[#This Row],[ISIN]]="","",IF(_xll.BDP(tbl_coded[[#This Row],[KPW Provider BBID]]&amp;" CompanyID",$AO$1)="#N/A Invalid Security","--",IF(_xll.BDP(tbl_coded[[#This Row],[KPW Provider BBID]]&amp;" CompanyID",$AO$1)="#N/A N/A","--",_xll.BDP(tbl_coded[[#This Row],[KPW Provider BBID]]&amp;" CompanyID",$AO$1))))</f>
        <v>#NAME?</v>
      </c>
      <c r="AP56" s="124" t="e">
        <f ca="1">IF(tbl_coded[[#This Row],[ISIN]]="","",IF(_xll.BDP(tbl_coded[[#This Row],[KPW Provider BBID]]&amp;" CompanyID",$AP$1)="#N/A Invalid Security","--",IF(_xll.BDP(tbl_coded[[#This Row],[KPW Provider BBID]]&amp;" CompanyID",$AP$1)="#N/A N/A","--",_xll.BDP(tbl_coded[[#This Row],[KPW Provider BBID]]&amp;" CompanyID",$AP$1))))</f>
        <v>#NAME?</v>
      </c>
      <c r="AQ56" s="124" t="e">
        <f ca="1">IF(tbl_coded[[#This Row],[ISIN]]="","",IF(_xll.BDP(tbl_coded[[#This Row],[KPW Provider BBID]]&amp;" CompanyID",$AQ$1)="#N/A Invalid Security","--",IF(_xll.BDP(tbl_coded[[#This Row],[KPW Provider BBID]]&amp;" CompanyID",$AQ$1)="#N/A N/A","--",_xll.BDP(tbl_coded[[#This Row],[KPW Provider BBID]]&amp;" CompanyID",$AQ$1))))</f>
        <v>#NAME?</v>
      </c>
      <c r="AR56" s="124" t="e">
        <f ca="1">IF(tbl_coded[[#This Row],[ISIN]]="","",tbl_coded[[#This Row],[穆迪KPW评级]]&amp;"/"&amp;tbl_coded[[#This Row],[SPKPW评级]]&amp;"/"&amp;tbl_coded[[#This Row],[FITCHKPW评级]])</f>
        <v>#NAME?</v>
      </c>
      <c r="AS56" s="124" t="e">
        <f ca="1">IF(tbl_coded[[#This Row],[ISIN]]="","",IF(OR(_xll.BDP($B56&amp;" Corp",AS$1)="#N/A N/A"),"--",_xll.BDP($B56&amp;" Corp",AS$1)))</f>
        <v>#NAME?</v>
      </c>
      <c r="AT56" s="124" t="e">
        <f ca="1">IF(tbl_coded[[#This Row],[ISIN]]="","",IF(_xll.BDS($B56&amp;" Corp",AT$1)="#N/A Field Not Applicable","",_xll.BDS($B56&amp;" Corp",AT$1)))</f>
        <v>#NAME?</v>
      </c>
      <c r="AU56" s="124" t="e">
        <f ca="1">IF(tbl_coded[[#This Row],[SBLC Provider BBID]]="","",_xll.BDP(tbl_coded[[#This Row],[SBLC Provider BBID]]&amp;" CompanyID","NAME"))</f>
        <v>#NAME?</v>
      </c>
      <c r="AV56" s="124" t="e">
        <f ca="1">IF(tbl_coded[[#This Row],[ISIN]]="","",IF(OR(_xll.BDP($B56&amp;" Corp",AV$1)="#N/A N/A"),"--",TEXT(_xll.BDP($B56&amp;" Corp",AV$1),"yyyy/mm/dd")))</f>
        <v>#NAME?</v>
      </c>
      <c r="AW56" s="124" t="e">
        <f ca="1">IF(tbl_coded[[#This Row],[ISIN]]="","",IF(OR(_xll.BDP($B56&amp;" Corp",AW$1)="#N/A N/A"),"--",TEXT(_xll.BDP($B56&amp;" Corp",AW$1),"yyyy/mm/dd")))</f>
        <v>#NAME?</v>
      </c>
      <c r="AX56" s="124" t="e">
        <f ca="1">IF(tbl_coded[[#This Row],[ISIN]]="","",IF(OR(_xll.BDP($B56&amp;" Corp",AX$1)="#N/A N/A"),"--",TEXT(_xll.BDP($B56&amp;" Corp",AX$1),"yyyy/mm/dd")))</f>
        <v>#NAME?</v>
      </c>
      <c r="AY56" s="124" t="e">
        <f ca="1">IF(tbl_coded[[#This Row],[ISIN]]="","",IF(OR(_xll.BDP($B56&amp;" Corp",AY$1)="#N/A Field Not Applicable"),"--",TEXT(_xll.BDP($B56&amp;" Corp",AY$1),"yyyy/mm/dd")))</f>
        <v>#NAME?</v>
      </c>
      <c r="AZ56" s="124" t="e">
        <f ca="1">IF(tbl_coded[[#This Row],[ISIN]]="","",IF(OR(_xll.BDP($B56&amp;" Corp",AZ$1)="#N/A N/A"),"--",_xll.BDP($B56&amp;" Corp",AZ$1)))</f>
        <v>#NAME?</v>
      </c>
      <c r="BA56" s="124" t="e">
        <f ca="1">IF(tbl_coded[[#This Row],[ISIN]]="","",IF(OR(_xll.BDP($B56&amp;" Corp",BA$1)="#N/A N/A"),"--",_xll.BDP($B56&amp;" Corp",BA$1)))</f>
        <v>#NAME?</v>
      </c>
      <c r="BB56" s="124" t="e">
        <f ca="1">IF(tbl_coded[[#This Row],[ISIN]]="","",IF(OR(_xll.BDP($B56&amp;" Corp",BB$1)="#N/A N/A"),"--",_xll.BDP($B56&amp;" Corp",BB$1)))</f>
        <v>#NAME?</v>
      </c>
      <c r="BC56" s="124" t="e">
        <f ca="1">IF(tbl_coded[[#This Row],[ISIN]]="","",IF(OR(_xll.BDP($B56&amp;" Corp",BC$1)="#N/A Field Not Applicable"),"--",_xll.BDP($B56&amp;" Corp",BC$1)))</f>
        <v>#NAME?</v>
      </c>
      <c r="BD56" s="124" t="e">
        <f ca="1">IF(tbl_coded[[#This Row],[ISIN]]="","",IF(OR(_xll.BDP($B56&amp;" Corp",BD$1)="#N/A Field Not Applicable"),"--",_xll.BDP($B56&amp;" Corp",BD$1)))</f>
        <v>#NAME?</v>
      </c>
      <c r="BE56" s="124" t="e">
        <f ca="1">IF(tbl_coded[[#This Row],[ISIN]]="","",IF(OR(_xll.BDP($B56&amp;" Corp",BE$1)="#N/A Field Not Applicable"),"--",_xll.BDP($B56&amp;" Corp",BE$1)))</f>
        <v>#NAME?</v>
      </c>
      <c r="BF56" s="124" t="e">
        <f ca="1">IF(tbl_coded[[#This Row],[ISIN]]="","",IF(OR(_xll.BDP($B56&amp;" Corp",BF$1)="#N/A Field Not Applicable"),"--",_xll.BDP($B56&amp;" Corp",BF$1)))</f>
        <v>#NAME?</v>
      </c>
      <c r="BG56" s="124" t="e">
        <f ca="1">IF(tbl_coded[[#This Row],[ISIN]]="","",IF(OR(_xll.BDP($B56&amp;" Corp",BG$1)="#N/A Field Not Applicable"),"--",IF(_xll.BDP($B56&amp;" Corp",BG$1)="#N/A N/A","N",_xll.BDP($B56&amp;" Corp",BG$1))))</f>
        <v>#NAME?</v>
      </c>
      <c r="BH56" s="124" t="e">
        <f ca="1">IF(tbl_coded[[#This Row],[ISIN]]="","",IF(OR(_xll.BDP($B56&amp;" Corp",BH$1)="#N/A N/A"),"",_xll.BDP($B56&amp;" Corp",BH$1)))</f>
        <v>#NAME?</v>
      </c>
      <c r="BI56" s="124" t="e">
        <f ca="1">IF(tbl_coded[[#This Row],[ISIN]]="","",IF(OR(tbl_coded[[#This Row],[Parent company tiker]]=""),"",IF(_xll.BDP(tbl_coded[[#This Row],[Parent company tiker]]&amp;" Equity",BI$1)="#N/A N/A","--",_xll.BDP(tbl_coded[[#This Row],[Parent company tiker]]&amp;" Equity",BI$1))))</f>
        <v>#NAME?</v>
      </c>
      <c r="BJ56" s="124" t="e">
        <f ca="1">IF(tbl_coded[[#This Row],[ISIN]]="","",IF(OR(tbl_coded[[#This Row],[Parent company tiker]]=""),"",IF(_xll.BDP(tbl_coded[[#This Row],[Parent company tiker]]&amp;" Equity",BJ$1)="#N/A N/A","--",_xll.BDP(tbl_coded[[#This Row],[Parent company tiker]]&amp;" Equity",BJ$1))))</f>
        <v>#NAME?</v>
      </c>
      <c r="BK56" s="124" t="e">
        <f ca="1">IF(tbl_coded[[#This Row],[ISIN]]="","",IF(OR(tbl_coded[[#This Row],[Parent company tiker]]=""),"",IF(_xll.BDP(tbl_coded[[#This Row],[Parent company tiker]]&amp;" Equity",BK$1)="#N/A N/A","--",_xll.BDP(tbl_coded[[#This Row],[Parent company tiker]]&amp;" Equity",BK$1))))</f>
        <v>#NAME?</v>
      </c>
      <c r="BL56" s="124" t="e">
        <f ca="1">IF(tbl_coded[[#This Row],[ISIN]]="","",IF(OR(tbl_coded[[#This Row],[Parent company tiker]]=""),"",IF(_xll.BDP(tbl_coded[[#This Row],[Parent company tiker]]&amp;" Equity",BL$1)="#N/A N/A","--",_xll.BDP(tbl_coded[[#This Row],[Parent company tiker]]&amp;" Equity",BL$1))))</f>
        <v>#NAME?</v>
      </c>
      <c r="BM5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6" s="124" t="e">
        <f ca="1">IF(tbl_coded[[#This Row],[Column9]]&lt;&gt;"--",tbl_coded[[#This Row],[G''tor rating]],IF(tbl_coded[[#This Row],[KPW Name]]&lt;&gt;"",tbl_coded[[#This Row],[KPW Rating]],IF(tbl_coded[[#This Row],[Parent company tiker]]&lt;&gt;"",tbl_coded[[#This Row],[parent评级]],tbl_coded[[#This Row],[Issuer rating]])))</f>
        <v>#NAME?</v>
      </c>
      <c r="BO56" s="159" t="str">
        <f ca="1">IFERROR(IF(tbl_coded[[#This Row],[GREEN]]="Y","GREEN",IF(tbl_coded[[#This Row],[SUSTAINABLE]]="Y","SUSTAINABLE",IF(tbl_coded[[#This Row],[SOCIAL]]="Y","SOCIAL",IF(tbl_coded[[#This Row],[Sustainable linked]]="Y","SUSTAINABLE LINKED"," ")))),"")</f>
        <v/>
      </c>
    </row>
    <row r="57" spans="1:68" ht="15" customHeight="1">
      <c r="A57" s="119">
        <v>55</v>
      </c>
      <c r="B57" s="120" t="str">
        <f>IF(美元债一级!$C$4:$C$1048576&lt;&gt;"",美元债一级!C58,"")</f>
        <v>XS2680895864</v>
      </c>
      <c r="C57" s="124" t="e">
        <f ca="1">IF(tbl_coded[[#This Row],[ISIN]]="","",IF(tbl_coded[[#This Row],[Index]]&gt;$A$1,"",IF(_xll.BDP($B57&amp;" Corp",C$1)="#N/A N/A","",_xll.BDP($B57&amp;" Corp",C$1))))</f>
        <v>#NAME?</v>
      </c>
      <c r="D57" s="124" t="e">
        <f ca="1">IF(tbl_coded[[#This Row],[ISIN]]="","",IF(_xll.BDP($B57&amp;" Corp",D$1)="#N/A N/A","",_xll.BDP($B57&amp;" Corp",D$1)))</f>
        <v>#NAME?</v>
      </c>
      <c r="E57" s="124" t="e">
        <f ca="1">IF(tbl_coded[[#This Row],[ISIN]]="","",IF(_xll.BDP($B57&amp;" Corp",E$1)="#N/A N/A","--",_xll.BDP($B57&amp;" Corp",E$1)))</f>
        <v>#NAME?</v>
      </c>
      <c r="F57" s="124" t="e">
        <f ca="1">IF(tbl_coded[[#This Row],[ISIN]]="","",IF(_xll.BDS($B57&amp;" Corp",F$1)="#N/A Field Not Applicable","",_xll.BDS($B57&amp;" Corp",F$1)))</f>
        <v>#NAME?</v>
      </c>
      <c r="G57" s="124" t="e">
        <f ca="1">IF(tbl_coded[[#This Row],[ISIN]]="","",IF(_xll.BDP($F57&amp;" CompanyID",G$1)="#N/A Invalid Security","",_xll.BDP($F57&amp;" CompanyID",G$1)))</f>
        <v>#NAME?</v>
      </c>
      <c r="H57" s="124" t="e">
        <f ca="1">IF(tbl_coded[[#This Row],[ISIN]]="","",IF(_xll.BDP($B57&amp;" Corp",H$1)="#N/A N/A","--",_xll.BDP($B57&amp;" Corp",H$1)))</f>
        <v>#NAME?</v>
      </c>
      <c r="I57" s="124" t="e">
        <f ca="1">IF(tbl_coded[[#This Row],[ISIN]]="","",IF(_xll.BDP($B57&amp;" Corp",I$1)="#N/A N/A","--",_xll.BDP($B57&amp;" Corp",I$1)))</f>
        <v>#NAME?</v>
      </c>
      <c r="J57" s="124" t="e">
        <f ca="1">IF(tbl_coded[[#This Row],[ISIN]]="","",IF(_xll.BDP($B57&amp;" Corp",J$1)="#N/A N/A","--",_xll.BDP($B57&amp;" Corp",J$1)))</f>
        <v>#NAME?</v>
      </c>
      <c r="K57" s="124" t="e">
        <f ca="1">IF(tbl_coded[[#This Row],[ISIN]]="","",IF(_xll.BDP($B57&amp;" Corp",K$1)="#N/A N/A","--",_xll.BDP($B57&amp;" Corp",K$1)))</f>
        <v>#NAME?</v>
      </c>
      <c r="L57" s="124" t="e">
        <f ca="1">IF(tbl_coded[[#This Row],[ISIN]]="","",IF(_xll.BDP($B57&amp;" Corp",L$1)="#N/A N/A","--",_xll.BDP($B57&amp;" Corp",L$1)))</f>
        <v>#NAME?</v>
      </c>
      <c r="M57" s="124" t="e">
        <f ca="1">IF(tbl_coded[[#This Row],[ISIN]]="","",IF(_xll.BDP($B57&amp;" Corp",M$1)="#N/A N/A","--",_xll.BDP($B57&amp;" Corp",M$1)))</f>
        <v>#NAME?</v>
      </c>
      <c r="N57" s="124" t="e">
        <f ca="1">IF(tbl_coded[[#This Row],[ISIN]]="","",IF(_xll.BDP($B57&amp;" Corp",N$1)="#N/A N/A","--",_xll.BDP($B57&amp;" Corp",N$1)))</f>
        <v>#NAME?</v>
      </c>
      <c r="O57" s="124" t="e">
        <f ca="1">IF(tbl_coded[[#This Row],[ISIN]]="","",IF(_xll.BDP($B57&amp;" Corp",O$1)="#N/A N/A","--",_xll.BDP($B57&amp;" Corp",O$1)))</f>
        <v>#NAME?</v>
      </c>
      <c r="P57" s="124" t="e">
        <f ca="1">IF(tbl_coded[[#This Row],[ISIN]]="","",IF(_xll.BDP($B57&amp;" Corp",P$1)="#N/A N/A","--",_xll.BDP($B57&amp;" Corp",P$1)))</f>
        <v>#NAME?</v>
      </c>
      <c r="Q5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7" s="124" t="e">
        <f ca="1">IF(tbl_coded[[#This Row],[ISIN]]="","",IF(OR(_xll.BDP($B57&amp;" Corp",R$1)="#N/A N/A",_xll.BDP($B57&amp;" Corp",R$1)="#N/A Invalid Security",_xll.BDP($B57&amp;" Corp",R$1)="#N/A Field Not Applicable"),"--",_xll.BDP($B57&amp;" Corp",R$1)))</f>
        <v>#NAME?</v>
      </c>
      <c r="S57" s="124" t="e">
        <f ca="1">IF(tbl_coded[[#This Row],[ISIN]]="","",IF(OR(_xll.BDP($R57&amp;" Equity",S$1)="#N/A N/A",_xll.BDP($R57&amp;" Equity",S$1)="#N/A Invalid Security"),"--",_xll.BDP($R57&amp;" Equity",S$1)))</f>
        <v>#NAME?</v>
      </c>
      <c r="T57" s="124" t="e">
        <f ca="1">IF(tbl_coded[[#This Row],[ISIN]]="","",IF(OR(_xll.BDP($R57&amp;" Equity",T$1)="#N/A N/A",_xll.BDP($R57&amp;" Equity",T$1)="#N/A Invalid Security"),"--",_xll.BDP($R57&amp;" Equity",T$1)))</f>
        <v>#NAME?</v>
      </c>
      <c r="U57" s="124" t="e">
        <f ca="1">IF(tbl_coded[[#This Row],[ISIN]]="","",IF(OR(_xll.BDP($R57&amp;" Equity",U$1)="#N/A N/A",_xll.BDP($R57&amp;" Equity",U$1)="#N/A Invalid Security"),"--",_xll.BDP($R57&amp;" Equity",U$1)))</f>
        <v>#NAME?</v>
      </c>
      <c r="V57" s="124" t="e">
        <f ca="1">IF(tbl_coded[[#This Row],[ISIN]]="","",IF(OR(_xll.BDP($R57&amp;" Equity",V$1)="#N/A N/A",_xll.BDP($R57&amp;" Equity",V$1)="#N/A Invalid Security"),"--",_xll.BDP($R57&amp;" Equity",V$1)))</f>
        <v>#NAME?</v>
      </c>
      <c r="W57" s="124" t="e">
        <f ca="1">IF(tbl_coded[[#This Row],[ISIN]]="","",IF(OR(_xll.BDP($R57&amp;" Equity",W$1)="#N/A N/A",_xll.BDP($R57&amp;" Equity",W$1)="#N/A Invalid Security"),"--",_xll.BDP($R57&amp;" Equity",W$1)))</f>
        <v>#NAME?</v>
      </c>
      <c r="X57" s="124" t="e">
        <f ca="1">IF(tbl_coded[[#This Row],[ISIN]]="","",IF(OR(_xll.BDP($R57&amp;" Equity",X$1)="#N/A N/A",_xll.BDP($R57&amp;" Equity",X$1)="#N/A Invalid Security"),"--",_xll.BDP($R57&amp;" Equity",X$1)))</f>
        <v>#NAME?</v>
      </c>
      <c r="Y5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7" s="124" t="str">
        <f ca="1">IF(tbl_coded[[#This Row],[ISIN]]="","",IF(ISNUMBER(_xll.BDP(B57&amp;" Corp",Z$1)),_xll.BDP(B57&amp;" Corp",Z$1),""))</f>
        <v/>
      </c>
      <c r="AA57" s="124" t="str">
        <f ca="1">IF(tbl_coded[[#This Row],[ISIN]]="","",IF(ISNUMBER(_xll.BDP(B57&amp;" Corp",AA$1)),_xll.BDP(B57&amp;" Corp",AA$1),""))</f>
        <v/>
      </c>
      <c r="AB57" s="124" t="str">
        <f ca="1">IF(tbl_coded[[#This Row],[ISIN]]="","",IF(ISNUMBER(_xll.BDP(B57&amp;" Corp",AB$1)),_xll.BDP(B57&amp;" Corp",AB$1),""))</f>
        <v/>
      </c>
      <c r="AC57" s="124" t="str">
        <f ca="1">IF(tbl_coded[[#This Row],[ISIN]]="","",IF(ISNUMBER(_xll.BDP(B57&amp;" Corp",AC$1)),_xll.BDP(B57&amp;" Corp",AC$1),""))</f>
        <v/>
      </c>
      <c r="AD57" s="124" t="e">
        <f ca="1">IF(tbl_coded[[#This Row],[ISIN]]="","",IF((_xll.BDP(B57&amp;" Corp",AD$1))="#N/A Field Not Applicable","",_xll.BDP(B57&amp;" Corp",AD$1)))</f>
        <v>#NAME?</v>
      </c>
      <c r="AE57" s="124" t="e">
        <f ca="1">IF(tbl_coded[[#This Row],[ISIN]]="","",IF((_xll.BDP(B57&amp;" Corp",AE$1))="#N/A N/A","--",_xll.BDP(B57&amp;" Corp",AE$1)))</f>
        <v>#NAME?</v>
      </c>
      <c r="AF57" s="124" t="e">
        <f ca="1">IF(tbl_coded[[#This Row],[ISIN]]="","",IF(IFERROR(MATCH(H57,rtg_num[Moody''s],0)&gt;10,0),"HY",IF(IFERROR(MATCH(I57,rtg_num[S&amp;P],0)&gt;10,0),"HY",IF(IFERROR(MATCH(J57,rtg_num[Fitch],0)&gt;10,0),"HY",IF(H57&amp;I57&amp;J57="------","NR",IF(IFERROR(FIND("#N/A",Coded!H57),0)&amp;IFERROR(FIND("#N/A",Coded!H57),0)&amp;IFERROR(FIND("#N/A",Coded!H57),0)&lt;&gt;"000",IF(INDEX(美元债一级!$O:$O,MATCH(tbl_coded[[#This Row],[ISIN]],美元债一级!$I:$I,0))="--/--/--","NR","IG"),"IG"))))))</f>
        <v>#NAME?</v>
      </c>
      <c r="AG5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7" s="125" t="e">
        <f ca="1">IF(tbl_coded[[#This Row],[ISIN]]="","",IF(_xll.BDP($B57&amp;" Corp",AI$1)="#N/A N/A","--",_xll.BDP($B57&amp;" Corp",AI$1)))</f>
        <v>#NAME?</v>
      </c>
      <c r="AJ57" s="122" t="e">
        <f ca="1">IF(tbl_coded[[#This Row],[ISIN]]="","",IF(OR(_xll.BDP(_xll.BDP(tbl_coded[[#This Row],[ISIN]]&amp;" Corp", "ISSUER_EQUITY_TICKER")&amp;" Equity",AJ$1)="#N/A N/A"),"--",_xll.BDP(_xll.BDP(tbl_coded[[#This Row],[ISIN]]&amp;" Corp", "ISSUER_EQUITY_TICKER")&amp;" Equity",AJ$1)))</f>
        <v>#NAME?</v>
      </c>
      <c r="AK5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24" t="e">
        <f ca="1">IF(tbl_coded[[#This Row],[ISIN]]="","",IF(OR(_xll.BDP(_xll.BDP(tbl_coded[[#This Row],[ISIN]]&amp;" Corp", "ISSUER_EQUITY_TICKER")&amp;" Equity",AL$1)="#N/A N/A"),"--",_xll.BDP(_xll.BDP(tbl_coded[[#This Row],[ISIN]]&amp;" Corp", "ISSUER_EQUITY_TICKER")&amp;" Equity",AL$1)))</f>
        <v>#NAME?</v>
      </c>
      <c r="AM57" s="124" t="e">
        <f ca="1">IF(tbl_coded[[#This Row],[ISIN]]="","",IF(_xll.BDS($B57&amp;" Corp",AM$1)="#N/A Field Not Applicable","",_xll.BDS($B57&amp;" Corp",AM$1)))</f>
        <v>#NAME?</v>
      </c>
      <c r="AN57" s="124" t="e">
        <f ca="1">IF(tbl_coded[[#This Row],[ISIN]]="","",IF(_xll.BDP(tbl_coded[[#This Row],[KPW Provider BBID]]&amp;" CompanyID","NAME")="#N/A Invalid Security","",_xll.BDP(tbl_coded[[#This Row],[KPW Provider BBID]]&amp;" CompanyID","NAME")))</f>
        <v>#NAME?</v>
      </c>
      <c r="AO57" s="124" t="e">
        <f ca="1">IF(tbl_coded[[#This Row],[ISIN]]="","",IF(_xll.BDP(tbl_coded[[#This Row],[KPW Provider BBID]]&amp;" CompanyID",$AO$1)="#N/A Invalid Security","--",IF(_xll.BDP(tbl_coded[[#This Row],[KPW Provider BBID]]&amp;" CompanyID",$AO$1)="#N/A N/A","--",_xll.BDP(tbl_coded[[#This Row],[KPW Provider BBID]]&amp;" CompanyID",$AO$1))))</f>
        <v>#NAME?</v>
      </c>
      <c r="AP57" s="124" t="e">
        <f ca="1">IF(tbl_coded[[#This Row],[ISIN]]="","",IF(_xll.BDP(tbl_coded[[#This Row],[KPW Provider BBID]]&amp;" CompanyID",$AP$1)="#N/A Invalid Security","--",IF(_xll.BDP(tbl_coded[[#This Row],[KPW Provider BBID]]&amp;" CompanyID",$AP$1)="#N/A N/A","--",_xll.BDP(tbl_coded[[#This Row],[KPW Provider BBID]]&amp;" CompanyID",$AP$1))))</f>
        <v>#NAME?</v>
      </c>
      <c r="AQ57" s="124" t="e">
        <f ca="1">IF(tbl_coded[[#This Row],[ISIN]]="","",IF(_xll.BDP(tbl_coded[[#This Row],[KPW Provider BBID]]&amp;" CompanyID",$AQ$1)="#N/A Invalid Security","--",IF(_xll.BDP(tbl_coded[[#This Row],[KPW Provider BBID]]&amp;" CompanyID",$AQ$1)="#N/A N/A","--",_xll.BDP(tbl_coded[[#This Row],[KPW Provider BBID]]&amp;" CompanyID",$AQ$1))))</f>
        <v>#NAME?</v>
      </c>
      <c r="AR57" s="124" t="e">
        <f ca="1">IF(tbl_coded[[#This Row],[ISIN]]="","",tbl_coded[[#This Row],[穆迪KPW评级]]&amp;"/"&amp;tbl_coded[[#This Row],[SPKPW评级]]&amp;"/"&amp;tbl_coded[[#This Row],[FITCHKPW评级]])</f>
        <v>#NAME?</v>
      </c>
      <c r="AS57" s="124" t="e">
        <f ca="1">IF(tbl_coded[[#This Row],[ISIN]]="","",IF(OR(_xll.BDP($B57&amp;" Corp",AS$1)="#N/A N/A"),"--",_xll.BDP($B57&amp;" Corp",AS$1)))</f>
        <v>#NAME?</v>
      </c>
      <c r="AT57" s="124" t="e">
        <f ca="1">IF(tbl_coded[[#This Row],[ISIN]]="","",IF(_xll.BDS($B57&amp;" Corp",AT$1)="#N/A Field Not Applicable","",_xll.BDS($B57&amp;" Corp",AT$1)))</f>
        <v>#NAME?</v>
      </c>
      <c r="AU57" s="124" t="e">
        <f ca="1">IF(tbl_coded[[#This Row],[SBLC Provider BBID]]="","",_xll.BDP(tbl_coded[[#This Row],[SBLC Provider BBID]]&amp;" CompanyID","NAME"))</f>
        <v>#NAME?</v>
      </c>
      <c r="AV57" s="124" t="e">
        <f ca="1">IF(tbl_coded[[#This Row],[ISIN]]="","",IF(OR(_xll.BDP($B57&amp;" Corp",AV$1)="#N/A N/A"),"--",TEXT(_xll.BDP($B57&amp;" Corp",AV$1),"yyyy/mm/dd")))</f>
        <v>#NAME?</v>
      </c>
      <c r="AW57" s="124" t="e">
        <f ca="1">IF(tbl_coded[[#This Row],[ISIN]]="","",IF(OR(_xll.BDP($B57&amp;" Corp",AW$1)="#N/A N/A"),"--",TEXT(_xll.BDP($B57&amp;" Corp",AW$1),"yyyy/mm/dd")))</f>
        <v>#NAME?</v>
      </c>
      <c r="AX57" s="124" t="e">
        <f ca="1">IF(tbl_coded[[#This Row],[ISIN]]="","",IF(OR(_xll.BDP($B57&amp;" Corp",AX$1)="#N/A N/A"),"--",TEXT(_xll.BDP($B57&amp;" Corp",AX$1),"yyyy/mm/dd")))</f>
        <v>#NAME?</v>
      </c>
      <c r="AY57" s="124" t="e">
        <f ca="1">IF(tbl_coded[[#This Row],[ISIN]]="","",IF(OR(_xll.BDP($B57&amp;" Corp",AY$1)="#N/A Field Not Applicable"),"--",TEXT(_xll.BDP($B57&amp;" Corp",AY$1),"yyyy/mm/dd")))</f>
        <v>#NAME?</v>
      </c>
      <c r="AZ57" s="124" t="e">
        <f ca="1">IF(tbl_coded[[#This Row],[ISIN]]="","",IF(OR(_xll.BDP($B57&amp;" Corp",AZ$1)="#N/A N/A"),"--",_xll.BDP($B57&amp;" Corp",AZ$1)))</f>
        <v>#NAME?</v>
      </c>
      <c r="BA57" s="124" t="e">
        <f ca="1">IF(tbl_coded[[#This Row],[ISIN]]="","",IF(OR(_xll.BDP($B57&amp;" Corp",BA$1)="#N/A N/A"),"--",_xll.BDP($B57&amp;" Corp",BA$1)))</f>
        <v>#NAME?</v>
      </c>
      <c r="BB57" s="124" t="e">
        <f ca="1">IF(tbl_coded[[#This Row],[ISIN]]="","",IF(OR(_xll.BDP($B57&amp;" Corp",BB$1)="#N/A N/A"),"--",_xll.BDP($B57&amp;" Corp",BB$1)))</f>
        <v>#NAME?</v>
      </c>
      <c r="BC57" s="124" t="e">
        <f ca="1">IF(tbl_coded[[#This Row],[ISIN]]="","",IF(OR(_xll.BDP($B57&amp;" Corp",BC$1)="#N/A Field Not Applicable"),"--",_xll.BDP($B57&amp;" Corp",BC$1)))</f>
        <v>#NAME?</v>
      </c>
      <c r="BD57" s="124" t="e">
        <f ca="1">IF(tbl_coded[[#This Row],[ISIN]]="","",IF(OR(_xll.BDP($B57&amp;" Corp",BD$1)="#N/A Field Not Applicable"),"--",_xll.BDP($B57&amp;" Corp",BD$1)))</f>
        <v>#NAME?</v>
      </c>
      <c r="BE57" s="124" t="e">
        <f ca="1">IF(tbl_coded[[#This Row],[ISIN]]="","",IF(OR(_xll.BDP($B57&amp;" Corp",BE$1)="#N/A Field Not Applicable"),"--",_xll.BDP($B57&amp;" Corp",BE$1)))</f>
        <v>#NAME?</v>
      </c>
      <c r="BF57" s="124" t="e">
        <f ca="1">IF(tbl_coded[[#This Row],[ISIN]]="","",IF(OR(_xll.BDP($B57&amp;" Corp",BF$1)="#N/A Field Not Applicable"),"--",_xll.BDP($B57&amp;" Corp",BF$1)))</f>
        <v>#NAME?</v>
      </c>
      <c r="BG57" s="124" t="e">
        <f ca="1">IF(tbl_coded[[#This Row],[ISIN]]="","",IF(OR(_xll.BDP($B57&amp;" Corp",BG$1)="#N/A Field Not Applicable"),"--",IF(_xll.BDP($B57&amp;" Corp",BG$1)="#N/A N/A","N",_xll.BDP($B57&amp;" Corp",BG$1))))</f>
        <v>#NAME?</v>
      </c>
      <c r="BH57" s="124" t="e">
        <f ca="1">IF(tbl_coded[[#This Row],[ISIN]]="","",IF(OR(_xll.BDP($B57&amp;" Corp",BH$1)="#N/A N/A"),"",_xll.BDP($B57&amp;" Corp",BH$1)))</f>
        <v>#NAME?</v>
      </c>
      <c r="BI57" s="124" t="e">
        <f ca="1">IF(tbl_coded[[#This Row],[ISIN]]="","",IF(OR(tbl_coded[[#This Row],[Parent company tiker]]=""),"",IF(_xll.BDP(tbl_coded[[#This Row],[Parent company tiker]]&amp;" Equity",BI$1)="#N/A N/A","--",_xll.BDP(tbl_coded[[#This Row],[Parent company tiker]]&amp;" Equity",BI$1))))</f>
        <v>#NAME?</v>
      </c>
      <c r="BJ57" s="124" t="e">
        <f ca="1">IF(tbl_coded[[#This Row],[ISIN]]="","",IF(OR(tbl_coded[[#This Row],[Parent company tiker]]=""),"",IF(_xll.BDP(tbl_coded[[#This Row],[Parent company tiker]]&amp;" Equity",BJ$1)="#N/A N/A","--",_xll.BDP(tbl_coded[[#This Row],[Parent company tiker]]&amp;" Equity",BJ$1))))</f>
        <v>#NAME?</v>
      </c>
      <c r="BK57" s="124" t="e">
        <f ca="1">IF(tbl_coded[[#This Row],[ISIN]]="","",IF(OR(tbl_coded[[#This Row],[Parent company tiker]]=""),"",IF(_xll.BDP(tbl_coded[[#This Row],[Parent company tiker]]&amp;" Equity",BK$1)="#N/A N/A","--",_xll.BDP(tbl_coded[[#This Row],[Parent company tiker]]&amp;" Equity",BK$1))))</f>
        <v>#NAME?</v>
      </c>
      <c r="BL57" s="124" t="e">
        <f ca="1">IF(tbl_coded[[#This Row],[ISIN]]="","",IF(OR(tbl_coded[[#This Row],[Parent company tiker]]=""),"",IF(_xll.BDP(tbl_coded[[#This Row],[Parent company tiker]]&amp;" Equity",BL$1)="#N/A N/A","--",_xll.BDP(tbl_coded[[#This Row],[Parent company tiker]]&amp;" Equity",BL$1))))</f>
        <v>#NAME?</v>
      </c>
      <c r="BM5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7" s="124" t="e">
        <f ca="1">IF(tbl_coded[[#This Row],[Column9]]&lt;&gt;"--",tbl_coded[[#This Row],[G''tor rating]],IF(tbl_coded[[#This Row],[KPW Name]]&lt;&gt;"",tbl_coded[[#This Row],[KPW Rating]],IF(tbl_coded[[#This Row],[Parent company tiker]]&lt;&gt;"",tbl_coded[[#This Row],[parent评级]],tbl_coded[[#This Row],[Issuer rating]])))</f>
        <v>#NAME?</v>
      </c>
      <c r="BO57" s="159" t="str">
        <f ca="1">IFERROR(IF(tbl_coded[[#This Row],[GREEN]]="Y","GREEN",IF(tbl_coded[[#This Row],[SUSTAINABLE]]="Y","SUSTAINABLE",IF(tbl_coded[[#This Row],[SOCIAL]]="Y","SOCIAL",IF(tbl_coded[[#This Row],[Sustainable linked]]="Y","SUSTAINABLE LINKED"," ")))),"")</f>
        <v/>
      </c>
    </row>
    <row r="58" spans="1:68" ht="15" customHeight="1">
      <c r="A58" s="119">
        <v>56</v>
      </c>
      <c r="B58" s="120" t="str">
        <f>IF(美元债一级!$C$4:$C$1048576&lt;&gt;"",美元债一级!C59,"")</f>
        <v>XS2678177234</v>
      </c>
      <c r="C58" s="124" t="e">
        <f ca="1">IF(tbl_coded[[#This Row],[ISIN]]="","",IF(tbl_coded[[#This Row],[Index]]&gt;$A$1,"",IF(_xll.BDP($B58&amp;" Corp",C$1)="#N/A N/A","",_xll.BDP($B58&amp;" Corp",C$1))))</f>
        <v>#NAME?</v>
      </c>
      <c r="D58" s="124" t="e">
        <f ca="1">IF(tbl_coded[[#This Row],[ISIN]]="","",IF(_xll.BDP($B58&amp;" Corp",D$1)="#N/A N/A","",_xll.BDP($B58&amp;" Corp",D$1)))</f>
        <v>#NAME?</v>
      </c>
      <c r="E58" s="124" t="e">
        <f ca="1">IF(tbl_coded[[#This Row],[ISIN]]="","",IF(_xll.BDP($B58&amp;" Corp",E$1)="#N/A N/A","--",_xll.BDP($B58&amp;" Corp",E$1)))</f>
        <v>#NAME?</v>
      </c>
      <c r="F58" s="124" t="e">
        <f ca="1">IF(tbl_coded[[#This Row],[ISIN]]="","",IF(_xll.BDS($B58&amp;" Corp",F$1)="#N/A Field Not Applicable","",_xll.BDS($B58&amp;" Corp",F$1)))</f>
        <v>#NAME?</v>
      </c>
      <c r="G58" s="124" t="e">
        <f ca="1">IF(tbl_coded[[#This Row],[ISIN]]="","",IF(_xll.BDP($F58&amp;" CompanyID",G$1)="#N/A Invalid Security","",_xll.BDP($F58&amp;" CompanyID",G$1)))</f>
        <v>#NAME?</v>
      </c>
      <c r="H58" s="124" t="e">
        <f ca="1">IF(tbl_coded[[#This Row],[ISIN]]="","",IF(_xll.BDP($B58&amp;" Corp",H$1)="#N/A N/A","--",_xll.BDP($B58&amp;" Corp",H$1)))</f>
        <v>#NAME?</v>
      </c>
      <c r="I58" s="124" t="e">
        <f ca="1">IF(tbl_coded[[#This Row],[ISIN]]="","",IF(_xll.BDP($B58&amp;" Corp",I$1)="#N/A N/A","--",_xll.BDP($B58&amp;" Corp",I$1)))</f>
        <v>#NAME?</v>
      </c>
      <c r="J58" s="124" t="e">
        <f ca="1">IF(tbl_coded[[#This Row],[ISIN]]="","",IF(_xll.BDP($B58&amp;" Corp",J$1)="#N/A N/A","--",_xll.BDP($B58&amp;" Corp",J$1)))</f>
        <v>#NAME?</v>
      </c>
      <c r="K58" s="124" t="e">
        <f ca="1">IF(tbl_coded[[#This Row],[ISIN]]="","",IF(_xll.BDP($B58&amp;" Corp",K$1)="#N/A N/A","--",_xll.BDP($B58&amp;" Corp",K$1)))</f>
        <v>#NAME?</v>
      </c>
      <c r="L58" s="124" t="e">
        <f ca="1">IF(tbl_coded[[#This Row],[ISIN]]="","",IF(_xll.BDP($B58&amp;" Corp",L$1)="#N/A N/A","--",_xll.BDP($B58&amp;" Corp",L$1)))</f>
        <v>#NAME?</v>
      </c>
      <c r="M58" s="124" t="e">
        <f ca="1">IF(tbl_coded[[#This Row],[ISIN]]="","",IF(_xll.BDP($B58&amp;" Corp",M$1)="#N/A N/A","--",_xll.BDP($B58&amp;" Corp",M$1)))</f>
        <v>#NAME?</v>
      </c>
      <c r="N58" s="124" t="e">
        <f ca="1">IF(tbl_coded[[#This Row],[ISIN]]="","",IF(_xll.BDP($B58&amp;" Corp",N$1)="#N/A N/A","--",_xll.BDP($B58&amp;" Corp",N$1)))</f>
        <v>#NAME?</v>
      </c>
      <c r="O58" s="124" t="e">
        <f ca="1">IF(tbl_coded[[#This Row],[ISIN]]="","",IF(_xll.BDP($B58&amp;" Corp",O$1)="#N/A N/A","--",_xll.BDP($B58&amp;" Corp",O$1)))</f>
        <v>#NAME?</v>
      </c>
      <c r="P58" s="124" t="e">
        <f ca="1">IF(tbl_coded[[#This Row],[ISIN]]="","",IF(_xll.BDP($B58&amp;" Corp",P$1)="#N/A N/A","--",_xll.BDP($B58&amp;" Corp",P$1)))</f>
        <v>#NAME?</v>
      </c>
      <c r="Q5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8" s="124" t="e">
        <f ca="1">IF(tbl_coded[[#This Row],[ISIN]]="","",IF(OR(_xll.BDP($B58&amp;" Corp",R$1)="#N/A N/A",_xll.BDP($B58&amp;" Corp",R$1)="#N/A Invalid Security",_xll.BDP($B58&amp;" Corp",R$1)="#N/A Field Not Applicable"),"--",_xll.BDP($B58&amp;" Corp",R$1)))</f>
        <v>#NAME?</v>
      </c>
      <c r="S58" s="124" t="e">
        <f ca="1">IF(tbl_coded[[#This Row],[ISIN]]="","",IF(OR(_xll.BDP($R58&amp;" Equity",S$1)="#N/A N/A",_xll.BDP($R58&amp;" Equity",S$1)="#N/A Invalid Security"),"--",_xll.BDP($R58&amp;" Equity",S$1)))</f>
        <v>#NAME?</v>
      </c>
      <c r="T58" s="124" t="e">
        <f ca="1">IF(tbl_coded[[#This Row],[ISIN]]="","",IF(OR(_xll.BDP($R58&amp;" Equity",T$1)="#N/A N/A",_xll.BDP($R58&amp;" Equity",T$1)="#N/A Invalid Security"),"--",_xll.BDP($R58&amp;" Equity",T$1)))</f>
        <v>#NAME?</v>
      </c>
      <c r="U58" s="124" t="e">
        <f ca="1">IF(tbl_coded[[#This Row],[ISIN]]="","",IF(OR(_xll.BDP($R58&amp;" Equity",U$1)="#N/A N/A",_xll.BDP($R58&amp;" Equity",U$1)="#N/A Invalid Security"),"--",_xll.BDP($R58&amp;" Equity",U$1)))</f>
        <v>#NAME?</v>
      </c>
      <c r="V58" s="124" t="e">
        <f ca="1">IF(tbl_coded[[#This Row],[ISIN]]="","",IF(OR(_xll.BDP($R58&amp;" Equity",V$1)="#N/A N/A",_xll.BDP($R58&amp;" Equity",V$1)="#N/A Invalid Security"),"--",_xll.BDP($R58&amp;" Equity",V$1)))</f>
        <v>#NAME?</v>
      </c>
      <c r="W58" s="124" t="e">
        <f ca="1">IF(tbl_coded[[#This Row],[ISIN]]="","",IF(OR(_xll.BDP($R58&amp;" Equity",W$1)="#N/A N/A",_xll.BDP($R58&amp;" Equity",W$1)="#N/A Invalid Security"),"--",_xll.BDP($R58&amp;" Equity",W$1)))</f>
        <v>#NAME?</v>
      </c>
      <c r="X58" s="124" t="e">
        <f ca="1">IF(tbl_coded[[#This Row],[ISIN]]="","",IF(OR(_xll.BDP($R58&amp;" Equity",X$1)="#N/A N/A",_xll.BDP($R58&amp;" Equity",X$1)="#N/A Invalid Security"),"--",_xll.BDP($R58&amp;" Equity",X$1)))</f>
        <v>#NAME?</v>
      </c>
      <c r="Y5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8" s="124" t="str">
        <f ca="1">IF(tbl_coded[[#This Row],[ISIN]]="","",IF(ISNUMBER(_xll.BDP(B58&amp;" Corp",Z$1)),_xll.BDP(B58&amp;" Corp",Z$1),""))</f>
        <v/>
      </c>
      <c r="AA58" s="124" t="str">
        <f ca="1">IF(tbl_coded[[#This Row],[ISIN]]="","",IF(ISNUMBER(_xll.BDP(B58&amp;" Corp",AA$1)),_xll.BDP(B58&amp;" Corp",AA$1),""))</f>
        <v/>
      </c>
      <c r="AB58" s="124" t="str">
        <f ca="1">IF(tbl_coded[[#This Row],[ISIN]]="","",IF(ISNUMBER(_xll.BDP(B58&amp;" Corp",AB$1)),_xll.BDP(B58&amp;" Corp",AB$1),""))</f>
        <v/>
      </c>
      <c r="AC58" s="124" t="str">
        <f ca="1">IF(tbl_coded[[#This Row],[ISIN]]="","",IF(ISNUMBER(_xll.BDP(B58&amp;" Corp",AC$1)),_xll.BDP(B58&amp;" Corp",AC$1),""))</f>
        <v/>
      </c>
      <c r="AD58" s="124" t="e">
        <f ca="1">IF(tbl_coded[[#This Row],[ISIN]]="","",IF((_xll.BDP(B58&amp;" Corp",AD$1))="#N/A Field Not Applicable","",_xll.BDP(B58&amp;" Corp",AD$1)))</f>
        <v>#NAME?</v>
      </c>
      <c r="AE58" s="124" t="e">
        <f ca="1">IF(tbl_coded[[#This Row],[ISIN]]="","",IF((_xll.BDP(B58&amp;" Corp",AE$1))="#N/A N/A","--",_xll.BDP(B58&amp;" Corp",AE$1)))</f>
        <v>#NAME?</v>
      </c>
      <c r="AF58" s="124" t="e">
        <f ca="1">IF(tbl_coded[[#This Row],[ISIN]]="","",IF(IFERROR(MATCH(H58,rtg_num[Moody''s],0)&gt;10,0),"HY",IF(IFERROR(MATCH(I58,rtg_num[S&amp;P],0)&gt;10,0),"HY",IF(IFERROR(MATCH(J58,rtg_num[Fitch],0)&gt;10,0),"HY",IF(H58&amp;I58&amp;J58="------","NR",IF(IFERROR(FIND("#N/A",Coded!H58),0)&amp;IFERROR(FIND("#N/A",Coded!H58),0)&amp;IFERROR(FIND("#N/A",Coded!H58),0)&lt;&gt;"000",IF(INDEX(美元债一级!$O:$O,MATCH(tbl_coded[[#This Row],[ISIN]],美元债一级!$I:$I,0))="--/--/--","NR","IG"),"IG"))))))</f>
        <v>#NAME?</v>
      </c>
      <c r="AG5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8" s="125" t="e">
        <f ca="1">IF(tbl_coded[[#This Row],[ISIN]]="","",IF(_xll.BDP($B58&amp;" Corp",AI$1)="#N/A N/A","--",_xll.BDP($B58&amp;" Corp",AI$1)))</f>
        <v>#NAME?</v>
      </c>
      <c r="AJ58" s="122" t="e">
        <f ca="1">IF(tbl_coded[[#This Row],[ISIN]]="","",IF(OR(_xll.BDP(_xll.BDP(tbl_coded[[#This Row],[ISIN]]&amp;" Corp", "ISSUER_EQUITY_TICKER")&amp;" Equity",AJ$1)="#N/A N/A"),"--",_xll.BDP(_xll.BDP(tbl_coded[[#This Row],[ISIN]]&amp;" Corp", "ISSUER_EQUITY_TICKER")&amp;" Equity",AJ$1)))</f>
        <v>#NAME?</v>
      </c>
      <c r="AK5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24" t="e">
        <f ca="1">IF(tbl_coded[[#This Row],[ISIN]]="","",IF(OR(_xll.BDP(_xll.BDP(tbl_coded[[#This Row],[ISIN]]&amp;" Corp", "ISSUER_EQUITY_TICKER")&amp;" Equity",AL$1)="#N/A N/A"),"--",_xll.BDP(_xll.BDP(tbl_coded[[#This Row],[ISIN]]&amp;" Corp", "ISSUER_EQUITY_TICKER")&amp;" Equity",AL$1)))</f>
        <v>#NAME?</v>
      </c>
      <c r="AM58" s="124" t="e">
        <f ca="1">IF(tbl_coded[[#This Row],[ISIN]]="","",IF(_xll.BDS($B58&amp;" Corp",AM$1)="#N/A Field Not Applicable","",_xll.BDS($B58&amp;" Corp",AM$1)))</f>
        <v>#NAME?</v>
      </c>
      <c r="AN58" s="124" t="e">
        <f ca="1">IF(tbl_coded[[#This Row],[ISIN]]="","",IF(_xll.BDP(tbl_coded[[#This Row],[KPW Provider BBID]]&amp;" CompanyID","NAME")="#N/A Invalid Security","",_xll.BDP(tbl_coded[[#This Row],[KPW Provider BBID]]&amp;" CompanyID","NAME")))</f>
        <v>#NAME?</v>
      </c>
      <c r="AO58" s="124" t="e">
        <f ca="1">IF(tbl_coded[[#This Row],[ISIN]]="","",IF(_xll.BDP(tbl_coded[[#This Row],[KPW Provider BBID]]&amp;" CompanyID",$AO$1)="#N/A Invalid Security","--",IF(_xll.BDP(tbl_coded[[#This Row],[KPW Provider BBID]]&amp;" CompanyID",$AO$1)="#N/A N/A","--",_xll.BDP(tbl_coded[[#This Row],[KPW Provider BBID]]&amp;" CompanyID",$AO$1))))</f>
        <v>#NAME?</v>
      </c>
      <c r="AP58" s="124" t="e">
        <f ca="1">IF(tbl_coded[[#This Row],[ISIN]]="","",IF(_xll.BDP(tbl_coded[[#This Row],[KPW Provider BBID]]&amp;" CompanyID",$AP$1)="#N/A Invalid Security","--",IF(_xll.BDP(tbl_coded[[#This Row],[KPW Provider BBID]]&amp;" CompanyID",$AP$1)="#N/A N/A","--",_xll.BDP(tbl_coded[[#This Row],[KPW Provider BBID]]&amp;" CompanyID",$AP$1))))</f>
        <v>#NAME?</v>
      </c>
      <c r="AQ58" s="124" t="e">
        <f ca="1">IF(tbl_coded[[#This Row],[ISIN]]="","",IF(_xll.BDP(tbl_coded[[#This Row],[KPW Provider BBID]]&amp;" CompanyID",$AQ$1)="#N/A Invalid Security","--",IF(_xll.BDP(tbl_coded[[#This Row],[KPW Provider BBID]]&amp;" CompanyID",$AQ$1)="#N/A N/A","--",_xll.BDP(tbl_coded[[#This Row],[KPW Provider BBID]]&amp;" CompanyID",$AQ$1))))</f>
        <v>#NAME?</v>
      </c>
      <c r="AR58" s="124" t="e">
        <f ca="1">IF(tbl_coded[[#This Row],[ISIN]]="","",tbl_coded[[#This Row],[穆迪KPW评级]]&amp;"/"&amp;tbl_coded[[#This Row],[SPKPW评级]]&amp;"/"&amp;tbl_coded[[#This Row],[FITCHKPW评级]])</f>
        <v>#NAME?</v>
      </c>
      <c r="AS58" s="124" t="e">
        <f ca="1">IF(tbl_coded[[#This Row],[ISIN]]="","",IF(OR(_xll.BDP($B58&amp;" Corp",AS$1)="#N/A N/A"),"--",_xll.BDP($B58&amp;" Corp",AS$1)))</f>
        <v>#NAME?</v>
      </c>
      <c r="AT58" s="124" t="e">
        <f ca="1">IF(tbl_coded[[#This Row],[ISIN]]="","",IF(_xll.BDS($B58&amp;" Corp",AT$1)="#N/A Field Not Applicable","",_xll.BDS($B58&amp;" Corp",AT$1)))</f>
        <v>#NAME?</v>
      </c>
      <c r="AU58" s="124" t="e">
        <f ca="1">IF(tbl_coded[[#This Row],[SBLC Provider BBID]]="","",_xll.BDP(tbl_coded[[#This Row],[SBLC Provider BBID]]&amp;" CompanyID","NAME"))</f>
        <v>#NAME?</v>
      </c>
      <c r="AV58" s="124" t="e">
        <f ca="1">IF(tbl_coded[[#This Row],[ISIN]]="","",IF(OR(_xll.BDP($B58&amp;" Corp",AV$1)="#N/A N/A"),"--",TEXT(_xll.BDP($B58&amp;" Corp",AV$1),"yyyy/mm/dd")))</f>
        <v>#NAME?</v>
      </c>
      <c r="AW58" s="124" t="e">
        <f ca="1">IF(tbl_coded[[#This Row],[ISIN]]="","",IF(OR(_xll.BDP($B58&amp;" Corp",AW$1)="#N/A N/A"),"--",TEXT(_xll.BDP($B58&amp;" Corp",AW$1),"yyyy/mm/dd")))</f>
        <v>#NAME?</v>
      </c>
      <c r="AX58" s="124" t="e">
        <f ca="1">IF(tbl_coded[[#This Row],[ISIN]]="","",IF(OR(_xll.BDP($B58&amp;" Corp",AX$1)="#N/A N/A"),"--",TEXT(_xll.BDP($B58&amp;" Corp",AX$1),"yyyy/mm/dd")))</f>
        <v>#NAME?</v>
      </c>
      <c r="AY58" s="124" t="e">
        <f ca="1">IF(tbl_coded[[#This Row],[ISIN]]="","",IF(OR(_xll.BDP($B58&amp;" Corp",AY$1)="#N/A Field Not Applicable"),"--",TEXT(_xll.BDP($B58&amp;" Corp",AY$1),"yyyy/mm/dd")))</f>
        <v>#NAME?</v>
      </c>
      <c r="AZ58" s="124" t="e">
        <f ca="1">IF(tbl_coded[[#This Row],[ISIN]]="","",IF(OR(_xll.BDP($B58&amp;" Corp",AZ$1)="#N/A N/A"),"--",_xll.BDP($B58&amp;" Corp",AZ$1)))</f>
        <v>#NAME?</v>
      </c>
      <c r="BA58" s="124" t="e">
        <f ca="1">IF(tbl_coded[[#This Row],[ISIN]]="","",IF(OR(_xll.BDP($B58&amp;" Corp",BA$1)="#N/A N/A"),"--",_xll.BDP($B58&amp;" Corp",BA$1)))</f>
        <v>#NAME?</v>
      </c>
      <c r="BB58" s="124" t="e">
        <f ca="1">IF(tbl_coded[[#This Row],[ISIN]]="","",IF(OR(_xll.BDP($B58&amp;" Corp",BB$1)="#N/A N/A"),"--",_xll.BDP($B58&amp;" Corp",BB$1)))</f>
        <v>#NAME?</v>
      </c>
      <c r="BC58" s="124" t="e">
        <f ca="1">IF(tbl_coded[[#This Row],[ISIN]]="","",IF(OR(_xll.BDP($B58&amp;" Corp",BC$1)="#N/A Field Not Applicable"),"--",_xll.BDP($B58&amp;" Corp",BC$1)))</f>
        <v>#NAME?</v>
      </c>
      <c r="BD58" s="124" t="e">
        <f ca="1">IF(tbl_coded[[#This Row],[ISIN]]="","",IF(OR(_xll.BDP($B58&amp;" Corp",BD$1)="#N/A Field Not Applicable"),"--",_xll.BDP($B58&amp;" Corp",BD$1)))</f>
        <v>#NAME?</v>
      </c>
      <c r="BE58" s="124" t="e">
        <f ca="1">IF(tbl_coded[[#This Row],[ISIN]]="","",IF(OR(_xll.BDP($B58&amp;" Corp",BE$1)="#N/A Field Not Applicable"),"--",_xll.BDP($B58&amp;" Corp",BE$1)))</f>
        <v>#NAME?</v>
      </c>
      <c r="BF58" s="124" t="e">
        <f ca="1">IF(tbl_coded[[#This Row],[ISIN]]="","",IF(OR(_xll.BDP($B58&amp;" Corp",BF$1)="#N/A Field Not Applicable"),"--",_xll.BDP($B58&amp;" Corp",BF$1)))</f>
        <v>#NAME?</v>
      </c>
      <c r="BG58" s="124" t="e">
        <f ca="1">IF(tbl_coded[[#This Row],[ISIN]]="","",IF(OR(_xll.BDP($B58&amp;" Corp",BG$1)="#N/A Field Not Applicable"),"--",IF(_xll.BDP($B58&amp;" Corp",BG$1)="#N/A N/A","N",_xll.BDP($B58&amp;" Corp",BG$1))))</f>
        <v>#NAME?</v>
      </c>
      <c r="BH58" s="124" t="e">
        <f ca="1">IF(tbl_coded[[#This Row],[ISIN]]="","",IF(OR(_xll.BDP($B58&amp;" Corp",BH$1)="#N/A N/A"),"",_xll.BDP($B58&amp;" Corp",BH$1)))</f>
        <v>#NAME?</v>
      </c>
      <c r="BI58" s="124" t="e">
        <f ca="1">IF(tbl_coded[[#This Row],[ISIN]]="","",IF(OR(tbl_coded[[#This Row],[Parent company tiker]]=""),"",IF(_xll.BDP(tbl_coded[[#This Row],[Parent company tiker]]&amp;" Equity",BI$1)="#N/A N/A","--",_xll.BDP(tbl_coded[[#This Row],[Parent company tiker]]&amp;" Equity",BI$1))))</f>
        <v>#NAME?</v>
      </c>
      <c r="BJ58" s="124" t="e">
        <f ca="1">IF(tbl_coded[[#This Row],[ISIN]]="","",IF(OR(tbl_coded[[#This Row],[Parent company tiker]]=""),"",IF(_xll.BDP(tbl_coded[[#This Row],[Parent company tiker]]&amp;" Equity",BJ$1)="#N/A N/A","--",_xll.BDP(tbl_coded[[#This Row],[Parent company tiker]]&amp;" Equity",BJ$1))))</f>
        <v>#NAME?</v>
      </c>
      <c r="BK58" s="124" t="e">
        <f ca="1">IF(tbl_coded[[#This Row],[ISIN]]="","",IF(OR(tbl_coded[[#This Row],[Parent company tiker]]=""),"",IF(_xll.BDP(tbl_coded[[#This Row],[Parent company tiker]]&amp;" Equity",BK$1)="#N/A N/A","--",_xll.BDP(tbl_coded[[#This Row],[Parent company tiker]]&amp;" Equity",BK$1))))</f>
        <v>#NAME?</v>
      </c>
      <c r="BL58" s="124" t="e">
        <f ca="1">IF(tbl_coded[[#This Row],[ISIN]]="","",IF(OR(tbl_coded[[#This Row],[Parent company tiker]]=""),"",IF(_xll.BDP(tbl_coded[[#This Row],[Parent company tiker]]&amp;" Equity",BL$1)="#N/A N/A","--",_xll.BDP(tbl_coded[[#This Row],[Parent company tiker]]&amp;" Equity",BL$1))))</f>
        <v>#NAME?</v>
      </c>
      <c r="BM5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8" s="124" t="e">
        <f ca="1">IF(tbl_coded[[#This Row],[Column9]]&lt;&gt;"--",tbl_coded[[#This Row],[G''tor rating]],IF(tbl_coded[[#This Row],[KPW Name]]&lt;&gt;"",tbl_coded[[#This Row],[KPW Rating]],IF(tbl_coded[[#This Row],[Parent company tiker]]&lt;&gt;"",tbl_coded[[#This Row],[parent评级]],tbl_coded[[#This Row],[Issuer rating]])))</f>
        <v>#NAME?</v>
      </c>
      <c r="BO58" s="159" t="str">
        <f ca="1">IFERROR(IF(tbl_coded[[#This Row],[GREEN]]="Y","GREEN",IF(tbl_coded[[#This Row],[SUSTAINABLE]]="Y","SUSTAINABLE",IF(tbl_coded[[#This Row],[SOCIAL]]="Y","SOCIAL",IF(tbl_coded[[#This Row],[Sustainable linked]]="Y","SUSTAINABLE LINKED"," ")))),"")</f>
        <v/>
      </c>
    </row>
    <row r="59" spans="1:68" ht="15" customHeight="1">
      <c r="A59" s="119">
        <v>57</v>
      </c>
      <c r="B59" s="120" t="str">
        <f>IF(美元债一级!$C$4:$C$1048576&lt;&gt;"",美元债一级!C60,"")</f>
        <v>XS2678150975</v>
      </c>
      <c r="C59" s="124" t="e">
        <f ca="1">IF(tbl_coded[[#This Row],[ISIN]]="","",IF(tbl_coded[[#This Row],[Index]]&gt;$A$1,"",IF(_xll.BDP($B59&amp;" Corp",C$1)="#N/A N/A","",_xll.BDP($B59&amp;" Corp",C$1))))</f>
        <v>#NAME?</v>
      </c>
      <c r="D59" s="124" t="e">
        <f ca="1">IF(tbl_coded[[#This Row],[ISIN]]="","",IF(_xll.BDP($B59&amp;" Corp",D$1)="#N/A N/A","",_xll.BDP($B59&amp;" Corp",D$1)))</f>
        <v>#NAME?</v>
      </c>
      <c r="E59" s="124" t="e">
        <f ca="1">IF(tbl_coded[[#This Row],[ISIN]]="","",IF(_xll.BDP($B59&amp;" Corp",E$1)="#N/A N/A","--",_xll.BDP($B59&amp;" Corp",E$1)))</f>
        <v>#NAME?</v>
      </c>
      <c r="F59" s="124" t="e">
        <f ca="1">IF(tbl_coded[[#This Row],[ISIN]]="","",IF(_xll.BDS($B59&amp;" Corp",F$1)="#N/A Field Not Applicable","",_xll.BDS($B59&amp;" Corp",F$1)))</f>
        <v>#NAME?</v>
      </c>
      <c r="G59" s="124" t="e">
        <f ca="1">IF(tbl_coded[[#This Row],[ISIN]]="","",IF(_xll.BDP($F59&amp;" CompanyID",G$1)="#N/A Invalid Security","",_xll.BDP($F59&amp;" CompanyID",G$1)))</f>
        <v>#NAME?</v>
      </c>
      <c r="H59" s="124" t="e">
        <f ca="1">IF(tbl_coded[[#This Row],[ISIN]]="","",IF(_xll.BDP($B59&amp;" Corp",H$1)="#N/A N/A","--",_xll.BDP($B59&amp;" Corp",H$1)))</f>
        <v>#NAME?</v>
      </c>
      <c r="I59" s="124" t="e">
        <f ca="1">IF(tbl_coded[[#This Row],[ISIN]]="","",IF(_xll.BDP($B59&amp;" Corp",I$1)="#N/A N/A","--",_xll.BDP($B59&amp;" Corp",I$1)))</f>
        <v>#NAME?</v>
      </c>
      <c r="J59" s="124" t="e">
        <f ca="1">IF(tbl_coded[[#This Row],[ISIN]]="","",IF(_xll.BDP($B59&amp;" Corp",J$1)="#N/A N/A","--",_xll.BDP($B59&amp;" Corp",J$1)))</f>
        <v>#NAME?</v>
      </c>
      <c r="K59" s="124" t="e">
        <f ca="1">IF(tbl_coded[[#This Row],[ISIN]]="","",IF(_xll.BDP($B59&amp;" Corp",K$1)="#N/A N/A","--",_xll.BDP($B59&amp;" Corp",K$1)))</f>
        <v>#NAME?</v>
      </c>
      <c r="L59" s="124" t="e">
        <f ca="1">IF(tbl_coded[[#This Row],[ISIN]]="","",IF(_xll.BDP($B59&amp;" Corp",L$1)="#N/A N/A","--",_xll.BDP($B59&amp;" Corp",L$1)))</f>
        <v>#NAME?</v>
      </c>
      <c r="M59" s="124" t="e">
        <f ca="1">IF(tbl_coded[[#This Row],[ISIN]]="","",IF(_xll.BDP($B59&amp;" Corp",M$1)="#N/A N/A","--",_xll.BDP($B59&amp;" Corp",M$1)))</f>
        <v>#NAME?</v>
      </c>
      <c r="N59" s="124" t="e">
        <f ca="1">IF(tbl_coded[[#This Row],[ISIN]]="","",IF(_xll.BDP($B59&amp;" Corp",N$1)="#N/A N/A","--",_xll.BDP($B59&amp;" Corp",N$1)))</f>
        <v>#NAME?</v>
      </c>
      <c r="O59" s="124" t="e">
        <f ca="1">IF(tbl_coded[[#This Row],[ISIN]]="","",IF(_xll.BDP($B59&amp;" Corp",O$1)="#N/A N/A","--",_xll.BDP($B59&amp;" Corp",O$1)))</f>
        <v>#NAME?</v>
      </c>
      <c r="P59" s="124" t="e">
        <f ca="1">IF(tbl_coded[[#This Row],[ISIN]]="","",IF(_xll.BDP($B59&amp;" Corp",P$1)="#N/A N/A","--",_xll.BDP($B59&amp;" Corp",P$1)))</f>
        <v>#NAME?</v>
      </c>
      <c r="Q5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9" s="124" t="e">
        <f ca="1">IF(tbl_coded[[#This Row],[ISIN]]="","",IF(OR(_xll.BDP($B59&amp;" Corp",R$1)="#N/A N/A",_xll.BDP($B59&amp;" Corp",R$1)="#N/A Invalid Security",_xll.BDP($B59&amp;" Corp",R$1)="#N/A Field Not Applicable"),"--",_xll.BDP($B59&amp;" Corp",R$1)))</f>
        <v>#NAME?</v>
      </c>
      <c r="S59" s="124" t="e">
        <f ca="1">IF(tbl_coded[[#This Row],[ISIN]]="","",IF(OR(_xll.BDP($R59&amp;" Equity",S$1)="#N/A N/A",_xll.BDP($R59&amp;" Equity",S$1)="#N/A Invalid Security"),"--",_xll.BDP($R59&amp;" Equity",S$1)))</f>
        <v>#NAME?</v>
      </c>
      <c r="T59" s="124" t="e">
        <f ca="1">IF(tbl_coded[[#This Row],[ISIN]]="","",IF(OR(_xll.BDP($R59&amp;" Equity",T$1)="#N/A N/A",_xll.BDP($R59&amp;" Equity",T$1)="#N/A Invalid Security"),"--",_xll.BDP($R59&amp;" Equity",T$1)))</f>
        <v>#NAME?</v>
      </c>
      <c r="U59" s="124" t="e">
        <f ca="1">IF(tbl_coded[[#This Row],[ISIN]]="","",IF(OR(_xll.BDP($R59&amp;" Equity",U$1)="#N/A N/A",_xll.BDP($R59&amp;" Equity",U$1)="#N/A Invalid Security"),"--",_xll.BDP($R59&amp;" Equity",U$1)))</f>
        <v>#NAME?</v>
      </c>
      <c r="V59" s="124" t="e">
        <f ca="1">IF(tbl_coded[[#This Row],[ISIN]]="","",IF(OR(_xll.BDP($R59&amp;" Equity",V$1)="#N/A N/A",_xll.BDP($R59&amp;" Equity",V$1)="#N/A Invalid Security"),"--",_xll.BDP($R59&amp;" Equity",V$1)))</f>
        <v>#NAME?</v>
      </c>
      <c r="W59" s="124" t="e">
        <f ca="1">IF(tbl_coded[[#This Row],[ISIN]]="","",IF(OR(_xll.BDP($R59&amp;" Equity",W$1)="#N/A N/A",_xll.BDP($R59&amp;" Equity",W$1)="#N/A Invalid Security"),"--",_xll.BDP($R59&amp;" Equity",W$1)))</f>
        <v>#NAME?</v>
      </c>
      <c r="X59" s="124" t="e">
        <f ca="1">IF(tbl_coded[[#This Row],[ISIN]]="","",IF(OR(_xll.BDP($R59&amp;" Equity",X$1)="#N/A N/A",_xll.BDP($R59&amp;" Equity",X$1)="#N/A Invalid Security"),"--",_xll.BDP($R59&amp;" Equity",X$1)))</f>
        <v>#NAME?</v>
      </c>
      <c r="Y5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9" s="124" t="str">
        <f ca="1">IF(tbl_coded[[#This Row],[ISIN]]="","",IF(ISNUMBER(_xll.BDP(B59&amp;" Corp",Z$1)),_xll.BDP(B59&amp;" Corp",Z$1),""))</f>
        <v/>
      </c>
      <c r="AA59" s="124" t="str">
        <f ca="1">IF(tbl_coded[[#This Row],[ISIN]]="","",IF(ISNUMBER(_xll.BDP(B59&amp;" Corp",AA$1)),_xll.BDP(B59&amp;" Corp",AA$1),""))</f>
        <v/>
      </c>
      <c r="AB59" s="124" t="str">
        <f ca="1">IF(tbl_coded[[#This Row],[ISIN]]="","",IF(ISNUMBER(_xll.BDP(B59&amp;" Corp",AB$1)),_xll.BDP(B59&amp;" Corp",AB$1),""))</f>
        <v/>
      </c>
      <c r="AC59" s="124" t="str">
        <f ca="1">IF(tbl_coded[[#This Row],[ISIN]]="","",IF(ISNUMBER(_xll.BDP(B59&amp;" Corp",AC$1)),_xll.BDP(B59&amp;" Corp",AC$1),""))</f>
        <v/>
      </c>
      <c r="AD59" s="124" t="e">
        <f ca="1">IF(tbl_coded[[#This Row],[ISIN]]="","",IF((_xll.BDP(B59&amp;" Corp",AD$1))="#N/A Field Not Applicable","",_xll.BDP(B59&amp;" Corp",AD$1)))</f>
        <v>#NAME?</v>
      </c>
      <c r="AE59" s="124" t="e">
        <f ca="1">IF(tbl_coded[[#This Row],[ISIN]]="","",IF((_xll.BDP(B59&amp;" Corp",AE$1))="#N/A N/A","--",_xll.BDP(B59&amp;" Corp",AE$1)))</f>
        <v>#NAME?</v>
      </c>
      <c r="AF59" s="124" t="e">
        <f ca="1">IF(tbl_coded[[#This Row],[ISIN]]="","",IF(IFERROR(MATCH(H59,rtg_num[Moody''s],0)&gt;10,0),"HY",IF(IFERROR(MATCH(I59,rtg_num[S&amp;P],0)&gt;10,0),"HY",IF(IFERROR(MATCH(J59,rtg_num[Fitch],0)&gt;10,0),"HY",IF(H59&amp;I59&amp;J59="------","NR",IF(IFERROR(FIND("#N/A",Coded!H59),0)&amp;IFERROR(FIND("#N/A",Coded!H59),0)&amp;IFERROR(FIND("#N/A",Coded!H59),0)&lt;&gt;"000",IF(INDEX(美元债一级!$O:$O,MATCH(tbl_coded[[#This Row],[ISIN]],美元债一级!$I:$I,0))="--/--/--","NR","IG"),"IG"))))))</f>
        <v>#NAME?</v>
      </c>
      <c r="AG5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9" s="125" t="e">
        <f ca="1">IF(tbl_coded[[#This Row],[ISIN]]="","",IF(_xll.BDP($B59&amp;" Corp",AI$1)="#N/A N/A","--",_xll.BDP($B59&amp;" Corp",AI$1)))</f>
        <v>#NAME?</v>
      </c>
      <c r="AJ59" s="122" t="e">
        <f ca="1">IF(tbl_coded[[#This Row],[ISIN]]="","",IF(OR(_xll.BDP(_xll.BDP(tbl_coded[[#This Row],[ISIN]]&amp;" Corp", "ISSUER_EQUITY_TICKER")&amp;" Equity",AJ$1)="#N/A N/A"),"--",_xll.BDP(_xll.BDP(tbl_coded[[#This Row],[ISIN]]&amp;" Corp", "ISSUER_EQUITY_TICKER")&amp;" Equity",AJ$1)))</f>
        <v>#NAME?</v>
      </c>
      <c r="AK5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24" t="e">
        <f ca="1">IF(tbl_coded[[#This Row],[ISIN]]="","",IF(OR(_xll.BDP(_xll.BDP(tbl_coded[[#This Row],[ISIN]]&amp;" Corp", "ISSUER_EQUITY_TICKER")&amp;" Equity",AL$1)="#N/A N/A"),"--",_xll.BDP(_xll.BDP(tbl_coded[[#This Row],[ISIN]]&amp;" Corp", "ISSUER_EQUITY_TICKER")&amp;" Equity",AL$1)))</f>
        <v>#NAME?</v>
      </c>
      <c r="AM59" s="124" t="e">
        <f ca="1">IF(tbl_coded[[#This Row],[ISIN]]="","",IF(_xll.BDS($B59&amp;" Corp",AM$1)="#N/A Field Not Applicable","",_xll.BDS($B59&amp;" Corp",AM$1)))</f>
        <v>#NAME?</v>
      </c>
      <c r="AN59" s="124" t="e">
        <f ca="1">IF(tbl_coded[[#This Row],[ISIN]]="","",IF(_xll.BDP(tbl_coded[[#This Row],[KPW Provider BBID]]&amp;" CompanyID","NAME")="#N/A Invalid Security","",_xll.BDP(tbl_coded[[#This Row],[KPW Provider BBID]]&amp;" CompanyID","NAME")))</f>
        <v>#NAME?</v>
      </c>
      <c r="AO59" s="124" t="e">
        <f ca="1">IF(tbl_coded[[#This Row],[ISIN]]="","",IF(_xll.BDP(tbl_coded[[#This Row],[KPW Provider BBID]]&amp;" CompanyID",$AO$1)="#N/A Invalid Security","--",IF(_xll.BDP(tbl_coded[[#This Row],[KPW Provider BBID]]&amp;" CompanyID",$AO$1)="#N/A N/A","--",_xll.BDP(tbl_coded[[#This Row],[KPW Provider BBID]]&amp;" CompanyID",$AO$1))))</f>
        <v>#NAME?</v>
      </c>
      <c r="AP59" s="124" t="e">
        <f ca="1">IF(tbl_coded[[#This Row],[ISIN]]="","",IF(_xll.BDP(tbl_coded[[#This Row],[KPW Provider BBID]]&amp;" CompanyID",$AP$1)="#N/A Invalid Security","--",IF(_xll.BDP(tbl_coded[[#This Row],[KPW Provider BBID]]&amp;" CompanyID",$AP$1)="#N/A N/A","--",_xll.BDP(tbl_coded[[#This Row],[KPW Provider BBID]]&amp;" CompanyID",$AP$1))))</f>
        <v>#NAME?</v>
      </c>
      <c r="AQ59" s="124" t="e">
        <f ca="1">IF(tbl_coded[[#This Row],[ISIN]]="","",IF(_xll.BDP(tbl_coded[[#This Row],[KPW Provider BBID]]&amp;" CompanyID",$AQ$1)="#N/A Invalid Security","--",IF(_xll.BDP(tbl_coded[[#This Row],[KPW Provider BBID]]&amp;" CompanyID",$AQ$1)="#N/A N/A","--",_xll.BDP(tbl_coded[[#This Row],[KPW Provider BBID]]&amp;" CompanyID",$AQ$1))))</f>
        <v>#NAME?</v>
      </c>
      <c r="AR59" s="124" t="e">
        <f ca="1">IF(tbl_coded[[#This Row],[ISIN]]="","",tbl_coded[[#This Row],[穆迪KPW评级]]&amp;"/"&amp;tbl_coded[[#This Row],[SPKPW评级]]&amp;"/"&amp;tbl_coded[[#This Row],[FITCHKPW评级]])</f>
        <v>#NAME?</v>
      </c>
      <c r="AS59" s="124" t="e">
        <f ca="1">IF(tbl_coded[[#This Row],[ISIN]]="","",IF(OR(_xll.BDP($B59&amp;" Corp",AS$1)="#N/A N/A"),"--",_xll.BDP($B59&amp;" Corp",AS$1)))</f>
        <v>#NAME?</v>
      </c>
      <c r="AT59" s="124" t="e">
        <f ca="1">IF(tbl_coded[[#This Row],[ISIN]]="","",IF(_xll.BDS($B59&amp;" Corp",AT$1)="#N/A Field Not Applicable","",_xll.BDS($B59&amp;" Corp",AT$1)))</f>
        <v>#NAME?</v>
      </c>
      <c r="AU59" s="124" t="e">
        <f ca="1">IF(tbl_coded[[#This Row],[SBLC Provider BBID]]="","",_xll.BDP(tbl_coded[[#This Row],[SBLC Provider BBID]]&amp;" CompanyID","NAME"))</f>
        <v>#NAME?</v>
      </c>
      <c r="AV59" s="124" t="e">
        <f ca="1">IF(tbl_coded[[#This Row],[ISIN]]="","",IF(OR(_xll.BDP($B59&amp;" Corp",AV$1)="#N/A N/A"),"--",TEXT(_xll.BDP($B59&amp;" Corp",AV$1),"yyyy/mm/dd")))</f>
        <v>#NAME?</v>
      </c>
      <c r="AW59" s="124" t="e">
        <f ca="1">IF(tbl_coded[[#This Row],[ISIN]]="","",IF(OR(_xll.BDP($B59&amp;" Corp",AW$1)="#N/A N/A"),"--",TEXT(_xll.BDP($B59&amp;" Corp",AW$1),"yyyy/mm/dd")))</f>
        <v>#NAME?</v>
      </c>
      <c r="AX59" s="124" t="e">
        <f ca="1">IF(tbl_coded[[#This Row],[ISIN]]="","",IF(OR(_xll.BDP($B59&amp;" Corp",AX$1)="#N/A N/A"),"--",TEXT(_xll.BDP($B59&amp;" Corp",AX$1),"yyyy/mm/dd")))</f>
        <v>#NAME?</v>
      </c>
      <c r="AY59" s="124" t="e">
        <f ca="1">IF(tbl_coded[[#This Row],[ISIN]]="","",IF(OR(_xll.BDP($B59&amp;" Corp",AY$1)="#N/A Field Not Applicable"),"--",TEXT(_xll.BDP($B59&amp;" Corp",AY$1),"yyyy/mm/dd")))</f>
        <v>#NAME?</v>
      </c>
      <c r="AZ59" s="124" t="e">
        <f ca="1">IF(tbl_coded[[#This Row],[ISIN]]="","",IF(OR(_xll.BDP($B59&amp;" Corp",AZ$1)="#N/A N/A"),"--",_xll.BDP($B59&amp;" Corp",AZ$1)))</f>
        <v>#NAME?</v>
      </c>
      <c r="BA59" s="124" t="e">
        <f ca="1">IF(tbl_coded[[#This Row],[ISIN]]="","",IF(OR(_xll.BDP($B59&amp;" Corp",BA$1)="#N/A N/A"),"--",_xll.BDP($B59&amp;" Corp",BA$1)))</f>
        <v>#NAME?</v>
      </c>
      <c r="BB59" s="124" t="e">
        <f ca="1">IF(tbl_coded[[#This Row],[ISIN]]="","",IF(OR(_xll.BDP($B59&amp;" Corp",BB$1)="#N/A N/A"),"--",_xll.BDP($B59&amp;" Corp",BB$1)))</f>
        <v>#NAME?</v>
      </c>
      <c r="BC59" s="124" t="e">
        <f ca="1">IF(tbl_coded[[#This Row],[ISIN]]="","",IF(OR(_xll.BDP($B59&amp;" Corp",BC$1)="#N/A Field Not Applicable"),"--",_xll.BDP($B59&amp;" Corp",BC$1)))</f>
        <v>#NAME?</v>
      </c>
      <c r="BD59" s="124" t="e">
        <f ca="1">IF(tbl_coded[[#This Row],[ISIN]]="","",IF(OR(_xll.BDP($B59&amp;" Corp",BD$1)="#N/A Field Not Applicable"),"--",_xll.BDP($B59&amp;" Corp",BD$1)))</f>
        <v>#NAME?</v>
      </c>
      <c r="BE59" s="124" t="e">
        <f ca="1">IF(tbl_coded[[#This Row],[ISIN]]="","",IF(OR(_xll.BDP($B59&amp;" Corp",BE$1)="#N/A Field Not Applicable"),"--",_xll.BDP($B59&amp;" Corp",BE$1)))</f>
        <v>#NAME?</v>
      </c>
      <c r="BF59" s="124" t="e">
        <f ca="1">IF(tbl_coded[[#This Row],[ISIN]]="","",IF(OR(_xll.BDP($B59&amp;" Corp",BF$1)="#N/A Field Not Applicable"),"--",_xll.BDP($B59&amp;" Corp",BF$1)))</f>
        <v>#NAME?</v>
      </c>
      <c r="BG59" s="124" t="e">
        <f ca="1">IF(tbl_coded[[#This Row],[ISIN]]="","",IF(OR(_xll.BDP($B59&amp;" Corp",BG$1)="#N/A Field Not Applicable"),"--",IF(_xll.BDP($B59&amp;" Corp",BG$1)="#N/A N/A","N",_xll.BDP($B59&amp;" Corp",BG$1))))</f>
        <v>#NAME?</v>
      </c>
      <c r="BH59" s="124" t="e">
        <f ca="1">IF(tbl_coded[[#This Row],[ISIN]]="","",IF(OR(_xll.BDP($B59&amp;" Corp",BH$1)="#N/A N/A"),"",_xll.BDP($B59&amp;" Corp",BH$1)))</f>
        <v>#NAME?</v>
      </c>
      <c r="BI59" s="124" t="e">
        <f ca="1">IF(tbl_coded[[#This Row],[ISIN]]="","",IF(OR(tbl_coded[[#This Row],[Parent company tiker]]=""),"",IF(_xll.BDP(tbl_coded[[#This Row],[Parent company tiker]]&amp;" Equity",BI$1)="#N/A N/A","--",_xll.BDP(tbl_coded[[#This Row],[Parent company tiker]]&amp;" Equity",BI$1))))</f>
        <v>#NAME?</v>
      </c>
      <c r="BJ59" s="124" t="e">
        <f ca="1">IF(tbl_coded[[#This Row],[ISIN]]="","",IF(OR(tbl_coded[[#This Row],[Parent company tiker]]=""),"",IF(_xll.BDP(tbl_coded[[#This Row],[Parent company tiker]]&amp;" Equity",BJ$1)="#N/A N/A","--",_xll.BDP(tbl_coded[[#This Row],[Parent company tiker]]&amp;" Equity",BJ$1))))</f>
        <v>#NAME?</v>
      </c>
      <c r="BK59" s="124" t="e">
        <f ca="1">IF(tbl_coded[[#This Row],[ISIN]]="","",IF(OR(tbl_coded[[#This Row],[Parent company tiker]]=""),"",IF(_xll.BDP(tbl_coded[[#This Row],[Parent company tiker]]&amp;" Equity",BK$1)="#N/A N/A","--",_xll.BDP(tbl_coded[[#This Row],[Parent company tiker]]&amp;" Equity",BK$1))))</f>
        <v>#NAME?</v>
      </c>
      <c r="BL59" s="124" t="e">
        <f ca="1">IF(tbl_coded[[#This Row],[ISIN]]="","",IF(OR(tbl_coded[[#This Row],[Parent company tiker]]=""),"",IF(_xll.BDP(tbl_coded[[#This Row],[Parent company tiker]]&amp;" Equity",BL$1)="#N/A N/A","--",_xll.BDP(tbl_coded[[#This Row],[Parent company tiker]]&amp;" Equity",BL$1))))</f>
        <v>#NAME?</v>
      </c>
      <c r="BM5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9" s="124" t="e">
        <f ca="1">IF(tbl_coded[[#This Row],[Column9]]&lt;&gt;"--",tbl_coded[[#This Row],[G''tor rating]],IF(tbl_coded[[#This Row],[KPW Name]]&lt;&gt;"",tbl_coded[[#This Row],[KPW Rating]],IF(tbl_coded[[#This Row],[Parent company tiker]]&lt;&gt;"",tbl_coded[[#This Row],[parent评级]],tbl_coded[[#This Row],[Issuer rating]])))</f>
        <v>#NAME?</v>
      </c>
      <c r="BO59" s="159" t="str">
        <f ca="1">IFERROR(IF(tbl_coded[[#This Row],[GREEN]]="Y","GREEN",IF(tbl_coded[[#This Row],[SUSTAINABLE]]="Y","SUSTAINABLE",IF(tbl_coded[[#This Row],[SOCIAL]]="Y","SOCIAL",IF(tbl_coded[[#This Row],[Sustainable linked]]="Y","SUSTAINABLE LINKED"," ")))),"")</f>
        <v/>
      </c>
    </row>
    <row r="60" spans="1:68" ht="15" customHeight="1">
      <c r="A60" s="119">
        <v>58</v>
      </c>
      <c r="B60" s="120" t="str">
        <f>IF(美元债一级!$C$4:$C$1048576&lt;&gt;"",美元债一级!C61,"")</f>
        <v>XS2674403105</v>
      </c>
      <c r="C60" s="124" t="e">
        <f ca="1">IF(tbl_coded[[#This Row],[ISIN]]="","",IF(tbl_coded[[#This Row],[Index]]&gt;$A$1,"",IF(_xll.BDP($B60&amp;" Corp",C$1)="#N/A N/A","",_xll.BDP($B60&amp;" Corp",C$1))))</f>
        <v>#NAME?</v>
      </c>
      <c r="D60" s="124" t="e">
        <f ca="1">IF(tbl_coded[[#This Row],[ISIN]]="","",IF(_xll.BDP($B60&amp;" Corp",D$1)="#N/A N/A","",_xll.BDP($B60&amp;" Corp",D$1)))</f>
        <v>#NAME?</v>
      </c>
      <c r="E60" s="124" t="e">
        <f ca="1">IF(tbl_coded[[#This Row],[ISIN]]="","",IF(_xll.BDP($B60&amp;" Corp",E$1)="#N/A N/A","--",_xll.BDP($B60&amp;" Corp",E$1)))</f>
        <v>#NAME?</v>
      </c>
      <c r="F60" s="124" t="e">
        <f ca="1">IF(tbl_coded[[#This Row],[ISIN]]="","",IF(_xll.BDS($B60&amp;" Corp",F$1)="#N/A Field Not Applicable","",_xll.BDS($B60&amp;" Corp",F$1)))</f>
        <v>#NAME?</v>
      </c>
      <c r="G60" s="124" t="e">
        <f ca="1">IF(tbl_coded[[#This Row],[ISIN]]="","",IF(_xll.BDP($F60&amp;" CompanyID",G$1)="#N/A Invalid Security","",_xll.BDP($F60&amp;" CompanyID",G$1)))</f>
        <v>#NAME?</v>
      </c>
      <c r="H60" s="124" t="e">
        <f ca="1">IF(tbl_coded[[#This Row],[ISIN]]="","",IF(_xll.BDP($B60&amp;" Corp",H$1)="#N/A N/A","--",_xll.BDP($B60&amp;" Corp",H$1)))</f>
        <v>#NAME?</v>
      </c>
      <c r="I60" s="124" t="e">
        <f ca="1">IF(tbl_coded[[#This Row],[ISIN]]="","",IF(_xll.BDP($B60&amp;" Corp",I$1)="#N/A N/A","--",_xll.BDP($B60&amp;" Corp",I$1)))</f>
        <v>#NAME?</v>
      </c>
      <c r="J60" s="124" t="e">
        <f ca="1">IF(tbl_coded[[#This Row],[ISIN]]="","",IF(_xll.BDP($B60&amp;" Corp",J$1)="#N/A N/A","--",_xll.BDP($B60&amp;" Corp",J$1)))</f>
        <v>#NAME?</v>
      </c>
      <c r="K60" s="124" t="e">
        <f ca="1">IF(tbl_coded[[#This Row],[ISIN]]="","",IF(_xll.BDP($B60&amp;" Corp",K$1)="#N/A N/A","--",_xll.BDP($B60&amp;" Corp",K$1)))</f>
        <v>#NAME?</v>
      </c>
      <c r="L60" s="124" t="e">
        <f ca="1">IF(tbl_coded[[#This Row],[ISIN]]="","",IF(_xll.BDP($B60&amp;" Corp",L$1)="#N/A N/A","--",_xll.BDP($B60&amp;" Corp",L$1)))</f>
        <v>#NAME?</v>
      </c>
      <c r="M60" s="124" t="e">
        <f ca="1">IF(tbl_coded[[#This Row],[ISIN]]="","",IF(_xll.BDP($B60&amp;" Corp",M$1)="#N/A N/A","--",_xll.BDP($B60&amp;" Corp",M$1)))</f>
        <v>#NAME?</v>
      </c>
      <c r="N60" s="124" t="e">
        <f ca="1">IF(tbl_coded[[#This Row],[ISIN]]="","",IF(_xll.BDP($B60&amp;" Corp",N$1)="#N/A N/A","--",_xll.BDP($B60&amp;" Corp",N$1)))</f>
        <v>#NAME?</v>
      </c>
      <c r="O60" s="124" t="e">
        <f ca="1">IF(tbl_coded[[#This Row],[ISIN]]="","",IF(_xll.BDP($B60&amp;" Corp",O$1)="#N/A N/A","--",_xll.BDP($B60&amp;" Corp",O$1)))</f>
        <v>#NAME?</v>
      </c>
      <c r="P60" s="124" t="e">
        <f ca="1">IF(tbl_coded[[#This Row],[ISIN]]="","",IF(_xll.BDP($B60&amp;" Corp",P$1)="#N/A N/A","--",_xll.BDP($B60&amp;" Corp",P$1)))</f>
        <v>#NAME?</v>
      </c>
      <c r="Q6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0" s="124" t="e">
        <f ca="1">IF(tbl_coded[[#This Row],[ISIN]]="","",IF(OR(_xll.BDP($B60&amp;" Corp",R$1)="#N/A N/A",_xll.BDP($B60&amp;" Corp",R$1)="#N/A Invalid Security",_xll.BDP($B60&amp;" Corp",R$1)="#N/A Field Not Applicable"),"--",_xll.BDP($B60&amp;" Corp",R$1)))</f>
        <v>#NAME?</v>
      </c>
      <c r="S60" s="124" t="e">
        <f ca="1">IF(tbl_coded[[#This Row],[ISIN]]="","",IF(OR(_xll.BDP($R60&amp;" Equity",S$1)="#N/A N/A",_xll.BDP($R60&amp;" Equity",S$1)="#N/A Invalid Security"),"--",_xll.BDP($R60&amp;" Equity",S$1)))</f>
        <v>#NAME?</v>
      </c>
      <c r="T60" s="124" t="e">
        <f ca="1">IF(tbl_coded[[#This Row],[ISIN]]="","",IF(OR(_xll.BDP($R60&amp;" Equity",T$1)="#N/A N/A",_xll.BDP($R60&amp;" Equity",T$1)="#N/A Invalid Security"),"--",_xll.BDP($R60&amp;" Equity",T$1)))</f>
        <v>#NAME?</v>
      </c>
      <c r="U60" s="124" t="e">
        <f ca="1">IF(tbl_coded[[#This Row],[ISIN]]="","",IF(OR(_xll.BDP($R60&amp;" Equity",U$1)="#N/A N/A",_xll.BDP($R60&amp;" Equity",U$1)="#N/A Invalid Security"),"--",_xll.BDP($R60&amp;" Equity",U$1)))</f>
        <v>#NAME?</v>
      </c>
      <c r="V60" s="124" t="e">
        <f ca="1">IF(tbl_coded[[#This Row],[ISIN]]="","",IF(OR(_xll.BDP($R60&amp;" Equity",V$1)="#N/A N/A",_xll.BDP($R60&amp;" Equity",V$1)="#N/A Invalid Security"),"--",_xll.BDP($R60&amp;" Equity",V$1)))</f>
        <v>#NAME?</v>
      </c>
      <c r="W60" s="124" t="e">
        <f ca="1">IF(tbl_coded[[#This Row],[ISIN]]="","",IF(OR(_xll.BDP($R60&amp;" Equity",W$1)="#N/A N/A",_xll.BDP($R60&amp;" Equity",W$1)="#N/A Invalid Security"),"--",_xll.BDP($R60&amp;" Equity",W$1)))</f>
        <v>#NAME?</v>
      </c>
      <c r="X60" s="124" t="e">
        <f ca="1">IF(tbl_coded[[#This Row],[ISIN]]="","",IF(OR(_xll.BDP($R60&amp;" Equity",X$1)="#N/A N/A",_xll.BDP($R60&amp;" Equity",X$1)="#N/A Invalid Security"),"--",_xll.BDP($R60&amp;" Equity",X$1)))</f>
        <v>#NAME?</v>
      </c>
      <c r="Y6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0" s="124" t="str">
        <f ca="1">IF(tbl_coded[[#This Row],[ISIN]]="","",IF(ISNUMBER(_xll.BDP(B60&amp;" Corp",Z$1)),_xll.BDP(B60&amp;" Corp",Z$1),""))</f>
        <v/>
      </c>
      <c r="AA60" s="124" t="str">
        <f ca="1">IF(tbl_coded[[#This Row],[ISIN]]="","",IF(ISNUMBER(_xll.BDP(B60&amp;" Corp",AA$1)),_xll.BDP(B60&amp;" Corp",AA$1),""))</f>
        <v/>
      </c>
      <c r="AB60" s="124" t="str">
        <f ca="1">IF(tbl_coded[[#This Row],[ISIN]]="","",IF(ISNUMBER(_xll.BDP(B60&amp;" Corp",AB$1)),_xll.BDP(B60&amp;" Corp",AB$1),""))</f>
        <v/>
      </c>
      <c r="AC60" s="124" t="str">
        <f ca="1">IF(tbl_coded[[#This Row],[ISIN]]="","",IF(ISNUMBER(_xll.BDP(B60&amp;" Corp",AC$1)),_xll.BDP(B60&amp;" Corp",AC$1),""))</f>
        <v/>
      </c>
      <c r="AD60" s="124" t="e">
        <f ca="1">IF(tbl_coded[[#This Row],[ISIN]]="","",IF((_xll.BDP(B60&amp;" Corp",AD$1))="#N/A Field Not Applicable","",_xll.BDP(B60&amp;" Corp",AD$1)))</f>
        <v>#NAME?</v>
      </c>
      <c r="AE60" s="124" t="e">
        <f ca="1">IF(tbl_coded[[#This Row],[ISIN]]="","",IF((_xll.BDP(B60&amp;" Corp",AE$1))="#N/A N/A","--",_xll.BDP(B60&amp;" Corp",AE$1)))</f>
        <v>#NAME?</v>
      </c>
      <c r="AF60" s="124" t="e">
        <f ca="1">IF(tbl_coded[[#This Row],[ISIN]]="","",IF(IFERROR(MATCH(H60,rtg_num[Moody''s],0)&gt;10,0),"HY",IF(IFERROR(MATCH(I60,rtg_num[S&amp;P],0)&gt;10,0),"HY",IF(IFERROR(MATCH(J60,rtg_num[Fitch],0)&gt;10,0),"HY",IF(H60&amp;I60&amp;J60="------","NR",IF(IFERROR(FIND("#N/A",Coded!H60),0)&amp;IFERROR(FIND("#N/A",Coded!H60),0)&amp;IFERROR(FIND("#N/A",Coded!H60),0)&lt;&gt;"000",IF(INDEX(美元债一级!$O:$O,MATCH(tbl_coded[[#This Row],[ISIN]],美元债一级!$I:$I,0))="--/--/--","NR","IG"),"IG"))))))</f>
        <v>#NAME?</v>
      </c>
      <c r="AG6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0" s="125" t="e">
        <f ca="1">IF(tbl_coded[[#This Row],[ISIN]]="","",IF(_xll.BDP($B60&amp;" Corp",AI$1)="#N/A N/A","--",_xll.BDP($B60&amp;" Corp",AI$1)))</f>
        <v>#NAME?</v>
      </c>
      <c r="AJ60" s="122" t="e">
        <f ca="1">IF(tbl_coded[[#This Row],[ISIN]]="","",IF(OR(_xll.BDP(_xll.BDP(tbl_coded[[#This Row],[ISIN]]&amp;" Corp", "ISSUER_EQUITY_TICKER")&amp;" Equity",AJ$1)="#N/A N/A"),"--",_xll.BDP(_xll.BDP(tbl_coded[[#This Row],[ISIN]]&amp;" Corp", "ISSUER_EQUITY_TICKER")&amp;" Equity",AJ$1)))</f>
        <v>#NAME?</v>
      </c>
      <c r="AK6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24" t="e">
        <f ca="1">IF(tbl_coded[[#This Row],[ISIN]]="","",IF(OR(_xll.BDP(_xll.BDP(tbl_coded[[#This Row],[ISIN]]&amp;" Corp", "ISSUER_EQUITY_TICKER")&amp;" Equity",AL$1)="#N/A N/A"),"--",_xll.BDP(_xll.BDP(tbl_coded[[#This Row],[ISIN]]&amp;" Corp", "ISSUER_EQUITY_TICKER")&amp;" Equity",AL$1)))</f>
        <v>#NAME?</v>
      </c>
      <c r="AM60" s="124" t="s">
        <v>447</v>
      </c>
      <c r="AN60" s="124" t="e">
        <f ca="1">IF(tbl_coded[[#This Row],[ISIN]]="","",IF(_xll.BDP(tbl_coded[[#This Row],[KPW Provider BBID]]&amp;" CompanyID","NAME")="#N/A Invalid Security","",_xll.BDP(tbl_coded[[#This Row],[KPW Provider BBID]]&amp;" CompanyID","NAME")))</f>
        <v>#NAME?</v>
      </c>
      <c r="AO60" s="124" t="e">
        <f ca="1">IF(tbl_coded[[#This Row],[ISIN]]="","",IF(_xll.BDP(tbl_coded[[#This Row],[KPW Provider BBID]]&amp;" CompanyID",$AO$1)="#N/A Invalid Security","--",IF(_xll.BDP(tbl_coded[[#This Row],[KPW Provider BBID]]&amp;" CompanyID",$AO$1)="#N/A N/A","--",_xll.BDP(tbl_coded[[#This Row],[KPW Provider BBID]]&amp;" CompanyID",$AO$1))))</f>
        <v>#NAME?</v>
      </c>
      <c r="AP60" s="124" t="e">
        <f ca="1">IF(tbl_coded[[#This Row],[ISIN]]="","",IF(_xll.BDP(tbl_coded[[#This Row],[KPW Provider BBID]]&amp;" CompanyID",$AP$1)="#N/A Invalid Security","--",IF(_xll.BDP(tbl_coded[[#This Row],[KPW Provider BBID]]&amp;" CompanyID",$AP$1)="#N/A N/A","--",_xll.BDP(tbl_coded[[#This Row],[KPW Provider BBID]]&amp;" CompanyID",$AP$1))))</f>
        <v>#NAME?</v>
      </c>
      <c r="AQ60" s="124" t="e">
        <f ca="1">IF(tbl_coded[[#This Row],[ISIN]]="","",IF(_xll.BDP(tbl_coded[[#This Row],[KPW Provider BBID]]&amp;" CompanyID",$AQ$1)="#N/A Invalid Security","--",IF(_xll.BDP(tbl_coded[[#This Row],[KPW Provider BBID]]&amp;" CompanyID",$AQ$1)="#N/A N/A","--",_xll.BDP(tbl_coded[[#This Row],[KPW Provider BBID]]&amp;" CompanyID",$AQ$1))))</f>
        <v>#NAME?</v>
      </c>
      <c r="AR60" s="124" t="e">
        <f ca="1">IF(tbl_coded[[#This Row],[ISIN]]="","",tbl_coded[[#This Row],[穆迪KPW评级]]&amp;"/"&amp;tbl_coded[[#This Row],[SPKPW评级]]&amp;"/"&amp;tbl_coded[[#This Row],[FITCHKPW评级]])</f>
        <v>#NAME?</v>
      </c>
      <c r="AS60" s="124" t="e">
        <f ca="1">IF(tbl_coded[[#This Row],[ISIN]]="","",IF(OR(_xll.BDP($B60&amp;" Corp",AS$1)="#N/A N/A"),"--",_xll.BDP($B60&amp;" Corp",AS$1)))</f>
        <v>#NAME?</v>
      </c>
      <c r="AT60" s="124" t="e">
        <f ca="1">IF(tbl_coded[[#This Row],[ISIN]]="","",IF(_xll.BDS($B60&amp;" Corp",AT$1)="#N/A Field Not Applicable","",_xll.BDS($B60&amp;" Corp",AT$1)))</f>
        <v>#NAME?</v>
      </c>
      <c r="AU60" s="124" t="e">
        <f ca="1">IF(tbl_coded[[#This Row],[SBLC Provider BBID]]="","",_xll.BDP(tbl_coded[[#This Row],[SBLC Provider BBID]]&amp;" CompanyID","NAME"))</f>
        <v>#NAME?</v>
      </c>
      <c r="AV60" s="124" t="e">
        <f ca="1">IF(tbl_coded[[#This Row],[ISIN]]="","",IF(OR(_xll.BDP($B60&amp;" Corp",AV$1)="#N/A N/A"),"--",TEXT(_xll.BDP($B60&amp;" Corp",AV$1),"yyyy/mm/dd")))</f>
        <v>#NAME?</v>
      </c>
      <c r="AW60" s="124" t="e">
        <f ca="1">IF(tbl_coded[[#This Row],[ISIN]]="","",IF(OR(_xll.BDP($B60&amp;" Corp",AW$1)="#N/A N/A"),"--",TEXT(_xll.BDP($B60&amp;" Corp",AW$1),"yyyy/mm/dd")))</f>
        <v>#NAME?</v>
      </c>
      <c r="AX60" s="124" t="e">
        <f ca="1">IF(tbl_coded[[#This Row],[ISIN]]="","",IF(OR(_xll.BDP($B60&amp;" Corp",AX$1)="#N/A N/A"),"--",TEXT(_xll.BDP($B60&amp;" Corp",AX$1),"yyyy/mm/dd")))</f>
        <v>#NAME?</v>
      </c>
      <c r="AY60" s="124" t="e">
        <f ca="1">IF(tbl_coded[[#This Row],[ISIN]]="","",IF(OR(_xll.BDP($B60&amp;" Corp",AY$1)="#N/A Field Not Applicable"),"--",TEXT(_xll.BDP($B60&amp;" Corp",AY$1),"yyyy/mm/dd")))</f>
        <v>#NAME?</v>
      </c>
      <c r="AZ60" s="124" t="e">
        <f ca="1">IF(tbl_coded[[#This Row],[ISIN]]="","",IF(OR(_xll.BDP($B60&amp;" Corp",AZ$1)="#N/A N/A"),"--",_xll.BDP($B60&amp;" Corp",AZ$1)))</f>
        <v>#NAME?</v>
      </c>
      <c r="BA60" s="124" t="e">
        <f ca="1">IF(tbl_coded[[#This Row],[ISIN]]="","",IF(OR(_xll.BDP($B60&amp;" Corp",BA$1)="#N/A N/A"),"--",_xll.BDP($B60&amp;" Corp",BA$1)))</f>
        <v>#NAME?</v>
      </c>
      <c r="BB60" s="124" t="e">
        <f ca="1">IF(tbl_coded[[#This Row],[ISIN]]="","",IF(OR(_xll.BDP($B60&amp;" Corp",BB$1)="#N/A N/A"),"--",_xll.BDP($B60&amp;" Corp",BB$1)))</f>
        <v>#NAME?</v>
      </c>
      <c r="BC60" s="124" t="e">
        <f ca="1">IF(tbl_coded[[#This Row],[ISIN]]="","",IF(OR(_xll.BDP($B60&amp;" Corp",BC$1)="#N/A Field Not Applicable"),"--",_xll.BDP($B60&amp;" Corp",BC$1)))</f>
        <v>#NAME?</v>
      </c>
      <c r="BD60" s="124" t="e">
        <f ca="1">IF(tbl_coded[[#This Row],[ISIN]]="","",IF(OR(_xll.BDP($B60&amp;" Corp",BD$1)="#N/A Field Not Applicable"),"--",_xll.BDP($B60&amp;" Corp",BD$1)))</f>
        <v>#NAME?</v>
      </c>
      <c r="BE60" s="124" t="e">
        <f ca="1">IF(tbl_coded[[#This Row],[ISIN]]="","",IF(OR(_xll.BDP($B60&amp;" Corp",BE$1)="#N/A Field Not Applicable"),"--",_xll.BDP($B60&amp;" Corp",BE$1)))</f>
        <v>#NAME?</v>
      </c>
      <c r="BF60" s="124" t="e">
        <f ca="1">IF(tbl_coded[[#This Row],[ISIN]]="","",IF(OR(_xll.BDP($B60&amp;" Corp",BF$1)="#N/A Field Not Applicable"),"--",_xll.BDP($B60&amp;" Corp",BF$1)))</f>
        <v>#NAME?</v>
      </c>
      <c r="BG60" s="124" t="e">
        <f ca="1">IF(tbl_coded[[#This Row],[ISIN]]="","",IF(OR(_xll.BDP($B60&amp;" Corp",BG$1)="#N/A Field Not Applicable"),"--",IF(_xll.BDP($B60&amp;" Corp",BG$1)="#N/A N/A","N",_xll.BDP($B60&amp;" Corp",BG$1))))</f>
        <v>#NAME?</v>
      </c>
      <c r="BH60" s="124" t="e">
        <f ca="1">IF(tbl_coded[[#This Row],[ISIN]]="","",IF(OR(_xll.BDP($B60&amp;" Corp",BH$1)="#N/A N/A"),"",_xll.BDP($B60&amp;" Corp",BH$1)))</f>
        <v>#NAME?</v>
      </c>
      <c r="BI60" s="124" t="e">
        <f ca="1">IF(tbl_coded[[#This Row],[ISIN]]="","",IF(OR(tbl_coded[[#This Row],[Parent company tiker]]=""),"",IF(_xll.BDP(tbl_coded[[#This Row],[Parent company tiker]]&amp;" Equity",BI$1)="#N/A N/A","--",_xll.BDP(tbl_coded[[#This Row],[Parent company tiker]]&amp;" Equity",BI$1))))</f>
        <v>#NAME?</v>
      </c>
      <c r="BJ60" s="124" t="e">
        <f ca="1">IF(tbl_coded[[#This Row],[ISIN]]="","",IF(OR(tbl_coded[[#This Row],[Parent company tiker]]=""),"",IF(_xll.BDP(tbl_coded[[#This Row],[Parent company tiker]]&amp;" Equity",BJ$1)="#N/A N/A","--",_xll.BDP(tbl_coded[[#This Row],[Parent company tiker]]&amp;" Equity",BJ$1))))</f>
        <v>#NAME?</v>
      </c>
      <c r="BK60" s="124" t="e">
        <f ca="1">IF(tbl_coded[[#This Row],[ISIN]]="","",IF(OR(tbl_coded[[#This Row],[Parent company tiker]]=""),"",IF(_xll.BDP(tbl_coded[[#This Row],[Parent company tiker]]&amp;" Equity",BK$1)="#N/A N/A","--",_xll.BDP(tbl_coded[[#This Row],[Parent company tiker]]&amp;" Equity",BK$1))))</f>
        <v>#NAME?</v>
      </c>
      <c r="BL60" s="124" t="e">
        <f ca="1">IF(tbl_coded[[#This Row],[ISIN]]="","",IF(OR(tbl_coded[[#This Row],[Parent company tiker]]=""),"",IF(_xll.BDP(tbl_coded[[#This Row],[Parent company tiker]]&amp;" Equity",BL$1)="#N/A N/A","--",_xll.BDP(tbl_coded[[#This Row],[Parent company tiker]]&amp;" Equity",BL$1))))</f>
        <v>#NAME?</v>
      </c>
      <c r="BM6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0" s="124" t="e">
        <f ca="1">IF(tbl_coded[[#This Row],[Column9]]&lt;&gt;"--",tbl_coded[[#This Row],[G''tor rating]],IF(tbl_coded[[#This Row],[KPW Name]]&lt;&gt;"",tbl_coded[[#This Row],[KPW Rating]],IF(tbl_coded[[#This Row],[Parent company tiker]]&lt;&gt;"",tbl_coded[[#This Row],[parent评级]],tbl_coded[[#This Row],[Issuer rating]])))</f>
        <v>#NAME?</v>
      </c>
      <c r="BO60" s="159" t="str">
        <f ca="1">IFERROR(IF(tbl_coded[[#This Row],[GREEN]]="Y","GREEN",IF(tbl_coded[[#This Row],[SUSTAINABLE]]="Y","SUSTAINABLE",IF(tbl_coded[[#This Row],[SOCIAL]]="Y","SOCIAL",IF(tbl_coded[[#This Row],[Sustainable linked]]="Y","SUSTAINABLE LINKED"," ")))),"")</f>
        <v/>
      </c>
    </row>
    <row r="61" spans="1:68" ht="15" customHeight="1">
      <c r="A61" s="119">
        <v>59</v>
      </c>
      <c r="B61" s="120" t="str">
        <f>IF(美元债一级!$C$4:$C$1048576&lt;&gt;"",美元债一级!C62,"")</f>
        <v>XS2673291683</v>
      </c>
      <c r="C61" s="122" t="e">
        <f ca="1">IF(tbl_coded[[#This Row],[ISIN]]="","",IF(tbl_coded[[#This Row],[Index]]&gt;$A$1,"",IF(_xll.BDP($B61&amp;" Corp",C$1)="#N/A N/A","",_xll.BDP($B61&amp;" Corp",C$1))))</f>
        <v>#NAME?</v>
      </c>
      <c r="D61" s="122" t="e">
        <f ca="1">IF(tbl_coded[[#This Row],[ISIN]]="","",IF(_xll.BDP($B61&amp;" Corp",D$1)="#N/A N/A","",_xll.BDP($B61&amp;" Corp",D$1)))</f>
        <v>#NAME?</v>
      </c>
      <c r="E61" s="122" t="e">
        <f ca="1">IF(tbl_coded[[#This Row],[ISIN]]="","",IF(_xll.BDP($B61&amp;" Corp",E$1)="#N/A N/A","--",_xll.BDP($B61&amp;" Corp",E$1)))</f>
        <v>#NAME?</v>
      </c>
      <c r="F61" s="122" t="e">
        <f ca="1">IF(tbl_coded[[#This Row],[ISIN]]="","",IF(_xll.BDS($B61&amp;" Corp",F$1)="#N/A Field Not Applicable","",_xll.BDS($B61&amp;" Corp",F$1)))</f>
        <v>#NAME?</v>
      </c>
      <c r="G61" s="122" t="e">
        <f ca="1">IF(tbl_coded[[#This Row],[ISIN]]="","",IF(_xll.BDP($F61&amp;" CompanyID",G$1)="#N/A Invalid Security","",_xll.BDP($F61&amp;" CompanyID",G$1)))</f>
        <v>#NAME?</v>
      </c>
      <c r="H61" s="122" t="e">
        <f ca="1">IF(tbl_coded[[#This Row],[ISIN]]="","",IF(_xll.BDP($B61&amp;" Corp",H$1)="#N/A N/A","--",_xll.BDP($B61&amp;" Corp",H$1)))</f>
        <v>#NAME?</v>
      </c>
      <c r="I61" s="122" t="e">
        <f ca="1">IF(tbl_coded[[#This Row],[ISIN]]="","",IF(_xll.BDP($B61&amp;" Corp",I$1)="#N/A N/A","--",_xll.BDP($B61&amp;" Corp",I$1)))</f>
        <v>#NAME?</v>
      </c>
      <c r="J61" s="122" t="e">
        <f ca="1">IF(tbl_coded[[#This Row],[ISIN]]="","",IF(_xll.BDP($B61&amp;" Corp",J$1)="#N/A N/A","--",_xll.BDP($B61&amp;" Corp",J$1)))</f>
        <v>#NAME?</v>
      </c>
      <c r="K61" s="122" t="e">
        <f ca="1">IF(tbl_coded[[#This Row],[ISIN]]="","",IF(_xll.BDP($B61&amp;" Corp",K$1)="#N/A N/A","--",_xll.BDP($B61&amp;" Corp",K$1)))</f>
        <v>#NAME?</v>
      </c>
      <c r="L61" s="122" t="e">
        <f ca="1">IF(tbl_coded[[#This Row],[ISIN]]="","",IF(_xll.BDP($B61&amp;" Corp",L$1)="#N/A N/A","--",_xll.BDP($B61&amp;" Corp",L$1)))</f>
        <v>#NAME?</v>
      </c>
      <c r="M61" s="122" t="e">
        <f ca="1">IF(tbl_coded[[#This Row],[ISIN]]="","",IF(_xll.BDP($B61&amp;" Corp",M$1)="#N/A N/A","--",_xll.BDP($B61&amp;" Corp",M$1)))</f>
        <v>#NAME?</v>
      </c>
      <c r="N61" s="122" t="e">
        <f ca="1">IF(tbl_coded[[#This Row],[ISIN]]="","",IF(_xll.BDP($B61&amp;" Corp",N$1)="#N/A N/A","--",_xll.BDP($B61&amp;" Corp",N$1)))</f>
        <v>#NAME?</v>
      </c>
      <c r="O61" s="122" t="e">
        <f ca="1">IF(tbl_coded[[#This Row],[ISIN]]="","",IF(_xll.BDP($B61&amp;" Corp",O$1)="#N/A N/A","--",_xll.BDP($B61&amp;" Corp",O$1)))</f>
        <v>#NAME?</v>
      </c>
      <c r="P61" s="122" t="e">
        <f ca="1">IF(tbl_coded[[#This Row],[ISIN]]="","",IF(_xll.BDP($B61&amp;" Corp",P$1)="#N/A N/A","--",_xll.BDP($B61&amp;" Corp",P$1)))</f>
        <v>#NAME?</v>
      </c>
      <c r="Q6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1" s="122" t="e">
        <f ca="1">IF(tbl_coded[[#This Row],[ISIN]]="","",IF(OR(_xll.BDP($B61&amp;" Corp",R$1)="#N/A N/A",_xll.BDP($B61&amp;" Corp",R$1)="#N/A Invalid Security",_xll.BDP($B61&amp;" Corp",R$1)="#N/A Field Not Applicable"),"--",_xll.BDP($B61&amp;" Corp",R$1)))</f>
        <v>#NAME?</v>
      </c>
      <c r="S61" s="122" t="e">
        <f ca="1">IF(tbl_coded[[#This Row],[ISIN]]="","",IF(OR(_xll.BDP($R61&amp;" Equity",S$1)="#N/A N/A",_xll.BDP($R61&amp;" Equity",S$1)="#N/A Invalid Security"),"--",_xll.BDP($R61&amp;" Equity",S$1)))</f>
        <v>#NAME?</v>
      </c>
      <c r="T61" s="122" t="e">
        <f ca="1">IF(tbl_coded[[#This Row],[ISIN]]="","",IF(OR(_xll.BDP($R61&amp;" Equity",T$1)="#N/A N/A",_xll.BDP($R61&amp;" Equity",T$1)="#N/A Invalid Security"),"--",_xll.BDP($R61&amp;" Equity",T$1)))</f>
        <v>#NAME?</v>
      </c>
      <c r="U61" s="122" t="e">
        <f ca="1">IF(tbl_coded[[#This Row],[ISIN]]="","",IF(OR(_xll.BDP($R61&amp;" Equity",U$1)="#N/A N/A",_xll.BDP($R61&amp;" Equity",U$1)="#N/A Invalid Security"),"--",_xll.BDP($R61&amp;" Equity",U$1)))</f>
        <v>#NAME?</v>
      </c>
      <c r="V61" s="122" t="e">
        <f ca="1">IF(tbl_coded[[#This Row],[ISIN]]="","",IF(OR(_xll.BDP($R61&amp;" Equity",V$1)="#N/A N/A",_xll.BDP($R61&amp;" Equity",V$1)="#N/A Invalid Security"),"--",_xll.BDP($R61&amp;" Equity",V$1)))</f>
        <v>#NAME?</v>
      </c>
      <c r="W61" s="122" t="e">
        <f ca="1">IF(tbl_coded[[#This Row],[ISIN]]="","",IF(OR(_xll.BDP($R61&amp;" Equity",W$1)="#N/A N/A",_xll.BDP($R61&amp;" Equity",W$1)="#N/A Invalid Security"),"--",_xll.BDP($R61&amp;" Equity",W$1)))</f>
        <v>#NAME?</v>
      </c>
      <c r="X61" s="122" t="e">
        <f ca="1">IF(tbl_coded[[#This Row],[ISIN]]="","",IF(OR(_xll.BDP($R61&amp;" Equity",X$1)="#N/A N/A",_xll.BDP($R61&amp;" Equity",X$1)="#N/A Invalid Security"),"--",_xll.BDP($R61&amp;" Equity",X$1)))</f>
        <v>#NAME?</v>
      </c>
      <c r="Y6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1" s="122" t="str">
        <f ca="1">IF(tbl_coded[[#This Row],[ISIN]]="","",IF(ISNUMBER(_xll.BDP(B61&amp;" Corp",Z$1)),_xll.BDP(B61&amp;" Corp",Z$1),""))</f>
        <v/>
      </c>
      <c r="AA61" s="122" t="str">
        <f ca="1">IF(tbl_coded[[#This Row],[ISIN]]="","",IF(ISNUMBER(_xll.BDP(B61&amp;" Corp",AA$1)),_xll.BDP(B61&amp;" Corp",AA$1),""))</f>
        <v/>
      </c>
      <c r="AB61" s="122" t="str">
        <f ca="1">IF(tbl_coded[[#This Row],[ISIN]]="","",IF(ISNUMBER(_xll.BDP(B61&amp;" Corp",AB$1)),_xll.BDP(B61&amp;" Corp",AB$1),""))</f>
        <v/>
      </c>
      <c r="AC61" s="122" t="str">
        <f ca="1">IF(tbl_coded[[#This Row],[ISIN]]="","",IF(ISNUMBER(_xll.BDP(B61&amp;" Corp",AC$1)),_xll.BDP(B61&amp;" Corp",AC$1),""))</f>
        <v/>
      </c>
      <c r="AD61" s="122" t="e">
        <f ca="1">IF(tbl_coded[[#This Row],[ISIN]]="","",IF((_xll.BDP(B61&amp;" Corp",AD$1))="#N/A Field Not Applicable","",_xll.BDP(B61&amp;" Corp",AD$1)))</f>
        <v>#NAME?</v>
      </c>
      <c r="AE61" s="122" t="e">
        <f ca="1">IF(tbl_coded[[#This Row],[ISIN]]="","",IF((_xll.BDP(B61&amp;" Corp",AE$1))="#N/A N/A","--",_xll.BDP(B61&amp;" Corp",AE$1)))</f>
        <v>#NAME?</v>
      </c>
      <c r="AF61" s="122" t="e">
        <f ca="1">IF(tbl_coded[[#This Row],[ISIN]]="","",IF(IFERROR(MATCH(H61,rtg_num[Moody''s],0)&gt;10,0),"HY",IF(IFERROR(MATCH(I61,rtg_num[S&amp;P],0)&gt;10,0),"HY",IF(IFERROR(MATCH(J61,rtg_num[Fitch],0)&gt;10,0),"HY",IF(H61&amp;I61&amp;J61="------","NR",IF(IFERROR(FIND("#N/A",Coded!H61),0)&amp;IFERROR(FIND("#N/A",Coded!H61),0)&amp;IFERROR(FIND("#N/A",Coded!H61),0)&lt;&gt;"000",IF(INDEX(美元债一级!$O:$O,MATCH(tbl_coded[[#This Row],[ISIN]],美元债一级!$I:$I,0))="--/--/--","NR","IG"),"IG"))))))</f>
        <v>#NAME?</v>
      </c>
      <c r="AG6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1" s="123" t="e">
        <f ca="1">IF(tbl_coded[[#This Row],[ISIN]]="","",IF(_xll.BDP($B61&amp;" Corp",AI$1)="#N/A N/A","--",_xll.BDP($B61&amp;" Corp",AI$1)))</f>
        <v>#NAME?</v>
      </c>
      <c r="AJ61" s="122" t="e">
        <f ca="1">IF(tbl_coded[[#This Row],[ISIN]]="","",IF(OR(_xll.BDP(_xll.BDP(tbl_coded[[#This Row],[ISIN]]&amp;" Corp", "ISSUER_EQUITY_TICKER")&amp;" Equity",AJ$1)="#N/A N/A"),"--",_xll.BDP(_xll.BDP(tbl_coded[[#This Row],[ISIN]]&amp;" Corp", "ISSUER_EQUITY_TICKER")&amp;" Equity",AJ$1)))</f>
        <v>#NAME?</v>
      </c>
      <c r="AK6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25" t="e">
        <f ca="1">IF(tbl_coded[[#This Row],[ISIN]]="","",IF(OR(_xll.BDP(_xll.BDP(tbl_coded[[#This Row],[ISIN]]&amp;" Corp", "ISSUER_EQUITY_TICKER")&amp;" Equity",AL$1)="#N/A N/A"),"--",_xll.BDP(_xll.BDP(tbl_coded[[#This Row],[ISIN]]&amp;" Corp", "ISSUER_EQUITY_TICKER")&amp;" Equity",AL$1)))</f>
        <v>#NAME?</v>
      </c>
      <c r="AM61" s="125" t="e">
        <f ca="1">IF(tbl_coded[[#This Row],[ISIN]]="","",IF(_xll.BDS($B61&amp;" Corp",AM$1)="#N/A Field Not Applicable","",_xll.BDS($B61&amp;" Corp",AM$1)))</f>
        <v>#NAME?</v>
      </c>
      <c r="AN61" s="125" t="e">
        <f ca="1">IF(tbl_coded[[#This Row],[ISIN]]="","",IF(_xll.BDP(tbl_coded[[#This Row],[KPW Provider BBID]]&amp;" CompanyID","NAME")="#N/A Invalid Security","",_xll.BDP(tbl_coded[[#This Row],[KPW Provider BBID]]&amp;" CompanyID","NAME")))</f>
        <v>#NAME?</v>
      </c>
      <c r="AO61" s="125" t="e">
        <f ca="1">IF(tbl_coded[[#This Row],[ISIN]]="","",IF(_xll.BDP(tbl_coded[[#This Row],[KPW Provider BBID]]&amp;" CompanyID",$AO$1)="#N/A Invalid Security","--",IF(_xll.BDP(tbl_coded[[#This Row],[KPW Provider BBID]]&amp;" CompanyID",$AO$1)="#N/A N/A","--",_xll.BDP(tbl_coded[[#This Row],[KPW Provider BBID]]&amp;" CompanyID",$AO$1))))</f>
        <v>#NAME?</v>
      </c>
      <c r="AP61" s="125" t="e">
        <f ca="1">IF(tbl_coded[[#This Row],[ISIN]]="","",IF(_xll.BDP(tbl_coded[[#This Row],[KPW Provider BBID]]&amp;" CompanyID",$AP$1)="#N/A Invalid Security","--",IF(_xll.BDP(tbl_coded[[#This Row],[KPW Provider BBID]]&amp;" CompanyID",$AP$1)="#N/A N/A","--",_xll.BDP(tbl_coded[[#This Row],[KPW Provider BBID]]&amp;" CompanyID",$AP$1))))</f>
        <v>#NAME?</v>
      </c>
      <c r="AQ61" s="125" t="e">
        <f ca="1">IF(tbl_coded[[#This Row],[ISIN]]="","",IF(_xll.BDP(tbl_coded[[#This Row],[KPW Provider BBID]]&amp;" CompanyID",$AQ$1)="#N/A Invalid Security","--",IF(_xll.BDP(tbl_coded[[#This Row],[KPW Provider BBID]]&amp;" CompanyID",$AQ$1)="#N/A N/A","--",_xll.BDP(tbl_coded[[#This Row],[KPW Provider BBID]]&amp;" CompanyID",$AQ$1))))</f>
        <v>#NAME?</v>
      </c>
      <c r="AR61" s="125" t="e">
        <f ca="1">IF(tbl_coded[[#This Row],[ISIN]]="","",tbl_coded[[#This Row],[穆迪KPW评级]]&amp;"/"&amp;tbl_coded[[#This Row],[SPKPW评级]]&amp;"/"&amp;tbl_coded[[#This Row],[FITCHKPW评级]])</f>
        <v>#NAME?</v>
      </c>
      <c r="AS61" s="125" t="e">
        <f ca="1">IF(tbl_coded[[#This Row],[ISIN]]="","",IF(OR(_xll.BDP($B61&amp;" Corp",AS$1)="#N/A N/A"),"--",_xll.BDP($B61&amp;" Corp",AS$1)))</f>
        <v>#NAME?</v>
      </c>
      <c r="AT61" s="125" t="e">
        <f ca="1">IF(tbl_coded[[#This Row],[ISIN]]="","",IF(_xll.BDS($B61&amp;" Corp",AT$1)="#N/A Field Not Applicable","",_xll.BDS($B61&amp;" Corp",AT$1)))</f>
        <v>#NAME?</v>
      </c>
      <c r="AU61" s="125" t="e">
        <f ca="1">IF(tbl_coded[[#This Row],[SBLC Provider BBID]]="","",_xll.BDP(tbl_coded[[#This Row],[SBLC Provider BBID]]&amp;" CompanyID","NAME"))</f>
        <v>#NAME?</v>
      </c>
      <c r="AV61" s="125" t="e">
        <f ca="1">IF(tbl_coded[[#This Row],[ISIN]]="","",IF(OR(_xll.BDP($B61&amp;" Corp",AV$1)="#N/A N/A"),"--",TEXT(_xll.BDP($B61&amp;" Corp",AV$1),"yyyy/mm/dd")))</f>
        <v>#NAME?</v>
      </c>
      <c r="AW61" s="125" t="e">
        <f ca="1">IF(tbl_coded[[#This Row],[ISIN]]="","",IF(OR(_xll.BDP($B61&amp;" Corp",AW$1)="#N/A N/A"),"--",TEXT(_xll.BDP($B61&amp;" Corp",AW$1),"yyyy/mm/dd")))</f>
        <v>#NAME?</v>
      </c>
      <c r="AX61" s="125" t="e">
        <f ca="1">IF(tbl_coded[[#This Row],[ISIN]]="","",IF(OR(_xll.BDP($B61&amp;" Corp",AX$1)="#N/A N/A"),"--",TEXT(_xll.BDP($B61&amp;" Corp",AX$1),"yyyy/mm/dd")))</f>
        <v>#NAME?</v>
      </c>
      <c r="AY61" s="125" t="e">
        <f ca="1">IF(tbl_coded[[#This Row],[ISIN]]="","",IF(OR(_xll.BDP($B61&amp;" Corp",AY$1)="#N/A Field Not Applicable"),"--",TEXT(_xll.BDP($B61&amp;" Corp",AY$1),"yyyy/mm/dd")))</f>
        <v>#NAME?</v>
      </c>
      <c r="AZ61" s="125" t="e">
        <f ca="1">IF(tbl_coded[[#This Row],[ISIN]]="","",IF(OR(_xll.BDP($B61&amp;" Corp",AZ$1)="#N/A N/A"),"--",_xll.BDP($B61&amp;" Corp",AZ$1)))</f>
        <v>#NAME?</v>
      </c>
      <c r="BA61" s="125" t="e">
        <f ca="1">IF(tbl_coded[[#This Row],[ISIN]]="","",IF(OR(_xll.BDP($B61&amp;" Corp",BA$1)="#N/A N/A"),"--",_xll.BDP($B61&amp;" Corp",BA$1)))</f>
        <v>#NAME?</v>
      </c>
      <c r="BB61" s="125" t="e">
        <f ca="1">IF(tbl_coded[[#This Row],[ISIN]]="","",IF(OR(_xll.BDP($B61&amp;" Corp",BB$1)="#N/A N/A"),"--",_xll.BDP($B61&amp;" Corp",BB$1)))</f>
        <v>#NAME?</v>
      </c>
      <c r="BC61" s="125" t="e">
        <f ca="1">IF(tbl_coded[[#This Row],[ISIN]]="","",IF(OR(_xll.BDP($B61&amp;" Corp",BC$1)="#N/A Field Not Applicable"),"--",_xll.BDP($B61&amp;" Corp",BC$1)))</f>
        <v>#NAME?</v>
      </c>
      <c r="BD61" s="125" t="e">
        <f ca="1">IF(tbl_coded[[#This Row],[ISIN]]="","",IF(OR(_xll.BDP($B61&amp;" Corp",BD$1)="#N/A Field Not Applicable"),"--",_xll.BDP($B61&amp;" Corp",BD$1)))</f>
        <v>#NAME?</v>
      </c>
      <c r="BE61" s="125" t="e">
        <f ca="1">IF(tbl_coded[[#This Row],[ISIN]]="","",IF(OR(_xll.BDP($B61&amp;" Corp",BE$1)="#N/A Field Not Applicable"),"--",_xll.BDP($B61&amp;" Corp",BE$1)))</f>
        <v>#NAME?</v>
      </c>
      <c r="BF61" s="125" t="e">
        <f ca="1">IF(tbl_coded[[#This Row],[ISIN]]="","",IF(OR(_xll.BDP($B61&amp;" Corp",BF$1)="#N/A Field Not Applicable"),"--",_xll.BDP($B61&amp;" Corp",BF$1)))</f>
        <v>#NAME?</v>
      </c>
      <c r="BG61" s="125" t="e">
        <f ca="1">IF(tbl_coded[[#This Row],[ISIN]]="","",IF(OR(_xll.BDP($B61&amp;" Corp",BG$1)="#N/A Field Not Applicable"),"--",IF(_xll.BDP($B61&amp;" Corp",BG$1)="#N/A N/A","N",_xll.BDP($B61&amp;" Corp",BG$1))))</f>
        <v>#NAME?</v>
      </c>
      <c r="BH61" s="125" t="e">
        <f ca="1">IF(tbl_coded[[#This Row],[ISIN]]="","",IF(OR(_xll.BDP($B61&amp;" Corp",BH$1)="#N/A N/A"),"",_xll.BDP($B61&amp;" Corp",BH$1)))</f>
        <v>#NAME?</v>
      </c>
      <c r="BI61" s="125" t="e">
        <f ca="1">IF(tbl_coded[[#This Row],[ISIN]]="","",IF(OR(tbl_coded[[#This Row],[Parent company tiker]]=""),"",IF(_xll.BDP(tbl_coded[[#This Row],[Parent company tiker]]&amp;" Equity",BI$1)="#N/A N/A","--",_xll.BDP(tbl_coded[[#This Row],[Parent company tiker]]&amp;" Equity",BI$1))))</f>
        <v>#NAME?</v>
      </c>
      <c r="BJ61" s="125" t="e">
        <f ca="1">IF(tbl_coded[[#This Row],[ISIN]]="","",IF(OR(tbl_coded[[#This Row],[Parent company tiker]]=""),"",IF(_xll.BDP(tbl_coded[[#This Row],[Parent company tiker]]&amp;" Equity",BJ$1)="#N/A N/A","--",_xll.BDP(tbl_coded[[#This Row],[Parent company tiker]]&amp;" Equity",BJ$1))))</f>
        <v>#NAME?</v>
      </c>
      <c r="BK61" s="125" t="e">
        <f ca="1">IF(tbl_coded[[#This Row],[ISIN]]="","",IF(OR(tbl_coded[[#This Row],[Parent company tiker]]=""),"",IF(_xll.BDP(tbl_coded[[#This Row],[Parent company tiker]]&amp;" Equity",BK$1)="#N/A N/A","--",_xll.BDP(tbl_coded[[#This Row],[Parent company tiker]]&amp;" Equity",BK$1))))</f>
        <v>#NAME?</v>
      </c>
      <c r="BL61" s="125" t="e">
        <f ca="1">IF(tbl_coded[[#This Row],[ISIN]]="","",IF(OR(tbl_coded[[#This Row],[Parent company tiker]]=""),"",IF(_xll.BDP(tbl_coded[[#This Row],[Parent company tiker]]&amp;" Equity",BL$1)="#N/A N/A","--",_xll.BDP(tbl_coded[[#This Row],[Parent company tiker]]&amp;" Equity",BL$1))))</f>
        <v>#NAME?</v>
      </c>
      <c r="BM6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1" s="125" t="e">
        <f ca="1">IF(tbl_coded[[#This Row],[Column9]]&lt;&gt;"--",tbl_coded[[#This Row],[G''tor rating]],IF(tbl_coded[[#This Row],[KPW Name]]&lt;&gt;"",tbl_coded[[#This Row],[KPW Rating]],IF(tbl_coded[[#This Row],[Parent company tiker]]&lt;&gt;"",tbl_coded[[#This Row],[parent评级]],tbl_coded[[#This Row],[Issuer rating]])))</f>
        <v>#NAME?</v>
      </c>
      <c r="BO61" s="159" t="str">
        <f ca="1">IFERROR(IF(tbl_coded[[#This Row],[GREEN]]="Y","GREEN",IF(tbl_coded[[#This Row],[SUSTAINABLE]]="Y","SUSTAINABLE",IF(tbl_coded[[#This Row],[SOCIAL]]="Y","SOCIAL",IF(tbl_coded[[#This Row],[Sustainable linked]]="Y","SUSTAINABLE LINKED"," ")))),"")</f>
        <v/>
      </c>
    </row>
    <row r="62" spans="1:68" ht="15" customHeight="1">
      <c r="A62" s="119">
        <v>60</v>
      </c>
      <c r="B62" s="120" t="str">
        <f>IF(美元债一级!$C$4:$C$1048576&lt;&gt;"",美元债一级!C63,"")</f>
        <v>XS2674629840</v>
      </c>
      <c r="C62" s="122" t="e">
        <f ca="1">IF(tbl_coded[[#This Row],[ISIN]]="","",IF(tbl_coded[[#This Row],[Index]]&gt;$A$1,"",IF(_xll.BDP($B62&amp;" Corp",C$1)="#N/A N/A","",_xll.BDP($B62&amp;" Corp",C$1))))</f>
        <v>#NAME?</v>
      </c>
      <c r="D62" s="122" t="e">
        <f ca="1">IF(tbl_coded[[#This Row],[ISIN]]="","",IF(_xll.BDP($B62&amp;" Corp",D$1)="#N/A N/A","",_xll.BDP($B62&amp;" Corp",D$1)))</f>
        <v>#NAME?</v>
      </c>
      <c r="E62" s="122" t="e">
        <f ca="1">IF(tbl_coded[[#This Row],[ISIN]]="","",IF(_xll.BDP($B62&amp;" Corp",E$1)="#N/A N/A","--",_xll.BDP($B62&amp;" Corp",E$1)))</f>
        <v>#NAME?</v>
      </c>
      <c r="F62" s="122" t="e">
        <f ca="1">IF(tbl_coded[[#This Row],[ISIN]]="","",IF(_xll.BDS($B62&amp;" Corp",F$1)="#N/A Field Not Applicable","",_xll.BDS($B62&amp;" Corp",F$1)))</f>
        <v>#NAME?</v>
      </c>
      <c r="G62" s="122" t="e">
        <f ca="1">IF(tbl_coded[[#This Row],[ISIN]]="","",IF(_xll.BDP($F62&amp;" CompanyID",G$1)="#N/A Invalid Security","",_xll.BDP($F62&amp;" CompanyID",G$1)))</f>
        <v>#NAME?</v>
      </c>
      <c r="H62" s="122" t="e">
        <f ca="1">IF(tbl_coded[[#This Row],[ISIN]]="","",IF(_xll.BDP($B62&amp;" Corp",H$1)="#N/A N/A","--",_xll.BDP($B62&amp;" Corp",H$1)))</f>
        <v>#NAME?</v>
      </c>
      <c r="I62" s="122" t="e">
        <f ca="1">IF(tbl_coded[[#This Row],[ISIN]]="","",IF(_xll.BDP($B62&amp;" Corp",I$1)="#N/A N/A","--",_xll.BDP($B62&amp;" Corp",I$1)))</f>
        <v>#NAME?</v>
      </c>
      <c r="J62" s="122" t="e">
        <f ca="1">IF(tbl_coded[[#This Row],[ISIN]]="","",IF(_xll.BDP($B62&amp;" Corp",J$1)="#N/A N/A","--",_xll.BDP($B62&amp;" Corp",J$1)))</f>
        <v>#NAME?</v>
      </c>
      <c r="K62" s="122" t="e">
        <f ca="1">IF(tbl_coded[[#This Row],[ISIN]]="","",IF(_xll.BDP($B62&amp;" Corp",K$1)="#N/A N/A","--",_xll.BDP($B62&amp;" Corp",K$1)))</f>
        <v>#NAME?</v>
      </c>
      <c r="L62" s="122" t="e">
        <f ca="1">IF(tbl_coded[[#This Row],[ISIN]]="","",IF(_xll.BDP($B62&amp;" Corp",L$1)="#N/A N/A","--",_xll.BDP($B62&amp;" Corp",L$1)))</f>
        <v>#NAME?</v>
      </c>
      <c r="M62" s="122" t="e">
        <f ca="1">IF(tbl_coded[[#This Row],[ISIN]]="","",IF(_xll.BDP($B62&amp;" Corp",M$1)="#N/A N/A","--",_xll.BDP($B62&amp;" Corp",M$1)))</f>
        <v>#NAME?</v>
      </c>
      <c r="N62" s="122" t="e">
        <f ca="1">IF(tbl_coded[[#This Row],[ISIN]]="","",IF(_xll.BDP($B62&amp;" Corp",N$1)="#N/A N/A","--",_xll.BDP($B62&amp;" Corp",N$1)))</f>
        <v>#NAME?</v>
      </c>
      <c r="O62" s="122" t="e">
        <f ca="1">IF(tbl_coded[[#This Row],[ISIN]]="","",IF(_xll.BDP($B62&amp;" Corp",O$1)="#N/A N/A","--",_xll.BDP($B62&amp;" Corp",O$1)))</f>
        <v>#NAME?</v>
      </c>
      <c r="P62" s="122" t="e">
        <f ca="1">IF(tbl_coded[[#This Row],[ISIN]]="","",IF(_xll.BDP($B62&amp;" Corp",P$1)="#N/A N/A","--",_xll.BDP($B62&amp;" Corp",P$1)))</f>
        <v>#NAME?</v>
      </c>
      <c r="Q6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2" s="122" t="e">
        <f ca="1">IF(tbl_coded[[#This Row],[ISIN]]="","",IF(OR(_xll.BDP($B62&amp;" Corp",R$1)="#N/A N/A",_xll.BDP($B62&amp;" Corp",R$1)="#N/A Invalid Security",_xll.BDP($B62&amp;" Corp",R$1)="#N/A Field Not Applicable"),"--",_xll.BDP($B62&amp;" Corp",R$1)))</f>
        <v>#NAME?</v>
      </c>
      <c r="S62" s="122" t="e">
        <f ca="1">IF(tbl_coded[[#This Row],[ISIN]]="","",IF(OR(_xll.BDP($R62&amp;" Equity",S$1)="#N/A N/A",_xll.BDP($R62&amp;" Equity",S$1)="#N/A Invalid Security"),"--",_xll.BDP($R62&amp;" Equity",S$1)))</f>
        <v>#NAME?</v>
      </c>
      <c r="T62" s="122" t="e">
        <f ca="1">IF(tbl_coded[[#This Row],[ISIN]]="","",IF(OR(_xll.BDP($R62&amp;" Equity",T$1)="#N/A N/A",_xll.BDP($R62&amp;" Equity",T$1)="#N/A Invalid Security"),"--",_xll.BDP($R62&amp;" Equity",T$1)))</f>
        <v>#NAME?</v>
      </c>
      <c r="U62" s="122" t="e">
        <f ca="1">IF(tbl_coded[[#This Row],[ISIN]]="","",IF(OR(_xll.BDP($R62&amp;" Equity",U$1)="#N/A N/A",_xll.BDP($R62&amp;" Equity",U$1)="#N/A Invalid Security"),"--",_xll.BDP($R62&amp;" Equity",U$1)))</f>
        <v>#NAME?</v>
      </c>
      <c r="V62" s="122" t="e">
        <f ca="1">IF(tbl_coded[[#This Row],[ISIN]]="","",IF(OR(_xll.BDP($R62&amp;" Equity",V$1)="#N/A N/A",_xll.BDP($R62&amp;" Equity",V$1)="#N/A Invalid Security"),"--",_xll.BDP($R62&amp;" Equity",V$1)))</f>
        <v>#NAME?</v>
      </c>
      <c r="W62" s="122" t="e">
        <f ca="1">IF(tbl_coded[[#This Row],[ISIN]]="","",IF(OR(_xll.BDP($R62&amp;" Equity",W$1)="#N/A N/A",_xll.BDP($R62&amp;" Equity",W$1)="#N/A Invalid Security"),"--",_xll.BDP($R62&amp;" Equity",W$1)))</f>
        <v>#NAME?</v>
      </c>
      <c r="X62" s="122" t="e">
        <f ca="1">IF(tbl_coded[[#This Row],[ISIN]]="","",IF(OR(_xll.BDP($R62&amp;" Equity",X$1)="#N/A N/A",_xll.BDP($R62&amp;" Equity",X$1)="#N/A Invalid Security"),"--",_xll.BDP($R62&amp;" Equity",X$1)))</f>
        <v>#NAME?</v>
      </c>
      <c r="Y6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2" s="122" t="str">
        <f ca="1">IF(tbl_coded[[#This Row],[ISIN]]="","",IF(ISNUMBER(_xll.BDP(B62&amp;" Corp",Z$1)),_xll.BDP(B62&amp;" Corp",Z$1),""))</f>
        <v/>
      </c>
      <c r="AA62" s="122" t="str">
        <f ca="1">IF(tbl_coded[[#This Row],[ISIN]]="","",IF(ISNUMBER(_xll.BDP(B62&amp;" Corp",AA$1)),_xll.BDP(B62&amp;" Corp",AA$1),""))</f>
        <v/>
      </c>
      <c r="AB62" s="122" t="str">
        <f ca="1">IF(tbl_coded[[#This Row],[ISIN]]="","",IF(ISNUMBER(_xll.BDP(B62&amp;" Corp",AB$1)),_xll.BDP(B62&amp;" Corp",AB$1),""))</f>
        <v/>
      </c>
      <c r="AC62" s="122" t="str">
        <f ca="1">IF(tbl_coded[[#This Row],[ISIN]]="","",IF(ISNUMBER(_xll.BDP(B62&amp;" Corp",AC$1)),_xll.BDP(B62&amp;" Corp",AC$1),""))</f>
        <v/>
      </c>
      <c r="AD62" s="122" t="e">
        <f ca="1">IF(tbl_coded[[#This Row],[ISIN]]="","",IF((_xll.BDP(B62&amp;" Corp",AD$1))="#N/A Field Not Applicable","",_xll.BDP(B62&amp;" Corp",AD$1)))</f>
        <v>#NAME?</v>
      </c>
      <c r="AE62" s="122" t="e">
        <f ca="1">IF(tbl_coded[[#This Row],[ISIN]]="","",IF((_xll.BDP(B62&amp;" Corp",AE$1))="#N/A N/A","--",_xll.BDP(B62&amp;" Corp",AE$1)))</f>
        <v>#NAME?</v>
      </c>
      <c r="AF62" s="122" t="e">
        <f ca="1">IF(tbl_coded[[#This Row],[ISIN]]="","",IF(IFERROR(MATCH(H62,rtg_num[Moody''s],0)&gt;10,0),"HY",IF(IFERROR(MATCH(I62,rtg_num[S&amp;P],0)&gt;10,0),"HY",IF(IFERROR(MATCH(J62,rtg_num[Fitch],0)&gt;10,0),"HY",IF(H62&amp;I62&amp;J62="------","NR",IF(IFERROR(FIND("#N/A",Coded!H62),0)&amp;IFERROR(FIND("#N/A",Coded!H62),0)&amp;IFERROR(FIND("#N/A",Coded!H62),0)&lt;&gt;"000",IF(INDEX(美元债一级!$O:$O,MATCH(tbl_coded[[#This Row],[ISIN]],美元债一级!$I:$I,0))="--/--/--","NR","IG"),"IG"))))))</f>
        <v>#NAME?</v>
      </c>
      <c r="AG6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2" s="123" t="e">
        <f ca="1">IF(tbl_coded[[#This Row],[ISIN]]="","",IF(_xll.BDP($B62&amp;" Corp",AI$1)="#N/A N/A","--",_xll.BDP($B62&amp;" Corp",AI$1)))</f>
        <v>#NAME?</v>
      </c>
      <c r="AJ62" s="122" t="e">
        <f ca="1">IF(tbl_coded[[#This Row],[ISIN]]="","",IF(OR(_xll.BDP(_xll.BDP(tbl_coded[[#This Row],[ISIN]]&amp;" Corp", "ISSUER_EQUITY_TICKER")&amp;" Equity",AJ$1)="#N/A N/A"),"--",_xll.BDP(_xll.BDP(tbl_coded[[#This Row],[ISIN]]&amp;" Corp", "ISSUER_EQUITY_TICKER")&amp;" Equity",AJ$1)))</f>
        <v>#NAME?</v>
      </c>
      <c r="AK6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25" t="e">
        <f ca="1">IF(tbl_coded[[#This Row],[ISIN]]="","",IF(OR(_xll.BDP(_xll.BDP(tbl_coded[[#This Row],[ISIN]]&amp;" Corp", "ISSUER_EQUITY_TICKER")&amp;" Equity",AL$1)="#N/A N/A"),"--",_xll.BDP(_xll.BDP(tbl_coded[[#This Row],[ISIN]]&amp;" Corp", "ISSUER_EQUITY_TICKER")&amp;" Equity",AL$1)))</f>
        <v>#NAME?</v>
      </c>
      <c r="AM62" s="125" t="e">
        <f ca="1">IF(tbl_coded[[#This Row],[ISIN]]="","",IF(_xll.BDS($B62&amp;" Corp",AM$1)="#N/A Field Not Applicable","",_xll.BDS($B62&amp;" Corp",AM$1)))</f>
        <v>#NAME?</v>
      </c>
      <c r="AN62" s="125" t="e">
        <f ca="1">IF(tbl_coded[[#This Row],[ISIN]]="","",IF(_xll.BDP(tbl_coded[[#This Row],[KPW Provider BBID]]&amp;" CompanyID","NAME")="#N/A Invalid Security","",_xll.BDP(tbl_coded[[#This Row],[KPW Provider BBID]]&amp;" CompanyID","NAME")))</f>
        <v>#NAME?</v>
      </c>
      <c r="AO62" s="125" t="e">
        <f ca="1">IF(tbl_coded[[#This Row],[ISIN]]="","",IF(_xll.BDP(tbl_coded[[#This Row],[KPW Provider BBID]]&amp;" CompanyID",$AO$1)="#N/A Invalid Security","--",IF(_xll.BDP(tbl_coded[[#This Row],[KPW Provider BBID]]&amp;" CompanyID",$AO$1)="#N/A N/A","--",_xll.BDP(tbl_coded[[#This Row],[KPW Provider BBID]]&amp;" CompanyID",$AO$1))))</f>
        <v>#NAME?</v>
      </c>
      <c r="AP62" s="125" t="e">
        <f ca="1">IF(tbl_coded[[#This Row],[ISIN]]="","",IF(_xll.BDP(tbl_coded[[#This Row],[KPW Provider BBID]]&amp;" CompanyID",$AP$1)="#N/A Invalid Security","--",IF(_xll.BDP(tbl_coded[[#This Row],[KPW Provider BBID]]&amp;" CompanyID",$AP$1)="#N/A N/A","--",_xll.BDP(tbl_coded[[#This Row],[KPW Provider BBID]]&amp;" CompanyID",$AP$1))))</f>
        <v>#NAME?</v>
      </c>
      <c r="AQ62" s="125" t="e">
        <f ca="1">IF(tbl_coded[[#This Row],[ISIN]]="","",IF(_xll.BDP(tbl_coded[[#This Row],[KPW Provider BBID]]&amp;" CompanyID",$AQ$1)="#N/A Invalid Security","--",IF(_xll.BDP(tbl_coded[[#This Row],[KPW Provider BBID]]&amp;" CompanyID",$AQ$1)="#N/A N/A","--",_xll.BDP(tbl_coded[[#This Row],[KPW Provider BBID]]&amp;" CompanyID",$AQ$1))))</f>
        <v>#NAME?</v>
      </c>
      <c r="AR62" s="125" t="e">
        <f ca="1">IF(tbl_coded[[#This Row],[ISIN]]="","",tbl_coded[[#This Row],[穆迪KPW评级]]&amp;"/"&amp;tbl_coded[[#This Row],[SPKPW评级]]&amp;"/"&amp;tbl_coded[[#This Row],[FITCHKPW评级]])</f>
        <v>#NAME?</v>
      </c>
      <c r="AS62" s="125" t="e">
        <f ca="1">IF(tbl_coded[[#This Row],[ISIN]]="","",IF(OR(_xll.BDP($B62&amp;" Corp",AS$1)="#N/A N/A"),"--",_xll.BDP($B62&amp;" Corp",AS$1)))</f>
        <v>#NAME?</v>
      </c>
      <c r="AT62" s="125" t="e">
        <f ca="1">IF(tbl_coded[[#This Row],[ISIN]]="","",IF(_xll.BDS($B62&amp;" Corp",AT$1)="#N/A Field Not Applicable","",_xll.BDS($B62&amp;" Corp",AT$1)))</f>
        <v>#NAME?</v>
      </c>
      <c r="AU62" s="125" t="e">
        <f ca="1">IF(tbl_coded[[#This Row],[SBLC Provider BBID]]="","",_xll.BDP(tbl_coded[[#This Row],[SBLC Provider BBID]]&amp;" CompanyID","NAME"))</f>
        <v>#NAME?</v>
      </c>
      <c r="AV62" s="125" t="e">
        <f ca="1">IF(tbl_coded[[#This Row],[ISIN]]="","",IF(OR(_xll.BDP($B62&amp;" Corp",AV$1)="#N/A N/A"),"--",TEXT(_xll.BDP($B62&amp;" Corp",AV$1),"yyyy/mm/dd")))</f>
        <v>#NAME?</v>
      </c>
      <c r="AW62" s="125" t="e">
        <f ca="1">IF(tbl_coded[[#This Row],[ISIN]]="","",IF(OR(_xll.BDP($B62&amp;" Corp",AW$1)="#N/A N/A"),"--",TEXT(_xll.BDP($B62&amp;" Corp",AW$1),"yyyy/mm/dd")))</f>
        <v>#NAME?</v>
      </c>
      <c r="AX62" s="125" t="e">
        <f ca="1">IF(tbl_coded[[#This Row],[ISIN]]="","",IF(OR(_xll.BDP($B62&amp;" Corp",AX$1)="#N/A N/A"),"--",TEXT(_xll.BDP($B62&amp;" Corp",AX$1),"yyyy/mm/dd")))</f>
        <v>#NAME?</v>
      </c>
      <c r="AY62" s="125" t="e">
        <f ca="1">IF(tbl_coded[[#This Row],[ISIN]]="","",IF(OR(_xll.BDP($B62&amp;" Corp",AY$1)="#N/A Field Not Applicable"),"--",TEXT(_xll.BDP($B62&amp;" Corp",AY$1),"yyyy/mm/dd")))</f>
        <v>#NAME?</v>
      </c>
      <c r="AZ62" s="125" t="e">
        <f ca="1">IF(tbl_coded[[#This Row],[ISIN]]="","",IF(OR(_xll.BDP($B62&amp;" Corp",AZ$1)="#N/A N/A"),"--",_xll.BDP($B62&amp;" Corp",AZ$1)))</f>
        <v>#NAME?</v>
      </c>
      <c r="BA62" s="125" t="e">
        <f ca="1">IF(tbl_coded[[#This Row],[ISIN]]="","",IF(OR(_xll.BDP($B62&amp;" Corp",BA$1)="#N/A N/A"),"--",_xll.BDP($B62&amp;" Corp",BA$1)))</f>
        <v>#NAME?</v>
      </c>
      <c r="BB62" s="125" t="e">
        <f ca="1">IF(tbl_coded[[#This Row],[ISIN]]="","",IF(OR(_xll.BDP($B62&amp;" Corp",BB$1)="#N/A N/A"),"--",_xll.BDP($B62&amp;" Corp",BB$1)))</f>
        <v>#NAME?</v>
      </c>
      <c r="BC62" s="125" t="e">
        <f ca="1">IF(tbl_coded[[#This Row],[ISIN]]="","",IF(OR(_xll.BDP($B62&amp;" Corp",BC$1)="#N/A Field Not Applicable"),"--",_xll.BDP($B62&amp;" Corp",BC$1)))</f>
        <v>#NAME?</v>
      </c>
      <c r="BD62" s="125" t="e">
        <f ca="1">IF(tbl_coded[[#This Row],[ISIN]]="","",IF(OR(_xll.BDP($B62&amp;" Corp",BD$1)="#N/A Field Not Applicable"),"--",_xll.BDP($B62&amp;" Corp",BD$1)))</f>
        <v>#NAME?</v>
      </c>
      <c r="BE62" s="125" t="e">
        <f ca="1">IF(tbl_coded[[#This Row],[ISIN]]="","",IF(OR(_xll.BDP($B62&amp;" Corp",BE$1)="#N/A Field Not Applicable"),"--",_xll.BDP($B62&amp;" Corp",BE$1)))</f>
        <v>#NAME?</v>
      </c>
      <c r="BF62" s="125" t="e">
        <f ca="1">IF(tbl_coded[[#This Row],[ISIN]]="","",IF(OR(_xll.BDP($B62&amp;" Corp",BF$1)="#N/A Field Not Applicable"),"--",_xll.BDP($B62&amp;" Corp",BF$1)))</f>
        <v>#NAME?</v>
      </c>
      <c r="BG62" s="125" t="e">
        <f ca="1">IF(tbl_coded[[#This Row],[ISIN]]="","",IF(OR(_xll.BDP($B62&amp;" Corp",BG$1)="#N/A Field Not Applicable"),"--",IF(_xll.BDP($B62&amp;" Corp",BG$1)="#N/A N/A","N",_xll.BDP($B62&amp;" Corp",BG$1))))</f>
        <v>#NAME?</v>
      </c>
      <c r="BH62" s="125" t="e">
        <f ca="1">IF(tbl_coded[[#This Row],[ISIN]]="","",IF(OR(_xll.BDP($B62&amp;" Corp",BH$1)="#N/A N/A"),"",_xll.BDP($B62&amp;" Corp",BH$1)))</f>
        <v>#NAME?</v>
      </c>
      <c r="BI62" s="125" t="e">
        <f ca="1">IF(tbl_coded[[#This Row],[ISIN]]="","",IF(OR(tbl_coded[[#This Row],[Parent company tiker]]=""),"",IF(_xll.BDP(tbl_coded[[#This Row],[Parent company tiker]]&amp;" Equity",BI$1)="#N/A N/A","--",_xll.BDP(tbl_coded[[#This Row],[Parent company tiker]]&amp;" Equity",BI$1))))</f>
        <v>#NAME?</v>
      </c>
      <c r="BJ62" s="125" t="e">
        <f ca="1">IF(tbl_coded[[#This Row],[ISIN]]="","",IF(OR(tbl_coded[[#This Row],[Parent company tiker]]=""),"",IF(_xll.BDP(tbl_coded[[#This Row],[Parent company tiker]]&amp;" Equity",BJ$1)="#N/A N/A","--",_xll.BDP(tbl_coded[[#This Row],[Parent company tiker]]&amp;" Equity",BJ$1))))</f>
        <v>#NAME?</v>
      </c>
      <c r="BK62" s="125" t="e">
        <f ca="1">IF(tbl_coded[[#This Row],[ISIN]]="","",IF(OR(tbl_coded[[#This Row],[Parent company tiker]]=""),"",IF(_xll.BDP(tbl_coded[[#This Row],[Parent company tiker]]&amp;" Equity",BK$1)="#N/A N/A","--",_xll.BDP(tbl_coded[[#This Row],[Parent company tiker]]&amp;" Equity",BK$1))))</f>
        <v>#NAME?</v>
      </c>
      <c r="BL62" s="125" t="e">
        <f ca="1">IF(tbl_coded[[#This Row],[ISIN]]="","",IF(OR(tbl_coded[[#This Row],[Parent company tiker]]=""),"",IF(_xll.BDP(tbl_coded[[#This Row],[Parent company tiker]]&amp;" Equity",BL$1)="#N/A N/A","--",_xll.BDP(tbl_coded[[#This Row],[Parent company tiker]]&amp;" Equity",BL$1))))</f>
        <v>#NAME?</v>
      </c>
      <c r="BM6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2" s="125" t="e">
        <f ca="1">IF(tbl_coded[[#This Row],[Column9]]&lt;&gt;"--",tbl_coded[[#This Row],[G''tor rating]],IF(tbl_coded[[#This Row],[KPW Name]]&lt;&gt;"",tbl_coded[[#This Row],[KPW Rating]],IF(tbl_coded[[#This Row],[Parent company tiker]]&lt;&gt;"",tbl_coded[[#This Row],[parent评级]],tbl_coded[[#This Row],[Issuer rating]])))</f>
        <v>#NAME?</v>
      </c>
      <c r="BO62" s="159" t="str">
        <f ca="1">IFERROR(IF(tbl_coded[[#This Row],[GREEN]]="Y","GREEN",IF(tbl_coded[[#This Row],[SUSTAINABLE]]="Y","SUSTAINABLE",IF(tbl_coded[[#This Row],[SOCIAL]]="Y","SOCIAL",IF(tbl_coded[[#This Row],[Sustainable linked]]="Y","SUSTAINABLE LINKED"," ")))),"")</f>
        <v/>
      </c>
    </row>
    <row r="63" spans="1:68" ht="15" customHeight="1">
      <c r="A63" s="119">
        <v>61</v>
      </c>
      <c r="B63" s="120" t="str">
        <f>IF(美元债一级!$C$4:$C$1048576&lt;&gt;"",美元债一级!C64,"")</f>
        <v>HK0000950839</v>
      </c>
      <c r="C63" s="122" t="e">
        <f ca="1">IF(tbl_coded[[#This Row],[ISIN]]="","",IF(tbl_coded[[#This Row],[Index]]&gt;$A$1,"",IF(_xll.BDP($B63&amp;" Corp",C$1)="#N/A N/A","",_xll.BDP($B63&amp;" Corp",C$1))))</f>
        <v>#NAME?</v>
      </c>
      <c r="D63" s="122" t="e">
        <f ca="1">IF(tbl_coded[[#This Row],[ISIN]]="","",IF(_xll.BDP($B63&amp;" Corp",D$1)="#N/A N/A","",_xll.BDP($B63&amp;" Corp",D$1)))</f>
        <v>#NAME?</v>
      </c>
      <c r="E63" s="122" t="e">
        <f ca="1">IF(tbl_coded[[#This Row],[ISIN]]="","",IF(_xll.BDP($B63&amp;" Corp",E$1)="#N/A N/A","--",_xll.BDP($B63&amp;" Corp",E$1)))</f>
        <v>#NAME?</v>
      </c>
      <c r="F63" s="122" t="e">
        <f ca="1">IF(tbl_coded[[#This Row],[ISIN]]="","",IF(_xll.BDS($B63&amp;" Corp",F$1)="#N/A Field Not Applicable","",_xll.BDS($B63&amp;" Corp",F$1)))</f>
        <v>#NAME?</v>
      </c>
      <c r="G63" s="122" t="e">
        <f ca="1">IF(tbl_coded[[#This Row],[ISIN]]="","",IF(_xll.BDP($F63&amp;" CompanyID",G$1)="#N/A Invalid Security","",_xll.BDP($F63&amp;" CompanyID",G$1)))</f>
        <v>#NAME?</v>
      </c>
      <c r="H63" s="122" t="e">
        <f ca="1">IF(tbl_coded[[#This Row],[ISIN]]="","",IF(_xll.BDP($B63&amp;" Corp",H$1)="#N/A N/A","--",_xll.BDP($B63&amp;" Corp",H$1)))</f>
        <v>#NAME?</v>
      </c>
      <c r="I63" s="122" t="e">
        <f ca="1">IF(tbl_coded[[#This Row],[ISIN]]="","",IF(_xll.BDP($B63&amp;" Corp",I$1)="#N/A N/A","--",_xll.BDP($B63&amp;" Corp",I$1)))</f>
        <v>#NAME?</v>
      </c>
      <c r="J63" s="122" t="e">
        <f ca="1">IF(tbl_coded[[#This Row],[ISIN]]="","",IF(_xll.BDP($B63&amp;" Corp",J$1)="#N/A N/A","--",_xll.BDP($B63&amp;" Corp",J$1)))</f>
        <v>#NAME?</v>
      </c>
      <c r="K63" s="122" t="e">
        <f ca="1">IF(tbl_coded[[#This Row],[ISIN]]="","",IF(_xll.BDP($B63&amp;" Corp",K$1)="#N/A N/A","--",_xll.BDP($B63&amp;" Corp",K$1)))</f>
        <v>#NAME?</v>
      </c>
      <c r="L63" s="122" t="e">
        <f ca="1">IF(tbl_coded[[#This Row],[ISIN]]="","",IF(_xll.BDP($B63&amp;" Corp",L$1)="#N/A N/A","--",_xll.BDP($B63&amp;" Corp",L$1)))</f>
        <v>#NAME?</v>
      </c>
      <c r="M63" s="122" t="e">
        <f ca="1">IF(tbl_coded[[#This Row],[ISIN]]="","",IF(_xll.BDP($B63&amp;" Corp",M$1)="#N/A N/A","--",_xll.BDP($B63&amp;" Corp",M$1)))</f>
        <v>#NAME?</v>
      </c>
      <c r="N63" s="122" t="e">
        <f ca="1">IF(tbl_coded[[#This Row],[ISIN]]="","",IF(_xll.BDP($B63&amp;" Corp",N$1)="#N/A N/A","--",_xll.BDP($B63&amp;" Corp",N$1)))</f>
        <v>#NAME?</v>
      </c>
      <c r="O63" s="122" t="e">
        <f ca="1">IF(tbl_coded[[#This Row],[ISIN]]="","",IF(_xll.BDP($B63&amp;" Corp",O$1)="#N/A N/A","--",_xll.BDP($B63&amp;" Corp",O$1)))</f>
        <v>#NAME?</v>
      </c>
      <c r="P63" s="122" t="e">
        <f ca="1">IF(tbl_coded[[#This Row],[ISIN]]="","",IF(_xll.BDP($B63&amp;" Corp",P$1)="#N/A N/A","--",_xll.BDP($B63&amp;" Corp",P$1)))</f>
        <v>#NAME?</v>
      </c>
      <c r="Q6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3" s="122" t="e">
        <f ca="1">IF(tbl_coded[[#This Row],[ISIN]]="","",IF(OR(_xll.BDP($B63&amp;" Corp",R$1)="#N/A N/A",_xll.BDP($B63&amp;" Corp",R$1)="#N/A Invalid Security",_xll.BDP($B63&amp;" Corp",R$1)="#N/A Field Not Applicable"),"--",_xll.BDP($B63&amp;" Corp",R$1)))</f>
        <v>#NAME?</v>
      </c>
      <c r="S63" s="122" t="e">
        <f ca="1">IF(tbl_coded[[#This Row],[ISIN]]="","",IF(OR(_xll.BDP($R63&amp;" Equity",S$1)="#N/A N/A",_xll.BDP($R63&amp;" Equity",S$1)="#N/A Invalid Security"),"--",_xll.BDP($R63&amp;" Equity",S$1)))</f>
        <v>#NAME?</v>
      </c>
      <c r="T63" s="122" t="e">
        <f ca="1">IF(tbl_coded[[#This Row],[ISIN]]="","",IF(OR(_xll.BDP($R63&amp;" Equity",T$1)="#N/A N/A",_xll.BDP($R63&amp;" Equity",T$1)="#N/A Invalid Security"),"--",_xll.BDP($R63&amp;" Equity",T$1)))</f>
        <v>#NAME?</v>
      </c>
      <c r="U63" s="122" t="e">
        <f ca="1">IF(tbl_coded[[#This Row],[ISIN]]="","",IF(OR(_xll.BDP($R63&amp;" Equity",U$1)="#N/A N/A",_xll.BDP($R63&amp;" Equity",U$1)="#N/A Invalid Security"),"--",_xll.BDP($R63&amp;" Equity",U$1)))</f>
        <v>#NAME?</v>
      </c>
      <c r="V63" s="122" t="e">
        <f ca="1">IF(tbl_coded[[#This Row],[ISIN]]="","",IF(OR(_xll.BDP($R63&amp;" Equity",V$1)="#N/A N/A",_xll.BDP($R63&amp;" Equity",V$1)="#N/A Invalid Security"),"--",_xll.BDP($R63&amp;" Equity",V$1)))</f>
        <v>#NAME?</v>
      </c>
      <c r="W63" s="122" t="e">
        <f ca="1">IF(tbl_coded[[#This Row],[ISIN]]="","",IF(OR(_xll.BDP($R63&amp;" Equity",W$1)="#N/A N/A",_xll.BDP($R63&amp;" Equity",W$1)="#N/A Invalid Security"),"--",_xll.BDP($R63&amp;" Equity",W$1)))</f>
        <v>#NAME?</v>
      </c>
      <c r="X63" s="122" t="e">
        <f ca="1">IF(tbl_coded[[#This Row],[ISIN]]="","",IF(OR(_xll.BDP($R63&amp;" Equity",X$1)="#N/A N/A",_xll.BDP($R63&amp;" Equity",X$1)="#N/A Invalid Security"),"--",_xll.BDP($R63&amp;" Equity",X$1)))</f>
        <v>#NAME?</v>
      </c>
      <c r="Y6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3" s="122" t="str">
        <f ca="1">IF(tbl_coded[[#This Row],[ISIN]]="","",IF(ISNUMBER(_xll.BDP(B63&amp;" Corp",Z$1)),_xll.BDP(B63&amp;" Corp",Z$1),""))</f>
        <v/>
      </c>
      <c r="AA63" s="122" t="str">
        <f ca="1">IF(tbl_coded[[#This Row],[ISIN]]="","",IF(ISNUMBER(_xll.BDP(B63&amp;" Corp",AA$1)),_xll.BDP(B63&amp;" Corp",AA$1),""))</f>
        <v/>
      </c>
      <c r="AB63" s="122" t="str">
        <f ca="1">IF(tbl_coded[[#This Row],[ISIN]]="","",IF(ISNUMBER(_xll.BDP(B63&amp;" Corp",AB$1)),_xll.BDP(B63&amp;" Corp",AB$1),""))</f>
        <v/>
      </c>
      <c r="AC63" s="122" t="str">
        <f ca="1">IF(tbl_coded[[#This Row],[ISIN]]="","",IF(ISNUMBER(_xll.BDP(B63&amp;" Corp",AC$1)),_xll.BDP(B63&amp;" Corp",AC$1),""))</f>
        <v/>
      </c>
      <c r="AD63" s="122" t="e">
        <f ca="1">IF(tbl_coded[[#This Row],[ISIN]]="","",IF((_xll.BDP(B63&amp;" Corp",AD$1))="#N/A Field Not Applicable","",_xll.BDP(B63&amp;" Corp",AD$1)))</f>
        <v>#NAME?</v>
      </c>
      <c r="AE63" s="122" t="e">
        <f ca="1">IF(tbl_coded[[#This Row],[ISIN]]="","",IF((_xll.BDP(B63&amp;" Corp",AE$1))="#N/A N/A","--",_xll.BDP(B63&amp;" Corp",AE$1)))</f>
        <v>#NAME?</v>
      </c>
      <c r="AF63" s="122" t="e">
        <f ca="1">IF(tbl_coded[[#This Row],[ISIN]]="","",IF(IFERROR(MATCH(H63,rtg_num[Moody''s],0)&gt;10,0),"HY",IF(IFERROR(MATCH(I63,rtg_num[S&amp;P],0)&gt;10,0),"HY",IF(IFERROR(MATCH(J63,rtg_num[Fitch],0)&gt;10,0),"HY",IF(H63&amp;I63&amp;J63="------","NR",IF(IFERROR(FIND("#N/A",Coded!H63),0)&amp;IFERROR(FIND("#N/A",Coded!H63),0)&amp;IFERROR(FIND("#N/A",Coded!H63),0)&lt;&gt;"000",IF(INDEX(美元债一级!$O:$O,MATCH(tbl_coded[[#This Row],[ISIN]],美元债一级!$I:$I,0))="--/--/--","NR","IG"),"IG"))))))</f>
        <v>#NAME?</v>
      </c>
      <c r="AG6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3" s="123" t="e">
        <f ca="1">IF(tbl_coded[[#This Row],[ISIN]]="","",IF(_xll.BDP($B63&amp;" Corp",AI$1)="#N/A N/A","--",_xll.BDP($B63&amp;" Corp",AI$1)))</f>
        <v>#NAME?</v>
      </c>
      <c r="AJ63" s="122" t="e">
        <f ca="1">IF(tbl_coded[[#This Row],[ISIN]]="","",IF(OR(_xll.BDP(_xll.BDP(tbl_coded[[#This Row],[ISIN]]&amp;" Corp", "ISSUER_EQUITY_TICKER")&amp;" Equity",AJ$1)="#N/A N/A"),"--",_xll.BDP(_xll.BDP(tbl_coded[[#This Row],[ISIN]]&amp;" Corp", "ISSUER_EQUITY_TICKER")&amp;" Equity",AJ$1)))</f>
        <v>#NAME?</v>
      </c>
      <c r="AK6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25" t="e">
        <f ca="1">IF(tbl_coded[[#This Row],[ISIN]]="","",IF(OR(_xll.BDP(_xll.BDP(tbl_coded[[#This Row],[ISIN]]&amp;" Corp", "ISSUER_EQUITY_TICKER")&amp;" Equity",AL$1)="#N/A N/A"),"--",_xll.BDP(_xll.BDP(tbl_coded[[#This Row],[ISIN]]&amp;" Corp", "ISSUER_EQUITY_TICKER")&amp;" Equity",AL$1)))</f>
        <v>#NAME?</v>
      </c>
      <c r="AM63" s="125" t="e">
        <f ca="1">IF(tbl_coded[[#This Row],[ISIN]]="","",IF(_xll.BDS($B63&amp;" Corp",AM$1)="#N/A Field Not Applicable","",_xll.BDS($B63&amp;" Corp",AM$1)))</f>
        <v>#NAME?</v>
      </c>
      <c r="AN63" s="125" t="e">
        <f ca="1">IF(tbl_coded[[#This Row],[ISIN]]="","",IF(_xll.BDP(tbl_coded[[#This Row],[KPW Provider BBID]]&amp;" CompanyID","NAME")="#N/A Invalid Security","",_xll.BDP(tbl_coded[[#This Row],[KPW Provider BBID]]&amp;" CompanyID","NAME")))</f>
        <v>#NAME?</v>
      </c>
      <c r="AO63" s="125" t="e">
        <f ca="1">IF(tbl_coded[[#This Row],[ISIN]]="","",IF(_xll.BDP(tbl_coded[[#This Row],[KPW Provider BBID]]&amp;" CompanyID",$AO$1)="#N/A Invalid Security","--",IF(_xll.BDP(tbl_coded[[#This Row],[KPW Provider BBID]]&amp;" CompanyID",$AO$1)="#N/A N/A","--",_xll.BDP(tbl_coded[[#This Row],[KPW Provider BBID]]&amp;" CompanyID",$AO$1))))</f>
        <v>#NAME?</v>
      </c>
      <c r="AP63" s="125" t="e">
        <f ca="1">IF(tbl_coded[[#This Row],[ISIN]]="","",IF(_xll.BDP(tbl_coded[[#This Row],[KPW Provider BBID]]&amp;" CompanyID",$AP$1)="#N/A Invalid Security","--",IF(_xll.BDP(tbl_coded[[#This Row],[KPW Provider BBID]]&amp;" CompanyID",$AP$1)="#N/A N/A","--",_xll.BDP(tbl_coded[[#This Row],[KPW Provider BBID]]&amp;" CompanyID",$AP$1))))</f>
        <v>#NAME?</v>
      </c>
      <c r="AQ63" s="125" t="e">
        <f ca="1">IF(tbl_coded[[#This Row],[ISIN]]="","",IF(_xll.BDP(tbl_coded[[#This Row],[KPW Provider BBID]]&amp;" CompanyID",$AQ$1)="#N/A Invalid Security","--",IF(_xll.BDP(tbl_coded[[#This Row],[KPW Provider BBID]]&amp;" CompanyID",$AQ$1)="#N/A N/A","--",_xll.BDP(tbl_coded[[#This Row],[KPW Provider BBID]]&amp;" CompanyID",$AQ$1))))</f>
        <v>#NAME?</v>
      </c>
      <c r="AR63" s="125" t="e">
        <f ca="1">IF(tbl_coded[[#This Row],[ISIN]]="","",tbl_coded[[#This Row],[穆迪KPW评级]]&amp;"/"&amp;tbl_coded[[#This Row],[SPKPW评级]]&amp;"/"&amp;tbl_coded[[#This Row],[FITCHKPW评级]])</f>
        <v>#NAME?</v>
      </c>
      <c r="AS63" s="125" t="e">
        <f ca="1">IF(tbl_coded[[#This Row],[ISIN]]="","",IF(OR(_xll.BDP($B63&amp;" Corp",AS$1)="#N/A N/A"),"--",_xll.BDP($B63&amp;" Corp",AS$1)))</f>
        <v>#NAME?</v>
      </c>
      <c r="AT63" s="125" t="e">
        <f ca="1">IF(tbl_coded[[#This Row],[ISIN]]="","",IF(_xll.BDS($B63&amp;" Corp",AT$1)="#N/A Field Not Applicable","",_xll.BDS($B63&amp;" Corp",AT$1)))</f>
        <v>#NAME?</v>
      </c>
      <c r="AU63" s="125" t="e">
        <f ca="1">IF(tbl_coded[[#This Row],[SBLC Provider BBID]]="","",_xll.BDP(tbl_coded[[#This Row],[SBLC Provider BBID]]&amp;" CompanyID","NAME"))</f>
        <v>#NAME?</v>
      </c>
      <c r="AV63" s="125" t="e">
        <f ca="1">IF(tbl_coded[[#This Row],[ISIN]]="","",IF(OR(_xll.BDP($B63&amp;" Corp",AV$1)="#N/A N/A"),"--",TEXT(_xll.BDP($B63&amp;" Corp",AV$1),"yyyy/mm/dd")))</f>
        <v>#NAME?</v>
      </c>
      <c r="AW63" s="125" t="e">
        <f ca="1">IF(tbl_coded[[#This Row],[ISIN]]="","",IF(OR(_xll.BDP($B63&amp;" Corp",AW$1)="#N/A N/A"),"--",TEXT(_xll.BDP($B63&amp;" Corp",AW$1),"yyyy/mm/dd")))</f>
        <v>#NAME?</v>
      </c>
      <c r="AX63" s="125" t="e">
        <f ca="1">IF(tbl_coded[[#This Row],[ISIN]]="","",IF(OR(_xll.BDP($B63&amp;" Corp",AX$1)="#N/A N/A"),"--",TEXT(_xll.BDP($B63&amp;" Corp",AX$1),"yyyy/mm/dd")))</f>
        <v>#NAME?</v>
      </c>
      <c r="AY63" s="125" t="e">
        <f ca="1">IF(tbl_coded[[#This Row],[ISIN]]="","",IF(OR(_xll.BDP($B63&amp;" Corp",AY$1)="#N/A Field Not Applicable"),"--",TEXT(_xll.BDP($B63&amp;" Corp",AY$1),"yyyy/mm/dd")))</f>
        <v>#NAME?</v>
      </c>
      <c r="AZ63" s="125" t="e">
        <f ca="1">IF(tbl_coded[[#This Row],[ISIN]]="","",IF(OR(_xll.BDP($B63&amp;" Corp",AZ$1)="#N/A N/A"),"--",_xll.BDP($B63&amp;" Corp",AZ$1)))</f>
        <v>#NAME?</v>
      </c>
      <c r="BA63" s="125" t="e">
        <f ca="1">IF(tbl_coded[[#This Row],[ISIN]]="","",IF(OR(_xll.BDP($B63&amp;" Corp",BA$1)="#N/A N/A"),"--",_xll.BDP($B63&amp;" Corp",BA$1)))</f>
        <v>#NAME?</v>
      </c>
      <c r="BB63" s="125" t="e">
        <f ca="1">IF(tbl_coded[[#This Row],[ISIN]]="","",IF(OR(_xll.BDP($B63&amp;" Corp",BB$1)="#N/A N/A"),"--",_xll.BDP($B63&amp;" Corp",BB$1)))</f>
        <v>#NAME?</v>
      </c>
      <c r="BC63" s="125" t="e">
        <f ca="1">IF(tbl_coded[[#This Row],[ISIN]]="","",IF(OR(_xll.BDP($B63&amp;" Corp",BC$1)="#N/A Field Not Applicable"),"--",_xll.BDP($B63&amp;" Corp",BC$1)))</f>
        <v>#NAME?</v>
      </c>
      <c r="BD63" s="125" t="e">
        <f ca="1">IF(tbl_coded[[#This Row],[ISIN]]="","",IF(OR(_xll.BDP($B63&amp;" Corp",BD$1)="#N/A Field Not Applicable"),"--",_xll.BDP($B63&amp;" Corp",BD$1)))</f>
        <v>#NAME?</v>
      </c>
      <c r="BE63" s="125" t="e">
        <f ca="1">IF(tbl_coded[[#This Row],[ISIN]]="","",IF(OR(_xll.BDP($B63&amp;" Corp",BE$1)="#N/A Field Not Applicable"),"--",_xll.BDP($B63&amp;" Corp",BE$1)))</f>
        <v>#NAME?</v>
      </c>
      <c r="BF63" s="125" t="e">
        <f ca="1">IF(tbl_coded[[#This Row],[ISIN]]="","",IF(OR(_xll.BDP($B63&amp;" Corp",BF$1)="#N/A Field Not Applicable"),"--",_xll.BDP($B63&amp;" Corp",BF$1)))</f>
        <v>#NAME?</v>
      </c>
      <c r="BG63" s="125" t="e">
        <f ca="1">IF(tbl_coded[[#This Row],[ISIN]]="","",IF(OR(_xll.BDP($B63&amp;" Corp",BG$1)="#N/A Field Not Applicable"),"--",IF(_xll.BDP($B63&amp;" Corp",BG$1)="#N/A N/A","N",_xll.BDP($B63&amp;" Corp",BG$1))))</f>
        <v>#NAME?</v>
      </c>
      <c r="BH63" s="125" t="e">
        <f ca="1">IF(tbl_coded[[#This Row],[ISIN]]="","",IF(OR(_xll.BDP($B63&amp;" Corp",BH$1)="#N/A N/A"),"",_xll.BDP($B63&amp;" Corp",BH$1)))</f>
        <v>#NAME?</v>
      </c>
      <c r="BI63" s="125" t="e">
        <f ca="1">IF(tbl_coded[[#This Row],[ISIN]]="","",IF(OR(tbl_coded[[#This Row],[Parent company tiker]]=""),"",IF(_xll.BDP(tbl_coded[[#This Row],[Parent company tiker]]&amp;" Equity",BI$1)="#N/A N/A","--",_xll.BDP(tbl_coded[[#This Row],[Parent company tiker]]&amp;" Equity",BI$1))))</f>
        <v>#NAME?</v>
      </c>
      <c r="BJ63" s="125" t="e">
        <f ca="1">IF(tbl_coded[[#This Row],[ISIN]]="","",IF(OR(tbl_coded[[#This Row],[Parent company tiker]]=""),"",IF(_xll.BDP(tbl_coded[[#This Row],[Parent company tiker]]&amp;" Equity",BJ$1)="#N/A N/A","--",_xll.BDP(tbl_coded[[#This Row],[Parent company tiker]]&amp;" Equity",BJ$1))))</f>
        <v>#NAME?</v>
      </c>
      <c r="BK63" s="125" t="e">
        <f ca="1">IF(tbl_coded[[#This Row],[ISIN]]="","",IF(OR(tbl_coded[[#This Row],[Parent company tiker]]=""),"",IF(_xll.BDP(tbl_coded[[#This Row],[Parent company tiker]]&amp;" Equity",BK$1)="#N/A N/A","--",_xll.BDP(tbl_coded[[#This Row],[Parent company tiker]]&amp;" Equity",BK$1))))</f>
        <v>#NAME?</v>
      </c>
      <c r="BL63" s="125" t="e">
        <f ca="1">IF(tbl_coded[[#This Row],[ISIN]]="","",IF(OR(tbl_coded[[#This Row],[Parent company tiker]]=""),"",IF(_xll.BDP(tbl_coded[[#This Row],[Parent company tiker]]&amp;" Equity",BL$1)="#N/A N/A","--",_xll.BDP(tbl_coded[[#This Row],[Parent company tiker]]&amp;" Equity",BL$1))))</f>
        <v>#NAME?</v>
      </c>
      <c r="BM6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3" s="125" t="e">
        <f ca="1">IF(tbl_coded[[#This Row],[Column9]]&lt;&gt;"--",tbl_coded[[#This Row],[G''tor rating]],IF(tbl_coded[[#This Row],[KPW Name]]&lt;&gt;"",tbl_coded[[#This Row],[KPW Rating]],IF(tbl_coded[[#This Row],[Parent company tiker]]&lt;&gt;"",tbl_coded[[#This Row],[parent评级]],tbl_coded[[#This Row],[Issuer rating]])))</f>
        <v>#NAME?</v>
      </c>
      <c r="BO63" s="159" t="str">
        <f ca="1">IFERROR(IF(tbl_coded[[#This Row],[GREEN]]="Y","GREEN",IF(tbl_coded[[#This Row],[SUSTAINABLE]]="Y","SUSTAINABLE",IF(tbl_coded[[#This Row],[SOCIAL]]="Y","SOCIAL",IF(tbl_coded[[#This Row],[Sustainable linked]]="Y","SUSTAINABLE LINKED"," ")))),"")</f>
        <v/>
      </c>
    </row>
    <row r="64" spans="1:68" ht="15" customHeight="1">
      <c r="A64" s="119">
        <v>62</v>
      </c>
      <c r="B64" s="120" t="str">
        <f>IF(美元债一级!$C$4:$C$1048576&lt;&gt;"",美元债一级!C65,"")</f>
        <v>XS2674634337</v>
      </c>
      <c r="C64" s="124" t="e">
        <f ca="1">IF(tbl_coded[[#This Row],[ISIN]]="","",IF(tbl_coded[[#This Row],[Index]]&gt;$A$1,"",IF(_xll.BDP($B64&amp;" Corp",C$1)="#N/A N/A","",_xll.BDP($B64&amp;" Corp",C$1))))</f>
        <v>#NAME?</v>
      </c>
      <c r="D64" s="124" t="e">
        <f ca="1">IF(tbl_coded[[#This Row],[ISIN]]="","",IF(_xll.BDP($B64&amp;" Corp",D$1)="#N/A N/A","",_xll.BDP($B64&amp;" Corp",D$1)))</f>
        <v>#NAME?</v>
      </c>
      <c r="E64" s="124" t="e">
        <f ca="1">IF(tbl_coded[[#This Row],[ISIN]]="","",IF(_xll.BDP($B64&amp;" Corp",E$1)="#N/A N/A","--",_xll.BDP($B64&amp;" Corp",E$1)))</f>
        <v>#NAME?</v>
      </c>
      <c r="F64" s="124" t="e">
        <f ca="1">IF(tbl_coded[[#This Row],[ISIN]]="","",IF(_xll.BDS($B64&amp;" Corp",F$1)="#N/A Field Not Applicable","",_xll.BDS($B64&amp;" Corp",F$1)))</f>
        <v>#NAME?</v>
      </c>
      <c r="G64" s="124" t="e">
        <f ca="1">IF(tbl_coded[[#This Row],[ISIN]]="","",IF(_xll.BDP($F64&amp;" CompanyID",G$1)="#N/A Invalid Security","",_xll.BDP($F64&amp;" CompanyID",G$1)))</f>
        <v>#NAME?</v>
      </c>
      <c r="H64" s="124" t="e">
        <f ca="1">IF(tbl_coded[[#This Row],[ISIN]]="","",IF(_xll.BDP($B64&amp;" Corp",H$1)="#N/A N/A","--",_xll.BDP($B64&amp;" Corp",H$1)))</f>
        <v>#NAME?</v>
      </c>
      <c r="I64" s="124" t="e">
        <f ca="1">IF(tbl_coded[[#This Row],[ISIN]]="","",IF(_xll.BDP($B64&amp;" Corp",I$1)="#N/A N/A","--",_xll.BDP($B64&amp;" Corp",I$1)))</f>
        <v>#NAME?</v>
      </c>
      <c r="J64" s="124" t="e">
        <f ca="1">IF(tbl_coded[[#This Row],[ISIN]]="","",IF(_xll.BDP($B64&amp;" Corp",J$1)="#N/A N/A","--",_xll.BDP($B64&amp;" Corp",J$1)))</f>
        <v>#NAME?</v>
      </c>
      <c r="K64" s="124" t="e">
        <f ca="1">IF(tbl_coded[[#This Row],[ISIN]]="","",IF(_xll.BDP($B64&amp;" Corp",K$1)="#N/A N/A","--",_xll.BDP($B64&amp;" Corp",K$1)))</f>
        <v>#NAME?</v>
      </c>
      <c r="L64" s="124" t="e">
        <f ca="1">IF(tbl_coded[[#This Row],[ISIN]]="","",IF(_xll.BDP($B64&amp;" Corp",L$1)="#N/A N/A","--",_xll.BDP($B64&amp;" Corp",L$1)))</f>
        <v>#NAME?</v>
      </c>
      <c r="M64" s="124" t="e">
        <f ca="1">IF(tbl_coded[[#This Row],[ISIN]]="","",IF(_xll.BDP($B64&amp;" Corp",M$1)="#N/A N/A","--",_xll.BDP($B64&amp;" Corp",M$1)))</f>
        <v>#NAME?</v>
      </c>
      <c r="N64" s="124" t="e">
        <f ca="1">IF(tbl_coded[[#This Row],[ISIN]]="","",IF(_xll.BDP($B64&amp;" Corp",N$1)="#N/A N/A","--",_xll.BDP($B64&amp;" Corp",N$1)))</f>
        <v>#NAME?</v>
      </c>
      <c r="O64" s="124" t="e">
        <f ca="1">IF(tbl_coded[[#This Row],[ISIN]]="","",IF(_xll.BDP($B64&amp;" Corp",O$1)="#N/A N/A","--",_xll.BDP($B64&amp;" Corp",O$1)))</f>
        <v>#NAME?</v>
      </c>
      <c r="P64" s="124" t="e">
        <f ca="1">IF(tbl_coded[[#This Row],[ISIN]]="","",IF(_xll.BDP($B64&amp;" Corp",P$1)="#N/A N/A","--",_xll.BDP($B64&amp;" Corp",P$1)))</f>
        <v>#NAME?</v>
      </c>
      <c r="Q6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4" s="124" t="e">
        <f ca="1">IF(tbl_coded[[#This Row],[ISIN]]="","",IF(OR(_xll.BDP($B64&amp;" Corp",R$1)="#N/A N/A",_xll.BDP($B64&amp;" Corp",R$1)="#N/A Invalid Security",_xll.BDP($B64&amp;" Corp",R$1)="#N/A Field Not Applicable"),"--",_xll.BDP($B64&amp;" Corp",R$1)))</f>
        <v>#NAME?</v>
      </c>
      <c r="S64" s="124" t="e">
        <f ca="1">IF(tbl_coded[[#This Row],[ISIN]]="","",IF(OR(_xll.BDP($R64&amp;" Equity",S$1)="#N/A N/A",_xll.BDP($R64&amp;" Equity",S$1)="#N/A Invalid Security"),"--",_xll.BDP($R64&amp;" Equity",S$1)))</f>
        <v>#NAME?</v>
      </c>
      <c r="T64" s="124" t="e">
        <f ca="1">IF(tbl_coded[[#This Row],[ISIN]]="","",IF(OR(_xll.BDP($R64&amp;" Equity",T$1)="#N/A N/A",_xll.BDP($R64&amp;" Equity",T$1)="#N/A Invalid Security"),"--",_xll.BDP($R64&amp;" Equity",T$1)))</f>
        <v>#NAME?</v>
      </c>
      <c r="U64" s="124" t="e">
        <f ca="1">IF(tbl_coded[[#This Row],[ISIN]]="","",IF(OR(_xll.BDP($R64&amp;" Equity",U$1)="#N/A N/A",_xll.BDP($R64&amp;" Equity",U$1)="#N/A Invalid Security"),"--",_xll.BDP($R64&amp;" Equity",U$1)))</f>
        <v>#NAME?</v>
      </c>
      <c r="V64" s="124" t="e">
        <f ca="1">IF(tbl_coded[[#This Row],[ISIN]]="","",IF(OR(_xll.BDP($R64&amp;" Equity",V$1)="#N/A N/A",_xll.BDP($R64&amp;" Equity",V$1)="#N/A Invalid Security"),"--",_xll.BDP($R64&amp;" Equity",V$1)))</f>
        <v>#NAME?</v>
      </c>
      <c r="W64" s="124" t="e">
        <f ca="1">IF(tbl_coded[[#This Row],[ISIN]]="","",IF(OR(_xll.BDP($R64&amp;" Equity",W$1)="#N/A N/A",_xll.BDP($R64&amp;" Equity",W$1)="#N/A Invalid Security"),"--",_xll.BDP($R64&amp;" Equity",W$1)))</f>
        <v>#NAME?</v>
      </c>
      <c r="X64" s="124" t="e">
        <f ca="1">IF(tbl_coded[[#This Row],[ISIN]]="","",IF(OR(_xll.BDP($R64&amp;" Equity",X$1)="#N/A N/A",_xll.BDP($R64&amp;" Equity",X$1)="#N/A Invalid Security"),"--",_xll.BDP($R64&amp;" Equity",X$1)))</f>
        <v>#NAME?</v>
      </c>
      <c r="Y6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4" s="124" t="str">
        <f ca="1">IF(tbl_coded[[#This Row],[ISIN]]="","",IF(ISNUMBER(_xll.BDP(B64&amp;" Corp",Z$1)),_xll.BDP(B64&amp;" Corp",Z$1),""))</f>
        <v/>
      </c>
      <c r="AA64" s="124" t="str">
        <f ca="1">IF(tbl_coded[[#This Row],[ISIN]]="","",IF(ISNUMBER(_xll.BDP(B64&amp;" Corp",AA$1)),_xll.BDP(B64&amp;" Corp",AA$1),""))</f>
        <v/>
      </c>
      <c r="AB64" s="124" t="str">
        <f ca="1">IF(tbl_coded[[#This Row],[ISIN]]="","",IF(ISNUMBER(_xll.BDP(B64&amp;" Corp",AB$1)),_xll.BDP(B64&amp;" Corp",AB$1),""))</f>
        <v/>
      </c>
      <c r="AC64" s="124" t="str">
        <f ca="1">IF(tbl_coded[[#This Row],[ISIN]]="","",IF(ISNUMBER(_xll.BDP(B64&amp;" Corp",AC$1)),_xll.BDP(B64&amp;" Corp",AC$1),""))</f>
        <v/>
      </c>
      <c r="AD64" s="124" t="e">
        <f ca="1">IF(tbl_coded[[#This Row],[ISIN]]="","",IF((_xll.BDP(B64&amp;" Corp",AD$1))="#N/A Field Not Applicable","",_xll.BDP(B64&amp;" Corp",AD$1)))</f>
        <v>#NAME?</v>
      </c>
      <c r="AE64" s="124" t="e">
        <f ca="1">IF(tbl_coded[[#This Row],[ISIN]]="","",IF((_xll.BDP(B64&amp;" Corp",AE$1))="#N/A N/A","--",_xll.BDP(B64&amp;" Corp",AE$1)))</f>
        <v>#NAME?</v>
      </c>
      <c r="AF64" s="124" t="e">
        <f ca="1">IF(tbl_coded[[#This Row],[ISIN]]="","",IF(IFERROR(MATCH(H64,rtg_num[Moody''s],0)&gt;10,0),"HY",IF(IFERROR(MATCH(I64,rtg_num[S&amp;P],0)&gt;10,0),"HY",IF(IFERROR(MATCH(J64,rtg_num[Fitch],0)&gt;10,0),"HY",IF(H64&amp;I64&amp;J64="------","NR",IF(IFERROR(FIND("#N/A",Coded!H64),0)&amp;IFERROR(FIND("#N/A",Coded!H64),0)&amp;IFERROR(FIND("#N/A",Coded!H64),0)&lt;&gt;"000",IF(INDEX(美元债一级!$O:$O,MATCH(tbl_coded[[#This Row],[ISIN]],美元债一级!$I:$I,0))="--/--/--","NR","IG"),"IG"))))))</f>
        <v>#NAME?</v>
      </c>
      <c r="AG6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4" s="125" t="e">
        <f ca="1">IF(tbl_coded[[#This Row],[ISIN]]="","",IF(_xll.BDP($B64&amp;" Corp",AI$1)="#N/A N/A","--",_xll.BDP($B64&amp;" Corp",AI$1)))</f>
        <v>#NAME?</v>
      </c>
      <c r="AJ64" s="122" t="e">
        <f ca="1">IF(tbl_coded[[#This Row],[ISIN]]="","",IF(OR(_xll.BDP(_xll.BDP(tbl_coded[[#This Row],[ISIN]]&amp;" Corp", "ISSUER_EQUITY_TICKER")&amp;" Equity",AJ$1)="#N/A N/A"),"--",_xll.BDP(_xll.BDP(tbl_coded[[#This Row],[ISIN]]&amp;" Corp", "ISSUER_EQUITY_TICKER")&amp;" Equity",AJ$1)))</f>
        <v>#NAME?</v>
      </c>
      <c r="AK6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24" t="e">
        <f ca="1">IF(tbl_coded[[#This Row],[ISIN]]="","",IF(OR(_xll.BDP(_xll.BDP(tbl_coded[[#This Row],[ISIN]]&amp;" Corp", "ISSUER_EQUITY_TICKER")&amp;" Equity",AL$1)="#N/A N/A"),"--",_xll.BDP(_xll.BDP(tbl_coded[[#This Row],[ISIN]]&amp;" Corp", "ISSUER_EQUITY_TICKER")&amp;" Equity",AL$1)))</f>
        <v>#NAME?</v>
      </c>
      <c r="AM64" s="124" t="e">
        <f ca="1">IF(tbl_coded[[#This Row],[ISIN]]="","",IF(_xll.BDS($B64&amp;" Corp",AM$1)="#N/A Field Not Applicable","",_xll.BDS($B64&amp;" Corp",AM$1)))</f>
        <v>#NAME?</v>
      </c>
      <c r="AN64" s="124" t="e">
        <f ca="1">IF(tbl_coded[[#This Row],[ISIN]]="","",IF(_xll.BDP(tbl_coded[[#This Row],[KPW Provider BBID]]&amp;" CompanyID","NAME")="#N/A Invalid Security","",_xll.BDP(tbl_coded[[#This Row],[KPW Provider BBID]]&amp;" CompanyID","NAME")))</f>
        <v>#NAME?</v>
      </c>
      <c r="AO64" s="124" t="e">
        <f ca="1">IF(tbl_coded[[#This Row],[ISIN]]="","",IF(_xll.BDP(tbl_coded[[#This Row],[KPW Provider BBID]]&amp;" CompanyID",$AO$1)="#N/A Invalid Security","--",IF(_xll.BDP(tbl_coded[[#This Row],[KPW Provider BBID]]&amp;" CompanyID",$AO$1)="#N/A N/A","--",_xll.BDP(tbl_coded[[#This Row],[KPW Provider BBID]]&amp;" CompanyID",$AO$1))))</f>
        <v>#NAME?</v>
      </c>
      <c r="AP64" s="124" t="e">
        <f ca="1">IF(tbl_coded[[#This Row],[ISIN]]="","",IF(_xll.BDP(tbl_coded[[#This Row],[KPW Provider BBID]]&amp;" CompanyID",$AP$1)="#N/A Invalid Security","--",IF(_xll.BDP(tbl_coded[[#This Row],[KPW Provider BBID]]&amp;" CompanyID",$AP$1)="#N/A N/A","--",_xll.BDP(tbl_coded[[#This Row],[KPW Provider BBID]]&amp;" CompanyID",$AP$1))))</f>
        <v>#NAME?</v>
      </c>
      <c r="AQ64" s="124" t="e">
        <f ca="1">IF(tbl_coded[[#This Row],[ISIN]]="","",IF(_xll.BDP(tbl_coded[[#This Row],[KPW Provider BBID]]&amp;" CompanyID",$AQ$1)="#N/A Invalid Security","--",IF(_xll.BDP(tbl_coded[[#This Row],[KPW Provider BBID]]&amp;" CompanyID",$AQ$1)="#N/A N/A","--",_xll.BDP(tbl_coded[[#This Row],[KPW Provider BBID]]&amp;" CompanyID",$AQ$1))))</f>
        <v>#NAME?</v>
      </c>
      <c r="AR64" s="124" t="e">
        <f ca="1">IF(tbl_coded[[#This Row],[ISIN]]="","",tbl_coded[[#This Row],[穆迪KPW评级]]&amp;"/"&amp;tbl_coded[[#This Row],[SPKPW评级]]&amp;"/"&amp;tbl_coded[[#This Row],[FITCHKPW评级]])</f>
        <v>#NAME?</v>
      </c>
      <c r="AS64" s="124" t="e">
        <f ca="1">IF(tbl_coded[[#This Row],[ISIN]]="","",IF(OR(_xll.BDP($B64&amp;" Corp",AS$1)="#N/A N/A"),"--",_xll.BDP($B64&amp;" Corp",AS$1)))</f>
        <v>#NAME?</v>
      </c>
      <c r="AT64" s="124" t="e">
        <f ca="1">IF(tbl_coded[[#This Row],[ISIN]]="","",IF(_xll.BDS($B64&amp;" Corp",AT$1)="#N/A Field Not Applicable","",_xll.BDS($B64&amp;" Corp",AT$1)))</f>
        <v>#NAME?</v>
      </c>
      <c r="AU64" s="124" t="e">
        <f ca="1">IF(tbl_coded[[#This Row],[SBLC Provider BBID]]="","",_xll.BDP(tbl_coded[[#This Row],[SBLC Provider BBID]]&amp;" CompanyID","NAME"))</f>
        <v>#NAME?</v>
      </c>
      <c r="AV64" s="124" t="e">
        <f ca="1">IF(tbl_coded[[#This Row],[ISIN]]="","",IF(OR(_xll.BDP($B64&amp;" Corp",AV$1)="#N/A N/A"),"--",TEXT(_xll.BDP($B64&amp;" Corp",AV$1),"yyyy/mm/dd")))</f>
        <v>#NAME?</v>
      </c>
      <c r="AW64" s="124" t="e">
        <f ca="1">IF(tbl_coded[[#This Row],[ISIN]]="","",IF(OR(_xll.BDP($B64&amp;" Corp",AW$1)="#N/A N/A"),"--",TEXT(_xll.BDP($B64&amp;" Corp",AW$1),"yyyy/mm/dd")))</f>
        <v>#NAME?</v>
      </c>
      <c r="AX64" s="124" t="e">
        <f ca="1">IF(tbl_coded[[#This Row],[ISIN]]="","",IF(OR(_xll.BDP($B64&amp;" Corp",AX$1)="#N/A N/A"),"--",TEXT(_xll.BDP($B64&amp;" Corp",AX$1),"yyyy/mm/dd")))</f>
        <v>#NAME?</v>
      </c>
      <c r="AY64" s="124" t="e">
        <f ca="1">IF(tbl_coded[[#This Row],[ISIN]]="","",IF(OR(_xll.BDP($B64&amp;" Corp",AY$1)="#N/A Field Not Applicable"),"--",TEXT(_xll.BDP($B64&amp;" Corp",AY$1),"yyyy/mm/dd")))</f>
        <v>#NAME?</v>
      </c>
      <c r="AZ64" s="124" t="e">
        <f ca="1">IF(tbl_coded[[#This Row],[ISIN]]="","",IF(OR(_xll.BDP($B64&amp;" Corp",AZ$1)="#N/A N/A"),"--",_xll.BDP($B64&amp;" Corp",AZ$1)))</f>
        <v>#NAME?</v>
      </c>
      <c r="BA64" s="124" t="e">
        <f ca="1">IF(tbl_coded[[#This Row],[ISIN]]="","",IF(OR(_xll.BDP($B64&amp;" Corp",BA$1)="#N/A N/A"),"--",_xll.BDP($B64&amp;" Corp",BA$1)))</f>
        <v>#NAME?</v>
      </c>
      <c r="BB64" s="124" t="e">
        <f ca="1">IF(tbl_coded[[#This Row],[ISIN]]="","",IF(OR(_xll.BDP($B64&amp;" Corp",BB$1)="#N/A N/A"),"--",_xll.BDP($B64&amp;" Corp",BB$1)))</f>
        <v>#NAME?</v>
      </c>
      <c r="BC64" s="124" t="e">
        <f ca="1">IF(tbl_coded[[#This Row],[ISIN]]="","",IF(OR(_xll.BDP($B64&amp;" Corp",BC$1)="#N/A Field Not Applicable"),"--",_xll.BDP($B64&amp;" Corp",BC$1)))</f>
        <v>#NAME?</v>
      </c>
      <c r="BD64" s="124" t="e">
        <f ca="1">IF(tbl_coded[[#This Row],[ISIN]]="","",IF(OR(_xll.BDP($B64&amp;" Corp",BD$1)="#N/A Field Not Applicable"),"--",_xll.BDP($B64&amp;" Corp",BD$1)))</f>
        <v>#NAME?</v>
      </c>
      <c r="BE64" s="124" t="e">
        <f ca="1">IF(tbl_coded[[#This Row],[ISIN]]="","",IF(OR(_xll.BDP($B64&amp;" Corp",BE$1)="#N/A Field Not Applicable"),"--",_xll.BDP($B64&amp;" Corp",BE$1)))</f>
        <v>#NAME?</v>
      </c>
      <c r="BF64" s="124" t="e">
        <f ca="1">IF(tbl_coded[[#This Row],[ISIN]]="","",IF(OR(_xll.BDP($B64&amp;" Corp",BF$1)="#N/A Field Not Applicable"),"--",_xll.BDP($B64&amp;" Corp",BF$1)))</f>
        <v>#NAME?</v>
      </c>
      <c r="BG64" s="124" t="e">
        <f ca="1">IF(tbl_coded[[#This Row],[ISIN]]="","",IF(OR(_xll.BDP($B64&amp;" Corp",BG$1)="#N/A Field Not Applicable"),"--",IF(_xll.BDP($B64&amp;" Corp",BG$1)="#N/A N/A","N",_xll.BDP($B64&amp;" Corp",BG$1))))</f>
        <v>#NAME?</v>
      </c>
      <c r="BH64" s="124" t="e">
        <f ca="1">IF(tbl_coded[[#This Row],[ISIN]]="","",IF(OR(_xll.BDP($B64&amp;" Corp",BH$1)="#N/A N/A"),"",_xll.BDP($B64&amp;" Corp",BH$1)))</f>
        <v>#NAME?</v>
      </c>
      <c r="BI64" s="124" t="e">
        <f ca="1">IF(tbl_coded[[#This Row],[ISIN]]="","",IF(OR(tbl_coded[[#This Row],[Parent company tiker]]=""),"",IF(_xll.BDP(tbl_coded[[#This Row],[Parent company tiker]]&amp;" Equity",BI$1)="#N/A N/A","--",_xll.BDP(tbl_coded[[#This Row],[Parent company tiker]]&amp;" Equity",BI$1))))</f>
        <v>#NAME?</v>
      </c>
      <c r="BJ64" s="124" t="e">
        <f ca="1">IF(tbl_coded[[#This Row],[ISIN]]="","",IF(OR(tbl_coded[[#This Row],[Parent company tiker]]=""),"",IF(_xll.BDP(tbl_coded[[#This Row],[Parent company tiker]]&amp;" Equity",BJ$1)="#N/A N/A","--",_xll.BDP(tbl_coded[[#This Row],[Parent company tiker]]&amp;" Equity",BJ$1))))</f>
        <v>#NAME?</v>
      </c>
      <c r="BK64" s="124" t="e">
        <f ca="1">IF(tbl_coded[[#This Row],[ISIN]]="","",IF(OR(tbl_coded[[#This Row],[Parent company tiker]]=""),"",IF(_xll.BDP(tbl_coded[[#This Row],[Parent company tiker]]&amp;" Equity",BK$1)="#N/A N/A","--",_xll.BDP(tbl_coded[[#This Row],[Parent company tiker]]&amp;" Equity",BK$1))))</f>
        <v>#NAME?</v>
      </c>
      <c r="BL64" s="124" t="e">
        <f ca="1">IF(tbl_coded[[#This Row],[ISIN]]="","",IF(OR(tbl_coded[[#This Row],[Parent company tiker]]=""),"",IF(_xll.BDP(tbl_coded[[#This Row],[Parent company tiker]]&amp;" Equity",BL$1)="#N/A N/A","--",_xll.BDP(tbl_coded[[#This Row],[Parent company tiker]]&amp;" Equity",BL$1))))</f>
        <v>#NAME?</v>
      </c>
      <c r="BM6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4" s="124" t="e">
        <f ca="1">IF(tbl_coded[[#This Row],[Column9]]&lt;&gt;"--",tbl_coded[[#This Row],[G''tor rating]],IF(tbl_coded[[#This Row],[KPW Name]]&lt;&gt;"",tbl_coded[[#This Row],[KPW Rating]],IF(tbl_coded[[#This Row],[Parent company tiker]]&lt;&gt;"",tbl_coded[[#This Row],[parent评级]],tbl_coded[[#This Row],[Issuer rating]])))</f>
        <v>#NAME?</v>
      </c>
      <c r="BO64" s="159" t="str">
        <f ca="1">IFERROR(IF(tbl_coded[[#This Row],[GREEN]]="Y","GREEN",IF(tbl_coded[[#This Row],[SUSTAINABLE]]="Y","SUSTAINABLE",IF(tbl_coded[[#This Row],[SOCIAL]]="Y","SOCIAL",IF(tbl_coded[[#This Row],[Sustainable linked]]="Y","SUSTAINABLE LINKED"," ")))),"")</f>
        <v/>
      </c>
    </row>
    <row r="65" spans="1:67" ht="15" customHeight="1">
      <c r="A65" s="119">
        <v>63</v>
      </c>
      <c r="B65" s="120" t="str">
        <f>IF(美元债一级!$C$4:$C$1048576&lt;&gt;"",美元债一级!C66,"")</f>
        <v>HK0000950680</v>
      </c>
      <c r="C65" s="124" t="e">
        <f ca="1">IF(tbl_coded[[#This Row],[ISIN]]="","",IF(tbl_coded[[#This Row],[Index]]&gt;$A$1,"",IF(_xll.BDP($B65&amp;" Corp",C$1)="#N/A N/A","",_xll.BDP($B65&amp;" Corp",C$1))))</f>
        <v>#NAME?</v>
      </c>
      <c r="D65" s="124" t="e">
        <f ca="1">IF(tbl_coded[[#This Row],[ISIN]]="","",IF(_xll.BDP($B65&amp;" Corp",D$1)="#N/A N/A","",_xll.BDP($B65&amp;" Corp",D$1)))</f>
        <v>#NAME?</v>
      </c>
      <c r="E65" s="124" t="e">
        <f ca="1">IF(tbl_coded[[#This Row],[ISIN]]="","",IF(_xll.BDP($B65&amp;" Corp",E$1)="#N/A N/A","--",_xll.BDP($B65&amp;" Corp",E$1)))</f>
        <v>#NAME?</v>
      </c>
      <c r="F65" s="124" t="e">
        <f ca="1">IF(tbl_coded[[#This Row],[ISIN]]="","",IF(_xll.BDS($B65&amp;" Corp",F$1)="#N/A Field Not Applicable","",_xll.BDS($B65&amp;" Corp",F$1)))</f>
        <v>#NAME?</v>
      </c>
      <c r="G65" s="124" t="e">
        <f ca="1">IF(tbl_coded[[#This Row],[ISIN]]="","",IF(_xll.BDP($F65&amp;" CompanyID",G$1)="#N/A Invalid Security","",_xll.BDP($F65&amp;" CompanyID",G$1)))</f>
        <v>#NAME?</v>
      </c>
      <c r="H65" s="124" t="e">
        <f ca="1">IF(tbl_coded[[#This Row],[ISIN]]="","",IF(_xll.BDP($B65&amp;" Corp",H$1)="#N/A N/A","--",_xll.BDP($B65&amp;" Corp",H$1)))</f>
        <v>#NAME?</v>
      </c>
      <c r="I65" s="124" t="e">
        <f ca="1">IF(tbl_coded[[#This Row],[ISIN]]="","",IF(_xll.BDP($B65&amp;" Corp",I$1)="#N/A N/A","--",_xll.BDP($B65&amp;" Corp",I$1)))</f>
        <v>#NAME?</v>
      </c>
      <c r="J65" s="124" t="e">
        <f ca="1">IF(tbl_coded[[#This Row],[ISIN]]="","",IF(_xll.BDP($B65&amp;" Corp",J$1)="#N/A N/A","--",_xll.BDP($B65&amp;" Corp",J$1)))</f>
        <v>#NAME?</v>
      </c>
      <c r="K65" s="124" t="e">
        <f ca="1">IF(tbl_coded[[#This Row],[ISIN]]="","",IF(_xll.BDP($B65&amp;" Corp",K$1)="#N/A N/A","--",_xll.BDP($B65&amp;" Corp",K$1)))</f>
        <v>#NAME?</v>
      </c>
      <c r="L65" s="124" t="e">
        <f ca="1">IF(tbl_coded[[#This Row],[ISIN]]="","",IF(_xll.BDP($B65&amp;" Corp",L$1)="#N/A N/A","--",_xll.BDP($B65&amp;" Corp",L$1)))</f>
        <v>#NAME?</v>
      </c>
      <c r="M65" s="124" t="e">
        <f ca="1">IF(tbl_coded[[#This Row],[ISIN]]="","",IF(_xll.BDP($B65&amp;" Corp",M$1)="#N/A N/A","--",_xll.BDP($B65&amp;" Corp",M$1)))</f>
        <v>#NAME?</v>
      </c>
      <c r="N65" s="124" t="e">
        <f ca="1">IF(tbl_coded[[#This Row],[ISIN]]="","",IF(_xll.BDP($B65&amp;" Corp",N$1)="#N/A N/A","--",_xll.BDP($B65&amp;" Corp",N$1)))</f>
        <v>#NAME?</v>
      </c>
      <c r="O65" s="124" t="e">
        <f ca="1">IF(tbl_coded[[#This Row],[ISIN]]="","",IF(_xll.BDP($B65&amp;" Corp",O$1)="#N/A N/A","--",_xll.BDP($B65&amp;" Corp",O$1)))</f>
        <v>#NAME?</v>
      </c>
      <c r="P65" s="124" t="e">
        <f ca="1">IF(tbl_coded[[#This Row],[ISIN]]="","",IF(_xll.BDP($B65&amp;" Corp",P$1)="#N/A N/A","--",_xll.BDP($B65&amp;" Corp",P$1)))</f>
        <v>#NAME?</v>
      </c>
      <c r="Q6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5" s="124" t="e">
        <f ca="1">IF(tbl_coded[[#This Row],[ISIN]]="","",IF(OR(_xll.BDP($B65&amp;" Corp",R$1)="#N/A N/A",_xll.BDP($B65&amp;" Corp",R$1)="#N/A Invalid Security",_xll.BDP($B65&amp;" Corp",R$1)="#N/A Field Not Applicable"),"--",_xll.BDP($B65&amp;" Corp",R$1)))</f>
        <v>#NAME?</v>
      </c>
      <c r="S65" s="124" t="e">
        <f ca="1">IF(tbl_coded[[#This Row],[ISIN]]="","",IF(OR(_xll.BDP($R65&amp;" Equity",S$1)="#N/A N/A",_xll.BDP($R65&amp;" Equity",S$1)="#N/A Invalid Security"),"--",_xll.BDP($R65&amp;" Equity",S$1)))</f>
        <v>#NAME?</v>
      </c>
      <c r="T65" s="124" t="e">
        <f ca="1">IF(tbl_coded[[#This Row],[ISIN]]="","",IF(OR(_xll.BDP($R65&amp;" Equity",T$1)="#N/A N/A",_xll.BDP($R65&amp;" Equity",T$1)="#N/A Invalid Security"),"--",_xll.BDP($R65&amp;" Equity",T$1)))</f>
        <v>#NAME?</v>
      </c>
      <c r="U65" s="124" t="e">
        <f ca="1">IF(tbl_coded[[#This Row],[ISIN]]="","",IF(OR(_xll.BDP($R65&amp;" Equity",U$1)="#N/A N/A",_xll.BDP($R65&amp;" Equity",U$1)="#N/A Invalid Security"),"--",_xll.BDP($R65&amp;" Equity",U$1)))</f>
        <v>#NAME?</v>
      </c>
      <c r="V65" s="124" t="e">
        <f ca="1">IF(tbl_coded[[#This Row],[ISIN]]="","",IF(OR(_xll.BDP($R65&amp;" Equity",V$1)="#N/A N/A",_xll.BDP($R65&amp;" Equity",V$1)="#N/A Invalid Security"),"--",_xll.BDP($R65&amp;" Equity",V$1)))</f>
        <v>#NAME?</v>
      </c>
      <c r="W65" s="124" t="e">
        <f ca="1">IF(tbl_coded[[#This Row],[ISIN]]="","",IF(OR(_xll.BDP($R65&amp;" Equity",W$1)="#N/A N/A",_xll.BDP($R65&amp;" Equity",W$1)="#N/A Invalid Security"),"--",_xll.BDP($R65&amp;" Equity",W$1)))</f>
        <v>#NAME?</v>
      </c>
      <c r="X65" s="124" t="e">
        <f ca="1">IF(tbl_coded[[#This Row],[ISIN]]="","",IF(OR(_xll.BDP($R65&amp;" Equity",X$1)="#N/A N/A",_xll.BDP($R65&amp;" Equity",X$1)="#N/A Invalid Security"),"--",_xll.BDP($R65&amp;" Equity",X$1)))</f>
        <v>#NAME?</v>
      </c>
      <c r="Y6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5" s="124" t="str">
        <f ca="1">IF(tbl_coded[[#This Row],[ISIN]]="","",IF(ISNUMBER(_xll.BDP(B65&amp;" Corp",Z$1)),_xll.BDP(B65&amp;" Corp",Z$1),""))</f>
        <v/>
      </c>
      <c r="AA65" s="124" t="str">
        <f ca="1">IF(tbl_coded[[#This Row],[ISIN]]="","",IF(ISNUMBER(_xll.BDP(B65&amp;" Corp",AA$1)),_xll.BDP(B65&amp;" Corp",AA$1),""))</f>
        <v/>
      </c>
      <c r="AB65" s="124" t="str">
        <f ca="1">IF(tbl_coded[[#This Row],[ISIN]]="","",IF(ISNUMBER(_xll.BDP(B65&amp;" Corp",AB$1)),_xll.BDP(B65&amp;" Corp",AB$1),""))</f>
        <v/>
      </c>
      <c r="AC65" s="124" t="str">
        <f ca="1">IF(tbl_coded[[#This Row],[ISIN]]="","",IF(ISNUMBER(_xll.BDP(B65&amp;" Corp",AC$1)),_xll.BDP(B65&amp;" Corp",AC$1),""))</f>
        <v/>
      </c>
      <c r="AD65" s="124" t="e">
        <f ca="1">IF(tbl_coded[[#This Row],[ISIN]]="","",IF((_xll.BDP(B65&amp;" Corp",AD$1))="#N/A Field Not Applicable","",_xll.BDP(B65&amp;" Corp",AD$1)))</f>
        <v>#NAME?</v>
      </c>
      <c r="AE65" s="124" t="e">
        <f ca="1">IF(tbl_coded[[#This Row],[ISIN]]="","",IF((_xll.BDP(B65&amp;" Corp",AE$1))="#N/A N/A","--",_xll.BDP(B65&amp;" Corp",AE$1)))</f>
        <v>#NAME?</v>
      </c>
      <c r="AF65" s="124" t="e">
        <f ca="1">IF(tbl_coded[[#This Row],[ISIN]]="","",IF(IFERROR(MATCH(H65,rtg_num[Moody''s],0)&gt;10,0),"HY",IF(IFERROR(MATCH(I65,rtg_num[S&amp;P],0)&gt;10,0),"HY",IF(IFERROR(MATCH(J65,rtg_num[Fitch],0)&gt;10,0),"HY",IF(H65&amp;I65&amp;J65="------","NR",IF(IFERROR(FIND("#N/A",Coded!H65),0)&amp;IFERROR(FIND("#N/A",Coded!H65),0)&amp;IFERROR(FIND("#N/A",Coded!H65),0)&lt;&gt;"000",IF(INDEX(美元债一级!$O:$O,MATCH(tbl_coded[[#This Row],[ISIN]],美元债一级!$I:$I,0))="--/--/--","NR","IG"),"IG"))))))</f>
        <v>#NAME?</v>
      </c>
      <c r="AG6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5" s="125" t="e">
        <f ca="1">IF(tbl_coded[[#This Row],[ISIN]]="","",IF(_xll.BDP($B65&amp;" Corp",AI$1)="#N/A N/A","--",_xll.BDP($B65&amp;" Corp",AI$1)))</f>
        <v>#NAME?</v>
      </c>
      <c r="AJ65" s="122" t="e">
        <f ca="1">IF(tbl_coded[[#This Row],[ISIN]]="","",IF(OR(_xll.BDP(_xll.BDP(tbl_coded[[#This Row],[ISIN]]&amp;" Corp", "ISSUER_EQUITY_TICKER")&amp;" Equity",AJ$1)="#N/A N/A"),"--",_xll.BDP(_xll.BDP(tbl_coded[[#This Row],[ISIN]]&amp;" Corp", "ISSUER_EQUITY_TICKER")&amp;" Equity",AJ$1)))</f>
        <v>#NAME?</v>
      </c>
      <c r="AK6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24" t="e">
        <f ca="1">IF(tbl_coded[[#This Row],[ISIN]]="","",IF(OR(_xll.BDP(_xll.BDP(tbl_coded[[#This Row],[ISIN]]&amp;" Corp", "ISSUER_EQUITY_TICKER")&amp;" Equity",AL$1)="#N/A N/A"),"--",_xll.BDP(_xll.BDP(tbl_coded[[#This Row],[ISIN]]&amp;" Corp", "ISSUER_EQUITY_TICKER")&amp;" Equity",AL$1)))</f>
        <v>#NAME?</v>
      </c>
      <c r="AM65" s="124" t="e">
        <f ca="1">IF(tbl_coded[[#This Row],[ISIN]]="","",IF(_xll.BDS($B65&amp;" Corp",AM$1)="#N/A Field Not Applicable","",_xll.BDS($B65&amp;" Corp",AM$1)))</f>
        <v>#NAME?</v>
      </c>
      <c r="AN65" s="124" t="e">
        <f ca="1">IF(tbl_coded[[#This Row],[ISIN]]="","",IF(_xll.BDP(tbl_coded[[#This Row],[KPW Provider BBID]]&amp;" CompanyID","NAME")="#N/A Invalid Security","",_xll.BDP(tbl_coded[[#This Row],[KPW Provider BBID]]&amp;" CompanyID","NAME")))</f>
        <v>#NAME?</v>
      </c>
      <c r="AO65" s="124" t="e">
        <f ca="1">IF(tbl_coded[[#This Row],[ISIN]]="","",IF(_xll.BDP(tbl_coded[[#This Row],[KPW Provider BBID]]&amp;" CompanyID",$AO$1)="#N/A Invalid Security","--",IF(_xll.BDP(tbl_coded[[#This Row],[KPW Provider BBID]]&amp;" CompanyID",$AO$1)="#N/A N/A","--",_xll.BDP(tbl_coded[[#This Row],[KPW Provider BBID]]&amp;" CompanyID",$AO$1))))</f>
        <v>#NAME?</v>
      </c>
      <c r="AP65" s="124" t="e">
        <f ca="1">IF(tbl_coded[[#This Row],[ISIN]]="","",IF(_xll.BDP(tbl_coded[[#This Row],[KPW Provider BBID]]&amp;" CompanyID",$AP$1)="#N/A Invalid Security","--",IF(_xll.BDP(tbl_coded[[#This Row],[KPW Provider BBID]]&amp;" CompanyID",$AP$1)="#N/A N/A","--",_xll.BDP(tbl_coded[[#This Row],[KPW Provider BBID]]&amp;" CompanyID",$AP$1))))</f>
        <v>#NAME?</v>
      </c>
      <c r="AQ65" s="124" t="e">
        <f ca="1">IF(tbl_coded[[#This Row],[ISIN]]="","",IF(_xll.BDP(tbl_coded[[#This Row],[KPW Provider BBID]]&amp;" CompanyID",$AQ$1)="#N/A Invalid Security","--",IF(_xll.BDP(tbl_coded[[#This Row],[KPW Provider BBID]]&amp;" CompanyID",$AQ$1)="#N/A N/A","--",_xll.BDP(tbl_coded[[#This Row],[KPW Provider BBID]]&amp;" CompanyID",$AQ$1))))</f>
        <v>#NAME?</v>
      </c>
      <c r="AR65" s="124" t="e">
        <f ca="1">IF(tbl_coded[[#This Row],[ISIN]]="","",tbl_coded[[#This Row],[穆迪KPW评级]]&amp;"/"&amp;tbl_coded[[#This Row],[SPKPW评级]]&amp;"/"&amp;tbl_coded[[#This Row],[FITCHKPW评级]])</f>
        <v>#NAME?</v>
      </c>
      <c r="AS65" s="124" t="e">
        <f ca="1">IF(tbl_coded[[#This Row],[ISIN]]="","",IF(OR(_xll.BDP($B65&amp;" Corp",AS$1)="#N/A N/A"),"--",_xll.BDP($B65&amp;" Corp",AS$1)))</f>
        <v>#NAME?</v>
      </c>
      <c r="AT65" s="124" t="e">
        <f ca="1">IF(tbl_coded[[#This Row],[ISIN]]="","",IF(_xll.BDS($B65&amp;" Corp",AT$1)="#N/A Field Not Applicable","",_xll.BDS($B65&amp;" Corp",AT$1)))</f>
        <v>#NAME?</v>
      </c>
      <c r="AU65" s="124" t="e">
        <f ca="1">IF(tbl_coded[[#This Row],[SBLC Provider BBID]]="","",_xll.BDP(tbl_coded[[#This Row],[SBLC Provider BBID]]&amp;" CompanyID","NAME"))</f>
        <v>#NAME?</v>
      </c>
      <c r="AV65" s="124" t="e">
        <f ca="1">IF(tbl_coded[[#This Row],[ISIN]]="","",IF(OR(_xll.BDP($B65&amp;" Corp",AV$1)="#N/A N/A"),"--",TEXT(_xll.BDP($B65&amp;" Corp",AV$1),"yyyy/mm/dd")))</f>
        <v>#NAME?</v>
      </c>
      <c r="AW65" s="124" t="e">
        <f ca="1">IF(tbl_coded[[#This Row],[ISIN]]="","",IF(OR(_xll.BDP($B65&amp;" Corp",AW$1)="#N/A N/A"),"--",TEXT(_xll.BDP($B65&amp;" Corp",AW$1),"yyyy/mm/dd")))</f>
        <v>#NAME?</v>
      </c>
      <c r="AX65" s="124" t="e">
        <f ca="1">IF(tbl_coded[[#This Row],[ISIN]]="","",IF(OR(_xll.BDP($B65&amp;" Corp",AX$1)="#N/A N/A"),"--",TEXT(_xll.BDP($B65&amp;" Corp",AX$1),"yyyy/mm/dd")))</f>
        <v>#NAME?</v>
      </c>
      <c r="AY65" s="124" t="e">
        <f ca="1">IF(tbl_coded[[#This Row],[ISIN]]="","",IF(OR(_xll.BDP($B65&amp;" Corp",AY$1)="#N/A Field Not Applicable"),"--",TEXT(_xll.BDP($B65&amp;" Corp",AY$1),"yyyy/mm/dd")))</f>
        <v>#NAME?</v>
      </c>
      <c r="AZ65" s="124" t="e">
        <f ca="1">IF(tbl_coded[[#This Row],[ISIN]]="","",IF(OR(_xll.BDP($B65&amp;" Corp",AZ$1)="#N/A N/A"),"--",_xll.BDP($B65&amp;" Corp",AZ$1)))</f>
        <v>#NAME?</v>
      </c>
      <c r="BA65" s="124" t="e">
        <f ca="1">IF(tbl_coded[[#This Row],[ISIN]]="","",IF(OR(_xll.BDP($B65&amp;" Corp",BA$1)="#N/A N/A"),"--",_xll.BDP($B65&amp;" Corp",BA$1)))</f>
        <v>#NAME?</v>
      </c>
      <c r="BB65" s="124" t="e">
        <f ca="1">IF(tbl_coded[[#This Row],[ISIN]]="","",IF(OR(_xll.BDP($B65&amp;" Corp",BB$1)="#N/A N/A"),"--",_xll.BDP($B65&amp;" Corp",BB$1)))</f>
        <v>#NAME?</v>
      </c>
      <c r="BC65" s="124" t="e">
        <f ca="1">IF(tbl_coded[[#This Row],[ISIN]]="","",IF(OR(_xll.BDP($B65&amp;" Corp",BC$1)="#N/A Field Not Applicable"),"--",_xll.BDP($B65&amp;" Corp",BC$1)))</f>
        <v>#NAME?</v>
      </c>
      <c r="BD65" s="124" t="e">
        <f ca="1">IF(tbl_coded[[#This Row],[ISIN]]="","",IF(OR(_xll.BDP($B65&amp;" Corp",BD$1)="#N/A Field Not Applicable"),"--",_xll.BDP($B65&amp;" Corp",BD$1)))</f>
        <v>#NAME?</v>
      </c>
      <c r="BE65" s="124" t="e">
        <f ca="1">IF(tbl_coded[[#This Row],[ISIN]]="","",IF(OR(_xll.BDP($B65&amp;" Corp",BE$1)="#N/A Field Not Applicable"),"--",_xll.BDP($B65&amp;" Corp",BE$1)))</f>
        <v>#NAME?</v>
      </c>
      <c r="BF65" s="124" t="e">
        <f ca="1">IF(tbl_coded[[#This Row],[ISIN]]="","",IF(OR(_xll.BDP($B65&amp;" Corp",BF$1)="#N/A Field Not Applicable"),"--",_xll.BDP($B65&amp;" Corp",BF$1)))</f>
        <v>#NAME?</v>
      </c>
      <c r="BG65" s="124" t="e">
        <f ca="1">IF(tbl_coded[[#This Row],[ISIN]]="","",IF(OR(_xll.BDP($B65&amp;" Corp",BG$1)="#N/A Field Not Applicable"),"--",IF(_xll.BDP($B65&amp;" Corp",BG$1)="#N/A N/A","N",_xll.BDP($B65&amp;" Corp",BG$1))))</f>
        <v>#NAME?</v>
      </c>
      <c r="BH65" s="124" t="e">
        <f ca="1">IF(tbl_coded[[#This Row],[ISIN]]="","",IF(OR(_xll.BDP($B65&amp;" Corp",BH$1)="#N/A N/A"),"",_xll.BDP($B65&amp;" Corp",BH$1)))</f>
        <v>#NAME?</v>
      </c>
      <c r="BI65" s="124" t="e">
        <f ca="1">IF(tbl_coded[[#This Row],[ISIN]]="","",IF(OR(tbl_coded[[#This Row],[Parent company tiker]]=""),"",IF(_xll.BDP(tbl_coded[[#This Row],[Parent company tiker]]&amp;" Equity",BI$1)="#N/A N/A","--",_xll.BDP(tbl_coded[[#This Row],[Parent company tiker]]&amp;" Equity",BI$1))))</f>
        <v>#NAME?</v>
      </c>
      <c r="BJ65" s="124" t="e">
        <f ca="1">IF(tbl_coded[[#This Row],[ISIN]]="","",IF(OR(tbl_coded[[#This Row],[Parent company tiker]]=""),"",IF(_xll.BDP(tbl_coded[[#This Row],[Parent company tiker]]&amp;" Equity",BJ$1)="#N/A N/A","--",_xll.BDP(tbl_coded[[#This Row],[Parent company tiker]]&amp;" Equity",BJ$1))))</f>
        <v>#NAME?</v>
      </c>
      <c r="BK65" s="124" t="e">
        <f ca="1">IF(tbl_coded[[#This Row],[ISIN]]="","",IF(OR(tbl_coded[[#This Row],[Parent company tiker]]=""),"",IF(_xll.BDP(tbl_coded[[#This Row],[Parent company tiker]]&amp;" Equity",BK$1)="#N/A N/A","--",_xll.BDP(tbl_coded[[#This Row],[Parent company tiker]]&amp;" Equity",BK$1))))</f>
        <v>#NAME?</v>
      </c>
      <c r="BL65" s="124" t="e">
        <f ca="1">IF(tbl_coded[[#This Row],[ISIN]]="","",IF(OR(tbl_coded[[#This Row],[Parent company tiker]]=""),"",IF(_xll.BDP(tbl_coded[[#This Row],[Parent company tiker]]&amp;" Equity",BL$1)="#N/A N/A","--",_xll.BDP(tbl_coded[[#This Row],[Parent company tiker]]&amp;" Equity",BL$1))))</f>
        <v>#NAME?</v>
      </c>
      <c r="BM6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5" s="124" t="e">
        <f ca="1">IF(tbl_coded[[#This Row],[Column9]]&lt;&gt;"--",tbl_coded[[#This Row],[G''tor rating]],IF(tbl_coded[[#This Row],[KPW Name]]&lt;&gt;"",tbl_coded[[#This Row],[KPW Rating]],IF(tbl_coded[[#This Row],[Parent company tiker]]&lt;&gt;"",tbl_coded[[#This Row],[parent评级]],tbl_coded[[#This Row],[Issuer rating]])))</f>
        <v>#NAME?</v>
      </c>
      <c r="BO65" s="159" t="str">
        <f ca="1">IFERROR(IF(tbl_coded[[#This Row],[GREEN]]="Y","GREEN",IF(tbl_coded[[#This Row],[SUSTAINABLE]]="Y","SUSTAINABLE",IF(tbl_coded[[#This Row],[SOCIAL]]="Y","SOCIAL",IF(tbl_coded[[#This Row],[Sustainable linked]]="Y","SUSTAINABLE LINKED"," ")))),"")</f>
        <v/>
      </c>
    </row>
    <row r="66" spans="1:67" ht="15" customHeight="1">
      <c r="A66" s="119">
        <v>64</v>
      </c>
      <c r="B66" s="120" t="str">
        <f>IF(美元债一级!$C$4:$C$1048576&lt;&gt;"",美元债一级!C67,"")</f>
        <v>HK0000947116</v>
      </c>
      <c r="C66" s="124" t="e">
        <f ca="1">IF(tbl_coded[[#This Row],[ISIN]]="","",IF(tbl_coded[[#This Row],[Index]]&gt;$A$1,"",IF(_xll.BDP($B66&amp;" Corp",C$1)="#N/A N/A","",_xll.BDP($B66&amp;" Corp",C$1))))</f>
        <v>#NAME?</v>
      </c>
      <c r="D66" s="124" t="e">
        <f ca="1">IF(tbl_coded[[#This Row],[ISIN]]="","",IF(_xll.BDP($B66&amp;" Corp",D$1)="#N/A N/A","",_xll.BDP($B66&amp;" Corp",D$1)))</f>
        <v>#NAME?</v>
      </c>
      <c r="E66" s="124" t="e">
        <f ca="1">IF(tbl_coded[[#This Row],[ISIN]]="","",IF(_xll.BDP($B66&amp;" Corp",E$1)="#N/A N/A","--",_xll.BDP($B66&amp;" Corp",E$1)))</f>
        <v>#NAME?</v>
      </c>
      <c r="F66" s="124" t="e">
        <f ca="1">IF(tbl_coded[[#This Row],[ISIN]]="","",IF(_xll.BDS($B66&amp;" Corp",F$1)="#N/A Field Not Applicable","",_xll.BDS($B66&amp;" Corp",F$1)))</f>
        <v>#NAME?</v>
      </c>
      <c r="G66" s="124" t="e">
        <f ca="1">IF(tbl_coded[[#This Row],[ISIN]]="","",IF(_xll.BDP($F66&amp;" CompanyID",G$1)="#N/A Invalid Security","",_xll.BDP($F66&amp;" CompanyID",G$1)))</f>
        <v>#NAME?</v>
      </c>
      <c r="H66" s="124" t="e">
        <f ca="1">IF(tbl_coded[[#This Row],[ISIN]]="","",IF(_xll.BDP($B66&amp;" Corp",H$1)="#N/A N/A","--",_xll.BDP($B66&amp;" Corp",H$1)))</f>
        <v>#NAME?</v>
      </c>
      <c r="I66" s="124" t="e">
        <f ca="1">IF(tbl_coded[[#This Row],[ISIN]]="","",IF(_xll.BDP($B66&amp;" Corp",I$1)="#N/A N/A","--",_xll.BDP($B66&amp;" Corp",I$1)))</f>
        <v>#NAME?</v>
      </c>
      <c r="J66" s="124" t="e">
        <f ca="1">IF(tbl_coded[[#This Row],[ISIN]]="","",IF(_xll.BDP($B66&amp;" Corp",J$1)="#N/A N/A","--",_xll.BDP($B66&amp;" Corp",J$1)))</f>
        <v>#NAME?</v>
      </c>
      <c r="K66" s="124" t="e">
        <f ca="1">IF(tbl_coded[[#This Row],[ISIN]]="","",IF(_xll.BDP($B66&amp;" Corp",K$1)="#N/A N/A","--",_xll.BDP($B66&amp;" Corp",K$1)))</f>
        <v>#NAME?</v>
      </c>
      <c r="L66" s="124" t="e">
        <f ca="1">IF(tbl_coded[[#This Row],[ISIN]]="","",IF(_xll.BDP($B66&amp;" Corp",L$1)="#N/A N/A","--",_xll.BDP($B66&amp;" Corp",L$1)))</f>
        <v>#NAME?</v>
      </c>
      <c r="M66" s="124" t="e">
        <f ca="1">IF(tbl_coded[[#This Row],[ISIN]]="","",IF(_xll.BDP($B66&amp;" Corp",M$1)="#N/A N/A","--",_xll.BDP($B66&amp;" Corp",M$1)))</f>
        <v>#NAME?</v>
      </c>
      <c r="N66" s="124" t="e">
        <f ca="1">IF(tbl_coded[[#This Row],[ISIN]]="","",IF(_xll.BDP($B66&amp;" Corp",N$1)="#N/A N/A","--",_xll.BDP($B66&amp;" Corp",N$1)))</f>
        <v>#NAME?</v>
      </c>
      <c r="O66" s="124" t="e">
        <f ca="1">IF(tbl_coded[[#This Row],[ISIN]]="","",IF(_xll.BDP($B66&amp;" Corp",O$1)="#N/A N/A","--",_xll.BDP($B66&amp;" Corp",O$1)))</f>
        <v>#NAME?</v>
      </c>
      <c r="P66" s="124" t="e">
        <f ca="1">IF(tbl_coded[[#This Row],[ISIN]]="","",IF(_xll.BDP($B66&amp;" Corp",P$1)="#N/A N/A","--",_xll.BDP($B66&amp;" Corp",P$1)))</f>
        <v>#NAME?</v>
      </c>
      <c r="Q6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6" s="124" t="e">
        <f ca="1">IF(tbl_coded[[#This Row],[ISIN]]="","",IF(OR(_xll.BDP($B66&amp;" Corp",R$1)="#N/A N/A",_xll.BDP($B66&amp;" Corp",R$1)="#N/A Invalid Security",_xll.BDP($B66&amp;" Corp",R$1)="#N/A Field Not Applicable"),"--",_xll.BDP($B66&amp;" Corp",R$1)))</f>
        <v>#NAME?</v>
      </c>
      <c r="S66" s="124" t="e">
        <f ca="1">IF(tbl_coded[[#This Row],[ISIN]]="","",IF(OR(_xll.BDP($R66&amp;" Equity",S$1)="#N/A N/A",_xll.BDP($R66&amp;" Equity",S$1)="#N/A Invalid Security"),"--",_xll.BDP($R66&amp;" Equity",S$1)))</f>
        <v>#NAME?</v>
      </c>
      <c r="T66" s="124" t="e">
        <f ca="1">IF(tbl_coded[[#This Row],[ISIN]]="","",IF(OR(_xll.BDP($R66&amp;" Equity",T$1)="#N/A N/A",_xll.BDP($R66&amp;" Equity",T$1)="#N/A Invalid Security"),"--",_xll.BDP($R66&amp;" Equity",T$1)))</f>
        <v>#NAME?</v>
      </c>
      <c r="U66" s="124" t="e">
        <f ca="1">IF(tbl_coded[[#This Row],[ISIN]]="","",IF(OR(_xll.BDP($R66&amp;" Equity",U$1)="#N/A N/A",_xll.BDP($R66&amp;" Equity",U$1)="#N/A Invalid Security"),"--",_xll.BDP($R66&amp;" Equity",U$1)))</f>
        <v>#NAME?</v>
      </c>
      <c r="V66" s="124" t="e">
        <f ca="1">IF(tbl_coded[[#This Row],[ISIN]]="","",IF(OR(_xll.BDP($R66&amp;" Equity",V$1)="#N/A N/A",_xll.BDP($R66&amp;" Equity",V$1)="#N/A Invalid Security"),"--",_xll.BDP($R66&amp;" Equity",V$1)))</f>
        <v>#NAME?</v>
      </c>
      <c r="W66" s="124" t="e">
        <f ca="1">IF(tbl_coded[[#This Row],[ISIN]]="","",IF(OR(_xll.BDP($R66&amp;" Equity",W$1)="#N/A N/A",_xll.BDP($R66&amp;" Equity",W$1)="#N/A Invalid Security"),"--",_xll.BDP($R66&amp;" Equity",W$1)))</f>
        <v>#NAME?</v>
      </c>
      <c r="X66" s="124" t="e">
        <f ca="1">IF(tbl_coded[[#This Row],[ISIN]]="","",IF(OR(_xll.BDP($R66&amp;" Equity",X$1)="#N/A N/A",_xll.BDP($R66&amp;" Equity",X$1)="#N/A Invalid Security"),"--",_xll.BDP($R66&amp;" Equity",X$1)))</f>
        <v>#NAME?</v>
      </c>
      <c r="Y6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6" s="124" t="str">
        <f ca="1">IF(tbl_coded[[#This Row],[ISIN]]="","",IF(ISNUMBER(_xll.BDP(B66&amp;" Corp",Z$1)),_xll.BDP(B66&amp;" Corp",Z$1),""))</f>
        <v/>
      </c>
      <c r="AA66" s="124" t="str">
        <f ca="1">IF(tbl_coded[[#This Row],[ISIN]]="","",IF(ISNUMBER(_xll.BDP(B66&amp;" Corp",AA$1)),_xll.BDP(B66&amp;" Corp",AA$1),""))</f>
        <v/>
      </c>
      <c r="AB66" s="124" t="str">
        <f ca="1">IF(tbl_coded[[#This Row],[ISIN]]="","",IF(ISNUMBER(_xll.BDP(B66&amp;" Corp",AB$1)),_xll.BDP(B66&amp;" Corp",AB$1),""))</f>
        <v/>
      </c>
      <c r="AC66" s="124" t="str">
        <f ca="1">IF(tbl_coded[[#This Row],[ISIN]]="","",IF(ISNUMBER(_xll.BDP(B66&amp;" Corp",AC$1)),_xll.BDP(B66&amp;" Corp",AC$1),""))</f>
        <v/>
      </c>
      <c r="AD66" s="124" t="e">
        <f ca="1">IF(tbl_coded[[#This Row],[ISIN]]="","",IF((_xll.BDP(B66&amp;" Corp",AD$1))="#N/A Field Not Applicable","",_xll.BDP(B66&amp;" Corp",AD$1)))</f>
        <v>#NAME?</v>
      </c>
      <c r="AE66" s="124" t="e">
        <f ca="1">IF(tbl_coded[[#This Row],[ISIN]]="","",IF((_xll.BDP(B66&amp;" Corp",AE$1))="#N/A N/A","--",_xll.BDP(B66&amp;" Corp",AE$1)))</f>
        <v>#NAME?</v>
      </c>
      <c r="AF66" s="124" t="e">
        <f ca="1">IF(tbl_coded[[#This Row],[ISIN]]="","",IF(IFERROR(MATCH(H66,rtg_num[Moody''s],0)&gt;10,0),"HY",IF(IFERROR(MATCH(I66,rtg_num[S&amp;P],0)&gt;10,0),"HY",IF(IFERROR(MATCH(J66,rtg_num[Fitch],0)&gt;10,0),"HY",IF(H66&amp;I66&amp;J66="------","NR",IF(IFERROR(FIND("#N/A",Coded!H66),0)&amp;IFERROR(FIND("#N/A",Coded!H66),0)&amp;IFERROR(FIND("#N/A",Coded!H66),0)&lt;&gt;"000",IF(INDEX(美元债一级!$O:$O,MATCH(tbl_coded[[#This Row],[ISIN]],美元债一级!$I:$I,0))="--/--/--","NR","IG"),"IG"))))))</f>
        <v>#NAME?</v>
      </c>
      <c r="AG6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6" s="125" t="e">
        <f ca="1">IF(tbl_coded[[#This Row],[ISIN]]="","",IF(_xll.BDP($B66&amp;" Corp",AI$1)="#N/A N/A","--",_xll.BDP($B66&amp;" Corp",AI$1)))</f>
        <v>#NAME?</v>
      </c>
      <c r="AJ66" s="122" t="e">
        <f ca="1">IF(tbl_coded[[#This Row],[ISIN]]="","",IF(OR(_xll.BDP(_xll.BDP(tbl_coded[[#This Row],[ISIN]]&amp;" Corp", "ISSUER_EQUITY_TICKER")&amp;" Equity",AJ$1)="#N/A N/A"),"--",_xll.BDP(_xll.BDP(tbl_coded[[#This Row],[ISIN]]&amp;" Corp", "ISSUER_EQUITY_TICKER")&amp;" Equity",AJ$1)))</f>
        <v>#NAME?</v>
      </c>
      <c r="AK6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24" t="e">
        <f ca="1">IF(tbl_coded[[#This Row],[ISIN]]="","",IF(OR(_xll.BDP(_xll.BDP(tbl_coded[[#This Row],[ISIN]]&amp;" Corp", "ISSUER_EQUITY_TICKER")&amp;" Equity",AL$1)="#N/A N/A"),"--",_xll.BDP(_xll.BDP(tbl_coded[[#This Row],[ISIN]]&amp;" Corp", "ISSUER_EQUITY_TICKER")&amp;" Equity",AL$1)))</f>
        <v>#NAME?</v>
      </c>
      <c r="AM66" s="124" t="e">
        <f ca="1">IF(tbl_coded[[#This Row],[ISIN]]="","",IF(_xll.BDS($B66&amp;" Corp",AM$1)="#N/A Field Not Applicable","",_xll.BDS($B66&amp;" Corp",AM$1)))</f>
        <v>#NAME?</v>
      </c>
      <c r="AN66" s="124" t="e">
        <f ca="1">IF(tbl_coded[[#This Row],[ISIN]]="","",IF(_xll.BDP(tbl_coded[[#This Row],[KPW Provider BBID]]&amp;" CompanyID","NAME")="#N/A Invalid Security","",_xll.BDP(tbl_coded[[#This Row],[KPW Provider BBID]]&amp;" CompanyID","NAME")))</f>
        <v>#NAME?</v>
      </c>
      <c r="AO66" s="124" t="e">
        <f ca="1">IF(tbl_coded[[#This Row],[ISIN]]="","",IF(_xll.BDP(tbl_coded[[#This Row],[KPW Provider BBID]]&amp;" CompanyID",$AO$1)="#N/A Invalid Security","--",IF(_xll.BDP(tbl_coded[[#This Row],[KPW Provider BBID]]&amp;" CompanyID",$AO$1)="#N/A N/A","--",_xll.BDP(tbl_coded[[#This Row],[KPW Provider BBID]]&amp;" CompanyID",$AO$1))))</f>
        <v>#NAME?</v>
      </c>
      <c r="AP66" s="124" t="e">
        <f ca="1">IF(tbl_coded[[#This Row],[ISIN]]="","",IF(_xll.BDP(tbl_coded[[#This Row],[KPW Provider BBID]]&amp;" CompanyID",$AP$1)="#N/A Invalid Security","--",IF(_xll.BDP(tbl_coded[[#This Row],[KPW Provider BBID]]&amp;" CompanyID",$AP$1)="#N/A N/A","--",_xll.BDP(tbl_coded[[#This Row],[KPW Provider BBID]]&amp;" CompanyID",$AP$1))))</f>
        <v>#NAME?</v>
      </c>
      <c r="AQ66" s="124" t="e">
        <f ca="1">IF(tbl_coded[[#This Row],[ISIN]]="","",IF(_xll.BDP(tbl_coded[[#This Row],[KPW Provider BBID]]&amp;" CompanyID",$AQ$1)="#N/A Invalid Security","--",IF(_xll.BDP(tbl_coded[[#This Row],[KPW Provider BBID]]&amp;" CompanyID",$AQ$1)="#N/A N/A","--",_xll.BDP(tbl_coded[[#This Row],[KPW Provider BBID]]&amp;" CompanyID",$AQ$1))))</f>
        <v>#NAME?</v>
      </c>
      <c r="AR66" s="124" t="e">
        <f ca="1">IF(tbl_coded[[#This Row],[ISIN]]="","",tbl_coded[[#This Row],[穆迪KPW评级]]&amp;"/"&amp;tbl_coded[[#This Row],[SPKPW评级]]&amp;"/"&amp;tbl_coded[[#This Row],[FITCHKPW评级]])</f>
        <v>#NAME?</v>
      </c>
      <c r="AS66" s="124" t="e">
        <f ca="1">IF(tbl_coded[[#This Row],[ISIN]]="","",IF(OR(_xll.BDP($B66&amp;" Corp",AS$1)="#N/A N/A"),"--",_xll.BDP($B66&amp;" Corp",AS$1)))</f>
        <v>#NAME?</v>
      </c>
      <c r="AT66" s="124" t="e">
        <f ca="1">IF(tbl_coded[[#This Row],[ISIN]]="","",IF(_xll.BDS($B66&amp;" Corp",AT$1)="#N/A Field Not Applicable","",_xll.BDS($B66&amp;" Corp",AT$1)))</f>
        <v>#NAME?</v>
      </c>
      <c r="AU66" s="124" t="e">
        <f ca="1">IF(tbl_coded[[#This Row],[SBLC Provider BBID]]="","",_xll.BDP(tbl_coded[[#This Row],[SBLC Provider BBID]]&amp;" CompanyID","NAME"))</f>
        <v>#NAME?</v>
      </c>
      <c r="AV66" s="124" t="e">
        <f ca="1">IF(tbl_coded[[#This Row],[ISIN]]="","",IF(OR(_xll.BDP($B66&amp;" Corp",AV$1)="#N/A N/A"),"--",TEXT(_xll.BDP($B66&amp;" Corp",AV$1),"yyyy/mm/dd")))</f>
        <v>#NAME?</v>
      </c>
      <c r="AW66" s="124" t="e">
        <f ca="1">IF(tbl_coded[[#This Row],[ISIN]]="","",IF(OR(_xll.BDP($B66&amp;" Corp",AW$1)="#N/A N/A"),"--",TEXT(_xll.BDP($B66&amp;" Corp",AW$1),"yyyy/mm/dd")))</f>
        <v>#NAME?</v>
      </c>
      <c r="AX66" s="124" t="e">
        <f ca="1">IF(tbl_coded[[#This Row],[ISIN]]="","",IF(OR(_xll.BDP($B66&amp;" Corp",AX$1)="#N/A N/A"),"--",TEXT(_xll.BDP($B66&amp;" Corp",AX$1),"yyyy/mm/dd")))</f>
        <v>#NAME?</v>
      </c>
      <c r="AY66" s="124" t="e">
        <f ca="1">IF(tbl_coded[[#This Row],[ISIN]]="","",IF(OR(_xll.BDP($B66&amp;" Corp",AY$1)="#N/A Field Not Applicable"),"--",TEXT(_xll.BDP($B66&amp;" Corp",AY$1),"yyyy/mm/dd")))</f>
        <v>#NAME?</v>
      </c>
      <c r="AZ66" s="124" t="e">
        <f ca="1">IF(tbl_coded[[#This Row],[ISIN]]="","",IF(OR(_xll.BDP($B66&amp;" Corp",AZ$1)="#N/A N/A"),"--",_xll.BDP($B66&amp;" Corp",AZ$1)))</f>
        <v>#NAME?</v>
      </c>
      <c r="BA66" s="124" t="e">
        <f ca="1">IF(tbl_coded[[#This Row],[ISIN]]="","",IF(OR(_xll.BDP($B66&amp;" Corp",BA$1)="#N/A N/A"),"--",_xll.BDP($B66&amp;" Corp",BA$1)))</f>
        <v>#NAME?</v>
      </c>
      <c r="BB66" s="124" t="e">
        <f ca="1">IF(tbl_coded[[#This Row],[ISIN]]="","",IF(OR(_xll.BDP($B66&amp;" Corp",BB$1)="#N/A N/A"),"--",_xll.BDP($B66&amp;" Corp",BB$1)))</f>
        <v>#NAME?</v>
      </c>
      <c r="BC66" s="124" t="e">
        <f ca="1">IF(tbl_coded[[#This Row],[ISIN]]="","",IF(OR(_xll.BDP($B66&amp;" Corp",BC$1)="#N/A Field Not Applicable"),"--",_xll.BDP($B66&amp;" Corp",BC$1)))</f>
        <v>#NAME?</v>
      </c>
      <c r="BD66" s="124" t="e">
        <f ca="1">IF(tbl_coded[[#This Row],[ISIN]]="","",IF(OR(_xll.BDP($B66&amp;" Corp",BD$1)="#N/A Field Not Applicable"),"--",_xll.BDP($B66&amp;" Corp",BD$1)))</f>
        <v>#NAME?</v>
      </c>
      <c r="BE66" s="124" t="e">
        <f ca="1">IF(tbl_coded[[#This Row],[ISIN]]="","",IF(OR(_xll.BDP($B66&amp;" Corp",BE$1)="#N/A Field Not Applicable"),"--",_xll.BDP($B66&amp;" Corp",BE$1)))</f>
        <v>#NAME?</v>
      </c>
      <c r="BF66" s="124" t="e">
        <f ca="1">IF(tbl_coded[[#This Row],[ISIN]]="","",IF(OR(_xll.BDP($B66&amp;" Corp",BF$1)="#N/A Field Not Applicable"),"--",_xll.BDP($B66&amp;" Corp",BF$1)))</f>
        <v>#NAME?</v>
      </c>
      <c r="BG66" s="124" t="e">
        <f ca="1">IF(tbl_coded[[#This Row],[ISIN]]="","",IF(OR(_xll.BDP($B66&amp;" Corp",BG$1)="#N/A Field Not Applicable"),"--",IF(_xll.BDP($B66&amp;" Corp",BG$1)="#N/A N/A","N",_xll.BDP($B66&amp;" Corp",BG$1))))</f>
        <v>#NAME?</v>
      </c>
      <c r="BH66" s="124" t="e">
        <f ca="1">IF(tbl_coded[[#This Row],[ISIN]]="","",IF(OR(_xll.BDP($B66&amp;" Corp",BH$1)="#N/A N/A"),"",_xll.BDP($B66&amp;" Corp",BH$1)))</f>
        <v>#NAME?</v>
      </c>
      <c r="BI66" s="124" t="e">
        <f ca="1">IF(tbl_coded[[#This Row],[ISIN]]="","",IF(OR(tbl_coded[[#This Row],[Parent company tiker]]=""),"",IF(_xll.BDP(tbl_coded[[#This Row],[Parent company tiker]]&amp;" Equity",BI$1)="#N/A N/A","--",_xll.BDP(tbl_coded[[#This Row],[Parent company tiker]]&amp;" Equity",BI$1))))</f>
        <v>#NAME?</v>
      </c>
      <c r="BJ66" s="124" t="e">
        <f ca="1">IF(tbl_coded[[#This Row],[ISIN]]="","",IF(OR(tbl_coded[[#This Row],[Parent company tiker]]=""),"",IF(_xll.BDP(tbl_coded[[#This Row],[Parent company tiker]]&amp;" Equity",BJ$1)="#N/A N/A","--",_xll.BDP(tbl_coded[[#This Row],[Parent company tiker]]&amp;" Equity",BJ$1))))</f>
        <v>#NAME?</v>
      </c>
      <c r="BK66" s="124" t="e">
        <f ca="1">IF(tbl_coded[[#This Row],[ISIN]]="","",IF(OR(tbl_coded[[#This Row],[Parent company tiker]]=""),"",IF(_xll.BDP(tbl_coded[[#This Row],[Parent company tiker]]&amp;" Equity",BK$1)="#N/A N/A","--",_xll.BDP(tbl_coded[[#This Row],[Parent company tiker]]&amp;" Equity",BK$1))))</f>
        <v>#NAME?</v>
      </c>
      <c r="BL66" s="124" t="e">
        <f ca="1">IF(tbl_coded[[#This Row],[ISIN]]="","",IF(OR(tbl_coded[[#This Row],[Parent company tiker]]=""),"",IF(_xll.BDP(tbl_coded[[#This Row],[Parent company tiker]]&amp;" Equity",BL$1)="#N/A N/A","--",_xll.BDP(tbl_coded[[#This Row],[Parent company tiker]]&amp;" Equity",BL$1))))</f>
        <v>#NAME?</v>
      </c>
      <c r="BM6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6" s="124" t="e">
        <f ca="1">IF(tbl_coded[[#This Row],[Column9]]&lt;&gt;"--",tbl_coded[[#This Row],[G''tor rating]],IF(tbl_coded[[#This Row],[KPW Name]]&lt;&gt;"",tbl_coded[[#This Row],[KPW Rating]],IF(tbl_coded[[#This Row],[Parent company tiker]]&lt;&gt;"",tbl_coded[[#This Row],[parent评级]],tbl_coded[[#This Row],[Issuer rating]])))</f>
        <v>#NAME?</v>
      </c>
      <c r="BO66" s="159" t="str">
        <f ca="1">IFERROR(IF(tbl_coded[[#This Row],[GREEN]]="Y","GREEN",IF(tbl_coded[[#This Row],[SUSTAINABLE]]="Y","SUSTAINABLE",IF(tbl_coded[[#This Row],[SOCIAL]]="Y","SOCIAL",IF(tbl_coded[[#This Row],[Sustainable linked]]="Y","SUSTAINABLE LINKED"," ")))),"")</f>
        <v/>
      </c>
    </row>
    <row r="67" spans="1:67" ht="15" customHeight="1">
      <c r="A67" s="119">
        <v>65</v>
      </c>
      <c r="B67" s="120" t="str">
        <f>IF(美元债一级!$C$4:$C$1048576&lt;&gt;"",美元债一级!C68,"")</f>
        <v>HK0000950524</v>
      </c>
      <c r="C67" s="124" t="e">
        <f ca="1">IF(tbl_coded[[#This Row],[ISIN]]="","",IF(tbl_coded[[#This Row],[Index]]&gt;$A$1,"",IF(_xll.BDP($B67&amp;" Corp",C$1)="#N/A N/A","",_xll.BDP($B67&amp;" Corp",C$1))))</f>
        <v>#NAME?</v>
      </c>
      <c r="D67" s="124" t="e">
        <f ca="1">IF(tbl_coded[[#This Row],[ISIN]]="","",IF(_xll.BDP($B67&amp;" Corp",D$1)="#N/A N/A","",_xll.BDP($B67&amp;" Corp",D$1)))</f>
        <v>#NAME?</v>
      </c>
      <c r="E67" s="124" t="e">
        <f ca="1">IF(tbl_coded[[#This Row],[ISIN]]="","",IF(_xll.BDP($B67&amp;" Corp",E$1)="#N/A N/A","--",_xll.BDP($B67&amp;" Corp",E$1)))</f>
        <v>#NAME?</v>
      </c>
      <c r="F67" s="124" t="e">
        <f ca="1">IF(tbl_coded[[#This Row],[ISIN]]="","",IF(_xll.BDS($B67&amp;" Corp",F$1)="#N/A Field Not Applicable","",_xll.BDS($B67&amp;" Corp",F$1)))</f>
        <v>#NAME?</v>
      </c>
      <c r="G67" s="124" t="e">
        <f ca="1">IF(tbl_coded[[#This Row],[ISIN]]="","",IF(_xll.BDP($F67&amp;" CompanyID",G$1)="#N/A Invalid Security","",_xll.BDP($F67&amp;" CompanyID",G$1)))</f>
        <v>#NAME?</v>
      </c>
      <c r="H67" s="124" t="e">
        <f ca="1">IF(tbl_coded[[#This Row],[ISIN]]="","",IF(_xll.BDP($B67&amp;" Corp",H$1)="#N/A N/A","--",_xll.BDP($B67&amp;" Corp",H$1)))</f>
        <v>#NAME?</v>
      </c>
      <c r="I67" s="124" t="e">
        <f ca="1">IF(tbl_coded[[#This Row],[ISIN]]="","",IF(_xll.BDP($B67&amp;" Corp",I$1)="#N/A N/A","--",_xll.BDP($B67&amp;" Corp",I$1)))</f>
        <v>#NAME?</v>
      </c>
      <c r="J67" s="124" t="e">
        <f ca="1">IF(tbl_coded[[#This Row],[ISIN]]="","",IF(_xll.BDP($B67&amp;" Corp",J$1)="#N/A N/A","--",_xll.BDP($B67&amp;" Corp",J$1)))</f>
        <v>#NAME?</v>
      </c>
      <c r="K67" s="124" t="e">
        <f ca="1">IF(tbl_coded[[#This Row],[ISIN]]="","",IF(_xll.BDP($B67&amp;" Corp",K$1)="#N/A N/A","--",_xll.BDP($B67&amp;" Corp",K$1)))</f>
        <v>#NAME?</v>
      </c>
      <c r="L67" s="124" t="e">
        <f ca="1">IF(tbl_coded[[#This Row],[ISIN]]="","",IF(_xll.BDP($B67&amp;" Corp",L$1)="#N/A N/A","--",_xll.BDP($B67&amp;" Corp",L$1)))</f>
        <v>#NAME?</v>
      </c>
      <c r="M67" s="124" t="e">
        <f ca="1">IF(tbl_coded[[#This Row],[ISIN]]="","",IF(_xll.BDP($B67&amp;" Corp",M$1)="#N/A N/A","--",_xll.BDP($B67&amp;" Corp",M$1)))</f>
        <v>#NAME?</v>
      </c>
      <c r="N67" s="124" t="e">
        <f ca="1">IF(tbl_coded[[#This Row],[ISIN]]="","",IF(_xll.BDP($B67&amp;" Corp",N$1)="#N/A N/A","--",_xll.BDP($B67&amp;" Corp",N$1)))</f>
        <v>#NAME?</v>
      </c>
      <c r="O67" s="124" t="e">
        <f ca="1">IF(tbl_coded[[#This Row],[ISIN]]="","",IF(_xll.BDP($B67&amp;" Corp",O$1)="#N/A N/A","--",_xll.BDP($B67&amp;" Corp",O$1)))</f>
        <v>#NAME?</v>
      </c>
      <c r="P67" s="124" t="e">
        <f ca="1">IF(tbl_coded[[#This Row],[ISIN]]="","",IF(_xll.BDP($B67&amp;" Corp",P$1)="#N/A N/A","--",_xll.BDP($B67&amp;" Corp",P$1)))</f>
        <v>#NAME?</v>
      </c>
      <c r="Q6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7" s="124" t="e">
        <f ca="1">IF(tbl_coded[[#This Row],[ISIN]]="","",IF(OR(_xll.BDP($B67&amp;" Corp",R$1)="#N/A N/A",_xll.BDP($B67&amp;" Corp",R$1)="#N/A Invalid Security",_xll.BDP($B67&amp;" Corp",R$1)="#N/A Field Not Applicable"),"--",_xll.BDP($B67&amp;" Corp",R$1)))</f>
        <v>#NAME?</v>
      </c>
      <c r="S67" s="124" t="e">
        <f ca="1">IF(tbl_coded[[#This Row],[ISIN]]="","",IF(OR(_xll.BDP($R67&amp;" Equity",S$1)="#N/A N/A",_xll.BDP($R67&amp;" Equity",S$1)="#N/A Invalid Security"),"--",_xll.BDP($R67&amp;" Equity",S$1)))</f>
        <v>#NAME?</v>
      </c>
      <c r="T67" s="124" t="e">
        <f ca="1">IF(tbl_coded[[#This Row],[ISIN]]="","",IF(OR(_xll.BDP($R67&amp;" Equity",T$1)="#N/A N/A",_xll.BDP($R67&amp;" Equity",T$1)="#N/A Invalid Security"),"--",_xll.BDP($R67&amp;" Equity",T$1)))</f>
        <v>#NAME?</v>
      </c>
      <c r="U67" s="124" t="e">
        <f ca="1">IF(tbl_coded[[#This Row],[ISIN]]="","",IF(OR(_xll.BDP($R67&amp;" Equity",U$1)="#N/A N/A",_xll.BDP($R67&amp;" Equity",U$1)="#N/A Invalid Security"),"--",_xll.BDP($R67&amp;" Equity",U$1)))</f>
        <v>#NAME?</v>
      </c>
      <c r="V67" s="124" t="e">
        <f ca="1">IF(tbl_coded[[#This Row],[ISIN]]="","",IF(OR(_xll.BDP($R67&amp;" Equity",V$1)="#N/A N/A",_xll.BDP($R67&amp;" Equity",V$1)="#N/A Invalid Security"),"--",_xll.BDP($R67&amp;" Equity",V$1)))</f>
        <v>#NAME?</v>
      </c>
      <c r="W67" s="124" t="e">
        <f ca="1">IF(tbl_coded[[#This Row],[ISIN]]="","",IF(OR(_xll.BDP($R67&amp;" Equity",W$1)="#N/A N/A",_xll.BDP($R67&amp;" Equity",W$1)="#N/A Invalid Security"),"--",_xll.BDP($R67&amp;" Equity",W$1)))</f>
        <v>#NAME?</v>
      </c>
      <c r="X67" s="124" t="e">
        <f ca="1">IF(tbl_coded[[#This Row],[ISIN]]="","",IF(OR(_xll.BDP($R67&amp;" Equity",X$1)="#N/A N/A",_xll.BDP($R67&amp;" Equity",X$1)="#N/A Invalid Security"),"--",_xll.BDP($R67&amp;" Equity",X$1)))</f>
        <v>#NAME?</v>
      </c>
      <c r="Y6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7" s="124" t="str">
        <f ca="1">IF(tbl_coded[[#This Row],[ISIN]]="","",IF(ISNUMBER(_xll.BDP(B67&amp;" Corp",Z$1)),_xll.BDP(B67&amp;" Corp",Z$1),""))</f>
        <v/>
      </c>
      <c r="AA67" s="124" t="str">
        <f ca="1">IF(tbl_coded[[#This Row],[ISIN]]="","",IF(ISNUMBER(_xll.BDP(B67&amp;" Corp",AA$1)),_xll.BDP(B67&amp;" Corp",AA$1),""))</f>
        <v/>
      </c>
      <c r="AB67" s="124" t="str">
        <f ca="1">IF(tbl_coded[[#This Row],[ISIN]]="","",IF(ISNUMBER(_xll.BDP(B67&amp;" Corp",AB$1)),_xll.BDP(B67&amp;" Corp",AB$1),""))</f>
        <v/>
      </c>
      <c r="AC67" s="124" t="str">
        <f ca="1">IF(tbl_coded[[#This Row],[ISIN]]="","",IF(ISNUMBER(_xll.BDP(B67&amp;" Corp",AC$1)),_xll.BDP(B67&amp;" Corp",AC$1),""))</f>
        <v/>
      </c>
      <c r="AD67" s="124" t="e">
        <f ca="1">IF(tbl_coded[[#This Row],[ISIN]]="","",IF((_xll.BDP(B67&amp;" Corp",AD$1))="#N/A Field Not Applicable","",_xll.BDP(B67&amp;" Corp",AD$1)))</f>
        <v>#NAME?</v>
      </c>
      <c r="AE67" s="124" t="e">
        <f ca="1">IF(tbl_coded[[#This Row],[ISIN]]="","",IF((_xll.BDP(B67&amp;" Corp",AE$1))="#N/A N/A","--",_xll.BDP(B67&amp;" Corp",AE$1)))</f>
        <v>#NAME?</v>
      </c>
      <c r="AF67" s="124" t="e">
        <f ca="1">IF(tbl_coded[[#This Row],[ISIN]]="","",IF(IFERROR(MATCH(H67,rtg_num[Moody''s],0)&gt;10,0),"HY",IF(IFERROR(MATCH(I67,rtg_num[S&amp;P],0)&gt;10,0),"HY",IF(IFERROR(MATCH(J67,rtg_num[Fitch],0)&gt;10,0),"HY",IF(H67&amp;I67&amp;J67="------","NR",IF(IFERROR(FIND("#N/A",Coded!H67),0)&amp;IFERROR(FIND("#N/A",Coded!H67),0)&amp;IFERROR(FIND("#N/A",Coded!H67),0)&lt;&gt;"000",IF(INDEX(美元债一级!$O:$O,MATCH(tbl_coded[[#This Row],[ISIN]],美元债一级!$I:$I,0))="--/--/--","NR","IG"),"IG"))))))</f>
        <v>#NAME?</v>
      </c>
      <c r="AG6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7" s="125" t="e">
        <f ca="1">IF(tbl_coded[[#This Row],[ISIN]]="","",IF(_xll.BDP($B67&amp;" Corp",AI$1)="#N/A N/A","--",_xll.BDP($B67&amp;" Corp",AI$1)))</f>
        <v>#NAME?</v>
      </c>
      <c r="AJ67" s="122" t="e">
        <f ca="1">IF(tbl_coded[[#This Row],[ISIN]]="","",IF(OR(_xll.BDP(_xll.BDP(tbl_coded[[#This Row],[ISIN]]&amp;" Corp", "ISSUER_EQUITY_TICKER")&amp;" Equity",AJ$1)="#N/A N/A"),"--",_xll.BDP(_xll.BDP(tbl_coded[[#This Row],[ISIN]]&amp;" Corp", "ISSUER_EQUITY_TICKER")&amp;" Equity",AJ$1)))</f>
        <v>#NAME?</v>
      </c>
      <c r="AK6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24" t="e">
        <f ca="1">IF(tbl_coded[[#This Row],[ISIN]]="","",IF(OR(_xll.BDP(_xll.BDP(tbl_coded[[#This Row],[ISIN]]&amp;" Corp", "ISSUER_EQUITY_TICKER")&amp;" Equity",AL$1)="#N/A N/A"),"--",_xll.BDP(_xll.BDP(tbl_coded[[#This Row],[ISIN]]&amp;" Corp", "ISSUER_EQUITY_TICKER")&amp;" Equity",AL$1)))</f>
        <v>#NAME?</v>
      </c>
      <c r="AM67" s="124" t="e">
        <f ca="1">IF(tbl_coded[[#This Row],[ISIN]]="","",IF(_xll.BDS($B67&amp;" Corp",AM$1)="#N/A Field Not Applicable","",_xll.BDS($B67&amp;" Corp",AM$1)))</f>
        <v>#NAME?</v>
      </c>
      <c r="AN67" s="124" t="e">
        <f ca="1">IF(tbl_coded[[#This Row],[ISIN]]="","",IF(_xll.BDP(tbl_coded[[#This Row],[KPW Provider BBID]]&amp;" CompanyID","NAME")="#N/A Invalid Security","",_xll.BDP(tbl_coded[[#This Row],[KPW Provider BBID]]&amp;" CompanyID","NAME")))</f>
        <v>#NAME?</v>
      </c>
      <c r="AO67" s="124" t="e">
        <f ca="1">IF(tbl_coded[[#This Row],[ISIN]]="","",IF(_xll.BDP(tbl_coded[[#This Row],[KPW Provider BBID]]&amp;" CompanyID",$AO$1)="#N/A Invalid Security","--",IF(_xll.BDP(tbl_coded[[#This Row],[KPW Provider BBID]]&amp;" CompanyID",$AO$1)="#N/A N/A","--",_xll.BDP(tbl_coded[[#This Row],[KPW Provider BBID]]&amp;" CompanyID",$AO$1))))</f>
        <v>#NAME?</v>
      </c>
      <c r="AP67" s="124" t="e">
        <f ca="1">IF(tbl_coded[[#This Row],[ISIN]]="","",IF(_xll.BDP(tbl_coded[[#This Row],[KPW Provider BBID]]&amp;" CompanyID",$AP$1)="#N/A Invalid Security","--",IF(_xll.BDP(tbl_coded[[#This Row],[KPW Provider BBID]]&amp;" CompanyID",$AP$1)="#N/A N/A","--",_xll.BDP(tbl_coded[[#This Row],[KPW Provider BBID]]&amp;" CompanyID",$AP$1))))</f>
        <v>#NAME?</v>
      </c>
      <c r="AQ67" s="124" t="e">
        <f ca="1">IF(tbl_coded[[#This Row],[ISIN]]="","",IF(_xll.BDP(tbl_coded[[#This Row],[KPW Provider BBID]]&amp;" CompanyID",$AQ$1)="#N/A Invalid Security","--",IF(_xll.BDP(tbl_coded[[#This Row],[KPW Provider BBID]]&amp;" CompanyID",$AQ$1)="#N/A N/A","--",_xll.BDP(tbl_coded[[#This Row],[KPW Provider BBID]]&amp;" CompanyID",$AQ$1))))</f>
        <v>#NAME?</v>
      </c>
      <c r="AR67" s="124" t="e">
        <f ca="1">IF(tbl_coded[[#This Row],[ISIN]]="","",tbl_coded[[#This Row],[穆迪KPW评级]]&amp;"/"&amp;tbl_coded[[#This Row],[SPKPW评级]]&amp;"/"&amp;tbl_coded[[#This Row],[FITCHKPW评级]])</f>
        <v>#NAME?</v>
      </c>
      <c r="AS67" s="124" t="e">
        <f ca="1">IF(tbl_coded[[#This Row],[ISIN]]="","",IF(OR(_xll.BDP($B67&amp;" Corp",AS$1)="#N/A N/A"),"--",_xll.BDP($B67&amp;" Corp",AS$1)))</f>
        <v>#NAME?</v>
      </c>
      <c r="AT67" s="124" t="e">
        <f ca="1">IF(tbl_coded[[#This Row],[ISIN]]="","",IF(_xll.BDS($B67&amp;" Corp",AT$1)="#N/A Field Not Applicable","",_xll.BDS($B67&amp;" Corp",AT$1)))</f>
        <v>#NAME?</v>
      </c>
      <c r="AU67" s="124" t="e">
        <f ca="1">IF(tbl_coded[[#This Row],[SBLC Provider BBID]]="","",_xll.BDP(tbl_coded[[#This Row],[SBLC Provider BBID]]&amp;" CompanyID","NAME"))</f>
        <v>#NAME?</v>
      </c>
      <c r="AV67" s="124" t="e">
        <f ca="1">IF(tbl_coded[[#This Row],[ISIN]]="","",IF(OR(_xll.BDP($B67&amp;" Corp",AV$1)="#N/A N/A"),"--",TEXT(_xll.BDP($B67&amp;" Corp",AV$1),"yyyy/mm/dd")))</f>
        <v>#NAME?</v>
      </c>
      <c r="AW67" s="124" t="e">
        <f ca="1">IF(tbl_coded[[#This Row],[ISIN]]="","",IF(OR(_xll.BDP($B67&amp;" Corp",AW$1)="#N/A N/A"),"--",TEXT(_xll.BDP($B67&amp;" Corp",AW$1),"yyyy/mm/dd")))</f>
        <v>#NAME?</v>
      </c>
      <c r="AX67" s="124" t="e">
        <f ca="1">IF(tbl_coded[[#This Row],[ISIN]]="","",IF(OR(_xll.BDP($B67&amp;" Corp",AX$1)="#N/A N/A"),"--",TEXT(_xll.BDP($B67&amp;" Corp",AX$1),"yyyy/mm/dd")))</f>
        <v>#NAME?</v>
      </c>
      <c r="AY67" s="124" t="e">
        <f ca="1">IF(tbl_coded[[#This Row],[ISIN]]="","",IF(OR(_xll.BDP($B67&amp;" Corp",AY$1)="#N/A Field Not Applicable"),"--",TEXT(_xll.BDP($B67&amp;" Corp",AY$1),"yyyy/mm/dd")))</f>
        <v>#NAME?</v>
      </c>
      <c r="AZ67" s="124" t="e">
        <f ca="1">IF(tbl_coded[[#This Row],[ISIN]]="","",IF(OR(_xll.BDP($B67&amp;" Corp",AZ$1)="#N/A N/A"),"--",_xll.BDP($B67&amp;" Corp",AZ$1)))</f>
        <v>#NAME?</v>
      </c>
      <c r="BA67" s="124" t="e">
        <f ca="1">IF(tbl_coded[[#This Row],[ISIN]]="","",IF(OR(_xll.BDP($B67&amp;" Corp",BA$1)="#N/A N/A"),"--",_xll.BDP($B67&amp;" Corp",BA$1)))</f>
        <v>#NAME?</v>
      </c>
      <c r="BB67" s="124" t="e">
        <f ca="1">IF(tbl_coded[[#This Row],[ISIN]]="","",IF(OR(_xll.BDP($B67&amp;" Corp",BB$1)="#N/A N/A"),"--",_xll.BDP($B67&amp;" Corp",BB$1)))</f>
        <v>#NAME?</v>
      </c>
      <c r="BC67" s="124" t="e">
        <f ca="1">IF(tbl_coded[[#This Row],[ISIN]]="","",IF(OR(_xll.BDP($B67&amp;" Corp",BC$1)="#N/A Field Not Applicable"),"--",_xll.BDP($B67&amp;" Corp",BC$1)))</f>
        <v>#NAME?</v>
      </c>
      <c r="BD67" s="124" t="e">
        <f ca="1">IF(tbl_coded[[#This Row],[ISIN]]="","",IF(OR(_xll.BDP($B67&amp;" Corp",BD$1)="#N/A Field Not Applicable"),"--",_xll.BDP($B67&amp;" Corp",BD$1)))</f>
        <v>#NAME?</v>
      </c>
      <c r="BE67" s="124" t="e">
        <f ca="1">IF(tbl_coded[[#This Row],[ISIN]]="","",IF(OR(_xll.BDP($B67&amp;" Corp",BE$1)="#N/A Field Not Applicable"),"--",_xll.BDP($B67&amp;" Corp",BE$1)))</f>
        <v>#NAME?</v>
      </c>
      <c r="BF67" s="124" t="e">
        <f ca="1">IF(tbl_coded[[#This Row],[ISIN]]="","",IF(OR(_xll.BDP($B67&amp;" Corp",BF$1)="#N/A Field Not Applicable"),"--",_xll.BDP($B67&amp;" Corp",BF$1)))</f>
        <v>#NAME?</v>
      </c>
      <c r="BG67" s="124" t="e">
        <f ca="1">IF(tbl_coded[[#This Row],[ISIN]]="","",IF(OR(_xll.BDP($B67&amp;" Corp",BG$1)="#N/A Field Not Applicable"),"--",IF(_xll.BDP($B67&amp;" Corp",BG$1)="#N/A N/A","N",_xll.BDP($B67&amp;" Corp",BG$1))))</f>
        <v>#NAME?</v>
      </c>
      <c r="BH67" s="124" t="e">
        <f ca="1">IF(tbl_coded[[#This Row],[ISIN]]="","",IF(OR(_xll.BDP($B67&amp;" Corp",BH$1)="#N/A N/A"),"",_xll.BDP($B67&amp;" Corp",BH$1)))</f>
        <v>#NAME?</v>
      </c>
      <c r="BI67" s="124" t="e">
        <f ca="1">IF(tbl_coded[[#This Row],[ISIN]]="","",IF(OR(tbl_coded[[#This Row],[Parent company tiker]]=""),"",IF(_xll.BDP(tbl_coded[[#This Row],[Parent company tiker]]&amp;" Equity",BI$1)="#N/A N/A","--",_xll.BDP(tbl_coded[[#This Row],[Parent company tiker]]&amp;" Equity",BI$1))))</f>
        <v>#NAME?</v>
      </c>
      <c r="BJ67" s="124" t="e">
        <f ca="1">IF(tbl_coded[[#This Row],[ISIN]]="","",IF(OR(tbl_coded[[#This Row],[Parent company tiker]]=""),"",IF(_xll.BDP(tbl_coded[[#This Row],[Parent company tiker]]&amp;" Equity",BJ$1)="#N/A N/A","--",_xll.BDP(tbl_coded[[#This Row],[Parent company tiker]]&amp;" Equity",BJ$1))))</f>
        <v>#NAME?</v>
      </c>
      <c r="BK67" s="124" t="e">
        <f ca="1">IF(tbl_coded[[#This Row],[ISIN]]="","",IF(OR(tbl_coded[[#This Row],[Parent company tiker]]=""),"",IF(_xll.BDP(tbl_coded[[#This Row],[Parent company tiker]]&amp;" Equity",BK$1)="#N/A N/A","--",_xll.BDP(tbl_coded[[#This Row],[Parent company tiker]]&amp;" Equity",BK$1))))</f>
        <v>#NAME?</v>
      </c>
      <c r="BL67" s="124" t="e">
        <f ca="1">IF(tbl_coded[[#This Row],[ISIN]]="","",IF(OR(tbl_coded[[#This Row],[Parent company tiker]]=""),"",IF(_xll.BDP(tbl_coded[[#This Row],[Parent company tiker]]&amp;" Equity",BL$1)="#N/A N/A","--",_xll.BDP(tbl_coded[[#This Row],[Parent company tiker]]&amp;" Equity",BL$1))))</f>
        <v>#NAME?</v>
      </c>
      <c r="BM6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7" s="124" t="e">
        <f ca="1">IF(tbl_coded[[#This Row],[Column9]]&lt;&gt;"--",tbl_coded[[#This Row],[G''tor rating]],IF(tbl_coded[[#This Row],[KPW Name]]&lt;&gt;"",tbl_coded[[#This Row],[KPW Rating]],IF(tbl_coded[[#This Row],[Parent company tiker]]&lt;&gt;"",tbl_coded[[#This Row],[parent评级]],tbl_coded[[#This Row],[Issuer rating]])))</f>
        <v>#NAME?</v>
      </c>
      <c r="BO67" s="159" t="str">
        <f ca="1">IFERROR(IF(tbl_coded[[#This Row],[GREEN]]="Y","GREEN",IF(tbl_coded[[#This Row],[SUSTAINABLE]]="Y","SUSTAINABLE",IF(tbl_coded[[#This Row],[SOCIAL]]="Y","SOCIAL",IF(tbl_coded[[#This Row],[Sustainable linked]]="Y","SUSTAINABLE LINKED"," ")))),"")</f>
        <v/>
      </c>
    </row>
    <row r="68" spans="1:67" ht="15" customHeight="1">
      <c r="A68" s="119">
        <v>66</v>
      </c>
      <c r="B68" s="120" t="str">
        <f>IF(美元债一级!$C$4:$C$1048576&lt;&gt;"",美元债一级!C69,"")</f>
        <v>XS2667297233</v>
      </c>
      <c r="C68" s="124" t="e">
        <f ca="1">IF(tbl_coded[[#This Row],[ISIN]]="","",IF(tbl_coded[[#This Row],[Index]]&gt;$A$1,"",IF(_xll.BDP($B68&amp;" Corp",C$1)="#N/A N/A","",_xll.BDP($B68&amp;" Corp",C$1))))</f>
        <v>#NAME?</v>
      </c>
      <c r="D68" s="124" t="e">
        <f ca="1">IF(tbl_coded[[#This Row],[ISIN]]="","",IF(_xll.BDP($B68&amp;" Corp",D$1)="#N/A N/A","",_xll.BDP($B68&amp;" Corp",D$1)))</f>
        <v>#NAME?</v>
      </c>
      <c r="E68" s="124" t="e">
        <f ca="1">IF(tbl_coded[[#This Row],[ISIN]]="","",IF(_xll.BDP($B68&amp;" Corp",E$1)="#N/A N/A","--",_xll.BDP($B68&amp;" Corp",E$1)))</f>
        <v>#NAME?</v>
      </c>
      <c r="F68" s="124" t="e">
        <f ca="1">IF(tbl_coded[[#This Row],[ISIN]]="","",IF(_xll.BDS($B68&amp;" Corp",F$1)="#N/A Field Not Applicable","",_xll.BDS($B68&amp;" Corp",F$1)))</f>
        <v>#NAME?</v>
      </c>
      <c r="G68" s="124" t="e">
        <f ca="1">IF(tbl_coded[[#This Row],[ISIN]]="","",IF(_xll.BDP($F68&amp;" CompanyID",G$1)="#N/A Invalid Security","",_xll.BDP($F68&amp;" CompanyID",G$1)))</f>
        <v>#NAME?</v>
      </c>
      <c r="H68" s="124" t="e">
        <f ca="1">IF(tbl_coded[[#This Row],[ISIN]]="","",IF(_xll.BDP($B68&amp;" Corp",H$1)="#N/A N/A","--",_xll.BDP($B68&amp;" Corp",H$1)))</f>
        <v>#NAME?</v>
      </c>
      <c r="I68" s="124" t="e">
        <f ca="1">IF(tbl_coded[[#This Row],[ISIN]]="","",IF(_xll.BDP($B68&amp;" Corp",I$1)="#N/A N/A","--",_xll.BDP($B68&amp;" Corp",I$1)))</f>
        <v>#NAME?</v>
      </c>
      <c r="J68" s="124" t="e">
        <f ca="1">IF(tbl_coded[[#This Row],[ISIN]]="","",IF(_xll.BDP($B68&amp;" Corp",J$1)="#N/A N/A","--",_xll.BDP($B68&amp;" Corp",J$1)))</f>
        <v>#NAME?</v>
      </c>
      <c r="K68" s="124" t="e">
        <f ca="1">IF(tbl_coded[[#This Row],[ISIN]]="","",IF(_xll.BDP($B68&amp;" Corp",K$1)="#N/A N/A","--",_xll.BDP($B68&amp;" Corp",K$1)))</f>
        <v>#NAME?</v>
      </c>
      <c r="L68" s="124" t="e">
        <f ca="1">IF(tbl_coded[[#This Row],[ISIN]]="","",IF(_xll.BDP($B68&amp;" Corp",L$1)="#N/A N/A","--",_xll.BDP($B68&amp;" Corp",L$1)))</f>
        <v>#NAME?</v>
      </c>
      <c r="M68" s="124" t="e">
        <f ca="1">IF(tbl_coded[[#This Row],[ISIN]]="","",IF(_xll.BDP($B68&amp;" Corp",M$1)="#N/A N/A","--",_xll.BDP($B68&amp;" Corp",M$1)))</f>
        <v>#NAME?</v>
      </c>
      <c r="N68" s="124" t="e">
        <f ca="1">IF(tbl_coded[[#This Row],[ISIN]]="","",IF(_xll.BDP($B68&amp;" Corp",N$1)="#N/A N/A","--",_xll.BDP($B68&amp;" Corp",N$1)))</f>
        <v>#NAME?</v>
      </c>
      <c r="O68" s="124" t="e">
        <f ca="1">IF(tbl_coded[[#This Row],[ISIN]]="","",IF(_xll.BDP($B68&amp;" Corp",O$1)="#N/A N/A","--",_xll.BDP($B68&amp;" Corp",O$1)))</f>
        <v>#NAME?</v>
      </c>
      <c r="P68" s="124" t="e">
        <f ca="1">IF(tbl_coded[[#This Row],[ISIN]]="","",IF(_xll.BDP($B68&amp;" Corp",P$1)="#N/A N/A","--",_xll.BDP($B68&amp;" Corp",P$1)))</f>
        <v>#NAME?</v>
      </c>
      <c r="Q6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8" s="124" t="e">
        <f ca="1">IF(tbl_coded[[#This Row],[ISIN]]="","",IF(OR(_xll.BDP($B68&amp;" Corp",R$1)="#N/A N/A",_xll.BDP($B68&amp;" Corp",R$1)="#N/A Invalid Security",_xll.BDP($B68&amp;" Corp",R$1)="#N/A Field Not Applicable"),"--",_xll.BDP($B68&amp;" Corp",R$1)))</f>
        <v>#NAME?</v>
      </c>
      <c r="S68" s="124" t="e">
        <f ca="1">IF(tbl_coded[[#This Row],[ISIN]]="","",IF(OR(_xll.BDP($R68&amp;" Equity",S$1)="#N/A N/A",_xll.BDP($R68&amp;" Equity",S$1)="#N/A Invalid Security"),"--",_xll.BDP($R68&amp;" Equity",S$1)))</f>
        <v>#NAME?</v>
      </c>
      <c r="T68" s="124" t="e">
        <f ca="1">IF(tbl_coded[[#This Row],[ISIN]]="","",IF(OR(_xll.BDP($R68&amp;" Equity",T$1)="#N/A N/A",_xll.BDP($R68&amp;" Equity",T$1)="#N/A Invalid Security"),"--",_xll.BDP($R68&amp;" Equity",T$1)))</f>
        <v>#NAME?</v>
      </c>
      <c r="U68" s="124" t="e">
        <f ca="1">IF(tbl_coded[[#This Row],[ISIN]]="","",IF(OR(_xll.BDP($R68&amp;" Equity",U$1)="#N/A N/A",_xll.BDP($R68&amp;" Equity",U$1)="#N/A Invalid Security"),"--",_xll.BDP($R68&amp;" Equity",U$1)))</f>
        <v>#NAME?</v>
      </c>
      <c r="V68" s="124" t="e">
        <f ca="1">IF(tbl_coded[[#This Row],[ISIN]]="","",IF(OR(_xll.BDP($R68&amp;" Equity",V$1)="#N/A N/A",_xll.BDP($R68&amp;" Equity",V$1)="#N/A Invalid Security"),"--",_xll.BDP($R68&amp;" Equity",V$1)))</f>
        <v>#NAME?</v>
      </c>
      <c r="W68" s="124" t="e">
        <f ca="1">IF(tbl_coded[[#This Row],[ISIN]]="","",IF(OR(_xll.BDP($R68&amp;" Equity",W$1)="#N/A N/A",_xll.BDP($R68&amp;" Equity",W$1)="#N/A Invalid Security"),"--",_xll.BDP($R68&amp;" Equity",W$1)))</f>
        <v>#NAME?</v>
      </c>
      <c r="X68" s="124" t="e">
        <f ca="1">IF(tbl_coded[[#This Row],[ISIN]]="","",IF(OR(_xll.BDP($R68&amp;" Equity",X$1)="#N/A N/A",_xll.BDP($R68&amp;" Equity",X$1)="#N/A Invalid Security"),"--",_xll.BDP($R68&amp;" Equity",X$1)))</f>
        <v>#NAME?</v>
      </c>
      <c r="Y6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8" s="124" t="str">
        <f ca="1">IF(tbl_coded[[#This Row],[ISIN]]="","",IF(ISNUMBER(_xll.BDP(B68&amp;" Corp",Z$1)),_xll.BDP(B68&amp;" Corp",Z$1),""))</f>
        <v/>
      </c>
      <c r="AA68" s="124" t="str">
        <f ca="1">IF(tbl_coded[[#This Row],[ISIN]]="","",IF(ISNUMBER(_xll.BDP(B68&amp;" Corp",AA$1)),_xll.BDP(B68&amp;" Corp",AA$1),""))</f>
        <v/>
      </c>
      <c r="AB68" s="124" t="str">
        <f ca="1">IF(tbl_coded[[#This Row],[ISIN]]="","",IF(ISNUMBER(_xll.BDP(B68&amp;" Corp",AB$1)),_xll.BDP(B68&amp;" Corp",AB$1),""))</f>
        <v/>
      </c>
      <c r="AC68" s="124" t="str">
        <f ca="1">IF(tbl_coded[[#This Row],[ISIN]]="","",IF(ISNUMBER(_xll.BDP(B68&amp;" Corp",AC$1)),_xll.BDP(B68&amp;" Corp",AC$1),""))</f>
        <v/>
      </c>
      <c r="AD68" s="124" t="e">
        <f ca="1">IF(tbl_coded[[#This Row],[ISIN]]="","",IF((_xll.BDP(B68&amp;" Corp",AD$1))="#N/A Field Not Applicable","",_xll.BDP(B68&amp;" Corp",AD$1)))</f>
        <v>#NAME?</v>
      </c>
      <c r="AE68" s="124" t="e">
        <f ca="1">IF(tbl_coded[[#This Row],[ISIN]]="","",IF((_xll.BDP(B68&amp;" Corp",AE$1))="#N/A N/A","--",_xll.BDP(B68&amp;" Corp",AE$1)))</f>
        <v>#NAME?</v>
      </c>
      <c r="AF68" s="124" t="e">
        <f ca="1">IF(tbl_coded[[#This Row],[ISIN]]="","",IF(IFERROR(MATCH(H68,rtg_num[Moody''s],0)&gt;10,0),"HY",IF(IFERROR(MATCH(I68,rtg_num[S&amp;P],0)&gt;10,0),"HY",IF(IFERROR(MATCH(J68,rtg_num[Fitch],0)&gt;10,0),"HY",IF(H68&amp;I68&amp;J68="------","NR",IF(IFERROR(FIND("#N/A",Coded!H68),0)&amp;IFERROR(FIND("#N/A",Coded!H68),0)&amp;IFERROR(FIND("#N/A",Coded!H68),0)&lt;&gt;"000",IF(INDEX(美元债一级!$O:$O,MATCH(tbl_coded[[#This Row],[ISIN]],美元债一级!$I:$I,0))="--/--/--","NR","IG"),"IG"))))))</f>
        <v>#NAME?</v>
      </c>
      <c r="AG6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8" s="125" t="e">
        <f ca="1">IF(tbl_coded[[#This Row],[ISIN]]="","",IF(_xll.BDP($B68&amp;" Corp",AI$1)="#N/A N/A","--",_xll.BDP($B68&amp;" Corp",AI$1)))</f>
        <v>#NAME?</v>
      </c>
      <c r="AJ68" s="122" t="e">
        <f ca="1">IF(tbl_coded[[#This Row],[ISIN]]="","",IF(OR(_xll.BDP(_xll.BDP(tbl_coded[[#This Row],[ISIN]]&amp;" Corp", "ISSUER_EQUITY_TICKER")&amp;" Equity",AJ$1)="#N/A N/A"),"--",_xll.BDP(_xll.BDP(tbl_coded[[#This Row],[ISIN]]&amp;" Corp", "ISSUER_EQUITY_TICKER")&amp;" Equity",AJ$1)))</f>
        <v>#NAME?</v>
      </c>
      <c r="AK6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24" t="e">
        <f ca="1">IF(tbl_coded[[#This Row],[ISIN]]="","",IF(OR(_xll.BDP(_xll.BDP(tbl_coded[[#This Row],[ISIN]]&amp;" Corp", "ISSUER_EQUITY_TICKER")&amp;" Equity",AL$1)="#N/A N/A"),"--",_xll.BDP(_xll.BDP(tbl_coded[[#This Row],[ISIN]]&amp;" Corp", "ISSUER_EQUITY_TICKER")&amp;" Equity",AL$1)))</f>
        <v>#NAME?</v>
      </c>
      <c r="AM68" s="124" t="e">
        <f ca="1">IF(tbl_coded[[#This Row],[ISIN]]="","",IF(_xll.BDS($B68&amp;" Corp",AM$1)="#N/A Field Not Applicable","",_xll.BDS($B68&amp;" Corp",AM$1)))</f>
        <v>#NAME?</v>
      </c>
      <c r="AN68" s="124" t="e">
        <f ca="1">IF(tbl_coded[[#This Row],[ISIN]]="","",IF(_xll.BDP(tbl_coded[[#This Row],[KPW Provider BBID]]&amp;" CompanyID","NAME")="#N/A Invalid Security","",_xll.BDP(tbl_coded[[#This Row],[KPW Provider BBID]]&amp;" CompanyID","NAME")))</f>
        <v>#NAME?</v>
      </c>
      <c r="AO68" s="124" t="e">
        <f ca="1">IF(tbl_coded[[#This Row],[ISIN]]="","",IF(_xll.BDP(tbl_coded[[#This Row],[KPW Provider BBID]]&amp;" CompanyID",$AO$1)="#N/A Invalid Security","--",IF(_xll.BDP(tbl_coded[[#This Row],[KPW Provider BBID]]&amp;" CompanyID",$AO$1)="#N/A N/A","--",_xll.BDP(tbl_coded[[#This Row],[KPW Provider BBID]]&amp;" CompanyID",$AO$1))))</f>
        <v>#NAME?</v>
      </c>
      <c r="AP68" s="124" t="e">
        <f ca="1">IF(tbl_coded[[#This Row],[ISIN]]="","",IF(_xll.BDP(tbl_coded[[#This Row],[KPW Provider BBID]]&amp;" CompanyID",$AP$1)="#N/A Invalid Security","--",IF(_xll.BDP(tbl_coded[[#This Row],[KPW Provider BBID]]&amp;" CompanyID",$AP$1)="#N/A N/A","--",_xll.BDP(tbl_coded[[#This Row],[KPW Provider BBID]]&amp;" CompanyID",$AP$1))))</f>
        <v>#NAME?</v>
      </c>
      <c r="AQ68" s="124" t="e">
        <f ca="1">IF(tbl_coded[[#This Row],[ISIN]]="","",IF(_xll.BDP(tbl_coded[[#This Row],[KPW Provider BBID]]&amp;" CompanyID",$AQ$1)="#N/A Invalid Security","--",IF(_xll.BDP(tbl_coded[[#This Row],[KPW Provider BBID]]&amp;" CompanyID",$AQ$1)="#N/A N/A","--",_xll.BDP(tbl_coded[[#This Row],[KPW Provider BBID]]&amp;" CompanyID",$AQ$1))))</f>
        <v>#NAME?</v>
      </c>
      <c r="AR68" s="124" t="e">
        <f ca="1">IF(tbl_coded[[#This Row],[ISIN]]="","",tbl_coded[[#This Row],[穆迪KPW评级]]&amp;"/"&amp;tbl_coded[[#This Row],[SPKPW评级]]&amp;"/"&amp;tbl_coded[[#This Row],[FITCHKPW评级]])</f>
        <v>#NAME?</v>
      </c>
      <c r="AS68" s="124" t="e">
        <f ca="1">IF(tbl_coded[[#This Row],[ISIN]]="","",IF(OR(_xll.BDP($B68&amp;" Corp",AS$1)="#N/A N/A"),"--",_xll.BDP($B68&amp;" Corp",AS$1)))</f>
        <v>#NAME?</v>
      </c>
      <c r="AT68" s="124" t="e">
        <f ca="1">IF(tbl_coded[[#This Row],[ISIN]]="","",IF(_xll.BDS($B68&amp;" Corp",AT$1)="#N/A Field Not Applicable","",_xll.BDS($B68&amp;" Corp",AT$1)))</f>
        <v>#NAME?</v>
      </c>
      <c r="AU68" s="124" t="e">
        <f ca="1">IF(tbl_coded[[#This Row],[SBLC Provider BBID]]="","",_xll.BDP(tbl_coded[[#This Row],[SBLC Provider BBID]]&amp;" CompanyID","NAME"))</f>
        <v>#NAME?</v>
      </c>
      <c r="AV68" s="124" t="e">
        <f ca="1">IF(tbl_coded[[#This Row],[ISIN]]="","",IF(OR(_xll.BDP($B68&amp;" Corp",AV$1)="#N/A N/A"),"--",TEXT(_xll.BDP($B68&amp;" Corp",AV$1),"yyyy/mm/dd")))</f>
        <v>#NAME?</v>
      </c>
      <c r="AW68" s="124" t="e">
        <f ca="1">IF(tbl_coded[[#This Row],[ISIN]]="","",IF(OR(_xll.BDP($B68&amp;" Corp",AW$1)="#N/A N/A"),"--",TEXT(_xll.BDP($B68&amp;" Corp",AW$1),"yyyy/mm/dd")))</f>
        <v>#NAME?</v>
      </c>
      <c r="AX68" s="124" t="e">
        <f ca="1">IF(tbl_coded[[#This Row],[ISIN]]="","",IF(OR(_xll.BDP($B68&amp;" Corp",AX$1)="#N/A N/A"),"--",TEXT(_xll.BDP($B68&amp;" Corp",AX$1),"yyyy/mm/dd")))</f>
        <v>#NAME?</v>
      </c>
      <c r="AY68" s="124" t="e">
        <f ca="1">IF(tbl_coded[[#This Row],[ISIN]]="","",IF(OR(_xll.BDP($B68&amp;" Corp",AY$1)="#N/A Field Not Applicable"),"--",TEXT(_xll.BDP($B68&amp;" Corp",AY$1),"yyyy/mm/dd")))</f>
        <v>#NAME?</v>
      </c>
      <c r="AZ68" s="124" t="e">
        <f ca="1">IF(tbl_coded[[#This Row],[ISIN]]="","",IF(OR(_xll.BDP($B68&amp;" Corp",AZ$1)="#N/A N/A"),"--",_xll.BDP($B68&amp;" Corp",AZ$1)))</f>
        <v>#NAME?</v>
      </c>
      <c r="BA68" s="124" t="e">
        <f ca="1">IF(tbl_coded[[#This Row],[ISIN]]="","",IF(OR(_xll.BDP($B68&amp;" Corp",BA$1)="#N/A N/A"),"--",_xll.BDP($B68&amp;" Corp",BA$1)))</f>
        <v>#NAME?</v>
      </c>
      <c r="BB68" s="124" t="e">
        <f ca="1">IF(tbl_coded[[#This Row],[ISIN]]="","",IF(OR(_xll.BDP($B68&amp;" Corp",BB$1)="#N/A N/A"),"--",_xll.BDP($B68&amp;" Corp",BB$1)))</f>
        <v>#NAME?</v>
      </c>
      <c r="BC68" s="124" t="e">
        <f ca="1">IF(tbl_coded[[#This Row],[ISIN]]="","",IF(OR(_xll.BDP($B68&amp;" Corp",BC$1)="#N/A Field Not Applicable"),"--",_xll.BDP($B68&amp;" Corp",BC$1)))</f>
        <v>#NAME?</v>
      </c>
      <c r="BD68" s="124" t="e">
        <f ca="1">IF(tbl_coded[[#This Row],[ISIN]]="","",IF(OR(_xll.BDP($B68&amp;" Corp",BD$1)="#N/A Field Not Applicable"),"--",_xll.BDP($B68&amp;" Corp",BD$1)))</f>
        <v>#NAME?</v>
      </c>
      <c r="BE68" s="124" t="e">
        <f ca="1">IF(tbl_coded[[#This Row],[ISIN]]="","",IF(OR(_xll.BDP($B68&amp;" Corp",BE$1)="#N/A Field Not Applicable"),"--",_xll.BDP($B68&amp;" Corp",BE$1)))</f>
        <v>#NAME?</v>
      </c>
      <c r="BF68" s="124" t="e">
        <f ca="1">IF(tbl_coded[[#This Row],[ISIN]]="","",IF(OR(_xll.BDP($B68&amp;" Corp",BF$1)="#N/A Field Not Applicable"),"--",_xll.BDP($B68&amp;" Corp",BF$1)))</f>
        <v>#NAME?</v>
      </c>
      <c r="BG68" s="124" t="e">
        <f ca="1">IF(tbl_coded[[#This Row],[ISIN]]="","",IF(OR(_xll.BDP($B68&amp;" Corp",BG$1)="#N/A Field Not Applicable"),"--",IF(_xll.BDP($B68&amp;" Corp",BG$1)="#N/A N/A","N",_xll.BDP($B68&amp;" Corp",BG$1))))</f>
        <v>#NAME?</v>
      </c>
      <c r="BH68" s="124" t="e">
        <f ca="1">IF(tbl_coded[[#This Row],[ISIN]]="","",IF(OR(_xll.BDP($B68&amp;" Corp",BH$1)="#N/A N/A"),"",_xll.BDP($B68&amp;" Corp",BH$1)))</f>
        <v>#NAME?</v>
      </c>
      <c r="BI68" s="124" t="e">
        <f ca="1">IF(tbl_coded[[#This Row],[ISIN]]="","",IF(OR(tbl_coded[[#This Row],[Parent company tiker]]=""),"",IF(_xll.BDP(tbl_coded[[#This Row],[Parent company tiker]]&amp;" Equity",BI$1)="#N/A N/A","--",_xll.BDP(tbl_coded[[#This Row],[Parent company tiker]]&amp;" Equity",BI$1))))</f>
        <v>#NAME?</v>
      </c>
      <c r="BJ68" s="124" t="e">
        <f ca="1">IF(tbl_coded[[#This Row],[ISIN]]="","",IF(OR(tbl_coded[[#This Row],[Parent company tiker]]=""),"",IF(_xll.BDP(tbl_coded[[#This Row],[Parent company tiker]]&amp;" Equity",BJ$1)="#N/A N/A","--",_xll.BDP(tbl_coded[[#This Row],[Parent company tiker]]&amp;" Equity",BJ$1))))</f>
        <v>#NAME?</v>
      </c>
      <c r="BK68" s="124" t="e">
        <f ca="1">IF(tbl_coded[[#This Row],[ISIN]]="","",IF(OR(tbl_coded[[#This Row],[Parent company tiker]]=""),"",IF(_xll.BDP(tbl_coded[[#This Row],[Parent company tiker]]&amp;" Equity",BK$1)="#N/A N/A","--",_xll.BDP(tbl_coded[[#This Row],[Parent company tiker]]&amp;" Equity",BK$1))))</f>
        <v>#NAME?</v>
      </c>
      <c r="BL68" s="124" t="e">
        <f ca="1">IF(tbl_coded[[#This Row],[ISIN]]="","",IF(OR(tbl_coded[[#This Row],[Parent company tiker]]=""),"",IF(_xll.BDP(tbl_coded[[#This Row],[Parent company tiker]]&amp;" Equity",BL$1)="#N/A N/A","--",_xll.BDP(tbl_coded[[#This Row],[Parent company tiker]]&amp;" Equity",BL$1))))</f>
        <v>#NAME?</v>
      </c>
      <c r="BM6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8" s="124" t="e">
        <f ca="1">IF(tbl_coded[[#This Row],[Column9]]&lt;&gt;"--",tbl_coded[[#This Row],[G''tor rating]],IF(tbl_coded[[#This Row],[KPW Name]]&lt;&gt;"",tbl_coded[[#This Row],[KPW Rating]],IF(tbl_coded[[#This Row],[Parent company tiker]]&lt;&gt;"",tbl_coded[[#This Row],[parent评级]],tbl_coded[[#This Row],[Issuer rating]])))</f>
        <v>#NAME?</v>
      </c>
      <c r="BO68" s="159" t="str">
        <f ca="1">IFERROR(IF(tbl_coded[[#This Row],[GREEN]]="Y","GREEN",IF(tbl_coded[[#This Row],[SUSTAINABLE]]="Y","SUSTAINABLE",IF(tbl_coded[[#This Row],[SOCIAL]]="Y","SOCIAL",IF(tbl_coded[[#This Row],[Sustainable linked]]="Y","SUSTAINABLE LINKED"," ")))),"")</f>
        <v/>
      </c>
    </row>
    <row r="69" spans="1:67" ht="15" customHeight="1">
      <c r="A69" s="119">
        <v>67</v>
      </c>
      <c r="B69" s="120" t="str">
        <f>IF(美元债一级!$C$4:$C$1048576&lt;&gt;"",美元债一级!C70,"")</f>
        <v>XS2667302413</v>
      </c>
      <c r="C69" s="124" t="e">
        <f ca="1">IF(tbl_coded[[#This Row],[ISIN]]="","",IF(tbl_coded[[#This Row],[Index]]&gt;$A$1,"",IF(_xll.BDP($B69&amp;" Corp",C$1)="#N/A N/A","",_xll.BDP($B69&amp;" Corp",C$1))))</f>
        <v>#NAME?</v>
      </c>
      <c r="D69" s="124" t="e">
        <f ca="1">IF(tbl_coded[[#This Row],[ISIN]]="","",IF(_xll.BDP($B69&amp;" Corp",D$1)="#N/A N/A","",_xll.BDP($B69&amp;" Corp",D$1)))</f>
        <v>#NAME?</v>
      </c>
      <c r="E69" s="124" t="e">
        <f ca="1">IF(tbl_coded[[#This Row],[ISIN]]="","",IF(_xll.BDP($B69&amp;" Corp",E$1)="#N/A N/A","--",_xll.BDP($B69&amp;" Corp",E$1)))</f>
        <v>#NAME?</v>
      </c>
      <c r="F69" s="124" t="e">
        <f ca="1">IF(tbl_coded[[#This Row],[ISIN]]="","",IF(_xll.BDS($B69&amp;" Corp",F$1)="#N/A Field Not Applicable","",_xll.BDS($B69&amp;" Corp",F$1)))</f>
        <v>#NAME?</v>
      </c>
      <c r="G69" s="124" t="e">
        <f ca="1">IF(tbl_coded[[#This Row],[ISIN]]="","",IF(_xll.BDP($F69&amp;" CompanyID",G$1)="#N/A Invalid Security","",_xll.BDP($F69&amp;" CompanyID",G$1)))</f>
        <v>#NAME?</v>
      </c>
      <c r="H69" s="124" t="e">
        <f ca="1">IF(tbl_coded[[#This Row],[ISIN]]="","",IF(_xll.BDP($B69&amp;" Corp",H$1)="#N/A N/A","--",_xll.BDP($B69&amp;" Corp",H$1)))</f>
        <v>#NAME?</v>
      </c>
      <c r="I69" s="124" t="e">
        <f ca="1">IF(tbl_coded[[#This Row],[ISIN]]="","",IF(_xll.BDP($B69&amp;" Corp",I$1)="#N/A N/A","--",_xll.BDP($B69&amp;" Corp",I$1)))</f>
        <v>#NAME?</v>
      </c>
      <c r="J69" s="124" t="e">
        <f ca="1">IF(tbl_coded[[#This Row],[ISIN]]="","",IF(_xll.BDP($B69&amp;" Corp",J$1)="#N/A N/A","--",_xll.BDP($B69&amp;" Corp",J$1)))</f>
        <v>#NAME?</v>
      </c>
      <c r="K69" s="124" t="e">
        <f ca="1">IF(tbl_coded[[#This Row],[ISIN]]="","",IF(_xll.BDP($B69&amp;" Corp",K$1)="#N/A N/A","--",_xll.BDP($B69&amp;" Corp",K$1)))</f>
        <v>#NAME?</v>
      </c>
      <c r="L69" s="124" t="e">
        <f ca="1">IF(tbl_coded[[#This Row],[ISIN]]="","",IF(_xll.BDP($B69&amp;" Corp",L$1)="#N/A N/A","--",_xll.BDP($B69&amp;" Corp",L$1)))</f>
        <v>#NAME?</v>
      </c>
      <c r="M69" s="124" t="e">
        <f ca="1">IF(tbl_coded[[#This Row],[ISIN]]="","",IF(_xll.BDP($B69&amp;" Corp",M$1)="#N/A N/A","--",_xll.BDP($B69&amp;" Corp",M$1)))</f>
        <v>#NAME?</v>
      </c>
      <c r="N69" s="124" t="e">
        <f ca="1">IF(tbl_coded[[#This Row],[ISIN]]="","",IF(_xll.BDP($B69&amp;" Corp",N$1)="#N/A N/A","--",_xll.BDP($B69&amp;" Corp",N$1)))</f>
        <v>#NAME?</v>
      </c>
      <c r="O69" s="124" t="e">
        <f ca="1">IF(tbl_coded[[#This Row],[ISIN]]="","",IF(_xll.BDP($B69&amp;" Corp",O$1)="#N/A N/A","--",_xll.BDP($B69&amp;" Corp",O$1)))</f>
        <v>#NAME?</v>
      </c>
      <c r="P69" s="124" t="e">
        <f ca="1">IF(tbl_coded[[#This Row],[ISIN]]="","",IF(_xll.BDP($B69&amp;" Corp",P$1)="#N/A N/A","--",_xll.BDP($B69&amp;" Corp",P$1)))</f>
        <v>#NAME?</v>
      </c>
      <c r="Q6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9" s="124" t="e">
        <f ca="1">IF(tbl_coded[[#This Row],[ISIN]]="","",IF(OR(_xll.BDP($B69&amp;" Corp",R$1)="#N/A N/A",_xll.BDP($B69&amp;" Corp",R$1)="#N/A Invalid Security",_xll.BDP($B69&amp;" Corp",R$1)="#N/A Field Not Applicable"),"--",_xll.BDP($B69&amp;" Corp",R$1)))</f>
        <v>#NAME?</v>
      </c>
      <c r="S69" s="124" t="e">
        <f ca="1">IF(tbl_coded[[#This Row],[ISIN]]="","",IF(OR(_xll.BDP($R69&amp;" Equity",S$1)="#N/A N/A",_xll.BDP($R69&amp;" Equity",S$1)="#N/A Invalid Security"),"--",_xll.BDP($R69&amp;" Equity",S$1)))</f>
        <v>#NAME?</v>
      </c>
      <c r="T69" s="124" t="e">
        <f ca="1">IF(tbl_coded[[#This Row],[ISIN]]="","",IF(OR(_xll.BDP($R69&amp;" Equity",T$1)="#N/A N/A",_xll.BDP($R69&amp;" Equity",T$1)="#N/A Invalid Security"),"--",_xll.BDP($R69&amp;" Equity",T$1)))</f>
        <v>#NAME?</v>
      </c>
      <c r="U69" s="124" t="e">
        <f ca="1">IF(tbl_coded[[#This Row],[ISIN]]="","",IF(OR(_xll.BDP($R69&amp;" Equity",U$1)="#N/A N/A",_xll.BDP($R69&amp;" Equity",U$1)="#N/A Invalid Security"),"--",_xll.BDP($R69&amp;" Equity",U$1)))</f>
        <v>#NAME?</v>
      </c>
      <c r="V69" s="124" t="e">
        <f ca="1">IF(tbl_coded[[#This Row],[ISIN]]="","",IF(OR(_xll.BDP($R69&amp;" Equity",V$1)="#N/A N/A",_xll.BDP($R69&amp;" Equity",V$1)="#N/A Invalid Security"),"--",_xll.BDP($R69&amp;" Equity",V$1)))</f>
        <v>#NAME?</v>
      </c>
      <c r="W69" s="124" t="e">
        <f ca="1">IF(tbl_coded[[#This Row],[ISIN]]="","",IF(OR(_xll.BDP($R69&amp;" Equity",W$1)="#N/A N/A",_xll.BDP($R69&amp;" Equity",W$1)="#N/A Invalid Security"),"--",_xll.BDP($R69&amp;" Equity",W$1)))</f>
        <v>#NAME?</v>
      </c>
      <c r="X69" s="124" t="e">
        <f ca="1">IF(tbl_coded[[#This Row],[ISIN]]="","",IF(OR(_xll.BDP($R69&amp;" Equity",X$1)="#N/A N/A",_xll.BDP($R69&amp;" Equity",X$1)="#N/A Invalid Security"),"--",_xll.BDP($R69&amp;" Equity",X$1)))</f>
        <v>#NAME?</v>
      </c>
      <c r="Y6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9" s="124" t="str">
        <f ca="1">IF(tbl_coded[[#This Row],[ISIN]]="","",IF(ISNUMBER(_xll.BDP(B69&amp;" Corp",Z$1)),_xll.BDP(B69&amp;" Corp",Z$1),""))</f>
        <v/>
      </c>
      <c r="AA69" s="124" t="str">
        <f ca="1">IF(tbl_coded[[#This Row],[ISIN]]="","",IF(ISNUMBER(_xll.BDP(B69&amp;" Corp",AA$1)),_xll.BDP(B69&amp;" Corp",AA$1),""))</f>
        <v/>
      </c>
      <c r="AB69" s="124" t="str">
        <f ca="1">IF(tbl_coded[[#This Row],[ISIN]]="","",IF(ISNUMBER(_xll.BDP(B69&amp;" Corp",AB$1)),_xll.BDP(B69&amp;" Corp",AB$1),""))</f>
        <v/>
      </c>
      <c r="AC69" s="124" t="str">
        <f ca="1">IF(tbl_coded[[#This Row],[ISIN]]="","",IF(ISNUMBER(_xll.BDP(B69&amp;" Corp",AC$1)),_xll.BDP(B69&amp;" Corp",AC$1),""))</f>
        <v/>
      </c>
      <c r="AD69" s="124" t="e">
        <f ca="1">IF(tbl_coded[[#This Row],[ISIN]]="","",IF((_xll.BDP(B69&amp;" Corp",AD$1))="#N/A Field Not Applicable","",_xll.BDP(B69&amp;" Corp",AD$1)))</f>
        <v>#NAME?</v>
      </c>
      <c r="AE69" s="124" t="e">
        <f ca="1">IF(tbl_coded[[#This Row],[ISIN]]="","",IF((_xll.BDP(B69&amp;" Corp",AE$1))="#N/A N/A","--",_xll.BDP(B69&amp;" Corp",AE$1)))</f>
        <v>#NAME?</v>
      </c>
      <c r="AF69" s="124" t="e">
        <f ca="1">IF(tbl_coded[[#This Row],[ISIN]]="","",IF(IFERROR(MATCH(H69,rtg_num[Moody''s],0)&gt;10,0),"HY",IF(IFERROR(MATCH(I69,rtg_num[S&amp;P],0)&gt;10,0),"HY",IF(IFERROR(MATCH(J69,rtg_num[Fitch],0)&gt;10,0),"HY",IF(H69&amp;I69&amp;J69="------","NR",IF(IFERROR(FIND("#N/A",Coded!H69),0)&amp;IFERROR(FIND("#N/A",Coded!H69),0)&amp;IFERROR(FIND("#N/A",Coded!H69),0)&lt;&gt;"000",IF(INDEX(美元债一级!$O:$O,MATCH(tbl_coded[[#This Row],[ISIN]],美元债一级!$I:$I,0))="--/--/--","NR","IG"),"IG"))))))</f>
        <v>#NAME?</v>
      </c>
      <c r="AG6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9" s="125" t="e">
        <f ca="1">IF(tbl_coded[[#This Row],[ISIN]]="","",IF(_xll.BDP($B69&amp;" Corp",AI$1)="#N/A N/A","--",_xll.BDP($B69&amp;" Corp",AI$1)))</f>
        <v>#NAME?</v>
      </c>
      <c r="AJ69" s="122" t="e">
        <f ca="1">IF(tbl_coded[[#This Row],[ISIN]]="","",IF(OR(_xll.BDP(_xll.BDP(tbl_coded[[#This Row],[ISIN]]&amp;" Corp", "ISSUER_EQUITY_TICKER")&amp;" Equity",AJ$1)="#N/A N/A"),"--",_xll.BDP(_xll.BDP(tbl_coded[[#This Row],[ISIN]]&amp;" Corp", "ISSUER_EQUITY_TICKER")&amp;" Equity",AJ$1)))</f>
        <v>#NAME?</v>
      </c>
      <c r="AK6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24" t="e">
        <f ca="1">IF(tbl_coded[[#This Row],[ISIN]]="","",IF(OR(_xll.BDP(_xll.BDP(tbl_coded[[#This Row],[ISIN]]&amp;" Corp", "ISSUER_EQUITY_TICKER")&amp;" Equity",AL$1)="#N/A N/A"),"--",_xll.BDP(_xll.BDP(tbl_coded[[#This Row],[ISIN]]&amp;" Corp", "ISSUER_EQUITY_TICKER")&amp;" Equity",AL$1)))</f>
        <v>#NAME?</v>
      </c>
      <c r="AM69" s="124" t="s">
        <v>447</v>
      </c>
      <c r="AN69" s="124" t="e">
        <f ca="1">IF(tbl_coded[[#This Row],[ISIN]]="","",IF(_xll.BDP(tbl_coded[[#This Row],[KPW Provider BBID]]&amp;" CompanyID","NAME")="#N/A Invalid Security","",_xll.BDP(tbl_coded[[#This Row],[KPW Provider BBID]]&amp;" CompanyID","NAME")))</f>
        <v>#NAME?</v>
      </c>
      <c r="AO69" s="124" t="e">
        <f ca="1">IF(tbl_coded[[#This Row],[ISIN]]="","",IF(_xll.BDP(tbl_coded[[#This Row],[KPW Provider BBID]]&amp;" CompanyID",$AO$1)="#N/A Invalid Security","--",IF(_xll.BDP(tbl_coded[[#This Row],[KPW Provider BBID]]&amp;" CompanyID",$AO$1)="#N/A N/A","--",_xll.BDP(tbl_coded[[#This Row],[KPW Provider BBID]]&amp;" CompanyID",$AO$1))))</f>
        <v>#NAME?</v>
      </c>
      <c r="AP69" s="124" t="e">
        <f ca="1">IF(tbl_coded[[#This Row],[ISIN]]="","",IF(_xll.BDP(tbl_coded[[#This Row],[KPW Provider BBID]]&amp;" CompanyID",$AP$1)="#N/A Invalid Security","--",IF(_xll.BDP(tbl_coded[[#This Row],[KPW Provider BBID]]&amp;" CompanyID",$AP$1)="#N/A N/A","--",_xll.BDP(tbl_coded[[#This Row],[KPW Provider BBID]]&amp;" CompanyID",$AP$1))))</f>
        <v>#NAME?</v>
      </c>
      <c r="AQ69" s="124" t="e">
        <f ca="1">IF(tbl_coded[[#This Row],[ISIN]]="","",IF(_xll.BDP(tbl_coded[[#This Row],[KPW Provider BBID]]&amp;" CompanyID",$AQ$1)="#N/A Invalid Security","--",IF(_xll.BDP(tbl_coded[[#This Row],[KPW Provider BBID]]&amp;" CompanyID",$AQ$1)="#N/A N/A","--",_xll.BDP(tbl_coded[[#This Row],[KPW Provider BBID]]&amp;" CompanyID",$AQ$1))))</f>
        <v>#NAME?</v>
      </c>
      <c r="AR69" s="124" t="e">
        <f ca="1">IF(tbl_coded[[#This Row],[ISIN]]="","",tbl_coded[[#This Row],[穆迪KPW评级]]&amp;"/"&amp;tbl_coded[[#This Row],[SPKPW评级]]&amp;"/"&amp;tbl_coded[[#This Row],[FITCHKPW评级]])</f>
        <v>#NAME?</v>
      </c>
      <c r="AS69" s="124" t="e">
        <f ca="1">IF(tbl_coded[[#This Row],[ISIN]]="","",IF(OR(_xll.BDP($B69&amp;" Corp",AS$1)="#N/A N/A"),"--",_xll.BDP($B69&amp;" Corp",AS$1)))</f>
        <v>#NAME?</v>
      </c>
      <c r="AT69" s="124" t="e">
        <f ca="1">IF(tbl_coded[[#This Row],[ISIN]]="","",IF(_xll.BDS($B69&amp;" Corp",AT$1)="#N/A Field Not Applicable","",_xll.BDS($B69&amp;" Corp",AT$1)))</f>
        <v>#NAME?</v>
      </c>
      <c r="AU69" s="124" t="e">
        <f ca="1">IF(tbl_coded[[#This Row],[SBLC Provider BBID]]="","",_xll.BDP(tbl_coded[[#This Row],[SBLC Provider BBID]]&amp;" CompanyID","NAME"))</f>
        <v>#NAME?</v>
      </c>
      <c r="AV69" s="124" t="e">
        <f ca="1">IF(tbl_coded[[#This Row],[ISIN]]="","",IF(OR(_xll.BDP($B69&amp;" Corp",AV$1)="#N/A N/A"),"--",TEXT(_xll.BDP($B69&amp;" Corp",AV$1),"yyyy/mm/dd")))</f>
        <v>#NAME?</v>
      </c>
      <c r="AW69" s="124" t="e">
        <f ca="1">IF(tbl_coded[[#This Row],[ISIN]]="","",IF(OR(_xll.BDP($B69&amp;" Corp",AW$1)="#N/A N/A"),"--",TEXT(_xll.BDP($B69&amp;" Corp",AW$1),"yyyy/mm/dd")))</f>
        <v>#NAME?</v>
      </c>
      <c r="AX69" s="124" t="e">
        <f ca="1">IF(tbl_coded[[#This Row],[ISIN]]="","",IF(OR(_xll.BDP($B69&amp;" Corp",AX$1)="#N/A N/A"),"--",TEXT(_xll.BDP($B69&amp;" Corp",AX$1),"yyyy/mm/dd")))</f>
        <v>#NAME?</v>
      </c>
      <c r="AY69" s="124" t="e">
        <f ca="1">IF(tbl_coded[[#This Row],[ISIN]]="","",IF(OR(_xll.BDP($B69&amp;" Corp",AY$1)="#N/A Field Not Applicable"),"--",TEXT(_xll.BDP($B69&amp;" Corp",AY$1),"yyyy/mm/dd")))</f>
        <v>#NAME?</v>
      </c>
      <c r="AZ69" s="124" t="e">
        <f ca="1">IF(tbl_coded[[#This Row],[ISIN]]="","",IF(OR(_xll.BDP($B69&amp;" Corp",AZ$1)="#N/A N/A"),"--",_xll.BDP($B69&amp;" Corp",AZ$1)))</f>
        <v>#NAME?</v>
      </c>
      <c r="BA69" s="124" t="e">
        <f ca="1">IF(tbl_coded[[#This Row],[ISIN]]="","",IF(OR(_xll.BDP($B69&amp;" Corp",BA$1)="#N/A N/A"),"--",_xll.BDP($B69&amp;" Corp",BA$1)))</f>
        <v>#NAME?</v>
      </c>
      <c r="BB69" s="124" t="e">
        <f ca="1">IF(tbl_coded[[#This Row],[ISIN]]="","",IF(OR(_xll.BDP($B69&amp;" Corp",BB$1)="#N/A N/A"),"--",_xll.BDP($B69&amp;" Corp",BB$1)))</f>
        <v>#NAME?</v>
      </c>
      <c r="BC69" s="124" t="e">
        <f ca="1">IF(tbl_coded[[#This Row],[ISIN]]="","",IF(OR(_xll.BDP($B69&amp;" Corp",BC$1)="#N/A Field Not Applicable"),"--",_xll.BDP($B69&amp;" Corp",BC$1)))</f>
        <v>#NAME?</v>
      </c>
      <c r="BD69" s="124" t="e">
        <f ca="1">IF(tbl_coded[[#This Row],[ISIN]]="","",IF(OR(_xll.BDP($B69&amp;" Corp",BD$1)="#N/A Field Not Applicable"),"--",_xll.BDP($B69&amp;" Corp",BD$1)))</f>
        <v>#NAME?</v>
      </c>
      <c r="BE69" s="124" t="e">
        <f ca="1">IF(tbl_coded[[#This Row],[ISIN]]="","",IF(OR(_xll.BDP($B69&amp;" Corp",BE$1)="#N/A Field Not Applicable"),"--",_xll.BDP($B69&amp;" Corp",BE$1)))</f>
        <v>#NAME?</v>
      </c>
      <c r="BF69" s="124" t="e">
        <f ca="1">IF(tbl_coded[[#This Row],[ISIN]]="","",IF(OR(_xll.BDP($B69&amp;" Corp",BF$1)="#N/A Field Not Applicable"),"--",_xll.BDP($B69&amp;" Corp",BF$1)))</f>
        <v>#NAME?</v>
      </c>
      <c r="BG69" s="124" t="e">
        <f ca="1">IF(tbl_coded[[#This Row],[ISIN]]="","",IF(OR(_xll.BDP($B69&amp;" Corp",BG$1)="#N/A Field Not Applicable"),"--",IF(_xll.BDP($B69&amp;" Corp",BG$1)="#N/A N/A","N",_xll.BDP($B69&amp;" Corp",BG$1))))</f>
        <v>#NAME?</v>
      </c>
      <c r="BH69" s="124" t="e">
        <f ca="1">IF(tbl_coded[[#This Row],[ISIN]]="","",IF(OR(_xll.BDP($B69&amp;" Corp",BH$1)="#N/A N/A"),"",_xll.BDP($B69&amp;" Corp",BH$1)))</f>
        <v>#NAME?</v>
      </c>
      <c r="BI69" s="124" t="e">
        <f ca="1">IF(tbl_coded[[#This Row],[ISIN]]="","",IF(OR(tbl_coded[[#This Row],[Parent company tiker]]=""),"",IF(_xll.BDP(tbl_coded[[#This Row],[Parent company tiker]]&amp;" Equity",BI$1)="#N/A N/A","--",_xll.BDP(tbl_coded[[#This Row],[Parent company tiker]]&amp;" Equity",BI$1))))</f>
        <v>#NAME?</v>
      </c>
      <c r="BJ69" s="124" t="e">
        <f ca="1">IF(tbl_coded[[#This Row],[ISIN]]="","",IF(OR(tbl_coded[[#This Row],[Parent company tiker]]=""),"",IF(_xll.BDP(tbl_coded[[#This Row],[Parent company tiker]]&amp;" Equity",BJ$1)="#N/A N/A","--",_xll.BDP(tbl_coded[[#This Row],[Parent company tiker]]&amp;" Equity",BJ$1))))</f>
        <v>#NAME?</v>
      </c>
      <c r="BK69" s="124" t="e">
        <f ca="1">IF(tbl_coded[[#This Row],[ISIN]]="","",IF(OR(tbl_coded[[#This Row],[Parent company tiker]]=""),"",IF(_xll.BDP(tbl_coded[[#This Row],[Parent company tiker]]&amp;" Equity",BK$1)="#N/A N/A","--",_xll.BDP(tbl_coded[[#This Row],[Parent company tiker]]&amp;" Equity",BK$1))))</f>
        <v>#NAME?</v>
      </c>
      <c r="BL69" s="124" t="e">
        <f ca="1">IF(tbl_coded[[#This Row],[ISIN]]="","",IF(OR(tbl_coded[[#This Row],[Parent company tiker]]=""),"",IF(_xll.BDP(tbl_coded[[#This Row],[Parent company tiker]]&amp;" Equity",BL$1)="#N/A N/A","--",_xll.BDP(tbl_coded[[#This Row],[Parent company tiker]]&amp;" Equity",BL$1))))</f>
        <v>#NAME?</v>
      </c>
      <c r="BM6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9" s="124" t="e">
        <f ca="1">IF(tbl_coded[[#This Row],[Column9]]&lt;&gt;"--",tbl_coded[[#This Row],[G''tor rating]],IF(tbl_coded[[#This Row],[KPW Name]]&lt;&gt;"",tbl_coded[[#This Row],[KPW Rating]],IF(tbl_coded[[#This Row],[Parent company tiker]]&lt;&gt;"",tbl_coded[[#This Row],[parent评级]],tbl_coded[[#This Row],[Issuer rating]])))</f>
        <v>#NAME?</v>
      </c>
      <c r="BO69" s="159" t="str">
        <f ca="1">IFERROR(IF(tbl_coded[[#This Row],[GREEN]]="Y","GREEN",IF(tbl_coded[[#This Row],[SUSTAINABLE]]="Y","SUSTAINABLE",IF(tbl_coded[[#This Row],[SOCIAL]]="Y","SOCIAL",IF(tbl_coded[[#This Row],[Sustainable linked]]="Y","SUSTAINABLE LINKED"," ")))),"")</f>
        <v/>
      </c>
    </row>
    <row r="70" spans="1:67" ht="15" customHeight="1">
      <c r="A70" s="119">
        <v>68</v>
      </c>
      <c r="B70" s="120" t="str">
        <f>IF(美元债一级!$C$4:$C$1048576&lt;&gt;"",美元债一级!C71,"")</f>
        <v>XS2667305861</v>
      </c>
      <c r="C70" s="122" t="e">
        <f ca="1">IF(tbl_coded[[#This Row],[ISIN]]="","",IF(tbl_coded[[#This Row],[Index]]&gt;$A$1,"",IF(_xll.BDP($B70&amp;" Corp",C$1)="#N/A N/A","",_xll.BDP($B70&amp;" Corp",C$1))))</f>
        <v>#NAME?</v>
      </c>
      <c r="D70" s="122" t="e">
        <f ca="1">IF(tbl_coded[[#This Row],[ISIN]]="","",IF(_xll.BDP($B70&amp;" Corp",D$1)="#N/A N/A","",_xll.BDP($B70&amp;" Corp",D$1)))</f>
        <v>#NAME?</v>
      </c>
      <c r="E70" s="122" t="e">
        <f ca="1">IF(tbl_coded[[#This Row],[ISIN]]="","",IF(_xll.BDP($B70&amp;" Corp",E$1)="#N/A N/A","--",_xll.BDP($B70&amp;" Corp",E$1)))</f>
        <v>#NAME?</v>
      </c>
      <c r="F70" s="122" t="e">
        <f ca="1">IF(tbl_coded[[#This Row],[ISIN]]="","",IF(_xll.BDS($B70&amp;" Corp",F$1)="#N/A Field Not Applicable","",_xll.BDS($B70&amp;" Corp",F$1)))</f>
        <v>#NAME?</v>
      </c>
      <c r="G70" s="122" t="e">
        <f ca="1">IF(tbl_coded[[#This Row],[ISIN]]="","",IF(_xll.BDP($F70&amp;" CompanyID",G$1)="#N/A Invalid Security","",_xll.BDP($F70&amp;" CompanyID",G$1)))</f>
        <v>#NAME?</v>
      </c>
      <c r="H70" s="122" t="e">
        <f ca="1">IF(tbl_coded[[#This Row],[ISIN]]="","",IF(_xll.BDP($B70&amp;" Corp",H$1)="#N/A N/A","--",_xll.BDP($B70&amp;" Corp",H$1)))</f>
        <v>#NAME?</v>
      </c>
      <c r="I70" s="122" t="e">
        <f ca="1">IF(tbl_coded[[#This Row],[ISIN]]="","",IF(_xll.BDP($B70&amp;" Corp",I$1)="#N/A N/A","--",_xll.BDP($B70&amp;" Corp",I$1)))</f>
        <v>#NAME?</v>
      </c>
      <c r="J70" s="122" t="e">
        <f ca="1">IF(tbl_coded[[#This Row],[ISIN]]="","",IF(_xll.BDP($B70&amp;" Corp",J$1)="#N/A N/A","--",_xll.BDP($B70&amp;" Corp",J$1)))</f>
        <v>#NAME?</v>
      </c>
      <c r="K70" s="122" t="e">
        <f ca="1">IF(tbl_coded[[#This Row],[ISIN]]="","",IF(_xll.BDP($B70&amp;" Corp",K$1)="#N/A N/A","--",_xll.BDP($B70&amp;" Corp",K$1)))</f>
        <v>#NAME?</v>
      </c>
      <c r="L70" s="122" t="e">
        <f ca="1">IF(tbl_coded[[#This Row],[ISIN]]="","",IF(_xll.BDP($B70&amp;" Corp",L$1)="#N/A N/A","--",_xll.BDP($B70&amp;" Corp",L$1)))</f>
        <v>#NAME?</v>
      </c>
      <c r="M70" s="122" t="e">
        <f ca="1">IF(tbl_coded[[#This Row],[ISIN]]="","",IF(_xll.BDP($B70&amp;" Corp",M$1)="#N/A N/A","--",_xll.BDP($B70&amp;" Corp",M$1)))</f>
        <v>#NAME?</v>
      </c>
      <c r="N70" s="122" t="e">
        <f ca="1">IF(tbl_coded[[#This Row],[ISIN]]="","",IF(_xll.BDP($B70&amp;" Corp",N$1)="#N/A N/A","--",_xll.BDP($B70&amp;" Corp",N$1)))</f>
        <v>#NAME?</v>
      </c>
      <c r="O70" s="122" t="e">
        <f ca="1">IF(tbl_coded[[#This Row],[ISIN]]="","",IF(_xll.BDP($B70&amp;" Corp",O$1)="#N/A N/A","--",_xll.BDP($B70&amp;" Corp",O$1)))</f>
        <v>#NAME?</v>
      </c>
      <c r="P70" s="122" t="e">
        <f ca="1">IF(tbl_coded[[#This Row],[ISIN]]="","",IF(_xll.BDP($B70&amp;" Corp",P$1)="#N/A N/A","--",_xll.BDP($B70&amp;" Corp",P$1)))</f>
        <v>#NAME?</v>
      </c>
      <c r="Q7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0" s="122" t="e">
        <f ca="1">IF(tbl_coded[[#This Row],[ISIN]]="","",IF(OR(_xll.BDP($B70&amp;" Corp",R$1)="#N/A N/A",_xll.BDP($B70&amp;" Corp",R$1)="#N/A Invalid Security",_xll.BDP($B70&amp;" Corp",R$1)="#N/A Field Not Applicable"),"--",_xll.BDP($B70&amp;" Corp",R$1)))</f>
        <v>#NAME?</v>
      </c>
      <c r="S70" s="122" t="e">
        <f ca="1">IF(tbl_coded[[#This Row],[ISIN]]="","",IF(OR(_xll.BDP($R70&amp;" Equity",S$1)="#N/A N/A",_xll.BDP($R70&amp;" Equity",S$1)="#N/A Invalid Security"),"--",_xll.BDP($R70&amp;" Equity",S$1)))</f>
        <v>#NAME?</v>
      </c>
      <c r="T70" s="122" t="e">
        <f ca="1">IF(tbl_coded[[#This Row],[ISIN]]="","",IF(OR(_xll.BDP($R70&amp;" Equity",T$1)="#N/A N/A",_xll.BDP($R70&amp;" Equity",T$1)="#N/A Invalid Security"),"--",_xll.BDP($R70&amp;" Equity",T$1)))</f>
        <v>#NAME?</v>
      </c>
      <c r="U70" s="122" t="e">
        <f ca="1">IF(tbl_coded[[#This Row],[ISIN]]="","",IF(OR(_xll.BDP($R70&amp;" Equity",U$1)="#N/A N/A",_xll.BDP($R70&amp;" Equity",U$1)="#N/A Invalid Security"),"--",_xll.BDP($R70&amp;" Equity",U$1)))</f>
        <v>#NAME?</v>
      </c>
      <c r="V70" s="122" t="e">
        <f ca="1">IF(tbl_coded[[#This Row],[ISIN]]="","",IF(OR(_xll.BDP($R70&amp;" Equity",V$1)="#N/A N/A",_xll.BDP($R70&amp;" Equity",V$1)="#N/A Invalid Security"),"--",_xll.BDP($R70&amp;" Equity",V$1)))</f>
        <v>#NAME?</v>
      </c>
      <c r="W70" s="122" t="e">
        <f ca="1">IF(tbl_coded[[#This Row],[ISIN]]="","",IF(OR(_xll.BDP($R70&amp;" Equity",W$1)="#N/A N/A",_xll.BDP($R70&amp;" Equity",W$1)="#N/A Invalid Security"),"--",_xll.BDP($R70&amp;" Equity",W$1)))</f>
        <v>#NAME?</v>
      </c>
      <c r="X70" s="122" t="e">
        <f ca="1">IF(tbl_coded[[#This Row],[ISIN]]="","",IF(OR(_xll.BDP($R70&amp;" Equity",X$1)="#N/A N/A",_xll.BDP($R70&amp;" Equity",X$1)="#N/A Invalid Security"),"--",_xll.BDP($R70&amp;" Equity",X$1)))</f>
        <v>#NAME?</v>
      </c>
      <c r="Y7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0" s="122" t="str">
        <f ca="1">IF(tbl_coded[[#This Row],[ISIN]]="","",IF(ISNUMBER(_xll.BDP(B70&amp;" Corp",Z$1)),_xll.BDP(B70&amp;" Corp",Z$1),""))</f>
        <v/>
      </c>
      <c r="AA70" s="122" t="str">
        <f ca="1">IF(tbl_coded[[#This Row],[ISIN]]="","",IF(ISNUMBER(_xll.BDP(B70&amp;" Corp",AA$1)),_xll.BDP(B70&amp;" Corp",AA$1),""))</f>
        <v/>
      </c>
      <c r="AB70" s="122" t="str">
        <f ca="1">IF(tbl_coded[[#This Row],[ISIN]]="","",IF(ISNUMBER(_xll.BDP(B70&amp;" Corp",AB$1)),_xll.BDP(B70&amp;" Corp",AB$1),""))</f>
        <v/>
      </c>
      <c r="AC70" s="122" t="str">
        <f ca="1">IF(tbl_coded[[#This Row],[ISIN]]="","",IF(ISNUMBER(_xll.BDP(B70&amp;" Corp",AC$1)),_xll.BDP(B70&amp;" Corp",AC$1),""))</f>
        <v/>
      </c>
      <c r="AD70" s="122" t="e">
        <f ca="1">IF(tbl_coded[[#This Row],[ISIN]]="","",IF((_xll.BDP(B70&amp;" Corp",AD$1))="#N/A Field Not Applicable","",_xll.BDP(B70&amp;" Corp",AD$1)))</f>
        <v>#NAME?</v>
      </c>
      <c r="AE70" s="122" t="e">
        <f ca="1">IF(tbl_coded[[#This Row],[ISIN]]="","",IF((_xll.BDP(B70&amp;" Corp",AE$1))="#N/A N/A","--",_xll.BDP(B70&amp;" Corp",AE$1)))</f>
        <v>#NAME?</v>
      </c>
      <c r="AF70" s="122" t="e">
        <f ca="1">IF(tbl_coded[[#This Row],[ISIN]]="","",IF(IFERROR(MATCH(H70,rtg_num[Moody''s],0)&gt;10,0),"HY",IF(IFERROR(MATCH(I70,rtg_num[S&amp;P],0)&gt;10,0),"HY",IF(IFERROR(MATCH(J70,rtg_num[Fitch],0)&gt;10,0),"HY",IF(H70&amp;I70&amp;J70="------","NR",IF(IFERROR(FIND("#N/A",Coded!H70),0)&amp;IFERROR(FIND("#N/A",Coded!H70),0)&amp;IFERROR(FIND("#N/A",Coded!H70),0)&lt;&gt;"000",IF(INDEX(美元债一级!$O:$O,MATCH(tbl_coded[[#This Row],[ISIN]],美元债一级!$I:$I,0))="--/--/--","NR","IG"),"IG"))))))</f>
        <v>#NAME?</v>
      </c>
      <c r="AG7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0" s="123" t="e">
        <f ca="1">IF(tbl_coded[[#This Row],[ISIN]]="","",IF(_xll.BDP($B70&amp;" Corp",AI$1)="#N/A N/A","--",_xll.BDP($B70&amp;" Corp",AI$1)))</f>
        <v>#NAME?</v>
      </c>
      <c r="AJ70" s="122" t="e">
        <f ca="1">IF(tbl_coded[[#This Row],[ISIN]]="","",IF(OR(_xll.BDP(_xll.BDP(tbl_coded[[#This Row],[ISIN]]&amp;" Corp", "ISSUER_EQUITY_TICKER")&amp;" Equity",AJ$1)="#N/A N/A"),"--",_xll.BDP(_xll.BDP(tbl_coded[[#This Row],[ISIN]]&amp;" Corp", "ISSUER_EQUITY_TICKER")&amp;" Equity",AJ$1)))</f>
        <v>#NAME?</v>
      </c>
      <c r="AK7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25" t="e">
        <f ca="1">IF(tbl_coded[[#This Row],[ISIN]]="","",IF(OR(_xll.BDP(_xll.BDP(tbl_coded[[#This Row],[ISIN]]&amp;" Corp", "ISSUER_EQUITY_TICKER")&amp;" Equity",AL$1)="#N/A N/A"),"--",_xll.BDP(_xll.BDP(tbl_coded[[#This Row],[ISIN]]&amp;" Corp", "ISSUER_EQUITY_TICKER")&amp;" Equity",AL$1)))</f>
        <v>#NAME?</v>
      </c>
      <c r="AM70" s="125" t="e">
        <f ca="1">IF(tbl_coded[[#This Row],[ISIN]]="","",IF(_xll.BDS($B70&amp;" Corp",AM$1)="#N/A Field Not Applicable","",_xll.BDS($B70&amp;" Corp",AM$1)))</f>
        <v>#NAME?</v>
      </c>
      <c r="AN70" s="125" t="e">
        <f ca="1">IF(tbl_coded[[#This Row],[ISIN]]="","",IF(_xll.BDP(tbl_coded[[#This Row],[KPW Provider BBID]]&amp;" CompanyID","NAME")="#N/A Invalid Security","",_xll.BDP(tbl_coded[[#This Row],[KPW Provider BBID]]&amp;" CompanyID","NAME")))</f>
        <v>#NAME?</v>
      </c>
      <c r="AO70" s="125" t="e">
        <f ca="1">IF(tbl_coded[[#This Row],[ISIN]]="","",IF(_xll.BDP(tbl_coded[[#This Row],[KPW Provider BBID]]&amp;" CompanyID",$AO$1)="#N/A Invalid Security","--",IF(_xll.BDP(tbl_coded[[#This Row],[KPW Provider BBID]]&amp;" CompanyID",$AO$1)="#N/A N/A","--",_xll.BDP(tbl_coded[[#This Row],[KPW Provider BBID]]&amp;" CompanyID",$AO$1))))</f>
        <v>#NAME?</v>
      </c>
      <c r="AP70" s="125" t="e">
        <f ca="1">IF(tbl_coded[[#This Row],[ISIN]]="","",IF(_xll.BDP(tbl_coded[[#This Row],[KPW Provider BBID]]&amp;" CompanyID",$AP$1)="#N/A Invalid Security","--",IF(_xll.BDP(tbl_coded[[#This Row],[KPW Provider BBID]]&amp;" CompanyID",$AP$1)="#N/A N/A","--",_xll.BDP(tbl_coded[[#This Row],[KPW Provider BBID]]&amp;" CompanyID",$AP$1))))</f>
        <v>#NAME?</v>
      </c>
      <c r="AQ70" s="125" t="e">
        <f ca="1">IF(tbl_coded[[#This Row],[ISIN]]="","",IF(_xll.BDP(tbl_coded[[#This Row],[KPW Provider BBID]]&amp;" CompanyID",$AQ$1)="#N/A Invalid Security","--",IF(_xll.BDP(tbl_coded[[#This Row],[KPW Provider BBID]]&amp;" CompanyID",$AQ$1)="#N/A N/A","--",_xll.BDP(tbl_coded[[#This Row],[KPW Provider BBID]]&amp;" CompanyID",$AQ$1))))</f>
        <v>#NAME?</v>
      </c>
      <c r="AR70" s="125" t="e">
        <f ca="1">IF(tbl_coded[[#This Row],[ISIN]]="","",tbl_coded[[#This Row],[穆迪KPW评级]]&amp;"/"&amp;tbl_coded[[#This Row],[SPKPW评级]]&amp;"/"&amp;tbl_coded[[#This Row],[FITCHKPW评级]])</f>
        <v>#NAME?</v>
      </c>
      <c r="AS70" s="125" t="e">
        <f ca="1">IF(tbl_coded[[#This Row],[ISIN]]="","",IF(OR(_xll.BDP($B70&amp;" Corp",AS$1)="#N/A N/A"),"--",_xll.BDP($B70&amp;" Corp",AS$1)))</f>
        <v>#NAME?</v>
      </c>
      <c r="AT70" s="125" t="e">
        <f ca="1">IF(tbl_coded[[#This Row],[ISIN]]="","",IF(_xll.BDS($B70&amp;" Corp",AT$1)="#N/A Field Not Applicable","",_xll.BDS($B70&amp;" Corp",AT$1)))</f>
        <v>#NAME?</v>
      </c>
      <c r="AU70" s="125" t="e">
        <f ca="1">IF(tbl_coded[[#This Row],[SBLC Provider BBID]]="","",_xll.BDP(tbl_coded[[#This Row],[SBLC Provider BBID]]&amp;" CompanyID","NAME"))</f>
        <v>#NAME?</v>
      </c>
      <c r="AV70" s="125" t="e">
        <f ca="1">IF(tbl_coded[[#This Row],[ISIN]]="","",IF(OR(_xll.BDP($B70&amp;" Corp",AV$1)="#N/A N/A"),"--",TEXT(_xll.BDP($B70&amp;" Corp",AV$1),"yyyy/mm/dd")))</f>
        <v>#NAME?</v>
      </c>
      <c r="AW70" s="125" t="e">
        <f ca="1">IF(tbl_coded[[#This Row],[ISIN]]="","",IF(OR(_xll.BDP($B70&amp;" Corp",AW$1)="#N/A N/A"),"--",TEXT(_xll.BDP($B70&amp;" Corp",AW$1),"yyyy/mm/dd")))</f>
        <v>#NAME?</v>
      </c>
      <c r="AX70" s="125" t="e">
        <f ca="1">IF(tbl_coded[[#This Row],[ISIN]]="","",IF(OR(_xll.BDP($B70&amp;" Corp",AX$1)="#N/A N/A"),"--",TEXT(_xll.BDP($B70&amp;" Corp",AX$1),"yyyy/mm/dd")))</f>
        <v>#NAME?</v>
      </c>
      <c r="AY70" s="125" t="e">
        <f ca="1">IF(tbl_coded[[#This Row],[ISIN]]="","",IF(OR(_xll.BDP($B70&amp;" Corp",AY$1)="#N/A Field Not Applicable"),"--",TEXT(_xll.BDP($B70&amp;" Corp",AY$1),"yyyy/mm/dd")))</f>
        <v>#NAME?</v>
      </c>
      <c r="AZ70" s="125" t="e">
        <f ca="1">IF(tbl_coded[[#This Row],[ISIN]]="","",IF(OR(_xll.BDP($B70&amp;" Corp",AZ$1)="#N/A N/A"),"--",_xll.BDP($B70&amp;" Corp",AZ$1)))</f>
        <v>#NAME?</v>
      </c>
      <c r="BA70" s="125" t="e">
        <f ca="1">IF(tbl_coded[[#This Row],[ISIN]]="","",IF(OR(_xll.BDP($B70&amp;" Corp",BA$1)="#N/A N/A"),"--",_xll.BDP($B70&amp;" Corp",BA$1)))</f>
        <v>#NAME?</v>
      </c>
      <c r="BB70" s="125" t="e">
        <f ca="1">IF(tbl_coded[[#This Row],[ISIN]]="","",IF(OR(_xll.BDP($B70&amp;" Corp",BB$1)="#N/A N/A"),"--",_xll.BDP($B70&amp;" Corp",BB$1)))</f>
        <v>#NAME?</v>
      </c>
      <c r="BC70" s="125" t="e">
        <f ca="1">IF(tbl_coded[[#This Row],[ISIN]]="","",IF(OR(_xll.BDP($B70&amp;" Corp",BC$1)="#N/A Field Not Applicable"),"--",_xll.BDP($B70&amp;" Corp",BC$1)))</f>
        <v>#NAME?</v>
      </c>
      <c r="BD70" s="125" t="e">
        <f ca="1">IF(tbl_coded[[#This Row],[ISIN]]="","",IF(OR(_xll.BDP($B70&amp;" Corp",BD$1)="#N/A Field Not Applicable"),"--",_xll.BDP($B70&amp;" Corp",BD$1)))</f>
        <v>#NAME?</v>
      </c>
      <c r="BE70" s="125" t="e">
        <f ca="1">IF(tbl_coded[[#This Row],[ISIN]]="","",IF(OR(_xll.BDP($B70&amp;" Corp",BE$1)="#N/A Field Not Applicable"),"--",_xll.BDP($B70&amp;" Corp",BE$1)))</f>
        <v>#NAME?</v>
      </c>
      <c r="BF70" s="125" t="e">
        <f ca="1">IF(tbl_coded[[#This Row],[ISIN]]="","",IF(OR(_xll.BDP($B70&amp;" Corp",BF$1)="#N/A Field Not Applicable"),"--",_xll.BDP($B70&amp;" Corp",BF$1)))</f>
        <v>#NAME?</v>
      </c>
      <c r="BG70" s="125" t="e">
        <f ca="1">IF(tbl_coded[[#This Row],[ISIN]]="","",IF(OR(_xll.BDP($B70&amp;" Corp",BG$1)="#N/A Field Not Applicable"),"--",IF(_xll.BDP($B70&amp;" Corp",BG$1)="#N/A N/A","N",_xll.BDP($B70&amp;" Corp",BG$1))))</f>
        <v>#NAME?</v>
      </c>
      <c r="BH70" s="125" t="e">
        <f ca="1">IF(tbl_coded[[#This Row],[ISIN]]="","",IF(OR(_xll.BDP($B70&amp;" Corp",BH$1)="#N/A N/A"),"",_xll.BDP($B70&amp;" Corp",BH$1)))</f>
        <v>#NAME?</v>
      </c>
      <c r="BI70" s="125" t="e">
        <f ca="1">IF(tbl_coded[[#This Row],[ISIN]]="","",IF(OR(tbl_coded[[#This Row],[Parent company tiker]]=""),"",IF(_xll.BDP(tbl_coded[[#This Row],[Parent company tiker]]&amp;" Equity",BI$1)="#N/A N/A","--",_xll.BDP(tbl_coded[[#This Row],[Parent company tiker]]&amp;" Equity",BI$1))))</f>
        <v>#NAME?</v>
      </c>
      <c r="BJ70" s="125" t="e">
        <f ca="1">IF(tbl_coded[[#This Row],[ISIN]]="","",IF(OR(tbl_coded[[#This Row],[Parent company tiker]]=""),"",IF(_xll.BDP(tbl_coded[[#This Row],[Parent company tiker]]&amp;" Equity",BJ$1)="#N/A N/A","--",_xll.BDP(tbl_coded[[#This Row],[Parent company tiker]]&amp;" Equity",BJ$1))))</f>
        <v>#NAME?</v>
      </c>
      <c r="BK70" s="125" t="e">
        <f ca="1">IF(tbl_coded[[#This Row],[ISIN]]="","",IF(OR(tbl_coded[[#This Row],[Parent company tiker]]=""),"",IF(_xll.BDP(tbl_coded[[#This Row],[Parent company tiker]]&amp;" Equity",BK$1)="#N/A N/A","--",_xll.BDP(tbl_coded[[#This Row],[Parent company tiker]]&amp;" Equity",BK$1))))</f>
        <v>#NAME?</v>
      </c>
      <c r="BL70" s="125" t="e">
        <f ca="1">IF(tbl_coded[[#This Row],[ISIN]]="","",IF(OR(tbl_coded[[#This Row],[Parent company tiker]]=""),"",IF(_xll.BDP(tbl_coded[[#This Row],[Parent company tiker]]&amp;" Equity",BL$1)="#N/A N/A","--",_xll.BDP(tbl_coded[[#This Row],[Parent company tiker]]&amp;" Equity",BL$1))))</f>
        <v>#NAME?</v>
      </c>
      <c r="BM7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0" s="125" t="e">
        <f ca="1">IF(tbl_coded[[#This Row],[Column9]]&lt;&gt;"--",tbl_coded[[#This Row],[G''tor rating]],IF(tbl_coded[[#This Row],[KPW Name]]&lt;&gt;"",tbl_coded[[#This Row],[KPW Rating]],IF(tbl_coded[[#This Row],[Parent company tiker]]&lt;&gt;"",tbl_coded[[#This Row],[parent评级]],tbl_coded[[#This Row],[Issuer rating]])))</f>
        <v>#NAME?</v>
      </c>
      <c r="BO70" s="159" t="str">
        <f ca="1">IFERROR(IF(tbl_coded[[#This Row],[GREEN]]="Y","GREEN",IF(tbl_coded[[#This Row],[SUSTAINABLE]]="Y","SUSTAINABLE",IF(tbl_coded[[#This Row],[SOCIAL]]="Y","SOCIAL",IF(tbl_coded[[#This Row],[Sustainable linked]]="Y","SUSTAINABLE LINKED"," ")))),"")</f>
        <v/>
      </c>
    </row>
    <row r="71" spans="1:67" ht="15" customHeight="1">
      <c r="A71" s="119">
        <v>69</v>
      </c>
      <c r="B71" s="120" t="str">
        <f>IF(美元债一级!$C$4:$C$1048576&lt;&gt;"",美元债一级!C72,"")</f>
        <v>XS2672788572</v>
      </c>
      <c r="C71" s="122" t="e">
        <f ca="1">IF(tbl_coded[[#This Row],[ISIN]]="","",IF(tbl_coded[[#This Row],[Index]]&gt;$A$1,"",IF(_xll.BDP($B71&amp;" Corp",C$1)="#N/A N/A","",_xll.BDP($B71&amp;" Corp",C$1))))</f>
        <v>#NAME?</v>
      </c>
      <c r="D71" s="122" t="e">
        <f ca="1">IF(tbl_coded[[#This Row],[ISIN]]="","",IF(_xll.BDP($B71&amp;" Corp",D$1)="#N/A N/A","",_xll.BDP($B71&amp;" Corp",D$1)))</f>
        <v>#NAME?</v>
      </c>
      <c r="E71" s="122" t="e">
        <f ca="1">IF(tbl_coded[[#This Row],[ISIN]]="","",IF(_xll.BDP($B71&amp;" Corp",E$1)="#N/A N/A","--",_xll.BDP($B71&amp;" Corp",E$1)))</f>
        <v>#NAME?</v>
      </c>
      <c r="F71" s="122" t="e">
        <f ca="1">IF(tbl_coded[[#This Row],[ISIN]]="","",IF(_xll.BDS($B71&amp;" Corp",F$1)="#N/A Field Not Applicable","",_xll.BDS($B71&amp;" Corp",F$1)))</f>
        <v>#NAME?</v>
      </c>
      <c r="G71" s="122" t="e">
        <f ca="1">IF(tbl_coded[[#This Row],[ISIN]]="","",IF(_xll.BDP($F71&amp;" CompanyID",G$1)="#N/A Invalid Security","",_xll.BDP($F71&amp;" CompanyID",G$1)))</f>
        <v>#NAME?</v>
      </c>
      <c r="H71" s="122" t="e">
        <f ca="1">IF(tbl_coded[[#This Row],[ISIN]]="","",IF(_xll.BDP($B71&amp;" Corp",H$1)="#N/A N/A","--",_xll.BDP($B71&amp;" Corp",H$1)))</f>
        <v>#NAME?</v>
      </c>
      <c r="I71" s="122" t="e">
        <f ca="1">IF(tbl_coded[[#This Row],[ISIN]]="","",IF(_xll.BDP($B71&amp;" Corp",I$1)="#N/A N/A","--",_xll.BDP($B71&amp;" Corp",I$1)))</f>
        <v>#NAME?</v>
      </c>
      <c r="J71" s="122" t="e">
        <f ca="1">IF(tbl_coded[[#This Row],[ISIN]]="","",IF(_xll.BDP($B71&amp;" Corp",J$1)="#N/A N/A","--",_xll.BDP($B71&amp;" Corp",J$1)))</f>
        <v>#NAME?</v>
      </c>
      <c r="K71" s="122" t="e">
        <f ca="1">IF(tbl_coded[[#This Row],[ISIN]]="","",IF(_xll.BDP($B71&amp;" Corp",K$1)="#N/A N/A","--",_xll.BDP($B71&amp;" Corp",K$1)))</f>
        <v>#NAME?</v>
      </c>
      <c r="L71" s="122" t="e">
        <f ca="1">IF(tbl_coded[[#This Row],[ISIN]]="","",IF(_xll.BDP($B71&amp;" Corp",L$1)="#N/A N/A","--",_xll.BDP($B71&amp;" Corp",L$1)))</f>
        <v>#NAME?</v>
      </c>
      <c r="M71" s="122" t="e">
        <f ca="1">IF(tbl_coded[[#This Row],[ISIN]]="","",IF(_xll.BDP($B71&amp;" Corp",M$1)="#N/A N/A","--",_xll.BDP($B71&amp;" Corp",M$1)))</f>
        <v>#NAME?</v>
      </c>
      <c r="N71" s="122" t="e">
        <f ca="1">IF(tbl_coded[[#This Row],[ISIN]]="","",IF(_xll.BDP($B71&amp;" Corp",N$1)="#N/A N/A","--",_xll.BDP($B71&amp;" Corp",N$1)))</f>
        <v>#NAME?</v>
      </c>
      <c r="O71" s="122" t="e">
        <f ca="1">IF(tbl_coded[[#This Row],[ISIN]]="","",IF(_xll.BDP($B71&amp;" Corp",O$1)="#N/A N/A","--",_xll.BDP($B71&amp;" Corp",O$1)))</f>
        <v>#NAME?</v>
      </c>
      <c r="P71" s="122" t="e">
        <f ca="1">IF(tbl_coded[[#This Row],[ISIN]]="","",IF(_xll.BDP($B71&amp;" Corp",P$1)="#N/A N/A","--",_xll.BDP($B71&amp;" Corp",P$1)))</f>
        <v>#NAME?</v>
      </c>
      <c r="Q7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1" s="122" t="e">
        <f ca="1">IF(tbl_coded[[#This Row],[ISIN]]="","",IF(OR(_xll.BDP($B71&amp;" Corp",R$1)="#N/A N/A",_xll.BDP($B71&amp;" Corp",R$1)="#N/A Invalid Security",_xll.BDP($B71&amp;" Corp",R$1)="#N/A Field Not Applicable"),"--",_xll.BDP($B71&amp;" Corp",R$1)))</f>
        <v>#NAME?</v>
      </c>
      <c r="S71" s="122" t="e">
        <f ca="1">IF(tbl_coded[[#This Row],[ISIN]]="","",IF(OR(_xll.BDP($R71&amp;" Equity",S$1)="#N/A N/A",_xll.BDP($R71&amp;" Equity",S$1)="#N/A Invalid Security"),"--",_xll.BDP($R71&amp;" Equity",S$1)))</f>
        <v>#NAME?</v>
      </c>
      <c r="T71" s="122" t="e">
        <f ca="1">IF(tbl_coded[[#This Row],[ISIN]]="","",IF(OR(_xll.BDP($R71&amp;" Equity",T$1)="#N/A N/A",_xll.BDP($R71&amp;" Equity",T$1)="#N/A Invalid Security"),"--",_xll.BDP($R71&amp;" Equity",T$1)))</f>
        <v>#NAME?</v>
      </c>
      <c r="U71" s="122" t="e">
        <f ca="1">IF(tbl_coded[[#This Row],[ISIN]]="","",IF(OR(_xll.BDP($R71&amp;" Equity",U$1)="#N/A N/A",_xll.BDP($R71&amp;" Equity",U$1)="#N/A Invalid Security"),"--",_xll.BDP($R71&amp;" Equity",U$1)))</f>
        <v>#NAME?</v>
      </c>
      <c r="V71" s="122" t="e">
        <f ca="1">IF(tbl_coded[[#This Row],[ISIN]]="","",IF(OR(_xll.BDP($R71&amp;" Equity",V$1)="#N/A N/A",_xll.BDP($R71&amp;" Equity",V$1)="#N/A Invalid Security"),"--",_xll.BDP($R71&amp;" Equity",V$1)))</f>
        <v>#NAME?</v>
      </c>
      <c r="W71" s="122" t="e">
        <f ca="1">IF(tbl_coded[[#This Row],[ISIN]]="","",IF(OR(_xll.BDP($R71&amp;" Equity",W$1)="#N/A N/A",_xll.BDP($R71&amp;" Equity",W$1)="#N/A Invalid Security"),"--",_xll.BDP($R71&amp;" Equity",W$1)))</f>
        <v>#NAME?</v>
      </c>
      <c r="X71" s="122" t="e">
        <f ca="1">IF(tbl_coded[[#This Row],[ISIN]]="","",IF(OR(_xll.BDP($R71&amp;" Equity",X$1)="#N/A N/A",_xll.BDP($R71&amp;" Equity",X$1)="#N/A Invalid Security"),"--",_xll.BDP($R71&amp;" Equity",X$1)))</f>
        <v>#NAME?</v>
      </c>
      <c r="Y7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1" s="122" t="str">
        <f ca="1">IF(tbl_coded[[#This Row],[ISIN]]="","",IF(ISNUMBER(_xll.BDP(B71&amp;" Corp",Z$1)),_xll.BDP(B71&amp;" Corp",Z$1),""))</f>
        <v/>
      </c>
      <c r="AA71" s="122" t="str">
        <f ca="1">IF(tbl_coded[[#This Row],[ISIN]]="","",IF(ISNUMBER(_xll.BDP(B71&amp;" Corp",AA$1)),_xll.BDP(B71&amp;" Corp",AA$1),""))</f>
        <v/>
      </c>
      <c r="AB71" s="122" t="str">
        <f ca="1">IF(tbl_coded[[#This Row],[ISIN]]="","",IF(ISNUMBER(_xll.BDP(B71&amp;" Corp",AB$1)),_xll.BDP(B71&amp;" Corp",AB$1),""))</f>
        <v/>
      </c>
      <c r="AC71" s="122" t="str">
        <f ca="1">IF(tbl_coded[[#This Row],[ISIN]]="","",IF(ISNUMBER(_xll.BDP(B71&amp;" Corp",AC$1)),_xll.BDP(B71&amp;" Corp",AC$1),""))</f>
        <v/>
      </c>
      <c r="AD71" s="122" t="e">
        <f ca="1">IF(tbl_coded[[#This Row],[ISIN]]="","",IF((_xll.BDP(B71&amp;" Corp",AD$1))="#N/A Field Not Applicable","",_xll.BDP(B71&amp;" Corp",AD$1)))</f>
        <v>#NAME?</v>
      </c>
      <c r="AE71" s="122" t="e">
        <f ca="1">IF(tbl_coded[[#This Row],[ISIN]]="","",IF((_xll.BDP(B71&amp;" Corp",AE$1))="#N/A N/A","--",_xll.BDP(B71&amp;" Corp",AE$1)))</f>
        <v>#NAME?</v>
      </c>
      <c r="AF71" s="122" t="e">
        <f ca="1">IF(tbl_coded[[#This Row],[ISIN]]="","",IF(IFERROR(MATCH(H71,rtg_num[Moody''s],0)&gt;10,0),"HY",IF(IFERROR(MATCH(I71,rtg_num[S&amp;P],0)&gt;10,0),"HY",IF(IFERROR(MATCH(J71,rtg_num[Fitch],0)&gt;10,0),"HY",IF(H71&amp;I71&amp;J71="------","NR",IF(IFERROR(FIND("#N/A",Coded!H71),0)&amp;IFERROR(FIND("#N/A",Coded!H71),0)&amp;IFERROR(FIND("#N/A",Coded!H71),0)&lt;&gt;"000",IF(INDEX(美元债一级!$O:$O,MATCH(tbl_coded[[#This Row],[ISIN]],美元债一级!$I:$I,0))="--/--/--","NR","IG"),"IG"))))))</f>
        <v>#NAME?</v>
      </c>
      <c r="AG7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1" s="123" t="e">
        <f ca="1">IF(tbl_coded[[#This Row],[ISIN]]="","",IF(_xll.BDP($B71&amp;" Corp",AI$1)="#N/A N/A","--",_xll.BDP($B71&amp;" Corp",AI$1)))</f>
        <v>#NAME?</v>
      </c>
      <c r="AJ71" s="122" t="e">
        <f ca="1">IF(tbl_coded[[#This Row],[ISIN]]="","",IF(OR(_xll.BDP(_xll.BDP(tbl_coded[[#This Row],[ISIN]]&amp;" Corp", "ISSUER_EQUITY_TICKER")&amp;" Equity",AJ$1)="#N/A N/A"),"--",_xll.BDP(_xll.BDP(tbl_coded[[#This Row],[ISIN]]&amp;" Corp", "ISSUER_EQUITY_TICKER")&amp;" Equity",AJ$1)))</f>
        <v>#NAME?</v>
      </c>
      <c r="AK7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25" t="e">
        <f ca="1">IF(tbl_coded[[#This Row],[ISIN]]="","",IF(OR(_xll.BDP(_xll.BDP(tbl_coded[[#This Row],[ISIN]]&amp;" Corp", "ISSUER_EQUITY_TICKER")&amp;" Equity",AL$1)="#N/A N/A"),"--",_xll.BDP(_xll.BDP(tbl_coded[[#This Row],[ISIN]]&amp;" Corp", "ISSUER_EQUITY_TICKER")&amp;" Equity",AL$1)))</f>
        <v>#NAME?</v>
      </c>
      <c r="AM71" s="125" t="e">
        <f ca="1">IF(tbl_coded[[#This Row],[ISIN]]="","",IF(_xll.BDS($B71&amp;" Corp",AM$1)="#N/A Field Not Applicable","",_xll.BDS($B71&amp;" Corp",AM$1)))</f>
        <v>#NAME?</v>
      </c>
      <c r="AN71" s="125" t="e">
        <f ca="1">IF(tbl_coded[[#This Row],[ISIN]]="","",IF(_xll.BDP(tbl_coded[[#This Row],[KPW Provider BBID]]&amp;" CompanyID","NAME")="#N/A Invalid Security","",_xll.BDP(tbl_coded[[#This Row],[KPW Provider BBID]]&amp;" CompanyID","NAME")))</f>
        <v>#NAME?</v>
      </c>
      <c r="AO71" s="125" t="e">
        <f ca="1">IF(tbl_coded[[#This Row],[ISIN]]="","",IF(_xll.BDP(tbl_coded[[#This Row],[KPW Provider BBID]]&amp;" CompanyID",$AO$1)="#N/A Invalid Security","--",IF(_xll.BDP(tbl_coded[[#This Row],[KPW Provider BBID]]&amp;" CompanyID",$AO$1)="#N/A N/A","--",_xll.BDP(tbl_coded[[#This Row],[KPW Provider BBID]]&amp;" CompanyID",$AO$1))))</f>
        <v>#NAME?</v>
      </c>
      <c r="AP71" s="125" t="e">
        <f ca="1">IF(tbl_coded[[#This Row],[ISIN]]="","",IF(_xll.BDP(tbl_coded[[#This Row],[KPW Provider BBID]]&amp;" CompanyID",$AP$1)="#N/A Invalid Security","--",IF(_xll.BDP(tbl_coded[[#This Row],[KPW Provider BBID]]&amp;" CompanyID",$AP$1)="#N/A N/A","--",_xll.BDP(tbl_coded[[#This Row],[KPW Provider BBID]]&amp;" CompanyID",$AP$1))))</f>
        <v>#NAME?</v>
      </c>
      <c r="AQ71" s="125" t="e">
        <f ca="1">IF(tbl_coded[[#This Row],[ISIN]]="","",IF(_xll.BDP(tbl_coded[[#This Row],[KPW Provider BBID]]&amp;" CompanyID",$AQ$1)="#N/A Invalid Security","--",IF(_xll.BDP(tbl_coded[[#This Row],[KPW Provider BBID]]&amp;" CompanyID",$AQ$1)="#N/A N/A","--",_xll.BDP(tbl_coded[[#This Row],[KPW Provider BBID]]&amp;" CompanyID",$AQ$1))))</f>
        <v>#NAME?</v>
      </c>
      <c r="AR71" s="125" t="e">
        <f ca="1">IF(tbl_coded[[#This Row],[ISIN]]="","",tbl_coded[[#This Row],[穆迪KPW评级]]&amp;"/"&amp;tbl_coded[[#This Row],[SPKPW评级]]&amp;"/"&amp;tbl_coded[[#This Row],[FITCHKPW评级]])</f>
        <v>#NAME?</v>
      </c>
      <c r="AS71" s="125" t="e">
        <f ca="1">IF(tbl_coded[[#This Row],[ISIN]]="","",IF(OR(_xll.BDP($B71&amp;" Corp",AS$1)="#N/A N/A"),"--",_xll.BDP($B71&amp;" Corp",AS$1)))</f>
        <v>#NAME?</v>
      </c>
      <c r="AT71" s="125" t="e">
        <f ca="1">IF(tbl_coded[[#This Row],[ISIN]]="","",IF(_xll.BDS($B71&amp;" Corp",AT$1)="#N/A Field Not Applicable","",_xll.BDS($B71&amp;" Corp",AT$1)))</f>
        <v>#NAME?</v>
      </c>
      <c r="AU71" s="125" t="e">
        <f ca="1">IF(tbl_coded[[#This Row],[SBLC Provider BBID]]="","",_xll.BDP(tbl_coded[[#This Row],[SBLC Provider BBID]]&amp;" CompanyID","NAME"))</f>
        <v>#NAME?</v>
      </c>
      <c r="AV71" s="125" t="e">
        <f ca="1">IF(tbl_coded[[#This Row],[ISIN]]="","",IF(OR(_xll.BDP($B71&amp;" Corp",AV$1)="#N/A N/A"),"--",TEXT(_xll.BDP($B71&amp;" Corp",AV$1),"yyyy/mm/dd")))</f>
        <v>#NAME?</v>
      </c>
      <c r="AW71" s="125" t="e">
        <f ca="1">IF(tbl_coded[[#This Row],[ISIN]]="","",IF(OR(_xll.BDP($B71&amp;" Corp",AW$1)="#N/A N/A"),"--",TEXT(_xll.BDP($B71&amp;" Corp",AW$1),"yyyy/mm/dd")))</f>
        <v>#NAME?</v>
      </c>
      <c r="AX71" s="125" t="e">
        <f ca="1">IF(tbl_coded[[#This Row],[ISIN]]="","",IF(OR(_xll.BDP($B71&amp;" Corp",AX$1)="#N/A N/A"),"--",TEXT(_xll.BDP($B71&amp;" Corp",AX$1),"yyyy/mm/dd")))</f>
        <v>#NAME?</v>
      </c>
      <c r="AY71" s="125" t="e">
        <f ca="1">IF(tbl_coded[[#This Row],[ISIN]]="","",IF(OR(_xll.BDP($B71&amp;" Corp",AY$1)="#N/A Field Not Applicable"),"--",TEXT(_xll.BDP($B71&amp;" Corp",AY$1),"yyyy/mm/dd")))</f>
        <v>#NAME?</v>
      </c>
      <c r="AZ71" s="125" t="e">
        <f ca="1">IF(tbl_coded[[#This Row],[ISIN]]="","",IF(OR(_xll.BDP($B71&amp;" Corp",AZ$1)="#N/A N/A"),"--",_xll.BDP($B71&amp;" Corp",AZ$1)))</f>
        <v>#NAME?</v>
      </c>
      <c r="BA71" s="125" t="e">
        <f ca="1">IF(tbl_coded[[#This Row],[ISIN]]="","",IF(OR(_xll.BDP($B71&amp;" Corp",BA$1)="#N/A N/A"),"--",_xll.BDP($B71&amp;" Corp",BA$1)))</f>
        <v>#NAME?</v>
      </c>
      <c r="BB71" s="125" t="e">
        <f ca="1">IF(tbl_coded[[#This Row],[ISIN]]="","",IF(OR(_xll.BDP($B71&amp;" Corp",BB$1)="#N/A N/A"),"--",_xll.BDP($B71&amp;" Corp",BB$1)))</f>
        <v>#NAME?</v>
      </c>
      <c r="BC71" s="125" t="e">
        <f ca="1">IF(tbl_coded[[#This Row],[ISIN]]="","",IF(OR(_xll.BDP($B71&amp;" Corp",BC$1)="#N/A Field Not Applicable"),"--",_xll.BDP($B71&amp;" Corp",BC$1)))</f>
        <v>#NAME?</v>
      </c>
      <c r="BD71" s="125" t="e">
        <f ca="1">IF(tbl_coded[[#This Row],[ISIN]]="","",IF(OR(_xll.BDP($B71&amp;" Corp",BD$1)="#N/A Field Not Applicable"),"--",_xll.BDP($B71&amp;" Corp",BD$1)))</f>
        <v>#NAME?</v>
      </c>
      <c r="BE71" s="125" t="e">
        <f ca="1">IF(tbl_coded[[#This Row],[ISIN]]="","",IF(OR(_xll.BDP($B71&amp;" Corp",BE$1)="#N/A Field Not Applicable"),"--",_xll.BDP($B71&amp;" Corp",BE$1)))</f>
        <v>#NAME?</v>
      </c>
      <c r="BF71" s="125" t="e">
        <f ca="1">IF(tbl_coded[[#This Row],[ISIN]]="","",IF(OR(_xll.BDP($B71&amp;" Corp",BF$1)="#N/A Field Not Applicable"),"--",_xll.BDP($B71&amp;" Corp",BF$1)))</f>
        <v>#NAME?</v>
      </c>
      <c r="BG71" s="125" t="e">
        <f ca="1">IF(tbl_coded[[#This Row],[ISIN]]="","",IF(OR(_xll.BDP($B71&amp;" Corp",BG$1)="#N/A Field Not Applicable"),"--",IF(_xll.BDP($B71&amp;" Corp",BG$1)="#N/A N/A","N",_xll.BDP($B71&amp;" Corp",BG$1))))</f>
        <v>#NAME?</v>
      </c>
      <c r="BH71" s="125" t="e">
        <f ca="1">IF(tbl_coded[[#This Row],[ISIN]]="","",IF(OR(_xll.BDP($B71&amp;" Corp",BH$1)="#N/A N/A"),"",_xll.BDP($B71&amp;" Corp",BH$1)))</f>
        <v>#NAME?</v>
      </c>
      <c r="BI71" s="125" t="e">
        <f ca="1">IF(tbl_coded[[#This Row],[ISIN]]="","",IF(OR(tbl_coded[[#This Row],[Parent company tiker]]=""),"",IF(_xll.BDP(tbl_coded[[#This Row],[Parent company tiker]]&amp;" Equity",BI$1)="#N/A N/A","--",_xll.BDP(tbl_coded[[#This Row],[Parent company tiker]]&amp;" Equity",BI$1))))</f>
        <v>#NAME?</v>
      </c>
      <c r="BJ71" s="125" t="e">
        <f ca="1">IF(tbl_coded[[#This Row],[ISIN]]="","",IF(OR(tbl_coded[[#This Row],[Parent company tiker]]=""),"",IF(_xll.BDP(tbl_coded[[#This Row],[Parent company tiker]]&amp;" Equity",BJ$1)="#N/A N/A","--",_xll.BDP(tbl_coded[[#This Row],[Parent company tiker]]&amp;" Equity",BJ$1))))</f>
        <v>#NAME?</v>
      </c>
      <c r="BK71" s="125" t="e">
        <f ca="1">IF(tbl_coded[[#This Row],[ISIN]]="","",IF(OR(tbl_coded[[#This Row],[Parent company tiker]]=""),"",IF(_xll.BDP(tbl_coded[[#This Row],[Parent company tiker]]&amp;" Equity",BK$1)="#N/A N/A","--",_xll.BDP(tbl_coded[[#This Row],[Parent company tiker]]&amp;" Equity",BK$1))))</f>
        <v>#NAME?</v>
      </c>
      <c r="BL71" s="125" t="e">
        <f ca="1">IF(tbl_coded[[#This Row],[ISIN]]="","",IF(OR(tbl_coded[[#This Row],[Parent company tiker]]=""),"",IF(_xll.BDP(tbl_coded[[#This Row],[Parent company tiker]]&amp;" Equity",BL$1)="#N/A N/A","--",_xll.BDP(tbl_coded[[#This Row],[Parent company tiker]]&amp;" Equity",BL$1))))</f>
        <v>#NAME?</v>
      </c>
      <c r="BM7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1" s="125" t="e">
        <f ca="1">IF(tbl_coded[[#This Row],[Column9]]&lt;&gt;"--",tbl_coded[[#This Row],[G''tor rating]],IF(tbl_coded[[#This Row],[KPW Name]]&lt;&gt;"",tbl_coded[[#This Row],[KPW Rating]],IF(tbl_coded[[#This Row],[Parent company tiker]]&lt;&gt;"",tbl_coded[[#This Row],[parent评级]],tbl_coded[[#This Row],[Issuer rating]])))</f>
        <v>#NAME?</v>
      </c>
      <c r="BO71" s="159" t="str">
        <f ca="1">IFERROR(IF(tbl_coded[[#This Row],[GREEN]]="Y","GREEN",IF(tbl_coded[[#This Row],[SUSTAINABLE]]="Y","SUSTAINABLE",IF(tbl_coded[[#This Row],[SOCIAL]]="Y","SOCIAL",IF(tbl_coded[[#This Row],[Sustainable linked]]="Y","SUSTAINABLE LINKED"," ")))),"")</f>
        <v/>
      </c>
    </row>
    <row r="72" spans="1:67" ht="15" customHeight="1">
      <c r="A72" s="119">
        <v>70</v>
      </c>
      <c r="B72" s="120" t="str">
        <f>IF(美元债一级!$C$4:$C$1048576&lt;&gt;"",美元债一级!C73,"")</f>
        <v>HK0000946654</v>
      </c>
      <c r="C72" s="122" t="e">
        <f ca="1">IF(tbl_coded[[#This Row],[ISIN]]="","",IF(tbl_coded[[#This Row],[Index]]&gt;$A$1,"",IF(_xll.BDP($B72&amp;" Corp",C$1)="#N/A N/A","",_xll.BDP($B72&amp;" Corp",C$1))))</f>
        <v>#NAME?</v>
      </c>
      <c r="D72" s="122" t="e">
        <f ca="1">IF(tbl_coded[[#This Row],[ISIN]]="","",IF(_xll.BDP($B72&amp;" Corp",D$1)="#N/A N/A","",_xll.BDP($B72&amp;" Corp",D$1)))</f>
        <v>#NAME?</v>
      </c>
      <c r="E72" s="122" t="e">
        <f ca="1">IF(tbl_coded[[#This Row],[ISIN]]="","",IF(_xll.BDP($B72&amp;" Corp",E$1)="#N/A N/A","--",_xll.BDP($B72&amp;" Corp",E$1)))</f>
        <v>#NAME?</v>
      </c>
      <c r="F72" s="122" t="e">
        <f ca="1">IF(tbl_coded[[#This Row],[ISIN]]="","",IF(_xll.BDS($B72&amp;" Corp",F$1)="#N/A Field Not Applicable","",_xll.BDS($B72&amp;" Corp",F$1)))</f>
        <v>#NAME?</v>
      </c>
      <c r="G72" s="122" t="e">
        <f ca="1">IF(tbl_coded[[#This Row],[ISIN]]="","",IF(_xll.BDP($F72&amp;" CompanyID",G$1)="#N/A Invalid Security","",_xll.BDP($F72&amp;" CompanyID",G$1)))</f>
        <v>#NAME?</v>
      </c>
      <c r="H72" s="122" t="e">
        <f ca="1">IF(tbl_coded[[#This Row],[ISIN]]="","",IF(_xll.BDP($B72&amp;" Corp",H$1)="#N/A N/A","--",_xll.BDP($B72&amp;" Corp",H$1)))</f>
        <v>#NAME?</v>
      </c>
      <c r="I72" s="122" t="e">
        <f ca="1">IF(tbl_coded[[#This Row],[ISIN]]="","",IF(_xll.BDP($B72&amp;" Corp",I$1)="#N/A N/A","--",_xll.BDP($B72&amp;" Corp",I$1)))</f>
        <v>#NAME?</v>
      </c>
      <c r="J72" s="122" t="e">
        <f ca="1">IF(tbl_coded[[#This Row],[ISIN]]="","",IF(_xll.BDP($B72&amp;" Corp",J$1)="#N/A N/A","--",_xll.BDP($B72&amp;" Corp",J$1)))</f>
        <v>#NAME?</v>
      </c>
      <c r="K72" s="122" t="e">
        <f ca="1">IF(tbl_coded[[#This Row],[ISIN]]="","",IF(_xll.BDP($B72&amp;" Corp",K$1)="#N/A N/A","--",_xll.BDP($B72&amp;" Corp",K$1)))</f>
        <v>#NAME?</v>
      </c>
      <c r="L72" s="122" t="e">
        <f ca="1">IF(tbl_coded[[#This Row],[ISIN]]="","",IF(_xll.BDP($B72&amp;" Corp",L$1)="#N/A N/A","--",_xll.BDP($B72&amp;" Corp",L$1)))</f>
        <v>#NAME?</v>
      </c>
      <c r="M72" s="122" t="e">
        <f ca="1">IF(tbl_coded[[#This Row],[ISIN]]="","",IF(_xll.BDP($B72&amp;" Corp",M$1)="#N/A N/A","--",_xll.BDP($B72&amp;" Corp",M$1)))</f>
        <v>#NAME?</v>
      </c>
      <c r="N72" s="122" t="e">
        <f ca="1">IF(tbl_coded[[#This Row],[ISIN]]="","",IF(_xll.BDP($B72&amp;" Corp",N$1)="#N/A N/A","--",_xll.BDP($B72&amp;" Corp",N$1)))</f>
        <v>#NAME?</v>
      </c>
      <c r="O72" s="122" t="e">
        <f ca="1">IF(tbl_coded[[#This Row],[ISIN]]="","",IF(_xll.BDP($B72&amp;" Corp",O$1)="#N/A N/A","--",_xll.BDP($B72&amp;" Corp",O$1)))</f>
        <v>#NAME?</v>
      </c>
      <c r="P72" s="122" t="e">
        <f ca="1">IF(tbl_coded[[#This Row],[ISIN]]="","",IF(_xll.BDP($B72&amp;" Corp",P$1)="#N/A N/A","--",_xll.BDP($B72&amp;" Corp",P$1)))</f>
        <v>#NAME?</v>
      </c>
      <c r="Q7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2" s="122" t="e">
        <f ca="1">IF(tbl_coded[[#This Row],[ISIN]]="","",IF(OR(_xll.BDP($B72&amp;" Corp",R$1)="#N/A N/A",_xll.BDP($B72&amp;" Corp",R$1)="#N/A Invalid Security",_xll.BDP($B72&amp;" Corp",R$1)="#N/A Field Not Applicable"),"--",_xll.BDP($B72&amp;" Corp",R$1)))</f>
        <v>#NAME?</v>
      </c>
      <c r="S72" s="122" t="e">
        <f ca="1">IF(tbl_coded[[#This Row],[ISIN]]="","",IF(OR(_xll.BDP($R72&amp;" Equity",S$1)="#N/A N/A",_xll.BDP($R72&amp;" Equity",S$1)="#N/A Invalid Security"),"--",_xll.BDP($R72&amp;" Equity",S$1)))</f>
        <v>#NAME?</v>
      </c>
      <c r="T72" s="122" t="e">
        <f ca="1">IF(tbl_coded[[#This Row],[ISIN]]="","",IF(OR(_xll.BDP($R72&amp;" Equity",T$1)="#N/A N/A",_xll.BDP($R72&amp;" Equity",T$1)="#N/A Invalid Security"),"--",_xll.BDP($R72&amp;" Equity",T$1)))</f>
        <v>#NAME?</v>
      </c>
      <c r="U72" s="122" t="e">
        <f ca="1">IF(tbl_coded[[#This Row],[ISIN]]="","",IF(OR(_xll.BDP($R72&amp;" Equity",U$1)="#N/A N/A",_xll.BDP($R72&amp;" Equity",U$1)="#N/A Invalid Security"),"--",_xll.BDP($R72&amp;" Equity",U$1)))</f>
        <v>#NAME?</v>
      </c>
      <c r="V72" s="122" t="e">
        <f ca="1">IF(tbl_coded[[#This Row],[ISIN]]="","",IF(OR(_xll.BDP($R72&amp;" Equity",V$1)="#N/A N/A",_xll.BDP($R72&amp;" Equity",V$1)="#N/A Invalid Security"),"--",_xll.BDP($R72&amp;" Equity",V$1)))</f>
        <v>#NAME?</v>
      </c>
      <c r="W72" s="122" t="e">
        <f ca="1">IF(tbl_coded[[#This Row],[ISIN]]="","",IF(OR(_xll.BDP($R72&amp;" Equity",W$1)="#N/A N/A",_xll.BDP($R72&amp;" Equity",W$1)="#N/A Invalid Security"),"--",_xll.BDP($R72&amp;" Equity",W$1)))</f>
        <v>#NAME?</v>
      </c>
      <c r="X72" s="122" t="e">
        <f ca="1">IF(tbl_coded[[#This Row],[ISIN]]="","",IF(OR(_xll.BDP($R72&amp;" Equity",X$1)="#N/A N/A",_xll.BDP($R72&amp;" Equity",X$1)="#N/A Invalid Security"),"--",_xll.BDP($R72&amp;" Equity",X$1)))</f>
        <v>#NAME?</v>
      </c>
      <c r="Y7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2" s="122" t="str">
        <f ca="1">IF(tbl_coded[[#This Row],[ISIN]]="","",IF(ISNUMBER(_xll.BDP(B72&amp;" Corp",Z$1)),_xll.BDP(B72&amp;" Corp",Z$1),""))</f>
        <v/>
      </c>
      <c r="AA72" s="122" t="str">
        <f ca="1">IF(tbl_coded[[#This Row],[ISIN]]="","",IF(ISNUMBER(_xll.BDP(B72&amp;" Corp",AA$1)),_xll.BDP(B72&amp;" Corp",AA$1),""))</f>
        <v/>
      </c>
      <c r="AB72" s="122" t="str">
        <f ca="1">IF(tbl_coded[[#This Row],[ISIN]]="","",IF(ISNUMBER(_xll.BDP(B72&amp;" Corp",AB$1)),_xll.BDP(B72&amp;" Corp",AB$1),""))</f>
        <v/>
      </c>
      <c r="AC72" s="122" t="str">
        <f ca="1">IF(tbl_coded[[#This Row],[ISIN]]="","",IF(ISNUMBER(_xll.BDP(B72&amp;" Corp",AC$1)),_xll.BDP(B72&amp;" Corp",AC$1),""))</f>
        <v/>
      </c>
      <c r="AD72" s="122" t="e">
        <f ca="1">IF(tbl_coded[[#This Row],[ISIN]]="","",IF((_xll.BDP(B72&amp;" Corp",AD$1))="#N/A Field Not Applicable","",_xll.BDP(B72&amp;" Corp",AD$1)))</f>
        <v>#NAME?</v>
      </c>
      <c r="AE72" s="122" t="e">
        <f ca="1">IF(tbl_coded[[#This Row],[ISIN]]="","",IF((_xll.BDP(B72&amp;" Corp",AE$1))="#N/A N/A","--",_xll.BDP(B72&amp;" Corp",AE$1)))</f>
        <v>#NAME?</v>
      </c>
      <c r="AF72" s="122" t="e">
        <f ca="1">IF(tbl_coded[[#This Row],[ISIN]]="","",IF(IFERROR(MATCH(H72,rtg_num[Moody''s],0)&gt;10,0),"HY",IF(IFERROR(MATCH(I72,rtg_num[S&amp;P],0)&gt;10,0),"HY",IF(IFERROR(MATCH(J72,rtg_num[Fitch],0)&gt;10,0),"HY",IF(H72&amp;I72&amp;J72="------","NR",IF(IFERROR(FIND("#N/A",Coded!H72),0)&amp;IFERROR(FIND("#N/A",Coded!H72),0)&amp;IFERROR(FIND("#N/A",Coded!H72),0)&lt;&gt;"000",IF(INDEX(美元债一级!$O:$O,MATCH(tbl_coded[[#This Row],[ISIN]],美元债一级!$I:$I,0))="--/--/--","NR","IG"),"IG"))))))</f>
        <v>#NAME?</v>
      </c>
      <c r="AG7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2" s="123" t="e">
        <f ca="1">IF(tbl_coded[[#This Row],[ISIN]]="","",IF(_xll.BDP($B72&amp;" Corp",AI$1)="#N/A N/A","--",_xll.BDP($B72&amp;" Corp",AI$1)))</f>
        <v>#NAME?</v>
      </c>
      <c r="AJ72" s="122" t="e">
        <f ca="1">IF(tbl_coded[[#This Row],[ISIN]]="","",IF(OR(_xll.BDP(_xll.BDP(tbl_coded[[#This Row],[ISIN]]&amp;" Corp", "ISSUER_EQUITY_TICKER")&amp;" Equity",AJ$1)="#N/A N/A"),"--",_xll.BDP(_xll.BDP(tbl_coded[[#This Row],[ISIN]]&amp;" Corp", "ISSUER_EQUITY_TICKER")&amp;" Equity",AJ$1)))</f>
        <v>#NAME?</v>
      </c>
      <c r="AK7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25" t="e">
        <f ca="1">IF(tbl_coded[[#This Row],[ISIN]]="","",IF(OR(_xll.BDP(_xll.BDP(tbl_coded[[#This Row],[ISIN]]&amp;" Corp", "ISSUER_EQUITY_TICKER")&amp;" Equity",AL$1)="#N/A N/A"),"--",_xll.BDP(_xll.BDP(tbl_coded[[#This Row],[ISIN]]&amp;" Corp", "ISSUER_EQUITY_TICKER")&amp;" Equity",AL$1)))</f>
        <v>#NAME?</v>
      </c>
      <c r="AM72" s="125" t="e">
        <f ca="1">IF(tbl_coded[[#This Row],[ISIN]]="","",IF(_xll.BDS($B72&amp;" Corp",AM$1)="#N/A Field Not Applicable","",_xll.BDS($B72&amp;" Corp",AM$1)))</f>
        <v>#NAME?</v>
      </c>
      <c r="AN72" s="125" t="e">
        <f ca="1">IF(tbl_coded[[#This Row],[ISIN]]="","",IF(_xll.BDP(tbl_coded[[#This Row],[KPW Provider BBID]]&amp;" CompanyID","NAME")="#N/A Invalid Security","",_xll.BDP(tbl_coded[[#This Row],[KPW Provider BBID]]&amp;" CompanyID","NAME")))</f>
        <v>#NAME?</v>
      </c>
      <c r="AO72" s="125" t="e">
        <f ca="1">IF(tbl_coded[[#This Row],[ISIN]]="","",IF(_xll.BDP(tbl_coded[[#This Row],[KPW Provider BBID]]&amp;" CompanyID",$AO$1)="#N/A Invalid Security","--",IF(_xll.BDP(tbl_coded[[#This Row],[KPW Provider BBID]]&amp;" CompanyID",$AO$1)="#N/A N/A","--",_xll.BDP(tbl_coded[[#This Row],[KPW Provider BBID]]&amp;" CompanyID",$AO$1))))</f>
        <v>#NAME?</v>
      </c>
      <c r="AP72" s="125" t="e">
        <f ca="1">IF(tbl_coded[[#This Row],[ISIN]]="","",IF(_xll.BDP(tbl_coded[[#This Row],[KPW Provider BBID]]&amp;" CompanyID",$AP$1)="#N/A Invalid Security","--",IF(_xll.BDP(tbl_coded[[#This Row],[KPW Provider BBID]]&amp;" CompanyID",$AP$1)="#N/A N/A","--",_xll.BDP(tbl_coded[[#This Row],[KPW Provider BBID]]&amp;" CompanyID",$AP$1))))</f>
        <v>#NAME?</v>
      </c>
      <c r="AQ72" s="125" t="e">
        <f ca="1">IF(tbl_coded[[#This Row],[ISIN]]="","",IF(_xll.BDP(tbl_coded[[#This Row],[KPW Provider BBID]]&amp;" CompanyID",$AQ$1)="#N/A Invalid Security","--",IF(_xll.BDP(tbl_coded[[#This Row],[KPW Provider BBID]]&amp;" CompanyID",$AQ$1)="#N/A N/A","--",_xll.BDP(tbl_coded[[#This Row],[KPW Provider BBID]]&amp;" CompanyID",$AQ$1))))</f>
        <v>#NAME?</v>
      </c>
      <c r="AR72" s="125" t="e">
        <f ca="1">IF(tbl_coded[[#This Row],[ISIN]]="","",tbl_coded[[#This Row],[穆迪KPW评级]]&amp;"/"&amp;tbl_coded[[#This Row],[SPKPW评级]]&amp;"/"&amp;tbl_coded[[#This Row],[FITCHKPW评级]])</f>
        <v>#NAME?</v>
      </c>
      <c r="AS72" s="125" t="e">
        <f ca="1">IF(tbl_coded[[#This Row],[ISIN]]="","",IF(OR(_xll.BDP($B72&amp;" Corp",AS$1)="#N/A N/A"),"--",_xll.BDP($B72&amp;" Corp",AS$1)))</f>
        <v>#NAME?</v>
      </c>
      <c r="AT72" s="125" t="e">
        <f ca="1">IF(tbl_coded[[#This Row],[ISIN]]="","",IF(_xll.BDS($B72&amp;" Corp",AT$1)="#N/A Field Not Applicable","",_xll.BDS($B72&amp;" Corp",AT$1)))</f>
        <v>#NAME?</v>
      </c>
      <c r="AU72" s="125" t="e">
        <f ca="1">IF(tbl_coded[[#This Row],[SBLC Provider BBID]]="","",_xll.BDP(tbl_coded[[#This Row],[SBLC Provider BBID]]&amp;" CompanyID","NAME"))</f>
        <v>#NAME?</v>
      </c>
      <c r="AV72" s="125" t="e">
        <f ca="1">IF(tbl_coded[[#This Row],[ISIN]]="","",IF(OR(_xll.BDP($B72&amp;" Corp",AV$1)="#N/A N/A"),"--",TEXT(_xll.BDP($B72&amp;" Corp",AV$1),"yyyy/mm/dd")))</f>
        <v>#NAME?</v>
      </c>
      <c r="AW72" s="125" t="e">
        <f ca="1">IF(tbl_coded[[#This Row],[ISIN]]="","",IF(OR(_xll.BDP($B72&amp;" Corp",AW$1)="#N/A N/A"),"--",TEXT(_xll.BDP($B72&amp;" Corp",AW$1),"yyyy/mm/dd")))</f>
        <v>#NAME?</v>
      </c>
      <c r="AX72" s="125" t="e">
        <f ca="1">IF(tbl_coded[[#This Row],[ISIN]]="","",IF(OR(_xll.BDP($B72&amp;" Corp",AX$1)="#N/A N/A"),"--",TEXT(_xll.BDP($B72&amp;" Corp",AX$1),"yyyy/mm/dd")))</f>
        <v>#NAME?</v>
      </c>
      <c r="AY72" s="125" t="e">
        <f ca="1">IF(tbl_coded[[#This Row],[ISIN]]="","",IF(OR(_xll.BDP($B72&amp;" Corp",AY$1)="#N/A Field Not Applicable"),"--",TEXT(_xll.BDP($B72&amp;" Corp",AY$1),"yyyy/mm/dd")))</f>
        <v>#NAME?</v>
      </c>
      <c r="AZ72" s="125" t="e">
        <f ca="1">IF(tbl_coded[[#This Row],[ISIN]]="","",IF(OR(_xll.BDP($B72&amp;" Corp",AZ$1)="#N/A N/A"),"--",_xll.BDP($B72&amp;" Corp",AZ$1)))</f>
        <v>#NAME?</v>
      </c>
      <c r="BA72" s="125" t="e">
        <f ca="1">IF(tbl_coded[[#This Row],[ISIN]]="","",IF(OR(_xll.BDP($B72&amp;" Corp",BA$1)="#N/A N/A"),"--",_xll.BDP($B72&amp;" Corp",BA$1)))</f>
        <v>#NAME?</v>
      </c>
      <c r="BB72" s="125" t="e">
        <f ca="1">IF(tbl_coded[[#This Row],[ISIN]]="","",IF(OR(_xll.BDP($B72&amp;" Corp",BB$1)="#N/A N/A"),"--",_xll.BDP($B72&amp;" Corp",BB$1)))</f>
        <v>#NAME?</v>
      </c>
      <c r="BC72" s="125" t="e">
        <f ca="1">IF(tbl_coded[[#This Row],[ISIN]]="","",IF(OR(_xll.BDP($B72&amp;" Corp",BC$1)="#N/A Field Not Applicable"),"--",_xll.BDP($B72&amp;" Corp",BC$1)))</f>
        <v>#NAME?</v>
      </c>
      <c r="BD72" s="125" t="e">
        <f ca="1">IF(tbl_coded[[#This Row],[ISIN]]="","",IF(OR(_xll.BDP($B72&amp;" Corp",BD$1)="#N/A Field Not Applicable"),"--",_xll.BDP($B72&amp;" Corp",BD$1)))</f>
        <v>#NAME?</v>
      </c>
      <c r="BE72" s="125" t="e">
        <f ca="1">IF(tbl_coded[[#This Row],[ISIN]]="","",IF(OR(_xll.BDP($B72&amp;" Corp",BE$1)="#N/A Field Not Applicable"),"--",_xll.BDP($B72&amp;" Corp",BE$1)))</f>
        <v>#NAME?</v>
      </c>
      <c r="BF72" s="125" t="e">
        <f ca="1">IF(tbl_coded[[#This Row],[ISIN]]="","",IF(OR(_xll.BDP($B72&amp;" Corp",BF$1)="#N/A Field Not Applicable"),"--",_xll.BDP($B72&amp;" Corp",BF$1)))</f>
        <v>#NAME?</v>
      </c>
      <c r="BG72" s="125" t="e">
        <f ca="1">IF(tbl_coded[[#This Row],[ISIN]]="","",IF(OR(_xll.BDP($B72&amp;" Corp",BG$1)="#N/A Field Not Applicable"),"--",IF(_xll.BDP($B72&amp;" Corp",BG$1)="#N/A N/A","N",_xll.BDP($B72&amp;" Corp",BG$1))))</f>
        <v>#NAME?</v>
      </c>
      <c r="BH72" s="125" t="e">
        <f ca="1">IF(tbl_coded[[#This Row],[ISIN]]="","",IF(OR(_xll.BDP($B72&amp;" Corp",BH$1)="#N/A N/A"),"",_xll.BDP($B72&amp;" Corp",BH$1)))</f>
        <v>#NAME?</v>
      </c>
      <c r="BI72" s="125" t="e">
        <f ca="1">IF(tbl_coded[[#This Row],[ISIN]]="","",IF(OR(tbl_coded[[#This Row],[Parent company tiker]]=""),"",IF(_xll.BDP(tbl_coded[[#This Row],[Parent company tiker]]&amp;" Equity",BI$1)="#N/A N/A","--",_xll.BDP(tbl_coded[[#This Row],[Parent company tiker]]&amp;" Equity",BI$1))))</f>
        <v>#NAME?</v>
      </c>
      <c r="BJ72" s="125" t="e">
        <f ca="1">IF(tbl_coded[[#This Row],[ISIN]]="","",IF(OR(tbl_coded[[#This Row],[Parent company tiker]]=""),"",IF(_xll.BDP(tbl_coded[[#This Row],[Parent company tiker]]&amp;" Equity",BJ$1)="#N/A N/A","--",_xll.BDP(tbl_coded[[#This Row],[Parent company tiker]]&amp;" Equity",BJ$1))))</f>
        <v>#NAME?</v>
      </c>
      <c r="BK72" s="125" t="e">
        <f ca="1">IF(tbl_coded[[#This Row],[ISIN]]="","",IF(OR(tbl_coded[[#This Row],[Parent company tiker]]=""),"",IF(_xll.BDP(tbl_coded[[#This Row],[Parent company tiker]]&amp;" Equity",BK$1)="#N/A N/A","--",_xll.BDP(tbl_coded[[#This Row],[Parent company tiker]]&amp;" Equity",BK$1))))</f>
        <v>#NAME?</v>
      </c>
      <c r="BL72" s="125" t="e">
        <f ca="1">IF(tbl_coded[[#This Row],[ISIN]]="","",IF(OR(tbl_coded[[#This Row],[Parent company tiker]]=""),"",IF(_xll.BDP(tbl_coded[[#This Row],[Parent company tiker]]&amp;" Equity",BL$1)="#N/A N/A","--",_xll.BDP(tbl_coded[[#This Row],[Parent company tiker]]&amp;" Equity",BL$1))))</f>
        <v>#NAME?</v>
      </c>
      <c r="BM7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2" s="125" t="e">
        <f ca="1">IF(tbl_coded[[#This Row],[Column9]]&lt;&gt;"--",tbl_coded[[#This Row],[G''tor rating]],IF(tbl_coded[[#This Row],[KPW Name]]&lt;&gt;"",tbl_coded[[#This Row],[KPW Rating]],IF(tbl_coded[[#This Row],[Parent company tiker]]&lt;&gt;"",tbl_coded[[#This Row],[parent评级]],tbl_coded[[#This Row],[Issuer rating]])))</f>
        <v>#NAME?</v>
      </c>
      <c r="BO72" s="159" t="str">
        <f ca="1">IFERROR(IF(tbl_coded[[#This Row],[GREEN]]="Y","GREEN",IF(tbl_coded[[#This Row],[SUSTAINABLE]]="Y","SUSTAINABLE",IF(tbl_coded[[#This Row],[SOCIAL]]="Y","SOCIAL",IF(tbl_coded[[#This Row],[Sustainable linked]]="Y","SUSTAINABLE LINKED"," ")))),"")</f>
        <v/>
      </c>
    </row>
    <row r="73" spans="1:67" ht="15" customHeight="1">
      <c r="A73" s="119">
        <v>71</v>
      </c>
      <c r="B73" s="120" t="str">
        <f>IF(美元债一级!$C$4:$C$1048576&lt;&gt;"",美元债一级!C74,"")</f>
        <v>XS2671065501</v>
      </c>
      <c r="C73" s="124" t="e">
        <f ca="1">IF(tbl_coded[[#This Row],[ISIN]]="","",IF(tbl_coded[[#This Row],[Index]]&gt;$A$1,"",IF(_xll.BDP($B73&amp;" Corp",C$1)="#N/A N/A","",_xll.BDP($B73&amp;" Corp",C$1))))</f>
        <v>#NAME?</v>
      </c>
      <c r="D73" s="124" t="e">
        <f ca="1">IF(tbl_coded[[#This Row],[ISIN]]="","",IF(_xll.BDP($B73&amp;" Corp",D$1)="#N/A N/A","",_xll.BDP($B73&amp;" Corp",D$1)))</f>
        <v>#NAME?</v>
      </c>
      <c r="E73" s="124" t="e">
        <f ca="1">IF(tbl_coded[[#This Row],[ISIN]]="","",IF(_xll.BDP($B73&amp;" Corp",E$1)="#N/A N/A","--",_xll.BDP($B73&amp;" Corp",E$1)))</f>
        <v>#NAME?</v>
      </c>
      <c r="F73" s="124" t="e">
        <f ca="1">IF(tbl_coded[[#This Row],[ISIN]]="","",IF(_xll.BDS($B73&amp;" Corp",F$1)="#N/A Field Not Applicable","",_xll.BDS($B73&amp;" Corp",F$1)))</f>
        <v>#NAME?</v>
      </c>
      <c r="G73" s="124" t="e">
        <f ca="1">IF(tbl_coded[[#This Row],[ISIN]]="","",IF(_xll.BDP($F73&amp;" CompanyID",G$1)="#N/A Invalid Security","",_xll.BDP($F73&amp;" CompanyID",G$1)))</f>
        <v>#NAME?</v>
      </c>
      <c r="H73" s="124" t="e">
        <f ca="1">IF(tbl_coded[[#This Row],[ISIN]]="","",IF(_xll.BDP($B73&amp;" Corp",H$1)="#N/A N/A","--",_xll.BDP($B73&amp;" Corp",H$1)))</f>
        <v>#NAME?</v>
      </c>
      <c r="I73" s="124" t="e">
        <f ca="1">IF(tbl_coded[[#This Row],[ISIN]]="","",IF(_xll.BDP($B73&amp;" Corp",I$1)="#N/A N/A","--",_xll.BDP($B73&amp;" Corp",I$1)))</f>
        <v>#NAME?</v>
      </c>
      <c r="J73" s="124" t="e">
        <f ca="1">IF(tbl_coded[[#This Row],[ISIN]]="","",IF(_xll.BDP($B73&amp;" Corp",J$1)="#N/A N/A","--",_xll.BDP($B73&amp;" Corp",J$1)))</f>
        <v>#NAME?</v>
      </c>
      <c r="K73" s="124" t="e">
        <f ca="1">IF(tbl_coded[[#This Row],[ISIN]]="","",IF(_xll.BDP($B73&amp;" Corp",K$1)="#N/A N/A","--",_xll.BDP($B73&amp;" Corp",K$1)))</f>
        <v>#NAME?</v>
      </c>
      <c r="L73" s="124" t="e">
        <f ca="1">IF(tbl_coded[[#This Row],[ISIN]]="","",IF(_xll.BDP($B73&amp;" Corp",L$1)="#N/A N/A","--",_xll.BDP($B73&amp;" Corp",L$1)))</f>
        <v>#NAME?</v>
      </c>
      <c r="M73" s="124" t="e">
        <f ca="1">IF(tbl_coded[[#This Row],[ISIN]]="","",IF(_xll.BDP($B73&amp;" Corp",M$1)="#N/A N/A","--",_xll.BDP($B73&amp;" Corp",M$1)))</f>
        <v>#NAME?</v>
      </c>
      <c r="N73" s="124" t="e">
        <f ca="1">IF(tbl_coded[[#This Row],[ISIN]]="","",IF(_xll.BDP($B73&amp;" Corp",N$1)="#N/A N/A","--",_xll.BDP($B73&amp;" Corp",N$1)))</f>
        <v>#NAME?</v>
      </c>
      <c r="O73" s="124" t="e">
        <f ca="1">IF(tbl_coded[[#This Row],[ISIN]]="","",IF(_xll.BDP($B73&amp;" Corp",O$1)="#N/A N/A","--",_xll.BDP($B73&amp;" Corp",O$1)))</f>
        <v>#NAME?</v>
      </c>
      <c r="P73" s="124" t="e">
        <f ca="1">IF(tbl_coded[[#This Row],[ISIN]]="","",IF(_xll.BDP($B73&amp;" Corp",P$1)="#N/A N/A","--",_xll.BDP($B73&amp;" Corp",P$1)))</f>
        <v>#NAME?</v>
      </c>
      <c r="Q7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3" s="124" t="e">
        <f ca="1">IF(tbl_coded[[#This Row],[ISIN]]="","",IF(OR(_xll.BDP($B73&amp;" Corp",R$1)="#N/A N/A",_xll.BDP($B73&amp;" Corp",R$1)="#N/A Invalid Security",_xll.BDP($B73&amp;" Corp",R$1)="#N/A Field Not Applicable"),"--",_xll.BDP($B73&amp;" Corp",R$1)))</f>
        <v>#NAME?</v>
      </c>
      <c r="S73" s="124" t="e">
        <f ca="1">IF(tbl_coded[[#This Row],[ISIN]]="","",IF(OR(_xll.BDP($R73&amp;" Equity",S$1)="#N/A N/A",_xll.BDP($R73&amp;" Equity",S$1)="#N/A Invalid Security"),"--",_xll.BDP($R73&amp;" Equity",S$1)))</f>
        <v>#NAME?</v>
      </c>
      <c r="T73" s="124" t="e">
        <f ca="1">IF(tbl_coded[[#This Row],[ISIN]]="","",IF(OR(_xll.BDP($R73&amp;" Equity",T$1)="#N/A N/A",_xll.BDP($R73&amp;" Equity",T$1)="#N/A Invalid Security"),"--",_xll.BDP($R73&amp;" Equity",T$1)))</f>
        <v>#NAME?</v>
      </c>
      <c r="U73" s="124" t="e">
        <f ca="1">IF(tbl_coded[[#This Row],[ISIN]]="","",IF(OR(_xll.BDP($R73&amp;" Equity",U$1)="#N/A N/A",_xll.BDP($R73&amp;" Equity",U$1)="#N/A Invalid Security"),"--",_xll.BDP($R73&amp;" Equity",U$1)))</f>
        <v>#NAME?</v>
      </c>
      <c r="V73" s="124" t="e">
        <f ca="1">IF(tbl_coded[[#This Row],[ISIN]]="","",IF(OR(_xll.BDP($R73&amp;" Equity",V$1)="#N/A N/A",_xll.BDP($R73&amp;" Equity",V$1)="#N/A Invalid Security"),"--",_xll.BDP($R73&amp;" Equity",V$1)))</f>
        <v>#NAME?</v>
      </c>
      <c r="W73" s="124" t="e">
        <f ca="1">IF(tbl_coded[[#This Row],[ISIN]]="","",IF(OR(_xll.BDP($R73&amp;" Equity",W$1)="#N/A N/A",_xll.BDP($R73&amp;" Equity",W$1)="#N/A Invalid Security"),"--",_xll.BDP($R73&amp;" Equity",W$1)))</f>
        <v>#NAME?</v>
      </c>
      <c r="X73" s="124" t="e">
        <f ca="1">IF(tbl_coded[[#This Row],[ISIN]]="","",IF(OR(_xll.BDP($R73&amp;" Equity",X$1)="#N/A N/A",_xll.BDP($R73&amp;" Equity",X$1)="#N/A Invalid Security"),"--",_xll.BDP($R73&amp;" Equity",X$1)))</f>
        <v>#NAME?</v>
      </c>
      <c r="Y7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3" s="124" t="str">
        <f ca="1">IF(tbl_coded[[#This Row],[ISIN]]="","",IF(ISNUMBER(_xll.BDP(B73&amp;" Corp",Z$1)),_xll.BDP(B73&amp;" Corp",Z$1),""))</f>
        <v/>
      </c>
      <c r="AA73" s="124" t="str">
        <f ca="1">IF(tbl_coded[[#This Row],[ISIN]]="","",IF(ISNUMBER(_xll.BDP(B73&amp;" Corp",AA$1)),_xll.BDP(B73&amp;" Corp",AA$1),""))</f>
        <v/>
      </c>
      <c r="AB73" s="124" t="str">
        <f ca="1">IF(tbl_coded[[#This Row],[ISIN]]="","",IF(ISNUMBER(_xll.BDP(B73&amp;" Corp",AB$1)),_xll.BDP(B73&amp;" Corp",AB$1),""))</f>
        <v/>
      </c>
      <c r="AC73" s="124" t="str">
        <f ca="1">IF(tbl_coded[[#This Row],[ISIN]]="","",IF(ISNUMBER(_xll.BDP(B73&amp;" Corp",AC$1)),_xll.BDP(B73&amp;" Corp",AC$1),""))</f>
        <v/>
      </c>
      <c r="AD73" s="124" t="e">
        <f ca="1">IF(tbl_coded[[#This Row],[ISIN]]="","",IF((_xll.BDP(B73&amp;" Corp",AD$1))="#N/A Field Not Applicable","",_xll.BDP(B73&amp;" Corp",AD$1)))</f>
        <v>#NAME?</v>
      </c>
      <c r="AE73" s="124" t="e">
        <f ca="1">IF(tbl_coded[[#This Row],[ISIN]]="","",IF((_xll.BDP(B73&amp;" Corp",AE$1))="#N/A N/A","--",_xll.BDP(B73&amp;" Corp",AE$1)))</f>
        <v>#NAME?</v>
      </c>
      <c r="AF73" s="124" t="e">
        <f ca="1">IF(tbl_coded[[#This Row],[ISIN]]="","",IF(IFERROR(MATCH(H73,rtg_num[Moody''s],0)&gt;10,0),"HY",IF(IFERROR(MATCH(I73,rtg_num[S&amp;P],0)&gt;10,0),"HY",IF(IFERROR(MATCH(J73,rtg_num[Fitch],0)&gt;10,0),"HY",IF(H73&amp;I73&amp;J73="------","NR",IF(IFERROR(FIND("#N/A",Coded!H73),0)&amp;IFERROR(FIND("#N/A",Coded!H73),0)&amp;IFERROR(FIND("#N/A",Coded!H73),0)&lt;&gt;"000",IF(INDEX(美元债一级!$O:$O,MATCH(tbl_coded[[#This Row],[ISIN]],美元债一级!$I:$I,0))="--/--/--","NR","IG"),"IG"))))))</f>
        <v>#NAME?</v>
      </c>
      <c r="AG7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3" s="125" t="e">
        <f ca="1">IF(tbl_coded[[#This Row],[ISIN]]="","",IF(_xll.BDP($B73&amp;" Corp",AI$1)="#N/A N/A","--",_xll.BDP($B73&amp;" Corp",AI$1)))</f>
        <v>#NAME?</v>
      </c>
      <c r="AJ73" s="122" t="e">
        <f ca="1">IF(tbl_coded[[#This Row],[ISIN]]="","",IF(OR(_xll.BDP(_xll.BDP(tbl_coded[[#This Row],[ISIN]]&amp;" Corp", "ISSUER_EQUITY_TICKER")&amp;" Equity",AJ$1)="#N/A N/A"),"--",_xll.BDP(_xll.BDP(tbl_coded[[#This Row],[ISIN]]&amp;" Corp", "ISSUER_EQUITY_TICKER")&amp;" Equity",AJ$1)))</f>
        <v>#NAME?</v>
      </c>
      <c r="AK7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24" t="e">
        <f ca="1">IF(tbl_coded[[#This Row],[ISIN]]="","",IF(OR(_xll.BDP(_xll.BDP(tbl_coded[[#This Row],[ISIN]]&amp;" Corp", "ISSUER_EQUITY_TICKER")&amp;" Equity",AL$1)="#N/A N/A"),"--",_xll.BDP(_xll.BDP(tbl_coded[[#This Row],[ISIN]]&amp;" Corp", "ISSUER_EQUITY_TICKER")&amp;" Equity",AL$1)))</f>
        <v>#NAME?</v>
      </c>
      <c r="AM73" s="124" t="e">
        <f ca="1">IF(tbl_coded[[#This Row],[ISIN]]="","",IF(_xll.BDS($B73&amp;" Corp",AM$1)="#N/A Field Not Applicable","",_xll.BDS($B73&amp;" Corp",AM$1)))</f>
        <v>#NAME?</v>
      </c>
      <c r="AN73" s="124" t="e">
        <f ca="1">IF(tbl_coded[[#This Row],[ISIN]]="","",IF(_xll.BDP(tbl_coded[[#This Row],[KPW Provider BBID]]&amp;" CompanyID","NAME")="#N/A Invalid Security","",_xll.BDP(tbl_coded[[#This Row],[KPW Provider BBID]]&amp;" CompanyID","NAME")))</f>
        <v>#NAME?</v>
      </c>
      <c r="AO73" s="124" t="e">
        <f ca="1">IF(tbl_coded[[#This Row],[ISIN]]="","",IF(_xll.BDP(tbl_coded[[#This Row],[KPW Provider BBID]]&amp;" CompanyID",$AO$1)="#N/A Invalid Security","--",IF(_xll.BDP(tbl_coded[[#This Row],[KPW Provider BBID]]&amp;" CompanyID",$AO$1)="#N/A N/A","--",_xll.BDP(tbl_coded[[#This Row],[KPW Provider BBID]]&amp;" CompanyID",$AO$1))))</f>
        <v>#NAME?</v>
      </c>
      <c r="AP73" s="124" t="e">
        <f ca="1">IF(tbl_coded[[#This Row],[ISIN]]="","",IF(_xll.BDP(tbl_coded[[#This Row],[KPW Provider BBID]]&amp;" CompanyID",$AP$1)="#N/A Invalid Security","--",IF(_xll.BDP(tbl_coded[[#This Row],[KPW Provider BBID]]&amp;" CompanyID",$AP$1)="#N/A N/A","--",_xll.BDP(tbl_coded[[#This Row],[KPW Provider BBID]]&amp;" CompanyID",$AP$1))))</f>
        <v>#NAME?</v>
      </c>
      <c r="AQ73" s="124" t="e">
        <f ca="1">IF(tbl_coded[[#This Row],[ISIN]]="","",IF(_xll.BDP(tbl_coded[[#This Row],[KPW Provider BBID]]&amp;" CompanyID",$AQ$1)="#N/A Invalid Security","--",IF(_xll.BDP(tbl_coded[[#This Row],[KPW Provider BBID]]&amp;" CompanyID",$AQ$1)="#N/A N/A","--",_xll.BDP(tbl_coded[[#This Row],[KPW Provider BBID]]&amp;" CompanyID",$AQ$1))))</f>
        <v>#NAME?</v>
      </c>
      <c r="AR73" s="124" t="e">
        <f ca="1">IF(tbl_coded[[#This Row],[ISIN]]="","",tbl_coded[[#This Row],[穆迪KPW评级]]&amp;"/"&amp;tbl_coded[[#This Row],[SPKPW评级]]&amp;"/"&amp;tbl_coded[[#This Row],[FITCHKPW评级]])</f>
        <v>#NAME?</v>
      </c>
      <c r="AS73" s="124" t="e">
        <f ca="1">IF(tbl_coded[[#This Row],[ISIN]]="","",IF(OR(_xll.BDP($B73&amp;" Corp",AS$1)="#N/A N/A"),"--",_xll.BDP($B73&amp;" Corp",AS$1)))</f>
        <v>#NAME?</v>
      </c>
      <c r="AT73" s="124" t="e">
        <f ca="1">IF(tbl_coded[[#This Row],[ISIN]]="","",IF(_xll.BDS($B73&amp;" Corp",AT$1)="#N/A Field Not Applicable","",_xll.BDS($B73&amp;" Corp",AT$1)))</f>
        <v>#NAME?</v>
      </c>
      <c r="AU73" s="124" t="e">
        <f ca="1">IF(tbl_coded[[#This Row],[SBLC Provider BBID]]="","",_xll.BDP(tbl_coded[[#This Row],[SBLC Provider BBID]]&amp;" CompanyID","NAME"))</f>
        <v>#NAME?</v>
      </c>
      <c r="AV73" s="124" t="e">
        <f ca="1">IF(tbl_coded[[#This Row],[ISIN]]="","",IF(OR(_xll.BDP($B73&amp;" Corp",AV$1)="#N/A N/A"),"--",TEXT(_xll.BDP($B73&amp;" Corp",AV$1),"yyyy/mm/dd")))</f>
        <v>#NAME?</v>
      </c>
      <c r="AW73" s="124" t="e">
        <f ca="1">IF(tbl_coded[[#This Row],[ISIN]]="","",IF(OR(_xll.BDP($B73&amp;" Corp",AW$1)="#N/A N/A"),"--",TEXT(_xll.BDP($B73&amp;" Corp",AW$1),"yyyy/mm/dd")))</f>
        <v>#NAME?</v>
      </c>
      <c r="AX73" s="124" t="e">
        <f ca="1">IF(tbl_coded[[#This Row],[ISIN]]="","",IF(OR(_xll.BDP($B73&amp;" Corp",AX$1)="#N/A N/A"),"--",TEXT(_xll.BDP($B73&amp;" Corp",AX$1),"yyyy/mm/dd")))</f>
        <v>#NAME?</v>
      </c>
      <c r="AY73" s="124" t="e">
        <f ca="1">IF(tbl_coded[[#This Row],[ISIN]]="","",IF(OR(_xll.BDP($B73&amp;" Corp",AY$1)="#N/A Field Not Applicable"),"--",TEXT(_xll.BDP($B73&amp;" Corp",AY$1),"yyyy/mm/dd")))</f>
        <v>#NAME?</v>
      </c>
      <c r="AZ73" s="124" t="e">
        <f ca="1">IF(tbl_coded[[#This Row],[ISIN]]="","",IF(OR(_xll.BDP($B73&amp;" Corp",AZ$1)="#N/A N/A"),"--",_xll.BDP($B73&amp;" Corp",AZ$1)))</f>
        <v>#NAME?</v>
      </c>
      <c r="BA73" s="124" t="e">
        <f ca="1">IF(tbl_coded[[#This Row],[ISIN]]="","",IF(OR(_xll.BDP($B73&amp;" Corp",BA$1)="#N/A N/A"),"--",_xll.BDP($B73&amp;" Corp",BA$1)))</f>
        <v>#NAME?</v>
      </c>
      <c r="BB73" s="124" t="e">
        <f ca="1">IF(tbl_coded[[#This Row],[ISIN]]="","",IF(OR(_xll.BDP($B73&amp;" Corp",BB$1)="#N/A N/A"),"--",_xll.BDP($B73&amp;" Corp",BB$1)))</f>
        <v>#NAME?</v>
      </c>
      <c r="BC73" s="124" t="e">
        <f ca="1">IF(tbl_coded[[#This Row],[ISIN]]="","",IF(OR(_xll.BDP($B73&amp;" Corp",BC$1)="#N/A Field Not Applicable"),"--",_xll.BDP($B73&amp;" Corp",BC$1)))</f>
        <v>#NAME?</v>
      </c>
      <c r="BD73" s="124" t="e">
        <f ca="1">IF(tbl_coded[[#This Row],[ISIN]]="","",IF(OR(_xll.BDP($B73&amp;" Corp",BD$1)="#N/A Field Not Applicable"),"--",_xll.BDP($B73&amp;" Corp",BD$1)))</f>
        <v>#NAME?</v>
      </c>
      <c r="BE73" s="124" t="e">
        <f ca="1">IF(tbl_coded[[#This Row],[ISIN]]="","",IF(OR(_xll.BDP($B73&amp;" Corp",BE$1)="#N/A Field Not Applicable"),"--",_xll.BDP($B73&amp;" Corp",BE$1)))</f>
        <v>#NAME?</v>
      </c>
      <c r="BF73" s="124" t="e">
        <f ca="1">IF(tbl_coded[[#This Row],[ISIN]]="","",IF(OR(_xll.BDP($B73&amp;" Corp",BF$1)="#N/A Field Not Applicable"),"--",_xll.BDP($B73&amp;" Corp",BF$1)))</f>
        <v>#NAME?</v>
      </c>
      <c r="BG73" s="124" t="e">
        <f ca="1">IF(tbl_coded[[#This Row],[ISIN]]="","",IF(OR(_xll.BDP($B73&amp;" Corp",BG$1)="#N/A Field Not Applicable"),"--",IF(_xll.BDP($B73&amp;" Corp",BG$1)="#N/A N/A","N",_xll.BDP($B73&amp;" Corp",BG$1))))</f>
        <v>#NAME?</v>
      </c>
      <c r="BH73" s="124" t="e">
        <f ca="1">IF(tbl_coded[[#This Row],[ISIN]]="","",IF(OR(_xll.BDP($B73&amp;" Corp",BH$1)="#N/A N/A"),"",_xll.BDP($B73&amp;" Corp",BH$1)))</f>
        <v>#NAME?</v>
      </c>
      <c r="BI73" s="124" t="e">
        <f ca="1">IF(tbl_coded[[#This Row],[ISIN]]="","",IF(OR(tbl_coded[[#This Row],[Parent company tiker]]=""),"",IF(_xll.BDP(tbl_coded[[#This Row],[Parent company tiker]]&amp;" Equity",BI$1)="#N/A N/A","--",_xll.BDP(tbl_coded[[#This Row],[Parent company tiker]]&amp;" Equity",BI$1))))</f>
        <v>#NAME?</v>
      </c>
      <c r="BJ73" s="124" t="e">
        <f ca="1">IF(tbl_coded[[#This Row],[ISIN]]="","",IF(OR(tbl_coded[[#This Row],[Parent company tiker]]=""),"",IF(_xll.BDP(tbl_coded[[#This Row],[Parent company tiker]]&amp;" Equity",BJ$1)="#N/A N/A","--",_xll.BDP(tbl_coded[[#This Row],[Parent company tiker]]&amp;" Equity",BJ$1))))</f>
        <v>#NAME?</v>
      </c>
      <c r="BK73" s="124" t="e">
        <f ca="1">IF(tbl_coded[[#This Row],[ISIN]]="","",IF(OR(tbl_coded[[#This Row],[Parent company tiker]]=""),"",IF(_xll.BDP(tbl_coded[[#This Row],[Parent company tiker]]&amp;" Equity",BK$1)="#N/A N/A","--",_xll.BDP(tbl_coded[[#This Row],[Parent company tiker]]&amp;" Equity",BK$1))))</f>
        <v>#NAME?</v>
      </c>
      <c r="BL73" s="124" t="e">
        <f ca="1">IF(tbl_coded[[#This Row],[ISIN]]="","",IF(OR(tbl_coded[[#This Row],[Parent company tiker]]=""),"",IF(_xll.BDP(tbl_coded[[#This Row],[Parent company tiker]]&amp;" Equity",BL$1)="#N/A N/A","--",_xll.BDP(tbl_coded[[#This Row],[Parent company tiker]]&amp;" Equity",BL$1))))</f>
        <v>#NAME?</v>
      </c>
      <c r="BM7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3" s="124" t="e">
        <f ca="1">IF(tbl_coded[[#This Row],[Column9]]&lt;&gt;"--",tbl_coded[[#This Row],[G''tor rating]],IF(tbl_coded[[#This Row],[KPW Name]]&lt;&gt;"",tbl_coded[[#This Row],[KPW Rating]],IF(tbl_coded[[#This Row],[Parent company tiker]]&lt;&gt;"",tbl_coded[[#This Row],[parent评级]],tbl_coded[[#This Row],[Issuer rating]])))</f>
        <v>#NAME?</v>
      </c>
      <c r="BO73" s="159" t="str">
        <f ca="1">IFERROR(IF(tbl_coded[[#This Row],[GREEN]]="Y","GREEN",IF(tbl_coded[[#This Row],[SUSTAINABLE]]="Y","SUSTAINABLE",IF(tbl_coded[[#This Row],[SOCIAL]]="Y","SOCIAL",IF(tbl_coded[[#This Row],[Sustainable linked]]="Y","SUSTAINABLE LINKED"," ")))),"")</f>
        <v/>
      </c>
    </row>
    <row r="74" spans="1:67" ht="15" customHeight="1">
      <c r="A74" s="119">
        <v>72</v>
      </c>
      <c r="B74" s="120" t="str">
        <f>IF(美元债一级!$C$4:$C$1048576&lt;&gt;"",美元债一级!C75,"")</f>
        <v>XS2671014004</v>
      </c>
      <c r="C74" s="124" t="e">
        <f ca="1">IF(tbl_coded[[#This Row],[ISIN]]="","",IF(tbl_coded[[#This Row],[Index]]&gt;$A$1,"",IF(_xll.BDP($B74&amp;" Corp",C$1)="#N/A N/A","",_xll.BDP($B74&amp;" Corp",C$1))))</f>
        <v>#NAME?</v>
      </c>
      <c r="D74" s="124" t="e">
        <f ca="1">IF(tbl_coded[[#This Row],[ISIN]]="","",IF(_xll.BDP($B74&amp;" Corp",D$1)="#N/A N/A","",_xll.BDP($B74&amp;" Corp",D$1)))</f>
        <v>#NAME?</v>
      </c>
      <c r="E74" s="124" t="e">
        <f ca="1">IF(tbl_coded[[#This Row],[ISIN]]="","",IF(_xll.BDP($B74&amp;" Corp",E$1)="#N/A N/A","--",_xll.BDP($B74&amp;" Corp",E$1)))</f>
        <v>#NAME?</v>
      </c>
      <c r="F74" s="124" t="e">
        <f ca="1">IF(tbl_coded[[#This Row],[ISIN]]="","",IF(_xll.BDS($B74&amp;" Corp",F$1)="#N/A Field Not Applicable","",_xll.BDS($B74&amp;" Corp",F$1)))</f>
        <v>#NAME?</v>
      </c>
      <c r="G74" s="124" t="e">
        <f ca="1">IF(tbl_coded[[#This Row],[ISIN]]="","",IF(_xll.BDP($F74&amp;" CompanyID",G$1)="#N/A Invalid Security","",_xll.BDP($F74&amp;" CompanyID",G$1)))</f>
        <v>#NAME?</v>
      </c>
      <c r="H74" s="124" t="e">
        <f ca="1">IF(tbl_coded[[#This Row],[ISIN]]="","",IF(_xll.BDP($B74&amp;" Corp",H$1)="#N/A N/A","--",_xll.BDP($B74&amp;" Corp",H$1)))</f>
        <v>#NAME?</v>
      </c>
      <c r="I74" s="124" t="e">
        <f ca="1">IF(tbl_coded[[#This Row],[ISIN]]="","",IF(_xll.BDP($B74&amp;" Corp",I$1)="#N/A N/A","--",_xll.BDP($B74&amp;" Corp",I$1)))</f>
        <v>#NAME?</v>
      </c>
      <c r="J74" s="124" t="e">
        <f ca="1">IF(tbl_coded[[#This Row],[ISIN]]="","",IF(_xll.BDP($B74&amp;" Corp",J$1)="#N/A N/A","--",_xll.BDP($B74&amp;" Corp",J$1)))</f>
        <v>#NAME?</v>
      </c>
      <c r="K74" s="124" t="e">
        <f ca="1">IF(tbl_coded[[#This Row],[ISIN]]="","",IF(_xll.BDP($B74&amp;" Corp",K$1)="#N/A N/A","--",_xll.BDP($B74&amp;" Corp",K$1)))</f>
        <v>#NAME?</v>
      </c>
      <c r="L74" s="124" t="e">
        <f ca="1">IF(tbl_coded[[#This Row],[ISIN]]="","",IF(_xll.BDP($B74&amp;" Corp",L$1)="#N/A N/A","--",_xll.BDP($B74&amp;" Corp",L$1)))</f>
        <v>#NAME?</v>
      </c>
      <c r="M74" s="124" t="e">
        <f ca="1">IF(tbl_coded[[#This Row],[ISIN]]="","",IF(_xll.BDP($B74&amp;" Corp",M$1)="#N/A N/A","--",_xll.BDP($B74&amp;" Corp",M$1)))</f>
        <v>#NAME?</v>
      </c>
      <c r="N74" s="124" t="e">
        <f ca="1">IF(tbl_coded[[#This Row],[ISIN]]="","",IF(_xll.BDP($B74&amp;" Corp",N$1)="#N/A N/A","--",_xll.BDP($B74&amp;" Corp",N$1)))</f>
        <v>#NAME?</v>
      </c>
      <c r="O74" s="124" t="e">
        <f ca="1">IF(tbl_coded[[#This Row],[ISIN]]="","",IF(_xll.BDP($B74&amp;" Corp",O$1)="#N/A N/A","--",_xll.BDP($B74&amp;" Corp",O$1)))</f>
        <v>#NAME?</v>
      </c>
      <c r="P74" s="124" t="e">
        <f ca="1">IF(tbl_coded[[#This Row],[ISIN]]="","",IF(_xll.BDP($B74&amp;" Corp",P$1)="#N/A N/A","--",_xll.BDP($B74&amp;" Corp",P$1)))</f>
        <v>#NAME?</v>
      </c>
      <c r="Q7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4" s="124" t="e">
        <f ca="1">IF(tbl_coded[[#This Row],[ISIN]]="","",IF(OR(_xll.BDP($B74&amp;" Corp",R$1)="#N/A N/A",_xll.BDP($B74&amp;" Corp",R$1)="#N/A Invalid Security",_xll.BDP($B74&amp;" Corp",R$1)="#N/A Field Not Applicable"),"--",_xll.BDP($B74&amp;" Corp",R$1)))</f>
        <v>#NAME?</v>
      </c>
      <c r="S74" s="124" t="e">
        <f ca="1">IF(tbl_coded[[#This Row],[ISIN]]="","",IF(OR(_xll.BDP($R74&amp;" Equity",S$1)="#N/A N/A",_xll.BDP($R74&amp;" Equity",S$1)="#N/A Invalid Security"),"--",_xll.BDP($R74&amp;" Equity",S$1)))</f>
        <v>#NAME?</v>
      </c>
      <c r="T74" s="124" t="e">
        <f ca="1">IF(tbl_coded[[#This Row],[ISIN]]="","",IF(OR(_xll.BDP($R74&amp;" Equity",T$1)="#N/A N/A",_xll.BDP($R74&amp;" Equity",T$1)="#N/A Invalid Security"),"--",_xll.BDP($R74&amp;" Equity",T$1)))</f>
        <v>#NAME?</v>
      </c>
      <c r="U74" s="124" t="e">
        <f ca="1">IF(tbl_coded[[#This Row],[ISIN]]="","",IF(OR(_xll.BDP($R74&amp;" Equity",U$1)="#N/A N/A",_xll.BDP($R74&amp;" Equity",U$1)="#N/A Invalid Security"),"--",_xll.BDP($R74&amp;" Equity",U$1)))</f>
        <v>#NAME?</v>
      </c>
      <c r="V74" s="124" t="e">
        <f ca="1">IF(tbl_coded[[#This Row],[ISIN]]="","",IF(OR(_xll.BDP($R74&amp;" Equity",V$1)="#N/A N/A",_xll.BDP($R74&amp;" Equity",V$1)="#N/A Invalid Security"),"--",_xll.BDP($R74&amp;" Equity",V$1)))</f>
        <v>#NAME?</v>
      </c>
      <c r="W74" s="124" t="e">
        <f ca="1">IF(tbl_coded[[#This Row],[ISIN]]="","",IF(OR(_xll.BDP($R74&amp;" Equity",W$1)="#N/A N/A",_xll.BDP($R74&amp;" Equity",W$1)="#N/A Invalid Security"),"--",_xll.BDP($R74&amp;" Equity",W$1)))</f>
        <v>#NAME?</v>
      </c>
      <c r="X74" s="124" t="e">
        <f ca="1">IF(tbl_coded[[#This Row],[ISIN]]="","",IF(OR(_xll.BDP($R74&amp;" Equity",X$1)="#N/A N/A",_xll.BDP($R74&amp;" Equity",X$1)="#N/A Invalid Security"),"--",_xll.BDP($R74&amp;" Equity",X$1)))</f>
        <v>#NAME?</v>
      </c>
      <c r="Y7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4" s="124" t="str">
        <f ca="1">IF(tbl_coded[[#This Row],[ISIN]]="","",IF(ISNUMBER(_xll.BDP(B74&amp;" Corp",Z$1)),_xll.BDP(B74&amp;" Corp",Z$1),""))</f>
        <v/>
      </c>
      <c r="AA74" s="124" t="str">
        <f ca="1">IF(tbl_coded[[#This Row],[ISIN]]="","",IF(ISNUMBER(_xll.BDP(B74&amp;" Corp",AA$1)),_xll.BDP(B74&amp;" Corp",AA$1),""))</f>
        <v/>
      </c>
      <c r="AB74" s="124" t="str">
        <f ca="1">IF(tbl_coded[[#This Row],[ISIN]]="","",IF(ISNUMBER(_xll.BDP(B74&amp;" Corp",AB$1)),_xll.BDP(B74&amp;" Corp",AB$1),""))</f>
        <v/>
      </c>
      <c r="AC74" s="124" t="str">
        <f ca="1">IF(tbl_coded[[#This Row],[ISIN]]="","",IF(ISNUMBER(_xll.BDP(B74&amp;" Corp",AC$1)),_xll.BDP(B74&amp;" Corp",AC$1),""))</f>
        <v/>
      </c>
      <c r="AD74" s="124" t="e">
        <f ca="1">IF(tbl_coded[[#This Row],[ISIN]]="","",IF((_xll.BDP(B74&amp;" Corp",AD$1))="#N/A Field Not Applicable","",_xll.BDP(B74&amp;" Corp",AD$1)))</f>
        <v>#NAME?</v>
      </c>
      <c r="AE74" s="124" t="e">
        <f ca="1">IF(tbl_coded[[#This Row],[ISIN]]="","",IF((_xll.BDP(B74&amp;" Corp",AE$1))="#N/A N/A","--",_xll.BDP(B74&amp;" Corp",AE$1)))</f>
        <v>#NAME?</v>
      </c>
      <c r="AF74" s="124" t="e">
        <f ca="1">IF(tbl_coded[[#This Row],[ISIN]]="","",IF(IFERROR(MATCH(H74,rtg_num[Moody''s],0)&gt;10,0),"HY",IF(IFERROR(MATCH(I74,rtg_num[S&amp;P],0)&gt;10,0),"HY",IF(IFERROR(MATCH(J74,rtg_num[Fitch],0)&gt;10,0),"HY",IF(H74&amp;I74&amp;J74="------","NR",IF(IFERROR(FIND("#N/A",Coded!H74),0)&amp;IFERROR(FIND("#N/A",Coded!H74),0)&amp;IFERROR(FIND("#N/A",Coded!H74),0)&lt;&gt;"000",IF(INDEX(美元债一级!$O:$O,MATCH(tbl_coded[[#This Row],[ISIN]],美元债一级!$I:$I,0))="--/--/--","NR","IG"),"IG"))))))</f>
        <v>#NAME?</v>
      </c>
      <c r="AG7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4" s="125" t="e">
        <f ca="1">IF(tbl_coded[[#This Row],[ISIN]]="","",IF(_xll.BDP($B74&amp;" Corp",AI$1)="#N/A N/A","--",_xll.BDP($B74&amp;" Corp",AI$1)))</f>
        <v>#NAME?</v>
      </c>
      <c r="AJ74" s="122" t="e">
        <f ca="1">IF(tbl_coded[[#This Row],[ISIN]]="","",IF(OR(_xll.BDP(_xll.BDP(tbl_coded[[#This Row],[ISIN]]&amp;" Corp", "ISSUER_EQUITY_TICKER")&amp;" Equity",AJ$1)="#N/A N/A"),"--",_xll.BDP(_xll.BDP(tbl_coded[[#This Row],[ISIN]]&amp;" Corp", "ISSUER_EQUITY_TICKER")&amp;" Equity",AJ$1)))</f>
        <v>#NAME?</v>
      </c>
      <c r="AK7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24" t="e">
        <f ca="1">IF(tbl_coded[[#This Row],[ISIN]]="","",IF(OR(_xll.BDP(_xll.BDP(tbl_coded[[#This Row],[ISIN]]&amp;" Corp", "ISSUER_EQUITY_TICKER")&amp;" Equity",AL$1)="#N/A N/A"),"--",_xll.BDP(_xll.BDP(tbl_coded[[#This Row],[ISIN]]&amp;" Corp", "ISSUER_EQUITY_TICKER")&amp;" Equity",AL$1)))</f>
        <v>#NAME?</v>
      </c>
      <c r="AM74" s="124" t="e">
        <f ca="1">IF(tbl_coded[[#This Row],[ISIN]]="","",IF(_xll.BDS($B74&amp;" Corp",AM$1)="#N/A Field Not Applicable","",_xll.BDS($B74&amp;" Corp",AM$1)))</f>
        <v>#NAME?</v>
      </c>
      <c r="AN74" s="124" t="e">
        <f ca="1">IF(tbl_coded[[#This Row],[ISIN]]="","",IF(_xll.BDP(tbl_coded[[#This Row],[KPW Provider BBID]]&amp;" CompanyID","NAME")="#N/A Invalid Security","",_xll.BDP(tbl_coded[[#This Row],[KPW Provider BBID]]&amp;" CompanyID","NAME")))</f>
        <v>#NAME?</v>
      </c>
      <c r="AO74" s="124" t="e">
        <f ca="1">IF(tbl_coded[[#This Row],[ISIN]]="","",IF(_xll.BDP(tbl_coded[[#This Row],[KPW Provider BBID]]&amp;" CompanyID",$AO$1)="#N/A Invalid Security","--",IF(_xll.BDP(tbl_coded[[#This Row],[KPW Provider BBID]]&amp;" CompanyID",$AO$1)="#N/A N/A","--",_xll.BDP(tbl_coded[[#This Row],[KPW Provider BBID]]&amp;" CompanyID",$AO$1))))</f>
        <v>#NAME?</v>
      </c>
      <c r="AP74" s="124" t="e">
        <f ca="1">IF(tbl_coded[[#This Row],[ISIN]]="","",IF(_xll.BDP(tbl_coded[[#This Row],[KPW Provider BBID]]&amp;" CompanyID",$AP$1)="#N/A Invalid Security","--",IF(_xll.BDP(tbl_coded[[#This Row],[KPW Provider BBID]]&amp;" CompanyID",$AP$1)="#N/A N/A","--",_xll.BDP(tbl_coded[[#This Row],[KPW Provider BBID]]&amp;" CompanyID",$AP$1))))</f>
        <v>#NAME?</v>
      </c>
      <c r="AQ74" s="124" t="e">
        <f ca="1">IF(tbl_coded[[#This Row],[ISIN]]="","",IF(_xll.BDP(tbl_coded[[#This Row],[KPW Provider BBID]]&amp;" CompanyID",$AQ$1)="#N/A Invalid Security","--",IF(_xll.BDP(tbl_coded[[#This Row],[KPW Provider BBID]]&amp;" CompanyID",$AQ$1)="#N/A N/A","--",_xll.BDP(tbl_coded[[#This Row],[KPW Provider BBID]]&amp;" CompanyID",$AQ$1))))</f>
        <v>#NAME?</v>
      </c>
      <c r="AR74" s="124" t="e">
        <f ca="1">IF(tbl_coded[[#This Row],[ISIN]]="","",tbl_coded[[#This Row],[穆迪KPW评级]]&amp;"/"&amp;tbl_coded[[#This Row],[SPKPW评级]]&amp;"/"&amp;tbl_coded[[#This Row],[FITCHKPW评级]])</f>
        <v>#NAME?</v>
      </c>
      <c r="AS74" s="124" t="e">
        <f ca="1">IF(tbl_coded[[#This Row],[ISIN]]="","",IF(OR(_xll.BDP($B74&amp;" Corp",AS$1)="#N/A N/A"),"--",_xll.BDP($B74&amp;" Corp",AS$1)))</f>
        <v>#NAME?</v>
      </c>
      <c r="AT74" s="124" t="e">
        <f ca="1">IF(tbl_coded[[#This Row],[ISIN]]="","",IF(_xll.BDS($B74&amp;" Corp",AT$1)="#N/A Field Not Applicable","",_xll.BDS($B74&amp;" Corp",AT$1)))</f>
        <v>#NAME?</v>
      </c>
      <c r="AU74" s="124" t="e">
        <f ca="1">IF(tbl_coded[[#This Row],[SBLC Provider BBID]]="","",_xll.BDP(tbl_coded[[#This Row],[SBLC Provider BBID]]&amp;" CompanyID","NAME"))</f>
        <v>#NAME?</v>
      </c>
      <c r="AV74" s="124" t="e">
        <f ca="1">IF(tbl_coded[[#This Row],[ISIN]]="","",IF(OR(_xll.BDP($B74&amp;" Corp",AV$1)="#N/A N/A"),"--",TEXT(_xll.BDP($B74&amp;" Corp",AV$1),"yyyy/mm/dd")))</f>
        <v>#NAME?</v>
      </c>
      <c r="AW74" s="124" t="e">
        <f ca="1">IF(tbl_coded[[#This Row],[ISIN]]="","",IF(OR(_xll.BDP($B74&amp;" Corp",AW$1)="#N/A N/A"),"--",TEXT(_xll.BDP($B74&amp;" Corp",AW$1),"yyyy/mm/dd")))</f>
        <v>#NAME?</v>
      </c>
      <c r="AX74" s="124" t="e">
        <f ca="1">IF(tbl_coded[[#This Row],[ISIN]]="","",IF(OR(_xll.BDP($B74&amp;" Corp",AX$1)="#N/A N/A"),"--",TEXT(_xll.BDP($B74&amp;" Corp",AX$1),"yyyy/mm/dd")))</f>
        <v>#NAME?</v>
      </c>
      <c r="AY74" s="124" t="e">
        <f ca="1">IF(tbl_coded[[#This Row],[ISIN]]="","",IF(OR(_xll.BDP($B74&amp;" Corp",AY$1)="#N/A Field Not Applicable"),"--",TEXT(_xll.BDP($B74&amp;" Corp",AY$1),"yyyy/mm/dd")))</f>
        <v>#NAME?</v>
      </c>
      <c r="AZ74" s="124" t="e">
        <f ca="1">IF(tbl_coded[[#This Row],[ISIN]]="","",IF(OR(_xll.BDP($B74&amp;" Corp",AZ$1)="#N/A N/A"),"--",_xll.BDP($B74&amp;" Corp",AZ$1)))</f>
        <v>#NAME?</v>
      </c>
      <c r="BA74" s="124" t="e">
        <f ca="1">IF(tbl_coded[[#This Row],[ISIN]]="","",IF(OR(_xll.BDP($B74&amp;" Corp",BA$1)="#N/A N/A"),"--",_xll.BDP($B74&amp;" Corp",BA$1)))</f>
        <v>#NAME?</v>
      </c>
      <c r="BB74" s="124" t="e">
        <f ca="1">IF(tbl_coded[[#This Row],[ISIN]]="","",IF(OR(_xll.BDP($B74&amp;" Corp",BB$1)="#N/A N/A"),"--",_xll.BDP($B74&amp;" Corp",BB$1)))</f>
        <v>#NAME?</v>
      </c>
      <c r="BC74" s="124" t="e">
        <f ca="1">IF(tbl_coded[[#This Row],[ISIN]]="","",IF(OR(_xll.BDP($B74&amp;" Corp",BC$1)="#N/A Field Not Applicable"),"--",_xll.BDP($B74&amp;" Corp",BC$1)))</f>
        <v>#NAME?</v>
      </c>
      <c r="BD74" s="124" t="e">
        <f ca="1">IF(tbl_coded[[#This Row],[ISIN]]="","",IF(OR(_xll.BDP($B74&amp;" Corp",BD$1)="#N/A Field Not Applicable"),"--",_xll.BDP($B74&amp;" Corp",BD$1)))</f>
        <v>#NAME?</v>
      </c>
      <c r="BE74" s="124" t="e">
        <f ca="1">IF(tbl_coded[[#This Row],[ISIN]]="","",IF(OR(_xll.BDP($B74&amp;" Corp",BE$1)="#N/A Field Not Applicable"),"--",_xll.BDP($B74&amp;" Corp",BE$1)))</f>
        <v>#NAME?</v>
      </c>
      <c r="BF74" s="124" t="e">
        <f ca="1">IF(tbl_coded[[#This Row],[ISIN]]="","",IF(OR(_xll.BDP($B74&amp;" Corp",BF$1)="#N/A Field Not Applicable"),"--",_xll.BDP($B74&amp;" Corp",BF$1)))</f>
        <v>#NAME?</v>
      </c>
      <c r="BG74" s="124" t="e">
        <f ca="1">IF(tbl_coded[[#This Row],[ISIN]]="","",IF(OR(_xll.BDP($B74&amp;" Corp",BG$1)="#N/A Field Not Applicable"),"--",IF(_xll.BDP($B74&amp;" Corp",BG$1)="#N/A N/A","N",_xll.BDP($B74&amp;" Corp",BG$1))))</f>
        <v>#NAME?</v>
      </c>
      <c r="BH74" s="124" t="e">
        <f ca="1">IF(tbl_coded[[#This Row],[ISIN]]="","",IF(OR(_xll.BDP($B74&amp;" Corp",BH$1)="#N/A N/A"),"",_xll.BDP($B74&amp;" Corp",BH$1)))</f>
        <v>#NAME?</v>
      </c>
      <c r="BI74" s="124" t="e">
        <f ca="1">IF(tbl_coded[[#This Row],[ISIN]]="","",IF(OR(tbl_coded[[#This Row],[Parent company tiker]]=""),"",IF(_xll.BDP(tbl_coded[[#This Row],[Parent company tiker]]&amp;" Equity",BI$1)="#N/A N/A","--",_xll.BDP(tbl_coded[[#This Row],[Parent company tiker]]&amp;" Equity",BI$1))))</f>
        <v>#NAME?</v>
      </c>
      <c r="BJ74" s="124" t="e">
        <f ca="1">IF(tbl_coded[[#This Row],[ISIN]]="","",IF(OR(tbl_coded[[#This Row],[Parent company tiker]]=""),"",IF(_xll.BDP(tbl_coded[[#This Row],[Parent company tiker]]&amp;" Equity",BJ$1)="#N/A N/A","--",_xll.BDP(tbl_coded[[#This Row],[Parent company tiker]]&amp;" Equity",BJ$1))))</f>
        <v>#NAME?</v>
      </c>
      <c r="BK74" s="124" t="e">
        <f ca="1">IF(tbl_coded[[#This Row],[ISIN]]="","",IF(OR(tbl_coded[[#This Row],[Parent company tiker]]=""),"",IF(_xll.BDP(tbl_coded[[#This Row],[Parent company tiker]]&amp;" Equity",BK$1)="#N/A N/A","--",_xll.BDP(tbl_coded[[#This Row],[Parent company tiker]]&amp;" Equity",BK$1))))</f>
        <v>#NAME?</v>
      </c>
      <c r="BL74" s="124" t="e">
        <f ca="1">IF(tbl_coded[[#This Row],[ISIN]]="","",IF(OR(tbl_coded[[#This Row],[Parent company tiker]]=""),"",IF(_xll.BDP(tbl_coded[[#This Row],[Parent company tiker]]&amp;" Equity",BL$1)="#N/A N/A","--",_xll.BDP(tbl_coded[[#This Row],[Parent company tiker]]&amp;" Equity",BL$1))))</f>
        <v>#NAME?</v>
      </c>
      <c r="BM7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4" s="124" t="e">
        <f ca="1">IF(tbl_coded[[#This Row],[Column9]]&lt;&gt;"--",tbl_coded[[#This Row],[G''tor rating]],IF(tbl_coded[[#This Row],[KPW Name]]&lt;&gt;"",tbl_coded[[#This Row],[KPW Rating]],IF(tbl_coded[[#This Row],[Parent company tiker]]&lt;&gt;"",tbl_coded[[#This Row],[parent评级]],tbl_coded[[#This Row],[Issuer rating]])))</f>
        <v>#NAME?</v>
      </c>
      <c r="BO74" s="159" t="str">
        <f ca="1">IFERROR(IF(tbl_coded[[#This Row],[GREEN]]="Y","GREEN",IF(tbl_coded[[#This Row],[SUSTAINABLE]]="Y","SUSTAINABLE",IF(tbl_coded[[#This Row],[SOCIAL]]="Y","SOCIAL",IF(tbl_coded[[#This Row],[Sustainable linked]]="Y","SUSTAINABLE LINKED"," ")))),"")</f>
        <v/>
      </c>
    </row>
    <row r="75" spans="1:67" ht="15" customHeight="1">
      <c r="A75" s="119">
        <v>73</v>
      </c>
      <c r="B75" s="120" t="str">
        <f>IF(美元债一级!$C$4:$C$1048576&lt;&gt;"",美元债一级!C76,"")</f>
        <v>XS2671020589</v>
      </c>
      <c r="C75" s="124" t="e">
        <f ca="1">IF(tbl_coded[[#This Row],[ISIN]]="","",IF(tbl_coded[[#This Row],[Index]]&gt;$A$1,"",IF(_xll.BDP($B75&amp;" Corp",C$1)="#N/A N/A","",_xll.BDP($B75&amp;" Corp",C$1))))</f>
        <v>#NAME?</v>
      </c>
      <c r="D75" s="124" t="e">
        <f ca="1">IF(tbl_coded[[#This Row],[ISIN]]="","",IF(_xll.BDP($B75&amp;" Corp",D$1)="#N/A N/A","",_xll.BDP($B75&amp;" Corp",D$1)))</f>
        <v>#NAME?</v>
      </c>
      <c r="E75" s="124" t="e">
        <f ca="1">IF(tbl_coded[[#This Row],[ISIN]]="","",IF(_xll.BDP($B75&amp;" Corp",E$1)="#N/A N/A","--",_xll.BDP($B75&amp;" Corp",E$1)))</f>
        <v>#NAME?</v>
      </c>
      <c r="F75" s="124" t="e">
        <f ca="1">IF(tbl_coded[[#This Row],[ISIN]]="","",IF(_xll.BDS($B75&amp;" Corp",F$1)="#N/A Field Not Applicable","",_xll.BDS($B75&amp;" Corp",F$1)))</f>
        <v>#NAME?</v>
      </c>
      <c r="G75" s="124" t="e">
        <f ca="1">IF(tbl_coded[[#This Row],[ISIN]]="","",IF(_xll.BDP($F75&amp;" CompanyID",G$1)="#N/A Invalid Security","",_xll.BDP($F75&amp;" CompanyID",G$1)))</f>
        <v>#NAME?</v>
      </c>
      <c r="H75" s="124" t="e">
        <f ca="1">IF(tbl_coded[[#This Row],[ISIN]]="","",IF(_xll.BDP($B75&amp;" Corp",H$1)="#N/A N/A","--",_xll.BDP($B75&amp;" Corp",H$1)))</f>
        <v>#NAME?</v>
      </c>
      <c r="I75" s="124" t="e">
        <f ca="1">IF(tbl_coded[[#This Row],[ISIN]]="","",IF(_xll.BDP($B75&amp;" Corp",I$1)="#N/A N/A","--",_xll.BDP($B75&amp;" Corp",I$1)))</f>
        <v>#NAME?</v>
      </c>
      <c r="J75" s="124" t="e">
        <f ca="1">IF(tbl_coded[[#This Row],[ISIN]]="","",IF(_xll.BDP($B75&amp;" Corp",J$1)="#N/A N/A","--",_xll.BDP($B75&amp;" Corp",J$1)))</f>
        <v>#NAME?</v>
      </c>
      <c r="K75" s="124" t="e">
        <f ca="1">IF(tbl_coded[[#This Row],[ISIN]]="","",IF(_xll.BDP($B75&amp;" Corp",K$1)="#N/A N/A","--",_xll.BDP($B75&amp;" Corp",K$1)))</f>
        <v>#NAME?</v>
      </c>
      <c r="L75" s="124" t="e">
        <f ca="1">IF(tbl_coded[[#This Row],[ISIN]]="","",IF(_xll.BDP($B75&amp;" Corp",L$1)="#N/A N/A","--",_xll.BDP($B75&amp;" Corp",L$1)))</f>
        <v>#NAME?</v>
      </c>
      <c r="M75" s="124" t="e">
        <f ca="1">IF(tbl_coded[[#This Row],[ISIN]]="","",IF(_xll.BDP($B75&amp;" Corp",M$1)="#N/A N/A","--",_xll.BDP($B75&amp;" Corp",M$1)))</f>
        <v>#NAME?</v>
      </c>
      <c r="N75" s="124" t="e">
        <f ca="1">IF(tbl_coded[[#This Row],[ISIN]]="","",IF(_xll.BDP($B75&amp;" Corp",N$1)="#N/A N/A","--",_xll.BDP($B75&amp;" Corp",N$1)))</f>
        <v>#NAME?</v>
      </c>
      <c r="O75" s="124" t="e">
        <f ca="1">IF(tbl_coded[[#This Row],[ISIN]]="","",IF(_xll.BDP($B75&amp;" Corp",O$1)="#N/A N/A","--",_xll.BDP($B75&amp;" Corp",O$1)))</f>
        <v>#NAME?</v>
      </c>
      <c r="P75" s="124" t="e">
        <f ca="1">IF(tbl_coded[[#This Row],[ISIN]]="","",IF(_xll.BDP($B75&amp;" Corp",P$1)="#N/A N/A","--",_xll.BDP($B75&amp;" Corp",P$1)))</f>
        <v>#NAME?</v>
      </c>
      <c r="Q7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5" s="124" t="e">
        <f ca="1">IF(tbl_coded[[#This Row],[ISIN]]="","",IF(OR(_xll.BDP($B75&amp;" Corp",R$1)="#N/A N/A",_xll.BDP($B75&amp;" Corp",R$1)="#N/A Invalid Security",_xll.BDP($B75&amp;" Corp",R$1)="#N/A Field Not Applicable"),"--",_xll.BDP($B75&amp;" Corp",R$1)))</f>
        <v>#NAME?</v>
      </c>
      <c r="S75" s="124" t="e">
        <f ca="1">IF(tbl_coded[[#This Row],[ISIN]]="","",IF(OR(_xll.BDP($R75&amp;" Equity",S$1)="#N/A N/A",_xll.BDP($R75&amp;" Equity",S$1)="#N/A Invalid Security"),"--",_xll.BDP($R75&amp;" Equity",S$1)))</f>
        <v>#NAME?</v>
      </c>
      <c r="T75" s="124" t="e">
        <f ca="1">IF(tbl_coded[[#This Row],[ISIN]]="","",IF(OR(_xll.BDP($R75&amp;" Equity",T$1)="#N/A N/A",_xll.BDP($R75&amp;" Equity",T$1)="#N/A Invalid Security"),"--",_xll.BDP($R75&amp;" Equity",T$1)))</f>
        <v>#NAME?</v>
      </c>
      <c r="U75" s="124" t="e">
        <f ca="1">IF(tbl_coded[[#This Row],[ISIN]]="","",IF(OR(_xll.BDP($R75&amp;" Equity",U$1)="#N/A N/A",_xll.BDP($R75&amp;" Equity",U$1)="#N/A Invalid Security"),"--",_xll.BDP($R75&amp;" Equity",U$1)))</f>
        <v>#NAME?</v>
      </c>
      <c r="V75" s="124" t="e">
        <f ca="1">IF(tbl_coded[[#This Row],[ISIN]]="","",IF(OR(_xll.BDP($R75&amp;" Equity",V$1)="#N/A N/A",_xll.BDP($R75&amp;" Equity",V$1)="#N/A Invalid Security"),"--",_xll.BDP($R75&amp;" Equity",V$1)))</f>
        <v>#NAME?</v>
      </c>
      <c r="W75" s="124" t="e">
        <f ca="1">IF(tbl_coded[[#This Row],[ISIN]]="","",IF(OR(_xll.BDP($R75&amp;" Equity",W$1)="#N/A N/A",_xll.BDP($R75&amp;" Equity",W$1)="#N/A Invalid Security"),"--",_xll.BDP($R75&amp;" Equity",W$1)))</f>
        <v>#NAME?</v>
      </c>
      <c r="X75" s="124" t="e">
        <f ca="1">IF(tbl_coded[[#This Row],[ISIN]]="","",IF(OR(_xll.BDP($R75&amp;" Equity",X$1)="#N/A N/A",_xll.BDP($R75&amp;" Equity",X$1)="#N/A Invalid Security"),"--",_xll.BDP($R75&amp;" Equity",X$1)))</f>
        <v>#NAME?</v>
      </c>
      <c r="Y7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5" s="124" t="str">
        <f ca="1">IF(tbl_coded[[#This Row],[ISIN]]="","",IF(ISNUMBER(_xll.BDP(B75&amp;" Corp",Z$1)),_xll.BDP(B75&amp;" Corp",Z$1),""))</f>
        <v/>
      </c>
      <c r="AA75" s="124" t="str">
        <f ca="1">IF(tbl_coded[[#This Row],[ISIN]]="","",IF(ISNUMBER(_xll.BDP(B75&amp;" Corp",AA$1)),_xll.BDP(B75&amp;" Corp",AA$1),""))</f>
        <v/>
      </c>
      <c r="AB75" s="124" t="str">
        <f ca="1">IF(tbl_coded[[#This Row],[ISIN]]="","",IF(ISNUMBER(_xll.BDP(B75&amp;" Corp",AB$1)),_xll.BDP(B75&amp;" Corp",AB$1),""))</f>
        <v/>
      </c>
      <c r="AC75" s="124" t="str">
        <f ca="1">IF(tbl_coded[[#This Row],[ISIN]]="","",IF(ISNUMBER(_xll.BDP(B75&amp;" Corp",AC$1)),_xll.BDP(B75&amp;" Corp",AC$1),""))</f>
        <v/>
      </c>
      <c r="AD75" s="124" t="e">
        <f ca="1">IF(tbl_coded[[#This Row],[ISIN]]="","",IF((_xll.BDP(B75&amp;" Corp",AD$1))="#N/A Field Not Applicable","",_xll.BDP(B75&amp;" Corp",AD$1)))</f>
        <v>#NAME?</v>
      </c>
      <c r="AE75" s="124" t="e">
        <f ca="1">IF(tbl_coded[[#This Row],[ISIN]]="","",IF((_xll.BDP(B75&amp;" Corp",AE$1))="#N/A N/A","--",_xll.BDP(B75&amp;" Corp",AE$1)))</f>
        <v>#NAME?</v>
      </c>
      <c r="AF75" s="124" t="e">
        <f ca="1">IF(tbl_coded[[#This Row],[ISIN]]="","",IF(IFERROR(MATCH(H75,rtg_num[Moody''s],0)&gt;10,0),"HY",IF(IFERROR(MATCH(I75,rtg_num[S&amp;P],0)&gt;10,0),"HY",IF(IFERROR(MATCH(J75,rtg_num[Fitch],0)&gt;10,0),"HY",IF(H75&amp;I75&amp;J75="------","NR",IF(IFERROR(FIND("#N/A",Coded!H75),0)&amp;IFERROR(FIND("#N/A",Coded!H75),0)&amp;IFERROR(FIND("#N/A",Coded!H75),0)&lt;&gt;"000",IF(INDEX(美元债一级!$O:$O,MATCH(tbl_coded[[#This Row],[ISIN]],美元债一级!$I:$I,0))="--/--/--","NR","IG"),"IG"))))))</f>
        <v>#NAME?</v>
      </c>
      <c r="AG7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5" s="125" t="e">
        <f ca="1">IF(tbl_coded[[#This Row],[ISIN]]="","",IF(_xll.BDP($B75&amp;" Corp",AI$1)="#N/A N/A","--",_xll.BDP($B75&amp;" Corp",AI$1)))</f>
        <v>#NAME?</v>
      </c>
      <c r="AJ75" s="122" t="e">
        <f ca="1">IF(tbl_coded[[#This Row],[ISIN]]="","",IF(OR(_xll.BDP(_xll.BDP(tbl_coded[[#This Row],[ISIN]]&amp;" Corp", "ISSUER_EQUITY_TICKER")&amp;" Equity",AJ$1)="#N/A N/A"),"--",_xll.BDP(_xll.BDP(tbl_coded[[#This Row],[ISIN]]&amp;" Corp", "ISSUER_EQUITY_TICKER")&amp;" Equity",AJ$1)))</f>
        <v>#NAME?</v>
      </c>
      <c r="AK7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24" t="e">
        <f ca="1">IF(tbl_coded[[#This Row],[ISIN]]="","",IF(OR(_xll.BDP(_xll.BDP(tbl_coded[[#This Row],[ISIN]]&amp;" Corp", "ISSUER_EQUITY_TICKER")&amp;" Equity",AL$1)="#N/A N/A"),"--",_xll.BDP(_xll.BDP(tbl_coded[[#This Row],[ISIN]]&amp;" Corp", "ISSUER_EQUITY_TICKER")&amp;" Equity",AL$1)))</f>
        <v>#NAME?</v>
      </c>
      <c r="AM75" s="124" t="e">
        <f ca="1">IF(tbl_coded[[#This Row],[ISIN]]="","",IF(_xll.BDS($B75&amp;" Corp",AM$1)="#N/A Field Not Applicable","",_xll.BDS($B75&amp;" Corp",AM$1)))</f>
        <v>#NAME?</v>
      </c>
      <c r="AN75" s="124" t="e">
        <f ca="1">IF(tbl_coded[[#This Row],[ISIN]]="","",IF(_xll.BDP(tbl_coded[[#This Row],[KPW Provider BBID]]&amp;" CompanyID","NAME")="#N/A Invalid Security","",_xll.BDP(tbl_coded[[#This Row],[KPW Provider BBID]]&amp;" CompanyID","NAME")))</f>
        <v>#NAME?</v>
      </c>
      <c r="AO75" s="124" t="e">
        <f ca="1">IF(tbl_coded[[#This Row],[ISIN]]="","",IF(_xll.BDP(tbl_coded[[#This Row],[KPW Provider BBID]]&amp;" CompanyID",$AO$1)="#N/A Invalid Security","--",IF(_xll.BDP(tbl_coded[[#This Row],[KPW Provider BBID]]&amp;" CompanyID",$AO$1)="#N/A N/A","--",_xll.BDP(tbl_coded[[#This Row],[KPW Provider BBID]]&amp;" CompanyID",$AO$1))))</f>
        <v>#NAME?</v>
      </c>
      <c r="AP75" s="124" t="e">
        <f ca="1">IF(tbl_coded[[#This Row],[ISIN]]="","",IF(_xll.BDP(tbl_coded[[#This Row],[KPW Provider BBID]]&amp;" CompanyID",$AP$1)="#N/A Invalid Security","--",IF(_xll.BDP(tbl_coded[[#This Row],[KPW Provider BBID]]&amp;" CompanyID",$AP$1)="#N/A N/A","--",_xll.BDP(tbl_coded[[#This Row],[KPW Provider BBID]]&amp;" CompanyID",$AP$1))))</f>
        <v>#NAME?</v>
      </c>
      <c r="AQ75" s="124" t="e">
        <f ca="1">IF(tbl_coded[[#This Row],[ISIN]]="","",IF(_xll.BDP(tbl_coded[[#This Row],[KPW Provider BBID]]&amp;" CompanyID",$AQ$1)="#N/A Invalid Security","--",IF(_xll.BDP(tbl_coded[[#This Row],[KPW Provider BBID]]&amp;" CompanyID",$AQ$1)="#N/A N/A","--",_xll.BDP(tbl_coded[[#This Row],[KPW Provider BBID]]&amp;" CompanyID",$AQ$1))))</f>
        <v>#NAME?</v>
      </c>
      <c r="AR75" s="124" t="e">
        <f ca="1">IF(tbl_coded[[#This Row],[ISIN]]="","",tbl_coded[[#This Row],[穆迪KPW评级]]&amp;"/"&amp;tbl_coded[[#This Row],[SPKPW评级]]&amp;"/"&amp;tbl_coded[[#This Row],[FITCHKPW评级]])</f>
        <v>#NAME?</v>
      </c>
      <c r="AS75" s="124" t="e">
        <f ca="1">IF(tbl_coded[[#This Row],[ISIN]]="","",IF(OR(_xll.BDP($B75&amp;" Corp",AS$1)="#N/A N/A"),"--",_xll.BDP($B75&amp;" Corp",AS$1)))</f>
        <v>#NAME?</v>
      </c>
      <c r="AT75" s="124" t="e">
        <f ca="1">IF(tbl_coded[[#This Row],[ISIN]]="","",IF(_xll.BDS($B75&amp;" Corp",AT$1)="#N/A Field Not Applicable","",_xll.BDS($B75&amp;" Corp",AT$1)))</f>
        <v>#NAME?</v>
      </c>
      <c r="AU75" s="124" t="e">
        <f ca="1">IF(tbl_coded[[#This Row],[SBLC Provider BBID]]="","",_xll.BDP(tbl_coded[[#This Row],[SBLC Provider BBID]]&amp;" CompanyID","NAME"))</f>
        <v>#NAME?</v>
      </c>
      <c r="AV75" s="124" t="e">
        <f ca="1">IF(tbl_coded[[#This Row],[ISIN]]="","",IF(OR(_xll.BDP($B75&amp;" Corp",AV$1)="#N/A N/A"),"--",TEXT(_xll.BDP($B75&amp;" Corp",AV$1),"yyyy/mm/dd")))</f>
        <v>#NAME?</v>
      </c>
      <c r="AW75" s="124" t="e">
        <f ca="1">IF(tbl_coded[[#This Row],[ISIN]]="","",IF(OR(_xll.BDP($B75&amp;" Corp",AW$1)="#N/A N/A"),"--",TEXT(_xll.BDP($B75&amp;" Corp",AW$1),"yyyy/mm/dd")))</f>
        <v>#NAME?</v>
      </c>
      <c r="AX75" s="124" t="e">
        <f ca="1">IF(tbl_coded[[#This Row],[ISIN]]="","",IF(OR(_xll.BDP($B75&amp;" Corp",AX$1)="#N/A N/A"),"--",TEXT(_xll.BDP($B75&amp;" Corp",AX$1),"yyyy/mm/dd")))</f>
        <v>#NAME?</v>
      </c>
      <c r="AY75" s="124" t="e">
        <f ca="1">IF(tbl_coded[[#This Row],[ISIN]]="","",IF(OR(_xll.BDP($B75&amp;" Corp",AY$1)="#N/A Field Not Applicable"),"--",TEXT(_xll.BDP($B75&amp;" Corp",AY$1),"yyyy/mm/dd")))</f>
        <v>#NAME?</v>
      </c>
      <c r="AZ75" s="124" t="e">
        <f ca="1">IF(tbl_coded[[#This Row],[ISIN]]="","",IF(OR(_xll.BDP($B75&amp;" Corp",AZ$1)="#N/A N/A"),"--",_xll.BDP($B75&amp;" Corp",AZ$1)))</f>
        <v>#NAME?</v>
      </c>
      <c r="BA75" s="124" t="e">
        <f ca="1">IF(tbl_coded[[#This Row],[ISIN]]="","",IF(OR(_xll.BDP($B75&amp;" Corp",BA$1)="#N/A N/A"),"--",_xll.BDP($B75&amp;" Corp",BA$1)))</f>
        <v>#NAME?</v>
      </c>
      <c r="BB75" s="124" t="e">
        <f ca="1">IF(tbl_coded[[#This Row],[ISIN]]="","",IF(OR(_xll.BDP($B75&amp;" Corp",BB$1)="#N/A N/A"),"--",_xll.BDP($B75&amp;" Corp",BB$1)))</f>
        <v>#NAME?</v>
      </c>
      <c r="BC75" s="124" t="e">
        <f ca="1">IF(tbl_coded[[#This Row],[ISIN]]="","",IF(OR(_xll.BDP($B75&amp;" Corp",BC$1)="#N/A Field Not Applicable"),"--",_xll.BDP($B75&amp;" Corp",BC$1)))</f>
        <v>#NAME?</v>
      </c>
      <c r="BD75" s="124" t="e">
        <f ca="1">IF(tbl_coded[[#This Row],[ISIN]]="","",IF(OR(_xll.BDP($B75&amp;" Corp",BD$1)="#N/A Field Not Applicable"),"--",_xll.BDP($B75&amp;" Corp",BD$1)))</f>
        <v>#NAME?</v>
      </c>
      <c r="BE75" s="124" t="e">
        <f ca="1">IF(tbl_coded[[#This Row],[ISIN]]="","",IF(OR(_xll.BDP($B75&amp;" Corp",BE$1)="#N/A Field Not Applicable"),"--",_xll.BDP($B75&amp;" Corp",BE$1)))</f>
        <v>#NAME?</v>
      </c>
      <c r="BF75" s="124" t="e">
        <f ca="1">IF(tbl_coded[[#This Row],[ISIN]]="","",IF(OR(_xll.BDP($B75&amp;" Corp",BF$1)="#N/A Field Not Applicable"),"--",_xll.BDP($B75&amp;" Corp",BF$1)))</f>
        <v>#NAME?</v>
      </c>
      <c r="BG75" s="124" t="e">
        <f ca="1">IF(tbl_coded[[#This Row],[ISIN]]="","",IF(OR(_xll.BDP($B75&amp;" Corp",BG$1)="#N/A Field Not Applicable"),"--",IF(_xll.BDP($B75&amp;" Corp",BG$1)="#N/A N/A","N",_xll.BDP($B75&amp;" Corp",BG$1))))</f>
        <v>#NAME?</v>
      </c>
      <c r="BH75" s="124" t="e">
        <f ca="1">IF(tbl_coded[[#This Row],[ISIN]]="","",IF(OR(_xll.BDP($B75&amp;" Corp",BH$1)="#N/A N/A"),"",_xll.BDP($B75&amp;" Corp",BH$1)))</f>
        <v>#NAME?</v>
      </c>
      <c r="BI75" s="124" t="e">
        <f ca="1">IF(tbl_coded[[#This Row],[ISIN]]="","",IF(OR(tbl_coded[[#This Row],[Parent company tiker]]=""),"",IF(_xll.BDP(tbl_coded[[#This Row],[Parent company tiker]]&amp;" Equity",BI$1)="#N/A N/A","--",_xll.BDP(tbl_coded[[#This Row],[Parent company tiker]]&amp;" Equity",BI$1))))</f>
        <v>#NAME?</v>
      </c>
      <c r="BJ75" s="124" t="e">
        <f ca="1">IF(tbl_coded[[#This Row],[ISIN]]="","",IF(OR(tbl_coded[[#This Row],[Parent company tiker]]=""),"",IF(_xll.BDP(tbl_coded[[#This Row],[Parent company tiker]]&amp;" Equity",BJ$1)="#N/A N/A","--",_xll.BDP(tbl_coded[[#This Row],[Parent company tiker]]&amp;" Equity",BJ$1))))</f>
        <v>#NAME?</v>
      </c>
      <c r="BK75" s="124" t="e">
        <f ca="1">IF(tbl_coded[[#This Row],[ISIN]]="","",IF(OR(tbl_coded[[#This Row],[Parent company tiker]]=""),"",IF(_xll.BDP(tbl_coded[[#This Row],[Parent company tiker]]&amp;" Equity",BK$1)="#N/A N/A","--",_xll.BDP(tbl_coded[[#This Row],[Parent company tiker]]&amp;" Equity",BK$1))))</f>
        <v>#NAME?</v>
      </c>
      <c r="BL75" s="124" t="e">
        <f ca="1">IF(tbl_coded[[#This Row],[ISIN]]="","",IF(OR(tbl_coded[[#This Row],[Parent company tiker]]=""),"",IF(_xll.BDP(tbl_coded[[#This Row],[Parent company tiker]]&amp;" Equity",BL$1)="#N/A N/A","--",_xll.BDP(tbl_coded[[#This Row],[Parent company tiker]]&amp;" Equity",BL$1))))</f>
        <v>#NAME?</v>
      </c>
      <c r="BM7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5" s="124" t="e">
        <f ca="1">IF(tbl_coded[[#This Row],[Column9]]&lt;&gt;"--",tbl_coded[[#This Row],[G''tor rating]],IF(tbl_coded[[#This Row],[KPW Name]]&lt;&gt;"",tbl_coded[[#This Row],[KPW Rating]],IF(tbl_coded[[#This Row],[Parent company tiker]]&lt;&gt;"",tbl_coded[[#This Row],[parent评级]],tbl_coded[[#This Row],[Issuer rating]])))</f>
        <v>#NAME?</v>
      </c>
      <c r="BO75" s="159" t="str">
        <f ca="1">IFERROR(IF(tbl_coded[[#This Row],[GREEN]]="Y","GREEN",IF(tbl_coded[[#This Row],[SUSTAINABLE]]="Y","SUSTAINABLE",IF(tbl_coded[[#This Row],[SOCIAL]]="Y","SOCIAL",IF(tbl_coded[[#This Row],[Sustainable linked]]="Y","SUSTAINABLE LINKED"," ")))),"")</f>
        <v/>
      </c>
    </row>
    <row r="76" spans="1:67" ht="15" customHeight="1">
      <c r="A76" s="119">
        <v>74</v>
      </c>
      <c r="B76" s="120" t="str">
        <f>IF(美元债一级!$C$4:$C$1048576&lt;&gt;"",美元债一级!C77,"")</f>
        <v>XS2671021124</v>
      </c>
      <c r="C76" s="124" t="e">
        <f ca="1">IF(tbl_coded[[#This Row],[ISIN]]="","",IF(tbl_coded[[#This Row],[Index]]&gt;$A$1,"",IF(_xll.BDP($B76&amp;" Corp",C$1)="#N/A N/A","",_xll.BDP($B76&amp;" Corp",C$1))))</f>
        <v>#NAME?</v>
      </c>
      <c r="D76" s="124" t="e">
        <f ca="1">IF(tbl_coded[[#This Row],[ISIN]]="","",IF(_xll.BDP($B76&amp;" Corp",D$1)="#N/A N/A","",_xll.BDP($B76&amp;" Corp",D$1)))</f>
        <v>#NAME?</v>
      </c>
      <c r="E76" s="124" t="e">
        <f ca="1">IF(tbl_coded[[#This Row],[ISIN]]="","",IF(_xll.BDP($B76&amp;" Corp",E$1)="#N/A N/A","--",_xll.BDP($B76&amp;" Corp",E$1)))</f>
        <v>#NAME?</v>
      </c>
      <c r="F76" s="124" t="e">
        <f ca="1">IF(tbl_coded[[#This Row],[ISIN]]="","",IF(_xll.BDS($B76&amp;" Corp",F$1)="#N/A Field Not Applicable","",_xll.BDS($B76&amp;" Corp",F$1)))</f>
        <v>#NAME?</v>
      </c>
      <c r="G76" s="124" t="e">
        <f ca="1">IF(tbl_coded[[#This Row],[ISIN]]="","",IF(_xll.BDP($F76&amp;" CompanyID",G$1)="#N/A Invalid Security","",_xll.BDP($F76&amp;" CompanyID",G$1)))</f>
        <v>#NAME?</v>
      </c>
      <c r="H76" s="124" t="e">
        <f ca="1">IF(tbl_coded[[#This Row],[ISIN]]="","",IF(_xll.BDP($B76&amp;" Corp",H$1)="#N/A N/A","--",_xll.BDP($B76&amp;" Corp",H$1)))</f>
        <v>#NAME?</v>
      </c>
      <c r="I76" s="124" t="e">
        <f ca="1">IF(tbl_coded[[#This Row],[ISIN]]="","",IF(_xll.BDP($B76&amp;" Corp",I$1)="#N/A N/A","--",_xll.BDP($B76&amp;" Corp",I$1)))</f>
        <v>#NAME?</v>
      </c>
      <c r="J76" s="124" t="e">
        <f ca="1">IF(tbl_coded[[#This Row],[ISIN]]="","",IF(_xll.BDP($B76&amp;" Corp",J$1)="#N/A N/A","--",_xll.BDP($B76&amp;" Corp",J$1)))</f>
        <v>#NAME?</v>
      </c>
      <c r="K76" s="124" t="e">
        <f ca="1">IF(tbl_coded[[#This Row],[ISIN]]="","",IF(_xll.BDP($B76&amp;" Corp",K$1)="#N/A N/A","--",_xll.BDP($B76&amp;" Corp",K$1)))</f>
        <v>#NAME?</v>
      </c>
      <c r="L76" s="124" t="e">
        <f ca="1">IF(tbl_coded[[#This Row],[ISIN]]="","",IF(_xll.BDP($B76&amp;" Corp",L$1)="#N/A N/A","--",_xll.BDP($B76&amp;" Corp",L$1)))</f>
        <v>#NAME?</v>
      </c>
      <c r="M76" s="124" t="e">
        <f ca="1">IF(tbl_coded[[#This Row],[ISIN]]="","",IF(_xll.BDP($B76&amp;" Corp",M$1)="#N/A N/A","--",_xll.BDP($B76&amp;" Corp",M$1)))</f>
        <v>#NAME?</v>
      </c>
      <c r="N76" s="124" t="e">
        <f ca="1">IF(tbl_coded[[#This Row],[ISIN]]="","",IF(_xll.BDP($B76&amp;" Corp",N$1)="#N/A N/A","--",_xll.BDP($B76&amp;" Corp",N$1)))</f>
        <v>#NAME?</v>
      </c>
      <c r="O76" s="124" t="e">
        <f ca="1">IF(tbl_coded[[#This Row],[ISIN]]="","",IF(_xll.BDP($B76&amp;" Corp",O$1)="#N/A N/A","--",_xll.BDP($B76&amp;" Corp",O$1)))</f>
        <v>#NAME?</v>
      </c>
      <c r="P76" s="124" t="e">
        <f ca="1">IF(tbl_coded[[#This Row],[ISIN]]="","",IF(_xll.BDP($B76&amp;" Corp",P$1)="#N/A N/A","--",_xll.BDP($B76&amp;" Corp",P$1)))</f>
        <v>#NAME?</v>
      </c>
      <c r="Q7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6" s="124" t="e">
        <f ca="1">IF(tbl_coded[[#This Row],[ISIN]]="","",IF(OR(_xll.BDP($B76&amp;" Corp",R$1)="#N/A N/A",_xll.BDP($B76&amp;" Corp",R$1)="#N/A Invalid Security",_xll.BDP($B76&amp;" Corp",R$1)="#N/A Field Not Applicable"),"--",_xll.BDP($B76&amp;" Corp",R$1)))</f>
        <v>#NAME?</v>
      </c>
      <c r="S76" s="124" t="e">
        <f ca="1">IF(tbl_coded[[#This Row],[ISIN]]="","",IF(OR(_xll.BDP($R76&amp;" Equity",S$1)="#N/A N/A",_xll.BDP($R76&amp;" Equity",S$1)="#N/A Invalid Security"),"--",_xll.BDP($R76&amp;" Equity",S$1)))</f>
        <v>#NAME?</v>
      </c>
      <c r="T76" s="124" t="e">
        <f ca="1">IF(tbl_coded[[#This Row],[ISIN]]="","",IF(OR(_xll.BDP($R76&amp;" Equity",T$1)="#N/A N/A",_xll.BDP($R76&amp;" Equity",T$1)="#N/A Invalid Security"),"--",_xll.BDP($R76&amp;" Equity",T$1)))</f>
        <v>#NAME?</v>
      </c>
      <c r="U76" s="124" t="e">
        <f ca="1">IF(tbl_coded[[#This Row],[ISIN]]="","",IF(OR(_xll.BDP($R76&amp;" Equity",U$1)="#N/A N/A",_xll.BDP($R76&amp;" Equity",U$1)="#N/A Invalid Security"),"--",_xll.BDP($R76&amp;" Equity",U$1)))</f>
        <v>#NAME?</v>
      </c>
      <c r="V76" s="124" t="e">
        <f ca="1">IF(tbl_coded[[#This Row],[ISIN]]="","",IF(OR(_xll.BDP($R76&amp;" Equity",V$1)="#N/A N/A",_xll.BDP($R76&amp;" Equity",V$1)="#N/A Invalid Security"),"--",_xll.BDP($R76&amp;" Equity",V$1)))</f>
        <v>#NAME?</v>
      </c>
      <c r="W76" s="124" t="e">
        <f ca="1">IF(tbl_coded[[#This Row],[ISIN]]="","",IF(OR(_xll.BDP($R76&amp;" Equity",W$1)="#N/A N/A",_xll.BDP($R76&amp;" Equity",W$1)="#N/A Invalid Security"),"--",_xll.BDP($R76&amp;" Equity",W$1)))</f>
        <v>#NAME?</v>
      </c>
      <c r="X76" s="124" t="e">
        <f ca="1">IF(tbl_coded[[#This Row],[ISIN]]="","",IF(OR(_xll.BDP($R76&amp;" Equity",X$1)="#N/A N/A",_xll.BDP($R76&amp;" Equity",X$1)="#N/A Invalid Security"),"--",_xll.BDP($R76&amp;" Equity",X$1)))</f>
        <v>#NAME?</v>
      </c>
      <c r="Y7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6" s="124" t="str">
        <f ca="1">IF(tbl_coded[[#This Row],[ISIN]]="","",IF(ISNUMBER(_xll.BDP(B76&amp;" Corp",Z$1)),_xll.BDP(B76&amp;" Corp",Z$1),""))</f>
        <v/>
      </c>
      <c r="AA76" s="124" t="str">
        <f ca="1">IF(tbl_coded[[#This Row],[ISIN]]="","",IF(ISNUMBER(_xll.BDP(B76&amp;" Corp",AA$1)),_xll.BDP(B76&amp;" Corp",AA$1),""))</f>
        <v/>
      </c>
      <c r="AB76" s="124" t="str">
        <f ca="1">IF(tbl_coded[[#This Row],[ISIN]]="","",IF(ISNUMBER(_xll.BDP(B76&amp;" Corp",AB$1)),_xll.BDP(B76&amp;" Corp",AB$1),""))</f>
        <v/>
      </c>
      <c r="AC76" s="124" t="str">
        <f ca="1">IF(tbl_coded[[#This Row],[ISIN]]="","",IF(ISNUMBER(_xll.BDP(B76&amp;" Corp",AC$1)),_xll.BDP(B76&amp;" Corp",AC$1),""))</f>
        <v/>
      </c>
      <c r="AD76" s="124" t="e">
        <f ca="1">IF(tbl_coded[[#This Row],[ISIN]]="","",IF((_xll.BDP(B76&amp;" Corp",AD$1))="#N/A Field Not Applicable","",_xll.BDP(B76&amp;" Corp",AD$1)))</f>
        <v>#NAME?</v>
      </c>
      <c r="AE76" s="124" t="e">
        <f ca="1">IF(tbl_coded[[#This Row],[ISIN]]="","",IF((_xll.BDP(B76&amp;" Corp",AE$1))="#N/A N/A","--",_xll.BDP(B76&amp;" Corp",AE$1)))</f>
        <v>#NAME?</v>
      </c>
      <c r="AF76" s="124" t="e">
        <f ca="1">IF(tbl_coded[[#This Row],[ISIN]]="","",IF(IFERROR(MATCH(H76,rtg_num[Moody''s],0)&gt;10,0),"HY",IF(IFERROR(MATCH(I76,rtg_num[S&amp;P],0)&gt;10,0),"HY",IF(IFERROR(MATCH(J76,rtg_num[Fitch],0)&gt;10,0),"HY",IF(H76&amp;I76&amp;J76="------","NR",IF(IFERROR(FIND("#N/A",Coded!H76),0)&amp;IFERROR(FIND("#N/A",Coded!H76),0)&amp;IFERROR(FIND("#N/A",Coded!H76),0)&lt;&gt;"000",IF(INDEX(美元债一级!$O:$O,MATCH(tbl_coded[[#This Row],[ISIN]],美元债一级!$I:$I,0))="--/--/--","NR","IG"),"IG"))))))</f>
        <v>#NAME?</v>
      </c>
      <c r="AG7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6" s="125" t="e">
        <f ca="1">IF(tbl_coded[[#This Row],[ISIN]]="","",IF(_xll.BDP($B76&amp;" Corp",AI$1)="#N/A N/A","--",_xll.BDP($B76&amp;" Corp",AI$1)))</f>
        <v>#NAME?</v>
      </c>
      <c r="AJ76" s="122" t="e">
        <f ca="1">IF(tbl_coded[[#This Row],[ISIN]]="","",IF(OR(_xll.BDP(_xll.BDP(tbl_coded[[#This Row],[ISIN]]&amp;" Corp", "ISSUER_EQUITY_TICKER")&amp;" Equity",AJ$1)="#N/A N/A"),"--",_xll.BDP(_xll.BDP(tbl_coded[[#This Row],[ISIN]]&amp;" Corp", "ISSUER_EQUITY_TICKER")&amp;" Equity",AJ$1)))</f>
        <v>#NAME?</v>
      </c>
      <c r="AK7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24" t="e">
        <f ca="1">IF(tbl_coded[[#This Row],[ISIN]]="","",IF(OR(_xll.BDP(_xll.BDP(tbl_coded[[#This Row],[ISIN]]&amp;" Corp", "ISSUER_EQUITY_TICKER")&amp;" Equity",AL$1)="#N/A N/A"),"--",_xll.BDP(_xll.BDP(tbl_coded[[#This Row],[ISIN]]&amp;" Corp", "ISSUER_EQUITY_TICKER")&amp;" Equity",AL$1)))</f>
        <v>#NAME?</v>
      </c>
      <c r="AM76" s="124" t="e">
        <f ca="1">IF(tbl_coded[[#This Row],[ISIN]]="","",IF(_xll.BDS($B76&amp;" Corp",AM$1)="#N/A Field Not Applicable","",_xll.BDS($B76&amp;" Corp",AM$1)))</f>
        <v>#NAME?</v>
      </c>
      <c r="AN76" s="124" t="e">
        <f ca="1">IF(tbl_coded[[#This Row],[ISIN]]="","",IF(_xll.BDP(tbl_coded[[#This Row],[KPW Provider BBID]]&amp;" CompanyID","NAME")="#N/A Invalid Security","",_xll.BDP(tbl_coded[[#This Row],[KPW Provider BBID]]&amp;" CompanyID","NAME")))</f>
        <v>#NAME?</v>
      </c>
      <c r="AO76" s="124" t="e">
        <f ca="1">IF(tbl_coded[[#This Row],[ISIN]]="","",IF(_xll.BDP(tbl_coded[[#This Row],[KPW Provider BBID]]&amp;" CompanyID",$AO$1)="#N/A Invalid Security","--",IF(_xll.BDP(tbl_coded[[#This Row],[KPW Provider BBID]]&amp;" CompanyID",$AO$1)="#N/A N/A","--",_xll.BDP(tbl_coded[[#This Row],[KPW Provider BBID]]&amp;" CompanyID",$AO$1))))</f>
        <v>#NAME?</v>
      </c>
      <c r="AP76" s="124" t="e">
        <f ca="1">IF(tbl_coded[[#This Row],[ISIN]]="","",IF(_xll.BDP(tbl_coded[[#This Row],[KPW Provider BBID]]&amp;" CompanyID",$AP$1)="#N/A Invalid Security","--",IF(_xll.BDP(tbl_coded[[#This Row],[KPW Provider BBID]]&amp;" CompanyID",$AP$1)="#N/A N/A","--",_xll.BDP(tbl_coded[[#This Row],[KPW Provider BBID]]&amp;" CompanyID",$AP$1))))</f>
        <v>#NAME?</v>
      </c>
      <c r="AQ76" s="124" t="e">
        <f ca="1">IF(tbl_coded[[#This Row],[ISIN]]="","",IF(_xll.BDP(tbl_coded[[#This Row],[KPW Provider BBID]]&amp;" CompanyID",$AQ$1)="#N/A Invalid Security","--",IF(_xll.BDP(tbl_coded[[#This Row],[KPW Provider BBID]]&amp;" CompanyID",$AQ$1)="#N/A N/A","--",_xll.BDP(tbl_coded[[#This Row],[KPW Provider BBID]]&amp;" CompanyID",$AQ$1))))</f>
        <v>#NAME?</v>
      </c>
      <c r="AR76" s="124" t="e">
        <f ca="1">IF(tbl_coded[[#This Row],[ISIN]]="","",tbl_coded[[#This Row],[穆迪KPW评级]]&amp;"/"&amp;tbl_coded[[#This Row],[SPKPW评级]]&amp;"/"&amp;tbl_coded[[#This Row],[FITCHKPW评级]])</f>
        <v>#NAME?</v>
      </c>
      <c r="AS76" s="124" t="e">
        <f ca="1">IF(tbl_coded[[#This Row],[ISIN]]="","",IF(OR(_xll.BDP($B76&amp;" Corp",AS$1)="#N/A N/A"),"--",_xll.BDP($B76&amp;" Corp",AS$1)))</f>
        <v>#NAME?</v>
      </c>
      <c r="AT76" s="124" t="e">
        <f ca="1">IF(tbl_coded[[#This Row],[ISIN]]="","",IF(_xll.BDS($B76&amp;" Corp",AT$1)="#N/A Field Not Applicable","",_xll.BDS($B76&amp;" Corp",AT$1)))</f>
        <v>#NAME?</v>
      </c>
      <c r="AU76" s="124" t="e">
        <f ca="1">IF(tbl_coded[[#This Row],[SBLC Provider BBID]]="","",_xll.BDP(tbl_coded[[#This Row],[SBLC Provider BBID]]&amp;" CompanyID","NAME"))</f>
        <v>#NAME?</v>
      </c>
      <c r="AV76" s="124" t="e">
        <f ca="1">IF(tbl_coded[[#This Row],[ISIN]]="","",IF(OR(_xll.BDP($B76&amp;" Corp",AV$1)="#N/A N/A"),"--",TEXT(_xll.BDP($B76&amp;" Corp",AV$1),"yyyy/mm/dd")))</f>
        <v>#NAME?</v>
      </c>
      <c r="AW76" s="124" t="e">
        <f ca="1">IF(tbl_coded[[#This Row],[ISIN]]="","",IF(OR(_xll.BDP($B76&amp;" Corp",AW$1)="#N/A N/A"),"--",TEXT(_xll.BDP($B76&amp;" Corp",AW$1),"yyyy/mm/dd")))</f>
        <v>#NAME?</v>
      </c>
      <c r="AX76" s="124" t="e">
        <f ca="1">IF(tbl_coded[[#This Row],[ISIN]]="","",IF(OR(_xll.BDP($B76&amp;" Corp",AX$1)="#N/A N/A"),"--",TEXT(_xll.BDP($B76&amp;" Corp",AX$1),"yyyy/mm/dd")))</f>
        <v>#NAME?</v>
      </c>
      <c r="AY76" s="124" t="e">
        <f ca="1">IF(tbl_coded[[#This Row],[ISIN]]="","",IF(OR(_xll.BDP($B76&amp;" Corp",AY$1)="#N/A Field Not Applicable"),"--",TEXT(_xll.BDP($B76&amp;" Corp",AY$1),"yyyy/mm/dd")))</f>
        <v>#NAME?</v>
      </c>
      <c r="AZ76" s="124" t="e">
        <f ca="1">IF(tbl_coded[[#This Row],[ISIN]]="","",IF(OR(_xll.BDP($B76&amp;" Corp",AZ$1)="#N/A N/A"),"--",_xll.BDP($B76&amp;" Corp",AZ$1)))</f>
        <v>#NAME?</v>
      </c>
      <c r="BA76" s="124" t="e">
        <f ca="1">IF(tbl_coded[[#This Row],[ISIN]]="","",IF(OR(_xll.BDP($B76&amp;" Corp",BA$1)="#N/A N/A"),"--",_xll.BDP($B76&amp;" Corp",BA$1)))</f>
        <v>#NAME?</v>
      </c>
      <c r="BB76" s="124" t="e">
        <f ca="1">IF(tbl_coded[[#This Row],[ISIN]]="","",IF(OR(_xll.BDP($B76&amp;" Corp",BB$1)="#N/A N/A"),"--",_xll.BDP($B76&amp;" Corp",BB$1)))</f>
        <v>#NAME?</v>
      </c>
      <c r="BC76" s="124" t="e">
        <f ca="1">IF(tbl_coded[[#This Row],[ISIN]]="","",IF(OR(_xll.BDP($B76&amp;" Corp",BC$1)="#N/A Field Not Applicable"),"--",_xll.BDP($B76&amp;" Corp",BC$1)))</f>
        <v>#NAME?</v>
      </c>
      <c r="BD76" s="124" t="e">
        <f ca="1">IF(tbl_coded[[#This Row],[ISIN]]="","",IF(OR(_xll.BDP($B76&amp;" Corp",BD$1)="#N/A Field Not Applicable"),"--",_xll.BDP($B76&amp;" Corp",BD$1)))</f>
        <v>#NAME?</v>
      </c>
      <c r="BE76" s="124" t="e">
        <f ca="1">IF(tbl_coded[[#This Row],[ISIN]]="","",IF(OR(_xll.BDP($B76&amp;" Corp",BE$1)="#N/A Field Not Applicable"),"--",_xll.BDP($B76&amp;" Corp",BE$1)))</f>
        <v>#NAME?</v>
      </c>
      <c r="BF76" s="124" t="e">
        <f ca="1">IF(tbl_coded[[#This Row],[ISIN]]="","",IF(OR(_xll.BDP($B76&amp;" Corp",BF$1)="#N/A Field Not Applicable"),"--",_xll.BDP($B76&amp;" Corp",BF$1)))</f>
        <v>#NAME?</v>
      </c>
      <c r="BG76" s="124" t="e">
        <f ca="1">IF(tbl_coded[[#This Row],[ISIN]]="","",IF(OR(_xll.BDP($B76&amp;" Corp",BG$1)="#N/A Field Not Applicable"),"--",IF(_xll.BDP($B76&amp;" Corp",BG$1)="#N/A N/A","N",_xll.BDP($B76&amp;" Corp",BG$1))))</f>
        <v>#NAME?</v>
      </c>
      <c r="BH76" s="124" t="e">
        <f ca="1">IF(tbl_coded[[#This Row],[ISIN]]="","",IF(OR(_xll.BDP($B76&amp;" Corp",BH$1)="#N/A N/A"),"",_xll.BDP($B76&amp;" Corp",BH$1)))</f>
        <v>#NAME?</v>
      </c>
      <c r="BI76" s="124" t="e">
        <f ca="1">IF(tbl_coded[[#This Row],[ISIN]]="","",IF(OR(tbl_coded[[#This Row],[Parent company tiker]]=""),"",IF(_xll.BDP(tbl_coded[[#This Row],[Parent company tiker]]&amp;" Equity",BI$1)="#N/A N/A","--",_xll.BDP(tbl_coded[[#This Row],[Parent company tiker]]&amp;" Equity",BI$1))))</f>
        <v>#NAME?</v>
      </c>
      <c r="BJ76" s="124" t="e">
        <f ca="1">IF(tbl_coded[[#This Row],[ISIN]]="","",IF(OR(tbl_coded[[#This Row],[Parent company tiker]]=""),"",IF(_xll.BDP(tbl_coded[[#This Row],[Parent company tiker]]&amp;" Equity",BJ$1)="#N/A N/A","--",_xll.BDP(tbl_coded[[#This Row],[Parent company tiker]]&amp;" Equity",BJ$1))))</f>
        <v>#NAME?</v>
      </c>
      <c r="BK76" s="124" t="e">
        <f ca="1">IF(tbl_coded[[#This Row],[ISIN]]="","",IF(OR(tbl_coded[[#This Row],[Parent company tiker]]=""),"",IF(_xll.BDP(tbl_coded[[#This Row],[Parent company tiker]]&amp;" Equity",BK$1)="#N/A N/A","--",_xll.BDP(tbl_coded[[#This Row],[Parent company tiker]]&amp;" Equity",BK$1))))</f>
        <v>#NAME?</v>
      </c>
      <c r="BL76" s="124" t="e">
        <f ca="1">IF(tbl_coded[[#This Row],[ISIN]]="","",IF(OR(tbl_coded[[#This Row],[Parent company tiker]]=""),"",IF(_xll.BDP(tbl_coded[[#This Row],[Parent company tiker]]&amp;" Equity",BL$1)="#N/A N/A","--",_xll.BDP(tbl_coded[[#This Row],[Parent company tiker]]&amp;" Equity",BL$1))))</f>
        <v>#NAME?</v>
      </c>
      <c r="BM7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6" s="124" t="e">
        <f ca="1">IF(tbl_coded[[#This Row],[Column9]]&lt;&gt;"--",tbl_coded[[#This Row],[G''tor rating]],IF(tbl_coded[[#This Row],[KPW Name]]&lt;&gt;"",tbl_coded[[#This Row],[KPW Rating]],IF(tbl_coded[[#This Row],[Parent company tiker]]&lt;&gt;"",tbl_coded[[#This Row],[parent评级]],tbl_coded[[#This Row],[Issuer rating]])))</f>
        <v>#NAME?</v>
      </c>
      <c r="BO76" s="159" t="str">
        <f ca="1">IFERROR(IF(tbl_coded[[#This Row],[GREEN]]="Y","GREEN",IF(tbl_coded[[#This Row],[SUSTAINABLE]]="Y","SUSTAINABLE",IF(tbl_coded[[#This Row],[SOCIAL]]="Y","SOCIAL",IF(tbl_coded[[#This Row],[Sustainable linked]]="Y","SUSTAINABLE LINKED"," ")))),"")</f>
        <v/>
      </c>
    </row>
    <row r="77" spans="1:67" ht="15" customHeight="1">
      <c r="A77" s="119">
        <v>75</v>
      </c>
      <c r="B77" s="120" t="str">
        <f>IF(美元债一级!$C$4:$C$1048576&lt;&gt;"",美元债一级!C78,"")</f>
        <v>XS2540227563</v>
      </c>
      <c r="C77" s="124" t="e">
        <f ca="1">IF(tbl_coded[[#This Row],[ISIN]]="","",IF(tbl_coded[[#This Row],[Index]]&gt;$A$1,"",IF(_xll.BDP($B77&amp;" Corp",C$1)="#N/A N/A","",_xll.BDP($B77&amp;" Corp",C$1))))</f>
        <v>#NAME?</v>
      </c>
      <c r="D77" s="124" t="e">
        <f ca="1">IF(tbl_coded[[#This Row],[ISIN]]="","",IF(_xll.BDP($B77&amp;" Corp",D$1)="#N/A N/A","",_xll.BDP($B77&amp;" Corp",D$1)))</f>
        <v>#NAME?</v>
      </c>
      <c r="E77" s="124" t="e">
        <f ca="1">IF(tbl_coded[[#This Row],[ISIN]]="","",IF(_xll.BDP($B77&amp;" Corp",E$1)="#N/A N/A","--",_xll.BDP($B77&amp;" Corp",E$1)))</f>
        <v>#NAME?</v>
      </c>
      <c r="F77" s="124" t="e">
        <f ca="1">IF(tbl_coded[[#This Row],[ISIN]]="","",IF(_xll.BDS($B77&amp;" Corp",F$1)="#N/A Field Not Applicable","",_xll.BDS($B77&amp;" Corp",F$1)))</f>
        <v>#NAME?</v>
      </c>
      <c r="G77" s="124" t="e">
        <f ca="1">IF(tbl_coded[[#This Row],[ISIN]]="","",IF(_xll.BDP($F77&amp;" CompanyID",G$1)="#N/A Invalid Security","",_xll.BDP($F77&amp;" CompanyID",G$1)))</f>
        <v>#NAME?</v>
      </c>
      <c r="H77" s="124" t="e">
        <f ca="1">IF(tbl_coded[[#This Row],[ISIN]]="","",IF(_xll.BDP($B77&amp;" Corp",H$1)="#N/A N/A","--",_xll.BDP($B77&amp;" Corp",H$1)))</f>
        <v>#NAME?</v>
      </c>
      <c r="I77" s="124" t="e">
        <f ca="1">IF(tbl_coded[[#This Row],[ISIN]]="","",IF(_xll.BDP($B77&amp;" Corp",I$1)="#N/A N/A","--",_xll.BDP($B77&amp;" Corp",I$1)))</f>
        <v>#NAME?</v>
      </c>
      <c r="J77" s="124" t="e">
        <f ca="1">IF(tbl_coded[[#This Row],[ISIN]]="","",IF(_xll.BDP($B77&amp;" Corp",J$1)="#N/A N/A","--",_xll.BDP($B77&amp;" Corp",J$1)))</f>
        <v>#NAME?</v>
      </c>
      <c r="K77" s="124" t="e">
        <f ca="1">IF(tbl_coded[[#This Row],[ISIN]]="","",IF(_xll.BDP($B77&amp;" Corp",K$1)="#N/A N/A","--",_xll.BDP($B77&amp;" Corp",K$1)))</f>
        <v>#NAME?</v>
      </c>
      <c r="L77" s="124" t="e">
        <f ca="1">IF(tbl_coded[[#This Row],[ISIN]]="","",IF(_xll.BDP($B77&amp;" Corp",L$1)="#N/A N/A","--",_xll.BDP($B77&amp;" Corp",L$1)))</f>
        <v>#NAME?</v>
      </c>
      <c r="M77" s="124" t="e">
        <f ca="1">IF(tbl_coded[[#This Row],[ISIN]]="","",IF(_xll.BDP($B77&amp;" Corp",M$1)="#N/A N/A","--",_xll.BDP($B77&amp;" Corp",M$1)))</f>
        <v>#NAME?</v>
      </c>
      <c r="N77" s="124" t="e">
        <f ca="1">IF(tbl_coded[[#This Row],[ISIN]]="","",IF(_xll.BDP($B77&amp;" Corp",N$1)="#N/A N/A","--",_xll.BDP($B77&amp;" Corp",N$1)))</f>
        <v>#NAME?</v>
      </c>
      <c r="O77" s="124" t="e">
        <f ca="1">IF(tbl_coded[[#This Row],[ISIN]]="","",IF(_xll.BDP($B77&amp;" Corp",O$1)="#N/A N/A","--",_xll.BDP($B77&amp;" Corp",O$1)))</f>
        <v>#NAME?</v>
      </c>
      <c r="P77" s="124" t="e">
        <f ca="1">IF(tbl_coded[[#This Row],[ISIN]]="","",IF(_xll.BDP($B77&amp;" Corp",P$1)="#N/A N/A","--",_xll.BDP($B77&amp;" Corp",P$1)))</f>
        <v>#NAME?</v>
      </c>
      <c r="Q7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7" s="124" t="e">
        <f ca="1">IF(tbl_coded[[#This Row],[ISIN]]="","",IF(OR(_xll.BDP($B77&amp;" Corp",R$1)="#N/A N/A",_xll.BDP($B77&amp;" Corp",R$1)="#N/A Invalid Security",_xll.BDP($B77&amp;" Corp",R$1)="#N/A Field Not Applicable"),"--",_xll.BDP($B77&amp;" Corp",R$1)))</f>
        <v>#NAME?</v>
      </c>
      <c r="S77" s="124" t="e">
        <f ca="1">IF(tbl_coded[[#This Row],[ISIN]]="","",IF(OR(_xll.BDP($R77&amp;" Equity",S$1)="#N/A N/A",_xll.BDP($R77&amp;" Equity",S$1)="#N/A Invalid Security"),"--",_xll.BDP($R77&amp;" Equity",S$1)))</f>
        <v>#NAME?</v>
      </c>
      <c r="T77" s="124" t="e">
        <f ca="1">IF(tbl_coded[[#This Row],[ISIN]]="","",IF(OR(_xll.BDP($R77&amp;" Equity",T$1)="#N/A N/A",_xll.BDP($R77&amp;" Equity",T$1)="#N/A Invalid Security"),"--",_xll.BDP($R77&amp;" Equity",T$1)))</f>
        <v>#NAME?</v>
      </c>
      <c r="U77" s="124" t="e">
        <f ca="1">IF(tbl_coded[[#This Row],[ISIN]]="","",IF(OR(_xll.BDP($R77&amp;" Equity",U$1)="#N/A N/A",_xll.BDP($R77&amp;" Equity",U$1)="#N/A Invalid Security"),"--",_xll.BDP($R77&amp;" Equity",U$1)))</f>
        <v>#NAME?</v>
      </c>
      <c r="V77" s="124" t="e">
        <f ca="1">IF(tbl_coded[[#This Row],[ISIN]]="","",IF(OR(_xll.BDP($R77&amp;" Equity",V$1)="#N/A N/A",_xll.BDP($R77&amp;" Equity",V$1)="#N/A Invalid Security"),"--",_xll.BDP($R77&amp;" Equity",V$1)))</f>
        <v>#NAME?</v>
      </c>
      <c r="W77" s="124" t="e">
        <f ca="1">IF(tbl_coded[[#This Row],[ISIN]]="","",IF(OR(_xll.BDP($R77&amp;" Equity",W$1)="#N/A N/A",_xll.BDP($R77&amp;" Equity",W$1)="#N/A Invalid Security"),"--",_xll.BDP($R77&amp;" Equity",W$1)))</f>
        <v>#NAME?</v>
      </c>
      <c r="X77" s="124" t="e">
        <f ca="1">IF(tbl_coded[[#This Row],[ISIN]]="","",IF(OR(_xll.BDP($R77&amp;" Equity",X$1)="#N/A N/A",_xll.BDP($R77&amp;" Equity",X$1)="#N/A Invalid Security"),"--",_xll.BDP($R77&amp;" Equity",X$1)))</f>
        <v>#NAME?</v>
      </c>
      <c r="Y7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7" s="124" t="str">
        <f ca="1">IF(tbl_coded[[#This Row],[ISIN]]="","",IF(ISNUMBER(_xll.BDP(B77&amp;" Corp",Z$1)),_xll.BDP(B77&amp;" Corp",Z$1),""))</f>
        <v/>
      </c>
      <c r="AA77" s="124" t="str">
        <f ca="1">IF(tbl_coded[[#This Row],[ISIN]]="","",IF(ISNUMBER(_xll.BDP(B77&amp;" Corp",AA$1)),_xll.BDP(B77&amp;" Corp",AA$1),""))</f>
        <v/>
      </c>
      <c r="AB77" s="124" t="str">
        <f ca="1">IF(tbl_coded[[#This Row],[ISIN]]="","",IF(ISNUMBER(_xll.BDP(B77&amp;" Corp",AB$1)),_xll.BDP(B77&amp;" Corp",AB$1),""))</f>
        <v/>
      </c>
      <c r="AC77" s="124" t="str">
        <f ca="1">IF(tbl_coded[[#This Row],[ISIN]]="","",IF(ISNUMBER(_xll.BDP(B77&amp;" Corp",AC$1)),_xll.BDP(B77&amp;" Corp",AC$1),""))</f>
        <v/>
      </c>
      <c r="AD77" s="124" t="e">
        <f ca="1">IF(tbl_coded[[#This Row],[ISIN]]="","",IF((_xll.BDP(B77&amp;" Corp",AD$1))="#N/A Field Not Applicable","",_xll.BDP(B77&amp;" Corp",AD$1)))</f>
        <v>#NAME?</v>
      </c>
      <c r="AE77" s="124" t="e">
        <f ca="1">IF(tbl_coded[[#This Row],[ISIN]]="","",IF((_xll.BDP(B77&amp;" Corp",AE$1))="#N/A N/A","--",_xll.BDP(B77&amp;" Corp",AE$1)))</f>
        <v>#NAME?</v>
      </c>
      <c r="AF77" s="124" t="e">
        <f ca="1">IF(tbl_coded[[#This Row],[ISIN]]="","",IF(IFERROR(MATCH(H77,rtg_num[Moody''s],0)&gt;10,0),"HY",IF(IFERROR(MATCH(I77,rtg_num[S&amp;P],0)&gt;10,0),"HY",IF(IFERROR(MATCH(J77,rtg_num[Fitch],0)&gt;10,0),"HY",IF(H77&amp;I77&amp;J77="------","NR",IF(IFERROR(FIND("#N/A",Coded!H77),0)&amp;IFERROR(FIND("#N/A",Coded!H77),0)&amp;IFERROR(FIND("#N/A",Coded!H77),0)&lt;&gt;"000",IF(INDEX(美元债一级!$O:$O,MATCH(tbl_coded[[#This Row],[ISIN]],美元债一级!$I:$I,0))="--/--/--","NR","IG"),"IG"))))))</f>
        <v>#NAME?</v>
      </c>
      <c r="AG7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7" s="125" t="e">
        <f ca="1">IF(tbl_coded[[#This Row],[ISIN]]="","",IF(_xll.BDP($B77&amp;" Corp",AI$1)="#N/A N/A","--",_xll.BDP($B77&amp;" Corp",AI$1)))</f>
        <v>#NAME?</v>
      </c>
      <c r="AJ77" s="122" t="e">
        <f ca="1">IF(tbl_coded[[#This Row],[ISIN]]="","",IF(OR(_xll.BDP(_xll.BDP(tbl_coded[[#This Row],[ISIN]]&amp;" Corp", "ISSUER_EQUITY_TICKER")&amp;" Equity",AJ$1)="#N/A N/A"),"--",_xll.BDP(_xll.BDP(tbl_coded[[#This Row],[ISIN]]&amp;" Corp", "ISSUER_EQUITY_TICKER")&amp;" Equity",AJ$1)))</f>
        <v>#NAME?</v>
      </c>
      <c r="AK7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24" t="e">
        <f ca="1">IF(tbl_coded[[#This Row],[ISIN]]="","",IF(OR(_xll.BDP(_xll.BDP(tbl_coded[[#This Row],[ISIN]]&amp;" Corp", "ISSUER_EQUITY_TICKER")&amp;" Equity",AL$1)="#N/A N/A"),"--",_xll.BDP(_xll.BDP(tbl_coded[[#This Row],[ISIN]]&amp;" Corp", "ISSUER_EQUITY_TICKER")&amp;" Equity",AL$1)))</f>
        <v>#NAME?</v>
      </c>
      <c r="AM77" s="124" t="e">
        <f ca="1">IF(tbl_coded[[#This Row],[ISIN]]="","",IF(_xll.BDS($B77&amp;" Corp",AM$1)="#N/A Field Not Applicable","",_xll.BDS($B77&amp;" Corp",AM$1)))</f>
        <v>#NAME?</v>
      </c>
      <c r="AN77" s="124" t="e">
        <f ca="1">IF(tbl_coded[[#This Row],[ISIN]]="","",IF(_xll.BDP(tbl_coded[[#This Row],[KPW Provider BBID]]&amp;" CompanyID","NAME")="#N/A Invalid Security","",_xll.BDP(tbl_coded[[#This Row],[KPW Provider BBID]]&amp;" CompanyID","NAME")))</f>
        <v>#NAME?</v>
      </c>
      <c r="AO77" s="124" t="e">
        <f ca="1">IF(tbl_coded[[#This Row],[ISIN]]="","",IF(_xll.BDP(tbl_coded[[#This Row],[KPW Provider BBID]]&amp;" CompanyID",$AO$1)="#N/A Invalid Security","--",IF(_xll.BDP(tbl_coded[[#This Row],[KPW Provider BBID]]&amp;" CompanyID",$AO$1)="#N/A N/A","--",_xll.BDP(tbl_coded[[#This Row],[KPW Provider BBID]]&amp;" CompanyID",$AO$1))))</f>
        <v>#NAME?</v>
      </c>
      <c r="AP77" s="124" t="e">
        <f ca="1">IF(tbl_coded[[#This Row],[ISIN]]="","",IF(_xll.BDP(tbl_coded[[#This Row],[KPW Provider BBID]]&amp;" CompanyID",$AP$1)="#N/A Invalid Security","--",IF(_xll.BDP(tbl_coded[[#This Row],[KPW Provider BBID]]&amp;" CompanyID",$AP$1)="#N/A N/A","--",_xll.BDP(tbl_coded[[#This Row],[KPW Provider BBID]]&amp;" CompanyID",$AP$1))))</f>
        <v>#NAME?</v>
      </c>
      <c r="AQ77" s="124" t="e">
        <f ca="1">IF(tbl_coded[[#This Row],[ISIN]]="","",IF(_xll.BDP(tbl_coded[[#This Row],[KPW Provider BBID]]&amp;" CompanyID",$AQ$1)="#N/A Invalid Security","--",IF(_xll.BDP(tbl_coded[[#This Row],[KPW Provider BBID]]&amp;" CompanyID",$AQ$1)="#N/A N/A","--",_xll.BDP(tbl_coded[[#This Row],[KPW Provider BBID]]&amp;" CompanyID",$AQ$1))))</f>
        <v>#NAME?</v>
      </c>
      <c r="AR77" s="124" t="e">
        <f ca="1">IF(tbl_coded[[#This Row],[ISIN]]="","",tbl_coded[[#This Row],[穆迪KPW评级]]&amp;"/"&amp;tbl_coded[[#This Row],[SPKPW评级]]&amp;"/"&amp;tbl_coded[[#This Row],[FITCHKPW评级]])</f>
        <v>#NAME?</v>
      </c>
      <c r="AS77" s="124" t="e">
        <f ca="1">IF(tbl_coded[[#This Row],[ISIN]]="","",IF(OR(_xll.BDP($B77&amp;" Corp",AS$1)="#N/A N/A"),"--",_xll.BDP($B77&amp;" Corp",AS$1)))</f>
        <v>#NAME?</v>
      </c>
      <c r="AT77" s="124" t="e">
        <f ca="1">IF(tbl_coded[[#This Row],[ISIN]]="","",IF(_xll.BDS($B77&amp;" Corp",AT$1)="#N/A Field Not Applicable","",_xll.BDS($B77&amp;" Corp",AT$1)))</f>
        <v>#NAME?</v>
      </c>
      <c r="AU77" s="124" t="e">
        <f ca="1">IF(tbl_coded[[#This Row],[SBLC Provider BBID]]="","",_xll.BDP(tbl_coded[[#This Row],[SBLC Provider BBID]]&amp;" CompanyID","NAME"))</f>
        <v>#NAME?</v>
      </c>
      <c r="AV77" s="124" t="e">
        <f ca="1">IF(tbl_coded[[#This Row],[ISIN]]="","",IF(OR(_xll.BDP($B77&amp;" Corp",AV$1)="#N/A N/A"),"--",TEXT(_xll.BDP($B77&amp;" Corp",AV$1),"yyyy/mm/dd")))</f>
        <v>#NAME?</v>
      </c>
      <c r="AW77" s="124" t="e">
        <f ca="1">IF(tbl_coded[[#This Row],[ISIN]]="","",IF(OR(_xll.BDP($B77&amp;" Corp",AW$1)="#N/A N/A"),"--",TEXT(_xll.BDP($B77&amp;" Corp",AW$1),"yyyy/mm/dd")))</f>
        <v>#NAME?</v>
      </c>
      <c r="AX77" s="124" t="e">
        <f ca="1">IF(tbl_coded[[#This Row],[ISIN]]="","",IF(OR(_xll.BDP($B77&amp;" Corp",AX$1)="#N/A N/A"),"--",TEXT(_xll.BDP($B77&amp;" Corp",AX$1),"yyyy/mm/dd")))</f>
        <v>#NAME?</v>
      </c>
      <c r="AY77" s="124" t="e">
        <f ca="1">IF(tbl_coded[[#This Row],[ISIN]]="","",IF(OR(_xll.BDP($B77&amp;" Corp",AY$1)="#N/A Field Not Applicable"),"--",TEXT(_xll.BDP($B77&amp;" Corp",AY$1),"yyyy/mm/dd")))</f>
        <v>#NAME?</v>
      </c>
      <c r="AZ77" s="124" t="e">
        <f ca="1">IF(tbl_coded[[#This Row],[ISIN]]="","",IF(OR(_xll.BDP($B77&amp;" Corp",AZ$1)="#N/A N/A"),"--",_xll.BDP($B77&amp;" Corp",AZ$1)))</f>
        <v>#NAME?</v>
      </c>
      <c r="BA77" s="124" t="e">
        <f ca="1">IF(tbl_coded[[#This Row],[ISIN]]="","",IF(OR(_xll.BDP($B77&amp;" Corp",BA$1)="#N/A N/A"),"--",_xll.BDP($B77&amp;" Corp",BA$1)))</f>
        <v>#NAME?</v>
      </c>
      <c r="BB77" s="124" t="e">
        <f ca="1">IF(tbl_coded[[#This Row],[ISIN]]="","",IF(OR(_xll.BDP($B77&amp;" Corp",BB$1)="#N/A N/A"),"--",_xll.BDP($B77&amp;" Corp",BB$1)))</f>
        <v>#NAME?</v>
      </c>
      <c r="BC77" s="124" t="e">
        <f ca="1">IF(tbl_coded[[#This Row],[ISIN]]="","",IF(OR(_xll.BDP($B77&amp;" Corp",BC$1)="#N/A Field Not Applicable"),"--",_xll.BDP($B77&amp;" Corp",BC$1)))</f>
        <v>#NAME?</v>
      </c>
      <c r="BD77" s="124" t="e">
        <f ca="1">IF(tbl_coded[[#This Row],[ISIN]]="","",IF(OR(_xll.BDP($B77&amp;" Corp",BD$1)="#N/A Field Not Applicable"),"--",_xll.BDP($B77&amp;" Corp",BD$1)))</f>
        <v>#NAME?</v>
      </c>
      <c r="BE77" s="124" t="e">
        <f ca="1">IF(tbl_coded[[#This Row],[ISIN]]="","",IF(OR(_xll.BDP($B77&amp;" Corp",BE$1)="#N/A Field Not Applicable"),"--",_xll.BDP($B77&amp;" Corp",BE$1)))</f>
        <v>#NAME?</v>
      </c>
      <c r="BF77" s="124" t="e">
        <f ca="1">IF(tbl_coded[[#This Row],[ISIN]]="","",IF(OR(_xll.BDP($B77&amp;" Corp",BF$1)="#N/A Field Not Applicable"),"--",_xll.BDP($B77&amp;" Corp",BF$1)))</f>
        <v>#NAME?</v>
      </c>
      <c r="BG77" s="124" t="e">
        <f ca="1">IF(tbl_coded[[#This Row],[ISIN]]="","",IF(OR(_xll.BDP($B77&amp;" Corp",BG$1)="#N/A Field Not Applicable"),"--",IF(_xll.BDP($B77&amp;" Corp",BG$1)="#N/A N/A","N",_xll.BDP($B77&amp;" Corp",BG$1))))</f>
        <v>#NAME?</v>
      </c>
      <c r="BH77" s="124" t="e">
        <f ca="1">IF(tbl_coded[[#This Row],[ISIN]]="","",IF(OR(_xll.BDP($B77&amp;" Corp",BH$1)="#N/A N/A"),"",_xll.BDP($B77&amp;" Corp",BH$1)))</f>
        <v>#NAME?</v>
      </c>
      <c r="BI77" s="124" t="e">
        <f ca="1">IF(tbl_coded[[#This Row],[ISIN]]="","",IF(OR(tbl_coded[[#This Row],[Parent company tiker]]=""),"",IF(_xll.BDP(tbl_coded[[#This Row],[Parent company tiker]]&amp;" Equity",BI$1)="#N/A N/A","--",_xll.BDP(tbl_coded[[#This Row],[Parent company tiker]]&amp;" Equity",BI$1))))</f>
        <v>#NAME?</v>
      </c>
      <c r="BJ77" s="124" t="e">
        <f ca="1">IF(tbl_coded[[#This Row],[ISIN]]="","",IF(OR(tbl_coded[[#This Row],[Parent company tiker]]=""),"",IF(_xll.BDP(tbl_coded[[#This Row],[Parent company tiker]]&amp;" Equity",BJ$1)="#N/A N/A","--",_xll.BDP(tbl_coded[[#This Row],[Parent company tiker]]&amp;" Equity",BJ$1))))</f>
        <v>#NAME?</v>
      </c>
      <c r="BK77" s="124" t="e">
        <f ca="1">IF(tbl_coded[[#This Row],[ISIN]]="","",IF(OR(tbl_coded[[#This Row],[Parent company tiker]]=""),"",IF(_xll.BDP(tbl_coded[[#This Row],[Parent company tiker]]&amp;" Equity",BK$1)="#N/A N/A","--",_xll.BDP(tbl_coded[[#This Row],[Parent company tiker]]&amp;" Equity",BK$1))))</f>
        <v>#NAME?</v>
      </c>
      <c r="BL77" s="124" t="e">
        <f ca="1">IF(tbl_coded[[#This Row],[ISIN]]="","",IF(OR(tbl_coded[[#This Row],[Parent company tiker]]=""),"",IF(_xll.BDP(tbl_coded[[#This Row],[Parent company tiker]]&amp;" Equity",BL$1)="#N/A N/A","--",_xll.BDP(tbl_coded[[#This Row],[Parent company tiker]]&amp;" Equity",BL$1))))</f>
        <v>#NAME?</v>
      </c>
      <c r="BM7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7" s="124" t="e">
        <f ca="1">IF(tbl_coded[[#This Row],[Column9]]&lt;&gt;"--",tbl_coded[[#This Row],[G''tor rating]],IF(tbl_coded[[#This Row],[KPW Name]]&lt;&gt;"",tbl_coded[[#This Row],[KPW Rating]],IF(tbl_coded[[#This Row],[Parent company tiker]]&lt;&gt;"",tbl_coded[[#This Row],[parent评级]],tbl_coded[[#This Row],[Issuer rating]])))</f>
        <v>#NAME?</v>
      </c>
      <c r="BO77" s="159" t="str">
        <f ca="1">IFERROR(IF(tbl_coded[[#This Row],[GREEN]]="Y","GREEN",IF(tbl_coded[[#This Row],[SUSTAINABLE]]="Y","SUSTAINABLE",IF(tbl_coded[[#This Row],[SOCIAL]]="Y","SOCIAL",IF(tbl_coded[[#This Row],[Sustainable linked]]="Y","SUSTAINABLE LINKED"," ")))),"")</f>
        <v/>
      </c>
    </row>
    <row r="78" spans="1:67" ht="15" customHeight="1">
      <c r="A78" s="119">
        <v>76</v>
      </c>
      <c r="B78" s="120" t="str">
        <f>IF(美元债一级!$C$4:$C$1048576&lt;&gt;"",美元债一级!C79,"")</f>
        <v>HK0000946852</v>
      </c>
      <c r="C78" s="124" t="e">
        <f ca="1">IF(tbl_coded[[#This Row],[ISIN]]="","",IF(tbl_coded[[#This Row],[Index]]&gt;$A$1,"",IF(_xll.BDP($B78&amp;" Corp",C$1)="#N/A N/A","",_xll.BDP($B78&amp;" Corp",C$1))))</f>
        <v>#NAME?</v>
      </c>
      <c r="D78" s="124" t="e">
        <f ca="1">IF(tbl_coded[[#This Row],[ISIN]]="","",IF(_xll.BDP($B78&amp;" Corp",D$1)="#N/A N/A","",_xll.BDP($B78&amp;" Corp",D$1)))</f>
        <v>#NAME?</v>
      </c>
      <c r="E78" s="124" t="e">
        <f ca="1">IF(tbl_coded[[#This Row],[ISIN]]="","",IF(_xll.BDP($B78&amp;" Corp",E$1)="#N/A N/A","--",_xll.BDP($B78&amp;" Corp",E$1)))</f>
        <v>#NAME?</v>
      </c>
      <c r="F78" s="124" t="e">
        <f ca="1">IF(tbl_coded[[#This Row],[ISIN]]="","",IF(_xll.BDS($B78&amp;" Corp",F$1)="#N/A Field Not Applicable","",_xll.BDS($B78&amp;" Corp",F$1)))</f>
        <v>#NAME?</v>
      </c>
      <c r="G78" s="124" t="e">
        <f ca="1">IF(tbl_coded[[#This Row],[ISIN]]="","",IF(_xll.BDP($F78&amp;" CompanyID",G$1)="#N/A Invalid Security","",_xll.BDP($F78&amp;" CompanyID",G$1)))</f>
        <v>#NAME?</v>
      </c>
      <c r="H78" s="124" t="e">
        <f ca="1">IF(tbl_coded[[#This Row],[ISIN]]="","",IF(_xll.BDP($B78&amp;" Corp",H$1)="#N/A N/A","--",_xll.BDP($B78&amp;" Corp",H$1)))</f>
        <v>#NAME?</v>
      </c>
      <c r="I78" s="124" t="e">
        <f ca="1">IF(tbl_coded[[#This Row],[ISIN]]="","",IF(_xll.BDP($B78&amp;" Corp",I$1)="#N/A N/A","--",_xll.BDP($B78&amp;" Corp",I$1)))</f>
        <v>#NAME?</v>
      </c>
      <c r="J78" s="124" t="e">
        <f ca="1">IF(tbl_coded[[#This Row],[ISIN]]="","",IF(_xll.BDP($B78&amp;" Corp",J$1)="#N/A N/A","--",_xll.BDP($B78&amp;" Corp",J$1)))</f>
        <v>#NAME?</v>
      </c>
      <c r="K78" s="124" t="e">
        <f ca="1">IF(tbl_coded[[#This Row],[ISIN]]="","",IF(_xll.BDP($B78&amp;" Corp",K$1)="#N/A N/A","--",_xll.BDP($B78&amp;" Corp",K$1)))</f>
        <v>#NAME?</v>
      </c>
      <c r="L78" s="124" t="e">
        <f ca="1">IF(tbl_coded[[#This Row],[ISIN]]="","",IF(_xll.BDP($B78&amp;" Corp",L$1)="#N/A N/A","--",_xll.BDP($B78&amp;" Corp",L$1)))</f>
        <v>#NAME?</v>
      </c>
      <c r="M78" s="124" t="e">
        <f ca="1">IF(tbl_coded[[#This Row],[ISIN]]="","",IF(_xll.BDP($B78&amp;" Corp",M$1)="#N/A N/A","--",_xll.BDP($B78&amp;" Corp",M$1)))</f>
        <v>#NAME?</v>
      </c>
      <c r="N78" s="124" t="e">
        <f ca="1">IF(tbl_coded[[#This Row],[ISIN]]="","",IF(_xll.BDP($B78&amp;" Corp",N$1)="#N/A N/A","--",_xll.BDP($B78&amp;" Corp",N$1)))</f>
        <v>#NAME?</v>
      </c>
      <c r="O78" s="124" t="e">
        <f ca="1">IF(tbl_coded[[#This Row],[ISIN]]="","",IF(_xll.BDP($B78&amp;" Corp",O$1)="#N/A N/A","--",_xll.BDP($B78&amp;" Corp",O$1)))</f>
        <v>#NAME?</v>
      </c>
      <c r="P78" s="124" t="e">
        <f ca="1">IF(tbl_coded[[#This Row],[ISIN]]="","",IF(_xll.BDP($B78&amp;" Corp",P$1)="#N/A N/A","--",_xll.BDP($B78&amp;" Corp",P$1)))</f>
        <v>#NAME?</v>
      </c>
      <c r="Q7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8" s="124" t="e">
        <f ca="1">IF(tbl_coded[[#This Row],[ISIN]]="","",IF(OR(_xll.BDP($B78&amp;" Corp",R$1)="#N/A N/A",_xll.BDP($B78&amp;" Corp",R$1)="#N/A Invalid Security",_xll.BDP($B78&amp;" Corp",R$1)="#N/A Field Not Applicable"),"--",_xll.BDP($B78&amp;" Corp",R$1)))</f>
        <v>#NAME?</v>
      </c>
      <c r="S78" s="124" t="e">
        <f ca="1">IF(tbl_coded[[#This Row],[ISIN]]="","",IF(OR(_xll.BDP($R78&amp;" Equity",S$1)="#N/A N/A",_xll.BDP($R78&amp;" Equity",S$1)="#N/A Invalid Security"),"--",_xll.BDP($R78&amp;" Equity",S$1)))</f>
        <v>#NAME?</v>
      </c>
      <c r="T78" s="124" t="e">
        <f ca="1">IF(tbl_coded[[#This Row],[ISIN]]="","",IF(OR(_xll.BDP($R78&amp;" Equity",T$1)="#N/A N/A",_xll.BDP($R78&amp;" Equity",T$1)="#N/A Invalid Security"),"--",_xll.BDP($R78&amp;" Equity",T$1)))</f>
        <v>#NAME?</v>
      </c>
      <c r="U78" s="124" t="e">
        <f ca="1">IF(tbl_coded[[#This Row],[ISIN]]="","",IF(OR(_xll.BDP($R78&amp;" Equity",U$1)="#N/A N/A",_xll.BDP($R78&amp;" Equity",U$1)="#N/A Invalid Security"),"--",_xll.BDP($R78&amp;" Equity",U$1)))</f>
        <v>#NAME?</v>
      </c>
      <c r="V78" s="124" t="e">
        <f ca="1">IF(tbl_coded[[#This Row],[ISIN]]="","",IF(OR(_xll.BDP($R78&amp;" Equity",V$1)="#N/A N/A",_xll.BDP($R78&amp;" Equity",V$1)="#N/A Invalid Security"),"--",_xll.BDP($R78&amp;" Equity",V$1)))</f>
        <v>#NAME?</v>
      </c>
      <c r="W78" s="124" t="e">
        <f ca="1">IF(tbl_coded[[#This Row],[ISIN]]="","",IF(OR(_xll.BDP($R78&amp;" Equity",W$1)="#N/A N/A",_xll.BDP($R78&amp;" Equity",W$1)="#N/A Invalid Security"),"--",_xll.BDP($R78&amp;" Equity",W$1)))</f>
        <v>#NAME?</v>
      </c>
      <c r="X78" s="124" t="e">
        <f ca="1">IF(tbl_coded[[#This Row],[ISIN]]="","",IF(OR(_xll.BDP($R78&amp;" Equity",X$1)="#N/A N/A",_xll.BDP($R78&amp;" Equity",X$1)="#N/A Invalid Security"),"--",_xll.BDP($R78&amp;" Equity",X$1)))</f>
        <v>#NAME?</v>
      </c>
      <c r="Y7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8" s="124" t="str">
        <f ca="1">IF(tbl_coded[[#This Row],[ISIN]]="","",IF(ISNUMBER(_xll.BDP(B78&amp;" Corp",Z$1)),_xll.BDP(B78&amp;" Corp",Z$1),""))</f>
        <v/>
      </c>
      <c r="AA78" s="124" t="str">
        <f ca="1">IF(tbl_coded[[#This Row],[ISIN]]="","",IF(ISNUMBER(_xll.BDP(B78&amp;" Corp",AA$1)),_xll.BDP(B78&amp;" Corp",AA$1),""))</f>
        <v/>
      </c>
      <c r="AB78" s="124" t="str">
        <f ca="1">IF(tbl_coded[[#This Row],[ISIN]]="","",IF(ISNUMBER(_xll.BDP(B78&amp;" Corp",AB$1)),_xll.BDP(B78&amp;" Corp",AB$1),""))</f>
        <v/>
      </c>
      <c r="AC78" s="124" t="str">
        <f ca="1">IF(tbl_coded[[#This Row],[ISIN]]="","",IF(ISNUMBER(_xll.BDP(B78&amp;" Corp",AC$1)),_xll.BDP(B78&amp;" Corp",AC$1),""))</f>
        <v/>
      </c>
      <c r="AD78" s="124" t="e">
        <f ca="1">IF(tbl_coded[[#This Row],[ISIN]]="","",IF((_xll.BDP(B78&amp;" Corp",AD$1))="#N/A Field Not Applicable","",_xll.BDP(B78&amp;" Corp",AD$1)))</f>
        <v>#NAME?</v>
      </c>
      <c r="AE78" s="124" t="e">
        <f ca="1">IF(tbl_coded[[#This Row],[ISIN]]="","",IF((_xll.BDP(B78&amp;" Corp",AE$1))="#N/A N/A","--",_xll.BDP(B78&amp;" Corp",AE$1)))</f>
        <v>#NAME?</v>
      </c>
      <c r="AF78" s="124" t="e">
        <f ca="1">IF(tbl_coded[[#This Row],[ISIN]]="","",IF(IFERROR(MATCH(H78,rtg_num[Moody''s],0)&gt;10,0),"HY",IF(IFERROR(MATCH(I78,rtg_num[S&amp;P],0)&gt;10,0),"HY",IF(IFERROR(MATCH(J78,rtg_num[Fitch],0)&gt;10,0),"HY",IF(H78&amp;I78&amp;J78="------","NR",IF(IFERROR(FIND("#N/A",Coded!H78),0)&amp;IFERROR(FIND("#N/A",Coded!H78),0)&amp;IFERROR(FIND("#N/A",Coded!H78),0)&lt;&gt;"000",IF(INDEX(美元债一级!$O:$O,MATCH(tbl_coded[[#This Row],[ISIN]],美元债一级!$I:$I,0))="--/--/--","NR","IG"),"IG"))))))</f>
        <v>#NAME?</v>
      </c>
      <c r="AG7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8" s="125" t="e">
        <f ca="1">IF(tbl_coded[[#This Row],[ISIN]]="","",IF(_xll.BDP($B78&amp;" Corp",AI$1)="#N/A N/A","--",_xll.BDP($B78&amp;" Corp",AI$1)))</f>
        <v>#NAME?</v>
      </c>
      <c r="AJ78" s="122" t="e">
        <f ca="1">IF(tbl_coded[[#This Row],[ISIN]]="","",IF(OR(_xll.BDP(_xll.BDP(tbl_coded[[#This Row],[ISIN]]&amp;" Corp", "ISSUER_EQUITY_TICKER")&amp;" Equity",AJ$1)="#N/A N/A"),"--",_xll.BDP(_xll.BDP(tbl_coded[[#This Row],[ISIN]]&amp;" Corp", "ISSUER_EQUITY_TICKER")&amp;" Equity",AJ$1)))</f>
        <v>#NAME?</v>
      </c>
      <c r="AK7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24" t="e">
        <f ca="1">IF(tbl_coded[[#This Row],[ISIN]]="","",IF(OR(_xll.BDP(_xll.BDP(tbl_coded[[#This Row],[ISIN]]&amp;" Corp", "ISSUER_EQUITY_TICKER")&amp;" Equity",AL$1)="#N/A N/A"),"--",_xll.BDP(_xll.BDP(tbl_coded[[#This Row],[ISIN]]&amp;" Corp", "ISSUER_EQUITY_TICKER")&amp;" Equity",AL$1)))</f>
        <v>#NAME?</v>
      </c>
      <c r="AM78" s="124" t="s">
        <v>447</v>
      </c>
      <c r="AN78" s="124" t="e">
        <f ca="1">IF(tbl_coded[[#This Row],[ISIN]]="","",IF(_xll.BDP(tbl_coded[[#This Row],[KPW Provider BBID]]&amp;" CompanyID","NAME")="#N/A Invalid Security","",_xll.BDP(tbl_coded[[#This Row],[KPW Provider BBID]]&amp;" CompanyID","NAME")))</f>
        <v>#NAME?</v>
      </c>
      <c r="AO78" s="124" t="e">
        <f ca="1">IF(tbl_coded[[#This Row],[ISIN]]="","",IF(_xll.BDP(tbl_coded[[#This Row],[KPW Provider BBID]]&amp;" CompanyID",$AO$1)="#N/A Invalid Security","--",IF(_xll.BDP(tbl_coded[[#This Row],[KPW Provider BBID]]&amp;" CompanyID",$AO$1)="#N/A N/A","--",_xll.BDP(tbl_coded[[#This Row],[KPW Provider BBID]]&amp;" CompanyID",$AO$1))))</f>
        <v>#NAME?</v>
      </c>
      <c r="AP78" s="124" t="e">
        <f ca="1">IF(tbl_coded[[#This Row],[ISIN]]="","",IF(_xll.BDP(tbl_coded[[#This Row],[KPW Provider BBID]]&amp;" CompanyID",$AP$1)="#N/A Invalid Security","--",IF(_xll.BDP(tbl_coded[[#This Row],[KPW Provider BBID]]&amp;" CompanyID",$AP$1)="#N/A N/A","--",_xll.BDP(tbl_coded[[#This Row],[KPW Provider BBID]]&amp;" CompanyID",$AP$1))))</f>
        <v>#NAME?</v>
      </c>
      <c r="AQ78" s="124" t="e">
        <f ca="1">IF(tbl_coded[[#This Row],[ISIN]]="","",IF(_xll.BDP(tbl_coded[[#This Row],[KPW Provider BBID]]&amp;" CompanyID",$AQ$1)="#N/A Invalid Security","--",IF(_xll.BDP(tbl_coded[[#This Row],[KPW Provider BBID]]&amp;" CompanyID",$AQ$1)="#N/A N/A","--",_xll.BDP(tbl_coded[[#This Row],[KPW Provider BBID]]&amp;" CompanyID",$AQ$1))))</f>
        <v>#NAME?</v>
      </c>
      <c r="AR78" s="124" t="e">
        <f ca="1">IF(tbl_coded[[#This Row],[ISIN]]="","",tbl_coded[[#This Row],[穆迪KPW评级]]&amp;"/"&amp;tbl_coded[[#This Row],[SPKPW评级]]&amp;"/"&amp;tbl_coded[[#This Row],[FITCHKPW评级]])</f>
        <v>#NAME?</v>
      </c>
      <c r="AS78" s="124" t="e">
        <f ca="1">IF(tbl_coded[[#This Row],[ISIN]]="","",IF(OR(_xll.BDP($B78&amp;" Corp",AS$1)="#N/A N/A"),"--",_xll.BDP($B78&amp;" Corp",AS$1)))</f>
        <v>#NAME?</v>
      </c>
      <c r="AT78" s="124" t="e">
        <f ca="1">IF(tbl_coded[[#This Row],[ISIN]]="","",IF(_xll.BDS($B78&amp;" Corp",AT$1)="#N/A Field Not Applicable","",_xll.BDS($B78&amp;" Corp",AT$1)))</f>
        <v>#NAME?</v>
      </c>
      <c r="AU78" s="124" t="e">
        <f ca="1">IF(tbl_coded[[#This Row],[SBLC Provider BBID]]="","",_xll.BDP(tbl_coded[[#This Row],[SBLC Provider BBID]]&amp;" CompanyID","NAME"))</f>
        <v>#NAME?</v>
      </c>
      <c r="AV78" s="124" t="e">
        <f ca="1">IF(tbl_coded[[#This Row],[ISIN]]="","",IF(OR(_xll.BDP($B78&amp;" Corp",AV$1)="#N/A N/A"),"--",TEXT(_xll.BDP($B78&amp;" Corp",AV$1),"yyyy/mm/dd")))</f>
        <v>#NAME?</v>
      </c>
      <c r="AW78" s="124" t="e">
        <f ca="1">IF(tbl_coded[[#This Row],[ISIN]]="","",IF(OR(_xll.BDP($B78&amp;" Corp",AW$1)="#N/A N/A"),"--",TEXT(_xll.BDP($B78&amp;" Corp",AW$1),"yyyy/mm/dd")))</f>
        <v>#NAME?</v>
      </c>
      <c r="AX78" s="124" t="e">
        <f ca="1">IF(tbl_coded[[#This Row],[ISIN]]="","",IF(OR(_xll.BDP($B78&amp;" Corp",AX$1)="#N/A N/A"),"--",TEXT(_xll.BDP($B78&amp;" Corp",AX$1),"yyyy/mm/dd")))</f>
        <v>#NAME?</v>
      </c>
      <c r="AY78" s="124" t="e">
        <f ca="1">IF(tbl_coded[[#This Row],[ISIN]]="","",IF(OR(_xll.BDP($B78&amp;" Corp",AY$1)="#N/A Field Not Applicable"),"--",TEXT(_xll.BDP($B78&amp;" Corp",AY$1),"yyyy/mm/dd")))</f>
        <v>#NAME?</v>
      </c>
      <c r="AZ78" s="124" t="e">
        <f ca="1">IF(tbl_coded[[#This Row],[ISIN]]="","",IF(OR(_xll.BDP($B78&amp;" Corp",AZ$1)="#N/A N/A"),"--",_xll.BDP($B78&amp;" Corp",AZ$1)))</f>
        <v>#NAME?</v>
      </c>
      <c r="BA78" s="124" t="e">
        <f ca="1">IF(tbl_coded[[#This Row],[ISIN]]="","",IF(OR(_xll.BDP($B78&amp;" Corp",BA$1)="#N/A N/A"),"--",_xll.BDP($B78&amp;" Corp",BA$1)))</f>
        <v>#NAME?</v>
      </c>
      <c r="BB78" s="124" t="e">
        <f ca="1">IF(tbl_coded[[#This Row],[ISIN]]="","",IF(OR(_xll.BDP($B78&amp;" Corp",BB$1)="#N/A N/A"),"--",_xll.BDP($B78&amp;" Corp",BB$1)))</f>
        <v>#NAME?</v>
      </c>
      <c r="BC78" s="124" t="e">
        <f ca="1">IF(tbl_coded[[#This Row],[ISIN]]="","",IF(OR(_xll.BDP($B78&amp;" Corp",BC$1)="#N/A Field Not Applicable"),"--",_xll.BDP($B78&amp;" Corp",BC$1)))</f>
        <v>#NAME?</v>
      </c>
      <c r="BD78" s="124" t="e">
        <f ca="1">IF(tbl_coded[[#This Row],[ISIN]]="","",IF(OR(_xll.BDP($B78&amp;" Corp",BD$1)="#N/A Field Not Applicable"),"--",_xll.BDP($B78&amp;" Corp",BD$1)))</f>
        <v>#NAME?</v>
      </c>
      <c r="BE78" s="124" t="e">
        <f ca="1">IF(tbl_coded[[#This Row],[ISIN]]="","",IF(OR(_xll.BDP($B78&amp;" Corp",BE$1)="#N/A Field Not Applicable"),"--",_xll.BDP($B78&amp;" Corp",BE$1)))</f>
        <v>#NAME?</v>
      </c>
      <c r="BF78" s="124" t="e">
        <f ca="1">IF(tbl_coded[[#This Row],[ISIN]]="","",IF(OR(_xll.BDP($B78&amp;" Corp",BF$1)="#N/A Field Not Applicable"),"--",_xll.BDP($B78&amp;" Corp",BF$1)))</f>
        <v>#NAME?</v>
      </c>
      <c r="BG78" s="124" t="e">
        <f ca="1">IF(tbl_coded[[#This Row],[ISIN]]="","",IF(OR(_xll.BDP($B78&amp;" Corp",BG$1)="#N/A Field Not Applicable"),"--",IF(_xll.BDP($B78&amp;" Corp",BG$1)="#N/A N/A","N",_xll.BDP($B78&amp;" Corp",BG$1))))</f>
        <v>#NAME?</v>
      </c>
      <c r="BH78" s="124" t="e">
        <f ca="1">IF(tbl_coded[[#This Row],[ISIN]]="","",IF(OR(_xll.BDP($B78&amp;" Corp",BH$1)="#N/A N/A"),"",_xll.BDP($B78&amp;" Corp",BH$1)))</f>
        <v>#NAME?</v>
      </c>
      <c r="BI78" s="124" t="e">
        <f ca="1">IF(tbl_coded[[#This Row],[ISIN]]="","",IF(OR(tbl_coded[[#This Row],[Parent company tiker]]=""),"",IF(_xll.BDP(tbl_coded[[#This Row],[Parent company tiker]]&amp;" Equity",BI$1)="#N/A N/A","--",_xll.BDP(tbl_coded[[#This Row],[Parent company tiker]]&amp;" Equity",BI$1))))</f>
        <v>#NAME?</v>
      </c>
      <c r="BJ78" s="124" t="e">
        <f ca="1">IF(tbl_coded[[#This Row],[ISIN]]="","",IF(OR(tbl_coded[[#This Row],[Parent company tiker]]=""),"",IF(_xll.BDP(tbl_coded[[#This Row],[Parent company tiker]]&amp;" Equity",BJ$1)="#N/A N/A","--",_xll.BDP(tbl_coded[[#This Row],[Parent company tiker]]&amp;" Equity",BJ$1))))</f>
        <v>#NAME?</v>
      </c>
      <c r="BK78" s="124" t="e">
        <f ca="1">IF(tbl_coded[[#This Row],[ISIN]]="","",IF(OR(tbl_coded[[#This Row],[Parent company tiker]]=""),"",IF(_xll.BDP(tbl_coded[[#This Row],[Parent company tiker]]&amp;" Equity",BK$1)="#N/A N/A","--",_xll.BDP(tbl_coded[[#This Row],[Parent company tiker]]&amp;" Equity",BK$1))))</f>
        <v>#NAME?</v>
      </c>
      <c r="BL78" s="124" t="e">
        <f ca="1">IF(tbl_coded[[#This Row],[ISIN]]="","",IF(OR(tbl_coded[[#This Row],[Parent company tiker]]=""),"",IF(_xll.BDP(tbl_coded[[#This Row],[Parent company tiker]]&amp;" Equity",BL$1)="#N/A N/A","--",_xll.BDP(tbl_coded[[#This Row],[Parent company tiker]]&amp;" Equity",BL$1))))</f>
        <v>#NAME?</v>
      </c>
      <c r="BM7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8" s="124" t="e">
        <f ca="1">IF(tbl_coded[[#This Row],[Column9]]&lt;&gt;"--",tbl_coded[[#This Row],[G''tor rating]],IF(tbl_coded[[#This Row],[KPW Name]]&lt;&gt;"",tbl_coded[[#This Row],[KPW Rating]],IF(tbl_coded[[#This Row],[Parent company tiker]]&lt;&gt;"",tbl_coded[[#This Row],[parent评级]],tbl_coded[[#This Row],[Issuer rating]])))</f>
        <v>#NAME?</v>
      </c>
      <c r="BO78" s="159" t="str">
        <f ca="1">IFERROR(IF(tbl_coded[[#This Row],[GREEN]]="Y","GREEN",IF(tbl_coded[[#This Row],[SUSTAINABLE]]="Y","SUSTAINABLE",IF(tbl_coded[[#This Row],[SOCIAL]]="Y","SOCIAL",IF(tbl_coded[[#This Row],[Sustainable linked]]="Y","SUSTAINABLE LINKED"," ")))),"")</f>
        <v/>
      </c>
    </row>
    <row r="79" spans="1:67" ht="15" customHeight="1">
      <c r="A79" s="119">
        <v>77</v>
      </c>
      <c r="B79" s="120" t="str">
        <f>IF(美元债一级!$C$4:$C$1048576&lt;&gt;"",美元债一级!C80,"")</f>
        <v>BBG01HTQ7B46</v>
      </c>
      <c r="C79" s="122" t="e">
        <f ca="1">IF(tbl_coded[[#This Row],[ISIN]]="","",IF(tbl_coded[[#This Row],[Index]]&gt;$A$1,"",IF(_xll.BDP($B79&amp;" Corp",C$1)="#N/A N/A","",_xll.BDP($B79&amp;" Corp",C$1))))</f>
        <v>#NAME?</v>
      </c>
      <c r="D79" s="122" t="e">
        <f ca="1">IF(tbl_coded[[#This Row],[ISIN]]="","",IF(_xll.BDP($B79&amp;" Corp",D$1)="#N/A N/A","",_xll.BDP($B79&amp;" Corp",D$1)))</f>
        <v>#NAME?</v>
      </c>
      <c r="E79" s="122" t="e">
        <f ca="1">IF(tbl_coded[[#This Row],[ISIN]]="","",IF(_xll.BDP($B79&amp;" Corp",E$1)="#N/A N/A","--",_xll.BDP($B79&amp;" Corp",E$1)))</f>
        <v>#NAME?</v>
      </c>
      <c r="F79" s="122" t="e">
        <f ca="1">IF(tbl_coded[[#This Row],[ISIN]]="","",IF(_xll.BDS($B79&amp;" Corp",F$1)="#N/A Field Not Applicable","",_xll.BDS($B79&amp;" Corp",F$1)))</f>
        <v>#NAME?</v>
      </c>
      <c r="G79" s="122" t="e">
        <f ca="1">IF(tbl_coded[[#This Row],[ISIN]]="","",IF(_xll.BDP($F79&amp;" CompanyID",G$1)="#N/A Invalid Security","",_xll.BDP($F79&amp;" CompanyID",G$1)))</f>
        <v>#NAME?</v>
      </c>
      <c r="H79" s="122" t="e">
        <f ca="1">IF(tbl_coded[[#This Row],[ISIN]]="","",IF(_xll.BDP($B79&amp;" Corp",H$1)="#N/A N/A","--",_xll.BDP($B79&amp;" Corp",H$1)))</f>
        <v>#NAME?</v>
      </c>
      <c r="I79" s="122" t="e">
        <f ca="1">IF(tbl_coded[[#This Row],[ISIN]]="","",IF(_xll.BDP($B79&amp;" Corp",I$1)="#N/A N/A","--",_xll.BDP($B79&amp;" Corp",I$1)))</f>
        <v>#NAME?</v>
      </c>
      <c r="J79" s="122" t="e">
        <f ca="1">IF(tbl_coded[[#This Row],[ISIN]]="","",IF(_xll.BDP($B79&amp;" Corp",J$1)="#N/A N/A","--",_xll.BDP($B79&amp;" Corp",J$1)))</f>
        <v>#NAME?</v>
      </c>
      <c r="K79" s="122" t="e">
        <f ca="1">IF(tbl_coded[[#This Row],[ISIN]]="","",IF(_xll.BDP($B79&amp;" Corp",K$1)="#N/A N/A","--",_xll.BDP($B79&amp;" Corp",K$1)))</f>
        <v>#NAME?</v>
      </c>
      <c r="L79" s="122" t="e">
        <f ca="1">IF(tbl_coded[[#This Row],[ISIN]]="","",IF(_xll.BDP($B79&amp;" Corp",L$1)="#N/A N/A","--",_xll.BDP($B79&amp;" Corp",L$1)))</f>
        <v>#NAME?</v>
      </c>
      <c r="M79" s="122" t="e">
        <f ca="1">IF(tbl_coded[[#This Row],[ISIN]]="","",IF(_xll.BDP($B79&amp;" Corp",M$1)="#N/A N/A","--",_xll.BDP($B79&amp;" Corp",M$1)))</f>
        <v>#NAME?</v>
      </c>
      <c r="N79" s="122" t="e">
        <f ca="1">IF(tbl_coded[[#This Row],[ISIN]]="","",IF(_xll.BDP($B79&amp;" Corp",N$1)="#N/A N/A","--",_xll.BDP($B79&amp;" Corp",N$1)))</f>
        <v>#NAME?</v>
      </c>
      <c r="O79" s="122" t="e">
        <f ca="1">IF(tbl_coded[[#This Row],[ISIN]]="","",IF(_xll.BDP($B79&amp;" Corp",O$1)="#N/A N/A","--",_xll.BDP($B79&amp;" Corp",O$1)))</f>
        <v>#NAME?</v>
      </c>
      <c r="P79" s="122" t="e">
        <f ca="1">IF(tbl_coded[[#This Row],[ISIN]]="","",IF(_xll.BDP($B79&amp;" Corp",P$1)="#N/A N/A","--",_xll.BDP($B79&amp;" Corp",P$1)))</f>
        <v>#NAME?</v>
      </c>
      <c r="Q7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9" s="122" t="e">
        <f ca="1">IF(tbl_coded[[#This Row],[ISIN]]="","",IF(OR(_xll.BDP($B79&amp;" Corp",R$1)="#N/A N/A",_xll.BDP($B79&amp;" Corp",R$1)="#N/A Invalid Security",_xll.BDP($B79&amp;" Corp",R$1)="#N/A Field Not Applicable"),"--",_xll.BDP($B79&amp;" Corp",R$1)))</f>
        <v>#NAME?</v>
      </c>
      <c r="S79" s="122" t="e">
        <f ca="1">IF(tbl_coded[[#This Row],[ISIN]]="","",IF(OR(_xll.BDP($R79&amp;" Equity",S$1)="#N/A N/A",_xll.BDP($R79&amp;" Equity",S$1)="#N/A Invalid Security"),"--",_xll.BDP($R79&amp;" Equity",S$1)))</f>
        <v>#NAME?</v>
      </c>
      <c r="T79" s="122" t="e">
        <f ca="1">IF(tbl_coded[[#This Row],[ISIN]]="","",IF(OR(_xll.BDP($R79&amp;" Equity",T$1)="#N/A N/A",_xll.BDP($R79&amp;" Equity",T$1)="#N/A Invalid Security"),"--",_xll.BDP($R79&amp;" Equity",T$1)))</f>
        <v>#NAME?</v>
      </c>
      <c r="U79" s="122" t="e">
        <f ca="1">IF(tbl_coded[[#This Row],[ISIN]]="","",IF(OR(_xll.BDP($R79&amp;" Equity",U$1)="#N/A N/A",_xll.BDP($R79&amp;" Equity",U$1)="#N/A Invalid Security"),"--",_xll.BDP($R79&amp;" Equity",U$1)))</f>
        <v>#NAME?</v>
      </c>
      <c r="V79" s="122" t="e">
        <f ca="1">IF(tbl_coded[[#This Row],[ISIN]]="","",IF(OR(_xll.BDP($R79&amp;" Equity",V$1)="#N/A N/A",_xll.BDP($R79&amp;" Equity",V$1)="#N/A Invalid Security"),"--",_xll.BDP($R79&amp;" Equity",V$1)))</f>
        <v>#NAME?</v>
      </c>
      <c r="W79" s="122" t="e">
        <f ca="1">IF(tbl_coded[[#This Row],[ISIN]]="","",IF(OR(_xll.BDP($R79&amp;" Equity",W$1)="#N/A N/A",_xll.BDP($R79&amp;" Equity",W$1)="#N/A Invalid Security"),"--",_xll.BDP($R79&amp;" Equity",W$1)))</f>
        <v>#NAME?</v>
      </c>
      <c r="X79" s="122" t="e">
        <f ca="1">IF(tbl_coded[[#This Row],[ISIN]]="","",IF(OR(_xll.BDP($R79&amp;" Equity",X$1)="#N/A N/A",_xll.BDP($R79&amp;" Equity",X$1)="#N/A Invalid Security"),"--",_xll.BDP($R79&amp;" Equity",X$1)))</f>
        <v>#NAME?</v>
      </c>
      <c r="Y7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9" s="122" t="str">
        <f ca="1">IF(tbl_coded[[#This Row],[ISIN]]="","",IF(ISNUMBER(_xll.BDP(B79&amp;" Corp",Z$1)),_xll.BDP(B79&amp;" Corp",Z$1),""))</f>
        <v/>
      </c>
      <c r="AA79" s="122" t="str">
        <f ca="1">IF(tbl_coded[[#This Row],[ISIN]]="","",IF(ISNUMBER(_xll.BDP(B79&amp;" Corp",AA$1)),_xll.BDP(B79&amp;" Corp",AA$1),""))</f>
        <v/>
      </c>
      <c r="AB79" s="122" t="str">
        <f ca="1">IF(tbl_coded[[#This Row],[ISIN]]="","",IF(ISNUMBER(_xll.BDP(B79&amp;" Corp",AB$1)),_xll.BDP(B79&amp;" Corp",AB$1),""))</f>
        <v/>
      </c>
      <c r="AC79" s="122" t="str">
        <f ca="1">IF(tbl_coded[[#This Row],[ISIN]]="","",IF(ISNUMBER(_xll.BDP(B79&amp;" Corp",AC$1)),_xll.BDP(B79&amp;" Corp",AC$1),""))</f>
        <v/>
      </c>
      <c r="AD79" s="122" t="e">
        <f ca="1">IF(tbl_coded[[#This Row],[ISIN]]="","",IF((_xll.BDP(B79&amp;" Corp",AD$1))="#N/A Field Not Applicable","",_xll.BDP(B79&amp;" Corp",AD$1)))</f>
        <v>#NAME?</v>
      </c>
      <c r="AE79" s="122" t="e">
        <f ca="1">IF(tbl_coded[[#This Row],[ISIN]]="","",IF((_xll.BDP(B79&amp;" Corp",AE$1))="#N/A N/A","--",_xll.BDP(B79&amp;" Corp",AE$1)))</f>
        <v>#NAME?</v>
      </c>
      <c r="AF79" s="122" t="e">
        <f ca="1">IF(tbl_coded[[#This Row],[ISIN]]="","",IF(IFERROR(MATCH(H79,rtg_num[Moody''s],0)&gt;10,0),"HY",IF(IFERROR(MATCH(I79,rtg_num[S&amp;P],0)&gt;10,0),"HY",IF(IFERROR(MATCH(J79,rtg_num[Fitch],0)&gt;10,0),"HY",IF(H79&amp;I79&amp;J79="------","NR",IF(IFERROR(FIND("#N/A",Coded!H79),0)&amp;IFERROR(FIND("#N/A",Coded!H79),0)&amp;IFERROR(FIND("#N/A",Coded!H79),0)&lt;&gt;"000",IF(INDEX(美元债一级!$O:$O,MATCH(tbl_coded[[#This Row],[ISIN]],美元债一级!$I:$I,0))="--/--/--","NR","IG"),"IG"))))))</f>
        <v>#NAME?</v>
      </c>
      <c r="AG7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9" s="123" t="e">
        <f ca="1">IF(tbl_coded[[#This Row],[ISIN]]="","",IF(_xll.BDP($B79&amp;" Corp",AI$1)="#N/A N/A","--",_xll.BDP($B79&amp;" Corp",AI$1)))</f>
        <v>#NAME?</v>
      </c>
      <c r="AJ79" s="122" t="e">
        <f ca="1">IF(tbl_coded[[#This Row],[ISIN]]="","",IF(OR(_xll.BDP(_xll.BDP(tbl_coded[[#This Row],[ISIN]]&amp;" Corp", "ISSUER_EQUITY_TICKER")&amp;" Equity",AJ$1)="#N/A N/A"),"--",_xll.BDP(_xll.BDP(tbl_coded[[#This Row],[ISIN]]&amp;" Corp", "ISSUER_EQUITY_TICKER")&amp;" Equity",AJ$1)))</f>
        <v>#NAME?</v>
      </c>
      <c r="AK7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25" t="e">
        <f ca="1">IF(tbl_coded[[#This Row],[ISIN]]="","",IF(OR(_xll.BDP(_xll.BDP(tbl_coded[[#This Row],[ISIN]]&amp;" Corp", "ISSUER_EQUITY_TICKER")&amp;" Equity",AL$1)="#N/A N/A"),"--",_xll.BDP(_xll.BDP(tbl_coded[[#This Row],[ISIN]]&amp;" Corp", "ISSUER_EQUITY_TICKER")&amp;" Equity",AL$1)))</f>
        <v>#NAME?</v>
      </c>
      <c r="AM79" s="125" t="e">
        <f ca="1">IF(tbl_coded[[#This Row],[ISIN]]="","",IF(_xll.BDS($B79&amp;" Corp",AM$1)="#N/A Field Not Applicable","",_xll.BDS($B79&amp;" Corp",AM$1)))</f>
        <v>#NAME?</v>
      </c>
      <c r="AN79" s="125" t="e">
        <f ca="1">IF(tbl_coded[[#This Row],[ISIN]]="","",IF(_xll.BDP(tbl_coded[[#This Row],[KPW Provider BBID]]&amp;" CompanyID","NAME")="#N/A Invalid Security","",_xll.BDP(tbl_coded[[#This Row],[KPW Provider BBID]]&amp;" CompanyID","NAME")))</f>
        <v>#NAME?</v>
      </c>
      <c r="AO79" s="125" t="e">
        <f ca="1">IF(tbl_coded[[#This Row],[ISIN]]="","",IF(_xll.BDP(tbl_coded[[#This Row],[KPW Provider BBID]]&amp;" CompanyID",$AO$1)="#N/A Invalid Security","--",IF(_xll.BDP(tbl_coded[[#This Row],[KPW Provider BBID]]&amp;" CompanyID",$AO$1)="#N/A N/A","--",_xll.BDP(tbl_coded[[#This Row],[KPW Provider BBID]]&amp;" CompanyID",$AO$1))))</f>
        <v>#NAME?</v>
      </c>
      <c r="AP79" s="125" t="e">
        <f ca="1">IF(tbl_coded[[#This Row],[ISIN]]="","",IF(_xll.BDP(tbl_coded[[#This Row],[KPW Provider BBID]]&amp;" CompanyID",$AP$1)="#N/A Invalid Security","--",IF(_xll.BDP(tbl_coded[[#This Row],[KPW Provider BBID]]&amp;" CompanyID",$AP$1)="#N/A N/A","--",_xll.BDP(tbl_coded[[#This Row],[KPW Provider BBID]]&amp;" CompanyID",$AP$1))))</f>
        <v>#NAME?</v>
      </c>
      <c r="AQ79" s="125" t="e">
        <f ca="1">IF(tbl_coded[[#This Row],[ISIN]]="","",IF(_xll.BDP(tbl_coded[[#This Row],[KPW Provider BBID]]&amp;" CompanyID",$AQ$1)="#N/A Invalid Security","--",IF(_xll.BDP(tbl_coded[[#This Row],[KPW Provider BBID]]&amp;" CompanyID",$AQ$1)="#N/A N/A","--",_xll.BDP(tbl_coded[[#This Row],[KPW Provider BBID]]&amp;" CompanyID",$AQ$1))))</f>
        <v>#NAME?</v>
      </c>
      <c r="AR79" s="125" t="e">
        <f ca="1">IF(tbl_coded[[#This Row],[ISIN]]="","",tbl_coded[[#This Row],[穆迪KPW评级]]&amp;"/"&amp;tbl_coded[[#This Row],[SPKPW评级]]&amp;"/"&amp;tbl_coded[[#This Row],[FITCHKPW评级]])</f>
        <v>#NAME?</v>
      </c>
      <c r="AS79" s="125" t="e">
        <f ca="1">IF(tbl_coded[[#This Row],[ISIN]]="","",IF(OR(_xll.BDP($B79&amp;" Corp",AS$1)="#N/A N/A"),"--",_xll.BDP($B79&amp;" Corp",AS$1)))</f>
        <v>#NAME?</v>
      </c>
      <c r="AT79" s="125" t="e">
        <f ca="1">IF(tbl_coded[[#This Row],[ISIN]]="","",IF(_xll.BDS($B79&amp;" Corp",AT$1)="#N/A Field Not Applicable","",_xll.BDS($B79&amp;" Corp",AT$1)))</f>
        <v>#NAME?</v>
      </c>
      <c r="AU79" s="125" t="e">
        <f ca="1">IF(tbl_coded[[#This Row],[SBLC Provider BBID]]="","",_xll.BDP(tbl_coded[[#This Row],[SBLC Provider BBID]]&amp;" CompanyID","NAME"))</f>
        <v>#NAME?</v>
      </c>
      <c r="AV79" s="125" t="e">
        <f ca="1">IF(tbl_coded[[#This Row],[ISIN]]="","",IF(OR(_xll.BDP($B79&amp;" Corp",AV$1)="#N/A N/A"),"--",TEXT(_xll.BDP($B79&amp;" Corp",AV$1),"yyyy/mm/dd")))</f>
        <v>#NAME?</v>
      </c>
      <c r="AW79" s="125" t="e">
        <f ca="1">IF(tbl_coded[[#This Row],[ISIN]]="","",IF(OR(_xll.BDP($B79&amp;" Corp",AW$1)="#N/A N/A"),"--",TEXT(_xll.BDP($B79&amp;" Corp",AW$1),"yyyy/mm/dd")))</f>
        <v>#NAME?</v>
      </c>
      <c r="AX79" s="125" t="e">
        <f ca="1">IF(tbl_coded[[#This Row],[ISIN]]="","",IF(OR(_xll.BDP($B79&amp;" Corp",AX$1)="#N/A N/A"),"--",TEXT(_xll.BDP($B79&amp;" Corp",AX$1),"yyyy/mm/dd")))</f>
        <v>#NAME?</v>
      </c>
      <c r="AY79" s="125" t="e">
        <f ca="1">IF(tbl_coded[[#This Row],[ISIN]]="","",IF(OR(_xll.BDP($B79&amp;" Corp",AY$1)="#N/A Field Not Applicable"),"--",TEXT(_xll.BDP($B79&amp;" Corp",AY$1),"yyyy/mm/dd")))</f>
        <v>#NAME?</v>
      </c>
      <c r="AZ79" s="125" t="e">
        <f ca="1">IF(tbl_coded[[#This Row],[ISIN]]="","",IF(OR(_xll.BDP($B79&amp;" Corp",AZ$1)="#N/A N/A"),"--",_xll.BDP($B79&amp;" Corp",AZ$1)))</f>
        <v>#NAME?</v>
      </c>
      <c r="BA79" s="125" t="e">
        <f ca="1">IF(tbl_coded[[#This Row],[ISIN]]="","",IF(OR(_xll.BDP($B79&amp;" Corp",BA$1)="#N/A N/A"),"--",_xll.BDP($B79&amp;" Corp",BA$1)))</f>
        <v>#NAME?</v>
      </c>
      <c r="BB79" s="125" t="e">
        <f ca="1">IF(tbl_coded[[#This Row],[ISIN]]="","",IF(OR(_xll.BDP($B79&amp;" Corp",BB$1)="#N/A N/A"),"--",_xll.BDP($B79&amp;" Corp",BB$1)))</f>
        <v>#NAME?</v>
      </c>
      <c r="BC79" s="125" t="e">
        <f ca="1">IF(tbl_coded[[#This Row],[ISIN]]="","",IF(OR(_xll.BDP($B79&amp;" Corp",BC$1)="#N/A Field Not Applicable"),"--",_xll.BDP($B79&amp;" Corp",BC$1)))</f>
        <v>#NAME?</v>
      </c>
      <c r="BD79" s="125" t="e">
        <f ca="1">IF(tbl_coded[[#This Row],[ISIN]]="","",IF(OR(_xll.BDP($B79&amp;" Corp",BD$1)="#N/A Field Not Applicable"),"--",_xll.BDP($B79&amp;" Corp",BD$1)))</f>
        <v>#NAME?</v>
      </c>
      <c r="BE79" s="125" t="e">
        <f ca="1">IF(tbl_coded[[#This Row],[ISIN]]="","",IF(OR(_xll.BDP($B79&amp;" Corp",BE$1)="#N/A Field Not Applicable"),"--",_xll.BDP($B79&amp;" Corp",BE$1)))</f>
        <v>#NAME?</v>
      </c>
      <c r="BF79" s="125" t="e">
        <f ca="1">IF(tbl_coded[[#This Row],[ISIN]]="","",IF(OR(_xll.BDP($B79&amp;" Corp",BF$1)="#N/A Field Not Applicable"),"--",_xll.BDP($B79&amp;" Corp",BF$1)))</f>
        <v>#NAME?</v>
      </c>
      <c r="BG79" s="125" t="e">
        <f ca="1">IF(tbl_coded[[#This Row],[ISIN]]="","",IF(OR(_xll.BDP($B79&amp;" Corp",BG$1)="#N/A Field Not Applicable"),"--",IF(_xll.BDP($B79&amp;" Corp",BG$1)="#N/A N/A","N",_xll.BDP($B79&amp;" Corp",BG$1))))</f>
        <v>#NAME?</v>
      </c>
      <c r="BH79" s="125" t="e">
        <f ca="1">IF(tbl_coded[[#This Row],[ISIN]]="","",IF(OR(_xll.BDP($B79&amp;" Corp",BH$1)="#N/A N/A"),"",_xll.BDP($B79&amp;" Corp",BH$1)))</f>
        <v>#NAME?</v>
      </c>
      <c r="BI79" s="125" t="e">
        <f ca="1">IF(tbl_coded[[#This Row],[ISIN]]="","",IF(OR(tbl_coded[[#This Row],[Parent company tiker]]=""),"",IF(_xll.BDP(tbl_coded[[#This Row],[Parent company tiker]]&amp;" Equity",BI$1)="#N/A N/A","--",_xll.BDP(tbl_coded[[#This Row],[Parent company tiker]]&amp;" Equity",BI$1))))</f>
        <v>#NAME?</v>
      </c>
      <c r="BJ79" s="125" t="e">
        <f ca="1">IF(tbl_coded[[#This Row],[ISIN]]="","",IF(OR(tbl_coded[[#This Row],[Parent company tiker]]=""),"",IF(_xll.BDP(tbl_coded[[#This Row],[Parent company tiker]]&amp;" Equity",BJ$1)="#N/A N/A","--",_xll.BDP(tbl_coded[[#This Row],[Parent company tiker]]&amp;" Equity",BJ$1))))</f>
        <v>#NAME?</v>
      </c>
      <c r="BK79" s="125" t="e">
        <f ca="1">IF(tbl_coded[[#This Row],[ISIN]]="","",IF(OR(tbl_coded[[#This Row],[Parent company tiker]]=""),"",IF(_xll.BDP(tbl_coded[[#This Row],[Parent company tiker]]&amp;" Equity",BK$1)="#N/A N/A","--",_xll.BDP(tbl_coded[[#This Row],[Parent company tiker]]&amp;" Equity",BK$1))))</f>
        <v>#NAME?</v>
      </c>
      <c r="BL79" s="125" t="e">
        <f ca="1">IF(tbl_coded[[#This Row],[ISIN]]="","",IF(OR(tbl_coded[[#This Row],[Parent company tiker]]=""),"",IF(_xll.BDP(tbl_coded[[#This Row],[Parent company tiker]]&amp;" Equity",BL$1)="#N/A N/A","--",_xll.BDP(tbl_coded[[#This Row],[Parent company tiker]]&amp;" Equity",BL$1))))</f>
        <v>#NAME?</v>
      </c>
      <c r="BM7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9" s="125" t="e">
        <f ca="1">IF(tbl_coded[[#This Row],[Column9]]&lt;&gt;"--",tbl_coded[[#This Row],[G''tor rating]],IF(tbl_coded[[#This Row],[KPW Name]]&lt;&gt;"",tbl_coded[[#This Row],[KPW Rating]],IF(tbl_coded[[#This Row],[Parent company tiker]]&lt;&gt;"",tbl_coded[[#This Row],[parent评级]],tbl_coded[[#This Row],[Issuer rating]])))</f>
        <v>#NAME?</v>
      </c>
      <c r="BO79" s="159" t="str">
        <f ca="1">IFERROR(IF(tbl_coded[[#This Row],[GREEN]]="Y","GREEN",IF(tbl_coded[[#This Row],[SUSTAINABLE]]="Y","SUSTAINABLE",IF(tbl_coded[[#This Row],[SOCIAL]]="Y","SOCIAL",IF(tbl_coded[[#This Row],[Sustainable linked]]="Y","SUSTAINABLE LINKED"," ")))),"")</f>
        <v/>
      </c>
    </row>
    <row r="80" spans="1:67" ht="15" customHeight="1">
      <c r="A80" s="119">
        <v>78</v>
      </c>
      <c r="B80" s="120" t="str">
        <f>IF(美元债一级!$C$4:$C$1048576&lt;&gt;"",美元债一级!C81,"")</f>
        <v>HK0000946761</v>
      </c>
      <c r="C80" s="122" t="e">
        <f ca="1">IF(tbl_coded[[#This Row],[ISIN]]="","",IF(tbl_coded[[#This Row],[Index]]&gt;$A$1,"",IF(_xll.BDP($B80&amp;" Corp",C$1)="#N/A N/A","",_xll.BDP($B80&amp;" Corp",C$1))))</f>
        <v>#NAME?</v>
      </c>
      <c r="D80" s="122" t="e">
        <f ca="1">IF(tbl_coded[[#This Row],[ISIN]]="","",IF(_xll.BDP($B80&amp;" Corp",D$1)="#N/A N/A","",_xll.BDP($B80&amp;" Corp",D$1)))</f>
        <v>#NAME?</v>
      </c>
      <c r="E80" s="122" t="e">
        <f ca="1">IF(tbl_coded[[#This Row],[ISIN]]="","",IF(_xll.BDP($B80&amp;" Corp",E$1)="#N/A N/A","--",_xll.BDP($B80&amp;" Corp",E$1)))</f>
        <v>#NAME?</v>
      </c>
      <c r="F80" s="122" t="e">
        <f ca="1">IF(tbl_coded[[#This Row],[ISIN]]="","",IF(_xll.BDS($B80&amp;" Corp",F$1)="#N/A Field Not Applicable","",_xll.BDS($B80&amp;" Corp",F$1)))</f>
        <v>#NAME?</v>
      </c>
      <c r="G80" s="122" t="e">
        <f ca="1">IF(tbl_coded[[#This Row],[ISIN]]="","",IF(_xll.BDP($F80&amp;" CompanyID",G$1)="#N/A Invalid Security","",_xll.BDP($F80&amp;" CompanyID",G$1)))</f>
        <v>#NAME?</v>
      </c>
      <c r="H80" s="122" t="e">
        <f ca="1">IF(tbl_coded[[#This Row],[ISIN]]="","",IF(_xll.BDP($B80&amp;" Corp",H$1)="#N/A N/A","--",_xll.BDP($B80&amp;" Corp",H$1)))</f>
        <v>#NAME?</v>
      </c>
      <c r="I80" s="122" t="e">
        <f ca="1">IF(tbl_coded[[#This Row],[ISIN]]="","",IF(_xll.BDP($B80&amp;" Corp",I$1)="#N/A N/A","--",_xll.BDP($B80&amp;" Corp",I$1)))</f>
        <v>#NAME?</v>
      </c>
      <c r="J80" s="122" t="e">
        <f ca="1">IF(tbl_coded[[#This Row],[ISIN]]="","",IF(_xll.BDP($B80&amp;" Corp",J$1)="#N/A N/A","--",_xll.BDP($B80&amp;" Corp",J$1)))</f>
        <v>#NAME?</v>
      </c>
      <c r="K80" s="122" t="e">
        <f ca="1">IF(tbl_coded[[#This Row],[ISIN]]="","",IF(_xll.BDP($B80&amp;" Corp",K$1)="#N/A N/A","--",_xll.BDP($B80&amp;" Corp",K$1)))</f>
        <v>#NAME?</v>
      </c>
      <c r="L80" s="122" t="e">
        <f ca="1">IF(tbl_coded[[#This Row],[ISIN]]="","",IF(_xll.BDP($B80&amp;" Corp",L$1)="#N/A N/A","--",_xll.BDP($B80&amp;" Corp",L$1)))</f>
        <v>#NAME?</v>
      </c>
      <c r="M80" s="122" t="e">
        <f ca="1">IF(tbl_coded[[#This Row],[ISIN]]="","",IF(_xll.BDP($B80&amp;" Corp",M$1)="#N/A N/A","--",_xll.BDP($B80&amp;" Corp",M$1)))</f>
        <v>#NAME?</v>
      </c>
      <c r="N80" s="122" t="e">
        <f ca="1">IF(tbl_coded[[#This Row],[ISIN]]="","",IF(_xll.BDP($B80&amp;" Corp",N$1)="#N/A N/A","--",_xll.BDP($B80&amp;" Corp",N$1)))</f>
        <v>#NAME?</v>
      </c>
      <c r="O80" s="122" t="e">
        <f ca="1">IF(tbl_coded[[#This Row],[ISIN]]="","",IF(_xll.BDP($B80&amp;" Corp",O$1)="#N/A N/A","--",_xll.BDP($B80&amp;" Corp",O$1)))</f>
        <v>#NAME?</v>
      </c>
      <c r="P80" s="122" t="e">
        <f ca="1">IF(tbl_coded[[#This Row],[ISIN]]="","",IF(_xll.BDP($B80&amp;" Corp",P$1)="#N/A N/A","--",_xll.BDP($B80&amp;" Corp",P$1)))</f>
        <v>#NAME?</v>
      </c>
      <c r="Q8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0" s="122" t="e">
        <f ca="1">IF(tbl_coded[[#This Row],[ISIN]]="","",IF(OR(_xll.BDP($B80&amp;" Corp",R$1)="#N/A N/A",_xll.BDP($B80&amp;" Corp",R$1)="#N/A Invalid Security",_xll.BDP($B80&amp;" Corp",R$1)="#N/A Field Not Applicable"),"--",_xll.BDP($B80&amp;" Corp",R$1)))</f>
        <v>#NAME?</v>
      </c>
      <c r="S80" s="122" t="e">
        <f ca="1">IF(tbl_coded[[#This Row],[ISIN]]="","",IF(OR(_xll.BDP($R80&amp;" Equity",S$1)="#N/A N/A",_xll.BDP($R80&amp;" Equity",S$1)="#N/A Invalid Security"),"--",_xll.BDP($R80&amp;" Equity",S$1)))</f>
        <v>#NAME?</v>
      </c>
      <c r="T80" s="122" t="e">
        <f ca="1">IF(tbl_coded[[#This Row],[ISIN]]="","",IF(OR(_xll.BDP($R80&amp;" Equity",T$1)="#N/A N/A",_xll.BDP($R80&amp;" Equity",T$1)="#N/A Invalid Security"),"--",_xll.BDP($R80&amp;" Equity",T$1)))</f>
        <v>#NAME?</v>
      </c>
      <c r="U80" s="122" t="e">
        <f ca="1">IF(tbl_coded[[#This Row],[ISIN]]="","",IF(OR(_xll.BDP($R80&amp;" Equity",U$1)="#N/A N/A",_xll.BDP($R80&amp;" Equity",U$1)="#N/A Invalid Security"),"--",_xll.BDP($R80&amp;" Equity",U$1)))</f>
        <v>#NAME?</v>
      </c>
      <c r="V80" s="122" t="e">
        <f ca="1">IF(tbl_coded[[#This Row],[ISIN]]="","",IF(OR(_xll.BDP($R80&amp;" Equity",V$1)="#N/A N/A",_xll.BDP($R80&amp;" Equity",V$1)="#N/A Invalid Security"),"--",_xll.BDP($R80&amp;" Equity",V$1)))</f>
        <v>#NAME?</v>
      </c>
      <c r="W80" s="122" t="e">
        <f ca="1">IF(tbl_coded[[#This Row],[ISIN]]="","",IF(OR(_xll.BDP($R80&amp;" Equity",W$1)="#N/A N/A",_xll.BDP($R80&amp;" Equity",W$1)="#N/A Invalid Security"),"--",_xll.BDP($R80&amp;" Equity",W$1)))</f>
        <v>#NAME?</v>
      </c>
      <c r="X80" s="122" t="e">
        <f ca="1">IF(tbl_coded[[#This Row],[ISIN]]="","",IF(OR(_xll.BDP($R80&amp;" Equity",X$1)="#N/A N/A",_xll.BDP($R80&amp;" Equity",X$1)="#N/A Invalid Security"),"--",_xll.BDP($R80&amp;" Equity",X$1)))</f>
        <v>#NAME?</v>
      </c>
      <c r="Y8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0" s="122" t="str">
        <f ca="1">IF(tbl_coded[[#This Row],[ISIN]]="","",IF(ISNUMBER(_xll.BDP(B80&amp;" Corp",Z$1)),_xll.BDP(B80&amp;" Corp",Z$1),""))</f>
        <v/>
      </c>
      <c r="AA80" s="122" t="str">
        <f ca="1">IF(tbl_coded[[#This Row],[ISIN]]="","",IF(ISNUMBER(_xll.BDP(B80&amp;" Corp",AA$1)),_xll.BDP(B80&amp;" Corp",AA$1),""))</f>
        <v/>
      </c>
      <c r="AB80" s="122" t="str">
        <f ca="1">IF(tbl_coded[[#This Row],[ISIN]]="","",IF(ISNUMBER(_xll.BDP(B80&amp;" Corp",AB$1)),_xll.BDP(B80&amp;" Corp",AB$1),""))</f>
        <v/>
      </c>
      <c r="AC80" s="122" t="str">
        <f ca="1">IF(tbl_coded[[#This Row],[ISIN]]="","",IF(ISNUMBER(_xll.BDP(B80&amp;" Corp",AC$1)),_xll.BDP(B80&amp;" Corp",AC$1),""))</f>
        <v/>
      </c>
      <c r="AD80" s="122" t="e">
        <f ca="1">IF(tbl_coded[[#This Row],[ISIN]]="","",IF((_xll.BDP(B80&amp;" Corp",AD$1))="#N/A Field Not Applicable","",_xll.BDP(B80&amp;" Corp",AD$1)))</f>
        <v>#NAME?</v>
      </c>
      <c r="AE80" s="122" t="e">
        <f ca="1">IF(tbl_coded[[#This Row],[ISIN]]="","",IF((_xll.BDP(B80&amp;" Corp",AE$1))="#N/A N/A","--",_xll.BDP(B80&amp;" Corp",AE$1)))</f>
        <v>#NAME?</v>
      </c>
      <c r="AF80" s="122" t="e">
        <f ca="1">IF(tbl_coded[[#This Row],[ISIN]]="","",IF(IFERROR(MATCH(H80,rtg_num[Moody''s],0)&gt;10,0),"HY",IF(IFERROR(MATCH(I80,rtg_num[S&amp;P],0)&gt;10,0),"HY",IF(IFERROR(MATCH(J80,rtg_num[Fitch],0)&gt;10,0),"HY",IF(H80&amp;I80&amp;J80="------","NR",IF(IFERROR(FIND("#N/A",Coded!H80),0)&amp;IFERROR(FIND("#N/A",Coded!H80),0)&amp;IFERROR(FIND("#N/A",Coded!H80),0)&lt;&gt;"000",IF(INDEX(美元债一级!$O:$O,MATCH(tbl_coded[[#This Row],[ISIN]],美元债一级!$I:$I,0))="--/--/--","NR","IG"),"IG"))))))</f>
        <v>#NAME?</v>
      </c>
      <c r="AG8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0" s="123" t="e">
        <f ca="1">IF(tbl_coded[[#This Row],[ISIN]]="","",IF(_xll.BDP($B80&amp;" Corp",AI$1)="#N/A N/A","--",_xll.BDP($B80&amp;" Corp",AI$1)))</f>
        <v>#NAME?</v>
      </c>
      <c r="AJ80" s="122" t="e">
        <f ca="1">IF(tbl_coded[[#This Row],[ISIN]]="","",IF(OR(_xll.BDP(_xll.BDP(tbl_coded[[#This Row],[ISIN]]&amp;" Corp", "ISSUER_EQUITY_TICKER")&amp;" Equity",AJ$1)="#N/A N/A"),"--",_xll.BDP(_xll.BDP(tbl_coded[[#This Row],[ISIN]]&amp;" Corp", "ISSUER_EQUITY_TICKER")&amp;" Equity",AJ$1)))</f>
        <v>#NAME?</v>
      </c>
      <c r="AK8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25" t="e">
        <f ca="1">IF(tbl_coded[[#This Row],[ISIN]]="","",IF(OR(_xll.BDP(_xll.BDP(tbl_coded[[#This Row],[ISIN]]&amp;" Corp", "ISSUER_EQUITY_TICKER")&amp;" Equity",AL$1)="#N/A N/A"),"--",_xll.BDP(_xll.BDP(tbl_coded[[#This Row],[ISIN]]&amp;" Corp", "ISSUER_EQUITY_TICKER")&amp;" Equity",AL$1)))</f>
        <v>#NAME?</v>
      </c>
      <c r="AM80" s="125" t="e">
        <f ca="1">IF(tbl_coded[[#This Row],[ISIN]]="","",IF(_xll.BDS($B80&amp;" Corp",AM$1)="#N/A Field Not Applicable","",_xll.BDS($B80&amp;" Corp",AM$1)))</f>
        <v>#NAME?</v>
      </c>
      <c r="AN80" s="125" t="e">
        <f ca="1">IF(tbl_coded[[#This Row],[ISIN]]="","",IF(_xll.BDP(tbl_coded[[#This Row],[KPW Provider BBID]]&amp;" CompanyID","NAME")="#N/A Invalid Security","",_xll.BDP(tbl_coded[[#This Row],[KPW Provider BBID]]&amp;" CompanyID","NAME")))</f>
        <v>#NAME?</v>
      </c>
      <c r="AO80" s="125" t="e">
        <f ca="1">IF(tbl_coded[[#This Row],[ISIN]]="","",IF(_xll.BDP(tbl_coded[[#This Row],[KPW Provider BBID]]&amp;" CompanyID",$AO$1)="#N/A Invalid Security","--",IF(_xll.BDP(tbl_coded[[#This Row],[KPW Provider BBID]]&amp;" CompanyID",$AO$1)="#N/A N/A","--",_xll.BDP(tbl_coded[[#This Row],[KPW Provider BBID]]&amp;" CompanyID",$AO$1))))</f>
        <v>#NAME?</v>
      </c>
      <c r="AP80" s="125" t="e">
        <f ca="1">IF(tbl_coded[[#This Row],[ISIN]]="","",IF(_xll.BDP(tbl_coded[[#This Row],[KPW Provider BBID]]&amp;" CompanyID",$AP$1)="#N/A Invalid Security","--",IF(_xll.BDP(tbl_coded[[#This Row],[KPW Provider BBID]]&amp;" CompanyID",$AP$1)="#N/A N/A","--",_xll.BDP(tbl_coded[[#This Row],[KPW Provider BBID]]&amp;" CompanyID",$AP$1))))</f>
        <v>#NAME?</v>
      </c>
      <c r="AQ80" s="125" t="e">
        <f ca="1">IF(tbl_coded[[#This Row],[ISIN]]="","",IF(_xll.BDP(tbl_coded[[#This Row],[KPW Provider BBID]]&amp;" CompanyID",$AQ$1)="#N/A Invalid Security","--",IF(_xll.BDP(tbl_coded[[#This Row],[KPW Provider BBID]]&amp;" CompanyID",$AQ$1)="#N/A N/A","--",_xll.BDP(tbl_coded[[#This Row],[KPW Provider BBID]]&amp;" CompanyID",$AQ$1))))</f>
        <v>#NAME?</v>
      </c>
      <c r="AR80" s="125" t="e">
        <f ca="1">IF(tbl_coded[[#This Row],[ISIN]]="","",tbl_coded[[#This Row],[穆迪KPW评级]]&amp;"/"&amp;tbl_coded[[#This Row],[SPKPW评级]]&amp;"/"&amp;tbl_coded[[#This Row],[FITCHKPW评级]])</f>
        <v>#NAME?</v>
      </c>
      <c r="AS80" s="125" t="e">
        <f ca="1">IF(tbl_coded[[#This Row],[ISIN]]="","",IF(OR(_xll.BDP($B80&amp;" Corp",AS$1)="#N/A N/A"),"--",_xll.BDP($B80&amp;" Corp",AS$1)))</f>
        <v>#NAME?</v>
      </c>
      <c r="AT80" s="125" t="e">
        <f ca="1">IF(tbl_coded[[#This Row],[ISIN]]="","",IF(_xll.BDS($B80&amp;" Corp",AT$1)="#N/A Field Not Applicable","",_xll.BDS($B80&amp;" Corp",AT$1)))</f>
        <v>#NAME?</v>
      </c>
      <c r="AU80" s="125" t="e">
        <f ca="1">IF(tbl_coded[[#This Row],[SBLC Provider BBID]]="","",_xll.BDP(tbl_coded[[#This Row],[SBLC Provider BBID]]&amp;" CompanyID","NAME"))</f>
        <v>#NAME?</v>
      </c>
      <c r="AV80" s="125" t="e">
        <f ca="1">IF(tbl_coded[[#This Row],[ISIN]]="","",IF(OR(_xll.BDP($B80&amp;" Corp",AV$1)="#N/A N/A"),"--",TEXT(_xll.BDP($B80&amp;" Corp",AV$1),"yyyy/mm/dd")))</f>
        <v>#NAME?</v>
      </c>
      <c r="AW80" s="125" t="e">
        <f ca="1">IF(tbl_coded[[#This Row],[ISIN]]="","",IF(OR(_xll.BDP($B80&amp;" Corp",AW$1)="#N/A N/A"),"--",TEXT(_xll.BDP($B80&amp;" Corp",AW$1),"yyyy/mm/dd")))</f>
        <v>#NAME?</v>
      </c>
      <c r="AX80" s="125" t="e">
        <f ca="1">IF(tbl_coded[[#This Row],[ISIN]]="","",IF(OR(_xll.BDP($B80&amp;" Corp",AX$1)="#N/A N/A"),"--",TEXT(_xll.BDP($B80&amp;" Corp",AX$1),"yyyy/mm/dd")))</f>
        <v>#NAME?</v>
      </c>
      <c r="AY80" s="125" t="e">
        <f ca="1">IF(tbl_coded[[#This Row],[ISIN]]="","",IF(OR(_xll.BDP($B80&amp;" Corp",AY$1)="#N/A Field Not Applicable"),"--",TEXT(_xll.BDP($B80&amp;" Corp",AY$1),"yyyy/mm/dd")))</f>
        <v>#NAME?</v>
      </c>
      <c r="AZ80" s="125" t="e">
        <f ca="1">IF(tbl_coded[[#This Row],[ISIN]]="","",IF(OR(_xll.BDP($B80&amp;" Corp",AZ$1)="#N/A N/A"),"--",_xll.BDP($B80&amp;" Corp",AZ$1)))</f>
        <v>#NAME?</v>
      </c>
      <c r="BA80" s="125" t="e">
        <f ca="1">IF(tbl_coded[[#This Row],[ISIN]]="","",IF(OR(_xll.BDP($B80&amp;" Corp",BA$1)="#N/A N/A"),"--",_xll.BDP($B80&amp;" Corp",BA$1)))</f>
        <v>#NAME?</v>
      </c>
      <c r="BB80" s="125" t="e">
        <f ca="1">IF(tbl_coded[[#This Row],[ISIN]]="","",IF(OR(_xll.BDP($B80&amp;" Corp",BB$1)="#N/A N/A"),"--",_xll.BDP($B80&amp;" Corp",BB$1)))</f>
        <v>#NAME?</v>
      </c>
      <c r="BC80" s="125" t="e">
        <f ca="1">IF(tbl_coded[[#This Row],[ISIN]]="","",IF(OR(_xll.BDP($B80&amp;" Corp",BC$1)="#N/A Field Not Applicable"),"--",_xll.BDP($B80&amp;" Corp",BC$1)))</f>
        <v>#NAME?</v>
      </c>
      <c r="BD80" s="125" t="e">
        <f ca="1">IF(tbl_coded[[#This Row],[ISIN]]="","",IF(OR(_xll.BDP($B80&amp;" Corp",BD$1)="#N/A Field Not Applicable"),"--",_xll.BDP($B80&amp;" Corp",BD$1)))</f>
        <v>#NAME?</v>
      </c>
      <c r="BE80" s="125" t="e">
        <f ca="1">IF(tbl_coded[[#This Row],[ISIN]]="","",IF(OR(_xll.BDP($B80&amp;" Corp",BE$1)="#N/A Field Not Applicable"),"--",_xll.BDP($B80&amp;" Corp",BE$1)))</f>
        <v>#NAME?</v>
      </c>
      <c r="BF80" s="125" t="e">
        <f ca="1">IF(tbl_coded[[#This Row],[ISIN]]="","",IF(OR(_xll.BDP($B80&amp;" Corp",BF$1)="#N/A Field Not Applicable"),"--",_xll.BDP($B80&amp;" Corp",BF$1)))</f>
        <v>#NAME?</v>
      </c>
      <c r="BG80" s="125" t="e">
        <f ca="1">IF(tbl_coded[[#This Row],[ISIN]]="","",IF(OR(_xll.BDP($B80&amp;" Corp",BG$1)="#N/A Field Not Applicable"),"--",IF(_xll.BDP($B80&amp;" Corp",BG$1)="#N/A N/A","N",_xll.BDP($B80&amp;" Corp",BG$1))))</f>
        <v>#NAME?</v>
      </c>
      <c r="BH80" s="125" t="e">
        <f ca="1">IF(tbl_coded[[#This Row],[ISIN]]="","",IF(OR(_xll.BDP($B80&amp;" Corp",BH$1)="#N/A N/A"),"",_xll.BDP($B80&amp;" Corp",BH$1)))</f>
        <v>#NAME?</v>
      </c>
      <c r="BI80" s="125" t="e">
        <f ca="1">IF(tbl_coded[[#This Row],[ISIN]]="","",IF(OR(tbl_coded[[#This Row],[Parent company tiker]]=""),"",IF(_xll.BDP(tbl_coded[[#This Row],[Parent company tiker]]&amp;" Equity",BI$1)="#N/A N/A","--",_xll.BDP(tbl_coded[[#This Row],[Parent company tiker]]&amp;" Equity",BI$1))))</f>
        <v>#NAME?</v>
      </c>
      <c r="BJ80" s="125" t="e">
        <f ca="1">IF(tbl_coded[[#This Row],[ISIN]]="","",IF(OR(tbl_coded[[#This Row],[Parent company tiker]]=""),"",IF(_xll.BDP(tbl_coded[[#This Row],[Parent company tiker]]&amp;" Equity",BJ$1)="#N/A N/A","--",_xll.BDP(tbl_coded[[#This Row],[Parent company tiker]]&amp;" Equity",BJ$1))))</f>
        <v>#NAME?</v>
      </c>
      <c r="BK80" s="125" t="e">
        <f ca="1">IF(tbl_coded[[#This Row],[ISIN]]="","",IF(OR(tbl_coded[[#This Row],[Parent company tiker]]=""),"",IF(_xll.BDP(tbl_coded[[#This Row],[Parent company tiker]]&amp;" Equity",BK$1)="#N/A N/A","--",_xll.BDP(tbl_coded[[#This Row],[Parent company tiker]]&amp;" Equity",BK$1))))</f>
        <v>#NAME?</v>
      </c>
      <c r="BL80" s="125" t="e">
        <f ca="1">IF(tbl_coded[[#This Row],[ISIN]]="","",IF(OR(tbl_coded[[#This Row],[Parent company tiker]]=""),"",IF(_xll.BDP(tbl_coded[[#This Row],[Parent company tiker]]&amp;" Equity",BL$1)="#N/A N/A","--",_xll.BDP(tbl_coded[[#This Row],[Parent company tiker]]&amp;" Equity",BL$1))))</f>
        <v>#NAME?</v>
      </c>
      <c r="BM8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0" s="125" t="e">
        <f ca="1">IF(tbl_coded[[#This Row],[Column9]]&lt;&gt;"--",tbl_coded[[#This Row],[G''tor rating]],IF(tbl_coded[[#This Row],[KPW Name]]&lt;&gt;"",tbl_coded[[#This Row],[KPW Rating]],IF(tbl_coded[[#This Row],[Parent company tiker]]&lt;&gt;"",tbl_coded[[#This Row],[parent评级]],tbl_coded[[#This Row],[Issuer rating]])))</f>
        <v>#NAME?</v>
      </c>
      <c r="BO80" s="159" t="str">
        <f ca="1">IFERROR(IF(tbl_coded[[#This Row],[GREEN]]="Y","GREEN",IF(tbl_coded[[#This Row],[SUSTAINABLE]]="Y","SUSTAINABLE",IF(tbl_coded[[#This Row],[SOCIAL]]="Y","SOCIAL",IF(tbl_coded[[#This Row],[Sustainable linked]]="Y","SUSTAINABLE LINKED"," ")))),"")</f>
        <v/>
      </c>
    </row>
    <row r="81" spans="1:67" ht="15" customHeight="1">
      <c r="A81" s="119">
        <v>79</v>
      </c>
      <c r="B81" s="120" t="str">
        <f>IF(美元债一级!$C$4:$C$1048576&lt;&gt;"",美元债一级!C82,"")</f>
        <v>XS2665571837</v>
      </c>
      <c r="C81" s="122" t="e">
        <f ca="1">IF(tbl_coded[[#This Row],[ISIN]]="","",IF(tbl_coded[[#This Row],[Index]]&gt;$A$1,"",IF(_xll.BDP($B81&amp;" Corp",C$1)="#N/A N/A","",_xll.BDP($B81&amp;" Corp",C$1))))</f>
        <v>#NAME?</v>
      </c>
      <c r="D81" s="122" t="e">
        <f ca="1">IF(tbl_coded[[#This Row],[ISIN]]="","",IF(_xll.BDP($B81&amp;" Corp",D$1)="#N/A N/A","",_xll.BDP($B81&amp;" Corp",D$1)))</f>
        <v>#NAME?</v>
      </c>
      <c r="E81" s="122" t="e">
        <f ca="1">IF(tbl_coded[[#This Row],[ISIN]]="","",IF(_xll.BDP($B81&amp;" Corp",E$1)="#N/A N/A","--",_xll.BDP($B81&amp;" Corp",E$1)))</f>
        <v>#NAME?</v>
      </c>
      <c r="F81" s="122" t="e">
        <f ca="1">IF(tbl_coded[[#This Row],[ISIN]]="","",IF(_xll.BDS($B81&amp;" Corp",F$1)="#N/A Field Not Applicable","",_xll.BDS($B81&amp;" Corp",F$1)))</f>
        <v>#NAME?</v>
      </c>
      <c r="G81" s="122" t="e">
        <f ca="1">IF(tbl_coded[[#This Row],[ISIN]]="","",IF(_xll.BDP($F81&amp;" CompanyID",G$1)="#N/A Invalid Security","",_xll.BDP($F81&amp;" CompanyID",G$1)))</f>
        <v>#NAME?</v>
      </c>
      <c r="H81" s="122" t="e">
        <f ca="1">IF(tbl_coded[[#This Row],[ISIN]]="","",IF(_xll.BDP($B81&amp;" Corp",H$1)="#N/A N/A","--",_xll.BDP($B81&amp;" Corp",H$1)))</f>
        <v>#NAME?</v>
      </c>
      <c r="I81" s="122" t="e">
        <f ca="1">IF(tbl_coded[[#This Row],[ISIN]]="","",IF(_xll.BDP($B81&amp;" Corp",I$1)="#N/A N/A","--",_xll.BDP($B81&amp;" Corp",I$1)))</f>
        <v>#NAME?</v>
      </c>
      <c r="J81" s="122" t="e">
        <f ca="1">IF(tbl_coded[[#This Row],[ISIN]]="","",IF(_xll.BDP($B81&amp;" Corp",J$1)="#N/A N/A","--",_xll.BDP($B81&amp;" Corp",J$1)))</f>
        <v>#NAME?</v>
      </c>
      <c r="K81" s="122" t="e">
        <f ca="1">IF(tbl_coded[[#This Row],[ISIN]]="","",IF(_xll.BDP($B81&amp;" Corp",K$1)="#N/A N/A","--",_xll.BDP($B81&amp;" Corp",K$1)))</f>
        <v>#NAME?</v>
      </c>
      <c r="L81" s="122" t="e">
        <f ca="1">IF(tbl_coded[[#This Row],[ISIN]]="","",IF(_xll.BDP($B81&amp;" Corp",L$1)="#N/A N/A","--",_xll.BDP($B81&amp;" Corp",L$1)))</f>
        <v>#NAME?</v>
      </c>
      <c r="M81" s="122" t="e">
        <f ca="1">IF(tbl_coded[[#This Row],[ISIN]]="","",IF(_xll.BDP($B81&amp;" Corp",M$1)="#N/A N/A","--",_xll.BDP($B81&amp;" Corp",M$1)))</f>
        <v>#NAME?</v>
      </c>
      <c r="N81" s="122" t="e">
        <f ca="1">IF(tbl_coded[[#This Row],[ISIN]]="","",IF(_xll.BDP($B81&amp;" Corp",N$1)="#N/A N/A","--",_xll.BDP($B81&amp;" Corp",N$1)))</f>
        <v>#NAME?</v>
      </c>
      <c r="O81" s="122" t="e">
        <f ca="1">IF(tbl_coded[[#This Row],[ISIN]]="","",IF(_xll.BDP($B81&amp;" Corp",O$1)="#N/A N/A","--",_xll.BDP($B81&amp;" Corp",O$1)))</f>
        <v>#NAME?</v>
      </c>
      <c r="P81" s="122" t="e">
        <f ca="1">IF(tbl_coded[[#This Row],[ISIN]]="","",IF(_xll.BDP($B81&amp;" Corp",P$1)="#N/A N/A","--",_xll.BDP($B81&amp;" Corp",P$1)))</f>
        <v>#NAME?</v>
      </c>
      <c r="Q8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1" s="122" t="e">
        <f ca="1">IF(tbl_coded[[#This Row],[ISIN]]="","",IF(OR(_xll.BDP($B81&amp;" Corp",R$1)="#N/A N/A",_xll.BDP($B81&amp;" Corp",R$1)="#N/A Invalid Security",_xll.BDP($B81&amp;" Corp",R$1)="#N/A Field Not Applicable"),"--",_xll.BDP($B81&amp;" Corp",R$1)))</f>
        <v>#NAME?</v>
      </c>
      <c r="S81" s="122" t="e">
        <f ca="1">IF(tbl_coded[[#This Row],[ISIN]]="","",IF(OR(_xll.BDP($R81&amp;" Equity",S$1)="#N/A N/A",_xll.BDP($R81&amp;" Equity",S$1)="#N/A Invalid Security"),"--",_xll.BDP($R81&amp;" Equity",S$1)))</f>
        <v>#NAME?</v>
      </c>
      <c r="T81" s="122" t="e">
        <f ca="1">IF(tbl_coded[[#This Row],[ISIN]]="","",IF(OR(_xll.BDP($R81&amp;" Equity",T$1)="#N/A N/A",_xll.BDP($R81&amp;" Equity",T$1)="#N/A Invalid Security"),"--",_xll.BDP($R81&amp;" Equity",T$1)))</f>
        <v>#NAME?</v>
      </c>
      <c r="U81" s="122" t="e">
        <f ca="1">IF(tbl_coded[[#This Row],[ISIN]]="","",IF(OR(_xll.BDP($R81&amp;" Equity",U$1)="#N/A N/A",_xll.BDP($R81&amp;" Equity",U$1)="#N/A Invalid Security"),"--",_xll.BDP($R81&amp;" Equity",U$1)))</f>
        <v>#NAME?</v>
      </c>
      <c r="V81" s="122" t="e">
        <f ca="1">IF(tbl_coded[[#This Row],[ISIN]]="","",IF(OR(_xll.BDP($R81&amp;" Equity",V$1)="#N/A N/A",_xll.BDP($R81&amp;" Equity",V$1)="#N/A Invalid Security"),"--",_xll.BDP($R81&amp;" Equity",V$1)))</f>
        <v>#NAME?</v>
      </c>
      <c r="W81" s="122" t="e">
        <f ca="1">IF(tbl_coded[[#This Row],[ISIN]]="","",IF(OR(_xll.BDP($R81&amp;" Equity",W$1)="#N/A N/A",_xll.BDP($R81&amp;" Equity",W$1)="#N/A Invalid Security"),"--",_xll.BDP($R81&amp;" Equity",W$1)))</f>
        <v>#NAME?</v>
      </c>
      <c r="X81" s="122" t="e">
        <f ca="1">IF(tbl_coded[[#This Row],[ISIN]]="","",IF(OR(_xll.BDP($R81&amp;" Equity",X$1)="#N/A N/A",_xll.BDP($R81&amp;" Equity",X$1)="#N/A Invalid Security"),"--",_xll.BDP($R81&amp;" Equity",X$1)))</f>
        <v>#NAME?</v>
      </c>
      <c r="Y8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1" s="122" t="str">
        <f ca="1">IF(tbl_coded[[#This Row],[ISIN]]="","",IF(ISNUMBER(_xll.BDP(B81&amp;" Corp",Z$1)),_xll.BDP(B81&amp;" Corp",Z$1),""))</f>
        <v/>
      </c>
      <c r="AA81" s="122" t="str">
        <f ca="1">IF(tbl_coded[[#This Row],[ISIN]]="","",IF(ISNUMBER(_xll.BDP(B81&amp;" Corp",AA$1)),_xll.BDP(B81&amp;" Corp",AA$1),""))</f>
        <v/>
      </c>
      <c r="AB81" s="122" t="str">
        <f ca="1">IF(tbl_coded[[#This Row],[ISIN]]="","",IF(ISNUMBER(_xll.BDP(B81&amp;" Corp",AB$1)),_xll.BDP(B81&amp;" Corp",AB$1),""))</f>
        <v/>
      </c>
      <c r="AC81" s="122" t="str">
        <f ca="1">IF(tbl_coded[[#This Row],[ISIN]]="","",IF(ISNUMBER(_xll.BDP(B81&amp;" Corp",AC$1)),_xll.BDP(B81&amp;" Corp",AC$1),""))</f>
        <v/>
      </c>
      <c r="AD81" s="122" t="e">
        <f ca="1">IF(tbl_coded[[#This Row],[ISIN]]="","",IF((_xll.BDP(B81&amp;" Corp",AD$1))="#N/A Field Not Applicable","",_xll.BDP(B81&amp;" Corp",AD$1)))</f>
        <v>#NAME?</v>
      </c>
      <c r="AE81" s="122" t="e">
        <f ca="1">IF(tbl_coded[[#This Row],[ISIN]]="","",IF((_xll.BDP(B81&amp;" Corp",AE$1))="#N/A N/A","--",_xll.BDP(B81&amp;" Corp",AE$1)))</f>
        <v>#NAME?</v>
      </c>
      <c r="AF81" s="122" t="e">
        <f ca="1">IF(tbl_coded[[#This Row],[ISIN]]="","",IF(IFERROR(MATCH(H81,rtg_num[Moody''s],0)&gt;10,0),"HY",IF(IFERROR(MATCH(I81,rtg_num[S&amp;P],0)&gt;10,0),"HY",IF(IFERROR(MATCH(J81,rtg_num[Fitch],0)&gt;10,0),"HY",IF(H81&amp;I81&amp;J81="------","NR",IF(IFERROR(FIND("#N/A",Coded!H81),0)&amp;IFERROR(FIND("#N/A",Coded!H81),0)&amp;IFERROR(FIND("#N/A",Coded!H81),0)&lt;&gt;"000",IF(INDEX(美元债一级!$O:$O,MATCH(tbl_coded[[#This Row],[ISIN]],美元债一级!$I:$I,0))="--/--/--","NR","IG"),"IG"))))))</f>
        <v>#NAME?</v>
      </c>
      <c r="AG8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1" s="123" t="e">
        <f ca="1">IF(tbl_coded[[#This Row],[ISIN]]="","",IF(_xll.BDP($B81&amp;" Corp",AI$1)="#N/A N/A","--",_xll.BDP($B81&amp;" Corp",AI$1)))</f>
        <v>#NAME?</v>
      </c>
      <c r="AJ81" s="122" t="e">
        <f ca="1">IF(tbl_coded[[#This Row],[ISIN]]="","",IF(OR(_xll.BDP(_xll.BDP(tbl_coded[[#This Row],[ISIN]]&amp;" Corp", "ISSUER_EQUITY_TICKER")&amp;" Equity",AJ$1)="#N/A N/A"),"--",_xll.BDP(_xll.BDP(tbl_coded[[#This Row],[ISIN]]&amp;" Corp", "ISSUER_EQUITY_TICKER")&amp;" Equity",AJ$1)))</f>
        <v>#NAME?</v>
      </c>
      <c r="AK8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25" t="e">
        <f ca="1">IF(tbl_coded[[#This Row],[ISIN]]="","",IF(OR(_xll.BDP(_xll.BDP(tbl_coded[[#This Row],[ISIN]]&amp;" Corp", "ISSUER_EQUITY_TICKER")&amp;" Equity",AL$1)="#N/A N/A"),"--",_xll.BDP(_xll.BDP(tbl_coded[[#This Row],[ISIN]]&amp;" Corp", "ISSUER_EQUITY_TICKER")&amp;" Equity",AL$1)))</f>
        <v>#NAME?</v>
      </c>
      <c r="AM81" s="125" t="e">
        <f ca="1">IF(tbl_coded[[#This Row],[ISIN]]="","",IF(_xll.BDS($B81&amp;" Corp",AM$1)="#N/A Field Not Applicable","",_xll.BDS($B81&amp;" Corp",AM$1)))</f>
        <v>#NAME?</v>
      </c>
      <c r="AN81" s="125" t="e">
        <f ca="1">IF(tbl_coded[[#This Row],[ISIN]]="","",IF(_xll.BDP(tbl_coded[[#This Row],[KPW Provider BBID]]&amp;" CompanyID","NAME")="#N/A Invalid Security","",_xll.BDP(tbl_coded[[#This Row],[KPW Provider BBID]]&amp;" CompanyID","NAME")))</f>
        <v>#NAME?</v>
      </c>
      <c r="AO81" s="125" t="e">
        <f ca="1">IF(tbl_coded[[#This Row],[ISIN]]="","",IF(_xll.BDP(tbl_coded[[#This Row],[KPW Provider BBID]]&amp;" CompanyID",$AO$1)="#N/A Invalid Security","--",IF(_xll.BDP(tbl_coded[[#This Row],[KPW Provider BBID]]&amp;" CompanyID",$AO$1)="#N/A N/A","--",_xll.BDP(tbl_coded[[#This Row],[KPW Provider BBID]]&amp;" CompanyID",$AO$1))))</f>
        <v>#NAME?</v>
      </c>
      <c r="AP81" s="125" t="e">
        <f ca="1">IF(tbl_coded[[#This Row],[ISIN]]="","",IF(_xll.BDP(tbl_coded[[#This Row],[KPW Provider BBID]]&amp;" CompanyID",$AP$1)="#N/A Invalid Security","--",IF(_xll.BDP(tbl_coded[[#This Row],[KPW Provider BBID]]&amp;" CompanyID",$AP$1)="#N/A N/A","--",_xll.BDP(tbl_coded[[#This Row],[KPW Provider BBID]]&amp;" CompanyID",$AP$1))))</f>
        <v>#NAME?</v>
      </c>
      <c r="AQ81" s="125" t="e">
        <f ca="1">IF(tbl_coded[[#This Row],[ISIN]]="","",IF(_xll.BDP(tbl_coded[[#This Row],[KPW Provider BBID]]&amp;" CompanyID",$AQ$1)="#N/A Invalid Security","--",IF(_xll.BDP(tbl_coded[[#This Row],[KPW Provider BBID]]&amp;" CompanyID",$AQ$1)="#N/A N/A","--",_xll.BDP(tbl_coded[[#This Row],[KPW Provider BBID]]&amp;" CompanyID",$AQ$1))))</f>
        <v>#NAME?</v>
      </c>
      <c r="AR81" s="125" t="e">
        <f ca="1">IF(tbl_coded[[#This Row],[ISIN]]="","",tbl_coded[[#This Row],[穆迪KPW评级]]&amp;"/"&amp;tbl_coded[[#This Row],[SPKPW评级]]&amp;"/"&amp;tbl_coded[[#This Row],[FITCHKPW评级]])</f>
        <v>#NAME?</v>
      </c>
      <c r="AS81" s="125" t="e">
        <f ca="1">IF(tbl_coded[[#This Row],[ISIN]]="","",IF(OR(_xll.BDP($B81&amp;" Corp",AS$1)="#N/A N/A"),"--",_xll.BDP($B81&amp;" Corp",AS$1)))</f>
        <v>#NAME?</v>
      </c>
      <c r="AT81" s="125" t="e">
        <f ca="1">IF(tbl_coded[[#This Row],[ISIN]]="","",IF(_xll.BDS($B81&amp;" Corp",AT$1)="#N/A Field Not Applicable","",_xll.BDS($B81&amp;" Corp",AT$1)))</f>
        <v>#NAME?</v>
      </c>
      <c r="AU81" s="125" t="e">
        <f ca="1">IF(tbl_coded[[#This Row],[SBLC Provider BBID]]="","",_xll.BDP(tbl_coded[[#This Row],[SBLC Provider BBID]]&amp;" CompanyID","NAME"))</f>
        <v>#NAME?</v>
      </c>
      <c r="AV81" s="125" t="e">
        <f ca="1">IF(tbl_coded[[#This Row],[ISIN]]="","",IF(OR(_xll.BDP($B81&amp;" Corp",AV$1)="#N/A N/A"),"--",TEXT(_xll.BDP($B81&amp;" Corp",AV$1),"yyyy/mm/dd")))</f>
        <v>#NAME?</v>
      </c>
      <c r="AW81" s="125" t="e">
        <f ca="1">IF(tbl_coded[[#This Row],[ISIN]]="","",IF(OR(_xll.BDP($B81&amp;" Corp",AW$1)="#N/A N/A"),"--",TEXT(_xll.BDP($B81&amp;" Corp",AW$1),"yyyy/mm/dd")))</f>
        <v>#NAME?</v>
      </c>
      <c r="AX81" s="125" t="e">
        <f ca="1">IF(tbl_coded[[#This Row],[ISIN]]="","",IF(OR(_xll.BDP($B81&amp;" Corp",AX$1)="#N/A N/A"),"--",TEXT(_xll.BDP($B81&amp;" Corp",AX$1),"yyyy/mm/dd")))</f>
        <v>#NAME?</v>
      </c>
      <c r="AY81" s="125" t="e">
        <f ca="1">IF(tbl_coded[[#This Row],[ISIN]]="","",IF(OR(_xll.BDP($B81&amp;" Corp",AY$1)="#N/A Field Not Applicable"),"--",TEXT(_xll.BDP($B81&amp;" Corp",AY$1),"yyyy/mm/dd")))</f>
        <v>#NAME?</v>
      </c>
      <c r="AZ81" s="125" t="e">
        <f ca="1">IF(tbl_coded[[#This Row],[ISIN]]="","",IF(OR(_xll.BDP($B81&amp;" Corp",AZ$1)="#N/A N/A"),"--",_xll.BDP($B81&amp;" Corp",AZ$1)))</f>
        <v>#NAME?</v>
      </c>
      <c r="BA81" s="125" t="e">
        <f ca="1">IF(tbl_coded[[#This Row],[ISIN]]="","",IF(OR(_xll.BDP($B81&amp;" Corp",BA$1)="#N/A N/A"),"--",_xll.BDP($B81&amp;" Corp",BA$1)))</f>
        <v>#NAME?</v>
      </c>
      <c r="BB81" s="125" t="e">
        <f ca="1">IF(tbl_coded[[#This Row],[ISIN]]="","",IF(OR(_xll.BDP($B81&amp;" Corp",BB$1)="#N/A N/A"),"--",_xll.BDP($B81&amp;" Corp",BB$1)))</f>
        <v>#NAME?</v>
      </c>
      <c r="BC81" s="125" t="e">
        <f ca="1">IF(tbl_coded[[#This Row],[ISIN]]="","",IF(OR(_xll.BDP($B81&amp;" Corp",BC$1)="#N/A Field Not Applicable"),"--",_xll.BDP($B81&amp;" Corp",BC$1)))</f>
        <v>#NAME?</v>
      </c>
      <c r="BD81" s="125" t="e">
        <f ca="1">IF(tbl_coded[[#This Row],[ISIN]]="","",IF(OR(_xll.BDP($B81&amp;" Corp",BD$1)="#N/A Field Not Applicable"),"--",_xll.BDP($B81&amp;" Corp",BD$1)))</f>
        <v>#NAME?</v>
      </c>
      <c r="BE81" s="125" t="e">
        <f ca="1">IF(tbl_coded[[#This Row],[ISIN]]="","",IF(OR(_xll.BDP($B81&amp;" Corp",BE$1)="#N/A Field Not Applicable"),"--",_xll.BDP($B81&amp;" Corp",BE$1)))</f>
        <v>#NAME?</v>
      </c>
      <c r="BF81" s="125" t="e">
        <f ca="1">IF(tbl_coded[[#This Row],[ISIN]]="","",IF(OR(_xll.BDP($B81&amp;" Corp",BF$1)="#N/A Field Not Applicable"),"--",_xll.BDP($B81&amp;" Corp",BF$1)))</f>
        <v>#NAME?</v>
      </c>
      <c r="BG81" s="125" t="e">
        <f ca="1">IF(tbl_coded[[#This Row],[ISIN]]="","",IF(OR(_xll.BDP($B81&amp;" Corp",BG$1)="#N/A Field Not Applicable"),"--",IF(_xll.BDP($B81&amp;" Corp",BG$1)="#N/A N/A","N",_xll.BDP($B81&amp;" Corp",BG$1))))</f>
        <v>#NAME?</v>
      </c>
      <c r="BH81" s="125" t="e">
        <f ca="1">IF(tbl_coded[[#This Row],[ISIN]]="","",IF(OR(_xll.BDP($B81&amp;" Corp",BH$1)="#N/A N/A"),"",_xll.BDP($B81&amp;" Corp",BH$1)))</f>
        <v>#NAME?</v>
      </c>
      <c r="BI81" s="125" t="e">
        <f ca="1">IF(tbl_coded[[#This Row],[ISIN]]="","",IF(OR(tbl_coded[[#This Row],[Parent company tiker]]=""),"",IF(_xll.BDP(tbl_coded[[#This Row],[Parent company tiker]]&amp;" Equity",BI$1)="#N/A N/A","--",_xll.BDP(tbl_coded[[#This Row],[Parent company tiker]]&amp;" Equity",BI$1))))</f>
        <v>#NAME?</v>
      </c>
      <c r="BJ81" s="125" t="e">
        <f ca="1">IF(tbl_coded[[#This Row],[ISIN]]="","",IF(OR(tbl_coded[[#This Row],[Parent company tiker]]=""),"",IF(_xll.BDP(tbl_coded[[#This Row],[Parent company tiker]]&amp;" Equity",BJ$1)="#N/A N/A","--",_xll.BDP(tbl_coded[[#This Row],[Parent company tiker]]&amp;" Equity",BJ$1))))</f>
        <v>#NAME?</v>
      </c>
      <c r="BK81" s="125" t="e">
        <f ca="1">IF(tbl_coded[[#This Row],[ISIN]]="","",IF(OR(tbl_coded[[#This Row],[Parent company tiker]]=""),"",IF(_xll.BDP(tbl_coded[[#This Row],[Parent company tiker]]&amp;" Equity",BK$1)="#N/A N/A","--",_xll.BDP(tbl_coded[[#This Row],[Parent company tiker]]&amp;" Equity",BK$1))))</f>
        <v>#NAME?</v>
      </c>
      <c r="BL81" s="125" t="e">
        <f ca="1">IF(tbl_coded[[#This Row],[ISIN]]="","",IF(OR(tbl_coded[[#This Row],[Parent company tiker]]=""),"",IF(_xll.BDP(tbl_coded[[#This Row],[Parent company tiker]]&amp;" Equity",BL$1)="#N/A N/A","--",_xll.BDP(tbl_coded[[#This Row],[Parent company tiker]]&amp;" Equity",BL$1))))</f>
        <v>#NAME?</v>
      </c>
      <c r="BM8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1" s="125" t="e">
        <f ca="1">IF(tbl_coded[[#This Row],[Column9]]&lt;&gt;"--",tbl_coded[[#This Row],[G''tor rating]],IF(tbl_coded[[#This Row],[KPW Name]]&lt;&gt;"",tbl_coded[[#This Row],[KPW Rating]],IF(tbl_coded[[#This Row],[Parent company tiker]]&lt;&gt;"",tbl_coded[[#This Row],[parent评级]],tbl_coded[[#This Row],[Issuer rating]])))</f>
        <v>#NAME?</v>
      </c>
      <c r="BO81" s="159" t="str">
        <f ca="1">IFERROR(IF(tbl_coded[[#This Row],[GREEN]]="Y","GREEN",IF(tbl_coded[[#This Row],[SUSTAINABLE]]="Y","SUSTAINABLE",IF(tbl_coded[[#This Row],[SOCIAL]]="Y","SOCIAL",IF(tbl_coded[[#This Row],[Sustainable linked]]="Y","SUSTAINABLE LINKED"," ")))),"")</f>
        <v/>
      </c>
    </row>
    <row r="82" spans="1:67" ht="15" customHeight="1">
      <c r="A82" s="119">
        <v>80</v>
      </c>
      <c r="B82" s="120" t="str">
        <f>IF(美元债一级!$C$4:$C$1048576&lt;&gt;"",美元债一级!C83,"")</f>
        <v>XS2658703686</v>
      </c>
      <c r="C82" s="124" t="e">
        <f ca="1">IF(tbl_coded[[#This Row],[ISIN]]="","",IF(tbl_coded[[#This Row],[Index]]&gt;$A$1,"",IF(_xll.BDP($B82&amp;" Corp",C$1)="#N/A N/A","",_xll.BDP($B82&amp;" Corp",C$1))))</f>
        <v>#NAME?</v>
      </c>
      <c r="D82" s="124" t="e">
        <f ca="1">IF(tbl_coded[[#This Row],[ISIN]]="","",IF(_xll.BDP($B82&amp;" Corp",D$1)="#N/A N/A","",_xll.BDP($B82&amp;" Corp",D$1)))</f>
        <v>#NAME?</v>
      </c>
      <c r="E82" s="124" t="e">
        <f ca="1">IF(tbl_coded[[#This Row],[ISIN]]="","",IF(_xll.BDP($B82&amp;" Corp",E$1)="#N/A N/A","--",_xll.BDP($B82&amp;" Corp",E$1)))</f>
        <v>#NAME?</v>
      </c>
      <c r="F82" s="124" t="e">
        <f ca="1">IF(tbl_coded[[#This Row],[ISIN]]="","",IF(_xll.BDS($B82&amp;" Corp",F$1)="#N/A Field Not Applicable","",_xll.BDS($B82&amp;" Corp",F$1)))</f>
        <v>#NAME?</v>
      </c>
      <c r="G82" s="124" t="e">
        <f ca="1">IF(tbl_coded[[#This Row],[ISIN]]="","",IF(_xll.BDP($F82&amp;" CompanyID",G$1)="#N/A Invalid Security","",_xll.BDP($F82&amp;" CompanyID",G$1)))</f>
        <v>#NAME?</v>
      </c>
      <c r="H82" s="124" t="e">
        <f ca="1">IF(tbl_coded[[#This Row],[ISIN]]="","",IF(_xll.BDP($B82&amp;" Corp",H$1)="#N/A N/A","--",_xll.BDP($B82&amp;" Corp",H$1)))</f>
        <v>#NAME?</v>
      </c>
      <c r="I82" s="124" t="e">
        <f ca="1">IF(tbl_coded[[#This Row],[ISIN]]="","",IF(_xll.BDP($B82&amp;" Corp",I$1)="#N/A N/A","--",_xll.BDP($B82&amp;" Corp",I$1)))</f>
        <v>#NAME?</v>
      </c>
      <c r="J82" s="124" t="e">
        <f ca="1">IF(tbl_coded[[#This Row],[ISIN]]="","",IF(_xll.BDP($B82&amp;" Corp",J$1)="#N/A N/A","--",_xll.BDP($B82&amp;" Corp",J$1)))</f>
        <v>#NAME?</v>
      </c>
      <c r="K82" s="124" t="e">
        <f ca="1">IF(tbl_coded[[#This Row],[ISIN]]="","",IF(_xll.BDP($B82&amp;" Corp",K$1)="#N/A N/A","--",_xll.BDP($B82&amp;" Corp",K$1)))</f>
        <v>#NAME?</v>
      </c>
      <c r="L82" s="124" t="e">
        <f ca="1">IF(tbl_coded[[#This Row],[ISIN]]="","",IF(_xll.BDP($B82&amp;" Corp",L$1)="#N/A N/A","--",_xll.BDP($B82&amp;" Corp",L$1)))</f>
        <v>#NAME?</v>
      </c>
      <c r="M82" s="124" t="e">
        <f ca="1">IF(tbl_coded[[#This Row],[ISIN]]="","",IF(_xll.BDP($B82&amp;" Corp",M$1)="#N/A N/A","--",_xll.BDP($B82&amp;" Corp",M$1)))</f>
        <v>#NAME?</v>
      </c>
      <c r="N82" s="124" t="e">
        <f ca="1">IF(tbl_coded[[#This Row],[ISIN]]="","",IF(_xll.BDP($B82&amp;" Corp",N$1)="#N/A N/A","--",_xll.BDP($B82&amp;" Corp",N$1)))</f>
        <v>#NAME?</v>
      </c>
      <c r="O82" s="124" t="e">
        <f ca="1">IF(tbl_coded[[#This Row],[ISIN]]="","",IF(_xll.BDP($B82&amp;" Corp",O$1)="#N/A N/A","--",_xll.BDP($B82&amp;" Corp",O$1)))</f>
        <v>#NAME?</v>
      </c>
      <c r="P82" s="124" t="e">
        <f ca="1">IF(tbl_coded[[#This Row],[ISIN]]="","",IF(_xll.BDP($B82&amp;" Corp",P$1)="#N/A N/A","--",_xll.BDP($B82&amp;" Corp",P$1)))</f>
        <v>#NAME?</v>
      </c>
      <c r="Q8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2" s="124" t="e">
        <f ca="1">IF(tbl_coded[[#This Row],[ISIN]]="","",IF(OR(_xll.BDP($B82&amp;" Corp",R$1)="#N/A N/A",_xll.BDP($B82&amp;" Corp",R$1)="#N/A Invalid Security",_xll.BDP($B82&amp;" Corp",R$1)="#N/A Field Not Applicable"),"--",_xll.BDP($B82&amp;" Corp",R$1)))</f>
        <v>#NAME?</v>
      </c>
      <c r="S82" s="124" t="e">
        <f ca="1">IF(tbl_coded[[#This Row],[ISIN]]="","",IF(OR(_xll.BDP($R82&amp;" Equity",S$1)="#N/A N/A",_xll.BDP($R82&amp;" Equity",S$1)="#N/A Invalid Security"),"--",_xll.BDP($R82&amp;" Equity",S$1)))</f>
        <v>#NAME?</v>
      </c>
      <c r="T82" s="124" t="e">
        <f ca="1">IF(tbl_coded[[#This Row],[ISIN]]="","",IF(OR(_xll.BDP($R82&amp;" Equity",T$1)="#N/A N/A",_xll.BDP($R82&amp;" Equity",T$1)="#N/A Invalid Security"),"--",_xll.BDP($R82&amp;" Equity",T$1)))</f>
        <v>#NAME?</v>
      </c>
      <c r="U82" s="124" t="e">
        <f ca="1">IF(tbl_coded[[#This Row],[ISIN]]="","",IF(OR(_xll.BDP($R82&amp;" Equity",U$1)="#N/A N/A",_xll.BDP($R82&amp;" Equity",U$1)="#N/A Invalid Security"),"--",_xll.BDP($R82&amp;" Equity",U$1)))</f>
        <v>#NAME?</v>
      </c>
      <c r="V82" s="124" t="e">
        <f ca="1">IF(tbl_coded[[#This Row],[ISIN]]="","",IF(OR(_xll.BDP($R82&amp;" Equity",V$1)="#N/A N/A",_xll.BDP($R82&amp;" Equity",V$1)="#N/A Invalid Security"),"--",_xll.BDP($R82&amp;" Equity",V$1)))</f>
        <v>#NAME?</v>
      </c>
      <c r="W82" s="124" t="e">
        <f ca="1">IF(tbl_coded[[#This Row],[ISIN]]="","",IF(OR(_xll.BDP($R82&amp;" Equity",W$1)="#N/A N/A",_xll.BDP($R82&amp;" Equity",W$1)="#N/A Invalid Security"),"--",_xll.BDP($R82&amp;" Equity",W$1)))</f>
        <v>#NAME?</v>
      </c>
      <c r="X82" s="124" t="e">
        <f ca="1">IF(tbl_coded[[#This Row],[ISIN]]="","",IF(OR(_xll.BDP($R82&amp;" Equity",X$1)="#N/A N/A",_xll.BDP($R82&amp;" Equity",X$1)="#N/A Invalid Security"),"--",_xll.BDP($R82&amp;" Equity",X$1)))</f>
        <v>#NAME?</v>
      </c>
      <c r="Y8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2" s="124" t="str">
        <f ca="1">IF(tbl_coded[[#This Row],[ISIN]]="","",IF(ISNUMBER(_xll.BDP(B82&amp;" Corp",Z$1)),_xll.BDP(B82&amp;" Corp",Z$1),""))</f>
        <v/>
      </c>
      <c r="AA82" s="124" t="str">
        <f ca="1">IF(tbl_coded[[#This Row],[ISIN]]="","",IF(ISNUMBER(_xll.BDP(B82&amp;" Corp",AA$1)),_xll.BDP(B82&amp;" Corp",AA$1),""))</f>
        <v/>
      </c>
      <c r="AB82" s="124" t="str">
        <f ca="1">IF(tbl_coded[[#This Row],[ISIN]]="","",IF(ISNUMBER(_xll.BDP(B82&amp;" Corp",AB$1)),_xll.BDP(B82&amp;" Corp",AB$1),""))</f>
        <v/>
      </c>
      <c r="AC82" s="124" t="str">
        <f ca="1">IF(tbl_coded[[#This Row],[ISIN]]="","",IF(ISNUMBER(_xll.BDP(B82&amp;" Corp",AC$1)),_xll.BDP(B82&amp;" Corp",AC$1),""))</f>
        <v/>
      </c>
      <c r="AD82" s="124" t="e">
        <f ca="1">IF(tbl_coded[[#This Row],[ISIN]]="","",IF((_xll.BDP(B82&amp;" Corp",AD$1))="#N/A Field Not Applicable","",_xll.BDP(B82&amp;" Corp",AD$1)))</f>
        <v>#NAME?</v>
      </c>
      <c r="AE82" s="124" t="e">
        <f ca="1">IF(tbl_coded[[#This Row],[ISIN]]="","",IF((_xll.BDP(B82&amp;" Corp",AE$1))="#N/A N/A","--",_xll.BDP(B82&amp;" Corp",AE$1)))</f>
        <v>#NAME?</v>
      </c>
      <c r="AF82" s="124" t="e">
        <f ca="1">IF(tbl_coded[[#This Row],[ISIN]]="","",IF(IFERROR(MATCH(H82,rtg_num[Moody''s],0)&gt;10,0),"HY",IF(IFERROR(MATCH(I82,rtg_num[S&amp;P],0)&gt;10,0),"HY",IF(IFERROR(MATCH(J82,rtg_num[Fitch],0)&gt;10,0),"HY",IF(H82&amp;I82&amp;J82="------","NR",IF(IFERROR(FIND("#N/A",Coded!H82),0)&amp;IFERROR(FIND("#N/A",Coded!H82),0)&amp;IFERROR(FIND("#N/A",Coded!H82),0)&lt;&gt;"000",IF(INDEX(美元债一级!$O:$O,MATCH(tbl_coded[[#This Row],[ISIN]],美元债一级!$I:$I,0))="--/--/--","NR","IG"),"IG"))))))</f>
        <v>#NAME?</v>
      </c>
      <c r="AG8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2" s="125" t="e">
        <f ca="1">IF(tbl_coded[[#This Row],[ISIN]]="","",IF(_xll.BDP($B82&amp;" Corp",AI$1)="#N/A N/A","--",_xll.BDP($B82&amp;" Corp",AI$1)))</f>
        <v>#NAME?</v>
      </c>
      <c r="AJ82" s="122" t="e">
        <f ca="1">IF(tbl_coded[[#This Row],[ISIN]]="","",IF(OR(_xll.BDP(_xll.BDP(tbl_coded[[#This Row],[ISIN]]&amp;" Corp", "ISSUER_EQUITY_TICKER")&amp;" Equity",AJ$1)="#N/A N/A"),"--",_xll.BDP(_xll.BDP(tbl_coded[[#This Row],[ISIN]]&amp;" Corp", "ISSUER_EQUITY_TICKER")&amp;" Equity",AJ$1)))</f>
        <v>#NAME?</v>
      </c>
      <c r="AK8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24" t="e">
        <f ca="1">IF(tbl_coded[[#This Row],[ISIN]]="","",IF(OR(_xll.BDP(_xll.BDP(tbl_coded[[#This Row],[ISIN]]&amp;" Corp", "ISSUER_EQUITY_TICKER")&amp;" Equity",AL$1)="#N/A N/A"),"--",_xll.BDP(_xll.BDP(tbl_coded[[#This Row],[ISIN]]&amp;" Corp", "ISSUER_EQUITY_TICKER")&amp;" Equity",AL$1)))</f>
        <v>#NAME?</v>
      </c>
      <c r="AM82" s="124" t="e">
        <f ca="1">IF(tbl_coded[[#This Row],[ISIN]]="","",IF(_xll.BDS($B82&amp;" Corp",AM$1)="#N/A Field Not Applicable","",_xll.BDS($B82&amp;" Corp",AM$1)))</f>
        <v>#NAME?</v>
      </c>
      <c r="AN82" s="124" t="e">
        <f ca="1">IF(tbl_coded[[#This Row],[ISIN]]="","",IF(_xll.BDP(tbl_coded[[#This Row],[KPW Provider BBID]]&amp;" CompanyID","NAME")="#N/A Invalid Security","",_xll.BDP(tbl_coded[[#This Row],[KPW Provider BBID]]&amp;" CompanyID","NAME")))</f>
        <v>#NAME?</v>
      </c>
      <c r="AO82" s="124" t="e">
        <f ca="1">IF(tbl_coded[[#This Row],[ISIN]]="","",IF(_xll.BDP(tbl_coded[[#This Row],[KPW Provider BBID]]&amp;" CompanyID",$AO$1)="#N/A Invalid Security","--",IF(_xll.BDP(tbl_coded[[#This Row],[KPW Provider BBID]]&amp;" CompanyID",$AO$1)="#N/A N/A","--",_xll.BDP(tbl_coded[[#This Row],[KPW Provider BBID]]&amp;" CompanyID",$AO$1))))</f>
        <v>#NAME?</v>
      </c>
      <c r="AP82" s="124" t="e">
        <f ca="1">IF(tbl_coded[[#This Row],[ISIN]]="","",IF(_xll.BDP(tbl_coded[[#This Row],[KPW Provider BBID]]&amp;" CompanyID",$AP$1)="#N/A Invalid Security","--",IF(_xll.BDP(tbl_coded[[#This Row],[KPW Provider BBID]]&amp;" CompanyID",$AP$1)="#N/A N/A","--",_xll.BDP(tbl_coded[[#This Row],[KPW Provider BBID]]&amp;" CompanyID",$AP$1))))</f>
        <v>#NAME?</v>
      </c>
      <c r="AQ82" s="124" t="e">
        <f ca="1">IF(tbl_coded[[#This Row],[ISIN]]="","",IF(_xll.BDP(tbl_coded[[#This Row],[KPW Provider BBID]]&amp;" CompanyID",$AQ$1)="#N/A Invalid Security","--",IF(_xll.BDP(tbl_coded[[#This Row],[KPW Provider BBID]]&amp;" CompanyID",$AQ$1)="#N/A N/A","--",_xll.BDP(tbl_coded[[#This Row],[KPW Provider BBID]]&amp;" CompanyID",$AQ$1))))</f>
        <v>#NAME?</v>
      </c>
      <c r="AR82" s="124" t="e">
        <f ca="1">IF(tbl_coded[[#This Row],[ISIN]]="","",tbl_coded[[#This Row],[穆迪KPW评级]]&amp;"/"&amp;tbl_coded[[#This Row],[SPKPW评级]]&amp;"/"&amp;tbl_coded[[#This Row],[FITCHKPW评级]])</f>
        <v>#NAME?</v>
      </c>
      <c r="AS82" s="124" t="e">
        <f ca="1">IF(tbl_coded[[#This Row],[ISIN]]="","",IF(OR(_xll.BDP($B82&amp;" Corp",AS$1)="#N/A N/A"),"--",_xll.BDP($B82&amp;" Corp",AS$1)))</f>
        <v>#NAME?</v>
      </c>
      <c r="AT82" s="124" t="e">
        <f ca="1">IF(tbl_coded[[#This Row],[ISIN]]="","",IF(_xll.BDS($B82&amp;" Corp",AT$1)="#N/A Field Not Applicable","",_xll.BDS($B82&amp;" Corp",AT$1)))</f>
        <v>#NAME?</v>
      </c>
      <c r="AU82" s="124" t="e">
        <f ca="1">IF(tbl_coded[[#This Row],[SBLC Provider BBID]]="","",_xll.BDP(tbl_coded[[#This Row],[SBLC Provider BBID]]&amp;" CompanyID","NAME"))</f>
        <v>#NAME?</v>
      </c>
      <c r="AV82" s="124" t="e">
        <f ca="1">IF(tbl_coded[[#This Row],[ISIN]]="","",IF(OR(_xll.BDP($B82&amp;" Corp",AV$1)="#N/A N/A"),"--",TEXT(_xll.BDP($B82&amp;" Corp",AV$1),"yyyy/mm/dd")))</f>
        <v>#NAME?</v>
      </c>
      <c r="AW82" s="124" t="e">
        <f ca="1">IF(tbl_coded[[#This Row],[ISIN]]="","",IF(OR(_xll.BDP($B82&amp;" Corp",AW$1)="#N/A N/A"),"--",TEXT(_xll.BDP($B82&amp;" Corp",AW$1),"yyyy/mm/dd")))</f>
        <v>#NAME?</v>
      </c>
      <c r="AX82" s="124" t="e">
        <f ca="1">IF(tbl_coded[[#This Row],[ISIN]]="","",IF(OR(_xll.BDP($B82&amp;" Corp",AX$1)="#N/A N/A"),"--",TEXT(_xll.BDP($B82&amp;" Corp",AX$1),"yyyy/mm/dd")))</f>
        <v>#NAME?</v>
      </c>
      <c r="AY82" s="124" t="e">
        <f ca="1">IF(tbl_coded[[#This Row],[ISIN]]="","",IF(OR(_xll.BDP($B82&amp;" Corp",AY$1)="#N/A Field Not Applicable"),"--",TEXT(_xll.BDP($B82&amp;" Corp",AY$1),"yyyy/mm/dd")))</f>
        <v>#NAME?</v>
      </c>
      <c r="AZ82" s="124" t="e">
        <f ca="1">IF(tbl_coded[[#This Row],[ISIN]]="","",IF(OR(_xll.BDP($B82&amp;" Corp",AZ$1)="#N/A N/A"),"--",_xll.BDP($B82&amp;" Corp",AZ$1)))</f>
        <v>#NAME?</v>
      </c>
      <c r="BA82" s="124" t="e">
        <f ca="1">IF(tbl_coded[[#This Row],[ISIN]]="","",IF(OR(_xll.BDP($B82&amp;" Corp",BA$1)="#N/A N/A"),"--",_xll.BDP($B82&amp;" Corp",BA$1)))</f>
        <v>#NAME?</v>
      </c>
      <c r="BB82" s="124" t="e">
        <f ca="1">IF(tbl_coded[[#This Row],[ISIN]]="","",IF(OR(_xll.BDP($B82&amp;" Corp",BB$1)="#N/A N/A"),"--",_xll.BDP($B82&amp;" Corp",BB$1)))</f>
        <v>#NAME?</v>
      </c>
      <c r="BC82" s="124" t="e">
        <f ca="1">IF(tbl_coded[[#This Row],[ISIN]]="","",IF(OR(_xll.BDP($B82&amp;" Corp",BC$1)="#N/A Field Not Applicable"),"--",_xll.BDP($B82&amp;" Corp",BC$1)))</f>
        <v>#NAME?</v>
      </c>
      <c r="BD82" s="124" t="e">
        <f ca="1">IF(tbl_coded[[#This Row],[ISIN]]="","",IF(OR(_xll.BDP($B82&amp;" Corp",BD$1)="#N/A Field Not Applicable"),"--",_xll.BDP($B82&amp;" Corp",BD$1)))</f>
        <v>#NAME?</v>
      </c>
      <c r="BE82" s="124" t="e">
        <f ca="1">IF(tbl_coded[[#This Row],[ISIN]]="","",IF(OR(_xll.BDP($B82&amp;" Corp",BE$1)="#N/A Field Not Applicable"),"--",_xll.BDP($B82&amp;" Corp",BE$1)))</f>
        <v>#NAME?</v>
      </c>
      <c r="BF82" s="124" t="e">
        <f ca="1">IF(tbl_coded[[#This Row],[ISIN]]="","",IF(OR(_xll.BDP($B82&amp;" Corp",BF$1)="#N/A Field Not Applicable"),"--",_xll.BDP($B82&amp;" Corp",BF$1)))</f>
        <v>#NAME?</v>
      </c>
      <c r="BG82" s="124" t="e">
        <f ca="1">IF(tbl_coded[[#This Row],[ISIN]]="","",IF(OR(_xll.BDP($B82&amp;" Corp",BG$1)="#N/A Field Not Applicable"),"--",IF(_xll.BDP($B82&amp;" Corp",BG$1)="#N/A N/A","N",_xll.BDP($B82&amp;" Corp",BG$1))))</f>
        <v>#NAME?</v>
      </c>
      <c r="BH82" s="124" t="e">
        <f ca="1">IF(tbl_coded[[#This Row],[ISIN]]="","",IF(OR(_xll.BDP($B82&amp;" Corp",BH$1)="#N/A N/A"),"",_xll.BDP($B82&amp;" Corp",BH$1)))</f>
        <v>#NAME?</v>
      </c>
      <c r="BI82" s="124" t="e">
        <f ca="1">IF(tbl_coded[[#This Row],[ISIN]]="","",IF(OR(tbl_coded[[#This Row],[Parent company tiker]]=""),"",IF(_xll.BDP(tbl_coded[[#This Row],[Parent company tiker]]&amp;" Equity",BI$1)="#N/A N/A","--",_xll.BDP(tbl_coded[[#This Row],[Parent company tiker]]&amp;" Equity",BI$1))))</f>
        <v>#NAME?</v>
      </c>
      <c r="BJ82" s="124" t="e">
        <f ca="1">IF(tbl_coded[[#This Row],[ISIN]]="","",IF(OR(tbl_coded[[#This Row],[Parent company tiker]]=""),"",IF(_xll.BDP(tbl_coded[[#This Row],[Parent company tiker]]&amp;" Equity",BJ$1)="#N/A N/A","--",_xll.BDP(tbl_coded[[#This Row],[Parent company tiker]]&amp;" Equity",BJ$1))))</f>
        <v>#NAME?</v>
      </c>
      <c r="BK82" s="124" t="e">
        <f ca="1">IF(tbl_coded[[#This Row],[ISIN]]="","",IF(OR(tbl_coded[[#This Row],[Parent company tiker]]=""),"",IF(_xll.BDP(tbl_coded[[#This Row],[Parent company tiker]]&amp;" Equity",BK$1)="#N/A N/A","--",_xll.BDP(tbl_coded[[#This Row],[Parent company tiker]]&amp;" Equity",BK$1))))</f>
        <v>#NAME?</v>
      </c>
      <c r="BL82" s="124" t="e">
        <f ca="1">IF(tbl_coded[[#This Row],[ISIN]]="","",IF(OR(tbl_coded[[#This Row],[Parent company tiker]]=""),"",IF(_xll.BDP(tbl_coded[[#This Row],[Parent company tiker]]&amp;" Equity",BL$1)="#N/A N/A","--",_xll.BDP(tbl_coded[[#This Row],[Parent company tiker]]&amp;" Equity",BL$1))))</f>
        <v>#NAME?</v>
      </c>
      <c r="BM8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2" s="124" t="e">
        <f ca="1">IF(tbl_coded[[#This Row],[Column9]]&lt;&gt;"--",tbl_coded[[#This Row],[G''tor rating]],IF(tbl_coded[[#This Row],[KPW Name]]&lt;&gt;"",tbl_coded[[#This Row],[KPW Rating]],IF(tbl_coded[[#This Row],[Parent company tiker]]&lt;&gt;"",tbl_coded[[#This Row],[parent评级]],tbl_coded[[#This Row],[Issuer rating]])))</f>
        <v>#NAME?</v>
      </c>
      <c r="BO82" s="159" t="str">
        <f ca="1">IFERROR(IF(tbl_coded[[#This Row],[GREEN]]="Y","GREEN",IF(tbl_coded[[#This Row],[SUSTAINABLE]]="Y","SUSTAINABLE",IF(tbl_coded[[#This Row],[SOCIAL]]="Y","SOCIAL",IF(tbl_coded[[#This Row],[Sustainable linked]]="Y","SUSTAINABLE LINKED"," ")))),"")</f>
        <v/>
      </c>
    </row>
    <row r="83" spans="1:67" ht="15" customHeight="1">
      <c r="A83" s="119">
        <v>81</v>
      </c>
      <c r="B83" s="120" t="str">
        <f>IF(美元债一级!$C$4:$C$1048576&lt;&gt;"",美元债一级!C84,"")</f>
        <v>XS2664203408</v>
      </c>
      <c r="C83" s="124" t="e">
        <f ca="1">IF(tbl_coded[[#This Row],[ISIN]]="","",IF(tbl_coded[[#This Row],[Index]]&gt;$A$1,"",IF(_xll.BDP($B83&amp;" Corp",C$1)="#N/A N/A","",_xll.BDP($B83&amp;" Corp",C$1))))</f>
        <v>#NAME?</v>
      </c>
      <c r="D83" s="124" t="e">
        <f ca="1">IF(tbl_coded[[#This Row],[ISIN]]="","",IF(_xll.BDP($B83&amp;" Corp",D$1)="#N/A N/A","",_xll.BDP($B83&amp;" Corp",D$1)))</f>
        <v>#NAME?</v>
      </c>
      <c r="E83" s="124" t="e">
        <f ca="1">IF(tbl_coded[[#This Row],[ISIN]]="","",IF(_xll.BDP($B83&amp;" Corp",E$1)="#N/A N/A","--",_xll.BDP($B83&amp;" Corp",E$1)))</f>
        <v>#NAME?</v>
      </c>
      <c r="F83" s="124" t="e">
        <f ca="1">IF(tbl_coded[[#This Row],[ISIN]]="","",IF(_xll.BDS($B83&amp;" Corp",F$1)="#N/A Field Not Applicable","",_xll.BDS($B83&amp;" Corp",F$1)))</f>
        <v>#NAME?</v>
      </c>
      <c r="G83" s="124" t="e">
        <f ca="1">IF(tbl_coded[[#This Row],[ISIN]]="","",IF(_xll.BDP($F83&amp;" CompanyID",G$1)="#N/A Invalid Security","",_xll.BDP($F83&amp;" CompanyID",G$1)))</f>
        <v>#NAME?</v>
      </c>
      <c r="H83" s="124" t="e">
        <f ca="1">IF(tbl_coded[[#This Row],[ISIN]]="","",IF(_xll.BDP($B83&amp;" Corp",H$1)="#N/A N/A","--",_xll.BDP($B83&amp;" Corp",H$1)))</f>
        <v>#NAME?</v>
      </c>
      <c r="I83" s="124" t="e">
        <f ca="1">IF(tbl_coded[[#This Row],[ISIN]]="","",IF(_xll.BDP($B83&amp;" Corp",I$1)="#N/A N/A","--",_xll.BDP($B83&amp;" Corp",I$1)))</f>
        <v>#NAME?</v>
      </c>
      <c r="J83" s="124" t="e">
        <f ca="1">IF(tbl_coded[[#This Row],[ISIN]]="","",IF(_xll.BDP($B83&amp;" Corp",J$1)="#N/A N/A","--",_xll.BDP($B83&amp;" Corp",J$1)))</f>
        <v>#NAME?</v>
      </c>
      <c r="K83" s="124" t="e">
        <f ca="1">IF(tbl_coded[[#This Row],[ISIN]]="","",IF(_xll.BDP($B83&amp;" Corp",K$1)="#N/A N/A","--",_xll.BDP($B83&amp;" Corp",K$1)))</f>
        <v>#NAME?</v>
      </c>
      <c r="L83" s="124" t="e">
        <f ca="1">IF(tbl_coded[[#This Row],[ISIN]]="","",IF(_xll.BDP($B83&amp;" Corp",L$1)="#N/A N/A","--",_xll.BDP($B83&amp;" Corp",L$1)))</f>
        <v>#NAME?</v>
      </c>
      <c r="M83" s="124" t="e">
        <f ca="1">IF(tbl_coded[[#This Row],[ISIN]]="","",IF(_xll.BDP($B83&amp;" Corp",M$1)="#N/A N/A","--",_xll.BDP($B83&amp;" Corp",M$1)))</f>
        <v>#NAME?</v>
      </c>
      <c r="N83" s="124" t="e">
        <f ca="1">IF(tbl_coded[[#This Row],[ISIN]]="","",IF(_xll.BDP($B83&amp;" Corp",N$1)="#N/A N/A","--",_xll.BDP($B83&amp;" Corp",N$1)))</f>
        <v>#NAME?</v>
      </c>
      <c r="O83" s="124" t="e">
        <f ca="1">IF(tbl_coded[[#This Row],[ISIN]]="","",IF(_xll.BDP($B83&amp;" Corp",O$1)="#N/A N/A","--",_xll.BDP($B83&amp;" Corp",O$1)))</f>
        <v>#NAME?</v>
      </c>
      <c r="P83" s="124" t="e">
        <f ca="1">IF(tbl_coded[[#This Row],[ISIN]]="","",IF(_xll.BDP($B83&amp;" Corp",P$1)="#N/A N/A","--",_xll.BDP($B83&amp;" Corp",P$1)))</f>
        <v>#NAME?</v>
      </c>
      <c r="Q8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3" s="124" t="e">
        <f ca="1">IF(tbl_coded[[#This Row],[ISIN]]="","",IF(OR(_xll.BDP($B83&amp;" Corp",R$1)="#N/A N/A",_xll.BDP($B83&amp;" Corp",R$1)="#N/A Invalid Security",_xll.BDP($B83&amp;" Corp",R$1)="#N/A Field Not Applicable"),"--",_xll.BDP($B83&amp;" Corp",R$1)))</f>
        <v>#NAME?</v>
      </c>
      <c r="S83" s="124" t="e">
        <f ca="1">IF(tbl_coded[[#This Row],[ISIN]]="","",IF(OR(_xll.BDP($R83&amp;" Equity",S$1)="#N/A N/A",_xll.BDP($R83&amp;" Equity",S$1)="#N/A Invalid Security"),"--",_xll.BDP($R83&amp;" Equity",S$1)))</f>
        <v>#NAME?</v>
      </c>
      <c r="T83" s="124" t="e">
        <f ca="1">IF(tbl_coded[[#This Row],[ISIN]]="","",IF(OR(_xll.BDP($R83&amp;" Equity",T$1)="#N/A N/A",_xll.BDP($R83&amp;" Equity",T$1)="#N/A Invalid Security"),"--",_xll.BDP($R83&amp;" Equity",T$1)))</f>
        <v>#NAME?</v>
      </c>
      <c r="U83" s="124" t="e">
        <f ca="1">IF(tbl_coded[[#This Row],[ISIN]]="","",IF(OR(_xll.BDP($R83&amp;" Equity",U$1)="#N/A N/A",_xll.BDP($R83&amp;" Equity",U$1)="#N/A Invalid Security"),"--",_xll.BDP($R83&amp;" Equity",U$1)))</f>
        <v>#NAME?</v>
      </c>
      <c r="V83" s="124" t="e">
        <f ca="1">IF(tbl_coded[[#This Row],[ISIN]]="","",IF(OR(_xll.BDP($R83&amp;" Equity",V$1)="#N/A N/A",_xll.BDP($R83&amp;" Equity",V$1)="#N/A Invalid Security"),"--",_xll.BDP($R83&amp;" Equity",V$1)))</f>
        <v>#NAME?</v>
      </c>
      <c r="W83" s="124" t="e">
        <f ca="1">IF(tbl_coded[[#This Row],[ISIN]]="","",IF(OR(_xll.BDP($R83&amp;" Equity",W$1)="#N/A N/A",_xll.BDP($R83&amp;" Equity",W$1)="#N/A Invalid Security"),"--",_xll.BDP($R83&amp;" Equity",W$1)))</f>
        <v>#NAME?</v>
      </c>
      <c r="X83" s="124" t="e">
        <f ca="1">IF(tbl_coded[[#This Row],[ISIN]]="","",IF(OR(_xll.BDP($R83&amp;" Equity",X$1)="#N/A N/A",_xll.BDP($R83&amp;" Equity",X$1)="#N/A Invalid Security"),"--",_xll.BDP($R83&amp;" Equity",X$1)))</f>
        <v>#NAME?</v>
      </c>
      <c r="Y8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3" s="124" t="str">
        <f ca="1">IF(tbl_coded[[#This Row],[ISIN]]="","",IF(ISNUMBER(_xll.BDP(B83&amp;" Corp",Z$1)),_xll.BDP(B83&amp;" Corp",Z$1),""))</f>
        <v/>
      </c>
      <c r="AA83" s="124" t="str">
        <f ca="1">IF(tbl_coded[[#This Row],[ISIN]]="","",IF(ISNUMBER(_xll.BDP(B83&amp;" Corp",AA$1)),_xll.BDP(B83&amp;" Corp",AA$1),""))</f>
        <v/>
      </c>
      <c r="AB83" s="124" t="str">
        <f ca="1">IF(tbl_coded[[#This Row],[ISIN]]="","",IF(ISNUMBER(_xll.BDP(B83&amp;" Corp",AB$1)),_xll.BDP(B83&amp;" Corp",AB$1),""))</f>
        <v/>
      </c>
      <c r="AC83" s="124" t="str">
        <f ca="1">IF(tbl_coded[[#This Row],[ISIN]]="","",IF(ISNUMBER(_xll.BDP(B83&amp;" Corp",AC$1)),_xll.BDP(B83&amp;" Corp",AC$1),""))</f>
        <v/>
      </c>
      <c r="AD83" s="124" t="e">
        <f ca="1">IF(tbl_coded[[#This Row],[ISIN]]="","",IF((_xll.BDP(B83&amp;" Corp",AD$1))="#N/A Field Not Applicable","",_xll.BDP(B83&amp;" Corp",AD$1)))</f>
        <v>#NAME?</v>
      </c>
      <c r="AE83" s="124" t="e">
        <f ca="1">IF(tbl_coded[[#This Row],[ISIN]]="","",IF((_xll.BDP(B83&amp;" Corp",AE$1))="#N/A N/A","--",_xll.BDP(B83&amp;" Corp",AE$1)))</f>
        <v>#NAME?</v>
      </c>
      <c r="AF83" s="124" t="e">
        <f ca="1">IF(tbl_coded[[#This Row],[ISIN]]="","",IF(IFERROR(MATCH(H83,rtg_num[Moody''s],0)&gt;10,0),"HY",IF(IFERROR(MATCH(I83,rtg_num[S&amp;P],0)&gt;10,0),"HY",IF(IFERROR(MATCH(J83,rtg_num[Fitch],0)&gt;10,0),"HY",IF(H83&amp;I83&amp;J83="------","NR",IF(IFERROR(FIND("#N/A",Coded!H83),0)&amp;IFERROR(FIND("#N/A",Coded!H83),0)&amp;IFERROR(FIND("#N/A",Coded!H83),0)&lt;&gt;"000",IF(INDEX(美元债一级!$O:$O,MATCH(tbl_coded[[#This Row],[ISIN]],美元债一级!$I:$I,0))="--/--/--","NR","IG"),"IG"))))))</f>
        <v>#NAME?</v>
      </c>
      <c r="AG8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3" s="125" t="e">
        <f ca="1">IF(tbl_coded[[#This Row],[ISIN]]="","",IF(_xll.BDP($B83&amp;" Corp",AI$1)="#N/A N/A","--",_xll.BDP($B83&amp;" Corp",AI$1)))</f>
        <v>#NAME?</v>
      </c>
      <c r="AJ83" s="122" t="e">
        <f ca="1">IF(tbl_coded[[#This Row],[ISIN]]="","",IF(OR(_xll.BDP(_xll.BDP(tbl_coded[[#This Row],[ISIN]]&amp;" Corp", "ISSUER_EQUITY_TICKER")&amp;" Equity",AJ$1)="#N/A N/A"),"--",_xll.BDP(_xll.BDP(tbl_coded[[#This Row],[ISIN]]&amp;" Corp", "ISSUER_EQUITY_TICKER")&amp;" Equity",AJ$1)))</f>
        <v>#NAME?</v>
      </c>
      <c r="AK8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24" t="e">
        <f ca="1">IF(tbl_coded[[#This Row],[ISIN]]="","",IF(OR(_xll.BDP(_xll.BDP(tbl_coded[[#This Row],[ISIN]]&amp;" Corp", "ISSUER_EQUITY_TICKER")&amp;" Equity",AL$1)="#N/A N/A"),"--",_xll.BDP(_xll.BDP(tbl_coded[[#This Row],[ISIN]]&amp;" Corp", "ISSUER_EQUITY_TICKER")&amp;" Equity",AL$1)))</f>
        <v>#NAME?</v>
      </c>
      <c r="AM83" s="124" t="e">
        <f ca="1">IF(tbl_coded[[#This Row],[ISIN]]="","",IF(_xll.BDS($B83&amp;" Corp",AM$1)="#N/A Field Not Applicable","",_xll.BDS($B83&amp;" Corp",AM$1)))</f>
        <v>#NAME?</v>
      </c>
      <c r="AN83" s="124" t="e">
        <f ca="1">IF(tbl_coded[[#This Row],[ISIN]]="","",IF(_xll.BDP(tbl_coded[[#This Row],[KPW Provider BBID]]&amp;" CompanyID","NAME")="#N/A Invalid Security","",_xll.BDP(tbl_coded[[#This Row],[KPW Provider BBID]]&amp;" CompanyID","NAME")))</f>
        <v>#NAME?</v>
      </c>
      <c r="AO83" s="124" t="e">
        <f ca="1">IF(tbl_coded[[#This Row],[ISIN]]="","",IF(_xll.BDP(tbl_coded[[#This Row],[KPW Provider BBID]]&amp;" CompanyID",$AO$1)="#N/A Invalid Security","--",IF(_xll.BDP(tbl_coded[[#This Row],[KPW Provider BBID]]&amp;" CompanyID",$AO$1)="#N/A N/A","--",_xll.BDP(tbl_coded[[#This Row],[KPW Provider BBID]]&amp;" CompanyID",$AO$1))))</f>
        <v>#NAME?</v>
      </c>
      <c r="AP83" s="124" t="e">
        <f ca="1">IF(tbl_coded[[#This Row],[ISIN]]="","",IF(_xll.BDP(tbl_coded[[#This Row],[KPW Provider BBID]]&amp;" CompanyID",$AP$1)="#N/A Invalid Security","--",IF(_xll.BDP(tbl_coded[[#This Row],[KPW Provider BBID]]&amp;" CompanyID",$AP$1)="#N/A N/A","--",_xll.BDP(tbl_coded[[#This Row],[KPW Provider BBID]]&amp;" CompanyID",$AP$1))))</f>
        <v>#NAME?</v>
      </c>
      <c r="AQ83" s="124" t="e">
        <f ca="1">IF(tbl_coded[[#This Row],[ISIN]]="","",IF(_xll.BDP(tbl_coded[[#This Row],[KPW Provider BBID]]&amp;" CompanyID",$AQ$1)="#N/A Invalid Security","--",IF(_xll.BDP(tbl_coded[[#This Row],[KPW Provider BBID]]&amp;" CompanyID",$AQ$1)="#N/A N/A","--",_xll.BDP(tbl_coded[[#This Row],[KPW Provider BBID]]&amp;" CompanyID",$AQ$1))))</f>
        <v>#NAME?</v>
      </c>
      <c r="AR83" s="124" t="e">
        <f ca="1">IF(tbl_coded[[#This Row],[ISIN]]="","",tbl_coded[[#This Row],[穆迪KPW评级]]&amp;"/"&amp;tbl_coded[[#This Row],[SPKPW评级]]&amp;"/"&amp;tbl_coded[[#This Row],[FITCHKPW评级]])</f>
        <v>#NAME?</v>
      </c>
      <c r="AS83" s="124" t="e">
        <f ca="1">IF(tbl_coded[[#This Row],[ISIN]]="","",IF(OR(_xll.BDP($B83&amp;" Corp",AS$1)="#N/A N/A"),"--",_xll.BDP($B83&amp;" Corp",AS$1)))</f>
        <v>#NAME?</v>
      </c>
      <c r="AT83" s="124" t="e">
        <f ca="1">IF(tbl_coded[[#This Row],[ISIN]]="","",IF(_xll.BDS($B83&amp;" Corp",AT$1)="#N/A Field Not Applicable","",_xll.BDS($B83&amp;" Corp",AT$1)))</f>
        <v>#NAME?</v>
      </c>
      <c r="AU83" s="124" t="e">
        <f ca="1">IF(tbl_coded[[#This Row],[SBLC Provider BBID]]="","",_xll.BDP(tbl_coded[[#This Row],[SBLC Provider BBID]]&amp;" CompanyID","NAME"))</f>
        <v>#NAME?</v>
      </c>
      <c r="AV83" s="124" t="e">
        <f ca="1">IF(tbl_coded[[#This Row],[ISIN]]="","",IF(OR(_xll.BDP($B83&amp;" Corp",AV$1)="#N/A N/A"),"--",TEXT(_xll.BDP($B83&amp;" Corp",AV$1),"yyyy/mm/dd")))</f>
        <v>#NAME?</v>
      </c>
      <c r="AW83" s="124" t="e">
        <f ca="1">IF(tbl_coded[[#This Row],[ISIN]]="","",IF(OR(_xll.BDP($B83&amp;" Corp",AW$1)="#N/A N/A"),"--",TEXT(_xll.BDP($B83&amp;" Corp",AW$1),"yyyy/mm/dd")))</f>
        <v>#NAME?</v>
      </c>
      <c r="AX83" s="124" t="e">
        <f ca="1">IF(tbl_coded[[#This Row],[ISIN]]="","",IF(OR(_xll.BDP($B83&amp;" Corp",AX$1)="#N/A N/A"),"--",TEXT(_xll.BDP($B83&amp;" Corp",AX$1),"yyyy/mm/dd")))</f>
        <v>#NAME?</v>
      </c>
      <c r="AY83" s="124" t="e">
        <f ca="1">IF(tbl_coded[[#This Row],[ISIN]]="","",IF(OR(_xll.BDP($B83&amp;" Corp",AY$1)="#N/A Field Not Applicable"),"--",TEXT(_xll.BDP($B83&amp;" Corp",AY$1),"yyyy/mm/dd")))</f>
        <v>#NAME?</v>
      </c>
      <c r="AZ83" s="124" t="e">
        <f ca="1">IF(tbl_coded[[#This Row],[ISIN]]="","",IF(OR(_xll.BDP($B83&amp;" Corp",AZ$1)="#N/A N/A"),"--",_xll.BDP($B83&amp;" Corp",AZ$1)))</f>
        <v>#NAME?</v>
      </c>
      <c r="BA83" s="124" t="e">
        <f ca="1">IF(tbl_coded[[#This Row],[ISIN]]="","",IF(OR(_xll.BDP($B83&amp;" Corp",BA$1)="#N/A N/A"),"--",_xll.BDP($B83&amp;" Corp",BA$1)))</f>
        <v>#NAME?</v>
      </c>
      <c r="BB83" s="124" t="e">
        <f ca="1">IF(tbl_coded[[#This Row],[ISIN]]="","",IF(OR(_xll.BDP($B83&amp;" Corp",BB$1)="#N/A N/A"),"--",_xll.BDP($B83&amp;" Corp",BB$1)))</f>
        <v>#NAME?</v>
      </c>
      <c r="BC83" s="124" t="e">
        <f ca="1">IF(tbl_coded[[#This Row],[ISIN]]="","",IF(OR(_xll.BDP($B83&amp;" Corp",BC$1)="#N/A Field Not Applicable"),"--",_xll.BDP($B83&amp;" Corp",BC$1)))</f>
        <v>#NAME?</v>
      </c>
      <c r="BD83" s="124" t="e">
        <f ca="1">IF(tbl_coded[[#This Row],[ISIN]]="","",IF(OR(_xll.BDP($B83&amp;" Corp",BD$1)="#N/A Field Not Applicable"),"--",_xll.BDP($B83&amp;" Corp",BD$1)))</f>
        <v>#NAME?</v>
      </c>
      <c r="BE83" s="124" t="e">
        <f ca="1">IF(tbl_coded[[#This Row],[ISIN]]="","",IF(OR(_xll.BDP($B83&amp;" Corp",BE$1)="#N/A Field Not Applicable"),"--",_xll.BDP($B83&amp;" Corp",BE$1)))</f>
        <v>#NAME?</v>
      </c>
      <c r="BF83" s="124" t="e">
        <f ca="1">IF(tbl_coded[[#This Row],[ISIN]]="","",IF(OR(_xll.BDP($B83&amp;" Corp",BF$1)="#N/A Field Not Applicable"),"--",_xll.BDP($B83&amp;" Corp",BF$1)))</f>
        <v>#NAME?</v>
      </c>
      <c r="BG83" s="124" t="e">
        <f ca="1">IF(tbl_coded[[#This Row],[ISIN]]="","",IF(OR(_xll.BDP($B83&amp;" Corp",BG$1)="#N/A Field Not Applicable"),"--",IF(_xll.BDP($B83&amp;" Corp",BG$1)="#N/A N/A","N",_xll.BDP($B83&amp;" Corp",BG$1))))</f>
        <v>#NAME?</v>
      </c>
      <c r="BH83" s="124" t="e">
        <f ca="1">IF(tbl_coded[[#This Row],[ISIN]]="","",IF(OR(_xll.BDP($B83&amp;" Corp",BH$1)="#N/A N/A"),"",_xll.BDP($B83&amp;" Corp",BH$1)))</f>
        <v>#NAME?</v>
      </c>
      <c r="BI83" s="124" t="e">
        <f ca="1">IF(tbl_coded[[#This Row],[ISIN]]="","",IF(OR(tbl_coded[[#This Row],[Parent company tiker]]=""),"",IF(_xll.BDP(tbl_coded[[#This Row],[Parent company tiker]]&amp;" Equity",BI$1)="#N/A N/A","--",_xll.BDP(tbl_coded[[#This Row],[Parent company tiker]]&amp;" Equity",BI$1))))</f>
        <v>#NAME?</v>
      </c>
      <c r="BJ83" s="124" t="e">
        <f ca="1">IF(tbl_coded[[#This Row],[ISIN]]="","",IF(OR(tbl_coded[[#This Row],[Parent company tiker]]=""),"",IF(_xll.BDP(tbl_coded[[#This Row],[Parent company tiker]]&amp;" Equity",BJ$1)="#N/A N/A","--",_xll.BDP(tbl_coded[[#This Row],[Parent company tiker]]&amp;" Equity",BJ$1))))</f>
        <v>#NAME?</v>
      </c>
      <c r="BK83" s="124" t="e">
        <f ca="1">IF(tbl_coded[[#This Row],[ISIN]]="","",IF(OR(tbl_coded[[#This Row],[Parent company tiker]]=""),"",IF(_xll.BDP(tbl_coded[[#This Row],[Parent company tiker]]&amp;" Equity",BK$1)="#N/A N/A","--",_xll.BDP(tbl_coded[[#This Row],[Parent company tiker]]&amp;" Equity",BK$1))))</f>
        <v>#NAME?</v>
      </c>
      <c r="BL83" s="124" t="e">
        <f ca="1">IF(tbl_coded[[#This Row],[ISIN]]="","",IF(OR(tbl_coded[[#This Row],[Parent company tiker]]=""),"",IF(_xll.BDP(tbl_coded[[#This Row],[Parent company tiker]]&amp;" Equity",BL$1)="#N/A N/A","--",_xll.BDP(tbl_coded[[#This Row],[Parent company tiker]]&amp;" Equity",BL$1))))</f>
        <v>#NAME?</v>
      </c>
      <c r="BM8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3" s="124" t="e">
        <f ca="1">IF(tbl_coded[[#This Row],[Column9]]&lt;&gt;"--",tbl_coded[[#This Row],[G''tor rating]],IF(tbl_coded[[#This Row],[KPW Name]]&lt;&gt;"",tbl_coded[[#This Row],[KPW Rating]],IF(tbl_coded[[#This Row],[Parent company tiker]]&lt;&gt;"",tbl_coded[[#This Row],[parent评级]],tbl_coded[[#This Row],[Issuer rating]])))</f>
        <v>#NAME?</v>
      </c>
      <c r="BO83" s="159" t="str">
        <f ca="1">IFERROR(IF(tbl_coded[[#This Row],[GREEN]]="Y","GREEN",IF(tbl_coded[[#This Row],[SUSTAINABLE]]="Y","SUSTAINABLE",IF(tbl_coded[[#This Row],[SOCIAL]]="Y","SOCIAL",IF(tbl_coded[[#This Row],[Sustainable linked]]="Y","SUSTAINABLE LINKED"," ")))),"")</f>
        <v/>
      </c>
    </row>
    <row r="84" spans="1:67" ht="15" customHeight="1">
      <c r="A84" s="119">
        <v>82</v>
      </c>
      <c r="B84" s="120" t="str">
        <f>IF(美元债一级!$C$4:$C$1048576&lt;&gt;"",美元债一级!C85,"")</f>
        <v>XS2663667793</v>
      </c>
      <c r="C84" s="124" t="e">
        <f ca="1">IF(tbl_coded[[#This Row],[ISIN]]="","",IF(tbl_coded[[#This Row],[Index]]&gt;$A$1,"",IF(_xll.BDP($B84&amp;" Corp",C$1)="#N/A N/A","",_xll.BDP($B84&amp;" Corp",C$1))))</f>
        <v>#NAME?</v>
      </c>
      <c r="D84" s="124" t="e">
        <f ca="1">IF(tbl_coded[[#This Row],[ISIN]]="","",IF(_xll.BDP($B84&amp;" Corp",D$1)="#N/A N/A","",_xll.BDP($B84&amp;" Corp",D$1)))</f>
        <v>#NAME?</v>
      </c>
      <c r="E84" s="124" t="e">
        <f ca="1">IF(tbl_coded[[#This Row],[ISIN]]="","",IF(_xll.BDP($B84&amp;" Corp",E$1)="#N/A N/A","--",_xll.BDP($B84&amp;" Corp",E$1)))</f>
        <v>#NAME?</v>
      </c>
      <c r="F84" s="124" t="e">
        <f ca="1">IF(tbl_coded[[#This Row],[ISIN]]="","",IF(_xll.BDS($B84&amp;" Corp",F$1)="#N/A Field Not Applicable","",_xll.BDS($B84&amp;" Corp",F$1)))</f>
        <v>#NAME?</v>
      </c>
      <c r="G84" s="124" t="e">
        <f ca="1">IF(tbl_coded[[#This Row],[ISIN]]="","",IF(_xll.BDP($F84&amp;" CompanyID",G$1)="#N/A Invalid Security","",_xll.BDP($F84&amp;" CompanyID",G$1)))</f>
        <v>#NAME?</v>
      </c>
      <c r="H84" s="124" t="e">
        <f ca="1">IF(tbl_coded[[#This Row],[ISIN]]="","",IF(_xll.BDP($B84&amp;" Corp",H$1)="#N/A N/A","--",_xll.BDP($B84&amp;" Corp",H$1)))</f>
        <v>#NAME?</v>
      </c>
      <c r="I84" s="124" t="e">
        <f ca="1">IF(tbl_coded[[#This Row],[ISIN]]="","",IF(_xll.BDP($B84&amp;" Corp",I$1)="#N/A N/A","--",_xll.BDP($B84&amp;" Corp",I$1)))</f>
        <v>#NAME?</v>
      </c>
      <c r="J84" s="124" t="e">
        <f ca="1">IF(tbl_coded[[#This Row],[ISIN]]="","",IF(_xll.BDP($B84&amp;" Corp",J$1)="#N/A N/A","--",_xll.BDP($B84&amp;" Corp",J$1)))</f>
        <v>#NAME?</v>
      </c>
      <c r="K84" s="124" t="e">
        <f ca="1">IF(tbl_coded[[#This Row],[ISIN]]="","",IF(_xll.BDP($B84&amp;" Corp",K$1)="#N/A N/A","--",_xll.BDP($B84&amp;" Corp",K$1)))</f>
        <v>#NAME?</v>
      </c>
      <c r="L84" s="124" t="e">
        <f ca="1">IF(tbl_coded[[#This Row],[ISIN]]="","",IF(_xll.BDP($B84&amp;" Corp",L$1)="#N/A N/A","--",_xll.BDP($B84&amp;" Corp",L$1)))</f>
        <v>#NAME?</v>
      </c>
      <c r="M84" s="124" t="e">
        <f ca="1">IF(tbl_coded[[#This Row],[ISIN]]="","",IF(_xll.BDP($B84&amp;" Corp",M$1)="#N/A N/A","--",_xll.BDP($B84&amp;" Corp",M$1)))</f>
        <v>#NAME?</v>
      </c>
      <c r="N84" s="124" t="e">
        <f ca="1">IF(tbl_coded[[#This Row],[ISIN]]="","",IF(_xll.BDP($B84&amp;" Corp",N$1)="#N/A N/A","--",_xll.BDP($B84&amp;" Corp",N$1)))</f>
        <v>#NAME?</v>
      </c>
      <c r="O84" s="124" t="e">
        <f ca="1">IF(tbl_coded[[#This Row],[ISIN]]="","",IF(_xll.BDP($B84&amp;" Corp",O$1)="#N/A N/A","--",_xll.BDP($B84&amp;" Corp",O$1)))</f>
        <v>#NAME?</v>
      </c>
      <c r="P84" s="124" t="e">
        <f ca="1">IF(tbl_coded[[#This Row],[ISIN]]="","",IF(_xll.BDP($B84&amp;" Corp",P$1)="#N/A N/A","--",_xll.BDP($B84&amp;" Corp",P$1)))</f>
        <v>#NAME?</v>
      </c>
      <c r="Q8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4" s="124" t="e">
        <f ca="1">IF(tbl_coded[[#This Row],[ISIN]]="","",IF(OR(_xll.BDP($B84&amp;" Corp",R$1)="#N/A N/A",_xll.BDP($B84&amp;" Corp",R$1)="#N/A Invalid Security",_xll.BDP($B84&amp;" Corp",R$1)="#N/A Field Not Applicable"),"--",_xll.BDP($B84&amp;" Corp",R$1)))</f>
        <v>#NAME?</v>
      </c>
      <c r="S84" s="124" t="e">
        <f ca="1">IF(tbl_coded[[#This Row],[ISIN]]="","",IF(OR(_xll.BDP($R84&amp;" Equity",S$1)="#N/A N/A",_xll.BDP($R84&amp;" Equity",S$1)="#N/A Invalid Security"),"--",_xll.BDP($R84&amp;" Equity",S$1)))</f>
        <v>#NAME?</v>
      </c>
      <c r="T84" s="124" t="e">
        <f ca="1">IF(tbl_coded[[#This Row],[ISIN]]="","",IF(OR(_xll.BDP($R84&amp;" Equity",T$1)="#N/A N/A",_xll.BDP($R84&amp;" Equity",T$1)="#N/A Invalid Security"),"--",_xll.BDP($R84&amp;" Equity",T$1)))</f>
        <v>#NAME?</v>
      </c>
      <c r="U84" s="124" t="e">
        <f ca="1">IF(tbl_coded[[#This Row],[ISIN]]="","",IF(OR(_xll.BDP($R84&amp;" Equity",U$1)="#N/A N/A",_xll.BDP($R84&amp;" Equity",U$1)="#N/A Invalid Security"),"--",_xll.BDP($R84&amp;" Equity",U$1)))</f>
        <v>#NAME?</v>
      </c>
      <c r="V84" s="124" t="e">
        <f ca="1">IF(tbl_coded[[#This Row],[ISIN]]="","",IF(OR(_xll.BDP($R84&amp;" Equity",V$1)="#N/A N/A",_xll.BDP($R84&amp;" Equity",V$1)="#N/A Invalid Security"),"--",_xll.BDP($R84&amp;" Equity",V$1)))</f>
        <v>#NAME?</v>
      </c>
      <c r="W84" s="124" t="e">
        <f ca="1">IF(tbl_coded[[#This Row],[ISIN]]="","",IF(OR(_xll.BDP($R84&amp;" Equity",W$1)="#N/A N/A",_xll.BDP($R84&amp;" Equity",W$1)="#N/A Invalid Security"),"--",_xll.BDP($R84&amp;" Equity",W$1)))</f>
        <v>#NAME?</v>
      </c>
      <c r="X84" s="124" t="e">
        <f ca="1">IF(tbl_coded[[#This Row],[ISIN]]="","",IF(OR(_xll.BDP($R84&amp;" Equity",X$1)="#N/A N/A",_xll.BDP($R84&amp;" Equity",X$1)="#N/A Invalid Security"),"--",_xll.BDP($R84&amp;" Equity",X$1)))</f>
        <v>#NAME?</v>
      </c>
      <c r="Y8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4" s="124" t="str">
        <f ca="1">IF(tbl_coded[[#This Row],[ISIN]]="","",IF(ISNUMBER(_xll.BDP(B84&amp;" Corp",Z$1)),_xll.BDP(B84&amp;" Corp",Z$1),""))</f>
        <v/>
      </c>
      <c r="AA84" s="124" t="str">
        <f ca="1">IF(tbl_coded[[#This Row],[ISIN]]="","",IF(ISNUMBER(_xll.BDP(B84&amp;" Corp",AA$1)),_xll.BDP(B84&amp;" Corp",AA$1),""))</f>
        <v/>
      </c>
      <c r="AB84" s="124" t="str">
        <f ca="1">IF(tbl_coded[[#This Row],[ISIN]]="","",IF(ISNUMBER(_xll.BDP(B84&amp;" Corp",AB$1)),_xll.BDP(B84&amp;" Corp",AB$1),""))</f>
        <v/>
      </c>
      <c r="AC84" s="124" t="str">
        <f ca="1">IF(tbl_coded[[#This Row],[ISIN]]="","",IF(ISNUMBER(_xll.BDP(B84&amp;" Corp",AC$1)),_xll.BDP(B84&amp;" Corp",AC$1),""))</f>
        <v/>
      </c>
      <c r="AD84" s="124" t="e">
        <f ca="1">IF(tbl_coded[[#This Row],[ISIN]]="","",IF((_xll.BDP(B84&amp;" Corp",AD$1))="#N/A Field Not Applicable","",_xll.BDP(B84&amp;" Corp",AD$1)))</f>
        <v>#NAME?</v>
      </c>
      <c r="AE84" s="124" t="e">
        <f ca="1">IF(tbl_coded[[#This Row],[ISIN]]="","",IF((_xll.BDP(B84&amp;" Corp",AE$1))="#N/A N/A","--",_xll.BDP(B84&amp;" Corp",AE$1)))</f>
        <v>#NAME?</v>
      </c>
      <c r="AF84" s="124" t="e">
        <f ca="1">IF(tbl_coded[[#This Row],[ISIN]]="","",IF(IFERROR(MATCH(H84,rtg_num[Moody''s],0)&gt;10,0),"HY",IF(IFERROR(MATCH(I84,rtg_num[S&amp;P],0)&gt;10,0),"HY",IF(IFERROR(MATCH(J84,rtg_num[Fitch],0)&gt;10,0),"HY",IF(H84&amp;I84&amp;J84="------","NR",IF(IFERROR(FIND("#N/A",Coded!H84),0)&amp;IFERROR(FIND("#N/A",Coded!H84),0)&amp;IFERROR(FIND("#N/A",Coded!H84),0)&lt;&gt;"000",IF(INDEX(美元债一级!$O:$O,MATCH(tbl_coded[[#This Row],[ISIN]],美元债一级!$I:$I,0))="--/--/--","NR","IG"),"IG"))))))</f>
        <v>#NAME?</v>
      </c>
      <c r="AG8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4" s="125" t="e">
        <f ca="1">IF(tbl_coded[[#This Row],[ISIN]]="","",IF(_xll.BDP($B84&amp;" Corp",AI$1)="#N/A N/A","--",_xll.BDP($B84&amp;" Corp",AI$1)))</f>
        <v>#NAME?</v>
      </c>
      <c r="AJ84" s="122" t="e">
        <f ca="1">IF(tbl_coded[[#This Row],[ISIN]]="","",IF(OR(_xll.BDP(_xll.BDP(tbl_coded[[#This Row],[ISIN]]&amp;" Corp", "ISSUER_EQUITY_TICKER")&amp;" Equity",AJ$1)="#N/A N/A"),"--",_xll.BDP(_xll.BDP(tbl_coded[[#This Row],[ISIN]]&amp;" Corp", "ISSUER_EQUITY_TICKER")&amp;" Equity",AJ$1)))</f>
        <v>#NAME?</v>
      </c>
      <c r="AK8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24" t="e">
        <f ca="1">IF(tbl_coded[[#This Row],[ISIN]]="","",IF(OR(_xll.BDP(_xll.BDP(tbl_coded[[#This Row],[ISIN]]&amp;" Corp", "ISSUER_EQUITY_TICKER")&amp;" Equity",AL$1)="#N/A N/A"),"--",_xll.BDP(_xll.BDP(tbl_coded[[#This Row],[ISIN]]&amp;" Corp", "ISSUER_EQUITY_TICKER")&amp;" Equity",AL$1)))</f>
        <v>#NAME?</v>
      </c>
      <c r="AM84" s="124" t="e">
        <f ca="1">IF(tbl_coded[[#This Row],[ISIN]]="","",IF(_xll.BDS($B84&amp;" Corp",AM$1)="#N/A Field Not Applicable","",_xll.BDS($B84&amp;" Corp",AM$1)))</f>
        <v>#NAME?</v>
      </c>
      <c r="AN84" s="124" t="e">
        <f ca="1">IF(tbl_coded[[#This Row],[ISIN]]="","",IF(_xll.BDP(tbl_coded[[#This Row],[KPW Provider BBID]]&amp;" CompanyID","NAME")="#N/A Invalid Security","",_xll.BDP(tbl_coded[[#This Row],[KPW Provider BBID]]&amp;" CompanyID","NAME")))</f>
        <v>#NAME?</v>
      </c>
      <c r="AO84" s="124" t="e">
        <f ca="1">IF(tbl_coded[[#This Row],[ISIN]]="","",IF(_xll.BDP(tbl_coded[[#This Row],[KPW Provider BBID]]&amp;" CompanyID",$AO$1)="#N/A Invalid Security","--",IF(_xll.BDP(tbl_coded[[#This Row],[KPW Provider BBID]]&amp;" CompanyID",$AO$1)="#N/A N/A","--",_xll.BDP(tbl_coded[[#This Row],[KPW Provider BBID]]&amp;" CompanyID",$AO$1))))</f>
        <v>#NAME?</v>
      </c>
      <c r="AP84" s="124" t="e">
        <f ca="1">IF(tbl_coded[[#This Row],[ISIN]]="","",IF(_xll.BDP(tbl_coded[[#This Row],[KPW Provider BBID]]&amp;" CompanyID",$AP$1)="#N/A Invalid Security","--",IF(_xll.BDP(tbl_coded[[#This Row],[KPW Provider BBID]]&amp;" CompanyID",$AP$1)="#N/A N/A","--",_xll.BDP(tbl_coded[[#This Row],[KPW Provider BBID]]&amp;" CompanyID",$AP$1))))</f>
        <v>#NAME?</v>
      </c>
      <c r="AQ84" s="124" t="e">
        <f ca="1">IF(tbl_coded[[#This Row],[ISIN]]="","",IF(_xll.BDP(tbl_coded[[#This Row],[KPW Provider BBID]]&amp;" CompanyID",$AQ$1)="#N/A Invalid Security","--",IF(_xll.BDP(tbl_coded[[#This Row],[KPW Provider BBID]]&amp;" CompanyID",$AQ$1)="#N/A N/A","--",_xll.BDP(tbl_coded[[#This Row],[KPW Provider BBID]]&amp;" CompanyID",$AQ$1))))</f>
        <v>#NAME?</v>
      </c>
      <c r="AR84" s="124" t="e">
        <f ca="1">IF(tbl_coded[[#This Row],[ISIN]]="","",tbl_coded[[#This Row],[穆迪KPW评级]]&amp;"/"&amp;tbl_coded[[#This Row],[SPKPW评级]]&amp;"/"&amp;tbl_coded[[#This Row],[FITCHKPW评级]])</f>
        <v>#NAME?</v>
      </c>
      <c r="AS84" s="124" t="e">
        <f ca="1">IF(tbl_coded[[#This Row],[ISIN]]="","",IF(OR(_xll.BDP($B84&amp;" Corp",AS$1)="#N/A N/A"),"--",_xll.BDP($B84&amp;" Corp",AS$1)))</f>
        <v>#NAME?</v>
      </c>
      <c r="AT84" s="124" t="e">
        <f ca="1">IF(tbl_coded[[#This Row],[ISIN]]="","",IF(_xll.BDS($B84&amp;" Corp",AT$1)="#N/A Field Not Applicable","",_xll.BDS($B84&amp;" Corp",AT$1)))</f>
        <v>#NAME?</v>
      </c>
      <c r="AU84" s="124" t="e">
        <f ca="1">IF(tbl_coded[[#This Row],[SBLC Provider BBID]]="","",_xll.BDP(tbl_coded[[#This Row],[SBLC Provider BBID]]&amp;" CompanyID","NAME"))</f>
        <v>#NAME?</v>
      </c>
      <c r="AV84" s="124" t="e">
        <f ca="1">IF(tbl_coded[[#This Row],[ISIN]]="","",IF(OR(_xll.BDP($B84&amp;" Corp",AV$1)="#N/A N/A"),"--",TEXT(_xll.BDP($B84&amp;" Corp",AV$1),"yyyy/mm/dd")))</f>
        <v>#NAME?</v>
      </c>
      <c r="AW84" s="124" t="e">
        <f ca="1">IF(tbl_coded[[#This Row],[ISIN]]="","",IF(OR(_xll.BDP($B84&amp;" Corp",AW$1)="#N/A N/A"),"--",TEXT(_xll.BDP($B84&amp;" Corp",AW$1),"yyyy/mm/dd")))</f>
        <v>#NAME?</v>
      </c>
      <c r="AX84" s="124" t="e">
        <f ca="1">IF(tbl_coded[[#This Row],[ISIN]]="","",IF(OR(_xll.BDP($B84&amp;" Corp",AX$1)="#N/A N/A"),"--",TEXT(_xll.BDP($B84&amp;" Corp",AX$1),"yyyy/mm/dd")))</f>
        <v>#NAME?</v>
      </c>
      <c r="AY84" s="124" t="e">
        <f ca="1">IF(tbl_coded[[#This Row],[ISIN]]="","",IF(OR(_xll.BDP($B84&amp;" Corp",AY$1)="#N/A Field Not Applicable"),"--",TEXT(_xll.BDP($B84&amp;" Corp",AY$1),"yyyy/mm/dd")))</f>
        <v>#NAME?</v>
      </c>
      <c r="AZ84" s="124" t="e">
        <f ca="1">IF(tbl_coded[[#This Row],[ISIN]]="","",IF(OR(_xll.BDP($B84&amp;" Corp",AZ$1)="#N/A N/A"),"--",_xll.BDP($B84&amp;" Corp",AZ$1)))</f>
        <v>#NAME?</v>
      </c>
      <c r="BA84" s="124" t="e">
        <f ca="1">IF(tbl_coded[[#This Row],[ISIN]]="","",IF(OR(_xll.BDP($B84&amp;" Corp",BA$1)="#N/A N/A"),"--",_xll.BDP($B84&amp;" Corp",BA$1)))</f>
        <v>#NAME?</v>
      </c>
      <c r="BB84" s="124" t="e">
        <f ca="1">IF(tbl_coded[[#This Row],[ISIN]]="","",IF(OR(_xll.BDP($B84&amp;" Corp",BB$1)="#N/A N/A"),"--",_xll.BDP($B84&amp;" Corp",BB$1)))</f>
        <v>#NAME?</v>
      </c>
      <c r="BC84" s="124" t="e">
        <f ca="1">IF(tbl_coded[[#This Row],[ISIN]]="","",IF(OR(_xll.BDP($B84&amp;" Corp",BC$1)="#N/A Field Not Applicable"),"--",_xll.BDP($B84&amp;" Corp",BC$1)))</f>
        <v>#NAME?</v>
      </c>
      <c r="BD84" s="124" t="e">
        <f ca="1">IF(tbl_coded[[#This Row],[ISIN]]="","",IF(OR(_xll.BDP($B84&amp;" Corp",BD$1)="#N/A Field Not Applicable"),"--",_xll.BDP($B84&amp;" Corp",BD$1)))</f>
        <v>#NAME?</v>
      </c>
      <c r="BE84" s="124" t="e">
        <f ca="1">IF(tbl_coded[[#This Row],[ISIN]]="","",IF(OR(_xll.BDP($B84&amp;" Corp",BE$1)="#N/A Field Not Applicable"),"--",_xll.BDP($B84&amp;" Corp",BE$1)))</f>
        <v>#NAME?</v>
      </c>
      <c r="BF84" s="124" t="e">
        <f ca="1">IF(tbl_coded[[#This Row],[ISIN]]="","",IF(OR(_xll.BDP($B84&amp;" Corp",BF$1)="#N/A Field Not Applicable"),"--",_xll.BDP($B84&amp;" Corp",BF$1)))</f>
        <v>#NAME?</v>
      </c>
      <c r="BG84" s="124" t="e">
        <f ca="1">IF(tbl_coded[[#This Row],[ISIN]]="","",IF(OR(_xll.BDP($B84&amp;" Corp",BG$1)="#N/A Field Not Applicable"),"--",IF(_xll.BDP($B84&amp;" Corp",BG$1)="#N/A N/A","N",_xll.BDP($B84&amp;" Corp",BG$1))))</f>
        <v>#NAME?</v>
      </c>
      <c r="BH84" s="124" t="e">
        <f ca="1">IF(tbl_coded[[#This Row],[ISIN]]="","",IF(OR(_xll.BDP($B84&amp;" Corp",BH$1)="#N/A N/A"),"",_xll.BDP($B84&amp;" Corp",BH$1)))</f>
        <v>#NAME?</v>
      </c>
      <c r="BI84" s="124" t="e">
        <f ca="1">IF(tbl_coded[[#This Row],[ISIN]]="","",IF(OR(tbl_coded[[#This Row],[Parent company tiker]]=""),"",IF(_xll.BDP(tbl_coded[[#This Row],[Parent company tiker]]&amp;" Equity",BI$1)="#N/A N/A","--",_xll.BDP(tbl_coded[[#This Row],[Parent company tiker]]&amp;" Equity",BI$1))))</f>
        <v>#NAME?</v>
      </c>
      <c r="BJ84" s="124" t="e">
        <f ca="1">IF(tbl_coded[[#This Row],[ISIN]]="","",IF(OR(tbl_coded[[#This Row],[Parent company tiker]]=""),"",IF(_xll.BDP(tbl_coded[[#This Row],[Parent company tiker]]&amp;" Equity",BJ$1)="#N/A N/A","--",_xll.BDP(tbl_coded[[#This Row],[Parent company tiker]]&amp;" Equity",BJ$1))))</f>
        <v>#NAME?</v>
      </c>
      <c r="BK84" s="124" t="e">
        <f ca="1">IF(tbl_coded[[#This Row],[ISIN]]="","",IF(OR(tbl_coded[[#This Row],[Parent company tiker]]=""),"",IF(_xll.BDP(tbl_coded[[#This Row],[Parent company tiker]]&amp;" Equity",BK$1)="#N/A N/A","--",_xll.BDP(tbl_coded[[#This Row],[Parent company tiker]]&amp;" Equity",BK$1))))</f>
        <v>#NAME?</v>
      </c>
      <c r="BL84" s="124" t="e">
        <f ca="1">IF(tbl_coded[[#This Row],[ISIN]]="","",IF(OR(tbl_coded[[#This Row],[Parent company tiker]]=""),"",IF(_xll.BDP(tbl_coded[[#This Row],[Parent company tiker]]&amp;" Equity",BL$1)="#N/A N/A","--",_xll.BDP(tbl_coded[[#This Row],[Parent company tiker]]&amp;" Equity",BL$1))))</f>
        <v>#NAME?</v>
      </c>
      <c r="BM8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4" s="124" t="e">
        <f ca="1">IF(tbl_coded[[#This Row],[Column9]]&lt;&gt;"--",tbl_coded[[#This Row],[G''tor rating]],IF(tbl_coded[[#This Row],[KPW Name]]&lt;&gt;"",tbl_coded[[#This Row],[KPW Rating]],IF(tbl_coded[[#This Row],[Parent company tiker]]&lt;&gt;"",tbl_coded[[#This Row],[parent评级]],tbl_coded[[#This Row],[Issuer rating]])))</f>
        <v>#NAME?</v>
      </c>
      <c r="BO84" s="159" t="str">
        <f ca="1">IFERROR(IF(tbl_coded[[#This Row],[GREEN]]="Y","GREEN",IF(tbl_coded[[#This Row],[SUSTAINABLE]]="Y","SUSTAINABLE",IF(tbl_coded[[#This Row],[SOCIAL]]="Y","SOCIAL",IF(tbl_coded[[#This Row],[Sustainable linked]]="Y","SUSTAINABLE LINKED"," ")))),"")</f>
        <v/>
      </c>
    </row>
    <row r="85" spans="1:67" ht="15" customHeight="1">
      <c r="A85" s="119">
        <v>83</v>
      </c>
      <c r="B85" s="120" t="str">
        <f>IF(美元债一级!$C$4:$C$1048576&lt;&gt;"",美元债一级!C86,"")</f>
        <v>XS2662937809</v>
      </c>
      <c r="C85" s="124" t="e">
        <f ca="1">IF(tbl_coded[[#This Row],[ISIN]]="","",IF(tbl_coded[[#This Row],[Index]]&gt;$A$1,"",IF(_xll.BDP($B85&amp;" Corp",C$1)="#N/A N/A","",_xll.BDP($B85&amp;" Corp",C$1))))</f>
        <v>#NAME?</v>
      </c>
      <c r="D85" s="124" t="e">
        <f ca="1">IF(tbl_coded[[#This Row],[ISIN]]="","",IF(_xll.BDP($B85&amp;" Corp",D$1)="#N/A N/A","",_xll.BDP($B85&amp;" Corp",D$1)))</f>
        <v>#NAME?</v>
      </c>
      <c r="E85" s="124" t="e">
        <f ca="1">IF(tbl_coded[[#This Row],[ISIN]]="","",IF(_xll.BDP($B85&amp;" Corp",E$1)="#N/A N/A","--",_xll.BDP($B85&amp;" Corp",E$1)))</f>
        <v>#NAME?</v>
      </c>
      <c r="F85" s="124" t="e">
        <f ca="1">IF(tbl_coded[[#This Row],[ISIN]]="","",IF(_xll.BDS($B85&amp;" Corp",F$1)="#N/A Field Not Applicable","",_xll.BDS($B85&amp;" Corp",F$1)))</f>
        <v>#NAME?</v>
      </c>
      <c r="G85" s="124" t="e">
        <f ca="1">IF(tbl_coded[[#This Row],[ISIN]]="","",IF(_xll.BDP($F85&amp;" CompanyID",G$1)="#N/A Invalid Security","",_xll.BDP($F85&amp;" CompanyID",G$1)))</f>
        <v>#NAME?</v>
      </c>
      <c r="H85" s="124" t="e">
        <f ca="1">IF(tbl_coded[[#This Row],[ISIN]]="","",IF(_xll.BDP($B85&amp;" Corp",H$1)="#N/A N/A","--",_xll.BDP($B85&amp;" Corp",H$1)))</f>
        <v>#NAME?</v>
      </c>
      <c r="I85" s="124" t="e">
        <f ca="1">IF(tbl_coded[[#This Row],[ISIN]]="","",IF(_xll.BDP($B85&amp;" Corp",I$1)="#N/A N/A","--",_xll.BDP($B85&amp;" Corp",I$1)))</f>
        <v>#NAME?</v>
      </c>
      <c r="J85" s="124" t="e">
        <f ca="1">IF(tbl_coded[[#This Row],[ISIN]]="","",IF(_xll.BDP($B85&amp;" Corp",J$1)="#N/A N/A","--",_xll.BDP($B85&amp;" Corp",J$1)))</f>
        <v>#NAME?</v>
      </c>
      <c r="K85" s="124" t="e">
        <f ca="1">IF(tbl_coded[[#This Row],[ISIN]]="","",IF(_xll.BDP($B85&amp;" Corp",K$1)="#N/A N/A","--",_xll.BDP($B85&amp;" Corp",K$1)))</f>
        <v>#NAME?</v>
      </c>
      <c r="L85" s="124" t="e">
        <f ca="1">IF(tbl_coded[[#This Row],[ISIN]]="","",IF(_xll.BDP($B85&amp;" Corp",L$1)="#N/A N/A","--",_xll.BDP($B85&amp;" Corp",L$1)))</f>
        <v>#NAME?</v>
      </c>
      <c r="M85" s="124" t="e">
        <f ca="1">IF(tbl_coded[[#This Row],[ISIN]]="","",IF(_xll.BDP($B85&amp;" Corp",M$1)="#N/A N/A","--",_xll.BDP($B85&amp;" Corp",M$1)))</f>
        <v>#NAME?</v>
      </c>
      <c r="N85" s="124" t="e">
        <f ca="1">IF(tbl_coded[[#This Row],[ISIN]]="","",IF(_xll.BDP($B85&amp;" Corp",N$1)="#N/A N/A","--",_xll.BDP($B85&amp;" Corp",N$1)))</f>
        <v>#NAME?</v>
      </c>
      <c r="O85" s="124" t="e">
        <f ca="1">IF(tbl_coded[[#This Row],[ISIN]]="","",IF(_xll.BDP($B85&amp;" Corp",O$1)="#N/A N/A","--",_xll.BDP($B85&amp;" Corp",O$1)))</f>
        <v>#NAME?</v>
      </c>
      <c r="P85" s="124" t="e">
        <f ca="1">IF(tbl_coded[[#This Row],[ISIN]]="","",IF(_xll.BDP($B85&amp;" Corp",P$1)="#N/A N/A","--",_xll.BDP($B85&amp;" Corp",P$1)))</f>
        <v>#NAME?</v>
      </c>
      <c r="Q8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5" s="124" t="e">
        <f ca="1">IF(tbl_coded[[#This Row],[ISIN]]="","",IF(OR(_xll.BDP($B85&amp;" Corp",R$1)="#N/A N/A",_xll.BDP($B85&amp;" Corp",R$1)="#N/A Invalid Security",_xll.BDP($B85&amp;" Corp",R$1)="#N/A Field Not Applicable"),"--",_xll.BDP($B85&amp;" Corp",R$1)))</f>
        <v>#NAME?</v>
      </c>
      <c r="S85" s="124" t="e">
        <f ca="1">IF(tbl_coded[[#This Row],[ISIN]]="","",IF(OR(_xll.BDP($R85&amp;" Equity",S$1)="#N/A N/A",_xll.BDP($R85&amp;" Equity",S$1)="#N/A Invalid Security"),"--",_xll.BDP($R85&amp;" Equity",S$1)))</f>
        <v>#NAME?</v>
      </c>
      <c r="T85" s="124" t="e">
        <f ca="1">IF(tbl_coded[[#This Row],[ISIN]]="","",IF(OR(_xll.BDP($R85&amp;" Equity",T$1)="#N/A N/A",_xll.BDP($R85&amp;" Equity",T$1)="#N/A Invalid Security"),"--",_xll.BDP($R85&amp;" Equity",T$1)))</f>
        <v>#NAME?</v>
      </c>
      <c r="U85" s="124" t="e">
        <f ca="1">IF(tbl_coded[[#This Row],[ISIN]]="","",IF(OR(_xll.BDP($R85&amp;" Equity",U$1)="#N/A N/A",_xll.BDP($R85&amp;" Equity",U$1)="#N/A Invalid Security"),"--",_xll.BDP($R85&amp;" Equity",U$1)))</f>
        <v>#NAME?</v>
      </c>
      <c r="V85" s="124" t="e">
        <f ca="1">IF(tbl_coded[[#This Row],[ISIN]]="","",IF(OR(_xll.BDP($R85&amp;" Equity",V$1)="#N/A N/A",_xll.BDP($R85&amp;" Equity",V$1)="#N/A Invalid Security"),"--",_xll.BDP($R85&amp;" Equity",V$1)))</f>
        <v>#NAME?</v>
      </c>
      <c r="W85" s="124" t="e">
        <f ca="1">IF(tbl_coded[[#This Row],[ISIN]]="","",IF(OR(_xll.BDP($R85&amp;" Equity",W$1)="#N/A N/A",_xll.BDP($R85&amp;" Equity",W$1)="#N/A Invalid Security"),"--",_xll.BDP($R85&amp;" Equity",W$1)))</f>
        <v>#NAME?</v>
      </c>
      <c r="X85" s="124" t="e">
        <f ca="1">IF(tbl_coded[[#This Row],[ISIN]]="","",IF(OR(_xll.BDP($R85&amp;" Equity",X$1)="#N/A N/A",_xll.BDP($R85&amp;" Equity",X$1)="#N/A Invalid Security"),"--",_xll.BDP($R85&amp;" Equity",X$1)))</f>
        <v>#NAME?</v>
      </c>
      <c r="Y8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5" s="124" t="str">
        <f ca="1">IF(tbl_coded[[#This Row],[ISIN]]="","",IF(ISNUMBER(_xll.BDP(B85&amp;" Corp",Z$1)),_xll.BDP(B85&amp;" Corp",Z$1),""))</f>
        <v/>
      </c>
      <c r="AA85" s="124" t="str">
        <f ca="1">IF(tbl_coded[[#This Row],[ISIN]]="","",IF(ISNUMBER(_xll.BDP(B85&amp;" Corp",AA$1)),_xll.BDP(B85&amp;" Corp",AA$1),""))</f>
        <v/>
      </c>
      <c r="AB85" s="124" t="str">
        <f ca="1">IF(tbl_coded[[#This Row],[ISIN]]="","",IF(ISNUMBER(_xll.BDP(B85&amp;" Corp",AB$1)),_xll.BDP(B85&amp;" Corp",AB$1),""))</f>
        <v/>
      </c>
      <c r="AC85" s="124" t="str">
        <f ca="1">IF(tbl_coded[[#This Row],[ISIN]]="","",IF(ISNUMBER(_xll.BDP(B85&amp;" Corp",AC$1)),_xll.BDP(B85&amp;" Corp",AC$1),""))</f>
        <v/>
      </c>
      <c r="AD85" s="124" t="e">
        <f ca="1">IF(tbl_coded[[#This Row],[ISIN]]="","",IF((_xll.BDP(B85&amp;" Corp",AD$1))="#N/A Field Not Applicable","",_xll.BDP(B85&amp;" Corp",AD$1)))</f>
        <v>#NAME?</v>
      </c>
      <c r="AE85" s="124" t="e">
        <f ca="1">IF(tbl_coded[[#This Row],[ISIN]]="","",IF((_xll.BDP(B85&amp;" Corp",AE$1))="#N/A N/A","--",_xll.BDP(B85&amp;" Corp",AE$1)))</f>
        <v>#NAME?</v>
      </c>
      <c r="AF85" s="124" t="e">
        <f ca="1">IF(tbl_coded[[#This Row],[ISIN]]="","",IF(IFERROR(MATCH(H85,rtg_num[Moody''s],0)&gt;10,0),"HY",IF(IFERROR(MATCH(I85,rtg_num[S&amp;P],0)&gt;10,0),"HY",IF(IFERROR(MATCH(J85,rtg_num[Fitch],0)&gt;10,0),"HY",IF(H85&amp;I85&amp;J85="------","NR",IF(IFERROR(FIND("#N/A",Coded!H85),0)&amp;IFERROR(FIND("#N/A",Coded!H85),0)&amp;IFERROR(FIND("#N/A",Coded!H85),0)&lt;&gt;"000",IF(INDEX(美元债一级!$O:$O,MATCH(tbl_coded[[#This Row],[ISIN]],美元债一级!$I:$I,0))="--/--/--","NR","IG"),"IG"))))))</f>
        <v>#NAME?</v>
      </c>
      <c r="AG8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5" s="125" t="e">
        <f ca="1">IF(tbl_coded[[#This Row],[ISIN]]="","",IF(_xll.BDP($B85&amp;" Corp",AI$1)="#N/A N/A","--",_xll.BDP($B85&amp;" Corp",AI$1)))</f>
        <v>#NAME?</v>
      </c>
      <c r="AJ85" s="122" t="e">
        <f ca="1">IF(tbl_coded[[#This Row],[ISIN]]="","",IF(OR(_xll.BDP(_xll.BDP(tbl_coded[[#This Row],[ISIN]]&amp;" Corp", "ISSUER_EQUITY_TICKER")&amp;" Equity",AJ$1)="#N/A N/A"),"--",_xll.BDP(_xll.BDP(tbl_coded[[#This Row],[ISIN]]&amp;" Corp", "ISSUER_EQUITY_TICKER")&amp;" Equity",AJ$1)))</f>
        <v>#NAME?</v>
      </c>
      <c r="AK8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24" t="e">
        <f ca="1">IF(tbl_coded[[#This Row],[ISIN]]="","",IF(OR(_xll.BDP(_xll.BDP(tbl_coded[[#This Row],[ISIN]]&amp;" Corp", "ISSUER_EQUITY_TICKER")&amp;" Equity",AL$1)="#N/A N/A"),"--",_xll.BDP(_xll.BDP(tbl_coded[[#This Row],[ISIN]]&amp;" Corp", "ISSUER_EQUITY_TICKER")&amp;" Equity",AL$1)))</f>
        <v>#NAME?</v>
      </c>
      <c r="AM85" s="124" t="e">
        <f ca="1">IF(tbl_coded[[#This Row],[ISIN]]="","",IF(_xll.BDS($B85&amp;" Corp",AM$1)="#N/A Field Not Applicable","",_xll.BDS($B85&amp;" Corp",AM$1)))</f>
        <v>#NAME?</v>
      </c>
      <c r="AN85" s="124" t="e">
        <f ca="1">IF(tbl_coded[[#This Row],[ISIN]]="","",IF(_xll.BDP(tbl_coded[[#This Row],[KPW Provider BBID]]&amp;" CompanyID","NAME")="#N/A Invalid Security","",_xll.BDP(tbl_coded[[#This Row],[KPW Provider BBID]]&amp;" CompanyID","NAME")))</f>
        <v>#NAME?</v>
      </c>
      <c r="AO85" s="124" t="e">
        <f ca="1">IF(tbl_coded[[#This Row],[ISIN]]="","",IF(_xll.BDP(tbl_coded[[#This Row],[KPW Provider BBID]]&amp;" CompanyID",$AO$1)="#N/A Invalid Security","--",IF(_xll.BDP(tbl_coded[[#This Row],[KPW Provider BBID]]&amp;" CompanyID",$AO$1)="#N/A N/A","--",_xll.BDP(tbl_coded[[#This Row],[KPW Provider BBID]]&amp;" CompanyID",$AO$1))))</f>
        <v>#NAME?</v>
      </c>
      <c r="AP85" s="124" t="e">
        <f ca="1">IF(tbl_coded[[#This Row],[ISIN]]="","",IF(_xll.BDP(tbl_coded[[#This Row],[KPW Provider BBID]]&amp;" CompanyID",$AP$1)="#N/A Invalid Security","--",IF(_xll.BDP(tbl_coded[[#This Row],[KPW Provider BBID]]&amp;" CompanyID",$AP$1)="#N/A N/A","--",_xll.BDP(tbl_coded[[#This Row],[KPW Provider BBID]]&amp;" CompanyID",$AP$1))))</f>
        <v>#NAME?</v>
      </c>
      <c r="AQ85" s="124" t="e">
        <f ca="1">IF(tbl_coded[[#This Row],[ISIN]]="","",IF(_xll.BDP(tbl_coded[[#This Row],[KPW Provider BBID]]&amp;" CompanyID",$AQ$1)="#N/A Invalid Security","--",IF(_xll.BDP(tbl_coded[[#This Row],[KPW Provider BBID]]&amp;" CompanyID",$AQ$1)="#N/A N/A","--",_xll.BDP(tbl_coded[[#This Row],[KPW Provider BBID]]&amp;" CompanyID",$AQ$1))))</f>
        <v>#NAME?</v>
      </c>
      <c r="AR85" s="124" t="e">
        <f ca="1">IF(tbl_coded[[#This Row],[ISIN]]="","",tbl_coded[[#This Row],[穆迪KPW评级]]&amp;"/"&amp;tbl_coded[[#This Row],[SPKPW评级]]&amp;"/"&amp;tbl_coded[[#This Row],[FITCHKPW评级]])</f>
        <v>#NAME?</v>
      </c>
      <c r="AS85" s="124" t="e">
        <f ca="1">IF(tbl_coded[[#This Row],[ISIN]]="","",IF(OR(_xll.BDP($B85&amp;" Corp",AS$1)="#N/A N/A"),"--",_xll.BDP($B85&amp;" Corp",AS$1)))</f>
        <v>#NAME?</v>
      </c>
      <c r="AT85" s="124" t="e">
        <f ca="1">IF(tbl_coded[[#This Row],[ISIN]]="","",IF(_xll.BDS($B85&amp;" Corp",AT$1)="#N/A Field Not Applicable","",_xll.BDS($B85&amp;" Corp",AT$1)))</f>
        <v>#NAME?</v>
      </c>
      <c r="AU85" s="124" t="e">
        <f ca="1">IF(tbl_coded[[#This Row],[SBLC Provider BBID]]="","",_xll.BDP(tbl_coded[[#This Row],[SBLC Provider BBID]]&amp;" CompanyID","NAME"))</f>
        <v>#NAME?</v>
      </c>
      <c r="AV85" s="124" t="e">
        <f ca="1">IF(tbl_coded[[#This Row],[ISIN]]="","",IF(OR(_xll.BDP($B85&amp;" Corp",AV$1)="#N/A N/A"),"--",TEXT(_xll.BDP($B85&amp;" Corp",AV$1),"yyyy/mm/dd")))</f>
        <v>#NAME?</v>
      </c>
      <c r="AW85" s="124" t="e">
        <f ca="1">IF(tbl_coded[[#This Row],[ISIN]]="","",IF(OR(_xll.BDP($B85&amp;" Corp",AW$1)="#N/A N/A"),"--",TEXT(_xll.BDP($B85&amp;" Corp",AW$1),"yyyy/mm/dd")))</f>
        <v>#NAME?</v>
      </c>
      <c r="AX85" s="124" t="e">
        <f ca="1">IF(tbl_coded[[#This Row],[ISIN]]="","",IF(OR(_xll.BDP($B85&amp;" Corp",AX$1)="#N/A N/A"),"--",TEXT(_xll.BDP($B85&amp;" Corp",AX$1),"yyyy/mm/dd")))</f>
        <v>#NAME?</v>
      </c>
      <c r="AY85" s="124" t="e">
        <f ca="1">IF(tbl_coded[[#This Row],[ISIN]]="","",IF(OR(_xll.BDP($B85&amp;" Corp",AY$1)="#N/A Field Not Applicable"),"--",TEXT(_xll.BDP($B85&amp;" Corp",AY$1),"yyyy/mm/dd")))</f>
        <v>#NAME?</v>
      </c>
      <c r="AZ85" s="124" t="e">
        <f ca="1">IF(tbl_coded[[#This Row],[ISIN]]="","",IF(OR(_xll.BDP($B85&amp;" Corp",AZ$1)="#N/A N/A"),"--",_xll.BDP($B85&amp;" Corp",AZ$1)))</f>
        <v>#NAME?</v>
      </c>
      <c r="BA85" s="124" t="e">
        <f ca="1">IF(tbl_coded[[#This Row],[ISIN]]="","",IF(OR(_xll.BDP($B85&amp;" Corp",BA$1)="#N/A N/A"),"--",_xll.BDP($B85&amp;" Corp",BA$1)))</f>
        <v>#NAME?</v>
      </c>
      <c r="BB85" s="124" t="e">
        <f ca="1">IF(tbl_coded[[#This Row],[ISIN]]="","",IF(OR(_xll.BDP($B85&amp;" Corp",BB$1)="#N/A N/A"),"--",_xll.BDP($B85&amp;" Corp",BB$1)))</f>
        <v>#NAME?</v>
      </c>
      <c r="BC85" s="124" t="e">
        <f ca="1">IF(tbl_coded[[#This Row],[ISIN]]="","",IF(OR(_xll.BDP($B85&amp;" Corp",BC$1)="#N/A Field Not Applicable"),"--",_xll.BDP($B85&amp;" Corp",BC$1)))</f>
        <v>#NAME?</v>
      </c>
      <c r="BD85" s="124" t="e">
        <f ca="1">IF(tbl_coded[[#This Row],[ISIN]]="","",IF(OR(_xll.BDP($B85&amp;" Corp",BD$1)="#N/A Field Not Applicable"),"--",_xll.BDP($B85&amp;" Corp",BD$1)))</f>
        <v>#NAME?</v>
      </c>
      <c r="BE85" s="124" t="e">
        <f ca="1">IF(tbl_coded[[#This Row],[ISIN]]="","",IF(OR(_xll.BDP($B85&amp;" Corp",BE$1)="#N/A Field Not Applicable"),"--",_xll.BDP($B85&amp;" Corp",BE$1)))</f>
        <v>#NAME?</v>
      </c>
      <c r="BF85" s="124" t="e">
        <f ca="1">IF(tbl_coded[[#This Row],[ISIN]]="","",IF(OR(_xll.BDP($B85&amp;" Corp",BF$1)="#N/A Field Not Applicable"),"--",_xll.BDP($B85&amp;" Corp",BF$1)))</f>
        <v>#NAME?</v>
      </c>
      <c r="BG85" s="124" t="e">
        <f ca="1">IF(tbl_coded[[#This Row],[ISIN]]="","",IF(OR(_xll.BDP($B85&amp;" Corp",BG$1)="#N/A Field Not Applicable"),"--",IF(_xll.BDP($B85&amp;" Corp",BG$1)="#N/A N/A","N",_xll.BDP($B85&amp;" Corp",BG$1))))</f>
        <v>#NAME?</v>
      </c>
      <c r="BH85" s="124" t="e">
        <f ca="1">IF(tbl_coded[[#This Row],[ISIN]]="","",IF(OR(_xll.BDP($B85&amp;" Corp",BH$1)="#N/A N/A"),"",_xll.BDP($B85&amp;" Corp",BH$1)))</f>
        <v>#NAME?</v>
      </c>
      <c r="BI85" s="124" t="e">
        <f ca="1">IF(tbl_coded[[#This Row],[ISIN]]="","",IF(OR(tbl_coded[[#This Row],[Parent company tiker]]=""),"",IF(_xll.BDP(tbl_coded[[#This Row],[Parent company tiker]]&amp;" Equity",BI$1)="#N/A N/A","--",_xll.BDP(tbl_coded[[#This Row],[Parent company tiker]]&amp;" Equity",BI$1))))</f>
        <v>#NAME?</v>
      </c>
      <c r="BJ85" s="124" t="e">
        <f ca="1">IF(tbl_coded[[#This Row],[ISIN]]="","",IF(OR(tbl_coded[[#This Row],[Parent company tiker]]=""),"",IF(_xll.BDP(tbl_coded[[#This Row],[Parent company tiker]]&amp;" Equity",BJ$1)="#N/A N/A","--",_xll.BDP(tbl_coded[[#This Row],[Parent company tiker]]&amp;" Equity",BJ$1))))</f>
        <v>#NAME?</v>
      </c>
      <c r="BK85" s="124" t="e">
        <f ca="1">IF(tbl_coded[[#This Row],[ISIN]]="","",IF(OR(tbl_coded[[#This Row],[Parent company tiker]]=""),"",IF(_xll.BDP(tbl_coded[[#This Row],[Parent company tiker]]&amp;" Equity",BK$1)="#N/A N/A","--",_xll.BDP(tbl_coded[[#This Row],[Parent company tiker]]&amp;" Equity",BK$1))))</f>
        <v>#NAME?</v>
      </c>
      <c r="BL85" s="124" t="e">
        <f ca="1">IF(tbl_coded[[#This Row],[ISIN]]="","",IF(OR(tbl_coded[[#This Row],[Parent company tiker]]=""),"",IF(_xll.BDP(tbl_coded[[#This Row],[Parent company tiker]]&amp;" Equity",BL$1)="#N/A N/A","--",_xll.BDP(tbl_coded[[#This Row],[Parent company tiker]]&amp;" Equity",BL$1))))</f>
        <v>#NAME?</v>
      </c>
      <c r="BM8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5" s="124" t="e">
        <f ca="1">IF(tbl_coded[[#This Row],[Column9]]&lt;&gt;"--",tbl_coded[[#This Row],[G''tor rating]],IF(tbl_coded[[#This Row],[KPW Name]]&lt;&gt;"",tbl_coded[[#This Row],[KPW Rating]],IF(tbl_coded[[#This Row],[Parent company tiker]]&lt;&gt;"",tbl_coded[[#This Row],[parent评级]],tbl_coded[[#This Row],[Issuer rating]])))</f>
        <v>#NAME?</v>
      </c>
      <c r="BO85" s="159" t="str">
        <f ca="1">IFERROR(IF(tbl_coded[[#This Row],[GREEN]]="Y","GREEN",IF(tbl_coded[[#This Row],[SUSTAINABLE]]="Y","SUSTAINABLE",IF(tbl_coded[[#This Row],[SOCIAL]]="Y","SOCIAL",IF(tbl_coded[[#This Row],[Sustainable linked]]="Y","SUSTAINABLE LINKED"," ")))),"")</f>
        <v/>
      </c>
    </row>
    <row r="86" spans="1:67" ht="15" customHeight="1">
      <c r="A86" s="119">
        <v>84</v>
      </c>
      <c r="B86" s="120" t="str">
        <f>IF(美元债一级!$C$4:$C$1048576&lt;&gt;"",美元债一级!C87,"")</f>
        <v>XS2663022239</v>
      </c>
      <c r="C86" s="124" t="e">
        <f ca="1">IF(tbl_coded[[#This Row],[ISIN]]="","",IF(tbl_coded[[#This Row],[Index]]&gt;$A$1,"",IF(_xll.BDP($B86&amp;" Corp",C$1)="#N/A N/A","",_xll.BDP($B86&amp;" Corp",C$1))))</f>
        <v>#NAME?</v>
      </c>
      <c r="D86" s="124" t="e">
        <f ca="1">IF(tbl_coded[[#This Row],[ISIN]]="","",IF(_xll.BDP($B86&amp;" Corp",D$1)="#N/A N/A","",_xll.BDP($B86&amp;" Corp",D$1)))</f>
        <v>#NAME?</v>
      </c>
      <c r="E86" s="124" t="e">
        <f ca="1">IF(tbl_coded[[#This Row],[ISIN]]="","",IF(_xll.BDP($B86&amp;" Corp",E$1)="#N/A N/A","--",_xll.BDP($B86&amp;" Corp",E$1)))</f>
        <v>#NAME?</v>
      </c>
      <c r="F86" s="124" t="e">
        <f ca="1">IF(tbl_coded[[#This Row],[ISIN]]="","",IF(_xll.BDS($B86&amp;" Corp",F$1)="#N/A Field Not Applicable","",_xll.BDS($B86&amp;" Corp",F$1)))</f>
        <v>#NAME?</v>
      </c>
      <c r="G86" s="124" t="e">
        <f ca="1">IF(tbl_coded[[#This Row],[ISIN]]="","",IF(_xll.BDP($F86&amp;" CompanyID",G$1)="#N/A Invalid Security","",_xll.BDP($F86&amp;" CompanyID",G$1)))</f>
        <v>#NAME?</v>
      </c>
      <c r="H86" s="124" t="e">
        <f ca="1">IF(tbl_coded[[#This Row],[ISIN]]="","",IF(_xll.BDP($B86&amp;" Corp",H$1)="#N/A N/A","--",_xll.BDP($B86&amp;" Corp",H$1)))</f>
        <v>#NAME?</v>
      </c>
      <c r="I86" s="124" t="e">
        <f ca="1">IF(tbl_coded[[#This Row],[ISIN]]="","",IF(_xll.BDP($B86&amp;" Corp",I$1)="#N/A N/A","--",_xll.BDP($B86&amp;" Corp",I$1)))</f>
        <v>#NAME?</v>
      </c>
      <c r="J86" s="124" t="e">
        <f ca="1">IF(tbl_coded[[#This Row],[ISIN]]="","",IF(_xll.BDP($B86&amp;" Corp",J$1)="#N/A N/A","--",_xll.BDP($B86&amp;" Corp",J$1)))</f>
        <v>#NAME?</v>
      </c>
      <c r="K86" s="124" t="e">
        <f ca="1">IF(tbl_coded[[#This Row],[ISIN]]="","",IF(_xll.BDP($B86&amp;" Corp",K$1)="#N/A N/A","--",_xll.BDP($B86&amp;" Corp",K$1)))</f>
        <v>#NAME?</v>
      </c>
      <c r="L86" s="124" t="e">
        <f ca="1">IF(tbl_coded[[#This Row],[ISIN]]="","",IF(_xll.BDP($B86&amp;" Corp",L$1)="#N/A N/A","--",_xll.BDP($B86&amp;" Corp",L$1)))</f>
        <v>#NAME?</v>
      </c>
      <c r="M86" s="124" t="e">
        <f ca="1">IF(tbl_coded[[#This Row],[ISIN]]="","",IF(_xll.BDP($B86&amp;" Corp",M$1)="#N/A N/A","--",_xll.BDP($B86&amp;" Corp",M$1)))</f>
        <v>#NAME?</v>
      </c>
      <c r="N86" s="124" t="e">
        <f ca="1">IF(tbl_coded[[#This Row],[ISIN]]="","",IF(_xll.BDP($B86&amp;" Corp",N$1)="#N/A N/A","--",_xll.BDP($B86&amp;" Corp",N$1)))</f>
        <v>#NAME?</v>
      </c>
      <c r="O86" s="124" t="e">
        <f ca="1">IF(tbl_coded[[#This Row],[ISIN]]="","",IF(_xll.BDP($B86&amp;" Corp",O$1)="#N/A N/A","--",_xll.BDP($B86&amp;" Corp",O$1)))</f>
        <v>#NAME?</v>
      </c>
      <c r="P86" s="124" t="e">
        <f ca="1">IF(tbl_coded[[#This Row],[ISIN]]="","",IF(_xll.BDP($B86&amp;" Corp",P$1)="#N/A N/A","--",_xll.BDP($B86&amp;" Corp",P$1)))</f>
        <v>#NAME?</v>
      </c>
      <c r="Q8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6" s="124" t="e">
        <f ca="1">IF(tbl_coded[[#This Row],[ISIN]]="","",IF(OR(_xll.BDP($B86&amp;" Corp",R$1)="#N/A N/A",_xll.BDP($B86&amp;" Corp",R$1)="#N/A Invalid Security",_xll.BDP($B86&amp;" Corp",R$1)="#N/A Field Not Applicable"),"--",_xll.BDP($B86&amp;" Corp",R$1)))</f>
        <v>#NAME?</v>
      </c>
      <c r="S86" s="124" t="e">
        <f ca="1">IF(tbl_coded[[#This Row],[ISIN]]="","",IF(OR(_xll.BDP($R86&amp;" Equity",S$1)="#N/A N/A",_xll.BDP($R86&amp;" Equity",S$1)="#N/A Invalid Security"),"--",_xll.BDP($R86&amp;" Equity",S$1)))</f>
        <v>#NAME?</v>
      </c>
      <c r="T86" s="124" t="e">
        <f ca="1">IF(tbl_coded[[#This Row],[ISIN]]="","",IF(OR(_xll.BDP($R86&amp;" Equity",T$1)="#N/A N/A",_xll.BDP($R86&amp;" Equity",T$1)="#N/A Invalid Security"),"--",_xll.BDP($R86&amp;" Equity",T$1)))</f>
        <v>#NAME?</v>
      </c>
      <c r="U86" s="124" t="e">
        <f ca="1">IF(tbl_coded[[#This Row],[ISIN]]="","",IF(OR(_xll.BDP($R86&amp;" Equity",U$1)="#N/A N/A",_xll.BDP($R86&amp;" Equity",U$1)="#N/A Invalid Security"),"--",_xll.BDP($R86&amp;" Equity",U$1)))</f>
        <v>#NAME?</v>
      </c>
      <c r="V86" s="124" t="e">
        <f ca="1">IF(tbl_coded[[#This Row],[ISIN]]="","",IF(OR(_xll.BDP($R86&amp;" Equity",V$1)="#N/A N/A",_xll.BDP($R86&amp;" Equity",V$1)="#N/A Invalid Security"),"--",_xll.BDP($R86&amp;" Equity",V$1)))</f>
        <v>#NAME?</v>
      </c>
      <c r="W86" s="124" t="e">
        <f ca="1">IF(tbl_coded[[#This Row],[ISIN]]="","",IF(OR(_xll.BDP($R86&amp;" Equity",W$1)="#N/A N/A",_xll.BDP($R86&amp;" Equity",W$1)="#N/A Invalid Security"),"--",_xll.BDP($R86&amp;" Equity",W$1)))</f>
        <v>#NAME?</v>
      </c>
      <c r="X86" s="124" t="e">
        <f ca="1">IF(tbl_coded[[#This Row],[ISIN]]="","",IF(OR(_xll.BDP($R86&amp;" Equity",X$1)="#N/A N/A",_xll.BDP($R86&amp;" Equity",X$1)="#N/A Invalid Security"),"--",_xll.BDP($R86&amp;" Equity",X$1)))</f>
        <v>#NAME?</v>
      </c>
      <c r="Y8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6" s="124" t="str">
        <f ca="1">IF(tbl_coded[[#This Row],[ISIN]]="","",IF(ISNUMBER(_xll.BDP(B86&amp;" Corp",Z$1)),_xll.BDP(B86&amp;" Corp",Z$1),""))</f>
        <v/>
      </c>
      <c r="AA86" s="124" t="str">
        <f ca="1">IF(tbl_coded[[#This Row],[ISIN]]="","",IF(ISNUMBER(_xll.BDP(B86&amp;" Corp",AA$1)),_xll.BDP(B86&amp;" Corp",AA$1),""))</f>
        <v/>
      </c>
      <c r="AB86" s="124" t="str">
        <f ca="1">IF(tbl_coded[[#This Row],[ISIN]]="","",IF(ISNUMBER(_xll.BDP(B86&amp;" Corp",AB$1)),_xll.BDP(B86&amp;" Corp",AB$1),""))</f>
        <v/>
      </c>
      <c r="AC86" s="124" t="str">
        <f ca="1">IF(tbl_coded[[#This Row],[ISIN]]="","",IF(ISNUMBER(_xll.BDP(B86&amp;" Corp",AC$1)),_xll.BDP(B86&amp;" Corp",AC$1),""))</f>
        <v/>
      </c>
      <c r="AD86" s="124" t="e">
        <f ca="1">IF(tbl_coded[[#This Row],[ISIN]]="","",IF((_xll.BDP(B86&amp;" Corp",AD$1))="#N/A Field Not Applicable","",_xll.BDP(B86&amp;" Corp",AD$1)))</f>
        <v>#NAME?</v>
      </c>
      <c r="AE86" s="124" t="e">
        <f ca="1">IF(tbl_coded[[#This Row],[ISIN]]="","",IF((_xll.BDP(B86&amp;" Corp",AE$1))="#N/A N/A","--",_xll.BDP(B86&amp;" Corp",AE$1)))</f>
        <v>#NAME?</v>
      </c>
      <c r="AF86" s="124" t="e">
        <f ca="1">IF(tbl_coded[[#This Row],[ISIN]]="","",IF(IFERROR(MATCH(H86,rtg_num[Moody''s],0)&gt;10,0),"HY",IF(IFERROR(MATCH(I86,rtg_num[S&amp;P],0)&gt;10,0),"HY",IF(IFERROR(MATCH(J86,rtg_num[Fitch],0)&gt;10,0),"HY",IF(H86&amp;I86&amp;J86="------","NR",IF(IFERROR(FIND("#N/A",Coded!H86),0)&amp;IFERROR(FIND("#N/A",Coded!H86),0)&amp;IFERROR(FIND("#N/A",Coded!H86),0)&lt;&gt;"000",IF(INDEX(美元债一级!$O:$O,MATCH(tbl_coded[[#This Row],[ISIN]],美元债一级!$I:$I,0))="--/--/--","NR","IG"),"IG"))))))</f>
        <v>#NAME?</v>
      </c>
      <c r="AG8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6" s="125" t="e">
        <f ca="1">IF(tbl_coded[[#This Row],[ISIN]]="","",IF(_xll.BDP($B86&amp;" Corp",AI$1)="#N/A N/A","--",_xll.BDP($B86&amp;" Corp",AI$1)))</f>
        <v>#NAME?</v>
      </c>
      <c r="AJ86" s="122" t="e">
        <f ca="1">IF(tbl_coded[[#This Row],[ISIN]]="","",IF(OR(_xll.BDP(_xll.BDP(tbl_coded[[#This Row],[ISIN]]&amp;" Corp", "ISSUER_EQUITY_TICKER")&amp;" Equity",AJ$1)="#N/A N/A"),"--",_xll.BDP(_xll.BDP(tbl_coded[[#This Row],[ISIN]]&amp;" Corp", "ISSUER_EQUITY_TICKER")&amp;" Equity",AJ$1)))</f>
        <v>#NAME?</v>
      </c>
      <c r="AK8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24" t="e">
        <f ca="1">IF(tbl_coded[[#This Row],[ISIN]]="","",IF(OR(_xll.BDP(_xll.BDP(tbl_coded[[#This Row],[ISIN]]&amp;" Corp", "ISSUER_EQUITY_TICKER")&amp;" Equity",AL$1)="#N/A N/A"),"--",_xll.BDP(_xll.BDP(tbl_coded[[#This Row],[ISIN]]&amp;" Corp", "ISSUER_EQUITY_TICKER")&amp;" Equity",AL$1)))</f>
        <v>#NAME?</v>
      </c>
      <c r="AM86" s="124" t="e">
        <f ca="1">IF(tbl_coded[[#This Row],[ISIN]]="","",IF(_xll.BDS($B86&amp;" Corp",AM$1)="#N/A Field Not Applicable","",_xll.BDS($B86&amp;" Corp",AM$1)))</f>
        <v>#NAME?</v>
      </c>
      <c r="AN86" s="124" t="e">
        <f ca="1">IF(tbl_coded[[#This Row],[ISIN]]="","",IF(_xll.BDP(tbl_coded[[#This Row],[KPW Provider BBID]]&amp;" CompanyID","NAME")="#N/A Invalid Security","",_xll.BDP(tbl_coded[[#This Row],[KPW Provider BBID]]&amp;" CompanyID","NAME")))</f>
        <v>#NAME?</v>
      </c>
      <c r="AO86" s="124" t="e">
        <f ca="1">IF(tbl_coded[[#This Row],[ISIN]]="","",IF(_xll.BDP(tbl_coded[[#This Row],[KPW Provider BBID]]&amp;" CompanyID",$AO$1)="#N/A Invalid Security","--",IF(_xll.BDP(tbl_coded[[#This Row],[KPW Provider BBID]]&amp;" CompanyID",$AO$1)="#N/A N/A","--",_xll.BDP(tbl_coded[[#This Row],[KPW Provider BBID]]&amp;" CompanyID",$AO$1))))</f>
        <v>#NAME?</v>
      </c>
      <c r="AP86" s="124" t="e">
        <f ca="1">IF(tbl_coded[[#This Row],[ISIN]]="","",IF(_xll.BDP(tbl_coded[[#This Row],[KPW Provider BBID]]&amp;" CompanyID",$AP$1)="#N/A Invalid Security","--",IF(_xll.BDP(tbl_coded[[#This Row],[KPW Provider BBID]]&amp;" CompanyID",$AP$1)="#N/A N/A","--",_xll.BDP(tbl_coded[[#This Row],[KPW Provider BBID]]&amp;" CompanyID",$AP$1))))</f>
        <v>#NAME?</v>
      </c>
      <c r="AQ86" s="124" t="e">
        <f ca="1">IF(tbl_coded[[#This Row],[ISIN]]="","",IF(_xll.BDP(tbl_coded[[#This Row],[KPW Provider BBID]]&amp;" CompanyID",$AQ$1)="#N/A Invalid Security","--",IF(_xll.BDP(tbl_coded[[#This Row],[KPW Provider BBID]]&amp;" CompanyID",$AQ$1)="#N/A N/A","--",_xll.BDP(tbl_coded[[#This Row],[KPW Provider BBID]]&amp;" CompanyID",$AQ$1))))</f>
        <v>#NAME?</v>
      </c>
      <c r="AR86" s="124" t="e">
        <f ca="1">IF(tbl_coded[[#This Row],[ISIN]]="","",tbl_coded[[#This Row],[穆迪KPW评级]]&amp;"/"&amp;tbl_coded[[#This Row],[SPKPW评级]]&amp;"/"&amp;tbl_coded[[#This Row],[FITCHKPW评级]])</f>
        <v>#NAME?</v>
      </c>
      <c r="AS86" s="124" t="e">
        <f ca="1">IF(tbl_coded[[#This Row],[ISIN]]="","",IF(OR(_xll.BDP($B86&amp;" Corp",AS$1)="#N/A N/A"),"--",_xll.BDP($B86&amp;" Corp",AS$1)))</f>
        <v>#NAME?</v>
      </c>
      <c r="AT86" s="124" t="e">
        <f ca="1">IF(tbl_coded[[#This Row],[ISIN]]="","",IF(_xll.BDS($B86&amp;" Corp",AT$1)="#N/A Field Not Applicable","",_xll.BDS($B86&amp;" Corp",AT$1)))</f>
        <v>#NAME?</v>
      </c>
      <c r="AU86" s="124" t="e">
        <f ca="1">IF(tbl_coded[[#This Row],[SBLC Provider BBID]]="","",_xll.BDP(tbl_coded[[#This Row],[SBLC Provider BBID]]&amp;" CompanyID","NAME"))</f>
        <v>#NAME?</v>
      </c>
      <c r="AV86" s="124" t="e">
        <f ca="1">IF(tbl_coded[[#This Row],[ISIN]]="","",IF(OR(_xll.BDP($B86&amp;" Corp",AV$1)="#N/A N/A"),"--",TEXT(_xll.BDP($B86&amp;" Corp",AV$1),"yyyy/mm/dd")))</f>
        <v>#NAME?</v>
      </c>
      <c r="AW86" s="124" t="e">
        <f ca="1">IF(tbl_coded[[#This Row],[ISIN]]="","",IF(OR(_xll.BDP($B86&amp;" Corp",AW$1)="#N/A N/A"),"--",TEXT(_xll.BDP($B86&amp;" Corp",AW$1),"yyyy/mm/dd")))</f>
        <v>#NAME?</v>
      </c>
      <c r="AX86" s="124" t="e">
        <f ca="1">IF(tbl_coded[[#This Row],[ISIN]]="","",IF(OR(_xll.BDP($B86&amp;" Corp",AX$1)="#N/A N/A"),"--",TEXT(_xll.BDP($B86&amp;" Corp",AX$1),"yyyy/mm/dd")))</f>
        <v>#NAME?</v>
      </c>
      <c r="AY86" s="124" t="e">
        <f ca="1">IF(tbl_coded[[#This Row],[ISIN]]="","",IF(OR(_xll.BDP($B86&amp;" Corp",AY$1)="#N/A Field Not Applicable"),"--",TEXT(_xll.BDP($B86&amp;" Corp",AY$1),"yyyy/mm/dd")))</f>
        <v>#NAME?</v>
      </c>
      <c r="AZ86" s="124" t="e">
        <f ca="1">IF(tbl_coded[[#This Row],[ISIN]]="","",IF(OR(_xll.BDP($B86&amp;" Corp",AZ$1)="#N/A N/A"),"--",_xll.BDP($B86&amp;" Corp",AZ$1)))</f>
        <v>#NAME?</v>
      </c>
      <c r="BA86" s="124" t="e">
        <f ca="1">IF(tbl_coded[[#This Row],[ISIN]]="","",IF(OR(_xll.BDP($B86&amp;" Corp",BA$1)="#N/A N/A"),"--",_xll.BDP($B86&amp;" Corp",BA$1)))</f>
        <v>#NAME?</v>
      </c>
      <c r="BB86" s="124" t="e">
        <f ca="1">IF(tbl_coded[[#This Row],[ISIN]]="","",IF(OR(_xll.BDP($B86&amp;" Corp",BB$1)="#N/A N/A"),"--",_xll.BDP($B86&amp;" Corp",BB$1)))</f>
        <v>#NAME?</v>
      </c>
      <c r="BC86" s="124" t="e">
        <f ca="1">IF(tbl_coded[[#This Row],[ISIN]]="","",IF(OR(_xll.BDP($B86&amp;" Corp",BC$1)="#N/A Field Not Applicable"),"--",_xll.BDP($B86&amp;" Corp",BC$1)))</f>
        <v>#NAME?</v>
      </c>
      <c r="BD86" s="124" t="e">
        <f ca="1">IF(tbl_coded[[#This Row],[ISIN]]="","",IF(OR(_xll.BDP($B86&amp;" Corp",BD$1)="#N/A Field Not Applicable"),"--",_xll.BDP($B86&amp;" Corp",BD$1)))</f>
        <v>#NAME?</v>
      </c>
      <c r="BE86" s="124" t="e">
        <f ca="1">IF(tbl_coded[[#This Row],[ISIN]]="","",IF(OR(_xll.BDP($B86&amp;" Corp",BE$1)="#N/A Field Not Applicable"),"--",_xll.BDP($B86&amp;" Corp",BE$1)))</f>
        <v>#NAME?</v>
      </c>
      <c r="BF86" s="124" t="e">
        <f ca="1">IF(tbl_coded[[#This Row],[ISIN]]="","",IF(OR(_xll.BDP($B86&amp;" Corp",BF$1)="#N/A Field Not Applicable"),"--",_xll.BDP($B86&amp;" Corp",BF$1)))</f>
        <v>#NAME?</v>
      </c>
      <c r="BG86" s="124" t="e">
        <f ca="1">IF(tbl_coded[[#This Row],[ISIN]]="","",IF(OR(_xll.BDP($B86&amp;" Corp",BG$1)="#N/A Field Not Applicable"),"--",IF(_xll.BDP($B86&amp;" Corp",BG$1)="#N/A N/A","N",_xll.BDP($B86&amp;" Corp",BG$1))))</f>
        <v>#NAME?</v>
      </c>
      <c r="BH86" s="124" t="e">
        <f ca="1">IF(tbl_coded[[#This Row],[ISIN]]="","",IF(OR(_xll.BDP($B86&amp;" Corp",BH$1)="#N/A N/A"),"",_xll.BDP($B86&amp;" Corp",BH$1)))</f>
        <v>#NAME?</v>
      </c>
      <c r="BI86" s="124" t="e">
        <f ca="1">IF(tbl_coded[[#This Row],[ISIN]]="","",IF(OR(tbl_coded[[#This Row],[Parent company tiker]]=""),"",IF(_xll.BDP(tbl_coded[[#This Row],[Parent company tiker]]&amp;" Equity",BI$1)="#N/A N/A","--",_xll.BDP(tbl_coded[[#This Row],[Parent company tiker]]&amp;" Equity",BI$1))))</f>
        <v>#NAME?</v>
      </c>
      <c r="BJ86" s="124" t="e">
        <f ca="1">IF(tbl_coded[[#This Row],[ISIN]]="","",IF(OR(tbl_coded[[#This Row],[Parent company tiker]]=""),"",IF(_xll.BDP(tbl_coded[[#This Row],[Parent company tiker]]&amp;" Equity",BJ$1)="#N/A N/A","--",_xll.BDP(tbl_coded[[#This Row],[Parent company tiker]]&amp;" Equity",BJ$1))))</f>
        <v>#NAME?</v>
      </c>
      <c r="BK86" s="124" t="e">
        <f ca="1">IF(tbl_coded[[#This Row],[ISIN]]="","",IF(OR(tbl_coded[[#This Row],[Parent company tiker]]=""),"",IF(_xll.BDP(tbl_coded[[#This Row],[Parent company tiker]]&amp;" Equity",BK$1)="#N/A N/A","--",_xll.BDP(tbl_coded[[#This Row],[Parent company tiker]]&amp;" Equity",BK$1))))</f>
        <v>#NAME?</v>
      </c>
      <c r="BL86" s="124" t="e">
        <f ca="1">IF(tbl_coded[[#This Row],[ISIN]]="","",IF(OR(tbl_coded[[#This Row],[Parent company tiker]]=""),"",IF(_xll.BDP(tbl_coded[[#This Row],[Parent company tiker]]&amp;" Equity",BL$1)="#N/A N/A","--",_xll.BDP(tbl_coded[[#This Row],[Parent company tiker]]&amp;" Equity",BL$1))))</f>
        <v>#NAME?</v>
      </c>
      <c r="BM8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6" s="124" t="e">
        <f ca="1">IF(tbl_coded[[#This Row],[Column9]]&lt;&gt;"--",tbl_coded[[#This Row],[G''tor rating]],IF(tbl_coded[[#This Row],[KPW Name]]&lt;&gt;"",tbl_coded[[#This Row],[KPW Rating]],IF(tbl_coded[[#This Row],[Parent company tiker]]&lt;&gt;"",tbl_coded[[#This Row],[parent评级]],tbl_coded[[#This Row],[Issuer rating]])))</f>
        <v>#NAME?</v>
      </c>
      <c r="BO86" s="159" t="str">
        <f ca="1">IFERROR(IF(tbl_coded[[#This Row],[GREEN]]="Y","GREEN",IF(tbl_coded[[#This Row],[SUSTAINABLE]]="Y","SUSTAINABLE",IF(tbl_coded[[#This Row],[SOCIAL]]="Y","SOCIAL",IF(tbl_coded[[#This Row],[Sustainable linked]]="Y","SUSTAINABLE LINKED"," ")))),"")</f>
        <v/>
      </c>
    </row>
    <row r="87" spans="1:67" ht="15" customHeight="1">
      <c r="A87" s="119">
        <v>85</v>
      </c>
      <c r="B87" s="120" t="str">
        <f>IF(美元债一级!$C$4:$C$1048576&lt;&gt;"",美元债一级!C88,"")</f>
        <v>XS2662532493</v>
      </c>
      <c r="C87" s="124" t="e">
        <f ca="1">IF(tbl_coded[[#This Row],[ISIN]]="","",IF(tbl_coded[[#This Row],[Index]]&gt;$A$1,"",IF(_xll.BDP($B87&amp;" Corp",C$1)="#N/A N/A","",_xll.BDP($B87&amp;" Corp",C$1))))</f>
        <v>#NAME?</v>
      </c>
      <c r="D87" s="124" t="e">
        <f ca="1">IF(tbl_coded[[#This Row],[ISIN]]="","",IF(_xll.BDP($B87&amp;" Corp",D$1)="#N/A N/A","",_xll.BDP($B87&amp;" Corp",D$1)))</f>
        <v>#NAME?</v>
      </c>
      <c r="E87" s="124" t="e">
        <f ca="1">IF(tbl_coded[[#This Row],[ISIN]]="","",IF(_xll.BDP($B87&amp;" Corp",E$1)="#N/A N/A","--",_xll.BDP($B87&amp;" Corp",E$1)))</f>
        <v>#NAME?</v>
      </c>
      <c r="F87" s="124" t="e">
        <f ca="1">IF(tbl_coded[[#This Row],[ISIN]]="","",IF(_xll.BDS($B87&amp;" Corp",F$1)="#N/A Field Not Applicable","",_xll.BDS($B87&amp;" Corp",F$1)))</f>
        <v>#NAME?</v>
      </c>
      <c r="G87" s="124" t="e">
        <f ca="1">IF(tbl_coded[[#This Row],[ISIN]]="","",IF(_xll.BDP($F87&amp;" CompanyID",G$1)="#N/A Invalid Security","",_xll.BDP($F87&amp;" CompanyID",G$1)))</f>
        <v>#NAME?</v>
      </c>
      <c r="H87" s="124" t="e">
        <f ca="1">IF(tbl_coded[[#This Row],[ISIN]]="","",IF(_xll.BDP($B87&amp;" Corp",H$1)="#N/A N/A","--",_xll.BDP($B87&amp;" Corp",H$1)))</f>
        <v>#NAME?</v>
      </c>
      <c r="I87" s="124" t="e">
        <f ca="1">IF(tbl_coded[[#This Row],[ISIN]]="","",IF(_xll.BDP($B87&amp;" Corp",I$1)="#N/A N/A","--",_xll.BDP($B87&amp;" Corp",I$1)))</f>
        <v>#NAME?</v>
      </c>
      <c r="J87" s="124" t="e">
        <f ca="1">IF(tbl_coded[[#This Row],[ISIN]]="","",IF(_xll.BDP($B87&amp;" Corp",J$1)="#N/A N/A","--",_xll.BDP($B87&amp;" Corp",J$1)))</f>
        <v>#NAME?</v>
      </c>
      <c r="K87" s="124" t="e">
        <f ca="1">IF(tbl_coded[[#This Row],[ISIN]]="","",IF(_xll.BDP($B87&amp;" Corp",K$1)="#N/A N/A","--",_xll.BDP($B87&amp;" Corp",K$1)))</f>
        <v>#NAME?</v>
      </c>
      <c r="L87" s="124" t="e">
        <f ca="1">IF(tbl_coded[[#This Row],[ISIN]]="","",IF(_xll.BDP($B87&amp;" Corp",L$1)="#N/A N/A","--",_xll.BDP($B87&amp;" Corp",L$1)))</f>
        <v>#NAME?</v>
      </c>
      <c r="M87" s="124" t="e">
        <f ca="1">IF(tbl_coded[[#This Row],[ISIN]]="","",IF(_xll.BDP($B87&amp;" Corp",M$1)="#N/A N/A","--",_xll.BDP($B87&amp;" Corp",M$1)))</f>
        <v>#NAME?</v>
      </c>
      <c r="N87" s="124" t="e">
        <f ca="1">IF(tbl_coded[[#This Row],[ISIN]]="","",IF(_xll.BDP($B87&amp;" Corp",N$1)="#N/A N/A","--",_xll.BDP($B87&amp;" Corp",N$1)))</f>
        <v>#NAME?</v>
      </c>
      <c r="O87" s="124" t="e">
        <f ca="1">IF(tbl_coded[[#This Row],[ISIN]]="","",IF(_xll.BDP($B87&amp;" Corp",O$1)="#N/A N/A","--",_xll.BDP($B87&amp;" Corp",O$1)))</f>
        <v>#NAME?</v>
      </c>
      <c r="P87" s="124" t="e">
        <f ca="1">IF(tbl_coded[[#This Row],[ISIN]]="","",IF(_xll.BDP($B87&amp;" Corp",P$1)="#N/A N/A","--",_xll.BDP($B87&amp;" Corp",P$1)))</f>
        <v>#NAME?</v>
      </c>
      <c r="Q8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7" s="124" t="e">
        <f ca="1">IF(tbl_coded[[#This Row],[ISIN]]="","",IF(OR(_xll.BDP($B87&amp;" Corp",R$1)="#N/A N/A",_xll.BDP($B87&amp;" Corp",R$1)="#N/A Invalid Security",_xll.BDP($B87&amp;" Corp",R$1)="#N/A Field Not Applicable"),"--",_xll.BDP($B87&amp;" Corp",R$1)))</f>
        <v>#NAME?</v>
      </c>
      <c r="S87" s="124" t="e">
        <f ca="1">IF(tbl_coded[[#This Row],[ISIN]]="","",IF(OR(_xll.BDP($R87&amp;" Equity",S$1)="#N/A N/A",_xll.BDP($R87&amp;" Equity",S$1)="#N/A Invalid Security"),"--",_xll.BDP($R87&amp;" Equity",S$1)))</f>
        <v>#NAME?</v>
      </c>
      <c r="T87" s="124" t="e">
        <f ca="1">IF(tbl_coded[[#This Row],[ISIN]]="","",IF(OR(_xll.BDP($R87&amp;" Equity",T$1)="#N/A N/A",_xll.BDP($R87&amp;" Equity",T$1)="#N/A Invalid Security"),"--",_xll.BDP($R87&amp;" Equity",T$1)))</f>
        <v>#NAME?</v>
      </c>
      <c r="U87" s="124" t="e">
        <f ca="1">IF(tbl_coded[[#This Row],[ISIN]]="","",IF(OR(_xll.BDP($R87&amp;" Equity",U$1)="#N/A N/A",_xll.BDP($R87&amp;" Equity",U$1)="#N/A Invalid Security"),"--",_xll.BDP($R87&amp;" Equity",U$1)))</f>
        <v>#NAME?</v>
      </c>
      <c r="V87" s="124" t="e">
        <f ca="1">IF(tbl_coded[[#This Row],[ISIN]]="","",IF(OR(_xll.BDP($R87&amp;" Equity",V$1)="#N/A N/A",_xll.BDP($R87&amp;" Equity",V$1)="#N/A Invalid Security"),"--",_xll.BDP($R87&amp;" Equity",V$1)))</f>
        <v>#NAME?</v>
      </c>
      <c r="W87" s="124" t="e">
        <f ca="1">IF(tbl_coded[[#This Row],[ISIN]]="","",IF(OR(_xll.BDP($R87&amp;" Equity",W$1)="#N/A N/A",_xll.BDP($R87&amp;" Equity",W$1)="#N/A Invalid Security"),"--",_xll.BDP($R87&amp;" Equity",W$1)))</f>
        <v>#NAME?</v>
      </c>
      <c r="X87" s="124" t="e">
        <f ca="1">IF(tbl_coded[[#This Row],[ISIN]]="","",IF(OR(_xll.BDP($R87&amp;" Equity",X$1)="#N/A N/A",_xll.BDP($R87&amp;" Equity",X$1)="#N/A Invalid Security"),"--",_xll.BDP($R87&amp;" Equity",X$1)))</f>
        <v>#NAME?</v>
      </c>
      <c r="Y8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7" s="124" t="str">
        <f ca="1">IF(tbl_coded[[#This Row],[ISIN]]="","",IF(ISNUMBER(_xll.BDP(B87&amp;" Corp",Z$1)),_xll.BDP(B87&amp;" Corp",Z$1),""))</f>
        <v/>
      </c>
      <c r="AA87" s="124" t="str">
        <f ca="1">IF(tbl_coded[[#This Row],[ISIN]]="","",IF(ISNUMBER(_xll.BDP(B87&amp;" Corp",AA$1)),_xll.BDP(B87&amp;" Corp",AA$1),""))</f>
        <v/>
      </c>
      <c r="AB87" s="124" t="str">
        <f ca="1">IF(tbl_coded[[#This Row],[ISIN]]="","",IF(ISNUMBER(_xll.BDP(B87&amp;" Corp",AB$1)),_xll.BDP(B87&amp;" Corp",AB$1),""))</f>
        <v/>
      </c>
      <c r="AC87" s="124" t="str">
        <f ca="1">IF(tbl_coded[[#This Row],[ISIN]]="","",IF(ISNUMBER(_xll.BDP(B87&amp;" Corp",AC$1)),_xll.BDP(B87&amp;" Corp",AC$1),""))</f>
        <v/>
      </c>
      <c r="AD87" s="124" t="e">
        <f ca="1">IF(tbl_coded[[#This Row],[ISIN]]="","",IF((_xll.BDP(B87&amp;" Corp",AD$1))="#N/A Field Not Applicable","",_xll.BDP(B87&amp;" Corp",AD$1)))</f>
        <v>#NAME?</v>
      </c>
      <c r="AE87" s="124" t="e">
        <f ca="1">IF(tbl_coded[[#This Row],[ISIN]]="","",IF((_xll.BDP(B87&amp;" Corp",AE$1))="#N/A N/A","--",_xll.BDP(B87&amp;" Corp",AE$1)))</f>
        <v>#NAME?</v>
      </c>
      <c r="AF87" s="124" t="e">
        <f ca="1">IF(tbl_coded[[#This Row],[ISIN]]="","",IF(IFERROR(MATCH(H87,rtg_num[Moody''s],0)&gt;10,0),"HY",IF(IFERROR(MATCH(I87,rtg_num[S&amp;P],0)&gt;10,0),"HY",IF(IFERROR(MATCH(J87,rtg_num[Fitch],0)&gt;10,0),"HY",IF(H87&amp;I87&amp;J87="------","NR",IF(IFERROR(FIND("#N/A",Coded!H87),0)&amp;IFERROR(FIND("#N/A",Coded!H87),0)&amp;IFERROR(FIND("#N/A",Coded!H87),0)&lt;&gt;"000",IF(INDEX(美元债一级!$O:$O,MATCH(tbl_coded[[#This Row],[ISIN]],美元债一级!$I:$I,0))="--/--/--","NR","IG"),"IG"))))))</f>
        <v>#NAME?</v>
      </c>
      <c r="AG8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7" s="125" t="e">
        <f ca="1">IF(tbl_coded[[#This Row],[ISIN]]="","",IF(_xll.BDP($B87&amp;" Corp",AI$1)="#N/A N/A","--",_xll.BDP($B87&amp;" Corp",AI$1)))</f>
        <v>#NAME?</v>
      </c>
      <c r="AJ87" s="122" t="e">
        <f ca="1">IF(tbl_coded[[#This Row],[ISIN]]="","",IF(OR(_xll.BDP(_xll.BDP(tbl_coded[[#This Row],[ISIN]]&amp;" Corp", "ISSUER_EQUITY_TICKER")&amp;" Equity",AJ$1)="#N/A N/A"),"--",_xll.BDP(_xll.BDP(tbl_coded[[#This Row],[ISIN]]&amp;" Corp", "ISSUER_EQUITY_TICKER")&amp;" Equity",AJ$1)))</f>
        <v>#NAME?</v>
      </c>
      <c r="AK8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24" t="e">
        <f ca="1">IF(tbl_coded[[#This Row],[ISIN]]="","",IF(OR(_xll.BDP(_xll.BDP(tbl_coded[[#This Row],[ISIN]]&amp;" Corp", "ISSUER_EQUITY_TICKER")&amp;" Equity",AL$1)="#N/A N/A"),"--",_xll.BDP(_xll.BDP(tbl_coded[[#This Row],[ISIN]]&amp;" Corp", "ISSUER_EQUITY_TICKER")&amp;" Equity",AL$1)))</f>
        <v>#NAME?</v>
      </c>
      <c r="AM87" s="124" t="s">
        <v>447</v>
      </c>
      <c r="AN87" s="124" t="e">
        <f ca="1">IF(tbl_coded[[#This Row],[ISIN]]="","",IF(_xll.BDP(tbl_coded[[#This Row],[KPW Provider BBID]]&amp;" CompanyID","NAME")="#N/A Invalid Security","",_xll.BDP(tbl_coded[[#This Row],[KPW Provider BBID]]&amp;" CompanyID","NAME")))</f>
        <v>#NAME?</v>
      </c>
      <c r="AO87" s="124" t="e">
        <f ca="1">IF(tbl_coded[[#This Row],[ISIN]]="","",IF(_xll.BDP(tbl_coded[[#This Row],[KPW Provider BBID]]&amp;" CompanyID",$AO$1)="#N/A Invalid Security","--",IF(_xll.BDP(tbl_coded[[#This Row],[KPW Provider BBID]]&amp;" CompanyID",$AO$1)="#N/A N/A","--",_xll.BDP(tbl_coded[[#This Row],[KPW Provider BBID]]&amp;" CompanyID",$AO$1))))</f>
        <v>#NAME?</v>
      </c>
      <c r="AP87" s="124" t="e">
        <f ca="1">IF(tbl_coded[[#This Row],[ISIN]]="","",IF(_xll.BDP(tbl_coded[[#This Row],[KPW Provider BBID]]&amp;" CompanyID",$AP$1)="#N/A Invalid Security","--",IF(_xll.BDP(tbl_coded[[#This Row],[KPW Provider BBID]]&amp;" CompanyID",$AP$1)="#N/A N/A","--",_xll.BDP(tbl_coded[[#This Row],[KPW Provider BBID]]&amp;" CompanyID",$AP$1))))</f>
        <v>#NAME?</v>
      </c>
      <c r="AQ87" s="124" t="e">
        <f ca="1">IF(tbl_coded[[#This Row],[ISIN]]="","",IF(_xll.BDP(tbl_coded[[#This Row],[KPW Provider BBID]]&amp;" CompanyID",$AQ$1)="#N/A Invalid Security","--",IF(_xll.BDP(tbl_coded[[#This Row],[KPW Provider BBID]]&amp;" CompanyID",$AQ$1)="#N/A N/A","--",_xll.BDP(tbl_coded[[#This Row],[KPW Provider BBID]]&amp;" CompanyID",$AQ$1))))</f>
        <v>#NAME?</v>
      </c>
      <c r="AR87" s="124" t="e">
        <f ca="1">IF(tbl_coded[[#This Row],[ISIN]]="","",tbl_coded[[#This Row],[穆迪KPW评级]]&amp;"/"&amp;tbl_coded[[#This Row],[SPKPW评级]]&amp;"/"&amp;tbl_coded[[#This Row],[FITCHKPW评级]])</f>
        <v>#NAME?</v>
      </c>
      <c r="AS87" s="124" t="e">
        <f ca="1">IF(tbl_coded[[#This Row],[ISIN]]="","",IF(OR(_xll.BDP($B87&amp;" Corp",AS$1)="#N/A N/A"),"--",_xll.BDP($B87&amp;" Corp",AS$1)))</f>
        <v>#NAME?</v>
      </c>
      <c r="AT87" s="124" t="e">
        <f ca="1">IF(tbl_coded[[#This Row],[ISIN]]="","",IF(_xll.BDS($B87&amp;" Corp",AT$1)="#N/A Field Not Applicable","",_xll.BDS($B87&amp;" Corp",AT$1)))</f>
        <v>#NAME?</v>
      </c>
      <c r="AU87" s="124" t="e">
        <f ca="1">IF(tbl_coded[[#This Row],[SBLC Provider BBID]]="","",_xll.BDP(tbl_coded[[#This Row],[SBLC Provider BBID]]&amp;" CompanyID","NAME"))</f>
        <v>#NAME?</v>
      </c>
      <c r="AV87" s="124" t="e">
        <f ca="1">IF(tbl_coded[[#This Row],[ISIN]]="","",IF(OR(_xll.BDP($B87&amp;" Corp",AV$1)="#N/A N/A"),"--",TEXT(_xll.BDP($B87&amp;" Corp",AV$1),"yyyy/mm/dd")))</f>
        <v>#NAME?</v>
      </c>
      <c r="AW87" s="124" t="e">
        <f ca="1">IF(tbl_coded[[#This Row],[ISIN]]="","",IF(OR(_xll.BDP($B87&amp;" Corp",AW$1)="#N/A N/A"),"--",TEXT(_xll.BDP($B87&amp;" Corp",AW$1),"yyyy/mm/dd")))</f>
        <v>#NAME?</v>
      </c>
      <c r="AX87" s="124" t="e">
        <f ca="1">IF(tbl_coded[[#This Row],[ISIN]]="","",IF(OR(_xll.BDP($B87&amp;" Corp",AX$1)="#N/A N/A"),"--",TEXT(_xll.BDP($B87&amp;" Corp",AX$1),"yyyy/mm/dd")))</f>
        <v>#NAME?</v>
      </c>
      <c r="AY87" s="124" t="e">
        <f ca="1">IF(tbl_coded[[#This Row],[ISIN]]="","",IF(OR(_xll.BDP($B87&amp;" Corp",AY$1)="#N/A Field Not Applicable"),"--",TEXT(_xll.BDP($B87&amp;" Corp",AY$1),"yyyy/mm/dd")))</f>
        <v>#NAME?</v>
      </c>
      <c r="AZ87" s="124" t="e">
        <f ca="1">IF(tbl_coded[[#This Row],[ISIN]]="","",IF(OR(_xll.BDP($B87&amp;" Corp",AZ$1)="#N/A N/A"),"--",_xll.BDP($B87&amp;" Corp",AZ$1)))</f>
        <v>#NAME?</v>
      </c>
      <c r="BA87" s="124" t="e">
        <f ca="1">IF(tbl_coded[[#This Row],[ISIN]]="","",IF(OR(_xll.BDP($B87&amp;" Corp",BA$1)="#N/A N/A"),"--",_xll.BDP($B87&amp;" Corp",BA$1)))</f>
        <v>#NAME?</v>
      </c>
      <c r="BB87" s="124" t="e">
        <f ca="1">IF(tbl_coded[[#This Row],[ISIN]]="","",IF(OR(_xll.BDP($B87&amp;" Corp",BB$1)="#N/A N/A"),"--",_xll.BDP($B87&amp;" Corp",BB$1)))</f>
        <v>#NAME?</v>
      </c>
      <c r="BC87" s="124" t="e">
        <f ca="1">IF(tbl_coded[[#This Row],[ISIN]]="","",IF(OR(_xll.BDP($B87&amp;" Corp",BC$1)="#N/A Field Not Applicable"),"--",_xll.BDP($B87&amp;" Corp",BC$1)))</f>
        <v>#NAME?</v>
      </c>
      <c r="BD87" s="124" t="e">
        <f ca="1">IF(tbl_coded[[#This Row],[ISIN]]="","",IF(OR(_xll.BDP($B87&amp;" Corp",BD$1)="#N/A Field Not Applicable"),"--",_xll.BDP($B87&amp;" Corp",BD$1)))</f>
        <v>#NAME?</v>
      </c>
      <c r="BE87" s="124" t="e">
        <f ca="1">IF(tbl_coded[[#This Row],[ISIN]]="","",IF(OR(_xll.BDP($B87&amp;" Corp",BE$1)="#N/A Field Not Applicable"),"--",_xll.BDP($B87&amp;" Corp",BE$1)))</f>
        <v>#NAME?</v>
      </c>
      <c r="BF87" s="124" t="e">
        <f ca="1">IF(tbl_coded[[#This Row],[ISIN]]="","",IF(OR(_xll.BDP($B87&amp;" Corp",BF$1)="#N/A Field Not Applicable"),"--",_xll.BDP($B87&amp;" Corp",BF$1)))</f>
        <v>#NAME?</v>
      </c>
      <c r="BG87" s="124" t="e">
        <f ca="1">IF(tbl_coded[[#This Row],[ISIN]]="","",IF(OR(_xll.BDP($B87&amp;" Corp",BG$1)="#N/A Field Not Applicable"),"--",IF(_xll.BDP($B87&amp;" Corp",BG$1)="#N/A N/A","N",_xll.BDP($B87&amp;" Corp",BG$1))))</f>
        <v>#NAME?</v>
      </c>
      <c r="BH87" s="124" t="e">
        <f ca="1">IF(tbl_coded[[#This Row],[ISIN]]="","",IF(OR(_xll.BDP($B87&amp;" Corp",BH$1)="#N/A N/A"),"",_xll.BDP($B87&amp;" Corp",BH$1)))</f>
        <v>#NAME?</v>
      </c>
      <c r="BI87" s="124" t="e">
        <f ca="1">IF(tbl_coded[[#This Row],[ISIN]]="","",IF(OR(tbl_coded[[#This Row],[Parent company tiker]]=""),"",IF(_xll.BDP(tbl_coded[[#This Row],[Parent company tiker]]&amp;" Equity",BI$1)="#N/A N/A","--",_xll.BDP(tbl_coded[[#This Row],[Parent company tiker]]&amp;" Equity",BI$1))))</f>
        <v>#NAME?</v>
      </c>
      <c r="BJ87" s="124" t="e">
        <f ca="1">IF(tbl_coded[[#This Row],[ISIN]]="","",IF(OR(tbl_coded[[#This Row],[Parent company tiker]]=""),"",IF(_xll.BDP(tbl_coded[[#This Row],[Parent company tiker]]&amp;" Equity",BJ$1)="#N/A N/A","--",_xll.BDP(tbl_coded[[#This Row],[Parent company tiker]]&amp;" Equity",BJ$1))))</f>
        <v>#NAME?</v>
      </c>
      <c r="BK87" s="124" t="e">
        <f ca="1">IF(tbl_coded[[#This Row],[ISIN]]="","",IF(OR(tbl_coded[[#This Row],[Parent company tiker]]=""),"",IF(_xll.BDP(tbl_coded[[#This Row],[Parent company tiker]]&amp;" Equity",BK$1)="#N/A N/A","--",_xll.BDP(tbl_coded[[#This Row],[Parent company tiker]]&amp;" Equity",BK$1))))</f>
        <v>#NAME?</v>
      </c>
      <c r="BL87" s="124" t="e">
        <f ca="1">IF(tbl_coded[[#This Row],[ISIN]]="","",IF(OR(tbl_coded[[#This Row],[Parent company tiker]]=""),"",IF(_xll.BDP(tbl_coded[[#This Row],[Parent company tiker]]&amp;" Equity",BL$1)="#N/A N/A","--",_xll.BDP(tbl_coded[[#This Row],[Parent company tiker]]&amp;" Equity",BL$1))))</f>
        <v>#NAME?</v>
      </c>
      <c r="BM8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7" s="124" t="e">
        <f ca="1">IF(tbl_coded[[#This Row],[Column9]]&lt;&gt;"--",tbl_coded[[#This Row],[G''tor rating]],IF(tbl_coded[[#This Row],[KPW Name]]&lt;&gt;"",tbl_coded[[#This Row],[KPW Rating]],IF(tbl_coded[[#This Row],[Parent company tiker]]&lt;&gt;"",tbl_coded[[#This Row],[parent评级]],tbl_coded[[#This Row],[Issuer rating]])))</f>
        <v>#NAME?</v>
      </c>
      <c r="BO87" s="159" t="str">
        <f ca="1">IFERROR(IF(tbl_coded[[#This Row],[GREEN]]="Y","GREEN",IF(tbl_coded[[#This Row],[SUSTAINABLE]]="Y","SUSTAINABLE",IF(tbl_coded[[#This Row],[SOCIAL]]="Y","SOCIAL",IF(tbl_coded[[#This Row],[Sustainable linked]]="Y","SUSTAINABLE LINKED"," ")))),"")</f>
        <v/>
      </c>
    </row>
    <row r="88" spans="1:67" ht="15" customHeight="1">
      <c r="A88" s="119">
        <v>86</v>
      </c>
      <c r="B88" s="120" t="str">
        <f>IF(美元债一级!$C$4:$C$1048576&lt;&gt;"",美元债一级!C89,"")</f>
        <v>XS2662495600</v>
      </c>
      <c r="C88" s="122" t="e">
        <f ca="1">IF(tbl_coded[[#This Row],[ISIN]]="","",IF(tbl_coded[[#This Row],[Index]]&gt;$A$1,"",IF(_xll.BDP($B88&amp;" Corp",C$1)="#N/A N/A","",_xll.BDP($B88&amp;" Corp",C$1))))</f>
        <v>#NAME?</v>
      </c>
      <c r="D88" s="122" t="e">
        <f ca="1">IF(tbl_coded[[#This Row],[ISIN]]="","",IF(_xll.BDP($B88&amp;" Corp",D$1)="#N/A N/A","",_xll.BDP($B88&amp;" Corp",D$1)))</f>
        <v>#NAME?</v>
      </c>
      <c r="E88" s="122" t="e">
        <f ca="1">IF(tbl_coded[[#This Row],[ISIN]]="","",IF(_xll.BDP($B88&amp;" Corp",E$1)="#N/A N/A","--",_xll.BDP($B88&amp;" Corp",E$1)))</f>
        <v>#NAME?</v>
      </c>
      <c r="F88" s="122" t="e">
        <f ca="1">IF(tbl_coded[[#This Row],[ISIN]]="","",IF(_xll.BDS($B88&amp;" Corp",F$1)="#N/A Field Not Applicable","",_xll.BDS($B88&amp;" Corp",F$1)))</f>
        <v>#NAME?</v>
      </c>
      <c r="G88" s="122" t="e">
        <f ca="1">IF(tbl_coded[[#This Row],[ISIN]]="","",IF(_xll.BDP($F88&amp;" CompanyID",G$1)="#N/A Invalid Security","",_xll.BDP($F88&amp;" CompanyID",G$1)))</f>
        <v>#NAME?</v>
      </c>
      <c r="H88" s="122" t="e">
        <f ca="1">IF(tbl_coded[[#This Row],[ISIN]]="","",IF(_xll.BDP($B88&amp;" Corp",H$1)="#N/A N/A","--",_xll.BDP($B88&amp;" Corp",H$1)))</f>
        <v>#NAME?</v>
      </c>
      <c r="I88" s="122" t="e">
        <f ca="1">IF(tbl_coded[[#This Row],[ISIN]]="","",IF(_xll.BDP($B88&amp;" Corp",I$1)="#N/A N/A","--",_xll.BDP($B88&amp;" Corp",I$1)))</f>
        <v>#NAME?</v>
      </c>
      <c r="J88" s="122" t="e">
        <f ca="1">IF(tbl_coded[[#This Row],[ISIN]]="","",IF(_xll.BDP($B88&amp;" Corp",J$1)="#N/A N/A","--",_xll.BDP($B88&amp;" Corp",J$1)))</f>
        <v>#NAME?</v>
      </c>
      <c r="K88" s="122" t="e">
        <f ca="1">IF(tbl_coded[[#This Row],[ISIN]]="","",IF(_xll.BDP($B88&amp;" Corp",K$1)="#N/A N/A","--",_xll.BDP($B88&amp;" Corp",K$1)))</f>
        <v>#NAME?</v>
      </c>
      <c r="L88" s="122" t="e">
        <f ca="1">IF(tbl_coded[[#This Row],[ISIN]]="","",IF(_xll.BDP($B88&amp;" Corp",L$1)="#N/A N/A","--",_xll.BDP($B88&amp;" Corp",L$1)))</f>
        <v>#NAME?</v>
      </c>
      <c r="M88" s="122" t="e">
        <f ca="1">IF(tbl_coded[[#This Row],[ISIN]]="","",IF(_xll.BDP($B88&amp;" Corp",M$1)="#N/A N/A","--",_xll.BDP($B88&amp;" Corp",M$1)))</f>
        <v>#NAME?</v>
      </c>
      <c r="N88" s="122" t="e">
        <f ca="1">IF(tbl_coded[[#This Row],[ISIN]]="","",IF(_xll.BDP($B88&amp;" Corp",N$1)="#N/A N/A","--",_xll.BDP($B88&amp;" Corp",N$1)))</f>
        <v>#NAME?</v>
      </c>
      <c r="O88" s="122" t="e">
        <f ca="1">IF(tbl_coded[[#This Row],[ISIN]]="","",IF(_xll.BDP($B88&amp;" Corp",O$1)="#N/A N/A","--",_xll.BDP($B88&amp;" Corp",O$1)))</f>
        <v>#NAME?</v>
      </c>
      <c r="P88" s="122" t="e">
        <f ca="1">IF(tbl_coded[[#This Row],[ISIN]]="","",IF(_xll.BDP($B88&amp;" Corp",P$1)="#N/A N/A","--",_xll.BDP($B88&amp;" Corp",P$1)))</f>
        <v>#NAME?</v>
      </c>
      <c r="Q8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8" s="122" t="e">
        <f ca="1">IF(tbl_coded[[#This Row],[ISIN]]="","",IF(OR(_xll.BDP($B88&amp;" Corp",R$1)="#N/A N/A",_xll.BDP($B88&amp;" Corp",R$1)="#N/A Invalid Security",_xll.BDP($B88&amp;" Corp",R$1)="#N/A Field Not Applicable"),"--",_xll.BDP($B88&amp;" Corp",R$1)))</f>
        <v>#NAME?</v>
      </c>
      <c r="S88" s="122" t="e">
        <f ca="1">IF(tbl_coded[[#This Row],[ISIN]]="","",IF(OR(_xll.BDP($R88&amp;" Equity",S$1)="#N/A N/A",_xll.BDP($R88&amp;" Equity",S$1)="#N/A Invalid Security"),"--",_xll.BDP($R88&amp;" Equity",S$1)))</f>
        <v>#NAME?</v>
      </c>
      <c r="T88" s="122" t="e">
        <f ca="1">IF(tbl_coded[[#This Row],[ISIN]]="","",IF(OR(_xll.BDP($R88&amp;" Equity",T$1)="#N/A N/A",_xll.BDP($R88&amp;" Equity",T$1)="#N/A Invalid Security"),"--",_xll.BDP($R88&amp;" Equity",T$1)))</f>
        <v>#NAME?</v>
      </c>
      <c r="U88" s="122" t="e">
        <f ca="1">IF(tbl_coded[[#This Row],[ISIN]]="","",IF(OR(_xll.BDP($R88&amp;" Equity",U$1)="#N/A N/A",_xll.BDP($R88&amp;" Equity",U$1)="#N/A Invalid Security"),"--",_xll.BDP($R88&amp;" Equity",U$1)))</f>
        <v>#NAME?</v>
      </c>
      <c r="V88" s="122" t="e">
        <f ca="1">IF(tbl_coded[[#This Row],[ISIN]]="","",IF(OR(_xll.BDP($R88&amp;" Equity",V$1)="#N/A N/A",_xll.BDP($R88&amp;" Equity",V$1)="#N/A Invalid Security"),"--",_xll.BDP($R88&amp;" Equity",V$1)))</f>
        <v>#NAME?</v>
      </c>
      <c r="W88" s="122" t="e">
        <f ca="1">IF(tbl_coded[[#This Row],[ISIN]]="","",IF(OR(_xll.BDP($R88&amp;" Equity",W$1)="#N/A N/A",_xll.BDP($R88&amp;" Equity",W$1)="#N/A Invalid Security"),"--",_xll.BDP($R88&amp;" Equity",W$1)))</f>
        <v>#NAME?</v>
      </c>
      <c r="X88" s="122" t="e">
        <f ca="1">IF(tbl_coded[[#This Row],[ISIN]]="","",IF(OR(_xll.BDP($R88&amp;" Equity",X$1)="#N/A N/A",_xll.BDP($R88&amp;" Equity",X$1)="#N/A Invalid Security"),"--",_xll.BDP($R88&amp;" Equity",X$1)))</f>
        <v>#NAME?</v>
      </c>
      <c r="Y8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8" s="122" t="str">
        <f ca="1">IF(tbl_coded[[#This Row],[ISIN]]="","",IF(ISNUMBER(_xll.BDP(B88&amp;" Corp",Z$1)),_xll.BDP(B88&amp;" Corp",Z$1),""))</f>
        <v/>
      </c>
      <c r="AA88" s="122" t="str">
        <f ca="1">IF(tbl_coded[[#This Row],[ISIN]]="","",IF(ISNUMBER(_xll.BDP(B88&amp;" Corp",AA$1)),_xll.BDP(B88&amp;" Corp",AA$1),""))</f>
        <v/>
      </c>
      <c r="AB88" s="122" t="str">
        <f ca="1">IF(tbl_coded[[#This Row],[ISIN]]="","",IF(ISNUMBER(_xll.BDP(B88&amp;" Corp",AB$1)),_xll.BDP(B88&amp;" Corp",AB$1),""))</f>
        <v/>
      </c>
      <c r="AC88" s="122" t="str">
        <f ca="1">IF(tbl_coded[[#This Row],[ISIN]]="","",IF(ISNUMBER(_xll.BDP(B88&amp;" Corp",AC$1)),_xll.BDP(B88&amp;" Corp",AC$1),""))</f>
        <v/>
      </c>
      <c r="AD88" s="122" t="e">
        <f ca="1">IF(tbl_coded[[#This Row],[ISIN]]="","",IF((_xll.BDP(B88&amp;" Corp",AD$1))="#N/A Field Not Applicable","",_xll.BDP(B88&amp;" Corp",AD$1)))</f>
        <v>#NAME?</v>
      </c>
      <c r="AE88" s="122" t="e">
        <f ca="1">IF(tbl_coded[[#This Row],[ISIN]]="","",IF((_xll.BDP(B88&amp;" Corp",AE$1))="#N/A N/A","--",_xll.BDP(B88&amp;" Corp",AE$1)))</f>
        <v>#NAME?</v>
      </c>
      <c r="AF88" s="122" t="e">
        <f ca="1">IF(tbl_coded[[#This Row],[ISIN]]="","",IF(IFERROR(MATCH(H88,rtg_num[Moody''s],0)&gt;10,0),"HY",IF(IFERROR(MATCH(I88,rtg_num[S&amp;P],0)&gt;10,0),"HY",IF(IFERROR(MATCH(J88,rtg_num[Fitch],0)&gt;10,0),"HY",IF(H88&amp;I88&amp;J88="------","NR",IF(IFERROR(FIND("#N/A",Coded!H88),0)&amp;IFERROR(FIND("#N/A",Coded!H88),0)&amp;IFERROR(FIND("#N/A",Coded!H88),0)&lt;&gt;"000",IF(INDEX(美元债一级!$O:$O,MATCH(tbl_coded[[#This Row],[ISIN]],美元债一级!$I:$I,0))="--/--/--","NR","IG"),"IG"))))))</f>
        <v>#NAME?</v>
      </c>
      <c r="AG8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8" s="123" t="e">
        <f ca="1">IF(tbl_coded[[#This Row],[ISIN]]="","",IF(_xll.BDP($B88&amp;" Corp",AI$1)="#N/A N/A","--",_xll.BDP($B88&amp;" Corp",AI$1)))</f>
        <v>#NAME?</v>
      </c>
      <c r="AJ88" s="122" t="e">
        <f ca="1">IF(tbl_coded[[#This Row],[ISIN]]="","",IF(OR(_xll.BDP(_xll.BDP(tbl_coded[[#This Row],[ISIN]]&amp;" Corp", "ISSUER_EQUITY_TICKER")&amp;" Equity",AJ$1)="#N/A N/A"),"--",_xll.BDP(_xll.BDP(tbl_coded[[#This Row],[ISIN]]&amp;" Corp", "ISSUER_EQUITY_TICKER")&amp;" Equity",AJ$1)))</f>
        <v>#NAME?</v>
      </c>
      <c r="AK8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25" t="e">
        <f ca="1">IF(tbl_coded[[#This Row],[ISIN]]="","",IF(OR(_xll.BDP(_xll.BDP(tbl_coded[[#This Row],[ISIN]]&amp;" Corp", "ISSUER_EQUITY_TICKER")&amp;" Equity",AL$1)="#N/A N/A"),"--",_xll.BDP(_xll.BDP(tbl_coded[[#This Row],[ISIN]]&amp;" Corp", "ISSUER_EQUITY_TICKER")&amp;" Equity",AL$1)))</f>
        <v>#NAME?</v>
      </c>
      <c r="AM88" s="125" t="e">
        <f ca="1">IF(tbl_coded[[#This Row],[ISIN]]="","",IF(_xll.BDS($B88&amp;" Corp",AM$1)="#N/A Field Not Applicable","",_xll.BDS($B88&amp;" Corp",AM$1)))</f>
        <v>#NAME?</v>
      </c>
      <c r="AN88" s="125" t="e">
        <f ca="1">IF(tbl_coded[[#This Row],[ISIN]]="","",IF(_xll.BDP(tbl_coded[[#This Row],[KPW Provider BBID]]&amp;" CompanyID","NAME")="#N/A Invalid Security","",_xll.BDP(tbl_coded[[#This Row],[KPW Provider BBID]]&amp;" CompanyID","NAME")))</f>
        <v>#NAME?</v>
      </c>
      <c r="AO88" s="125" t="e">
        <f ca="1">IF(tbl_coded[[#This Row],[ISIN]]="","",IF(_xll.BDP(tbl_coded[[#This Row],[KPW Provider BBID]]&amp;" CompanyID",$AO$1)="#N/A Invalid Security","--",IF(_xll.BDP(tbl_coded[[#This Row],[KPW Provider BBID]]&amp;" CompanyID",$AO$1)="#N/A N/A","--",_xll.BDP(tbl_coded[[#This Row],[KPW Provider BBID]]&amp;" CompanyID",$AO$1))))</f>
        <v>#NAME?</v>
      </c>
      <c r="AP88" s="125" t="e">
        <f ca="1">IF(tbl_coded[[#This Row],[ISIN]]="","",IF(_xll.BDP(tbl_coded[[#This Row],[KPW Provider BBID]]&amp;" CompanyID",$AP$1)="#N/A Invalid Security","--",IF(_xll.BDP(tbl_coded[[#This Row],[KPW Provider BBID]]&amp;" CompanyID",$AP$1)="#N/A N/A","--",_xll.BDP(tbl_coded[[#This Row],[KPW Provider BBID]]&amp;" CompanyID",$AP$1))))</f>
        <v>#NAME?</v>
      </c>
      <c r="AQ88" s="125" t="e">
        <f ca="1">IF(tbl_coded[[#This Row],[ISIN]]="","",IF(_xll.BDP(tbl_coded[[#This Row],[KPW Provider BBID]]&amp;" CompanyID",$AQ$1)="#N/A Invalid Security","--",IF(_xll.BDP(tbl_coded[[#This Row],[KPW Provider BBID]]&amp;" CompanyID",$AQ$1)="#N/A N/A","--",_xll.BDP(tbl_coded[[#This Row],[KPW Provider BBID]]&amp;" CompanyID",$AQ$1))))</f>
        <v>#NAME?</v>
      </c>
      <c r="AR88" s="125" t="e">
        <f ca="1">IF(tbl_coded[[#This Row],[ISIN]]="","",tbl_coded[[#This Row],[穆迪KPW评级]]&amp;"/"&amp;tbl_coded[[#This Row],[SPKPW评级]]&amp;"/"&amp;tbl_coded[[#This Row],[FITCHKPW评级]])</f>
        <v>#NAME?</v>
      </c>
      <c r="AS88" s="125" t="e">
        <f ca="1">IF(tbl_coded[[#This Row],[ISIN]]="","",IF(OR(_xll.BDP($B88&amp;" Corp",AS$1)="#N/A N/A"),"--",_xll.BDP($B88&amp;" Corp",AS$1)))</f>
        <v>#NAME?</v>
      </c>
      <c r="AT88" s="125" t="e">
        <f ca="1">IF(tbl_coded[[#This Row],[ISIN]]="","",IF(_xll.BDS($B88&amp;" Corp",AT$1)="#N/A Field Not Applicable","",_xll.BDS($B88&amp;" Corp",AT$1)))</f>
        <v>#NAME?</v>
      </c>
      <c r="AU88" s="125" t="e">
        <f ca="1">IF(tbl_coded[[#This Row],[SBLC Provider BBID]]="","",_xll.BDP(tbl_coded[[#This Row],[SBLC Provider BBID]]&amp;" CompanyID","NAME"))</f>
        <v>#NAME?</v>
      </c>
      <c r="AV88" s="125" t="e">
        <f ca="1">IF(tbl_coded[[#This Row],[ISIN]]="","",IF(OR(_xll.BDP($B88&amp;" Corp",AV$1)="#N/A N/A"),"--",TEXT(_xll.BDP($B88&amp;" Corp",AV$1),"yyyy/mm/dd")))</f>
        <v>#NAME?</v>
      </c>
      <c r="AW88" s="125" t="e">
        <f ca="1">IF(tbl_coded[[#This Row],[ISIN]]="","",IF(OR(_xll.BDP($B88&amp;" Corp",AW$1)="#N/A N/A"),"--",TEXT(_xll.BDP($B88&amp;" Corp",AW$1),"yyyy/mm/dd")))</f>
        <v>#NAME?</v>
      </c>
      <c r="AX88" s="125" t="e">
        <f ca="1">IF(tbl_coded[[#This Row],[ISIN]]="","",IF(OR(_xll.BDP($B88&amp;" Corp",AX$1)="#N/A N/A"),"--",TEXT(_xll.BDP($B88&amp;" Corp",AX$1),"yyyy/mm/dd")))</f>
        <v>#NAME?</v>
      </c>
      <c r="AY88" s="125" t="e">
        <f ca="1">IF(tbl_coded[[#This Row],[ISIN]]="","",IF(OR(_xll.BDP($B88&amp;" Corp",AY$1)="#N/A Field Not Applicable"),"--",TEXT(_xll.BDP($B88&amp;" Corp",AY$1),"yyyy/mm/dd")))</f>
        <v>#NAME?</v>
      </c>
      <c r="AZ88" s="125" t="e">
        <f ca="1">IF(tbl_coded[[#This Row],[ISIN]]="","",IF(OR(_xll.BDP($B88&amp;" Corp",AZ$1)="#N/A N/A"),"--",_xll.BDP($B88&amp;" Corp",AZ$1)))</f>
        <v>#NAME?</v>
      </c>
      <c r="BA88" s="125" t="e">
        <f ca="1">IF(tbl_coded[[#This Row],[ISIN]]="","",IF(OR(_xll.BDP($B88&amp;" Corp",BA$1)="#N/A N/A"),"--",_xll.BDP($B88&amp;" Corp",BA$1)))</f>
        <v>#NAME?</v>
      </c>
      <c r="BB88" s="125" t="e">
        <f ca="1">IF(tbl_coded[[#This Row],[ISIN]]="","",IF(OR(_xll.BDP($B88&amp;" Corp",BB$1)="#N/A N/A"),"--",_xll.BDP($B88&amp;" Corp",BB$1)))</f>
        <v>#NAME?</v>
      </c>
      <c r="BC88" s="125" t="e">
        <f ca="1">IF(tbl_coded[[#This Row],[ISIN]]="","",IF(OR(_xll.BDP($B88&amp;" Corp",BC$1)="#N/A Field Not Applicable"),"--",_xll.BDP($B88&amp;" Corp",BC$1)))</f>
        <v>#NAME?</v>
      </c>
      <c r="BD88" s="125" t="e">
        <f ca="1">IF(tbl_coded[[#This Row],[ISIN]]="","",IF(OR(_xll.BDP($B88&amp;" Corp",BD$1)="#N/A Field Not Applicable"),"--",_xll.BDP($B88&amp;" Corp",BD$1)))</f>
        <v>#NAME?</v>
      </c>
      <c r="BE88" s="125" t="e">
        <f ca="1">IF(tbl_coded[[#This Row],[ISIN]]="","",IF(OR(_xll.BDP($B88&amp;" Corp",BE$1)="#N/A Field Not Applicable"),"--",_xll.BDP($B88&amp;" Corp",BE$1)))</f>
        <v>#NAME?</v>
      </c>
      <c r="BF88" s="125" t="e">
        <f ca="1">IF(tbl_coded[[#This Row],[ISIN]]="","",IF(OR(_xll.BDP($B88&amp;" Corp",BF$1)="#N/A Field Not Applicable"),"--",_xll.BDP($B88&amp;" Corp",BF$1)))</f>
        <v>#NAME?</v>
      </c>
      <c r="BG88" s="125" t="e">
        <f ca="1">IF(tbl_coded[[#This Row],[ISIN]]="","",IF(OR(_xll.BDP($B88&amp;" Corp",BG$1)="#N/A Field Not Applicable"),"--",IF(_xll.BDP($B88&amp;" Corp",BG$1)="#N/A N/A","N",_xll.BDP($B88&amp;" Corp",BG$1))))</f>
        <v>#NAME?</v>
      </c>
      <c r="BH88" s="125" t="e">
        <f ca="1">IF(tbl_coded[[#This Row],[ISIN]]="","",IF(OR(_xll.BDP($B88&amp;" Corp",BH$1)="#N/A N/A"),"",_xll.BDP($B88&amp;" Corp",BH$1)))</f>
        <v>#NAME?</v>
      </c>
      <c r="BI88" s="125" t="e">
        <f ca="1">IF(tbl_coded[[#This Row],[ISIN]]="","",IF(OR(tbl_coded[[#This Row],[Parent company tiker]]=""),"",IF(_xll.BDP(tbl_coded[[#This Row],[Parent company tiker]]&amp;" Equity",BI$1)="#N/A N/A","--",_xll.BDP(tbl_coded[[#This Row],[Parent company tiker]]&amp;" Equity",BI$1))))</f>
        <v>#NAME?</v>
      </c>
      <c r="BJ88" s="125" t="e">
        <f ca="1">IF(tbl_coded[[#This Row],[ISIN]]="","",IF(OR(tbl_coded[[#This Row],[Parent company tiker]]=""),"",IF(_xll.BDP(tbl_coded[[#This Row],[Parent company tiker]]&amp;" Equity",BJ$1)="#N/A N/A","--",_xll.BDP(tbl_coded[[#This Row],[Parent company tiker]]&amp;" Equity",BJ$1))))</f>
        <v>#NAME?</v>
      </c>
      <c r="BK88" s="125" t="e">
        <f ca="1">IF(tbl_coded[[#This Row],[ISIN]]="","",IF(OR(tbl_coded[[#This Row],[Parent company tiker]]=""),"",IF(_xll.BDP(tbl_coded[[#This Row],[Parent company tiker]]&amp;" Equity",BK$1)="#N/A N/A","--",_xll.BDP(tbl_coded[[#This Row],[Parent company tiker]]&amp;" Equity",BK$1))))</f>
        <v>#NAME?</v>
      </c>
      <c r="BL88" s="125" t="e">
        <f ca="1">IF(tbl_coded[[#This Row],[ISIN]]="","",IF(OR(tbl_coded[[#This Row],[Parent company tiker]]=""),"",IF(_xll.BDP(tbl_coded[[#This Row],[Parent company tiker]]&amp;" Equity",BL$1)="#N/A N/A","--",_xll.BDP(tbl_coded[[#This Row],[Parent company tiker]]&amp;" Equity",BL$1))))</f>
        <v>#NAME?</v>
      </c>
      <c r="BM8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8" s="125" t="e">
        <f ca="1">IF(tbl_coded[[#This Row],[Column9]]&lt;&gt;"--",tbl_coded[[#This Row],[G''tor rating]],IF(tbl_coded[[#This Row],[KPW Name]]&lt;&gt;"",tbl_coded[[#This Row],[KPW Rating]],IF(tbl_coded[[#This Row],[Parent company tiker]]&lt;&gt;"",tbl_coded[[#This Row],[parent评级]],tbl_coded[[#This Row],[Issuer rating]])))</f>
        <v>#NAME?</v>
      </c>
      <c r="BO88" s="159" t="str">
        <f ca="1">IFERROR(IF(tbl_coded[[#This Row],[GREEN]]="Y","GREEN",IF(tbl_coded[[#This Row],[SUSTAINABLE]]="Y","SUSTAINABLE",IF(tbl_coded[[#This Row],[SOCIAL]]="Y","SOCIAL",IF(tbl_coded[[#This Row],[Sustainable linked]]="Y","SUSTAINABLE LINKED"," ")))),"")</f>
        <v/>
      </c>
    </row>
    <row r="89" spans="1:67" ht="15" customHeight="1">
      <c r="A89" s="119">
        <v>87</v>
      </c>
      <c r="B89" s="120" t="str">
        <f>IF(美元债一级!$C$4:$C$1048576&lt;&gt;"",美元债一级!C90,"")</f>
        <v>XS2662500029</v>
      </c>
      <c r="C89" s="122" t="e">
        <f ca="1">IF(tbl_coded[[#This Row],[ISIN]]="","",IF(tbl_coded[[#This Row],[Index]]&gt;$A$1,"",IF(_xll.BDP($B89&amp;" Corp",C$1)="#N/A N/A","",_xll.BDP($B89&amp;" Corp",C$1))))</f>
        <v>#NAME?</v>
      </c>
      <c r="D89" s="122" t="e">
        <f ca="1">IF(tbl_coded[[#This Row],[ISIN]]="","",IF(_xll.BDP($B89&amp;" Corp",D$1)="#N/A N/A","",_xll.BDP($B89&amp;" Corp",D$1)))</f>
        <v>#NAME?</v>
      </c>
      <c r="E89" s="122" t="e">
        <f ca="1">IF(tbl_coded[[#This Row],[ISIN]]="","",IF(_xll.BDP($B89&amp;" Corp",E$1)="#N/A N/A","--",_xll.BDP($B89&amp;" Corp",E$1)))</f>
        <v>#NAME?</v>
      </c>
      <c r="F89" s="122" t="e">
        <f ca="1">IF(tbl_coded[[#This Row],[ISIN]]="","",IF(_xll.BDS($B89&amp;" Corp",F$1)="#N/A Field Not Applicable","",_xll.BDS($B89&amp;" Corp",F$1)))</f>
        <v>#NAME?</v>
      </c>
      <c r="G89" s="122" t="e">
        <f ca="1">IF(tbl_coded[[#This Row],[ISIN]]="","",IF(_xll.BDP($F89&amp;" CompanyID",G$1)="#N/A Invalid Security","",_xll.BDP($F89&amp;" CompanyID",G$1)))</f>
        <v>#NAME?</v>
      </c>
      <c r="H89" s="122" t="e">
        <f ca="1">IF(tbl_coded[[#This Row],[ISIN]]="","",IF(_xll.BDP($B89&amp;" Corp",H$1)="#N/A N/A","--",_xll.BDP($B89&amp;" Corp",H$1)))</f>
        <v>#NAME?</v>
      </c>
      <c r="I89" s="122" t="e">
        <f ca="1">IF(tbl_coded[[#This Row],[ISIN]]="","",IF(_xll.BDP($B89&amp;" Corp",I$1)="#N/A N/A","--",_xll.BDP($B89&amp;" Corp",I$1)))</f>
        <v>#NAME?</v>
      </c>
      <c r="J89" s="122" t="e">
        <f ca="1">IF(tbl_coded[[#This Row],[ISIN]]="","",IF(_xll.BDP($B89&amp;" Corp",J$1)="#N/A N/A","--",_xll.BDP($B89&amp;" Corp",J$1)))</f>
        <v>#NAME?</v>
      </c>
      <c r="K89" s="122" t="e">
        <f ca="1">IF(tbl_coded[[#This Row],[ISIN]]="","",IF(_xll.BDP($B89&amp;" Corp",K$1)="#N/A N/A","--",_xll.BDP($B89&amp;" Corp",K$1)))</f>
        <v>#NAME?</v>
      </c>
      <c r="L89" s="122" t="e">
        <f ca="1">IF(tbl_coded[[#This Row],[ISIN]]="","",IF(_xll.BDP($B89&amp;" Corp",L$1)="#N/A N/A","--",_xll.BDP($B89&amp;" Corp",L$1)))</f>
        <v>#NAME?</v>
      </c>
      <c r="M89" s="122" t="e">
        <f ca="1">IF(tbl_coded[[#This Row],[ISIN]]="","",IF(_xll.BDP($B89&amp;" Corp",M$1)="#N/A N/A","--",_xll.BDP($B89&amp;" Corp",M$1)))</f>
        <v>#NAME?</v>
      </c>
      <c r="N89" s="122" t="e">
        <f ca="1">IF(tbl_coded[[#This Row],[ISIN]]="","",IF(_xll.BDP($B89&amp;" Corp",N$1)="#N/A N/A","--",_xll.BDP($B89&amp;" Corp",N$1)))</f>
        <v>#NAME?</v>
      </c>
      <c r="O89" s="122" t="e">
        <f ca="1">IF(tbl_coded[[#This Row],[ISIN]]="","",IF(_xll.BDP($B89&amp;" Corp",O$1)="#N/A N/A","--",_xll.BDP($B89&amp;" Corp",O$1)))</f>
        <v>#NAME?</v>
      </c>
      <c r="P89" s="122" t="e">
        <f ca="1">IF(tbl_coded[[#This Row],[ISIN]]="","",IF(_xll.BDP($B89&amp;" Corp",P$1)="#N/A N/A","--",_xll.BDP($B89&amp;" Corp",P$1)))</f>
        <v>#NAME?</v>
      </c>
      <c r="Q8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9" s="122" t="e">
        <f ca="1">IF(tbl_coded[[#This Row],[ISIN]]="","",IF(OR(_xll.BDP($B89&amp;" Corp",R$1)="#N/A N/A",_xll.BDP($B89&amp;" Corp",R$1)="#N/A Invalid Security",_xll.BDP($B89&amp;" Corp",R$1)="#N/A Field Not Applicable"),"--",_xll.BDP($B89&amp;" Corp",R$1)))</f>
        <v>#NAME?</v>
      </c>
      <c r="S89" s="122" t="e">
        <f ca="1">IF(tbl_coded[[#This Row],[ISIN]]="","",IF(OR(_xll.BDP($R89&amp;" Equity",S$1)="#N/A N/A",_xll.BDP($R89&amp;" Equity",S$1)="#N/A Invalid Security"),"--",_xll.BDP($R89&amp;" Equity",S$1)))</f>
        <v>#NAME?</v>
      </c>
      <c r="T89" s="122" t="e">
        <f ca="1">IF(tbl_coded[[#This Row],[ISIN]]="","",IF(OR(_xll.BDP($R89&amp;" Equity",T$1)="#N/A N/A",_xll.BDP($R89&amp;" Equity",T$1)="#N/A Invalid Security"),"--",_xll.BDP($R89&amp;" Equity",T$1)))</f>
        <v>#NAME?</v>
      </c>
      <c r="U89" s="122" t="e">
        <f ca="1">IF(tbl_coded[[#This Row],[ISIN]]="","",IF(OR(_xll.BDP($R89&amp;" Equity",U$1)="#N/A N/A",_xll.BDP($R89&amp;" Equity",U$1)="#N/A Invalid Security"),"--",_xll.BDP($R89&amp;" Equity",U$1)))</f>
        <v>#NAME?</v>
      </c>
      <c r="V89" s="122" t="e">
        <f ca="1">IF(tbl_coded[[#This Row],[ISIN]]="","",IF(OR(_xll.BDP($R89&amp;" Equity",V$1)="#N/A N/A",_xll.BDP($R89&amp;" Equity",V$1)="#N/A Invalid Security"),"--",_xll.BDP($R89&amp;" Equity",V$1)))</f>
        <v>#NAME?</v>
      </c>
      <c r="W89" s="122" t="e">
        <f ca="1">IF(tbl_coded[[#This Row],[ISIN]]="","",IF(OR(_xll.BDP($R89&amp;" Equity",W$1)="#N/A N/A",_xll.BDP($R89&amp;" Equity",W$1)="#N/A Invalid Security"),"--",_xll.BDP($R89&amp;" Equity",W$1)))</f>
        <v>#NAME?</v>
      </c>
      <c r="X89" s="122" t="e">
        <f ca="1">IF(tbl_coded[[#This Row],[ISIN]]="","",IF(OR(_xll.BDP($R89&amp;" Equity",X$1)="#N/A N/A",_xll.BDP($R89&amp;" Equity",X$1)="#N/A Invalid Security"),"--",_xll.BDP($R89&amp;" Equity",X$1)))</f>
        <v>#NAME?</v>
      </c>
      <c r="Y8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9" s="122" t="str">
        <f ca="1">IF(tbl_coded[[#This Row],[ISIN]]="","",IF(ISNUMBER(_xll.BDP(B89&amp;" Corp",Z$1)),_xll.BDP(B89&amp;" Corp",Z$1),""))</f>
        <v/>
      </c>
      <c r="AA89" s="122" t="str">
        <f ca="1">IF(tbl_coded[[#This Row],[ISIN]]="","",IF(ISNUMBER(_xll.BDP(B89&amp;" Corp",AA$1)),_xll.BDP(B89&amp;" Corp",AA$1),""))</f>
        <v/>
      </c>
      <c r="AB89" s="122" t="str">
        <f ca="1">IF(tbl_coded[[#This Row],[ISIN]]="","",IF(ISNUMBER(_xll.BDP(B89&amp;" Corp",AB$1)),_xll.BDP(B89&amp;" Corp",AB$1),""))</f>
        <v/>
      </c>
      <c r="AC89" s="122" t="str">
        <f ca="1">IF(tbl_coded[[#This Row],[ISIN]]="","",IF(ISNUMBER(_xll.BDP(B89&amp;" Corp",AC$1)),_xll.BDP(B89&amp;" Corp",AC$1),""))</f>
        <v/>
      </c>
      <c r="AD89" s="122" t="e">
        <f ca="1">IF(tbl_coded[[#This Row],[ISIN]]="","",IF((_xll.BDP(B89&amp;" Corp",AD$1))="#N/A Field Not Applicable","",_xll.BDP(B89&amp;" Corp",AD$1)))</f>
        <v>#NAME?</v>
      </c>
      <c r="AE89" s="122" t="e">
        <f ca="1">IF(tbl_coded[[#This Row],[ISIN]]="","",IF((_xll.BDP(B89&amp;" Corp",AE$1))="#N/A N/A","--",_xll.BDP(B89&amp;" Corp",AE$1)))</f>
        <v>#NAME?</v>
      </c>
      <c r="AF89" s="122" t="e">
        <f ca="1">IF(tbl_coded[[#This Row],[ISIN]]="","",IF(IFERROR(MATCH(H89,rtg_num[Moody''s],0)&gt;10,0),"HY",IF(IFERROR(MATCH(I89,rtg_num[S&amp;P],0)&gt;10,0),"HY",IF(IFERROR(MATCH(J89,rtg_num[Fitch],0)&gt;10,0),"HY",IF(H89&amp;I89&amp;J89="------","NR",IF(IFERROR(FIND("#N/A",Coded!H89),0)&amp;IFERROR(FIND("#N/A",Coded!H89),0)&amp;IFERROR(FIND("#N/A",Coded!H89),0)&lt;&gt;"000",IF(INDEX(美元债一级!$O:$O,MATCH(tbl_coded[[#This Row],[ISIN]],美元债一级!$I:$I,0))="--/--/--","NR","IG"),"IG"))))))</f>
        <v>#NAME?</v>
      </c>
      <c r="AG8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9" s="123" t="e">
        <f ca="1">IF(tbl_coded[[#This Row],[ISIN]]="","",IF(_xll.BDP($B89&amp;" Corp",AI$1)="#N/A N/A","--",_xll.BDP($B89&amp;" Corp",AI$1)))</f>
        <v>#NAME?</v>
      </c>
      <c r="AJ89" s="122" t="e">
        <f ca="1">IF(tbl_coded[[#This Row],[ISIN]]="","",IF(OR(_xll.BDP(_xll.BDP(tbl_coded[[#This Row],[ISIN]]&amp;" Corp", "ISSUER_EQUITY_TICKER")&amp;" Equity",AJ$1)="#N/A N/A"),"--",_xll.BDP(_xll.BDP(tbl_coded[[#This Row],[ISIN]]&amp;" Corp", "ISSUER_EQUITY_TICKER")&amp;" Equity",AJ$1)))</f>
        <v>#NAME?</v>
      </c>
      <c r="AK8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25" t="e">
        <f ca="1">IF(tbl_coded[[#This Row],[ISIN]]="","",IF(OR(_xll.BDP(_xll.BDP(tbl_coded[[#This Row],[ISIN]]&amp;" Corp", "ISSUER_EQUITY_TICKER")&amp;" Equity",AL$1)="#N/A N/A"),"--",_xll.BDP(_xll.BDP(tbl_coded[[#This Row],[ISIN]]&amp;" Corp", "ISSUER_EQUITY_TICKER")&amp;" Equity",AL$1)))</f>
        <v>#NAME?</v>
      </c>
      <c r="AM89" s="125" t="e">
        <f ca="1">IF(tbl_coded[[#This Row],[ISIN]]="","",IF(_xll.BDS($B89&amp;" Corp",AM$1)="#N/A Field Not Applicable","",_xll.BDS($B89&amp;" Corp",AM$1)))</f>
        <v>#NAME?</v>
      </c>
      <c r="AN89" s="125" t="e">
        <f ca="1">IF(tbl_coded[[#This Row],[ISIN]]="","",IF(_xll.BDP(tbl_coded[[#This Row],[KPW Provider BBID]]&amp;" CompanyID","NAME")="#N/A Invalid Security","",_xll.BDP(tbl_coded[[#This Row],[KPW Provider BBID]]&amp;" CompanyID","NAME")))</f>
        <v>#NAME?</v>
      </c>
      <c r="AO89" s="125" t="e">
        <f ca="1">IF(tbl_coded[[#This Row],[ISIN]]="","",IF(_xll.BDP(tbl_coded[[#This Row],[KPW Provider BBID]]&amp;" CompanyID",$AO$1)="#N/A Invalid Security","--",IF(_xll.BDP(tbl_coded[[#This Row],[KPW Provider BBID]]&amp;" CompanyID",$AO$1)="#N/A N/A","--",_xll.BDP(tbl_coded[[#This Row],[KPW Provider BBID]]&amp;" CompanyID",$AO$1))))</f>
        <v>#NAME?</v>
      </c>
      <c r="AP89" s="125" t="e">
        <f ca="1">IF(tbl_coded[[#This Row],[ISIN]]="","",IF(_xll.BDP(tbl_coded[[#This Row],[KPW Provider BBID]]&amp;" CompanyID",$AP$1)="#N/A Invalid Security","--",IF(_xll.BDP(tbl_coded[[#This Row],[KPW Provider BBID]]&amp;" CompanyID",$AP$1)="#N/A N/A","--",_xll.BDP(tbl_coded[[#This Row],[KPW Provider BBID]]&amp;" CompanyID",$AP$1))))</f>
        <v>#NAME?</v>
      </c>
      <c r="AQ89" s="125" t="e">
        <f ca="1">IF(tbl_coded[[#This Row],[ISIN]]="","",IF(_xll.BDP(tbl_coded[[#This Row],[KPW Provider BBID]]&amp;" CompanyID",$AQ$1)="#N/A Invalid Security","--",IF(_xll.BDP(tbl_coded[[#This Row],[KPW Provider BBID]]&amp;" CompanyID",$AQ$1)="#N/A N/A","--",_xll.BDP(tbl_coded[[#This Row],[KPW Provider BBID]]&amp;" CompanyID",$AQ$1))))</f>
        <v>#NAME?</v>
      </c>
      <c r="AR89" s="125" t="e">
        <f ca="1">IF(tbl_coded[[#This Row],[ISIN]]="","",tbl_coded[[#This Row],[穆迪KPW评级]]&amp;"/"&amp;tbl_coded[[#This Row],[SPKPW评级]]&amp;"/"&amp;tbl_coded[[#This Row],[FITCHKPW评级]])</f>
        <v>#NAME?</v>
      </c>
      <c r="AS89" s="125" t="e">
        <f ca="1">IF(tbl_coded[[#This Row],[ISIN]]="","",IF(OR(_xll.BDP($B89&amp;" Corp",AS$1)="#N/A N/A"),"--",_xll.BDP($B89&amp;" Corp",AS$1)))</f>
        <v>#NAME?</v>
      </c>
      <c r="AT89" s="125" t="e">
        <f ca="1">IF(tbl_coded[[#This Row],[ISIN]]="","",IF(_xll.BDS($B89&amp;" Corp",AT$1)="#N/A Field Not Applicable","",_xll.BDS($B89&amp;" Corp",AT$1)))</f>
        <v>#NAME?</v>
      </c>
      <c r="AU89" s="125" t="e">
        <f ca="1">IF(tbl_coded[[#This Row],[SBLC Provider BBID]]="","",_xll.BDP(tbl_coded[[#This Row],[SBLC Provider BBID]]&amp;" CompanyID","NAME"))</f>
        <v>#NAME?</v>
      </c>
      <c r="AV89" s="125" t="e">
        <f ca="1">IF(tbl_coded[[#This Row],[ISIN]]="","",IF(OR(_xll.BDP($B89&amp;" Corp",AV$1)="#N/A N/A"),"--",TEXT(_xll.BDP($B89&amp;" Corp",AV$1),"yyyy/mm/dd")))</f>
        <v>#NAME?</v>
      </c>
      <c r="AW89" s="125" t="e">
        <f ca="1">IF(tbl_coded[[#This Row],[ISIN]]="","",IF(OR(_xll.BDP($B89&amp;" Corp",AW$1)="#N/A N/A"),"--",TEXT(_xll.BDP($B89&amp;" Corp",AW$1),"yyyy/mm/dd")))</f>
        <v>#NAME?</v>
      </c>
      <c r="AX89" s="125" t="e">
        <f ca="1">IF(tbl_coded[[#This Row],[ISIN]]="","",IF(OR(_xll.BDP($B89&amp;" Corp",AX$1)="#N/A N/A"),"--",TEXT(_xll.BDP($B89&amp;" Corp",AX$1),"yyyy/mm/dd")))</f>
        <v>#NAME?</v>
      </c>
      <c r="AY89" s="125" t="e">
        <f ca="1">IF(tbl_coded[[#This Row],[ISIN]]="","",IF(OR(_xll.BDP($B89&amp;" Corp",AY$1)="#N/A Field Not Applicable"),"--",TEXT(_xll.BDP($B89&amp;" Corp",AY$1),"yyyy/mm/dd")))</f>
        <v>#NAME?</v>
      </c>
      <c r="AZ89" s="125" t="e">
        <f ca="1">IF(tbl_coded[[#This Row],[ISIN]]="","",IF(OR(_xll.BDP($B89&amp;" Corp",AZ$1)="#N/A N/A"),"--",_xll.BDP($B89&amp;" Corp",AZ$1)))</f>
        <v>#NAME?</v>
      </c>
      <c r="BA89" s="125" t="e">
        <f ca="1">IF(tbl_coded[[#This Row],[ISIN]]="","",IF(OR(_xll.BDP($B89&amp;" Corp",BA$1)="#N/A N/A"),"--",_xll.BDP($B89&amp;" Corp",BA$1)))</f>
        <v>#NAME?</v>
      </c>
      <c r="BB89" s="125" t="e">
        <f ca="1">IF(tbl_coded[[#This Row],[ISIN]]="","",IF(OR(_xll.BDP($B89&amp;" Corp",BB$1)="#N/A N/A"),"--",_xll.BDP($B89&amp;" Corp",BB$1)))</f>
        <v>#NAME?</v>
      </c>
      <c r="BC89" s="125" t="e">
        <f ca="1">IF(tbl_coded[[#This Row],[ISIN]]="","",IF(OR(_xll.BDP($B89&amp;" Corp",BC$1)="#N/A Field Not Applicable"),"--",_xll.BDP($B89&amp;" Corp",BC$1)))</f>
        <v>#NAME?</v>
      </c>
      <c r="BD89" s="125" t="e">
        <f ca="1">IF(tbl_coded[[#This Row],[ISIN]]="","",IF(OR(_xll.BDP($B89&amp;" Corp",BD$1)="#N/A Field Not Applicable"),"--",_xll.BDP($B89&amp;" Corp",BD$1)))</f>
        <v>#NAME?</v>
      </c>
      <c r="BE89" s="125" t="e">
        <f ca="1">IF(tbl_coded[[#This Row],[ISIN]]="","",IF(OR(_xll.BDP($B89&amp;" Corp",BE$1)="#N/A Field Not Applicable"),"--",_xll.BDP($B89&amp;" Corp",BE$1)))</f>
        <v>#NAME?</v>
      </c>
      <c r="BF89" s="125" t="e">
        <f ca="1">IF(tbl_coded[[#This Row],[ISIN]]="","",IF(OR(_xll.BDP($B89&amp;" Corp",BF$1)="#N/A Field Not Applicable"),"--",_xll.BDP($B89&amp;" Corp",BF$1)))</f>
        <v>#NAME?</v>
      </c>
      <c r="BG89" s="125" t="e">
        <f ca="1">IF(tbl_coded[[#This Row],[ISIN]]="","",IF(OR(_xll.BDP($B89&amp;" Corp",BG$1)="#N/A Field Not Applicable"),"--",IF(_xll.BDP($B89&amp;" Corp",BG$1)="#N/A N/A","N",_xll.BDP($B89&amp;" Corp",BG$1))))</f>
        <v>#NAME?</v>
      </c>
      <c r="BH89" s="125" t="e">
        <f ca="1">IF(tbl_coded[[#This Row],[ISIN]]="","",IF(OR(_xll.BDP($B89&amp;" Corp",BH$1)="#N/A N/A"),"",_xll.BDP($B89&amp;" Corp",BH$1)))</f>
        <v>#NAME?</v>
      </c>
      <c r="BI89" s="125" t="e">
        <f ca="1">IF(tbl_coded[[#This Row],[ISIN]]="","",IF(OR(tbl_coded[[#This Row],[Parent company tiker]]=""),"",IF(_xll.BDP(tbl_coded[[#This Row],[Parent company tiker]]&amp;" Equity",BI$1)="#N/A N/A","--",_xll.BDP(tbl_coded[[#This Row],[Parent company tiker]]&amp;" Equity",BI$1))))</f>
        <v>#NAME?</v>
      </c>
      <c r="BJ89" s="125" t="e">
        <f ca="1">IF(tbl_coded[[#This Row],[ISIN]]="","",IF(OR(tbl_coded[[#This Row],[Parent company tiker]]=""),"",IF(_xll.BDP(tbl_coded[[#This Row],[Parent company tiker]]&amp;" Equity",BJ$1)="#N/A N/A","--",_xll.BDP(tbl_coded[[#This Row],[Parent company tiker]]&amp;" Equity",BJ$1))))</f>
        <v>#NAME?</v>
      </c>
      <c r="BK89" s="125" t="e">
        <f ca="1">IF(tbl_coded[[#This Row],[ISIN]]="","",IF(OR(tbl_coded[[#This Row],[Parent company tiker]]=""),"",IF(_xll.BDP(tbl_coded[[#This Row],[Parent company tiker]]&amp;" Equity",BK$1)="#N/A N/A","--",_xll.BDP(tbl_coded[[#This Row],[Parent company tiker]]&amp;" Equity",BK$1))))</f>
        <v>#NAME?</v>
      </c>
      <c r="BL89" s="125" t="e">
        <f ca="1">IF(tbl_coded[[#This Row],[ISIN]]="","",IF(OR(tbl_coded[[#This Row],[Parent company tiker]]=""),"",IF(_xll.BDP(tbl_coded[[#This Row],[Parent company tiker]]&amp;" Equity",BL$1)="#N/A N/A","--",_xll.BDP(tbl_coded[[#This Row],[Parent company tiker]]&amp;" Equity",BL$1))))</f>
        <v>#NAME?</v>
      </c>
      <c r="BM8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9" s="125" t="e">
        <f ca="1">IF(tbl_coded[[#This Row],[Column9]]&lt;&gt;"--",tbl_coded[[#This Row],[G''tor rating]],IF(tbl_coded[[#This Row],[KPW Name]]&lt;&gt;"",tbl_coded[[#This Row],[KPW Rating]],IF(tbl_coded[[#This Row],[Parent company tiker]]&lt;&gt;"",tbl_coded[[#This Row],[parent评级]],tbl_coded[[#This Row],[Issuer rating]])))</f>
        <v>#NAME?</v>
      </c>
      <c r="BO89" s="159" t="str">
        <f ca="1">IFERROR(IF(tbl_coded[[#This Row],[GREEN]]="Y","GREEN",IF(tbl_coded[[#This Row],[SUSTAINABLE]]="Y","SUSTAINABLE",IF(tbl_coded[[#This Row],[SOCIAL]]="Y","SOCIAL",IF(tbl_coded[[#This Row],[Sustainable linked]]="Y","SUSTAINABLE LINKED"," ")))),"")</f>
        <v/>
      </c>
    </row>
    <row r="90" spans="1:67" ht="15" customHeight="1">
      <c r="A90" s="119">
        <v>88</v>
      </c>
      <c r="B90" s="120" t="str">
        <f>IF(美元债一级!$C$4:$C$1048576&lt;&gt;"",美元债一级!C91,"")</f>
        <v>HK0000942968</v>
      </c>
      <c r="C90" s="122" t="e">
        <f ca="1">IF(tbl_coded[[#This Row],[ISIN]]="","",IF(tbl_coded[[#This Row],[Index]]&gt;$A$1,"",IF(_xll.BDP($B90&amp;" Corp",C$1)="#N/A N/A","",_xll.BDP($B90&amp;" Corp",C$1))))</f>
        <v>#NAME?</v>
      </c>
      <c r="D90" s="122" t="e">
        <f ca="1">IF(tbl_coded[[#This Row],[ISIN]]="","",IF(_xll.BDP($B90&amp;" Corp",D$1)="#N/A N/A","",_xll.BDP($B90&amp;" Corp",D$1)))</f>
        <v>#NAME?</v>
      </c>
      <c r="E90" s="122" t="e">
        <f ca="1">IF(tbl_coded[[#This Row],[ISIN]]="","",IF(_xll.BDP($B90&amp;" Corp",E$1)="#N/A N/A","--",_xll.BDP($B90&amp;" Corp",E$1)))</f>
        <v>#NAME?</v>
      </c>
      <c r="F90" s="122" t="e">
        <f ca="1">IF(tbl_coded[[#This Row],[ISIN]]="","",IF(_xll.BDS($B90&amp;" Corp",F$1)="#N/A Field Not Applicable","",_xll.BDS($B90&amp;" Corp",F$1)))</f>
        <v>#NAME?</v>
      </c>
      <c r="G90" s="122" t="e">
        <f ca="1">IF(tbl_coded[[#This Row],[ISIN]]="","",IF(_xll.BDP($F90&amp;" CompanyID",G$1)="#N/A Invalid Security","",_xll.BDP($F90&amp;" CompanyID",G$1)))</f>
        <v>#NAME?</v>
      </c>
      <c r="H90" s="122" t="e">
        <f ca="1">IF(tbl_coded[[#This Row],[ISIN]]="","",IF(_xll.BDP($B90&amp;" Corp",H$1)="#N/A N/A","--",_xll.BDP($B90&amp;" Corp",H$1)))</f>
        <v>#NAME?</v>
      </c>
      <c r="I90" s="122" t="e">
        <f ca="1">IF(tbl_coded[[#This Row],[ISIN]]="","",IF(_xll.BDP($B90&amp;" Corp",I$1)="#N/A N/A","--",_xll.BDP($B90&amp;" Corp",I$1)))</f>
        <v>#NAME?</v>
      </c>
      <c r="J90" s="122" t="e">
        <f ca="1">IF(tbl_coded[[#This Row],[ISIN]]="","",IF(_xll.BDP($B90&amp;" Corp",J$1)="#N/A N/A","--",_xll.BDP($B90&amp;" Corp",J$1)))</f>
        <v>#NAME?</v>
      </c>
      <c r="K90" s="122" t="e">
        <f ca="1">IF(tbl_coded[[#This Row],[ISIN]]="","",IF(_xll.BDP($B90&amp;" Corp",K$1)="#N/A N/A","--",_xll.BDP($B90&amp;" Corp",K$1)))</f>
        <v>#NAME?</v>
      </c>
      <c r="L90" s="122" t="e">
        <f ca="1">IF(tbl_coded[[#This Row],[ISIN]]="","",IF(_xll.BDP($B90&amp;" Corp",L$1)="#N/A N/A","--",_xll.BDP($B90&amp;" Corp",L$1)))</f>
        <v>#NAME?</v>
      </c>
      <c r="M90" s="122" t="e">
        <f ca="1">IF(tbl_coded[[#This Row],[ISIN]]="","",IF(_xll.BDP($B90&amp;" Corp",M$1)="#N/A N/A","--",_xll.BDP($B90&amp;" Corp",M$1)))</f>
        <v>#NAME?</v>
      </c>
      <c r="N90" s="122" t="e">
        <f ca="1">IF(tbl_coded[[#This Row],[ISIN]]="","",IF(_xll.BDP($B90&amp;" Corp",N$1)="#N/A N/A","--",_xll.BDP($B90&amp;" Corp",N$1)))</f>
        <v>#NAME?</v>
      </c>
      <c r="O90" s="122" t="e">
        <f ca="1">IF(tbl_coded[[#This Row],[ISIN]]="","",IF(_xll.BDP($B90&amp;" Corp",O$1)="#N/A N/A","--",_xll.BDP($B90&amp;" Corp",O$1)))</f>
        <v>#NAME?</v>
      </c>
      <c r="P90" s="122" t="e">
        <f ca="1">IF(tbl_coded[[#This Row],[ISIN]]="","",IF(_xll.BDP($B90&amp;" Corp",P$1)="#N/A N/A","--",_xll.BDP($B90&amp;" Corp",P$1)))</f>
        <v>#NAME?</v>
      </c>
      <c r="Q9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0" s="122" t="e">
        <f ca="1">IF(tbl_coded[[#This Row],[ISIN]]="","",IF(OR(_xll.BDP($B90&amp;" Corp",R$1)="#N/A N/A",_xll.BDP($B90&amp;" Corp",R$1)="#N/A Invalid Security",_xll.BDP($B90&amp;" Corp",R$1)="#N/A Field Not Applicable"),"--",_xll.BDP($B90&amp;" Corp",R$1)))</f>
        <v>#NAME?</v>
      </c>
      <c r="S90" s="122" t="e">
        <f ca="1">IF(tbl_coded[[#This Row],[ISIN]]="","",IF(OR(_xll.BDP($R90&amp;" Equity",S$1)="#N/A N/A",_xll.BDP($R90&amp;" Equity",S$1)="#N/A Invalid Security"),"--",_xll.BDP($R90&amp;" Equity",S$1)))</f>
        <v>#NAME?</v>
      </c>
      <c r="T90" s="122" t="e">
        <f ca="1">IF(tbl_coded[[#This Row],[ISIN]]="","",IF(OR(_xll.BDP($R90&amp;" Equity",T$1)="#N/A N/A",_xll.BDP($R90&amp;" Equity",T$1)="#N/A Invalid Security"),"--",_xll.BDP($R90&amp;" Equity",T$1)))</f>
        <v>#NAME?</v>
      </c>
      <c r="U90" s="122" t="e">
        <f ca="1">IF(tbl_coded[[#This Row],[ISIN]]="","",IF(OR(_xll.BDP($R90&amp;" Equity",U$1)="#N/A N/A",_xll.BDP($R90&amp;" Equity",U$1)="#N/A Invalid Security"),"--",_xll.BDP($R90&amp;" Equity",U$1)))</f>
        <v>#NAME?</v>
      </c>
      <c r="V90" s="122" t="e">
        <f ca="1">IF(tbl_coded[[#This Row],[ISIN]]="","",IF(OR(_xll.BDP($R90&amp;" Equity",V$1)="#N/A N/A",_xll.BDP($R90&amp;" Equity",V$1)="#N/A Invalid Security"),"--",_xll.BDP($R90&amp;" Equity",V$1)))</f>
        <v>#NAME?</v>
      </c>
      <c r="W90" s="122" t="e">
        <f ca="1">IF(tbl_coded[[#This Row],[ISIN]]="","",IF(OR(_xll.BDP($R90&amp;" Equity",W$1)="#N/A N/A",_xll.BDP($R90&amp;" Equity",W$1)="#N/A Invalid Security"),"--",_xll.BDP($R90&amp;" Equity",W$1)))</f>
        <v>#NAME?</v>
      </c>
      <c r="X90" s="122" t="e">
        <f ca="1">IF(tbl_coded[[#This Row],[ISIN]]="","",IF(OR(_xll.BDP($R90&amp;" Equity",X$1)="#N/A N/A",_xll.BDP($R90&amp;" Equity",X$1)="#N/A Invalid Security"),"--",_xll.BDP($R90&amp;" Equity",X$1)))</f>
        <v>#NAME?</v>
      </c>
      <c r="Y9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0" s="122" t="str">
        <f ca="1">IF(tbl_coded[[#This Row],[ISIN]]="","",IF(ISNUMBER(_xll.BDP(B90&amp;" Corp",Z$1)),_xll.BDP(B90&amp;" Corp",Z$1),""))</f>
        <v/>
      </c>
      <c r="AA90" s="122" t="str">
        <f ca="1">IF(tbl_coded[[#This Row],[ISIN]]="","",IF(ISNUMBER(_xll.BDP(B90&amp;" Corp",AA$1)),_xll.BDP(B90&amp;" Corp",AA$1),""))</f>
        <v/>
      </c>
      <c r="AB90" s="122" t="str">
        <f ca="1">IF(tbl_coded[[#This Row],[ISIN]]="","",IF(ISNUMBER(_xll.BDP(B90&amp;" Corp",AB$1)),_xll.BDP(B90&amp;" Corp",AB$1),""))</f>
        <v/>
      </c>
      <c r="AC90" s="122" t="str">
        <f ca="1">IF(tbl_coded[[#This Row],[ISIN]]="","",IF(ISNUMBER(_xll.BDP(B90&amp;" Corp",AC$1)),_xll.BDP(B90&amp;" Corp",AC$1),""))</f>
        <v/>
      </c>
      <c r="AD90" s="122" t="e">
        <f ca="1">IF(tbl_coded[[#This Row],[ISIN]]="","",IF((_xll.BDP(B90&amp;" Corp",AD$1))="#N/A Field Not Applicable","",_xll.BDP(B90&amp;" Corp",AD$1)))</f>
        <v>#NAME?</v>
      </c>
      <c r="AE90" s="122" t="e">
        <f ca="1">IF(tbl_coded[[#This Row],[ISIN]]="","",IF((_xll.BDP(B90&amp;" Corp",AE$1))="#N/A N/A","--",_xll.BDP(B90&amp;" Corp",AE$1)))</f>
        <v>#NAME?</v>
      </c>
      <c r="AF90" s="122" t="e">
        <f ca="1">IF(tbl_coded[[#This Row],[ISIN]]="","",IF(IFERROR(MATCH(H90,rtg_num[Moody''s],0)&gt;10,0),"HY",IF(IFERROR(MATCH(I90,rtg_num[S&amp;P],0)&gt;10,0),"HY",IF(IFERROR(MATCH(J90,rtg_num[Fitch],0)&gt;10,0),"HY",IF(H90&amp;I90&amp;J90="------","NR",IF(IFERROR(FIND("#N/A",Coded!H90),0)&amp;IFERROR(FIND("#N/A",Coded!H90),0)&amp;IFERROR(FIND("#N/A",Coded!H90),0)&lt;&gt;"000",IF(INDEX(美元债一级!$O:$O,MATCH(tbl_coded[[#This Row],[ISIN]],美元债一级!$I:$I,0))="--/--/--","NR","IG"),"IG"))))))</f>
        <v>#NAME?</v>
      </c>
      <c r="AG9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0" s="123" t="e">
        <f ca="1">IF(tbl_coded[[#This Row],[ISIN]]="","",IF(_xll.BDP($B90&amp;" Corp",AI$1)="#N/A N/A","--",_xll.BDP($B90&amp;" Corp",AI$1)))</f>
        <v>#NAME?</v>
      </c>
      <c r="AJ90" s="122" t="e">
        <f ca="1">IF(tbl_coded[[#This Row],[ISIN]]="","",IF(OR(_xll.BDP(_xll.BDP(tbl_coded[[#This Row],[ISIN]]&amp;" Corp", "ISSUER_EQUITY_TICKER")&amp;" Equity",AJ$1)="#N/A N/A"),"--",_xll.BDP(_xll.BDP(tbl_coded[[#This Row],[ISIN]]&amp;" Corp", "ISSUER_EQUITY_TICKER")&amp;" Equity",AJ$1)))</f>
        <v>#NAME?</v>
      </c>
      <c r="AK9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25" t="e">
        <f ca="1">IF(tbl_coded[[#This Row],[ISIN]]="","",IF(OR(_xll.BDP(_xll.BDP(tbl_coded[[#This Row],[ISIN]]&amp;" Corp", "ISSUER_EQUITY_TICKER")&amp;" Equity",AL$1)="#N/A N/A"),"--",_xll.BDP(_xll.BDP(tbl_coded[[#This Row],[ISIN]]&amp;" Corp", "ISSUER_EQUITY_TICKER")&amp;" Equity",AL$1)))</f>
        <v>#NAME?</v>
      </c>
      <c r="AM90" s="125" t="e">
        <f ca="1">IF(tbl_coded[[#This Row],[ISIN]]="","",IF(_xll.BDS($B90&amp;" Corp",AM$1)="#N/A Field Not Applicable","",_xll.BDS($B90&amp;" Corp",AM$1)))</f>
        <v>#NAME?</v>
      </c>
      <c r="AN90" s="125" t="e">
        <f ca="1">IF(tbl_coded[[#This Row],[ISIN]]="","",IF(_xll.BDP(tbl_coded[[#This Row],[KPW Provider BBID]]&amp;" CompanyID","NAME")="#N/A Invalid Security","",_xll.BDP(tbl_coded[[#This Row],[KPW Provider BBID]]&amp;" CompanyID","NAME")))</f>
        <v>#NAME?</v>
      </c>
      <c r="AO90" s="125" t="e">
        <f ca="1">IF(tbl_coded[[#This Row],[ISIN]]="","",IF(_xll.BDP(tbl_coded[[#This Row],[KPW Provider BBID]]&amp;" CompanyID",$AO$1)="#N/A Invalid Security","--",IF(_xll.BDP(tbl_coded[[#This Row],[KPW Provider BBID]]&amp;" CompanyID",$AO$1)="#N/A N/A","--",_xll.BDP(tbl_coded[[#This Row],[KPW Provider BBID]]&amp;" CompanyID",$AO$1))))</f>
        <v>#NAME?</v>
      </c>
      <c r="AP90" s="125" t="e">
        <f ca="1">IF(tbl_coded[[#This Row],[ISIN]]="","",IF(_xll.BDP(tbl_coded[[#This Row],[KPW Provider BBID]]&amp;" CompanyID",$AP$1)="#N/A Invalid Security","--",IF(_xll.BDP(tbl_coded[[#This Row],[KPW Provider BBID]]&amp;" CompanyID",$AP$1)="#N/A N/A","--",_xll.BDP(tbl_coded[[#This Row],[KPW Provider BBID]]&amp;" CompanyID",$AP$1))))</f>
        <v>#NAME?</v>
      </c>
      <c r="AQ90" s="125" t="e">
        <f ca="1">IF(tbl_coded[[#This Row],[ISIN]]="","",IF(_xll.BDP(tbl_coded[[#This Row],[KPW Provider BBID]]&amp;" CompanyID",$AQ$1)="#N/A Invalid Security","--",IF(_xll.BDP(tbl_coded[[#This Row],[KPW Provider BBID]]&amp;" CompanyID",$AQ$1)="#N/A N/A","--",_xll.BDP(tbl_coded[[#This Row],[KPW Provider BBID]]&amp;" CompanyID",$AQ$1))))</f>
        <v>#NAME?</v>
      </c>
      <c r="AR90" s="125" t="e">
        <f ca="1">IF(tbl_coded[[#This Row],[ISIN]]="","",tbl_coded[[#This Row],[穆迪KPW评级]]&amp;"/"&amp;tbl_coded[[#This Row],[SPKPW评级]]&amp;"/"&amp;tbl_coded[[#This Row],[FITCHKPW评级]])</f>
        <v>#NAME?</v>
      </c>
      <c r="AS90" s="125" t="e">
        <f ca="1">IF(tbl_coded[[#This Row],[ISIN]]="","",IF(OR(_xll.BDP($B90&amp;" Corp",AS$1)="#N/A N/A"),"--",_xll.BDP($B90&amp;" Corp",AS$1)))</f>
        <v>#NAME?</v>
      </c>
      <c r="AT90" s="125" t="e">
        <f ca="1">IF(tbl_coded[[#This Row],[ISIN]]="","",IF(_xll.BDS($B90&amp;" Corp",AT$1)="#N/A Field Not Applicable","",_xll.BDS($B90&amp;" Corp",AT$1)))</f>
        <v>#NAME?</v>
      </c>
      <c r="AU90" s="125" t="e">
        <f ca="1">IF(tbl_coded[[#This Row],[SBLC Provider BBID]]="","",_xll.BDP(tbl_coded[[#This Row],[SBLC Provider BBID]]&amp;" CompanyID","NAME"))</f>
        <v>#NAME?</v>
      </c>
      <c r="AV90" s="125" t="e">
        <f ca="1">IF(tbl_coded[[#This Row],[ISIN]]="","",IF(OR(_xll.BDP($B90&amp;" Corp",AV$1)="#N/A N/A"),"--",TEXT(_xll.BDP($B90&amp;" Corp",AV$1),"yyyy/mm/dd")))</f>
        <v>#NAME?</v>
      </c>
      <c r="AW90" s="125" t="e">
        <f ca="1">IF(tbl_coded[[#This Row],[ISIN]]="","",IF(OR(_xll.BDP($B90&amp;" Corp",AW$1)="#N/A N/A"),"--",TEXT(_xll.BDP($B90&amp;" Corp",AW$1),"yyyy/mm/dd")))</f>
        <v>#NAME?</v>
      </c>
      <c r="AX90" s="125" t="e">
        <f ca="1">IF(tbl_coded[[#This Row],[ISIN]]="","",IF(OR(_xll.BDP($B90&amp;" Corp",AX$1)="#N/A N/A"),"--",TEXT(_xll.BDP($B90&amp;" Corp",AX$1),"yyyy/mm/dd")))</f>
        <v>#NAME?</v>
      </c>
      <c r="AY90" s="125" t="e">
        <f ca="1">IF(tbl_coded[[#This Row],[ISIN]]="","",IF(OR(_xll.BDP($B90&amp;" Corp",AY$1)="#N/A Field Not Applicable"),"--",TEXT(_xll.BDP($B90&amp;" Corp",AY$1),"yyyy/mm/dd")))</f>
        <v>#NAME?</v>
      </c>
      <c r="AZ90" s="125" t="e">
        <f ca="1">IF(tbl_coded[[#This Row],[ISIN]]="","",IF(OR(_xll.BDP($B90&amp;" Corp",AZ$1)="#N/A N/A"),"--",_xll.BDP($B90&amp;" Corp",AZ$1)))</f>
        <v>#NAME?</v>
      </c>
      <c r="BA90" s="125" t="e">
        <f ca="1">IF(tbl_coded[[#This Row],[ISIN]]="","",IF(OR(_xll.BDP($B90&amp;" Corp",BA$1)="#N/A N/A"),"--",_xll.BDP($B90&amp;" Corp",BA$1)))</f>
        <v>#NAME?</v>
      </c>
      <c r="BB90" s="125" t="e">
        <f ca="1">IF(tbl_coded[[#This Row],[ISIN]]="","",IF(OR(_xll.BDP($B90&amp;" Corp",BB$1)="#N/A N/A"),"--",_xll.BDP($B90&amp;" Corp",BB$1)))</f>
        <v>#NAME?</v>
      </c>
      <c r="BC90" s="125" t="e">
        <f ca="1">IF(tbl_coded[[#This Row],[ISIN]]="","",IF(OR(_xll.BDP($B90&amp;" Corp",BC$1)="#N/A Field Not Applicable"),"--",_xll.BDP($B90&amp;" Corp",BC$1)))</f>
        <v>#NAME?</v>
      </c>
      <c r="BD90" s="125" t="e">
        <f ca="1">IF(tbl_coded[[#This Row],[ISIN]]="","",IF(OR(_xll.BDP($B90&amp;" Corp",BD$1)="#N/A Field Not Applicable"),"--",_xll.BDP($B90&amp;" Corp",BD$1)))</f>
        <v>#NAME?</v>
      </c>
      <c r="BE90" s="125" t="e">
        <f ca="1">IF(tbl_coded[[#This Row],[ISIN]]="","",IF(OR(_xll.BDP($B90&amp;" Corp",BE$1)="#N/A Field Not Applicable"),"--",_xll.BDP($B90&amp;" Corp",BE$1)))</f>
        <v>#NAME?</v>
      </c>
      <c r="BF90" s="125" t="e">
        <f ca="1">IF(tbl_coded[[#This Row],[ISIN]]="","",IF(OR(_xll.BDP($B90&amp;" Corp",BF$1)="#N/A Field Not Applicable"),"--",_xll.BDP($B90&amp;" Corp",BF$1)))</f>
        <v>#NAME?</v>
      </c>
      <c r="BG90" s="125" t="e">
        <f ca="1">IF(tbl_coded[[#This Row],[ISIN]]="","",IF(OR(_xll.BDP($B90&amp;" Corp",BG$1)="#N/A Field Not Applicable"),"--",IF(_xll.BDP($B90&amp;" Corp",BG$1)="#N/A N/A","N",_xll.BDP($B90&amp;" Corp",BG$1))))</f>
        <v>#NAME?</v>
      </c>
      <c r="BH90" s="125" t="e">
        <f ca="1">IF(tbl_coded[[#This Row],[ISIN]]="","",IF(OR(_xll.BDP($B90&amp;" Corp",BH$1)="#N/A N/A"),"",_xll.BDP($B90&amp;" Corp",BH$1)))</f>
        <v>#NAME?</v>
      </c>
      <c r="BI90" s="125" t="e">
        <f ca="1">IF(tbl_coded[[#This Row],[ISIN]]="","",IF(OR(tbl_coded[[#This Row],[Parent company tiker]]=""),"",IF(_xll.BDP(tbl_coded[[#This Row],[Parent company tiker]]&amp;" Equity",BI$1)="#N/A N/A","--",_xll.BDP(tbl_coded[[#This Row],[Parent company tiker]]&amp;" Equity",BI$1))))</f>
        <v>#NAME?</v>
      </c>
      <c r="BJ90" s="125" t="e">
        <f ca="1">IF(tbl_coded[[#This Row],[ISIN]]="","",IF(OR(tbl_coded[[#This Row],[Parent company tiker]]=""),"",IF(_xll.BDP(tbl_coded[[#This Row],[Parent company tiker]]&amp;" Equity",BJ$1)="#N/A N/A","--",_xll.BDP(tbl_coded[[#This Row],[Parent company tiker]]&amp;" Equity",BJ$1))))</f>
        <v>#NAME?</v>
      </c>
      <c r="BK90" s="125" t="e">
        <f ca="1">IF(tbl_coded[[#This Row],[ISIN]]="","",IF(OR(tbl_coded[[#This Row],[Parent company tiker]]=""),"",IF(_xll.BDP(tbl_coded[[#This Row],[Parent company tiker]]&amp;" Equity",BK$1)="#N/A N/A","--",_xll.BDP(tbl_coded[[#This Row],[Parent company tiker]]&amp;" Equity",BK$1))))</f>
        <v>#NAME?</v>
      </c>
      <c r="BL90" s="125" t="e">
        <f ca="1">IF(tbl_coded[[#This Row],[ISIN]]="","",IF(OR(tbl_coded[[#This Row],[Parent company tiker]]=""),"",IF(_xll.BDP(tbl_coded[[#This Row],[Parent company tiker]]&amp;" Equity",BL$1)="#N/A N/A","--",_xll.BDP(tbl_coded[[#This Row],[Parent company tiker]]&amp;" Equity",BL$1))))</f>
        <v>#NAME?</v>
      </c>
      <c r="BM9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0" s="125" t="e">
        <f ca="1">IF(tbl_coded[[#This Row],[Column9]]&lt;&gt;"--",tbl_coded[[#This Row],[G''tor rating]],IF(tbl_coded[[#This Row],[KPW Name]]&lt;&gt;"",tbl_coded[[#This Row],[KPW Rating]],IF(tbl_coded[[#This Row],[Parent company tiker]]&lt;&gt;"",tbl_coded[[#This Row],[parent评级]],tbl_coded[[#This Row],[Issuer rating]])))</f>
        <v>#NAME?</v>
      </c>
      <c r="BO90" s="159" t="str">
        <f ca="1">IFERROR(IF(tbl_coded[[#This Row],[GREEN]]="Y","GREEN",IF(tbl_coded[[#This Row],[SUSTAINABLE]]="Y","SUSTAINABLE",IF(tbl_coded[[#This Row],[SOCIAL]]="Y","SOCIAL",IF(tbl_coded[[#This Row],[Sustainable linked]]="Y","SUSTAINABLE LINKED"," ")))),"")</f>
        <v/>
      </c>
    </row>
    <row r="91" spans="1:67" ht="15" customHeight="1">
      <c r="A91" s="119">
        <v>89</v>
      </c>
      <c r="B91" s="120" t="str">
        <f>IF(美元债一级!$C$4:$C$1048576&lt;&gt;"",美元债一级!C92,"")</f>
        <v>XS2661893623</v>
      </c>
      <c r="C91" s="124" t="e">
        <f ca="1">IF(tbl_coded[[#This Row],[ISIN]]="","",IF(tbl_coded[[#This Row],[Index]]&gt;$A$1,"",IF(_xll.BDP($B91&amp;" Corp",C$1)="#N/A N/A","",_xll.BDP($B91&amp;" Corp",C$1))))</f>
        <v>#NAME?</v>
      </c>
      <c r="D91" s="124" t="e">
        <f ca="1">IF(tbl_coded[[#This Row],[ISIN]]="","",IF(_xll.BDP($B91&amp;" Corp",D$1)="#N/A N/A","",_xll.BDP($B91&amp;" Corp",D$1)))</f>
        <v>#NAME?</v>
      </c>
      <c r="E91" s="124" t="e">
        <f ca="1">IF(tbl_coded[[#This Row],[ISIN]]="","",IF(_xll.BDP($B91&amp;" Corp",E$1)="#N/A N/A","--",_xll.BDP($B91&amp;" Corp",E$1)))</f>
        <v>#NAME?</v>
      </c>
      <c r="F91" s="124" t="e">
        <f ca="1">IF(tbl_coded[[#This Row],[ISIN]]="","",IF(_xll.BDS($B91&amp;" Corp",F$1)="#N/A Field Not Applicable","",_xll.BDS($B91&amp;" Corp",F$1)))</f>
        <v>#NAME?</v>
      </c>
      <c r="G91" s="124" t="e">
        <f ca="1">IF(tbl_coded[[#This Row],[ISIN]]="","",IF(_xll.BDP($F91&amp;" CompanyID",G$1)="#N/A Invalid Security","",_xll.BDP($F91&amp;" CompanyID",G$1)))</f>
        <v>#NAME?</v>
      </c>
      <c r="H91" s="124" t="e">
        <f ca="1">IF(tbl_coded[[#This Row],[ISIN]]="","",IF(_xll.BDP($B91&amp;" Corp",H$1)="#N/A N/A","--",_xll.BDP($B91&amp;" Corp",H$1)))</f>
        <v>#NAME?</v>
      </c>
      <c r="I91" s="124" t="e">
        <f ca="1">IF(tbl_coded[[#This Row],[ISIN]]="","",IF(_xll.BDP($B91&amp;" Corp",I$1)="#N/A N/A","--",_xll.BDP($B91&amp;" Corp",I$1)))</f>
        <v>#NAME?</v>
      </c>
      <c r="J91" s="124" t="e">
        <f ca="1">IF(tbl_coded[[#This Row],[ISIN]]="","",IF(_xll.BDP($B91&amp;" Corp",J$1)="#N/A N/A","--",_xll.BDP($B91&amp;" Corp",J$1)))</f>
        <v>#NAME?</v>
      </c>
      <c r="K91" s="124" t="e">
        <f ca="1">IF(tbl_coded[[#This Row],[ISIN]]="","",IF(_xll.BDP($B91&amp;" Corp",K$1)="#N/A N/A","--",_xll.BDP($B91&amp;" Corp",K$1)))</f>
        <v>#NAME?</v>
      </c>
      <c r="L91" s="124" t="e">
        <f ca="1">IF(tbl_coded[[#This Row],[ISIN]]="","",IF(_xll.BDP($B91&amp;" Corp",L$1)="#N/A N/A","--",_xll.BDP($B91&amp;" Corp",L$1)))</f>
        <v>#NAME?</v>
      </c>
      <c r="M91" s="124" t="e">
        <f ca="1">IF(tbl_coded[[#This Row],[ISIN]]="","",IF(_xll.BDP($B91&amp;" Corp",M$1)="#N/A N/A","--",_xll.BDP($B91&amp;" Corp",M$1)))</f>
        <v>#NAME?</v>
      </c>
      <c r="N91" s="124" t="e">
        <f ca="1">IF(tbl_coded[[#This Row],[ISIN]]="","",IF(_xll.BDP($B91&amp;" Corp",N$1)="#N/A N/A","--",_xll.BDP($B91&amp;" Corp",N$1)))</f>
        <v>#NAME?</v>
      </c>
      <c r="O91" s="124" t="e">
        <f ca="1">IF(tbl_coded[[#This Row],[ISIN]]="","",IF(_xll.BDP($B91&amp;" Corp",O$1)="#N/A N/A","--",_xll.BDP($B91&amp;" Corp",O$1)))</f>
        <v>#NAME?</v>
      </c>
      <c r="P91" s="124" t="e">
        <f ca="1">IF(tbl_coded[[#This Row],[ISIN]]="","",IF(_xll.BDP($B91&amp;" Corp",P$1)="#N/A N/A","--",_xll.BDP($B91&amp;" Corp",P$1)))</f>
        <v>#NAME?</v>
      </c>
      <c r="Q9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1" s="124" t="e">
        <f ca="1">IF(tbl_coded[[#This Row],[ISIN]]="","",IF(OR(_xll.BDP($B91&amp;" Corp",R$1)="#N/A N/A",_xll.BDP($B91&amp;" Corp",R$1)="#N/A Invalid Security",_xll.BDP($B91&amp;" Corp",R$1)="#N/A Field Not Applicable"),"--",_xll.BDP($B91&amp;" Corp",R$1)))</f>
        <v>#NAME?</v>
      </c>
      <c r="S91" s="124" t="e">
        <f ca="1">IF(tbl_coded[[#This Row],[ISIN]]="","",IF(OR(_xll.BDP($R91&amp;" Equity",S$1)="#N/A N/A",_xll.BDP($R91&amp;" Equity",S$1)="#N/A Invalid Security"),"--",_xll.BDP($R91&amp;" Equity",S$1)))</f>
        <v>#NAME?</v>
      </c>
      <c r="T91" s="124" t="e">
        <f ca="1">IF(tbl_coded[[#This Row],[ISIN]]="","",IF(OR(_xll.BDP($R91&amp;" Equity",T$1)="#N/A N/A",_xll.BDP($R91&amp;" Equity",T$1)="#N/A Invalid Security"),"--",_xll.BDP($R91&amp;" Equity",T$1)))</f>
        <v>#NAME?</v>
      </c>
      <c r="U91" s="124" t="e">
        <f ca="1">IF(tbl_coded[[#This Row],[ISIN]]="","",IF(OR(_xll.BDP($R91&amp;" Equity",U$1)="#N/A N/A",_xll.BDP($R91&amp;" Equity",U$1)="#N/A Invalid Security"),"--",_xll.BDP($R91&amp;" Equity",U$1)))</f>
        <v>#NAME?</v>
      </c>
      <c r="V91" s="124" t="e">
        <f ca="1">IF(tbl_coded[[#This Row],[ISIN]]="","",IF(OR(_xll.BDP($R91&amp;" Equity",V$1)="#N/A N/A",_xll.BDP($R91&amp;" Equity",V$1)="#N/A Invalid Security"),"--",_xll.BDP($R91&amp;" Equity",V$1)))</f>
        <v>#NAME?</v>
      </c>
      <c r="W91" s="124" t="e">
        <f ca="1">IF(tbl_coded[[#This Row],[ISIN]]="","",IF(OR(_xll.BDP($R91&amp;" Equity",W$1)="#N/A N/A",_xll.BDP($R91&amp;" Equity",W$1)="#N/A Invalid Security"),"--",_xll.BDP($R91&amp;" Equity",W$1)))</f>
        <v>#NAME?</v>
      </c>
      <c r="X91" s="124" t="e">
        <f ca="1">IF(tbl_coded[[#This Row],[ISIN]]="","",IF(OR(_xll.BDP($R91&amp;" Equity",X$1)="#N/A N/A",_xll.BDP($R91&amp;" Equity",X$1)="#N/A Invalid Security"),"--",_xll.BDP($R91&amp;" Equity",X$1)))</f>
        <v>#NAME?</v>
      </c>
      <c r="Y9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1" s="124" t="str">
        <f ca="1">IF(tbl_coded[[#This Row],[ISIN]]="","",IF(ISNUMBER(_xll.BDP(B91&amp;" Corp",Z$1)),_xll.BDP(B91&amp;" Corp",Z$1),""))</f>
        <v/>
      </c>
      <c r="AA91" s="124" t="str">
        <f ca="1">IF(tbl_coded[[#This Row],[ISIN]]="","",IF(ISNUMBER(_xll.BDP(B91&amp;" Corp",AA$1)),_xll.BDP(B91&amp;" Corp",AA$1),""))</f>
        <v/>
      </c>
      <c r="AB91" s="124" t="str">
        <f ca="1">IF(tbl_coded[[#This Row],[ISIN]]="","",IF(ISNUMBER(_xll.BDP(B91&amp;" Corp",AB$1)),_xll.BDP(B91&amp;" Corp",AB$1),""))</f>
        <v/>
      </c>
      <c r="AC91" s="124" t="str">
        <f ca="1">IF(tbl_coded[[#This Row],[ISIN]]="","",IF(ISNUMBER(_xll.BDP(B91&amp;" Corp",AC$1)),_xll.BDP(B91&amp;" Corp",AC$1),""))</f>
        <v/>
      </c>
      <c r="AD91" s="124" t="e">
        <f ca="1">IF(tbl_coded[[#This Row],[ISIN]]="","",IF((_xll.BDP(B91&amp;" Corp",AD$1))="#N/A Field Not Applicable","",_xll.BDP(B91&amp;" Corp",AD$1)))</f>
        <v>#NAME?</v>
      </c>
      <c r="AE91" s="124" t="e">
        <f ca="1">IF(tbl_coded[[#This Row],[ISIN]]="","",IF((_xll.BDP(B91&amp;" Corp",AE$1))="#N/A N/A","--",_xll.BDP(B91&amp;" Corp",AE$1)))</f>
        <v>#NAME?</v>
      </c>
      <c r="AF91" s="124" t="e">
        <f ca="1">IF(tbl_coded[[#This Row],[ISIN]]="","",IF(IFERROR(MATCH(H91,rtg_num[Moody''s],0)&gt;10,0),"HY",IF(IFERROR(MATCH(I91,rtg_num[S&amp;P],0)&gt;10,0),"HY",IF(IFERROR(MATCH(J91,rtg_num[Fitch],0)&gt;10,0),"HY",IF(H91&amp;I91&amp;J91="------","NR",IF(IFERROR(FIND("#N/A",Coded!H91),0)&amp;IFERROR(FIND("#N/A",Coded!H91),0)&amp;IFERROR(FIND("#N/A",Coded!H91),0)&lt;&gt;"000",IF(INDEX(美元债一级!$O:$O,MATCH(tbl_coded[[#This Row],[ISIN]],美元债一级!$I:$I,0))="--/--/--","NR","IG"),"IG"))))))</f>
        <v>#NAME?</v>
      </c>
      <c r="AG9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1" s="125" t="e">
        <f ca="1">IF(tbl_coded[[#This Row],[ISIN]]="","",IF(_xll.BDP($B91&amp;" Corp",AI$1)="#N/A N/A","--",_xll.BDP($B91&amp;" Corp",AI$1)))</f>
        <v>#NAME?</v>
      </c>
      <c r="AJ91" s="122" t="e">
        <f ca="1">IF(tbl_coded[[#This Row],[ISIN]]="","",IF(OR(_xll.BDP(_xll.BDP(tbl_coded[[#This Row],[ISIN]]&amp;" Corp", "ISSUER_EQUITY_TICKER")&amp;" Equity",AJ$1)="#N/A N/A"),"--",_xll.BDP(_xll.BDP(tbl_coded[[#This Row],[ISIN]]&amp;" Corp", "ISSUER_EQUITY_TICKER")&amp;" Equity",AJ$1)))</f>
        <v>#NAME?</v>
      </c>
      <c r="AK9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24" t="e">
        <f ca="1">IF(tbl_coded[[#This Row],[ISIN]]="","",IF(OR(_xll.BDP(_xll.BDP(tbl_coded[[#This Row],[ISIN]]&amp;" Corp", "ISSUER_EQUITY_TICKER")&amp;" Equity",AL$1)="#N/A N/A"),"--",_xll.BDP(_xll.BDP(tbl_coded[[#This Row],[ISIN]]&amp;" Corp", "ISSUER_EQUITY_TICKER")&amp;" Equity",AL$1)))</f>
        <v>#NAME?</v>
      </c>
      <c r="AM91" s="124" t="e">
        <f ca="1">IF(tbl_coded[[#This Row],[ISIN]]="","",IF(_xll.BDS($B91&amp;" Corp",AM$1)="#N/A Field Not Applicable","",_xll.BDS($B91&amp;" Corp",AM$1)))</f>
        <v>#NAME?</v>
      </c>
      <c r="AN91" s="124" t="e">
        <f ca="1">IF(tbl_coded[[#This Row],[ISIN]]="","",IF(_xll.BDP(tbl_coded[[#This Row],[KPW Provider BBID]]&amp;" CompanyID","NAME")="#N/A Invalid Security","",_xll.BDP(tbl_coded[[#This Row],[KPW Provider BBID]]&amp;" CompanyID","NAME")))</f>
        <v>#NAME?</v>
      </c>
      <c r="AO91" s="124" t="e">
        <f ca="1">IF(tbl_coded[[#This Row],[ISIN]]="","",IF(_xll.BDP(tbl_coded[[#This Row],[KPW Provider BBID]]&amp;" CompanyID",$AO$1)="#N/A Invalid Security","--",IF(_xll.BDP(tbl_coded[[#This Row],[KPW Provider BBID]]&amp;" CompanyID",$AO$1)="#N/A N/A","--",_xll.BDP(tbl_coded[[#This Row],[KPW Provider BBID]]&amp;" CompanyID",$AO$1))))</f>
        <v>#NAME?</v>
      </c>
      <c r="AP91" s="124" t="e">
        <f ca="1">IF(tbl_coded[[#This Row],[ISIN]]="","",IF(_xll.BDP(tbl_coded[[#This Row],[KPW Provider BBID]]&amp;" CompanyID",$AP$1)="#N/A Invalid Security","--",IF(_xll.BDP(tbl_coded[[#This Row],[KPW Provider BBID]]&amp;" CompanyID",$AP$1)="#N/A N/A","--",_xll.BDP(tbl_coded[[#This Row],[KPW Provider BBID]]&amp;" CompanyID",$AP$1))))</f>
        <v>#NAME?</v>
      </c>
      <c r="AQ91" s="124" t="e">
        <f ca="1">IF(tbl_coded[[#This Row],[ISIN]]="","",IF(_xll.BDP(tbl_coded[[#This Row],[KPW Provider BBID]]&amp;" CompanyID",$AQ$1)="#N/A Invalid Security","--",IF(_xll.BDP(tbl_coded[[#This Row],[KPW Provider BBID]]&amp;" CompanyID",$AQ$1)="#N/A N/A","--",_xll.BDP(tbl_coded[[#This Row],[KPW Provider BBID]]&amp;" CompanyID",$AQ$1))))</f>
        <v>#NAME?</v>
      </c>
      <c r="AR91" s="124" t="e">
        <f ca="1">IF(tbl_coded[[#This Row],[ISIN]]="","",tbl_coded[[#This Row],[穆迪KPW评级]]&amp;"/"&amp;tbl_coded[[#This Row],[SPKPW评级]]&amp;"/"&amp;tbl_coded[[#This Row],[FITCHKPW评级]])</f>
        <v>#NAME?</v>
      </c>
      <c r="AS91" s="124" t="e">
        <f ca="1">IF(tbl_coded[[#This Row],[ISIN]]="","",IF(OR(_xll.BDP($B91&amp;" Corp",AS$1)="#N/A N/A"),"--",_xll.BDP($B91&amp;" Corp",AS$1)))</f>
        <v>#NAME?</v>
      </c>
      <c r="AT91" s="124" t="e">
        <f ca="1">IF(tbl_coded[[#This Row],[ISIN]]="","",IF(_xll.BDS($B91&amp;" Corp",AT$1)="#N/A Field Not Applicable","",_xll.BDS($B91&amp;" Corp",AT$1)))</f>
        <v>#NAME?</v>
      </c>
      <c r="AU91" s="124" t="e">
        <f ca="1">IF(tbl_coded[[#This Row],[SBLC Provider BBID]]="","",_xll.BDP(tbl_coded[[#This Row],[SBLC Provider BBID]]&amp;" CompanyID","NAME"))</f>
        <v>#NAME?</v>
      </c>
      <c r="AV91" s="124" t="e">
        <f ca="1">IF(tbl_coded[[#This Row],[ISIN]]="","",IF(OR(_xll.BDP($B91&amp;" Corp",AV$1)="#N/A N/A"),"--",TEXT(_xll.BDP($B91&amp;" Corp",AV$1),"yyyy/mm/dd")))</f>
        <v>#NAME?</v>
      </c>
      <c r="AW91" s="124" t="e">
        <f ca="1">IF(tbl_coded[[#This Row],[ISIN]]="","",IF(OR(_xll.BDP($B91&amp;" Corp",AW$1)="#N/A N/A"),"--",TEXT(_xll.BDP($B91&amp;" Corp",AW$1),"yyyy/mm/dd")))</f>
        <v>#NAME?</v>
      </c>
      <c r="AX91" s="124" t="e">
        <f ca="1">IF(tbl_coded[[#This Row],[ISIN]]="","",IF(OR(_xll.BDP($B91&amp;" Corp",AX$1)="#N/A N/A"),"--",TEXT(_xll.BDP($B91&amp;" Corp",AX$1),"yyyy/mm/dd")))</f>
        <v>#NAME?</v>
      </c>
      <c r="AY91" s="124" t="e">
        <f ca="1">IF(tbl_coded[[#This Row],[ISIN]]="","",IF(OR(_xll.BDP($B91&amp;" Corp",AY$1)="#N/A Field Not Applicable"),"--",TEXT(_xll.BDP($B91&amp;" Corp",AY$1),"yyyy/mm/dd")))</f>
        <v>#NAME?</v>
      </c>
      <c r="AZ91" s="124" t="e">
        <f ca="1">IF(tbl_coded[[#This Row],[ISIN]]="","",IF(OR(_xll.BDP($B91&amp;" Corp",AZ$1)="#N/A N/A"),"--",_xll.BDP($B91&amp;" Corp",AZ$1)))</f>
        <v>#NAME?</v>
      </c>
      <c r="BA91" s="124" t="e">
        <f ca="1">IF(tbl_coded[[#This Row],[ISIN]]="","",IF(OR(_xll.BDP($B91&amp;" Corp",BA$1)="#N/A N/A"),"--",_xll.BDP($B91&amp;" Corp",BA$1)))</f>
        <v>#NAME?</v>
      </c>
      <c r="BB91" s="124" t="e">
        <f ca="1">IF(tbl_coded[[#This Row],[ISIN]]="","",IF(OR(_xll.BDP($B91&amp;" Corp",BB$1)="#N/A N/A"),"--",_xll.BDP($B91&amp;" Corp",BB$1)))</f>
        <v>#NAME?</v>
      </c>
      <c r="BC91" s="124" t="e">
        <f ca="1">IF(tbl_coded[[#This Row],[ISIN]]="","",IF(OR(_xll.BDP($B91&amp;" Corp",BC$1)="#N/A Field Not Applicable"),"--",_xll.BDP($B91&amp;" Corp",BC$1)))</f>
        <v>#NAME?</v>
      </c>
      <c r="BD91" s="124" t="e">
        <f ca="1">IF(tbl_coded[[#This Row],[ISIN]]="","",IF(OR(_xll.BDP($B91&amp;" Corp",BD$1)="#N/A Field Not Applicable"),"--",_xll.BDP($B91&amp;" Corp",BD$1)))</f>
        <v>#NAME?</v>
      </c>
      <c r="BE91" s="124" t="e">
        <f ca="1">IF(tbl_coded[[#This Row],[ISIN]]="","",IF(OR(_xll.BDP($B91&amp;" Corp",BE$1)="#N/A Field Not Applicable"),"--",_xll.BDP($B91&amp;" Corp",BE$1)))</f>
        <v>#NAME?</v>
      </c>
      <c r="BF91" s="124" t="e">
        <f ca="1">IF(tbl_coded[[#This Row],[ISIN]]="","",IF(OR(_xll.BDP($B91&amp;" Corp",BF$1)="#N/A Field Not Applicable"),"--",_xll.BDP($B91&amp;" Corp",BF$1)))</f>
        <v>#NAME?</v>
      </c>
      <c r="BG91" s="124" t="e">
        <f ca="1">IF(tbl_coded[[#This Row],[ISIN]]="","",IF(OR(_xll.BDP($B91&amp;" Corp",BG$1)="#N/A Field Not Applicable"),"--",IF(_xll.BDP($B91&amp;" Corp",BG$1)="#N/A N/A","N",_xll.BDP($B91&amp;" Corp",BG$1))))</f>
        <v>#NAME?</v>
      </c>
      <c r="BH91" s="124" t="e">
        <f ca="1">IF(tbl_coded[[#This Row],[ISIN]]="","",IF(OR(_xll.BDP($B91&amp;" Corp",BH$1)="#N/A N/A"),"",_xll.BDP($B91&amp;" Corp",BH$1)))</f>
        <v>#NAME?</v>
      </c>
      <c r="BI91" s="124" t="e">
        <f ca="1">IF(tbl_coded[[#This Row],[ISIN]]="","",IF(OR(tbl_coded[[#This Row],[Parent company tiker]]=""),"",IF(_xll.BDP(tbl_coded[[#This Row],[Parent company tiker]]&amp;" Equity",BI$1)="#N/A N/A","--",_xll.BDP(tbl_coded[[#This Row],[Parent company tiker]]&amp;" Equity",BI$1))))</f>
        <v>#NAME?</v>
      </c>
      <c r="BJ91" s="124" t="e">
        <f ca="1">IF(tbl_coded[[#This Row],[ISIN]]="","",IF(OR(tbl_coded[[#This Row],[Parent company tiker]]=""),"",IF(_xll.BDP(tbl_coded[[#This Row],[Parent company tiker]]&amp;" Equity",BJ$1)="#N/A N/A","--",_xll.BDP(tbl_coded[[#This Row],[Parent company tiker]]&amp;" Equity",BJ$1))))</f>
        <v>#NAME?</v>
      </c>
      <c r="BK91" s="124" t="e">
        <f ca="1">IF(tbl_coded[[#This Row],[ISIN]]="","",IF(OR(tbl_coded[[#This Row],[Parent company tiker]]=""),"",IF(_xll.BDP(tbl_coded[[#This Row],[Parent company tiker]]&amp;" Equity",BK$1)="#N/A N/A","--",_xll.BDP(tbl_coded[[#This Row],[Parent company tiker]]&amp;" Equity",BK$1))))</f>
        <v>#NAME?</v>
      </c>
      <c r="BL91" s="124" t="e">
        <f ca="1">IF(tbl_coded[[#This Row],[ISIN]]="","",IF(OR(tbl_coded[[#This Row],[Parent company tiker]]=""),"",IF(_xll.BDP(tbl_coded[[#This Row],[Parent company tiker]]&amp;" Equity",BL$1)="#N/A N/A","--",_xll.BDP(tbl_coded[[#This Row],[Parent company tiker]]&amp;" Equity",BL$1))))</f>
        <v>#NAME?</v>
      </c>
      <c r="BM9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1" s="124" t="e">
        <f ca="1">IF(tbl_coded[[#This Row],[Column9]]&lt;&gt;"--",tbl_coded[[#This Row],[G''tor rating]],IF(tbl_coded[[#This Row],[KPW Name]]&lt;&gt;"",tbl_coded[[#This Row],[KPW Rating]],IF(tbl_coded[[#This Row],[Parent company tiker]]&lt;&gt;"",tbl_coded[[#This Row],[parent评级]],tbl_coded[[#This Row],[Issuer rating]])))</f>
        <v>#NAME?</v>
      </c>
      <c r="BO91" s="159" t="str">
        <f ca="1">IFERROR(IF(tbl_coded[[#This Row],[GREEN]]="Y","GREEN",IF(tbl_coded[[#This Row],[SUSTAINABLE]]="Y","SUSTAINABLE",IF(tbl_coded[[#This Row],[SOCIAL]]="Y","SOCIAL",IF(tbl_coded[[#This Row],[Sustainable linked]]="Y","SUSTAINABLE LINKED"," ")))),"")</f>
        <v/>
      </c>
    </row>
    <row r="92" spans="1:67" ht="15" customHeight="1">
      <c r="A92" s="119">
        <v>90</v>
      </c>
      <c r="B92" s="120" t="str">
        <f>IF(美元债一级!$C$4:$C$1048576&lt;&gt;"",美元债一级!C93,"")</f>
        <v>XS2661088182</v>
      </c>
      <c r="C92" s="124" t="e">
        <f ca="1">IF(tbl_coded[[#This Row],[ISIN]]="","",IF(tbl_coded[[#This Row],[Index]]&gt;$A$1,"",IF(_xll.BDP($B92&amp;" Corp",C$1)="#N/A N/A","",_xll.BDP($B92&amp;" Corp",C$1))))</f>
        <v>#NAME?</v>
      </c>
      <c r="D92" s="124" t="e">
        <f ca="1">IF(tbl_coded[[#This Row],[ISIN]]="","",IF(_xll.BDP($B92&amp;" Corp",D$1)="#N/A N/A","",_xll.BDP($B92&amp;" Corp",D$1)))</f>
        <v>#NAME?</v>
      </c>
      <c r="E92" s="124" t="e">
        <f ca="1">IF(tbl_coded[[#This Row],[ISIN]]="","",IF(_xll.BDP($B92&amp;" Corp",E$1)="#N/A N/A","--",_xll.BDP($B92&amp;" Corp",E$1)))</f>
        <v>#NAME?</v>
      </c>
      <c r="F92" s="124" t="e">
        <f ca="1">IF(tbl_coded[[#This Row],[ISIN]]="","",IF(_xll.BDS($B92&amp;" Corp",F$1)="#N/A Field Not Applicable","",_xll.BDS($B92&amp;" Corp",F$1)))</f>
        <v>#NAME?</v>
      </c>
      <c r="G92" s="124" t="e">
        <f ca="1">IF(tbl_coded[[#This Row],[ISIN]]="","",IF(_xll.BDP($F92&amp;" CompanyID",G$1)="#N/A Invalid Security","",_xll.BDP($F92&amp;" CompanyID",G$1)))</f>
        <v>#NAME?</v>
      </c>
      <c r="H92" s="124" t="e">
        <f ca="1">IF(tbl_coded[[#This Row],[ISIN]]="","",IF(_xll.BDP($B92&amp;" Corp",H$1)="#N/A N/A","--",_xll.BDP($B92&amp;" Corp",H$1)))</f>
        <v>#NAME?</v>
      </c>
      <c r="I92" s="124" t="e">
        <f ca="1">IF(tbl_coded[[#This Row],[ISIN]]="","",IF(_xll.BDP($B92&amp;" Corp",I$1)="#N/A N/A","--",_xll.BDP($B92&amp;" Corp",I$1)))</f>
        <v>#NAME?</v>
      </c>
      <c r="J92" s="124" t="e">
        <f ca="1">IF(tbl_coded[[#This Row],[ISIN]]="","",IF(_xll.BDP($B92&amp;" Corp",J$1)="#N/A N/A","--",_xll.BDP($B92&amp;" Corp",J$1)))</f>
        <v>#NAME?</v>
      </c>
      <c r="K92" s="124" t="e">
        <f ca="1">IF(tbl_coded[[#This Row],[ISIN]]="","",IF(_xll.BDP($B92&amp;" Corp",K$1)="#N/A N/A","--",_xll.BDP($B92&amp;" Corp",K$1)))</f>
        <v>#NAME?</v>
      </c>
      <c r="L92" s="124" t="e">
        <f ca="1">IF(tbl_coded[[#This Row],[ISIN]]="","",IF(_xll.BDP($B92&amp;" Corp",L$1)="#N/A N/A","--",_xll.BDP($B92&amp;" Corp",L$1)))</f>
        <v>#NAME?</v>
      </c>
      <c r="M92" s="124" t="e">
        <f ca="1">IF(tbl_coded[[#This Row],[ISIN]]="","",IF(_xll.BDP($B92&amp;" Corp",M$1)="#N/A N/A","--",_xll.BDP($B92&amp;" Corp",M$1)))</f>
        <v>#NAME?</v>
      </c>
      <c r="N92" s="124" t="e">
        <f ca="1">IF(tbl_coded[[#This Row],[ISIN]]="","",IF(_xll.BDP($B92&amp;" Corp",N$1)="#N/A N/A","--",_xll.BDP($B92&amp;" Corp",N$1)))</f>
        <v>#NAME?</v>
      </c>
      <c r="O92" s="124" t="e">
        <f ca="1">IF(tbl_coded[[#This Row],[ISIN]]="","",IF(_xll.BDP($B92&amp;" Corp",O$1)="#N/A N/A","--",_xll.BDP($B92&amp;" Corp",O$1)))</f>
        <v>#NAME?</v>
      </c>
      <c r="P92" s="124" t="e">
        <f ca="1">IF(tbl_coded[[#This Row],[ISIN]]="","",IF(_xll.BDP($B92&amp;" Corp",P$1)="#N/A N/A","--",_xll.BDP($B92&amp;" Corp",P$1)))</f>
        <v>#NAME?</v>
      </c>
      <c r="Q9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2" s="124" t="e">
        <f ca="1">IF(tbl_coded[[#This Row],[ISIN]]="","",IF(OR(_xll.BDP($B92&amp;" Corp",R$1)="#N/A N/A",_xll.BDP($B92&amp;" Corp",R$1)="#N/A Invalid Security",_xll.BDP($B92&amp;" Corp",R$1)="#N/A Field Not Applicable"),"--",_xll.BDP($B92&amp;" Corp",R$1)))</f>
        <v>#NAME?</v>
      </c>
      <c r="S92" s="124" t="e">
        <f ca="1">IF(tbl_coded[[#This Row],[ISIN]]="","",IF(OR(_xll.BDP($R92&amp;" Equity",S$1)="#N/A N/A",_xll.BDP($R92&amp;" Equity",S$1)="#N/A Invalid Security"),"--",_xll.BDP($R92&amp;" Equity",S$1)))</f>
        <v>#NAME?</v>
      </c>
      <c r="T92" s="124" t="e">
        <f ca="1">IF(tbl_coded[[#This Row],[ISIN]]="","",IF(OR(_xll.BDP($R92&amp;" Equity",T$1)="#N/A N/A",_xll.BDP($R92&amp;" Equity",T$1)="#N/A Invalid Security"),"--",_xll.BDP($R92&amp;" Equity",T$1)))</f>
        <v>#NAME?</v>
      </c>
      <c r="U92" s="124" t="e">
        <f ca="1">IF(tbl_coded[[#This Row],[ISIN]]="","",IF(OR(_xll.BDP($R92&amp;" Equity",U$1)="#N/A N/A",_xll.BDP($R92&amp;" Equity",U$1)="#N/A Invalid Security"),"--",_xll.BDP($R92&amp;" Equity",U$1)))</f>
        <v>#NAME?</v>
      </c>
      <c r="V92" s="124" t="e">
        <f ca="1">IF(tbl_coded[[#This Row],[ISIN]]="","",IF(OR(_xll.BDP($R92&amp;" Equity",V$1)="#N/A N/A",_xll.BDP($R92&amp;" Equity",V$1)="#N/A Invalid Security"),"--",_xll.BDP($R92&amp;" Equity",V$1)))</f>
        <v>#NAME?</v>
      </c>
      <c r="W92" s="124" t="e">
        <f ca="1">IF(tbl_coded[[#This Row],[ISIN]]="","",IF(OR(_xll.BDP($R92&amp;" Equity",W$1)="#N/A N/A",_xll.BDP($R92&amp;" Equity",W$1)="#N/A Invalid Security"),"--",_xll.BDP($R92&amp;" Equity",W$1)))</f>
        <v>#NAME?</v>
      </c>
      <c r="X92" s="124" t="e">
        <f ca="1">IF(tbl_coded[[#This Row],[ISIN]]="","",IF(OR(_xll.BDP($R92&amp;" Equity",X$1)="#N/A N/A",_xll.BDP($R92&amp;" Equity",X$1)="#N/A Invalid Security"),"--",_xll.BDP($R92&amp;" Equity",X$1)))</f>
        <v>#NAME?</v>
      </c>
      <c r="Y9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2" s="124" t="str">
        <f ca="1">IF(tbl_coded[[#This Row],[ISIN]]="","",IF(ISNUMBER(_xll.BDP(B92&amp;" Corp",Z$1)),_xll.BDP(B92&amp;" Corp",Z$1),""))</f>
        <v/>
      </c>
      <c r="AA92" s="124" t="str">
        <f ca="1">IF(tbl_coded[[#This Row],[ISIN]]="","",IF(ISNUMBER(_xll.BDP(B92&amp;" Corp",AA$1)),_xll.BDP(B92&amp;" Corp",AA$1),""))</f>
        <v/>
      </c>
      <c r="AB92" s="124" t="str">
        <f ca="1">IF(tbl_coded[[#This Row],[ISIN]]="","",IF(ISNUMBER(_xll.BDP(B92&amp;" Corp",AB$1)),_xll.BDP(B92&amp;" Corp",AB$1),""))</f>
        <v/>
      </c>
      <c r="AC92" s="124" t="str">
        <f ca="1">IF(tbl_coded[[#This Row],[ISIN]]="","",IF(ISNUMBER(_xll.BDP(B92&amp;" Corp",AC$1)),_xll.BDP(B92&amp;" Corp",AC$1),""))</f>
        <v/>
      </c>
      <c r="AD92" s="124" t="e">
        <f ca="1">IF(tbl_coded[[#This Row],[ISIN]]="","",IF((_xll.BDP(B92&amp;" Corp",AD$1))="#N/A Field Not Applicable","",_xll.BDP(B92&amp;" Corp",AD$1)))</f>
        <v>#NAME?</v>
      </c>
      <c r="AE92" s="124" t="e">
        <f ca="1">IF(tbl_coded[[#This Row],[ISIN]]="","",IF((_xll.BDP(B92&amp;" Corp",AE$1))="#N/A N/A","--",_xll.BDP(B92&amp;" Corp",AE$1)))</f>
        <v>#NAME?</v>
      </c>
      <c r="AF92" s="124" t="e">
        <f ca="1">IF(tbl_coded[[#This Row],[ISIN]]="","",IF(IFERROR(MATCH(H92,rtg_num[Moody''s],0)&gt;10,0),"HY",IF(IFERROR(MATCH(I92,rtg_num[S&amp;P],0)&gt;10,0),"HY",IF(IFERROR(MATCH(J92,rtg_num[Fitch],0)&gt;10,0),"HY",IF(H92&amp;I92&amp;J92="------","NR",IF(IFERROR(FIND("#N/A",Coded!H92),0)&amp;IFERROR(FIND("#N/A",Coded!H92),0)&amp;IFERROR(FIND("#N/A",Coded!H92),0)&lt;&gt;"000",IF(INDEX(美元债一级!$O:$O,MATCH(tbl_coded[[#This Row],[ISIN]],美元债一级!$I:$I,0))="--/--/--","NR","IG"),"IG"))))))</f>
        <v>#NAME?</v>
      </c>
      <c r="AG9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2" s="125" t="e">
        <f ca="1">IF(tbl_coded[[#This Row],[ISIN]]="","",IF(_xll.BDP($B92&amp;" Corp",AI$1)="#N/A N/A","--",_xll.BDP($B92&amp;" Corp",AI$1)))</f>
        <v>#NAME?</v>
      </c>
      <c r="AJ92" s="122" t="e">
        <f ca="1">IF(tbl_coded[[#This Row],[ISIN]]="","",IF(OR(_xll.BDP(_xll.BDP(tbl_coded[[#This Row],[ISIN]]&amp;" Corp", "ISSUER_EQUITY_TICKER")&amp;" Equity",AJ$1)="#N/A N/A"),"--",_xll.BDP(_xll.BDP(tbl_coded[[#This Row],[ISIN]]&amp;" Corp", "ISSUER_EQUITY_TICKER")&amp;" Equity",AJ$1)))</f>
        <v>#NAME?</v>
      </c>
      <c r="AK9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24" t="e">
        <f ca="1">IF(tbl_coded[[#This Row],[ISIN]]="","",IF(OR(_xll.BDP(_xll.BDP(tbl_coded[[#This Row],[ISIN]]&amp;" Corp", "ISSUER_EQUITY_TICKER")&amp;" Equity",AL$1)="#N/A N/A"),"--",_xll.BDP(_xll.BDP(tbl_coded[[#This Row],[ISIN]]&amp;" Corp", "ISSUER_EQUITY_TICKER")&amp;" Equity",AL$1)))</f>
        <v>#NAME?</v>
      </c>
      <c r="AM92" s="124" t="e">
        <f ca="1">IF(tbl_coded[[#This Row],[ISIN]]="","",IF(_xll.BDS($B92&amp;" Corp",AM$1)="#N/A Field Not Applicable","",_xll.BDS($B92&amp;" Corp",AM$1)))</f>
        <v>#NAME?</v>
      </c>
      <c r="AN92" s="124" t="e">
        <f ca="1">IF(tbl_coded[[#This Row],[ISIN]]="","",IF(_xll.BDP(tbl_coded[[#This Row],[KPW Provider BBID]]&amp;" CompanyID","NAME")="#N/A Invalid Security","",_xll.BDP(tbl_coded[[#This Row],[KPW Provider BBID]]&amp;" CompanyID","NAME")))</f>
        <v>#NAME?</v>
      </c>
      <c r="AO92" s="124" t="e">
        <f ca="1">IF(tbl_coded[[#This Row],[ISIN]]="","",IF(_xll.BDP(tbl_coded[[#This Row],[KPW Provider BBID]]&amp;" CompanyID",$AO$1)="#N/A Invalid Security","--",IF(_xll.BDP(tbl_coded[[#This Row],[KPW Provider BBID]]&amp;" CompanyID",$AO$1)="#N/A N/A","--",_xll.BDP(tbl_coded[[#This Row],[KPW Provider BBID]]&amp;" CompanyID",$AO$1))))</f>
        <v>#NAME?</v>
      </c>
      <c r="AP92" s="124" t="e">
        <f ca="1">IF(tbl_coded[[#This Row],[ISIN]]="","",IF(_xll.BDP(tbl_coded[[#This Row],[KPW Provider BBID]]&amp;" CompanyID",$AP$1)="#N/A Invalid Security","--",IF(_xll.BDP(tbl_coded[[#This Row],[KPW Provider BBID]]&amp;" CompanyID",$AP$1)="#N/A N/A","--",_xll.BDP(tbl_coded[[#This Row],[KPW Provider BBID]]&amp;" CompanyID",$AP$1))))</f>
        <v>#NAME?</v>
      </c>
      <c r="AQ92" s="124" t="e">
        <f ca="1">IF(tbl_coded[[#This Row],[ISIN]]="","",IF(_xll.BDP(tbl_coded[[#This Row],[KPW Provider BBID]]&amp;" CompanyID",$AQ$1)="#N/A Invalid Security","--",IF(_xll.BDP(tbl_coded[[#This Row],[KPW Provider BBID]]&amp;" CompanyID",$AQ$1)="#N/A N/A","--",_xll.BDP(tbl_coded[[#This Row],[KPW Provider BBID]]&amp;" CompanyID",$AQ$1))))</f>
        <v>#NAME?</v>
      </c>
      <c r="AR92" s="124" t="e">
        <f ca="1">IF(tbl_coded[[#This Row],[ISIN]]="","",tbl_coded[[#This Row],[穆迪KPW评级]]&amp;"/"&amp;tbl_coded[[#This Row],[SPKPW评级]]&amp;"/"&amp;tbl_coded[[#This Row],[FITCHKPW评级]])</f>
        <v>#NAME?</v>
      </c>
      <c r="AS92" s="124" t="e">
        <f ca="1">IF(tbl_coded[[#This Row],[ISIN]]="","",IF(OR(_xll.BDP($B92&amp;" Corp",AS$1)="#N/A N/A"),"--",_xll.BDP($B92&amp;" Corp",AS$1)))</f>
        <v>#NAME?</v>
      </c>
      <c r="AT92" s="124" t="e">
        <f ca="1">IF(tbl_coded[[#This Row],[ISIN]]="","",IF(_xll.BDS($B92&amp;" Corp",AT$1)="#N/A Field Not Applicable","",_xll.BDS($B92&amp;" Corp",AT$1)))</f>
        <v>#NAME?</v>
      </c>
      <c r="AU92" s="124" t="e">
        <f ca="1">IF(tbl_coded[[#This Row],[SBLC Provider BBID]]="","",_xll.BDP(tbl_coded[[#This Row],[SBLC Provider BBID]]&amp;" CompanyID","NAME"))</f>
        <v>#NAME?</v>
      </c>
      <c r="AV92" s="124" t="e">
        <f ca="1">IF(tbl_coded[[#This Row],[ISIN]]="","",IF(OR(_xll.BDP($B92&amp;" Corp",AV$1)="#N/A N/A"),"--",TEXT(_xll.BDP($B92&amp;" Corp",AV$1),"yyyy/mm/dd")))</f>
        <v>#NAME?</v>
      </c>
      <c r="AW92" s="124" t="e">
        <f ca="1">IF(tbl_coded[[#This Row],[ISIN]]="","",IF(OR(_xll.BDP($B92&amp;" Corp",AW$1)="#N/A N/A"),"--",TEXT(_xll.BDP($B92&amp;" Corp",AW$1),"yyyy/mm/dd")))</f>
        <v>#NAME?</v>
      </c>
      <c r="AX92" s="124" t="e">
        <f ca="1">IF(tbl_coded[[#This Row],[ISIN]]="","",IF(OR(_xll.BDP($B92&amp;" Corp",AX$1)="#N/A N/A"),"--",TEXT(_xll.BDP($B92&amp;" Corp",AX$1),"yyyy/mm/dd")))</f>
        <v>#NAME?</v>
      </c>
      <c r="AY92" s="124" t="e">
        <f ca="1">IF(tbl_coded[[#This Row],[ISIN]]="","",IF(OR(_xll.BDP($B92&amp;" Corp",AY$1)="#N/A Field Not Applicable"),"--",TEXT(_xll.BDP($B92&amp;" Corp",AY$1),"yyyy/mm/dd")))</f>
        <v>#NAME?</v>
      </c>
      <c r="AZ92" s="124" t="e">
        <f ca="1">IF(tbl_coded[[#This Row],[ISIN]]="","",IF(OR(_xll.BDP($B92&amp;" Corp",AZ$1)="#N/A N/A"),"--",_xll.BDP($B92&amp;" Corp",AZ$1)))</f>
        <v>#NAME?</v>
      </c>
      <c r="BA92" s="124" t="e">
        <f ca="1">IF(tbl_coded[[#This Row],[ISIN]]="","",IF(OR(_xll.BDP($B92&amp;" Corp",BA$1)="#N/A N/A"),"--",_xll.BDP($B92&amp;" Corp",BA$1)))</f>
        <v>#NAME?</v>
      </c>
      <c r="BB92" s="124" t="e">
        <f ca="1">IF(tbl_coded[[#This Row],[ISIN]]="","",IF(OR(_xll.BDP($B92&amp;" Corp",BB$1)="#N/A N/A"),"--",_xll.BDP($B92&amp;" Corp",BB$1)))</f>
        <v>#NAME?</v>
      </c>
      <c r="BC92" s="124" t="e">
        <f ca="1">IF(tbl_coded[[#This Row],[ISIN]]="","",IF(OR(_xll.BDP($B92&amp;" Corp",BC$1)="#N/A Field Not Applicable"),"--",_xll.BDP($B92&amp;" Corp",BC$1)))</f>
        <v>#NAME?</v>
      </c>
      <c r="BD92" s="124" t="e">
        <f ca="1">IF(tbl_coded[[#This Row],[ISIN]]="","",IF(OR(_xll.BDP($B92&amp;" Corp",BD$1)="#N/A Field Not Applicable"),"--",_xll.BDP($B92&amp;" Corp",BD$1)))</f>
        <v>#NAME?</v>
      </c>
      <c r="BE92" s="124" t="e">
        <f ca="1">IF(tbl_coded[[#This Row],[ISIN]]="","",IF(OR(_xll.BDP($B92&amp;" Corp",BE$1)="#N/A Field Not Applicable"),"--",_xll.BDP($B92&amp;" Corp",BE$1)))</f>
        <v>#NAME?</v>
      </c>
      <c r="BF92" s="124" t="e">
        <f ca="1">IF(tbl_coded[[#This Row],[ISIN]]="","",IF(OR(_xll.BDP($B92&amp;" Corp",BF$1)="#N/A Field Not Applicable"),"--",_xll.BDP($B92&amp;" Corp",BF$1)))</f>
        <v>#NAME?</v>
      </c>
      <c r="BG92" s="124" t="e">
        <f ca="1">IF(tbl_coded[[#This Row],[ISIN]]="","",IF(OR(_xll.BDP($B92&amp;" Corp",BG$1)="#N/A Field Not Applicable"),"--",IF(_xll.BDP($B92&amp;" Corp",BG$1)="#N/A N/A","N",_xll.BDP($B92&amp;" Corp",BG$1))))</f>
        <v>#NAME?</v>
      </c>
      <c r="BH92" s="124" t="e">
        <f ca="1">IF(tbl_coded[[#This Row],[ISIN]]="","",IF(OR(_xll.BDP($B92&amp;" Corp",BH$1)="#N/A N/A"),"",_xll.BDP($B92&amp;" Corp",BH$1)))</f>
        <v>#NAME?</v>
      </c>
      <c r="BI92" s="124" t="e">
        <f ca="1">IF(tbl_coded[[#This Row],[ISIN]]="","",IF(OR(tbl_coded[[#This Row],[Parent company tiker]]=""),"",IF(_xll.BDP(tbl_coded[[#This Row],[Parent company tiker]]&amp;" Equity",BI$1)="#N/A N/A","--",_xll.BDP(tbl_coded[[#This Row],[Parent company tiker]]&amp;" Equity",BI$1))))</f>
        <v>#NAME?</v>
      </c>
      <c r="BJ92" s="124" t="e">
        <f ca="1">IF(tbl_coded[[#This Row],[ISIN]]="","",IF(OR(tbl_coded[[#This Row],[Parent company tiker]]=""),"",IF(_xll.BDP(tbl_coded[[#This Row],[Parent company tiker]]&amp;" Equity",BJ$1)="#N/A N/A","--",_xll.BDP(tbl_coded[[#This Row],[Parent company tiker]]&amp;" Equity",BJ$1))))</f>
        <v>#NAME?</v>
      </c>
      <c r="BK92" s="124" t="e">
        <f ca="1">IF(tbl_coded[[#This Row],[ISIN]]="","",IF(OR(tbl_coded[[#This Row],[Parent company tiker]]=""),"",IF(_xll.BDP(tbl_coded[[#This Row],[Parent company tiker]]&amp;" Equity",BK$1)="#N/A N/A","--",_xll.BDP(tbl_coded[[#This Row],[Parent company tiker]]&amp;" Equity",BK$1))))</f>
        <v>#NAME?</v>
      </c>
      <c r="BL92" s="124" t="e">
        <f ca="1">IF(tbl_coded[[#This Row],[ISIN]]="","",IF(OR(tbl_coded[[#This Row],[Parent company tiker]]=""),"",IF(_xll.BDP(tbl_coded[[#This Row],[Parent company tiker]]&amp;" Equity",BL$1)="#N/A N/A","--",_xll.BDP(tbl_coded[[#This Row],[Parent company tiker]]&amp;" Equity",BL$1))))</f>
        <v>#NAME?</v>
      </c>
      <c r="BM9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2" s="124" t="e">
        <f ca="1">IF(tbl_coded[[#This Row],[Column9]]&lt;&gt;"--",tbl_coded[[#This Row],[G''tor rating]],IF(tbl_coded[[#This Row],[KPW Name]]&lt;&gt;"",tbl_coded[[#This Row],[KPW Rating]],IF(tbl_coded[[#This Row],[Parent company tiker]]&lt;&gt;"",tbl_coded[[#This Row],[parent评级]],tbl_coded[[#This Row],[Issuer rating]])))</f>
        <v>#NAME?</v>
      </c>
      <c r="BO92" s="159" t="str">
        <f ca="1">IFERROR(IF(tbl_coded[[#This Row],[GREEN]]="Y","GREEN",IF(tbl_coded[[#This Row],[SUSTAINABLE]]="Y","SUSTAINABLE",IF(tbl_coded[[#This Row],[SOCIAL]]="Y","SOCIAL",IF(tbl_coded[[#This Row],[Sustainable linked]]="Y","SUSTAINABLE LINKED"," ")))),"")</f>
        <v/>
      </c>
    </row>
    <row r="93" spans="1:67" ht="15" customHeight="1">
      <c r="A93" s="119">
        <v>91</v>
      </c>
      <c r="B93" s="120" t="str">
        <f>IF(美元债一级!$C$4:$C$1048576&lt;&gt;"",美元债一级!C94,"")</f>
        <v>XS2658517466</v>
      </c>
      <c r="C93" s="124" t="e">
        <f ca="1">IF(tbl_coded[[#This Row],[ISIN]]="","",IF(tbl_coded[[#This Row],[Index]]&gt;$A$1,"",IF(_xll.BDP($B93&amp;" Corp",C$1)="#N/A N/A","",_xll.BDP($B93&amp;" Corp",C$1))))</f>
        <v>#NAME?</v>
      </c>
      <c r="D93" s="124" t="e">
        <f ca="1">IF(tbl_coded[[#This Row],[ISIN]]="","",IF(_xll.BDP($B93&amp;" Corp",D$1)="#N/A N/A","",_xll.BDP($B93&amp;" Corp",D$1)))</f>
        <v>#NAME?</v>
      </c>
      <c r="E93" s="124" t="e">
        <f ca="1">IF(tbl_coded[[#This Row],[ISIN]]="","",IF(_xll.BDP($B93&amp;" Corp",E$1)="#N/A N/A","--",_xll.BDP($B93&amp;" Corp",E$1)))</f>
        <v>#NAME?</v>
      </c>
      <c r="F93" s="124" t="e">
        <f ca="1">IF(tbl_coded[[#This Row],[ISIN]]="","",IF(_xll.BDS($B93&amp;" Corp",F$1)="#N/A Field Not Applicable","",_xll.BDS($B93&amp;" Corp",F$1)))</f>
        <v>#NAME?</v>
      </c>
      <c r="G93" s="124" t="e">
        <f ca="1">IF(tbl_coded[[#This Row],[ISIN]]="","",IF(_xll.BDP($F93&amp;" CompanyID",G$1)="#N/A Invalid Security","",_xll.BDP($F93&amp;" CompanyID",G$1)))</f>
        <v>#NAME?</v>
      </c>
      <c r="H93" s="124" t="e">
        <f ca="1">IF(tbl_coded[[#This Row],[ISIN]]="","",IF(_xll.BDP($B93&amp;" Corp",H$1)="#N/A N/A","--",_xll.BDP($B93&amp;" Corp",H$1)))</f>
        <v>#NAME?</v>
      </c>
      <c r="I93" s="124" t="e">
        <f ca="1">IF(tbl_coded[[#This Row],[ISIN]]="","",IF(_xll.BDP($B93&amp;" Corp",I$1)="#N/A N/A","--",_xll.BDP($B93&amp;" Corp",I$1)))</f>
        <v>#NAME?</v>
      </c>
      <c r="J93" s="124" t="e">
        <f ca="1">IF(tbl_coded[[#This Row],[ISIN]]="","",IF(_xll.BDP($B93&amp;" Corp",J$1)="#N/A N/A","--",_xll.BDP($B93&amp;" Corp",J$1)))</f>
        <v>#NAME?</v>
      </c>
      <c r="K93" s="124" t="e">
        <f ca="1">IF(tbl_coded[[#This Row],[ISIN]]="","",IF(_xll.BDP($B93&amp;" Corp",K$1)="#N/A N/A","--",_xll.BDP($B93&amp;" Corp",K$1)))</f>
        <v>#NAME?</v>
      </c>
      <c r="L93" s="124" t="e">
        <f ca="1">IF(tbl_coded[[#This Row],[ISIN]]="","",IF(_xll.BDP($B93&amp;" Corp",L$1)="#N/A N/A","--",_xll.BDP($B93&amp;" Corp",L$1)))</f>
        <v>#NAME?</v>
      </c>
      <c r="M93" s="124" t="e">
        <f ca="1">IF(tbl_coded[[#This Row],[ISIN]]="","",IF(_xll.BDP($B93&amp;" Corp",M$1)="#N/A N/A","--",_xll.BDP($B93&amp;" Corp",M$1)))</f>
        <v>#NAME?</v>
      </c>
      <c r="N93" s="124" t="e">
        <f ca="1">IF(tbl_coded[[#This Row],[ISIN]]="","",IF(_xll.BDP($B93&amp;" Corp",N$1)="#N/A N/A","--",_xll.BDP($B93&amp;" Corp",N$1)))</f>
        <v>#NAME?</v>
      </c>
      <c r="O93" s="124" t="e">
        <f ca="1">IF(tbl_coded[[#This Row],[ISIN]]="","",IF(_xll.BDP($B93&amp;" Corp",O$1)="#N/A N/A","--",_xll.BDP($B93&amp;" Corp",O$1)))</f>
        <v>#NAME?</v>
      </c>
      <c r="P93" s="124" t="e">
        <f ca="1">IF(tbl_coded[[#This Row],[ISIN]]="","",IF(_xll.BDP($B93&amp;" Corp",P$1)="#N/A N/A","--",_xll.BDP($B93&amp;" Corp",P$1)))</f>
        <v>#NAME?</v>
      </c>
      <c r="Q9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3" s="124" t="e">
        <f ca="1">IF(tbl_coded[[#This Row],[ISIN]]="","",IF(OR(_xll.BDP($B93&amp;" Corp",R$1)="#N/A N/A",_xll.BDP($B93&amp;" Corp",R$1)="#N/A Invalid Security",_xll.BDP($B93&amp;" Corp",R$1)="#N/A Field Not Applicable"),"--",_xll.BDP($B93&amp;" Corp",R$1)))</f>
        <v>#NAME?</v>
      </c>
      <c r="S93" s="124" t="e">
        <f ca="1">IF(tbl_coded[[#This Row],[ISIN]]="","",IF(OR(_xll.BDP($R93&amp;" Equity",S$1)="#N/A N/A",_xll.BDP($R93&amp;" Equity",S$1)="#N/A Invalid Security"),"--",_xll.BDP($R93&amp;" Equity",S$1)))</f>
        <v>#NAME?</v>
      </c>
      <c r="T93" s="124" t="e">
        <f ca="1">IF(tbl_coded[[#This Row],[ISIN]]="","",IF(OR(_xll.BDP($R93&amp;" Equity",T$1)="#N/A N/A",_xll.BDP($R93&amp;" Equity",T$1)="#N/A Invalid Security"),"--",_xll.BDP($R93&amp;" Equity",T$1)))</f>
        <v>#NAME?</v>
      </c>
      <c r="U93" s="124" t="e">
        <f ca="1">IF(tbl_coded[[#This Row],[ISIN]]="","",IF(OR(_xll.BDP($R93&amp;" Equity",U$1)="#N/A N/A",_xll.BDP($R93&amp;" Equity",U$1)="#N/A Invalid Security"),"--",_xll.BDP($R93&amp;" Equity",U$1)))</f>
        <v>#NAME?</v>
      </c>
      <c r="V93" s="124" t="e">
        <f ca="1">IF(tbl_coded[[#This Row],[ISIN]]="","",IF(OR(_xll.BDP($R93&amp;" Equity",V$1)="#N/A N/A",_xll.BDP($R93&amp;" Equity",V$1)="#N/A Invalid Security"),"--",_xll.BDP($R93&amp;" Equity",V$1)))</f>
        <v>#NAME?</v>
      </c>
      <c r="W93" s="124" t="e">
        <f ca="1">IF(tbl_coded[[#This Row],[ISIN]]="","",IF(OR(_xll.BDP($R93&amp;" Equity",W$1)="#N/A N/A",_xll.BDP($R93&amp;" Equity",W$1)="#N/A Invalid Security"),"--",_xll.BDP($R93&amp;" Equity",W$1)))</f>
        <v>#NAME?</v>
      </c>
      <c r="X93" s="124" t="e">
        <f ca="1">IF(tbl_coded[[#This Row],[ISIN]]="","",IF(OR(_xll.BDP($R93&amp;" Equity",X$1)="#N/A N/A",_xll.BDP($R93&amp;" Equity",X$1)="#N/A Invalid Security"),"--",_xll.BDP($R93&amp;" Equity",X$1)))</f>
        <v>#NAME?</v>
      </c>
      <c r="Y9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3" s="124" t="str">
        <f ca="1">IF(tbl_coded[[#This Row],[ISIN]]="","",IF(ISNUMBER(_xll.BDP(B93&amp;" Corp",Z$1)),_xll.BDP(B93&amp;" Corp",Z$1),""))</f>
        <v/>
      </c>
      <c r="AA93" s="124" t="str">
        <f ca="1">IF(tbl_coded[[#This Row],[ISIN]]="","",IF(ISNUMBER(_xll.BDP(B93&amp;" Corp",AA$1)),_xll.BDP(B93&amp;" Corp",AA$1),""))</f>
        <v/>
      </c>
      <c r="AB93" s="124" t="str">
        <f ca="1">IF(tbl_coded[[#This Row],[ISIN]]="","",IF(ISNUMBER(_xll.BDP(B93&amp;" Corp",AB$1)),_xll.BDP(B93&amp;" Corp",AB$1),""))</f>
        <v/>
      </c>
      <c r="AC93" s="124" t="str">
        <f ca="1">IF(tbl_coded[[#This Row],[ISIN]]="","",IF(ISNUMBER(_xll.BDP(B93&amp;" Corp",AC$1)),_xll.BDP(B93&amp;" Corp",AC$1),""))</f>
        <v/>
      </c>
      <c r="AD93" s="124" t="e">
        <f ca="1">IF(tbl_coded[[#This Row],[ISIN]]="","",IF((_xll.BDP(B93&amp;" Corp",AD$1))="#N/A Field Not Applicable","",_xll.BDP(B93&amp;" Corp",AD$1)))</f>
        <v>#NAME?</v>
      </c>
      <c r="AE93" s="124" t="e">
        <f ca="1">IF(tbl_coded[[#This Row],[ISIN]]="","",IF((_xll.BDP(B93&amp;" Corp",AE$1))="#N/A N/A","--",_xll.BDP(B93&amp;" Corp",AE$1)))</f>
        <v>#NAME?</v>
      </c>
      <c r="AF93" s="124" t="e">
        <f ca="1">IF(tbl_coded[[#This Row],[ISIN]]="","",IF(IFERROR(MATCH(H93,rtg_num[Moody''s],0)&gt;10,0),"HY",IF(IFERROR(MATCH(I93,rtg_num[S&amp;P],0)&gt;10,0),"HY",IF(IFERROR(MATCH(J93,rtg_num[Fitch],0)&gt;10,0),"HY",IF(H93&amp;I93&amp;J93="------","NR",IF(IFERROR(FIND("#N/A",Coded!H93),0)&amp;IFERROR(FIND("#N/A",Coded!H93),0)&amp;IFERROR(FIND("#N/A",Coded!H93),0)&lt;&gt;"000",IF(INDEX(美元债一级!$O:$O,MATCH(tbl_coded[[#This Row],[ISIN]],美元债一级!$I:$I,0))="--/--/--","NR","IG"),"IG"))))))</f>
        <v>#NAME?</v>
      </c>
      <c r="AG9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3" s="125" t="e">
        <f ca="1">IF(tbl_coded[[#This Row],[ISIN]]="","",IF(_xll.BDP($B93&amp;" Corp",AI$1)="#N/A N/A","--",_xll.BDP($B93&amp;" Corp",AI$1)))</f>
        <v>#NAME?</v>
      </c>
      <c r="AJ93" s="122" t="e">
        <f ca="1">IF(tbl_coded[[#This Row],[ISIN]]="","",IF(OR(_xll.BDP(_xll.BDP(tbl_coded[[#This Row],[ISIN]]&amp;" Corp", "ISSUER_EQUITY_TICKER")&amp;" Equity",AJ$1)="#N/A N/A"),"--",_xll.BDP(_xll.BDP(tbl_coded[[#This Row],[ISIN]]&amp;" Corp", "ISSUER_EQUITY_TICKER")&amp;" Equity",AJ$1)))</f>
        <v>#NAME?</v>
      </c>
      <c r="AK9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24" t="e">
        <f ca="1">IF(tbl_coded[[#This Row],[ISIN]]="","",IF(OR(_xll.BDP(_xll.BDP(tbl_coded[[#This Row],[ISIN]]&amp;" Corp", "ISSUER_EQUITY_TICKER")&amp;" Equity",AL$1)="#N/A N/A"),"--",_xll.BDP(_xll.BDP(tbl_coded[[#This Row],[ISIN]]&amp;" Corp", "ISSUER_EQUITY_TICKER")&amp;" Equity",AL$1)))</f>
        <v>#NAME?</v>
      </c>
      <c r="AM93" s="124" t="e">
        <f ca="1">IF(tbl_coded[[#This Row],[ISIN]]="","",IF(_xll.BDS($B93&amp;" Corp",AM$1)="#N/A Field Not Applicable","",_xll.BDS($B93&amp;" Corp",AM$1)))</f>
        <v>#NAME?</v>
      </c>
      <c r="AN93" s="124" t="e">
        <f ca="1">IF(tbl_coded[[#This Row],[ISIN]]="","",IF(_xll.BDP(tbl_coded[[#This Row],[KPW Provider BBID]]&amp;" CompanyID","NAME")="#N/A Invalid Security","",_xll.BDP(tbl_coded[[#This Row],[KPW Provider BBID]]&amp;" CompanyID","NAME")))</f>
        <v>#NAME?</v>
      </c>
      <c r="AO93" s="124" t="e">
        <f ca="1">IF(tbl_coded[[#This Row],[ISIN]]="","",IF(_xll.BDP(tbl_coded[[#This Row],[KPW Provider BBID]]&amp;" CompanyID",$AO$1)="#N/A Invalid Security","--",IF(_xll.BDP(tbl_coded[[#This Row],[KPW Provider BBID]]&amp;" CompanyID",$AO$1)="#N/A N/A","--",_xll.BDP(tbl_coded[[#This Row],[KPW Provider BBID]]&amp;" CompanyID",$AO$1))))</f>
        <v>#NAME?</v>
      </c>
      <c r="AP93" s="124" t="e">
        <f ca="1">IF(tbl_coded[[#This Row],[ISIN]]="","",IF(_xll.BDP(tbl_coded[[#This Row],[KPW Provider BBID]]&amp;" CompanyID",$AP$1)="#N/A Invalid Security","--",IF(_xll.BDP(tbl_coded[[#This Row],[KPW Provider BBID]]&amp;" CompanyID",$AP$1)="#N/A N/A","--",_xll.BDP(tbl_coded[[#This Row],[KPW Provider BBID]]&amp;" CompanyID",$AP$1))))</f>
        <v>#NAME?</v>
      </c>
      <c r="AQ93" s="124" t="e">
        <f ca="1">IF(tbl_coded[[#This Row],[ISIN]]="","",IF(_xll.BDP(tbl_coded[[#This Row],[KPW Provider BBID]]&amp;" CompanyID",$AQ$1)="#N/A Invalid Security","--",IF(_xll.BDP(tbl_coded[[#This Row],[KPW Provider BBID]]&amp;" CompanyID",$AQ$1)="#N/A N/A","--",_xll.BDP(tbl_coded[[#This Row],[KPW Provider BBID]]&amp;" CompanyID",$AQ$1))))</f>
        <v>#NAME?</v>
      </c>
      <c r="AR93" s="124" t="e">
        <f ca="1">IF(tbl_coded[[#This Row],[ISIN]]="","",tbl_coded[[#This Row],[穆迪KPW评级]]&amp;"/"&amp;tbl_coded[[#This Row],[SPKPW评级]]&amp;"/"&amp;tbl_coded[[#This Row],[FITCHKPW评级]])</f>
        <v>#NAME?</v>
      </c>
      <c r="AS93" s="124" t="e">
        <f ca="1">IF(tbl_coded[[#This Row],[ISIN]]="","",IF(OR(_xll.BDP($B93&amp;" Corp",AS$1)="#N/A N/A"),"--",_xll.BDP($B93&amp;" Corp",AS$1)))</f>
        <v>#NAME?</v>
      </c>
      <c r="AT93" s="124" t="e">
        <f ca="1">IF(tbl_coded[[#This Row],[ISIN]]="","",IF(_xll.BDS($B93&amp;" Corp",AT$1)="#N/A Field Not Applicable","",_xll.BDS($B93&amp;" Corp",AT$1)))</f>
        <v>#NAME?</v>
      </c>
      <c r="AU93" s="124" t="e">
        <f ca="1">IF(tbl_coded[[#This Row],[SBLC Provider BBID]]="","",_xll.BDP(tbl_coded[[#This Row],[SBLC Provider BBID]]&amp;" CompanyID","NAME"))</f>
        <v>#NAME?</v>
      </c>
      <c r="AV93" s="124" t="e">
        <f ca="1">IF(tbl_coded[[#This Row],[ISIN]]="","",IF(OR(_xll.BDP($B93&amp;" Corp",AV$1)="#N/A N/A"),"--",TEXT(_xll.BDP($B93&amp;" Corp",AV$1),"yyyy/mm/dd")))</f>
        <v>#NAME?</v>
      </c>
      <c r="AW93" s="124" t="e">
        <f ca="1">IF(tbl_coded[[#This Row],[ISIN]]="","",IF(OR(_xll.BDP($B93&amp;" Corp",AW$1)="#N/A N/A"),"--",TEXT(_xll.BDP($B93&amp;" Corp",AW$1),"yyyy/mm/dd")))</f>
        <v>#NAME?</v>
      </c>
      <c r="AX93" s="124" t="e">
        <f ca="1">IF(tbl_coded[[#This Row],[ISIN]]="","",IF(OR(_xll.BDP($B93&amp;" Corp",AX$1)="#N/A N/A"),"--",TEXT(_xll.BDP($B93&amp;" Corp",AX$1),"yyyy/mm/dd")))</f>
        <v>#NAME?</v>
      </c>
      <c r="AY93" s="124" t="e">
        <f ca="1">IF(tbl_coded[[#This Row],[ISIN]]="","",IF(OR(_xll.BDP($B93&amp;" Corp",AY$1)="#N/A Field Not Applicable"),"--",TEXT(_xll.BDP($B93&amp;" Corp",AY$1),"yyyy/mm/dd")))</f>
        <v>#NAME?</v>
      </c>
      <c r="AZ93" s="124" t="e">
        <f ca="1">IF(tbl_coded[[#This Row],[ISIN]]="","",IF(OR(_xll.BDP($B93&amp;" Corp",AZ$1)="#N/A N/A"),"--",_xll.BDP($B93&amp;" Corp",AZ$1)))</f>
        <v>#NAME?</v>
      </c>
      <c r="BA93" s="124" t="e">
        <f ca="1">IF(tbl_coded[[#This Row],[ISIN]]="","",IF(OR(_xll.BDP($B93&amp;" Corp",BA$1)="#N/A N/A"),"--",_xll.BDP($B93&amp;" Corp",BA$1)))</f>
        <v>#NAME?</v>
      </c>
      <c r="BB93" s="124" t="e">
        <f ca="1">IF(tbl_coded[[#This Row],[ISIN]]="","",IF(OR(_xll.BDP($B93&amp;" Corp",BB$1)="#N/A N/A"),"--",_xll.BDP($B93&amp;" Corp",BB$1)))</f>
        <v>#NAME?</v>
      </c>
      <c r="BC93" s="124" t="e">
        <f ca="1">IF(tbl_coded[[#This Row],[ISIN]]="","",IF(OR(_xll.BDP($B93&amp;" Corp",BC$1)="#N/A Field Not Applicable"),"--",_xll.BDP($B93&amp;" Corp",BC$1)))</f>
        <v>#NAME?</v>
      </c>
      <c r="BD93" s="124" t="e">
        <f ca="1">IF(tbl_coded[[#This Row],[ISIN]]="","",IF(OR(_xll.BDP($B93&amp;" Corp",BD$1)="#N/A Field Not Applicable"),"--",_xll.BDP($B93&amp;" Corp",BD$1)))</f>
        <v>#NAME?</v>
      </c>
      <c r="BE93" s="124" t="e">
        <f ca="1">IF(tbl_coded[[#This Row],[ISIN]]="","",IF(OR(_xll.BDP($B93&amp;" Corp",BE$1)="#N/A Field Not Applicable"),"--",_xll.BDP($B93&amp;" Corp",BE$1)))</f>
        <v>#NAME?</v>
      </c>
      <c r="BF93" s="124" t="e">
        <f ca="1">IF(tbl_coded[[#This Row],[ISIN]]="","",IF(OR(_xll.BDP($B93&amp;" Corp",BF$1)="#N/A Field Not Applicable"),"--",_xll.BDP($B93&amp;" Corp",BF$1)))</f>
        <v>#NAME?</v>
      </c>
      <c r="BG93" s="124" t="e">
        <f ca="1">IF(tbl_coded[[#This Row],[ISIN]]="","",IF(OR(_xll.BDP($B93&amp;" Corp",BG$1)="#N/A Field Not Applicable"),"--",IF(_xll.BDP($B93&amp;" Corp",BG$1)="#N/A N/A","N",_xll.BDP($B93&amp;" Corp",BG$1))))</f>
        <v>#NAME?</v>
      </c>
      <c r="BH93" s="124" t="e">
        <f ca="1">IF(tbl_coded[[#This Row],[ISIN]]="","",IF(OR(_xll.BDP($B93&amp;" Corp",BH$1)="#N/A N/A"),"",_xll.BDP($B93&amp;" Corp",BH$1)))</f>
        <v>#NAME?</v>
      </c>
      <c r="BI93" s="124" t="e">
        <f ca="1">IF(tbl_coded[[#This Row],[ISIN]]="","",IF(OR(tbl_coded[[#This Row],[Parent company tiker]]=""),"",IF(_xll.BDP(tbl_coded[[#This Row],[Parent company tiker]]&amp;" Equity",BI$1)="#N/A N/A","--",_xll.BDP(tbl_coded[[#This Row],[Parent company tiker]]&amp;" Equity",BI$1))))</f>
        <v>#NAME?</v>
      </c>
      <c r="BJ93" s="124" t="e">
        <f ca="1">IF(tbl_coded[[#This Row],[ISIN]]="","",IF(OR(tbl_coded[[#This Row],[Parent company tiker]]=""),"",IF(_xll.BDP(tbl_coded[[#This Row],[Parent company tiker]]&amp;" Equity",BJ$1)="#N/A N/A","--",_xll.BDP(tbl_coded[[#This Row],[Parent company tiker]]&amp;" Equity",BJ$1))))</f>
        <v>#NAME?</v>
      </c>
      <c r="BK93" s="124" t="e">
        <f ca="1">IF(tbl_coded[[#This Row],[ISIN]]="","",IF(OR(tbl_coded[[#This Row],[Parent company tiker]]=""),"",IF(_xll.BDP(tbl_coded[[#This Row],[Parent company tiker]]&amp;" Equity",BK$1)="#N/A N/A","--",_xll.BDP(tbl_coded[[#This Row],[Parent company tiker]]&amp;" Equity",BK$1))))</f>
        <v>#NAME?</v>
      </c>
      <c r="BL93" s="124" t="e">
        <f ca="1">IF(tbl_coded[[#This Row],[ISIN]]="","",IF(OR(tbl_coded[[#This Row],[Parent company tiker]]=""),"",IF(_xll.BDP(tbl_coded[[#This Row],[Parent company tiker]]&amp;" Equity",BL$1)="#N/A N/A","--",_xll.BDP(tbl_coded[[#This Row],[Parent company tiker]]&amp;" Equity",BL$1))))</f>
        <v>#NAME?</v>
      </c>
      <c r="BM9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3" s="124" t="e">
        <f ca="1">IF(tbl_coded[[#This Row],[Column9]]&lt;&gt;"--",tbl_coded[[#This Row],[G''tor rating]],IF(tbl_coded[[#This Row],[KPW Name]]&lt;&gt;"",tbl_coded[[#This Row],[KPW Rating]],IF(tbl_coded[[#This Row],[Parent company tiker]]&lt;&gt;"",tbl_coded[[#This Row],[parent评级]],tbl_coded[[#This Row],[Issuer rating]])))</f>
        <v>#NAME?</v>
      </c>
      <c r="BO93" s="159" t="str">
        <f ca="1">IFERROR(IF(tbl_coded[[#This Row],[GREEN]]="Y","GREEN",IF(tbl_coded[[#This Row],[SUSTAINABLE]]="Y","SUSTAINABLE",IF(tbl_coded[[#This Row],[SOCIAL]]="Y","SOCIAL",IF(tbl_coded[[#This Row],[Sustainable linked]]="Y","SUSTAINABLE LINKED"," ")))),"")</f>
        <v/>
      </c>
    </row>
    <row r="94" spans="1:67" ht="15" customHeight="1">
      <c r="A94" s="119">
        <v>92</v>
      </c>
      <c r="B94" s="120" t="str">
        <f>IF(美元债一级!$C$4:$C$1048576&lt;&gt;"",美元债一级!C95,"")</f>
        <v>XS2658257378</v>
      </c>
      <c r="C94" s="124" t="e">
        <f ca="1">IF(tbl_coded[[#This Row],[ISIN]]="","",IF(tbl_coded[[#This Row],[Index]]&gt;$A$1,"",IF(_xll.BDP($B94&amp;" Corp",C$1)="#N/A N/A","",_xll.BDP($B94&amp;" Corp",C$1))))</f>
        <v>#NAME?</v>
      </c>
      <c r="D94" s="124" t="e">
        <f ca="1">IF(tbl_coded[[#This Row],[ISIN]]="","",IF(_xll.BDP($B94&amp;" Corp",D$1)="#N/A N/A","",_xll.BDP($B94&amp;" Corp",D$1)))</f>
        <v>#NAME?</v>
      </c>
      <c r="E94" s="124" t="e">
        <f ca="1">IF(tbl_coded[[#This Row],[ISIN]]="","",IF(_xll.BDP($B94&amp;" Corp",E$1)="#N/A N/A","--",_xll.BDP($B94&amp;" Corp",E$1)))</f>
        <v>#NAME?</v>
      </c>
      <c r="F94" s="124" t="e">
        <f ca="1">IF(tbl_coded[[#This Row],[ISIN]]="","",IF(_xll.BDS($B94&amp;" Corp",F$1)="#N/A Field Not Applicable","",_xll.BDS($B94&amp;" Corp",F$1)))</f>
        <v>#NAME?</v>
      </c>
      <c r="G94" s="124" t="e">
        <f ca="1">IF(tbl_coded[[#This Row],[ISIN]]="","",IF(_xll.BDP($F94&amp;" CompanyID",G$1)="#N/A Invalid Security","",_xll.BDP($F94&amp;" CompanyID",G$1)))</f>
        <v>#NAME?</v>
      </c>
      <c r="H94" s="124" t="e">
        <f ca="1">IF(tbl_coded[[#This Row],[ISIN]]="","",IF(_xll.BDP($B94&amp;" Corp",H$1)="#N/A N/A","--",_xll.BDP($B94&amp;" Corp",H$1)))</f>
        <v>#NAME?</v>
      </c>
      <c r="I94" s="124" t="e">
        <f ca="1">IF(tbl_coded[[#This Row],[ISIN]]="","",IF(_xll.BDP($B94&amp;" Corp",I$1)="#N/A N/A","--",_xll.BDP($B94&amp;" Corp",I$1)))</f>
        <v>#NAME?</v>
      </c>
      <c r="J94" s="124" t="e">
        <f ca="1">IF(tbl_coded[[#This Row],[ISIN]]="","",IF(_xll.BDP($B94&amp;" Corp",J$1)="#N/A N/A","--",_xll.BDP($B94&amp;" Corp",J$1)))</f>
        <v>#NAME?</v>
      </c>
      <c r="K94" s="124" t="e">
        <f ca="1">IF(tbl_coded[[#This Row],[ISIN]]="","",IF(_xll.BDP($B94&amp;" Corp",K$1)="#N/A N/A","--",_xll.BDP($B94&amp;" Corp",K$1)))</f>
        <v>#NAME?</v>
      </c>
      <c r="L94" s="124" t="e">
        <f ca="1">IF(tbl_coded[[#This Row],[ISIN]]="","",IF(_xll.BDP($B94&amp;" Corp",L$1)="#N/A N/A","--",_xll.BDP($B94&amp;" Corp",L$1)))</f>
        <v>#NAME?</v>
      </c>
      <c r="M94" s="124" t="e">
        <f ca="1">IF(tbl_coded[[#This Row],[ISIN]]="","",IF(_xll.BDP($B94&amp;" Corp",M$1)="#N/A N/A","--",_xll.BDP($B94&amp;" Corp",M$1)))</f>
        <v>#NAME?</v>
      </c>
      <c r="N94" s="124" t="e">
        <f ca="1">IF(tbl_coded[[#This Row],[ISIN]]="","",IF(_xll.BDP($B94&amp;" Corp",N$1)="#N/A N/A","--",_xll.BDP($B94&amp;" Corp",N$1)))</f>
        <v>#NAME?</v>
      </c>
      <c r="O94" s="124" t="e">
        <f ca="1">IF(tbl_coded[[#This Row],[ISIN]]="","",IF(_xll.BDP($B94&amp;" Corp",O$1)="#N/A N/A","--",_xll.BDP($B94&amp;" Corp",O$1)))</f>
        <v>#NAME?</v>
      </c>
      <c r="P94" s="124" t="e">
        <f ca="1">IF(tbl_coded[[#This Row],[ISIN]]="","",IF(_xll.BDP($B94&amp;" Corp",P$1)="#N/A N/A","--",_xll.BDP($B94&amp;" Corp",P$1)))</f>
        <v>#NAME?</v>
      </c>
      <c r="Q9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4" s="124" t="e">
        <f ca="1">IF(tbl_coded[[#This Row],[ISIN]]="","",IF(OR(_xll.BDP($B94&amp;" Corp",R$1)="#N/A N/A",_xll.BDP($B94&amp;" Corp",R$1)="#N/A Invalid Security",_xll.BDP($B94&amp;" Corp",R$1)="#N/A Field Not Applicable"),"--",_xll.BDP($B94&amp;" Corp",R$1)))</f>
        <v>#NAME?</v>
      </c>
      <c r="S94" s="124" t="e">
        <f ca="1">IF(tbl_coded[[#This Row],[ISIN]]="","",IF(OR(_xll.BDP($R94&amp;" Equity",S$1)="#N/A N/A",_xll.BDP($R94&amp;" Equity",S$1)="#N/A Invalid Security"),"--",_xll.BDP($R94&amp;" Equity",S$1)))</f>
        <v>#NAME?</v>
      </c>
      <c r="T94" s="124" t="e">
        <f ca="1">IF(tbl_coded[[#This Row],[ISIN]]="","",IF(OR(_xll.BDP($R94&amp;" Equity",T$1)="#N/A N/A",_xll.BDP($R94&amp;" Equity",T$1)="#N/A Invalid Security"),"--",_xll.BDP($R94&amp;" Equity",T$1)))</f>
        <v>#NAME?</v>
      </c>
      <c r="U94" s="124" t="e">
        <f ca="1">IF(tbl_coded[[#This Row],[ISIN]]="","",IF(OR(_xll.BDP($R94&amp;" Equity",U$1)="#N/A N/A",_xll.BDP($R94&amp;" Equity",U$1)="#N/A Invalid Security"),"--",_xll.BDP($R94&amp;" Equity",U$1)))</f>
        <v>#NAME?</v>
      </c>
      <c r="V94" s="124" t="e">
        <f ca="1">IF(tbl_coded[[#This Row],[ISIN]]="","",IF(OR(_xll.BDP($R94&amp;" Equity",V$1)="#N/A N/A",_xll.BDP($R94&amp;" Equity",V$1)="#N/A Invalid Security"),"--",_xll.BDP($R94&amp;" Equity",V$1)))</f>
        <v>#NAME?</v>
      </c>
      <c r="W94" s="124" t="e">
        <f ca="1">IF(tbl_coded[[#This Row],[ISIN]]="","",IF(OR(_xll.BDP($R94&amp;" Equity",W$1)="#N/A N/A",_xll.BDP($R94&amp;" Equity",W$1)="#N/A Invalid Security"),"--",_xll.BDP($R94&amp;" Equity",W$1)))</f>
        <v>#NAME?</v>
      </c>
      <c r="X94" s="124" t="e">
        <f ca="1">IF(tbl_coded[[#This Row],[ISIN]]="","",IF(OR(_xll.BDP($R94&amp;" Equity",X$1)="#N/A N/A",_xll.BDP($R94&amp;" Equity",X$1)="#N/A Invalid Security"),"--",_xll.BDP($R94&amp;" Equity",X$1)))</f>
        <v>#NAME?</v>
      </c>
      <c r="Y9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4" s="124" t="str">
        <f ca="1">IF(tbl_coded[[#This Row],[ISIN]]="","",IF(ISNUMBER(_xll.BDP(B94&amp;" Corp",Z$1)),_xll.BDP(B94&amp;" Corp",Z$1),""))</f>
        <v/>
      </c>
      <c r="AA94" s="124" t="str">
        <f ca="1">IF(tbl_coded[[#This Row],[ISIN]]="","",IF(ISNUMBER(_xll.BDP(B94&amp;" Corp",AA$1)),_xll.BDP(B94&amp;" Corp",AA$1),""))</f>
        <v/>
      </c>
      <c r="AB94" s="124" t="str">
        <f ca="1">IF(tbl_coded[[#This Row],[ISIN]]="","",IF(ISNUMBER(_xll.BDP(B94&amp;" Corp",AB$1)),_xll.BDP(B94&amp;" Corp",AB$1),""))</f>
        <v/>
      </c>
      <c r="AC94" s="124" t="str">
        <f ca="1">IF(tbl_coded[[#This Row],[ISIN]]="","",IF(ISNUMBER(_xll.BDP(B94&amp;" Corp",AC$1)),_xll.BDP(B94&amp;" Corp",AC$1),""))</f>
        <v/>
      </c>
      <c r="AD94" s="124" t="e">
        <f ca="1">IF(tbl_coded[[#This Row],[ISIN]]="","",IF((_xll.BDP(B94&amp;" Corp",AD$1))="#N/A Field Not Applicable","",_xll.BDP(B94&amp;" Corp",AD$1)))</f>
        <v>#NAME?</v>
      </c>
      <c r="AE94" s="124" t="e">
        <f ca="1">IF(tbl_coded[[#This Row],[ISIN]]="","",IF((_xll.BDP(B94&amp;" Corp",AE$1))="#N/A N/A","--",_xll.BDP(B94&amp;" Corp",AE$1)))</f>
        <v>#NAME?</v>
      </c>
      <c r="AF94" s="124" t="e">
        <f ca="1">IF(tbl_coded[[#This Row],[ISIN]]="","",IF(IFERROR(MATCH(H94,rtg_num[Moody''s],0)&gt;10,0),"HY",IF(IFERROR(MATCH(I94,rtg_num[S&amp;P],0)&gt;10,0),"HY",IF(IFERROR(MATCH(J94,rtg_num[Fitch],0)&gt;10,0),"HY",IF(H94&amp;I94&amp;J94="------","NR",IF(IFERROR(FIND("#N/A",Coded!H94),0)&amp;IFERROR(FIND("#N/A",Coded!H94),0)&amp;IFERROR(FIND("#N/A",Coded!H94),0)&lt;&gt;"000",IF(INDEX(美元债一级!$O:$O,MATCH(tbl_coded[[#This Row],[ISIN]],美元债一级!$I:$I,0))="--/--/--","NR","IG"),"IG"))))))</f>
        <v>#NAME?</v>
      </c>
      <c r="AG9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4" s="125" t="e">
        <f ca="1">IF(tbl_coded[[#This Row],[ISIN]]="","",IF(_xll.BDP($B94&amp;" Corp",AI$1)="#N/A N/A","--",_xll.BDP($B94&amp;" Corp",AI$1)))</f>
        <v>#NAME?</v>
      </c>
      <c r="AJ94" s="122" t="e">
        <f ca="1">IF(tbl_coded[[#This Row],[ISIN]]="","",IF(OR(_xll.BDP(_xll.BDP(tbl_coded[[#This Row],[ISIN]]&amp;" Corp", "ISSUER_EQUITY_TICKER")&amp;" Equity",AJ$1)="#N/A N/A"),"--",_xll.BDP(_xll.BDP(tbl_coded[[#This Row],[ISIN]]&amp;" Corp", "ISSUER_EQUITY_TICKER")&amp;" Equity",AJ$1)))</f>
        <v>#NAME?</v>
      </c>
      <c r="AK9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24" t="e">
        <f ca="1">IF(tbl_coded[[#This Row],[ISIN]]="","",IF(OR(_xll.BDP(_xll.BDP(tbl_coded[[#This Row],[ISIN]]&amp;" Corp", "ISSUER_EQUITY_TICKER")&amp;" Equity",AL$1)="#N/A N/A"),"--",_xll.BDP(_xll.BDP(tbl_coded[[#This Row],[ISIN]]&amp;" Corp", "ISSUER_EQUITY_TICKER")&amp;" Equity",AL$1)))</f>
        <v>#NAME?</v>
      </c>
      <c r="AM94" s="124" t="e">
        <f ca="1">IF(tbl_coded[[#This Row],[ISIN]]="","",IF(_xll.BDS($B94&amp;" Corp",AM$1)="#N/A Field Not Applicable","",_xll.BDS($B94&amp;" Corp",AM$1)))</f>
        <v>#NAME?</v>
      </c>
      <c r="AN94" s="124" t="e">
        <f ca="1">IF(tbl_coded[[#This Row],[ISIN]]="","",IF(_xll.BDP(tbl_coded[[#This Row],[KPW Provider BBID]]&amp;" CompanyID","NAME")="#N/A Invalid Security","",_xll.BDP(tbl_coded[[#This Row],[KPW Provider BBID]]&amp;" CompanyID","NAME")))</f>
        <v>#NAME?</v>
      </c>
      <c r="AO94" s="124" t="e">
        <f ca="1">IF(tbl_coded[[#This Row],[ISIN]]="","",IF(_xll.BDP(tbl_coded[[#This Row],[KPW Provider BBID]]&amp;" CompanyID",$AO$1)="#N/A Invalid Security","--",IF(_xll.BDP(tbl_coded[[#This Row],[KPW Provider BBID]]&amp;" CompanyID",$AO$1)="#N/A N/A","--",_xll.BDP(tbl_coded[[#This Row],[KPW Provider BBID]]&amp;" CompanyID",$AO$1))))</f>
        <v>#NAME?</v>
      </c>
      <c r="AP94" s="124" t="e">
        <f ca="1">IF(tbl_coded[[#This Row],[ISIN]]="","",IF(_xll.BDP(tbl_coded[[#This Row],[KPW Provider BBID]]&amp;" CompanyID",$AP$1)="#N/A Invalid Security","--",IF(_xll.BDP(tbl_coded[[#This Row],[KPW Provider BBID]]&amp;" CompanyID",$AP$1)="#N/A N/A","--",_xll.BDP(tbl_coded[[#This Row],[KPW Provider BBID]]&amp;" CompanyID",$AP$1))))</f>
        <v>#NAME?</v>
      </c>
      <c r="AQ94" s="124" t="e">
        <f ca="1">IF(tbl_coded[[#This Row],[ISIN]]="","",IF(_xll.BDP(tbl_coded[[#This Row],[KPW Provider BBID]]&amp;" CompanyID",$AQ$1)="#N/A Invalid Security","--",IF(_xll.BDP(tbl_coded[[#This Row],[KPW Provider BBID]]&amp;" CompanyID",$AQ$1)="#N/A N/A","--",_xll.BDP(tbl_coded[[#This Row],[KPW Provider BBID]]&amp;" CompanyID",$AQ$1))))</f>
        <v>#NAME?</v>
      </c>
      <c r="AR94" s="124" t="e">
        <f ca="1">IF(tbl_coded[[#This Row],[ISIN]]="","",tbl_coded[[#This Row],[穆迪KPW评级]]&amp;"/"&amp;tbl_coded[[#This Row],[SPKPW评级]]&amp;"/"&amp;tbl_coded[[#This Row],[FITCHKPW评级]])</f>
        <v>#NAME?</v>
      </c>
      <c r="AS94" s="124" t="e">
        <f ca="1">IF(tbl_coded[[#This Row],[ISIN]]="","",IF(OR(_xll.BDP($B94&amp;" Corp",AS$1)="#N/A N/A"),"--",_xll.BDP($B94&amp;" Corp",AS$1)))</f>
        <v>#NAME?</v>
      </c>
      <c r="AT94" s="124" t="e">
        <f ca="1">IF(tbl_coded[[#This Row],[ISIN]]="","",IF(_xll.BDS($B94&amp;" Corp",AT$1)="#N/A Field Not Applicable","",_xll.BDS($B94&amp;" Corp",AT$1)))</f>
        <v>#NAME?</v>
      </c>
      <c r="AU94" s="124" t="e">
        <f ca="1">IF(tbl_coded[[#This Row],[SBLC Provider BBID]]="","",_xll.BDP(tbl_coded[[#This Row],[SBLC Provider BBID]]&amp;" CompanyID","NAME"))</f>
        <v>#NAME?</v>
      </c>
      <c r="AV94" s="124" t="e">
        <f ca="1">IF(tbl_coded[[#This Row],[ISIN]]="","",IF(OR(_xll.BDP($B94&amp;" Corp",AV$1)="#N/A N/A"),"--",TEXT(_xll.BDP($B94&amp;" Corp",AV$1),"yyyy/mm/dd")))</f>
        <v>#NAME?</v>
      </c>
      <c r="AW94" s="124" t="e">
        <f ca="1">IF(tbl_coded[[#This Row],[ISIN]]="","",IF(OR(_xll.BDP($B94&amp;" Corp",AW$1)="#N/A N/A"),"--",TEXT(_xll.BDP($B94&amp;" Corp",AW$1),"yyyy/mm/dd")))</f>
        <v>#NAME?</v>
      </c>
      <c r="AX94" s="124" t="e">
        <f ca="1">IF(tbl_coded[[#This Row],[ISIN]]="","",IF(OR(_xll.BDP($B94&amp;" Corp",AX$1)="#N/A N/A"),"--",TEXT(_xll.BDP($B94&amp;" Corp",AX$1),"yyyy/mm/dd")))</f>
        <v>#NAME?</v>
      </c>
      <c r="AY94" s="124" t="e">
        <f ca="1">IF(tbl_coded[[#This Row],[ISIN]]="","",IF(OR(_xll.BDP($B94&amp;" Corp",AY$1)="#N/A Field Not Applicable"),"--",TEXT(_xll.BDP($B94&amp;" Corp",AY$1),"yyyy/mm/dd")))</f>
        <v>#NAME?</v>
      </c>
      <c r="AZ94" s="124" t="e">
        <f ca="1">IF(tbl_coded[[#This Row],[ISIN]]="","",IF(OR(_xll.BDP($B94&amp;" Corp",AZ$1)="#N/A N/A"),"--",_xll.BDP($B94&amp;" Corp",AZ$1)))</f>
        <v>#NAME?</v>
      </c>
      <c r="BA94" s="124" t="e">
        <f ca="1">IF(tbl_coded[[#This Row],[ISIN]]="","",IF(OR(_xll.BDP($B94&amp;" Corp",BA$1)="#N/A N/A"),"--",_xll.BDP($B94&amp;" Corp",BA$1)))</f>
        <v>#NAME?</v>
      </c>
      <c r="BB94" s="124" t="e">
        <f ca="1">IF(tbl_coded[[#This Row],[ISIN]]="","",IF(OR(_xll.BDP($B94&amp;" Corp",BB$1)="#N/A N/A"),"--",_xll.BDP($B94&amp;" Corp",BB$1)))</f>
        <v>#NAME?</v>
      </c>
      <c r="BC94" s="124" t="e">
        <f ca="1">IF(tbl_coded[[#This Row],[ISIN]]="","",IF(OR(_xll.BDP($B94&amp;" Corp",BC$1)="#N/A Field Not Applicable"),"--",_xll.BDP($B94&amp;" Corp",BC$1)))</f>
        <v>#NAME?</v>
      </c>
      <c r="BD94" s="124" t="e">
        <f ca="1">IF(tbl_coded[[#This Row],[ISIN]]="","",IF(OR(_xll.BDP($B94&amp;" Corp",BD$1)="#N/A Field Not Applicable"),"--",_xll.BDP($B94&amp;" Corp",BD$1)))</f>
        <v>#NAME?</v>
      </c>
      <c r="BE94" s="124" t="e">
        <f ca="1">IF(tbl_coded[[#This Row],[ISIN]]="","",IF(OR(_xll.BDP($B94&amp;" Corp",BE$1)="#N/A Field Not Applicable"),"--",_xll.BDP($B94&amp;" Corp",BE$1)))</f>
        <v>#NAME?</v>
      </c>
      <c r="BF94" s="124" t="e">
        <f ca="1">IF(tbl_coded[[#This Row],[ISIN]]="","",IF(OR(_xll.BDP($B94&amp;" Corp",BF$1)="#N/A Field Not Applicable"),"--",_xll.BDP($B94&amp;" Corp",BF$1)))</f>
        <v>#NAME?</v>
      </c>
      <c r="BG94" s="124" t="e">
        <f ca="1">IF(tbl_coded[[#This Row],[ISIN]]="","",IF(OR(_xll.BDP($B94&amp;" Corp",BG$1)="#N/A Field Not Applicable"),"--",IF(_xll.BDP($B94&amp;" Corp",BG$1)="#N/A N/A","N",_xll.BDP($B94&amp;" Corp",BG$1))))</f>
        <v>#NAME?</v>
      </c>
      <c r="BH94" s="124" t="e">
        <f ca="1">IF(tbl_coded[[#This Row],[ISIN]]="","",IF(OR(_xll.BDP($B94&amp;" Corp",BH$1)="#N/A N/A"),"",_xll.BDP($B94&amp;" Corp",BH$1)))</f>
        <v>#NAME?</v>
      </c>
      <c r="BI94" s="124" t="e">
        <f ca="1">IF(tbl_coded[[#This Row],[ISIN]]="","",IF(OR(tbl_coded[[#This Row],[Parent company tiker]]=""),"",IF(_xll.BDP(tbl_coded[[#This Row],[Parent company tiker]]&amp;" Equity",BI$1)="#N/A N/A","--",_xll.BDP(tbl_coded[[#This Row],[Parent company tiker]]&amp;" Equity",BI$1))))</f>
        <v>#NAME?</v>
      </c>
      <c r="BJ94" s="124" t="e">
        <f ca="1">IF(tbl_coded[[#This Row],[ISIN]]="","",IF(OR(tbl_coded[[#This Row],[Parent company tiker]]=""),"",IF(_xll.BDP(tbl_coded[[#This Row],[Parent company tiker]]&amp;" Equity",BJ$1)="#N/A N/A","--",_xll.BDP(tbl_coded[[#This Row],[Parent company tiker]]&amp;" Equity",BJ$1))))</f>
        <v>#NAME?</v>
      </c>
      <c r="BK94" s="124" t="e">
        <f ca="1">IF(tbl_coded[[#This Row],[ISIN]]="","",IF(OR(tbl_coded[[#This Row],[Parent company tiker]]=""),"",IF(_xll.BDP(tbl_coded[[#This Row],[Parent company tiker]]&amp;" Equity",BK$1)="#N/A N/A","--",_xll.BDP(tbl_coded[[#This Row],[Parent company tiker]]&amp;" Equity",BK$1))))</f>
        <v>#NAME?</v>
      </c>
      <c r="BL94" s="124" t="e">
        <f ca="1">IF(tbl_coded[[#This Row],[ISIN]]="","",IF(OR(tbl_coded[[#This Row],[Parent company tiker]]=""),"",IF(_xll.BDP(tbl_coded[[#This Row],[Parent company tiker]]&amp;" Equity",BL$1)="#N/A N/A","--",_xll.BDP(tbl_coded[[#This Row],[Parent company tiker]]&amp;" Equity",BL$1))))</f>
        <v>#NAME?</v>
      </c>
      <c r="BM9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4" s="124" t="e">
        <f ca="1">IF(tbl_coded[[#This Row],[Column9]]&lt;&gt;"--",tbl_coded[[#This Row],[G''tor rating]],IF(tbl_coded[[#This Row],[KPW Name]]&lt;&gt;"",tbl_coded[[#This Row],[KPW Rating]],IF(tbl_coded[[#This Row],[Parent company tiker]]&lt;&gt;"",tbl_coded[[#This Row],[parent评级]],tbl_coded[[#This Row],[Issuer rating]])))</f>
        <v>#NAME?</v>
      </c>
      <c r="BO94" s="159" t="str">
        <f ca="1">IFERROR(IF(tbl_coded[[#This Row],[GREEN]]="Y","GREEN",IF(tbl_coded[[#This Row],[SUSTAINABLE]]="Y","SUSTAINABLE",IF(tbl_coded[[#This Row],[SOCIAL]]="Y","SOCIAL",IF(tbl_coded[[#This Row],[Sustainable linked]]="Y","SUSTAINABLE LINKED"," ")))),"")</f>
        <v/>
      </c>
    </row>
    <row r="95" spans="1:67" ht="15" customHeight="1">
      <c r="A95" s="119">
        <v>93</v>
      </c>
      <c r="B95" s="120" t="str">
        <f>IF(美元债一级!$C$4:$C$1048576&lt;&gt;"",美元债一级!C96,"")</f>
        <v>HK0000942497</v>
      </c>
      <c r="C95" s="124" t="e">
        <f ca="1">IF(tbl_coded[[#This Row],[ISIN]]="","",IF(tbl_coded[[#This Row],[Index]]&gt;$A$1,"",IF(_xll.BDP($B95&amp;" Corp",C$1)="#N/A N/A","",_xll.BDP($B95&amp;" Corp",C$1))))</f>
        <v>#NAME?</v>
      </c>
      <c r="D95" s="124" t="e">
        <f ca="1">IF(tbl_coded[[#This Row],[ISIN]]="","",IF(_xll.BDP($B95&amp;" Corp",D$1)="#N/A N/A","",_xll.BDP($B95&amp;" Corp",D$1)))</f>
        <v>#NAME?</v>
      </c>
      <c r="E95" s="124" t="e">
        <f ca="1">IF(tbl_coded[[#This Row],[ISIN]]="","",IF(_xll.BDP($B95&amp;" Corp",E$1)="#N/A N/A","--",_xll.BDP($B95&amp;" Corp",E$1)))</f>
        <v>#NAME?</v>
      </c>
      <c r="F95" s="124" t="e">
        <f ca="1">IF(tbl_coded[[#This Row],[ISIN]]="","",IF(_xll.BDS($B95&amp;" Corp",F$1)="#N/A Field Not Applicable","",_xll.BDS($B95&amp;" Corp",F$1)))</f>
        <v>#NAME?</v>
      </c>
      <c r="G95" s="124" t="e">
        <f ca="1">IF(tbl_coded[[#This Row],[ISIN]]="","",IF(_xll.BDP($F95&amp;" CompanyID",G$1)="#N/A Invalid Security","",_xll.BDP($F95&amp;" CompanyID",G$1)))</f>
        <v>#NAME?</v>
      </c>
      <c r="H95" s="124" t="e">
        <f ca="1">IF(tbl_coded[[#This Row],[ISIN]]="","",IF(_xll.BDP($B95&amp;" Corp",H$1)="#N/A N/A","--",_xll.BDP($B95&amp;" Corp",H$1)))</f>
        <v>#NAME?</v>
      </c>
      <c r="I95" s="124" t="e">
        <f ca="1">IF(tbl_coded[[#This Row],[ISIN]]="","",IF(_xll.BDP($B95&amp;" Corp",I$1)="#N/A N/A","--",_xll.BDP($B95&amp;" Corp",I$1)))</f>
        <v>#NAME?</v>
      </c>
      <c r="J95" s="124" t="e">
        <f ca="1">IF(tbl_coded[[#This Row],[ISIN]]="","",IF(_xll.BDP($B95&amp;" Corp",J$1)="#N/A N/A","--",_xll.BDP($B95&amp;" Corp",J$1)))</f>
        <v>#NAME?</v>
      </c>
      <c r="K95" s="124" t="e">
        <f ca="1">IF(tbl_coded[[#This Row],[ISIN]]="","",IF(_xll.BDP($B95&amp;" Corp",K$1)="#N/A N/A","--",_xll.BDP($B95&amp;" Corp",K$1)))</f>
        <v>#NAME?</v>
      </c>
      <c r="L95" s="124" t="e">
        <f ca="1">IF(tbl_coded[[#This Row],[ISIN]]="","",IF(_xll.BDP($B95&amp;" Corp",L$1)="#N/A N/A","--",_xll.BDP($B95&amp;" Corp",L$1)))</f>
        <v>#NAME?</v>
      </c>
      <c r="M95" s="124" t="e">
        <f ca="1">IF(tbl_coded[[#This Row],[ISIN]]="","",IF(_xll.BDP($B95&amp;" Corp",M$1)="#N/A N/A","--",_xll.BDP($B95&amp;" Corp",M$1)))</f>
        <v>#NAME?</v>
      </c>
      <c r="N95" s="124" t="e">
        <f ca="1">IF(tbl_coded[[#This Row],[ISIN]]="","",IF(_xll.BDP($B95&amp;" Corp",N$1)="#N/A N/A","--",_xll.BDP($B95&amp;" Corp",N$1)))</f>
        <v>#NAME?</v>
      </c>
      <c r="O95" s="124" t="e">
        <f ca="1">IF(tbl_coded[[#This Row],[ISIN]]="","",IF(_xll.BDP($B95&amp;" Corp",O$1)="#N/A N/A","--",_xll.BDP($B95&amp;" Corp",O$1)))</f>
        <v>#NAME?</v>
      </c>
      <c r="P95" s="124" t="e">
        <f ca="1">IF(tbl_coded[[#This Row],[ISIN]]="","",IF(_xll.BDP($B95&amp;" Corp",P$1)="#N/A N/A","--",_xll.BDP($B95&amp;" Corp",P$1)))</f>
        <v>#NAME?</v>
      </c>
      <c r="Q9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5" s="124" t="e">
        <f ca="1">IF(tbl_coded[[#This Row],[ISIN]]="","",IF(OR(_xll.BDP($B95&amp;" Corp",R$1)="#N/A N/A",_xll.BDP($B95&amp;" Corp",R$1)="#N/A Invalid Security",_xll.BDP($B95&amp;" Corp",R$1)="#N/A Field Not Applicable"),"--",_xll.BDP($B95&amp;" Corp",R$1)))</f>
        <v>#NAME?</v>
      </c>
      <c r="S95" s="124" t="e">
        <f ca="1">IF(tbl_coded[[#This Row],[ISIN]]="","",IF(OR(_xll.BDP($R95&amp;" Equity",S$1)="#N/A N/A",_xll.BDP($R95&amp;" Equity",S$1)="#N/A Invalid Security"),"--",_xll.BDP($R95&amp;" Equity",S$1)))</f>
        <v>#NAME?</v>
      </c>
      <c r="T95" s="124" t="e">
        <f ca="1">IF(tbl_coded[[#This Row],[ISIN]]="","",IF(OR(_xll.BDP($R95&amp;" Equity",T$1)="#N/A N/A",_xll.BDP($R95&amp;" Equity",T$1)="#N/A Invalid Security"),"--",_xll.BDP($R95&amp;" Equity",T$1)))</f>
        <v>#NAME?</v>
      </c>
      <c r="U95" s="124" t="e">
        <f ca="1">IF(tbl_coded[[#This Row],[ISIN]]="","",IF(OR(_xll.BDP($R95&amp;" Equity",U$1)="#N/A N/A",_xll.BDP($R95&amp;" Equity",U$1)="#N/A Invalid Security"),"--",_xll.BDP($R95&amp;" Equity",U$1)))</f>
        <v>#NAME?</v>
      </c>
      <c r="V95" s="124" t="e">
        <f ca="1">IF(tbl_coded[[#This Row],[ISIN]]="","",IF(OR(_xll.BDP($R95&amp;" Equity",V$1)="#N/A N/A",_xll.BDP($R95&amp;" Equity",V$1)="#N/A Invalid Security"),"--",_xll.BDP($R95&amp;" Equity",V$1)))</f>
        <v>#NAME?</v>
      </c>
      <c r="W95" s="124" t="e">
        <f ca="1">IF(tbl_coded[[#This Row],[ISIN]]="","",IF(OR(_xll.BDP($R95&amp;" Equity",W$1)="#N/A N/A",_xll.BDP($R95&amp;" Equity",W$1)="#N/A Invalid Security"),"--",_xll.BDP($R95&amp;" Equity",W$1)))</f>
        <v>#NAME?</v>
      </c>
      <c r="X95" s="124" t="e">
        <f ca="1">IF(tbl_coded[[#This Row],[ISIN]]="","",IF(OR(_xll.BDP($R95&amp;" Equity",X$1)="#N/A N/A",_xll.BDP($R95&amp;" Equity",X$1)="#N/A Invalid Security"),"--",_xll.BDP($R95&amp;" Equity",X$1)))</f>
        <v>#NAME?</v>
      </c>
      <c r="Y9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5" s="124" t="str">
        <f ca="1">IF(tbl_coded[[#This Row],[ISIN]]="","",IF(ISNUMBER(_xll.BDP(B95&amp;" Corp",Z$1)),_xll.BDP(B95&amp;" Corp",Z$1),""))</f>
        <v/>
      </c>
      <c r="AA95" s="124" t="str">
        <f ca="1">IF(tbl_coded[[#This Row],[ISIN]]="","",IF(ISNUMBER(_xll.BDP(B95&amp;" Corp",AA$1)),_xll.BDP(B95&amp;" Corp",AA$1),""))</f>
        <v/>
      </c>
      <c r="AB95" s="124" t="str">
        <f ca="1">IF(tbl_coded[[#This Row],[ISIN]]="","",IF(ISNUMBER(_xll.BDP(B95&amp;" Corp",AB$1)),_xll.BDP(B95&amp;" Corp",AB$1),""))</f>
        <v/>
      </c>
      <c r="AC95" s="124" t="str">
        <f ca="1">IF(tbl_coded[[#This Row],[ISIN]]="","",IF(ISNUMBER(_xll.BDP(B95&amp;" Corp",AC$1)),_xll.BDP(B95&amp;" Corp",AC$1),""))</f>
        <v/>
      </c>
      <c r="AD95" s="124" t="e">
        <f ca="1">IF(tbl_coded[[#This Row],[ISIN]]="","",IF((_xll.BDP(B95&amp;" Corp",AD$1))="#N/A Field Not Applicable","",_xll.BDP(B95&amp;" Corp",AD$1)))</f>
        <v>#NAME?</v>
      </c>
      <c r="AE95" s="124" t="e">
        <f ca="1">IF(tbl_coded[[#This Row],[ISIN]]="","",IF((_xll.BDP(B95&amp;" Corp",AE$1))="#N/A N/A","--",_xll.BDP(B95&amp;" Corp",AE$1)))</f>
        <v>#NAME?</v>
      </c>
      <c r="AF95" s="124" t="e">
        <f ca="1">IF(tbl_coded[[#This Row],[ISIN]]="","",IF(IFERROR(MATCH(H95,rtg_num[Moody''s],0)&gt;10,0),"HY",IF(IFERROR(MATCH(I95,rtg_num[S&amp;P],0)&gt;10,0),"HY",IF(IFERROR(MATCH(J95,rtg_num[Fitch],0)&gt;10,0),"HY",IF(H95&amp;I95&amp;J95="------","NR",IF(IFERROR(FIND("#N/A",Coded!H95),0)&amp;IFERROR(FIND("#N/A",Coded!H95),0)&amp;IFERROR(FIND("#N/A",Coded!H95),0)&lt;&gt;"000",IF(INDEX(美元债一级!$O:$O,MATCH(tbl_coded[[#This Row],[ISIN]],美元债一级!$I:$I,0))="--/--/--","NR","IG"),"IG"))))))</f>
        <v>#NAME?</v>
      </c>
      <c r="AG9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5" s="125" t="e">
        <f ca="1">IF(tbl_coded[[#This Row],[ISIN]]="","",IF(_xll.BDP($B95&amp;" Corp",AI$1)="#N/A N/A","--",_xll.BDP($B95&amp;" Corp",AI$1)))</f>
        <v>#NAME?</v>
      </c>
      <c r="AJ95" s="122" t="e">
        <f ca="1">IF(tbl_coded[[#This Row],[ISIN]]="","",IF(OR(_xll.BDP(_xll.BDP(tbl_coded[[#This Row],[ISIN]]&amp;" Corp", "ISSUER_EQUITY_TICKER")&amp;" Equity",AJ$1)="#N/A N/A"),"--",_xll.BDP(_xll.BDP(tbl_coded[[#This Row],[ISIN]]&amp;" Corp", "ISSUER_EQUITY_TICKER")&amp;" Equity",AJ$1)))</f>
        <v>#NAME?</v>
      </c>
      <c r="AK9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24" t="e">
        <f ca="1">IF(tbl_coded[[#This Row],[ISIN]]="","",IF(OR(_xll.BDP(_xll.BDP(tbl_coded[[#This Row],[ISIN]]&amp;" Corp", "ISSUER_EQUITY_TICKER")&amp;" Equity",AL$1)="#N/A N/A"),"--",_xll.BDP(_xll.BDP(tbl_coded[[#This Row],[ISIN]]&amp;" Corp", "ISSUER_EQUITY_TICKER")&amp;" Equity",AL$1)))</f>
        <v>#NAME?</v>
      </c>
      <c r="AM95" s="124" t="e">
        <f ca="1">IF(tbl_coded[[#This Row],[ISIN]]="","",IF(_xll.BDS($B95&amp;" Corp",AM$1)="#N/A Field Not Applicable","",_xll.BDS($B95&amp;" Corp",AM$1)))</f>
        <v>#NAME?</v>
      </c>
      <c r="AN95" s="124" t="e">
        <f ca="1">IF(tbl_coded[[#This Row],[ISIN]]="","",IF(_xll.BDP(tbl_coded[[#This Row],[KPW Provider BBID]]&amp;" CompanyID","NAME")="#N/A Invalid Security","",_xll.BDP(tbl_coded[[#This Row],[KPW Provider BBID]]&amp;" CompanyID","NAME")))</f>
        <v>#NAME?</v>
      </c>
      <c r="AO95" s="124" t="e">
        <f ca="1">IF(tbl_coded[[#This Row],[ISIN]]="","",IF(_xll.BDP(tbl_coded[[#This Row],[KPW Provider BBID]]&amp;" CompanyID",$AO$1)="#N/A Invalid Security","--",IF(_xll.BDP(tbl_coded[[#This Row],[KPW Provider BBID]]&amp;" CompanyID",$AO$1)="#N/A N/A","--",_xll.BDP(tbl_coded[[#This Row],[KPW Provider BBID]]&amp;" CompanyID",$AO$1))))</f>
        <v>#NAME?</v>
      </c>
      <c r="AP95" s="124" t="e">
        <f ca="1">IF(tbl_coded[[#This Row],[ISIN]]="","",IF(_xll.BDP(tbl_coded[[#This Row],[KPW Provider BBID]]&amp;" CompanyID",$AP$1)="#N/A Invalid Security","--",IF(_xll.BDP(tbl_coded[[#This Row],[KPW Provider BBID]]&amp;" CompanyID",$AP$1)="#N/A N/A","--",_xll.BDP(tbl_coded[[#This Row],[KPW Provider BBID]]&amp;" CompanyID",$AP$1))))</f>
        <v>#NAME?</v>
      </c>
      <c r="AQ95" s="124" t="e">
        <f ca="1">IF(tbl_coded[[#This Row],[ISIN]]="","",IF(_xll.BDP(tbl_coded[[#This Row],[KPW Provider BBID]]&amp;" CompanyID",$AQ$1)="#N/A Invalid Security","--",IF(_xll.BDP(tbl_coded[[#This Row],[KPW Provider BBID]]&amp;" CompanyID",$AQ$1)="#N/A N/A","--",_xll.BDP(tbl_coded[[#This Row],[KPW Provider BBID]]&amp;" CompanyID",$AQ$1))))</f>
        <v>#NAME?</v>
      </c>
      <c r="AR95" s="124" t="e">
        <f ca="1">IF(tbl_coded[[#This Row],[ISIN]]="","",tbl_coded[[#This Row],[穆迪KPW评级]]&amp;"/"&amp;tbl_coded[[#This Row],[SPKPW评级]]&amp;"/"&amp;tbl_coded[[#This Row],[FITCHKPW评级]])</f>
        <v>#NAME?</v>
      </c>
      <c r="AS95" s="124" t="e">
        <f ca="1">IF(tbl_coded[[#This Row],[ISIN]]="","",IF(OR(_xll.BDP($B95&amp;" Corp",AS$1)="#N/A N/A"),"--",_xll.BDP($B95&amp;" Corp",AS$1)))</f>
        <v>#NAME?</v>
      </c>
      <c r="AT95" s="124" t="e">
        <f ca="1">IF(tbl_coded[[#This Row],[ISIN]]="","",IF(_xll.BDS($B95&amp;" Corp",AT$1)="#N/A Field Not Applicable","",_xll.BDS($B95&amp;" Corp",AT$1)))</f>
        <v>#NAME?</v>
      </c>
      <c r="AU95" s="124" t="e">
        <f ca="1">IF(tbl_coded[[#This Row],[SBLC Provider BBID]]="","",_xll.BDP(tbl_coded[[#This Row],[SBLC Provider BBID]]&amp;" CompanyID","NAME"))</f>
        <v>#NAME?</v>
      </c>
      <c r="AV95" s="124" t="e">
        <f ca="1">IF(tbl_coded[[#This Row],[ISIN]]="","",IF(OR(_xll.BDP($B95&amp;" Corp",AV$1)="#N/A N/A"),"--",TEXT(_xll.BDP($B95&amp;" Corp",AV$1),"yyyy/mm/dd")))</f>
        <v>#NAME?</v>
      </c>
      <c r="AW95" s="124" t="e">
        <f ca="1">IF(tbl_coded[[#This Row],[ISIN]]="","",IF(OR(_xll.BDP($B95&amp;" Corp",AW$1)="#N/A N/A"),"--",TEXT(_xll.BDP($B95&amp;" Corp",AW$1),"yyyy/mm/dd")))</f>
        <v>#NAME?</v>
      </c>
      <c r="AX95" s="124" t="e">
        <f ca="1">IF(tbl_coded[[#This Row],[ISIN]]="","",IF(OR(_xll.BDP($B95&amp;" Corp",AX$1)="#N/A N/A"),"--",TEXT(_xll.BDP($B95&amp;" Corp",AX$1),"yyyy/mm/dd")))</f>
        <v>#NAME?</v>
      </c>
      <c r="AY95" s="124" t="e">
        <f ca="1">IF(tbl_coded[[#This Row],[ISIN]]="","",IF(OR(_xll.BDP($B95&amp;" Corp",AY$1)="#N/A Field Not Applicable"),"--",TEXT(_xll.BDP($B95&amp;" Corp",AY$1),"yyyy/mm/dd")))</f>
        <v>#NAME?</v>
      </c>
      <c r="AZ95" s="124" t="e">
        <f ca="1">IF(tbl_coded[[#This Row],[ISIN]]="","",IF(OR(_xll.BDP($B95&amp;" Corp",AZ$1)="#N/A N/A"),"--",_xll.BDP($B95&amp;" Corp",AZ$1)))</f>
        <v>#NAME?</v>
      </c>
      <c r="BA95" s="124" t="e">
        <f ca="1">IF(tbl_coded[[#This Row],[ISIN]]="","",IF(OR(_xll.BDP($B95&amp;" Corp",BA$1)="#N/A N/A"),"--",_xll.BDP($B95&amp;" Corp",BA$1)))</f>
        <v>#NAME?</v>
      </c>
      <c r="BB95" s="124" t="e">
        <f ca="1">IF(tbl_coded[[#This Row],[ISIN]]="","",IF(OR(_xll.BDP($B95&amp;" Corp",BB$1)="#N/A N/A"),"--",_xll.BDP($B95&amp;" Corp",BB$1)))</f>
        <v>#NAME?</v>
      </c>
      <c r="BC95" s="124" t="e">
        <f ca="1">IF(tbl_coded[[#This Row],[ISIN]]="","",IF(OR(_xll.BDP($B95&amp;" Corp",BC$1)="#N/A Field Not Applicable"),"--",_xll.BDP($B95&amp;" Corp",BC$1)))</f>
        <v>#NAME?</v>
      </c>
      <c r="BD95" s="124" t="e">
        <f ca="1">IF(tbl_coded[[#This Row],[ISIN]]="","",IF(OR(_xll.BDP($B95&amp;" Corp",BD$1)="#N/A Field Not Applicable"),"--",_xll.BDP($B95&amp;" Corp",BD$1)))</f>
        <v>#NAME?</v>
      </c>
      <c r="BE95" s="124" t="e">
        <f ca="1">IF(tbl_coded[[#This Row],[ISIN]]="","",IF(OR(_xll.BDP($B95&amp;" Corp",BE$1)="#N/A Field Not Applicable"),"--",_xll.BDP($B95&amp;" Corp",BE$1)))</f>
        <v>#NAME?</v>
      </c>
      <c r="BF95" s="124" t="e">
        <f ca="1">IF(tbl_coded[[#This Row],[ISIN]]="","",IF(OR(_xll.BDP($B95&amp;" Corp",BF$1)="#N/A Field Not Applicable"),"--",_xll.BDP($B95&amp;" Corp",BF$1)))</f>
        <v>#NAME?</v>
      </c>
      <c r="BG95" s="124" t="e">
        <f ca="1">IF(tbl_coded[[#This Row],[ISIN]]="","",IF(OR(_xll.BDP($B95&amp;" Corp",BG$1)="#N/A Field Not Applicable"),"--",IF(_xll.BDP($B95&amp;" Corp",BG$1)="#N/A N/A","N",_xll.BDP($B95&amp;" Corp",BG$1))))</f>
        <v>#NAME?</v>
      </c>
      <c r="BH95" s="124" t="e">
        <f ca="1">IF(tbl_coded[[#This Row],[ISIN]]="","",IF(OR(_xll.BDP($B95&amp;" Corp",BH$1)="#N/A N/A"),"",_xll.BDP($B95&amp;" Corp",BH$1)))</f>
        <v>#NAME?</v>
      </c>
      <c r="BI95" s="124" t="e">
        <f ca="1">IF(tbl_coded[[#This Row],[ISIN]]="","",IF(OR(tbl_coded[[#This Row],[Parent company tiker]]=""),"",IF(_xll.BDP(tbl_coded[[#This Row],[Parent company tiker]]&amp;" Equity",BI$1)="#N/A N/A","--",_xll.BDP(tbl_coded[[#This Row],[Parent company tiker]]&amp;" Equity",BI$1))))</f>
        <v>#NAME?</v>
      </c>
      <c r="BJ95" s="124" t="e">
        <f ca="1">IF(tbl_coded[[#This Row],[ISIN]]="","",IF(OR(tbl_coded[[#This Row],[Parent company tiker]]=""),"",IF(_xll.BDP(tbl_coded[[#This Row],[Parent company tiker]]&amp;" Equity",BJ$1)="#N/A N/A","--",_xll.BDP(tbl_coded[[#This Row],[Parent company tiker]]&amp;" Equity",BJ$1))))</f>
        <v>#NAME?</v>
      </c>
      <c r="BK95" s="124" t="e">
        <f ca="1">IF(tbl_coded[[#This Row],[ISIN]]="","",IF(OR(tbl_coded[[#This Row],[Parent company tiker]]=""),"",IF(_xll.BDP(tbl_coded[[#This Row],[Parent company tiker]]&amp;" Equity",BK$1)="#N/A N/A","--",_xll.BDP(tbl_coded[[#This Row],[Parent company tiker]]&amp;" Equity",BK$1))))</f>
        <v>#NAME?</v>
      </c>
      <c r="BL95" s="124" t="e">
        <f ca="1">IF(tbl_coded[[#This Row],[ISIN]]="","",IF(OR(tbl_coded[[#This Row],[Parent company tiker]]=""),"",IF(_xll.BDP(tbl_coded[[#This Row],[Parent company tiker]]&amp;" Equity",BL$1)="#N/A N/A","--",_xll.BDP(tbl_coded[[#This Row],[Parent company tiker]]&amp;" Equity",BL$1))))</f>
        <v>#NAME?</v>
      </c>
      <c r="BM9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5" s="124" t="e">
        <f ca="1">IF(tbl_coded[[#This Row],[Column9]]&lt;&gt;"--",tbl_coded[[#This Row],[G''tor rating]],IF(tbl_coded[[#This Row],[KPW Name]]&lt;&gt;"",tbl_coded[[#This Row],[KPW Rating]],IF(tbl_coded[[#This Row],[Parent company tiker]]&lt;&gt;"",tbl_coded[[#This Row],[parent评级]],tbl_coded[[#This Row],[Issuer rating]])))</f>
        <v>#NAME?</v>
      </c>
      <c r="BO95" s="159" t="str">
        <f ca="1">IFERROR(IF(tbl_coded[[#This Row],[GREEN]]="Y","GREEN",IF(tbl_coded[[#This Row],[SUSTAINABLE]]="Y","SUSTAINABLE",IF(tbl_coded[[#This Row],[SOCIAL]]="Y","SOCIAL",IF(tbl_coded[[#This Row],[Sustainable linked]]="Y","SUSTAINABLE LINKED"," ")))),"")</f>
        <v/>
      </c>
    </row>
    <row r="96" spans="1:67" ht="15" customHeight="1">
      <c r="A96" s="119">
        <v>94</v>
      </c>
      <c r="B96" s="120" t="str">
        <f>IF(美元债一级!$C$4:$C$1048576&lt;&gt;"",美元债一级!C97,"")</f>
        <v>HK0000942554</v>
      </c>
      <c r="C96" s="124" t="e">
        <f ca="1">IF(tbl_coded[[#This Row],[ISIN]]="","",IF(tbl_coded[[#This Row],[Index]]&gt;$A$1,"",IF(_xll.BDP($B96&amp;" Corp",C$1)="#N/A N/A","",_xll.BDP($B96&amp;" Corp",C$1))))</f>
        <v>#NAME?</v>
      </c>
      <c r="D96" s="124" t="e">
        <f ca="1">IF(tbl_coded[[#This Row],[ISIN]]="","",IF(_xll.BDP($B96&amp;" Corp",D$1)="#N/A N/A","",_xll.BDP($B96&amp;" Corp",D$1)))</f>
        <v>#NAME?</v>
      </c>
      <c r="E96" s="124" t="e">
        <f ca="1">IF(tbl_coded[[#This Row],[ISIN]]="","",IF(_xll.BDP($B96&amp;" Corp",E$1)="#N/A N/A","--",_xll.BDP($B96&amp;" Corp",E$1)))</f>
        <v>#NAME?</v>
      </c>
      <c r="F96" s="124" t="e">
        <f ca="1">IF(tbl_coded[[#This Row],[ISIN]]="","",IF(_xll.BDS($B96&amp;" Corp",F$1)="#N/A Field Not Applicable","",_xll.BDS($B96&amp;" Corp",F$1)))</f>
        <v>#NAME?</v>
      </c>
      <c r="G96" s="124" t="e">
        <f ca="1">IF(tbl_coded[[#This Row],[ISIN]]="","",IF(_xll.BDP($F96&amp;" CompanyID",G$1)="#N/A Invalid Security","",_xll.BDP($F96&amp;" CompanyID",G$1)))</f>
        <v>#NAME?</v>
      </c>
      <c r="H96" s="124" t="e">
        <f ca="1">IF(tbl_coded[[#This Row],[ISIN]]="","",IF(_xll.BDP($B96&amp;" Corp",H$1)="#N/A N/A","--",_xll.BDP($B96&amp;" Corp",H$1)))</f>
        <v>#NAME?</v>
      </c>
      <c r="I96" s="124" t="e">
        <f ca="1">IF(tbl_coded[[#This Row],[ISIN]]="","",IF(_xll.BDP($B96&amp;" Corp",I$1)="#N/A N/A","--",_xll.BDP($B96&amp;" Corp",I$1)))</f>
        <v>#NAME?</v>
      </c>
      <c r="J96" s="124" t="e">
        <f ca="1">IF(tbl_coded[[#This Row],[ISIN]]="","",IF(_xll.BDP($B96&amp;" Corp",J$1)="#N/A N/A","--",_xll.BDP($B96&amp;" Corp",J$1)))</f>
        <v>#NAME?</v>
      </c>
      <c r="K96" s="124" t="e">
        <f ca="1">IF(tbl_coded[[#This Row],[ISIN]]="","",IF(_xll.BDP($B96&amp;" Corp",K$1)="#N/A N/A","--",_xll.BDP($B96&amp;" Corp",K$1)))</f>
        <v>#NAME?</v>
      </c>
      <c r="L96" s="124" t="e">
        <f ca="1">IF(tbl_coded[[#This Row],[ISIN]]="","",IF(_xll.BDP($B96&amp;" Corp",L$1)="#N/A N/A","--",_xll.BDP($B96&amp;" Corp",L$1)))</f>
        <v>#NAME?</v>
      </c>
      <c r="M96" s="124" t="e">
        <f ca="1">IF(tbl_coded[[#This Row],[ISIN]]="","",IF(_xll.BDP($B96&amp;" Corp",M$1)="#N/A N/A","--",_xll.BDP($B96&amp;" Corp",M$1)))</f>
        <v>#NAME?</v>
      </c>
      <c r="N96" s="124" t="e">
        <f ca="1">IF(tbl_coded[[#This Row],[ISIN]]="","",IF(_xll.BDP($B96&amp;" Corp",N$1)="#N/A N/A","--",_xll.BDP($B96&amp;" Corp",N$1)))</f>
        <v>#NAME?</v>
      </c>
      <c r="O96" s="124" t="e">
        <f ca="1">IF(tbl_coded[[#This Row],[ISIN]]="","",IF(_xll.BDP($B96&amp;" Corp",O$1)="#N/A N/A","--",_xll.BDP($B96&amp;" Corp",O$1)))</f>
        <v>#NAME?</v>
      </c>
      <c r="P96" s="124" t="e">
        <f ca="1">IF(tbl_coded[[#This Row],[ISIN]]="","",IF(_xll.BDP($B96&amp;" Corp",P$1)="#N/A N/A","--",_xll.BDP($B96&amp;" Corp",P$1)))</f>
        <v>#NAME?</v>
      </c>
      <c r="Q9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6" s="124" t="e">
        <f ca="1">IF(tbl_coded[[#This Row],[ISIN]]="","",IF(OR(_xll.BDP($B96&amp;" Corp",R$1)="#N/A N/A",_xll.BDP($B96&amp;" Corp",R$1)="#N/A Invalid Security",_xll.BDP($B96&amp;" Corp",R$1)="#N/A Field Not Applicable"),"--",_xll.BDP($B96&amp;" Corp",R$1)))</f>
        <v>#NAME?</v>
      </c>
      <c r="S96" s="124" t="e">
        <f ca="1">IF(tbl_coded[[#This Row],[ISIN]]="","",IF(OR(_xll.BDP($R96&amp;" Equity",S$1)="#N/A N/A",_xll.BDP($R96&amp;" Equity",S$1)="#N/A Invalid Security"),"--",_xll.BDP($R96&amp;" Equity",S$1)))</f>
        <v>#NAME?</v>
      </c>
      <c r="T96" s="124" t="e">
        <f ca="1">IF(tbl_coded[[#This Row],[ISIN]]="","",IF(OR(_xll.BDP($R96&amp;" Equity",T$1)="#N/A N/A",_xll.BDP($R96&amp;" Equity",T$1)="#N/A Invalid Security"),"--",_xll.BDP($R96&amp;" Equity",T$1)))</f>
        <v>#NAME?</v>
      </c>
      <c r="U96" s="124" t="e">
        <f ca="1">IF(tbl_coded[[#This Row],[ISIN]]="","",IF(OR(_xll.BDP($R96&amp;" Equity",U$1)="#N/A N/A",_xll.BDP($R96&amp;" Equity",U$1)="#N/A Invalid Security"),"--",_xll.BDP($R96&amp;" Equity",U$1)))</f>
        <v>#NAME?</v>
      </c>
      <c r="V96" s="124" t="e">
        <f ca="1">IF(tbl_coded[[#This Row],[ISIN]]="","",IF(OR(_xll.BDP($R96&amp;" Equity",V$1)="#N/A N/A",_xll.BDP($R96&amp;" Equity",V$1)="#N/A Invalid Security"),"--",_xll.BDP($R96&amp;" Equity",V$1)))</f>
        <v>#NAME?</v>
      </c>
      <c r="W96" s="124" t="e">
        <f ca="1">IF(tbl_coded[[#This Row],[ISIN]]="","",IF(OR(_xll.BDP($R96&amp;" Equity",W$1)="#N/A N/A",_xll.BDP($R96&amp;" Equity",W$1)="#N/A Invalid Security"),"--",_xll.BDP($R96&amp;" Equity",W$1)))</f>
        <v>#NAME?</v>
      </c>
      <c r="X96" s="124" t="e">
        <f ca="1">IF(tbl_coded[[#This Row],[ISIN]]="","",IF(OR(_xll.BDP($R96&amp;" Equity",X$1)="#N/A N/A",_xll.BDP($R96&amp;" Equity",X$1)="#N/A Invalid Security"),"--",_xll.BDP($R96&amp;" Equity",X$1)))</f>
        <v>#NAME?</v>
      </c>
      <c r="Y9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6" s="124" t="str">
        <f ca="1">IF(tbl_coded[[#This Row],[ISIN]]="","",IF(ISNUMBER(_xll.BDP(B96&amp;" Corp",Z$1)),_xll.BDP(B96&amp;" Corp",Z$1),""))</f>
        <v/>
      </c>
      <c r="AA96" s="124" t="str">
        <f ca="1">IF(tbl_coded[[#This Row],[ISIN]]="","",IF(ISNUMBER(_xll.BDP(B96&amp;" Corp",AA$1)),_xll.BDP(B96&amp;" Corp",AA$1),""))</f>
        <v/>
      </c>
      <c r="AB96" s="124" t="str">
        <f ca="1">IF(tbl_coded[[#This Row],[ISIN]]="","",IF(ISNUMBER(_xll.BDP(B96&amp;" Corp",AB$1)),_xll.BDP(B96&amp;" Corp",AB$1),""))</f>
        <v/>
      </c>
      <c r="AC96" s="124" t="str">
        <f ca="1">IF(tbl_coded[[#This Row],[ISIN]]="","",IF(ISNUMBER(_xll.BDP(B96&amp;" Corp",AC$1)),_xll.BDP(B96&amp;" Corp",AC$1),""))</f>
        <v/>
      </c>
      <c r="AD96" s="124" t="e">
        <f ca="1">IF(tbl_coded[[#This Row],[ISIN]]="","",IF((_xll.BDP(B96&amp;" Corp",AD$1))="#N/A Field Not Applicable","",_xll.BDP(B96&amp;" Corp",AD$1)))</f>
        <v>#NAME?</v>
      </c>
      <c r="AE96" s="124" t="e">
        <f ca="1">IF(tbl_coded[[#This Row],[ISIN]]="","",IF((_xll.BDP(B96&amp;" Corp",AE$1))="#N/A N/A","--",_xll.BDP(B96&amp;" Corp",AE$1)))</f>
        <v>#NAME?</v>
      </c>
      <c r="AF96" s="124" t="e">
        <f ca="1">IF(tbl_coded[[#This Row],[ISIN]]="","",IF(IFERROR(MATCH(H96,rtg_num[Moody''s],0)&gt;10,0),"HY",IF(IFERROR(MATCH(I96,rtg_num[S&amp;P],0)&gt;10,0),"HY",IF(IFERROR(MATCH(J96,rtg_num[Fitch],0)&gt;10,0),"HY",IF(H96&amp;I96&amp;J96="------","NR",IF(IFERROR(FIND("#N/A",Coded!H96),0)&amp;IFERROR(FIND("#N/A",Coded!H96),0)&amp;IFERROR(FIND("#N/A",Coded!H96),0)&lt;&gt;"000",IF(INDEX(美元债一级!$O:$O,MATCH(tbl_coded[[#This Row],[ISIN]],美元债一级!$I:$I,0))="--/--/--","NR","IG"),"IG"))))))</f>
        <v>#NAME?</v>
      </c>
      <c r="AG9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6" s="125" t="e">
        <f ca="1">IF(tbl_coded[[#This Row],[ISIN]]="","",IF(_xll.BDP($B96&amp;" Corp",AI$1)="#N/A N/A","--",_xll.BDP($B96&amp;" Corp",AI$1)))</f>
        <v>#NAME?</v>
      </c>
      <c r="AJ96" s="122" t="e">
        <f ca="1">IF(tbl_coded[[#This Row],[ISIN]]="","",IF(OR(_xll.BDP(_xll.BDP(tbl_coded[[#This Row],[ISIN]]&amp;" Corp", "ISSUER_EQUITY_TICKER")&amp;" Equity",AJ$1)="#N/A N/A"),"--",_xll.BDP(_xll.BDP(tbl_coded[[#This Row],[ISIN]]&amp;" Corp", "ISSUER_EQUITY_TICKER")&amp;" Equity",AJ$1)))</f>
        <v>#NAME?</v>
      </c>
      <c r="AK9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24" t="e">
        <f ca="1">IF(tbl_coded[[#This Row],[ISIN]]="","",IF(OR(_xll.BDP(_xll.BDP(tbl_coded[[#This Row],[ISIN]]&amp;" Corp", "ISSUER_EQUITY_TICKER")&amp;" Equity",AL$1)="#N/A N/A"),"--",_xll.BDP(_xll.BDP(tbl_coded[[#This Row],[ISIN]]&amp;" Corp", "ISSUER_EQUITY_TICKER")&amp;" Equity",AL$1)))</f>
        <v>#NAME?</v>
      </c>
      <c r="AM96" s="124" t="s">
        <v>447</v>
      </c>
      <c r="AN96" s="124" t="e">
        <f ca="1">IF(tbl_coded[[#This Row],[ISIN]]="","",IF(_xll.BDP(tbl_coded[[#This Row],[KPW Provider BBID]]&amp;" CompanyID","NAME")="#N/A Invalid Security","",_xll.BDP(tbl_coded[[#This Row],[KPW Provider BBID]]&amp;" CompanyID","NAME")))</f>
        <v>#NAME?</v>
      </c>
      <c r="AO96" s="124" t="e">
        <f ca="1">IF(tbl_coded[[#This Row],[ISIN]]="","",IF(_xll.BDP(tbl_coded[[#This Row],[KPW Provider BBID]]&amp;" CompanyID",$AO$1)="#N/A Invalid Security","--",IF(_xll.BDP(tbl_coded[[#This Row],[KPW Provider BBID]]&amp;" CompanyID",$AO$1)="#N/A N/A","--",_xll.BDP(tbl_coded[[#This Row],[KPW Provider BBID]]&amp;" CompanyID",$AO$1))))</f>
        <v>#NAME?</v>
      </c>
      <c r="AP96" s="124" t="e">
        <f ca="1">IF(tbl_coded[[#This Row],[ISIN]]="","",IF(_xll.BDP(tbl_coded[[#This Row],[KPW Provider BBID]]&amp;" CompanyID",$AP$1)="#N/A Invalid Security","--",IF(_xll.BDP(tbl_coded[[#This Row],[KPW Provider BBID]]&amp;" CompanyID",$AP$1)="#N/A N/A","--",_xll.BDP(tbl_coded[[#This Row],[KPW Provider BBID]]&amp;" CompanyID",$AP$1))))</f>
        <v>#NAME?</v>
      </c>
      <c r="AQ96" s="124" t="e">
        <f ca="1">IF(tbl_coded[[#This Row],[ISIN]]="","",IF(_xll.BDP(tbl_coded[[#This Row],[KPW Provider BBID]]&amp;" CompanyID",$AQ$1)="#N/A Invalid Security","--",IF(_xll.BDP(tbl_coded[[#This Row],[KPW Provider BBID]]&amp;" CompanyID",$AQ$1)="#N/A N/A","--",_xll.BDP(tbl_coded[[#This Row],[KPW Provider BBID]]&amp;" CompanyID",$AQ$1))))</f>
        <v>#NAME?</v>
      </c>
      <c r="AR96" s="124" t="e">
        <f ca="1">IF(tbl_coded[[#This Row],[ISIN]]="","",tbl_coded[[#This Row],[穆迪KPW评级]]&amp;"/"&amp;tbl_coded[[#This Row],[SPKPW评级]]&amp;"/"&amp;tbl_coded[[#This Row],[FITCHKPW评级]])</f>
        <v>#NAME?</v>
      </c>
      <c r="AS96" s="124" t="e">
        <f ca="1">IF(tbl_coded[[#This Row],[ISIN]]="","",IF(OR(_xll.BDP($B96&amp;" Corp",AS$1)="#N/A N/A"),"--",_xll.BDP($B96&amp;" Corp",AS$1)))</f>
        <v>#NAME?</v>
      </c>
      <c r="AT96" s="124" t="e">
        <f ca="1">IF(tbl_coded[[#This Row],[ISIN]]="","",IF(_xll.BDS($B96&amp;" Corp",AT$1)="#N/A Field Not Applicable","",_xll.BDS($B96&amp;" Corp",AT$1)))</f>
        <v>#NAME?</v>
      </c>
      <c r="AU96" s="124" t="e">
        <f ca="1">IF(tbl_coded[[#This Row],[SBLC Provider BBID]]="","",_xll.BDP(tbl_coded[[#This Row],[SBLC Provider BBID]]&amp;" CompanyID","NAME"))</f>
        <v>#NAME?</v>
      </c>
      <c r="AV96" s="124" t="e">
        <f ca="1">IF(tbl_coded[[#This Row],[ISIN]]="","",IF(OR(_xll.BDP($B96&amp;" Corp",AV$1)="#N/A N/A"),"--",TEXT(_xll.BDP($B96&amp;" Corp",AV$1),"yyyy/mm/dd")))</f>
        <v>#NAME?</v>
      </c>
      <c r="AW96" s="124" t="e">
        <f ca="1">IF(tbl_coded[[#This Row],[ISIN]]="","",IF(OR(_xll.BDP($B96&amp;" Corp",AW$1)="#N/A N/A"),"--",TEXT(_xll.BDP($B96&amp;" Corp",AW$1),"yyyy/mm/dd")))</f>
        <v>#NAME?</v>
      </c>
      <c r="AX96" s="124" t="e">
        <f ca="1">IF(tbl_coded[[#This Row],[ISIN]]="","",IF(OR(_xll.BDP($B96&amp;" Corp",AX$1)="#N/A N/A"),"--",TEXT(_xll.BDP($B96&amp;" Corp",AX$1),"yyyy/mm/dd")))</f>
        <v>#NAME?</v>
      </c>
      <c r="AY96" s="124" t="e">
        <f ca="1">IF(tbl_coded[[#This Row],[ISIN]]="","",IF(OR(_xll.BDP($B96&amp;" Corp",AY$1)="#N/A Field Not Applicable"),"--",TEXT(_xll.BDP($B96&amp;" Corp",AY$1),"yyyy/mm/dd")))</f>
        <v>#NAME?</v>
      </c>
      <c r="AZ96" s="124" t="e">
        <f ca="1">IF(tbl_coded[[#This Row],[ISIN]]="","",IF(OR(_xll.BDP($B96&amp;" Corp",AZ$1)="#N/A N/A"),"--",_xll.BDP($B96&amp;" Corp",AZ$1)))</f>
        <v>#NAME?</v>
      </c>
      <c r="BA96" s="124" t="e">
        <f ca="1">IF(tbl_coded[[#This Row],[ISIN]]="","",IF(OR(_xll.BDP($B96&amp;" Corp",BA$1)="#N/A N/A"),"--",_xll.BDP($B96&amp;" Corp",BA$1)))</f>
        <v>#NAME?</v>
      </c>
      <c r="BB96" s="124" t="e">
        <f ca="1">IF(tbl_coded[[#This Row],[ISIN]]="","",IF(OR(_xll.BDP($B96&amp;" Corp",BB$1)="#N/A N/A"),"--",_xll.BDP($B96&amp;" Corp",BB$1)))</f>
        <v>#NAME?</v>
      </c>
      <c r="BC96" s="124" t="e">
        <f ca="1">IF(tbl_coded[[#This Row],[ISIN]]="","",IF(OR(_xll.BDP($B96&amp;" Corp",BC$1)="#N/A Field Not Applicable"),"--",_xll.BDP($B96&amp;" Corp",BC$1)))</f>
        <v>#NAME?</v>
      </c>
      <c r="BD96" s="124" t="e">
        <f ca="1">IF(tbl_coded[[#This Row],[ISIN]]="","",IF(OR(_xll.BDP($B96&amp;" Corp",BD$1)="#N/A Field Not Applicable"),"--",_xll.BDP($B96&amp;" Corp",BD$1)))</f>
        <v>#NAME?</v>
      </c>
      <c r="BE96" s="124" t="e">
        <f ca="1">IF(tbl_coded[[#This Row],[ISIN]]="","",IF(OR(_xll.BDP($B96&amp;" Corp",BE$1)="#N/A Field Not Applicable"),"--",_xll.BDP($B96&amp;" Corp",BE$1)))</f>
        <v>#NAME?</v>
      </c>
      <c r="BF96" s="124" t="e">
        <f ca="1">IF(tbl_coded[[#This Row],[ISIN]]="","",IF(OR(_xll.BDP($B96&amp;" Corp",BF$1)="#N/A Field Not Applicable"),"--",_xll.BDP($B96&amp;" Corp",BF$1)))</f>
        <v>#NAME?</v>
      </c>
      <c r="BG96" s="124" t="e">
        <f ca="1">IF(tbl_coded[[#This Row],[ISIN]]="","",IF(OR(_xll.BDP($B96&amp;" Corp",BG$1)="#N/A Field Not Applicable"),"--",IF(_xll.BDP($B96&amp;" Corp",BG$1)="#N/A N/A","N",_xll.BDP($B96&amp;" Corp",BG$1))))</f>
        <v>#NAME?</v>
      </c>
      <c r="BH96" s="124" t="e">
        <f ca="1">IF(tbl_coded[[#This Row],[ISIN]]="","",IF(OR(_xll.BDP($B96&amp;" Corp",BH$1)="#N/A N/A"),"",_xll.BDP($B96&amp;" Corp",BH$1)))</f>
        <v>#NAME?</v>
      </c>
      <c r="BI96" s="124" t="e">
        <f ca="1">IF(tbl_coded[[#This Row],[ISIN]]="","",IF(OR(tbl_coded[[#This Row],[Parent company tiker]]=""),"",IF(_xll.BDP(tbl_coded[[#This Row],[Parent company tiker]]&amp;" Equity",BI$1)="#N/A N/A","--",_xll.BDP(tbl_coded[[#This Row],[Parent company tiker]]&amp;" Equity",BI$1))))</f>
        <v>#NAME?</v>
      </c>
      <c r="BJ96" s="124" t="e">
        <f ca="1">IF(tbl_coded[[#This Row],[ISIN]]="","",IF(OR(tbl_coded[[#This Row],[Parent company tiker]]=""),"",IF(_xll.BDP(tbl_coded[[#This Row],[Parent company tiker]]&amp;" Equity",BJ$1)="#N/A N/A","--",_xll.BDP(tbl_coded[[#This Row],[Parent company tiker]]&amp;" Equity",BJ$1))))</f>
        <v>#NAME?</v>
      </c>
      <c r="BK96" s="124" t="e">
        <f ca="1">IF(tbl_coded[[#This Row],[ISIN]]="","",IF(OR(tbl_coded[[#This Row],[Parent company tiker]]=""),"",IF(_xll.BDP(tbl_coded[[#This Row],[Parent company tiker]]&amp;" Equity",BK$1)="#N/A N/A","--",_xll.BDP(tbl_coded[[#This Row],[Parent company tiker]]&amp;" Equity",BK$1))))</f>
        <v>#NAME?</v>
      </c>
      <c r="BL96" s="124" t="e">
        <f ca="1">IF(tbl_coded[[#This Row],[ISIN]]="","",IF(OR(tbl_coded[[#This Row],[Parent company tiker]]=""),"",IF(_xll.BDP(tbl_coded[[#This Row],[Parent company tiker]]&amp;" Equity",BL$1)="#N/A N/A","--",_xll.BDP(tbl_coded[[#This Row],[Parent company tiker]]&amp;" Equity",BL$1))))</f>
        <v>#NAME?</v>
      </c>
      <c r="BM9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6" s="124" t="e">
        <f ca="1">IF(tbl_coded[[#This Row],[Column9]]&lt;&gt;"--",tbl_coded[[#This Row],[G''tor rating]],IF(tbl_coded[[#This Row],[KPW Name]]&lt;&gt;"",tbl_coded[[#This Row],[KPW Rating]],IF(tbl_coded[[#This Row],[Parent company tiker]]&lt;&gt;"",tbl_coded[[#This Row],[parent评级]],tbl_coded[[#This Row],[Issuer rating]])))</f>
        <v>#NAME?</v>
      </c>
      <c r="BO96" s="159" t="str">
        <f ca="1">IFERROR(IF(tbl_coded[[#This Row],[GREEN]]="Y","GREEN",IF(tbl_coded[[#This Row],[SUSTAINABLE]]="Y","SUSTAINABLE",IF(tbl_coded[[#This Row],[SOCIAL]]="Y","SOCIAL",IF(tbl_coded[[#This Row],[Sustainable linked]]="Y","SUSTAINABLE LINKED"," ")))),"")</f>
        <v/>
      </c>
    </row>
    <row r="97" spans="1:67" ht="15" customHeight="1">
      <c r="A97" s="119">
        <v>95</v>
      </c>
      <c r="B97" s="120" t="str">
        <f>IF(美元债一级!$C$4:$C$1048576&lt;&gt;"",美元债一级!C98,"")</f>
        <v>HK0000942539</v>
      </c>
      <c r="C97" s="122" t="e">
        <f ca="1">IF(tbl_coded[[#This Row],[ISIN]]="","",IF(tbl_coded[[#This Row],[Index]]&gt;$A$1,"",IF(_xll.BDP($B97&amp;" Corp",C$1)="#N/A N/A","",_xll.BDP($B97&amp;" Corp",C$1))))</f>
        <v>#NAME?</v>
      </c>
      <c r="D97" s="122" t="e">
        <f ca="1">IF(tbl_coded[[#This Row],[ISIN]]="","",IF(_xll.BDP($B97&amp;" Corp",D$1)="#N/A N/A","",_xll.BDP($B97&amp;" Corp",D$1)))</f>
        <v>#NAME?</v>
      </c>
      <c r="E97" s="122" t="e">
        <f ca="1">IF(tbl_coded[[#This Row],[ISIN]]="","",IF(_xll.BDP($B97&amp;" Corp",E$1)="#N/A N/A","--",_xll.BDP($B97&amp;" Corp",E$1)))</f>
        <v>#NAME?</v>
      </c>
      <c r="F97" s="122" t="e">
        <f ca="1">IF(tbl_coded[[#This Row],[ISIN]]="","",IF(_xll.BDS($B97&amp;" Corp",F$1)="#N/A Field Not Applicable","",_xll.BDS($B97&amp;" Corp",F$1)))</f>
        <v>#NAME?</v>
      </c>
      <c r="G97" s="122" t="e">
        <f ca="1">IF(tbl_coded[[#This Row],[ISIN]]="","",IF(_xll.BDP($F97&amp;" CompanyID",G$1)="#N/A Invalid Security","",_xll.BDP($F97&amp;" CompanyID",G$1)))</f>
        <v>#NAME?</v>
      </c>
      <c r="H97" s="122" t="e">
        <f ca="1">IF(tbl_coded[[#This Row],[ISIN]]="","",IF(_xll.BDP($B97&amp;" Corp",H$1)="#N/A N/A","--",_xll.BDP($B97&amp;" Corp",H$1)))</f>
        <v>#NAME?</v>
      </c>
      <c r="I97" s="122" t="e">
        <f ca="1">IF(tbl_coded[[#This Row],[ISIN]]="","",IF(_xll.BDP($B97&amp;" Corp",I$1)="#N/A N/A","--",_xll.BDP($B97&amp;" Corp",I$1)))</f>
        <v>#NAME?</v>
      </c>
      <c r="J97" s="122" t="e">
        <f ca="1">IF(tbl_coded[[#This Row],[ISIN]]="","",IF(_xll.BDP($B97&amp;" Corp",J$1)="#N/A N/A","--",_xll.BDP($B97&amp;" Corp",J$1)))</f>
        <v>#NAME?</v>
      </c>
      <c r="K97" s="122" t="e">
        <f ca="1">IF(tbl_coded[[#This Row],[ISIN]]="","",IF(_xll.BDP($B97&amp;" Corp",K$1)="#N/A N/A","--",_xll.BDP($B97&amp;" Corp",K$1)))</f>
        <v>#NAME?</v>
      </c>
      <c r="L97" s="122" t="e">
        <f ca="1">IF(tbl_coded[[#This Row],[ISIN]]="","",IF(_xll.BDP($B97&amp;" Corp",L$1)="#N/A N/A","--",_xll.BDP($B97&amp;" Corp",L$1)))</f>
        <v>#NAME?</v>
      </c>
      <c r="M97" s="122" t="e">
        <f ca="1">IF(tbl_coded[[#This Row],[ISIN]]="","",IF(_xll.BDP($B97&amp;" Corp",M$1)="#N/A N/A","--",_xll.BDP($B97&amp;" Corp",M$1)))</f>
        <v>#NAME?</v>
      </c>
      <c r="N97" s="122" t="e">
        <f ca="1">IF(tbl_coded[[#This Row],[ISIN]]="","",IF(_xll.BDP($B97&amp;" Corp",N$1)="#N/A N/A","--",_xll.BDP($B97&amp;" Corp",N$1)))</f>
        <v>#NAME?</v>
      </c>
      <c r="O97" s="122" t="e">
        <f ca="1">IF(tbl_coded[[#This Row],[ISIN]]="","",IF(_xll.BDP($B97&amp;" Corp",O$1)="#N/A N/A","--",_xll.BDP($B97&amp;" Corp",O$1)))</f>
        <v>#NAME?</v>
      </c>
      <c r="P97" s="122" t="e">
        <f ca="1">IF(tbl_coded[[#This Row],[ISIN]]="","",IF(_xll.BDP($B97&amp;" Corp",P$1)="#N/A N/A","--",_xll.BDP($B97&amp;" Corp",P$1)))</f>
        <v>#NAME?</v>
      </c>
      <c r="Q9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7" s="122" t="e">
        <f ca="1">IF(tbl_coded[[#This Row],[ISIN]]="","",IF(OR(_xll.BDP($B97&amp;" Corp",R$1)="#N/A N/A",_xll.BDP($B97&amp;" Corp",R$1)="#N/A Invalid Security",_xll.BDP($B97&amp;" Corp",R$1)="#N/A Field Not Applicable"),"--",_xll.BDP($B97&amp;" Corp",R$1)))</f>
        <v>#NAME?</v>
      </c>
      <c r="S97" s="122" t="e">
        <f ca="1">IF(tbl_coded[[#This Row],[ISIN]]="","",IF(OR(_xll.BDP($R97&amp;" Equity",S$1)="#N/A N/A",_xll.BDP($R97&amp;" Equity",S$1)="#N/A Invalid Security"),"--",_xll.BDP($R97&amp;" Equity",S$1)))</f>
        <v>#NAME?</v>
      </c>
      <c r="T97" s="122" t="e">
        <f ca="1">IF(tbl_coded[[#This Row],[ISIN]]="","",IF(OR(_xll.BDP($R97&amp;" Equity",T$1)="#N/A N/A",_xll.BDP($R97&amp;" Equity",T$1)="#N/A Invalid Security"),"--",_xll.BDP($R97&amp;" Equity",T$1)))</f>
        <v>#NAME?</v>
      </c>
      <c r="U97" s="122" t="e">
        <f ca="1">IF(tbl_coded[[#This Row],[ISIN]]="","",IF(OR(_xll.BDP($R97&amp;" Equity",U$1)="#N/A N/A",_xll.BDP($R97&amp;" Equity",U$1)="#N/A Invalid Security"),"--",_xll.BDP($R97&amp;" Equity",U$1)))</f>
        <v>#NAME?</v>
      </c>
      <c r="V97" s="122" t="e">
        <f ca="1">IF(tbl_coded[[#This Row],[ISIN]]="","",IF(OR(_xll.BDP($R97&amp;" Equity",V$1)="#N/A N/A",_xll.BDP($R97&amp;" Equity",V$1)="#N/A Invalid Security"),"--",_xll.BDP($R97&amp;" Equity",V$1)))</f>
        <v>#NAME?</v>
      </c>
      <c r="W97" s="122" t="e">
        <f ca="1">IF(tbl_coded[[#This Row],[ISIN]]="","",IF(OR(_xll.BDP($R97&amp;" Equity",W$1)="#N/A N/A",_xll.BDP($R97&amp;" Equity",W$1)="#N/A Invalid Security"),"--",_xll.BDP($R97&amp;" Equity",W$1)))</f>
        <v>#NAME?</v>
      </c>
      <c r="X97" s="122" t="e">
        <f ca="1">IF(tbl_coded[[#This Row],[ISIN]]="","",IF(OR(_xll.BDP($R97&amp;" Equity",X$1)="#N/A N/A",_xll.BDP($R97&amp;" Equity",X$1)="#N/A Invalid Security"),"--",_xll.BDP($R97&amp;" Equity",X$1)))</f>
        <v>#NAME?</v>
      </c>
      <c r="Y9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7" s="122" t="str">
        <f ca="1">IF(tbl_coded[[#This Row],[ISIN]]="","",IF(ISNUMBER(_xll.BDP(B97&amp;" Corp",Z$1)),_xll.BDP(B97&amp;" Corp",Z$1),""))</f>
        <v/>
      </c>
      <c r="AA97" s="122" t="str">
        <f ca="1">IF(tbl_coded[[#This Row],[ISIN]]="","",IF(ISNUMBER(_xll.BDP(B97&amp;" Corp",AA$1)),_xll.BDP(B97&amp;" Corp",AA$1),""))</f>
        <v/>
      </c>
      <c r="AB97" s="122" t="str">
        <f ca="1">IF(tbl_coded[[#This Row],[ISIN]]="","",IF(ISNUMBER(_xll.BDP(B97&amp;" Corp",AB$1)),_xll.BDP(B97&amp;" Corp",AB$1),""))</f>
        <v/>
      </c>
      <c r="AC97" s="122" t="str">
        <f ca="1">IF(tbl_coded[[#This Row],[ISIN]]="","",IF(ISNUMBER(_xll.BDP(B97&amp;" Corp",AC$1)),_xll.BDP(B97&amp;" Corp",AC$1),""))</f>
        <v/>
      </c>
      <c r="AD97" s="122" t="e">
        <f ca="1">IF(tbl_coded[[#This Row],[ISIN]]="","",IF((_xll.BDP(B97&amp;" Corp",AD$1))="#N/A Field Not Applicable","",_xll.BDP(B97&amp;" Corp",AD$1)))</f>
        <v>#NAME?</v>
      </c>
      <c r="AE97" s="122" t="e">
        <f ca="1">IF(tbl_coded[[#This Row],[ISIN]]="","",IF((_xll.BDP(B97&amp;" Corp",AE$1))="#N/A N/A","--",_xll.BDP(B97&amp;" Corp",AE$1)))</f>
        <v>#NAME?</v>
      </c>
      <c r="AF97" s="122" t="e">
        <f ca="1">IF(tbl_coded[[#This Row],[ISIN]]="","",IF(IFERROR(MATCH(H97,rtg_num[Moody''s],0)&gt;10,0),"HY",IF(IFERROR(MATCH(I97,rtg_num[S&amp;P],0)&gt;10,0),"HY",IF(IFERROR(MATCH(J97,rtg_num[Fitch],0)&gt;10,0),"HY",IF(H97&amp;I97&amp;J97="------","NR",IF(IFERROR(FIND("#N/A",Coded!H97),0)&amp;IFERROR(FIND("#N/A",Coded!H97),0)&amp;IFERROR(FIND("#N/A",Coded!H97),0)&lt;&gt;"000",IF(INDEX(美元债一级!$O:$O,MATCH(tbl_coded[[#This Row],[ISIN]],美元债一级!$I:$I,0))="--/--/--","NR","IG"),"IG"))))))</f>
        <v>#NAME?</v>
      </c>
      <c r="AG9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7" s="123" t="e">
        <f ca="1">IF(tbl_coded[[#This Row],[ISIN]]="","",IF(_xll.BDP($B97&amp;" Corp",AI$1)="#N/A N/A","--",_xll.BDP($B97&amp;" Corp",AI$1)))</f>
        <v>#NAME?</v>
      </c>
      <c r="AJ97" s="122" t="e">
        <f ca="1">IF(tbl_coded[[#This Row],[ISIN]]="","",IF(OR(_xll.BDP(_xll.BDP(tbl_coded[[#This Row],[ISIN]]&amp;" Corp", "ISSUER_EQUITY_TICKER")&amp;" Equity",AJ$1)="#N/A N/A"),"--",_xll.BDP(_xll.BDP(tbl_coded[[#This Row],[ISIN]]&amp;" Corp", "ISSUER_EQUITY_TICKER")&amp;" Equity",AJ$1)))</f>
        <v>#NAME?</v>
      </c>
      <c r="AK9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25" t="e">
        <f ca="1">IF(tbl_coded[[#This Row],[ISIN]]="","",IF(OR(_xll.BDP(_xll.BDP(tbl_coded[[#This Row],[ISIN]]&amp;" Corp", "ISSUER_EQUITY_TICKER")&amp;" Equity",AL$1)="#N/A N/A"),"--",_xll.BDP(_xll.BDP(tbl_coded[[#This Row],[ISIN]]&amp;" Corp", "ISSUER_EQUITY_TICKER")&amp;" Equity",AL$1)))</f>
        <v>#NAME?</v>
      </c>
      <c r="AM97" s="125" t="e">
        <f ca="1">IF(tbl_coded[[#This Row],[ISIN]]="","",IF(_xll.BDS($B97&amp;" Corp",AM$1)="#N/A Field Not Applicable","",_xll.BDS($B97&amp;" Corp",AM$1)))</f>
        <v>#NAME?</v>
      </c>
      <c r="AN97" s="125" t="e">
        <f ca="1">IF(tbl_coded[[#This Row],[ISIN]]="","",IF(_xll.BDP(tbl_coded[[#This Row],[KPW Provider BBID]]&amp;" CompanyID","NAME")="#N/A Invalid Security","",_xll.BDP(tbl_coded[[#This Row],[KPW Provider BBID]]&amp;" CompanyID","NAME")))</f>
        <v>#NAME?</v>
      </c>
      <c r="AO97" s="125" t="e">
        <f ca="1">IF(tbl_coded[[#This Row],[ISIN]]="","",IF(_xll.BDP(tbl_coded[[#This Row],[KPW Provider BBID]]&amp;" CompanyID",$AO$1)="#N/A Invalid Security","--",IF(_xll.BDP(tbl_coded[[#This Row],[KPW Provider BBID]]&amp;" CompanyID",$AO$1)="#N/A N/A","--",_xll.BDP(tbl_coded[[#This Row],[KPW Provider BBID]]&amp;" CompanyID",$AO$1))))</f>
        <v>#NAME?</v>
      </c>
      <c r="AP97" s="125" t="e">
        <f ca="1">IF(tbl_coded[[#This Row],[ISIN]]="","",IF(_xll.BDP(tbl_coded[[#This Row],[KPW Provider BBID]]&amp;" CompanyID",$AP$1)="#N/A Invalid Security","--",IF(_xll.BDP(tbl_coded[[#This Row],[KPW Provider BBID]]&amp;" CompanyID",$AP$1)="#N/A N/A","--",_xll.BDP(tbl_coded[[#This Row],[KPW Provider BBID]]&amp;" CompanyID",$AP$1))))</f>
        <v>#NAME?</v>
      </c>
      <c r="AQ97" s="125" t="e">
        <f ca="1">IF(tbl_coded[[#This Row],[ISIN]]="","",IF(_xll.BDP(tbl_coded[[#This Row],[KPW Provider BBID]]&amp;" CompanyID",$AQ$1)="#N/A Invalid Security","--",IF(_xll.BDP(tbl_coded[[#This Row],[KPW Provider BBID]]&amp;" CompanyID",$AQ$1)="#N/A N/A","--",_xll.BDP(tbl_coded[[#This Row],[KPW Provider BBID]]&amp;" CompanyID",$AQ$1))))</f>
        <v>#NAME?</v>
      </c>
      <c r="AR97" s="125" t="e">
        <f ca="1">IF(tbl_coded[[#This Row],[ISIN]]="","",tbl_coded[[#This Row],[穆迪KPW评级]]&amp;"/"&amp;tbl_coded[[#This Row],[SPKPW评级]]&amp;"/"&amp;tbl_coded[[#This Row],[FITCHKPW评级]])</f>
        <v>#NAME?</v>
      </c>
      <c r="AS97" s="125" t="e">
        <f ca="1">IF(tbl_coded[[#This Row],[ISIN]]="","",IF(OR(_xll.BDP($B97&amp;" Corp",AS$1)="#N/A N/A"),"--",_xll.BDP($B97&amp;" Corp",AS$1)))</f>
        <v>#NAME?</v>
      </c>
      <c r="AT97" s="125" t="e">
        <f ca="1">IF(tbl_coded[[#This Row],[ISIN]]="","",IF(_xll.BDS($B97&amp;" Corp",AT$1)="#N/A Field Not Applicable","",_xll.BDS($B97&amp;" Corp",AT$1)))</f>
        <v>#NAME?</v>
      </c>
      <c r="AU97" s="125" t="e">
        <f ca="1">IF(tbl_coded[[#This Row],[SBLC Provider BBID]]="","",_xll.BDP(tbl_coded[[#This Row],[SBLC Provider BBID]]&amp;" CompanyID","NAME"))</f>
        <v>#NAME?</v>
      </c>
      <c r="AV97" s="125" t="e">
        <f ca="1">IF(tbl_coded[[#This Row],[ISIN]]="","",IF(OR(_xll.BDP($B97&amp;" Corp",AV$1)="#N/A N/A"),"--",TEXT(_xll.BDP($B97&amp;" Corp",AV$1),"yyyy/mm/dd")))</f>
        <v>#NAME?</v>
      </c>
      <c r="AW97" s="125" t="e">
        <f ca="1">IF(tbl_coded[[#This Row],[ISIN]]="","",IF(OR(_xll.BDP($B97&amp;" Corp",AW$1)="#N/A N/A"),"--",TEXT(_xll.BDP($B97&amp;" Corp",AW$1),"yyyy/mm/dd")))</f>
        <v>#NAME?</v>
      </c>
      <c r="AX97" s="125" t="e">
        <f ca="1">IF(tbl_coded[[#This Row],[ISIN]]="","",IF(OR(_xll.BDP($B97&amp;" Corp",AX$1)="#N/A N/A"),"--",TEXT(_xll.BDP($B97&amp;" Corp",AX$1),"yyyy/mm/dd")))</f>
        <v>#NAME?</v>
      </c>
      <c r="AY97" s="125" t="e">
        <f ca="1">IF(tbl_coded[[#This Row],[ISIN]]="","",IF(OR(_xll.BDP($B97&amp;" Corp",AY$1)="#N/A Field Not Applicable"),"--",TEXT(_xll.BDP($B97&amp;" Corp",AY$1),"yyyy/mm/dd")))</f>
        <v>#NAME?</v>
      </c>
      <c r="AZ97" s="125" t="e">
        <f ca="1">IF(tbl_coded[[#This Row],[ISIN]]="","",IF(OR(_xll.BDP($B97&amp;" Corp",AZ$1)="#N/A N/A"),"--",_xll.BDP($B97&amp;" Corp",AZ$1)))</f>
        <v>#NAME?</v>
      </c>
      <c r="BA97" s="125" t="e">
        <f ca="1">IF(tbl_coded[[#This Row],[ISIN]]="","",IF(OR(_xll.BDP($B97&amp;" Corp",BA$1)="#N/A N/A"),"--",_xll.BDP($B97&amp;" Corp",BA$1)))</f>
        <v>#NAME?</v>
      </c>
      <c r="BB97" s="125" t="e">
        <f ca="1">IF(tbl_coded[[#This Row],[ISIN]]="","",IF(OR(_xll.BDP($B97&amp;" Corp",BB$1)="#N/A N/A"),"--",_xll.BDP($B97&amp;" Corp",BB$1)))</f>
        <v>#NAME?</v>
      </c>
      <c r="BC97" s="125" t="e">
        <f ca="1">IF(tbl_coded[[#This Row],[ISIN]]="","",IF(OR(_xll.BDP($B97&amp;" Corp",BC$1)="#N/A Field Not Applicable"),"--",_xll.BDP($B97&amp;" Corp",BC$1)))</f>
        <v>#NAME?</v>
      </c>
      <c r="BD97" s="125" t="e">
        <f ca="1">IF(tbl_coded[[#This Row],[ISIN]]="","",IF(OR(_xll.BDP($B97&amp;" Corp",BD$1)="#N/A Field Not Applicable"),"--",_xll.BDP($B97&amp;" Corp",BD$1)))</f>
        <v>#NAME?</v>
      </c>
      <c r="BE97" s="125" t="e">
        <f ca="1">IF(tbl_coded[[#This Row],[ISIN]]="","",IF(OR(_xll.BDP($B97&amp;" Corp",BE$1)="#N/A Field Not Applicable"),"--",_xll.BDP($B97&amp;" Corp",BE$1)))</f>
        <v>#NAME?</v>
      </c>
      <c r="BF97" s="125" t="e">
        <f ca="1">IF(tbl_coded[[#This Row],[ISIN]]="","",IF(OR(_xll.BDP($B97&amp;" Corp",BF$1)="#N/A Field Not Applicable"),"--",_xll.BDP($B97&amp;" Corp",BF$1)))</f>
        <v>#NAME?</v>
      </c>
      <c r="BG97" s="125" t="e">
        <f ca="1">IF(tbl_coded[[#This Row],[ISIN]]="","",IF(OR(_xll.BDP($B97&amp;" Corp",BG$1)="#N/A Field Not Applicable"),"--",IF(_xll.BDP($B97&amp;" Corp",BG$1)="#N/A N/A","N",_xll.BDP($B97&amp;" Corp",BG$1))))</f>
        <v>#NAME?</v>
      </c>
      <c r="BH97" s="125" t="e">
        <f ca="1">IF(tbl_coded[[#This Row],[ISIN]]="","",IF(OR(_xll.BDP($B97&amp;" Corp",BH$1)="#N/A N/A"),"",_xll.BDP($B97&amp;" Corp",BH$1)))</f>
        <v>#NAME?</v>
      </c>
      <c r="BI97" s="125" t="e">
        <f ca="1">IF(tbl_coded[[#This Row],[ISIN]]="","",IF(OR(tbl_coded[[#This Row],[Parent company tiker]]=""),"",IF(_xll.BDP(tbl_coded[[#This Row],[Parent company tiker]]&amp;" Equity",BI$1)="#N/A N/A","--",_xll.BDP(tbl_coded[[#This Row],[Parent company tiker]]&amp;" Equity",BI$1))))</f>
        <v>#NAME?</v>
      </c>
      <c r="BJ97" s="125" t="e">
        <f ca="1">IF(tbl_coded[[#This Row],[ISIN]]="","",IF(OR(tbl_coded[[#This Row],[Parent company tiker]]=""),"",IF(_xll.BDP(tbl_coded[[#This Row],[Parent company tiker]]&amp;" Equity",BJ$1)="#N/A N/A","--",_xll.BDP(tbl_coded[[#This Row],[Parent company tiker]]&amp;" Equity",BJ$1))))</f>
        <v>#NAME?</v>
      </c>
      <c r="BK97" s="125" t="e">
        <f ca="1">IF(tbl_coded[[#This Row],[ISIN]]="","",IF(OR(tbl_coded[[#This Row],[Parent company tiker]]=""),"",IF(_xll.BDP(tbl_coded[[#This Row],[Parent company tiker]]&amp;" Equity",BK$1)="#N/A N/A","--",_xll.BDP(tbl_coded[[#This Row],[Parent company tiker]]&amp;" Equity",BK$1))))</f>
        <v>#NAME?</v>
      </c>
      <c r="BL97" s="125" t="e">
        <f ca="1">IF(tbl_coded[[#This Row],[ISIN]]="","",IF(OR(tbl_coded[[#This Row],[Parent company tiker]]=""),"",IF(_xll.BDP(tbl_coded[[#This Row],[Parent company tiker]]&amp;" Equity",BL$1)="#N/A N/A","--",_xll.BDP(tbl_coded[[#This Row],[Parent company tiker]]&amp;" Equity",BL$1))))</f>
        <v>#NAME?</v>
      </c>
      <c r="BM9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7" s="125" t="e">
        <f ca="1">IF(tbl_coded[[#This Row],[Column9]]&lt;&gt;"--",tbl_coded[[#This Row],[G''tor rating]],IF(tbl_coded[[#This Row],[KPW Name]]&lt;&gt;"",tbl_coded[[#This Row],[KPW Rating]],IF(tbl_coded[[#This Row],[Parent company tiker]]&lt;&gt;"",tbl_coded[[#This Row],[parent评级]],tbl_coded[[#This Row],[Issuer rating]])))</f>
        <v>#NAME?</v>
      </c>
      <c r="BO97" s="159" t="str">
        <f ca="1">IFERROR(IF(tbl_coded[[#This Row],[GREEN]]="Y","GREEN",IF(tbl_coded[[#This Row],[SUSTAINABLE]]="Y","SUSTAINABLE",IF(tbl_coded[[#This Row],[SOCIAL]]="Y","SOCIAL",IF(tbl_coded[[#This Row],[Sustainable linked]]="Y","SUSTAINABLE LINKED"," ")))),"")</f>
        <v/>
      </c>
    </row>
    <row r="98" spans="1:67" ht="15" customHeight="1">
      <c r="A98" s="119">
        <v>96</v>
      </c>
      <c r="B98" s="120" t="str">
        <f>IF(美元债一级!$C$4:$C$1048576&lt;&gt;"",美元债一级!C99,"")</f>
        <v>HK0000942430</v>
      </c>
      <c r="C98" s="122" t="e">
        <f ca="1">IF(tbl_coded[[#This Row],[ISIN]]="","",IF(tbl_coded[[#This Row],[Index]]&gt;$A$1,"",IF(_xll.BDP($B98&amp;" Corp",C$1)="#N/A N/A","",_xll.BDP($B98&amp;" Corp",C$1))))</f>
        <v>#NAME?</v>
      </c>
      <c r="D98" s="122" t="e">
        <f ca="1">IF(tbl_coded[[#This Row],[ISIN]]="","",IF(_xll.BDP($B98&amp;" Corp",D$1)="#N/A N/A","",_xll.BDP($B98&amp;" Corp",D$1)))</f>
        <v>#NAME?</v>
      </c>
      <c r="E98" s="122" t="e">
        <f ca="1">IF(tbl_coded[[#This Row],[ISIN]]="","",IF(_xll.BDP($B98&amp;" Corp",E$1)="#N/A N/A","--",_xll.BDP($B98&amp;" Corp",E$1)))</f>
        <v>#NAME?</v>
      </c>
      <c r="F98" s="122" t="e">
        <f ca="1">IF(tbl_coded[[#This Row],[ISIN]]="","",IF(_xll.BDS($B98&amp;" Corp",F$1)="#N/A Field Not Applicable","",_xll.BDS($B98&amp;" Corp",F$1)))</f>
        <v>#NAME?</v>
      </c>
      <c r="G98" s="122" t="e">
        <f ca="1">IF(tbl_coded[[#This Row],[ISIN]]="","",IF(_xll.BDP($F98&amp;" CompanyID",G$1)="#N/A Invalid Security","",_xll.BDP($F98&amp;" CompanyID",G$1)))</f>
        <v>#NAME?</v>
      </c>
      <c r="H98" s="122" t="e">
        <f ca="1">IF(tbl_coded[[#This Row],[ISIN]]="","",IF(_xll.BDP($B98&amp;" Corp",H$1)="#N/A N/A","--",_xll.BDP($B98&amp;" Corp",H$1)))</f>
        <v>#NAME?</v>
      </c>
      <c r="I98" s="122" t="e">
        <f ca="1">IF(tbl_coded[[#This Row],[ISIN]]="","",IF(_xll.BDP($B98&amp;" Corp",I$1)="#N/A N/A","--",_xll.BDP($B98&amp;" Corp",I$1)))</f>
        <v>#NAME?</v>
      </c>
      <c r="J98" s="122" t="e">
        <f ca="1">IF(tbl_coded[[#This Row],[ISIN]]="","",IF(_xll.BDP($B98&amp;" Corp",J$1)="#N/A N/A","--",_xll.BDP($B98&amp;" Corp",J$1)))</f>
        <v>#NAME?</v>
      </c>
      <c r="K98" s="122" t="e">
        <f ca="1">IF(tbl_coded[[#This Row],[ISIN]]="","",IF(_xll.BDP($B98&amp;" Corp",K$1)="#N/A N/A","--",_xll.BDP($B98&amp;" Corp",K$1)))</f>
        <v>#NAME?</v>
      </c>
      <c r="L98" s="122" t="e">
        <f ca="1">IF(tbl_coded[[#This Row],[ISIN]]="","",IF(_xll.BDP($B98&amp;" Corp",L$1)="#N/A N/A","--",_xll.BDP($B98&amp;" Corp",L$1)))</f>
        <v>#NAME?</v>
      </c>
      <c r="M98" s="122" t="e">
        <f ca="1">IF(tbl_coded[[#This Row],[ISIN]]="","",IF(_xll.BDP($B98&amp;" Corp",M$1)="#N/A N/A","--",_xll.BDP($B98&amp;" Corp",M$1)))</f>
        <v>#NAME?</v>
      </c>
      <c r="N98" s="122" t="e">
        <f ca="1">IF(tbl_coded[[#This Row],[ISIN]]="","",IF(_xll.BDP($B98&amp;" Corp",N$1)="#N/A N/A","--",_xll.BDP($B98&amp;" Corp",N$1)))</f>
        <v>#NAME?</v>
      </c>
      <c r="O98" s="122" t="e">
        <f ca="1">IF(tbl_coded[[#This Row],[ISIN]]="","",IF(_xll.BDP($B98&amp;" Corp",O$1)="#N/A N/A","--",_xll.BDP($B98&amp;" Corp",O$1)))</f>
        <v>#NAME?</v>
      </c>
      <c r="P98" s="122" t="e">
        <f ca="1">IF(tbl_coded[[#This Row],[ISIN]]="","",IF(_xll.BDP($B98&amp;" Corp",P$1)="#N/A N/A","--",_xll.BDP($B98&amp;" Corp",P$1)))</f>
        <v>#NAME?</v>
      </c>
      <c r="Q9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8" s="122" t="e">
        <f ca="1">IF(tbl_coded[[#This Row],[ISIN]]="","",IF(OR(_xll.BDP($B98&amp;" Corp",R$1)="#N/A N/A",_xll.BDP($B98&amp;" Corp",R$1)="#N/A Invalid Security",_xll.BDP($B98&amp;" Corp",R$1)="#N/A Field Not Applicable"),"--",_xll.BDP($B98&amp;" Corp",R$1)))</f>
        <v>#NAME?</v>
      </c>
      <c r="S98" s="122" t="e">
        <f ca="1">IF(tbl_coded[[#This Row],[ISIN]]="","",IF(OR(_xll.BDP($R98&amp;" Equity",S$1)="#N/A N/A",_xll.BDP($R98&amp;" Equity",S$1)="#N/A Invalid Security"),"--",_xll.BDP($R98&amp;" Equity",S$1)))</f>
        <v>#NAME?</v>
      </c>
      <c r="T98" s="122" t="e">
        <f ca="1">IF(tbl_coded[[#This Row],[ISIN]]="","",IF(OR(_xll.BDP($R98&amp;" Equity",T$1)="#N/A N/A",_xll.BDP($R98&amp;" Equity",T$1)="#N/A Invalid Security"),"--",_xll.BDP($R98&amp;" Equity",T$1)))</f>
        <v>#NAME?</v>
      </c>
      <c r="U98" s="122" t="e">
        <f ca="1">IF(tbl_coded[[#This Row],[ISIN]]="","",IF(OR(_xll.BDP($R98&amp;" Equity",U$1)="#N/A N/A",_xll.BDP($R98&amp;" Equity",U$1)="#N/A Invalid Security"),"--",_xll.BDP($R98&amp;" Equity",U$1)))</f>
        <v>#NAME?</v>
      </c>
      <c r="V98" s="122" t="e">
        <f ca="1">IF(tbl_coded[[#This Row],[ISIN]]="","",IF(OR(_xll.BDP($R98&amp;" Equity",V$1)="#N/A N/A",_xll.BDP($R98&amp;" Equity",V$1)="#N/A Invalid Security"),"--",_xll.BDP($R98&amp;" Equity",V$1)))</f>
        <v>#NAME?</v>
      </c>
      <c r="W98" s="122" t="e">
        <f ca="1">IF(tbl_coded[[#This Row],[ISIN]]="","",IF(OR(_xll.BDP($R98&amp;" Equity",W$1)="#N/A N/A",_xll.BDP($R98&amp;" Equity",W$1)="#N/A Invalid Security"),"--",_xll.BDP($R98&amp;" Equity",W$1)))</f>
        <v>#NAME?</v>
      </c>
      <c r="X98" s="122" t="e">
        <f ca="1">IF(tbl_coded[[#This Row],[ISIN]]="","",IF(OR(_xll.BDP($R98&amp;" Equity",X$1)="#N/A N/A",_xll.BDP($R98&amp;" Equity",X$1)="#N/A Invalid Security"),"--",_xll.BDP($R98&amp;" Equity",X$1)))</f>
        <v>#NAME?</v>
      </c>
      <c r="Y9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8" s="122" t="str">
        <f ca="1">IF(tbl_coded[[#This Row],[ISIN]]="","",IF(ISNUMBER(_xll.BDP(B98&amp;" Corp",Z$1)),_xll.BDP(B98&amp;" Corp",Z$1),""))</f>
        <v/>
      </c>
      <c r="AA98" s="122" t="str">
        <f ca="1">IF(tbl_coded[[#This Row],[ISIN]]="","",IF(ISNUMBER(_xll.BDP(B98&amp;" Corp",AA$1)),_xll.BDP(B98&amp;" Corp",AA$1),""))</f>
        <v/>
      </c>
      <c r="AB98" s="122" t="str">
        <f ca="1">IF(tbl_coded[[#This Row],[ISIN]]="","",IF(ISNUMBER(_xll.BDP(B98&amp;" Corp",AB$1)),_xll.BDP(B98&amp;" Corp",AB$1),""))</f>
        <v/>
      </c>
      <c r="AC98" s="122" t="str">
        <f ca="1">IF(tbl_coded[[#This Row],[ISIN]]="","",IF(ISNUMBER(_xll.BDP(B98&amp;" Corp",AC$1)),_xll.BDP(B98&amp;" Corp",AC$1),""))</f>
        <v/>
      </c>
      <c r="AD98" s="122" t="e">
        <f ca="1">IF(tbl_coded[[#This Row],[ISIN]]="","",IF((_xll.BDP(B98&amp;" Corp",AD$1))="#N/A Field Not Applicable","",_xll.BDP(B98&amp;" Corp",AD$1)))</f>
        <v>#NAME?</v>
      </c>
      <c r="AE98" s="122" t="e">
        <f ca="1">IF(tbl_coded[[#This Row],[ISIN]]="","",IF((_xll.BDP(B98&amp;" Corp",AE$1))="#N/A N/A","--",_xll.BDP(B98&amp;" Corp",AE$1)))</f>
        <v>#NAME?</v>
      </c>
      <c r="AF98" s="122" t="e">
        <f ca="1">IF(tbl_coded[[#This Row],[ISIN]]="","",IF(IFERROR(MATCH(H98,rtg_num[Moody''s],0)&gt;10,0),"HY",IF(IFERROR(MATCH(I98,rtg_num[S&amp;P],0)&gt;10,0),"HY",IF(IFERROR(MATCH(J98,rtg_num[Fitch],0)&gt;10,0),"HY",IF(H98&amp;I98&amp;J98="------","NR",IF(IFERROR(FIND("#N/A",Coded!H98),0)&amp;IFERROR(FIND("#N/A",Coded!H98),0)&amp;IFERROR(FIND("#N/A",Coded!H98),0)&lt;&gt;"000",IF(INDEX(美元债一级!$O:$O,MATCH(tbl_coded[[#This Row],[ISIN]],美元债一级!$I:$I,0))="--/--/--","NR","IG"),"IG"))))))</f>
        <v>#NAME?</v>
      </c>
      <c r="AG9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8" s="123" t="e">
        <f ca="1">IF(tbl_coded[[#This Row],[ISIN]]="","",IF(_xll.BDP($B98&amp;" Corp",AI$1)="#N/A N/A","--",_xll.BDP($B98&amp;" Corp",AI$1)))</f>
        <v>#NAME?</v>
      </c>
      <c r="AJ98" s="122" t="e">
        <f ca="1">IF(tbl_coded[[#This Row],[ISIN]]="","",IF(OR(_xll.BDP(_xll.BDP(tbl_coded[[#This Row],[ISIN]]&amp;" Corp", "ISSUER_EQUITY_TICKER")&amp;" Equity",AJ$1)="#N/A N/A"),"--",_xll.BDP(_xll.BDP(tbl_coded[[#This Row],[ISIN]]&amp;" Corp", "ISSUER_EQUITY_TICKER")&amp;" Equity",AJ$1)))</f>
        <v>#NAME?</v>
      </c>
      <c r="AK9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25" t="e">
        <f ca="1">IF(tbl_coded[[#This Row],[ISIN]]="","",IF(OR(_xll.BDP(_xll.BDP(tbl_coded[[#This Row],[ISIN]]&amp;" Corp", "ISSUER_EQUITY_TICKER")&amp;" Equity",AL$1)="#N/A N/A"),"--",_xll.BDP(_xll.BDP(tbl_coded[[#This Row],[ISIN]]&amp;" Corp", "ISSUER_EQUITY_TICKER")&amp;" Equity",AL$1)))</f>
        <v>#NAME?</v>
      </c>
      <c r="AM98" s="125" t="e">
        <f ca="1">IF(tbl_coded[[#This Row],[ISIN]]="","",IF(_xll.BDS($B98&amp;" Corp",AM$1)="#N/A Field Not Applicable","",_xll.BDS($B98&amp;" Corp",AM$1)))</f>
        <v>#NAME?</v>
      </c>
      <c r="AN98" s="125" t="e">
        <f ca="1">IF(tbl_coded[[#This Row],[ISIN]]="","",IF(_xll.BDP(tbl_coded[[#This Row],[KPW Provider BBID]]&amp;" CompanyID","NAME")="#N/A Invalid Security","",_xll.BDP(tbl_coded[[#This Row],[KPW Provider BBID]]&amp;" CompanyID","NAME")))</f>
        <v>#NAME?</v>
      </c>
      <c r="AO98" s="125" t="e">
        <f ca="1">IF(tbl_coded[[#This Row],[ISIN]]="","",IF(_xll.BDP(tbl_coded[[#This Row],[KPW Provider BBID]]&amp;" CompanyID",$AO$1)="#N/A Invalid Security","--",IF(_xll.BDP(tbl_coded[[#This Row],[KPW Provider BBID]]&amp;" CompanyID",$AO$1)="#N/A N/A","--",_xll.BDP(tbl_coded[[#This Row],[KPW Provider BBID]]&amp;" CompanyID",$AO$1))))</f>
        <v>#NAME?</v>
      </c>
      <c r="AP98" s="125" t="e">
        <f ca="1">IF(tbl_coded[[#This Row],[ISIN]]="","",IF(_xll.BDP(tbl_coded[[#This Row],[KPW Provider BBID]]&amp;" CompanyID",$AP$1)="#N/A Invalid Security","--",IF(_xll.BDP(tbl_coded[[#This Row],[KPW Provider BBID]]&amp;" CompanyID",$AP$1)="#N/A N/A","--",_xll.BDP(tbl_coded[[#This Row],[KPW Provider BBID]]&amp;" CompanyID",$AP$1))))</f>
        <v>#NAME?</v>
      </c>
      <c r="AQ98" s="125" t="e">
        <f ca="1">IF(tbl_coded[[#This Row],[ISIN]]="","",IF(_xll.BDP(tbl_coded[[#This Row],[KPW Provider BBID]]&amp;" CompanyID",$AQ$1)="#N/A Invalid Security","--",IF(_xll.BDP(tbl_coded[[#This Row],[KPW Provider BBID]]&amp;" CompanyID",$AQ$1)="#N/A N/A","--",_xll.BDP(tbl_coded[[#This Row],[KPW Provider BBID]]&amp;" CompanyID",$AQ$1))))</f>
        <v>#NAME?</v>
      </c>
      <c r="AR98" s="125" t="e">
        <f ca="1">IF(tbl_coded[[#This Row],[ISIN]]="","",tbl_coded[[#This Row],[穆迪KPW评级]]&amp;"/"&amp;tbl_coded[[#This Row],[SPKPW评级]]&amp;"/"&amp;tbl_coded[[#This Row],[FITCHKPW评级]])</f>
        <v>#NAME?</v>
      </c>
      <c r="AS98" s="125" t="e">
        <f ca="1">IF(tbl_coded[[#This Row],[ISIN]]="","",IF(OR(_xll.BDP($B98&amp;" Corp",AS$1)="#N/A N/A"),"--",_xll.BDP($B98&amp;" Corp",AS$1)))</f>
        <v>#NAME?</v>
      </c>
      <c r="AT98" s="125" t="e">
        <f ca="1">IF(tbl_coded[[#This Row],[ISIN]]="","",IF(_xll.BDS($B98&amp;" Corp",AT$1)="#N/A Field Not Applicable","",_xll.BDS($B98&amp;" Corp",AT$1)))</f>
        <v>#NAME?</v>
      </c>
      <c r="AU98" s="125" t="e">
        <f ca="1">IF(tbl_coded[[#This Row],[SBLC Provider BBID]]="","",_xll.BDP(tbl_coded[[#This Row],[SBLC Provider BBID]]&amp;" CompanyID","NAME"))</f>
        <v>#NAME?</v>
      </c>
      <c r="AV98" s="125" t="e">
        <f ca="1">IF(tbl_coded[[#This Row],[ISIN]]="","",IF(OR(_xll.BDP($B98&amp;" Corp",AV$1)="#N/A N/A"),"--",TEXT(_xll.BDP($B98&amp;" Corp",AV$1),"yyyy/mm/dd")))</f>
        <v>#NAME?</v>
      </c>
      <c r="AW98" s="125" t="e">
        <f ca="1">IF(tbl_coded[[#This Row],[ISIN]]="","",IF(OR(_xll.BDP($B98&amp;" Corp",AW$1)="#N/A N/A"),"--",TEXT(_xll.BDP($B98&amp;" Corp",AW$1),"yyyy/mm/dd")))</f>
        <v>#NAME?</v>
      </c>
      <c r="AX98" s="125" t="e">
        <f ca="1">IF(tbl_coded[[#This Row],[ISIN]]="","",IF(OR(_xll.BDP($B98&amp;" Corp",AX$1)="#N/A N/A"),"--",TEXT(_xll.BDP($B98&amp;" Corp",AX$1),"yyyy/mm/dd")))</f>
        <v>#NAME?</v>
      </c>
      <c r="AY98" s="125" t="e">
        <f ca="1">IF(tbl_coded[[#This Row],[ISIN]]="","",IF(OR(_xll.BDP($B98&amp;" Corp",AY$1)="#N/A Field Not Applicable"),"--",TEXT(_xll.BDP($B98&amp;" Corp",AY$1),"yyyy/mm/dd")))</f>
        <v>#NAME?</v>
      </c>
      <c r="AZ98" s="125" t="e">
        <f ca="1">IF(tbl_coded[[#This Row],[ISIN]]="","",IF(OR(_xll.BDP($B98&amp;" Corp",AZ$1)="#N/A N/A"),"--",_xll.BDP($B98&amp;" Corp",AZ$1)))</f>
        <v>#NAME?</v>
      </c>
      <c r="BA98" s="125" t="e">
        <f ca="1">IF(tbl_coded[[#This Row],[ISIN]]="","",IF(OR(_xll.BDP($B98&amp;" Corp",BA$1)="#N/A N/A"),"--",_xll.BDP($B98&amp;" Corp",BA$1)))</f>
        <v>#NAME?</v>
      </c>
      <c r="BB98" s="125" t="e">
        <f ca="1">IF(tbl_coded[[#This Row],[ISIN]]="","",IF(OR(_xll.BDP($B98&amp;" Corp",BB$1)="#N/A N/A"),"--",_xll.BDP($B98&amp;" Corp",BB$1)))</f>
        <v>#NAME?</v>
      </c>
      <c r="BC98" s="125" t="e">
        <f ca="1">IF(tbl_coded[[#This Row],[ISIN]]="","",IF(OR(_xll.BDP($B98&amp;" Corp",BC$1)="#N/A Field Not Applicable"),"--",_xll.BDP($B98&amp;" Corp",BC$1)))</f>
        <v>#NAME?</v>
      </c>
      <c r="BD98" s="125" t="e">
        <f ca="1">IF(tbl_coded[[#This Row],[ISIN]]="","",IF(OR(_xll.BDP($B98&amp;" Corp",BD$1)="#N/A Field Not Applicable"),"--",_xll.BDP($B98&amp;" Corp",BD$1)))</f>
        <v>#NAME?</v>
      </c>
      <c r="BE98" s="125" t="e">
        <f ca="1">IF(tbl_coded[[#This Row],[ISIN]]="","",IF(OR(_xll.BDP($B98&amp;" Corp",BE$1)="#N/A Field Not Applicable"),"--",_xll.BDP($B98&amp;" Corp",BE$1)))</f>
        <v>#NAME?</v>
      </c>
      <c r="BF98" s="125" t="e">
        <f ca="1">IF(tbl_coded[[#This Row],[ISIN]]="","",IF(OR(_xll.BDP($B98&amp;" Corp",BF$1)="#N/A Field Not Applicable"),"--",_xll.BDP($B98&amp;" Corp",BF$1)))</f>
        <v>#NAME?</v>
      </c>
      <c r="BG98" s="125" t="e">
        <f ca="1">IF(tbl_coded[[#This Row],[ISIN]]="","",IF(OR(_xll.BDP($B98&amp;" Corp",BG$1)="#N/A Field Not Applicable"),"--",IF(_xll.BDP($B98&amp;" Corp",BG$1)="#N/A N/A","N",_xll.BDP($B98&amp;" Corp",BG$1))))</f>
        <v>#NAME?</v>
      </c>
      <c r="BH98" s="125" t="e">
        <f ca="1">IF(tbl_coded[[#This Row],[ISIN]]="","",IF(OR(_xll.BDP($B98&amp;" Corp",BH$1)="#N/A N/A"),"",_xll.BDP($B98&amp;" Corp",BH$1)))</f>
        <v>#NAME?</v>
      </c>
      <c r="BI98" s="125" t="e">
        <f ca="1">IF(tbl_coded[[#This Row],[ISIN]]="","",IF(OR(tbl_coded[[#This Row],[Parent company tiker]]=""),"",IF(_xll.BDP(tbl_coded[[#This Row],[Parent company tiker]]&amp;" Equity",BI$1)="#N/A N/A","--",_xll.BDP(tbl_coded[[#This Row],[Parent company tiker]]&amp;" Equity",BI$1))))</f>
        <v>#NAME?</v>
      </c>
      <c r="BJ98" s="125" t="e">
        <f ca="1">IF(tbl_coded[[#This Row],[ISIN]]="","",IF(OR(tbl_coded[[#This Row],[Parent company tiker]]=""),"",IF(_xll.BDP(tbl_coded[[#This Row],[Parent company tiker]]&amp;" Equity",BJ$1)="#N/A N/A","--",_xll.BDP(tbl_coded[[#This Row],[Parent company tiker]]&amp;" Equity",BJ$1))))</f>
        <v>#NAME?</v>
      </c>
      <c r="BK98" s="125" t="e">
        <f ca="1">IF(tbl_coded[[#This Row],[ISIN]]="","",IF(OR(tbl_coded[[#This Row],[Parent company tiker]]=""),"",IF(_xll.BDP(tbl_coded[[#This Row],[Parent company tiker]]&amp;" Equity",BK$1)="#N/A N/A","--",_xll.BDP(tbl_coded[[#This Row],[Parent company tiker]]&amp;" Equity",BK$1))))</f>
        <v>#NAME?</v>
      </c>
      <c r="BL98" s="125" t="e">
        <f ca="1">IF(tbl_coded[[#This Row],[ISIN]]="","",IF(OR(tbl_coded[[#This Row],[Parent company tiker]]=""),"",IF(_xll.BDP(tbl_coded[[#This Row],[Parent company tiker]]&amp;" Equity",BL$1)="#N/A N/A","--",_xll.BDP(tbl_coded[[#This Row],[Parent company tiker]]&amp;" Equity",BL$1))))</f>
        <v>#NAME?</v>
      </c>
      <c r="BM9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8" s="125" t="e">
        <f ca="1">IF(tbl_coded[[#This Row],[Column9]]&lt;&gt;"--",tbl_coded[[#This Row],[G''tor rating]],IF(tbl_coded[[#This Row],[KPW Name]]&lt;&gt;"",tbl_coded[[#This Row],[KPW Rating]],IF(tbl_coded[[#This Row],[Parent company tiker]]&lt;&gt;"",tbl_coded[[#This Row],[parent评级]],tbl_coded[[#This Row],[Issuer rating]])))</f>
        <v>#NAME?</v>
      </c>
      <c r="BO98" s="159" t="str">
        <f ca="1">IFERROR(IF(tbl_coded[[#This Row],[GREEN]]="Y","GREEN",IF(tbl_coded[[#This Row],[SUSTAINABLE]]="Y","SUSTAINABLE",IF(tbl_coded[[#This Row],[SOCIAL]]="Y","SOCIAL",IF(tbl_coded[[#This Row],[Sustainable linked]]="Y","SUSTAINABLE LINKED"," ")))),"")</f>
        <v/>
      </c>
    </row>
    <row r="99" spans="1:67" ht="15" customHeight="1">
      <c r="A99" s="119">
        <v>97</v>
      </c>
      <c r="B99" s="120" t="str">
        <f>IF(美元债一级!$C$4:$C$1048576&lt;&gt;"",美元债一级!C100,"")</f>
        <v>XS2654106264</v>
      </c>
      <c r="C99" s="122" t="e">
        <f ca="1">IF(tbl_coded[[#This Row],[ISIN]]="","",IF(tbl_coded[[#This Row],[Index]]&gt;$A$1,"",IF(_xll.BDP($B99&amp;" Corp",C$1)="#N/A N/A","",_xll.BDP($B99&amp;" Corp",C$1))))</f>
        <v>#NAME?</v>
      </c>
      <c r="D99" s="122" t="e">
        <f ca="1">IF(tbl_coded[[#This Row],[ISIN]]="","",IF(_xll.BDP($B99&amp;" Corp",D$1)="#N/A N/A","",_xll.BDP($B99&amp;" Corp",D$1)))</f>
        <v>#NAME?</v>
      </c>
      <c r="E99" s="122" t="e">
        <f ca="1">IF(tbl_coded[[#This Row],[ISIN]]="","",IF(_xll.BDP($B99&amp;" Corp",E$1)="#N/A N/A","--",_xll.BDP($B99&amp;" Corp",E$1)))</f>
        <v>#NAME?</v>
      </c>
      <c r="F99" s="122" t="e">
        <f ca="1">IF(tbl_coded[[#This Row],[ISIN]]="","",IF(_xll.BDS($B99&amp;" Corp",F$1)="#N/A Field Not Applicable","",_xll.BDS($B99&amp;" Corp",F$1)))</f>
        <v>#NAME?</v>
      </c>
      <c r="G99" s="122" t="e">
        <f ca="1">IF(tbl_coded[[#This Row],[ISIN]]="","",IF(_xll.BDP($F99&amp;" CompanyID",G$1)="#N/A Invalid Security","",_xll.BDP($F99&amp;" CompanyID",G$1)))</f>
        <v>#NAME?</v>
      </c>
      <c r="H99" s="122" t="e">
        <f ca="1">IF(tbl_coded[[#This Row],[ISIN]]="","",IF(_xll.BDP($B99&amp;" Corp",H$1)="#N/A N/A","--",_xll.BDP($B99&amp;" Corp",H$1)))</f>
        <v>#NAME?</v>
      </c>
      <c r="I99" s="122" t="e">
        <f ca="1">IF(tbl_coded[[#This Row],[ISIN]]="","",IF(_xll.BDP($B99&amp;" Corp",I$1)="#N/A N/A","--",_xll.BDP($B99&amp;" Corp",I$1)))</f>
        <v>#NAME?</v>
      </c>
      <c r="J99" s="122" t="e">
        <f ca="1">IF(tbl_coded[[#This Row],[ISIN]]="","",IF(_xll.BDP($B99&amp;" Corp",J$1)="#N/A N/A","--",_xll.BDP($B99&amp;" Corp",J$1)))</f>
        <v>#NAME?</v>
      </c>
      <c r="K99" s="122" t="e">
        <f ca="1">IF(tbl_coded[[#This Row],[ISIN]]="","",IF(_xll.BDP($B99&amp;" Corp",K$1)="#N/A N/A","--",_xll.BDP($B99&amp;" Corp",K$1)))</f>
        <v>#NAME?</v>
      </c>
      <c r="L99" s="122" t="e">
        <f ca="1">IF(tbl_coded[[#This Row],[ISIN]]="","",IF(_xll.BDP($B99&amp;" Corp",L$1)="#N/A N/A","--",_xll.BDP($B99&amp;" Corp",L$1)))</f>
        <v>#NAME?</v>
      </c>
      <c r="M99" s="122" t="e">
        <f ca="1">IF(tbl_coded[[#This Row],[ISIN]]="","",IF(_xll.BDP($B99&amp;" Corp",M$1)="#N/A N/A","--",_xll.BDP($B99&amp;" Corp",M$1)))</f>
        <v>#NAME?</v>
      </c>
      <c r="N99" s="122" t="e">
        <f ca="1">IF(tbl_coded[[#This Row],[ISIN]]="","",IF(_xll.BDP($B99&amp;" Corp",N$1)="#N/A N/A","--",_xll.BDP($B99&amp;" Corp",N$1)))</f>
        <v>#NAME?</v>
      </c>
      <c r="O99" s="122" t="e">
        <f ca="1">IF(tbl_coded[[#This Row],[ISIN]]="","",IF(_xll.BDP($B99&amp;" Corp",O$1)="#N/A N/A","--",_xll.BDP($B99&amp;" Corp",O$1)))</f>
        <v>#NAME?</v>
      </c>
      <c r="P99" s="122" t="e">
        <f ca="1">IF(tbl_coded[[#This Row],[ISIN]]="","",IF(_xll.BDP($B99&amp;" Corp",P$1)="#N/A N/A","--",_xll.BDP($B99&amp;" Corp",P$1)))</f>
        <v>#NAME?</v>
      </c>
      <c r="Q9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9" s="122" t="e">
        <f ca="1">IF(tbl_coded[[#This Row],[ISIN]]="","",IF(OR(_xll.BDP($B99&amp;" Corp",R$1)="#N/A N/A",_xll.BDP($B99&amp;" Corp",R$1)="#N/A Invalid Security",_xll.BDP($B99&amp;" Corp",R$1)="#N/A Field Not Applicable"),"--",_xll.BDP($B99&amp;" Corp",R$1)))</f>
        <v>#NAME?</v>
      </c>
      <c r="S99" s="122" t="e">
        <f ca="1">IF(tbl_coded[[#This Row],[ISIN]]="","",IF(OR(_xll.BDP($R99&amp;" Equity",S$1)="#N/A N/A",_xll.BDP($R99&amp;" Equity",S$1)="#N/A Invalid Security"),"--",_xll.BDP($R99&amp;" Equity",S$1)))</f>
        <v>#NAME?</v>
      </c>
      <c r="T99" s="122" t="e">
        <f ca="1">IF(tbl_coded[[#This Row],[ISIN]]="","",IF(OR(_xll.BDP($R99&amp;" Equity",T$1)="#N/A N/A",_xll.BDP($R99&amp;" Equity",T$1)="#N/A Invalid Security"),"--",_xll.BDP($R99&amp;" Equity",T$1)))</f>
        <v>#NAME?</v>
      </c>
      <c r="U99" s="122" t="e">
        <f ca="1">IF(tbl_coded[[#This Row],[ISIN]]="","",IF(OR(_xll.BDP($R99&amp;" Equity",U$1)="#N/A N/A",_xll.BDP($R99&amp;" Equity",U$1)="#N/A Invalid Security"),"--",_xll.BDP($R99&amp;" Equity",U$1)))</f>
        <v>#NAME?</v>
      </c>
      <c r="V99" s="122" t="e">
        <f ca="1">IF(tbl_coded[[#This Row],[ISIN]]="","",IF(OR(_xll.BDP($R99&amp;" Equity",V$1)="#N/A N/A",_xll.BDP($R99&amp;" Equity",V$1)="#N/A Invalid Security"),"--",_xll.BDP($R99&amp;" Equity",V$1)))</f>
        <v>#NAME?</v>
      </c>
      <c r="W99" s="122" t="e">
        <f ca="1">IF(tbl_coded[[#This Row],[ISIN]]="","",IF(OR(_xll.BDP($R99&amp;" Equity",W$1)="#N/A N/A",_xll.BDP($R99&amp;" Equity",W$1)="#N/A Invalid Security"),"--",_xll.BDP($R99&amp;" Equity",W$1)))</f>
        <v>#NAME?</v>
      </c>
      <c r="X99" s="122" t="e">
        <f ca="1">IF(tbl_coded[[#This Row],[ISIN]]="","",IF(OR(_xll.BDP($R99&amp;" Equity",X$1)="#N/A N/A",_xll.BDP($R99&amp;" Equity",X$1)="#N/A Invalid Security"),"--",_xll.BDP($R99&amp;" Equity",X$1)))</f>
        <v>#NAME?</v>
      </c>
      <c r="Y9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9" s="122" t="str">
        <f ca="1">IF(tbl_coded[[#This Row],[ISIN]]="","",IF(ISNUMBER(_xll.BDP(B99&amp;" Corp",Z$1)),_xll.BDP(B99&amp;" Corp",Z$1),""))</f>
        <v/>
      </c>
      <c r="AA99" s="122" t="str">
        <f ca="1">IF(tbl_coded[[#This Row],[ISIN]]="","",IF(ISNUMBER(_xll.BDP(B99&amp;" Corp",AA$1)),_xll.BDP(B99&amp;" Corp",AA$1),""))</f>
        <v/>
      </c>
      <c r="AB99" s="122" t="str">
        <f ca="1">IF(tbl_coded[[#This Row],[ISIN]]="","",IF(ISNUMBER(_xll.BDP(B99&amp;" Corp",AB$1)),_xll.BDP(B99&amp;" Corp",AB$1),""))</f>
        <v/>
      </c>
      <c r="AC99" s="122" t="str">
        <f ca="1">IF(tbl_coded[[#This Row],[ISIN]]="","",IF(ISNUMBER(_xll.BDP(B99&amp;" Corp",AC$1)),_xll.BDP(B99&amp;" Corp",AC$1),""))</f>
        <v/>
      </c>
      <c r="AD99" s="122" t="e">
        <f ca="1">IF(tbl_coded[[#This Row],[ISIN]]="","",IF((_xll.BDP(B99&amp;" Corp",AD$1))="#N/A Field Not Applicable","",_xll.BDP(B99&amp;" Corp",AD$1)))</f>
        <v>#NAME?</v>
      </c>
      <c r="AE99" s="122" t="e">
        <f ca="1">IF(tbl_coded[[#This Row],[ISIN]]="","",IF((_xll.BDP(B99&amp;" Corp",AE$1))="#N/A N/A","--",_xll.BDP(B99&amp;" Corp",AE$1)))</f>
        <v>#NAME?</v>
      </c>
      <c r="AF99" s="122" t="e">
        <f ca="1">IF(tbl_coded[[#This Row],[ISIN]]="","",IF(IFERROR(MATCH(H99,rtg_num[Moody''s],0)&gt;10,0),"HY",IF(IFERROR(MATCH(I99,rtg_num[S&amp;P],0)&gt;10,0),"HY",IF(IFERROR(MATCH(J99,rtg_num[Fitch],0)&gt;10,0),"HY",IF(H99&amp;I99&amp;J99="------","NR",IF(IFERROR(FIND("#N/A",Coded!H99),0)&amp;IFERROR(FIND("#N/A",Coded!H99),0)&amp;IFERROR(FIND("#N/A",Coded!H99),0)&lt;&gt;"000",IF(INDEX(美元债一级!$O:$O,MATCH(tbl_coded[[#This Row],[ISIN]],美元债一级!$I:$I,0))="--/--/--","NR","IG"),"IG"))))))</f>
        <v>#NAME?</v>
      </c>
      <c r="AG9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9" s="123" t="e">
        <f ca="1">IF(tbl_coded[[#This Row],[ISIN]]="","",IF(_xll.BDP($B99&amp;" Corp",AI$1)="#N/A N/A","--",_xll.BDP($B99&amp;" Corp",AI$1)))</f>
        <v>#NAME?</v>
      </c>
      <c r="AJ99" s="122" t="e">
        <f ca="1">IF(tbl_coded[[#This Row],[ISIN]]="","",IF(OR(_xll.BDP(_xll.BDP(tbl_coded[[#This Row],[ISIN]]&amp;" Corp", "ISSUER_EQUITY_TICKER")&amp;" Equity",AJ$1)="#N/A N/A"),"--",_xll.BDP(_xll.BDP(tbl_coded[[#This Row],[ISIN]]&amp;" Corp", "ISSUER_EQUITY_TICKER")&amp;" Equity",AJ$1)))</f>
        <v>#NAME?</v>
      </c>
      <c r="AK9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25" t="e">
        <f ca="1">IF(tbl_coded[[#This Row],[ISIN]]="","",IF(OR(_xll.BDP(_xll.BDP(tbl_coded[[#This Row],[ISIN]]&amp;" Corp", "ISSUER_EQUITY_TICKER")&amp;" Equity",AL$1)="#N/A N/A"),"--",_xll.BDP(_xll.BDP(tbl_coded[[#This Row],[ISIN]]&amp;" Corp", "ISSUER_EQUITY_TICKER")&amp;" Equity",AL$1)))</f>
        <v>#NAME?</v>
      </c>
      <c r="AM99" s="125" t="e">
        <f ca="1">IF(tbl_coded[[#This Row],[ISIN]]="","",IF(_xll.BDS($B99&amp;" Corp",AM$1)="#N/A Field Not Applicable","",_xll.BDS($B99&amp;" Corp",AM$1)))</f>
        <v>#NAME?</v>
      </c>
      <c r="AN99" s="125" t="e">
        <f ca="1">IF(tbl_coded[[#This Row],[ISIN]]="","",IF(_xll.BDP(tbl_coded[[#This Row],[KPW Provider BBID]]&amp;" CompanyID","NAME")="#N/A Invalid Security","",_xll.BDP(tbl_coded[[#This Row],[KPW Provider BBID]]&amp;" CompanyID","NAME")))</f>
        <v>#NAME?</v>
      </c>
      <c r="AO99" s="125" t="e">
        <f ca="1">IF(tbl_coded[[#This Row],[ISIN]]="","",IF(_xll.BDP(tbl_coded[[#This Row],[KPW Provider BBID]]&amp;" CompanyID",$AO$1)="#N/A Invalid Security","--",IF(_xll.BDP(tbl_coded[[#This Row],[KPW Provider BBID]]&amp;" CompanyID",$AO$1)="#N/A N/A","--",_xll.BDP(tbl_coded[[#This Row],[KPW Provider BBID]]&amp;" CompanyID",$AO$1))))</f>
        <v>#NAME?</v>
      </c>
      <c r="AP99" s="125" t="e">
        <f ca="1">IF(tbl_coded[[#This Row],[ISIN]]="","",IF(_xll.BDP(tbl_coded[[#This Row],[KPW Provider BBID]]&amp;" CompanyID",$AP$1)="#N/A Invalid Security","--",IF(_xll.BDP(tbl_coded[[#This Row],[KPW Provider BBID]]&amp;" CompanyID",$AP$1)="#N/A N/A","--",_xll.BDP(tbl_coded[[#This Row],[KPW Provider BBID]]&amp;" CompanyID",$AP$1))))</f>
        <v>#NAME?</v>
      </c>
      <c r="AQ99" s="125" t="e">
        <f ca="1">IF(tbl_coded[[#This Row],[ISIN]]="","",IF(_xll.BDP(tbl_coded[[#This Row],[KPW Provider BBID]]&amp;" CompanyID",$AQ$1)="#N/A Invalid Security","--",IF(_xll.BDP(tbl_coded[[#This Row],[KPW Provider BBID]]&amp;" CompanyID",$AQ$1)="#N/A N/A","--",_xll.BDP(tbl_coded[[#This Row],[KPW Provider BBID]]&amp;" CompanyID",$AQ$1))))</f>
        <v>#NAME?</v>
      </c>
      <c r="AR99" s="125" t="e">
        <f ca="1">IF(tbl_coded[[#This Row],[ISIN]]="","",tbl_coded[[#This Row],[穆迪KPW评级]]&amp;"/"&amp;tbl_coded[[#This Row],[SPKPW评级]]&amp;"/"&amp;tbl_coded[[#This Row],[FITCHKPW评级]])</f>
        <v>#NAME?</v>
      </c>
      <c r="AS99" s="125" t="e">
        <f ca="1">IF(tbl_coded[[#This Row],[ISIN]]="","",IF(OR(_xll.BDP($B99&amp;" Corp",AS$1)="#N/A N/A"),"--",_xll.BDP($B99&amp;" Corp",AS$1)))</f>
        <v>#NAME?</v>
      </c>
      <c r="AT99" s="125" t="e">
        <f ca="1">IF(tbl_coded[[#This Row],[ISIN]]="","",IF(_xll.BDS($B99&amp;" Corp",AT$1)="#N/A Field Not Applicable","",_xll.BDS($B99&amp;" Corp",AT$1)))</f>
        <v>#NAME?</v>
      </c>
      <c r="AU99" s="125" t="e">
        <f ca="1">IF(tbl_coded[[#This Row],[SBLC Provider BBID]]="","",_xll.BDP(tbl_coded[[#This Row],[SBLC Provider BBID]]&amp;" CompanyID","NAME"))</f>
        <v>#NAME?</v>
      </c>
      <c r="AV99" s="125" t="e">
        <f ca="1">IF(tbl_coded[[#This Row],[ISIN]]="","",IF(OR(_xll.BDP($B99&amp;" Corp",AV$1)="#N/A N/A"),"--",TEXT(_xll.BDP($B99&amp;" Corp",AV$1),"yyyy/mm/dd")))</f>
        <v>#NAME?</v>
      </c>
      <c r="AW99" s="125" t="e">
        <f ca="1">IF(tbl_coded[[#This Row],[ISIN]]="","",IF(OR(_xll.BDP($B99&amp;" Corp",AW$1)="#N/A N/A"),"--",TEXT(_xll.BDP($B99&amp;" Corp",AW$1),"yyyy/mm/dd")))</f>
        <v>#NAME?</v>
      </c>
      <c r="AX99" s="125" t="e">
        <f ca="1">IF(tbl_coded[[#This Row],[ISIN]]="","",IF(OR(_xll.BDP($B99&amp;" Corp",AX$1)="#N/A N/A"),"--",TEXT(_xll.BDP($B99&amp;" Corp",AX$1),"yyyy/mm/dd")))</f>
        <v>#NAME?</v>
      </c>
      <c r="AY99" s="125" t="e">
        <f ca="1">IF(tbl_coded[[#This Row],[ISIN]]="","",IF(OR(_xll.BDP($B99&amp;" Corp",AY$1)="#N/A Field Not Applicable"),"--",TEXT(_xll.BDP($B99&amp;" Corp",AY$1),"yyyy/mm/dd")))</f>
        <v>#NAME?</v>
      </c>
      <c r="AZ99" s="125" t="e">
        <f ca="1">IF(tbl_coded[[#This Row],[ISIN]]="","",IF(OR(_xll.BDP($B99&amp;" Corp",AZ$1)="#N/A N/A"),"--",_xll.BDP($B99&amp;" Corp",AZ$1)))</f>
        <v>#NAME?</v>
      </c>
      <c r="BA99" s="125" t="e">
        <f ca="1">IF(tbl_coded[[#This Row],[ISIN]]="","",IF(OR(_xll.BDP($B99&amp;" Corp",BA$1)="#N/A N/A"),"--",_xll.BDP($B99&amp;" Corp",BA$1)))</f>
        <v>#NAME?</v>
      </c>
      <c r="BB99" s="125" t="e">
        <f ca="1">IF(tbl_coded[[#This Row],[ISIN]]="","",IF(OR(_xll.BDP($B99&amp;" Corp",BB$1)="#N/A N/A"),"--",_xll.BDP($B99&amp;" Corp",BB$1)))</f>
        <v>#NAME?</v>
      </c>
      <c r="BC99" s="125" t="e">
        <f ca="1">IF(tbl_coded[[#This Row],[ISIN]]="","",IF(OR(_xll.BDP($B99&amp;" Corp",BC$1)="#N/A Field Not Applicable"),"--",_xll.BDP($B99&amp;" Corp",BC$1)))</f>
        <v>#NAME?</v>
      </c>
      <c r="BD99" s="125" t="e">
        <f ca="1">IF(tbl_coded[[#This Row],[ISIN]]="","",IF(OR(_xll.BDP($B99&amp;" Corp",BD$1)="#N/A Field Not Applicable"),"--",_xll.BDP($B99&amp;" Corp",BD$1)))</f>
        <v>#NAME?</v>
      </c>
      <c r="BE99" s="125" t="e">
        <f ca="1">IF(tbl_coded[[#This Row],[ISIN]]="","",IF(OR(_xll.BDP($B99&amp;" Corp",BE$1)="#N/A Field Not Applicable"),"--",_xll.BDP($B99&amp;" Corp",BE$1)))</f>
        <v>#NAME?</v>
      </c>
      <c r="BF99" s="125" t="e">
        <f ca="1">IF(tbl_coded[[#This Row],[ISIN]]="","",IF(OR(_xll.BDP($B99&amp;" Corp",BF$1)="#N/A Field Not Applicable"),"--",_xll.BDP($B99&amp;" Corp",BF$1)))</f>
        <v>#NAME?</v>
      </c>
      <c r="BG99" s="125" t="e">
        <f ca="1">IF(tbl_coded[[#This Row],[ISIN]]="","",IF(OR(_xll.BDP($B99&amp;" Corp",BG$1)="#N/A Field Not Applicable"),"--",IF(_xll.BDP($B99&amp;" Corp",BG$1)="#N/A N/A","N",_xll.BDP($B99&amp;" Corp",BG$1))))</f>
        <v>#NAME?</v>
      </c>
      <c r="BH99" s="125" t="e">
        <f ca="1">IF(tbl_coded[[#This Row],[ISIN]]="","",IF(OR(_xll.BDP($B99&amp;" Corp",BH$1)="#N/A N/A"),"",_xll.BDP($B99&amp;" Corp",BH$1)))</f>
        <v>#NAME?</v>
      </c>
      <c r="BI99" s="125" t="e">
        <f ca="1">IF(tbl_coded[[#This Row],[ISIN]]="","",IF(OR(tbl_coded[[#This Row],[Parent company tiker]]=""),"",IF(_xll.BDP(tbl_coded[[#This Row],[Parent company tiker]]&amp;" Equity",BI$1)="#N/A N/A","--",_xll.BDP(tbl_coded[[#This Row],[Parent company tiker]]&amp;" Equity",BI$1))))</f>
        <v>#NAME?</v>
      </c>
      <c r="BJ99" s="125" t="e">
        <f ca="1">IF(tbl_coded[[#This Row],[ISIN]]="","",IF(OR(tbl_coded[[#This Row],[Parent company tiker]]=""),"",IF(_xll.BDP(tbl_coded[[#This Row],[Parent company tiker]]&amp;" Equity",BJ$1)="#N/A N/A","--",_xll.BDP(tbl_coded[[#This Row],[Parent company tiker]]&amp;" Equity",BJ$1))))</f>
        <v>#NAME?</v>
      </c>
      <c r="BK99" s="125" t="e">
        <f ca="1">IF(tbl_coded[[#This Row],[ISIN]]="","",IF(OR(tbl_coded[[#This Row],[Parent company tiker]]=""),"",IF(_xll.BDP(tbl_coded[[#This Row],[Parent company tiker]]&amp;" Equity",BK$1)="#N/A N/A","--",_xll.BDP(tbl_coded[[#This Row],[Parent company tiker]]&amp;" Equity",BK$1))))</f>
        <v>#NAME?</v>
      </c>
      <c r="BL99" s="125" t="e">
        <f ca="1">IF(tbl_coded[[#This Row],[ISIN]]="","",IF(OR(tbl_coded[[#This Row],[Parent company tiker]]=""),"",IF(_xll.BDP(tbl_coded[[#This Row],[Parent company tiker]]&amp;" Equity",BL$1)="#N/A N/A","--",_xll.BDP(tbl_coded[[#This Row],[Parent company tiker]]&amp;" Equity",BL$1))))</f>
        <v>#NAME?</v>
      </c>
      <c r="BM9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9" s="125" t="e">
        <f ca="1">IF(tbl_coded[[#This Row],[Column9]]&lt;&gt;"--",tbl_coded[[#This Row],[G''tor rating]],IF(tbl_coded[[#This Row],[KPW Name]]&lt;&gt;"",tbl_coded[[#This Row],[KPW Rating]],IF(tbl_coded[[#This Row],[Parent company tiker]]&lt;&gt;"",tbl_coded[[#This Row],[parent评级]],tbl_coded[[#This Row],[Issuer rating]])))</f>
        <v>#NAME?</v>
      </c>
      <c r="BO99" s="159" t="str">
        <f ca="1">IFERROR(IF(tbl_coded[[#This Row],[GREEN]]="Y","GREEN",IF(tbl_coded[[#This Row],[SUSTAINABLE]]="Y","SUSTAINABLE",IF(tbl_coded[[#This Row],[SOCIAL]]="Y","SOCIAL",IF(tbl_coded[[#This Row],[Sustainable linked]]="Y","SUSTAINABLE LINKED"," ")))),"")</f>
        <v/>
      </c>
    </row>
    <row r="100" spans="1:67" ht="15" customHeight="1">
      <c r="A100" s="119">
        <v>98</v>
      </c>
      <c r="B100" s="120" t="str">
        <f>IF(美元债一级!$C$4:$C$1048576&lt;&gt;"",美元债一级!C101,"")</f>
        <v>XS2654749188</v>
      </c>
      <c r="C100" s="124" t="e">
        <f ca="1">IF(tbl_coded[[#This Row],[ISIN]]="","",IF(tbl_coded[[#This Row],[Index]]&gt;$A$1,"",IF(_xll.BDP($B100&amp;" Corp",C$1)="#N/A N/A","",_xll.BDP($B100&amp;" Corp",C$1))))</f>
        <v>#NAME?</v>
      </c>
      <c r="D100" s="124" t="e">
        <f ca="1">IF(tbl_coded[[#This Row],[ISIN]]="","",IF(_xll.BDP($B100&amp;" Corp",D$1)="#N/A N/A","",_xll.BDP($B100&amp;" Corp",D$1)))</f>
        <v>#NAME?</v>
      </c>
      <c r="E100" s="124" t="e">
        <f ca="1">IF(tbl_coded[[#This Row],[ISIN]]="","",IF(_xll.BDP($B100&amp;" Corp",E$1)="#N/A N/A","--",_xll.BDP($B100&amp;" Corp",E$1)))</f>
        <v>#NAME?</v>
      </c>
      <c r="F100" s="124" t="e">
        <f ca="1">IF(tbl_coded[[#This Row],[ISIN]]="","",IF(_xll.BDS($B100&amp;" Corp",F$1)="#N/A Field Not Applicable","",_xll.BDS($B100&amp;" Corp",F$1)))</f>
        <v>#NAME?</v>
      </c>
      <c r="G100" s="124" t="e">
        <f ca="1">IF(tbl_coded[[#This Row],[ISIN]]="","",IF(_xll.BDP($F100&amp;" CompanyID",G$1)="#N/A Invalid Security","",_xll.BDP($F100&amp;" CompanyID",G$1)))</f>
        <v>#NAME?</v>
      </c>
      <c r="H100" s="124" t="e">
        <f ca="1">IF(tbl_coded[[#This Row],[ISIN]]="","",IF(_xll.BDP($B100&amp;" Corp",H$1)="#N/A N/A","--",_xll.BDP($B100&amp;" Corp",H$1)))</f>
        <v>#NAME?</v>
      </c>
      <c r="I100" s="124" t="e">
        <f ca="1">IF(tbl_coded[[#This Row],[ISIN]]="","",IF(_xll.BDP($B100&amp;" Corp",I$1)="#N/A N/A","--",_xll.BDP($B100&amp;" Corp",I$1)))</f>
        <v>#NAME?</v>
      </c>
      <c r="J100" s="124" t="e">
        <f ca="1">IF(tbl_coded[[#This Row],[ISIN]]="","",IF(_xll.BDP($B100&amp;" Corp",J$1)="#N/A N/A","--",_xll.BDP($B100&amp;" Corp",J$1)))</f>
        <v>#NAME?</v>
      </c>
      <c r="K100" s="124" t="e">
        <f ca="1">IF(tbl_coded[[#This Row],[ISIN]]="","",IF(_xll.BDP($B100&amp;" Corp",K$1)="#N/A N/A","--",_xll.BDP($B100&amp;" Corp",K$1)))</f>
        <v>#NAME?</v>
      </c>
      <c r="L100" s="124" t="e">
        <f ca="1">IF(tbl_coded[[#This Row],[ISIN]]="","",IF(_xll.BDP($B100&amp;" Corp",L$1)="#N/A N/A","--",_xll.BDP($B100&amp;" Corp",L$1)))</f>
        <v>#NAME?</v>
      </c>
      <c r="M100" s="124" t="e">
        <f ca="1">IF(tbl_coded[[#This Row],[ISIN]]="","",IF(_xll.BDP($B100&amp;" Corp",M$1)="#N/A N/A","--",_xll.BDP($B100&amp;" Corp",M$1)))</f>
        <v>#NAME?</v>
      </c>
      <c r="N100" s="124" t="e">
        <f ca="1">IF(tbl_coded[[#This Row],[ISIN]]="","",IF(_xll.BDP($B100&amp;" Corp",N$1)="#N/A N/A","--",_xll.BDP($B100&amp;" Corp",N$1)))</f>
        <v>#NAME?</v>
      </c>
      <c r="O100" s="124" t="e">
        <f ca="1">IF(tbl_coded[[#This Row],[ISIN]]="","",IF(_xll.BDP($B100&amp;" Corp",O$1)="#N/A N/A","--",_xll.BDP($B100&amp;" Corp",O$1)))</f>
        <v>#NAME?</v>
      </c>
      <c r="P100" s="124" t="e">
        <f ca="1">IF(tbl_coded[[#This Row],[ISIN]]="","",IF(_xll.BDP($B100&amp;" Corp",P$1)="#N/A N/A","--",_xll.BDP($B100&amp;" Corp",P$1)))</f>
        <v>#NAME?</v>
      </c>
      <c r="Q10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0" s="124" t="e">
        <f ca="1">IF(tbl_coded[[#This Row],[ISIN]]="","",IF(OR(_xll.BDP($B100&amp;" Corp",R$1)="#N/A N/A",_xll.BDP($B100&amp;" Corp",R$1)="#N/A Invalid Security",_xll.BDP($B100&amp;" Corp",R$1)="#N/A Field Not Applicable"),"--",_xll.BDP($B100&amp;" Corp",R$1)))</f>
        <v>#NAME?</v>
      </c>
      <c r="S100" s="124" t="e">
        <f ca="1">IF(tbl_coded[[#This Row],[ISIN]]="","",IF(OR(_xll.BDP($R100&amp;" Equity",S$1)="#N/A N/A",_xll.BDP($R100&amp;" Equity",S$1)="#N/A Invalid Security"),"--",_xll.BDP($R100&amp;" Equity",S$1)))</f>
        <v>#NAME?</v>
      </c>
      <c r="T100" s="124" t="e">
        <f ca="1">IF(tbl_coded[[#This Row],[ISIN]]="","",IF(OR(_xll.BDP($R100&amp;" Equity",T$1)="#N/A N/A",_xll.BDP($R100&amp;" Equity",T$1)="#N/A Invalid Security"),"--",_xll.BDP($R100&amp;" Equity",T$1)))</f>
        <v>#NAME?</v>
      </c>
      <c r="U100" s="124" t="e">
        <f ca="1">IF(tbl_coded[[#This Row],[ISIN]]="","",IF(OR(_xll.BDP($R100&amp;" Equity",U$1)="#N/A N/A",_xll.BDP($R100&amp;" Equity",U$1)="#N/A Invalid Security"),"--",_xll.BDP($R100&amp;" Equity",U$1)))</f>
        <v>#NAME?</v>
      </c>
      <c r="V100" s="124" t="e">
        <f ca="1">IF(tbl_coded[[#This Row],[ISIN]]="","",IF(OR(_xll.BDP($R100&amp;" Equity",V$1)="#N/A N/A",_xll.BDP($R100&amp;" Equity",V$1)="#N/A Invalid Security"),"--",_xll.BDP($R100&amp;" Equity",V$1)))</f>
        <v>#NAME?</v>
      </c>
      <c r="W100" s="124" t="e">
        <f ca="1">IF(tbl_coded[[#This Row],[ISIN]]="","",IF(OR(_xll.BDP($R100&amp;" Equity",W$1)="#N/A N/A",_xll.BDP($R100&amp;" Equity",W$1)="#N/A Invalid Security"),"--",_xll.BDP($R100&amp;" Equity",W$1)))</f>
        <v>#NAME?</v>
      </c>
      <c r="X100" s="124" t="e">
        <f ca="1">IF(tbl_coded[[#This Row],[ISIN]]="","",IF(OR(_xll.BDP($R100&amp;" Equity",X$1)="#N/A N/A",_xll.BDP($R100&amp;" Equity",X$1)="#N/A Invalid Security"),"--",_xll.BDP($R100&amp;" Equity",X$1)))</f>
        <v>#NAME?</v>
      </c>
      <c r="Y10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0" s="124" t="str">
        <f ca="1">IF(tbl_coded[[#This Row],[ISIN]]="","",IF(ISNUMBER(_xll.BDP(B100&amp;" Corp",Z$1)),_xll.BDP(B100&amp;" Corp",Z$1),""))</f>
        <v/>
      </c>
      <c r="AA100" s="124" t="str">
        <f ca="1">IF(tbl_coded[[#This Row],[ISIN]]="","",IF(ISNUMBER(_xll.BDP(B100&amp;" Corp",AA$1)),_xll.BDP(B100&amp;" Corp",AA$1),""))</f>
        <v/>
      </c>
      <c r="AB100" s="124" t="str">
        <f ca="1">IF(tbl_coded[[#This Row],[ISIN]]="","",IF(ISNUMBER(_xll.BDP(B100&amp;" Corp",AB$1)),_xll.BDP(B100&amp;" Corp",AB$1),""))</f>
        <v/>
      </c>
      <c r="AC100" s="124" t="str">
        <f ca="1">IF(tbl_coded[[#This Row],[ISIN]]="","",IF(ISNUMBER(_xll.BDP(B100&amp;" Corp",AC$1)),_xll.BDP(B100&amp;" Corp",AC$1),""))</f>
        <v/>
      </c>
      <c r="AD100" s="124" t="e">
        <f ca="1">IF(tbl_coded[[#This Row],[ISIN]]="","",IF((_xll.BDP(B100&amp;" Corp",AD$1))="#N/A Field Not Applicable","",_xll.BDP(B100&amp;" Corp",AD$1)))</f>
        <v>#NAME?</v>
      </c>
      <c r="AE100" s="124" t="e">
        <f ca="1">IF(tbl_coded[[#This Row],[ISIN]]="","",IF((_xll.BDP(B100&amp;" Corp",AE$1))="#N/A N/A","--",_xll.BDP(B100&amp;" Corp",AE$1)))</f>
        <v>#NAME?</v>
      </c>
      <c r="AF100" s="124" t="e">
        <f ca="1">IF(tbl_coded[[#This Row],[ISIN]]="","",IF(IFERROR(MATCH(H100,rtg_num[Moody''s],0)&gt;10,0),"HY",IF(IFERROR(MATCH(I100,rtg_num[S&amp;P],0)&gt;10,0),"HY",IF(IFERROR(MATCH(J100,rtg_num[Fitch],0)&gt;10,0),"HY",IF(H100&amp;I100&amp;J100="------","NR",IF(IFERROR(FIND("#N/A",Coded!H100),0)&amp;IFERROR(FIND("#N/A",Coded!H100),0)&amp;IFERROR(FIND("#N/A",Coded!H100),0)&lt;&gt;"000",IF(INDEX(美元债一级!$O:$O,MATCH(tbl_coded[[#This Row],[ISIN]],美元债一级!$I:$I,0))="--/--/--","NR","IG"),"IG"))))))</f>
        <v>#NAME?</v>
      </c>
      <c r="AG10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0" s="125" t="e">
        <f ca="1">IF(tbl_coded[[#This Row],[ISIN]]="","",IF(_xll.BDP($B100&amp;" Corp",AI$1)="#N/A N/A","--",_xll.BDP($B100&amp;" Corp",AI$1)))</f>
        <v>#NAME?</v>
      </c>
      <c r="AJ100" s="122" t="e">
        <f ca="1">IF(tbl_coded[[#This Row],[ISIN]]="","",IF(OR(_xll.BDP(_xll.BDP(tbl_coded[[#This Row],[ISIN]]&amp;" Corp", "ISSUER_EQUITY_TICKER")&amp;" Equity",AJ$1)="#N/A N/A"),"--",_xll.BDP(_xll.BDP(tbl_coded[[#This Row],[ISIN]]&amp;" Corp", "ISSUER_EQUITY_TICKER")&amp;" Equity",AJ$1)))</f>
        <v>#NAME?</v>
      </c>
      <c r="AK10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24" t="e">
        <f ca="1">IF(tbl_coded[[#This Row],[ISIN]]="","",IF(OR(_xll.BDP(_xll.BDP(tbl_coded[[#This Row],[ISIN]]&amp;" Corp", "ISSUER_EQUITY_TICKER")&amp;" Equity",AL$1)="#N/A N/A"),"--",_xll.BDP(_xll.BDP(tbl_coded[[#This Row],[ISIN]]&amp;" Corp", "ISSUER_EQUITY_TICKER")&amp;" Equity",AL$1)))</f>
        <v>#NAME?</v>
      </c>
      <c r="AM100" s="124" t="e">
        <f ca="1">IF(tbl_coded[[#This Row],[ISIN]]="","",IF(_xll.BDS($B100&amp;" Corp",AM$1)="#N/A Field Not Applicable","",_xll.BDS($B100&amp;" Corp",AM$1)))</f>
        <v>#NAME?</v>
      </c>
      <c r="AN100" s="124" t="e">
        <f ca="1">IF(tbl_coded[[#This Row],[ISIN]]="","",IF(_xll.BDP(tbl_coded[[#This Row],[KPW Provider BBID]]&amp;" CompanyID","NAME")="#N/A Invalid Security","",_xll.BDP(tbl_coded[[#This Row],[KPW Provider BBID]]&amp;" CompanyID","NAME")))</f>
        <v>#NAME?</v>
      </c>
      <c r="AO100" s="124" t="e">
        <f ca="1">IF(tbl_coded[[#This Row],[ISIN]]="","",IF(_xll.BDP(tbl_coded[[#This Row],[KPW Provider BBID]]&amp;" CompanyID",$AO$1)="#N/A Invalid Security","--",IF(_xll.BDP(tbl_coded[[#This Row],[KPW Provider BBID]]&amp;" CompanyID",$AO$1)="#N/A N/A","--",_xll.BDP(tbl_coded[[#This Row],[KPW Provider BBID]]&amp;" CompanyID",$AO$1))))</f>
        <v>#NAME?</v>
      </c>
      <c r="AP100" s="124" t="e">
        <f ca="1">IF(tbl_coded[[#This Row],[ISIN]]="","",IF(_xll.BDP(tbl_coded[[#This Row],[KPW Provider BBID]]&amp;" CompanyID",$AP$1)="#N/A Invalid Security","--",IF(_xll.BDP(tbl_coded[[#This Row],[KPW Provider BBID]]&amp;" CompanyID",$AP$1)="#N/A N/A","--",_xll.BDP(tbl_coded[[#This Row],[KPW Provider BBID]]&amp;" CompanyID",$AP$1))))</f>
        <v>#NAME?</v>
      </c>
      <c r="AQ100" s="124" t="e">
        <f ca="1">IF(tbl_coded[[#This Row],[ISIN]]="","",IF(_xll.BDP(tbl_coded[[#This Row],[KPW Provider BBID]]&amp;" CompanyID",$AQ$1)="#N/A Invalid Security","--",IF(_xll.BDP(tbl_coded[[#This Row],[KPW Provider BBID]]&amp;" CompanyID",$AQ$1)="#N/A N/A","--",_xll.BDP(tbl_coded[[#This Row],[KPW Provider BBID]]&amp;" CompanyID",$AQ$1))))</f>
        <v>#NAME?</v>
      </c>
      <c r="AR100" s="124" t="e">
        <f ca="1">IF(tbl_coded[[#This Row],[ISIN]]="","",tbl_coded[[#This Row],[穆迪KPW评级]]&amp;"/"&amp;tbl_coded[[#This Row],[SPKPW评级]]&amp;"/"&amp;tbl_coded[[#This Row],[FITCHKPW评级]])</f>
        <v>#NAME?</v>
      </c>
      <c r="AS100" s="124" t="e">
        <f ca="1">IF(tbl_coded[[#This Row],[ISIN]]="","",IF(OR(_xll.BDP($B100&amp;" Corp",AS$1)="#N/A N/A"),"--",_xll.BDP($B100&amp;" Corp",AS$1)))</f>
        <v>#NAME?</v>
      </c>
      <c r="AT100" s="124" t="e">
        <f ca="1">IF(tbl_coded[[#This Row],[ISIN]]="","",IF(_xll.BDS($B100&amp;" Corp",AT$1)="#N/A Field Not Applicable","",_xll.BDS($B100&amp;" Corp",AT$1)))</f>
        <v>#NAME?</v>
      </c>
      <c r="AU100" s="124" t="e">
        <f ca="1">IF(tbl_coded[[#This Row],[SBLC Provider BBID]]="","",_xll.BDP(tbl_coded[[#This Row],[SBLC Provider BBID]]&amp;" CompanyID","NAME"))</f>
        <v>#NAME?</v>
      </c>
      <c r="AV100" s="124" t="e">
        <f ca="1">IF(tbl_coded[[#This Row],[ISIN]]="","",IF(OR(_xll.BDP($B100&amp;" Corp",AV$1)="#N/A N/A"),"--",TEXT(_xll.BDP($B100&amp;" Corp",AV$1),"yyyy/mm/dd")))</f>
        <v>#NAME?</v>
      </c>
      <c r="AW100" s="124" t="e">
        <f ca="1">IF(tbl_coded[[#This Row],[ISIN]]="","",IF(OR(_xll.BDP($B100&amp;" Corp",AW$1)="#N/A N/A"),"--",TEXT(_xll.BDP($B100&amp;" Corp",AW$1),"yyyy/mm/dd")))</f>
        <v>#NAME?</v>
      </c>
      <c r="AX100" s="124" t="e">
        <f ca="1">IF(tbl_coded[[#This Row],[ISIN]]="","",IF(OR(_xll.BDP($B100&amp;" Corp",AX$1)="#N/A N/A"),"--",TEXT(_xll.BDP($B100&amp;" Corp",AX$1),"yyyy/mm/dd")))</f>
        <v>#NAME?</v>
      </c>
      <c r="AY100" s="124" t="e">
        <f ca="1">IF(tbl_coded[[#This Row],[ISIN]]="","",IF(OR(_xll.BDP($B100&amp;" Corp",AY$1)="#N/A Field Not Applicable"),"--",TEXT(_xll.BDP($B100&amp;" Corp",AY$1),"yyyy/mm/dd")))</f>
        <v>#NAME?</v>
      </c>
      <c r="AZ100" s="124" t="e">
        <f ca="1">IF(tbl_coded[[#This Row],[ISIN]]="","",IF(OR(_xll.BDP($B100&amp;" Corp",AZ$1)="#N/A N/A"),"--",_xll.BDP($B100&amp;" Corp",AZ$1)))</f>
        <v>#NAME?</v>
      </c>
      <c r="BA100" s="124" t="e">
        <f ca="1">IF(tbl_coded[[#This Row],[ISIN]]="","",IF(OR(_xll.BDP($B100&amp;" Corp",BA$1)="#N/A N/A"),"--",_xll.BDP($B100&amp;" Corp",BA$1)))</f>
        <v>#NAME?</v>
      </c>
      <c r="BB100" s="124" t="e">
        <f ca="1">IF(tbl_coded[[#This Row],[ISIN]]="","",IF(OR(_xll.BDP($B100&amp;" Corp",BB$1)="#N/A N/A"),"--",_xll.BDP($B100&amp;" Corp",BB$1)))</f>
        <v>#NAME?</v>
      </c>
      <c r="BC100" s="124" t="e">
        <f ca="1">IF(tbl_coded[[#This Row],[ISIN]]="","",IF(OR(_xll.BDP($B100&amp;" Corp",BC$1)="#N/A Field Not Applicable"),"--",_xll.BDP($B100&amp;" Corp",BC$1)))</f>
        <v>#NAME?</v>
      </c>
      <c r="BD100" s="124" t="e">
        <f ca="1">IF(tbl_coded[[#This Row],[ISIN]]="","",IF(OR(_xll.BDP($B100&amp;" Corp",BD$1)="#N/A Field Not Applicable"),"--",_xll.BDP($B100&amp;" Corp",BD$1)))</f>
        <v>#NAME?</v>
      </c>
      <c r="BE100" s="124" t="e">
        <f ca="1">IF(tbl_coded[[#This Row],[ISIN]]="","",IF(OR(_xll.BDP($B100&amp;" Corp",BE$1)="#N/A Field Not Applicable"),"--",_xll.BDP($B100&amp;" Corp",BE$1)))</f>
        <v>#NAME?</v>
      </c>
      <c r="BF100" s="124" t="e">
        <f ca="1">IF(tbl_coded[[#This Row],[ISIN]]="","",IF(OR(_xll.BDP($B100&amp;" Corp",BF$1)="#N/A Field Not Applicable"),"--",_xll.BDP($B100&amp;" Corp",BF$1)))</f>
        <v>#NAME?</v>
      </c>
      <c r="BG100" s="124" t="e">
        <f ca="1">IF(tbl_coded[[#This Row],[ISIN]]="","",IF(OR(_xll.BDP($B100&amp;" Corp",BG$1)="#N/A Field Not Applicable"),"--",IF(_xll.BDP($B100&amp;" Corp",BG$1)="#N/A N/A","N",_xll.BDP($B100&amp;" Corp",BG$1))))</f>
        <v>#NAME?</v>
      </c>
      <c r="BH100" s="124" t="e">
        <f ca="1">IF(tbl_coded[[#This Row],[ISIN]]="","",IF(OR(_xll.BDP($B100&amp;" Corp",BH$1)="#N/A N/A"),"",_xll.BDP($B100&amp;" Corp",BH$1)))</f>
        <v>#NAME?</v>
      </c>
      <c r="BI100" s="124" t="e">
        <f ca="1">IF(tbl_coded[[#This Row],[ISIN]]="","",IF(OR(tbl_coded[[#This Row],[Parent company tiker]]=""),"",IF(_xll.BDP(tbl_coded[[#This Row],[Parent company tiker]]&amp;" Equity",BI$1)="#N/A N/A","--",_xll.BDP(tbl_coded[[#This Row],[Parent company tiker]]&amp;" Equity",BI$1))))</f>
        <v>#NAME?</v>
      </c>
      <c r="BJ100" s="124" t="e">
        <f ca="1">IF(tbl_coded[[#This Row],[ISIN]]="","",IF(OR(tbl_coded[[#This Row],[Parent company tiker]]=""),"",IF(_xll.BDP(tbl_coded[[#This Row],[Parent company tiker]]&amp;" Equity",BJ$1)="#N/A N/A","--",_xll.BDP(tbl_coded[[#This Row],[Parent company tiker]]&amp;" Equity",BJ$1))))</f>
        <v>#NAME?</v>
      </c>
      <c r="BK100" s="124" t="e">
        <f ca="1">IF(tbl_coded[[#This Row],[ISIN]]="","",IF(OR(tbl_coded[[#This Row],[Parent company tiker]]=""),"",IF(_xll.BDP(tbl_coded[[#This Row],[Parent company tiker]]&amp;" Equity",BK$1)="#N/A N/A","--",_xll.BDP(tbl_coded[[#This Row],[Parent company tiker]]&amp;" Equity",BK$1))))</f>
        <v>#NAME?</v>
      </c>
      <c r="BL100" s="124" t="e">
        <f ca="1">IF(tbl_coded[[#This Row],[ISIN]]="","",IF(OR(tbl_coded[[#This Row],[Parent company tiker]]=""),"",IF(_xll.BDP(tbl_coded[[#This Row],[Parent company tiker]]&amp;" Equity",BL$1)="#N/A N/A","--",_xll.BDP(tbl_coded[[#This Row],[Parent company tiker]]&amp;" Equity",BL$1))))</f>
        <v>#NAME?</v>
      </c>
      <c r="BM10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0" s="124" t="e">
        <f ca="1">IF(tbl_coded[[#This Row],[Column9]]&lt;&gt;"--",tbl_coded[[#This Row],[G''tor rating]],IF(tbl_coded[[#This Row],[KPW Name]]&lt;&gt;"",tbl_coded[[#This Row],[KPW Rating]],IF(tbl_coded[[#This Row],[Parent company tiker]]&lt;&gt;"",tbl_coded[[#This Row],[parent评级]],tbl_coded[[#This Row],[Issuer rating]])))</f>
        <v>#NAME?</v>
      </c>
      <c r="BO100" s="159" t="str">
        <f ca="1">IFERROR(IF(tbl_coded[[#This Row],[GREEN]]="Y","GREEN",IF(tbl_coded[[#This Row],[SUSTAINABLE]]="Y","SUSTAINABLE",IF(tbl_coded[[#This Row],[SOCIAL]]="Y","SOCIAL",IF(tbl_coded[[#This Row],[Sustainable linked]]="Y","SUSTAINABLE LINKED"," ")))),"")</f>
        <v/>
      </c>
    </row>
    <row r="101" spans="1:67" ht="15" customHeight="1">
      <c r="A101" s="119">
        <v>99</v>
      </c>
      <c r="B101" s="120" t="str">
        <f>IF(美元债一级!$C$4:$C$1048576&lt;&gt;"",美元债一级!C102,"")</f>
        <v>HK0000942356</v>
      </c>
      <c r="C101" s="124" t="e">
        <f ca="1">IF(tbl_coded[[#This Row],[ISIN]]="","",IF(tbl_coded[[#This Row],[Index]]&gt;$A$1,"",IF(_xll.BDP($B101&amp;" Corp",C$1)="#N/A N/A","",_xll.BDP($B101&amp;" Corp",C$1))))</f>
        <v>#NAME?</v>
      </c>
      <c r="D101" s="124" t="e">
        <f ca="1">IF(tbl_coded[[#This Row],[ISIN]]="","",IF(_xll.BDP($B101&amp;" Corp",D$1)="#N/A N/A","",_xll.BDP($B101&amp;" Corp",D$1)))</f>
        <v>#NAME?</v>
      </c>
      <c r="E101" s="124" t="e">
        <f ca="1">IF(tbl_coded[[#This Row],[ISIN]]="","",IF(_xll.BDP($B101&amp;" Corp",E$1)="#N/A N/A","--",_xll.BDP($B101&amp;" Corp",E$1)))</f>
        <v>#NAME?</v>
      </c>
      <c r="F101" s="124" t="e">
        <f ca="1">IF(tbl_coded[[#This Row],[ISIN]]="","",IF(_xll.BDS($B101&amp;" Corp",F$1)="#N/A Field Not Applicable","",_xll.BDS($B101&amp;" Corp",F$1)))</f>
        <v>#NAME?</v>
      </c>
      <c r="G101" s="124" t="e">
        <f ca="1">IF(tbl_coded[[#This Row],[ISIN]]="","",IF(_xll.BDP($F101&amp;" CompanyID",G$1)="#N/A Invalid Security","",_xll.BDP($F101&amp;" CompanyID",G$1)))</f>
        <v>#NAME?</v>
      </c>
      <c r="H101" s="124" t="e">
        <f ca="1">IF(tbl_coded[[#This Row],[ISIN]]="","",IF(_xll.BDP($B101&amp;" Corp",H$1)="#N/A N/A","--",_xll.BDP($B101&amp;" Corp",H$1)))</f>
        <v>#NAME?</v>
      </c>
      <c r="I101" s="124" t="e">
        <f ca="1">IF(tbl_coded[[#This Row],[ISIN]]="","",IF(_xll.BDP($B101&amp;" Corp",I$1)="#N/A N/A","--",_xll.BDP($B101&amp;" Corp",I$1)))</f>
        <v>#NAME?</v>
      </c>
      <c r="J101" s="124" t="e">
        <f ca="1">IF(tbl_coded[[#This Row],[ISIN]]="","",IF(_xll.BDP($B101&amp;" Corp",J$1)="#N/A N/A","--",_xll.BDP($B101&amp;" Corp",J$1)))</f>
        <v>#NAME?</v>
      </c>
      <c r="K101" s="124" t="e">
        <f ca="1">IF(tbl_coded[[#This Row],[ISIN]]="","",IF(_xll.BDP($B101&amp;" Corp",K$1)="#N/A N/A","--",_xll.BDP($B101&amp;" Corp",K$1)))</f>
        <v>#NAME?</v>
      </c>
      <c r="L101" s="124" t="e">
        <f ca="1">IF(tbl_coded[[#This Row],[ISIN]]="","",IF(_xll.BDP($B101&amp;" Corp",L$1)="#N/A N/A","--",_xll.BDP($B101&amp;" Corp",L$1)))</f>
        <v>#NAME?</v>
      </c>
      <c r="M101" s="124" t="e">
        <f ca="1">IF(tbl_coded[[#This Row],[ISIN]]="","",IF(_xll.BDP($B101&amp;" Corp",M$1)="#N/A N/A","--",_xll.BDP($B101&amp;" Corp",M$1)))</f>
        <v>#NAME?</v>
      </c>
      <c r="N101" s="124" t="e">
        <f ca="1">IF(tbl_coded[[#This Row],[ISIN]]="","",IF(_xll.BDP($B101&amp;" Corp",N$1)="#N/A N/A","--",_xll.BDP($B101&amp;" Corp",N$1)))</f>
        <v>#NAME?</v>
      </c>
      <c r="O101" s="124" t="e">
        <f ca="1">IF(tbl_coded[[#This Row],[ISIN]]="","",IF(_xll.BDP($B101&amp;" Corp",O$1)="#N/A N/A","--",_xll.BDP($B101&amp;" Corp",O$1)))</f>
        <v>#NAME?</v>
      </c>
      <c r="P101" s="124" t="e">
        <f ca="1">IF(tbl_coded[[#This Row],[ISIN]]="","",IF(_xll.BDP($B101&amp;" Corp",P$1)="#N/A N/A","--",_xll.BDP($B101&amp;" Corp",P$1)))</f>
        <v>#NAME?</v>
      </c>
      <c r="Q10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1" s="124" t="e">
        <f ca="1">IF(tbl_coded[[#This Row],[ISIN]]="","",IF(OR(_xll.BDP($B101&amp;" Corp",R$1)="#N/A N/A",_xll.BDP($B101&amp;" Corp",R$1)="#N/A Invalid Security",_xll.BDP($B101&amp;" Corp",R$1)="#N/A Field Not Applicable"),"--",_xll.BDP($B101&amp;" Corp",R$1)))</f>
        <v>#NAME?</v>
      </c>
      <c r="S101" s="124" t="e">
        <f ca="1">IF(tbl_coded[[#This Row],[ISIN]]="","",IF(OR(_xll.BDP($R101&amp;" Equity",S$1)="#N/A N/A",_xll.BDP($R101&amp;" Equity",S$1)="#N/A Invalid Security"),"--",_xll.BDP($R101&amp;" Equity",S$1)))</f>
        <v>#NAME?</v>
      </c>
      <c r="T101" s="124" t="e">
        <f ca="1">IF(tbl_coded[[#This Row],[ISIN]]="","",IF(OR(_xll.BDP($R101&amp;" Equity",T$1)="#N/A N/A",_xll.BDP($R101&amp;" Equity",T$1)="#N/A Invalid Security"),"--",_xll.BDP($R101&amp;" Equity",T$1)))</f>
        <v>#NAME?</v>
      </c>
      <c r="U101" s="124" t="e">
        <f ca="1">IF(tbl_coded[[#This Row],[ISIN]]="","",IF(OR(_xll.BDP($R101&amp;" Equity",U$1)="#N/A N/A",_xll.BDP($R101&amp;" Equity",U$1)="#N/A Invalid Security"),"--",_xll.BDP($R101&amp;" Equity",U$1)))</f>
        <v>#NAME?</v>
      </c>
      <c r="V101" s="124" t="e">
        <f ca="1">IF(tbl_coded[[#This Row],[ISIN]]="","",IF(OR(_xll.BDP($R101&amp;" Equity",V$1)="#N/A N/A",_xll.BDP($R101&amp;" Equity",V$1)="#N/A Invalid Security"),"--",_xll.BDP($R101&amp;" Equity",V$1)))</f>
        <v>#NAME?</v>
      </c>
      <c r="W101" s="124" t="e">
        <f ca="1">IF(tbl_coded[[#This Row],[ISIN]]="","",IF(OR(_xll.BDP($R101&amp;" Equity",W$1)="#N/A N/A",_xll.BDP($R101&amp;" Equity",W$1)="#N/A Invalid Security"),"--",_xll.BDP($R101&amp;" Equity",W$1)))</f>
        <v>#NAME?</v>
      </c>
      <c r="X101" s="124" t="e">
        <f ca="1">IF(tbl_coded[[#This Row],[ISIN]]="","",IF(OR(_xll.BDP($R101&amp;" Equity",X$1)="#N/A N/A",_xll.BDP($R101&amp;" Equity",X$1)="#N/A Invalid Security"),"--",_xll.BDP($R101&amp;" Equity",X$1)))</f>
        <v>#NAME?</v>
      </c>
      <c r="Y10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1" s="124" t="str">
        <f ca="1">IF(tbl_coded[[#This Row],[ISIN]]="","",IF(ISNUMBER(_xll.BDP(B101&amp;" Corp",Z$1)),_xll.BDP(B101&amp;" Corp",Z$1),""))</f>
        <v/>
      </c>
      <c r="AA101" s="124" t="str">
        <f ca="1">IF(tbl_coded[[#This Row],[ISIN]]="","",IF(ISNUMBER(_xll.BDP(B101&amp;" Corp",AA$1)),_xll.BDP(B101&amp;" Corp",AA$1),""))</f>
        <v/>
      </c>
      <c r="AB101" s="124" t="str">
        <f ca="1">IF(tbl_coded[[#This Row],[ISIN]]="","",IF(ISNUMBER(_xll.BDP(B101&amp;" Corp",AB$1)),_xll.BDP(B101&amp;" Corp",AB$1),""))</f>
        <v/>
      </c>
      <c r="AC101" s="124" t="str">
        <f ca="1">IF(tbl_coded[[#This Row],[ISIN]]="","",IF(ISNUMBER(_xll.BDP(B101&amp;" Corp",AC$1)),_xll.BDP(B101&amp;" Corp",AC$1),""))</f>
        <v/>
      </c>
      <c r="AD101" s="124" t="e">
        <f ca="1">IF(tbl_coded[[#This Row],[ISIN]]="","",IF((_xll.BDP(B101&amp;" Corp",AD$1))="#N/A Field Not Applicable","",_xll.BDP(B101&amp;" Corp",AD$1)))</f>
        <v>#NAME?</v>
      </c>
      <c r="AE101" s="124" t="e">
        <f ca="1">IF(tbl_coded[[#This Row],[ISIN]]="","",IF((_xll.BDP(B101&amp;" Corp",AE$1))="#N/A N/A","--",_xll.BDP(B101&amp;" Corp",AE$1)))</f>
        <v>#NAME?</v>
      </c>
      <c r="AF101" s="124" t="e">
        <f ca="1">IF(tbl_coded[[#This Row],[ISIN]]="","",IF(IFERROR(MATCH(H101,rtg_num[Moody''s],0)&gt;10,0),"HY",IF(IFERROR(MATCH(I101,rtg_num[S&amp;P],0)&gt;10,0),"HY",IF(IFERROR(MATCH(J101,rtg_num[Fitch],0)&gt;10,0),"HY",IF(H101&amp;I101&amp;J101="------","NR",IF(IFERROR(FIND("#N/A",Coded!H101),0)&amp;IFERROR(FIND("#N/A",Coded!H101),0)&amp;IFERROR(FIND("#N/A",Coded!H101),0)&lt;&gt;"000",IF(INDEX(美元债一级!$O:$O,MATCH(tbl_coded[[#This Row],[ISIN]],美元债一级!$I:$I,0))="--/--/--","NR","IG"),"IG"))))))</f>
        <v>#NAME?</v>
      </c>
      <c r="AG10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1" s="125" t="e">
        <f ca="1">IF(tbl_coded[[#This Row],[ISIN]]="","",IF(_xll.BDP($B101&amp;" Corp",AI$1)="#N/A N/A","--",_xll.BDP($B101&amp;" Corp",AI$1)))</f>
        <v>#NAME?</v>
      </c>
      <c r="AJ101" s="122" t="e">
        <f ca="1">IF(tbl_coded[[#This Row],[ISIN]]="","",IF(OR(_xll.BDP(_xll.BDP(tbl_coded[[#This Row],[ISIN]]&amp;" Corp", "ISSUER_EQUITY_TICKER")&amp;" Equity",AJ$1)="#N/A N/A"),"--",_xll.BDP(_xll.BDP(tbl_coded[[#This Row],[ISIN]]&amp;" Corp", "ISSUER_EQUITY_TICKER")&amp;" Equity",AJ$1)))</f>
        <v>#NAME?</v>
      </c>
      <c r="AK10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24" t="e">
        <f ca="1">IF(tbl_coded[[#This Row],[ISIN]]="","",IF(OR(_xll.BDP(_xll.BDP(tbl_coded[[#This Row],[ISIN]]&amp;" Corp", "ISSUER_EQUITY_TICKER")&amp;" Equity",AL$1)="#N/A N/A"),"--",_xll.BDP(_xll.BDP(tbl_coded[[#This Row],[ISIN]]&amp;" Corp", "ISSUER_EQUITY_TICKER")&amp;" Equity",AL$1)))</f>
        <v>#NAME?</v>
      </c>
      <c r="AM101" s="124" t="e">
        <f ca="1">IF(tbl_coded[[#This Row],[ISIN]]="","",IF(_xll.BDS($B101&amp;" Corp",AM$1)="#N/A Field Not Applicable","",_xll.BDS($B101&amp;" Corp",AM$1)))</f>
        <v>#NAME?</v>
      </c>
      <c r="AN101" s="124" t="e">
        <f ca="1">IF(tbl_coded[[#This Row],[ISIN]]="","",IF(_xll.BDP(tbl_coded[[#This Row],[KPW Provider BBID]]&amp;" CompanyID","NAME")="#N/A Invalid Security","",_xll.BDP(tbl_coded[[#This Row],[KPW Provider BBID]]&amp;" CompanyID","NAME")))</f>
        <v>#NAME?</v>
      </c>
      <c r="AO101" s="124" t="e">
        <f ca="1">IF(tbl_coded[[#This Row],[ISIN]]="","",IF(_xll.BDP(tbl_coded[[#This Row],[KPW Provider BBID]]&amp;" CompanyID",$AO$1)="#N/A Invalid Security","--",IF(_xll.BDP(tbl_coded[[#This Row],[KPW Provider BBID]]&amp;" CompanyID",$AO$1)="#N/A N/A","--",_xll.BDP(tbl_coded[[#This Row],[KPW Provider BBID]]&amp;" CompanyID",$AO$1))))</f>
        <v>#NAME?</v>
      </c>
      <c r="AP101" s="124" t="e">
        <f ca="1">IF(tbl_coded[[#This Row],[ISIN]]="","",IF(_xll.BDP(tbl_coded[[#This Row],[KPW Provider BBID]]&amp;" CompanyID",$AP$1)="#N/A Invalid Security","--",IF(_xll.BDP(tbl_coded[[#This Row],[KPW Provider BBID]]&amp;" CompanyID",$AP$1)="#N/A N/A","--",_xll.BDP(tbl_coded[[#This Row],[KPW Provider BBID]]&amp;" CompanyID",$AP$1))))</f>
        <v>#NAME?</v>
      </c>
      <c r="AQ101" s="124" t="e">
        <f ca="1">IF(tbl_coded[[#This Row],[ISIN]]="","",IF(_xll.BDP(tbl_coded[[#This Row],[KPW Provider BBID]]&amp;" CompanyID",$AQ$1)="#N/A Invalid Security","--",IF(_xll.BDP(tbl_coded[[#This Row],[KPW Provider BBID]]&amp;" CompanyID",$AQ$1)="#N/A N/A","--",_xll.BDP(tbl_coded[[#This Row],[KPW Provider BBID]]&amp;" CompanyID",$AQ$1))))</f>
        <v>#NAME?</v>
      </c>
      <c r="AR101" s="124" t="e">
        <f ca="1">IF(tbl_coded[[#This Row],[ISIN]]="","",tbl_coded[[#This Row],[穆迪KPW评级]]&amp;"/"&amp;tbl_coded[[#This Row],[SPKPW评级]]&amp;"/"&amp;tbl_coded[[#This Row],[FITCHKPW评级]])</f>
        <v>#NAME?</v>
      </c>
      <c r="AS101" s="124" t="e">
        <f ca="1">IF(tbl_coded[[#This Row],[ISIN]]="","",IF(OR(_xll.BDP($B101&amp;" Corp",AS$1)="#N/A N/A"),"--",_xll.BDP($B101&amp;" Corp",AS$1)))</f>
        <v>#NAME?</v>
      </c>
      <c r="AT101" s="124" t="e">
        <f ca="1">IF(tbl_coded[[#This Row],[ISIN]]="","",IF(_xll.BDS($B101&amp;" Corp",AT$1)="#N/A Field Not Applicable","",_xll.BDS($B101&amp;" Corp",AT$1)))</f>
        <v>#NAME?</v>
      </c>
      <c r="AU101" s="124" t="e">
        <f ca="1">IF(tbl_coded[[#This Row],[SBLC Provider BBID]]="","",_xll.BDP(tbl_coded[[#This Row],[SBLC Provider BBID]]&amp;" CompanyID","NAME"))</f>
        <v>#NAME?</v>
      </c>
      <c r="AV101" s="124" t="e">
        <f ca="1">IF(tbl_coded[[#This Row],[ISIN]]="","",IF(OR(_xll.BDP($B101&amp;" Corp",AV$1)="#N/A N/A"),"--",TEXT(_xll.BDP($B101&amp;" Corp",AV$1),"yyyy/mm/dd")))</f>
        <v>#NAME?</v>
      </c>
      <c r="AW101" s="124" t="e">
        <f ca="1">IF(tbl_coded[[#This Row],[ISIN]]="","",IF(OR(_xll.BDP($B101&amp;" Corp",AW$1)="#N/A N/A"),"--",TEXT(_xll.BDP($B101&amp;" Corp",AW$1),"yyyy/mm/dd")))</f>
        <v>#NAME?</v>
      </c>
      <c r="AX101" s="124" t="e">
        <f ca="1">IF(tbl_coded[[#This Row],[ISIN]]="","",IF(OR(_xll.BDP($B101&amp;" Corp",AX$1)="#N/A N/A"),"--",TEXT(_xll.BDP($B101&amp;" Corp",AX$1),"yyyy/mm/dd")))</f>
        <v>#NAME?</v>
      </c>
      <c r="AY101" s="124" t="e">
        <f ca="1">IF(tbl_coded[[#This Row],[ISIN]]="","",IF(OR(_xll.BDP($B101&amp;" Corp",AY$1)="#N/A Field Not Applicable"),"--",TEXT(_xll.BDP($B101&amp;" Corp",AY$1),"yyyy/mm/dd")))</f>
        <v>#NAME?</v>
      </c>
      <c r="AZ101" s="124" t="e">
        <f ca="1">IF(tbl_coded[[#This Row],[ISIN]]="","",IF(OR(_xll.BDP($B101&amp;" Corp",AZ$1)="#N/A N/A"),"--",_xll.BDP($B101&amp;" Corp",AZ$1)))</f>
        <v>#NAME?</v>
      </c>
      <c r="BA101" s="124" t="e">
        <f ca="1">IF(tbl_coded[[#This Row],[ISIN]]="","",IF(OR(_xll.BDP($B101&amp;" Corp",BA$1)="#N/A N/A"),"--",_xll.BDP($B101&amp;" Corp",BA$1)))</f>
        <v>#NAME?</v>
      </c>
      <c r="BB101" s="124" t="e">
        <f ca="1">IF(tbl_coded[[#This Row],[ISIN]]="","",IF(OR(_xll.BDP($B101&amp;" Corp",BB$1)="#N/A N/A"),"--",_xll.BDP($B101&amp;" Corp",BB$1)))</f>
        <v>#NAME?</v>
      </c>
      <c r="BC101" s="124" t="e">
        <f ca="1">IF(tbl_coded[[#This Row],[ISIN]]="","",IF(OR(_xll.BDP($B101&amp;" Corp",BC$1)="#N/A Field Not Applicable"),"--",_xll.BDP($B101&amp;" Corp",BC$1)))</f>
        <v>#NAME?</v>
      </c>
      <c r="BD101" s="124" t="e">
        <f ca="1">IF(tbl_coded[[#This Row],[ISIN]]="","",IF(OR(_xll.BDP($B101&amp;" Corp",BD$1)="#N/A Field Not Applicable"),"--",_xll.BDP($B101&amp;" Corp",BD$1)))</f>
        <v>#NAME?</v>
      </c>
      <c r="BE101" s="124" t="e">
        <f ca="1">IF(tbl_coded[[#This Row],[ISIN]]="","",IF(OR(_xll.BDP($B101&amp;" Corp",BE$1)="#N/A Field Not Applicable"),"--",_xll.BDP($B101&amp;" Corp",BE$1)))</f>
        <v>#NAME?</v>
      </c>
      <c r="BF101" s="124" t="e">
        <f ca="1">IF(tbl_coded[[#This Row],[ISIN]]="","",IF(OR(_xll.BDP($B101&amp;" Corp",BF$1)="#N/A Field Not Applicable"),"--",_xll.BDP($B101&amp;" Corp",BF$1)))</f>
        <v>#NAME?</v>
      </c>
      <c r="BG101" s="124" t="e">
        <f ca="1">IF(tbl_coded[[#This Row],[ISIN]]="","",IF(OR(_xll.BDP($B101&amp;" Corp",BG$1)="#N/A Field Not Applicable"),"--",IF(_xll.BDP($B101&amp;" Corp",BG$1)="#N/A N/A","N",_xll.BDP($B101&amp;" Corp",BG$1))))</f>
        <v>#NAME?</v>
      </c>
      <c r="BH101" s="124" t="e">
        <f ca="1">IF(tbl_coded[[#This Row],[ISIN]]="","",IF(OR(_xll.BDP($B101&amp;" Corp",BH$1)="#N/A N/A"),"",_xll.BDP($B101&amp;" Corp",BH$1)))</f>
        <v>#NAME?</v>
      </c>
      <c r="BI101" s="124" t="e">
        <f ca="1">IF(tbl_coded[[#This Row],[ISIN]]="","",IF(OR(tbl_coded[[#This Row],[Parent company tiker]]=""),"",IF(_xll.BDP(tbl_coded[[#This Row],[Parent company tiker]]&amp;" Equity",BI$1)="#N/A N/A","--",_xll.BDP(tbl_coded[[#This Row],[Parent company tiker]]&amp;" Equity",BI$1))))</f>
        <v>#NAME?</v>
      </c>
      <c r="BJ101" s="124" t="e">
        <f ca="1">IF(tbl_coded[[#This Row],[ISIN]]="","",IF(OR(tbl_coded[[#This Row],[Parent company tiker]]=""),"",IF(_xll.BDP(tbl_coded[[#This Row],[Parent company tiker]]&amp;" Equity",BJ$1)="#N/A N/A","--",_xll.BDP(tbl_coded[[#This Row],[Parent company tiker]]&amp;" Equity",BJ$1))))</f>
        <v>#NAME?</v>
      </c>
      <c r="BK101" s="124" t="e">
        <f ca="1">IF(tbl_coded[[#This Row],[ISIN]]="","",IF(OR(tbl_coded[[#This Row],[Parent company tiker]]=""),"",IF(_xll.BDP(tbl_coded[[#This Row],[Parent company tiker]]&amp;" Equity",BK$1)="#N/A N/A","--",_xll.BDP(tbl_coded[[#This Row],[Parent company tiker]]&amp;" Equity",BK$1))))</f>
        <v>#NAME?</v>
      </c>
      <c r="BL101" s="124" t="e">
        <f ca="1">IF(tbl_coded[[#This Row],[ISIN]]="","",IF(OR(tbl_coded[[#This Row],[Parent company tiker]]=""),"",IF(_xll.BDP(tbl_coded[[#This Row],[Parent company tiker]]&amp;" Equity",BL$1)="#N/A N/A","--",_xll.BDP(tbl_coded[[#This Row],[Parent company tiker]]&amp;" Equity",BL$1))))</f>
        <v>#NAME?</v>
      </c>
      <c r="BM10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1" s="124" t="e">
        <f ca="1">IF(tbl_coded[[#This Row],[Column9]]&lt;&gt;"--",tbl_coded[[#This Row],[G''tor rating]],IF(tbl_coded[[#This Row],[KPW Name]]&lt;&gt;"",tbl_coded[[#This Row],[KPW Rating]],IF(tbl_coded[[#This Row],[Parent company tiker]]&lt;&gt;"",tbl_coded[[#This Row],[parent评级]],tbl_coded[[#This Row],[Issuer rating]])))</f>
        <v>#NAME?</v>
      </c>
      <c r="BO101" s="159" t="str">
        <f ca="1">IFERROR(IF(tbl_coded[[#This Row],[GREEN]]="Y","GREEN",IF(tbl_coded[[#This Row],[SUSTAINABLE]]="Y","SUSTAINABLE",IF(tbl_coded[[#This Row],[SOCIAL]]="Y","SOCIAL",IF(tbl_coded[[#This Row],[Sustainable linked]]="Y","SUSTAINABLE LINKED"," ")))),"")</f>
        <v/>
      </c>
    </row>
    <row r="102" spans="1:67" ht="15" customHeight="1">
      <c r="A102" s="119">
        <v>100</v>
      </c>
      <c r="B102" s="120" t="str">
        <f>IF(美元债一级!$C$4:$C$1048576&lt;&gt;"",美元债一级!C103,"")</f>
        <v>HK0000939667</v>
      </c>
      <c r="C102" s="124" t="e">
        <f ca="1">IF(tbl_coded[[#This Row],[ISIN]]="","",IF(tbl_coded[[#This Row],[Index]]&gt;$A$1,"",IF(_xll.BDP($B102&amp;" Corp",C$1)="#N/A N/A","",_xll.BDP($B102&amp;" Corp",C$1))))</f>
        <v>#NAME?</v>
      </c>
      <c r="D102" s="124" t="e">
        <f ca="1">IF(tbl_coded[[#This Row],[ISIN]]="","",IF(_xll.BDP($B102&amp;" Corp",D$1)="#N/A N/A","",_xll.BDP($B102&amp;" Corp",D$1)))</f>
        <v>#NAME?</v>
      </c>
      <c r="E102" s="124" t="e">
        <f ca="1">IF(tbl_coded[[#This Row],[ISIN]]="","",IF(_xll.BDP($B102&amp;" Corp",E$1)="#N/A N/A","--",_xll.BDP($B102&amp;" Corp",E$1)))</f>
        <v>#NAME?</v>
      </c>
      <c r="F102" s="124" t="e">
        <f ca="1">IF(tbl_coded[[#This Row],[ISIN]]="","",IF(_xll.BDS($B102&amp;" Corp",F$1)="#N/A Field Not Applicable","",_xll.BDS($B102&amp;" Corp",F$1)))</f>
        <v>#NAME?</v>
      </c>
      <c r="G102" s="124" t="e">
        <f ca="1">IF(tbl_coded[[#This Row],[ISIN]]="","",IF(_xll.BDP($F102&amp;" CompanyID",G$1)="#N/A Invalid Security","",_xll.BDP($F102&amp;" CompanyID",G$1)))</f>
        <v>#NAME?</v>
      </c>
      <c r="H102" s="124" t="e">
        <f ca="1">IF(tbl_coded[[#This Row],[ISIN]]="","",IF(_xll.BDP($B102&amp;" Corp",H$1)="#N/A N/A","--",_xll.BDP($B102&amp;" Corp",H$1)))</f>
        <v>#NAME?</v>
      </c>
      <c r="I102" s="124" t="e">
        <f ca="1">IF(tbl_coded[[#This Row],[ISIN]]="","",IF(_xll.BDP($B102&amp;" Corp",I$1)="#N/A N/A","--",_xll.BDP($B102&amp;" Corp",I$1)))</f>
        <v>#NAME?</v>
      </c>
      <c r="J102" s="124" t="e">
        <f ca="1">IF(tbl_coded[[#This Row],[ISIN]]="","",IF(_xll.BDP($B102&amp;" Corp",J$1)="#N/A N/A","--",_xll.BDP($B102&amp;" Corp",J$1)))</f>
        <v>#NAME?</v>
      </c>
      <c r="K102" s="124" t="e">
        <f ca="1">IF(tbl_coded[[#This Row],[ISIN]]="","",IF(_xll.BDP($B102&amp;" Corp",K$1)="#N/A N/A","--",_xll.BDP($B102&amp;" Corp",K$1)))</f>
        <v>#NAME?</v>
      </c>
      <c r="L102" s="124" t="e">
        <f ca="1">IF(tbl_coded[[#This Row],[ISIN]]="","",IF(_xll.BDP($B102&amp;" Corp",L$1)="#N/A N/A","--",_xll.BDP($B102&amp;" Corp",L$1)))</f>
        <v>#NAME?</v>
      </c>
      <c r="M102" s="124" t="e">
        <f ca="1">IF(tbl_coded[[#This Row],[ISIN]]="","",IF(_xll.BDP($B102&amp;" Corp",M$1)="#N/A N/A","--",_xll.BDP($B102&amp;" Corp",M$1)))</f>
        <v>#NAME?</v>
      </c>
      <c r="N102" s="124" t="e">
        <f ca="1">IF(tbl_coded[[#This Row],[ISIN]]="","",IF(_xll.BDP($B102&amp;" Corp",N$1)="#N/A N/A","--",_xll.BDP($B102&amp;" Corp",N$1)))</f>
        <v>#NAME?</v>
      </c>
      <c r="O102" s="124" t="e">
        <f ca="1">IF(tbl_coded[[#This Row],[ISIN]]="","",IF(_xll.BDP($B102&amp;" Corp",O$1)="#N/A N/A","--",_xll.BDP($B102&amp;" Corp",O$1)))</f>
        <v>#NAME?</v>
      </c>
      <c r="P102" s="124" t="e">
        <f ca="1">IF(tbl_coded[[#This Row],[ISIN]]="","",IF(_xll.BDP($B102&amp;" Corp",P$1)="#N/A N/A","--",_xll.BDP($B102&amp;" Corp",P$1)))</f>
        <v>#NAME?</v>
      </c>
      <c r="Q10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2" s="124" t="e">
        <f ca="1">IF(tbl_coded[[#This Row],[ISIN]]="","",IF(OR(_xll.BDP($B102&amp;" Corp",R$1)="#N/A N/A",_xll.BDP($B102&amp;" Corp",R$1)="#N/A Invalid Security",_xll.BDP($B102&amp;" Corp",R$1)="#N/A Field Not Applicable"),"--",_xll.BDP($B102&amp;" Corp",R$1)))</f>
        <v>#NAME?</v>
      </c>
      <c r="S102" s="124" t="e">
        <f ca="1">IF(tbl_coded[[#This Row],[ISIN]]="","",IF(OR(_xll.BDP($R102&amp;" Equity",S$1)="#N/A N/A",_xll.BDP($R102&amp;" Equity",S$1)="#N/A Invalid Security"),"--",_xll.BDP($R102&amp;" Equity",S$1)))</f>
        <v>#NAME?</v>
      </c>
      <c r="T102" s="124" t="e">
        <f ca="1">IF(tbl_coded[[#This Row],[ISIN]]="","",IF(OR(_xll.BDP($R102&amp;" Equity",T$1)="#N/A N/A",_xll.BDP($R102&amp;" Equity",T$1)="#N/A Invalid Security"),"--",_xll.BDP($R102&amp;" Equity",T$1)))</f>
        <v>#NAME?</v>
      </c>
      <c r="U102" s="124" t="e">
        <f ca="1">IF(tbl_coded[[#This Row],[ISIN]]="","",IF(OR(_xll.BDP($R102&amp;" Equity",U$1)="#N/A N/A",_xll.BDP($R102&amp;" Equity",U$1)="#N/A Invalid Security"),"--",_xll.BDP($R102&amp;" Equity",U$1)))</f>
        <v>#NAME?</v>
      </c>
      <c r="V102" s="124" t="e">
        <f ca="1">IF(tbl_coded[[#This Row],[ISIN]]="","",IF(OR(_xll.BDP($R102&amp;" Equity",V$1)="#N/A N/A",_xll.BDP($R102&amp;" Equity",V$1)="#N/A Invalid Security"),"--",_xll.BDP($R102&amp;" Equity",V$1)))</f>
        <v>#NAME?</v>
      </c>
      <c r="W102" s="124" t="e">
        <f ca="1">IF(tbl_coded[[#This Row],[ISIN]]="","",IF(OR(_xll.BDP($R102&amp;" Equity",W$1)="#N/A N/A",_xll.BDP($R102&amp;" Equity",W$1)="#N/A Invalid Security"),"--",_xll.BDP($R102&amp;" Equity",W$1)))</f>
        <v>#NAME?</v>
      </c>
      <c r="X102" s="124" t="e">
        <f ca="1">IF(tbl_coded[[#This Row],[ISIN]]="","",IF(OR(_xll.BDP($R102&amp;" Equity",X$1)="#N/A N/A",_xll.BDP($R102&amp;" Equity",X$1)="#N/A Invalid Security"),"--",_xll.BDP($R102&amp;" Equity",X$1)))</f>
        <v>#NAME?</v>
      </c>
      <c r="Y10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2" s="124" t="str">
        <f ca="1">IF(tbl_coded[[#This Row],[ISIN]]="","",IF(ISNUMBER(_xll.BDP(B102&amp;" Corp",Z$1)),_xll.BDP(B102&amp;" Corp",Z$1),""))</f>
        <v/>
      </c>
      <c r="AA102" s="124" t="str">
        <f ca="1">IF(tbl_coded[[#This Row],[ISIN]]="","",IF(ISNUMBER(_xll.BDP(B102&amp;" Corp",AA$1)),_xll.BDP(B102&amp;" Corp",AA$1),""))</f>
        <v/>
      </c>
      <c r="AB102" s="124" t="str">
        <f ca="1">IF(tbl_coded[[#This Row],[ISIN]]="","",IF(ISNUMBER(_xll.BDP(B102&amp;" Corp",AB$1)),_xll.BDP(B102&amp;" Corp",AB$1),""))</f>
        <v/>
      </c>
      <c r="AC102" s="124" t="str">
        <f ca="1">IF(tbl_coded[[#This Row],[ISIN]]="","",IF(ISNUMBER(_xll.BDP(B102&amp;" Corp",AC$1)),_xll.BDP(B102&amp;" Corp",AC$1),""))</f>
        <v/>
      </c>
      <c r="AD102" s="124" t="e">
        <f ca="1">IF(tbl_coded[[#This Row],[ISIN]]="","",IF((_xll.BDP(B102&amp;" Corp",AD$1))="#N/A Field Not Applicable","",_xll.BDP(B102&amp;" Corp",AD$1)))</f>
        <v>#NAME?</v>
      </c>
      <c r="AE102" s="124" t="e">
        <f ca="1">IF(tbl_coded[[#This Row],[ISIN]]="","",IF((_xll.BDP(B102&amp;" Corp",AE$1))="#N/A N/A","--",_xll.BDP(B102&amp;" Corp",AE$1)))</f>
        <v>#NAME?</v>
      </c>
      <c r="AF102" s="124" t="e">
        <f ca="1">IF(tbl_coded[[#This Row],[ISIN]]="","",IF(IFERROR(MATCH(H102,rtg_num[Moody''s],0)&gt;10,0),"HY",IF(IFERROR(MATCH(I102,rtg_num[S&amp;P],0)&gt;10,0),"HY",IF(IFERROR(MATCH(J102,rtg_num[Fitch],0)&gt;10,0),"HY",IF(H102&amp;I102&amp;J102="------","NR",IF(IFERROR(FIND("#N/A",Coded!H102),0)&amp;IFERROR(FIND("#N/A",Coded!H102),0)&amp;IFERROR(FIND("#N/A",Coded!H102),0)&lt;&gt;"000",IF(INDEX(美元债一级!$O:$O,MATCH(tbl_coded[[#This Row],[ISIN]],美元债一级!$I:$I,0))="--/--/--","NR","IG"),"IG"))))))</f>
        <v>#NAME?</v>
      </c>
      <c r="AG10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2" s="125" t="e">
        <f ca="1">IF(tbl_coded[[#This Row],[ISIN]]="","",IF(_xll.BDP($B102&amp;" Corp",AI$1)="#N/A N/A","--",_xll.BDP($B102&amp;" Corp",AI$1)))</f>
        <v>#NAME?</v>
      </c>
      <c r="AJ102" s="122" t="e">
        <f ca="1">IF(tbl_coded[[#This Row],[ISIN]]="","",IF(OR(_xll.BDP(_xll.BDP(tbl_coded[[#This Row],[ISIN]]&amp;" Corp", "ISSUER_EQUITY_TICKER")&amp;" Equity",AJ$1)="#N/A N/A"),"--",_xll.BDP(_xll.BDP(tbl_coded[[#This Row],[ISIN]]&amp;" Corp", "ISSUER_EQUITY_TICKER")&amp;" Equity",AJ$1)))</f>
        <v>#NAME?</v>
      </c>
      <c r="AK10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24" t="e">
        <f ca="1">IF(tbl_coded[[#This Row],[ISIN]]="","",IF(OR(_xll.BDP(_xll.BDP(tbl_coded[[#This Row],[ISIN]]&amp;" Corp", "ISSUER_EQUITY_TICKER")&amp;" Equity",AL$1)="#N/A N/A"),"--",_xll.BDP(_xll.BDP(tbl_coded[[#This Row],[ISIN]]&amp;" Corp", "ISSUER_EQUITY_TICKER")&amp;" Equity",AL$1)))</f>
        <v>#NAME?</v>
      </c>
      <c r="AM102" s="124" t="e">
        <f ca="1">IF(tbl_coded[[#This Row],[ISIN]]="","",IF(_xll.BDS($B102&amp;" Corp",AM$1)="#N/A Field Not Applicable","",_xll.BDS($B102&amp;" Corp",AM$1)))</f>
        <v>#NAME?</v>
      </c>
      <c r="AN102" s="124" t="e">
        <f ca="1">IF(tbl_coded[[#This Row],[ISIN]]="","",IF(_xll.BDP(tbl_coded[[#This Row],[KPW Provider BBID]]&amp;" CompanyID","NAME")="#N/A Invalid Security","",_xll.BDP(tbl_coded[[#This Row],[KPW Provider BBID]]&amp;" CompanyID","NAME")))</f>
        <v>#NAME?</v>
      </c>
      <c r="AO102" s="124" t="e">
        <f ca="1">IF(tbl_coded[[#This Row],[ISIN]]="","",IF(_xll.BDP(tbl_coded[[#This Row],[KPW Provider BBID]]&amp;" CompanyID",$AO$1)="#N/A Invalid Security","--",IF(_xll.BDP(tbl_coded[[#This Row],[KPW Provider BBID]]&amp;" CompanyID",$AO$1)="#N/A N/A","--",_xll.BDP(tbl_coded[[#This Row],[KPW Provider BBID]]&amp;" CompanyID",$AO$1))))</f>
        <v>#NAME?</v>
      </c>
      <c r="AP102" s="124" t="e">
        <f ca="1">IF(tbl_coded[[#This Row],[ISIN]]="","",IF(_xll.BDP(tbl_coded[[#This Row],[KPW Provider BBID]]&amp;" CompanyID",$AP$1)="#N/A Invalid Security","--",IF(_xll.BDP(tbl_coded[[#This Row],[KPW Provider BBID]]&amp;" CompanyID",$AP$1)="#N/A N/A","--",_xll.BDP(tbl_coded[[#This Row],[KPW Provider BBID]]&amp;" CompanyID",$AP$1))))</f>
        <v>#NAME?</v>
      </c>
      <c r="AQ102" s="124" t="e">
        <f ca="1">IF(tbl_coded[[#This Row],[ISIN]]="","",IF(_xll.BDP(tbl_coded[[#This Row],[KPW Provider BBID]]&amp;" CompanyID",$AQ$1)="#N/A Invalid Security","--",IF(_xll.BDP(tbl_coded[[#This Row],[KPW Provider BBID]]&amp;" CompanyID",$AQ$1)="#N/A N/A","--",_xll.BDP(tbl_coded[[#This Row],[KPW Provider BBID]]&amp;" CompanyID",$AQ$1))))</f>
        <v>#NAME?</v>
      </c>
      <c r="AR102" s="124" t="e">
        <f ca="1">IF(tbl_coded[[#This Row],[ISIN]]="","",tbl_coded[[#This Row],[穆迪KPW评级]]&amp;"/"&amp;tbl_coded[[#This Row],[SPKPW评级]]&amp;"/"&amp;tbl_coded[[#This Row],[FITCHKPW评级]])</f>
        <v>#NAME?</v>
      </c>
      <c r="AS102" s="124" t="e">
        <f ca="1">IF(tbl_coded[[#This Row],[ISIN]]="","",IF(OR(_xll.BDP($B102&amp;" Corp",AS$1)="#N/A N/A"),"--",_xll.BDP($B102&amp;" Corp",AS$1)))</f>
        <v>#NAME?</v>
      </c>
      <c r="AT102" s="124" t="e">
        <f ca="1">IF(tbl_coded[[#This Row],[ISIN]]="","",IF(_xll.BDS($B102&amp;" Corp",AT$1)="#N/A Field Not Applicable","",_xll.BDS($B102&amp;" Corp",AT$1)))</f>
        <v>#NAME?</v>
      </c>
      <c r="AU102" s="124" t="e">
        <f ca="1">IF(tbl_coded[[#This Row],[SBLC Provider BBID]]="","",_xll.BDP(tbl_coded[[#This Row],[SBLC Provider BBID]]&amp;" CompanyID","NAME"))</f>
        <v>#NAME?</v>
      </c>
      <c r="AV102" s="124" t="e">
        <f ca="1">IF(tbl_coded[[#This Row],[ISIN]]="","",IF(OR(_xll.BDP($B102&amp;" Corp",AV$1)="#N/A N/A"),"--",TEXT(_xll.BDP($B102&amp;" Corp",AV$1),"yyyy/mm/dd")))</f>
        <v>#NAME?</v>
      </c>
      <c r="AW102" s="124" t="e">
        <f ca="1">IF(tbl_coded[[#This Row],[ISIN]]="","",IF(OR(_xll.BDP($B102&amp;" Corp",AW$1)="#N/A N/A"),"--",TEXT(_xll.BDP($B102&amp;" Corp",AW$1),"yyyy/mm/dd")))</f>
        <v>#NAME?</v>
      </c>
      <c r="AX102" s="124" t="e">
        <f ca="1">IF(tbl_coded[[#This Row],[ISIN]]="","",IF(OR(_xll.BDP($B102&amp;" Corp",AX$1)="#N/A N/A"),"--",TEXT(_xll.BDP($B102&amp;" Corp",AX$1),"yyyy/mm/dd")))</f>
        <v>#NAME?</v>
      </c>
      <c r="AY102" s="124" t="e">
        <f ca="1">IF(tbl_coded[[#This Row],[ISIN]]="","",IF(OR(_xll.BDP($B102&amp;" Corp",AY$1)="#N/A Field Not Applicable"),"--",TEXT(_xll.BDP($B102&amp;" Corp",AY$1),"yyyy/mm/dd")))</f>
        <v>#NAME?</v>
      </c>
      <c r="AZ102" s="124" t="e">
        <f ca="1">IF(tbl_coded[[#This Row],[ISIN]]="","",IF(OR(_xll.BDP($B102&amp;" Corp",AZ$1)="#N/A N/A"),"--",_xll.BDP($B102&amp;" Corp",AZ$1)))</f>
        <v>#NAME?</v>
      </c>
      <c r="BA102" s="124" t="e">
        <f ca="1">IF(tbl_coded[[#This Row],[ISIN]]="","",IF(OR(_xll.BDP($B102&amp;" Corp",BA$1)="#N/A N/A"),"--",_xll.BDP($B102&amp;" Corp",BA$1)))</f>
        <v>#NAME?</v>
      </c>
      <c r="BB102" s="124" t="e">
        <f ca="1">IF(tbl_coded[[#This Row],[ISIN]]="","",IF(OR(_xll.BDP($B102&amp;" Corp",BB$1)="#N/A N/A"),"--",_xll.BDP($B102&amp;" Corp",BB$1)))</f>
        <v>#NAME?</v>
      </c>
      <c r="BC102" s="124" t="e">
        <f ca="1">IF(tbl_coded[[#This Row],[ISIN]]="","",IF(OR(_xll.BDP($B102&amp;" Corp",BC$1)="#N/A Field Not Applicable"),"--",_xll.BDP($B102&amp;" Corp",BC$1)))</f>
        <v>#NAME?</v>
      </c>
      <c r="BD102" s="124" t="e">
        <f ca="1">IF(tbl_coded[[#This Row],[ISIN]]="","",IF(OR(_xll.BDP($B102&amp;" Corp",BD$1)="#N/A Field Not Applicable"),"--",_xll.BDP($B102&amp;" Corp",BD$1)))</f>
        <v>#NAME?</v>
      </c>
      <c r="BE102" s="124" t="e">
        <f ca="1">IF(tbl_coded[[#This Row],[ISIN]]="","",IF(OR(_xll.BDP($B102&amp;" Corp",BE$1)="#N/A Field Not Applicable"),"--",_xll.BDP($B102&amp;" Corp",BE$1)))</f>
        <v>#NAME?</v>
      </c>
      <c r="BF102" s="124" t="e">
        <f ca="1">IF(tbl_coded[[#This Row],[ISIN]]="","",IF(OR(_xll.BDP($B102&amp;" Corp",BF$1)="#N/A Field Not Applicable"),"--",_xll.BDP($B102&amp;" Corp",BF$1)))</f>
        <v>#NAME?</v>
      </c>
      <c r="BG102" s="124" t="e">
        <f ca="1">IF(tbl_coded[[#This Row],[ISIN]]="","",IF(OR(_xll.BDP($B102&amp;" Corp",BG$1)="#N/A Field Not Applicable"),"--",IF(_xll.BDP($B102&amp;" Corp",BG$1)="#N/A N/A","N",_xll.BDP($B102&amp;" Corp",BG$1))))</f>
        <v>#NAME?</v>
      </c>
      <c r="BH102" s="124" t="e">
        <f ca="1">IF(tbl_coded[[#This Row],[ISIN]]="","",IF(OR(_xll.BDP($B102&amp;" Corp",BH$1)="#N/A N/A"),"",_xll.BDP($B102&amp;" Corp",BH$1)))</f>
        <v>#NAME?</v>
      </c>
      <c r="BI102" s="124" t="e">
        <f ca="1">IF(tbl_coded[[#This Row],[ISIN]]="","",IF(OR(tbl_coded[[#This Row],[Parent company tiker]]=""),"",IF(_xll.BDP(tbl_coded[[#This Row],[Parent company tiker]]&amp;" Equity",BI$1)="#N/A N/A","--",_xll.BDP(tbl_coded[[#This Row],[Parent company tiker]]&amp;" Equity",BI$1))))</f>
        <v>#NAME?</v>
      </c>
      <c r="BJ102" s="124" t="e">
        <f ca="1">IF(tbl_coded[[#This Row],[ISIN]]="","",IF(OR(tbl_coded[[#This Row],[Parent company tiker]]=""),"",IF(_xll.BDP(tbl_coded[[#This Row],[Parent company tiker]]&amp;" Equity",BJ$1)="#N/A N/A","--",_xll.BDP(tbl_coded[[#This Row],[Parent company tiker]]&amp;" Equity",BJ$1))))</f>
        <v>#NAME?</v>
      </c>
      <c r="BK102" s="124" t="e">
        <f ca="1">IF(tbl_coded[[#This Row],[ISIN]]="","",IF(OR(tbl_coded[[#This Row],[Parent company tiker]]=""),"",IF(_xll.BDP(tbl_coded[[#This Row],[Parent company tiker]]&amp;" Equity",BK$1)="#N/A N/A","--",_xll.BDP(tbl_coded[[#This Row],[Parent company tiker]]&amp;" Equity",BK$1))))</f>
        <v>#NAME?</v>
      </c>
      <c r="BL102" s="124" t="e">
        <f ca="1">IF(tbl_coded[[#This Row],[ISIN]]="","",IF(OR(tbl_coded[[#This Row],[Parent company tiker]]=""),"",IF(_xll.BDP(tbl_coded[[#This Row],[Parent company tiker]]&amp;" Equity",BL$1)="#N/A N/A","--",_xll.BDP(tbl_coded[[#This Row],[Parent company tiker]]&amp;" Equity",BL$1))))</f>
        <v>#NAME?</v>
      </c>
      <c r="BM10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2" s="124" t="e">
        <f ca="1">IF(tbl_coded[[#This Row],[Column9]]&lt;&gt;"--",tbl_coded[[#This Row],[G''tor rating]],IF(tbl_coded[[#This Row],[KPW Name]]&lt;&gt;"",tbl_coded[[#This Row],[KPW Rating]],IF(tbl_coded[[#This Row],[Parent company tiker]]&lt;&gt;"",tbl_coded[[#This Row],[parent评级]],tbl_coded[[#This Row],[Issuer rating]])))</f>
        <v>#NAME?</v>
      </c>
      <c r="BO102" s="159" t="str">
        <f ca="1">IFERROR(IF(tbl_coded[[#This Row],[GREEN]]="Y","GREEN",IF(tbl_coded[[#This Row],[SUSTAINABLE]]="Y","SUSTAINABLE",IF(tbl_coded[[#This Row],[SOCIAL]]="Y","SOCIAL",IF(tbl_coded[[#This Row],[Sustainable linked]]="Y","SUSTAINABLE LINKED"," ")))),"")</f>
        <v/>
      </c>
    </row>
    <row r="103" spans="1:67" ht="15" customHeight="1">
      <c r="A103" s="119">
        <v>101</v>
      </c>
      <c r="B103" s="120" t="str">
        <f>IF(美元债一级!$C$4:$C$1048576&lt;&gt;"",美元债一级!C104,"")</f>
        <v>XS2651943032</v>
      </c>
      <c r="C103" s="124" t="e">
        <f ca="1">IF(tbl_coded[[#This Row],[ISIN]]="","",IF(tbl_coded[[#This Row],[Index]]&gt;$A$1,"",IF(_xll.BDP($B103&amp;" Corp",C$1)="#N/A N/A","",_xll.BDP($B103&amp;" Corp",C$1))))</f>
        <v>#NAME?</v>
      </c>
      <c r="D103" s="124" t="e">
        <f ca="1">IF(tbl_coded[[#This Row],[ISIN]]="","",IF(_xll.BDP($B103&amp;" Corp",D$1)="#N/A N/A","",_xll.BDP($B103&amp;" Corp",D$1)))</f>
        <v>#NAME?</v>
      </c>
      <c r="E103" s="124" t="e">
        <f ca="1">IF(tbl_coded[[#This Row],[ISIN]]="","",IF(_xll.BDP($B103&amp;" Corp",E$1)="#N/A N/A","--",_xll.BDP($B103&amp;" Corp",E$1)))</f>
        <v>#NAME?</v>
      </c>
      <c r="F103" s="124" t="e">
        <f ca="1">IF(tbl_coded[[#This Row],[ISIN]]="","",IF(_xll.BDS($B103&amp;" Corp",F$1)="#N/A Field Not Applicable","",_xll.BDS($B103&amp;" Corp",F$1)))</f>
        <v>#NAME?</v>
      </c>
      <c r="G103" s="124" t="e">
        <f ca="1">IF(tbl_coded[[#This Row],[ISIN]]="","",IF(_xll.BDP($F103&amp;" CompanyID",G$1)="#N/A Invalid Security","",_xll.BDP($F103&amp;" CompanyID",G$1)))</f>
        <v>#NAME?</v>
      </c>
      <c r="H103" s="124" t="e">
        <f ca="1">IF(tbl_coded[[#This Row],[ISIN]]="","",IF(_xll.BDP($B103&amp;" Corp",H$1)="#N/A N/A","--",_xll.BDP($B103&amp;" Corp",H$1)))</f>
        <v>#NAME?</v>
      </c>
      <c r="I103" s="124" t="e">
        <f ca="1">IF(tbl_coded[[#This Row],[ISIN]]="","",IF(_xll.BDP($B103&amp;" Corp",I$1)="#N/A N/A","--",_xll.BDP($B103&amp;" Corp",I$1)))</f>
        <v>#NAME?</v>
      </c>
      <c r="J103" s="124" t="e">
        <f ca="1">IF(tbl_coded[[#This Row],[ISIN]]="","",IF(_xll.BDP($B103&amp;" Corp",J$1)="#N/A N/A","--",_xll.BDP($B103&amp;" Corp",J$1)))</f>
        <v>#NAME?</v>
      </c>
      <c r="K103" s="124" t="e">
        <f ca="1">IF(tbl_coded[[#This Row],[ISIN]]="","",IF(_xll.BDP($B103&amp;" Corp",K$1)="#N/A N/A","--",_xll.BDP($B103&amp;" Corp",K$1)))</f>
        <v>#NAME?</v>
      </c>
      <c r="L103" s="124" t="e">
        <f ca="1">IF(tbl_coded[[#This Row],[ISIN]]="","",IF(_xll.BDP($B103&amp;" Corp",L$1)="#N/A N/A","--",_xll.BDP($B103&amp;" Corp",L$1)))</f>
        <v>#NAME?</v>
      </c>
      <c r="M103" s="124" t="e">
        <f ca="1">IF(tbl_coded[[#This Row],[ISIN]]="","",IF(_xll.BDP($B103&amp;" Corp",M$1)="#N/A N/A","--",_xll.BDP($B103&amp;" Corp",M$1)))</f>
        <v>#NAME?</v>
      </c>
      <c r="N103" s="124" t="e">
        <f ca="1">IF(tbl_coded[[#This Row],[ISIN]]="","",IF(_xll.BDP($B103&amp;" Corp",N$1)="#N/A N/A","--",_xll.BDP($B103&amp;" Corp",N$1)))</f>
        <v>#NAME?</v>
      </c>
      <c r="O103" s="124" t="e">
        <f ca="1">IF(tbl_coded[[#This Row],[ISIN]]="","",IF(_xll.BDP($B103&amp;" Corp",O$1)="#N/A N/A","--",_xll.BDP($B103&amp;" Corp",O$1)))</f>
        <v>#NAME?</v>
      </c>
      <c r="P103" s="124" t="e">
        <f ca="1">IF(tbl_coded[[#This Row],[ISIN]]="","",IF(_xll.BDP($B103&amp;" Corp",P$1)="#N/A N/A","--",_xll.BDP($B103&amp;" Corp",P$1)))</f>
        <v>#NAME?</v>
      </c>
      <c r="Q10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3" s="124" t="e">
        <f ca="1">IF(tbl_coded[[#This Row],[ISIN]]="","",IF(OR(_xll.BDP($B103&amp;" Corp",R$1)="#N/A N/A",_xll.BDP($B103&amp;" Corp",R$1)="#N/A Invalid Security",_xll.BDP($B103&amp;" Corp",R$1)="#N/A Field Not Applicable"),"--",_xll.BDP($B103&amp;" Corp",R$1)))</f>
        <v>#NAME?</v>
      </c>
      <c r="S103" s="124" t="e">
        <f ca="1">IF(tbl_coded[[#This Row],[ISIN]]="","",IF(OR(_xll.BDP($R103&amp;" Equity",S$1)="#N/A N/A",_xll.BDP($R103&amp;" Equity",S$1)="#N/A Invalid Security"),"--",_xll.BDP($R103&amp;" Equity",S$1)))</f>
        <v>#NAME?</v>
      </c>
      <c r="T103" s="124" t="e">
        <f ca="1">IF(tbl_coded[[#This Row],[ISIN]]="","",IF(OR(_xll.BDP($R103&amp;" Equity",T$1)="#N/A N/A",_xll.BDP($R103&amp;" Equity",T$1)="#N/A Invalid Security"),"--",_xll.BDP($R103&amp;" Equity",T$1)))</f>
        <v>#NAME?</v>
      </c>
      <c r="U103" s="124" t="e">
        <f ca="1">IF(tbl_coded[[#This Row],[ISIN]]="","",IF(OR(_xll.BDP($R103&amp;" Equity",U$1)="#N/A N/A",_xll.BDP($R103&amp;" Equity",U$1)="#N/A Invalid Security"),"--",_xll.BDP($R103&amp;" Equity",U$1)))</f>
        <v>#NAME?</v>
      </c>
      <c r="V103" s="124" t="e">
        <f ca="1">IF(tbl_coded[[#This Row],[ISIN]]="","",IF(OR(_xll.BDP($R103&amp;" Equity",V$1)="#N/A N/A",_xll.BDP($R103&amp;" Equity",V$1)="#N/A Invalid Security"),"--",_xll.BDP($R103&amp;" Equity",V$1)))</f>
        <v>#NAME?</v>
      </c>
      <c r="W103" s="124" t="e">
        <f ca="1">IF(tbl_coded[[#This Row],[ISIN]]="","",IF(OR(_xll.BDP($R103&amp;" Equity",W$1)="#N/A N/A",_xll.BDP($R103&amp;" Equity",W$1)="#N/A Invalid Security"),"--",_xll.BDP($R103&amp;" Equity",W$1)))</f>
        <v>#NAME?</v>
      </c>
      <c r="X103" s="124" t="e">
        <f ca="1">IF(tbl_coded[[#This Row],[ISIN]]="","",IF(OR(_xll.BDP($R103&amp;" Equity",X$1)="#N/A N/A",_xll.BDP($R103&amp;" Equity",X$1)="#N/A Invalid Security"),"--",_xll.BDP($R103&amp;" Equity",X$1)))</f>
        <v>#NAME?</v>
      </c>
      <c r="Y10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3" s="124" t="str">
        <f ca="1">IF(tbl_coded[[#This Row],[ISIN]]="","",IF(ISNUMBER(_xll.BDP(B103&amp;" Corp",Z$1)),_xll.BDP(B103&amp;" Corp",Z$1),""))</f>
        <v/>
      </c>
      <c r="AA103" s="124" t="str">
        <f ca="1">IF(tbl_coded[[#This Row],[ISIN]]="","",IF(ISNUMBER(_xll.BDP(B103&amp;" Corp",AA$1)),_xll.BDP(B103&amp;" Corp",AA$1),""))</f>
        <v/>
      </c>
      <c r="AB103" s="124" t="str">
        <f ca="1">IF(tbl_coded[[#This Row],[ISIN]]="","",IF(ISNUMBER(_xll.BDP(B103&amp;" Corp",AB$1)),_xll.BDP(B103&amp;" Corp",AB$1),""))</f>
        <v/>
      </c>
      <c r="AC103" s="124" t="str">
        <f ca="1">IF(tbl_coded[[#This Row],[ISIN]]="","",IF(ISNUMBER(_xll.BDP(B103&amp;" Corp",AC$1)),_xll.BDP(B103&amp;" Corp",AC$1),""))</f>
        <v/>
      </c>
      <c r="AD103" s="124" t="e">
        <f ca="1">IF(tbl_coded[[#This Row],[ISIN]]="","",IF((_xll.BDP(B103&amp;" Corp",AD$1))="#N/A Field Not Applicable","",_xll.BDP(B103&amp;" Corp",AD$1)))</f>
        <v>#NAME?</v>
      </c>
      <c r="AE103" s="124" t="e">
        <f ca="1">IF(tbl_coded[[#This Row],[ISIN]]="","",IF((_xll.BDP(B103&amp;" Corp",AE$1))="#N/A N/A","--",_xll.BDP(B103&amp;" Corp",AE$1)))</f>
        <v>#NAME?</v>
      </c>
      <c r="AF103" s="124" t="e">
        <f ca="1">IF(tbl_coded[[#This Row],[ISIN]]="","",IF(IFERROR(MATCH(H103,rtg_num[Moody''s],0)&gt;10,0),"HY",IF(IFERROR(MATCH(I103,rtg_num[S&amp;P],0)&gt;10,0),"HY",IF(IFERROR(MATCH(J103,rtg_num[Fitch],0)&gt;10,0),"HY",IF(H103&amp;I103&amp;J103="------","NR",IF(IFERROR(FIND("#N/A",Coded!H103),0)&amp;IFERROR(FIND("#N/A",Coded!H103),0)&amp;IFERROR(FIND("#N/A",Coded!H103),0)&lt;&gt;"000",IF(INDEX(美元债一级!$O:$O,MATCH(tbl_coded[[#This Row],[ISIN]],美元债一级!$I:$I,0))="--/--/--","NR","IG"),"IG"))))))</f>
        <v>#NAME?</v>
      </c>
      <c r="AG10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3" s="125" t="e">
        <f ca="1">IF(tbl_coded[[#This Row],[ISIN]]="","",IF(_xll.BDP($B103&amp;" Corp",AI$1)="#N/A N/A","--",_xll.BDP($B103&amp;" Corp",AI$1)))</f>
        <v>#NAME?</v>
      </c>
      <c r="AJ103" s="122" t="e">
        <f ca="1">IF(tbl_coded[[#This Row],[ISIN]]="","",IF(OR(_xll.BDP(_xll.BDP(tbl_coded[[#This Row],[ISIN]]&amp;" Corp", "ISSUER_EQUITY_TICKER")&amp;" Equity",AJ$1)="#N/A N/A"),"--",_xll.BDP(_xll.BDP(tbl_coded[[#This Row],[ISIN]]&amp;" Corp", "ISSUER_EQUITY_TICKER")&amp;" Equity",AJ$1)))</f>
        <v>#NAME?</v>
      </c>
      <c r="AK10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24" t="e">
        <f ca="1">IF(tbl_coded[[#This Row],[ISIN]]="","",IF(OR(_xll.BDP(_xll.BDP(tbl_coded[[#This Row],[ISIN]]&amp;" Corp", "ISSUER_EQUITY_TICKER")&amp;" Equity",AL$1)="#N/A N/A"),"--",_xll.BDP(_xll.BDP(tbl_coded[[#This Row],[ISIN]]&amp;" Corp", "ISSUER_EQUITY_TICKER")&amp;" Equity",AL$1)))</f>
        <v>#NAME?</v>
      </c>
      <c r="AM103" s="124" t="e">
        <f ca="1">IF(tbl_coded[[#This Row],[ISIN]]="","",IF(_xll.BDS($B103&amp;" Corp",AM$1)="#N/A Field Not Applicable","",_xll.BDS($B103&amp;" Corp",AM$1)))</f>
        <v>#NAME?</v>
      </c>
      <c r="AN103" s="124" t="e">
        <f ca="1">IF(tbl_coded[[#This Row],[ISIN]]="","",IF(_xll.BDP(tbl_coded[[#This Row],[KPW Provider BBID]]&amp;" CompanyID","NAME")="#N/A Invalid Security","",_xll.BDP(tbl_coded[[#This Row],[KPW Provider BBID]]&amp;" CompanyID","NAME")))</f>
        <v>#NAME?</v>
      </c>
      <c r="AO103" s="124" t="e">
        <f ca="1">IF(tbl_coded[[#This Row],[ISIN]]="","",IF(_xll.BDP(tbl_coded[[#This Row],[KPW Provider BBID]]&amp;" CompanyID",$AO$1)="#N/A Invalid Security","--",IF(_xll.BDP(tbl_coded[[#This Row],[KPW Provider BBID]]&amp;" CompanyID",$AO$1)="#N/A N/A","--",_xll.BDP(tbl_coded[[#This Row],[KPW Provider BBID]]&amp;" CompanyID",$AO$1))))</f>
        <v>#NAME?</v>
      </c>
      <c r="AP103" s="124" t="e">
        <f ca="1">IF(tbl_coded[[#This Row],[ISIN]]="","",IF(_xll.BDP(tbl_coded[[#This Row],[KPW Provider BBID]]&amp;" CompanyID",$AP$1)="#N/A Invalid Security","--",IF(_xll.BDP(tbl_coded[[#This Row],[KPW Provider BBID]]&amp;" CompanyID",$AP$1)="#N/A N/A","--",_xll.BDP(tbl_coded[[#This Row],[KPW Provider BBID]]&amp;" CompanyID",$AP$1))))</f>
        <v>#NAME?</v>
      </c>
      <c r="AQ103" s="124" t="e">
        <f ca="1">IF(tbl_coded[[#This Row],[ISIN]]="","",IF(_xll.BDP(tbl_coded[[#This Row],[KPW Provider BBID]]&amp;" CompanyID",$AQ$1)="#N/A Invalid Security","--",IF(_xll.BDP(tbl_coded[[#This Row],[KPW Provider BBID]]&amp;" CompanyID",$AQ$1)="#N/A N/A","--",_xll.BDP(tbl_coded[[#This Row],[KPW Provider BBID]]&amp;" CompanyID",$AQ$1))))</f>
        <v>#NAME?</v>
      </c>
      <c r="AR103" s="124" t="e">
        <f ca="1">IF(tbl_coded[[#This Row],[ISIN]]="","",tbl_coded[[#This Row],[穆迪KPW评级]]&amp;"/"&amp;tbl_coded[[#This Row],[SPKPW评级]]&amp;"/"&amp;tbl_coded[[#This Row],[FITCHKPW评级]])</f>
        <v>#NAME?</v>
      </c>
      <c r="AS103" s="124" t="e">
        <f ca="1">IF(tbl_coded[[#This Row],[ISIN]]="","",IF(OR(_xll.BDP($B103&amp;" Corp",AS$1)="#N/A N/A"),"--",_xll.BDP($B103&amp;" Corp",AS$1)))</f>
        <v>#NAME?</v>
      </c>
      <c r="AT103" s="124" t="e">
        <f ca="1">IF(tbl_coded[[#This Row],[ISIN]]="","",IF(_xll.BDS($B103&amp;" Corp",AT$1)="#N/A Field Not Applicable","",_xll.BDS($B103&amp;" Corp",AT$1)))</f>
        <v>#NAME?</v>
      </c>
      <c r="AU103" s="124" t="e">
        <f ca="1">IF(tbl_coded[[#This Row],[SBLC Provider BBID]]="","",_xll.BDP(tbl_coded[[#This Row],[SBLC Provider BBID]]&amp;" CompanyID","NAME"))</f>
        <v>#NAME?</v>
      </c>
      <c r="AV103" s="124" t="e">
        <f ca="1">IF(tbl_coded[[#This Row],[ISIN]]="","",IF(OR(_xll.BDP($B103&amp;" Corp",AV$1)="#N/A N/A"),"--",TEXT(_xll.BDP($B103&amp;" Corp",AV$1),"yyyy/mm/dd")))</f>
        <v>#NAME?</v>
      </c>
      <c r="AW103" s="124" t="e">
        <f ca="1">IF(tbl_coded[[#This Row],[ISIN]]="","",IF(OR(_xll.BDP($B103&amp;" Corp",AW$1)="#N/A N/A"),"--",TEXT(_xll.BDP($B103&amp;" Corp",AW$1),"yyyy/mm/dd")))</f>
        <v>#NAME?</v>
      </c>
      <c r="AX103" s="124" t="e">
        <f ca="1">IF(tbl_coded[[#This Row],[ISIN]]="","",IF(OR(_xll.BDP($B103&amp;" Corp",AX$1)="#N/A N/A"),"--",TEXT(_xll.BDP($B103&amp;" Corp",AX$1),"yyyy/mm/dd")))</f>
        <v>#NAME?</v>
      </c>
      <c r="AY103" s="124" t="e">
        <f ca="1">IF(tbl_coded[[#This Row],[ISIN]]="","",IF(OR(_xll.BDP($B103&amp;" Corp",AY$1)="#N/A Field Not Applicable"),"--",TEXT(_xll.BDP($B103&amp;" Corp",AY$1),"yyyy/mm/dd")))</f>
        <v>#NAME?</v>
      </c>
      <c r="AZ103" s="124" t="e">
        <f ca="1">IF(tbl_coded[[#This Row],[ISIN]]="","",IF(OR(_xll.BDP($B103&amp;" Corp",AZ$1)="#N/A N/A"),"--",_xll.BDP($B103&amp;" Corp",AZ$1)))</f>
        <v>#NAME?</v>
      </c>
      <c r="BA103" s="124" t="e">
        <f ca="1">IF(tbl_coded[[#This Row],[ISIN]]="","",IF(OR(_xll.BDP($B103&amp;" Corp",BA$1)="#N/A N/A"),"--",_xll.BDP($B103&amp;" Corp",BA$1)))</f>
        <v>#NAME?</v>
      </c>
      <c r="BB103" s="124" t="e">
        <f ca="1">IF(tbl_coded[[#This Row],[ISIN]]="","",IF(OR(_xll.BDP($B103&amp;" Corp",BB$1)="#N/A N/A"),"--",_xll.BDP($B103&amp;" Corp",BB$1)))</f>
        <v>#NAME?</v>
      </c>
      <c r="BC103" s="124" t="e">
        <f ca="1">IF(tbl_coded[[#This Row],[ISIN]]="","",IF(OR(_xll.BDP($B103&amp;" Corp",BC$1)="#N/A Field Not Applicable"),"--",_xll.BDP($B103&amp;" Corp",BC$1)))</f>
        <v>#NAME?</v>
      </c>
      <c r="BD103" s="124" t="e">
        <f ca="1">IF(tbl_coded[[#This Row],[ISIN]]="","",IF(OR(_xll.BDP($B103&amp;" Corp",BD$1)="#N/A Field Not Applicable"),"--",_xll.BDP($B103&amp;" Corp",BD$1)))</f>
        <v>#NAME?</v>
      </c>
      <c r="BE103" s="124" t="e">
        <f ca="1">IF(tbl_coded[[#This Row],[ISIN]]="","",IF(OR(_xll.BDP($B103&amp;" Corp",BE$1)="#N/A Field Not Applicable"),"--",_xll.BDP($B103&amp;" Corp",BE$1)))</f>
        <v>#NAME?</v>
      </c>
      <c r="BF103" s="124" t="e">
        <f ca="1">IF(tbl_coded[[#This Row],[ISIN]]="","",IF(OR(_xll.BDP($B103&amp;" Corp",BF$1)="#N/A Field Not Applicable"),"--",_xll.BDP($B103&amp;" Corp",BF$1)))</f>
        <v>#NAME?</v>
      </c>
      <c r="BG103" s="124" t="e">
        <f ca="1">IF(tbl_coded[[#This Row],[ISIN]]="","",IF(OR(_xll.BDP($B103&amp;" Corp",BG$1)="#N/A Field Not Applicable"),"--",IF(_xll.BDP($B103&amp;" Corp",BG$1)="#N/A N/A","N",_xll.BDP($B103&amp;" Corp",BG$1))))</f>
        <v>#NAME?</v>
      </c>
      <c r="BH103" s="124" t="e">
        <f ca="1">IF(tbl_coded[[#This Row],[ISIN]]="","",IF(OR(_xll.BDP($B103&amp;" Corp",BH$1)="#N/A N/A"),"",_xll.BDP($B103&amp;" Corp",BH$1)))</f>
        <v>#NAME?</v>
      </c>
      <c r="BI103" s="124" t="e">
        <f ca="1">IF(tbl_coded[[#This Row],[ISIN]]="","",IF(OR(tbl_coded[[#This Row],[Parent company tiker]]=""),"",IF(_xll.BDP(tbl_coded[[#This Row],[Parent company tiker]]&amp;" Equity",BI$1)="#N/A N/A","--",_xll.BDP(tbl_coded[[#This Row],[Parent company tiker]]&amp;" Equity",BI$1))))</f>
        <v>#NAME?</v>
      </c>
      <c r="BJ103" s="124" t="e">
        <f ca="1">IF(tbl_coded[[#This Row],[ISIN]]="","",IF(OR(tbl_coded[[#This Row],[Parent company tiker]]=""),"",IF(_xll.BDP(tbl_coded[[#This Row],[Parent company tiker]]&amp;" Equity",BJ$1)="#N/A N/A","--",_xll.BDP(tbl_coded[[#This Row],[Parent company tiker]]&amp;" Equity",BJ$1))))</f>
        <v>#NAME?</v>
      </c>
      <c r="BK103" s="124" t="e">
        <f ca="1">IF(tbl_coded[[#This Row],[ISIN]]="","",IF(OR(tbl_coded[[#This Row],[Parent company tiker]]=""),"",IF(_xll.BDP(tbl_coded[[#This Row],[Parent company tiker]]&amp;" Equity",BK$1)="#N/A N/A","--",_xll.BDP(tbl_coded[[#This Row],[Parent company tiker]]&amp;" Equity",BK$1))))</f>
        <v>#NAME?</v>
      </c>
      <c r="BL103" s="124" t="e">
        <f ca="1">IF(tbl_coded[[#This Row],[ISIN]]="","",IF(OR(tbl_coded[[#This Row],[Parent company tiker]]=""),"",IF(_xll.BDP(tbl_coded[[#This Row],[Parent company tiker]]&amp;" Equity",BL$1)="#N/A N/A","--",_xll.BDP(tbl_coded[[#This Row],[Parent company tiker]]&amp;" Equity",BL$1))))</f>
        <v>#NAME?</v>
      </c>
      <c r="BM10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3" s="124" t="e">
        <f ca="1">IF(tbl_coded[[#This Row],[Column9]]&lt;&gt;"--",tbl_coded[[#This Row],[G''tor rating]],IF(tbl_coded[[#This Row],[KPW Name]]&lt;&gt;"",tbl_coded[[#This Row],[KPW Rating]],IF(tbl_coded[[#This Row],[Parent company tiker]]&lt;&gt;"",tbl_coded[[#This Row],[parent评级]],tbl_coded[[#This Row],[Issuer rating]])))</f>
        <v>#NAME?</v>
      </c>
      <c r="BO103" s="159" t="str">
        <f ca="1">IFERROR(IF(tbl_coded[[#This Row],[GREEN]]="Y","GREEN",IF(tbl_coded[[#This Row],[SUSTAINABLE]]="Y","SUSTAINABLE",IF(tbl_coded[[#This Row],[SOCIAL]]="Y","SOCIAL",IF(tbl_coded[[#This Row],[Sustainable linked]]="Y","SUSTAINABLE LINKED"," ")))),"")</f>
        <v/>
      </c>
    </row>
    <row r="104" spans="1:67" ht="15" customHeight="1">
      <c r="A104" s="119">
        <v>102</v>
      </c>
      <c r="B104" s="120" t="str">
        <f>IF(美元债一级!$C$4:$C$1048576&lt;&gt;"",美元债一级!C105,"")</f>
        <v>HK0000939600</v>
      </c>
      <c r="C104" s="124" t="e">
        <f ca="1">IF(tbl_coded[[#This Row],[ISIN]]="","",IF(tbl_coded[[#This Row],[Index]]&gt;$A$1,"",IF(_xll.BDP($B104&amp;" Corp",C$1)="#N/A N/A","",_xll.BDP($B104&amp;" Corp",C$1))))</f>
        <v>#NAME?</v>
      </c>
      <c r="D104" s="124" t="e">
        <f ca="1">IF(tbl_coded[[#This Row],[ISIN]]="","",IF(_xll.BDP($B104&amp;" Corp",D$1)="#N/A N/A","",_xll.BDP($B104&amp;" Corp",D$1)))</f>
        <v>#NAME?</v>
      </c>
      <c r="E104" s="124" t="e">
        <f ca="1">IF(tbl_coded[[#This Row],[ISIN]]="","",IF(_xll.BDP($B104&amp;" Corp",E$1)="#N/A N/A","--",_xll.BDP($B104&amp;" Corp",E$1)))</f>
        <v>#NAME?</v>
      </c>
      <c r="F104" s="124" t="e">
        <f ca="1">IF(tbl_coded[[#This Row],[ISIN]]="","",IF(_xll.BDS($B104&amp;" Corp",F$1)="#N/A Field Not Applicable","",_xll.BDS($B104&amp;" Corp",F$1)))</f>
        <v>#NAME?</v>
      </c>
      <c r="G104" s="124" t="e">
        <f ca="1">IF(tbl_coded[[#This Row],[ISIN]]="","",IF(_xll.BDP($F104&amp;" CompanyID",G$1)="#N/A Invalid Security","",_xll.BDP($F104&amp;" CompanyID",G$1)))</f>
        <v>#NAME?</v>
      </c>
      <c r="H104" s="124" t="e">
        <f ca="1">IF(tbl_coded[[#This Row],[ISIN]]="","",IF(_xll.BDP($B104&amp;" Corp",H$1)="#N/A N/A","--",_xll.BDP($B104&amp;" Corp",H$1)))</f>
        <v>#NAME?</v>
      </c>
      <c r="I104" s="124" t="e">
        <f ca="1">IF(tbl_coded[[#This Row],[ISIN]]="","",IF(_xll.BDP($B104&amp;" Corp",I$1)="#N/A N/A","--",_xll.BDP($B104&amp;" Corp",I$1)))</f>
        <v>#NAME?</v>
      </c>
      <c r="J104" s="124" t="e">
        <f ca="1">IF(tbl_coded[[#This Row],[ISIN]]="","",IF(_xll.BDP($B104&amp;" Corp",J$1)="#N/A N/A","--",_xll.BDP($B104&amp;" Corp",J$1)))</f>
        <v>#NAME?</v>
      </c>
      <c r="K104" s="124" t="e">
        <f ca="1">IF(tbl_coded[[#This Row],[ISIN]]="","",IF(_xll.BDP($B104&amp;" Corp",K$1)="#N/A N/A","--",_xll.BDP($B104&amp;" Corp",K$1)))</f>
        <v>#NAME?</v>
      </c>
      <c r="L104" s="124" t="e">
        <f ca="1">IF(tbl_coded[[#This Row],[ISIN]]="","",IF(_xll.BDP($B104&amp;" Corp",L$1)="#N/A N/A","--",_xll.BDP($B104&amp;" Corp",L$1)))</f>
        <v>#NAME?</v>
      </c>
      <c r="M104" s="124" t="e">
        <f ca="1">IF(tbl_coded[[#This Row],[ISIN]]="","",IF(_xll.BDP($B104&amp;" Corp",M$1)="#N/A N/A","--",_xll.BDP($B104&amp;" Corp",M$1)))</f>
        <v>#NAME?</v>
      </c>
      <c r="N104" s="124" t="e">
        <f ca="1">IF(tbl_coded[[#This Row],[ISIN]]="","",IF(_xll.BDP($B104&amp;" Corp",N$1)="#N/A N/A","--",_xll.BDP($B104&amp;" Corp",N$1)))</f>
        <v>#NAME?</v>
      </c>
      <c r="O104" s="124" t="e">
        <f ca="1">IF(tbl_coded[[#This Row],[ISIN]]="","",IF(_xll.BDP($B104&amp;" Corp",O$1)="#N/A N/A","--",_xll.BDP($B104&amp;" Corp",O$1)))</f>
        <v>#NAME?</v>
      </c>
      <c r="P104" s="124" t="e">
        <f ca="1">IF(tbl_coded[[#This Row],[ISIN]]="","",IF(_xll.BDP($B104&amp;" Corp",P$1)="#N/A N/A","--",_xll.BDP($B104&amp;" Corp",P$1)))</f>
        <v>#NAME?</v>
      </c>
      <c r="Q10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4" s="124" t="e">
        <f ca="1">IF(tbl_coded[[#This Row],[ISIN]]="","",IF(OR(_xll.BDP($B104&amp;" Corp",R$1)="#N/A N/A",_xll.BDP($B104&amp;" Corp",R$1)="#N/A Invalid Security",_xll.BDP($B104&amp;" Corp",R$1)="#N/A Field Not Applicable"),"--",_xll.BDP($B104&amp;" Corp",R$1)))</f>
        <v>#NAME?</v>
      </c>
      <c r="S104" s="124" t="e">
        <f ca="1">IF(tbl_coded[[#This Row],[ISIN]]="","",IF(OR(_xll.BDP($R104&amp;" Equity",S$1)="#N/A N/A",_xll.BDP($R104&amp;" Equity",S$1)="#N/A Invalid Security"),"--",_xll.BDP($R104&amp;" Equity",S$1)))</f>
        <v>#NAME?</v>
      </c>
      <c r="T104" s="124" t="e">
        <f ca="1">IF(tbl_coded[[#This Row],[ISIN]]="","",IF(OR(_xll.BDP($R104&amp;" Equity",T$1)="#N/A N/A",_xll.BDP($R104&amp;" Equity",T$1)="#N/A Invalid Security"),"--",_xll.BDP($R104&amp;" Equity",T$1)))</f>
        <v>#NAME?</v>
      </c>
      <c r="U104" s="124" t="e">
        <f ca="1">IF(tbl_coded[[#This Row],[ISIN]]="","",IF(OR(_xll.BDP($R104&amp;" Equity",U$1)="#N/A N/A",_xll.BDP($R104&amp;" Equity",U$1)="#N/A Invalid Security"),"--",_xll.BDP($R104&amp;" Equity",U$1)))</f>
        <v>#NAME?</v>
      </c>
      <c r="V104" s="124" t="e">
        <f ca="1">IF(tbl_coded[[#This Row],[ISIN]]="","",IF(OR(_xll.BDP($R104&amp;" Equity",V$1)="#N/A N/A",_xll.BDP($R104&amp;" Equity",V$1)="#N/A Invalid Security"),"--",_xll.BDP($R104&amp;" Equity",V$1)))</f>
        <v>#NAME?</v>
      </c>
      <c r="W104" s="124" t="e">
        <f ca="1">IF(tbl_coded[[#This Row],[ISIN]]="","",IF(OR(_xll.BDP($R104&amp;" Equity",W$1)="#N/A N/A",_xll.BDP($R104&amp;" Equity",W$1)="#N/A Invalid Security"),"--",_xll.BDP($R104&amp;" Equity",W$1)))</f>
        <v>#NAME?</v>
      </c>
      <c r="X104" s="124" t="e">
        <f ca="1">IF(tbl_coded[[#This Row],[ISIN]]="","",IF(OR(_xll.BDP($R104&amp;" Equity",X$1)="#N/A N/A",_xll.BDP($R104&amp;" Equity",X$1)="#N/A Invalid Security"),"--",_xll.BDP($R104&amp;" Equity",X$1)))</f>
        <v>#NAME?</v>
      </c>
      <c r="Y10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4" s="124" t="str">
        <f ca="1">IF(tbl_coded[[#This Row],[ISIN]]="","",IF(ISNUMBER(_xll.BDP(B104&amp;" Corp",Z$1)),_xll.BDP(B104&amp;" Corp",Z$1),""))</f>
        <v/>
      </c>
      <c r="AA104" s="124" t="str">
        <f ca="1">IF(tbl_coded[[#This Row],[ISIN]]="","",IF(ISNUMBER(_xll.BDP(B104&amp;" Corp",AA$1)),_xll.BDP(B104&amp;" Corp",AA$1),""))</f>
        <v/>
      </c>
      <c r="AB104" s="124" t="str">
        <f ca="1">IF(tbl_coded[[#This Row],[ISIN]]="","",IF(ISNUMBER(_xll.BDP(B104&amp;" Corp",AB$1)),_xll.BDP(B104&amp;" Corp",AB$1),""))</f>
        <v/>
      </c>
      <c r="AC104" s="124" t="str">
        <f ca="1">IF(tbl_coded[[#This Row],[ISIN]]="","",IF(ISNUMBER(_xll.BDP(B104&amp;" Corp",AC$1)),_xll.BDP(B104&amp;" Corp",AC$1),""))</f>
        <v/>
      </c>
      <c r="AD104" s="124" t="e">
        <f ca="1">IF(tbl_coded[[#This Row],[ISIN]]="","",IF((_xll.BDP(B104&amp;" Corp",AD$1))="#N/A Field Not Applicable","",_xll.BDP(B104&amp;" Corp",AD$1)))</f>
        <v>#NAME?</v>
      </c>
      <c r="AE104" s="124" t="e">
        <f ca="1">IF(tbl_coded[[#This Row],[ISIN]]="","",IF((_xll.BDP(B104&amp;" Corp",AE$1))="#N/A N/A","--",_xll.BDP(B104&amp;" Corp",AE$1)))</f>
        <v>#NAME?</v>
      </c>
      <c r="AF104" s="124" t="e">
        <f ca="1">IF(tbl_coded[[#This Row],[ISIN]]="","",IF(IFERROR(MATCH(H104,rtg_num[Moody''s],0)&gt;10,0),"HY",IF(IFERROR(MATCH(I104,rtg_num[S&amp;P],0)&gt;10,0),"HY",IF(IFERROR(MATCH(J104,rtg_num[Fitch],0)&gt;10,0),"HY",IF(H104&amp;I104&amp;J104="------","NR",IF(IFERROR(FIND("#N/A",Coded!H104),0)&amp;IFERROR(FIND("#N/A",Coded!H104),0)&amp;IFERROR(FIND("#N/A",Coded!H104),0)&lt;&gt;"000",IF(INDEX(美元债一级!$O:$O,MATCH(tbl_coded[[#This Row],[ISIN]],美元债一级!$I:$I,0))="--/--/--","NR","IG"),"IG"))))))</f>
        <v>#NAME?</v>
      </c>
      <c r="AG10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4" s="125" t="e">
        <f ca="1">IF(tbl_coded[[#This Row],[ISIN]]="","",IF(_xll.BDP($B104&amp;" Corp",AI$1)="#N/A N/A","--",_xll.BDP($B104&amp;" Corp",AI$1)))</f>
        <v>#NAME?</v>
      </c>
      <c r="AJ104" s="122" t="e">
        <f ca="1">IF(tbl_coded[[#This Row],[ISIN]]="","",IF(OR(_xll.BDP(_xll.BDP(tbl_coded[[#This Row],[ISIN]]&amp;" Corp", "ISSUER_EQUITY_TICKER")&amp;" Equity",AJ$1)="#N/A N/A"),"--",_xll.BDP(_xll.BDP(tbl_coded[[#This Row],[ISIN]]&amp;" Corp", "ISSUER_EQUITY_TICKER")&amp;" Equity",AJ$1)))</f>
        <v>#NAME?</v>
      </c>
      <c r="AK10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24" t="e">
        <f ca="1">IF(tbl_coded[[#This Row],[ISIN]]="","",IF(OR(_xll.BDP(_xll.BDP(tbl_coded[[#This Row],[ISIN]]&amp;" Corp", "ISSUER_EQUITY_TICKER")&amp;" Equity",AL$1)="#N/A N/A"),"--",_xll.BDP(_xll.BDP(tbl_coded[[#This Row],[ISIN]]&amp;" Corp", "ISSUER_EQUITY_TICKER")&amp;" Equity",AL$1)))</f>
        <v>#NAME?</v>
      </c>
      <c r="AM104" s="124" t="e">
        <f ca="1">IF(tbl_coded[[#This Row],[ISIN]]="","",IF(_xll.BDS($B104&amp;" Corp",AM$1)="#N/A Field Not Applicable","",_xll.BDS($B104&amp;" Corp",AM$1)))</f>
        <v>#NAME?</v>
      </c>
      <c r="AN104" s="124" t="e">
        <f ca="1">IF(tbl_coded[[#This Row],[ISIN]]="","",IF(_xll.BDP(tbl_coded[[#This Row],[KPW Provider BBID]]&amp;" CompanyID","NAME")="#N/A Invalid Security","",_xll.BDP(tbl_coded[[#This Row],[KPW Provider BBID]]&amp;" CompanyID","NAME")))</f>
        <v>#NAME?</v>
      </c>
      <c r="AO104" s="124" t="e">
        <f ca="1">IF(tbl_coded[[#This Row],[ISIN]]="","",IF(_xll.BDP(tbl_coded[[#This Row],[KPW Provider BBID]]&amp;" CompanyID",$AO$1)="#N/A Invalid Security","--",IF(_xll.BDP(tbl_coded[[#This Row],[KPW Provider BBID]]&amp;" CompanyID",$AO$1)="#N/A N/A","--",_xll.BDP(tbl_coded[[#This Row],[KPW Provider BBID]]&amp;" CompanyID",$AO$1))))</f>
        <v>#NAME?</v>
      </c>
      <c r="AP104" s="124" t="e">
        <f ca="1">IF(tbl_coded[[#This Row],[ISIN]]="","",IF(_xll.BDP(tbl_coded[[#This Row],[KPW Provider BBID]]&amp;" CompanyID",$AP$1)="#N/A Invalid Security","--",IF(_xll.BDP(tbl_coded[[#This Row],[KPW Provider BBID]]&amp;" CompanyID",$AP$1)="#N/A N/A","--",_xll.BDP(tbl_coded[[#This Row],[KPW Provider BBID]]&amp;" CompanyID",$AP$1))))</f>
        <v>#NAME?</v>
      </c>
      <c r="AQ104" s="124" t="e">
        <f ca="1">IF(tbl_coded[[#This Row],[ISIN]]="","",IF(_xll.BDP(tbl_coded[[#This Row],[KPW Provider BBID]]&amp;" CompanyID",$AQ$1)="#N/A Invalid Security","--",IF(_xll.BDP(tbl_coded[[#This Row],[KPW Provider BBID]]&amp;" CompanyID",$AQ$1)="#N/A N/A","--",_xll.BDP(tbl_coded[[#This Row],[KPW Provider BBID]]&amp;" CompanyID",$AQ$1))))</f>
        <v>#NAME?</v>
      </c>
      <c r="AR104" s="124" t="e">
        <f ca="1">IF(tbl_coded[[#This Row],[ISIN]]="","",tbl_coded[[#This Row],[穆迪KPW评级]]&amp;"/"&amp;tbl_coded[[#This Row],[SPKPW评级]]&amp;"/"&amp;tbl_coded[[#This Row],[FITCHKPW评级]])</f>
        <v>#NAME?</v>
      </c>
      <c r="AS104" s="124" t="e">
        <f ca="1">IF(tbl_coded[[#This Row],[ISIN]]="","",IF(OR(_xll.BDP($B104&amp;" Corp",AS$1)="#N/A N/A"),"--",_xll.BDP($B104&amp;" Corp",AS$1)))</f>
        <v>#NAME?</v>
      </c>
      <c r="AT104" s="124" t="e">
        <f ca="1">IF(tbl_coded[[#This Row],[ISIN]]="","",IF(_xll.BDS($B104&amp;" Corp",AT$1)="#N/A Field Not Applicable","",_xll.BDS($B104&amp;" Corp",AT$1)))</f>
        <v>#NAME?</v>
      </c>
      <c r="AU104" s="124" t="e">
        <f ca="1">IF(tbl_coded[[#This Row],[SBLC Provider BBID]]="","",_xll.BDP(tbl_coded[[#This Row],[SBLC Provider BBID]]&amp;" CompanyID","NAME"))</f>
        <v>#NAME?</v>
      </c>
      <c r="AV104" s="124" t="e">
        <f ca="1">IF(tbl_coded[[#This Row],[ISIN]]="","",IF(OR(_xll.BDP($B104&amp;" Corp",AV$1)="#N/A N/A"),"--",TEXT(_xll.BDP($B104&amp;" Corp",AV$1),"yyyy/mm/dd")))</f>
        <v>#NAME?</v>
      </c>
      <c r="AW104" s="124" t="e">
        <f ca="1">IF(tbl_coded[[#This Row],[ISIN]]="","",IF(OR(_xll.BDP($B104&amp;" Corp",AW$1)="#N/A N/A"),"--",TEXT(_xll.BDP($B104&amp;" Corp",AW$1),"yyyy/mm/dd")))</f>
        <v>#NAME?</v>
      </c>
      <c r="AX104" s="124" t="e">
        <f ca="1">IF(tbl_coded[[#This Row],[ISIN]]="","",IF(OR(_xll.BDP($B104&amp;" Corp",AX$1)="#N/A N/A"),"--",TEXT(_xll.BDP($B104&amp;" Corp",AX$1),"yyyy/mm/dd")))</f>
        <v>#NAME?</v>
      </c>
      <c r="AY104" s="124" t="e">
        <f ca="1">IF(tbl_coded[[#This Row],[ISIN]]="","",IF(OR(_xll.BDP($B104&amp;" Corp",AY$1)="#N/A Field Not Applicable"),"--",TEXT(_xll.BDP($B104&amp;" Corp",AY$1),"yyyy/mm/dd")))</f>
        <v>#NAME?</v>
      </c>
      <c r="AZ104" s="124" t="e">
        <f ca="1">IF(tbl_coded[[#This Row],[ISIN]]="","",IF(OR(_xll.BDP($B104&amp;" Corp",AZ$1)="#N/A N/A"),"--",_xll.BDP($B104&amp;" Corp",AZ$1)))</f>
        <v>#NAME?</v>
      </c>
      <c r="BA104" s="124" t="e">
        <f ca="1">IF(tbl_coded[[#This Row],[ISIN]]="","",IF(OR(_xll.BDP($B104&amp;" Corp",BA$1)="#N/A N/A"),"--",_xll.BDP($B104&amp;" Corp",BA$1)))</f>
        <v>#NAME?</v>
      </c>
      <c r="BB104" s="124" t="e">
        <f ca="1">IF(tbl_coded[[#This Row],[ISIN]]="","",IF(OR(_xll.BDP($B104&amp;" Corp",BB$1)="#N/A N/A"),"--",_xll.BDP($B104&amp;" Corp",BB$1)))</f>
        <v>#NAME?</v>
      </c>
      <c r="BC104" s="124" t="e">
        <f ca="1">IF(tbl_coded[[#This Row],[ISIN]]="","",IF(OR(_xll.BDP($B104&amp;" Corp",BC$1)="#N/A Field Not Applicable"),"--",_xll.BDP($B104&amp;" Corp",BC$1)))</f>
        <v>#NAME?</v>
      </c>
      <c r="BD104" s="124" t="e">
        <f ca="1">IF(tbl_coded[[#This Row],[ISIN]]="","",IF(OR(_xll.BDP($B104&amp;" Corp",BD$1)="#N/A Field Not Applicable"),"--",_xll.BDP($B104&amp;" Corp",BD$1)))</f>
        <v>#NAME?</v>
      </c>
      <c r="BE104" s="124" t="e">
        <f ca="1">IF(tbl_coded[[#This Row],[ISIN]]="","",IF(OR(_xll.BDP($B104&amp;" Corp",BE$1)="#N/A Field Not Applicable"),"--",_xll.BDP($B104&amp;" Corp",BE$1)))</f>
        <v>#NAME?</v>
      </c>
      <c r="BF104" s="124" t="e">
        <f ca="1">IF(tbl_coded[[#This Row],[ISIN]]="","",IF(OR(_xll.BDP($B104&amp;" Corp",BF$1)="#N/A Field Not Applicable"),"--",_xll.BDP($B104&amp;" Corp",BF$1)))</f>
        <v>#NAME?</v>
      </c>
      <c r="BG104" s="124" t="e">
        <f ca="1">IF(tbl_coded[[#This Row],[ISIN]]="","",IF(OR(_xll.BDP($B104&amp;" Corp",BG$1)="#N/A Field Not Applicable"),"--",IF(_xll.BDP($B104&amp;" Corp",BG$1)="#N/A N/A","N",_xll.BDP($B104&amp;" Corp",BG$1))))</f>
        <v>#NAME?</v>
      </c>
      <c r="BH104" s="124" t="e">
        <f ca="1">IF(tbl_coded[[#This Row],[ISIN]]="","",IF(OR(_xll.BDP($B104&amp;" Corp",BH$1)="#N/A N/A"),"",_xll.BDP($B104&amp;" Corp",BH$1)))</f>
        <v>#NAME?</v>
      </c>
      <c r="BI104" s="124" t="e">
        <f ca="1">IF(tbl_coded[[#This Row],[ISIN]]="","",IF(OR(tbl_coded[[#This Row],[Parent company tiker]]=""),"",IF(_xll.BDP(tbl_coded[[#This Row],[Parent company tiker]]&amp;" Equity",BI$1)="#N/A N/A","--",_xll.BDP(tbl_coded[[#This Row],[Parent company tiker]]&amp;" Equity",BI$1))))</f>
        <v>#NAME?</v>
      </c>
      <c r="BJ104" s="124" t="e">
        <f ca="1">IF(tbl_coded[[#This Row],[ISIN]]="","",IF(OR(tbl_coded[[#This Row],[Parent company tiker]]=""),"",IF(_xll.BDP(tbl_coded[[#This Row],[Parent company tiker]]&amp;" Equity",BJ$1)="#N/A N/A","--",_xll.BDP(tbl_coded[[#This Row],[Parent company tiker]]&amp;" Equity",BJ$1))))</f>
        <v>#NAME?</v>
      </c>
      <c r="BK104" s="124" t="e">
        <f ca="1">IF(tbl_coded[[#This Row],[ISIN]]="","",IF(OR(tbl_coded[[#This Row],[Parent company tiker]]=""),"",IF(_xll.BDP(tbl_coded[[#This Row],[Parent company tiker]]&amp;" Equity",BK$1)="#N/A N/A","--",_xll.BDP(tbl_coded[[#This Row],[Parent company tiker]]&amp;" Equity",BK$1))))</f>
        <v>#NAME?</v>
      </c>
      <c r="BL104" s="124" t="e">
        <f ca="1">IF(tbl_coded[[#This Row],[ISIN]]="","",IF(OR(tbl_coded[[#This Row],[Parent company tiker]]=""),"",IF(_xll.BDP(tbl_coded[[#This Row],[Parent company tiker]]&amp;" Equity",BL$1)="#N/A N/A","--",_xll.BDP(tbl_coded[[#This Row],[Parent company tiker]]&amp;" Equity",BL$1))))</f>
        <v>#NAME?</v>
      </c>
      <c r="BM10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4" s="124" t="e">
        <f ca="1">IF(tbl_coded[[#This Row],[Column9]]&lt;&gt;"--",tbl_coded[[#This Row],[G''tor rating]],IF(tbl_coded[[#This Row],[KPW Name]]&lt;&gt;"",tbl_coded[[#This Row],[KPW Rating]],IF(tbl_coded[[#This Row],[Parent company tiker]]&lt;&gt;"",tbl_coded[[#This Row],[parent评级]],tbl_coded[[#This Row],[Issuer rating]])))</f>
        <v>#NAME?</v>
      </c>
      <c r="BO104" s="159" t="str">
        <f ca="1">IFERROR(IF(tbl_coded[[#This Row],[GREEN]]="Y","GREEN",IF(tbl_coded[[#This Row],[SUSTAINABLE]]="Y","SUSTAINABLE",IF(tbl_coded[[#This Row],[SOCIAL]]="Y","SOCIAL",IF(tbl_coded[[#This Row],[Sustainable linked]]="Y","SUSTAINABLE LINKED"," ")))),"")</f>
        <v/>
      </c>
    </row>
    <row r="105" spans="1:67" ht="15" customHeight="1">
      <c r="A105" s="119">
        <v>103</v>
      </c>
      <c r="B105" s="120" t="str">
        <f>IF(美元债一级!$C$4:$C$1048576&lt;&gt;"",美元债一级!C106,"")</f>
        <v>XS2651784568</v>
      </c>
      <c r="C105" s="124" t="e">
        <f ca="1">IF(tbl_coded[[#This Row],[ISIN]]="","",IF(tbl_coded[[#This Row],[Index]]&gt;$A$1,"",IF(_xll.BDP($B105&amp;" Corp",C$1)="#N/A N/A","",_xll.BDP($B105&amp;" Corp",C$1))))</f>
        <v>#NAME?</v>
      </c>
      <c r="D105" s="124" t="e">
        <f ca="1">IF(tbl_coded[[#This Row],[ISIN]]="","",IF(_xll.BDP($B105&amp;" Corp",D$1)="#N/A N/A","",_xll.BDP($B105&amp;" Corp",D$1)))</f>
        <v>#NAME?</v>
      </c>
      <c r="E105" s="124" t="e">
        <f ca="1">IF(tbl_coded[[#This Row],[ISIN]]="","",IF(_xll.BDP($B105&amp;" Corp",E$1)="#N/A N/A","--",_xll.BDP($B105&amp;" Corp",E$1)))</f>
        <v>#NAME?</v>
      </c>
      <c r="F105" s="124" t="e">
        <f ca="1">IF(tbl_coded[[#This Row],[ISIN]]="","",IF(_xll.BDS($B105&amp;" Corp",F$1)="#N/A Field Not Applicable","",_xll.BDS($B105&amp;" Corp",F$1)))</f>
        <v>#NAME?</v>
      </c>
      <c r="G105" s="124" t="e">
        <f ca="1">IF(tbl_coded[[#This Row],[ISIN]]="","",IF(_xll.BDP($F105&amp;" CompanyID",G$1)="#N/A Invalid Security","",_xll.BDP($F105&amp;" CompanyID",G$1)))</f>
        <v>#NAME?</v>
      </c>
      <c r="H105" s="124" t="e">
        <f ca="1">IF(tbl_coded[[#This Row],[ISIN]]="","",IF(_xll.BDP($B105&amp;" Corp",H$1)="#N/A N/A","--",_xll.BDP($B105&amp;" Corp",H$1)))</f>
        <v>#NAME?</v>
      </c>
      <c r="I105" s="124" t="e">
        <f ca="1">IF(tbl_coded[[#This Row],[ISIN]]="","",IF(_xll.BDP($B105&amp;" Corp",I$1)="#N/A N/A","--",_xll.BDP($B105&amp;" Corp",I$1)))</f>
        <v>#NAME?</v>
      </c>
      <c r="J105" s="124" t="e">
        <f ca="1">IF(tbl_coded[[#This Row],[ISIN]]="","",IF(_xll.BDP($B105&amp;" Corp",J$1)="#N/A N/A","--",_xll.BDP($B105&amp;" Corp",J$1)))</f>
        <v>#NAME?</v>
      </c>
      <c r="K105" s="124" t="e">
        <f ca="1">IF(tbl_coded[[#This Row],[ISIN]]="","",IF(_xll.BDP($B105&amp;" Corp",K$1)="#N/A N/A","--",_xll.BDP($B105&amp;" Corp",K$1)))</f>
        <v>#NAME?</v>
      </c>
      <c r="L105" s="124" t="e">
        <f ca="1">IF(tbl_coded[[#This Row],[ISIN]]="","",IF(_xll.BDP($B105&amp;" Corp",L$1)="#N/A N/A","--",_xll.BDP($B105&amp;" Corp",L$1)))</f>
        <v>#NAME?</v>
      </c>
      <c r="M105" s="124" t="e">
        <f ca="1">IF(tbl_coded[[#This Row],[ISIN]]="","",IF(_xll.BDP($B105&amp;" Corp",M$1)="#N/A N/A","--",_xll.BDP($B105&amp;" Corp",M$1)))</f>
        <v>#NAME?</v>
      </c>
      <c r="N105" s="124" t="e">
        <f ca="1">IF(tbl_coded[[#This Row],[ISIN]]="","",IF(_xll.BDP($B105&amp;" Corp",N$1)="#N/A N/A","--",_xll.BDP($B105&amp;" Corp",N$1)))</f>
        <v>#NAME?</v>
      </c>
      <c r="O105" s="124" t="e">
        <f ca="1">IF(tbl_coded[[#This Row],[ISIN]]="","",IF(_xll.BDP($B105&amp;" Corp",O$1)="#N/A N/A","--",_xll.BDP($B105&amp;" Corp",O$1)))</f>
        <v>#NAME?</v>
      </c>
      <c r="P105" s="124" t="e">
        <f ca="1">IF(tbl_coded[[#This Row],[ISIN]]="","",IF(_xll.BDP($B105&amp;" Corp",P$1)="#N/A N/A","--",_xll.BDP($B105&amp;" Corp",P$1)))</f>
        <v>#NAME?</v>
      </c>
      <c r="Q10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5" s="124" t="e">
        <f ca="1">IF(tbl_coded[[#This Row],[ISIN]]="","",IF(OR(_xll.BDP($B105&amp;" Corp",R$1)="#N/A N/A",_xll.BDP($B105&amp;" Corp",R$1)="#N/A Invalid Security",_xll.BDP($B105&amp;" Corp",R$1)="#N/A Field Not Applicable"),"--",_xll.BDP($B105&amp;" Corp",R$1)))</f>
        <v>#NAME?</v>
      </c>
      <c r="S105" s="124" t="e">
        <f ca="1">IF(tbl_coded[[#This Row],[ISIN]]="","",IF(OR(_xll.BDP($R105&amp;" Equity",S$1)="#N/A N/A",_xll.BDP($R105&amp;" Equity",S$1)="#N/A Invalid Security"),"--",_xll.BDP($R105&amp;" Equity",S$1)))</f>
        <v>#NAME?</v>
      </c>
      <c r="T105" s="124" t="e">
        <f ca="1">IF(tbl_coded[[#This Row],[ISIN]]="","",IF(OR(_xll.BDP($R105&amp;" Equity",T$1)="#N/A N/A",_xll.BDP($R105&amp;" Equity",T$1)="#N/A Invalid Security"),"--",_xll.BDP($R105&amp;" Equity",T$1)))</f>
        <v>#NAME?</v>
      </c>
      <c r="U105" s="124" t="e">
        <f ca="1">IF(tbl_coded[[#This Row],[ISIN]]="","",IF(OR(_xll.BDP($R105&amp;" Equity",U$1)="#N/A N/A",_xll.BDP($R105&amp;" Equity",U$1)="#N/A Invalid Security"),"--",_xll.BDP($R105&amp;" Equity",U$1)))</f>
        <v>#NAME?</v>
      </c>
      <c r="V105" s="124" t="e">
        <f ca="1">IF(tbl_coded[[#This Row],[ISIN]]="","",IF(OR(_xll.BDP($R105&amp;" Equity",V$1)="#N/A N/A",_xll.BDP($R105&amp;" Equity",V$1)="#N/A Invalid Security"),"--",_xll.BDP($R105&amp;" Equity",V$1)))</f>
        <v>#NAME?</v>
      </c>
      <c r="W105" s="124" t="e">
        <f ca="1">IF(tbl_coded[[#This Row],[ISIN]]="","",IF(OR(_xll.BDP($R105&amp;" Equity",W$1)="#N/A N/A",_xll.BDP($R105&amp;" Equity",W$1)="#N/A Invalid Security"),"--",_xll.BDP($R105&amp;" Equity",W$1)))</f>
        <v>#NAME?</v>
      </c>
      <c r="X105" s="124" t="e">
        <f ca="1">IF(tbl_coded[[#This Row],[ISIN]]="","",IF(OR(_xll.BDP($R105&amp;" Equity",X$1)="#N/A N/A",_xll.BDP($R105&amp;" Equity",X$1)="#N/A Invalid Security"),"--",_xll.BDP($R105&amp;" Equity",X$1)))</f>
        <v>#NAME?</v>
      </c>
      <c r="Y10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5" s="124" t="str">
        <f ca="1">IF(tbl_coded[[#This Row],[ISIN]]="","",IF(ISNUMBER(_xll.BDP(B105&amp;" Corp",Z$1)),_xll.BDP(B105&amp;" Corp",Z$1),""))</f>
        <v/>
      </c>
      <c r="AA105" s="124" t="str">
        <f ca="1">IF(tbl_coded[[#This Row],[ISIN]]="","",IF(ISNUMBER(_xll.BDP(B105&amp;" Corp",AA$1)),_xll.BDP(B105&amp;" Corp",AA$1),""))</f>
        <v/>
      </c>
      <c r="AB105" s="124" t="str">
        <f ca="1">IF(tbl_coded[[#This Row],[ISIN]]="","",IF(ISNUMBER(_xll.BDP(B105&amp;" Corp",AB$1)),_xll.BDP(B105&amp;" Corp",AB$1),""))</f>
        <v/>
      </c>
      <c r="AC105" s="124" t="str">
        <f ca="1">IF(tbl_coded[[#This Row],[ISIN]]="","",IF(ISNUMBER(_xll.BDP(B105&amp;" Corp",AC$1)),_xll.BDP(B105&amp;" Corp",AC$1),""))</f>
        <v/>
      </c>
      <c r="AD105" s="124" t="e">
        <f ca="1">IF(tbl_coded[[#This Row],[ISIN]]="","",IF((_xll.BDP(B105&amp;" Corp",AD$1))="#N/A Field Not Applicable","",_xll.BDP(B105&amp;" Corp",AD$1)))</f>
        <v>#NAME?</v>
      </c>
      <c r="AE105" s="124" t="e">
        <f ca="1">IF(tbl_coded[[#This Row],[ISIN]]="","",IF((_xll.BDP(B105&amp;" Corp",AE$1))="#N/A N/A","--",_xll.BDP(B105&amp;" Corp",AE$1)))</f>
        <v>#NAME?</v>
      </c>
      <c r="AF105" s="124" t="e">
        <f ca="1">IF(tbl_coded[[#This Row],[ISIN]]="","",IF(IFERROR(MATCH(H105,rtg_num[Moody''s],0)&gt;10,0),"HY",IF(IFERROR(MATCH(I105,rtg_num[S&amp;P],0)&gt;10,0),"HY",IF(IFERROR(MATCH(J105,rtg_num[Fitch],0)&gt;10,0),"HY",IF(H105&amp;I105&amp;J105="------","NR",IF(IFERROR(FIND("#N/A",Coded!H105),0)&amp;IFERROR(FIND("#N/A",Coded!H105),0)&amp;IFERROR(FIND("#N/A",Coded!H105),0)&lt;&gt;"000",IF(INDEX(美元债一级!$O:$O,MATCH(tbl_coded[[#This Row],[ISIN]],美元债一级!$I:$I,0))="--/--/--","NR","IG"),"IG"))))))</f>
        <v>#NAME?</v>
      </c>
      <c r="AG10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5" s="125" t="e">
        <f ca="1">IF(tbl_coded[[#This Row],[ISIN]]="","",IF(_xll.BDP($B105&amp;" Corp",AI$1)="#N/A N/A","--",_xll.BDP($B105&amp;" Corp",AI$1)))</f>
        <v>#NAME?</v>
      </c>
      <c r="AJ105" s="122" t="e">
        <f ca="1">IF(tbl_coded[[#This Row],[ISIN]]="","",IF(OR(_xll.BDP(_xll.BDP(tbl_coded[[#This Row],[ISIN]]&amp;" Corp", "ISSUER_EQUITY_TICKER")&amp;" Equity",AJ$1)="#N/A N/A"),"--",_xll.BDP(_xll.BDP(tbl_coded[[#This Row],[ISIN]]&amp;" Corp", "ISSUER_EQUITY_TICKER")&amp;" Equity",AJ$1)))</f>
        <v>#NAME?</v>
      </c>
      <c r="AK10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24" t="e">
        <f ca="1">IF(tbl_coded[[#This Row],[ISIN]]="","",IF(OR(_xll.BDP(_xll.BDP(tbl_coded[[#This Row],[ISIN]]&amp;" Corp", "ISSUER_EQUITY_TICKER")&amp;" Equity",AL$1)="#N/A N/A"),"--",_xll.BDP(_xll.BDP(tbl_coded[[#This Row],[ISIN]]&amp;" Corp", "ISSUER_EQUITY_TICKER")&amp;" Equity",AL$1)))</f>
        <v>#NAME?</v>
      </c>
      <c r="AM105" s="124" t="s">
        <v>447</v>
      </c>
      <c r="AN105" s="124" t="e">
        <f ca="1">IF(tbl_coded[[#This Row],[ISIN]]="","",IF(_xll.BDP(tbl_coded[[#This Row],[KPW Provider BBID]]&amp;" CompanyID","NAME")="#N/A Invalid Security","",_xll.BDP(tbl_coded[[#This Row],[KPW Provider BBID]]&amp;" CompanyID","NAME")))</f>
        <v>#NAME?</v>
      </c>
      <c r="AO105" s="124" t="e">
        <f ca="1">IF(tbl_coded[[#This Row],[ISIN]]="","",IF(_xll.BDP(tbl_coded[[#This Row],[KPW Provider BBID]]&amp;" CompanyID",$AO$1)="#N/A Invalid Security","--",IF(_xll.BDP(tbl_coded[[#This Row],[KPW Provider BBID]]&amp;" CompanyID",$AO$1)="#N/A N/A","--",_xll.BDP(tbl_coded[[#This Row],[KPW Provider BBID]]&amp;" CompanyID",$AO$1))))</f>
        <v>#NAME?</v>
      </c>
      <c r="AP105" s="124" t="e">
        <f ca="1">IF(tbl_coded[[#This Row],[ISIN]]="","",IF(_xll.BDP(tbl_coded[[#This Row],[KPW Provider BBID]]&amp;" CompanyID",$AP$1)="#N/A Invalid Security","--",IF(_xll.BDP(tbl_coded[[#This Row],[KPW Provider BBID]]&amp;" CompanyID",$AP$1)="#N/A N/A","--",_xll.BDP(tbl_coded[[#This Row],[KPW Provider BBID]]&amp;" CompanyID",$AP$1))))</f>
        <v>#NAME?</v>
      </c>
      <c r="AQ105" s="124" t="e">
        <f ca="1">IF(tbl_coded[[#This Row],[ISIN]]="","",IF(_xll.BDP(tbl_coded[[#This Row],[KPW Provider BBID]]&amp;" CompanyID",$AQ$1)="#N/A Invalid Security","--",IF(_xll.BDP(tbl_coded[[#This Row],[KPW Provider BBID]]&amp;" CompanyID",$AQ$1)="#N/A N/A","--",_xll.BDP(tbl_coded[[#This Row],[KPW Provider BBID]]&amp;" CompanyID",$AQ$1))))</f>
        <v>#NAME?</v>
      </c>
      <c r="AR105" s="124" t="e">
        <f ca="1">IF(tbl_coded[[#This Row],[ISIN]]="","",tbl_coded[[#This Row],[穆迪KPW评级]]&amp;"/"&amp;tbl_coded[[#This Row],[SPKPW评级]]&amp;"/"&amp;tbl_coded[[#This Row],[FITCHKPW评级]])</f>
        <v>#NAME?</v>
      </c>
      <c r="AS105" s="124" t="e">
        <f ca="1">IF(tbl_coded[[#This Row],[ISIN]]="","",IF(OR(_xll.BDP($B105&amp;" Corp",AS$1)="#N/A N/A"),"--",_xll.BDP($B105&amp;" Corp",AS$1)))</f>
        <v>#NAME?</v>
      </c>
      <c r="AT105" s="124" t="e">
        <f ca="1">IF(tbl_coded[[#This Row],[ISIN]]="","",IF(_xll.BDS($B105&amp;" Corp",AT$1)="#N/A Field Not Applicable","",_xll.BDS($B105&amp;" Corp",AT$1)))</f>
        <v>#NAME?</v>
      </c>
      <c r="AU105" s="124" t="e">
        <f ca="1">IF(tbl_coded[[#This Row],[SBLC Provider BBID]]="","",_xll.BDP(tbl_coded[[#This Row],[SBLC Provider BBID]]&amp;" CompanyID","NAME"))</f>
        <v>#NAME?</v>
      </c>
      <c r="AV105" s="124" t="e">
        <f ca="1">IF(tbl_coded[[#This Row],[ISIN]]="","",IF(OR(_xll.BDP($B105&amp;" Corp",AV$1)="#N/A N/A"),"--",TEXT(_xll.BDP($B105&amp;" Corp",AV$1),"yyyy/mm/dd")))</f>
        <v>#NAME?</v>
      </c>
      <c r="AW105" s="124" t="e">
        <f ca="1">IF(tbl_coded[[#This Row],[ISIN]]="","",IF(OR(_xll.BDP($B105&amp;" Corp",AW$1)="#N/A N/A"),"--",TEXT(_xll.BDP($B105&amp;" Corp",AW$1),"yyyy/mm/dd")))</f>
        <v>#NAME?</v>
      </c>
      <c r="AX105" s="124" t="e">
        <f ca="1">IF(tbl_coded[[#This Row],[ISIN]]="","",IF(OR(_xll.BDP($B105&amp;" Corp",AX$1)="#N/A N/A"),"--",TEXT(_xll.BDP($B105&amp;" Corp",AX$1),"yyyy/mm/dd")))</f>
        <v>#NAME?</v>
      </c>
      <c r="AY105" s="124" t="e">
        <f ca="1">IF(tbl_coded[[#This Row],[ISIN]]="","",IF(OR(_xll.BDP($B105&amp;" Corp",AY$1)="#N/A Field Not Applicable"),"--",TEXT(_xll.BDP($B105&amp;" Corp",AY$1),"yyyy/mm/dd")))</f>
        <v>#NAME?</v>
      </c>
      <c r="AZ105" s="124" t="e">
        <f ca="1">IF(tbl_coded[[#This Row],[ISIN]]="","",IF(OR(_xll.BDP($B105&amp;" Corp",AZ$1)="#N/A N/A"),"--",_xll.BDP($B105&amp;" Corp",AZ$1)))</f>
        <v>#NAME?</v>
      </c>
      <c r="BA105" s="124" t="e">
        <f ca="1">IF(tbl_coded[[#This Row],[ISIN]]="","",IF(OR(_xll.BDP($B105&amp;" Corp",BA$1)="#N/A N/A"),"--",_xll.BDP($B105&amp;" Corp",BA$1)))</f>
        <v>#NAME?</v>
      </c>
      <c r="BB105" s="124" t="e">
        <f ca="1">IF(tbl_coded[[#This Row],[ISIN]]="","",IF(OR(_xll.BDP($B105&amp;" Corp",BB$1)="#N/A N/A"),"--",_xll.BDP($B105&amp;" Corp",BB$1)))</f>
        <v>#NAME?</v>
      </c>
      <c r="BC105" s="124" t="e">
        <f ca="1">IF(tbl_coded[[#This Row],[ISIN]]="","",IF(OR(_xll.BDP($B105&amp;" Corp",BC$1)="#N/A Field Not Applicable"),"--",_xll.BDP($B105&amp;" Corp",BC$1)))</f>
        <v>#NAME?</v>
      </c>
      <c r="BD105" s="124" t="e">
        <f ca="1">IF(tbl_coded[[#This Row],[ISIN]]="","",IF(OR(_xll.BDP($B105&amp;" Corp",BD$1)="#N/A Field Not Applicable"),"--",_xll.BDP($B105&amp;" Corp",BD$1)))</f>
        <v>#NAME?</v>
      </c>
      <c r="BE105" s="124" t="e">
        <f ca="1">IF(tbl_coded[[#This Row],[ISIN]]="","",IF(OR(_xll.BDP($B105&amp;" Corp",BE$1)="#N/A Field Not Applicable"),"--",_xll.BDP($B105&amp;" Corp",BE$1)))</f>
        <v>#NAME?</v>
      </c>
      <c r="BF105" s="124" t="e">
        <f ca="1">IF(tbl_coded[[#This Row],[ISIN]]="","",IF(OR(_xll.BDP($B105&amp;" Corp",BF$1)="#N/A Field Not Applicable"),"--",_xll.BDP($B105&amp;" Corp",BF$1)))</f>
        <v>#NAME?</v>
      </c>
      <c r="BG105" s="124" t="e">
        <f ca="1">IF(tbl_coded[[#This Row],[ISIN]]="","",IF(OR(_xll.BDP($B105&amp;" Corp",BG$1)="#N/A Field Not Applicable"),"--",IF(_xll.BDP($B105&amp;" Corp",BG$1)="#N/A N/A","N",_xll.BDP($B105&amp;" Corp",BG$1))))</f>
        <v>#NAME?</v>
      </c>
      <c r="BH105" s="124" t="e">
        <f ca="1">IF(tbl_coded[[#This Row],[ISIN]]="","",IF(OR(_xll.BDP($B105&amp;" Corp",BH$1)="#N/A N/A"),"",_xll.BDP($B105&amp;" Corp",BH$1)))</f>
        <v>#NAME?</v>
      </c>
      <c r="BI105" s="124" t="e">
        <f ca="1">IF(tbl_coded[[#This Row],[ISIN]]="","",IF(OR(tbl_coded[[#This Row],[Parent company tiker]]=""),"",IF(_xll.BDP(tbl_coded[[#This Row],[Parent company tiker]]&amp;" Equity",BI$1)="#N/A N/A","--",_xll.BDP(tbl_coded[[#This Row],[Parent company tiker]]&amp;" Equity",BI$1))))</f>
        <v>#NAME?</v>
      </c>
      <c r="BJ105" s="124" t="e">
        <f ca="1">IF(tbl_coded[[#This Row],[ISIN]]="","",IF(OR(tbl_coded[[#This Row],[Parent company tiker]]=""),"",IF(_xll.BDP(tbl_coded[[#This Row],[Parent company tiker]]&amp;" Equity",BJ$1)="#N/A N/A","--",_xll.BDP(tbl_coded[[#This Row],[Parent company tiker]]&amp;" Equity",BJ$1))))</f>
        <v>#NAME?</v>
      </c>
      <c r="BK105" s="124" t="e">
        <f ca="1">IF(tbl_coded[[#This Row],[ISIN]]="","",IF(OR(tbl_coded[[#This Row],[Parent company tiker]]=""),"",IF(_xll.BDP(tbl_coded[[#This Row],[Parent company tiker]]&amp;" Equity",BK$1)="#N/A N/A","--",_xll.BDP(tbl_coded[[#This Row],[Parent company tiker]]&amp;" Equity",BK$1))))</f>
        <v>#NAME?</v>
      </c>
      <c r="BL105" s="124" t="e">
        <f ca="1">IF(tbl_coded[[#This Row],[ISIN]]="","",IF(OR(tbl_coded[[#This Row],[Parent company tiker]]=""),"",IF(_xll.BDP(tbl_coded[[#This Row],[Parent company tiker]]&amp;" Equity",BL$1)="#N/A N/A","--",_xll.BDP(tbl_coded[[#This Row],[Parent company tiker]]&amp;" Equity",BL$1))))</f>
        <v>#NAME?</v>
      </c>
      <c r="BM10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5" s="124" t="e">
        <f ca="1">IF(tbl_coded[[#This Row],[Column9]]&lt;&gt;"--",tbl_coded[[#This Row],[G''tor rating]],IF(tbl_coded[[#This Row],[KPW Name]]&lt;&gt;"",tbl_coded[[#This Row],[KPW Rating]],IF(tbl_coded[[#This Row],[Parent company tiker]]&lt;&gt;"",tbl_coded[[#This Row],[parent评级]],tbl_coded[[#This Row],[Issuer rating]])))</f>
        <v>#NAME?</v>
      </c>
      <c r="BO105" s="159" t="str">
        <f ca="1">IFERROR(IF(tbl_coded[[#This Row],[GREEN]]="Y","GREEN",IF(tbl_coded[[#This Row],[SUSTAINABLE]]="Y","SUSTAINABLE",IF(tbl_coded[[#This Row],[SOCIAL]]="Y","SOCIAL",IF(tbl_coded[[#This Row],[Sustainable linked]]="Y","SUSTAINABLE LINKED"," ")))),"")</f>
        <v/>
      </c>
    </row>
    <row r="106" spans="1:67" ht="15" customHeight="1">
      <c r="A106" s="119">
        <v>104</v>
      </c>
      <c r="B106" s="120" t="str">
        <f>IF(美元债一级!$C$4:$C$1048576&lt;&gt;"",美元债一级!C107,"")</f>
        <v>XS2647150759</v>
      </c>
      <c r="C106" s="122" t="e">
        <f ca="1">IF(tbl_coded[[#This Row],[ISIN]]="","",IF(tbl_coded[[#This Row],[Index]]&gt;$A$1,"",IF(_xll.BDP($B106&amp;" Corp",C$1)="#N/A N/A","",_xll.BDP($B106&amp;" Corp",C$1))))</f>
        <v>#NAME?</v>
      </c>
      <c r="D106" s="122" t="e">
        <f ca="1">IF(tbl_coded[[#This Row],[ISIN]]="","",IF(_xll.BDP($B106&amp;" Corp",D$1)="#N/A N/A","",_xll.BDP($B106&amp;" Corp",D$1)))</f>
        <v>#NAME?</v>
      </c>
      <c r="E106" s="122" t="e">
        <f ca="1">IF(tbl_coded[[#This Row],[ISIN]]="","",IF(_xll.BDP($B106&amp;" Corp",E$1)="#N/A N/A","--",_xll.BDP($B106&amp;" Corp",E$1)))</f>
        <v>#NAME?</v>
      </c>
      <c r="F106" s="122" t="e">
        <f ca="1">IF(tbl_coded[[#This Row],[ISIN]]="","",IF(_xll.BDS($B106&amp;" Corp",F$1)="#N/A Field Not Applicable","",_xll.BDS($B106&amp;" Corp",F$1)))</f>
        <v>#NAME?</v>
      </c>
      <c r="G106" s="122" t="e">
        <f ca="1">IF(tbl_coded[[#This Row],[ISIN]]="","",IF(_xll.BDP($F106&amp;" CompanyID",G$1)="#N/A Invalid Security","",_xll.BDP($F106&amp;" CompanyID",G$1)))</f>
        <v>#NAME?</v>
      </c>
      <c r="H106" s="122" t="e">
        <f ca="1">IF(tbl_coded[[#This Row],[ISIN]]="","",IF(_xll.BDP($B106&amp;" Corp",H$1)="#N/A N/A","--",_xll.BDP($B106&amp;" Corp",H$1)))</f>
        <v>#NAME?</v>
      </c>
      <c r="I106" s="122" t="e">
        <f ca="1">IF(tbl_coded[[#This Row],[ISIN]]="","",IF(_xll.BDP($B106&amp;" Corp",I$1)="#N/A N/A","--",_xll.BDP($B106&amp;" Corp",I$1)))</f>
        <v>#NAME?</v>
      </c>
      <c r="J106" s="122" t="e">
        <f ca="1">IF(tbl_coded[[#This Row],[ISIN]]="","",IF(_xll.BDP($B106&amp;" Corp",J$1)="#N/A N/A","--",_xll.BDP($B106&amp;" Corp",J$1)))</f>
        <v>#NAME?</v>
      </c>
      <c r="K106" s="122" t="e">
        <f ca="1">IF(tbl_coded[[#This Row],[ISIN]]="","",IF(_xll.BDP($B106&amp;" Corp",K$1)="#N/A N/A","--",_xll.BDP($B106&amp;" Corp",K$1)))</f>
        <v>#NAME?</v>
      </c>
      <c r="L106" s="122" t="e">
        <f ca="1">IF(tbl_coded[[#This Row],[ISIN]]="","",IF(_xll.BDP($B106&amp;" Corp",L$1)="#N/A N/A","--",_xll.BDP($B106&amp;" Corp",L$1)))</f>
        <v>#NAME?</v>
      </c>
      <c r="M106" s="122" t="e">
        <f ca="1">IF(tbl_coded[[#This Row],[ISIN]]="","",IF(_xll.BDP($B106&amp;" Corp",M$1)="#N/A N/A","--",_xll.BDP($B106&amp;" Corp",M$1)))</f>
        <v>#NAME?</v>
      </c>
      <c r="N106" s="122" t="e">
        <f ca="1">IF(tbl_coded[[#This Row],[ISIN]]="","",IF(_xll.BDP($B106&amp;" Corp",N$1)="#N/A N/A","--",_xll.BDP($B106&amp;" Corp",N$1)))</f>
        <v>#NAME?</v>
      </c>
      <c r="O106" s="122" t="e">
        <f ca="1">IF(tbl_coded[[#This Row],[ISIN]]="","",IF(_xll.BDP($B106&amp;" Corp",O$1)="#N/A N/A","--",_xll.BDP($B106&amp;" Corp",O$1)))</f>
        <v>#NAME?</v>
      </c>
      <c r="P106" s="122" t="e">
        <f ca="1">IF(tbl_coded[[#This Row],[ISIN]]="","",IF(_xll.BDP($B106&amp;" Corp",P$1)="#N/A N/A","--",_xll.BDP($B106&amp;" Corp",P$1)))</f>
        <v>#NAME?</v>
      </c>
      <c r="Q10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6" s="122" t="e">
        <f ca="1">IF(tbl_coded[[#This Row],[ISIN]]="","",IF(OR(_xll.BDP($B106&amp;" Corp",R$1)="#N/A N/A",_xll.BDP($B106&amp;" Corp",R$1)="#N/A Invalid Security",_xll.BDP($B106&amp;" Corp",R$1)="#N/A Field Not Applicable"),"--",_xll.BDP($B106&amp;" Corp",R$1)))</f>
        <v>#NAME?</v>
      </c>
      <c r="S106" s="122" t="e">
        <f ca="1">IF(tbl_coded[[#This Row],[ISIN]]="","",IF(OR(_xll.BDP($R106&amp;" Equity",S$1)="#N/A N/A",_xll.BDP($R106&amp;" Equity",S$1)="#N/A Invalid Security"),"--",_xll.BDP($R106&amp;" Equity",S$1)))</f>
        <v>#NAME?</v>
      </c>
      <c r="T106" s="122" t="e">
        <f ca="1">IF(tbl_coded[[#This Row],[ISIN]]="","",IF(OR(_xll.BDP($R106&amp;" Equity",T$1)="#N/A N/A",_xll.BDP($R106&amp;" Equity",T$1)="#N/A Invalid Security"),"--",_xll.BDP($R106&amp;" Equity",T$1)))</f>
        <v>#NAME?</v>
      </c>
      <c r="U106" s="122" t="e">
        <f ca="1">IF(tbl_coded[[#This Row],[ISIN]]="","",IF(OR(_xll.BDP($R106&amp;" Equity",U$1)="#N/A N/A",_xll.BDP($R106&amp;" Equity",U$1)="#N/A Invalid Security"),"--",_xll.BDP($R106&amp;" Equity",U$1)))</f>
        <v>#NAME?</v>
      </c>
      <c r="V106" s="122" t="e">
        <f ca="1">IF(tbl_coded[[#This Row],[ISIN]]="","",IF(OR(_xll.BDP($R106&amp;" Equity",V$1)="#N/A N/A",_xll.BDP($R106&amp;" Equity",V$1)="#N/A Invalid Security"),"--",_xll.BDP($R106&amp;" Equity",V$1)))</f>
        <v>#NAME?</v>
      </c>
      <c r="W106" s="122" t="e">
        <f ca="1">IF(tbl_coded[[#This Row],[ISIN]]="","",IF(OR(_xll.BDP($R106&amp;" Equity",W$1)="#N/A N/A",_xll.BDP($R106&amp;" Equity",W$1)="#N/A Invalid Security"),"--",_xll.BDP($R106&amp;" Equity",W$1)))</f>
        <v>#NAME?</v>
      </c>
      <c r="X106" s="122" t="e">
        <f ca="1">IF(tbl_coded[[#This Row],[ISIN]]="","",IF(OR(_xll.BDP($R106&amp;" Equity",X$1)="#N/A N/A",_xll.BDP($R106&amp;" Equity",X$1)="#N/A Invalid Security"),"--",_xll.BDP($R106&amp;" Equity",X$1)))</f>
        <v>#NAME?</v>
      </c>
      <c r="Y10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6" s="122" t="str">
        <f ca="1">IF(tbl_coded[[#This Row],[ISIN]]="","",IF(ISNUMBER(_xll.BDP(B106&amp;" Corp",Z$1)),_xll.BDP(B106&amp;" Corp",Z$1),""))</f>
        <v/>
      </c>
      <c r="AA106" s="122" t="str">
        <f ca="1">IF(tbl_coded[[#This Row],[ISIN]]="","",IF(ISNUMBER(_xll.BDP(B106&amp;" Corp",AA$1)),_xll.BDP(B106&amp;" Corp",AA$1),""))</f>
        <v/>
      </c>
      <c r="AB106" s="122" t="str">
        <f ca="1">IF(tbl_coded[[#This Row],[ISIN]]="","",IF(ISNUMBER(_xll.BDP(B106&amp;" Corp",AB$1)),_xll.BDP(B106&amp;" Corp",AB$1),""))</f>
        <v/>
      </c>
      <c r="AC106" s="122" t="str">
        <f ca="1">IF(tbl_coded[[#This Row],[ISIN]]="","",IF(ISNUMBER(_xll.BDP(B106&amp;" Corp",AC$1)),_xll.BDP(B106&amp;" Corp",AC$1),""))</f>
        <v/>
      </c>
      <c r="AD106" s="122" t="e">
        <f ca="1">IF(tbl_coded[[#This Row],[ISIN]]="","",IF((_xll.BDP(B106&amp;" Corp",AD$1))="#N/A Field Not Applicable","",_xll.BDP(B106&amp;" Corp",AD$1)))</f>
        <v>#NAME?</v>
      </c>
      <c r="AE106" s="122" t="e">
        <f ca="1">IF(tbl_coded[[#This Row],[ISIN]]="","",IF((_xll.BDP(B106&amp;" Corp",AE$1))="#N/A N/A","--",_xll.BDP(B106&amp;" Corp",AE$1)))</f>
        <v>#NAME?</v>
      </c>
      <c r="AF106" s="122" t="e">
        <f ca="1">IF(tbl_coded[[#This Row],[ISIN]]="","",IF(IFERROR(MATCH(H106,rtg_num[Moody''s],0)&gt;10,0),"HY",IF(IFERROR(MATCH(I106,rtg_num[S&amp;P],0)&gt;10,0),"HY",IF(IFERROR(MATCH(J106,rtg_num[Fitch],0)&gt;10,0),"HY",IF(H106&amp;I106&amp;J106="------","NR",IF(IFERROR(FIND("#N/A",Coded!H106),0)&amp;IFERROR(FIND("#N/A",Coded!H106),0)&amp;IFERROR(FIND("#N/A",Coded!H106),0)&lt;&gt;"000",IF(INDEX(美元债一级!$O:$O,MATCH(tbl_coded[[#This Row],[ISIN]],美元债一级!$I:$I,0))="--/--/--","NR","IG"),"IG"))))))</f>
        <v>#NAME?</v>
      </c>
      <c r="AG10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6" s="123" t="e">
        <f ca="1">IF(tbl_coded[[#This Row],[ISIN]]="","",IF(_xll.BDP($B106&amp;" Corp",AI$1)="#N/A N/A","--",_xll.BDP($B106&amp;" Corp",AI$1)))</f>
        <v>#NAME?</v>
      </c>
      <c r="AJ106" s="122" t="e">
        <f ca="1">IF(tbl_coded[[#This Row],[ISIN]]="","",IF(OR(_xll.BDP(_xll.BDP(tbl_coded[[#This Row],[ISIN]]&amp;" Corp", "ISSUER_EQUITY_TICKER")&amp;" Equity",AJ$1)="#N/A N/A"),"--",_xll.BDP(_xll.BDP(tbl_coded[[#This Row],[ISIN]]&amp;" Corp", "ISSUER_EQUITY_TICKER")&amp;" Equity",AJ$1)))</f>
        <v>#NAME?</v>
      </c>
      <c r="AK10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25" t="e">
        <f ca="1">IF(tbl_coded[[#This Row],[ISIN]]="","",IF(OR(_xll.BDP(_xll.BDP(tbl_coded[[#This Row],[ISIN]]&amp;" Corp", "ISSUER_EQUITY_TICKER")&amp;" Equity",AL$1)="#N/A N/A"),"--",_xll.BDP(_xll.BDP(tbl_coded[[#This Row],[ISIN]]&amp;" Corp", "ISSUER_EQUITY_TICKER")&amp;" Equity",AL$1)))</f>
        <v>#NAME?</v>
      </c>
      <c r="AM106" s="125" t="e">
        <f ca="1">IF(tbl_coded[[#This Row],[ISIN]]="","",IF(_xll.BDS($B106&amp;" Corp",AM$1)="#N/A Field Not Applicable","",_xll.BDS($B106&amp;" Corp",AM$1)))</f>
        <v>#NAME?</v>
      </c>
      <c r="AN106" s="125" t="e">
        <f ca="1">IF(tbl_coded[[#This Row],[ISIN]]="","",IF(_xll.BDP(tbl_coded[[#This Row],[KPW Provider BBID]]&amp;" CompanyID","NAME")="#N/A Invalid Security","",_xll.BDP(tbl_coded[[#This Row],[KPW Provider BBID]]&amp;" CompanyID","NAME")))</f>
        <v>#NAME?</v>
      </c>
      <c r="AO106" s="125" t="e">
        <f ca="1">IF(tbl_coded[[#This Row],[ISIN]]="","",IF(_xll.BDP(tbl_coded[[#This Row],[KPW Provider BBID]]&amp;" CompanyID",$AO$1)="#N/A Invalid Security","--",IF(_xll.BDP(tbl_coded[[#This Row],[KPW Provider BBID]]&amp;" CompanyID",$AO$1)="#N/A N/A","--",_xll.BDP(tbl_coded[[#This Row],[KPW Provider BBID]]&amp;" CompanyID",$AO$1))))</f>
        <v>#NAME?</v>
      </c>
      <c r="AP106" s="125" t="e">
        <f ca="1">IF(tbl_coded[[#This Row],[ISIN]]="","",IF(_xll.BDP(tbl_coded[[#This Row],[KPW Provider BBID]]&amp;" CompanyID",$AP$1)="#N/A Invalid Security","--",IF(_xll.BDP(tbl_coded[[#This Row],[KPW Provider BBID]]&amp;" CompanyID",$AP$1)="#N/A N/A","--",_xll.BDP(tbl_coded[[#This Row],[KPW Provider BBID]]&amp;" CompanyID",$AP$1))))</f>
        <v>#NAME?</v>
      </c>
      <c r="AQ106" s="125" t="e">
        <f ca="1">IF(tbl_coded[[#This Row],[ISIN]]="","",IF(_xll.BDP(tbl_coded[[#This Row],[KPW Provider BBID]]&amp;" CompanyID",$AQ$1)="#N/A Invalid Security","--",IF(_xll.BDP(tbl_coded[[#This Row],[KPW Provider BBID]]&amp;" CompanyID",$AQ$1)="#N/A N/A","--",_xll.BDP(tbl_coded[[#This Row],[KPW Provider BBID]]&amp;" CompanyID",$AQ$1))))</f>
        <v>#NAME?</v>
      </c>
      <c r="AR106" s="125" t="e">
        <f ca="1">IF(tbl_coded[[#This Row],[ISIN]]="","",tbl_coded[[#This Row],[穆迪KPW评级]]&amp;"/"&amp;tbl_coded[[#This Row],[SPKPW评级]]&amp;"/"&amp;tbl_coded[[#This Row],[FITCHKPW评级]])</f>
        <v>#NAME?</v>
      </c>
      <c r="AS106" s="125" t="e">
        <f ca="1">IF(tbl_coded[[#This Row],[ISIN]]="","",IF(OR(_xll.BDP($B106&amp;" Corp",AS$1)="#N/A N/A"),"--",_xll.BDP($B106&amp;" Corp",AS$1)))</f>
        <v>#NAME?</v>
      </c>
      <c r="AT106" s="125" t="e">
        <f ca="1">IF(tbl_coded[[#This Row],[ISIN]]="","",IF(_xll.BDS($B106&amp;" Corp",AT$1)="#N/A Field Not Applicable","",_xll.BDS($B106&amp;" Corp",AT$1)))</f>
        <v>#NAME?</v>
      </c>
      <c r="AU106" s="125" t="e">
        <f ca="1">IF(tbl_coded[[#This Row],[SBLC Provider BBID]]="","",_xll.BDP(tbl_coded[[#This Row],[SBLC Provider BBID]]&amp;" CompanyID","NAME"))</f>
        <v>#NAME?</v>
      </c>
      <c r="AV106" s="125" t="e">
        <f ca="1">IF(tbl_coded[[#This Row],[ISIN]]="","",IF(OR(_xll.BDP($B106&amp;" Corp",AV$1)="#N/A N/A"),"--",TEXT(_xll.BDP($B106&amp;" Corp",AV$1),"yyyy/mm/dd")))</f>
        <v>#NAME?</v>
      </c>
      <c r="AW106" s="125" t="e">
        <f ca="1">IF(tbl_coded[[#This Row],[ISIN]]="","",IF(OR(_xll.BDP($B106&amp;" Corp",AW$1)="#N/A N/A"),"--",TEXT(_xll.BDP($B106&amp;" Corp",AW$1),"yyyy/mm/dd")))</f>
        <v>#NAME?</v>
      </c>
      <c r="AX106" s="125" t="e">
        <f ca="1">IF(tbl_coded[[#This Row],[ISIN]]="","",IF(OR(_xll.BDP($B106&amp;" Corp",AX$1)="#N/A N/A"),"--",TEXT(_xll.BDP($B106&amp;" Corp",AX$1),"yyyy/mm/dd")))</f>
        <v>#NAME?</v>
      </c>
      <c r="AY106" s="125" t="e">
        <f ca="1">IF(tbl_coded[[#This Row],[ISIN]]="","",IF(OR(_xll.BDP($B106&amp;" Corp",AY$1)="#N/A Field Not Applicable"),"--",TEXT(_xll.BDP($B106&amp;" Corp",AY$1),"yyyy/mm/dd")))</f>
        <v>#NAME?</v>
      </c>
      <c r="AZ106" s="125" t="e">
        <f ca="1">IF(tbl_coded[[#This Row],[ISIN]]="","",IF(OR(_xll.BDP($B106&amp;" Corp",AZ$1)="#N/A N/A"),"--",_xll.BDP($B106&amp;" Corp",AZ$1)))</f>
        <v>#NAME?</v>
      </c>
      <c r="BA106" s="125" t="e">
        <f ca="1">IF(tbl_coded[[#This Row],[ISIN]]="","",IF(OR(_xll.BDP($B106&amp;" Corp",BA$1)="#N/A N/A"),"--",_xll.BDP($B106&amp;" Corp",BA$1)))</f>
        <v>#NAME?</v>
      </c>
      <c r="BB106" s="125" t="e">
        <f ca="1">IF(tbl_coded[[#This Row],[ISIN]]="","",IF(OR(_xll.BDP($B106&amp;" Corp",BB$1)="#N/A N/A"),"--",_xll.BDP($B106&amp;" Corp",BB$1)))</f>
        <v>#NAME?</v>
      </c>
      <c r="BC106" s="125" t="e">
        <f ca="1">IF(tbl_coded[[#This Row],[ISIN]]="","",IF(OR(_xll.BDP($B106&amp;" Corp",BC$1)="#N/A Field Not Applicable"),"--",_xll.BDP($B106&amp;" Corp",BC$1)))</f>
        <v>#NAME?</v>
      </c>
      <c r="BD106" s="125" t="e">
        <f ca="1">IF(tbl_coded[[#This Row],[ISIN]]="","",IF(OR(_xll.BDP($B106&amp;" Corp",BD$1)="#N/A Field Not Applicable"),"--",_xll.BDP($B106&amp;" Corp",BD$1)))</f>
        <v>#NAME?</v>
      </c>
      <c r="BE106" s="125" t="e">
        <f ca="1">IF(tbl_coded[[#This Row],[ISIN]]="","",IF(OR(_xll.BDP($B106&amp;" Corp",BE$1)="#N/A Field Not Applicable"),"--",_xll.BDP($B106&amp;" Corp",BE$1)))</f>
        <v>#NAME?</v>
      </c>
      <c r="BF106" s="125" t="e">
        <f ca="1">IF(tbl_coded[[#This Row],[ISIN]]="","",IF(OR(_xll.BDP($B106&amp;" Corp",BF$1)="#N/A Field Not Applicable"),"--",_xll.BDP($B106&amp;" Corp",BF$1)))</f>
        <v>#NAME?</v>
      </c>
      <c r="BG106" s="125" t="e">
        <f ca="1">IF(tbl_coded[[#This Row],[ISIN]]="","",IF(OR(_xll.BDP($B106&amp;" Corp",BG$1)="#N/A Field Not Applicable"),"--",IF(_xll.BDP($B106&amp;" Corp",BG$1)="#N/A N/A","N",_xll.BDP($B106&amp;" Corp",BG$1))))</f>
        <v>#NAME?</v>
      </c>
      <c r="BH106" s="125" t="e">
        <f ca="1">IF(tbl_coded[[#This Row],[ISIN]]="","",IF(OR(_xll.BDP($B106&amp;" Corp",BH$1)="#N/A N/A"),"",_xll.BDP($B106&amp;" Corp",BH$1)))</f>
        <v>#NAME?</v>
      </c>
      <c r="BI106" s="125" t="e">
        <f ca="1">IF(tbl_coded[[#This Row],[ISIN]]="","",IF(OR(tbl_coded[[#This Row],[Parent company tiker]]=""),"",IF(_xll.BDP(tbl_coded[[#This Row],[Parent company tiker]]&amp;" Equity",BI$1)="#N/A N/A","--",_xll.BDP(tbl_coded[[#This Row],[Parent company tiker]]&amp;" Equity",BI$1))))</f>
        <v>#NAME?</v>
      </c>
      <c r="BJ106" s="125" t="e">
        <f ca="1">IF(tbl_coded[[#This Row],[ISIN]]="","",IF(OR(tbl_coded[[#This Row],[Parent company tiker]]=""),"",IF(_xll.BDP(tbl_coded[[#This Row],[Parent company tiker]]&amp;" Equity",BJ$1)="#N/A N/A","--",_xll.BDP(tbl_coded[[#This Row],[Parent company tiker]]&amp;" Equity",BJ$1))))</f>
        <v>#NAME?</v>
      </c>
      <c r="BK106" s="125" t="e">
        <f ca="1">IF(tbl_coded[[#This Row],[ISIN]]="","",IF(OR(tbl_coded[[#This Row],[Parent company tiker]]=""),"",IF(_xll.BDP(tbl_coded[[#This Row],[Parent company tiker]]&amp;" Equity",BK$1)="#N/A N/A","--",_xll.BDP(tbl_coded[[#This Row],[Parent company tiker]]&amp;" Equity",BK$1))))</f>
        <v>#NAME?</v>
      </c>
      <c r="BL106" s="125" t="e">
        <f ca="1">IF(tbl_coded[[#This Row],[ISIN]]="","",IF(OR(tbl_coded[[#This Row],[Parent company tiker]]=""),"",IF(_xll.BDP(tbl_coded[[#This Row],[Parent company tiker]]&amp;" Equity",BL$1)="#N/A N/A","--",_xll.BDP(tbl_coded[[#This Row],[Parent company tiker]]&amp;" Equity",BL$1))))</f>
        <v>#NAME?</v>
      </c>
      <c r="BM10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6" s="125" t="e">
        <f ca="1">IF(tbl_coded[[#This Row],[Column9]]&lt;&gt;"--",tbl_coded[[#This Row],[G''tor rating]],IF(tbl_coded[[#This Row],[KPW Name]]&lt;&gt;"",tbl_coded[[#This Row],[KPW Rating]],IF(tbl_coded[[#This Row],[Parent company tiker]]&lt;&gt;"",tbl_coded[[#This Row],[parent评级]],tbl_coded[[#This Row],[Issuer rating]])))</f>
        <v>#NAME?</v>
      </c>
      <c r="BO106" s="159" t="str">
        <f ca="1">IFERROR(IF(tbl_coded[[#This Row],[GREEN]]="Y","GREEN",IF(tbl_coded[[#This Row],[SUSTAINABLE]]="Y","SUSTAINABLE",IF(tbl_coded[[#This Row],[SOCIAL]]="Y","SOCIAL",IF(tbl_coded[[#This Row],[Sustainable linked]]="Y","SUSTAINABLE LINKED"," ")))),"")</f>
        <v/>
      </c>
    </row>
    <row r="107" spans="1:67" ht="15" customHeight="1">
      <c r="A107" s="119">
        <v>105</v>
      </c>
      <c r="B107" s="120" t="str">
        <f>IF(美元债一级!$C$4:$C$1048576&lt;&gt;"",美元债一级!C108,"")</f>
        <v>XS2621326680</v>
      </c>
      <c r="C107" s="122" t="e">
        <f ca="1">IF(tbl_coded[[#This Row],[ISIN]]="","",IF(tbl_coded[[#This Row],[Index]]&gt;$A$1,"",IF(_xll.BDP($B107&amp;" Corp",C$1)="#N/A N/A","",_xll.BDP($B107&amp;" Corp",C$1))))</f>
        <v>#NAME?</v>
      </c>
      <c r="D107" s="122" t="e">
        <f ca="1">IF(tbl_coded[[#This Row],[ISIN]]="","",IF(_xll.BDP($B107&amp;" Corp",D$1)="#N/A N/A","",_xll.BDP($B107&amp;" Corp",D$1)))</f>
        <v>#NAME?</v>
      </c>
      <c r="E107" s="122" t="e">
        <f ca="1">IF(tbl_coded[[#This Row],[ISIN]]="","",IF(_xll.BDP($B107&amp;" Corp",E$1)="#N/A N/A","--",_xll.BDP($B107&amp;" Corp",E$1)))</f>
        <v>#NAME?</v>
      </c>
      <c r="F107" s="122" t="e">
        <f ca="1">IF(tbl_coded[[#This Row],[ISIN]]="","",IF(_xll.BDS($B107&amp;" Corp",F$1)="#N/A Field Not Applicable","",_xll.BDS($B107&amp;" Corp",F$1)))</f>
        <v>#NAME?</v>
      </c>
      <c r="G107" s="122" t="e">
        <f ca="1">IF(tbl_coded[[#This Row],[ISIN]]="","",IF(_xll.BDP($F107&amp;" CompanyID",G$1)="#N/A Invalid Security","",_xll.BDP($F107&amp;" CompanyID",G$1)))</f>
        <v>#NAME?</v>
      </c>
      <c r="H107" s="122" t="e">
        <f ca="1">IF(tbl_coded[[#This Row],[ISIN]]="","",IF(_xll.BDP($B107&amp;" Corp",H$1)="#N/A N/A","--",_xll.BDP($B107&amp;" Corp",H$1)))</f>
        <v>#NAME?</v>
      </c>
      <c r="I107" s="122" t="e">
        <f ca="1">IF(tbl_coded[[#This Row],[ISIN]]="","",IF(_xll.BDP($B107&amp;" Corp",I$1)="#N/A N/A","--",_xll.BDP($B107&amp;" Corp",I$1)))</f>
        <v>#NAME?</v>
      </c>
      <c r="J107" s="122" t="e">
        <f ca="1">IF(tbl_coded[[#This Row],[ISIN]]="","",IF(_xll.BDP($B107&amp;" Corp",J$1)="#N/A N/A","--",_xll.BDP($B107&amp;" Corp",J$1)))</f>
        <v>#NAME?</v>
      </c>
      <c r="K107" s="122" t="e">
        <f ca="1">IF(tbl_coded[[#This Row],[ISIN]]="","",IF(_xll.BDP($B107&amp;" Corp",K$1)="#N/A N/A","--",_xll.BDP($B107&amp;" Corp",K$1)))</f>
        <v>#NAME?</v>
      </c>
      <c r="L107" s="122" t="e">
        <f ca="1">IF(tbl_coded[[#This Row],[ISIN]]="","",IF(_xll.BDP($B107&amp;" Corp",L$1)="#N/A N/A","--",_xll.BDP($B107&amp;" Corp",L$1)))</f>
        <v>#NAME?</v>
      </c>
      <c r="M107" s="122" t="e">
        <f ca="1">IF(tbl_coded[[#This Row],[ISIN]]="","",IF(_xll.BDP($B107&amp;" Corp",M$1)="#N/A N/A","--",_xll.BDP($B107&amp;" Corp",M$1)))</f>
        <v>#NAME?</v>
      </c>
      <c r="N107" s="122" t="e">
        <f ca="1">IF(tbl_coded[[#This Row],[ISIN]]="","",IF(_xll.BDP($B107&amp;" Corp",N$1)="#N/A N/A","--",_xll.BDP($B107&amp;" Corp",N$1)))</f>
        <v>#NAME?</v>
      </c>
      <c r="O107" s="122" t="e">
        <f ca="1">IF(tbl_coded[[#This Row],[ISIN]]="","",IF(_xll.BDP($B107&amp;" Corp",O$1)="#N/A N/A","--",_xll.BDP($B107&amp;" Corp",O$1)))</f>
        <v>#NAME?</v>
      </c>
      <c r="P107" s="122" t="e">
        <f ca="1">IF(tbl_coded[[#This Row],[ISIN]]="","",IF(_xll.BDP($B107&amp;" Corp",P$1)="#N/A N/A","--",_xll.BDP($B107&amp;" Corp",P$1)))</f>
        <v>#NAME?</v>
      </c>
      <c r="Q10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7" s="122" t="e">
        <f ca="1">IF(tbl_coded[[#This Row],[ISIN]]="","",IF(OR(_xll.BDP($B107&amp;" Corp",R$1)="#N/A N/A",_xll.BDP($B107&amp;" Corp",R$1)="#N/A Invalid Security",_xll.BDP($B107&amp;" Corp",R$1)="#N/A Field Not Applicable"),"--",_xll.BDP($B107&amp;" Corp",R$1)))</f>
        <v>#NAME?</v>
      </c>
      <c r="S107" s="122" t="e">
        <f ca="1">IF(tbl_coded[[#This Row],[ISIN]]="","",IF(OR(_xll.BDP($R107&amp;" Equity",S$1)="#N/A N/A",_xll.BDP($R107&amp;" Equity",S$1)="#N/A Invalid Security"),"--",_xll.BDP($R107&amp;" Equity",S$1)))</f>
        <v>#NAME?</v>
      </c>
      <c r="T107" s="122" t="e">
        <f ca="1">IF(tbl_coded[[#This Row],[ISIN]]="","",IF(OR(_xll.BDP($R107&amp;" Equity",T$1)="#N/A N/A",_xll.BDP($R107&amp;" Equity",T$1)="#N/A Invalid Security"),"--",_xll.BDP($R107&amp;" Equity",T$1)))</f>
        <v>#NAME?</v>
      </c>
      <c r="U107" s="122" t="e">
        <f ca="1">IF(tbl_coded[[#This Row],[ISIN]]="","",IF(OR(_xll.BDP($R107&amp;" Equity",U$1)="#N/A N/A",_xll.BDP($R107&amp;" Equity",U$1)="#N/A Invalid Security"),"--",_xll.BDP($R107&amp;" Equity",U$1)))</f>
        <v>#NAME?</v>
      </c>
      <c r="V107" s="122" t="e">
        <f ca="1">IF(tbl_coded[[#This Row],[ISIN]]="","",IF(OR(_xll.BDP($R107&amp;" Equity",V$1)="#N/A N/A",_xll.BDP($R107&amp;" Equity",V$1)="#N/A Invalid Security"),"--",_xll.BDP($R107&amp;" Equity",V$1)))</f>
        <v>#NAME?</v>
      </c>
      <c r="W107" s="122" t="e">
        <f ca="1">IF(tbl_coded[[#This Row],[ISIN]]="","",IF(OR(_xll.BDP($R107&amp;" Equity",W$1)="#N/A N/A",_xll.BDP($R107&amp;" Equity",W$1)="#N/A Invalid Security"),"--",_xll.BDP($R107&amp;" Equity",W$1)))</f>
        <v>#NAME?</v>
      </c>
      <c r="X107" s="122" t="e">
        <f ca="1">IF(tbl_coded[[#This Row],[ISIN]]="","",IF(OR(_xll.BDP($R107&amp;" Equity",X$1)="#N/A N/A",_xll.BDP($R107&amp;" Equity",X$1)="#N/A Invalid Security"),"--",_xll.BDP($R107&amp;" Equity",X$1)))</f>
        <v>#NAME?</v>
      </c>
      <c r="Y10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7" s="122" t="str">
        <f ca="1">IF(tbl_coded[[#This Row],[ISIN]]="","",IF(ISNUMBER(_xll.BDP(B107&amp;" Corp",Z$1)),_xll.BDP(B107&amp;" Corp",Z$1),""))</f>
        <v/>
      </c>
      <c r="AA107" s="122" t="str">
        <f ca="1">IF(tbl_coded[[#This Row],[ISIN]]="","",IF(ISNUMBER(_xll.BDP(B107&amp;" Corp",AA$1)),_xll.BDP(B107&amp;" Corp",AA$1),""))</f>
        <v/>
      </c>
      <c r="AB107" s="122" t="str">
        <f ca="1">IF(tbl_coded[[#This Row],[ISIN]]="","",IF(ISNUMBER(_xll.BDP(B107&amp;" Corp",AB$1)),_xll.BDP(B107&amp;" Corp",AB$1),""))</f>
        <v/>
      </c>
      <c r="AC107" s="122" t="str">
        <f ca="1">IF(tbl_coded[[#This Row],[ISIN]]="","",IF(ISNUMBER(_xll.BDP(B107&amp;" Corp",AC$1)),_xll.BDP(B107&amp;" Corp",AC$1),""))</f>
        <v/>
      </c>
      <c r="AD107" s="122" t="e">
        <f ca="1">IF(tbl_coded[[#This Row],[ISIN]]="","",IF((_xll.BDP(B107&amp;" Corp",AD$1))="#N/A Field Not Applicable","",_xll.BDP(B107&amp;" Corp",AD$1)))</f>
        <v>#NAME?</v>
      </c>
      <c r="AE107" s="122" t="e">
        <f ca="1">IF(tbl_coded[[#This Row],[ISIN]]="","",IF((_xll.BDP(B107&amp;" Corp",AE$1))="#N/A N/A","--",_xll.BDP(B107&amp;" Corp",AE$1)))</f>
        <v>#NAME?</v>
      </c>
      <c r="AF107" s="122" t="e">
        <f ca="1">IF(tbl_coded[[#This Row],[ISIN]]="","",IF(IFERROR(MATCH(H107,rtg_num[Moody''s],0)&gt;10,0),"HY",IF(IFERROR(MATCH(I107,rtg_num[S&amp;P],0)&gt;10,0),"HY",IF(IFERROR(MATCH(J107,rtg_num[Fitch],0)&gt;10,0),"HY",IF(H107&amp;I107&amp;J107="------","NR",IF(IFERROR(FIND("#N/A",Coded!H107),0)&amp;IFERROR(FIND("#N/A",Coded!H107),0)&amp;IFERROR(FIND("#N/A",Coded!H107),0)&lt;&gt;"000",IF(INDEX(美元债一级!$O:$O,MATCH(tbl_coded[[#This Row],[ISIN]],美元债一级!$I:$I,0))="--/--/--","NR","IG"),"IG"))))))</f>
        <v>#NAME?</v>
      </c>
      <c r="AG10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7" s="123" t="e">
        <f ca="1">IF(tbl_coded[[#This Row],[ISIN]]="","",IF(_xll.BDP($B107&amp;" Corp",AI$1)="#N/A N/A","--",_xll.BDP($B107&amp;" Corp",AI$1)))</f>
        <v>#NAME?</v>
      </c>
      <c r="AJ107" s="122" t="e">
        <f ca="1">IF(tbl_coded[[#This Row],[ISIN]]="","",IF(OR(_xll.BDP(_xll.BDP(tbl_coded[[#This Row],[ISIN]]&amp;" Corp", "ISSUER_EQUITY_TICKER")&amp;" Equity",AJ$1)="#N/A N/A"),"--",_xll.BDP(_xll.BDP(tbl_coded[[#This Row],[ISIN]]&amp;" Corp", "ISSUER_EQUITY_TICKER")&amp;" Equity",AJ$1)))</f>
        <v>#NAME?</v>
      </c>
      <c r="AK10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25" t="e">
        <f ca="1">IF(tbl_coded[[#This Row],[ISIN]]="","",IF(OR(_xll.BDP(_xll.BDP(tbl_coded[[#This Row],[ISIN]]&amp;" Corp", "ISSUER_EQUITY_TICKER")&amp;" Equity",AL$1)="#N/A N/A"),"--",_xll.BDP(_xll.BDP(tbl_coded[[#This Row],[ISIN]]&amp;" Corp", "ISSUER_EQUITY_TICKER")&amp;" Equity",AL$1)))</f>
        <v>#NAME?</v>
      </c>
      <c r="AM107" s="125" t="e">
        <f ca="1">IF(tbl_coded[[#This Row],[ISIN]]="","",IF(_xll.BDS($B107&amp;" Corp",AM$1)="#N/A Field Not Applicable","",_xll.BDS($B107&amp;" Corp",AM$1)))</f>
        <v>#NAME?</v>
      </c>
      <c r="AN107" s="125" t="e">
        <f ca="1">IF(tbl_coded[[#This Row],[ISIN]]="","",IF(_xll.BDP(tbl_coded[[#This Row],[KPW Provider BBID]]&amp;" CompanyID","NAME")="#N/A Invalid Security","",_xll.BDP(tbl_coded[[#This Row],[KPW Provider BBID]]&amp;" CompanyID","NAME")))</f>
        <v>#NAME?</v>
      </c>
      <c r="AO107" s="125" t="e">
        <f ca="1">IF(tbl_coded[[#This Row],[ISIN]]="","",IF(_xll.BDP(tbl_coded[[#This Row],[KPW Provider BBID]]&amp;" CompanyID",$AO$1)="#N/A Invalid Security","--",IF(_xll.BDP(tbl_coded[[#This Row],[KPW Provider BBID]]&amp;" CompanyID",$AO$1)="#N/A N/A","--",_xll.BDP(tbl_coded[[#This Row],[KPW Provider BBID]]&amp;" CompanyID",$AO$1))))</f>
        <v>#NAME?</v>
      </c>
      <c r="AP107" s="125" t="e">
        <f ca="1">IF(tbl_coded[[#This Row],[ISIN]]="","",IF(_xll.BDP(tbl_coded[[#This Row],[KPW Provider BBID]]&amp;" CompanyID",$AP$1)="#N/A Invalid Security","--",IF(_xll.BDP(tbl_coded[[#This Row],[KPW Provider BBID]]&amp;" CompanyID",$AP$1)="#N/A N/A","--",_xll.BDP(tbl_coded[[#This Row],[KPW Provider BBID]]&amp;" CompanyID",$AP$1))))</f>
        <v>#NAME?</v>
      </c>
      <c r="AQ107" s="125" t="e">
        <f ca="1">IF(tbl_coded[[#This Row],[ISIN]]="","",IF(_xll.BDP(tbl_coded[[#This Row],[KPW Provider BBID]]&amp;" CompanyID",$AQ$1)="#N/A Invalid Security","--",IF(_xll.BDP(tbl_coded[[#This Row],[KPW Provider BBID]]&amp;" CompanyID",$AQ$1)="#N/A N/A","--",_xll.BDP(tbl_coded[[#This Row],[KPW Provider BBID]]&amp;" CompanyID",$AQ$1))))</f>
        <v>#NAME?</v>
      </c>
      <c r="AR107" s="125" t="e">
        <f ca="1">IF(tbl_coded[[#This Row],[ISIN]]="","",tbl_coded[[#This Row],[穆迪KPW评级]]&amp;"/"&amp;tbl_coded[[#This Row],[SPKPW评级]]&amp;"/"&amp;tbl_coded[[#This Row],[FITCHKPW评级]])</f>
        <v>#NAME?</v>
      </c>
      <c r="AS107" s="125" t="e">
        <f ca="1">IF(tbl_coded[[#This Row],[ISIN]]="","",IF(OR(_xll.BDP($B107&amp;" Corp",AS$1)="#N/A N/A"),"--",_xll.BDP($B107&amp;" Corp",AS$1)))</f>
        <v>#NAME?</v>
      </c>
      <c r="AT107" s="125" t="e">
        <f ca="1">IF(tbl_coded[[#This Row],[ISIN]]="","",IF(_xll.BDS($B107&amp;" Corp",AT$1)="#N/A Field Not Applicable","",_xll.BDS($B107&amp;" Corp",AT$1)))</f>
        <v>#NAME?</v>
      </c>
      <c r="AU107" s="125" t="e">
        <f ca="1">IF(tbl_coded[[#This Row],[SBLC Provider BBID]]="","",_xll.BDP(tbl_coded[[#This Row],[SBLC Provider BBID]]&amp;" CompanyID","NAME"))</f>
        <v>#NAME?</v>
      </c>
      <c r="AV107" s="125" t="e">
        <f ca="1">IF(tbl_coded[[#This Row],[ISIN]]="","",IF(OR(_xll.BDP($B107&amp;" Corp",AV$1)="#N/A N/A"),"--",TEXT(_xll.BDP($B107&amp;" Corp",AV$1),"yyyy/mm/dd")))</f>
        <v>#NAME?</v>
      </c>
      <c r="AW107" s="125" t="e">
        <f ca="1">IF(tbl_coded[[#This Row],[ISIN]]="","",IF(OR(_xll.BDP($B107&amp;" Corp",AW$1)="#N/A N/A"),"--",TEXT(_xll.BDP($B107&amp;" Corp",AW$1),"yyyy/mm/dd")))</f>
        <v>#NAME?</v>
      </c>
      <c r="AX107" s="125" t="e">
        <f ca="1">IF(tbl_coded[[#This Row],[ISIN]]="","",IF(OR(_xll.BDP($B107&amp;" Corp",AX$1)="#N/A N/A"),"--",TEXT(_xll.BDP($B107&amp;" Corp",AX$1),"yyyy/mm/dd")))</f>
        <v>#NAME?</v>
      </c>
      <c r="AY107" s="125" t="e">
        <f ca="1">IF(tbl_coded[[#This Row],[ISIN]]="","",IF(OR(_xll.BDP($B107&amp;" Corp",AY$1)="#N/A Field Not Applicable"),"--",TEXT(_xll.BDP($B107&amp;" Corp",AY$1),"yyyy/mm/dd")))</f>
        <v>#NAME?</v>
      </c>
      <c r="AZ107" s="125" t="e">
        <f ca="1">IF(tbl_coded[[#This Row],[ISIN]]="","",IF(OR(_xll.BDP($B107&amp;" Corp",AZ$1)="#N/A N/A"),"--",_xll.BDP($B107&amp;" Corp",AZ$1)))</f>
        <v>#NAME?</v>
      </c>
      <c r="BA107" s="125" t="e">
        <f ca="1">IF(tbl_coded[[#This Row],[ISIN]]="","",IF(OR(_xll.BDP($B107&amp;" Corp",BA$1)="#N/A N/A"),"--",_xll.BDP($B107&amp;" Corp",BA$1)))</f>
        <v>#NAME?</v>
      </c>
      <c r="BB107" s="125" t="e">
        <f ca="1">IF(tbl_coded[[#This Row],[ISIN]]="","",IF(OR(_xll.BDP($B107&amp;" Corp",BB$1)="#N/A N/A"),"--",_xll.BDP($B107&amp;" Corp",BB$1)))</f>
        <v>#NAME?</v>
      </c>
      <c r="BC107" s="125" t="e">
        <f ca="1">IF(tbl_coded[[#This Row],[ISIN]]="","",IF(OR(_xll.BDP($B107&amp;" Corp",BC$1)="#N/A Field Not Applicable"),"--",_xll.BDP($B107&amp;" Corp",BC$1)))</f>
        <v>#NAME?</v>
      </c>
      <c r="BD107" s="125" t="e">
        <f ca="1">IF(tbl_coded[[#This Row],[ISIN]]="","",IF(OR(_xll.BDP($B107&amp;" Corp",BD$1)="#N/A Field Not Applicable"),"--",_xll.BDP($B107&amp;" Corp",BD$1)))</f>
        <v>#NAME?</v>
      </c>
      <c r="BE107" s="125" t="e">
        <f ca="1">IF(tbl_coded[[#This Row],[ISIN]]="","",IF(OR(_xll.BDP($B107&amp;" Corp",BE$1)="#N/A Field Not Applicable"),"--",_xll.BDP($B107&amp;" Corp",BE$1)))</f>
        <v>#NAME?</v>
      </c>
      <c r="BF107" s="125" t="e">
        <f ca="1">IF(tbl_coded[[#This Row],[ISIN]]="","",IF(OR(_xll.BDP($B107&amp;" Corp",BF$1)="#N/A Field Not Applicable"),"--",_xll.BDP($B107&amp;" Corp",BF$1)))</f>
        <v>#NAME?</v>
      </c>
      <c r="BG107" s="125" t="e">
        <f ca="1">IF(tbl_coded[[#This Row],[ISIN]]="","",IF(OR(_xll.BDP($B107&amp;" Corp",BG$1)="#N/A Field Not Applicable"),"--",IF(_xll.BDP($B107&amp;" Corp",BG$1)="#N/A N/A","N",_xll.BDP($B107&amp;" Corp",BG$1))))</f>
        <v>#NAME?</v>
      </c>
      <c r="BH107" s="125" t="e">
        <f ca="1">IF(tbl_coded[[#This Row],[ISIN]]="","",IF(OR(_xll.BDP($B107&amp;" Corp",BH$1)="#N/A N/A"),"",_xll.BDP($B107&amp;" Corp",BH$1)))</f>
        <v>#NAME?</v>
      </c>
      <c r="BI107" s="125" t="e">
        <f ca="1">IF(tbl_coded[[#This Row],[ISIN]]="","",IF(OR(tbl_coded[[#This Row],[Parent company tiker]]=""),"",IF(_xll.BDP(tbl_coded[[#This Row],[Parent company tiker]]&amp;" Equity",BI$1)="#N/A N/A","--",_xll.BDP(tbl_coded[[#This Row],[Parent company tiker]]&amp;" Equity",BI$1))))</f>
        <v>#NAME?</v>
      </c>
      <c r="BJ107" s="125" t="e">
        <f ca="1">IF(tbl_coded[[#This Row],[ISIN]]="","",IF(OR(tbl_coded[[#This Row],[Parent company tiker]]=""),"",IF(_xll.BDP(tbl_coded[[#This Row],[Parent company tiker]]&amp;" Equity",BJ$1)="#N/A N/A","--",_xll.BDP(tbl_coded[[#This Row],[Parent company tiker]]&amp;" Equity",BJ$1))))</f>
        <v>#NAME?</v>
      </c>
      <c r="BK107" s="125" t="e">
        <f ca="1">IF(tbl_coded[[#This Row],[ISIN]]="","",IF(OR(tbl_coded[[#This Row],[Parent company tiker]]=""),"",IF(_xll.BDP(tbl_coded[[#This Row],[Parent company tiker]]&amp;" Equity",BK$1)="#N/A N/A","--",_xll.BDP(tbl_coded[[#This Row],[Parent company tiker]]&amp;" Equity",BK$1))))</f>
        <v>#NAME?</v>
      </c>
      <c r="BL107" s="125" t="e">
        <f ca="1">IF(tbl_coded[[#This Row],[ISIN]]="","",IF(OR(tbl_coded[[#This Row],[Parent company tiker]]=""),"",IF(_xll.BDP(tbl_coded[[#This Row],[Parent company tiker]]&amp;" Equity",BL$1)="#N/A N/A","--",_xll.BDP(tbl_coded[[#This Row],[Parent company tiker]]&amp;" Equity",BL$1))))</f>
        <v>#NAME?</v>
      </c>
      <c r="BM10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7" s="125" t="e">
        <f ca="1">IF(tbl_coded[[#This Row],[Column9]]&lt;&gt;"--",tbl_coded[[#This Row],[G''tor rating]],IF(tbl_coded[[#This Row],[KPW Name]]&lt;&gt;"",tbl_coded[[#This Row],[KPW Rating]],IF(tbl_coded[[#This Row],[Parent company tiker]]&lt;&gt;"",tbl_coded[[#This Row],[parent评级]],tbl_coded[[#This Row],[Issuer rating]])))</f>
        <v>#NAME?</v>
      </c>
      <c r="BO107" s="159" t="str">
        <f ca="1">IFERROR(IF(tbl_coded[[#This Row],[GREEN]]="Y","GREEN",IF(tbl_coded[[#This Row],[SUSTAINABLE]]="Y","SUSTAINABLE",IF(tbl_coded[[#This Row],[SOCIAL]]="Y","SOCIAL",IF(tbl_coded[[#This Row],[Sustainable linked]]="Y","SUSTAINABLE LINKED"," ")))),"")</f>
        <v/>
      </c>
    </row>
    <row r="108" spans="1:67" ht="15" customHeight="1">
      <c r="A108" s="119">
        <v>106</v>
      </c>
      <c r="B108" s="120" t="str">
        <f>IF(美元债一级!$C$4:$C$1048576&lt;&gt;"",美元债一级!C109,"")</f>
        <v>XS2619663953</v>
      </c>
      <c r="C108" s="122" t="e">
        <f ca="1">IF(tbl_coded[[#This Row],[ISIN]]="","",IF(tbl_coded[[#This Row],[Index]]&gt;$A$1,"",IF(_xll.BDP($B108&amp;" Corp",C$1)="#N/A N/A","",_xll.BDP($B108&amp;" Corp",C$1))))</f>
        <v>#NAME?</v>
      </c>
      <c r="D108" s="122" t="e">
        <f ca="1">IF(tbl_coded[[#This Row],[ISIN]]="","",IF(_xll.BDP($B108&amp;" Corp",D$1)="#N/A N/A","",_xll.BDP($B108&amp;" Corp",D$1)))</f>
        <v>#NAME?</v>
      </c>
      <c r="E108" s="122" t="e">
        <f ca="1">IF(tbl_coded[[#This Row],[ISIN]]="","",IF(_xll.BDP($B108&amp;" Corp",E$1)="#N/A N/A","--",_xll.BDP($B108&amp;" Corp",E$1)))</f>
        <v>#NAME?</v>
      </c>
      <c r="F108" s="122" t="e">
        <f ca="1">IF(tbl_coded[[#This Row],[ISIN]]="","",IF(_xll.BDS($B108&amp;" Corp",F$1)="#N/A Field Not Applicable","",_xll.BDS($B108&amp;" Corp",F$1)))</f>
        <v>#NAME?</v>
      </c>
      <c r="G108" s="122" t="e">
        <f ca="1">IF(tbl_coded[[#This Row],[ISIN]]="","",IF(_xll.BDP($F108&amp;" CompanyID",G$1)="#N/A Invalid Security","",_xll.BDP($F108&amp;" CompanyID",G$1)))</f>
        <v>#NAME?</v>
      </c>
      <c r="H108" s="122" t="e">
        <f ca="1">IF(tbl_coded[[#This Row],[ISIN]]="","",IF(_xll.BDP($B108&amp;" Corp",H$1)="#N/A N/A","--",_xll.BDP($B108&amp;" Corp",H$1)))</f>
        <v>#NAME?</v>
      </c>
      <c r="I108" s="122" t="e">
        <f ca="1">IF(tbl_coded[[#This Row],[ISIN]]="","",IF(_xll.BDP($B108&amp;" Corp",I$1)="#N/A N/A","--",_xll.BDP($B108&amp;" Corp",I$1)))</f>
        <v>#NAME?</v>
      </c>
      <c r="J108" s="122" t="e">
        <f ca="1">IF(tbl_coded[[#This Row],[ISIN]]="","",IF(_xll.BDP($B108&amp;" Corp",J$1)="#N/A N/A","--",_xll.BDP($B108&amp;" Corp",J$1)))</f>
        <v>#NAME?</v>
      </c>
      <c r="K108" s="122" t="e">
        <f ca="1">IF(tbl_coded[[#This Row],[ISIN]]="","",IF(_xll.BDP($B108&amp;" Corp",K$1)="#N/A N/A","--",_xll.BDP($B108&amp;" Corp",K$1)))</f>
        <v>#NAME?</v>
      </c>
      <c r="L108" s="122" t="e">
        <f ca="1">IF(tbl_coded[[#This Row],[ISIN]]="","",IF(_xll.BDP($B108&amp;" Corp",L$1)="#N/A N/A","--",_xll.BDP($B108&amp;" Corp",L$1)))</f>
        <v>#NAME?</v>
      </c>
      <c r="M108" s="122" t="e">
        <f ca="1">IF(tbl_coded[[#This Row],[ISIN]]="","",IF(_xll.BDP($B108&amp;" Corp",M$1)="#N/A N/A","--",_xll.BDP($B108&amp;" Corp",M$1)))</f>
        <v>#NAME?</v>
      </c>
      <c r="N108" s="122" t="e">
        <f ca="1">IF(tbl_coded[[#This Row],[ISIN]]="","",IF(_xll.BDP($B108&amp;" Corp",N$1)="#N/A N/A","--",_xll.BDP($B108&amp;" Corp",N$1)))</f>
        <v>#NAME?</v>
      </c>
      <c r="O108" s="122" t="e">
        <f ca="1">IF(tbl_coded[[#This Row],[ISIN]]="","",IF(_xll.BDP($B108&amp;" Corp",O$1)="#N/A N/A","--",_xll.BDP($B108&amp;" Corp",O$1)))</f>
        <v>#NAME?</v>
      </c>
      <c r="P108" s="122" t="e">
        <f ca="1">IF(tbl_coded[[#This Row],[ISIN]]="","",IF(_xll.BDP($B108&amp;" Corp",P$1)="#N/A N/A","--",_xll.BDP($B108&amp;" Corp",P$1)))</f>
        <v>#NAME?</v>
      </c>
      <c r="Q10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8" s="122" t="e">
        <f ca="1">IF(tbl_coded[[#This Row],[ISIN]]="","",IF(OR(_xll.BDP($B108&amp;" Corp",R$1)="#N/A N/A",_xll.BDP($B108&amp;" Corp",R$1)="#N/A Invalid Security",_xll.BDP($B108&amp;" Corp",R$1)="#N/A Field Not Applicable"),"--",_xll.BDP($B108&amp;" Corp",R$1)))</f>
        <v>#NAME?</v>
      </c>
      <c r="S108" s="122" t="e">
        <f ca="1">IF(tbl_coded[[#This Row],[ISIN]]="","",IF(OR(_xll.BDP($R108&amp;" Equity",S$1)="#N/A N/A",_xll.BDP($R108&amp;" Equity",S$1)="#N/A Invalid Security"),"--",_xll.BDP($R108&amp;" Equity",S$1)))</f>
        <v>#NAME?</v>
      </c>
      <c r="T108" s="122" t="e">
        <f ca="1">IF(tbl_coded[[#This Row],[ISIN]]="","",IF(OR(_xll.BDP($R108&amp;" Equity",T$1)="#N/A N/A",_xll.BDP($R108&amp;" Equity",T$1)="#N/A Invalid Security"),"--",_xll.BDP($R108&amp;" Equity",T$1)))</f>
        <v>#NAME?</v>
      </c>
      <c r="U108" s="122" t="e">
        <f ca="1">IF(tbl_coded[[#This Row],[ISIN]]="","",IF(OR(_xll.BDP($R108&amp;" Equity",U$1)="#N/A N/A",_xll.BDP($R108&amp;" Equity",U$1)="#N/A Invalid Security"),"--",_xll.BDP($R108&amp;" Equity",U$1)))</f>
        <v>#NAME?</v>
      </c>
      <c r="V108" s="122" t="e">
        <f ca="1">IF(tbl_coded[[#This Row],[ISIN]]="","",IF(OR(_xll.BDP($R108&amp;" Equity",V$1)="#N/A N/A",_xll.BDP($R108&amp;" Equity",V$1)="#N/A Invalid Security"),"--",_xll.BDP($R108&amp;" Equity",V$1)))</f>
        <v>#NAME?</v>
      </c>
      <c r="W108" s="122" t="e">
        <f ca="1">IF(tbl_coded[[#This Row],[ISIN]]="","",IF(OR(_xll.BDP($R108&amp;" Equity",W$1)="#N/A N/A",_xll.BDP($R108&amp;" Equity",W$1)="#N/A Invalid Security"),"--",_xll.BDP($R108&amp;" Equity",W$1)))</f>
        <v>#NAME?</v>
      </c>
      <c r="X108" s="122" t="e">
        <f ca="1">IF(tbl_coded[[#This Row],[ISIN]]="","",IF(OR(_xll.BDP($R108&amp;" Equity",X$1)="#N/A N/A",_xll.BDP($R108&amp;" Equity",X$1)="#N/A Invalid Security"),"--",_xll.BDP($R108&amp;" Equity",X$1)))</f>
        <v>#NAME?</v>
      </c>
      <c r="Y10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8" s="122" t="str">
        <f ca="1">IF(tbl_coded[[#This Row],[ISIN]]="","",IF(ISNUMBER(_xll.BDP(B108&amp;" Corp",Z$1)),_xll.BDP(B108&amp;" Corp",Z$1),""))</f>
        <v/>
      </c>
      <c r="AA108" s="122" t="str">
        <f ca="1">IF(tbl_coded[[#This Row],[ISIN]]="","",IF(ISNUMBER(_xll.BDP(B108&amp;" Corp",AA$1)),_xll.BDP(B108&amp;" Corp",AA$1),""))</f>
        <v/>
      </c>
      <c r="AB108" s="122" t="str">
        <f ca="1">IF(tbl_coded[[#This Row],[ISIN]]="","",IF(ISNUMBER(_xll.BDP(B108&amp;" Corp",AB$1)),_xll.BDP(B108&amp;" Corp",AB$1),""))</f>
        <v/>
      </c>
      <c r="AC108" s="122" t="str">
        <f ca="1">IF(tbl_coded[[#This Row],[ISIN]]="","",IF(ISNUMBER(_xll.BDP(B108&amp;" Corp",AC$1)),_xll.BDP(B108&amp;" Corp",AC$1),""))</f>
        <v/>
      </c>
      <c r="AD108" s="122" t="e">
        <f ca="1">IF(tbl_coded[[#This Row],[ISIN]]="","",IF((_xll.BDP(B108&amp;" Corp",AD$1))="#N/A Field Not Applicable","",_xll.BDP(B108&amp;" Corp",AD$1)))</f>
        <v>#NAME?</v>
      </c>
      <c r="AE108" s="122" t="e">
        <f ca="1">IF(tbl_coded[[#This Row],[ISIN]]="","",IF((_xll.BDP(B108&amp;" Corp",AE$1))="#N/A N/A","--",_xll.BDP(B108&amp;" Corp",AE$1)))</f>
        <v>#NAME?</v>
      </c>
      <c r="AF108" s="122" t="e">
        <f ca="1">IF(tbl_coded[[#This Row],[ISIN]]="","",IF(IFERROR(MATCH(H108,rtg_num[Moody''s],0)&gt;10,0),"HY",IF(IFERROR(MATCH(I108,rtg_num[S&amp;P],0)&gt;10,0),"HY",IF(IFERROR(MATCH(J108,rtg_num[Fitch],0)&gt;10,0),"HY",IF(H108&amp;I108&amp;J108="------","NR",IF(IFERROR(FIND("#N/A",Coded!H108),0)&amp;IFERROR(FIND("#N/A",Coded!H108),0)&amp;IFERROR(FIND("#N/A",Coded!H108),0)&lt;&gt;"000",IF(INDEX(美元债一级!$O:$O,MATCH(tbl_coded[[#This Row],[ISIN]],美元债一级!$I:$I,0))="--/--/--","NR","IG"),"IG"))))))</f>
        <v>#NAME?</v>
      </c>
      <c r="AG10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8" s="123" t="e">
        <f ca="1">IF(tbl_coded[[#This Row],[ISIN]]="","",IF(_xll.BDP($B108&amp;" Corp",AI$1)="#N/A N/A","--",_xll.BDP($B108&amp;" Corp",AI$1)))</f>
        <v>#NAME?</v>
      </c>
      <c r="AJ108" s="122" t="e">
        <f ca="1">IF(tbl_coded[[#This Row],[ISIN]]="","",IF(OR(_xll.BDP(_xll.BDP(tbl_coded[[#This Row],[ISIN]]&amp;" Corp", "ISSUER_EQUITY_TICKER")&amp;" Equity",AJ$1)="#N/A N/A"),"--",_xll.BDP(_xll.BDP(tbl_coded[[#This Row],[ISIN]]&amp;" Corp", "ISSUER_EQUITY_TICKER")&amp;" Equity",AJ$1)))</f>
        <v>#NAME?</v>
      </c>
      <c r="AK10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25" t="e">
        <f ca="1">IF(tbl_coded[[#This Row],[ISIN]]="","",IF(OR(_xll.BDP(_xll.BDP(tbl_coded[[#This Row],[ISIN]]&amp;" Corp", "ISSUER_EQUITY_TICKER")&amp;" Equity",AL$1)="#N/A N/A"),"--",_xll.BDP(_xll.BDP(tbl_coded[[#This Row],[ISIN]]&amp;" Corp", "ISSUER_EQUITY_TICKER")&amp;" Equity",AL$1)))</f>
        <v>#NAME?</v>
      </c>
      <c r="AM108" s="125" t="e">
        <f ca="1">IF(tbl_coded[[#This Row],[ISIN]]="","",IF(_xll.BDS($B108&amp;" Corp",AM$1)="#N/A Field Not Applicable","",_xll.BDS($B108&amp;" Corp",AM$1)))</f>
        <v>#NAME?</v>
      </c>
      <c r="AN108" s="125" t="e">
        <f ca="1">IF(tbl_coded[[#This Row],[ISIN]]="","",IF(_xll.BDP(tbl_coded[[#This Row],[KPW Provider BBID]]&amp;" CompanyID","NAME")="#N/A Invalid Security","",_xll.BDP(tbl_coded[[#This Row],[KPW Provider BBID]]&amp;" CompanyID","NAME")))</f>
        <v>#NAME?</v>
      </c>
      <c r="AO108" s="125" t="e">
        <f ca="1">IF(tbl_coded[[#This Row],[ISIN]]="","",IF(_xll.BDP(tbl_coded[[#This Row],[KPW Provider BBID]]&amp;" CompanyID",$AO$1)="#N/A Invalid Security","--",IF(_xll.BDP(tbl_coded[[#This Row],[KPW Provider BBID]]&amp;" CompanyID",$AO$1)="#N/A N/A","--",_xll.BDP(tbl_coded[[#This Row],[KPW Provider BBID]]&amp;" CompanyID",$AO$1))))</f>
        <v>#NAME?</v>
      </c>
      <c r="AP108" s="125" t="e">
        <f ca="1">IF(tbl_coded[[#This Row],[ISIN]]="","",IF(_xll.BDP(tbl_coded[[#This Row],[KPW Provider BBID]]&amp;" CompanyID",$AP$1)="#N/A Invalid Security","--",IF(_xll.BDP(tbl_coded[[#This Row],[KPW Provider BBID]]&amp;" CompanyID",$AP$1)="#N/A N/A","--",_xll.BDP(tbl_coded[[#This Row],[KPW Provider BBID]]&amp;" CompanyID",$AP$1))))</f>
        <v>#NAME?</v>
      </c>
      <c r="AQ108" s="125" t="e">
        <f ca="1">IF(tbl_coded[[#This Row],[ISIN]]="","",IF(_xll.BDP(tbl_coded[[#This Row],[KPW Provider BBID]]&amp;" CompanyID",$AQ$1)="#N/A Invalid Security","--",IF(_xll.BDP(tbl_coded[[#This Row],[KPW Provider BBID]]&amp;" CompanyID",$AQ$1)="#N/A N/A","--",_xll.BDP(tbl_coded[[#This Row],[KPW Provider BBID]]&amp;" CompanyID",$AQ$1))))</f>
        <v>#NAME?</v>
      </c>
      <c r="AR108" s="125" t="e">
        <f ca="1">IF(tbl_coded[[#This Row],[ISIN]]="","",tbl_coded[[#This Row],[穆迪KPW评级]]&amp;"/"&amp;tbl_coded[[#This Row],[SPKPW评级]]&amp;"/"&amp;tbl_coded[[#This Row],[FITCHKPW评级]])</f>
        <v>#NAME?</v>
      </c>
      <c r="AS108" s="125" t="e">
        <f ca="1">IF(tbl_coded[[#This Row],[ISIN]]="","",IF(OR(_xll.BDP($B108&amp;" Corp",AS$1)="#N/A N/A"),"--",_xll.BDP($B108&amp;" Corp",AS$1)))</f>
        <v>#NAME?</v>
      </c>
      <c r="AT108" s="125" t="e">
        <f ca="1">IF(tbl_coded[[#This Row],[ISIN]]="","",IF(_xll.BDS($B108&amp;" Corp",AT$1)="#N/A Field Not Applicable","",_xll.BDS($B108&amp;" Corp",AT$1)))</f>
        <v>#NAME?</v>
      </c>
      <c r="AU108" s="125" t="e">
        <f ca="1">IF(tbl_coded[[#This Row],[SBLC Provider BBID]]="","",_xll.BDP(tbl_coded[[#This Row],[SBLC Provider BBID]]&amp;" CompanyID","NAME"))</f>
        <v>#NAME?</v>
      </c>
      <c r="AV108" s="125" t="e">
        <f ca="1">IF(tbl_coded[[#This Row],[ISIN]]="","",IF(OR(_xll.BDP($B108&amp;" Corp",AV$1)="#N/A N/A"),"--",TEXT(_xll.BDP($B108&amp;" Corp",AV$1),"yyyy/mm/dd")))</f>
        <v>#NAME?</v>
      </c>
      <c r="AW108" s="125" t="e">
        <f ca="1">IF(tbl_coded[[#This Row],[ISIN]]="","",IF(OR(_xll.BDP($B108&amp;" Corp",AW$1)="#N/A N/A"),"--",TEXT(_xll.BDP($B108&amp;" Corp",AW$1),"yyyy/mm/dd")))</f>
        <v>#NAME?</v>
      </c>
      <c r="AX108" s="125" t="e">
        <f ca="1">IF(tbl_coded[[#This Row],[ISIN]]="","",IF(OR(_xll.BDP($B108&amp;" Corp",AX$1)="#N/A N/A"),"--",TEXT(_xll.BDP($B108&amp;" Corp",AX$1),"yyyy/mm/dd")))</f>
        <v>#NAME?</v>
      </c>
      <c r="AY108" s="125" t="e">
        <f ca="1">IF(tbl_coded[[#This Row],[ISIN]]="","",IF(OR(_xll.BDP($B108&amp;" Corp",AY$1)="#N/A Field Not Applicable"),"--",TEXT(_xll.BDP($B108&amp;" Corp",AY$1),"yyyy/mm/dd")))</f>
        <v>#NAME?</v>
      </c>
      <c r="AZ108" s="125" t="e">
        <f ca="1">IF(tbl_coded[[#This Row],[ISIN]]="","",IF(OR(_xll.BDP($B108&amp;" Corp",AZ$1)="#N/A N/A"),"--",_xll.BDP($B108&amp;" Corp",AZ$1)))</f>
        <v>#NAME?</v>
      </c>
      <c r="BA108" s="125" t="e">
        <f ca="1">IF(tbl_coded[[#This Row],[ISIN]]="","",IF(OR(_xll.BDP($B108&amp;" Corp",BA$1)="#N/A N/A"),"--",_xll.BDP($B108&amp;" Corp",BA$1)))</f>
        <v>#NAME?</v>
      </c>
      <c r="BB108" s="125" t="e">
        <f ca="1">IF(tbl_coded[[#This Row],[ISIN]]="","",IF(OR(_xll.BDP($B108&amp;" Corp",BB$1)="#N/A N/A"),"--",_xll.BDP($B108&amp;" Corp",BB$1)))</f>
        <v>#NAME?</v>
      </c>
      <c r="BC108" s="125" t="e">
        <f ca="1">IF(tbl_coded[[#This Row],[ISIN]]="","",IF(OR(_xll.BDP($B108&amp;" Corp",BC$1)="#N/A Field Not Applicable"),"--",_xll.BDP($B108&amp;" Corp",BC$1)))</f>
        <v>#NAME?</v>
      </c>
      <c r="BD108" s="125" t="e">
        <f ca="1">IF(tbl_coded[[#This Row],[ISIN]]="","",IF(OR(_xll.BDP($B108&amp;" Corp",BD$1)="#N/A Field Not Applicable"),"--",_xll.BDP($B108&amp;" Corp",BD$1)))</f>
        <v>#NAME?</v>
      </c>
      <c r="BE108" s="125" t="e">
        <f ca="1">IF(tbl_coded[[#This Row],[ISIN]]="","",IF(OR(_xll.BDP($B108&amp;" Corp",BE$1)="#N/A Field Not Applicable"),"--",_xll.BDP($B108&amp;" Corp",BE$1)))</f>
        <v>#NAME?</v>
      </c>
      <c r="BF108" s="125" t="e">
        <f ca="1">IF(tbl_coded[[#This Row],[ISIN]]="","",IF(OR(_xll.BDP($B108&amp;" Corp",BF$1)="#N/A Field Not Applicable"),"--",_xll.BDP($B108&amp;" Corp",BF$1)))</f>
        <v>#NAME?</v>
      </c>
      <c r="BG108" s="125" t="e">
        <f ca="1">IF(tbl_coded[[#This Row],[ISIN]]="","",IF(OR(_xll.BDP($B108&amp;" Corp",BG$1)="#N/A Field Not Applicable"),"--",IF(_xll.BDP($B108&amp;" Corp",BG$1)="#N/A N/A","N",_xll.BDP($B108&amp;" Corp",BG$1))))</f>
        <v>#NAME?</v>
      </c>
      <c r="BH108" s="125" t="e">
        <f ca="1">IF(tbl_coded[[#This Row],[ISIN]]="","",IF(OR(_xll.BDP($B108&amp;" Corp",BH$1)="#N/A N/A"),"",_xll.BDP($B108&amp;" Corp",BH$1)))</f>
        <v>#NAME?</v>
      </c>
      <c r="BI108" s="125" t="e">
        <f ca="1">IF(tbl_coded[[#This Row],[ISIN]]="","",IF(OR(tbl_coded[[#This Row],[Parent company tiker]]=""),"",IF(_xll.BDP(tbl_coded[[#This Row],[Parent company tiker]]&amp;" Equity",BI$1)="#N/A N/A","--",_xll.BDP(tbl_coded[[#This Row],[Parent company tiker]]&amp;" Equity",BI$1))))</f>
        <v>#NAME?</v>
      </c>
      <c r="BJ108" s="125" t="e">
        <f ca="1">IF(tbl_coded[[#This Row],[ISIN]]="","",IF(OR(tbl_coded[[#This Row],[Parent company tiker]]=""),"",IF(_xll.BDP(tbl_coded[[#This Row],[Parent company tiker]]&amp;" Equity",BJ$1)="#N/A N/A","--",_xll.BDP(tbl_coded[[#This Row],[Parent company tiker]]&amp;" Equity",BJ$1))))</f>
        <v>#NAME?</v>
      </c>
      <c r="BK108" s="125" t="e">
        <f ca="1">IF(tbl_coded[[#This Row],[ISIN]]="","",IF(OR(tbl_coded[[#This Row],[Parent company tiker]]=""),"",IF(_xll.BDP(tbl_coded[[#This Row],[Parent company tiker]]&amp;" Equity",BK$1)="#N/A N/A","--",_xll.BDP(tbl_coded[[#This Row],[Parent company tiker]]&amp;" Equity",BK$1))))</f>
        <v>#NAME?</v>
      </c>
      <c r="BL108" s="125" t="e">
        <f ca="1">IF(tbl_coded[[#This Row],[ISIN]]="","",IF(OR(tbl_coded[[#This Row],[Parent company tiker]]=""),"",IF(_xll.BDP(tbl_coded[[#This Row],[Parent company tiker]]&amp;" Equity",BL$1)="#N/A N/A","--",_xll.BDP(tbl_coded[[#This Row],[Parent company tiker]]&amp;" Equity",BL$1))))</f>
        <v>#NAME?</v>
      </c>
      <c r="BM10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8" s="125" t="e">
        <f ca="1">IF(tbl_coded[[#This Row],[Column9]]&lt;&gt;"--",tbl_coded[[#This Row],[G''tor rating]],IF(tbl_coded[[#This Row],[KPW Name]]&lt;&gt;"",tbl_coded[[#This Row],[KPW Rating]],IF(tbl_coded[[#This Row],[Parent company tiker]]&lt;&gt;"",tbl_coded[[#This Row],[parent评级]],tbl_coded[[#This Row],[Issuer rating]])))</f>
        <v>#NAME?</v>
      </c>
      <c r="BO108" s="159" t="str">
        <f ca="1">IFERROR(IF(tbl_coded[[#This Row],[GREEN]]="Y","GREEN",IF(tbl_coded[[#This Row],[SUSTAINABLE]]="Y","SUSTAINABLE",IF(tbl_coded[[#This Row],[SOCIAL]]="Y","SOCIAL",IF(tbl_coded[[#This Row],[Sustainable linked]]="Y","SUSTAINABLE LINKED"," ")))),"")</f>
        <v/>
      </c>
    </row>
    <row r="109" spans="1:67" ht="15" customHeight="1">
      <c r="A109" s="119">
        <v>107</v>
      </c>
      <c r="B109" s="120" t="str">
        <f>IF(美元债一级!$C$4:$C$1048576&lt;&gt;"",美元债一级!C110,"")</f>
        <v>XS2635637940</v>
      </c>
      <c r="C109" s="124" t="e">
        <f ca="1">IF(tbl_coded[[#This Row],[ISIN]]="","",IF(tbl_coded[[#This Row],[Index]]&gt;$A$1,"",IF(_xll.BDP($B109&amp;" Corp",C$1)="#N/A N/A","",_xll.BDP($B109&amp;" Corp",C$1))))</f>
        <v>#NAME?</v>
      </c>
      <c r="D109" s="124" t="e">
        <f ca="1">IF(tbl_coded[[#This Row],[ISIN]]="","",IF(_xll.BDP($B109&amp;" Corp",D$1)="#N/A N/A","",_xll.BDP($B109&amp;" Corp",D$1)))</f>
        <v>#NAME?</v>
      </c>
      <c r="E109" s="124" t="e">
        <f ca="1">IF(tbl_coded[[#This Row],[ISIN]]="","",IF(_xll.BDP($B109&amp;" Corp",E$1)="#N/A N/A","--",_xll.BDP($B109&amp;" Corp",E$1)))</f>
        <v>#NAME?</v>
      </c>
      <c r="F109" s="124" t="e">
        <f ca="1">IF(tbl_coded[[#This Row],[ISIN]]="","",IF(_xll.BDS($B109&amp;" Corp",F$1)="#N/A Field Not Applicable","",_xll.BDS($B109&amp;" Corp",F$1)))</f>
        <v>#NAME?</v>
      </c>
      <c r="G109" s="124" t="e">
        <f ca="1">IF(tbl_coded[[#This Row],[ISIN]]="","",IF(_xll.BDP($F109&amp;" CompanyID",G$1)="#N/A Invalid Security","",_xll.BDP($F109&amp;" CompanyID",G$1)))</f>
        <v>#NAME?</v>
      </c>
      <c r="H109" s="124" t="e">
        <f ca="1">IF(tbl_coded[[#This Row],[ISIN]]="","",IF(_xll.BDP($B109&amp;" Corp",H$1)="#N/A N/A","--",_xll.BDP($B109&amp;" Corp",H$1)))</f>
        <v>#NAME?</v>
      </c>
      <c r="I109" s="124" t="e">
        <f ca="1">IF(tbl_coded[[#This Row],[ISIN]]="","",IF(_xll.BDP($B109&amp;" Corp",I$1)="#N/A N/A","--",_xll.BDP($B109&amp;" Corp",I$1)))</f>
        <v>#NAME?</v>
      </c>
      <c r="J109" s="124" t="e">
        <f ca="1">IF(tbl_coded[[#This Row],[ISIN]]="","",IF(_xll.BDP($B109&amp;" Corp",J$1)="#N/A N/A","--",_xll.BDP($B109&amp;" Corp",J$1)))</f>
        <v>#NAME?</v>
      </c>
      <c r="K109" s="124" t="e">
        <f ca="1">IF(tbl_coded[[#This Row],[ISIN]]="","",IF(_xll.BDP($B109&amp;" Corp",K$1)="#N/A N/A","--",_xll.BDP($B109&amp;" Corp",K$1)))</f>
        <v>#NAME?</v>
      </c>
      <c r="L109" s="124" t="e">
        <f ca="1">IF(tbl_coded[[#This Row],[ISIN]]="","",IF(_xll.BDP($B109&amp;" Corp",L$1)="#N/A N/A","--",_xll.BDP($B109&amp;" Corp",L$1)))</f>
        <v>#NAME?</v>
      </c>
      <c r="M109" s="124" t="e">
        <f ca="1">IF(tbl_coded[[#This Row],[ISIN]]="","",IF(_xll.BDP($B109&amp;" Corp",M$1)="#N/A N/A","--",_xll.BDP($B109&amp;" Corp",M$1)))</f>
        <v>#NAME?</v>
      </c>
      <c r="N109" s="124" t="e">
        <f ca="1">IF(tbl_coded[[#This Row],[ISIN]]="","",IF(_xll.BDP($B109&amp;" Corp",N$1)="#N/A N/A","--",_xll.BDP($B109&amp;" Corp",N$1)))</f>
        <v>#NAME?</v>
      </c>
      <c r="O109" s="124" t="e">
        <f ca="1">IF(tbl_coded[[#This Row],[ISIN]]="","",IF(_xll.BDP($B109&amp;" Corp",O$1)="#N/A N/A","--",_xll.BDP($B109&amp;" Corp",O$1)))</f>
        <v>#NAME?</v>
      </c>
      <c r="P109" s="124" t="e">
        <f ca="1">IF(tbl_coded[[#This Row],[ISIN]]="","",IF(_xll.BDP($B109&amp;" Corp",P$1)="#N/A N/A","--",_xll.BDP($B109&amp;" Corp",P$1)))</f>
        <v>#NAME?</v>
      </c>
      <c r="Q10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9" s="124" t="e">
        <f ca="1">IF(tbl_coded[[#This Row],[ISIN]]="","",IF(OR(_xll.BDP($B109&amp;" Corp",R$1)="#N/A N/A",_xll.BDP($B109&amp;" Corp",R$1)="#N/A Invalid Security",_xll.BDP($B109&amp;" Corp",R$1)="#N/A Field Not Applicable"),"--",_xll.BDP($B109&amp;" Corp",R$1)))</f>
        <v>#NAME?</v>
      </c>
      <c r="S109" s="124" t="e">
        <f ca="1">IF(tbl_coded[[#This Row],[ISIN]]="","",IF(OR(_xll.BDP($R109&amp;" Equity",S$1)="#N/A N/A",_xll.BDP($R109&amp;" Equity",S$1)="#N/A Invalid Security"),"--",_xll.BDP($R109&amp;" Equity",S$1)))</f>
        <v>#NAME?</v>
      </c>
      <c r="T109" s="124" t="e">
        <f ca="1">IF(tbl_coded[[#This Row],[ISIN]]="","",IF(OR(_xll.BDP($R109&amp;" Equity",T$1)="#N/A N/A",_xll.BDP($R109&amp;" Equity",T$1)="#N/A Invalid Security"),"--",_xll.BDP($R109&amp;" Equity",T$1)))</f>
        <v>#NAME?</v>
      </c>
      <c r="U109" s="124" t="e">
        <f ca="1">IF(tbl_coded[[#This Row],[ISIN]]="","",IF(OR(_xll.BDP($R109&amp;" Equity",U$1)="#N/A N/A",_xll.BDP($R109&amp;" Equity",U$1)="#N/A Invalid Security"),"--",_xll.BDP($R109&amp;" Equity",U$1)))</f>
        <v>#NAME?</v>
      </c>
      <c r="V109" s="124" t="e">
        <f ca="1">IF(tbl_coded[[#This Row],[ISIN]]="","",IF(OR(_xll.BDP($R109&amp;" Equity",V$1)="#N/A N/A",_xll.BDP($R109&amp;" Equity",V$1)="#N/A Invalid Security"),"--",_xll.BDP($R109&amp;" Equity",V$1)))</f>
        <v>#NAME?</v>
      </c>
      <c r="W109" s="124" t="e">
        <f ca="1">IF(tbl_coded[[#This Row],[ISIN]]="","",IF(OR(_xll.BDP($R109&amp;" Equity",W$1)="#N/A N/A",_xll.BDP($R109&amp;" Equity",W$1)="#N/A Invalid Security"),"--",_xll.BDP($R109&amp;" Equity",W$1)))</f>
        <v>#NAME?</v>
      </c>
      <c r="X109" s="124" t="e">
        <f ca="1">IF(tbl_coded[[#This Row],[ISIN]]="","",IF(OR(_xll.BDP($R109&amp;" Equity",X$1)="#N/A N/A",_xll.BDP($R109&amp;" Equity",X$1)="#N/A Invalid Security"),"--",_xll.BDP($R109&amp;" Equity",X$1)))</f>
        <v>#NAME?</v>
      </c>
      <c r="Y10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9" s="124" t="str">
        <f ca="1">IF(tbl_coded[[#This Row],[ISIN]]="","",IF(ISNUMBER(_xll.BDP(B109&amp;" Corp",Z$1)),_xll.BDP(B109&amp;" Corp",Z$1),""))</f>
        <v/>
      </c>
      <c r="AA109" s="124" t="str">
        <f ca="1">IF(tbl_coded[[#This Row],[ISIN]]="","",IF(ISNUMBER(_xll.BDP(B109&amp;" Corp",AA$1)),_xll.BDP(B109&amp;" Corp",AA$1),""))</f>
        <v/>
      </c>
      <c r="AB109" s="124" t="str">
        <f ca="1">IF(tbl_coded[[#This Row],[ISIN]]="","",IF(ISNUMBER(_xll.BDP(B109&amp;" Corp",AB$1)),_xll.BDP(B109&amp;" Corp",AB$1),""))</f>
        <v/>
      </c>
      <c r="AC109" s="124" t="str">
        <f ca="1">IF(tbl_coded[[#This Row],[ISIN]]="","",IF(ISNUMBER(_xll.BDP(B109&amp;" Corp",AC$1)),_xll.BDP(B109&amp;" Corp",AC$1),""))</f>
        <v/>
      </c>
      <c r="AD109" s="124" t="e">
        <f ca="1">IF(tbl_coded[[#This Row],[ISIN]]="","",IF((_xll.BDP(B109&amp;" Corp",AD$1))="#N/A Field Not Applicable","",_xll.BDP(B109&amp;" Corp",AD$1)))</f>
        <v>#NAME?</v>
      </c>
      <c r="AE109" s="124" t="e">
        <f ca="1">IF(tbl_coded[[#This Row],[ISIN]]="","",IF((_xll.BDP(B109&amp;" Corp",AE$1))="#N/A N/A","--",_xll.BDP(B109&amp;" Corp",AE$1)))</f>
        <v>#NAME?</v>
      </c>
      <c r="AF109" s="124" t="e">
        <f ca="1">IF(tbl_coded[[#This Row],[ISIN]]="","",IF(IFERROR(MATCH(H109,rtg_num[Moody''s],0)&gt;10,0),"HY",IF(IFERROR(MATCH(I109,rtg_num[S&amp;P],0)&gt;10,0),"HY",IF(IFERROR(MATCH(J109,rtg_num[Fitch],0)&gt;10,0),"HY",IF(H109&amp;I109&amp;J109="------","NR",IF(IFERROR(FIND("#N/A",Coded!H109),0)&amp;IFERROR(FIND("#N/A",Coded!H109),0)&amp;IFERROR(FIND("#N/A",Coded!H109),0)&lt;&gt;"000",IF(INDEX(美元债一级!$O:$O,MATCH(tbl_coded[[#This Row],[ISIN]],美元债一级!$I:$I,0))="--/--/--","NR","IG"),"IG"))))))</f>
        <v>#NAME?</v>
      </c>
      <c r="AG10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9" s="125" t="e">
        <f ca="1">IF(tbl_coded[[#This Row],[ISIN]]="","",IF(_xll.BDP($B109&amp;" Corp",AI$1)="#N/A N/A","--",_xll.BDP($B109&amp;" Corp",AI$1)))</f>
        <v>#NAME?</v>
      </c>
      <c r="AJ109" s="122" t="e">
        <f ca="1">IF(tbl_coded[[#This Row],[ISIN]]="","",IF(OR(_xll.BDP(_xll.BDP(tbl_coded[[#This Row],[ISIN]]&amp;" Corp", "ISSUER_EQUITY_TICKER")&amp;" Equity",AJ$1)="#N/A N/A"),"--",_xll.BDP(_xll.BDP(tbl_coded[[#This Row],[ISIN]]&amp;" Corp", "ISSUER_EQUITY_TICKER")&amp;" Equity",AJ$1)))</f>
        <v>#NAME?</v>
      </c>
      <c r="AK10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24" t="e">
        <f ca="1">IF(tbl_coded[[#This Row],[ISIN]]="","",IF(OR(_xll.BDP(_xll.BDP(tbl_coded[[#This Row],[ISIN]]&amp;" Corp", "ISSUER_EQUITY_TICKER")&amp;" Equity",AL$1)="#N/A N/A"),"--",_xll.BDP(_xll.BDP(tbl_coded[[#This Row],[ISIN]]&amp;" Corp", "ISSUER_EQUITY_TICKER")&amp;" Equity",AL$1)))</f>
        <v>#NAME?</v>
      </c>
      <c r="AM109" s="124" t="e">
        <f ca="1">IF(tbl_coded[[#This Row],[ISIN]]="","",IF(_xll.BDS($B109&amp;" Corp",AM$1)="#N/A Field Not Applicable","",_xll.BDS($B109&amp;" Corp",AM$1)))</f>
        <v>#NAME?</v>
      </c>
      <c r="AN109" s="124" t="e">
        <f ca="1">IF(tbl_coded[[#This Row],[ISIN]]="","",IF(_xll.BDP(tbl_coded[[#This Row],[KPW Provider BBID]]&amp;" CompanyID","NAME")="#N/A Invalid Security","",_xll.BDP(tbl_coded[[#This Row],[KPW Provider BBID]]&amp;" CompanyID","NAME")))</f>
        <v>#NAME?</v>
      </c>
      <c r="AO109" s="124" t="e">
        <f ca="1">IF(tbl_coded[[#This Row],[ISIN]]="","",IF(_xll.BDP(tbl_coded[[#This Row],[KPW Provider BBID]]&amp;" CompanyID",$AO$1)="#N/A Invalid Security","--",IF(_xll.BDP(tbl_coded[[#This Row],[KPW Provider BBID]]&amp;" CompanyID",$AO$1)="#N/A N/A","--",_xll.BDP(tbl_coded[[#This Row],[KPW Provider BBID]]&amp;" CompanyID",$AO$1))))</f>
        <v>#NAME?</v>
      </c>
      <c r="AP109" s="124" t="e">
        <f ca="1">IF(tbl_coded[[#This Row],[ISIN]]="","",IF(_xll.BDP(tbl_coded[[#This Row],[KPW Provider BBID]]&amp;" CompanyID",$AP$1)="#N/A Invalid Security","--",IF(_xll.BDP(tbl_coded[[#This Row],[KPW Provider BBID]]&amp;" CompanyID",$AP$1)="#N/A N/A","--",_xll.BDP(tbl_coded[[#This Row],[KPW Provider BBID]]&amp;" CompanyID",$AP$1))))</f>
        <v>#NAME?</v>
      </c>
      <c r="AQ109" s="124" t="e">
        <f ca="1">IF(tbl_coded[[#This Row],[ISIN]]="","",IF(_xll.BDP(tbl_coded[[#This Row],[KPW Provider BBID]]&amp;" CompanyID",$AQ$1)="#N/A Invalid Security","--",IF(_xll.BDP(tbl_coded[[#This Row],[KPW Provider BBID]]&amp;" CompanyID",$AQ$1)="#N/A N/A","--",_xll.BDP(tbl_coded[[#This Row],[KPW Provider BBID]]&amp;" CompanyID",$AQ$1))))</f>
        <v>#NAME?</v>
      </c>
      <c r="AR109" s="124" t="e">
        <f ca="1">IF(tbl_coded[[#This Row],[ISIN]]="","",tbl_coded[[#This Row],[穆迪KPW评级]]&amp;"/"&amp;tbl_coded[[#This Row],[SPKPW评级]]&amp;"/"&amp;tbl_coded[[#This Row],[FITCHKPW评级]])</f>
        <v>#NAME?</v>
      </c>
      <c r="AS109" s="124" t="e">
        <f ca="1">IF(tbl_coded[[#This Row],[ISIN]]="","",IF(OR(_xll.BDP($B109&amp;" Corp",AS$1)="#N/A N/A"),"--",_xll.BDP($B109&amp;" Corp",AS$1)))</f>
        <v>#NAME?</v>
      </c>
      <c r="AT109" s="124" t="e">
        <f ca="1">IF(tbl_coded[[#This Row],[ISIN]]="","",IF(_xll.BDS($B109&amp;" Corp",AT$1)="#N/A Field Not Applicable","",_xll.BDS($B109&amp;" Corp",AT$1)))</f>
        <v>#NAME?</v>
      </c>
      <c r="AU109" s="124" t="e">
        <f ca="1">IF(tbl_coded[[#This Row],[SBLC Provider BBID]]="","",_xll.BDP(tbl_coded[[#This Row],[SBLC Provider BBID]]&amp;" CompanyID","NAME"))</f>
        <v>#NAME?</v>
      </c>
      <c r="AV109" s="124" t="e">
        <f ca="1">IF(tbl_coded[[#This Row],[ISIN]]="","",IF(OR(_xll.BDP($B109&amp;" Corp",AV$1)="#N/A N/A"),"--",TEXT(_xll.BDP($B109&amp;" Corp",AV$1),"yyyy/mm/dd")))</f>
        <v>#NAME?</v>
      </c>
      <c r="AW109" s="124" t="e">
        <f ca="1">IF(tbl_coded[[#This Row],[ISIN]]="","",IF(OR(_xll.BDP($B109&amp;" Corp",AW$1)="#N/A N/A"),"--",TEXT(_xll.BDP($B109&amp;" Corp",AW$1),"yyyy/mm/dd")))</f>
        <v>#NAME?</v>
      </c>
      <c r="AX109" s="124" t="e">
        <f ca="1">IF(tbl_coded[[#This Row],[ISIN]]="","",IF(OR(_xll.BDP($B109&amp;" Corp",AX$1)="#N/A N/A"),"--",TEXT(_xll.BDP($B109&amp;" Corp",AX$1),"yyyy/mm/dd")))</f>
        <v>#NAME?</v>
      </c>
      <c r="AY109" s="124" t="e">
        <f ca="1">IF(tbl_coded[[#This Row],[ISIN]]="","",IF(OR(_xll.BDP($B109&amp;" Corp",AY$1)="#N/A Field Not Applicable"),"--",TEXT(_xll.BDP($B109&amp;" Corp",AY$1),"yyyy/mm/dd")))</f>
        <v>#NAME?</v>
      </c>
      <c r="AZ109" s="124" t="e">
        <f ca="1">IF(tbl_coded[[#This Row],[ISIN]]="","",IF(OR(_xll.BDP($B109&amp;" Corp",AZ$1)="#N/A N/A"),"--",_xll.BDP($B109&amp;" Corp",AZ$1)))</f>
        <v>#NAME?</v>
      </c>
      <c r="BA109" s="124" t="e">
        <f ca="1">IF(tbl_coded[[#This Row],[ISIN]]="","",IF(OR(_xll.BDP($B109&amp;" Corp",BA$1)="#N/A N/A"),"--",_xll.BDP($B109&amp;" Corp",BA$1)))</f>
        <v>#NAME?</v>
      </c>
      <c r="BB109" s="124" t="e">
        <f ca="1">IF(tbl_coded[[#This Row],[ISIN]]="","",IF(OR(_xll.BDP($B109&amp;" Corp",BB$1)="#N/A N/A"),"--",_xll.BDP($B109&amp;" Corp",BB$1)))</f>
        <v>#NAME?</v>
      </c>
      <c r="BC109" s="124" t="e">
        <f ca="1">IF(tbl_coded[[#This Row],[ISIN]]="","",IF(OR(_xll.BDP($B109&amp;" Corp",BC$1)="#N/A Field Not Applicable"),"--",_xll.BDP($B109&amp;" Corp",BC$1)))</f>
        <v>#NAME?</v>
      </c>
      <c r="BD109" s="124" t="e">
        <f ca="1">IF(tbl_coded[[#This Row],[ISIN]]="","",IF(OR(_xll.BDP($B109&amp;" Corp",BD$1)="#N/A Field Not Applicable"),"--",_xll.BDP($B109&amp;" Corp",BD$1)))</f>
        <v>#NAME?</v>
      </c>
      <c r="BE109" s="124" t="e">
        <f ca="1">IF(tbl_coded[[#This Row],[ISIN]]="","",IF(OR(_xll.BDP($B109&amp;" Corp",BE$1)="#N/A Field Not Applicable"),"--",_xll.BDP($B109&amp;" Corp",BE$1)))</f>
        <v>#NAME?</v>
      </c>
      <c r="BF109" s="124" t="e">
        <f ca="1">IF(tbl_coded[[#This Row],[ISIN]]="","",IF(OR(_xll.BDP($B109&amp;" Corp",BF$1)="#N/A Field Not Applicable"),"--",_xll.BDP($B109&amp;" Corp",BF$1)))</f>
        <v>#NAME?</v>
      </c>
      <c r="BG109" s="124" t="e">
        <f ca="1">IF(tbl_coded[[#This Row],[ISIN]]="","",IF(OR(_xll.BDP($B109&amp;" Corp",BG$1)="#N/A Field Not Applicable"),"--",IF(_xll.BDP($B109&amp;" Corp",BG$1)="#N/A N/A","N",_xll.BDP($B109&amp;" Corp",BG$1))))</f>
        <v>#NAME?</v>
      </c>
      <c r="BH109" s="124" t="e">
        <f ca="1">IF(tbl_coded[[#This Row],[ISIN]]="","",IF(OR(_xll.BDP($B109&amp;" Corp",BH$1)="#N/A N/A"),"",_xll.BDP($B109&amp;" Corp",BH$1)))</f>
        <v>#NAME?</v>
      </c>
      <c r="BI109" s="124" t="e">
        <f ca="1">IF(tbl_coded[[#This Row],[ISIN]]="","",IF(OR(tbl_coded[[#This Row],[Parent company tiker]]=""),"",IF(_xll.BDP(tbl_coded[[#This Row],[Parent company tiker]]&amp;" Equity",BI$1)="#N/A N/A","--",_xll.BDP(tbl_coded[[#This Row],[Parent company tiker]]&amp;" Equity",BI$1))))</f>
        <v>#NAME?</v>
      </c>
      <c r="BJ109" s="124" t="e">
        <f ca="1">IF(tbl_coded[[#This Row],[ISIN]]="","",IF(OR(tbl_coded[[#This Row],[Parent company tiker]]=""),"",IF(_xll.BDP(tbl_coded[[#This Row],[Parent company tiker]]&amp;" Equity",BJ$1)="#N/A N/A","--",_xll.BDP(tbl_coded[[#This Row],[Parent company tiker]]&amp;" Equity",BJ$1))))</f>
        <v>#NAME?</v>
      </c>
      <c r="BK109" s="124" t="e">
        <f ca="1">IF(tbl_coded[[#This Row],[ISIN]]="","",IF(OR(tbl_coded[[#This Row],[Parent company tiker]]=""),"",IF(_xll.BDP(tbl_coded[[#This Row],[Parent company tiker]]&amp;" Equity",BK$1)="#N/A N/A","--",_xll.BDP(tbl_coded[[#This Row],[Parent company tiker]]&amp;" Equity",BK$1))))</f>
        <v>#NAME?</v>
      </c>
      <c r="BL109" s="124" t="e">
        <f ca="1">IF(tbl_coded[[#This Row],[ISIN]]="","",IF(OR(tbl_coded[[#This Row],[Parent company tiker]]=""),"",IF(_xll.BDP(tbl_coded[[#This Row],[Parent company tiker]]&amp;" Equity",BL$1)="#N/A N/A","--",_xll.BDP(tbl_coded[[#This Row],[Parent company tiker]]&amp;" Equity",BL$1))))</f>
        <v>#NAME?</v>
      </c>
      <c r="BM10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9" s="124" t="e">
        <f ca="1">IF(tbl_coded[[#This Row],[Column9]]&lt;&gt;"--",tbl_coded[[#This Row],[G''tor rating]],IF(tbl_coded[[#This Row],[KPW Name]]&lt;&gt;"",tbl_coded[[#This Row],[KPW Rating]],IF(tbl_coded[[#This Row],[Parent company tiker]]&lt;&gt;"",tbl_coded[[#This Row],[parent评级]],tbl_coded[[#This Row],[Issuer rating]])))</f>
        <v>#NAME?</v>
      </c>
      <c r="BO109" s="159" t="str">
        <f ca="1">IFERROR(IF(tbl_coded[[#This Row],[GREEN]]="Y","GREEN",IF(tbl_coded[[#This Row],[SUSTAINABLE]]="Y","SUSTAINABLE",IF(tbl_coded[[#This Row],[SOCIAL]]="Y","SOCIAL",IF(tbl_coded[[#This Row],[Sustainable linked]]="Y","SUSTAINABLE LINKED"," ")))),"")</f>
        <v/>
      </c>
    </row>
    <row r="110" spans="1:67" ht="15" customHeight="1">
      <c r="A110" s="119">
        <v>108</v>
      </c>
      <c r="B110" s="120" t="str">
        <f>IF(美元债一级!$C$4:$C$1048576&lt;&gt;"",美元债一级!C111,"")</f>
        <v>XS2642667773</v>
      </c>
      <c r="C110" s="124" t="e">
        <f ca="1">IF(tbl_coded[[#This Row],[ISIN]]="","",IF(tbl_coded[[#This Row],[Index]]&gt;$A$1,"",IF(_xll.BDP($B110&amp;" Corp",C$1)="#N/A N/A","",_xll.BDP($B110&amp;" Corp",C$1))))</f>
        <v>#NAME?</v>
      </c>
      <c r="D110" s="124" t="e">
        <f ca="1">IF(tbl_coded[[#This Row],[ISIN]]="","",IF(_xll.BDP($B110&amp;" Corp",D$1)="#N/A N/A","",_xll.BDP($B110&amp;" Corp",D$1)))</f>
        <v>#NAME?</v>
      </c>
      <c r="E110" s="124" t="e">
        <f ca="1">IF(tbl_coded[[#This Row],[ISIN]]="","",IF(_xll.BDP($B110&amp;" Corp",E$1)="#N/A N/A","--",_xll.BDP($B110&amp;" Corp",E$1)))</f>
        <v>#NAME?</v>
      </c>
      <c r="F110" s="124" t="e">
        <f ca="1">IF(tbl_coded[[#This Row],[ISIN]]="","",IF(_xll.BDS($B110&amp;" Corp",F$1)="#N/A Field Not Applicable","",_xll.BDS($B110&amp;" Corp",F$1)))</f>
        <v>#NAME?</v>
      </c>
      <c r="G110" s="124" t="e">
        <f ca="1">IF(tbl_coded[[#This Row],[ISIN]]="","",IF(_xll.BDP($F110&amp;" CompanyID",G$1)="#N/A Invalid Security","",_xll.BDP($F110&amp;" CompanyID",G$1)))</f>
        <v>#NAME?</v>
      </c>
      <c r="H110" s="124" t="e">
        <f ca="1">IF(tbl_coded[[#This Row],[ISIN]]="","",IF(_xll.BDP($B110&amp;" Corp",H$1)="#N/A N/A","--",_xll.BDP($B110&amp;" Corp",H$1)))</f>
        <v>#NAME?</v>
      </c>
      <c r="I110" s="124" t="e">
        <f ca="1">IF(tbl_coded[[#This Row],[ISIN]]="","",IF(_xll.BDP($B110&amp;" Corp",I$1)="#N/A N/A","--",_xll.BDP($B110&amp;" Corp",I$1)))</f>
        <v>#NAME?</v>
      </c>
      <c r="J110" s="124" t="e">
        <f ca="1">IF(tbl_coded[[#This Row],[ISIN]]="","",IF(_xll.BDP($B110&amp;" Corp",J$1)="#N/A N/A","--",_xll.BDP($B110&amp;" Corp",J$1)))</f>
        <v>#NAME?</v>
      </c>
      <c r="K110" s="124" t="e">
        <f ca="1">IF(tbl_coded[[#This Row],[ISIN]]="","",IF(_xll.BDP($B110&amp;" Corp",K$1)="#N/A N/A","--",_xll.BDP($B110&amp;" Corp",K$1)))</f>
        <v>#NAME?</v>
      </c>
      <c r="L110" s="124" t="e">
        <f ca="1">IF(tbl_coded[[#This Row],[ISIN]]="","",IF(_xll.BDP($B110&amp;" Corp",L$1)="#N/A N/A","--",_xll.BDP($B110&amp;" Corp",L$1)))</f>
        <v>#NAME?</v>
      </c>
      <c r="M110" s="124" t="e">
        <f ca="1">IF(tbl_coded[[#This Row],[ISIN]]="","",IF(_xll.BDP($B110&amp;" Corp",M$1)="#N/A N/A","--",_xll.BDP($B110&amp;" Corp",M$1)))</f>
        <v>#NAME?</v>
      </c>
      <c r="N110" s="124" t="e">
        <f ca="1">IF(tbl_coded[[#This Row],[ISIN]]="","",IF(_xll.BDP($B110&amp;" Corp",N$1)="#N/A N/A","--",_xll.BDP($B110&amp;" Corp",N$1)))</f>
        <v>#NAME?</v>
      </c>
      <c r="O110" s="124" t="e">
        <f ca="1">IF(tbl_coded[[#This Row],[ISIN]]="","",IF(_xll.BDP($B110&amp;" Corp",O$1)="#N/A N/A","--",_xll.BDP($B110&amp;" Corp",O$1)))</f>
        <v>#NAME?</v>
      </c>
      <c r="P110" s="124" t="e">
        <f ca="1">IF(tbl_coded[[#This Row],[ISIN]]="","",IF(_xll.BDP($B110&amp;" Corp",P$1)="#N/A N/A","--",_xll.BDP($B110&amp;" Corp",P$1)))</f>
        <v>#NAME?</v>
      </c>
      <c r="Q11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0" s="124" t="e">
        <f ca="1">IF(tbl_coded[[#This Row],[ISIN]]="","",IF(OR(_xll.BDP($B110&amp;" Corp",R$1)="#N/A N/A",_xll.BDP($B110&amp;" Corp",R$1)="#N/A Invalid Security",_xll.BDP($B110&amp;" Corp",R$1)="#N/A Field Not Applicable"),"--",_xll.BDP($B110&amp;" Corp",R$1)))</f>
        <v>#NAME?</v>
      </c>
      <c r="S110" s="124" t="e">
        <f ca="1">IF(tbl_coded[[#This Row],[ISIN]]="","",IF(OR(_xll.BDP($R110&amp;" Equity",S$1)="#N/A N/A",_xll.BDP($R110&amp;" Equity",S$1)="#N/A Invalid Security"),"--",_xll.BDP($R110&amp;" Equity",S$1)))</f>
        <v>#NAME?</v>
      </c>
      <c r="T110" s="124" t="e">
        <f ca="1">IF(tbl_coded[[#This Row],[ISIN]]="","",IF(OR(_xll.BDP($R110&amp;" Equity",T$1)="#N/A N/A",_xll.BDP($R110&amp;" Equity",T$1)="#N/A Invalid Security"),"--",_xll.BDP($R110&amp;" Equity",T$1)))</f>
        <v>#NAME?</v>
      </c>
      <c r="U110" s="124" t="e">
        <f ca="1">IF(tbl_coded[[#This Row],[ISIN]]="","",IF(OR(_xll.BDP($R110&amp;" Equity",U$1)="#N/A N/A",_xll.BDP($R110&amp;" Equity",U$1)="#N/A Invalid Security"),"--",_xll.BDP($R110&amp;" Equity",U$1)))</f>
        <v>#NAME?</v>
      </c>
      <c r="V110" s="124" t="e">
        <f ca="1">IF(tbl_coded[[#This Row],[ISIN]]="","",IF(OR(_xll.BDP($R110&amp;" Equity",V$1)="#N/A N/A",_xll.BDP($R110&amp;" Equity",V$1)="#N/A Invalid Security"),"--",_xll.BDP($R110&amp;" Equity",V$1)))</f>
        <v>#NAME?</v>
      </c>
      <c r="W110" s="124" t="e">
        <f ca="1">IF(tbl_coded[[#This Row],[ISIN]]="","",IF(OR(_xll.BDP($R110&amp;" Equity",W$1)="#N/A N/A",_xll.BDP($R110&amp;" Equity",W$1)="#N/A Invalid Security"),"--",_xll.BDP($R110&amp;" Equity",W$1)))</f>
        <v>#NAME?</v>
      </c>
      <c r="X110" s="124" t="e">
        <f ca="1">IF(tbl_coded[[#This Row],[ISIN]]="","",IF(OR(_xll.BDP($R110&amp;" Equity",X$1)="#N/A N/A",_xll.BDP($R110&amp;" Equity",X$1)="#N/A Invalid Security"),"--",_xll.BDP($R110&amp;" Equity",X$1)))</f>
        <v>#NAME?</v>
      </c>
      <c r="Y11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0" s="124" t="str">
        <f ca="1">IF(tbl_coded[[#This Row],[ISIN]]="","",IF(ISNUMBER(_xll.BDP(B110&amp;" Corp",Z$1)),_xll.BDP(B110&amp;" Corp",Z$1),""))</f>
        <v/>
      </c>
      <c r="AA110" s="124" t="str">
        <f ca="1">IF(tbl_coded[[#This Row],[ISIN]]="","",IF(ISNUMBER(_xll.BDP(B110&amp;" Corp",AA$1)),_xll.BDP(B110&amp;" Corp",AA$1),""))</f>
        <v/>
      </c>
      <c r="AB110" s="124" t="str">
        <f ca="1">IF(tbl_coded[[#This Row],[ISIN]]="","",IF(ISNUMBER(_xll.BDP(B110&amp;" Corp",AB$1)),_xll.BDP(B110&amp;" Corp",AB$1),""))</f>
        <v/>
      </c>
      <c r="AC110" s="124" t="str">
        <f ca="1">IF(tbl_coded[[#This Row],[ISIN]]="","",IF(ISNUMBER(_xll.BDP(B110&amp;" Corp",AC$1)),_xll.BDP(B110&amp;" Corp",AC$1),""))</f>
        <v/>
      </c>
      <c r="AD110" s="124" t="e">
        <f ca="1">IF(tbl_coded[[#This Row],[ISIN]]="","",IF((_xll.BDP(B110&amp;" Corp",AD$1))="#N/A Field Not Applicable","",_xll.BDP(B110&amp;" Corp",AD$1)))</f>
        <v>#NAME?</v>
      </c>
      <c r="AE110" s="124" t="e">
        <f ca="1">IF(tbl_coded[[#This Row],[ISIN]]="","",IF((_xll.BDP(B110&amp;" Corp",AE$1))="#N/A N/A","--",_xll.BDP(B110&amp;" Corp",AE$1)))</f>
        <v>#NAME?</v>
      </c>
      <c r="AF110" s="124" t="e">
        <f ca="1">IF(tbl_coded[[#This Row],[ISIN]]="","",IF(IFERROR(MATCH(H110,rtg_num[Moody''s],0)&gt;10,0),"HY",IF(IFERROR(MATCH(I110,rtg_num[S&amp;P],0)&gt;10,0),"HY",IF(IFERROR(MATCH(J110,rtg_num[Fitch],0)&gt;10,0),"HY",IF(H110&amp;I110&amp;J110="------","NR",IF(IFERROR(FIND("#N/A",Coded!H110),0)&amp;IFERROR(FIND("#N/A",Coded!H110),0)&amp;IFERROR(FIND("#N/A",Coded!H110),0)&lt;&gt;"000",IF(INDEX(美元债一级!$O:$O,MATCH(tbl_coded[[#This Row],[ISIN]],美元债一级!$I:$I,0))="--/--/--","NR","IG"),"IG"))))))</f>
        <v>#NAME?</v>
      </c>
      <c r="AG11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0" s="125" t="e">
        <f ca="1">IF(tbl_coded[[#This Row],[ISIN]]="","",IF(_xll.BDP($B110&amp;" Corp",AI$1)="#N/A N/A","--",_xll.BDP($B110&amp;" Corp",AI$1)))</f>
        <v>#NAME?</v>
      </c>
      <c r="AJ110" s="122" t="e">
        <f ca="1">IF(tbl_coded[[#This Row],[ISIN]]="","",IF(OR(_xll.BDP(_xll.BDP(tbl_coded[[#This Row],[ISIN]]&amp;" Corp", "ISSUER_EQUITY_TICKER")&amp;" Equity",AJ$1)="#N/A N/A"),"--",_xll.BDP(_xll.BDP(tbl_coded[[#This Row],[ISIN]]&amp;" Corp", "ISSUER_EQUITY_TICKER")&amp;" Equity",AJ$1)))</f>
        <v>#NAME?</v>
      </c>
      <c r="AK11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24" t="e">
        <f ca="1">IF(tbl_coded[[#This Row],[ISIN]]="","",IF(OR(_xll.BDP(_xll.BDP(tbl_coded[[#This Row],[ISIN]]&amp;" Corp", "ISSUER_EQUITY_TICKER")&amp;" Equity",AL$1)="#N/A N/A"),"--",_xll.BDP(_xll.BDP(tbl_coded[[#This Row],[ISIN]]&amp;" Corp", "ISSUER_EQUITY_TICKER")&amp;" Equity",AL$1)))</f>
        <v>#NAME?</v>
      </c>
      <c r="AM110" s="124" t="e">
        <f ca="1">IF(tbl_coded[[#This Row],[ISIN]]="","",IF(_xll.BDS($B110&amp;" Corp",AM$1)="#N/A Field Not Applicable","",_xll.BDS($B110&amp;" Corp",AM$1)))</f>
        <v>#NAME?</v>
      </c>
      <c r="AN110" s="124" t="e">
        <f ca="1">IF(tbl_coded[[#This Row],[ISIN]]="","",IF(_xll.BDP(tbl_coded[[#This Row],[KPW Provider BBID]]&amp;" CompanyID","NAME")="#N/A Invalid Security","",_xll.BDP(tbl_coded[[#This Row],[KPW Provider BBID]]&amp;" CompanyID","NAME")))</f>
        <v>#NAME?</v>
      </c>
      <c r="AO110" s="124" t="e">
        <f ca="1">IF(tbl_coded[[#This Row],[ISIN]]="","",IF(_xll.BDP(tbl_coded[[#This Row],[KPW Provider BBID]]&amp;" CompanyID",$AO$1)="#N/A Invalid Security","--",IF(_xll.BDP(tbl_coded[[#This Row],[KPW Provider BBID]]&amp;" CompanyID",$AO$1)="#N/A N/A","--",_xll.BDP(tbl_coded[[#This Row],[KPW Provider BBID]]&amp;" CompanyID",$AO$1))))</f>
        <v>#NAME?</v>
      </c>
      <c r="AP110" s="124" t="e">
        <f ca="1">IF(tbl_coded[[#This Row],[ISIN]]="","",IF(_xll.BDP(tbl_coded[[#This Row],[KPW Provider BBID]]&amp;" CompanyID",$AP$1)="#N/A Invalid Security","--",IF(_xll.BDP(tbl_coded[[#This Row],[KPW Provider BBID]]&amp;" CompanyID",$AP$1)="#N/A N/A","--",_xll.BDP(tbl_coded[[#This Row],[KPW Provider BBID]]&amp;" CompanyID",$AP$1))))</f>
        <v>#NAME?</v>
      </c>
      <c r="AQ110" s="124" t="e">
        <f ca="1">IF(tbl_coded[[#This Row],[ISIN]]="","",IF(_xll.BDP(tbl_coded[[#This Row],[KPW Provider BBID]]&amp;" CompanyID",$AQ$1)="#N/A Invalid Security","--",IF(_xll.BDP(tbl_coded[[#This Row],[KPW Provider BBID]]&amp;" CompanyID",$AQ$1)="#N/A N/A","--",_xll.BDP(tbl_coded[[#This Row],[KPW Provider BBID]]&amp;" CompanyID",$AQ$1))))</f>
        <v>#NAME?</v>
      </c>
      <c r="AR110" s="124" t="e">
        <f ca="1">IF(tbl_coded[[#This Row],[ISIN]]="","",tbl_coded[[#This Row],[穆迪KPW评级]]&amp;"/"&amp;tbl_coded[[#This Row],[SPKPW评级]]&amp;"/"&amp;tbl_coded[[#This Row],[FITCHKPW评级]])</f>
        <v>#NAME?</v>
      </c>
      <c r="AS110" s="124" t="e">
        <f ca="1">IF(tbl_coded[[#This Row],[ISIN]]="","",IF(OR(_xll.BDP($B110&amp;" Corp",AS$1)="#N/A N/A"),"--",_xll.BDP($B110&amp;" Corp",AS$1)))</f>
        <v>#NAME?</v>
      </c>
      <c r="AT110" s="124" t="e">
        <f ca="1">IF(tbl_coded[[#This Row],[ISIN]]="","",IF(_xll.BDS($B110&amp;" Corp",AT$1)="#N/A Field Not Applicable","",_xll.BDS($B110&amp;" Corp",AT$1)))</f>
        <v>#NAME?</v>
      </c>
      <c r="AU110" s="124" t="e">
        <f ca="1">IF(tbl_coded[[#This Row],[SBLC Provider BBID]]="","",_xll.BDP(tbl_coded[[#This Row],[SBLC Provider BBID]]&amp;" CompanyID","NAME"))</f>
        <v>#NAME?</v>
      </c>
      <c r="AV110" s="124" t="e">
        <f ca="1">IF(tbl_coded[[#This Row],[ISIN]]="","",IF(OR(_xll.BDP($B110&amp;" Corp",AV$1)="#N/A N/A"),"--",TEXT(_xll.BDP($B110&amp;" Corp",AV$1),"yyyy/mm/dd")))</f>
        <v>#NAME?</v>
      </c>
      <c r="AW110" s="124" t="e">
        <f ca="1">IF(tbl_coded[[#This Row],[ISIN]]="","",IF(OR(_xll.BDP($B110&amp;" Corp",AW$1)="#N/A N/A"),"--",TEXT(_xll.BDP($B110&amp;" Corp",AW$1),"yyyy/mm/dd")))</f>
        <v>#NAME?</v>
      </c>
      <c r="AX110" s="124" t="e">
        <f ca="1">IF(tbl_coded[[#This Row],[ISIN]]="","",IF(OR(_xll.BDP($B110&amp;" Corp",AX$1)="#N/A N/A"),"--",TEXT(_xll.BDP($B110&amp;" Corp",AX$1),"yyyy/mm/dd")))</f>
        <v>#NAME?</v>
      </c>
      <c r="AY110" s="124" t="e">
        <f ca="1">IF(tbl_coded[[#This Row],[ISIN]]="","",IF(OR(_xll.BDP($B110&amp;" Corp",AY$1)="#N/A Field Not Applicable"),"--",TEXT(_xll.BDP($B110&amp;" Corp",AY$1),"yyyy/mm/dd")))</f>
        <v>#NAME?</v>
      </c>
      <c r="AZ110" s="124" t="e">
        <f ca="1">IF(tbl_coded[[#This Row],[ISIN]]="","",IF(OR(_xll.BDP($B110&amp;" Corp",AZ$1)="#N/A N/A"),"--",_xll.BDP($B110&amp;" Corp",AZ$1)))</f>
        <v>#NAME?</v>
      </c>
      <c r="BA110" s="124" t="e">
        <f ca="1">IF(tbl_coded[[#This Row],[ISIN]]="","",IF(OR(_xll.BDP($B110&amp;" Corp",BA$1)="#N/A N/A"),"--",_xll.BDP($B110&amp;" Corp",BA$1)))</f>
        <v>#NAME?</v>
      </c>
      <c r="BB110" s="124" t="e">
        <f ca="1">IF(tbl_coded[[#This Row],[ISIN]]="","",IF(OR(_xll.BDP($B110&amp;" Corp",BB$1)="#N/A N/A"),"--",_xll.BDP($B110&amp;" Corp",BB$1)))</f>
        <v>#NAME?</v>
      </c>
      <c r="BC110" s="124" t="e">
        <f ca="1">IF(tbl_coded[[#This Row],[ISIN]]="","",IF(OR(_xll.BDP($B110&amp;" Corp",BC$1)="#N/A Field Not Applicable"),"--",_xll.BDP($B110&amp;" Corp",BC$1)))</f>
        <v>#NAME?</v>
      </c>
      <c r="BD110" s="124" t="e">
        <f ca="1">IF(tbl_coded[[#This Row],[ISIN]]="","",IF(OR(_xll.BDP($B110&amp;" Corp",BD$1)="#N/A Field Not Applicable"),"--",_xll.BDP($B110&amp;" Corp",BD$1)))</f>
        <v>#NAME?</v>
      </c>
      <c r="BE110" s="124" t="e">
        <f ca="1">IF(tbl_coded[[#This Row],[ISIN]]="","",IF(OR(_xll.BDP($B110&amp;" Corp",BE$1)="#N/A Field Not Applicable"),"--",_xll.BDP($B110&amp;" Corp",BE$1)))</f>
        <v>#NAME?</v>
      </c>
      <c r="BF110" s="124" t="e">
        <f ca="1">IF(tbl_coded[[#This Row],[ISIN]]="","",IF(OR(_xll.BDP($B110&amp;" Corp",BF$1)="#N/A Field Not Applicable"),"--",_xll.BDP($B110&amp;" Corp",BF$1)))</f>
        <v>#NAME?</v>
      </c>
      <c r="BG110" s="124" t="e">
        <f ca="1">IF(tbl_coded[[#This Row],[ISIN]]="","",IF(OR(_xll.BDP($B110&amp;" Corp",BG$1)="#N/A Field Not Applicable"),"--",IF(_xll.BDP($B110&amp;" Corp",BG$1)="#N/A N/A","N",_xll.BDP($B110&amp;" Corp",BG$1))))</f>
        <v>#NAME?</v>
      </c>
      <c r="BH110" s="124" t="e">
        <f ca="1">IF(tbl_coded[[#This Row],[ISIN]]="","",IF(OR(_xll.BDP($B110&amp;" Corp",BH$1)="#N/A N/A"),"",_xll.BDP($B110&amp;" Corp",BH$1)))</f>
        <v>#NAME?</v>
      </c>
      <c r="BI110" s="124" t="e">
        <f ca="1">IF(tbl_coded[[#This Row],[ISIN]]="","",IF(OR(tbl_coded[[#This Row],[Parent company tiker]]=""),"",IF(_xll.BDP(tbl_coded[[#This Row],[Parent company tiker]]&amp;" Equity",BI$1)="#N/A N/A","--",_xll.BDP(tbl_coded[[#This Row],[Parent company tiker]]&amp;" Equity",BI$1))))</f>
        <v>#NAME?</v>
      </c>
      <c r="BJ110" s="124" t="e">
        <f ca="1">IF(tbl_coded[[#This Row],[ISIN]]="","",IF(OR(tbl_coded[[#This Row],[Parent company tiker]]=""),"",IF(_xll.BDP(tbl_coded[[#This Row],[Parent company tiker]]&amp;" Equity",BJ$1)="#N/A N/A","--",_xll.BDP(tbl_coded[[#This Row],[Parent company tiker]]&amp;" Equity",BJ$1))))</f>
        <v>#NAME?</v>
      </c>
      <c r="BK110" s="124" t="e">
        <f ca="1">IF(tbl_coded[[#This Row],[ISIN]]="","",IF(OR(tbl_coded[[#This Row],[Parent company tiker]]=""),"",IF(_xll.BDP(tbl_coded[[#This Row],[Parent company tiker]]&amp;" Equity",BK$1)="#N/A N/A","--",_xll.BDP(tbl_coded[[#This Row],[Parent company tiker]]&amp;" Equity",BK$1))))</f>
        <v>#NAME?</v>
      </c>
      <c r="BL110" s="124" t="e">
        <f ca="1">IF(tbl_coded[[#This Row],[ISIN]]="","",IF(OR(tbl_coded[[#This Row],[Parent company tiker]]=""),"",IF(_xll.BDP(tbl_coded[[#This Row],[Parent company tiker]]&amp;" Equity",BL$1)="#N/A N/A","--",_xll.BDP(tbl_coded[[#This Row],[Parent company tiker]]&amp;" Equity",BL$1))))</f>
        <v>#NAME?</v>
      </c>
      <c r="BM11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0" s="124" t="e">
        <f ca="1">IF(tbl_coded[[#This Row],[Column9]]&lt;&gt;"--",tbl_coded[[#This Row],[G''tor rating]],IF(tbl_coded[[#This Row],[KPW Name]]&lt;&gt;"",tbl_coded[[#This Row],[KPW Rating]],IF(tbl_coded[[#This Row],[Parent company tiker]]&lt;&gt;"",tbl_coded[[#This Row],[parent评级]],tbl_coded[[#This Row],[Issuer rating]])))</f>
        <v>#NAME?</v>
      </c>
      <c r="BO110" s="159" t="str">
        <f ca="1">IFERROR(IF(tbl_coded[[#This Row],[GREEN]]="Y","GREEN",IF(tbl_coded[[#This Row],[SUSTAINABLE]]="Y","SUSTAINABLE",IF(tbl_coded[[#This Row],[SOCIAL]]="Y","SOCIAL",IF(tbl_coded[[#This Row],[Sustainable linked]]="Y","SUSTAINABLE LINKED"," ")))),"")</f>
        <v/>
      </c>
    </row>
    <row r="111" spans="1:67" ht="15" customHeight="1">
      <c r="A111" s="119">
        <v>109</v>
      </c>
      <c r="B111" s="120" t="str">
        <f>IF(美元债一级!$C$4:$C$1048576&lt;&gt;"",美元债一级!C112,"")</f>
        <v>XS2634238526</v>
      </c>
      <c r="C111" s="124" t="e">
        <f ca="1">IF(tbl_coded[[#This Row],[ISIN]]="","",IF(tbl_coded[[#This Row],[Index]]&gt;$A$1,"",IF(_xll.BDP($B111&amp;" Corp",C$1)="#N/A N/A","",_xll.BDP($B111&amp;" Corp",C$1))))</f>
        <v>#NAME?</v>
      </c>
      <c r="D111" s="124" t="e">
        <f ca="1">IF(tbl_coded[[#This Row],[ISIN]]="","",IF(_xll.BDP($B111&amp;" Corp",D$1)="#N/A N/A","",_xll.BDP($B111&amp;" Corp",D$1)))</f>
        <v>#NAME?</v>
      </c>
      <c r="E111" s="124" t="e">
        <f ca="1">IF(tbl_coded[[#This Row],[ISIN]]="","",IF(_xll.BDP($B111&amp;" Corp",E$1)="#N/A N/A","--",_xll.BDP($B111&amp;" Corp",E$1)))</f>
        <v>#NAME?</v>
      </c>
      <c r="F111" s="124" t="e">
        <f ca="1">IF(tbl_coded[[#This Row],[ISIN]]="","",IF(_xll.BDS($B111&amp;" Corp",F$1)="#N/A Field Not Applicable","",_xll.BDS($B111&amp;" Corp",F$1)))</f>
        <v>#NAME?</v>
      </c>
      <c r="G111" s="124" t="e">
        <f ca="1">IF(tbl_coded[[#This Row],[ISIN]]="","",IF(_xll.BDP($F111&amp;" CompanyID",G$1)="#N/A Invalid Security","",_xll.BDP($F111&amp;" CompanyID",G$1)))</f>
        <v>#NAME?</v>
      </c>
      <c r="H111" s="124" t="e">
        <f ca="1">IF(tbl_coded[[#This Row],[ISIN]]="","",IF(_xll.BDP($B111&amp;" Corp",H$1)="#N/A N/A","--",_xll.BDP($B111&amp;" Corp",H$1)))</f>
        <v>#NAME?</v>
      </c>
      <c r="I111" s="124" t="e">
        <f ca="1">IF(tbl_coded[[#This Row],[ISIN]]="","",IF(_xll.BDP($B111&amp;" Corp",I$1)="#N/A N/A","--",_xll.BDP($B111&amp;" Corp",I$1)))</f>
        <v>#NAME?</v>
      </c>
      <c r="J111" s="124" t="e">
        <f ca="1">IF(tbl_coded[[#This Row],[ISIN]]="","",IF(_xll.BDP($B111&amp;" Corp",J$1)="#N/A N/A","--",_xll.BDP($B111&amp;" Corp",J$1)))</f>
        <v>#NAME?</v>
      </c>
      <c r="K111" s="124" t="e">
        <f ca="1">IF(tbl_coded[[#This Row],[ISIN]]="","",IF(_xll.BDP($B111&amp;" Corp",K$1)="#N/A N/A","--",_xll.BDP($B111&amp;" Corp",K$1)))</f>
        <v>#NAME?</v>
      </c>
      <c r="L111" s="124" t="e">
        <f ca="1">IF(tbl_coded[[#This Row],[ISIN]]="","",IF(_xll.BDP($B111&amp;" Corp",L$1)="#N/A N/A","--",_xll.BDP($B111&amp;" Corp",L$1)))</f>
        <v>#NAME?</v>
      </c>
      <c r="M111" s="124" t="e">
        <f ca="1">IF(tbl_coded[[#This Row],[ISIN]]="","",IF(_xll.BDP($B111&amp;" Corp",M$1)="#N/A N/A","--",_xll.BDP($B111&amp;" Corp",M$1)))</f>
        <v>#NAME?</v>
      </c>
      <c r="N111" s="124" t="e">
        <f ca="1">IF(tbl_coded[[#This Row],[ISIN]]="","",IF(_xll.BDP($B111&amp;" Corp",N$1)="#N/A N/A","--",_xll.BDP($B111&amp;" Corp",N$1)))</f>
        <v>#NAME?</v>
      </c>
      <c r="O111" s="124" t="e">
        <f ca="1">IF(tbl_coded[[#This Row],[ISIN]]="","",IF(_xll.BDP($B111&amp;" Corp",O$1)="#N/A N/A","--",_xll.BDP($B111&amp;" Corp",O$1)))</f>
        <v>#NAME?</v>
      </c>
      <c r="P111" s="124" t="e">
        <f ca="1">IF(tbl_coded[[#This Row],[ISIN]]="","",IF(_xll.BDP($B111&amp;" Corp",P$1)="#N/A N/A","--",_xll.BDP($B111&amp;" Corp",P$1)))</f>
        <v>#NAME?</v>
      </c>
      <c r="Q11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1" s="124" t="e">
        <f ca="1">IF(tbl_coded[[#This Row],[ISIN]]="","",IF(OR(_xll.BDP($B111&amp;" Corp",R$1)="#N/A N/A",_xll.BDP($B111&amp;" Corp",R$1)="#N/A Invalid Security",_xll.BDP($B111&amp;" Corp",R$1)="#N/A Field Not Applicable"),"--",_xll.BDP($B111&amp;" Corp",R$1)))</f>
        <v>#NAME?</v>
      </c>
      <c r="S111" s="124" t="e">
        <f ca="1">IF(tbl_coded[[#This Row],[ISIN]]="","",IF(OR(_xll.BDP($R111&amp;" Equity",S$1)="#N/A N/A",_xll.BDP($R111&amp;" Equity",S$1)="#N/A Invalid Security"),"--",_xll.BDP($R111&amp;" Equity",S$1)))</f>
        <v>#NAME?</v>
      </c>
      <c r="T111" s="124" t="e">
        <f ca="1">IF(tbl_coded[[#This Row],[ISIN]]="","",IF(OR(_xll.BDP($R111&amp;" Equity",T$1)="#N/A N/A",_xll.BDP($R111&amp;" Equity",T$1)="#N/A Invalid Security"),"--",_xll.BDP($R111&amp;" Equity",T$1)))</f>
        <v>#NAME?</v>
      </c>
      <c r="U111" s="124" t="e">
        <f ca="1">IF(tbl_coded[[#This Row],[ISIN]]="","",IF(OR(_xll.BDP($R111&amp;" Equity",U$1)="#N/A N/A",_xll.BDP($R111&amp;" Equity",U$1)="#N/A Invalid Security"),"--",_xll.BDP($R111&amp;" Equity",U$1)))</f>
        <v>#NAME?</v>
      </c>
      <c r="V111" s="124" t="e">
        <f ca="1">IF(tbl_coded[[#This Row],[ISIN]]="","",IF(OR(_xll.BDP($R111&amp;" Equity",V$1)="#N/A N/A",_xll.BDP($R111&amp;" Equity",V$1)="#N/A Invalid Security"),"--",_xll.BDP($R111&amp;" Equity",V$1)))</f>
        <v>#NAME?</v>
      </c>
      <c r="W111" s="124" t="e">
        <f ca="1">IF(tbl_coded[[#This Row],[ISIN]]="","",IF(OR(_xll.BDP($R111&amp;" Equity",W$1)="#N/A N/A",_xll.BDP($R111&amp;" Equity",W$1)="#N/A Invalid Security"),"--",_xll.BDP($R111&amp;" Equity",W$1)))</f>
        <v>#NAME?</v>
      </c>
      <c r="X111" s="124" t="e">
        <f ca="1">IF(tbl_coded[[#This Row],[ISIN]]="","",IF(OR(_xll.BDP($R111&amp;" Equity",X$1)="#N/A N/A",_xll.BDP($R111&amp;" Equity",X$1)="#N/A Invalid Security"),"--",_xll.BDP($R111&amp;" Equity",X$1)))</f>
        <v>#NAME?</v>
      </c>
      <c r="Y11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1" s="124" t="str">
        <f ca="1">IF(tbl_coded[[#This Row],[ISIN]]="","",IF(ISNUMBER(_xll.BDP(B111&amp;" Corp",Z$1)),_xll.BDP(B111&amp;" Corp",Z$1),""))</f>
        <v/>
      </c>
      <c r="AA111" s="124" t="str">
        <f ca="1">IF(tbl_coded[[#This Row],[ISIN]]="","",IF(ISNUMBER(_xll.BDP(B111&amp;" Corp",AA$1)),_xll.BDP(B111&amp;" Corp",AA$1),""))</f>
        <v/>
      </c>
      <c r="AB111" s="124" t="str">
        <f ca="1">IF(tbl_coded[[#This Row],[ISIN]]="","",IF(ISNUMBER(_xll.BDP(B111&amp;" Corp",AB$1)),_xll.BDP(B111&amp;" Corp",AB$1),""))</f>
        <v/>
      </c>
      <c r="AC111" s="124" t="str">
        <f ca="1">IF(tbl_coded[[#This Row],[ISIN]]="","",IF(ISNUMBER(_xll.BDP(B111&amp;" Corp",AC$1)),_xll.BDP(B111&amp;" Corp",AC$1),""))</f>
        <v/>
      </c>
      <c r="AD111" s="124" t="e">
        <f ca="1">IF(tbl_coded[[#This Row],[ISIN]]="","",IF((_xll.BDP(B111&amp;" Corp",AD$1))="#N/A Field Not Applicable","",_xll.BDP(B111&amp;" Corp",AD$1)))</f>
        <v>#NAME?</v>
      </c>
      <c r="AE111" s="124" t="e">
        <f ca="1">IF(tbl_coded[[#This Row],[ISIN]]="","",IF((_xll.BDP(B111&amp;" Corp",AE$1))="#N/A N/A","--",_xll.BDP(B111&amp;" Corp",AE$1)))</f>
        <v>#NAME?</v>
      </c>
      <c r="AF111" s="124" t="e">
        <f ca="1">IF(tbl_coded[[#This Row],[ISIN]]="","",IF(IFERROR(MATCH(H111,rtg_num[Moody''s],0)&gt;10,0),"HY",IF(IFERROR(MATCH(I111,rtg_num[S&amp;P],0)&gt;10,0),"HY",IF(IFERROR(MATCH(J111,rtg_num[Fitch],0)&gt;10,0),"HY",IF(H111&amp;I111&amp;J111="------","NR",IF(IFERROR(FIND("#N/A",Coded!H111),0)&amp;IFERROR(FIND("#N/A",Coded!H111),0)&amp;IFERROR(FIND("#N/A",Coded!H111),0)&lt;&gt;"000",IF(INDEX(美元债一级!$O:$O,MATCH(tbl_coded[[#This Row],[ISIN]],美元债一级!$I:$I,0))="--/--/--","NR","IG"),"IG"))))))</f>
        <v>#NAME?</v>
      </c>
      <c r="AG11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1" s="125" t="e">
        <f ca="1">IF(tbl_coded[[#This Row],[ISIN]]="","",IF(_xll.BDP($B111&amp;" Corp",AI$1)="#N/A N/A","--",_xll.BDP($B111&amp;" Corp",AI$1)))</f>
        <v>#NAME?</v>
      </c>
      <c r="AJ111" s="122" t="e">
        <f ca="1">IF(tbl_coded[[#This Row],[ISIN]]="","",IF(OR(_xll.BDP(_xll.BDP(tbl_coded[[#This Row],[ISIN]]&amp;" Corp", "ISSUER_EQUITY_TICKER")&amp;" Equity",AJ$1)="#N/A N/A"),"--",_xll.BDP(_xll.BDP(tbl_coded[[#This Row],[ISIN]]&amp;" Corp", "ISSUER_EQUITY_TICKER")&amp;" Equity",AJ$1)))</f>
        <v>#NAME?</v>
      </c>
      <c r="AK11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24" t="e">
        <f ca="1">IF(tbl_coded[[#This Row],[ISIN]]="","",IF(OR(_xll.BDP(_xll.BDP(tbl_coded[[#This Row],[ISIN]]&amp;" Corp", "ISSUER_EQUITY_TICKER")&amp;" Equity",AL$1)="#N/A N/A"),"--",_xll.BDP(_xll.BDP(tbl_coded[[#This Row],[ISIN]]&amp;" Corp", "ISSUER_EQUITY_TICKER")&amp;" Equity",AL$1)))</f>
        <v>#NAME?</v>
      </c>
      <c r="AM111" s="124" t="e">
        <f ca="1">IF(tbl_coded[[#This Row],[ISIN]]="","",IF(_xll.BDS($B111&amp;" Corp",AM$1)="#N/A Field Not Applicable","",_xll.BDS($B111&amp;" Corp",AM$1)))</f>
        <v>#NAME?</v>
      </c>
      <c r="AN111" s="124" t="e">
        <f ca="1">IF(tbl_coded[[#This Row],[ISIN]]="","",IF(_xll.BDP(tbl_coded[[#This Row],[KPW Provider BBID]]&amp;" CompanyID","NAME")="#N/A Invalid Security","",_xll.BDP(tbl_coded[[#This Row],[KPW Provider BBID]]&amp;" CompanyID","NAME")))</f>
        <v>#NAME?</v>
      </c>
      <c r="AO111" s="124" t="e">
        <f ca="1">IF(tbl_coded[[#This Row],[ISIN]]="","",IF(_xll.BDP(tbl_coded[[#This Row],[KPW Provider BBID]]&amp;" CompanyID",$AO$1)="#N/A Invalid Security","--",IF(_xll.BDP(tbl_coded[[#This Row],[KPW Provider BBID]]&amp;" CompanyID",$AO$1)="#N/A N/A","--",_xll.BDP(tbl_coded[[#This Row],[KPW Provider BBID]]&amp;" CompanyID",$AO$1))))</f>
        <v>#NAME?</v>
      </c>
      <c r="AP111" s="124" t="e">
        <f ca="1">IF(tbl_coded[[#This Row],[ISIN]]="","",IF(_xll.BDP(tbl_coded[[#This Row],[KPW Provider BBID]]&amp;" CompanyID",$AP$1)="#N/A Invalid Security","--",IF(_xll.BDP(tbl_coded[[#This Row],[KPW Provider BBID]]&amp;" CompanyID",$AP$1)="#N/A N/A","--",_xll.BDP(tbl_coded[[#This Row],[KPW Provider BBID]]&amp;" CompanyID",$AP$1))))</f>
        <v>#NAME?</v>
      </c>
      <c r="AQ111" s="124" t="e">
        <f ca="1">IF(tbl_coded[[#This Row],[ISIN]]="","",IF(_xll.BDP(tbl_coded[[#This Row],[KPW Provider BBID]]&amp;" CompanyID",$AQ$1)="#N/A Invalid Security","--",IF(_xll.BDP(tbl_coded[[#This Row],[KPW Provider BBID]]&amp;" CompanyID",$AQ$1)="#N/A N/A","--",_xll.BDP(tbl_coded[[#This Row],[KPW Provider BBID]]&amp;" CompanyID",$AQ$1))))</f>
        <v>#NAME?</v>
      </c>
      <c r="AR111" s="124" t="e">
        <f ca="1">IF(tbl_coded[[#This Row],[ISIN]]="","",tbl_coded[[#This Row],[穆迪KPW评级]]&amp;"/"&amp;tbl_coded[[#This Row],[SPKPW评级]]&amp;"/"&amp;tbl_coded[[#This Row],[FITCHKPW评级]])</f>
        <v>#NAME?</v>
      </c>
      <c r="AS111" s="124" t="e">
        <f ca="1">IF(tbl_coded[[#This Row],[ISIN]]="","",IF(OR(_xll.BDP($B111&amp;" Corp",AS$1)="#N/A N/A"),"--",_xll.BDP($B111&amp;" Corp",AS$1)))</f>
        <v>#NAME?</v>
      </c>
      <c r="AT111" s="124" t="e">
        <f ca="1">IF(tbl_coded[[#This Row],[ISIN]]="","",IF(_xll.BDS($B111&amp;" Corp",AT$1)="#N/A Field Not Applicable","",_xll.BDS($B111&amp;" Corp",AT$1)))</f>
        <v>#NAME?</v>
      </c>
      <c r="AU111" s="124" t="e">
        <f ca="1">IF(tbl_coded[[#This Row],[SBLC Provider BBID]]="","",_xll.BDP(tbl_coded[[#This Row],[SBLC Provider BBID]]&amp;" CompanyID","NAME"))</f>
        <v>#NAME?</v>
      </c>
      <c r="AV111" s="124" t="e">
        <f ca="1">IF(tbl_coded[[#This Row],[ISIN]]="","",IF(OR(_xll.BDP($B111&amp;" Corp",AV$1)="#N/A N/A"),"--",TEXT(_xll.BDP($B111&amp;" Corp",AV$1),"yyyy/mm/dd")))</f>
        <v>#NAME?</v>
      </c>
      <c r="AW111" s="124" t="e">
        <f ca="1">IF(tbl_coded[[#This Row],[ISIN]]="","",IF(OR(_xll.BDP($B111&amp;" Corp",AW$1)="#N/A N/A"),"--",TEXT(_xll.BDP($B111&amp;" Corp",AW$1),"yyyy/mm/dd")))</f>
        <v>#NAME?</v>
      </c>
      <c r="AX111" s="124" t="e">
        <f ca="1">IF(tbl_coded[[#This Row],[ISIN]]="","",IF(OR(_xll.BDP($B111&amp;" Corp",AX$1)="#N/A N/A"),"--",TEXT(_xll.BDP($B111&amp;" Corp",AX$1),"yyyy/mm/dd")))</f>
        <v>#NAME?</v>
      </c>
      <c r="AY111" s="124" t="e">
        <f ca="1">IF(tbl_coded[[#This Row],[ISIN]]="","",IF(OR(_xll.BDP($B111&amp;" Corp",AY$1)="#N/A Field Not Applicable"),"--",TEXT(_xll.BDP($B111&amp;" Corp",AY$1),"yyyy/mm/dd")))</f>
        <v>#NAME?</v>
      </c>
      <c r="AZ111" s="124" t="e">
        <f ca="1">IF(tbl_coded[[#This Row],[ISIN]]="","",IF(OR(_xll.BDP($B111&amp;" Corp",AZ$1)="#N/A N/A"),"--",_xll.BDP($B111&amp;" Corp",AZ$1)))</f>
        <v>#NAME?</v>
      </c>
      <c r="BA111" s="124" t="e">
        <f ca="1">IF(tbl_coded[[#This Row],[ISIN]]="","",IF(OR(_xll.BDP($B111&amp;" Corp",BA$1)="#N/A N/A"),"--",_xll.BDP($B111&amp;" Corp",BA$1)))</f>
        <v>#NAME?</v>
      </c>
      <c r="BB111" s="124" t="e">
        <f ca="1">IF(tbl_coded[[#This Row],[ISIN]]="","",IF(OR(_xll.BDP($B111&amp;" Corp",BB$1)="#N/A N/A"),"--",_xll.BDP($B111&amp;" Corp",BB$1)))</f>
        <v>#NAME?</v>
      </c>
      <c r="BC111" s="124" t="e">
        <f ca="1">IF(tbl_coded[[#This Row],[ISIN]]="","",IF(OR(_xll.BDP($B111&amp;" Corp",BC$1)="#N/A Field Not Applicable"),"--",_xll.BDP($B111&amp;" Corp",BC$1)))</f>
        <v>#NAME?</v>
      </c>
      <c r="BD111" s="124" t="e">
        <f ca="1">IF(tbl_coded[[#This Row],[ISIN]]="","",IF(OR(_xll.BDP($B111&amp;" Corp",BD$1)="#N/A Field Not Applicable"),"--",_xll.BDP($B111&amp;" Corp",BD$1)))</f>
        <v>#NAME?</v>
      </c>
      <c r="BE111" s="124" t="e">
        <f ca="1">IF(tbl_coded[[#This Row],[ISIN]]="","",IF(OR(_xll.BDP($B111&amp;" Corp",BE$1)="#N/A Field Not Applicable"),"--",_xll.BDP($B111&amp;" Corp",BE$1)))</f>
        <v>#NAME?</v>
      </c>
      <c r="BF111" s="124" t="e">
        <f ca="1">IF(tbl_coded[[#This Row],[ISIN]]="","",IF(OR(_xll.BDP($B111&amp;" Corp",BF$1)="#N/A Field Not Applicable"),"--",_xll.BDP($B111&amp;" Corp",BF$1)))</f>
        <v>#NAME?</v>
      </c>
      <c r="BG111" s="124" t="e">
        <f ca="1">IF(tbl_coded[[#This Row],[ISIN]]="","",IF(OR(_xll.BDP($B111&amp;" Corp",BG$1)="#N/A Field Not Applicable"),"--",IF(_xll.BDP($B111&amp;" Corp",BG$1)="#N/A N/A","N",_xll.BDP($B111&amp;" Corp",BG$1))))</f>
        <v>#NAME?</v>
      </c>
      <c r="BH111" s="124" t="e">
        <f ca="1">IF(tbl_coded[[#This Row],[ISIN]]="","",IF(OR(_xll.BDP($B111&amp;" Corp",BH$1)="#N/A N/A"),"",_xll.BDP($B111&amp;" Corp",BH$1)))</f>
        <v>#NAME?</v>
      </c>
      <c r="BI111" s="124" t="e">
        <f ca="1">IF(tbl_coded[[#This Row],[ISIN]]="","",IF(OR(tbl_coded[[#This Row],[Parent company tiker]]=""),"",IF(_xll.BDP(tbl_coded[[#This Row],[Parent company tiker]]&amp;" Equity",BI$1)="#N/A N/A","--",_xll.BDP(tbl_coded[[#This Row],[Parent company tiker]]&amp;" Equity",BI$1))))</f>
        <v>#NAME?</v>
      </c>
      <c r="BJ111" s="124" t="e">
        <f ca="1">IF(tbl_coded[[#This Row],[ISIN]]="","",IF(OR(tbl_coded[[#This Row],[Parent company tiker]]=""),"",IF(_xll.BDP(tbl_coded[[#This Row],[Parent company tiker]]&amp;" Equity",BJ$1)="#N/A N/A","--",_xll.BDP(tbl_coded[[#This Row],[Parent company tiker]]&amp;" Equity",BJ$1))))</f>
        <v>#NAME?</v>
      </c>
      <c r="BK111" s="124" t="e">
        <f ca="1">IF(tbl_coded[[#This Row],[ISIN]]="","",IF(OR(tbl_coded[[#This Row],[Parent company tiker]]=""),"",IF(_xll.BDP(tbl_coded[[#This Row],[Parent company tiker]]&amp;" Equity",BK$1)="#N/A N/A","--",_xll.BDP(tbl_coded[[#This Row],[Parent company tiker]]&amp;" Equity",BK$1))))</f>
        <v>#NAME?</v>
      </c>
      <c r="BL111" s="124" t="e">
        <f ca="1">IF(tbl_coded[[#This Row],[ISIN]]="","",IF(OR(tbl_coded[[#This Row],[Parent company tiker]]=""),"",IF(_xll.BDP(tbl_coded[[#This Row],[Parent company tiker]]&amp;" Equity",BL$1)="#N/A N/A","--",_xll.BDP(tbl_coded[[#This Row],[Parent company tiker]]&amp;" Equity",BL$1))))</f>
        <v>#NAME?</v>
      </c>
      <c r="BM11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1" s="124" t="e">
        <f ca="1">IF(tbl_coded[[#This Row],[Column9]]&lt;&gt;"--",tbl_coded[[#This Row],[G''tor rating]],IF(tbl_coded[[#This Row],[KPW Name]]&lt;&gt;"",tbl_coded[[#This Row],[KPW Rating]],IF(tbl_coded[[#This Row],[Parent company tiker]]&lt;&gt;"",tbl_coded[[#This Row],[parent评级]],tbl_coded[[#This Row],[Issuer rating]])))</f>
        <v>#NAME?</v>
      </c>
      <c r="BO111" s="159" t="str">
        <f ca="1">IFERROR(IF(tbl_coded[[#This Row],[GREEN]]="Y","GREEN",IF(tbl_coded[[#This Row],[SUSTAINABLE]]="Y","SUSTAINABLE",IF(tbl_coded[[#This Row],[SOCIAL]]="Y","SOCIAL",IF(tbl_coded[[#This Row],[Sustainable linked]]="Y","SUSTAINABLE LINKED"," ")))),"")</f>
        <v/>
      </c>
    </row>
    <row r="112" spans="1:67" ht="15" customHeight="1">
      <c r="A112" s="119">
        <v>110</v>
      </c>
      <c r="B112" s="120" t="str">
        <f>IF(美元债一级!$C$4:$C$1048576&lt;&gt;"",美元债一级!C113,"")</f>
        <v>HK0000937216</v>
      </c>
      <c r="C112" s="124" t="e">
        <f ca="1">IF(tbl_coded[[#This Row],[ISIN]]="","",IF(tbl_coded[[#This Row],[Index]]&gt;$A$1,"",IF(_xll.BDP($B112&amp;" Corp",C$1)="#N/A N/A","",_xll.BDP($B112&amp;" Corp",C$1))))</f>
        <v>#NAME?</v>
      </c>
      <c r="D112" s="124" t="e">
        <f ca="1">IF(tbl_coded[[#This Row],[ISIN]]="","",IF(_xll.BDP($B112&amp;" Corp",D$1)="#N/A N/A","",_xll.BDP($B112&amp;" Corp",D$1)))</f>
        <v>#NAME?</v>
      </c>
      <c r="E112" s="124" t="e">
        <f ca="1">IF(tbl_coded[[#This Row],[ISIN]]="","",IF(_xll.BDP($B112&amp;" Corp",E$1)="#N/A N/A","--",_xll.BDP($B112&amp;" Corp",E$1)))</f>
        <v>#NAME?</v>
      </c>
      <c r="F112" s="124" t="e">
        <f ca="1">IF(tbl_coded[[#This Row],[ISIN]]="","",IF(_xll.BDS($B112&amp;" Corp",F$1)="#N/A Field Not Applicable","",_xll.BDS($B112&amp;" Corp",F$1)))</f>
        <v>#NAME?</v>
      </c>
      <c r="G112" s="124" t="e">
        <f ca="1">IF(tbl_coded[[#This Row],[ISIN]]="","",IF(_xll.BDP($F112&amp;" CompanyID",G$1)="#N/A Invalid Security","",_xll.BDP($F112&amp;" CompanyID",G$1)))</f>
        <v>#NAME?</v>
      </c>
      <c r="H112" s="124" t="e">
        <f ca="1">IF(tbl_coded[[#This Row],[ISIN]]="","",IF(_xll.BDP($B112&amp;" Corp",H$1)="#N/A N/A","--",_xll.BDP($B112&amp;" Corp",H$1)))</f>
        <v>#NAME?</v>
      </c>
      <c r="I112" s="124" t="e">
        <f ca="1">IF(tbl_coded[[#This Row],[ISIN]]="","",IF(_xll.BDP($B112&amp;" Corp",I$1)="#N/A N/A","--",_xll.BDP($B112&amp;" Corp",I$1)))</f>
        <v>#NAME?</v>
      </c>
      <c r="J112" s="124" t="e">
        <f ca="1">IF(tbl_coded[[#This Row],[ISIN]]="","",IF(_xll.BDP($B112&amp;" Corp",J$1)="#N/A N/A","--",_xll.BDP($B112&amp;" Corp",J$1)))</f>
        <v>#NAME?</v>
      </c>
      <c r="K112" s="124" t="e">
        <f ca="1">IF(tbl_coded[[#This Row],[ISIN]]="","",IF(_xll.BDP($B112&amp;" Corp",K$1)="#N/A N/A","--",_xll.BDP($B112&amp;" Corp",K$1)))</f>
        <v>#NAME?</v>
      </c>
      <c r="L112" s="124" t="e">
        <f ca="1">IF(tbl_coded[[#This Row],[ISIN]]="","",IF(_xll.BDP($B112&amp;" Corp",L$1)="#N/A N/A","--",_xll.BDP($B112&amp;" Corp",L$1)))</f>
        <v>#NAME?</v>
      </c>
      <c r="M112" s="124" t="e">
        <f ca="1">IF(tbl_coded[[#This Row],[ISIN]]="","",IF(_xll.BDP($B112&amp;" Corp",M$1)="#N/A N/A","--",_xll.BDP($B112&amp;" Corp",M$1)))</f>
        <v>#NAME?</v>
      </c>
      <c r="N112" s="124" t="e">
        <f ca="1">IF(tbl_coded[[#This Row],[ISIN]]="","",IF(_xll.BDP($B112&amp;" Corp",N$1)="#N/A N/A","--",_xll.BDP($B112&amp;" Corp",N$1)))</f>
        <v>#NAME?</v>
      </c>
      <c r="O112" s="124" t="e">
        <f ca="1">IF(tbl_coded[[#This Row],[ISIN]]="","",IF(_xll.BDP($B112&amp;" Corp",O$1)="#N/A N/A","--",_xll.BDP($B112&amp;" Corp",O$1)))</f>
        <v>#NAME?</v>
      </c>
      <c r="P112" s="124" t="e">
        <f ca="1">IF(tbl_coded[[#This Row],[ISIN]]="","",IF(_xll.BDP($B112&amp;" Corp",P$1)="#N/A N/A","--",_xll.BDP($B112&amp;" Corp",P$1)))</f>
        <v>#NAME?</v>
      </c>
      <c r="Q11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2" s="124" t="e">
        <f ca="1">IF(tbl_coded[[#This Row],[ISIN]]="","",IF(OR(_xll.BDP($B112&amp;" Corp",R$1)="#N/A N/A",_xll.BDP($B112&amp;" Corp",R$1)="#N/A Invalid Security",_xll.BDP($B112&amp;" Corp",R$1)="#N/A Field Not Applicable"),"--",_xll.BDP($B112&amp;" Corp",R$1)))</f>
        <v>#NAME?</v>
      </c>
      <c r="S112" s="124" t="e">
        <f ca="1">IF(tbl_coded[[#This Row],[ISIN]]="","",IF(OR(_xll.BDP($R112&amp;" Equity",S$1)="#N/A N/A",_xll.BDP($R112&amp;" Equity",S$1)="#N/A Invalid Security"),"--",_xll.BDP($R112&amp;" Equity",S$1)))</f>
        <v>#NAME?</v>
      </c>
      <c r="T112" s="124" t="e">
        <f ca="1">IF(tbl_coded[[#This Row],[ISIN]]="","",IF(OR(_xll.BDP($R112&amp;" Equity",T$1)="#N/A N/A",_xll.BDP($R112&amp;" Equity",T$1)="#N/A Invalid Security"),"--",_xll.BDP($R112&amp;" Equity",T$1)))</f>
        <v>#NAME?</v>
      </c>
      <c r="U112" s="124" t="e">
        <f ca="1">IF(tbl_coded[[#This Row],[ISIN]]="","",IF(OR(_xll.BDP($R112&amp;" Equity",U$1)="#N/A N/A",_xll.BDP($R112&amp;" Equity",U$1)="#N/A Invalid Security"),"--",_xll.BDP($R112&amp;" Equity",U$1)))</f>
        <v>#NAME?</v>
      </c>
      <c r="V112" s="124" t="e">
        <f ca="1">IF(tbl_coded[[#This Row],[ISIN]]="","",IF(OR(_xll.BDP($R112&amp;" Equity",V$1)="#N/A N/A",_xll.BDP($R112&amp;" Equity",V$1)="#N/A Invalid Security"),"--",_xll.BDP($R112&amp;" Equity",V$1)))</f>
        <v>#NAME?</v>
      </c>
      <c r="W112" s="124" t="e">
        <f ca="1">IF(tbl_coded[[#This Row],[ISIN]]="","",IF(OR(_xll.BDP($R112&amp;" Equity",W$1)="#N/A N/A",_xll.BDP($R112&amp;" Equity",W$1)="#N/A Invalid Security"),"--",_xll.BDP($R112&amp;" Equity",W$1)))</f>
        <v>#NAME?</v>
      </c>
      <c r="X112" s="124" t="e">
        <f ca="1">IF(tbl_coded[[#This Row],[ISIN]]="","",IF(OR(_xll.BDP($R112&amp;" Equity",X$1)="#N/A N/A",_xll.BDP($R112&amp;" Equity",X$1)="#N/A Invalid Security"),"--",_xll.BDP($R112&amp;" Equity",X$1)))</f>
        <v>#NAME?</v>
      </c>
      <c r="Y11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2" s="124" t="str">
        <f ca="1">IF(tbl_coded[[#This Row],[ISIN]]="","",IF(ISNUMBER(_xll.BDP(B112&amp;" Corp",Z$1)),_xll.BDP(B112&amp;" Corp",Z$1),""))</f>
        <v/>
      </c>
      <c r="AA112" s="124" t="str">
        <f ca="1">IF(tbl_coded[[#This Row],[ISIN]]="","",IF(ISNUMBER(_xll.BDP(B112&amp;" Corp",AA$1)),_xll.BDP(B112&amp;" Corp",AA$1),""))</f>
        <v/>
      </c>
      <c r="AB112" s="124" t="str">
        <f ca="1">IF(tbl_coded[[#This Row],[ISIN]]="","",IF(ISNUMBER(_xll.BDP(B112&amp;" Corp",AB$1)),_xll.BDP(B112&amp;" Corp",AB$1),""))</f>
        <v/>
      </c>
      <c r="AC112" s="124" t="str">
        <f ca="1">IF(tbl_coded[[#This Row],[ISIN]]="","",IF(ISNUMBER(_xll.BDP(B112&amp;" Corp",AC$1)),_xll.BDP(B112&amp;" Corp",AC$1),""))</f>
        <v/>
      </c>
      <c r="AD112" s="124" t="e">
        <f ca="1">IF(tbl_coded[[#This Row],[ISIN]]="","",IF((_xll.BDP(B112&amp;" Corp",AD$1))="#N/A Field Not Applicable","",_xll.BDP(B112&amp;" Corp",AD$1)))</f>
        <v>#NAME?</v>
      </c>
      <c r="AE112" s="124" t="e">
        <f ca="1">IF(tbl_coded[[#This Row],[ISIN]]="","",IF((_xll.BDP(B112&amp;" Corp",AE$1))="#N/A N/A","--",_xll.BDP(B112&amp;" Corp",AE$1)))</f>
        <v>#NAME?</v>
      </c>
      <c r="AF112" s="124" t="e">
        <f ca="1">IF(tbl_coded[[#This Row],[ISIN]]="","",IF(IFERROR(MATCH(H112,rtg_num[Moody''s],0)&gt;10,0),"HY",IF(IFERROR(MATCH(I112,rtg_num[S&amp;P],0)&gt;10,0),"HY",IF(IFERROR(MATCH(J112,rtg_num[Fitch],0)&gt;10,0),"HY",IF(H112&amp;I112&amp;J112="------","NR",IF(IFERROR(FIND("#N/A",Coded!H112),0)&amp;IFERROR(FIND("#N/A",Coded!H112),0)&amp;IFERROR(FIND("#N/A",Coded!H112),0)&lt;&gt;"000",IF(INDEX(美元债一级!$O:$O,MATCH(tbl_coded[[#This Row],[ISIN]],美元债一级!$I:$I,0))="--/--/--","NR","IG"),"IG"))))))</f>
        <v>#NAME?</v>
      </c>
      <c r="AG11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2" s="125" t="e">
        <f ca="1">IF(tbl_coded[[#This Row],[ISIN]]="","",IF(_xll.BDP($B112&amp;" Corp",AI$1)="#N/A N/A","--",_xll.BDP($B112&amp;" Corp",AI$1)))</f>
        <v>#NAME?</v>
      </c>
      <c r="AJ112" s="122" t="e">
        <f ca="1">IF(tbl_coded[[#This Row],[ISIN]]="","",IF(OR(_xll.BDP(_xll.BDP(tbl_coded[[#This Row],[ISIN]]&amp;" Corp", "ISSUER_EQUITY_TICKER")&amp;" Equity",AJ$1)="#N/A N/A"),"--",_xll.BDP(_xll.BDP(tbl_coded[[#This Row],[ISIN]]&amp;" Corp", "ISSUER_EQUITY_TICKER")&amp;" Equity",AJ$1)))</f>
        <v>#NAME?</v>
      </c>
      <c r="AK11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24" t="e">
        <f ca="1">IF(tbl_coded[[#This Row],[ISIN]]="","",IF(OR(_xll.BDP(_xll.BDP(tbl_coded[[#This Row],[ISIN]]&amp;" Corp", "ISSUER_EQUITY_TICKER")&amp;" Equity",AL$1)="#N/A N/A"),"--",_xll.BDP(_xll.BDP(tbl_coded[[#This Row],[ISIN]]&amp;" Corp", "ISSUER_EQUITY_TICKER")&amp;" Equity",AL$1)))</f>
        <v>#NAME?</v>
      </c>
      <c r="AM112" s="124" t="e">
        <f ca="1">IF(tbl_coded[[#This Row],[ISIN]]="","",IF(_xll.BDS($B112&amp;" Corp",AM$1)="#N/A Field Not Applicable","",_xll.BDS($B112&amp;" Corp",AM$1)))</f>
        <v>#NAME?</v>
      </c>
      <c r="AN112" s="124" t="e">
        <f ca="1">IF(tbl_coded[[#This Row],[ISIN]]="","",IF(_xll.BDP(tbl_coded[[#This Row],[KPW Provider BBID]]&amp;" CompanyID","NAME")="#N/A Invalid Security","",_xll.BDP(tbl_coded[[#This Row],[KPW Provider BBID]]&amp;" CompanyID","NAME")))</f>
        <v>#NAME?</v>
      </c>
      <c r="AO112" s="124" t="e">
        <f ca="1">IF(tbl_coded[[#This Row],[ISIN]]="","",IF(_xll.BDP(tbl_coded[[#This Row],[KPW Provider BBID]]&amp;" CompanyID",$AO$1)="#N/A Invalid Security","--",IF(_xll.BDP(tbl_coded[[#This Row],[KPW Provider BBID]]&amp;" CompanyID",$AO$1)="#N/A N/A","--",_xll.BDP(tbl_coded[[#This Row],[KPW Provider BBID]]&amp;" CompanyID",$AO$1))))</f>
        <v>#NAME?</v>
      </c>
      <c r="AP112" s="124" t="e">
        <f ca="1">IF(tbl_coded[[#This Row],[ISIN]]="","",IF(_xll.BDP(tbl_coded[[#This Row],[KPW Provider BBID]]&amp;" CompanyID",$AP$1)="#N/A Invalid Security","--",IF(_xll.BDP(tbl_coded[[#This Row],[KPW Provider BBID]]&amp;" CompanyID",$AP$1)="#N/A N/A","--",_xll.BDP(tbl_coded[[#This Row],[KPW Provider BBID]]&amp;" CompanyID",$AP$1))))</f>
        <v>#NAME?</v>
      </c>
      <c r="AQ112" s="124" t="e">
        <f ca="1">IF(tbl_coded[[#This Row],[ISIN]]="","",IF(_xll.BDP(tbl_coded[[#This Row],[KPW Provider BBID]]&amp;" CompanyID",$AQ$1)="#N/A Invalid Security","--",IF(_xll.BDP(tbl_coded[[#This Row],[KPW Provider BBID]]&amp;" CompanyID",$AQ$1)="#N/A N/A","--",_xll.BDP(tbl_coded[[#This Row],[KPW Provider BBID]]&amp;" CompanyID",$AQ$1))))</f>
        <v>#NAME?</v>
      </c>
      <c r="AR112" s="124" t="e">
        <f ca="1">IF(tbl_coded[[#This Row],[ISIN]]="","",tbl_coded[[#This Row],[穆迪KPW评级]]&amp;"/"&amp;tbl_coded[[#This Row],[SPKPW评级]]&amp;"/"&amp;tbl_coded[[#This Row],[FITCHKPW评级]])</f>
        <v>#NAME?</v>
      </c>
      <c r="AS112" s="124" t="e">
        <f ca="1">IF(tbl_coded[[#This Row],[ISIN]]="","",IF(OR(_xll.BDP($B112&amp;" Corp",AS$1)="#N/A N/A"),"--",_xll.BDP($B112&amp;" Corp",AS$1)))</f>
        <v>#NAME?</v>
      </c>
      <c r="AT112" s="124" t="e">
        <f ca="1">IF(tbl_coded[[#This Row],[ISIN]]="","",IF(_xll.BDS($B112&amp;" Corp",AT$1)="#N/A Field Not Applicable","",_xll.BDS($B112&amp;" Corp",AT$1)))</f>
        <v>#NAME?</v>
      </c>
      <c r="AU112" s="124" t="e">
        <f ca="1">IF(tbl_coded[[#This Row],[SBLC Provider BBID]]="","",_xll.BDP(tbl_coded[[#This Row],[SBLC Provider BBID]]&amp;" CompanyID","NAME"))</f>
        <v>#NAME?</v>
      </c>
      <c r="AV112" s="124" t="e">
        <f ca="1">IF(tbl_coded[[#This Row],[ISIN]]="","",IF(OR(_xll.BDP($B112&amp;" Corp",AV$1)="#N/A N/A"),"--",TEXT(_xll.BDP($B112&amp;" Corp",AV$1),"yyyy/mm/dd")))</f>
        <v>#NAME?</v>
      </c>
      <c r="AW112" s="124" t="e">
        <f ca="1">IF(tbl_coded[[#This Row],[ISIN]]="","",IF(OR(_xll.BDP($B112&amp;" Corp",AW$1)="#N/A N/A"),"--",TEXT(_xll.BDP($B112&amp;" Corp",AW$1),"yyyy/mm/dd")))</f>
        <v>#NAME?</v>
      </c>
      <c r="AX112" s="124" t="e">
        <f ca="1">IF(tbl_coded[[#This Row],[ISIN]]="","",IF(OR(_xll.BDP($B112&amp;" Corp",AX$1)="#N/A N/A"),"--",TEXT(_xll.BDP($B112&amp;" Corp",AX$1),"yyyy/mm/dd")))</f>
        <v>#NAME?</v>
      </c>
      <c r="AY112" s="124" t="e">
        <f ca="1">IF(tbl_coded[[#This Row],[ISIN]]="","",IF(OR(_xll.BDP($B112&amp;" Corp",AY$1)="#N/A Field Not Applicable"),"--",TEXT(_xll.BDP($B112&amp;" Corp",AY$1),"yyyy/mm/dd")))</f>
        <v>#NAME?</v>
      </c>
      <c r="AZ112" s="124" t="e">
        <f ca="1">IF(tbl_coded[[#This Row],[ISIN]]="","",IF(OR(_xll.BDP($B112&amp;" Corp",AZ$1)="#N/A N/A"),"--",_xll.BDP($B112&amp;" Corp",AZ$1)))</f>
        <v>#NAME?</v>
      </c>
      <c r="BA112" s="124" t="e">
        <f ca="1">IF(tbl_coded[[#This Row],[ISIN]]="","",IF(OR(_xll.BDP($B112&amp;" Corp",BA$1)="#N/A N/A"),"--",_xll.BDP($B112&amp;" Corp",BA$1)))</f>
        <v>#NAME?</v>
      </c>
      <c r="BB112" s="124" t="e">
        <f ca="1">IF(tbl_coded[[#This Row],[ISIN]]="","",IF(OR(_xll.BDP($B112&amp;" Corp",BB$1)="#N/A N/A"),"--",_xll.BDP($B112&amp;" Corp",BB$1)))</f>
        <v>#NAME?</v>
      </c>
      <c r="BC112" s="124" t="e">
        <f ca="1">IF(tbl_coded[[#This Row],[ISIN]]="","",IF(OR(_xll.BDP($B112&amp;" Corp",BC$1)="#N/A Field Not Applicable"),"--",_xll.BDP($B112&amp;" Corp",BC$1)))</f>
        <v>#NAME?</v>
      </c>
      <c r="BD112" s="124" t="e">
        <f ca="1">IF(tbl_coded[[#This Row],[ISIN]]="","",IF(OR(_xll.BDP($B112&amp;" Corp",BD$1)="#N/A Field Not Applicable"),"--",_xll.BDP($B112&amp;" Corp",BD$1)))</f>
        <v>#NAME?</v>
      </c>
      <c r="BE112" s="124" t="e">
        <f ca="1">IF(tbl_coded[[#This Row],[ISIN]]="","",IF(OR(_xll.BDP($B112&amp;" Corp",BE$1)="#N/A Field Not Applicable"),"--",_xll.BDP($B112&amp;" Corp",BE$1)))</f>
        <v>#NAME?</v>
      </c>
      <c r="BF112" s="124" t="e">
        <f ca="1">IF(tbl_coded[[#This Row],[ISIN]]="","",IF(OR(_xll.BDP($B112&amp;" Corp",BF$1)="#N/A Field Not Applicable"),"--",_xll.BDP($B112&amp;" Corp",BF$1)))</f>
        <v>#NAME?</v>
      </c>
      <c r="BG112" s="124" t="e">
        <f ca="1">IF(tbl_coded[[#This Row],[ISIN]]="","",IF(OR(_xll.BDP($B112&amp;" Corp",BG$1)="#N/A Field Not Applicable"),"--",IF(_xll.BDP($B112&amp;" Corp",BG$1)="#N/A N/A","N",_xll.BDP($B112&amp;" Corp",BG$1))))</f>
        <v>#NAME?</v>
      </c>
      <c r="BH112" s="124" t="e">
        <f ca="1">IF(tbl_coded[[#This Row],[ISIN]]="","",IF(OR(_xll.BDP($B112&amp;" Corp",BH$1)="#N/A N/A"),"",_xll.BDP($B112&amp;" Corp",BH$1)))</f>
        <v>#NAME?</v>
      </c>
      <c r="BI112" s="124" t="e">
        <f ca="1">IF(tbl_coded[[#This Row],[ISIN]]="","",IF(OR(tbl_coded[[#This Row],[Parent company tiker]]=""),"",IF(_xll.BDP(tbl_coded[[#This Row],[Parent company tiker]]&amp;" Equity",BI$1)="#N/A N/A","--",_xll.BDP(tbl_coded[[#This Row],[Parent company tiker]]&amp;" Equity",BI$1))))</f>
        <v>#NAME?</v>
      </c>
      <c r="BJ112" s="124" t="e">
        <f ca="1">IF(tbl_coded[[#This Row],[ISIN]]="","",IF(OR(tbl_coded[[#This Row],[Parent company tiker]]=""),"",IF(_xll.BDP(tbl_coded[[#This Row],[Parent company tiker]]&amp;" Equity",BJ$1)="#N/A N/A","--",_xll.BDP(tbl_coded[[#This Row],[Parent company tiker]]&amp;" Equity",BJ$1))))</f>
        <v>#NAME?</v>
      </c>
      <c r="BK112" s="124" t="e">
        <f ca="1">IF(tbl_coded[[#This Row],[ISIN]]="","",IF(OR(tbl_coded[[#This Row],[Parent company tiker]]=""),"",IF(_xll.BDP(tbl_coded[[#This Row],[Parent company tiker]]&amp;" Equity",BK$1)="#N/A N/A","--",_xll.BDP(tbl_coded[[#This Row],[Parent company tiker]]&amp;" Equity",BK$1))))</f>
        <v>#NAME?</v>
      </c>
      <c r="BL112" s="124" t="e">
        <f ca="1">IF(tbl_coded[[#This Row],[ISIN]]="","",IF(OR(tbl_coded[[#This Row],[Parent company tiker]]=""),"",IF(_xll.BDP(tbl_coded[[#This Row],[Parent company tiker]]&amp;" Equity",BL$1)="#N/A N/A","--",_xll.BDP(tbl_coded[[#This Row],[Parent company tiker]]&amp;" Equity",BL$1))))</f>
        <v>#NAME?</v>
      </c>
      <c r="BM11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2" s="124" t="e">
        <f ca="1">IF(tbl_coded[[#This Row],[Column9]]&lt;&gt;"--",tbl_coded[[#This Row],[G''tor rating]],IF(tbl_coded[[#This Row],[KPW Name]]&lt;&gt;"",tbl_coded[[#This Row],[KPW Rating]],IF(tbl_coded[[#This Row],[Parent company tiker]]&lt;&gt;"",tbl_coded[[#This Row],[parent评级]],tbl_coded[[#This Row],[Issuer rating]])))</f>
        <v>#NAME?</v>
      </c>
      <c r="BO112" s="159" t="str">
        <f ca="1">IFERROR(IF(tbl_coded[[#This Row],[GREEN]]="Y","GREEN",IF(tbl_coded[[#This Row],[SUSTAINABLE]]="Y","SUSTAINABLE",IF(tbl_coded[[#This Row],[SOCIAL]]="Y","SOCIAL",IF(tbl_coded[[#This Row],[Sustainable linked]]="Y","SUSTAINABLE LINKED"," ")))),"")</f>
        <v/>
      </c>
    </row>
    <row r="113" spans="1:67" ht="15" customHeight="1">
      <c r="A113" s="119">
        <v>111</v>
      </c>
      <c r="B113" s="120" t="str">
        <f>IF(美元债一级!$C$4:$C$1048576&lt;&gt;"",美元债一级!C114,"")</f>
        <v>HK0000937208</v>
      </c>
      <c r="C113" s="124" t="e">
        <f ca="1">IF(tbl_coded[[#This Row],[ISIN]]="","",IF(tbl_coded[[#This Row],[Index]]&gt;$A$1,"",IF(_xll.BDP($B113&amp;" Corp",C$1)="#N/A N/A","",_xll.BDP($B113&amp;" Corp",C$1))))</f>
        <v>#NAME?</v>
      </c>
      <c r="D113" s="124" t="e">
        <f ca="1">IF(tbl_coded[[#This Row],[ISIN]]="","",IF(_xll.BDP($B113&amp;" Corp",D$1)="#N/A N/A","",_xll.BDP($B113&amp;" Corp",D$1)))</f>
        <v>#NAME?</v>
      </c>
      <c r="E113" s="124" t="e">
        <f ca="1">IF(tbl_coded[[#This Row],[ISIN]]="","",IF(_xll.BDP($B113&amp;" Corp",E$1)="#N/A N/A","--",_xll.BDP($B113&amp;" Corp",E$1)))</f>
        <v>#NAME?</v>
      </c>
      <c r="F113" s="124" t="e">
        <f ca="1">IF(tbl_coded[[#This Row],[ISIN]]="","",IF(_xll.BDS($B113&amp;" Corp",F$1)="#N/A Field Not Applicable","",_xll.BDS($B113&amp;" Corp",F$1)))</f>
        <v>#NAME?</v>
      </c>
      <c r="G113" s="124" t="e">
        <f ca="1">IF(tbl_coded[[#This Row],[ISIN]]="","",IF(_xll.BDP($F113&amp;" CompanyID",G$1)="#N/A Invalid Security","",_xll.BDP($F113&amp;" CompanyID",G$1)))</f>
        <v>#NAME?</v>
      </c>
      <c r="H113" s="124" t="e">
        <f ca="1">IF(tbl_coded[[#This Row],[ISIN]]="","",IF(_xll.BDP($B113&amp;" Corp",H$1)="#N/A N/A","--",_xll.BDP($B113&amp;" Corp",H$1)))</f>
        <v>#NAME?</v>
      </c>
      <c r="I113" s="124" t="e">
        <f ca="1">IF(tbl_coded[[#This Row],[ISIN]]="","",IF(_xll.BDP($B113&amp;" Corp",I$1)="#N/A N/A","--",_xll.BDP($B113&amp;" Corp",I$1)))</f>
        <v>#NAME?</v>
      </c>
      <c r="J113" s="124" t="e">
        <f ca="1">IF(tbl_coded[[#This Row],[ISIN]]="","",IF(_xll.BDP($B113&amp;" Corp",J$1)="#N/A N/A","--",_xll.BDP($B113&amp;" Corp",J$1)))</f>
        <v>#NAME?</v>
      </c>
      <c r="K113" s="124" t="e">
        <f ca="1">IF(tbl_coded[[#This Row],[ISIN]]="","",IF(_xll.BDP($B113&amp;" Corp",K$1)="#N/A N/A","--",_xll.BDP($B113&amp;" Corp",K$1)))</f>
        <v>#NAME?</v>
      </c>
      <c r="L113" s="124" t="e">
        <f ca="1">IF(tbl_coded[[#This Row],[ISIN]]="","",IF(_xll.BDP($B113&amp;" Corp",L$1)="#N/A N/A","--",_xll.BDP($B113&amp;" Corp",L$1)))</f>
        <v>#NAME?</v>
      </c>
      <c r="M113" s="124" t="e">
        <f ca="1">IF(tbl_coded[[#This Row],[ISIN]]="","",IF(_xll.BDP($B113&amp;" Corp",M$1)="#N/A N/A","--",_xll.BDP($B113&amp;" Corp",M$1)))</f>
        <v>#NAME?</v>
      </c>
      <c r="N113" s="124" t="e">
        <f ca="1">IF(tbl_coded[[#This Row],[ISIN]]="","",IF(_xll.BDP($B113&amp;" Corp",N$1)="#N/A N/A","--",_xll.BDP($B113&amp;" Corp",N$1)))</f>
        <v>#NAME?</v>
      </c>
      <c r="O113" s="124" t="e">
        <f ca="1">IF(tbl_coded[[#This Row],[ISIN]]="","",IF(_xll.BDP($B113&amp;" Corp",O$1)="#N/A N/A","--",_xll.BDP($B113&amp;" Corp",O$1)))</f>
        <v>#NAME?</v>
      </c>
      <c r="P113" s="124" t="e">
        <f ca="1">IF(tbl_coded[[#This Row],[ISIN]]="","",IF(_xll.BDP($B113&amp;" Corp",P$1)="#N/A N/A","--",_xll.BDP($B113&amp;" Corp",P$1)))</f>
        <v>#NAME?</v>
      </c>
      <c r="Q11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3" s="124" t="e">
        <f ca="1">IF(tbl_coded[[#This Row],[ISIN]]="","",IF(OR(_xll.BDP($B113&amp;" Corp",R$1)="#N/A N/A",_xll.BDP($B113&amp;" Corp",R$1)="#N/A Invalid Security",_xll.BDP($B113&amp;" Corp",R$1)="#N/A Field Not Applicable"),"--",_xll.BDP($B113&amp;" Corp",R$1)))</f>
        <v>#NAME?</v>
      </c>
      <c r="S113" s="124" t="e">
        <f ca="1">IF(tbl_coded[[#This Row],[ISIN]]="","",IF(OR(_xll.BDP($R113&amp;" Equity",S$1)="#N/A N/A",_xll.BDP($R113&amp;" Equity",S$1)="#N/A Invalid Security"),"--",_xll.BDP($R113&amp;" Equity",S$1)))</f>
        <v>#NAME?</v>
      </c>
      <c r="T113" s="124" t="e">
        <f ca="1">IF(tbl_coded[[#This Row],[ISIN]]="","",IF(OR(_xll.BDP($R113&amp;" Equity",T$1)="#N/A N/A",_xll.BDP($R113&amp;" Equity",T$1)="#N/A Invalid Security"),"--",_xll.BDP($R113&amp;" Equity",T$1)))</f>
        <v>#NAME?</v>
      </c>
      <c r="U113" s="124" t="e">
        <f ca="1">IF(tbl_coded[[#This Row],[ISIN]]="","",IF(OR(_xll.BDP($R113&amp;" Equity",U$1)="#N/A N/A",_xll.BDP($R113&amp;" Equity",U$1)="#N/A Invalid Security"),"--",_xll.BDP($R113&amp;" Equity",U$1)))</f>
        <v>#NAME?</v>
      </c>
      <c r="V113" s="124" t="e">
        <f ca="1">IF(tbl_coded[[#This Row],[ISIN]]="","",IF(OR(_xll.BDP($R113&amp;" Equity",V$1)="#N/A N/A",_xll.BDP($R113&amp;" Equity",V$1)="#N/A Invalid Security"),"--",_xll.BDP($R113&amp;" Equity",V$1)))</f>
        <v>#NAME?</v>
      </c>
      <c r="W113" s="124" t="e">
        <f ca="1">IF(tbl_coded[[#This Row],[ISIN]]="","",IF(OR(_xll.BDP($R113&amp;" Equity",W$1)="#N/A N/A",_xll.BDP($R113&amp;" Equity",W$1)="#N/A Invalid Security"),"--",_xll.BDP($R113&amp;" Equity",W$1)))</f>
        <v>#NAME?</v>
      </c>
      <c r="X113" s="124" t="e">
        <f ca="1">IF(tbl_coded[[#This Row],[ISIN]]="","",IF(OR(_xll.BDP($R113&amp;" Equity",X$1)="#N/A N/A",_xll.BDP($R113&amp;" Equity",X$1)="#N/A Invalid Security"),"--",_xll.BDP($R113&amp;" Equity",X$1)))</f>
        <v>#NAME?</v>
      </c>
      <c r="Y11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3" s="124" t="str">
        <f ca="1">IF(tbl_coded[[#This Row],[ISIN]]="","",IF(ISNUMBER(_xll.BDP(B113&amp;" Corp",Z$1)),_xll.BDP(B113&amp;" Corp",Z$1),""))</f>
        <v/>
      </c>
      <c r="AA113" s="124" t="str">
        <f ca="1">IF(tbl_coded[[#This Row],[ISIN]]="","",IF(ISNUMBER(_xll.BDP(B113&amp;" Corp",AA$1)),_xll.BDP(B113&amp;" Corp",AA$1),""))</f>
        <v/>
      </c>
      <c r="AB113" s="124" t="str">
        <f ca="1">IF(tbl_coded[[#This Row],[ISIN]]="","",IF(ISNUMBER(_xll.BDP(B113&amp;" Corp",AB$1)),_xll.BDP(B113&amp;" Corp",AB$1),""))</f>
        <v/>
      </c>
      <c r="AC113" s="124" t="str">
        <f ca="1">IF(tbl_coded[[#This Row],[ISIN]]="","",IF(ISNUMBER(_xll.BDP(B113&amp;" Corp",AC$1)),_xll.BDP(B113&amp;" Corp",AC$1),""))</f>
        <v/>
      </c>
      <c r="AD113" s="124" t="e">
        <f ca="1">IF(tbl_coded[[#This Row],[ISIN]]="","",IF((_xll.BDP(B113&amp;" Corp",AD$1))="#N/A Field Not Applicable","",_xll.BDP(B113&amp;" Corp",AD$1)))</f>
        <v>#NAME?</v>
      </c>
      <c r="AE113" s="124" t="e">
        <f ca="1">IF(tbl_coded[[#This Row],[ISIN]]="","",IF((_xll.BDP(B113&amp;" Corp",AE$1))="#N/A N/A","--",_xll.BDP(B113&amp;" Corp",AE$1)))</f>
        <v>#NAME?</v>
      </c>
      <c r="AF113" s="124" t="e">
        <f ca="1">IF(tbl_coded[[#This Row],[ISIN]]="","",IF(IFERROR(MATCH(H113,rtg_num[Moody''s],0)&gt;10,0),"HY",IF(IFERROR(MATCH(I113,rtg_num[S&amp;P],0)&gt;10,0),"HY",IF(IFERROR(MATCH(J113,rtg_num[Fitch],0)&gt;10,0),"HY",IF(H113&amp;I113&amp;J113="------","NR",IF(IFERROR(FIND("#N/A",Coded!H113),0)&amp;IFERROR(FIND("#N/A",Coded!H113),0)&amp;IFERROR(FIND("#N/A",Coded!H113),0)&lt;&gt;"000",IF(INDEX(美元债一级!$O:$O,MATCH(tbl_coded[[#This Row],[ISIN]],美元债一级!$I:$I,0))="--/--/--","NR","IG"),"IG"))))))</f>
        <v>#NAME?</v>
      </c>
      <c r="AG11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3" s="125" t="e">
        <f ca="1">IF(tbl_coded[[#This Row],[ISIN]]="","",IF(_xll.BDP($B113&amp;" Corp",AI$1)="#N/A N/A","--",_xll.BDP($B113&amp;" Corp",AI$1)))</f>
        <v>#NAME?</v>
      </c>
      <c r="AJ113" s="122" t="e">
        <f ca="1">IF(tbl_coded[[#This Row],[ISIN]]="","",IF(OR(_xll.BDP(_xll.BDP(tbl_coded[[#This Row],[ISIN]]&amp;" Corp", "ISSUER_EQUITY_TICKER")&amp;" Equity",AJ$1)="#N/A N/A"),"--",_xll.BDP(_xll.BDP(tbl_coded[[#This Row],[ISIN]]&amp;" Corp", "ISSUER_EQUITY_TICKER")&amp;" Equity",AJ$1)))</f>
        <v>#NAME?</v>
      </c>
      <c r="AK11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24" t="e">
        <f ca="1">IF(tbl_coded[[#This Row],[ISIN]]="","",IF(OR(_xll.BDP(_xll.BDP(tbl_coded[[#This Row],[ISIN]]&amp;" Corp", "ISSUER_EQUITY_TICKER")&amp;" Equity",AL$1)="#N/A N/A"),"--",_xll.BDP(_xll.BDP(tbl_coded[[#This Row],[ISIN]]&amp;" Corp", "ISSUER_EQUITY_TICKER")&amp;" Equity",AL$1)))</f>
        <v>#NAME?</v>
      </c>
      <c r="AM113" s="124" t="e">
        <f ca="1">IF(tbl_coded[[#This Row],[ISIN]]="","",IF(_xll.BDS($B113&amp;" Corp",AM$1)="#N/A Field Not Applicable","",_xll.BDS($B113&amp;" Corp",AM$1)))</f>
        <v>#NAME?</v>
      </c>
      <c r="AN113" s="124" t="e">
        <f ca="1">IF(tbl_coded[[#This Row],[ISIN]]="","",IF(_xll.BDP(tbl_coded[[#This Row],[KPW Provider BBID]]&amp;" CompanyID","NAME")="#N/A Invalid Security","",_xll.BDP(tbl_coded[[#This Row],[KPW Provider BBID]]&amp;" CompanyID","NAME")))</f>
        <v>#NAME?</v>
      </c>
      <c r="AO113" s="124" t="e">
        <f ca="1">IF(tbl_coded[[#This Row],[ISIN]]="","",IF(_xll.BDP(tbl_coded[[#This Row],[KPW Provider BBID]]&amp;" CompanyID",$AO$1)="#N/A Invalid Security","--",IF(_xll.BDP(tbl_coded[[#This Row],[KPW Provider BBID]]&amp;" CompanyID",$AO$1)="#N/A N/A","--",_xll.BDP(tbl_coded[[#This Row],[KPW Provider BBID]]&amp;" CompanyID",$AO$1))))</f>
        <v>#NAME?</v>
      </c>
      <c r="AP113" s="124" t="e">
        <f ca="1">IF(tbl_coded[[#This Row],[ISIN]]="","",IF(_xll.BDP(tbl_coded[[#This Row],[KPW Provider BBID]]&amp;" CompanyID",$AP$1)="#N/A Invalid Security","--",IF(_xll.BDP(tbl_coded[[#This Row],[KPW Provider BBID]]&amp;" CompanyID",$AP$1)="#N/A N/A","--",_xll.BDP(tbl_coded[[#This Row],[KPW Provider BBID]]&amp;" CompanyID",$AP$1))))</f>
        <v>#NAME?</v>
      </c>
      <c r="AQ113" s="124" t="e">
        <f ca="1">IF(tbl_coded[[#This Row],[ISIN]]="","",IF(_xll.BDP(tbl_coded[[#This Row],[KPW Provider BBID]]&amp;" CompanyID",$AQ$1)="#N/A Invalid Security","--",IF(_xll.BDP(tbl_coded[[#This Row],[KPW Provider BBID]]&amp;" CompanyID",$AQ$1)="#N/A N/A","--",_xll.BDP(tbl_coded[[#This Row],[KPW Provider BBID]]&amp;" CompanyID",$AQ$1))))</f>
        <v>#NAME?</v>
      </c>
      <c r="AR113" s="124" t="e">
        <f ca="1">IF(tbl_coded[[#This Row],[ISIN]]="","",tbl_coded[[#This Row],[穆迪KPW评级]]&amp;"/"&amp;tbl_coded[[#This Row],[SPKPW评级]]&amp;"/"&amp;tbl_coded[[#This Row],[FITCHKPW评级]])</f>
        <v>#NAME?</v>
      </c>
      <c r="AS113" s="124" t="e">
        <f ca="1">IF(tbl_coded[[#This Row],[ISIN]]="","",IF(OR(_xll.BDP($B113&amp;" Corp",AS$1)="#N/A N/A"),"--",_xll.BDP($B113&amp;" Corp",AS$1)))</f>
        <v>#NAME?</v>
      </c>
      <c r="AT113" s="124" t="e">
        <f ca="1">IF(tbl_coded[[#This Row],[ISIN]]="","",IF(_xll.BDS($B113&amp;" Corp",AT$1)="#N/A Field Not Applicable","",_xll.BDS($B113&amp;" Corp",AT$1)))</f>
        <v>#NAME?</v>
      </c>
      <c r="AU113" s="124" t="e">
        <f ca="1">IF(tbl_coded[[#This Row],[SBLC Provider BBID]]="","",_xll.BDP(tbl_coded[[#This Row],[SBLC Provider BBID]]&amp;" CompanyID","NAME"))</f>
        <v>#NAME?</v>
      </c>
      <c r="AV113" s="124" t="e">
        <f ca="1">IF(tbl_coded[[#This Row],[ISIN]]="","",IF(OR(_xll.BDP($B113&amp;" Corp",AV$1)="#N/A N/A"),"--",TEXT(_xll.BDP($B113&amp;" Corp",AV$1),"yyyy/mm/dd")))</f>
        <v>#NAME?</v>
      </c>
      <c r="AW113" s="124" t="e">
        <f ca="1">IF(tbl_coded[[#This Row],[ISIN]]="","",IF(OR(_xll.BDP($B113&amp;" Corp",AW$1)="#N/A N/A"),"--",TEXT(_xll.BDP($B113&amp;" Corp",AW$1),"yyyy/mm/dd")))</f>
        <v>#NAME?</v>
      </c>
      <c r="AX113" s="124" t="e">
        <f ca="1">IF(tbl_coded[[#This Row],[ISIN]]="","",IF(OR(_xll.BDP($B113&amp;" Corp",AX$1)="#N/A N/A"),"--",TEXT(_xll.BDP($B113&amp;" Corp",AX$1),"yyyy/mm/dd")))</f>
        <v>#NAME?</v>
      </c>
      <c r="AY113" s="124" t="e">
        <f ca="1">IF(tbl_coded[[#This Row],[ISIN]]="","",IF(OR(_xll.BDP($B113&amp;" Corp",AY$1)="#N/A Field Not Applicable"),"--",TEXT(_xll.BDP($B113&amp;" Corp",AY$1),"yyyy/mm/dd")))</f>
        <v>#NAME?</v>
      </c>
      <c r="AZ113" s="124" t="e">
        <f ca="1">IF(tbl_coded[[#This Row],[ISIN]]="","",IF(OR(_xll.BDP($B113&amp;" Corp",AZ$1)="#N/A N/A"),"--",_xll.BDP($B113&amp;" Corp",AZ$1)))</f>
        <v>#NAME?</v>
      </c>
      <c r="BA113" s="124" t="e">
        <f ca="1">IF(tbl_coded[[#This Row],[ISIN]]="","",IF(OR(_xll.BDP($B113&amp;" Corp",BA$1)="#N/A N/A"),"--",_xll.BDP($B113&amp;" Corp",BA$1)))</f>
        <v>#NAME?</v>
      </c>
      <c r="BB113" s="124" t="e">
        <f ca="1">IF(tbl_coded[[#This Row],[ISIN]]="","",IF(OR(_xll.BDP($B113&amp;" Corp",BB$1)="#N/A N/A"),"--",_xll.BDP($B113&amp;" Corp",BB$1)))</f>
        <v>#NAME?</v>
      </c>
      <c r="BC113" s="124" t="e">
        <f ca="1">IF(tbl_coded[[#This Row],[ISIN]]="","",IF(OR(_xll.BDP($B113&amp;" Corp",BC$1)="#N/A Field Not Applicable"),"--",_xll.BDP($B113&amp;" Corp",BC$1)))</f>
        <v>#NAME?</v>
      </c>
      <c r="BD113" s="124" t="e">
        <f ca="1">IF(tbl_coded[[#This Row],[ISIN]]="","",IF(OR(_xll.BDP($B113&amp;" Corp",BD$1)="#N/A Field Not Applicable"),"--",_xll.BDP($B113&amp;" Corp",BD$1)))</f>
        <v>#NAME?</v>
      </c>
      <c r="BE113" s="124" t="e">
        <f ca="1">IF(tbl_coded[[#This Row],[ISIN]]="","",IF(OR(_xll.BDP($B113&amp;" Corp",BE$1)="#N/A Field Not Applicable"),"--",_xll.BDP($B113&amp;" Corp",BE$1)))</f>
        <v>#NAME?</v>
      </c>
      <c r="BF113" s="124" t="e">
        <f ca="1">IF(tbl_coded[[#This Row],[ISIN]]="","",IF(OR(_xll.BDP($B113&amp;" Corp",BF$1)="#N/A Field Not Applicable"),"--",_xll.BDP($B113&amp;" Corp",BF$1)))</f>
        <v>#NAME?</v>
      </c>
      <c r="BG113" s="124" t="e">
        <f ca="1">IF(tbl_coded[[#This Row],[ISIN]]="","",IF(OR(_xll.BDP($B113&amp;" Corp",BG$1)="#N/A Field Not Applicable"),"--",IF(_xll.BDP($B113&amp;" Corp",BG$1)="#N/A N/A","N",_xll.BDP($B113&amp;" Corp",BG$1))))</f>
        <v>#NAME?</v>
      </c>
      <c r="BH113" s="124" t="e">
        <f ca="1">IF(tbl_coded[[#This Row],[ISIN]]="","",IF(OR(_xll.BDP($B113&amp;" Corp",BH$1)="#N/A N/A"),"",_xll.BDP($B113&amp;" Corp",BH$1)))</f>
        <v>#NAME?</v>
      </c>
      <c r="BI113" s="124" t="e">
        <f ca="1">IF(tbl_coded[[#This Row],[ISIN]]="","",IF(OR(tbl_coded[[#This Row],[Parent company tiker]]=""),"",IF(_xll.BDP(tbl_coded[[#This Row],[Parent company tiker]]&amp;" Equity",BI$1)="#N/A N/A","--",_xll.BDP(tbl_coded[[#This Row],[Parent company tiker]]&amp;" Equity",BI$1))))</f>
        <v>#NAME?</v>
      </c>
      <c r="BJ113" s="124" t="e">
        <f ca="1">IF(tbl_coded[[#This Row],[ISIN]]="","",IF(OR(tbl_coded[[#This Row],[Parent company tiker]]=""),"",IF(_xll.BDP(tbl_coded[[#This Row],[Parent company tiker]]&amp;" Equity",BJ$1)="#N/A N/A","--",_xll.BDP(tbl_coded[[#This Row],[Parent company tiker]]&amp;" Equity",BJ$1))))</f>
        <v>#NAME?</v>
      </c>
      <c r="BK113" s="124" t="e">
        <f ca="1">IF(tbl_coded[[#This Row],[ISIN]]="","",IF(OR(tbl_coded[[#This Row],[Parent company tiker]]=""),"",IF(_xll.BDP(tbl_coded[[#This Row],[Parent company tiker]]&amp;" Equity",BK$1)="#N/A N/A","--",_xll.BDP(tbl_coded[[#This Row],[Parent company tiker]]&amp;" Equity",BK$1))))</f>
        <v>#NAME?</v>
      </c>
      <c r="BL113" s="124" t="e">
        <f ca="1">IF(tbl_coded[[#This Row],[ISIN]]="","",IF(OR(tbl_coded[[#This Row],[Parent company tiker]]=""),"",IF(_xll.BDP(tbl_coded[[#This Row],[Parent company tiker]]&amp;" Equity",BL$1)="#N/A N/A","--",_xll.BDP(tbl_coded[[#This Row],[Parent company tiker]]&amp;" Equity",BL$1))))</f>
        <v>#NAME?</v>
      </c>
      <c r="BM11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3" s="124" t="e">
        <f ca="1">IF(tbl_coded[[#This Row],[Column9]]&lt;&gt;"--",tbl_coded[[#This Row],[G''tor rating]],IF(tbl_coded[[#This Row],[KPW Name]]&lt;&gt;"",tbl_coded[[#This Row],[KPW Rating]],IF(tbl_coded[[#This Row],[Parent company tiker]]&lt;&gt;"",tbl_coded[[#This Row],[parent评级]],tbl_coded[[#This Row],[Issuer rating]])))</f>
        <v>#NAME?</v>
      </c>
      <c r="BO113" s="159" t="str">
        <f ca="1">IFERROR(IF(tbl_coded[[#This Row],[GREEN]]="Y","GREEN",IF(tbl_coded[[#This Row],[SUSTAINABLE]]="Y","SUSTAINABLE",IF(tbl_coded[[#This Row],[SOCIAL]]="Y","SOCIAL",IF(tbl_coded[[#This Row],[Sustainable linked]]="Y","SUSTAINABLE LINKED"," ")))),"")</f>
        <v/>
      </c>
    </row>
    <row r="114" spans="1:67" ht="15" customHeight="1">
      <c r="A114" s="119">
        <v>112</v>
      </c>
      <c r="B114" s="120" t="str">
        <f>IF(美元债一级!$C$4:$C$1048576&lt;&gt;"",美元债一级!C115,"")</f>
        <v>HK0000937190</v>
      </c>
      <c r="C114" s="124" t="e">
        <f ca="1">IF(tbl_coded[[#This Row],[ISIN]]="","",IF(tbl_coded[[#This Row],[Index]]&gt;$A$1,"",IF(_xll.BDP($B114&amp;" Corp",C$1)="#N/A N/A","",_xll.BDP($B114&amp;" Corp",C$1))))</f>
        <v>#NAME?</v>
      </c>
      <c r="D114" s="124" t="e">
        <f ca="1">IF(tbl_coded[[#This Row],[ISIN]]="","",IF(_xll.BDP($B114&amp;" Corp",D$1)="#N/A N/A","",_xll.BDP($B114&amp;" Corp",D$1)))</f>
        <v>#NAME?</v>
      </c>
      <c r="E114" s="124" t="e">
        <f ca="1">IF(tbl_coded[[#This Row],[ISIN]]="","",IF(_xll.BDP($B114&amp;" Corp",E$1)="#N/A N/A","--",_xll.BDP($B114&amp;" Corp",E$1)))</f>
        <v>#NAME?</v>
      </c>
      <c r="F114" s="124" t="e">
        <f ca="1">IF(tbl_coded[[#This Row],[ISIN]]="","",IF(_xll.BDS($B114&amp;" Corp",F$1)="#N/A Field Not Applicable","",_xll.BDS($B114&amp;" Corp",F$1)))</f>
        <v>#NAME?</v>
      </c>
      <c r="G114" s="124" t="e">
        <f ca="1">IF(tbl_coded[[#This Row],[ISIN]]="","",IF(_xll.BDP($F114&amp;" CompanyID",G$1)="#N/A Invalid Security","",_xll.BDP($F114&amp;" CompanyID",G$1)))</f>
        <v>#NAME?</v>
      </c>
      <c r="H114" s="124" t="e">
        <f ca="1">IF(tbl_coded[[#This Row],[ISIN]]="","",IF(_xll.BDP($B114&amp;" Corp",H$1)="#N/A N/A","--",_xll.BDP($B114&amp;" Corp",H$1)))</f>
        <v>#NAME?</v>
      </c>
      <c r="I114" s="124" t="e">
        <f ca="1">IF(tbl_coded[[#This Row],[ISIN]]="","",IF(_xll.BDP($B114&amp;" Corp",I$1)="#N/A N/A","--",_xll.BDP($B114&amp;" Corp",I$1)))</f>
        <v>#NAME?</v>
      </c>
      <c r="J114" s="124" t="e">
        <f ca="1">IF(tbl_coded[[#This Row],[ISIN]]="","",IF(_xll.BDP($B114&amp;" Corp",J$1)="#N/A N/A","--",_xll.BDP($B114&amp;" Corp",J$1)))</f>
        <v>#NAME?</v>
      </c>
      <c r="K114" s="124" t="e">
        <f ca="1">IF(tbl_coded[[#This Row],[ISIN]]="","",IF(_xll.BDP($B114&amp;" Corp",K$1)="#N/A N/A","--",_xll.BDP($B114&amp;" Corp",K$1)))</f>
        <v>#NAME?</v>
      </c>
      <c r="L114" s="124" t="e">
        <f ca="1">IF(tbl_coded[[#This Row],[ISIN]]="","",IF(_xll.BDP($B114&amp;" Corp",L$1)="#N/A N/A","--",_xll.BDP($B114&amp;" Corp",L$1)))</f>
        <v>#NAME?</v>
      </c>
      <c r="M114" s="124" t="e">
        <f ca="1">IF(tbl_coded[[#This Row],[ISIN]]="","",IF(_xll.BDP($B114&amp;" Corp",M$1)="#N/A N/A","--",_xll.BDP($B114&amp;" Corp",M$1)))</f>
        <v>#NAME?</v>
      </c>
      <c r="N114" s="124" t="e">
        <f ca="1">IF(tbl_coded[[#This Row],[ISIN]]="","",IF(_xll.BDP($B114&amp;" Corp",N$1)="#N/A N/A","--",_xll.BDP($B114&amp;" Corp",N$1)))</f>
        <v>#NAME?</v>
      </c>
      <c r="O114" s="124" t="e">
        <f ca="1">IF(tbl_coded[[#This Row],[ISIN]]="","",IF(_xll.BDP($B114&amp;" Corp",O$1)="#N/A N/A","--",_xll.BDP($B114&amp;" Corp",O$1)))</f>
        <v>#NAME?</v>
      </c>
      <c r="P114" s="124" t="e">
        <f ca="1">IF(tbl_coded[[#This Row],[ISIN]]="","",IF(_xll.BDP($B114&amp;" Corp",P$1)="#N/A N/A","--",_xll.BDP($B114&amp;" Corp",P$1)))</f>
        <v>#NAME?</v>
      </c>
      <c r="Q11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4" s="124" t="e">
        <f ca="1">IF(tbl_coded[[#This Row],[ISIN]]="","",IF(OR(_xll.BDP($B114&amp;" Corp",R$1)="#N/A N/A",_xll.BDP($B114&amp;" Corp",R$1)="#N/A Invalid Security",_xll.BDP($B114&amp;" Corp",R$1)="#N/A Field Not Applicable"),"--",_xll.BDP($B114&amp;" Corp",R$1)))</f>
        <v>#NAME?</v>
      </c>
      <c r="S114" s="124" t="e">
        <f ca="1">IF(tbl_coded[[#This Row],[ISIN]]="","",IF(OR(_xll.BDP($R114&amp;" Equity",S$1)="#N/A N/A",_xll.BDP($R114&amp;" Equity",S$1)="#N/A Invalid Security"),"--",_xll.BDP($R114&amp;" Equity",S$1)))</f>
        <v>#NAME?</v>
      </c>
      <c r="T114" s="124" t="e">
        <f ca="1">IF(tbl_coded[[#This Row],[ISIN]]="","",IF(OR(_xll.BDP($R114&amp;" Equity",T$1)="#N/A N/A",_xll.BDP($R114&amp;" Equity",T$1)="#N/A Invalid Security"),"--",_xll.BDP($R114&amp;" Equity",T$1)))</f>
        <v>#NAME?</v>
      </c>
      <c r="U114" s="124" t="e">
        <f ca="1">IF(tbl_coded[[#This Row],[ISIN]]="","",IF(OR(_xll.BDP($R114&amp;" Equity",U$1)="#N/A N/A",_xll.BDP($R114&amp;" Equity",U$1)="#N/A Invalid Security"),"--",_xll.BDP($R114&amp;" Equity",U$1)))</f>
        <v>#NAME?</v>
      </c>
      <c r="V114" s="124" t="e">
        <f ca="1">IF(tbl_coded[[#This Row],[ISIN]]="","",IF(OR(_xll.BDP($R114&amp;" Equity",V$1)="#N/A N/A",_xll.BDP($R114&amp;" Equity",V$1)="#N/A Invalid Security"),"--",_xll.BDP($R114&amp;" Equity",V$1)))</f>
        <v>#NAME?</v>
      </c>
      <c r="W114" s="124" t="e">
        <f ca="1">IF(tbl_coded[[#This Row],[ISIN]]="","",IF(OR(_xll.BDP($R114&amp;" Equity",W$1)="#N/A N/A",_xll.BDP($R114&amp;" Equity",W$1)="#N/A Invalid Security"),"--",_xll.BDP($R114&amp;" Equity",W$1)))</f>
        <v>#NAME?</v>
      </c>
      <c r="X114" s="124" t="e">
        <f ca="1">IF(tbl_coded[[#This Row],[ISIN]]="","",IF(OR(_xll.BDP($R114&amp;" Equity",X$1)="#N/A N/A",_xll.BDP($R114&amp;" Equity",X$1)="#N/A Invalid Security"),"--",_xll.BDP($R114&amp;" Equity",X$1)))</f>
        <v>#NAME?</v>
      </c>
      <c r="Y11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4" s="124" t="str">
        <f ca="1">IF(tbl_coded[[#This Row],[ISIN]]="","",IF(ISNUMBER(_xll.BDP(B114&amp;" Corp",Z$1)),_xll.BDP(B114&amp;" Corp",Z$1),""))</f>
        <v/>
      </c>
      <c r="AA114" s="124" t="str">
        <f ca="1">IF(tbl_coded[[#This Row],[ISIN]]="","",IF(ISNUMBER(_xll.BDP(B114&amp;" Corp",AA$1)),_xll.BDP(B114&amp;" Corp",AA$1),""))</f>
        <v/>
      </c>
      <c r="AB114" s="124" t="str">
        <f ca="1">IF(tbl_coded[[#This Row],[ISIN]]="","",IF(ISNUMBER(_xll.BDP(B114&amp;" Corp",AB$1)),_xll.BDP(B114&amp;" Corp",AB$1),""))</f>
        <v/>
      </c>
      <c r="AC114" s="124" t="str">
        <f ca="1">IF(tbl_coded[[#This Row],[ISIN]]="","",IF(ISNUMBER(_xll.BDP(B114&amp;" Corp",AC$1)),_xll.BDP(B114&amp;" Corp",AC$1),""))</f>
        <v/>
      </c>
      <c r="AD114" s="124" t="e">
        <f ca="1">IF(tbl_coded[[#This Row],[ISIN]]="","",IF((_xll.BDP(B114&amp;" Corp",AD$1))="#N/A Field Not Applicable","",_xll.BDP(B114&amp;" Corp",AD$1)))</f>
        <v>#NAME?</v>
      </c>
      <c r="AE114" s="124" t="e">
        <f ca="1">IF(tbl_coded[[#This Row],[ISIN]]="","",IF((_xll.BDP(B114&amp;" Corp",AE$1))="#N/A N/A","--",_xll.BDP(B114&amp;" Corp",AE$1)))</f>
        <v>#NAME?</v>
      </c>
      <c r="AF114" s="124" t="e">
        <f ca="1">IF(tbl_coded[[#This Row],[ISIN]]="","",IF(IFERROR(MATCH(H114,rtg_num[Moody''s],0)&gt;10,0),"HY",IF(IFERROR(MATCH(I114,rtg_num[S&amp;P],0)&gt;10,0),"HY",IF(IFERROR(MATCH(J114,rtg_num[Fitch],0)&gt;10,0),"HY",IF(H114&amp;I114&amp;J114="------","NR",IF(IFERROR(FIND("#N/A",Coded!H114),0)&amp;IFERROR(FIND("#N/A",Coded!H114),0)&amp;IFERROR(FIND("#N/A",Coded!H114),0)&lt;&gt;"000",IF(INDEX(美元债一级!$O:$O,MATCH(tbl_coded[[#This Row],[ISIN]],美元债一级!$I:$I,0))="--/--/--","NR","IG"),"IG"))))))</f>
        <v>#NAME?</v>
      </c>
      <c r="AG11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4" s="125" t="e">
        <f ca="1">IF(tbl_coded[[#This Row],[ISIN]]="","",IF(_xll.BDP($B114&amp;" Corp",AI$1)="#N/A N/A","--",_xll.BDP($B114&amp;" Corp",AI$1)))</f>
        <v>#NAME?</v>
      </c>
      <c r="AJ114" s="122" t="e">
        <f ca="1">IF(tbl_coded[[#This Row],[ISIN]]="","",IF(OR(_xll.BDP(_xll.BDP(tbl_coded[[#This Row],[ISIN]]&amp;" Corp", "ISSUER_EQUITY_TICKER")&amp;" Equity",AJ$1)="#N/A N/A"),"--",_xll.BDP(_xll.BDP(tbl_coded[[#This Row],[ISIN]]&amp;" Corp", "ISSUER_EQUITY_TICKER")&amp;" Equity",AJ$1)))</f>
        <v>#NAME?</v>
      </c>
      <c r="AK11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24" t="e">
        <f ca="1">IF(tbl_coded[[#This Row],[ISIN]]="","",IF(OR(_xll.BDP(_xll.BDP(tbl_coded[[#This Row],[ISIN]]&amp;" Corp", "ISSUER_EQUITY_TICKER")&amp;" Equity",AL$1)="#N/A N/A"),"--",_xll.BDP(_xll.BDP(tbl_coded[[#This Row],[ISIN]]&amp;" Corp", "ISSUER_EQUITY_TICKER")&amp;" Equity",AL$1)))</f>
        <v>#NAME?</v>
      </c>
      <c r="AM114" s="124" t="s">
        <v>447</v>
      </c>
      <c r="AN114" s="124" t="e">
        <f ca="1">IF(tbl_coded[[#This Row],[ISIN]]="","",IF(_xll.BDP(tbl_coded[[#This Row],[KPW Provider BBID]]&amp;" CompanyID","NAME")="#N/A Invalid Security","",_xll.BDP(tbl_coded[[#This Row],[KPW Provider BBID]]&amp;" CompanyID","NAME")))</f>
        <v>#NAME?</v>
      </c>
      <c r="AO114" s="124" t="e">
        <f ca="1">IF(tbl_coded[[#This Row],[ISIN]]="","",IF(_xll.BDP(tbl_coded[[#This Row],[KPW Provider BBID]]&amp;" CompanyID",$AO$1)="#N/A Invalid Security","--",IF(_xll.BDP(tbl_coded[[#This Row],[KPW Provider BBID]]&amp;" CompanyID",$AO$1)="#N/A N/A","--",_xll.BDP(tbl_coded[[#This Row],[KPW Provider BBID]]&amp;" CompanyID",$AO$1))))</f>
        <v>#NAME?</v>
      </c>
      <c r="AP114" s="124" t="e">
        <f ca="1">IF(tbl_coded[[#This Row],[ISIN]]="","",IF(_xll.BDP(tbl_coded[[#This Row],[KPW Provider BBID]]&amp;" CompanyID",$AP$1)="#N/A Invalid Security","--",IF(_xll.BDP(tbl_coded[[#This Row],[KPW Provider BBID]]&amp;" CompanyID",$AP$1)="#N/A N/A","--",_xll.BDP(tbl_coded[[#This Row],[KPW Provider BBID]]&amp;" CompanyID",$AP$1))))</f>
        <v>#NAME?</v>
      </c>
      <c r="AQ114" s="124" t="e">
        <f ca="1">IF(tbl_coded[[#This Row],[ISIN]]="","",IF(_xll.BDP(tbl_coded[[#This Row],[KPW Provider BBID]]&amp;" CompanyID",$AQ$1)="#N/A Invalid Security","--",IF(_xll.BDP(tbl_coded[[#This Row],[KPW Provider BBID]]&amp;" CompanyID",$AQ$1)="#N/A N/A","--",_xll.BDP(tbl_coded[[#This Row],[KPW Provider BBID]]&amp;" CompanyID",$AQ$1))))</f>
        <v>#NAME?</v>
      </c>
      <c r="AR114" s="124" t="e">
        <f ca="1">IF(tbl_coded[[#This Row],[ISIN]]="","",tbl_coded[[#This Row],[穆迪KPW评级]]&amp;"/"&amp;tbl_coded[[#This Row],[SPKPW评级]]&amp;"/"&amp;tbl_coded[[#This Row],[FITCHKPW评级]])</f>
        <v>#NAME?</v>
      </c>
      <c r="AS114" s="124" t="e">
        <f ca="1">IF(tbl_coded[[#This Row],[ISIN]]="","",IF(OR(_xll.BDP($B114&amp;" Corp",AS$1)="#N/A N/A"),"--",_xll.BDP($B114&amp;" Corp",AS$1)))</f>
        <v>#NAME?</v>
      </c>
      <c r="AT114" s="124" t="e">
        <f ca="1">IF(tbl_coded[[#This Row],[ISIN]]="","",IF(_xll.BDS($B114&amp;" Corp",AT$1)="#N/A Field Not Applicable","",_xll.BDS($B114&amp;" Corp",AT$1)))</f>
        <v>#NAME?</v>
      </c>
      <c r="AU114" s="124" t="e">
        <f ca="1">IF(tbl_coded[[#This Row],[SBLC Provider BBID]]="","",_xll.BDP(tbl_coded[[#This Row],[SBLC Provider BBID]]&amp;" CompanyID","NAME"))</f>
        <v>#NAME?</v>
      </c>
      <c r="AV114" s="124" t="e">
        <f ca="1">IF(tbl_coded[[#This Row],[ISIN]]="","",IF(OR(_xll.BDP($B114&amp;" Corp",AV$1)="#N/A N/A"),"--",TEXT(_xll.BDP($B114&amp;" Corp",AV$1),"yyyy/mm/dd")))</f>
        <v>#NAME?</v>
      </c>
      <c r="AW114" s="124" t="e">
        <f ca="1">IF(tbl_coded[[#This Row],[ISIN]]="","",IF(OR(_xll.BDP($B114&amp;" Corp",AW$1)="#N/A N/A"),"--",TEXT(_xll.BDP($B114&amp;" Corp",AW$1),"yyyy/mm/dd")))</f>
        <v>#NAME?</v>
      </c>
      <c r="AX114" s="124" t="e">
        <f ca="1">IF(tbl_coded[[#This Row],[ISIN]]="","",IF(OR(_xll.BDP($B114&amp;" Corp",AX$1)="#N/A N/A"),"--",TEXT(_xll.BDP($B114&amp;" Corp",AX$1),"yyyy/mm/dd")))</f>
        <v>#NAME?</v>
      </c>
      <c r="AY114" s="124" t="e">
        <f ca="1">IF(tbl_coded[[#This Row],[ISIN]]="","",IF(OR(_xll.BDP($B114&amp;" Corp",AY$1)="#N/A Field Not Applicable"),"--",TEXT(_xll.BDP($B114&amp;" Corp",AY$1),"yyyy/mm/dd")))</f>
        <v>#NAME?</v>
      </c>
      <c r="AZ114" s="124" t="e">
        <f ca="1">IF(tbl_coded[[#This Row],[ISIN]]="","",IF(OR(_xll.BDP($B114&amp;" Corp",AZ$1)="#N/A N/A"),"--",_xll.BDP($B114&amp;" Corp",AZ$1)))</f>
        <v>#NAME?</v>
      </c>
      <c r="BA114" s="124" t="e">
        <f ca="1">IF(tbl_coded[[#This Row],[ISIN]]="","",IF(OR(_xll.BDP($B114&amp;" Corp",BA$1)="#N/A N/A"),"--",_xll.BDP($B114&amp;" Corp",BA$1)))</f>
        <v>#NAME?</v>
      </c>
      <c r="BB114" s="124" t="e">
        <f ca="1">IF(tbl_coded[[#This Row],[ISIN]]="","",IF(OR(_xll.BDP($B114&amp;" Corp",BB$1)="#N/A N/A"),"--",_xll.BDP($B114&amp;" Corp",BB$1)))</f>
        <v>#NAME?</v>
      </c>
      <c r="BC114" s="124" t="e">
        <f ca="1">IF(tbl_coded[[#This Row],[ISIN]]="","",IF(OR(_xll.BDP($B114&amp;" Corp",BC$1)="#N/A Field Not Applicable"),"--",_xll.BDP($B114&amp;" Corp",BC$1)))</f>
        <v>#NAME?</v>
      </c>
      <c r="BD114" s="124" t="e">
        <f ca="1">IF(tbl_coded[[#This Row],[ISIN]]="","",IF(OR(_xll.BDP($B114&amp;" Corp",BD$1)="#N/A Field Not Applicable"),"--",_xll.BDP($B114&amp;" Corp",BD$1)))</f>
        <v>#NAME?</v>
      </c>
      <c r="BE114" s="124" t="e">
        <f ca="1">IF(tbl_coded[[#This Row],[ISIN]]="","",IF(OR(_xll.BDP($B114&amp;" Corp",BE$1)="#N/A Field Not Applicable"),"--",_xll.BDP($B114&amp;" Corp",BE$1)))</f>
        <v>#NAME?</v>
      </c>
      <c r="BF114" s="124" t="e">
        <f ca="1">IF(tbl_coded[[#This Row],[ISIN]]="","",IF(OR(_xll.BDP($B114&amp;" Corp",BF$1)="#N/A Field Not Applicable"),"--",_xll.BDP($B114&amp;" Corp",BF$1)))</f>
        <v>#NAME?</v>
      </c>
      <c r="BG114" s="124" t="e">
        <f ca="1">IF(tbl_coded[[#This Row],[ISIN]]="","",IF(OR(_xll.BDP($B114&amp;" Corp",BG$1)="#N/A Field Not Applicable"),"--",IF(_xll.BDP($B114&amp;" Corp",BG$1)="#N/A N/A","N",_xll.BDP($B114&amp;" Corp",BG$1))))</f>
        <v>#NAME?</v>
      </c>
      <c r="BH114" s="124" t="e">
        <f ca="1">IF(tbl_coded[[#This Row],[ISIN]]="","",IF(OR(_xll.BDP($B114&amp;" Corp",BH$1)="#N/A N/A"),"",_xll.BDP($B114&amp;" Corp",BH$1)))</f>
        <v>#NAME?</v>
      </c>
      <c r="BI114" s="124" t="e">
        <f ca="1">IF(tbl_coded[[#This Row],[ISIN]]="","",IF(OR(tbl_coded[[#This Row],[Parent company tiker]]=""),"",IF(_xll.BDP(tbl_coded[[#This Row],[Parent company tiker]]&amp;" Equity",BI$1)="#N/A N/A","--",_xll.BDP(tbl_coded[[#This Row],[Parent company tiker]]&amp;" Equity",BI$1))))</f>
        <v>#NAME?</v>
      </c>
      <c r="BJ114" s="124" t="e">
        <f ca="1">IF(tbl_coded[[#This Row],[ISIN]]="","",IF(OR(tbl_coded[[#This Row],[Parent company tiker]]=""),"",IF(_xll.BDP(tbl_coded[[#This Row],[Parent company tiker]]&amp;" Equity",BJ$1)="#N/A N/A","--",_xll.BDP(tbl_coded[[#This Row],[Parent company tiker]]&amp;" Equity",BJ$1))))</f>
        <v>#NAME?</v>
      </c>
      <c r="BK114" s="124" t="e">
        <f ca="1">IF(tbl_coded[[#This Row],[ISIN]]="","",IF(OR(tbl_coded[[#This Row],[Parent company tiker]]=""),"",IF(_xll.BDP(tbl_coded[[#This Row],[Parent company tiker]]&amp;" Equity",BK$1)="#N/A N/A","--",_xll.BDP(tbl_coded[[#This Row],[Parent company tiker]]&amp;" Equity",BK$1))))</f>
        <v>#NAME?</v>
      </c>
      <c r="BL114" s="124" t="e">
        <f ca="1">IF(tbl_coded[[#This Row],[ISIN]]="","",IF(OR(tbl_coded[[#This Row],[Parent company tiker]]=""),"",IF(_xll.BDP(tbl_coded[[#This Row],[Parent company tiker]]&amp;" Equity",BL$1)="#N/A N/A","--",_xll.BDP(tbl_coded[[#This Row],[Parent company tiker]]&amp;" Equity",BL$1))))</f>
        <v>#NAME?</v>
      </c>
      <c r="BM11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4" s="124" t="e">
        <f ca="1">IF(tbl_coded[[#This Row],[Column9]]&lt;&gt;"--",tbl_coded[[#This Row],[G''tor rating]],IF(tbl_coded[[#This Row],[KPW Name]]&lt;&gt;"",tbl_coded[[#This Row],[KPW Rating]],IF(tbl_coded[[#This Row],[Parent company tiker]]&lt;&gt;"",tbl_coded[[#This Row],[parent评级]],tbl_coded[[#This Row],[Issuer rating]])))</f>
        <v>#NAME?</v>
      </c>
      <c r="BO114" s="159" t="str">
        <f ca="1">IFERROR(IF(tbl_coded[[#This Row],[GREEN]]="Y","GREEN",IF(tbl_coded[[#This Row],[SUSTAINABLE]]="Y","SUSTAINABLE",IF(tbl_coded[[#This Row],[SOCIAL]]="Y","SOCIAL",IF(tbl_coded[[#This Row],[Sustainable linked]]="Y","SUSTAINABLE LINKED"," ")))),"")</f>
        <v/>
      </c>
    </row>
    <row r="115" spans="1:67" ht="15" customHeight="1">
      <c r="A115" s="119">
        <v>113</v>
      </c>
      <c r="B115" s="120" t="str">
        <f>IF(美元债一级!$C$4:$C$1048576&lt;&gt;"",美元债一级!C116,"")</f>
        <v>HK0000937182</v>
      </c>
      <c r="C115" s="122" t="e">
        <f ca="1">IF(tbl_coded[[#This Row],[ISIN]]="","",IF(tbl_coded[[#This Row],[Index]]&gt;$A$1,"",IF(_xll.BDP($B115&amp;" Corp",C$1)="#N/A N/A","",_xll.BDP($B115&amp;" Corp",C$1))))</f>
        <v>#NAME?</v>
      </c>
      <c r="D115" s="122" t="e">
        <f ca="1">IF(tbl_coded[[#This Row],[ISIN]]="","",IF(_xll.BDP($B115&amp;" Corp",D$1)="#N/A N/A","",_xll.BDP($B115&amp;" Corp",D$1)))</f>
        <v>#NAME?</v>
      </c>
      <c r="E115" s="122" t="e">
        <f ca="1">IF(tbl_coded[[#This Row],[ISIN]]="","",IF(_xll.BDP($B115&amp;" Corp",E$1)="#N/A N/A","--",_xll.BDP($B115&amp;" Corp",E$1)))</f>
        <v>#NAME?</v>
      </c>
      <c r="F115" s="122" t="e">
        <f ca="1">IF(tbl_coded[[#This Row],[ISIN]]="","",IF(_xll.BDS($B115&amp;" Corp",F$1)="#N/A Field Not Applicable","",_xll.BDS($B115&amp;" Corp",F$1)))</f>
        <v>#NAME?</v>
      </c>
      <c r="G115" s="122" t="e">
        <f ca="1">IF(tbl_coded[[#This Row],[ISIN]]="","",IF(_xll.BDP($F115&amp;" CompanyID",G$1)="#N/A Invalid Security","",_xll.BDP($F115&amp;" CompanyID",G$1)))</f>
        <v>#NAME?</v>
      </c>
      <c r="H115" s="122" t="e">
        <f ca="1">IF(tbl_coded[[#This Row],[ISIN]]="","",IF(_xll.BDP($B115&amp;" Corp",H$1)="#N/A N/A","--",_xll.BDP($B115&amp;" Corp",H$1)))</f>
        <v>#NAME?</v>
      </c>
      <c r="I115" s="122" t="e">
        <f ca="1">IF(tbl_coded[[#This Row],[ISIN]]="","",IF(_xll.BDP($B115&amp;" Corp",I$1)="#N/A N/A","--",_xll.BDP($B115&amp;" Corp",I$1)))</f>
        <v>#NAME?</v>
      </c>
      <c r="J115" s="122" t="e">
        <f ca="1">IF(tbl_coded[[#This Row],[ISIN]]="","",IF(_xll.BDP($B115&amp;" Corp",J$1)="#N/A N/A","--",_xll.BDP($B115&amp;" Corp",J$1)))</f>
        <v>#NAME?</v>
      </c>
      <c r="K115" s="122" t="e">
        <f ca="1">IF(tbl_coded[[#This Row],[ISIN]]="","",IF(_xll.BDP($B115&amp;" Corp",K$1)="#N/A N/A","--",_xll.BDP($B115&amp;" Corp",K$1)))</f>
        <v>#NAME?</v>
      </c>
      <c r="L115" s="122" t="e">
        <f ca="1">IF(tbl_coded[[#This Row],[ISIN]]="","",IF(_xll.BDP($B115&amp;" Corp",L$1)="#N/A N/A","--",_xll.BDP($B115&amp;" Corp",L$1)))</f>
        <v>#NAME?</v>
      </c>
      <c r="M115" s="122" t="e">
        <f ca="1">IF(tbl_coded[[#This Row],[ISIN]]="","",IF(_xll.BDP($B115&amp;" Corp",M$1)="#N/A N/A","--",_xll.BDP($B115&amp;" Corp",M$1)))</f>
        <v>#NAME?</v>
      </c>
      <c r="N115" s="122" t="e">
        <f ca="1">IF(tbl_coded[[#This Row],[ISIN]]="","",IF(_xll.BDP($B115&amp;" Corp",N$1)="#N/A N/A","--",_xll.BDP($B115&amp;" Corp",N$1)))</f>
        <v>#NAME?</v>
      </c>
      <c r="O115" s="122" t="e">
        <f ca="1">IF(tbl_coded[[#This Row],[ISIN]]="","",IF(_xll.BDP($B115&amp;" Corp",O$1)="#N/A N/A","--",_xll.BDP($B115&amp;" Corp",O$1)))</f>
        <v>#NAME?</v>
      </c>
      <c r="P115" s="122" t="e">
        <f ca="1">IF(tbl_coded[[#This Row],[ISIN]]="","",IF(_xll.BDP($B115&amp;" Corp",P$1)="#N/A N/A","--",_xll.BDP($B115&amp;" Corp",P$1)))</f>
        <v>#NAME?</v>
      </c>
      <c r="Q11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5" s="122" t="e">
        <f ca="1">IF(tbl_coded[[#This Row],[ISIN]]="","",IF(OR(_xll.BDP($B115&amp;" Corp",R$1)="#N/A N/A",_xll.BDP($B115&amp;" Corp",R$1)="#N/A Invalid Security",_xll.BDP($B115&amp;" Corp",R$1)="#N/A Field Not Applicable"),"--",_xll.BDP($B115&amp;" Corp",R$1)))</f>
        <v>#NAME?</v>
      </c>
      <c r="S115" s="122" t="e">
        <f ca="1">IF(tbl_coded[[#This Row],[ISIN]]="","",IF(OR(_xll.BDP($R115&amp;" Equity",S$1)="#N/A N/A",_xll.BDP($R115&amp;" Equity",S$1)="#N/A Invalid Security"),"--",_xll.BDP($R115&amp;" Equity",S$1)))</f>
        <v>#NAME?</v>
      </c>
      <c r="T115" s="122" t="e">
        <f ca="1">IF(tbl_coded[[#This Row],[ISIN]]="","",IF(OR(_xll.BDP($R115&amp;" Equity",T$1)="#N/A N/A",_xll.BDP($R115&amp;" Equity",T$1)="#N/A Invalid Security"),"--",_xll.BDP($R115&amp;" Equity",T$1)))</f>
        <v>#NAME?</v>
      </c>
      <c r="U115" s="122" t="e">
        <f ca="1">IF(tbl_coded[[#This Row],[ISIN]]="","",IF(OR(_xll.BDP($R115&amp;" Equity",U$1)="#N/A N/A",_xll.BDP($R115&amp;" Equity",U$1)="#N/A Invalid Security"),"--",_xll.BDP($R115&amp;" Equity",U$1)))</f>
        <v>#NAME?</v>
      </c>
      <c r="V115" s="122" t="e">
        <f ca="1">IF(tbl_coded[[#This Row],[ISIN]]="","",IF(OR(_xll.BDP($R115&amp;" Equity",V$1)="#N/A N/A",_xll.BDP($R115&amp;" Equity",V$1)="#N/A Invalid Security"),"--",_xll.BDP($R115&amp;" Equity",V$1)))</f>
        <v>#NAME?</v>
      </c>
      <c r="W115" s="122" t="e">
        <f ca="1">IF(tbl_coded[[#This Row],[ISIN]]="","",IF(OR(_xll.BDP($R115&amp;" Equity",W$1)="#N/A N/A",_xll.BDP($R115&amp;" Equity",W$1)="#N/A Invalid Security"),"--",_xll.BDP($R115&amp;" Equity",W$1)))</f>
        <v>#NAME?</v>
      </c>
      <c r="X115" s="122" t="e">
        <f ca="1">IF(tbl_coded[[#This Row],[ISIN]]="","",IF(OR(_xll.BDP($R115&amp;" Equity",X$1)="#N/A N/A",_xll.BDP($R115&amp;" Equity",X$1)="#N/A Invalid Security"),"--",_xll.BDP($R115&amp;" Equity",X$1)))</f>
        <v>#NAME?</v>
      </c>
      <c r="Y11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5" s="122" t="str">
        <f ca="1">IF(tbl_coded[[#This Row],[ISIN]]="","",IF(ISNUMBER(_xll.BDP(B115&amp;" Corp",Z$1)),_xll.BDP(B115&amp;" Corp",Z$1),""))</f>
        <v/>
      </c>
      <c r="AA115" s="122" t="str">
        <f ca="1">IF(tbl_coded[[#This Row],[ISIN]]="","",IF(ISNUMBER(_xll.BDP(B115&amp;" Corp",AA$1)),_xll.BDP(B115&amp;" Corp",AA$1),""))</f>
        <v/>
      </c>
      <c r="AB115" s="122" t="str">
        <f ca="1">IF(tbl_coded[[#This Row],[ISIN]]="","",IF(ISNUMBER(_xll.BDP(B115&amp;" Corp",AB$1)),_xll.BDP(B115&amp;" Corp",AB$1),""))</f>
        <v/>
      </c>
      <c r="AC115" s="122" t="str">
        <f ca="1">IF(tbl_coded[[#This Row],[ISIN]]="","",IF(ISNUMBER(_xll.BDP(B115&amp;" Corp",AC$1)),_xll.BDP(B115&amp;" Corp",AC$1),""))</f>
        <v/>
      </c>
      <c r="AD115" s="122" t="e">
        <f ca="1">IF(tbl_coded[[#This Row],[ISIN]]="","",IF((_xll.BDP(B115&amp;" Corp",AD$1))="#N/A Field Not Applicable","",_xll.BDP(B115&amp;" Corp",AD$1)))</f>
        <v>#NAME?</v>
      </c>
      <c r="AE115" s="122" t="e">
        <f ca="1">IF(tbl_coded[[#This Row],[ISIN]]="","",IF((_xll.BDP(B115&amp;" Corp",AE$1))="#N/A N/A","--",_xll.BDP(B115&amp;" Corp",AE$1)))</f>
        <v>#NAME?</v>
      </c>
      <c r="AF115" s="122" t="e">
        <f ca="1">IF(tbl_coded[[#This Row],[ISIN]]="","",IF(IFERROR(MATCH(H115,rtg_num[Moody''s],0)&gt;10,0),"HY",IF(IFERROR(MATCH(I115,rtg_num[S&amp;P],0)&gt;10,0),"HY",IF(IFERROR(MATCH(J115,rtg_num[Fitch],0)&gt;10,0),"HY",IF(H115&amp;I115&amp;J115="------","NR",IF(IFERROR(FIND("#N/A",Coded!H115),0)&amp;IFERROR(FIND("#N/A",Coded!H115),0)&amp;IFERROR(FIND("#N/A",Coded!H115),0)&lt;&gt;"000",IF(INDEX(美元债一级!$O:$O,MATCH(tbl_coded[[#This Row],[ISIN]],美元债一级!$I:$I,0))="--/--/--","NR","IG"),"IG"))))))</f>
        <v>#NAME?</v>
      </c>
      <c r="AG11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5" s="123" t="e">
        <f ca="1">IF(tbl_coded[[#This Row],[ISIN]]="","",IF(_xll.BDP($B115&amp;" Corp",AI$1)="#N/A N/A","--",_xll.BDP($B115&amp;" Corp",AI$1)))</f>
        <v>#NAME?</v>
      </c>
      <c r="AJ115" s="122" t="e">
        <f ca="1">IF(tbl_coded[[#This Row],[ISIN]]="","",IF(OR(_xll.BDP(_xll.BDP(tbl_coded[[#This Row],[ISIN]]&amp;" Corp", "ISSUER_EQUITY_TICKER")&amp;" Equity",AJ$1)="#N/A N/A"),"--",_xll.BDP(_xll.BDP(tbl_coded[[#This Row],[ISIN]]&amp;" Corp", "ISSUER_EQUITY_TICKER")&amp;" Equity",AJ$1)))</f>
        <v>#NAME?</v>
      </c>
      <c r="AK11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25" t="e">
        <f ca="1">IF(tbl_coded[[#This Row],[ISIN]]="","",IF(OR(_xll.BDP(_xll.BDP(tbl_coded[[#This Row],[ISIN]]&amp;" Corp", "ISSUER_EQUITY_TICKER")&amp;" Equity",AL$1)="#N/A N/A"),"--",_xll.BDP(_xll.BDP(tbl_coded[[#This Row],[ISIN]]&amp;" Corp", "ISSUER_EQUITY_TICKER")&amp;" Equity",AL$1)))</f>
        <v>#NAME?</v>
      </c>
      <c r="AM115" s="125" t="e">
        <f ca="1">IF(tbl_coded[[#This Row],[ISIN]]="","",IF(_xll.BDS($B115&amp;" Corp",AM$1)="#N/A Field Not Applicable","",_xll.BDS($B115&amp;" Corp",AM$1)))</f>
        <v>#NAME?</v>
      </c>
      <c r="AN115" s="125" t="e">
        <f ca="1">IF(tbl_coded[[#This Row],[ISIN]]="","",IF(_xll.BDP(tbl_coded[[#This Row],[KPW Provider BBID]]&amp;" CompanyID","NAME")="#N/A Invalid Security","",_xll.BDP(tbl_coded[[#This Row],[KPW Provider BBID]]&amp;" CompanyID","NAME")))</f>
        <v>#NAME?</v>
      </c>
      <c r="AO115" s="125" t="e">
        <f ca="1">IF(tbl_coded[[#This Row],[ISIN]]="","",IF(_xll.BDP(tbl_coded[[#This Row],[KPW Provider BBID]]&amp;" CompanyID",$AO$1)="#N/A Invalid Security","--",IF(_xll.BDP(tbl_coded[[#This Row],[KPW Provider BBID]]&amp;" CompanyID",$AO$1)="#N/A N/A","--",_xll.BDP(tbl_coded[[#This Row],[KPW Provider BBID]]&amp;" CompanyID",$AO$1))))</f>
        <v>#NAME?</v>
      </c>
      <c r="AP115" s="125" t="e">
        <f ca="1">IF(tbl_coded[[#This Row],[ISIN]]="","",IF(_xll.BDP(tbl_coded[[#This Row],[KPW Provider BBID]]&amp;" CompanyID",$AP$1)="#N/A Invalid Security","--",IF(_xll.BDP(tbl_coded[[#This Row],[KPW Provider BBID]]&amp;" CompanyID",$AP$1)="#N/A N/A","--",_xll.BDP(tbl_coded[[#This Row],[KPW Provider BBID]]&amp;" CompanyID",$AP$1))))</f>
        <v>#NAME?</v>
      </c>
      <c r="AQ115" s="125" t="e">
        <f ca="1">IF(tbl_coded[[#This Row],[ISIN]]="","",IF(_xll.BDP(tbl_coded[[#This Row],[KPW Provider BBID]]&amp;" CompanyID",$AQ$1)="#N/A Invalid Security","--",IF(_xll.BDP(tbl_coded[[#This Row],[KPW Provider BBID]]&amp;" CompanyID",$AQ$1)="#N/A N/A","--",_xll.BDP(tbl_coded[[#This Row],[KPW Provider BBID]]&amp;" CompanyID",$AQ$1))))</f>
        <v>#NAME?</v>
      </c>
      <c r="AR115" s="125" t="e">
        <f ca="1">IF(tbl_coded[[#This Row],[ISIN]]="","",tbl_coded[[#This Row],[穆迪KPW评级]]&amp;"/"&amp;tbl_coded[[#This Row],[SPKPW评级]]&amp;"/"&amp;tbl_coded[[#This Row],[FITCHKPW评级]])</f>
        <v>#NAME?</v>
      </c>
      <c r="AS115" s="125" t="e">
        <f ca="1">IF(tbl_coded[[#This Row],[ISIN]]="","",IF(OR(_xll.BDP($B115&amp;" Corp",AS$1)="#N/A N/A"),"--",_xll.BDP($B115&amp;" Corp",AS$1)))</f>
        <v>#NAME?</v>
      </c>
      <c r="AT115" s="125" t="e">
        <f ca="1">IF(tbl_coded[[#This Row],[ISIN]]="","",IF(_xll.BDS($B115&amp;" Corp",AT$1)="#N/A Field Not Applicable","",_xll.BDS($B115&amp;" Corp",AT$1)))</f>
        <v>#NAME?</v>
      </c>
      <c r="AU115" s="125" t="e">
        <f ca="1">IF(tbl_coded[[#This Row],[SBLC Provider BBID]]="","",_xll.BDP(tbl_coded[[#This Row],[SBLC Provider BBID]]&amp;" CompanyID","NAME"))</f>
        <v>#NAME?</v>
      </c>
      <c r="AV115" s="125" t="e">
        <f ca="1">IF(tbl_coded[[#This Row],[ISIN]]="","",IF(OR(_xll.BDP($B115&amp;" Corp",AV$1)="#N/A N/A"),"--",TEXT(_xll.BDP($B115&amp;" Corp",AV$1),"yyyy/mm/dd")))</f>
        <v>#NAME?</v>
      </c>
      <c r="AW115" s="125" t="e">
        <f ca="1">IF(tbl_coded[[#This Row],[ISIN]]="","",IF(OR(_xll.BDP($B115&amp;" Corp",AW$1)="#N/A N/A"),"--",TEXT(_xll.BDP($B115&amp;" Corp",AW$1),"yyyy/mm/dd")))</f>
        <v>#NAME?</v>
      </c>
      <c r="AX115" s="125" t="e">
        <f ca="1">IF(tbl_coded[[#This Row],[ISIN]]="","",IF(OR(_xll.BDP($B115&amp;" Corp",AX$1)="#N/A N/A"),"--",TEXT(_xll.BDP($B115&amp;" Corp",AX$1),"yyyy/mm/dd")))</f>
        <v>#NAME?</v>
      </c>
      <c r="AY115" s="125" t="e">
        <f ca="1">IF(tbl_coded[[#This Row],[ISIN]]="","",IF(OR(_xll.BDP($B115&amp;" Corp",AY$1)="#N/A Field Not Applicable"),"--",TEXT(_xll.BDP($B115&amp;" Corp",AY$1),"yyyy/mm/dd")))</f>
        <v>#NAME?</v>
      </c>
      <c r="AZ115" s="125" t="e">
        <f ca="1">IF(tbl_coded[[#This Row],[ISIN]]="","",IF(OR(_xll.BDP($B115&amp;" Corp",AZ$1)="#N/A N/A"),"--",_xll.BDP($B115&amp;" Corp",AZ$1)))</f>
        <v>#NAME?</v>
      </c>
      <c r="BA115" s="125" t="e">
        <f ca="1">IF(tbl_coded[[#This Row],[ISIN]]="","",IF(OR(_xll.BDP($B115&amp;" Corp",BA$1)="#N/A N/A"),"--",_xll.BDP($B115&amp;" Corp",BA$1)))</f>
        <v>#NAME?</v>
      </c>
      <c r="BB115" s="125" t="e">
        <f ca="1">IF(tbl_coded[[#This Row],[ISIN]]="","",IF(OR(_xll.BDP($B115&amp;" Corp",BB$1)="#N/A N/A"),"--",_xll.BDP($B115&amp;" Corp",BB$1)))</f>
        <v>#NAME?</v>
      </c>
      <c r="BC115" s="125" t="e">
        <f ca="1">IF(tbl_coded[[#This Row],[ISIN]]="","",IF(OR(_xll.BDP($B115&amp;" Corp",BC$1)="#N/A Field Not Applicable"),"--",_xll.BDP($B115&amp;" Corp",BC$1)))</f>
        <v>#NAME?</v>
      </c>
      <c r="BD115" s="125" t="e">
        <f ca="1">IF(tbl_coded[[#This Row],[ISIN]]="","",IF(OR(_xll.BDP($B115&amp;" Corp",BD$1)="#N/A Field Not Applicable"),"--",_xll.BDP($B115&amp;" Corp",BD$1)))</f>
        <v>#NAME?</v>
      </c>
      <c r="BE115" s="125" t="e">
        <f ca="1">IF(tbl_coded[[#This Row],[ISIN]]="","",IF(OR(_xll.BDP($B115&amp;" Corp",BE$1)="#N/A Field Not Applicable"),"--",_xll.BDP($B115&amp;" Corp",BE$1)))</f>
        <v>#NAME?</v>
      </c>
      <c r="BF115" s="125" t="e">
        <f ca="1">IF(tbl_coded[[#This Row],[ISIN]]="","",IF(OR(_xll.BDP($B115&amp;" Corp",BF$1)="#N/A Field Not Applicable"),"--",_xll.BDP($B115&amp;" Corp",BF$1)))</f>
        <v>#NAME?</v>
      </c>
      <c r="BG115" s="125" t="e">
        <f ca="1">IF(tbl_coded[[#This Row],[ISIN]]="","",IF(OR(_xll.BDP($B115&amp;" Corp",BG$1)="#N/A Field Not Applicable"),"--",IF(_xll.BDP($B115&amp;" Corp",BG$1)="#N/A N/A","N",_xll.BDP($B115&amp;" Corp",BG$1))))</f>
        <v>#NAME?</v>
      </c>
      <c r="BH115" s="125" t="e">
        <f ca="1">IF(tbl_coded[[#This Row],[ISIN]]="","",IF(OR(_xll.BDP($B115&amp;" Corp",BH$1)="#N/A N/A"),"",_xll.BDP($B115&amp;" Corp",BH$1)))</f>
        <v>#NAME?</v>
      </c>
      <c r="BI115" s="125" t="e">
        <f ca="1">IF(tbl_coded[[#This Row],[ISIN]]="","",IF(OR(tbl_coded[[#This Row],[Parent company tiker]]=""),"",IF(_xll.BDP(tbl_coded[[#This Row],[Parent company tiker]]&amp;" Equity",BI$1)="#N/A N/A","--",_xll.BDP(tbl_coded[[#This Row],[Parent company tiker]]&amp;" Equity",BI$1))))</f>
        <v>#NAME?</v>
      </c>
      <c r="BJ115" s="125" t="e">
        <f ca="1">IF(tbl_coded[[#This Row],[ISIN]]="","",IF(OR(tbl_coded[[#This Row],[Parent company tiker]]=""),"",IF(_xll.BDP(tbl_coded[[#This Row],[Parent company tiker]]&amp;" Equity",BJ$1)="#N/A N/A","--",_xll.BDP(tbl_coded[[#This Row],[Parent company tiker]]&amp;" Equity",BJ$1))))</f>
        <v>#NAME?</v>
      </c>
      <c r="BK115" s="125" t="e">
        <f ca="1">IF(tbl_coded[[#This Row],[ISIN]]="","",IF(OR(tbl_coded[[#This Row],[Parent company tiker]]=""),"",IF(_xll.BDP(tbl_coded[[#This Row],[Parent company tiker]]&amp;" Equity",BK$1)="#N/A N/A","--",_xll.BDP(tbl_coded[[#This Row],[Parent company tiker]]&amp;" Equity",BK$1))))</f>
        <v>#NAME?</v>
      </c>
      <c r="BL115" s="125" t="e">
        <f ca="1">IF(tbl_coded[[#This Row],[ISIN]]="","",IF(OR(tbl_coded[[#This Row],[Parent company tiker]]=""),"",IF(_xll.BDP(tbl_coded[[#This Row],[Parent company tiker]]&amp;" Equity",BL$1)="#N/A N/A","--",_xll.BDP(tbl_coded[[#This Row],[Parent company tiker]]&amp;" Equity",BL$1))))</f>
        <v>#NAME?</v>
      </c>
      <c r="BM11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5" s="125" t="e">
        <f ca="1">IF(tbl_coded[[#This Row],[Column9]]&lt;&gt;"--",tbl_coded[[#This Row],[G''tor rating]],IF(tbl_coded[[#This Row],[KPW Name]]&lt;&gt;"",tbl_coded[[#This Row],[KPW Rating]],IF(tbl_coded[[#This Row],[Parent company tiker]]&lt;&gt;"",tbl_coded[[#This Row],[parent评级]],tbl_coded[[#This Row],[Issuer rating]])))</f>
        <v>#NAME?</v>
      </c>
      <c r="BO115" s="159" t="str">
        <f ca="1">IFERROR(IF(tbl_coded[[#This Row],[GREEN]]="Y","GREEN",IF(tbl_coded[[#This Row],[SUSTAINABLE]]="Y","SUSTAINABLE",IF(tbl_coded[[#This Row],[SOCIAL]]="Y","SOCIAL",IF(tbl_coded[[#This Row],[Sustainable linked]]="Y","SUSTAINABLE LINKED"," ")))),"")</f>
        <v/>
      </c>
    </row>
    <row r="116" spans="1:67" ht="15" customHeight="1">
      <c r="A116" s="119">
        <v>114</v>
      </c>
      <c r="B116" s="120" t="str">
        <f>IF(美元债一级!$C$4:$C$1048576&lt;&gt;"",美元债一级!C117,"")</f>
        <v>HK0000937059</v>
      </c>
      <c r="C116" s="122" t="e">
        <f ca="1">IF(tbl_coded[[#This Row],[ISIN]]="","",IF(tbl_coded[[#This Row],[Index]]&gt;$A$1,"",IF(_xll.BDP($B116&amp;" Corp",C$1)="#N/A N/A","",_xll.BDP($B116&amp;" Corp",C$1))))</f>
        <v>#NAME?</v>
      </c>
      <c r="D116" s="122" t="e">
        <f ca="1">IF(tbl_coded[[#This Row],[ISIN]]="","",IF(_xll.BDP($B116&amp;" Corp",D$1)="#N/A N/A","",_xll.BDP($B116&amp;" Corp",D$1)))</f>
        <v>#NAME?</v>
      </c>
      <c r="E116" s="122" t="e">
        <f ca="1">IF(tbl_coded[[#This Row],[ISIN]]="","",IF(_xll.BDP($B116&amp;" Corp",E$1)="#N/A N/A","--",_xll.BDP($B116&amp;" Corp",E$1)))</f>
        <v>#NAME?</v>
      </c>
      <c r="F116" s="122" t="e">
        <f ca="1">IF(tbl_coded[[#This Row],[ISIN]]="","",IF(_xll.BDS($B116&amp;" Corp",F$1)="#N/A Field Not Applicable","",_xll.BDS($B116&amp;" Corp",F$1)))</f>
        <v>#NAME?</v>
      </c>
      <c r="G116" s="122" t="e">
        <f ca="1">IF(tbl_coded[[#This Row],[ISIN]]="","",IF(_xll.BDP($F116&amp;" CompanyID",G$1)="#N/A Invalid Security","",_xll.BDP($F116&amp;" CompanyID",G$1)))</f>
        <v>#NAME?</v>
      </c>
      <c r="H116" s="122" t="e">
        <f ca="1">IF(tbl_coded[[#This Row],[ISIN]]="","",IF(_xll.BDP($B116&amp;" Corp",H$1)="#N/A N/A","--",_xll.BDP($B116&amp;" Corp",H$1)))</f>
        <v>#NAME?</v>
      </c>
      <c r="I116" s="122" t="e">
        <f ca="1">IF(tbl_coded[[#This Row],[ISIN]]="","",IF(_xll.BDP($B116&amp;" Corp",I$1)="#N/A N/A","--",_xll.BDP($B116&amp;" Corp",I$1)))</f>
        <v>#NAME?</v>
      </c>
      <c r="J116" s="122" t="e">
        <f ca="1">IF(tbl_coded[[#This Row],[ISIN]]="","",IF(_xll.BDP($B116&amp;" Corp",J$1)="#N/A N/A","--",_xll.BDP($B116&amp;" Corp",J$1)))</f>
        <v>#NAME?</v>
      </c>
      <c r="K116" s="122" t="e">
        <f ca="1">IF(tbl_coded[[#This Row],[ISIN]]="","",IF(_xll.BDP($B116&amp;" Corp",K$1)="#N/A N/A","--",_xll.BDP($B116&amp;" Corp",K$1)))</f>
        <v>#NAME?</v>
      </c>
      <c r="L116" s="122" t="e">
        <f ca="1">IF(tbl_coded[[#This Row],[ISIN]]="","",IF(_xll.BDP($B116&amp;" Corp",L$1)="#N/A N/A","--",_xll.BDP($B116&amp;" Corp",L$1)))</f>
        <v>#NAME?</v>
      </c>
      <c r="M116" s="122" t="e">
        <f ca="1">IF(tbl_coded[[#This Row],[ISIN]]="","",IF(_xll.BDP($B116&amp;" Corp",M$1)="#N/A N/A","--",_xll.BDP($B116&amp;" Corp",M$1)))</f>
        <v>#NAME?</v>
      </c>
      <c r="N116" s="122" t="e">
        <f ca="1">IF(tbl_coded[[#This Row],[ISIN]]="","",IF(_xll.BDP($B116&amp;" Corp",N$1)="#N/A N/A","--",_xll.BDP($B116&amp;" Corp",N$1)))</f>
        <v>#NAME?</v>
      </c>
      <c r="O116" s="122" t="e">
        <f ca="1">IF(tbl_coded[[#This Row],[ISIN]]="","",IF(_xll.BDP($B116&amp;" Corp",O$1)="#N/A N/A","--",_xll.BDP($B116&amp;" Corp",O$1)))</f>
        <v>#NAME?</v>
      </c>
      <c r="P116" s="122" t="e">
        <f ca="1">IF(tbl_coded[[#This Row],[ISIN]]="","",IF(_xll.BDP($B116&amp;" Corp",P$1)="#N/A N/A","--",_xll.BDP($B116&amp;" Corp",P$1)))</f>
        <v>#NAME?</v>
      </c>
      <c r="Q11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6" s="122" t="e">
        <f ca="1">IF(tbl_coded[[#This Row],[ISIN]]="","",IF(OR(_xll.BDP($B116&amp;" Corp",R$1)="#N/A N/A",_xll.BDP($B116&amp;" Corp",R$1)="#N/A Invalid Security",_xll.BDP($B116&amp;" Corp",R$1)="#N/A Field Not Applicable"),"--",_xll.BDP($B116&amp;" Corp",R$1)))</f>
        <v>#NAME?</v>
      </c>
      <c r="S116" s="122" t="e">
        <f ca="1">IF(tbl_coded[[#This Row],[ISIN]]="","",IF(OR(_xll.BDP($R116&amp;" Equity",S$1)="#N/A N/A",_xll.BDP($R116&amp;" Equity",S$1)="#N/A Invalid Security"),"--",_xll.BDP($R116&amp;" Equity",S$1)))</f>
        <v>#NAME?</v>
      </c>
      <c r="T116" s="122" t="e">
        <f ca="1">IF(tbl_coded[[#This Row],[ISIN]]="","",IF(OR(_xll.BDP($R116&amp;" Equity",T$1)="#N/A N/A",_xll.BDP($R116&amp;" Equity",T$1)="#N/A Invalid Security"),"--",_xll.BDP($R116&amp;" Equity",T$1)))</f>
        <v>#NAME?</v>
      </c>
      <c r="U116" s="122" t="e">
        <f ca="1">IF(tbl_coded[[#This Row],[ISIN]]="","",IF(OR(_xll.BDP($R116&amp;" Equity",U$1)="#N/A N/A",_xll.BDP($R116&amp;" Equity",U$1)="#N/A Invalid Security"),"--",_xll.BDP($R116&amp;" Equity",U$1)))</f>
        <v>#NAME?</v>
      </c>
      <c r="V116" s="122" t="e">
        <f ca="1">IF(tbl_coded[[#This Row],[ISIN]]="","",IF(OR(_xll.BDP($R116&amp;" Equity",V$1)="#N/A N/A",_xll.BDP($R116&amp;" Equity",V$1)="#N/A Invalid Security"),"--",_xll.BDP($R116&amp;" Equity",V$1)))</f>
        <v>#NAME?</v>
      </c>
      <c r="W116" s="122" t="e">
        <f ca="1">IF(tbl_coded[[#This Row],[ISIN]]="","",IF(OR(_xll.BDP($R116&amp;" Equity",W$1)="#N/A N/A",_xll.BDP($R116&amp;" Equity",W$1)="#N/A Invalid Security"),"--",_xll.BDP($R116&amp;" Equity",W$1)))</f>
        <v>#NAME?</v>
      </c>
      <c r="X116" s="122" t="e">
        <f ca="1">IF(tbl_coded[[#This Row],[ISIN]]="","",IF(OR(_xll.BDP($R116&amp;" Equity",X$1)="#N/A N/A",_xll.BDP($R116&amp;" Equity",X$1)="#N/A Invalid Security"),"--",_xll.BDP($R116&amp;" Equity",X$1)))</f>
        <v>#NAME?</v>
      </c>
      <c r="Y11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6" s="122" t="str">
        <f ca="1">IF(tbl_coded[[#This Row],[ISIN]]="","",IF(ISNUMBER(_xll.BDP(B116&amp;" Corp",Z$1)),_xll.BDP(B116&amp;" Corp",Z$1),""))</f>
        <v/>
      </c>
      <c r="AA116" s="122" t="str">
        <f ca="1">IF(tbl_coded[[#This Row],[ISIN]]="","",IF(ISNUMBER(_xll.BDP(B116&amp;" Corp",AA$1)),_xll.BDP(B116&amp;" Corp",AA$1),""))</f>
        <v/>
      </c>
      <c r="AB116" s="122" t="str">
        <f ca="1">IF(tbl_coded[[#This Row],[ISIN]]="","",IF(ISNUMBER(_xll.BDP(B116&amp;" Corp",AB$1)),_xll.BDP(B116&amp;" Corp",AB$1),""))</f>
        <v/>
      </c>
      <c r="AC116" s="122" t="str">
        <f ca="1">IF(tbl_coded[[#This Row],[ISIN]]="","",IF(ISNUMBER(_xll.BDP(B116&amp;" Corp",AC$1)),_xll.BDP(B116&amp;" Corp",AC$1),""))</f>
        <v/>
      </c>
      <c r="AD116" s="122" t="e">
        <f ca="1">IF(tbl_coded[[#This Row],[ISIN]]="","",IF((_xll.BDP(B116&amp;" Corp",AD$1))="#N/A Field Not Applicable","",_xll.BDP(B116&amp;" Corp",AD$1)))</f>
        <v>#NAME?</v>
      </c>
      <c r="AE116" s="122" t="e">
        <f ca="1">IF(tbl_coded[[#This Row],[ISIN]]="","",IF((_xll.BDP(B116&amp;" Corp",AE$1))="#N/A N/A","--",_xll.BDP(B116&amp;" Corp",AE$1)))</f>
        <v>#NAME?</v>
      </c>
      <c r="AF116" s="122" t="e">
        <f ca="1">IF(tbl_coded[[#This Row],[ISIN]]="","",IF(IFERROR(MATCH(H116,rtg_num[Moody''s],0)&gt;10,0),"HY",IF(IFERROR(MATCH(I116,rtg_num[S&amp;P],0)&gt;10,0),"HY",IF(IFERROR(MATCH(J116,rtg_num[Fitch],0)&gt;10,0),"HY",IF(H116&amp;I116&amp;J116="------","NR",IF(IFERROR(FIND("#N/A",Coded!H116),0)&amp;IFERROR(FIND("#N/A",Coded!H116),0)&amp;IFERROR(FIND("#N/A",Coded!H116),0)&lt;&gt;"000",IF(INDEX(美元债一级!$O:$O,MATCH(tbl_coded[[#This Row],[ISIN]],美元债一级!$I:$I,0))="--/--/--","NR","IG"),"IG"))))))</f>
        <v>#NAME?</v>
      </c>
      <c r="AG11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6" s="123" t="e">
        <f ca="1">IF(tbl_coded[[#This Row],[ISIN]]="","",IF(_xll.BDP($B116&amp;" Corp",AI$1)="#N/A N/A","--",_xll.BDP($B116&amp;" Corp",AI$1)))</f>
        <v>#NAME?</v>
      </c>
      <c r="AJ116" s="122" t="e">
        <f ca="1">IF(tbl_coded[[#This Row],[ISIN]]="","",IF(OR(_xll.BDP(_xll.BDP(tbl_coded[[#This Row],[ISIN]]&amp;" Corp", "ISSUER_EQUITY_TICKER")&amp;" Equity",AJ$1)="#N/A N/A"),"--",_xll.BDP(_xll.BDP(tbl_coded[[#This Row],[ISIN]]&amp;" Corp", "ISSUER_EQUITY_TICKER")&amp;" Equity",AJ$1)))</f>
        <v>#NAME?</v>
      </c>
      <c r="AK11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25" t="e">
        <f ca="1">IF(tbl_coded[[#This Row],[ISIN]]="","",IF(OR(_xll.BDP(_xll.BDP(tbl_coded[[#This Row],[ISIN]]&amp;" Corp", "ISSUER_EQUITY_TICKER")&amp;" Equity",AL$1)="#N/A N/A"),"--",_xll.BDP(_xll.BDP(tbl_coded[[#This Row],[ISIN]]&amp;" Corp", "ISSUER_EQUITY_TICKER")&amp;" Equity",AL$1)))</f>
        <v>#NAME?</v>
      </c>
      <c r="AM116" s="125" t="e">
        <f ca="1">IF(tbl_coded[[#This Row],[ISIN]]="","",IF(_xll.BDS($B116&amp;" Corp",AM$1)="#N/A Field Not Applicable","",_xll.BDS($B116&amp;" Corp",AM$1)))</f>
        <v>#NAME?</v>
      </c>
      <c r="AN116" s="125" t="e">
        <f ca="1">IF(tbl_coded[[#This Row],[ISIN]]="","",IF(_xll.BDP(tbl_coded[[#This Row],[KPW Provider BBID]]&amp;" CompanyID","NAME")="#N/A Invalid Security","",_xll.BDP(tbl_coded[[#This Row],[KPW Provider BBID]]&amp;" CompanyID","NAME")))</f>
        <v>#NAME?</v>
      </c>
      <c r="AO116" s="125" t="e">
        <f ca="1">IF(tbl_coded[[#This Row],[ISIN]]="","",IF(_xll.BDP(tbl_coded[[#This Row],[KPW Provider BBID]]&amp;" CompanyID",$AO$1)="#N/A Invalid Security","--",IF(_xll.BDP(tbl_coded[[#This Row],[KPW Provider BBID]]&amp;" CompanyID",$AO$1)="#N/A N/A","--",_xll.BDP(tbl_coded[[#This Row],[KPW Provider BBID]]&amp;" CompanyID",$AO$1))))</f>
        <v>#NAME?</v>
      </c>
      <c r="AP116" s="125" t="e">
        <f ca="1">IF(tbl_coded[[#This Row],[ISIN]]="","",IF(_xll.BDP(tbl_coded[[#This Row],[KPW Provider BBID]]&amp;" CompanyID",$AP$1)="#N/A Invalid Security","--",IF(_xll.BDP(tbl_coded[[#This Row],[KPW Provider BBID]]&amp;" CompanyID",$AP$1)="#N/A N/A","--",_xll.BDP(tbl_coded[[#This Row],[KPW Provider BBID]]&amp;" CompanyID",$AP$1))))</f>
        <v>#NAME?</v>
      </c>
      <c r="AQ116" s="125" t="e">
        <f ca="1">IF(tbl_coded[[#This Row],[ISIN]]="","",IF(_xll.BDP(tbl_coded[[#This Row],[KPW Provider BBID]]&amp;" CompanyID",$AQ$1)="#N/A Invalid Security","--",IF(_xll.BDP(tbl_coded[[#This Row],[KPW Provider BBID]]&amp;" CompanyID",$AQ$1)="#N/A N/A","--",_xll.BDP(tbl_coded[[#This Row],[KPW Provider BBID]]&amp;" CompanyID",$AQ$1))))</f>
        <v>#NAME?</v>
      </c>
      <c r="AR116" s="125" t="e">
        <f ca="1">IF(tbl_coded[[#This Row],[ISIN]]="","",tbl_coded[[#This Row],[穆迪KPW评级]]&amp;"/"&amp;tbl_coded[[#This Row],[SPKPW评级]]&amp;"/"&amp;tbl_coded[[#This Row],[FITCHKPW评级]])</f>
        <v>#NAME?</v>
      </c>
      <c r="AS116" s="125" t="e">
        <f ca="1">IF(tbl_coded[[#This Row],[ISIN]]="","",IF(OR(_xll.BDP($B116&amp;" Corp",AS$1)="#N/A N/A"),"--",_xll.BDP($B116&amp;" Corp",AS$1)))</f>
        <v>#NAME?</v>
      </c>
      <c r="AT116" s="125" t="e">
        <f ca="1">IF(tbl_coded[[#This Row],[ISIN]]="","",IF(_xll.BDS($B116&amp;" Corp",AT$1)="#N/A Field Not Applicable","",_xll.BDS($B116&amp;" Corp",AT$1)))</f>
        <v>#NAME?</v>
      </c>
      <c r="AU116" s="125" t="e">
        <f ca="1">IF(tbl_coded[[#This Row],[SBLC Provider BBID]]="","",_xll.BDP(tbl_coded[[#This Row],[SBLC Provider BBID]]&amp;" CompanyID","NAME"))</f>
        <v>#NAME?</v>
      </c>
      <c r="AV116" s="125" t="e">
        <f ca="1">IF(tbl_coded[[#This Row],[ISIN]]="","",IF(OR(_xll.BDP($B116&amp;" Corp",AV$1)="#N/A N/A"),"--",TEXT(_xll.BDP($B116&amp;" Corp",AV$1),"yyyy/mm/dd")))</f>
        <v>#NAME?</v>
      </c>
      <c r="AW116" s="125" t="e">
        <f ca="1">IF(tbl_coded[[#This Row],[ISIN]]="","",IF(OR(_xll.BDP($B116&amp;" Corp",AW$1)="#N/A N/A"),"--",TEXT(_xll.BDP($B116&amp;" Corp",AW$1),"yyyy/mm/dd")))</f>
        <v>#NAME?</v>
      </c>
      <c r="AX116" s="125" t="e">
        <f ca="1">IF(tbl_coded[[#This Row],[ISIN]]="","",IF(OR(_xll.BDP($B116&amp;" Corp",AX$1)="#N/A N/A"),"--",TEXT(_xll.BDP($B116&amp;" Corp",AX$1),"yyyy/mm/dd")))</f>
        <v>#NAME?</v>
      </c>
      <c r="AY116" s="125" t="e">
        <f ca="1">IF(tbl_coded[[#This Row],[ISIN]]="","",IF(OR(_xll.BDP($B116&amp;" Corp",AY$1)="#N/A Field Not Applicable"),"--",TEXT(_xll.BDP($B116&amp;" Corp",AY$1),"yyyy/mm/dd")))</f>
        <v>#NAME?</v>
      </c>
      <c r="AZ116" s="125" t="e">
        <f ca="1">IF(tbl_coded[[#This Row],[ISIN]]="","",IF(OR(_xll.BDP($B116&amp;" Corp",AZ$1)="#N/A N/A"),"--",_xll.BDP($B116&amp;" Corp",AZ$1)))</f>
        <v>#NAME?</v>
      </c>
      <c r="BA116" s="125" t="e">
        <f ca="1">IF(tbl_coded[[#This Row],[ISIN]]="","",IF(OR(_xll.BDP($B116&amp;" Corp",BA$1)="#N/A N/A"),"--",_xll.BDP($B116&amp;" Corp",BA$1)))</f>
        <v>#NAME?</v>
      </c>
      <c r="BB116" s="125" t="e">
        <f ca="1">IF(tbl_coded[[#This Row],[ISIN]]="","",IF(OR(_xll.BDP($B116&amp;" Corp",BB$1)="#N/A N/A"),"--",_xll.BDP($B116&amp;" Corp",BB$1)))</f>
        <v>#NAME?</v>
      </c>
      <c r="BC116" s="125" t="e">
        <f ca="1">IF(tbl_coded[[#This Row],[ISIN]]="","",IF(OR(_xll.BDP($B116&amp;" Corp",BC$1)="#N/A Field Not Applicable"),"--",_xll.BDP($B116&amp;" Corp",BC$1)))</f>
        <v>#NAME?</v>
      </c>
      <c r="BD116" s="125" t="e">
        <f ca="1">IF(tbl_coded[[#This Row],[ISIN]]="","",IF(OR(_xll.BDP($B116&amp;" Corp",BD$1)="#N/A Field Not Applicable"),"--",_xll.BDP($B116&amp;" Corp",BD$1)))</f>
        <v>#NAME?</v>
      </c>
      <c r="BE116" s="125" t="e">
        <f ca="1">IF(tbl_coded[[#This Row],[ISIN]]="","",IF(OR(_xll.BDP($B116&amp;" Corp",BE$1)="#N/A Field Not Applicable"),"--",_xll.BDP($B116&amp;" Corp",BE$1)))</f>
        <v>#NAME?</v>
      </c>
      <c r="BF116" s="125" t="e">
        <f ca="1">IF(tbl_coded[[#This Row],[ISIN]]="","",IF(OR(_xll.BDP($B116&amp;" Corp",BF$1)="#N/A Field Not Applicable"),"--",_xll.BDP($B116&amp;" Corp",BF$1)))</f>
        <v>#NAME?</v>
      </c>
      <c r="BG116" s="125" t="e">
        <f ca="1">IF(tbl_coded[[#This Row],[ISIN]]="","",IF(OR(_xll.BDP($B116&amp;" Corp",BG$1)="#N/A Field Not Applicable"),"--",IF(_xll.BDP($B116&amp;" Corp",BG$1)="#N/A N/A","N",_xll.BDP($B116&amp;" Corp",BG$1))))</f>
        <v>#NAME?</v>
      </c>
      <c r="BH116" s="125" t="e">
        <f ca="1">IF(tbl_coded[[#This Row],[ISIN]]="","",IF(OR(_xll.BDP($B116&amp;" Corp",BH$1)="#N/A N/A"),"",_xll.BDP($B116&amp;" Corp",BH$1)))</f>
        <v>#NAME?</v>
      </c>
      <c r="BI116" s="125" t="e">
        <f ca="1">IF(tbl_coded[[#This Row],[ISIN]]="","",IF(OR(tbl_coded[[#This Row],[Parent company tiker]]=""),"",IF(_xll.BDP(tbl_coded[[#This Row],[Parent company tiker]]&amp;" Equity",BI$1)="#N/A N/A","--",_xll.BDP(tbl_coded[[#This Row],[Parent company tiker]]&amp;" Equity",BI$1))))</f>
        <v>#NAME?</v>
      </c>
      <c r="BJ116" s="125" t="e">
        <f ca="1">IF(tbl_coded[[#This Row],[ISIN]]="","",IF(OR(tbl_coded[[#This Row],[Parent company tiker]]=""),"",IF(_xll.BDP(tbl_coded[[#This Row],[Parent company tiker]]&amp;" Equity",BJ$1)="#N/A N/A","--",_xll.BDP(tbl_coded[[#This Row],[Parent company tiker]]&amp;" Equity",BJ$1))))</f>
        <v>#NAME?</v>
      </c>
      <c r="BK116" s="125" t="e">
        <f ca="1">IF(tbl_coded[[#This Row],[ISIN]]="","",IF(OR(tbl_coded[[#This Row],[Parent company tiker]]=""),"",IF(_xll.BDP(tbl_coded[[#This Row],[Parent company tiker]]&amp;" Equity",BK$1)="#N/A N/A","--",_xll.BDP(tbl_coded[[#This Row],[Parent company tiker]]&amp;" Equity",BK$1))))</f>
        <v>#NAME?</v>
      </c>
      <c r="BL116" s="125" t="e">
        <f ca="1">IF(tbl_coded[[#This Row],[ISIN]]="","",IF(OR(tbl_coded[[#This Row],[Parent company tiker]]=""),"",IF(_xll.BDP(tbl_coded[[#This Row],[Parent company tiker]]&amp;" Equity",BL$1)="#N/A N/A","--",_xll.BDP(tbl_coded[[#This Row],[Parent company tiker]]&amp;" Equity",BL$1))))</f>
        <v>#NAME?</v>
      </c>
      <c r="BM11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6" s="125" t="e">
        <f ca="1">IF(tbl_coded[[#This Row],[Column9]]&lt;&gt;"--",tbl_coded[[#This Row],[G''tor rating]],IF(tbl_coded[[#This Row],[KPW Name]]&lt;&gt;"",tbl_coded[[#This Row],[KPW Rating]],IF(tbl_coded[[#This Row],[Parent company tiker]]&lt;&gt;"",tbl_coded[[#This Row],[parent评级]],tbl_coded[[#This Row],[Issuer rating]])))</f>
        <v>#NAME?</v>
      </c>
      <c r="BO116" s="159" t="str">
        <f ca="1">IFERROR(IF(tbl_coded[[#This Row],[GREEN]]="Y","GREEN",IF(tbl_coded[[#This Row],[SUSTAINABLE]]="Y","SUSTAINABLE",IF(tbl_coded[[#This Row],[SOCIAL]]="Y","SOCIAL",IF(tbl_coded[[#This Row],[Sustainable linked]]="Y","SUSTAINABLE LINKED"," ")))),"")</f>
        <v/>
      </c>
    </row>
    <row r="117" spans="1:67" ht="15" customHeight="1">
      <c r="A117" s="119">
        <v>115</v>
      </c>
      <c r="B117" s="120" t="str">
        <f>IF(美元债一级!$C$4:$C$1048576&lt;&gt;"",美元债一级!C118,"")</f>
        <v>XS2634238526</v>
      </c>
      <c r="C117" s="122" t="e">
        <f ca="1">IF(tbl_coded[[#This Row],[ISIN]]="","",IF(tbl_coded[[#This Row],[Index]]&gt;$A$1,"",IF(_xll.BDP($B117&amp;" Corp",C$1)="#N/A N/A","",_xll.BDP($B117&amp;" Corp",C$1))))</f>
        <v>#NAME?</v>
      </c>
      <c r="D117" s="122" t="e">
        <f ca="1">IF(tbl_coded[[#This Row],[ISIN]]="","",IF(_xll.BDP($B117&amp;" Corp",D$1)="#N/A N/A","",_xll.BDP($B117&amp;" Corp",D$1)))</f>
        <v>#NAME?</v>
      </c>
      <c r="E117" s="122" t="e">
        <f ca="1">IF(tbl_coded[[#This Row],[ISIN]]="","",IF(_xll.BDP($B117&amp;" Corp",E$1)="#N/A N/A","--",_xll.BDP($B117&amp;" Corp",E$1)))</f>
        <v>#NAME?</v>
      </c>
      <c r="F117" s="122" t="e">
        <f ca="1">IF(tbl_coded[[#This Row],[ISIN]]="","",IF(_xll.BDS($B117&amp;" Corp",F$1)="#N/A Field Not Applicable","",_xll.BDS($B117&amp;" Corp",F$1)))</f>
        <v>#NAME?</v>
      </c>
      <c r="G117" s="122" t="e">
        <f ca="1">IF(tbl_coded[[#This Row],[ISIN]]="","",IF(_xll.BDP($F117&amp;" CompanyID",G$1)="#N/A Invalid Security","",_xll.BDP($F117&amp;" CompanyID",G$1)))</f>
        <v>#NAME?</v>
      </c>
      <c r="H117" s="122" t="e">
        <f ca="1">IF(tbl_coded[[#This Row],[ISIN]]="","",IF(_xll.BDP($B117&amp;" Corp",H$1)="#N/A N/A","--",_xll.BDP($B117&amp;" Corp",H$1)))</f>
        <v>#NAME?</v>
      </c>
      <c r="I117" s="122" t="e">
        <f ca="1">IF(tbl_coded[[#This Row],[ISIN]]="","",IF(_xll.BDP($B117&amp;" Corp",I$1)="#N/A N/A","--",_xll.BDP($B117&amp;" Corp",I$1)))</f>
        <v>#NAME?</v>
      </c>
      <c r="J117" s="122" t="e">
        <f ca="1">IF(tbl_coded[[#This Row],[ISIN]]="","",IF(_xll.BDP($B117&amp;" Corp",J$1)="#N/A N/A","--",_xll.BDP($B117&amp;" Corp",J$1)))</f>
        <v>#NAME?</v>
      </c>
      <c r="K117" s="122" t="e">
        <f ca="1">IF(tbl_coded[[#This Row],[ISIN]]="","",IF(_xll.BDP($B117&amp;" Corp",K$1)="#N/A N/A","--",_xll.BDP($B117&amp;" Corp",K$1)))</f>
        <v>#NAME?</v>
      </c>
      <c r="L117" s="122" t="e">
        <f ca="1">IF(tbl_coded[[#This Row],[ISIN]]="","",IF(_xll.BDP($B117&amp;" Corp",L$1)="#N/A N/A","--",_xll.BDP($B117&amp;" Corp",L$1)))</f>
        <v>#NAME?</v>
      </c>
      <c r="M117" s="122" t="e">
        <f ca="1">IF(tbl_coded[[#This Row],[ISIN]]="","",IF(_xll.BDP($B117&amp;" Corp",M$1)="#N/A N/A","--",_xll.BDP($B117&amp;" Corp",M$1)))</f>
        <v>#NAME?</v>
      </c>
      <c r="N117" s="122" t="e">
        <f ca="1">IF(tbl_coded[[#This Row],[ISIN]]="","",IF(_xll.BDP($B117&amp;" Corp",N$1)="#N/A N/A","--",_xll.BDP($B117&amp;" Corp",N$1)))</f>
        <v>#NAME?</v>
      </c>
      <c r="O117" s="122" t="e">
        <f ca="1">IF(tbl_coded[[#This Row],[ISIN]]="","",IF(_xll.BDP($B117&amp;" Corp",O$1)="#N/A N/A","--",_xll.BDP($B117&amp;" Corp",O$1)))</f>
        <v>#NAME?</v>
      </c>
      <c r="P117" s="122" t="e">
        <f ca="1">IF(tbl_coded[[#This Row],[ISIN]]="","",IF(_xll.BDP($B117&amp;" Corp",P$1)="#N/A N/A","--",_xll.BDP($B117&amp;" Corp",P$1)))</f>
        <v>#NAME?</v>
      </c>
      <c r="Q11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7" s="122" t="e">
        <f ca="1">IF(tbl_coded[[#This Row],[ISIN]]="","",IF(OR(_xll.BDP($B117&amp;" Corp",R$1)="#N/A N/A",_xll.BDP($B117&amp;" Corp",R$1)="#N/A Invalid Security",_xll.BDP($B117&amp;" Corp",R$1)="#N/A Field Not Applicable"),"--",_xll.BDP($B117&amp;" Corp",R$1)))</f>
        <v>#NAME?</v>
      </c>
      <c r="S117" s="122" t="e">
        <f ca="1">IF(tbl_coded[[#This Row],[ISIN]]="","",IF(OR(_xll.BDP($R117&amp;" Equity",S$1)="#N/A N/A",_xll.BDP($R117&amp;" Equity",S$1)="#N/A Invalid Security"),"--",_xll.BDP($R117&amp;" Equity",S$1)))</f>
        <v>#NAME?</v>
      </c>
      <c r="T117" s="122" t="e">
        <f ca="1">IF(tbl_coded[[#This Row],[ISIN]]="","",IF(OR(_xll.BDP($R117&amp;" Equity",T$1)="#N/A N/A",_xll.BDP($R117&amp;" Equity",T$1)="#N/A Invalid Security"),"--",_xll.BDP($R117&amp;" Equity",T$1)))</f>
        <v>#NAME?</v>
      </c>
      <c r="U117" s="122" t="e">
        <f ca="1">IF(tbl_coded[[#This Row],[ISIN]]="","",IF(OR(_xll.BDP($R117&amp;" Equity",U$1)="#N/A N/A",_xll.BDP($R117&amp;" Equity",U$1)="#N/A Invalid Security"),"--",_xll.BDP($R117&amp;" Equity",U$1)))</f>
        <v>#NAME?</v>
      </c>
      <c r="V117" s="122" t="e">
        <f ca="1">IF(tbl_coded[[#This Row],[ISIN]]="","",IF(OR(_xll.BDP($R117&amp;" Equity",V$1)="#N/A N/A",_xll.BDP($R117&amp;" Equity",V$1)="#N/A Invalid Security"),"--",_xll.BDP($R117&amp;" Equity",V$1)))</f>
        <v>#NAME?</v>
      </c>
      <c r="W117" s="122" t="e">
        <f ca="1">IF(tbl_coded[[#This Row],[ISIN]]="","",IF(OR(_xll.BDP($R117&amp;" Equity",W$1)="#N/A N/A",_xll.BDP($R117&amp;" Equity",W$1)="#N/A Invalid Security"),"--",_xll.BDP($R117&amp;" Equity",W$1)))</f>
        <v>#NAME?</v>
      </c>
      <c r="X117" s="122" t="e">
        <f ca="1">IF(tbl_coded[[#This Row],[ISIN]]="","",IF(OR(_xll.BDP($R117&amp;" Equity",X$1)="#N/A N/A",_xll.BDP($R117&amp;" Equity",X$1)="#N/A Invalid Security"),"--",_xll.BDP($R117&amp;" Equity",X$1)))</f>
        <v>#NAME?</v>
      </c>
      <c r="Y11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7" s="122" t="str">
        <f ca="1">IF(tbl_coded[[#This Row],[ISIN]]="","",IF(ISNUMBER(_xll.BDP(B117&amp;" Corp",Z$1)),_xll.BDP(B117&amp;" Corp",Z$1),""))</f>
        <v/>
      </c>
      <c r="AA117" s="122" t="str">
        <f ca="1">IF(tbl_coded[[#This Row],[ISIN]]="","",IF(ISNUMBER(_xll.BDP(B117&amp;" Corp",AA$1)),_xll.BDP(B117&amp;" Corp",AA$1),""))</f>
        <v/>
      </c>
      <c r="AB117" s="122" t="str">
        <f ca="1">IF(tbl_coded[[#This Row],[ISIN]]="","",IF(ISNUMBER(_xll.BDP(B117&amp;" Corp",AB$1)),_xll.BDP(B117&amp;" Corp",AB$1),""))</f>
        <v/>
      </c>
      <c r="AC117" s="122" t="str">
        <f ca="1">IF(tbl_coded[[#This Row],[ISIN]]="","",IF(ISNUMBER(_xll.BDP(B117&amp;" Corp",AC$1)),_xll.BDP(B117&amp;" Corp",AC$1),""))</f>
        <v/>
      </c>
      <c r="AD117" s="122" t="e">
        <f ca="1">IF(tbl_coded[[#This Row],[ISIN]]="","",IF((_xll.BDP(B117&amp;" Corp",AD$1))="#N/A Field Not Applicable","",_xll.BDP(B117&amp;" Corp",AD$1)))</f>
        <v>#NAME?</v>
      </c>
      <c r="AE117" s="122" t="e">
        <f ca="1">IF(tbl_coded[[#This Row],[ISIN]]="","",IF((_xll.BDP(B117&amp;" Corp",AE$1))="#N/A N/A","--",_xll.BDP(B117&amp;" Corp",AE$1)))</f>
        <v>#NAME?</v>
      </c>
      <c r="AF117" s="122" t="e">
        <f ca="1">IF(tbl_coded[[#This Row],[ISIN]]="","",IF(IFERROR(MATCH(H117,rtg_num[Moody''s],0)&gt;10,0),"HY",IF(IFERROR(MATCH(I117,rtg_num[S&amp;P],0)&gt;10,0),"HY",IF(IFERROR(MATCH(J117,rtg_num[Fitch],0)&gt;10,0),"HY",IF(H117&amp;I117&amp;J117="------","NR",IF(IFERROR(FIND("#N/A",Coded!H117),0)&amp;IFERROR(FIND("#N/A",Coded!H117),0)&amp;IFERROR(FIND("#N/A",Coded!H117),0)&lt;&gt;"000",IF(INDEX(美元债一级!$O:$O,MATCH(tbl_coded[[#This Row],[ISIN]],美元债一级!$I:$I,0))="--/--/--","NR","IG"),"IG"))))))</f>
        <v>#NAME?</v>
      </c>
      <c r="AG11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7" s="123" t="e">
        <f ca="1">IF(tbl_coded[[#This Row],[ISIN]]="","",IF(_xll.BDP($B117&amp;" Corp",AI$1)="#N/A N/A","--",_xll.BDP($B117&amp;" Corp",AI$1)))</f>
        <v>#NAME?</v>
      </c>
      <c r="AJ117" s="122" t="e">
        <f ca="1">IF(tbl_coded[[#This Row],[ISIN]]="","",IF(OR(_xll.BDP(_xll.BDP(tbl_coded[[#This Row],[ISIN]]&amp;" Corp", "ISSUER_EQUITY_TICKER")&amp;" Equity",AJ$1)="#N/A N/A"),"--",_xll.BDP(_xll.BDP(tbl_coded[[#This Row],[ISIN]]&amp;" Corp", "ISSUER_EQUITY_TICKER")&amp;" Equity",AJ$1)))</f>
        <v>#NAME?</v>
      </c>
      <c r="AK11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25" t="e">
        <f ca="1">IF(tbl_coded[[#This Row],[ISIN]]="","",IF(OR(_xll.BDP(_xll.BDP(tbl_coded[[#This Row],[ISIN]]&amp;" Corp", "ISSUER_EQUITY_TICKER")&amp;" Equity",AL$1)="#N/A N/A"),"--",_xll.BDP(_xll.BDP(tbl_coded[[#This Row],[ISIN]]&amp;" Corp", "ISSUER_EQUITY_TICKER")&amp;" Equity",AL$1)))</f>
        <v>#NAME?</v>
      </c>
      <c r="AM117" s="125" t="e">
        <f ca="1">IF(tbl_coded[[#This Row],[ISIN]]="","",IF(_xll.BDS($B117&amp;" Corp",AM$1)="#N/A Field Not Applicable","",_xll.BDS($B117&amp;" Corp",AM$1)))</f>
        <v>#NAME?</v>
      </c>
      <c r="AN117" s="125" t="e">
        <f ca="1">IF(tbl_coded[[#This Row],[ISIN]]="","",IF(_xll.BDP(tbl_coded[[#This Row],[KPW Provider BBID]]&amp;" CompanyID","NAME")="#N/A Invalid Security","",_xll.BDP(tbl_coded[[#This Row],[KPW Provider BBID]]&amp;" CompanyID","NAME")))</f>
        <v>#NAME?</v>
      </c>
      <c r="AO117" s="125" t="e">
        <f ca="1">IF(tbl_coded[[#This Row],[ISIN]]="","",IF(_xll.BDP(tbl_coded[[#This Row],[KPW Provider BBID]]&amp;" CompanyID",$AO$1)="#N/A Invalid Security","--",IF(_xll.BDP(tbl_coded[[#This Row],[KPW Provider BBID]]&amp;" CompanyID",$AO$1)="#N/A N/A","--",_xll.BDP(tbl_coded[[#This Row],[KPW Provider BBID]]&amp;" CompanyID",$AO$1))))</f>
        <v>#NAME?</v>
      </c>
      <c r="AP117" s="125" t="e">
        <f ca="1">IF(tbl_coded[[#This Row],[ISIN]]="","",IF(_xll.BDP(tbl_coded[[#This Row],[KPW Provider BBID]]&amp;" CompanyID",$AP$1)="#N/A Invalid Security","--",IF(_xll.BDP(tbl_coded[[#This Row],[KPW Provider BBID]]&amp;" CompanyID",$AP$1)="#N/A N/A","--",_xll.BDP(tbl_coded[[#This Row],[KPW Provider BBID]]&amp;" CompanyID",$AP$1))))</f>
        <v>#NAME?</v>
      </c>
      <c r="AQ117" s="125" t="e">
        <f ca="1">IF(tbl_coded[[#This Row],[ISIN]]="","",IF(_xll.BDP(tbl_coded[[#This Row],[KPW Provider BBID]]&amp;" CompanyID",$AQ$1)="#N/A Invalid Security","--",IF(_xll.BDP(tbl_coded[[#This Row],[KPW Provider BBID]]&amp;" CompanyID",$AQ$1)="#N/A N/A","--",_xll.BDP(tbl_coded[[#This Row],[KPW Provider BBID]]&amp;" CompanyID",$AQ$1))))</f>
        <v>#NAME?</v>
      </c>
      <c r="AR117" s="125" t="e">
        <f ca="1">IF(tbl_coded[[#This Row],[ISIN]]="","",tbl_coded[[#This Row],[穆迪KPW评级]]&amp;"/"&amp;tbl_coded[[#This Row],[SPKPW评级]]&amp;"/"&amp;tbl_coded[[#This Row],[FITCHKPW评级]])</f>
        <v>#NAME?</v>
      </c>
      <c r="AS117" s="125" t="e">
        <f ca="1">IF(tbl_coded[[#This Row],[ISIN]]="","",IF(OR(_xll.BDP($B117&amp;" Corp",AS$1)="#N/A N/A"),"--",_xll.BDP($B117&amp;" Corp",AS$1)))</f>
        <v>#NAME?</v>
      </c>
      <c r="AT117" s="125" t="e">
        <f ca="1">IF(tbl_coded[[#This Row],[ISIN]]="","",IF(_xll.BDS($B117&amp;" Corp",AT$1)="#N/A Field Not Applicable","",_xll.BDS($B117&amp;" Corp",AT$1)))</f>
        <v>#NAME?</v>
      </c>
      <c r="AU117" s="125" t="e">
        <f ca="1">IF(tbl_coded[[#This Row],[SBLC Provider BBID]]="","",_xll.BDP(tbl_coded[[#This Row],[SBLC Provider BBID]]&amp;" CompanyID","NAME"))</f>
        <v>#NAME?</v>
      </c>
      <c r="AV117" s="125" t="e">
        <f ca="1">IF(tbl_coded[[#This Row],[ISIN]]="","",IF(OR(_xll.BDP($B117&amp;" Corp",AV$1)="#N/A N/A"),"--",TEXT(_xll.BDP($B117&amp;" Corp",AV$1),"yyyy/mm/dd")))</f>
        <v>#NAME?</v>
      </c>
      <c r="AW117" s="125" t="e">
        <f ca="1">IF(tbl_coded[[#This Row],[ISIN]]="","",IF(OR(_xll.BDP($B117&amp;" Corp",AW$1)="#N/A N/A"),"--",TEXT(_xll.BDP($B117&amp;" Corp",AW$1),"yyyy/mm/dd")))</f>
        <v>#NAME?</v>
      </c>
      <c r="AX117" s="125" t="e">
        <f ca="1">IF(tbl_coded[[#This Row],[ISIN]]="","",IF(OR(_xll.BDP($B117&amp;" Corp",AX$1)="#N/A N/A"),"--",TEXT(_xll.BDP($B117&amp;" Corp",AX$1),"yyyy/mm/dd")))</f>
        <v>#NAME?</v>
      </c>
      <c r="AY117" s="125" t="e">
        <f ca="1">IF(tbl_coded[[#This Row],[ISIN]]="","",IF(OR(_xll.BDP($B117&amp;" Corp",AY$1)="#N/A Field Not Applicable"),"--",TEXT(_xll.BDP($B117&amp;" Corp",AY$1),"yyyy/mm/dd")))</f>
        <v>#NAME?</v>
      </c>
      <c r="AZ117" s="125" t="e">
        <f ca="1">IF(tbl_coded[[#This Row],[ISIN]]="","",IF(OR(_xll.BDP($B117&amp;" Corp",AZ$1)="#N/A N/A"),"--",_xll.BDP($B117&amp;" Corp",AZ$1)))</f>
        <v>#NAME?</v>
      </c>
      <c r="BA117" s="125" t="e">
        <f ca="1">IF(tbl_coded[[#This Row],[ISIN]]="","",IF(OR(_xll.BDP($B117&amp;" Corp",BA$1)="#N/A N/A"),"--",_xll.BDP($B117&amp;" Corp",BA$1)))</f>
        <v>#NAME?</v>
      </c>
      <c r="BB117" s="125" t="e">
        <f ca="1">IF(tbl_coded[[#This Row],[ISIN]]="","",IF(OR(_xll.BDP($B117&amp;" Corp",BB$1)="#N/A N/A"),"--",_xll.BDP($B117&amp;" Corp",BB$1)))</f>
        <v>#NAME?</v>
      </c>
      <c r="BC117" s="125" t="e">
        <f ca="1">IF(tbl_coded[[#This Row],[ISIN]]="","",IF(OR(_xll.BDP($B117&amp;" Corp",BC$1)="#N/A Field Not Applicable"),"--",_xll.BDP($B117&amp;" Corp",BC$1)))</f>
        <v>#NAME?</v>
      </c>
      <c r="BD117" s="125" t="e">
        <f ca="1">IF(tbl_coded[[#This Row],[ISIN]]="","",IF(OR(_xll.BDP($B117&amp;" Corp",BD$1)="#N/A Field Not Applicable"),"--",_xll.BDP($B117&amp;" Corp",BD$1)))</f>
        <v>#NAME?</v>
      </c>
      <c r="BE117" s="125" t="e">
        <f ca="1">IF(tbl_coded[[#This Row],[ISIN]]="","",IF(OR(_xll.BDP($B117&amp;" Corp",BE$1)="#N/A Field Not Applicable"),"--",_xll.BDP($B117&amp;" Corp",BE$1)))</f>
        <v>#NAME?</v>
      </c>
      <c r="BF117" s="125" t="e">
        <f ca="1">IF(tbl_coded[[#This Row],[ISIN]]="","",IF(OR(_xll.BDP($B117&amp;" Corp",BF$1)="#N/A Field Not Applicable"),"--",_xll.BDP($B117&amp;" Corp",BF$1)))</f>
        <v>#NAME?</v>
      </c>
      <c r="BG117" s="125" t="e">
        <f ca="1">IF(tbl_coded[[#This Row],[ISIN]]="","",IF(OR(_xll.BDP($B117&amp;" Corp",BG$1)="#N/A Field Not Applicable"),"--",IF(_xll.BDP($B117&amp;" Corp",BG$1)="#N/A N/A","N",_xll.BDP($B117&amp;" Corp",BG$1))))</f>
        <v>#NAME?</v>
      </c>
      <c r="BH117" s="125" t="e">
        <f ca="1">IF(tbl_coded[[#This Row],[ISIN]]="","",IF(OR(_xll.BDP($B117&amp;" Corp",BH$1)="#N/A N/A"),"",_xll.BDP($B117&amp;" Corp",BH$1)))</f>
        <v>#NAME?</v>
      </c>
      <c r="BI117" s="125" t="e">
        <f ca="1">IF(tbl_coded[[#This Row],[ISIN]]="","",IF(OR(tbl_coded[[#This Row],[Parent company tiker]]=""),"",IF(_xll.BDP(tbl_coded[[#This Row],[Parent company tiker]]&amp;" Equity",BI$1)="#N/A N/A","--",_xll.BDP(tbl_coded[[#This Row],[Parent company tiker]]&amp;" Equity",BI$1))))</f>
        <v>#NAME?</v>
      </c>
      <c r="BJ117" s="125" t="e">
        <f ca="1">IF(tbl_coded[[#This Row],[ISIN]]="","",IF(OR(tbl_coded[[#This Row],[Parent company tiker]]=""),"",IF(_xll.BDP(tbl_coded[[#This Row],[Parent company tiker]]&amp;" Equity",BJ$1)="#N/A N/A","--",_xll.BDP(tbl_coded[[#This Row],[Parent company tiker]]&amp;" Equity",BJ$1))))</f>
        <v>#NAME?</v>
      </c>
      <c r="BK117" s="125" t="e">
        <f ca="1">IF(tbl_coded[[#This Row],[ISIN]]="","",IF(OR(tbl_coded[[#This Row],[Parent company tiker]]=""),"",IF(_xll.BDP(tbl_coded[[#This Row],[Parent company tiker]]&amp;" Equity",BK$1)="#N/A N/A","--",_xll.BDP(tbl_coded[[#This Row],[Parent company tiker]]&amp;" Equity",BK$1))))</f>
        <v>#NAME?</v>
      </c>
      <c r="BL117" s="125" t="e">
        <f ca="1">IF(tbl_coded[[#This Row],[ISIN]]="","",IF(OR(tbl_coded[[#This Row],[Parent company tiker]]=""),"",IF(_xll.BDP(tbl_coded[[#This Row],[Parent company tiker]]&amp;" Equity",BL$1)="#N/A N/A","--",_xll.BDP(tbl_coded[[#This Row],[Parent company tiker]]&amp;" Equity",BL$1))))</f>
        <v>#NAME?</v>
      </c>
      <c r="BM11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7" s="125" t="e">
        <f ca="1">IF(tbl_coded[[#This Row],[Column9]]&lt;&gt;"--",tbl_coded[[#This Row],[G''tor rating]],IF(tbl_coded[[#This Row],[KPW Name]]&lt;&gt;"",tbl_coded[[#This Row],[KPW Rating]],IF(tbl_coded[[#This Row],[Parent company tiker]]&lt;&gt;"",tbl_coded[[#This Row],[parent评级]],tbl_coded[[#This Row],[Issuer rating]])))</f>
        <v>#NAME?</v>
      </c>
      <c r="BO117" s="159" t="str">
        <f ca="1">IFERROR(IF(tbl_coded[[#This Row],[GREEN]]="Y","GREEN",IF(tbl_coded[[#This Row],[SUSTAINABLE]]="Y","SUSTAINABLE",IF(tbl_coded[[#This Row],[SOCIAL]]="Y","SOCIAL",IF(tbl_coded[[#This Row],[Sustainable linked]]="Y","SUSTAINABLE LINKED"," ")))),"")</f>
        <v/>
      </c>
    </row>
    <row r="118" spans="1:67" ht="15" customHeight="1">
      <c r="A118" s="119">
        <v>116</v>
      </c>
      <c r="B118" s="120" t="str">
        <f>IF(美元债一级!$C$4:$C$1048576&lt;&gt;"",美元债一级!C119,"")</f>
        <v>HK0000936879</v>
      </c>
      <c r="C118" s="124" t="e">
        <f ca="1">IF(tbl_coded[[#This Row],[ISIN]]="","",IF(tbl_coded[[#This Row],[Index]]&gt;$A$1,"",IF(_xll.BDP($B118&amp;" Corp",C$1)="#N/A N/A","",_xll.BDP($B118&amp;" Corp",C$1))))</f>
        <v>#NAME?</v>
      </c>
      <c r="D118" s="124" t="e">
        <f ca="1">IF(tbl_coded[[#This Row],[ISIN]]="","",IF(_xll.BDP($B118&amp;" Corp",D$1)="#N/A N/A","",_xll.BDP($B118&amp;" Corp",D$1)))</f>
        <v>#NAME?</v>
      </c>
      <c r="E118" s="124" t="e">
        <f ca="1">IF(tbl_coded[[#This Row],[ISIN]]="","",IF(_xll.BDP($B118&amp;" Corp",E$1)="#N/A N/A","--",_xll.BDP($B118&amp;" Corp",E$1)))</f>
        <v>#NAME?</v>
      </c>
      <c r="F118" s="124" t="e">
        <f ca="1">IF(tbl_coded[[#This Row],[ISIN]]="","",IF(_xll.BDS($B118&amp;" Corp",F$1)="#N/A Field Not Applicable","",_xll.BDS($B118&amp;" Corp",F$1)))</f>
        <v>#NAME?</v>
      </c>
      <c r="G118" s="124" t="e">
        <f ca="1">IF(tbl_coded[[#This Row],[ISIN]]="","",IF(_xll.BDP($F118&amp;" CompanyID",G$1)="#N/A Invalid Security","",_xll.BDP($F118&amp;" CompanyID",G$1)))</f>
        <v>#NAME?</v>
      </c>
      <c r="H118" s="124" t="e">
        <f ca="1">IF(tbl_coded[[#This Row],[ISIN]]="","",IF(_xll.BDP($B118&amp;" Corp",H$1)="#N/A N/A","--",_xll.BDP($B118&amp;" Corp",H$1)))</f>
        <v>#NAME?</v>
      </c>
      <c r="I118" s="124" t="e">
        <f ca="1">IF(tbl_coded[[#This Row],[ISIN]]="","",IF(_xll.BDP($B118&amp;" Corp",I$1)="#N/A N/A","--",_xll.BDP($B118&amp;" Corp",I$1)))</f>
        <v>#NAME?</v>
      </c>
      <c r="J118" s="124" t="e">
        <f ca="1">IF(tbl_coded[[#This Row],[ISIN]]="","",IF(_xll.BDP($B118&amp;" Corp",J$1)="#N/A N/A","--",_xll.BDP($B118&amp;" Corp",J$1)))</f>
        <v>#NAME?</v>
      </c>
      <c r="K118" s="124" t="e">
        <f ca="1">IF(tbl_coded[[#This Row],[ISIN]]="","",IF(_xll.BDP($B118&amp;" Corp",K$1)="#N/A N/A","--",_xll.BDP($B118&amp;" Corp",K$1)))</f>
        <v>#NAME?</v>
      </c>
      <c r="L118" s="124" t="e">
        <f ca="1">IF(tbl_coded[[#This Row],[ISIN]]="","",IF(_xll.BDP($B118&amp;" Corp",L$1)="#N/A N/A","--",_xll.BDP($B118&amp;" Corp",L$1)))</f>
        <v>#NAME?</v>
      </c>
      <c r="M118" s="124" t="e">
        <f ca="1">IF(tbl_coded[[#This Row],[ISIN]]="","",IF(_xll.BDP($B118&amp;" Corp",M$1)="#N/A N/A","--",_xll.BDP($B118&amp;" Corp",M$1)))</f>
        <v>#NAME?</v>
      </c>
      <c r="N118" s="124" t="e">
        <f ca="1">IF(tbl_coded[[#This Row],[ISIN]]="","",IF(_xll.BDP($B118&amp;" Corp",N$1)="#N/A N/A","--",_xll.BDP($B118&amp;" Corp",N$1)))</f>
        <v>#NAME?</v>
      </c>
      <c r="O118" s="124" t="e">
        <f ca="1">IF(tbl_coded[[#This Row],[ISIN]]="","",IF(_xll.BDP($B118&amp;" Corp",O$1)="#N/A N/A","--",_xll.BDP($B118&amp;" Corp",O$1)))</f>
        <v>#NAME?</v>
      </c>
      <c r="P118" s="124" t="e">
        <f ca="1">IF(tbl_coded[[#This Row],[ISIN]]="","",IF(_xll.BDP($B118&amp;" Corp",P$1)="#N/A N/A","--",_xll.BDP($B118&amp;" Corp",P$1)))</f>
        <v>#NAME?</v>
      </c>
      <c r="Q11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8" s="124" t="e">
        <f ca="1">IF(tbl_coded[[#This Row],[ISIN]]="","",IF(OR(_xll.BDP($B118&amp;" Corp",R$1)="#N/A N/A",_xll.BDP($B118&amp;" Corp",R$1)="#N/A Invalid Security",_xll.BDP($B118&amp;" Corp",R$1)="#N/A Field Not Applicable"),"--",_xll.BDP($B118&amp;" Corp",R$1)))</f>
        <v>#NAME?</v>
      </c>
      <c r="S118" s="124" t="e">
        <f ca="1">IF(tbl_coded[[#This Row],[ISIN]]="","",IF(OR(_xll.BDP($R118&amp;" Equity",S$1)="#N/A N/A",_xll.BDP($R118&amp;" Equity",S$1)="#N/A Invalid Security"),"--",_xll.BDP($R118&amp;" Equity",S$1)))</f>
        <v>#NAME?</v>
      </c>
      <c r="T118" s="124" t="e">
        <f ca="1">IF(tbl_coded[[#This Row],[ISIN]]="","",IF(OR(_xll.BDP($R118&amp;" Equity",T$1)="#N/A N/A",_xll.BDP($R118&amp;" Equity",T$1)="#N/A Invalid Security"),"--",_xll.BDP($R118&amp;" Equity",T$1)))</f>
        <v>#NAME?</v>
      </c>
      <c r="U118" s="124" t="e">
        <f ca="1">IF(tbl_coded[[#This Row],[ISIN]]="","",IF(OR(_xll.BDP($R118&amp;" Equity",U$1)="#N/A N/A",_xll.BDP($R118&amp;" Equity",U$1)="#N/A Invalid Security"),"--",_xll.BDP($R118&amp;" Equity",U$1)))</f>
        <v>#NAME?</v>
      </c>
      <c r="V118" s="124" t="e">
        <f ca="1">IF(tbl_coded[[#This Row],[ISIN]]="","",IF(OR(_xll.BDP($R118&amp;" Equity",V$1)="#N/A N/A",_xll.BDP($R118&amp;" Equity",V$1)="#N/A Invalid Security"),"--",_xll.BDP($R118&amp;" Equity",V$1)))</f>
        <v>#NAME?</v>
      </c>
      <c r="W118" s="124" t="e">
        <f ca="1">IF(tbl_coded[[#This Row],[ISIN]]="","",IF(OR(_xll.BDP($R118&amp;" Equity",W$1)="#N/A N/A",_xll.BDP($R118&amp;" Equity",W$1)="#N/A Invalid Security"),"--",_xll.BDP($R118&amp;" Equity",W$1)))</f>
        <v>#NAME?</v>
      </c>
      <c r="X118" s="124" t="e">
        <f ca="1">IF(tbl_coded[[#This Row],[ISIN]]="","",IF(OR(_xll.BDP($R118&amp;" Equity",X$1)="#N/A N/A",_xll.BDP($R118&amp;" Equity",X$1)="#N/A Invalid Security"),"--",_xll.BDP($R118&amp;" Equity",X$1)))</f>
        <v>#NAME?</v>
      </c>
      <c r="Y11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8" s="124" t="str">
        <f ca="1">IF(tbl_coded[[#This Row],[ISIN]]="","",IF(ISNUMBER(_xll.BDP(B118&amp;" Corp",Z$1)),_xll.BDP(B118&amp;" Corp",Z$1),""))</f>
        <v/>
      </c>
      <c r="AA118" s="124" t="str">
        <f ca="1">IF(tbl_coded[[#This Row],[ISIN]]="","",IF(ISNUMBER(_xll.BDP(B118&amp;" Corp",AA$1)),_xll.BDP(B118&amp;" Corp",AA$1),""))</f>
        <v/>
      </c>
      <c r="AB118" s="124" t="str">
        <f ca="1">IF(tbl_coded[[#This Row],[ISIN]]="","",IF(ISNUMBER(_xll.BDP(B118&amp;" Corp",AB$1)),_xll.BDP(B118&amp;" Corp",AB$1),""))</f>
        <v/>
      </c>
      <c r="AC118" s="124" t="str">
        <f ca="1">IF(tbl_coded[[#This Row],[ISIN]]="","",IF(ISNUMBER(_xll.BDP(B118&amp;" Corp",AC$1)),_xll.BDP(B118&amp;" Corp",AC$1),""))</f>
        <v/>
      </c>
      <c r="AD118" s="124" t="e">
        <f ca="1">IF(tbl_coded[[#This Row],[ISIN]]="","",IF((_xll.BDP(B118&amp;" Corp",AD$1))="#N/A Field Not Applicable","",_xll.BDP(B118&amp;" Corp",AD$1)))</f>
        <v>#NAME?</v>
      </c>
      <c r="AE118" s="124" t="e">
        <f ca="1">IF(tbl_coded[[#This Row],[ISIN]]="","",IF((_xll.BDP(B118&amp;" Corp",AE$1))="#N/A N/A","--",_xll.BDP(B118&amp;" Corp",AE$1)))</f>
        <v>#NAME?</v>
      </c>
      <c r="AF118" s="124" t="e">
        <f ca="1">IF(tbl_coded[[#This Row],[ISIN]]="","",IF(IFERROR(MATCH(H118,rtg_num[Moody''s],0)&gt;10,0),"HY",IF(IFERROR(MATCH(I118,rtg_num[S&amp;P],0)&gt;10,0),"HY",IF(IFERROR(MATCH(J118,rtg_num[Fitch],0)&gt;10,0),"HY",IF(H118&amp;I118&amp;J118="------","NR",IF(IFERROR(FIND("#N/A",Coded!H118),0)&amp;IFERROR(FIND("#N/A",Coded!H118),0)&amp;IFERROR(FIND("#N/A",Coded!H118),0)&lt;&gt;"000",IF(INDEX(美元债一级!$O:$O,MATCH(tbl_coded[[#This Row],[ISIN]],美元债一级!$I:$I,0))="--/--/--","NR","IG"),"IG"))))))</f>
        <v>#NAME?</v>
      </c>
      <c r="AG11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8" s="125" t="e">
        <f ca="1">IF(tbl_coded[[#This Row],[ISIN]]="","",IF(_xll.BDP($B118&amp;" Corp",AI$1)="#N/A N/A","--",_xll.BDP($B118&amp;" Corp",AI$1)))</f>
        <v>#NAME?</v>
      </c>
      <c r="AJ118" s="122" t="e">
        <f ca="1">IF(tbl_coded[[#This Row],[ISIN]]="","",IF(OR(_xll.BDP(_xll.BDP(tbl_coded[[#This Row],[ISIN]]&amp;" Corp", "ISSUER_EQUITY_TICKER")&amp;" Equity",AJ$1)="#N/A N/A"),"--",_xll.BDP(_xll.BDP(tbl_coded[[#This Row],[ISIN]]&amp;" Corp", "ISSUER_EQUITY_TICKER")&amp;" Equity",AJ$1)))</f>
        <v>#NAME?</v>
      </c>
      <c r="AK11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24" t="e">
        <f ca="1">IF(tbl_coded[[#This Row],[ISIN]]="","",IF(OR(_xll.BDP(_xll.BDP(tbl_coded[[#This Row],[ISIN]]&amp;" Corp", "ISSUER_EQUITY_TICKER")&amp;" Equity",AL$1)="#N/A N/A"),"--",_xll.BDP(_xll.BDP(tbl_coded[[#This Row],[ISIN]]&amp;" Corp", "ISSUER_EQUITY_TICKER")&amp;" Equity",AL$1)))</f>
        <v>#NAME?</v>
      </c>
      <c r="AM118" s="124" t="e">
        <f ca="1">IF(tbl_coded[[#This Row],[ISIN]]="","",IF(_xll.BDS($B118&amp;" Corp",AM$1)="#N/A Field Not Applicable","",_xll.BDS($B118&amp;" Corp",AM$1)))</f>
        <v>#NAME?</v>
      </c>
      <c r="AN118" s="124" t="e">
        <f ca="1">IF(tbl_coded[[#This Row],[ISIN]]="","",IF(_xll.BDP(tbl_coded[[#This Row],[KPW Provider BBID]]&amp;" CompanyID","NAME")="#N/A Invalid Security","",_xll.BDP(tbl_coded[[#This Row],[KPW Provider BBID]]&amp;" CompanyID","NAME")))</f>
        <v>#NAME?</v>
      </c>
      <c r="AO118" s="124" t="e">
        <f ca="1">IF(tbl_coded[[#This Row],[ISIN]]="","",IF(_xll.BDP(tbl_coded[[#This Row],[KPW Provider BBID]]&amp;" CompanyID",$AO$1)="#N/A Invalid Security","--",IF(_xll.BDP(tbl_coded[[#This Row],[KPW Provider BBID]]&amp;" CompanyID",$AO$1)="#N/A N/A","--",_xll.BDP(tbl_coded[[#This Row],[KPW Provider BBID]]&amp;" CompanyID",$AO$1))))</f>
        <v>#NAME?</v>
      </c>
      <c r="AP118" s="124" t="e">
        <f ca="1">IF(tbl_coded[[#This Row],[ISIN]]="","",IF(_xll.BDP(tbl_coded[[#This Row],[KPW Provider BBID]]&amp;" CompanyID",$AP$1)="#N/A Invalid Security","--",IF(_xll.BDP(tbl_coded[[#This Row],[KPW Provider BBID]]&amp;" CompanyID",$AP$1)="#N/A N/A","--",_xll.BDP(tbl_coded[[#This Row],[KPW Provider BBID]]&amp;" CompanyID",$AP$1))))</f>
        <v>#NAME?</v>
      </c>
      <c r="AQ118" s="124" t="e">
        <f ca="1">IF(tbl_coded[[#This Row],[ISIN]]="","",IF(_xll.BDP(tbl_coded[[#This Row],[KPW Provider BBID]]&amp;" CompanyID",$AQ$1)="#N/A Invalid Security","--",IF(_xll.BDP(tbl_coded[[#This Row],[KPW Provider BBID]]&amp;" CompanyID",$AQ$1)="#N/A N/A","--",_xll.BDP(tbl_coded[[#This Row],[KPW Provider BBID]]&amp;" CompanyID",$AQ$1))))</f>
        <v>#NAME?</v>
      </c>
      <c r="AR118" s="124" t="e">
        <f ca="1">IF(tbl_coded[[#This Row],[ISIN]]="","",tbl_coded[[#This Row],[穆迪KPW评级]]&amp;"/"&amp;tbl_coded[[#This Row],[SPKPW评级]]&amp;"/"&amp;tbl_coded[[#This Row],[FITCHKPW评级]])</f>
        <v>#NAME?</v>
      </c>
      <c r="AS118" s="124" t="e">
        <f ca="1">IF(tbl_coded[[#This Row],[ISIN]]="","",IF(OR(_xll.BDP($B118&amp;" Corp",AS$1)="#N/A N/A"),"--",_xll.BDP($B118&amp;" Corp",AS$1)))</f>
        <v>#NAME?</v>
      </c>
      <c r="AT118" s="124" t="e">
        <f ca="1">IF(tbl_coded[[#This Row],[ISIN]]="","",IF(_xll.BDS($B118&amp;" Corp",AT$1)="#N/A Field Not Applicable","",_xll.BDS($B118&amp;" Corp",AT$1)))</f>
        <v>#NAME?</v>
      </c>
      <c r="AU118" s="124" t="e">
        <f ca="1">IF(tbl_coded[[#This Row],[SBLC Provider BBID]]="","",_xll.BDP(tbl_coded[[#This Row],[SBLC Provider BBID]]&amp;" CompanyID","NAME"))</f>
        <v>#NAME?</v>
      </c>
      <c r="AV118" s="124" t="e">
        <f ca="1">IF(tbl_coded[[#This Row],[ISIN]]="","",IF(OR(_xll.BDP($B118&amp;" Corp",AV$1)="#N/A N/A"),"--",TEXT(_xll.BDP($B118&amp;" Corp",AV$1),"yyyy/mm/dd")))</f>
        <v>#NAME?</v>
      </c>
      <c r="AW118" s="124" t="e">
        <f ca="1">IF(tbl_coded[[#This Row],[ISIN]]="","",IF(OR(_xll.BDP($B118&amp;" Corp",AW$1)="#N/A N/A"),"--",TEXT(_xll.BDP($B118&amp;" Corp",AW$1),"yyyy/mm/dd")))</f>
        <v>#NAME?</v>
      </c>
      <c r="AX118" s="124" t="e">
        <f ca="1">IF(tbl_coded[[#This Row],[ISIN]]="","",IF(OR(_xll.BDP($B118&amp;" Corp",AX$1)="#N/A N/A"),"--",TEXT(_xll.BDP($B118&amp;" Corp",AX$1),"yyyy/mm/dd")))</f>
        <v>#NAME?</v>
      </c>
      <c r="AY118" s="124" t="e">
        <f ca="1">IF(tbl_coded[[#This Row],[ISIN]]="","",IF(OR(_xll.BDP($B118&amp;" Corp",AY$1)="#N/A Field Not Applicable"),"--",TEXT(_xll.BDP($B118&amp;" Corp",AY$1),"yyyy/mm/dd")))</f>
        <v>#NAME?</v>
      </c>
      <c r="AZ118" s="124" t="e">
        <f ca="1">IF(tbl_coded[[#This Row],[ISIN]]="","",IF(OR(_xll.BDP($B118&amp;" Corp",AZ$1)="#N/A N/A"),"--",_xll.BDP($B118&amp;" Corp",AZ$1)))</f>
        <v>#NAME?</v>
      </c>
      <c r="BA118" s="124" t="e">
        <f ca="1">IF(tbl_coded[[#This Row],[ISIN]]="","",IF(OR(_xll.BDP($B118&amp;" Corp",BA$1)="#N/A N/A"),"--",_xll.BDP($B118&amp;" Corp",BA$1)))</f>
        <v>#NAME?</v>
      </c>
      <c r="BB118" s="124" t="e">
        <f ca="1">IF(tbl_coded[[#This Row],[ISIN]]="","",IF(OR(_xll.BDP($B118&amp;" Corp",BB$1)="#N/A N/A"),"--",_xll.BDP($B118&amp;" Corp",BB$1)))</f>
        <v>#NAME?</v>
      </c>
      <c r="BC118" s="124" t="e">
        <f ca="1">IF(tbl_coded[[#This Row],[ISIN]]="","",IF(OR(_xll.BDP($B118&amp;" Corp",BC$1)="#N/A Field Not Applicable"),"--",_xll.BDP($B118&amp;" Corp",BC$1)))</f>
        <v>#NAME?</v>
      </c>
      <c r="BD118" s="124" t="e">
        <f ca="1">IF(tbl_coded[[#This Row],[ISIN]]="","",IF(OR(_xll.BDP($B118&amp;" Corp",BD$1)="#N/A Field Not Applicable"),"--",_xll.BDP($B118&amp;" Corp",BD$1)))</f>
        <v>#NAME?</v>
      </c>
      <c r="BE118" s="124" t="e">
        <f ca="1">IF(tbl_coded[[#This Row],[ISIN]]="","",IF(OR(_xll.BDP($B118&amp;" Corp",BE$1)="#N/A Field Not Applicable"),"--",_xll.BDP($B118&amp;" Corp",BE$1)))</f>
        <v>#NAME?</v>
      </c>
      <c r="BF118" s="124" t="e">
        <f ca="1">IF(tbl_coded[[#This Row],[ISIN]]="","",IF(OR(_xll.BDP($B118&amp;" Corp",BF$1)="#N/A Field Not Applicable"),"--",_xll.BDP($B118&amp;" Corp",BF$1)))</f>
        <v>#NAME?</v>
      </c>
      <c r="BG118" s="124" t="e">
        <f ca="1">IF(tbl_coded[[#This Row],[ISIN]]="","",IF(OR(_xll.BDP($B118&amp;" Corp",BG$1)="#N/A Field Not Applicable"),"--",IF(_xll.BDP($B118&amp;" Corp",BG$1)="#N/A N/A","N",_xll.BDP($B118&amp;" Corp",BG$1))))</f>
        <v>#NAME?</v>
      </c>
      <c r="BH118" s="124" t="e">
        <f ca="1">IF(tbl_coded[[#This Row],[ISIN]]="","",IF(OR(_xll.BDP($B118&amp;" Corp",BH$1)="#N/A N/A"),"",_xll.BDP($B118&amp;" Corp",BH$1)))</f>
        <v>#NAME?</v>
      </c>
      <c r="BI118" s="124" t="e">
        <f ca="1">IF(tbl_coded[[#This Row],[ISIN]]="","",IF(OR(tbl_coded[[#This Row],[Parent company tiker]]=""),"",IF(_xll.BDP(tbl_coded[[#This Row],[Parent company tiker]]&amp;" Equity",BI$1)="#N/A N/A","--",_xll.BDP(tbl_coded[[#This Row],[Parent company tiker]]&amp;" Equity",BI$1))))</f>
        <v>#NAME?</v>
      </c>
      <c r="BJ118" s="124" t="e">
        <f ca="1">IF(tbl_coded[[#This Row],[ISIN]]="","",IF(OR(tbl_coded[[#This Row],[Parent company tiker]]=""),"",IF(_xll.BDP(tbl_coded[[#This Row],[Parent company tiker]]&amp;" Equity",BJ$1)="#N/A N/A","--",_xll.BDP(tbl_coded[[#This Row],[Parent company tiker]]&amp;" Equity",BJ$1))))</f>
        <v>#NAME?</v>
      </c>
      <c r="BK118" s="124" t="e">
        <f ca="1">IF(tbl_coded[[#This Row],[ISIN]]="","",IF(OR(tbl_coded[[#This Row],[Parent company tiker]]=""),"",IF(_xll.BDP(tbl_coded[[#This Row],[Parent company tiker]]&amp;" Equity",BK$1)="#N/A N/A","--",_xll.BDP(tbl_coded[[#This Row],[Parent company tiker]]&amp;" Equity",BK$1))))</f>
        <v>#NAME?</v>
      </c>
      <c r="BL118" s="124" t="e">
        <f ca="1">IF(tbl_coded[[#This Row],[ISIN]]="","",IF(OR(tbl_coded[[#This Row],[Parent company tiker]]=""),"",IF(_xll.BDP(tbl_coded[[#This Row],[Parent company tiker]]&amp;" Equity",BL$1)="#N/A N/A","--",_xll.BDP(tbl_coded[[#This Row],[Parent company tiker]]&amp;" Equity",BL$1))))</f>
        <v>#NAME?</v>
      </c>
      <c r="BM11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8" s="124" t="e">
        <f ca="1">IF(tbl_coded[[#This Row],[Column9]]&lt;&gt;"--",tbl_coded[[#This Row],[G''tor rating]],IF(tbl_coded[[#This Row],[KPW Name]]&lt;&gt;"",tbl_coded[[#This Row],[KPW Rating]],IF(tbl_coded[[#This Row],[Parent company tiker]]&lt;&gt;"",tbl_coded[[#This Row],[parent评级]],tbl_coded[[#This Row],[Issuer rating]])))</f>
        <v>#NAME?</v>
      </c>
      <c r="BO118" s="159" t="str">
        <f ca="1">IFERROR(IF(tbl_coded[[#This Row],[GREEN]]="Y","GREEN",IF(tbl_coded[[#This Row],[SUSTAINABLE]]="Y","SUSTAINABLE",IF(tbl_coded[[#This Row],[SOCIAL]]="Y","SOCIAL",IF(tbl_coded[[#This Row],[Sustainable linked]]="Y","SUSTAINABLE LINKED"," ")))),"")</f>
        <v/>
      </c>
    </row>
    <row r="119" spans="1:67" ht="15" customHeight="1">
      <c r="A119" s="119">
        <v>117</v>
      </c>
      <c r="B119" s="120" t="str">
        <f>IF(美元债一级!$C$4:$C$1048576&lt;&gt;"",美元债一级!C120,"")</f>
        <v>XS2620552484</v>
      </c>
      <c r="C119" s="124" t="e">
        <f ca="1">IF(tbl_coded[[#This Row],[ISIN]]="","",IF(tbl_coded[[#This Row],[Index]]&gt;$A$1,"",IF(_xll.BDP($B119&amp;" Corp",C$1)="#N/A N/A","",_xll.BDP($B119&amp;" Corp",C$1))))</f>
        <v>#NAME?</v>
      </c>
      <c r="D119" s="124" t="e">
        <f ca="1">IF(tbl_coded[[#This Row],[ISIN]]="","",IF(_xll.BDP($B119&amp;" Corp",D$1)="#N/A N/A","",_xll.BDP($B119&amp;" Corp",D$1)))</f>
        <v>#NAME?</v>
      </c>
      <c r="E119" s="124" t="e">
        <f ca="1">IF(tbl_coded[[#This Row],[ISIN]]="","",IF(_xll.BDP($B119&amp;" Corp",E$1)="#N/A N/A","--",_xll.BDP($B119&amp;" Corp",E$1)))</f>
        <v>#NAME?</v>
      </c>
      <c r="F119" s="124" t="e">
        <f ca="1">IF(tbl_coded[[#This Row],[ISIN]]="","",IF(_xll.BDS($B119&amp;" Corp",F$1)="#N/A Field Not Applicable","",_xll.BDS($B119&amp;" Corp",F$1)))</f>
        <v>#NAME?</v>
      </c>
      <c r="G119" s="124" t="e">
        <f ca="1">IF(tbl_coded[[#This Row],[ISIN]]="","",IF(_xll.BDP($F119&amp;" CompanyID",G$1)="#N/A Invalid Security","",_xll.BDP($F119&amp;" CompanyID",G$1)))</f>
        <v>#NAME?</v>
      </c>
      <c r="H119" s="124" t="e">
        <f ca="1">IF(tbl_coded[[#This Row],[ISIN]]="","",IF(_xll.BDP($B119&amp;" Corp",H$1)="#N/A N/A","--",_xll.BDP($B119&amp;" Corp",H$1)))</f>
        <v>#NAME?</v>
      </c>
      <c r="I119" s="124" t="e">
        <f ca="1">IF(tbl_coded[[#This Row],[ISIN]]="","",IF(_xll.BDP($B119&amp;" Corp",I$1)="#N/A N/A","--",_xll.BDP($B119&amp;" Corp",I$1)))</f>
        <v>#NAME?</v>
      </c>
      <c r="J119" s="124" t="e">
        <f ca="1">IF(tbl_coded[[#This Row],[ISIN]]="","",IF(_xll.BDP($B119&amp;" Corp",J$1)="#N/A N/A","--",_xll.BDP($B119&amp;" Corp",J$1)))</f>
        <v>#NAME?</v>
      </c>
      <c r="K119" s="124" t="e">
        <f ca="1">IF(tbl_coded[[#This Row],[ISIN]]="","",IF(_xll.BDP($B119&amp;" Corp",K$1)="#N/A N/A","--",_xll.BDP($B119&amp;" Corp",K$1)))</f>
        <v>#NAME?</v>
      </c>
      <c r="L119" s="124" t="e">
        <f ca="1">IF(tbl_coded[[#This Row],[ISIN]]="","",IF(_xll.BDP($B119&amp;" Corp",L$1)="#N/A N/A","--",_xll.BDP($B119&amp;" Corp",L$1)))</f>
        <v>#NAME?</v>
      </c>
      <c r="M119" s="124" t="e">
        <f ca="1">IF(tbl_coded[[#This Row],[ISIN]]="","",IF(_xll.BDP($B119&amp;" Corp",M$1)="#N/A N/A","--",_xll.BDP($B119&amp;" Corp",M$1)))</f>
        <v>#NAME?</v>
      </c>
      <c r="N119" s="124" t="e">
        <f ca="1">IF(tbl_coded[[#This Row],[ISIN]]="","",IF(_xll.BDP($B119&amp;" Corp",N$1)="#N/A N/A","--",_xll.BDP($B119&amp;" Corp",N$1)))</f>
        <v>#NAME?</v>
      </c>
      <c r="O119" s="124" t="e">
        <f ca="1">IF(tbl_coded[[#This Row],[ISIN]]="","",IF(_xll.BDP($B119&amp;" Corp",O$1)="#N/A N/A","--",_xll.BDP($B119&amp;" Corp",O$1)))</f>
        <v>#NAME?</v>
      </c>
      <c r="P119" s="124" t="e">
        <f ca="1">IF(tbl_coded[[#This Row],[ISIN]]="","",IF(_xll.BDP($B119&amp;" Corp",P$1)="#N/A N/A","--",_xll.BDP($B119&amp;" Corp",P$1)))</f>
        <v>#NAME?</v>
      </c>
      <c r="Q11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9" s="124" t="e">
        <f ca="1">IF(tbl_coded[[#This Row],[ISIN]]="","",IF(OR(_xll.BDP($B119&amp;" Corp",R$1)="#N/A N/A",_xll.BDP($B119&amp;" Corp",R$1)="#N/A Invalid Security",_xll.BDP($B119&amp;" Corp",R$1)="#N/A Field Not Applicable"),"--",_xll.BDP($B119&amp;" Corp",R$1)))</f>
        <v>#NAME?</v>
      </c>
      <c r="S119" s="124" t="e">
        <f ca="1">IF(tbl_coded[[#This Row],[ISIN]]="","",IF(OR(_xll.BDP($R119&amp;" Equity",S$1)="#N/A N/A",_xll.BDP($R119&amp;" Equity",S$1)="#N/A Invalid Security"),"--",_xll.BDP($R119&amp;" Equity",S$1)))</f>
        <v>#NAME?</v>
      </c>
      <c r="T119" s="124" t="e">
        <f ca="1">IF(tbl_coded[[#This Row],[ISIN]]="","",IF(OR(_xll.BDP($R119&amp;" Equity",T$1)="#N/A N/A",_xll.BDP($R119&amp;" Equity",T$1)="#N/A Invalid Security"),"--",_xll.BDP($R119&amp;" Equity",T$1)))</f>
        <v>#NAME?</v>
      </c>
      <c r="U119" s="124" t="e">
        <f ca="1">IF(tbl_coded[[#This Row],[ISIN]]="","",IF(OR(_xll.BDP($R119&amp;" Equity",U$1)="#N/A N/A",_xll.BDP($R119&amp;" Equity",U$1)="#N/A Invalid Security"),"--",_xll.BDP($R119&amp;" Equity",U$1)))</f>
        <v>#NAME?</v>
      </c>
      <c r="V119" s="124" t="e">
        <f ca="1">IF(tbl_coded[[#This Row],[ISIN]]="","",IF(OR(_xll.BDP($R119&amp;" Equity",V$1)="#N/A N/A",_xll.BDP($R119&amp;" Equity",V$1)="#N/A Invalid Security"),"--",_xll.BDP($R119&amp;" Equity",V$1)))</f>
        <v>#NAME?</v>
      </c>
      <c r="W119" s="124" t="e">
        <f ca="1">IF(tbl_coded[[#This Row],[ISIN]]="","",IF(OR(_xll.BDP($R119&amp;" Equity",W$1)="#N/A N/A",_xll.BDP($R119&amp;" Equity",W$1)="#N/A Invalid Security"),"--",_xll.BDP($R119&amp;" Equity",W$1)))</f>
        <v>#NAME?</v>
      </c>
      <c r="X119" s="124" t="e">
        <f ca="1">IF(tbl_coded[[#This Row],[ISIN]]="","",IF(OR(_xll.BDP($R119&amp;" Equity",X$1)="#N/A N/A",_xll.BDP($R119&amp;" Equity",X$1)="#N/A Invalid Security"),"--",_xll.BDP($R119&amp;" Equity",X$1)))</f>
        <v>#NAME?</v>
      </c>
      <c r="Y11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9" s="124" t="str">
        <f ca="1">IF(tbl_coded[[#This Row],[ISIN]]="","",IF(ISNUMBER(_xll.BDP(B119&amp;" Corp",Z$1)),_xll.BDP(B119&amp;" Corp",Z$1),""))</f>
        <v/>
      </c>
      <c r="AA119" s="124" t="str">
        <f ca="1">IF(tbl_coded[[#This Row],[ISIN]]="","",IF(ISNUMBER(_xll.BDP(B119&amp;" Corp",AA$1)),_xll.BDP(B119&amp;" Corp",AA$1),""))</f>
        <v/>
      </c>
      <c r="AB119" s="124" t="str">
        <f ca="1">IF(tbl_coded[[#This Row],[ISIN]]="","",IF(ISNUMBER(_xll.BDP(B119&amp;" Corp",AB$1)),_xll.BDP(B119&amp;" Corp",AB$1),""))</f>
        <v/>
      </c>
      <c r="AC119" s="124" t="str">
        <f ca="1">IF(tbl_coded[[#This Row],[ISIN]]="","",IF(ISNUMBER(_xll.BDP(B119&amp;" Corp",AC$1)),_xll.BDP(B119&amp;" Corp",AC$1),""))</f>
        <v/>
      </c>
      <c r="AD119" s="124" t="e">
        <f ca="1">IF(tbl_coded[[#This Row],[ISIN]]="","",IF((_xll.BDP(B119&amp;" Corp",AD$1))="#N/A Field Not Applicable","",_xll.BDP(B119&amp;" Corp",AD$1)))</f>
        <v>#NAME?</v>
      </c>
      <c r="AE119" s="124" t="e">
        <f ca="1">IF(tbl_coded[[#This Row],[ISIN]]="","",IF((_xll.BDP(B119&amp;" Corp",AE$1))="#N/A N/A","--",_xll.BDP(B119&amp;" Corp",AE$1)))</f>
        <v>#NAME?</v>
      </c>
      <c r="AF119" s="124" t="e">
        <f ca="1">IF(tbl_coded[[#This Row],[ISIN]]="","",IF(IFERROR(MATCH(H119,rtg_num[Moody''s],0)&gt;10,0),"HY",IF(IFERROR(MATCH(I119,rtg_num[S&amp;P],0)&gt;10,0),"HY",IF(IFERROR(MATCH(J119,rtg_num[Fitch],0)&gt;10,0),"HY",IF(H119&amp;I119&amp;J119="------","NR",IF(IFERROR(FIND("#N/A",Coded!H119),0)&amp;IFERROR(FIND("#N/A",Coded!H119),0)&amp;IFERROR(FIND("#N/A",Coded!H119),0)&lt;&gt;"000",IF(INDEX(美元债一级!$O:$O,MATCH(tbl_coded[[#This Row],[ISIN]],美元债一级!$I:$I,0))="--/--/--","NR","IG"),"IG"))))))</f>
        <v>#NAME?</v>
      </c>
      <c r="AG11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9" s="125" t="e">
        <f ca="1">IF(tbl_coded[[#This Row],[ISIN]]="","",IF(_xll.BDP($B119&amp;" Corp",AI$1)="#N/A N/A","--",_xll.BDP($B119&amp;" Corp",AI$1)))</f>
        <v>#NAME?</v>
      </c>
      <c r="AJ119" s="122" t="e">
        <f ca="1">IF(tbl_coded[[#This Row],[ISIN]]="","",IF(OR(_xll.BDP(_xll.BDP(tbl_coded[[#This Row],[ISIN]]&amp;" Corp", "ISSUER_EQUITY_TICKER")&amp;" Equity",AJ$1)="#N/A N/A"),"--",_xll.BDP(_xll.BDP(tbl_coded[[#This Row],[ISIN]]&amp;" Corp", "ISSUER_EQUITY_TICKER")&amp;" Equity",AJ$1)))</f>
        <v>#NAME?</v>
      </c>
      <c r="AK11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24" t="e">
        <f ca="1">IF(tbl_coded[[#This Row],[ISIN]]="","",IF(OR(_xll.BDP(_xll.BDP(tbl_coded[[#This Row],[ISIN]]&amp;" Corp", "ISSUER_EQUITY_TICKER")&amp;" Equity",AL$1)="#N/A N/A"),"--",_xll.BDP(_xll.BDP(tbl_coded[[#This Row],[ISIN]]&amp;" Corp", "ISSUER_EQUITY_TICKER")&amp;" Equity",AL$1)))</f>
        <v>#NAME?</v>
      </c>
      <c r="AM119" s="124" t="e">
        <f ca="1">IF(tbl_coded[[#This Row],[ISIN]]="","",IF(_xll.BDS($B119&amp;" Corp",AM$1)="#N/A Field Not Applicable","",_xll.BDS($B119&amp;" Corp",AM$1)))</f>
        <v>#NAME?</v>
      </c>
      <c r="AN119" s="124" t="e">
        <f ca="1">IF(tbl_coded[[#This Row],[ISIN]]="","",IF(_xll.BDP(tbl_coded[[#This Row],[KPW Provider BBID]]&amp;" CompanyID","NAME")="#N/A Invalid Security","",_xll.BDP(tbl_coded[[#This Row],[KPW Provider BBID]]&amp;" CompanyID","NAME")))</f>
        <v>#NAME?</v>
      </c>
      <c r="AO119" s="124" t="e">
        <f ca="1">IF(tbl_coded[[#This Row],[ISIN]]="","",IF(_xll.BDP(tbl_coded[[#This Row],[KPW Provider BBID]]&amp;" CompanyID",$AO$1)="#N/A Invalid Security","--",IF(_xll.BDP(tbl_coded[[#This Row],[KPW Provider BBID]]&amp;" CompanyID",$AO$1)="#N/A N/A","--",_xll.BDP(tbl_coded[[#This Row],[KPW Provider BBID]]&amp;" CompanyID",$AO$1))))</f>
        <v>#NAME?</v>
      </c>
      <c r="AP119" s="124" t="e">
        <f ca="1">IF(tbl_coded[[#This Row],[ISIN]]="","",IF(_xll.BDP(tbl_coded[[#This Row],[KPW Provider BBID]]&amp;" CompanyID",$AP$1)="#N/A Invalid Security","--",IF(_xll.BDP(tbl_coded[[#This Row],[KPW Provider BBID]]&amp;" CompanyID",$AP$1)="#N/A N/A","--",_xll.BDP(tbl_coded[[#This Row],[KPW Provider BBID]]&amp;" CompanyID",$AP$1))))</f>
        <v>#NAME?</v>
      </c>
      <c r="AQ119" s="124" t="e">
        <f ca="1">IF(tbl_coded[[#This Row],[ISIN]]="","",IF(_xll.BDP(tbl_coded[[#This Row],[KPW Provider BBID]]&amp;" CompanyID",$AQ$1)="#N/A Invalid Security","--",IF(_xll.BDP(tbl_coded[[#This Row],[KPW Provider BBID]]&amp;" CompanyID",$AQ$1)="#N/A N/A","--",_xll.BDP(tbl_coded[[#This Row],[KPW Provider BBID]]&amp;" CompanyID",$AQ$1))))</f>
        <v>#NAME?</v>
      </c>
      <c r="AR119" s="124" t="e">
        <f ca="1">IF(tbl_coded[[#This Row],[ISIN]]="","",tbl_coded[[#This Row],[穆迪KPW评级]]&amp;"/"&amp;tbl_coded[[#This Row],[SPKPW评级]]&amp;"/"&amp;tbl_coded[[#This Row],[FITCHKPW评级]])</f>
        <v>#NAME?</v>
      </c>
      <c r="AS119" s="124" t="e">
        <f ca="1">IF(tbl_coded[[#This Row],[ISIN]]="","",IF(OR(_xll.BDP($B119&amp;" Corp",AS$1)="#N/A N/A"),"--",_xll.BDP($B119&amp;" Corp",AS$1)))</f>
        <v>#NAME?</v>
      </c>
      <c r="AT119" s="124" t="e">
        <f ca="1">IF(tbl_coded[[#This Row],[ISIN]]="","",IF(_xll.BDS($B119&amp;" Corp",AT$1)="#N/A Field Not Applicable","",_xll.BDS($B119&amp;" Corp",AT$1)))</f>
        <v>#NAME?</v>
      </c>
      <c r="AU119" s="124" t="e">
        <f ca="1">IF(tbl_coded[[#This Row],[SBLC Provider BBID]]="","",_xll.BDP(tbl_coded[[#This Row],[SBLC Provider BBID]]&amp;" CompanyID","NAME"))</f>
        <v>#NAME?</v>
      </c>
      <c r="AV119" s="124" t="e">
        <f ca="1">IF(tbl_coded[[#This Row],[ISIN]]="","",IF(OR(_xll.BDP($B119&amp;" Corp",AV$1)="#N/A N/A"),"--",TEXT(_xll.BDP($B119&amp;" Corp",AV$1),"yyyy/mm/dd")))</f>
        <v>#NAME?</v>
      </c>
      <c r="AW119" s="124" t="e">
        <f ca="1">IF(tbl_coded[[#This Row],[ISIN]]="","",IF(OR(_xll.BDP($B119&amp;" Corp",AW$1)="#N/A N/A"),"--",TEXT(_xll.BDP($B119&amp;" Corp",AW$1),"yyyy/mm/dd")))</f>
        <v>#NAME?</v>
      </c>
      <c r="AX119" s="124" t="e">
        <f ca="1">IF(tbl_coded[[#This Row],[ISIN]]="","",IF(OR(_xll.BDP($B119&amp;" Corp",AX$1)="#N/A N/A"),"--",TEXT(_xll.BDP($B119&amp;" Corp",AX$1),"yyyy/mm/dd")))</f>
        <v>#NAME?</v>
      </c>
      <c r="AY119" s="124" t="e">
        <f ca="1">IF(tbl_coded[[#This Row],[ISIN]]="","",IF(OR(_xll.BDP($B119&amp;" Corp",AY$1)="#N/A Field Not Applicable"),"--",TEXT(_xll.BDP($B119&amp;" Corp",AY$1),"yyyy/mm/dd")))</f>
        <v>#NAME?</v>
      </c>
      <c r="AZ119" s="124" t="e">
        <f ca="1">IF(tbl_coded[[#This Row],[ISIN]]="","",IF(OR(_xll.BDP($B119&amp;" Corp",AZ$1)="#N/A N/A"),"--",_xll.BDP($B119&amp;" Corp",AZ$1)))</f>
        <v>#NAME?</v>
      </c>
      <c r="BA119" s="124" t="e">
        <f ca="1">IF(tbl_coded[[#This Row],[ISIN]]="","",IF(OR(_xll.BDP($B119&amp;" Corp",BA$1)="#N/A N/A"),"--",_xll.BDP($B119&amp;" Corp",BA$1)))</f>
        <v>#NAME?</v>
      </c>
      <c r="BB119" s="124" t="e">
        <f ca="1">IF(tbl_coded[[#This Row],[ISIN]]="","",IF(OR(_xll.BDP($B119&amp;" Corp",BB$1)="#N/A N/A"),"--",_xll.BDP($B119&amp;" Corp",BB$1)))</f>
        <v>#NAME?</v>
      </c>
      <c r="BC119" s="124" t="e">
        <f ca="1">IF(tbl_coded[[#This Row],[ISIN]]="","",IF(OR(_xll.BDP($B119&amp;" Corp",BC$1)="#N/A Field Not Applicable"),"--",_xll.BDP($B119&amp;" Corp",BC$1)))</f>
        <v>#NAME?</v>
      </c>
      <c r="BD119" s="124" t="e">
        <f ca="1">IF(tbl_coded[[#This Row],[ISIN]]="","",IF(OR(_xll.BDP($B119&amp;" Corp",BD$1)="#N/A Field Not Applicable"),"--",_xll.BDP($B119&amp;" Corp",BD$1)))</f>
        <v>#NAME?</v>
      </c>
      <c r="BE119" s="124" t="e">
        <f ca="1">IF(tbl_coded[[#This Row],[ISIN]]="","",IF(OR(_xll.BDP($B119&amp;" Corp",BE$1)="#N/A Field Not Applicable"),"--",_xll.BDP($B119&amp;" Corp",BE$1)))</f>
        <v>#NAME?</v>
      </c>
      <c r="BF119" s="124" t="e">
        <f ca="1">IF(tbl_coded[[#This Row],[ISIN]]="","",IF(OR(_xll.BDP($B119&amp;" Corp",BF$1)="#N/A Field Not Applicable"),"--",_xll.BDP($B119&amp;" Corp",BF$1)))</f>
        <v>#NAME?</v>
      </c>
      <c r="BG119" s="124" t="e">
        <f ca="1">IF(tbl_coded[[#This Row],[ISIN]]="","",IF(OR(_xll.BDP($B119&amp;" Corp",BG$1)="#N/A Field Not Applicable"),"--",IF(_xll.BDP($B119&amp;" Corp",BG$1)="#N/A N/A","N",_xll.BDP($B119&amp;" Corp",BG$1))))</f>
        <v>#NAME?</v>
      </c>
      <c r="BH119" s="124" t="e">
        <f ca="1">IF(tbl_coded[[#This Row],[ISIN]]="","",IF(OR(_xll.BDP($B119&amp;" Corp",BH$1)="#N/A N/A"),"",_xll.BDP($B119&amp;" Corp",BH$1)))</f>
        <v>#NAME?</v>
      </c>
      <c r="BI119" s="124" t="e">
        <f ca="1">IF(tbl_coded[[#This Row],[ISIN]]="","",IF(OR(tbl_coded[[#This Row],[Parent company tiker]]=""),"",IF(_xll.BDP(tbl_coded[[#This Row],[Parent company tiker]]&amp;" Equity",BI$1)="#N/A N/A","--",_xll.BDP(tbl_coded[[#This Row],[Parent company tiker]]&amp;" Equity",BI$1))))</f>
        <v>#NAME?</v>
      </c>
      <c r="BJ119" s="124" t="e">
        <f ca="1">IF(tbl_coded[[#This Row],[ISIN]]="","",IF(OR(tbl_coded[[#This Row],[Parent company tiker]]=""),"",IF(_xll.BDP(tbl_coded[[#This Row],[Parent company tiker]]&amp;" Equity",BJ$1)="#N/A N/A","--",_xll.BDP(tbl_coded[[#This Row],[Parent company tiker]]&amp;" Equity",BJ$1))))</f>
        <v>#NAME?</v>
      </c>
      <c r="BK119" s="124" t="e">
        <f ca="1">IF(tbl_coded[[#This Row],[ISIN]]="","",IF(OR(tbl_coded[[#This Row],[Parent company tiker]]=""),"",IF(_xll.BDP(tbl_coded[[#This Row],[Parent company tiker]]&amp;" Equity",BK$1)="#N/A N/A","--",_xll.BDP(tbl_coded[[#This Row],[Parent company tiker]]&amp;" Equity",BK$1))))</f>
        <v>#NAME?</v>
      </c>
      <c r="BL119" s="124" t="e">
        <f ca="1">IF(tbl_coded[[#This Row],[ISIN]]="","",IF(OR(tbl_coded[[#This Row],[Parent company tiker]]=""),"",IF(_xll.BDP(tbl_coded[[#This Row],[Parent company tiker]]&amp;" Equity",BL$1)="#N/A N/A","--",_xll.BDP(tbl_coded[[#This Row],[Parent company tiker]]&amp;" Equity",BL$1))))</f>
        <v>#NAME?</v>
      </c>
      <c r="BM11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9" s="124" t="e">
        <f ca="1">IF(tbl_coded[[#This Row],[Column9]]&lt;&gt;"--",tbl_coded[[#This Row],[G''tor rating]],IF(tbl_coded[[#This Row],[KPW Name]]&lt;&gt;"",tbl_coded[[#This Row],[KPW Rating]],IF(tbl_coded[[#This Row],[Parent company tiker]]&lt;&gt;"",tbl_coded[[#This Row],[parent评级]],tbl_coded[[#This Row],[Issuer rating]])))</f>
        <v>#NAME?</v>
      </c>
      <c r="BO119" s="159" t="str">
        <f ca="1">IFERROR(IF(tbl_coded[[#This Row],[GREEN]]="Y","GREEN",IF(tbl_coded[[#This Row],[SUSTAINABLE]]="Y","SUSTAINABLE",IF(tbl_coded[[#This Row],[SOCIAL]]="Y","SOCIAL",IF(tbl_coded[[#This Row],[Sustainable linked]]="Y","SUSTAINABLE LINKED"," ")))),"")</f>
        <v/>
      </c>
    </row>
    <row r="120" spans="1:67" ht="15" customHeight="1">
      <c r="A120" s="119">
        <v>118</v>
      </c>
      <c r="B120" s="120" t="str">
        <f>IF(美元债一级!$C$4:$C$1048576&lt;&gt;"",美元债一级!C121,"")</f>
        <v>HK0000936796</v>
      </c>
      <c r="C120" s="124" t="e">
        <f ca="1">IF(tbl_coded[[#This Row],[ISIN]]="","",IF(tbl_coded[[#This Row],[Index]]&gt;$A$1,"",IF(_xll.BDP($B120&amp;" Corp",C$1)="#N/A N/A","",_xll.BDP($B120&amp;" Corp",C$1))))</f>
        <v>#NAME?</v>
      </c>
      <c r="D120" s="124" t="e">
        <f ca="1">IF(tbl_coded[[#This Row],[ISIN]]="","",IF(_xll.BDP($B120&amp;" Corp",D$1)="#N/A N/A","",_xll.BDP($B120&amp;" Corp",D$1)))</f>
        <v>#NAME?</v>
      </c>
      <c r="E120" s="124" t="e">
        <f ca="1">IF(tbl_coded[[#This Row],[ISIN]]="","",IF(_xll.BDP($B120&amp;" Corp",E$1)="#N/A N/A","--",_xll.BDP($B120&amp;" Corp",E$1)))</f>
        <v>#NAME?</v>
      </c>
      <c r="F120" s="124" t="e">
        <f ca="1">IF(tbl_coded[[#This Row],[ISIN]]="","",IF(_xll.BDS($B120&amp;" Corp",F$1)="#N/A Field Not Applicable","",_xll.BDS($B120&amp;" Corp",F$1)))</f>
        <v>#NAME?</v>
      </c>
      <c r="G120" s="124" t="e">
        <f ca="1">IF(tbl_coded[[#This Row],[ISIN]]="","",IF(_xll.BDP($F120&amp;" CompanyID",G$1)="#N/A Invalid Security","",_xll.BDP($F120&amp;" CompanyID",G$1)))</f>
        <v>#NAME?</v>
      </c>
      <c r="H120" s="124" t="e">
        <f ca="1">IF(tbl_coded[[#This Row],[ISIN]]="","",IF(_xll.BDP($B120&amp;" Corp",H$1)="#N/A N/A","--",_xll.BDP($B120&amp;" Corp",H$1)))</f>
        <v>#NAME?</v>
      </c>
      <c r="I120" s="124" t="e">
        <f ca="1">IF(tbl_coded[[#This Row],[ISIN]]="","",IF(_xll.BDP($B120&amp;" Corp",I$1)="#N/A N/A","--",_xll.BDP($B120&amp;" Corp",I$1)))</f>
        <v>#NAME?</v>
      </c>
      <c r="J120" s="124" t="e">
        <f ca="1">IF(tbl_coded[[#This Row],[ISIN]]="","",IF(_xll.BDP($B120&amp;" Corp",J$1)="#N/A N/A","--",_xll.BDP($B120&amp;" Corp",J$1)))</f>
        <v>#NAME?</v>
      </c>
      <c r="K120" s="124" t="e">
        <f ca="1">IF(tbl_coded[[#This Row],[ISIN]]="","",IF(_xll.BDP($B120&amp;" Corp",K$1)="#N/A N/A","--",_xll.BDP($B120&amp;" Corp",K$1)))</f>
        <v>#NAME?</v>
      </c>
      <c r="L120" s="124" t="e">
        <f ca="1">IF(tbl_coded[[#This Row],[ISIN]]="","",IF(_xll.BDP($B120&amp;" Corp",L$1)="#N/A N/A","--",_xll.BDP($B120&amp;" Corp",L$1)))</f>
        <v>#NAME?</v>
      </c>
      <c r="M120" s="124" t="e">
        <f ca="1">IF(tbl_coded[[#This Row],[ISIN]]="","",IF(_xll.BDP($B120&amp;" Corp",M$1)="#N/A N/A","--",_xll.BDP($B120&amp;" Corp",M$1)))</f>
        <v>#NAME?</v>
      </c>
      <c r="N120" s="124" t="e">
        <f ca="1">IF(tbl_coded[[#This Row],[ISIN]]="","",IF(_xll.BDP($B120&amp;" Corp",N$1)="#N/A N/A","--",_xll.BDP($B120&amp;" Corp",N$1)))</f>
        <v>#NAME?</v>
      </c>
      <c r="O120" s="124" t="e">
        <f ca="1">IF(tbl_coded[[#This Row],[ISIN]]="","",IF(_xll.BDP($B120&amp;" Corp",O$1)="#N/A N/A","--",_xll.BDP($B120&amp;" Corp",O$1)))</f>
        <v>#NAME?</v>
      </c>
      <c r="P120" s="124" t="e">
        <f ca="1">IF(tbl_coded[[#This Row],[ISIN]]="","",IF(_xll.BDP($B120&amp;" Corp",P$1)="#N/A N/A","--",_xll.BDP($B120&amp;" Corp",P$1)))</f>
        <v>#NAME?</v>
      </c>
      <c r="Q12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0" s="124" t="e">
        <f ca="1">IF(tbl_coded[[#This Row],[ISIN]]="","",IF(OR(_xll.BDP($B120&amp;" Corp",R$1)="#N/A N/A",_xll.BDP($B120&amp;" Corp",R$1)="#N/A Invalid Security",_xll.BDP($B120&amp;" Corp",R$1)="#N/A Field Not Applicable"),"--",_xll.BDP($B120&amp;" Corp",R$1)))</f>
        <v>#NAME?</v>
      </c>
      <c r="S120" s="124" t="e">
        <f ca="1">IF(tbl_coded[[#This Row],[ISIN]]="","",IF(OR(_xll.BDP($R120&amp;" Equity",S$1)="#N/A N/A",_xll.BDP($R120&amp;" Equity",S$1)="#N/A Invalid Security"),"--",_xll.BDP($R120&amp;" Equity",S$1)))</f>
        <v>#NAME?</v>
      </c>
      <c r="T120" s="124" t="e">
        <f ca="1">IF(tbl_coded[[#This Row],[ISIN]]="","",IF(OR(_xll.BDP($R120&amp;" Equity",T$1)="#N/A N/A",_xll.BDP($R120&amp;" Equity",T$1)="#N/A Invalid Security"),"--",_xll.BDP($R120&amp;" Equity",T$1)))</f>
        <v>#NAME?</v>
      </c>
      <c r="U120" s="124" t="e">
        <f ca="1">IF(tbl_coded[[#This Row],[ISIN]]="","",IF(OR(_xll.BDP($R120&amp;" Equity",U$1)="#N/A N/A",_xll.BDP($R120&amp;" Equity",U$1)="#N/A Invalid Security"),"--",_xll.BDP($R120&amp;" Equity",U$1)))</f>
        <v>#NAME?</v>
      </c>
      <c r="V120" s="124" t="e">
        <f ca="1">IF(tbl_coded[[#This Row],[ISIN]]="","",IF(OR(_xll.BDP($R120&amp;" Equity",V$1)="#N/A N/A",_xll.BDP($R120&amp;" Equity",V$1)="#N/A Invalid Security"),"--",_xll.BDP($R120&amp;" Equity",V$1)))</f>
        <v>#NAME?</v>
      </c>
      <c r="W120" s="124" t="e">
        <f ca="1">IF(tbl_coded[[#This Row],[ISIN]]="","",IF(OR(_xll.BDP($R120&amp;" Equity",W$1)="#N/A N/A",_xll.BDP($R120&amp;" Equity",W$1)="#N/A Invalid Security"),"--",_xll.BDP($R120&amp;" Equity",W$1)))</f>
        <v>#NAME?</v>
      </c>
      <c r="X120" s="124" t="e">
        <f ca="1">IF(tbl_coded[[#This Row],[ISIN]]="","",IF(OR(_xll.BDP($R120&amp;" Equity",X$1)="#N/A N/A",_xll.BDP($R120&amp;" Equity",X$1)="#N/A Invalid Security"),"--",_xll.BDP($R120&amp;" Equity",X$1)))</f>
        <v>#NAME?</v>
      </c>
      <c r="Y12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0" s="124" t="str">
        <f ca="1">IF(tbl_coded[[#This Row],[ISIN]]="","",IF(ISNUMBER(_xll.BDP(B120&amp;" Corp",Z$1)),_xll.BDP(B120&amp;" Corp",Z$1),""))</f>
        <v/>
      </c>
      <c r="AA120" s="124" t="str">
        <f ca="1">IF(tbl_coded[[#This Row],[ISIN]]="","",IF(ISNUMBER(_xll.BDP(B120&amp;" Corp",AA$1)),_xll.BDP(B120&amp;" Corp",AA$1),""))</f>
        <v/>
      </c>
      <c r="AB120" s="124" t="str">
        <f ca="1">IF(tbl_coded[[#This Row],[ISIN]]="","",IF(ISNUMBER(_xll.BDP(B120&amp;" Corp",AB$1)),_xll.BDP(B120&amp;" Corp",AB$1),""))</f>
        <v/>
      </c>
      <c r="AC120" s="124" t="str">
        <f ca="1">IF(tbl_coded[[#This Row],[ISIN]]="","",IF(ISNUMBER(_xll.BDP(B120&amp;" Corp",AC$1)),_xll.BDP(B120&amp;" Corp",AC$1),""))</f>
        <v/>
      </c>
      <c r="AD120" s="124" t="e">
        <f ca="1">IF(tbl_coded[[#This Row],[ISIN]]="","",IF((_xll.BDP(B120&amp;" Corp",AD$1))="#N/A Field Not Applicable","",_xll.BDP(B120&amp;" Corp",AD$1)))</f>
        <v>#NAME?</v>
      </c>
      <c r="AE120" s="124" t="e">
        <f ca="1">IF(tbl_coded[[#This Row],[ISIN]]="","",IF((_xll.BDP(B120&amp;" Corp",AE$1))="#N/A N/A","--",_xll.BDP(B120&amp;" Corp",AE$1)))</f>
        <v>#NAME?</v>
      </c>
      <c r="AF120" s="124" t="e">
        <f ca="1">IF(tbl_coded[[#This Row],[ISIN]]="","",IF(IFERROR(MATCH(H120,rtg_num[Moody''s],0)&gt;10,0),"HY",IF(IFERROR(MATCH(I120,rtg_num[S&amp;P],0)&gt;10,0),"HY",IF(IFERROR(MATCH(J120,rtg_num[Fitch],0)&gt;10,0),"HY",IF(H120&amp;I120&amp;J120="------","NR",IF(IFERROR(FIND("#N/A",Coded!H120),0)&amp;IFERROR(FIND("#N/A",Coded!H120),0)&amp;IFERROR(FIND("#N/A",Coded!H120),0)&lt;&gt;"000",IF(INDEX(美元债一级!$O:$O,MATCH(tbl_coded[[#This Row],[ISIN]],美元债一级!$I:$I,0))="--/--/--","NR","IG"),"IG"))))))</f>
        <v>#NAME?</v>
      </c>
      <c r="AG12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0" s="125" t="e">
        <f ca="1">IF(tbl_coded[[#This Row],[ISIN]]="","",IF(_xll.BDP($B120&amp;" Corp",AI$1)="#N/A N/A","--",_xll.BDP($B120&amp;" Corp",AI$1)))</f>
        <v>#NAME?</v>
      </c>
      <c r="AJ120" s="122" t="e">
        <f ca="1">IF(tbl_coded[[#This Row],[ISIN]]="","",IF(OR(_xll.BDP(_xll.BDP(tbl_coded[[#This Row],[ISIN]]&amp;" Corp", "ISSUER_EQUITY_TICKER")&amp;" Equity",AJ$1)="#N/A N/A"),"--",_xll.BDP(_xll.BDP(tbl_coded[[#This Row],[ISIN]]&amp;" Corp", "ISSUER_EQUITY_TICKER")&amp;" Equity",AJ$1)))</f>
        <v>#NAME?</v>
      </c>
      <c r="AK12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24" t="e">
        <f ca="1">IF(tbl_coded[[#This Row],[ISIN]]="","",IF(OR(_xll.BDP(_xll.BDP(tbl_coded[[#This Row],[ISIN]]&amp;" Corp", "ISSUER_EQUITY_TICKER")&amp;" Equity",AL$1)="#N/A N/A"),"--",_xll.BDP(_xll.BDP(tbl_coded[[#This Row],[ISIN]]&amp;" Corp", "ISSUER_EQUITY_TICKER")&amp;" Equity",AL$1)))</f>
        <v>#NAME?</v>
      </c>
      <c r="AM120" s="124" t="e">
        <f ca="1">IF(tbl_coded[[#This Row],[ISIN]]="","",IF(_xll.BDS($B120&amp;" Corp",AM$1)="#N/A Field Not Applicable","",_xll.BDS($B120&amp;" Corp",AM$1)))</f>
        <v>#NAME?</v>
      </c>
      <c r="AN120" s="124" t="e">
        <f ca="1">IF(tbl_coded[[#This Row],[ISIN]]="","",IF(_xll.BDP(tbl_coded[[#This Row],[KPW Provider BBID]]&amp;" CompanyID","NAME")="#N/A Invalid Security","",_xll.BDP(tbl_coded[[#This Row],[KPW Provider BBID]]&amp;" CompanyID","NAME")))</f>
        <v>#NAME?</v>
      </c>
      <c r="AO120" s="124" t="e">
        <f ca="1">IF(tbl_coded[[#This Row],[ISIN]]="","",IF(_xll.BDP(tbl_coded[[#This Row],[KPW Provider BBID]]&amp;" CompanyID",$AO$1)="#N/A Invalid Security","--",IF(_xll.BDP(tbl_coded[[#This Row],[KPW Provider BBID]]&amp;" CompanyID",$AO$1)="#N/A N/A","--",_xll.BDP(tbl_coded[[#This Row],[KPW Provider BBID]]&amp;" CompanyID",$AO$1))))</f>
        <v>#NAME?</v>
      </c>
      <c r="AP120" s="124" t="e">
        <f ca="1">IF(tbl_coded[[#This Row],[ISIN]]="","",IF(_xll.BDP(tbl_coded[[#This Row],[KPW Provider BBID]]&amp;" CompanyID",$AP$1)="#N/A Invalid Security","--",IF(_xll.BDP(tbl_coded[[#This Row],[KPW Provider BBID]]&amp;" CompanyID",$AP$1)="#N/A N/A","--",_xll.BDP(tbl_coded[[#This Row],[KPW Provider BBID]]&amp;" CompanyID",$AP$1))))</f>
        <v>#NAME?</v>
      </c>
      <c r="AQ120" s="124" t="e">
        <f ca="1">IF(tbl_coded[[#This Row],[ISIN]]="","",IF(_xll.BDP(tbl_coded[[#This Row],[KPW Provider BBID]]&amp;" CompanyID",$AQ$1)="#N/A Invalid Security","--",IF(_xll.BDP(tbl_coded[[#This Row],[KPW Provider BBID]]&amp;" CompanyID",$AQ$1)="#N/A N/A","--",_xll.BDP(tbl_coded[[#This Row],[KPW Provider BBID]]&amp;" CompanyID",$AQ$1))))</f>
        <v>#NAME?</v>
      </c>
      <c r="AR120" s="124" t="e">
        <f ca="1">IF(tbl_coded[[#This Row],[ISIN]]="","",tbl_coded[[#This Row],[穆迪KPW评级]]&amp;"/"&amp;tbl_coded[[#This Row],[SPKPW评级]]&amp;"/"&amp;tbl_coded[[#This Row],[FITCHKPW评级]])</f>
        <v>#NAME?</v>
      </c>
      <c r="AS120" s="124" t="e">
        <f ca="1">IF(tbl_coded[[#This Row],[ISIN]]="","",IF(OR(_xll.BDP($B120&amp;" Corp",AS$1)="#N/A N/A"),"--",_xll.BDP($B120&amp;" Corp",AS$1)))</f>
        <v>#NAME?</v>
      </c>
      <c r="AT120" s="124" t="e">
        <f ca="1">IF(tbl_coded[[#This Row],[ISIN]]="","",IF(_xll.BDS($B120&amp;" Corp",AT$1)="#N/A Field Not Applicable","",_xll.BDS($B120&amp;" Corp",AT$1)))</f>
        <v>#NAME?</v>
      </c>
      <c r="AU120" s="124" t="e">
        <f ca="1">IF(tbl_coded[[#This Row],[SBLC Provider BBID]]="","",_xll.BDP(tbl_coded[[#This Row],[SBLC Provider BBID]]&amp;" CompanyID","NAME"))</f>
        <v>#NAME?</v>
      </c>
      <c r="AV120" s="124" t="e">
        <f ca="1">IF(tbl_coded[[#This Row],[ISIN]]="","",IF(OR(_xll.BDP($B120&amp;" Corp",AV$1)="#N/A N/A"),"--",TEXT(_xll.BDP($B120&amp;" Corp",AV$1),"yyyy/mm/dd")))</f>
        <v>#NAME?</v>
      </c>
      <c r="AW120" s="124" t="e">
        <f ca="1">IF(tbl_coded[[#This Row],[ISIN]]="","",IF(OR(_xll.BDP($B120&amp;" Corp",AW$1)="#N/A N/A"),"--",TEXT(_xll.BDP($B120&amp;" Corp",AW$1),"yyyy/mm/dd")))</f>
        <v>#NAME?</v>
      </c>
      <c r="AX120" s="124" t="e">
        <f ca="1">IF(tbl_coded[[#This Row],[ISIN]]="","",IF(OR(_xll.BDP($B120&amp;" Corp",AX$1)="#N/A N/A"),"--",TEXT(_xll.BDP($B120&amp;" Corp",AX$1),"yyyy/mm/dd")))</f>
        <v>#NAME?</v>
      </c>
      <c r="AY120" s="124" t="e">
        <f ca="1">IF(tbl_coded[[#This Row],[ISIN]]="","",IF(OR(_xll.BDP($B120&amp;" Corp",AY$1)="#N/A Field Not Applicable"),"--",TEXT(_xll.BDP($B120&amp;" Corp",AY$1),"yyyy/mm/dd")))</f>
        <v>#NAME?</v>
      </c>
      <c r="AZ120" s="124" t="e">
        <f ca="1">IF(tbl_coded[[#This Row],[ISIN]]="","",IF(OR(_xll.BDP($B120&amp;" Corp",AZ$1)="#N/A N/A"),"--",_xll.BDP($B120&amp;" Corp",AZ$1)))</f>
        <v>#NAME?</v>
      </c>
      <c r="BA120" s="124" t="e">
        <f ca="1">IF(tbl_coded[[#This Row],[ISIN]]="","",IF(OR(_xll.BDP($B120&amp;" Corp",BA$1)="#N/A N/A"),"--",_xll.BDP($B120&amp;" Corp",BA$1)))</f>
        <v>#NAME?</v>
      </c>
      <c r="BB120" s="124" t="e">
        <f ca="1">IF(tbl_coded[[#This Row],[ISIN]]="","",IF(OR(_xll.BDP($B120&amp;" Corp",BB$1)="#N/A N/A"),"--",_xll.BDP($B120&amp;" Corp",BB$1)))</f>
        <v>#NAME?</v>
      </c>
      <c r="BC120" s="124" t="e">
        <f ca="1">IF(tbl_coded[[#This Row],[ISIN]]="","",IF(OR(_xll.BDP($B120&amp;" Corp",BC$1)="#N/A Field Not Applicable"),"--",_xll.BDP($B120&amp;" Corp",BC$1)))</f>
        <v>#NAME?</v>
      </c>
      <c r="BD120" s="124" t="e">
        <f ca="1">IF(tbl_coded[[#This Row],[ISIN]]="","",IF(OR(_xll.BDP($B120&amp;" Corp",BD$1)="#N/A Field Not Applicable"),"--",_xll.BDP($B120&amp;" Corp",BD$1)))</f>
        <v>#NAME?</v>
      </c>
      <c r="BE120" s="124" t="e">
        <f ca="1">IF(tbl_coded[[#This Row],[ISIN]]="","",IF(OR(_xll.BDP($B120&amp;" Corp",BE$1)="#N/A Field Not Applicable"),"--",_xll.BDP($B120&amp;" Corp",BE$1)))</f>
        <v>#NAME?</v>
      </c>
      <c r="BF120" s="124" t="e">
        <f ca="1">IF(tbl_coded[[#This Row],[ISIN]]="","",IF(OR(_xll.BDP($B120&amp;" Corp",BF$1)="#N/A Field Not Applicable"),"--",_xll.BDP($B120&amp;" Corp",BF$1)))</f>
        <v>#NAME?</v>
      </c>
      <c r="BG120" s="124" t="e">
        <f ca="1">IF(tbl_coded[[#This Row],[ISIN]]="","",IF(OR(_xll.BDP($B120&amp;" Corp",BG$1)="#N/A Field Not Applicable"),"--",IF(_xll.BDP($B120&amp;" Corp",BG$1)="#N/A N/A","N",_xll.BDP($B120&amp;" Corp",BG$1))))</f>
        <v>#NAME?</v>
      </c>
      <c r="BH120" s="124" t="e">
        <f ca="1">IF(tbl_coded[[#This Row],[ISIN]]="","",IF(OR(_xll.BDP($B120&amp;" Corp",BH$1)="#N/A N/A"),"",_xll.BDP($B120&amp;" Corp",BH$1)))</f>
        <v>#NAME?</v>
      </c>
      <c r="BI120" s="124" t="e">
        <f ca="1">IF(tbl_coded[[#This Row],[ISIN]]="","",IF(OR(tbl_coded[[#This Row],[Parent company tiker]]=""),"",IF(_xll.BDP(tbl_coded[[#This Row],[Parent company tiker]]&amp;" Equity",BI$1)="#N/A N/A","--",_xll.BDP(tbl_coded[[#This Row],[Parent company tiker]]&amp;" Equity",BI$1))))</f>
        <v>#NAME?</v>
      </c>
      <c r="BJ120" s="124" t="e">
        <f ca="1">IF(tbl_coded[[#This Row],[ISIN]]="","",IF(OR(tbl_coded[[#This Row],[Parent company tiker]]=""),"",IF(_xll.BDP(tbl_coded[[#This Row],[Parent company tiker]]&amp;" Equity",BJ$1)="#N/A N/A","--",_xll.BDP(tbl_coded[[#This Row],[Parent company tiker]]&amp;" Equity",BJ$1))))</f>
        <v>#NAME?</v>
      </c>
      <c r="BK120" s="124" t="e">
        <f ca="1">IF(tbl_coded[[#This Row],[ISIN]]="","",IF(OR(tbl_coded[[#This Row],[Parent company tiker]]=""),"",IF(_xll.BDP(tbl_coded[[#This Row],[Parent company tiker]]&amp;" Equity",BK$1)="#N/A N/A","--",_xll.BDP(tbl_coded[[#This Row],[Parent company tiker]]&amp;" Equity",BK$1))))</f>
        <v>#NAME?</v>
      </c>
      <c r="BL120" s="124" t="e">
        <f ca="1">IF(tbl_coded[[#This Row],[ISIN]]="","",IF(OR(tbl_coded[[#This Row],[Parent company tiker]]=""),"",IF(_xll.BDP(tbl_coded[[#This Row],[Parent company tiker]]&amp;" Equity",BL$1)="#N/A N/A","--",_xll.BDP(tbl_coded[[#This Row],[Parent company tiker]]&amp;" Equity",BL$1))))</f>
        <v>#NAME?</v>
      </c>
      <c r="BM12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0" s="124" t="e">
        <f ca="1">IF(tbl_coded[[#This Row],[Column9]]&lt;&gt;"--",tbl_coded[[#This Row],[G''tor rating]],IF(tbl_coded[[#This Row],[KPW Name]]&lt;&gt;"",tbl_coded[[#This Row],[KPW Rating]],IF(tbl_coded[[#This Row],[Parent company tiker]]&lt;&gt;"",tbl_coded[[#This Row],[parent评级]],tbl_coded[[#This Row],[Issuer rating]])))</f>
        <v>#NAME?</v>
      </c>
      <c r="BO120" s="159" t="str">
        <f ca="1">IFERROR(IF(tbl_coded[[#This Row],[GREEN]]="Y","GREEN",IF(tbl_coded[[#This Row],[SUSTAINABLE]]="Y","SUSTAINABLE",IF(tbl_coded[[#This Row],[SOCIAL]]="Y","SOCIAL",IF(tbl_coded[[#This Row],[Sustainable linked]]="Y","SUSTAINABLE LINKED"," ")))),"")</f>
        <v/>
      </c>
    </row>
    <row r="121" spans="1:67" ht="15" customHeight="1">
      <c r="A121" s="119">
        <v>119</v>
      </c>
      <c r="B121" s="120" t="str">
        <f>IF(美元债一级!$C$4:$C$1048576&lt;&gt;"",美元债一级!C122,"")</f>
        <v>XS2637808093</v>
      </c>
      <c r="C121" s="124" t="e">
        <f ca="1">IF(tbl_coded[[#This Row],[ISIN]]="","",IF(tbl_coded[[#This Row],[Index]]&gt;$A$1,"",IF(_xll.BDP($B121&amp;" Corp",C$1)="#N/A N/A","",_xll.BDP($B121&amp;" Corp",C$1))))</f>
        <v>#NAME?</v>
      </c>
      <c r="D121" s="124" t="e">
        <f ca="1">IF(tbl_coded[[#This Row],[ISIN]]="","",IF(_xll.BDP($B121&amp;" Corp",D$1)="#N/A N/A","",_xll.BDP($B121&amp;" Corp",D$1)))</f>
        <v>#NAME?</v>
      </c>
      <c r="E121" s="124" t="e">
        <f ca="1">IF(tbl_coded[[#This Row],[ISIN]]="","",IF(_xll.BDP($B121&amp;" Corp",E$1)="#N/A N/A","--",_xll.BDP($B121&amp;" Corp",E$1)))</f>
        <v>#NAME?</v>
      </c>
      <c r="F121" s="124" t="e">
        <f ca="1">IF(tbl_coded[[#This Row],[ISIN]]="","",IF(_xll.BDS($B121&amp;" Corp",F$1)="#N/A Field Not Applicable","",_xll.BDS($B121&amp;" Corp",F$1)))</f>
        <v>#NAME?</v>
      </c>
      <c r="G121" s="124" t="e">
        <f ca="1">IF(tbl_coded[[#This Row],[ISIN]]="","",IF(_xll.BDP($F121&amp;" CompanyID",G$1)="#N/A Invalid Security","",_xll.BDP($F121&amp;" CompanyID",G$1)))</f>
        <v>#NAME?</v>
      </c>
      <c r="H121" s="124" t="e">
        <f ca="1">IF(tbl_coded[[#This Row],[ISIN]]="","",IF(_xll.BDP($B121&amp;" Corp",H$1)="#N/A N/A","--",_xll.BDP($B121&amp;" Corp",H$1)))</f>
        <v>#NAME?</v>
      </c>
      <c r="I121" s="124" t="e">
        <f ca="1">IF(tbl_coded[[#This Row],[ISIN]]="","",IF(_xll.BDP($B121&amp;" Corp",I$1)="#N/A N/A","--",_xll.BDP($B121&amp;" Corp",I$1)))</f>
        <v>#NAME?</v>
      </c>
      <c r="J121" s="124" t="e">
        <f ca="1">IF(tbl_coded[[#This Row],[ISIN]]="","",IF(_xll.BDP($B121&amp;" Corp",J$1)="#N/A N/A","--",_xll.BDP($B121&amp;" Corp",J$1)))</f>
        <v>#NAME?</v>
      </c>
      <c r="K121" s="124" t="e">
        <f ca="1">IF(tbl_coded[[#This Row],[ISIN]]="","",IF(_xll.BDP($B121&amp;" Corp",K$1)="#N/A N/A","--",_xll.BDP($B121&amp;" Corp",K$1)))</f>
        <v>#NAME?</v>
      </c>
      <c r="L121" s="124" t="e">
        <f ca="1">IF(tbl_coded[[#This Row],[ISIN]]="","",IF(_xll.BDP($B121&amp;" Corp",L$1)="#N/A N/A","--",_xll.BDP($B121&amp;" Corp",L$1)))</f>
        <v>#NAME?</v>
      </c>
      <c r="M121" s="124" t="e">
        <f ca="1">IF(tbl_coded[[#This Row],[ISIN]]="","",IF(_xll.BDP($B121&amp;" Corp",M$1)="#N/A N/A","--",_xll.BDP($B121&amp;" Corp",M$1)))</f>
        <v>#NAME?</v>
      </c>
      <c r="N121" s="124" t="e">
        <f ca="1">IF(tbl_coded[[#This Row],[ISIN]]="","",IF(_xll.BDP($B121&amp;" Corp",N$1)="#N/A N/A","--",_xll.BDP($B121&amp;" Corp",N$1)))</f>
        <v>#NAME?</v>
      </c>
      <c r="O121" s="124" t="e">
        <f ca="1">IF(tbl_coded[[#This Row],[ISIN]]="","",IF(_xll.BDP($B121&amp;" Corp",O$1)="#N/A N/A","--",_xll.BDP($B121&amp;" Corp",O$1)))</f>
        <v>#NAME?</v>
      </c>
      <c r="P121" s="124" t="e">
        <f ca="1">IF(tbl_coded[[#This Row],[ISIN]]="","",IF(_xll.BDP($B121&amp;" Corp",P$1)="#N/A N/A","--",_xll.BDP($B121&amp;" Corp",P$1)))</f>
        <v>#NAME?</v>
      </c>
      <c r="Q12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1" s="124" t="e">
        <f ca="1">IF(tbl_coded[[#This Row],[ISIN]]="","",IF(OR(_xll.BDP($B121&amp;" Corp",R$1)="#N/A N/A",_xll.BDP($B121&amp;" Corp",R$1)="#N/A Invalid Security",_xll.BDP($B121&amp;" Corp",R$1)="#N/A Field Not Applicable"),"--",_xll.BDP($B121&amp;" Corp",R$1)))</f>
        <v>#NAME?</v>
      </c>
      <c r="S121" s="124" t="e">
        <f ca="1">IF(tbl_coded[[#This Row],[ISIN]]="","",IF(OR(_xll.BDP($R121&amp;" Equity",S$1)="#N/A N/A",_xll.BDP($R121&amp;" Equity",S$1)="#N/A Invalid Security"),"--",_xll.BDP($R121&amp;" Equity",S$1)))</f>
        <v>#NAME?</v>
      </c>
      <c r="T121" s="124" t="e">
        <f ca="1">IF(tbl_coded[[#This Row],[ISIN]]="","",IF(OR(_xll.BDP($R121&amp;" Equity",T$1)="#N/A N/A",_xll.BDP($R121&amp;" Equity",T$1)="#N/A Invalid Security"),"--",_xll.BDP($R121&amp;" Equity",T$1)))</f>
        <v>#NAME?</v>
      </c>
      <c r="U121" s="124" t="e">
        <f ca="1">IF(tbl_coded[[#This Row],[ISIN]]="","",IF(OR(_xll.BDP($R121&amp;" Equity",U$1)="#N/A N/A",_xll.BDP($R121&amp;" Equity",U$1)="#N/A Invalid Security"),"--",_xll.BDP($R121&amp;" Equity",U$1)))</f>
        <v>#NAME?</v>
      </c>
      <c r="V121" s="124" t="e">
        <f ca="1">IF(tbl_coded[[#This Row],[ISIN]]="","",IF(OR(_xll.BDP($R121&amp;" Equity",V$1)="#N/A N/A",_xll.BDP($R121&amp;" Equity",V$1)="#N/A Invalid Security"),"--",_xll.BDP($R121&amp;" Equity",V$1)))</f>
        <v>#NAME?</v>
      </c>
      <c r="W121" s="124" t="e">
        <f ca="1">IF(tbl_coded[[#This Row],[ISIN]]="","",IF(OR(_xll.BDP($R121&amp;" Equity",W$1)="#N/A N/A",_xll.BDP($R121&amp;" Equity",W$1)="#N/A Invalid Security"),"--",_xll.BDP($R121&amp;" Equity",W$1)))</f>
        <v>#NAME?</v>
      </c>
      <c r="X121" s="124" t="e">
        <f ca="1">IF(tbl_coded[[#This Row],[ISIN]]="","",IF(OR(_xll.BDP($R121&amp;" Equity",X$1)="#N/A N/A",_xll.BDP($R121&amp;" Equity",X$1)="#N/A Invalid Security"),"--",_xll.BDP($R121&amp;" Equity",X$1)))</f>
        <v>#NAME?</v>
      </c>
      <c r="Y12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1" s="124" t="str">
        <f ca="1">IF(tbl_coded[[#This Row],[ISIN]]="","",IF(ISNUMBER(_xll.BDP(B121&amp;" Corp",Z$1)),_xll.BDP(B121&amp;" Corp",Z$1),""))</f>
        <v/>
      </c>
      <c r="AA121" s="124" t="str">
        <f ca="1">IF(tbl_coded[[#This Row],[ISIN]]="","",IF(ISNUMBER(_xll.BDP(B121&amp;" Corp",AA$1)),_xll.BDP(B121&amp;" Corp",AA$1),""))</f>
        <v/>
      </c>
      <c r="AB121" s="124" t="str">
        <f ca="1">IF(tbl_coded[[#This Row],[ISIN]]="","",IF(ISNUMBER(_xll.BDP(B121&amp;" Corp",AB$1)),_xll.BDP(B121&amp;" Corp",AB$1),""))</f>
        <v/>
      </c>
      <c r="AC121" s="124" t="str">
        <f ca="1">IF(tbl_coded[[#This Row],[ISIN]]="","",IF(ISNUMBER(_xll.BDP(B121&amp;" Corp",AC$1)),_xll.BDP(B121&amp;" Corp",AC$1),""))</f>
        <v/>
      </c>
      <c r="AD121" s="124" t="e">
        <f ca="1">IF(tbl_coded[[#This Row],[ISIN]]="","",IF((_xll.BDP(B121&amp;" Corp",AD$1))="#N/A Field Not Applicable","",_xll.BDP(B121&amp;" Corp",AD$1)))</f>
        <v>#NAME?</v>
      </c>
      <c r="AE121" s="124" t="e">
        <f ca="1">IF(tbl_coded[[#This Row],[ISIN]]="","",IF((_xll.BDP(B121&amp;" Corp",AE$1))="#N/A N/A","--",_xll.BDP(B121&amp;" Corp",AE$1)))</f>
        <v>#NAME?</v>
      </c>
      <c r="AF121" s="124" t="e">
        <f ca="1">IF(tbl_coded[[#This Row],[ISIN]]="","",IF(IFERROR(MATCH(H121,rtg_num[Moody''s],0)&gt;10,0),"HY",IF(IFERROR(MATCH(I121,rtg_num[S&amp;P],0)&gt;10,0),"HY",IF(IFERROR(MATCH(J121,rtg_num[Fitch],0)&gt;10,0),"HY",IF(H121&amp;I121&amp;J121="------","NR",IF(IFERROR(FIND("#N/A",Coded!H121),0)&amp;IFERROR(FIND("#N/A",Coded!H121),0)&amp;IFERROR(FIND("#N/A",Coded!H121),0)&lt;&gt;"000",IF(INDEX(美元债一级!$O:$O,MATCH(tbl_coded[[#This Row],[ISIN]],美元债一级!$I:$I,0))="--/--/--","NR","IG"),"IG"))))))</f>
        <v>#NAME?</v>
      </c>
      <c r="AG12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1" s="125" t="e">
        <f ca="1">IF(tbl_coded[[#This Row],[ISIN]]="","",IF(_xll.BDP($B121&amp;" Corp",AI$1)="#N/A N/A","--",_xll.BDP($B121&amp;" Corp",AI$1)))</f>
        <v>#NAME?</v>
      </c>
      <c r="AJ121" s="122" t="e">
        <f ca="1">IF(tbl_coded[[#This Row],[ISIN]]="","",IF(OR(_xll.BDP(_xll.BDP(tbl_coded[[#This Row],[ISIN]]&amp;" Corp", "ISSUER_EQUITY_TICKER")&amp;" Equity",AJ$1)="#N/A N/A"),"--",_xll.BDP(_xll.BDP(tbl_coded[[#This Row],[ISIN]]&amp;" Corp", "ISSUER_EQUITY_TICKER")&amp;" Equity",AJ$1)))</f>
        <v>#NAME?</v>
      </c>
      <c r="AK12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24" t="e">
        <f ca="1">IF(tbl_coded[[#This Row],[ISIN]]="","",IF(OR(_xll.BDP(_xll.BDP(tbl_coded[[#This Row],[ISIN]]&amp;" Corp", "ISSUER_EQUITY_TICKER")&amp;" Equity",AL$1)="#N/A N/A"),"--",_xll.BDP(_xll.BDP(tbl_coded[[#This Row],[ISIN]]&amp;" Corp", "ISSUER_EQUITY_TICKER")&amp;" Equity",AL$1)))</f>
        <v>#NAME?</v>
      </c>
      <c r="AM121" s="124" t="e">
        <f ca="1">IF(tbl_coded[[#This Row],[ISIN]]="","",IF(_xll.BDS($B121&amp;" Corp",AM$1)="#N/A Field Not Applicable","",_xll.BDS($B121&amp;" Corp",AM$1)))</f>
        <v>#NAME?</v>
      </c>
      <c r="AN121" s="124" t="e">
        <f ca="1">IF(tbl_coded[[#This Row],[ISIN]]="","",IF(_xll.BDP(tbl_coded[[#This Row],[KPW Provider BBID]]&amp;" CompanyID","NAME")="#N/A Invalid Security","",_xll.BDP(tbl_coded[[#This Row],[KPW Provider BBID]]&amp;" CompanyID","NAME")))</f>
        <v>#NAME?</v>
      </c>
      <c r="AO121" s="124" t="e">
        <f ca="1">IF(tbl_coded[[#This Row],[ISIN]]="","",IF(_xll.BDP(tbl_coded[[#This Row],[KPW Provider BBID]]&amp;" CompanyID",$AO$1)="#N/A Invalid Security","--",IF(_xll.BDP(tbl_coded[[#This Row],[KPW Provider BBID]]&amp;" CompanyID",$AO$1)="#N/A N/A","--",_xll.BDP(tbl_coded[[#This Row],[KPW Provider BBID]]&amp;" CompanyID",$AO$1))))</f>
        <v>#NAME?</v>
      </c>
      <c r="AP121" s="124" t="e">
        <f ca="1">IF(tbl_coded[[#This Row],[ISIN]]="","",IF(_xll.BDP(tbl_coded[[#This Row],[KPW Provider BBID]]&amp;" CompanyID",$AP$1)="#N/A Invalid Security","--",IF(_xll.BDP(tbl_coded[[#This Row],[KPW Provider BBID]]&amp;" CompanyID",$AP$1)="#N/A N/A","--",_xll.BDP(tbl_coded[[#This Row],[KPW Provider BBID]]&amp;" CompanyID",$AP$1))))</f>
        <v>#NAME?</v>
      </c>
      <c r="AQ121" s="124" t="e">
        <f ca="1">IF(tbl_coded[[#This Row],[ISIN]]="","",IF(_xll.BDP(tbl_coded[[#This Row],[KPW Provider BBID]]&amp;" CompanyID",$AQ$1)="#N/A Invalid Security","--",IF(_xll.BDP(tbl_coded[[#This Row],[KPW Provider BBID]]&amp;" CompanyID",$AQ$1)="#N/A N/A","--",_xll.BDP(tbl_coded[[#This Row],[KPW Provider BBID]]&amp;" CompanyID",$AQ$1))))</f>
        <v>#NAME?</v>
      </c>
      <c r="AR121" s="124" t="e">
        <f ca="1">IF(tbl_coded[[#This Row],[ISIN]]="","",tbl_coded[[#This Row],[穆迪KPW评级]]&amp;"/"&amp;tbl_coded[[#This Row],[SPKPW评级]]&amp;"/"&amp;tbl_coded[[#This Row],[FITCHKPW评级]])</f>
        <v>#NAME?</v>
      </c>
      <c r="AS121" s="124" t="e">
        <f ca="1">IF(tbl_coded[[#This Row],[ISIN]]="","",IF(OR(_xll.BDP($B121&amp;" Corp",AS$1)="#N/A N/A"),"--",_xll.BDP($B121&amp;" Corp",AS$1)))</f>
        <v>#NAME?</v>
      </c>
      <c r="AT121" s="124" t="e">
        <f ca="1">IF(tbl_coded[[#This Row],[ISIN]]="","",IF(_xll.BDS($B121&amp;" Corp",AT$1)="#N/A Field Not Applicable","",_xll.BDS($B121&amp;" Corp",AT$1)))</f>
        <v>#NAME?</v>
      </c>
      <c r="AU121" s="124" t="e">
        <f ca="1">IF(tbl_coded[[#This Row],[SBLC Provider BBID]]="","",_xll.BDP(tbl_coded[[#This Row],[SBLC Provider BBID]]&amp;" CompanyID","NAME"))</f>
        <v>#NAME?</v>
      </c>
      <c r="AV121" s="124" t="e">
        <f ca="1">IF(tbl_coded[[#This Row],[ISIN]]="","",IF(OR(_xll.BDP($B121&amp;" Corp",AV$1)="#N/A N/A"),"--",TEXT(_xll.BDP($B121&amp;" Corp",AV$1),"yyyy/mm/dd")))</f>
        <v>#NAME?</v>
      </c>
      <c r="AW121" s="124" t="e">
        <f ca="1">IF(tbl_coded[[#This Row],[ISIN]]="","",IF(OR(_xll.BDP($B121&amp;" Corp",AW$1)="#N/A N/A"),"--",TEXT(_xll.BDP($B121&amp;" Corp",AW$1),"yyyy/mm/dd")))</f>
        <v>#NAME?</v>
      </c>
      <c r="AX121" s="124" t="e">
        <f ca="1">IF(tbl_coded[[#This Row],[ISIN]]="","",IF(OR(_xll.BDP($B121&amp;" Corp",AX$1)="#N/A N/A"),"--",TEXT(_xll.BDP($B121&amp;" Corp",AX$1),"yyyy/mm/dd")))</f>
        <v>#NAME?</v>
      </c>
      <c r="AY121" s="124" t="e">
        <f ca="1">IF(tbl_coded[[#This Row],[ISIN]]="","",IF(OR(_xll.BDP($B121&amp;" Corp",AY$1)="#N/A Field Not Applicable"),"--",TEXT(_xll.BDP($B121&amp;" Corp",AY$1),"yyyy/mm/dd")))</f>
        <v>#NAME?</v>
      </c>
      <c r="AZ121" s="124" t="e">
        <f ca="1">IF(tbl_coded[[#This Row],[ISIN]]="","",IF(OR(_xll.BDP($B121&amp;" Corp",AZ$1)="#N/A N/A"),"--",_xll.BDP($B121&amp;" Corp",AZ$1)))</f>
        <v>#NAME?</v>
      </c>
      <c r="BA121" s="124" t="e">
        <f ca="1">IF(tbl_coded[[#This Row],[ISIN]]="","",IF(OR(_xll.BDP($B121&amp;" Corp",BA$1)="#N/A N/A"),"--",_xll.BDP($B121&amp;" Corp",BA$1)))</f>
        <v>#NAME?</v>
      </c>
      <c r="BB121" s="124" t="e">
        <f ca="1">IF(tbl_coded[[#This Row],[ISIN]]="","",IF(OR(_xll.BDP($B121&amp;" Corp",BB$1)="#N/A N/A"),"--",_xll.BDP($B121&amp;" Corp",BB$1)))</f>
        <v>#NAME?</v>
      </c>
      <c r="BC121" s="124" t="e">
        <f ca="1">IF(tbl_coded[[#This Row],[ISIN]]="","",IF(OR(_xll.BDP($B121&amp;" Corp",BC$1)="#N/A Field Not Applicable"),"--",_xll.BDP($B121&amp;" Corp",BC$1)))</f>
        <v>#NAME?</v>
      </c>
      <c r="BD121" s="124" t="e">
        <f ca="1">IF(tbl_coded[[#This Row],[ISIN]]="","",IF(OR(_xll.BDP($B121&amp;" Corp",BD$1)="#N/A Field Not Applicable"),"--",_xll.BDP($B121&amp;" Corp",BD$1)))</f>
        <v>#NAME?</v>
      </c>
      <c r="BE121" s="124" t="e">
        <f ca="1">IF(tbl_coded[[#This Row],[ISIN]]="","",IF(OR(_xll.BDP($B121&amp;" Corp",BE$1)="#N/A Field Not Applicable"),"--",_xll.BDP($B121&amp;" Corp",BE$1)))</f>
        <v>#NAME?</v>
      </c>
      <c r="BF121" s="124" t="e">
        <f ca="1">IF(tbl_coded[[#This Row],[ISIN]]="","",IF(OR(_xll.BDP($B121&amp;" Corp",BF$1)="#N/A Field Not Applicable"),"--",_xll.BDP($B121&amp;" Corp",BF$1)))</f>
        <v>#NAME?</v>
      </c>
      <c r="BG121" s="124" t="e">
        <f ca="1">IF(tbl_coded[[#This Row],[ISIN]]="","",IF(OR(_xll.BDP($B121&amp;" Corp",BG$1)="#N/A Field Not Applicable"),"--",IF(_xll.BDP($B121&amp;" Corp",BG$1)="#N/A N/A","N",_xll.BDP($B121&amp;" Corp",BG$1))))</f>
        <v>#NAME?</v>
      </c>
      <c r="BH121" s="124" t="e">
        <f ca="1">IF(tbl_coded[[#This Row],[ISIN]]="","",IF(OR(_xll.BDP($B121&amp;" Corp",BH$1)="#N/A N/A"),"",_xll.BDP($B121&amp;" Corp",BH$1)))</f>
        <v>#NAME?</v>
      </c>
      <c r="BI121" s="124" t="e">
        <f ca="1">IF(tbl_coded[[#This Row],[ISIN]]="","",IF(OR(tbl_coded[[#This Row],[Parent company tiker]]=""),"",IF(_xll.BDP(tbl_coded[[#This Row],[Parent company tiker]]&amp;" Equity",BI$1)="#N/A N/A","--",_xll.BDP(tbl_coded[[#This Row],[Parent company tiker]]&amp;" Equity",BI$1))))</f>
        <v>#NAME?</v>
      </c>
      <c r="BJ121" s="124" t="e">
        <f ca="1">IF(tbl_coded[[#This Row],[ISIN]]="","",IF(OR(tbl_coded[[#This Row],[Parent company tiker]]=""),"",IF(_xll.BDP(tbl_coded[[#This Row],[Parent company tiker]]&amp;" Equity",BJ$1)="#N/A N/A","--",_xll.BDP(tbl_coded[[#This Row],[Parent company tiker]]&amp;" Equity",BJ$1))))</f>
        <v>#NAME?</v>
      </c>
      <c r="BK121" s="124" t="e">
        <f ca="1">IF(tbl_coded[[#This Row],[ISIN]]="","",IF(OR(tbl_coded[[#This Row],[Parent company tiker]]=""),"",IF(_xll.BDP(tbl_coded[[#This Row],[Parent company tiker]]&amp;" Equity",BK$1)="#N/A N/A","--",_xll.BDP(tbl_coded[[#This Row],[Parent company tiker]]&amp;" Equity",BK$1))))</f>
        <v>#NAME?</v>
      </c>
      <c r="BL121" s="124" t="e">
        <f ca="1">IF(tbl_coded[[#This Row],[ISIN]]="","",IF(OR(tbl_coded[[#This Row],[Parent company tiker]]=""),"",IF(_xll.BDP(tbl_coded[[#This Row],[Parent company tiker]]&amp;" Equity",BL$1)="#N/A N/A","--",_xll.BDP(tbl_coded[[#This Row],[Parent company tiker]]&amp;" Equity",BL$1))))</f>
        <v>#NAME?</v>
      </c>
      <c r="BM12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1" s="124" t="e">
        <f ca="1">IF(tbl_coded[[#This Row],[Column9]]&lt;&gt;"--",tbl_coded[[#This Row],[G''tor rating]],IF(tbl_coded[[#This Row],[KPW Name]]&lt;&gt;"",tbl_coded[[#This Row],[KPW Rating]],IF(tbl_coded[[#This Row],[Parent company tiker]]&lt;&gt;"",tbl_coded[[#This Row],[parent评级]],tbl_coded[[#This Row],[Issuer rating]])))</f>
        <v>#NAME?</v>
      </c>
      <c r="BO121" s="159" t="str">
        <f ca="1">IFERROR(IF(tbl_coded[[#This Row],[GREEN]]="Y","GREEN",IF(tbl_coded[[#This Row],[SUSTAINABLE]]="Y","SUSTAINABLE",IF(tbl_coded[[#This Row],[SOCIAL]]="Y","SOCIAL",IF(tbl_coded[[#This Row],[Sustainable linked]]="Y","SUSTAINABLE LINKED"," ")))),"")</f>
        <v/>
      </c>
    </row>
    <row r="122" spans="1:67" ht="15" customHeight="1">
      <c r="A122" s="119">
        <v>120</v>
      </c>
      <c r="B122" s="120" t="str">
        <f>IF(美元债一级!$C$4:$C$1048576&lt;&gt;"",美元债一级!C123,"")</f>
        <v>XS2618570068</v>
      </c>
      <c r="C122" s="124" t="e">
        <f ca="1">IF(tbl_coded[[#This Row],[ISIN]]="","",IF(tbl_coded[[#This Row],[Index]]&gt;$A$1,"",IF(_xll.BDP($B122&amp;" Corp",C$1)="#N/A N/A","",_xll.BDP($B122&amp;" Corp",C$1))))</f>
        <v>#NAME?</v>
      </c>
      <c r="D122" s="124" t="e">
        <f ca="1">IF(tbl_coded[[#This Row],[ISIN]]="","",IF(_xll.BDP($B122&amp;" Corp",D$1)="#N/A N/A","",_xll.BDP($B122&amp;" Corp",D$1)))</f>
        <v>#NAME?</v>
      </c>
      <c r="E122" s="124" t="e">
        <f ca="1">IF(tbl_coded[[#This Row],[ISIN]]="","",IF(_xll.BDP($B122&amp;" Corp",E$1)="#N/A N/A","--",_xll.BDP($B122&amp;" Corp",E$1)))</f>
        <v>#NAME?</v>
      </c>
      <c r="F122" s="124" t="e">
        <f ca="1">IF(tbl_coded[[#This Row],[ISIN]]="","",IF(_xll.BDS($B122&amp;" Corp",F$1)="#N/A Field Not Applicable","",_xll.BDS($B122&amp;" Corp",F$1)))</f>
        <v>#NAME?</v>
      </c>
      <c r="G122" s="124" t="e">
        <f ca="1">IF(tbl_coded[[#This Row],[ISIN]]="","",IF(_xll.BDP($F122&amp;" CompanyID",G$1)="#N/A Invalid Security","",_xll.BDP($F122&amp;" CompanyID",G$1)))</f>
        <v>#NAME?</v>
      </c>
      <c r="H122" s="124" t="e">
        <f ca="1">IF(tbl_coded[[#This Row],[ISIN]]="","",IF(_xll.BDP($B122&amp;" Corp",H$1)="#N/A N/A","--",_xll.BDP($B122&amp;" Corp",H$1)))</f>
        <v>#NAME?</v>
      </c>
      <c r="I122" s="124" t="e">
        <f ca="1">IF(tbl_coded[[#This Row],[ISIN]]="","",IF(_xll.BDP($B122&amp;" Corp",I$1)="#N/A N/A","--",_xll.BDP($B122&amp;" Corp",I$1)))</f>
        <v>#NAME?</v>
      </c>
      <c r="J122" s="124" t="e">
        <f ca="1">IF(tbl_coded[[#This Row],[ISIN]]="","",IF(_xll.BDP($B122&amp;" Corp",J$1)="#N/A N/A","--",_xll.BDP($B122&amp;" Corp",J$1)))</f>
        <v>#NAME?</v>
      </c>
      <c r="K122" s="124" t="e">
        <f ca="1">IF(tbl_coded[[#This Row],[ISIN]]="","",IF(_xll.BDP($B122&amp;" Corp",K$1)="#N/A N/A","--",_xll.BDP($B122&amp;" Corp",K$1)))</f>
        <v>#NAME?</v>
      </c>
      <c r="L122" s="124" t="e">
        <f ca="1">IF(tbl_coded[[#This Row],[ISIN]]="","",IF(_xll.BDP($B122&amp;" Corp",L$1)="#N/A N/A","--",_xll.BDP($B122&amp;" Corp",L$1)))</f>
        <v>#NAME?</v>
      </c>
      <c r="M122" s="124" t="e">
        <f ca="1">IF(tbl_coded[[#This Row],[ISIN]]="","",IF(_xll.BDP($B122&amp;" Corp",M$1)="#N/A N/A","--",_xll.BDP($B122&amp;" Corp",M$1)))</f>
        <v>#NAME?</v>
      </c>
      <c r="N122" s="124" t="e">
        <f ca="1">IF(tbl_coded[[#This Row],[ISIN]]="","",IF(_xll.BDP($B122&amp;" Corp",N$1)="#N/A N/A","--",_xll.BDP($B122&amp;" Corp",N$1)))</f>
        <v>#NAME?</v>
      </c>
      <c r="O122" s="124" t="e">
        <f ca="1">IF(tbl_coded[[#This Row],[ISIN]]="","",IF(_xll.BDP($B122&amp;" Corp",O$1)="#N/A N/A","--",_xll.BDP($B122&amp;" Corp",O$1)))</f>
        <v>#NAME?</v>
      </c>
      <c r="P122" s="124" t="e">
        <f ca="1">IF(tbl_coded[[#This Row],[ISIN]]="","",IF(_xll.BDP($B122&amp;" Corp",P$1)="#N/A N/A","--",_xll.BDP($B122&amp;" Corp",P$1)))</f>
        <v>#NAME?</v>
      </c>
      <c r="Q12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2" s="124" t="e">
        <f ca="1">IF(tbl_coded[[#This Row],[ISIN]]="","",IF(OR(_xll.BDP($B122&amp;" Corp",R$1)="#N/A N/A",_xll.BDP($B122&amp;" Corp",R$1)="#N/A Invalid Security",_xll.BDP($B122&amp;" Corp",R$1)="#N/A Field Not Applicable"),"--",_xll.BDP($B122&amp;" Corp",R$1)))</f>
        <v>#NAME?</v>
      </c>
      <c r="S122" s="124" t="e">
        <f ca="1">IF(tbl_coded[[#This Row],[ISIN]]="","",IF(OR(_xll.BDP($R122&amp;" Equity",S$1)="#N/A N/A",_xll.BDP($R122&amp;" Equity",S$1)="#N/A Invalid Security"),"--",_xll.BDP($R122&amp;" Equity",S$1)))</f>
        <v>#NAME?</v>
      </c>
      <c r="T122" s="124" t="e">
        <f ca="1">IF(tbl_coded[[#This Row],[ISIN]]="","",IF(OR(_xll.BDP($R122&amp;" Equity",T$1)="#N/A N/A",_xll.BDP($R122&amp;" Equity",T$1)="#N/A Invalid Security"),"--",_xll.BDP($R122&amp;" Equity",T$1)))</f>
        <v>#NAME?</v>
      </c>
      <c r="U122" s="124" t="e">
        <f ca="1">IF(tbl_coded[[#This Row],[ISIN]]="","",IF(OR(_xll.BDP($R122&amp;" Equity",U$1)="#N/A N/A",_xll.BDP($R122&amp;" Equity",U$1)="#N/A Invalid Security"),"--",_xll.BDP($R122&amp;" Equity",U$1)))</f>
        <v>#NAME?</v>
      </c>
      <c r="V122" s="124" t="e">
        <f ca="1">IF(tbl_coded[[#This Row],[ISIN]]="","",IF(OR(_xll.BDP($R122&amp;" Equity",V$1)="#N/A N/A",_xll.BDP($R122&amp;" Equity",V$1)="#N/A Invalid Security"),"--",_xll.BDP($R122&amp;" Equity",V$1)))</f>
        <v>#NAME?</v>
      </c>
      <c r="W122" s="124" t="e">
        <f ca="1">IF(tbl_coded[[#This Row],[ISIN]]="","",IF(OR(_xll.BDP($R122&amp;" Equity",W$1)="#N/A N/A",_xll.BDP($R122&amp;" Equity",W$1)="#N/A Invalid Security"),"--",_xll.BDP($R122&amp;" Equity",W$1)))</f>
        <v>#NAME?</v>
      </c>
      <c r="X122" s="124" t="e">
        <f ca="1">IF(tbl_coded[[#This Row],[ISIN]]="","",IF(OR(_xll.BDP($R122&amp;" Equity",X$1)="#N/A N/A",_xll.BDP($R122&amp;" Equity",X$1)="#N/A Invalid Security"),"--",_xll.BDP($R122&amp;" Equity",X$1)))</f>
        <v>#NAME?</v>
      </c>
      <c r="Y12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2" s="124" t="str">
        <f ca="1">IF(tbl_coded[[#This Row],[ISIN]]="","",IF(ISNUMBER(_xll.BDP(B122&amp;" Corp",Z$1)),_xll.BDP(B122&amp;" Corp",Z$1),""))</f>
        <v/>
      </c>
      <c r="AA122" s="124" t="str">
        <f ca="1">IF(tbl_coded[[#This Row],[ISIN]]="","",IF(ISNUMBER(_xll.BDP(B122&amp;" Corp",AA$1)),_xll.BDP(B122&amp;" Corp",AA$1),""))</f>
        <v/>
      </c>
      <c r="AB122" s="124" t="str">
        <f ca="1">IF(tbl_coded[[#This Row],[ISIN]]="","",IF(ISNUMBER(_xll.BDP(B122&amp;" Corp",AB$1)),_xll.BDP(B122&amp;" Corp",AB$1),""))</f>
        <v/>
      </c>
      <c r="AC122" s="124" t="str">
        <f ca="1">IF(tbl_coded[[#This Row],[ISIN]]="","",IF(ISNUMBER(_xll.BDP(B122&amp;" Corp",AC$1)),_xll.BDP(B122&amp;" Corp",AC$1),""))</f>
        <v/>
      </c>
      <c r="AD122" s="124" t="e">
        <f ca="1">IF(tbl_coded[[#This Row],[ISIN]]="","",IF((_xll.BDP(B122&amp;" Corp",AD$1))="#N/A Field Not Applicable","",_xll.BDP(B122&amp;" Corp",AD$1)))</f>
        <v>#NAME?</v>
      </c>
      <c r="AE122" s="124" t="e">
        <f ca="1">IF(tbl_coded[[#This Row],[ISIN]]="","",IF((_xll.BDP(B122&amp;" Corp",AE$1))="#N/A N/A","--",_xll.BDP(B122&amp;" Corp",AE$1)))</f>
        <v>#NAME?</v>
      </c>
      <c r="AF122" s="124" t="e">
        <f ca="1">IF(tbl_coded[[#This Row],[ISIN]]="","",IF(IFERROR(MATCH(H122,rtg_num[Moody''s],0)&gt;10,0),"HY",IF(IFERROR(MATCH(I122,rtg_num[S&amp;P],0)&gt;10,0),"HY",IF(IFERROR(MATCH(J122,rtg_num[Fitch],0)&gt;10,0),"HY",IF(H122&amp;I122&amp;J122="------","NR",IF(IFERROR(FIND("#N/A",Coded!H122),0)&amp;IFERROR(FIND("#N/A",Coded!H122),0)&amp;IFERROR(FIND("#N/A",Coded!H122),0)&lt;&gt;"000",IF(INDEX(美元债一级!$O:$O,MATCH(tbl_coded[[#This Row],[ISIN]],美元债一级!$I:$I,0))="--/--/--","NR","IG"),"IG"))))))</f>
        <v>#NAME?</v>
      </c>
      <c r="AG12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2" s="125" t="e">
        <f ca="1">IF(tbl_coded[[#This Row],[ISIN]]="","",IF(_xll.BDP($B122&amp;" Corp",AI$1)="#N/A N/A","--",_xll.BDP($B122&amp;" Corp",AI$1)))</f>
        <v>#NAME?</v>
      </c>
      <c r="AJ122" s="122" t="e">
        <f ca="1">IF(tbl_coded[[#This Row],[ISIN]]="","",IF(OR(_xll.BDP(_xll.BDP(tbl_coded[[#This Row],[ISIN]]&amp;" Corp", "ISSUER_EQUITY_TICKER")&amp;" Equity",AJ$1)="#N/A N/A"),"--",_xll.BDP(_xll.BDP(tbl_coded[[#This Row],[ISIN]]&amp;" Corp", "ISSUER_EQUITY_TICKER")&amp;" Equity",AJ$1)))</f>
        <v>#NAME?</v>
      </c>
      <c r="AK12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24" t="e">
        <f ca="1">IF(tbl_coded[[#This Row],[ISIN]]="","",IF(OR(_xll.BDP(_xll.BDP(tbl_coded[[#This Row],[ISIN]]&amp;" Corp", "ISSUER_EQUITY_TICKER")&amp;" Equity",AL$1)="#N/A N/A"),"--",_xll.BDP(_xll.BDP(tbl_coded[[#This Row],[ISIN]]&amp;" Corp", "ISSUER_EQUITY_TICKER")&amp;" Equity",AL$1)))</f>
        <v>#NAME?</v>
      </c>
      <c r="AM122" s="124" t="e">
        <f ca="1">IF(tbl_coded[[#This Row],[ISIN]]="","",IF(_xll.BDS($B122&amp;" Corp",AM$1)="#N/A Field Not Applicable","",_xll.BDS($B122&amp;" Corp",AM$1)))</f>
        <v>#NAME?</v>
      </c>
      <c r="AN122" s="124" t="e">
        <f ca="1">IF(tbl_coded[[#This Row],[ISIN]]="","",IF(_xll.BDP(tbl_coded[[#This Row],[KPW Provider BBID]]&amp;" CompanyID","NAME")="#N/A Invalid Security","",_xll.BDP(tbl_coded[[#This Row],[KPW Provider BBID]]&amp;" CompanyID","NAME")))</f>
        <v>#NAME?</v>
      </c>
      <c r="AO122" s="124" t="e">
        <f ca="1">IF(tbl_coded[[#This Row],[ISIN]]="","",IF(_xll.BDP(tbl_coded[[#This Row],[KPW Provider BBID]]&amp;" CompanyID",$AO$1)="#N/A Invalid Security","--",IF(_xll.BDP(tbl_coded[[#This Row],[KPW Provider BBID]]&amp;" CompanyID",$AO$1)="#N/A N/A","--",_xll.BDP(tbl_coded[[#This Row],[KPW Provider BBID]]&amp;" CompanyID",$AO$1))))</f>
        <v>#NAME?</v>
      </c>
      <c r="AP122" s="124" t="e">
        <f ca="1">IF(tbl_coded[[#This Row],[ISIN]]="","",IF(_xll.BDP(tbl_coded[[#This Row],[KPW Provider BBID]]&amp;" CompanyID",$AP$1)="#N/A Invalid Security","--",IF(_xll.BDP(tbl_coded[[#This Row],[KPW Provider BBID]]&amp;" CompanyID",$AP$1)="#N/A N/A","--",_xll.BDP(tbl_coded[[#This Row],[KPW Provider BBID]]&amp;" CompanyID",$AP$1))))</f>
        <v>#NAME?</v>
      </c>
      <c r="AQ122" s="124" t="e">
        <f ca="1">IF(tbl_coded[[#This Row],[ISIN]]="","",IF(_xll.BDP(tbl_coded[[#This Row],[KPW Provider BBID]]&amp;" CompanyID",$AQ$1)="#N/A Invalid Security","--",IF(_xll.BDP(tbl_coded[[#This Row],[KPW Provider BBID]]&amp;" CompanyID",$AQ$1)="#N/A N/A","--",_xll.BDP(tbl_coded[[#This Row],[KPW Provider BBID]]&amp;" CompanyID",$AQ$1))))</f>
        <v>#NAME?</v>
      </c>
      <c r="AR122" s="124" t="e">
        <f ca="1">IF(tbl_coded[[#This Row],[ISIN]]="","",tbl_coded[[#This Row],[穆迪KPW评级]]&amp;"/"&amp;tbl_coded[[#This Row],[SPKPW评级]]&amp;"/"&amp;tbl_coded[[#This Row],[FITCHKPW评级]])</f>
        <v>#NAME?</v>
      </c>
      <c r="AS122" s="124" t="e">
        <f ca="1">IF(tbl_coded[[#This Row],[ISIN]]="","",IF(OR(_xll.BDP($B122&amp;" Corp",AS$1)="#N/A N/A"),"--",_xll.BDP($B122&amp;" Corp",AS$1)))</f>
        <v>#NAME?</v>
      </c>
      <c r="AT122" s="124" t="e">
        <f ca="1">IF(tbl_coded[[#This Row],[ISIN]]="","",IF(_xll.BDS($B122&amp;" Corp",AT$1)="#N/A Field Not Applicable","",_xll.BDS($B122&amp;" Corp",AT$1)))</f>
        <v>#NAME?</v>
      </c>
      <c r="AU122" s="124" t="e">
        <f ca="1">IF(tbl_coded[[#This Row],[SBLC Provider BBID]]="","",_xll.BDP(tbl_coded[[#This Row],[SBLC Provider BBID]]&amp;" CompanyID","NAME"))</f>
        <v>#NAME?</v>
      </c>
      <c r="AV122" s="124" t="e">
        <f ca="1">IF(tbl_coded[[#This Row],[ISIN]]="","",IF(OR(_xll.BDP($B122&amp;" Corp",AV$1)="#N/A N/A"),"--",TEXT(_xll.BDP($B122&amp;" Corp",AV$1),"yyyy/mm/dd")))</f>
        <v>#NAME?</v>
      </c>
      <c r="AW122" s="124" t="e">
        <f ca="1">IF(tbl_coded[[#This Row],[ISIN]]="","",IF(OR(_xll.BDP($B122&amp;" Corp",AW$1)="#N/A N/A"),"--",TEXT(_xll.BDP($B122&amp;" Corp",AW$1),"yyyy/mm/dd")))</f>
        <v>#NAME?</v>
      </c>
      <c r="AX122" s="124" t="e">
        <f ca="1">IF(tbl_coded[[#This Row],[ISIN]]="","",IF(OR(_xll.BDP($B122&amp;" Corp",AX$1)="#N/A N/A"),"--",TEXT(_xll.BDP($B122&amp;" Corp",AX$1),"yyyy/mm/dd")))</f>
        <v>#NAME?</v>
      </c>
      <c r="AY122" s="124" t="e">
        <f ca="1">IF(tbl_coded[[#This Row],[ISIN]]="","",IF(OR(_xll.BDP($B122&amp;" Corp",AY$1)="#N/A Field Not Applicable"),"--",TEXT(_xll.BDP($B122&amp;" Corp",AY$1),"yyyy/mm/dd")))</f>
        <v>#NAME?</v>
      </c>
      <c r="AZ122" s="124" t="e">
        <f ca="1">IF(tbl_coded[[#This Row],[ISIN]]="","",IF(OR(_xll.BDP($B122&amp;" Corp",AZ$1)="#N/A N/A"),"--",_xll.BDP($B122&amp;" Corp",AZ$1)))</f>
        <v>#NAME?</v>
      </c>
      <c r="BA122" s="124" t="e">
        <f ca="1">IF(tbl_coded[[#This Row],[ISIN]]="","",IF(OR(_xll.BDP($B122&amp;" Corp",BA$1)="#N/A N/A"),"--",_xll.BDP($B122&amp;" Corp",BA$1)))</f>
        <v>#NAME?</v>
      </c>
      <c r="BB122" s="124" t="e">
        <f ca="1">IF(tbl_coded[[#This Row],[ISIN]]="","",IF(OR(_xll.BDP($B122&amp;" Corp",BB$1)="#N/A N/A"),"--",_xll.BDP($B122&amp;" Corp",BB$1)))</f>
        <v>#NAME?</v>
      </c>
      <c r="BC122" s="124" t="e">
        <f ca="1">IF(tbl_coded[[#This Row],[ISIN]]="","",IF(OR(_xll.BDP($B122&amp;" Corp",BC$1)="#N/A Field Not Applicable"),"--",_xll.BDP($B122&amp;" Corp",BC$1)))</f>
        <v>#NAME?</v>
      </c>
      <c r="BD122" s="124" t="e">
        <f ca="1">IF(tbl_coded[[#This Row],[ISIN]]="","",IF(OR(_xll.BDP($B122&amp;" Corp",BD$1)="#N/A Field Not Applicable"),"--",_xll.BDP($B122&amp;" Corp",BD$1)))</f>
        <v>#NAME?</v>
      </c>
      <c r="BE122" s="124" t="e">
        <f ca="1">IF(tbl_coded[[#This Row],[ISIN]]="","",IF(OR(_xll.BDP($B122&amp;" Corp",BE$1)="#N/A Field Not Applicable"),"--",_xll.BDP($B122&amp;" Corp",BE$1)))</f>
        <v>#NAME?</v>
      </c>
      <c r="BF122" s="124" t="e">
        <f ca="1">IF(tbl_coded[[#This Row],[ISIN]]="","",IF(OR(_xll.BDP($B122&amp;" Corp",BF$1)="#N/A Field Not Applicable"),"--",_xll.BDP($B122&amp;" Corp",BF$1)))</f>
        <v>#NAME?</v>
      </c>
      <c r="BG122" s="124" t="e">
        <f ca="1">IF(tbl_coded[[#This Row],[ISIN]]="","",IF(OR(_xll.BDP($B122&amp;" Corp",BG$1)="#N/A Field Not Applicable"),"--",IF(_xll.BDP($B122&amp;" Corp",BG$1)="#N/A N/A","N",_xll.BDP($B122&amp;" Corp",BG$1))))</f>
        <v>#NAME?</v>
      </c>
      <c r="BH122" s="124" t="e">
        <f ca="1">IF(tbl_coded[[#This Row],[ISIN]]="","",IF(OR(_xll.BDP($B122&amp;" Corp",BH$1)="#N/A N/A"),"",_xll.BDP($B122&amp;" Corp",BH$1)))</f>
        <v>#NAME?</v>
      </c>
      <c r="BI122" s="124" t="e">
        <f ca="1">IF(tbl_coded[[#This Row],[ISIN]]="","",IF(OR(tbl_coded[[#This Row],[Parent company tiker]]=""),"",IF(_xll.BDP(tbl_coded[[#This Row],[Parent company tiker]]&amp;" Equity",BI$1)="#N/A N/A","--",_xll.BDP(tbl_coded[[#This Row],[Parent company tiker]]&amp;" Equity",BI$1))))</f>
        <v>#NAME?</v>
      </c>
      <c r="BJ122" s="124" t="e">
        <f ca="1">IF(tbl_coded[[#This Row],[ISIN]]="","",IF(OR(tbl_coded[[#This Row],[Parent company tiker]]=""),"",IF(_xll.BDP(tbl_coded[[#This Row],[Parent company tiker]]&amp;" Equity",BJ$1)="#N/A N/A","--",_xll.BDP(tbl_coded[[#This Row],[Parent company tiker]]&amp;" Equity",BJ$1))))</f>
        <v>#NAME?</v>
      </c>
      <c r="BK122" s="124" t="e">
        <f ca="1">IF(tbl_coded[[#This Row],[ISIN]]="","",IF(OR(tbl_coded[[#This Row],[Parent company tiker]]=""),"",IF(_xll.BDP(tbl_coded[[#This Row],[Parent company tiker]]&amp;" Equity",BK$1)="#N/A N/A","--",_xll.BDP(tbl_coded[[#This Row],[Parent company tiker]]&amp;" Equity",BK$1))))</f>
        <v>#NAME?</v>
      </c>
      <c r="BL122" s="124" t="e">
        <f ca="1">IF(tbl_coded[[#This Row],[ISIN]]="","",IF(OR(tbl_coded[[#This Row],[Parent company tiker]]=""),"",IF(_xll.BDP(tbl_coded[[#This Row],[Parent company tiker]]&amp;" Equity",BL$1)="#N/A N/A","--",_xll.BDP(tbl_coded[[#This Row],[Parent company tiker]]&amp;" Equity",BL$1))))</f>
        <v>#NAME?</v>
      </c>
      <c r="BM12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2" s="124" t="e">
        <f ca="1">IF(tbl_coded[[#This Row],[Column9]]&lt;&gt;"--",tbl_coded[[#This Row],[G''tor rating]],IF(tbl_coded[[#This Row],[KPW Name]]&lt;&gt;"",tbl_coded[[#This Row],[KPW Rating]],IF(tbl_coded[[#This Row],[Parent company tiker]]&lt;&gt;"",tbl_coded[[#This Row],[parent评级]],tbl_coded[[#This Row],[Issuer rating]])))</f>
        <v>#NAME?</v>
      </c>
      <c r="BO122" s="159" t="str">
        <f ca="1">IFERROR(IF(tbl_coded[[#This Row],[GREEN]]="Y","GREEN",IF(tbl_coded[[#This Row],[SUSTAINABLE]]="Y","SUSTAINABLE",IF(tbl_coded[[#This Row],[SOCIAL]]="Y","SOCIAL",IF(tbl_coded[[#This Row],[Sustainable linked]]="Y","SUSTAINABLE LINKED"," ")))),"")</f>
        <v/>
      </c>
    </row>
    <row r="123" spans="1:67" ht="15" customHeight="1">
      <c r="A123" s="119">
        <v>121</v>
      </c>
      <c r="B123" s="120" t="str">
        <f>IF(美元债一级!$C$4:$C$1048576&lt;&gt;"",美元债一级!C124,"")</f>
        <v>XS2635646263</v>
      </c>
      <c r="C123" s="124" t="e">
        <f ca="1">IF(tbl_coded[[#This Row],[ISIN]]="","",IF(tbl_coded[[#This Row],[Index]]&gt;$A$1,"",IF(_xll.BDP($B123&amp;" Corp",C$1)="#N/A N/A","",_xll.BDP($B123&amp;" Corp",C$1))))</f>
        <v>#NAME?</v>
      </c>
      <c r="D123" s="124" t="e">
        <f ca="1">IF(tbl_coded[[#This Row],[ISIN]]="","",IF(_xll.BDP($B123&amp;" Corp",D$1)="#N/A N/A","",_xll.BDP($B123&amp;" Corp",D$1)))</f>
        <v>#NAME?</v>
      </c>
      <c r="E123" s="124" t="e">
        <f ca="1">IF(tbl_coded[[#This Row],[ISIN]]="","",IF(_xll.BDP($B123&amp;" Corp",E$1)="#N/A N/A","--",_xll.BDP($B123&amp;" Corp",E$1)))</f>
        <v>#NAME?</v>
      </c>
      <c r="F123" s="124" t="e">
        <f ca="1">IF(tbl_coded[[#This Row],[ISIN]]="","",IF(_xll.BDS($B123&amp;" Corp",F$1)="#N/A Field Not Applicable","",_xll.BDS($B123&amp;" Corp",F$1)))</f>
        <v>#NAME?</v>
      </c>
      <c r="G123" s="124" t="e">
        <f ca="1">IF(tbl_coded[[#This Row],[ISIN]]="","",IF(_xll.BDP($F123&amp;" CompanyID",G$1)="#N/A Invalid Security","",_xll.BDP($F123&amp;" CompanyID",G$1)))</f>
        <v>#NAME?</v>
      </c>
      <c r="H123" s="124" t="e">
        <f ca="1">IF(tbl_coded[[#This Row],[ISIN]]="","",IF(_xll.BDP($B123&amp;" Corp",H$1)="#N/A N/A","--",_xll.BDP($B123&amp;" Corp",H$1)))</f>
        <v>#NAME?</v>
      </c>
      <c r="I123" s="124" t="e">
        <f ca="1">IF(tbl_coded[[#This Row],[ISIN]]="","",IF(_xll.BDP($B123&amp;" Corp",I$1)="#N/A N/A","--",_xll.BDP($B123&amp;" Corp",I$1)))</f>
        <v>#NAME?</v>
      </c>
      <c r="J123" s="124" t="e">
        <f ca="1">IF(tbl_coded[[#This Row],[ISIN]]="","",IF(_xll.BDP($B123&amp;" Corp",J$1)="#N/A N/A","--",_xll.BDP($B123&amp;" Corp",J$1)))</f>
        <v>#NAME?</v>
      </c>
      <c r="K123" s="124" t="e">
        <f ca="1">IF(tbl_coded[[#This Row],[ISIN]]="","",IF(_xll.BDP($B123&amp;" Corp",K$1)="#N/A N/A","--",_xll.BDP($B123&amp;" Corp",K$1)))</f>
        <v>#NAME?</v>
      </c>
      <c r="L123" s="124" t="e">
        <f ca="1">IF(tbl_coded[[#This Row],[ISIN]]="","",IF(_xll.BDP($B123&amp;" Corp",L$1)="#N/A N/A","--",_xll.BDP($B123&amp;" Corp",L$1)))</f>
        <v>#NAME?</v>
      </c>
      <c r="M123" s="124" t="e">
        <f ca="1">IF(tbl_coded[[#This Row],[ISIN]]="","",IF(_xll.BDP($B123&amp;" Corp",M$1)="#N/A N/A","--",_xll.BDP($B123&amp;" Corp",M$1)))</f>
        <v>#NAME?</v>
      </c>
      <c r="N123" s="124" t="e">
        <f ca="1">IF(tbl_coded[[#This Row],[ISIN]]="","",IF(_xll.BDP($B123&amp;" Corp",N$1)="#N/A N/A","--",_xll.BDP($B123&amp;" Corp",N$1)))</f>
        <v>#NAME?</v>
      </c>
      <c r="O123" s="124" t="e">
        <f ca="1">IF(tbl_coded[[#This Row],[ISIN]]="","",IF(_xll.BDP($B123&amp;" Corp",O$1)="#N/A N/A","--",_xll.BDP($B123&amp;" Corp",O$1)))</f>
        <v>#NAME?</v>
      </c>
      <c r="P123" s="124" t="e">
        <f ca="1">IF(tbl_coded[[#This Row],[ISIN]]="","",IF(_xll.BDP($B123&amp;" Corp",P$1)="#N/A N/A","--",_xll.BDP($B123&amp;" Corp",P$1)))</f>
        <v>#NAME?</v>
      </c>
      <c r="Q12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3" s="124" t="e">
        <f ca="1">IF(tbl_coded[[#This Row],[ISIN]]="","",IF(OR(_xll.BDP($B123&amp;" Corp",R$1)="#N/A N/A",_xll.BDP($B123&amp;" Corp",R$1)="#N/A Invalid Security",_xll.BDP($B123&amp;" Corp",R$1)="#N/A Field Not Applicable"),"--",_xll.BDP($B123&amp;" Corp",R$1)))</f>
        <v>#NAME?</v>
      </c>
      <c r="S123" s="124" t="e">
        <f ca="1">IF(tbl_coded[[#This Row],[ISIN]]="","",IF(OR(_xll.BDP($R123&amp;" Equity",S$1)="#N/A N/A",_xll.BDP($R123&amp;" Equity",S$1)="#N/A Invalid Security"),"--",_xll.BDP($R123&amp;" Equity",S$1)))</f>
        <v>#NAME?</v>
      </c>
      <c r="T123" s="124" t="e">
        <f ca="1">IF(tbl_coded[[#This Row],[ISIN]]="","",IF(OR(_xll.BDP($R123&amp;" Equity",T$1)="#N/A N/A",_xll.BDP($R123&amp;" Equity",T$1)="#N/A Invalid Security"),"--",_xll.BDP($R123&amp;" Equity",T$1)))</f>
        <v>#NAME?</v>
      </c>
      <c r="U123" s="124" t="e">
        <f ca="1">IF(tbl_coded[[#This Row],[ISIN]]="","",IF(OR(_xll.BDP($R123&amp;" Equity",U$1)="#N/A N/A",_xll.BDP($R123&amp;" Equity",U$1)="#N/A Invalid Security"),"--",_xll.BDP($R123&amp;" Equity",U$1)))</f>
        <v>#NAME?</v>
      </c>
      <c r="V123" s="124" t="e">
        <f ca="1">IF(tbl_coded[[#This Row],[ISIN]]="","",IF(OR(_xll.BDP($R123&amp;" Equity",V$1)="#N/A N/A",_xll.BDP($R123&amp;" Equity",V$1)="#N/A Invalid Security"),"--",_xll.BDP($R123&amp;" Equity",V$1)))</f>
        <v>#NAME?</v>
      </c>
      <c r="W123" s="124" t="e">
        <f ca="1">IF(tbl_coded[[#This Row],[ISIN]]="","",IF(OR(_xll.BDP($R123&amp;" Equity",W$1)="#N/A N/A",_xll.BDP($R123&amp;" Equity",W$1)="#N/A Invalid Security"),"--",_xll.BDP($R123&amp;" Equity",W$1)))</f>
        <v>#NAME?</v>
      </c>
      <c r="X123" s="124" t="e">
        <f ca="1">IF(tbl_coded[[#This Row],[ISIN]]="","",IF(OR(_xll.BDP($R123&amp;" Equity",X$1)="#N/A N/A",_xll.BDP($R123&amp;" Equity",X$1)="#N/A Invalid Security"),"--",_xll.BDP($R123&amp;" Equity",X$1)))</f>
        <v>#NAME?</v>
      </c>
      <c r="Y12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3" s="124" t="str">
        <f ca="1">IF(tbl_coded[[#This Row],[ISIN]]="","",IF(ISNUMBER(_xll.BDP(B123&amp;" Corp",Z$1)),_xll.BDP(B123&amp;" Corp",Z$1),""))</f>
        <v/>
      </c>
      <c r="AA123" s="124" t="str">
        <f ca="1">IF(tbl_coded[[#This Row],[ISIN]]="","",IF(ISNUMBER(_xll.BDP(B123&amp;" Corp",AA$1)),_xll.BDP(B123&amp;" Corp",AA$1),""))</f>
        <v/>
      </c>
      <c r="AB123" s="124" t="str">
        <f ca="1">IF(tbl_coded[[#This Row],[ISIN]]="","",IF(ISNUMBER(_xll.BDP(B123&amp;" Corp",AB$1)),_xll.BDP(B123&amp;" Corp",AB$1),""))</f>
        <v/>
      </c>
      <c r="AC123" s="124" t="str">
        <f ca="1">IF(tbl_coded[[#This Row],[ISIN]]="","",IF(ISNUMBER(_xll.BDP(B123&amp;" Corp",AC$1)),_xll.BDP(B123&amp;" Corp",AC$1),""))</f>
        <v/>
      </c>
      <c r="AD123" s="124" t="e">
        <f ca="1">IF(tbl_coded[[#This Row],[ISIN]]="","",IF((_xll.BDP(B123&amp;" Corp",AD$1))="#N/A Field Not Applicable","",_xll.BDP(B123&amp;" Corp",AD$1)))</f>
        <v>#NAME?</v>
      </c>
      <c r="AE123" s="124" t="e">
        <f ca="1">IF(tbl_coded[[#This Row],[ISIN]]="","",IF((_xll.BDP(B123&amp;" Corp",AE$1))="#N/A N/A","--",_xll.BDP(B123&amp;" Corp",AE$1)))</f>
        <v>#NAME?</v>
      </c>
      <c r="AF123" s="124" t="e">
        <f ca="1">IF(tbl_coded[[#This Row],[ISIN]]="","",IF(IFERROR(MATCH(H123,rtg_num[Moody''s],0)&gt;10,0),"HY",IF(IFERROR(MATCH(I123,rtg_num[S&amp;P],0)&gt;10,0),"HY",IF(IFERROR(MATCH(J123,rtg_num[Fitch],0)&gt;10,0),"HY",IF(H123&amp;I123&amp;J123="------","NR",IF(IFERROR(FIND("#N/A",Coded!H123),0)&amp;IFERROR(FIND("#N/A",Coded!H123),0)&amp;IFERROR(FIND("#N/A",Coded!H123),0)&lt;&gt;"000",IF(INDEX(美元债一级!$O:$O,MATCH(tbl_coded[[#This Row],[ISIN]],美元债一级!$I:$I,0))="--/--/--","NR","IG"),"IG"))))))</f>
        <v>#NAME?</v>
      </c>
      <c r="AG12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3" s="125" t="e">
        <f ca="1">IF(tbl_coded[[#This Row],[ISIN]]="","",IF(_xll.BDP($B123&amp;" Corp",AI$1)="#N/A N/A","--",_xll.BDP($B123&amp;" Corp",AI$1)))</f>
        <v>#NAME?</v>
      </c>
      <c r="AJ123" s="122" t="e">
        <f ca="1">IF(tbl_coded[[#This Row],[ISIN]]="","",IF(OR(_xll.BDP(_xll.BDP(tbl_coded[[#This Row],[ISIN]]&amp;" Corp", "ISSUER_EQUITY_TICKER")&amp;" Equity",AJ$1)="#N/A N/A"),"--",_xll.BDP(_xll.BDP(tbl_coded[[#This Row],[ISIN]]&amp;" Corp", "ISSUER_EQUITY_TICKER")&amp;" Equity",AJ$1)))</f>
        <v>#NAME?</v>
      </c>
      <c r="AK12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24" t="e">
        <f ca="1">IF(tbl_coded[[#This Row],[ISIN]]="","",IF(OR(_xll.BDP(_xll.BDP(tbl_coded[[#This Row],[ISIN]]&amp;" Corp", "ISSUER_EQUITY_TICKER")&amp;" Equity",AL$1)="#N/A N/A"),"--",_xll.BDP(_xll.BDP(tbl_coded[[#This Row],[ISIN]]&amp;" Corp", "ISSUER_EQUITY_TICKER")&amp;" Equity",AL$1)))</f>
        <v>#NAME?</v>
      </c>
      <c r="AM123" s="124" t="s">
        <v>447</v>
      </c>
      <c r="AN123" s="124" t="e">
        <f ca="1">IF(tbl_coded[[#This Row],[ISIN]]="","",IF(_xll.BDP(tbl_coded[[#This Row],[KPW Provider BBID]]&amp;" CompanyID","NAME")="#N/A Invalid Security","",_xll.BDP(tbl_coded[[#This Row],[KPW Provider BBID]]&amp;" CompanyID","NAME")))</f>
        <v>#NAME?</v>
      </c>
      <c r="AO123" s="124" t="e">
        <f ca="1">IF(tbl_coded[[#This Row],[ISIN]]="","",IF(_xll.BDP(tbl_coded[[#This Row],[KPW Provider BBID]]&amp;" CompanyID",$AO$1)="#N/A Invalid Security","--",IF(_xll.BDP(tbl_coded[[#This Row],[KPW Provider BBID]]&amp;" CompanyID",$AO$1)="#N/A N/A","--",_xll.BDP(tbl_coded[[#This Row],[KPW Provider BBID]]&amp;" CompanyID",$AO$1))))</f>
        <v>#NAME?</v>
      </c>
      <c r="AP123" s="124" t="e">
        <f ca="1">IF(tbl_coded[[#This Row],[ISIN]]="","",IF(_xll.BDP(tbl_coded[[#This Row],[KPW Provider BBID]]&amp;" CompanyID",$AP$1)="#N/A Invalid Security","--",IF(_xll.BDP(tbl_coded[[#This Row],[KPW Provider BBID]]&amp;" CompanyID",$AP$1)="#N/A N/A","--",_xll.BDP(tbl_coded[[#This Row],[KPW Provider BBID]]&amp;" CompanyID",$AP$1))))</f>
        <v>#NAME?</v>
      </c>
      <c r="AQ123" s="124" t="e">
        <f ca="1">IF(tbl_coded[[#This Row],[ISIN]]="","",IF(_xll.BDP(tbl_coded[[#This Row],[KPW Provider BBID]]&amp;" CompanyID",$AQ$1)="#N/A Invalid Security","--",IF(_xll.BDP(tbl_coded[[#This Row],[KPW Provider BBID]]&amp;" CompanyID",$AQ$1)="#N/A N/A","--",_xll.BDP(tbl_coded[[#This Row],[KPW Provider BBID]]&amp;" CompanyID",$AQ$1))))</f>
        <v>#NAME?</v>
      </c>
      <c r="AR123" s="124" t="e">
        <f ca="1">IF(tbl_coded[[#This Row],[ISIN]]="","",tbl_coded[[#This Row],[穆迪KPW评级]]&amp;"/"&amp;tbl_coded[[#This Row],[SPKPW评级]]&amp;"/"&amp;tbl_coded[[#This Row],[FITCHKPW评级]])</f>
        <v>#NAME?</v>
      </c>
      <c r="AS123" s="124" t="e">
        <f ca="1">IF(tbl_coded[[#This Row],[ISIN]]="","",IF(OR(_xll.BDP($B123&amp;" Corp",AS$1)="#N/A N/A"),"--",_xll.BDP($B123&amp;" Corp",AS$1)))</f>
        <v>#NAME?</v>
      </c>
      <c r="AT123" s="124" t="e">
        <f ca="1">IF(tbl_coded[[#This Row],[ISIN]]="","",IF(_xll.BDS($B123&amp;" Corp",AT$1)="#N/A Field Not Applicable","",_xll.BDS($B123&amp;" Corp",AT$1)))</f>
        <v>#NAME?</v>
      </c>
      <c r="AU123" s="124" t="e">
        <f ca="1">IF(tbl_coded[[#This Row],[SBLC Provider BBID]]="","",_xll.BDP(tbl_coded[[#This Row],[SBLC Provider BBID]]&amp;" CompanyID","NAME"))</f>
        <v>#NAME?</v>
      </c>
      <c r="AV123" s="124" t="e">
        <f ca="1">IF(tbl_coded[[#This Row],[ISIN]]="","",IF(OR(_xll.BDP($B123&amp;" Corp",AV$1)="#N/A N/A"),"--",TEXT(_xll.BDP($B123&amp;" Corp",AV$1),"yyyy/mm/dd")))</f>
        <v>#NAME?</v>
      </c>
      <c r="AW123" s="124" t="e">
        <f ca="1">IF(tbl_coded[[#This Row],[ISIN]]="","",IF(OR(_xll.BDP($B123&amp;" Corp",AW$1)="#N/A N/A"),"--",TEXT(_xll.BDP($B123&amp;" Corp",AW$1),"yyyy/mm/dd")))</f>
        <v>#NAME?</v>
      </c>
      <c r="AX123" s="124" t="e">
        <f ca="1">IF(tbl_coded[[#This Row],[ISIN]]="","",IF(OR(_xll.BDP($B123&amp;" Corp",AX$1)="#N/A N/A"),"--",TEXT(_xll.BDP($B123&amp;" Corp",AX$1),"yyyy/mm/dd")))</f>
        <v>#NAME?</v>
      </c>
      <c r="AY123" s="124" t="e">
        <f ca="1">IF(tbl_coded[[#This Row],[ISIN]]="","",IF(OR(_xll.BDP($B123&amp;" Corp",AY$1)="#N/A Field Not Applicable"),"--",TEXT(_xll.BDP($B123&amp;" Corp",AY$1),"yyyy/mm/dd")))</f>
        <v>#NAME?</v>
      </c>
      <c r="AZ123" s="124" t="e">
        <f ca="1">IF(tbl_coded[[#This Row],[ISIN]]="","",IF(OR(_xll.BDP($B123&amp;" Corp",AZ$1)="#N/A N/A"),"--",_xll.BDP($B123&amp;" Corp",AZ$1)))</f>
        <v>#NAME?</v>
      </c>
      <c r="BA123" s="124" t="e">
        <f ca="1">IF(tbl_coded[[#This Row],[ISIN]]="","",IF(OR(_xll.BDP($B123&amp;" Corp",BA$1)="#N/A N/A"),"--",_xll.BDP($B123&amp;" Corp",BA$1)))</f>
        <v>#NAME?</v>
      </c>
      <c r="BB123" s="124" t="e">
        <f ca="1">IF(tbl_coded[[#This Row],[ISIN]]="","",IF(OR(_xll.BDP($B123&amp;" Corp",BB$1)="#N/A N/A"),"--",_xll.BDP($B123&amp;" Corp",BB$1)))</f>
        <v>#NAME?</v>
      </c>
      <c r="BC123" s="124" t="e">
        <f ca="1">IF(tbl_coded[[#This Row],[ISIN]]="","",IF(OR(_xll.BDP($B123&amp;" Corp",BC$1)="#N/A Field Not Applicable"),"--",_xll.BDP($B123&amp;" Corp",BC$1)))</f>
        <v>#NAME?</v>
      </c>
      <c r="BD123" s="124" t="e">
        <f ca="1">IF(tbl_coded[[#This Row],[ISIN]]="","",IF(OR(_xll.BDP($B123&amp;" Corp",BD$1)="#N/A Field Not Applicable"),"--",_xll.BDP($B123&amp;" Corp",BD$1)))</f>
        <v>#NAME?</v>
      </c>
      <c r="BE123" s="124" t="e">
        <f ca="1">IF(tbl_coded[[#This Row],[ISIN]]="","",IF(OR(_xll.BDP($B123&amp;" Corp",BE$1)="#N/A Field Not Applicable"),"--",_xll.BDP($B123&amp;" Corp",BE$1)))</f>
        <v>#NAME?</v>
      </c>
      <c r="BF123" s="124" t="e">
        <f ca="1">IF(tbl_coded[[#This Row],[ISIN]]="","",IF(OR(_xll.BDP($B123&amp;" Corp",BF$1)="#N/A Field Not Applicable"),"--",_xll.BDP($B123&amp;" Corp",BF$1)))</f>
        <v>#NAME?</v>
      </c>
      <c r="BG123" s="124" t="e">
        <f ca="1">IF(tbl_coded[[#This Row],[ISIN]]="","",IF(OR(_xll.BDP($B123&amp;" Corp",BG$1)="#N/A Field Not Applicable"),"--",IF(_xll.BDP($B123&amp;" Corp",BG$1)="#N/A N/A","N",_xll.BDP($B123&amp;" Corp",BG$1))))</f>
        <v>#NAME?</v>
      </c>
      <c r="BH123" s="124" t="e">
        <f ca="1">IF(tbl_coded[[#This Row],[ISIN]]="","",IF(OR(_xll.BDP($B123&amp;" Corp",BH$1)="#N/A N/A"),"",_xll.BDP($B123&amp;" Corp",BH$1)))</f>
        <v>#NAME?</v>
      </c>
      <c r="BI123" s="124" t="e">
        <f ca="1">IF(tbl_coded[[#This Row],[ISIN]]="","",IF(OR(tbl_coded[[#This Row],[Parent company tiker]]=""),"",IF(_xll.BDP(tbl_coded[[#This Row],[Parent company tiker]]&amp;" Equity",BI$1)="#N/A N/A","--",_xll.BDP(tbl_coded[[#This Row],[Parent company tiker]]&amp;" Equity",BI$1))))</f>
        <v>#NAME?</v>
      </c>
      <c r="BJ123" s="124" t="e">
        <f ca="1">IF(tbl_coded[[#This Row],[ISIN]]="","",IF(OR(tbl_coded[[#This Row],[Parent company tiker]]=""),"",IF(_xll.BDP(tbl_coded[[#This Row],[Parent company tiker]]&amp;" Equity",BJ$1)="#N/A N/A","--",_xll.BDP(tbl_coded[[#This Row],[Parent company tiker]]&amp;" Equity",BJ$1))))</f>
        <v>#NAME?</v>
      </c>
      <c r="BK123" s="124" t="e">
        <f ca="1">IF(tbl_coded[[#This Row],[ISIN]]="","",IF(OR(tbl_coded[[#This Row],[Parent company tiker]]=""),"",IF(_xll.BDP(tbl_coded[[#This Row],[Parent company tiker]]&amp;" Equity",BK$1)="#N/A N/A","--",_xll.BDP(tbl_coded[[#This Row],[Parent company tiker]]&amp;" Equity",BK$1))))</f>
        <v>#NAME?</v>
      </c>
      <c r="BL123" s="124" t="e">
        <f ca="1">IF(tbl_coded[[#This Row],[ISIN]]="","",IF(OR(tbl_coded[[#This Row],[Parent company tiker]]=""),"",IF(_xll.BDP(tbl_coded[[#This Row],[Parent company tiker]]&amp;" Equity",BL$1)="#N/A N/A","--",_xll.BDP(tbl_coded[[#This Row],[Parent company tiker]]&amp;" Equity",BL$1))))</f>
        <v>#NAME?</v>
      </c>
      <c r="BM12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3" s="124" t="e">
        <f ca="1">IF(tbl_coded[[#This Row],[Column9]]&lt;&gt;"--",tbl_coded[[#This Row],[G''tor rating]],IF(tbl_coded[[#This Row],[KPW Name]]&lt;&gt;"",tbl_coded[[#This Row],[KPW Rating]],IF(tbl_coded[[#This Row],[Parent company tiker]]&lt;&gt;"",tbl_coded[[#This Row],[parent评级]],tbl_coded[[#This Row],[Issuer rating]])))</f>
        <v>#NAME?</v>
      </c>
      <c r="BO123" s="159" t="str">
        <f ca="1">IFERROR(IF(tbl_coded[[#This Row],[GREEN]]="Y","GREEN",IF(tbl_coded[[#This Row],[SUSTAINABLE]]="Y","SUSTAINABLE",IF(tbl_coded[[#This Row],[SOCIAL]]="Y","SOCIAL",IF(tbl_coded[[#This Row],[Sustainable linked]]="Y","SUSTAINABLE LINKED"," ")))),"")</f>
        <v/>
      </c>
    </row>
    <row r="124" spans="1:67" ht="15" customHeight="1">
      <c r="A124" s="119">
        <v>122</v>
      </c>
      <c r="B124" s="120" t="str">
        <f>IF(美元债一级!$C$4:$C$1048576&lt;&gt;"",美元债一级!C125,"")</f>
        <v>XS2635175982</v>
      </c>
      <c r="C124" s="122" t="e">
        <f ca="1">IF(tbl_coded[[#This Row],[ISIN]]="","",IF(tbl_coded[[#This Row],[Index]]&gt;$A$1,"",IF(_xll.BDP($B124&amp;" Corp",C$1)="#N/A N/A","",_xll.BDP($B124&amp;" Corp",C$1))))</f>
        <v>#NAME?</v>
      </c>
      <c r="D124" s="122" t="e">
        <f ca="1">IF(tbl_coded[[#This Row],[ISIN]]="","",IF(_xll.BDP($B124&amp;" Corp",D$1)="#N/A N/A","",_xll.BDP($B124&amp;" Corp",D$1)))</f>
        <v>#NAME?</v>
      </c>
      <c r="E124" s="122" t="e">
        <f ca="1">IF(tbl_coded[[#This Row],[ISIN]]="","",IF(_xll.BDP($B124&amp;" Corp",E$1)="#N/A N/A","--",_xll.BDP($B124&amp;" Corp",E$1)))</f>
        <v>#NAME?</v>
      </c>
      <c r="F124" s="122" t="e">
        <f ca="1">IF(tbl_coded[[#This Row],[ISIN]]="","",IF(_xll.BDS($B124&amp;" Corp",F$1)="#N/A Field Not Applicable","",_xll.BDS($B124&amp;" Corp",F$1)))</f>
        <v>#NAME?</v>
      </c>
      <c r="G124" s="122" t="e">
        <f ca="1">IF(tbl_coded[[#This Row],[ISIN]]="","",IF(_xll.BDP($F124&amp;" CompanyID",G$1)="#N/A Invalid Security","",_xll.BDP($F124&amp;" CompanyID",G$1)))</f>
        <v>#NAME?</v>
      </c>
      <c r="H124" s="122" t="e">
        <f ca="1">IF(tbl_coded[[#This Row],[ISIN]]="","",IF(_xll.BDP($B124&amp;" Corp",H$1)="#N/A N/A","--",_xll.BDP($B124&amp;" Corp",H$1)))</f>
        <v>#NAME?</v>
      </c>
      <c r="I124" s="122" t="e">
        <f ca="1">IF(tbl_coded[[#This Row],[ISIN]]="","",IF(_xll.BDP($B124&amp;" Corp",I$1)="#N/A N/A","--",_xll.BDP($B124&amp;" Corp",I$1)))</f>
        <v>#NAME?</v>
      </c>
      <c r="J124" s="122" t="e">
        <f ca="1">IF(tbl_coded[[#This Row],[ISIN]]="","",IF(_xll.BDP($B124&amp;" Corp",J$1)="#N/A N/A","--",_xll.BDP($B124&amp;" Corp",J$1)))</f>
        <v>#NAME?</v>
      </c>
      <c r="K124" s="122" t="e">
        <f ca="1">IF(tbl_coded[[#This Row],[ISIN]]="","",IF(_xll.BDP($B124&amp;" Corp",K$1)="#N/A N/A","--",_xll.BDP($B124&amp;" Corp",K$1)))</f>
        <v>#NAME?</v>
      </c>
      <c r="L124" s="122" t="e">
        <f ca="1">IF(tbl_coded[[#This Row],[ISIN]]="","",IF(_xll.BDP($B124&amp;" Corp",L$1)="#N/A N/A","--",_xll.BDP($B124&amp;" Corp",L$1)))</f>
        <v>#NAME?</v>
      </c>
      <c r="M124" s="122" t="e">
        <f ca="1">IF(tbl_coded[[#This Row],[ISIN]]="","",IF(_xll.BDP($B124&amp;" Corp",M$1)="#N/A N/A","--",_xll.BDP($B124&amp;" Corp",M$1)))</f>
        <v>#NAME?</v>
      </c>
      <c r="N124" s="122" t="e">
        <f ca="1">IF(tbl_coded[[#This Row],[ISIN]]="","",IF(_xll.BDP($B124&amp;" Corp",N$1)="#N/A N/A","--",_xll.BDP($B124&amp;" Corp",N$1)))</f>
        <v>#NAME?</v>
      </c>
      <c r="O124" s="122" t="e">
        <f ca="1">IF(tbl_coded[[#This Row],[ISIN]]="","",IF(_xll.BDP($B124&amp;" Corp",O$1)="#N/A N/A","--",_xll.BDP($B124&amp;" Corp",O$1)))</f>
        <v>#NAME?</v>
      </c>
      <c r="P124" s="122" t="e">
        <f ca="1">IF(tbl_coded[[#This Row],[ISIN]]="","",IF(_xll.BDP($B124&amp;" Corp",P$1)="#N/A N/A","--",_xll.BDP($B124&amp;" Corp",P$1)))</f>
        <v>#NAME?</v>
      </c>
      <c r="Q12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4" s="122" t="e">
        <f ca="1">IF(tbl_coded[[#This Row],[ISIN]]="","",IF(OR(_xll.BDP($B124&amp;" Corp",R$1)="#N/A N/A",_xll.BDP($B124&amp;" Corp",R$1)="#N/A Invalid Security",_xll.BDP($B124&amp;" Corp",R$1)="#N/A Field Not Applicable"),"--",_xll.BDP($B124&amp;" Corp",R$1)))</f>
        <v>#NAME?</v>
      </c>
      <c r="S124" s="122" t="e">
        <f ca="1">IF(tbl_coded[[#This Row],[ISIN]]="","",IF(OR(_xll.BDP($R124&amp;" Equity",S$1)="#N/A N/A",_xll.BDP($R124&amp;" Equity",S$1)="#N/A Invalid Security"),"--",_xll.BDP($R124&amp;" Equity",S$1)))</f>
        <v>#NAME?</v>
      </c>
      <c r="T124" s="122" t="e">
        <f ca="1">IF(tbl_coded[[#This Row],[ISIN]]="","",IF(OR(_xll.BDP($R124&amp;" Equity",T$1)="#N/A N/A",_xll.BDP($R124&amp;" Equity",T$1)="#N/A Invalid Security"),"--",_xll.BDP($R124&amp;" Equity",T$1)))</f>
        <v>#NAME?</v>
      </c>
      <c r="U124" s="122" t="e">
        <f ca="1">IF(tbl_coded[[#This Row],[ISIN]]="","",IF(OR(_xll.BDP($R124&amp;" Equity",U$1)="#N/A N/A",_xll.BDP($R124&amp;" Equity",U$1)="#N/A Invalid Security"),"--",_xll.BDP($R124&amp;" Equity",U$1)))</f>
        <v>#NAME?</v>
      </c>
      <c r="V124" s="122" t="e">
        <f ca="1">IF(tbl_coded[[#This Row],[ISIN]]="","",IF(OR(_xll.BDP($R124&amp;" Equity",V$1)="#N/A N/A",_xll.BDP($R124&amp;" Equity",V$1)="#N/A Invalid Security"),"--",_xll.BDP($R124&amp;" Equity",V$1)))</f>
        <v>#NAME?</v>
      </c>
      <c r="W124" s="122" t="e">
        <f ca="1">IF(tbl_coded[[#This Row],[ISIN]]="","",IF(OR(_xll.BDP($R124&amp;" Equity",W$1)="#N/A N/A",_xll.BDP($R124&amp;" Equity",W$1)="#N/A Invalid Security"),"--",_xll.BDP($R124&amp;" Equity",W$1)))</f>
        <v>#NAME?</v>
      </c>
      <c r="X124" s="122" t="e">
        <f ca="1">IF(tbl_coded[[#This Row],[ISIN]]="","",IF(OR(_xll.BDP($R124&amp;" Equity",X$1)="#N/A N/A",_xll.BDP($R124&amp;" Equity",X$1)="#N/A Invalid Security"),"--",_xll.BDP($R124&amp;" Equity",X$1)))</f>
        <v>#NAME?</v>
      </c>
      <c r="Y12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4" s="122" t="str">
        <f ca="1">IF(tbl_coded[[#This Row],[ISIN]]="","",IF(ISNUMBER(_xll.BDP(B124&amp;" Corp",Z$1)),_xll.BDP(B124&amp;" Corp",Z$1),""))</f>
        <v/>
      </c>
      <c r="AA124" s="122" t="str">
        <f ca="1">IF(tbl_coded[[#This Row],[ISIN]]="","",IF(ISNUMBER(_xll.BDP(B124&amp;" Corp",AA$1)),_xll.BDP(B124&amp;" Corp",AA$1),""))</f>
        <v/>
      </c>
      <c r="AB124" s="122" t="str">
        <f ca="1">IF(tbl_coded[[#This Row],[ISIN]]="","",IF(ISNUMBER(_xll.BDP(B124&amp;" Corp",AB$1)),_xll.BDP(B124&amp;" Corp",AB$1),""))</f>
        <v/>
      </c>
      <c r="AC124" s="122" t="str">
        <f ca="1">IF(tbl_coded[[#This Row],[ISIN]]="","",IF(ISNUMBER(_xll.BDP(B124&amp;" Corp",AC$1)),_xll.BDP(B124&amp;" Corp",AC$1),""))</f>
        <v/>
      </c>
      <c r="AD124" s="122" t="e">
        <f ca="1">IF(tbl_coded[[#This Row],[ISIN]]="","",IF((_xll.BDP(B124&amp;" Corp",AD$1))="#N/A Field Not Applicable","",_xll.BDP(B124&amp;" Corp",AD$1)))</f>
        <v>#NAME?</v>
      </c>
      <c r="AE124" s="122" t="e">
        <f ca="1">IF(tbl_coded[[#This Row],[ISIN]]="","",IF((_xll.BDP(B124&amp;" Corp",AE$1))="#N/A N/A","--",_xll.BDP(B124&amp;" Corp",AE$1)))</f>
        <v>#NAME?</v>
      </c>
      <c r="AF124" s="122" t="e">
        <f ca="1">IF(tbl_coded[[#This Row],[ISIN]]="","",IF(IFERROR(MATCH(H124,rtg_num[Moody''s],0)&gt;10,0),"HY",IF(IFERROR(MATCH(I124,rtg_num[S&amp;P],0)&gt;10,0),"HY",IF(IFERROR(MATCH(J124,rtg_num[Fitch],0)&gt;10,0),"HY",IF(H124&amp;I124&amp;J124="------","NR",IF(IFERROR(FIND("#N/A",Coded!H124),0)&amp;IFERROR(FIND("#N/A",Coded!H124),0)&amp;IFERROR(FIND("#N/A",Coded!H124),0)&lt;&gt;"000",IF(INDEX(美元债一级!$O:$O,MATCH(tbl_coded[[#This Row],[ISIN]],美元债一级!$I:$I,0))="--/--/--","NR","IG"),"IG"))))))</f>
        <v>#NAME?</v>
      </c>
      <c r="AG12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4" s="123" t="e">
        <f ca="1">IF(tbl_coded[[#This Row],[ISIN]]="","",IF(_xll.BDP($B124&amp;" Corp",AI$1)="#N/A N/A","--",_xll.BDP($B124&amp;" Corp",AI$1)))</f>
        <v>#NAME?</v>
      </c>
      <c r="AJ124" s="122" t="e">
        <f ca="1">IF(tbl_coded[[#This Row],[ISIN]]="","",IF(OR(_xll.BDP(_xll.BDP(tbl_coded[[#This Row],[ISIN]]&amp;" Corp", "ISSUER_EQUITY_TICKER")&amp;" Equity",AJ$1)="#N/A N/A"),"--",_xll.BDP(_xll.BDP(tbl_coded[[#This Row],[ISIN]]&amp;" Corp", "ISSUER_EQUITY_TICKER")&amp;" Equity",AJ$1)))</f>
        <v>#NAME?</v>
      </c>
      <c r="AK12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25" t="e">
        <f ca="1">IF(tbl_coded[[#This Row],[ISIN]]="","",IF(OR(_xll.BDP(_xll.BDP(tbl_coded[[#This Row],[ISIN]]&amp;" Corp", "ISSUER_EQUITY_TICKER")&amp;" Equity",AL$1)="#N/A N/A"),"--",_xll.BDP(_xll.BDP(tbl_coded[[#This Row],[ISIN]]&amp;" Corp", "ISSUER_EQUITY_TICKER")&amp;" Equity",AL$1)))</f>
        <v>#NAME?</v>
      </c>
      <c r="AM124" s="125" t="e">
        <f ca="1">IF(tbl_coded[[#This Row],[ISIN]]="","",IF(_xll.BDS($B124&amp;" Corp",AM$1)="#N/A Field Not Applicable","",_xll.BDS($B124&amp;" Corp",AM$1)))</f>
        <v>#NAME?</v>
      </c>
      <c r="AN124" s="125" t="e">
        <f ca="1">IF(tbl_coded[[#This Row],[ISIN]]="","",IF(_xll.BDP(tbl_coded[[#This Row],[KPW Provider BBID]]&amp;" CompanyID","NAME")="#N/A Invalid Security","",_xll.BDP(tbl_coded[[#This Row],[KPW Provider BBID]]&amp;" CompanyID","NAME")))</f>
        <v>#NAME?</v>
      </c>
      <c r="AO124" s="125" t="e">
        <f ca="1">IF(tbl_coded[[#This Row],[ISIN]]="","",IF(_xll.BDP(tbl_coded[[#This Row],[KPW Provider BBID]]&amp;" CompanyID",$AO$1)="#N/A Invalid Security","--",IF(_xll.BDP(tbl_coded[[#This Row],[KPW Provider BBID]]&amp;" CompanyID",$AO$1)="#N/A N/A","--",_xll.BDP(tbl_coded[[#This Row],[KPW Provider BBID]]&amp;" CompanyID",$AO$1))))</f>
        <v>#NAME?</v>
      </c>
      <c r="AP124" s="125" t="e">
        <f ca="1">IF(tbl_coded[[#This Row],[ISIN]]="","",IF(_xll.BDP(tbl_coded[[#This Row],[KPW Provider BBID]]&amp;" CompanyID",$AP$1)="#N/A Invalid Security","--",IF(_xll.BDP(tbl_coded[[#This Row],[KPW Provider BBID]]&amp;" CompanyID",$AP$1)="#N/A N/A","--",_xll.BDP(tbl_coded[[#This Row],[KPW Provider BBID]]&amp;" CompanyID",$AP$1))))</f>
        <v>#NAME?</v>
      </c>
      <c r="AQ124" s="125" t="e">
        <f ca="1">IF(tbl_coded[[#This Row],[ISIN]]="","",IF(_xll.BDP(tbl_coded[[#This Row],[KPW Provider BBID]]&amp;" CompanyID",$AQ$1)="#N/A Invalid Security","--",IF(_xll.BDP(tbl_coded[[#This Row],[KPW Provider BBID]]&amp;" CompanyID",$AQ$1)="#N/A N/A","--",_xll.BDP(tbl_coded[[#This Row],[KPW Provider BBID]]&amp;" CompanyID",$AQ$1))))</f>
        <v>#NAME?</v>
      </c>
      <c r="AR124" s="125" t="e">
        <f ca="1">IF(tbl_coded[[#This Row],[ISIN]]="","",tbl_coded[[#This Row],[穆迪KPW评级]]&amp;"/"&amp;tbl_coded[[#This Row],[SPKPW评级]]&amp;"/"&amp;tbl_coded[[#This Row],[FITCHKPW评级]])</f>
        <v>#NAME?</v>
      </c>
      <c r="AS124" s="125" t="e">
        <f ca="1">IF(tbl_coded[[#This Row],[ISIN]]="","",IF(OR(_xll.BDP($B124&amp;" Corp",AS$1)="#N/A N/A"),"--",_xll.BDP($B124&amp;" Corp",AS$1)))</f>
        <v>#NAME?</v>
      </c>
      <c r="AT124" s="125" t="e">
        <f ca="1">IF(tbl_coded[[#This Row],[ISIN]]="","",IF(_xll.BDS($B124&amp;" Corp",AT$1)="#N/A Field Not Applicable","",_xll.BDS($B124&amp;" Corp",AT$1)))</f>
        <v>#NAME?</v>
      </c>
      <c r="AU124" s="125" t="e">
        <f ca="1">IF(tbl_coded[[#This Row],[SBLC Provider BBID]]="","",_xll.BDP(tbl_coded[[#This Row],[SBLC Provider BBID]]&amp;" CompanyID","NAME"))</f>
        <v>#NAME?</v>
      </c>
      <c r="AV124" s="125" t="e">
        <f ca="1">IF(tbl_coded[[#This Row],[ISIN]]="","",IF(OR(_xll.BDP($B124&amp;" Corp",AV$1)="#N/A N/A"),"--",TEXT(_xll.BDP($B124&amp;" Corp",AV$1),"yyyy/mm/dd")))</f>
        <v>#NAME?</v>
      </c>
      <c r="AW124" s="125" t="e">
        <f ca="1">IF(tbl_coded[[#This Row],[ISIN]]="","",IF(OR(_xll.BDP($B124&amp;" Corp",AW$1)="#N/A N/A"),"--",TEXT(_xll.BDP($B124&amp;" Corp",AW$1),"yyyy/mm/dd")))</f>
        <v>#NAME?</v>
      </c>
      <c r="AX124" s="125" t="e">
        <f ca="1">IF(tbl_coded[[#This Row],[ISIN]]="","",IF(OR(_xll.BDP($B124&amp;" Corp",AX$1)="#N/A N/A"),"--",TEXT(_xll.BDP($B124&amp;" Corp",AX$1),"yyyy/mm/dd")))</f>
        <v>#NAME?</v>
      </c>
      <c r="AY124" s="125" t="e">
        <f ca="1">IF(tbl_coded[[#This Row],[ISIN]]="","",IF(OR(_xll.BDP($B124&amp;" Corp",AY$1)="#N/A Field Not Applicable"),"--",TEXT(_xll.BDP($B124&amp;" Corp",AY$1),"yyyy/mm/dd")))</f>
        <v>#NAME?</v>
      </c>
      <c r="AZ124" s="125" t="e">
        <f ca="1">IF(tbl_coded[[#This Row],[ISIN]]="","",IF(OR(_xll.BDP($B124&amp;" Corp",AZ$1)="#N/A N/A"),"--",_xll.BDP($B124&amp;" Corp",AZ$1)))</f>
        <v>#NAME?</v>
      </c>
      <c r="BA124" s="125" t="e">
        <f ca="1">IF(tbl_coded[[#This Row],[ISIN]]="","",IF(OR(_xll.BDP($B124&amp;" Corp",BA$1)="#N/A N/A"),"--",_xll.BDP($B124&amp;" Corp",BA$1)))</f>
        <v>#NAME?</v>
      </c>
      <c r="BB124" s="125" t="e">
        <f ca="1">IF(tbl_coded[[#This Row],[ISIN]]="","",IF(OR(_xll.BDP($B124&amp;" Corp",BB$1)="#N/A N/A"),"--",_xll.BDP($B124&amp;" Corp",BB$1)))</f>
        <v>#NAME?</v>
      </c>
      <c r="BC124" s="125" t="e">
        <f ca="1">IF(tbl_coded[[#This Row],[ISIN]]="","",IF(OR(_xll.BDP($B124&amp;" Corp",BC$1)="#N/A Field Not Applicable"),"--",_xll.BDP($B124&amp;" Corp",BC$1)))</f>
        <v>#NAME?</v>
      </c>
      <c r="BD124" s="125" t="e">
        <f ca="1">IF(tbl_coded[[#This Row],[ISIN]]="","",IF(OR(_xll.BDP($B124&amp;" Corp",BD$1)="#N/A Field Not Applicable"),"--",_xll.BDP($B124&amp;" Corp",BD$1)))</f>
        <v>#NAME?</v>
      </c>
      <c r="BE124" s="125" t="e">
        <f ca="1">IF(tbl_coded[[#This Row],[ISIN]]="","",IF(OR(_xll.BDP($B124&amp;" Corp",BE$1)="#N/A Field Not Applicable"),"--",_xll.BDP($B124&amp;" Corp",BE$1)))</f>
        <v>#NAME?</v>
      </c>
      <c r="BF124" s="125" t="e">
        <f ca="1">IF(tbl_coded[[#This Row],[ISIN]]="","",IF(OR(_xll.BDP($B124&amp;" Corp",BF$1)="#N/A Field Not Applicable"),"--",_xll.BDP($B124&amp;" Corp",BF$1)))</f>
        <v>#NAME?</v>
      </c>
      <c r="BG124" s="125" t="e">
        <f ca="1">IF(tbl_coded[[#This Row],[ISIN]]="","",IF(OR(_xll.BDP($B124&amp;" Corp",BG$1)="#N/A Field Not Applicable"),"--",IF(_xll.BDP($B124&amp;" Corp",BG$1)="#N/A N/A","N",_xll.BDP($B124&amp;" Corp",BG$1))))</f>
        <v>#NAME?</v>
      </c>
      <c r="BH124" s="125" t="e">
        <f ca="1">IF(tbl_coded[[#This Row],[ISIN]]="","",IF(OR(_xll.BDP($B124&amp;" Corp",BH$1)="#N/A N/A"),"",_xll.BDP($B124&amp;" Corp",BH$1)))</f>
        <v>#NAME?</v>
      </c>
      <c r="BI124" s="125" t="e">
        <f ca="1">IF(tbl_coded[[#This Row],[ISIN]]="","",IF(OR(tbl_coded[[#This Row],[Parent company tiker]]=""),"",IF(_xll.BDP(tbl_coded[[#This Row],[Parent company tiker]]&amp;" Equity",BI$1)="#N/A N/A","--",_xll.BDP(tbl_coded[[#This Row],[Parent company tiker]]&amp;" Equity",BI$1))))</f>
        <v>#NAME?</v>
      </c>
      <c r="BJ124" s="125" t="e">
        <f ca="1">IF(tbl_coded[[#This Row],[ISIN]]="","",IF(OR(tbl_coded[[#This Row],[Parent company tiker]]=""),"",IF(_xll.BDP(tbl_coded[[#This Row],[Parent company tiker]]&amp;" Equity",BJ$1)="#N/A N/A","--",_xll.BDP(tbl_coded[[#This Row],[Parent company tiker]]&amp;" Equity",BJ$1))))</f>
        <v>#NAME?</v>
      </c>
      <c r="BK124" s="125" t="e">
        <f ca="1">IF(tbl_coded[[#This Row],[ISIN]]="","",IF(OR(tbl_coded[[#This Row],[Parent company tiker]]=""),"",IF(_xll.BDP(tbl_coded[[#This Row],[Parent company tiker]]&amp;" Equity",BK$1)="#N/A N/A","--",_xll.BDP(tbl_coded[[#This Row],[Parent company tiker]]&amp;" Equity",BK$1))))</f>
        <v>#NAME?</v>
      </c>
      <c r="BL124" s="125" t="e">
        <f ca="1">IF(tbl_coded[[#This Row],[ISIN]]="","",IF(OR(tbl_coded[[#This Row],[Parent company tiker]]=""),"",IF(_xll.BDP(tbl_coded[[#This Row],[Parent company tiker]]&amp;" Equity",BL$1)="#N/A N/A","--",_xll.BDP(tbl_coded[[#This Row],[Parent company tiker]]&amp;" Equity",BL$1))))</f>
        <v>#NAME?</v>
      </c>
      <c r="BM12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4" s="125" t="e">
        <f ca="1">IF(tbl_coded[[#This Row],[Column9]]&lt;&gt;"--",tbl_coded[[#This Row],[G''tor rating]],IF(tbl_coded[[#This Row],[KPW Name]]&lt;&gt;"",tbl_coded[[#This Row],[KPW Rating]],IF(tbl_coded[[#This Row],[Parent company tiker]]&lt;&gt;"",tbl_coded[[#This Row],[parent评级]],tbl_coded[[#This Row],[Issuer rating]])))</f>
        <v>#NAME?</v>
      </c>
      <c r="BO124" s="159" t="str">
        <f ca="1">IFERROR(IF(tbl_coded[[#This Row],[GREEN]]="Y","GREEN",IF(tbl_coded[[#This Row],[SUSTAINABLE]]="Y","SUSTAINABLE",IF(tbl_coded[[#This Row],[SOCIAL]]="Y","SOCIAL",IF(tbl_coded[[#This Row],[Sustainable linked]]="Y","SUSTAINABLE LINKED"," ")))),"")</f>
        <v/>
      </c>
    </row>
    <row r="125" spans="1:67" ht="15" customHeight="1">
      <c r="A125" s="119">
        <v>123</v>
      </c>
      <c r="B125" s="120" t="str">
        <f>IF(美元债一级!$C$4:$C$1048576&lt;&gt;"",美元债一级!C126,"")</f>
        <v>XS2498922546</v>
      </c>
      <c r="C125" s="122" t="e">
        <f ca="1">IF(tbl_coded[[#This Row],[ISIN]]="","",IF(tbl_coded[[#This Row],[Index]]&gt;$A$1,"",IF(_xll.BDP($B125&amp;" Corp",C$1)="#N/A N/A","",_xll.BDP($B125&amp;" Corp",C$1))))</f>
        <v>#NAME?</v>
      </c>
      <c r="D125" s="122" t="e">
        <f ca="1">IF(tbl_coded[[#This Row],[ISIN]]="","",IF(_xll.BDP($B125&amp;" Corp",D$1)="#N/A N/A","",_xll.BDP($B125&amp;" Corp",D$1)))</f>
        <v>#NAME?</v>
      </c>
      <c r="E125" s="122" t="e">
        <f ca="1">IF(tbl_coded[[#This Row],[ISIN]]="","",IF(_xll.BDP($B125&amp;" Corp",E$1)="#N/A N/A","--",_xll.BDP($B125&amp;" Corp",E$1)))</f>
        <v>#NAME?</v>
      </c>
      <c r="F125" s="122" t="e">
        <f ca="1">IF(tbl_coded[[#This Row],[ISIN]]="","",IF(_xll.BDS($B125&amp;" Corp",F$1)="#N/A Field Not Applicable","",_xll.BDS($B125&amp;" Corp",F$1)))</f>
        <v>#NAME?</v>
      </c>
      <c r="G125" s="122" t="e">
        <f ca="1">IF(tbl_coded[[#This Row],[ISIN]]="","",IF(_xll.BDP($F125&amp;" CompanyID",G$1)="#N/A Invalid Security","",_xll.BDP($F125&amp;" CompanyID",G$1)))</f>
        <v>#NAME?</v>
      </c>
      <c r="H125" s="122" t="e">
        <f ca="1">IF(tbl_coded[[#This Row],[ISIN]]="","",IF(_xll.BDP($B125&amp;" Corp",H$1)="#N/A N/A","--",_xll.BDP($B125&amp;" Corp",H$1)))</f>
        <v>#NAME?</v>
      </c>
      <c r="I125" s="122" t="e">
        <f ca="1">IF(tbl_coded[[#This Row],[ISIN]]="","",IF(_xll.BDP($B125&amp;" Corp",I$1)="#N/A N/A","--",_xll.BDP($B125&amp;" Corp",I$1)))</f>
        <v>#NAME?</v>
      </c>
      <c r="J125" s="122" t="e">
        <f ca="1">IF(tbl_coded[[#This Row],[ISIN]]="","",IF(_xll.BDP($B125&amp;" Corp",J$1)="#N/A N/A","--",_xll.BDP($B125&amp;" Corp",J$1)))</f>
        <v>#NAME?</v>
      </c>
      <c r="K125" s="122" t="e">
        <f ca="1">IF(tbl_coded[[#This Row],[ISIN]]="","",IF(_xll.BDP($B125&amp;" Corp",K$1)="#N/A N/A","--",_xll.BDP($B125&amp;" Corp",K$1)))</f>
        <v>#NAME?</v>
      </c>
      <c r="L125" s="122" t="e">
        <f ca="1">IF(tbl_coded[[#This Row],[ISIN]]="","",IF(_xll.BDP($B125&amp;" Corp",L$1)="#N/A N/A","--",_xll.BDP($B125&amp;" Corp",L$1)))</f>
        <v>#NAME?</v>
      </c>
      <c r="M125" s="122" t="e">
        <f ca="1">IF(tbl_coded[[#This Row],[ISIN]]="","",IF(_xll.BDP($B125&amp;" Corp",M$1)="#N/A N/A","--",_xll.BDP($B125&amp;" Corp",M$1)))</f>
        <v>#NAME?</v>
      </c>
      <c r="N125" s="122" t="e">
        <f ca="1">IF(tbl_coded[[#This Row],[ISIN]]="","",IF(_xll.BDP($B125&amp;" Corp",N$1)="#N/A N/A","--",_xll.BDP($B125&amp;" Corp",N$1)))</f>
        <v>#NAME?</v>
      </c>
      <c r="O125" s="122" t="e">
        <f ca="1">IF(tbl_coded[[#This Row],[ISIN]]="","",IF(_xll.BDP($B125&amp;" Corp",O$1)="#N/A N/A","--",_xll.BDP($B125&amp;" Corp",O$1)))</f>
        <v>#NAME?</v>
      </c>
      <c r="P125" s="122" t="e">
        <f ca="1">IF(tbl_coded[[#This Row],[ISIN]]="","",IF(_xll.BDP($B125&amp;" Corp",P$1)="#N/A N/A","--",_xll.BDP($B125&amp;" Corp",P$1)))</f>
        <v>#NAME?</v>
      </c>
      <c r="Q12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5" s="122" t="e">
        <f ca="1">IF(tbl_coded[[#This Row],[ISIN]]="","",IF(OR(_xll.BDP($B125&amp;" Corp",R$1)="#N/A N/A",_xll.BDP($B125&amp;" Corp",R$1)="#N/A Invalid Security",_xll.BDP($B125&amp;" Corp",R$1)="#N/A Field Not Applicable"),"--",_xll.BDP($B125&amp;" Corp",R$1)))</f>
        <v>#NAME?</v>
      </c>
      <c r="S125" s="122" t="e">
        <f ca="1">IF(tbl_coded[[#This Row],[ISIN]]="","",IF(OR(_xll.BDP($R125&amp;" Equity",S$1)="#N/A N/A",_xll.BDP($R125&amp;" Equity",S$1)="#N/A Invalid Security"),"--",_xll.BDP($R125&amp;" Equity",S$1)))</f>
        <v>#NAME?</v>
      </c>
      <c r="T125" s="122" t="e">
        <f ca="1">IF(tbl_coded[[#This Row],[ISIN]]="","",IF(OR(_xll.BDP($R125&amp;" Equity",T$1)="#N/A N/A",_xll.BDP($R125&amp;" Equity",T$1)="#N/A Invalid Security"),"--",_xll.BDP($R125&amp;" Equity",T$1)))</f>
        <v>#NAME?</v>
      </c>
      <c r="U125" s="122" t="e">
        <f ca="1">IF(tbl_coded[[#This Row],[ISIN]]="","",IF(OR(_xll.BDP($R125&amp;" Equity",U$1)="#N/A N/A",_xll.BDP($R125&amp;" Equity",U$1)="#N/A Invalid Security"),"--",_xll.BDP($R125&amp;" Equity",U$1)))</f>
        <v>#NAME?</v>
      </c>
      <c r="V125" s="122" t="e">
        <f ca="1">IF(tbl_coded[[#This Row],[ISIN]]="","",IF(OR(_xll.BDP($R125&amp;" Equity",V$1)="#N/A N/A",_xll.BDP($R125&amp;" Equity",V$1)="#N/A Invalid Security"),"--",_xll.BDP($R125&amp;" Equity",V$1)))</f>
        <v>#NAME?</v>
      </c>
      <c r="W125" s="122" t="e">
        <f ca="1">IF(tbl_coded[[#This Row],[ISIN]]="","",IF(OR(_xll.BDP($R125&amp;" Equity",W$1)="#N/A N/A",_xll.BDP($R125&amp;" Equity",W$1)="#N/A Invalid Security"),"--",_xll.BDP($R125&amp;" Equity",W$1)))</f>
        <v>#NAME?</v>
      </c>
      <c r="X125" s="122" t="e">
        <f ca="1">IF(tbl_coded[[#This Row],[ISIN]]="","",IF(OR(_xll.BDP($R125&amp;" Equity",X$1)="#N/A N/A",_xll.BDP($R125&amp;" Equity",X$1)="#N/A Invalid Security"),"--",_xll.BDP($R125&amp;" Equity",X$1)))</f>
        <v>#NAME?</v>
      </c>
      <c r="Y12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5" s="122" t="str">
        <f ca="1">IF(tbl_coded[[#This Row],[ISIN]]="","",IF(ISNUMBER(_xll.BDP(B125&amp;" Corp",Z$1)),_xll.BDP(B125&amp;" Corp",Z$1),""))</f>
        <v/>
      </c>
      <c r="AA125" s="122" t="str">
        <f ca="1">IF(tbl_coded[[#This Row],[ISIN]]="","",IF(ISNUMBER(_xll.BDP(B125&amp;" Corp",AA$1)),_xll.BDP(B125&amp;" Corp",AA$1),""))</f>
        <v/>
      </c>
      <c r="AB125" s="122" t="str">
        <f ca="1">IF(tbl_coded[[#This Row],[ISIN]]="","",IF(ISNUMBER(_xll.BDP(B125&amp;" Corp",AB$1)),_xll.BDP(B125&amp;" Corp",AB$1),""))</f>
        <v/>
      </c>
      <c r="AC125" s="122" t="str">
        <f ca="1">IF(tbl_coded[[#This Row],[ISIN]]="","",IF(ISNUMBER(_xll.BDP(B125&amp;" Corp",AC$1)),_xll.BDP(B125&amp;" Corp",AC$1),""))</f>
        <v/>
      </c>
      <c r="AD125" s="122" t="e">
        <f ca="1">IF(tbl_coded[[#This Row],[ISIN]]="","",IF((_xll.BDP(B125&amp;" Corp",AD$1))="#N/A Field Not Applicable","",_xll.BDP(B125&amp;" Corp",AD$1)))</f>
        <v>#NAME?</v>
      </c>
      <c r="AE125" s="122" t="e">
        <f ca="1">IF(tbl_coded[[#This Row],[ISIN]]="","",IF((_xll.BDP(B125&amp;" Corp",AE$1))="#N/A N/A","--",_xll.BDP(B125&amp;" Corp",AE$1)))</f>
        <v>#NAME?</v>
      </c>
      <c r="AF125" s="122" t="e">
        <f ca="1">IF(tbl_coded[[#This Row],[ISIN]]="","",IF(IFERROR(MATCH(H125,rtg_num[Moody''s],0)&gt;10,0),"HY",IF(IFERROR(MATCH(I125,rtg_num[S&amp;P],0)&gt;10,0),"HY",IF(IFERROR(MATCH(J125,rtg_num[Fitch],0)&gt;10,0),"HY",IF(H125&amp;I125&amp;J125="------","NR",IF(IFERROR(FIND("#N/A",Coded!H125),0)&amp;IFERROR(FIND("#N/A",Coded!H125),0)&amp;IFERROR(FIND("#N/A",Coded!H125),0)&lt;&gt;"000",IF(INDEX(美元债一级!$O:$O,MATCH(tbl_coded[[#This Row],[ISIN]],美元债一级!$I:$I,0))="--/--/--","NR","IG"),"IG"))))))</f>
        <v>#NAME?</v>
      </c>
      <c r="AG12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5" s="123" t="e">
        <f ca="1">IF(tbl_coded[[#This Row],[ISIN]]="","",IF(_xll.BDP($B125&amp;" Corp",AI$1)="#N/A N/A","--",_xll.BDP($B125&amp;" Corp",AI$1)))</f>
        <v>#NAME?</v>
      </c>
      <c r="AJ125" s="122" t="e">
        <f ca="1">IF(tbl_coded[[#This Row],[ISIN]]="","",IF(OR(_xll.BDP(_xll.BDP(tbl_coded[[#This Row],[ISIN]]&amp;" Corp", "ISSUER_EQUITY_TICKER")&amp;" Equity",AJ$1)="#N/A N/A"),"--",_xll.BDP(_xll.BDP(tbl_coded[[#This Row],[ISIN]]&amp;" Corp", "ISSUER_EQUITY_TICKER")&amp;" Equity",AJ$1)))</f>
        <v>#NAME?</v>
      </c>
      <c r="AK12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25" t="e">
        <f ca="1">IF(tbl_coded[[#This Row],[ISIN]]="","",IF(OR(_xll.BDP(_xll.BDP(tbl_coded[[#This Row],[ISIN]]&amp;" Corp", "ISSUER_EQUITY_TICKER")&amp;" Equity",AL$1)="#N/A N/A"),"--",_xll.BDP(_xll.BDP(tbl_coded[[#This Row],[ISIN]]&amp;" Corp", "ISSUER_EQUITY_TICKER")&amp;" Equity",AL$1)))</f>
        <v>#NAME?</v>
      </c>
      <c r="AM125" s="125" t="e">
        <f ca="1">IF(tbl_coded[[#This Row],[ISIN]]="","",IF(_xll.BDS($B125&amp;" Corp",AM$1)="#N/A Field Not Applicable","",_xll.BDS($B125&amp;" Corp",AM$1)))</f>
        <v>#NAME?</v>
      </c>
      <c r="AN125" s="125" t="e">
        <f ca="1">IF(tbl_coded[[#This Row],[ISIN]]="","",IF(_xll.BDP(tbl_coded[[#This Row],[KPW Provider BBID]]&amp;" CompanyID","NAME")="#N/A Invalid Security","",_xll.BDP(tbl_coded[[#This Row],[KPW Provider BBID]]&amp;" CompanyID","NAME")))</f>
        <v>#NAME?</v>
      </c>
      <c r="AO125" s="125" t="e">
        <f ca="1">IF(tbl_coded[[#This Row],[ISIN]]="","",IF(_xll.BDP(tbl_coded[[#This Row],[KPW Provider BBID]]&amp;" CompanyID",$AO$1)="#N/A Invalid Security","--",IF(_xll.BDP(tbl_coded[[#This Row],[KPW Provider BBID]]&amp;" CompanyID",$AO$1)="#N/A N/A","--",_xll.BDP(tbl_coded[[#This Row],[KPW Provider BBID]]&amp;" CompanyID",$AO$1))))</f>
        <v>#NAME?</v>
      </c>
      <c r="AP125" s="125" t="e">
        <f ca="1">IF(tbl_coded[[#This Row],[ISIN]]="","",IF(_xll.BDP(tbl_coded[[#This Row],[KPW Provider BBID]]&amp;" CompanyID",$AP$1)="#N/A Invalid Security","--",IF(_xll.BDP(tbl_coded[[#This Row],[KPW Provider BBID]]&amp;" CompanyID",$AP$1)="#N/A N/A","--",_xll.BDP(tbl_coded[[#This Row],[KPW Provider BBID]]&amp;" CompanyID",$AP$1))))</f>
        <v>#NAME?</v>
      </c>
      <c r="AQ125" s="125" t="e">
        <f ca="1">IF(tbl_coded[[#This Row],[ISIN]]="","",IF(_xll.BDP(tbl_coded[[#This Row],[KPW Provider BBID]]&amp;" CompanyID",$AQ$1)="#N/A Invalid Security","--",IF(_xll.BDP(tbl_coded[[#This Row],[KPW Provider BBID]]&amp;" CompanyID",$AQ$1)="#N/A N/A","--",_xll.BDP(tbl_coded[[#This Row],[KPW Provider BBID]]&amp;" CompanyID",$AQ$1))))</f>
        <v>#NAME?</v>
      </c>
      <c r="AR125" s="125" t="e">
        <f ca="1">IF(tbl_coded[[#This Row],[ISIN]]="","",tbl_coded[[#This Row],[穆迪KPW评级]]&amp;"/"&amp;tbl_coded[[#This Row],[SPKPW评级]]&amp;"/"&amp;tbl_coded[[#This Row],[FITCHKPW评级]])</f>
        <v>#NAME?</v>
      </c>
      <c r="AS125" s="125" t="e">
        <f ca="1">IF(tbl_coded[[#This Row],[ISIN]]="","",IF(OR(_xll.BDP($B125&amp;" Corp",AS$1)="#N/A N/A"),"--",_xll.BDP($B125&amp;" Corp",AS$1)))</f>
        <v>#NAME?</v>
      </c>
      <c r="AT125" s="125" t="e">
        <f ca="1">IF(tbl_coded[[#This Row],[ISIN]]="","",IF(_xll.BDS($B125&amp;" Corp",AT$1)="#N/A Field Not Applicable","",_xll.BDS($B125&amp;" Corp",AT$1)))</f>
        <v>#NAME?</v>
      </c>
      <c r="AU125" s="125" t="e">
        <f ca="1">IF(tbl_coded[[#This Row],[SBLC Provider BBID]]="","",_xll.BDP(tbl_coded[[#This Row],[SBLC Provider BBID]]&amp;" CompanyID","NAME"))</f>
        <v>#NAME?</v>
      </c>
      <c r="AV125" s="125" t="e">
        <f ca="1">IF(tbl_coded[[#This Row],[ISIN]]="","",IF(OR(_xll.BDP($B125&amp;" Corp",AV$1)="#N/A N/A"),"--",TEXT(_xll.BDP($B125&amp;" Corp",AV$1),"yyyy/mm/dd")))</f>
        <v>#NAME?</v>
      </c>
      <c r="AW125" s="125" t="e">
        <f ca="1">IF(tbl_coded[[#This Row],[ISIN]]="","",IF(OR(_xll.BDP($B125&amp;" Corp",AW$1)="#N/A N/A"),"--",TEXT(_xll.BDP($B125&amp;" Corp",AW$1),"yyyy/mm/dd")))</f>
        <v>#NAME?</v>
      </c>
      <c r="AX125" s="125" t="e">
        <f ca="1">IF(tbl_coded[[#This Row],[ISIN]]="","",IF(OR(_xll.BDP($B125&amp;" Corp",AX$1)="#N/A N/A"),"--",TEXT(_xll.BDP($B125&amp;" Corp",AX$1),"yyyy/mm/dd")))</f>
        <v>#NAME?</v>
      </c>
      <c r="AY125" s="125" t="e">
        <f ca="1">IF(tbl_coded[[#This Row],[ISIN]]="","",IF(OR(_xll.BDP($B125&amp;" Corp",AY$1)="#N/A Field Not Applicable"),"--",TEXT(_xll.BDP($B125&amp;" Corp",AY$1),"yyyy/mm/dd")))</f>
        <v>#NAME?</v>
      </c>
      <c r="AZ125" s="125" t="e">
        <f ca="1">IF(tbl_coded[[#This Row],[ISIN]]="","",IF(OR(_xll.BDP($B125&amp;" Corp",AZ$1)="#N/A N/A"),"--",_xll.BDP($B125&amp;" Corp",AZ$1)))</f>
        <v>#NAME?</v>
      </c>
      <c r="BA125" s="125" t="e">
        <f ca="1">IF(tbl_coded[[#This Row],[ISIN]]="","",IF(OR(_xll.BDP($B125&amp;" Corp",BA$1)="#N/A N/A"),"--",_xll.BDP($B125&amp;" Corp",BA$1)))</f>
        <v>#NAME?</v>
      </c>
      <c r="BB125" s="125" t="e">
        <f ca="1">IF(tbl_coded[[#This Row],[ISIN]]="","",IF(OR(_xll.BDP($B125&amp;" Corp",BB$1)="#N/A N/A"),"--",_xll.BDP($B125&amp;" Corp",BB$1)))</f>
        <v>#NAME?</v>
      </c>
      <c r="BC125" s="125" t="e">
        <f ca="1">IF(tbl_coded[[#This Row],[ISIN]]="","",IF(OR(_xll.BDP($B125&amp;" Corp",BC$1)="#N/A Field Not Applicable"),"--",_xll.BDP($B125&amp;" Corp",BC$1)))</f>
        <v>#NAME?</v>
      </c>
      <c r="BD125" s="125" t="e">
        <f ca="1">IF(tbl_coded[[#This Row],[ISIN]]="","",IF(OR(_xll.BDP($B125&amp;" Corp",BD$1)="#N/A Field Not Applicable"),"--",_xll.BDP($B125&amp;" Corp",BD$1)))</f>
        <v>#NAME?</v>
      </c>
      <c r="BE125" s="125" t="e">
        <f ca="1">IF(tbl_coded[[#This Row],[ISIN]]="","",IF(OR(_xll.BDP($B125&amp;" Corp",BE$1)="#N/A Field Not Applicable"),"--",_xll.BDP($B125&amp;" Corp",BE$1)))</f>
        <v>#NAME?</v>
      </c>
      <c r="BF125" s="125" t="e">
        <f ca="1">IF(tbl_coded[[#This Row],[ISIN]]="","",IF(OR(_xll.BDP($B125&amp;" Corp",BF$1)="#N/A Field Not Applicable"),"--",_xll.BDP($B125&amp;" Corp",BF$1)))</f>
        <v>#NAME?</v>
      </c>
      <c r="BG125" s="125" t="e">
        <f ca="1">IF(tbl_coded[[#This Row],[ISIN]]="","",IF(OR(_xll.BDP($B125&amp;" Corp",BG$1)="#N/A Field Not Applicable"),"--",IF(_xll.BDP($B125&amp;" Corp",BG$1)="#N/A N/A","N",_xll.BDP($B125&amp;" Corp",BG$1))))</f>
        <v>#NAME?</v>
      </c>
      <c r="BH125" s="125" t="e">
        <f ca="1">IF(tbl_coded[[#This Row],[ISIN]]="","",IF(OR(_xll.BDP($B125&amp;" Corp",BH$1)="#N/A N/A"),"",_xll.BDP($B125&amp;" Corp",BH$1)))</f>
        <v>#NAME?</v>
      </c>
      <c r="BI125" s="125" t="e">
        <f ca="1">IF(tbl_coded[[#This Row],[ISIN]]="","",IF(OR(tbl_coded[[#This Row],[Parent company tiker]]=""),"",IF(_xll.BDP(tbl_coded[[#This Row],[Parent company tiker]]&amp;" Equity",BI$1)="#N/A N/A","--",_xll.BDP(tbl_coded[[#This Row],[Parent company tiker]]&amp;" Equity",BI$1))))</f>
        <v>#NAME?</v>
      </c>
      <c r="BJ125" s="125" t="e">
        <f ca="1">IF(tbl_coded[[#This Row],[ISIN]]="","",IF(OR(tbl_coded[[#This Row],[Parent company tiker]]=""),"",IF(_xll.BDP(tbl_coded[[#This Row],[Parent company tiker]]&amp;" Equity",BJ$1)="#N/A N/A","--",_xll.BDP(tbl_coded[[#This Row],[Parent company tiker]]&amp;" Equity",BJ$1))))</f>
        <v>#NAME?</v>
      </c>
      <c r="BK125" s="125" t="e">
        <f ca="1">IF(tbl_coded[[#This Row],[ISIN]]="","",IF(OR(tbl_coded[[#This Row],[Parent company tiker]]=""),"",IF(_xll.BDP(tbl_coded[[#This Row],[Parent company tiker]]&amp;" Equity",BK$1)="#N/A N/A","--",_xll.BDP(tbl_coded[[#This Row],[Parent company tiker]]&amp;" Equity",BK$1))))</f>
        <v>#NAME?</v>
      </c>
      <c r="BL125" s="125" t="e">
        <f ca="1">IF(tbl_coded[[#This Row],[ISIN]]="","",IF(OR(tbl_coded[[#This Row],[Parent company tiker]]=""),"",IF(_xll.BDP(tbl_coded[[#This Row],[Parent company tiker]]&amp;" Equity",BL$1)="#N/A N/A","--",_xll.BDP(tbl_coded[[#This Row],[Parent company tiker]]&amp;" Equity",BL$1))))</f>
        <v>#NAME?</v>
      </c>
      <c r="BM12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5" s="125" t="e">
        <f ca="1">IF(tbl_coded[[#This Row],[Column9]]&lt;&gt;"--",tbl_coded[[#This Row],[G''tor rating]],IF(tbl_coded[[#This Row],[KPW Name]]&lt;&gt;"",tbl_coded[[#This Row],[KPW Rating]],IF(tbl_coded[[#This Row],[Parent company tiker]]&lt;&gt;"",tbl_coded[[#This Row],[parent评级]],tbl_coded[[#This Row],[Issuer rating]])))</f>
        <v>#NAME?</v>
      </c>
      <c r="BO125" s="159" t="str">
        <f ca="1">IFERROR(IF(tbl_coded[[#This Row],[GREEN]]="Y","GREEN",IF(tbl_coded[[#This Row],[SUSTAINABLE]]="Y","SUSTAINABLE",IF(tbl_coded[[#This Row],[SOCIAL]]="Y","SOCIAL",IF(tbl_coded[[#This Row],[Sustainable linked]]="Y","SUSTAINABLE LINKED"," ")))),"")</f>
        <v/>
      </c>
    </row>
    <row r="126" spans="1:67" ht="15" customHeight="1">
      <c r="A126" s="119">
        <v>124</v>
      </c>
      <c r="B126" s="120" t="str">
        <f>IF(美元债一级!$C$4:$C$1048576&lt;&gt;"",美元债一级!C127,"")</f>
        <v>XS2625987990</v>
      </c>
      <c r="C126" s="122" t="e">
        <f ca="1">IF(tbl_coded[[#This Row],[ISIN]]="","",IF(tbl_coded[[#This Row],[Index]]&gt;$A$1,"",IF(_xll.BDP($B126&amp;" Corp",C$1)="#N/A N/A","",_xll.BDP($B126&amp;" Corp",C$1))))</f>
        <v>#NAME?</v>
      </c>
      <c r="D126" s="122" t="e">
        <f ca="1">IF(tbl_coded[[#This Row],[ISIN]]="","",IF(_xll.BDP($B126&amp;" Corp",D$1)="#N/A N/A","",_xll.BDP($B126&amp;" Corp",D$1)))</f>
        <v>#NAME?</v>
      </c>
      <c r="E126" s="122" t="e">
        <f ca="1">IF(tbl_coded[[#This Row],[ISIN]]="","",IF(_xll.BDP($B126&amp;" Corp",E$1)="#N/A N/A","--",_xll.BDP($B126&amp;" Corp",E$1)))</f>
        <v>#NAME?</v>
      </c>
      <c r="F126" s="122" t="e">
        <f ca="1">IF(tbl_coded[[#This Row],[ISIN]]="","",IF(_xll.BDS($B126&amp;" Corp",F$1)="#N/A Field Not Applicable","",_xll.BDS($B126&amp;" Corp",F$1)))</f>
        <v>#NAME?</v>
      </c>
      <c r="G126" s="122" t="e">
        <f ca="1">IF(tbl_coded[[#This Row],[ISIN]]="","",IF(_xll.BDP($F126&amp;" CompanyID",G$1)="#N/A Invalid Security","",_xll.BDP($F126&amp;" CompanyID",G$1)))</f>
        <v>#NAME?</v>
      </c>
      <c r="H126" s="122" t="e">
        <f ca="1">IF(tbl_coded[[#This Row],[ISIN]]="","",IF(_xll.BDP($B126&amp;" Corp",H$1)="#N/A N/A","--",_xll.BDP($B126&amp;" Corp",H$1)))</f>
        <v>#NAME?</v>
      </c>
      <c r="I126" s="122" t="e">
        <f ca="1">IF(tbl_coded[[#This Row],[ISIN]]="","",IF(_xll.BDP($B126&amp;" Corp",I$1)="#N/A N/A","--",_xll.BDP($B126&amp;" Corp",I$1)))</f>
        <v>#NAME?</v>
      </c>
      <c r="J126" s="122" t="e">
        <f ca="1">IF(tbl_coded[[#This Row],[ISIN]]="","",IF(_xll.BDP($B126&amp;" Corp",J$1)="#N/A N/A","--",_xll.BDP($B126&amp;" Corp",J$1)))</f>
        <v>#NAME?</v>
      </c>
      <c r="K126" s="122" t="e">
        <f ca="1">IF(tbl_coded[[#This Row],[ISIN]]="","",IF(_xll.BDP($B126&amp;" Corp",K$1)="#N/A N/A","--",_xll.BDP($B126&amp;" Corp",K$1)))</f>
        <v>#NAME?</v>
      </c>
      <c r="L126" s="122" t="e">
        <f ca="1">IF(tbl_coded[[#This Row],[ISIN]]="","",IF(_xll.BDP($B126&amp;" Corp",L$1)="#N/A N/A","--",_xll.BDP($B126&amp;" Corp",L$1)))</f>
        <v>#NAME?</v>
      </c>
      <c r="M126" s="122" t="e">
        <f ca="1">IF(tbl_coded[[#This Row],[ISIN]]="","",IF(_xll.BDP($B126&amp;" Corp",M$1)="#N/A N/A","--",_xll.BDP($B126&amp;" Corp",M$1)))</f>
        <v>#NAME?</v>
      </c>
      <c r="N126" s="122" t="e">
        <f ca="1">IF(tbl_coded[[#This Row],[ISIN]]="","",IF(_xll.BDP($B126&amp;" Corp",N$1)="#N/A N/A","--",_xll.BDP($B126&amp;" Corp",N$1)))</f>
        <v>#NAME?</v>
      </c>
      <c r="O126" s="122" t="e">
        <f ca="1">IF(tbl_coded[[#This Row],[ISIN]]="","",IF(_xll.BDP($B126&amp;" Corp",O$1)="#N/A N/A","--",_xll.BDP($B126&amp;" Corp",O$1)))</f>
        <v>#NAME?</v>
      </c>
      <c r="P126" s="122" t="e">
        <f ca="1">IF(tbl_coded[[#This Row],[ISIN]]="","",IF(_xll.BDP($B126&amp;" Corp",P$1)="#N/A N/A","--",_xll.BDP($B126&amp;" Corp",P$1)))</f>
        <v>#NAME?</v>
      </c>
      <c r="Q12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6" s="122" t="e">
        <f ca="1">IF(tbl_coded[[#This Row],[ISIN]]="","",IF(OR(_xll.BDP($B126&amp;" Corp",R$1)="#N/A N/A",_xll.BDP($B126&amp;" Corp",R$1)="#N/A Invalid Security",_xll.BDP($B126&amp;" Corp",R$1)="#N/A Field Not Applicable"),"--",_xll.BDP($B126&amp;" Corp",R$1)))</f>
        <v>#NAME?</v>
      </c>
      <c r="S126" s="122" t="e">
        <f ca="1">IF(tbl_coded[[#This Row],[ISIN]]="","",IF(OR(_xll.BDP($R126&amp;" Equity",S$1)="#N/A N/A",_xll.BDP($R126&amp;" Equity",S$1)="#N/A Invalid Security"),"--",_xll.BDP($R126&amp;" Equity",S$1)))</f>
        <v>#NAME?</v>
      </c>
      <c r="T126" s="122" t="e">
        <f ca="1">IF(tbl_coded[[#This Row],[ISIN]]="","",IF(OR(_xll.BDP($R126&amp;" Equity",T$1)="#N/A N/A",_xll.BDP($R126&amp;" Equity",T$1)="#N/A Invalid Security"),"--",_xll.BDP($R126&amp;" Equity",T$1)))</f>
        <v>#NAME?</v>
      </c>
      <c r="U126" s="122" t="e">
        <f ca="1">IF(tbl_coded[[#This Row],[ISIN]]="","",IF(OR(_xll.BDP($R126&amp;" Equity",U$1)="#N/A N/A",_xll.BDP($R126&amp;" Equity",U$1)="#N/A Invalid Security"),"--",_xll.BDP($R126&amp;" Equity",U$1)))</f>
        <v>#NAME?</v>
      </c>
      <c r="V126" s="122" t="e">
        <f ca="1">IF(tbl_coded[[#This Row],[ISIN]]="","",IF(OR(_xll.BDP($R126&amp;" Equity",V$1)="#N/A N/A",_xll.BDP($R126&amp;" Equity",V$1)="#N/A Invalid Security"),"--",_xll.BDP($R126&amp;" Equity",V$1)))</f>
        <v>#NAME?</v>
      </c>
      <c r="W126" s="122" t="e">
        <f ca="1">IF(tbl_coded[[#This Row],[ISIN]]="","",IF(OR(_xll.BDP($R126&amp;" Equity",W$1)="#N/A N/A",_xll.BDP($R126&amp;" Equity",W$1)="#N/A Invalid Security"),"--",_xll.BDP($R126&amp;" Equity",W$1)))</f>
        <v>#NAME?</v>
      </c>
      <c r="X126" s="122" t="e">
        <f ca="1">IF(tbl_coded[[#This Row],[ISIN]]="","",IF(OR(_xll.BDP($R126&amp;" Equity",X$1)="#N/A N/A",_xll.BDP($R126&amp;" Equity",X$1)="#N/A Invalid Security"),"--",_xll.BDP($R126&amp;" Equity",X$1)))</f>
        <v>#NAME?</v>
      </c>
      <c r="Y12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6" s="122" t="str">
        <f ca="1">IF(tbl_coded[[#This Row],[ISIN]]="","",IF(ISNUMBER(_xll.BDP(B126&amp;" Corp",Z$1)),_xll.BDP(B126&amp;" Corp",Z$1),""))</f>
        <v/>
      </c>
      <c r="AA126" s="122" t="str">
        <f ca="1">IF(tbl_coded[[#This Row],[ISIN]]="","",IF(ISNUMBER(_xll.BDP(B126&amp;" Corp",AA$1)),_xll.BDP(B126&amp;" Corp",AA$1),""))</f>
        <v/>
      </c>
      <c r="AB126" s="122" t="str">
        <f ca="1">IF(tbl_coded[[#This Row],[ISIN]]="","",IF(ISNUMBER(_xll.BDP(B126&amp;" Corp",AB$1)),_xll.BDP(B126&amp;" Corp",AB$1),""))</f>
        <v/>
      </c>
      <c r="AC126" s="122" t="str">
        <f ca="1">IF(tbl_coded[[#This Row],[ISIN]]="","",IF(ISNUMBER(_xll.BDP(B126&amp;" Corp",AC$1)),_xll.BDP(B126&amp;" Corp",AC$1),""))</f>
        <v/>
      </c>
      <c r="AD126" s="122" t="e">
        <f ca="1">IF(tbl_coded[[#This Row],[ISIN]]="","",IF((_xll.BDP(B126&amp;" Corp",AD$1))="#N/A Field Not Applicable","",_xll.BDP(B126&amp;" Corp",AD$1)))</f>
        <v>#NAME?</v>
      </c>
      <c r="AE126" s="122" t="e">
        <f ca="1">IF(tbl_coded[[#This Row],[ISIN]]="","",IF((_xll.BDP(B126&amp;" Corp",AE$1))="#N/A N/A","--",_xll.BDP(B126&amp;" Corp",AE$1)))</f>
        <v>#NAME?</v>
      </c>
      <c r="AF126" s="122" t="e">
        <f ca="1">IF(tbl_coded[[#This Row],[ISIN]]="","",IF(IFERROR(MATCH(H126,rtg_num[Moody''s],0)&gt;10,0),"HY",IF(IFERROR(MATCH(I126,rtg_num[S&amp;P],0)&gt;10,0),"HY",IF(IFERROR(MATCH(J126,rtg_num[Fitch],0)&gt;10,0),"HY",IF(H126&amp;I126&amp;J126="------","NR",IF(IFERROR(FIND("#N/A",Coded!H126),0)&amp;IFERROR(FIND("#N/A",Coded!H126),0)&amp;IFERROR(FIND("#N/A",Coded!H126),0)&lt;&gt;"000",IF(INDEX(美元债一级!$O:$O,MATCH(tbl_coded[[#This Row],[ISIN]],美元债一级!$I:$I,0))="--/--/--","NR","IG"),"IG"))))))</f>
        <v>#NAME?</v>
      </c>
      <c r="AG12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6" s="123" t="e">
        <f ca="1">IF(tbl_coded[[#This Row],[ISIN]]="","",IF(_xll.BDP($B126&amp;" Corp",AI$1)="#N/A N/A","--",_xll.BDP($B126&amp;" Corp",AI$1)))</f>
        <v>#NAME?</v>
      </c>
      <c r="AJ126" s="122" t="e">
        <f ca="1">IF(tbl_coded[[#This Row],[ISIN]]="","",IF(OR(_xll.BDP(_xll.BDP(tbl_coded[[#This Row],[ISIN]]&amp;" Corp", "ISSUER_EQUITY_TICKER")&amp;" Equity",AJ$1)="#N/A N/A"),"--",_xll.BDP(_xll.BDP(tbl_coded[[#This Row],[ISIN]]&amp;" Corp", "ISSUER_EQUITY_TICKER")&amp;" Equity",AJ$1)))</f>
        <v>#NAME?</v>
      </c>
      <c r="AK12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25" t="e">
        <f ca="1">IF(tbl_coded[[#This Row],[ISIN]]="","",IF(OR(_xll.BDP(_xll.BDP(tbl_coded[[#This Row],[ISIN]]&amp;" Corp", "ISSUER_EQUITY_TICKER")&amp;" Equity",AL$1)="#N/A N/A"),"--",_xll.BDP(_xll.BDP(tbl_coded[[#This Row],[ISIN]]&amp;" Corp", "ISSUER_EQUITY_TICKER")&amp;" Equity",AL$1)))</f>
        <v>#NAME?</v>
      </c>
      <c r="AM126" s="125" t="e">
        <f ca="1">IF(tbl_coded[[#This Row],[ISIN]]="","",IF(_xll.BDS($B126&amp;" Corp",AM$1)="#N/A Field Not Applicable","",_xll.BDS($B126&amp;" Corp",AM$1)))</f>
        <v>#NAME?</v>
      </c>
      <c r="AN126" s="125" t="e">
        <f ca="1">IF(tbl_coded[[#This Row],[ISIN]]="","",IF(_xll.BDP(tbl_coded[[#This Row],[KPW Provider BBID]]&amp;" CompanyID","NAME")="#N/A Invalid Security","",_xll.BDP(tbl_coded[[#This Row],[KPW Provider BBID]]&amp;" CompanyID","NAME")))</f>
        <v>#NAME?</v>
      </c>
      <c r="AO126" s="125" t="e">
        <f ca="1">IF(tbl_coded[[#This Row],[ISIN]]="","",IF(_xll.BDP(tbl_coded[[#This Row],[KPW Provider BBID]]&amp;" CompanyID",$AO$1)="#N/A Invalid Security","--",IF(_xll.BDP(tbl_coded[[#This Row],[KPW Provider BBID]]&amp;" CompanyID",$AO$1)="#N/A N/A","--",_xll.BDP(tbl_coded[[#This Row],[KPW Provider BBID]]&amp;" CompanyID",$AO$1))))</f>
        <v>#NAME?</v>
      </c>
      <c r="AP126" s="125" t="e">
        <f ca="1">IF(tbl_coded[[#This Row],[ISIN]]="","",IF(_xll.BDP(tbl_coded[[#This Row],[KPW Provider BBID]]&amp;" CompanyID",$AP$1)="#N/A Invalid Security","--",IF(_xll.BDP(tbl_coded[[#This Row],[KPW Provider BBID]]&amp;" CompanyID",$AP$1)="#N/A N/A","--",_xll.BDP(tbl_coded[[#This Row],[KPW Provider BBID]]&amp;" CompanyID",$AP$1))))</f>
        <v>#NAME?</v>
      </c>
      <c r="AQ126" s="125" t="e">
        <f ca="1">IF(tbl_coded[[#This Row],[ISIN]]="","",IF(_xll.BDP(tbl_coded[[#This Row],[KPW Provider BBID]]&amp;" CompanyID",$AQ$1)="#N/A Invalid Security","--",IF(_xll.BDP(tbl_coded[[#This Row],[KPW Provider BBID]]&amp;" CompanyID",$AQ$1)="#N/A N/A","--",_xll.BDP(tbl_coded[[#This Row],[KPW Provider BBID]]&amp;" CompanyID",$AQ$1))))</f>
        <v>#NAME?</v>
      </c>
      <c r="AR126" s="125" t="e">
        <f ca="1">IF(tbl_coded[[#This Row],[ISIN]]="","",tbl_coded[[#This Row],[穆迪KPW评级]]&amp;"/"&amp;tbl_coded[[#This Row],[SPKPW评级]]&amp;"/"&amp;tbl_coded[[#This Row],[FITCHKPW评级]])</f>
        <v>#NAME?</v>
      </c>
      <c r="AS126" s="125" t="e">
        <f ca="1">IF(tbl_coded[[#This Row],[ISIN]]="","",IF(OR(_xll.BDP($B126&amp;" Corp",AS$1)="#N/A N/A"),"--",_xll.BDP($B126&amp;" Corp",AS$1)))</f>
        <v>#NAME?</v>
      </c>
      <c r="AT126" s="125" t="e">
        <f ca="1">IF(tbl_coded[[#This Row],[ISIN]]="","",IF(_xll.BDS($B126&amp;" Corp",AT$1)="#N/A Field Not Applicable","",_xll.BDS($B126&amp;" Corp",AT$1)))</f>
        <v>#NAME?</v>
      </c>
      <c r="AU126" s="125" t="e">
        <f ca="1">IF(tbl_coded[[#This Row],[SBLC Provider BBID]]="","",_xll.BDP(tbl_coded[[#This Row],[SBLC Provider BBID]]&amp;" CompanyID","NAME"))</f>
        <v>#NAME?</v>
      </c>
      <c r="AV126" s="125" t="e">
        <f ca="1">IF(tbl_coded[[#This Row],[ISIN]]="","",IF(OR(_xll.BDP($B126&amp;" Corp",AV$1)="#N/A N/A"),"--",TEXT(_xll.BDP($B126&amp;" Corp",AV$1),"yyyy/mm/dd")))</f>
        <v>#NAME?</v>
      </c>
      <c r="AW126" s="125" t="e">
        <f ca="1">IF(tbl_coded[[#This Row],[ISIN]]="","",IF(OR(_xll.BDP($B126&amp;" Corp",AW$1)="#N/A N/A"),"--",TEXT(_xll.BDP($B126&amp;" Corp",AW$1),"yyyy/mm/dd")))</f>
        <v>#NAME?</v>
      </c>
      <c r="AX126" s="125" t="e">
        <f ca="1">IF(tbl_coded[[#This Row],[ISIN]]="","",IF(OR(_xll.BDP($B126&amp;" Corp",AX$1)="#N/A N/A"),"--",TEXT(_xll.BDP($B126&amp;" Corp",AX$1),"yyyy/mm/dd")))</f>
        <v>#NAME?</v>
      </c>
      <c r="AY126" s="125" t="e">
        <f ca="1">IF(tbl_coded[[#This Row],[ISIN]]="","",IF(OR(_xll.BDP($B126&amp;" Corp",AY$1)="#N/A Field Not Applicable"),"--",TEXT(_xll.BDP($B126&amp;" Corp",AY$1),"yyyy/mm/dd")))</f>
        <v>#NAME?</v>
      </c>
      <c r="AZ126" s="125" t="e">
        <f ca="1">IF(tbl_coded[[#This Row],[ISIN]]="","",IF(OR(_xll.BDP($B126&amp;" Corp",AZ$1)="#N/A N/A"),"--",_xll.BDP($B126&amp;" Corp",AZ$1)))</f>
        <v>#NAME?</v>
      </c>
      <c r="BA126" s="125" t="e">
        <f ca="1">IF(tbl_coded[[#This Row],[ISIN]]="","",IF(OR(_xll.BDP($B126&amp;" Corp",BA$1)="#N/A N/A"),"--",_xll.BDP($B126&amp;" Corp",BA$1)))</f>
        <v>#NAME?</v>
      </c>
      <c r="BB126" s="125" t="e">
        <f ca="1">IF(tbl_coded[[#This Row],[ISIN]]="","",IF(OR(_xll.BDP($B126&amp;" Corp",BB$1)="#N/A N/A"),"--",_xll.BDP($B126&amp;" Corp",BB$1)))</f>
        <v>#NAME?</v>
      </c>
      <c r="BC126" s="125" t="e">
        <f ca="1">IF(tbl_coded[[#This Row],[ISIN]]="","",IF(OR(_xll.BDP($B126&amp;" Corp",BC$1)="#N/A Field Not Applicable"),"--",_xll.BDP($B126&amp;" Corp",BC$1)))</f>
        <v>#NAME?</v>
      </c>
      <c r="BD126" s="125" t="e">
        <f ca="1">IF(tbl_coded[[#This Row],[ISIN]]="","",IF(OR(_xll.BDP($B126&amp;" Corp",BD$1)="#N/A Field Not Applicable"),"--",_xll.BDP($B126&amp;" Corp",BD$1)))</f>
        <v>#NAME?</v>
      </c>
      <c r="BE126" s="125" t="e">
        <f ca="1">IF(tbl_coded[[#This Row],[ISIN]]="","",IF(OR(_xll.BDP($B126&amp;" Corp",BE$1)="#N/A Field Not Applicable"),"--",_xll.BDP($B126&amp;" Corp",BE$1)))</f>
        <v>#NAME?</v>
      </c>
      <c r="BF126" s="125" t="e">
        <f ca="1">IF(tbl_coded[[#This Row],[ISIN]]="","",IF(OR(_xll.BDP($B126&amp;" Corp",BF$1)="#N/A Field Not Applicable"),"--",_xll.BDP($B126&amp;" Corp",BF$1)))</f>
        <v>#NAME?</v>
      </c>
      <c r="BG126" s="125" t="e">
        <f ca="1">IF(tbl_coded[[#This Row],[ISIN]]="","",IF(OR(_xll.BDP($B126&amp;" Corp",BG$1)="#N/A Field Not Applicable"),"--",IF(_xll.BDP($B126&amp;" Corp",BG$1)="#N/A N/A","N",_xll.BDP($B126&amp;" Corp",BG$1))))</f>
        <v>#NAME?</v>
      </c>
      <c r="BH126" s="125" t="e">
        <f ca="1">IF(tbl_coded[[#This Row],[ISIN]]="","",IF(OR(_xll.BDP($B126&amp;" Corp",BH$1)="#N/A N/A"),"",_xll.BDP($B126&amp;" Corp",BH$1)))</f>
        <v>#NAME?</v>
      </c>
      <c r="BI126" s="125" t="e">
        <f ca="1">IF(tbl_coded[[#This Row],[ISIN]]="","",IF(OR(tbl_coded[[#This Row],[Parent company tiker]]=""),"",IF(_xll.BDP(tbl_coded[[#This Row],[Parent company tiker]]&amp;" Equity",BI$1)="#N/A N/A","--",_xll.BDP(tbl_coded[[#This Row],[Parent company tiker]]&amp;" Equity",BI$1))))</f>
        <v>#NAME?</v>
      </c>
      <c r="BJ126" s="125" t="e">
        <f ca="1">IF(tbl_coded[[#This Row],[ISIN]]="","",IF(OR(tbl_coded[[#This Row],[Parent company tiker]]=""),"",IF(_xll.BDP(tbl_coded[[#This Row],[Parent company tiker]]&amp;" Equity",BJ$1)="#N/A N/A","--",_xll.BDP(tbl_coded[[#This Row],[Parent company tiker]]&amp;" Equity",BJ$1))))</f>
        <v>#NAME?</v>
      </c>
      <c r="BK126" s="125" t="e">
        <f ca="1">IF(tbl_coded[[#This Row],[ISIN]]="","",IF(OR(tbl_coded[[#This Row],[Parent company tiker]]=""),"",IF(_xll.BDP(tbl_coded[[#This Row],[Parent company tiker]]&amp;" Equity",BK$1)="#N/A N/A","--",_xll.BDP(tbl_coded[[#This Row],[Parent company tiker]]&amp;" Equity",BK$1))))</f>
        <v>#NAME?</v>
      </c>
      <c r="BL126" s="125" t="e">
        <f ca="1">IF(tbl_coded[[#This Row],[ISIN]]="","",IF(OR(tbl_coded[[#This Row],[Parent company tiker]]=""),"",IF(_xll.BDP(tbl_coded[[#This Row],[Parent company tiker]]&amp;" Equity",BL$1)="#N/A N/A","--",_xll.BDP(tbl_coded[[#This Row],[Parent company tiker]]&amp;" Equity",BL$1))))</f>
        <v>#NAME?</v>
      </c>
      <c r="BM12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6" s="125" t="e">
        <f ca="1">IF(tbl_coded[[#This Row],[Column9]]&lt;&gt;"--",tbl_coded[[#This Row],[G''tor rating]],IF(tbl_coded[[#This Row],[KPW Name]]&lt;&gt;"",tbl_coded[[#This Row],[KPW Rating]],IF(tbl_coded[[#This Row],[Parent company tiker]]&lt;&gt;"",tbl_coded[[#This Row],[parent评级]],tbl_coded[[#This Row],[Issuer rating]])))</f>
        <v>#NAME?</v>
      </c>
      <c r="BO126" s="159" t="str">
        <f ca="1">IFERROR(IF(tbl_coded[[#This Row],[GREEN]]="Y","GREEN",IF(tbl_coded[[#This Row],[SUSTAINABLE]]="Y","SUSTAINABLE",IF(tbl_coded[[#This Row],[SOCIAL]]="Y","SOCIAL",IF(tbl_coded[[#This Row],[Sustainable linked]]="Y","SUSTAINABLE LINKED"," ")))),"")</f>
        <v/>
      </c>
    </row>
    <row r="127" spans="1:67" ht="15" customHeight="1">
      <c r="A127" s="119">
        <v>125</v>
      </c>
      <c r="B127" s="120" t="str">
        <f>IF(美元债一级!$C$4:$C$1048576&lt;&gt;"",美元债一级!C128,"")</f>
        <v>XS2633804369</v>
      </c>
      <c r="C127" s="124" t="e">
        <f ca="1">IF(tbl_coded[[#This Row],[ISIN]]="","",IF(tbl_coded[[#This Row],[Index]]&gt;$A$1,"",IF(_xll.BDP($B127&amp;" Corp",C$1)="#N/A N/A","",_xll.BDP($B127&amp;" Corp",C$1))))</f>
        <v>#NAME?</v>
      </c>
      <c r="D127" s="124" t="e">
        <f ca="1">IF(tbl_coded[[#This Row],[ISIN]]="","",IF(_xll.BDP($B127&amp;" Corp",D$1)="#N/A N/A","",_xll.BDP($B127&amp;" Corp",D$1)))</f>
        <v>#NAME?</v>
      </c>
      <c r="E127" s="124" t="e">
        <f ca="1">IF(tbl_coded[[#This Row],[ISIN]]="","",IF(_xll.BDP($B127&amp;" Corp",E$1)="#N/A N/A","--",_xll.BDP($B127&amp;" Corp",E$1)))</f>
        <v>#NAME?</v>
      </c>
      <c r="F127" s="124" t="e">
        <f ca="1">IF(tbl_coded[[#This Row],[ISIN]]="","",IF(_xll.BDS($B127&amp;" Corp",F$1)="#N/A Field Not Applicable","",_xll.BDS($B127&amp;" Corp",F$1)))</f>
        <v>#NAME?</v>
      </c>
      <c r="G127" s="124" t="e">
        <f ca="1">IF(tbl_coded[[#This Row],[ISIN]]="","",IF(_xll.BDP($F127&amp;" CompanyID",G$1)="#N/A Invalid Security","",_xll.BDP($F127&amp;" CompanyID",G$1)))</f>
        <v>#NAME?</v>
      </c>
      <c r="H127" s="124" t="e">
        <f ca="1">IF(tbl_coded[[#This Row],[ISIN]]="","",IF(_xll.BDP($B127&amp;" Corp",H$1)="#N/A N/A","--",_xll.BDP($B127&amp;" Corp",H$1)))</f>
        <v>#NAME?</v>
      </c>
      <c r="I127" s="124" t="e">
        <f ca="1">IF(tbl_coded[[#This Row],[ISIN]]="","",IF(_xll.BDP($B127&amp;" Corp",I$1)="#N/A N/A","--",_xll.BDP($B127&amp;" Corp",I$1)))</f>
        <v>#NAME?</v>
      </c>
      <c r="J127" s="124" t="e">
        <f ca="1">IF(tbl_coded[[#This Row],[ISIN]]="","",IF(_xll.BDP($B127&amp;" Corp",J$1)="#N/A N/A","--",_xll.BDP($B127&amp;" Corp",J$1)))</f>
        <v>#NAME?</v>
      </c>
      <c r="K127" s="124" t="e">
        <f ca="1">IF(tbl_coded[[#This Row],[ISIN]]="","",IF(_xll.BDP($B127&amp;" Corp",K$1)="#N/A N/A","--",_xll.BDP($B127&amp;" Corp",K$1)))</f>
        <v>#NAME?</v>
      </c>
      <c r="L127" s="124" t="e">
        <f ca="1">IF(tbl_coded[[#This Row],[ISIN]]="","",IF(_xll.BDP($B127&amp;" Corp",L$1)="#N/A N/A","--",_xll.BDP($B127&amp;" Corp",L$1)))</f>
        <v>#NAME?</v>
      </c>
      <c r="M127" s="124" t="e">
        <f ca="1">IF(tbl_coded[[#This Row],[ISIN]]="","",IF(_xll.BDP($B127&amp;" Corp",M$1)="#N/A N/A","--",_xll.BDP($B127&amp;" Corp",M$1)))</f>
        <v>#NAME?</v>
      </c>
      <c r="N127" s="124" t="e">
        <f ca="1">IF(tbl_coded[[#This Row],[ISIN]]="","",IF(_xll.BDP($B127&amp;" Corp",N$1)="#N/A N/A","--",_xll.BDP($B127&amp;" Corp",N$1)))</f>
        <v>#NAME?</v>
      </c>
      <c r="O127" s="124" t="e">
        <f ca="1">IF(tbl_coded[[#This Row],[ISIN]]="","",IF(_xll.BDP($B127&amp;" Corp",O$1)="#N/A N/A","--",_xll.BDP($B127&amp;" Corp",O$1)))</f>
        <v>#NAME?</v>
      </c>
      <c r="P127" s="124" t="e">
        <f ca="1">IF(tbl_coded[[#This Row],[ISIN]]="","",IF(_xll.BDP($B127&amp;" Corp",P$1)="#N/A N/A","--",_xll.BDP($B127&amp;" Corp",P$1)))</f>
        <v>#NAME?</v>
      </c>
      <c r="Q12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7" s="124" t="e">
        <f ca="1">IF(tbl_coded[[#This Row],[ISIN]]="","",IF(OR(_xll.BDP($B127&amp;" Corp",R$1)="#N/A N/A",_xll.BDP($B127&amp;" Corp",R$1)="#N/A Invalid Security",_xll.BDP($B127&amp;" Corp",R$1)="#N/A Field Not Applicable"),"--",_xll.BDP($B127&amp;" Corp",R$1)))</f>
        <v>#NAME?</v>
      </c>
      <c r="S127" s="124" t="e">
        <f ca="1">IF(tbl_coded[[#This Row],[ISIN]]="","",IF(OR(_xll.BDP($R127&amp;" Equity",S$1)="#N/A N/A",_xll.BDP($R127&amp;" Equity",S$1)="#N/A Invalid Security"),"--",_xll.BDP($R127&amp;" Equity",S$1)))</f>
        <v>#NAME?</v>
      </c>
      <c r="T127" s="124" t="e">
        <f ca="1">IF(tbl_coded[[#This Row],[ISIN]]="","",IF(OR(_xll.BDP($R127&amp;" Equity",T$1)="#N/A N/A",_xll.BDP($R127&amp;" Equity",T$1)="#N/A Invalid Security"),"--",_xll.BDP($R127&amp;" Equity",T$1)))</f>
        <v>#NAME?</v>
      </c>
      <c r="U127" s="124" t="e">
        <f ca="1">IF(tbl_coded[[#This Row],[ISIN]]="","",IF(OR(_xll.BDP($R127&amp;" Equity",U$1)="#N/A N/A",_xll.BDP($R127&amp;" Equity",U$1)="#N/A Invalid Security"),"--",_xll.BDP($R127&amp;" Equity",U$1)))</f>
        <v>#NAME?</v>
      </c>
      <c r="V127" s="124" t="e">
        <f ca="1">IF(tbl_coded[[#This Row],[ISIN]]="","",IF(OR(_xll.BDP($R127&amp;" Equity",V$1)="#N/A N/A",_xll.BDP($R127&amp;" Equity",V$1)="#N/A Invalid Security"),"--",_xll.BDP($R127&amp;" Equity",V$1)))</f>
        <v>#NAME?</v>
      </c>
      <c r="W127" s="124" t="e">
        <f ca="1">IF(tbl_coded[[#This Row],[ISIN]]="","",IF(OR(_xll.BDP($R127&amp;" Equity",W$1)="#N/A N/A",_xll.BDP($R127&amp;" Equity",W$1)="#N/A Invalid Security"),"--",_xll.BDP($R127&amp;" Equity",W$1)))</f>
        <v>#NAME?</v>
      </c>
      <c r="X127" s="124" t="e">
        <f ca="1">IF(tbl_coded[[#This Row],[ISIN]]="","",IF(OR(_xll.BDP($R127&amp;" Equity",X$1)="#N/A N/A",_xll.BDP($R127&amp;" Equity",X$1)="#N/A Invalid Security"),"--",_xll.BDP($R127&amp;" Equity",X$1)))</f>
        <v>#NAME?</v>
      </c>
      <c r="Y12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7" s="124" t="str">
        <f ca="1">IF(tbl_coded[[#This Row],[ISIN]]="","",IF(ISNUMBER(_xll.BDP(B127&amp;" Corp",Z$1)),_xll.BDP(B127&amp;" Corp",Z$1),""))</f>
        <v/>
      </c>
      <c r="AA127" s="124" t="str">
        <f ca="1">IF(tbl_coded[[#This Row],[ISIN]]="","",IF(ISNUMBER(_xll.BDP(B127&amp;" Corp",AA$1)),_xll.BDP(B127&amp;" Corp",AA$1),""))</f>
        <v/>
      </c>
      <c r="AB127" s="124" t="str">
        <f ca="1">IF(tbl_coded[[#This Row],[ISIN]]="","",IF(ISNUMBER(_xll.BDP(B127&amp;" Corp",AB$1)),_xll.BDP(B127&amp;" Corp",AB$1),""))</f>
        <v/>
      </c>
      <c r="AC127" s="124" t="str">
        <f ca="1">IF(tbl_coded[[#This Row],[ISIN]]="","",IF(ISNUMBER(_xll.BDP(B127&amp;" Corp",AC$1)),_xll.BDP(B127&amp;" Corp",AC$1),""))</f>
        <v/>
      </c>
      <c r="AD127" s="124" t="e">
        <f ca="1">IF(tbl_coded[[#This Row],[ISIN]]="","",IF((_xll.BDP(B127&amp;" Corp",AD$1))="#N/A Field Not Applicable","",_xll.BDP(B127&amp;" Corp",AD$1)))</f>
        <v>#NAME?</v>
      </c>
      <c r="AE127" s="124" t="e">
        <f ca="1">IF(tbl_coded[[#This Row],[ISIN]]="","",IF((_xll.BDP(B127&amp;" Corp",AE$1))="#N/A N/A","--",_xll.BDP(B127&amp;" Corp",AE$1)))</f>
        <v>#NAME?</v>
      </c>
      <c r="AF127" s="124" t="e">
        <f ca="1">IF(tbl_coded[[#This Row],[ISIN]]="","",IF(IFERROR(MATCH(H127,rtg_num[Moody''s],0)&gt;10,0),"HY",IF(IFERROR(MATCH(I127,rtg_num[S&amp;P],0)&gt;10,0),"HY",IF(IFERROR(MATCH(J127,rtg_num[Fitch],0)&gt;10,0),"HY",IF(H127&amp;I127&amp;J127="------","NR",IF(IFERROR(FIND("#N/A",Coded!H127),0)&amp;IFERROR(FIND("#N/A",Coded!H127),0)&amp;IFERROR(FIND("#N/A",Coded!H127),0)&lt;&gt;"000",IF(INDEX(美元债一级!$O:$O,MATCH(tbl_coded[[#This Row],[ISIN]],美元债一级!$I:$I,0))="--/--/--","NR","IG"),"IG"))))))</f>
        <v>#NAME?</v>
      </c>
      <c r="AG12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7" s="125" t="e">
        <f ca="1">IF(tbl_coded[[#This Row],[ISIN]]="","",IF(_xll.BDP($B127&amp;" Corp",AI$1)="#N/A N/A","--",_xll.BDP($B127&amp;" Corp",AI$1)))</f>
        <v>#NAME?</v>
      </c>
      <c r="AJ127" s="122" t="e">
        <f ca="1">IF(tbl_coded[[#This Row],[ISIN]]="","",IF(OR(_xll.BDP(_xll.BDP(tbl_coded[[#This Row],[ISIN]]&amp;" Corp", "ISSUER_EQUITY_TICKER")&amp;" Equity",AJ$1)="#N/A N/A"),"--",_xll.BDP(_xll.BDP(tbl_coded[[#This Row],[ISIN]]&amp;" Corp", "ISSUER_EQUITY_TICKER")&amp;" Equity",AJ$1)))</f>
        <v>#NAME?</v>
      </c>
      <c r="AK12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24" t="e">
        <f ca="1">IF(tbl_coded[[#This Row],[ISIN]]="","",IF(OR(_xll.BDP(_xll.BDP(tbl_coded[[#This Row],[ISIN]]&amp;" Corp", "ISSUER_EQUITY_TICKER")&amp;" Equity",AL$1)="#N/A N/A"),"--",_xll.BDP(_xll.BDP(tbl_coded[[#This Row],[ISIN]]&amp;" Corp", "ISSUER_EQUITY_TICKER")&amp;" Equity",AL$1)))</f>
        <v>#NAME?</v>
      </c>
      <c r="AM127" s="124" t="e">
        <f ca="1">IF(tbl_coded[[#This Row],[ISIN]]="","",IF(_xll.BDS($B127&amp;" Corp",AM$1)="#N/A Field Not Applicable","",_xll.BDS($B127&amp;" Corp",AM$1)))</f>
        <v>#NAME?</v>
      </c>
      <c r="AN127" s="124" t="e">
        <f ca="1">IF(tbl_coded[[#This Row],[ISIN]]="","",IF(_xll.BDP(tbl_coded[[#This Row],[KPW Provider BBID]]&amp;" CompanyID","NAME")="#N/A Invalid Security","",_xll.BDP(tbl_coded[[#This Row],[KPW Provider BBID]]&amp;" CompanyID","NAME")))</f>
        <v>#NAME?</v>
      </c>
      <c r="AO127" s="124" t="e">
        <f ca="1">IF(tbl_coded[[#This Row],[ISIN]]="","",IF(_xll.BDP(tbl_coded[[#This Row],[KPW Provider BBID]]&amp;" CompanyID",$AO$1)="#N/A Invalid Security","--",IF(_xll.BDP(tbl_coded[[#This Row],[KPW Provider BBID]]&amp;" CompanyID",$AO$1)="#N/A N/A","--",_xll.BDP(tbl_coded[[#This Row],[KPW Provider BBID]]&amp;" CompanyID",$AO$1))))</f>
        <v>#NAME?</v>
      </c>
      <c r="AP127" s="124" t="e">
        <f ca="1">IF(tbl_coded[[#This Row],[ISIN]]="","",IF(_xll.BDP(tbl_coded[[#This Row],[KPW Provider BBID]]&amp;" CompanyID",$AP$1)="#N/A Invalid Security","--",IF(_xll.BDP(tbl_coded[[#This Row],[KPW Provider BBID]]&amp;" CompanyID",$AP$1)="#N/A N/A","--",_xll.BDP(tbl_coded[[#This Row],[KPW Provider BBID]]&amp;" CompanyID",$AP$1))))</f>
        <v>#NAME?</v>
      </c>
      <c r="AQ127" s="124" t="e">
        <f ca="1">IF(tbl_coded[[#This Row],[ISIN]]="","",IF(_xll.BDP(tbl_coded[[#This Row],[KPW Provider BBID]]&amp;" CompanyID",$AQ$1)="#N/A Invalid Security","--",IF(_xll.BDP(tbl_coded[[#This Row],[KPW Provider BBID]]&amp;" CompanyID",$AQ$1)="#N/A N/A","--",_xll.BDP(tbl_coded[[#This Row],[KPW Provider BBID]]&amp;" CompanyID",$AQ$1))))</f>
        <v>#NAME?</v>
      </c>
      <c r="AR127" s="124" t="e">
        <f ca="1">IF(tbl_coded[[#This Row],[ISIN]]="","",tbl_coded[[#This Row],[穆迪KPW评级]]&amp;"/"&amp;tbl_coded[[#This Row],[SPKPW评级]]&amp;"/"&amp;tbl_coded[[#This Row],[FITCHKPW评级]])</f>
        <v>#NAME?</v>
      </c>
      <c r="AS127" s="124" t="e">
        <f ca="1">IF(tbl_coded[[#This Row],[ISIN]]="","",IF(OR(_xll.BDP($B127&amp;" Corp",AS$1)="#N/A N/A"),"--",_xll.BDP($B127&amp;" Corp",AS$1)))</f>
        <v>#NAME?</v>
      </c>
      <c r="AT127" s="124" t="e">
        <f ca="1">IF(tbl_coded[[#This Row],[ISIN]]="","",IF(_xll.BDS($B127&amp;" Corp",AT$1)="#N/A Field Not Applicable","",_xll.BDS($B127&amp;" Corp",AT$1)))</f>
        <v>#NAME?</v>
      </c>
      <c r="AU127" s="124" t="e">
        <f ca="1">IF(tbl_coded[[#This Row],[SBLC Provider BBID]]="","",_xll.BDP(tbl_coded[[#This Row],[SBLC Provider BBID]]&amp;" CompanyID","NAME"))</f>
        <v>#NAME?</v>
      </c>
      <c r="AV127" s="124" t="e">
        <f ca="1">IF(tbl_coded[[#This Row],[ISIN]]="","",IF(OR(_xll.BDP($B127&amp;" Corp",AV$1)="#N/A N/A"),"--",TEXT(_xll.BDP($B127&amp;" Corp",AV$1),"yyyy/mm/dd")))</f>
        <v>#NAME?</v>
      </c>
      <c r="AW127" s="124" t="e">
        <f ca="1">IF(tbl_coded[[#This Row],[ISIN]]="","",IF(OR(_xll.BDP($B127&amp;" Corp",AW$1)="#N/A N/A"),"--",TEXT(_xll.BDP($B127&amp;" Corp",AW$1),"yyyy/mm/dd")))</f>
        <v>#NAME?</v>
      </c>
      <c r="AX127" s="124" t="e">
        <f ca="1">IF(tbl_coded[[#This Row],[ISIN]]="","",IF(OR(_xll.BDP($B127&amp;" Corp",AX$1)="#N/A N/A"),"--",TEXT(_xll.BDP($B127&amp;" Corp",AX$1),"yyyy/mm/dd")))</f>
        <v>#NAME?</v>
      </c>
      <c r="AY127" s="124" t="e">
        <f ca="1">IF(tbl_coded[[#This Row],[ISIN]]="","",IF(OR(_xll.BDP($B127&amp;" Corp",AY$1)="#N/A Field Not Applicable"),"--",TEXT(_xll.BDP($B127&amp;" Corp",AY$1),"yyyy/mm/dd")))</f>
        <v>#NAME?</v>
      </c>
      <c r="AZ127" s="124" t="e">
        <f ca="1">IF(tbl_coded[[#This Row],[ISIN]]="","",IF(OR(_xll.BDP($B127&amp;" Corp",AZ$1)="#N/A N/A"),"--",_xll.BDP($B127&amp;" Corp",AZ$1)))</f>
        <v>#NAME?</v>
      </c>
      <c r="BA127" s="124" t="e">
        <f ca="1">IF(tbl_coded[[#This Row],[ISIN]]="","",IF(OR(_xll.BDP($B127&amp;" Corp",BA$1)="#N/A N/A"),"--",_xll.BDP($B127&amp;" Corp",BA$1)))</f>
        <v>#NAME?</v>
      </c>
      <c r="BB127" s="124" t="e">
        <f ca="1">IF(tbl_coded[[#This Row],[ISIN]]="","",IF(OR(_xll.BDP($B127&amp;" Corp",BB$1)="#N/A N/A"),"--",_xll.BDP($B127&amp;" Corp",BB$1)))</f>
        <v>#NAME?</v>
      </c>
      <c r="BC127" s="124" t="e">
        <f ca="1">IF(tbl_coded[[#This Row],[ISIN]]="","",IF(OR(_xll.BDP($B127&amp;" Corp",BC$1)="#N/A Field Not Applicable"),"--",_xll.BDP($B127&amp;" Corp",BC$1)))</f>
        <v>#NAME?</v>
      </c>
      <c r="BD127" s="124" t="e">
        <f ca="1">IF(tbl_coded[[#This Row],[ISIN]]="","",IF(OR(_xll.BDP($B127&amp;" Corp",BD$1)="#N/A Field Not Applicable"),"--",_xll.BDP($B127&amp;" Corp",BD$1)))</f>
        <v>#NAME?</v>
      </c>
      <c r="BE127" s="124" t="e">
        <f ca="1">IF(tbl_coded[[#This Row],[ISIN]]="","",IF(OR(_xll.BDP($B127&amp;" Corp",BE$1)="#N/A Field Not Applicable"),"--",_xll.BDP($B127&amp;" Corp",BE$1)))</f>
        <v>#NAME?</v>
      </c>
      <c r="BF127" s="124" t="e">
        <f ca="1">IF(tbl_coded[[#This Row],[ISIN]]="","",IF(OR(_xll.BDP($B127&amp;" Corp",BF$1)="#N/A Field Not Applicable"),"--",_xll.BDP($B127&amp;" Corp",BF$1)))</f>
        <v>#NAME?</v>
      </c>
      <c r="BG127" s="124" t="e">
        <f ca="1">IF(tbl_coded[[#This Row],[ISIN]]="","",IF(OR(_xll.BDP($B127&amp;" Corp",BG$1)="#N/A Field Not Applicable"),"--",IF(_xll.BDP($B127&amp;" Corp",BG$1)="#N/A N/A","N",_xll.BDP($B127&amp;" Corp",BG$1))))</f>
        <v>#NAME?</v>
      </c>
      <c r="BH127" s="124" t="e">
        <f ca="1">IF(tbl_coded[[#This Row],[ISIN]]="","",IF(OR(_xll.BDP($B127&amp;" Corp",BH$1)="#N/A N/A"),"",_xll.BDP($B127&amp;" Corp",BH$1)))</f>
        <v>#NAME?</v>
      </c>
      <c r="BI127" s="124" t="e">
        <f ca="1">IF(tbl_coded[[#This Row],[ISIN]]="","",IF(OR(tbl_coded[[#This Row],[Parent company tiker]]=""),"",IF(_xll.BDP(tbl_coded[[#This Row],[Parent company tiker]]&amp;" Equity",BI$1)="#N/A N/A","--",_xll.BDP(tbl_coded[[#This Row],[Parent company tiker]]&amp;" Equity",BI$1))))</f>
        <v>#NAME?</v>
      </c>
      <c r="BJ127" s="124" t="e">
        <f ca="1">IF(tbl_coded[[#This Row],[ISIN]]="","",IF(OR(tbl_coded[[#This Row],[Parent company tiker]]=""),"",IF(_xll.BDP(tbl_coded[[#This Row],[Parent company tiker]]&amp;" Equity",BJ$1)="#N/A N/A","--",_xll.BDP(tbl_coded[[#This Row],[Parent company tiker]]&amp;" Equity",BJ$1))))</f>
        <v>#NAME?</v>
      </c>
      <c r="BK127" s="124" t="e">
        <f ca="1">IF(tbl_coded[[#This Row],[ISIN]]="","",IF(OR(tbl_coded[[#This Row],[Parent company tiker]]=""),"",IF(_xll.BDP(tbl_coded[[#This Row],[Parent company tiker]]&amp;" Equity",BK$1)="#N/A N/A","--",_xll.BDP(tbl_coded[[#This Row],[Parent company tiker]]&amp;" Equity",BK$1))))</f>
        <v>#NAME?</v>
      </c>
      <c r="BL127" s="124" t="e">
        <f ca="1">IF(tbl_coded[[#This Row],[ISIN]]="","",IF(OR(tbl_coded[[#This Row],[Parent company tiker]]=""),"",IF(_xll.BDP(tbl_coded[[#This Row],[Parent company tiker]]&amp;" Equity",BL$1)="#N/A N/A","--",_xll.BDP(tbl_coded[[#This Row],[Parent company tiker]]&amp;" Equity",BL$1))))</f>
        <v>#NAME?</v>
      </c>
      <c r="BM12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7" s="124" t="e">
        <f ca="1">IF(tbl_coded[[#This Row],[Column9]]&lt;&gt;"--",tbl_coded[[#This Row],[G''tor rating]],IF(tbl_coded[[#This Row],[KPW Name]]&lt;&gt;"",tbl_coded[[#This Row],[KPW Rating]],IF(tbl_coded[[#This Row],[Parent company tiker]]&lt;&gt;"",tbl_coded[[#This Row],[parent评级]],tbl_coded[[#This Row],[Issuer rating]])))</f>
        <v>#NAME?</v>
      </c>
      <c r="BO127" s="159" t="str">
        <f ca="1">IFERROR(IF(tbl_coded[[#This Row],[GREEN]]="Y","GREEN",IF(tbl_coded[[#This Row],[SUSTAINABLE]]="Y","SUSTAINABLE",IF(tbl_coded[[#This Row],[SOCIAL]]="Y","SOCIAL",IF(tbl_coded[[#This Row],[Sustainable linked]]="Y","SUSTAINABLE LINKED"," ")))),"")</f>
        <v/>
      </c>
    </row>
    <row r="128" spans="1:67" ht="15" customHeight="1">
      <c r="A128" s="119">
        <v>126</v>
      </c>
      <c r="B128" s="120" t="str">
        <f>IF(美元债一级!$C$4:$C$1048576&lt;&gt;"",美元债一级!C129,"")</f>
        <v>HK0000932845</v>
      </c>
      <c r="C128" s="124" t="e">
        <f ca="1">IF(tbl_coded[[#This Row],[ISIN]]="","",IF(tbl_coded[[#This Row],[Index]]&gt;$A$1,"",IF(_xll.BDP($B128&amp;" Corp",C$1)="#N/A N/A","",_xll.BDP($B128&amp;" Corp",C$1))))</f>
        <v>#NAME?</v>
      </c>
      <c r="D128" s="124" t="e">
        <f ca="1">IF(tbl_coded[[#This Row],[ISIN]]="","",IF(_xll.BDP($B128&amp;" Corp",D$1)="#N/A N/A","",_xll.BDP($B128&amp;" Corp",D$1)))</f>
        <v>#NAME?</v>
      </c>
      <c r="E128" s="124" t="e">
        <f ca="1">IF(tbl_coded[[#This Row],[ISIN]]="","",IF(_xll.BDP($B128&amp;" Corp",E$1)="#N/A N/A","--",_xll.BDP($B128&amp;" Corp",E$1)))</f>
        <v>#NAME?</v>
      </c>
      <c r="F128" s="124" t="e">
        <f ca="1">IF(tbl_coded[[#This Row],[ISIN]]="","",IF(_xll.BDS($B128&amp;" Corp",F$1)="#N/A Field Not Applicable","",_xll.BDS($B128&amp;" Corp",F$1)))</f>
        <v>#NAME?</v>
      </c>
      <c r="G128" s="124" t="e">
        <f ca="1">IF(tbl_coded[[#This Row],[ISIN]]="","",IF(_xll.BDP($F128&amp;" CompanyID",G$1)="#N/A Invalid Security","",_xll.BDP($F128&amp;" CompanyID",G$1)))</f>
        <v>#NAME?</v>
      </c>
      <c r="H128" s="124" t="e">
        <f ca="1">IF(tbl_coded[[#This Row],[ISIN]]="","",IF(_xll.BDP($B128&amp;" Corp",H$1)="#N/A N/A","--",_xll.BDP($B128&amp;" Corp",H$1)))</f>
        <v>#NAME?</v>
      </c>
      <c r="I128" s="124" t="e">
        <f ca="1">IF(tbl_coded[[#This Row],[ISIN]]="","",IF(_xll.BDP($B128&amp;" Corp",I$1)="#N/A N/A","--",_xll.BDP($B128&amp;" Corp",I$1)))</f>
        <v>#NAME?</v>
      </c>
      <c r="J128" s="124" t="e">
        <f ca="1">IF(tbl_coded[[#This Row],[ISIN]]="","",IF(_xll.BDP($B128&amp;" Corp",J$1)="#N/A N/A","--",_xll.BDP($B128&amp;" Corp",J$1)))</f>
        <v>#NAME?</v>
      </c>
      <c r="K128" s="124" t="e">
        <f ca="1">IF(tbl_coded[[#This Row],[ISIN]]="","",IF(_xll.BDP($B128&amp;" Corp",K$1)="#N/A N/A","--",_xll.BDP($B128&amp;" Corp",K$1)))</f>
        <v>#NAME?</v>
      </c>
      <c r="L128" s="124" t="e">
        <f ca="1">IF(tbl_coded[[#This Row],[ISIN]]="","",IF(_xll.BDP($B128&amp;" Corp",L$1)="#N/A N/A","--",_xll.BDP($B128&amp;" Corp",L$1)))</f>
        <v>#NAME?</v>
      </c>
      <c r="M128" s="124" t="e">
        <f ca="1">IF(tbl_coded[[#This Row],[ISIN]]="","",IF(_xll.BDP($B128&amp;" Corp",M$1)="#N/A N/A","--",_xll.BDP($B128&amp;" Corp",M$1)))</f>
        <v>#NAME?</v>
      </c>
      <c r="N128" s="124" t="e">
        <f ca="1">IF(tbl_coded[[#This Row],[ISIN]]="","",IF(_xll.BDP($B128&amp;" Corp",N$1)="#N/A N/A","--",_xll.BDP($B128&amp;" Corp",N$1)))</f>
        <v>#NAME?</v>
      </c>
      <c r="O128" s="124" t="e">
        <f ca="1">IF(tbl_coded[[#This Row],[ISIN]]="","",IF(_xll.BDP($B128&amp;" Corp",O$1)="#N/A N/A","--",_xll.BDP($B128&amp;" Corp",O$1)))</f>
        <v>#NAME?</v>
      </c>
      <c r="P128" s="124" t="e">
        <f ca="1">IF(tbl_coded[[#This Row],[ISIN]]="","",IF(_xll.BDP($B128&amp;" Corp",P$1)="#N/A N/A","--",_xll.BDP($B128&amp;" Corp",P$1)))</f>
        <v>#NAME?</v>
      </c>
      <c r="Q12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8" s="124" t="e">
        <f ca="1">IF(tbl_coded[[#This Row],[ISIN]]="","",IF(OR(_xll.BDP($B128&amp;" Corp",R$1)="#N/A N/A",_xll.BDP($B128&amp;" Corp",R$1)="#N/A Invalid Security",_xll.BDP($B128&amp;" Corp",R$1)="#N/A Field Not Applicable"),"--",_xll.BDP($B128&amp;" Corp",R$1)))</f>
        <v>#NAME?</v>
      </c>
      <c r="S128" s="124" t="e">
        <f ca="1">IF(tbl_coded[[#This Row],[ISIN]]="","",IF(OR(_xll.BDP($R128&amp;" Equity",S$1)="#N/A N/A",_xll.BDP($R128&amp;" Equity",S$1)="#N/A Invalid Security"),"--",_xll.BDP($R128&amp;" Equity",S$1)))</f>
        <v>#NAME?</v>
      </c>
      <c r="T128" s="124" t="e">
        <f ca="1">IF(tbl_coded[[#This Row],[ISIN]]="","",IF(OR(_xll.BDP($R128&amp;" Equity",T$1)="#N/A N/A",_xll.BDP($R128&amp;" Equity",T$1)="#N/A Invalid Security"),"--",_xll.BDP($R128&amp;" Equity",T$1)))</f>
        <v>#NAME?</v>
      </c>
      <c r="U128" s="124" t="e">
        <f ca="1">IF(tbl_coded[[#This Row],[ISIN]]="","",IF(OR(_xll.BDP($R128&amp;" Equity",U$1)="#N/A N/A",_xll.BDP($R128&amp;" Equity",U$1)="#N/A Invalid Security"),"--",_xll.BDP($R128&amp;" Equity",U$1)))</f>
        <v>#NAME?</v>
      </c>
      <c r="V128" s="124" t="e">
        <f ca="1">IF(tbl_coded[[#This Row],[ISIN]]="","",IF(OR(_xll.BDP($R128&amp;" Equity",V$1)="#N/A N/A",_xll.BDP($R128&amp;" Equity",V$1)="#N/A Invalid Security"),"--",_xll.BDP($R128&amp;" Equity",V$1)))</f>
        <v>#NAME?</v>
      </c>
      <c r="W128" s="124" t="e">
        <f ca="1">IF(tbl_coded[[#This Row],[ISIN]]="","",IF(OR(_xll.BDP($R128&amp;" Equity",W$1)="#N/A N/A",_xll.BDP($R128&amp;" Equity",W$1)="#N/A Invalid Security"),"--",_xll.BDP($R128&amp;" Equity",W$1)))</f>
        <v>#NAME?</v>
      </c>
      <c r="X128" s="124" t="e">
        <f ca="1">IF(tbl_coded[[#This Row],[ISIN]]="","",IF(OR(_xll.BDP($R128&amp;" Equity",X$1)="#N/A N/A",_xll.BDP($R128&amp;" Equity",X$1)="#N/A Invalid Security"),"--",_xll.BDP($R128&amp;" Equity",X$1)))</f>
        <v>#NAME?</v>
      </c>
      <c r="Y12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8" s="124" t="str">
        <f ca="1">IF(tbl_coded[[#This Row],[ISIN]]="","",IF(ISNUMBER(_xll.BDP(B128&amp;" Corp",Z$1)),_xll.BDP(B128&amp;" Corp",Z$1),""))</f>
        <v/>
      </c>
      <c r="AA128" s="124" t="str">
        <f ca="1">IF(tbl_coded[[#This Row],[ISIN]]="","",IF(ISNUMBER(_xll.BDP(B128&amp;" Corp",AA$1)),_xll.BDP(B128&amp;" Corp",AA$1),""))</f>
        <v/>
      </c>
      <c r="AB128" s="124" t="str">
        <f ca="1">IF(tbl_coded[[#This Row],[ISIN]]="","",IF(ISNUMBER(_xll.BDP(B128&amp;" Corp",AB$1)),_xll.BDP(B128&amp;" Corp",AB$1),""))</f>
        <v/>
      </c>
      <c r="AC128" s="124" t="str">
        <f ca="1">IF(tbl_coded[[#This Row],[ISIN]]="","",IF(ISNUMBER(_xll.BDP(B128&amp;" Corp",AC$1)),_xll.BDP(B128&amp;" Corp",AC$1),""))</f>
        <v/>
      </c>
      <c r="AD128" s="124" t="e">
        <f ca="1">IF(tbl_coded[[#This Row],[ISIN]]="","",IF((_xll.BDP(B128&amp;" Corp",AD$1))="#N/A Field Not Applicable","",_xll.BDP(B128&amp;" Corp",AD$1)))</f>
        <v>#NAME?</v>
      </c>
      <c r="AE128" s="124" t="e">
        <f ca="1">IF(tbl_coded[[#This Row],[ISIN]]="","",IF((_xll.BDP(B128&amp;" Corp",AE$1))="#N/A N/A","--",_xll.BDP(B128&amp;" Corp",AE$1)))</f>
        <v>#NAME?</v>
      </c>
      <c r="AF128" s="124" t="e">
        <f ca="1">IF(tbl_coded[[#This Row],[ISIN]]="","",IF(IFERROR(MATCH(H128,rtg_num[Moody''s],0)&gt;10,0),"HY",IF(IFERROR(MATCH(I128,rtg_num[S&amp;P],0)&gt;10,0),"HY",IF(IFERROR(MATCH(J128,rtg_num[Fitch],0)&gt;10,0),"HY",IF(H128&amp;I128&amp;J128="------","NR",IF(IFERROR(FIND("#N/A",Coded!H128),0)&amp;IFERROR(FIND("#N/A",Coded!H128),0)&amp;IFERROR(FIND("#N/A",Coded!H128),0)&lt;&gt;"000",IF(INDEX(美元债一级!$O:$O,MATCH(tbl_coded[[#This Row],[ISIN]],美元债一级!$I:$I,0))="--/--/--","NR","IG"),"IG"))))))</f>
        <v>#NAME?</v>
      </c>
      <c r="AG12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8" s="125" t="e">
        <f ca="1">IF(tbl_coded[[#This Row],[ISIN]]="","",IF(_xll.BDP($B128&amp;" Corp",AI$1)="#N/A N/A","--",_xll.BDP($B128&amp;" Corp",AI$1)))</f>
        <v>#NAME?</v>
      </c>
      <c r="AJ128" s="122" t="e">
        <f ca="1">IF(tbl_coded[[#This Row],[ISIN]]="","",IF(OR(_xll.BDP(_xll.BDP(tbl_coded[[#This Row],[ISIN]]&amp;" Corp", "ISSUER_EQUITY_TICKER")&amp;" Equity",AJ$1)="#N/A N/A"),"--",_xll.BDP(_xll.BDP(tbl_coded[[#This Row],[ISIN]]&amp;" Corp", "ISSUER_EQUITY_TICKER")&amp;" Equity",AJ$1)))</f>
        <v>#NAME?</v>
      </c>
      <c r="AK12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24" t="e">
        <f ca="1">IF(tbl_coded[[#This Row],[ISIN]]="","",IF(OR(_xll.BDP(_xll.BDP(tbl_coded[[#This Row],[ISIN]]&amp;" Corp", "ISSUER_EQUITY_TICKER")&amp;" Equity",AL$1)="#N/A N/A"),"--",_xll.BDP(_xll.BDP(tbl_coded[[#This Row],[ISIN]]&amp;" Corp", "ISSUER_EQUITY_TICKER")&amp;" Equity",AL$1)))</f>
        <v>#NAME?</v>
      </c>
      <c r="AM128" s="124" t="e">
        <f ca="1">IF(tbl_coded[[#This Row],[ISIN]]="","",IF(_xll.BDS($B128&amp;" Corp",AM$1)="#N/A Field Not Applicable","",_xll.BDS($B128&amp;" Corp",AM$1)))</f>
        <v>#NAME?</v>
      </c>
      <c r="AN128" s="124" t="e">
        <f ca="1">IF(tbl_coded[[#This Row],[ISIN]]="","",IF(_xll.BDP(tbl_coded[[#This Row],[KPW Provider BBID]]&amp;" CompanyID","NAME")="#N/A Invalid Security","",_xll.BDP(tbl_coded[[#This Row],[KPW Provider BBID]]&amp;" CompanyID","NAME")))</f>
        <v>#NAME?</v>
      </c>
      <c r="AO128" s="124" t="e">
        <f ca="1">IF(tbl_coded[[#This Row],[ISIN]]="","",IF(_xll.BDP(tbl_coded[[#This Row],[KPW Provider BBID]]&amp;" CompanyID",$AO$1)="#N/A Invalid Security","--",IF(_xll.BDP(tbl_coded[[#This Row],[KPW Provider BBID]]&amp;" CompanyID",$AO$1)="#N/A N/A","--",_xll.BDP(tbl_coded[[#This Row],[KPW Provider BBID]]&amp;" CompanyID",$AO$1))))</f>
        <v>#NAME?</v>
      </c>
      <c r="AP128" s="124" t="e">
        <f ca="1">IF(tbl_coded[[#This Row],[ISIN]]="","",IF(_xll.BDP(tbl_coded[[#This Row],[KPW Provider BBID]]&amp;" CompanyID",$AP$1)="#N/A Invalid Security","--",IF(_xll.BDP(tbl_coded[[#This Row],[KPW Provider BBID]]&amp;" CompanyID",$AP$1)="#N/A N/A","--",_xll.BDP(tbl_coded[[#This Row],[KPW Provider BBID]]&amp;" CompanyID",$AP$1))))</f>
        <v>#NAME?</v>
      </c>
      <c r="AQ128" s="124" t="e">
        <f ca="1">IF(tbl_coded[[#This Row],[ISIN]]="","",IF(_xll.BDP(tbl_coded[[#This Row],[KPW Provider BBID]]&amp;" CompanyID",$AQ$1)="#N/A Invalid Security","--",IF(_xll.BDP(tbl_coded[[#This Row],[KPW Provider BBID]]&amp;" CompanyID",$AQ$1)="#N/A N/A","--",_xll.BDP(tbl_coded[[#This Row],[KPW Provider BBID]]&amp;" CompanyID",$AQ$1))))</f>
        <v>#NAME?</v>
      </c>
      <c r="AR128" s="124" t="e">
        <f ca="1">IF(tbl_coded[[#This Row],[ISIN]]="","",tbl_coded[[#This Row],[穆迪KPW评级]]&amp;"/"&amp;tbl_coded[[#This Row],[SPKPW评级]]&amp;"/"&amp;tbl_coded[[#This Row],[FITCHKPW评级]])</f>
        <v>#NAME?</v>
      </c>
      <c r="AS128" s="124" t="e">
        <f ca="1">IF(tbl_coded[[#This Row],[ISIN]]="","",IF(OR(_xll.BDP($B128&amp;" Corp",AS$1)="#N/A N/A"),"--",_xll.BDP($B128&amp;" Corp",AS$1)))</f>
        <v>#NAME?</v>
      </c>
      <c r="AT128" s="124" t="e">
        <f ca="1">IF(tbl_coded[[#This Row],[ISIN]]="","",IF(_xll.BDS($B128&amp;" Corp",AT$1)="#N/A Field Not Applicable","",_xll.BDS($B128&amp;" Corp",AT$1)))</f>
        <v>#NAME?</v>
      </c>
      <c r="AU128" s="124" t="e">
        <f ca="1">IF(tbl_coded[[#This Row],[SBLC Provider BBID]]="","",_xll.BDP(tbl_coded[[#This Row],[SBLC Provider BBID]]&amp;" CompanyID","NAME"))</f>
        <v>#NAME?</v>
      </c>
      <c r="AV128" s="124" t="e">
        <f ca="1">IF(tbl_coded[[#This Row],[ISIN]]="","",IF(OR(_xll.BDP($B128&amp;" Corp",AV$1)="#N/A N/A"),"--",TEXT(_xll.BDP($B128&amp;" Corp",AV$1),"yyyy/mm/dd")))</f>
        <v>#NAME?</v>
      </c>
      <c r="AW128" s="124" t="e">
        <f ca="1">IF(tbl_coded[[#This Row],[ISIN]]="","",IF(OR(_xll.BDP($B128&amp;" Corp",AW$1)="#N/A N/A"),"--",TEXT(_xll.BDP($B128&amp;" Corp",AW$1),"yyyy/mm/dd")))</f>
        <v>#NAME?</v>
      </c>
      <c r="AX128" s="124" t="e">
        <f ca="1">IF(tbl_coded[[#This Row],[ISIN]]="","",IF(OR(_xll.BDP($B128&amp;" Corp",AX$1)="#N/A N/A"),"--",TEXT(_xll.BDP($B128&amp;" Corp",AX$1),"yyyy/mm/dd")))</f>
        <v>#NAME?</v>
      </c>
      <c r="AY128" s="124" t="e">
        <f ca="1">IF(tbl_coded[[#This Row],[ISIN]]="","",IF(OR(_xll.BDP($B128&amp;" Corp",AY$1)="#N/A Field Not Applicable"),"--",TEXT(_xll.BDP($B128&amp;" Corp",AY$1),"yyyy/mm/dd")))</f>
        <v>#NAME?</v>
      </c>
      <c r="AZ128" s="124" t="e">
        <f ca="1">IF(tbl_coded[[#This Row],[ISIN]]="","",IF(OR(_xll.BDP($B128&amp;" Corp",AZ$1)="#N/A N/A"),"--",_xll.BDP($B128&amp;" Corp",AZ$1)))</f>
        <v>#NAME?</v>
      </c>
      <c r="BA128" s="124" t="e">
        <f ca="1">IF(tbl_coded[[#This Row],[ISIN]]="","",IF(OR(_xll.BDP($B128&amp;" Corp",BA$1)="#N/A N/A"),"--",_xll.BDP($B128&amp;" Corp",BA$1)))</f>
        <v>#NAME?</v>
      </c>
      <c r="BB128" s="124" t="e">
        <f ca="1">IF(tbl_coded[[#This Row],[ISIN]]="","",IF(OR(_xll.BDP($B128&amp;" Corp",BB$1)="#N/A N/A"),"--",_xll.BDP($B128&amp;" Corp",BB$1)))</f>
        <v>#NAME?</v>
      </c>
      <c r="BC128" s="124" t="e">
        <f ca="1">IF(tbl_coded[[#This Row],[ISIN]]="","",IF(OR(_xll.BDP($B128&amp;" Corp",BC$1)="#N/A Field Not Applicable"),"--",_xll.BDP($B128&amp;" Corp",BC$1)))</f>
        <v>#NAME?</v>
      </c>
      <c r="BD128" s="124" t="e">
        <f ca="1">IF(tbl_coded[[#This Row],[ISIN]]="","",IF(OR(_xll.BDP($B128&amp;" Corp",BD$1)="#N/A Field Not Applicable"),"--",_xll.BDP($B128&amp;" Corp",BD$1)))</f>
        <v>#NAME?</v>
      </c>
      <c r="BE128" s="124" t="e">
        <f ca="1">IF(tbl_coded[[#This Row],[ISIN]]="","",IF(OR(_xll.BDP($B128&amp;" Corp",BE$1)="#N/A Field Not Applicable"),"--",_xll.BDP($B128&amp;" Corp",BE$1)))</f>
        <v>#NAME?</v>
      </c>
      <c r="BF128" s="124" t="e">
        <f ca="1">IF(tbl_coded[[#This Row],[ISIN]]="","",IF(OR(_xll.BDP($B128&amp;" Corp",BF$1)="#N/A Field Not Applicable"),"--",_xll.BDP($B128&amp;" Corp",BF$1)))</f>
        <v>#NAME?</v>
      </c>
      <c r="BG128" s="124" t="e">
        <f ca="1">IF(tbl_coded[[#This Row],[ISIN]]="","",IF(OR(_xll.BDP($B128&amp;" Corp",BG$1)="#N/A Field Not Applicable"),"--",IF(_xll.BDP($B128&amp;" Corp",BG$1)="#N/A N/A","N",_xll.BDP($B128&amp;" Corp",BG$1))))</f>
        <v>#NAME?</v>
      </c>
      <c r="BH128" s="124" t="e">
        <f ca="1">IF(tbl_coded[[#This Row],[ISIN]]="","",IF(OR(_xll.BDP($B128&amp;" Corp",BH$1)="#N/A N/A"),"",_xll.BDP($B128&amp;" Corp",BH$1)))</f>
        <v>#NAME?</v>
      </c>
      <c r="BI128" s="124" t="e">
        <f ca="1">IF(tbl_coded[[#This Row],[ISIN]]="","",IF(OR(tbl_coded[[#This Row],[Parent company tiker]]=""),"",IF(_xll.BDP(tbl_coded[[#This Row],[Parent company tiker]]&amp;" Equity",BI$1)="#N/A N/A","--",_xll.BDP(tbl_coded[[#This Row],[Parent company tiker]]&amp;" Equity",BI$1))))</f>
        <v>#NAME?</v>
      </c>
      <c r="BJ128" s="124" t="e">
        <f ca="1">IF(tbl_coded[[#This Row],[ISIN]]="","",IF(OR(tbl_coded[[#This Row],[Parent company tiker]]=""),"",IF(_xll.BDP(tbl_coded[[#This Row],[Parent company tiker]]&amp;" Equity",BJ$1)="#N/A N/A","--",_xll.BDP(tbl_coded[[#This Row],[Parent company tiker]]&amp;" Equity",BJ$1))))</f>
        <v>#NAME?</v>
      </c>
      <c r="BK128" s="124" t="e">
        <f ca="1">IF(tbl_coded[[#This Row],[ISIN]]="","",IF(OR(tbl_coded[[#This Row],[Parent company tiker]]=""),"",IF(_xll.BDP(tbl_coded[[#This Row],[Parent company tiker]]&amp;" Equity",BK$1)="#N/A N/A","--",_xll.BDP(tbl_coded[[#This Row],[Parent company tiker]]&amp;" Equity",BK$1))))</f>
        <v>#NAME?</v>
      </c>
      <c r="BL128" s="124" t="e">
        <f ca="1">IF(tbl_coded[[#This Row],[ISIN]]="","",IF(OR(tbl_coded[[#This Row],[Parent company tiker]]=""),"",IF(_xll.BDP(tbl_coded[[#This Row],[Parent company tiker]]&amp;" Equity",BL$1)="#N/A N/A","--",_xll.BDP(tbl_coded[[#This Row],[Parent company tiker]]&amp;" Equity",BL$1))))</f>
        <v>#NAME?</v>
      </c>
      <c r="BM12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8" s="124" t="e">
        <f ca="1">IF(tbl_coded[[#This Row],[Column9]]&lt;&gt;"--",tbl_coded[[#This Row],[G''tor rating]],IF(tbl_coded[[#This Row],[KPW Name]]&lt;&gt;"",tbl_coded[[#This Row],[KPW Rating]],IF(tbl_coded[[#This Row],[Parent company tiker]]&lt;&gt;"",tbl_coded[[#This Row],[parent评级]],tbl_coded[[#This Row],[Issuer rating]])))</f>
        <v>#NAME?</v>
      </c>
      <c r="BO128" s="159" t="str">
        <f ca="1">IFERROR(IF(tbl_coded[[#This Row],[GREEN]]="Y","GREEN",IF(tbl_coded[[#This Row],[SUSTAINABLE]]="Y","SUSTAINABLE",IF(tbl_coded[[#This Row],[SOCIAL]]="Y","SOCIAL",IF(tbl_coded[[#This Row],[Sustainable linked]]="Y","SUSTAINABLE LINKED"," ")))),"")</f>
        <v/>
      </c>
    </row>
    <row r="129" spans="1:67" ht="15" customHeight="1">
      <c r="A129" s="119">
        <v>127</v>
      </c>
      <c r="B129" s="120" t="str">
        <f>IF(美元债一级!$C$4:$C$1048576&lt;&gt;"",美元债一级!C130,"")</f>
        <v>HK0000932738</v>
      </c>
      <c r="C129" s="124" t="e">
        <f ca="1">IF(tbl_coded[[#This Row],[ISIN]]="","",IF(tbl_coded[[#This Row],[Index]]&gt;$A$1,"",IF(_xll.BDP($B129&amp;" Corp",C$1)="#N/A N/A","",_xll.BDP($B129&amp;" Corp",C$1))))</f>
        <v>#NAME?</v>
      </c>
      <c r="D129" s="124" t="e">
        <f ca="1">IF(tbl_coded[[#This Row],[ISIN]]="","",IF(_xll.BDP($B129&amp;" Corp",D$1)="#N/A N/A","",_xll.BDP($B129&amp;" Corp",D$1)))</f>
        <v>#NAME?</v>
      </c>
      <c r="E129" s="124" t="e">
        <f ca="1">IF(tbl_coded[[#This Row],[ISIN]]="","",IF(_xll.BDP($B129&amp;" Corp",E$1)="#N/A N/A","--",_xll.BDP($B129&amp;" Corp",E$1)))</f>
        <v>#NAME?</v>
      </c>
      <c r="F129" s="124" t="e">
        <f ca="1">IF(tbl_coded[[#This Row],[ISIN]]="","",IF(_xll.BDS($B129&amp;" Corp",F$1)="#N/A Field Not Applicable","",_xll.BDS($B129&amp;" Corp",F$1)))</f>
        <v>#NAME?</v>
      </c>
      <c r="G129" s="124" t="e">
        <f ca="1">IF(tbl_coded[[#This Row],[ISIN]]="","",IF(_xll.BDP($F129&amp;" CompanyID",G$1)="#N/A Invalid Security","",_xll.BDP($F129&amp;" CompanyID",G$1)))</f>
        <v>#NAME?</v>
      </c>
      <c r="H129" s="124" t="e">
        <f ca="1">IF(tbl_coded[[#This Row],[ISIN]]="","",IF(_xll.BDP($B129&amp;" Corp",H$1)="#N/A N/A","--",_xll.BDP($B129&amp;" Corp",H$1)))</f>
        <v>#NAME?</v>
      </c>
      <c r="I129" s="124" t="e">
        <f ca="1">IF(tbl_coded[[#This Row],[ISIN]]="","",IF(_xll.BDP($B129&amp;" Corp",I$1)="#N/A N/A","--",_xll.BDP($B129&amp;" Corp",I$1)))</f>
        <v>#NAME?</v>
      </c>
      <c r="J129" s="124" t="e">
        <f ca="1">IF(tbl_coded[[#This Row],[ISIN]]="","",IF(_xll.BDP($B129&amp;" Corp",J$1)="#N/A N/A","--",_xll.BDP($B129&amp;" Corp",J$1)))</f>
        <v>#NAME?</v>
      </c>
      <c r="K129" s="124" t="e">
        <f ca="1">IF(tbl_coded[[#This Row],[ISIN]]="","",IF(_xll.BDP($B129&amp;" Corp",K$1)="#N/A N/A","--",_xll.BDP($B129&amp;" Corp",K$1)))</f>
        <v>#NAME?</v>
      </c>
      <c r="L129" s="124" t="e">
        <f ca="1">IF(tbl_coded[[#This Row],[ISIN]]="","",IF(_xll.BDP($B129&amp;" Corp",L$1)="#N/A N/A","--",_xll.BDP($B129&amp;" Corp",L$1)))</f>
        <v>#NAME?</v>
      </c>
      <c r="M129" s="124" t="e">
        <f ca="1">IF(tbl_coded[[#This Row],[ISIN]]="","",IF(_xll.BDP($B129&amp;" Corp",M$1)="#N/A N/A","--",_xll.BDP($B129&amp;" Corp",M$1)))</f>
        <v>#NAME?</v>
      </c>
      <c r="N129" s="124" t="e">
        <f ca="1">IF(tbl_coded[[#This Row],[ISIN]]="","",IF(_xll.BDP($B129&amp;" Corp",N$1)="#N/A N/A","--",_xll.BDP($B129&amp;" Corp",N$1)))</f>
        <v>#NAME?</v>
      </c>
      <c r="O129" s="124" t="e">
        <f ca="1">IF(tbl_coded[[#This Row],[ISIN]]="","",IF(_xll.BDP($B129&amp;" Corp",O$1)="#N/A N/A","--",_xll.BDP($B129&amp;" Corp",O$1)))</f>
        <v>#NAME?</v>
      </c>
      <c r="P129" s="124" t="e">
        <f ca="1">IF(tbl_coded[[#This Row],[ISIN]]="","",IF(_xll.BDP($B129&amp;" Corp",P$1)="#N/A N/A","--",_xll.BDP($B129&amp;" Corp",P$1)))</f>
        <v>#NAME?</v>
      </c>
      <c r="Q12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9" s="124" t="e">
        <f ca="1">IF(tbl_coded[[#This Row],[ISIN]]="","",IF(OR(_xll.BDP($B129&amp;" Corp",R$1)="#N/A N/A",_xll.BDP($B129&amp;" Corp",R$1)="#N/A Invalid Security",_xll.BDP($B129&amp;" Corp",R$1)="#N/A Field Not Applicable"),"--",_xll.BDP($B129&amp;" Corp",R$1)))</f>
        <v>#NAME?</v>
      </c>
      <c r="S129" s="124" t="e">
        <f ca="1">IF(tbl_coded[[#This Row],[ISIN]]="","",IF(OR(_xll.BDP($R129&amp;" Equity",S$1)="#N/A N/A",_xll.BDP($R129&amp;" Equity",S$1)="#N/A Invalid Security"),"--",_xll.BDP($R129&amp;" Equity",S$1)))</f>
        <v>#NAME?</v>
      </c>
      <c r="T129" s="124" t="e">
        <f ca="1">IF(tbl_coded[[#This Row],[ISIN]]="","",IF(OR(_xll.BDP($R129&amp;" Equity",T$1)="#N/A N/A",_xll.BDP($R129&amp;" Equity",T$1)="#N/A Invalid Security"),"--",_xll.BDP($R129&amp;" Equity",T$1)))</f>
        <v>#NAME?</v>
      </c>
      <c r="U129" s="124" t="e">
        <f ca="1">IF(tbl_coded[[#This Row],[ISIN]]="","",IF(OR(_xll.BDP($R129&amp;" Equity",U$1)="#N/A N/A",_xll.BDP($R129&amp;" Equity",U$1)="#N/A Invalid Security"),"--",_xll.BDP($R129&amp;" Equity",U$1)))</f>
        <v>#NAME?</v>
      </c>
      <c r="V129" s="124" t="e">
        <f ca="1">IF(tbl_coded[[#This Row],[ISIN]]="","",IF(OR(_xll.BDP($R129&amp;" Equity",V$1)="#N/A N/A",_xll.BDP($R129&amp;" Equity",V$1)="#N/A Invalid Security"),"--",_xll.BDP($R129&amp;" Equity",V$1)))</f>
        <v>#NAME?</v>
      </c>
      <c r="W129" s="124" t="e">
        <f ca="1">IF(tbl_coded[[#This Row],[ISIN]]="","",IF(OR(_xll.BDP($R129&amp;" Equity",W$1)="#N/A N/A",_xll.BDP($R129&amp;" Equity",W$1)="#N/A Invalid Security"),"--",_xll.BDP($R129&amp;" Equity",W$1)))</f>
        <v>#NAME?</v>
      </c>
      <c r="X129" s="124" t="e">
        <f ca="1">IF(tbl_coded[[#This Row],[ISIN]]="","",IF(OR(_xll.BDP($R129&amp;" Equity",X$1)="#N/A N/A",_xll.BDP($R129&amp;" Equity",X$1)="#N/A Invalid Security"),"--",_xll.BDP($R129&amp;" Equity",X$1)))</f>
        <v>#NAME?</v>
      </c>
      <c r="Y12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9" s="124" t="str">
        <f ca="1">IF(tbl_coded[[#This Row],[ISIN]]="","",IF(ISNUMBER(_xll.BDP(B129&amp;" Corp",Z$1)),_xll.BDP(B129&amp;" Corp",Z$1),""))</f>
        <v/>
      </c>
      <c r="AA129" s="124" t="str">
        <f ca="1">IF(tbl_coded[[#This Row],[ISIN]]="","",IF(ISNUMBER(_xll.BDP(B129&amp;" Corp",AA$1)),_xll.BDP(B129&amp;" Corp",AA$1),""))</f>
        <v/>
      </c>
      <c r="AB129" s="124" t="str">
        <f ca="1">IF(tbl_coded[[#This Row],[ISIN]]="","",IF(ISNUMBER(_xll.BDP(B129&amp;" Corp",AB$1)),_xll.BDP(B129&amp;" Corp",AB$1),""))</f>
        <v/>
      </c>
      <c r="AC129" s="124" t="str">
        <f ca="1">IF(tbl_coded[[#This Row],[ISIN]]="","",IF(ISNUMBER(_xll.BDP(B129&amp;" Corp",AC$1)),_xll.BDP(B129&amp;" Corp",AC$1),""))</f>
        <v/>
      </c>
      <c r="AD129" s="124" t="e">
        <f ca="1">IF(tbl_coded[[#This Row],[ISIN]]="","",IF((_xll.BDP(B129&amp;" Corp",AD$1))="#N/A Field Not Applicable","",_xll.BDP(B129&amp;" Corp",AD$1)))</f>
        <v>#NAME?</v>
      </c>
      <c r="AE129" s="124" t="e">
        <f ca="1">IF(tbl_coded[[#This Row],[ISIN]]="","",IF((_xll.BDP(B129&amp;" Corp",AE$1))="#N/A N/A","--",_xll.BDP(B129&amp;" Corp",AE$1)))</f>
        <v>#NAME?</v>
      </c>
      <c r="AF129" s="124" t="e">
        <f ca="1">IF(tbl_coded[[#This Row],[ISIN]]="","",IF(IFERROR(MATCH(H129,rtg_num[Moody''s],0)&gt;10,0),"HY",IF(IFERROR(MATCH(I129,rtg_num[S&amp;P],0)&gt;10,0),"HY",IF(IFERROR(MATCH(J129,rtg_num[Fitch],0)&gt;10,0),"HY",IF(H129&amp;I129&amp;J129="------","NR",IF(IFERROR(FIND("#N/A",Coded!H129),0)&amp;IFERROR(FIND("#N/A",Coded!H129),0)&amp;IFERROR(FIND("#N/A",Coded!H129),0)&lt;&gt;"000",IF(INDEX(美元债一级!$O:$O,MATCH(tbl_coded[[#This Row],[ISIN]],美元债一级!$I:$I,0))="--/--/--","NR","IG"),"IG"))))))</f>
        <v>#NAME?</v>
      </c>
      <c r="AG12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9" s="125" t="e">
        <f ca="1">IF(tbl_coded[[#This Row],[ISIN]]="","",IF(_xll.BDP($B129&amp;" Corp",AI$1)="#N/A N/A","--",_xll.BDP($B129&amp;" Corp",AI$1)))</f>
        <v>#NAME?</v>
      </c>
      <c r="AJ129" s="122" t="e">
        <f ca="1">IF(tbl_coded[[#This Row],[ISIN]]="","",IF(OR(_xll.BDP(_xll.BDP(tbl_coded[[#This Row],[ISIN]]&amp;" Corp", "ISSUER_EQUITY_TICKER")&amp;" Equity",AJ$1)="#N/A N/A"),"--",_xll.BDP(_xll.BDP(tbl_coded[[#This Row],[ISIN]]&amp;" Corp", "ISSUER_EQUITY_TICKER")&amp;" Equity",AJ$1)))</f>
        <v>#NAME?</v>
      </c>
      <c r="AK12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24" t="e">
        <f ca="1">IF(tbl_coded[[#This Row],[ISIN]]="","",IF(OR(_xll.BDP(_xll.BDP(tbl_coded[[#This Row],[ISIN]]&amp;" Corp", "ISSUER_EQUITY_TICKER")&amp;" Equity",AL$1)="#N/A N/A"),"--",_xll.BDP(_xll.BDP(tbl_coded[[#This Row],[ISIN]]&amp;" Corp", "ISSUER_EQUITY_TICKER")&amp;" Equity",AL$1)))</f>
        <v>#NAME?</v>
      </c>
      <c r="AM129" s="124" t="e">
        <f ca="1">IF(tbl_coded[[#This Row],[ISIN]]="","",IF(_xll.BDS($B129&amp;" Corp",AM$1)="#N/A Field Not Applicable","",_xll.BDS($B129&amp;" Corp",AM$1)))</f>
        <v>#NAME?</v>
      </c>
      <c r="AN129" s="124" t="e">
        <f ca="1">IF(tbl_coded[[#This Row],[ISIN]]="","",IF(_xll.BDP(tbl_coded[[#This Row],[KPW Provider BBID]]&amp;" CompanyID","NAME")="#N/A Invalid Security","",_xll.BDP(tbl_coded[[#This Row],[KPW Provider BBID]]&amp;" CompanyID","NAME")))</f>
        <v>#NAME?</v>
      </c>
      <c r="AO129" s="124" t="e">
        <f ca="1">IF(tbl_coded[[#This Row],[ISIN]]="","",IF(_xll.BDP(tbl_coded[[#This Row],[KPW Provider BBID]]&amp;" CompanyID",$AO$1)="#N/A Invalid Security","--",IF(_xll.BDP(tbl_coded[[#This Row],[KPW Provider BBID]]&amp;" CompanyID",$AO$1)="#N/A N/A","--",_xll.BDP(tbl_coded[[#This Row],[KPW Provider BBID]]&amp;" CompanyID",$AO$1))))</f>
        <v>#NAME?</v>
      </c>
      <c r="AP129" s="124" t="e">
        <f ca="1">IF(tbl_coded[[#This Row],[ISIN]]="","",IF(_xll.BDP(tbl_coded[[#This Row],[KPW Provider BBID]]&amp;" CompanyID",$AP$1)="#N/A Invalid Security","--",IF(_xll.BDP(tbl_coded[[#This Row],[KPW Provider BBID]]&amp;" CompanyID",$AP$1)="#N/A N/A","--",_xll.BDP(tbl_coded[[#This Row],[KPW Provider BBID]]&amp;" CompanyID",$AP$1))))</f>
        <v>#NAME?</v>
      </c>
      <c r="AQ129" s="124" t="e">
        <f ca="1">IF(tbl_coded[[#This Row],[ISIN]]="","",IF(_xll.BDP(tbl_coded[[#This Row],[KPW Provider BBID]]&amp;" CompanyID",$AQ$1)="#N/A Invalid Security","--",IF(_xll.BDP(tbl_coded[[#This Row],[KPW Provider BBID]]&amp;" CompanyID",$AQ$1)="#N/A N/A","--",_xll.BDP(tbl_coded[[#This Row],[KPW Provider BBID]]&amp;" CompanyID",$AQ$1))))</f>
        <v>#NAME?</v>
      </c>
      <c r="AR129" s="124" t="e">
        <f ca="1">IF(tbl_coded[[#This Row],[ISIN]]="","",tbl_coded[[#This Row],[穆迪KPW评级]]&amp;"/"&amp;tbl_coded[[#This Row],[SPKPW评级]]&amp;"/"&amp;tbl_coded[[#This Row],[FITCHKPW评级]])</f>
        <v>#NAME?</v>
      </c>
      <c r="AS129" s="124" t="e">
        <f ca="1">IF(tbl_coded[[#This Row],[ISIN]]="","",IF(OR(_xll.BDP($B129&amp;" Corp",AS$1)="#N/A N/A"),"--",_xll.BDP($B129&amp;" Corp",AS$1)))</f>
        <v>#NAME?</v>
      </c>
      <c r="AT129" s="124" t="e">
        <f ca="1">IF(tbl_coded[[#This Row],[ISIN]]="","",IF(_xll.BDS($B129&amp;" Corp",AT$1)="#N/A Field Not Applicable","",_xll.BDS($B129&amp;" Corp",AT$1)))</f>
        <v>#NAME?</v>
      </c>
      <c r="AU129" s="124" t="e">
        <f ca="1">IF(tbl_coded[[#This Row],[SBLC Provider BBID]]="","",_xll.BDP(tbl_coded[[#This Row],[SBLC Provider BBID]]&amp;" CompanyID","NAME"))</f>
        <v>#NAME?</v>
      </c>
      <c r="AV129" s="124" t="e">
        <f ca="1">IF(tbl_coded[[#This Row],[ISIN]]="","",IF(OR(_xll.BDP($B129&amp;" Corp",AV$1)="#N/A N/A"),"--",TEXT(_xll.BDP($B129&amp;" Corp",AV$1),"yyyy/mm/dd")))</f>
        <v>#NAME?</v>
      </c>
      <c r="AW129" s="124" t="e">
        <f ca="1">IF(tbl_coded[[#This Row],[ISIN]]="","",IF(OR(_xll.BDP($B129&amp;" Corp",AW$1)="#N/A N/A"),"--",TEXT(_xll.BDP($B129&amp;" Corp",AW$1),"yyyy/mm/dd")))</f>
        <v>#NAME?</v>
      </c>
      <c r="AX129" s="124" t="e">
        <f ca="1">IF(tbl_coded[[#This Row],[ISIN]]="","",IF(OR(_xll.BDP($B129&amp;" Corp",AX$1)="#N/A N/A"),"--",TEXT(_xll.BDP($B129&amp;" Corp",AX$1),"yyyy/mm/dd")))</f>
        <v>#NAME?</v>
      </c>
      <c r="AY129" s="124" t="e">
        <f ca="1">IF(tbl_coded[[#This Row],[ISIN]]="","",IF(OR(_xll.BDP($B129&amp;" Corp",AY$1)="#N/A Field Not Applicable"),"--",TEXT(_xll.BDP($B129&amp;" Corp",AY$1),"yyyy/mm/dd")))</f>
        <v>#NAME?</v>
      </c>
      <c r="AZ129" s="124" t="e">
        <f ca="1">IF(tbl_coded[[#This Row],[ISIN]]="","",IF(OR(_xll.BDP($B129&amp;" Corp",AZ$1)="#N/A N/A"),"--",_xll.BDP($B129&amp;" Corp",AZ$1)))</f>
        <v>#NAME?</v>
      </c>
      <c r="BA129" s="124" t="e">
        <f ca="1">IF(tbl_coded[[#This Row],[ISIN]]="","",IF(OR(_xll.BDP($B129&amp;" Corp",BA$1)="#N/A N/A"),"--",_xll.BDP($B129&amp;" Corp",BA$1)))</f>
        <v>#NAME?</v>
      </c>
      <c r="BB129" s="124" t="e">
        <f ca="1">IF(tbl_coded[[#This Row],[ISIN]]="","",IF(OR(_xll.BDP($B129&amp;" Corp",BB$1)="#N/A N/A"),"--",_xll.BDP($B129&amp;" Corp",BB$1)))</f>
        <v>#NAME?</v>
      </c>
      <c r="BC129" s="124" t="e">
        <f ca="1">IF(tbl_coded[[#This Row],[ISIN]]="","",IF(OR(_xll.BDP($B129&amp;" Corp",BC$1)="#N/A Field Not Applicable"),"--",_xll.BDP($B129&amp;" Corp",BC$1)))</f>
        <v>#NAME?</v>
      </c>
      <c r="BD129" s="124" t="e">
        <f ca="1">IF(tbl_coded[[#This Row],[ISIN]]="","",IF(OR(_xll.BDP($B129&amp;" Corp",BD$1)="#N/A Field Not Applicable"),"--",_xll.BDP($B129&amp;" Corp",BD$1)))</f>
        <v>#NAME?</v>
      </c>
      <c r="BE129" s="124" t="e">
        <f ca="1">IF(tbl_coded[[#This Row],[ISIN]]="","",IF(OR(_xll.BDP($B129&amp;" Corp",BE$1)="#N/A Field Not Applicable"),"--",_xll.BDP($B129&amp;" Corp",BE$1)))</f>
        <v>#NAME?</v>
      </c>
      <c r="BF129" s="124" t="e">
        <f ca="1">IF(tbl_coded[[#This Row],[ISIN]]="","",IF(OR(_xll.BDP($B129&amp;" Corp",BF$1)="#N/A Field Not Applicable"),"--",_xll.BDP($B129&amp;" Corp",BF$1)))</f>
        <v>#NAME?</v>
      </c>
      <c r="BG129" s="124" t="e">
        <f ca="1">IF(tbl_coded[[#This Row],[ISIN]]="","",IF(OR(_xll.BDP($B129&amp;" Corp",BG$1)="#N/A Field Not Applicable"),"--",IF(_xll.BDP($B129&amp;" Corp",BG$1)="#N/A N/A","N",_xll.BDP($B129&amp;" Corp",BG$1))))</f>
        <v>#NAME?</v>
      </c>
      <c r="BH129" s="124" t="e">
        <f ca="1">IF(tbl_coded[[#This Row],[ISIN]]="","",IF(OR(_xll.BDP($B129&amp;" Corp",BH$1)="#N/A N/A"),"",_xll.BDP($B129&amp;" Corp",BH$1)))</f>
        <v>#NAME?</v>
      </c>
      <c r="BI129" s="124" t="e">
        <f ca="1">IF(tbl_coded[[#This Row],[ISIN]]="","",IF(OR(tbl_coded[[#This Row],[Parent company tiker]]=""),"",IF(_xll.BDP(tbl_coded[[#This Row],[Parent company tiker]]&amp;" Equity",BI$1)="#N/A N/A","--",_xll.BDP(tbl_coded[[#This Row],[Parent company tiker]]&amp;" Equity",BI$1))))</f>
        <v>#NAME?</v>
      </c>
      <c r="BJ129" s="124" t="e">
        <f ca="1">IF(tbl_coded[[#This Row],[ISIN]]="","",IF(OR(tbl_coded[[#This Row],[Parent company tiker]]=""),"",IF(_xll.BDP(tbl_coded[[#This Row],[Parent company tiker]]&amp;" Equity",BJ$1)="#N/A N/A","--",_xll.BDP(tbl_coded[[#This Row],[Parent company tiker]]&amp;" Equity",BJ$1))))</f>
        <v>#NAME?</v>
      </c>
      <c r="BK129" s="124" t="e">
        <f ca="1">IF(tbl_coded[[#This Row],[ISIN]]="","",IF(OR(tbl_coded[[#This Row],[Parent company tiker]]=""),"",IF(_xll.BDP(tbl_coded[[#This Row],[Parent company tiker]]&amp;" Equity",BK$1)="#N/A N/A","--",_xll.BDP(tbl_coded[[#This Row],[Parent company tiker]]&amp;" Equity",BK$1))))</f>
        <v>#NAME?</v>
      </c>
      <c r="BL129" s="124" t="e">
        <f ca="1">IF(tbl_coded[[#This Row],[ISIN]]="","",IF(OR(tbl_coded[[#This Row],[Parent company tiker]]=""),"",IF(_xll.BDP(tbl_coded[[#This Row],[Parent company tiker]]&amp;" Equity",BL$1)="#N/A N/A","--",_xll.BDP(tbl_coded[[#This Row],[Parent company tiker]]&amp;" Equity",BL$1))))</f>
        <v>#NAME?</v>
      </c>
      <c r="BM12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9" s="124" t="e">
        <f ca="1">IF(tbl_coded[[#This Row],[Column9]]&lt;&gt;"--",tbl_coded[[#This Row],[G''tor rating]],IF(tbl_coded[[#This Row],[KPW Name]]&lt;&gt;"",tbl_coded[[#This Row],[KPW Rating]],IF(tbl_coded[[#This Row],[Parent company tiker]]&lt;&gt;"",tbl_coded[[#This Row],[parent评级]],tbl_coded[[#This Row],[Issuer rating]])))</f>
        <v>#NAME?</v>
      </c>
      <c r="BO129" s="159" t="str">
        <f ca="1">IFERROR(IF(tbl_coded[[#This Row],[GREEN]]="Y","GREEN",IF(tbl_coded[[#This Row],[SUSTAINABLE]]="Y","SUSTAINABLE",IF(tbl_coded[[#This Row],[SOCIAL]]="Y","SOCIAL",IF(tbl_coded[[#This Row],[Sustainable linked]]="Y","SUSTAINABLE LINKED"," ")))),"")</f>
        <v/>
      </c>
    </row>
    <row r="130" spans="1:67" ht="15" customHeight="1">
      <c r="A130" s="119">
        <v>128</v>
      </c>
      <c r="B130" s="120" t="str">
        <f>IF(美元债一级!$C$4:$C$1048576&lt;&gt;"",美元债一级!C131,"")</f>
        <v>XS2630400401</v>
      </c>
      <c r="C130" s="124" t="e">
        <f ca="1">IF(tbl_coded[[#This Row],[ISIN]]="","",IF(tbl_coded[[#This Row],[Index]]&gt;$A$1,"",IF(_xll.BDP($B130&amp;" Corp",C$1)="#N/A N/A","",_xll.BDP($B130&amp;" Corp",C$1))))</f>
        <v>#NAME?</v>
      </c>
      <c r="D130" s="124" t="e">
        <f ca="1">IF(tbl_coded[[#This Row],[ISIN]]="","",IF(_xll.BDP($B130&amp;" Corp",D$1)="#N/A N/A","",_xll.BDP($B130&amp;" Corp",D$1)))</f>
        <v>#NAME?</v>
      </c>
      <c r="E130" s="124" t="e">
        <f ca="1">IF(tbl_coded[[#This Row],[ISIN]]="","",IF(_xll.BDP($B130&amp;" Corp",E$1)="#N/A N/A","--",_xll.BDP($B130&amp;" Corp",E$1)))</f>
        <v>#NAME?</v>
      </c>
      <c r="F130" s="124" t="e">
        <f ca="1">IF(tbl_coded[[#This Row],[ISIN]]="","",IF(_xll.BDS($B130&amp;" Corp",F$1)="#N/A Field Not Applicable","",_xll.BDS($B130&amp;" Corp",F$1)))</f>
        <v>#NAME?</v>
      </c>
      <c r="G130" s="124" t="e">
        <f ca="1">IF(tbl_coded[[#This Row],[ISIN]]="","",IF(_xll.BDP($F130&amp;" CompanyID",G$1)="#N/A Invalid Security","",_xll.BDP($F130&amp;" CompanyID",G$1)))</f>
        <v>#NAME?</v>
      </c>
      <c r="H130" s="124" t="e">
        <f ca="1">IF(tbl_coded[[#This Row],[ISIN]]="","",IF(_xll.BDP($B130&amp;" Corp",H$1)="#N/A N/A","--",_xll.BDP($B130&amp;" Corp",H$1)))</f>
        <v>#NAME?</v>
      </c>
      <c r="I130" s="124" t="e">
        <f ca="1">IF(tbl_coded[[#This Row],[ISIN]]="","",IF(_xll.BDP($B130&amp;" Corp",I$1)="#N/A N/A","--",_xll.BDP($B130&amp;" Corp",I$1)))</f>
        <v>#NAME?</v>
      </c>
      <c r="J130" s="124" t="e">
        <f ca="1">IF(tbl_coded[[#This Row],[ISIN]]="","",IF(_xll.BDP($B130&amp;" Corp",J$1)="#N/A N/A","--",_xll.BDP($B130&amp;" Corp",J$1)))</f>
        <v>#NAME?</v>
      </c>
      <c r="K130" s="124" t="e">
        <f ca="1">IF(tbl_coded[[#This Row],[ISIN]]="","",IF(_xll.BDP($B130&amp;" Corp",K$1)="#N/A N/A","--",_xll.BDP($B130&amp;" Corp",K$1)))</f>
        <v>#NAME?</v>
      </c>
      <c r="L130" s="124" t="e">
        <f ca="1">IF(tbl_coded[[#This Row],[ISIN]]="","",IF(_xll.BDP($B130&amp;" Corp",L$1)="#N/A N/A","--",_xll.BDP($B130&amp;" Corp",L$1)))</f>
        <v>#NAME?</v>
      </c>
      <c r="M130" s="124" t="e">
        <f ca="1">IF(tbl_coded[[#This Row],[ISIN]]="","",IF(_xll.BDP($B130&amp;" Corp",M$1)="#N/A N/A","--",_xll.BDP($B130&amp;" Corp",M$1)))</f>
        <v>#NAME?</v>
      </c>
      <c r="N130" s="124" t="e">
        <f ca="1">IF(tbl_coded[[#This Row],[ISIN]]="","",IF(_xll.BDP($B130&amp;" Corp",N$1)="#N/A N/A","--",_xll.BDP($B130&amp;" Corp",N$1)))</f>
        <v>#NAME?</v>
      </c>
      <c r="O130" s="124" t="e">
        <f ca="1">IF(tbl_coded[[#This Row],[ISIN]]="","",IF(_xll.BDP($B130&amp;" Corp",O$1)="#N/A N/A","--",_xll.BDP($B130&amp;" Corp",O$1)))</f>
        <v>#NAME?</v>
      </c>
      <c r="P130" s="124" t="e">
        <f ca="1">IF(tbl_coded[[#This Row],[ISIN]]="","",IF(_xll.BDP($B130&amp;" Corp",P$1)="#N/A N/A","--",_xll.BDP($B130&amp;" Corp",P$1)))</f>
        <v>#NAME?</v>
      </c>
      <c r="Q13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0" s="124" t="e">
        <f ca="1">IF(tbl_coded[[#This Row],[ISIN]]="","",IF(OR(_xll.BDP($B130&amp;" Corp",R$1)="#N/A N/A",_xll.BDP($B130&amp;" Corp",R$1)="#N/A Invalid Security",_xll.BDP($B130&amp;" Corp",R$1)="#N/A Field Not Applicable"),"--",_xll.BDP($B130&amp;" Corp",R$1)))</f>
        <v>#NAME?</v>
      </c>
      <c r="S130" s="124" t="e">
        <f ca="1">IF(tbl_coded[[#This Row],[ISIN]]="","",IF(OR(_xll.BDP($R130&amp;" Equity",S$1)="#N/A N/A",_xll.BDP($R130&amp;" Equity",S$1)="#N/A Invalid Security"),"--",_xll.BDP($R130&amp;" Equity",S$1)))</f>
        <v>#NAME?</v>
      </c>
      <c r="T130" s="124" t="e">
        <f ca="1">IF(tbl_coded[[#This Row],[ISIN]]="","",IF(OR(_xll.BDP($R130&amp;" Equity",T$1)="#N/A N/A",_xll.BDP($R130&amp;" Equity",T$1)="#N/A Invalid Security"),"--",_xll.BDP($R130&amp;" Equity",T$1)))</f>
        <v>#NAME?</v>
      </c>
      <c r="U130" s="124" t="e">
        <f ca="1">IF(tbl_coded[[#This Row],[ISIN]]="","",IF(OR(_xll.BDP($R130&amp;" Equity",U$1)="#N/A N/A",_xll.BDP($R130&amp;" Equity",U$1)="#N/A Invalid Security"),"--",_xll.BDP($R130&amp;" Equity",U$1)))</f>
        <v>#NAME?</v>
      </c>
      <c r="V130" s="124" t="e">
        <f ca="1">IF(tbl_coded[[#This Row],[ISIN]]="","",IF(OR(_xll.BDP($R130&amp;" Equity",V$1)="#N/A N/A",_xll.BDP($R130&amp;" Equity",V$1)="#N/A Invalid Security"),"--",_xll.BDP($R130&amp;" Equity",V$1)))</f>
        <v>#NAME?</v>
      </c>
      <c r="W130" s="124" t="e">
        <f ca="1">IF(tbl_coded[[#This Row],[ISIN]]="","",IF(OR(_xll.BDP($R130&amp;" Equity",W$1)="#N/A N/A",_xll.BDP($R130&amp;" Equity",W$1)="#N/A Invalid Security"),"--",_xll.BDP($R130&amp;" Equity",W$1)))</f>
        <v>#NAME?</v>
      </c>
      <c r="X130" s="124" t="e">
        <f ca="1">IF(tbl_coded[[#This Row],[ISIN]]="","",IF(OR(_xll.BDP($R130&amp;" Equity",X$1)="#N/A N/A",_xll.BDP($R130&amp;" Equity",X$1)="#N/A Invalid Security"),"--",_xll.BDP($R130&amp;" Equity",X$1)))</f>
        <v>#NAME?</v>
      </c>
      <c r="Y13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0" s="124" t="str">
        <f ca="1">IF(tbl_coded[[#This Row],[ISIN]]="","",IF(ISNUMBER(_xll.BDP(B130&amp;" Corp",Z$1)),_xll.BDP(B130&amp;" Corp",Z$1),""))</f>
        <v/>
      </c>
      <c r="AA130" s="124" t="str">
        <f ca="1">IF(tbl_coded[[#This Row],[ISIN]]="","",IF(ISNUMBER(_xll.BDP(B130&amp;" Corp",AA$1)),_xll.BDP(B130&amp;" Corp",AA$1),""))</f>
        <v/>
      </c>
      <c r="AB130" s="124" t="str">
        <f ca="1">IF(tbl_coded[[#This Row],[ISIN]]="","",IF(ISNUMBER(_xll.BDP(B130&amp;" Corp",AB$1)),_xll.BDP(B130&amp;" Corp",AB$1),""))</f>
        <v/>
      </c>
      <c r="AC130" s="124" t="str">
        <f ca="1">IF(tbl_coded[[#This Row],[ISIN]]="","",IF(ISNUMBER(_xll.BDP(B130&amp;" Corp",AC$1)),_xll.BDP(B130&amp;" Corp",AC$1),""))</f>
        <v/>
      </c>
      <c r="AD130" s="124" t="e">
        <f ca="1">IF(tbl_coded[[#This Row],[ISIN]]="","",IF((_xll.BDP(B130&amp;" Corp",AD$1))="#N/A Field Not Applicable","",_xll.BDP(B130&amp;" Corp",AD$1)))</f>
        <v>#NAME?</v>
      </c>
      <c r="AE130" s="124" t="e">
        <f ca="1">IF(tbl_coded[[#This Row],[ISIN]]="","",IF((_xll.BDP(B130&amp;" Corp",AE$1))="#N/A N/A","--",_xll.BDP(B130&amp;" Corp",AE$1)))</f>
        <v>#NAME?</v>
      </c>
      <c r="AF130" s="124" t="e">
        <f ca="1">IF(tbl_coded[[#This Row],[ISIN]]="","",IF(IFERROR(MATCH(H130,rtg_num[Moody''s],0)&gt;10,0),"HY",IF(IFERROR(MATCH(I130,rtg_num[S&amp;P],0)&gt;10,0),"HY",IF(IFERROR(MATCH(J130,rtg_num[Fitch],0)&gt;10,0),"HY",IF(H130&amp;I130&amp;J130="------","NR",IF(IFERROR(FIND("#N/A",Coded!H130),0)&amp;IFERROR(FIND("#N/A",Coded!H130),0)&amp;IFERROR(FIND("#N/A",Coded!H130),0)&lt;&gt;"000",IF(INDEX(美元债一级!$O:$O,MATCH(tbl_coded[[#This Row],[ISIN]],美元债一级!$I:$I,0))="--/--/--","NR","IG"),"IG"))))))</f>
        <v>#NAME?</v>
      </c>
      <c r="AG13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0" s="125" t="e">
        <f ca="1">IF(tbl_coded[[#This Row],[ISIN]]="","",IF(_xll.BDP($B130&amp;" Corp",AI$1)="#N/A N/A","--",_xll.BDP($B130&amp;" Corp",AI$1)))</f>
        <v>#NAME?</v>
      </c>
      <c r="AJ130" s="122" t="e">
        <f ca="1">IF(tbl_coded[[#This Row],[ISIN]]="","",IF(OR(_xll.BDP(_xll.BDP(tbl_coded[[#This Row],[ISIN]]&amp;" Corp", "ISSUER_EQUITY_TICKER")&amp;" Equity",AJ$1)="#N/A N/A"),"--",_xll.BDP(_xll.BDP(tbl_coded[[#This Row],[ISIN]]&amp;" Corp", "ISSUER_EQUITY_TICKER")&amp;" Equity",AJ$1)))</f>
        <v>#NAME?</v>
      </c>
      <c r="AK13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24" t="e">
        <f ca="1">IF(tbl_coded[[#This Row],[ISIN]]="","",IF(OR(_xll.BDP(_xll.BDP(tbl_coded[[#This Row],[ISIN]]&amp;" Corp", "ISSUER_EQUITY_TICKER")&amp;" Equity",AL$1)="#N/A N/A"),"--",_xll.BDP(_xll.BDP(tbl_coded[[#This Row],[ISIN]]&amp;" Corp", "ISSUER_EQUITY_TICKER")&amp;" Equity",AL$1)))</f>
        <v>#NAME?</v>
      </c>
      <c r="AM130" s="124" t="e">
        <f ca="1">IF(tbl_coded[[#This Row],[ISIN]]="","",IF(_xll.BDS($B130&amp;" Corp",AM$1)="#N/A Field Not Applicable","",_xll.BDS($B130&amp;" Corp",AM$1)))</f>
        <v>#NAME?</v>
      </c>
      <c r="AN130" s="124" t="e">
        <f ca="1">IF(tbl_coded[[#This Row],[ISIN]]="","",IF(_xll.BDP(tbl_coded[[#This Row],[KPW Provider BBID]]&amp;" CompanyID","NAME")="#N/A Invalid Security","",_xll.BDP(tbl_coded[[#This Row],[KPW Provider BBID]]&amp;" CompanyID","NAME")))</f>
        <v>#NAME?</v>
      </c>
      <c r="AO130" s="124" t="e">
        <f ca="1">IF(tbl_coded[[#This Row],[ISIN]]="","",IF(_xll.BDP(tbl_coded[[#This Row],[KPW Provider BBID]]&amp;" CompanyID",$AO$1)="#N/A Invalid Security","--",IF(_xll.BDP(tbl_coded[[#This Row],[KPW Provider BBID]]&amp;" CompanyID",$AO$1)="#N/A N/A","--",_xll.BDP(tbl_coded[[#This Row],[KPW Provider BBID]]&amp;" CompanyID",$AO$1))))</f>
        <v>#NAME?</v>
      </c>
      <c r="AP130" s="124" t="e">
        <f ca="1">IF(tbl_coded[[#This Row],[ISIN]]="","",IF(_xll.BDP(tbl_coded[[#This Row],[KPW Provider BBID]]&amp;" CompanyID",$AP$1)="#N/A Invalid Security","--",IF(_xll.BDP(tbl_coded[[#This Row],[KPW Provider BBID]]&amp;" CompanyID",$AP$1)="#N/A N/A","--",_xll.BDP(tbl_coded[[#This Row],[KPW Provider BBID]]&amp;" CompanyID",$AP$1))))</f>
        <v>#NAME?</v>
      </c>
      <c r="AQ130" s="124" t="e">
        <f ca="1">IF(tbl_coded[[#This Row],[ISIN]]="","",IF(_xll.BDP(tbl_coded[[#This Row],[KPW Provider BBID]]&amp;" CompanyID",$AQ$1)="#N/A Invalid Security","--",IF(_xll.BDP(tbl_coded[[#This Row],[KPW Provider BBID]]&amp;" CompanyID",$AQ$1)="#N/A N/A","--",_xll.BDP(tbl_coded[[#This Row],[KPW Provider BBID]]&amp;" CompanyID",$AQ$1))))</f>
        <v>#NAME?</v>
      </c>
      <c r="AR130" s="124" t="e">
        <f ca="1">IF(tbl_coded[[#This Row],[ISIN]]="","",tbl_coded[[#This Row],[穆迪KPW评级]]&amp;"/"&amp;tbl_coded[[#This Row],[SPKPW评级]]&amp;"/"&amp;tbl_coded[[#This Row],[FITCHKPW评级]])</f>
        <v>#NAME?</v>
      </c>
      <c r="AS130" s="124" t="e">
        <f ca="1">IF(tbl_coded[[#This Row],[ISIN]]="","",IF(OR(_xll.BDP($B130&amp;" Corp",AS$1)="#N/A N/A"),"--",_xll.BDP($B130&amp;" Corp",AS$1)))</f>
        <v>#NAME?</v>
      </c>
      <c r="AT130" s="124" t="e">
        <f ca="1">IF(tbl_coded[[#This Row],[ISIN]]="","",IF(_xll.BDS($B130&amp;" Corp",AT$1)="#N/A Field Not Applicable","",_xll.BDS($B130&amp;" Corp",AT$1)))</f>
        <v>#NAME?</v>
      </c>
      <c r="AU130" s="124" t="e">
        <f ca="1">IF(tbl_coded[[#This Row],[SBLC Provider BBID]]="","",_xll.BDP(tbl_coded[[#This Row],[SBLC Provider BBID]]&amp;" CompanyID","NAME"))</f>
        <v>#NAME?</v>
      </c>
      <c r="AV130" s="124" t="e">
        <f ca="1">IF(tbl_coded[[#This Row],[ISIN]]="","",IF(OR(_xll.BDP($B130&amp;" Corp",AV$1)="#N/A N/A"),"--",TEXT(_xll.BDP($B130&amp;" Corp",AV$1),"yyyy/mm/dd")))</f>
        <v>#NAME?</v>
      </c>
      <c r="AW130" s="124" t="e">
        <f ca="1">IF(tbl_coded[[#This Row],[ISIN]]="","",IF(OR(_xll.BDP($B130&amp;" Corp",AW$1)="#N/A N/A"),"--",TEXT(_xll.BDP($B130&amp;" Corp",AW$1),"yyyy/mm/dd")))</f>
        <v>#NAME?</v>
      </c>
      <c r="AX130" s="124" t="e">
        <f ca="1">IF(tbl_coded[[#This Row],[ISIN]]="","",IF(OR(_xll.BDP($B130&amp;" Corp",AX$1)="#N/A N/A"),"--",TEXT(_xll.BDP($B130&amp;" Corp",AX$1),"yyyy/mm/dd")))</f>
        <v>#NAME?</v>
      </c>
      <c r="AY130" s="124" t="e">
        <f ca="1">IF(tbl_coded[[#This Row],[ISIN]]="","",IF(OR(_xll.BDP($B130&amp;" Corp",AY$1)="#N/A Field Not Applicable"),"--",TEXT(_xll.BDP($B130&amp;" Corp",AY$1),"yyyy/mm/dd")))</f>
        <v>#NAME?</v>
      </c>
      <c r="AZ130" s="124" t="e">
        <f ca="1">IF(tbl_coded[[#This Row],[ISIN]]="","",IF(OR(_xll.BDP($B130&amp;" Corp",AZ$1)="#N/A N/A"),"--",_xll.BDP($B130&amp;" Corp",AZ$1)))</f>
        <v>#NAME?</v>
      </c>
      <c r="BA130" s="124" t="e">
        <f ca="1">IF(tbl_coded[[#This Row],[ISIN]]="","",IF(OR(_xll.BDP($B130&amp;" Corp",BA$1)="#N/A N/A"),"--",_xll.BDP($B130&amp;" Corp",BA$1)))</f>
        <v>#NAME?</v>
      </c>
      <c r="BB130" s="124" t="e">
        <f ca="1">IF(tbl_coded[[#This Row],[ISIN]]="","",IF(OR(_xll.BDP($B130&amp;" Corp",BB$1)="#N/A N/A"),"--",_xll.BDP($B130&amp;" Corp",BB$1)))</f>
        <v>#NAME?</v>
      </c>
      <c r="BC130" s="124" t="e">
        <f ca="1">IF(tbl_coded[[#This Row],[ISIN]]="","",IF(OR(_xll.BDP($B130&amp;" Corp",BC$1)="#N/A Field Not Applicable"),"--",_xll.BDP($B130&amp;" Corp",BC$1)))</f>
        <v>#NAME?</v>
      </c>
      <c r="BD130" s="124" t="e">
        <f ca="1">IF(tbl_coded[[#This Row],[ISIN]]="","",IF(OR(_xll.BDP($B130&amp;" Corp",BD$1)="#N/A Field Not Applicable"),"--",_xll.BDP($B130&amp;" Corp",BD$1)))</f>
        <v>#NAME?</v>
      </c>
      <c r="BE130" s="124" t="e">
        <f ca="1">IF(tbl_coded[[#This Row],[ISIN]]="","",IF(OR(_xll.BDP($B130&amp;" Corp",BE$1)="#N/A Field Not Applicable"),"--",_xll.BDP($B130&amp;" Corp",BE$1)))</f>
        <v>#NAME?</v>
      </c>
      <c r="BF130" s="124" t="e">
        <f ca="1">IF(tbl_coded[[#This Row],[ISIN]]="","",IF(OR(_xll.BDP($B130&amp;" Corp",BF$1)="#N/A Field Not Applicable"),"--",_xll.BDP($B130&amp;" Corp",BF$1)))</f>
        <v>#NAME?</v>
      </c>
      <c r="BG130" s="124" t="e">
        <f ca="1">IF(tbl_coded[[#This Row],[ISIN]]="","",IF(OR(_xll.BDP($B130&amp;" Corp",BG$1)="#N/A Field Not Applicable"),"--",IF(_xll.BDP($B130&amp;" Corp",BG$1)="#N/A N/A","N",_xll.BDP($B130&amp;" Corp",BG$1))))</f>
        <v>#NAME?</v>
      </c>
      <c r="BH130" s="124" t="e">
        <f ca="1">IF(tbl_coded[[#This Row],[ISIN]]="","",IF(OR(_xll.BDP($B130&amp;" Corp",BH$1)="#N/A N/A"),"",_xll.BDP($B130&amp;" Corp",BH$1)))</f>
        <v>#NAME?</v>
      </c>
      <c r="BI130" s="124" t="e">
        <f ca="1">IF(tbl_coded[[#This Row],[ISIN]]="","",IF(OR(tbl_coded[[#This Row],[Parent company tiker]]=""),"",IF(_xll.BDP(tbl_coded[[#This Row],[Parent company tiker]]&amp;" Equity",BI$1)="#N/A N/A","--",_xll.BDP(tbl_coded[[#This Row],[Parent company tiker]]&amp;" Equity",BI$1))))</f>
        <v>#NAME?</v>
      </c>
      <c r="BJ130" s="124" t="e">
        <f ca="1">IF(tbl_coded[[#This Row],[ISIN]]="","",IF(OR(tbl_coded[[#This Row],[Parent company tiker]]=""),"",IF(_xll.BDP(tbl_coded[[#This Row],[Parent company tiker]]&amp;" Equity",BJ$1)="#N/A N/A","--",_xll.BDP(tbl_coded[[#This Row],[Parent company tiker]]&amp;" Equity",BJ$1))))</f>
        <v>#NAME?</v>
      </c>
      <c r="BK130" s="124" t="e">
        <f ca="1">IF(tbl_coded[[#This Row],[ISIN]]="","",IF(OR(tbl_coded[[#This Row],[Parent company tiker]]=""),"",IF(_xll.BDP(tbl_coded[[#This Row],[Parent company tiker]]&amp;" Equity",BK$1)="#N/A N/A","--",_xll.BDP(tbl_coded[[#This Row],[Parent company tiker]]&amp;" Equity",BK$1))))</f>
        <v>#NAME?</v>
      </c>
      <c r="BL130" s="124" t="e">
        <f ca="1">IF(tbl_coded[[#This Row],[ISIN]]="","",IF(OR(tbl_coded[[#This Row],[Parent company tiker]]=""),"",IF(_xll.BDP(tbl_coded[[#This Row],[Parent company tiker]]&amp;" Equity",BL$1)="#N/A N/A","--",_xll.BDP(tbl_coded[[#This Row],[Parent company tiker]]&amp;" Equity",BL$1))))</f>
        <v>#NAME?</v>
      </c>
      <c r="BM13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0" s="124" t="e">
        <f ca="1">IF(tbl_coded[[#This Row],[Column9]]&lt;&gt;"--",tbl_coded[[#This Row],[G''tor rating]],IF(tbl_coded[[#This Row],[KPW Name]]&lt;&gt;"",tbl_coded[[#This Row],[KPW Rating]],IF(tbl_coded[[#This Row],[Parent company tiker]]&lt;&gt;"",tbl_coded[[#This Row],[parent评级]],tbl_coded[[#This Row],[Issuer rating]])))</f>
        <v>#NAME?</v>
      </c>
      <c r="BO130" s="159" t="str">
        <f ca="1">IFERROR(IF(tbl_coded[[#This Row],[GREEN]]="Y","GREEN",IF(tbl_coded[[#This Row],[SUSTAINABLE]]="Y","SUSTAINABLE",IF(tbl_coded[[#This Row],[SOCIAL]]="Y","SOCIAL",IF(tbl_coded[[#This Row],[Sustainable linked]]="Y","SUSTAINABLE LINKED"," ")))),"")</f>
        <v/>
      </c>
    </row>
    <row r="131" spans="1:67" ht="15" customHeight="1">
      <c r="A131" s="119">
        <v>129</v>
      </c>
      <c r="B131" s="120" t="str">
        <f>IF(美元债一级!$C$4:$C$1048576&lt;&gt;"",美元债一级!C132,"")</f>
        <v>XS2602746351</v>
      </c>
      <c r="C131" s="124" t="e">
        <f ca="1">IF(tbl_coded[[#This Row],[ISIN]]="","",IF(tbl_coded[[#This Row],[Index]]&gt;$A$1,"",IF(_xll.BDP($B131&amp;" Corp",C$1)="#N/A N/A","",_xll.BDP($B131&amp;" Corp",C$1))))</f>
        <v>#NAME?</v>
      </c>
      <c r="D131" s="124" t="e">
        <f ca="1">IF(tbl_coded[[#This Row],[ISIN]]="","",IF(_xll.BDP($B131&amp;" Corp",D$1)="#N/A N/A","",_xll.BDP($B131&amp;" Corp",D$1)))</f>
        <v>#NAME?</v>
      </c>
      <c r="E131" s="124" t="e">
        <f ca="1">IF(tbl_coded[[#This Row],[ISIN]]="","",IF(_xll.BDP($B131&amp;" Corp",E$1)="#N/A N/A","--",_xll.BDP($B131&amp;" Corp",E$1)))</f>
        <v>#NAME?</v>
      </c>
      <c r="F131" s="124" t="e">
        <f ca="1">IF(tbl_coded[[#This Row],[ISIN]]="","",IF(_xll.BDS($B131&amp;" Corp",F$1)="#N/A Field Not Applicable","",_xll.BDS($B131&amp;" Corp",F$1)))</f>
        <v>#NAME?</v>
      </c>
      <c r="G131" s="124" t="e">
        <f ca="1">IF(tbl_coded[[#This Row],[ISIN]]="","",IF(_xll.BDP($F131&amp;" CompanyID",G$1)="#N/A Invalid Security","",_xll.BDP($F131&amp;" CompanyID",G$1)))</f>
        <v>#NAME?</v>
      </c>
      <c r="H131" s="124" t="e">
        <f ca="1">IF(tbl_coded[[#This Row],[ISIN]]="","",IF(_xll.BDP($B131&amp;" Corp",H$1)="#N/A N/A","--",_xll.BDP($B131&amp;" Corp",H$1)))</f>
        <v>#NAME?</v>
      </c>
      <c r="I131" s="124" t="e">
        <f ca="1">IF(tbl_coded[[#This Row],[ISIN]]="","",IF(_xll.BDP($B131&amp;" Corp",I$1)="#N/A N/A","--",_xll.BDP($B131&amp;" Corp",I$1)))</f>
        <v>#NAME?</v>
      </c>
      <c r="J131" s="124" t="e">
        <f ca="1">IF(tbl_coded[[#This Row],[ISIN]]="","",IF(_xll.BDP($B131&amp;" Corp",J$1)="#N/A N/A","--",_xll.BDP($B131&amp;" Corp",J$1)))</f>
        <v>#NAME?</v>
      </c>
      <c r="K131" s="124" t="e">
        <f ca="1">IF(tbl_coded[[#This Row],[ISIN]]="","",IF(_xll.BDP($B131&amp;" Corp",K$1)="#N/A N/A","--",_xll.BDP($B131&amp;" Corp",K$1)))</f>
        <v>#NAME?</v>
      </c>
      <c r="L131" s="124" t="e">
        <f ca="1">IF(tbl_coded[[#This Row],[ISIN]]="","",IF(_xll.BDP($B131&amp;" Corp",L$1)="#N/A N/A","--",_xll.BDP($B131&amp;" Corp",L$1)))</f>
        <v>#NAME?</v>
      </c>
      <c r="M131" s="124" t="e">
        <f ca="1">IF(tbl_coded[[#This Row],[ISIN]]="","",IF(_xll.BDP($B131&amp;" Corp",M$1)="#N/A N/A","--",_xll.BDP($B131&amp;" Corp",M$1)))</f>
        <v>#NAME?</v>
      </c>
      <c r="N131" s="124" t="e">
        <f ca="1">IF(tbl_coded[[#This Row],[ISIN]]="","",IF(_xll.BDP($B131&amp;" Corp",N$1)="#N/A N/A","--",_xll.BDP($B131&amp;" Corp",N$1)))</f>
        <v>#NAME?</v>
      </c>
      <c r="O131" s="124" t="e">
        <f ca="1">IF(tbl_coded[[#This Row],[ISIN]]="","",IF(_xll.BDP($B131&amp;" Corp",O$1)="#N/A N/A","--",_xll.BDP($B131&amp;" Corp",O$1)))</f>
        <v>#NAME?</v>
      </c>
      <c r="P131" s="124" t="e">
        <f ca="1">IF(tbl_coded[[#This Row],[ISIN]]="","",IF(_xll.BDP($B131&amp;" Corp",P$1)="#N/A N/A","--",_xll.BDP($B131&amp;" Corp",P$1)))</f>
        <v>#NAME?</v>
      </c>
      <c r="Q13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1" s="124" t="e">
        <f ca="1">IF(tbl_coded[[#This Row],[ISIN]]="","",IF(OR(_xll.BDP($B131&amp;" Corp",R$1)="#N/A N/A",_xll.BDP($B131&amp;" Corp",R$1)="#N/A Invalid Security",_xll.BDP($B131&amp;" Corp",R$1)="#N/A Field Not Applicable"),"--",_xll.BDP($B131&amp;" Corp",R$1)))</f>
        <v>#NAME?</v>
      </c>
      <c r="S131" s="124" t="e">
        <f ca="1">IF(tbl_coded[[#This Row],[ISIN]]="","",IF(OR(_xll.BDP($R131&amp;" Equity",S$1)="#N/A N/A",_xll.BDP($R131&amp;" Equity",S$1)="#N/A Invalid Security"),"--",_xll.BDP($R131&amp;" Equity",S$1)))</f>
        <v>#NAME?</v>
      </c>
      <c r="T131" s="124" t="e">
        <f ca="1">IF(tbl_coded[[#This Row],[ISIN]]="","",IF(OR(_xll.BDP($R131&amp;" Equity",T$1)="#N/A N/A",_xll.BDP($R131&amp;" Equity",T$1)="#N/A Invalid Security"),"--",_xll.BDP($R131&amp;" Equity",T$1)))</f>
        <v>#NAME?</v>
      </c>
      <c r="U131" s="124" t="e">
        <f ca="1">IF(tbl_coded[[#This Row],[ISIN]]="","",IF(OR(_xll.BDP($R131&amp;" Equity",U$1)="#N/A N/A",_xll.BDP($R131&amp;" Equity",U$1)="#N/A Invalid Security"),"--",_xll.BDP($R131&amp;" Equity",U$1)))</f>
        <v>#NAME?</v>
      </c>
      <c r="V131" s="124" t="e">
        <f ca="1">IF(tbl_coded[[#This Row],[ISIN]]="","",IF(OR(_xll.BDP($R131&amp;" Equity",V$1)="#N/A N/A",_xll.BDP($R131&amp;" Equity",V$1)="#N/A Invalid Security"),"--",_xll.BDP($R131&amp;" Equity",V$1)))</f>
        <v>#NAME?</v>
      </c>
      <c r="W131" s="124" t="e">
        <f ca="1">IF(tbl_coded[[#This Row],[ISIN]]="","",IF(OR(_xll.BDP($R131&amp;" Equity",W$1)="#N/A N/A",_xll.BDP($R131&amp;" Equity",W$1)="#N/A Invalid Security"),"--",_xll.BDP($R131&amp;" Equity",W$1)))</f>
        <v>#NAME?</v>
      </c>
      <c r="X131" s="124" t="e">
        <f ca="1">IF(tbl_coded[[#This Row],[ISIN]]="","",IF(OR(_xll.BDP($R131&amp;" Equity",X$1)="#N/A N/A",_xll.BDP($R131&amp;" Equity",X$1)="#N/A Invalid Security"),"--",_xll.BDP($R131&amp;" Equity",X$1)))</f>
        <v>#NAME?</v>
      </c>
      <c r="Y13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1" s="124" t="str">
        <f ca="1">IF(tbl_coded[[#This Row],[ISIN]]="","",IF(ISNUMBER(_xll.BDP(B131&amp;" Corp",Z$1)),_xll.BDP(B131&amp;" Corp",Z$1),""))</f>
        <v/>
      </c>
      <c r="AA131" s="124" t="str">
        <f ca="1">IF(tbl_coded[[#This Row],[ISIN]]="","",IF(ISNUMBER(_xll.BDP(B131&amp;" Corp",AA$1)),_xll.BDP(B131&amp;" Corp",AA$1),""))</f>
        <v/>
      </c>
      <c r="AB131" s="124" t="str">
        <f ca="1">IF(tbl_coded[[#This Row],[ISIN]]="","",IF(ISNUMBER(_xll.BDP(B131&amp;" Corp",AB$1)),_xll.BDP(B131&amp;" Corp",AB$1),""))</f>
        <v/>
      </c>
      <c r="AC131" s="124" t="str">
        <f ca="1">IF(tbl_coded[[#This Row],[ISIN]]="","",IF(ISNUMBER(_xll.BDP(B131&amp;" Corp",AC$1)),_xll.BDP(B131&amp;" Corp",AC$1),""))</f>
        <v/>
      </c>
      <c r="AD131" s="124" t="e">
        <f ca="1">IF(tbl_coded[[#This Row],[ISIN]]="","",IF((_xll.BDP(B131&amp;" Corp",AD$1))="#N/A Field Not Applicable","",_xll.BDP(B131&amp;" Corp",AD$1)))</f>
        <v>#NAME?</v>
      </c>
      <c r="AE131" s="124" t="e">
        <f ca="1">IF(tbl_coded[[#This Row],[ISIN]]="","",IF((_xll.BDP(B131&amp;" Corp",AE$1))="#N/A N/A","--",_xll.BDP(B131&amp;" Corp",AE$1)))</f>
        <v>#NAME?</v>
      </c>
      <c r="AF131" s="124" t="e">
        <f ca="1">IF(tbl_coded[[#This Row],[ISIN]]="","",IF(IFERROR(MATCH(H131,rtg_num[Moody''s],0)&gt;10,0),"HY",IF(IFERROR(MATCH(I131,rtg_num[S&amp;P],0)&gt;10,0),"HY",IF(IFERROR(MATCH(J131,rtg_num[Fitch],0)&gt;10,0),"HY",IF(H131&amp;I131&amp;J131="------","NR",IF(IFERROR(FIND("#N/A",Coded!H131),0)&amp;IFERROR(FIND("#N/A",Coded!H131),0)&amp;IFERROR(FIND("#N/A",Coded!H131),0)&lt;&gt;"000",IF(INDEX(美元债一级!$O:$O,MATCH(tbl_coded[[#This Row],[ISIN]],美元债一级!$I:$I,0))="--/--/--","NR","IG"),"IG"))))))</f>
        <v>#NAME?</v>
      </c>
      <c r="AG13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1" s="125" t="e">
        <f ca="1">IF(tbl_coded[[#This Row],[ISIN]]="","",IF(_xll.BDP($B131&amp;" Corp",AI$1)="#N/A N/A","--",_xll.BDP($B131&amp;" Corp",AI$1)))</f>
        <v>#NAME?</v>
      </c>
      <c r="AJ131" s="122" t="e">
        <f ca="1">IF(tbl_coded[[#This Row],[ISIN]]="","",IF(OR(_xll.BDP(_xll.BDP(tbl_coded[[#This Row],[ISIN]]&amp;" Corp", "ISSUER_EQUITY_TICKER")&amp;" Equity",AJ$1)="#N/A N/A"),"--",_xll.BDP(_xll.BDP(tbl_coded[[#This Row],[ISIN]]&amp;" Corp", "ISSUER_EQUITY_TICKER")&amp;" Equity",AJ$1)))</f>
        <v>#NAME?</v>
      </c>
      <c r="AK13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24" t="e">
        <f ca="1">IF(tbl_coded[[#This Row],[ISIN]]="","",IF(OR(_xll.BDP(_xll.BDP(tbl_coded[[#This Row],[ISIN]]&amp;" Corp", "ISSUER_EQUITY_TICKER")&amp;" Equity",AL$1)="#N/A N/A"),"--",_xll.BDP(_xll.BDP(tbl_coded[[#This Row],[ISIN]]&amp;" Corp", "ISSUER_EQUITY_TICKER")&amp;" Equity",AL$1)))</f>
        <v>#NAME?</v>
      </c>
      <c r="AM131" s="124" t="e">
        <f ca="1">IF(tbl_coded[[#This Row],[ISIN]]="","",IF(_xll.BDS($B131&amp;" Corp",AM$1)="#N/A Field Not Applicable","",_xll.BDS($B131&amp;" Corp",AM$1)))</f>
        <v>#NAME?</v>
      </c>
      <c r="AN131" s="124" t="e">
        <f ca="1">IF(tbl_coded[[#This Row],[ISIN]]="","",IF(_xll.BDP(tbl_coded[[#This Row],[KPW Provider BBID]]&amp;" CompanyID","NAME")="#N/A Invalid Security","",_xll.BDP(tbl_coded[[#This Row],[KPW Provider BBID]]&amp;" CompanyID","NAME")))</f>
        <v>#NAME?</v>
      </c>
      <c r="AO131" s="124" t="e">
        <f ca="1">IF(tbl_coded[[#This Row],[ISIN]]="","",IF(_xll.BDP(tbl_coded[[#This Row],[KPW Provider BBID]]&amp;" CompanyID",$AO$1)="#N/A Invalid Security","--",IF(_xll.BDP(tbl_coded[[#This Row],[KPW Provider BBID]]&amp;" CompanyID",$AO$1)="#N/A N/A","--",_xll.BDP(tbl_coded[[#This Row],[KPW Provider BBID]]&amp;" CompanyID",$AO$1))))</f>
        <v>#NAME?</v>
      </c>
      <c r="AP131" s="124" t="e">
        <f ca="1">IF(tbl_coded[[#This Row],[ISIN]]="","",IF(_xll.BDP(tbl_coded[[#This Row],[KPW Provider BBID]]&amp;" CompanyID",$AP$1)="#N/A Invalid Security","--",IF(_xll.BDP(tbl_coded[[#This Row],[KPW Provider BBID]]&amp;" CompanyID",$AP$1)="#N/A N/A","--",_xll.BDP(tbl_coded[[#This Row],[KPW Provider BBID]]&amp;" CompanyID",$AP$1))))</f>
        <v>#NAME?</v>
      </c>
      <c r="AQ131" s="124" t="e">
        <f ca="1">IF(tbl_coded[[#This Row],[ISIN]]="","",IF(_xll.BDP(tbl_coded[[#This Row],[KPW Provider BBID]]&amp;" CompanyID",$AQ$1)="#N/A Invalid Security","--",IF(_xll.BDP(tbl_coded[[#This Row],[KPW Provider BBID]]&amp;" CompanyID",$AQ$1)="#N/A N/A","--",_xll.BDP(tbl_coded[[#This Row],[KPW Provider BBID]]&amp;" CompanyID",$AQ$1))))</f>
        <v>#NAME?</v>
      </c>
      <c r="AR131" s="124" t="e">
        <f ca="1">IF(tbl_coded[[#This Row],[ISIN]]="","",tbl_coded[[#This Row],[穆迪KPW评级]]&amp;"/"&amp;tbl_coded[[#This Row],[SPKPW评级]]&amp;"/"&amp;tbl_coded[[#This Row],[FITCHKPW评级]])</f>
        <v>#NAME?</v>
      </c>
      <c r="AS131" s="124" t="e">
        <f ca="1">IF(tbl_coded[[#This Row],[ISIN]]="","",IF(OR(_xll.BDP($B131&amp;" Corp",AS$1)="#N/A N/A"),"--",_xll.BDP($B131&amp;" Corp",AS$1)))</f>
        <v>#NAME?</v>
      </c>
      <c r="AT131" s="124" t="e">
        <f ca="1">IF(tbl_coded[[#This Row],[ISIN]]="","",IF(_xll.BDS($B131&amp;" Corp",AT$1)="#N/A Field Not Applicable","",_xll.BDS($B131&amp;" Corp",AT$1)))</f>
        <v>#NAME?</v>
      </c>
      <c r="AU131" s="124" t="e">
        <f ca="1">IF(tbl_coded[[#This Row],[SBLC Provider BBID]]="","",_xll.BDP(tbl_coded[[#This Row],[SBLC Provider BBID]]&amp;" CompanyID","NAME"))</f>
        <v>#NAME?</v>
      </c>
      <c r="AV131" s="124" t="e">
        <f ca="1">IF(tbl_coded[[#This Row],[ISIN]]="","",IF(OR(_xll.BDP($B131&amp;" Corp",AV$1)="#N/A N/A"),"--",TEXT(_xll.BDP($B131&amp;" Corp",AV$1),"yyyy/mm/dd")))</f>
        <v>#NAME?</v>
      </c>
      <c r="AW131" s="124" t="e">
        <f ca="1">IF(tbl_coded[[#This Row],[ISIN]]="","",IF(OR(_xll.BDP($B131&amp;" Corp",AW$1)="#N/A N/A"),"--",TEXT(_xll.BDP($B131&amp;" Corp",AW$1),"yyyy/mm/dd")))</f>
        <v>#NAME?</v>
      </c>
      <c r="AX131" s="124" t="e">
        <f ca="1">IF(tbl_coded[[#This Row],[ISIN]]="","",IF(OR(_xll.BDP($B131&amp;" Corp",AX$1)="#N/A N/A"),"--",TEXT(_xll.BDP($B131&amp;" Corp",AX$1),"yyyy/mm/dd")))</f>
        <v>#NAME?</v>
      </c>
      <c r="AY131" s="124" t="e">
        <f ca="1">IF(tbl_coded[[#This Row],[ISIN]]="","",IF(OR(_xll.BDP($B131&amp;" Corp",AY$1)="#N/A Field Not Applicable"),"--",TEXT(_xll.BDP($B131&amp;" Corp",AY$1),"yyyy/mm/dd")))</f>
        <v>#NAME?</v>
      </c>
      <c r="AZ131" s="124" t="e">
        <f ca="1">IF(tbl_coded[[#This Row],[ISIN]]="","",IF(OR(_xll.BDP($B131&amp;" Corp",AZ$1)="#N/A N/A"),"--",_xll.BDP($B131&amp;" Corp",AZ$1)))</f>
        <v>#NAME?</v>
      </c>
      <c r="BA131" s="124" t="e">
        <f ca="1">IF(tbl_coded[[#This Row],[ISIN]]="","",IF(OR(_xll.BDP($B131&amp;" Corp",BA$1)="#N/A N/A"),"--",_xll.BDP($B131&amp;" Corp",BA$1)))</f>
        <v>#NAME?</v>
      </c>
      <c r="BB131" s="124" t="e">
        <f ca="1">IF(tbl_coded[[#This Row],[ISIN]]="","",IF(OR(_xll.BDP($B131&amp;" Corp",BB$1)="#N/A N/A"),"--",_xll.BDP($B131&amp;" Corp",BB$1)))</f>
        <v>#NAME?</v>
      </c>
      <c r="BC131" s="124" t="e">
        <f ca="1">IF(tbl_coded[[#This Row],[ISIN]]="","",IF(OR(_xll.BDP($B131&amp;" Corp",BC$1)="#N/A Field Not Applicable"),"--",_xll.BDP($B131&amp;" Corp",BC$1)))</f>
        <v>#NAME?</v>
      </c>
      <c r="BD131" s="124" t="e">
        <f ca="1">IF(tbl_coded[[#This Row],[ISIN]]="","",IF(OR(_xll.BDP($B131&amp;" Corp",BD$1)="#N/A Field Not Applicable"),"--",_xll.BDP($B131&amp;" Corp",BD$1)))</f>
        <v>#NAME?</v>
      </c>
      <c r="BE131" s="124" t="e">
        <f ca="1">IF(tbl_coded[[#This Row],[ISIN]]="","",IF(OR(_xll.BDP($B131&amp;" Corp",BE$1)="#N/A Field Not Applicable"),"--",_xll.BDP($B131&amp;" Corp",BE$1)))</f>
        <v>#NAME?</v>
      </c>
      <c r="BF131" s="124" t="e">
        <f ca="1">IF(tbl_coded[[#This Row],[ISIN]]="","",IF(OR(_xll.BDP($B131&amp;" Corp",BF$1)="#N/A Field Not Applicable"),"--",_xll.BDP($B131&amp;" Corp",BF$1)))</f>
        <v>#NAME?</v>
      </c>
      <c r="BG131" s="124" t="e">
        <f ca="1">IF(tbl_coded[[#This Row],[ISIN]]="","",IF(OR(_xll.BDP($B131&amp;" Corp",BG$1)="#N/A Field Not Applicable"),"--",IF(_xll.BDP($B131&amp;" Corp",BG$1)="#N/A N/A","N",_xll.BDP($B131&amp;" Corp",BG$1))))</f>
        <v>#NAME?</v>
      </c>
      <c r="BH131" s="124" t="e">
        <f ca="1">IF(tbl_coded[[#This Row],[ISIN]]="","",IF(OR(_xll.BDP($B131&amp;" Corp",BH$1)="#N/A N/A"),"",_xll.BDP($B131&amp;" Corp",BH$1)))</f>
        <v>#NAME?</v>
      </c>
      <c r="BI131" s="124" t="e">
        <f ca="1">IF(tbl_coded[[#This Row],[ISIN]]="","",IF(OR(tbl_coded[[#This Row],[Parent company tiker]]=""),"",IF(_xll.BDP(tbl_coded[[#This Row],[Parent company tiker]]&amp;" Equity",BI$1)="#N/A N/A","--",_xll.BDP(tbl_coded[[#This Row],[Parent company tiker]]&amp;" Equity",BI$1))))</f>
        <v>#NAME?</v>
      </c>
      <c r="BJ131" s="124" t="e">
        <f ca="1">IF(tbl_coded[[#This Row],[ISIN]]="","",IF(OR(tbl_coded[[#This Row],[Parent company tiker]]=""),"",IF(_xll.BDP(tbl_coded[[#This Row],[Parent company tiker]]&amp;" Equity",BJ$1)="#N/A N/A","--",_xll.BDP(tbl_coded[[#This Row],[Parent company tiker]]&amp;" Equity",BJ$1))))</f>
        <v>#NAME?</v>
      </c>
      <c r="BK131" s="124" t="e">
        <f ca="1">IF(tbl_coded[[#This Row],[ISIN]]="","",IF(OR(tbl_coded[[#This Row],[Parent company tiker]]=""),"",IF(_xll.BDP(tbl_coded[[#This Row],[Parent company tiker]]&amp;" Equity",BK$1)="#N/A N/A","--",_xll.BDP(tbl_coded[[#This Row],[Parent company tiker]]&amp;" Equity",BK$1))))</f>
        <v>#NAME?</v>
      </c>
      <c r="BL131" s="124" t="e">
        <f ca="1">IF(tbl_coded[[#This Row],[ISIN]]="","",IF(OR(tbl_coded[[#This Row],[Parent company tiker]]=""),"",IF(_xll.BDP(tbl_coded[[#This Row],[Parent company tiker]]&amp;" Equity",BL$1)="#N/A N/A","--",_xll.BDP(tbl_coded[[#This Row],[Parent company tiker]]&amp;" Equity",BL$1))))</f>
        <v>#NAME?</v>
      </c>
      <c r="BM13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1" s="124" t="e">
        <f ca="1">IF(tbl_coded[[#This Row],[Column9]]&lt;&gt;"--",tbl_coded[[#This Row],[G''tor rating]],IF(tbl_coded[[#This Row],[KPW Name]]&lt;&gt;"",tbl_coded[[#This Row],[KPW Rating]],IF(tbl_coded[[#This Row],[Parent company tiker]]&lt;&gt;"",tbl_coded[[#This Row],[parent评级]],tbl_coded[[#This Row],[Issuer rating]])))</f>
        <v>#NAME?</v>
      </c>
      <c r="BO131" s="159" t="str">
        <f ca="1">IFERROR(IF(tbl_coded[[#This Row],[GREEN]]="Y","GREEN",IF(tbl_coded[[#This Row],[SUSTAINABLE]]="Y","SUSTAINABLE",IF(tbl_coded[[#This Row],[SOCIAL]]="Y","SOCIAL",IF(tbl_coded[[#This Row],[Sustainable linked]]="Y","SUSTAINABLE LINKED"," ")))),"")</f>
        <v/>
      </c>
    </row>
    <row r="132" spans="1:67" ht="15" customHeight="1">
      <c r="A132" s="119">
        <v>130</v>
      </c>
      <c r="B132" s="120" t="str">
        <f>IF(美元债一级!$C$4:$C$1048576&lt;&gt;"",美元债一级!C133,"")</f>
        <v>HK0000929536</v>
      </c>
      <c r="C132" s="124" t="e">
        <f ca="1">IF(tbl_coded[[#This Row],[ISIN]]="","",IF(tbl_coded[[#This Row],[Index]]&gt;$A$1,"",IF(_xll.BDP($B132&amp;" Corp",C$1)="#N/A N/A","",_xll.BDP($B132&amp;" Corp",C$1))))</f>
        <v>#NAME?</v>
      </c>
      <c r="D132" s="124" t="e">
        <f ca="1">IF(tbl_coded[[#This Row],[ISIN]]="","",IF(_xll.BDP($B132&amp;" Corp",D$1)="#N/A N/A","",_xll.BDP($B132&amp;" Corp",D$1)))</f>
        <v>#NAME?</v>
      </c>
      <c r="E132" s="124" t="e">
        <f ca="1">IF(tbl_coded[[#This Row],[ISIN]]="","",IF(_xll.BDP($B132&amp;" Corp",E$1)="#N/A N/A","--",_xll.BDP($B132&amp;" Corp",E$1)))</f>
        <v>#NAME?</v>
      </c>
      <c r="F132" s="124" t="e">
        <f ca="1">IF(tbl_coded[[#This Row],[ISIN]]="","",IF(_xll.BDS($B132&amp;" Corp",F$1)="#N/A Field Not Applicable","",_xll.BDS($B132&amp;" Corp",F$1)))</f>
        <v>#NAME?</v>
      </c>
      <c r="G132" s="124" t="e">
        <f ca="1">IF(tbl_coded[[#This Row],[ISIN]]="","",IF(_xll.BDP($F132&amp;" CompanyID",G$1)="#N/A Invalid Security","",_xll.BDP($F132&amp;" CompanyID",G$1)))</f>
        <v>#NAME?</v>
      </c>
      <c r="H132" s="124" t="e">
        <f ca="1">IF(tbl_coded[[#This Row],[ISIN]]="","",IF(_xll.BDP($B132&amp;" Corp",H$1)="#N/A N/A","--",_xll.BDP($B132&amp;" Corp",H$1)))</f>
        <v>#NAME?</v>
      </c>
      <c r="I132" s="124" t="e">
        <f ca="1">IF(tbl_coded[[#This Row],[ISIN]]="","",IF(_xll.BDP($B132&amp;" Corp",I$1)="#N/A N/A","--",_xll.BDP($B132&amp;" Corp",I$1)))</f>
        <v>#NAME?</v>
      </c>
      <c r="J132" s="124" t="e">
        <f ca="1">IF(tbl_coded[[#This Row],[ISIN]]="","",IF(_xll.BDP($B132&amp;" Corp",J$1)="#N/A N/A","--",_xll.BDP($B132&amp;" Corp",J$1)))</f>
        <v>#NAME?</v>
      </c>
      <c r="K132" s="124" t="e">
        <f ca="1">IF(tbl_coded[[#This Row],[ISIN]]="","",IF(_xll.BDP($B132&amp;" Corp",K$1)="#N/A N/A","--",_xll.BDP($B132&amp;" Corp",K$1)))</f>
        <v>#NAME?</v>
      </c>
      <c r="L132" s="124" t="e">
        <f ca="1">IF(tbl_coded[[#This Row],[ISIN]]="","",IF(_xll.BDP($B132&amp;" Corp",L$1)="#N/A N/A","--",_xll.BDP($B132&amp;" Corp",L$1)))</f>
        <v>#NAME?</v>
      </c>
      <c r="M132" s="124" t="e">
        <f ca="1">IF(tbl_coded[[#This Row],[ISIN]]="","",IF(_xll.BDP($B132&amp;" Corp",M$1)="#N/A N/A","--",_xll.BDP($B132&amp;" Corp",M$1)))</f>
        <v>#NAME?</v>
      </c>
      <c r="N132" s="124" t="e">
        <f ca="1">IF(tbl_coded[[#This Row],[ISIN]]="","",IF(_xll.BDP($B132&amp;" Corp",N$1)="#N/A N/A","--",_xll.BDP($B132&amp;" Corp",N$1)))</f>
        <v>#NAME?</v>
      </c>
      <c r="O132" s="124" t="e">
        <f ca="1">IF(tbl_coded[[#This Row],[ISIN]]="","",IF(_xll.BDP($B132&amp;" Corp",O$1)="#N/A N/A","--",_xll.BDP($B132&amp;" Corp",O$1)))</f>
        <v>#NAME?</v>
      </c>
      <c r="P132" s="124" t="e">
        <f ca="1">IF(tbl_coded[[#This Row],[ISIN]]="","",IF(_xll.BDP($B132&amp;" Corp",P$1)="#N/A N/A","--",_xll.BDP($B132&amp;" Corp",P$1)))</f>
        <v>#NAME?</v>
      </c>
      <c r="Q13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2" s="124" t="e">
        <f ca="1">IF(tbl_coded[[#This Row],[ISIN]]="","",IF(OR(_xll.BDP($B132&amp;" Corp",R$1)="#N/A N/A",_xll.BDP($B132&amp;" Corp",R$1)="#N/A Invalid Security",_xll.BDP($B132&amp;" Corp",R$1)="#N/A Field Not Applicable"),"--",_xll.BDP($B132&amp;" Corp",R$1)))</f>
        <v>#NAME?</v>
      </c>
      <c r="S132" s="124" t="e">
        <f ca="1">IF(tbl_coded[[#This Row],[ISIN]]="","",IF(OR(_xll.BDP($R132&amp;" Equity",S$1)="#N/A N/A",_xll.BDP($R132&amp;" Equity",S$1)="#N/A Invalid Security"),"--",_xll.BDP($R132&amp;" Equity",S$1)))</f>
        <v>#NAME?</v>
      </c>
      <c r="T132" s="124" t="e">
        <f ca="1">IF(tbl_coded[[#This Row],[ISIN]]="","",IF(OR(_xll.BDP($R132&amp;" Equity",T$1)="#N/A N/A",_xll.BDP($R132&amp;" Equity",T$1)="#N/A Invalid Security"),"--",_xll.BDP($R132&amp;" Equity",T$1)))</f>
        <v>#NAME?</v>
      </c>
      <c r="U132" s="124" t="e">
        <f ca="1">IF(tbl_coded[[#This Row],[ISIN]]="","",IF(OR(_xll.BDP($R132&amp;" Equity",U$1)="#N/A N/A",_xll.BDP($R132&amp;" Equity",U$1)="#N/A Invalid Security"),"--",_xll.BDP($R132&amp;" Equity",U$1)))</f>
        <v>#NAME?</v>
      </c>
      <c r="V132" s="124" t="e">
        <f ca="1">IF(tbl_coded[[#This Row],[ISIN]]="","",IF(OR(_xll.BDP($R132&amp;" Equity",V$1)="#N/A N/A",_xll.BDP($R132&amp;" Equity",V$1)="#N/A Invalid Security"),"--",_xll.BDP($R132&amp;" Equity",V$1)))</f>
        <v>#NAME?</v>
      </c>
      <c r="W132" s="124" t="e">
        <f ca="1">IF(tbl_coded[[#This Row],[ISIN]]="","",IF(OR(_xll.BDP($R132&amp;" Equity",W$1)="#N/A N/A",_xll.BDP($R132&amp;" Equity",W$1)="#N/A Invalid Security"),"--",_xll.BDP($R132&amp;" Equity",W$1)))</f>
        <v>#NAME?</v>
      </c>
      <c r="X132" s="124" t="e">
        <f ca="1">IF(tbl_coded[[#This Row],[ISIN]]="","",IF(OR(_xll.BDP($R132&amp;" Equity",X$1)="#N/A N/A",_xll.BDP($R132&amp;" Equity",X$1)="#N/A Invalid Security"),"--",_xll.BDP($R132&amp;" Equity",X$1)))</f>
        <v>#NAME?</v>
      </c>
      <c r="Y13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2" s="124" t="str">
        <f ca="1">IF(tbl_coded[[#This Row],[ISIN]]="","",IF(ISNUMBER(_xll.BDP(B132&amp;" Corp",Z$1)),_xll.BDP(B132&amp;" Corp",Z$1),""))</f>
        <v/>
      </c>
      <c r="AA132" s="124" t="str">
        <f ca="1">IF(tbl_coded[[#This Row],[ISIN]]="","",IF(ISNUMBER(_xll.BDP(B132&amp;" Corp",AA$1)),_xll.BDP(B132&amp;" Corp",AA$1),""))</f>
        <v/>
      </c>
      <c r="AB132" s="124" t="str">
        <f ca="1">IF(tbl_coded[[#This Row],[ISIN]]="","",IF(ISNUMBER(_xll.BDP(B132&amp;" Corp",AB$1)),_xll.BDP(B132&amp;" Corp",AB$1),""))</f>
        <v/>
      </c>
      <c r="AC132" s="124" t="str">
        <f ca="1">IF(tbl_coded[[#This Row],[ISIN]]="","",IF(ISNUMBER(_xll.BDP(B132&amp;" Corp",AC$1)),_xll.BDP(B132&amp;" Corp",AC$1),""))</f>
        <v/>
      </c>
      <c r="AD132" s="124" t="e">
        <f ca="1">IF(tbl_coded[[#This Row],[ISIN]]="","",IF((_xll.BDP(B132&amp;" Corp",AD$1))="#N/A Field Not Applicable","",_xll.BDP(B132&amp;" Corp",AD$1)))</f>
        <v>#NAME?</v>
      </c>
      <c r="AE132" s="124" t="e">
        <f ca="1">IF(tbl_coded[[#This Row],[ISIN]]="","",IF((_xll.BDP(B132&amp;" Corp",AE$1))="#N/A N/A","--",_xll.BDP(B132&amp;" Corp",AE$1)))</f>
        <v>#NAME?</v>
      </c>
      <c r="AF132" s="124" t="e">
        <f ca="1">IF(tbl_coded[[#This Row],[ISIN]]="","",IF(IFERROR(MATCH(H132,rtg_num[Moody''s],0)&gt;10,0),"HY",IF(IFERROR(MATCH(I132,rtg_num[S&amp;P],0)&gt;10,0),"HY",IF(IFERROR(MATCH(J132,rtg_num[Fitch],0)&gt;10,0),"HY",IF(H132&amp;I132&amp;J132="------","NR",IF(IFERROR(FIND("#N/A",Coded!H132),0)&amp;IFERROR(FIND("#N/A",Coded!H132),0)&amp;IFERROR(FIND("#N/A",Coded!H132),0)&lt;&gt;"000",IF(INDEX(美元债一级!$O:$O,MATCH(tbl_coded[[#This Row],[ISIN]],美元债一级!$I:$I,0))="--/--/--","NR","IG"),"IG"))))))</f>
        <v>#NAME?</v>
      </c>
      <c r="AG13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2" s="125" t="e">
        <f ca="1">IF(tbl_coded[[#This Row],[ISIN]]="","",IF(_xll.BDP($B132&amp;" Corp",AI$1)="#N/A N/A","--",_xll.BDP($B132&amp;" Corp",AI$1)))</f>
        <v>#NAME?</v>
      </c>
      <c r="AJ132" s="122" t="e">
        <f ca="1">IF(tbl_coded[[#This Row],[ISIN]]="","",IF(OR(_xll.BDP(_xll.BDP(tbl_coded[[#This Row],[ISIN]]&amp;" Corp", "ISSUER_EQUITY_TICKER")&amp;" Equity",AJ$1)="#N/A N/A"),"--",_xll.BDP(_xll.BDP(tbl_coded[[#This Row],[ISIN]]&amp;" Corp", "ISSUER_EQUITY_TICKER")&amp;" Equity",AJ$1)))</f>
        <v>#NAME?</v>
      </c>
      <c r="AK13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24" t="e">
        <f ca="1">IF(tbl_coded[[#This Row],[ISIN]]="","",IF(OR(_xll.BDP(_xll.BDP(tbl_coded[[#This Row],[ISIN]]&amp;" Corp", "ISSUER_EQUITY_TICKER")&amp;" Equity",AL$1)="#N/A N/A"),"--",_xll.BDP(_xll.BDP(tbl_coded[[#This Row],[ISIN]]&amp;" Corp", "ISSUER_EQUITY_TICKER")&amp;" Equity",AL$1)))</f>
        <v>#NAME?</v>
      </c>
      <c r="AM132" s="124" t="s">
        <v>447</v>
      </c>
      <c r="AN132" s="124" t="e">
        <f ca="1">IF(tbl_coded[[#This Row],[ISIN]]="","",IF(_xll.BDP(tbl_coded[[#This Row],[KPW Provider BBID]]&amp;" CompanyID","NAME")="#N/A Invalid Security","",_xll.BDP(tbl_coded[[#This Row],[KPW Provider BBID]]&amp;" CompanyID","NAME")))</f>
        <v>#NAME?</v>
      </c>
      <c r="AO132" s="124" t="e">
        <f ca="1">IF(tbl_coded[[#This Row],[ISIN]]="","",IF(_xll.BDP(tbl_coded[[#This Row],[KPW Provider BBID]]&amp;" CompanyID",$AO$1)="#N/A Invalid Security","--",IF(_xll.BDP(tbl_coded[[#This Row],[KPW Provider BBID]]&amp;" CompanyID",$AO$1)="#N/A N/A","--",_xll.BDP(tbl_coded[[#This Row],[KPW Provider BBID]]&amp;" CompanyID",$AO$1))))</f>
        <v>#NAME?</v>
      </c>
      <c r="AP132" s="124" t="e">
        <f ca="1">IF(tbl_coded[[#This Row],[ISIN]]="","",IF(_xll.BDP(tbl_coded[[#This Row],[KPW Provider BBID]]&amp;" CompanyID",$AP$1)="#N/A Invalid Security","--",IF(_xll.BDP(tbl_coded[[#This Row],[KPW Provider BBID]]&amp;" CompanyID",$AP$1)="#N/A N/A","--",_xll.BDP(tbl_coded[[#This Row],[KPW Provider BBID]]&amp;" CompanyID",$AP$1))))</f>
        <v>#NAME?</v>
      </c>
      <c r="AQ132" s="124" t="e">
        <f ca="1">IF(tbl_coded[[#This Row],[ISIN]]="","",IF(_xll.BDP(tbl_coded[[#This Row],[KPW Provider BBID]]&amp;" CompanyID",$AQ$1)="#N/A Invalid Security","--",IF(_xll.BDP(tbl_coded[[#This Row],[KPW Provider BBID]]&amp;" CompanyID",$AQ$1)="#N/A N/A","--",_xll.BDP(tbl_coded[[#This Row],[KPW Provider BBID]]&amp;" CompanyID",$AQ$1))))</f>
        <v>#NAME?</v>
      </c>
      <c r="AR132" s="124" t="e">
        <f ca="1">IF(tbl_coded[[#This Row],[ISIN]]="","",tbl_coded[[#This Row],[穆迪KPW评级]]&amp;"/"&amp;tbl_coded[[#This Row],[SPKPW评级]]&amp;"/"&amp;tbl_coded[[#This Row],[FITCHKPW评级]])</f>
        <v>#NAME?</v>
      </c>
      <c r="AS132" s="124" t="e">
        <f ca="1">IF(tbl_coded[[#This Row],[ISIN]]="","",IF(OR(_xll.BDP($B132&amp;" Corp",AS$1)="#N/A N/A"),"--",_xll.BDP($B132&amp;" Corp",AS$1)))</f>
        <v>#NAME?</v>
      </c>
      <c r="AT132" s="124" t="e">
        <f ca="1">IF(tbl_coded[[#This Row],[ISIN]]="","",IF(_xll.BDS($B132&amp;" Corp",AT$1)="#N/A Field Not Applicable","",_xll.BDS($B132&amp;" Corp",AT$1)))</f>
        <v>#NAME?</v>
      </c>
      <c r="AU132" s="124" t="e">
        <f ca="1">IF(tbl_coded[[#This Row],[SBLC Provider BBID]]="","",_xll.BDP(tbl_coded[[#This Row],[SBLC Provider BBID]]&amp;" CompanyID","NAME"))</f>
        <v>#NAME?</v>
      </c>
      <c r="AV132" s="124" t="e">
        <f ca="1">IF(tbl_coded[[#This Row],[ISIN]]="","",IF(OR(_xll.BDP($B132&amp;" Corp",AV$1)="#N/A N/A"),"--",TEXT(_xll.BDP($B132&amp;" Corp",AV$1),"yyyy/mm/dd")))</f>
        <v>#NAME?</v>
      </c>
      <c r="AW132" s="124" t="e">
        <f ca="1">IF(tbl_coded[[#This Row],[ISIN]]="","",IF(OR(_xll.BDP($B132&amp;" Corp",AW$1)="#N/A N/A"),"--",TEXT(_xll.BDP($B132&amp;" Corp",AW$1),"yyyy/mm/dd")))</f>
        <v>#NAME?</v>
      </c>
      <c r="AX132" s="124" t="e">
        <f ca="1">IF(tbl_coded[[#This Row],[ISIN]]="","",IF(OR(_xll.BDP($B132&amp;" Corp",AX$1)="#N/A N/A"),"--",TEXT(_xll.BDP($B132&amp;" Corp",AX$1),"yyyy/mm/dd")))</f>
        <v>#NAME?</v>
      </c>
      <c r="AY132" s="124" t="e">
        <f ca="1">IF(tbl_coded[[#This Row],[ISIN]]="","",IF(OR(_xll.BDP($B132&amp;" Corp",AY$1)="#N/A Field Not Applicable"),"--",TEXT(_xll.BDP($B132&amp;" Corp",AY$1),"yyyy/mm/dd")))</f>
        <v>#NAME?</v>
      </c>
      <c r="AZ132" s="124" t="e">
        <f ca="1">IF(tbl_coded[[#This Row],[ISIN]]="","",IF(OR(_xll.BDP($B132&amp;" Corp",AZ$1)="#N/A N/A"),"--",_xll.BDP($B132&amp;" Corp",AZ$1)))</f>
        <v>#NAME?</v>
      </c>
      <c r="BA132" s="124" t="e">
        <f ca="1">IF(tbl_coded[[#This Row],[ISIN]]="","",IF(OR(_xll.BDP($B132&amp;" Corp",BA$1)="#N/A N/A"),"--",_xll.BDP($B132&amp;" Corp",BA$1)))</f>
        <v>#NAME?</v>
      </c>
      <c r="BB132" s="124" t="e">
        <f ca="1">IF(tbl_coded[[#This Row],[ISIN]]="","",IF(OR(_xll.BDP($B132&amp;" Corp",BB$1)="#N/A N/A"),"--",_xll.BDP($B132&amp;" Corp",BB$1)))</f>
        <v>#NAME?</v>
      </c>
      <c r="BC132" s="124" t="e">
        <f ca="1">IF(tbl_coded[[#This Row],[ISIN]]="","",IF(OR(_xll.BDP($B132&amp;" Corp",BC$1)="#N/A Field Not Applicable"),"--",_xll.BDP($B132&amp;" Corp",BC$1)))</f>
        <v>#NAME?</v>
      </c>
      <c r="BD132" s="124" t="e">
        <f ca="1">IF(tbl_coded[[#This Row],[ISIN]]="","",IF(OR(_xll.BDP($B132&amp;" Corp",BD$1)="#N/A Field Not Applicable"),"--",_xll.BDP($B132&amp;" Corp",BD$1)))</f>
        <v>#NAME?</v>
      </c>
      <c r="BE132" s="124" t="e">
        <f ca="1">IF(tbl_coded[[#This Row],[ISIN]]="","",IF(OR(_xll.BDP($B132&amp;" Corp",BE$1)="#N/A Field Not Applicable"),"--",_xll.BDP($B132&amp;" Corp",BE$1)))</f>
        <v>#NAME?</v>
      </c>
      <c r="BF132" s="124" t="e">
        <f ca="1">IF(tbl_coded[[#This Row],[ISIN]]="","",IF(OR(_xll.BDP($B132&amp;" Corp",BF$1)="#N/A Field Not Applicable"),"--",_xll.BDP($B132&amp;" Corp",BF$1)))</f>
        <v>#NAME?</v>
      </c>
      <c r="BG132" s="124" t="e">
        <f ca="1">IF(tbl_coded[[#This Row],[ISIN]]="","",IF(OR(_xll.BDP($B132&amp;" Corp",BG$1)="#N/A Field Not Applicable"),"--",IF(_xll.BDP($B132&amp;" Corp",BG$1)="#N/A N/A","N",_xll.BDP($B132&amp;" Corp",BG$1))))</f>
        <v>#NAME?</v>
      </c>
      <c r="BH132" s="124" t="e">
        <f ca="1">IF(tbl_coded[[#This Row],[ISIN]]="","",IF(OR(_xll.BDP($B132&amp;" Corp",BH$1)="#N/A N/A"),"",_xll.BDP($B132&amp;" Corp",BH$1)))</f>
        <v>#NAME?</v>
      </c>
      <c r="BI132" s="124" t="e">
        <f ca="1">IF(tbl_coded[[#This Row],[ISIN]]="","",IF(OR(tbl_coded[[#This Row],[Parent company tiker]]=""),"",IF(_xll.BDP(tbl_coded[[#This Row],[Parent company tiker]]&amp;" Equity",BI$1)="#N/A N/A","--",_xll.BDP(tbl_coded[[#This Row],[Parent company tiker]]&amp;" Equity",BI$1))))</f>
        <v>#NAME?</v>
      </c>
      <c r="BJ132" s="124" t="e">
        <f ca="1">IF(tbl_coded[[#This Row],[ISIN]]="","",IF(OR(tbl_coded[[#This Row],[Parent company tiker]]=""),"",IF(_xll.BDP(tbl_coded[[#This Row],[Parent company tiker]]&amp;" Equity",BJ$1)="#N/A N/A","--",_xll.BDP(tbl_coded[[#This Row],[Parent company tiker]]&amp;" Equity",BJ$1))))</f>
        <v>#NAME?</v>
      </c>
      <c r="BK132" s="124" t="e">
        <f ca="1">IF(tbl_coded[[#This Row],[ISIN]]="","",IF(OR(tbl_coded[[#This Row],[Parent company tiker]]=""),"",IF(_xll.BDP(tbl_coded[[#This Row],[Parent company tiker]]&amp;" Equity",BK$1)="#N/A N/A","--",_xll.BDP(tbl_coded[[#This Row],[Parent company tiker]]&amp;" Equity",BK$1))))</f>
        <v>#NAME?</v>
      </c>
      <c r="BL132" s="124" t="e">
        <f ca="1">IF(tbl_coded[[#This Row],[ISIN]]="","",IF(OR(tbl_coded[[#This Row],[Parent company tiker]]=""),"",IF(_xll.BDP(tbl_coded[[#This Row],[Parent company tiker]]&amp;" Equity",BL$1)="#N/A N/A","--",_xll.BDP(tbl_coded[[#This Row],[Parent company tiker]]&amp;" Equity",BL$1))))</f>
        <v>#NAME?</v>
      </c>
      <c r="BM13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2" s="124" t="e">
        <f ca="1">IF(tbl_coded[[#This Row],[Column9]]&lt;&gt;"--",tbl_coded[[#This Row],[G''tor rating]],IF(tbl_coded[[#This Row],[KPW Name]]&lt;&gt;"",tbl_coded[[#This Row],[KPW Rating]],IF(tbl_coded[[#This Row],[Parent company tiker]]&lt;&gt;"",tbl_coded[[#This Row],[parent评级]],tbl_coded[[#This Row],[Issuer rating]])))</f>
        <v>#NAME?</v>
      </c>
      <c r="BO132" s="159" t="str">
        <f ca="1">IFERROR(IF(tbl_coded[[#This Row],[GREEN]]="Y","GREEN",IF(tbl_coded[[#This Row],[SUSTAINABLE]]="Y","SUSTAINABLE",IF(tbl_coded[[#This Row],[SOCIAL]]="Y","SOCIAL",IF(tbl_coded[[#This Row],[Sustainable linked]]="Y","SUSTAINABLE LINKED"," ")))),"")</f>
        <v/>
      </c>
    </row>
    <row r="133" spans="1:67" ht="15" customHeight="1">
      <c r="A133" s="119">
        <v>131</v>
      </c>
      <c r="B133" s="120" t="str">
        <f>IF(美元债一级!$C$4:$C$1048576&lt;&gt;"",美元债一级!C134,"")</f>
        <v>XS2498922546</v>
      </c>
      <c r="C133" s="122" t="e">
        <f ca="1">IF(tbl_coded[[#This Row],[ISIN]]="","",IF(tbl_coded[[#This Row],[Index]]&gt;$A$1,"",IF(_xll.BDP($B133&amp;" Corp",C$1)="#N/A N/A","",_xll.BDP($B133&amp;" Corp",C$1))))</f>
        <v>#NAME?</v>
      </c>
      <c r="D133" s="122" t="e">
        <f ca="1">IF(tbl_coded[[#This Row],[ISIN]]="","",IF(_xll.BDP($B133&amp;" Corp",D$1)="#N/A N/A","",_xll.BDP($B133&amp;" Corp",D$1)))</f>
        <v>#NAME?</v>
      </c>
      <c r="E133" s="122" t="e">
        <f ca="1">IF(tbl_coded[[#This Row],[ISIN]]="","",IF(_xll.BDP($B133&amp;" Corp",E$1)="#N/A N/A","--",_xll.BDP($B133&amp;" Corp",E$1)))</f>
        <v>#NAME?</v>
      </c>
      <c r="F133" s="122" t="e">
        <f ca="1">IF(tbl_coded[[#This Row],[ISIN]]="","",IF(_xll.BDS($B133&amp;" Corp",F$1)="#N/A Field Not Applicable","",_xll.BDS($B133&amp;" Corp",F$1)))</f>
        <v>#NAME?</v>
      </c>
      <c r="G133" s="122" t="e">
        <f ca="1">IF(tbl_coded[[#This Row],[ISIN]]="","",IF(_xll.BDP($F133&amp;" CompanyID",G$1)="#N/A Invalid Security","",_xll.BDP($F133&amp;" CompanyID",G$1)))</f>
        <v>#NAME?</v>
      </c>
      <c r="H133" s="122" t="e">
        <f ca="1">IF(tbl_coded[[#This Row],[ISIN]]="","",IF(_xll.BDP($B133&amp;" Corp",H$1)="#N/A N/A","--",_xll.BDP($B133&amp;" Corp",H$1)))</f>
        <v>#NAME?</v>
      </c>
      <c r="I133" s="122" t="e">
        <f ca="1">IF(tbl_coded[[#This Row],[ISIN]]="","",IF(_xll.BDP($B133&amp;" Corp",I$1)="#N/A N/A","--",_xll.BDP($B133&amp;" Corp",I$1)))</f>
        <v>#NAME?</v>
      </c>
      <c r="J133" s="122" t="e">
        <f ca="1">IF(tbl_coded[[#This Row],[ISIN]]="","",IF(_xll.BDP($B133&amp;" Corp",J$1)="#N/A N/A","--",_xll.BDP($B133&amp;" Corp",J$1)))</f>
        <v>#NAME?</v>
      </c>
      <c r="K133" s="122" t="e">
        <f ca="1">IF(tbl_coded[[#This Row],[ISIN]]="","",IF(_xll.BDP($B133&amp;" Corp",K$1)="#N/A N/A","--",_xll.BDP($B133&amp;" Corp",K$1)))</f>
        <v>#NAME?</v>
      </c>
      <c r="L133" s="122" t="e">
        <f ca="1">IF(tbl_coded[[#This Row],[ISIN]]="","",IF(_xll.BDP($B133&amp;" Corp",L$1)="#N/A N/A","--",_xll.BDP($B133&amp;" Corp",L$1)))</f>
        <v>#NAME?</v>
      </c>
      <c r="M133" s="122" t="e">
        <f ca="1">IF(tbl_coded[[#This Row],[ISIN]]="","",IF(_xll.BDP($B133&amp;" Corp",M$1)="#N/A N/A","--",_xll.BDP($B133&amp;" Corp",M$1)))</f>
        <v>#NAME?</v>
      </c>
      <c r="N133" s="122" t="e">
        <f ca="1">IF(tbl_coded[[#This Row],[ISIN]]="","",IF(_xll.BDP($B133&amp;" Corp",N$1)="#N/A N/A","--",_xll.BDP($B133&amp;" Corp",N$1)))</f>
        <v>#NAME?</v>
      </c>
      <c r="O133" s="122" t="e">
        <f ca="1">IF(tbl_coded[[#This Row],[ISIN]]="","",IF(_xll.BDP($B133&amp;" Corp",O$1)="#N/A N/A","--",_xll.BDP($B133&amp;" Corp",O$1)))</f>
        <v>#NAME?</v>
      </c>
      <c r="P133" s="122" t="e">
        <f ca="1">IF(tbl_coded[[#This Row],[ISIN]]="","",IF(_xll.BDP($B133&amp;" Corp",P$1)="#N/A N/A","--",_xll.BDP($B133&amp;" Corp",P$1)))</f>
        <v>#NAME?</v>
      </c>
      <c r="Q13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3" s="122" t="e">
        <f ca="1">IF(tbl_coded[[#This Row],[ISIN]]="","",IF(OR(_xll.BDP($B133&amp;" Corp",R$1)="#N/A N/A",_xll.BDP($B133&amp;" Corp",R$1)="#N/A Invalid Security",_xll.BDP($B133&amp;" Corp",R$1)="#N/A Field Not Applicable"),"--",_xll.BDP($B133&amp;" Corp",R$1)))</f>
        <v>#NAME?</v>
      </c>
      <c r="S133" s="122" t="e">
        <f ca="1">IF(tbl_coded[[#This Row],[ISIN]]="","",IF(OR(_xll.BDP($R133&amp;" Equity",S$1)="#N/A N/A",_xll.BDP($R133&amp;" Equity",S$1)="#N/A Invalid Security"),"--",_xll.BDP($R133&amp;" Equity",S$1)))</f>
        <v>#NAME?</v>
      </c>
      <c r="T133" s="122" t="e">
        <f ca="1">IF(tbl_coded[[#This Row],[ISIN]]="","",IF(OR(_xll.BDP($R133&amp;" Equity",T$1)="#N/A N/A",_xll.BDP($R133&amp;" Equity",T$1)="#N/A Invalid Security"),"--",_xll.BDP($R133&amp;" Equity",T$1)))</f>
        <v>#NAME?</v>
      </c>
      <c r="U133" s="122" t="e">
        <f ca="1">IF(tbl_coded[[#This Row],[ISIN]]="","",IF(OR(_xll.BDP($R133&amp;" Equity",U$1)="#N/A N/A",_xll.BDP($R133&amp;" Equity",U$1)="#N/A Invalid Security"),"--",_xll.BDP($R133&amp;" Equity",U$1)))</f>
        <v>#NAME?</v>
      </c>
      <c r="V133" s="122" t="e">
        <f ca="1">IF(tbl_coded[[#This Row],[ISIN]]="","",IF(OR(_xll.BDP($R133&amp;" Equity",V$1)="#N/A N/A",_xll.BDP($R133&amp;" Equity",V$1)="#N/A Invalid Security"),"--",_xll.BDP($R133&amp;" Equity",V$1)))</f>
        <v>#NAME?</v>
      </c>
      <c r="W133" s="122" t="e">
        <f ca="1">IF(tbl_coded[[#This Row],[ISIN]]="","",IF(OR(_xll.BDP($R133&amp;" Equity",W$1)="#N/A N/A",_xll.BDP($R133&amp;" Equity",W$1)="#N/A Invalid Security"),"--",_xll.BDP($R133&amp;" Equity",W$1)))</f>
        <v>#NAME?</v>
      </c>
      <c r="X133" s="122" t="e">
        <f ca="1">IF(tbl_coded[[#This Row],[ISIN]]="","",IF(OR(_xll.BDP($R133&amp;" Equity",X$1)="#N/A N/A",_xll.BDP($R133&amp;" Equity",X$1)="#N/A Invalid Security"),"--",_xll.BDP($R133&amp;" Equity",X$1)))</f>
        <v>#NAME?</v>
      </c>
      <c r="Y13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3" s="122" t="str">
        <f ca="1">IF(tbl_coded[[#This Row],[ISIN]]="","",IF(ISNUMBER(_xll.BDP(B133&amp;" Corp",Z$1)),_xll.BDP(B133&amp;" Corp",Z$1),""))</f>
        <v/>
      </c>
      <c r="AA133" s="122" t="str">
        <f ca="1">IF(tbl_coded[[#This Row],[ISIN]]="","",IF(ISNUMBER(_xll.BDP(B133&amp;" Corp",AA$1)),_xll.BDP(B133&amp;" Corp",AA$1),""))</f>
        <v/>
      </c>
      <c r="AB133" s="122" t="str">
        <f ca="1">IF(tbl_coded[[#This Row],[ISIN]]="","",IF(ISNUMBER(_xll.BDP(B133&amp;" Corp",AB$1)),_xll.BDP(B133&amp;" Corp",AB$1),""))</f>
        <v/>
      </c>
      <c r="AC133" s="122" t="str">
        <f ca="1">IF(tbl_coded[[#This Row],[ISIN]]="","",IF(ISNUMBER(_xll.BDP(B133&amp;" Corp",AC$1)),_xll.BDP(B133&amp;" Corp",AC$1),""))</f>
        <v/>
      </c>
      <c r="AD133" s="122" t="e">
        <f ca="1">IF(tbl_coded[[#This Row],[ISIN]]="","",IF((_xll.BDP(B133&amp;" Corp",AD$1))="#N/A Field Not Applicable","",_xll.BDP(B133&amp;" Corp",AD$1)))</f>
        <v>#NAME?</v>
      </c>
      <c r="AE133" s="122" t="e">
        <f ca="1">IF(tbl_coded[[#This Row],[ISIN]]="","",IF((_xll.BDP(B133&amp;" Corp",AE$1))="#N/A N/A","--",_xll.BDP(B133&amp;" Corp",AE$1)))</f>
        <v>#NAME?</v>
      </c>
      <c r="AF133" s="122" t="e">
        <f ca="1">IF(tbl_coded[[#This Row],[ISIN]]="","",IF(IFERROR(MATCH(H133,rtg_num[Moody''s],0)&gt;10,0),"HY",IF(IFERROR(MATCH(I133,rtg_num[S&amp;P],0)&gt;10,0),"HY",IF(IFERROR(MATCH(J133,rtg_num[Fitch],0)&gt;10,0),"HY",IF(H133&amp;I133&amp;J133="------","NR",IF(IFERROR(FIND("#N/A",Coded!H133),0)&amp;IFERROR(FIND("#N/A",Coded!H133),0)&amp;IFERROR(FIND("#N/A",Coded!H133),0)&lt;&gt;"000",IF(INDEX(美元债一级!$O:$O,MATCH(tbl_coded[[#This Row],[ISIN]],美元债一级!$I:$I,0))="--/--/--","NR","IG"),"IG"))))))</f>
        <v>#NAME?</v>
      </c>
      <c r="AG13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3" s="123" t="e">
        <f ca="1">IF(tbl_coded[[#This Row],[ISIN]]="","",IF(_xll.BDP($B133&amp;" Corp",AI$1)="#N/A N/A","--",_xll.BDP($B133&amp;" Corp",AI$1)))</f>
        <v>#NAME?</v>
      </c>
      <c r="AJ133" s="122" t="e">
        <f ca="1">IF(tbl_coded[[#This Row],[ISIN]]="","",IF(OR(_xll.BDP(_xll.BDP(tbl_coded[[#This Row],[ISIN]]&amp;" Corp", "ISSUER_EQUITY_TICKER")&amp;" Equity",AJ$1)="#N/A N/A"),"--",_xll.BDP(_xll.BDP(tbl_coded[[#This Row],[ISIN]]&amp;" Corp", "ISSUER_EQUITY_TICKER")&amp;" Equity",AJ$1)))</f>
        <v>#NAME?</v>
      </c>
      <c r="AK13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25" t="e">
        <f ca="1">IF(tbl_coded[[#This Row],[ISIN]]="","",IF(OR(_xll.BDP(_xll.BDP(tbl_coded[[#This Row],[ISIN]]&amp;" Corp", "ISSUER_EQUITY_TICKER")&amp;" Equity",AL$1)="#N/A N/A"),"--",_xll.BDP(_xll.BDP(tbl_coded[[#This Row],[ISIN]]&amp;" Corp", "ISSUER_EQUITY_TICKER")&amp;" Equity",AL$1)))</f>
        <v>#NAME?</v>
      </c>
      <c r="AM133" s="125" t="e">
        <f ca="1">IF(tbl_coded[[#This Row],[ISIN]]="","",IF(_xll.BDS($B133&amp;" Corp",AM$1)="#N/A Field Not Applicable","",_xll.BDS($B133&amp;" Corp",AM$1)))</f>
        <v>#NAME?</v>
      </c>
      <c r="AN133" s="125" t="e">
        <f ca="1">IF(tbl_coded[[#This Row],[ISIN]]="","",IF(_xll.BDP(tbl_coded[[#This Row],[KPW Provider BBID]]&amp;" CompanyID","NAME")="#N/A Invalid Security","",_xll.BDP(tbl_coded[[#This Row],[KPW Provider BBID]]&amp;" CompanyID","NAME")))</f>
        <v>#NAME?</v>
      </c>
      <c r="AO133" s="125" t="e">
        <f ca="1">IF(tbl_coded[[#This Row],[ISIN]]="","",IF(_xll.BDP(tbl_coded[[#This Row],[KPW Provider BBID]]&amp;" CompanyID",$AO$1)="#N/A Invalid Security","--",IF(_xll.BDP(tbl_coded[[#This Row],[KPW Provider BBID]]&amp;" CompanyID",$AO$1)="#N/A N/A","--",_xll.BDP(tbl_coded[[#This Row],[KPW Provider BBID]]&amp;" CompanyID",$AO$1))))</f>
        <v>#NAME?</v>
      </c>
      <c r="AP133" s="125" t="e">
        <f ca="1">IF(tbl_coded[[#This Row],[ISIN]]="","",IF(_xll.BDP(tbl_coded[[#This Row],[KPW Provider BBID]]&amp;" CompanyID",$AP$1)="#N/A Invalid Security","--",IF(_xll.BDP(tbl_coded[[#This Row],[KPW Provider BBID]]&amp;" CompanyID",$AP$1)="#N/A N/A","--",_xll.BDP(tbl_coded[[#This Row],[KPW Provider BBID]]&amp;" CompanyID",$AP$1))))</f>
        <v>#NAME?</v>
      </c>
      <c r="AQ133" s="125" t="e">
        <f ca="1">IF(tbl_coded[[#This Row],[ISIN]]="","",IF(_xll.BDP(tbl_coded[[#This Row],[KPW Provider BBID]]&amp;" CompanyID",$AQ$1)="#N/A Invalid Security","--",IF(_xll.BDP(tbl_coded[[#This Row],[KPW Provider BBID]]&amp;" CompanyID",$AQ$1)="#N/A N/A","--",_xll.BDP(tbl_coded[[#This Row],[KPW Provider BBID]]&amp;" CompanyID",$AQ$1))))</f>
        <v>#NAME?</v>
      </c>
      <c r="AR133" s="125" t="e">
        <f ca="1">IF(tbl_coded[[#This Row],[ISIN]]="","",tbl_coded[[#This Row],[穆迪KPW评级]]&amp;"/"&amp;tbl_coded[[#This Row],[SPKPW评级]]&amp;"/"&amp;tbl_coded[[#This Row],[FITCHKPW评级]])</f>
        <v>#NAME?</v>
      </c>
      <c r="AS133" s="125" t="e">
        <f ca="1">IF(tbl_coded[[#This Row],[ISIN]]="","",IF(OR(_xll.BDP($B133&amp;" Corp",AS$1)="#N/A N/A"),"--",_xll.BDP($B133&amp;" Corp",AS$1)))</f>
        <v>#NAME?</v>
      </c>
      <c r="AT133" s="125" t="e">
        <f ca="1">IF(tbl_coded[[#This Row],[ISIN]]="","",IF(_xll.BDS($B133&amp;" Corp",AT$1)="#N/A Field Not Applicable","",_xll.BDS($B133&amp;" Corp",AT$1)))</f>
        <v>#NAME?</v>
      </c>
      <c r="AU133" s="125" t="e">
        <f ca="1">IF(tbl_coded[[#This Row],[SBLC Provider BBID]]="","",_xll.BDP(tbl_coded[[#This Row],[SBLC Provider BBID]]&amp;" CompanyID","NAME"))</f>
        <v>#NAME?</v>
      </c>
      <c r="AV133" s="125" t="e">
        <f ca="1">IF(tbl_coded[[#This Row],[ISIN]]="","",IF(OR(_xll.BDP($B133&amp;" Corp",AV$1)="#N/A N/A"),"--",TEXT(_xll.BDP($B133&amp;" Corp",AV$1),"yyyy/mm/dd")))</f>
        <v>#NAME?</v>
      </c>
      <c r="AW133" s="125" t="e">
        <f ca="1">IF(tbl_coded[[#This Row],[ISIN]]="","",IF(OR(_xll.BDP($B133&amp;" Corp",AW$1)="#N/A N/A"),"--",TEXT(_xll.BDP($B133&amp;" Corp",AW$1),"yyyy/mm/dd")))</f>
        <v>#NAME?</v>
      </c>
      <c r="AX133" s="125" t="e">
        <f ca="1">IF(tbl_coded[[#This Row],[ISIN]]="","",IF(OR(_xll.BDP($B133&amp;" Corp",AX$1)="#N/A N/A"),"--",TEXT(_xll.BDP($B133&amp;" Corp",AX$1),"yyyy/mm/dd")))</f>
        <v>#NAME?</v>
      </c>
      <c r="AY133" s="125" t="e">
        <f ca="1">IF(tbl_coded[[#This Row],[ISIN]]="","",IF(OR(_xll.BDP($B133&amp;" Corp",AY$1)="#N/A Field Not Applicable"),"--",TEXT(_xll.BDP($B133&amp;" Corp",AY$1),"yyyy/mm/dd")))</f>
        <v>#NAME?</v>
      </c>
      <c r="AZ133" s="125" t="e">
        <f ca="1">IF(tbl_coded[[#This Row],[ISIN]]="","",IF(OR(_xll.BDP($B133&amp;" Corp",AZ$1)="#N/A N/A"),"--",_xll.BDP($B133&amp;" Corp",AZ$1)))</f>
        <v>#NAME?</v>
      </c>
      <c r="BA133" s="125" t="e">
        <f ca="1">IF(tbl_coded[[#This Row],[ISIN]]="","",IF(OR(_xll.BDP($B133&amp;" Corp",BA$1)="#N/A N/A"),"--",_xll.BDP($B133&amp;" Corp",BA$1)))</f>
        <v>#NAME?</v>
      </c>
      <c r="BB133" s="125" t="e">
        <f ca="1">IF(tbl_coded[[#This Row],[ISIN]]="","",IF(OR(_xll.BDP($B133&amp;" Corp",BB$1)="#N/A N/A"),"--",_xll.BDP($B133&amp;" Corp",BB$1)))</f>
        <v>#NAME?</v>
      </c>
      <c r="BC133" s="125" t="e">
        <f ca="1">IF(tbl_coded[[#This Row],[ISIN]]="","",IF(OR(_xll.BDP($B133&amp;" Corp",BC$1)="#N/A Field Not Applicable"),"--",_xll.BDP($B133&amp;" Corp",BC$1)))</f>
        <v>#NAME?</v>
      </c>
      <c r="BD133" s="125" t="e">
        <f ca="1">IF(tbl_coded[[#This Row],[ISIN]]="","",IF(OR(_xll.BDP($B133&amp;" Corp",BD$1)="#N/A Field Not Applicable"),"--",_xll.BDP($B133&amp;" Corp",BD$1)))</f>
        <v>#NAME?</v>
      </c>
      <c r="BE133" s="125" t="e">
        <f ca="1">IF(tbl_coded[[#This Row],[ISIN]]="","",IF(OR(_xll.BDP($B133&amp;" Corp",BE$1)="#N/A Field Not Applicable"),"--",_xll.BDP($B133&amp;" Corp",BE$1)))</f>
        <v>#NAME?</v>
      </c>
      <c r="BF133" s="125" t="e">
        <f ca="1">IF(tbl_coded[[#This Row],[ISIN]]="","",IF(OR(_xll.BDP($B133&amp;" Corp",BF$1)="#N/A Field Not Applicable"),"--",_xll.BDP($B133&amp;" Corp",BF$1)))</f>
        <v>#NAME?</v>
      </c>
      <c r="BG133" s="125" t="e">
        <f ca="1">IF(tbl_coded[[#This Row],[ISIN]]="","",IF(OR(_xll.BDP($B133&amp;" Corp",BG$1)="#N/A Field Not Applicable"),"--",IF(_xll.BDP($B133&amp;" Corp",BG$1)="#N/A N/A","N",_xll.BDP($B133&amp;" Corp",BG$1))))</f>
        <v>#NAME?</v>
      </c>
      <c r="BH133" s="125" t="e">
        <f ca="1">IF(tbl_coded[[#This Row],[ISIN]]="","",IF(OR(_xll.BDP($B133&amp;" Corp",BH$1)="#N/A N/A"),"",_xll.BDP($B133&amp;" Corp",BH$1)))</f>
        <v>#NAME?</v>
      </c>
      <c r="BI133" s="125" t="e">
        <f ca="1">IF(tbl_coded[[#This Row],[ISIN]]="","",IF(OR(tbl_coded[[#This Row],[Parent company tiker]]=""),"",IF(_xll.BDP(tbl_coded[[#This Row],[Parent company tiker]]&amp;" Equity",BI$1)="#N/A N/A","--",_xll.BDP(tbl_coded[[#This Row],[Parent company tiker]]&amp;" Equity",BI$1))))</f>
        <v>#NAME?</v>
      </c>
      <c r="BJ133" s="125" t="e">
        <f ca="1">IF(tbl_coded[[#This Row],[ISIN]]="","",IF(OR(tbl_coded[[#This Row],[Parent company tiker]]=""),"",IF(_xll.BDP(tbl_coded[[#This Row],[Parent company tiker]]&amp;" Equity",BJ$1)="#N/A N/A","--",_xll.BDP(tbl_coded[[#This Row],[Parent company tiker]]&amp;" Equity",BJ$1))))</f>
        <v>#NAME?</v>
      </c>
      <c r="BK133" s="125" t="e">
        <f ca="1">IF(tbl_coded[[#This Row],[ISIN]]="","",IF(OR(tbl_coded[[#This Row],[Parent company tiker]]=""),"",IF(_xll.BDP(tbl_coded[[#This Row],[Parent company tiker]]&amp;" Equity",BK$1)="#N/A N/A","--",_xll.BDP(tbl_coded[[#This Row],[Parent company tiker]]&amp;" Equity",BK$1))))</f>
        <v>#NAME?</v>
      </c>
      <c r="BL133" s="125" t="e">
        <f ca="1">IF(tbl_coded[[#This Row],[ISIN]]="","",IF(OR(tbl_coded[[#This Row],[Parent company tiker]]=""),"",IF(_xll.BDP(tbl_coded[[#This Row],[Parent company tiker]]&amp;" Equity",BL$1)="#N/A N/A","--",_xll.BDP(tbl_coded[[#This Row],[Parent company tiker]]&amp;" Equity",BL$1))))</f>
        <v>#NAME?</v>
      </c>
      <c r="BM13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3" s="125" t="e">
        <f ca="1">IF(tbl_coded[[#This Row],[Column9]]&lt;&gt;"--",tbl_coded[[#This Row],[G''tor rating]],IF(tbl_coded[[#This Row],[KPW Name]]&lt;&gt;"",tbl_coded[[#This Row],[KPW Rating]],IF(tbl_coded[[#This Row],[Parent company tiker]]&lt;&gt;"",tbl_coded[[#This Row],[parent评级]],tbl_coded[[#This Row],[Issuer rating]])))</f>
        <v>#NAME?</v>
      </c>
      <c r="BO133" s="159" t="str">
        <f ca="1">IFERROR(IF(tbl_coded[[#This Row],[GREEN]]="Y","GREEN",IF(tbl_coded[[#This Row],[SUSTAINABLE]]="Y","SUSTAINABLE",IF(tbl_coded[[#This Row],[SOCIAL]]="Y","SOCIAL",IF(tbl_coded[[#This Row],[Sustainable linked]]="Y","SUSTAINABLE LINKED"," ")))),"")</f>
        <v/>
      </c>
    </row>
    <row r="134" spans="1:67" ht="15" customHeight="1">
      <c r="A134" s="119">
        <v>132</v>
      </c>
      <c r="B134" s="120" t="str">
        <f>IF(美元债一级!$C$4:$C$1048576&lt;&gt;"",美元债一级!C135,"")</f>
        <v>HK0000930070</v>
      </c>
      <c r="C134" s="122" t="e">
        <f ca="1">IF(tbl_coded[[#This Row],[ISIN]]="","",IF(tbl_coded[[#This Row],[Index]]&gt;$A$1,"",IF(_xll.BDP($B134&amp;" Corp",C$1)="#N/A N/A","",_xll.BDP($B134&amp;" Corp",C$1))))</f>
        <v>#NAME?</v>
      </c>
      <c r="D134" s="122" t="e">
        <f ca="1">IF(tbl_coded[[#This Row],[ISIN]]="","",IF(_xll.BDP($B134&amp;" Corp",D$1)="#N/A N/A","",_xll.BDP($B134&amp;" Corp",D$1)))</f>
        <v>#NAME?</v>
      </c>
      <c r="E134" s="122" t="e">
        <f ca="1">IF(tbl_coded[[#This Row],[ISIN]]="","",IF(_xll.BDP($B134&amp;" Corp",E$1)="#N/A N/A","--",_xll.BDP($B134&amp;" Corp",E$1)))</f>
        <v>#NAME?</v>
      </c>
      <c r="F134" s="122" t="e">
        <f ca="1">IF(tbl_coded[[#This Row],[ISIN]]="","",IF(_xll.BDS($B134&amp;" Corp",F$1)="#N/A Field Not Applicable","",_xll.BDS($B134&amp;" Corp",F$1)))</f>
        <v>#NAME?</v>
      </c>
      <c r="G134" s="122" t="e">
        <f ca="1">IF(tbl_coded[[#This Row],[ISIN]]="","",IF(_xll.BDP($F134&amp;" CompanyID",G$1)="#N/A Invalid Security","",_xll.BDP($F134&amp;" CompanyID",G$1)))</f>
        <v>#NAME?</v>
      </c>
      <c r="H134" s="122" t="e">
        <f ca="1">IF(tbl_coded[[#This Row],[ISIN]]="","",IF(_xll.BDP($B134&amp;" Corp",H$1)="#N/A N/A","--",_xll.BDP($B134&amp;" Corp",H$1)))</f>
        <v>#NAME?</v>
      </c>
      <c r="I134" s="122" t="e">
        <f ca="1">IF(tbl_coded[[#This Row],[ISIN]]="","",IF(_xll.BDP($B134&amp;" Corp",I$1)="#N/A N/A","--",_xll.BDP($B134&amp;" Corp",I$1)))</f>
        <v>#NAME?</v>
      </c>
      <c r="J134" s="122" t="e">
        <f ca="1">IF(tbl_coded[[#This Row],[ISIN]]="","",IF(_xll.BDP($B134&amp;" Corp",J$1)="#N/A N/A","--",_xll.BDP($B134&amp;" Corp",J$1)))</f>
        <v>#NAME?</v>
      </c>
      <c r="K134" s="122" t="e">
        <f ca="1">IF(tbl_coded[[#This Row],[ISIN]]="","",IF(_xll.BDP($B134&amp;" Corp",K$1)="#N/A N/A","--",_xll.BDP($B134&amp;" Corp",K$1)))</f>
        <v>#NAME?</v>
      </c>
      <c r="L134" s="122" t="e">
        <f ca="1">IF(tbl_coded[[#This Row],[ISIN]]="","",IF(_xll.BDP($B134&amp;" Corp",L$1)="#N/A N/A","--",_xll.BDP($B134&amp;" Corp",L$1)))</f>
        <v>#NAME?</v>
      </c>
      <c r="M134" s="122" t="e">
        <f ca="1">IF(tbl_coded[[#This Row],[ISIN]]="","",IF(_xll.BDP($B134&amp;" Corp",M$1)="#N/A N/A","--",_xll.BDP($B134&amp;" Corp",M$1)))</f>
        <v>#NAME?</v>
      </c>
      <c r="N134" s="122" t="e">
        <f ca="1">IF(tbl_coded[[#This Row],[ISIN]]="","",IF(_xll.BDP($B134&amp;" Corp",N$1)="#N/A N/A","--",_xll.BDP($B134&amp;" Corp",N$1)))</f>
        <v>#NAME?</v>
      </c>
      <c r="O134" s="122" t="e">
        <f ca="1">IF(tbl_coded[[#This Row],[ISIN]]="","",IF(_xll.BDP($B134&amp;" Corp",O$1)="#N/A N/A","--",_xll.BDP($B134&amp;" Corp",O$1)))</f>
        <v>#NAME?</v>
      </c>
      <c r="P134" s="122" t="e">
        <f ca="1">IF(tbl_coded[[#This Row],[ISIN]]="","",IF(_xll.BDP($B134&amp;" Corp",P$1)="#N/A N/A","--",_xll.BDP($B134&amp;" Corp",P$1)))</f>
        <v>#NAME?</v>
      </c>
      <c r="Q13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4" s="122" t="e">
        <f ca="1">IF(tbl_coded[[#This Row],[ISIN]]="","",IF(OR(_xll.BDP($B134&amp;" Corp",R$1)="#N/A N/A",_xll.BDP($B134&amp;" Corp",R$1)="#N/A Invalid Security",_xll.BDP($B134&amp;" Corp",R$1)="#N/A Field Not Applicable"),"--",_xll.BDP($B134&amp;" Corp",R$1)))</f>
        <v>#NAME?</v>
      </c>
      <c r="S134" s="122" t="e">
        <f ca="1">IF(tbl_coded[[#This Row],[ISIN]]="","",IF(OR(_xll.BDP($R134&amp;" Equity",S$1)="#N/A N/A",_xll.BDP($R134&amp;" Equity",S$1)="#N/A Invalid Security"),"--",_xll.BDP($R134&amp;" Equity",S$1)))</f>
        <v>#NAME?</v>
      </c>
      <c r="T134" s="122" t="e">
        <f ca="1">IF(tbl_coded[[#This Row],[ISIN]]="","",IF(OR(_xll.BDP($R134&amp;" Equity",T$1)="#N/A N/A",_xll.BDP($R134&amp;" Equity",T$1)="#N/A Invalid Security"),"--",_xll.BDP($R134&amp;" Equity",T$1)))</f>
        <v>#NAME?</v>
      </c>
      <c r="U134" s="122" t="e">
        <f ca="1">IF(tbl_coded[[#This Row],[ISIN]]="","",IF(OR(_xll.BDP($R134&amp;" Equity",U$1)="#N/A N/A",_xll.BDP($R134&amp;" Equity",U$1)="#N/A Invalid Security"),"--",_xll.BDP($R134&amp;" Equity",U$1)))</f>
        <v>#NAME?</v>
      </c>
      <c r="V134" s="122" t="e">
        <f ca="1">IF(tbl_coded[[#This Row],[ISIN]]="","",IF(OR(_xll.BDP($R134&amp;" Equity",V$1)="#N/A N/A",_xll.BDP($R134&amp;" Equity",V$1)="#N/A Invalid Security"),"--",_xll.BDP($R134&amp;" Equity",V$1)))</f>
        <v>#NAME?</v>
      </c>
      <c r="W134" s="122" t="e">
        <f ca="1">IF(tbl_coded[[#This Row],[ISIN]]="","",IF(OR(_xll.BDP($R134&amp;" Equity",W$1)="#N/A N/A",_xll.BDP($R134&amp;" Equity",W$1)="#N/A Invalid Security"),"--",_xll.BDP($R134&amp;" Equity",W$1)))</f>
        <v>#NAME?</v>
      </c>
      <c r="X134" s="122" t="e">
        <f ca="1">IF(tbl_coded[[#This Row],[ISIN]]="","",IF(OR(_xll.BDP($R134&amp;" Equity",X$1)="#N/A N/A",_xll.BDP($R134&amp;" Equity",X$1)="#N/A Invalid Security"),"--",_xll.BDP($R134&amp;" Equity",X$1)))</f>
        <v>#NAME?</v>
      </c>
      <c r="Y13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4" s="122" t="str">
        <f ca="1">IF(tbl_coded[[#This Row],[ISIN]]="","",IF(ISNUMBER(_xll.BDP(B134&amp;" Corp",Z$1)),_xll.BDP(B134&amp;" Corp",Z$1),""))</f>
        <v/>
      </c>
      <c r="AA134" s="122" t="str">
        <f ca="1">IF(tbl_coded[[#This Row],[ISIN]]="","",IF(ISNUMBER(_xll.BDP(B134&amp;" Corp",AA$1)),_xll.BDP(B134&amp;" Corp",AA$1),""))</f>
        <v/>
      </c>
      <c r="AB134" s="122" t="str">
        <f ca="1">IF(tbl_coded[[#This Row],[ISIN]]="","",IF(ISNUMBER(_xll.BDP(B134&amp;" Corp",AB$1)),_xll.BDP(B134&amp;" Corp",AB$1),""))</f>
        <v/>
      </c>
      <c r="AC134" s="122" t="str">
        <f ca="1">IF(tbl_coded[[#This Row],[ISIN]]="","",IF(ISNUMBER(_xll.BDP(B134&amp;" Corp",AC$1)),_xll.BDP(B134&amp;" Corp",AC$1),""))</f>
        <v/>
      </c>
      <c r="AD134" s="122" t="e">
        <f ca="1">IF(tbl_coded[[#This Row],[ISIN]]="","",IF((_xll.BDP(B134&amp;" Corp",AD$1))="#N/A Field Not Applicable","",_xll.BDP(B134&amp;" Corp",AD$1)))</f>
        <v>#NAME?</v>
      </c>
      <c r="AE134" s="122" t="e">
        <f ca="1">IF(tbl_coded[[#This Row],[ISIN]]="","",IF((_xll.BDP(B134&amp;" Corp",AE$1))="#N/A N/A","--",_xll.BDP(B134&amp;" Corp",AE$1)))</f>
        <v>#NAME?</v>
      </c>
      <c r="AF134" s="122" t="e">
        <f ca="1">IF(tbl_coded[[#This Row],[ISIN]]="","",IF(IFERROR(MATCH(H134,rtg_num[Moody''s],0)&gt;10,0),"HY",IF(IFERROR(MATCH(I134,rtg_num[S&amp;P],0)&gt;10,0),"HY",IF(IFERROR(MATCH(J134,rtg_num[Fitch],0)&gt;10,0),"HY",IF(H134&amp;I134&amp;J134="------","NR",IF(IFERROR(FIND("#N/A",Coded!H134),0)&amp;IFERROR(FIND("#N/A",Coded!H134),0)&amp;IFERROR(FIND("#N/A",Coded!H134),0)&lt;&gt;"000",IF(INDEX(美元债一级!$O:$O,MATCH(tbl_coded[[#This Row],[ISIN]],美元债一级!$I:$I,0))="--/--/--","NR","IG"),"IG"))))))</f>
        <v>#NAME?</v>
      </c>
      <c r="AG13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4" s="123" t="e">
        <f ca="1">IF(tbl_coded[[#This Row],[ISIN]]="","",IF(_xll.BDP($B134&amp;" Corp",AI$1)="#N/A N/A","--",_xll.BDP($B134&amp;" Corp",AI$1)))</f>
        <v>#NAME?</v>
      </c>
      <c r="AJ134" s="122" t="e">
        <f ca="1">IF(tbl_coded[[#This Row],[ISIN]]="","",IF(OR(_xll.BDP(_xll.BDP(tbl_coded[[#This Row],[ISIN]]&amp;" Corp", "ISSUER_EQUITY_TICKER")&amp;" Equity",AJ$1)="#N/A N/A"),"--",_xll.BDP(_xll.BDP(tbl_coded[[#This Row],[ISIN]]&amp;" Corp", "ISSUER_EQUITY_TICKER")&amp;" Equity",AJ$1)))</f>
        <v>#NAME?</v>
      </c>
      <c r="AK13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25" t="e">
        <f ca="1">IF(tbl_coded[[#This Row],[ISIN]]="","",IF(OR(_xll.BDP(_xll.BDP(tbl_coded[[#This Row],[ISIN]]&amp;" Corp", "ISSUER_EQUITY_TICKER")&amp;" Equity",AL$1)="#N/A N/A"),"--",_xll.BDP(_xll.BDP(tbl_coded[[#This Row],[ISIN]]&amp;" Corp", "ISSUER_EQUITY_TICKER")&amp;" Equity",AL$1)))</f>
        <v>#NAME?</v>
      </c>
      <c r="AM134" s="125" t="e">
        <f ca="1">IF(tbl_coded[[#This Row],[ISIN]]="","",IF(_xll.BDS($B134&amp;" Corp",AM$1)="#N/A Field Not Applicable","",_xll.BDS($B134&amp;" Corp",AM$1)))</f>
        <v>#NAME?</v>
      </c>
      <c r="AN134" s="125" t="e">
        <f ca="1">IF(tbl_coded[[#This Row],[ISIN]]="","",IF(_xll.BDP(tbl_coded[[#This Row],[KPW Provider BBID]]&amp;" CompanyID","NAME")="#N/A Invalid Security","",_xll.BDP(tbl_coded[[#This Row],[KPW Provider BBID]]&amp;" CompanyID","NAME")))</f>
        <v>#NAME?</v>
      </c>
      <c r="AO134" s="125" t="e">
        <f ca="1">IF(tbl_coded[[#This Row],[ISIN]]="","",IF(_xll.BDP(tbl_coded[[#This Row],[KPW Provider BBID]]&amp;" CompanyID",$AO$1)="#N/A Invalid Security","--",IF(_xll.BDP(tbl_coded[[#This Row],[KPW Provider BBID]]&amp;" CompanyID",$AO$1)="#N/A N/A","--",_xll.BDP(tbl_coded[[#This Row],[KPW Provider BBID]]&amp;" CompanyID",$AO$1))))</f>
        <v>#NAME?</v>
      </c>
      <c r="AP134" s="125" t="e">
        <f ca="1">IF(tbl_coded[[#This Row],[ISIN]]="","",IF(_xll.BDP(tbl_coded[[#This Row],[KPW Provider BBID]]&amp;" CompanyID",$AP$1)="#N/A Invalid Security","--",IF(_xll.BDP(tbl_coded[[#This Row],[KPW Provider BBID]]&amp;" CompanyID",$AP$1)="#N/A N/A","--",_xll.BDP(tbl_coded[[#This Row],[KPW Provider BBID]]&amp;" CompanyID",$AP$1))))</f>
        <v>#NAME?</v>
      </c>
      <c r="AQ134" s="125" t="e">
        <f ca="1">IF(tbl_coded[[#This Row],[ISIN]]="","",IF(_xll.BDP(tbl_coded[[#This Row],[KPW Provider BBID]]&amp;" CompanyID",$AQ$1)="#N/A Invalid Security","--",IF(_xll.BDP(tbl_coded[[#This Row],[KPW Provider BBID]]&amp;" CompanyID",$AQ$1)="#N/A N/A","--",_xll.BDP(tbl_coded[[#This Row],[KPW Provider BBID]]&amp;" CompanyID",$AQ$1))))</f>
        <v>#NAME?</v>
      </c>
      <c r="AR134" s="125" t="e">
        <f ca="1">IF(tbl_coded[[#This Row],[ISIN]]="","",tbl_coded[[#This Row],[穆迪KPW评级]]&amp;"/"&amp;tbl_coded[[#This Row],[SPKPW评级]]&amp;"/"&amp;tbl_coded[[#This Row],[FITCHKPW评级]])</f>
        <v>#NAME?</v>
      </c>
      <c r="AS134" s="125" t="e">
        <f ca="1">IF(tbl_coded[[#This Row],[ISIN]]="","",IF(OR(_xll.BDP($B134&amp;" Corp",AS$1)="#N/A N/A"),"--",_xll.BDP($B134&amp;" Corp",AS$1)))</f>
        <v>#NAME?</v>
      </c>
      <c r="AT134" s="125" t="e">
        <f ca="1">IF(tbl_coded[[#This Row],[ISIN]]="","",IF(_xll.BDS($B134&amp;" Corp",AT$1)="#N/A Field Not Applicable","",_xll.BDS($B134&amp;" Corp",AT$1)))</f>
        <v>#NAME?</v>
      </c>
      <c r="AU134" s="125" t="e">
        <f ca="1">IF(tbl_coded[[#This Row],[SBLC Provider BBID]]="","",_xll.BDP(tbl_coded[[#This Row],[SBLC Provider BBID]]&amp;" CompanyID","NAME"))</f>
        <v>#NAME?</v>
      </c>
      <c r="AV134" s="125" t="e">
        <f ca="1">IF(tbl_coded[[#This Row],[ISIN]]="","",IF(OR(_xll.BDP($B134&amp;" Corp",AV$1)="#N/A N/A"),"--",TEXT(_xll.BDP($B134&amp;" Corp",AV$1),"yyyy/mm/dd")))</f>
        <v>#NAME?</v>
      </c>
      <c r="AW134" s="125" t="e">
        <f ca="1">IF(tbl_coded[[#This Row],[ISIN]]="","",IF(OR(_xll.BDP($B134&amp;" Corp",AW$1)="#N/A N/A"),"--",TEXT(_xll.BDP($B134&amp;" Corp",AW$1),"yyyy/mm/dd")))</f>
        <v>#NAME?</v>
      </c>
      <c r="AX134" s="125" t="e">
        <f ca="1">IF(tbl_coded[[#This Row],[ISIN]]="","",IF(OR(_xll.BDP($B134&amp;" Corp",AX$1)="#N/A N/A"),"--",TEXT(_xll.BDP($B134&amp;" Corp",AX$1),"yyyy/mm/dd")))</f>
        <v>#NAME?</v>
      </c>
      <c r="AY134" s="125" t="e">
        <f ca="1">IF(tbl_coded[[#This Row],[ISIN]]="","",IF(OR(_xll.BDP($B134&amp;" Corp",AY$1)="#N/A Field Not Applicable"),"--",TEXT(_xll.BDP($B134&amp;" Corp",AY$1),"yyyy/mm/dd")))</f>
        <v>#NAME?</v>
      </c>
      <c r="AZ134" s="125" t="e">
        <f ca="1">IF(tbl_coded[[#This Row],[ISIN]]="","",IF(OR(_xll.BDP($B134&amp;" Corp",AZ$1)="#N/A N/A"),"--",_xll.BDP($B134&amp;" Corp",AZ$1)))</f>
        <v>#NAME?</v>
      </c>
      <c r="BA134" s="125" t="e">
        <f ca="1">IF(tbl_coded[[#This Row],[ISIN]]="","",IF(OR(_xll.BDP($B134&amp;" Corp",BA$1)="#N/A N/A"),"--",_xll.BDP($B134&amp;" Corp",BA$1)))</f>
        <v>#NAME?</v>
      </c>
      <c r="BB134" s="125" t="e">
        <f ca="1">IF(tbl_coded[[#This Row],[ISIN]]="","",IF(OR(_xll.BDP($B134&amp;" Corp",BB$1)="#N/A N/A"),"--",_xll.BDP($B134&amp;" Corp",BB$1)))</f>
        <v>#NAME?</v>
      </c>
      <c r="BC134" s="125" t="e">
        <f ca="1">IF(tbl_coded[[#This Row],[ISIN]]="","",IF(OR(_xll.BDP($B134&amp;" Corp",BC$1)="#N/A Field Not Applicable"),"--",_xll.BDP($B134&amp;" Corp",BC$1)))</f>
        <v>#NAME?</v>
      </c>
      <c r="BD134" s="125" t="e">
        <f ca="1">IF(tbl_coded[[#This Row],[ISIN]]="","",IF(OR(_xll.BDP($B134&amp;" Corp",BD$1)="#N/A Field Not Applicable"),"--",_xll.BDP($B134&amp;" Corp",BD$1)))</f>
        <v>#NAME?</v>
      </c>
      <c r="BE134" s="125" t="e">
        <f ca="1">IF(tbl_coded[[#This Row],[ISIN]]="","",IF(OR(_xll.BDP($B134&amp;" Corp",BE$1)="#N/A Field Not Applicable"),"--",_xll.BDP($B134&amp;" Corp",BE$1)))</f>
        <v>#NAME?</v>
      </c>
      <c r="BF134" s="125" t="e">
        <f ca="1">IF(tbl_coded[[#This Row],[ISIN]]="","",IF(OR(_xll.BDP($B134&amp;" Corp",BF$1)="#N/A Field Not Applicable"),"--",_xll.BDP($B134&amp;" Corp",BF$1)))</f>
        <v>#NAME?</v>
      </c>
      <c r="BG134" s="125" t="e">
        <f ca="1">IF(tbl_coded[[#This Row],[ISIN]]="","",IF(OR(_xll.BDP($B134&amp;" Corp",BG$1)="#N/A Field Not Applicable"),"--",IF(_xll.BDP($B134&amp;" Corp",BG$1)="#N/A N/A","N",_xll.BDP($B134&amp;" Corp",BG$1))))</f>
        <v>#NAME?</v>
      </c>
      <c r="BH134" s="125" t="e">
        <f ca="1">IF(tbl_coded[[#This Row],[ISIN]]="","",IF(OR(_xll.BDP($B134&amp;" Corp",BH$1)="#N/A N/A"),"",_xll.BDP($B134&amp;" Corp",BH$1)))</f>
        <v>#NAME?</v>
      </c>
      <c r="BI134" s="125" t="e">
        <f ca="1">IF(tbl_coded[[#This Row],[ISIN]]="","",IF(OR(tbl_coded[[#This Row],[Parent company tiker]]=""),"",IF(_xll.BDP(tbl_coded[[#This Row],[Parent company tiker]]&amp;" Equity",BI$1)="#N/A N/A","--",_xll.BDP(tbl_coded[[#This Row],[Parent company tiker]]&amp;" Equity",BI$1))))</f>
        <v>#NAME?</v>
      </c>
      <c r="BJ134" s="125" t="e">
        <f ca="1">IF(tbl_coded[[#This Row],[ISIN]]="","",IF(OR(tbl_coded[[#This Row],[Parent company tiker]]=""),"",IF(_xll.BDP(tbl_coded[[#This Row],[Parent company tiker]]&amp;" Equity",BJ$1)="#N/A N/A","--",_xll.BDP(tbl_coded[[#This Row],[Parent company tiker]]&amp;" Equity",BJ$1))))</f>
        <v>#NAME?</v>
      </c>
      <c r="BK134" s="125" t="e">
        <f ca="1">IF(tbl_coded[[#This Row],[ISIN]]="","",IF(OR(tbl_coded[[#This Row],[Parent company tiker]]=""),"",IF(_xll.BDP(tbl_coded[[#This Row],[Parent company tiker]]&amp;" Equity",BK$1)="#N/A N/A","--",_xll.BDP(tbl_coded[[#This Row],[Parent company tiker]]&amp;" Equity",BK$1))))</f>
        <v>#NAME?</v>
      </c>
      <c r="BL134" s="125" t="e">
        <f ca="1">IF(tbl_coded[[#This Row],[ISIN]]="","",IF(OR(tbl_coded[[#This Row],[Parent company tiker]]=""),"",IF(_xll.BDP(tbl_coded[[#This Row],[Parent company tiker]]&amp;" Equity",BL$1)="#N/A N/A","--",_xll.BDP(tbl_coded[[#This Row],[Parent company tiker]]&amp;" Equity",BL$1))))</f>
        <v>#NAME?</v>
      </c>
      <c r="BM13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4" s="125" t="e">
        <f ca="1">IF(tbl_coded[[#This Row],[Column9]]&lt;&gt;"--",tbl_coded[[#This Row],[G''tor rating]],IF(tbl_coded[[#This Row],[KPW Name]]&lt;&gt;"",tbl_coded[[#This Row],[KPW Rating]],IF(tbl_coded[[#This Row],[Parent company tiker]]&lt;&gt;"",tbl_coded[[#This Row],[parent评级]],tbl_coded[[#This Row],[Issuer rating]])))</f>
        <v>#NAME?</v>
      </c>
      <c r="BO134" s="159" t="str">
        <f ca="1">IFERROR(IF(tbl_coded[[#This Row],[GREEN]]="Y","GREEN",IF(tbl_coded[[#This Row],[SUSTAINABLE]]="Y","SUSTAINABLE",IF(tbl_coded[[#This Row],[SOCIAL]]="Y","SOCIAL",IF(tbl_coded[[#This Row],[Sustainable linked]]="Y","SUSTAINABLE LINKED"," ")))),"")</f>
        <v/>
      </c>
    </row>
    <row r="135" spans="1:67" ht="15" customHeight="1">
      <c r="A135" s="119">
        <v>133</v>
      </c>
      <c r="B135" s="120" t="str">
        <f>IF(美元债一级!$C$4:$C$1048576&lt;&gt;"",美元债一级!C136,"")</f>
        <v>HK0000929940</v>
      </c>
      <c r="C135" s="122" t="e">
        <f ca="1">IF(tbl_coded[[#This Row],[ISIN]]="","",IF(tbl_coded[[#This Row],[Index]]&gt;$A$1,"",IF(_xll.BDP($B135&amp;" Corp",C$1)="#N/A N/A","",_xll.BDP($B135&amp;" Corp",C$1))))</f>
        <v>#NAME?</v>
      </c>
      <c r="D135" s="122" t="e">
        <f ca="1">IF(tbl_coded[[#This Row],[ISIN]]="","",IF(_xll.BDP($B135&amp;" Corp",D$1)="#N/A N/A","",_xll.BDP($B135&amp;" Corp",D$1)))</f>
        <v>#NAME?</v>
      </c>
      <c r="E135" s="122" t="e">
        <f ca="1">IF(tbl_coded[[#This Row],[ISIN]]="","",IF(_xll.BDP($B135&amp;" Corp",E$1)="#N/A N/A","--",_xll.BDP($B135&amp;" Corp",E$1)))</f>
        <v>#NAME?</v>
      </c>
      <c r="F135" s="122" t="e">
        <f ca="1">IF(tbl_coded[[#This Row],[ISIN]]="","",IF(_xll.BDS($B135&amp;" Corp",F$1)="#N/A Field Not Applicable","",_xll.BDS($B135&amp;" Corp",F$1)))</f>
        <v>#NAME?</v>
      </c>
      <c r="G135" s="122" t="e">
        <f ca="1">IF(tbl_coded[[#This Row],[ISIN]]="","",IF(_xll.BDP($F135&amp;" CompanyID",G$1)="#N/A Invalid Security","",_xll.BDP($F135&amp;" CompanyID",G$1)))</f>
        <v>#NAME?</v>
      </c>
      <c r="H135" s="122" t="e">
        <f ca="1">IF(tbl_coded[[#This Row],[ISIN]]="","",IF(_xll.BDP($B135&amp;" Corp",H$1)="#N/A N/A","--",_xll.BDP($B135&amp;" Corp",H$1)))</f>
        <v>#NAME?</v>
      </c>
      <c r="I135" s="122" t="e">
        <f ca="1">IF(tbl_coded[[#This Row],[ISIN]]="","",IF(_xll.BDP($B135&amp;" Corp",I$1)="#N/A N/A","--",_xll.BDP($B135&amp;" Corp",I$1)))</f>
        <v>#NAME?</v>
      </c>
      <c r="J135" s="122" t="e">
        <f ca="1">IF(tbl_coded[[#This Row],[ISIN]]="","",IF(_xll.BDP($B135&amp;" Corp",J$1)="#N/A N/A","--",_xll.BDP($B135&amp;" Corp",J$1)))</f>
        <v>#NAME?</v>
      </c>
      <c r="K135" s="122" t="e">
        <f ca="1">IF(tbl_coded[[#This Row],[ISIN]]="","",IF(_xll.BDP($B135&amp;" Corp",K$1)="#N/A N/A","--",_xll.BDP($B135&amp;" Corp",K$1)))</f>
        <v>#NAME?</v>
      </c>
      <c r="L135" s="122" t="e">
        <f ca="1">IF(tbl_coded[[#This Row],[ISIN]]="","",IF(_xll.BDP($B135&amp;" Corp",L$1)="#N/A N/A","--",_xll.BDP($B135&amp;" Corp",L$1)))</f>
        <v>#NAME?</v>
      </c>
      <c r="M135" s="122" t="e">
        <f ca="1">IF(tbl_coded[[#This Row],[ISIN]]="","",IF(_xll.BDP($B135&amp;" Corp",M$1)="#N/A N/A","--",_xll.BDP($B135&amp;" Corp",M$1)))</f>
        <v>#NAME?</v>
      </c>
      <c r="N135" s="122" t="e">
        <f ca="1">IF(tbl_coded[[#This Row],[ISIN]]="","",IF(_xll.BDP($B135&amp;" Corp",N$1)="#N/A N/A","--",_xll.BDP($B135&amp;" Corp",N$1)))</f>
        <v>#NAME?</v>
      </c>
      <c r="O135" s="122" t="e">
        <f ca="1">IF(tbl_coded[[#This Row],[ISIN]]="","",IF(_xll.BDP($B135&amp;" Corp",O$1)="#N/A N/A","--",_xll.BDP($B135&amp;" Corp",O$1)))</f>
        <v>#NAME?</v>
      </c>
      <c r="P135" s="122" t="e">
        <f ca="1">IF(tbl_coded[[#This Row],[ISIN]]="","",IF(_xll.BDP($B135&amp;" Corp",P$1)="#N/A N/A","--",_xll.BDP($B135&amp;" Corp",P$1)))</f>
        <v>#NAME?</v>
      </c>
      <c r="Q13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5" s="122" t="e">
        <f ca="1">IF(tbl_coded[[#This Row],[ISIN]]="","",IF(OR(_xll.BDP($B135&amp;" Corp",R$1)="#N/A N/A",_xll.BDP($B135&amp;" Corp",R$1)="#N/A Invalid Security",_xll.BDP($B135&amp;" Corp",R$1)="#N/A Field Not Applicable"),"--",_xll.BDP($B135&amp;" Corp",R$1)))</f>
        <v>#NAME?</v>
      </c>
      <c r="S135" s="122" t="e">
        <f ca="1">IF(tbl_coded[[#This Row],[ISIN]]="","",IF(OR(_xll.BDP($R135&amp;" Equity",S$1)="#N/A N/A",_xll.BDP($R135&amp;" Equity",S$1)="#N/A Invalid Security"),"--",_xll.BDP($R135&amp;" Equity",S$1)))</f>
        <v>#NAME?</v>
      </c>
      <c r="T135" s="122" t="e">
        <f ca="1">IF(tbl_coded[[#This Row],[ISIN]]="","",IF(OR(_xll.BDP($R135&amp;" Equity",T$1)="#N/A N/A",_xll.BDP($R135&amp;" Equity",T$1)="#N/A Invalid Security"),"--",_xll.BDP($R135&amp;" Equity",T$1)))</f>
        <v>#NAME?</v>
      </c>
      <c r="U135" s="122" t="e">
        <f ca="1">IF(tbl_coded[[#This Row],[ISIN]]="","",IF(OR(_xll.BDP($R135&amp;" Equity",U$1)="#N/A N/A",_xll.BDP($R135&amp;" Equity",U$1)="#N/A Invalid Security"),"--",_xll.BDP($R135&amp;" Equity",U$1)))</f>
        <v>#NAME?</v>
      </c>
      <c r="V135" s="122" t="e">
        <f ca="1">IF(tbl_coded[[#This Row],[ISIN]]="","",IF(OR(_xll.BDP($R135&amp;" Equity",V$1)="#N/A N/A",_xll.BDP($R135&amp;" Equity",V$1)="#N/A Invalid Security"),"--",_xll.BDP($R135&amp;" Equity",V$1)))</f>
        <v>#NAME?</v>
      </c>
      <c r="W135" s="122" t="e">
        <f ca="1">IF(tbl_coded[[#This Row],[ISIN]]="","",IF(OR(_xll.BDP($R135&amp;" Equity",W$1)="#N/A N/A",_xll.BDP($R135&amp;" Equity",W$1)="#N/A Invalid Security"),"--",_xll.BDP($R135&amp;" Equity",W$1)))</f>
        <v>#NAME?</v>
      </c>
      <c r="X135" s="122" t="e">
        <f ca="1">IF(tbl_coded[[#This Row],[ISIN]]="","",IF(OR(_xll.BDP($R135&amp;" Equity",X$1)="#N/A N/A",_xll.BDP($R135&amp;" Equity",X$1)="#N/A Invalid Security"),"--",_xll.BDP($R135&amp;" Equity",X$1)))</f>
        <v>#NAME?</v>
      </c>
      <c r="Y13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5" s="122" t="str">
        <f ca="1">IF(tbl_coded[[#This Row],[ISIN]]="","",IF(ISNUMBER(_xll.BDP(B135&amp;" Corp",Z$1)),_xll.BDP(B135&amp;" Corp",Z$1),""))</f>
        <v/>
      </c>
      <c r="AA135" s="122" t="str">
        <f ca="1">IF(tbl_coded[[#This Row],[ISIN]]="","",IF(ISNUMBER(_xll.BDP(B135&amp;" Corp",AA$1)),_xll.BDP(B135&amp;" Corp",AA$1),""))</f>
        <v/>
      </c>
      <c r="AB135" s="122" t="str">
        <f ca="1">IF(tbl_coded[[#This Row],[ISIN]]="","",IF(ISNUMBER(_xll.BDP(B135&amp;" Corp",AB$1)),_xll.BDP(B135&amp;" Corp",AB$1),""))</f>
        <v/>
      </c>
      <c r="AC135" s="122" t="str">
        <f ca="1">IF(tbl_coded[[#This Row],[ISIN]]="","",IF(ISNUMBER(_xll.BDP(B135&amp;" Corp",AC$1)),_xll.BDP(B135&amp;" Corp",AC$1),""))</f>
        <v/>
      </c>
      <c r="AD135" s="122" t="e">
        <f ca="1">IF(tbl_coded[[#This Row],[ISIN]]="","",IF((_xll.BDP(B135&amp;" Corp",AD$1))="#N/A Field Not Applicable","",_xll.BDP(B135&amp;" Corp",AD$1)))</f>
        <v>#NAME?</v>
      </c>
      <c r="AE135" s="122" t="e">
        <f ca="1">IF(tbl_coded[[#This Row],[ISIN]]="","",IF((_xll.BDP(B135&amp;" Corp",AE$1))="#N/A N/A","--",_xll.BDP(B135&amp;" Corp",AE$1)))</f>
        <v>#NAME?</v>
      </c>
      <c r="AF135" s="122" t="e">
        <f ca="1">IF(tbl_coded[[#This Row],[ISIN]]="","",IF(IFERROR(MATCH(H135,rtg_num[Moody''s],0)&gt;10,0),"HY",IF(IFERROR(MATCH(I135,rtg_num[S&amp;P],0)&gt;10,0),"HY",IF(IFERROR(MATCH(J135,rtg_num[Fitch],0)&gt;10,0),"HY",IF(H135&amp;I135&amp;J135="------","NR",IF(IFERROR(FIND("#N/A",Coded!H135),0)&amp;IFERROR(FIND("#N/A",Coded!H135),0)&amp;IFERROR(FIND("#N/A",Coded!H135),0)&lt;&gt;"000",IF(INDEX(美元债一级!$O:$O,MATCH(tbl_coded[[#This Row],[ISIN]],美元债一级!$I:$I,0))="--/--/--","NR","IG"),"IG"))))))</f>
        <v>#NAME?</v>
      </c>
      <c r="AG13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5" s="123" t="e">
        <f ca="1">IF(tbl_coded[[#This Row],[ISIN]]="","",IF(_xll.BDP($B135&amp;" Corp",AI$1)="#N/A N/A","--",_xll.BDP($B135&amp;" Corp",AI$1)))</f>
        <v>#NAME?</v>
      </c>
      <c r="AJ135" s="122" t="e">
        <f ca="1">IF(tbl_coded[[#This Row],[ISIN]]="","",IF(OR(_xll.BDP(_xll.BDP(tbl_coded[[#This Row],[ISIN]]&amp;" Corp", "ISSUER_EQUITY_TICKER")&amp;" Equity",AJ$1)="#N/A N/A"),"--",_xll.BDP(_xll.BDP(tbl_coded[[#This Row],[ISIN]]&amp;" Corp", "ISSUER_EQUITY_TICKER")&amp;" Equity",AJ$1)))</f>
        <v>#NAME?</v>
      </c>
      <c r="AK13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25" t="e">
        <f ca="1">IF(tbl_coded[[#This Row],[ISIN]]="","",IF(OR(_xll.BDP(_xll.BDP(tbl_coded[[#This Row],[ISIN]]&amp;" Corp", "ISSUER_EQUITY_TICKER")&amp;" Equity",AL$1)="#N/A N/A"),"--",_xll.BDP(_xll.BDP(tbl_coded[[#This Row],[ISIN]]&amp;" Corp", "ISSUER_EQUITY_TICKER")&amp;" Equity",AL$1)))</f>
        <v>#NAME?</v>
      </c>
      <c r="AM135" s="125" t="e">
        <f ca="1">IF(tbl_coded[[#This Row],[ISIN]]="","",IF(_xll.BDS($B135&amp;" Corp",AM$1)="#N/A Field Not Applicable","",_xll.BDS($B135&amp;" Corp",AM$1)))</f>
        <v>#NAME?</v>
      </c>
      <c r="AN135" s="125" t="e">
        <f ca="1">IF(tbl_coded[[#This Row],[ISIN]]="","",IF(_xll.BDP(tbl_coded[[#This Row],[KPW Provider BBID]]&amp;" CompanyID","NAME")="#N/A Invalid Security","",_xll.BDP(tbl_coded[[#This Row],[KPW Provider BBID]]&amp;" CompanyID","NAME")))</f>
        <v>#NAME?</v>
      </c>
      <c r="AO135" s="125" t="e">
        <f ca="1">IF(tbl_coded[[#This Row],[ISIN]]="","",IF(_xll.BDP(tbl_coded[[#This Row],[KPW Provider BBID]]&amp;" CompanyID",$AO$1)="#N/A Invalid Security","--",IF(_xll.BDP(tbl_coded[[#This Row],[KPW Provider BBID]]&amp;" CompanyID",$AO$1)="#N/A N/A","--",_xll.BDP(tbl_coded[[#This Row],[KPW Provider BBID]]&amp;" CompanyID",$AO$1))))</f>
        <v>#NAME?</v>
      </c>
      <c r="AP135" s="125" t="e">
        <f ca="1">IF(tbl_coded[[#This Row],[ISIN]]="","",IF(_xll.BDP(tbl_coded[[#This Row],[KPW Provider BBID]]&amp;" CompanyID",$AP$1)="#N/A Invalid Security","--",IF(_xll.BDP(tbl_coded[[#This Row],[KPW Provider BBID]]&amp;" CompanyID",$AP$1)="#N/A N/A","--",_xll.BDP(tbl_coded[[#This Row],[KPW Provider BBID]]&amp;" CompanyID",$AP$1))))</f>
        <v>#NAME?</v>
      </c>
      <c r="AQ135" s="125" t="e">
        <f ca="1">IF(tbl_coded[[#This Row],[ISIN]]="","",IF(_xll.BDP(tbl_coded[[#This Row],[KPW Provider BBID]]&amp;" CompanyID",$AQ$1)="#N/A Invalid Security","--",IF(_xll.BDP(tbl_coded[[#This Row],[KPW Provider BBID]]&amp;" CompanyID",$AQ$1)="#N/A N/A","--",_xll.BDP(tbl_coded[[#This Row],[KPW Provider BBID]]&amp;" CompanyID",$AQ$1))))</f>
        <v>#NAME?</v>
      </c>
      <c r="AR135" s="125" t="e">
        <f ca="1">IF(tbl_coded[[#This Row],[ISIN]]="","",tbl_coded[[#This Row],[穆迪KPW评级]]&amp;"/"&amp;tbl_coded[[#This Row],[SPKPW评级]]&amp;"/"&amp;tbl_coded[[#This Row],[FITCHKPW评级]])</f>
        <v>#NAME?</v>
      </c>
      <c r="AS135" s="125" t="e">
        <f ca="1">IF(tbl_coded[[#This Row],[ISIN]]="","",IF(OR(_xll.BDP($B135&amp;" Corp",AS$1)="#N/A N/A"),"--",_xll.BDP($B135&amp;" Corp",AS$1)))</f>
        <v>#NAME?</v>
      </c>
      <c r="AT135" s="125" t="e">
        <f ca="1">IF(tbl_coded[[#This Row],[ISIN]]="","",IF(_xll.BDS($B135&amp;" Corp",AT$1)="#N/A Field Not Applicable","",_xll.BDS($B135&amp;" Corp",AT$1)))</f>
        <v>#NAME?</v>
      </c>
      <c r="AU135" s="125" t="e">
        <f ca="1">IF(tbl_coded[[#This Row],[SBLC Provider BBID]]="","",_xll.BDP(tbl_coded[[#This Row],[SBLC Provider BBID]]&amp;" CompanyID","NAME"))</f>
        <v>#NAME?</v>
      </c>
      <c r="AV135" s="125" t="e">
        <f ca="1">IF(tbl_coded[[#This Row],[ISIN]]="","",IF(OR(_xll.BDP($B135&amp;" Corp",AV$1)="#N/A N/A"),"--",TEXT(_xll.BDP($B135&amp;" Corp",AV$1),"yyyy/mm/dd")))</f>
        <v>#NAME?</v>
      </c>
      <c r="AW135" s="125" t="e">
        <f ca="1">IF(tbl_coded[[#This Row],[ISIN]]="","",IF(OR(_xll.BDP($B135&amp;" Corp",AW$1)="#N/A N/A"),"--",TEXT(_xll.BDP($B135&amp;" Corp",AW$1),"yyyy/mm/dd")))</f>
        <v>#NAME?</v>
      </c>
      <c r="AX135" s="125" t="e">
        <f ca="1">IF(tbl_coded[[#This Row],[ISIN]]="","",IF(OR(_xll.BDP($B135&amp;" Corp",AX$1)="#N/A N/A"),"--",TEXT(_xll.BDP($B135&amp;" Corp",AX$1),"yyyy/mm/dd")))</f>
        <v>#NAME?</v>
      </c>
      <c r="AY135" s="125" t="e">
        <f ca="1">IF(tbl_coded[[#This Row],[ISIN]]="","",IF(OR(_xll.BDP($B135&amp;" Corp",AY$1)="#N/A Field Not Applicable"),"--",TEXT(_xll.BDP($B135&amp;" Corp",AY$1),"yyyy/mm/dd")))</f>
        <v>#NAME?</v>
      </c>
      <c r="AZ135" s="125" t="e">
        <f ca="1">IF(tbl_coded[[#This Row],[ISIN]]="","",IF(OR(_xll.BDP($B135&amp;" Corp",AZ$1)="#N/A N/A"),"--",_xll.BDP($B135&amp;" Corp",AZ$1)))</f>
        <v>#NAME?</v>
      </c>
      <c r="BA135" s="125" t="e">
        <f ca="1">IF(tbl_coded[[#This Row],[ISIN]]="","",IF(OR(_xll.BDP($B135&amp;" Corp",BA$1)="#N/A N/A"),"--",_xll.BDP($B135&amp;" Corp",BA$1)))</f>
        <v>#NAME?</v>
      </c>
      <c r="BB135" s="125" t="e">
        <f ca="1">IF(tbl_coded[[#This Row],[ISIN]]="","",IF(OR(_xll.BDP($B135&amp;" Corp",BB$1)="#N/A N/A"),"--",_xll.BDP($B135&amp;" Corp",BB$1)))</f>
        <v>#NAME?</v>
      </c>
      <c r="BC135" s="125" t="e">
        <f ca="1">IF(tbl_coded[[#This Row],[ISIN]]="","",IF(OR(_xll.BDP($B135&amp;" Corp",BC$1)="#N/A Field Not Applicable"),"--",_xll.BDP($B135&amp;" Corp",BC$1)))</f>
        <v>#NAME?</v>
      </c>
      <c r="BD135" s="125" t="e">
        <f ca="1">IF(tbl_coded[[#This Row],[ISIN]]="","",IF(OR(_xll.BDP($B135&amp;" Corp",BD$1)="#N/A Field Not Applicable"),"--",_xll.BDP($B135&amp;" Corp",BD$1)))</f>
        <v>#NAME?</v>
      </c>
      <c r="BE135" s="125" t="e">
        <f ca="1">IF(tbl_coded[[#This Row],[ISIN]]="","",IF(OR(_xll.BDP($B135&amp;" Corp",BE$1)="#N/A Field Not Applicable"),"--",_xll.BDP($B135&amp;" Corp",BE$1)))</f>
        <v>#NAME?</v>
      </c>
      <c r="BF135" s="125" t="e">
        <f ca="1">IF(tbl_coded[[#This Row],[ISIN]]="","",IF(OR(_xll.BDP($B135&amp;" Corp",BF$1)="#N/A Field Not Applicable"),"--",_xll.BDP($B135&amp;" Corp",BF$1)))</f>
        <v>#NAME?</v>
      </c>
      <c r="BG135" s="125" t="e">
        <f ca="1">IF(tbl_coded[[#This Row],[ISIN]]="","",IF(OR(_xll.BDP($B135&amp;" Corp",BG$1)="#N/A Field Not Applicable"),"--",IF(_xll.BDP($B135&amp;" Corp",BG$1)="#N/A N/A","N",_xll.BDP($B135&amp;" Corp",BG$1))))</f>
        <v>#NAME?</v>
      </c>
      <c r="BH135" s="125" t="e">
        <f ca="1">IF(tbl_coded[[#This Row],[ISIN]]="","",IF(OR(_xll.BDP($B135&amp;" Corp",BH$1)="#N/A N/A"),"",_xll.BDP($B135&amp;" Corp",BH$1)))</f>
        <v>#NAME?</v>
      </c>
      <c r="BI135" s="125" t="e">
        <f ca="1">IF(tbl_coded[[#This Row],[ISIN]]="","",IF(OR(tbl_coded[[#This Row],[Parent company tiker]]=""),"",IF(_xll.BDP(tbl_coded[[#This Row],[Parent company tiker]]&amp;" Equity",BI$1)="#N/A N/A","--",_xll.BDP(tbl_coded[[#This Row],[Parent company tiker]]&amp;" Equity",BI$1))))</f>
        <v>#NAME?</v>
      </c>
      <c r="BJ135" s="125" t="e">
        <f ca="1">IF(tbl_coded[[#This Row],[ISIN]]="","",IF(OR(tbl_coded[[#This Row],[Parent company tiker]]=""),"",IF(_xll.BDP(tbl_coded[[#This Row],[Parent company tiker]]&amp;" Equity",BJ$1)="#N/A N/A","--",_xll.BDP(tbl_coded[[#This Row],[Parent company tiker]]&amp;" Equity",BJ$1))))</f>
        <v>#NAME?</v>
      </c>
      <c r="BK135" s="125" t="e">
        <f ca="1">IF(tbl_coded[[#This Row],[ISIN]]="","",IF(OR(tbl_coded[[#This Row],[Parent company tiker]]=""),"",IF(_xll.BDP(tbl_coded[[#This Row],[Parent company tiker]]&amp;" Equity",BK$1)="#N/A N/A","--",_xll.BDP(tbl_coded[[#This Row],[Parent company tiker]]&amp;" Equity",BK$1))))</f>
        <v>#NAME?</v>
      </c>
      <c r="BL135" s="125" t="e">
        <f ca="1">IF(tbl_coded[[#This Row],[ISIN]]="","",IF(OR(tbl_coded[[#This Row],[Parent company tiker]]=""),"",IF(_xll.BDP(tbl_coded[[#This Row],[Parent company tiker]]&amp;" Equity",BL$1)="#N/A N/A","--",_xll.BDP(tbl_coded[[#This Row],[Parent company tiker]]&amp;" Equity",BL$1))))</f>
        <v>#NAME?</v>
      </c>
      <c r="BM13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5" s="125" t="e">
        <f ca="1">IF(tbl_coded[[#This Row],[Column9]]&lt;&gt;"--",tbl_coded[[#This Row],[G''tor rating]],IF(tbl_coded[[#This Row],[KPW Name]]&lt;&gt;"",tbl_coded[[#This Row],[KPW Rating]],IF(tbl_coded[[#This Row],[Parent company tiker]]&lt;&gt;"",tbl_coded[[#This Row],[parent评级]],tbl_coded[[#This Row],[Issuer rating]])))</f>
        <v>#NAME?</v>
      </c>
      <c r="BO135" s="159" t="str">
        <f ca="1">IFERROR(IF(tbl_coded[[#This Row],[GREEN]]="Y","GREEN",IF(tbl_coded[[#This Row],[SUSTAINABLE]]="Y","SUSTAINABLE",IF(tbl_coded[[#This Row],[SOCIAL]]="Y","SOCIAL",IF(tbl_coded[[#This Row],[Sustainable linked]]="Y","SUSTAINABLE LINKED"," ")))),"")</f>
        <v/>
      </c>
    </row>
    <row r="136" spans="1:67" ht="15" customHeight="1">
      <c r="A136" s="119">
        <v>134</v>
      </c>
      <c r="B136" s="120" t="str">
        <f>IF(美元债一级!$C$4:$C$1048576&lt;&gt;"",美元债一级!C137,"")</f>
        <v>HK0000929916</v>
      </c>
      <c r="C136" s="124" t="e">
        <f ca="1">IF(tbl_coded[[#This Row],[ISIN]]="","",IF(tbl_coded[[#This Row],[Index]]&gt;$A$1,"",IF(_xll.BDP($B136&amp;" Corp",C$1)="#N/A N/A","",_xll.BDP($B136&amp;" Corp",C$1))))</f>
        <v>#NAME?</v>
      </c>
      <c r="D136" s="124" t="e">
        <f ca="1">IF(tbl_coded[[#This Row],[ISIN]]="","",IF(_xll.BDP($B136&amp;" Corp",D$1)="#N/A N/A","",_xll.BDP($B136&amp;" Corp",D$1)))</f>
        <v>#NAME?</v>
      </c>
      <c r="E136" s="124" t="e">
        <f ca="1">IF(tbl_coded[[#This Row],[ISIN]]="","",IF(_xll.BDP($B136&amp;" Corp",E$1)="#N/A N/A","--",_xll.BDP($B136&amp;" Corp",E$1)))</f>
        <v>#NAME?</v>
      </c>
      <c r="F136" s="124" t="e">
        <f ca="1">IF(tbl_coded[[#This Row],[ISIN]]="","",IF(_xll.BDS($B136&amp;" Corp",F$1)="#N/A Field Not Applicable","",_xll.BDS($B136&amp;" Corp",F$1)))</f>
        <v>#NAME?</v>
      </c>
      <c r="G136" s="124" t="e">
        <f ca="1">IF(tbl_coded[[#This Row],[ISIN]]="","",IF(_xll.BDP($F136&amp;" CompanyID",G$1)="#N/A Invalid Security","",_xll.BDP($F136&amp;" CompanyID",G$1)))</f>
        <v>#NAME?</v>
      </c>
      <c r="H136" s="124" t="e">
        <f ca="1">IF(tbl_coded[[#This Row],[ISIN]]="","",IF(_xll.BDP($B136&amp;" Corp",H$1)="#N/A N/A","--",_xll.BDP($B136&amp;" Corp",H$1)))</f>
        <v>#NAME?</v>
      </c>
      <c r="I136" s="124" t="e">
        <f ca="1">IF(tbl_coded[[#This Row],[ISIN]]="","",IF(_xll.BDP($B136&amp;" Corp",I$1)="#N/A N/A","--",_xll.BDP($B136&amp;" Corp",I$1)))</f>
        <v>#NAME?</v>
      </c>
      <c r="J136" s="124" t="e">
        <f ca="1">IF(tbl_coded[[#This Row],[ISIN]]="","",IF(_xll.BDP($B136&amp;" Corp",J$1)="#N/A N/A","--",_xll.BDP($B136&amp;" Corp",J$1)))</f>
        <v>#NAME?</v>
      </c>
      <c r="K136" s="124" t="e">
        <f ca="1">IF(tbl_coded[[#This Row],[ISIN]]="","",IF(_xll.BDP($B136&amp;" Corp",K$1)="#N/A N/A","--",_xll.BDP($B136&amp;" Corp",K$1)))</f>
        <v>#NAME?</v>
      </c>
      <c r="L136" s="124" t="e">
        <f ca="1">IF(tbl_coded[[#This Row],[ISIN]]="","",IF(_xll.BDP($B136&amp;" Corp",L$1)="#N/A N/A","--",_xll.BDP($B136&amp;" Corp",L$1)))</f>
        <v>#NAME?</v>
      </c>
      <c r="M136" s="124" t="e">
        <f ca="1">IF(tbl_coded[[#This Row],[ISIN]]="","",IF(_xll.BDP($B136&amp;" Corp",M$1)="#N/A N/A","--",_xll.BDP($B136&amp;" Corp",M$1)))</f>
        <v>#NAME?</v>
      </c>
      <c r="N136" s="124" t="e">
        <f ca="1">IF(tbl_coded[[#This Row],[ISIN]]="","",IF(_xll.BDP($B136&amp;" Corp",N$1)="#N/A N/A","--",_xll.BDP($B136&amp;" Corp",N$1)))</f>
        <v>#NAME?</v>
      </c>
      <c r="O136" s="124" t="e">
        <f ca="1">IF(tbl_coded[[#This Row],[ISIN]]="","",IF(_xll.BDP($B136&amp;" Corp",O$1)="#N/A N/A","--",_xll.BDP($B136&amp;" Corp",O$1)))</f>
        <v>#NAME?</v>
      </c>
      <c r="P136" s="124" t="e">
        <f ca="1">IF(tbl_coded[[#This Row],[ISIN]]="","",IF(_xll.BDP($B136&amp;" Corp",P$1)="#N/A N/A","--",_xll.BDP($B136&amp;" Corp",P$1)))</f>
        <v>#NAME?</v>
      </c>
      <c r="Q13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6" s="124" t="e">
        <f ca="1">IF(tbl_coded[[#This Row],[ISIN]]="","",IF(OR(_xll.BDP($B136&amp;" Corp",R$1)="#N/A N/A",_xll.BDP($B136&amp;" Corp",R$1)="#N/A Invalid Security",_xll.BDP($B136&amp;" Corp",R$1)="#N/A Field Not Applicable"),"--",_xll.BDP($B136&amp;" Corp",R$1)))</f>
        <v>#NAME?</v>
      </c>
      <c r="S136" s="124" t="e">
        <f ca="1">IF(tbl_coded[[#This Row],[ISIN]]="","",IF(OR(_xll.BDP($R136&amp;" Equity",S$1)="#N/A N/A",_xll.BDP($R136&amp;" Equity",S$1)="#N/A Invalid Security"),"--",_xll.BDP($R136&amp;" Equity",S$1)))</f>
        <v>#NAME?</v>
      </c>
      <c r="T136" s="124" t="e">
        <f ca="1">IF(tbl_coded[[#This Row],[ISIN]]="","",IF(OR(_xll.BDP($R136&amp;" Equity",T$1)="#N/A N/A",_xll.BDP($R136&amp;" Equity",T$1)="#N/A Invalid Security"),"--",_xll.BDP($R136&amp;" Equity",T$1)))</f>
        <v>#NAME?</v>
      </c>
      <c r="U136" s="124" t="e">
        <f ca="1">IF(tbl_coded[[#This Row],[ISIN]]="","",IF(OR(_xll.BDP($R136&amp;" Equity",U$1)="#N/A N/A",_xll.BDP($R136&amp;" Equity",U$1)="#N/A Invalid Security"),"--",_xll.BDP($R136&amp;" Equity",U$1)))</f>
        <v>#NAME?</v>
      </c>
      <c r="V136" s="124" t="e">
        <f ca="1">IF(tbl_coded[[#This Row],[ISIN]]="","",IF(OR(_xll.BDP($R136&amp;" Equity",V$1)="#N/A N/A",_xll.BDP($R136&amp;" Equity",V$1)="#N/A Invalid Security"),"--",_xll.BDP($R136&amp;" Equity",V$1)))</f>
        <v>#NAME?</v>
      </c>
      <c r="W136" s="124" t="e">
        <f ca="1">IF(tbl_coded[[#This Row],[ISIN]]="","",IF(OR(_xll.BDP($R136&amp;" Equity",W$1)="#N/A N/A",_xll.BDP($R136&amp;" Equity",W$1)="#N/A Invalid Security"),"--",_xll.BDP($R136&amp;" Equity",W$1)))</f>
        <v>#NAME?</v>
      </c>
      <c r="X136" s="124" t="e">
        <f ca="1">IF(tbl_coded[[#This Row],[ISIN]]="","",IF(OR(_xll.BDP($R136&amp;" Equity",X$1)="#N/A N/A",_xll.BDP($R136&amp;" Equity",X$1)="#N/A Invalid Security"),"--",_xll.BDP($R136&amp;" Equity",X$1)))</f>
        <v>#NAME?</v>
      </c>
      <c r="Y13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6" s="124" t="str">
        <f ca="1">IF(tbl_coded[[#This Row],[ISIN]]="","",IF(ISNUMBER(_xll.BDP(B136&amp;" Corp",Z$1)),_xll.BDP(B136&amp;" Corp",Z$1),""))</f>
        <v/>
      </c>
      <c r="AA136" s="124" t="str">
        <f ca="1">IF(tbl_coded[[#This Row],[ISIN]]="","",IF(ISNUMBER(_xll.BDP(B136&amp;" Corp",AA$1)),_xll.BDP(B136&amp;" Corp",AA$1),""))</f>
        <v/>
      </c>
      <c r="AB136" s="124" t="str">
        <f ca="1">IF(tbl_coded[[#This Row],[ISIN]]="","",IF(ISNUMBER(_xll.BDP(B136&amp;" Corp",AB$1)),_xll.BDP(B136&amp;" Corp",AB$1),""))</f>
        <v/>
      </c>
      <c r="AC136" s="124" t="str">
        <f ca="1">IF(tbl_coded[[#This Row],[ISIN]]="","",IF(ISNUMBER(_xll.BDP(B136&amp;" Corp",AC$1)),_xll.BDP(B136&amp;" Corp",AC$1),""))</f>
        <v/>
      </c>
      <c r="AD136" s="124" t="e">
        <f ca="1">IF(tbl_coded[[#This Row],[ISIN]]="","",IF((_xll.BDP(B136&amp;" Corp",AD$1))="#N/A Field Not Applicable","",_xll.BDP(B136&amp;" Corp",AD$1)))</f>
        <v>#NAME?</v>
      </c>
      <c r="AE136" s="124" t="e">
        <f ca="1">IF(tbl_coded[[#This Row],[ISIN]]="","",IF((_xll.BDP(B136&amp;" Corp",AE$1))="#N/A N/A","--",_xll.BDP(B136&amp;" Corp",AE$1)))</f>
        <v>#NAME?</v>
      </c>
      <c r="AF136" s="124" t="e">
        <f ca="1">IF(tbl_coded[[#This Row],[ISIN]]="","",IF(IFERROR(MATCH(H136,rtg_num[Moody''s],0)&gt;10,0),"HY",IF(IFERROR(MATCH(I136,rtg_num[S&amp;P],0)&gt;10,0),"HY",IF(IFERROR(MATCH(J136,rtg_num[Fitch],0)&gt;10,0),"HY",IF(H136&amp;I136&amp;J136="------","NR",IF(IFERROR(FIND("#N/A",Coded!H136),0)&amp;IFERROR(FIND("#N/A",Coded!H136),0)&amp;IFERROR(FIND("#N/A",Coded!H136),0)&lt;&gt;"000",IF(INDEX(美元债一级!$O:$O,MATCH(tbl_coded[[#This Row],[ISIN]],美元债一级!$I:$I,0))="--/--/--","NR","IG"),"IG"))))))</f>
        <v>#NAME?</v>
      </c>
      <c r="AG13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6" s="125" t="e">
        <f ca="1">IF(tbl_coded[[#This Row],[ISIN]]="","",IF(_xll.BDP($B136&amp;" Corp",AI$1)="#N/A N/A","--",_xll.BDP($B136&amp;" Corp",AI$1)))</f>
        <v>#NAME?</v>
      </c>
      <c r="AJ136" s="122" t="e">
        <f ca="1">IF(tbl_coded[[#This Row],[ISIN]]="","",IF(OR(_xll.BDP(_xll.BDP(tbl_coded[[#This Row],[ISIN]]&amp;" Corp", "ISSUER_EQUITY_TICKER")&amp;" Equity",AJ$1)="#N/A N/A"),"--",_xll.BDP(_xll.BDP(tbl_coded[[#This Row],[ISIN]]&amp;" Corp", "ISSUER_EQUITY_TICKER")&amp;" Equity",AJ$1)))</f>
        <v>#NAME?</v>
      </c>
      <c r="AK13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24" t="e">
        <f ca="1">IF(tbl_coded[[#This Row],[ISIN]]="","",IF(OR(_xll.BDP(_xll.BDP(tbl_coded[[#This Row],[ISIN]]&amp;" Corp", "ISSUER_EQUITY_TICKER")&amp;" Equity",AL$1)="#N/A N/A"),"--",_xll.BDP(_xll.BDP(tbl_coded[[#This Row],[ISIN]]&amp;" Corp", "ISSUER_EQUITY_TICKER")&amp;" Equity",AL$1)))</f>
        <v>#NAME?</v>
      </c>
      <c r="AM136" s="124" t="e">
        <f ca="1">IF(tbl_coded[[#This Row],[ISIN]]="","",IF(_xll.BDS($B136&amp;" Corp",AM$1)="#N/A Field Not Applicable","",_xll.BDS($B136&amp;" Corp",AM$1)))</f>
        <v>#NAME?</v>
      </c>
      <c r="AN136" s="124" t="e">
        <f ca="1">IF(tbl_coded[[#This Row],[ISIN]]="","",IF(_xll.BDP(tbl_coded[[#This Row],[KPW Provider BBID]]&amp;" CompanyID","NAME")="#N/A Invalid Security","",_xll.BDP(tbl_coded[[#This Row],[KPW Provider BBID]]&amp;" CompanyID","NAME")))</f>
        <v>#NAME?</v>
      </c>
      <c r="AO136" s="124" t="e">
        <f ca="1">IF(tbl_coded[[#This Row],[ISIN]]="","",IF(_xll.BDP(tbl_coded[[#This Row],[KPW Provider BBID]]&amp;" CompanyID",$AO$1)="#N/A Invalid Security","--",IF(_xll.BDP(tbl_coded[[#This Row],[KPW Provider BBID]]&amp;" CompanyID",$AO$1)="#N/A N/A","--",_xll.BDP(tbl_coded[[#This Row],[KPW Provider BBID]]&amp;" CompanyID",$AO$1))))</f>
        <v>#NAME?</v>
      </c>
      <c r="AP136" s="124" t="e">
        <f ca="1">IF(tbl_coded[[#This Row],[ISIN]]="","",IF(_xll.BDP(tbl_coded[[#This Row],[KPW Provider BBID]]&amp;" CompanyID",$AP$1)="#N/A Invalid Security","--",IF(_xll.BDP(tbl_coded[[#This Row],[KPW Provider BBID]]&amp;" CompanyID",$AP$1)="#N/A N/A","--",_xll.BDP(tbl_coded[[#This Row],[KPW Provider BBID]]&amp;" CompanyID",$AP$1))))</f>
        <v>#NAME?</v>
      </c>
      <c r="AQ136" s="124" t="e">
        <f ca="1">IF(tbl_coded[[#This Row],[ISIN]]="","",IF(_xll.BDP(tbl_coded[[#This Row],[KPW Provider BBID]]&amp;" CompanyID",$AQ$1)="#N/A Invalid Security","--",IF(_xll.BDP(tbl_coded[[#This Row],[KPW Provider BBID]]&amp;" CompanyID",$AQ$1)="#N/A N/A","--",_xll.BDP(tbl_coded[[#This Row],[KPW Provider BBID]]&amp;" CompanyID",$AQ$1))))</f>
        <v>#NAME?</v>
      </c>
      <c r="AR136" s="124" t="e">
        <f ca="1">IF(tbl_coded[[#This Row],[ISIN]]="","",tbl_coded[[#This Row],[穆迪KPW评级]]&amp;"/"&amp;tbl_coded[[#This Row],[SPKPW评级]]&amp;"/"&amp;tbl_coded[[#This Row],[FITCHKPW评级]])</f>
        <v>#NAME?</v>
      </c>
      <c r="AS136" s="124" t="e">
        <f ca="1">IF(tbl_coded[[#This Row],[ISIN]]="","",IF(OR(_xll.BDP($B136&amp;" Corp",AS$1)="#N/A N/A"),"--",_xll.BDP($B136&amp;" Corp",AS$1)))</f>
        <v>#NAME?</v>
      </c>
      <c r="AT136" s="124" t="e">
        <f ca="1">IF(tbl_coded[[#This Row],[ISIN]]="","",IF(_xll.BDS($B136&amp;" Corp",AT$1)="#N/A Field Not Applicable","",_xll.BDS($B136&amp;" Corp",AT$1)))</f>
        <v>#NAME?</v>
      </c>
      <c r="AU136" s="124" t="e">
        <f ca="1">IF(tbl_coded[[#This Row],[SBLC Provider BBID]]="","",_xll.BDP(tbl_coded[[#This Row],[SBLC Provider BBID]]&amp;" CompanyID","NAME"))</f>
        <v>#NAME?</v>
      </c>
      <c r="AV136" s="124" t="e">
        <f ca="1">IF(tbl_coded[[#This Row],[ISIN]]="","",IF(OR(_xll.BDP($B136&amp;" Corp",AV$1)="#N/A N/A"),"--",TEXT(_xll.BDP($B136&amp;" Corp",AV$1),"yyyy/mm/dd")))</f>
        <v>#NAME?</v>
      </c>
      <c r="AW136" s="124" t="e">
        <f ca="1">IF(tbl_coded[[#This Row],[ISIN]]="","",IF(OR(_xll.BDP($B136&amp;" Corp",AW$1)="#N/A N/A"),"--",TEXT(_xll.BDP($B136&amp;" Corp",AW$1),"yyyy/mm/dd")))</f>
        <v>#NAME?</v>
      </c>
      <c r="AX136" s="124" t="e">
        <f ca="1">IF(tbl_coded[[#This Row],[ISIN]]="","",IF(OR(_xll.BDP($B136&amp;" Corp",AX$1)="#N/A N/A"),"--",TEXT(_xll.BDP($B136&amp;" Corp",AX$1),"yyyy/mm/dd")))</f>
        <v>#NAME?</v>
      </c>
      <c r="AY136" s="124" t="e">
        <f ca="1">IF(tbl_coded[[#This Row],[ISIN]]="","",IF(OR(_xll.BDP($B136&amp;" Corp",AY$1)="#N/A Field Not Applicable"),"--",TEXT(_xll.BDP($B136&amp;" Corp",AY$1),"yyyy/mm/dd")))</f>
        <v>#NAME?</v>
      </c>
      <c r="AZ136" s="124" t="e">
        <f ca="1">IF(tbl_coded[[#This Row],[ISIN]]="","",IF(OR(_xll.BDP($B136&amp;" Corp",AZ$1)="#N/A N/A"),"--",_xll.BDP($B136&amp;" Corp",AZ$1)))</f>
        <v>#NAME?</v>
      </c>
      <c r="BA136" s="124" t="e">
        <f ca="1">IF(tbl_coded[[#This Row],[ISIN]]="","",IF(OR(_xll.BDP($B136&amp;" Corp",BA$1)="#N/A N/A"),"--",_xll.BDP($B136&amp;" Corp",BA$1)))</f>
        <v>#NAME?</v>
      </c>
      <c r="BB136" s="124" t="e">
        <f ca="1">IF(tbl_coded[[#This Row],[ISIN]]="","",IF(OR(_xll.BDP($B136&amp;" Corp",BB$1)="#N/A N/A"),"--",_xll.BDP($B136&amp;" Corp",BB$1)))</f>
        <v>#NAME?</v>
      </c>
      <c r="BC136" s="124" t="e">
        <f ca="1">IF(tbl_coded[[#This Row],[ISIN]]="","",IF(OR(_xll.BDP($B136&amp;" Corp",BC$1)="#N/A Field Not Applicable"),"--",_xll.BDP($B136&amp;" Corp",BC$1)))</f>
        <v>#NAME?</v>
      </c>
      <c r="BD136" s="124" t="e">
        <f ca="1">IF(tbl_coded[[#This Row],[ISIN]]="","",IF(OR(_xll.BDP($B136&amp;" Corp",BD$1)="#N/A Field Not Applicable"),"--",_xll.BDP($B136&amp;" Corp",BD$1)))</f>
        <v>#NAME?</v>
      </c>
      <c r="BE136" s="124" t="e">
        <f ca="1">IF(tbl_coded[[#This Row],[ISIN]]="","",IF(OR(_xll.BDP($B136&amp;" Corp",BE$1)="#N/A Field Not Applicable"),"--",_xll.BDP($B136&amp;" Corp",BE$1)))</f>
        <v>#NAME?</v>
      </c>
      <c r="BF136" s="124" t="e">
        <f ca="1">IF(tbl_coded[[#This Row],[ISIN]]="","",IF(OR(_xll.BDP($B136&amp;" Corp",BF$1)="#N/A Field Not Applicable"),"--",_xll.BDP($B136&amp;" Corp",BF$1)))</f>
        <v>#NAME?</v>
      </c>
      <c r="BG136" s="124" t="e">
        <f ca="1">IF(tbl_coded[[#This Row],[ISIN]]="","",IF(OR(_xll.BDP($B136&amp;" Corp",BG$1)="#N/A Field Not Applicable"),"--",IF(_xll.BDP($B136&amp;" Corp",BG$1)="#N/A N/A","N",_xll.BDP($B136&amp;" Corp",BG$1))))</f>
        <v>#NAME?</v>
      </c>
      <c r="BH136" s="124" t="e">
        <f ca="1">IF(tbl_coded[[#This Row],[ISIN]]="","",IF(OR(_xll.BDP($B136&amp;" Corp",BH$1)="#N/A N/A"),"",_xll.BDP($B136&amp;" Corp",BH$1)))</f>
        <v>#NAME?</v>
      </c>
      <c r="BI136" s="124" t="e">
        <f ca="1">IF(tbl_coded[[#This Row],[ISIN]]="","",IF(OR(tbl_coded[[#This Row],[Parent company tiker]]=""),"",IF(_xll.BDP(tbl_coded[[#This Row],[Parent company tiker]]&amp;" Equity",BI$1)="#N/A N/A","--",_xll.BDP(tbl_coded[[#This Row],[Parent company tiker]]&amp;" Equity",BI$1))))</f>
        <v>#NAME?</v>
      </c>
      <c r="BJ136" s="124" t="e">
        <f ca="1">IF(tbl_coded[[#This Row],[ISIN]]="","",IF(OR(tbl_coded[[#This Row],[Parent company tiker]]=""),"",IF(_xll.BDP(tbl_coded[[#This Row],[Parent company tiker]]&amp;" Equity",BJ$1)="#N/A N/A","--",_xll.BDP(tbl_coded[[#This Row],[Parent company tiker]]&amp;" Equity",BJ$1))))</f>
        <v>#NAME?</v>
      </c>
      <c r="BK136" s="124" t="e">
        <f ca="1">IF(tbl_coded[[#This Row],[ISIN]]="","",IF(OR(tbl_coded[[#This Row],[Parent company tiker]]=""),"",IF(_xll.BDP(tbl_coded[[#This Row],[Parent company tiker]]&amp;" Equity",BK$1)="#N/A N/A","--",_xll.BDP(tbl_coded[[#This Row],[Parent company tiker]]&amp;" Equity",BK$1))))</f>
        <v>#NAME?</v>
      </c>
      <c r="BL136" s="124" t="e">
        <f ca="1">IF(tbl_coded[[#This Row],[ISIN]]="","",IF(OR(tbl_coded[[#This Row],[Parent company tiker]]=""),"",IF(_xll.BDP(tbl_coded[[#This Row],[Parent company tiker]]&amp;" Equity",BL$1)="#N/A N/A","--",_xll.BDP(tbl_coded[[#This Row],[Parent company tiker]]&amp;" Equity",BL$1))))</f>
        <v>#NAME?</v>
      </c>
      <c r="BM13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6" s="124" t="e">
        <f ca="1">IF(tbl_coded[[#This Row],[Column9]]&lt;&gt;"--",tbl_coded[[#This Row],[G''tor rating]],IF(tbl_coded[[#This Row],[KPW Name]]&lt;&gt;"",tbl_coded[[#This Row],[KPW Rating]],IF(tbl_coded[[#This Row],[Parent company tiker]]&lt;&gt;"",tbl_coded[[#This Row],[parent评级]],tbl_coded[[#This Row],[Issuer rating]])))</f>
        <v>#NAME?</v>
      </c>
      <c r="BO136" s="159" t="str">
        <f ca="1">IFERROR(IF(tbl_coded[[#This Row],[GREEN]]="Y","GREEN",IF(tbl_coded[[#This Row],[SUSTAINABLE]]="Y","SUSTAINABLE",IF(tbl_coded[[#This Row],[SOCIAL]]="Y","SOCIAL",IF(tbl_coded[[#This Row],[Sustainable linked]]="Y","SUSTAINABLE LINKED"," ")))),"")</f>
        <v/>
      </c>
    </row>
    <row r="137" spans="1:67" ht="15" customHeight="1">
      <c r="A137" s="119">
        <v>135</v>
      </c>
      <c r="B137" s="120" t="str">
        <f>IF(美元债一级!$C$4:$C$1048576&lt;&gt;"",美元债一级!C138,"")</f>
        <v>HK0000929841</v>
      </c>
      <c r="C137" s="124" t="e">
        <f ca="1">IF(tbl_coded[[#This Row],[ISIN]]="","",IF(tbl_coded[[#This Row],[Index]]&gt;$A$1,"",IF(_xll.BDP($B137&amp;" Corp",C$1)="#N/A N/A","",_xll.BDP($B137&amp;" Corp",C$1))))</f>
        <v>#NAME?</v>
      </c>
      <c r="D137" s="124" t="e">
        <f ca="1">IF(tbl_coded[[#This Row],[ISIN]]="","",IF(_xll.BDP($B137&amp;" Corp",D$1)="#N/A N/A","",_xll.BDP($B137&amp;" Corp",D$1)))</f>
        <v>#NAME?</v>
      </c>
      <c r="E137" s="124" t="e">
        <f ca="1">IF(tbl_coded[[#This Row],[ISIN]]="","",IF(_xll.BDP($B137&amp;" Corp",E$1)="#N/A N/A","--",_xll.BDP($B137&amp;" Corp",E$1)))</f>
        <v>#NAME?</v>
      </c>
      <c r="F137" s="124" t="e">
        <f ca="1">IF(tbl_coded[[#This Row],[ISIN]]="","",IF(_xll.BDS($B137&amp;" Corp",F$1)="#N/A Field Not Applicable","",_xll.BDS($B137&amp;" Corp",F$1)))</f>
        <v>#NAME?</v>
      </c>
      <c r="G137" s="124" t="e">
        <f ca="1">IF(tbl_coded[[#This Row],[ISIN]]="","",IF(_xll.BDP($F137&amp;" CompanyID",G$1)="#N/A Invalid Security","",_xll.BDP($F137&amp;" CompanyID",G$1)))</f>
        <v>#NAME?</v>
      </c>
      <c r="H137" s="124" t="e">
        <f ca="1">IF(tbl_coded[[#This Row],[ISIN]]="","",IF(_xll.BDP($B137&amp;" Corp",H$1)="#N/A N/A","--",_xll.BDP($B137&amp;" Corp",H$1)))</f>
        <v>#NAME?</v>
      </c>
      <c r="I137" s="124" t="e">
        <f ca="1">IF(tbl_coded[[#This Row],[ISIN]]="","",IF(_xll.BDP($B137&amp;" Corp",I$1)="#N/A N/A","--",_xll.BDP($B137&amp;" Corp",I$1)))</f>
        <v>#NAME?</v>
      </c>
      <c r="J137" s="124" t="e">
        <f ca="1">IF(tbl_coded[[#This Row],[ISIN]]="","",IF(_xll.BDP($B137&amp;" Corp",J$1)="#N/A N/A","--",_xll.BDP($B137&amp;" Corp",J$1)))</f>
        <v>#NAME?</v>
      </c>
      <c r="K137" s="124" t="e">
        <f ca="1">IF(tbl_coded[[#This Row],[ISIN]]="","",IF(_xll.BDP($B137&amp;" Corp",K$1)="#N/A N/A","--",_xll.BDP($B137&amp;" Corp",K$1)))</f>
        <v>#NAME?</v>
      </c>
      <c r="L137" s="124" t="e">
        <f ca="1">IF(tbl_coded[[#This Row],[ISIN]]="","",IF(_xll.BDP($B137&amp;" Corp",L$1)="#N/A N/A","--",_xll.BDP($B137&amp;" Corp",L$1)))</f>
        <v>#NAME?</v>
      </c>
      <c r="M137" s="124" t="e">
        <f ca="1">IF(tbl_coded[[#This Row],[ISIN]]="","",IF(_xll.BDP($B137&amp;" Corp",M$1)="#N/A N/A","--",_xll.BDP($B137&amp;" Corp",M$1)))</f>
        <v>#NAME?</v>
      </c>
      <c r="N137" s="124" t="e">
        <f ca="1">IF(tbl_coded[[#This Row],[ISIN]]="","",IF(_xll.BDP($B137&amp;" Corp",N$1)="#N/A N/A","--",_xll.BDP($B137&amp;" Corp",N$1)))</f>
        <v>#NAME?</v>
      </c>
      <c r="O137" s="124" t="e">
        <f ca="1">IF(tbl_coded[[#This Row],[ISIN]]="","",IF(_xll.BDP($B137&amp;" Corp",O$1)="#N/A N/A","--",_xll.BDP($B137&amp;" Corp",O$1)))</f>
        <v>#NAME?</v>
      </c>
      <c r="P137" s="124" t="e">
        <f ca="1">IF(tbl_coded[[#This Row],[ISIN]]="","",IF(_xll.BDP($B137&amp;" Corp",P$1)="#N/A N/A","--",_xll.BDP($B137&amp;" Corp",P$1)))</f>
        <v>#NAME?</v>
      </c>
      <c r="Q13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7" s="124" t="e">
        <f ca="1">IF(tbl_coded[[#This Row],[ISIN]]="","",IF(OR(_xll.BDP($B137&amp;" Corp",R$1)="#N/A N/A",_xll.BDP($B137&amp;" Corp",R$1)="#N/A Invalid Security",_xll.BDP($B137&amp;" Corp",R$1)="#N/A Field Not Applicable"),"--",_xll.BDP($B137&amp;" Corp",R$1)))</f>
        <v>#NAME?</v>
      </c>
      <c r="S137" s="124" t="e">
        <f ca="1">IF(tbl_coded[[#This Row],[ISIN]]="","",IF(OR(_xll.BDP($R137&amp;" Equity",S$1)="#N/A N/A",_xll.BDP($R137&amp;" Equity",S$1)="#N/A Invalid Security"),"--",_xll.BDP($R137&amp;" Equity",S$1)))</f>
        <v>#NAME?</v>
      </c>
      <c r="T137" s="124" t="e">
        <f ca="1">IF(tbl_coded[[#This Row],[ISIN]]="","",IF(OR(_xll.BDP($R137&amp;" Equity",T$1)="#N/A N/A",_xll.BDP($R137&amp;" Equity",T$1)="#N/A Invalid Security"),"--",_xll.BDP($R137&amp;" Equity",T$1)))</f>
        <v>#NAME?</v>
      </c>
      <c r="U137" s="124" t="e">
        <f ca="1">IF(tbl_coded[[#This Row],[ISIN]]="","",IF(OR(_xll.BDP($R137&amp;" Equity",U$1)="#N/A N/A",_xll.BDP($R137&amp;" Equity",U$1)="#N/A Invalid Security"),"--",_xll.BDP($R137&amp;" Equity",U$1)))</f>
        <v>#NAME?</v>
      </c>
      <c r="V137" s="124" t="e">
        <f ca="1">IF(tbl_coded[[#This Row],[ISIN]]="","",IF(OR(_xll.BDP($R137&amp;" Equity",V$1)="#N/A N/A",_xll.BDP($R137&amp;" Equity",V$1)="#N/A Invalid Security"),"--",_xll.BDP($R137&amp;" Equity",V$1)))</f>
        <v>#NAME?</v>
      </c>
      <c r="W137" s="124" t="e">
        <f ca="1">IF(tbl_coded[[#This Row],[ISIN]]="","",IF(OR(_xll.BDP($R137&amp;" Equity",W$1)="#N/A N/A",_xll.BDP($R137&amp;" Equity",W$1)="#N/A Invalid Security"),"--",_xll.BDP($R137&amp;" Equity",W$1)))</f>
        <v>#NAME?</v>
      </c>
      <c r="X137" s="124" t="e">
        <f ca="1">IF(tbl_coded[[#This Row],[ISIN]]="","",IF(OR(_xll.BDP($R137&amp;" Equity",X$1)="#N/A N/A",_xll.BDP($R137&amp;" Equity",X$1)="#N/A Invalid Security"),"--",_xll.BDP($R137&amp;" Equity",X$1)))</f>
        <v>#NAME?</v>
      </c>
      <c r="Y13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7" s="124" t="str">
        <f ca="1">IF(tbl_coded[[#This Row],[ISIN]]="","",IF(ISNUMBER(_xll.BDP(B137&amp;" Corp",Z$1)),_xll.BDP(B137&amp;" Corp",Z$1),""))</f>
        <v/>
      </c>
      <c r="AA137" s="124" t="str">
        <f ca="1">IF(tbl_coded[[#This Row],[ISIN]]="","",IF(ISNUMBER(_xll.BDP(B137&amp;" Corp",AA$1)),_xll.BDP(B137&amp;" Corp",AA$1),""))</f>
        <v/>
      </c>
      <c r="AB137" s="124" t="str">
        <f ca="1">IF(tbl_coded[[#This Row],[ISIN]]="","",IF(ISNUMBER(_xll.BDP(B137&amp;" Corp",AB$1)),_xll.BDP(B137&amp;" Corp",AB$1),""))</f>
        <v/>
      </c>
      <c r="AC137" s="124" t="str">
        <f ca="1">IF(tbl_coded[[#This Row],[ISIN]]="","",IF(ISNUMBER(_xll.BDP(B137&amp;" Corp",AC$1)),_xll.BDP(B137&amp;" Corp",AC$1),""))</f>
        <v/>
      </c>
      <c r="AD137" s="124" t="e">
        <f ca="1">IF(tbl_coded[[#This Row],[ISIN]]="","",IF((_xll.BDP(B137&amp;" Corp",AD$1))="#N/A Field Not Applicable","",_xll.BDP(B137&amp;" Corp",AD$1)))</f>
        <v>#NAME?</v>
      </c>
      <c r="AE137" s="124" t="e">
        <f ca="1">IF(tbl_coded[[#This Row],[ISIN]]="","",IF((_xll.BDP(B137&amp;" Corp",AE$1))="#N/A N/A","--",_xll.BDP(B137&amp;" Corp",AE$1)))</f>
        <v>#NAME?</v>
      </c>
      <c r="AF137" s="124" t="e">
        <f ca="1">IF(tbl_coded[[#This Row],[ISIN]]="","",IF(IFERROR(MATCH(H137,rtg_num[Moody''s],0)&gt;10,0),"HY",IF(IFERROR(MATCH(I137,rtg_num[S&amp;P],0)&gt;10,0),"HY",IF(IFERROR(MATCH(J137,rtg_num[Fitch],0)&gt;10,0),"HY",IF(H137&amp;I137&amp;J137="------","NR",IF(IFERROR(FIND("#N/A",Coded!H137),0)&amp;IFERROR(FIND("#N/A",Coded!H137),0)&amp;IFERROR(FIND("#N/A",Coded!H137),0)&lt;&gt;"000",IF(INDEX(美元债一级!$O:$O,MATCH(tbl_coded[[#This Row],[ISIN]],美元债一级!$I:$I,0))="--/--/--","NR","IG"),"IG"))))))</f>
        <v>#NAME?</v>
      </c>
      <c r="AG13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7" s="125" t="e">
        <f ca="1">IF(tbl_coded[[#This Row],[ISIN]]="","",IF(_xll.BDP($B137&amp;" Corp",AI$1)="#N/A N/A","--",_xll.BDP($B137&amp;" Corp",AI$1)))</f>
        <v>#NAME?</v>
      </c>
      <c r="AJ137" s="122" t="e">
        <f ca="1">IF(tbl_coded[[#This Row],[ISIN]]="","",IF(OR(_xll.BDP(_xll.BDP(tbl_coded[[#This Row],[ISIN]]&amp;" Corp", "ISSUER_EQUITY_TICKER")&amp;" Equity",AJ$1)="#N/A N/A"),"--",_xll.BDP(_xll.BDP(tbl_coded[[#This Row],[ISIN]]&amp;" Corp", "ISSUER_EQUITY_TICKER")&amp;" Equity",AJ$1)))</f>
        <v>#NAME?</v>
      </c>
      <c r="AK13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24" t="e">
        <f ca="1">IF(tbl_coded[[#This Row],[ISIN]]="","",IF(OR(_xll.BDP(_xll.BDP(tbl_coded[[#This Row],[ISIN]]&amp;" Corp", "ISSUER_EQUITY_TICKER")&amp;" Equity",AL$1)="#N/A N/A"),"--",_xll.BDP(_xll.BDP(tbl_coded[[#This Row],[ISIN]]&amp;" Corp", "ISSUER_EQUITY_TICKER")&amp;" Equity",AL$1)))</f>
        <v>#NAME?</v>
      </c>
      <c r="AM137" s="124" t="e">
        <f ca="1">IF(tbl_coded[[#This Row],[ISIN]]="","",IF(_xll.BDS($B137&amp;" Corp",AM$1)="#N/A Field Not Applicable","",_xll.BDS($B137&amp;" Corp",AM$1)))</f>
        <v>#NAME?</v>
      </c>
      <c r="AN137" s="124" t="e">
        <f ca="1">IF(tbl_coded[[#This Row],[ISIN]]="","",IF(_xll.BDP(tbl_coded[[#This Row],[KPW Provider BBID]]&amp;" CompanyID","NAME")="#N/A Invalid Security","",_xll.BDP(tbl_coded[[#This Row],[KPW Provider BBID]]&amp;" CompanyID","NAME")))</f>
        <v>#NAME?</v>
      </c>
      <c r="AO137" s="124" t="e">
        <f ca="1">IF(tbl_coded[[#This Row],[ISIN]]="","",IF(_xll.BDP(tbl_coded[[#This Row],[KPW Provider BBID]]&amp;" CompanyID",$AO$1)="#N/A Invalid Security","--",IF(_xll.BDP(tbl_coded[[#This Row],[KPW Provider BBID]]&amp;" CompanyID",$AO$1)="#N/A N/A","--",_xll.BDP(tbl_coded[[#This Row],[KPW Provider BBID]]&amp;" CompanyID",$AO$1))))</f>
        <v>#NAME?</v>
      </c>
      <c r="AP137" s="124" t="e">
        <f ca="1">IF(tbl_coded[[#This Row],[ISIN]]="","",IF(_xll.BDP(tbl_coded[[#This Row],[KPW Provider BBID]]&amp;" CompanyID",$AP$1)="#N/A Invalid Security","--",IF(_xll.BDP(tbl_coded[[#This Row],[KPW Provider BBID]]&amp;" CompanyID",$AP$1)="#N/A N/A","--",_xll.BDP(tbl_coded[[#This Row],[KPW Provider BBID]]&amp;" CompanyID",$AP$1))))</f>
        <v>#NAME?</v>
      </c>
      <c r="AQ137" s="124" t="e">
        <f ca="1">IF(tbl_coded[[#This Row],[ISIN]]="","",IF(_xll.BDP(tbl_coded[[#This Row],[KPW Provider BBID]]&amp;" CompanyID",$AQ$1)="#N/A Invalid Security","--",IF(_xll.BDP(tbl_coded[[#This Row],[KPW Provider BBID]]&amp;" CompanyID",$AQ$1)="#N/A N/A","--",_xll.BDP(tbl_coded[[#This Row],[KPW Provider BBID]]&amp;" CompanyID",$AQ$1))))</f>
        <v>#NAME?</v>
      </c>
      <c r="AR137" s="124" t="e">
        <f ca="1">IF(tbl_coded[[#This Row],[ISIN]]="","",tbl_coded[[#This Row],[穆迪KPW评级]]&amp;"/"&amp;tbl_coded[[#This Row],[SPKPW评级]]&amp;"/"&amp;tbl_coded[[#This Row],[FITCHKPW评级]])</f>
        <v>#NAME?</v>
      </c>
      <c r="AS137" s="124" t="e">
        <f ca="1">IF(tbl_coded[[#This Row],[ISIN]]="","",IF(OR(_xll.BDP($B137&amp;" Corp",AS$1)="#N/A N/A"),"--",_xll.BDP($B137&amp;" Corp",AS$1)))</f>
        <v>#NAME?</v>
      </c>
      <c r="AT137" s="124" t="e">
        <f ca="1">IF(tbl_coded[[#This Row],[ISIN]]="","",IF(_xll.BDS($B137&amp;" Corp",AT$1)="#N/A Field Not Applicable","",_xll.BDS($B137&amp;" Corp",AT$1)))</f>
        <v>#NAME?</v>
      </c>
      <c r="AU137" s="124" t="e">
        <f ca="1">IF(tbl_coded[[#This Row],[SBLC Provider BBID]]="","",_xll.BDP(tbl_coded[[#This Row],[SBLC Provider BBID]]&amp;" CompanyID","NAME"))</f>
        <v>#NAME?</v>
      </c>
      <c r="AV137" s="124" t="e">
        <f ca="1">IF(tbl_coded[[#This Row],[ISIN]]="","",IF(OR(_xll.BDP($B137&amp;" Corp",AV$1)="#N/A N/A"),"--",TEXT(_xll.BDP($B137&amp;" Corp",AV$1),"yyyy/mm/dd")))</f>
        <v>#NAME?</v>
      </c>
      <c r="AW137" s="124" t="e">
        <f ca="1">IF(tbl_coded[[#This Row],[ISIN]]="","",IF(OR(_xll.BDP($B137&amp;" Corp",AW$1)="#N/A N/A"),"--",TEXT(_xll.BDP($B137&amp;" Corp",AW$1),"yyyy/mm/dd")))</f>
        <v>#NAME?</v>
      </c>
      <c r="AX137" s="124" t="e">
        <f ca="1">IF(tbl_coded[[#This Row],[ISIN]]="","",IF(OR(_xll.BDP($B137&amp;" Corp",AX$1)="#N/A N/A"),"--",TEXT(_xll.BDP($B137&amp;" Corp",AX$1),"yyyy/mm/dd")))</f>
        <v>#NAME?</v>
      </c>
      <c r="AY137" s="124" t="e">
        <f ca="1">IF(tbl_coded[[#This Row],[ISIN]]="","",IF(OR(_xll.BDP($B137&amp;" Corp",AY$1)="#N/A Field Not Applicable"),"--",TEXT(_xll.BDP($B137&amp;" Corp",AY$1),"yyyy/mm/dd")))</f>
        <v>#NAME?</v>
      </c>
      <c r="AZ137" s="124" t="e">
        <f ca="1">IF(tbl_coded[[#This Row],[ISIN]]="","",IF(OR(_xll.BDP($B137&amp;" Corp",AZ$1)="#N/A N/A"),"--",_xll.BDP($B137&amp;" Corp",AZ$1)))</f>
        <v>#NAME?</v>
      </c>
      <c r="BA137" s="124" t="e">
        <f ca="1">IF(tbl_coded[[#This Row],[ISIN]]="","",IF(OR(_xll.BDP($B137&amp;" Corp",BA$1)="#N/A N/A"),"--",_xll.BDP($B137&amp;" Corp",BA$1)))</f>
        <v>#NAME?</v>
      </c>
      <c r="BB137" s="124" t="e">
        <f ca="1">IF(tbl_coded[[#This Row],[ISIN]]="","",IF(OR(_xll.BDP($B137&amp;" Corp",BB$1)="#N/A N/A"),"--",_xll.BDP($B137&amp;" Corp",BB$1)))</f>
        <v>#NAME?</v>
      </c>
      <c r="BC137" s="124" t="e">
        <f ca="1">IF(tbl_coded[[#This Row],[ISIN]]="","",IF(OR(_xll.BDP($B137&amp;" Corp",BC$1)="#N/A Field Not Applicable"),"--",_xll.BDP($B137&amp;" Corp",BC$1)))</f>
        <v>#NAME?</v>
      </c>
      <c r="BD137" s="124" t="e">
        <f ca="1">IF(tbl_coded[[#This Row],[ISIN]]="","",IF(OR(_xll.BDP($B137&amp;" Corp",BD$1)="#N/A Field Not Applicable"),"--",_xll.BDP($B137&amp;" Corp",BD$1)))</f>
        <v>#NAME?</v>
      </c>
      <c r="BE137" s="124" t="e">
        <f ca="1">IF(tbl_coded[[#This Row],[ISIN]]="","",IF(OR(_xll.BDP($B137&amp;" Corp",BE$1)="#N/A Field Not Applicable"),"--",_xll.BDP($B137&amp;" Corp",BE$1)))</f>
        <v>#NAME?</v>
      </c>
      <c r="BF137" s="124" t="e">
        <f ca="1">IF(tbl_coded[[#This Row],[ISIN]]="","",IF(OR(_xll.BDP($B137&amp;" Corp",BF$1)="#N/A Field Not Applicable"),"--",_xll.BDP($B137&amp;" Corp",BF$1)))</f>
        <v>#NAME?</v>
      </c>
      <c r="BG137" s="124" t="e">
        <f ca="1">IF(tbl_coded[[#This Row],[ISIN]]="","",IF(OR(_xll.BDP($B137&amp;" Corp",BG$1)="#N/A Field Not Applicable"),"--",IF(_xll.BDP($B137&amp;" Corp",BG$1)="#N/A N/A","N",_xll.BDP($B137&amp;" Corp",BG$1))))</f>
        <v>#NAME?</v>
      </c>
      <c r="BH137" s="124" t="e">
        <f ca="1">IF(tbl_coded[[#This Row],[ISIN]]="","",IF(OR(_xll.BDP($B137&amp;" Corp",BH$1)="#N/A N/A"),"",_xll.BDP($B137&amp;" Corp",BH$1)))</f>
        <v>#NAME?</v>
      </c>
      <c r="BI137" s="124" t="e">
        <f ca="1">IF(tbl_coded[[#This Row],[ISIN]]="","",IF(OR(tbl_coded[[#This Row],[Parent company tiker]]=""),"",IF(_xll.BDP(tbl_coded[[#This Row],[Parent company tiker]]&amp;" Equity",BI$1)="#N/A N/A","--",_xll.BDP(tbl_coded[[#This Row],[Parent company tiker]]&amp;" Equity",BI$1))))</f>
        <v>#NAME?</v>
      </c>
      <c r="BJ137" s="124" t="e">
        <f ca="1">IF(tbl_coded[[#This Row],[ISIN]]="","",IF(OR(tbl_coded[[#This Row],[Parent company tiker]]=""),"",IF(_xll.BDP(tbl_coded[[#This Row],[Parent company tiker]]&amp;" Equity",BJ$1)="#N/A N/A","--",_xll.BDP(tbl_coded[[#This Row],[Parent company tiker]]&amp;" Equity",BJ$1))))</f>
        <v>#NAME?</v>
      </c>
      <c r="BK137" s="124" t="e">
        <f ca="1">IF(tbl_coded[[#This Row],[ISIN]]="","",IF(OR(tbl_coded[[#This Row],[Parent company tiker]]=""),"",IF(_xll.BDP(tbl_coded[[#This Row],[Parent company tiker]]&amp;" Equity",BK$1)="#N/A N/A","--",_xll.BDP(tbl_coded[[#This Row],[Parent company tiker]]&amp;" Equity",BK$1))))</f>
        <v>#NAME?</v>
      </c>
      <c r="BL137" s="124" t="e">
        <f ca="1">IF(tbl_coded[[#This Row],[ISIN]]="","",IF(OR(tbl_coded[[#This Row],[Parent company tiker]]=""),"",IF(_xll.BDP(tbl_coded[[#This Row],[Parent company tiker]]&amp;" Equity",BL$1)="#N/A N/A","--",_xll.BDP(tbl_coded[[#This Row],[Parent company tiker]]&amp;" Equity",BL$1))))</f>
        <v>#NAME?</v>
      </c>
      <c r="BM13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7" s="124" t="e">
        <f ca="1">IF(tbl_coded[[#This Row],[Column9]]&lt;&gt;"--",tbl_coded[[#This Row],[G''tor rating]],IF(tbl_coded[[#This Row],[KPW Name]]&lt;&gt;"",tbl_coded[[#This Row],[KPW Rating]],IF(tbl_coded[[#This Row],[Parent company tiker]]&lt;&gt;"",tbl_coded[[#This Row],[parent评级]],tbl_coded[[#This Row],[Issuer rating]])))</f>
        <v>#NAME?</v>
      </c>
      <c r="BO137" s="159" t="str">
        <f ca="1">IFERROR(IF(tbl_coded[[#This Row],[GREEN]]="Y","GREEN",IF(tbl_coded[[#This Row],[SUSTAINABLE]]="Y","SUSTAINABLE",IF(tbl_coded[[#This Row],[SOCIAL]]="Y","SOCIAL",IF(tbl_coded[[#This Row],[Sustainable linked]]="Y","SUSTAINABLE LINKED"," ")))),"")</f>
        <v/>
      </c>
    </row>
    <row r="138" spans="1:67" ht="15" customHeight="1">
      <c r="A138" s="119">
        <v>136</v>
      </c>
      <c r="B138" s="120" t="str">
        <f>IF(美元债一级!$C$4:$C$1048576&lt;&gt;"",美元债一级!C139,"")</f>
        <v>HK0000929874</v>
      </c>
      <c r="C138" s="124" t="e">
        <f ca="1">IF(tbl_coded[[#This Row],[ISIN]]="","",IF(tbl_coded[[#This Row],[Index]]&gt;$A$1,"",IF(_xll.BDP($B138&amp;" Corp",C$1)="#N/A N/A","",_xll.BDP($B138&amp;" Corp",C$1))))</f>
        <v>#NAME?</v>
      </c>
      <c r="D138" s="124" t="e">
        <f ca="1">IF(tbl_coded[[#This Row],[ISIN]]="","",IF(_xll.BDP($B138&amp;" Corp",D$1)="#N/A N/A","",_xll.BDP($B138&amp;" Corp",D$1)))</f>
        <v>#NAME?</v>
      </c>
      <c r="E138" s="124" t="e">
        <f ca="1">IF(tbl_coded[[#This Row],[ISIN]]="","",IF(_xll.BDP($B138&amp;" Corp",E$1)="#N/A N/A","--",_xll.BDP($B138&amp;" Corp",E$1)))</f>
        <v>#NAME?</v>
      </c>
      <c r="F138" s="124" t="e">
        <f ca="1">IF(tbl_coded[[#This Row],[ISIN]]="","",IF(_xll.BDS($B138&amp;" Corp",F$1)="#N/A Field Not Applicable","",_xll.BDS($B138&amp;" Corp",F$1)))</f>
        <v>#NAME?</v>
      </c>
      <c r="G138" s="124" t="e">
        <f ca="1">IF(tbl_coded[[#This Row],[ISIN]]="","",IF(_xll.BDP($F138&amp;" CompanyID",G$1)="#N/A Invalid Security","",_xll.BDP($F138&amp;" CompanyID",G$1)))</f>
        <v>#NAME?</v>
      </c>
      <c r="H138" s="124" t="e">
        <f ca="1">IF(tbl_coded[[#This Row],[ISIN]]="","",IF(_xll.BDP($B138&amp;" Corp",H$1)="#N/A N/A","--",_xll.BDP($B138&amp;" Corp",H$1)))</f>
        <v>#NAME?</v>
      </c>
      <c r="I138" s="124" t="e">
        <f ca="1">IF(tbl_coded[[#This Row],[ISIN]]="","",IF(_xll.BDP($B138&amp;" Corp",I$1)="#N/A N/A","--",_xll.BDP($B138&amp;" Corp",I$1)))</f>
        <v>#NAME?</v>
      </c>
      <c r="J138" s="124" t="e">
        <f ca="1">IF(tbl_coded[[#This Row],[ISIN]]="","",IF(_xll.BDP($B138&amp;" Corp",J$1)="#N/A N/A","--",_xll.BDP($B138&amp;" Corp",J$1)))</f>
        <v>#NAME?</v>
      </c>
      <c r="K138" s="124" t="e">
        <f ca="1">IF(tbl_coded[[#This Row],[ISIN]]="","",IF(_xll.BDP($B138&amp;" Corp",K$1)="#N/A N/A","--",_xll.BDP($B138&amp;" Corp",K$1)))</f>
        <v>#NAME?</v>
      </c>
      <c r="L138" s="124" t="e">
        <f ca="1">IF(tbl_coded[[#This Row],[ISIN]]="","",IF(_xll.BDP($B138&amp;" Corp",L$1)="#N/A N/A","--",_xll.BDP($B138&amp;" Corp",L$1)))</f>
        <v>#NAME?</v>
      </c>
      <c r="M138" s="124" t="e">
        <f ca="1">IF(tbl_coded[[#This Row],[ISIN]]="","",IF(_xll.BDP($B138&amp;" Corp",M$1)="#N/A N/A","--",_xll.BDP($B138&amp;" Corp",M$1)))</f>
        <v>#NAME?</v>
      </c>
      <c r="N138" s="124" t="e">
        <f ca="1">IF(tbl_coded[[#This Row],[ISIN]]="","",IF(_xll.BDP($B138&amp;" Corp",N$1)="#N/A N/A","--",_xll.BDP($B138&amp;" Corp",N$1)))</f>
        <v>#NAME?</v>
      </c>
      <c r="O138" s="124" t="e">
        <f ca="1">IF(tbl_coded[[#This Row],[ISIN]]="","",IF(_xll.BDP($B138&amp;" Corp",O$1)="#N/A N/A","--",_xll.BDP($B138&amp;" Corp",O$1)))</f>
        <v>#NAME?</v>
      </c>
      <c r="P138" s="124" t="e">
        <f ca="1">IF(tbl_coded[[#This Row],[ISIN]]="","",IF(_xll.BDP($B138&amp;" Corp",P$1)="#N/A N/A","--",_xll.BDP($B138&amp;" Corp",P$1)))</f>
        <v>#NAME?</v>
      </c>
      <c r="Q13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8" s="124" t="e">
        <f ca="1">IF(tbl_coded[[#This Row],[ISIN]]="","",IF(OR(_xll.BDP($B138&amp;" Corp",R$1)="#N/A N/A",_xll.BDP($B138&amp;" Corp",R$1)="#N/A Invalid Security",_xll.BDP($B138&amp;" Corp",R$1)="#N/A Field Not Applicable"),"--",_xll.BDP($B138&amp;" Corp",R$1)))</f>
        <v>#NAME?</v>
      </c>
      <c r="S138" s="124" t="e">
        <f ca="1">IF(tbl_coded[[#This Row],[ISIN]]="","",IF(OR(_xll.BDP($R138&amp;" Equity",S$1)="#N/A N/A",_xll.BDP($R138&amp;" Equity",S$1)="#N/A Invalid Security"),"--",_xll.BDP($R138&amp;" Equity",S$1)))</f>
        <v>#NAME?</v>
      </c>
      <c r="T138" s="124" t="e">
        <f ca="1">IF(tbl_coded[[#This Row],[ISIN]]="","",IF(OR(_xll.BDP($R138&amp;" Equity",T$1)="#N/A N/A",_xll.BDP($R138&amp;" Equity",T$1)="#N/A Invalid Security"),"--",_xll.BDP($R138&amp;" Equity",T$1)))</f>
        <v>#NAME?</v>
      </c>
      <c r="U138" s="124" t="e">
        <f ca="1">IF(tbl_coded[[#This Row],[ISIN]]="","",IF(OR(_xll.BDP($R138&amp;" Equity",U$1)="#N/A N/A",_xll.BDP($R138&amp;" Equity",U$1)="#N/A Invalid Security"),"--",_xll.BDP($R138&amp;" Equity",U$1)))</f>
        <v>#NAME?</v>
      </c>
      <c r="V138" s="124" t="e">
        <f ca="1">IF(tbl_coded[[#This Row],[ISIN]]="","",IF(OR(_xll.BDP($R138&amp;" Equity",V$1)="#N/A N/A",_xll.BDP($R138&amp;" Equity",V$1)="#N/A Invalid Security"),"--",_xll.BDP($R138&amp;" Equity",V$1)))</f>
        <v>#NAME?</v>
      </c>
      <c r="W138" s="124" t="e">
        <f ca="1">IF(tbl_coded[[#This Row],[ISIN]]="","",IF(OR(_xll.BDP($R138&amp;" Equity",W$1)="#N/A N/A",_xll.BDP($R138&amp;" Equity",W$1)="#N/A Invalid Security"),"--",_xll.BDP($R138&amp;" Equity",W$1)))</f>
        <v>#NAME?</v>
      </c>
      <c r="X138" s="124" t="e">
        <f ca="1">IF(tbl_coded[[#This Row],[ISIN]]="","",IF(OR(_xll.BDP($R138&amp;" Equity",X$1)="#N/A N/A",_xll.BDP($R138&amp;" Equity",X$1)="#N/A Invalid Security"),"--",_xll.BDP($R138&amp;" Equity",X$1)))</f>
        <v>#NAME?</v>
      </c>
      <c r="Y13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8" s="124" t="str">
        <f ca="1">IF(tbl_coded[[#This Row],[ISIN]]="","",IF(ISNUMBER(_xll.BDP(B138&amp;" Corp",Z$1)),_xll.BDP(B138&amp;" Corp",Z$1),""))</f>
        <v/>
      </c>
      <c r="AA138" s="124" t="str">
        <f ca="1">IF(tbl_coded[[#This Row],[ISIN]]="","",IF(ISNUMBER(_xll.BDP(B138&amp;" Corp",AA$1)),_xll.BDP(B138&amp;" Corp",AA$1),""))</f>
        <v/>
      </c>
      <c r="AB138" s="124" t="str">
        <f ca="1">IF(tbl_coded[[#This Row],[ISIN]]="","",IF(ISNUMBER(_xll.BDP(B138&amp;" Corp",AB$1)),_xll.BDP(B138&amp;" Corp",AB$1),""))</f>
        <v/>
      </c>
      <c r="AC138" s="124" t="str">
        <f ca="1">IF(tbl_coded[[#This Row],[ISIN]]="","",IF(ISNUMBER(_xll.BDP(B138&amp;" Corp",AC$1)),_xll.BDP(B138&amp;" Corp",AC$1),""))</f>
        <v/>
      </c>
      <c r="AD138" s="124" t="e">
        <f ca="1">IF(tbl_coded[[#This Row],[ISIN]]="","",IF((_xll.BDP(B138&amp;" Corp",AD$1))="#N/A Field Not Applicable","",_xll.BDP(B138&amp;" Corp",AD$1)))</f>
        <v>#NAME?</v>
      </c>
      <c r="AE138" s="124" t="e">
        <f ca="1">IF(tbl_coded[[#This Row],[ISIN]]="","",IF((_xll.BDP(B138&amp;" Corp",AE$1))="#N/A N/A","--",_xll.BDP(B138&amp;" Corp",AE$1)))</f>
        <v>#NAME?</v>
      </c>
      <c r="AF138" s="124" t="e">
        <f ca="1">IF(tbl_coded[[#This Row],[ISIN]]="","",IF(IFERROR(MATCH(H138,rtg_num[Moody''s],0)&gt;10,0),"HY",IF(IFERROR(MATCH(I138,rtg_num[S&amp;P],0)&gt;10,0),"HY",IF(IFERROR(MATCH(J138,rtg_num[Fitch],0)&gt;10,0),"HY",IF(H138&amp;I138&amp;J138="------","NR",IF(IFERROR(FIND("#N/A",Coded!H138),0)&amp;IFERROR(FIND("#N/A",Coded!H138),0)&amp;IFERROR(FIND("#N/A",Coded!H138),0)&lt;&gt;"000",IF(INDEX(美元债一级!$O:$O,MATCH(tbl_coded[[#This Row],[ISIN]],美元债一级!$I:$I,0))="--/--/--","NR","IG"),"IG"))))))</f>
        <v>#NAME?</v>
      </c>
      <c r="AG13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8" s="125" t="e">
        <f ca="1">IF(tbl_coded[[#This Row],[ISIN]]="","",IF(_xll.BDP($B138&amp;" Corp",AI$1)="#N/A N/A","--",_xll.BDP($B138&amp;" Corp",AI$1)))</f>
        <v>#NAME?</v>
      </c>
      <c r="AJ138" s="122" t="e">
        <f ca="1">IF(tbl_coded[[#This Row],[ISIN]]="","",IF(OR(_xll.BDP(_xll.BDP(tbl_coded[[#This Row],[ISIN]]&amp;" Corp", "ISSUER_EQUITY_TICKER")&amp;" Equity",AJ$1)="#N/A N/A"),"--",_xll.BDP(_xll.BDP(tbl_coded[[#This Row],[ISIN]]&amp;" Corp", "ISSUER_EQUITY_TICKER")&amp;" Equity",AJ$1)))</f>
        <v>#NAME?</v>
      </c>
      <c r="AK13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24" t="e">
        <f ca="1">IF(tbl_coded[[#This Row],[ISIN]]="","",IF(OR(_xll.BDP(_xll.BDP(tbl_coded[[#This Row],[ISIN]]&amp;" Corp", "ISSUER_EQUITY_TICKER")&amp;" Equity",AL$1)="#N/A N/A"),"--",_xll.BDP(_xll.BDP(tbl_coded[[#This Row],[ISIN]]&amp;" Corp", "ISSUER_EQUITY_TICKER")&amp;" Equity",AL$1)))</f>
        <v>#NAME?</v>
      </c>
      <c r="AM138" s="124" t="e">
        <f ca="1">IF(tbl_coded[[#This Row],[ISIN]]="","",IF(_xll.BDS($B138&amp;" Corp",AM$1)="#N/A Field Not Applicable","",_xll.BDS($B138&amp;" Corp",AM$1)))</f>
        <v>#NAME?</v>
      </c>
      <c r="AN138" s="124" t="e">
        <f ca="1">IF(tbl_coded[[#This Row],[ISIN]]="","",IF(_xll.BDP(tbl_coded[[#This Row],[KPW Provider BBID]]&amp;" CompanyID","NAME")="#N/A Invalid Security","",_xll.BDP(tbl_coded[[#This Row],[KPW Provider BBID]]&amp;" CompanyID","NAME")))</f>
        <v>#NAME?</v>
      </c>
      <c r="AO138" s="124" t="e">
        <f ca="1">IF(tbl_coded[[#This Row],[ISIN]]="","",IF(_xll.BDP(tbl_coded[[#This Row],[KPW Provider BBID]]&amp;" CompanyID",$AO$1)="#N/A Invalid Security","--",IF(_xll.BDP(tbl_coded[[#This Row],[KPW Provider BBID]]&amp;" CompanyID",$AO$1)="#N/A N/A","--",_xll.BDP(tbl_coded[[#This Row],[KPW Provider BBID]]&amp;" CompanyID",$AO$1))))</f>
        <v>#NAME?</v>
      </c>
      <c r="AP138" s="124" t="e">
        <f ca="1">IF(tbl_coded[[#This Row],[ISIN]]="","",IF(_xll.BDP(tbl_coded[[#This Row],[KPW Provider BBID]]&amp;" CompanyID",$AP$1)="#N/A Invalid Security","--",IF(_xll.BDP(tbl_coded[[#This Row],[KPW Provider BBID]]&amp;" CompanyID",$AP$1)="#N/A N/A","--",_xll.BDP(tbl_coded[[#This Row],[KPW Provider BBID]]&amp;" CompanyID",$AP$1))))</f>
        <v>#NAME?</v>
      </c>
      <c r="AQ138" s="124" t="e">
        <f ca="1">IF(tbl_coded[[#This Row],[ISIN]]="","",IF(_xll.BDP(tbl_coded[[#This Row],[KPW Provider BBID]]&amp;" CompanyID",$AQ$1)="#N/A Invalid Security","--",IF(_xll.BDP(tbl_coded[[#This Row],[KPW Provider BBID]]&amp;" CompanyID",$AQ$1)="#N/A N/A","--",_xll.BDP(tbl_coded[[#This Row],[KPW Provider BBID]]&amp;" CompanyID",$AQ$1))))</f>
        <v>#NAME?</v>
      </c>
      <c r="AR138" s="124" t="e">
        <f ca="1">IF(tbl_coded[[#This Row],[ISIN]]="","",tbl_coded[[#This Row],[穆迪KPW评级]]&amp;"/"&amp;tbl_coded[[#This Row],[SPKPW评级]]&amp;"/"&amp;tbl_coded[[#This Row],[FITCHKPW评级]])</f>
        <v>#NAME?</v>
      </c>
      <c r="AS138" s="124" t="e">
        <f ca="1">IF(tbl_coded[[#This Row],[ISIN]]="","",IF(OR(_xll.BDP($B138&amp;" Corp",AS$1)="#N/A N/A"),"--",_xll.BDP($B138&amp;" Corp",AS$1)))</f>
        <v>#NAME?</v>
      </c>
      <c r="AT138" s="124" t="e">
        <f ca="1">IF(tbl_coded[[#This Row],[ISIN]]="","",IF(_xll.BDS($B138&amp;" Corp",AT$1)="#N/A Field Not Applicable","",_xll.BDS($B138&amp;" Corp",AT$1)))</f>
        <v>#NAME?</v>
      </c>
      <c r="AU138" s="124" t="e">
        <f ca="1">IF(tbl_coded[[#This Row],[SBLC Provider BBID]]="","",_xll.BDP(tbl_coded[[#This Row],[SBLC Provider BBID]]&amp;" CompanyID","NAME"))</f>
        <v>#NAME?</v>
      </c>
      <c r="AV138" s="124" t="e">
        <f ca="1">IF(tbl_coded[[#This Row],[ISIN]]="","",IF(OR(_xll.BDP($B138&amp;" Corp",AV$1)="#N/A N/A"),"--",TEXT(_xll.BDP($B138&amp;" Corp",AV$1),"yyyy/mm/dd")))</f>
        <v>#NAME?</v>
      </c>
      <c r="AW138" s="124" t="e">
        <f ca="1">IF(tbl_coded[[#This Row],[ISIN]]="","",IF(OR(_xll.BDP($B138&amp;" Corp",AW$1)="#N/A N/A"),"--",TEXT(_xll.BDP($B138&amp;" Corp",AW$1),"yyyy/mm/dd")))</f>
        <v>#NAME?</v>
      </c>
      <c r="AX138" s="124" t="e">
        <f ca="1">IF(tbl_coded[[#This Row],[ISIN]]="","",IF(OR(_xll.BDP($B138&amp;" Corp",AX$1)="#N/A N/A"),"--",TEXT(_xll.BDP($B138&amp;" Corp",AX$1),"yyyy/mm/dd")))</f>
        <v>#NAME?</v>
      </c>
      <c r="AY138" s="124" t="e">
        <f ca="1">IF(tbl_coded[[#This Row],[ISIN]]="","",IF(OR(_xll.BDP($B138&amp;" Corp",AY$1)="#N/A Field Not Applicable"),"--",TEXT(_xll.BDP($B138&amp;" Corp",AY$1),"yyyy/mm/dd")))</f>
        <v>#NAME?</v>
      </c>
      <c r="AZ138" s="124" t="e">
        <f ca="1">IF(tbl_coded[[#This Row],[ISIN]]="","",IF(OR(_xll.BDP($B138&amp;" Corp",AZ$1)="#N/A N/A"),"--",_xll.BDP($B138&amp;" Corp",AZ$1)))</f>
        <v>#NAME?</v>
      </c>
      <c r="BA138" s="124" t="e">
        <f ca="1">IF(tbl_coded[[#This Row],[ISIN]]="","",IF(OR(_xll.BDP($B138&amp;" Corp",BA$1)="#N/A N/A"),"--",_xll.BDP($B138&amp;" Corp",BA$1)))</f>
        <v>#NAME?</v>
      </c>
      <c r="BB138" s="124" t="e">
        <f ca="1">IF(tbl_coded[[#This Row],[ISIN]]="","",IF(OR(_xll.BDP($B138&amp;" Corp",BB$1)="#N/A N/A"),"--",_xll.BDP($B138&amp;" Corp",BB$1)))</f>
        <v>#NAME?</v>
      </c>
      <c r="BC138" s="124" t="e">
        <f ca="1">IF(tbl_coded[[#This Row],[ISIN]]="","",IF(OR(_xll.BDP($B138&amp;" Corp",BC$1)="#N/A Field Not Applicable"),"--",_xll.BDP($B138&amp;" Corp",BC$1)))</f>
        <v>#NAME?</v>
      </c>
      <c r="BD138" s="124" t="e">
        <f ca="1">IF(tbl_coded[[#This Row],[ISIN]]="","",IF(OR(_xll.BDP($B138&amp;" Corp",BD$1)="#N/A Field Not Applicable"),"--",_xll.BDP($B138&amp;" Corp",BD$1)))</f>
        <v>#NAME?</v>
      </c>
      <c r="BE138" s="124" t="e">
        <f ca="1">IF(tbl_coded[[#This Row],[ISIN]]="","",IF(OR(_xll.BDP($B138&amp;" Corp",BE$1)="#N/A Field Not Applicable"),"--",_xll.BDP($B138&amp;" Corp",BE$1)))</f>
        <v>#NAME?</v>
      </c>
      <c r="BF138" s="124" t="e">
        <f ca="1">IF(tbl_coded[[#This Row],[ISIN]]="","",IF(OR(_xll.BDP($B138&amp;" Corp",BF$1)="#N/A Field Not Applicable"),"--",_xll.BDP($B138&amp;" Corp",BF$1)))</f>
        <v>#NAME?</v>
      </c>
      <c r="BG138" s="124" t="e">
        <f ca="1">IF(tbl_coded[[#This Row],[ISIN]]="","",IF(OR(_xll.BDP($B138&amp;" Corp",BG$1)="#N/A Field Not Applicable"),"--",IF(_xll.BDP($B138&amp;" Corp",BG$1)="#N/A N/A","N",_xll.BDP($B138&amp;" Corp",BG$1))))</f>
        <v>#NAME?</v>
      </c>
      <c r="BH138" s="124" t="e">
        <f ca="1">IF(tbl_coded[[#This Row],[ISIN]]="","",IF(OR(_xll.BDP($B138&amp;" Corp",BH$1)="#N/A N/A"),"",_xll.BDP($B138&amp;" Corp",BH$1)))</f>
        <v>#NAME?</v>
      </c>
      <c r="BI138" s="124" t="e">
        <f ca="1">IF(tbl_coded[[#This Row],[ISIN]]="","",IF(OR(tbl_coded[[#This Row],[Parent company tiker]]=""),"",IF(_xll.BDP(tbl_coded[[#This Row],[Parent company tiker]]&amp;" Equity",BI$1)="#N/A N/A","--",_xll.BDP(tbl_coded[[#This Row],[Parent company tiker]]&amp;" Equity",BI$1))))</f>
        <v>#NAME?</v>
      </c>
      <c r="BJ138" s="124" t="e">
        <f ca="1">IF(tbl_coded[[#This Row],[ISIN]]="","",IF(OR(tbl_coded[[#This Row],[Parent company tiker]]=""),"",IF(_xll.BDP(tbl_coded[[#This Row],[Parent company tiker]]&amp;" Equity",BJ$1)="#N/A N/A","--",_xll.BDP(tbl_coded[[#This Row],[Parent company tiker]]&amp;" Equity",BJ$1))))</f>
        <v>#NAME?</v>
      </c>
      <c r="BK138" s="124" t="e">
        <f ca="1">IF(tbl_coded[[#This Row],[ISIN]]="","",IF(OR(tbl_coded[[#This Row],[Parent company tiker]]=""),"",IF(_xll.BDP(tbl_coded[[#This Row],[Parent company tiker]]&amp;" Equity",BK$1)="#N/A N/A","--",_xll.BDP(tbl_coded[[#This Row],[Parent company tiker]]&amp;" Equity",BK$1))))</f>
        <v>#NAME?</v>
      </c>
      <c r="BL138" s="124" t="e">
        <f ca="1">IF(tbl_coded[[#This Row],[ISIN]]="","",IF(OR(tbl_coded[[#This Row],[Parent company tiker]]=""),"",IF(_xll.BDP(tbl_coded[[#This Row],[Parent company tiker]]&amp;" Equity",BL$1)="#N/A N/A","--",_xll.BDP(tbl_coded[[#This Row],[Parent company tiker]]&amp;" Equity",BL$1))))</f>
        <v>#NAME?</v>
      </c>
      <c r="BM13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8" s="124" t="e">
        <f ca="1">IF(tbl_coded[[#This Row],[Column9]]&lt;&gt;"--",tbl_coded[[#This Row],[G''tor rating]],IF(tbl_coded[[#This Row],[KPW Name]]&lt;&gt;"",tbl_coded[[#This Row],[KPW Rating]],IF(tbl_coded[[#This Row],[Parent company tiker]]&lt;&gt;"",tbl_coded[[#This Row],[parent评级]],tbl_coded[[#This Row],[Issuer rating]])))</f>
        <v>#NAME?</v>
      </c>
      <c r="BO138" s="159" t="str">
        <f ca="1">IFERROR(IF(tbl_coded[[#This Row],[GREEN]]="Y","GREEN",IF(tbl_coded[[#This Row],[SUSTAINABLE]]="Y","SUSTAINABLE",IF(tbl_coded[[#This Row],[SOCIAL]]="Y","SOCIAL",IF(tbl_coded[[#This Row],[Sustainable linked]]="Y","SUSTAINABLE LINKED"," ")))),"")</f>
        <v/>
      </c>
    </row>
    <row r="139" spans="1:67" ht="15" customHeight="1">
      <c r="A139" s="119">
        <v>137</v>
      </c>
      <c r="B139" s="120" t="str">
        <f>IF(美元债一级!$C$4:$C$1048576&lt;&gt;"",美元债一级!C140,"")</f>
        <v>HK0000929858</v>
      </c>
      <c r="C139" s="124" t="e">
        <f ca="1">IF(tbl_coded[[#This Row],[ISIN]]="","",IF(tbl_coded[[#This Row],[Index]]&gt;$A$1,"",IF(_xll.BDP($B139&amp;" Corp",C$1)="#N/A N/A","",_xll.BDP($B139&amp;" Corp",C$1))))</f>
        <v>#NAME?</v>
      </c>
      <c r="D139" s="124" t="e">
        <f ca="1">IF(tbl_coded[[#This Row],[ISIN]]="","",IF(_xll.BDP($B139&amp;" Corp",D$1)="#N/A N/A","",_xll.BDP($B139&amp;" Corp",D$1)))</f>
        <v>#NAME?</v>
      </c>
      <c r="E139" s="124" t="e">
        <f ca="1">IF(tbl_coded[[#This Row],[ISIN]]="","",IF(_xll.BDP($B139&amp;" Corp",E$1)="#N/A N/A","--",_xll.BDP($B139&amp;" Corp",E$1)))</f>
        <v>#NAME?</v>
      </c>
      <c r="F139" s="124" t="e">
        <f ca="1">IF(tbl_coded[[#This Row],[ISIN]]="","",IF(_xll.BDS($B139&amp;" Corp",F$1)="#N/A Field Not Applicable","",_xll.BDS($B139&amp;" Corp",F$1)))</f>
        <v>#NAME?</v>
      </c>
      <c r="G139" s="124" t="e">
        <f ca="1">IF(tbl_coded[[#This Row],[ISIN]]="","",IF(_xll.BDP($F139&amp;" CompanyID",G$1)="#N/A Invalid Security","",_xll.BDP($F139&amp;" CompanyID",G$1)))</f>
        <v>#NAME?</v>
      </c>
      <c r="H139" s="124" t="e">
        <f ca="1">IF(tbl_coded[[#This Row],[ISIN]]="","",IF(_xll.BDP($B139&amp;" Corp",H$1)="#N/A N/A","--",_xll.BDP($B139&amp;" Corp",H$1)))</f>
        <v>#NAME?</v>
      </c>
      <c r="I139" s="124" t="e">
        <f ca="1">IF(tbl_coded[[#This Row],[ISIN]]="","",IF(_xll.BDP($B139&amp;" Corp",I$1)="#N/A N/A","--",_xll.BDP($B139&amp;" Corp",I$1)))</f>
        <v>#NAME?</v>
      </c>
      <c r="J139" s="124" t="e">
        <f ca="1">IF(tbl_coded[[#This Row],[ISIN]]="","",IF(_xll.BDP($B139&amp;" Corp",J$1)="#N/A N/A","--",_xll.BDP($B139&amp;" Corp",J$1)))</f>
        <v>#NAME?</v>
      </c>
      <c r="K139" s="124" t="e">
        <f ca="1">IF(tbl_coded[[#This Row],[ISIN]]="","",IF(_xll.BDP($B139&amp;" Corp",K$1)="#N/A N/A","--",_xll.BDP($B139&amp;" Corp",K$1)))</f>
        <v>#NAME?</v>
      </c>
      <c r="L139" s="124" t="e">
        <f ca="1">IF(tbl_coded[[#This Row],[ISIN]]="","",IF(_xll.BDP($B139&amp;" Corp",L$1)="#N/A N/A","--",_xll.BDP($B139&amp;" Corp",L$1)))</f>
        <v>#NAME?</v>
      </c>
      <c r="M139" s="124" t="e">
        <f ca="1">IF(tbl_coded[[#This Row],[ISIN]]="","",IF(_xll.BDP($B139&amp;" Corp",M$1)="#N/A N/A","--",_xll.BDP($B139&amp;" Corp",M$1)))</f>
        <v>#NAME?</v>
      </c>
      <c r="N139" s="124" t="e">
        <f ca="1">IF(tbl_coded[[#This Row],[ISIN]]="","",IF(_xll.BDP($B139&amp;" Corp",N$1)="#N/A N/A","--",_xll.BDP($B139&amp;" Corp",N$1)))</f>
        <v>#NAME?</v>
      </c>
      <c r="O139" s="124" t="e">
        <f ca="1">IF(tbl_coded[[#This Row],[ISIN]]="","",IF(_xll.BDP($B139&amp;" Corp",O$1)="#N/A N/A","--",_xll.BDP($B139&amp;" Corp",O$1)))</f>
        <v>#NAME?</v>
      </c>
      <c r="P139" s="124" t="e">
        <f ca="1">IF(tbl_coded[[#This Row],[ISIN]]="","",IF(_xll.BDP($B139&amp;" Corp",P$1)="#N/A N/A","--",_xll.BDP($B139&amp;" Corp",P$1)))</f>
        <v>#NAME?</v>
      </c>
      <c r="Q13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9" s="124" t="e">
        <f ca="1">IF(tbl_coded[[#This Row],[ISIN]]="","",IF(OR(_xll.BDP($B139&amp;" Corp",R$1)="#N/A N/A",_xll.BDP($B139&amp;" Corp",R$1)="#N/A Invalid Security",_xll.BDP($B139&amp;" Corp",R$1)="#N/A Field Not Applicable"),"--",_xll.BDP($B139&amp;" Corp",R$1)))</f>
        <v>#NAME?</v>
      </c>
      <c r="S139" s="124" t="e">
        <f ca="1">IF(tbl_coded[[#This Row],[ISIN]]="","",IF(OR(_xll.BDP($R139&amp;" Equity",S$1)="#N/A N/A",_xll.BDP($R139&amp;" Equity",S$1)="#N/A Invalid Security"),"--",_xll.BDP($R139&amp;" Equity",S$1)))</f>
        <v>#NAME?</v>
      </c>
      <c r="T139" s="124" t="e">
        <f ca="1">IF(tbl_coded[[#This Row],[ISIN]]="","",IF(OR(_xll.BDP($R139&amp;" Equity",T$1)="#N/A N/A",_xll.BDP($R139&amp;" Equity",T$1)="#N/A Invalid Security"),"--",_xll.BDP($R139&amp;" Equity",T$1)))</f>
        <v>#NAME?</v>
      </c>
      <c r="U139" s="124" t="e">
        <f ca="1">IF(tbl_coded[[#This Row],[ISIN]]="","",IF(OR(_xll.BDP($R139&amp;" Equity",U$1)="#N/A N/A",_xll.BDP($R139&amp;" Equity",U$1)="#N/A Invalid Security"),"--",_xll.BDP($R139&amp;" Equity",U$1)))</f>
        <v>#NAME?</v>
      </c>
      <c r="V139" s="124" t="e">
        <f ca="1">IF(tbl_coded[[#This Row],[ISIN]]="","",IF(OR(_xll.BDP($R139&amp;" Equity",V$1)="#N/A N/A",_xll.BDP($R139&amp;" Equity",V$1)="#N/A Invalid Security"),"--",_xll.BDP($R139&amp;" Equity",V$1)))</f>
        <v>#NAME?</v>
      </c>
      <c r="W139" s="124" t="e">
        <f ca="1">IF(tbl_coded[[#This Row],[ISIN]]="","",IF(OR(_xll.BDP($R139&amp;" Equity",W$1)="#N/A N/A",_xll.BDP($R139&amp;" Equity",W$1)="#N/A Invalid Security"),"--",_xll.BDP($R139&amp;" Equity",W$1)))</f>
        <v>#NAME?</v>
      </c>
      <c r="X139" s="124" t="e">
        <f ca="1">IF(tbl_coded[[#This Row],[ISIN]]="","",IF(OR(_xll.BDP($R139&amp;" Equity",X$1)="#N/A N/A",_xll.BDP($R139&amp;" Equity",X$1)="#N/A Invalid Security"),"--",_xll.BDP($R139&amp;" Equity",X$1)))</f>
        <v>#NAME?</v>
      </c>
      <c r="Y13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9" s="124" t="str">
        <f ca="1">IF(tbl_coded[[#This Row],[ISIN]]="","",IF(ISNUMBER(_xll.BDP(B139&amp;" Corp",Z$1)),_xll.BDP(B139&amp;" Corp",Z$1),""))</f>
        <v/>
      </c>
      <c r="AA139" s="124" t="str">
        <f ca="1">IF(tbl_coded[[#This Row],[ISIN]]="","",IF(ISNUMBER(_xll.BDP(B139&amp;" Corp",AA$1)),_xll.BDP(B139&amp;" Corp",AA$1),""))</f>
        <v/>
      </c>
      <c r="AB139" s="124" t="str">
        <f ca="1">IF(tbl_coded[[#This Row],[ISIN]]="","",IF(ISNUMBER(_xll.BDP(B139&amp;" Corp",AB$1)),_xll.BDP(B139&amp;" Corp",AB$1),""))</f>
        <v/>
      </c>
      <c r="AC139" s="124" t="str">
        <f ca="1">IF(tbl_coded[[#This Row],[ISIN]]="","",IF(ISNUMBER(_xll.BDP(B139&amp;" Corp",AC$1)),_xll.BDP(B139&amp;" Corp",AC$1),""))</f>
        <v/>
      </c>
      <c r="AD139" s="124" t="e">
        <f ca="1">IF(tbl_coded[[#This Row],[ISIN]]="","",IF((_xll.BDP(B139&amp;" Corp",AD$1))="#N/A Field Not Applicable","",_xll.BDP(B139&amp;" Corp",AD$1)))</f>
        <v>#NAME?</v>
      </c>
      <c r="AE139" s="124" t="e">
        <f ca="1">IF(tbl_coded[[#This Row],[ISIN]]="","",IF((_xll.BDP(B139&amp;" Corp",AE$1))="#N/A N/A","--",_xll.BDP(B139&amp;" Corp",AE$1)))</f>
        <v>#NAME?</v>
      </c>
      <c r="AF139" s="124" t="e">
        <f ca="1">IF(tbl_coded[[#This Row],[ISIN]]="","",IF(IFERROR(MATCH(H139,rtg_num[Moody''s],0)&gt;10,0),"HY",IF(IFERROR(MATCH(I139,rtg_num[S&amp;P],0)&gt;10,0),"HY",IF(IFERROR(MATCH(J139,rtg_num[Fitch],0)&gt;10,0),"HY",IF(H139&amp;I139&amp;J139="------","NR",IF(IFERROR(FIND("#N/A",Coded!H139),0)&amp;IFERROR(FIND("#N/A",Coded!H139),0)&amp;IFERROR(FIND("#N/A",Coded!H139),0)&lt;&gt;"000",IF(INDEX(美元债一级!$O:$O,MATCH(tbl_coded[[#This Row],[ISIN]],美元债一级!$I:$I,0))="--/--/--","NR","IG"),"IG"))))))</f>
        <v>#NAME?</v>
      </c>
      <c r="AG13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9" s="125" t="e">
        <f ca="1">IF(tbl_coded[[#This Row],[ISIN]]="","",IF(_xll.BDP($B139&amp;" Corp",AI$1)="#N/A N/A","--",_xll.BDP($B139&amp;" Corp",AI$1)))</f>
        <v>#NAME?</v>
      </c>
      <c r="AJ139" s="122" t="e">
        <f ca="1">IF(tbl_coded[[#This Row],[ISIN]]="","",IF(OR(_xll.BDP(_xll.BDP(tbl_coded[[#This Row],[ISIN]]&amp;" Corp", "ISSUER_EQUITY_TICKER")&amp;" Equity",AJ$1)="#N/A N/A"),"--",_xll.BDP(_xll.BDP(tbl_coded[[#This Row],[ISIN]]&amp;" Corp", "ISSUER_EQUITY_TICKER")&amp;" Equity",AJ$1)))</f>
        <v>#NAME?</v>
      </c>
      <c r="AK13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24" t="e">
        <f ca="1">IF(tbl_coded[[#This Row],[ISIN]]="","",IF(OR(_xll.BDP(_xll.BDP(tbl_coded[[#This Row],[ISIN]]&amp;" Corp", "ISSUER_EQUITY_TICKER")&amp;" Equity",AL$1)="#N/A N/A"),"--",_xll.BDP(_xll.BDP(tbl_coded[[#This Row],[ISIN]]&amp;" Corp", "ISSUER_EQUITY_TICKER")&amp;" Equity",AL$1)))</f>
        <v>#NAME?</v>
      </c>
      <c r="AM139" s="124" t="e">
        <f ca="1">IF(tbl_coded[[#This Row],[ISIN]]="","",IF(_xll.BDS($B139&amp;" Corp",AM$1)="#N/A Field Not Applicable","",_xll.BDS($B139&amp;" Corp",AM$1)))</f>
        <v>#NAME?</v>
      </c>
      <c r="AN139" s="124" t="e">
        <f ca="1">IF(tbl_coded[[#This Row],[ISIN]]="","",IF(_xll.BDP(tbl_coded[[#This Row],[KPW Provider BBID]]&amp;" CompanyID","NAME")="#N/A Invalid Security","",_xll.BDP(tbl_coded[[#This Row],[KPW Provider BBID]]&amp;" CompanyID","NAME")))</f>
        <v>#NAME?</v>
      </c>
      <c r="AO139" s="124" t="e">
        <f ca="1">IF(tbl_coded[[#This Row],[ISIN]]="","",IF(_xll.BDP(tbl_coded[[#This Row],[KPW Provider BBID]]&amp;" CompanyID",$AO$1)="#N/A Invalid Security","--",IF(_xll.BDP(tbl_coded[[#This Row],[KPW Provider BBID]]&amp;" CompanyID",$AO$1)="#N/A N/A","--",_xll.BDP(tbl_coded[[#This Row],[KPW Provider BBID]]&amp;" CompanyID",$AO$1))))</f>
        <v>#NAME?</v>
      </c>
      <c r="AP139" s="124" t="e">
        <f ca="1">IF(tbl_coded[[#This Row],[ISIN]]="","",IF(_xll.BDP(tbl_coded[[#This Row],[KPW Provider BBID]]&amp;" CompanyID",$AP$1)="#N/A Invalid Security","--",IF(_xll.BDP(tbl_coded[[#This Row],[KPW Provider BBID]]&amp;" CompanyID",$AP$1)="#N/A N/A","--",_xll.BDP(tbl_coded[[#This Row],[KPW Provider BBID]]&amp;" CompanyID",$AP$1))))</f>
        <v>#NAME?</v>
      </c>
      <c r="AQ139" s="124" t="e">
        <f ca="1">IF(tbl_coded[[#This Row],[ISIN]]="","",IF(_xll.BDP(tbl_coded[[#This Row],[KPW Provider BBID]]&amp;" CompanyID",$AQ$1)="#N/A Invalid Security","--",IF(_xll.BDP(tbl_coded[[#This Row],[KPW Provider BBID]]&amp;" CompanyID",$AQ$1)="#N/A N/A","--",_xll.BDP(tbl_coded[[#This Row],[KPW Provider BBID]]&amp;" CompanyID",$AQ$1))))</f>
        <v>#NAME?</v>
      </c>
      <c r="AR139" s="124" t="e">
        <f ca="1">IF(tbl_coded[[#This Row],[ISIN]]="","",tbl_coded[[#This Row],[穆迪KPW评级]]&amp;"/"&amp;tbl_coded[[#This Row],[SPKPW评级]]&amp;"/"&amp;tbl_coded[[#This Row],[FITCHKPW评级]])</f>
        <v>#NAME?</v>
      </c>
      <c r="AS139" s="124" t="e">
        <f ca="1">IF(tbl_coded[[#This Row],[ISIN]]="","",IF(OR(_xll.BDP($B139&amp;" Corp",AS$1)="#N/A N/A"),"--",_xll.BDP($B139&amp;" Corp",AS$1)))</f>
        <v>#NAME?</v>
      </c>
      <c r="AT139" s="124" t="e">
        <f ca="1">IF(tbl_coded[[#This Row],[ISIN]]="","",IF(_xll.BDS($B139&amp;" Corp",AT$1)="#N/A Field Not Applicable","",_xll.BDS($B139&amp;" Corp",AT$1)))</f>
        <v>#NAME?</v>
      </c>
      <c r="AU139" s="124" t="e">
        <f ca="1">IF(tbl_coded[[#This Row],[SBLC Provider BBID]]="","",_xll.BDP(tbl_coded[[#This Row],[SBLC Provider BBID]]&amp;" CompanyID","NAME"))</f>
        <v>#NAME?</v>
      </c>
      <c r="AV139" s="124" t="e">
        <f ca="1">IF(tbl_coded[[#This Row],[ISIN]]="","",IF(OR(_xll.BDP($B139&amp;" Corp",AV$1)="#N/A N/A"),"--",TEXT(_xll.BDP($B139&amp;" Corp",AV$1),"yyyy/mm/dd")))</f>
        <v>#NAME?</v>
      </c>
      <c r="AW139" s="124" t="e">
        <f ca="1">IF(tbl_coded[[#This Row],[ISIN]]="","",IF(OR(_xll.BDP($B139&amp;" Corp",AW$1)="#N/A N/A"),"--",TEXT(_xll.BDP($B139&amp;" Corp",AW$1),"yyyy/mm/dd")))</f>
        <v>#NAME?</v>
      </c>
      <c r="AX139" s="124" t="e">
        <f ca="1">IF(tbl_coded[[#This Row],[ISIN]]="","",IF(OR(_xll.BDP($B139&amp;" Corp",AX$1)="#N/A N/A"),"--",TEXT(_xll.BDP($B139&amp;" Corp",AX$1),"yyyy/mm/dd")))</f>
        <v>#NAME?</v>
      </c>
      <c r="AY139" s="124" t="e">
        <f ca="1">IF(tbl_coded[[#This Row],[ISIN]]="","",IF(OR(_xll.BDP($B139&amp;" Corp",AY$1)="#N/A Field Not Applicable"),"--",TEXT(_xll.BDP($B139&amp;" Corp",AY$1),"yyyy/mm/dd")))</f>
        <v>#NAME?</v>
      </c>
      <c r="AZ139" s="124" t="e">
        <f ca="1">IF(tbl_coded[[#This Row],[ISIN]]="","",IF(OR(_xll.BDP($B139&amp;" Corp",AZ$1)="#N/A N/A"),"--",_xll.BDP($B139&amp;" Corp",AZ$1)))</f>
        <v>#NAME?</v>
      </c>
      <c r="BA139" s="124" t="e">
        <f ca="1">IF(tbl_coded[[#This Row],[ISIN]]="","",IF(OR(_xll.BDP($B139&amp;" Corp",BA$1)="#N/A N/A"),"--",_xll.BDP($B139&amp;" Corp",BA$1)))</f>
        <v>#NAME?</v>
      </c>
      <c r="BB139" s="124" t="e">
        <f ca="1">IF(tbl_coded[[#This Row],[ISIN]]="","",IF(OR(_xll.BDP($B139&amp;" Corp",BB$1)="#N/A N/A"),"--",_xll.BDP($B139&amp;" Corp",BB$1)))</f>
        <v>#NAME?</v>
      </c>
      <c r="BC139" s="124" t="e">
        <f ca="1">IF(tbl_coded[[#This Row],[ISIN]]="","",IF(OR(_xll.BDP($B139&amp;" Corp",BC$1)="#N/A Field Not Applicable"),"--",_xll.BDP($B139&amp;" Corp",BC$1)))</f>
        <v>#NAME?</v>
      </c>
      <c r="BD139" s="124" t="e">
        <f ca="1">IF(tbl_coded[[#This Row],[ISIN]]="","",IF(OR(_xll.BDP($B139&amp;" Corp",BD$1)="#N/A Field Not Applicable"),"--",_xll.BDP($B139&amp;" Corp",BD$1)))</f>
        <v>#NAME?</v>
      </c>
      <c r="BE139" s="124" t="e">
        <f ca="1">IF(tbl_coded[[#This Row],[ISIN]]="","",IF(OR(_xll.BDP($B139&amp;" Corp",BE$1)="#N/A Field Not Applicable"),"--",_xll.BDP($B139&amp;" Corp",BE$1)))</f>
        <v>#NAME?</v>
      </c>
      <c r="BF139" s="124" t="e">
        <f ca="1">IF(tbl_coded[[#This Row],[ISIN]]="","",IF(OR(_xll.BDP($B139&amp;" Corp",BF$1)="#N/A Field Not Applicable"),"--",_xll.BDP($B139&amp;" Corp",BF$1)))</f>
        <v>#NAME?</v>
      </c>
      <c r="BG139" s="124" t="e">
        <f ca="1">IF(tbl_coded[[#This Row],[ISIN]]="","",IF(OR(_xll.BDP($B139&amp;" Corp",BG$1)="#N/A Field Not Applicable"),"--",IF(_xll.BDP($B139&amp;" Corp",BG$1)="#N/A N/A","N",_xll.BDP($B139&amp;" Corp",BG$1))))</f>
        <v>#NAME?</v>
      </c>
      <c r="BH139" s="124" t="e">
        <f ca="1">IF(tbl_coded[[#This Row],[ISIN]]="","",IF(OR(_xll.BDP($B139&amp;" Corp",BH$1)="#N/A N/A"),"",_xll.BDP($B139&amp;" Corp",BH$1)))</f>
        <v>#NAME?</v>
      </c>
      <c r="BI139" s="124" t="e">
        <f ca="1">IF(tbl_coded[[#This Row],[ISIN]]="","",IF(OR(tbl_coded[[#This Row],[Parent company tiker]]=""),"",IF(_xll.BDP(tbl_coded[[#This Row],[Parent company tiker]]&amp;" Equity",BI$1)="#N/A N/A","--",_xll.BDP(tbl_coded[[#This Row],[Parent company tiker]]&amp;" Equity",BI$1))))</f>
        <v>#NAME?</v>
      </c>
      <c r="BJ139" s="124" t="e">
        <f ca="1">IF(tbl_coded[[#This Row],[ISIN]]="","",IF(OR(tbl_coded[[#This Row],[Parent company tiker]]=""),"",IF(_xll.BDP(tbl_coded[[#This Row],[Parent company tiker]]&amp;" Equity",BJ$1)="#N/A N/A","--",_xll.BDP(tbl_coded[[#This Row],[Parent company tiker]]&amp;" Equity",BJ$1))))</f>
        <v>#NAME?</v>
      </c>
      <c r="BK139" s="124" t="e">
        <f ca="1">IF(tbl_coded[[#This Row],[ISIN]]="","",IF(OR(tbl_coded[[#This Row],[Parent company tiker]]=""),"",IF(_xll.BDP(tbl_coded[[#This Row],[Parent company tiker]]&amp;" Equity",BK$1)="#N/A N/A","--",_xll.BDP(tbl_coded[[#This Row],[Parent company tiker]]&amp;" Equity",BK$1))))</f>
        <v>#NAME?</v>
      </c>
      <c r="BL139" s="124" t="e">
        <f ca="1">IF(tbl_coded[[#This Row],[ISIN]]="","",IF(OR(tbl_coded[[#This Row],[Parent company tiker]]=""),"",IF(_xll.BDP(tbl_coded[[#This Row],[Parent company tiker]]&amp;" Equity",BL$1)="#N/A N/A","--",_xll.BDP(tbl_coded[[#This Row],[Parent company tiker]]&amp;" Equity",BL$1))))</f>
        <v>#NAME?</v>
      </c>
      <c r="BM13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9" s="124" t="e">
        <f ca="1">IF(tbl_coded[[#This Row],[Column9]]&lt;&gt;"--",tbl_coded[[#This Row],[G''tor rating]],IF(tbl_coded[[#This Row],[KPW Name]]&lt;&gt;"",tbl_coded[[#This Row],[KPW Rating]],IF(tbl_coded[[#This Row],[Parent company tiker]]&lt;&gt;"",tbl_coded[[#This Row],[parent评级]],tbl_coded[[#This Row],[Issuer rating]])))</f>
        <v>#NAME?</v>
      </c>
      <c r="BO139" s="159" t="str">
        <f ca="1">IFERROR(IF(tbl_coded[[#This Row],[GREEN]]="Y","GREEN",IF(tbl_coded[[#This Row],[SUSTAINABLE]]="Y","SUSTAINABLE",IF(tbl_coded[[#This Row],[SOCIAL]]="Y","SOCIAL",IF(tbl_coded[[#This Row],[Sustainable linked]]="Y","SUSTAINABLE LINKED"," ")))),"")</f>
        <v/>
      </c>
    </row>
    <row r="140" spans="1:67" ht="15" customHeight="1">
      <c r="A140" s="119">
        <v>138</v>
      </c>
      <c r="B140" s="120" t="str">
        <f>IF(美元债一级!$C$4:$C$1048576&lt;&gt;"",美元债一级!C141,"")</f>
        <v>HK0000929775</v>
      </c>
      <c r="C140" s="124" t="e">
        <f ca="1">IF(tbl_coded[[#This Row],[ISIN]]="","",IF(tbl_coded[[#This Row],[Index]]&gt;$A$1,"",IF(_xll.BDP($B140&amp;" Corp",C$1)="#N/A N/A","",_xll.BDP($B140&amp;" Corp",C$1))))</f>
        <v>#NAME?</v>
      </c>
      <c r="D140" s="124" t="e">
        <f ca="1">IF(tbl_coded[[#This Row],[ISIN]]="","",IF(_xll.BDP($B140&amp;" Corp",D$1)="#N/A N/A","",_xll.BDP($B140&amp;" Corp",D$1)))</f>
        <v>#NAME?</v>
      </c>
      <c r="E140" s="124" t="e">
        <f ca="1">IF(tbl_coded[[#This Row],[ISIN]]="","",IF(_xll.BDP($B140&amp;" Corp",E$1)="#N/A N/A","--",_xll.BDP($B140&amp;" Corp",E$1)))</f>
        <v>#NAME?</v>
      </c>
      <c r="F140" s="124" t="e">
        <f ca="1">IF(tbl_coded[[#This Row],[ISIN]]="","",IF(_xll.BDS($B140&amp;" Corp",F$1)="#N/A Field Not Applicable","",_xll.BDS($B140&amp;" Corp",F$1)))</f>
        <v>#NAME?</v>
      </c>
      <c r="G140" s="124" t="e">
        <f ca="1">IF(tbl_coded[[#This Row],[ISIN]]="","",IF(_xll.BDP($F140&amp;" CompanyID",G$1)="#N/A Invalid Security","",_xll.BDP($F140&amp;" CompanyID",G$1)))</f>
        <v>#NAME?</v>
      </c>
      <c r="H140" s="124" t="e">
        <f ca="1">IF(tbl_coded[[#This Row],[ISIN]]="","",IF(_xll.BDP($B140&amp;" Corp",H$1)="#N/A N/A","--",_xll.BDP($B140&amp;" Corp",H$1)))</f>
        <v>#NAME?</v>
      </c>
      <c r="I140" s="124" t="e">
        <f ca="1">IF(tbl_coded[[#This Row],[ISIN]]="","",IF(_xll.BDP($B140&amp;" Corp",I$1)="#N/A N/A","--",_xll.BDP($B140&amp;" Corp",I$1)))</f>
        <v>#NAME?</v>
      </c>
      <c r="J140" s="124" t="e">
        <f ca="1">IF(tbl_coded[[#This Row],[ISIN]]="","",IF(_xll.BDP($B140&amp;" Corp",J$1)="#N/A N/A","--",_xll.BDP($B140&amp;" Corp",J$1)))</f>
        <v>#NAME?</v>
      </c>
      <c r="K140" s="124" t="e">
        <f ca="1">IF(tbl_coded[[#This Row],[ISIN]]="","",IF(_xll.BDP($B140&amp;" Corp",K$1)="#N/A N/A","--",_xll.BDP($B140&amp;" Corp",K$1)))</f>
        <v>#NAME?</v>
      </c>
      <c r="L140" s="124" t="e">
        <f ca="1">IF(tbl_coded[[#This Row],[ISIN]]="","",IF(_xll.BDP($B140&amp;" Corp",L$1)="#N/A N/A","--",_xll.BDP($B140&amp;" Corp",L$1)))</f>
        <v>#NAME?</v>
      </c>
      <c r="M140" s="124" t="e">
        <f ca="1">IF(tbl_coded[[#This Row],[ISIN]]="","",IF(_xll.BDP($B140&amp;" Corp",M$1)="#N/A N/A","--",_xll.BDP($B140&amp;" Corp",M$1)))</f>
        <v>#NAME?</v>
      </c>
      <c r="N140" s="124" t="e">
        <f ca="1">IF(tbl_coded[[#This Row],[ISIN]]="","",IF(_xll.BDP($B140&amp;" Corp",N$1)="#N/A N/A","--",_xll.BDP($B140&amp;" Corp",N$1)))</f>
        <v>#NAME?</v>
      </c>
      <c r="O140" s="124" t="e">
        <f ca="1">IF(tbl_coded[[#This Row],[ISIN]]="","",IF(_xll.BDP($B140&amp;" Corp",O$1)="#N/A N/A","--",_xll.BDP($B140&amp;" Corp",O$1)))</f>
        <v>#NAME?</v>
      </c>
      <c r="P140" s="124" t="e">
        <f ca="1">IF(tbl_coded[[#This Row],[ISIN]]="","",IF(_xll.BDP($B140&amp;" Corp",P$1)="#N/A N/A","--",_xll.BDP($B140&amp;" Corp",P$1)))</f>
        <v>#NAME?</v>
      </c>
      <c r="Q14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0" s="124" t="e">
        <f ca="1">IF(tbl_coded[[#This Row],[ISIN]]="","",IF(OR(_xll.BDP($B140&amp;" Corp",R$1)="#N/A N/A",_xll.BDP($B140&amp;" Corp",R$1)="#N/A Invalid Security",_xll.BDP($B140&amp;" Corp",R$1)="#N/A Field Not Applicable"),"--",_xll.BDP($B140&amp;" Corp",R$1)))</f>
        <v>#NAME?</v>
      </c>
      <c r="S140" s="124" t="e">
        <f ca="1">IF(tbl_coded[[#This Row],[ISIN]]="","",IF(OR(_xll.BDP($R140&amp;" Equity",S$1)="#N/A N/A",_xll.BDP($R140&amp;" Equity",S$1)="#N/A Invalid Security"),"--",_xll.BDP($R140&amp;" Equity",S$1)))</f>
        <v>#NAME?</v>
      </c>
      <c r="T140" s="124" t="e">
        <f ca="1">IF(tbl_coded[[#This Row],[ISIN]]="","",IF(OR(_xll.BDP($R140&amp;" Equity",T$1)="#N/A N/A",_xll.BDP($R140&amp;" Equity",T$1)="#N/A Invalid Security"),"--",_xll.BDP($R140&amp;" Equity",T$1)))</f>
        <v>#NAME?</v>
      </c>
      <c r="U140" s="124" t="e">
        <f ca="1">IF(tbl_coded[[#This Row],[ISIN]]="","",IF(OR(_xll.BDP($R140&amp;" Equity",U$1)="#N/A N/A",_xll.BDP($R140&amp;" Equity",U$1)="#N/A Invalid Security"),"--",_xll.BDP($R140&amp;" Equity",U$1)))</f>
        <v>#NAME?</v>
      </c>
      <c r="V140" s="124" t="e">
        <f ca="1">IF(tbl_coded[[#This Row],[ISIN]]="","",IF(OR(_xll.BDP($R140&amp;" Equity",V$1)="#N/A N/A",_xll.BDP($R140&amp;" Equity",V$1)="#N/A Invalid Security"),"--",_xll.BDP($R140&amp;" Equity",V$1)))</f>
        <v>#NAME?</v>
      </c>
      <c r="W140" s="124" t="e">
        <f ca="1">IF(tbl_coded[[#This Row],[ISIN]]="","",IF(OR(_xll.BDP($R140&amp;" Equity",W$1)="#N/A N/A",_xll.BDP($R140&amp;" Equity",W$1)="#N/A Invalid Security"),"--",_xll.BDP($R140&amp;" Equity",W$1)))</f>
        <v>#NAME?</v>
      </c>
      <c r="X140" s="124" t="e">
        <f ca="1">IF(tbl_coded[[#This Row],[ISIN]]="","",IF(OR(_xll.BDP($R140&amp;" Equity",X$1)="#N/A N/A",_xll.BDP($R140&amp;" Equity",X$1)="#N/A Invalid Security"),"--",_xll.BDP($R140&amp;" Equity",X$1)))</f>
        <v>#NAME?</v>
      </c>
      <c r="Y14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0" s="124" t="str">
        <f ca="1">IF(tbl_coded[[#This Row],[ISIN]]="","",IF(ISNUMBER(_xll.BDP(B140&amp;" Corp",Z$1)),_xll.BDP(B140&amp;" Corp",Z$1),""))</f>
        <v/>
      </c>
      <c r="AA140" s="124" t="str">
        <f ca="1">IF(tbl_coded[[#This Row],[ISIN]]="","",IF(ISNUMBER(_xll.BDP(B140&amp;" Corp",AA$1)),_xll.BDP(B140&amp;" Corp",AA$1),""))</f>
        <v/>
      </c>
      <c r="AB140" s="124" t="str">
        <f ca="1">IF(tbl_coded[[#This Row],[ISIN]]="","",IF(ISNUMBER(_xll.BDP(B140&amp;" Corp",AB$1)),_xll.BDP(B140&amp;" Corp",AB$1),""))</f>
        <v/>
      </c>
      <c r="AC140" s="124" t="str">
        <f ca="1">IF(tbl_coded[[#This Row],[ISIN]]="","",IF(ISNUMBER(_xll.BDP(B140&amp;" Corp",AC$1)),_xll.BDP(B140&amp;" Corp",AC$1),""))</f>
        <v/>
      </c>
      <c r="AD140" s="124" t="e">
        <f ca="1">IF(tbl_coded[[#This Row],[ISIN]]="","",IF((_xll.BDP(B140&amp;" Corp",AD$1))="#N/A Field Not Applicable","",_xll.BDP(B140&amp;" Corp",AD$1)))</f>
        <v>#NAME?</v>
      </c>
      <c r="AE140" s="124" t="e">
        <f ca="1">IF(tbl_coded[[#This Row],[ISIN]]="","",IF((_xll.BDP(B140&amp;" Corp",AE$1))="#N/A N/A","--",_xll.BDP(B140&amp;" Corp",AE$1)))</f>
        <v>#NAME?</v>
      </c>
      <c r="AF140" s="124" t="e">
        <f ca="1">IF(tbl_coded[[#This Row],[ISIN]]="","",IF(IFERROR(MATCH(H140,rtg_num[Moody''s],0)&gt;10,0),"HY",IF(IFERROR(MATCH(I140,rtg_num[S&amp;P],0)&gt;10,0),"HY",IF(IFERROR(MATCH(J140,rtg_num[Fitch],0)&gt;10,0),"HY",IF(H140&amp;I140&amp;J140="------","NR",IF(IFERROR(FIND("#N/A",Coded!H140),0)&amp;IFERROR(FIND("#N/A",Coded!H140),0)&amp;IFERROR(FIND("#N/A",Coded!H140),0)&lt;&gt;"000",IF(INDEX(美元债一级!$O:$O,MATCH(tbl_coded[[#This Row],[ISIN]],美元债一级!$I:$I,0))="--/--/--","NR","IG"),"IG"))))))</f>
        <v>#NAME?</v>
      </c>
      <c r="AG14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0" s="125" t="e">
        <f ca="1">IF(tbl_coded[[#This Row],[ISIN]]="","",IF(_xll.BDP($B140&amp;" Corp",AI$1)="#N/A N/A","--",_xll.BDP($B140&amp;" Corp",AI$1)))</f>
        <v>#NAME?</v>
      </c>
      <c r="AJ140" s="122" t="e">
        <f ca="1">IF(tbl_coded[[#This Row],[ISIN]]="","",IF(OR(_xll.BDP(_xll.BDP(tbl_coded[[#This Row],[ISIN]]&amp;" Corp", "ISSUER_EQUITY_TICKER")&amp;" Equity",AJ$1)="#N/A N/A"),"--",_xll.BDP(_xll.BDP(tbl_coded[[#This Row],[ISIN]]&amp;" Corp", "ISSUER_EQUITY_TICKER")&amp;" Equity",AJ$1)))</f>
        <v>#NAME?</v>
      </c>
      <c r="AK14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24" t="e">
        <f ca="1">IF(tbl_coded[[#This Row],[ISIN]]="","",IF(OR(_xll.BDP(_xll.BDP(tbl_coded[[#This Row],[ISIN]]&amp;" Corp", "ISSUER_EQUITY_TICKER")&amp;" Equity",AL$1)="#N/A N/A"),"--",_xll.BDP(_xll.BDP(tbl_coded[[#This Row],[ISIN]]&amp;" Corp", "ISSUER_EQUITY_TICKER")&amp;" Equity",AL$1)))</f>
        <v>#NAME?</v>
      </c>
      <c r="AM140" s="124" t="e">
        <f ca="1">IF(tbl_coded[[#This Row],[ISIN]]="","",IF(_xll.BDS($B140&amp;" Corp",AM$1)="#N/A Field Not Applicable","",_xll.BDS($B140&amp;" Corp",AM$1)))</f>
        <v>#NAME?</v>
      </c>
      <c r="AN140" s="124" t="e">
        <f ca="1">IF(tbl_coded[[#This Row],[ISIN]]="","",IF(_xll.BDP(tbl_coded[[#This Row],[KPW Provider BBID]]&amp;" CompanyID","NAME")="#N/A Invalid Security","",_xll.BDP(tbl_coded[[#This Row],[KPW Provider BBID]]&amp;" CompanyID","NAME")))</f>
        <v>#NAME?</v>
      </c>
      <c r="AO140" s="124" t="e">
        <f ca="1">IF(tbl_coded[[#This Row],[ISIN]]="","",IF(_xll.BDP(tbl_coded[[#This Row],[KPW Provider BBID]]&amp;" CompanyID",$AO$1)="#N/A Invalid Security","--",IF(_xll.BDP(tbl_coded[[#This Row],[KPW Provider BBID]]&amp;" CompanyID",$AO$1)="#N/A N/A","--",_xll.BDP(tbl_coded[[#This Row],[KPW Provider BBID]]&amp;" CompanyID",$AO$1))))</f>
        <v>#NAME?</v>
      </c>
      <c r="AP140" s="124" t="e">
        <f ca="1">IF(tbl_coded[[#This Row],[ISIN]]="","",IF(_xll.BDP(tbl_coded[[#This Row],[KPW Provider BBID]]&amp;" CompanyID",$AP$1)="#N/A Invalid Security","--",IF(_xll.BDP(tbl_coded[[#This Row],[KPW Provider BBID]]&amp;" CompanyID",$AP$1)="#N/A N/A","--",_xll.BDP(tbl_coded[[#This Row],[KPW Provider BBID]]&amp;" CompanyID",$AP$1))))</f>
        <v>#NAME?</v>
      </c>
      <c r="AQ140" s="124" t="e">
        <f ca="1">IF(tbl_coded[[#This Row],[ISIN]]="","",IF(_xll.BDP(tbl_coded[[#This Row],[KPW Provider BBID]]&amp;" CompanyID",$AQ$1)="#N/A Invalid Security","--",IF(_xll.BDP(tbl_coded[[#This Row],[KPW Provider BBID]]&amp;" CompanyID",$AQ$1)="#N/A N/A","--",_xll.BDP(tbl_coded[[#This Row],[KPW Provider BBID]]&amp;" CompanyID",$AQ$1))))</f>
        <v>#NAME?</v>
      </c>
      <c r="AR140" s="124" t="e">
        <f ca="1">IF(tbl_coded[[#This Row],[ISIN]]="","",tbl_coded[[#This Row],[穆迪KPW评级]]&amp;"/"&amp;tbl_coded[[#This Row],[SPKPW评级]]&amp;"/"&amp;tbl_coded[[#This Row],[FITCHKPW评级]])</f>
        <v>#NAME?</v>
      </c>
      <c r="AS140" s="124" t="e">
        <f ca="1">IF(tbl_coded[[#This Row],[ISIN]]="","",IF(OR(_xll.BDP($B140&amp;" Corp",AS$1)="#N/A N/A"),"--",_xll.BDP($B140&amp;" Corp",AS$1)))</f>
        <v>#NAME?</v>
      </c>
      <c r="AT140" s="124" t="e">
        <f ca="1">IF(tbl_coded[[#This Row],[ISIN]]="","",IF(_xll.BDS($B140&amp;" Corp",AT$1)="#N/A Field Not Applicable","",_xll.BDS($B140&amp;" Corp",AT$1)))</f>
        <v>#NAME?</v>
      </c>
      <c r="AU140" s="124" t="e">
        <f ca="1">IF(tbl_coded[[#This Row],[SBLC Provider BBID]]="","",_xll.BDP(tbl_coded[[#This Row],[SBLC Provider BBID]]&amp;" CompanyID","NAME"))</f>
        <v>#NAME?</v>
      </c>
      <c r="AV140" s="124" t="e">
        <f ca="1">IF(tbl_coded[[#This Row],[ISIN]]="","",IF(OR(_xll.BDP($B140&amp;" Corp",AV$1)="#N/A N/A"),"--",TEXT(_xll.BDP($B140&amp;" Corp",AV$1),"yyyy/mm/dd")))</f>
        <v>#NAME?</v>
      </c>
      <c r="AW140" s="124" t="e">
        <f ca="1">IF(tbl_coded[[#This Row],[ISIN]]="","",IF(OR(_xll.BDP($B140&amp;" Corp",AW$1)="#N/A N/A"),"--",TEXT(_xll.BDP($B140&amp;" Corp",AW$1),"yyyy/mm/dd")))</f>
        <v>#NAME?</v>
      </c>
      <c r="AX140" s="124" t="e">
        <f ca="1">IF(tbl_coded[[#This Row],[ISIN]]="","",IF(OR(_xll.BDP($B140&amp;" Corp",AX$1)="#N/A N/A"),"--",TEXT(_xll.BDP($B140&amp;" Corp",AX$1),"yyyy/mm/dd")))</f>
        <v>#NAME?</v>
      </c>
      <c r="AY140" s="124" t="e">
        <f ca="1">IF(tbl_coded[[#This Row],[ISIN]]="","",IF(OR(_xll.BDP($B140&amp;" Corp",AY$1)="#N/A Field Not Applicable"),"--",TEXT(_xll.BDP($B140&amp;" Corp",AY$1),"yyyy/mm/dd")))</f>
        <v>#NAME?</v>
      </c>
      <c r="AZ140" s="124" t="e">
        <f ca="1">IF(tbl_coded[[#This Row],[ISIN]]="","",IF(OR(_xll.BDP($B140&amp;" Corp",AZ$1)="#N/A N/A"),"--",_xll.BDP($B140&amp;" Corp",AZ$1)))</f>
        <v>#NAME?</v>
      </c>
      <c r="BA140" s="124" t="e">
        <f ca="1">IF(tbl_coded[[#This Row],[ISIN]]="","",IF(OR(_xll.BDP($B140&amp;" Corp",BA$1)="#N/A N/A"),"--",_xll.BDP($B140&amp;" Corp",BA$1)))</f>
        <v>#NAME?</v>
      </c>
      <c r="BB140" s="124" t="e">
        <f ca="1">IF(tbl_coded[[#This Row],[ISIN]]="","",IF(OR(_xll.BDP($B140&amp;" Corp",BB$1)="#N/A N/A"),"--",_xll.BDP($B140&amp;" Corp",BB$1)))</f>
        <v>#NAME?</v>
      </c>
      <c r="BC140" s="124" t="e">
        <f ca="1">IF(tbl_coded[[#This Row],[ISIN]]="","",IF(OR(_xll.BDP($B140&amp;" Corp",BC$1)="#N/A Field Not Applicable"),"--",_xll.BDP($B140&amp;" Corp",BC$1)))</f>
        <v>#NAME?</v>
      </c>
      <c r="BD140" s="124" t="e">
        <f ca="1">IF(tbl_coded[[#This Row],[ISIN]]="","",IF(OR(_xll.BDP($B140&amp;" Corp",BD$1)="#N/A Field Not Applicable"),"--",_xll.BDP($B140&amp;" Corp",BD$1)))</f>
        <v>#NAME?</v>
      </c>
      <c r="BE140" s="124" t="e">
        <f ca="1">IF(tbl_coded[[#This Row],[ISIN]]="","",IF(OR(_xll.BDP($B140&amp;" Corp",BE$1)="#N/A Field Not Applicable"),"--",_xll.BDP($B140&amp;" Corp",BE$1)))</f>
        <v>#NAME?</v>
      </c>
      <c r="BF140" s="124" t="e">
        <f ca="1">IF(tbl_coded[[#This Row],[ISIN]]="","",IF(OR(_xll.BDP($B140&amp;" Corp",BF$1)="#N/A Field Not Applicable"),"--",_xll.BDP($B140&amp;" Corp",BF$1)))</f>
        <v>#NAME?</v>
      </c>
      <c r="BG140" s="124" t="e">
        <f ca="1">IF(tbl_coded[[#This Row],[ISIN]]="","",IF(OR(_xll.BDP($B140&amp;" Corp",BG$1)="#N/A Field Not Applicable"),"--",IF(_xll.BDP($B140&amp;" Corp",BG$1)="#N/A N/A","N",_xll.BDP($B140&amp;" Corp",BG$1))))</f>
        <v>#NAME?</v>
      </c>
      <c r="BH140" s="124" t="e">
        <f ca="1">IF(tbl_coded[[#This Row],[ISIN]]="","",IF(OR(_xll.BDP($B140&amp;" Corp",BH$1)="#N/A N/A"),"",_xll.BDP($B140&amp;" Corp",BH$1)))</f>
        <v>#NAME?</v>
      </c>
      <c r="BI140" s="124" t="e">
        <f ca="1">IF(tbl_coded[[#This Row],[ISIN]]="","",IF(OR(tbl_coded[[#This Row],[Parent company tiker]]=""),"",IF(_xll.BDP(tbl_coded[[#This Row],[Parent company tiker]]&amp;" Equity",BI$1)="#N/A N/A","--",_xll.BDP(tbl_coded[[#This Row],[Parent company tiker]]&amp;" Equity",BI$1))))</f>
        <v>#NAME?</v>
      </c>
      <c r="BJ140" s="124" t="e">
        <f ca="1">IF(tbl_coded[[#This Row],[ISIN]]="","",IF(OR(tbl_coded[[#This Row],[Parent company tiker]]=""),"",IF(_xll.BDP(tbl_coded[[#This Row],[Parent company tiker]]&amp;" Equity",BJ$1)="#N/A N/A","--",_xll.BDP(tbl_coded[[#This Row],[Parent company tiker]]&amp;" Equity",BJ$1))))</f>
        <v>#NAME?</v>
      </c>
      <c r="BK140" s="124" t="e">
        <f ca="1">IF(tbl_coded[[#This Row],[ISIN]]="","",IF(OR(tbl_coded[[#This Row],[Parent company tiker]]=""),"",IF(_xll.BDP(tbl_coded[[#This Row],[Parent company tiker]]&amp;" Equity",BK$1)="#N/A N/A","--",_xll.BDP(tbl_coded[[#This Row],[Parent company tiker]]&amp;" Equity",BK$1))))</f>
        <v>#NAME?</v>
      </c>
      <c r="BL140" s="124" t="e">
        <f ca="1">IF(tbl_coded[[#This Row],[ISIN]]="","",IF(OR(tbl_coded[[#This Row],[Parent company tiker]]=""),"",IF(_xll.BDP(tbl_coded[[#This Row],[Parent company tiker]]&amp;" Equity",BL$1)="#N/A N/A","--",_xll.BDP(tbl_coded[[#This Row],[Parent company tiker]]&amp;" Equity",BL$1))))</f>
        <v>#NAME?</v>
      </c>
      <c r="BM14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0" s="124" t="e">
        <f ca="1">IF(tbl_coded[[#This Row],[Column9]]&lt;&gt;"--",tbl_coded[[#This Row],[G''tor rating]],IF(tbl_coded[[#This Row],[KPW Name]]&lt;&gt;"",tbl_coded[[#This Row],[KPW Rating]],IF(tbl_coded[[#This Row],[Parent company tiker]]&lt;&gt;"",tbl_coded[[#This Row],[parent评级]],tbl_coded[[#This Row],[Issuer rating]])))</f>
        <v>#NAME?</v>
      </c>
      <c r="BO140" s="159" t="str">
        <f ca="1">IFERROR(IF(tbl_coded[[#This Row],[GREEN]]="Y","GREEN",IF(tbl_coded[[#This Row],[SUSTAINABLE]]="Y","SUSTAINABLE",IF(tbl_coded[[#This Row],[SOCIAL]]="Y","SOCIAL",IF(tbl_coded[[#This Row],[Sustainable linked]]="Y","SUSTAINABLE LINKED"," ")))),"")</f>
        <v/>
      </c>
    </row>
    <row r="141" spans="1:67" ht="15" customHeight="1">
      <c r="A141" s="119">
        <v>139</v>
      </c>
      <c r="B141" s="120" t="str">
        <f>IF(美元债一级!$C$4:$C$1048576&lt;&gt;"",美元债一级!C142,"")</f>
        <v>HK0000929767</v>
      </c>
      <c r="C141" s="124" t="e">
        <f ca="1">IF(tbl_coded[[#This Row],[ISIN]]="","",IF(tbl_coded[[#This Row],[Index]]&gt;$A$1,"",IF(_xll.BDP($B141&amp;" Corp",C$1)="#N/A N/A","",_xll.BDP($B141&amp;" Corp",C$1))))</f>
        <v>#NAME?</v>
      </c>
      <c r="D141" s="124" t="e">
        <f ca="1">IF(tbl_coded[[#This Row],[ISIN]]="","",IF(_xll.BDP($B141&amp;" Corp",D$1)="#N/A N/A","",_xll.BDP($B141&amp;" Corp",D$1)))</f>
        <v>#NAME?</v>
      </c>
      <c r="E141" s="124" t="e">
        <f ca="1">IF(tbl_coded[[#This Row],[ISIN]]="","",IF(_xll.BDP($B141&amp;" Corp",E$1)="#N/A N/A","--",_xll.BDP($B141&amp;" Corp",E$1)))</f>
        <v>#NAME?</v>
      </c>
      <c r="F141" s="124" t="e">
        <f ca="1">IF(tbl_coded[[#This Row],[ISIN]]="","",IF(_xll.BDS($B141&amp;" Corp",F$1)="#N/A Field Not Applicable","",_xll.BDS($B141&amp;" Corp",F$1)))</f>
        <v>#NAME?</v>
      </c>
      <c r="G141" s="124" t="e">
        <f ca="1">IF(tbl_coded[[#This Row],[ISIN]]="","",IF(_xll.BDP($F141&amp;" CompanyID",G$1)="#N/A Invalid Security","",_xll.BDP($F141&amp;" CompanyID",G$1)))</f>
        <v>#NAME?</v>
      </c>
      <c r="H141" s="124" t="e">
        <f ca="1">IF(tbl_coded[[#This Row],[ISIN]]="","",IF(_xll.BDP($B141&amp;" Corp",H$1)="#N/A N/A","--",_xll.BDP($B141&amp;" Corp",H$1)))</f>
        <v>#NAME?</v>
      </c>
      <c r="I141" s="124" t="e">
        <f ca="1">IF(tbl_coded[[#This Row],[ISIN]]="","",IF(_xll.BDP($B141&amp;" Corp",I$1)="#N/A N/A","--",_xll.BDP($B141&amp;" Corp",I$1)))</f>
        <v>#NAME?</v>
      </c>
      <c r="J141" s="124" t="e">
        <f ca="1">IF(tbl_coded[[#This Row],[ISIN]]="","",IF(_xll.BDP($B141&amp;" Corp",J$1)="#N/A N/A","--",_xll.BDP($B141&amp;" Corp",J$1)))</f>
        <v>#NAME?</v>
      </c>
      <c r="K141" s="124" t="e">
        <f ca="1">IF(tbl_coded[[#This Row],[ISIN]]="","",IF(_xll.BDP($B141&amp;" Corp",K$1)="#N/A N/A","--",_xll.BDP($B141&amp;" Corp",K$1)))</f>
        <v>#NAME?</v>
      </c>
      <c r="L141" s="124" t="e">
        <f ca="1">IF(tbl_coded[[#This Row],[ISIN]]="","",IF(_xll.BDP($B141&amp;" Corp",L$1)="#N/A N/A","--",_xll.BDP($B141&amp;" Corp",L$1)))</f>
        <v>#NAME?</v>
      </c>
      <c r="M141" s="124" t="e">
        <f ca="1">IF(tbl_coded[[#This Row],[ISIN]]="","",IF(_xll.BDP($B141&amp;" Corp",M$1)="#N/A N/A","--",_xll.BDP($B141&amp;" Corp",M$1)))</f>
        <v>#NAME?</v>
      </c>
      <c r="N141" s="124" t="e">
        <f ca="1">IF(tbl_coded[[#This Row],[ISIN]]="","",IF(_xll.BDP($B141&amp;" Corp",N$1)="#N/A N/A","--",_xll.BDP($B141&amp;" Corp",N$1)))</f>
        <v>#NAME?</v>
      </c>
      <c r="O141" s="124" t="e">
        <f ca="1">IF(tbl_coded[[#This Row],[ISIN]]="","",IF(_xll.BDP($B141&amp;" Corp",O$1)="#N/A N/A","--",_xll.BDP($B141&amp;" Corp",O$1)))</f>
        <v>#NAME?</v>
      </c>
      <c r="P141" s="124" t="e">
        <f ca="1">IF(tbl_coded[[#This Row],[ISIN]]="","",IF(_xll.BDP($B141&amp;" Corp",P$1)="#N/A N/A","--",_xll.BDP($B141&amp;" Corp",P$1)))</f>
        <v>#NAME?</v>
      </c>
      <c r="Q14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1" s="124" t="e">
        <f ca="1">IF(tbl_coded[[#This Row],[ISIN]]="","",IF(OR(_xll.BDP($B141&amp;" Corp",R$1)="#N/A N/A",_xll.BDP($B141&amp;" Corp",R$1)="#N/A Invalid Security",_xll.BDP($B141&amp;" Corp",R$1)="#N/A Field Not Applicable"),"--",_xll.BDP($B141&amp;" Corp",R$1)))</f>
        <v>#NAME?</v>
      </c>
      <c r="S141" s="124" t="e">
        <f ca="1">IF(tbl_coded[[#This Row],[ISIN]]="","",IF(OR(_xll.BDP($R141&amp;" Equity",S$1)="#N/A N/A",_xll.BDP($R141&amp;" Equity",S$1)="#N/A Invalid Security"),"--",_xll.BDP($R141&amp;" Equity",S$1)))</f>
        <v>#NAME?</v>
      </c>
      <c r="T141" s="124" t="e">
        <f ca="1">IF(tbl_coded[[#This Row],[ISIN]]="","",IF(OR(_xll.BDP($R141&amp;" Equity",T$1)="#N/A N/A",_xll.BDP($R141&amp;" Equity",T$1)="#N/A Invalid Security"),"--",_xll.BDP($R141&amp;" Equity",T$1)))</f>
        <v>#NAME?</v>
      </c>
      <c r="U141" s="124" t="e">
        <f ca="1">IF(tbl_coded[[#This Row],[ISIN]]="","",IF(OR(_xll.BDP($R141&amp;" Equity",U$1)="#N/A N/A",_xll.BDP($R141&amp;" Equity",U$1)="#N/A Invalid Security"),"--",_xll.BDP($R141&amp;" Equity",U$1)))</f>
        <v>#NAME?</v>
      </c>
      <c r="V141" s="124" t="e">
        <f ca="1">IF(tbl_coded[[#This Row],[ISIN]]="","",IF(OR(_xll.BDP($R141&amp;" Equity",V$1)="#N/A N/A",_xll.BDP($R141&amp;" Equity",V$1)="#N/A Invalid Security"),"--",_xll.BDP($R141&amp;" Equity",V$1)))</f>
        <v>#NAME?</v>
      </c>
      <c r="W141" s="124" t="e">
        <f ca="1">IF(tbl_coded[[#This Row],[ISIN]]="","",IF(OR(_xll.BDP($R141&amp;" Equity",W$1)="#N/A N/A",_xll.BDP($R141&amp;" Equity",W$1)="#N/A Invalid Security"),"--",_xll.BDP($R141&amp;" Equity",W$1)))</f>
        <v>#NAME?</v>
      </c>
      <c r="X141" s="124" t="e">
        <f ca="1">IF(tbl_coded[[#This Row],[ISIN]]="","",IF(OR(_xll.BDP($R141&amp;" Equity",X$1)="#N/A N/A",_xll.BDP($R141&amp;" Equity",X$1)="#N/A Invalid Security"),"--",_xll.BDP($R141&amp;" Equity",X$1)))</f>
        <v>#NAME?</v>
      </c>
      <c r="Y14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1" s="124" t="str">
        <f ca="1">IF(tbl_coded[[#This Row],[ISIN]]="","",IF(ISNUMBER(_xll.BDP(B141&amp;" Corp",Z$1)),_xll.BDP(B141&amp;" Corp",Z$1),""))</f>
        <v/>
      </c>
      <c r="AA141" s="124" t="str">
        <f ca="1">IF(tbl_coded[[#This Row],[ISIN]]="","",IF(ISNUMBER(_xll.BDP(B141&amp;" Corp",AA$1)),_xll.BDP(B141&amp;" Corp",AA$1),""))</f>
        <v/>
      </c>
      <c r="AB141" s="124" t="str">
        <f ca="1">IF(tbl_coded[[#This Row],[ISIN]]="","",IF(ISNUMBER(_xll.BDP(B141&amp;" Corp",AB$1)),_xll.BDP(B141&amp;" Corp",AB$1),""))</f>
        <v/>
      </c>
      <c r="AC141" s="124" t="str">
        <f ca="1">IF(tbl_coded[[#This Row],[ISIN]]="","",IF(ISNUMBER(_xll.BDP(B141&amp;" Corp",AC$1)),_xll.BDP(B141&amp;" Corp",AC$1),""))</f>
        <v/>
      </c>
      <c r="AD141" s="124" t="e">
        <f ca="1">IF(tbl_coded[[#This Row],[ISIN]]="","",IF((_xll.BDP(B141&amp;" Corp",AD$1))="#N/A Field Not Applicable","",_xll.BDP(B141&amp;" Corp",AD$1)))</f>
        <v>#NAME?</v>
      </c>
      <c r="AE141" s="124" t="e">
        <f ca="1">IF(tbl_coded[[#This Row],[ISIN]]="","",IF((_xll.BDP(B141&amp;" Corp",AE$1))="#N/A N/A","--",_xll.BDP(B141&amp;" Corp",AE$1)))</f>
        <v>#NAME?</v>
      </c>
      <c r="AF141" s="124" t="e">
        <f ca="1">IF(tbl_coded[[#This Row],[ISIN]]="","",IF(IFERROR(MATCH(H141,rtg_num[Moody''s],0)&gt;10,0),"HY",IF(IFERROR(MATCH(I141,rtg_num[S&amp;P],0)&gt;10,0),"HY",IF(IFERROR(MATCH(J141,rtg_num[Fitch],0)&gt;10,0),"HY",IF(H141&amp;I141&amp;J141="------","NR",IF(IFERROR(FIND("#N/A",Coded!H141),0)&amp;IFERROR(FIND("#N/A",Coded!H141),0)&amp;IFERROR(FIND("#N/A",Coded!H141),0)&lt;&gt;"000",IF(INDEX(美元债一级!$O:$O,MATCH(tbl_coded[[#This Row],[ISIN]],美元债一级!$I:$I,0))="--/--/--","NR","IG"),"IG"))))))</f>
        <v>#NAME?</v>
      </c>
      <c r="AG14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1" s="125" t="e">
        <f ca="1">IF(tbl_coded[[#This Row],[ISIN]]="","",IF(_xll.BDP($B141&amp;" Corp",AI$1)="#N/A N/A","--",_xll.BDP($B141&amp;" Corp",AI$1)))</f>
        <v>#NAME?</v>
      </c>
      <c r="AJ141" s="122" t="e">
        <f ca="1">IF(tbl_coded[[#This Row],[ISIN]]="","",IF(OR(_xll.BDP(_xll.BDP(tbl_coded[[#This Row],[ISIN]]&amp;" Corp", "ISSUER_EQUITY_TICKER")&amp;" Equity",AJ$1)="#N/A N/A"),"--",_xll.BDP(_xll.BDP(tbl_coded[[#This Row],[ISIN]]&amp;" Corp", "ISSUER_EQUITY_TICKER")&amp;" Equity",AJ$1)))</f>
        <v>#NAME?</v>
      </c>
      <c r="AK14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24" t="e">
        <f ca="1">IF(tbl_coded[[#This Row],[ISIN]]="","",IF(OR(_xll.BDP(_xll.BDP(tbl_coded[[#This Row],[ISIN]]&amp;" Corp", "ISSUER_EQUITY_TICKER")&amp;" Equity",AL$1)="#N/A N/A"),"--",_xll.BDP(_xll.BDP(tbl_coded[[#This Row],[ISIN]]&amp;" Corp", "ISSUER_EQUITY_TICKER")&amp;" Equity",AL$1)))</f>
        <v>#NAME?</v>
      </c>
      <c r="AM141" s="124" t="s">
        <v>447</v>
      </c>
      <c r="AN141" s="124" t="e">
        <f ca="1">IF(tbl_coded[[#This Row],[ISIN]]="","",IF(_xll.BDP(tbl_coded[[#This Row],[KPW Provider BBID]]&amp;" CompanyID","NAME")="#N/A Invalid Security","",_xll.BDP(tbl_coded[[#This Row],[KPW Provider BBID]]&amp;" CompanyID","NAME")))</f>
        <v>#NAME?</v>
      </c>
      <c r="AO141" s="124" t="e">
        <f ca="1">IF(tbl_coded[[#This Row],[ISIN]]="","",IF(_xll.BDP(tbl_coded[[#This Row],[KPW Provider BBID]]&amp;" CompanyID",$AO$1)="#N/A Invalid Security","--",IF(_xll.BDP(tbl_coded[[#This Row],[KPW Provider BBID]]&amp;" CompanyID",$AO$1)="#N/A N/A","--",_xll.BDP(tbl_coded[[#This Row],[KPW Provider BBID]]&amp;" CompanyID",$AO$1))))</f>
        <v>#NAME?</v>
      </c>
      <c r="AP141" s="124" t="e">
        <f ca="1">IF(tbl_coded[[#This Row],[ISIN]]="","",IF(_xll.BDP(tbl_coded[[#This Row],[KPW Provider BBID]]&amp;" CompanyID",$AP$1)="#N/A Invalid Security","--",IF(_xll.BDP(tbl_coded[[#This Row],[KPW Provider BBID]]&amp;" CompanyID",$AP$1)="#N/A N/A","--",_xll.BDP(tbl_coded[[#This Row],[KPW Provider BBID]]&amp;" CompanyID",$AP$1))))</f>
        <v>#NAME?</v>
      </c>
      <c r="AQ141" s="124" t="e">
        <f ca="1">IF(tbl_coded[[#This Row],[ISIN]]="","",IF(_xll.BDP(tbl_coded[[#This Row],[KPW Provider BBID]]&amp;" CompanyID",$AQ$1)="#N/A Invalid Security","--",IF(_xll.BDP(tbl_coded[[#This Row],[KPW Provider BBID]]&amp;" CompanyID",$AQ$1)="#N/A N/A","--",_xll.BDP(tbl_coded[[#This Row],[KPW Provider BBID]]&amp;" CompanyID",$AQ$1))))</f>
        <v>#NAME?</v>
      </c>
      <c r="AR141" s="124" t="e">
        <f ca="1">IF(tbl_coded[[#This Row],[ISIN]]="","",tbl_coded[[#This Row],[穆迪KPW评级]]&amp;"/"&amp;tbl_coded[[#This Row],[SPKPW评级]]&amp;"/"&amp;tbl_coded[[#This Row],[FITCHKPW评级]])</f>
        <v>#NAME?</v>
      </c>
      <c r="AS141" s="124" t="e">
        <f ca="1">IF(tbl_coded[[#This Row],[ISIN]]="","",IF(OR(_xll.BDP($B141&amp;" Corp",AS$1)="#N/A N/A"),"--",_xll.BDP($B141&amp;" Corp",AS$1)))</f>
        <v>#NAME?</v>
      </c>
      <c r="AT141" s="124" t="e">
        <f ca="1">IF(tbl_coded[[#This Row],[ISIN]]="","",IF(_xll.BDS($B141&amp;" Corp",AT$1)="#N/A Field Not Applicable","",_xll.BDS($B141&amp;" Corp",AT$1)))</f>
        <v>#NAME?</v>
      </c>
      <c r="AU141" s="124" t="e">
        <f ca="1">IF(tbl_coded[[#This Row],[SBLC Provider BBID]]="","",_xll.BDP(tbl_coded[[#This Row],[SBLC Provider BBID]]&amp;" CompanyID","NAME"))</f>
        <v>#NAME?</v>
      </c>
      <c r="AV141" s="124" t="e">
        <f ca="1">IF(tbl_coded[[#This Row],[ISIN]]="","",IF(OR(_xll.BDP($B141&amp;" Corp",AV$1)="#N/A N/A"),"--",TEXT(_xll.BDP($B141&amp;" Corp",AV$1),"yyyy/mm/dd")))</f>
        <v>#NAME?</v>
      </c>
      <c r="AW141" s="124" t="e">
        <f ca="1">IF(tbl_coded[[#This Row],[ISIN]]="","",IF(OR(_xll.BDP($B141&amp;" Corp",AW$1)="#N/A N/A"),"--",TEXT(_xll.BDP($B141&amp;" Corp",AW$1),"yyyy/mm/dd")))</f>
        <v>#NAME?</v>
      </c>
      <c r="AX141" s="124" t="e">
        <f ca="1">IF(tbl_coded[[#This Row],[ISIN]]="","",IF(OR(_xll.BDP($B141&amp;" Corp",AX$1)="#N/A N/A"),"--",TEXT(_xll.BDP($B141&amp;" Corp",AX$1),"yyyy/mm/dd")))</f>
        <v>#NAME?</v>
      </c>
      <c r="AY141" s="124" t="e">
        <f ca="1">IF(tbl_coded[[#This Row],[ISIN]]="","",IF(OR(_xll.BDP($B141&amp;" Corp",AY$1)="#N/A Field Not Applicable"),"--",TEXT(_xll.BDP($B141&amp;" Corp",AY$1),"yyyy/mm/dd")))</f>
        <v>#NAME?</v>
      </c>
      <c r="AZ141" s="124" t="e">
        <f ca="1">IF(tbl_coded[[#This Row],[ISIN]]="","",IF(OR(_xll.BDP($B141&amp;" Corp",AZ$1)="#N/A N/A"),"--",_xll.BDP($B141&amp;" Corp",AZ$1)))</f>
        <v>#NAME?</v>
      </c>
      <c r="BA141" s="124" t="e">
        <f ca="1">IF(tbl_coded[[#This Row],[ISIN]]="","",IF(OR(_xll.BDP($B141&amp;" Corp",BA$1)="#N/A N/A"),"--",_xll.BDP($B141&amp;" Corp",BA$1)))</f>
        <v>#NAME?</v>
      </c>
      <c r="BB141" s="124" t="e">
        <f ca="1">IF(tbl_coded[[#This Row],[ISIN]]="","",IF(OR(_xll.BDP($B141&amp;" Corp",BB$1)="#N/A N/A"),"--",_xll.BDP($B141&amp;" Corp",BB$1)))</f>
        <v>#NAME?</v>
      </c>
      <c r="BC141" s="124" t="e">
        <f ca="1">IF(tbl_coded[[#This Row],[ISIN]]="","",IF(OR(_xll.BDP($B141&amp;" Corp",BC$1)="#N/A Field Not Applicable"),"--",_xll.BDP($B141&amp;" Corp",BC$1)))</f>
        <v>#NAME?</v>
      </c>
      <c r="BD141" s="124" t="e">
        <f ca="1">IF(tbl_coded[[#This Row],[ISIN]]="","",IF(OR(_xll.BDP($B141&amp;" Corp",BD$1)="#N/A Field Not Applicable"),"--",_xll.BDP($B141&amp;" Corp",BD$1)))</f>
        <v>#NAME?</v>
      </c>
      <c r="BE141" s="124" t="e">
        <f ca="1">IF(tbl_coded[[#This Row],[ISIN]]="","",IF(OR(_xll.BDP($B141&amp;" Corp",BE$1)="#N/A Field Not Applicable"),"--",_xll.BDP($B141&amp;" Corp",BE$1)))</f>
        <v>#NAME?</v>
      </c>
      <c r="BF141" s="124" t="e">
        <f ca="1">IF(tbl_coded[[#This Row],[ISIN]]="","",IF(OR(_xll.BDP($B141&amp;" Corp",BF$1)="#N/A Field Not Applicable"),"--",_xll.BDP($B141&amp;" Corp",BF$1)))</f>
        <v>#NAME?</v>
      </c>
      <c r="BG141" s="124" t="e">
        <f ca="1">IF(tbl_coded[[#This Row],[ISIN]]="","",IF(OR(_xll.BDP($B141&amp;" Corp",BG$1)="#N/A Field Not Applicable"),"--",IF(_xll.BDP($B141&amp;" Corp",BG$1)="#N/A N/A","N",_xll.BDP($B141&amp;" Corp",BG$1))))</f>
        <v>#NAME?</v>
      </c>
      <c r="BH141" s="124" t="e">
        <f ca="1">IF(tbl_coded[[#This Row],[ISIN]]="","",IF(OR(_xll.BDP($B141&amp;" Corp",BH$1)="#N/A N/A"),"",_xll.BDP($B141&amp;" Corp",BH$1)))</f>
        <v>#NAME?</v>
      </c>
      <c r="BI141" s="124" t="e">
        <f ca="1">IF(tbl_coded[[#This Row],[ISIN]]="","",IF(OR(tbl_coded[[#This Row],[Parent company tiker]]=""),"",IF(_xll.BDP(tbl_coded[[#This Row],[Parent company tiker]]&amp;" Equity",BI$1)="#N/A N/A","--",_xll.BDP(tbl_coded[[#This Row],[Parent company tiker]]&amp;" Equity",BI$1))))</f>
        <v>#NAME?</v>
      </c>
      <c r="BJ141" s="124" t="e">
        <f ca="1">IF(tbl_coded[[#This Row],[ISIN]]="","",IF(OR(tbl_coded[[#This Row],[Parent company tiker]]=""),"",IF(_xll.BDP(tbl_coded[[#This Row],[Parent company tiker]]&amp;" Equity",BJ$1)="#N/A N/A","--",_xll.BDP(tbl_coded[[#This Row],[Parent company tiker]]&amp;" Equity",BJ$1))))</f>
        <v>#NAME?</v>
      </c>
      <c r="BK141" s="124" t="e">
        <f ca="1">IF(tbl_coded[[#This Row],[ISIN]]="","",IF(OR(tbl_coded[[#This Row],[Parent company tiker]]=""),"",IF(_xll.BDP(tbl_coded[[#This Row],[Parent company tiker]]&amp;" Equity",BK$1)="#N/A N/A","--",_xll.BDP(tbl_coded[[#This Row],[Parent company tiker]]&amp;" Equity",BK$1))))</f>
        <v>#NAME?</v>
      </c>
      <c r="BL141" s="124" t="e">
        <f ca="1">IF(tbl_coded[[#This Row],[ISIN]]="","",IF(OR(tbl_coded[[#This Row],[Parent company tiker]]=""),"",IF(_xll.BDP(tbl_coded[[#This Row],[Parent company tiker]]&amp;" Equity",BL$1)="#N/A N/A","--",_xll.BDP(tbl_coded[[#This Row],[Parent company tiker]]&amp;" Equity",BL$1))))</f>
        <v>#NAME?</v>
      </c>
      <c r="BM14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1" s="124" t="e">
        <f ca="1">IF(tbl_coded[[#This Row],[Column9]]&lt;&gt;"--",tbl_coded[[#This Row],[G''tor rating]],IF(tbl_coded[[#This Row],[KPW Name]]&lt;&gt;"",tbl_coded[[#This Row],[KPW Rating]],IF(tbl_coded[[#This Row],[Parent company tiker]]&lt;&gt;"",tbl_coded[[#This Row],[parent评级]],tbl_coded[[#This Row],[Issuer rating]])))</f>
        <v>#NAME?</v>
      </c>
      <c r="BO141" s="159" t="str">
        <f ca="1">IFERROR(IF(tbl_coded[[#This Row],[GREEN]]="Y","GREEN",IF(tbl_coded[[#This Row],[SUSTAINABLE]]="Y","SUSTAINABLE",IF(tbl_coded[[#This Row],[SOCIAL]]="Y","SOCIAL",IF(tbl_coded[[#This Row],[Sustainable linked]]="Y","SUSTAINABLE LINKED"," ")))),"")</f>
        <v/>
      </c>
    </row>
    <row r="142" spans="1:67" ht="15" customHeight="1">
      <c r="A142" s="119">
        <v>140</v>
      </c>
      <c r="B142" s="120" t="str">
        <f>IF(美元债一级!$C$4:$C$1048576&lt;&gt;"",美元债一级!C143,"")</f>
        <v>HK0000925138</v>
      </c>
      <c r="C142" s="122" t="e">
        <f ca="1">IF(tbl_coded[[#This Row],[ISIN]]="","",IF(tbl_coded[[#This Row],[Index]]&gt;$A$1,"",IF(_xll.BDP($B142&amp;" Corp",C$1)="#N/A N/A","",_xll.BDP($B142&amp;" Corp",C$1))))</f>
        <v>#NAME?</v>
      </c>
      <c r="D142" s="122" t="e">
        <f ca="1">IF(tbl_coded[[#This Row],[ISIN]]="","",IF(_xll.BDP($B142&amp;" Corp",D$1)="#N/A N/A","",_xll.BDP($B142&amp;" Corp",D$1)))</f>
        <v>#NAME?</v>
      </c>
      <c r="E142" s="122" t="e">
        <f ca="1">IF(tbl_coded[[#This Row],[ISIN]]="","",IF(_xll.BDP($B142&amp;" Corp",E$1)="#N/A N/A","--",_xll.BDP($B142&amp;" Corp",E$1)))</f>
        <v>#NAME?</v>
      </c>
      <c r="F142" s="122" t="e">
        <f ca="1">IF(tbl_coded[[#This Row],[ISIN]]="","",IF(_xll.BDS($B142&amp;" Corp",F$1)="#N/A Field Not Applicable","",_xll.BDS($B142&amp;" Corp",F$1)))</f>
        <v>#NAME?</v>
      </c>
      <c r="G142" s="122" t="e">
        <f ca="1">IF(tbl_coded[[#This Row],[ISIN]]="","",IF(_xll.BDP($F142&amp;" CompanyID",G$1)="#N/A Invalid Security","",_xll.BDP($F142&amp;" CompanyID",G$1)))</f>
        <v>#NAME?</v>
      </c>
      <c r="H142" s="122" t="e">
        <f ca="1">IF(tbl_coded[[#This Row],[ISIN]]="","",IF(_xll.BDP($B142&amp;" Corp",H$1)="#N/A N/A","--",_xll.BDP($B142&amp;" Corp",H$1)))</f>
        <v>#NAME?</v>
      </c>
      <c r="I142" s="122" t="e">
        <f ca="1">IF(tbl_coded[[#This Row],[ISIN]]="","",IF(_xll.BDP($B142&amp;" Corp",I$1)="#N/A N/A","--",_xll.BDP($B142&amp;" Corp",I$1)))</f>
        <v>#NAME?</v>
      </c>
      <c r="J142" s="122" t="e">
        <f ca="1">IF(tbl_coded[[#This Row],[ISIN]]="","",IF(_xll.BDP($B142&amp;" Corp",J$1)="#N/A N/A","--",_xll.BDP($B142&amp;" Corp",J$1)))</f>
        <v>#NAME?</v>
      </c>
      <c r="K142" s="122" t="e">
        <f ca="1">IF(tbl_coded[[#This Row],[ISIN]]="","",IF(_xll.BDP($B142&amp;" Corp",K$1)="#N/A N/A","--",_xll.BDP($B142&amp;" Corp",K$1)))</f>
        <v>#NAME?</v>
      </c>
      <c r="L142" s="122" t="e">
        <f ca="1">IF(tbl_coded[[#This Row],[ISIN]]="","",IF(_xll.BDP($B142&amp;" Corp",L$1)="#N/A N/A","--",_xll.BDP($B142&amp;" Corp",L$1)))</f>
        <v>#NAME?</v>
      </c>
      <c r="M142" s="122" t="e">
        <f ca="1">IF(tbl_coded[[#This Row],[ISIN]]="","",IF(_xll.BDP($B142&amp;" Corp",M$1)="#N/A N/A","--",_xll.BDP($B142&amp;" Corp",M$1)))</f>
        <v>#NAME?</v>
      </c>
      <c r="N142" s="122" t="e">
        <f ca="1">IF(tbl_coded[[#This Row],[ISIN]]="","",IF(_xll.BDP($B142&amp;" Corp",N$1)="#N/A N/A","--",_xll.BDP($B142&amp;" Corp",N$1)))</f>
        <v>#NAME?</v>
      </c>
      <c r="O142" s="122" t="e">
        <f ca="1">IF(tbl_coded[[#This Row],[ISIN]]="","",IF(_xll.BDP($B142&amp;" Corp",O$1)="#N/A N/A","--",_xll.BDP($B142&amp;" Corp",O$1)))</f>
        <v>#NAME?</v>
      </c>
      <c r="P142" s="122" t="e">
        <f ca="1">IF(tbl_coded[[#This Row],[ISIN]]="","",IF(_xll.BDP($B142&amp;" Corp",P$1)="#N/A N/A","--",_xll.BDP($B142&amp;" Corp",P$1)))</f>
        <v>#NAME?</v>
      </c>
      <c r="Q14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2" s="122" t="e">
        <f ca="1">IF(tbl_coded[[#This Row],[ISIN]]="","",IF(OR(_xll.BDP($B142&amp;" Corp",R$1)="#N/A N/A",_xll.BDP($B142&amp;" Corp",R$1)="#N/A Invalid Security",_xll.BDP($B142&amp;" Corp",R$1)="#N/A Field Not Applicable"),"--",_xll.BDP($B142&amp;" Corp",R$1)))</f>
        <v>#NAME?</v>
      </c>
      <c r="S142" s="122" t="e">
        <f ca="1">IF(tbl_coded[[#This Row],[ISIN]]="","",IF(OR(_xll.BDP($R142&amp;" Equity",S$1)="#N/A N/A",_xll.BDP($R142&amp;" Equity",S$1)="#N/A Invalid Security"),"--",_xll.BDP($R142&amp;" Equity",S$1)))</f>
        <v>#NAME?</v>
      </c>
      <c r="T142" s="122" t="e">
        <f ca="1">IF(tbl_coded[[#This Row],[ISIN]]="","",IF(OR(_xll.BDP($R142&amp;" Equity",T$1)="#N/A N/A",_xll.BDP($R142&amp;" Equity",T$1)="#N/A Invalid Security"),"--",_xll.BDP($R142&amp;" Equity",T$1)))</f>
        <v>#NAME?</v>
      </c>
      <c r="U142" s="122" t="e">
        <f ca="1">IF(tbl_coded[[#This Row],[ISIN]]="","",IF(OR(_xll.BDP($R142&amp;" Equity",U$1)="#N/A N/A",_xll.BDP($R142&amp;" Equity",U$1)="#N/A Invalid Security"),"--",_xll.BDP($R142&amp;" Equity",U$1)))</f>
        <v>#NAME?</v>
      </c>
      <c r="V142" s="122" t="e">
        <f ca="1">IF(tbl_coded[[#This Row],[ISIN]]="","",IF(OR(_xll.BDP($R142&amp;" Equity",V$1)="#N/A N/A",_xll.BDP($R142&amp;" Equity",V$1)="#N/A Invalid Security"),"--",_xll.BDP($R142&amp;" Equity",V$1)))</f>
        <v>#NAME?</v>
      </c>
      <c r="W142" s="122" t="e">
        <f ca="1">IF(tbl_coded[[#This Row],[ISIN]]="","",IF(OR(_xll.BDP($R142&amp;" Equity",W$1)="#N/A N/A",_xll.BDP($R142&amp;" Equity",W$1)="#N/A Invalid Security"),"--",_xll.BDP($R142&amp;" Equity",W$1)))</f>
        <v>#NAME?</v>
      </c>
      <c r="X142" s="122" t="e">
        <f ca="1">IF(tbl_coded[[#This Row],[ISIN]]="","",IF(OR(_xll.BDP($R142&amp;" Equity",X$1)="#N/A N/A",_xll.BDP($R142&amp;" Equity",X$1)="#N/A Invalid Security"),"--",_xll.BDP($R142&amp;" Equity",X$1)))</f>
        <v>#NAME?</v>
      </c>
      <c r="Y14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2" s="122" t="str">
        <f ca="1">IF(tbl_coded[[#This Row],[ISIN]]="","",IF(ISNUMBER(_xll.BDP(B142&amp;" Corp",Z$1)),_xll.BDP(B142&amp;" Corp",Z$1),""))</f>
        <v/>
      </c>
      <c r="AA142" s="122" t="str">
        <f ca="1">IF(tbl_coded[[#This Row],[ISIN]]="","",IF(ISNUMBER(_xll.BDP(B142&amp;" Corp",AA$1)),_xll.BDP(B142&amp;" Corp",AA$1),""))</f>
        <v/>
      </c>
      <c r="AB142" s="122" t="str">
        <f ca="1">IF(tbl_coded[[#This Row],[ISIN]]="","",IF(ISNUMBER(_xll.BDP(B142&amp;" Corp",AB$1)),_xll.BDP(B142&amp;" Corp",AB$1),""))</f>
        <v/>
      </c>
      <c r="AC142" s="122" t="str">
        <f ca="1">IF(tbl_coded[[#This Row],[ISIN]]="","",IF(ISNUMBER(_xll.BDP(B142&amp;" Corp",AC$1)),_xll.BDP(B142&amp;" Corp",AC$1),""))</f>
        <v/>
      </c>
      <c r="AD142" s="122" t="e">
        <f ca="1">IF(tbl_coded[[#This Row],[ISIN]]="","",IF((_xll.BDP(B142&amp;" Corp",AD$1))="#N/A Field Not Applicable","",_xll.BDP(B142&amp;" Corp",AD$1)))</f>
        <v>#NAME?</v>
      </c>
      <c r="AE142" s="122" t="e">
        <f ca="1">IF(tbl_coded[[#This Row],[ISIN]]="","",IF((_xll.BDP(B142&amp;" Corp",AE$1))="#N/A N/A","--",_xll.BDP(B142&amp;" Corp",AE$1)))</f>
        <v>#NAME?</v>
      </c>
      <c r="AF142" s="122" t="e">
        <f ca="1">IF(tbl_coded[[#This Row],[ISIN]]="","",IF(IFERROR(MATCH(H142,rtg_num[Moody''s],0)&gt;10,0),"HY",IF(IFERROR(MATCH(I142,rtg_num[S&amp;P],0)&gt;10,0),"HY",IF(IFERROR(MATCH(J142,rtg_num[Fitch],0)&gt;10,0),"HY",IF(H142&amp;I142&amp;J142="------","NR",IF(IFERROR(FIND("#N/A",Coded!H142),0)&amp;IFERROR(FIND("#N/A",Coded!H142),0)&amp;IFERROR(FIND("#N/A",Coded!H142),0)&lt;&gt;"000",IF(INDEX(美元债一级!$O:$O,MATCH(tbl_coded[[#This Row],[ISIN]],美元债一级!$I:$I,0))="--/--/--","NR","IG"),"IG"))))))</f>
        <v>#NAME?</v>
      </c>
      <c r="AG14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2" s="123" t="e">
        <f ca="1">IF(tbl_coded[[#This Row],[ISIN]]="","",IF(_xll.BDP($B142&amp;" Corp",AI$1)="#N/A N/A","--",_xll.BDP($B142&amp;" Corp",AI$1)))</f>
        <v>#NAME?</v>
      </c>
      <c r="AJ142" s="122" t="e">
        <f ca="1">IF(tbl_coded[[#This Row],[ISIN]]="","",IF(OR(_xll.BDP(_xll.BDP(tbl_coded[[#This Row],[ISIN]]&amp;" Corp", "ISSUER_EQUITY_TICKER")&amp;" Equity",AJ$1)="#N/A N/A"),"--",_xll.BDP(_xll.BDP(tbl_coded[[#This Row],[ISIN]]&amp;" Corp", "ISSUER_EQUITY_TICKER")&amp;" Equity",AJ$1)))</f>
        <v>#NAME?</v>
      </c>
      <c r="AK14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25" t="e">
        <f ca="1">IF(tbl_coded[[#This Row],[ISIN]]="","",IF(OR(_xll.BDP(_xll.BDP(tbl_coded[[#This Row],[ISIN]]&amp;" Corp", "ISSUER_EQUITY_TICKER")&amp;" Equity",AL$1)="#N/A N/A"),"--",_xll.BDP(_xll.BDP(tbl_coded[[#This Row],[ISIN]]&amp;" Corp", "ISSUER_EQUITY_TICKER")&amp;" Equity",AL$1)))</f>
        <v>#NAME?</v>
      </c>
      <c r="AM142" s="125" t="e">
        <f ca="1">IF(tbl_coded[[#This Row],[ISIN]]="","",IF(_xll.BDS($B142&amp;" Corp",AM$1)="#N/A Field Not Applicable","",_xll.BDS($B142&amp;" Corp",AM$1)))</f>
        <v>#NAME?</v>
      </c>
      <c r="AN142" s="125" t="e">
        <f ca="1">IF(tbl_coded[[#This Row],[ISIN]]="","",IF(_xll.BDP(tbl_coded[[#This Row],[KPW Provider BBID]]&amp;" CompanyID","NAME")="#N/A Invalid Security","",_xll.BDP(tbl_coded[[#This Row],[KPW Provider BBID]]&amp;" CompanyID","NAME")))</f>
        <v>#NAME?</v>
      </c>
      <c r="AO142" s="125" t="e">
        <f ca="1">IF(tbl_coded[[#This Row],[ISIN]]="","",IF(_xll.BDP(tbl_coded[[#This Row],[KPW Provider BBID]]&amp;" CompanyID",$AO$1)="#N/A Invalid Security","--",IF(_xll.BDP(tbl_coded[[#This Row],[KPW Provider BBID]]&amp;" CompanyID",$AO$1)="#N/A N/A","--",_xll.BDP(tbl_coded[[#This Row],[KPW Provider BBID]]&amp;" CompanyID",$AO$1))))</f>
        <v>#NAME?</v>
      </c>
      <c r="AP142" s="125" t="e">
        <f ca="1">IF(tbl_coded[[#This Row],[ISIN]]="","",IF(_xll.BDP(tbl_coded[[#This Row],[KPW Provider BBID]]&amp;" CompanyID",$AP$1)="#N/A Invalid Security","--",IF(_xll.BDP(tbl_coded[[#This Row],[KPW Provider BBID]]&amp;" CompanyID",$AP$1)="#N/A N/A","--",_xll.BDP(tbl_coded[[#This Row],[KPW Provider BBID]]&amp;" CompanyID",$AP$1))))</f>
        <v>#NAME?</v>
      </c>
      <c r="AQ142" s="125" t="e">
        <f ca="1">IF(tbl_coded[[#This Row],[ISIN]]="","",IF(_xll.BDP(tbl_coded[[#This Row],[KPW Provider BBID]]&amp;" CompanyID",$AQ$1)="#N/A Invalid Security","--",IF(_xll.BDP(tbl_coded[[#This Row],[KPW Provider BBID]]&amp;" CompanyID",$AQ$1)="#N/A N/A","--",_xll.BDP(tbl_coded[[#This Row],[KPW Provider BBID]]&amp;" CompanyID",$AQ$1))))</f>
        <v>#NAME?</v>
      </c>
      <c r="AR142" s="125" t="e">
        <f ca="1">IF(tbl_coded[[#This Row],[ISIN]]="","",tbl_coded[[#This Row],[穆迪KPW评级]]&amp;"/"&amp;tbl_coded[[#This Row],[SPKPW评级]]&amp;"/"&amp;tbl_coded[[#This Row],[FITCHKPW评级]])</f>
        <v>#NAME?</v>
      </c>
      <c r="AS142" s="125" t="e">
        <f ca="1">IF(tbl_coded[[#This Row],[ISIN]]="","",IF(OR(_xll.BDP($B142&amp;" Corp",AS$1)="#N/A N/A"),"--",_xll.BDP($B142&amp;" Corp",AS$1)))</f>
        <v>#NAME?</v>
      </c>
      <c r="AT142" s="125" t="e">
        <f ca="1">IF(tbl_coded[[#This Row],[ISIN]]="","",IF(_xll.BDS($B142&amp;" Corp",AT$1)="#N/A Field Not Applicable","",_xll.BDS($B142&amp;" Corp",AT$1)))</f>
        <v>#NAME?</v>
      </c>
      <c r="AU142" s="125" t="e">
        <f ca="1">IF(tbl_coded[[#This Row],[SBLC Provider BBID]]="","",_xll.BDP(tbl_coded[[#This Row],[SBLC Provider BBID]]&amp;" CompanyID","NAME"))</f>
        <v>#NAME?</v>
      </c>
      <c r="AV142" s="125" t="e">
        <f ca="1">IF(tbl_coded[[#This Row],[ISIN]]="","",IF(OR(_xll.BDP($B142&amp;" Corp",AV$1)="#N/A N/A"),"--",TEXT(_xll.BDP($B142&amp;" Corp",AV$1),"yyyy/mm/dd")))</f>
        <v>#NAME?</v>
      </c>
      <c r="AW142" s="125" t="e">
        <f ca="1">IF(tbl_coded[[#This Row],[ISIN]]="","",IF(OR(_xll.BDP($B142&amp;" Corp",AW$1)="#N/A N/A"),"--",TEXT(_xll.BDP($B142&amp;" Corp",AW$1),"yyyy/mm/dd")))</f>
        <v>#NAME?</v>
      </c>
      <c r="AX142" s="125" t="e">
        <f ca="1">IF(tbl_coded[[#This Row],[ISIN]]="","",IF(OR(_xll.BDP($B142&amp;" Corp",AX$1)="#N/A N/A"),"--",TEXT(_xll.BDP($B142&amp;" Corp",AX$1),"yyyy/mm/dd")))</f>
        <v>#NAME?</v>
      </c>
      <c r="AY142" s="125" t="e">
        <f ca="1">IF(tbl_coded[[#This Row],[ISIN]]="","",IF(OR(_xll.BDP($B142&amp;" Corp",AY$1)="#N/A Field Not Applicable"),"--",TEXT(_xll.BDP($B142&amp;" Corp",AY$1),"yyyy/mm/dd")))</f>
        <v>#NAME?</v>
      </c>
      <c r="AZ142" s="125" t="e">
        <f ca="1">IF(tbl_coded[[#This Row],[ISIN]]="","",IF(OR(_xll.BDP($B142&amp;" Corp",AZ$1)="#N/A N/A"),"--",_xll.BDP($B142&amp;" Corp",AZ$1)))</f>
        <v>#NAME?</v>
      </c>
      <c r="BA142" s="125" t="e">
        <f ca="1">IF(tbl_coded[[#This Row],[ISIN]]="","",IF(OR(_xll.BDP($B142&amp;" Corp",BA$1)="#N/A N/A"),"--",_xll.BDP($B142&amp;" Corp",BA$1)))</f>
        <v>#NAME?</v>
      </c>
      <c r="BB142" s="125" t="e">
        <f ca="1">IF(tbl_coded[[#This Row],[ISIN]]="","",IF(OR(_xll.BDP($B142&amp;" Corp",BB$1)="#N/A N/A"),"--",_xll.BDP($B142&amp;" Corp",BB$1)))</f>
        <v>#NAME?</v>
      </c>
      <c r="BC142" s="125" t="e">
        <f ca="1">IF(tbl_coded[[#This Row],[ISIN]]="","",IF(OR(_xll.BDP($B142&amp;" Corp",BC$1)="#N/A Field Not Applicable"),"--",_xll.BDP($B142&amp;" Corp",BC$1)))</f>
        <v>#NAME?</v>
      </c>
      <c r="BD142" s="125" t="e">
        <f ca="1">IF(tbl_coded[[#This Row],[ISIN]]="","",IF(OR(_xll.BDP($B142&amp;" Corp",BD$1)="#N/A Field Not Applicable"),"--",_xll.BDP($B142&amp;" Corp",BD$1)))</f>
        <v>#NAME?</v>
      </c>
      <c r="BE142" s="125" t="e">
        <f ca="1">IF(tbl_coded[[#This Row],[ISIN]]="","",IF(OR(_xll.BDP($B142&amp;" Corp",BE$1)="#N/A Field Not Applicable"),"--",_xll.BDP($B142&amp;" Corp",BE$1)))</f>
        <v>#NAME?</v>
      </c>
      <c r="BF142" s="125" t="e">
        <f ca="1">IF(tbl_coded[[#This Row],[ISIN]]="","",IF(OR(_xll.BDP($B142&amp;" Corp",BF$1)="#N/A Field Not Applicable"),"--",_xll.BDP($B142&amp;" Corp",BF$1)))</f>
        <v>#NAME?</v>
      </c>
      <c r="BG142" s="125" t="e">
        <f ca="1">IF(tbl_coded[[#This Row],[ISIN]]="","",IF(OR(_xll.BDP($B142&amp;" Corp",BG$1)="#N/A Field Not Applicable"),"--",IF(_xll.BDP($B142&amp;" Corp",BG$1)="#N/A N/A","N",_xll.BDP($B142&amp;" Corp",BG$1))))</f>
        <v>#NAME?</v>
      </c>
      <c r="BH142" s="125" t="e">
        <f ca="1">IF(tbl_coded[[#This Row],[ISIN]]="","",IF(OR(_xll.BDP($B142&amp;" Corp",BH$1)="#N/A N/A"),"",_xll.BDP($B142&amp;" Corp",BH$1)))</f>
        <v>#NAME?</v>
      </c>
      <c r="BI142" s="125" t="e">
        <f ca="1">IF(tbl_coded[[#This Row],[ISIN]]="","",IF(OR(tbl_coded[[#This Row],[Parent company tiker]]=""),"",IF(_xll.BDP(tbl_coded[[#This Row],[Parent company tiker]]&amp;" Equity",BI$1)="#N/A N/A","--",_xll.BDP(tbl_coded[[#This Row],[Parent company tiker]]&amp;" Equity",BI$1))))</f>
        <v>#NAME?</v>
      </c>
      <c r="BJ142" s="125" t="e">
        <f ca="1">IF(tbl_coded[[#This Row],[ISIN]]="","",IF(OR(tbl_coded[[#This Row],[Parent company tiker]]=""),"",IF(_xll.BDP(tbl_coded[[#This Row],[Parent company tiker]]&amp;" Equity",BJ$1)="#N/A N/A","--",_xll.BDP(tbl_coded[[#This Row],[Parent company tiker]]&amp;" Equity",BJ$1))))</f>
        <v>#NAME?</v>
      </c>
      <c r="BK142" s="125" t="e">
        <f ca="1">IF(tbl_coded[[#This Row],[ISIN]]="","",IF(OR(tbl_coded[[#This Row],[Parent company tiker]]=""),"",IF(_xll.BDP(tbl_coded[[#This Row],[Parent company tiker]]&amp;" Equity",BK$1)="#N/A N/A","--",_xll.BDP(tbl_coded[[#This Row],[Parent company tiker]]&amp;" Equity",BK$1))))</f>
        <v>#NAME?</v>
      </c>
      <c r="BL142" s="125" t="e">
        <f ca="1">IF(tbl_coded[[#This Row],[ISIN]]="","",IF(OR(tbl_coded[[#This Row],[Parent company tiker]]=""),"",IF(_xll.BDP(tbl_coded[[#This Row],[Parent company tiker]]&amp;" Equity",BL$1)="#N/A N/A","--",_xll.BDP(tbl_coded[[#This Row],[Parent company tiker]]&amp;" Equity",BL$1))))</f>
        <v>#NAME?</v>
      </c>
      <c r="BM14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2" s="125" t="e">
        <f ca="1">IF(tbl_coded[[#This Row],[Column9]]&lt;&gt;"--",tbl_coded[[#This Row],[G''tor rating]],IF(tbl_coded[[#This Row],[KPW Name]]&lt;&gt;"",tbl_coded[[#This Row],[KPW Rating]],IF(tbl_coded[[#This Row],[Parent company tiker]]&lt;&gt;"",tbl_coded[[#This Row],[parent评级]],tbl_coded[[#This Row],[Issuer rating]])))</f>
        <v>#NAME?</v>
      </c>
      <c r="BO142" s="159" t="str">
        <f ca="1">IFERROR(IF(tbl_coded[[#This Row],[GREEN]]="Y","GREEN",IF(tbl_coded[[#This Row],[SUSTAINABLE]]="Y","SUSTAINABLE",IF(tbl_coded[[#This Row],[SOCIAL]]="Y","SOCIAL",IF(tbl_coded[[#This Row],[Sustainable linked]]="Y","SUSTAINABLE LINKED"," ")))),"")</f>
        <v/>
      </c>
    </row>
    <row r="143" spans="1:67" ht="15" customHeight="1">
      <c r="A143" s="119">
        <v>141</v>
      </c>
      <c r="B143" s="120" t="str">
        <f>IF(美元债一级!$C$4:$C$1048576&lt;&gt;"",美元债一级!C144,"")</f>
        <v>XS2626677079</v>
      </c>
      <c r="C143" s="122" t="e">
        <f ca="1">IF(tbl_coded[[#This Row],[ISIN]]="","",IF(tbl_coded[[#This Row],[Index]]&gt;$A$1,"",IF(_xll.BDP($B143&amp;" Corp",C$1)="#N/A N/A","",_xll.BDP($B143&amp;" Corp",C$1))))</f>
        <v>#NAME?</v>
      </c>
      <c r="D143" s="122" t="e">
        <f ca="1">IF(tbl_coded[[#This Row],[ISIN]]="","",IF(_xll.BDP($B143&amp;" Corp",D$1)="#N/A N/A","",_xll.BDP($B143&amp;" Corp",D$1)))</f>
        <v>#NAME?</v>
      </c>
      <c r="E143" s="122" t="e">
        <f ca="1">IF(tbl_coded[[#This Row],[ISIN]]="","",IF(_xll.BDP($B143&amp;" Corp",E$1)="#N/A N/A","--",_xll.BDP($B143&amp;" Corp",E$1)))</f>
        <v>#NAME?</v>
      </c>
      <c r="F143" s="122" t="e">
        <f ca="1">IF(tbl_coded[[#This Row],[ISIN]]="","",IF(_xll.BDS($B143&amp;" Corp",F$1)="#N/A Field Not Applicable","",_xll.BDS($B143&amp;" Corp",F$1)))</f>
        <v>#NAME?</v>
      </c>
      <c r="G143" s="122" t="e">
        <f ca="1">IF(tbl_coded[[#This Row],[ISIN]]="","",IF(_xll.BDP($F143&amp;" CompanyID",G$1)="#N/A Invalid Security","",_xll.BDP($F143&amp;" CompanyID",G$1)))</f>
        <v>#NAME?</v>
      </c>
      <c r="H143" s="122" t="e">
        <f ca="1">IF(tbl_coded[[#This Row],[ISIN]]="","",IF(_xll.BDP($B143&amp;" Corp",H$1)="#N/A N/A","--",_xll.BDP($B143&amp;" Corp",H$1)))</f>
        <v>#NAME?</v>
      </c>
      <c r="I143" s="122" t="e">
        <f ca="1">IF(tbl_coded[[#This Row],[ISIN]]="","",IF(_xll.BDP($B143&amp;" Corp",I$1)="#N/A N/A","--",_xll.BDP($B143&amp;" Corp",I$1)))</f>
        <v>#NAME?</v>
      </c>
      <c r="J143" s="122" t="e">
        <f ca="1">IF(tbl_coded[[#This Row],[ISIN]]="","",IF(_xll.BDP($B143&amp;" Corp",J$1)="#N/A N/A","--",_xll.BDP($B143&amp;" Corp",J$1)))</f>
        <v>#NAME?</v>
      </c>
      <c r="K143" s="122" t="e">
        <f ca="1">IF(tbl_coded[[#This Row],[ISIN]]="","",IF(_xll.BDP($B143&amp;" Corp",K$1)="#N/A N/A","--",_xll.BDP($B143&amp;" Corp",K$1)))</f>
        <v>#NAME?</v>
      </c>
      <c r="L143" s="122" t="e">
        <f ca="1">IF(tbl_coded[[#This Row],[ISIN]]="","",IF(_xll.BDP($B143&amp;" Corp",L$1)="#N/A N/A","--",_xll.BDP($B143&amp;" Corp",L$1)))</f>
        <v>#NAME?</v>
      </c>
      <c r="M143" s="122" t="e">
        <f ca="1">IF(tbl_coded[[#This Row],[ISIN]]="","",IF(_xll.BDP($B143&amp;" Corp",M$1)="#N/A N/A","--",_xll.BDP($B143&amp;" Corp",M$1)))</f>
        <v>#NAME?</v>
      </c>
      <c r="N143" s="122" t="e">
        <f ca="1">IF(tbl_coded[[#This Row],[ISIN]]="","",IF(_xll.BDP($B143&amp;" Corp",N$1)="#N/A N/A","--",_xll.BDP($B143&amp;" Corp",N$1)))</f>
        <v>#NAME?</v>
      </c>
      <c r="O143" s="122" t="e">
        <f ca="1">IF(tbl_coded[[#This Row],[ISIN]]="","",IF(_xll.BDP($B143&amp;" Corp",O$1)="#N/A N/A","--",_xll.BDP($B143&amp;" Corp",O$1)))</f>
        <v>#NAME?</v>
      </c>
      <c r="P143" s="122" t="e">
        <f ca="1">IF(tbl_coded[[#This Row],[ISIN]]="","",IF(_xll.BDP($B143&amp;" Corp",P$1)="#N/A N/A","--",_xll.BDP($B143&amp;" Corp",P$1)))</f>
        <v>#NAME?</v>
      </c>
      <c r="Q14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3" s="122" t="e">
        <f ca="1">IF(tbl_coded[[#This Row],[ISIN]]="","",IF(OR(_xll.BDP($B143&amp;" Corp",R$1)="#N/A N/A",_xll.BDP($B143&amp;" Corp",R$1)="#N/A Invalid Security",_xll.BDP($B143&amp;" Corp",R$1)="#N/A Field Not Applicable"),"--",_xll.BDP($B143&amp;" Corp",R$1)))</f>
        <v>#NAME?</v>
      </c>
      <c r="S143" s="122" t="e">
        <f ca="1">IF(tbl_coded[[#This Row],[ISIN]]="","",IF(OR(_xll.BDP($R143&amp;" Equity",S$1)="#N/A N/A",_xll.BDP($R143&amp;" Equity",S$1)="#N/A Invalid Security"),"--",_xll.BDP($R143&amp;" Equity",S$1)))</f>
        <v>#NAME?</v>
      </c>
      <c r="T143" s="122" t="e">
        <f ca="1">IF(tbl_coded[[#This Row],[ISIN]]="","",IF(OR(_xll.BDP($R143&amp;" Equity",T$1)="#N/A N/A",_xll.BDP($R143&amp;" Equity",T$1)="#N/A Invalid Security"),"--",_xll.BDP($R143&amp;" Equity",T$1)))</f>
        <v>#NAME?</v>
      </c>
      <c r="U143" s="122" t="e">
        <f ca="1">IF(tbl_coded[[#This Row],[ISIN]]="","",IF(OR(_xll.BDP($R143&amp;" Equity",U$1)="#N/A N/A",_xll.BDP($R143&amp;" Equity",U$1)="#N/A Invalid Security"),"--",_xll.BDP($R143&amp;" Equity",U$1)))</f>
        <v>#NAME?</v>
      </c>
      <c r="V143" s="122" t="e">
        <f ca="1">IF(tbl_coded[[#This Row],[ISIN]]="","",IF(OR(_xll.BDP($R143&amp;" Equity",V$1)="#N/A N/A",_xll.BDP($R143&amp;" Equity",V$1)="#N/A Invalid Security"),"--",_xll.BDP($R143&amp;" Equity",V$1)))</f>
        <v>#NAME?</v>
      </c>
      <c r="W143" s="122" t="e">
        <f ca="1">IF(tbl_coded[[#This Row],[ISIN]]="","",IF(OR(_xll.BDP($R143&amp;" Equity",W$1)="#N/A N/A",_xll.BDP($R143&amp;" Equity",W$1)="#N/A Invalid Security"),"--",_xll.BDP($R143&amp;" Equity",W$1)))</f>
        <v>#NAME?</v>
      </c>
      <c r="X143" s="122" t="e">
        <f ca="1">IF(tbl_coded[[#This Row],[ISIN]]="","",IF(OR(_xll.BDP($R143&amp;" Equity",X$1)="#N/A N/A",_xll.BDP($R143&amp;" Equity",X$1)="#N/A Invalid Security"),"--",_xll.BDP($R143&amp;" Equity",X$1)))</f>
        <v>#NAME?</v>
      </c>
      <c r="Y14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3" s="122" t="str">
        <f ca="1">IF(tbl_coded[[#This Row],[ISIN]]="","",IF(ISNUMBER(_xll.BDP(B143&amp;" Corp",Z$1)),_xll.BDP(B143&amp;" Corp",Z$1),""))</f>
        <v/>
      </c>
      <c r="AA143" s="122" t="str">
        <f ca="1">IF(tbl_coded[[#This Row],[ISIN]]="","",IF(ISNUMBER(_xll.BDP(B143&amp;" Corp",AA$1)),_xll.BDP(B143&amp;" Corp",AA$1),""))</f>
        <v/>
      </c>
      <c r="AB143" s="122" t="str">
        <f ca="1">IF(tbl_coded[[#This Row],[ISIN]]="","",IF(ISNUMBER(_xll.BDP(B143&amp;" Corp",AB$1)),_xll.BDP(B143&amp;" Corp",AB$1),""))</f>
        <v/>
      </c>
      <c r="AC143" s="122" t="str">
        <f ca="1">IF(tbl_coded[[#This Row],[ISIN]]="","",IF(ISNUMBER(_xll.BDP(B143&amp;" Corp",AC$1)),_xll.BDP(B143&amp;" Corp",AC$1),""))</f>
        <v/>
      </c>
      <c r="AD143" s="122" t="e">
        <f ca="1">IF(tbl_coded[[#This Row],[ISIN]]="","",IF((_xll.BDP(B143&amp;" Corp",AD$1))="#N/A Field Not Applicable","",_xll.BDP(B143&amp;" Corp",AD$1)))</f>
        <v>#NAME?</v>
      </c>
      <c r="AE143" s="122" t="e">
        <f ca="1">IF(tbl_coded[[#This Row],[ISIN]]="","",IF((_xll.BDP(B143&amp;" Corp",AE$1))="#N/A N/A","--",_xll.BDP(B143&amp;" Corp",AE$1)))</f>
        <v>#NAME?</v>
      </c>
      <c r="AF143" s="122" t="e">
        <f ca="1">IF(tbl_coded[[#This Row],[ISIN]]="","",IF(IFERROR(MATCH(H143,rtg_num[Moody''s],0)&gt;10,0),"HY",IF(IFERROR(MATCH(I143,rtg_num[S&amp;P],0)&gt;10,0),"HY",IF(IFERROR(MATCH(J143,rtg_num[Fitch],0)&gt;10,0),"HY",IF(H143&amp;I143&amp;J143="------","NR",IF(IFERROR(FIND("#N/A",Coded!H143),0)&amp;IFERROR(FIND("#N/A",Coded!H143),0)&amp;IFERROR(FIND("#N/A",Coded!H143),0)&lt;&gt;"000",IF(INDEX(美元债一级!$O:$O,MATCH(tbl_coded[[#This Row],[ISIN]],美元债一级!$I:$I,0))="--/--/--","NR","IG"),"IG"))))))</f>
        <v>#NAME?</v>
      </c>
      <c r="AG14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3" s="123" t="e">
        <f ca="1">IF(tbl_coded[[#This Row],[ISIN]]="","",IF(_xll.BDP($B143&amp;" Corp",AI$1)="#N/A N/A","--",_xll.BDP($B143&amp;" Corp",AI$1)))</f>
        <v>#NAME?</v>
      </c>
      <c r="AJ143" s="122" t="e">
        <f ca="1">IF(tbl_coded[[#This Row],[ISIN]]="","",IF(OR(_xll.BDP(_xll.BDP(tbl_coded[[#This Row],[ISIN]]&amp;" Corp", "ISSUER_EQUITY_TICKER")&amp;" Equity",AJ$1)="#N/A N/A"),"--",_xll.BDP(_xll.BDP(tbl_coded[[#This Row],[ISIN]]&amp;" Corp", "ISSUER_EQUITY_TICKER")&amp;" Equity",AJ$1)))</f>
        <v>#NAME?</v>
      </c>
      <c r="AK14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25" t="e">
        <f ca="1">IF(tbl_coded[[#This Row],[ISIN]]="","",IF(OR(_xll.BDP(_xll.BDP(tbl_coded[[#This Row],[ISIN]]&amp;" Corp", "ISSUER_EQUITY_TICKER")&amp;" Equity",AL$1)="#N/A N/A"),"--",_xll.BDP(_xll.BDP(tbl_coded[[#This Row],[ISIN]]&amp;" Corp", "ISSUER_EQUITY_TICKER")&amp;" Equity",AL$1)))</f>
        <v>#NAME?</v>
      </c>
      <c r="AM143" s="125" t="e">
        <f ca="1">IF(tbl_coded[[#This Row],[ISIN]]="","",IF(_xll.BDS($B143&amp;" Corp",AM$1)="#N/A Field Not Applicable","",_xll.BDS($B143&amp;" Corp",AM$1)))</f>
        <v>#NAME?</v>
      </c>
      <c r="AN143" s="125" t="e">
        <f ca="1">IF(tbl_coded[[#This Row],[ISIN]]="","",IF(_xll.BDP(tbl_coded[[#This Row],[KPW Provider BBID]]&amp;" CompanyID","NAME")="#N/A Invalid Security","",_xll.BDP(tbl_coded[[#This Row],[KPW Provider BBID]]&amp;" CompanyID","NAME")))</f>
        <v>#NAME?</v>
      </c>
      <c r="AO143" s="125" t="e">
        <f ca="1">IF(tbl_coded[[#This Row],[ISIN]]="","",IF(_xll.BDP(tbl_coded[[#This Row],[KPW Provider BBID]]&amp;" CompanyID",$AO$1)="#N/A Invalid Security","--",IF(_xll.BDP(tbl_coded[[#This Row],[KPW Provider BBID]]&amp;" CompanyID",$AO$1)="#N/A N/A","--",_xll.BDP(tbl_coded[[#This Row],[KPW Provider BBID]]&amp;" CompanyID",$AO$1))))</f>
        <v>#NAME?</v>
      </c>
      <c r="AP143" s="125" t="e">
        <f ca="1">IF(tbl_coded[[#This Row],[ISIN]]="","",IF(_xll.BDP(tbl_coded[[#This Row],[KPW Provider BBID]]&amp;" CompanyID",$AP$1)="#N/A Invalid Security","--",IF(_xll.BDP(tbl_coded[[#This Row],[KPW Provider BBID]]&amp;" CompanyID",$AP$1)="#N/A N/A","--",_xll.BDP(tbl_coded[[#This Row],[KPW Provider BBID]]&amp;" CompanyID",$AP$1))))</f>
        <v>#NAME?</v>
      </c>
      <c r="AQ143" s="125" t="e">
        <f ca="1">IF(tbl_coded[[#This Row],[ISIN]]="","",IF(_xll.BDP(tbl_coded[[#This Row],[KPW Provider BBID]]&amp;" CompanyID",$AQ$1)="#N/A Invalid Security","--",IF(_xll.BDP(tbl_coded[[#This Row],[KPW Provider BBID]]&amp;" CompanyID",$AQ$1)="#N/A N/A","--",_xll.BDP(tbl_coded[[#This Row],[KPW Provider BBID]]&amp;" CompanyID",$AQ$1))))</f>
        <v>#NAME?</v>
      </c>
      <c r="AR143" s="125" t="e">
        <f ca="1">IF(tbl_coded[[#This Row],[ISIN]]="","",tbl_coded[[#This Row],[穆迪KPW评级]]&amp;"/"&amp;tbl_coded[[#This Row],[SPKPW评级]]&amp;"/"&amp;tbl_coded[[#This Row],[FITCHKPW评级]])</f>
        <v>#NAME?</v>
      </c>
      <c r="AS143" s="125" t="e">
        <f ca="1">IF(tbl_coded[[#This Row],[ISIN]]="","",IF(OR(_xll.BDP($B143&amp;" Corp",AS$1)="#N/A N/A"),"--",_xll.BDP($B143&amp;" Corp",AS$1)))</f>
        <v>#NAME?</v>
      </c>
      <c r="AT143" s="125" t="e">
        <f ca="1">IF(tbl_coded[[#This Row],[ISIN]]="","",IF(_xll.BDS($B143&amp;" Corp",AT$1)="#N/A Field Not Applicable","",_xll.BDS($B143&amp;" Corp",AT$1)))</f>
        <v>#NAME?</v>
      </c>
      <c r="AU143" s="125" t="e">
        <f ca="1">IF(tbl_coded[[#This Row],[SBLC Provider BBID]]="","",_xll.BDP(tbl_coded[[#This Row],[SBLC Provider BBID]]&amp;" CompanyID","NAME"))</f>
        <v>#NAME?</v>
      </c>
      <c r="AV143" s="125" t="e">
        <f ca="1">IF(tbl_coded[[#This Row],[ISIN]]="","",IF(OR(_xll.BDP($B143&amp;" Corp",AV$1)="#N/A N/A"),"--",TEXT(_xll.BDP($B143&amp;" Corp",AV$1),"yyyy/mm/dd")))</f>
        <v>#NAME?</v>
      </c>
      <c r="AW143" s="125" t="e">
        <f ca="1">IF(tbl_coded[[#This Row],[ISIN]]="","",IF(OR(_xll.BDP($B143&amp;" Corp",AW$1)="#N/A N/A"),"--",TEXT(_xll.BDP($B143&amp;" Corp",AW$1),"yyyy/mm/dd")))</f>
        <v>#NAME?</v>
      </c>
      <c r="AX143" s="125" t="e">
        <f ca="1">IF(tbl_coded[[#This Row],[ISIN]]="","",IF(OR(_xll.BDP($B143&amp;" Corp",AX$1)="#N/A N/A"),"--",TEXT(_xll.BDP($B143&amp;" Corp",AX$1),"yyyy/mm/dd")))</f>
        <v>#NAME?</v>
      </c>
      <c r="AY143" s="125" t="e">
        <f ca="1">IF(tbl_coded[[#This Row],[ISIN]]="","",IF(OR(_xll.BDP($B143&amp;" Corp",AY$1)="#N/A Field Not Applicable"),"--",TEXT(_xll.BDP($B143&amp;" Corp",AY$1),"yyyy/mm/dd")))</f>
        <v>#NAME?</v>
      </c>
      <c r="AZ143" s="125" t="e">
        <f ca="1">IF(tbl_coded[[#This Row],[ISIN]]="","",IF(OR(_xll.BDP($B143&amp;" Corp",AZ$1)="#N/A N/A"),"--",_xll.BDP($B143&amp;" Corp",AZ$1)))</f>
        <v>#NAME?</v>
      </c>
      <c r="BA143" s="125" t="e">
        <f ca="1">IF(tbl_coded[[#This Row],[ISIN]]="","",IF(OR(_xll.BDP($B143&amp;" Corp",BA$1)="#N/A N/A"),"--",_xll.BDP($B143&amp;" Corp",BA$1)))</f>
        <v>#NAME?</v>
      </c>
      <c r="BB143" s="125" t="e">
        <f ca="1">IF(tbl_coded[[#This Row],[ISIN]]="","",IF(OR(_xll.BDP($B143&amp;" Corp",BB$1)="#N/A N/A"),"--",_xll.BDP($B143&amp;" Corp",BB$1)))</f>
        <v>#NAME?</v>
      </c>
      <c r="BC143" s="125" t="e">
        <f ca="1">IF(tbl_coded[[#This Row],[ISIN]]="","",IF(OR(_xll.BDP($B143&amp;" Corp",BC$1)="#N/A Field Not Applicable"),"--",_xll.BDP($B143&amp;" Corp",BC$1)))</f>
        <v>#NAME?</v>
      </c>
      <c r="BD143" s="125" t="e">
        <f ca="1">IF(tbl_coded[[#This Row],[ISIN]]="","",IF(OR(_xll.BDP($B143&amp;" Corp",BD$1)="#N/A Field Not Applicable"),"--",_xll.BDP($B143&amp;" Corp",BD$1)))</f>
        <v>#NAME?</v>
      </c>
      <c r="BE143" s="125" t="e">
        <f ca="1">IF(tbl_coded[[#This Row],[ISIN]]="","",IF(OR(_xll.BDP($B143&amp;" Corp",BE$1)="#N/A Field Not Applicable"),"--",_xll.BDP($B143&amp;" Corp",BE$1)))</f>
        <v>#NAME?</v>
      </c>
      <c r="BF143" s="125" t="e">
        <f ca="1">IF(tbl_coded[[#This Row],[ISIN]]="","",IF(OR(_xll.BDP($B143&amp;" Corp",BF$1)="#N/A Field Not Applicable"),"--",_xll.BDP($B143&amp;" Corp",BF$1)))</f>
        <v>#NAME?</v>
      </c>
      <c r="BG143" s="125" t="e">
        <f ca="1">IF(tbl_coded[[#This Row],[ISIN]]="","",IF(OR(_xll.BDP($B143&amp;" Corp",BG$1)="#N/A Field Not Applicable"),"--",IF(_xll.BDP($B143&amp;" Corp",BG$1)="#N/A N/A","N",_xll.BDP($B143&amp;" Corp",BG$1))))</f>
        <v>#NAME?</v>
      </c>
      <c r="BH143" s="125" t="e">
        <f ca="1">IF(tbl_coded[[#This Row],[ISIN]]="","",IF(OR(_xll.BDP($B143&amp;" Corp",BH$1)="#N/A N/A"),"",_xll.BDP($B143&amp;" Corp",BH$1)))</f>
        <v>#NAME?</v>
      </c>
      <c r="BI143" s="125" t="e">
        <f ca="1">IF(tbl_coded[[#This Row],[ISIN]]="","",IF(OR(tbl_coded[[#This Row],[Parent company tiker]]=""),"",IF(_xll.BDP(tbl_coded[[#This Row],[Parent company tiker]]&amp;" Equity",BI$1)="#N/A N/A","--",_xll.BDP(tbl_coded[[#This Row],[Parent company tiker]]&amp;" Equity",BI$1))))</f>
        <v>#NAME?</v>
      </c>
      <c r="BJ143" s="125" t="e">
        <f ca="1">IF(tbl_coded[[#This Row],[ISIN]]="","",IF(OR(tbl_coded[[#This Row],[Parent company tiker]]=""),"",IF(_xll.BDP(tbl_coded[[#This Row],[Parent company tiker]]&amp;" Equity",BJ$1)="#N/A N/A","--",_xll.BDP(tbl_coded[[#This Row],[Parent company tiker]]&amp;" Equity",BJ$1))))</f>
        <v>#NAME?</v>
      </c>
      <c r="BK143" s="125" t="e">
        <f ca="1">IF(tbl_coded[[#This Row],[ISIN]]="","",IF(OR(tbl_coded[[#This Row],[Parent company tiker]]=""),"",IF(_xll.BDP(tbl_coded[[#This Row],[Parent company tiker]]&amp;" Equity",BK$1)="#N/A N/A","--",_xll.BDP(tbl_coded[[#This Row],[Parent company tiker]]&amp;" Equity",BK$1))))</f>
        <v>#NAME?</v>
      </c>
      <c r="BL143" s="125" t="e">
        <f ca="1">IF(tbl_coded[[#This Row],[ISIN]]="","",IF(OR(tbl_coded[[#This Row],[Parent company tiker]]=""),"",IF(_xll.BDP(tbl_coded[[#This Row],[Parent company tiker]]&amp;" Equity",BL$1)="#N/A N/A","--",_xll.BDP(tbl_coded[[#This Row],[Parent company tiker]]&amp;" Equity",BL$1))))</f>
        <v>#NAME?</v>
      </c>
      <c r="BM14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3" s="125" t="e">
        <f ca="1">IF(tbl_coded[[#This Row],[Column9]]&lt;&gt;"--",tbl_coded[[#This Row],[G''tor rating]],IF(tbl_coded[[#This Row],[KPW Name]]&lt;&gt;"",tbl_coded[[#This Row],[KPW Rating]],IF(tbl_coded[[#This Row],[Parent company tiker]]&lt;&gt;"",tbl_coded[[#This Row],[parent评级]],tbl_coded[[#This Row],[Issuer rating]])))</f>
        <v>#NAME?</v>
      </c>
      <c r="BO143" s="159" t="str">
        <f ca="1">IFERROR(IF(tbl_coded[[#This Row],[GREEN]]="Y","GREEN",IF(tbl_coded[[#This Row],[SUSTAINABLE]]="Y","SUSTAINABLE",IF(tbl_coded[[#This Row],[SOCIAL]]="Y","SOCIAL",IF(tbl_coded[[#This Row],[Sustainable linked]]="Y","SUSTAINABLE LINKED"," ")))),"")</f>
        <v/>
      </c>
    </row>
    <row r="144" spans="1:67" ht="15" customHeight="1">
      <c r="A144" s="119">
        <v>142</v>
      </c>
      <c r="B144" s="120" t="str">
        <f>IF(美元债一级!$C$4:$C$1048576&lt;&gt;"",美元债一级!C145,"")</f>
        <v>HK0000929346</v>
      </c>
      <c r="C144" s="122" t="e">
        <f ca="1">IF(tbl_coded[[#This Row],[ISIN]]="","",IF(tbl_coded[[#This Row],[Index]]&gt;$A$1,"",IF(_xll.BDP($B144&amp;" Corp",C$1)="#N/A N/A","",_xll.BDP($B144&amp;" Corp",C$1))))</f>
        <v>#NAME?</v>
      </c>
      <c r="D144" s="122" t="e">
        <f ca="1">IF(tbl_coded[[#This Row],[ISIN]]="","",IF(_xll.BDP($B144&amp;" Corp",D$1)="#N/A N/A","",_xll.BDP($B144&amp;" Corp",D$1)))</f>
        <v>#NAME?</v>
      </c>
      <c r="E144" s="122" t="e">
        <f ca="1">IF(tbl_coded[[#This Row],[ISIN]]="","",IF(_xll.BDP($B144&amp;" Corp",E$1)="#N/A N/A","--",_xll.BDP($B144&amp;" Corp",E$1)))</f>
        <v>#NAME?</v>
      </c>
      <c r="F144" s="122" t="e">
        <f ca="1">IF(tbl_coded[[#This Row],[ISIN]]="","",IF(_xll.BDS($B144&amp;" Corp",F$1)="#N/A Field Not Applicable","",_xll.BDS($B144&amp;" Corp",F$1)))</f>
        <v>#NAME?</v>
      </c>
      <c r="G144" s="122" t="e">
        <f ca="1">IF(tbl_coded[[#This Row],[ISIN]]="","",IF(_xll.BDP($F144&amp;" CompanyID",G$1)="#N/A Invalid Security","",_xll.BDP($F144&amp;" CompanyID",G$1)))</f>
        <v>#NAME?</v>
      </c>
      <c r="H144" s="122" t="e">
        <f ca="1">IF(tbl_coded[[#This Row],[ISIN]]="","",IF(_xll.BDP($B144&amp;" Corp",H$1)="#N/A N/A","--",_xll.BDP($B144&amp;" Corp",H$1)))</f>
        <v>#NAME?</v>
      </c>
      <c r="I144" s="122" t="e">
        <f ca="1">IF(tbl_coded[[#This Row],[ISIN]]="","",IF(_xll.BDP($B144&amp;" Corp",I$1)="#N/A N/A","--",_xll.BDP($B144&amp;" Corp",I$1)))</f>
        <v>#NAME?</v>
      </c>
      <c r="J144" s="122" t="e">
        <f ca="1">IF(tbl_coded[[#This Row],[ISIN]]="","",IF(_xll.BDP($B144&amp;" Corp",J$1)="#N/A N/A","--",_xll.BDP($B144&amp;" Corp",J$1)))</f>
        <v>#NAME?</v>
      </c>
      <c r="K144" s="122" t="e">
        <f ca="1">IF(tbl_coded[[#This Row],[ISIN]]="","",IF(_xll.BDP($B144&amp;" Corp",K$1)="#N/A N/A","--",_xll.BDP($B144&amp;" Corp",K$1)))</f>
        <v>#NAME?</v>
      </c>
      <c r="L144" s="122" t="e">
        <f ca="1">IF(tbl_coded[[#This Row],[ISIN]]="","",IF(_xll.BDP($B144&amp;" Corp",L$1)="#N/A N/A","--",_xll.BDP($B144&amp;" Corp",L$1)))</f>
        <v>#NAME?</v>
      </c>
      <c r="M144" s="122" t="e">
        <f ca="1">IF(tbl_coded[[#This Row],[ISIN]]="","",IF(_xll.BDP($B144&amp;" Corp",M$1)="#N/A N/A","--",_xll.BDP($B144&amp;" Corp",M$1)))</f>
        <v>#NAME?</v>
      </c>
      <c r="N144" s="122" t="e">
        <f ca="1">IF(tbl_coded[[#This Row],[ISIN]]="","",IF(_xll.BDP($B144&amp;" Corp",N$1)="#N/A N/A","--",_xll.BDP($B144&amp;" Corp",N$1)))</f>
        <v>#NAME?</v>
      </c>
      <c r="O144" s="122" t="e">
        <f ca="1">IF(tbl_coded[[#This Row],[ISIN]]="","",IF(_xll.BDP($B144&amp;" Corp",O$1)="#N/A N/A","--",_xll.BDP($B144&amp;" Corp",O$1)))</f>
        <v>#NAME?</v>
      </c>
      <c r="P144" s="122" t="e">
        <f ca="1">IF(tbl_coded[[#This Row],[ISIN]]="","",IF(_xll.BDP($B144&amp;" Corp",P$1)="#N/A N/A","--",_xll.BDP($B144&amp;" Corp",P$1)))</f>
        <v>#NAME?</v>
      </c>
      <c r="Q14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4" s="122" t="e">
        <f ca="1">IF(tbl_coded[[#This Row],[ISIN]]="","",IF(OR(_xll.BDP($B144&amp;" Corp",R$1)="#N/A N/A",_xll.BDP($B144&amp;" Corp",R$1)="#N/A Invalid Security",_xll.BDP($B144&amp;" Corp",R$1)="#N/A Field Not Applicable"),"--",_xll.BDP($B144&amp;" Corp",R$1)))</f>
        <v>#NAME?</v>
      </c>
      <c r="S144" s="122" t="e">
        <f ca="1">IF(tbl_coded[[#This Row],[ISIN]]="","",IF(OR(_xll.BDP($R144&amp;" Equity",S$1)="#N/A N/A",_xll.BDP($R144&amp;" Equity",S$1)="#N/A Invalid Security"),"--",_xll.BDP($R144&amp;" Equity",S$1)))</f>
        <v>#NAME?</v>
      </c>
      <c r="T144" s="122" t="e">
        <f ca="1">IF(tbl_coded[[#This Row],[ISIN]]="","",IF(OR(_xll.BDP($R144&amp;" Equity",T$1)="#N/A N/A",_xll.BDP($R144&amp;" Equity",T$1)="#N/A Invalid Security"),"--",_xll.BDP($R144&amp;" Equity",T$1)))</f>
        <v>#NAME?</v>
      </c>
      <c r="U144" s="122" t="e">
        <f ca="1">IF(tbl_coded[[#This Row],[ISIN]]="","",IF(OR(_xll.BDP($R144&amp;" Equity",U$1)="#N/A N/A",_xll.BDP($R144&amp;" Equity",U$1)="#N/A Invalid Security"),"--",_xll.BDP($R144&amp;" Equity",U$1)))</f>
        <v>#NAME?</v>
      </c>
      <c r="V144" s="122" t="e">
        <f ca="1">IF(tbl_coded[[#This Row],[ISIN]]="","",IF(OR(_xll.BDP($R144&amp;" Equity",V$1)="#N/A N/A",_xll.BDP($R144&amp;" Equity",V$1)="#N/A Invalid Security"),"--",_xll.BDP($R144&amp;" Equity",V$1)))</f>
        <v>#NAME?</v>
      </c>
      <c r="W144" s="122" t="e">
        <f ca="1">IF(tbl_coded[[#This Row],[ISIN]]="","",IF(OR(_xll.BDP($R144&amp;" Equity",W$1)="#N/A N/A",_xll.BDP($R144&amp;" Equity",W$1)="#N/A Invalid Security"),"--",_xll.BDP($R144&amp;" Equity",W$1)))</f>
        <v>#NAME?</v>
      </c>
      <c r="X144" s="122" t="e">
        <f ca="1">IF(tbl_coded[[#This Row],[ISIN]]="","",IF(OR(_xll.BDP($R144&amp;" Equity",X$1)="#N/A N/A",_xll.BDP($R144&amp;" Equity",X$1)="#N/A Invalid Security"),"--",_xll.BDP($R144&amp;" Equity",X$1)))</f>
        <v>#NAME?</v>
      </c>
      <c r="Y14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4" s="122" t="str">
        <f ca="1">IF(tbl_coded[[#This Row],[ISIN]]="","",IF(ISNUMBER(_xll.BDP(B144&amp;" Corp",Z$1)),_xll.BDP(B144&amp;" Corp",Z$1),""))</f>
        <v/>
      </c>
      <c r="AA144" s="122" t="str">
        <f ca="1">IF(tbl_coded[[#This Row],[ISIN]]="","",IF(ISNUMBER(_xll.BDP(B144&amp;" Corp",AA$1)),_xll.BDP(B144&amp;" Corp",AA$1),""))</f>
        <v/>
      </c>
      <c r="AB144" s="122" t="str">
        <f ca="1">IF(tbl_coded[[#This Row],[ISIN]]="","",IF(ISNUMBER(_xll.BDP(B144&amp;" Corp",AB$1)),_xll.BDP(B144&amp;" Corp",AB$1),""))</f>
        <v/>
      </c>
      <c r="AC144" s="122" t="str">
        <f ca="1">IF(tbl_coded[[#This Row],[ISIN]]="","",IF(ISNUMBER(_xll.BDP(B144&amp;" Corp",AC$1)),_xll.BDP(B144&amp;" Corp",AC$1),""))</f>
        <v/>
      </c>
      <c r="AD144" s="122" t="e">
        <f ca="1">IF(tbl_coded[[#This Row],[ISIN]]="","",IF((_xll.BDP(B144&amp;" Corp",AD$1))="#N/A Field Not Applicable","",_xll.BDP(B144&amp;" Corp",AD$1)))</f>
        <v>#NAME?</v>
      </c>
      <c r="AE144" s="122" t="e">
        <f ca="1">IF(tbl_coded[[#This Row],[ISIN]]="","",IF((_xll.BDP(B144&amp;" Corp",AE$1))="#N/A N/A","--",_xll.BDP(B144&amp;" Corp",AE$1)))</f>
        <v>#NAME?</v>
      </c>
      <c r="AF144" s="122" t="e">
        <f ca="1">IF(tbl_coded[[#This Row],[ISIN]]="","",IF(IFERROR(MATCH(H144,rtg_num[Moody''s],0)&gt;10,0),"HY",IF(IFERROR(MATCH(I144,rtg_num[S&amp;P],0)&gt;10,0),"HY",IF(IFERROR(MATCH(J144,rtg_num[Fitch],0)&gt;10,0),"HY",IF(H144&amp;I144&amp;J144="------","NR",IF(IFERROR(FIND("#N/A",Coded!H144),0)&amp;IFERROR(FIND("#N/A",Coded!H144),0)&amp;IFERROR(FIND("#N/A",Coded!H144),0)&lt;&gt;"000",IF(INDEX(美元债一级!$O:$O,MATCH(tbl_coded[[#This Row],[ISIN]],美元债一级!$I:$I,0))="--/--/--","NR","IG"),"IG"))))))</f>
        <v>#NAME?</v>
      </c>
      <c r="AG14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4" s="123" t="e">
        <f ca="1">IF(tbl_coded[[#This Row],[ISIN]]="","",IF(_xll.BDP($B144&amp;" Corp",AI$1)="#N/A N/A","--",_xll.BDP($B144&amp;" Corp",AI$1)))</f>
        <v>#NAME?</v>
      </c>
      <c r="AJ144" s="122" t="e">
        <f ca="1">IF(tbl_coded[[#This Row],[ISIN]]="","",IF(OR(_xll.BDP(_xll.BDP(tbl_coded[[#This Row],[ISIN]]&amp;" Corp", "ISSUER_EQUITY_TICKER")&amp;" Equity",AJ$1)="#N/A N/A"),"--",_xll.BDP(_xll.BDP(tbl_coded[[#This Row],[ISIN]]&amp;" Corp", "ISSUER_EQUITY_TICKER")&amp;" Equity",AJ$1)))</f>
        <v>#NAME?</v>
      </c>
      <c r="AK14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25" t="e">
        <f ca="1">IF(tbl_coded[[#This Row],[ISIN]]="","",IF(OR(_xll.BDP(_xll.BDP(tbl_coded[[#This Row],[ISIN]]&amp;" Corp", "ISSUER_EQUITY_TICKER")&amp;" Equity",AL$1)="#N/A N/A"),"--",_xll.BDP(_xll.BDP(tbl_coded[[#This Row],[ISIN]]&amp;" Corp", "ISSUER_EQUITY_TICKER")&amp;" Equity",AL$1)))</f>
        <v>#NAME?</v>
      </c>
      <c r="AM144" s="125" t="e">
        <f ca="1">IF(tbl_coded[[#This Row],[ISIN]]="","",IF(_xll.BDS($B144&amp;" Corp",AM$1)="#N/A Field Not Applicable","",_xll.BDS($B144&amp;" Corp",AM$1)))</f>
        <v>#NAME?</v>
      </c>
      <c r="AN144" s="125" t="e">
        <f ca="1">IF(tbl_coded[[#This Row],[ISIN]]="","",IF(_xll.BDP(tbl_coded[[#This Row],[KPW Provider BBID]]&amp;" CompanyID","NAME")="#N/A Invalid Security","",_xll.BDP(tbl_coded[[#This Row],[KPW Provider BBID]]&amp;" CompanyID","NAME")))</f>
        <v>#NAME?</v>
      </c>
      <c r="AO144" s="125" t="e">
        <f ca="1">IF(tbl_coded[[#This Row],[ISIN]]="","",IF(_xll.BDP(tbl_coded[[#This Row],[KPW Provider BBID]]&amp;" CompanyID",$AO$1)="#N/A Invalid Security","--",IF(_xll.BDP(tbl_coded[[#This Row],[KPW Provider BBID]]&amp;" CompanyID",$AO$1)="#N/A N/A","--",_xll.BDP(tbl_coded[[#This Row],[KPW Provider BBID]]&amp;" CompanyID",$AO$1))))</f>
        <v>#NAME?</v>
      </c>
      <c r="AP144" s="125" t="e">
        <f ca="1">IF(tbl_coded[[#This Row],[ISIN]]="","",IF(_xll.BDP(tbl_coded[[#This Row],[KPW Provider BBID]]&amp;" CompanyID",$AP$1)="#N/A Invalid Security","--",IF(_xll.BDP(tbl_coded[[#This Row],[KPW Provider BBID]]&amp;" CompanyID",$AP$1)="#N/A N/A","--",_xll.BDP(tbl_coded[[#This Row],[KPW Provider BBID]]&amp;" CompanyID",$AP$1))))</f>
        <v>#NAME?</v>
      </c>
      <c r="AQ144" s="125" t="e">
        <f ca="1">IF(tbl_coded[[#This Row],[ISIN]]="","",IF(_xll.BDP(tbl_coded[[#This Row],[KPW Provider BBID]]&amp;" CompanyID",$AQ$1)="#N/A Invalid Security","--",IF(_xll.BDP(tbl_coded[[#This Row],[KPW Provider BBID]]&amp;" CompanyID",$AQ$1)="#N/A N/A","--",_xll.BDP(tbl_coded[[#This Row],[KPW Provider BBID]]&amp;" CompanyID",$AQ$1))))</f>
        <v>#NAME?</v>
      </c>
      <c r="AR144" s="125" t="e">
        <f ca="1">IF(tbl_coded[[#This Row],[ISIN]]="","",tbl_coded[[#This Row],[穆迪KPW评级]]&amp;"/"&amp;tbl_coded[[#This Row],[SPKPW评级]]&amp;"/"&amp;tbl_coded[[#This Row],[FITCHKPW评级]])</f>
        <v>#NAME?</v>
      </c>
      <c r="AS144" s="125" t="e">
        <f ca="1">IF(tbl_coded[[#This Row],[ISIN]]="","",IF(OR(_xll.BDP($B144&amp;" Corp",AS$1)="#N/A N/A"),"--",_xll.BDP($B144&amp;" Corp",AS$1)))</f>
        <v>#NAME?</v>
      </c>
      <c r="AT144" s="125" t="e">
        <f ca="1">IF(tbl_coded[[#This Row],[ISIN]]="","",IF(_xll.BDS($B144&amp;" Corp",AT$1)="#N/A Field Not Applicable","",_xll.BDS($B144&amp;" Corp",AT$1)))</f>
        <v>#NAME?</v>
      </c>
      <c r="AU144" s="125" t="e">
        <f ca="1">IF(tbl_coded[[#This Row],[SBLC Provider BBID]]="","",_xll.BDP(tbl_coded[[#This Row],[SBLC Provider BBID]]&amp;" CompanyID","NAME"))</f>
        <v>#NAME?</v>
      </c>
      <c r="AV144" s="125" t="e">
        <f ca="1">IF(tbl_coded[[#This Row],[ISIN]]="","",IF(OR(_xll.BDP($B144&amp;" Corp",AV$1)="#N/A N/A"),"--",TEXT(_xll.BDP($B144&amp;" Corp",AV$1),"yyyy/mm/dd")))</f>
        <v>#NAME?</v>
      </c>
      <c r="AW144" s="125" t="e">
        <f ca="1">IF(tbl_coded[[#This Row],[ISIN]]="","",IF(OR(_xll.BDP($B144&amp;" Corp",AW$1)="#N/A N/A"),"--",TEXT(_xll.BDP($B144&amp;" Corp",AW$1),"yyyy/mm/dd")))</f>
        <v>#NAME?</v>
      </c>
      <c r="AX144" s="125" t="e">
        <f ca="1">IF(tbl_coded[[#This Row],[ISIN]]="","",IF(OR(_xll.BDP($B144&amp;" Corp",AX$1)="#N/A N/A"),"--",TEXT(_xll.BDP($B144&amp;" Corp",AX$1),"yyyy/mm/dd")))</f>
        <v>#NAME?</v>
      </c>
      <c r="AY144" s="125" t="e">
        <f ca="1">IF(tbl_coded[[#This Row],[ISIN]]="","",IF(OR(_xll.BDP($B144&amp;" Corp",AY$1)="#N/A Field Not Applicable"),"--",TEXT(_xll.BDP($B144&amp;" Corp",AY$1),"yyyy/mm/dd")))</f>
        <v>#NAME?</v>
      </c>
      <c r="AZ144" s="125" t="e">
        <f ca="1">IF(tbl_coded[[#This Row],[ISIN]]="","",IF(OR(_xll.BDP($B144&amp;" Corp",AZ$1)="#N/A N/A"),"--",_xll.BDP($B144&amp;" Corp",AZ$1)))</f>
        <v>#NAME?</v>
      </c>
      <c r="BA144" s="125" t="e">
        <f ca="1">IF(tbl_coded[[#This Row],[ISIN]]="","",IF(OR(_xll.BDP($B144&amp;" Corp",BA$1)="#N/A N/A"),"--",_xll.BDP($B144&amp;" Corp",BA$1)))</f>
        <v>#NAME?</v>
      </c>
      <c r="BB144" s="125" t="e">
        <f ca="1">IF(tbl_coded[[#This Row],[ISIN]]="","",IF(OR(_xll.BDP($B144&amp;" Corp",BB$1)="#N/A N/A"),"--",_xll.BDP($B144&amp;" Corp",BB$1)))</f>
        <v>#NAME?</v>
      </c>
      <c r="BC144" s="125" t="e">
        <f ca="1">IF(tbl_coded[[#This Row],[ISIN]]="","",IF(OR(_xll.BDP($B144&amp;" Corp",BC$1)="#N/A Field Not Applicable"),"--",_xll.BDP($B144&amp;" Corp",BC$1)))</f>
        <v>#NAME?</v>
      </c>
      <c r="BD144" s="125" t="e">
        <f ca="1">IF(tbl_coded[[#This Row],[ISIN]]="","",IF(OR(_xll.BDP($B144&amp;" Corp",BD$1)="#N/A Field Not Applicable"),"--",_xll.BDP($B144&amp;" Corp",BD$1)))</f>
        <v>#NAME?</v>
      </c>
      <c r="BE144" s="125" t="e">
        <f ca="1">IF(tbl_coded[[#This Row],[ISIN]]="","",IF(OR(_xll.BDP($B144&amp;" Corp",BE$1)="#N/A Field Not Applicable"),"--",_xll.BDP($B144&amp;" Corp",BE$1)))</f>
        <v>#NAME?</v>
      </c>
      <c r="BF144" s="125" t="e">
        <f ca="1">IF(tbl_coded[[#This Row],[ISIN]]="","",IF(OR(_xll.BDP($B144&amp;" Corp",BF$1)="#N/A Field Not Applicable"),"--",_xll.BDP($B144&amp;" Corp",BF$1)))</f>
        <v>#NAME?</v>
      </c>
      <c r="BG144" s="125" t="e">
        <f ca="1">IF(tbl_coded[[#This Row],[ISIN]]="","",IF(OR(_xll.BDP($B144&amp;" Corp",BG$1)="#N/A Field Not Applicable"),"--",IF(_xll.BDP($B144&amp;" Corp",BG$1)="#N/A N/A","N",_xll.BDP($B144&amp;" Corp",BG$1))))</f>
        <v>#NAME?</v>
      </c>
      <c r="BH144" s="125" t="e">
        <f ca="1">IF(tbl_coded[[#This Row],[ISIN]]="","",IF(OR(_xll.BDP($B144&amp;" Corp",BH$1)="#N/A N/A"),"",_xll.BDP($B144&amp;" Corp",BH$1)))</f>
        <v>#NAME?</v>
      </c>
      <c r="BI144" s="125" t="e">
        <f ca="1">IF(tbl_coded[[#This Row],[ISIN]]="","",IF(OR(tbl_coded[[#This Row],[Parent company tiker]]=""),"",IF(_xll.BDP(tbl_coded[[#This Row],[Parent company tiker]]&amp;" Equity",BI$1)="#N/A N/A","--",_xll.BDP(tbl_coded[[#This Row],[Parent company tiker]]&amp;" Equity",BI$1))))</f>
        <v>#NAME?</v>
      </c>
      <c r="BJ144" s="125" t="e">
        <f ca="1">IF(tbl_coded[[#This Row],[ISIN]]="","",IF(OR(tbl_coded[[#This Row],[Parent company tiker]]=""),"",IF(_xll.BDP(tbl_coded[[#This Row],[Parent company tiker]]&amp;" Equity",BJ$1)="#N/A N/A","--",_xll.BDP(tbl_coded[[#This Row],[Parent company tiker]]&amp;" Equity",BJ$1))))</f>
        <v>#NAME?</v>
      </c>
      <c r="BK144" s="125" t="e">
        <f ca="1">IF(tbl_coded[[#This Row],[ISIN]]="","",IF(OR(tbl_coded[[#This Row],[Parent company tiker]]=""),"",IF(_xll.BDP(tbl_coded[[#This Row],[Parent company tiker]]&amp;" Equity",BK$1)="#N/A N/A","--",_xll.BDP(tbl_coded[[#This Row],[Parent company tiker]]&amp;" Equity",BK$1))))</f>
        <v>#NAME?</v>
      </c>
      <c r="BL144" s="125" t="e">
        <f ca="1">IF(tbl_coded[[#This Row],[ISIN]]="","",IF(OR(tbl_coded[[#This Row],[Parent company tiker]]=""),"",IF(_xll.BDP(tbl_coded[[#This Row],[Parent company tiker]]&amp;" Equity",BL$1)="#N/A N/A","--",_xll.BDP(tbl_coded[[#This Row],[Parent company tiker]]&amp;" Equity",BL$1))))</f>
        <v>#NAME?</v>
      </c>
      <c r="BM14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4" s="125" t="e">
        <f ca="1">IF(tbl_coded[[#This Row],[Column9]]&lt;&gt;"--",tbl_coded[[#This Row],[G''tor rating]],IF(tbl_coded[[#This Row],[KPW Name]]&lt;&gt;"",tbl_coded[[#This Row],[KPW Rating]],IF(tbl_coded[[#This Row],[Parent company tiker]]&lt;&gt;"",tbl_coded[[#This Row],[parent评级]],tbl_coded[[#This Row],[Issuer rating]])))</f>
        <v>#NAME?</v>
      </c>
      <c r="BO144" s="159" t="str">
        <f ca="1">IFERROR(IF(tbl_coded[[#This Row],[GREEN]]="Y","GREEN",IF(tbl_coded[[#This Row],[SUSTAINABLE]]="Y","SUSTAINABLE",IF(tbl_coded[[#This Row],[SOCIAL]]="Y","SOCIAL",IF(tbl_coded[[#This Row],[Sustainable linked]]="Y","SUSTAINABLE LINKED"," ")))),"")</f>
        <v/>
      </c>
    </row>
    <row r="145" spans="1:67" ht="15" customHeight="1">
      <c r="A145" s="119">
        <v>143</v>
      </c>
      <c r="B145" s="120" t="str">
        <f>IF(美元债一级!$C$4:$C$1048576&lt;&gt;"",美元债一级!C146,"")</f>
        <v>HK0000929361</v>
      </c>
      <c r="C145" s="124" t="e">
        <f ca="1">IF(tbl_coded[[#This Row],[ISIN]]="","",IF(tbl_coded[[#This Row],[Index]]&gt;$A$1,"",IF(_xll.BDP($B145&amp;" Corp",C$1)="#N/A N/A","",_xll.BDP($B145&amp;" Corp",C$1))))</f>
        <v>#NAME?</v>
      </c>
      <c r="D145" s="124" t="e">
        <f ca="1">IF(tbl_coded[[#This Row],[ISIN]]="","",IF(_xll.BDP($B145&amp;" Corp",D$1)="#N/A N/A","",_xll.BDP($B145&amp;" Corp",D$1)))</f>
        <v>#NAME?</v>
      </c>
      <c r="E145" s="124" t="e">
        <f ca="1">IF(tbl_coded[[#This Row],[ISIN]]="","",IF(_xll.BDP($B145&amp;" Corp",E$1)="#N/A N/A","--",_xll.BDP($B145&amp;" Corp",E$1)))</f>
        <v>#NAME?</v>
      </c>
      <c r="F145" s="124" t="e">
        <f ca="1">IF(tbl_coded[[#This Row],[ISIN]]="","",IF(_xll.BDS($B145&amp;" Corp",F$1)="#N/A Field Not Applicable","",_xll.BDS($B145&amp;" Corp",F$1)))</f>
        <v>#NAME?</v>
      </c>
      <c r="G145" s="124" t="e">
        <f ca="1">IF(tbl_coded[[#This Row],[ISIN]]="","",IF(_xll.BDP($F145&amp;" CompanyID",G$1)="#N/A Invalid Security","",_xll.BDP($F145&amp;" CompanyID",G$1)))</f>
        <v>#NAME?</v>
      </c>
      <c r="H145" s="124" t="e">
        <f ca="1">IF(tbl_coded[[#This Row],[ISIN]]="","",IF(_xll.BDP($B145&amp;" Corp",H$1)="#N/A N/A","--",_xll.BDP($B145&amp;" Corp",H$1)))</f>
        <v>#NAME?</v>
      </c>
      <c r="I145" s="124" t="e">
        <f ca="1">IF(tbl_coded[[#This Row],[ISIN]]="","",IF(_xll.BDP($B145&amp;" Corp",I$1)="#N/A N/A","--",_xll.BDP($B145&amp;" Corp",I$1)))</f>
        <v>#NAME?</v>
      </c>
      <c r="J145" s="124" t="e">
        <f ca="1">IF(tbl_coded[[#This Row],[ISIN]]="","",IF(_xll.BDP($B145&amp;" Corp",J$1)="#N/A N/A","--",_xll.BDP($B145&amp;" Corp",J$1)))</f>
        <v>#NAME?</v>
      </c>
      <c r="K145" s="124" t="e">
        <f ca="1">IF(tbl_coded[[#This Row],[ISIN]]="","",IF(_xll.BDP($B145&amp;" Corp",K$1)="#N/A N/A","--",_xll.BDP($B145&amp;" Corp",K$1)))</f>
        <v>#NAME?</v>
      </c>
      <c r="L145" s="124" t="e">
        <f ca="1">IF(tbl_coded[[#This Row],[ISIN]]="","",IF(_xll.BDP($B145&amp;" Corp",L$1)="#N/A N/A","--",_xll.BDP($B145&amp;" Corp",L$1)))</f>
        <v>#NAME?</v>
      </c>
      <c r="M145" s="124" t="e">
        <f ca="1">IF(tbl_coded[[#This Row],[ISIN]]="","",IF(_xll.BDP($B145&amp;" Corp",M$1)="#N/A N/A","--",_xll.BDP($B145&amp;" Corp",M$1)))</f>
        <v>#NAME?</v>
      </c>
      <c r="N145" s="124" t="e">
        <f ca="1">IF(tbl_coded[[#This Row],[ISIN]]="","",IF(_xll.BDP($B145&amp;" Corp",N$1)="#N/A N/A","--",_xll.BDP($B145&amp;" Corp",N$1)))</f>
        <v>#NAME?</v>
      </c>
      <c r="O145" s="124" t="e">
        <f ca="1">IF(tbl_coded[[#This Row],[ISIN]]="","",IF(_xll.BDP($B145&amp;" Corp",O$1)="#N/A N/A","--",_xll.BDP($B145&amp;" Corp",O$1)))</f>
        <v>#NAME?</v>
      </c>
      <c r="P145" s="124" t="e">
        <f ca="1">IF(tbl_coded[[#This Row],[ISIN]]="","",IF(_xll.BDP($B145&amp;" Corp",P$1)="#N/A N/A","--",_xll.BDP($B145&amp;" Corp",P$1)))</f>
        <v>#NAME?</v>
      </c>
      <c r="Q14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5" s="124" t="e">
        <f ca="1">IF(tbl_coded[[#This Row],[ISIN]]="","",IF(OR(_xll.BDP($B145&amp;" Corp",R$1)="#N/A N/A",_xll.BDP($B145&amp;" Corp",R$1)="#N/A Invalid Security",_xll.BDP($B145&amp;" Corp",R$1)="#N/A Field Not Applicable"),"--",_xll.BDP($B145&amp;" Corp",R$1)))</f>
        <v>#NAME?</v>
      </c>
      <c r="S145" s="124" t="e">
        <f ca="1">IF(tbl_coded[[#This Row],[ISIN]]="","",IF(OR(_xll.BDP($R145&amp;" Equity",S$1)="#N/A N/A",_xll.BDP($R145&amp;" Equity",S$1)="#N/A Invalid Security"),"--",_xll.BDP($R145&amp;" Equity",S$1)))</f>
        <v>#NAME?</v>
      </c>
      <c r="T145" s="124" t="e">
        <f ca="1">IF(tbl_coded[[#This Row],[ISIN]]="","",IF(OR(_xll.BDP($R145&amp;" Equity",T$1)="#N/A N/A",_xll.BDP($R145&amp;" Equity",T$1)="#N/A Invalid Security"),"--",_xll.BDP($R145&amp;" Equity",T$1)))</f>
        <v>#NAME?</v>
      </c>
      <c r="U145" s="124" t="e">
        <f ca="1">IF(tbl_coded[[#This Row],[ISIN]]="","",IF(OR(_xll.BDP($R145&amp;" Equity",U$1)="#N/A N/A",_xll.BDP($R145&amp;" Equity",U$1)="#N/A Invalid Security"),"--",_xll.BDP($R145&amp;" Equity",U$1)))</f>
        <v>#NAME?</v>
      </c>
      <c r="V145" s="124" t="e">
        <f ca="1">IF(tbl_coded[[#This Row],[ISIN]]="","",IF(OR(_xll.BDP($R145&amp;" Equity",V$1)="#N/A N/A",_xll.BDP($R145&amp;" Equity",V$1)="#N/A Invalid Security"),"--",_xll.BDP($R145&amp;" Equity",V$1)))</f>
        <v>#NAME?</v>
      </c>
      <c r="W145" s="124" t="e">
        <f ca="1">IF(tbl_coded[[#This Row],[ISIN]]="","",IF(OR(_xll.BDP($R145&amp;" Equity",W$1)="#N/A N/A",_xll.BDP($R145&amp;" Equity",W$1)="#N/A Invalid Security"),"--",_xll.BDP($R145&amp;" Equity",W$1)))</f>
        <v>#NAME?</v>
      </c>
      <c r="X145" s="124" t="e">
        <f ca="1">IF(tbl_coded[[#This Row],[ISIN]]="","",IF(OR(_xll.BDP($R145&amp;" Equity",X$1)="#N/A N/A",_xll.BDP($R145&amp;" Equity",X$1)="#N/A Invalid Security"),"--",_xll.BDP($R145&amp;" Equity",X$1)))</f>
        <v>#NAME?</v>
      </c>
      <c r="Y14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5" s="124" t="str">
        <f ca="1">IF(tbl_coded[[#This Row],[ISIN]]="","",IF(ISNUMBER(_xll.BDP(B145&amp;" Corp",Z$1)),_xll.BDP(B145&amp;" Corp",Z$1),""))</f>
        <v/>
      </c>
      <c r="AA145" s="124" t="str">
        <f ca="1">IF(tbl_coded[[#This Row],[ISIN]]="","",IF(ISNUMBER(_xll.BDP(B145&amp;" Corp",AA$1)),_xll.BDP(B145&amp;" Corp",AA$1),""))</f>
        <v/>
      </c>
      <c r="AB145" s="124" t="str">
        <f ca="1">IF(tbl_coded[[#This Row],[ISIN]]="","",IF(ISNUMBER(_xll.BDP(B145&amp;" Corp",AB$1)),_xll.BDP(B145&amp;" Corp",AB$1),""))</f>
        <v/>
      </c>
      <c r="AC145" s="124" t="str">
        <f ca="1">IF(tbl_coded[[#This Row],[ISIN]]="","",IF(ISNUMBER(_xll.BDP(B145&amp;" Corp",AC$1)),_xll.BDP(B145&amp;" Corp",AC$1),""))</f>
        <v/>
      </c>
      <c r="AD145" s="124" t="e">
        <f ca="1">IF(tbl_coded[[#This Row],[ISIN]]="","",IF((_xll.BDP(B145&amp;" Corp",AD$1))="#N/A Field Not Applicable","",_xll.BDP(B145&amp;" Corp",AD$1)))</f>
        <v>#NAME?</v>
      </c>
      <c r="AE145" s="124" t="e">
        <f ca="1">IF(tbl_coded[[#This Row],[ISIN]]="","",IF((_xll.BDP(B145&amp;" Corp",AE$1))="#N/A N/A","--",_xll.BDP(B145&amp;" Corp",AE$1)))</f>
        <v>#NAME?</v>
      </c>
      <c r="AF145" s="124" t="e">
        <f ca="1">IF(tbl_coded[[#This Row],[ISIN]]="","",IF(IFERROR(MATCH(H145,rtg_num[Moody''s],0)&gt;10,0),"HY",IF(IFERROR(MATCH(I145,rtg_num[S&amp;P],0)&gt;10,0),"HY",IF(IFERROR(MATCH(J145,rtg_num[Fitch],0)&gt;10,0),"HY",IF(H145&amp;I145&amp;J145="------","NR",IF(IFERROR(FIND("#N/A",Coded!H145),0)&amp;IFERROR(FIND("#N/A",Coded!H145),0)&amp;IFERROR(FIND("#N/A",Coded!H145),0)&lt;&gt;"000",IF(INDEX(美元债一级!$O:$O,MATCH(tbl_coded[[#This Row],[ISIN]],美元债一级!$I:$I,0))="--/--/--","NR","IG"),"IG"))))))</f>
        <v>#NAME?</v>
      </c>
      <c r="AG14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5" s="125" t="e">
        <f ca="1">IF(tbl_coded[[#This Row],[ISIN]]="","",IF(_xll.BDP($B145&amp;" Corp",AI$1)="#N/A N/A","--",_xll.BDP($B145&amp;" Corp",AI$1)))</f>
        <v>#NAME?</v>
      </c>
      <c r="AJ145" s="122" t="e">
        <f ca="1">IF(tbl_coded[[#This Row],[ISIN]]="","",IF(OR(_xll.BDP(_xll.BDP(tbl_coded[[#This Row],[ISIN]]&amp;" Corp", "ISSUER_EQUITY_TICKER")&amp;" Equity",AJ$1)="#N/A N/A"),"--",_xll.BDP(_xll.BDP(tbl_coded[[#This Row],[ISIN]]&amp;" Corp", "ISSUER_EQUITY_TICKER")&amp;" Equity",AJ$1)))</f>
        <v>#NAME?</v>
      </c>
      <c r="AK14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24" t="e">
        <f ca="1">IF(tbl_coded[[#This Row],[ISIN]]="","",IF(OR(_xll.BDP(_xll.BDP(tbl_coded[[#This Row],[ISIN]]&amp;" Corp", "ISSUER_EQUITY_TICKER")&amp;" Equity",AL$1)="#N/A N/A"),"--",_xll.BDP(_xll.BDP(tbl_coded[[#This Row],[ISIN]]&amp;" Corp", "ISSUER_EQUITY_TICKER")&amp;" Equity",AL$1)))</f>
        <v>#NAME?</v>
      </c>
      <c r="AM145" s="124" t="e">
        <f ca="1">IF(tbl_coded[[#This Row],[ISIN]]="","",IF(_xll.BDS($B145&amp;" Corp",AM$1)="#N/A Field Not Applicable","",_xll.BDS($B145&amp;" Corp",AM$1)))</f>
        <v>#NAME?</v>
      </c>
      <c r="AN145" s="124" t="e">
        <f ca="1">IF(tbl_coded[[#This Row],[ISIN]]="","",IF(_xll.BDP(tbl_coded[[#This Row],[KPW Provider BBID]]&amp;" CompanyID","NAME")="#N/A Invalid Security","",_xll.BDP(tbl_coded[[#This Row],[KPW Provider BBID]]&amp;" CompanyID","NAME")))</f>
        <v>#NAME?</v>
      </c>
      <c r="AO145" s="124" t="e">
        <f ca="1">IF(tbl_coded[[#This Row],[ISIN]]="","",IF(_xll.BDP(tbl_coded[[#This Row],[KPW Provider BBID]]&amp;" CompanyID",$AO$1)="#N/A Invalid Security","--",IF(_xll.BDP(tbl_coded[[#This Row],[KPW Provider BBID]]&amp;" CompanyID",$AO$1)="#N/A N/A","--",_xll.BDP(tbl_coded[[#This Row],[KPW Provider BBID]]&amp;" CompanyID",$AO$1))))</f>
        <v>#NAME?</v>
      </c>
      <c r="AP145" s="124" t="e">
        <f ca="1">IF(tbl_coded[[#This Row],[ISIN]]="","",IF(_xll.BDP(tbl_coded[[#This Row],[KPW Provider BBID]]&amp;" CompanyID",$AP$1)="#N/A Invalid Security","--",IF(_xll.BDP(tbl_coded[[#This Row],[KPW Provider BBID]]&amp;" CompanyID",$AP$1)="#N/A N/A","--",_xll.BDP(tbl_coded[[#This Row],[KPW Provider BBID]]&amp;" CompanyID",$AP$1))))</f>
        <v>#NAME?</v>
      </c>
      <c r="AQ145" s="124" t="e">
        <f ca="1">IF(tbl_coded[[#This Row],[ISIN]]="","",IF(_xll.BDP(tbl_coded[[#This Row],[KPW Provider BBID]]&amp;" CompanyID",$AQ$1)="#N/A Invalid Security","--",IF(_xll.BDP(tbl_coded[[#This Row],[KPW Provider BBID]]&amp;" CompanyID",$AQ$1)="#N/A N/A","--",_xll.BDP(tbl_coded[[#This Row],[KPW Provider BBID]]&amp;" CompanyID",$AQ$1))))</f>
        <v>#NAME?</v>
      </c>
      <c r="AR145" s="124" t="e">
        <f ca="1">IF(tbl_coded[[#This Row],[ISIN]]="","",tbl_coded[[#This Row],[穆迪KPW评级]]&amp;"/"&amp;tbl_coded[[#This Row],[SPKPW评级]]&amp;"/"&amp;tbl_coded[[#This Row],[FITCHKPW评级]])</f>
        <v>#NAME?</v>
      </c>
      <c r="AS145" s="124" t="e">
        <f ca="1">IF(tbl_coded[[#This Row],[ISIN]]="","",IF(OR(_xll.BDP($B145&amp;" Corp",AS$1)="#N/A N/A"),"--",_xll.BDP($B145&amp;" Corp",AS$1)))</f>
        <v>#NAME?</v>
      </c>
      <c r="AT145" s="124" t="e">
        <f ca="1">IF(tbl_coded[[#This Row],[ISIN]]="","",IF(_xll.BDS($B145&amp;" Corp",AT$1)="#N/A Field Not Applicable","",_xll.BDS($B145&amp;" Corp",AT$1)))</f>
        <v>#NAME?</v>
      </c>
      <c r="AU145" s="124" t="e">
        <f ca="1">IF(tbl_coded[[#This Row],[SBLC Provider BBID]]="","",_xll.BDP(tbl_coded[[#This Row],[SBLC Provider BBID]]&amp;" CompanyID","NAME"))</f>
        <v>#NAME?</v>
      </c>
      <c r="AV145" s="124" t="e">
        <f ca="1">IF(tbl_coded[[#This Row],[ISIN]]="","",IF(OR(_xll.BDP($B145&amp;" Corp",AV$1)="#N/A N/A"),"--",TEXT(_xll.BDP($B145&amp;" Corp",AV$1),"yyyy/mm/dd")))</f>
        <v>#NAME?</v>
      </c>
      <c r="AW145" s="124" t="e">
        <f ca="1">IF(tbl_coded[[#This Row],[ISIN]]="","",IF(OR(_xll.BDP($B145&amp;" Corp",AW$1)="#N/A N/A"),"--",TEXT(_xll.BDP($B145&amp;" Corp",AW$1),"yyyy/mm/dd")))</f>
        <v>#NAME?</v>
      </c>
      <c r="AX145" s="124" t="e">
        <f ca="1">IF(tbl_coded[[#This Row],[ISIN]]="","",IF(OR(_xll.BDP($B145&amp;" Corp",AX$1)="#N/A N/A"),"--",TEXT(_xll.BDP($B145&amp;" Corp",AX$1),"yyyy/mm/dd")))</f>
        <v>#NAME?</v>
      </c>
      <c r="AY145" s="124" t="e">
        <f ca="1">IF(tbl_coded[[#This Row],[ISIN]]="","",IF(OR(_xll.BDP($B145&amp;" Corp",AY$1)="#N/A Field Not Applicable"),"--",TEXT(_xll.BDP($B145&amp;" Corp",AY$1),"yyyy/mm/dd")))</f>
        <v>#NAME?</v>
      </c>
      <c r="AZ145" s="124" t="e">
        <f ca="1">IF(tbl_coded[[#This Row],[ISIN]]="","",IF(OR(_xll.BDP($B145&amp;" Corp",AZ$1)="#N/A N/A"),"--",_xll.BDP($B145&amp;" Corp",AZ$1)))</f>
        <v>#NAME?</v>
      </c>
      <c r="BA145" s="124" t="e">
        <f ca="1">IF(tbl_coded[[#This Row],[ISIN]]="","",IF(OR(_xll.BDP($B145&amp;" Corp",BA$1)="#N/A N/A"),"--",_xll.BDP($B145&amp;" Corp",BA$1)))</f>
        <v>#NAME?</v>
      </c>
      <c r="BB145" s="124" t="e">
        <f ca="1">IF(tbl_coded[[#This Row],[ISIN]]="","",IF(OR(_xll.BDP($B145&amp;" Corp",BB$1)="#N/A N/A"),"--",_xll.BDP($B145&amp;" Corp",BB$1)))</f>
        <v>#NAME?</v>
      </c>
      <c r="BC145" s="124" t="e">
        <f ca="1">IF(tbl_coded[[#This Row],[ISIN]]="","",IF(OR(_xll.BDP($B145&amp;" Corp",BC$1)="#N/A Field Not Applicable"),"--",_xll.BDP($B145&amp;" Corp",BC$1)))</f>
        <v>#NAME?</v>
      </c>
      <c r="BD145" s="124" t="e">
        <f ca="1">IF(tbl_coded[[#This Row],[ISIN]]="","",IF(OR(_xll.BDP($B145&amp;" Corp",BD$1)="#N/A Field Not Applicable"),"--",_xll.BDP($B145&amp;" Corp",BD$1)))</f>
        <v>#NAME?</v>
      </c>
      <c r="BE145" s="124" t="e">
        <f ca="1">IF(tbl_coded[[#This Row],[ISIN]]="","",IF(OR(_xll.BDP($B145&amp;" Corp",BE$1)="#N/A Field Not Applicable"),"--",_xll.BDP($B145&amp;" Corp",BE$1)))</f>
        <v>#NAME?</v>
      </c>
      <c r="BF145" s="124" t="e">
        <f ca="1">IF(tbl_coded[[#This Row],[ISIN]]="","",IF(OR(_xll.BDP($B145&amp;" Corp",BF$1)="#N/A Field Not Applicable"),"--",_xll.BDP($B145&amp;" Corp",BF$1)))</f>
        <v>#NAME?</v>
      </c>
      <c r="BG145" s="124" t="e">
        <f ca="1">IF(tbl_coded[[#This Row],[ISIN]]="","",IF(OR(_xll.BDP($B145&amp;" Corp",BG$1)="#N/A Field Not Applicable"),"--",IF(_xll.BDP($B145&amp;" Corp",BG$1)="#N/A N/A","N",_xll.BDP($B145&amp;" Corp",BG$1))))</f>
        <v>#NAME?</v>
      </c>
      <c r="BH145" s="124" t="e">
        <f ca="1">IF(tbl_coded[[#This Row],[ISIN]]="","",IF(OR(_xll.BDP($B145&amp;" Corp",BH$1)="#N/A N/A"),"",_xll.BDP($B145&amp;" Corp",BH$1)))</f>
        <v>#NAME?</v>
      </c>
      <c r="BI145" s="124" t="e">
        <f ca="1">IF(tbl_coded[[#This Row],[ISIN]]="","",IF(OR(tbl_coded[[#This Row],[Parent company tiker]]=""),"",IF(_xll.BDP(tbl_coded[[#This Row],[Parent company tiker]]&amp;" Equity",BI$1)="#N/A N/A","--",_xll.BDP(tbl_coded[[#This Row],[Parent company tiker]]&amp;" Equity",BI$1))))</f>
        <v>#NAME?</v>
      </c>
      <c r="BJ145" s="124" t="e">
        <f ca="1">IF(tbl_coded[[#This Row],[ISIN]]="","",IF(OR(tbl_coded[[#This Row],[Parent company tiker]]=""),"",IF(_xll.BDP(tbl_coded[[#This Row],[Parent company tiker]]&amp;" Equity",BJ$1)="#N/A N/A","--",_xll.BDP(tbl_coded[[#This Row],[Parent company tiker]]&amp;" Equity",BJ$1))))</f>
        <v>#NAME?</v>
      </c>
      <c r="BK145" s="124" t="e">
        <f ca="1">IF(tbl_coded[[#This Row],[ISIN]]="","",IF(OR(tbl_coded[[#This Row],[Parent company tiker]]=""),"",IF(_xll.BDP(tbl_coded[[#This Row],[Parent company tiker]]&amp;" Equity",BK$1)="#N/A N/A","--",_xll.BDP(tbl_coded[[#This Row],[Parent company tiker]]&amp;" Equity",BK$1))))</f>
        <v>#NAME?</v>
      </c>
      <c r="BL145" s="124" t="e">
        <f ca="1">IF(tbl_coded[[#This Row],[ISIN]]="","",IF(OR(tbl_coded[[#This Row],[Parent company tiker]]=""),"",IF(_xll.BDP(tbl_coded[[#This Row],[Parent company tiker]]&amp;" Equity",BL$1)="#N/A N/A","--",_xll.BDP(tbl_coded[[#This Row],[Parent company tiker]]&amp;" Equity",BL$1))))</f>
        <v>#NAME?</v>
      </c>
      <c r="BM14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5" s="124" t="e">
        <f ca="1">IF(tbl_coded[[#This Row],[Column9]]&lt;&gt;"--",tbl_coded[[#This Row],[G''tor rating]],IF(tbl_coded[[#This Row],[KPW Name]]&lt;&gt;"",tbl_coded[[#This Row],[KPW Rating]],IF(tbl_coded[[#This Row],[Parent company tiker]]&lt;&gt;"",tbl_coded[[#This Row],[parent评级]],tbl_coded[[#This Row],[Issuer rating]])))</f>
        <v>#NAME?</v>
      </c>
      <c r="BO145" s="159" t="str">
        <f ca="1">IFERROR(IF(tbl_coded[[#This Row],[GREEN]]="Y","GREEN",IF(tbl_coded[[#This Row],[SUSTAINABLE]]="Y","SUSTAINABLE",IF(tbl_coded[[#This Row],[SOCIAL]]="Y","SOCIAL",IF(tbl_coded[[#This Row],[Sustainable linked]]="Y","SUSTAINABLE LINKED"," ")))),"")</f>
        <v/>
      </c>
    </row>
    <row r="146" spans="1:67" ht="15" customHeight="1">
      <c r="A146" s="119">
        <v>144</v>
      </c>
      <c r="B146" s="120" t="str">
        <f>IF(美元债一级!$C$4:$C$1048576&lt;&gt;"",美元债一级!C147,"")</f>
        <v>HK0000929254</v>
      </c>
      <c r="C146" s="124" t="e">
        <f ca="1">IF(tbl_coded[[#This Row],[ISIN]]="","",IF(tbl_coded[[#This Row],[Index]]&gt;$A$1,"",IF(_xll.BDP($B146&amp;" Corp",C$1)="#N/A N/A","",_xll.BDP($B146&amp;" Corp",C$1))))</f>
        <v>#NAME?</v>
      </c>
      <c r="D146" s="124" t="e">
        <f ca="1">IF(tbl_coded[[#This Row],[ISIN]]="","",IF(_xll.BDP($B146&amp;" Corp",D$1)="#N/A N/A","",_xll.BDP($B146&amp;" Corp",D$1)))</f>
        <v>#NAME?</v>
      </c>
      <c r="E146" s="124" t="e">
        <f ca="1">IF(tbl_coded[[#This Row],[ISIN]]="","",IF(_xll.BDP($B146&amp;" Corp",E$1)="#N/A N/A","--",_xll.BDP($B146&amp;" Corp",E$1)))</f>
        <v>#NAME?</v>
      </c>
      <c r="F146" s="124" t="e">
        <f ca="1">IF(tbl_coded[[#This Row],[ISIN]]="","",IF(_xll.BDS($B146&amp;" Corp",F$1)="#N/A Field Not Applicable","",_xll.BDS($B146&amp;" Corp",F$1)))</f>
        <v>#NAME?</v>
      </c>
      <c r="G146" s="124" t="e">
        <f ca="1">IF(tbl_coded[[#This Row],[ISIN]]="","",IF(_xll.BDP($F146&amp;" CompanyID",G$1)="#N/A Invalid Security","",_xll.BDP($F146&amp;" CompanyID",G$1)))</f>
        <v>#NAME?</v>
      </c>
      <c r="H146" s="124" t="e">
        <f ca="1">IF(tbl_coded[[#This Row],[ISIN]]="","",IF(_xll.BDP($B146&amp;" Corp",H$1)="#N/A N/A","--",_xll.BDP($B146&amp;" Corp",H$1)))</f>
        <v>#NAME?</v>
      </c>
      <c r="I146" s="124" t="e">
        <f ca="1">IF(tbl_coded[[#This Row],[ISIN]]="","",IF(_xll.BDP($B146&amp;" Corp",I$1)="#N/A N/A","--",_xll.BDP($B146&amp;" Corp",I$1)))</f>
        <v>#NAME?</v>
      </c>
      <c r="J146" s="124" t="e">
        <f ca="1">IF(tbl_coded[[#This Row],[ISIN]]="","",IF(_xll.BDP($B146&amp;" Corp",J$1)="#N/A N/A","--",_xll.BDP($B146&amp;" Corp",J$1)))</f>
        <v>#NAME?</v>
      </c>
      <c r="K146" s="124" t="e">
        <f ca="1">IF(tbl_coded[[#This Row],[ISIN]]="","",IF(_xll.BDP($B146&amp;" Corp",K$1)="#N/A N/A","--",_xll.BDP($B146&amp;" Corp",K$1)))</f>
        <v>#NAME?</v>
      </c>
      <c r="L146" s="124" t="e">
        <f ca="1">IF(tbl_coded[[#This Row],[ISIN]]="","",IF(_xll.BDP($B146&amp;" Corp",L$1)="#N/A N/A","--",_xll.BDP($B146&amp;" Corp",L$1)))</f>
        <v>#NAME?</v>
      </c>
      <c r="M146" s="124" t="e">
        <f ca="1">IF(tbl_coded[[#This Row],[ISIN]]="","",IF(_xll.BDP($B146&amp;" Corp",M$1)="#N/A N/A","--",_xll.BDP($B146&amp;" Corp",M$1)))</f>
        <v>#NAME?</v>
      </c>
      <c r="N146" s="124" t="e">
        <f ca="1">IF(tbl_coded[[#This Row],[ISIN]]="","",IF(_xll.BDP($B146&amp;" Corp",N$1)="#N/A N/A","--",_xll.BDP($B146&amp;" Corp",N$1)))</f>
        <v>#NAME?</v>
      </c>
      <c r="O146" s="124" t="e">
        <f ca="1">IF(tbl_coded[[#This Row],[ISIN]]="","",IF(_xll.BDP($B146&amp;" Corp",O$1)="#N/A N/A","--",_xll.BDP($B146&amp;" Corp",O$1)))</f>
        <v>#NAME?</v>
      </c>
      <c r="P146" s="124" t="e">
        <f ca="1">IF(tbl_coded[[#This Row],[ISIN]]="","",IF(_xll.BDP($B146&amp;" Corp",P$1)="#N/A N/A","--",_xll.BDP($B146&amp;" Corp",P$1)))</f>
        <v>#NAME?</v>
      </c>
      <c r="Q14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6" s="124" t="e">
        <f ca="1">IF(tbl_coded[[#This Row],[ISIN]]="","",IF(OR(_xll.BDP($B146&amp;" Corp",R$1)="#N/A N/A",_xll.BDP($B146&amp;" Corp",R$1)="#N/A Invalid Security",_xll.BDP($B146&amp;" Corp",R$1)="#N/A Field Not Applicable"),"--",_xll.BDP($B146&amp;" Corp",R$1)))</f>
        <v>#NAME?</v>
      </c>
      <c r="S146" s="124" t="e">
        <f ca="1">IF(tbl_coded[[#This Row],[ISIN]]="","",IF(OR(_xll.BDP($R146&amp;" Equity",S$1)="#N/A N/A",_xll.BDP($R146&amp;" Equity",S$1)="#N/A Invalid Security"),"--",_xll.BDP($R146&amp;" Equity",S$1)))</f>
        <v>#NAME?</v>
      </c>
      <c r="T146" s="124" t="e">
        <f ca="1">IF(tbl_coded[[#This Row],[ISIN]]="","",IF(OR(_xll.BDP($R146&amp;" Equity",T$1)="#N/A N/A",_xll.BDP($R146&amp;" Equity",T$1)="#N/A Invalid Security"),"--",_xll.BDP($R146&amp;" Equity",T$1)))</f>
        <v>#NAME?</v>
      </c>
      <c r="U146" s="124" t="e">
        <f ca="1">IF(tbl_coded[[#This Row],[ISIN]]="","",IF(OR(_xll.BDP($R146&amp;" Equity",U$1)="#N/A N/A",_xll.BDP($R146&amp;" Equity",U$1)="#N/A Invalid Security"),"--",_xll.BDP($R146&amp;" Equity",U$1)))</f>
        <v>#NAME?</v>
      </c>
      <c r="V146" s="124" t="e">
        <f ca="1">IF(tbl_coded[[#This Row],[ISIN]]="","",IF(OR(_xll.BDP($R146&amp;" Equity",V$1)="#N/A N/A",_xll.BDP($R146&amp;" Equity",V$1)="#N/A Invalid Security"),"--",_xll.BDP($R146&amp;" Equity",V$1)))</f>
        <v>#NAME?</v>
      </c>
      <c r="W146" s="124" t="e">
        <f ca="1">IF(tbl_coded[[#This Row],[ISIN]]="","",IF(OR(_xll.BDP($R146&amp;" Equity",W$1)="#N/A N/A",_xll.BDP($R146&amp;" Equity",W$1)="#N/A Invalid Security"),"--",_xll.BDP($R146&amp;" Equity",W$1)))</f>
        <v>#NAME?</v>
      </c>
      <c r="X146" s="124" t="e">
        <f ca="1">IF(tbl_coded[[#This Row],[ISIN]]="","",IF(OR(_xll.BDP($R146&amp;" Equity",X$1)="#N/A N/A",_xll.BDP($R146&amp;" Equity",X$1)="#N/A Invalid Security"),"--",_xll.BDP($R146&amp;" Equity",X$1)))</f>
        <v>#NAME?</v>
      </c>
      <c r="Y14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6" s="124" t="str">
        <f ca="1">IF(tbl_coded[[#This Row],[ISIN]]="","",IF(ISNUMBER(_xll.BDP(B146&amp;" Corp",Z$1)),_xll.BDP(B146&amp;" Corp",Z$1),""))</f>
        <v/>
      </c>
      <c r="AA146" s="124" t="str">
        <f ca="1">IF(tbl_coded[[#This Row],[ISIN]]="","",IF(ISNUMBER(_xll.BDP(B146&amp;" Corp",AA$1)),_xll.BDP(B146&amp;" Corp",AA$1),""))</f>
        <v/>
      </c>
      <c r="AB146" s="124" t="str">
        <f ca="1">IF(tbl_coded[[#This Row],[ISIN]]="","",IF(ISNUMBER(_xll.BDP(B146&amp;" Corp",AB$1)),_xll.BDP(B146&amp;" Corp",AB$1),""))</f>
        <v/>
      </c>
      <c r="AC146" s="124" t="str">
        <f ca="1">IF(tbl_coded[[#This Row],[ISIN]]="","",IF(ISNUMBER(_xll.BDP(B146&amp;" Corp",AC$1)),_xll.BDP(B146&amp;" Corp",AC$1),""))</f>
        <v/>
      </c>
      <c r="AD146" s="124" t="e">
        <f ca="1">IF(tbl_coded[[#This Row],[ISIN]]="","",IF((_xll.BDP(B146&amp;" Corp",AD$1))="#N/A Field Not Applicable","",_xll.BDP(B146&amp;" Corp",AD$1)))</f>
        <v>#NAME?</v>
      </c>
      <c r="AE146" s="124" t="e">
        <f ca="1">IF(tbl_coded[[#This Row],[ISIN]]="","",IF((_xll.BDP(B146&amp;" Corp",AE$1))="#N/A N/A","--",_xll.BDP(B146&amp;" Corp",AE$1)))</f>
        <v>#NAME?</v>
      </c>
      <c r="AF146" s="124" t="e">
        <f ca="1">IF(tbl_coded[[#This Row],[ISIN]]="","",IF(IFERROR(MATCH(H146,rtg_num[Moody''s],0)&gt;10,0),"HY",IF(IFERROR(MATCH(I146,rtg_num[S&amp;P],0)&gt;10,0),"HY",IF(IFERROR(MATCH(J146,rtg_num[Fitch],0)&gt;10,0),"HY",IF(H146&amp;I146&amp;J146="------","NR",IF(IFERROR(FIND("#N/A",Coded!H146),0)&amp;IFERROR(FIND("#N/A",Coded!H146),0)&amp;IFERROR(FIND("#N/A",Coded!H146),0)&lt;&gt;"000",IF(INDEX(美元债一级!$O:$O,MATCH(tbl_coded[[#This Row],[ISIN]],美元债一级!$I:$I,0))="--/--/--","NR","IG"),"IG"))))))</f>
        <v>#NAME?</v>
      </c>
      <c r="AG14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6" s="125" t="e">
        <f ca="1">IF(tbl_coded[[#This Row],[ISIN]]="","",IF(_xll.BDP($B146&amp;" Corp",AI$1)="#N/A N/A","--",_xll.BDP($B146&amp;" Corp",AI$1)))</f>
        <v>#NAME?</v>
      </c>
      <c r="AJ146" s="122" t="e">
        <f ca="1">IF(tbl_coded[[#This Row],[ISIN]]="","",IF(OR(_xll.BDP(_xll.BDP(tbl_coded[[#This Row],[ISIN]]&amp;" Corp", "ISSUER_EQUITY_TICKER")&amp;" Equity",AJ$1)="#N/A N/A"),"--",_xll.BDP(_xll.BDP(tbl_coded[[#This Row],[ISIN]]&amp;" Corp", "ISSUER_EQUITY_TICKER")&amp;" Equity",AJ$1)))</f>
        <v>#NAME?</v>
      </c>
      <c r="AK14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24" t="e">
        <f ca="1">IF(tbl_coded[[#This Row],[ISIN]]="","",IF(OR(_xll.BDP(_xll.BDP(tbl_coded[[#This Row],[ISIN]]&amp;" Corp", "ISSUER_EQUITY_TICKER")&amp;" Equity",AL$1)="#N/A N/A"),"--",_xll.BDP(_xll.BDP(tbl_coded[[#This Row],[ISIN]]&amp;" Corp", "ISSUER_EQUITY_TICKER")&amp;" Equity",AL$1)))</f>
        <v>#NAME?</v>
      </c>
      <c r="AM146" s="124" t="e">
        <f ca="1">IF(tbl_coded[[#This Row],[ISIN]]="","",IF(_xll.BDS($B146&amp;" Corp",AM$1)="#N/A Field Not Applicable","",_xll.BDS($B146&amp;" Corp",AM$1)))</f>
        <v>#NAME?</v>
      </c>
      <c r="AN146" s="124" t="e">
        <f ca="1">IF(tbl_coded[[#This Row],[ISIN]]="","",IF(_xll.BDP(tbl_coded[[#This Row],[KPW Provider BBID]]&amp;" CompanyID","NAME")="#N/A Invalid Security","",_xll.BDP(tbl_coded[[#This Row],[KPW Provider BBID]]&amp;" CompanyID","NAME")))</f>
        <v>#NAME?</v>
      </c>
      <c r="AO146" s="124" t="e">
        <f ca="1">IF(tbl_coded[[#This Row],[ISIN]]="","",IF(_xll.BDP(tbl_coded[[#This Row],[KPW Provider BBID]]&amp;" CompanyID",$AO$1)="#N/A Invalid Security","--",IF(_xll.BDP(tbl_coded[[#This Row],[KPW Provider BBID]]&amp;" CompanyID",$AO$1)="#N/A N/A","--",_xll.BDP(tbl_coded[[#This Row],[KPW Provider BBID]]&amp;" CompanyID",$AO$1))))</f>
        <v>#NAME?</v>
      </c>
      <c r="AP146" s="124" t="e">
        <f ca="1">IF(tbl_coded[[#This Row],[ISIN]]="","",IF(_xll.BDP(tbl_coded[[#This Row],[KPW Provider BBID]]&amp;" CompanyID",$AP$1)="#N/A Invalid Security","--",IF(_xll.BDP(tbl_coded[[#This Row],[KPW Provider BBID]]&amp;" CompanyID",$AP$1)="#N/A N/A","--",_xll.BDP(tbl_coded[[#This Row],[KPW Provider BBID]]&amp;" CompanyID",$AP$1))))</f>
        <v>#NAME?</v>
      </c>
      <c r="AQ146" s="124" t="e">
        <f ca="1">IF(tbl_coded[[#This Row],[ISIN]]="","",IF(_xll.BDP(tbl_coded[[#This Row],[KPW Provider BBID]]&amp;" CompanyID",$AQ$1)="#N/A Invalid Security","--",IF(_xll.BDP(tbl_coded[[#This Row],[KPW Provider BBID]]&amp;" CompanyID",$AQ$1)="#N/A N/A","--",_xll.BDP(tbl_coded[[#This Row],[KPW Provider BBID]]&amp;" CompanyID",$AQ$1))))</f>
        <v>#NAME?</v>
      </c>
      <c r="AR146" s="124" t="e">
        <f ca="1">IF(tbl_coded[[#This Row],[ISIN]]="","",tbl_coded[[#This Row],[穆迪KPW评级]]&amp;"/"&amp;tbl_coded[[#This Row],[SPKPW评级]]&amp;"/"&amp;tbl_coded[[#This Row],[FITCHKPW评级]])</f>
        <v>#NAME?</v>
      </c>
      <c r="AS146" s="124" t="e">
        <f ca="1">IF(tbl_coded[[#This Row],[ISIN]]="","",IF(OR(_xll.BDP($B146&amp;" Corp",AS$1)="#N/A N/A"),"--",_xll.BDP($B146&amp;" Corp",AS$1)))</f>
        <v>#NAME?</v>
      </c>
      <c r="AT146" s="124" t="e">
        <f ca="1">IF(tbl_coded[[#This Row],[ISIN]]="","",IF(_xll.BDS($B146&amp;" Corp",AT$1)="#N/A Field Not Applicable","",_xll.BDS($B146&amp;" Corp",AT$1)))</f>
        <v>#NAME?</v>
      </c>
      <c r="AU146" s="124" t="e">
        <f ca="1">IF(tbl_coded[[#This Row],[SBLC Provider BBID]]="","",_xll.BDP(tbl_coded[[#This Row],[SBLC Provider BBID]]&amp;" CompanyID","NAME"))</f>
        <v>#NAME?</v>
      </c>
      <c r="AV146" s="124" t="e">
        <f ca="1">IF(tbl_coded[[#This Row],[ISIN]]="","",IF(OR(_xll.BDP($B146&amp;" Corp",AV$1)="#N/A N/A"),"--",TEXT(_xll.BDP($B146&amp;" Corp",AV$1),"yyyy/mm/dd")))</f>
        <v>#NAME?</v>
      </c>
      <c r="AW146" s="124" t="e">
        <f ca="1">IF(tbl_coded[[#This Row],[ISIN]]="","",IF(OR(_xll.BDP($B146&amp;" Corp",AW$1)="#N/A N/A"),"--",TEXT(_xll.BDP($B146&amp;" Corp",AW$1),"yyyy/mm/dd")))</f>
        <v>#NAME?</v>
      </c>
      <c r="AX146" s="124" t="e">
        <f ca="1">IF(tbl_coded[[#This Row],[ISIN]]="","",IF(OR(_xll.BDP($B146&amp;" Corp",AX$1)="#N/A N/A"),"--",TEXT(_xll.BDP($B146&amp;" Corp",AX$1),"yyyy/mm/dd")))</f>
        <v>#NAME?</v>
      </c>
      <c r="AY146" s="124" t="e">
        <f ca="1">IF(tbl_coded[[#This Row],[ISIN]]="","",IF(OR(_xll.BDP($B146&amp;" Corp",AY$1)="#N/A Field Not Applicable"),"--",TEXT(_xll.BDP($B146&amp;" Corp",AY$1),"yyyy/mm/dd")))</f>
        <v>#NAME?</v>
      </c>
      <c r="AZ146" s="124" t="e">
        <f ca="1">IF(tbl_coded[[#This Row],[ISIN]]="","",IF(OR(_xll.BDP($B146&amp;" Corp",AZ$1)="#N/A N/A"),"--",_xll.BDP($B146&amp;" Corp",AZ$1)))</f>
        <v>#NAME?</v>
      </c>
      <c r="BA146" s="124" t="e">
        <f ca="1">IF(tbl_coded[[#This Row],[ISIN]]="","",IF(OR(_xll.BDP($B146&amp;" Corp",BA$1)="#N/A N/A"),"--",_xll.BDP($B146&amp;" Corp",BA$1)))</f>
        <v>#NAME?</v>
      </c>
      <c r="BB146" s="124" t="e">
        <f ca="1">IF(tbl_coded[[#This Row],[ISIN]]="","",IF(OR(_xll.BDP($B146&amp;" Corp",BB$1)="#N/A N/A"),"--",_xll.BDP($B146&amp;" Corp",BB$1)))</f>
        <v>#NAME?</v>
      </c>
      <c r="BC146" s="124" t="e">
        <f ca="1">IF(tbl_coded[[#This Row],[ISIN]]="","",IF(OR(_xll.BDP($B146&amp;" Corp",BC$1)="#N/A Field Not Applicable"),"--",_xll.BDP($B146&amp;" Corp",BC$1)))</f>
        <v>#NAME?</v>
      </c>
      <c r="BD146" s="124" t="e">
        <f ca="1">IF(tbl_coded[[#This Row],[ISIN]]="","",IF(OR(_xll.BDP($B146&amp;" Corp",BD$1)="#N/A Field Not Applicable"),"--",_xll.BDP($B146&amp;" Corp",BD$1)))</f>
        <v>#NAME?</v>
      </c>
      <c r="BE146" s="124" t="e">
        <f ca="1">IF(tbl_coded[[#This Row],[ISIN]]="","",IF(OR(_xll.BDP($B146&amp;" Corp",BE$1)="#N/A Field Not Applicable"),"--",_xll.BDP($B146&amp;" Corp",BE$1)))</f>
        <v>#NAME?</v>
      </c>
      <c r="BF146" s="124" t="e">
        <f ca="1">IF(tbl_coded[[#This Row],[ISIN]]="","",IF(OR(_xll.BDP($B146&amp;" Corp",BF$1)="#N/A Field Not Applicable"),"--",_xll.BDP($B146&amp;" Corp",BF$1)))</f>
        <v>#NAME?</v>
      </c>
      <c r="BG146" s="124" t="e">
        <f ca="1">IF(tbl_coded[[#This Row],[ISIN]]="","",IF(OR(_xll.BDP($B146&amp;" Corp",BG$1)="#N/A Field Not Applicable"),"--",IF(_xll.BDP($B146&amp;" Corp",BG$1)="#N/A N/A","N",_xll.BDP($B146&amp;" Corp",BG$1))))</f>
        <v>#NAME?</v>
      </c>
      <c r="BH146" s="124" t="e">
        <f ca="1">IF(tbl_coded[[#This Row],[ISIN]]="","",IF(OR(_xll.BDP($B146&amp;" Corp",BH$1)="#N/A N/A"),"",_xll.BDP($B146&amp;" Corp",BH$1)))</f>
        <v>#NAME?</v>
      </c>
      <c r="BI146" s="124" t="e">
        <f ca="1">IF(tbl_coded[[#This Row],[ISIN]]="","",IF(OR(tbl_coded[[#This Row],[Parent company tiker]]=""),"",IF(_xll.BDP(tbl_coded[[#This Row],[Parent company tiker]]&amp;" Equity",BI$1)="#N/A N/A","--",_xll.BDP(tbl_coded[[#This Row],[Parent company tiker]]&amp;" Equity",BI$1))))</f>
        <v>#NAME?</v>
      </c>
      <c r="BJ146" s="124" t="e">
        <f ca="1">IF(tbl_coded[[#This Row],[ISIN]]="","",IF(OR(tbl_coded[[#This Row],[Parent company tiker]]=""),"",IF(_xll.BDP(tbl_coded[[#This Row],[Parent company tiker]]&amp;" Equity",BJ$1)="#N/A N/A","--",_xll.BDP(tbl_coded[[#This Row],[Parent company tiker]]&amp;" Equity",BJ$1))))</f>
        <v>#NAME?</v>
      </c>
      <c r="BK146" s="124" t="e">
        <f ca="1">IF(tbl_coded[[#This Row],[ISIN]]="","",IF(OR(tbl_coded[[#This Row],[Parent company tiker]]=""),"",IF(_xll.BDP(tbl_coded[[#This Row],[Parent company tiker]]&amp;" Equity",BK$1)="#N/A N/A","--",_xll.BDP(tbl_coded[[#This Row],[Parent company tiker]]&amp;" Equity",BK$1))))</f>
        <v>#NAME?</v>
      </c>
      <c r="BL146" s="124" t="e">
        <f ca="1">IF(tbl_coded[[#This Row],[ISIN]]="","",IF(OR(tbl_coded[[#This Row],[Parent company tiker]]=""),"",IF(_xll.BDP(tbl_coded[[#This Row],[Parent company tiker]]&amp;" Equity",BL$1)="#N/A N/A","--",_xll.BDP(tbl_coded[[#This Row],[Parent company tiker]]&amp;" Equity",BL$1))))</f>
        <v>#NAME?</v>
      </c>
      <c r="BM14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6" s="124" t="e">
        <f ca="1">IF(tbl_coded[[#This Row],[Column9]]&lt;&gt;"--",tbl_coded[[#This Row],[G''tor rating]],IF(tbl_coded[[#This Row],[KPW Name]]&lt;&gt;"",tbl_coded[[#This Row],[KPW Rating]],IF(tbl_coded[[#This Row],[Parent company tiker]]&lt;&gt;"",tbl_coded[[#This Row],[parent评级]],tbl_coded[[#This Row],[Issuer rating]])))</f>
        <v>#NAME?</v>
      </c>
      <c r="BO146" s="159" t="str">
        <f ca="1">IFERROR(IF(tbl_coded[[#This Row],[GREEN]]="Y","GREEN",IF(tbl_coded[[#This Row],[SUSTAINABLE]]="Y","SUSTAINABLE",IF(tbl_coded[[#This Row],[SOCIAL]]="Y","SOCIAL",IF(tbl_coded[[#This Row],[Sustainable linked]]="Y","SUSTAINABLE LINKED"," ")))),"")</f>
        <v/>
      </c>
    </row>
    <row r="147" spans="1:67" ht="15" customHeight="1">
      <c r="A147" s="119">
        <v>145</v>
      </c>
      <c r="B147" s="120" t="str">
        <f>IF(美元债一级!$C$4:$C$1048576&lt;&gt;"",美元债一级!C148,"")</f>
        <v>HK0000924883</v>
      </c>
      <c r="C147" s="124" t="e">
        <f ca="1">IF(tbl_coded[[#This Row],[ISIN]]="","",IF(tbl_coded[[#This Row],[Index]]&gt;$A$1,"",IF(_xll.BDP($B147&amp;" Corp",C$1)="#N/A N/A","",_xll.BDP($B147&amp;" Corp",C$1))))</f>
        <v>#NAME?</v>
      </c>
      <c r="D147" s="124" t="e">
        <f ca="1">IF(tbl_coded[[#This Row],[ISIN]]="","",IF(_xll.BDP($B147&amp;" Corp",D$1)="#N/A N/A","",_xll.BDP($B147&amp;" Corp",D$1)))</f>
        <v>#NAME?</v>
      </c>
      <c r="E147" s="124" t="e">
        <f ca="1">IF(tbl_coded[[#This Row],[ISIN]]="","",IF(_xll.BDP($B147&amp;" Corp",E$1)="#N/A N/A","--",_xll.BDP($B147&amp;" Corp",E$1)))</f>
        <v>#NAME?</v>
      </c>
      <c r="F147" s="124" t="e">
        <f ca="1">IF(tbl_coded[[#This Row],[ISIN]]="","",IF(_xll.BDS($B147&amp;" Corp",F$1)="#N/A Field Not Applicable","",_xll.BDS($B147&amp;" Corp",F$1)))</f>
        <v>#NAME?</v>
      </c>
      <c r="G147" s="124" t="e">
        <f ca="1">IF(tbl_coded[[#This Row],[ISIN]]="","",IF(_xll.BDP($F147&amp;" CompanyID",G$1)="#N/A Invalid Security","",_xll.BDP($F147&amp;" CompanyID",G$1)))</f>
        <v>#NAME?</v>
      </c>
      <c r="H147" s="124" t="e">
        <f ca="1">IF(tbl_coded[[#This Row],[ISIN]]="","",IF(_xll.BDP($B147&amp;" Corp",H$1)="#N/A N/A","--",_xll.BDP($B147&amp;" Corp",H$1)))</f>
        <v>#NAME?</v>
      </c>
      <c r="I147" s="124" t="e">
        <f ca="1">IF(tbl_coded[[#This Row],[ISIN]]="","",IF(_xll.BDP($B147&amp;" Corp",I$1)="#N/A N/A","--",_xll.BDP($B147&amp;" Corp",I$1)))</f>
        <v>#NAME?</v>
      </c>
      <c r="J147" s="124" t="e">
        <f ca="1">IF(tbl_coded[[#This Row],[ISIN]]="","",IF(_xll.BDP($B147&amp;" Corp",J$1)="#N/A N/A","--",_xll.BDP($B147&amp;" Corp",J$1)))</f>
        <v>#NAME?</v>
      </c>
      <c r="K147" s="124" t="e">
        <f ca="1">IF(tbl_coded[[#This Row],[ISIN]]="","",IF(_xll.BDP($B147&amp;" Corp",K$1)="#N/A N/A","--",_xll.BDP($B147&amp;" Corp",K$1)))</f>
        <v>#NAME?</v>
      </c>
      <c r="L147" s="124" t="e">
        <f ca="1">IF(tbl_coded[[#This Row],[ISIN]]="","",IF(_xll.BDP($B147&amp;" Corp",L$1)="#N/A N/A","--",_xll.BDP($B147&amp;" Corp",L$1)))</f>
        <v>#NAME?</v>
      </c>
      <c r="M147" s="124" t="e">
        <f ca="1">IF(tbl_coded[[#This Row],[ISIN]]="","",IF(_xll.BDP($B147&amp;" Corp",M$1)="#N/A N/A","--",_xll.BDP($B147&amp;" Corp",M$1)))</f>
        <v>#NAME?</v>
      </c>
      <c r="N147" s="124" t="e">
        <f ca="1">IF(tbl_coded[[#This Row],[ISIN]]="","",IF(_xll.BDP($B147&amp;" Corp",N$1)="#N/A N/A","--",_xll.BDP($B147&amp;" Corp",N$1)))</f>
        <v>#NAME?</v>
      </c>
      <c r="O147" s="124" t="e">
        <f ca="1">IF(tbl_coded[[#This Row],[ISIN]]="","",IF(_xll.BDP($B147&amp;" Corp",O$1)="#N/A N/A","--",_xll.BDP($B147&amp;" Corp",O$1)))</f>
        <v>#NAME?</v>
      </c>
      <c r="P147" s="124" t="e">
        <f ca="1">IF(tbl_coded[[#This Row],[ISIN]]="","",IF(_xll.BDP($B147&amp;" Corp",P$1)="#N/A N/A","--",_xll.BDP($B147&amp;" Corp",P$1)))</f>
        <v>#NAME?</v>
      </c>
      <c r="Q14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7" s="124" t="e">
        <f ca="1">IF(tbl_coded[[#This Row],[ISIN]]="","",IF(OR(_xll.BDP($B147&amp;" Corp",R$1)="#N/A N/A",_xll.BDP($B147&amp;" Corp",R$1)="#N/A Invalid Security",_xll.BDP($B147&amp;" Corp",R$1)="#N/A Field Not Applicable"),"--",_xll.BDP($B147&amp;" Corp",R$1)))</f>
        <v>#NAME?</v>
      </c>
      <c r="S147" s="124" t="e">
        <f ca="1">IF(tbl_coded[[#This Row],[ISIN]]="","",IF(OR(_xll.BDP($R147&amp;" Equity",S$1)="#N/A N/A",_xll.BDP($R147&amp;" Equity",S$1)="#N/A Invalid Security"),"--",_xll.BDP($R147&amp;" Equity",S$1)))</f>
        <v>#NAME?</v>
      </c>
      <c r="T147" s="124" t="e">
        <f ca="1">IF(tbl_coded[[#This Row],[ISIN]]="","",IF(OR(_xll.BDP($R147&amp;" Equity",T$1)="#N/A N/A",_xll.BDP($R147&amp;" Equity",T$1)="#N/A Invalid Security"),"--",_xll.BDP($R147&amp;" Equity",T$1)))</f>
        <v>#NAME?</v>
      </c>
      <c r="U147" s="124" t="e">
        <f ca="1">IF(tbl_coded[[#This Row],[ISIN]]="","",IF(OR(_xll.BDP($R147&amp;" Equity",U$1)="#N/A N/A",_xll.BDP($R147&amp;" Equity",U$1)="#N/A Invalid Security"),"--",_xll.BDP($R147&amp;" Equity",U$1)))</f>
        <v>#NAME?</v>
      </c>
      <c r="V147" s="124" t="e">
        <f ca="1">IF(tbl_coded[[#This Row],[ISIN]]="","",IF(OR(_xll.BDP($R147&amp;" Equity",V$1)="#N/A N/A",_xll.BDP($R147&amp;" Equity",V$1)="#N/A Invalid Security"),"--",_xll.BDP($R147&amp;" Equity",V$1)))</f>
        <v>#NAME?</v>
      </c>
      <c r="W147" s="124" t="e">
        <f ca="1">IF(tbl_coded[[#This Row],[ISIN]]="","",IF(OR(_xll.BDP($R147&amp;" Equity",W$1)="#N/A N/A",_xll.BDP($R147&amp;" Equity",W$1)="#N/A Invalid Security"),"--",_xll.BDP($R147&amp;" Equity",W$1)))</f>
        <v>#NAME?</v>
      </c>
      <c r="X147" s="124" t="e">
        <f ca="1">IF(tbl_coded[[#This Row],[ISIN]]="","",IF(OR(_xll.BDP($R147&amp;" Equity",X$1)="#N/A N/A",_xll.BDP($R147&amp;" Equity",X$1)="#N/A Invalid Security"),"--",_xll.BDP($R147&amp;" Equity",X$1)))</f>
        <v>#NAME?</v>
      </c>
      <c r="Y14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7" s="124" t="str">
        <f ca="1">IF(tbl_coded[[#This Row],[ISIN]]="","",IF(ISNUMBER(_xll.BDP(B147&amp;" Corp",Z$1)),_xll.BDP(B147&amp;" Corp",Z$1),""))</f>
        <v/>
      </c>
      <c r="AA147" s="124" t="str">
        <f ca="1">IF(tbl_coded[[#This Row],[ISIN]]="","",IF(ISNUMBER(_xll.BDP(B147&amp;" Corp",AA$1)),_xll.BDP(B147&amp;" Corp",AA$1),""))</f>
        <v/>
      </c>
      <c r="AB147" s="124" t="str">
        <f ca="1">IF(tbl_coded[[#This Row],[ISIN]]="","",IF(ISNUMBER(_xll.BDP(B147&amp;" Corp",AB$1)),_xll.BDP(B147&amp;" Corp",AB$1),""))</f>
        <v/>
      </c>
      <c r="AC147" s="124" t="str">
        <f ca="1">IF(tbl_coded[[#This Row],[ISIN]]="","",IF(ISNUMBER(_xll.BDP(B147&amp;" Corp",AC$1)),_xll.BDP(B147&amp;" Corp",AC$1),""))</f>
        <v/>
      </c>
      <c r="AD147" s="124" t="e">
        <f ca="1">IF(tbl_coded[[#This Row],[ISIN]]="","",IF((_xll.BDP(B147&amp;" Corp",AD$1))="#N/A Field Not Applicable","",_xll.BDP(B147&amp;" Corp",AD$1)))</f>
        <v>#NAME?</v>
      </c>
      <c r="AE147" s="124" t="e">
        <f ca="1">IF(tbl_coded[[#This Row],[ISIN]]="","",IF((_xll.BDP(B147&amp;" Corp",AE$1))="#N/A N/A","--",_xll.BDP(B147&amp;" Corp",AE$1)))</f>
        <v>#NAME?</v>
      </c>
      <c r="AF147" s="124" t="e">
        <f ca="1">IF(tbl_coded[[#This Row],[ISIN]]="","",IF(IFERROR(MATCH(H147,rtg_num[Moody''s],0)&gt;10,0),"HY",IF(IFERROR(MATCH(I147,rtg_num[S&amp;P],0)&gt;10,0),"HY",IF(IFERROR(MATCH(J147,rtg_num[Fitch],0)&gt;10,0),"HY",IF(H147&amp;I147&amp;J147="------","NR",IF(IFERROR(FIND("#N/A",Coded!H147),0)&amp;IFERROR(FIND("#N/A",Coded!H147),0)&amp;IFERROR(FIND("#N/A",Coded!H147),0)&lt;&gt;"000",IF(INDEX(美元债一级!$O:$O,MATCH(tbl_coded[[#This Row],[ISIN]],美元债一级!$I:$I,0))="--/--/--","NR","IG"),"IG"))))))</f>
        <v>#NAME?</v>
      </c>
      <c r="AG14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7" s="125" t="e">
        <f ca="1">IF(tbl_coded[[#This Row],[ISIN]]="","",IF(_xll.BDP($B147&amp;" Corp",AI$1)="#N/A N/A","--",_xll.BDP($B147&amp;" Corp",AI$1)))</f>
        <v>#NAME?</v>
      </c>
      <c r="AJ147" s="122" t="e">
        <f ca="1">IF(tbl_coded[[#This Row],[ISIN]]="","",IF(OR(_xll.BDP(_xll.BDP(tbl_coded[[#This Row],[ISIN]]&amp;" Corp", "ISSUER_EQUITY_TICKER")&amp;" Equity",AJ$1)="#N/A N/A"),"--",_xll.BDP(_xll.BDP(tbl_coded[[#This Row],[ISIN]]&amp;" Corp", "ISSUER_EQUITY_TICKER")&amp;" Equity",AJ$1)))</f>
        <v>#NAME?</v>
      </c>
      <c r="AK14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24" t="e">
        <f ca="1">IF(tbl_coded[[#This Row],[ISIN]]="","",IF(OR(_xll.BDP(_xll.BDP(tbl_coded[[#This Row],[ISIN]]&amp;" Corp", "ISSUER_EQUITY_TICKER")&amp;" Equity",AL$1)="#N/A N/A"),"--",_xll.BDP(_xll.BDP(tbl_coded[[#This Row],[ISIN]]&amp;" Corp", "ISSUER_EQUITY_TICKER")&amp;" Equity",AL$1)))</f>
        <v>#NAME?</v>
      </c>
      <c r="AM147" s="124" t="e">
        <f ca="1">IF(tbl_coded[[#This Row],[ISIN]]="","",IF(_xll.BDS($B147&amp;" Corp",AM$1)="#N/A Field Not Applicable","",_xll.BDS($B147&amp;" Corp",AM$1)))</f>
        <v>#NAME?</v>
      </c>
      <c r="AN147" s="124" t="e">
        <f ca="1">IF(tbl_coded[[#This Row],[ISIN]]="","",IF(_xll.BDP(tbl_coded[[#This Row],[KPW Provider BBID]]&amp;" CompanyID","NAME")="#N/A Invalid Security","",_xll.BDP(tbl_coded[[#This Row],[KPW Provider BBID]]&amp;" CompanyID","NAME")))</f>
        <v>#NAME?</v>
      </c>
      <c r="AO147" s="124" t="e">
        <f ca="1">IF(tbl_coded[[#This Row],[ISIN]]="","",IF(_xll.BDP(tbl_coded[[#This Row],[KPW Provider BBID]]&amp;" CompanyID",$AO$1)="#N/A Invalid Security","--",IF(_xll.BDP(tbl_coded[[#This Row],[KPW Provider BBID]]&amp;" CompanyID",$AO$1)="#N/A N/A","--",_xll.BDP(tbl_coded[[#This Row],[KPW Provider BBID]]&amp;" CompanyID",$AO$1))))</f>
        <v>#NAME?</v>
      </c>
      <c r="AP147" s="124" t="e">
        <f ca="1">IF(tbl_coded[[#This Row],[ISIN]]="","",IF(_xll.BDP(tbl_coded[[#This Row],[KPW Provider BBID]]&amp;" CompanyID",$AP$1)="#N/A Invalid Security","--",IF(_xll.BDP(tbl_coded[[#This Row],[KPW Provider BBID]]&amp;" CompanyID",$AP$1)="#N/A N/A","--",_xll.BDP(tbl_coded[[#This Row],[KPW Provider BBID]]&amp;" CompanyID",$AP$1))))</f>
        <v>#NAME?</v>
      </c>
      <c r="AQ147" s="124" t="e">
        <f ca="1">IF(tbl_coded[[#This Row],[ISIN]]="","",IF(_xll.BDP(tbl_coded[[#This Row],[KPW Provider BBID]]&amp;" CompanyID",$AQ$1)="#N/A Invalid Security","--",IF(_xll.BDP(tbl_coded[[#This Row],[KPW Provider BBID]]&amp;" CompanyID",$AQ$1)="#N/A N/A","--",_xll.BDP(tbl_coded[[#This Row],[KPW Provider BBID]]&amp;" CompanyID",$AQ$1))))</f>
        <v>#NAME?</v>
      </c>
      <c r="AR147" s="124" t="e">
        <f ca="1">IF(tbl_coded[[#This Row],[ISIN]]="","",tbl_coded[[#This Row],[穆迪KPW评级]]&amp;"/"&amp;tbl_coded[[#This Row],[SPKPW评级]]&amp;"/"&amp;tbl_coded[[#This Row],[FITCHKPW评级]])</f>
        <v>#NAME?</v>
      </c>
      <c r="AS147" s="124" t="e">
        <f ca="1">IF(tbl_coded[[#This Row],[ISIN]]="","",IF(OR(_xll.BDP($B147&amp;" Corp",AS$1)="#N/A N/A"),"--",_xll.BDP($B147&amp;" Corp",AS$1)))</f>
        <v>#NAME?</v>
      </c>
      <c r="AT147" s="124" t="e">
        <f ca="1">IF(tbl_coded[[#This Row],[ISIN]]="","",IF(_xll.BDS($B147&amp;" Corp",AT$1)="#N/A Field Not Applicable","",_xll.BDS($B147&amp;" Corp",AT$1)))</f>
        <v>#NAME?</v>
      </c>
      <c r="AU147" s="124" t="e">
        <f ca="1">IF(tbl_coded[[#This Row],[SBLC Provider BBID]]="","",_xll.BDP(tbl_coded[[#This Row],[SBLC Provider BBID]]&amp;" CompanyID","NAME"))</f>
        <v>#NAME?</v>
      </c>
      <c r="AV147" s="124" t="e">
        <f ca="1">IF(tbl_coded[[#This Row],[ISIN]]="","",IF(OR(_xll.BDP($B147&amp;" Corp",AV$1)="#N/A N/A"),"--",TEXT(_xll.BDP($B147&amp;" Corp",AV$1),"yyyy/mm/dd")))</f>
        <v>#NAME?</v>
      </c>
      <c r="AW147" s="124" t="e">
        <f ca="1">IF(tbl_coded[[#This Row],[ISIN]]="","",IF(OR(_xll.BDP($B147&amp;" Corp",AW$1)="#N/A N/A"),"--",TEXT(_xll.BDP($B147&amp;" Corp",AW$1),"yyyy/mm/dd")))</f>
        <v>#NAME?</v>
      </c>
      <c r="AX147" s="124" t="e">
        <f ca="1">IF(tbl_coded[[#This Row],[ISIN]]="","",IF(OR(_xll.BDP($B147&amp;" Corp",AX$1)="#N/A N/A"),"--",TEXT(_xll.BDP($B147&amp;" Corp",AX$1),"yyyy/mm/dd")))</f>
        <v>#NAME?</v>
      </c>
      <c r="AY147" s="124" t="e">
        <f ca="1">IF(tbl_coded[[#This Row],[ISIN]]="","",IF(OR(_xll.BDP($B147&amp;" Corp",AY$1)="#N/A Field Not Applicable"),"--",TEXT(_xll.BDP($B147&amp;" Corp",AY$1),"yyyy/mm/dd")))</f>
        <v>#NAME?</v>
      </c>
      <c r="AZ147" s="124" t="e">
        <f ca="1">IF(tbl_coded[[#This Row],[ISIN]]="","",IF(OR(_xll.BDP($B147&amp;" Corp",AZ$1)="#N/A N/A"),"--",_xll.BDP($B147&amp;" Corp",AZ$1)))</f>
        <v>#NAME?</v>
      </c>
      <c r="BA147" s="124" t="e">
        <f ca="1">IF(tbl_coded[[#This Row],[ISIN]]="","",IF(OR(_xll.BDP($B147&amp;" Corp",BA$1)="#N/A N/A"),"--",_xll.BDP($B147&amp;" Corp",BA$1)))</f>
        <v>#NAME?</v>
      </c>
      <c r="BB147" s="124" t="e">
        <f ca="1">IF(tbl_coded[[#This Row],[ISIN]]="","",IF(OR(_xll.BDP($B147&amp;" Corp",BB$1)="#N/A N/A"),"--",_xll.BDP($B147&amp;" Corp",BB$1)))</f>
        <v>#NAME?</v>
      </c>
      <c r="BC147" s="124" t="e">
        <f ca="1">IF(tbl_coded[[#This Row],[ISIN]]="","",IF(OR(_xll.BDP($B147&amp;" Corp",BC$1)="#N/A Field Not Applicable"),"--",_xll.BDP($B147&amp;" Corp",BC$1)))</f>
        <v>#NAME?</v>
      </c>
      <c r="BD147" s="124" t="e">
        <f ca="1">IF(tbl_coded[[#This Row],[ISIN]]="","",IF(OR(_xll.BDP($B147&amp;" Corp",BD$1)="#N/A Field Not Applicable"),"--",_xll.BDP($B147&amp;" Corp",BD$1)))</f>
        <v>#NAME?</v>
      </c>
      <c r="BE147" s="124" t="e">
        <f ca="1">IF(tbl_coded[[#This Row],[ISIN]]="","",IF(OR(_xll.BDP($B147&amp;" Corp",BE$1)="#N/A Field Not Applicable"),"--",_xll.BDP($B147&amp;" Corp",BE$1)))</f>
        <v>#NAME?</v>
      </c>
      <c r="BF147" s="124" t="e">
        <f ca="1">IF(tbl_coded[[#This Row],[ISIN]]="","",IF(OR(_xll.BDP($B147&amp;" Corp",BF$1)="#N/A Field Not Applicable"),"--",_xll.BDP($B147&amp;" Corp",BF$1)))</f>
        <v>#NAME?</v>
      </c>
      <c r="BG147" s="124" t="e">
        <f ca="1">IF(tbl_coded[[#This Row],[ISIN]]="","",IF(OR(_xll.BDP($B147&amp;" Corp",BG$1)="#N/A Field Not Applicable"),"--",IF(_xll.BDP($B147&amp;" Corp",BG$1)="#N/A N/A","N",_xll.BDP($B147&amp;" Corp",BG$1))))</f>
        <v>#NAME?</v>
      </c>
      <c r="BH147" s="124" t="e">
        <f ca="1">IF(tbl_coded[[#This Row],[ISIN]]="","",IF(OR(_xll.BDP($B147&amp;" Corp",BH$1)="#N/A N/A"),"",_xll.BDP($B147&amp;" Corp",BH$1)))</f>
        <v>#NAME?</v>
      </c>
      <c r="BI147" s="124" t="e">
        <f ca="1">IF(tbl_coded[[#This Row],[ISIN]]="","",IF(OR(tbl_coded[[#This Row],[Parent company tiker]]=""),"",IF(_xll.BDP(tbl_coded[[#This Row],[Parent company tiker]]&amp;" Equity",BI$1)="#N/A N/A","--",_xll.BDP(tbl_coded[[#This Row],[Parent company tiker]]&amp;" Equity",BI$1))))</f>
        <v>#NAME?</v>
      </c>
      <c r="BJ147" s="124" t="e">
        <f ca="1">IF(tbl_coded[[#This Row],[ISIN]]="","",IF(OR(tbl_coded[[#This Row],[Parent company tiker]]=""),"",IF(_xll.BDP(tbl_coded[[#This Row],[Parent company tiker]]&amp;" Equity",BJ$1)="#N/A N/A","--",_xll.BDP(tbl_coded[[#This Row],[Parent company tiker]]&amp;" Equity",BJ$1))))</f>
        <v>#NAME?</v>
      </c>
      <c r="BK147" s="124" t="e">
        <f ca="1">IF(tbl_coded[[#This Row],[ISIN]]="","",IF(OR(tbl_coded[[#This Row],[Parent company tiker]]=""),"",IF(_xll.BDP(tbl_coded[[#This Row],[Parent company tiker]]&amp;" Equity",BK$1)="#N/A N/A","--",_xll.BDP(tbl_coded[[#This Row],[Parent company tiker]]&amp;" Equity",BK$1))))</f>
        <v>#NAME?</v>
      </c>
      <c r="BL147" s="124" t="e">
        <f ca="1">IF(tbl_coded[[#This Row],[ISIN]]="","",IF(OR(tbl_coded[[#This Row],[Parent company tiker]]=""),"",IF(_xll.BDP(tbl_coded[[#This Row],[Parent company tiker]]&amp;" Equity",BL$1)="#N/A N/A","--",_xll.BDP(tbl_coded[[#This Row],[Parent company tiker]]&amp;" Equity",BL$1))))</f>
        <v>#NAME?</v>
      </c>
      <c r="BM14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7" s="124" t="e">
        <f ca="1">IF(tbl_coded[[#This Row],[Column9]]&lt;&gt;"--",tbl_coded[[#This Row],[G''tor rating]],IF(tbl_coded[[#This Row],[KPW Name]]&lt;&gt;"",tbl_coded[[#This Row],[KPW Rating]],IF(tbl_coded[[#This Row],[Parent company tiker]]&lt;&gt;"",tbl_coded[[#This Row],[parent评级]],tbl_coded[[#This Row],[Issuer rating]])))</f>
        <v>#NAME?</v>
      </c>
      <c r="BO147" s="159" t="str">
        <f ca="1">IFERROR(IF(tbl_coded[[#This Row],[GREEN]]="Y","GREEN",IF(tbl_coded[[#This Row],[SUSTAINABLE]]="Y","SUSTAINABLE",IF(tbl_coded[[#This Row],[SOCIAL]]="Y","SOCIAL",IF(tbl_coded[[#This Row],[Sustainable linked]]="Y","SUSTAINABLE LINKED"," ")))),"")</f>
        <v/>
      </c>
    </row>
    <row r="148" spans="1:67" ht="15" customHeight="1">
      <c r="A148" s="119">
        <v>146</v>
      </c>
      <c r="B148" s="120" t="str">
        <f>IF(美元债一级!$C$4:$C$1048576&lt;&gt;"",美元债一级!C149,"")</f>
        <v>HK0000924867</v>
      </c>
      <c r="C148" s="124" t="e">
        <f ca="1">IF(tbl_coded[[#This Row],[ISIN]]="","",IF(tbl_coded[[#This Row],[Index]]&gt;$A$1,"",IF(_xll.BDP($B148&amp;" Corp",C$1)="#N/A N/A","",_xll.BDP($B148&amp;" Corp",C$1))))</f>
        <v>#NAME?</v>
      </c>
      <c r="D148" s="124" t="e">
        <f ca="1">IF(tbl_coded[[#This Row],[ISIN]]="","",IF(_xll.BDP($B148&amp;" Corp",D$1)="#N/A N/A","",_xll.BDP($B148&amp;" Corp",D$1)))</f>
        <v>#NAME?</v>
      </c>
      <c r="E148" s="124" t="e">
        <f ca="1">IF(tbl_coded[[#This Row],[ISIN]]="","",IF(_xll.BDP($B148&amp;" Corp",E$1)="#N/A N/A","--",_xll.BDP($B148&amp;" Corp",E$1)))</f>
        <v>#NAME?</v>
      </c>
      <c r="F148" s="124" t="e">
        <f ca="1">IF(tbl_coded[[#This Row],[ISIN]]="","",IF(_xll.BDS($B148&amp;" Corp",F$1)="#N/A Field Not Applicable","",_xll.BDS($B148&amp;" Corp",F$1)))</f>
        <v>#NAME?</v>
      </c>
      <c r="G148" s="124" t="e">
        <f ca="1">IF(tbl_coded[[#This Row],[ISIN]]="","",IF(_xll.BDP($F148&amp;" CompanyID",G$1)="#N/A Invalid Security","",_xll.BDP($F148&amp;" CompanyID",G$1)))</f>
        <v>#NAME?</v>
      </c>
      <c r="H148" s="124" t="e">
        <f ca="1">IF(tbl_coded[[#This Row],[ISIN]]="","",IF(_xll.BDP($B148&amp;" Corp",H$1)="#N/A N/A","--",_xll.BDP($B148&amp;" Corp",H$1)))</f>
        <v>#NAME?</v>
      </c>
      <c r="I148" s="124" t="e">
        <f ca="1">IF(tbl_coded[[#This Row],[ISIN]]="","",IF(_xll.BDP($B148&amp;" Corp",I$1)="#N/A N/A","--",_xll.BDP($B148&amp;" Corp",I$1)))</f>
        <v>#NAME?</v>
      </c>
      <c r="J148" s="124" t="e">
        <f ca="1">IF(tbl_coded[[#This Row],[ISIN]]="","",IF(_xll.BDP($B148&amp;" Corp",J$1)="#N/A N/A","--",_xll.BDP($B148&amp;" Corp",J$1)))</f>
        <v>#NAME?</v>
      </c>
      <c r="K148" s="124" t="e">
        <f ca="1">IF(tbl_coded[[#This Row],[ISIN]]="","",IF(_xll.BDP($B148&amp;" Corp",K$1)="#N/A N/A","--",_xll.BDP($B148&amp;" Corp",K$1)))</f>
        <v>#NAME?</v>
      </c>
      <c r="L148" s="124" t="e">
        <f ca="1">IF(tbl_coded[[#This Row],[ISIN]]="","",IF(_xll.BDP($B148&amp;" Corp",L$1)="#N/A N/A","--",_xll.BDP($B148&amp;" Corp",L$1)))</f>
        <v>#NAME?</v>
      </c>
      <c r="M148" s="124" t="e">
        <f ca="1">IF(tbl_coded[[#This Row],[ISIN]]="","",IF(_xll.BDP($B148&amp;" Corp",M$1)="#N/A N/A","--",_xll.BDP($B148&amp;" Corp",M$1)))</f>
        <v>#NAME?</v>
      </c>
      <c r="N148" s="124" t="e">
        <f ca="1">IF(tbl_coded[[#This Row],[ISIN]]="","",IF(_xll.BDP($B148&amp;" Corp",N$1)="#N/A N/A","--",_xll.BDP($B148&amp;" Corp",N$1)))</f>
        <v>#NAME?</v>
      </c>
      <c r="O148" s="124" t="e">
        <f ca="1">IF(tbl_coded[[#This Row],[ISIN]]="","",IF(_xll.BDP($B148&amp;" Corp",O$1)="#N/A N/A","--",_xll.BDP($B148&amp;" Corp",O$1)))</f>
        <v>#NAME?</v>
      </c>
      <c r="P148" s="124" t="e">
        <f ca="1">IF(tbl_coded[[#This Row],[ISIN]]="","",IF(_xll.BDP($B148&amp;" Corp",P$1)="#N/A N/A","--",_xll.BDP($B148&amp;" Corp",P$1)))</f>
        <v>#NAME?</v>
      </c>
      <c r="Q14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8" s="124" t="e">
        <f ca="1">IF(tbl_coded[[#This Row],[ISIN]]="","",IF(OR(_xll.BDP($B148&amp;" Corp",R$1)="#N/A N/A",_xll.BDP($B148&amp;" Corp",R$1)="#N/A Invalid Security",_xll.BDP($B148&amp;" Corp",R$1)="#N/A Field Not Applicable"),"--",_xll.BDP($B148&amp;" Corp",R$1)))</f>
        <v>#NAME?</v>
      </c>
      <c r="S148" s="124" t="e">
        <f ca="1">IF(tbl_coded[[#This Row],[ISIN]]="","",IF(OR(_xll.BDP($R148&amp;" Equity",S$1)="#N/A N/A",_xll.BDP($R148&amp;" Equity",S$1)="#N/A Invalid Security"),"--",_xll.BDP($R148&amp;" Equity",S$1)))</f>
        <v>#NAME?</v>
      </c>
      <c r="T148" s="124" t="e">
        <f ca="1">IF(tbl_coded[[#This Row],[ISIN]]="","",IF(OR(_xll.BDP($R148&amp;" Equity",T$1)="#N/A N/A",_xll.BDP($R148&amp;" Equity",T$1)="#N/A Invalid Security"),"--",_xll.BDP($R148&amp;" Equity",T$1)))</f>
        <v>#NAME?</v>
      </c>
      <c r="U148" s="124" t="e">
        <f ca="1">IF(tbl_coded[[#This Row],[ISIN]]="","",IF(OR(_xll.BDP($R148&amp;" Equity",U$1)="#N/A N/A",_xll.BDP($R148&amp;" Equity",U$1)="#N/A Invalid Security"),"--",_xll.BDP($R148&amp;" Equity",U$1)))</f>
        <v>#NAME?</v>
      </c>
      <c r="V148" s="124" t="e">
        <f ca="1">IF(tbl_coded[[#This Row],[ISIN]]="","",IF(OR(_xll.BDP($R148&amp;" Equity",V$1)="#N/A N/A",_xll.BDP($R148&amp;" Equity",V$1)="#N/A Invalid Security"),"--",_xll.BDP($R148&amp;" Equity",V$1)))</f>
        <v>#NAME?</v>
      </c>
      <c r="W148" s="124" t="e">
        <f ca="1">IF(tbl_coded[[#This Row],[ISIN]]="","",IF(OR(_xll.BDP($R148&amp;" Equity",W$1)="#N/A N/A",_xll.BDP($R148&amp;" Equity",W$1)="#N/A Invalid Security"),"--",_xll.BDP($R148&amp;" Equity",W$1)))</f>
        <v>#NAME?</v>
      </c>
      <c r="X148" s="124" t="e">
        <f ca="1">IF(tbl_coded[[#This Row],[ISIN]]="","",IF(OR(_xll.BDP($R148&amp;" Equity",X$1)="#N/A N/A",_xll.BDP($R148&amp;" Equity",X$1)="#N/A Invalid Security"),"--",_xll.BDP($R148&amp;" Equity",X$1)))</f>
        <v>#NAME?</v>
      </c>
      <c r="Y14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8" s="124" t="str">
        <f ca="1">IF(tbl_coded[[#This Row],[ISIN]]="","",IF(ISNUMBER(_xll.BDP(B148&amp;" Corp",Z$1)),_xll.BDP(B148&amp;" Corp",Z$1),""))</f>
        <v/>
      </c>
      <c r="AA148" s="124" t="str">
        <f ca="1">IF(tbl_coded[[#This Row],[ISIN]]="","",IF(ISNUMBER(_xll.BDP(B148&amp;" Corp",AA$1)),_xll.BDP(B148&amp;" Corp",AA$1),""))</f>
        <v/>
      </c>
      <c r="AB148" s="124" t="str">
        <f ca="1">IF(tbl_coded[[#This Row],[ISIN]]="","",IF(ISNUMBER(_xll.BDP(B148&amp;" Corp",AB$1)),_xll.BDP(B148&amp;" Corp",AB$1),""))</f>
        <v/>
      </c>
      <c r="AC148" s="124" t="str">
        <f ca="1">IF(tbl_coded[[#This Row],[ISIN]]="","",IF(ISNUMBER(_xll.BDP(B148&amp;" Corp",AC$1)),_xll.BDP(B148&amp;" Corp",AC$1),""))</f>
        <v/>
      </c>
      <c r="AD148" s="124" t="e">
        <f ca="1">IF(tbl_coded[[#This Row],[ISIN]]="","",IF((_xll.BDP(B148&amp;" Corp",AD$1))="#N/A Field Not Applicable","",_xll.BDP(B148&amp;" Corp",AD$1)))</f>
        <v>#NAME?</v>
      </c>
      <c r="AE148" s="124" t="e">
        <f ca="1">IF(tbl_coded[[#This Row],[ISIN]]="","",IF((_xll.BDP(B148&amp;" Corp",AE$1))="#N/A N/A","--",_xll.BDP(B148&amp;" Corp",AE$1)))</f>
        <v>#NAME?</v>
      </c>
      <c r="AF148" s="124" t="e">
        <f ca="1">IF(tbl_coded[[#This Row],[ISIN]]="","",IF(IFERROR(MATCH(H148,rtg_num[Moody''s],0)&gt;10,0),"HY",IF(IFERROR(MATCH(I148,rtg_num[S&amp;P],0)&gt;10,0),"HY",IF(IFERROR(MATCH(J148,rtg_num[Fitch],0)&gt;10,0),"HY",IF(H148&amp;I148&amp;J148="------","NR",IF(IFERROR(FIND("#N/A",Coded!H148),0)&amp;IFERROR(FIND("#N/A",Coded!H148),0)&amp;IFERROR(FIND("#N/A",Coded!H148),0)&lt;&gt;"000",IF(INDEX(美元债一级!$O:$O,MATCH(tbl_coded[[#This Row],[ISIN]],美元债一级!$I:$I,0))="--/--/--","NR","IG"),"IG"))))))</f>
        <v>#NAME?</v>
      </c>
      <c r="AG14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8" s="125" t="e">
        <f ca="1">IF(tbl_coded[[#This Row],[ISIN]]="","",IF(_xll.BDP($B148&amp;" Corp",AI$1)="#N/A N/A","--",_xll.BDP($B148&amp;" Corp",AI$1)))</f>
        <v>#NAME?</v>
      </c>
      <c r="AJ148" s="122" t="e">
        <f ca="1">IF(tbl_coded[[#This Row],[ISIN]]="","",IF(OR(_xll.BDP(_xll.BDP(tbl_coded[[#This Row],[ISIN]]&amp;" Corp", "ISSUER_EQUITY_TICKER")&amp;" Equity",AJ$1)="#N/A N/A"),"--",_xll.BDP(_xll.BDP(tbl_coded[[#This Row],[ISIN]]&amp;" Corp", "ISSUER_EQUITY_TICKER")&amp;" Equity",AJ$1)))</f>
        <v>#NAME?</v>
      </c>
      <c r="AK14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24" t="e">
        <f ca="1">IF(tbl_coded[[#This Row],[ISIN]]="","",IF(OR(_xll.BDP(_xll.BDP(tbl_coded[[#This Row],[ISIN]]&amp;" Corp", "ISSUER_EQUITY_TICKER")&amp;" Equity",AL$1)="#N/A N/A"),"--",_xll.BDP(_xll.BDP(tbl_coded[[#This Row],[ISIN]]&amp;" Corp", "ISSUER_EQUITY_TICKER")&amp;" Equity",AL$1)))</f>
        <v>#NAME?</v>
      </c>
      <c r="AM148" s="124" t="e">
        <f ca="1">IF(tbl_coded[[#This Row],[ISIN]]="","",IF(_xll.BDS($B148&amp;" Corp",AM$1)="#N/A Field Not Applicable","",_xll.BDS($B148&amp;" Corp",AM$1)))</f>
        <v>#NAME?</v>
      </c>
      <c r="AN148" s="124" t="e">
        <f ca="1">IF(tbl_coded[[#This Row],[ISIN]]="","",IF(_xll.BDP(tbl_coded[[#This Row],[KPW Provider BBID]]&amp;" CompanyID","NAME")="#N/A Invalid Security","",_xll.BDP(tbl_coded[[#This Row],[KPW Provider BBID]]&amp;" CompanyID","NAME")))</f>
        <v>#NAME?</v>
      </c>
      <c r="AO148" s="124" t="e">
        <f ca="1">IF(tbl_coded[[#This Row],[ISIN]]="","",IF(_xll.BDP(tbl_coded[[#This Row],[KPW Provider BBID]]&amp;" CompanyID",$AO$1)="#N/A Invalid Security","--",IF(_xll.BDP(tbl_coded[[#This Row],[KPW Provider BBID]]&amp;" CompanyID",$AO$1)="#N/A N/A","--",_xll.BDP(tbl_coded[[#This Row],[KPW Provider BBID]]&amp;" CompanyID",$AO$1))))</f>
        <v>#NAME?</v>
      </c>
      <c r="AP148" s="124" t="e">
        <f ca="1">IF(tbl_coded[[#This Row],[ISIN]]="","",IF(_xll.BDP(tbl_coded[[#This Row],[KPW Provider BBID]]&amp;" CompanyID",$AP$1)="#N/A Invalid Security","--",IF(_xll.BDP(tbl_coded[[#This Row],[KPW Provider BBID]]&amp;" CompanyID",$AP$1)="#N/A N/A","--",_xll.BDP(tbl_coded[[#This Row],[KPW Provider BBID]]&amp;" CompanyID",$AP$1))))</f>
        <v>#NAME?</v>
      </c>
      <c r="AQ148" s="124" t="e">
        <f ca="1">IF(tbl_coded[[#This Row],[ISIN]]="","",IF(_xll.BDP(tbl_coded[[#This Row],[KPW Provider BBID]]&amp;" CompanyID",$AQ$1)="#N/A Invalid Security","--",IF(_xll.BDP(tbl_coded[[#This Row],[KPW Provider BBID]]&amp;" CompanyID",$AQ$1)="#N/A N/A","--",_xll.BDP(tbl_coded[[#This Row],[KPW Provider BBID]]&amp;" CompanyID",$AQ$1))))</f>
        <v>#NAME?</v>
      </c>
      <c r="AR148" s="124" t="e">
        <f ca="1">IF(tbl_coded[[#This Row],[ISIN]]="","",tbl_coded[[#This Row],[穆迪KPW评级]]&amp;"/"&amp;tbl_coded[[#This Row],[SPKPW评级]]&amp;"/"&amp;tbl_coded[[#This Row],[FITCHKPW评级]])</f>
        <v>#NAME?</v>
      </c>
      <c r="AS148" s="124" t="e">
        <f ca="1">IF(tbl_coded[[#This Row],[ISIN]]="","",IF(OR(_xll.BDP($B148&amp;" Corp",AS$1)="#N/A N/A"),"--",_xll.BDP($B148&amp;" Corp",AS$1)))</f>
        <v>#NAME?</v>
      </c>
      <c r="AT148" s="124" t="e">
        <f ca="1">IF(tbl_coded[[#This Row],[ISIN]]="","",IF(_xll.BDS($B148&amp;" Corp",AT$1)="#N/A Field Not Applicable","",_xll.BDS($B148&amp;" Corp",AT$1)))</f>
        <v>#NAME?</v>
      </c>
      <c r="AU148" s="124" t="e">
        <f ca="1">IF(tbl_coded[[#This Row],[SBLC Provider BBID]]="","",_xll.BDP(tbl_coded[[#This Row],[SBLC Provider BBID]]&amp;" CompanyID","NAME"))</f>
        <v>#NAME?</v>
      </c>
      <c r="AV148" s="124" t="e">
        <f ca="1">IF(tbl_coded[[#This Row],[ISIN]]="","",IF(OR(_xll.BDP($B148&amp;" Corp",AV$1)="#N/A N/A"),"--",TEXT(_xll.BDP($B148&amp;" Corp",AV$1),"yyyy/mm/dd")))</f>
        <v>#NAME?</v>
      </c>
      <c r="AW148" s="124" t="e">
        <f ca="1">IF(tbl_coded[[#This Row],[ISIN]]="","",IF(OR(_xll.BDP($B148&amp;" Corp",AW$1)="#N/A N/A"),"--",TEXT(_xll.BDP($B148&amp;" Corp",AW$1),"yyyy/mm/dd")))</f>
        <v>#NAME?</v>
      </c>
      <c r="AX148" s="124" t="e">
        <f ca="1">IF(tbl_coded[[#This Row],[ISIN]]="","",IF(OR(_xll.BDP($B148&amp;" Corp",AX$1)="#N/A N/A"),"--",TEXT(_xll.BDP($B148&amp;" Corp",AX$1),"yyyy/mm/dd")))</f>
        <v>#NAME?</v>
      </c>
      <c r="AY148" s="124" t="e">
        <f ca="1">IF(tbl_coded[[#This Row],[ISIN]]="","",IF(OR(_xll.BDP($B148&amp;" Corp",AY$1)="#N/A Field Not Applicable"),"--",TEXT(_xll.BDP($B148&amp;" Corp",AY$1),"yyyy/mm/dd")))</f>
        <v>#NAME?</v>
      </c>
      <c r="AZ148" s="124" t="e">
        <f ca="1">IF(tbl_coded[[#This Row],[ISIN]]="","",IF(OR(_xll.BDP($B148&amp;" Corp",AZ$1)="#N/A N/A"),"--",_xll.BDP($B148&amp;" Corp",AZ$1)))</f>
        <v>#NAME?</v>
      </c>
      <c r="BA148" s="124" t="e">
        <f ca="1">IF(tbl_coded[[#This Row],[ISIN]]="","",IF(OR(_xll.BDP($B148&amp;" Corp",BA$1)="#N/A N/A"),"--",_xll.BDP($B148&amp;" Corp",BA$1)))</f>
        <v>#NAME?</v>
      </c>
      <c r="BB148" s="124" t="e">
        <f ca="1">IF(tbl_coded[[#This Row],[ISIN]]="","",IF(OR(_xll.BDP($B148&amp;" Corp",BB$1)="#N/A N/A"),"--",_xll.BDP($B148&amp;" Corp",BB$1)))</f>
        <v>#NAME?</v>
      </c>
      <c r="BC148" s="124" t="e">
        <f ca="1">IF(tbl_coded[[#This Row],[ISIN]]="","",IF(OR(_xll.BDP($B148&amp;" Corp",BC$1)="#N/A Field Not Applicable"),"--",_xll.BDP($B148&amp;" Corp",BC$1)))</f>
        <v>#NAME?</v>
      </c>
      <c r="BD148" s="124" t="e">
        <f ca="1">IF(tbl_coded[[#This Row],[ISIN]]="","",IF(OR(_xll.BDP($B148&amp;" Corp",BD$1)="#N/A Field Not Applicable"),"--",_xll.BDP($B148&amp;" Corp",BD$1)))</f>
        <v>#NAME?</v>
      </c>
      <c r="BE148" s="124" t="e">
        <f ca="1">IF(tbl_coded[[#This Row],[ISIN]]="","",IF(OR(_xll.BDP($B148&amp;" Corp",BE$1)="#N/A Field Not Applicable"),"--",_xll.BDP($B148&amp;" Corp",BE$1)))</f>
        <v>#NAME?</v>
      </c>
      <c r="BF148" s="124" t="e">
        <f ca="1">IF(tbl_coded[[#This Row],[ISIN]]="","",IF(OR(_xll.BDP($B148&amp;" Corp",BF$1)="#N/A Field Not Applicable"),"--",_xll.BDP($B148&amp;" Corp",BF$1)))</f>
        <v>#NAME?</v>
      </c>
      <c r="BG148" s="124" t="e">
        <f ca="1">IF(tbl_coded[[#This Row],[ISIN]]="","",IF(OR(_xll.BDP($B148&amp;" Corp",BG$1)="#N/A Field Not Applicable"),"--",IF(_xll.BDP($B148&amp;" Corp",BG$1)="#N/A N/A","N",_xll.BDP($B148&amp;" Corp",BG$1))))</f>
        <v>#NAME?</v>
      </c>
      <c r="BH148" s="124" t="e">
        <f ca="1">IF(tbl_coded[[#This Row],[ISIN]]="","",IF(OR(_xll.BDP($B148&amp;" Corp",BH$1)="#N/A N/A"),"",_xll.BDP($B148&amp;" Corp",BH$1)))</f>
        <v>#NAME?</v>
      </c>
      <c r="BI148" s="124" t="e">
        <f ca="1">IF(tbl_coded[[#This Row],[ISIN]]="","",IF(OR(tbl_coded[[#This Row],[Parent company tiker]]=""),"",IF(_xll.BDP(tbl_coded[[#This Row],[Parent company tiker]]&amp;" Equity",BI$1)="#N/A N/A","--",_xll.BDP(tbl_coded[[#This Row],[Parent company tiker]]&amp;" Equity",BI$1))))</f>
        <v>#NAME?</v>
      </c>
      <c r="BJ148" s="124" t="e">
        <f ca="1">IF(tbl_coded[[#This Row],[ISIN]]="","",IF(OR(tbl_coded[[#This Row],[Parent company tiker]]=""),"",IF(_xll.BDP(tbl_coded[[#This Row],[Parent company tiker]]&amp;" Equity",BJ$1)="#N/A N/A","--",_xll.BDP(tbl_coded[[#This Row],[Parent company tiker]]&amp;" Equity",BJ$1))))</f>
        <v>#NAME?</v>
      </c>
      <c r="BK148" s="124" t="e">
        <f ca="1">IF(tbl_coded[[#This Row],[ISIN]]="","",IF(OR(tbl_coded[[#This Row],[Parent company tiker]]=""),"",IF(_xll.BDP(tbl_coded[[#This Row],[Parent company tiker]]&amp;" Equity",BK$1)="#N/A N/A","--",_xll.BDP(tbl_coded[[#This Row],[Parent company tiker]]&amp;" Equity",BK$1))))</f>
        <v>#NAME?</v>
      </c>
      <c r="BL148" s="124" t="e">
        <f ca="1">IF(tbl_coded[[#This Row],[ISIN]]="","",IF(OR(tbl_coded[[#This Row],[Parent company tiker]]=""),"",IF(_xll.BDP(tbl_coded[[#This Row],[Parent company tiker]]&amp;" Equity",BL$1)="#N/A N/A","--",_xll.BDP(tbl_coded[[#This Row],[Parent company tiker]]&amp;" Equity",BL$1))))</f>
        <v>#NAME?</v>
      </c>
      <c r="BM14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8" s="124" t="e">
        <f ca="1">IF(tbl_coded[[#This Row],[Column9]]&lt;&gt;"--",tbl_coded[[#This Row],[G''tor rating]],IF(tbl_coded[[#This Row],[KPW Name]]&lt;&gt;"",tbl_coded[[#This Row],[KPW Rating]],IF(tbl_coded[[#This Row],[Parent company tiker]]&lt;&gt;"",tbl_coded[[#This Row],[parent评级]],tbl_coded[[#This Row],[Issuer rating]])))</f>
        <v>#NAME?</v>
      </c>
      <c r="BO148" s="159" t="str">
        <f ca="1">IFERROR(IF(tbl_coded[[#This Row],[GREEN]]="Y","GREEN",IF(tbl_coded[[#This Row],[SUSTAINABLE]]="Y","SUSTAINABLE",IF(tbl_coded[[#This Row],[SOCIAL]]="Y","SOCIAL",IF(tbl_coded[[#This Row],[Sustainable linked]]="Y","SUSTAINABLE LINKED"," ")))),"")</f>
        <v/>
      </c>
    </row>
    <row r="149" spans="1:67" ht="15" customHeight="1">
      <c r="A149" s="119">
        <v>147</v>
      </c>
      <c r="B149" s="120" t="str">
        <f>IF(美元债一级!$C$4:$C$1048576&lt;&gt;"",美元债一级!C150,"")</f>
        <v>BBG01GGSY8C6</v>
      </c>
      <c r="C149" s="124" t="e">
        <f ca="1">IF(tbl_coded[[#This Row],[ISIN]]="","",IF(tbl_coded[[#This Row],[Index]]&gt;$A$1,"",IF(_xll.BDP($B149&amp;" Corp",C$1)="#N/A N/A","",_xll.BDP($B149&amp;" Corp",C$1))))</f>
        <v>#NAME?</v>
      </c>
      <c r="D149" s="124" t="e">
        <f ca="1">IF(tbl_coded[[#This Row],[ISIN]]="","",IF(_xll.BDP($B149&amp;" Corp",D$1)="#N/A N/A","",_xll.BDP($B149&amp;" Corp",D$1)))</f>
        <v>#NAME?</v>
      </c>
      <c r="E149" s="124" t="e">
        <f ca="1">IF(tbl_coded[[#This Row],[ISIN]]="","",IF(_xll.BDP($B149&amp;" Corp",E$1)="#N/A N/A","--",_xll.BDP($B149&amp;" Corp",E$1)))</f>
        <v>#NAME?</v>
      </c>
      <c r="F149" s="124" t="e">
        <f ca="1">IF(tbl_coded[[#This Row],[ISIN]]="","",IF(_xll.BDS($B149&amp;" Corp",F$1)="#N/A Field Not Applicable","",_xll.BDS($B149&amp;" Corp",F$1)))</f>
        <v>#NAME?</v>
      </c>
      <c r="G149" s="124" t="e">
        <f ca="1">IF(tbl_coded[[#This Row],[ISIN]]="","",IF(_xll.BDP($F149&amp;" CompanyID",G$1)="#N/A Invalid Security","",_xll.BDP($F149&amp;" CompanyID",G$1)))</f>
        <v>#NAME?</v>
      </c>
      <c r="H149" s="124" t="e">
        <f ca="1">IF(tbl_coded[[#This Row],[ISIN]]="","",IF(_xll.BDP($B149&amp;" Corp",H$1)="#N/A N/A","--",_xll.BDP($B149&amp;" Corp",H$1)))</f>
        <v>#NAME?</v>
      </c>
      <c r="I149" s="124" t="e">
        <f ca="1">IF(tbl_coded[[#This Row],[ISIN]]="","",IF(_xll.BDP($B149&amp;" Corp",I$1)="#N/A N/A","--",_xll.BDP($B149&amp;" Corp",I$1)))</f>
        <v>#NAME?</v>
      </c>
      <c r="J149" s="124" t="e">
        <f ca="1">IF(tbl_coded[[#This Row],[ISIN]]="","",IF(_xll.BDP($B149&amp;" Corp",J$1)="#N/A N/A","--",_xll.BDP($B149&amp;" Corp",J$1)))</f>
        <v>#NAME?</v>
      </c>
      <c r="K149" s="124" t="e">
        <f ca="1">IF(tbl_coded[[#This Row],[ISIN]]="","",IF(_xll.BDP($B149&amp;" Corp",K$1)="#N/A N/A","--",_xll.BDP($B149&amp;" Corp",K$1)))</f>
        <v>#NAME?</v>
      </c>
      <c r="L149" s="124" t="e">
        <f ca="1">IF(tbl_coded[[#This Row],[ISIN]]="","",IF(_xll.BDP($B149&amp;" Corp",L$1)="#N/A N/A","--",_xll.BDP($B149&amp;" Corp",L$1)))</f>
        <v>#NAME?</v>
      </c>
      <c r="M149" s="124" t="e">
        <f ca="1">IF(tbl_coded[[#This Row],[ISIN]]="","",IF(_xll.BDP($B149&amp;" Corp",M$1)="#N/A N/A","--",_xll.BDP($B149&amp;" Corp",M$1)))</f>
        <v>#NAME?</v>
      </c>
      <c r="N149" s="124" t="e">
        <f ca="1">IF(tbl_coded[[#This Row],[ISIN]]="","",IF(_xll.BDP($B149&amp;" Corp",N$1)="#N/A N/A","--",_xll.BDP($B149&amp;" Corp",N$1)))</f>
        <v>#NAME?</v>
      </c>
      <c r="O149" s="124" t="e">
        <f ca="1">IF(tbl_coded[[#This Row],[ISIN]]="","",IF(_xll.BDP($B149&amp;" Corp",O$1)="#N/A N/A","--",_xll.BDP($B149&amp;" Corp",O$1)))</f>
        <v>#NAME?</v>
      </c>
      <c r="P149" s="124" t="e">
        <f ca="1">IF(tbl_coded[[#This Row],[ISIN]]="","",IF(_xll.BDP($B149&amp;" Corp",P$1)="#N/A N/A","--",_xll.BDP($B149&amp;" Corp",P$1)))</f>
        <v>#NAME?</v>
      </c>
      <c r="Q14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9" s="124" t="e">
        <f ca="1">IF(tbl_coded[[#This Row],[ISIN]]="","",IF(OR(_xll.BDP($B149&amp;" Corp",R$1)="#N/A N/A",_xll.BDP($B149&amp;" Corp",R$1)="#N/A Invalid Security",_xll.BDP($B149&amp;" Corp",R$1)="#N/A Field Not Applicable"),"--",_xll.BDP($B149&amp;" Corp",R$1)))</f>
        <v>#NAME?</v>
      </c>
      <c r="S149" s="124" t="e">
        <f ca="1">IF(tbl_coded[[#This Row],[ISIN]]="","",IF(OR(_xll.BDP($R149&amp;" Equity",S$1)="#N/A N/A",_xll.BDP($R149&amp;" Equity",S$1)="#N/A Invalid Security"),"--",_xll.BDP($R149&amp;" Equity",S$1)))</f>
        <v>#NAME?</v>
      </c>
      <c r="T149" s="124" t="e">
        <f ca="1">IF(tbl_coded[[#This Row],[ISIN]]="","",IF(OR(_xll.BDP($R149&amp;" Equity",T$1)="#N/A N/A",_xll.BDP($R149&amp;" Equity",T$1)="#N/A Invalid Security"),"--",_xll.BDP($R149&amp;" Equity",T$1)))</f>
        <v>#NAME?</v>
      </c>
      <c r="U149" s="124" t="e">
        <f ca="1">IF(tbl_coded[[#This Row],[ISIN]]="","",IF(OR(_xll.BDP($R149&amp;" Equity",U$1)="#N/A N/A",_xll.BDP($R149&amp;" Equity",U$1)="#N/A Invalid Security"),"--",_xll.BDP($R149&amp;" Equity",U$1)))</f>
        <v>#NAME?</v>
      </c>
      <c r="V149" s="124" t="e">
        <f ca="1">IF(tbl_coded[[#This Row],[ISIN]]="","",IF(OR(_xll.BDP($R149&amp;" Equity",V$1)="#N/A N/A",_xll.BDP($R149&amp;" Equity",V$1)="#N/A Invalid Security"),"--",_xll.BDP($R149&amp;" Equity",V$1)))</f>
        <v>#NAME?</v>
      </c>
      <c r="W149" s="124" t="e">
        <f ca="1">IF(tbl_coded[[#This Row],[ISIN]]="","",IF(OR(_xll.BDP($R149&amp;" Equity",W$1)="#N/A N/A",_xll.BDP($R149&amp;" Equity",W$1)="#N/A Invalid Security"),"--",_xll.BDP($R149&amp;" Equity",W$1)))</f>
        <v>#NAME?</v>
      </c>
      <c r="X149" s="124" t="e">
        <f ca="1">IF(tbl_coded[[#This Row],[ISIN]]="","",IF(OR(_xll.BDP($R149&amp;" Equity",X$1)="#N/A N/A",_xll.BDP($R149&amp;" Equity",X$1)="#N/A Invalid Security"),"--",_xll.BDP($R149&amp;" Equity",X$1)))</f>
        <v>#NAME?</v>
      </c>
      <c r="Y14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9" s="124" t="str">
        <f ca="1">IF(tbl_coded[[#This Row],[ISIN]]="","",IF(ISNUMBER(_xll.BDP(B149&amp;" Corp",Z$1)),_xll.BDP(B149&amp;" Corp",Z$1),""))</f>
        <v/>
      </c>
      <c r="AA149" s="124" t="str">
        <f ca="1">IF(tbl_coded[[#This Row],[ISIN]]="","",IF(ISNUMBER(_xll.BDP(B149&amp;" Corp",AA$1)),_xll.BDP(B149&amp;" Corp",AA$1),""))</f>
        <v/>
      </c>
      <c r="AB149" s="124" t="str">
        <f ca="1">IF(tbl_coded[[#This Row],[ISIN]]="","",IF(ISNUMBER(_xll.BDP(B149&amp;" Corp",AB$1)),_xll.BDP(B149&amp;" Corp",AB$1),""))</f>
        <v/>
      </c>
      <c r="AC149" s="124" t="str">
        <f ca="1">IF(tbl_coded[[#This Row],[ISIN]]="","",IF(ISNUMBER(_xll.BDP(B149&amp;" Corp",AC$1)),_xll.BDP(B149&amp;" Corp",AC$1),""))</f>
        <v/>
      </c>
      <c r="AD149" s="124" t="e">
        <f ca="1">IF(tbl_coded[[#This Row],[ISIN]]="","",IF((_xll.BDP(B149&amp;" Corp",AD$1))="#N/A Field Not Applicable","",_xll.BDP(B149&amp;" Corp",AD$1)))</f>
        <v>#NAME?</v>
      </c>
      <c r="AE149" s="124" t="e">
        <f ca="1">IF(tbl_coded[[#This Row],[ISIN]]="","",IF((_xll.BDP(B149&amp;" Corp",AE$1))="#N/A N/A","--",_xll.BDP(B149&amp;" Corp",AE$1)))</f>
        <v>#NAME?</v>
      </c>
      <c r="AF149" s="124" t="e">
        <f ca="1">IF(tbl_coded[[#This Row],[ISIN]]="","",IF(IFERROR(MATCH(H149,rtg_num[Moody''s],0)&gt;10,0),"HY",IF(IFERROR(MATCH(I149,rtg_num[S&amp;P],0)&gt;10,0),"HY",IF(IFERROR(MATCH(J149,rtg_num[Fitch],0)&gt;10,0),"HY",IF(H149&amp;I149&amp;J149="------","NR",IF(IFERROR(FIND("#N/A",Coded!H149),0)&amp;IFERROR(FIND("#N/A",Coded!H149),0)&amp;IFERROR(FIND("#N/A",Coded!H149),0)&lt;&gt;"000",IF(INDEX(美元债一级!$O:$O,MATCH(tbl_coded[[#This Row],[ISIN]],美元债一级!$I:$I,0))="--/--/--","NR","IG"),"IG"))))))</f>
        <v>#NAME?</v>
      </c>
      <c r="AG14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9" s="125" t="e">
        <f ca="1">IF(tbl_coded[[#This Row],[ISIN]]="","",IF(_xll.BDP($B149&amp;" Corp",AI$1)="#N/A N/A","--",_xll.BDP($B149&amp;" Corp",AI$1)))</f>
        <v>#NAME?</v>
      </c>
      <c r="AJ149" s="122" t="e">
        <f ca="1">IF(tbl_coded[[#This Row],[ISIN]]="","",IF(OR(_xll.BDP(_xll.BDP(tbl_coded[[#This Row],[ISIN]]&amp;" Corp", "ISSUER_EQUITY_TICKER")&amp;" Equity",AJ$1)="#N/A N/A"),"--",_xll.BDP(_xll.BDP(tbl_coded[[#This Row],[ISIN]]&amp;" Corp", "ISSUER_EQUITY_TICKER")&amp;" Equity",AJ$1)))</f>
        <v>#NAME?</v>
      </c>
      <c r="AK14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24" t="e">
        <f ca="1">IF(tbl_coded[[#This Row],[ISIN]]="","",IF(OR(_xll.BDP(_xll.BDP(tbl_coded[[#This Row],[ISIN]]&amp;" Corp", "ISSUER_EQUITY_TICKER")&amp;" Equity",AL$1)="#N/A N/A"),"--",_xll.BDP(_xll.BDP(tbl_coded[[#This Row],[ISIN]]&amp;" Corp", "ISSUER_EQUITY_TICKER")&amp;" Equity",AL$1)))</f>
        <v>#NAME?</v>
      </c>
      <c r="AM149" s="124" t="e">
        <f ca="1">IF(tbl_coded[[#This Row],[ISIN]]="","",IF(_xll.BDS($B149&amp;" Corp",AM$1)="#N/A Field Not Applicable","",_xll.BDS($B149&amp;" Corp",AM$1)))</f>
        <v>#NAME?</v>
      </c>
      <c r="AN149" s="124" t="e">
        <f ca="1">IF(tbl_coded[[#This Row],[ISIN]]="","",IF(_xll.BDP(tbl_coded[[#This Row],[KPW Provider BBID]]&amp;" CompanyID","NAME")="#N/A Invalid Security","",_xll.BDP(tbl_coded[[#This Row],[KPW Provider BBID]]&amp;" CompanyID","NAME")))</f>
        <v>#NAME?</v>
      </c>
      <c r="AO149" s="124" t="e">
        <f ca="1">IF(tbl_coded[[#This Row],[ISIN]]="","",IF(_xll.BDP(tbl_coded[[#This Row],[KPW Provider BBID]]&amp;" CompanyID",$AO$1)="#N/A Invalid Security","--",IF(_xll.BDP(tbl_coded[[#This Row],[KPW Provider BBID]]&amp;" CompanyID",$AO$1)="#N/A N/A","--",_xll.BDP(tbl_coded[[#This Row],[KPW Provider BBID]]&amp;" CompanyID",$AO$1))))</f>
        <v>#NAME?</v>
      </c>
      <c r="AP149" s="124" t="e">
        <f ca="1">IF(tbl_coded[[#This Row],[ISIN]]="","",IF(_xll.BDP(tbl_coded[[#This Row],[KPW Provider BBID]]&amp;" CompanyID",$AP$1)="#N/A Invalid Security","--",IF(_xll.BDP(tbl_coded[[#This Row],[KPW Provider BBID]]&amp;" CompanyID",$AP$1)="#N/A N/A","--",_xll.BDP(tbl_coded[[#This Row],[KPW Provider BBID]]&amp;" CompanyID",$AP$1))))</f>
        <v>#NAME?</v>
      </c>
      <c r="AQ149" s="124" t="e">
        <f ca="1">IF(tbl_coded[[#This Row],[ISIN]]="","",IF(_xll.BDP(tbl_coded[[#This Row],[KPW Provider BBID]]&amp;" CompanyID",$AQ$1)="#N/A Invalid Security","--",IF(_xll.BDP(tbl_coded[[#This Row],[KPW Provider BBID]]&amp;" CompanyID",$AQ$1)="#N/A N/A","--",_xll.BDP(tbl_coded[[#This Row],[KPW Provider BBID]]&amp;" CompanyID",$AQ$1))))</f>
        <v>#NAME?</v>
      </c>
      <c r="AR149" s="124" t="e">
        <f ca="1">IF(tbl_coded[[#This Row],[ISIN]]="","",tbl_coded[[#This Row],[穆迪KPW评级]]&amp;"/"&amp;tbl_coded[[#This Row],[SPKPW评级]]&amp;"/"&amp;tbl_coded[[#This Row],[FITCHKPW评级]])</f>
        <v>#NAME?</v>
      </c>
      <c r="AS149" s="124" t="e">
        <f ca="1">IF(tbl_coded[[#This Row],[ISIN]]="","",IF(OR(_xll.BDP($B149&amp;" Corp",AS$1)="#N/A N/A"),"--",_xll.BDP($B149&amp;" Corp",AS$1)))</f>
        <v>#NAME?</v>
      </c>
      <c r="AT149" s="124" t="e">
        <f ca="1">IF(tbl_coded[[#This Row],[ISIN]]="","",IF(_xll.BDS($B149&amp;" Corp",AT$1)="#N/A Field Not Applicable","",_xll.BDS($B149&amp;" Corp",AT$1)))</f>
        <v>#NAME?</v>
      </c>
      <c r="AU149" s="124" t="e">
        <f ca="1">IF(tbl_coded[[#This Row],[SBLC Provider BBID]]="","",_xll.BDP(tbl_coded[[#This Row],[SBLC Provider BBID]]&amp;" CompanyID","NAME"))</f>
        <v>#NAME?</v>
      </c>
      <c r="AV149" s="124" t="e">
        <f ca="1">IF(tbl_coded[[#This Row],[ISIN]]="","",IF(OR(_xll.BDP($B149&amp;" Corp",AV$1)="#N/A N/A"),"--",TEXT(_xll.BDP($B149&amp;" Corp",AV$1),"yyyy/mm/dd")))</f>
        <v>#NAME?</v>
      </c>
      <c r="AW149" s="124" t="e">
        <f ca="1">IF(tbl_coded[[#This Row],[ISIN]]="","",IF(OR(_xll.BDP($B149&amp;" Corp",AW$1)="#N/A N/A"),"--",TEXT(_xll.BDP($B149&amp;" Corp",AW$1),"yyyy/mm/dd")))</f>
        <v>#NAME?</v>
      </c>
      <c r="AX149" s="124" t="e">
        <f ca="1">IF(tbl_coded[[#This Row],[ISIN]]="","",IF(OR(_xll.BDP($B149&amp;" Corp",AX$1)="#N/A N/A"),"--",TEXT(_xll.BDP($B149&amp;" Corp",AX$1),"yyyy/mm/dd")))</f>
        <v>#NAME?</v>
      </c>
      <c r="AY149" s="124" t="e">
        <f ca="1">IF(tbl_coded[[#This Row],[ISIN]]="","",IF(OR(_xll.BDP($B149&amp;" Corp",AY$1)="#N/A Field Not Applicable"),"--",TEXT(_xll.BDP($B149&amp;" Corp",AY$1),"yyyy/mm/dd")))</f>
        <v>#NAME?</v>
      </c>
      <c r="AZ149" s="124" t="e">
        <f ca="1">IF(tbl_coded[[#This Row],[ISIN]]="","",IF(OR(_xll.BDP($B149&amp;" Corp",AZ$1)="#N/A N/A"),"--",_xll.BDP($B149&amp;" Corp",AZ$1)))</f>
        <v>#NAME?</v>
      </c>
      <c r="BA149" s="124" t="e">
        <f ca="1">IF(tbl_coded[[#This Row],[ISIN]]="","",IF(OR(_xll.BDP($B149&amp;" Corp",BA$1)="#N/A N/A"),"--",_xll.BDP($B149&amp;" Corp",BA$1)))</f>
        <v>#NAME?</v>
      </c>
      <c r="BB149" s="124" t="e">
        <f ca="1">IF(tbl_coded[[#This Row],[ISIN]]="","",IF(OR(_xll.BDP($B149&amp;" Corp",BB$1)="#N/A N/A"),"--",_xll.BDP($B149&amp;" Corp",BB$1)))</f>
        <v>#NAME?</v>
      </c>
      <c r="BC149" s="124" t="e">
        <f ca="1">IF(tbl_coded[[#This Row],[ISIN]]="","",IF(OR(_xll.BDP($B149&amp;" Corp",BC$1)="#N/A Field Not Applicable"),"--",_xll.BDP($B149&amp;" Corp",BC$1)))</f>
        <v>#NAME?</v>
      </c>
      <c r="BD149" s="124" t="e">
        <f ca="1">IF(tbl_coded[[#This Row],[ISIN]]="","",IF(OR(_xll.BDP($B149&amp;" Corp",BD$1)="#N/A Field Not Applicable"),"--",_xll.BDP($B149&amp;" Corp",BD$1)))</f>
        <v>#NAME?</v>
      </c>
      <c r="BE149" s="124" t="e">
        <f ca="1">IF(tbl_coded[[#This Row],[ISIN]]="","",IF(OR(_xll.BDP($B149&amp;" Corp",BE$1)="#N/A Field Not Applicable"),"--",_xll.BDP($B149&amp;" Corp",BE$1)))</f>
        <v>#NAME?</v>
      </c>
      <c r="BF149" s="124" t="e">
        <f ca="1">IF(tbl_coded[[#This Row],[ISIN]]="","",IF(OR(_xll.BDP($B149&amp;" Corp",BF$1)="#N/A Field Not Applicable"),"--",_xll.BDP($B149&amp;" Corp",BF$1)))</f>
        <v>#NAME?</v>
      </c>
      <c r="BG149" s="124" t="e">
        <f ca="1">IF(tbl_coded[[#This Row],[ISIN]]="","",IF(OR(_xll.BDP($B149&amp;" Corp",BG$1)="#N/A Field Not Applicable"),"--",IF(_xll.BDP($B149&amp;" Corp",BG$1)="#N/A N/A","N",_xll.BDP($B149&amp;" Corp",BG$1))))</f>
        <v>#NAME?</v>
      </c>
      <c r="BH149" s="124" t="e">
        <f ca="1">IF(tbl_coded[[#This Row],[ISIN]]="","",IF(OR(_xll.BDP($B149&amp;" Corp",BH$1)="#N/A N/A"),"",_xll.BDP($B149&amp;" Corp",BH$1)))</f>
        <v>#NAME?</v>
      </c>
      <c r="BI149" s="124" t="e">
        <f ca="1">IF(tbl_coded[[#This Row],[ISIN]]="","",IF(OR(tbl_coded[[#This Row],[Parent company tiker]]=""),"",IF(_xll.BDP(tbl_coded[[#This Row],[Parent company tiker]]&amp;" Equity",BI$1)="#N/A N/A","--",_xll.BDP(tbl_coded[[#This Row],[Parent company tiker]]&amp;" Equity",BI$1))))</f>
        <v>#NAME?</v>
      </c>
      <c r="BJ149" s="124" t="e">
        <f ca="1">IF(tbl_coded[[#This Row],[ISIN]]="","",IF(OR(tbl_coded[[#This Row],[Parent company tiker]]=""),"",IF(_xll.BDP(tbl_coded[[#This Row],[Parent company tiker]]&amp;" Equity",BJ$1)="#N/A N/A","--",_xll.BDP(tbl_coded[[#This Row],[Parent company tiker]]&amp;" Equity",BJ$1))))</f>
        <v>#NAME?</v>
      </c>
      <c r="BK149" s="124" t="e">
        <f ca="1">IF(tbl_coded[[#This Row],[ISIN]]="","",IF(OR(tbl_coded[[#This Row],[Parent company tiker]]=""),"",IF(_xll.BDP(tbl_coded[[#This Row],[Parent company tiker]]&amp;" Equity",BK$1)="#N/A N/A","--",_xll.BDP(tbl_coded[[#This Row],[Parent company tiker]]&amp;" Equity",BK$1))))</f>
        <v>#NAME?</v>
      </c>
      <c r="BL149" s="124" t="e">
        <f ca="1">IF(tbl_coded[[#This Row],[ISIN]]="","",IF(OR(tbl_coded[[#This Row],[Parent company tiker]]=""),"",IF(_xll.BDP(tbl_coded[[#This Row],[Parent company tiker]]&amp;" Equity",BL$1)="#N/A N/A","--",_xll.BDP(tbl_coded[[#This Row],[Parent company tiker]]&amp;" Equity",BL$1))))</f>
        <v>#NAME?</v>
      </c>
      <c r="BM14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9" s="124" t="e">
        <f ca="1">IF(tbl_coded[[#This Row],[Column9]]&lt;&gt;"--",tbl_coded[[#This Row],[G''tor rating]],IF(tbl_coded[[#This Row],[KPW Name]]&lt;&gt;"",tbl_coded[[#This Row],[KPW Rating]],IF(tbl_coded[[#This Row],[Parent company tiker]]&lt;&gt;"",tbl_coded[[#This Row],[parent评级]],tbl_coded[[#This Row],[Issuer rating]])))</f>
        <v>#NAME?</v>
      </c>
      <c r="BO149" s="159" t="str">
        <f ca="1">IFERROR(IF(tbl_coded[[#This Row],[GREEN]]="Y","GREEN",IF(tbl_coded[[#This Row],[SUSTAINABLE]]="Y","SUSTAINABLE",IF(tbl_coded[[#This Row],[SOCIAL]]="Y","SOCIAL",IF(tbl_coded[[#This Row],[Sustainable linked]]="Y","SUSTAINABLE LINKED"," ")))),"")</f>
        <v/>
      </c>
    </row>
    <row r="150" spans="1:67" ht="15" customHeight="1">
      <c r="A150" s="119">
        <v>148</v>
      </c>
      <c r="B150" s="120" t="str">
        <f>IF(美元债一级!$C$4:$C$1048576&lt;&gt;"",美元债一级!C151,"")</f>
        <v>XS2619837029</v>
      </c>
      <c r="C150" s="124" t="e">
        <f ca="1">IF(tbl_coded[[#This Row],[ISIN]]="","",IF(tbl_coded[[#This Row],[Index]]&gt;$A$1,"",IF(_xll.BDP($B150&amp;" Corp",C$1)="#N/A N/A","",_xll.BDP($B150&amp;" Corp",C$1))))</f>
        <v>#NAME?</v>
      </c>
      <c r="D150" s="124" t="e">
        <f ca="1">IF(tbl_coded[[#This Row],[ISIN]]="","",IF(_xll.BDP($B150&amp;" Corp",D$1)="#N/A N/A","",_xll.BDP($B150&amp;" Corp",D$1)))</f>
        <v>#NAME?</v>
      </c>
      <c r="E150" s="124" t="e">
        <f ca="1">IF(tbl_coded[[#This Row],[ISIN]]="","",IF(_xll.BDP($B150&amp;" Corp",E$1)="#N/A N/A","--",_xll.BDP($B150&amp;" Corp",E$1)))</f>
        <v>#NAME?</v>
      </c>
      <c r="F150" s="124" t="e">
        <f ca="1">IF(tbl_coded[[#This Row],[ISIN]]="","",IF(_xll.BDS($B150&amp;" Corp",F$1)="#N/A Field Not Applicable","",_xll.BDS($B150&amp;" Corp",F$1)))</f>
        <v>#NAME?</v>
      </c>
      <c r="G150" s="124" t="e">
        <f ca="1">IF(tbl_coded[[#This Row],[ISIN]]="","",IF(_xll.BDP($F150&amp;" CompanyID",G$1)="#N/A Invalid Security","",_xll.BDP($F150&amp;" CompanyID",G$1)))</f>
        <v>#NAME?</v>
      </c>
      <c r="H150" s="124" t="e">
        <f ca="1">IF(tbl_coded[[#This Row],[ISIN]]="","",IF(_xll.BDP($B150&amp;" Corp",H$1)="#N/A N/A","--",_xll.BDP($B150&amp;" Corp",H$1)))</f>
        <v>#NAME?</v>
      </c>
      <c r="I150" s="124" t="e">
        <f ca="1">IF(tbl_coded[[#This Row],[ISIN]]="","",IF(_xll.BDP($B150&amp;" Corp",I$1)="#N/A N/A","--",_xll.BDP($B150&amp;" Corp",I$1)))</f>
        <v>#NAME?</v>
      </c>
      <c r="J150" s="124" t="e">
        <f ca="1">IF(tbl_coded[[#This Row],[ISIN]]="","",IF(_xll.BDP($B150&amp;" Corp",J$1)="#N/A N/A","--",_xll.BDP($B150&amp;" Corp",J$1)))</f>
        <v>#NAME?</v>
      </c>
      <c r="K150" s="124" t="e">
        <f ca="1">IF(tbl_coded[[#This Row],[ISIN]]="","",IF(_xll.BDP($B150&amp;" Corp",K$1)="#N/A N/A","--",_xll.BDP($B150&amp;" Corp",K$1)))</f>
        <v>#NAME?</v>
      </c>
      <c r="L150" s="124" t="e">
        <f ca="1">IF(tbl_coded[[#This Row],[ISIN]]="","",IF(_xll.BDP($B150&amp;" Corp",L$1)="#N/A N/A","--",_xll.BDP($B150&amp;" Corp",L$1)))</f>
        <v>#NAME?</v>
      </c>
      <c r="M150" s="124" t="e">
        <f ca="1">IF(tbl_coded[[#This Row],[ISIN]]="","",IF(_xll.BDP($B150&amp;" Corp",M$1)="#N/A N/A","--",_xll.BDP($B150&amp;" Corp",M$1)))</f>
        <v>#NAME?</v>
      </c>
      <c r="N150" s="124" t="e">
        <f ca="1">IF(tbl_coded[[#This Row],[ISIN]]="","",IF(_xll.BDP($B150&amp;" Corp",N$1)="#N/A N/A","--",_xll.BDP($B150&amp;" Corp",N$1)))</f>
        <v>#NAME?</v>
      </c>
      <c r="O150" s="124" t="e">
        <f ca="1">IF(tbl_coded[[#This Row],[ISIN]]="","",IF(_xll.BDP($B150&amp;" Corp",O$1)="#N/A N/A","--",_xll.BDP($B150&amp;" Corp",O$1)))</f>
        <v>#NAME?</v>
      </c>
      <c r="P150" s="124" t="e">
        <f ca="1">IF(tbl_coded[[#This Row],[ISIN]]="","",IF(_xll.BDP($B150&amp;" Corp",P$1)="#N/A N/A","--",_xll.BDP($B150&amp;" Corp",P$1)))</f>
        <v>#NAME?</v>
      </c>
      <c r="Q15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0" s="124" t="e">
        <f ca="1">IF(tbl_coded[[#This Row],[ISIN]]="","",IF(OR(_xll.BDP($B150&amp;" Corp",R$1)="#N/A N/A",_xll.BDP($B150&amp;" Corp",R$1)="#N/A Invalid Security",_xll.BDP($B150&amp;" Corp",R$1)="#N/A Field Not Applicable"),"--",_xll.BDP($B150&amp;" Corp",R$1)))</f>
        <v>#NAME?</v>
      </c>
      <c r="S150" s="124" t="e">
        <f ca="1">IF(tbl_coded[[#This Row],[ISIN]]="","",IF(OR(_xll.BDP($R150&amp;" Equity",S$1)="#N/A N/A",_xll.BDP($R150&amp;" Equity",S$1)="#N/A Invalid Security"),"--",_xll.BDP($R150&amp;" Equity",S$1)))</f>
        <v>#NAME?</v>
      </c>
      <c r="T150" s="124" t="e">
        <f ca="1">IF(tbl_coded[[#This Row],[ISIN]]="","",IF(OR(_xll.BDP($R150&amp;" Equity",T$1)="#N/A N/A",_xll.BDP($R150&amp;" Equity",T$1)="#N/A Invalid Security"),"--",_xll.BDP($R150&amp;" Equity",T$1)))</f>
        <v>#NAME?</v>
      </c>
      <c r="U150" s="124" t="e">
        <f ca="1">IF(tbl_coded[[#This Row],[ISIN]]="","",IF(OR(_xll.BDP($R150&amp;" Equity",U$1)="#N/A N/A",_xll.BDP($R150&amp;" Equity",U$1)="#N/A Invalid Security"),"--",_xll.BDP($R150&amp;" Equity",U$1)))</f>
        <v>#NAME?</v>
      </c>
      <c r="V150" s="124" t="e">
        <f ca="1">IF(tbl_coded[[#This Row],[ISIN]]="","",IF(OR(_xll.BDP($R150&amp;" Equity",V$1)="#N/A N/A",_xll.BDP($R150&amp;" Equity",V$1)="#N/A Invalid Security"),"--",_xll.BDP($R150&amp;" Equity",V$1)))</f>
        <v>#NAME?</v>
      </c>
      <c r="W150" s="124" t="e">
        <f ca="1">IF(tbl_coded[[#This Row],[ISIN]]="","",IF(OR(_xll.BDP($R150&amp;" Equity",W$1)="#N/A N/A",_xll.BDP($R150&amp;" Equity",W$1)="#N/A Invalid Security"),"--",_xll.BDP($R150&amp;" Equity",W$1)))</f>
        <v>#NAME?</v>
      </c>
      <c r="X150" s="124" t="e">
        <f ca="1">IF(tbl_coded[[#This Row],[ISIN]]="","",IF(OR(_xll.BDP($R150&amp;" Equity",X$1)="#N/A N/A",_xll.BDP($R150&amp;" Equity",X$1)="#N/A Invalid Security"),"--",_xll.BDP($R150&amp;" Equity",X$1)))</f>
        <v>#NAME?</v>
      </c>
      <c r="Y15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0" s="124" t="str">
        <f ca="1">IF(tbl_coded[[#This Row],[ISIN]]="","",IF(ISNUMBER(_xll.BDP(B150&amp;" Corp",Z$1)),_xll.BDP(B150&amp;" Corp",Z$1),""))</f>
        <v/>
      </c>
      <c r="AA150" s="124" t="str">
        <f ca="1">IF(tbl_coded[[#This Row],[ISIN]]="","",IF(ISNUMBER(_xll.BDP(B150&amp;" Corp",AA$1)),_xll.BDP(B150&amp;" Corp",AA$1),""))</f>
        <v/>
      </c>
      <c r="AB150" s="124" t="str">
        <f ca="1">IF(tbl_coded[[#This Row],[ISIN]]="","",IF(ISNUMBER(_xll.BDP(B150&amp;" Corp",AB$1)),_xll.BDP(B150&amp;" Corp",AB$1),""))</f>
        <v/>
      </c>
      <c r="AC150" s="124" t="str">
        <f ca="1">IF(tbl_coded[[#This Row],[ISIN]]="","",IF(ISNUMBER(_xll.BDP(B150&amp;" Corp",AC$1)),_xll.BDP(B150&amp;" Corp",AC$1),""))</f>
        <v/>
      </c>
      <c r="AD150" s="124" t="e">
        <f ca="1">IF(tbl_coded[[#This Row],[ISIN]]="","",IF((_xll.BDP(B150&amp;" Corp",AD$1))="#N/A Field Not Applicable","",_xll.BDP(B150&amp;" Corp",AD$1)))</f>
        <v>#NAME?</v>
      </c>
      <c r="AE150" s="124" t="e">
        <f ca="1">IF(tbl_coded[[#This Row],[ISIN]]="","",IF((_xll.BDP(B150&amp;" Corp",AE$1))="#N/A N/A","--",_xll.BDP(B150&amp;" Corp",AE$1)))</f>
        <v>#NAME?</v>
      </c>
      <c r="AF150" s="124" t="e">
        <f ca="1">IF(tbl_coded[[#This Row],[ISIN]]="","",IF(IFERROR(MATCH(H150,rtg_num[Moody''s],0)&gt;10,0),"HY",IF(IFERROR(MATCH(I150,rtg_num[S&amp;P],0)&gt;10,0),"HY",IF(IFERROR(MATCH(J150,rtg_num[Fitch],0)&gt;10,0),"HY",IF(H150&amp;I150&amp;J150="------","NR",IF(IFERROR(FIND("#N/A",Coded!H150),0)&amp;IFERROR(FIND("#N/A",Coded!H150),0)&amp;IFERROR(FIND("#N/A",Coded!H150),0)&lt;&gt;"000",IF(INDEX(美元债一级!$O:$O,MATCH(tbl_coded[[#This Row],[ISIN]],美元债一级!$I:$I,0))="--/--/--","NR","IG"),"IG"))))))</f>
        <v>#NAME?</v>
      </c>
      <c r="AG15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0" s="125" t="e">
        <f ca="1">IF(tbl_coded[[#This Row],[ISIN]]="","",IF(_xll.BDP($B150&amp;" Corp",AI$1)="#N/A N/A","--",_xll.BDP($B150&amp;" Corp",AI$1)))</f>
        <v>#NAME?</v>
      </c>
      <c r="AJ150" s="122" t="e">
        <f ca="1">IF(tbl_coded[[#This Row],[ISIN]]="","",IF(OR(_xll.BDP(_xll.BDP(tbl_coded[[#This Row],[ISIN]]&amp;" Corp", "ISSUER_EQUITY_TICKER")&amp;" Equity",AJ$1)="#N/A N/A"),"--",_xll.BDP(_xll.BDP(tbl_coded[[#This Row],[ISIN]]&amp;" Corp", "ISSUER_EQUITY_TICKER")&amp;" Equity",AJ$1)))</f>
        <v>#NAME?</v>
      </c>
      <c r="AK15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24" t="e">
        <f ca="1">IF(tbl_coded[[#This Row],[ISIN]]="","",IF(OR(_xll.BDP(_xll.BDP(tbl_coded[[#This Row],[ISIN]]&amp;" Corp", "ISSUER_EQUITY_TICKER")&amp;" Equity",AL$1)="#N/A N/A"),"--",_xll.BDP(_xll.BDP(tbl_coded[[#This Row],[ISIN]]&amp;" Corp", "ISSUER_EQUITY_TICKER")&amp;" Equity",AL$1)))</f>
        <v>#NAME?</v>
      </c>
      <c r="AM150" s="124" t="s">
        <v>447</v>
      </c>
      <c r="AN150" s="124" t="e">
        <f ca="1">IF(tbl_coded[[#This Row],[ISIN]]="","",IF(_xll.BDP(tbl_coded[[#This Row],[KPW Provider BBID]]&amp;" CompanyID","NAME")="#N/A Invalid Security","",_xll.BDP(tbl_coded[[#This Row],[KPW Provider BBID]]&amp;" CompanyID","NAME")))</f>
        <v>#NAME?</v>
      </c>
      <c r="AO150" s="124" t="e">
        <f ca="1">IF(tbl_coded[[#This Row],[ISIN]]="","",IF(_xll.BDP(tbl_coded[[#This Row],[KPW Provider BBID]]&amp;" CompanyID",$AO$1)="#N/A Invalid Security","--",IF(_xll.BDP(tbl_coded[[#This Row],[KPW Provider BBID]]&amp;" CompanyID",$AO$1)="#N/A N/A","--",_xll.BDP(tbl_coded[[#This Row],[KPW Provider BBID]]&amp;" CompanyID",$AO$1))))</f>
        <v>#NAME?</v>
      </c>
      <c r="AP150" s="124" t="e">
        <f ca="1">IF(tbl_coded[[#This Row],[ISIN]]="","",IF(_xll.BDP(tbl_coded[[#This Row],[KPW Provider BBID]]&amp;" CompanyID",$AP$1)="#N/A Invalid Security","--",IF(_xll.BDP(tbl_coded[[#This Row],[KPW Provider BBID]]&amp;" CompanyID",$AP$1)="#N/A N/A","--",_xll.BDP(tbl_coded[[#This Row],[KPW Provider BBID]]&amp;" CompanyID",$AP$1))))</f>
        <v>#NAME?</v>
      </c>
      <c r="AQ150" s="124" t="e">
        <f ca="1">IF(tbl_coded[[#This Row],[ISIN]]="","",IF(_xll.BDP(tbl_coded[[#This Row],[KPW Provider BBID]]&amp;" CompanyID",$AQ$1)="#N/A Invalid Security","--",IF(_xll.BDP(tbl_coded[[#This Row],[KPW Provider BBID]]&amp;" CompanyID",$AQ$1)="#N/A N/A","--",_xll.BDP(tbl_coded[[#This Row],[KPW Provider BBID]]&amp;" CompanyID",$AQ$1))))</f>
        <v>#NAME?</v>
      </c>
      <c r="AR150" s="124" t="e">
        <f ca="1">IF(tbl_coded[[#This Row],[ISIN]]="","",tbl_coded[[#This Row],[穆迪KPW评级]]&amp;"/"&amp;tbl_coded[[#This Row],[SPKPW评级]]&amp;"/"&amp;tbl_coded[[#This Row],[FITCHKPW评级]])</f>
        <v>#NAME?</v>
      </c>
      <c r="AS150" s="124" t="e">
        <f ca="1">IF(tbl_coded[[#This Row],[ISIN]]="","",IF(OR(_xll.BDP($B150&amp;" Corp",AS$1)="#N/A N/A"),"--",_xll.BDP($B150&amp;" Corp",AS$1)))</f>
        <v>#NAME?</v>
      </c>
      <c r="AT150" s="124" t="e">
        <f ca="1">IF(tbl_coded[[#This Row],[ISIN]]="","",IF(_xll.BDS($B150&amp;" Corp",AT$1)="#N/A Field Not Applicable","",_xll.BDS($B150&amp;" Corp",AT$1)))</f>
        <v>#NAME?</v>
      </c>
      <c r="AU150" s="124" t="e">
        <f ca="1">IF(tbl_coded[[#This Row],[SBLC Provider BBID]]="","",_xll.BDP(tbl_coded[[#This Row],[SBLC Provider BBID]]&amp;" CompanyID","NAME"))</f>
        <v>#NAME?</v>
      </c>
      <c r="AV150" s="124" t="e">
        <f ca="1">IF(tbl_coded[[#This Row],[ISIN]]="","",IF(OR(_xll.BDP($B150&amp;" Corp",AV$1)="#N/A N/A"),"--",TEXT(_xll.BDP($B150&amp;" Corp",AV$1),"yyyy/mm/dd")))</f>
        <v>#NAME?</v>
      </c>
      <c r="AW150" s="124" t="e">
        <f ca="1">IF(tbl_coded[[#This Row],[ISIN]]="","",IF(OR(_xll.BDP($B150&amp;" Corp",AW$1)="#N/A N/A"),"--",TEXT(_xll.BDP($B150&amp;" Corp",AW$1),"yyyy/mm/dd")))</f>
        <v>#NAME?</v>
      </c>
      <c r="AX150" s="124" t="e">
        <f ca="1">IF(tbl_coded[[#This Row],[ISIN]]="","",IF(OR(_xll.BDP($B150&amp;" Corp",AX$1)="#N/A N/A"),"--",TEXT(_xll.BDP($B150&amp;" Corp",AX$1),"yyyy/mm/dd")))</f>
        <v>#NAME?</v>
      </c>
      <c r="AY150" s="124" t="e">
        <f ca="1">IF(tbl_coded[[#This Row],[ISIN]]="","",IF(OR(_xll.BDP($B150&amp;" Corp",AY$1)="#N/A Field Not Applicable"),"--",TEXT(_xll.BDP($B150&amp;" Corp",AY$1),"yyyy/mm/dd")))</f>
        <v>#NAME?</v>
      </c>
      <c r="AZ150" s="124" t="e">
        <f ca="1">IF(tbl_coded[[#This Row],[ISIN]]="","",IF(OR(_xll.BDP($B150&amp;" Corp",AZ$1)="#N/A N/A"),"--",_xll.BDP($B150&amp;" Corp",AZ$1)))</f>
        <v>#NAME?</v>
      </c>
      <c r="BA150" s="124" t="e">
        <f ca="1">IF(tbl_coded[[#This Row],[ISIN]]="","",IF(OR(_xll.BDP($B150&amp;" Corp",BA$1)="#N/A N/A"),"--",_xll.BDP($B150&amp;" Corp",BA$1)))</f>
        <v>#NAME?</v>
      </c>
      <c r="BB150" s="124" t="e">
        <f ca="1">IF(tbl_coded[[#This Row],[ISIN]]="","",IF(OR(_xll.BDP($B150&amp;" Corp",BB$1)="#N/A N/A"),"--",_xll.BDP($B150&amp;" Corp",BB$1)))</f>
        <v>#NAME?</v>
      </c>
      <c r="BC150" s="124" t="e">
        <f ca="1">IF(tbl_coded[[#This Row],[ISIN]]="","",IF(OR(_xll.BDP($B150&amp;" Corp",BC$1)="#N/A Field Not Applicable"),"--",_xll.BDP($B150&amp;" Corp",BC$1)))</f>
        <v>#NAME?</v>
      </c>
      <c r="BD150" s="124" t="e">
        <f ca="1">IF(tbl_coded[[#This Row],[ISIN]]="","",IF(OR(_xll.BDP($B150&amp;" Corp",BD$1)="#N/A Field Not Applicable"),"--",_xll.BDP($B150&amp;" Corp",BD$1)))</f>
        <v>#NAME?</v>
      </c>
      <c r="BE150" s="124" t="e">
        <f ca="1">IF(tbl_coded[[#This Row],[ISIN]]="","",IF(OR(_xll.BDP($B150&amp;" Corp",BE$1)="#N/A Field Not Applicable"),"--",_xll.BDP($B150&amp;" Corp",BE$1)))</f>
        <v>#NAME?</v>
      </c>
      <c r="BF150" s="124" t="e">
        <f ca="1">IF(tbl_coded[[#This Row],[ISIN]]="","",IF(OR(_xll.BDP($B150&amp;" Corp",BF$1)="#N/A Field Not Applicable"),"--",_xll.BDP($B150&amp;" Corp",BF$1)))</f>
        <v>#NAME?</v>
      </c>
      <c r="BG150" s="124" t="e">
        <f ca="1">IF(tbl_coded[[#This Row],[ISIN]]="","",IF(OR(_xll.BDP($B150&amp;" Corp",BG$1)="#N/A Field Not Applicable"),"--",IF(_xll.BDP($B150&amp;" Corp",BG$1)="#N/A N/A","N",_xll.BDP($B150&amp;" Corp",BG$1))))</f>
        <v>#NAME?</v>
      </c>
      <c r="BH150" s="124" t="e">
        <f ca="1">IF(tbl_coded[[#This Row],[ISIN]]="","",IF(OR(_xll.BDP($B150&amp;" Corp",BH$1)="#N/A N/A"),"",_xll.BDP($B150&amp;" Corp",BH$1)))</f>
        <v>#NAME?</v>
      </c>
      <c r="BI150" s="124" t="e">
        <f ca="1">IF(tbl_coded[[#This Row],[ISIN]]="","",IF(OR(tbl_coded[[#This Row],[Parent company tiker]]=""),"",IF(_xll.BDP(tbl_coded[[#This Row],[Parent company tiker]]&amp;" Equity",BI$1)="#N/A N/A","--",_xll.BDP(tbl_coded[[#This Row],[Parent company tiker]]&amp;" Equity",BI$1))))</f>
        <v>#NAME?</v>
      </c>
      <c r="BJ150" s="124" t="e">
        <f ca="1">IF(tbl_coded[[#This Row],[ISIN]]="","",IF(OR(tbl_coded[[#This Row],[Parent company tiker]]=""),"",IF(_xll.BDP(tbl_coded[[#This Row],[Parent company tiker]]&amp;" Equity",BJ$1)="#N/A N/A","--",_xll.BDP(tbl_coded[[#This Row],[Parent company tiker]]&amp;" Equity",BJ$1))))</f>
        <v>#NAME?</v>
      </c>
      <c r="BK150" s="124" t="e">
        <f ca="1">IF(tbl_coded[[#This Row],[ISIN]]="","",IF(OR(tbl_coded[[#This Row],[Parent company tiker]]=""),"",IF(_xll.BDP(tbl_coded[[#This Row],[Parent company tiker]]&amp;" Equity",BK$1)="#N/A N/A","--",_xll.BDP(tbl_coded[[#This Row],[Parent company tiker]]&amp;" Equity",BK$1))))</f>
        <v>#NAME?</v>
      </c>
      <c r="BL150" s="124" t="e">
        <f ca="1">IF(tbl_coded[[#This Row],[ISIN]]="","",IF(OR(tbl_coded[[#This Row],[Parent company tiker]]=""),"",IF(_xll.BDP(tbl_coded[[#This Row],[Parent company tiker]]&amp;" Equity",BL$1)="#N/A N/A","--",_xll.BDP(tbl_coded[[#This Row],[Parent company tiker]]&amp;" Equity",BL$1))))</f>
        <v>#NAME?</v>
      </c>
      <c r="BM15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0" s="124" t="e">
        <f ca="1">IF(tbl_coded[[#This Row],[Column9]]&lt;&gt;"--",tbl_coded[[#This Row],[G''tor rating]],IF(tbl_coded[[#This Row],[KPW Name]]&lt;&gt;"",tbl_coded[[#This Row],[KPW Rating]],IF(tbl_coded[[#This Row],[Parent company tiker]]&lt;&gt;"",tbl_coded[[#This Row],[parent评级]],tbl_coded[[#This Row],[Issuer rating]])))</f>
        <v>#NAME?</v>
      </c>
      <c r="BO150" s="159" t="str">
        <f ca="1">IFERROR(IF(tbl_coded[[#This Row],[GREEN]]="Y","GREEN",IF(tbl_coded[[#This Row],[SUSTAINABLE]]="Y","SUSTAINABLE",IF(tbl_coded[[#This Row],[SOCIAL]]="Y","SOCIAL",IF(tbl_coded[[#This Row],[Sustainable linked]]="Y","SUSTAINABLE LINKED"," ")))),"")</f>
        <v/>
      </c>
    </row>
    <row r="151" spans="1:67" ht="15" customHeight="1">
      <c r="A151" s="119">
        <v>149</v>
      </c>
      <c r="B151" s="120" t="str">
        <f>IF(美元债一级!$C$4:$C$1048576&lt;&gt;"",美元债一级!C152,"")</f>
        <v>XS2616725375</v>
      </c>
      <c r="C151" s="122" t="e">
        <f ca="1">IF(tbl_coded[[#This Row],[ISIN]]="","",IF(tbl_coded[[#This Row],[Index]]&gt;$A$1,"",IF(_xll.BDP($B151&amp;" Corp",C$1)="#N/A N/A","",_xll.BDP($B151&amp;" Corp",C$1))))</f>
        <v>#NAME?</v>
      </c>
      <c r="D151" s="122" t="e">
        <f ca="1">IF(tbl_coded[[#This Row],[ISIN]]="","",IF(_xll.BDP($B151&amp;" Corp",D$1)="#N/A N/A","",_xll.BDP($B151&amp;" Corp",D$1)))</f>
        <v>#NAME?</v>
      </c>
      <c r="E151" s="122" t="e">
        <f ca="1">IF(tbl_coded[[#This Row],[ISIN]]="","",IF(_xll.BDP($B151&amp;" Corp",E$1)="#N/A N/A","--",_xll.BDP($B151&amp;" Corp",E$1)))</f>
        <v>#NAME?</v>
      </c>
      <c r="F151" s="122" t="e">
        <f ca="1">IF(tbl_coded[[#This Row],[ISIN]]="","",IF(_xll.BDS($B151&amp;" Corp",F$1)="#N/A Field Not Applicable","",_xll.BDS($B151&amp;" Corp",F$1)))</f>
        <v>#NAME?</v>
      </c>
      <c r="G151" s="122" t="e">
        <f ca="1">IF(tbl_coded[[#This Row],[ISIN]]="","",IF(_xll.BDP($F151&amp;" CompanyID",G$1)="#N/A Invalid Security","",_xll.BDP($F151&amp;" CompanyID",G$1)))</f>
        <v>#NAME?</v>
      </c>
      <c r="H151" s="122" t="e">
        <f ca="1">IF(tbl_coded[[#This Row],[ISIN]]="","",IF(_xll.BDP($B151&amp;" Corp",H$1)="#N/A N/A","--",_xll.BDP($B151&amp;" Corp",H$1)))</f>
        <v>#NAME?</v>
      </c>
      <c r="I151" s="122" t="e">
        <f ca="1">IF(tbl_coded[[#This Row],[ISIN]]="","",IF(_xll.BDP($B151&amp;" Corp",I$1)="#N/A N/A","--",_xll.BDP($B151&amp;" Corp",I$1)))</f>
        <v>#NAME?</v>
      </c>
      <c r="J151" s="122" t="e">
        <f ca="1">IF(tbl_coded[[#This Row],[ISIN]]="","",IF(_xll.BDP($B151&amp;" Corp",J$1)="#N/A N/A","--",_xll.BDP($B151&amp;" Corp",J$1)))</f>
        <v>#NAME?</v>
      </c>
      <c r="K151" s="122" t="e">
        <f ca="1">IF(tbl_coded[[#This Row],[ISIN]]="","",IF(_xll.BDP($B151&amp;" Corp",K$1)="#N/A N/A","--",_xll.BDP($B151&amp;" Corp",K$1)))</f>
        <v>#NAME?</v>
      </c>
      <c r="L151" s="122" t="e">
        <f ca="1">IF(tbl_coded[[#This Row],[ISIN]]="","",IF(_xll.BDP($B151&amp;" Corp",L$1)="#N/A N/A","--",_xll.BDP($B151&amp;" Corp",L$1)))</f>
        <v>#NAME?</v>
      </c>
      <c r="M151" s="122" t="e">
        <f ca="1">IF(tbl_coded[[#This Row],[ISIN]]="","",IF(_xll.BDP($B151&amp;" Corp",M$1)="#N/A N/A","--",_xll.BDP($B151&amp;" Corp",M$1)))</f>
        <v>#NAME?</v>
      </c>
      <c r="N151" s="122" t="e">
        <f ca="1">IF(tbl_coded[[#This Row],[ISIN]]="","",IF(_xll.BDP($B151&amp;" Corp",N$1)="#N/A N/A","--",_xll.BDP($B151&amp;" Corp",N$1)))</f>
        <v>#NAME?</v>
      </c>
      <c r="O151" s="122" t="e">
        <f ca="1">IF(tbl_coded[[#This Row],[ISIN]]="","",IF(_xll.BDP($B151&amp;" Corp",O$1)="#N/A N/A","--",_xll.BDP($B151&amp;" Corp",O$1)))</f>
        <v>#NAME?</v>
      </c>
      <c r="P151" s="122" t="e">
        <f ca="1">IF(tbl_coded[[#This Row],[ISIN]]="","",IF(_xll.BDP($B151&amp;" Corp",P$1)="#N/A N/A","--",_xll.BDP($B151&amp;" Corp",P$1)))</f>
        <v>#NAME?</v>
      </c>
      <c r="Q15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1" s="122" t="e">
        <f ca="1">IF(tbl_coded[[#This Row],[ISIN]]="","",IF(OR(_xll.BDP($B151&amp;" Corp",R$1)="#N/A N/A",_xll.BDP($B151&amp;" Corp",R$1)="#N/A Invalid Security",_xll.BDP($B151&amp;" Corp",R$1)="#N/A Field Not Applicable"),"--",_xll.BDP($B151&amp;" Corp",R$1)))</f>
        <v>#NAME?</v>
      </c>
      <c r="S151" s="122" t="e">
        <f ca="1">IF(tbl_coded[[#This Row],[ISIN]]="","",IF(OR(_xll.BDP($R151&amp;" Equity",S$1)="#N/A N/A",_xll.BDP($R151&amp;" Equity",S$1)="#N/A Invalid Security"),"--",_xll.BDP($R151&amp;" Equity",S$1)))</f>
        <v>#NAME?</v>
      </c>
      <c r="T151" s="122" t="e">
        <f ca="1">IF(tbl_coded[[#This Row],[ISIN]]="","",IF(OR(_xll.BDP($R151&amp;" Equity",T$1)="#N/A N/A",_xll.BDP($R151&amp;" Equity",T$1)="#N/A Invalid Security"),"--",_xll.BDP($R151&amp;" Equity",T$1)))</f>
        <v>#NAME?</v>
      </c>
      <c r="U151" s="122" t="e">
        <f ca="1">IF(tbl_coded[[#This Row],[ISIN]]="","",IF(OR(_xll.BDP($R151&amp;" Equity",U$1)="#N/A N/A",_xll.BDP($R151&amp;" Equity",U$1)="#N/A Invalid Security"),"--",_xll.BDP($R151&amp;" Equity",U$1)))</f>
        <v>#NAME?</v>
      </c>
      <c r="V151" s="122" t="e">
        <f ca="1">IF(tbl_coded[[#This Row],[ISIN]]="","",IF(OR(_xll.BDP($R151&amp;" Equity",V$1)="#N/A N/A",_xll.BDP($R151&amp;" Equity",V$1)="#N/A Invalid Security"),"--",_xll.BDP($R151&amp;" Equity",V$1)))</f>
        <v>#NAME?</v>
      </c>
      <c r="W151" s="122" t="e">
        <f ca="1">IF(tbl_coded[[#This Row],[ISIN]]="","",IF(OR(_xll.BDP($R151&amp;" Equity",W$1)="#N/A N/A",_xll.BDP($R151&amp;" Equity",W$1)="#N/A Invalid Security"),"--",_xll.BDP($R151&amp;" Equity",W$1)))</f>
        <v>#NAME?</v>
      </c>
      <c r="X151" s="122" t="e">
        <f ca="1">IF(tbl_coded[[#This Row],[ISIN]]="","",IF(OR(_xll.BDP($R151&amp;" Equity",X$1)="#N/A N/A",_xll.BDP($R151&amp;" Equity",X$1)="#N/A Invalid Security"),"--",_xll.BDP($R151&amp;" Equity",X$1)))</f>
        <v>#NAME?</v>
      </c>
      <c r="Y15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1" s="122" t="str">
        <f ca="1">IF(tbl_coded[[#This Row],[ISIN]]="","",IF(ISNUMBER(_xll.BDP(B151&amp;" Corp",Z$1)),_xll.BDP(B151&amp;" Corp",Z$1),""))</f>
        <v/>
      </c>
      <c r="AA151" s="122" t="str">
        <f ca="1">IF(tbl_coded[[#This Row],[ISIN]]="","",IF(ISNUMBER(_xll.BDP(B151&amp;" Corp",AA$1)),_xll.BDP(B151&amp;" Corp",AA$1),""))</f>
        <v/>
      </c>
      <c r="AB151" s="122" t="str">
        <f ca="1">IF(tbl_coded[[#This Row],[ISIN]]="","",IF(ISNUMBER(_xll.BDP(B151&amp;" Corp",AB$1)),_xll.BDP(B151&amp;" Corp",AB$1),""))</f>
        <v/>
      </c>
      <c r="AC151" s="122" t="str">
        <f ca="1">IF(tbl_coded[[#This Row],[ISIN]]="","",IF(ISNUMBER(_xll.BDP(B151&amp;" Corp",AC$1)),_xll.BDP(B151&amp;" Corp",AC$1),""))</f>
        <v/>
      </c>
      <c r="AD151" s="122" t="e">
        <f ca="1">IF(tbl_coded[[#This Row],[ISIN]]="","",IF((_xll.BDP(B151&amp;" Corp",AD$1))="#N/A Field Not Applicable","",_xll.BDP(B151&amp;" Corp",AD$1)))</f>
        <v>#NAME?</v>
      </c>
      <c r="AE151" s="122" t="e">
        <f ca="1">IF(tbl_coded[[#This Row],[ISIN]]="","",IF((_xll.BDP(B151&amp;" Corp",AE$1))="#N/A N/A","--",_xll.BDP(B151&amp;" Corp",AE$1)))</f>
        <v>#NAME?</v>
      </c>
      <c r="AF151" s="122" t="e">
        <f ca="1">IF(tbl_coded[[#This Row],[ISIN]]="","",IF(IFERROR(MATCH(H151,rtg_num[Moody''s],0)&gt;10,0),"HY",IF(IFERROR(MATCH(I151,rtg_num[S&amp;P],0)&gt;10,0),"HY",IF(IFERROR(MATCH(J151,rtg_num[Fitch],0)&gt;10,0),"HY",IF(H151&amp;I151&amp;J151="------","NR",IF(IFERROR(FIND("#N/A",Coded!H151),0)&amp;IFERROR(FIND("#N/A",Coded!H151),0)&amp;IFERROR(FIND("#N/A",Coded!H151),0)&lt;&gt;"000",IF(INDEX(美元债一级!$O:$O,MATCH(tbl_coded[[#This Row],[ISIN]],美元债一级!$I:$I,0))="--/--/--","NR","IG"),"IG"))))))</f>
        <v>#NAME?</v>
      </c>
      <c r="AG15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1" s="123" t="e">
        <f ca="1">IF(tbl_coded[[#This Row],[ISIN]]="","",IF(_xll.BDP($B151&amp;" Corp",AI$1)="#N/A N/A","--",_xll.BDP($B151&amp;" Corp",AI$1)))</f>
        <v>#NAME?</v>
      </c>
      <c r="AJ151" s="122" t="e">
        <f ca="1">IF(tbl_coded[[#This Row],[ISIN]]="","",IF(OR(_xll.BDP(_xll.BDP(tbl_coded[[#This Row],[ISIN]]&amp;" Corp", "ISSUER_EQUITY_TICKER")&amp;" Equity",AJ$1)="#N/A N/A"),"--",_xll.BDP(_xll.BDP(tbl_coded[[#This Row],[ISIN]]&amp;" Corp", "ISSUER_EQUITY_TICKER")&amp;" Equity",AJ$1)))</f>
        <v>#NAME?</v>
      </c>
      <c r="AK15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25" t="e">
        <f ca="1">IF(tbl_coded[[#This Row],[ISIN]]="","",IF(OR(_xll.BDP(_xll.BDP(tbl_coded[[#This Row],[ISIN]]&amp;" Corp", "ISSUER_EQUITY_TICKER")&amp;" Equity",AL$1)="#N/A N/A"),"--",_xll.BDP(_xll.BDP(tbl_coded[[#This Row],[ISIN]]&amp;" Corp", "ISSUER_EQUITY_TICKER")&amp;" Equity",AL$1)))</f>
        <v>#NAME?</v>
      </c>
      <c r="AM151" s="125" t="e">
        <f ca="1">IF(tbl_coded[[#This Row],[ISIN]]="","",IF(_xll.BDS($B151&amp;" Corp",AM$1)="#N/A Field Not Applicable","",_xll.BDS($B151&amp;" Corp",AM$1)))</f>
        <v>#NAME?</v>
      </c>
      <c r="AN151" s="125" t="e">
        <f ca="1">IF(tbl_coded[[#This Row],[ISIN]]="","",IF(_xll.BDP(tbl_coded[[#This Row],[KPW Provider BBID]]&amp;" CompanyID","NAME")="#N/A Invalid Security","",_xll.BDP(tbl_coded[[#This Row],[KPW Provider BBID]]&amp;" CompanyID","NAME")))</f>
        <v>#NAME?</v>
      </c>
      <c r="AO151" s="125" t="e">
        <f ca="1">IF(tbl_coded[[#This Row],[ISIN]]="","",IF(_xll.BDP(tbl_coded[[#This Row],[KPW Provider BBID]]&amp;" CompanyID",$AO$1)="#N/A Invalid Security","--",IF(_xll.BDP(tbl_coded[[#This Row],[KPW Provider BBID]]&amp;" CompanyID",$AO$1)="#N/A N/A","--",_xll.BDP(tbl_coded[[#This Row],[KPW Provider BBID]]&amp;" CompanyID",$AO$1))))</f>
        <v>#NAME?</v>
      </c>
      <c r="AP151" s="125" t="e">
        <f ca="1">IF(tbl_coded[[#This Row],[ISIN]]="","",IF(_xll.BDP(tbl_coded[[#This Row],[KPW Provider BBID]]&amp;" CompanyID",$AP$1)="#N/A Invalid Security","--",IF(_xll.BDP(tbl_coded[[#This Row],[KPW Provider BBID]]&amp;" CompanyID",$AP$1)="#N/A N/A","--",_xll.BDP(tbl_coded[[#This Row],[KPW Provider BBID]]&amp;" CompanyID",$AP$1))))</f>
        <v>#NAME?</v>
      </c>
      <c r="AQ151" s="125" t="e">
        <f ca="1">IF(tbl_coded[[#This Row],[ISIN]]="","",IF(_xll.BDP(tbl_coded[[#This Row],[KPW Provider BBID]]&amp;" CompanyID",$AQ$1)="#N/A Invalid Security","--",IF(_xll.BDP(tbl_coded[[#This Row],[KPW Provider BBID]]&amp;" CompanyID",$AQ$1)="#N/A N/A","--",_xll.BDP(tbl_coded[[#This Row],[KPW Provider BBID]]&amp;" CompanyID",$AQ$1))))</f>
        <v>#NAME?</v>
      </c>
      <c r="AR151" s="125" t="e">
        <f ca="1">IF(tbl_coded[[#This Row],[ISIN]]="","",tbl_coded[[#This Row],[穆迪KPW评级]]&amp;"/"&amp;tbl_coded[[#This Row],[SPKPW评级]]&amp;"/"&amp;tbl_coded[[#This Row],[FITCHKPW评级]])</f>
        <v>#NAME?</v>
      </c>
      <c r="AS151" s="125" t="e">
        <f ca="1">IF(tbl_coded[[#This Row],[ISIN]]="","",IF(OR(_xll.BDP($B151&amp;" Corp",AS$1)="#N/A N/A"),"--",_xll.BDP($B151&amp;" Corp",AS$1)))</f>
        <v>#NAME?</v>
      </c>
      <c r="AT151" s="125" t="e">
        <f ca="1">IF(tbl_coded[[#This Row],[ISIN]]="","",IF(_xll.BDS($B151&amp;" Corp",AT$1)="#N/A Field Not Applicable","",_xll.BDS($B151&amp;" Corp",AT$1)))</f>
        <v>#NAME?</v>
      </c>
      <c r="AU151" s="125" t="e">
        <f ca="1">IF(tbl_coded[[#This Row],[SBLC Provider BBID]]="","",_xll.BDP(tbl_coded[[#This Row],[SBLC Provider BBID]]&amp;" CompanyID","NAME"))</f>
        <v>#NAME?</v>
      </c>
      <c r="AV151" s="125" t="e">
        <f ca="1">IF(tbl_coded[[#This Row],[ISIN]]="","",IF(OR(_xll.BDP($B151&amp;" Corp",AV$1)="#N/A N/A"),"--",TEXT(_xll.BDP($B151&amp;" Corp",AV$1),"yyyy/mm/dd")))</f>
        <v>#NAME?</v>
      </c>
      <c r="AW151" s="125" t="e">
        <f ca="1">IF(tbl_coded[[#This Row],[ISIN]]="","",IF(OR(_xll.BDP($B151&amp;" Corp",AW$1)="#N/A N/A"),"--",TEXT(_xll.BDP($B151&amp;" Corp",AW$1),"yyyy/mm/dd")))</f>
        <v>#NAME?</v>
      </c>
      <c r="AX151" s="125" t="e">
        <f ca="1">IF(tbl_coded[[#This Row],[ISIN]]="","",IF(OR(_xll.BDP($B151&amp;" Corp",AX$1)="#N/A N/A"),"--",TEXT(_xll.BDP($B151&amp;" Corp",AX$1),"yyyy/mm/dd")))</f>
        <v>#NAME?</v>
      </c>
      <c r="AY151" s="125" t="e">
        <f ca="1">IF(tbl_coded[[#This Row],[ISIN]]="","",IF(OR(_xll.BDP($B151&amp;" Corp",AY$1)="#N/A Field Not Applicable"),"--",TEXT(_xll.BDP($B151&amp;" Corp",AY$1),"yyyy/mm/dd")))</f>
        <v>#NAME?</v>
      </c>
      <c r="AZ151" s="125" t="e">
        <f ca="1">IF(tbl_coded[[#This Row],[ISIN]]="","",IF(OR(_xll.BDP($B151&amp;" Corp",AZ$1)="#N/A N/A"),"--",_xll.BDP($B151&amp;" Corp",AZ$1)))</f>
        <v>#NAME?</v>
      </c>
      <c r="BA151" s="125" t="e">
        <f ca="1">IF(tbl_coded[[#This Row],[ISIN]]="","",IF(OR(_xll.BDP($B151&amp;" Corp",BA$1)="#N/A N/A"),"--",_xll.BDP($B151&amp;" Corp",BA$1)))</f>
        <v>#NAME?</v>
      </c>
      <c r="BB151" s="125" t="e">
        <f ca="1">IF(tbl_coded[[#This Row],[ISIN]]="","",IF(OR(_xll.BDP($B151&amp;" Corp",BB$1)="#N/A N/A"),"--",_xll.BDP($B151&amp;" Corp",BB$1)))</f>
        <v>#NAME?</v>
      </c>
      <c r="BC151" s="125" t="e">
        <f ca="1">IF(tbl_coded[[#This Row],[ISIN]]="","",IF(OR(_xll.BDP($B151&amp;" Corp",BC$1)="#N/A Field Not Applicable"),"--",_xll.BDP($B151&amp;" Corp",BC$1)))</f>
        <v>#NAME?</v>
      </c>
      <c r="BD151" s="125" t="e">
        <f ca="1">IF(tbl_coded[[#This Row],[ISIN]]="","",IF(OR(_xll.BDP($B151&amp;" Corp",BD$1)="#N/A Field Not Applicable"),"--",_xll.BDP($B151&amp;" Corp",BD$1)))</f>
        <v>#NAME?</v>
      </c>
      <c r="BE151" s="125" t="e">
        <f ca="1">IF(tbl_coded[[#This Row],[ISIN]]="","",IF(OR(_xll.BDP($B151&amp;" Corp",BE$1)="#N/A Field Not Applicable"),"--",_xll.BDP($B151&amp;" Corp",BE$1)))</f>
        <v>#NAME?</v>
      </c>
      <c r="BF151" s="125" t="e">
        <f ca="1">IF(tbl_coded[[#This Row],[ISIN]]="","",IF(OR(_xll.BDP($B151&amp;" Corp",BF$1)="#N/A Field Not Applicable"),"--",_xll.BDP($B151&amp;" Corp",BF$1)))</f>
        <v>#NAME?</v>
      </c>
      <c r="BG151" s="125" t="e">
        <f ca="1">IF(tbl_coded[[#This Row],[ISIN]]="","",IF(OR(_xll.BDP($B151&amp;" Corp",BG$1)="#N/A Field Not Applicable"),"--",IF(_xll.BDP($B151&amp;" Corp",BG$1)="#N/A N/A","N",_xll.BDP($B151&amp;" Corp",BG$1))))</f>
        <v>#NAME?</v>
      </c>
      <c r="BH151" s="125" t="e">
        <f ca="1">IF(tbl_coded[[#This Row],[ISIN]]="","",IF(OR(_xll.BDP($B151&amp;" Corp",BH$1)="#N/A N/A"),"",_xll.BDP($B151&amp;" Corp",BH$1)))</f>
        <v>#NAME?</v>
      </c>
      <c r="BI151" s="125" t="e">
        <f ca="1">IF(tbl_coded[[#This Row],[ISIN]]="","",IF(OR(tbl_coded[[#This Row],[Parent company tiker]]=""),"",IF(_xll.BDP(tbl_coded[[#This Row],[Parent company tiker]]&amp;" Equity",BI$1)="#N/A N/A","--",_xll.BDP(tbl_coded[[#This Row],[Parent company tiker]]&amp;" Equity",BI$1))))</f>
        <v>#NAME?</v>
      </c>
      <c r="BJ151" s="125" t="e">
        <f ca="1">IF(tbl_coded[[#This Row],[ISIN]]="","",IF(OR(tbl_coded[[#This Row],[Parent company tiker]]=""),"",IF(_xll.BDP(tbl_coded[[#This Row],[Parent company tiker]]&amp;" Equity",BJ$1)="#N/A N/A","--",_xll.BDP(tbl_coded[[#This Row],[Parent company tiker]]&amp;" Equity",BJ$1))))</f>
        <v>#NAME?</v>
      </c>
      <c r="BK151" s="125" t="e">
        <f ca="1">IF(tbl_coded[[#This Row],[ISIN]]="","",IF(OR(tbl_coded[[#This Row],[Parent company tiker]]=""),"",IF(_xll.BDP(tbl_coded[[#This Row],[Parent company tiker]]&amp;" Equity",BK$1)="#N/A N/A","--",_xll.BDP(tbl_coded[[#This Row],[Parent company tiker]]&amp;" Equity",BK$1))))</f>
        <v>#NAME?</v>
      </c>
      <c r="BL151" s="125" t="e">
        <f ca="1">IF(tbl_coded[[#This Row],[ISIN]]="","",IF(OR(tbl_coded[[#This Row],[Parent company tiker]]=""),"",IF(_xll.BDP(tbl_coded[[#This Row],[Parent company tiker]]&amp;" Equity",BL$1)="#N/A N/A","--",_xll.BDP(tbl_coded[[#This Row],[Parent company tiker]]&amp;" Equity",BL$1))))</f>
        <v>#NAME?</v>
      </c>
      <c r="BM15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1" s="125" t="e">
        <f ca="1">IF(tbl_coded[[#This Row],[Column9]]&lt;&gt;"--",tbl_coded[[#This Row],[G''tor rating]],IF(tbl_coded[[#This Row],[KPW Name]]&lt;&gt;"",tbl_coded[[#This Row],[KPW Rating]],IF(tbl_coded[[#This Row],[Parent company tiker]]&lt;&gt;"",tbl_coded[[#This Row],[parent评级]],tbl_coded[[#This Row],[Issuer rating]])))</f>
        <v>#NAME?</v>
      </c>
      <c r="BO151" s="159" t="str">
        <f ca="1">IFERROR(IF(tbl_coded[[#This Row],[GREEN]]="Y","GREEN",IF(tbl_coded[[#This Row],[SUSTAINABLE]]="Y","SUSTAINABLE",IF(tbl_coded[[#This Row],[SOCIAL]]="Y","SOCIAL",IF(tbl_coded[[#This Row],[Sustainable linked]]="Y","SUSTAINABLE LINKED"," ")))),"")</f>
        <v/>
      </c>
    </row>
    <row r="152" spans="1:67" ht="15" customHeight="1">
      <c r="A152" s="119">
        <v>150</v>
      </c>
      <c r="B152" s="120" t="str">
        <f>IF(美元债一级!$C$4:$C$1048576&lt;&gt;"",美元债一级!C153,"")</f>
        <v>HK0000924586</v>
      </c>
      <c r="C152" s="122" t="e">
        <f ca="1">IF(tbl_coded[[#This Row],[ISIN]]="","",IF(tbl_coded[[#This Row],[Index]]&gt;$A$1,"",IF(_xll.BDP($B152&amp;" Corp",C$1)="#N/A N/A","",_xll.BDP($B152&amp;" Corp",C$1))))</f>
        <v>#NAME?</v>
      </c>
      <c r="D152" s="122" t="e">
        <f ca="1">IF(tbl_coded[[#This Row],[ISIN]]="","",IF(_xll.BDP($B152&amp;" Corp",D$1)="#N/A N/A","",_xll.BDP($B152&amp;" Corp",D$1)))</f>
        <v>#NAME?</v>
      </c>
      <c r="E152" s="122" t="e">
        <f ca="1">IF(tbl_coded[[#This Row],[ISIN]]="","",IF(_xll.BDP($B152&amp;" Corp",E$1)="#N/A N/A","--",_xll.BDP($B152&amp;" Corp",E$1)))</f>
        <v>#NAME?</v>
      </c>
      <c r="F152" s="122" t="e">
        <f ca="1">IF(tbl_coded[[#This Row],[ISIN]]="","",IF(_xll.BDS($B152&amp;" Corp",F$1)="#N/A Field Not Applicable","",_xll.BDS($B152&amp;" Corp",F$1)))</f>
        <v>#NAME?</v>
      </c>
      <c r="G152" s="122" t="e">
        <f ca="1">IF(tbl_coded[[#This Row],[ISIN]]="","",IF(_xll.BDP($F152&amp;" CompanyID",G$1)="#N/A Invalid Security","",_xll.BDP($F152&amp;" CompanyID",G$1)))</f>
        <v>#NAME?</v>
      </c>
      <c r="H152" s="122" t="e">
        <f ca="1">IF(tbl_coded[[#This Row],[ISIN]]="","",IF(_xll.BDP($B152&amp;" Corp",H$1)="#N/A N/A","--",_xll.BDP($B152&amp;" Corp",H$1)))</f>
        <v>#NAME?</v>
      </c>
      <c r="I152" s="122" t="e">
        <f ca="1">IF(tbl_coded[[#This Row],[ISIN]]="","",IF(_xll.BDP($B152&amp;" Corp",I$1)="#N/A N/A","--",_xll.BDP($B152&amp;" Corp",I$1)))</f>
        <v>#NAME?</v>
      </c>
      <c r="J152" s="122" t="e">
        <f ca="1">IF(tbl_coded[[#This Row],[ISIN]]="","",IF(_xll.BDP($B152&amp;" Corp",J$1)="#N/A N/A","--",_xll.BDP($B152&amp;" Corp",J$1)))</f>
        <v>#NAME?</v>
      </c>
      <c r="K152" s="122" t="e">
        <f ca="1">IF(tbl_coded[[#This Row],[ISIN]]="","",IF(_xll.BDP($B152&amp;" Corp",K$1)="#N/A N/A","--",_xll.BDP($B152&amp;" Corp",K$1)))</f>
        <v>#NAME?</v>
      </c>
      <c r="L152" s="122" t="e">
        <f ca="1">IF(tbl_coded[[#This Row],[ISIN]]="","",IF(_xll.BDP($B152&amp;" Corp",L$1)="#N/A N/A","--",_xll.BDP($B152&amp;" Corp",L$1)))</f>
        <v>#NAME?</v>
      </c>
      <c r="M152" s="122" t="e">
        <f ca="1">IF(tbl_coded[[#This Row],[ISIN]]="","",IF(_xll.BDP($B152&amp;" Corp",M$1)="#N/A N/A","--",_xll.BDP($B152&amp;" Corp",M$1)))</f>
        <v>#NAME?</v>
      </c>
      <c r="N152" s="122" t="e">
        <f ca="1">IF(tbl_coded[[#This Row],[ISIN]]="","",IF(_xll.BDP($B152&amp;" Corp",N$1)="#N/A N/A","--",_xll.BDP($B152&amp;" Corp",N$1)))</f>
        <v>#NAME?</v>
      </c>
      <c r="O152" s="122" t="e">
        <f ca="1">IF(tbl_coded[[#This Row],[ISIN]]="","",IF(_xll.BDP($B152&amp;" Corp",O$1)="#N/A N/A","--",_xll.BDP($B152&amp;" Corp",O$1)))</f>
        <v>#NAME?</v>
      </c>
      <c r="P152" s="122" t="e">
        <f ca="1">IF(tbl_coded[[#This Row],[ISIN]]="","",IF(_xll.BDP($B152&amp;" Corp",P$1)="#N/A N/A","--",_xll.BDP($B152&amp;" Corp",P$1)))</f>
        <v>#NAME?</v>
      </c>
      <c r="Q15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2" s="122" t="e">
        <f ca="1">IF(tbl_coded[[#This Row],[ISIN]]="","",IF(OR(_xll.BDP($B152&amp;" Corp",R$1)="#N/A N/A",_xll.BDP($B152&amp;" Corp",R$1)="#N/A Invalid Security",_xll.BDP($B152&amp;" Corp",R$1)="#N/A Field Not Applicable"),"--",_xll.BDP($B152&amp;" Corp",R$1)))</f>
        <v>#NAME?</v>
      </c>
      <c r="S152" s="122" t="e">
        <f ca="1">IF(tbl_coded[[#This Row],[ISIN]]="","",IF(OR(_xll.BDP($R152&amp;" Equity",S$1)="#N/A N/A",_xll.BDP($R152&amp;" Equity",S$1)="#N/A Invalid Security"),"--",_xll.BDP($R152&amp;" Equity",S$1)))</f>
        <v>#NAME?</v>
      </c>
      <c r="T152" s="122" t="e">
        <f ca="1">IF(tbl_coded[[#This Row],[ISIN]]="","",IF(OR(_xll.BDP($R152&amp;" Equity",T$1)="#N/A N/A",_xll.BDP($R152&amp;" Equity",T$1)="#N/A Invalid Security"),"--",_xll.BDP($R152&amp;" Equity",T$1)))</f>
        <v>#NAME?</v>
      </c>
      <c r="U152" s="122" t="e">
        <f ca="1">IF(tbl_coded[[#This Row],[ISIN]]="","",IF(OR(_xll.BDP($R152&amp;" Equity",U$1)="#N/A N/A",_xll.BDP($R152&amp;" Equity",U$1)="#N/A Invalid Security"),"--",_xll.BDP($R152&amp;" Equity",U$1)))</f>
        <v>#NAME?</v>
      </c>
      <c r="V152" s="122" t="e">
        <f ca="1">IF(tbl_coded[[#This Row],[ISIN]]="","",IF(OR(_xll.BDP($R152&amp;" Equity",V$1)="#N/A N/A",_xll.BDP($R152&amp;" Equity",V$1)="#N/A Invalid Security"),"--",_xll.BDP($R152&amp;" Equity",V$1)))</f>
        <v>#NAME?</v>
      </c>
      <c r="W152" s="122" t="e">
        <f ca="1">IF(tbl_coded[[#This Row],[ISIN]]="","",IF(OR(_xll.BDP($R152&amp;" Equity",W$1)="#N/A N/A",_xll.BDP($R152&amp;" Equity",W$1)="#N/A Invalid Security"),"--",_xll.BDP($R152&amp;" Equity",W$1)))</f>
        <v>#NAME?</v>
      </c>
      <c r="X152" s="122" t="e">
        <f ca="1">IF(tbl_coded[[#This Row],[ISIN]]="","",IF(OR(_xll.BDP($R152&amp;" Equity",X$1)="#N/A N/A",_xll.BDP($R152&amp;" Equity",X$1)="#N/A Invalid Security"),"--",_xll.BDP($R152&amp;" Equity",X$1)))</f>
        <v>#NAME?</v>
      </c>
      <c r="Y15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2" s="122" t="str">
        <f ca="1">IF(tbl_coded[[#This Row],[ISIN]]="","",IF(ISNUMBER(_xll.BDP(B152&amp;" Corp",Z$1)),_xll.BDP(B152&amp;" Corp",Z$1),""))</f>
        <v/>
      </c>
      <c r="AA152" s="122" t="str">
        <f ca="1">IF(tbl_coded[[#This Row],[ISIN]]="","",IF(ISNUMBER(_xll.BDP(B152&amp;" Corp",AA$1)),_xll.BDP(B152&amp;" Corp",AA$1),""))</f>
        <v/>
      </c>
      <c r="AB152" s="122" t="str">
        <f ca="1">IF(tbl_coded[[#This Row],[ISIN]]="","",IF(ISNUMBER(_xll.BDP(B152&amp;" Corp",AB$1)),_xll.BDP(B152&amp;" Corp",AB$1),""))</f>
        <v/>
      </c>
      <c r="AC152" s="122" t="str">
        <f ca="1">IF(tbl_coded[[#This Row],[ISIN]]="","",IF(ISNUMBER(_xll.BDP(B152&amp;" Corp",AC$1)),_xll.BDP(B152&amp;" Corp",AC$1),""))</f>
        <v/>
      </c>
      <c r="AD152" s="122" t="e">
        <f ca="1">IF(tbl_coded[[#This Row],[ISIN]]="","",IF((_xll.BDP(B152&amp;" Corp",AD$1))="#N/A Field Not Applicable","",_xll.BDP(B152&amp;" Corp",AD$1)))</f>
        <v>#NAME?</v>
      </c>
      <c r="AE152" s="122" t="e">
        <f ca="1">IF(tbl_coded[[#This Row],[ISIN]]="","",IF((_xll.BDP(B152&amp;" Corp",AE$1))="#N/A N/A","--",_xll.BDP(B152&amp;" Corp",AE$1)))</f>
        <v>#NAME?</v>
      </c>
      <c r="AF152" s="122" t="e">
        <f ca="1">IF(tbl_coded[[#This Row],[ISIN]]="","",IF(IFERROR(MATCH(H152,rtg_num[Moody''s],0)&gt;10,0),"HY",IF(IFERROR(MATCH(I152,rtg_num[S&amp;P],0)&gt;10,0),"HY",IF(IFERROR(MATCH(J152,rtg_num[Fitch],0)&gt;10,0),"HY",IF(H152&amp;I152&amp;J152="------","NR",IF(IFERROR(FIND("#N/A",Coded!H152),0)&amp;IFERROR(FIND("#N/A",Coded!H152),0)&amp;IFERROR(FIND("#N/A",Coded!H152),0)&lt;&gt;"000",IF(INDEX(美元债一级!$O:$O,MATCH(tbl_coded[[#This Row],[ISIN]],美元债一级!$I:$I,0))="--/--/--","NR","IG"),"IG"))))))</f>
        <v>#NAME?</v>
      </c>
      <c r="AG15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2" s="123" t="e">
        <f ca="1">IF(tbl_coded[[#This Row],[ISIN]]="","",IF(_xll.BDP($B152&amp;" Corp",AI$1)="#N/A N/A","--",_xll.BDP($B152&amp;" Corp",AI$1)))</f>
        <v>#NAME?</v>
      </c>
      <c r="AJ152" s="122" t="e">
        <f ca="1">IF(tbl_coded[[#This Row],[ISIN]]="","",IF(OR(_xll.BDP(_xll.BDP(tbl_coded[[#This Row],[ISIN]]&amp;" Corp", "ISSUER_EQUITY_TICKER")&amp;" Equity",AJ$1)="#N/A N/A"),"--",_xll.BDP(_xll.BDP(tbl_coded[[#This Row],[ISIN]]&amp;" Corp", "ISSUER_EQUITY_TICKER")&amp;" Equity",AJ$1)))</f>
        <v>#NAME?</v>
      </c>
      <c r="AK15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25" t="e">
        <f ca="1">IF(tbl_coded[[#This Row],[ISIN]]="","",IF(OR(_xll.BDP(_xll.BDP(tbl_coded[[#This Row],[ISIN]]&amp;" Corp", "ISSUER_EQUITY_TICKER")&amp;" Equity",AL$1)="#N/A N/A"),"--",_xll.BDP(_xll.BDP(tbl_coded[[#This Row],[ISIN]]&amp;" Corp", "ISSUER_EQUITY_TICKER")&amp;" Equity",AL$1)))</f>
        <v>#NAME?</v>
      </c>
      <c r="AM152" s="125" t="e">
        <f ca="1">IF(tbl_coded[[#This Row],[ISIN]]="","",IF(_xll.BDS($B152&amp;" Corp",AM$1)="#N/A Field Not Applicable","",_xll.BDS($B152&amp;" Corp",AM$1)))</f>
        <v>#NAME?</v>
      </c>
      <c r="AN152" s="125" t="e">
        <f ca="1">IF(tbl_coded[[#This Row],[ISIN]]="","",IF(_xll.BDP(tbl_coded[[#This Row],[KPW Provider BBID]]&amp;" CompanyID","NAME")="#N/A Invalid Security","",_xll.BDP(tbl_coded[[#This Row],[KPW Provider BBID]]&amp;" CompanyID","NAME")))</f>
        <v>#NAME?</v>
      </c>
      <c r="AO152" s="125" t="e">
        <f ca="1">IF(tbl_coded[[#This Row],[ISIN]]="","",IF(_xll.BDP(tbl_coded[[#This Row],[KPW Provider BBID]]&amp;" CompanyID",$AO$1)="#N/A Invalid Security","--",IF(_xll.BDP(tbl_coded[[#This Row],[KPW Provider BBID]]&amp;" CompanyID",$AO$1)="#N/A N/A","--",_xll.BDP(tbl_coded[[#This Row],[KPW Provider BBID]]&amp;" CompanyID",$AO$1))))</f>
        <v>#NAME?</v>
      </c>
      <c r="AP152" s="125" t="e">
        <f ca="1">IF(tbl_coded[[#This Row],[ISIN]]="","",IF(_xll.BDP(tbl_coded[[#This Row],[KPW Provider BBID]]&amp;" CompanyID",$AP$1)="#N/A Invalid Security","--",IF(_xll.BDP(tbl_coded[[#This Row],[KPW Provider BBID]]&amp;" CompanyID",$AP$1)="#N/A N/A","--",_xll.BDP(tbl_coded[[#This Row],[KPW Provider BBID]]&amp;" CompanyID",$AP$1))))</f>
        <v>#NAME?</v>
      </c>
      <c r="AQ152" s="125" t="e">
        <f ca="1">IF(tbl_coded[[#This Row],[ISIN]]="","",IF(_xll.BDP(tbl_coded[[#This Row],[KPW Provider BBID]]&amp;" CompanyID",$AQ$1)="#N/A Invalid Security","--",IF(_xll.BDP(tbl_coded[[#This Row],[KPW Provider BBID]]&amp;" CompanyID",$AQ$1)="#N/A N/A","--",_xll.BDP(tbl_coded[[#This Row],[KPW Provider BBID]]&amp;" CompanyID",$AQ$1))))</f>
        <v>#NAME?</v>
      </c>
      <c r="AR152" s="125" t="e">
        <f ca="1">IF(tbl_coded[[#This Row],[ISIN]]="","",tbl_coded[[#This Row],[穆迪KPW评级]]&amp;"/"&amp;tbl_coded[[#This Row],[SPKPW评级]]&amp;"/"&amp;tbl_coded[[#This Row],[FITCHKPW评级]])</f>
        <v>#NAME?</v>
      </c>
      <c r="AS152" s="125" t="e">
        <f ca="1">IF(tbl_coded[[#This Row],[ISIN]]="","",IF(OR(_xll.BDP($B152&amp;" Corp",AS$1)="#N/A N/A"),"--",_xll.BDP($B152&amp;" Corp",AS$1)))</f>
        <v>#NAME?</v>
      </c>
      <c r="AT152" s="125" t="e">
        <f ca="1">IF(tbl_coded[[#This Row],[ISIN]]="","",IF(_xll.BDS($B152&amp;" Corp",AT$1)="#N/A Field Not Applicable","",_xll.BDS($B152&amp;" Corp",AT$1)))</f>
        <v>#NAME?</v>
      </c>
      <c r="AU152" s="125" t="e">
        <f ca="1">IF(tbl_coded[[#This Row],[SBLC Provider BBID]]="","",_xll.BDP(tbl_coded[[#This Row],[SBLC Provider BBID]]&amp;" CompanyID","NAME"))</f>
        <v>#NAME?</v>
      </c>
      <c r="AV152" s="125" t="e">
        <f ca="1">IF(tbl_coded[[#This Row],[ISIN]]="","",IF(OR(_xll.BDP($B152&amp;" Corp",AV$1)="#N/A N/A"),"--",TEXT(_xll.BDP($B152&amp;" Corp",AV$1),"yyyy/mm/dd")))</f>
        <v>#NAME?</v>
      </c>
      <c r="AW152" s="125" t="e">
        <f ca="1">IF(tbl_coded[[#This Row],[ISIN]]="","",IF(OR(_xll.BDP($B152&amp;" Corp",AW$1)="#N/A N/A"),"--",TEXT(_xll.BDP($B152&amp;" Corp",AW$1),"yyyy/mm/dd")))</f>
        <v>#NAME?</v>
      </c>
      <c r="AX152" s="125" t="e">
        <f ca="1">IF(tbl_coded[[#This Row],[ISIN]]="","",IF(OR(_xll.BDP($B152&amp;" Corp",AX$1)="#N/A N/A"),"--",TEXT(_xll.BDP($B152&amp;" Corp",AX$1),"yyyy/mm/dd")))</f>
        <v>#NAME?</v>
      </c>
      <c r="AY152" s="125" t="e">
        <f ca="1">IF(tbl_coded[[#This Row],[ISIN]]="","",IF(OR(_xll.BDP($B152&amp;" Corp",AY$1)="#N/A Field Not Applicable"),"--",TEXT(_xll.BDP($B152&amp;" Corp",AY$1),"yyyy/mm/dd")))</f>
        <v>#NAME?</v>
      </c>
      <c r="AZ152" s="125" t="e">
        <f ca="1">IF(tbl_coded[[#This Row],[ISIN]]="","",IF(OR(_xll.BDP($B152&amp;" Corp",AZ$1)="#N/A N/A"),"--",_xll.BDP($B152&amp;" Corp",AZ$1)))</f>
        <v>#NAME?</v>
      </c>
      <c r="BA152" s="125" t="e">
        <f ca="1">IF(tbl_coded[[#This Row],[ISIN]]="","",IF(OR(_xll.BDP($B152&amp;" Corp",BA$1)="#N/A N/A"),"--",_xll.BDP($B152&amp;" Corp",BA$1)))</f>
        <v>#NAME?</v>
      </c>
      <c r="BB152" s="125" t="e">
        <f ca="1">IF(tbl_coded[[#This Row],[ISIN]]="","",IF(OR(_xll.BDP($B152&amp;" Corp",BB$1)="#N/A N/A"),"--",_xll.BDP($B152&amp;" Corp",BB$1)))</f>
        <v>#NAME?</v>
      </c>
      <c r="BC152" s="125" t="e">
        <f ca="1">IF(tbl_coded[[#This Row],[ISIN]]="","",IF(OR(_xll.BDP($B152&amp;" Corp",BC$1)="#N/A Field Not Applicable"),"--",_xll.BDP($B152&amp;" Corp",BC$1)))</f>
        <v>#NAME?</v>
      </c>
      <c r="BD152" s="125" t="e">
        <f ca="1">IF(tbl_coded[[#This Row],[ISIN]]="","",IF(OR(_xll.BDP($B152&amp;" Corp",BD$1)="#N/A Field Not Applicable"),"--",_xll.BDP($B152&amp;" Corp",BD$1)))</f>
        <v>#NAME?</v>
      </c>
      <c r="BE152" s="125" t="e">
        <f ca="1">IF(tbl_coded[[#This Row],[ISIN]]="","",IF(OR(_xll.BDP($B152&amp;" Corp",BE$1)="#N/A Field Not Applicable"),"--",_xll.BDP($B152&amp;" Corp",BE$1)))</f>
        <v>#NAME?</v>
      </c>
      <c r="BF152" s="125" t="e">
        <f ca="1">IF(tbl_coded[[#This Row],[ISIN]]="","",IF(OR(_xll.BDP($B152&amp;" Corp",BF$1)="#N/A Field Not Applicable"),"--",_xll.BDP($B152&amp;" Corp",BF$1)))</f>
        <v>#NAME?</v>
      </c>
      <c r="BG152" s="125" t="e">
        <f ca="1">IF(tbl_coded[[#This Row],[ISIN]]="","",IF(OR(_xll.BDP($B152&amp;" Corp",BG$1)="#N/A Field Not Applicable"),"--",IF(_xll.BDP($B152&amp;" Corp",BG$1)="#N/A N/A","N",_xll.BDP($B152&amp;" Corp",BG$1))))</f>
        <v>#NAME?</v>
      </c>
      <c r="BH152" s="125" t="e">
        <f ca="1">IF(tbl_coded[[#This Row],[ISIN]]="","",IF(OR(_xll.BDP($B152&amp;" Corp",BH$1)="#N/A N/A"),"",_xll.BDP($B152&amp;" Corp",BH$1)))</f>
        <v>#NAME?</v>
      </c>
      <c r="BI152" s="125" t="e">
        <f ca="1">IF(tbl_coded[[#This Row],[ISIN]]="","",IF(OR(tbl_coded[[#This Row],[Parent company tiker]]=""),"",IF(_xll.BDP(tbl_coded[[#This Row],[Parent company tiker]]&amp;" Equity",BI$1)="#N/A N/A","--",_xll.BDP(tbl_coded[[#This Row],[Parent company tiker]]&amp;" Equity",BI$1))))</f>
        <v>#NAME?</v>
      </c>
      <c r="BJ152" s="125" t="e">
        <f ca="1">IF(tbl_coded[[#This Row],[ISIN]]="","",IF(OR(tbl_coded[[#This Row],[Parent company tiker]]=""),"",IF(_xll.BDP(tbl_coded[[#This Row],[Parent company tiker]]&amp;" Equity",BJ$1)="#N/A N/A","--",_xll.BDP(tbl_coded[[#This Row],[Parent company tiker]]&amp;" Equity",BJ$1))))</f>
        <v>#NAME?</v>
      </c>
      <c r="BK152" s="125" t="e">
        <f ca="1">IF(tbl_coded[[#This Row],[ISIN]]="","",IF(OR(tbl_coded[[#This Row],[Parent company tiker]]=""),"",IF(_xll.BDP(tbl_coded[[#This Row],[Parent company tiker]]&amp;" Equity",BK$1)="#N/A N/A","--",_xll.BDP(tbl_coded[[#This Row],[Parent company tiker]]&amp;" Equity",BK$1))))</f>
        <v>#NAME?</v>
      </c>
      <c r="BL152" s="125" t="e">
        <f ca="1">IF(tbl_coded[[#This Row],[ISIN]]="","",IF(OR(tbl_coded[[#This Row],[Parent company tiker]]=""),"",IF(_xll.BDP(tbl_coded[[#This Row],[Parent company tiker]]&amp;" Equity",BL$1)="#N/A N/A","--",_xll.BDP(tbl_coded[[#This Row],[Parent company tiker]]&amp;" Equity",BL$1))))</f>
        <v>#NAME?</v>
      </c>
      <c r="BM15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2" s="125" t="e">
        <f ca="1">IF(tbl_coded[[#This Row],[Column9]]&lt;&gt;"--",tbl_coded[[#This Row],[G''tor rating]],IF(tbl_coded[[#This Row],[KPW Name]]&lt;&gt;"",tbl_coded[[#This Row],[KPW Rating]],IF(tbl_coded[[#This Row],[Parent company tiker]]&lt;&gt;"",tbl_coded[[#This Row],[parent评级]],tbl_coded[[#This Row],[Issuer rating]])))</f>
        <v>#NAME?</v>
      </c>
      <c r="BO152" s="159" t="str">
        <f ca="1">IFERROR(IF(tbl_coded[[#This Row],[GREEN]]="Y","GREEN",IF(tbl_coded[[#This Row],[SUSTAINABLE]]="Y","SUSTAINABLE",IF(tbl_coded[[#This Row],[SOCIAL]]="Y","SOCIAL",IF(tbl_coded[[#This Row],[Sustainable linked]]="Y","SUSTAINABLE LINKED"," ")))),"")</f>
        <v/>
      </c>
    </row>
    <row r="153" spans="1:67" ht="15" customHeight="1">
      <c r="A153" s="119">
        <v>151</v>
      </c>
      <c r="B153" s="120" t="str">
        <f>IF(美元债一级!$C$4:$C$1048576&lt;&gt;"",美元债一级!C154,"")</f>
        <v>XS2616394677</v>
      </c>
      <c r="C153" s="122" t="e">
        <f ca="1">IF(tbl_coded[[#This Row],[ISIN]]="","",IF(tbl_coded[[#This Row],[Index]]&gt;$A$1,"",IF(_xll.BDP($B153&amp;" Corp",C$1)="#N/A N/A","",_xll.BDP($B153&amp;" Corp",C$1))))</f>
        <v>#NAME?</v>
      </c>
      <c r="D153" s="122" t="e">
        <f ca="1">IF(tbl_coded[[#This Row],[ISIN]]="","",IF(_xll.BDP($B153&amp;" Corp",D$1)="#N/A N/A","",_xll.BDP($B153&amp;" Corp",D$1)))</f>
        <v>#NAME?</v>
      </c>
      <c r="E153" s="122" t="e">
        <f ca="1">IF(tbl_coded[[#This Row],[ISIN]]="","",IF(_xll.BDP($B153&amp;" Corp",E$1)="#N/A N/A","--",_xll.BDP($B153&amp;" Corp",E$1)))</f>
        <v>#NAME?</v>
      </c>
      <c r="F153" s="122" t="e">
        <f ca="1">IF(tbl_coded[[#This Row],[ISIN]]="","",IF(_xll.BDS($B153&amp;" Corp",F$1)="#N/A Field Not Applicable","",_xll.BDS($B153&amp;" Corp",F$1)))</f>
        <v>#NAME?</v>
      </c>
      <c r="G153" s="122" t="e">
        <f ca="1">IF(tbl_coded[[#This Row],[ISIN]]="","",IF(_xll.BDP($F153&amp;" CompanyID",G$1)="#N/A Invalid Security","",_xll.BDP($F153&amp;" CompanyID",G$1)))</f>
        <v>#NAME?</v>
      </c>
      <c r="H153" s="122" t="e">
        <f ca="1">IF(tbl_coded[[#This Row],[ISIN]]="","",IF(_xll.BDP($B153&amp;" Corp",H$1)="#N/A N/A","--",_xll.BDP($B153&amp;" Corp",H$1)))</f>
        <v>#NAME?</v>
      </c>
      <c r="I153" s="122" t="e">
        <f ca="1">IF(tbl_coded[[#This Row],[ISIN]]="","",IF(_xll.BDP($B153&amp;" Corp",I$1)="#N/A N/A","--",_xll.BDP($B153&amp;" Corp",I$1)))</f>
        <v>#NAME?</v>
      </c>
      <c r="J153" s="122" t="e">
        <f ca="1">IF(tbl_coded[[#This Row],[ISIN]]="","",IF(_xll.BDP($B153&amp;" Corp",J$1)="#N/A N/A","--",_xll.BDP($B153&amp;" Corp",J$1)))</f>
        <v>#NAME?</v>
      </c>
      <c r="K153" s="122" t="e">
        <f ca="1">IF(tbl_coded[[#This Row],[ISIN]]="","",IF(_xll.BDP($B153&amp;" Corp",K$1)="#N/A N/A","--",_xll.BDP($B153&amp;" Corp",K$1)))</f>
        <v>#NAME?</v>
      </c>
      <c r="L153" s="122" t="e">
        <f ca="1">IF(tbl_coded[[#This Row],[ISIN]]="","",IF(_xll.BDP($B153&amp;" Corp",L$1)="#N/A N/A","--",_xll.BDP($B153&amp;" Corp",L$1)))</f>
        <v>#NAME?</v>
      </c>
      <c r="M153" s="122" t="e">
        <f ca="1">IF(tbl_coded[[#This Row],[ISIN]]="","",IF(_xll.BDP($B153&amp;" Corp",M$1)="#N/A N/A","--",_xll.BDP($B153&amp;" Corp",M$1)))</f>
        <v>#NAME?</v>
      </c>
      <c r="N153" s="122" t="e">
        <f ca="1">IF(tbl_coded[[#This Row],[ISIN]]="","",IF(_xll.BDP($B153&amp;" Corp",N$1)="#N/A N/A","--",_xll.BDP($B153&amp;" Corp",N$1)))</f>
        <v>#NAME?</v>
      </c>
      <c r="O153" s="122" t="e">
        <f ca="1">IF(tbl_coded[[#This Row],[ISIN]]="","",IF(_xll.BDP($B153&amp;" Corp",O$1)="#N/A N/A","--",_xll.BDP($B153&amp;" Corp",O$1)))</f>
        <v>#NAME?</v>
      </c>
      <c r="P153" s="122" t="e">
        <f ca="1">IF(tbl_coded[[#This Row],[ISIN]]="","",IF(_xll.BDP($B153&amp;" Corp",P$1)="#N/A N/A","--",_xll.BDP($B153&amp;" Corp",P$1)))</f>
        <v>#NAME?</v>
      </c>
      <c r="Q15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3" s="122" t="e">
        <f ca="1">IF(tbl_coded[[#This Row],[ISIN]]="","",IF(OR(_xll.BDP($B153&amp;" Corp",R$1)="#N/A N/A",_xll.BDP($B153&amp;" Corp",R$1)="#N/A Invalid Security",_xll.BDP($B153&amp;" Corp",R$1)="#N/A Field Not Applicable"),"--",_xll.BDP($B153&amp;" Corp",R$1)))</f>
        <v>#NAME?</v>
      </c>
      <c r="S153" s="122" t="e">
        <f ca="1">IF(tbl_coded[[#This Row],[ISIN]]="","",IF(OR(_xll.BDP($R153&amp;" Equity",S$1)="#N/A N/A",_xll.BDP($R153&amp;" Equity",S$1)="#N/A Invalid Security"),"--",_xll.BDP($R153&amp;" Equity",S$1)))</f>
        <v>#NAME?</v>
      </c>
      <c r="T153" s="122" t="e">
        <f ca="1">IF(tbl_coded[[#This Row],[ISIN]]="","",IF(OR(_xll.BDP($R153&amp;" Equity",T$1)="#N/A N/A",_xll.BDP($R153&amp;" Equity",T$1)="#N/A Invalid Security"),"--",_xll.BDP($R153&amp;" Equity",T$1)))</f>
        <v>#NAME?</v>
      </c>
      <c r="U153" s="122" t="e">
        <f ca="1">IF(tbl_coded[[#This Row],[ISIN]]="","",IF(OR(_xll.BDP($R153&amp;" Equity",U$1)="#N/A N/A",_xll.BDP($R153&amp;" Equity",U$1)="#N/A Invalid Security"),"--",_xll.BDP($R153&amp;" Equity",U$1)))</f>
        <v>#NAME?</v>
      </c>
      <c r="V153" s="122" t="e">
        <f ca="1">IF(tbl_coded[[#This Row],[ISIN]]="","",IF(OR(_xll.BDP($R153&amp;" Equity",V$1)="#N/A N/A",_xll.BDP($R153&amp;" Equity",V$1)="#N/A Invalid Security"),"--",_xll.BDP($R153&amp;" Equity",V$1)))</f>
        <v>#NAME?</v>
      </c>
      <c r="W153" s="122" t="e">
        <f ca="1">IF(tbl_coded[[#This Row],[ISIN]]="","",IF(OR(_xll.BDP($R153&amp;" Equity",W$1)="#N/A N/A",_xll.BDP($R153&amp;" Equity",W$1)="#N/A Invalid Security"),"--",_xll.BDP($R153&amp;" Equity",W$1)))</f>
        <v>#NAME?</v>
      </c>
      <c r="X153" s="122" t="e">
        <f ca="1">IF(tbl_coded[[#This Row],[ISIN]]="","",IF(OR(_xll.BDP($R153&amp;" Equity",X$1)="#N/A N/A",_xll.BDP($R153&amp;" Equity",X$1)="#N/A Invalid Security"),"--",_xll.BDP($R153&amp;" Equity",X$1)))</f>
        <v>#NAME?</v>
      </c>
      <c r="Y15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3" s="122" t="str">
        <f ca="1">IF(tbl_coded[[#This Row],[ISIN]]="","",IF(ISNUMBER(_xll.BDP(B153&amp;" Corp",Z$1)),_xll.BDP(B153&amp;" Corp",Z$1),""))</f>
        <v/>
      </c>
      <c r="AA153" s="122" t="str">
        <f ca="1">IF(tbl_coded[[#This Row],[ISIN]]="","",IF(ISNUMBER(_xll.BDP(B153&amp;" Corp",AA$1)),_xll.BDP(B153&amp;" Corp",AA$1),""))</f>
        <v/>
      </c>
      <c r="AB153" s="122" t="str">
        <f ca="1">IF(tbl_coded[[#This Row],[ISIN]]="","",IF(ISNUMBER(_xll.BDP(B153&amp;" Corp",AB$1)),_xll.BDP(B153&amp;" Corp",AB$1),""))</f>
        <v/>
      </c>
      <c r="AC153" s="122" t="str">
        <f ca="1">IF(tbl_coded[[#This Row],[ISIN]]="","",IF(ISNUMBER(_xll.BDP(B153&amp;" Corp",AC$1)),_xll.BDP(B153&amp;" Corp",AC$1),""))</f>
        <v/>
      </c>
      <c r="AD153" s="122" t="e">
        <f ca="1">IF(tbl_coded[[#This Row],[ISIN]]="","",IF((_xll.BDP(B153&amp;" Corp",AD$1))="#N/A Field Not Applicable","",_xll.BDP(B153&amp;" Corp",AD$1)))</f>
        <v>#NAME?</v>
      </c>
      <c r="AE153" s="122" t="e">
        <f ca="1">IF(tbl_coded[[#This Row],[ISIN]]="","",IF((_xll.BDP(B153&amp;" Corp",AE$1))="#N/A N/A","--",_xll.BDP(B153&amp;" Corp",AE$1)))</f>
        <v>#NAME?</v>
      </c>
      <c r="AF153" s="122" t="e">
        <f ca="1">IF(tbl_coded[[#This Row],[ISIN]]="","",IF(IFERROR(MATCH(H153,rtg_num[Moody''s],0)&gt;10,0),"HY",IF(IFERROR(MATCH(I153,rtg_num[S&amp;P],0)&gt;10,0),"HY",IF(IFERROR(MATCH(J153,rtg_num[Fitch],0)&gt;10,0),"HY",IF(H153&amp;I153&amp;J153="------","NR",IF(IFERROR(FIND("#N/A",Coded!H153),0)&amp;IFERROR(FIND("#N/A",Coded!H153),0)&amp;IFERROR(FIND("#N/A",Coded!H153),0)&lt;&gt;"000",IF(INDEX(美元债一级!$O:$O,MATCH(tbl_coded[[#This Row],[ISIN]],美元债一级!$I:$I,0))="--/--/--","NR","IG"),"IG"))))))</f>
        <v>#NAME?</v>
      </c>
      <c r="AG15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3" s="123" t="e">
        <f ca="1">IF(tbl_coded[[#This Row],[ISIN]]="","",IF(_xll.BDP($B153&amp;" Corp",AI$1)="#N/A N/A","--",_xll.BDP($B153&amp;" Corp",AI$1)))</f>
        <v>#NAME?</v>
      </c>
      <c r="AJ153" s="122" t="e">
        <f ca="1">IF(tbl_coded[[#This Row],[ISIN]]="","",IF(OR(_xll.BDP(_xll.BDP(tbl_coded[[#This Row],[ISIN]]&amp;" Corp", "ISSUER_EQUITY_TICKER")&amp;" Equity",AJ$1)="#N/A N/A"),"--",_xll.BDP(_xll.BDP(tbl_coded[[#This Row],[ISIN]]&amp;" Corp", "ISSUER_EQUITY_TICKER")&amp;" Equity",AJ$1)))</f>
        <v>#NAME?</v>
      </c>
      <c r="AK15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25" t="e">
        <f ca="1">IF(tbl_coded[[#This Row],[ISIN]]="","",IF(OR(_xll.BDP(_xll.BDP(tbl_coded[[#This Row],[ISIN]]&amp;" Corp", "ISSUER_EQUITY_TICKER")&amp;" Equity",AL$1)="#N/A N/A"),"--",_xll.BDP(_xll.BDP(tbl_coded[[#This Row],[ISIN]]&amp;" Corp", "ISSUER_EQUITY_TICKER")&amp;" Equity",AL$1)))</f>
        <v>#NAME?</v>
      </c>
      <c r="AM153" s="125" t="e">
        <f ca="1">IF(tbl_coded[[#This Row],[ISIN]]="","",IF(_xll.BDS($B153&amp;" Corp",AM$1)="#N/A Field Not Applicable","",_xll.BDS($B153&amp;" Corp",AM$1)))</f>
        <v>#NAME?</v>
      </c>
      <c r="AN153" s="125" t="e">
        <f ca="1">IF(tbl_coded[[#This Row],[ISIN]]="","",IF(_xll.BDP(tbl_coded[[#This Row],[KPW Provider BBID]]&amp;" CompanyID","NAME")="#N/A Invalid Security","",_xll.BDP(tbl_coded[[#This Row],[KPW Provider BBID]]&amp;" CompanyID","NAME")))</f>
        <v>#NAME?</v>
      </c>
      <c r="AO153" s="125" t="e">
        <f ca="1">IF(tbl_coded[[#This Row],[ISIN]]="","",IF(_xll.BDP(tbl_coded[[#This Row],[KPW Provider BBID]]&amp;" CompanyID",$AO$1)="#N/A Invalid Security","--",IF(_xll.BDP(tbl_coded[[#This Row],[KPW Provider BBID]]&amp;" CompanyID",$AO$1)="#N/A N/A","--",_xll.BDP(tbl_coded[[#This Row],[KPW Provider BBID]]&amp;" CompanyID",$AO$1))))</f>
        <v>#NAME?</v>
      </c>
      <c r="AP153" s="125" t="e">
        <f ca="1">IF(tbl_coded[[#This Row],[ISIN]]="","",IF(_xll.BDP(tbl_coded[[#This Row],[KPW Provider BBID]]&amp;" CompanyID",$AP$1)="#N/A Invalid Security","--",IF(_xll.BDP(tbl_coded[[#This Row],[KPW Provider BBID]]&amp;" CompanyID",$AP$1)="#N/A N/A","--",_xll.BDP(tbl_coded[[#This Row],[KPW Provider BBID]]&amp;" CompanyID",$AP$1))))</f>
        <v>#NAME?</v>
      </c>
      <c r="AQ153" s="125" t="e">
        <f ca="1">IF(tbl_coded[[#This Row],[ISIN]]="","",IF(_xll.BDP(tbl_coded[[#This Row],[KPW Provider BBID]]&amp;" CompanyID",$AQ$1)="#N/A Invalid Security","--",IF(_xll.BDP(tbl_coded[[#This Row],[KPW Provider BBID]]&amp;" CompanyID",$AQ$1)="#N/A N/A","--",_xll.BDP(tbl_coded[[#This Row],[KPW Provider BBID]]&amp;" CompanyID",$AQ$1))))</f>
        <v>#NAME?</v>
      </c>
      <c r="AR153" s="125" t="e">
        <f ca="1">IF(tbl_coded[[#This Row],[ISIN]]="","",tbl_coded[[#This Row],[穆迪KPW评级]]&amp;"/"&amp;tbl_coded[[#This Row],[SPKPW评级]]&amp;"/"&amp;tbl_coded[[#This Row],[FITCHKPW评级]])</f>
        <v>#NAME?</v>
      </c>
      <c r="AS153" s="125" t="e">
        <f ca="1">IF(tbl_coded[[#This Row],[ISIN]]="","",IF(OR(_xll.BDP($B153&amp;" Corp",AS$1)="#N/A N/A"),"--",_xll.BDP($B153&amp;" Corp",AS$1)))</f>
        <v>#NAME?</v>
      </c>
      <c r="AT153" s="125" t="e">
        <f ca="1">IF(tbl_coded[[#This Row],[ISIN]]="","",IF(_xll.BDS($B153&amp;" Corp",AT$1)="#N/A Field Not Applicable","",_xll.BDS($B153&amp;" Corp",AT$1)))</f>
        <v>#NAME?</v>
      </c>
      <c r="AU153" s="125" t="e">
        <f ca="1">IF(tbl_coded[[#This Row],[SBLC Provider BBID]]="","",_xll.BDP(tbl_coded[[#This Row],[SBLC Provider BBID]]&amp;" CompanyID","NAME"))</f>
        <v>#NAME?</v>
      </c>
      <c r="AV153" s="125" t="e">
        <f ca="1">IF(tbl_coded[[#This Row],[ISIN]]="","",IF(OR(_xll.BDP($B153&amp;" Corp",AV$1)="#N/A N/A"),"--",TEXT(_xll.BDP($B153&amp;" Corp",AV$1),"yyyy/mm/dd")))</f>
        <v>#NAME?</v>
      </c>
      <c r="AW153" s="125" t="e">
        <f ca="1">IF(tbl_coded[[#This Row],[ISIN]]="","",IF(OR(_xll.BDP($B153&amp;" Corp",AW$1)="#N/A N/A"),"--",TEXT(_xll.BDP($B153&amp;" Corp",AW$1),"yyyy/mm/dd")))</f>
        <v>#NAME?</v>
      </c>
      <c r="AX153" s="125" t="e">
        <f ca="1">IF(tbl_coded[[#This Row],[ISIN]]="","",IF(OR(_xll.BDP($B153&amp;" Corp",AX$1)="#N/A N/A"),"--",TEXT(_xll.BDP($B153&amp;" Corp",AX$1),"yyyy/mm/dd")))</f>
        <v>#NAME?</v>
      </c>
      <c r="AY153" s="125" t="e">
        <f ca="1">IF(tbl_coded[[#This Row],[ISIN]]="","",IF(OR(_xll.BDP($B153&amp;" Corp",AY$1)="#N/A Field Not Applicable"),"--",TEXT(_xll.BDP($B153&amp;" Corp",AY$1),"yyyy/mm/dd")))</f>
        <v>#NAME?</v>
      </c>
      <c r="AZ153" s="125" t="e">
        <f ca="1">IF(tbl_coded[[#This Row],[ISIN]]="","",IF(OR(_xll.BDP($B153&amp;" Corp",AZ$1)="#N/A N/A"),"--",_xll.BDP($B153&amp;" Corp",AZ$1)))</f>
        <v>#NAME?</v>
      </c>
      <c r="BA153" s="125" t="e">
        <f ca="1">IF(tbl_coded[[#This Row],[ISIN]]="","",IF(OR(_xll.BDP($B153&amp;" Corp",BA$1)="#N/A N/A"),"--",_xll.BDP($B153&amp;" Corp",BA$1)))</f>
        <v>#NAME?</v>
      </c>
      <c r="BB153" s="125" t="e">
        <f ca="1">IF(tbl_coded[[#This Row],[ISIN]]="","",IF(OR(_xll.BDP($B153&amp;" Corp",BB$1)="#N/A N/A"),"--",_xll.BDP($B153&amp;" Corp",BB$1)))</f>
        <v>#NAME?</v>
      </c>
      <c r="BC153" s="125" t="e">
        <f ca="1">IF(tbl_coded[[#This Row],[ISIN]]="","",IF(OR(_xll.BDP($B153&amp;" Corp",BC$1)="#N/A Field Not Applicable"),"--",_xll.BDP($B153&amp;" Corp",BC$1)))</f>
        <v>#NAME?</v>
      </c>
      <c r="BD153" s="125" t="e">
        <f ca="1">IF(tbl_coded[[#This Row],[ISIN]]="","",IF(OR(_xll.BDP($B153&amp;" Corp",BD$1)="#N/A Field Not Applicable"),"--",_xll.BDP($B153&amp;" Corp",BD$1)))</f>
        <v>#NAME?</v>
      </c>
      <c r="BE153" s="125" t="e">
        <f ca="1">IF(tbl_coded[[#This Row],[ISIN]]="","",IF(OR(_xll.BDP($B153&amp;" Corp",BE$1)="#N/A Field Not Applicable"),"--",_xll.BDP($B153&amp;" Corp",BE$1)))</f>
        <v>#NAME?</v>
      </c>
      <c r="BF153" s="125" t="e">
        <f ca="1">IF(tbl_coded[[#This Row],[ISIN]]="","",IF(OR(_xll.BDP($B153&amp;" Corp",BF$1)="#N/A Field Not Applicable"),"--",_xll.BDP($B153&amp;" Corp",BF$1)))</f>
        <v>#NAME?</v>
      </c>
      <c r="BG153" s="125" t="e">
        <f ca="1">IF(tbl_coded[[#This Row],[ISIN]]="","",IF(OR(_xll.BDP($B153&amp;" Corp",BG$1)="#N/A Field Not Applicable"),"--",IF(_xll.BDP($B153&amp;" Corp",BG$1)="#N/A N/A","N",_xll.BDP($B153&amp;" Corp",BG$1))))</f>
        <v>#NAME?</v>
      </c>
      <c r="BH153" s="125" t="e">
        <f ca="1">IF(tbl_coded[[#This Row],[ISIN]]="","",IF(OR(_xll.BDP($B153&amp;" Corp",BH$1)="#N/A N/A"),"",_xll.BDP($B153&amp;" Corp",BH$1)))</f>
        <v>#NAME?</v>
      </c>
      <c r="BI153" s="125" t="e">
        <f ca="1">IF(tbl_coded[[#This Row],[ISIN]]="","",IF(OR(tbl_coded[[#This Row],[Parent company tiker]]=""),"",IF(_xll.BDP(tbl_coded[[#This Row],[Parent company tiker]]&amp;" Equity",BI$1)="#N/A N/A","--",_xll.BDP(tbl_coded[[#This Row],[Parent company tiker]]&amp;" Equity",BI$1))))</f>
        <v>#NAME?</v>
      </c>
      <c r="BJ153" s="125" t="e">
        <f ca="1">IF(tbl_coded[[#This Row],[ISIN]]="","",IF(OR(tbl_coded[[#This Row],[Parent company tiker]]=""),"",IF(_xll.BDP(tbl_coded[[#This Row],[Parent company tiker]]&amp;" Equity",BJ$1)="#N/A N/A","--",_xll.BDP(tbl_coded[[#This Row],[Parent company tiker]]&amp;" Equity",BJ$1))))</f>
        <v>#NAME?</v>
      </c>
      <c r="BK153" s="125" t="e">
        <f ca="1">IF(tbl_coded[[#This Row],[ISIN]]="","",IF(OR(tbl_coded[[#This Row],[Parent company tiker]]=""),"",IF(_xll.BDP(tbl_coded[[#This Row],[Parent company tiker]]&amp;" Equity",BK$1)="#N/A N/A","--",_xll.BDP(tbl_coded[[#This Row],[Parent company tiker]]&amp;" Equity",BK$1))))</f>
        <v>#NAME?</v>
      </c>
      <c r="BL153" s="125" t="e">
        <f ca="1">IF(tbl_coded[[#This Row],[ISIN]]="","",IF(OR(tbl_coded[[#This Row],[Parent company tiker]]=""),"",IF(_xll.BDP(tbl_coded[[#This Row],[Parent company tiker]]&amp;" Equity",BL$1)="#N/A N/A","--",_xll.BDP(tbl_coded[[#This Row],[Parent company tiker]]&amp;" Equity",BL$1))))</f>
        <v>#NAME?</v>
      </c>
      <c r="BM15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3" s="125" t="e">
        <f ca="1">IF(tbl_coded[[#This Row],[Column9]]&lt;&gt;"--",tbl_coded[[#This Row],[G''tor rating]],IF(tbl_coded[[#This Row],[KPW Name]]&lt;&gt;"",tbl_coded[[#This Row],[KPW Rating]],IF(tbl_coded[[#This Row],[Parent company tiker]]&lt;&gt;"",tbl_coded[[#This Row],[parent评级]],tbl_coded[[#This Row],[Issuer rating]])))</f>
        <v>#NAME?</v>
      </c>
      <c r="BO153" s="159" t="str">
        <f ca="1">IFERROR(IF(tbl_coded[[#This Row],[GREEN]]="Y","GREEN",IF(tbl_coded[[#This Row],[SUSTAINABLE]]="Y","SUSTAINABLE",IF(tbl_coded[[#This Row],[SOCIAL]]="Y","SOCIAL",IF(tbl_coded[[#This Row],[Sustainable linked]]="Y","SUSTAINABLE LINKED"," ")))),"")</f>
        <v/>
      </c>
    </row>
    <row r="154" spans="1:67" ht="15" customHeight="1">
      <c r="A154" s="119">
        <v>152</v>
      </c>
      <c r="B154" s="120" t="str">
        <f>IF(美元债一级!$C$4:$C$1048576&lt;&gt;"",美元债一级!C155,"")</f>
        <v>XS2615937344</v>
      </c>
      <c r="C154" s="124" t="e">
        <f ca="1">IF(tbl_coded[[#This Row],[ISIN]]="","",IF(tbl_coded[[#This Row],[Index]]&gt;$A$1,"",IF(_xll.BDP($B154&amp;" Corp",C$1)="#N/A N/A","",_xll.BDP($B154&amp;" Corp",C$1))))</f>
        <v>#NAME?</v>
      </c>
      <c r="D154" s="124" t="e">
        <f ca="1">IF(tbl_coded[[#This Row],[ISIN]]="","",IF(_xll.BDP($B154&amp;" Corp",D$1)="#N/A N/A","",_xll.BDP($B154&amp;" Corp",D$1)))</f>
        <v>#NAME?</v>
      </c>
      <c r="E154" s="124" t="e">
        <f ca="1">IF(tbl_coded[[#This Row],[ISIN]]="","",IF(_xll.BDP($B154&amp;" Corp",E$1)="#N/A N/A","--",_xll.BDP($B154&amp;" Corp",E$1)))</f>
        <v>#NAME?</v>
      </c>
      <c r="F154" s="124" t="e">
        <f ca="1">IF(tbl_coded[[#This Row],[ISIN]]="","",IF(_xll.BDS($B154&amp;" Corp",F$1)="#N/A Field Not Applicable","",_xll.BDS($B154&amp;" Corp",F$1)))</f>
        <v>#NAME?</v>
      </c>
      <c r="G154" s="124" t="e">
        <f ca="1">IF(tbl_coded[[#This Row],[ISIN]]="","",IF(_xll.BDP($F154&amp;" CompanyID",G$1)="#N/A Invalid Security","",_xll.BDP($F154&amp;" CompanyID",G$1)))</f>
        <v>#NAME?</v>
      </c>
      <c r="H154" s="124" t="e">
        <f ca="1">IF(tbl_coded[[#This Row],[ISIN]]="","",IF(_xll.BDP($B154&amp;" Corp",H$1)="#N/A N/A","--",_xll.BDP($B154&amp;" Corp",H$1)))</f>
        <v>#NAME?</v>
      </c>
      <c r="I154" s="124" t="e">
        <f ca="1">IF(tbl_coded[[#This Row],[ISIN]]="","",IF(_xll.BDP($B154&amp;" Corp",I$1)="#N/A N/A","--",_xll.BDP($B154&amp;" Corp",I$1)))</f>
        <v>#NAME?</v>
      </c>
      <c r="J154" s="124" t="e">
        <f ca="1">IF(tbl_coded[[#This Row],[ISIN]]="","",IF(_xll.BDP($B154&amp;" Corp",J$1)="#N/A N/A","--",_xll.BDP($B154&amp;" Corp",J$1)))</f>
        <v>#NAME?</v>
      </c>
      <c r="K154" s="124" t="e">
        <f ca="1">IF(tbl_coded[[#This Row],[ISIN]]="","",IF(_xll.BDP($B154&amp;" Corp",K$1)="#N/A N/A","--",_xll.BDP($B154&amp;" Corp",K$1)))</f>
        <v>#NAME?</v>
      </c>
      <c r="L154" s="124" t="e">
        <f ca="1">IF(tbl_coded[[#This Row],[ISIN]]="","",IF(_xll.BDP($B154&amp;" Corp",L$1)="#N/A N/A","--",_xll.BDP($B154&amp;" Corp",L$1)))</f>
        <v>#NAME?</v>
      </c>
      <c r="M154" s="124" t="e">
        <f ca="1">IF(tbl_coded[[#This Row],[ISIN]]="","",IF(_xll.BDP($B154&amp;" Corp",M$1)="#N/A N/A","--",_xll.BDP($B154&amp;" Corp",M$1)))</f>
        <v>#NAME?</v>
      </c>
      <c r="N154" s="124" t="e">
        <f ca="1">IF(tbl_coded[[#This Row],[ISIN]]="","",IF(_xll.BDP($B154&amp;" Corp",N$1)="#N/A N/A","--",_xll.BDP($B154&amp;" Corp",N$1)))</f>
        <v>#NAME?</v>
      </c>
      <c r="O154" s="124" t="e">
        <f ca="1">IF(tbl_coded[[#This Row],[ISIN]]="","",IF(_xll.BDP($B154&amp;" Corp",O$1)="#N/A N/A","--",_xll.BDP($B154&amp;" Corp",O$1)))</f>
        <v>#NAME?</v>
      </c>
      <c r="P154" s="124" t="e">
        <f ca="1">IF(tbl_coded[[#This Row],[ISIN]]="","",IF(_xll.BDP($B154&amp;" Corp",P$1)="#N/A N/A","--",_xll.BDP($B154&amp;" Corp",P$1)))</f>
        <v>#NAME?</v>
      </c>
      <c r="Q15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4" s="124" t="e">
        <f ca="1">IF(tbl_coded[[#This Row],[ISIN]]="","",IF(OR(_xll.BDP($B154&amp;" Corp",R$1)="#N/A N/A",_xll.BDP($B154&amp;" Corp",R$1)="#N/A Invalid Security",_xll.BDP($B154&amp;" Corp",R$1)="#N/A Field Not Applicable"),"--",_xll.BDP($B154&amp;" Corp",R$1)))</f>
        <v>#NAME?</v>
      </c>
      <c r="S154" s="124" t="e">
        <f ca="1">IF(tbl_coded[[#This Row],[ISIN]]="","",IF(OR(_xll.BDP($R154&amp;" Equity",S$1)="#N/A N/A",_xll.BDP($R154&amp;" Equity",S$1)="#N/A Invalid Security"),"--",_xll.BDP($R154&amp;" Equity",S$1)))</f>
        <v>#NAME?</v>
      </c>
      <c r="T154" s="124" t="e">
        <f ca="1">IF(tbl_coded[[#This Row],[ISIN]]="","",IF(OR(_xll.BDP($R154&amp;" Equity",T$1)="#N/A N/A",_xll.BDP($R154&amp;" Equity",T$1)="#N/A Invalid Security"),"--",_xll.BDP($R154&amp;" Equity",T$1)))</f>
        <v>#NAME?</v>
      </c>
      <c r="U154" s="124" t="e">
        <f ca="1">IF(tbl_coded[[#This Row],[ISIN]]="","",IF(OR(_xll.BDP($R154&amp;" Equity",U$1)="#N/A N/A",_xll.BDP($R154&amp;" Equity",U$1)="#N/A Invalid Security"),"--",_xll.BDP($R154&amp;" Equity",U$1)))</f>
        <v>#NAME?</v>
      </c>
      <c r="V154" s="124" t="e">
        <f ca="1">IF(tbl_coded[[#This Row],[ISIN]]="","",IF(OR(_xll.BDP($R154&amp;" Equity",V$1)="#N/A N/A",_xll.BDP($R154&amp;" Equity",V$1)="#N/A Invalid Security"),"--",_xll.BDP($R154&amp;" Equity",V$1)))</f>
        <v>#NAME?</v>
      </c>
      <c r="W154" s="124" t="e">
        <f ca="1">IF(tbl_coded[[#This Row],[ISIN]]="","",IF(OR(_xll.BDP($R154&amp;" Equity",W$1)="#N/A N/A",_xll.BDP($R154&amp;" Equity",W$1)="#N/A Invalid Security"),"--",_xll.BDP($R154&amp;" Equity",W$1)))</f>
        <v>#NAME?</v>
      </c>
      <c r="X154" s="124" t="e">
        <f ca="1">IF(tbl_coded[[#This Row],[ISIN]]="","",IF(OR(_xll.BDP($R154&amp;" Equity",X$1)="#N/A N/A",_xll.BDP($R154&amp;" Equity",X$1)="#N/A Invalid Security"),"--",_xll.BDP($R154&amp;" Equity",X$1)))</f>
        <v>#NAME?</v>
      </c>
      <c r="Y15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4" s="124" t="str">
        <f ca="1">IF(tbl_coded[[#This Row],[ISIN]]="","",IF(ISNUMBER(_xll.BDP(B154&amp;" Corp",Z$1)),_xll.BDP(B154&amp;" Corp",Z$1),""))</f>
        <v/>
      </c>
      <c r="AA154" s="124" t="str">
        <f ca="1">IF(tbl_coded[[#This Row],[ISIN]]="","",IF(ISNUMBER(_xll.BDP(B154&amp;" Corp",AA$1)),_xll.BDP(B154&amp;" Corp",AA$1),""))</f>
        <v/>
      </c>
      <c r="AB154" s="124" t="str">
        <f ca="1">IF(tbl_coded[[#This Row],[ISIN]]="","",IF(ISNUMBER(_xll.BDP(B154&amp;" Corp",AB$1)),_xll.BDP(B154&amp;" Corp",AB$1),""))</f>
        <v/>
      </c>
      <c r="AC154" s="124" t="str">
        <f ca="1">IF(tbl_coded[[#This Row],[ISIN]]="","",IF(ISNUMBER(_xll.BDP(B154&amp;" Corp",AC$1)),_xll.BDP(B154&amp;" Corp",AC$1),""))</f>
        <v/>
      </c>
      <c r="AD154" s="124" t="e">
        <f ca="1">IF(tbl_coded[[#This Row],[ISIN]]="","",IF((_xll.BDP(B154&amp;" Corp",AD$1))="#N/A Field Not Applicable","",_xll.BDP(B154&amp;" Corp",AD$1)))</f>
        <v>#NAME?</v>
      </c>
      <c r="AE154" s="124" t="e">
        <f ca="1">IF(tbl_coded[[#This Row],[ISIN]]="","",IF((_xll.BDP(B154&amp;" Corp",AE$1))="#N/A N/A","--",_xll.BDP(B154&amp;" Corp",AE$1)))</f>
        <v>#NAME?</v>
      </c>
      <c r="AF154" s="124" t="e">
        <f ca="1">IF(tbl_coded[[#This Row],[ISIN]]="","",IF(IFERROR(MATCH(H154,rtg_num[Moody''s],0)&gt;10,0),"HY",IF(IFERROR(MATCH(I154,rtg_num[S&amp;P],0)&gt;10,0),"HY",IF(IFERROR(MATCH(J154,rtg_num[Fitch],0)&gt;10,0),"HY",IF(H154&amp;I154&amp;J154="------","NR",IF(IFERROR(FIND("#N/A",Coded!H154),0)&amp;IFERROR(FIND("#N/A",Coded!H154),0)&amp;IFERROR(FIND("#N/A",Coded!H154),0)&lt;&gt;"000",IF(INDEX(美元债一级!$O:$O,MATCH(tbl_coded[[#This Row],[ISIN]],美元债一级!$I:$I,0))="--/--/--","NR","IG"),"IG"))))))</f>
        <v>#NAME?</v>
      </c>
      <c r="AG15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4" s="125" t="e">
        <f ca="1">IF(tbl_coded[[#This Row],[ISIN]]="","",IF(_xll.BDP($B154&amp;" Corp",AI$1)="#N/A N/A","--",_xll.BDP($B154&amp;" Corp",AI$1)))</f>
        <v>#NAME?</v>
      </c>
      <c r="AJ154" s="122" t="e">
        <f ca="1">IF(tbl_coded[[#This Row],[ISIN]]="","",IF(OR(_xll.BDP(_xll.BDP(tbl_coded[[#This Row],[ISIN]]&amp;" Corp", "ISSUER_EQUITY_TICKER")&amp;" Equity",AJ$1)="#N/A N/A"),"--",_xll.BDP(_xll.BDP(tbl_coded[[#This Row],[ISIN]]&amp;" Corp", "ISSUER_EQUITY_TICKER")&amp;" Equity",AJ$1)))</f>
        <v>#NAME?</v>
      </c>
      <c r="AK15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24" t="e">
        <f ca="1">IF(tbl_coded[[#This Row],[ISIN]]="","",IF(OR(_xll.BDP(_xll.BDP(tbl_coded[[#This Row],[ISIN]]&amp;" Corp", "ISSUER_EQUITY_TICKER")&amp;" Equity",AL$1)="#N/A N/A"),"--",_xll.BDP(_xll.BDP(tbl_coded[[#This Row],[ISIN]]&amp;" Corp", "ISSUER_EQUITY_TICKER")&amp;" Equity",AL$1)))</f>
        <v>#NAME?</v>
      </c>
      <c r="AM154" s="124" t="e">
        <f ca="1">IF(tbl_coded[[#This Row],[ISIN]]="","",IF(_xll.BDS($B154&amp;" Corp",AM$1)="#N/A Field Not Applicable","",_xll.BDS($B154&amp;" Corp",AM$1)))</f>
        <v>#NAME?</v>
      </c>
      <c r="AN154" s="124" t="e">
        <f ca="1">IF(tbl_coded[[#This Row],[ISIN]]="","",IF(_xll.BDP(tbl_coded[[#This Row],[KPW Provider BBID]]&amp;" CompanyID","NAME")="#N/A Invalid Security","",_xll.BDP(tbl_coded[[#This Row],[KPW Provider BBID]]&amp;" CompanyID","NAME")))</f>
        <v>#NAME?</v>
      </c>
      <c r="AO154" s="124" t="e">
        <f ca="1">IF(tbl_coded[[#This Row],[ISIN]]="","",IF(_xll.BDP(tbl_coded[[#This Row],[KPW Provider BBID]]&amp;" CompanyID",$AO$1)="#N/A Invalid Security","--",IF(_xll.BDP(tbl_coded[[#This Row],[KPW Provider BBID]]&amp;" CompanyID",$AO$1)="#N/A N/A","--",_xll.BDP(tbl_coded[[#This Row],[KPW Provider BBID]]&amp;" CompanyID",$AO$1))))</f>
        <v>#NAME?</v>
      </c>
      <c r="AP154" s="124" t="e">
        <f ca="1">IF(tbl_coded[[#This Row],[ISIN]]="","",IF(_xll.BDP(tbl_coded[[#This Row],[KPW Provider BBID]]&amp;" CompanyID",$AP$1)="#N/A Invalid Security","--",IF(_xll.BDP(tbl_coded[[#This Row],[KPW Provider BBID]]&amp;" CompanyID",$AP$1)="#N/A N/A","--",_xll.BDP(tbl_coded[[#This Row],[KPW Provider BBID]]&amp;" CompanyID",$AP$1))))</f>
        <v>#NAME?</v>
      </c>
      <c r="AQ154" s="124" t="e">
        <f ca="1">IF(tbl_coded[[#This Row],[ISIN]]="","",IF(_xll.BDP(tbl_coded[[#This Row],[KPW Provider BBID]]&amp;" CompanyID",$AQ$1)="#N/A Invalid Security","--",IF(_xll.BDP(tbl_coded[[#This Row],[KPW Provider BBID]]&amp;" CompanyID",$AQ$1)="#N/A N/A","--",_xll.BDP(tbl_coded[[#This Row],[KPW Provider BBID]]&amp;" CompanyID",$AQ$1))))</f>
        <v>#NAME?</v>
      </c>
      <c r="AR154" s="124" t="e">
        <f ca="1">IF(tbl_coded[[#This Row],[ISIN]]="","",tbl_coded[[#This Row],[穆迪KPW评级]]&amp;"/"&amp;tbl_coded[[#This Row],[SPKPW评级]]&amp;"/"&amp;tbl_coded[[#This Row],[FITCHKPW评级]])</f>
        <v>#NAME?</v>
      </c>
      <c r="AS154" s="124" t="e">
        <f ca="1">IF(tbl_coded[[#This Row],[ISIN]]="","",IF(OR(_xll.BDP($B154&amp;" Corp",AS$1)="#N/A N/A"),"--",_xll.BDP($B154&amp;" Corp",AS$1)))</f>
        <v>#NAME?</v>
      </c>
      <c r="AT154" s="124" t="e">
        <f ca="1">IF(tbl_coded[[#This Row],[ISIN]]="","",IF(_xll.BDS($B154&amp;" Corp",AT$1)="#N/A Field Not Applicable","",_xll.BDS($B154&amp;" Corp",AT$1)))</f>
        <v>#NAME?</v>
      </c>
      <c r="AU154" s="124" t="e">
        <f ca="1">IF(tbl_coded[[#This Row],[SBLC Provider BBID]]="","",_xll.BDP(tbl_coded[[#This Row],[SBLC Provider BBID]]&amp;" CompanyID","NAME"))</f>
        <v>#NAME?</v>
      </c>
      <c r="AV154" s="124" t="e">
        <f ca="1">IF(tbl_coded[[#This Row],[ISIN]]="","",IF(OR(_xll.BDP($B154&amp;" Corp",AV$1)="#N/A N/A"),"--",TEXT(_xll.BDP($B154&amp;" Corp",AV$1),"yyyy/mm/dd")))</f>
        <v>#NAME?</v>
      </c>
      <c r="AW154" s="124" t="e">
        <f ca="1">IF(tbl_coded[[#This Row],[ISIN]]="","",IF(OR(_xll.BDP($B154&amp;" Corp",AW$1)="#N/A N/A"),"--",TEXT(_xll.BDP($B154&amp;" Corp",AW$1),"yyyy/mm/dd")))</f>
        <v>#NAME?</v>
      </c>
      <c r="AX154" s="124" t="e">
        <f ca="1">IF(tbl_coded[[#This Row],[ISIN]]="","",IF(OR(_xll.BDP($B154&amp;" Corp",AX$1)="#N/A N/A"),"--",TEXT(_xll.BDP($B154&amp;" Corp",AX$1),"yyyy/mm/dd")))</f>
        <v>#NAME?</v>
      </c>
      <c r="AY154" s="124" t="e">
        <f ca="1">IF(tbl_coded[[#This Row],[ISIN]]="","",IF(OR(_xll.BDP($B154&amp;" Corp",AY$1)="#N/A Field Not Applicable"),"--",TEXT(_xll.BDP($B154&amp;" Corp",AY$1),"yyyy/mm/dd")))</f>
        <v>#NAME?</v>
      </c>
      <c r="AZ154" s="124" t="e">
        <f ca="1">IF(tbl_coded[[#This Row],[ISIN]]="","",IF(OR(_xll.BDP($B154&amp;" Corp",AZ$1)="#N/A N/A"),"--",_xll.BDP($B154&amp;" Corp",AZ$1)))</f>
        <v>#NAME?</v>
      </c>
      <c r="BA154" s="124" t="e">
        <f ca="1">IF(tbl_coded[[#This Row],[ISIN]]="","",IF(OR(_xll.BDP($B154&amp;" Corp",BA$1)="#N/A N/A"),"--",_xll.BDP($B154&amp;" Corp",BA$1)))</f>
        <v>#NAME?</v>
      </c>
      <c r="BB154" s="124" t="e">
        <f ca="1">IF(tbl_coded[[#This Row],[ISIN]]="","",IF(OR(_xll.BDP($B154&amp;" Corp",BB$1)="#N/A N/A"),"--",_xll.BDP($B154&amp;" Corp",BB$1)))</f>
        <v>#NAME?</v>
      </c>
      <c r="BC154" s="124" t="e">
        <f ca="1">IF(tbl_coded[[#This Row],[ISIN]]="","",IF(OR(_xll.BDP($B154&amp;" Corp",BC$1)="#N/A Field Not Applicable"),"--",_xll.BDP($B154&amp;" Corp",BC$1)))</f>
        <v>#NAME?</v>
      </c>
      <c r="BD154" s="124" t="e">
        <f ca="1">IF(tbl_coded[[#This Row],[ISIN]]="","",IF(OR(_xll.BDP($B154&amp;" Corp",BD$1)="#N/A Field Not Applicable"),"--",_xll.BDP($B154&amp;" Corp",BD$1)))</f>
        <v>#NAME?</v>
      </c>
      <c r="BE154" s="124" t="e">
        <f ca="1">IF(tbl_coded[[#This Row],[ISIN]]="","",IF(OR(_xll.BDP($B154&amp;" Corp",BE$1)="#N/A Field Not Applicable"),"--",_xll.BDP($B154&amp;" Corp",BE$1)))</f>
        <v>#NAME?</v>
      </c>
      <c r="BF154" s="124" t="e">
        <f ca="1">IF(tbl_coded[[#This Row],[ISIN]]="","",IF(OR(_xll.BDP($B154&amp;" Corp",BF$1)="#N/A Field Not Applicable"),"--",_xll.BDP($B154&amp;" Corp",BF$1)))</f>
        <v>#NAME?</v>
      </c>
      <c r="BG154" s="124" t="e">
        <f ca="1">IF(tbl_coded[[#This Row],[ISIN]]="","",IF(OR(_xll.BDP($B154&amp;" Corp",BG$1)="#N/A Field Not Applicable"),"--",IF(_xll.BDP($B154&amp;" Corp",BG$1)="#N/A N/A","N",_xll.BDP($B154&amp;" Corp",BG$1))))</f>
        <v>#NAME?</v>
      </c>
      <c r="BH154" s="124" t="e">
        <f ca="1">IF(tbl_coded[[#This Row],[ISIN]]="","",IF(OR(_xll.BDP($B154&amp;" Corp",BH$1)="#N/A N/A"),"",_xll.BDP($B154&amp;" Corp",BH$1)))</f>
        <v>#NAME?</v>
      </c>
      <c r="BI154" s="124" t="e">
        <f ca="1">IF(tbl_coded[[#This Row],[ISIN]]="","",IF(OR(tbl_coded[[#This Row],[Parent company tiker]]=""),"",IF(_xll.BDP(tbl_coded[[#This Row],[Parent company tiker]]&amp;" Equity",BI$1)="#N/A N/A","--",_xll.BDP(tbl_coded[[#This Row],[Parent company tiker]]&amp;" Equity",BI$1))))</f>
        <v>#NAME?</v>
      </c>
      <c r="BJ154" s="124" t="e">
        <f ca="1">IF(tbl_coded[[#This Row],[ISIN]]="","",IF(OR(tbl_coded[[#This Row],[Parent company tiker]]=""),"",IF(_xll.BDP(tbl_coded[[#This Row],[Parent company tiker]]&amp;" Equity",BJ$1)="#N/A N/A","--",_xll.BDP(tbl_coded[[#This Row],[Parent company tiker]]&amp;" Equity",BJ$1))))</f>
        <v>#NAME?</v>
      </c>
      <c r="BK154" s="124" t="e">
        <f ca="1">IF(tbl_coded[[#This Row],[ISIN]]="","",IF(OR(tbl_coded[[#This Row],[Parent company tiker]]=""),"",IF(_xll.BDP(tbl_coded[[#This Row],[Parent company tiker]]&amp;" Equity",BK$1)="#N/A N/A","--",_xll.BDP(tbl_coded[[#This Row],[Parent company tiker]]&amp;" Equity",BK$1))))</f>
        <v>#NAME?</v>
      </c>
      <c r="BL154" s="124" t="e">
        <f ca="1">IF(tbl_coded[[#This Row],[ISIN]]="","",IF(OR(tbl_coded[[#This Row],[Parent company tiker]]=""),"",IF(_xll.BDP(tbl_coded[[#This Row],[Parent company tiker]]&amp;" Equity",BL$1)="#N/A N/A","--",_xll.BDP(tbl_coded[[#This Row],[Parent company tiker]]&amp;" Equity",BL$1))))</f>
        <v>#NAME?</v>
      </c>
      <c r="BM15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4" s="124" t="e">
        <f ca="1">IF(tbl_coded[[#This Row],[Column9]]&lt;&gt;"--",tbl_coded[[#This Row],[G''tor rating]],IF(tbl_coded[[#This Row],[KPW Name]]&lt;&gt;"",tbl_coded[[#This Row],[KPW Rating]],IF(tbl_coded[[#This Row],[Parent company tiker]]&lt;&gt;"",tbl_coded[[#This Row],[parent评级]],tbl_coded[[#This Row],[Issuer rating]])))</f>
        <v>#NAME?</v>
      </c>
      <c r="BO154" s="159" t="str">
        <f ca="1">IFERROR(IF(tbl_coded[[#This Row],[GREEN]]="Y","GREEN",IF(tbl_coded[[#This Row],[SUSTAINABLE]]="Y","SUSTAINABLE",IF(tbl_coded[[#This Row],[SOCIAL]]="Y","SOCIAL",IF(tbl_coded[[#This Row],[Sustainable linked]]="Y","SUSTAINABLE LINKED"," ")))),"")</f>
        <v/>
      </c>
    </row>
    <row r="155" spans="1:67" ht="15" customHeight="1">
      <c r="A155" s="119">
        <v>153</v>
      </c>
      <c r="B155" s="120" t="str">
        <f>IF(美元债一级!$C$4:$C$1048576&lt;&gt;"",美元债一级!C156,"")</f>
        <v>XS2613741292</v>
      </c>
      <c r="C155" s="124" t="e">
        <f ca="1">IF(tbl_coded[[#This Row],[ISIN]]="","",IF(tbl_coded[[#This Row],[Index]]&gt;$A$1,"",IF(_xll.BDP($B155&amp;" Corp",C$1)="#N/A N/A","",_xll.BDP($B155&amp;" Corp",C$1))))</f>
        <v>#NAME?</v>
      </c>
      <c r="D155" s="124" t="e">
        <f ca="1">IF(tbl_coded[[#This Row],[ISIN]]="","",IF(_xll.BDP($B155&amp;" Corp",D$1)="#N/A N/A","",_xll.BDP($B155&amp;" Corp",D$1)))</f>
        <v>#NAME?</v>
      </c>
      <c r="E155" s="124" t="e">
        <f ca="1">IF(tbl_coded[[#This Row],[ISIN]]="","",IF(_xll.BDP($B155&amp;" Corp",E$1)="#N/A N/A","--",_xll.BDP($B155&amp;" Corp",E$1)))</f>
        <v>#NAME?</v>
      </c>
      <c r="F155" s="124" t="e">
        <f ca="1">IF(tbl_coded[[#This Row],[ISIN]]="","",IF(_xll.BDS($B155&amp;" Corp",F$1)="#N/A Field Not Applicable","",_xll.BDS($B155&amp;" Corp",F$1)))</f>
        <v>#NAME?</v>
      </c>
      <c r="G155" s="124" t="e">
        <f ca="1">IF(tbl_coded[[#This Row],[ISIN]]="","",IF(_xll.BDP($F155&amp;" CompanyID",G$1)="#N/A Invalid Security","",_xll.BDP($F155&amp;" CompanyID",G$1)))</f>
        <v>#NAME?</v>
      </c>
      <c r="H155" s="124" t="e">
        <f ca="1">IF(tbl_coded[[#This Row],[ISIN]]="","",IF(_xll.BDP($B155&amp;" Corp",H$1)="#N/A N/A","--",_xll.BDP($B155&amp;" Corp",H$1)))</f>
        <v>#NAME?</v>
      </c>
      <c r="I155" s="124" t="e">
        <f ca="1">IF(tbl_coded[[#This Row],[ISIN]]="","",IF(_xll.BDP($B155&amp;" Corp",I$1)="#N/A N/A","--",_xll.BDP($B155&amp;" Corp",I$1)))</f>
        <v>#NAME?</v>
      </c>
      <c r="J155" s="124" t="e">
        <f ca="1">IF(tbl_coded[[#This Row],[ISIN]]="","",IF(_xll.BDP($B155&amp;" Corp",J$1)="#N/A N/A","--",_xll.BDP($B155&amp;" Corp",J$1)))</f>
        <v>#NAME?</v>
      </c>
      <c r="K155" s="124" t="e">
        <f ca="1">IF(tbl_coded[[#This Row],[ISIN]]="","",IF(_xll.BDP($B155&amp;" Corp",K$1)="#N/A N/A","--",_xll.BDP($B155&amp;" Corp",K$1)))</f>
        <v>#NAME?</v>
      </c>
      <c r="L155" s="124" t="e">
        <f ca="1">IF(tbl_coded[[#This Row],[ISIN]]="","",IF(_xll.BDP($B155&amp;" Corp",L$1)="#N/A N/A","--",_xll.BDP($B155&amp;" Corp",L$1)))</f>
        <v>#NAME?</v>
      </c>
      <c r="M155" s="124" t="e">
        <f ca="1">IF(tbl_coded[[#This Row],[ISIN]]="","",IF(_xll.BDP($B155&amp;" Corp",M$1)="#N/A N/A","--",_xll.BDP($B155&amp;" Corp",M$1)))</f>
        <v>#NAME?</v>
      </c>
      <c r="N155" s="124" t="e">
        <f ca="1">IF(tbl_coded[[#This Row],[ISIN]]="","",IF(_xll.BDP($B155&amp;" Corp",N$1)="#N/A N/A","--",_xll.BDP($B155&amp;" Corp",N$1)))</f>
        <v>#NAME?</v>
      </c>
      <c r="O155" s="124" t="e">
        <f ca="1">IF(tbl_coded[[#This Row],[ISIN]]="","",IF(_xll.BDP($B155&amp;" Corp",O$1)="#N/A N/A","--",_xll.BDP($B155&amp;" Corp",O$1)))</f>
        <v>#NAME?</v>
      </c>
      <c r="P155" s="124" t="e">
        <f ca="1">IF(tbl_coded[[#This Row],[ISIN]]="","",IF(_xll.BDP($B155&amp;" Corp",P$1)="#N/A N/A","--",_xll.BDP($B155&amp;" Corp",P$1)))</f>
        <v>#NAME?</v>
      </c>
      <c r="Q15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5" s="124" t="e">
        <f ca="1">IF(tbl_coded[[#This Row],[ISIN]]="","",IF(OR(_xll.BDP($B155&amp;" Corp",R$1)="#N/A N/A",_xll.BDP($B155&amp;" Corp",R$1)="#N/A Invalid Security",_xll.BDP($B155&amp;" Corp",R$1)="#N/A Field Not Applicable"),"--",_xll.BDP($B155&amp;" Corp",R$1)))</f>
        <v>#NAME?</v>
      </c>
      <c r="S155" s="124" t="e">
        <f ca="1">IF(tbl_coded[[#This Row],[ISIN]]="","",IF(OR(_xll.BDP($R155&amp;" Equity",S$1)="#N/A N/A",_xll.BDP($R155&amp;" Equity",S$1)="#N/A Invalid Security"),"--",_xll.BDP($R155&amp;" Equity",S$1)))</f>
        <v>#NAME?</v>
      </c>
      <c r="T155" s="124" t="e">
        <f ca="1">IF(tbl_coded[[#This Row],[ISIN]]="","",IF(OR(_xll.BDP($R155&amp;" Equity",T$1)="#N/A N/A",_xll.BDP($R155&amp;" Equity",T$1)="#N/A Invalid Security"),"--",_xll.BDP($R155&amp;" Equity",T$1)))</f>
        <v>#NAME?</v>
      </c>
      <c r="U155" s="124" t="e">
        <f ca="1">IF(tbl_coded[[#This Row],[ISIN]]="","",IF(OR(_xll.BDP($R155&amp;" Equity",U$1)="#N/A N/A",_xll.BDP($R155&amp;" Equity",U$1)="#N/A Invalid Security"),"--",_xll.BDP($R155&amp;" Equity",U$1)))</f>
        <v>#NAME?</v>
      </c>
      <c r="V155" s="124" t="e">
        <f ca="1">IF(tbl_coded[[#This Row],[ISIN]]="","",IF(OR(_xll.BDP($R155&amp;" Equity",V$1)="#N/A N/A",_xll.BDP($R155&amp;" Equity",V$1)="#N/A Invalid Security"),"--",_xll.BDP($R155&amp;" Equity",V$1)))</f>
        <v>#NAME?</v>
      </c>
      <c r="W155" s="124" t="e">
        <f ca="1">IF(tbl_coded[[#This Row],[ISIN]]="","",IF(OR(_xll.BDP($R155&amp;" Equity",W$1)="#N/A N/A",_xll.BDP($R155&amp;" Equity",W$1)="#N/A Invalid Security"),"--",_xll.BDP($R155&amp;" Equity",W$1)))</f>
        <v>#NAME?</v>
      </c>
      <c r="X155" s="124" t="e">
        <f ca="1">IF(tbl_coded[[#This Row],[ISIN]]="","",IF(OR(_xll.BDP($R155&amp;" Equity",X$1)="#N/A N/A",_xll.BDP($R155&amp;" Equity",X$1)="#N/A Invalid Security"),"--",_xll.BDP($R155&amp;" Equity",X$1)))</f>
        <v>#NAME?</v>
      </c>
      <c r="Y15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5" s="124" t="str">
        <f ca="1">IF(tbl_coded[[#This Row],[ISIN]]="","",IF(ISNUMBER(_xll.BDP(B155&amp;" Corp",Z$1)),_xll.BDP(B155&amp;" Corp",Z$1),""))</f>
        <v/>
      </c>
      <c r="AA155" s="124" t="str">
        <f ca="1">IF(tbl_coded[[#This Row],[ISIN]]="","",IF(ISNUMBER(_xll.BDP(B155&amp;" Corp",AA$1)),_xll.BDP(B155&amp;" Corp",AA$1),""))</f>
        <v/>
      </c>
      <c r="AB155" s="124" t="str">
        <f ca="1">IF(tbl_coded[[#This Row],[ISIN]]="","",IF(ISNUMBER(_xll.BDP(B155&amp;" Corp",AB$1)),_xll.BDP(B155&amp;" Corp",AB$1),""))</f>
        <v/>
      </c>
      <c r="AC155" s="124" t="str">
        <f ca="1">IF(tbl_coded[[#This Row],[ISIN]]="","",IF(ISNUMBER(_xll.BDP(B155&amp;" Corp",AC$1)),_xll.BDP(B155&amp;" Corp",AC$1),""))</f>
        <v/>
      </c>
      <c r="AD155" s="124" t="e">
        <f ca="1">IF(tbl_coded[[#This Row],[ISIN]]="","",IF((_xll.BDP(B155&amp;" Corp",AD$1))="#N/A Field Not Applicable","",_xll.BDP(B155&amp;" Corp",AD$1)))</f>
        <v>#NAME?</v>
      </c>
      <c r="AE155" s="124" t="e">
        <f ca="1">IF(tbl_coded[[#This Row],[ISIN]]="","",IF((_xll.BDP(B155&amp;" Corp",AE$1))="#N/A N/A","--",_xll.BDP(B155&amp;" Corp",AE$1)))</f>
        <v>#NAME?</v>
      </c>
      <c r="AF155" s="124" t="e">
        <f ca="1">IF(tbl_coded[[#This Row],[ISIN]]="","",IF(IFERROR(MATCH(H155,rtg_num[Moody''s],0)&gt;10,0),"HY",IF(IFERROR(MATCH(I155,rtg_num[S&amp;P],0)&gt;10,0),"HY",IF(IFERROR(MATCH(J155,rtg_num[Fitch],0)&gt;10,0),"HY",IF(H155&amp;I155&amp;J155="------","NR",IF(IFERROR(FIND("#N/A",Coded!H155),0)&amp;IFERROR(FIND("#N/A",Coded!H155),0)&amp;IFERROR(FIND("#N/A",Coded!H155),0)&lt;&gt;"000",IF(INDEX(美元债一级!$O:$O,MATCH(tbl_coded[[#This Row],[ISIN]],美元债一级!$I:$I,0))="--/--/--","NR","IG"),"IG"))))))</f>
        <v>#NAME?</v>
      </c>
      <c r="AG15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5" s="125" t="e">
        <f ca="1">IF(tbl_coded[[#This Row],[ISIN]]="","",IF(_xll.BDP($B155&amp;" Corp",AI$1)="#N/A N/A","--",_xll.BDP($B155&amp;" Corp",AI$1)))</f>
        <v>#NAME?</v>
      </c>
      <c r="AJ155" s="122" t="e">
        <f ca="1">IF(tbl_coded[[#This Row],[ISIN]]="","",IF(OR(_xll.BDP(_xll.BDP(tbl_coded[[#This Row],[ISIN]]&amp;" Corp", "ISSUER_EQUITY_TICKER")&amp;" Equity",AJ$1)="#N/A N/A"),"--",_xll.BDP(_xll.BDP(tbl_coded[[#This Row],[ISIN]]&amp;" Corp", "ISSUER_EQUITY_TICKER")&amp;" Equity",AJ$1)))</f>
        <v>#NAME?</v>
      </c>
      <c r="AK15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24" t="e">
        <f ca="1">IF(tbl_coded[[#This Row],[ISIN]]="","",IF(OR(_xll.BDP(_xll.BDP(tbl_coded[[#This Row],[ISIN]]&amp;" Corp", "ISSUER_EQUITY_TICKER")&amp;" Equity",AL$1)="#N/A N/A"),"--",_xll.BDP(_xll.BDP(tbl_coded[[#This Row],[ISIN]]&amp;" Corp", "ISSUER_EQUITY_TICKER")&amp;" Equity",AL$1)))</f>
        <v>#NAME?</v>
      </c>
      <c r="AM155" s="124" t="e">
        <f ca="1">IF(tbl_coded[[#This Row],[ISIN]]="","",IF(_xll.BDS($B155&amp;" Corp",AM$1)="#N/A Field Not Applicable","",_xll.BDS($B155&amp;" Corp",AM$1)))</f>
        <v>#NAME?</v>
      </c>
      <c r="AN155" s="124" t="e">
        <f ca="1">IF(tbl_coded[[#This Row],[ISIN]]="","",IF(_xll.BDP(tbl_coded[[#This Row],[KPW Provider BBID]]&amp;" CompanyID","NAME")="#N/A Invalid Security","",_xll.BDP(tbl_coded[[#This Row],[KPW Provider BBID]]&amp;" CompanyID","NAME")))</f>
        <v>#NAME?</v>
      </c>
      <c r="AO155" s="124" t="e">
        <f ca="1">IF(tbl_coded[[#This Row],[ISIN]]="","",IF(_xll.BDP(tbl_coded[[#This Row],[KPW Provider BBID]]&amp;" CompanyID",$AO$1)="#N/A Invalid Security","--",IF(_xll.BDP(tbl_coded[[#This Row],[KPW Provider BBID]]&amp;" CompanyID",$AO$1)="#N/A N/A","--",_xll.BDP(tbl_coded[[#This Row],[KPW Provider BBID]]&amp;" CompanyID",$AO$1))))</f>
        <v>#NAME?</v>
      </c>
      <c r="AP155" s="124" t="e">
        <f ca="1">IF(tbl_coded[[#This Row],[ISIN]]="","",IF(_xll.BDP(tbl_coded[[#This Row],[KPW Provider BBID]]&amp;" CompanyID",$AP$1)="#N/A Invalid Security","--",IF(_xll.BDP(tbl_coded[[#This Row],[KPW Provider BBID]]&amp;" CompanyID",$AP$1)="#N/A N/A","--",_xll.BDP(tbl_coded[[#This Row],[KPW Provider BBID]]&amp;" CompanyID",$AP$1))))</f>
        <v>#NAME?</v>
      </c>
      <c r="AQ155" s="124" t="e">
        <f ca="1">IF(tbl_coded[[#This Row],[ISIN]]="","",IF(_xll.BDP(tbl_coded[[#This Row],[KPW Provider BBID]]&amp;" CompanyID",$AQ$1)="#N/A Invalid Security","--",IF(_xll.BDP(tbl_coded[[#This Row],[KPW Provider BBID]]&amp;" CompanyID",$AQ$1)="#N/A N/A","--",_xll.BDP(tbl_coded[[#This Row],[KPW Provider BBID]]&amp;" CompanyID",$AQ$1))))</f>
        <v>#NAME?</v>
      </c>
      <c r="AR155" s="124" t="e">
        <f ca="1">IF(tbl_coded[[#This Row],[ISIN]]="","",tbl_coded[[#This Row],[穆迪KPW评级]]&amp;"/"&amp;tbl_coded[[#This Row],[SPKPW评级]]&amp;"/"&amp;tbl_coded[[#This Row],[FITCHKPW评级]])</f>
        <v>#NAME?</v>
      </c>
      <c r="AS155" s="124" t="e">
        <f ca="1">IF(tbl_coded[[#This Row],[ISIN]]="","",IF(OR(_xll.BDP($B155&amp;" Corp",AS$1)="#N/A N/A"),"--",_xll.BDP($B155&amp;" Corp",AS$1)))</f>
        <v>#NAME?</v>
      </c>
      <c r="AT155" s="124" t="e">
        <f ca="1">IF(tbl_coded[[#This Row],[ISIN]]="","",IF(_xll.BDS($B155&amp;" Corp",AT$1)="#N/A Field Not Applicable","",_xll.BDS($B155&amp;" Corp",AT$1)))</f>
        <v>#NAME?</v>
      </c>
      <c r="AU155" s="124" t="e">
        <f ca="1">IF(tbl_coded[[#This Row],[SBLC Provider BBID]]="","",_xll.BDP(tbl_coded[[#This Row],[SBLC Provider BBID]]&amp;" CompanyID","NAME"))</f>
        <v>#NAME?</v>
      </c>
      <c r="AV155" s="124" t="e">
        <f ca="1">IF(tbl_coded[[#This Row],[ISIN]]="","",IF(OR(_xll.BDP($B155&amp;" Corp",AV$1)="#N/A N/A"),"--",TEXT(_xll.BDP($B155&amp;" Corp",AV$1),"yyyy/mm/dd")))</f>
        <v>#NAME?</v>
      </c>
      <c r="AW155" s="124" t="e">
        <f ca="1">IF(tbl_coded[[#This Row],[ISIN]]="","",IF(OR(_xll.BDP($B155&amp;" Corp",AW$1)="#N/A N/A"),"--",TEXT(_xll.BDP($B155&amp;" Corp",AW$1),"yyyy/mm/dd")))</f>
        <v>#NAME?</v>
      </c>
      <c r="AX155" s="124" t="e">
        <f ca="1">IF(tbl_coded[[#This Row],[ISIN]]="","",IF(OR(_xll.BDP($B155&amp;" Corp",AX$1)="#N/A N/A"),"--",TEXT(_xll.BDP($B155&amp;" Corp",AX$1),"yyyy/mm/dd")))</f>
        <v>#NAME?</v>
      </c>
      <c r="AY155" s="124" t="e">
        <f ca="1">IF(tbl_coded[[#This Row],[ISIN]]="","",IF(OR(_xll.BDP($B155&amp;" Corp",AY$1)="#N/A Field Not Applicable"),"--",TEXT(_xll.BDP($B155&amp;" Corp",AY$1),"yyyy/mm/dd")))</f>
        <v>#NAME?</v>
      </c>
      <c r="AZ155" s="124" t="e">
        <f ca="1">IF(tbl_coded[[#This Row],[ISIN]]="","",IF(OR(_xll.BDP($B155&amp;" Corp",AZ$1)="#N/A N/A"),"--",_xll.BDP($B155&amp;" Corp",AZ$1)))</f>
        <v>#NAME?</v>
      </c>
      <c r="BA155" s="124" t="e">
        <f ca="1">IF(tbl_coded[[#This Row],[ISIN]]="","",IF(OR(_xll.BDP($B155&amp;" Corp",BA$1)="#N/A N/A"),"--",_xll.BDP($B155&amp;" Corp",BA$1)))</f>
        <v>#NAME?</v>
      </c>
      <c r="BB155" s="124" t="e">
        <f ca="1">IF(tbl_coded[[#This Row],[ISIN]]="","",IF(OR(_xll.BDP($B155&amp;" Corp",BB$1)="#N/A N/A"),"--",_xll.BDP($B155&amp;" Corp",BB$1)))</f>
        <v>#NAME?</v>
      </c>
      <c r="BC155" s="124" t="e">
        <f ca="1">IF(tbl_coded[[#This Row],[ISIN]]="","",IF(OR(_xll.BDP($B155&amp;" Corp",BC$1)="#N/A Field Not Applicable"),"--",_xll.BDP($B155&amp;" Corp",BC$1)))</f>
        <v>#NAME?</v>
      </c>
      <c r="BD155" s="124" t="e">
        <f ca="1">IF(tbl_coded[[#This Row],[ISIN]]="","",IF(OR(_xll.BDP($B155&amp;" Corp",BD$1)="#N/A Field Not Applicable"),"--",_xll.BDP($B155&amp;" Corp",BD$1)))</f>
        <v>#NAME?</v>
      </c>
      <c r="BE155" s="124" t="e">
        <f ca="1">IF(tbl_coded[[#This Row],[ISIN]]="","",IF(OR(_xll.BDP($B155&amp;" Corp",BE$1)="#N/A Field Not Applicable"),"--",_xll.BDP($B155&amp;" Corp",BE$1)))</f>
        <v>#NAME?</v>
      </c>
      <c r="BF155" s="124" t="e">
        <f ca="1">IF(tbl_coded[[#This Row],[ISIN]]="","",IF(OR(_xll.BDP($B155&amp;" Corp",BF$1)="#N/A Field Not Applicable"),"--",_xll.BDP($B155&amp;" Corp",BF$1)))</f>
        <v>#NAME?</v>
      </c>
      <c r="BG155" s="124" t="e">
        <f ca="1">IF(tbl_coded[[#This Row],[ISIN]]="","",IF(OR(_xll.BDP($B155&amp;" Corp",BG$1)="#N/A Field Not Applicable"),"--",IF(_xll.BDP($B155&amp;" Corp",BG$1)="#N/A N/A","N",_xll.BDP($B155&amp;" Corp",BG$1))))</f>
        <v>#NAME?</v>
      </c>
      <c r="BH155" s="124" t="e">
        <f ca="1">IF(tbl_coded[[#This Row],[ISIN]]="","",IF(OR(_xll.BDP($B155&amp;" Corp",BH$1)="#N/A N/A"),"",_xll.BDP($B155&amp;" Corp",BH$1)))</f>
        <v>#NAME?</v>
      </c>
      <c r="BI155" s="124" t="e">
        <f ca="1">IF(tbl_coded[[#This Row],[ISIN]]="","",IF(OR(tbl_coded[[#This Row],[Parent company tiker]]=""),"",IF(_xll.BDP(tbl_coded[[#This Row],[Parent company tiker]]&amp;" Equity",BI$1)="#N/A N/A","--",_xll.BDP(tbl_coded[[#This Row],[Parent company tiker]]&amp;" Equity",BI$1))))</f>
        <v>#NAME?</v>
      </c>
      <c r="BJ155" s="124" t="e">
        <f ca="1">IF(tbl_coded[[#This Row],[ISIN]]="","",IF(OR(tbl_coded[[#This Row],[Parent company tiker]]=""),"",IF(_xll.BDP(tbl_coded[[#This Row],[Parent company tiker]]&amp;" Equity",BJ$1)="#N/A N/A","--",_xll.BDP(tbl_coded[[#This Row],[Parent company tiker]]&amp;" Equity",BJ$1))))</f>
        <v>#NAME?</v>
      </c>
      <c r="BK155" s="124" t="e">
        <f ca="1">IF(tbl_coded[[#This Row],[ISIN]]="","",IF(OR(tbl_coded[[#This Row],[Parent company tiker]]=""),"",IF(_xll.BDP(tbl_coded[[#This Row],[Parent company tiker]]&amp;" Equity",BK$1)="#N/A N/A","--",_xll.BDP(tbl_coded[[#This Row],[Parent company tiker]]&amp;" Equity",BK$1))))</f>
        <v>#NAME?</v>
      </c>
      <c r="BL155" s="124" t="e">
        <f ca="1">IF(tbl_coded[[#This Row],[ISIN]]="","",IF(OR(tbl_coded[[#This Row],[Parent company tiker]]=""),"",IF(_xll.BDP(tbl_coded[[#This Row],[Parent company tiker]]&amp;" Equity",BL$1)="#N/A N/A","--",_xll.BDP(tbl_coded[[#This Row],[Parent company tiker]]&amp;" Equity",BL$1))))</f>
        <v>#NAME?</v>
      </c>
      <c r="BM15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5" s="124" t="e">
        <f ca="1">IF(tbl_coded[[#This Row],[Column9]]&lt;&gt;"--",tbl_coded[[#This Row],[G''tor rating]],IF(tbl_coded[[#This Row],[KPW Name]]&lt;&gt;"",tbl_coded[[#This Row],[KPW Rating]],IF(tbl_coded[[#This Row],[Parent company tiker]]&lt;&gt;"",tbl_coded[[#This Row],[parent评级]],tbl_coded[[#This Row],[Issuer rating]])))</f>
        <v>#NAME?</v>
      </c>
      <c r="BO155" s="159" t="str">
        <f ca="1">IFERROR(IF(tbl_coded[[#This Row],[GREEN]]="Y","GREEN",IF(tbl_coded[[#This Row],[SUSTAINABLE]]="Y","SUSTAINABLE",IF(tbl_coded[[#This Row],[SOCIAL]]="Y","SOCIAL",IF(tbl_coded[[#This Row],[Sustainable linked]]="Y","SUSTAINABLE LINKED"," ")))),"")</f>
        <v/>
      </c>
    </row>
    <row r="156" spans="1:67" ht="15" customHeight="1">
      <c r="A156" s="119">
        <v>154</v>
      </c>
      <c r="B156" s="120" t="str">
        <f>IF(美元债一级!$C$4:$C$1048576&lt;&gt;"",美元债一级!C157,"")</f>
        <v>XS2615922668</v>
      </c>
      <c r="C156" s="124" t="e">
        <f ca="1">IF(tbl_coded[[#This Row],[ISIN]]="","",IF(tbl_coded[[#This Row],[Index]]&gt;$A$1,"",IF(_xll.BDP($B156&amp;" Corp",C$1)="#N/A N/A","",_xll.BDP($B156&amp;" Corp",C$1))))</f>
        <v>#NAME?</v>
      </c>
      <c r="D156" s="124" t="e">
        <f ca="1">IF(tbl_coded[[#This Row],[ISIN]]="","",IF(_xll.BDP($B156&amp;" Corp",D$1)="#N/A N/A","",_xll.BDP($B156&amp;" Corp",D$1)))</f>
        <v>#NAME?</v>
      </c>
      <c r="E156" s="124" t="e">
        <f ca="1">IF(tbl_coded[[#This Row],[ISIN]]="","",IF(_xll.BDP($B156&amp;" Corp",E$1)="#N/A N/A","--",_xll.BDP($B156&amp;" Corp",E$1)))</f>
        <v>#NAME?</v>
      </c>
      <c r="F156" s="124" t="e">
        <f ca="1">IF(tbl_coded[[#This Row],[ISIN]]="","",IF(_xll.BDS($B156&amp;" Corp",F$1)="#N/A Field Not Applicable","",_xll.BDS($B156&amp;" Corp",F$1)))</f>
        <v>#NAME?</v>
      </c>
      <c r="G156" s="124" t="e">
        <f ca="1">IF(tbl_coded[[#This Row],[ISIN]]="","",IF(_xll.BDP($F156&amp;" CompanyID",G$1)="#N/A Invalid Security","",_xll.BDP($F156&amp;" CompanyID",G$1)))</f>
        <v>#NAME?</v>
      </c>
      <c r="H156" s="124" t="e">
        <f ca="1">IF(tbl_coded[[#This Row],[ISIN]]="","",IF(_xll.BDP($B156&amp;" Corp",H$1)="#N/A N/A","--",_xll.BDP($B156&amp;" Corp",H$1)))</f>
        <v>#NAME?</v>
      </c>
      <c r="I156" s="124" t="e">
        <f ca="1">IF(tbl_coded[[#This Row],[ISIN]]="","",IF(_xll.BDP($B156&amp;" Corp",I$1)="#N/A N/A","--",_xll.BDP($B156&amp;" Corp",I$1)))</f>
        <v>#NAME?</v>
      </c>
      <c r="J156" s="124" t="e">
        <f ca="1">IF(tbl_coded[[#This Row],[ISIN]]="","",IF(_xll.BDP($B156&amp;" Corp",J$1)="#N/A N/A","--",_xll.BDP($B156&amp;" Corp",J$1)))</f>
        <v>#NAME?</v>
      </c>
      <c r="K156" s="124" t="e">
        <f ca="1">IF(tbl_coded[[#This Row],[ISIN]]="","",IF(_xll.BDP($B156&amp;" Corp",K$1)="#N/A N/A","--",_xll.BDP($B156&amp;" Corp",K$1)))</f>
        <v>#NAME?</v>
      </c>
      <c r="L156" s="124" t="e">
        <f ca="1">IF(tbl_coded[[#This Row],[ISIN]]="","",IF(_xll.BDP($B156&amp;" Corp",L$1)="#N/A N/A","--",_xll.BDP($B156&amp;" Corp",L$1)))</f>
        <v>#NAME?</v>
      </c>
      <c r="M156" s="124" t="e">
        <f ca="1">IF(tbl_coded[[#This Row],[ISIN]]="","",IF(_xll.BDP($B156&amp;" Corp",M$1)="#N/A N/A","--",_xll.BDP($B156&amp;" Corp",M$1)))</f>
        <v>#NAME?</v>
      </c>
      <c r="N156" s="124" t="e">
        <f ca="1">IF(tbl_coded[[#This Row],[ISIN]]="","",IF(_xll.BDP($B156&amp;" Corp",N$1)="#N/A N/A","--",_xll.BDP($B156&amp;" Corp",N$1)))</f>
        <v>#NAME?</v>
      </c>
      <c r="O156" s="124" t="e">
        <f ca="1">IF(tbl_coded[[#This Row],[ISIN]]="","",IF(_xll.BDP($B156&amp;" Corp",O$1)="#N/A N/A","--",_xll.BDP($B156&amp;" Corp",O$1)))</f>
        <v>#NAME?</v>
      </c>
      <c r="P156" s="124" t="e">
        <f ca="1">IF(tbl_coded[[#This Row],[ISIN]]="","",IF(_xll.BDP($B156&amp;" Corp",P$1)="#N/A N/A","--",_xll.BDP($B156&amp;" Corp",P$1)))</f>
        <v>#NAME?</v>
      </c>
      <c r="Q15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6" s="124" t="e">
        <f ca="1">IF(tbl_coded[[#This Row],[ISIN]]="","",IF(OR(_xll.BDP($B156&amp;" Corp",R$1)="#N/A N/A",_xll.BDP($B156&amp;" Corp",R$1)="#N/A Invalid Security",_xll.BDP($B156&amp;" Corp",R$1)="#N/A Field Not Applicable"),"--",_xll.BDP($B156&amp;" Corp",R$1)))</f>
        <v>#NAME?</v>
      </c>
      <c r="S156" s="124" t="e">
        <f ca="1">IF(tbl_coded[[#This Row],[ISIN]]="","",IF(OR(_xll.BDP($R156&amp;" Equity",S$1)="#N/A N/A",_xll.BDP($R156&amp;" Equity",S$1)="#N/A Invalid Security"),"--",_xll.BDP($R156&amp;" Equity",S$1)))</f>
        <v>#NAME?</v>
      </c>
      <c r="T156" s="124" t="e">
        <f ca="1">IF(tbl_coded[[#This Row],[ISIN]]="","",IF(OR(_xll.BDP($R156&amp;" Equity",T$1)="#N/A N/A",_xll.BDP($R156&amp;" Equity",T$1)="#N/A Invalid Security"),"--",_xll.BDP($R156&amp;" Equity",T$1)))</f>
        <v>#NAME?</v>
      </c>
      <c r="U156" s="124" t="e">
        <f ca="1">IF(tbl_coded[[#This Row],[ISIN]]="","",IF(OR(_xll.BDP($R156&amp;" Equity",U$1)="#N/A N/A",_xll.BDP($R156&amp;" Equity",U$1)="#N/A Invalid Security"),"--",_xll.BDP($R156&amp;" Equity",U$1)))</f>
        <v>#NAME?</v>
      </c>
      <c r="V156" s="124" t="e">
        <f ca="1">IF(tbl_coded[[#This Row],[ISIN]]="","",IF(OR(_xll.BDP($R156&amp;" Equity",V$1)="#N/A N/A",_xll.BDP($R156&amp;" Equity",V$1)="#N/A Invalid Security"),"--",_xll.BDP($R156&amp;" Equity",V$1)))</f>
        <v>#NAME?</v>
      </c>
      <c r="W156" s="124" t="e">
        <f ca="1">IF(tbl_coded[[#This Row],[ISIN]]="","",IF(OR(_xll.BDP($R156&amp;" Equity",W$1)="#N/A N/A",_xll.BDP($R156&amp;" Equity",W$1)="#N/A Invalid Security"),"--",_xll.BDP($R156&amp;" Equity",W$1)))</f>
        <v>#NAME?</v>
      </c>
      <c r="X156" s="124" t="e">
        <f ca="1">IF(tbl_coded[[#This Row],[ISIN]]="","",IF(OR(_xll.BDP($R156&amp;" Equity",X$1)="#N/A N/A",_xll.BDP($R156&amp;" Equity",X$1)="#N/A Invalid Security"),"--",_xll.BDP($R156&amp;" Equity",X$1)))</f>
        <v>#NAME?</v>
      </c>
      <c r="Y15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6" s="124" t="str">
        <f ca="1">IF(tbl_coded[[#This Row],[ISIN]]="","",IF(ISNUMBER(_xll.BDP(B156&amp;" Corp",Z$1)),_xll.BDP(B156&amp;" Corp",Z$1),""))</f>
        <v/>
      </c>
      <c r="AA156" s="124" t="str">
        <f ca="1">IF(tbl_coded[[#This Row],[ISIN]]="","",IF(ISNUMBER(_xll.BDP(B156&amp;" Corp",AA$1)),_xll.BDP(B156&amp;" Corp",AA$1),""))</f>
        <v/>
      </c>
      <c r="AB156" s="124" t="str">
        <f ca="1">IF(tbl_coded[[#This Row],[ISIN]]="","",IF(ISNUMBER(_xll.BDP(B156&amp;" Corp",AB$1)),_xll.BDP(B156&amp;" Corp",AB$1),""))</f>
        <v/>
      </c>
      <c r="AC156" s="124" t="str">
        <f ca="1">IF(tbl_coded[[#This Row],[ISIN]]="","",IF(ISNUMBER(_xll.BDP(B156&amp;" Corp",AC$1)),_xll.BDP(B156&amp;" Corp",AC$1),""))</f>
        <v/>
      </c>
      <c r="AD156" s="124" t="e">
        <f ca="1">IF(tbl_coded[[#This Row],[ISIN]]="","",IF((_xll.BDP(B156&amp;" Corp",AD$1))="#N/A Field Not Applicable","",_xll.BDP(B156&amp;" Corp",AD$1)))</f>
        <v>#NAME?</v>
      </c>
      <c r="AE156" s="124" t="e">
        <f ca="1">IF(tbl_coded[[#This Row],[ISIN]]="","",IF((_xll.BDP(B156&amp;" Corp",AE$1))="#N/A N/A","--",_xll.BDP(B156&amp;" Corp",AE$1)))</f>
        <v>#NAME?</v>
      </c>
      <c r="AF156" s="124" t="e">
        <f ca="1">IF(tbl_coded[[#This Row],[ISIN]]="","",IF(IFERROR(MATCH(H156,rtg_num[Moody''s],0)&gt;10,0),"HY",IF(IFERROR(MATCH(I156,rtg_num[S&amp;P],0)&gt;10,0),"HY",IF(IFERROR(MATCH(J156,rtg_num[Fitch],0)&gt;10,0),"HY",IF(H156&amp;I156&amp;J156="------","NR",IF(IFERROR(FIND("#N/A",Coded!H156),0)&amp;IFERROR(FIND("#N/A",Coded!H156),0)&amp;IFERROR(FIND("#N/A",Coded!H156),0)&lt;&gt;"000",IF(INDEX(美元债一级!$O:$O,MATCH(tbl_coded[[#This Row],[ISIN]],美元债一级!$I:$I,0))="--/--/--","NR","IG"),"IG"))))))</f>
        <v>#NAME?</v>
      </c>
      <c r="AG15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6" s="125" t="e">
        <f ca="1">IF(tbl_coded[[#This Row],[ISIN]]="","",IF(_xll.BDP($B156&amp;" Corp",AI$1)="#N/A N/A","--",_xll.BDP($B156&amp;" Corp",AI$1)))</f>
        <v>#NAME?</v>
      </c>
      <c r="AJ156" s="122" t="e">
        <f ca="1">IF(tbl_coded[[#This Row],[ISIN]]="","",IF(OR(_xll.BDP(_xll.BDP(tbl_coded[[#This Row],[ISIN]]&amp;" Corp", "ISSUER_EQUITY_TICKER")&amp;" Equity",AJ$1)="#N/A N/A"),"--",_xll.BDP(_xll.BDP(tbl_coded[[#This Row],[ISIN]]&amp;" Corp", "ISSUER_EQUITY_TICKER")&amp;" Equity",AJ$1)))</f>
        <v>#NAME?</v>
      </c>
      <c r="AK15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24" t="e">
        <f ca="1">IF(tbl_coded[[#This Row],[ISIN]]="","",IF(OR(_xll.BDP(_xll.BDP(tbl_coded[[#This Row],[ISIN]]&amp;" Corp", "ISSUER_EQUITY_TICKER")&amp;" Equity",AL$1)="#N/A N/A"),"--",_xll.BDP(_xll.BDP(tbl_coded[[#This Row],[ISIN]]&amp;" Corp", "ISSUER_EQUITY_TICKER")&amp;" Equity",AL$1)))</f>
        <v>#NAME?</v>
      </c>
      <c r="AM156" s="124" t="e">
        <f ca="1">IF(tbl_coded[[#This Row],[ISIN]]="","",IF(_xll.BDS($B156&amp;" Corp",AM$1)="#N/A Field Not Applicable","",_xll.BDS($B156&amp;" Corp",AM$1)))</f>
        <v>#NAME?</v>
      </c>
      <c r="AN156" s="124" t="e">
        <f ca="1">IF(tbl_coded[[#This Row],[ISIN]]="","",IF(_xll.BDP(tbl_coded[[#This Row],[KPW Provider BBID]]&amp;" CompanyID","NAME")="#N/A Invalid Security","",_xll.BDP(tbl_coded[[#This Row],[KPW Provider BBID]]&amp;" CompanyID","NAME")))</f>
        <v>#NAME?</v>
      </c>
      <c r="AO156" s="124" t="e">
        <f ca="1">IF(tbl_coded[[#This Row],[ISIN]]="","",IF(_xll.BDP(tbl_coded[[#This Row],[KPW Provider BBID]]&amp;" CompanyID",$AO$1)="#N/A Invalid Security","--",IF(_xll.BDP(tbl_coded[[#This Row],[KPW Provider BBID]]&amp;" CompanyID",$AO$1)="#N/A N/A","--",_xll.BDP(tbl_coded[[#This Row],[KPW Provider BBID]]&amp;" CompanyID",$AO$1))))</f>
        <v>#NAME?</v>
      </c>
      <c r="AP156" s="124" t="e">
        <f ca="1">IF(tbl_coded[[#This Row],[ISIN]]="","",IF(_xll.BDP(tbl_coded[[#This Row],[KPW Provider BBID]]&amp;" CompanyID",$AP$1)="#N/A Invalid Security","--",IF(_xll.BDP(tbl_coded[[#This Row],[KPW Provider BBID]]&amp;" CompanyID",$AP$1)="#N/A N/A","--",_xll.BDP(tbl_coded[[#This Row],[KPW Provider BBID]]&amp;" CompanyID",$AP$1))))</f>
        <v>#NAME?</v>
      </c>
      <c r="AQ156" s="124" t="e">
        <f ca="1">IF(tbl_coded[[#This Row],[ISIN]]="","",IF(_xll.BDP(tbl_coded[[#This Row],[KPW Provider BBID]]&amp;" CompanyID",$AQ$1)="#N/A Invalid Security","--",IF(_xll.BDP(tbl_coded[[#This Row],[KPW Provider BBID]]&amp;" CompanyID",$AQ$1)="#N/A N/A","--",_xll.BDP(tbl_coded[[#This Row],[KPW Provider BBID]]&amp;" CompanyID",$AQ$1))))</f>
        <v>#NAME?</v>
      </c>
      <c r="AR156" s="124" t="e">
        <f ca="1">IF(tbl_coded[[#This Row],[ISIN]]="","",tbl_coded[[#This Row],[穆迪KPW评级]]&amp;"/"&amp;tbl_coded[[#This Row],[SPKPW评级]]&amp;"/"&amp;tbl_coded[[#This Row],[FITCHKPW评级]])</f>
        <v>#NAME?</v>
      </c>
      <c r="AS156" s="124" t="e">
        <f ca="1">IF(tbl_coded[[#This Row],[ISIN]]="","",IF(OR(_xll.BDP($B156&amp;" Corp",AS$1)="#N/A N/A"),"--",_xll.BDP($B156&amp;" Corp",AS$1)))</f>
        <v>#NAME?</v>
      </c>
      <c r="AT156" s="124" t="e">
        <f ca="1">IF(tbl_coded[[#This Row],[ISIN]]="","",IF(_xll.BDS($B156&amp;" Corp",AT$1)="#N/A Field Not Applicable","",_xll.BDS($B156&amp;" Corp",AT$1)))</f>
        <v>#NAME?</v>
      </c>
      <c r="AU156" s="124" t="e">
        <f ca="1">IF(tbl_coded[[#This Row],[SBLC Provider BBID]]="","",_xll.BDP(tbl_coded[[#This Row],[SBLC Provider BBID]]&amp;" CompanyID","NAME"))</f>
        <v>#NAME?</v>
      </c>
      <c r="AV156" s="124" t="e">
        <f ca="1">IF(tbl_coded[[#This Row],[ISIN]]="","",IF(OR(_xll.BDP($B156&amp;" Corp",AV$1)="#N/A N/A"),"--",TEXT(_xll.BDP($B156&amp;" Corp",AV$1),"yyyy/mm/dd")))</f>
        <v>#NAME?</v>
      </c>
      <c r="AW156" s="124" t="e">
        <f ca="1">IF(tbl_coded[[#This Row],[ISIN]]="","",IF(OR(_xll.BDP($B156&amp;" Corp",AW$1)="#N/A N/A"),"--",TEXT(_xll.BDP($B156&amp;" Corp",AW$1),"yyyy/mm/dd")))</f>
        <v>#NAME?</v>
      </c>
      <c r="AX156" s="124" t="e">
        <f ca="1">IF(tbl_coded[[#This Row],[ISIN]]="","",IF(OR(_xll.BDP($B156&amp;" Corp",AX$1)="#N/A N/A"),"--",TEXT(_xll.BDP($B156&amp;" Corp",AX$1),"yyyy/mm/dd")))</f>
        <v>#NAME?</v>
      </c>
      <c r="AY156" s="124" t="e">
        <f ca="1">IF(tbl_coded[[#This Row],[ISIN]]="","",IF(OR(_xll.BDP($B156&amp;" Corp",AY$1)="#N/A Field Not Applicable"),"--",TEXT(_xll.BDP($B156&amp;" Corp",AY$1),"yyyy/mm/dd")))</f>
        <v>#NAME?</v>
      </c>
      <c r="AZ156" s="124" t="e">
        <f ca="1">IF(tbl_coded[[#This Row],[ISIN]]="","",IF(OR(_xll.BDP($B156&amp;" Corp",AZ$1)="#N/A N/A"),"--",_xll.BDP($B156&amp;" Corp",AZ$1)))</f>
        <v>#NAME?</v>
      </c>
      <c r="BA156" s="124" t="e">
        <f ca="1">IF(tbl_coded[[#This Row],[ISIN]]="","",IF(OR(_xll.BDP($B156&amp;" Corp",BA$1)="#N/A N/A"),"--",_xll.BDP($B156&amp;" Corp",BA$1)))</f>
        <v>#NAME?</v>
      </c>
      <c r="BB156" s="124" t="e">
        <f ca="1">IF(tbl_coded[[#This Row],[ISIN]]="","",IF(OR(_xll.BDP($B156&amp;" Corp",BB$1)="#N/A N/A"),"--",_xll.BDP($B156&amp;" Corp",BB$1)))</f>
        <v>#NAME?</v>
      </c>
      <c r="BC156" s="124" t="e">
        <f ca="1">IF(tbl_coded[[#This Row],[ISIN]]="","",IF(OR(_xll.BDP($B156&amp;" Corp",BC$1)="#N/A Field Not Applicable"),"--",_xll.BDP($B156&amp;" Corp",BC$1)))</f>
        <v>#NAME?</v>
      </c>
      <c r="BD156" s="124" t="e">
        <f ca="1">IF(tbl_coded[[#This Row],[ISIN]]="","",IF(OR(_xll.BDP($B156&amp;" Corp",BD$1)="#N/A Field Not Applicable"),"--",_xll.BDP($B156&amp;" Corp",BD$1)))</f>
        <v>#NAME?</v>
      </c>
      <c r="BE156" s="124" t="e">
        <f ca="1">IF(tbl_coded[[#This Row],[ISIN]]="","",IF(OR(_xll.BDP($B156&amp;" Corp",BE$1)="#N/A Field Not Applicable"),"--",_xll.BDP($B156&amp;" Corp",BE$1)))</f>
        <v>#NAME?</v>
      </c>
      <c r="BF156" s="124" t="e">
        <f ca="1">IF(tbl_coded[[#This Row],[ISIN]]="","",IF(OR(_xll.BDP($B156&amp;" Corp",BF$1)="#N/A Field Not Applicable"),"--",_xll.BDP($B156&amp;" Corp",BF$1)))</f>
        <v>#NAME?</v>
      </c>
      <c r="BG156" s="124" t="e">
        <f ca="1">IF(tbl_coded[[#This Row],[ISIN]]="","",IF(OR(_xll.BDP($B156&amp;" Corp",BG$1)="#N/A Field Not Applicable"),"--",IF(_xll.BDP($B156&amp;" Corp",BG$1)="#N/A N/A","N",_xll.BDP($B156&amp;" Corp",BG$1))))</f>
        <v>#NAME?</v>
      </c>
      <c r="BH156" s="124" t="e">
        <f ca="1">IF(tbl_coded[[#This Row],[ISIN]]="","",IF(OR(_xll.BDP($B156&amp;" Corp",BH$1)="#N/A N/A"),"",_xll.BDP($B156&amp;" Corp",BH$1)))</f>
        <v>#NAME?</v>
      </c>
      <c r="BI156" s="124" t="e">
        <f ca="1">IF(tbl_coded[[#This Row],[ISIN]]="","",IF(OR(tbl_coded[[#This Row],[Parent company tiker]]=""),"",IF(_xll.BDP(tbl_coded[[#This Row],[Parent company tiker]]&amp;" Equity",BI$1)="#N/A N/A","--",_xll.BDP(tbl_coded[[#This Row],[Parent company tiker]]&amp;" Equity",BI$1))))</f>
        <v>#NAME?</v>
      </c>
      <c r="BJ156" s="124" t="e">
        <f ca="1">IF(tbl_coded[[#This Row],[ISIN]]="","",IF(OR(tbl_coded[[#This Row],[Parent company tiker]]=""),"",IF(_xll.BDP(tbl_coded[[#This Row],[Parent company tiker]]&amp;" Equity",BJ$1)="#N/A N/A","--",_xll.BDP(tbl_coded[[#This Row],[Parent company tiker]]&amp;" Equity",BJ$1))))</f>
        <v>#NAME?</v>
      </c>
      <c r="BK156" s="124" t="e">
        <f ca="1">IF(tbl_coded[[#This Row],[ISIN]]="","",IF(OR(tbl_coded[[#This Row],[Parent company tiker]]=""),"",IF(_xll.BDP(tbl_coded[[#This Row],[Parent company tiker]]&amp;" Equity",BK$1)="#N/A N/A","--",_xll.BDP(tbl_coded[[#This Row],[Parent company tiker]]&amp;" Equity",BK$1))))</f>
        <v>#NAME?</v>
      </c>
      <c r="BL156" s="124" t="e">
        <f ca="1">IF(tbl_coded[[#This Row],[ISIN]]="","",IF(OR(tbl_coded[[#This Row],[Parent company tiker]]=""),"",IF(_xll.BDP(tbl_coded[[#This Row],[Parent company tiker]]&amp;" Equity",BL$1)="#N/A N/A","--",_xll.BDP(tbl_coded[[#This Row],[Parent company tiker]]&amp;" Equity",BL$1))))</f>
        <v>#NAME?</v>
      </c>
      <c r="BM15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6" s="124" t="e">
        <f ca="1">IF(tbl_coded[[#This Row],[Column9]]&lt;&gt;"--",tbl_coded[[#This Row],[G''tor rating]],IF(tbl_coded[[#This Row],[KPW Name]]&lt;&gt;"",tbl_coded[[#This Row],[KPW Rating]],IF(tbl_coded[[#This Row],[Parent company tiker]]&lt;&gt;"",tbl_coded[[#This Row],[parent评级]],tbl_coded[[#This Row],[Issuer rating]])))</f>
        <v>#NAME?</v>
      </c>
      <c r="BO156" s="159" t="str">
        <f ca="1">IFERROR(IF(tbl_coded[[#This Row],[GREEN]]="Y","GREEN",IF(tbl_coded[[#This Row],[SUSTAINABLE]]="Y","SUSTAINABLE",IF(tbl_coded[[#This Row],[SOCIAL]]="Y","SOCIAL",IF(tbl_coded[[#This Row],[Sustainable linked]]="Y","SUSTAINABLE LINKED"," ")))),"")</f>
        <v/>
      </c>
    </row>
    <row r="157" spans="1:67" ht="15" customHeight="1">
      <c r="A157" s="119">
        <v>155</v>
      </c>
      <c r="B157" s="120" t="str">
        <f>IF(美元债一级!$C$4:$C$1048576&lt;&gt;"",美元债一级!C158,"")</f>
        <v>HK0000924503</v>
      </c>
      <c r="C157" s="124" t="e">
        <f ca="1">IF(tbl_coded[[#This Row],[ISIN]]="","",IF(tbl_coded[[#This Row],[Index]]&gt;$A$1,"",IF(_xll.BDP($B157&amp;" Corp",C$1)="#N/A N/A","",_xll.BDP($B157&amp;" Corp",C$1))))</f>
        <v>#NAME?</v>
      </c>
      <c r="D157" s="124" t="e">
        <f ca="1">IF(tbl_coded[[#This Row],[ISIN]]="","",IF(_xll.BDP($B157&amp;" Corp",D$1)="#N/A N/A","",_xll.BDP($B157&amp;" Corp",D$1)))</f>
        <v>#NAME?</v>
      </c>
      <c r="E157" s="124" t="e">
        <f ca="1">IF(tbl_coded[[#This Row],[ISIN]]="","",IF(_xll.BDP($B157&amp;" Corp",E$1)="#N/A N/A","--",_xll.BDP($B157&amp;" Corp",E$1)))</f>
        <v>#NAME?</v>
      </c>
      <c r="F157" s="124" t="e">
        <f ca="1">IF(tbl_coded[[#This Row],[ISIN]]="","",IF(_xll.BDS($B157&amp;" Corp",F$1)="#N/A Field Not Applicable","",_xll.BDS($B157&amp;" Corp",F$1)))</f>
        <v>#NAME?</v>
      </c>
      <c r="G157" s="124" t="e">
        <f ca="1">IF(tbl_coded[[#This Row],[ISIN]]="","",IF(_xll.BDP($F157&amp;" CompanyID",G$1)="#N/A Invalid Security","",_xll.BDP($F157&amp;" CompanyID",G$1)))</f>
        <v>#NAME?</v>
      </c>
      <c r="H157" s="124" t="e">
        <f ca="1">IF(tbl_coded[[#This Row],[ISIN]]="","",IF(_xll.BDP($B157&amp;" Corp",H$1)="#N/A N/A","--",_xll.BDP($B157&amp;" Corp",H$1)))</f>
        <v>#NAME?</v>
      </c>
      <c r="I157" s="124" t="e">
        <f ca="1">IF(tbl_coded[[#This Row],[ISIN]]="","",IF(_xll.BDP($B157&amp;" Corp",I$1)="#N/A N/A","--",_xll.BDP($B157&amp;" Corp",I$1)))</f>
        <v>#NAME?</v>
      </c>
      <c r="J157" s="124" t="e">
        <f ca="1">IF(tbl_coded[[#This Row],[ISIN]]="","",IF(_xll.BDP($B157&amp;" Corp",J$1)="#N/A N/A","--",_xll.BDP($B157&amp;" Corp",J$1)))</f>
        <v>#NAME?</v>
      </c>
      <c r="K157" s="124" t="e">
        <f ca="1">IF(tbl_coded[[#This Row],[ISIN]]="","",IF(_xll.BDP($B157&amp;" Corp",K$1)="#N/A N/A","--",_xll.BDP($B157&amp;" Corp",K$1)))</f>
        <v>#NAME?</v>
      </c>
      <c r="L157" s="124" t="e">
        <f ca="1">IF(tbl_coded[[#This Row],[ISIN]]="","",IF(_xll.BDP($B157&amp;" Corp",L$1)="#N/A N/A","--",_xll.BDP($B157&amp;" Corp",L$1)))</f>
        <v>#NAME?</v>
      </c>
      <c r="M157" s="124" t="e">
        <f ca="1">IF(tbl_coded[[#This Row],[ISIN]]="","",IF(_xll.BDP($B157&amp;" Corp",M$1)="#N/A N/A","--",_xll.BDP($B157&amp;" Corp",M$1)))</f>
        <v>#NAME?</v>
      </c>
      <c r="N157" s="124" t="e">
        <f ca="1">IF(tbl_coded[[#This Row],[ISIN]]="","",IF(_xll.BDP($B157&amp;" Corp",N$1)="#N/A N/A","--",_xll.BDP($B157&amp;" Corp",N$1)))</f>
        <v>#NAME?</v>
      </c>
      <c r="O157" s="124" t="e">
        <f ca="1">IF(tbl_coded[[#This Row],[ISIN]]="","",IF(_xll.BDP($B157&amp;" Corp",O$1)="#N/A N/A","--",_xll.BDP($B157&amp;" Corp",O$1)))</f>
        <v>#NAME?</v>
      </c>
      <c r="P157" s="124" t="e">
        <f ca="1">IF(tbl_coded[[#This Row],[ISIN]]="","",IF(_xll.BDP($B157&amp;" Corp",P$1)="#N/A N/A","--",_xll.BDP($B157&amp;" Corp",P$1)))</f>
        <v>#NAME?</v>
      </c>
      <c r="Q15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7" s="124" t="e">
        <f ca="1">IF(tbl_coded[[#This Row],[ISIN]]="","",IF(OR(_xll.BDP($B157&amp;" Corp",R$1)="#N/A N/A",_xll.BDP($B157&amp;" Corp",R$1)="#N/A Invalid Security",_xll.BDP($B157&amp;" Corp",R$1)="#N/A Field Not Applicable"),"--",_xll.BDP($B157&amp;" Corp",R$1)))</f>
        <v>#NAME?</v>
      </c>
      <c r="S157" s="124" t="e">
        <f ca="1">IF(tbl_coded[[#This Row],[ISIN]]="","",IF(OR(_xll.BDP($R157&amp;" Equity",S$1)="#N/A N/A",_xll.BDP($R157&amp;" Equity",S$1)="#N/A Invalid Security"),"--",_xll.BDP($R157&amp;" Equity",S$1)))</f>
        <v>#NAME?</v>
      </c>
      <c r="T157" s="124" t="e">
        <f ca="1">IF(tbl_coded[[#This Row],[ISIN]]="","",IF(OR(_xll.BDP($R157&amp;" Equity",T$1)="#N/A N/A",_xll.BDP($R157&amp;" Equity",T$1)="#N/A Invalid Security"),"--",_xll.BDP($R157&amp;" Equity",T$1)))</f>
        <v>#NAME?</v>
      </c>
      <c r="U157" s="124" t="e">
        <f ca="1">IF(tbl_coded[[#This Row],[ISIN]]="","",IF(OR(_xll.BDP($R157&amp;" Equity",U$1)="#N/A N/A",_xll.BDP($R157&amp;" Equity",U$1)="#N/A Invalid Security"),"--",_xll.BDP($R157&amp;" Equity",U$1)))</f>
        <v>#NAME?</v>
      </c>
      <c r="V157" s="124" t="e">
        <f ca="1">IF(tbl_coded[[#This Row],[ISIN]]="","",IF(OR(_xll.BDP($R157&amp;" Equity",V$1)="#N/A N/A",_xll.BDP($R157&amp;" Equity",V$1)="#N/A Invalid Security"),"--",_xll.BDP($R157&amp;" Equity",V$1)))</f>
        <v>#NAME?</v>
      </c>
      <c r="W157" s="124" t="e">
        <f ca="1">IF(tbl_coded[[#This Row],[ISIN]]="","",IF(OR(_xll.BDP($R157&amp;" Equity",W$1)="#N/A N/A",_xll.BDP($R157&amp;" Equity",W$1)="#N/A Invalid Security"),"--",_xll.BDP($R157&amp;" Equity",W$1)))</f>
        <v>#NAME?</v>
      </c>
      <c r="X157" s="124" t="e">
        <f ca="1">IF(tbl_coded[[#This Row],[ISIN]]="","",IF(OR(_xll.BDP($R157&amp;" Equity",X$1)="#N/A N/A",_xll.BDP($R157&amp;" Equity",X$1)="#N/A Invalid Security"),"--",_xll.BDP($R157&amp;" Equity",X$1)))</f>
        <v>#NAME?</v>
      </c>
      <c r="Y15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7" s="124" t="str">
        <f ca="1">IF(tbl_coded[[#This Row],[ISIN]]="","",IF(ISNUMBER(_xll.BDP(B157&amp;" Corp",Z$1)),_xll.BDP(B157&amp;" Corp",Z$1),""))</f>
        <v/>
      </c>
      <c r="AA157" s="124" t="str">
        <f ca="1">IF(tbl_coded[[#This Row],[ISIN]]="","",IF(ISNUMBER(_xll.BDP(B157&amp;" Corp",AA$1)),_xll.BDP(B157&amp;" Corp",AA$1),""))</f>
        <v/>
      </c>
      <c r="AB157" s="124" t="str">
        <f ca="1">IF(tbl_coded[[#This Row],[ISIN]]="","",IF(ISNUMBER(_xll.BDP(B157&amp;" Corp",AB$1)),_xll.BDP(B157&amp;" Corp",AB$1),""))</f>
        <v/>
      </c>
      <c r="AC157" s="124" t="str">
        <f ca="1">IF(tbl_coded[[#This Row],[ISIN]]="","",IF(ISNUMBER(_xll.BDP(B157&amp;" Corp",AC$1)),_xll.BDP(B157&amp;" Corp",AC$1),""))</f>
        <v/>
      </c>
      <c r="AD157" s="124" t="e">
        <f ca="1">IF(tbl_coded[[#This Row],[ISIN]]="","",IF((_xll.BDP(B157&amp;" Corp",AD$1))="#N/A Field Not Applicable","",_xll.BDP(B157&amp;" Corp",AD$1)))</f>
        <v>#NAME?</v>
      </c>
      <c r="AE157" s="124" t="e">
        <f ca="1">IF(tbl_coded[[#This Row],[ISIN]]="","",IF((_xll.BDP(B157&amp;" Corp",AE$1))="#N/A N/A","--",_xll.BDP(B157&amp;" Corp",AE$1)))</f>
        <v>#NAME?</v>
      </c>
      <c r="AF157" s="124" t="e">
        <f ca="1">IF(tbl_coded[[#This Row],[ISIN]]="","",IF(IFERROR(MATCH(H157,rtg_num[Moody''s],0)&gt;10,0),"HY",IF(IFERROR(MATCH(I157,rtg_num[S&amp;P],0)&gt;10,0),"HY",IF(IFERROR(MATCH(J157,rtg_num[Fitch],0)&gt;10,0),"HY",IF(H157&amp;I157&amp;J157="------","NR",IF(IFERROR(FIND("#N/A",Coded!H157),0)&amp;IFERROR(FIND("#N/A",Coded!H157),0)&amp;IFERROR(FIND("#N/A",Coded!H157),0)&lt;&gt;"000",IF(INDEX(美元债一级!$O:$O,MATCH(tbl_coded[[#This Row],[ISIN]],美元债一级!$I:$I,0))="--/--/--","NR","IG"),"IG"))))))</f>
        <v>#NAME?</v>
      </c>
      <c r="AG15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7" s="125" t="e">
        <f ca="1">IF(tbl_coded[[#This Row],[ISIN]]="","",IF(_xll.BDP($B157&amp;" Corp",AI$1)="#N/A N/A","--",_xll.BDP($B157&amp;" Corp",AI$1)))</f>
        <v>#NAME?</v>
      </c>
      <c r="AJ157" s="122" t="e">
        <f ca="1">IF(tbl_coded[[#This Row],[ISIN]]="","",IF(OR(_xll.BDP(_xll.BDP(tbl_coded[[#This Row],[ISIN]]&amp;" Corp", "ISSUER_EQUITY_TICKER")&amp;" Equity",AJ$1)="#N/A N/A"),"--",_xll.BDP(_xll.BDP(tbl_coded[[#This Row],[ISIN]]&amp;" Corp", "ISSUER_EQUITY_TICKER")&amp;" Equity",AJ$1)))</f>
        <v>#NAME?</v>
      </c>
      <c r="AK15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24" t="e">
        <f ca="1">IF(tbl_coded[[#This Row],[ISIN]]="","",IF(OR(_xll.BDP(_xll.BDP(tbl_coded[[#This Row],[ISIN]]&amp;" Corp", "ISSUER_EQUITY_TICKER")&amp;" Equity",AL$1)="#N/A N/A"),"--",_xll.BDP(_xll.BDP(tbl_coded[[#This Row],[ISIN]]&amp;" Corp", "ISSUER_EQUITY_TICKER")&amp;" Equity",AL$1)))</f>
        <v>#NAME?</v>
      </c>
      <c r="AM157" s="124" t="e">
        <f ca="1">IF(tbl_coded[[#This Row],[ISIN]]="","",IF(_xll.BDS($B157&amp;" Corp",AM$1)="#N/A Field Not Applicable","",_xll.BDS($B157&amp;" Corp",AM$1)))</f>
        <v>#NAME?</v>
      </c>
      <c r="AN157" s="124" t="e">
        <f ca="1">IF(tbl_coded[[#This Row],[ISIN]]="","",IF(_xll.BDP(tbl_coded[[#This Row],[KPW Provider BBID]]&amp;" CompanyID","NAME")="#N/A Invalid Security","",_xll.BDP(tbl_coded[[#This Row],[KPW Provider BBID]]&amp;" CompanyID","NAME")))</f>
        <v>#NAME?</v>
      </c>
      <c r="AO157" s="124" t="e">
        <f ca="1">IF(tbl_coded[[#This Row],[ISIN]]="","",IF(_xll.BDP(tbl_coded[[#This Row],[KPW Provider BBID]]&amp;" CompanyID",$AO$1)="#N/A Invalid Security","--",IF(_xll.BDP(tbl_coded[[#This Row],[KPW Provider BBID]]&amp;" CompanyID",$AO$1)="#N/A N/A","--",_xll.BDP(tbl_coded[[#This Row],[KPW Provider BBID]]&amp;" CompanyID",$AO$1))))</f>
        <v>#NAME?</v>
      </c>
      <c r="AP157" s="124" t="e">
        <f ca="1">IF(tbl_coded[[#This Row],[ISIN]]="","",IF(_xll.BDP(tbl_coded[[#This Row],[KPW Provider BBID]]&amp;" CompanyID",$AP$1)="#N/A Invalid Security","--",IF(_xll.BDP(tbl_coded[[#This Row],[KPW Provider BBID]]&amp;" CompanyID",$AP$1)="#N/A N/A","--",_xll.BDP(tbl_coded[[#This Row],[KPW Provider BBID]]&amp;" CompanyID",$AP$1))))</f>
        <v>#NAME?</v>
      </c>
      <c r="AQ157" s="124" t="e">
        <f ca="1">IF(tbl_coded[[#This Row],[ISIN]]="","",IF(_xll.BDP(tbl_coded[[#This Row],[KPW Provider BBID]]&amp;" CompanyID",$AQ$1)="#N/A Invalid Security","--",IF(_xll.BDP(tbl_coded[[#This Row],[KPW Provider BBID]]&amp;" CompanyID",$AQ$1)="#N/A N/A","--",_xll.BDP(tbl_coded[[#This Row],[KPW Provider BBID]]&amp;" CompanyID",$AQ$1))))</f>
        <v>#NAME?</v>
      </c>
      <c r="AR157" s="124" t="e">
        <f ca="1">IF(tbl_coded[[#This Row],[ISIN]]="","",tbl_coded[[#This Row],[穆迪KPW评级]]&amp;"/"&amp;tbl_coded[[#This Row],[SPKPW评级]]&amp;"/"&amp;tbl_coded[[#This Row],[FITCHKPW评级]])</f>
        <v>#NAME?</v>
      </c>
      <c r="AS157" s="124" t="e">
        <f ca="1">IF(tbl_coded[[#This Row],[ISIN]]="","",IF(OR(_xll.BDP($B157&amp;" Corp",AS$1)="#N/A N/A"),"--",_xll.BDP($B157&amp;" Corp",AS$1)))</f>
        <v>#NAME?</v>
      </c>
      <c r="AT157" s="124" t="e">
        <f ca="1">IF(tbl_coded[[#This Row],[ISIN]]="","",IF(_xll.BDS($B157&amp;" Corp",AT$1)="#N/A Field Not Applicable","",_xll.BDS($B157&amp;" Corp",AT$1)))</f>
        <v>#NAME?</v>
      </c>
      <c r="AU157" s="124" t="e">
        <f ca="1">IF(tbl_coded[[#This Row],[SBLC Provider BBID]]="","",_xll.BDP(tbl_coded[[#This Row],[SBLC Provider BBID]]&amp;" CompanyID","NAME"))</f>
        <v>#NAME?</v>
      </c>
      <c r="AV157" s="124" t="e">
        <f ca="1">IF(tbl_coded[[#This Row],[ISIN]]="","",IF(OR(_xll.BDP($B157&amp;" Corp",AV$1)="#N/A N/A"),"--",TEXT(_xll.BDP($B157&amp;" Corp",AV$1),"yyyy/mm/dd")))</f>
        <v>#NAME?</v>
      </c>
      <c r="AW157" s="124" t="e">
        <f ca="1">IF(tbl_coded[[#This Row],[ISIN]]="","",IF(OR(_xll.BDP($B157&amp;" Corp",AW$1)="#N/A N/A"),"--",TEXT(_xll.BDP($B157&amp;" Corp",AW$1),"yyyy/mm/dd")))</f>
        <v>#NAME?</v>
      </c>
      <c r="AX157" s="124" t="e">
        <f ca="1">IF(tbl_coded[[#This Row],[ISIN]]="","",IF(OR(_xll.BDP($B157&amp;" Corp",AX$1)="#N/A N/A"),"--",TEXT(_xll.BDP($B157&amp;" Corp",AX$1),"yyyy/mm/dd")))</f>
        <v>#NAME?</v>
      </c>
      <c r="AY157" s="124" t="e">
        <f ca="1">IF(tbl_coded[[#This Row],[ISIN]]="","",IF(OR(_xll.BDP($B157&amp;" Corp",AY$1)="#N/A Field Not Applicable"),"--",TEXT(_xll.BDP($B157&amp;" Corp",AY$1),"yyyy/mm/dd")))</f>
        <v>#NAME?</v>
      </c>
      <c r="AZ157" s="124" t="e">
        <f ca="1">IF(tbl_coded[[#This Row],[ISIN]]="","",IF(OR(_xll.BDP($B157&amp;" Corp",AZ$1)="#N/A N/A"),"--",_xll.BDP($B157&amp;" Corp",AZ$1)))</f>
        <v>#NAME?</v>
      </c>
      <c r="BA157" s="124" t="e">
        <f ca="1">IF(tbl_coded[[#This Row],[ISIN]]="","",IF(OR(_xll.BDP($B157&amp;" Corp",BA$1)="#N/A N/A"),"--",_xll.BDP($B157&amp;" Corp",BA$1)))</f>
        <v>#NAME?</v>
      </c>
      <c r="BB157" s="124" t="e">
        <f ca="1">IF(tbl_coded[[#This Row],[ISIN]]="","",IF(OR(_xll.BDP($B157&amp;" Corp",BB$1)="#N/A N/A"),"--",_xll.BDP($B157&amp;" Corp",BB$1)))</f>
        <v>#NAME?</v>
      </c>
      <c r="BC157" s="124" t="e">
        <f ca="1">IF(tbl_coded[[#This Row],[ISIN]]="","",IF(OR(_xll.BDP($B157&amp;" Corp",BC$1)="#N/A Field Not Applicable"),"--",_xll.BDP($B157&amp;" Corp",BC$1)))</f>
        <v>#NAME?</v>
      </c>
      <c r="BD157" s="124" t="e">
        <f ca="1">IF(tbl_coded[[#This Row],[ISIN]]="","",IF(OR(_xll.BDP($B157&amp;" Corp",BD$1)="#N/A Field Not Applicable"),"--",_xll.BDP($B157&amp;" Corp",BD$1)))</f>
        <v>#NAME?</v>
      </c>
      <c r="BE157" s="124" t="e">
        <f ca="1">IF(tbl_coded[[#This Row],[ISIN]]="","",IF(OR(_xll.BDP($B157&amp;" Corp",BE$1)="#N/A Field Not Applicable"),"--",_xll.BDP($B157&amp;" Corp",BE$1)))</f>
        <v>#NAME?</v>
      </c>
      <c r="BF157" s="124" t="e">
        <f ca="1">IF(tbl_coded[[#This Row],[ISIN]]="","",IF(OR(_xll.BDP($B157&amp;" Corp",BF$1)="#N/A Field Not Applicable"),"--",_xll.BDP($B157&amp;" Corp",BF$1)))</f>
        <v>#NAME?</v>
      </c>
      <c r="BG157" s="124" t="e">
        <f ca="1">IF(tbl_coded[[#This Row],[ISIN]]="","",IF(OR(_xll.BDP($B157&amp;" Corp",BG$1)="#N/A Field Not Applicable"),"--",IF(_xll.BDP($B157&amp;" Corp",BG$1)="#N/A N/A","N",_xll.BDP($B157&amp;" Corp",BG$1))))</f>
        <v>#NAME?</v>
      </c>
      <c r="BH157" s="124" t="e">
        <f ca="1">IF(tbl_coded[[#This Row],[ISIN]]="","",IF(OR(_xll.BDP($B157&amp;" Corp",BH$1)="#N/A N/A"),"",_xll.BDP($B157&amp;" Corp",BH$1)))</f>
        <v>#NAME?</v>
      </c>
      <c r="BI157" s="124" t="e">
        <f ca="1">IF(tbl_coded[[#This Row],[ISIN]]="","",IF(OR(tbl_coded[[#This Row],[Parent company tiker]]=""),"",IF(_xll.BDP(tbl_coded[[#This Row],[Parent company tiker]]&amp;" Equity",BI$1)="#N/A N/A","--",_xll.BDP(tbl_coded[[#This Row],[Parent company tiker]]&amp;" Equity",BI$1))))</f>
        <v>#NAME?</v>
      </c>
      <c r="BJ157" s="124" t="e">
        <f ca="1">IF(tbl_coded[[#This Row],[ISIN]]="","",IF(OR(tbl_coded[[#This Row],[Parent company tiker]]=""),"",IF(_xll.BDP(tbl_coded[[#This Row],[Parent company tiker]]&amp;" Equity",BJ$1)="#N/A N/A","--",_xll.BDP(tbl_coded[[#This Row],[Parent company tiker]]&amp;" Equity",BJ$1))))</f>
        <v>#NAME?</v>
      </c>
      <c r="BK157" s="124" t="e">
        <f ca="1">IF(tbl_coded[[#This Row],[ISIN]]="","",IF(OR(tbl_coded[[#This Row],[Parent company tiker]]=""),"",IF(_xll.BDP(tbl_coded[[#This Row],[Parent company tiker]]&amp;" Equity",BK$1)="#N/A N/A","--",_xll.BDP(tbl_coded[[#This Row],[Parent company tiker]]&amp;" Equity",BK$1))))</f>
        <v>#NAME?</v>
      </c>
      <c r="BL157" s="124" t="e">
        <f ca="1">IF(tbl_coded[[#This Row],[ISIN]]="","",IF(OR(tbl_coded[[#This Row],[Parent company tiker]]=""),"",IF(_xll.BDP(tbl_coded[[#This Row],[Parent company tiker]]&amp;" Equity",BL$1)="#N/A N/A","--",_xll.BDP(tbl_coded[[#This Row],[Parent company tiker]]&amp;" Equity",BL$1))))</f>
        <v>#NAME?</v>
      </c>
      <c r="BM15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7" s="124" t="e">
        <f ca="1">IF(tbl_coded[[#This Row],[Column9]]&lt;&gt;"--",tbl_coded[[#This Row],[G''tor rating]],IF(tbl_coded[[#This Row],[KPW Name]]&lt;&gt;"",tbl_coded[[#This Row],[KPW Rating]],IF(tbl_coded[[#This Row],[Parent company tiker]]&lt;&gt;"",tbl_coded[[#This Row],[parent评级]],tbl_coded[[#This Row],[Issuer rating]])))</f>
        <v>#NAME?</v>
      </c>
      <c r="BO157" s="159" t="str">
        <f ca="1">IFERROR(IF(tbl_coded[[#This Row],[GREEN]]="Y","GREEN",IF(tbl_coded[[#This Row],[SUSTAINABLE]]="Y","SUSTAINABLE",IF(tbl_coded[[#This Row],[SOCIAL]]="Y","SOCIAL",IF(tbl_coded[[#This Row],[Sustainable linked]]="Y","SUSTAINABLE LINKED"," ")))),"")</f>
        <v/>
      </c>
    </row>
    <row r="158" spans="1:67" ht="15" customHeight="1">
      <c r="A158" s="119">
        <v>156</v>
      </c>
      <c r="B158" s="120" t="str">
        <f>IF(美元债一级!$C$4:$C$1048576&lt;&gt;"",美元债一级!C159,"")</f>
        <v>XS2615587347</v>
      </c>
      <c r="C158" s="124" t="e">
        <f ca="1">IF(tbl_coded[[#This Row],[ISIN]]="","",IF(tbl_coded[[#This Row],[Index]]&gt;$A$1,"",IF(_xll.BDP($B158&amp;" Corp",C$1)="#N/A N/A","",_xll.BDP($B158&amp;" Corp",C$1))))</f>
        <v>#NAME?</v>
      </c>
      <c r="D158" s="124" t="e">
        <f ca="1">IF(tbl_coded[[#This Row],[ISIN]]="","",IF(_xll.BDP($B158&amp;" Corp",D$1)="#N/A N/A","",_xll.BDP($B158&amp;" Corp",D$1)))</f>
        <v>#NAME?</v>
      </c>
      <c r="E158" s="124" t="e">
        <f ca="1">IF(tbl_coded[[#This Row],[ISIN]]="","",IF(_xll.BDP($B158&amp;" Corp",E$1)="#N/A N/A","--",_xll.BDP($B158&amp;" Corp",E$1)))</f>
        <v>#NAME?</v>
      </c>
      <c r="F158" s="124" t="e">
        <f ca="1">IF(tbl_coded[[#This Row],[ISIN]]="","",IF(_xll.BDS($B158&amp;" Corp",F$1)="#N/A Field Not Applicable","",_xll.BDS($B158&amp;" Corp",F$1)))</f>
        <v>#NAME?</v>
      </c>
      <c r="G158" s="124" t="e">
        <f ca="1">IF(tbl_coded[[#This Row],[ISIN]]="","",IF(_xll.BDP($F158&amp;" CompanyID",G$1)="#N/A Invalid Security","",_xll.BDP($F158&amp;" CompanyID",G$1)))</f>
        <v>#NAME?</v>
      </c>
      <c r="H158" s="124" t="e">
        <f ca="1">IF(tbl_coded[[#This Row],[ISIN]]="","",IF(_xll.BDP($B158&amp;" Corp",H$1)="#N/A N/A","--",_xll.BDP($B158&amp;" Corp",H$1)))</f>
        <v>#NAME?</v>
      </c>
      <c r="I158" s="124" t="e">
        <f ca="1">IF(tbl_coded[[#This Row],[ISIN]]="","",IF(_xll.BDP($B158&amp;" Corp",I$1)="#N/A N/A","--",_xll.BDP($B158&amp;" Corp",I$1)))</f>
        <v>#NAME?</v>
      </c>
      <c r="J158" s="124" t="e">
        <f ca="1">IF(tbl_coded[[#This Row],[ISIN]]="","",IF(_xll.BDP($B158&amp;" Corp",J$1)="#N/A N/A","--",_xll.BDP($B158&amp;" Corp",J$1)))</f>
        <v>#NAME?</v>
      </c>
      <c r="K158" s="124" t="e">
        <f ca="1">IF(tbl_coded[[#This Row],[ISIN]]="","",IF(_xll.BDP($B158&amp;" Corp",K$1)="#N/A N/A","--",_xll.BDP($B158&amp;" Corp",K$1)))</f>
        <v>#NAME?</v>
      </c>
      <c r="L158" s="124" t="e">
        <f ca="1">IF(tbl_coded[[#This Row],[ISIN]]="","",IF(_xll.BDP($B158&amp;" Corp",L$1)="#N/A N/A","--",_xll.BDP($B158&amp;" Corp",L$1)))</f>
        <v>#NAME?</v>
      </c>
      <c r="M158" s="124" t="e">
        <f ca="1">IF(tbl_coded[[#This Row],[ISIN]]="","",IF(_xll.BDP($B158&amp;" Corp",M$1)="#N/A N/A","--",_xll.BDP($B158&amp;" Corp",M$1)))</f>
        <v>#NAME?</v>
      </c>
      <c r="N158" s="124" t="e">
        <f ca="1">IF(tbl_coded[[#This Row],[ISIN]]="","",IF(_xll.BDP($B158&amp;" Corp",N$1)="#N/A N/A","--",_xll.BDP($B158&amp;" Corp",N$1)))</f>
        <v>#NAME?</v>
      </c>
      <c r="O158" s="124" t="e">
        <f ca="1">IF(tbl_coded[[#This Row],[ISIN]]="","",IF(_xll.BDP($B158&amp;" Corp",O$1)="#N/A N/A","--",_xll.BDP($B158&amp;" Corp",O$1)))</f>
        <v>#NAME?</v>
      </c>
      <c r="P158" s="124" t="e">
        <f ca="1">IF(tbl_coded[[#This Row],[ISIN]]="","",IF(_xll.BDP($B158&amp;" Corp",P$1)="#N/A N/A","--",_xll.BDP($B158&amp;" Corp",P$1)))</f>
        <v>#NAME?</v>
      </c>
      <c r="Q15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8" s="124" t="e">
        <f ca="1">IF(tbl_coded[[#This Row],[ISIN]]="","",IF(OR(_xll.BDP($B158&amp;" Corp",R$1)="#N/A N/A",_xll.BDP($B158&amp;" Corp",R$1)="#N/A Invalid Security",_xll.BDP($B158&amp;" Corp",R$1)="#N/A Field Not Applicable"),"--",_xll.BDP($B158&amp;" Corp",R$1)))</f>
        <v>#NAME?</v>
      </c>
      <c r="S158" s="124" t="e">
        <f ca="1">IF(tbl_coded[[#This Row],[ISIN]]="","",IF(OR(_xll.BDP($R158&amp;" Equity",S$1)="#N/A N/A",_xll.BDP($R158&amp;" Equity",S$1)="#N/A Invalid Security"),"--",_xll.BDP($R158&amp;" Equity",S$1)))</f>
        <v>#NAME?</v>
      </c>
      <c r="T158" s="124" t="e">
        <f ca="1">IF(tbl_coded[[#This Row],[ISIN]]="","",IF(OR(_xll.BDP($R158&amp;" Equity",T$1)="#N/A N/A",_xll.BDP($R158&amp;" Equity",T$1)="#N/A Invalid Security"),"--",_xll.BDP($R158&amp;" Equity",T$1)))</f>
        <v>#NAME?</v>
      </c>
      <c r="U158" s="124" t="e">
        <f ca="1">IF(tbl_coded[[#This Row],[ISIN]]="","",IF(OR(_xll.BDP($R158&amp;" Equity",U$1)="#N/A N/A",_xll.BDP($R158&amp;" Equity",U$1)="#N/A Invalid Security"),"--",_xll.BDP($R158&amp;" Equity",U$1)))</f>
        <v>#NAME?</v>
      </c>
      <c r="V158" s="124" t="e">
        <f ca="1">IF(tbl_coded[[#This Row],[ISIN]]="","",IF(OR(_xll.BDP($R158&amp;" Equity",V$1)="#N/A N/A",_xll.BDP($R158&amp;" Equity",V$1)="#N/A Invalid Security"),"--",_xll.BDP($R158&amp;" Equity",V$1)))</f>
        <v>#NAME?</v>
      </c>
      <c r="W158" s="124" t="e">
        <f ca="1">IF(tbl_coded[[#This Row],[ISIN]]="","",IF(OR(_xll.BDP($R158&amp;" Equity",W$1)="#N/A N/A",_xll.BDP($R158&amp;" Equity",W$1)="#N/A Invalid Security"),"--",_xll.BDP($R158&amp;" Equity",W$1)))</f>
        <v>#NAME?</v>
      </c>
      <c r="X158" s="124" t="e">
        <f ca="1">IF(tbl_coded[[#This Row],[ISIN]]="","",IF(OR(_xll.BDP($R158&amp;" Equity",X$1)="#N/A N/A",_xll.BDP($R158&amp;" Equity",X$1)="#N/A Invalid Security"),"--",_xll.BDP($R158&amp;" Equity",X$1)))</f>
        <v>#NAME?</v>
      </c>
      <c r="Y15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8" s="124" t="str">
        <f ca="1">IF(tbl_coded[[#This Row],[ISIN]]="","",IF(ISNUMBER(_xll.BDP(B158&amp;" Corp",Z$1)),_xll.BDP(B158&amp;" Corp",Z$1),""))</f>
        <v/>
      </c>
      <c r="AA158" s="124" t="str">
        <f ca="1">IF(tbl_coded[[#This Row],[ISIN]]="","",IF(ISNUMBER(_xll.BDP(B158&amp;" Corp",AA$1)),_xll.BDP(B158&amp;" Corp",AA$1),""))</f>
        <v/>
      </c>
      <c r="AB158" s="124" t="str">
        <f ca="1">IF(tbl_coded[[#This Row],[ISIN]]="","",IF(ISNUMBER(_xll.BDP(B158&amp;" Corp",AB$1)),_xll.BDP(B158&amp;" Corp",AB$1),""))</f>
        <v/>
      </c>
      <c r="AC158" s="124" t="str">
        <f ca="1">IF(tbl_coded[[#This Row],[ISIN]]="","",IF(ISNUMBER(_xll.BDP(B158&amp;" Corp",AC$1)),_xll.BDP(B158&amp;" Corp",AC$1),""))</f>
        <v/>
      </c>
      <c r="AD158" s="124" t="e">
        <f ca="1">IF(tbl_coded[[#This Row],[ISIN]]="","",IF((_xll.BDP(B158&amp;" Corp",AD$1))="#N/A Field Not Applicable","",_xll.BDP(B158&amp;" Corp",AD$1)))</f>
        <v>#NAME?</v>
      </c>
      <c r="AE158" s="124" t="e">
        <f ca="1">IF(tbl_coded[[#This Row],[ISIN]]="","",IF((_xll.BDP(B158&amp;" Corp",AE$1))="#N/A N/A","--",_xll.BDP(B158&amp;" Corp",AE$1)))</f>
        <v>#NAME?</v>
      </c>
      <c r="AF158" s="124" t="e">
        <f ca="1">IF(tbl_coded[[#This Row],[ISIN]]="","",IF(IFERROR(MATCH(H158,rtg_num[Moody''s],0)&gt;10,0),"HY",IF(IFERROR(MATCH(I158,rtg_num[S&amp;P],0)&gt;10,0),"HY",IF(IFERROR(MATCH(J158,rtg_num[Fitch],0)&gt;10,0),"HY",IF(H158&amp;I158&amp;J158="------","NR",IF(IFERROR(FIND("#N/A",Coded!H158),0)&amp;IFERROR(FIND("#N/A",Coded!H158),0)&amp;IFERROR(FIND("#N/A",Coded!H158),0)&lt;&gt;"000",IF(INDEX(美元债一级!$O:$O,MATCH(tbl_coded[[#This Row],[ISIN]],美元债一级!$I:$I,0))="--/--/--","NR","IG"),"IG"))))))</f>
        <v>#NAME?</v>
      </c>
      <c r="AG15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8" s="125" t="e">
        <f ca="1">IF(tbl_coded[[#This Row],[ISIN]]="","",IF(_xll.BDP($B158&amp;" Corp",AI$1)="#N/A N/A","--",_xll.BDP($B158&amp;" Corp",AI$1)))</f>
        <v>#NAME?</v>
      </c>
      <c r="AJ158" s="122" t="e">
        <f ca="1">IF(tbl_coded[[#This Row],[ISIN]]="","",IF(OR(_xll.BDP(_xll.BDP(tbl_coded[[#This Row],[ISIN]]&amp;" Corp", "ISSUER_EQUITY_TICKER")&amp;" Equity",AJ$1)="#N/A N/A"),"--",_xll.BDP(_xll.BDP(tbl_coded[[#This Row],[ISIN]]&amp;" Corp", "ISSUER_EQUITY_TICKER")&amp;" Equity",AJ$1)))</f>
        <v>#NAME?</v>
      </c>
      <c r="AK15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24" t="e">
        <f ca="1">IF(tbl_coded[[#This Row],[ISIN]]="","",IF(OR(_xll.BDP(_xll.BDP(tbl_coded[[#This Row],[ISIN]]&amp;" Corp", "ISSUER_EQUITY_TICKER")&amp;" Equity",AL$1)="#N/A N/A"),"--",_xll.BDP(_xll.BDP(tbl_coded[[#This Row],[ISIN]]&amp;" Corp", "ISSUER_EQUITY_TICKER")&amp;" Equity",AL$1)))</f>
        <v>#NAME?</v>
      </c>
      <c r="AM158" s="124" t="e">
        <f ca="1">IF(tbl_coded[[#This Row],[ISIN]]="","",IF(_xll.BDS($B158&amp;" Corp",AM$1)="#N/A Field Not Applicable","",_xll.BDS($B158&amp;" Corp",AM$1)))</f>
        <v>#NAME?</v>
      </c>
      <c r="AN158" s="124" t="e">
        <f ca="1">IF(tbl_coded[[#This Row],[ISIN]]="","",IF(_xll.BDP(tbl_coded[[#This Row],[KPW Provider BBID]]&amp;" CompanyID","NAME")="#N/A Invalid Security","",_xll.BDP(tbl_coded[[#This Row],[KPW Provider BBID]]&amp;" CompanyID","NAME")))</f>
        <v>#NAME?</v>
      </c>
      <c r="AO158" s="124" t="e">
        <f ca="1">IF(tbl_coded[[#This Row],[ISIN]]="","",IF(_xll.BDP(tbl_coded[[#This Row],[KPW Provider BBID]]&amp;" CompanyID",$AO$1)="#N/A Invalid Security","--",IF(_xll.BDP(tbl_coded[[#This Row],[KPW Provider BBID]]&amp;" CompanyID",$AO$1)="#N/A N/A","--",_xll.BDP(tbl_coded[[#This Row],[KPW Provider BBID]]&amp;" CompanyID",$AO$1))))</f>
        <v>#NAME?</v>
      </c>
      <c r="AP158" s="124" t="e">
        <f ca="1">IF(tbl_coded[[#This Row],[ISIN]]="","",IF(_xll.BDP(tbl_coded[[#This Row],[KPW Provider BBID]]&amp;" CompanyID",$AP$1)="#N/A Invalid Security","--",IF(_xll.BDP(tbl_coded[[#This Row],[KPW Provider BBID]]&amp;" CompanyID",$AP$1)="#N/A N/A","--",_xll.BDP(tbl_coded[[#This Row],[KPW Provider BBID]]&amp;" CompanyID",$AP$1))))</f>
        <v>#NAME?</v>
      </c>
      <c r="AQ158" s="124" t="e">
        <f ca="1">IF(tbl_coded[[#This Row],[ISIN]]="","",IF(_xll.BDP(tbl_coded[[#This Row],[KPW Provider BBID]]&amp;" CompanyID",$AQ$1)="#N/A Invalid Security","--",IF(_xll.BDP(tbl_coded[[#This Row],[KPW Provider BBID]]&amp;" CompanyID",$AQ$1)="#N/A N/A","--",_xll.BDP(tbl_coded[[#This Row],[KPW Provider BBID]]&amp;" CompanyID",$AQ$1))))</f>
        <v>#NAME?</v>
      </c>
      <c r="AR158" s="124" t="e">
        <f ca="1">IF(tbl_coded[[#This Row],[ISIN]]="","",tbl_coded[[#This Row],[穆迪KPW评级]]&amp;"/"&amp;tbl_coded[[#This Row],[SPKPW评级]]&amp;"/"&amp;tbl_coded[[#This Row],[FITCHKPW评级]])</f>
        <v>#NAME?</v>
      </c>
      <c r="AS158" s="124" t="e">
        <f ca="1">IF(tbl_coded[[#This Row],[ISIN]]="","",IF(OR(_xll.BDP($B158&amp;" Corp",AS$1)="#N/A N/A"),"--",_xll.BDP($B158&amp;" Corp",AS$1)))</f>
        <v>#NAME?</v>
      </c>
      <c r="AT158" s="124" t="e">
        <f ca="1">IF(tbl_coded[[#This Row],[ISIN]]="","",IF(_xll.BDS($B158&amp;" Corp",AT$1)="#N/A Field Not Applicable","",_xll.BDS($B158&amp;" Corp",AT$1)))</f>
        <v>#NAME?</v>
      </c>
      <c r="AU158" s="124" t="e">
        <f ca="1">IF(tbl_coded[[#This Row],[SBLC Provider BBID]]="","",_xll.BDP(tbl_coded[[#This Row],[SBLC Provider BBID]]&amp;" CompanyID","NAME"))</f>
        <v>#NAME?</v>
      </c>
      <c r="AV158" s="124" t="e">
        <f ca="1">IF(tbl_coded[[#This Row],[ISIN]]="","",IF(OR(_xll.BDP($B158&amp;" Corp",AV$1)="#N/A N/A"),"--",TEXT(_xll.BDP($B158&amp;" Corp",AV$1),"yyyy/mm/dd")))</f>
        <v>#NAME?</v>
      </c>
      <c r="AW158" s="124" t="e">
        <f ca="1">IF(tbl_coded[[#This Row],[ISIN]]="","",IF(OR(_xll.BDP($B158&amp;" Corp",AW$1)="#N/A N/A"),"--",TEXT(_xll.BDP($B158&amp;" Corp",AW$1),"yyyy/mm/dd")))</f>
        <v>#NAME?</v>
      </c>
      <c r="AX158" s="124" t="e">
        <f ca="1">IF(tbl_coded[[#This Row],[ISIN]]="","",IF(OR(_xll.BDP($B158&amp;" Corp",AX$1)="#N/A N/A"),"--",TEXT(_xll.BDP($B158&amp;" Corp",AX$1),"yyyy/mm/dd")))</f>
        <v>#NAME?</v>
      </c>
      <c r="AY158" s="124" t="e">
        <f ca="1">IF(tbl_coded[[#This Row],[ISIN]]="","",IF(OR(_xll.BDP($B158&amp;" Corp",AY$1)="#N/A Field Not Applicable"),"--",TEXT(_xll.BDP($B158&amp;" Corp",AY$1),"yyyy/mm/dd")))</f>
        <v>#NAME?</v>
      </c>
      <c r="AZ158" s="124" t="e">
        <f ca="1">IF(tbl_coded[[#This Row],[ISIN]]="","",IF(OR(_xll.BDP($B158&amp;" Corp",AZ$1)="#N/A N/A"),"--",_xll.BDP($B158&amp;" Corp",AZ$1)))</f>
        <v>#NAME?</v>
      </c>
      <c r="BA158" s="124" t="e">
        <f ca="1">IF(tbl_coded[[#This Row],[ISIN]]="","",IF(OR(_xll.BDP($B158&amp;" Corp",BA$1)="#N/A N/A"),"--",_xll.BDP($B158&amp;" Corp",BA$1)))</f>
        <v>#NAME?</v>
      </c>
      <c r="BB158" s="124" t="e">
        <f ca="1">IF(tbl_coded[[#This Row],[ISIN]]="","",IF(OR(_xll.BDP($B158&amp;" Corp",BB$1)="#N/A N/A"),"--",_xll.BDP($B158&amp;" Corp",BB$1)))</f>
        <v>#NAME?</v>
      </c>
      <c r="BC158" s="124" t="e">
        <f ca="1">IF(tbl_coded[[#This Row],[ISIN]]="","",IF(OR(_xll.BDP($B158&amp;" Corp",BC$1)="#N/A Field Not Applicable"),"--",_xll.BDP($B158&amp;" Corp",BC$1)))</f>
        <v>#NAME?</v>
      </c>
      <c r="BD158" s="124" t="e">
        <f ca="1">IF(tbl_coded[[#This Row],[ISIN]]="","",IF(OR(_xll.BDP($B158&amp;" Corp",BD$1)="#N/A Field Not Applicable"),"--",_xll.BDP($B158&amp;" Corp",BD$1)))</f>
        <v>#NAME?</v>
      </c>
      <c r="BE158" s="124" t="e">
        <f ca="1">IF(tbl_coded[[#This Row],[ISIN]]="","",IF(OR(_xll.BDP($B158&amp;" Corp",BE$1)="#N/A Field Not Applicable"),"--",_xll.BDP($B158&amp;" Corp",BE$1)))</f>
        <v>#NAME?</v>
      </c>
      <c r="BF158" s="124" t="e">
        <f ca="1">IF(tbl_coded[[#This Row],[ISIN]]="","",IF(OR(_xll.BDP($B158&amp;" Corp",BF$1)="#N/A Field Not Applicable"),"--",_xll.BDP($B158&amp;" Corp",BF$1)))</f>
        <v>#NAME?</v>
      </c>
      <c r="BG158" s="124" t="e">
        <f ca="1">IF(tbl_coded[[#This Row],[ISIN]]="","",IF(OR(_xll.BDP($B158&amp;" Corp",BG$1)="#N/A Field Not Applicable"),"--",IF(_xll.BDP($B158&amp;" Corp",BG$1)="#N/A N/A","N",_xll.BDP($B158&amp;" Corp",BG$1))))</f>
        <v>#NAME?</v>
      </c>
      <c r="BH158" s="124" t="e">
        <f ca="1">IF(tbl_coded[[#This Row],[ISIN]]="","",IF(OR(_xll.BDP($B158&amp;" Corp",BH$1)="#N/A N/A"),"",_xll.BDP($B158&amp;" Corp",BH$1)))</f>
        <v>#NAME?</v>
      </c>
      <c r="BI158" s="124" t="e">
        <f ca="1">IF(tbl_coded[[#This Row],[ISIN]]="","",IF(OR(tbl_coded[[#This Row],[Parent company tiker]]=""),"",IF(_xll.BDP(tbl_coded[[#This Row],[Parent company tiker]]&amp;" Equity",BI$1)="#N/A N/A","--",_xll.BDP(tbl_coded[[#This Row],[Parent company tiker]]&amp;" Equity",BI$1))))</f>
        <v>#NAME?</v>
      </c>
      <c r="BJ158" s="124" t="e">
        <f ca="1">IF(tbl_coded[[#This Row],[ISIN]]="","",IF(OR(tbl_coded[[#This Row],[Parent company tiker]]=""),"",IF(_xll.BDP(tbl_coded[[#This Row],[Parent company tiker]]&amp;" Equity",BJ$1)="#N/A N/A","--",_xll.BDP(tbl_coded[[#This Row],[Parent company tiker]]&amp;" Equity",BJ$1))))</f>
        <v>#NAME?</v>
      </c>
      <c r="BK158" s="124" t="e">
        <f ca="1">IF(tbl_coded[[#This Row],[ISIN]]="","",IF(OR(tbl_coded[[#This Row],[Parent company tiker]]=""),"",IF(_xll.BDP(tbl_coded[[#This Row],[Parent company tiker]]&amp;" Equity",BK$1)="#N/A N/A","--",_xll.BDP(tbl_coded[[#This Row],[Parent company tiker]]&amp;" Equity",BK$1))))</f>
        <v>#NAME?</v>
      </c>
      <c r="BL158" s="124" t="e">
        <f ca="1">IF(tbl_coded[[#This Row],[ISIN]]="","",IF(OR(tbl_coded[[#This Row],[Parent company tiker]]=""),"",IF(_xll.BDP(tbl_coded[[#This Row],[Parent company tiker]]&amp;" Equity",BL$1)="#N/A N/A","--",_xll.BDP(tbl_coded[[#This Row],[Parent company tiker]]&amp;" Equity",BL$1))))</f>
        <v>#NAME?</v>
      </c>
      <c r="BM15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8" s="124" t="e">
        <f ca="1">IF(tbl_coded[[#This Row],[Column9]]&lt;&gt;"--",tbl_coded[[#This Row],[G''tor rating]],IF(tbl_coded[[#This Row],[KPW Name]]&lt;&gt;"",tbl_coded[[#This Row],[KPW Rating]],IF(tbl_coded[[#This Row],[Parent company tiker]]&lt;&gt;"",tbl_coded[[#This Row],[parent评级]],tbl_coded[[#This Row],[Issuer rating]])))</f>
        <v>#NAME?</v>
      </c>
      <c r="BO158" s="159" t="str">
        <f ca="1">IFERROR(IF(tbl_coded[[#This Row],[GREEN]]="Y","GREEN",IF(tbl_coded[[#This Row],[SUSTAINABLE]]="Y","SUSTAINABLE",IF(tbl_coded[[#This Row],[SOCIAL]]="Y","SOCIAL",IF(tbl_coded[[#This Row],[Sustainable linked]]="Y","SUSTAINABLE LINKED"," ")))),"")</f>
        <v/>
      </c>
    </row>
    <row r="159" spans="1:67" ht="15" customHeight="1">
      <c r="A159" s="119">
        <v>157</v>
      </c>
      <c r="B159" s="120" t="str">
        <f>IF(美元债一级!$C$4:$C$1048576&lt;&gt;"",美元债一级!C160,"")</f>
        <v>HK0000924396</v>
      </c>
      <c r="C159" s="124" t="e">
        <f ca="1">IF(tbl_coded[[#This Row],[ISIN]]="","",IF(tbl_coded[[#This Row],[Index]]&gt;$A$1,"",IF(_xll.BDP($B159&amp;" Corp",C$1)="#N/A N/A","",_xll.BDP($B159&amp;" Corp",C$1))))</f>
        <v>#NAME?</v>
      </c>
      <c r="D159" s="124" t="e">
        <f ca="1">IF(tbl_coded[[#This Row],[ISIN]]="","",IF(_xll.BDP($B159&amp;" Corp",D$1)="#N/A N/A","",_xll.BDP($B159&amp;" Corp",D$1)))</f>
        <v>#NAME?</v>
      </c>
      <c r="E159" s="124" t="e">
        <f ca="1">IF(tbl_coded[[#This Row],[ISIN]]="","",IF(_xll.BDP($B159&amp;" Corp",E$1)="#N/A N/A","--",_xll.BDP($B159&amp;" Corp",E$1)))</f>
        <v>#NAME?</v>
      </c>
      <c r="F159" s="124" t="e">
        <f ca="1">IF(tbl_coded[[#This Row],[ISIN]]="","",IF(_xll.BDS($B159&amp;" Corp",F$1)="#N/A Field Not Applicable","",_xll.BDS($B159&amp;" Corp",F$1)))</f>
        <v>#NAME?</v>
      </c>
      <c r="G159" s="124" t="e">
        <f ca="1">IF(tbl_coded[[#This Row],[ISIN]]="","",IF(_xll.BDP($F159&amp;" CompanyID",G$1)="#N/A Invalid Security","",_xll.BDP($F159&amp;" CompanyID",G$1)))</f>
        <v>#NAME?</v>
      </c>
      <c r="H159" s="124" t="e">
        <f ca="1">IF(tbl_coded[[#This Row],[ISIN]]="","",IF(_xll.BDP($B159&amp;" Corp",H$1)="#N/A N/A","--",_xll.BDP($B159&amp;" Corp",H$1)))</f>
        <v>#NAME?</v>
      </c>
      <c r="I159" s="124" t="e">
        <f ca="1">IF(tbl_coded[[#This Row],[ISIN]]="","",IF(_xll.BDP($B159&amp;" Corp",I$1)="#N/A N/A","--",_xll.BDP($B159&amp;" Corp",I$1)))</f>
        <v>#NAME?</v>
      </c>
      <c r="J159" s="124" t="e">
        <f ca="1">IF(tbl_coded[[#This Row],[ISIN]]="","",IF(_xll.BDP($B159&amp;" Corp",J$1)="#N/A N/A","--",_xll.BDP($B159&amp;" Corp",J$1)))</f>
        <v>#NAME?</v>
      </c>
      <c r="K159" s="124" t="e">
        <f ca="1">IF(tbl_coded[[#This Row],[ISIN]]="","",IF(_xll.BDP($B159&amp;" Corp",K$1)="#N/A N/A","--",_xll.BDP($B159&amp;" Corp",K$1)))</f>
        <v>#NAME?</v>
      </c>
      <c r="L159" s="124" t="e">
        <f ca="1">IF(tbl_coded[[#This Row],[ISIN]]="","",IF(_xll.BDP($B159&amp;" Corp",L$1)="#N/A N/A","--",_xll.BDP($B159&amp;" Corp",L$1)))</f>
        <v>#NAME?</v>
      </c>
      <c r="M159" s="124" t="e">
        <f ca="1">IF(tbl_coded[[#This Row],[ISIN]]="","",IF(_xll.BDP($B159&amp;" Corp",M$1)="#N/A N/A","--",_xll.BDP($B159&amp;" Corp",M$1)))</f>
        <v>#NAME?</v>
      </c>
      <c r="N159" s="124" t="e">
        <f ca="1">IF(tbl_coded[[#This Row],[ISIN]]="","",IF(_xll.BDP($B159&amp;" Corp",N$1)="#N/A N/A","--",_xll.BDP($B159&amp;" Corp",N$1)))</f>
        <v>#NAME?</v>
      </c>
      <c r="O159" s="124" t="e">
        <f ca="1">IF(tbl_coded[[#This Row],[ISIN]]="","",IF(_xll.BDP($B159&amp;" Corp",O$1)="#N/A N/A","--",_xll.BDP($B159&amp;" Corp",O$1)))</f>
        <v>#NAME?</v>
      </c>
      <c r="P159" s="124" t="e">
        <f ca="1">IF(tbl_coded[[#This Row],[ISIN]]="","",IF(_xll.BDP($B159&amp;" Corp",P$1)="#N/A N/A","--",_xll.BDP($B159&amp;" Corp",P$1)))</f>
        <v>#NAME?</v>
      </c>
      <c r="Q15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9" s="124" t="e">
        <f ca="1">IF(tbl_coded[[#This Row],[ISIN]]="","",IF(OR(_xll.BDP($B159&amp;" Corp",R$1)="#N/A N/A",_xll.BDP($B159&amp;" Corp",R$1)="#N/A Invalid Security",_xll.BDP($B159&amp;" Corp",R$1)="#N/A Field Not Applicable"),"--",_xll.BDP($B159&amp;" Corp",R$1)))</f>
        <v>#NAME?</v>
      </c>
      <c r="S159" s="124" t="e">
        <f ca="1">IF(tbl_coded[[#This Row],[ISIN]]="","",IF(OR(_xll.BDP($R159&amp;" Equity",S$1)="#N/A N/A",_xll.BDP($R159&amp;" Equity",S$1)="#N/A Invalid Security"),"--",_xll.BDP($R159&amp;" Equity",S$1)))</f>
        <v>#NAME?</v>
      </c>
      <c r="T159" s="124" t="e">
        <f ca="1">IF(tbl_coded[[#This Row],[ISIN]]="","",IF(OR(_xll.BDP($R159&amp;" Equity",T$1)="#N/A N/A",_xll.BDP($R159&amp;" Equity",T$1)="#N/A Invalid Security"),"--",_xll.BDP($R159&amp;" Equity",T$1)))</f>
        <v>#NAME?</v>
      </c>
      <c r="U159" s="124" t="e">
        <f ca="1">IF(tbl_coded[[#This Row],[ISIN]]="","",IF(OR(_xll.BDP($R159&amp;" Equity",U$1)="#N/A N/A",_xll.BDP($R159&amp;" Equity",U$1)="#N/A Invalid Security"),"--",_xll.BDP($R159&amp;" Equity",U$1)))</f>
        <v>#NAME?</v>
      </c>
      <c r="V159" s="124" t="e">
        <f ca="1">IF(tbl_coded[[#This Row],[ISIN]]="","",IF(OR(_xll.BDP($R159&amp;" Equity",V$1)="#N/A N/A",_xll.BDP($R159&amp;" Equity",V$1)="#N/A Invalid Security"),"--",_xll.BDP($R159&amp;" Equity",V$1)))</f>
        <v>#NAME?</v>
      </c>
      <c r="W159" s="124" t="e">
        <f ca="1">IF(tbl_coded[[#This Row],[ISIN]]="","",IF(OR(_xll.BDP($R159&amp;" Equity",W$1)="#N/A N/A",_xll.BDP($R159&amp;" Equity",W$1)="#N/A Invalid Security"),"--",_xll.BDP($R159&amp;" Equity",W$1)))</f>
        <v>#NAME?</v>
      </c>
      <c r="X159" s="124" t="e">
        <f ca="1">IF(tbl_coded[[#This Row],[ISIN]]="","",IF(OR(_xll.BDP($R159&amp;" Equity",X$1)="#N/A N/A",_xll.BDP($R159&amp;" Equity",X$1)="#N/A Invalid Security"),"--",_xll.BDP($R159&amp;" Equity",X$1)))</f>
        <v>#NAME?</v>
      </c>
      <c r="Y15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9" s="124" t="str">
        <f ca="1">IF(tbl_coded[[#This Row],[ISIN]]="","",IF(ISNUMBER(_xll.BDP(B159&amp;" Corp",Z$1)),_xll.BDP(B159&amp;" Corp",Z$1),""))</f>
        <v/>
      </c>
      <c r="AA159" s="124" t="str">
        <f ca="1">IF(tbl_coded[[#This Row],[ISIN]]="","",IF(ISNUMBER(_xll.BDP(B159&amp;" Corp",AA$1)),_xll.BDP(B159&amp;" Corp",AA$1),""))</f>
        <v/>
      </c>
      <c r="AB159" s="124" t="str">
        <f ca="1">IF(tbl_coded[[#This Row],[ISIN]]="","",IF(ISNUMBER(_xll.BDP(B159&amp;" Corp",AB$1)),_xll.BDP(B159&amp;" Corp",AB$1),""))</f>
        <v/>
      </c>
      <c r="AC159" s="124" t="str">
        <f ca="1">IF(tbl_coded[[#This Row],[ISIN]]="","",IF(ISNUMBER(_xll.BDP(B159&amp;" Corp",AC$1)),_xll.BDP(B159&amp;" Corp",AC$1),""))</f>
        <v/>
      </c>
      <c r="AD159" s="124" t="e">
        <f ca="1">IF(tbl_coded[[#This Row],[ISIN]]="","",IF((_xll.BDP(B159&amp;" Corp",AD$1))="#N/A Field Not Applicable","",_xll.BDP(B159&amp;" Corp",AD$1)))</f>
        <v>#NAME?</v>
      </c>
      <c r="AE159" s="124" t="e">
        <f ca="1">IF(tbl_coded[[#This Row],[ISIN]]="","",IF((_xll.BDP(B159&amp;" Corp",AE$1))="#N/A N/A","--",_xll.BDP(B159&amp;" Corp",AE$1)))</f>
        <v>#NAME?</v>
      </c>
      <c r="AF159" s="124" t="e">
        <f ca="1">IF(tbl_coded[[#This Row],[ISIN]]="","",IF(IFERROR(MATCH(H159,rtg_num[Moody''s],0)&gt;10,0),"HY",IF(IFERROR(MATCH(I159,rtg_num[S&amp;P],0)&gt;10,0),"HY",IF(IFERROR(MATCH(J159,rtg_num[Fitch],0)&gt;10,0),"HY",IF(H159&amp;I159&amp;J159="------","NR",IF(IFERROR(FIND("#N/A",Coded!H159),0)&amp;IFERROR(FIND("#N/A",Coded!H159),0)&amp;IFERROR(FIND("#N/A",Coded!H159),0)&lt;&gt;"000",IF(INDEX(美元债一级!$O:$O,MATCH(tbl_coded[[#This Row],[ISIN]],美元债一级!$I:$I,0))="--/--/--","NR","IG"),"IG"))))))</f>
        <v>#NAME?</v>
      </c>
      <c r="AG15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9" s="125" t="e">
        <f ca="1">IF(tbl_coded[[#This Row],[ISIN]]="","",IF(_xll.BDP($B159&amp;" Corp",AI$1)="#N/A N/A","--",_xll.BDP($B159&amp;" Corp",AI$1)))</f>
        <v>#NAME?</v>
      </c>
      <c r="AJ159" s="122" t="e">
        <f ca="1">IF(tbl_coded[[#This Row],[ISIN]]="","",IF(OR(_xll.BDP(_xll.BDP(tbl_coded[[#This Row],[ISIN]]&amp;" Corp", "ISSUER_EQUITY_TICKER")&amp;" Equity",AJ$1)="#N/A N/A"),"--",_xll.BDP(_xll.BDP(tbl_coded[[#This Row],[ISIN]]&amp;" Corp", "ISSUER_EQUITY_TICKER")&amp;" Equity",AJ$1)))</f>
        <v>#NAME?</v>
      </c>
      <c r="AK15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24" t="e">
        <f ca="1">IF(tbl_coded[[#This Row],[ISIN]]="","",IF(OR(_xll.BDP(_xll.BDP(tbl_coded[[#This Row],[ISIN]]&amp;" Corp", "ISSUER_EQUITY_TICKER")&amp;" Equity",AL$1)="#N/A N/A"),"--",_xll.BDP(_xll.BDP(tbl_coded[[#This Row],[ISIN]]&amp;" Corp", "ISSUER_EQUITY_TICKER")&amp;" Equity",AL$1)))</f>
        <v>#NAME?</v>
      </c>
      <c r="AM159" s="124" t="s">
        <v>447</v>
      </c>
      <c r="AN159" s="124" t="e">
        <f ca="1">IF(tbl_coded[[#This Row],[ISIN]]="","",IF(_xll.BDP(tbl_coded[[#This Row],[KPW Provider BBID]]&amp;" CompanyID","NAME")="#N/A Invalid Security","",_xll.BDP(tbl_coded[[#This Row],[KPW Provider BBID]]&amp;" CompanyID","NAME")))</f>
        <v>#NAME?</v>
      </c>
      <c r="AO159" s="124" t="e">
        <f ca="1">IF(tbl_coded[[#This Row],[ISIN]]="","",IF(_xll.BDP(tbl_coded[[#This Row],[KPW Provider BBID]]&amp;" CompanyID",$AO$1)="#N/A Invalid Security","--",IF(_xll.BDP(tbl_coded[[#This Row],[KPW Provider BBID]]&amp;" CompanyID",$AO$1)="#N/A N/A","--",_xll.BDP(tbl_coded[[#This Row],[KPW Provider BBID]]&amp;" CompanyID",$AO$1))))</f>
        <v>#NAME?</v>
      </c>
      <c r="AP159" s="124" t="e">
        <f ca="1">IF(tbl_coded[[#This Row],[ISIN]]="","",IF(_xll.BDP(tbl_coded[[#This Row],[KPW Provider BBID]]&amp;" CompanyID",$AP$1)="#N/A Invalid Security","--",IF(_xll.BDP(tbl_coded[[#This Row],[KPW Provider BBID]]&amp;" CompanyID",$AP$1)="#N/A N/A","--",_xll.BDP(tbl_coded[[#This Row],[KPW Provider BBID]]&amp;" CompanyID",$AP$1))))</f>
        <v>#NAME?</v>
      </c>
      <c r="AQ159" s="124" t="e">
        <f ca="1">IF(tbl_coded[[#This Row],[ISIN]]="","",IF(_xll.BDP(tbl_coded[[#This Row],[KPW Provider BBID]]&amp;" CompanyID",$AQ$1)="#N/A Invalid Security","--",IF(_xll.BDP(tbl_coded[[#This Row],[KPW Provider BBID]]&amp;" CompanyID",$AQ$1)="#N/A N/A","--",_xll.BDP(tbl_coded[[#This Row],[KPW Provider BBID]]&amp;" CompanyID",$AQ$1))))</f>
        <v>#NAME?</v>
      </c>
      <c r="AR159" s="124" t="e">
        <f ca="1">IF(tbl_coded[[#This Row],[ISIN]]="","",tbl_coded[[#This Row],[穆迪KPW评级]]&amp;"/"&amp;tbl_coded[[#This Row],[SPKPW评级]]&amp;"/"&amp;tbl_coded[[#This Row],[FITCHKPW评级]])</f>
        <v>#NAME?</v>
      </c>
      <c r="AS159" s="124" t="e">
        <f ca="1">IF(tbl_coded[[#This Row],[ISIN]]="","",IF(OR(_xll.BDP($B159&amp;" Corp",AS$1)="#N/A N/A"),"--",_xll.BDP($B159&amp;" Corp",AS$1)))</f>
        <v>#NAME?</v>
      </c>
      <c r="AT159" s="124" t="e">
        <f ca="1">IF(tbl_coded[[#This Row],[ISIN]]="","",IF(_xll.BDS($B159&amp;" Corp",AT$1)="#N/A Field Not Applicable","",_xll.BDS($B159&amp;" Corp",AT$1)))</f>
        <v>#NAME?</v>
      </c>
      <c r="AU159" s="124" t="e">
        <f ca="1">IF(tbl_coded[[#This Row],[SBLC Provider BBID]]="","",_xll.BDP(tbl_coded[[#This Row],[SBLC Provider BBID]]&amp;" CompanyID","NAME"))</f>
        <v>#NAME?</v>
      </c>
      <c r="AV159" s="124" t="e">
        <f ca="1">IF(tbl_coded[[#This Row],[ISIN]]="","",IF(OR(_xll.BDP($B159&amp;" Corp",AV$1)="#N/A N/A"),"--",TEXT(_xll.BDP($B159&amp;" Corp",AV$1),"yyyy/mm/dd")))</f>
        <v>#NAME?</v>
      </c>
      <c r="AW159" s="124" t="e">
        <f ca="1">IF(tbl_coded[[#This Row],[ISIN]]="","",IF(OR(_xll.BDP($B159&amp;" Corp",AW$1)="#N/A N/A"),"--",TEXT(_xll.BDP($B159&amp;" Corp",AW$1),"yyyy/mm/dd")))</f>
        <v>#NAME?</v>
      </c>
      <c r="AX159" s="124" t="e">
        <f ca="1">IF(tbl_coded[[#This Row],[ISIN]]="","",IF(OR(_xll.BDP($B159&amp;" Corp",AX$1)="#N/A N/A"),"--",TEXT(_xll.BDP($B159&amp;" Corp",AX$1),"yyyy/mm/dd")))</f>
        <v>#NAME?</v>
      </c>
      <c r="AY159" s="124" t="e">
        <f ca="1">IF(tbl_coded[[#This Row],[ISIN]]="","",IF(OR(_xll.BDP($B159&amp;" Corp",AY$1)="#N/A Field Not Applicable"),"--",TEXT(_xll.BDP($B159&amp;" Corp",AY$1),"yyyy/mm/dd")))</f>
        <v>#NAME?</v>
      </c>
      <c r="AZ159" s="124" t="e">
        <f ca="1">IF(tbl_coded[[#This Row],[ISIN]]="","",IF(OR(_xll.BDP($B159&amp;" Corp",AZ$1)="#N/A N/A"),"--",_xll.BDP($B159&amp;" Corp",AZ$1)))</f>
        <v>#NAME?</v>
      </c>
      <c r="BA159" s="124" t="e">
        <f ca="1">IF(tbl_coded[[#This Row],[ISIN]]="","",IF(OR(_xll.BDP($B159&amp;" Corp",BA$1)="#N/A N/A"),"--",_xll.BDP($B159&amp;" Corp",BA$1)))</f>
        <v>#NAME?</v>
      </c>
      <c r="BB159" s="124" t="e">
        <f ca="1">IF(tbl_coded[[#This Row],[ISIN]]="","",IF(OR(_xll.BDP($B159&amp;" Corp",BB$1)="#N/A N/A"),"--",_xll.BDP($B159&amp;" Corp",BB$1)))</f>
        <v>#NAME?</v>
      </c>
      <c r="BC159" s="124" t="e">
        <f ca="1">IF(tbl_coded[[#This Row],[ISIN]]="","",IF(OR(_xll.BDP($B159&amp;" Corp",BC$1)="#N/A Field Not Applicable"),"--",_xll.BDP($B159&amp;" Corp",BC$1)))</f>
        <v>#NAME?</v>
      </c>
      <c r="BD159" s="124" t="e">
        <f ca="1">IF(tbl_coded[[#This Row],[ISIN]]="","",IF(OR(_xll.BDP($B159&amp;" Corp",BD$1)="#N/A Field Not Applicable"),"--",_xll.BDP($B159&amp;" Corp",BD$1)))</f>
        <v>#NAME?</v>
      </c>
      <c r="BE159" s="124" t="e">
        <f ca="1">IF(tbl_coded[[#This Row],[ISIN]]="","",IF(OR(_xll.BDP($B159&amp;" Corp",BE$1)="#N/A Field Not Applicable"),"--",_xll.BDP($B159&amp;" Corp",BE$1)))</f>
        <v>#NAME?</v>
      </c>
      <c r="BF159" s="124" t="e">
        <f ca="1">IF(tbl_coded[[#This Row],[ISIN]]="","",IF(OR(_xll.BDP($B159&amp;" Corp",BF$1)="#N/A Field Not Applicable"),"--",_xll.BDP($B159&amp;" Corp",BF$1)))</f>
        <v>#NAME?</v>
      </c>
      <c r="BG159" s="124" t="e">
        <f ca="1">IF(tbl_coded[[#This Row],[ISIN]]="","",IF(OR(_xll.BDP($B159&amp;" Corp",BG$1)="#N/A Field Not Applicable"),"--",IF(_xll.BDP($B159&amp;" Corp",BG$1)="#N/A N/A","N",_xll.BDP($B159&amp;" Corp",BG$1))))</f>
        <v>#NAME?</v>
      </c>
      <c r="BH159" s="124" t="e">
        <f ca="1">IF(tbl_coded[[#This Row],[ISIN]]="","",IF(OR(_xll.BDP($B159&amp;" Corp",BH$1)="#N/A N/A"),"",_xll.BDP($B159&amp;" Corp",BH$1)))</f>
        <v>#NAME?</v>
      </c>
      <c r="BI159" s="124" t="e">
        <f ca="1">IF(tbl_coded[[#This Row],[ISIN]]="","",IF(OR(tbl_coded[[#This Row],[Parent company tiker]]=""),"",IF(_xll.BDP(tbl_coded[[#This Row],[Parent company tiker]]&amp;" Equity",BI$1)="#N/A N/A","--",_xll.BDP(tbl_coded[[#This Row],[Parent company tiker]]&amp;" Equity",BI$1))))</f>
        <v>#NAME?</v>
      </c>
      <c r="BJ159" s="124" t="e">
        <f ca="1">IF(tbl_coded[[#This Row],[ISIN]]="","",IF(OR(tbl_coded[[#This Row],[Parent company tiker]]=""),"",IF(_xll.BDP(tbl_coded[[#This Row],[Parent company tiker]]&amp;" Equity",BJ$1)="#N/A N/A","--",_xll.BDP(tbl_coded[[#This Row],[Parent company tiker]]&amp;" Equity",BJ$1))))</f>
        <v>#NAME?</v>
      </c>
      <c r="BK159" s="124" t="e">
        <f ca="1">IF(tbl_coded[[#This Row],[ISIN]]="","",IF(OR(tbl_coded[[#This Row],[Parent company tiker]]=""),"",IF(_xll.BDP(tbl_coded[[#This Row],[Parent company tiker]]&amp;" Equity",BK$1)="#N/A N/A","--",_xll.BDP(tbl_coded[[#This Row],[Parent company tiker]]&amp;" Equity",BK$1))))</f>
        <v>#NAME?</v>
      </c>
      <c r="BL159" s="124" t="e">
        <f ca="1">IF(tbl_coded[[#This Row],[ISIN]]="","",IF(OR(tbl_coded[[#This Row],[Parent company tiker]]=""),"",IF(_xll.BDP(tbl_coded[[#This Row],[Parent company tiker]]&amp;" Equity",BL$1)="#N/A N/A","--",_xll.BDP(tbl_coded[[#This Row],[Parent company tiker]]&amp;" Equity",BL$1))))</f>
        <v>#NAME?</v>
      </c>
      <c r="BM15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9" s="124" t="e">
        <f ca="1">IF(tbl_coded[[#This Row],[Column9]]&lt;&gt;"--",tbl_coded[[#This Row],[G''tor rating]],IF(tbl_coded[[#This Row],[KPW Name]]&lt;&gt;"",tbl_coded[[#This Row],[KPW Rating]],IF(tbl_coded[[#This Row],[Parent company tiker]]&lt;&gt;"",tbl_coded[[#This Row],[parent评级]],tbl_coded[[#This Row],[Issuer rating]])))</f>
        <v>#NAME?</v>
      </c>
      <c r="BO159" s="159" t="str">
        <f ca="1">IFERROR(IF(tbl_coded[[#This Row],[GREEN]]="Y","GREEN",IF(tbl_coded[[#This Row],[SUSTAINABLE]]="Y","SUSTAINABLE",IF(tbl_coded[[#This Row],[SOCIAL]]="Y","SOCIAL",IF(tbl_coded[[#This Row],[Sustainable linked]]="Y","SUSTAINABLE LINKED"," ")))),"")</f>
        <v/>
      </c>
    </row>
    <row r="160" spans="1:67" ht="15" customHeight="1">
      <c r="A160" s="119">
        <v>158</v>
      </c>
      <c r="B160" s="120" t="str">
        <f>IF(美元债一级!$C$4:$C$1048576&lt;&gt;"",美元债一级!C161,"")</f>
        <v>HK0000924404</v>
      </c>
      <c r="C160" s="122" t="e">
        <f ca="1">IF(tbl_coded[[#This Row],[ISIN]]="","",IF(tbl_coded[[#This Row],[Index]]&gt;$A$1,"",IF(_xll.BDP($B160&amp;" Corp",C$1)="#N/A N/A","",_xll.BDP($B160&amp;" Corp",C$1))))</f>
        <v>#NAME?</v>
      </c>
      <c r="D160" s="122" t="e">
        <f ca="1">IF(tbl_coded[[#This Row],[ISIN]]="","",IF(_xll.BDP($B160&amp;" Corp",D$1)="#N/A N/A","",_xll.BDP($B160&amp;" Corp",D$1)))</f>
        <v>#NAME?</v>
      </c>
      <c r="E160" s="122" t="e">
        <f ca="1">IF(tbl_coded[[#This Row],[ISIN]]="","",IF(_xll.BDP($B160&amp;" Corp",E$1)="#N/A N/A","--",_xll.BDP($B160&amp;" Corp",E$1)))</f>
        <v>#NAME?</v>
      </c>
      <c r="F160" s="122" t="e">
        <f ca="1">IF(tbl_coded[[#This Row],[ISIN]]="","",IF(_xll.BDS($B160&amp;" Corp",F$1)="#N/A Field Not Applicable","",_xll.BDS($B160&amp;" Corp",F$1)))</f>
        <v>#NAME?</v>
      </c>
      <c r="G160" s="122" t="e">
        <f ca="1">IF(tbl_coded[[#This Row],[ISIN]]="","",IF(_xll.BDP($F160&amp;" CompanyID",G$1)="#N/A Invalid Security","",_xll.BDP($F160&amp;" CompanyID",G$1)))</f>
        <v>#NAME?</v>
      </c>
      <c r="H160" s="122" t="e">
        <f ca="1">IF(tbl_coded[[#This Row],[ISIN]]="","",IF(_xll.BDP($B160&amp;" Corp",H$1)="#N/A N/A","--",_xll.BDP($B160&amp;" Corp",H$1)))</f>
        <v>#NAME?</v>
      </c>
      <c r="I160" s="122" t="e">
        <f ca="1">IF(tbl_coded[[#This Row],[ISIN]]="","",IF(_xll.BDP($B160&amp;" Corp",I$1)="#N/A N/A","--",_xll.BDP($B160&amp;" Corp",I$1)))</f>
        <v>#NAME?</v>
      </c>
      <c r="J160" s="122" t="e">
        <f ca="1">IF(tbl_coded[[#This Row],[ISIN]]="","",IF(_xll.BDP($B160&amp;" Corp",J$1)="#N/A N/A","--",_xll.BDP($B160&amp;" Corp",J$1)))</f>
        <v>#NAME?</v>
      </c>
      <c r="K160" s="122" t="e">
        <f ca="1">IF(tbl_coded[[#This Row],[ISIN]]="","",IF(_xll.BDP($B160&amp;" Corp",K$1)="#N/A N/A","--",_xll.BDP($B160&amp;" Corp",K$1)))</f>
        <v>#NAME?</v>
      </c>
      <c r="L160" s="122" t="e">
        <f ca="1">IF(tbl_coded[[#This Row],[ISIN]]="","",IF(_xll.BDP($B160&amp;" Corp",L$1)="#N/A N/A","--",_xll.BDP($B160&amp;" Corp",L$1)))</f>
        <v>#NAME?</v>
      </c>
      <c r="M160" s="122" t="e">
        <f ca="1">IF(tbl_coded[[#This Row],[ISIN]]="","",IF(_xll.BDP($B160&amp;" Corp",M$1)="#N/A N/A","--",_xll.BDP($B160&amp;" Corp",M$1)))</f>
        <v>#NAME?</v>
      </c>
      <c r="N160" s="122" t="e">
        <f ca="1">IF(tbl_coded[[#This Row],[ISIN]]="","",IF(_xll.BDP($B160&amp;" Corp",N$1)="#N/A N/A","--",_xll.BDP($B160&amp;" Corp",N$1)))</f>
        <v>#NAME?</v>
      </c>
      <c r="O160" s="122" t="e">
        <f ca="1">IF(tbl_coded[[#This Row],[ISIN]]="","",IF(_xll.BDP($B160&amp;" Corp",O$1)="#N/A N/A","--",_xll.BDP($B160&amp;" Corp",O$1)))</f>
        <v>#NAME?</v>
      </c>
      <c r="P160" s="122" t="e">
        <f ca="1">IF(tbl_coded[[#This Row],[ISIN]]="","",IF(_xll.BDP($B160&amp;" Corp",P$1)="#N/A N/A","--",_xll.BDP($B160&amp;" Corp",P$1)))</f>
        <v>#NAME?</v>
      </c>
      <c r="Q16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0" s="122" t="e">
        <f ca="1">IF(tbl_coded[[#This Row],[ISIN]]="","",IF(OR(_xll.BDP($B160&amp;" Corp",R$1)="#N/A N/A",_xll.BDP($B160&amp;" Corp",R$1)="#N/A Invalid Security",_xll.BDP($B160&amp;" Corp",R$1)="#N/A Field Not Applicable"),"--",_xll.BDP($B160&amp;" Corp",R$1)))</f>
        <v>#NAME?</v>
      </c>
      <c r="S160" s="122" t="e">
        <f ca="1">IF(tbl_coded[[#This Row],[ISIN]]="","",IF(OR(_xll.BDP($R160&amp;" Equity",S$1)="#N/A N/A",_xll.BDP($R160&amp;" Equity",S$1)="#N/A Invalid Security"),"--",_xll.BDP($R160&amp;" Equity",S$1)))</f>
        <v>#NAME?</v>
      </c>
      <c r="T160" s="122" t="e">
        <f ca="1">IF(tbl_coded[[#This Row],[ISIN]]="","",IF(OR(_xll.BDP($R160&amp;" Equity",T$1)="#N/A N/A",_xll.BDP($R160&amp;" Equity",T$1)="#N/A Invalid Security"),"--",_xll.BDP($R160&amp;" Equity",T$1)))</f>
        <v>#NAME?</v>
      </c>
      <c r="U160" s="122" t="e">
        <f ca="1">IF(tbl_coded[[#This Row],[ISIN]]="","",IF(OR(_xll.BDP($R160&amp;" Equity",U$1)="#N/A N/A",_xll.BDP($R160&amp;" Equity",U$1)="#N/A Invalid Security"),"--",_xll.BDP($R160&amp;" Equity",U$1)))</f>
        <v>#NAME?</v>
      </c>
      <c r="V160" s="122" t="e">
        <f ca="1">IF(tbl_coded[[#This Row],[ISIN]]="","",IF(OR(_xll.BDP($R160&amp;" Equity",V$1)="#N/A N/A",_xll.BDP($R160&amp;" Equity",V$1)="#N/A Invalid Security"),"--",_xll.BDP($R160&amp;" Equity",V$1)))</f>
        <v>#NAME?</v>
      </c>
      <c r="W160" s="122" t="e">
        <f ca="1">IF(tbl_coded[[#This Row],[ISIN]]="","",IF(OR(_xll.BDP($R160&amp;" Equity",W$1)="#N/A N/A",_xll.BDP($R160&amp;" Equity",W$1)="#N/A Invalid Security"),"--",_xll.BDP($R160&amp;" Equity",W$1)))</f>
        <v>#NAME?</v>
      </c>
      <c r="X160" s="122" t="e">
        <f ca="1">IF(tbl_coded[[#This Row],[ISIN]]="","",IF(OR(_xll.BDP($R160&amp;" Equity",X$1)="#N/A N/A",_xll.BDP($R160&amp;" Equity",X$1)="#N/A Invalid Security"),"--",_xll.BDP($R160&amp;" Equity",X$1)))</f>
        <v>#NAME?</v>
      </c>
      <c r="Y16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0" s="122" t="str">
        <f ca="1">IF(tbl_coded[[#This Row],[ISIN]]="","",IF(ISNUMBER(_xll.BDP(B160&amp;" Corp",Z$1)),_xll.BDP(B160&amp;" Corp",Z$1),""))</f>
        <v/>
      </c>
      <c r="AA160" s="122" t="str">
        <f ca="1">IF(tbl_coded[[#This Row],[ISIN]]="","",IF(ISNUMBER(_xll.BDP(B160&amp;" Corp",AA$1)),_xll.BDP(B160&amp;" Corp",AA$1),""))</f>
        <v/>
      </c>
      <c r="AB160" s="122" t="str">
        <f ca="1">IF(tbl_coded[[#This Row],[ISIN]]="","",IF(ISNUMBER(_xll.BDP(B160&amp;" Corp",AB$1)),_xll.BDP(B160&amp;" Corp",AB$1),""))</f>
        <v/>
      </c>
      <c r="AC160" s="122" t="str">
        <f ca="1">IF(tbl_coded[[#This Row],[ISIN]]="","",IF(ISNUMBER(_xll.BDP(B160&amp;" Corp",AC$1)),_xll.BDP(B160&amp;" Corp",AC$1),""))</f>
        <v/>
      </c>
      <c r="AD160" s="122" t="e">
        <f ca="1">IF(tbl_coded[[#This Row],[ISIN]]="","",IF((_xll.BDP(B160&amp;" Corp",AD$1))="#N/A Field Not Applicable","",_xll.BDP(B160&amp;" Corp",AD$1)))</f>
        <v>#NAME?</v>
      </c>
      <c r="AE160" s="122" t="e">
        <f ca="1">IF(tbl_coded[[#This Row],[ISIN]]="","",IF((_xll.BDP(B160&amp;" Corp",AE$1))="#N/A N/A","--",_xll.BDP(B160&amp;" Corp",AE$1)))</f>
        <v>#NAME?</v>
      </c>
      <c r="AF160" s="122" t="e">
        <f ca="1">IF(tbl_coded[[#This Row],[ISIN]]="","",IF(IFERROR(MATCH(H160,rtg_num[Moody''s],0)&gt;10,0),"HY",IF(IFERROR(MATCH(I160,rtg_num[S&amp;P],0)&gt;10,0),"HY",IF(IFERROR(MATCH(J160,rtg_num[Fitch],0)&gt;10,0),"HY",IF(H160&amp;I160&amp;J160="------","NR",IF(IFERROR(FIND("#N/A",Coded!H160),0)&amp;IFERROR(FIND("#N/A",Coded!H160),0)&amp;IFERROR(FIND("#N/A",Coded!H160),0)&lt;&gt;"000",IF(INDEX(美元债一级!$O:$O,MATCH(tbl_coded[[#This Row],[ISIN]],美元债一级!$I:$I,0))="--/--/--","NR","IG"),"IG"))))))</f>
        <v>#NAME?</v>
      </c>
      <c r="AG16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0" s="123" t="e">
        <f ca="1">IF(tbl_coded[[#This Row],[ISIN]]="","",IF(_xll.BDP($B160&amp;" Corp",AI$1)="#N/A N/A","--",_xll.BDP($B160&amp;" Corp",AI$1)))</f>
        <v>#NAME?</v>
      </c>
      <c r="AJ160" s="122" t="e">
        <f ca="1">IF(tbl_coded[[#This Row],[ISIN]]="","",IF(OR(_xll.BDP(_xll.BDP(tbl_coded[[#This Row],[ISIN]]&amp;" Corp", "ISSUER_EQUITY_TICKER")&amp;" Equity",AJ$1)="#N/A N/A"),"--",_xll.BDP(_xll.BDP(tbl_coded[[#This Row],[ISIN]]&amp;" Corp", "ISSUER_EQUITY_TICKER")&amp;" Equity",AJ$1)))</f>
        <v>#NAME?</v>
      </c>
      <c r="AK16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25" t="e">
        <f ca="1">IF(tbl_coded[[#This Row],[ISIN]]="","",IF(OR(_xll.BDP(_xll.BDP(tbl_coded[[#This Row],[ISIN]]&amp;" Corp", "ISSUER_EQUITY_TICKER")&amp;" Equity",AL$1)="#N/A N/A"),"--",_xll.BDP(_xll.BDP(tbl_coded[[#This Row],[ISIN]]&amp;" Corp", "ISSUER_EQUITY_TICKER")&amp;" Equity",AL$1)))</f>
        <v>#NAME?</v>
      </c>
      <c r="AM160" s="125" t="e">
        <f ca="1">IF(tbl_coded[[#This Row],[ISIN]]="","",IF(_xll.BDS($B160&amp;" Corp",AM$1)="#N/A Field Not Applicable","",_xll.BDS($B160&amp;" Corp",AM$1)))</f>
        <v>#NAME?</v>
      </c>
      <c r="AN160" s="125" t="e">
        <f ca="1">IF(tbl_coded[[#This Row],[ISIN]]="","",IF(_xll.BDP(tbl_coded[[#This Row],[KPW Provider BBID]]&amp;" CompanyID","NAME")="#N/A Invalid Security","",_xll.BDP(tbl_coded[[#This Row],[KPW Provider BBID]]&amp;" CompanyID","NAME")))</f>
        <v>#NAME?</v>
      </c>
      <c r="AO160" s="125" t="e">
        <f ca="1">IF(tbl_coded[[#This Row],[ISIN]]="","",IF(_xll.BDP(tbl_coded[[#This Row],[KPW Provider BBID]]&amp;" CompanyID",$AO$1)="#N/A Invalid Security","--",IF(_xll.BDP(tbl_coded[[#This Row],[KPW Provider BBID]]&amp;" CompanyID",$AO$1)="#N/A N/A","--",_xll.BDP(tbl_coded[[#This Row],[KPW Provider BBID]]&amp;" CompanyID",$AO$1))))</f>
        <v>#NAME?</v>
      </c>
      <c r="AP160" s="125" t="e">
        <f ca="1">IF(tbl_coded[[#This Row],[ISIN]]="","",IF(_xll.BDP(tbl_coded[[#This Row],[KPW Provider BBID]]&amp;" CompanyID",$AP$1)="#N/A Invalid Security","--",IF(_xll.BDP(tbl_coded[[#This Row],[KPW Provider BBID]]&amp;" CompanyID",$AP$1)="#N/A N/A","--",_xll.BDP(tbl_coded[[#This Row],[KPW Provider BBID]]&amp;" CompanyID",$AP$1))))</f>
        <v>#NAME?</v>
      </c>
      <c r="AQ160" s="125" t="e">
        <f ca="1">IF(tbl_coded[[#This Row],[ISIN]]="","",IF(_xll.BDP(tbl_coded[[#This Row],[KPW Provider BBID]]&amp;" CompanyID",$AQ$1)="#N/A Invalid Security","--",IF(_xll.BDP(tbl_coded[[#This Row],[KPW Provider BBID]]&amp;" CompanyID",$AQ$1)="#N/A N/A","--",_xll.BDP(tbl_coded[[#This Row],[KPW Provider BBID]]&amp;" CompanyID",$AQ$1))))</f>
        <v>#NAME?</v>
      </c>
      <c r="AR160" s="125" t="e">
        <f ca="1">IF(tbl_coded[[#This Row],[ISIN]]="","",tbl_coded[[#This Row],[穆迪KPW评级]]&amp;"/"&amp;tbl_coded[[#This Row],[SPKPW评级]]&amp;"/"&amp;tbl_coded[[#This Row],[FITCHKPW评级]])</f>
        <v>#NAME?</v>
      </c>
      <c r="AS160" s="125" t="e">
        <f ca="1">IF(tbl_coded[[#This Row],[ISIN]]="","",IF(OR(_xll.BDP($B160&amp;" Corp",AS$1)="#N/A N/A"),"--",_xll.BDP($B160&amp;" Corp",AS$1)))</f>
        <v>#NAME?</v>
      </c>
      <c r="AT160" s="125" t="e">
        <f ca="1">IF(tbl_coded[[#This Row],[ISIN]]="","",IF(_xll.BDS($B160&amp;" Corp",AT$1)="#N/A Field Not Applicable","",_xll.BDS($B160&amp;" Corp",AT$1)))</f>
        <v>#NAME?</v>
      </c>
      <c r="AU160" s="125" t="e">
        <f ca="1">IF(tbl_coded[[#This Row],[SBLC Provider BBID]]="","",_xll.BDP(tbl_coded[[#This Row],[SBLC Provider BBID]]&amp;" CompanyID","NAME"))</f>
        <v>#NAME?</v>
      </c>
      <c r="AV160" s="125" t="e">
        <f ca="1">IF(tbl_coded[[#This Row],[ISIN]]="","",IF(OR(_xll.BDP($B160&amp;" Corp",AV$1)="#N/A N/A"),"--",TEXT(_xll.BDP($B160&amp;" Corp",AV$1),"yyyy/mm/dd")))</f>
        <v>#NAME?</v>
      </c>
      <c r="AW160" s="125" t="e">
        <f ca="1">IF(tbl_coded[[#This Row],[ISIN]]="","",IF(OR(_xll.BDP($B160&amp;" Corp",AW$1)="#N/A N/A"),"--",TEXT(_xll.BDP($B160&amp;" Corp",AW$1),"yyyy/mm/dd")))</f>
        <v>#NAME?</v>
      </c>
      <c r="AX160" s="125" t="e">
        <f ca="1">IF(tbl_coded[[#This Row],[ISIN]]="","",IF(OR(_xll.BDP($B160&amp;" Corp",AX$1)="#N/A N/A"),"--",TEXT(_xll.BDP($B160&amp;" Corp",AX$1),"yyyy/mm/dd")))</f>
        <v>#NAME?</v>
      </c>
      <c r="AY160" s="125" t="e">
        <f ca="1">IF(tbl_coded[[#This Row],[ISIN]]="","",IF(OR(_xll.BDP($B160&amp;" Corp",AY$1)="#N/A Field Not Applicable"),"--",TEXT(_xll.BDP($B160&amp;" Corp",AY$1),"yyyy/mm/dd")))</f>
        <v>#NAME?</v>
      </c>
      <c r="AZ160" s="125" t="e">
        <f ca="1">IF(tbl_coded[[#This Row],[ISIN]]="","",IF(OR(_xll.BDP($B160&amp;" Corp",AZ$1)="#N/A N/A"),"--",_xll.BDP($B160&amp;" Corp",AZ$1)))</f>
        <v>#NAME?</v>
      </c>
      <c r="BA160" s="125" t="e">
        <f ca="1">IF(tbl_coded[[#This Row],[ISIN]]="","",IF(OR(_xll.BDP($B160&amp;" Corp",BA$1)="#N/A N/A"),"--",_xll.BDP($B160&amp;" Corp",BA$1)))</f>
        <v>#NAME?</v>
      </c>
      <c r="BB160" s="125" t="e">
        <f ca="1">IF(tbl_coded[[#This Row],[ISIN]]="","",IF(OR(_xll.BDP($B160&amp;" Corp",BB$1)="#N/A N/A"),"--",_xll.BDP($B160&amp;" Corp",BB$1)))</f>
        <v>#NAME?</v>
      </c>
      <c r="BC160" s="125" t="e">
        <f ca="1">IF(tbl_coded[[#This Row],[ISIN]]="","",IF(OR(_xll.BDP($B160&amp;" Corp",BC$1)="#N/A Field Not Applicable"),"--",_xll.BDP($B160&amp;" Corp",BC$1)))</f>
        <v>#NAME?</v>
      </c>
      <c r="BD160" s="125" t="e">
        <f ca="1">IF(tbl_coded[[#This Row],[ISIN]]="","",IF(OR(_xll.BDP($B160&amp;" Corp",BD$1)="#N/A Field Not Applicable"),"--",_xll.BDP($B160&amp;" Corp",BD$1)))</f>
        <v>#NAME?</v>
      </c>
      <c r="BE160" s="125" t="e">
        <f ca="1">IF(tbl_coded[[#This Row],[ISIN]]="","",IF(OR(_xll.BDP($B160&amp;" Corp",BE$1)="#N/A Field Not Applicable"),"--",_xll.BDP($B160&amp;" Corp",BE$1)))</f>
        <v>#NAME?</v>
      </c>
      <c r="BF160" s="125" t="e">
        <f ca="1">IF(tbl_coded[[#This Row],[ISIN]]="","",IF(OR(_xll.BDP($B160&amp;" Corp",BF$1)="#N/A Field Not Applicable"),"--",_xll.BDP($B160&amp;" Corp",BF$1)))</f>
        <v>#NAME?</v>
      </c>
      <c r="BG160" s="125" t="e">
        <f ca="1">IF(tbl_coded[[#This Row],[ISIN]]="","",IF(OR(_xll.BDP($B160&amp;" Corp",BG$1)="#N/A Field Not Applicable"),"--",IF(_xll.BDP($B160&amp;" Corp",BG$1)="#N/A N/A","N",_xll.BDP($B160&amp;" Corp",BG$1))))</f>
        <v>#NAME?</v>
      </c>
      <c r="BH160" s="125" t="e">
        <f ca="1">IF(tbl_coded[[#This Row],[ISIN]]="","",IF(OR(_xll.BDP($B160&amp;" Corp",BH$1)="#N/A N/A"),"",_xll.BDP($B160&amp;" Corp",BH$1)))</f>
        <v>#NAME?</v>
      </c>
      <c r="BI160" s="125" t="e">
        <f ca="1">IF(tbl_coded[[#This Row],[ISIN]]="","",IF(OR(tbl_coded[[#This Row],[Parent company tiker]]=""),"",IF(_xll.BDP(tbl_coded[[#This Row],[Parent company tiker]]&amp;" Equity",BI$1)="#N/A N/A","--",_xll.BDP(tbl_coded[[#This Row],[Parent company tiker]]&amp;" Equity",BI$1))))</f>
        <v>#NAME?</v>
      </c>
      <c r="BJ160" s="125" t="e">
        <f ca="1">IF(tbl_coded[[#This Row],[ISIN]]="","",IF(OR(tbl_coded[[#This Row],[Parent company tiker]]=""),"",IF(_xll.BDP(tbl_coded[[#This Row],[Parent company tiker]]&amp;" Equity",BJ$1)="#N/A N/A","--",_xll.BDP(tbl_coded[[#This Row],[Parent company tiker]]&amp;" Equity",BJ$1))))</f>
        <v>#NAME?</v>
      </c>
      <c r="BK160" s="125" t="e">
        <f ca="1">IF(tbl_coded[[#This Row],[ISIN]]="","",IF(OR(tbl_coded[[#This Row],[Parent company tiker]]=""),"",IF(_xll.BDP(tbl_coded[[#This Row],[Parent company tiker]]&amp;" Equity",BK$1)="#N/A N/A","--",_xll.BDP(tbl_coded[[#This Row],[Parent company tiker]]&amp;" Equity",BK$1))))</f>
        <v>#NAME?</v>
      </c>
      <c r="BL160" s="125" t="e">
        <f ca="1">IF(tbl_coded[[#This Row],[ISIN]]="","",IF(OR(tbl_coded[[#This Row],[Parent company tiker]]=""),"",IF(_xll.BDP(tbl_coded[[#This Row],[Parent company tiker]]&amp;" Equity",BL$1)="#N/A N/A","--",_xll.BDP(tbl_coded[[#This Row],[Parent company tiker]]&amp;" Equity",BL$1))))</f>
        <v>#NAME?</v>
      </c>
      <c r="BM16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0" s="125" t="e">
        <f ca="1">IF(tbl_coded[[#This Row],[Column9]]&lt;&gt;"--",tbl_coded[[#This Row],[G''tor rating]],IF(tbl_coded[[#This Row],[KPW Name]]&lt;&gt;"",tbl_coded[[#This Row],[KPW Rating]],IF(tbl_coded[[#This Row],[Parent company tiker]]&lt;&gt;"",tbl_coded[[#This Row],[parent评级]],tbl_coded[[#This Row],[Issuer rating]])))</f>
        <v>#NAME?</v>
      </c>
      <c r="BO160" s="159" t="str">
        <f ca="1">IFERROR(IF(tbl_coded[[#This Row],[GREEN]]="Y","GREEN",IF(tbl_coded[[#This Row],[SUSTAINABLE]]="Y","SUSTAINABLE",IF(tbl_coded[[#This Row],[SOCIAL]]="Y","SOCIAL",IF(tbl_coded[[#This Row],[Sustainable linked]]="Y","SUSTAINABLE LINKED"," ")))),"")</f>
        <v/>
      </c>
    </row>
    <row r="161" spans="1:67" ht="15" customHeight="1">
      <c r="A161" s="119">
        <v>159</v>
      </c>
      <c r="B161" s="120" t="str">
        <f>IF(美元债一级!$C$4:$C$1048576&lt;&gt;"",美元债一级!C162,"")</f>
        <v>HK0000924321</v>
      </c>
      <c r="C161" s="122" t="e">
        <f ca="1">IF(tbl_coded[[#This Row],[ISIN]]="","",IF(tbl_coded[[#This Row],[Index]]&gt;$A$1,"",IF(_xll.BDP($B161&amp;" Corp",C$1)="#N/A N/A","",_xll.BDP($B161&amp;" Corp",C$1))))</f>
        <v>#NAME?</v>
      </c>
      <c r="D161" s="122" t="e">
        <f ca="1">IF(tbl_coded[[#This Row],[ISIN]]="","",IF(_xll.BDP($B161&amp;" Corp",D$1)="#N/A N/A","",_xll.BDP($B161&amp;" Corp",D$1)))</f>
        <v>#NAME?</v>
      </c>
      <c r="E161" s="122" t="e">
        <f ca="1">IF(tbl_coded[[#This Row],[ISIN]]="","",IF(_xll.BDP($B161&amp;" Corp",E$1)="#N/A N/A","--",_xll.BDP($B161&amp;" Corp",E$1)))</f>
        <v>#NAME?</v>
      </c>
      <c r="F161" s="122" t="e">
        <f ca="1">IF(tbl_coded[[#This Row],[ISIN]]="","",IF(_xll.BDS($B161&amp;" Corp",F$1)="#N/A Field Not Applicable","",_xll.BDS($B161&amp;" Corp",F$1)))</f>
        <v>#NAME?</v>
      </c>
      <c r="G161" s="122" t="e">
        <f ca="1">IF(tbl_coded[[#This Row],[ISIN]]="","",IF(_xll.BDP($F161&amp;" CompanyID",G$1)="#N/A Invalid Security","",_xll.BDP($F161&amp;" CompanyID",G$1)))</f>
        <v>#NAME?</v>
      </c>
      <c r="H161" s="122" t="e">
        <f ca="1">IF(tbl_coded[[#This Row],[ISIN]]="","",IF(_xll.BDP($B161&amp;" Corp",H$1)="#N/A N/A","--",_xll.BDP($B161&amp;" Corp",H$1)))</f>
        <v>#NAME?</v>
      </c>
      <c r="I161" s="122" t="e">
        <f ca="1">IF(tbl_coded[[#This Row],[ISIN]]="","",IF(_xll.BDP($B161&amp;" Corp",I$1)="#N/A N/A","--",_xll.BDP($B161&amp;" Corp",I$1)))</f>
        <v>#NAME?</v>
      </c>
      <c r="J161" s="122" t="e">
        <f ca="1">IF(tbl_coded[[#This Row],[ISIN]]="","",IF(_xll.BDP($B161&amp;" Corp",J$1)="#N/A N/A","--",_xll.BDP($B161&amp;" Corp",J$1)))</f>
        <v>#NAME?</v>
      </c>
      <c r="K161" s="122" t="e">
        <f ca="1">IF(tbl_coded[[#This Row],[ISIN]]="","",IF(_xll.BDP($B161&amp;" Corp",K$1)="#N/A N/A","--",_xll.BDP($B161&amp;" Corp",K$1)))</f>
        <v>#NAME?</v>
      </c>
      <c r="L161" s="122" t="e">
        <f ca="1">IF(tbl_coded[[#This Row],[ISIN]]="","",IF(_xll.BDP($B161&amp;" Corp",L$1)="#N/A N/A","--",_xll.BDP($B161&amp;" Corp",L$1)))</f>
        <v>#NAME?</v>
      </c>
      <c r="M161" s="122" t="e">
        <f ca="1">IF(tbl_coded[[#This Row],[ISIN]]="","",IF(_xll.BDP($B161&amp;" Corp",M$1)="#N/A N/A","--",_xll.BDP($B161&amp;" Corp",M$1)))</f>
        <v>#NAME?</v>
      </c>
      <c r="N161" s="122" t="e">
        <f ca="1">IF(tbl_coded[[#This Row],[ISIN]]="","",IF(_xll.BDP($B161&amp;" Corp",N$1)="#N/A N/A","--",_xll.BDP($B161&amp;" Corp",N$1)))</f>
        <v>#NAME?</v>
      </c>
      <c r="O161" s="122" t="e">
        <f ca="1">IF(tbl_coded[[#This Row],[ISIN]]="","",IF(_xll.BDP($B161&amp;" Corp",O$1)="#N/A N/A","--",_xll.BDP($B161&amp;" Corp",O$1)))</f>
        <v>#NAME?</v>
      </c>
      <c r="P161" s="122" t="e">
        <f ca="1">IF(tbl_coded[[#This Row],[ISIN]]="","",IF(_xll.BDP($B161&amp;" Corp",P$1)="#N/A N/A","--",_xll.BDP($B161&amp;" Corp",P$1)))</f>
        <v>#NAME?</v>
      </c>
      <c r="Q16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1" s="122" t="e">
        <f ca="1">IF(tbl_coded[[#This Row],[ISIN]]="","",IF(OR(_xll.BDP($B161&amp;" Corp",R$1)="#N/A N/A",_xll.BDP($B161&amp;" Corp",R$1)="#N/A Invalid Security",_xll.BDP($B161&amp;" Corp",R$1)="#N/A Field Not Applicable"),"--",_xll.BDP($B161&amp;" Corp",R$1)))</f>
        <v>#NAME?</v>
      </c>
      <c r="S161" s="122" t="e">
        <f ca="1">IF(tbl_coded[[#This Row],[ISIN]]="","",IF(OR(_xll.BDP($R161&amp;" Equity",S$1)="#N/A N/A",_xll.BDP($R161&amp;" Equity",S$1)="#N/A Invalid Security"),"--",_xll.BDP($R161&amp;" Equity",S$1)))</f>
        <v>#NAME?</v>
      </c>
      <c r="T161" s="122" t="e">
        <f ca="1">IF(tbl_coded[[#This Row],[ISIN]]="","",IF(OR(_xll.BDP($R161&amp;" Equity",T$1)="#N/A N/A",_xll.BDP($R161&amp;" Equity",T$1)="#N/A Invalid Security"),"--",_xll.BDP($R161&amp;" Equity",T$1)))</f>
        <v>#NAME?</v>
      </c>
      <c r="U161" s="122" t="e">
        <f ca="1">IF(tbl_coded[[#This Row],[ISIN]]="","",IF(OR(_xll.BDP($R161&amp;" Equity",U$1)="#N/A N/A",_xll.BDP($R161&amp;" Equity",U$1)="#N/A Invalid Security"),"--",_xll.BDP($R161&amp;" Equity",U$1)))</f>
        <v>#NAME?</v>
      </c>
      <c r="V161" s="122" t="e">
        <f ca="1">IF(tbl_coded[[#This Row],[ISIN]]="","",IF(OR(_xll.BDP($R161&amp;" Equity",V$1)="#N/A N/A",_xll.BDP($R161&amp;" Equity",V$1)="#N/A Invalid Security"),"--",_xll.BDP($R161&amp;" Equity",V$1)))</f>
        <v>#NAME?</v>
      </c>
      <c r="W161" s="122" t="e">
        <f ca="1">IF(tbl_coded[[#This Row],[ISIN]]="","",IF(OR(_xll.BDP($R161&amp;" Equity",W$1)="#N/A N/A",_xll.BDP($R161&amp;" Equity",W$1)="#N/A Invalid Security"),"--",_xll.BDP($R161&amp;" Equity",W$1)))</f>
        <v>#NAME?</v>
      </c>
      <c r="X161" s="122" t="e">
        <f ca="1">IF(tbl_coded[[#This Row],[ISIN]]="","",IF(OR(_xll.BDP($R161&amp;" Equity",X$1)="#N/A N/A",_xll.BDP($R161&amp;" Equity",X$1)="#N/A Invalid Security"),"--",_xll.BDP($R161&amp;" Equity",X$1)))</f>
        <v>#NAME?</v>
      </c>
      <c r="Y16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1" s="122" t="str">
        <f ca="1">IF(tbl_coded[[#This Row],[ISIN]]="","",IF(ISNUMBER(_xll.BDP(B161&amp;" Corp",Z$1)),_xll.BDP(B161&amp;" Corp",Z$1),""))</f>
        <v/>
      </c>
      <c r="AA161" s="122" t="str">
        <f ca="1">IF(tbl_coded[[#This Row],[ISIN]]="","",IF(ISNUMBER(_xll.BDP(B161&amp;" Corp",AA$1)),_xll.BDP(B161&amp;" Corp",AA$1),""))</f>
        <v/>
      </c>
      <c r="AB161" s="122" t="str">
        <f ca="1">IF(tbl_coded[[#This Row],[ISIN]]="","",IF(ISNUMBER(_xll.BDP(B161&amp;" Corp",AB$1)),_xll.BDP(B161&amp;" Corp",AB$1),""))</f>
        <v/>
      </c>
      <c r="AC161" s="122" t="str">
        <f ca="1">IF(tbl_coded[[#This Row],[ISIN]]="","",IF(ISNUMBER(_xll.BDP(B161&amp;" Corp",AC$1)),_xll.BDP(B161&amp;" Corp",AC$1),""))</f>
        <v/>
      </c>
      <c r="AD161" s="122" t="e">
        <f ca="1">IF(tbl_coded[[#This Row],[ISIN]]="","",IF((_xll.BDP(B161&amp;" Corp",AD$1))="#N/A Field Not Applicable","",_xll.BDP(B161&amp;" Corp",AD$1)))</f>
        <v>#NAME?</v>
      </c>
      <c r="AE161" s="122" t="e">
        <f ca="1">IF(tbl_coded[[#This Row],[ISIN]]="","",IF((_xll.BDP(B161&amp;" Corp",AE$1))="#N/A N/A","--",_xll.BDP(B161&amp;" Corp",AE$1)))</f>
        <v>#NAME?</v>
      </c>
      <c r="AF161" s="122" t="e">
        <f ca="1">IF(tbl_coded[[#This Row],[ISIN]]="","",IF(IFERROR(MATCH(H161,rtg_num[Moody''s],0)&gt;10,0),"HY",IF(IFERROR(MATCH(I161,rtg_num[S&amp;P],0)&gt;10,0),"HY",IF(IFERROR(MATCH(J161,rtg_num[Fitch],0)&gt;10,0),"HY",IF(H161&amp;I161&amp;J161="------","NR",IF(IFERROR(FIND("#N/A",Coded!H161),0)&amp;IFERROR(FIND("#N/A",Coded!H161),0)&amp;IFERROR(FIND("#N/A",Coded!H161),0)&lt;&gt;"000",IF(INDEX(美元债一级!$O:$O,MATCH(tbl_coded[[#This Row],[ISIN]],美元债一级!$I:$I,0))="--/--/--","NR","IG"),"IG"))))))</f>
        <v>#NAME?</v>
      </c>
      <c r="AG16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1" s="123" t="e">
        <f ca="1">IF(tbl_coded[[#This Row],[ISIN]]="","",IF(_xll.BDP($B161&amp;" Corp",AI$1)="#N/A N/A","--",_xll.BDP($B161&amp;" Corp",AI$1)))</f>
        <v>#NAME?</v>
      </c>
      <c r="AJ161" s="122" t="e">
        <f ca="1">IF(tbl_coded[[#This Row],[ISIN]]="","",IF(OR(_xll.BDP(_xll.BDP(tbl_coded[[#This Row],[ISIN]]&amp;" Corp", "ISSUER_EQUITY_TICKER")&amp;" Equity",AJ$1)="#N/A N/A"),"--",_xll.BDP(_xll.BDP(tbl_coded[[#This Row],[ISIN]]&amp;" Corp", "ISSUER_EQUITY_TICKER")&amp;" Equity",AJ$1)))</f>
        <v>#NAME?</v>
      </c>
      <c r="AK16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25" t="e">
        <f ca="1">IF(tbl_coded[[#This Row],[ISIN]]="","",IF(OR(_xll.BDP(_xll.BDP(tbl_coded[[#This Row],[ISIN]]&amp;" Corp", "ISSUER_EQUITY_TICKER")&amp;" Equity",AL$1)="#N/A N/A"),"--",_xll.BDP(_xll.BDP(tbl_coded[[#This Row],[ISIN]]&amp;" Corp", "ISSUER_EQUITY_TICKER")&amp;" Equity",AL$1)))</f>
        <v>#NAME?</v>
      </c>
      <c r="AM161" s="125" t="e">
        <f ca="1">IF(tbl_coded[[#This Row],[ISIN]]="","",IF(_xll.BDS($B161&amp;" Corp",AM$1)="#N/A Field Not Applicable","",_xll.BDS($B161&amp;" Corp",AM$1)))</f>
        <v>#NAME?</v>
      </c>
      <c r="AN161" s="125" t="e">
        <f ca="1">IF(tbl_coded[[#This Row],[ISIN]]="","",IF(_xll.BDP(tbl_coded[[#This Row],[KPW Provider BBID]]&amp;" CompanyID","NAME")="#N/A Invalid Security","",_xll.BDP(tbl_coded[[#This Row],[KPW Provider BBID]]&amp;" CompanyID","NAME")))</f>
        <v>#NAME?</v>
      </c>
      <c r="AO161" s="125" t="e">
        <f ca="1">IF(tbl_coded[[#This Row],[ISIN]]="","",IF(_xll.BDP(tbl_coded[[#This Row],[KPW Provider BBID]]&amp;" CompanyID",$AO$1)="#N/A Invalid Security","--",IF(_xll.BDP(tbl_coded[[#This Row],[KPW Provider BBID]]&amp;" CompanyID",$AO$1)="#N/A N/A","--",_xll.BDP(tbl_coded[[#This Row],[KPW Provider BBID]]&amp;" CompanyID",$AO$1))))</f>
        <v>#NAME?</v>
      </c>
      <c r="AP161" s="125" t="e">
        <f ca="1">IF(tbl_coded[[#This Row],[ISIN]]="","",IF(_xll.BDP(tbl_coded[[#This Row],[KPW Provider BBID]]&amp;" CompanyID",$AP$1)="#N/A Invalid Security","--",IF(_xll.BDP(tbl_coded[[#This Row],[KPW Provider BBID]]&amp;" CompanyID",$AP$1)="#N/A N/A","--",_xll.BDP(tbl_coded[[#This Row],[KPW Provider BBID]]&amp;" CompanyID",$AP$1))))</f>
        <v>#NAME?</v>
      </c>
      <c r="AQ161" s="125" t="e">
        <f ca="1">IF(tbl_coded[[#This Row],[ISIN]]="","",IF(_xll.BDP(tbl_coded[[#This Row],[KPW Provider BBID]]&amp;" CompanyID",$AQ$1)="#N/A Invalid Security","--",IF(_xll.BDP(tbl_coded[[#This Row],[KPW Provider BBID]]&amp;" CompanyID",$AQ$1)="#N/A N/A","--",_xll.BDP(tbl_coded[[#This Row],[KPW Provider BBID]]&amp;" CompanyID",$AQ$1))))</f>
        <v>#NAME?</v>
      </c>
      <c r="AR161" s="125" t="e">
        <f ca="1">IF(tbl_coded[[#This Row],[ISIN]]="","",tbl_coded[[#This Row],[穆迪KPW评级]]&amp;"/"&amp;tbl_coded[[#This Row],[SPKPW评级]]&amp;"/"&amp;tbl_coded[[#This Row],[FITCHKPW评级]])</f>
        <v>#NAME?</v>
      </c>
      <c r="AS161" s="125" t="e">
        <f ca="1">IF(tbl_coded[[#This Row],[ISIN]]="","",IF(OR(_xll.BDP($B161&amp;" Corp",AS$1)="#N/A N/A"),"--",_xll.BDP($B161&amp;" Corp",AS$1)))</f>
        <v>#NAME?</v>
      </c>
      <c r="AT161" s="125" t="e">
        <f ca="1">IF(tbl_coded[[#This Row],[ISIN]]="","",IF(_xll.BDS($B161&amp;" Corp",AT$1)="#N/A Field Not Applicable","",_xll.BDS($B161&amp;" Corp",AT$1)))</f>
        <v>#NAME?</v>
      </c>
      <c r="AU161" s="125" t="e">
        <f ca="1">IF(tbl_coded[[#This Row],[SBLC Provider BBID]]="","",_xll.BDP(tbl_coded[[#This Row],[SBLC Provider BBID]]&amp;" CompanyID","NAME"))</f>
        <v>#NAME?</v>
      </c>
      <c r="AV161" s="125" t="e">
        <f ca="1">IF(tbl_coded[[#This Row],[ISIN]]="","",IF(OR(_xll.BDP($B161&amp;" Corp",AV$1)="#N/A N/A"),"--",TEXT(_xll.BDP($B161&amp;" Corp",AV$1),"yyyy/mm/dd")))</f>
        <v>#NAME?</v>
      </c>
      <c r="AW161" s="125" t="e">
        <f ca="1">IF(tbl_coded[[#This Row],[ISIN]]="","",IF(OR(_xll.BDP($B161&amp;" Corp",AW$1)="#N/A N/A"),"--",TEXT(_xll.BDP($B161&amp;" Corp",AW$1),"yyyy/mm/dd")))</f>
        <v>#NAME?</v>
      </c>
      <c r="AX161" s="125" t="e">
        <f ca="1">IF(tbl_coded[[#This Row],[ISIN]]="","",IF(OR(_xll.BDP($B161&amp;" Corp",AX$1)="#N/A N/A"),"--",TEXT(_xll.BDP($B161&amp;" Corp",AX$1),"yyyy/mm/dd")))</f>
        <v>#NAME?</v>
      </c>
      <c r="AY161" s="125" t="e">
        <f ca="1">IF(tbl_coded[[#This Row],[ISIN]]="","",IF(OR(_xll.BDP($B161&amp;" Corp",AY$1)="#N/A Field Not Applicable"),"--",TEXT(_xll.BDP($B161&amp;" Corp",AY$1),"yyyy/mm/dd")))</f>
        <v>#NAME?</v>
      </c>
      <c r="AZ161" s="125" t="e">
        <f ca="1">IF(tbl_coded[[#This Row],[ISIN]]="","",IF(OR(_xll.BDP($B161&amp;" Corp",AZ$1)="#N/A N/A"),"--",_xll.BDP($B161&amp;" Corp",AZ$1)))</f>
        <v>#NAME?</v>
      </c>
      <c r="BA161" s="125" t="e">
        <f ca="1">IF(tbl_coded[[#This Row],[ISIN]]="","",IF(OR(_xll.BDP($B161&amp;" Corp",BA$1)="#N/A N/A"),"--",_xll.BDP($B161&amp;" Corp",BA$1)))</f>
        <v>#NAME?</v>
      </c>
      <c r="BB161" s="125" t="e">
        <f ca="1">IF(tbl_coded[[#This Row],[ISIN]]="","",IF(OR(_xll.BDP($B161&amp;" Corp",BB$1)="#N/A N/A"),"--",_xll.BDP($B161&amp;" Corp",BB$1)))</f>
        <v>#NAME?</v>
      </c>
      <c r="BC161" s="125" t="e">
        <f ca="1">IF(tbl_coded[[#This Row],[ISIN]]="","",IF(OR(_xll.BDP($B161&amp;" Corp",BC$1)="#N/A Field Not Applicable"),"--",_xll.BDP($B161&amp;" Corp",BC$1)))</f>
        <v>#NAME?</v>
      </c>
      <c r="BD161" s="125" t="e">
        <f ca="1">IF(tbl_coded[[#This Row],[ISIN]]="","",IF(OR(_xll.BDP($B161&amp;" Corp",BD$1)="#N/A Field Not Applicable"),"--",_xll.BDP($B161&amp;" Corp",BD$1)))</f>
        <v>#NAME?</v>
      </c>
      <c r="BE161" s="125" t="e">
        <f ca="1">IF(tbl_coded[[#This Row],[ISIN]]="","",IF(OR(_xll.BDP($B161&amp;" Corp",BE$1)="#N/A Field Not Applicable"),"--",_xll.BDP($B161&amp;" Corp",BE$1)))</f>
        <v>#NAME?</v>
      </c>
      <c r="BF161" s="125" t="e">
        <f ca="1">IF(tbl_coded[[#This Row],[ISIN]]="","",IF(OR(_xll.BDP($B161&amp;" Corp",BF$1)="#N/A Field Not Applicable"),"--",_xll.BDP($B161&amp;" Corp",BF$1)))</f>
        <v>#NAME?</v>
      </c>
      <c r="BG161" s="125" t="e">
        <f ca="1">IF(tbl_coded[[#This Row],[ISIN]]="","",IF(OR(_xll.BDP($B161&amp;" Corp",BG$1)="#N/A Field Not Applicable"),"--",IF(_xll.BDP($B161&amp;" Corp",BG$1)="#N/A N/A","N",_xll.BDP($B161&amp;" Corp",BG$1))))</f>
        <v>#NAME?</v>
      </c>
      <c r="BH161" s="125" t="e">
        <f ca="1">IF(tbl_coded[[#This Row],[ISIN]]="","",IF(OR(_xll.BDP($B161&amp;" Corp",BH$1)="#N/A N/A"),"",_xll.BDP($B161&amp;" Corp",BH$1)))</f>
        <v>#NAME?</v>
      </c>
      <c r="BI161" s="125" t="e">
        <f ca="1">IF(tbl_coded[[#This Row],[ISIN]]="","",IF(OR(tbl_coded[[#This Row],[Parent company tiker]]=""),"",IF(_xll.BDP(tbl_coded[[#This Row],[Parent company tiker]]&amp;" Equity",BI$1)="#N/A N/A","--",_xll.BDP(tbl_coded[[#This Row],[Parent company tiker]]&amp;" Equity",BI$1))))</f>
        <v>#NAME?</v>
      </c>
      <c r="BJ161" s="125" t="e">
        <f ca="1">IF(tbl_coded[[#This Row],[ISIN]]="","",IF(OR(tbl_coded[[#This Row],[Parent company tiker]]=""),"",IF(_xll.BDP(tbl_coded[[#This Row],[Parent company tiker]]&amp;" Equity",BJ$1)="#N/A N/A","--",_xll.BDP(tbl_coded[[#This Row],[Parent company tiker]]&amp;" Equity",BJ$1))))</f>
        <v>#NAME?</v>
      </c>
      <c r="BK161" s="125" t="e">
        <f ca="1">IF(tbl_coded[[#This Row],[ISIN]]="","",IF(OR(tbl_coded[[#This Row],[Parent company tiker]]=""),"",IF(_xll.BDP(tbl_coded[[#This Row],[Parent company tiker]]&amp;" Equity",BK$1)="#N/A N/A","--",_xll.BDP(tbl_coded[[#This Row],[Parent company tiker]]&amp;" Equity",BK$1))))</f>
        <v>#NAME?</v>
      </c>
      <c r="BL161" s="125" t="e">
        <f ca="1">IF(tbl_coded[[#This Row],[ISIN]]="","",IF(OR(tbl_coded[[#This Row],[Parent company tiker]]=""),"",IF(_xll.BDP(tbl_coded[[#This Row],[Parent company tiker]]&amp;" Equity",BL$1)="#N/A N/A","--",_xll.BDP(tbl_coded[[#This Row],[Parent company tiker]]&amp;" Equity",BL$1))))</f>
        <v>#NAME?</v>
      </c>
      <c r="BM16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1" s="125" t="e">
        <f ca="1">IF(tbl_coded[[#This Row],[Column9]]&lt;&gt;"--",tbl_coded[[#This Row],[G''tor rating]],IF(tbl_coded[[#This Row],[KPW Name]]&lt;&gt;"",tbl_coded[[#This Row],[KPW Rating]],IF(tbl_coded[[#This Row],[Parent company tiker]]&lt;&gt;"",tbl_coded[[#This Row],[parent评级]],tbl_coded[[#This Row],[Issuer rating]])))</f>
        <v>#NAME?</v>
      </c>
      <c r="BO161" s="159" t="str">
        <f ca="1">IFERROR(IF(tbl_coded[[#This Row],[GREEN]]="Y","GREEN",IF(tbl_coded[[#This Row],[SUSTAINABLE]]="Y","SUSTAINABLE",IF(tbl_coded[[#This Row],[SOCIAL]]="Y","SOCIAL",IF(tbl_coded[[#This Row],[Sustainable linked]]="Y","SUSTAINABLE LINKED"," ")))),"")</f>
        <v/>
      </c>
    </row>
    <row r="162" spans="1:67" ht="15" customHeight="1">
      <c r="A162" s="119">
        <v>160</v>
      </c>
      <c r="B162" s="120" t="str">
        <f>IF(美元债一级!$C$4:$C$1048576&lt;&gt;"",美元债一级!C163,"")</f>
        <v>HK0000924289</v>
      </c>
      <c r="C162" s="122" t="e">
        <f ca="1">IF(tbl_coded[[#This Row],[ISIN]]="","",IF(tbl_coded[[#This Row],[Index]]&gt;$A$1,"",IF(_xll.BDP($B162&amp;" Corp",C$1)="#N/A N/A","",_xll.BDP($B162&amp;" Corp",C$1))))</f>
        <v>#NAME?</v>
      </c>
      <c r="D162" s="122" t="e">
        <f ca="1">IF(tbl_coded[[#This Row],[ISIN]]="","",IF(_xll.BDP($B162&amp;" Corp",D$1)="#N/A N/A","",_xll.BDP($B162&amp;" Corp",D$1)))</f>
        <v>#NAME?</v>
      </c>
      <c r="E162" s="122" t="e">
        <f ca="1">IF(tbl_coded[[#This Row],[ISIN]]="","",IF(_xll.BDP($B162&amp;" Corp",E$1)="#N/A N/A","--",_xll.BDP($B162&amp;" Corp",E$1)))</f>
        <v>#NAME?</v>
      </c>
      <c r="F162" s="122" t="e">
        <f ca="1">IF(tbl_coded[[#This Row],[ISIN]]="","",IF(_xll.BDS($B162&amp;" Corp",F$1)="#N/A Field Not Applicable","",_xll.BDS($B162&amp;" Corp",F$1)))</f>
        <v>#NAME?</v>
      </c>
      <c r="G162" s="122" t="e">
        <f ca="1">IF(tbl_coded[[#This Row],[ISIN]]="","",IF(_xll.BDP($F162&amp;" CompanyID",G$1)="#N/A Invalid Security","",_xll.BDP($F162&amp;" CompanyID",G$1)))</f>
        <v>#NAME?</v>
      </c>
      <c r="H162" s="122" t="e">
        <f ca="1">IF(tbl_coded[[#This Row],[ISIN]]="","",IF(_xll.BDP($B162&amp;" Corp",H$1)="#N/A N/A","--",_xll.BDP($B162&amp;" Corp",H$1)))</f>
        <v>#NAME?</v>
      </c>
      <c r="I162" s="122" t="e">
        <f ca="1">IF(tbl_coded[[#This Row],[ISIN]]="","",IF(_xll.BDP($B162&amp;" Corp",I$1)="#N/A N/A","--",_xll.BDP($B162&amp;" Corp",I$1)))</f>
        <v>#NAME?</v>
      </c>
      <c r="J162" s="122" t="e">
        <f ca="1">IF(tbl_coded[[#This Row],[ISIN]]="","",IF(_xll.BDP($B162&amp;" Corp",J$1)="#N/A N/A","--",_xll.BDP($B162&amp;" Corp",J$1)))</f>
        <v>#NAME?</v>
      </c>
      <c r="K162" s="122" t="e">
        <f ca="1">IF(tbl_coded[[#This Row],[ISIN]]="","",IF(_xll.BDP($B162&amp;" Corp",K$1)="#N/A N/A","--",_xll.BDP($B162&amp;" Corp",K$1)))</f>
        <v>#NAME?</v>
      </c>
      <c r="L162" s="122" t="e">
        <f ca="1">IF(tbl_coded[[#This Row],[ISIN]]="","",IF(_xll.BDP($B162&amp;" Corp",L$1)="#N/A N/A","--",_xll.BDP($B162&amp;" Corp",L$1)))</f>
        <v>#NAME?</v>
      </c>
      <c r="M162" s="122" t="e">
        <f ca="1">IF(tbl_coded[[#This Row],[ISIN]]="","",IF(_xll.BDP($B162&amp;" Corp",M$1)="#N/A N/A","--",_xll.BDP($B162&amp;" Corp",M$1)))</f>
        <v>#NAME?</v>
      </c>
      <c r="N162" s="122" t="e">
        <f ca="1">IF(tbl_coded[[#This Row],[ISIN]]="","",IF(_xll.BDP($B162&amp;" Corp",N$1)="#N/A N/A","--",_xll.BDP($B162&amp;" Corp",N$1)))</f>
        <v>#NAME?</v>
      </c>
      <c r="O162" s="122" t="e">
        <f ca="1">IF(tbl_coded[[#This Row],[ISIN]]="","",IF(_xll.BDP($B162&amp;" Corp",O$1)="#N/A N/A","--",_xll.BDP($B162&amp;" Corp",O$1)))</f>
        <v>#NAME?</v>
      </c>
      <c r="P162" s="122" t="e">
        <f ca="1">IF(tbl_coded[[#This Row],[ISIN]]="","",IF(_xll.BDP($B162&amp;" Corp",P$1)="#N/A N/A","--",_xll.BDP($B162&amp;" Corp",P$1)))</f>
        <v>#NAME?</v>
      </c>
      <c r="Q16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2" s="122" t="e">
        <f ca="1">IF(tbl_coded[[#This Row],[ISIN]]="","",IF(OR(_xll.BDP($B162&amp;" Corp",R$1)="#N/A N/A",_xll.BDP($B162&amp;" Corp",R$1)="#N/A Invalid Security",_xll.BDP($B162&amp;" Corp",R$1)="#N/A Field Not Applicable"),"--",_xll.BDP($B162&amp;" Corp",R$1)))</f>
        <v>#NAME?</v>
      </c>
      <c r="S162" s="122" t="e">
        <f ca="1">IF(tbl_coded[[#This Row],[ISIN]]="","",IF(OR(_xll.BDP($R162&amp;" Equity",S$1)="#N/A N/A",_xll.BDP($R162&amp;" Equity",S$1)="#N/A Invalid Security"),"--",_xll.BDP($R162&amp;" Equity",S$1)))</f>
        <v>#NAME?</v>
      </c>
      <c r="T162" s="122" t="e">
        <f ca="1">IF(tbl_coded[[#This Row],[ISIN]]="","",IF(OR(_xll.BDP($R162&amp;" Equity",T$1)="#N/A N/A",_xll.BDP($R162&amp;" Equity",T$1)="#N/A Invalid Security"),"--",_xll.BDP($R162&amp;" Equity",T$1)))</f>
        <v>#NAME?</v>
      </c>
      <c r="U162" s="122" t="e">
        <f ca="1">IF(tbl_coded[[#This Row],[ISIN]]="","",IF(OR(_xll.BDP($R162&amp;" Equity",U$1)="#N/A N/A",_xll.BDP($R162&amp;" Equity",U$1)="#N/A Invalid Security"),"--",_xll.BDP($R162&amp;" Equity",U$1)))</f>
        <v>#NAME?</v>
      </c>
      <c r="V162" s="122" t="e">
        <f ca="1">IF(tbl_coded[[#This Row],[ISIN]]="","",IF(OR(_xll.BDP($R162&amp;" Equity",V$1)="#N/A N/A",_xll.BDP($R162&amp;" Equity",V$1)="#N/A Invalid Security"),"--",_xll.BDP($R162&amp;" Equity",V$1)))</f>
        <v>#NAME?</v>
      </c>
      <c r="W162" s="122" t="e">
        <f ca="1">IF(tbl_coded[[#This Row],[ISIN]]="","",IF(OR(_xll.BDP($R162&amp;" Equity",W$1)="#N/A N/A",_xll.BDP($R162&amp;" Equity",W$1)="#N/A Invalid Security"),"--",_xll.BDP($R162&amp;" Equity",W$1)))</f>
        <v>#NAME?</v>
      </c>
      <c r="X162" s="122" t="e">
        <f ca="1">IF(tbl_coded[[#This Row],[ISIN]]="","",IF(OR(_xll.BDP($R162&amp;" Equity",X$1)="#N/A N/A",_xll.BDP($R162&amp;" Equity",X$1)="#N/A Invalid Security"),"--",_xll.BDP($R162&amp;" Equity",X$1)))</f>
        <v>#NAME?</v>
      </c>
      <c r="Y16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2" s="122" t="str">
        <f ca="1">IF(tbl_coded[[#This Row],[ISIN]]="","",IF(ISNUMBER(_xll.BDP(B162&amp;" Corp",Z$1)),_xll.BDP(B162&amp;" Corp",Z$1),""))</f>
        <v/>
      </c>
      <c r="AA162" s="122" t="str">
        <f ca="1">IF(tbl_coded[[#This Row],[ISIN]]="","",IF(ISNUMBER(_xll.BDP(B162&amp;" Corp",AA$1)),_xll.BDP(B162&amp;" Corp",AA$1),""))</f>
        <v/>
      </c>
      <c r="AB162" s="122" t="str">
        <f ca="1">IF(tbl_coded[[#This Row],[ISIN]]="","",IF(ISNUMBER(_xll.BDP(B162&amp;" Corp",AB$1)),_xll.BDP(B162&amp;" Corp",AB$1),""))</f>
        <v/>
      </c>
      <c r="AC162" s="122" t="str">
        <f ca="1">IF(tbl_coded[[#This Row],[ISIN]]="","",IF(ISNUMBER(_xll.BDP(B162&amp;" Corp",AC$1)),_xll.BDP(B162&amp;" Corp",AC$1),""))</f>
        <v/>
      </c>
      <c r="AD162" s="122" t="e">
        <f ca="1">IF(tbl_coded[[#This Row],[ISIN]]="","",IF((_xll.BDP(B162&amp;" Corp",AD$1))="#N/A Field Not Applicable","",_xll.BDP(B162&amp;" Corp",AD$1)))</f>
        <v>#NAME?</v>
      </c>
      <c r="AE162" s="122" t="e">
        <f ca="1">IF(tbl_coded[[#This Row],[ISIN]]="","",IF((_xll.BDP(B162&amp;" Corp",AE$1))="#N/A N/A","--",_xll.BDP(B162&amp;" Corp",AE$1)))</f>
        <v>#NAME?</v>
      </c>
      <c r="AF162" s="122" t="e">
        <f ca="1">IF(tbl_coded[[#This Row],[ISIN]]="","",IF(IFERROR(MATCH(H162,rtg_num[Moody''s],0)&gt;10,0),"HY",IF(IFERROR(MATCH(I162,rtg_num[S&amp;P],0)&gt;10,0),"HY",IF(IFERROR(MATCH(J162,rtg_num[Fitch],0)&gt;10,0),"HY",IF(H162&amp;I162&amp;J162="------","NR",IF(IFERROR(FIND("#N/A",Coded!H162),0)&amp;IFERROR(FIND("#N/A",Coded!H162),0)&amp;IFERROR(FIND("#N/A",Coded!H162),0)&lt;&gt;"000",IF(INDEX(美元债一级!$O:$O,MATCH(tbl_coded[[#This Row],[ISIN]],美元债一级!$I:$I,0))="--/--/--","NR","IG"),"IG"))))))</f>
        <v>#NAME?</v>
      </c>
      <c r="AG16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2" s="123" t="e">
        <f ca="1">IF(tbl_coded[[#This Row],[ISIN]]="","",IF(_xll.BDP($B162&amp;" Corp",AI$1)="#N/A N/A","--",_xll.BDP($B162&amp;" Corp",AI$1)))</f>
        <v>#NAME?</v>
      </c>
      <c r="AJ162" s="122" t="e">
        <f ca="1">IF(tbl_coded[[#This Row],[ISIN]]="","",IF(OR(_xll.BDP(_xll.BDP(tbl_coded[[#This Row],[ISIN]]&amp;" Corp", "ISSUER_EQUITY_TICKER")&amp;" Equity",AJ$1)="#N/A N/A"),"--",_xll.BDP(_xll.BDP(tbl_coded[[#This Row],[ISIN]]&amp;" Corp", "ISSUER_EQUITY_TICKER")&amp;" Equity",AJ$1)))</f>
        <v>#NAME?</v>
      </c>
      <c r="AK16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25" t="e">
        <f ca="1">IF(tbl_coded[[#This Row],[ISIN]]="","",IF(OR(_xll.BDP(_xll.BDP(tbl_coded[[#This Row],[ISIN]]&amp;" Corp", "ISSUER_EQUITY_TICKER")&amp;" Equity",AL$1)="#N/A N/A"),"--",_xll.BDP(_xll.BDP(tbl_coded[[#This Row],[ISIN]]&amp;" Corp", "ISSUER_EQUITY_TICKER")&amp;" Equity",AL$1)))</f>
        <v>#NAME?</v>
      </c>
      <c r="AM162" s="125" t="e">
        <f ca="1">IF(tbl_coded[[#This Row],[ISIN]]="","",IF(_xll.BDS($B162&amp;" Corp",AM$1)="#N/A Field Not Applicable","",_xll.BDS($B162&amp;" Corp",AM$1)))</f>
        <v>#NAME?</v>
      </c>
      <c r="AN162" s="125" t="e">
        <f ca="1">IF(tbl_coded[[#This Row],[ISIN]]="","",IF(_xll.BDP(tbl_coded[[#This Row],[KPW Provider BBID]]&amp;" CompanyID","NAME")="#N/A Invalid Security","",_xll.BDP(tbl_coded[[#This Row],[KPW Provider BBID]]&amp;" CompanyID","NAME")))</f>
        <v>#NAME?</v>
      </c>
      <c r="AO162" s="125" t="e">
        <f ca="1">IF(tbl_coded[[#This Row],[ISIN]]="","",IF(_xll.BDP(tbl_coded[[#This Row],[KPW Provider BBID]]&amp;" CompanyID",$AO$1)="#N/A Invalid Security","--",IF(_xll.BDP(tbl_coded[[#This Row],[KPW Provider BBID]]&amp;" CompanyID",$AO$1)="#N/A N/A","--",_xll.BDP(tbl_coded[[#This Row],[KPW Provider BBID]]&amp;" CompanyID",$AO$1))))</f>
        <v>#NAME?</v>
      </c>
      <c r="AP162" s="125" t="e">
        <f ca="1">IF(tbl_coded[[#This Row],[ISIN]]="","",IF(_xll.BDP(tbl_coded[[#This Row],[KPW Provider BBID]]&amp;" CompanyID",$AP$1)="#N/A Invalid Security","--",IF(_xll.BDP(tbl_coded[[#This Row],[KPW Provider BBID]]&amp;" CompanyID",$AP$1)="#N/A N/A","--",_xll.BDP(tbl_coded[[#This Row],[KPW Provider BBID]]&amp;" CompanyID",$AP$1))))</f>
        <v>#NAME?</v>
      </c>
      <c r="AQ162" s="125" t="e">
        <f ca="1">IF(tbl_coded[[#This Row],[ISIN]]="","",IF(_xll.BDP(tbl_coded[[#This Row],[KPW Provider BBID]]&amp;" CompanyID",$AQ$1)="#N/A Invalid Security","--",IF(_xll.BDP(tbl_coded[[#This Row],[KPW Provider BBID]]&amp;" CompanyID",$AQ$1)="#N/A N/A","--",_xll.BDP(tbl_coded[[#This Row],[KPW Provider BBID]]&amp;" CompanyID",$AQ$1))))</f>
        <v>#NAME?</v>
      </c>
      <c r="AR162" s="125" t="e">
        <f ca="1">IF(tbl_coded[[#This Row],[ISIN]]="","",tbl_coded[[#This Row],[穆迪KPW评级]]&amp;"/"&amp;tbl_coded[[#This Row],[SPKPW评级]]&amp;"/"&amp;tbl_coded[[#This Row],[FITCHKPW评级]])</f>
        <v>#NAME?</v>
      </c>
      <c r="AS162" s="125" t="e">
        <f ca="1">IF(tbl_coded[[#This Row],[ISIN]]="","",IF(OR(_xll.BDP($B162&amp;" Corp",AS$1)="#N/A N/A"),"--",_xll.BDP($B162&amp;" Corp",AS$1)))</f>
        <v>#NAME?</v>
      </c>
      <c r="AT162" s="125" t="e">
        <f ca="1">IF(tbl_coded[[#This Row],[ISIN]]="","",IF(_xll.BDS($B162&amp;" Corp",AT$1)="#N/A Field Not Applicable","",_xll.BDS($B162&amp;" Corp",AT$1)))</f>
        <v>#NAME?</v>
      </c>
      <c r="AU162" s="125" t="e">
        <f ca="1">IF(tbl_coded[[#This Row],[SBLC Provider BBID]]="","",_xll.BDP(tbl_coded[[#This Row],[SBLC Provider BBID]]&amp;" CompanyID","NAME"))</f>
        <v>#NAME?</v>
      </c>
      <c r="AV162" s="125" t="e">
        <f ca="1">IF(tbl_coded[[#This Row],[ISIN]]="","",IF(OR(_xll.BDP($B162&amp;" Corp",AV$1)="#N/A N/A"),"--",TEXT(_xll.BDP($B162&amp;" Corp",AV$1),"yyyy/mm/dd")))</f>
        <v>#NAME?</v>
      </c>
      <c r="AW162" s="125" t="e">
        <f ca="1">IF(tbl_coded[[#This Row],[ISIN]]="","",IF(OR(_xll.BDP($B162&amp;" Corp",AW$1)="#N/A N/A"),"--",TEXT(_xll.BDP($B162&amp;" Corp",AW$1),"yyyy/mm/dd")))</f>
        <v>#NAME?</v>
      </c>
      <c r="AX162" s="125" t="e">
        <f ca="1">IF(tbl_coded[[#This Row],[ISIN]]="","",IF(OR(_xll.BDP($B162&amp;" Corp",AX$1)="#N/A N/A"),"--",TEXT(_xll.BDP($B162&amp;" Corp",AX$1),"yyyy/mm/dd")))</f>
        <v>#NAME?</v>
      </c>
      <c r="AY162" s="125" t="e">
        <f ca="1">IF(tbl_coded[[#This Row],[ISIN]]="","",IF(OR(_xll.BDP($B162&amp;" Corp",AY$1)="#N/A Field Not Applicable"),"--",TEXT(_xll.BDP($B162&amp;" Corp",AY$1),"yyyy/mm/dd")))</f>
        <v>#NAME?</v>
      </c>
      <c r="AZ162" s="125" t="e">
        <f ca="1">IF(tbl_coded[[#This Row],[ISIN]]="","",IF(OR(_xll.BDP($B162&amp;" Corp",AZ$1)="#N/A N/A"),"--",_xll.BDP($B162&amp;" Corp",AZ$1)))</f>
        <v>#NAME?</v>
      </c>
      <c r="BA162" s="125" t="e">
        <f ca="1">IF(tbl_coded[[#This Row],[ISIN]]="","",IF(OR(_xll.BDP($B162&amp;" Corp",BA$1)="#N/A N/A"),"--",_xll.BDP($B162&amp;" Corp",BA$1)))</f>
        <v>#NAME?</v>
      </c>
      <c r="BB162" s="125" t="e">
        <f ca="1">IF(tbl_coded[[#This Row],[ISIN]]="","",IF(OR(_xll.BDP($B162&amp;" Corp",BB$1)="#N/A N/A"),"--",_xll.BDP($B162&amp;" Corp",BB$1)))</f>
        <v>#NAME?</v>
      </c>
      <c r="BC162" s="125" t="e">
        <f ca="1">IF(tbl_coded[[#This Row],[ISIN]]="","",IF(OR(_xll.BDP($B162&amp;" Corp",BC$1)="#N/A Field Not Applicable"),"--",_xll.BDP($B162&amp;" Corp",BC$1)))</f>
        <v>#NAME?</v>
      </c>
      <c r="BD162" s="125" t="e">
        <f ca="1">IF(tbl_coded[[#This Row],[ISIN]]="","",IF(OR(_xll.BDP($B162&amp;" Corp",BD$1)="#N/A Field Not Applicable"),"--",_xll.BDP($B162&amp;" Corp",BD$1)))</f>
        <v>#NAME?</v>
      </c>
      <c r="BE162" s="125" t="e">
        <f ca="1">IF(tbl_coded[[#This Row],[ISIN]]="","",IF(OR(_xll.BDP($B162&amp;" Corp",BE$1)="#N/A Field Not Applicable"),"--",_xll.BDP($B162&amp;" Corp",BE$1)))</f>
        <v>#NAME?</v>
      </c>
      <c r="BF162" s="125" t="e">
        <f ca="1">IF(tbl_coded[[#This Row],[ISIN]]="","",IF(OR(_xll.BDP($B162&amp;" Corp",BF$1)="#N/A Field Not Applicable"),"--",_xll.BDP($B162&amp;" Corp",BF$1)))</f>
        <v>#NAME?</v>
      </c>
      <c r="BG162" s="125" t="e">
        <f ca="1">IF(tbl_coded[[#This Row],[ISIN]]="","",IF(OR(_xll.BDP($B162&amp;" Corp",BG$1)="#N/A Field Not Applicable"),"--",IF(_xll.BDP($B162&amp;" Corp",BG$1)="#N/A N/A","N",_xll.BDP($B162&amp;" Corp",BG$1))))</f>
        <v>#NAME?</v>
      </c>
      <c r="BH162" s="125" t="e">
        <f ca="1">IF(tbl_coded[[#This Row],[ISIN]]="","",IF(OR(_xll.BDP($B162&amp;" Corp",BH$1)="#N/A N/A"),"",_xll.BDP($B162&amp;" Corp",BH$1)))</f>
        <v>#NAME?</v>
      </c>
      <c r="BI162" s="125" t="e">
        <f ca="1">IF(tbl_coded[[#This Row],[ISIN]]="","",IF(OR(tbl_coded[[#This Row],[Parent company tiker]]=""),"",IF(_xll.BDP(tbl_coded[[#This Row],[Parent company tiker]]&amp;" Equity",BI$1)="#N/A N/A","--",_xll.BDP(tbl_coded[[#This Row],[Parent company tiker]]&amp;" Equity",BI$1))))</f>
        <v>#NAME?</v>
      </c>
      <c r="BJ162" s="125" t="e">
        <f ca="1">IF(tbl_coded[[#This Row],[ISIN]]="","",IF(OR(tbl_coded[[#This Row],[Parent company tiker]]=""),"",IF(_xll.BDP(tbl_coded[[#This Row],[Parent company tiker]]&amp;" Equity",BJ$1)="#N/A N/A","--",_xll.BDP(tbl_coded[[#This Row],[Parent company tiker]]&amp;" Equity",BJ$1))))</f>
        <v>#NAME?</v>
      </c>
      <c r="BK162" s="125" t="e">
        <f ca="1">IF(tbl_coded[[#This Row],[ISIN]]="","",IF(OR(tbl_coded[[#This Row],[Parent company tiker]]=""),"",IF(_xll.BDP(tbl_coded[[#This Row],[Parent company tiker]]&amp;" Equity",BK$1)="#N/A N/A","--",_xll.BDP(tbl_coded[[#This Row],[Parent company tiker]]&amp;" Equity",BK$1))))</f>
        <v>#NAME?</v>
      </c>
      <c r="BL162" s="125" t="e">
        <f ca="1">IF(tbl_coded[[#This Row],[ISIN]]="","",IF(OR(tbl_coded[[#This Row],[Parent company tiker]]=""),"",IF(_xll.BDP(tbl_coded[[#This Row],[Parent company tiker]]&amp;" Equity",BL$1)="#N/A N/A","--",_xll.BDP(tbl_coded[[#This Row],[Parent company tiker]]&amp;" Equity",BL$1))))</f>
        <v>#NAME?</v>
      </c>
      <c r="BM16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2" s="125" t="e">
        <f ca="1">IF(tbl_coded[[#This Row],[Column9]]&lt;&gt;"--",tbl_coded[[#This Row],[G''tor rating]],IF(tbl_coded[[#This Row],[KPW Name]]&lt;&gt;"",tbl_coded[[#This Row],[KPW Rating]],IF(tbl_coded[[#This Row],[Parent company tiker]]&lt;&gt;"",tbl_coded[[#This Row],[parent评级]],tbl_coded[[#This Row],[Issuer rating]])))</f>
        <v>#NAME?</v>
      </c>
      <c r="BO162" s="159" t="str">
        <f ca="1">IFERROR(IF(tbl_coded[[#This Row],[GREEN]]="Y","GREEN",IF(tbl_coded[[#This Row],[SUSTAINABLE]]="Y","SUSTAINABLE",IF(tbl_coded[[#This Row],[SOCIAL]]="Y","SOCIAL",IF(tbl_coded[[#This Row],[Sustainable linked]]="Y","SUSTAINABLE LINKED"," ")))),"")</f>
        <v/>
      </c>
    </row>
    <row r="163" spans="1:67" ht="15" customHeight="1">
      <c r="A163" s="119">
        <v>161</v>
      </c>
      <c r="B163" s="120" t="str">
        <f>IF(美元债一级!$C$4:$C$1048576&lt;&gt;"",美元债一级!C164,"")</f>
        <v>XS2607211864</v>
      </c>
      <c r="C163" s="124" t="e">
        <f ca="1">IF(tbl_coded[[#This Row],[ISIN]]="","",IF(tbl_coded[[#This Row],[Index]]&gt;$A$1,"",IF(_xll.BDP($B163&amp;" Corp",C$1)="#N/A N/A","",_xll.BDP($B163&amp;" Corp",C$1))))</f>
        <v>#NAME?</v>
      </c>
      <c r="D163" s="124" t="e">
        <f ca="1">IF(tbl_coded[[#This Row],[ISIN]]="","",IF(_xll.BDP($B163&amp;" Corp",D$1)="#N/A N/A","",_xll.BDP($B163&amp;" Corp",D$1)))</f>
        <v>#NAME?</v>
      </c>
      <c r="E163" s="124" t="e">
        <f ca="1">IF(tbl_coded[[#This Row],[ISIN]]="","",IF(_xll.BDP($B163&amp;" Corp",E$1)="#N/A N/A","--",_xll.BDP($B163&amp;" Corp",E$1)))</f>
        <v>#NAME?</v>
      </c>
      <c r="F163" s="124" t="e">
        <f ca="1">IF(tbl_coded[[#This Row],[ISIN]]="","",IF(_xll.BDS($B163&amp;" Corp",F$1)="#N/A Field Not Applicable","",_xll.BDS($B163&amp;" Corp",F$1)))</f>
        <v>#NAME?</v>
      </c>
      <c r="G163" s="124" t="e">
        <f ca="1">IF(tbl_coded[[#This Row],[ISIN]]="","",IF(_xll.BDP($F163&amp;" CompanyID",G$1)="#N/A Invalid Security","",_xll.BDP($F163&amp;" CompanyID",G$1)))</f>
        <v>#NAME?</v>
      </c>
      <c r="H163" s="124" t="e">
        <f ca="1">IF(tbl_coded[[#This Row],[ISIN]]="","",IF(_xll.BDP($B163&amp;" Corp",H$1)="#N/A N/A","--",_xll.BDP($B163&amp;" Corp",H$1)))</f>
        <v>#NAME?</v>
      </c>
      <c r="I163" s="124" t="e">
        <f ca="1">IF(tbl_coded[[#This Row],[ISIN]]="","",IF(_xll.BDP($B163&amp;" Corp",I$1)="#N/A N/A","--",_xll.BDP($B163&amp;" Corp",I$1)))</f>
        <v>#NAME?</v>
      </c>
      <c r="J163" s="124" t="e">
        <f ca="1">IF(tbl_coded[[#This Row],[ISIN]]="","",IF(_xll.BDP($B163&amp;" Corp",J$1)="#N/A N/A","--",_xll.BDP($B163&amp;" Corp",J$1)))</f>
        <v>#NAME?</v>
      </c>
      <c r="K163" s="124" t="e">
        <f ca="1">IF(tbl_coded[[#This Row],[ISIN]]="","",IF(_xll.BDP($B163&amp;" Corp",K$1)="#N/A N/A","--",_xll.BDP($B163&amp;" Corp",K$1)))</f>
        <v>#NAME?</v>
      </c>
      <c r="L163" s="124" t="e">
        <f ca="1">IF(tbl_coded[[#This Row],[ISIN]]="","",IF(_xll.BDP($B163&amp;" Corp",L$1)="#N/A N/A","--",_xll.BDP($B163&amp;" Corp",L$1)))</f>
        <v>#NAME?</v>
      </c>
      <c r="M163" s="124" t="e">
        <f ca="1">IF(tbl_coded[[#This Row],[ISIN]]="","",IF(_xll.BDP($B163&amp;" Corp",M$1)="#N/A N/A","--",_xll.BDP($B163&amp;" Corp",M$1)))</f>
        <v>#NAME?</v>
      </c>
      <c r="N163" s="124" t="e">
        <f ca="1">IF(tbl_coded[[#This Row],[ISIN]]="","",IF(_xll.BDP($B163&amp;" Corp",N$1)="#N/A N/A","--",_xll.BDP($B163&amp;" Corp",N$1)))</f>
        <v>#NAME?</v>
      </c>
      <c r="O163" s="124" t="e">
        <f ca="1">IF(tbl_coded[[#This Row],[ISIN]]="","",IF(_xll.BDP($B163&amp;" Corp",O$1)="#N/A N/A","--",_xll.BDP($B163&amp;" Corp",O$1)))</f>
        <v>#NAME?</v>
      </c>
      <c r="P163" s="124" t="e">
        <f ca="1">IF(tbl_coded[[#This Row],[ISIN]]="","",IF(_xll.BDP($B163&amp;" Corp",P$1)="#N/A N/A","--",_xll.BDP($B163&amp;" Corp",P$1)))</f>
        <v>#NAME?</v>
      </c>
      <c r="Q16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3" s="124" t="e">
        <f ca="1">IF(tbl_coded[[#This Row],[ISIN]]="","",IF(OR(_xll.BDP($B163&amp;" Corp",R$1)="#N/A N/A",_xll.BDP($B163&amp;" Corp",R$1)="#N/A Invalid Security",_xll.BDP($B163&amp;" Corp",R$1)="#N/A Field Not Applicable"),"--",_xll.BDP($B163&amp;" Corp",R$1)))</f>
        <v>#NAME?</v>
      </c>
      <c r="S163" s="124" t="e">
        <f ca="1">IF(tbl_coded[[#This Row],[ISIN]]="","",IF(OR(_xll.BDP($R163&amp;" Equity",S$1)="#N/A N/A",_xll.BDP($R163&amp;" Equity",S$1)="#N/A Invalid Security"),"--",_xll.BDP($R163&amp;" Equity",S$1)))</f>
        <v>#NAME?</v>
      </c>
      <c r="T163" s="124" t="e">
        <f ca="1">IF(tbl_coded[[#This Row],[ISIN]]="","",IF(OR(_xll.BDP($R163&amp;" Equity",T$1)="#N/A N/A",_xll.BDP($R163&amp;" Equity",T$1)="#N/A Invalid Security"),"--",_xll.BDP($R163&amp;" Equity",T$1)))</f>
        <v>#NAME?</v>
      </c>
      <c r="U163" s="124" t="e">
        <f ca="1">IF(tbl_coded[[#This Row],[ISIN]]="","",IF(OR(_xll.BDP($R163&amp;" Equity",U$1)="#N/A N/A",_xll.BDP($R163&amp;" Equity",U$1)="#N/A Invalid Security"),"--",_xll.BDP($R163&amp;" Equity",U$1)))</f>
        <v>#NAME?</v>
      </c>
      <c r="V163" s="124" t="e">
        <f ca="1">IF(tbl_coded[[#This Row],[ISIN]]="","",IF(OR(_xll.BDP($R163&amp;" Equity",V$1)="#N/A N/A",_xll.BDP($R163&amp;" Equity",V$1)="#N/A Invalid Security"),"--",_xll.BDP($R163&amp;" Equity",V$1)))</f>
        <v>#NAME?</v>
      </c>
      <c r="W163" s="124" t="e">
        <f ca="1">IF(tbl_coded[[#This Row],[ISIN]]="","",IF(OR(_xll.BDP($R163&amp;" Equity",W$1)="#N/A N/A",_xll.BDP($R163&amp;" Equity",W$1)="#N/A Invalid Security"),"--",_xll.BDP($R163&amp;" Equity",W$1)))</f>
        <v>#NAME?</v>
      </c>
      <c r="X163" s="124" t="e">
        <f ca="1">IF(tbl_coded[[#This Row],[ISIN]]="","",IF(OR(_xll.BDP($R163&amp;" Equity",X$1)="#N/A N/A",_xll.BDP($R163&amp;" Equity",X$1)="#N/A Invalid Security"),"--",_xll.BDP($R163&amp;" Equity",X$1)))</f>
        <v>#NAME?</v>
      </c>
      <c r="Y16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3" s="124" t="str">
        <f ca="1">IF(tbl_coded[[#This Row],[ISIN]]="","",IF(ISNUMBER(_xll.BDP(B163&amp;" Corp",Z$1)),_xll.BDP(B163&amp;" Corp",Z$1),""))</f>
        <v/>
      </c>
      <c r="AA163" s="124" t="str">
        <f ca="1">IF(tbl_coded[[#This Row],[ISIN]]="","",IF(ISNUMBER(_xll.BDP(B163&amp;" Corp",AA$1)),_xll.BDP(B163&amp;" Corp",AA$1),""))</f>
        <v/>
      </c>
      <c r="AB163" s="124" t="str">
        <f ca="1">IF(tbl_coded[[#This Row],[ISIN]]="","",IF(ISNUMBER(_xll.BDP(B163&amp;" Corp",AB$1)),_xll.BDP(B163&amp;" Corp",AB$1),""))</f>
        <v/>
      </c>
      <c r="AC163" s="124" t="str">
        <f ca="1">IF(tbl_coded[[#This Row],[ISIN]]="","",IF(ISNUMBER(_xll.BDP(B163&amp;" Corp",AC$1)),_xll.BDP(B163&amp;" Corp",AC$1),""))</f>
        <v/>
      </c>
      <c r="AD163" s="124" t="e">
        <f ca="1">IF(tbl_coded[[#This Row],[ISIN]]="","",IF((_xll.BDP(B163&amp;" Corp",AD$1))="#N/A Field Not Applicable","",_xll.BDP(B163&amp;" Corp",AD$1)))</f>
        <v>#NAME?</v>
      </c>
      <c r="AE163" s="124" t="e">
        <f ca="1">IF(tbl_coded[[#This Row],[ISIN]]="","",IF((_xll.BDP(B163&amp;" Corp",AE$1))="#N/A N/A","--",_xll.BDP(B163&amp;" Corp",AE$1)))</f>
        <v>#NAME?</v>
      </c>
      <c r="AF163" s="124" t="e">
        <f ca="1">IF(tbl_coded[[#This Row],[ISIN]]="","",IF(IFERROR(MATCH(H163,rtg_num[Moody''s],0)&gt;10,0),"HY",IF(IFERROR(MATCH(I163,rtg_num[S&amp;P],0)&gt;10,0),"HY",IF(IFERROR(MATCH(J163,rtg_num[Fitch],0)&gt;10,0),"HY",IF(H163&amp;I163&amp;J163="------","NR",IF(IFERROR(FIND("#N/A",Coded!H163),0)&amp;IFERROR(FIND("#N/A",Coded!H163),0)&amp;IFERROR(FIND("#N/A",Coded!H163),0)&lt;&gt;"000",IF(INDEX(美元债一级!$O:$O,MATCH(tbl_coded[[#This Row],[ISIN]],美元债一级!$I:$I,0))="--/--/--","NR","IG"),"IG"))))))</f>
        <v>#NAME?</v>
      </c>
      <c r="AG16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3" s="125" t="e">
        <f ca="1">IF(tbl_coded[[#This Row],[ISIN]]="","",IF(_xll.BDP($B163&amp;" Corp",AI$1)="#N/A N/A","--",_xll.BDP($B163&amp;" Corp",AI$1)))</f>
        <v>#NAME?</v>
      </c>
      <c r="AJ163" s="122" t="e">
        <f ca="1">IF(tbl_coded[[#This Row],[ISIN]]="","",IF(OR(_xll.BDP(_xll.BDP(tbl_coded[[#This Row],[ISIN]]&amp;" Corp", "ISSUER_EQUITY_TICKER")&amp;" Equity",AJ$1)="#N/A N/A"),"--",_xll.BDP(_xll.BDP(tbl_coded[[#This Row],[ISIN]]&amp;" Corp", "ISSUER_EQUITY_TICKER")&amp;" Equity",AJ$1)))</f>
        <v>#NAME?</v>
      </c>
      <c r="AK16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24" t="e">
        <f ca="1">IF(tbl_coded[[#This Row],[ISIN]]="","",IF(OR(_xll.BDP(_xll.BDP(tbl_coded[[#This Row],[ISIN]]&amp;" Corp", "ISSUER_EQUITY_TICKER")&amp;" Equity",AL$1)="#N/A N/A"),"--",_xll.BDP(_xll.BDP(tbl_coded[[#This Row],[ISIN]]&amp;" Corp", "ISSUER_EQUITY_TICKER")&amp;" Equity",AL$1)))</f>
        <v>#NAME?</v>
      </c>
      <c r="AM163" s="124" t="e">
        <f ca="1">IF(tbl_coded[[#This Row],[ISIN]]="","",IF(_xll.BDS($B163&amp;" Corp",AM$1)="#N/A Field Not Applicable","",_xll.BDS($B163&amp;" Corp",AM$1)))</f>
        <v>#NAME?</v>
      </c>
      <c r="AN163" s="124" t="e">
        <f ca="1">IF(tbl_coded[[#This Row],[ISIN]]="","",IF(_xll.BDP(tbl_coded[[#This Row],[KPW Provider BBID]]&amp;" CompanyID","NAME")="#N/A Invalid Security","",_xll.BDP(tbl_coded[[#This Row],[KPW Provider BBID]]&amp;" CompanyID","NAME")))</f>
        <v>#NAME?</v>
      </c>
      <c r="AO163" s="124" t="e">
        <f ca="1">IF(tbl_coded[[#This Row],[ISIN]]="","",IF(_xll.BDP(tbl_coded[[#This Row],[KPW Provider BBID]]&amp;" CompanyID",$AO$1)="#N/A Invalid Security","--",IF(_xll.BDP(tbl_coded[[#This Row],[KPW Provider BBID]]&amp;" CompanyID",$AO$1)="#N/A N/A","--",_xll.BDP(tbl_coded[[#This Row],[KPW Provider BBID]]&amp;" CompanyID",$AO$1))))</f>
        <v>#NAME?</v>
      </c>
      <c r="AP163" s="124" t="e">
        <f ca="1">IF(tbl_coded[[#This Row],[ISIN]]="","",IF(_xll.BDP(tbl_coded[[#This Row],[KPW Provider BBID]]&amp;" CompanyID",$AP$1)="#N/A Invalid Security","--",IF(_xll.BDP(tbl_coded[[#This Row],[KPW Provider BBID]]&amp;" CompanyID",$AP$1)="#N/A N/A","--",_xll.BDP(tbl_coded[[#This Row],[KPW Provider BBID]]&amp;" CompanyID",$AP$1))))</f>
        <v>#NAME?</v>
      </c>
      <c r="AQ163" s="124" t="e">
        <f ca="1">IF(tbl_coded[[#This Row],[ISIN]]="","",IF(_xll.BDP(tbl_coded[[#This Row],[KPW Provider BBID]]&amp;" CompanyID",$AQ$1)="#N/A Invalid Security","--",IF(_xll.BDP(tbl_coded[[#This Row],[KPW Provider BBID]]&amp;" CompanyID",$AQ$1)="#N/A N/A","--",_xll.BDP(tbl_coded[[#This Row],[KPW Provider BBID]]&amp;" CompanyID",$AQ$1))))</f>
        <v>#NAME?</v>
      </c>
      <c r="AR163" s="124" t="e">
        <f ca="1">IF(tbl_coded[[#This Row],[ISIN]]="","",tbl_coded[[#This Row],[穆迪KPW评级]]&amp;"/"&amp;tbl_coded[[#This Row],[SPKPW评级]]&amp;"/"&amp;tbl_coded[[#This Row],[FITCHKPW评级]])</f>
        <v>#NAME?</v>
      </c>
      <c r="AS163" s="124" t="e">
        <f ca="1">IF(tbl_coded[[#This Row],[ISIN]]="","",IF(OR(_xll.BDP($B163&amp;" Corp",AS$1)="#N/A N/A"),"--",_xll.BDP($B163&amp;" Corp",AS$1)))</f>
        <v>#NAME?</v>
      </c>
      <c r="AT163" s="124" t="e">
        <f ca="1">IF(tbl_coded[[#This Row],[ISIN]]="","",IF(_xll.BDS($B163&amp;" Corp",AT$1)="#N/A Field Not Applicable","",_xll.BDS($B163&amp;" Corp",AT$1)))</f>
        <v>#NAME?</v>
      </c>
      <c r="AU163" s="124" t="e">
        <f ca="1">IF(tbl_coded[[#This Row],[SBLC Provider BBID]]="","",_xll.BDP(tbl_coded[[#This Row],[SBLC Provider BBID]]&amp;" CompanyID","NAME"))</f>
        <v>#NAME?</v>
      </c>
      <c r="AV163" s="124" t="e">
        <f ca="1">IF(tbl_coded[[#This Row],[ISIN]]="","",IF(OR(_xll.BDP($B163&amp;" Corp",AV$1)="#N/A N/A"),"--",TEXT(_xll.BDP($B163&amp;" Corp",AV$1),"yyyy/mm/dd")))</f>
        <v>#NAME?</v>
      </c>
      <c r="AW163" s="124" t="e">
        <f ca="1">IF(tbl_coded[[#This Row],[ISIN]]="","",IF(OR(_xll.BDP($B163&amp;" Corp",AW$1)="#N/A N/A"),"--",TEXT(_xll.BDP($B163&amp;" Corp",AW$1),"yyyy/mm/dd")))</f>
        <v>#NAME?</v>
      </c>
      <c r="AX163" s="124" t="e">
        <f ca="1">IF(tbl_coded[[#This Row],[ISIN]]="","",IF(OR(_xll.BDP($B163&amp;" Corp",AX$1)="#N/A N/A"),"--",TEXT(_xll.BDP($B163&amp;" Corp",AX$1),"yyyy/mm/dd")))</f>
        <v>#NAME?</v>
      </c>
      <c r="AY163" s="124" t="e">
        <f ca="1">IF(tbl_coded[[#This Row],[ISIN]]="","",IF(OR(_xll.BDP($B163&amp;" Corp",AY$1)="#N/A Field Not Applicable"),"--",TEXT(_xll.BDP($B163&amp;" Corp",AY$1),"yyyy/mm/dd")))</f>
        <v>#NAME?</v>
      </c>
      <c r="AZ163" s="124" t="e">
        <f ca="1">IF(tbl_coded[[#This Row],[ISIN]]="","",IF(OR(_xll.BDP($B163&amp;" Corp",AZ$1)="#N/A N/A"),"--",_xll.BDP($B163&amp;" Corp",AZ$1)))</f>
        <v>#NAME?</v>
      </c>
      <c r="BA163" s="124" t="e">
        <f ca="1">IF(tbl_coded[[#This Row],[ISIN]]="","",IF(OR(_xll.BDP($B163&amp;" Corp",BA$1)="#N/A N/A"),"--",_xll.BDP($B163&amp;" Corp",BA$1)))</f>
        <v>#NAME?</v>
      </c>
      <c r="BB163" s="124" t="e">
        <f ca="1">IF(tbl_coded[[#This Row],[ISIN]]="","",IF(OR(_xll.BDP($B163&amp;" Corp",BB$1)="#N/A N/A"),"--",_xll.BDP($B163&amp;" Corp",BB$1)))</f>
        <v>#NAME?</v>
      </c>
      <c r="BC163" s="124" t="e">
        <f ca="1">IF(tbl_coded[[#This Row],[ISIN]]="","",IF(OR(_xll.BDP($B163&amp;" Corp",BC$1)="#N/A Field Not Applicable"),"--",_xll.BDP($B163&amp;" Corp",BC$1)))</f>
        <v>#NAME?</v>
      </c>
      <c r="BD163" s="124" t="e">
        <f ca="1">IF(tbl_coded[[#This Row],[ISIN]]="","",IF(OR(_xll.BDP($B163&amp;" Corp",BD$1)="#N/A Field Not Applicable"),"--",_xll.BDP($B163&amp;" Corp",BD$1)))</f>
        <v>#NAME?</v>
      </c>
      <c r="BE163" s="124" t="e">
        <f ca="1">IF(tbl_coded[[#This Row],[ISIN]]="","",IF(OR(_xll.BDP($B163&amp;" Corp",BE$1)="#N/A Field Not Applicable"),"--",_xll.BDP($B163&amp;" Corp",BE$1)))</f>
        <v>#NAME?</v>
      </c>
      <c r="BF163" s="124" t="e">
        <f ca="1">IF(tbl_coded[[#This Row],[ISIN]]="","",IF(OR(_xll.BDP($B163&amp;" Corp",BF$1)="#N/A Field Not Applicable"),"--",_xll.BDP($B163&amp;" Corp",BF$1)))</f>
        <v>#NAME?</v>
      </c>
      <c r="BG163" s="124" t="e">
        <f ca="1">IF(tbl_coded[[#This Row],[ISIN]]="","",IF(OR(_xll.BDP($B163&amp;" Corp",BG$1)="#N/A Field Not Applicable"),"--",IF(_xll.BDP($B163&amp;" Corp",BG$1)="#N/A N/A","N",_xll.BDP($B163&amp;" Corp",BG$1))))</f>
        <v>#NAME?</v>
      </c>
      <c r="BH163" s="124" t="e">
        <f ca="1">IF(tbl_coded[[#This Row],[ISIN]]="","",IF(OR(_xll.BDP($B163&amp;" Corp",BH$1)="#N/A N/A"),"",_xll.BDP($B163&amp;" Corp",BH$1)))</f>
        <v>#NAME?</v>
      </c>
      <c r="BI163" s="124" t="e">
        <f ca="1">IF(tbl_coded[[#This Row],[ISIN]]="","",IF(OR(tbl_coded[[#This Row],[Parent company tiker]]=""),"",IF(_xll.BDP(tbl_coded[[#This Row],[Parent company tiker]]&amp;" Equity",BI$1)="#N/A N/A","--",_xll.BDP(tbl_coded[[#This Row],[Parent company tiker]]&amp;" Equity",BI$1))))</f>
        <v>#NAME?</v>
      </c>
      <c r="BJ163" s="124" t="e">
        <f ca="1">IF(tbl_coded[[#This Row],[ISIN]]="","",IF(OR(tbl_coded[[#This Row],[Parent company tiker]]=""),"",IF(_xll.BDP(tbl_coded[[#This Row],[Parent company tiker]]&amp;" Equity",BJ$1)="#N/A N/A","--",_xll.BDP(tbl_coded[[#This Row],[Parent company tiker]]&amp;" Equity",BJ$1))))</f>
        <v>#NAME?</v>
      </c>
      <c r="BK163" s="124" t="e">
        <f ca="1">IF(tbl_coded[[#This Row],[ISIN]]="","",IF(OR(tbl_coded[[#This Row],[Parent company tiker]]=""),"",IF(_xll.BDP(tbl_coded[[#This Row],[Parent company tiker]]&amp;" Equity",BK$1)="#N/A N/A","--",_xll.BDP(tbl_coded[[#This Row],[Parent company tiker]]&amp;" Equity",BK$1))))</f>
        <v>#NAME?</v>
      </c>
      <c r="BL163" s="124" t="e">
        <f ca="1">IF(tbl_coded[[#This Row],[ISIN]]="","",IF(OR(tbl_coded[[#This Row],[Parent company tiker]]=""),"",IF(_xll.BDP(tbl_coded[[#This Row],[Parent company tiker]]&amp;" Equity",BL$1)="#N/A N/A","--",_xll.BDP(tbl_coded[[#This Row],[Parent company tiker]]&amp;" Equity",BL$1))))</f>
        <v>#NAME?</v>
      </c>
      <c r="BM16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3" s="124" t="e">
        <f ca="1">IF(tbl_coded[[#This Row],[Column9]]&lt;&gt;"--",tbl_coded[[#This Row],[G''tor rating]],IF(tbl_coded[[#This Row],[KPW Name]]&lt;&gt;"",tbl_coded[[#This Row],[KPW Rating]],IF(tbl_coded[[#This Row],[Parent company tiker]]&lt;&gt;"",tbl_coded[[#This Row],[parent评级]],tbl_coded[[#This Row],[Issuer rating]])))</f>
        <v>#NAME?</v>
      </c>
      <c r="BO163" s="159" t="str">
        <f ca="1">IFERROR(IF(tbl_coded[[#This Row],[GREEN]]="Y","GREEN",IF(tbl_coded[[#This Row],[SUSTAINABLE]]="Y","SUSTAINABLE",IF(tbl_coded[[#This Row],[SOCIAL]]="Y","SOCIAL",IF(tbl_coded[[#This Row],[Sustainable linked]]="Y","SUSTAINABLE LINKED"," ")))),"")</f>
        <v/>
      </c>
    </row>
    <row r="164" spans="1:67" ht="15" customHeight="1">
      <c r="A164" s="119">
        <v>162</v>
      </c>
      <c r="B164" s="120" t="str">
        <f>IF(美元债一级!$C$4:$C$1048576&lt;&gt;"",美元债一级!C165,"")</f>
        <v>XS2598130180</v>
      </c>
      <c r="C164" s="124" t="e">
        <f ca="1">IF(tbl_coded[[#This Row],[ISIN]]="","",IF(tbl_coded[[#This Row],[Index]]&gt;$A$1,"",IF(_xll.BDP($B164&amp;" Corp",C$1)="#N/A N/A","",_xll.BDP($B164&amp;" Corp",C$1))))</f>
        <v>#NAME?</v>
      </c>
      <c r="D164" s="124" t="e">
        <f ca="1">IF(tbl_coded[[#This Row],[ISIN]]="","",IF(_xll.BDP($B164&amp;" Corp",D$1)="#N/A N/A","",_xll.BDP($B164&amp;" Corp",D$1)))</f>
        <v>#NAME?</v>
      </c>
      <c r="E164" s="124" t="e">
        <f ca="1">IF(tbl_coded[[#This Row],[ISIN]]="","",IF(_xll.BDP($B164&amp;" Corp",E$1)="#N/A N/A","--",_xll.BDP($B164&amp;" Corp",E$1)))</f>
        <v>#NAME?</v>
      </c>
      <c r="F164" s="124" t="e">
        <f ca="1">IF(tbl_coded[[#This Row],[ISIN]]="","",IF(_xll.BDS($B164&amp;" Corp",F$1)="#N/A Field Not Applicable","",_xll.BDS($B164&amp;" Corp",F$1)))</f>
        <v>#NAME?</v>
      </c>
      <c r="G164" s="124" t="e">
        <f ca="1">IF(tbl_coded[[#This Row],[ISIN]]="","",IF(_xll.BDP($F164&amp;" CompanyID",G$1)="#N/A Invalid Security","",_xll.BDP($F164&amp;" CompanyID",G$1)))</f>
        <v>#NAME?</v>
      </c>
      <c r="H164" s="124" t="e">
        <f ca="1">IF(tbl_coded[[#This Row],[ISIN]]="","",IF(_xll.BDP($B164&amp;" Corp",H$1)="#N/A N/A","--",_xll.BDP($B164&amp;" Corp",H$1)))</f>
        <v>#NAME?</v>
      </c>
      <c r="I164" s="124" t="e">
        <f ca="1">IF(tbl_coded[[#This Row],[ISIN]]="","",IF(_xll.BDP($B164&amp;" Corp",I$1)="#N/A N/A","--",_xll.BDP($B164&amp;" Corp",I$1)))</f>
        <v>#NAME?</v>
      </c>
      <c r="J164" s="124" t="e">
        <f ca="1">IF(tbl_coded[[#This Row],[ISIN]]="","",IF(_xll.BDP($B164&amp;" Corp",J$1)="#N/A N/A","--",_xll.BDP($B164&amp;" Corp",J$1)))</f>
        <v>#NAME?</v>
      </c>
      <c r="K164" s="124" t="e">
        <f ca="1">IF(tbl_coded[[#This Row],[ISIN]]="","",IF(_xll.BDP($B164&amp;" Corp",K$1)="#N/A N/A","--",_xll.BDP($B164&amp;" Corp",K$1)))</f>
        <v>#NAME?</v>
      </c>
      <c r="L164" s="124" t="e">
        <f ca="1">IF(tbl_coded[[#This Row],[ISIN]]="","",IF(_xll.BDP($B164&amp;" Corp",L$1)="#N/A N/A","--",_xll.BDP($B164&amp;" Corp",L$1)))</f>
        <v>#NAME?</v>
      </c>
      <c r="M164" s="124" t="e">
        <f ca="1">IF(tbl_coded[[#This Row],[ISIN]]="","",IF(_xll.BDP($B164&amp;" Corp",M$1)="#N/A N/A","--",_xll.BDP($B164&amp;" Corp",M$1)))</f>
        <v>#NAME?</v>
      </c>
      <c r="N164" s="124" t="e">
        <f ca="1">IF(tbl_coded[[#This Row],[ISIN]]="","",IF(_xll.BDP($B164&amp;" Corp",N$1)="#N/A N/A","--",_xll.BDP($B164&amp;" Corp",N$1)))</f>
        <v>#NAME?</v>
      </c>
      <c r="O164" s="124" t="e">
        <f ca="1">IF(tbl_coded[[#This Row],[ISIN]]="","",IF(_xll.BDP($B164&amp;" Corp",O$1)="#N/A N/A","--",_xll.BDP($B164&amp;" Corp",O$1)))</f>
        <v>#NAME?</v>
      </c>
      <c r="P164" s="124" t="e">
        <f ca="1">IF(tbl_coded[[#This Row],[ISIN]]="","",IF(_xll.BDP($B164&amp;" Corp",P$1)="#N/A N/A","--",_xll.BDP($B164&amp;" Corp",P$1)))</f>
        <v>#NAME?</v>
      </c>
      <c r="Q16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4" s="124" t="e">
        <f ca="1">IF(tbl_coded[[#This Row],[ISIN]]="","",IF(OR(_xll.BDP($B164&amp;" Corp",R$1)="#N/A N/A",_xll.BDP($B164&amp;" Corp",R$1)="#N/A Invalid Security",_xll.BDP($B164&amp;" Corp",R$1)="#N/A Field Not Applicable"),"--",_xll.BDP($B164&amp;" Corp",R$1)))</f>
        <v>#NAME?</v>
      </c>
      <c r="S164" s="124" t="e">
        <f ca="1">IF(tbl_coded[[#This Row],[ISIN]]="","",IF(OR(_xll.BDP($R164&amp;" Equity",S$1)="#N/A N/A",_xll.BDP($R164&amp;" Equity",S$1)="#N/A Invalid Security"),"--",_xll.BDP($R164&amp;" Equity",S$1)))</f>
        <v>#NAME?</v>
      </c>
      <c r="T164" s="124" t="e">
        <f ca="1">IF(tbl_coded[[#This Row],[ISIN]]="","",IF(OR(_xll.BDP($R164&amp;" Equity",T$1)="#N/A N/A",_xll.BDP($R164&amp;" Equity",T$1)="#N/A Invalid Security"),"--",_xll.BDP($R164&amp;" Equity",T$1)))</f>
        <v>#NAME?</v>
      </c>
      <c r="U164" s="124" t="e">
        <f ca="1">IF(tbl_coded[[#This Row],[ISIN]]="","",IF(OR(_xll.BDP($R164&amp;" Equity",U$1)="#N/A N/A",_xll.BDP($R164&amp;" Equity",U$1)="#N/A Invalid Security"),"--",_xll.BDP($R164&amp;" Equity",U$1)))</f>
        <v>#NAME?</v>
      </c>
      <c r="V164" s="124" t="e">
        <f ca="1">IF(tbl_coded[[#This Row],[ISIN]]="","",IF(OR(_xll.BDP($R164&amp;" Equity",V$1)="#N/A N/A",_xll.BDP($R164&amp;" Equity",V$1)="#N/A Invalid Security"),"--",_xll.BDP($R164&amp;" Equity",V$1)))</f>
        <v>#NAME?</v>
      </c>
      <c r="W164" s="124" t="e">
        <f ca="1">IF(tbl_coded[[#This Row],[ISIN]]="","",IF(OR(_xll.BDP($R164&amp;" Equity",W$1)="#N/A N/A",_xll.BDP($R164&amp;" Equity",W$1)="#N/A Invalid Security"),"--",_xll.BDP($R164&amp;" Equity",W$1)))</f>
        <v>#NAME?</v>
      </c>
      <c r="X164" s="124" t="e">
        <f ca="1">IF(tbl_coded[[#This Row],[ISIN]]="","",IF(OR(_xll.BDP($R164&amp;" Equity",X$1)="#N/A N/A",_xll.BDP($R164&amp;" Equity",X$1)="#N/A Invalid Security"),"--",_xll.BDP($R164&amp;" Equity",X$1)))</f>
        <v>#NAME?</v>
      </c>
      <c r="Y16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4" s="124" t="str">
        <f ca="1">IF(tbl_coded[[#This Row],[ISIN]]="","",IF(ISNUMBER(_xll.BDP(B164&amp;" Corp",Z$1)),_xll.BDP(B164&amp;" Corp",Z$1),""))</f>
        <v/>
      </c>
      <c r="AA164" s="124" t="str">
        <f ca="1">IF(tbl_coded[[#This Row],[ISIN]]="","",IF(ISNUMBER(_xll.BDP(B164&amp;" Corp",AA$1)),_xll.BDP(B164&amp;" Corp",AA$1),""))</f>
        <v/>
      </c>
      <c r="AB164" s="124" t="str">
        <f ca="1">IF(tbl_coded[[#This Row],[ISIN]]="","",IF(ISNUMBER(_xll.BDP(B164&amp;" Corp",AB$1)),_xll.BDP(B164&amp;" Corp",AB$1),""))</f>
        <v/>
      </c>
      <c r="AC164" s="124" t="str">
        <f ca="1">IF(tbl_coded[[#This Row],[ISIN]]="","",IF(ISNUMBER(_xll.BDP(B164&amp;" Corp",AC$1)),_xll.BDP(B164&amp;" Corp",AC$1),""))</f>
        <v/>
      </c>
      <c r="AD164" s="124" t="e">
        <f ca="1">IF(tbl_coded[[#This Row],[ISIN]]="","",IF((_xll.BDP(B164&amp;" Corp",AD$1))="#N/A Field Not Applicable","",_xll.BDP(B164&amp;" Corp",AD$1)))</f>
        <v>#NAME?</v>
      </c>
      <c r="AE164" s="124" t="e">
        <f ca="1">IF(tbl_coded[[#This Row],[ISIN]]="","",IF((_xll.BDP(B164&amp;" Corp",AE$1))="#N/A N/A","--",_xll.BDP(B164&amp;" Corp",AE$1)))</f>
        <v>#NAME?</v>
      </c>
      <c r="AF164" s="124" t="e">
        <f ca="1">IF(tbl_coded[[#This Row],[ISIN]]="","",IF(IFERROR(MATCH(H164,rtg_num[Moody''s],0)&gt;10,0),"HY",IF(IFERROR(MATCH(I164,rtg_num[S&amp;P],0)&gt;10,0),"HY",IF(IFERROR(MATCH(J164,rtg_num[Fitch],0)&gt;10,0),"HY",IF(H164&amp;I164&amp;J164="------","NR",IF(IFERROR(FIND("#N/A",Coded!H164),0)&amp;IFERROR(FIND("#N/A",Coded!H164),0)&amp;IFERROR(FIND("#N/A",Coded!H164),0)&lt;&gt;"000",IF(INDEX(美元债一级!$O:$O,MATCH(tbl_coded[[#This Row],[ISIN]],美元债一级!$I:$I,0))="--/--/--","NR","IG"),"IG"))))))</f>
        <v>#NAME?</v>
      </c>
      <c r="AG16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4" s="125" t="e">
        <f ca="1">IF(tbl_coded[[#This Row],[ISIN]]="","",IF(_xll.BDP($B164&amp;" Corp",AI$1)="#N/A N/A","--",_xll.BDP($B164&amp;" Corp",AI$1)))</f>
        <v>#NAME?</v>
      </c>
      <c r="AJ164" s="122" t="e">
        <f ca="1">IF(tbl_coded[[#This Row],[ISIN]]="","",IF(OR(_xll.BDP(_xll.BDP(tbl_coded[[#This Row],[ISIN]]&amp;" Corp", "ISSUER_EQUITY_TICKER")&amp;" Equity",AJ$1)="#N/A N/A"),"--",_xll.BDP(_xll.BDP(tbl_coded[[#This Row],[ISIN]]&amp;" Corp", "ISSUER_EQUITY_TICKER")&amp;" Equity",AJ$1)))</f>
        <v>#NAME?</v>
      </c>
      <c r="AK16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24" t="e">
        <f ca="1">IF(tbl_coded[[#This Row],[ISIN]]="","",IF(OR(_xll.BDP(_xll.BDP(tbl_coded[[#This Row],[ISIN]]&amp;" Corp", "ISSUER_EQUITY_TICKER")&amp;" Equity",AL$1)="#N/A N/A"),"--",_xll.BDP(_xll.BDP(tbl_coded[[#This Row],[ISIN]]&amp;" Corp", "ISSUER_EQUITY_TICKER")&amp;" Equity",AL$1)))</f>
        <v>#NAME?</v>
      </c>
      <c r="AM164" s="124" t="e">
        <f ca="1">IF(tbl_coded[[#This Row],[ISIN]]="","",IF(_xll.BDS($B164&amp;" Corp",AM$1)="#N/A Field Not Applicable","",_xll.BDS($B164&amp;" Corp",AM$1)))</f>
        <v>#NAME?</v>
      </c>
      <c r="AN164" s="124" t="e">
        <f ca="1">IF(tbl_coded[[#This Row],[ISIN]]="","",IF(_xll.BDP(tbl_coded[[#This Row],[KPW Provider BBID]]&amp;" CompanyID","NAME")="#N/A Invalid Security","",_xll.BDP(tbl_coded[[#This Row],[KPW Provider BBID]]&amp;" CompanyID","NAME")))</f>
        <v>#NAME?</v>
      </c>
      <c r="AO164" s="124" t="e">
        <f ca="1">IF(tbl_coded[[#This Row],[ISIN]]="","",IF(_xll.BDP(tbl_coded[[#This Row],[KPW Provider BBID]]&amp;" CompanyID",$AO$1)="#N/A Invalid Security","--",IF(_xll.BDP(tbl_coded[[#This Row],[KPW Provider BBID]]&amp;" CompanyID",$AO$1)="#N/A N/A","--",_xll.BDP(tbl_coded[[#This Row],[KPW Provider BBID]]&amp;" CompanyID",$AO$1))))</f>
        <v>#NAME?</v>
      </c>
      <c r="AP164" s="124" t="e">
        <f ca="1">IF(tbl_coded[[#This Row],[ISIN]]="","",IF(_xll.BDP(tbl_coded[[#This Row],[KPW Provider BBID]]&amp;" CompanyID",$AP$1)="#N/A Invalid Security","--",IF(_xll.BDP(tbl_coded[[#This Row],[KPW Provider BBID]]&amp;" CompanyID",$AP$1)="#N/A N/A","--",_xll.BDP(tbl_coded[[#This Row],[KPW Provider BBID]]&amp;" CompanyID",$AP$1))))</f>
        <v>#NAME?</v>
      </c>
      <c r="AQ164" s="124" t="e">
        <f ca="1">IF(tbl_coded[[#This Row],[ISIN]]="","",IF(_xll.BDP(tbl_coded[[#This Row],[KPW Provider BBID]]&amp;" CompanyID",$AQ$1)="#N/A Invalid Security","--",IF(_xll.BDP(tbl_coded[[#This Row],[KPW Provider BBID]]&amp;" CompanyID",$AQ$1)="#N/A N/A","--",_xll.BDP(tbl_coded[[#This Row],[KPW Provider BBID]]&amp;" CompanyID",$AQ$1))))</f>
        <v>#NAME?</v>
      </c>
      <c r="AR164" s="124" t="e">
        <f ca="1">IF(tbl_coded[[#This Row],[ISIN]]="","",tbl_coded[[#This Row],[穆迪KPW评级]]&amp;"/"&amp;tbl_coded[[#This Row],[SPKPW评级]]&amp;"/"&amp;tbl_coded[[#This Row],[FITCHKPW评级]])</f>
        <v>#NAME?</v>
      </c>
      <c r="AS164" s="124" t="e">
        <f ca="1">IF(tbl_coded[[#This Row],[ISIN]]="","",IF(OR(_xll.BDP($B164&amp;" Corp",AS$1)="#N/A N/A"),"--",_xll.BDP($B164&amp;" Corp",AS$1)))</f>
        <v>#NAME?</v>
      </c>
      <c r="AT164" s="124" t="e">
        <f ca="1">IF(tbl_coded[[#This Row],[ISIN]]="","",IF(_xll.BDS($B164&amp;" Corp",AT$1)="#N/A Field Not Applicable","",_xll.BDS($B164&amp;" Corp",AT$1)))</f>
        <v>#NAME?</v>
      </c>
      <c r="AU164" s="124" t="e">
        <f ca="1">IF(tbl_coded[[#This Row],[SBLC Provider BBID]]="","",_xll.BDP(tbl_coded[[#This Row],[SBLC Provider BBID]]&amp;" CompanyID","NAME"))</f>
        <v>#NAME?</v>
      </c>
      <c r="AV164" s="124" t="e">
        <f ca="1">IF(tbl_coded[[#This Row],[ISIN]]="","",IF(OR(_xll.BDP($B164&amp;" Corp",AV$1)="#N/A N/A"),"--",TEXT(_xll.BDP($B164&amp;" Corp",AV$1),"yyyy/mm/dd")))</f>
        <v>#NAME?</v>
      </c>
      <c r="AW164" s="124" t="e">
        <f ca="1">IF(tbl_coded[[#This Row],[ISIN]]="","",IF(OR(_xll.BDP($B164&amp;" Corp",AW$1)="#N/A N/A"),"--",TEXT(_xll.BDP($B164&amp;" Corp",AW$1),"yyyy/mm/dd")))</f>
        <v>#NAME?</v>
      </c>
      <c r="AX164" s="124" t="e">
        <f ca="1">IF(tbl_coded[[#This Row],[ISIN]]="","",IF(OR(_xll.BDP($B164&amp;" Corp",AX$1)="#N/A N/A"),"--",TEXT(_xll.BDP($B164&amp;" Corp",AX$1),"yyyy/mm/dd")))</f>
        <v>#NAME?</v>
      </c>
      <c r="AY164" s="124" t="e">
        <f ca="1">IF(tbl_coded[[#This Row],[ISIN]]="","",IF(OR(_xll.BDP($B164&amp;" Corp",AY$1)="#N/A Field Not Applicable"),"--",TEXT(_xll.BDP($B164&amp;" Corp",AY$1),"yyyy/mm/dd")))</f>
        <v>#NAME?</v>
      </c>
      <c r="AZ164" s="124" t="e">
        <f ca="1">IF(tbl_coded[[#This Row],[ISIN]]="","",IF(OR(_xll.BDP($B164&amp;" Corp",AZ$1)="#N/A N/A"),"--",_xll.BDP($B164&amp;" Corp",AZ$1)))</f>
        <v>#NAME?</v>
      </c>
      <c r="BA164" s="124" t="e">
        <f ca="1">IF(tbl_coded[[#This Row],[ISIN]]="","",IF(OR(_xll.BDP($B164&amp;" Corp",BA$1)="#N/A N/A"),"--",_xll.BDP($B164&amp;" Corp",BA$1)))</f>
        <v>#NAME?</v>
      </c>
      <c r="BB164" s="124" t="e">
        <f ca="1">IF(tbl_coded[[#This Row],[ISIN]]="","",IF(OR(_xll.BDP($B164&amp;" Corp",BB$1)="#N/A N/A"),"--",_xll.BDP($B164&amp;" Corp",BB$1)))</f>
        <v>#NAME?</v>
      </c>
      <c r="BC164" s="124" t="e">
        <f ca="1">IF(tbl_coded[[#This Row],[ISIN]]="","",IF(OR(_xll.BDP($B164&amp;" Corp",BC$1)="#N/A Field Not Applicable"),"--",_xll.BDP($B164&amp;" Corp",BC$1)))</f>
        <v>#NAME?</v>
      </c>
      <c r="BD164" s="124" t="e">
        <f ca="1">IF(tbl_coded[[#This Row],[ISIN]]="","",IF(OR(_xll.BDP($B164&amp;" Corp",BD$1)="#N/A Field Not Applicable"),"--",_xll.BDP($B164&amp;" Corp",BD$1)))</f>
        <v>#NAME?</v>
      </c>
      <c r="BE164" s="124" t="e">
        <f ca="1">IF(tbl_coded[[#This Row],[ISIN]]="","",IF(OR(_xll.BDP($B164&amp;" Corp",BE$1)="#N/A Field Not Applicable"),"--",_xll.BDP($B164&amp;" Corp",BE$1)))</f>
        <v>#NAME?</v>
      </c>
      <c r="BF164" s="124" t="e">
        <f ca="1">IF(tbl_coded[[#This Row],[ISIN]]="","",IF(OR(_xll.BDP($B164&amp;" Corp",BF$1)="#N/A Field Not Applicable"),"--",_xll.BDP($B164&amp;" Corp",BF$1)))</f>
        <v>#NAME?</v>
      </c>
      <c r="BG164" s="124" t="e">
        <f ca="1">IF(tbl_coded[[#This Row],[ISIN]]="","",IF(OR(_xll.BDP($B164&amp;" Corp",BG$1)="#N/A Field Not Applicable"),"--",IF(_xll.BDP($B164&amp;" Corp",BG$1)="#N/A N/A","N",_xll.BDP($B164&amp;" Corp",BG$1))))</f>
        <v>#NAME?</v>
      </c>
      <c r="BH164" s="124" t="e">
        <f ca="1">IF(tbl_coded[[#This Row],[ISIN]]="","",IF(OR(_xll.BDP($B164&amp;" Corp",BH$1)="#N/A N/A"),"",_xll.BDP($B164&amp;" Corp",BH$1)))</f>
        <v>#NAME?</v>
      </c>
      <c r="BI164" s="124" t="e">
        <f ca="1">IF(tbl_coded[[#This Row],[ISIN]]="","",IF(OR(tbl_coded[[#This Row],[Parent company tiker]]=""),"",IF(_xll.BDP(tbl_coded[[#This Row],[Parent company tiker]]&amp;" Equity",BI$1)="#N/A N/A","--",_xll.BDP(tbl_coded[[#This Row],[Parent company tiker]]&amp;" Equity",BI$1))))</f>
        <v>#NAME?</v>
      </c>
      <c r="BJ164" s="124" t="e">
        <f ca="1">IF(tbl_coded[[#This Row],[ISIN]]="","",IF(OR(tbl_coded[[#This Row],[Parent company tiker]]=""),"",IF(_xll.BDP(tbl_coded[[#This Row],[Parent company tiker]]&amp;" Equity",BJ$1)="#N/A N/A","--",_xll.BDP(tbl_coded[[#This Row],[Parent company tiker]]&amp;" Equity",BJ$1))))</f>
        <v>#NAME?</v>
      </c>
      <c r="BK164" s="124" t="e">
        <f ca="1">IF(tbl_coded[[#This Row],[ISIN]]="","",IF(OR(tbl_coded[[#This Row],[Parent company tiker]]=""),"",IF(_xll.BDP(tbl_coded[[#This Row],[Parent company tiker]]&amp;" Equity",BK$1)="#N/A N/A","--",_xll.BDP(tbl_coded[[#This Row],[Parent company tiker]]&amp;" Equity",BK$1))))</f>
        <v>#NAME?</v>
      </c>
      <c r="BL164" s="124" t="e">
        <f ca="1">IF(tbl_coded[[#This Row],[ISIN]]="","",IF(OR(tbl_coded[[#This Row],[Parent company tiker]]=""),"",IF(_xll.BDP(tbl_coded[[#This Row],[Parent company tiker]]&amp;" Equity",BL$1)="#N/A N/A","--",_xll.BDP(tbl_coded[[#This Row],[Parent company tiker]]&amp;" Equity",BL$1))))</f>
        <v>#NAME?</v>
      </c>
      <c r="BM16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4" s="124" t="e">
        <f ca="1">IF(tbl_coded[[#This Row],[Column9]]&lt;&gt;"--",tbl_coded[[#This Row],[G''tor rating]],IF(tbl_coded[[#This Row],[KPW Name]]&lt;&gt;"",tbl_coded[[#This Row],[KPW Rating]],IF(tbl_coded[[#This Row],[Parent company tiker]]&lt;&gt;"",tbl_coded[[#This Row],[parent评级]],tbl_coded[[#This Row],[Issuer rating]])))</f>
        <v>#NAME?</v>
      </c>
      <c r="BO164" s="159" t="str">
        <f ca="1">IFERROR(IF(tbl_coded[[#This Row],[GREEN]]="Y","GREEN",IF(tbl_coded[[#This Row],[SUSTAINABLE]]="Y","SUSTAINABLE",IF(tbl_coded[[#This Row],[SOCIAL]]="Y","SOCIAL",IF(tbl_coded[[#This Row],[Sustainable linked]]="Y","SUSTAINABLE LINKED"," ")))),"")</f>
        <v/>
      </c>
    </row>
    <row r="165" spans="1:67" ht="15" customHeight="1">
      <c r="A165" s="119">
        <v>163</v>
      </c>
      <c r="B165" s="120" t="str">
        <f>IF(美元债一级!$C$4:$C$1048576&lt;&gt;"",美元债一级!C166,"")</f>
        <v>XS2613627913</v>
      </c>
      <c r="C165" s="124" t="e">
        <f ca="1">IF(tbl_coded[[#This Row],[ISIN]]="","",IF(tbl_coded[[#This Row],[Index]]&gt;$A$1,"",IF(_xll.BDP($B165&amp;" Corp",C$1)="#N/A N/A","",_xll.BDP($B165&amp;" Corp",C$1))))</f>
        <v>#NAME?</v>
      </c>
      <c r="D165" s="124" t="e">
        <f ca="1">IF(tbl_coded[[#This Row],[ISIN]]="","",IF(_xll.BDP($B165&amp;" Corp",D$1)="#N/A N/A","",_xll.BDP($B165&amp;" Corp",D$1)))</f>
        <v>#NAME?</v>
      </c>
      <c r="E165" s="124" t="e">
        <f ca="1">IF(tbl_coded[[#This Row],[ISIN]]="","",IF(_xll.BDP($B165&amp;" Corp",E$1)="#N/A N/A","--",_xll.BDP($B165&amp;" Corp",E$1)))</f>
        <v>#NAME?</v>
      </c>
      <c r="F165" s="124" t="e">
        <f ca="1">IF(tbl_coded[[#This Row],[ISIN]]="","",IF(_xll.BDS($B165&amp;" Corp",F$1)="#N/A Field Not Applicable","",_xll.BDS($B165&amp;" Corp",F$1)))</f>
        <v>#NAME?</v>
      </c>
      <c r="G165" s="124" t="e">
        <f ca="1">IF(tbl_coded[[#This Row],[ISIN]]="","",IF(_xll.BDP($F165&amp;" CompanyID",G$1)="#N/A Invalid Security","",_xll.BDP($F165&amp;" CompanyID",G$1)))</f>
        <v>#NAME?</v>
      </c>
      <c r="H165" s="124" t="e">
        <f ca="1">IF(tbl_coded[[#This Row],[ISIN]]="","",IF(_xll.BDP($B165&amp;" Corp",H$1)="#N/A N/A","--",_xll.BDP($B165&amp;" Corp",H$1)))</f>
        <v>#NAME?</v>
      </c>
      <c r="I165" s="124" t="e">
        <f ca="1">IF(tbl_coded[[#This Row],[ISIN]]="","",IF(_xll.BDP($B165&amp;" Corp",I$1)="#N/A N/A","--",_xll.BDP($B165&amp;" Corp",I$1)))</f>
        <v>#NAME?</v>
      </c>
      <c r="J165" s="124" t="e">
        <f ca="1">IF(tbl_coded[[#This Row],[ISIN]]="","",IF(_xll.BDP($B165&amp;" Corp",J$1)="#N/A N/A","--",_xll.BDP($B165&amp;" Corp",J$1)))</f>
        <v>#NAME?</v>
      </c>
      <c r="K165" s="124" t="e">
        <f ca="1">IF(tbl_coded[[#This Row],[ISIN]]="","",IF(_xll.BDP($B165&amp;" Corp",K$1)="#N/A N/A","--",_xll.BDP($B165&amp;" Corp",K$1)))</f>
        <v>#NAME?</v>
      </c>
      <c r="L165" s="124" t="e">
        <f ca="1">IF(tbl_coded[[#This Row],[ISIN]]="","",IF(_xll.BDP($B165&amp;" Corp",L$1)="#N/A N/A","--",_xll.BDP($B165&amp;" Corp",L$1)))</f>
        <v>#NAME?</v>
      </c>
      <c r="M165" s="124" t="e">
        <f ca="1">IF(tbl_coded[[#This Row],[ISIN]]="","",IF(_xll.BDP($B165&amp;" Corp",M$1)="#N/A N/A","--",_xll.BDP($B165&amp;" Corp",M$1)))</f>
        <v>#NAME?</v>
      </c>
      <c r="N165" s="124" t="e">
        <f ca="1">IF(tbl_coded[[#This Row],[ISIN]]="","",IF(_xll.BDP($B165&amp;" Corp",N$1)="#N/A N/A","--",_xll.BDP($B165&amp;" Corp",N$1)))</f>
        <v>#NAME?</v>
      </c>
      <c r="O165" s="124" t="e">
        <f ca="1">IF(tbl_coded[[#This Row],[ISIN]]="","",IF(_xll.BDP($B165&amp;" Corp",O$1)="#N/A N/A","--",_xll.BDP($B165&amp;" Corp",O$1)))</f>
        <v>#NAME?</v>
      </c>
      <c r="P165" s="124" t="e">
        <f ca="1">IF(tbl_coded[[#This Row],[ISIN]]="","",IF(_xll.BDP($B165&amp;" Corp",P$1)="#N/A N/A","--",_xll.BDP($B165&amp;" Corp",P$1)))</f>
        <v>#NAME?</v>
      </c>
      <c r="Q16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5" s="124" t="e">
        <f ca="1">IF(tbl_coded[[#This Row],[ISIN]]="","",IF(OR(_xll.BDP($B165&amp;" Corp",R$1)="#N/A N/A",_xll.BDP($B165&amp;" Corp",R$1)="#N/A Invalid Security",_xll.BDP($B165&amp;" Corp",R$1)="#N/A Field Not Applicable"),"--",_xll.BDP($B165&amp;" Corp",R$1)))</f>
        <v>#NAME?</v>
      </c>
      <c r="S165" s="124" t="e">
        <f ca="1">IF(tbl_coded[[#This Row],[ISIN]]="","",IF(OR(_xll.BDP($R165&amp;" Equity",S$1)="#N/A N/A",_xll.BDP($R165&amp;" Equity",S$1)="#N/A Invalid Security"),"--",_xll.BDP($R165&amp;" Equity",S$1)))</f>
        <v>#NAME?</v>
      </c>
      <c r="T165" s="124" t="e">
        <f ca="1">IF(tbl_coded[[#This Row],[ISIN]]="","",IF(OR(_xll.BDP($R165&amp;" Equity",T$1)="#N/A N/A",_xll.BDP($R165&amp;" Equity",T$1)="#N/A Invalid Security"),"--",_xll.BDP($R165&amp;" Equity",T$1)))</f>
        <v>#NAME?</v>
      </c>
      <c r="U165" s="124" t="e">
        <f ca="1">IF(tbl_coded[[#This Row],[ISIN]]="","",IF(OR(_xll.BDP($R165&amp;" Equity",U$1)="#N/A N/A",_xll.BDP($R165&amp;" Equity",U$1)="#N/A Invalid Security"),"--",_xll.BDP($R165&amp;" Equity",U$1)))</f>
        <v>#NAME?</v>
      </c>
      <c r="V165" s="124" t="e">
        <f ca="1">IF(tbl_coded[[#This Row],[ISIN]]="","",IF(OR(_xll.BDP($R165&amp;" Equity",V$1)="#N/A N/A",_xll.BDP($R165&amp;" Equity",V$1)="#N/A Invalid Security"),"--",_xll.BDP($R165&amp;" Equity",V$1)))</f>
        <v>#NAME?</v>
      </c>
      <c r="W165" s="124" t="e">
        <f ca="1">IF(tbl_coded[[#This Row],[ISIN]]="","",IF(OR(_xll.BDP($R165&amp;" Equity",W$1)="#N/A N/A",_xll.BDP($R165&amp;" Equity",W$1)="#N/A Invalid Security"),"--",_xll.BDP($R165&amp;" Equity",W$1)))</f>
        <v>#NAME?</v>
      </c>
      <c r="X165" s="124" t="e">
        <f ca="1">IF(tbl_coded[[#This Row],[ISIN]]="","",IF(OR(_xll.BDP($R165&amp;" Equity",X$1)="#N/A N/A",_xll.BDP($R165&amp;" Equity",X$1)="#N/A Invalid Security"),"--",_xll.BDP($R165&amp;" Equity",X$1)))</f>
        <v>#NAME?</v>
      </c>
      <c r="Y16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5" s="124" t="str">
        <f ca="1">IF(tbl_coded[[#This Row],[ISIN]]="","",IF(ISNUMBER(_xll.BDP(B165&amp;" Corp",Z$1)),_xll.BDP(B165&amp;" Corp",Z$1),""))</f>
        <v/>
      </c>
      <c r="AA165" s="124" t="str">
        <f ca="1">IF(tbl_coded[[#This Row],[ISIN]]="","",IF(ISNUMBER(_xll.BDP(B165&amp;" Corp",AA$1)),_xll.BDP(B165&amp;" Corp",AA$1),""))</f>
        <v/>
      </c>
      <c r="AB165" s="124" t="str">
        <f ca="1">IF(tbl_coded[[#This Row],[ISIN]]="","",IF(ISNUMBER(_xll.BDP(B165&amp;" Corp",AB$1)),_xll.BDP(B165&amp;" Corp",AB$1),""))</f>
        <v/>
      </c>
      <c r="AC165" s="124" t="str">
        <f ca="1">IF(tbl_coded[[#This Row],[ISIN]]="","",IF(ISNUMBER(_xll.BDP(B165&amp;" Corp",AC$1)),_xll.BDP(B165&amp;" Corp",AC$1),""))</f>
        <v/>
      </c>
      <c r="AD165" s="124" t="e">
        <f ca="1">IF(tbl_coded[[#This Row],[ISIN]]="","",IF((_xll.BDP(B165&amp;" Corp",AD$1))="#N/A Field Not Applicable","",_xll.BDP(B165&amp;" Corp",AD$1)))</f>
        <v>#NAME?</v>
      </c>
      <c r="AE165" s="124" t="e">
        <f ca="1">IF(tbl_coded[[#This Row],[ISIN]]="","",IF((_xll.BDP(B165&amp;" Corp",AE$1))="#N/A N/A","--",_xll.BDP(B165&amp;" Corp",AE$1)))</f>
        <v>#NAME?</v>
      </c>
      <c r="AF165" s="124" t="e">
        <f ca="1">IF(tbl_coded[[#This Row],[ISIN]]="","",IF(IFERROR(MATCH(H165,rtg_num[Moody''s],0)&gt;10,0),"HY",IF(IFERROR(MATCH(I165,rtg_num[S&amp;P],0)&gt;10,0),"HY",IF(IFERROR(MATCH(J165,rtg_num[Fitch],0)&gt;10,0),"HY",IF(H165&amp;I165&amp;J165="------","NR",IF(IFERROR(FIND("#N/A",Coded!H165),0)&amp;IFERROR(FIND("#N/A",Coded!H165),0)&amp;IFERROR(FIND("#N/A",Coded!H165),0)&lt;&gt;"000",IF(INDEX(美元债一级!$O:$O,MATCH(tbl_coded[[#This Row],[ISIN]],美元债一级!$I:$I,0))="--/--/--","NR","IG"),"IG"))))))</f>
        <v>#NAME?</v>
      </c>
      <c r="AG16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5" s="125" t="e">
        <f ca="1">IF(tbl_coded[[#This Row],[ISIN]]="","",IF(_xll.BDP($B165&amp;" Corp",AI$1)="#N/A N/A","--",_xll.BDP($B165&amp;" Corp",AI$1)))</f>
        <v>#NAME?</v>
      </c>
      <c r="AJ165" s="122" t="e">
        <f ca="1">IF(tbl_coded[[#This Row],[ISIN]]="","",IF(OR(_xll.BDP(_xll.BDP(tbl_coded[[#This Row],[ISIN]]&amp;" Corp", "ISSUER_EQUITY_TICKER")&amp;" Equity",AJ$1)="#N/A N/A"),"--",_xll.BDP(_xll.BDP(tbl_coded[[#This Row],[ISIN]]&amp;" Corp", "ISSUER_EQUITY_TICKER")&amp;" Equity",AJ$1)))</f>
        <v>#NAME?</v>
      </c>
      <c r="AK16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24" t="e">
        <f ca="1">IF(tbl_coded[[#This Row],[ISIN]]="","",IF(OR(_xll.BDP(_xll.BDP(tbl_coded[[#This Row],[ISIN]]&amp;" Corp", "ISSUER_EQUITY_TICKER")&amp;" Equity",AL$1)="#N/A N/A"),"--",_xll.BDP(_xll.BDP(tbl_coded[[#This Row],[ISIN]]&amp;" Corp", "ISSUER_EQUITY_TICKER")&amp;" Equity",AL$1)))</f>
        <v>#NAME?</v>
      </c>
      <c r="AM165" s="124" t="e">
        <f ca="1">IF(tbl_coded[[#This Row],[ISIN]]="","",IF(_xll.BDS($B165&amp;" Corp",AM$1)="#N/A Field Not Applicable","",_xll.BDS($B165&amp;" Corp",AM$1)))</f>
        <v>#NAME?</v>
      </c>
      <c r="AN165" s="124" t="e">
        <f ca="1">IF(tbl_coded[[#This Row],[ISIN]]="","",IF(_xll.BDP(tbl_coded[[#This Row],[KPW Provider BBID]]&amp;" CompanyID","NAME")="#N/A Invalid Security","",_xll.BDP(tbl_coded[[#This Row],[KPW Provider BBID]]&amp;" CompanyID","NAME")))</f>
        <v>#NAME?</v>
      </c>
      <c r="AO165" s="124" t="e">
        <f ca="1">IF(tbl_coded[[#This Row],[ISIN]]="","",IF(_xll.BDP(tbl_coded[[#This Row],[KPW Provider BBID]]&amp;" CompanyID",$AO$1)="#N/A Invalid Security","--",IF(_xll.BDP(tbl_coded[[#This Row],[KPW Provider BBID]]&amp;" CompanyID",$AO$1)="#N/A N/A","--",_xll.BDP(tbl_coded[[#This Row],[KPW Provider BBID]]&amp;" CompanyID",$AO$1))))</f>
        <v>#NAME?</v>
      </c>
      <c r="AP165" s="124" t="e">
        <f ca="1">IF(tbl_coded[[#This Row],[ISIN]]="","",IF(_xll.BDP(tbl_coded[[#This Row],[KPW Provider BBID]]&amp;" CompanyID",$AP$1)="#N/A Invalid Security","--",IF(_xll.BDP(tbl_coded[[#This Row],[KPW Provider BBID]]&amp;" CompanyID",$AP$1)="#N/A N/A","--",_xll.BDP(tbl_coded[[#This Row],[KPW Provider BBID]]&amp;" CompanyID",$AP$1))))</f>
        <v>#NAME?</v>
      </c>
      <c r="AQ165" s="124" t="e">
        <f ca="1">IF(tbl_coded[[#This Row],[ISIN]]="","",IF(_xll.BDP(tbl_coded[[#This Row],[KPW Provider BBID]]&amp;" CompanyID",$AQ$1)="#N/A Invalid Security","--",IF(_xll.BDP(tbl_coded[[#This Row],[KPW Provider BBID]]&amp;" CompanyID",$AQ$1)="#N/A N/A","--",_xll.BDP(tbl_coded[[#This Row],[KPW Provider BBID]]&amp;" CompanyID",$AQ$1))))</f>
        <v>#NAME?</v>
      </c>
      <c r="AR165" s="124" t="e">
        <f ca="1">IF(tbl_coded[[#This Row],[ISIN]]="","",tbl_coded[[#This Row],[穆迪KPW评级]]&amp;"/"&amp;tbl_coded[[#This Row],[SPKPW评级]]&amp;"/"&amp;tbl_coded[[#This Row],[FITCHKPW评级]])</f>
        <v>#NAME?</v>
      </c>
      <c r="AS165" s="124" t="e">
        <f ca="1">IF(tbl_coded[[#This Row],[ISIN]]="","",IF(OR(_xll.BDP($B165&amp;" Corp",AS$1)="#N/A N/A"),"--",_xll.BDP($B165&amp;" Corp",AS$1)))</f>
        <v>#NAME?</v>
      </c>
      <c r="AT165" s="124" t="e">
        <f ca="1">IF(tbl_coded[[#This Row],[ISIN]]="","",IF(_xll.BDS($B165&amp;" Corp",AT$1)="#N/A Field Not Applicable","",_xll.BDS($B165&amp;" Corp",AT$1)))</f>
        <v>#NAME?</v>
      </c>
      <c r="AU165" s="124" t="e">
        <f ca="1">IF(tbl_coded[[#This Row],[SBLC Provider BBID]]="","",_xll.BDP(tbl_coded[[#This Row],[SBLC Provider BBID]]&amp;" CompanyID","NAME"))</f>
        <v>#NAME?</v>
      </c>
      <c r="AV165" s="124" t="e">
        <f ca="1">IF(tbl_coded[[#This Row],[ISIN]]="","",IF(OR(_xll.BDP($B165&amp;" Corp",AV$1)="#N/A N/A"),"--",TEXT(_xll.BDP($B165&amp;" Corp",AV$1),"yyyy/mm/dd")))</f>
        <v>#NAME?</v>
      </c>
      <c r="AW165" s="124" t="e">
        <f ca="1">IF(tbl_coded[[#This Row],[ISIN]]="","",IF(OR(_xll.BDP($B165&amp;" Corp",AW$1)="#N/A N/A"),"--",TEXT(_xll.BDP($B165&amp;" Corp",AW$1),"yyyy/mm/dd")))</f>
        <v>#NAME?</v>
      </c>
      <c r="AX165" s="124" t="e">
        <f ca="1">IF(tbl_coded[[#This Row],[ISIN]]="","",IF(OR(_xll.BDP($B165&amp;" Corp",AX$1)="#N/A N/A"),"--",TEXT(_xll.BDP($B165&amp;" Corp",AX$1),"yyyy/mm/dd")))</f>
        <v>#NAME?</v>
      </c>
      <c r="AY165" s="124" t="e">
        <f ca="1">IF(tbl_coded[[#This Row],[ISIN]]="","",IF(OR(_xll.BDP($B165&amp;" Corp",AY$1)="#N/A Field Not Applicable"),"--",TEXT(_xll.BDP($B165&amp;" Corp",AY$1),"yyyy/mm/dd")))</f>
        <v>#NAME?</v>
      </c>
      <c r="AZ165" s="124" t="e">
        <f ca="1">IF(tbl_coded[[#This Row],[ISIN]]="","",IF(OR(_xll.BDP($B165&amp;" Corp",AZ$1)="#N/A N/A"),"--",_xll.BDP($B165&amp;" Corp",AZ$1)))</f>
        <v>#NAME?</v>
      </c>
      <c r="BA165" s="124" t="e">
        <f ca="1">IF(tbl_coded[[#This Row],[ISIN]]="","",IF(OR(_xll.BDP($B165&amp;" Corp",BA$1)="#N/A N/A"),"--",_xll.BDP($B165&amp;" Corp",BA$1)))</f>
        <v>#NAME?</v>
      </c>
      <c r="BB165" s="124" t="e">
        <f ca="1">IF(tbl_coded[[#This Row],[ISIN]]="","",IF(OR(_xll.BDP($B165&amp;" Corp",BB$1)="#N/A N/A"),"--",_xll.BDP($B165&amp;" Corp",BB$1)))</f>
        <v>#NAME?</v>
      </c>
      <c r="BC165" s="124" t="e">
        <f ca="1">IF(tbl_coded[[#This Row],[ISIN]]="","",IF(OR(_xll.BDP($B165&amp;" Corp",BC$1)="#N/A Field Not Applicable"),"--",_xll.BDP($B165&amp;" Corp",BC$1)))</f>
        <v>#NAME?</v>
      </c>
      <c r="BD165" s="124" t="e">
        <f ca="1">IF(tbl_coded[[#This Row],[ISIN]]="","",IF(OR(_xll.BDP($B165&amp;" Corp",BD$1)="#N/A Field Not Applicable"),"--",_xll.BDP($B165&amp;" Corp",BD$1)))</f>
        <v>#NAME?</v>
      </c>
      <c r="BE165" s="124" t="e">
        <f ca="1">IF(tbl_coded[[#This Row],[ISIN]]="","",IF(OR(_xll.BDP($B165&amp;" Corp",BE$1)="#N/A Field Not Applicable"),"--",_xll.BDP($B165&amp;" Corp",BE$1)))</f>
        <v>#NAME?</v>
      </c>
      <c r="BF165" s="124" t="e">
        <f ca="1">IF(tbl_coded[[#This Row],[ISIN]]="","",IF(OR(_xll.BDP($B165&amp;" Corp",BF$1)="#N/A Field Not Applicable"),"--",_xll.BDP($B165&amp;" Corp",BF$1)))</f>
        <v>#NAME?</v>
      </c>
      <c r="BG165" s="124" t="e">
        <f ca="1">IF(tbl_coded[[#This Row],[ISIN]]="","",IF(OR(_xll.BDP($B165&amp;" Corp",BG$1)="#N/A Field Not Applicable"),"--",IF(_xll.BDP($B165&amp;" Corp",BG$1)="#N/A N/A","N",_xll.BDP($B165&amp;" Corp",BG$1))))</f>
        <v>#NAME?</v>
      </c>
      <c r="BH165" s="124" t="e">
        <f ca="1">IF(tbl_coded[[#This Row],[ISIN]]="","",IF(OR(_xll.BDP($B165&amp;" Corp",BH$1)="#N/A N/A"),"",_xll.BDP($B165&amp;" Corp",BH$1)))</f>
        <v>#NAME?</v>
      </c>
      <c r="BI165" s="124" t="e">
        <f ca="1">IF(tbl_coded[[#This Row],[ISIN]]="","",IF(OR(tbl_coded[[#This Row],[Parent company tiker]]=""),"",IF(_xll.BDP(tbl_coded[[#This Row],[Parent company tiker]]&amp;" Equity",BI$1)="#N/A N/A","--",_xll.BDP(tbl_coded[[#This Row],[Parent company tiker]]&amp;" Equity",BI$1))))</f>
        <v>#NAME?</v>
      </c>
      <c r="BJ165" s="124" t="e">
        <f ca="1">IF(tbl_coded[[#This Row],[ISIN]]="","",IF(OR(tbl_coded[[#This Row],[Parent company tiker]]=""),"",IF(_xll.BDP(tbl_coded[[#This Row],[Parent company tiker]]&amp;" Equity",BJ$1)="#N/A N/A","--",_xll.BDP(tbl_coded[[#This Row],[Parent company tiker]]&amp;" Equity",BJ$1))))</f>
        <v>#NAME?</v>
      </c>
      <c r="BK165" s="124" t="e">
        <f ca="1">IF(tbl_coded[[#This Row],[ISIN]]="","",IF(OR(tbl_coded[[#This Row],[Parent company tiker]]=""),"",IF(_xll.BDP(tbl_coded[[#This Row],[Parent company tiker]]&amp;" Equity",BK$1)="#N/A N/A","--",_xll.BDP(tbl_coded[[#This Row],[Parent company tiker]]&amp;" Equity",BK$1))))</f>
        <v>#NAME?</v>
      </c>
      <c r="BL165" s="124" t="e">
        <f ca="1">IF(tbl_coded[[#This Row],[ISIN]]="","",IF(OR(tbl_coded[[#This Row],[Parent company tiker]]=""),"",IF(_xll.BDP(tbl_coded[[#This Row],[Parent company tiker]]&amp;" Equity",BL$1)="#N/A N/A","--",_xll.BDP(tbl_coded[[#This Row],[Parent company tiker]]&amp;" Equity",BL$1))))</f>
        <v>#NAME?</v>
      </c>
      <c r="BM16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5" s="124" t="e">
        <f ca="1">IF(tbl_coded[[#This Row],[Column9]]&lt;&gt;"--",tbl_coded[[#This Row],[G''tor rating]],IF(tbl_coded[[#This Row],[KPW Name]]&lt;&gt;"",tbl_coded[[#This Row],[KPW Rating]],IF(tbl_coded[[#This Row],[Parent company tiker]]&lt;&gt;"",tbl_coded[[#This Row],[parent评级]],tbl_coded[[#This Row],[Issuer rating]])))</f>
        <v>#NAME?</v>
      </c>
      <c r="BO165" s="159" t="str">
        <f ca="1">IFERROR(IF(tbl_coded[[#This Row],[GREEN]]="Y","GREEN",IF(tbl_coded[[#This Row],[SUSTAINABLE]]="Y","SUSTAINABLE",IF(tbl_coded[[#This Row],[SOCIAL]]="Y","SOCIAL",IF(tbl_coded[[#This Row],[Sustainable linked]]="Y","SUSTAINABLE LINKED"," ")))),"")</f>
        <v/>
      </c>
    </row>
    <row r="166" spans="1:67" ht="15" customHeight="1">
      <c r="A166" s="119">
        <v>164</v>
      </c>
      <c r="B166" s="120" t="str">
        <f>IF(美元债一级!$C$4:$C$1048576&lt;&gt;"",美元债一级!C167,"")</f>
        <v>HK0000920873</v>
      </c>
      <c r="C166" s="124" t="e">
        <f ca="1">IF(tbl_coded[[#This Row],[ISIN]]="","",IF(tbl_coded[[#This Row],[Index]]&gt;$A$1,"",IF(_xll.BDP($B166&amp;" Corp",C$1)="#N/A N/A","",_xll.BDP($B166&amp;" Corp",C$1))))</f>
        <v>#NAME?</v>
      </c>
      <c r="D166" s="124" t="e">
        <f ca="1">IF(tbl_coded[[#This Row],[ISIN]]="","",IF(_xll.BDP($B166&amp;" Corp",D$1)="#N/A N/A","",_xll.BDP($B166&amp;" Corp",D$1)))</f>
        <v>#NAME?</v>
      </c>
      <c r="E166" s="124" t="e">
        <f ca="1">IF(tbl_coded[[#This Row],[ISIN]]="","",IF(_xll.BDP($B166&amp;" Corp",E$1)="#N/A N/A","--",_xll.BDP($B166&amp;" Corp",E$1)))</f>
        <v>#NAME?</v>
      </c>
      <c r="F166" s="124" t="e">
        <f ca="1">IF(tbl_coded[[#This Row],[ISIN]]="","",IF(_xll.BDS($B166&amp;" Corp",F$1)="#N/A Field Not Applicable","",_xll.BDS($B166&amp;" Corp",F$1)))</f>
        <v>#NAME?</v>
      </c>
      <c r="G166" s="124" t="e">
        <f ca="1">IF(tbl_coded[[#This Row],[ISIN]]="","",IF(_xll.BDP($F166&amp;" CompanyID",G$1)="#N/A Invalid Security","",_xll.BDP($F166&amp;" CompanyID",G$1)))</f>
        <v>#NAME?</v>
      </c>
      <c r="H166" s="124" t="e">
        <f ca="1">IF(tbl_coded[[#This Row],[ISIN]]="","",IF(_xll.BDP($B166&amp;" Corp",H$1)="#N/A N/A","--",_xll.BDP($B166&amp;" Corp",H$1)))</f>
        <v>#NAME?</v>
      </c>
      <c r="I166" s="124" t="e">
        <f ca="1">IF(tbl_coded[[#This Row],[ISIN]]="","",IF(_xll.BDP($B166&amp;" Corp",I$1)="#N/A N/A","--",_xll.BDP($B166&amp;" Corp",I$1)))</f>
        <v>#NAME?</v>
      </c>
      <c r="J166" s="124" t="e">
        <f ca="1">IF(tbl_coded[[#This Row],[ISIN]]="","",IF(_xll.BDP($B166&amp;" Corp",J$1)="#N/A N/A","--",_xll.BDP($B166&amp;" Corp",J$1)))</f>
        <v>#NAME?</v>
      </c>
      <c r="K166" s="124" t="e">
        <f ca="1">IF(tbl_coded[[#This Row],[ISIN]]="","",IF(_xll.BDP($B166&amp;" Corp",K$1)="#N/A N/A","--",_xll.BDP($B166&amp;" Corp",K$1)))</f>
        <v>#NAME?</v>
      </c>
      <c r="L166" s="124" t="e">
        <f ca="1">IF(tbl_coded[[#This Row],[ISIN]]="","",IF(_xll.BDP($B166&amp;" Corp",L$1)="#N/A N/A","--",_xll.BDP($B166&amp;" Corp",L$1)))</f>
        <v>#NAME?</v>
      </c>
      <c r="M166" s="124" t="e">
        <f ca="1">IF(tbl_coded[[#This Row],[ISIN]]="","",IF(_xll.BDP($B166&amp;" Corp",M$1)="#N/A N/A","--",_xll.BDP($B166&amp;" Corp",M$1)))</f>
        <v>#NAME?</v>
      </c>
      <c r="N166" s="124" t="e">
        <f ca="1">IF(tbl_coded[[#This Row],[ISIN]]="","",IF(_xll.BDP($B166&amp;" Corp",N$1)="#N/A N/A","--",_xll.BDP($B166&amp;" Corp",N$1)))</f>
        <v>#NAME?</v>
      </c>
      <c r="O166" s="124" t="e">
        <f ca="1">IF(tbl_coded[[#This Row],[ISIN]]="","",IF(_xll.BDP($B166&amp;" Corp",O$1)="#N/A N/A","--",_xll.BDP($B166&amp;" Corp",O$1)))</f>
        <v>#NAME?</v>
      </c>
      <c r="P166" s="124" t="e">
        <f ca="1">IF(tbl_coded[[#This Row],[ISIN]]="","",IF(_xll.BDP($B166&amp;" Corp",P$1)="#N/A N/A","--",_xll.BDP($B166&amp;" Corp",P$1)))</f>
        <v>#NAME?</v>
      </c>
      <c r="Q16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6" s="124" t="e">
        <f ca="1">IF(tbl_coded[[#This Row],[ISIN]]="","",IF(OR(_xll.BDP($B166&amp;" Corp",R$1)="#N/A N/A",_xll.BDP($B166&amp;" Corp",R$1)="#N/A Invalid Security",_xll.BDP($B166&amp;" Corp",R$1)="#N/A Field Not Applicable"),"--",_xll.BDP($B166&amp;" Corp",R$1)))</f>
        <v>#NAME?</v>
      </c>
      <c r="S166" s="124" t="e">
        <f ca="1">IF(tbl_coded[[#This Row],[ISIN]]="","",IF(OR(_xll.BDP($R166&amp;" Equity",S$1)="#N/A N/A",_xll.BDP($R166&amp;" Equity",S$1)="#N/A Invalid Security"),"--",_xll.BDP($R166&amp;" Equity",S$1)))</f>
        <v>#NAME?</v>
      </c>
      <c r="T166" s="124" t="e">
        <f ca="1">IF(tbl_coded[[#This Row],[ISIN]]="","",IF(OR(_xll.BDP($R166&amp;" Equity",T$1)="#N/A N/A",_xll.BDP($R166&amp;" Equity",T$1)="#N/A Invalid Security"),"--",_xll.BDP($R166&amp;" Equity",T$1)))</f>
        <v>#NAME?</v>
      </c>
      <c r="U166" s="124" t="e">
        <f ca="1">IF(tbl_coded[[#This Row],[ISIN]]="","",IF(OR(_xll.BDP($R166&amp;" Equity",U$1)="#N/A N/A",_xll.BDP($R166&amp;" Equity",U$1)="#N/A Invalid Security"),"--",_xll.BDP($R166&amp;" Equity",U$1)))</f>
        <v>#NAME?</v>
      </c>
      <c r="V166" s="124" t="e">
        <f ca="1">IF(tbl_coded[[#This Row],[ISIN]]="","",IF(OR(_xll.BDP($R166&amp;" Equity",V$1)="#N/A N/A",_xll.BDP($R166&amp;" Equity",V$1)="#N/A Invalid Security"),"--",_xll.BDP($R166&amp;" Equity",V$1)))</f>
        <v>#NAME?</v>
      </c>
      <c r="W166" s="124" t="e">
        <f ca="1">IF(tbl_coded[[#This Row],[ISIN]]="","",IF(OR(_xll.BDP($R166&amp;" Equity",W$1)="#N/A N/A",_xll.BDP($R166&amp;" Equity",W$1)="#N/A Invalid Security"),"--",_xll.BDP($R166&amp;" Equity",W$1)))</f>
        <v>#NAME?</v>
      </c>
      <c r="X166" s="124" t="e">
        <f ca="1">IF(tbl_coded[[#This Row],[ISIN]]="","",IF(OR(_xll.BDP($R166&amp;" Equity",X$1)="#N/A N/A",_xll.BDP($R166&amp;" Equity",X$1)="#N/A Invalid Security"),"--",_xll.BDP($R166&amp;" Equity",X$1)))</f>
        <v>#NAME?</v>
      </c>
      <c r="Y16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6" s="124" t="str">
        <f ca="1">IF(tbl_coded[[#This Row],[ISIN]]="","",IF(ISNUMBER(_xll.BDP(B166&amp;" Corp",Z$1)),_xll.BDP(B166&amp;" Corp",Z$1),""))</f>
        <v/>
      </c>
      <c r="AA166" s="124" t="str">
        <f ca="1">IF(tbl_coded[[#This Row],[ISIN]]="","",IF(ISNUMBER(_xll.BDP(B166&amp;" Corp",AA$1)),_xll.BDP(B166&amp;" Corp",AA$1),""))</f>
        <v/>
      </c>
      <c r="AB166" s="124" t="str">
        <f ca="1">IF(tbl_coded[[#This Row],[ISIN]]="","",IF(ISNUMBER(_xll.BDP(B166&amp;" Corp",AB$1)),_xll.BDP(B166&amp;" Corp",AB$1),""))</f>
        <v/>
      </c>
      <c r="AC166" s="124" t="str">
        <f ca="1">IF(tbl_coded[[#This Row],[ISIN]]="","",IF(ISNUMBER(_xll.BDP(B166&amp;" Corp",AC$1)),_xll.BDP(B166&amp;" Corp",AC$1),""))</f>
        <v/>
      </c>
      <c r="AD166" s="124" t="e">
        <f ca="1">IF(tbl_coded[[#This Row],[ISIN]]="","",IF((_xll.BDP(B166&amp;" Corp",AD$1))="#N/A Field Not Applicable","",_xll.BDP(B166&amp;" Corp",AD$1)))</f>
        <v>#NAME?</v>
      </c>
      <c r="AE166" s="124" t="e">
        <f ca="1">IF(tbl_coded[[#This Row],[ISIN]]="","",IF((_xll.BDP(B166&amp;" Corp",AE$1))="#N/A N/A","--",_xll.BDP(B166&amp;" Corp",AE$1)))</f>
        <v>#NAME?</v>
      </c>
      <c r="AF166" s="124" t="e">
        <f ca="1">IF(tbl_coded[[#This Row],[ISIN]]="","",IF(IFERROR(MATCH(H166,rtg_num[Moody''s],0)&gt;10,0),"HY",IF(IFERROR(MATCH(I166,rtg_num[S&amp;P],0)&gt;10,0),"HY",IF(IFERROR(MATCH(J166,rtg_num[Fitch],0)&gt;10,0),"HY",IF(H166&amp;I166&amp;J166="------","NR",IF(IFERROR(FIND("#N/A",Coded!H166),0)&amp;IFERROR(FIND("#N/A",Coded!H166),0)&amp;IFERROR(FIND("#N/A",Coded!H166),0)&lt;&gt;"000",IF(INDEX(美元债一级!$O:$O,MATCH(tbl_coded[[#This Row],[ISIN]],美元债一级!$I:$I,0))="--/--/--","NR","IG"),"IG"))))))</f>
        <v>#NAME?</v>
      </c>
      <c r="AG16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6" s="125" t="e">
        <f ca="1">IF(tbl_coded[[#This Row],[ISIN]]="","",IF(_xll.BDP($B166&amp;" Corp",AI$1)="#N/A N/A","--",_xll.BDP($B166&amp;" Corp",AI$1)))</f>
        <v>#NAME?</v>
      </c>
      <c r="AJ166" s="122" t="e">
        <f ca="1">IF(tbl_coded[[#This Row],[ISIN]]="","",IF(OR(_xll.BDP(_xll.BDP(tbl_coded[[#This Row],[ISIN]]&amp;" Corp", "ISSUER_EQUITY_TICKER")&amp;" Equity",AJ$1)="#N/A N/A"),"--",_xll.BDP(_xll.BDP(tbl_coded[[#This Row],[ISIN]]&amp;" Corp", "ISSUER_EQUITY_TICKER")&amp;" Equity",AJ$1)))</f>
        <v>#NAME?</v>
      </c>
      <c r="AK16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24" t="e">
        <f ca="1">IF(tbl_coded[[#This Row],[ISIN]]="","",IF(OR(_xll.BDP(_xll.BDP(tbl_coded[[#This Row],[ISIN]]&amp;" Corp", "ISSUER_EQUITY_TICKER")&amp;" Equity",AL$1)="#N/A N/A"),"--",_xll.BDP(_xll.BDP(tbl_coded[[#This Row],[ISIN]]&amp;" Corp", "ISSUER_EQUITY_TICKER")&amp;" Equity",AL$1)))</f>
        <v>#NAME?</v>
      </c>
      <c r="AM166" s="124" t="e">
        <f ca="1">IF(tbl_coded[[#This Row],[ISIN]]="","",IF(_xll.BDS($B166&amp;" Corp",AM$1)="#N/A Field Not Applicable","",_xll.BDS($B166&amp;" Corp",AM$1)))</f>
        <v>#NAME?</v>
      </c>
      <c r="AN166" s="124" t="e">
        <f ca="1">IF(tbl_coded[[#This Row],[ISIN]]="","",IF(_xll.BDP(tbl_coded[[#This Row],[KPW Provider BBID]]&amp;" CompanyID","NAME")="#N/A Invalid Security","",_xll.BDP(tbl_coded[[#This Row],[KPW Provider BBID]]&amp;" CompanyID","NAME")))</f>
        <v>#NAME?</v>
      </c>
      <c r="AO166" s="124" t="e">
        <f ca="1">IF(tbl_coded[[#This Row],[ISIN]]="","",IF(_xll.BDP(tbl_coded[[#This Row],[KPW Provider BBID]]&amp;" CompanyID",$AO$1)="#N/A Invalid Security","--",IF(_xll.BDP(tbl_coded[[#This Row],[KPW Provider BBID]]&amp;" CompanyID",$AO$1)="#N/A N/A","--",_xll.BDP(tbl_coded[[#This Row],[KPW Provider BBID]]&amp;" CompanyID",$AO$1))))</f>
        <v>#NAME?</v>
      </c>
      <c r="AP166" s="124" t="e">
        <f ca="1">IF(tbl_coded[[#This Row],[ISIN]]="","",IF(_xll.BDP(tbl_coded[[#This Row],[KPW Provider BBID]]&amp;" CompanyID",$AP$1)="#N/A Invalid Security","--",IF(_xll.BDP(tbl_coded[[#This Row],[KPW Provider BBID]]&amp;" CompanyID",$AP$1)="#N/A N/A","--",_xll.BDP(tbl_coded[[#This Row],[KPW Provider BBID]]&amp;" CompanyID",$AP$1))))</f>
        <v>#NAME?</v>
      </c>
      <c r="AQ166" s="124" t="e">
        <f ca="1">IF(tbl_coded[[#This Row],[ISIN]]="","",IF(_xll.BDP(tbl_coded[[#This Row],[KPW Provider BBID]]&amp;" CompanyID",$AQ$1)="#N/A Invalid Security","--",IF(_xll.BDP(tbl_coded[[#This Row],[KPW Provider BBID]]&amp;" CompanyID",$AQ$1)="#N/A N/A","--",_xll.BDP(tbl_coded[[#This Row],[KPW Provider BBID]]&amp;" CompanyID",$AQ$1))))</f>
        <v>#NAME?</v>
      </c>
      <c r="AR166" s="124" t="e">
        <f ca="1">IF(tbl_coded[[#This Row],[ISIN]]="","",tbl_coded[[#This Row],[穆迪KPW评级]]&amp;"/"&amp;tbl_coded[[#This Row],[SPKPW评级]]&amp;"/"&amp;tbl_coded[[#This Row],[FITCHKPW评级]])</f>
        <v>#NAME?</v>
      </c>
      <c r="AS166" s="124" t="e">
        <f ca="1">IF(tbl_coded[[#This Row],[ISIN]]="","",IF(OR(_xll.BDP($B166&amp;" Corp",AS$1)="#N/A N/A"),"--",_xll.BDP($B166&amp;" Corp",AS$1)))</f>
        <v>#NAME?</v>
      </c>
      <c r="AT166" s="124" t="e">
        <f ca="1">IF(tbl_coded[[#This Row],[ISIN]]="","",IF(_xll.BDS($B166&amp;" Corp",AT$1)="#N/A Field Not Applicable","",_xll.BDS($B166&amp;" Corp",AT$1)))</f>
        <v>#NAME?</v>
      </c>
      <c r="AU166" s="124" t="e">
        <f ca="1">IF(tbl_coded[[#This Row],[SBLC Provider BBID]]="","",_xll.BDP(tbl_coded[[#This Row],[SBLC Provider BBID]]&amp;" CompanyID","NAME"))</f>
        <v>#NAME?</v>
      </c>
      <c r="AV166" s="124" t="e">
        <f ca="1">IF(tbl_coded[[#This Row],[ISIN]]="","",IF(OR(_xll.BDP($B166&amp;" Corp",AV$1)="#N/A N/A"),"--",TEXT(_xll.BDP($B166&amp;" Corp",AV$1),"yyyy/mm/dd")))</f>
        <v>#NAME?</v>
      </c>
      <c r="AW166" s="124" t="e">
        <f ca="1">IF(tbl_coded[[#This Row],[ISIN]]="","",IF(OR(_xll.BDP($B166&amp;" Corp",AW$1)="#N/A N/A"),"--",TEXT(_xll.BDP($B166&amp;" Corp",AW$1),"yyyy/mm/dd")))</f>
        <v>#NAME?</v>
      </c>
      <c r="AX166" s="124" t="e">
        <f ca="1">IF(tbl_coded[[#This Row],[ISIN]]="","",IF(OR(_xll.BDP($B166&amp;" Corp",AX$1)="#N/A N/A"),"--",TEXT(_xll.BDP($B166&amp;" Corp",AX$1),"yyyy/mm/dd")))</f>
        <v>#NAME?</v>
      </c>
      <c r="AY166" s="124" t="e">
        <f ca="1">IF(tbl_coded[[#This Row],[ISIN]]="","",IF(OR(_xll.BDP($B166&amp;" Corp",AY$1)="#N/A Field Not Applicable"),"--",TEXT(_xll.BDP($B166&amp;" Corp",AY$1),"yyyy/mm/dd")))</f>
        <v>#NAME?</v>
      </c>
      <c r="AZ166" s="124" t="e">
        <f ca="1">IF(tbl_coded[[#This Row],[ISIN]]="","",IF(OR(_xll.BDP($B166&amp;" Corp",AZ$1)="#N/A N/A"),"--",_xll.BDP($B166&amp;" Corp",AZ$1)))</f>
        <v>#NAME?</v>
      </c>
      <c r="BA166" s="124" t="e">
        <f ca="1">IF(tbl_coded[[#This Row],[ISIN]]="","",IF(OR(_xll.BDP($B166&amp;" Corp",BA$1)="#N/A N/A"),"--",_xll.BDP($B166&amp;" Corp",BA$1)))</f>
        <v>#NAME?</v>
      </c>
      <c r="BB166" s="124" t="e">
        <f ca="1">IF(tbl_coded[[#This Row],[ISIN]]="","",IF(OR(_xll.BDP($B166&amp;" Corp",BB$1)="#N/A N/A"),"--",_xll.BDP($B166&amp;" Corp",BB$1)))</f>
        <v>#NAME?</v>
      </c>
      <c r="BC166" s="124" t="e">
        <f ca="1">IF(tbl_coded[[#This Row],[ISIN]]="","",IF(OR(_xll.BDP($B166&amp;" Corp",BC$1)="#N/A Field Not Applicable"),"--",_xll.BDP($B166&amp;" Corp",BC$1)))</f>
        <v>#NAME?</v>
      </c>
      <c r="BD166" s="124" t="e">
        <f ca="1">IF(tbl_coded[[#This Row],[ISIN]]="","",IF(OR(_xll.BDP($B166&amp;" Corp",BD$1)="#N/A Field Not Applicable"),"--",_xll.BDP($B166&amp;" Corp",BD$1)))</f>
        <v>#NAME?</v>
      </c>
      <c r="BE166" s="124" t="e">
        <f ca="1">IF(tbl_coded[[#This Row],[ISIN]]="","",IF(OR(_xll.BDP($B166&amp;" Corp",BE$1)="#N/A Field Not Applicable"),"--",_xll.BDP($B166&amp;" Corp",BE$1)))</f>
        <v>#NAME?</v>
      </c>
      <c r="BF166" s="124" t="e">
        <f ca="1">IF(tbl_coded[[#This Row],[ISIN]]="","",IF(OR(_xll.BDP($B166&amp;" Corp",BF$1)="#N/A Field Not Applicable"),"--",_xll.BDP($B166&amp;" Corp",BF$1)))</f>
        <v>#NAME?</v>
      </c>
      <c r="BG166" s="124" t="e">
        <f ca="1">IF(tbl_coded[[#This Row],[ISIN]]="","",IF(OR(_xll.BDP($B166&amp;" Corp",BG$1)="#N/A Field Not Applicable"),"--",IF(_xll.BDP($B166&amp;" Corp",BG$1)="#N/A N/A","N",_xll.BDP($B166&amp;" Corp",BG$1))))</f>
        <v>#NAME?</v>
      </c>
      <c r="BH166" s="124" t="e">
        <f ca="1">IF(tbl_coded[[#This Row],[ISIN]]="","",IF(OR(_xll.BDP($B166&amp;" Corp",BH$1)="#N/A N/A"),"",_xll.BDP($B166&amp;" Corp",BH$1)))</f>
        <v>#NAME?</v>
      </c>
      <c r="BI166" s="124" t="e">
        <f ca="1">IF(tbl_coded[[#This Row],[ISIN]]="","",IF(OR(tbl_coded[[#This Row],[Parent company tiker]]=""),"",IF(_xll.BDP(tbl_coded[[#This Row],[Parent company tiker]]&amp;" Equity",BI$1)="#N/A N/A","--",_xll.BDP(tbl_coded[[#This Row],[Parent company tiker]]&amp;" Equity",BI$1))))</f>
        <v>#NAME?</v>
      </c>
      <c r="BJ166" s="124" t="e">
        <f ca="1">IF(tbl_coded[[#This Row],[ISIN]]="","",IF(OR(tbl_coded[[#This Row],[Parent company tiker]]=""),"",IF(_xll.BDP(tbl_coded[[#This Row],[Parent company tiker]]&amp;" Equity",BJ$1)="#N/A N/A","--",_xll.BDP(tbl_coded[[#This Row],[Parent company tiker]]&amp;" Equity",BJ$1))))</f>
        <v>#NAME?</v>
      </c>
      <c r="BK166" s="124" t="e">
        <f ca="1">IF(tbl_coded[[#This Row],[ISIN]]="","",IF(OR(tbl_coded[[#This Row],[Parent company tiker]]=""),"",IF(_xll.BDP(tbl_coded[[#This Row],[Parent company tiker]]&amp;" Equity",BK$1)="#N/A N/A","--",_xll.BDP(tbl_coded[[#This Row],[Parent company tiker]]&amp;" Equity",BK$1))))</f>
        <v>#NAME?</v>
      </c>
      <c r="BL166" s="124" t="e">
        <f ca="1">IF(tbl_coded[[#This Row],[ISIN]]="","",IF(OR(tbl_coded[[#This Row],[Parent company tiker]]=""),"",IF(_xll.BDP(tbl_coded[[#This Row],[Parent company tiker]]&amp;" Equity",BL$1)="#N/A N/A","--",_xll.BDP(tbl_coded[[#This Row],[Parent company tiker]]&amp;" Equity",BL$1))))</f>
        <v>#NAME?</v>
      </c>
      <c r="BM16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6" s="124" t="e">
        <f ca="1">IF(tbl_coded[[#This Row],[Column9]]&lt;&gt;"--",tbl_coded[[#This Row],[G''tor rating]],IF(tbl_coded[[#This Row],[KPW Name]]&lt;&gt;"",tbl_coded[[#This Row],[KPW Rating]],IF(tbl_coded[[#This Row],[Parent company tiker]]&lt;&gt;"",tbl_coded[[#This Row],[parent评级]],tbl_coded[[#This Row],[Issuer rating]])))</f>
        <v>#NAME?</v>
      </c>
      <c r="BO166" s="159" t="str">
        <f ca="1">IFERROR(IF(tbl_coded[[#This Row],[GREEN]]="Y","GREEN",IF(tbl_coded[[#This Row],[SUSTAINABLE]]="Y","SUSTAINABLE",IF(tbl_coded[[#This Row],[SOCIAL]]="Y","SOCIAL",IF(tbl_coded[[#This Row],[Sustainable linked]]="Y","SUSTAINABLE LINKED"," ")))),"")</f>
        <v/>
      </c>
    </row>
    <row r="167" spans="1:67" ht="15" customHeight="1">
      <c r="A167" s="119">
        <v>165</v>
      </c>
      <c r="B167" s="120" t="str">
        <f>IF(美元债一级!$C$4:$C$1048576&lt;&gt;"",美元债一级!C168,"")</f>
        <v>XS2604142591</v>
      </c>
      <c r="C167" s="124" t="e">
        <f ca="1">IF(tbl_coded[[#This Row],[ISIN]]="","",IF(tbl_coded[[#This Row],[Index]]&gt;$A$1,"",IF(_xll.BDP($B167&amp;" Corp",C$1)="#N/A N/A","",_xll.BDP($B167&amp;" Corp",C$1))))</f>
        <v>#NAME?</v>
      </c>
      <c r="D167" s="124" t="e">
        <f ca="1">IF(tbl_coded[[#This Row],[ISIN]]="","",IF(_xll.BDP($B167&amp;" Corp",D$1)="#N/A N/A","",_xll.BDP($B167&amp;" Corp",D$1)))</f>
        <v>#NAME?</v>
      </c>
      <c r="E167" s="124" t="e">
        <f ca="1">IF(tbl_coded[[#This Row],[ISIN]]="","",IF(_xll.BDP($B167&amp;" Corp",E$1)="#N/A N/A","--",_xll.BDP($B167&amp;" Corp",E$1)))</f>
        <v>#NAME?</v>
      </c>
      <c r="F167" s="124" t="e">
        <f ca="1">IF(tbl_coded[[#This Row],[ISIN]]="","",IF(_xll.BDS($B167&amp;" Corp",F$1)="#N/A Field Not Applicable","",_xll.BDS($B167&amp;" Corp",F$1)))</f>
        <v>#NAME?</v>
      </c>
      <c r="G167" s="124" t="e">
        <f ca="1">IF(tbl_coded[[#This Row],[ISIN]]="","",IF(_xll.BDP($F167&amp;" CompanyID",G$1)="#N/A Invalid Security","",_xll.BDP($F167&amp;" CompanyID",G$1)))</f>
        <v>#NAME?</v>
      </c>
      <c r="H167" s="124" t="e">
        <f ca="1">IF(tbl_coded[[#This Row],[ISIN]]="","",IF(_xll.BDP($B167&amp;" Corp",H$1)="#N/A N/A","--",_xll.BDP($B167&amp;" Corp",H$1)))</f>
        <v>#NAME?</v>
      </c>
      <c r="I167" s="124" t="e">
        <f ca="1">IF(tbl_coded[[#This Row],[ISIN]]="","",IF(_xll.BDP($B167&amp;" Corp",I$1)="#N/A N/A","--",_xll.BDP($B167&amp;" Corp",I$1)))</f>
        <v>#NAME?</v>
      </c>
      <c r="J167" s="124" t="e">
        <f ca="1">IF(tbl_coded[[#This Row],[ISIN]]="","",IF(_xll.BDP($B167&amp;" Corp",J$1)="#N/A N/A","--",_xll.BDP($B167&amp;" Corp",J$1)))</f>
        <v>#NAME?</v>
      </c>
      <c r="K167" s="124" t="e">
        <f ca="1">IF(tbl_coded[[#This Row],[ISIN]]="","",IF(_xll.BDP($B167&amp;" Corp",K$1)="#N/A N/A","--",_xll.BDP($B167&amp;" Corp",K$1)))</f>
        <v>#NAME?</v>
      </c>
      <c r="L167" s="124" t="e">
        <f ca="1">IF(tbl_coded[[#This Row],[ISIN]]="","",IF(_xll.BDP($B167&amp;" Corp",L$1)="#N/A N/A","--",_xll.BDP($B167&amp;" Corp",L$1)))</f>
        <v>#NAME?</v>
      </c>
      <c r="M167" s="124" t="e">
        <f ca="1">IF(tbl_coded[[#This Row],[ISIN]]="","",IF(_xll.BDP($B167&amp;" Corp",M$1)="#N/A N/A","--",_xll.BDP($B167&amp;" Corp",M$1)))</f>
        <v>#NAME?</v>
      </c>
      <c r="N167" s="124" t="e">
        <f ca="1">IF(tbl_coded[[#This Row],[ISIN]]="","",IF(_xll.BDP($B167&amp;" Corp",N$1)="#N/A N/A","--",_xll.BDP($B167&amp;" Corp",N$1)))</f>
        <v>#NAME?</v>
      </c>
      <c r="O167" s="124" t="e">
        <f ca="1">IF(tbl_coded[[#This Row],[ISIN]]="","",IF(_xll.BDP($B167&amp;" Corp",O$1)="#N/A N/A","--",_xll.BDP($B167&amp;" Corp",O$1)))</f>
        <v>#NAME?</v>
      </c>
      <c r="P167" s="124" t="e">
        <f ca="1">IF(tbl_coded[[#This Row],[ISIN]]="","",IF(_xll.BDP($B167&amp;" Corp",P$1)="#N/A N/A","--",_xll.BDP($B167&amp;" Corp",P$1)))</f>
        <v>#NAME?</v>
      </c>
      <c r="Q16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7" s="124" t="e">
        <f ca="1">IF(tbl_coded[[#This Row],[ISIN]]="","",IF(OR(_xll.BDP($B167&amp;" Corp",R$1)="#N/A N/A",_xll.BDP($B167&amp;" Corp",R$1)="#N/A Invalid Security",_xll.BDP($B167&amp;" Corp",R$1)="#N/A Field Not Applicable"),"--",_xll.BDP($B167&amp;" Corp",R$1)))</f>
        <v>#NAME?</v>
      </c>
      <c r="S167" s="124" t="e">
        <f ca="1">IF(tbl_coded[[#This Row],[ISIN]]="","",IF(OR(_xll.BDP($R167&amp;" Equity",S$1)="#N/A N/A",_xll.BDP($R167&amp;" Equity",S$1)="#N/A Invalid Security"),"--",_xll.BDP($R167&amp;" Equity",S$1)))</f>
        <v>#NAME?</v>
      </c>
      <c r="T167" s="124" t="e">
        <f ca="1">IF(tbl_coded[[#This Row],[ISIN]]="","",IF(OR(_xll.BDP($R167&amp;" Equity",T$1)="#N/A N/A",_xll.BDP($R167&amp;" Equity",T$1)="#N/A Invalid Security"),"--",_xll.BDP($R167&amp;" Equity",T$1)))</f>
        <v>#NAME?</v>
      </c>
      <c r="U167" s="124" t="e">
        <f ca="1">IF(tbl_coded[[#This Row],[ISIN]]="","",IF(OR(_xll.BDP($R167&amp;" Equity",U$1)="#N/A N/A",_xll.BDP($R167&amp;" Equity",U$1)="#N/A Invalid Security"),"--",_xll.BDP($R167&amp;" Equity",U$1)))</f>
        <v>#NAME?</v>
      </c>
      <c r="V167" s="124" t="e">
        <f ca="1">IF(tbl_coded[[#This Row],[ISIN]]="","",IF(OR(_xll.BDP($R167&amp;" Equity",V$1)="#N/A N/A",_xll.BDP($R167&amp;" Equity",V$1)="#N/A Invalid Security"),"--",_xll.BDP($R167&amp;" Equity",V$1)))</f>
        <v>#NAME?</v>
      </c>
      <c r="W167" s="124" t="e">
        <f ca="1">IF(tbl_coded[[#This Row],[ISIN]]="","",IF(OR(_xll.BDP($R167&amp;" Equity",W$1)="#N/A N/A",_xll.BDP($R167&amp;" Equity",W$1)="#N/A Invalid Security"),"--",_xll.BDP($R167&amp;" Equity",W$1)))</f>
        <v>#NAME?</v>
      </c>
      <c r="X167" s="124" t="e">
        <f ca="1">IF(tbl_coded[[#This Row],[ISIN]]="","",IF(OR(_xll.BDP($R167&amp;" Equity",X$1)="#N/A N/A",_xll.BDP($R167&amp;" Equity",X$1)="#N/A Invalid Security"),"--",_xll.BDP($R167&amp;" Equity",X$1)))</f>
        <v>#NAME?</v>
      </c>
      <c r="Y16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7" s="124" t="str">
        <f ca="1">IF(tbl_coded[[#This Row],[ISIN]]="","",IF(ISNUMBER(_xll.BDP(B167&amp;" Corp",Z$1)),_xll.BDP(B167&amp;" Corp",Z$1),""))</f>
        <v/>
      </c>
      <c r="AA167" s="124" t="str">
        <f ca="1">IF(tbl_coded[[#This Row],[ISIN]]="","",IF(ISNUMBER(_xll.BDP(B167&amp;" Corp",AA$1)),_xll.BDP(B167&amp;" Corp",AA$1),""))</f>
        <v/>
      </c>
      <c r="AB167" s="124" t="str">
        <f ca="1">IF(tbl_coded[[#This Row],[ISIN]]="","",IF(ISNUMBER(_xll.BDP(B167&amp;" Corp",AB$1)),_xll.BDP(B167&amp;" Corp",AB$1),""))</f>
        <v/>
      </c>
      <c r="AC167" s="124" t="str">
        <f ca="1">IF(tbl_coded[[#This Row],[ISIN]]="","",IF(ISNUMBER(_xll.BDP(B167&amp;" Corp",AC$1)),_xll.BDP(B167&amp;" Corp",AC$1),""))</f>
        <v/>
      </c>
      <c r="AD167" s="124" t="e">
        <f ca="1">IF(tbl_coded[[#This Row],[ISIN]]="","",IF((_xll.BDP(B167&amp;" Corp",AD$1))="#N/A Field Not Applicable","",_xll.BDP(B167&amp;" Corp",AD$1)))</f>
        <v>#NAME?</v>
      </c>
      <c r="AE167" s="124" t="e">
        <f ca="1">IF(tbl_coded[[#This Row],[ISIN]]="","",IF((_xll.BDP(B167&amp;" Corp",AE$1))="#N/A N/A","--",_xll.BDP(B167&amp;" Corp",AE$1)))</f>
        <v>#NAME?</v>
      </c>
      <c r="AF167" s="124" t="e">
        <f ca="1">IF(tbl_coded[[#This Row],[ISIN]]="","",IF(IFERROR(MATCH(H167,rtg_num[Moody''s],0)&gt;10,0),"HY",IF(IFERROR(MATCH(I167,rtg_num[S&amp;P],0)&gt;10,0),"HY",IF(IFERROR(MATCH(J167,rtg_num[Fitch],0)&gt;10,0),"HY",IF(H167&amp;I167&amp;J167="------","NR",IF(IFERROR(FIND("#N/A",Coded!H167),0)&amp;IFERROR(FIND("#N/A",Coded!H167),0)&amp;IFERROR(FIND("#N/A",Coded!H167),0)&lt;&gt;"000",IF(INDEX(美元债一级!$O:$O,MATCH(tbl_coded[[#This Row],[ISIN]],美元债一级!$I:$I,0))="--/--/--","NR","IG"),"IG"))))))</f>
        <v>#NAME?</v>
      </c>
      <c r="AG16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7" s="125" t="e">
        <f ca="1">IF(tbl_coded[[#This Row],[ISIN]]="","",IF(_xll.BDP($B167&amp;" Corp",AI$1)="#N/A N/A","--",_xll.BDP($B167&amp;" Corp",AI$1)))</f>
        <v>#NAME?</v>
      </c>
      <c r="AJ167" s="122" t="e">
        <f ca="1">IF(tbl_coded[[#This Row],[ISIN]]="","",IF(OR(_xll.BDP(_xll.BDP(tbl_coded[[#This Row],[ISIN]]&amp;" Corp", "ISSUER_EQUITY_TICKER")&amp;" Equity",AJ$1)="#N/A N/A"),"--",_xll.BDP(_xll.BDP(tbl_coded[[#This Row],[ISIN]]&amp;" Corp", "ISSUER_EQUITY_TICKER")&amp;" Equity",AJ$1)))</f>
        <v>#NAME?</v>
      </c>
      <c r="AK16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24" t="e">
        <f ca="1">IF(tbl_coded[[#This Row],[ISIN]]="","",IF(OR(_xll.BDP(_xll.BDP(tbl_coded[[#This Row],[ISIN]]&amp;" Corp", "ISSUER_EQUITY_TICKER")&amp;" Equity",AL$1)="#N/A N/A"),"--",_xll.BDP(_xll.BDP(tbl_coded[[#This Row],[ISIN]]&amp;" Corp", "ISSUER_EQUITY_TICKER")&amp;" Equity",AL$1)))</f>
        <v>#NAME?</v>
      </c>
      <c r="AM167" s="124" t="e">
        <f ca="1">IF(tbl_coded[[#This Row],[ISIN]]="","",IF(_xll.BDS($B167&amp;" Corp",AM$1)="#N/A Field Not Applicable","",_xll.BDS($B167&amp;" Corp",AM$1)))</f>
        <v>#NAME?</v>
      </c>
      <c r="AN167" s="124" t="e">
        <f ca="1">IF(tbl_coded[[#This Row],[ISIN]]="","",IF(_xll.BDP(tbl_coded[[#This Row],[KPW Provider BBID]]&amp;" CompanyID","NAME")="#N/A Invalid Security","",_xll.BDP(tbl_coded[[#This Row],[KPW Provider BBID]]&amp;" CompanyID","NAME")))</f>
        <v>#NAME?</v>
      </c>
      <c r="AO167" s="124" t="e">
        <f ca="1">IF(tbl_coded[[#This Row],[ISIN]]="","",IF(_xll.BDP(tbl_coded[[#This Row],[KPW Provider BBID]]&amp;" CompanyID",$AO$1)="#N/A Invalid Security","--",IF(_xll.BDP(tbl_coded[[#This Row],[KPW Provider BBID]]&amp;" CompanyID",$AO$1)="#N/A N/A","--",_xll.BDP(tbl_coded[[#This Row],[KPW Provider BBID]]&amp;" CompanyID",$AO$1))))</f>
        <v>#NAME?</v>
      </c>
      <c r="AP167" s="124" t="e">
        <f ca="1">IF(tbl_coded[[#This Row],[ISIN]]="","",IF(_xll.BDP(tbl_coded[[#This Row],[KPW Provider BBID]]&amp;" CompanyID",$AP$1)="#N/A Invalid Security","--",IF(_xll.BDP(tbl_coded[[#This Row],[KPW Provider BBID]]&amp;" CompanyID",$AP$1)="#N/A N/A","--",_xll.BDP(tbl_coded[[#This Row],[KPW Provider BBID]]&amp;" CompanyID",$AP$1))))</f>
        <v>#NAME?</v>
      </c>
      <c r="AQ167" s="124" t="e">
        <f ca="1">IF(tbl_coded[[#This Row],[ISIN]]="","",IF(_xll.BDP(tbl_coded[[#This Row],[KPW Provider BBID]]&amp;" CompanyID",$AQ$1)="#N/A Invalid Security","--",IF(_xll.BDP(tbl_coded[[#This Row],[KPW Provider BBID]]&amp;" CompanyID",$AQ$1)="#N/A N/A","--",_xll.BDP(tbl_coded[[#This Row],[KPW Provider BBID]]&amp;" CompanyID",$AQ$1))))</f>
        <v>#NAME?</v>
      </c>
      <c r="AR167" s="124" t="e">
        <f ca="1">IF(tbl_coded[[#This Row],[ISIN]]="","",tbl_coded[[#This Row],[穆迪KPW评级]]&amp;"/"&amp;tbl_coded[[#This Row],[SPKPW评级]]&amp;"/"&amp;tbl_coded[[#This Row],[FITCHKPW评级]])</f>
        <v>#NAME?</v>
      </c>
      <c r="AS167" s="124" t="e">
        <f ca="1">IF(tbl_coded[[#This Row],[ISIN]]="","",IF(OR(_xll.BDP($B167&amp;" Corp",AS$1)="#N/A N/A"),"--",_xll.BDP($B167&amp;" Corp",AS$1)))</f>
        <v>#NAME?</v>
      </c>
      <c r="AT167" s="124" t="e">
        <f ca="1">IF(tbl_coded[[#This Row],[ISIN]]="","",IF(_xll.BDS($B167&amp;" Corp",AT$1)="#N/A Field Not Applicable","",_xll.BDS($B167&amp;" Corp",AT$1)))</f>
        <v>#NAME?</v>
      </c>
      <c r="AU167" s="124" t="e">
        <f ca="1">IF(tbl_coded[[#This Row],[SBLC Provider BBID]]="","",_xll.BDP(tbl_coded[[#This Row],[SBLC Provider BBID]]&amp;" CompanyID","NAME"))</f>
        <v>#NAME?</v>
      </c>
      <c r="AV167" s="124" t="e">
        <f ca="1">IF(tbl_coded[[#This Row],[ISIN]]="","",IF(OR(_xll.BDP($B167&amp;" Corp",AV$1)="#N/A N/A"),"--",TEXT(_xll.BDP($B167&amp;" Corp",AV$1),"yyyy/mm/dd")))</f>
        <v>#NAME?</v>
      </c>
      <c r="AW167" s="124" t="e">
        <f ca="1">IF(tbl_coded[[#This Row],[ISIN]]="","",IF(OR(_xll.BDP($B167&amp;" Corp",AW$1)="#N/A N/A"),"--",TEXT(_xll.BDP($B167&amp;" Corp",AW$1),"yyyy/mm/dd")))</f>
        <v>#NAME?</v>
      </c>
      <c r="AX167" s="124" t="e">
        <f ca="1">IF(tbl_coded[[#This Row],[ISIN]]="","",IF(OR(_xll.BDP($B167&amp;" Corp",AX$1)="#N/A N/A"),"--",TEXT(_xll.BDP($B167&amp;" Corp",AX$1),"yyyy/mm/dd")))</f>
        <v>#NAME?</v>
      </c>
      <c r="AY167" s="124" t="e">
        <f ca="1">IF(tbl_coded[[#This Row],[ISIN]]="","",IF(OR(_xll.BDP($B167&amp;" Corp",AY$1)="#N/A Field Not Applicable"),"--",TEXT(_xll.BDP($B167&amp;" Corp",AY$1),"yyyy/mm/dd")))</f>
        <v>#NAME?</v>
      </c>
      <c r="AZ167" s="124" t="e">
        <f ca="1">IF(tbl_coded[[#This Row],[ISIN]]="","",IF(OR(_xll.BDP($B167&amp;" Corp",AZ$1)="#N/A N/A"),"--",_xll.BDP($B167&amp;" Corp",AZ$1)))</f>
        <v>#NAME?</v>
      </c>
      <c r="BA167" s="124" t="e">
        <f ca="1">IF(tbl_coded[[#This Row],[ISIN]]="","",IF(OR(_xll.BDP($B167&amp;" Corp",BA$1)="#N/A N/A"),"--",_xll.BDP($B167&amp;" Corp",BA$1)))</f>
        <v>#NAME?</v>
      </c>
      <c r="BB167" s="124" t="e">
        <f ca="1">IF(tbl_coded[[#This Row],[ISIN]]="","",IF(OR(_xll.BDP($B167&amp;" Corp",BB$1)="#N/A N/A"),"--",_xll.BDP($B167&amp;" Corp",BB$1)))</f>
        <v>#NAME?</v>
      </c>
      <c r="BC167" s="124" t="e">
        <f ca="1">IF(tbl_coded[[#This Row],[ISIN]]="","",IF(OR(_xll.BDP($B167&amp;" Corp",BC$1)="#N/A Field Not Applicable"),"--",_xll.BDP($B167&amp;" Corp",BC$1)))</f>
        <v>#NAME?</v>
      </c>
      <c r="BD167" s="124" t="e">
        <f ca="1">IF(tbl_coded[[#This Row],[ISIN]]="","",IF(OR(_xll.BDP($B167&amp;" Corp",BD$1)="#N/A Field Not Applicable"),"--",_xll.BDP($B167&amp;" Corp",BD$1)))</f>
        <v>#NAME?</v>
      </c>
      <c r="BE167" s="124" t="e">
        <f ca="1">IF(tbl_coded[[#This Row],[ISIN]]="","",IF(OR(_xll.BDP($B167&amp;" Corp",BE$1)="#N/A Field Not Applicable"),"--",_xll.BDP($B167&amp;" Corp",BE$1)))</f>
        <v>#NAME?</v>
      </c>
      <c r="BF167" s="124" t="e">
        <f ca="1">IF(tbl_coded[[#This Row],[ISIN]]="","",IF(OR(_xll.BDP($B167&amp;" Corp",BF$1)="#N/A Field Not Applicable"),"--",_xll.BDP($B167&amp;" Corp",BF$1)))</f>
        <v>#NAME?</v>
      </c>
      <c r="BG167" s="124" t="e">
        <f ca="1">IF(tbl_coded[[#This Row],[ISIN]]="","",IF(OR(_xll.BDP($B167&amp;" Corp",BG$1)="#N/A Field Not Applicable"),"--",IF(_xll.BDP($B167&amp;" Corp",BG$1)="#N/A N/A","N",_xll.BDP($B167&amp;" Corp",BG$1))))</f>
        <v>#NAME?</v>
      </c>
      <c r="BH167" s="124" t="e">
        <f ca="1">IF(tbl_coded[[#This Row],[ISIN]]="","",IF(OR(_xll.BDP($B167&amp;" Corp",BH$1)="#N/A N/A"),"",_xll.BDP($B167&amp;" Corp",BH$1)))</f>
        <v>#NAME?</v>
      </c>
      <c r="BI167" s="124" t="e">
        <f ca="1">IF(tbl_coded[[#This Row],[ISIN]]="","",IF(OR(tbl_coded[[#This Row],[Parent company tiker]]=""),"",IF(_xll.BDP(tbl_coded[[#This Row],[Parent company tiker]]&amp;" Equity",BI$1)="#N/A N/A","--",_xll.BDP(tbl_coded[[#This Row],[Parent company tiker]]&amp;" Equity",BI$1))))</f>
        <v>#NAME?</v>
      </c>
      <c r="BJ167" s="124" t="e">
        <f ca="1">IF(tbl_coded[[#This Row],[ISIN]]="","",IF(OR(tbl_coded[[#This Row],[Parent company tiker]]=""),"",IF(_xll.BDP(tbl_coded[[#This Row],[Parent company tiker]]&amp;" Equity",BJ$1)="#N/A N/A","--",_xll.BDP(tbl_coded[[#This Row],[Parent company tiker]]&amp;" Equity",BJ$1))))</f>
        <v>#NAME?</v>
      </c>
      <c r="BK167" s="124" t="e">
        <f ca="1">IF(tbl_coded[[#This Row],[ISIN]]="","",IF(OR(tbl_coded[[#This Row],[Parent company tiker]]=""),"",IF(_xll.BDP(tbl_coded[[#This Row],[Parent company tiker]]&amp;" Equity",BK$1)="#N/A N/A","--",_xll.BDP(tbl_coded[[#This Row],[Parent company tiker]]&amp;" Equity",BK$1))))</f>
        <v>#NAME?</v>
      </c>
      <c r="BL167" s="124" t="e">
        <f ca="1">IF(tbl_coded[[#This Row],[ISIN]]="","",IF(OR(tbl_coded[[#This Row],[Parent company tiker]]=""),"",IF(_xll.BDP(tbl_coded[[#This Row],[Parent company tiker]]&amp;" Equity",BL$1)="#N/A N/A","--",_xll.BDP(tbl_coded[[#This Row],[Parent company tiker]]&amp;" Equity",BL$1))))</f>
        <v>#NAME?</v>
      </c>
      <c r="BM16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7" s="124" t="e">
        <f ca="1">IF(tbl_coded[[#This Row],[Column9]]&lt;&gt;"--",tbl_coded[[#This Row],[G''tor rating]],IF(tbl_coded[[#This Row],[KPW Name]]&lt;&gt;"",tbl_coded[[#This Row],[KPW Rating]],IF(tbl_coded[[#This Row],[Parent company tiker]]&lt;&gt;"",tbl_coded[[#This Row],[parent评级]],tbl_coded[[#This Row],[Issuer rating]])))</f>
        <v>#NAME?</v>
      </c>
      <c r="BO167" s="159" t="str">
        <f ca="1">IFERROR(IF(tbl_coded[[#This Row],[GREEN]]="Y","GREEN",IF(tbl_coded[[#This Row],[SUSTAINABLE]]="Y","SUSTAINABLE",IF(tbl_coded[[#This Row],[SOCIAL]]="Y","SOCIAL",IF(tbl_coded[[#This Row],[Sustainable linked]]="Y","SUSTAINABLE LINKED"," ")))),"")</f>
        <v/>
      </c>
    </row>
    <row r="168" spans="1:67" ht="15" customHeight="1">
      <c r="A168" s="119">
        <v>166</v>
      </c>
      <c r="B168" s="120" t="str">
        <f>IF(美元债一级!$C$4:$C$1048576&lt;&gt;"",美元债一级!C169,"")</f>
        <v>XS2597774962</v>
      </c>
      <c r="C168" s="124" t="e">
        <f ca="1">IF(tbl_coded[[#This Row],[ISIN]]="","",IF(tbl_coded[[#This Row],[Index]]&gt;$A$1,"",IF(_xll.BDP($B168&amp;" Corp",C$1)="#N/A N/A","",_xll.BDP($B168&amp;" Corp",C$1))))</f>
        <v>#NAME?</v>
      </c>
      <c r="D168" s="124" t="e">
        <f ca="1">IF(tbl_coded[[#This Row],[ISIN]]="","",IF(_xll.BDP($B168&amp;" Corp",D$1)="#N/A N/A","",_xll.BDP($B168&amp;" Corp",D$1)))</f>
        <v>#NAME?</v>
      </c>
      <c r="E168" s="124" t="e">
        <f ca="1">IF(tbl_coded[[#This Row],[ISIN]]="","",IF(_xll.BDP($B168&amp;" Corp",E$1)="#N/A N/A","--",_xll.BDP($B168&amp;" Corp",E$1)))</f>
        <v>#NAME?</v>
      </c>
      <c r="F168" s="124" t="e">
        <f ca="1">IF(tbl_coded[[#This Row],[ISIN]]="","",IF(_xll.BDS($B168&amp;" Corp",F$1)="#N/A Field Not Applicable","",_xll.BDS($B168&amp;" Corp",F$1)))</f>
        <v>#NAME?</v>
      </c>
      <c r="G168" s="124" t="e">
        <f ca="1">IF(tbl_coded[[#This Row],[ISIN]]="","",IF(_xll.BDP($F168&amp;" CompanyID",G$1)="#N/A Invalid Security","",_xll.BDP($F168&amp;" CompanyID",G$1)))</f>
        <v>#NAME?</v>
      </c>
      <c r="H168" s="124" t="e">
        <f ca="1">IF(tbl_coded[[#This Row],[ISIN]]="","",IF(_xll.BDP($B168&amp;" Corp",H$1)="#N/A N/A","--",_xll.BDP($B168&amp;" Corp",H$1)))</f>
        <v>#NAME?</v>
      </c>
      <c r="I168" s="124" t="e">
        <f ca="1">IF(tbl_coded[[#This Row],[ISIN]]="","",IF(_xll.BDP($B168&amp;" Corp",I$1)="#N/A N/A","--",_xll.BDP($B168&amp;" Corp",I$1)))</f>
        <v>#NAME?</v>
      </c>
      <c r="J168" s="124" t="e">
        <f ca="1">IF(tbl_coded[[#This Row],[ISIN]]="","",IF(_xll.BDP($B168&amp;" Corp",J$1)="#N/A N/A","--",_xll.BDP($B168&amp;" Corp",J$1)))</f>
        <v>#NAME?</v>
      </c>
      <c r="K168" s="124" t="e">
        <f ca="1">IF(tbl_coded[[#This Row],[ISIN]]="","",IF(_xll.BDP($B168&amp;" Corp",K$1)="#N/A N/A","--",_xll.BDP($B168&amp;" Corp",K$1)))</f>
        <v>#NAME?</v>
      </c>
      <c r="L168" s="124" t="e">
        <f ca="1">IF(tbl_coded[[#This Row],[ISIN]]="","",IF(_xll.BDP($B168&amp;" Corp",L$1)="#N/A N/A","--",_xll.BDP($B168&amp;" Corp",L$1)))</f>
        <v>#NAME?</v>
      </c>
      <c r="M168" s="124" t="e">
        <f ca="1">IF(tbl_coded[[#This Row],[ISIN]]="","",IF(_xll.BDP($B168&amp;" Corp",M$1)="#N/A N/A","--",_xll.BDP($B168&amp;" Corp",M$1)))</f>
        <v>#NAME?</v>
      </c>
      <c r="N168" s="124" t="e">
        <f ca="1">IF(tbl_coded[[#This Row],[ISIN]]="","",IF(_xll.BDP($B168&amp;" Corp",N$1)="#N/A N/A","--",_xll.BDP($B168&amp;" Corp",N$1)))</f>
        <v>#NAME?</v>
      </c>
      <c r="O168" s="124" t="e">
        <f ca="1">IF(tbl_coded[[#This Row],[ISIN]]="","",IF(_xll.BDP($B168&amp;" Corp",O$1)="#N/A N/A","--",_xll.BDP($B168&amp;" Corp",O$1)))</f>
        <v>#NAME?</v>
      </c>
      <c r="P168" s="124" t="e">
        <f ca="1">IF(tbl_coded[[#This Row],[ISIN]]="","",IF(_xll.BDP($B168&amp;" Corp",P$1)="#N/A N/A","--",_xll.BDP($B168&amp;" Corp",P$1)))</f>
        <v>#NAME?</v>
      </c>
      <c r="Q16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8" s="124" t="e">
        <f ca="1">IF(tbl_coded[[#This Row],[ISIN]]="","",IF(OR(_xll.BDP($B168&amp;" Corp",R$1)="#N/A N/A",_xll.BDP($B168&amp;" Corp",R$1)="#N/A Invalid Security",_xll.BDP($B168&amp;" Corp",R$1)="#N/A Field Not Applicable"),"--",_xll.BDP($B168&amp;" Corp",R$1)))</f>
        <v>#NAME?</v>
      </c>
      <c r="S168" s="124" t="e">
        <f ca="1">IF(tbl_coded[[#This Row],[ISIN]]="","",IF(OR(_xll.BDP($R168&amp;" Equity",S$1)="#N/A N/A",_xll.BDP($R168&amp;" Equity",S$1)="#N/A Invalid Security"),"--",_xll.BDP($R168&amp;" Equity",S$1)))</f>
        <v>#NAME?</v>
      </c>
      <c r="T168" s="124" t="e">
        <f ca="1">IF(tbl_coded[[#This Row],[ISIN]]="","",IF(OR(_xll.BDP($R168&amp;" Equity",T$1)="#N/A N/A",_xll.BDP($R168&amp;" Equity",T$1)="#N/A Invalid Security"),"--",_xll.BDP($R168&amp;" Equity",T$1)))</f>
        <v>#NAME?</v>
      </c>
      <c r="U168" s="124" t="e">
        <f ca="1">IF(tbl_coded[[#This Row],[ISIN]]="","",IF(OR(_xll.BDP($R168&amp;" Equity",U$1)="#N/A N/A",_xll.BDP($R168&amp;" Equity",U$1)="#N/A Invalid Security"),"--",_xll.BDP($R168&amp;" Equity",U$1)))</f>
        <v>#NAME?</v>
      </c>
      <c r="V168" s="124" t="e">
        <f ca="1">IF(tbl_coded[[#This Row],[ISIN]]="","",IF(OR(_xll.BDP($R168&amp;" Equity",V$1)="#N/A N/A",_xll.BDP($R168&amp;" Equity",V$1)="#N/A Invalid Security"),"--",_xll.BDP($R168&amp;" Equity",V$1)))</f>
        <v>#NAME?</v>
      </c>
      <c r="W168" s="124" t="e">
        <f ca="1">IF(tbl_coded[[#This Row],[ISIN]]="","",IF(OR(_xll.BDP($R168&amp;" Equity",W$1)="#N/A N/A",_xll.BDP($R168&amp;" Equity",W$1)="#N/A Invalid Security"),"--",_xll.BDP($R168&amp;" Equity",W$1)))</f>
        <v>#NAME?</v>
      </c>
      <c r="X168" s="124" t="e">
        <f ca="1">IF(tbl_coded[[#This Row],[ISIN]]="","",IF(OR(_xll.BDP($R168&amp;" Equity",X$1)="#N/A N/A",_xll.BDP($R168&amp;" Equity",X$1)="#N/A Invalid Security"),"--",_xll.BDP($R168&amp;" Equity",X$1)))</f>
        <v>#NAME?</v>
      </c>
      <c r="Y16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8" s="124" t="str">
        <f ca="1">IF(tbl_coded[[#This Row],[ISIN]]="","",IF(ISNUMBER(_xll.BDP(B168&amp;" Corp",Z$1)),_xll.BDP(B168&amp;" Corp",Z$1),""))</f>
        <v/>
      </c>
      <c r="AA168" s="124" t="str">
        <f ca="1">IF(tbl_coded[[#This Row],[ISIN]]="","",IF(ISNUMBER(_xll.BDP(B168&amp;" Corp",AA$1)),_xll.BDP(B168&amp;" Corp",AA$1),""))</f>
        <v/>
      </c>
      <c r="AB168" s="124" t="str">
        <f ca="1">IF(tbl_coded[[#This Row],[ISIN]]="","",IF(ISNUMBER(_xll.BDP(B168&amp;" Corp",AB$1)),_xll.BDP(B168&amp;" Corp",AB$1),""))</f>
        <v/>
      </c>
      <c r="AC168" s="124" t="str">
        <f ca="1">IF(tbl_coded[[#This Row],[ISIN]]="","",IF(ISNUMBER(_xll.BDP(B168&amp;" Corp",AC$1)),_xll.BDP(B168&amp;" Corp",AC$1),""))</f>
        <v/>
      </c>
      <c r="AD168" s="124" t="e">
        <f ca="1">IF(tbl_coded[[#This Row],[ISIN]]="","",IF((_xll.BDP(B168&amp;" Corp",AD$1))="#N/A Field Not Applicable","",_xll.BDP(B168&amp;" Corp",AD$1)))</f>
        <v>#NAME?</v>
      </c>
      <c r="AE168" s="124" t="e">
        <f ca="1">IF(tbl_coded[[#This Row],[ISIN]]="","",IF((_xll.BDP(B168&amp;" Corp",AE$1))="#N/A N/A","--",_xll.BDP(B168&amp;" Corp",AE$1)))</f>
        <v>#NAME?</v>
      </c>
      <c r="AF168" s="124" t="e">
        <f ca="1">IF(tbl_coded[[#This Row],[ISIN]]="","",IF(IFERROR(MATCH(H168,rtg_num[Moody''s],0)&gt;10,0),"HY",IF(IFERROR(MATCH(I168,rtg_num[S&amp;P],0)&gt;10,0),"HY",IF(IFERROR(MATCH(J168,rtg_num[Fitch],0)&gt;10,0),"HY",IF(H168&amp;I168&amp;J168="------","NR",IF(IFERROR(FIND("#N/A",Coded!H168),0)&amp;IFERROR(FIND("#N/A",Coded!H168),0)&amp;IFERROR(FIND("#N/A",Coded!H168),0)&lt;&gt;"000",IF(INDEX(美元债一级!$O:$O,MATCH(tbl_coded[[#This Row],[ISIN]],美元债一级!$I:$I,0))="--/--/--","NR","IG"),"IG"))))))</f>
        <v>#NAME?</v>
      </c>
      <c r="AG16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8" s="125" t="e">
        <f ca="1">IF(tbl_coded[[#This Row],[ISIN]]="","",IF(_xll.BDP($B168&amp;" Corp",AI$1)="#N/A N/A","--",_xll.BDP($B168&amp;" Corp",AI$1)))</f>
        <v>#NAME?</v>
      </c>
      <c r="AJ168" s="122" t="e">
        <f ca="1">IF(tbl_coded[[#This Row],[ISIN]]="","",IF(OR(_xll.BDP(_xll.BDP(tbl_coded[[#This Row],[ISIN]]&amp;" Corp", "ISSUER_EQUITY_TICKER")&amp;" Equity",AJ$1)="#N/A N/A"),"--",_xll.BDP(_xll.BDP(tbl_coded[[#This Row],[ISIN]]&amp;" Corp", "ISSUER_EQUITY_TICKER")&amp;" Equity",AJ$1)))</f>
        <v>#NAME?</v>
      </c>
      <c r="AK16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24" t="e">
        <f ca="1">IF(tbl_coded[[#This Row],[ISIN]]="","",IF(OR(_xll.BDP(_xll.BDP(tbl_coded[[#This Row],[ISIN]]&amp;" Corp", "ISSUER_EQUITY_TICKER")&amp;" Equity",AL$1)="#N/A N/A"),"--",_xll.BDP(_xll.BDP(tbl_coded[[#This Row],[ISIN]]&amp;" Corp", "ISSUER_EQUITY_TICKER")&amp;" Equity",AL$1)))</f>
        <v>#NAME?</v>
      </c>
      <c r="AM168" s="124" t="s">
        <v>447</v>
      </c>
      <c r="AN168" s="124" t="e">
        <f ca="1">IF(tbl_coded[[#This Row],[ISIN]]="","",IF(_xll.BDP(tbl_coded[[#This Row],[KPW Provider BBID]]&amp;" CompanyID","NAME")="#N/A Invalid Security","",_xll.BDP(tbl_coded[[#This Row],[KPW Provider BBID]]&amp;" CompanyID","NAME")))</f>
        <v>#NAME?</v>
      </c>
      <c r="AO168" s="124" t="e">
        <f ca="1">IF(tbl_coded[[#This Row],[ISIN]]="","",IF(_xll.BDP(tbl_coded[[#This Row],[KPW Provider BBID]]&amp;" CompanyID",$AO$1)="#N/A Invalid Security","--",IF(_xll.BDP(tbl_coded[[#This Row],[KPW Provider BBID]]&amp;" CompanyID",$AO$1)="#N/A N/A","--",_xll.BDP(tbl_coded[[#This Row],[KPW Provider BBID]]&amp;" CompanyID",$AO$1))))</f>
        <v>#NAME?</v>
      </c>
      <c r="AP168" s="124" t="e">
        <f ca="1">IF(tbl_coded[[#This Row],[ISIN]]="","",IF(_xll.BDP(tbl_coded[[#This Row],[KPW Provider BBID]]&amp;" CompanyID",$AP$1)="#N/A Invalid Security","--",IF(_xll.BDP(tbl_coded[[#This Row],[KPW Provider BBID]]&amp;" CompanyID",$AP$1)="#N/A N/A","--",_xll.BDP(tbl_coded[[#This Row],[KPW Provider BBID]]&amp;" CompanyID",$AP$1))))</f>
        <v>#NAME?</v>
      </c>
      <c r="AQ168" s="124" t="e">
        <f ca="1">IF(tbl_coded[[#This Row],[ISIN]]="","",IF(_xll.BDP(tbl_coded[[#This Row],[KPW Provider BBID]]&amp;" CompanyID",$AQ$1)="#N/A Invalid Security","--",IF(_xll.BDP(tbl_coded[[#This Row],[KPW Provider BBID]]&amp;" CompanyID",$AQ$1)="#N/A N/A","--",_xll.BDP(tbl_coded[[#This Row],[KPW Provider BBID]]&amp;" CompanyID",$AQ$1))))</f>
        <v>#NAME?</v>
      </c>
      <c r="AR168" s="124" t="e">
        <f ca="1">IF(tbl_coded[[#This Row],[ISIN]]="","",tbl_coded[[#This Row],[穆迪KPW评级]]&amp;"/"&amp;tbl_coded[[#This Row],[SPKPW评级]]&amp;"/"&amp;tbl_coded[[#This Row],[FITCHKPW评级]])</f>
        <v>#NAME?</v>
      </c>
      <c r="AS168" s="124" t="e">
        <f ca="1">IF(tbl_coded[[#This Row],[ISIN]]="","",IF(OR(_xll.BDP($B168&amp;" Corp",AS$1)="#N/A N/A"),"--",_xll.BDP($B168&amp;" Corp",AS$1)))</f>
        <v>#NAME?</v>
      </c>
      <c r="AT168" s="124" t="e">
        <f ca="1">IF(tbl_coded[[#This Row],[ISIN]]="","",IF(_xll.BDS($B168&amp;" Corp",AT$1)="#N/A Field Not Applicable","",_xll.BDS($B168&amp;" Corp",AT$1)))</f>
        <v>#NAME?</v>
      </c>
      <c r="AU168" s="124" t="e">
        <f ca="1">IF(tbl_coded[[#This Row],[SBLC Provider BBID]]="","",_xll.BDP(tbl_coded[[#This Row],[SBLC Provider BBID]]&amp;" CompanyID","NAME"))</f>
        <v>#NAME?</v>
      </c>
      <c r="AV168" s="124" t="e">
        <f ca="1">IF(tbl_coded[[#This Row],[ISIN]]="","",IF(OR(_xll.BDP($B168&amp;" Corp",AV$1)="#N/A N/A"),"--",TEXT(_xll.BDP($B168&amp;" Corp",AV$1),"yyyy/mm/dd")))</f>
        <v>#NAME?</v>
      </c>
      <c r="AW168" s="124" t="e">
        <f ca="1">IF(tbl_coded[[#This Row],[ISIN]]="","",IF(OR(_xll.BDP($B168&amp;" Corp",AW$1)="#N/A N/A"),"--",TEXT(_xll.BDP($B168&amp;" Corp",AW$1),"yyyy/mm/dd")))</f>
        <v>#NAME?</v>
      </c>
      <c r="AX168" s="124" t="e">
        <f ca="1">IF(tbl_coded[[#This Row],[ISIN]]="","",IF(OR(_xll.BDP($B168&amp;" Corp",AX$1)="#N/A N/A"),"--",TEXT(_xll.BDP($B168&amp;" Corp",AX$1),"yyyy/mm/dd")))</f>
        <v>#NAME?</v>
      </c>
      <c r="AY168" s="124" t="e">
        <f ca="1">IF(tbl_coded[[#This Row],[ISIN]]="","",IF(OR(_xll.BDP($B168&amp;" Corp",AY$1)="#N/A Field Not Applicable"),"--",TEXT(_xll.BDP($B168&amp;" Corp",AY$1),"yyyy/mm/dd")))</f>
        <v>#NAME?</v>
      </c>
      <c r="AZ168" s="124" t="e">
        <f ca="1">IF(tbl_coded[[#This Row],[ISIN]]="","",IF(OR(_xll.BDP($B168&amp;" Corp",AZ$1)="#N/A N/A"),"--",_xll.BDP($B168&amp;" Corp",AZ$1)))</f>
        <v>#NAME?</v>
      </c>
      <c r="BA168" s="124" t="e">
        <f ca="1">IF(tbl_coded[[#This Row],[ISIN]]="","",IF(OR(_xll.BDP($B168&amp;" Corp",BA$1)="#N/A N/A"),"--",_xll.BDP($B168&amp;" Corp",BA$1)))</f>
        <v>#NAME?</v>
      </c>
      <c r="BB168" s="124" t="e">
        <f ca="1">IF(tbl_coded[[#This Row],[ISIN]]="","",IF(OR(_xll.BDP($B168&amp;" Corp",BB$1)="#N/A N/A"),"--",_xll.BDP($B168&amp;" Corp",BB$1)))</f>
        <v>#NAME?</v>
      </c>
      <c r="BC168" s="124" t="e">
        <f ca="1">IF(tbl_coded[[#This Row],[ISIN]]="","",IF(OR(_xll.BDP($B168&amp;" Corp",BC$1)="#N/A Field Not Applicable"),"--",_xll.BDP($B168&amp;" Corp",BC$1)))</f>
        <v>#NAME?</v>
      </c>
      <c r="BD168" s="124" t="e">
        <f ca="1">IF(tbl_coded[[#This Row],[ISIN]]="","",IF(OR(_xll.BDP($B168&amp;" Corp",BD$1)="#N/A Field Not Applicable"),"--",_xll.BDP($B168&amp;" Corp",BD$1)))</f>
        <v>#NAME?</v>
      </c>
      <c r="BE168" s="124" t="e">
        <f ca="1">IF(tbl_coded[[#This Row],[ISIN]]="","",IF(OR(_xll.BDP($B168&amp;" Corp",BE$1)="#N/A Field Not Applicable"),"--",_xll.BDP($B168&amp;" Corp",BE$1)))</f>
        <v>#NAME?</v>
      </c>
      <c r="BF168" s="124" t="e">
        <f ca="1">IF(tbl_coded[[#This Row],[ISIN]]="","",IF(OR(_xll.BDP($B168&amp;" Corp",BF$1)="#N/A Field Not Applicable"),"--",_xll.BDP($B168&amp;" Corp",BF$1)))</f>
        <v>#NAME?</v>
      </c>
      <c r="BG168" s="124" t="e">
        <f ca="1">IF(tbl_coded[[#This Row],[ISIN]]="","",IF(OR(_xll.BDP($B168&amp;" Corp",BG$1)="#N/A Field Not Applicable"),"--",IF(_xll.BDP($B168&amp;" Corp",BG$1)="#N/A N/A","N",_xll.BDP($B168&amp;" Corp",BG$1))))</f>
        <v>#NAME?</v>
      </c>
      <c r="BH168" s="124" t="e">
        <f ca="1">IF(tbl_coded[[#This Row],[ISIN]]="","",IF(OR(_xll.BDP($B168&amp;" Corp",BH$1)="#N/A N/A"),"",_xll.BDP($B168&amp;" Corp",BH$1)))</f>
        <v>#NAME?</v>
      </c>
      <c r="BI168" s="124" t="e">
        <f ca="1">IF(tbl_coded[[#This Row],[ISIN]]="","",IF(OR(tbl_coded[[#This Row],[Parent company tiker]]=""),"",IF(_xll.BDP(tbl_coded[[#This Row],[Parent company tiker]]&amp;" Equity",BI$1)="#N/A N/A","--",_xll.BDP(tbl_coded[[#This Row],[Parent company tiker]]&amp;" Equity",BI$1))))</f>
        <v>#NAME?</v>
      </c>
      <c r="BJ168" s="124" t="e">
        <f ca="1">IF(tbl_coded[[#This Row],[ISIN]]="","",IF(OR(tbl_coded[[#This Row],[Parent company tiker]]=""),"",IF(_xll.BDP(tbl_coded[[#This Row],[Parent company tiker]]&amp;" Equity",BJ$1)="#N/A N/A","--",_xll.BDP(tbl_coded[[#This Row],[Parent company tiker]]&amp;" Equity",BJ$1))))</f>
        <v>#NAME?</v>
      </c>
      <c r="BK168" s="124" t="e">
        <f ca="1">IF(tbl_coded[[#This Row],[ISIN]]="","",IF(OR(tbl_coded[[#This Row],[Parent company tiker]]=""),"",IF(_xll.BDP(tbl_coded[[#This Row],[Parent company tiker]]&amp;" Equity",BK$1)="#N/A N/A","--",_xll.BDP(tbl_coded[[#This Row],[Parent company tiker]]&amp;" Equity",BK$1))))</f>
        <v>#NAME?</v>
      </c>
      <c r="BL168" s="124" t="e">
        <f ca="1">IF(tbl_coded[[#This Row],[ISIN]]="","",IF(OR(tbl_coded[[#This Row],[Parent company tiker]]=""),"",IF(_xll.BDP(tbl_coded[[#This Row],[Parent company tiker]]&amp;" Equity",BL$1)="#N/A N/A","--",_xll.BDP(tbl_coded[[#This Row],[Parent company tiker]]&amp;" Equity",BL$1))))</f>
        <v>#NAME?</v>
      </c>
      <c r="BM16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8" s="124" t="e">
        <f ca="1">IF(tbl_coded[[#This Row],[Column9]]&lt;&gt;"--",tbl_coded[[#This Row],[G''tor rating]],IF(tbl_coded[[#This Row],[KPW Name]]&lt;&gt;"",tbl_coded[[#This Row],[KPW Rating]],IF(tbl_coded[[#This Row],[Parent company tiker]]&lt;&gt;"",tbl_coded[[#This Row],[parent评级]],tbl_coded[[#This Row],[Issuer rating]])))</f>
        <v>#NAME?</v>
      </c>
      <c r="BO168" s="159" t="str">
        <f ca="1">IFERROR(IF(tbl_coded[[#This Row],[GREEN]]="Y","GREEN",IF(tbl_coded[[#This Row],[SUSTAINABLE]]="Y","SUSTAINABLE",IF(tbl_coded[[#This Row],[SOCIAL]]="Y","SOCIAL",IF(tbl_coded[[#This Row],[Sustainable linked]]="Y","SUSTAINABLE LINKED"," ")))),"")</f>
        <v/>
      </c>
    </row>
    <row r="169" spans="1:67" ht="15" customHeight="1">
      <c r="A169" s="119">
        <v>167</v>
      </c>
      <c r="B169" s="120" t="str">
        <f>IF(美元债一级!$C$4:$C$1048576&lt;&gt;"",美元债一级!C170,"")</f>
        <v>XS2605906770</v>
      </c>
      <c r="C169" s="122" t="e">
        <f ca="1">IF(tbl_coded[[#This Row],[ISIN]]="","",IF(tbl_coded[[#This Row],[Index]]&gt;$A$1,"",IF(_xll.BDP($B169&amp;" Corp",C$1)="#N/A N/A","",_xll.BDP($B169&amp;" Corp",C$1))))</f>
        <v>#NAME?</v>
      </c>
      <c r="D169" s="122" t="e">
        <f ca="1">IF(tbl_coded[[#This Row],[ISIN]]="","",IF(_xll.BDP($B169&amp;" Corp",D$1)="#N/A N/A","",_xll.BDP($B169&amp;" Corp",D$1)))</f>
        <v>#NAME?</v>
      </c>
      <c r="E169" s="122" t="e">
        <f ca="1">IF(tbl_coded[[#This Row],[ISIN]]="","",IF(_xll.BDP($B169&amp;" Corp",E$1)="#N/A N/A","--",_xll.BDP($B169&amp;" Corp",E$1)))</f>
        <v>#NAME?</v>
      </c>
      <c r="F169" s="122" t="e">
        <f ca="1">IF(tbl_coded[[#This Row],[ISIN]]="","",IF(_xll.BDS($B169&amp;" Corp",F$1)="#N/A Field Not Applicable","",_xll.BDS($B169&amp;" Corp",F$1)))</f>
        <v>#NAME?</v>
      </c>
      <c r="G169" s="122" t="e">
        <f ca="1">IF(tbl_coded[[#This Row],[ISIN]]="","",IF(_xll.BDP($F169&amp;" CompanyID",G$1)="#N/A Invalid Security","",_xll.BDP($F169&amp;" CompanyID",G$1)))</f>
        <v>#NAME?</v>
      </c>
      <c r="H169" s="122" t="e">
        <f ca="1">IF(tbl_coded[[#This Row],[ISIN]]="","",IF(_xll.BDP($B169&amp;" Corp",H$1)="#N/A N/A","--",_xll.BDP($B169&amp;" Corp",H$1)))</f>
        <v>#NAME?</v>
      </c>
      <c r="I169" s="122" t="e">
        <f ca="1">IF(tbl_coded[[#This Row],[ISIN]]="","",IF(_xll.BDP($B169&amp;" Corp",I$1)="#N/A N/A","--",_xll.BDP($B169&amp;" Corp",I$1)))</f>
        <v>#NAME?</v>
      </c>
      <c r="J169" s="122" t="e">
        <f ca="1">IF(tbl_coded[[#This Row],[ISIN]]="","",IF(_xll.BDP($B169&amp;" Corp",J$1)="#N/A N/A","--",_xll.BDP($B169&amp;" Corp",J$1)))</f>
        <v>#NAME?</v>
      </c>
      <c r="K169" s="122" t="e">
        <f ca="1">IF(tbl_coded[[#This Row],[ISIN]]="","",IF(_xll.BDP($B169&amp;" Corp",K$1)="#N/A N/A","--",_xll.BDP($B169&amp;" Corp",K$1)))</f>
        <v>#NAME?</v>
      </c>
      <c r="L169" s="122" t="e">
        <f ca="1">IF(tbl_coded[[#This Row],[ISIN]]="","",IF(_xll.BDP($B169&amp;" Corp",L$1)="#N/A N/A","--",_xll.BDP($B169&amp;" Corp",L$1)))</f>
        <v>#NAME?</v>
      </c>
      <c r="M169" s="122" t="e">
        <f ca="1">IF(tbl_coded[[#This Row],[ISIN]]="","",IF(_xll.BDP($B169&amp;" Corp",M$1)="#N/A N/A","--",_xll.BDP($B169&amp;" Corp",M$1)))</f>
        <v>#NAME?</v>
      </c>
      <c r="N169" s="122" t="e">
        <f ca="1">IF(tbl_coded[[#This Row],[ISIN]]="","",IF(_xll.BDP($B169&amp;" Corp",N$1)="#N/A N/A","--",_xll.BDP($B169&amp;" Corp",N$1)))</f>
        <v>#NAME?</v>
      </c>
      <c r="O169" s="122" t="e">
        <f ca="1">IF(tbl_coded[[#This Row],[ISIN]]="","",IF(_xll.BDP($B169&amp;" Corp",O$1)="#N/A N/A","--",_xll.BDP($B169&amp;" Corp",O$1)))</f>
        <v>#NAME?</v>
      </c>
      <c r="P169" s="122" t="e">
        <f ca="1">IF(tbl_coded[[#This Row],[ISIN]]="","",IF(_xll.BDP($B169&amp;" Corp",P$1)="#N/A N/A","--",_xll.BDP($B169&amp;" Corp",P$1)))</f>
        <v>#NAME?</v>
      </c>
      <c r="Q16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9" s="122" t="e">
        <f ca="1">IF(tbl_coded[[#This Row],[ISIN]]="","",IF(OR(_xll.BDP($B169&amp;" Corp",R$1)="#N/A N/A",_xll.BDP($B169&amp;" Corp",R$1)="#N/A Invalid Security",_xll.BDP($B169&amp;" Corp",R$1)="#N/A Field Not Applicable"),"--",_xll.BDP($B169&amp;" Corp",R$1)))</f>
        <v>#NAME?</v>
      </c>
      <c r="S169" s="122" t="e">
        <f ca="1">IF(tbl_coded[[#This Row],[ISIN]]="","",IF(OR(_xll.BDP($R169&amp;" Equity",S$1)="#N/A N/A",_xll.BDP($R169&amp;" Equity",S$1)="#N/A Invalid Security"),"--",_xll.BDP($R169&amp;" Equity",S$1)))</f>
        <v>#NAME?</v>
      </c>
      <c r="T169" s="122" t="e">
        <f ca="1">IF(tbl_coded[[#This Row],[ISIN]]="","",IF(OR(_xll.BDP($R169&amp;" Equity",T$1)="#N/A N/A",_xll.BDP($R169&amp;" Equity",T$1)="#N/A Invalid Security"),"--",_xll.BDP($R169&amp;" Equity",T$1)))</f>
        <v>#NAME?</v>
      </c>
      <c r="U169" s="122" t="e">
        <f ca="1">IF(tbl_coded[[#This Row],[ISIN]]="","",IF(OR(_xll.BDP($R169&amp;" Equity",U$1)="#N/A N/A",_xll.BDP($R169&amp;" Equity",U$1)="#N/A Invalid Security"),"--",_xll.BDP($R169&amp;" Equity",U$1)))</f>
        <v>#NAME?</v>
      </c>
      <c r="V169" s="122" t="e">
        <f ca="1">IF(tbl_coded[[#This Row],[ISIN]]="","",IF(OR(_xll.BDP($R169&amp;" Equity",V$1)="#N/A N/A",_xll.BDP($R169&amp;" Equity",V$1)="#N/A Invalid Security"),"--",_xll.BDP($R169&amp;" Equity",V$1)))</f>
        <v>#NAME?</v>
      </c>
      <c r="W169" s="122" t="e">
        <f ca="1">IF(tbl_coded[[#This Row],[ISIN]]="","",IF(OR(_xll.BDP($R169&amp;" Equity",W$1)="#N/A N/A",_xll.BDP($R169&amp;" Equity",W$1)="#N/A Invalid Security"),"--",_xll.BDP($R169&amp;" Equity",W$1)))</f>
        <v>#NAME?</v>
      </c>
      <c r="X169" s="122" t="e">
        <f ca="1">IF(tbl_coded[[#This Row],[ISIN]]="","",IF(OR(_xll.BDP($R169&amp;" Equity",X$1)="#N/A N/A",_xll.BDP($R169&amp;" Equity",X$1)="#N/A Invalid Security"),"--",_xll.BDP($R169&amp;" Equity",X$1)))</f>
        <v>#NAME?</v>
      </c>
      <c r="Y16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9" s="122" t="str">
        <f ca="1">IF(tbl_coded[[#This Row],[ISIN]]="","",IF(ISNUMBER(_xll.BDP(B169&amp;" Corp",Z$1)),_xll.BDP(B169&amp;" Corp",Z$1),""))</f>
        <v/>
      </c>
      <c r="AA169" s="122" t="str">
        <f ca="1">IF(tbl_coded[[#This Row],[ISIN]]="","",IF(ISNUMBER(_xll.BDP(B169&amp;" Corp",AA$1)),_xll.BDP(B169&amp;" Corp",AA$1),""))</f>
        <v/>
      </c>
      <c r="AB169" s="122" t="str">
        <f ca="1">IF(tbl_coded[[#This Row],[ISIN]]="","",IF(ISNUMBER(_xll.BDP(B169&amp;" Corp",AB$1)),_xll.BDP(B169&amp;" Corp",AB$1),""))</f>
        <v/>
      </c>
      <c r="AC169" s="122" t="str">
        <f ca="1">IF(tbl_coded[[#This Row],[ISIN]]="","",IF(ISNUMBER(_xll.BDP(B169&amp;" Corp",AC$1)),_xll.BDP(B169&amp;" Corp",AC$1),""))</f>
        <v/>
      </c>
      <c r="AD169" s="122" t="e">
        <f ca="1">IF(tbl_coded[[#This Row],[ISIN]]="","",IF((_xll.BDP(B169&amp;" Corp",AD$1))="#N/A Field Not Applicable","",_xll.BDP(B169&amp;" Corp",AD$1)))</f>
        <v>#NAME?</v>
      </c>
      <c r="AE169" s="122" t="e">
        <f ca="1">IF(tbl_coded[[#This Row],[ISIN]]="","",IF((_xll.BDP(B169&amp;" Corp",AE$1))="#N/A N/A","--",_xll.BDP(B169&amp;" Corp",AE$1)))</f>
        <v>#NAME?</v>
      </c>
      <c r="AF169" s="122" t="e">
        <f ca="1">IF(tbl_coded[[#This Row],[ISIN]]="","",IF(IFERROR(MATCH(H169,rtg_num[Moody''s],0)&gt;10,0),"HY",IF(IFERROR(MATCH(I169,rtg_num[S&amp;P],0)&gt;10,0),"HY",IF(IFERROR(MATCH(J169,rtg_num[Fitch],0)&gt;10,0),"HY",IF(H169&amp;I169&amp;J169="------","NR",IF(IFERROR(FIND("#N/A",Coded!H169),0)&amp;IFERROR(FIND("#N/A",Coded!H169),0)&amp;IFERROR(FIND("#N/A",Coded!H169),0)&lt;&gt;"000",IF(INDEX(美元债一级!$O:$O,MATCH(tbl_coded[[#This Row],[ISIN]],美元债一级!$I:$I,0))="--/--/--","NR","IG"),"IG"))))))</f>
        <v>#NAME?</v>
      </c>
      <c r="AG16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9" s="123" t="e">
        <f ca="1">IF(tbl_coded[[#This Row],[ISIN]]="","",IF(_xll.BDP($B169&amp;" Corp",AI$1)="#N/A N/A","--",_xll.BDP($B169&amp;" Corp",AI$1)))</f>
        <v>#NAME?</v>
      </c>
      <c r="AJ169" s="122" t="e">
        <f ca="1">IF(tbl_coded[[#This Row],[ISIN]]="","",IF(OR(_xll.BDP(_xll.BDP(tbl_coded[[#This Row],[ISIN]]&amp;" Corp", "ISSUER_EQUITY_TICKER")&amp;" Equity",AJ$1)="#N/A N/A"),"--",_xll.BDP(_xll.BDP(tbl_coded[[#This Row],[ISIN]]&amp;" Corp", "ISSUER_EQUITY_TICKER")&amp;" Equity",AJ$1)))</f>
        <v>#NAME?</v>
      </c>
      <c r="AK16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25" t="e">
        <f ca="1">IF(tbl_coded[[#This Row],[ISIN]]="","",IF(OR(_xll.BDP(_xll.BDP(tbl_coded[[#This Row],[ISIN]]&amp;" Corp", "ISSUER_EQUITY_TICKER")&amp;" Equity",AL$1)="#N/A N/A"),"--",_xll.BDP(_xll.BDP(tbl_coded[[#This Row],[ISIN]]&amp;" Corp", "ISSUER_EQUITY_TICKER")&amp;" Equity",AL$1)))</f>
        <v>#NAME?</v>
      </c>
      <c r="AM169" s="125" t="e">
        <f ca="1">IF(tbl_coded[[#This Row],[ISIN]]="","",IF(_xll.BDS($B169&amp;" Corp",AM$1)="#N/A Field Not Applicable","",_xll.BDS($B169&amp;" Corp",AM$1)))</f>
        <v>#NAME?</v>
      </c>
      <c r="AN169" s="125" t="e">
        <f ca="1">IF(tbl_coded[[#This Row],[ISIN]]="","",IF(_xll.BDP(tbl_coded[[#This Row],[KPW Provider BBID]]&amp;" CompanyID","NAME")="#N/A Invalid Security","",_xll.BDP(tbl_coded[[#This Row],[KPW Provider BBID]]&amp;" CompanyID","NAME")))</f>
        <v>#NAME?</v>
      </c>
      <c r="AO169" s="125" t="e">
        <f ca="1">IF(tbl_coded[[#This Row],[ISIN]]="","",IF(_xll.BDP(tbl_coded[[#This Row],[KPW Provider BBID]]&amp;" CompanyID",$AO$1)="#N/A Invalid Security","--",IF(_xll.BDP(tbl_coded[[#This Row],[KPW Provider BBID]]&amp;" CompanyID",$AO$1)="#N/A N/A","--",_xll.BDP(tbl_coded[[#This Row],[KPW Provider BBID]]&amp;" CompanyID",$AO$1))))</f>
        <v>#NAME?</v>
      </c>
      <c r="AP169" s="125" t="e">
        <f ca="1">IF(tbl_coded[[#This Row],[ISIN]]="","",IF(_xll.BDP(tbl_coded[[#This Row],[KPW Provider BBID]]&amp;" CompanyID",$AP$1)="#N/A Invalid Security","--",IF(_xll.BDP(tbl_coded[[#This Row],[KPW Provider BBID]]&amp;" CompanyID",$AP$1)="#N/A N/A","--",_xll.BDP(tbl_coded[[#This Row],[KPW Provider BBID]]&amp;" CompanyID",$AP$1))))</f>
        <v>#NAME?</v>
      </c>
      <c r="AQ169" s="125" t="e">
        <f ca="1">IF(tbl_coded[[#This Row],[ISIN]]="","",IF(_xll.BDP(tbl_coded[[#This Row],[KPW Provider BBID]]&amp;" CompanyID",$AQ$1)="#N/A Invalid Security","--",IF(_xll.BDP(tbl_coded[[#This Row],[KPW Provider BBID]]&amp;" CompanyID",$AQ$1)="#N/A N/A","--",_xll.BDP(tbl_coded[[#This Row],[KPW Provider BBID]]&amp;" CompanyID",$AQ$1))))</f>
        <v>#NAME?</v>
      </c>
      <c r="AR169" s="125" t="e">
        <f ca="1">IF(tbl_coded[[#This Row],[ISIN]]="","",tbl_coded[[#This Row],[穆迪KPW评级]]&amp;"/"&amp;tbl_coded[[#This Row],[SPKPW评级]]&amp;"/"&amp;tbl_coded[[#This Row],[FITCHKPW评级]])</f>
        <v>#NAME?</v>
      </c>
      <c r="AS169" s="125" t="e">
        <f ca="1">IF(tbl_coded[[#This Row],[ISIN]]="","",IF(OR(_xll.BDP($B169&amp;" Corp",AS$1)="#N/A N/A"),"--",_xll.BDP($B169&amp;" Corp",AS$1)))</f>
        <v>#NAME?</v>
      </c>
      <c r="AT169" s="125" t="e">
        <f ca="1">IF(tbl_coded[[#This Row],[ISIN]]="","",IF(_xll.BDS($B169&amp;" Corp",AT$1)="#N/A Field Not Applicable","",_xll.BDS($B169&amp;" Corp",AT$1)))</f>
        <v>#NAME?</v>
      </c>
      <c r="AU169" s="125" t="e">
        <f ca="1">IF(tbl_coded[[#This Row],[SBLC Provider BBID]]="","",_xll.BDP(tbl_coded[[#This Row],[SBLC Provider BBID]]&amp;" CompanyID","NAME"))</f>
        <v>#NAME?</v>
      </c>
      <c r="AV169" s="125" t="e">
        <f ca="1">IF(tbl_coded[[#This Row],[ISIN]]="","",IF(OR(_xll.BDP($B169&amp;" Corp",AV$1)="#N/A N/A"),"--",TEXT(_xll.BDP($B169&amp;" Corp",AV$1),"yyyy/mm/dd")))</f>
        <v>#NAME?</v>
      </c>
      <c r="AW169" s="125" t="e">
        <f ca="1">IF(tbl_coded[[#This Row],[ISIN]]="","",IF(OR(_xll.BDP($B169&amp;" Corp",AW$1)="#N/A N/A"),"--",TEXT(_xll.BDP($B169&amp;" Corp",AW$1),"yyyy/mm/dd")))</f>
        <v>#NAME?</v>
      </c>
      <c r="AX169" s="125" t="e">
        <f ca="1">IF(tbl_coded[[#This Row],[ISIN]]="","",IF(OR(_xll.BDP($B169&amp;" Corp",AX$1)="#N/A N/A"),"--",TEXT(_xll.BDP($B169&amp;" Corp",AX$1),"yyyy/mm/dd")))</f>
        <v>#NAME?</v>
      </c>
      <c r="AY169" s="125" t="e">
        <f ca="1">IF(tbl_coded[[#This Row],[ISIN]]="","",IF(OR(_xll.BDP($B169&amp;" Corp",AY$1)="#N/A Field Not Applicable"),"--",TEXT(_xll.BDP($B169&amp;" Corp",AY$1),"yyyy/mm/dd")))</f>
        <v>#NAME?</v>
      </c>
      <c r="AZ169" s="125" t="e">
        <f ca="1">IF(tbl_coded[[#This Row],[ISIN]]="","",IF(OR(_xll.BDP($B169&amp;" Corp",AZ$1)="#N/A N/A"),"--",_xll.BDP($B169&amp;" Corp",AZ$1)))</f>
        <v>#NAME?</v>
      </c>
      <c r="BA169" s="125" t="e">
        <f ca="1">IF(tbl_coded[[#This Row],[ISIN]]="","",IF(OR(_xll.BDP($B169&amp;" Corp",BA$1)="#N/A N/A"),"--",_xll.BDP($B169&amp;" Corp",BA$1)))</f>
        <v>#NAME?</v>
      </c>
      <c r="BB169" s="125" t="e">
        <f ca="1">IF(tbl_coded[[#This Row],[ISIN]]="","",IF(OR(_xll.BDP($B169&amp;" Corp",BB$1)="#N/A N/A"),"--",_xll.BDP($B169&amp;" Corp",BB$1)))</f>
        <v>#NAME?</v>
      </c>
      <c r="BC169" s="125" t="e">
        <f ca="1">IF(tbl_coded[[#This Row],[ISIN]]="","",IF(OR(_xll.BDP($B169&amp;" Corp",BC$1)="#N/A Field Not Applicable"),"--",_xll.BDP($B169&amp;" Corp",BC$1)))</f>
        <v>#NAME?</v>
      </c>
      <c r="BD169" s="125" t="e">
        <f ca="1">IF(tbl_coded[[#This Row],[ISIN]]="","",IF(OR(_xll.BDP($B169&amp;" Corp",BD$1)="#N/A Field Not Applicable"),"--",_xll.BDP($B169&amp;" Corp",BD$1)))</f>
        <v>#NAME?</v>
      </c>
      <c r="BE169" s="125" t="e">
        <f ca="1">IF(tbl_coded[[#This Row],[ISIN]]="","",IF(OR(_xll.BDP($B169&amp;" Corp",BE$1)="#N/A Field Not Applicable"),"--",_xll.BDP($B169&amp;" Corp",BE$1)))</f>
        <v>#NAME?</v>
      </c>
      <c r="BF169" s="125" t="e">
        <f ca="1">IF(tbl_coded[[#This Row],[ISIN]]="","",IF(OR(_xll.BDP($B169&amp;" Corp",BF$1)="#N/A Field Not Applicable"),"--",_xll.BDP($B169&amp;" Corp",BF$1)))</f>
        <v>#NAME?</v>
      </c>
      <c r="BG169" s="125" t="e">
        <f ca="1">IF(tbl_coded[[#This Row],[ISIN]]="","",IF(OR(_xll.BDP($B169&amp;" Corp",BG$1)="#N/A Field Not Applicable"),"--",IF(_xll.BDP($B169&amp;" Corp",BG$1)="#N/A N/A","N",_xll.BDP($B169&amp;" Corp",BG$1))))</f>
        <v>#NAME?</v>
      </c>
      <c r="BH169" s="125" t="e">
        <f ca="1">IF(tbl_coded[[#This Row],[ISIN]]="","",IF(OR(_xll.BDP($B169&amp;" Corp",BH$1)="#N/A N/A"),"",_xll.BDP($B169&amp;" Corp",BH$1)))</f>
        <v>#NAME?</v>
      </c>
      <c r="BI169" s="125" t="e">
        <f ca="1">IF(tbl_coded[[#This Row],[ISIN]]="","",IF(OR(tbl_coded[[#This Row],[Parent company tiker]]=""),"",IF(_xll.BDP(tbl_coded[[#This Row],[Parent company tiker]]&amp;" Equity",BI$1)="#N/A N/A","--",_xll.BDP(tbl_coded[[#This Row],[Parent company tiker]]&amp;" Equity",BI$1))))</f>
        <v>#NAME?</v>
      </c>
      <c r="BJ169" s="125" t="e">
        <f ca="1">IF(tbl_coded[[#This Row],[ISIN]]="","",IF(OR(tbl_coded[[#This Row],[Parent company tiker]]=""),"",IF(_xll.BDP(tbl_coded[[#This Row],[Parent company tiker]]&amp;" Equity",BJ$1)="#N/A N/A","--",_xll.BDP(tbl_coded[[#This Row],[Parent company tiker]]&amp;" Equity",BJ$1))))</f>
        <v>#NAME?</v>
      </c>
      <c r="BK169" s="125" t="e">
        <f ca="1">IF(tbl_coded[[#This Row],[ISIN]]="","",IF(OR(tbl_coded[[#This Row],[Parent company tiker]]=""),"",IF(_xll.BDP(tbl_coded[[#This Row],[Parent company tiker]]&amp;" Equity",BK$1)="#N/A N/A","--",_xll.BDP(tbl_coded[[#This Row],[Parent company tiker]]&amp;" Equity",BK$1))))</f>
        <v>#NAME?</v>
      </c>
      <c r="BL169" s="125" t="e">
        <f ca="1">IF(tbl_coded[[#This Row],[ISIN]]="","",IF(OR(tbl_coded[[#This Row],[Parent company tiker]]=""),"",IF(_xll.BDP(tbl_coded[[#This Row],[Parent company tiker]]&amp;" Equity",BL$1)="#N/A N/A","--",_xll.BDP(tbl_coded[[#This Row],[Parent company tiker]]&amp;" Equity",BL$1))))</f>
        <v>#NAME?</v>
      </c>
      <c r="BM16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9" s="125" t="e">
        <f ca="1">IF(tbl_coded[[#This Row],[Column9]]&lt;&gt;"--",tbl_coded[[#This Row],[G''tor rating]],IF(tbl_coded[[#This Row],[KPW Name]]&lt;&gt;"",tbl_coded[[#This Row],[KPW Rating]],IF(tbl_coded[[#This Row],[Parent company tiker]]&lt;&gt;"",tbl_coded[[#This Row],[parent评级]],tbl_coded[[#This Row],[Issuer rating]])))</f>
        <v>#NAME?</v>
      </c>
      <c r="BO169" s="159" t="str">
        <f ca="1">IFERROR(IF(tbl_coded[[#This Row],[GREEN]]="Y","GREEN",IF(tbl_coded[[#This Row],[SUSTAINABLE]]="Y","SUSTAINABLE",IF(tbl_coded[[#This Row],[SOCIAL]]="Y","SOCIAL",IF(tbl_coded[[#This Row],[Sustainable linked]]="Y","SUSTAINABLE LINKED"," ")))),"")</f>
        <v/>
      </c>
    </row>
    <row r="170" spans="1:67" ht="15" customHeight="1">
      <c r="A170" s="119">
        <v>168</v>
      </c>
      <c r="B170" s="120" t="str">
        <f>IF(美元债一级!$C$4:$C$1048576&lt;&gt;"",美元债一级!C171,"")</f>
        <v>XS2605835060</v>
      </c>
      <c r="C170" s="122" t="e">
        <f ca="1">IF(tbl_coded[[#This Row],[ISIN]]="","",IF(tbl_coded[[#This Row],[Index]]&gt;$A$1,"",IF(_xll.BDP($B170&amp;" Corp",C$1)="#N/A N/A","",_xll.BDP($B170&amp;" Corp",C$1))))</f>
        <v>#NAME?</v>
      </c>
      <c r="D170" s="122" t="e">
        <f ca="1">IF(tbl_coded[[#This Row],[ISIN]]="","",IF(_xll.BDP($B170&amp;" Corp",D$1)="#N/A N/A","",_xll.BDP($B170&amp;" Corp",D$1)))</f>
        <v>#NAME?</v>
      </c>
      <c r="E170" s="122" t="e">
        <f ca="1">IF(tbl_coded[[#This Row],[ISIN]]="","",IF(_xll.BDP($B170&amp;" Corp",E$1)="#N/A N/A","--",_xll.BDP($B170&amp;" Corp",E$1)))</f>
        <v>#NAME?</v>
      </c>
      <c r="F170" s="122" t="e">
        <f ca="1">IF(tbl_coded[[#This Row],[ISIN]]="","",IF(_xll.BDS($B170&amp;" Corp",F$1)="#N/A Field Not Applicable","",_xll.BDS($B170&amp;" Corp",F$1)))</f>
        <v>#NAME?</v>
      </c>
      <c r="G170" s="122" t="e">
        <f ca="1">IF(tbl_coded[[#This Row],[ISIN]]="","",IF(_xll.BDP($F170&amp;" CompanyID",G$1)="#N/A Invalid Security","",_xll.BDP($F170&amp;" CompanyID",G$1)))</f>
        <v>#NAME?</v>
      </c>
      <c r="H170" s="122" t="e">
        <f ca="1">IF(tbl_coded[[#This Row],[ISIN]]="","",IF(_xll.BDP($B170&amp;" Corp",H$1)="#N/A N/A","--",_xll.BDP($B170&amp;" Corp",H$1)))</f>
        <v>#NAME?</v>
      </c>
      <c r="I170" s="122" t="e">
        <f ca="1">IF(tbl_coded[[#This Row],[ISIN]]="","",IF(_xll.BDP($B170&amp;" Corp",I$1)="#N/A N/A","--",_xll.BDP($B170&amp;" Corp",I$1)))</f>
        <v>#NAME?</v>
      </c>
      <c r="J170" s="122" t="e">
        <f ca="1">IF(tbl_coded[[#This Row],[ISIN]]="","",IF(_xll.BDP($B170&amp;" Corp",J$1)="#N/A N/A","--",_xll.BDP($B170&amp;" Corp",J$1)))</f>
        <v>#NAME?</v>
      </c>
      <c r="K170" s="122" t="e">
        <f ca="1">IF(tbl_coded[[#This Row],[ISIN]]="","",IF(_xll.BDP($B170&amp;" Corp",K$1)="#N/A N/A","--",_xll.BDP($B170&amp;" Corp",K$1)))</f>
        <v>#NAME?</v>
      </c>
      <c r="L170" s="122" t="e">
        <f ca="1">IF(tbl_coded[[#This Row],[ISIN]]="","",IF(_xll.BDP($B170&amp;" Corp",L$1)="#N/A N/A","--",_xll.BDP($B170&amp;" Corp",L$1)))</f>
        <v>#NAME?</v>
      </c>
      <c r="M170" s="122" t="e">
        <f ca="1">IF(tbl_coded[[#This Row],[ISIN]]="","",IF(_xll.BDP($B170&amp;" Corp",M$1)="#N/A N/A","--",_xll.BDP($B170&amp;" Corp",M$1)))</f>
        <v>#NAME?</v>
      </c>
      <c r="N170" s="122" t="e">
        <f ca="1">IF(tbl_coded[[#This Row],[ISIN]]="","",IF(_xll.BDP($B170&amp;" Corp",N$1)="#N/A N/A","--",_xll.BDP($B170&amp;" Corp",N$1)))</f>
        <v>#NAME?</v>
      </c>
      <c r="O170" s="122" t="e">
        <f ca="1">IF(tbl_coded[[#This Row],[ISIN]]="","",IF(_xll.BDP($B170&amp;" Corp",O$1)="#N/A N/A","--",_xll.BDP($B170&amp;" Corp",O$1)))</f>
        <v>#NAME?</v>
      </c>
      <c r="P170" s="122" t="e">
        <f ca="1">IF(tbl_coded[[#This Row],[ISIN]]="","",IF(_xll.BDP($B170&amp;" Corp",P$1)="#N/A N/A","--",_xll.BDP($B170&amp;" Corp",P$1)))</f>
        <v>#NAME?</v>
      </c>
      <c r="Q17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0" s="122" t="e">
        <f ca="1">IF(tbl_coded[[#This Row],[ISIN]]="","",IF(OR(_xll.BDP($B170&amp;" Corp",R$1)="#N/A N/A",_xll.BDP($B170&amp;" Corp",R$1)="#N/A Invalid Security",_xll.BDP($B170&amp;" Corp",R$1)="#N/A Field Not Applicable"),"--",_xll.BDP($B170&amp;" Corp",R$1)))</f>
        <v>#NAME?</v>
      </c>
      <c r="S170" s="122" t="e">
        <f ca="1">IF(tbl_coded[[#This Row],[ISIN]]="","",IF(OR(_xll.BDP($R170&amp;" Equity",S$1)="#N/A N/A",_xll.BDP($R170&amp;" Equity",S$1)="#N/A Invalid Security"),"--",_xll.BDP($R170&amp;" Equity",S$1)))</f>
        <v>#NAME?</v>
      </c>
      <c r="T170" s="122" t="e">
        <f ca="1">IF(tbl_coded[[#This Row],[ISIN]]="","",IF(OR(_xll.BDP($R170&amp;" Equity",T$1)="#N/A N/A",_xll.BDP($R170&amp;" Equity",T$1)="#N/A Invalid Security"),"--",_xll.BDP($R170&amp;" Equity",T$1)))</f>
        <v>#NAME?</v>
      </c>
      <c r="U170" s="122" t="e">
        <f ca="1">IF(tbl_coded[[#This Row],[ISIN]]="","",IF(OR(_xll.BDP($R170&amp;" Equity",U$1)="#N/A N/A",_xll.BDP($R170&amp;" Equity",U$1)="#N/A Invalid Security"),"--",_xll.BDP($R170&amp;" Equity",U$1)))</f>
        <v>#NAME?</v>
      </c>
      <c r="V170" s="122" t="e">
        <f ca="1">IF(tbl_coded[[#This Row],[ISIN]]="","",IF(OR(_xll.BDP($R170&amp;" Equity",V$1)="#N/A N/A",_xll.BDP($R170&amp;" Equity",V$1)="#N/A Invalid Security"),"--",_xll.BDP($R170&amp;" Equity",V$1)))</f>
        <v>#NAME?</v>
      </c>
      <c r="W170" s="122" t="e">
        <f ca="1">IF(tbl_coded[[#This Row],[ISIN]]="","",IF(OR(_xll.BDP($R170&amp;" Equity",W$1)="#N/A N/A",_xll.BDP($R170&amp;" Equity",W$1)="#N/A Invalid Security"),"--",_xll.BDP($R170&amp;" Equity",W$1)))</f>
        <v>#NAME?</v>
      </c>
      <c r="X170" s="122" t="e">
        <f ca="1">IF(tbl_coded[[#This Row],[ISIN]]="","",IF(OR(_xll.BDP($R170&amp;" Equity",X$1)="#N/A N/A",_xll.BDP($R170&amp;" Equity",X$1)="#N/A Invalid Security"),"--",_xll.BDP($R170&amp;" Equity",X$1)))</f>
        <v>#NAME?</v>
      </c>
      <c r="Y17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0" s="122" t="str">
        <f ca="1">IF(tbl_coded[[#This Row],[ISIN]]="","",IF(ISNUMBER(_xll.BDP(B170&amp;" Corp",Z$1)),_xll.BDP(B170&amp;" Corp",Z$1),""))</f>
        <v/>
      </c>
      <c r="AA170" s="122" t="str">
        <f ca="1">IF(tbl_coded[[#This Row],[ISIN]]="","",IF(ISNUMBER(_xll.BDP(B170&amp;" Corp",AA$1)),_xll.BDP(B170&amp;" Corp",AA$1),""))</f>
        <v/>
      </c>
      <c r="AB170" s="122" t="str">
        <f ca="1">IF(tbl_coded[[#This Row],[ISIN]]="","",IF(ISNUMBER(_xll.BDP(B170&amp;" Corp",AB$1)),_xll.BDP(B170&amp;" Corp",AB$1),""))</f>
        <v/>
      </c>
      <c r="AC170" s="122" t="str">
        <f ca="1">IF(tbl_coded[[#This Row],[ISIN]]="","",IF(ISNUMBER(_xll.BDP(B170&amp;" Corp",AC$1)),_xll.BDP(B170&amp;" Corp",AC$1),""))</f>
        <v/>
      </c>
      <c r="AD170" s="122" t="e">
        <f ca="1">IF(tbl_coded[[#This Row],[ISIN]]="","",IF((_xll.BDP(B170&amp;" Corp",AD$1))="#N/A Field Not Applicable","",_xll.BDP(B170&amp;" Corp",AD$1)))</f>
        <v>#NAME?</v>
      </c>
      <c r="AE170" s="122" t="e">
        <f ca="1">IF(tbl_coded[[#This Row],[ISIN]]="","",IF((_xll.BDP(B170&amp;" Corp",AE$1))="#N/A N/A","--",_xll.BDP(B170&amp;" Corp",AE$1)))</f>
        <v>#NAME?</v>
      </c>
      <c r="AF170" s="122" t="e">
        <f ca="1">IF(tbl_coded[[#This Row],[ISIN]]="","",IF(IFERROR(MATCH(H170,rtg_num[Moody''s],0)&gt;10,0),"HY",IF(IFERROR(MATCH(I170,rtg_num[S&amp;P],0)&gt;10,0),"HY",IF(IFERROR(MATCH(J170,rtg_num[Fitch],0)&gt;10,0),"HY",IF(H170&amp;I170&amp;J170="------","NR",IF(IFERROR(FIND("#N/A",Coded!H170),0)&amp;IFERROR(FIND("#N/A",Coded!H170),0)&amp;IFERROR(FIND("#N/A",Coded!H170),0)&lt;&gt;"000",IF(INDEX(美元债一级!$O:$O,MATCH(tbl_coded[[#This Row],[ISIN]],美元债一级!$I:$I,0))="--/--/--","NR","IG"),"IG"))))))</f>
        <v>#NAME?</v>
      </c>
      <c r="AG17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0" s="123" t="e">
        <f ca="1">IF(tbl_coded[[#This Row],[ISIN]]="","",IF(_xll.BDP($B170&amp;" Corp",AI$1)="#N/A N/A","--",_xll.BDP($B170&amp;" Corp",AI$1)))</f>
        <v>#NAME?</v>
      </c>
      <c r="AJ170" s="122" t="e">
        <f ca="1">IF(tbl_coded[[#This Row],[ISIN]]="","",IF(OR(_xll.BDP(_xll.BDP(tbl_coded[[#This Row],[ISIN]]&amp;" Corp", "ISSUER_EQUITY_TICKER")&amp;" Equity",AJ$1)="#N/A N/A"),"--",_xll.BDP(_xll.BDP(tbl_coded[[#This Row],[ISIN]]&amp;" Corp", "ISSUER_EQUITY_TICKER")&amp;" Equity",AJ$1)))</f>
        <v>#NAME?</v>
      </c>
      <c r="AK17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25" t="e">
        <f ca="1">IF(tbl_coded[[#This Row],[ISIN]]="","",IF(OR(_xll.BDP(_xll.BDP(tbl_coded[[#This Row],[ISIN]]&amp;" Corp", "ISSUER_EQUITY_TICKER")&amp;" Equity",AL$1)="#N/A N/A"),"--",_xll.BDP(_xll.BDP(tbl_coded[[#This Row],[ISIN]]&amp;" Corp", "ISSUER_EQUITY_TICKER")&amp;" Equity",AL$1)))</f>
        <v>#NAME?</v>
      </c>
      <c r="AM170" s="125" t="e">
        <f ca="1">IF(tbl_coded[[#This Row],[ISIN]]="","",IF(_xll.BDS($B170&amp;" Corp",AM$1)="#N/A Field Not Applicable","",_xll.BDS($B170&amp;" Corp",AM$1)))</f>
        <v>#NAME?</v>
      </c>
      <c r="AN170" s="125" t="e">
        <f ca="1">IF(tbl_coded[[#This Row],[ISIN]]="","",IF(_xll.BDP(tbl_coded[[#This Row],[KPW Provider BBID]]&amp;" CompanyID","NAME")="#N/A Invalid Security","",_xll.BDP(tbl_coded[[#This Row],[KPW Provider BBID]]&amp;" CompanyID","NAME")))</f>
        <v>#NAME?</v>
      </c>
      <c r="AO170" s="125" t="e">
        <f ca="1">IF(tbl_coded[[#This Row],[ISIN]]="","",IF(_xll.BDP(tbl_coded[[#This Row],[KPW Provider BBID]]&amp;" CompanyID",$AO$1)="#N/A Invalid Security","--",IF(_xll.BDP(tbl_coded[[#This Row],[KPW Provider BBID]]&amp;" CompanyID",$AO$1)="#N/A N/A","--",_xll.BDP(tbl_coded[[#This Row],[KPW Provider BBID]]&amp;" CompanyID",$AO$1))))</f>
        <v>#NAME?</v>
      </c>
      <c r="AP170" s="125" t="e">
        <f ca="1">IF(tbl_coded[[#This Row],[ISIN]]="","",IF(_xll.BDP(tbl_coded[[#This Row],[KPW Provider BBID]]&amp;" CompanyID",$AP$1)="#N/A Invalid Security","--",IF(_xll.BDP(tbl_coded[[#This Row],[KPW Provider BBID]]&amp;" CompanyID",$AP$1)="#N/A N/A","--",_xll.BDP(tbl_coded[[#This Row],[KPW Provider BBID]]&amp;" CompanyID",$AP$1))))</f>
        <v>#NAME?</v>
      </c>
      <c r="AQ170" s="125" t="e">
        <f ca="1">IF(tbl_coded[[#This Row],[ISIN]]="","",IF(_xll.BDP(tbl_coded[[#This Row],[KPW Provider BBID]]&amp;" CompanyID",$AQ$1)="#N/A Invalid Security","--",IF(_xll.BDP(tbl_coded[[#This Row],[KPW Provider BBID]]&amp;" CompanyID",$AQ$1)="#N/A N/A","--",_xll.BDP(tbl_coded[[#This Row],[KPW Provider BBID]]&amp;" CompanyID",$AQ$1))))</f>
        <v>#NAME?</v>
      </c>
      <c r="AR170" s="125" t="e">
        <f ca="1">IF(tbl_coded[[#This Row],[ISIN]]="","",tbl_coded[[#This Row],[穆迪KPW评级]]&amp;"/"&amp;tbl_coded[[#This Row],[SPKPW评级]]&amp;"/"&amp;tbl_coded[[#This Row],[FITCHKPW评级]])</f>
        <v>#NAME?</v>
      </c>
      <c r="AS170" s="125" t="e">
        <f ca="1">IF(tbl_coded[[#This Row],[ISIN]]="","",IF(OR(_xll.BDP($B170&amp;" Corp",AS$1)="#N/A N/A"),"--",_xll.BDP($B170&amp;" Corp",AS$1)))</f>
        <v>#NAME?</v>
      </c>
      <c r="AT170" s="125" t="e">
        <f ca="1">IF(tbl_coded[[#This Row],[ISIN]]="","",IF(_xll.BDS($B170&amp;" Corp",AT$1)="#N/A Field Not Applicable","",_xll.BDS($B170&amp;" Corp",AT$1)))</f>
        <v>#NAME?</v>
      </c>
      <c r="AU170" s="125" t="e">
        <f ca="1">IF(tbl_coded[[#This Row],[SBLC Provider BBID]]="","",_xll.BDP(tbl_coded[[#This Row],[SBLC Provider BBID]]&amp;" CompanyID","NAME"))</f>
        <v>#NAME?</v>
      </c>
      <c r="AV170" s="125" t="e">
        <f ca="1">IF(tbl_coded[[#This Row],[ISIN]]="","",IF(OR(_xll.BDP($B170&amp;" Corp",AV$1)="#N/A N/A"),"--",TEXT(_xll.BDP($B170&amp;" Corp",AV$1),"yyyy/mm/dd")))</f>
        <v>#NAME?</v>
      </c>
      <c r="AW170" s="125" t="e">
        <f ca="1">IF(tbl_coded[[#This Row],[ISIN]]="","",IF(OR(_xll.BDP($B170&amp;" Corp",AW$1)="#N/A N/A"),"--",TEXT(_xll.BDP($B170&amp;" Corp",AW$1),"yyyy/mm/dd")))</f>
        <v>#NAME?</v>
      </c>
      <c r="AX170" s="125" t="e">
        <f ca="1">IF(tbl_coded[[#This Row],[ISIN]]="","",IF(OR(_xll.BDP($B170&amp;" Corp",AX$1)="#N/A N/A"),"--",TEXT(_xll.BDP($B170&amp;" Corp",AX$1),"yyyy/mm/dd")))</f>
        <v>#NAME?</v>
      </c>
      <c r="AY170" s="125" t="e">
        <f ca="1">IF(tbl_coded[[#This Row],[ISIN]]="","",IF(OR(_xll.BDP($B170&amp;" Corp",AY$1)="#N/A Field Not Applicable"),"--",TEXT(_xll.BDP($B170&amp;" Corp",AY$1),"yyyy/mm/dd")))</f>
        <v>#NAME?</v>
      </c>
      <c r="AZ170" s="125" t="e">
        <f ca="1">IF(tbl_coded[[#This Row],[ISIN]]="","",IF(OR(_xll.BDP($B170&amp;" Corp",AZ$1)="#N/A N/A"),"--",_xll.BDP($B170&amp;" Corp",AZ$1)))</f>
        <v>#NAME?</v>
      </c>
      <c r="BA170" s="125" t="e">
        <f ca="1">IF(tbl_coded[[#This Row],[ISIN]]="","",IF(OR(_xll.BDP($B170&amp;" Corp",BA$1)="#N/A N/A"),"--",_xll.BDP($B170&amp;" Corp",BA$1)))</f>
        <v>#NAME?</v>
      </c>
      <c r="BB170" s="125" t="e">
        <f ca="1">IF(tbl_coded[[#This Row],[ISIN]]="","",IF(OR(_xll.BDP($B170&amp;" Corp",BB$1)="#N/A N/A"),"--",_xll.BDP($B170&amp;" Corp",BB$1)))</f>
        <v>#NAME?</v>
      </c>
      <c r="BC170" s="125" t="e">
        <f ca="1">IF(tbl_coded[[#This Row],[ISIN]]="","",IF(OR(_xll.BDP($B170&amp;" Corp",BC$1)="#N/A Field Not Applicable"),"--",_xll.BDP($B170&amp;" Corp",BC$1)))</f>
        <v>#NAME?</v>
      </c>
      <c r="BD170" s="125" t="e">
        <f ca="1">IF(tbl_coded[[#This Row],[ISIN]]="","",IF(OR(_xll.BDP($B170&amp;" Corp",BD$1)="#N/A Field Not Applicable"),"--",_xll.BDP($B170&amp;" Corp",BD$1)))</f>
        <v>#NAME?</v>
      </c>
      <c r="BE170" s="125" t="e">
        <f ca="1">IF(tbl_coded[[#This Row],[ISIN]]="","",IF(OR(_xll.BDP($B170&amp;" Corp",BE$1)="#N/A Field Not Applicable"),"--",_xll.BDP($B170&amp;" Corp",BE$1)))</f>
        <v>#NAME?</v>
      </c>
      <c r="BF170" s="125" t="e">
        <f ca="1">IF(tbl_coded[[#This Row],[ISIN]]="","",IF(OR(_xll.BDP($B170&amp;" Corp",BF$1)="#N/A Field Not Applicable"),"--",_xll.BDP($B170&amp;" Corp",BF$1)))</f>
        <v>#NAME?</v>
      </c>
      <c r="BG170" s="125" t="e">
        <f ca="1">IF(tbl_coded[[#This Row],[ISIN]]="","",IF(OR(_xll.BDP($B170&amp;" Corp",BG$1)="#N/A Field Not Applicable"),"--",IF(_xll.BDP($B170&amp;" Corp",BG$1)="#N/A N/A","N",_xll.BDP($B170&amp;" Corp",BG$1))))</f>
        <v>#NAME?</v>
      </c>
      <c r="BH170" s="125" t="e">
        <f ca="1">IF(tbl_coded[[#This Row],[ISIN]]="","",IF(OR(_xll.BDP($B170&amp;" Corp",BH$1)="#N/A N/A"),"",_xll.BDP($B170&amp;" Corp",BH$1)))</f>
        <v>#NAME?</v>
      </c>
      <c r="BI170" s="125" t="e">
        <f ca="1">IF(tbl_coded[[#This Row],[ISIN]]="","",IF(OR(tbl_coded[[#This Row],[Parent company tiker]]=""),"",IF(_xll.BDP(tbl_coded[[#This Row],[Parent company tiker]]&amp;" Equity",BI$1)="#N/A N/A","--",_xll.BDP(tbl_coded[[#This Row],[Parent company tiker]]&amp;" Equity",BI$1))))</f>
        <v>#NAME?</v>
      </c>
      <c r="BJ170" s="125" t="e">
        <f ca="1">IF(tbl_coded[[#This Row],[ISIN]]="","",IF(OR(tbl_coded[[#This Row],[Parent company tiker]]=""),"",IF(_xll.BDP(tbl_coded[[#This Row],[Parent company tiker]]&amp;" Equity",BJ$1)="#N/A N/A","--",_xll.BDP(tbl_coded[[#This Row],[Parent company tiker]]&amp;" Equity",BJ$1))))</f>
        <v>#NAME?</v>
      </c>
      <c r="BK170" s="125" t="e">
        <f ca="1">IF(tbl_coded[[#This Row],[ISIN]]="","",IF(OR(tbl_coded[[#This Row],[Parent company tiker]]=""),"",IF(_xll.BDP(tbl_coded[[#This Row],[Parent company tiker]]&amp;" Equity",BK$1)="#N/A N/A","--",_xll.BDP(tbl_coded[[#This Row],[Parent company tiker]]&amp;" Equity",BK$1))))</f>
        <v>#NAME?</v>
      </c>
      <c r="BL170" s="125" t="e">
        <f ca="1">IF(tbl_coded[[#This Row],[ISIN]]="","",IF(OR(tbl_coded[[#This Row],[Parent company tiker]]=""),"",IF(_xll.BDP(tbl_coded[[#This Row],[Parent company tiker]]&amp;" Equity",BL$1)="#N/A N/A","--",_xll.BDP(tbl_coded[[#This Row],[Parent company tiker]]&amp;" Equity",BL$1))))</f>
        <v>#NAME?</v>
      </c>
      <c r="BM17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0" s="125" t="e">
        <f ca="1">IF(tbl_coded[[#This Row],[Column9]]&lt;&gt;"--",tbl_coded[[#This Row],[G''tor rating]],IF(tbl_coded[[#This Row],[KPW Name]]&lt;&gt;"",tbl_coded[[#This Row],[KPW Rating]],IF(tbl_coded[[#This Row],[Parent company tiker]]&lt;&gt;"",tbl_coded[[#This Row],[parent评级]],tbl_coded[[#This Row],[Issuer rating]])))</f>
        <v>#NAME?</v>
      </c>
      <c r="BO170" s="159" t="str">
        <f ca="1">IFERROR(IF(tbl_coded[[#This Row],[GREEN]]="Y","GREEN",IF(tbl_coded[[#This Row],[SUSTAINABLE]]="Y","SUSTAINABLE",IF(tbl_coded[[#This Row],[SOCIAL]]="Y","SOCIAL",IF(tbl_coded[[#This Row],[Sustainable linked]]="Y","SUSTAINABLE LINKED"," ")))),"")</f>
        <v/>
      </c>
    </row>
    <row r="171" spans="1:67" ht="15" customHeight="1">
      <c r="A171" s="119">
        <v>169</v>
      </c>
      <c r="B171" s="120" t="str">
        <f>IF(美元债一级!$C$4:$C$1048576&lt;&gt;"",美元债一级!C172,"")</f>
        <v>XS2604890629</v>
      </c>
      <c r="C171" s="122" t="e">
        <f ca="1">IF(tbl_coded[[#This Row],[ISIN]]="","",IF(tbl_coded[[#This Row],[Index]]&gt;$A$1,"",IF(_xll.BDP($B171&amp;" Corp",C$1)="#N/A N/A","",_xll.BDP($B171&amp;" Corp",C$1))))</f>
        <v>#NAME?</v>
      </c>
      <c r="D171" s="122" t="e">
        <f ca="1">IF(tbl_coded[[#This Row],[ISIN]]="","",IF(_xll.BDP($B171&amp;" Corp",D$1)="#N/A N/A","",_xll.BDP($B171&amp;" Corp",D$1)))</f>
        <v>#NAME?</v>
      </c>
      <c r="E171" s="122" t="e">
        <f ca="1">IF(tbl_coded[[#This Row],[ISIN]]="","",IF(_xll.BDP($B171&amp;" Corp",E$1)="#N/A N/A","--",_xll.BDP($B171&amp;" Corp",E$1)))</f>
        <v>#NAME?</v>
      </c>
      <c r="F171" s="122" t="e">
        <f ca="1">IF(tbl_coded[[#This Row],[ISIN]]="","",IF(_xll.BDS($B171&amp;" Corp",F$1)="#N/A Field Not Applicable","",_xll.BDS($B171&amp;" Corp",F$1)))</f>
        <v>#NAME?</v>
      </c>
      <c r="G171" s="122" t="e">
        <f ca="1">IF(tbl_coded[[#This Row],[ISIN]]="","",IF(_xll.BDP($F171&amp;" CompanyID",G$1)="#N/A Invalid Security","",_xll.BDP($F171&amp;" CompanyID",G$1)))</f>
        <v>#NAME?</v>
      </c>
      <c r="H171" s="122" t="e">
        <f ca="1">IF(tbl_coded[[#This Row],[ISIN]]="","",IF(_xll.BDP($B171&amp;" Corp",H$1)="#N/A N/A","--",_xll.BDP($B171&amp;" Corp",H$1)))</f>
        <v>#NAME?</v>
      </c>
      <c r="I171" s="122" t="e">
        <f ca="1">IF(tbl_coded[[#This Row],[ISIN]]="","",IF(_xll.BDP($B171&amp;" Corp",I$1)="#N/A N/A","--",_xll.BDP($B171&amp;" Corp",I$1)))</f>
        <v>#NAME?</v>
      </c>
      <c r="J171" s="122" t="e">
        <f ca="1">IF(tbl_coded[[#This Row],[ISIN]]="","",IF(_xll.BDP($B171&amp;" Corp",J$1)="#N/A N/A","--",_xll.BDP($B171&amp;" Corp",J$1)))</f>
        <v>#NAME?</v>
      </c>
      <c r="K171" s="122" t="e">
        <f ca="1">IF(tbl_coded[[#This Row],[ISIN]]="","",IF(_xll.BDP($B171&amp;" Corp",K$1)="#N/A N/A","--",_xll.BDP($B171&amp;" Corp",K$1)))</f>
        <v>#NAME?</v>
      </c>
      <c r="L171" s="122" t="e">
        <f ca="1">IF(tbl_coded[[#This Row],[ISIN]]="","",IF(_xll.BDP($B171&amp;" Corp",L$1)="#N/A N/A","--",_xll.BDP($B171&amp;" Corp",L$1)))</f>
        <v>#NAME?</v>
      </c>
      <c r="M171" s="122" t="e">
        <f ca="1">IF(tbl_coded[[#This Row],[ISIN]]="","",IF(_xll.BDP($B171&amp;" Corp",M$1)="#N/A N/A","--",_xll.BDP($B171&amp;" Corp",M$1)))</f>
        <v>#NAME?</v>
      </c>
      <c r="N171" s="122" t="e">
        <f ca="1">IF(tbl_coded[[#This Row],[ISIN]]="","",IF(_xll.BDP($B171&amp;" Corp",N$1)="#N/A N/A","--",_xll.BDP($B171&amp;" Corp",N$1)))</f>
        <v>#NAME?</v>
      </c>
      <c r="O171" s="122" t="e">
        <f ca="1">IF(tbl_coded[[#This Row],[ISIN]]="","",IF(_xll.BDP($B171&amp;" Corp",O$1)="#N/A N/A","--",_xll.BDP($B171&amp;" Corp",O$1)))</f>
        <v>#NAME?</v>
      </c>
      <c r="P171" s="122" t="e">
        <f ca="1">IF(tbl_coded[[#This Row],[ISIN]]="","",IF(_xll.BDP($B171&amp;" Corp",P$1)="#N/A N/A","--",_xll.BDP($B171&amp;" Corp",P$1)))</f>
        <v>#NAME?</v>
      </c>
      <c r="Q17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1" s="122" t="e">
        <f ca="1">IF(tbl_coded[[#This Row],[ISIN]]="","",IF(OR(_xll.BDP($B171&amp;" Corp",R$1)="#N/A N/A",_xll.BDP($B171&amp;" Corp",R$1)="#N/A Invalid Security",_xll.BDP($B171&amp;" Corp",R$1)="#N/A Field Not Applicable"),"--",_xll.BDP($B171&amp;" Corp",R$1)))</f>
        <v>#NAME?</v>
      </c>
      <c r="S171" s="122" t="e">
        <f ca="1">IF(tbl_coded[[#This Row],[ISIN]]="","",IF(OR(_xll.BDP($R171&amp;" Equity",S$1)="#N/A N/A",_xll.BDP($R171&amp;" Equity",S$1)="#N/A Invalid Security"),"--",_xll.BDP($R171&amp;" Equity",S$1)))</f>
        <v>#NAME?</v>
      </c>
      <c r="T171" s="122" t="e">
        <f ca="1">IF(tbl_coded[[#This Row],[ISIN]]="","",IF(OR(_xll.BDP($R171&amp;" Equity",T$1)="#N/A N/A",_xll.BDP($R171&amp;" Equity",T$1)="#N/A Invalid Security"),"--",_xll.BDP($R171&amp;" Equity",T$1)))</f>
        <v>#NAME?</v>
      </c>
      <c r="U171" s="122" t="e">
        <f ca="1">IF(tbl_coded[[#This Row],[ISIN]]="","",IF(OR(_xll.BDP($R171&amp;" Equity",U$1)="#N/A N/A",_xll.BDP($R171&amp;" Equity",U$1)="#N/A Invalid Security"),"--",_xll.BDP($R171&amp;" Equity",U$1)))</f>
        <v>#NAME?</v>
      </c>
      <c r="V171" s="122" t="e">
        <f ca="1">IF(tbl_coded[[#This Row],[ISIN]]="","",IF(OR(_xll.BDP($R171&amp;" Equity",V$1)="#N/A N/A",_xll.BDP($R171&amp;" Equity",V$1)="#N/A Invalid Security"),"--",_xll.BDP($R171&amp;" Equity",V$1)))</f>
        <v>#NAME?</v>
      </c>
      <c r="W171" s="122" t="e">
        <f ca="1">IF(tbl_coded[[#This Row],[ISIN]]="","",IF(OR(_xll.BDP($R171&amp;" Equity",W$1)="#N/A N/A",_xll.BDP($R171&amp;" Equity",W$1)="#N/A Invalid Security"),"--",_xll.BDP($R171&amp;" Equity",W$1)))</f>
        <v>#NAME?</v>
      </c>
      <c r="X171" s="122" t="e">
        <f ca="1">IF(tbl_coded[[#This Row],[ISIN]]="","",IF(OR(_xll.BDP($R171&amp;" Equity",X$1)="#N/A N/A",_xll.BDP($R171&amp;" Equity",X$1)="#N/A Invalid Security"),"--",_xll.BDP($R171&amp;" Equity",X$1)))</f>
        <v>#NAME?</v>
      </c>
      <c r="Y17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1" s="122" t="str">
        <f ca="1">IF(tbl_coded[[#This Row],[ISIN]]="","",IF(ISNUMBER(_xll.BDP(B171&amp;" Corp",Z$1)),_xll.BDP(B171&amp;" Corp",Z$1),""))</f>
        <v/>
      </c>
      <c r="AA171" s="122" t="str">
        <f ca="1">IF(tbl_coded[[#This Row],[ISIN]]="","",IF(ISNUMBER(_xll.BDP(B171&amp;" Corp",AA$1)),_xll.BDP(B171&amp;" Corp",AA$1),""))</f>
        <v/>
      </c>
      <c r="AB171" s="122" t="str">
        <f ca="1">IF(tbl_coded[[#This Row],[ISIN]]="","",IF(ISNUMBER(_xll.BDP(B171&amp;" Corp",AB$1)),_xll.BDP(B171&amp;" Corp",AB$1),""))</f>
        <v/>
      </c>
      <c r="AC171" s="122" t="str">
        <f ca="1">IF(tbl_coded[[#This Row],[ISIN]]="","",IF(ISNUMBER(_xll.BDP(B171&amp;" Corp",AC$1)),_xll.BDP(B171&amp;" Corp",AC$1),""))</f>
        <v/>
      </c>
      <c r="AD171" s="122" t="e">
        <f ca="1">IF(tbl_coded[[#This Row],[ISIN]]="","",IF((_xll.BDP(B171&amp;" Corp",AD$1))="#N/A Field Not Applicable","",_xll.BDP(B171&amp;" Corp",AD$1)))</f>
        <v>#NAME?</v>
      </c>
      <c r="AE171" s="122" t="e">
        <f ca="1">IF(tbl_coded[[#This Row],[ISIN]]="","",IF((_xll.BDP(B171&amp;" Corp",AE$1))="#N/A N/A","--",_xll.BDP(B171&amp;" Corp",AE$1)))</f>
        <v>#NAME?</v>
      </c>
      <c r="AF171" s="122" t="e">
        <f ca="1">IF(tbl_coded[[#This Row],[ISIN]]="","",IF(IFERROR(MATCH(H171,rtg_num[Moody''s],0)&gt;10,0),"HY",IF(IFERROR(MATCH(I171,rtg_num[S&amp;P],0)&gt;10,0),"HY",IF(IFERROR(MATCH(J171,rtg_num[Fitch],0)&gt;10,0),"HY",IF(H171&amp;I171&amp;J171="------","NR",IF(IFERROR(FIND("#N/A",Coded!H171),0)&amp;IFERROR(FIND("#N/A",Coded!H171),0)&amp;IFERROR(FIND("#N/A",Coded!H171),0)&lt;&gt;"000",IF(INDEX(美元债一级!$O:$O,MATCH(tbl_coded[[#This Row],[ISIN]],美元债一级!$I:$I,0))="--/--/--","NR","IG"),"IG"))))))</f>
        <v>#NAME?</v>
      </c>
      <c r="AG17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1" s="123" t="e">
        <f ca="1">IF(tbl_coded[[#This Row],[ISIN]]="","",IF(_xll.BDP($B171&amp;" Corp",AI$1)="#N/A N/A","--",_xll.BDP($B171&amp;" Corp",AI$1)))</f>
        <v>#NAME?</v>
      </c>
      <c r="AJ171" s="122" t="e">
        <f ca="1">IF(tbl_coded[[#This Row],[ISIN]]="","",IF(OR(_xll.BDP(_xll.BDP(tbl_coded[[#This Row],[ISIN]]&amp;" Corp", "ISSUER_EQUITY_TICKER")&amp;" Equity",AJ$1)="#N/A N/A"),"--",_xll.BDP(_xll.BDP(tbl_coded[[#This Row],[ISIN]]&amp;" Corp", "ISSUER_EQUITY_TICKER")&amp;" Equity",AJ$1)))</f>
        <v>#NAME?</v>
      </c>
      <c r="AK17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25" t="e">
        <f ca="1">IF(tbl_coded[[#This Row],[ISIN]]="","",IF(OR(_xll.BDP(_xll.BDP(tbl_coded[[#This Row],[ISIN]]&amp;" Corp", "ISSUER_EQUITY_TICKER")&amp;" Equity",AL$1)="#N/A N/A"),"--",_xll.BDP(_xll.BDP(tbl_coded[[#This Row],[ISIN]]&amp;" Corp", "ISSUER_EQUITY_TICKER")&amp;" Equity",AL$1)))</f>
        <v>#NAME?</v>
      </c>
      <c r="AM171" s="125" t="e">
        <f ca="1">IF(tbl_coded[[#This Row],[ISIN]]="","",IF(_xll.BDS($B171&amp;" Corp",AM$1)="#N/A Field Not Applicable","",_xll.BDS($B171&amp;" Corp",AM$1)))</f>
        <v>#NAME?</v>
      </c>
      <c r="AN171" s="125" t="e">
        <f ca="1">IF(tbl_coded[[#This Row],[ISIN]]="","",IF(_xll.BDP(tbl_coded[[#This Row],[KPW Provider BBID]]&amp;" CompanyID","NAME")="#N/A Invalid Security","",_xll.BDP(tbl_coded[[#This Row],[KPW Provider BBID]]&amp;" CompanyID","NAME")))</f>
        <v>#NAME?</v>
      </c>
      <c r="AO171" s="125" t="e">
        <f ca="1">IF(tbl_coded[[#This Row],[ISIN]]="","",IF(_xll.BDP(tbl_coded[[#This Row],[KPW Provider BBID]]&amp;" CompanyID",$AO$1)="#N/A Invalid Security","--",IF(_xll.BDP(tbl_coded[[#This Row],[KPW Provider BBID]]&amp;" CompanyID",$AO$1)="#N/A N/A","--",_xll.BDP(tbl_coded[[#This Row],[KPW Provider BBID]]&amp;" CompanyID",$AO$1))))</f>
        <v>#NAME?</v>
      </c>
      <c r="AP171" s="125" t="e">
        <f ca="1">IF(tbl_coded[[#This Row],[ISIN]]="","",IF(_xll.BDP(tbl_coded[[#This Row],[KPW Provider BBID]]&amp;" CompanyID",$AP$1)="#N/A Invalid Security","--",IF(_xll.BDP(tbl_coded[[#This Row],[KPW Provider BBID]]&amp;" CompanyID",$AP$1)="#N/A N/A","--",_xll.BDP(tbl_coded[[#This Row],[KPW Provider BBID]]&amp;" CompanyID",$AP$1))))</f>
        <v>#NAME?</v>
      </c>
      <c r="AQ171" s="125" t="e">
        <f ca="1">IF(tbl_coded[[#This Row],[ISIN]]="","",IF(_xll.BDP(tbl_coded[[#This Row],[KPW Provider BBID]]&amp;" CompanyID",$AQ$1)="#N/A Invalid Security","--",IF(_xll.BDP(tbl_coded[[#This Row],[KPW Provider BBID]]&amp;" CompanyID",$AQ$1)="#N/A N/A","--",_xll.BDP(tbl_coded[[#This Row],[KPW Provider BBID]]&amp;" CompanyID",$AQ$1))))</f>
        <v>#NAME?</v>
      </c>
      <c r="AR171" s="125" t="e">
        <f ca="1">IF(tbl_coded[[#This Row],[ISIN]]="","",tbl_coded[[#This Row],[穆迪KPW评级]]&amp;"/"&amp;tbl_coded[[#This Row],[SPKPW评级]]&amp;"/"&amp;tbl_coded[[#This Row],[FITCHKPW评级]])</f>
        <v>#NAME?</v>
      </c>
      <c r="AS171" s="125" t="e">
        <f ca="1">IF(tbl_coded[[#This Row],[ISIN]]="","",IF(OR(_xll.BDP($B171&amp;" Corp",AS$1)="#N/A N/A"),"--",_xll.BDP($B171&amp;" Corp",AS$1)))</f>
        <v>#NAME?</v>
      </c>
      <c r="AT171" s="125" t="e">
        <f ca="1">IF(tbl_coded[[#This Row],[ISIN]]="","",IF(_xll.BDS($B171&amp;" Corp",AT$1)="#N/A Field Not Applicable","",_xll.BDS($B171&amp;" Corp",AT$1)))</f>
        <v>#NAME?</v>
      </c>
      <c r="AU171" s="125" t="e">
        <f ca="1">IF(tbl_coded[[#This Row],[SBLC Provider BBID]]="","",_xll.BDP(tbl_coded[[#This Row],[SBLC Provider BBID]]&amp;" CompanyID","NAME"))</f>
        <v>#NAME?</v>
      </c>
      <c r="AV171" s="125" t="e">
        <f ca="1">IF(tbl_coded[[#This Row],[ISIN]]="","",IF(OR(_xll.BDP($B171&amp;" Corp",AV$1)="#N/A N/A"),"--",TEXT(_xll.BDP($B171&amp;" Corp",AV$1),"yyyy/mm/dd")))</f>
        <v>#NAME?</v>
      </c>
      <c r="AW171" s="125" t="e">
        <f ca="1">IF(tbl_coded[[#This Row],[ISIN]]="","",IF(OR(_xll.BDP($B171&amp;" Corp",AW$1)="#N/A N/A"),"--",TEXT(_xll.BDP($B171&amp;" Corp",AW$1),"yyyy/mm/dd")))</f>
        <v>#NAME?</v>
      </c>
      <c r="AX171" s="125" t="e">
        <f ca="1">IF(tbl_coded[[#This Row],[ISIN]]="","",IF(OR(_xll.BDP($B171&amp;" Corp",AX$1)="#N/A N/A"),"--",TEXT(_xll.BDP($B171&amp;" Corp",AX$1),"yyyy/mm/dd")))</f>
        <v>#NAME?</v>
      </c>
      <c r="AY171" s="125" t="e">
        <f ca="1">IF(tbl_coded[[#This Row],[ISIN]]="","",IF(OR(_xll.BDP($B171&amp;" Corp",AY$1)="#N/A Field Not Applicable"),"--",TEXT(_xll.BDP($B171&amp;" Corp",AY$1),"yyyy/mm/dd")))</f>
        <v>#NAME?</v>
      </c>
      <c r="AZ171" s="125" t="e">
        <f ca="1">IF(tbl_coded[[#This Row],[ISIN]]="","",IF(OR(_xll.BDP($B171&amp;" Corp",AZ$1)="#N/A N/A"),"--",_xll.BDP($B171&amp;" Corp",AZ$1)))</f>
        <v>#NAME?</v>
      </c>
      <c r="BA171" s="125" t="e">
        <f ca="1">IF(tbl_coded[[#This Row],[ISIN]]="","",IF(OR(_xll.BDP($B171&amp;" Corp",BA$1)="#N/A N/A"),"--",_xll.BDP($B171&amp;" Corp",BA$1)))</f>
        <v>#NAME?</v>
      </c>
      <c r="BB171" s="125" t="e">
        <f ca="1">IF(tbl_coded[[#This Row],[ISIN]]="","",IF(OR(_xll.BDP($B171&amp;" Corp",BB$1)="#N/A N/A"),"--",_xll.BDP($B171&amp;" Corp",BB$1)))</f>
        <v>#NAME?</v>
      </c>
      <c r="BC171" s="125" t="e">
        <f ca="1">IF(tbl_coded[[#This Row],[ISIN]]="","",IF(OR(_xll.BDP($B171&amp;" Corp",BC$1)="#N/A Field Not Applicable"),"--",_xll.BDP($B171&amp;" Corp",BC$1)))</f>
        <v>#NAME?</v>
      </c>
      <c r="BD171" s="125" t="e">
        <f ca="1">IF(tbl_coded[[#This Row],[ISIN]]="","",IF(OR(_xll.BDP($B171&amp;" Corp",BD$1)="#N/A Field Not Applicable"),"--",_xll.BDP($B171&amp;" Corp",BD$1)))</f>
        <v>#NAME?</v>
      </c>
      <c r="BE171" s="125" t="e">
        <f ca="1">IF(tbl_coded[[#This Row],[ISIN]]="","",IF(OR(_xll.BDP($B171&amp;" Corp",BE$1)="#N/A Field Not Applicable"),"--",_xll.BDP($B171&amp;" Corp",BE$1)))</f>
        <v>#NAME?</v>
      </c>
      <c r="BF171" s="125" t="e">
        <f ca="1">IF(tbl_coded[[#This Row],[ISIN]]="","",IF(OR(_xll.BDP($B171&amp;" Corp",BF$1)="#N/A Field Not Applicable"),"--",_xll.BDP($B171&amp;" Corp",BF$1)))</f>
        <v>#NAME?</v>
      </c>
      <c r="BG171" s="125" t="e">
        <f ca="1">IF(tbl_coded[[#This Row],[ISIN]]="","",IF(OR(_xll.BDP($B171&amp;" Corp",BG$1)="#N/A Field Not Applicable"),"--",IF(_xll.BDP($B171&amp;" Corp",BG$1)="#N/A N/A","N",_xll.BDP($B171&amp;" Corp",BG$1))))</f>
        <v>#NAME?</v>
      </c>
      <c r="BH171" s="125" t="e">
        <f ca="1">IF(tbl_coded[[#This Row],[ISIN]]="","",IF(OR(_xll.BDP($B171&amp;" Corp",BH$1)="#N/A N/A"),"",_xll.BDP($B171&amp;" Corp",BH$1)))</f>
        <v>#NAME?</v>
      </c>
      <c r="BI171" s="125" t="e">
        <f ca="1">IF(tbl_coded[[#This Row],[ISIN]]="","",IF(OR(tbl_coded[[#This Row],[Parent company tiker]]=""),"",IF(_xll.BDP(tbl_coded[[#This Row],[Parent company tiker]]&amp;" Equity",BI$1)="#N/A N/A","--",_xll.BDP(tbl_coded[[#This Row],[Parent company tiker]]&amp;" Equity",BI$1))))</f>
        <v>#NAME?</v>
      </c>
      <c r="BJ171" s="125" t="e">
        <f ca="1">IF(tbl_coded[[#This Row],[ISIN]]="","",IF(OR(tbl_coded[[#This Row],[Parent company tiker]]=""),"",IF(_xll.BDP(tbl_coded[[#This Row],[Parent company tiker]]&amp;" Equity",BJ$1)="#N/A N/A","--",_xll.BDP(tbl_coded[[#This Row],[Parent company tiker]]&amp;" Equity",BJ$1))))</f>
        <v>#NAME?</v>
      </c>
      <c r="BK171" s="125" t="e">
        <f ca="1">IF(tbl_coded[[#This Row],[ISIN]]="","",IF(OR(tbl_coded[[#This Row],[Parent company tiker]]=""),"",IF(_xll.BDP(tbl_coded[[#This Row],[Parent company tiker]]&amp;" Equity",BK$1)="#N/A N/A","--",_xll.BDP(tbl_coded[[#This Row],[Parent company tiker]]&amp;" Equity",BK$1))))</f>
        <v>#NAME?</v>
      </c>
      <c r="BL171" s="125" t="e">
        <f ca="1">IF(tbl_coded[[#This Row],[ISIN]]="","",IF(OR(tbl_coded[[#This Row],[Parent company tiker]]=""),"",IF(_xll.BDP(tbl_coded[[#This Row],[Parent company tiker]]&amp;" Equity",BL$1)="#N/A N/A","--",_xll.BDP(tbl_coded[[#This Row],[Parent company tiker]]&amp;" Equity",BL$1))))</f>
        <v>#NAME?</v>
      </c>
      <c r="BM17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1" s="125" t="e">
        <f ca="1">IF(tbl_coded[[#This Row],[Column9]]&lt;&gt;"--",tbl_coded[[#This Row],[G''tor rating]],IF(tbl_coded[[#This Row],[KPW Name]]&lt;&gt;"",tbl_coded[[#This Row],[KPW Rating]],IF(tbl_coded[[#This Row],[Parent company tiker]]&lt;&gt;"",tbl_coded[[#This Row],[parent评级]],tbl_coded[[#This Row],[Issuer rating]])))</f>
        <v>#NAME?</v>
      </c>
      <c r="BO171" s="159" t="str">
        <f ca="1">IFERROR(IF(tbl_coded[[#This Row],[GREEN]]="Y","GREEN",IF(tbl_coded[[#This Row],[SUSTAINABLE]]="Y","SUSTAINABLE",IF(tbl_coded[[#This Row],[SOCIAL]]="Y","SOCIAL",IF(tbl_coded[[#This Row],[Sustainable linked]]="Y","SUSTAINABLE LINKED"," ")))),"")</f>
        <v/>
      </c>
    </row>
    <row r="172" spans="1:67" ht="15" customHeight="1">
      <c r="A172" s="119">
        <v>170</v>
      </c>
      <c r="B172" s="120" t="str">
        <f>IF(美元债一级!$C$4:$C$1048576&lt;&gt;"",美元债一级!C173,"")</f>
        <v>XS2589993554</v>
      </c>
      <c r="C172" s="124" t="e">
        <f ca="1">IF(tbl_coded[[#This Row],[ISIN]]="","",IF(tbl_coded[[#This Row],[Index]]&gt;$A$1,"",IF(_xll.BDP($B172&amp;" Corp",C$1)="#N/A N/A","",_xll.BDP($B172&amp;" Corp",C$1))))</f>
        <v>#NAME?</v>
      </c>
      <c r="D172" s="124" t="e">
        <f ca="1">IF(tbl_coded[[#This Row],[ISIN]]="","",IF(_xll.BDP($B172&amp;" Corp",D$1)="#N/A N/A","",_xll.BDP($B172&amp;" Corp",D$1)))</f>
        <v>#NAME?</v>
      </c>
      <c r="E172" s="124" t="e">
        <f ca="1">IF(tbl_coded[[#This Row],[ISIN]]="","",IF(_xll.BDP($B172&amp;" Corp",E$1)="#N/A N/A","--",_xll.BDP($B172&amp;" Corp",E$1)))</f>
        <v>#NAME?</v>
      </c>
      <c r="F172" s="124" t="e">
        <f ca="1">IF(tbl_coded[[#This Row],[ISIN]]="","",IF(_xll.BDS($B172&amp;" Corp",F$1)="#N/A Field Not Applicable","",_xll.BDS($B172&amp;" Corp",F$1)))</f>
        <v>#NAME?</v>
      </c>
      <c r="G172" s="124" t="e">
        <f ca="1">IF(tbl_coded[[#This Row],[ISIN]]="","",IF(_xll.BDP($F172&amp;" CompanyID",G$1)="#N/A Invalid Security","",_xll.BDP($F172&amp;" CompanyID",G$1)))</f>
        <v>#NAME?</v>
      </c>
      <c r="H172" s="124" t="e">
        <f ca="1">IF(tbl_coded[[#This Row],[ISIN]]="","",IF(_xll.BDP($B172&amp;" Corp",H$1)="#N/A N/A","--",_xll.BDP($B172&amp;" Corp",H$1)))</f>
        <v>#NAME?</v>
      </c>
      <c r="I172" s="124" t="e">
        <f ca="1">IF(tbl_coded[[#This Row],[ISIN]]="","",IF(_xll.BDP($B172&amp;" Corp",I$1)="#N/A N/A","--",_xll.BDP($B172&amp;" Corp",I$1)))</f>
        <v>#NAME?</v>
      </c>
      <c r="J172" s="124" t="e">
        <f ca="1">IF(tbl_coded[[#This Row],[ISIN]]="","",IF(_xll.BDP($B172&amp;" Corp",J$1)="#N/A N/A","--",_xll.BDP($B172&amp;" Corp",J$1)))</f>
        <v>#NAME?</v>
      </c>
      <c r="K172" s="124" t="e">
        <f ca="1">IF(tbl_coded[[#This Row],[ISIN]]="","",IF(_xll.BDP($B172&amp;" Corp",K$1)="#N/A N/A","--",_xll.BDP($B172&amp;" Corp",K$1)))</f>
        <v>#NAME?</v>
      </c>
      <c r="L172" s="124" t="e">
        <f ca="1">IF(tbl_coded[[#This Row],[ISIN]]="","",IF(_xll.BDP($B172&amp;" Corp",L$1)="#N/A N/A","--",_xll.BDP($B172&amp;" Corp",L$1)))</f>
        <v>#NAME?</v>
      </c>
      <c r="M172" s="124" t="e">
        <f ca="1">IF(tbl_coded[[#This Row],[ISIN]]="","",IF(_xll.BDP($B172&amp;" Corp",M$1)="#N/A N/A","--",_xll.BDP($B172&amp;" Corp",M$1)))</f>
        <v>#NAME?</v>
      </c>
      <c r="N172" s="124" t="e">
        <f ca="1">IF(tbl_coded[[#This Row],[ISIN]]="","",IF(_xll.BDP($B172&amp;" Corp",N$1)="#N/A N/A","--",_xll.BDP($B172&amp;" Corp",N$1)))</f>
        <v>#NAME?</v>
      </c>
      <c r="O172" s="124" t="e">
        <f ca="1">IF(tbl_coded[[#This Row],[ISIN]]="","",IF(_xll.BDP($B172&amp;" Corp",O$1)="#N/A N/A","--",_xll.BDP($B172&amp;" Corp",O$1)))</f>
        <v>#NAME?</v>
      </c>
      <c r="P172" s="124" t="e">
        <f ca="1">IF(tbl_coded[[#This Row],[ISIN]]="","",IF(_xll.BDP($B172&amp;" Corp",P$1)="#N/A N/A","--",_xll.BDP($B172&amp;" Corp",P$1)))</f>
        <v>#NAME?</v>
      </c>
      <c r="Q17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2" s="124" t="e">
        <f ca="1">IF(tbl_coded[[#This Row],[ISIN]]="","",IF(OR(_xll.BDP($B172&amp;" Corp",R$1)="#N/A N/A",_xll.BDP($B172&amp;" Corp",R$1)="#N/A Invalid Security",_xll.BDP($B172&amp;" Corp",R$1)="#N/A Field Not Applicable"),"--",_xll.BDP($B172&amp;" Corp",R$1)))</f>
        <v>#NAME?</v>
      </c>
      <c r="S172" s="124" t="e">
        <f ca="1">IF(tbl_coded[[#This Row],[ISIN]]="","",IF(OR(_xll.BDP($R172&amp;" Equity",S$1)="#N/A N/A",_xll.BDP($R172&amp;" Equity",S$1)="#N/A Invalid Security"),"--",_xll.BDP($R172&amp;" Equity",S$1)))</f>
        <v>#NAME?</v>
      </c>
      <c r="T172" s="124" t="e">
        <f ca="1">IF(tbl_coded[[#This Row],[ISIN]]="","",IF(OR(_xll.BDP($R172&amp;" Equity",T$1)="#N/A N/A",_xll.BDP($R172&amp;" Equity",T$1)="#N/A Invalid Security"),"--",_xll.BDP($R172&amp;" Equity",T$1)))</f>
        <v>#NAME?</v>
      </c>
      <c r="U172" s="124" t="e">
        <f ca="1">IF(tbl_coded[[#This Row],[ISIN]]="","",IF(OR(_xll.BDP($R172&amp;" Equity",U$1)="#N/A N/A",_xll.BDP($R172&amp;" Equity",U$1)="#N/A Invalid Security"),"--",_xll.BDP($R172&amp;" Equity",U$1)))</f>
        <v>#NAME?</v>
      </c>
      <c r="V172" s="124" t="e">
        <f ca="1">IF(tbl_coded[[#This Row],[ISIN]]="","",IF(OR(_xll.BDP($R172&amp;" Equity",V$1)="#N/A N/A",_xll.BDP($R172&amp;" Equity",V$1)="#N/A Invalid Security"),"--",_xll.BDP($R172&amp;" Equity",V$1)))</f>
        <v>#NAME?</v>
      </c>
      <c r="W172" s="124" t="e">
        <f ca="1">IF(tbl_coded[[#This Row],[ISIN]]="","",IF(OR(_xll.BDP($R172&amp;" Equity",W$1)="#N/A N/A",_xll.BDP($R172&amp;" Equity",W$1)="#N/A Invalid Security"),"--",_xll.BDP($R172&amp;" Equity",W$1)))</f>
        <v>#NAME?</v>
      </c>
      <c r="X172" s="124" t="e">
        <f ca="1">IF(tbl_coded[[#This Row],[ISIN]]="","",IF(OR(_xll.BDP($R172&amp;" Equity",X$1)="#N/A N/A",_xll.BDP($R172&amp;" Equity",X$1)="#N/A Invalid Security"),"--",_xll.BDP($R172&amp;" Equity",X$1)))</f>
        <v>#NAME?</v>
      </c>
      <c r="Y17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2" s="124" t="str">
        <f ca="1">IF(tbl_coded[[#This Row],[ISIN]]="","",IF(ISNUMBER(_xll.BDP(B172&amp;" Corp",Z$1)),_xll.BDP(B172&amp;" Corp",Z$1),""))</f>
        <v/>
      </c>
      <c r="AA172" s="124" t="str">
        <f ca="1">IF(tbl_coded[[#This Row],[ISIN]]="","",IF(ISNUMBER(_xll.BDP(B172&amp;" Corp",AA$1)),_xll.BDP(B172&amp;" Corp",AA$1),""))</f>
        <v/>
      </c>
      <c r="AB172" s="124" t="str">
        <f ca="1">IF(tbl_coded[[#This Row],[ISIN]]="","",IF(ISNUMBER(_xll.BDP(B172&amp;" Corp",AB$1)),_xll.BDP(B172&amp;" Corp",AB$1),""))</f>
        <v/>
      </c>
      <c r="AC172" s="124" t="str">
        <f ca="1">IF(tbl_coded[[#This Row],[ISIN]]="","",IF(ISNUMBER(_xll.BDP(B172&amp;" Corp",AC$1)),_xll.BDP(B172&amp;" Corp",AC$1),""))</f>
        <v/>
      </c>
      <c r="AD172" s="124" t="e">
        <f ca="1">IF(tbl_coded[[#This Row],[ISIN]]="","",IF((_xll.BDP(B172&amp;" Corp",AD$1))="#N/A Field Not Applicable","",_xll.BDP(B172&amp;" Corp",AD$1)))</f>
        <v>#NAME?</v>
      </c>
      <c r="AE172" s="124" t="e">
        <f ca="1">IF(tbl_coded[[#This Row],[ISIN]]="","",IF((_xll.BDP(B172&amp;" Corp",AE$1))="#N/A N/A","--",_xll.BDP(B172&amp;" Corp",AE$1)))</f>
        <v>#NAME?</v>
      </c>
      <c r="AF172" s="124" t="e">
        <f ca="1">IF(tbl_coded[[#This Row],[ISIN]]="","",IF(IFERROR(MATCH(H172,rtg_num[Moody''s],0)&gt;10,0),"HY",IF(IFERROR(MATCH(I172,rtg_num[S&amp;P],0)&gt;10,0),"HY",IF(IFERROR(MATCH(J172,rtg_num[Fitch],0)&gt;10,0),"HY",IF(H172&amp;I172&amp;J172="------","NR",IF(IFERROR(FIND("#N/A",Coded!H172),0)&amp;IFERROR(FIND("#N/A",Coded!H172),0)&amp;IFERROR(FIND("#N/A",Coded!H172),0)&lt;&gt;"000",IF(INDEX(美元债一级!$O:$O,MATCH(tbl_coded[[#This Row],[ISIN]],美元债一级!$I:$I,0))="--/--/--","NR","IG"),"IG"))))))</f>
        <v>#NAME?</v>
      </c>
      <c r="AG17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2" s="125" t="e">
        <f ca="1">IF(tbl_coded[[#This Row],[ISIN]]="","",IF(_xll.BDP($B172&amp;" Corp",AI$1)="#N/A N/A","--",_xll.BDP($B172&amp;" Corp",AI$1)))</f>
        <v>#NAME?</v>
      </c>
      <c r="AJ172" s="122" t="e">
        <f ca="1">IF(tbl_coded[[#This Row],[ISIN]]="","",IF(OR(_xll.BDP(_xll.BDP(tbl_coded[[#This Row],[ISIN]]&amp;" Corp", "ISSUER_EQUITY_TICKER")&amp;" Equity",AJ$1)="#N/A N/A"),"--",_xll.BDP(_xll.BDP(tbl_coded[[#This Row],[ISIN]]&amp;" Corp", "ISSUER_EQUITY_TICKER")&amp;" Equity",AJ$1)))</f>
        <v>#NAME?</v>
      </c>
      <c r="AK17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24" t="e">
        <f ca="1">IF(tbl_coded[[#This Row],[ISIN]]="","",IF(OR(_xll.BDP(_xll.BDP(tbl_coded[[#This Row],[ISIN]]&amp;" Corp", "ISSUER_EQUITY_TICKER")&amp;" Equity",AL$1)="#N/A N/A"),"--",_xll.BDP(_xll.BDP(tbl_coded[[#This Row],[ISIN]]&amp;" Corp", "ISSUER_EQUITY_TICKER")&amp;" Equity",AL$1)))</f>
        <v>#NAME?</v>
      </c>
      <c r="AM172" s="124" t="e">
        <f ca="1">IF(tbl_coded[[#This Row],[ISIN]]="","",IF(_xll.BDS($B172&amp;" Corp",AM$1)="#N/A Field Not Applicable","",_xll.BDS($B172&amp;" Corp",AM$1)))</f>
        <v>#NAME?</v>
      </c>
      <c r="AN172" s="124" t="e">
        <f ca="1">IF(tbl_coded[[#This Row],[ISIN]]="","",IF(_xll.BDP(tbl_coded[[#This Row],[KPW Provider BBID]]&amp;" CompanyID","NAME")="#N/A Invalid Security","",_xll.BDP(tbl_coded[[#This Row],[KPW Provider BBID]]&amp;" CompanyID","NAME")))</f>
        <v>#NAME?</v>
      </c>
      <c r="AO172" s="124" t="e">
        <f ca="1">IF(tbl_coded[[#This Row],[ISIN]]="","",IF(_xll.BDP(tbl_coded[[#This Row],[KPW Provider BBID]]&amp;" CompanyID",$AO$1)="#N/A Invalid Security","--",IF(_xll.BDP(tbl_coded[[#This Row],[KPW Provider BBID]]&amp;" CompanyID",$AO$1)="#N/A N/A","--",_xll.BDP(tbl_coded[[#This Row],[KPW Provider BBID]]&amp;" CompanyID",$AO$1))))</f>
        <v>#NAME?</v>
      </c>
      <c r="AP172" s="124" t="e">
        <f ca="1">IF(tbl_coded[[#This Row],[ISIN]]="","",IF(_xll.BDP(tbl_coded[[#This Row],[KPW Provider BBID]]&amp;" CompanyID",$AP$1)="#N/A Invalid Security","--",IF(_xll.BDP(tbl_coded[[#This Row],[KPW Provider BBID]]&amp;" CompanyID",$AP$1)="#N/A N/A","--",_xll.BDP(tbl_coded[[#This Row],[KPW Provider BBID]]&amp;" CompanyID",$AP$1))))</f>
        <v>#NAME?</v>
      </c>
      <c r="AQ172" s="124" t="e">
        <f ca="1">IF(tbl_coded[[#This Row],[ISIN]]="","",IF(_xll.BDP(tbl_coded[[#This Row],[KPW Provider BBID]]&amp;" CompanyID",$AQ$1)="#N/A Invalid Security","--",IF(_xll.BDP(tbl_coded[[#This Row],[KPW Provider BBID]]&amp;" CompanyID",$AQ$1)="#N/A N/A","--",_xll.BDP(tbl_coded[[#This Row],[KPW Provider BBID]]&amp;" CompanyID",$AQ$1))))</f>
        <v>#NAME?</v>
      </c>
      <c r="AR172" s="124" t="e">
        <f ca="1">IF(tbl_coded[[#This Row],[ISIN]]="","",tbl_coded[[#This Row],[穆迪KPW评级]]&amp;"/"&amp;tbl_coded[[#This Row],[SPKPW评级]]&amp;"/"&amp;tbl_coded[[#This Row],[FITCHKPW评级]])</f>
        <v>#NAME?</v>
      </c>
      <c r="AS172" s="124" t="e">
        <f ca="1">IF(tbl_coded[[#This Row],[ISIN]]="","",IF(OR(_xll.BDP($B172&amp;" Corp",AS$1)="#N/A N/A"),"--",_xll.BDP($B172&amp;" Corp",AS$1)))</f>
        <v>#NAME?</v>
      </c>
      <c r="AT172" s="124" t="e">
        <f ca="1">IF(tbl_coded[[#This Row],[ISIN]]="","",IF(_xll.BDS($B172&amp;" Corp",AT$1)="#N/A Field Not Applicable","",_xll.BDS($B172&amp;" Corp",AT$1)))</f>
        <v>#NAME?</v>
      </c>
      <c r="AU172" s="124" t="e">
        <f ca="1">IF(tbl_coded[[#This Row],[SBLC Provider BBID]]="","",_xll.BDP(tbl_coded[[#This Row],[SBLC Provider BBID]]&amp;" CompanyID","NAME"))</f>
        <v>#NAME?</v>
      </c>
      <c r="AV172" s="124" t="e">
        <f ca="1">IF(tbl_coded[[#This Row],[ISIN]]="","",IF(OR(_xll.BDP($B172&amp;" Corp",AV$1)="#N/A N/A"),"--",TEXT(_xll.BDP($B172&amp;" Corp",AV$1),"yyyy/mm/dd")))</f>
        <v>#NAME?</v>
      </c>
      <c r="AW172" s="124" t="e">
        <f ca="1">IF(tbl_coded[[#This Row],[ISIN]]="","",IF(OR(_xll.BDP($B172&amp;" Corp",AW$1)="#N/A N/A"),"--",TEXT(_xll.BDP($B172&amp;" Corp",AW$1),"yyyy/mm/dd")))</f>
        <v>#NAME?</v>
      </c>
      <c r="AX172" s="124" t="e">
        <f ca="1">IF(tbl_coded[[#This Row],[ISIN]]="","",IF(OR(_xll.BDP($B172&amp;" Corp",AX$1)="#N/A N/A"),"--",TEXT(_xll.BDP($B172&amp;" Corp",AX$1),"yyyy/mm/dd")))</f>
        <v>#NAME?</v>
      </c>
      <c r="AY172" s="124" t="e">
        <f ca="1">IF(tbl_coded[[#This Row],[ISIN]]="","",IF(OR(_xll.BDP($B172&amp;" Corp",AY$1)="#N/A Field Not Applicable"),"--",TEXT(_xll.BDP($B172&amp;" Corp",AY$1),"yyyy/mm/dd")))</f>
        <v>#NAME?</v>
      </c>
      <c r="AZ172" s="124" t="e">
        <f ca="1">IF(tbl_coded[[#This Row],[ISIN]]="","",IF(OR(_xll.BDP($B172&amp;" Corp",AZ$1)="#N/A N/A"),"--",_xll.BDP($B172&amp;" Corp",AZ$1)))</f>
        <v>#NAME?</v>
      </c>
      <c r="BA172" s="124" t="e">
        <f ca="1">IF(tbl_coded[[#This Row],[ISIN]]="","",IF(OR(_xll.BDP($B172&amp;" Corp",BA$1)="#N/A N/A"),"--",_xll.BDP($B172&amp;" Corp",BA$1)))</f>
        <v>#NAME?</v>
      </c>
      <c r="BB172" s="124" t="e">
        <f ca="1">IF(tbl_coded[[#This Row],[ISIN]]="","",IF(OR(_xll.BDP($B172&amp;" Corp",BB$1)="#N/A N/A"),"--",_xll.BDP($B172&amp;" Corp",BB$1)))</f>
        <v>#NAME?</v>
      </c>
      <c r="BC172" s="124" t="e">
        <f ca="1">IF(tbl_coded[[#This Row],[ISIN]]="","",IF(OR(_xll.BDP($B172&amp;" Corp",BC$1)="#N/A Field Not Applicable"),"--",_xll.BDP($B172&amp;" Corp",BC$1)))</f>
        <v>#NAME?</v>
      </c>
      <c r="BD172" s="124" t="e">
        <f ca="1">IF(tbl_coded[[#This Row],[ISIN]]="","",IF(OR(_xll.BDP($B172&amp;" Corp",BD$1)="#N/A Field Not Applicable"),"--",_xll.BDP($B172&amp;" Corp",BD$1)))</f>
        <v>#NAME?</v>
      </c>
      <c r="BE172" s="124" t="e">
        <f ca="1">IF(tbl_coded[[#This Row],[ISIN]]="","",IF(OR(_xll.BDP($B172&amp;" Corp",BE$1)="#N/A Field Not Applicable"),"--",_xll.BDP($B172&amp;" Corp",BE$1)))</f>
        <v>#NAME?</v>
      </c>
      <c r="BF172" s="124" t="e">
        <f ca="1">IF(tbl_coded[[#This Row],[ISIN]]="","",IF(OR(_xll.BDP($B172&amp;" Corp",BF$1)="#N/A Field Not Applicable"),"--",_xll.BDP($B172&amp;" Corp",BF$1)))</f>
        <v>#NAME?</v>
      </c>
      <c r="BG172" s="124" t="e">
        <f ca="1">IF(tbl_coded[[#This Row],[ISIN]]="","",IF(OR(_xll.BDP($B172&amp;" Corp",BG$1)="#N/A Field Not Applicable"),"--",IF(_xll.BDP($B172&amp;" Corp",BG$1)="#N/A N/A","N",_xll.BDP($B172&amp;" Corp",BG$1))))</f>
        <v>#NAME?</v>
      </c>
      <c r="BH172" s="124" t="e">
        <f ca="1">IF(tbl_coded[[#This Row],[ISIN]]="","",IF(OR(_xll.BDP($B172&amp;" Corp",BH$1)="#N/A N/A"),"",_xll.BDP($B172&amp;" Corp",BH$1)))</f>
        <v>#NAME?</v>
      </c>
      <c r="BI172" s="124" t="e">
        <f ca="1">IF(tbl_coded[[#This Row],[ISIN]]="","",IF(OR(tbl_coded[[#This Row],[Parent company tiker]]=""),"",IF(_xll.BDP(tbl_coded[[#This Row],[Parent company tiker]]&amp;" Equity",BI$1)="#N/A N/A","--",_xll.BDP(tbl_coded[[#This Row],[Parent company tiker]]&amp;" Equity",BI$1))))</f>
        <v>#NAME?</v>
      </c>
      <c r="BJ172" s="124" t="e">
        <f ca="1">IF(tbl_coded[[#This Row],[ISIN]]="","",IF(OR(tbl_coded[[#This Row],[Parent company tiker]]=""),"",IF(_xll.BDP(tbl_coded[[#This Row],[Parent company tiker]]&amp;" Equity",BJ$1)="#N/A N/A","--",_xll.BDP(tbl_coded[[#This Row],[Parent company tiker]]&amp;" Equity",BJ$1))))</f>
        <v>#NAME?</v>
      </c>
      <c r="BK172" s="124" t="e">
        <f ca="1">IF(tbl_coded[[#This Row],[ISIN]]="","",IF(OR(tbl_coded[[#This Row],[Parent company tiker]]=""),"",IF(_xll.BDP(tbl_coded[[#This Row],[Parent company tiker]]&amp;" Equity",BK$1)="#N/A N/A","--",_xll.BDP(tbl_coded[[#This Row],[Parent company tiker]]&amp;" Equity",BK$1))))</f>
        <v>#NAME?</v>
      </c>
      <c r="BL172" s="124" t="e">
        <f ca="1">IF(tbl_coded[[#This Row],[ISIN]]="","",IF(OR(tbl_coded[[#This Row],[Parent company tiker]]=""),"",IF(_xll.BDP(tbl_coded[[#This Row],[Parent company tiker]]&amp;" Equity",BL$1)="#N/A N/A","--",_xll.BDP(tbl_coded[[#This Row],[Parent company tiker]]&amp;" Equity",BL$1))))</f>
        <v>#NAME?</v>
      </c>
      <c r="BM17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2" s="124" t="e">
        <f ca="1">IF(tbl_coded[[#This Row],[Column9]]&lt;&gt;"--",tbl_coded[[#This Row],[G''tor rating]],IF(tbl_coded[[#This Row],[KPW Name]]&lt;&gt;"",tbl_coded[[#This Row],[KPW Rating]],IF(tbl_coded[[#This Row],[Parent company tiker]]&lt;&gt;"",tbl_coded[[#This Row],[parent评级]],tbl_coded[[#This Row],[Issuer rating]])))</f>
        <v>#NAME?</v>
      </c>
      <c r="BO172" s="159" t="str">
        <f ca="1">IFERROR(IF(tbl_coded[[#This Row],[GREEN]]="Y","GREEN",IF(tbl_coded[[#This Row],[SUSTAINABLE]]="Y","SUSTAINABLE",IF(tbl_coded[[#This Row],[SOCIAL]]="Y","SOCIAL",IF(tbl_coded[[#This Row],[Sustainable linked]]="Y","SUSTAINABLE LINKED"," ")))),"")</f>
        <v/>
      </c>
    </row>
    <row r="173" spans="1:67" ht="15" customHeight="1">
      <c r="A173" s="119">
        <v>171</v>
      </c>
      <c r="B173" s="120" t="str">
        <f>IF(美元债一级!$C$4:$C$1048576&lt;&gt;"",美元债一级!C174,"")</f>
        <v>XS2603694311</v>
      </c>
      <c r="C173" s="124" t="e">
        <f ca="1">IF(tbl_coded[[#This Row],[ISIN]]="","",IF(tbl_coded[[#This Row],[Index]]&gt;$A$1,"",IF(_xll.BDP($B173&amp;" Corp",C$1)="#N/A N/A","",_xll.BDP($B173&amp;" Corp",C$1))))</f>
        <v>#NAME?</v>
      </c>
      <c r="D173" s="124" t="e">
        <f ca="1">IF(tbl_coded[[#This Row],[ISIN]]="","",IF(_xll.BDP($B173&amp;" Corp",D$1)="#N/A N/A","",_xll.BDP($B173&amp;" Corp",D$1)))</f>
        <v>#NAME?</v>
      </c>
      <c r="E173" s="124" t="e">
        <f ca="1">IF(tbl_coded[[#This Row],[ISIN]]="","",IF(_xll.BDP($B173&amp;" Corp",E$1)="#N/A N/A","--",_xll.BDP($B173&amp;" Corp",E$1)))</f>
        <v>#NAME?</v>
      </c>
      <c r="F173" s="124" t="e">
        <f ca="1">IF(tbl_coded[[#This Row],[ISIN]]="","",IF(_xll.BDS($B173&amp;" Corp",F$1)="#N/A Field Not Applicable","",_xll.BDS($B173&amp;" Corp",F$1)))</f>
        <v>#NAME?</v>
      </c>
      <c r="G173" s="124" t="e">
        <f ca="1">IF(tbl_coded[[#This Row],[ISIN]]="","",IF(_xll.BDP($F173&amp;" CompanyID",G$1)="#N/A Invalid Security","",_xll.BDP($F173&amp;" CompanyID",G$1)))</f>
        <v>#NAME?</v>
      </c>
      <c r="H173" s="124" t="e">
        <f ca="1">IF(tbl_coded[[#This Row],[ISIN]]="","",IF(_xll.BDP($B173&amp;" Corp",H$1)="#N/A N/A","--",_xll.BDP($B173&amp;" Corp",H$1)))</f>
        <v>#NAME?</v>
      </c>
      <c r="I173" s="124" t="e">
        <f ca="1">IF(tbl_coded[[#This Row],[ISIN]]="","",IF(_xll.BDP($B173&amp;" Corp",I$1)="#N/A N/A","--",_xll.BDP($B173&amp;" Corp",I$1)))</f>
        <v>#NAME?</v>
      </c>
      <c r="J173" s="124" t="e">
        <f ca="1">IF(tbl_coded[[#This Row],[ISIN]]="","",IF(_xll.BDP($B173&amp;" Corp",J$1)="#N/A N/A","--",_xll.BDP($B173&amp;" Corp",J$1)))</f>
        <v>#NAME?</v>
      </c>
      <c r="K173" s="124" t="e">
        <f ca="1">IF(tbl_coded[[#This Row],[ISIN]]="","",IF(_xll.BDP($B173&amp;" Corp",K$1)="#N/A N/A","--",_xll.BDP($B173&amp;" Corp",K$1)))</f>
        <v>#NAME?</v>
      </c>
      <c r="L173" s="124" t="e">
        <f ca="1">IF(tbl_coded[[#This Row],[ISIN]]="","",IF(_xll.BDP($B173&amp;" Corp",L$1)="#N/A N/A","--",_xll.BDP($B173&amp;" Corp",L$1)))</f>
        <v>#NAME?</v>
      </c>
      <c r="M173" s="124" t="e">
        <f ca="1">IF(tbl_coded[[#This Row],[ISIN]]="","",IF(_xll.BDP($B173&amp;" Corp",M$1)="#N/A N/A","--",_xll.BDP($B173&amp;" Corp",M$1)))</f>
        <v>#NAME?</v>
      </c>
      <c r="N173" s="124" t="e">
        <f ca="1">IF(tbl_coded[[#This Row],[ISIN]]="","",IF(_xll.BDP($B173&amp;" Corp",N$1)="#N/A N/A","--",_xll.BDP($B173&amp;" Corp",N$1)))</f>
        <v>#NAME?</v>
      </c>
      <c r="O173" s="124" t="e">
        <f ca="1">IF(tbl_coded[[#This Row],[ISIN]]="","",IF(_xll.BDP($B173&amp;" Corp",O$1)="#N/A N/A","--",_xll.BDP($B173&amp;" Corp",O$1)))</f>
        <v>#NAME?</v>
      </c>
      <c r="P173" s="124" t="e">
        <f ca="1">IF(tbl_coded[[#This Row],[ISIN]]="","",IF(_xll.BDP($B173&amp;" Corp",P$1)="#N/A N/A","--",_xll.BDP($B173&amp;" Corp",P$1)))</f>
        <v>#NAME?</v>
      </c>
      <c r="Q17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3" s="124" t="e">
        <f ca="1">IF(tbl_coded[[#This Row],[ISIN]]="","",IF(OR(_xll.BDP($B173&amp;" Corp",R$1)="#N/A N/A",_xll.BDP($B173&amp;" Corp",R$1)="#N/A Invalid Security",_xll.BDP($B173&amp;" Corp",R$1)="#N/A Field Not Applicable"),"--",_xll.BDP($B173&amp;" Corp",R$1)))</f>
        <v>#NAME?</v>
      </c>
      <c r="S173" s="124" t="e">
        <f ca="1">IF(tbl_coded[[#This Row],[ISIN]]="","",IF(OR(_xll.BDP($R173&amp;" Equity",S$1)="#N/A N/A",_xll.BDP($R173&amp;" Equity",S$1)="#N/A Invalid Security"),"--",_xll.BDP($R173&amp;" Equity",S$1)))</f>
        <v>#NAME?</v>
      </c>
      <c r="T173" s="124" t="e">
        <f ca="1">IF(tbl_coded[[#This Row],[ISIN]]="","",IF(OR(_xll.BDP($R173&amp;" Equity",T$1)="#N/A N/A",_xll.BDP($R173&amp;" Equity",T$1)="#N/A Invalid Security"),"--",_xll.BDP($R173&amp;" Equity",T$1)))</f>
        <v>#NAME?</v>
      </c>
      <c r="U173" s="124" t="e">
        <f ca="1">IF(tbl_coded[[#This Row],[ISIN]]="","",IF(OR(_xll.BDP($R173&amp;" Equity",U$1)="#N/A N/A",_xll.BDP($R173&amp;" Equity",U$1)="#N/A Invalid Security"),"--",_xll.BDP($R173&amp;" Equity",U$1)))</f>
        <v>#NAME?</v>
      </c>
      <c r="V173" s="124" t="e">
        <f ca="1">IF(tbl_coded[[#This Row],[ISIN]]="","",IF(OR(_xll.BDP($R173&amp;" Equity",V$1)="#N/A N/A",_xll.BDP($R173&amp;" Equity",V$1)="#N/A Invalid Security"),"--",_xll.BDP($R173&amp;" Equity",V$1)))</f>
        <v>#NAME?</v>
      </c>
      <c r="W173" s="124" t="e">
        <f ca="1">IF(tbl_coded[[#This Row],[ISIN]]="","",IF(OR(_xll.BDP($R173&amp;" Equity",W$1)="#N/A N/A",_xll.BDP($R173&amp;" Equity",W$1)="#N/A Invalid Security"),"--",_xll.BDP($R173&amp;" Equity",W$1)))</f>
        <v>#NAME?</v>
      </c>
      <c r="X173" s="124" t="e">
        <f ca="1">IF(tbl_coded[[#This Row],[ISIN]]="","",IF(OR(_xll.BDP($R173&amp;" Equity",X$1)="#N/A N/A",_xll.BDP($R173&amp;" Equity",X$1)="#N/A Invalid Security"),"--",_xll.BDP($R173&amp;" Equity",X$1)))</f>
        <v>#NAME?</v>
      </c>
      <c r="Y17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3" s="124" t="str">
        <f ca="1">IF(tbl_coded[[#This Row],[ISIN]]="","",IF(ISNUMBER(_xll.BDP(B173&amp;" Corp",Z$1)),_xll.BDP(B173&amp;" Corp",Z$1),""))</f>
        <v/>
      </c>
      <c r="AA173" s="124" t="str">
        <f ca="1">IF(tbl_coded[[#This Row],[ISIN]]="","",IF(ISNUMBER(_xll.BDP(B173&amp;" Corp",AA$1)),_xll.BDP(B173&amp;" Corp",AA$1),""))</f>
        <v/>
      </c>
      <c r="AB173" s="124" t="str">
        <f ca="1">IF(tbl_coded[[#This Row],[ISIN]]="","",IF(ISNUMBER(_xll.BDP(B173&amp;" Corp",AB$1)),_xll.BDP(B173&amp;" Corp",AB$1),""))</f>
        <v/>
      </c>
      <c r="AC173" s="124" t="str">
        <f ca="1">IF(tbl_coded[[#This Row],[ISIN]]="","",IF(ISNUMBER(_xll.BDP(B173&amp;" Corp",AC$1)),_xll.BDP(B173&amp;" Corp",AC$1),""))</f>
        <v/>
      </c>
      <c r="AD173" s="124" t="e">
        <f ca="1">IF(tbl_coded[[#This Row],[ISIN]]="","",IF((_xll.BDP(B173&amp;" Corp",AD$1))="#N/A Field Not Applicable","",_xll.BDP(B173&amp;" Corp",AD$1)))</f>
        <v>#NAME?</v>
      </c>
      <c r="AE173" s="124" t="e">
        <f ca="1">IF(tbl_coded[[#This Row],[ISIN]]="","",IF((_xll.BDP(B173&amp;" Corp",AE$1))="#N/A N/A","--",_xll.BDP(B173&amp;" Corp",AE$1)))</f>
        <v>#NAME?</v>
      </c>
      <c r="AF173" s="124" t="e">
        <f ca="1">IF(tbl_coded[[#This Row],[ISIN]]="","",IF(IFERROR(MATCH(H173,rtg_num[Moody''s],0)&gt;10,0),"HY",IF(IFERROR(MATCH(I173,rtg_num[S&amp;P],0)&gt;10,0),"HY",IF(IFERROR(MATCH(J173,rtg_num[Fitch],0)&gt;10,0),"HY",IF(H173&amp;I173&amp;J173="------","NR",IF(IFERROR(FIND("#N/A",Coded!H173),0)&amp;IFERROR(FIND("#N/A",Coded!H173),0)&amp;IFERROR(FIND("#N/A",Coded!H173),0)&lt;&gt;"000",IF(INDEX(美元债一级!$O:$O,MATCH(tbl_coded[[#This Row],[ISIN]],美元债一级!$I:$I,0))="--/--/--","NR","IG"),"IG"))))))</f>
        <v>#NAME?</v>
      </c>
      <c r="AG17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3" s="125" t="e">
        <f ca="1">IF(tbl_coded[[#This Row],[ISIN]]="","",IF(_xll.BDP($B173&amp;" Corp",AI$1)="#N/A N/A","--",_xll.BDP($B173&amp;" Corp",AI$1)))</f>
        <v>#NAME?</v>
      </c>
      <c r="AJ173" s="122" t="e">
        <f ca="1">IF(tbl_coded[[#This Row],[ISIN]]="","",IF(OR(_xll.BDP(_xll.BDP(tbl_coded[[#This Row],[ISIN]]&amp;" Corp", "ISSUER_EQUITY_TICKER")&amp;" Equity",AJ$1)="#N/A N/A"),"--",_xll.BDP(_xll.BDP(tbl_coded[[#This Row],[ISIN]]&amp;" Corp", "ISSUER_EQUITY_TICKER")&amp;" Equity",AJ$1)))</f>
        <v>#NAME?</v>
      </c>
      <c r="AK17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24" t="e">
        <f ca="1">IF(tbl_coded[[#This Row],[ISIN]]="","",IF(OR(_xll.BDP(_xll.BDP(tbl_coded[[#This Row],[ISIN]]&amp;" Corp", "ISSUER_EQUITY_TICKER")&amp;" Equity",AL$1)="#N/A N/A"),"--",_xll.BDP(_xll.BDP(tbl_coded[[#This Row],[ISIN]]&amp;" Corp", "ISSUER_EQUITY_TICKER")&amp;" Equity",AL$1)))</f>
        <v>#NAME?</v>
      </c>
      <c r="AM173" s="124" t="e">
        <f ca="1">IF(tbl_coded[[#This Row],[ISIN]]="","",IF(_xll.BDS($B173&amp;" Corp",AM$1)="#N/A Field Not Applicable","",_xll.BDS($B173&amp;" Corp",AM$1)))</f>
        <v>#NAME?</v>
      </c>
      <c r="AN173" s="124" t="e">
        <f ca="1">IF(tbl_coded[[#This Row],[ISIN]]="","",IF(_xll.BDP(tbl_coded[[#This Row],[KPW Provider BBID]]&amp;" CompanyID","NAME")="#N/A Invalid Security","",_xll.BDP(tbl_coded[[#This Row],[KPW Provider BBID]]&amp;" CompanyID","NAME")))</f>
        <v>#NAME?</v>
      </c>
      <c r="AO173" s="124" t="e">
        <f ca="1">IF(tbl_coded[[#This Row],[ISIN]]="","",IF(_xll.BDP(tbl_coded[[#This Row],[KPW Provider BBID]]&amp;" CompanyID",$AO$1)="#N/A Invalid Security","--",IF(_xll.BDP(tbl_coded[[#This Row],[KPW Provider BBID]]&amp;" CompanyID",$AO$1)="#N/A N/A","--",_xll.BDP(tbl_coded[[#This Row],[KPW Provider BBID]]&amp;" CompanyID",$AO$1))))</f>
        <v>#NAME?</v>
      </c>
      <c r="AP173" s="124" t="e">
        <f ca="1">IF(tbl_coded[[#This Row],[ISIN]]="","",IF(_xll.BDP(tbl_coded[[#This Row],[KPW Provider BBID]]&amp;" CompanyID",$AP$1)="#N/A Invalid Security","--",IF(_xll.BDP(tbl_coded[[#This Row],[KPW Provider BBID]]&amp;" CompanyID",$AP$1)="#N/A N/A","--",_xll.BDP(tbl_coded[[#This Row],[KPW Provider BBID]]&amp;" CompanyID",$AP$1))))</f>
        <v>#NAME?</v>
      </c>
      <c r="AQ173" s="124" t="e">
        <f ca="1">IF(tbl_coded[[#This Row],[ISIN]]="","",IF(_xll.BDP(tbl_coded[[#This Row],[KPW Provider BBID]]&amp;" CompanyID",$AQ$1)="#N/A Invalid Security","--",IF(_xll.BDP(tbl_coded[[#This Row],[KPW Provider BBID]]&amp;" CompanyID",$AQ$1)="#N/A N/A","--",_xll.BDP(tbl_coded[[#This Row],[KPW Provider BBID]]&amp;" CompanyID",$AQ$1))))</f>
        <v>#NAME?</v>
      </c>
      <c r="AR173" s="124" t="e">
        <f ca="1">IF(tbl_coded[[#This Row],[ISIN]]="","",tbl_coded[[#This Row],[穆迪KPW评级]]&amp;"/"&amp;tbl_coded[[#This Row],[SPKPW评级]]&amp;"/"&amp;tbl_coded[[#This Row],[FITCHKPW评级]])</f>
        <v>#NAME?</v>
      </c>
      <c r="AS173" s="124" t="e">
        <f ca="1">IF(tbl_coded[[#This Row],[ISIN]]="","",IF(OR(_xll.BDP($B173&amp;" Corp",AS$1)="#N/A N/A"),"--",_xll.BDP($B173&amp;" Corp",AS$1)))</f>
        <v>#NAME?</v>
      </c>
      <c r="AT173" s="124" t="e">
        <f ca="1">IF(tbl_coded[[#This Row],[ISIN]]="","",IF(_xll.BDS($B173&amp;" Corp",AT$1)="#N/A Field Not Applicable","",_xll.BDS($B173&amp;" Corp",AT$1)))</f>
        <v>#NAME?</v>
      </c>
      <c r="AU173" s="124" t="e">
        <f ca="1">IF(tbl_coded[[#This Row],[SBLC Provider BBID]]="","",_xll.BDP(tbl_coded[[#This Row],[SBLC Provider BBID]]&amp;" CompanyID","NAME"))</f>
        <v>#NAME?</v>
      </c>
      <c r="AV173" s="124" t="e">
        <f ca="1">IF(tbl_coded[[#This Row],[ISIN]]="","",IF(OR(_xll.BDP($B173&amp;" Corp",AV$1)="#N/A N/A"),"--",TEXT(_xll.BDP($B173&amp;" Corp",AV$1),"yyyy/mm/dd")))</f>
        <v>#NAME?</v>
      </c>
      <c r="AW173" s="124" t="e">
        <f ca="1">IF(tbl_coded[[#This Row],[ISIN]]="","",IF(OR(_xll.BDP($B173&amp;" Corp",AW$1)="#N/A N/A"),"--",TEXT(_xll.BDP($B173&amp;" Corp",AW$1),"yyyy/mm/dd")))</f>
        <v>#NAME?</v>
      </c>
      <c r="AX173" s="124" t="e">
        <f ca="1">IF(tbl_coded[[#This Row],[ISIN]]="","",IF(OR(_xll.BDP($B173&amp;" Corp",AX$1)="#N/A N/A"),"--",TEXT(_xll.BDP($B173&amp;" Corp",AX$1),"yyyy/mm/dd")))</f>
        <v>#NAME?</v>
      </c>
      <c r="AY173" s="124" t="e">
        <f ca="1">IF(tbl_coded[[#This Row],[ISIN]]="","",IF(OR(_xll.BDP($B173&amp;" Corp",AY$1)="#N/A Field Not Applicable"),"--",TEXT(_xll.BDP($B173&amp;" Corp",AY$1),"yyyy/mm/dd")))</f>
        <v>#NAME?</v>
      </c>
      <c r="AZ173" s="124" t="e">
        <f ca="1">IF(tbl_coded[[#This Row],[ISIN]]="","",IF(OR(_xll.BDP($B173&amp;" Corp",AZ$1)="#N/A N/A"),"--",_xll.BDP($B173&amp;" Corp",AZ$1)))</f>
        <v>#NAME?</v>
      </c>
      <c r="BA173" s="124" t="e">
        <f ca="1">IF(tbl_coded[[#This Row],[ISIN]]="","",IF(OR(_xll.BDP($B173&amp;" Corp",BA$1)="#N/A N/A"),"--",_xll.BDP($B173&amp;" Corp",BA$1)))</f>
        <v>#NAME?</v>
      </c>
      <c r="BB173" s="124" t="e">
        <f ca="1">IF(tbl_coded[[#This Row],[ISIN]]="","",IF(OR(_xll.BDP($B173&amp;" Corp",BB$1)="#N/A N/A"),"--",_xll.BDP($B173&amp;" Corp",BB$1)))</f>
        <v>#NAME?</v>
      </c>
      <c r="BC173" s="124" t="e">
        <f ca="1">IF(tbl_coded[[#This Row],[ISIN]]="","",IF(OR(_xll.BDP($B173&amp;" Corp",BC$1)="#N/A Field Not Applicable"),"--",_xll.BDP($B173&amp;" Corp",BC$1)))</f>
        <v>#NAME?</v>
      </c>
      <c r="BD173" s="124" t="e">
        <f ca="1">IF(tbl_coded[[#This Row],[ISIN]]="","",IF(OR(_xll.BDP($B173&amp;" Corp",BD$1)="#N/A Field Not Applicable"),"--",_xll.BDP($B173&amp;" Corp",BD$1)))</f>
        <v>#NAME?</v>
      </c>
      <c r="BE173" s="124" t="e">
        <f ca="1">IF(tbl_coded[[#This Row],[ISIN]]="","",IF(OR(_xll.BDP($B173&amp;" Corp",BE$1)="#N/A Field Not Applicable"),"--",_xll.BDP($B173&amp;" Corp",BE$1)))</f>
        <v>#NAME?</v>
      </c>
      <c r="BF173" s="124" t="e">
        <f ca="1">IF(tbl_coded[[#This Row],[ISIN]]="","",IF(OR(_xll.BDP($B173&amp;" Corp",BF$1)="#N/A Field Not Applicable"),"--",_xll.BDP($B173&amp;" Corp",BF$1)))</f>
        <v>#NAME?</v>
      </c>
      <c r="BG173" s="124" t="e">
        <f ca="1">IF(tbl_coded[[#This Row],[ISIN]]="","",IF(OR(_xll.BDP($B173&amp;" Corp",BG$1)="#N/A Field Not Applicable"),"--",IF(_xll.BDP($B173&amp;" Corp",BG$1)="#N/A N/A","N",_xll.BDP($B173&amp;" Corp",BG$1))))</f>
        <v>#NAME?</v>
      </c>
      <c r="BH173" s="124" t="e">
        <f ca="1">IF(tbl_coded[[#This Row],[ISIN]]="","",IF(OR(_xll.BDP($B173&amp;" Corp",BH$1)="#N/A N/A"),"",_xll.BDP($B173&amp;" Corp",BH$1)))</f>
        <v>#NAME?</v>
      </c>
      <c r="BI173" s="124" t="e">
        <f ca="1">IF(tbl_coded[[#This Row],[ISIN]]="","",IF(OR(tbl_coded[[#This Row],[Parent company tiker]]=""),"",IF(_xll.BDP(tbl_coded[[#This Row],[Parent company tiker]]&amp;" Equity",BI$1)="#N/A N/A","--",_xll.BDP(tbl_coded[[#This Row],[Parent company tiker]]&amp;" Equity",BI$1))))</f>
        <v>#NAME?</v>
      </c>
      <c r="BJ173" s="124" t="e">
        <f ca="1">IF(tbl_coded[[#This Row],[ISIN]]="","",IF(OR(tbl_coded[[#This Row],[Parent company tiker]]=""),"",IF(_xll.BDP(tbl_coded[[#This Row],[Parent company tiker]]&amp;" Equity",BJ$1)="#N/A N/A","--",_xll.BDP(tbl_coded[[#This Row],[Parent company tiker]]&amp;" Equity",BJ$1))))</f>
        <v>#NAME?</v>
      </c>
      <c r="BK173" s="124" t="e">
        <f ca="1">IF(tbl_coded[[#This Row],[ISIN]]="","",IF(OR(tbl_coded[[#This Row],[Parent company tiker]]=""),"",IF(_xll.BDP(tbl_coded[[#This Row],[Parent company tiker]]&amp;" Equity",BK$1)="#N/A N/A","--",_xll.BDP(tbl_coded[[#This Row],[Parent company tiker]]&amp;" Equity",BK$1))))</f>
        <v>#NAME?</v>
      </c>
      <c r="BL173" s="124" t="e">
        <f ca="1">IF(tbl_coded[[#This Row],[ISIN]]="","",IF(OR(tbl_coded[[#This Row],[Parent company tiker]]=""),"",IF(_xll.BDP(tbl_coded[[#This Row],[Parent company tiker]]&amp;" Equity",BL$1)="#N/A N/A","--",_xll.BDP(tbl_coded[[#This Row],[Parent company tiker]]&amp;" Equity",BL$1))))</f>
        <v>#NAME?</v>
      </c>
      <c r="BM17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3" s="124" t="e">
        <f ca="1">IF(tbl_coded[[#This Row],[Column9]]&lt;&gt;"--",tbl_coded[[#This Row],[G''tor rating]],IF(tbl_coded[[#This Row],[KPW Name]]&lt;&gt;"",tbl_coded[[#This Row],[KPW Rating]],IF(tbl_coded[[#This Row],[Parent company tiker]]&lt;&gt;"",tbl_coded[[#This Row],[parent评级]],tbl_coded[[#This Row],[Issuer rating]])))</f>
        <v>#NAME?</v>
      </c>
      <c r="BO173" s="159" t="str">
        <f ca="1">IFERROR(IF(tbl_coded[[#This Row],[GREEN]]="Y","GREEN",IF(tbl_coded[[#This Row],[SUSTAINABLE]]="Y","SUSTAINABLE",IF(tbl_coded[[#This Row],[SOCIAL]]="Y","SOCIAL",IF(tbl_coded[[#This Row],[Sustainable linked]]="Y","SUSTAINABLE LINKED"," ")))),"")</f>
        <v/>
      </c>
    </row>
    <row r="174" spans="1:67" ht="15" customHeight="1">
      <c r="A174" s="119">
        <v>172</v>
      </c>
      <c r="B174" s="120" t="str">
        <f>IF(美元债一级!$C$4:$C$1048576&lt;&gt;"",美元债一级!C175,"")</f>
        <v>XS2603061388</v>
      </c>
      <c r="C174" s="124" t="e">
        <f ca="1">IF(tbl_coded[[#This Row],[ISIN]]="","",IF(tbl_coded[[#This Row],[Index]]&gt;$A$1,"",IF(_xll.BDP($B174&amp;" Corp",C$1)="#N/A N/A","",_xll.BDP($B174&amp;" Corp",C$1))))</f>
        <v>#NAME?</v>
      </c>
      <c r="D174" s="124" t="e">
        <f ca="1">IF(tbl_coded[[#This Row],[ISIN]]="","",IF(_xll.BDP($B174&amp;" Corp",D$1)="#N/A N/A","",_xll.BDP($B174&amp;" Corp",D$1)))</f>
        <v>#NAME?</v>
      </c>
      <c r="E174" s="124" t="e">
        <f ca="1">IF(tbl_coded[[#This Row],[ISIN]]="","",IF(_xll.BDP($B174&amp;" Corp",E$1)="#N/A N/A","--",_xll.BDP($B174&amp;" Corp",E$1)))</f>
        <v>#NAME?</v>
      </c>
      <c r="F174" s="124" t="e">
        <f ca="1">IF(tbl_coded[[#This Row],[ISIN]]="","",IF(_xll.BDS($B174&amp;" Corp",F$1)="#N/A Field Not Applicable","",_xll.BDS($B174&amp;" Corp",F$1)))</f>
        <v>#NAME?</v>
      </c>
      <c r="G174" s="124" t="e">
        <f ca="1">IF(tbl_coded[[#This Row],[ISIN]]="","",IF(_xll.BDP($F174&amp;" CompanyID",G$1)="#N/A Invalid Security","",_xll.BDP($F174&amp;" CompanyID",G$1)))</f>
        <v>#NAME?</v>
      </c>
      <c r="H174" s="124" t="e">
        <f ca="1">IF(tbl_coded[[#This Row],[ISIN]]="","",IF(_xll.BDP($B174&amp;" Corp",H$1)="#N/A N/A","--",_xll.BDP($B174&amp;" Corp",H$1)))</f>
        <v>#NAME?</v>
      </c>
      <c r="I174" s="124" t="e">
        <f ca="1">IF(tbl_coded[[#This Row],[ISIN]]="","",IF(_xll.BDP($B174&amp;" Corp",I$1)="#N/A N/A","--",_xll.BDP($B174&amp;" Corp",I$1)))</f>
        <v>#NAME?</v>
      </c>
      <c r="J174" s="124" t="e">
        <f ca="1">IF(tbl_coded[[#This Row],[ISIN]]="","",IF(_xll.BDP($B174&amp;" Corp",J$1)="#N/A N/A","--",_xll.BDP($B174&amp;" Corp",J$1)))</f>
        <v>#NAME?</v>
      </c>
      <c r="K174" s="124" t="e">
        <f ca="1">IF(tbl_coded[[#This Row],[ISIN]]="","",IF(_xll.BDP($B174&amp;" Corp",K$1)="#N/A N/A","--",_xll.BDP($B174&amp;" Corp",K$1)))</f>
        <v>#NAME?</v>
      </c>
      <c r="L174" s="124" t="e">
        <f ca="1">IF(tbl_coded[[#This Row],[ISIN]]="","",IF(_xll.BDP($B174&amp;" Corp",L$1)="#N/A N/A","--",_xll.BDP($B174&amp;" Corp",L$1)))</f>
        <v>#NAME?</v>
      </c>
      <c r="M174" s="124" t="e">
        <f ca="1">IF(tbl_coded[[#This Row],[ISIN]]="","",IF(_xll.BDP($B174&amp;" Corp",M$1)="#N/A N/A","--",_xll.BDP($B174&amp;" Corp",M$1)))</f>
        <v>#NAME?</v>
      </c>
      <c r="N174" s="124" t="e">
        <f ca="1">IF(tbl_coded[[#This Row],[ISIN]]="","",IF(_xll.BDP($B174&amp;" Corp",N$1)="#N/A N/A","--",_xll.BDP($B174&amp;" Corp",N$1)))</f>
        <v>#NAME?</v>
      </c>
      <c r="O174" s="124" t="e">
        <f ca="1">IF(tbl_coded[[#This Row],[ISIN]]="","",IF(_xll.BDP($B174&amp;" Corp",O$1)="#N/A N/A","--",_xll.BDP($B174&amp;" Corp",O$1)))</f>
        <v>#NAME?</v>
      </c>
      <c r="P174" s="124" t="e">
        <f ca="1">IF(tbl_coded[[#This Row],[ISIN]]="","",IF(_xll.BDP($B174&amp;" Corp",P$1)="#N/A N/A","--",_xll.BDP($B174&amp;" Corp",P$1)))</f>
        <v>#NAME?</v>
      </c>
      <c r="Q17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4" s="124" t="e">
        <f ca="1">IF(tbl_coded[[#This Row],[ISIN]]="","",IF(OR(_xll.BDP($B174&amp;" Corp",R$1)="#N/A N/A",_xll.BDP($B174&amp;" Corp",R$1)="#N/A Invalid Security",_xll.BDP($B174&amp;" Corp",R$1)="#N/A Field Not Applicable"),"--",_xll.BDP($B174&amp;" Corp",R$1)))</f>
        <v>#NAME?</v>
      </c>
      <c r="S174" s="124" t="e">
        <f ca="1">IF(tbl_coded[[#This Row],[ISIN]]="","",IF(OR(_xll.BDP($R174&amp;" Equity",S$1)="#N/A N/A",_xll.BDP($R174&amp;" Equity",S$1)="#N/A Invalid Security"),"--",_xll.BDP($R174&amp;" Equity",S$1)))</f>
        <v>#NAME?</v>
      </c>
      <c r="T174" s="124" t="e">
        <f ca="1">IF(tbl_coded[[#This Row],[ISIN]]="","",IF(OR(_xll.BDP($R174&amp;" Equity",T$1)="#N/A N/A",_xll.BDP($R174&amp;" Equity",T$1)="#N/A Invalid Security"),"--",_xll.BDP($R174&amp;" Equity",T$1)))</f>
        <v>#NAME?</v>
      </c>
      <c r="U174" s="124" t="e">
        <f ca="1">IF(tbl_coded[[#This Row],[ISIN]]="","",IF(OR(_xll.BDP($R174&amp;" Equity",U$1)="#N/A N/A",_xll.BDP($R174&amp;" Equity",U$1)="#N/A Invalid Security"),"--",_xll.BDP($R174&amp;" Equity",U$1)))</f>
        <v>#NAME?</v>
      </c>
      <c r="V174" s="124" t="e">
        <f ca="1">IF(tbl_coded[[#This Row],[ISIN]]="","",IF(OR(_xll.BDP($R174&amp;" Equity",V$1)="#N/A N/A",_xll.BDP($R174&amp;" Equity",V$1)="#N/A Invalid Security"),"--",_xll.BDP($R174&amp;" Equity",V$1)))</f>
        <v>#NAME?</v>
      </c>
      <c r="W174" s="124" t="e">
        <f ca="1">IF(tbl_coded[[#This Row],[ISIN]]="","",IF(OR(_xll.BDP($R174&amp;" Equity",W$1)="#N/A N/A",_xll.BDP($R174&amp;" Equity",W$1)="#N/A Invalid Security"),"--",_xll.BDP($R174&amp;" Equity",W$1)))</f>
        <v>#NAME?</v>
      </c>
      <c r="X174" s="124" t="e">
        <f ca="1">IF(tbl_coded[[#This Row],[ISIN]]="","",IF(OR(_xll.BDP($R174&amp;" Equity",X$1)="#N/A N/A",_xll.BDP($R174&amp;" Equity",X$1)="#N/A Invalid Security"),"--",_xll.BDP($R174&amp;" Equity",X$1)))</f>
        <v>#NAME?</v>
      </c>
      <c r="Y17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4" s="124" t="str">
        <f ca="1">IF(tbl_coded[[#This Row],[ISIN]]="","",IF(ISNUMBER(_xll.BDP(B174&amp;" Corp",Z$1)),_xll.BDP(B174&amp;" Corp",Z$1),""))</f>
        <v/>
      </c>
      <c r="AA174" s="124" t="str">
        <f ca="1">IF(tbl_coded[[#This Row],[ISIN]]="","",IF(ISNUMBER(_xll.BDP(B174&amp;" Corp",AA$1)),_xll.BDP(B174&amp;" Corp",AA$1),""))</f>
        <v/>
      </c>
      <c r="AB174" s="124" t="str">
        <f ca="1">IF(tbl_coded[[#This Row],[ISIN]]="","",IF(ISNUMBER(_xll.BDP(B174&amp;" Corp",AB$1)),_xll.BDP(B174&amp;" Corp",AB$1),""))</f>
        <v/>
      </c>
      <c r="AC174" s="124" t="str">
        <f ca="1">IF(tbl_coded[[#This Row],[ISIN]]="","",IF(ISNUMBER(_xll.BDP(B174&amp;" Corp",AC$1)),_xll.BDP(B174&amp;" Corp",AC$1),""))</f>
        <v/>
      </c>
      <c r="AD174" s="124" t="e">
        <f ca="1">IF(tbl_coded[[#This Row],[ISIN]]="","",IF((_xll.BDP(B174&amp;" Corp",AD$1))="#N/A Field Not Applicable","",_xll.BDP(B174&amp;" Corp",AD$1)))</f>
        <v>#NAME?</v>
      </c>
      <c r="AE174" s="124" t="e">
        <f ca="1">IF(tbl_coded[[#This Row],[ISIN]]="","",IF((_xll.BDP(B174&amp;" Corp",AE$1))="#N/A N/A","--",_xll.BDP(B174&amp;" Corp",AE$1)))</f>
        <v>#NAME?</v>
      </c>
      <c r="AF174" s="124" t="e">
        <f ca="1">IF(tbl_coded[[#This Row],[ISIN]]="","",IF(IFERROR(MATCH(H174,rtg_num[Moody''s],0)&gt;10,0),"HY",IF(IFERROR(MATCH(I174,rtg_num[S&amp;P],0)&gt;10,0),"HY",IF(IFERROR(MATCH(J174,rtg_num[Fitch],0)&gt;10,0),"HY",IF(H174&amp;I174&amp;J174="------","NR",IF(IFERROR(FIND("#N/A",Coded!H174),0)&amp;IFERROR(FIND("#N/A",Coded!H174),0)&amp;IFERROR(FIND("#N/A",Coded!H174),0)&lt;&gt;"000",IF(INDEX(美元债一级!$O:$O,MATCH(tbl_coded[[#This Row],[ISIN]],美元债一级!$I:$I,0))="--/--/--","NR","IG"),"IG"))))))</f>
        <v>#NAME?</v>
      </c>
      <c r="AG17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4" s="125" t="e">
        <f ca="1">IF(tbl_coded[[#This Row],[ISIN]]="","",IF(_xll.BDP($B174&amp;" Corp",AI$1)="#N/A N/A","--",_xll.BDP($B174&amp;" Corp",AI$1)))</f>
        <v>#NAME?</v>
      </c>
      <c r="AJ174" s="122" t="e">
        <f ca="1">IF(tbl_coded[[#This Row],[ISIN]]="","",IF(OR(_xll.BDP(_xll.BDP(tbl_coded[[#This Row],[ISIN]]&amp;" Corp", "ISSUER_EQUITY_TICKER")&amp;" Equity",AJ$1)="#N/A N/A"),"--",_xll.BDP(_xll.BDP(tbl_coded[[#This Row],[ISIN]]&amp;" Corp", "ISSUER_EQUITY_TICKER")&amp;" Equity",AJ$1)))</f>
        <v>#NAME?</v>
      </c>
      <c r="AK17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24" t="e">
        <f ca="1">IF(tbl_coded[[#This Row],[ISIN]]="","",IF(OR(_xll.BDP(_xll.BDP(tbl_coded[[#This Row],[ISIN]]&amp;" Corp", "ISSUER_EQUITY_TICKER")&amp;" Equity",AL$1)="#N/A N/A"),"--",_xll.BDP(_xll.BDP(tbl_coded[[#This Row],[ISIN]]&amp;" Corp", "ISSUER_EQUITY_TICKER")&amp;" Equity",AL$1)))</f>
        <v>#NAME?</v>
      </c>
      <c r="AM174" s="124" t="e">
        <f ca="1">IF(tbl_coded[[#This Row],[ISIN]]="","",IF(_xll.BDS($B174&amp;" Corp",AM$1)="#N/A Field Not Applicable","",_xll.BDS($B174&amp;" Corp",AM$1)))</f>
        <v>#NAME?</v>
      </c>
      <c r="AN174" s="124" t="e">
        <f ca="1">IF(tbl_coded[[#This Row],[ISIN]]="","",IF(_xll.BDP(tbl_coded[[#This Row],[KPW Provider BBID]]&amp;" CompanyID","NAME")="#N/A Invalid Security","",_xll.BDP(tbl_coded[[#This Row],[KPW Provider BBID]]&amp;" CompanyID","NAME")))</f>
        <v>#NAME?</v>
      </c>
      <c r="AO174" s="124" t="e">
        <f ca="1">IF(tbl_coded[[#This Row],[ISIN]]="","",IF(_xll.BDP(tbl_coded[[#This Row],[KPW Provider BBID]]&amp;" CompanyID",$AO$1)="#N/A Invalid Security","--",IF(_xll.BDP(tbl_coded[[#This Row],[KPW Provider BBID]]&amp;" CompanyID",$AO$1)="#N/A N/A","--",_xll.BDP(tbl_coded[[#This Row],[KPW Provider BBID]]&amp;" CompanyID",$AO$1))))</f>
        <v>#NAME?</v>
      </c>
      <c r="AP174" s="124" t="e">
        <f ca="1">IF(tbl_coded[[#This Row],[ISIN]]="","",IF(_xll.BDP(tbl_coded[[#This Row],[KPW Provider BBID]]&amp;" CompanyID",$AP$1)="#N/A Invalid Security","--",IF(_xll.BDP(tbl_coded[[#This Row],[KPW Provider BBID]]&amp;" CompanyID",$AP$1)="#N/A N/A","--",_xll.BDP(tbl_coded[[#This Row],[KPW Provider BBID]]&amp;" CompanyID",$AP$1))))</f>
        <v>#NAME?</v>
      </c>
      <c r="AQ174" s="124" t="e">
        <f ca="1">IF(tbl_coded[[#This Row],[ISIN]]="","",IF(_xll.BDP(tbl_coded[[#This Row],[KPW Provider BBID]]&amp;" CompanyID",$AQ$1)="#N/A Invalid Security","--",IF(_xll.BDP(tbl_coded[[#This Row],[KPW Provider BBID]]&amp;" CompanyID",$AQ$1)="#N/A N/A","--",_xll.BDP(tbl_coded[[#This Row],[KPW Provider BBID]]&amp;" CompanyID",$AQ$1))))</f>
        <v>#NAME?</v>
      </c>
      <c r="AR174" s="124" t="e">
        <f ca="1">IF(tbl_coded[[#This Row],[ISIN]]="","",tbl_coded[[#This Row],[穆迪KPW评级]]&amp;"/"&amp;tbl_coded[[#This Row],[SPKPW评级]]&amp;"/"&amp;tbl_coded[[#This Row],[FITCHKPW评级]])</f>
        <v>#NAME?</v>
      </c>
      <c r="AS174" s="124" t="e">
        <f ca="1">IF(tbl_coded[[#This Row],[ISIN]]="","",IF(OR(_xll.BDP($B174&amp;" Corp",AS$1)="#N/A N/A"),"--",_xll.BDP($B174&amp;" Corp",AS$1)))</f>
        <v>#NAME?</v>
      </c>
      <c r="AT174" s="124" t="e">
        <f ca="1">IF(tbl_coded[[#This Row],[ISIN]]="","",IF(_xll.BDS($B174&amp;" Corp",AT$1)="#N/A Field Not Applicable","",_xll.BDS($B174&amp;" Corp",AT$1)))</f>
        <v>#NAME?</v>
      </c>
      <c r="AU174" s="124" t="e">
        <f ca="1">IF(tbl_coded[[#This Row],[SBLC Provider BBID]]="","",_xll.BDP(tbl_coded[[#This Row],[SBLC Provider BBID]]&amp;" CompanyID","NAME"))</f>
        <v>#NAME?</v>
      </c>
      <c r="AV174" s="124" t="e">
        <f ca="1">IF(tbl_coded[[#This Row],[ISIN]]="","",IF(OR(_xll.BDP($B174&amp;" Corp",AV$1)="#N/A N/A"),"--",TEXT(_xll.BDP($B174&amp;" Corp",AV$1),"yyyy/mm/dd")))</f>
        <v>#NAME?</v>
      </c>
      <c r="AW174" s="124" t="e">
        <f ca="1">IF(tbl_coded[[#This Row],[ISIN]]="","",IF(OR(_xll.BDP($B174&amp;" Corp",AW$1)="#N/A N/A"),"--",TEXT(_xll.BDP($B174&amp;" Corp",AW$1),"yyyy/mm/dd")))</f>
        <v>#NAME?</v>
      </c>
      <c r="AX174" s="124" t="e">
        <f ca="1">IF(tbl_coded[[#This Row],[ISIN]]="","",IF(OR(_xll.BDP($B174&amp;" Corp",AX$1)="#N/A N/A"),"--",TEXT(_xll.BDP($B174&amp;" Corp",AX$1),"yyyy/mm/dd")))</f>
        <v>#NAME?</v>
      </c>
      <c r="AY174" s="124" t="e">
        <f ca="1">IF(tbl_coded[[#This Row],[ISIN]]="","",IF(OR(_xll.BDP($B174&amp;" Corp",AY$1)="#N/A Field Not Applicable"),"--",TEXT(_xll.BDP($B174&amp;" Corp",AY$1),"yyyy/mm/dd")))</f>
        <v>#NAME?</v>
      </c>
      <c r="AZ174" s="124" t="e">
        <f ca="1">IF(tbl_coded[[#This Row],[ISIN]]="","",IF(OR(_xll.BDP($B174&amp;" Corp",AZ$1)="#N/A N/A"),"--",_xll.BDP($B174&amp;" Corp",AZ$1)))</f>
        <v>#NAME?</v>
      </c>
      <c r="BA174" s="124" t="e">
        <f ca="1">IF(tbl_coded[[#This Row],[ISIN]]="","",IF(OR(_xll.BDP($B174&amp;" Corp",BA$1)="#N/A N/A"),"--",_xll.BDP($B174&amp;" Corp",BA$1)))</f>
        <v>#NAME?</v>
      </c>
      <c r="BB174" s="124" t="e">
        <f ca="1">IF(tbl_coded[[#This Row],[ISIN]]="","",IF(OR(_xll.BDP($B174&amp;" Corp",BB$1)="#N/A N/A"),"--",_xll.BDP($B174&amp;" Corp",BB$1)))</f>
        <v>#NAME?</v>
      </c>
      <c r="BC174" s="124" t="e">
        <f ca="1">IF(tbl_coded[[#This Row],[ISIN]]="","",IF(OR(_xll.BDP($B174&amp;" Corp",BC$1)="#N/A Field Not Applicable"),"--",_xll.BDP($B174&amp;" Corp",BC$1)))</f>
        <v>#NAME?</v>
      </c>
      <c r="BD174" s="124" t="e">
        <f ca="1">IF(tbl_coded[[#This Row],[ISIN]]="","",IF(OR(_xll.BDP($B174&amp;" Corp",BD$1)="#N/A Field Not Applicable"),"--",_xll.BDP($B174&amp;" Corp",BD$1)))</f>
        <v>#NAME?</v>
      </c>
      <c r="BE174" s="124" t="e">
        <f ca="1">IF(tbl_coded[[#This Row],[ISIN]]="","",IF(OR(_xll.BDP($B174&amp;" Corp",BE$1)="#N/A Field Not Applicable"),"--",_xll.BDP($B174&amp;" Corp",BE$1)))</f>
        <v>#NAME?</v>
      </c>
      <c r="BF174" s="124" t="e">
        <f ca="1">IF(tbl_coded[[#This Row],[ISIN]]="","",IF(OR(_xll.BDP($B174&amp;" Corp",BF$1)="#N/A Field Not Applicable"),"--",_xll.BDP($B174&amp;" Corp",BF$1)))</f>
        <v>#NAME?</v>
      </c>
      <c r="BG174" s="124" t="e">
        <f ca="1">IF(tbl_coded[[#This Row],[ISIN]]="","",IF(OR(_xll.BDP($B174&amp;" Corp",BG$1)="#N/A Field Not Applicable"),"--",IF(_xll.BDP($B174&amp;" Corp",BG$1)="#N/A N/A","N",_xll.BDP($B174&amp;" Corp",BG$1))))</f>
        <v>#NAME?</v>
      </c>
      <c r="BH174" s="124" t="e">
        <f ca="1">IF(tbl_coded[[#This Row],[ISIN]]="","",IF(OR(_xll.BDP($B174&amp;" Corp",BH$1)="#N/A N/A"),"",_xll.BDP($B174&amp;" Corp",BH$1)))</f>
        <v>#NAME?</v>
      </c>
      <c r="BI174" s="124" t="e">
        <f ca="1">IF(tbl_coded[[#This Row],[ISIN]]="","",IF(OR(tbl_coded[[#This Row],[Parent company tiker]]=""),"",IF(_xll.BDP(tbl_coded[[#This Row],[Parent company tiker]]&amp;" Equity",BI$1)="#N/A N/A","--",_xll.BDP(tbl_coded[[#This Row],[Parent company tiker]]&amp;" Equity",BI$1))))</f>
        <v>#NAME?</v>
      </c>
      <c r="BJ174" s="124" t="e">
        <f ca="1">IF(tbl_coded[[#This Row],[ISIN]]="","",IF(OR(tbl_coded[[#This Row],[Parent company tiker]]=""),"",IF(_xll.BDP(tbl_coded[[#This Row],[Parent company tiker]]&amp;" Equity",BJ$1)="#N/A N/A","--",_xll.BDP(tbl_coded[[#This Row],[Parent company tiker]]&amp;" Equity",BJ$1))))</f>
        <v>#NAME?</v>
      </c>
      <c r="BK174" s="124" t="e">
        <f ca="1">IF(tbl_coded[[#This Row],[ISIN]]="","",IF(OR(tbl_coded[[#This Row],[Parent company tiker]]=""),"",IF(_xll.BDP(tbl_coded[[#This Row],[Parent company tiker]]&amp;" Equity",BK$1)="#N/A N/A","--",_xll.BDP(tbl_coded[[#This Row],[Parent company tiker]]&amp;" Equity",BK$1))))</f>
        <v>#NAME?</v>
      </c>
      <c r="BL174" s="124" t="e">
        <f ca="1">IF(tbl_coded[[#This Row],[ISIN]]="","",IF(OR(tbl_coded[[#This Row],[Parent company tiker]]=""),"",IF(_xll.BDP(tbl_coded[[#This Row],[Parent company tiker]]&amp;" Equity",BL$1)="#N/A N/A","--",_xll.BDP(tbl_coded[[#This Row],[Parent company tiker]]&amp;" Equity",BL$1))))</f>
        <v>#NAME?</v>
      </c>
      <c r="BM17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4" s="124" t="e">
        <f ca="1">IF(tbl_coded[[#This Row],[Column9]]&lt;&gt;"--",tbl_coded[[#This Row],[G''tor rating]],IF(tbl_coded[[#This Row],[KPW Name]]&lt;&gt;"",tbl_coded[[#This Row],[KPW Rating]],IF(tbl_coded[[#This Row],[Parent company tiker]]&lt;&gt;"",tbl_coded[[#This Row],[parent评级]],tbl_coded[[#This Row],[Issuer rating]])))</f>
        <v>#NAME?</v>
      </c>
      <c r="BO174" s="159" t="str">
        <f ca="1">IFERROR(IF(tbl_coded[[#This Row],[GREEN]]="Y","GREEN",IF(tbl_coded[[#This Row],[SUSTAINABLE]]="Y","SUSTAINABLE",IF(tbl_coded[[#This Row],[SOCIAL]]="Y","SOCIAL",IF(tbl_coded[[#This Row],[Sustainable linked]]="Y","SUSTAINABLE LINKED"," ")))),"")</f>
        <v/>
      </c>
    </row>
    <row r="175" spans="1:67" ht="15" customHeight="1">
      <c r="A175" s="119">
        <v>173</v>
      </c>
      <c r="B175" s="120" t="str">
        <f>IF(美元债一级!$C$4:$C$1048576&lt;&gt;"",美元债一级!C176,"")</f>
        <v>XS2600440015</v>
      </c>
      <c r="C175" s="124" t="e">
        <f ca="1">IF(tbl_coded[[#This Row],[ISIN]]="","",IF(tbl_coded[[#This Row],[Index]]&gt;$A$1,"",IF(_xll.BDP($B175&amp;" Corp",C$1)="#N/A N/A","",_xll.BDP($B175&amp;" Corp",C$1))))</f>
        <v>#NAME?</v>
      </c>
      <c r="D175" s="124" t="e">
        <f ca="1">IF(tbl_coded[[#This Row],[ISIN]]="","",IF(_xll.BDP($B175&amp;" Corp",D$1)="#N/A N/A","",_xll.BDP($B175&amp;" Corp",D$1)))</f>
        <v>#NAME?</v>
      </c>
      <c r="E175" s="124" t="e">
        <f ca="1">IF(tbl_coded[[#This Row],[ISIN]]="","",IF(_xll.BDP($B175&amp;" Corp",E$1)="#N/A N/A","--",_xll.BDP($B175&amp;" Corp",E$1)))</f>
        <v>#NAME?</v>
      </c>
      <c r="F175" s="124" t="e">
        <f ca="1">IF(tbl_coded[[#This Row],[ISIN]]="","",IF(_xll.BDS($B175&amp;" Corp",F$1)="#N/A Field Not Applicable","",_xll.BDS($B175&amp;" Corp",F$1)))</f>
        <v>#NAME?</v>
      </c>
      <c r="G175" s="124" t="e">
        <f ca="1">IF(tbl_coded[[#This Row],[ISIN]]="","",IF(_xll.BDP($F175&amp;" CompanyID",G$1)="#N/A Invalid Security","",_xll.BDP($F175&amp;" CompanyID",G$1)))</f>
        <v>#NAME?</v>
      </c>
      <c r="H175" s="124" t="e">
        <f ca="1">IF(tbl_coded[[#This Row],[ISIN]]="","",IF(_xll.BDP($B175&amp;" Corp",H$1)="#N/A N/A","--",_xll.BDP($B175&amp;" Corp",H$1)))</f>
        <v>#NAME?</v>
      </c>
      <c r="I175" s="124" t="e">
        <f ca="1">IF(tbl_coded[[#This Row],[ISIN]]="","",IF(_xll.BDP($B175&amp;" Corp",I$1)="#N/A N/A","--",_xll.BDP($B175&amp;" Corp",I$1)))</f>
        <v>#NAME?</v>
      </c>
      <c r="J175" s="124" t="e">
        <f ca="1">IF(tbl_coded[[#This Row],[ISIN]]="","",IF(_xll.BDP($B175&amp;" Corp",J$1)="#N/A N/A","--",_xll.BDP($B175&amp;" Corp",J$1)))</f>
        <v>#NAME?</v>
      </c>
      <c r="K175" s="124" t="e">
        <f ca="1">IF(tbl_coded[[#This Row],[ISIN]]="","",IF(_xll.BDP($B175&amp;" Corp",K$1)="#N/A N/A","--",_xll.BDP($B175&amp;" Corp",K$1)))</f>
        <v>#NAME?</v>
      </c>
      <c r="L175" s="124" t="e">
        <f ca="1">IF(tbl_coded[[#This Row],[ISIN]]="","",IF(_xll.BDP($B175&amp;" Corp",L$1)="#N/A N/A","--",_xll.BDP($B175&amp;" Corp",L$1)))</f>
        <v>#NAME?</v>
      </c>
      <c r="M175" s="124" t="e">
        <f ca="1">IF(tbl_coded[[#This Row],[ISIN]]="","",IF(_xll.BDP($B175&amp;" Corp",M$1)="#N/A N/A","--",_xll.BDP($B175&amp;" Corp",M$1)))</f>
        <v>#NAME?</v>
      </c>
      <c r="N175" s="124" t="e">
        <f ca="1">IF(tbl_coded[[#This Row],[ISIN]]="","",IF(_xll.BDP($B175&amp;" Corp",N$1)="#N/A N/A","--",_xll.BDP($B175&amp;" Corp",N$1)))</f>
        <v>#NAME?</v>
      </c>
      <c r="O175" s="124" t="e">
        <f ca="1">IF(tbl_coded[[#This Row],[ISIN]]="","",IF(_xll.BDP($B175&amp;" Corp",O$1)="#N/A N/A","--",_xll.BDP($B175&amp;" Corp",O$1)))</f>
        <v>#NAME?</v>
      </c>
      <c r="P175" s="124" t="e">
        <f ca="1">IF(tbl_coded[[#This Row],[ISIN]]="","",IF(_xll.BDP($B175&amp;" Corp",P$1)="#N/A N/A","--",_xll.BDP($B175&amp;" Corp",P$1)))</f>
        <v>#NAME?</v>
      </c>
      <c r="Q17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5" s="124" t="e">
        <f ca="1">IF(tbl_coded[[#This Row],[ISIN]]="","",IF(OR(_xll.BDP($B175&amp;" Corp",R$1)="#N/A N/A",_xll.BDP($B175&amp;" Corp",R$1)="#N/A Invalid Security",_xll.BDP($B175&amp;" Corp",R$1)="#N/A Field Not Applicable"),"--",_xll.BDP($B175&amp;" Corp",R$1)))</f>
        <v>#NAME?</v>
      </c>
      <c r="S175" s="124" t="e">
        <f ca="1">IF(tbl_coded[[#This Row],[ISIN]]="","",IF(OR(_xll.BDP($R175&amp;" Equity",S$1)="#N/A N/A",_xll.BDP($R175&amp;" Equity",S$1)="#N/A Invalid Security"),"--",_xll.BDP($R175&amp;" Equity",S$1)))</f>
        <v>#NAME?</v>
      </c>
      <c r="T175" s="124" t="e">
        <f ca="1">IF(tbl_coded[[#This Row],[ISIN]]="","",IF(OR(_xll.BDP($R175&amp;" Equity",T$1)="#N/A N/A",_xll.BDP($R175&amp;" Equity",T$1)="#N/A Invalid Security"),"--",_xll.BDP($R175&amp;" Equity",T$1)))</f>
        <v>#NAME?</v>
      </c>
      <c r="U175" s="124" t="e">
        <f ca="1">IF(tbl_coded[[#This Row],[ISIN]]="","",IF(OR(_xll.BDP($R175&amp;" Equity",U$1)="#N/A N/A",_xll.BDP($R175&amp;" Equity",U$1)="#N/A Invalid Security"),"--",_xll.BDP($R175&amp;" Equity",U$1)))</f>
        <v>#NAME?</v>
      </c>
      <c r="V175" s="124" t="e">
        <f ca="1">IF(tbl_coded[[#This Row],[ISIN]]="","",IF(OR(_xll.BDP($R175&amp;" Equity",V$1)="#N/A N/A",_xll.BDP($R175&amp;" Equity",V$1)="#N/A Invalid Security"),"--",_xll.BDP($R175&amp;" Equity",V$1)))</f>
        <v>#NAME?</v>
      </c>
      <c r="W175" s="124" t="e">
        <f ca="1">IF(tbl_coded[[#This Row],[ISIN]]="","",IF(OR(_xll.BDP($R175&amp;" Equity",W$1)="#N/A N/A",_xll.BDP($R175&amp;" Equity",W$1)="#N/A Invalid Security"),"--",_xll.BDP($R175&amp;" Equity",W$1)))</f>
        <v>#NAME?</v>
      </c>
      <c r="X175" s="124" t="e">
        <f ca="1">IF(tbl_coded[[#This Row],[ISIN]]="","",IF(OR(_xll.BDP($R175&amp;" Equity",X$1)="#N/A N/A",_xll.BDP($R175&amp;" Equity",X$1)="#N/A Invalid Security"),"--",_xll.BDP($R175&amp;" Equity",X$1)))</f>
        <v>#NAME?</v>
      </c>
      <c r="Y17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5" s="124" t="str">
        <f ca="1">IF(tbl_coded[[#This Row],[ISIN]]="","",IF(ISNUMBER(_xll.BDP(B175&amp;" Corp",Z$1)),_xll.BDP(B175&amp;" Corp",Z$1),""))</f>
        <v/>
      </c>
      <c r="AA175" s="124" t="str">
        <f ca="1">IF(tbl_coded[[#This Row],[ISIN]]="","",IF(ISNUMBER(_xll.BDP(B175&amp;" Corp",AA$1)),_xll.BDP(B175&amp;" Corp",AA$1),""))</f>
        <v/>
      </c>
      <c r="AB175" s="124" t="str">
        <f ca="1">IF(tbl_coded[[#This Row],[ISIN]]="","",IF(ISNUMBER(_xll.BDP(B175&amp;" Corp",AB$1)),_xll.BDP(B175&amp;" Corp",AB$1),""))</f>
        <v/>
      </c>
      <c r="AC175" s="124" t="str">
        <f ca="1">IF(tbl_coded[[#This Row],[ISIN]]="","",IF(ISNUMBER(_xll.BDP(B175&amp;" Corp",AC$1)),_xll.BDP(B175&amp;" Corp",AC$1),""))</f>
        <v/>
      </c>
      <c r="AD175" s="124" t="e">
        <f ca="1">IF(tbl_coded[[#This Row],[ISIN]]="","",IF((_xll.BDP(B175&amp;" Corp",AD$1))="#N/A Field Not Applicable","",_xll.BDP(B175&amp;" Corp",AD$1)))</f>
        <v>#NAME?</v>
      </c>
      <c r="AE175" s="124" t="e">
        <f ca="1">IF(tbl_coded[[#This Row],[ISIN]]="","",IF((_xll.BDP(B175&amp;" Corp",AE$1))="#N/A N/A","--",_xll.BDP(B175&amp;" Corp",AE$1)))</f>
        <v>#NAME?</v>
      </c>
      <c r="AF175" s="124" t="e">
        <f ca="1">IF(tbl_coded[[#This Row],[ISIN]]="","",IF(IFERROR(MATCH(H175,rtg_num[Moody''s],0)&gt;10,0),"HY",IF(IFERROR(MATCH(I175,rtg_num[S&amp;P],0)&gt;10,0),"HY",IF(IFERROR(MATCH(J175,rtg_num[Fitch],0)&gt;10,0),"HY",IF(H175&amp;I175&amp;J175="------","NR",IF(IFERROR(FIND("#N/A",Coded!H175),0)&amp;IFERROR(FIND("#N/A",Coded!H175),0)&amp;IFERROR(FIND("#N/A",Coded!H175),0)&lt;&gt;"000",IF(INDEX(美元债一级!$O:$O,MATCH(tbl_coded[[#This Row],[ISIN]],美元债一级!$I:$I,0))="--/--/--","NR","IG"),"IG"))))))</f>
        <v>#NAME?</v>
      </c>
      <c r="AG17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5" s="125" t="e">
        <f ca="1">IF(tbl_coded[[#This Row],[ISIN]]="","",IF(_xll.BDP($B175&amp;" Corp",AI$1)="#N/A N/A","--",_xll.BDP($B175&amp;" Corp",AI$1)))</f>
        <v>#NAME?</v>
      </c>
      <c r="AJ175" s="122" t="e">
        <f ca="1">IF(tbl_coded[[#This Row],[ISIN]]="","",IF(OR(_xll.BDP(_xll.BDP(tbl_coded[[#This Row],[ISIN]]&amp;" Corp", "ISSUER_EQUITY_TICKER")&amp;" Equity",AJ$1)="#N/A N/A"),"--",_xll.BDP(_xll.BDP(tbl_coded[[#This Row],[ISIN]]&amp;" Corp", "ISSUER_EQUITY_TICKER")&amp;" Equity",AJ$1)))</f>
        <v>#NAME?</v>
      </c>
      <c r="AK17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24" t="e">
        <f ca="1">IF(tbl_coded[[#This Row],[ISIN]]="","",IF(OR(_xll.BDP(_xll.BDP(tbl_coded[[#This Row],[ISIN]]&amp;" Corp", "ISSUER_EQUITY_TICKER")&amp;" Equity",AL$1)="#N/A N/A"),"--",_xll.BDP(_xll.BDP(tbl_coded[[#This Row],[ISIN]]&amp;" Corp", "ISSUER_EQUITY_TICKER")&amp;" Equity",AL$1)))</f>
        <v>#NAME?</v>
      </c>
      <c r="AM175" s="124" t="e">
        <f ca="1">IF(tbl_coded[[#This Row],[ISIN]]="","",IF(_xll.BDS($B175&amp;" Corp",AM$1)="#N/A Field Not Applicable","",_xll.BDS($B175&amp;" Corp",AM$1)))</f>
        <v>#NAME?</v>
      </c>
      <c r="AN175" s="124" t="e">
        <f ca="1">IF(tbl_coded[[#This Row],[ISIN]]="","",IF(_xll.BDP(tbl_coded[[#This Row],[KPW Provider BBID]]&amp;" CompanyID","NAME")="#N/A Invalid Security","",_xll.BDP(tbl_coded[[#This Row],[KPW Provider BBID]]&amp;" CompanyID","NAME")))</f>
        <v>#NAME?</v>
      </c>
      <c r="AO175" s="124" t="e">
        <f ca="1">IF(tbl_coded[[#This Row],[ISIN]]="","",IF(_xll.BDP(tbl_coded[[#This Row],[KPW Provider BBID]]&amp;" CompanyID",$AO$1)="#N/A Invalid Security","--",IF(_xll.BDP(tbl_coded[[#This Row],[KPW Provider BBID]]&amp;" CompanyID",$AO$1)="#N/A N/A","--",_xll.BDP(tbl_coded[[#This Row],[KPW Provider BBID]]&amp;" CompanyID",$AO$1))))</f>
        <v>#NAME?</v>
      </c>
      <c r="AP175" s="124" t="e">
        <f ca="1">IF(tbl_coded[[#This Row],[ISIN]]="","",IF(_xll.BDP(tbl_coded[[#This Row],[KPW Provider BBID]]&amp;" CompanyID",$AP$1)="#N/A Invalid Security","--",IF(_xll.BDP(tbl_coded[[#This Row],[KPW Provider BBID]]&amp;" CompanyID",$AP$1)="#N/A N/A","--",_xll.BDP(tbl_coded[[#This Row],[KPW Provider BBID]]&amp;" CompanyID",$AP$1))))</f>
        <v>#NAME?</v>
      </c>
      <c r="AQ175" s="124" t="e">
        <f ca="1">IF(tbl_coded[[#This Row],[ISIN]]="","",IF(_xll.BDP(tbl_coded[[#This Row],[KPW Provider BBID]]&amp;" CompanyID",$AQ$1)="#N/A Invalid Security","--",IF(_xll.BDP(tbl_coded[[#This Row],[KPW Provider BBID]]&amp;" CompanyID",$AQ$1)="#N/A N/A","--",_xll.BDP(tbl_coded[[#This Row],[KPW Provider BBID]]&amp;" CompanyID",$AQ$1))))</f>
        <v>#NAME?</v>
      </c>
      <c r="AR175" s="124" t="e">
        <f ca="1">IF(tbl_coded[[#This Row],[ISIN]]="","",tbl_coded[[#This Row],[穆迪KPW评级]]&amp;"/"&amp;tbl_coded[[#This Row],[SPKPW评级]]&amp;"/"&amp;tbl_coded[[#This Row],[FITCHKPW评级]])</f>
        <v>#NAME?</v>
      </c>
      <c r="AS175" s="124" t="e">
        <f ca="1">IF(tbl_coded[[#This Row],[ISIN]]="","",IF(OR(_xll.BDP($B175&amp;" Corp",AS$1)="#N/A N/A"),"--",_xll.BDP($B175&amp;" Corp",AS$1)))</f>
        <v>#NAME?</v>
      </c>
      <c r="AT175" s="124" t="e">
        <f ca="1">IF(tbl_coded[[#This Row],[ISIN]]="","",IF(_xll.BDS($B175&amp;" Corp",AT$1)="#N/A Field Not Applicable","",_xll.BDS($B175&amp;" Corp",AT$1)))</f>
        <v>#NAME?</v>
      </c>
      <c r="AU175" s="124" t="e">
        <f ca="1">IF(tbl_coded[[#This Row],[SBLC Provider BBID]]="","",_xll.BDP(tbl_coded[[#This Row],[SBLC Provider BBID]]&amp;" CompanyID","NAME"))</f>
        <v>#NAME?</v>
      </c>
      <c r="AV175" s="124" t="e">
        <f ca="1">IF(tbl_coded[[#This Row],[ISIN]]="","",IF(OR(_xll.BDP($B175&amp;" Corp",AV$1)="#N/A N/A"),"--",TEXT(_xll.BDP($B175&amp;" Corp",AV$1),"yyyy/mm/dd")))</f>
        <v>#NAME?</v>
      </c>
      <c r="AW175" s="124" t="e">
        <f ca="1">IF(tbl_coded[[#This Row],[ISIN]]="","",IF(OR(_xll.BDP($B175&amp;" Corp",AW$1)="#N/A N/A"),"--",TEXT(_xll.BDP($B175&amp;" Corp",AW$1),"yyyy/mm/dd")))</f>
        <v>#NAME?</v>
      </c>
      <c r="AX175" s="124" t="e">
        <f ca="1">IF(tbl_coded[[#This Row],[ISIN]]="","",IF(OR(_xll.BDP($B175&amp;" Corp",AX$1)="#N/A N/A"),"--",TEXT(_xll.BDP($B175&amp;" Corp",AX$1),"yyyy/mm/dd")))</f>
        <v>#NAME?</v>
      </c>
      <c r="AY175" s="124" t="e">
        <f ca="1">IF(tbl_coded[[#This Row],[ISIN]]="","",IF(OR(_xll.BDP($B175&amp;" Corp",AY$1)="#N/A Field Not Applicable"),"--",TEXT(_xll.BDP($B175&amp;" Corp",AY$1),"yyyy/mm/dd")))</f>
        <v>#NAME?</v>
      </c>
      <c r="AZ175" s="124" t="e">
        <f ca="1">IF(tbl_coded[[#This Row],[ISIN]]="","",IF(OR(_xll.BDP($B175&amp;" Corp",AZ$1)="#N/A N/A"),"--",_xll.BDP($B175&amp;" Corp",AZ$1)))</f>
        <v>#NAME?</v>
      </c>
      <c r="BA175" s="124" t="e">
        <f ca="1">IF(tbl_coded[[#This Row],[ISIN]]="","",IF(OR(_xll.BDP($B175&amp;" Corp",BA$1)="#N/A N/A"),"--",_xll.BDP($B175&amp;" Corp",BA$1)))</f>
        <v>#NAME?</v>
      </c>
      <c r="BB175" s="124" t="e">
        <f ca="1">IF(tbl_coded[[#This Row],[ISIN]]="","",IF(OR(_xll.BDP($B175&amp;" Corp",BB$1)="#N/A N/A"),"--",_xll.BDP($B175&amp;" Corp",BB$1)))</f>
        <v>#NAME?</v>
      </c>
      <c r="BC175" s="124" t="e">
        <f ca="1">IF(tbl_coded[[#This Row],[ISIN]]="","",IF(OR(_xll.BDP($B175&amp;" Corp",BC$1)="#N/A Field Not Applicable"),"--",_xll.BDP($B175&amp;" Corp",BC$1)))</f>
        <v>#NAME?</v>
      </c>
      <c r="BD175" s="124" t="e">
        <f ca="1">IF(tbl_coded[[#This Row],[ISIN]]="","",IF(OR(_xll.BDP($B175&amp;" Corp",BD$1)="#N/A Field Not Applicable"),"--",_xll.BDP($B175&amp;" Corp",BD$1)))</f>
        <v>#NAME?</v>
      </c>
      <c r="BE175" s="124" t="e">
        <f ca="1">IF(tbl_coded[[#This Row],[ISIN]]="","",IF(OR(_xll.BDP($B175&amp;" Corp",BE$1)="#N/A Field Not Applicable"),"--",_xll.BDP($B175&amp;" Corp",BE$1)))</f>
        <v>#NAME?</v>
      </c>
      <c r="BF175" s="124" t="e">
        <f ca="1">IF(tbl_coded[[#This Row],[ISIN]]="","",IF(OR(_xll.BDP($B175&amp;" Corp",BF$1)="#N/A Field Not Applicable"),"--",_xll.BDP($B175&amp;" Corp",BF$1)))</f>
        <v>#NAME?</v>
      </c>
      <c r="BG175" s="124" t="e">
        <f ca="1">IF(tbl_coded[[#This Row],[ISIN]]="","",IF(OR(_xll.BDP($B175&amp;" Corp",BG$1)="#N/A Field Not Applicable"),"--",IF(_xll.BDP($B175&amp;" Corp",BG$1)="#N/A N/A","N",_xll.BDP($B175&amp;" Corp",BG$1))))</f>
        <v>#NAME?</v>
      </c>
      <c r="BH175" s="124" t="e">
        <f ca="1">IF(tbl_coded[[#This Row],[ISIN]]="","",IF(OR(_xll.BDP($B175&amp;" Corp",BH$1)="#N/A N/A"),"",_xll.BDP($B175&amp;" Corp",BH$1)))</f>
        <v>#NAME?</v>
      </c>
      <c r="BI175" s="124" t="e">
        <f ca="1">IF(tbl_coded[[#This Row],[ISIN]]="","",IF(OR(tbl_coded[[#This Row],[Parent company tiker]]=""),"",IF(_xll.BDP(tbl_coded[[#This Row],[Parent company tiker]]&amp;" Equity",BI$1)="#N/A N/A","--",_xll.BDP(tbl_coded[[#This Row],[Parent company tiker]]&amp;" Equity",BI$1))))</f>
        <v>#NAME?</v>
      </c>
      <c r="BJ175" s="124" t="e">
        <f ca="1">IF(tbl_coded[[#This Row],[ISIN]]="","",IF(OR(tbl_coded[[#This Row],[Parent company tiker]]=""),"",IF(_xll.BDP(tbl_coded[[#This Row],[Parent company tiker]]&amp;" Equity",BJ$1)="#N/A N/A","--",_xll.BDP(tbl_coded[[#This Row],[Parent company tiker]]&amp;" Equity",BJ$1))))</f>
        <v>#NAME?</v>
      </c>
      <c r="BK175" s="124" t="e">
        <f ca="1">IF(tbl_coded[[#This Row],[ISIN]]="","",IF(OR(tbl_coded[[#This Row],[Parent company tiker]]=""),"",IF(_xll.BDP(tbl_coded[[#This Row],[Parent company tiker]]&amp;" Equity",BK$1)="#N/A N/A","--",_xll.BDP(tbl_coded[[#This Row],[Parent company tiker]]&amp;" Equity",BK$1))))</f>
        <v>#NAME?</v>
      </c>
      <c r="BL175" s="124" t="e">
        <f ca="1">IF(tbl_coded[[#This Row],[ISIN]]="","",IF(OR(tbl_coded[[#This Row],[Parent company tiker]]=""),"",IF(_xll.BDP(tbl_coded[[#This Row],[Parent company tiker]]&amp;" Equity",BL$1)="#N/A N/A","--",_xll.BDP(tbl_coded[[#This Row],[Parent company tiker]]&amp;" Equity",BL$1))))</f>
        <v>#NAME?</v>
      </c>
      <c r="BM17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5" s="124" t="e">
        <f ca="1">IF(tbl_coded[[#This Row],[Column9]]&lt;&gt;"--",tbl_coded[[#This Row],[G''tor rating]],IF(tbl_coded[[#This Row],[KPW Name]]&lt;&gt;"",tbl_coded[[#This Row],[KPW Rating]],IF(tbl_coded[[#This Row],[Parent company tiker]]&lt;&gt;"",tbl_coded[[#This Row],[parent评级]],tbl_coded[[#This Row],[Issuer rating]])))</f>
        <v>#NAME?</v>
      </c>
      <c r="BO175" s="159" t="str">
        <f ca="1">IFERROR(IF(tbl_coded[[#This Row],[GREEN]]="Y","GREEN",IF(tbl_coded[[#This Row],[SUSTAINABLE]]="Y","SUSTAINABLE",IF(tbl_coded[[#This Row],[SOCIAL]]="Y","SOCIAL",IF(tbl_coded[[#This Row],[Sustainable linked]]="Y","SUSTAINABLE LINKED"," ")))),"")</f>
        <v/>
      </c>
    </row>
    <row r="176" spans="1:67" ht="15" customHeight="1">
      <c r="A176" s="119">
        <v>174</v>
      </c>
      <c r="B176" s="120" t="str">
        <f>IF(美元债一级!$C$4:$C$1048576&lt;&gt;"",美元债一级!C177,"")</f>
        <v>HK0000917945</v>
      </c>
      <c r="C176" s="124" t="e">
        <f ca="1">IF(tbl_coded[[#This Row],[ISIN]]="","",IF(tbl_coded[[#This Row],[Index]]&gt;$A$1,"",IF(_xll.BDP($B176&amp;" Corp",C$1)="#N/A N/A","",_xll.BDP($B176&amp;" Corp",C$1))))</f>
        <v>#NAME?</v>
      </c>
      <c r="D176" s="124" t="e">
        <f ca="1">IF(tbl_coded[[#This Row],[ISIN]]="","",IF(_xll.BDP($B176&amp;" Corp",D$1)="#N/A N/A","",_xll.BDP($B176&amp;" Corp",D$1)))</f>
        <v>#NAME?</v>
      </c>
      <c r="E176" s="124" t="e">
        <f ca="1">IF(tbl_coded[[#This Row],[ISIN]]="","",IF(_xll.BDP($B176&amp;" Corp",E$1)="#N/A N/A","--",_xll.BDP($B176&amp;" Corp",E$1)))</f>
        <v>#NAME?</v>
      </c>
      <c r="F176" s="124" t="e">
        <f ca="1">IF(tbl_coded[[#This Row],[ISIN]]="","",IF(_xll.BDS($B176&amp;" Corp",F$1)="#N/A Field Not Applicable","",_xll.BDS($B176&amp;" Corp",F$1)))</f>
        <v>#NAME?</v>
      </c>
      <c r="G176" s="124" t="e">
        <f ca="1">IF(tbl_coded[[#This Row],[ISIN]]="","",IF(_xll.BDP($F176&amp;" CompanyID",G$1)="#N/A Invalid Security","",_xll.BDP($F176&amp;" CompanyID",G$1)))</f>
        <v>#NAME?</v>
      </c>
      <c r="H176" s="124" t="e">
        <f ca="1">IF(tbl_coded[[#This Row],[ISIN]]="","",IF(_xll.BDP($B176&amp;" Corp",H$1)="#N/A N/A","--",_xll.BDP($B176&amp;" Corp",H$1)))</f>
        <v>#NAME?</v>
      </c>
      <c r="I176" s="124" t="e">
        <f ca="1">IF(tbl_coded[[#This Row],[ISIN]]="","",IF(_xll.BDP($B176&amp;" Corp",I$1)="#N/A N/A","--",_xll.BDP($B176&amp;" Corp",I$1)))</f>
        <v>#NAME?</v>
      </c>
      <c r="J176" s="124" t="e">
        <f ca="1">IF(tbl_coded[[#This Row],[ISIN]]="","",IF(_xll.BDP($B176&amp;" Corp",J$1)="#N/A N/A","--",_xll.BDP($B176&amp;" Corp",J$1)))</f>
        <v>#NAME?</v>
      </c>
      <c r="K176" s="124" t="e">
        <f ca="1">IF(tbl_coded[[#This Row],[ISIN]]="","",IF(_xll.BDP($B176&amp;" Corp",K$1)="#N/A N/A","--",_xll.BDP($B176&amp;" Corp",K$1)))</f>
        <v>#NAME?</v>
      </c>
      <c r="L176" s="124" t="e">
        <f ca="1">IF(tbl_coded[[#This Row],[ISIN]]="","",IF(_xll.BDP($B176&amp;" Corp",L$1)="#N/A N/A","--",_xll.BDP($B176&amp;" Corp",L$1)))</f>
        <v>#NAME?</v>
      </c>
      <c r="M176" s="124" t="e">
        <f ca="1">IF(tbl_coded[[#This Row],[ISIN]]="","",IF(_xll.BDP($B176&amp;" Corp",M$1)="#N/A N/A","--",_xll.BDP($B176&amp;" Corp",M$1)))</f>
        <v>#NAME?</v>
      </c>
      <c r="N176" s="124" t="e">
        <f ca="1">IF(tbl_coded[[#This Row],[ISIN]]="","",IF(_xll.BDP($B176&amp;" Corp",N$1)="#N/A N/A","--",_xll.BDP($B176&amp;" Corp",N$1)))</f>
        <v>#NAME?</v>
      </c>
      <c r="O176" s="124" t="e">
        <f ca="1">IF(tbl_coded[[#This Row],[ISIN]]="","",IF(_xll.BDP($B176&amp;" Corp",O$1)="#N/A N/A","--",_xll.BDP($B176&amp;" Corp",O$1)))</f>
        <v>#NAME?</v>
      </c>
      <c r="P176" s="124" t="e">
        <f ca="1">IF(tbl_coded[[#This Row],[ISIN]]="","",IF(_xll.BDP($B176&amp;" Corp",P$1)="#N/A N/A","--",_xll.BDP($B176&amp;" Corp",P$1)))</f>
        <v>#NAME?</v>
      </c>
      <c r="Q17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6" s="124" t="e">
        <f ca="1">IF(tbl_coded[[#This Row],[ISIN]]="","",IF(OR(_xll.BDP($B176&amp;" Corp",R$1)="#N/A N/A",_xll.BDP($B176&amp;" Corp",R$1)="#N/A Invalid Security",_xll.BDP($B176&amp;" Corp",R$1)="#N/A Field Not Applicable"),"--",_xll.BDP($B176&amp;" Corp",R$1)))</f>
        <v>#NAME?</v>
      </c>
      <c r="S176" s="124" t="e">
        <f ca="1">IF(tbl_coded[[#This Row],[ISIN]]="","",IF(OR(_xll.BDP($R176&amp;" Equity",S$1)="#N/A N/A",_xll.BDP($R176&amp;" Equity",S$1)="#N/A Invalid Security"),"--",_xll.BDP($R176&amp;" Equity",S$1)))</f>
        <v>#NAME?</v>
      </c>
      <c r="T176" s="124" t="e">
        <f ca="1">IF(tbl_coded[[#This Row],[ISIN]]="","",IF(OR(_xll.BDP($R176&amp;" Equity",T$1)="#N/A N/A",_xll.BDP($R176&amp;" Equity",T$1)="#N/A Invalid Security"),"--",_xll.BDP($R176&amp;" Equity",T$1)))</f>
        <v>#NAME?</v>
      </c>
      <c r="U176" s="124" t="e">
        <f ca="1">IF(tbl_coded[[#This Row],[ISIN]]="","",IF(OR(_xll.BDP($R176&amp;" Equity",U$1)="#N/A N/A",_xll.BDP($R176&amp;" Equity",U$1)="#N/A Invalid Security"),"--",_xll.BDP($R176&amp;" Equity",U$1)))</f>
        <v>#NAME?</v>
      </c>
      <c r="V176" s="124" t="e">
        <f ca="1">IF(tbl_coded[[#This Row],[ISIN]]="","",IF(OR(_xll.BDP($R176&amp;" Equity",V$1)="#N/A N/A",_xll.BDP($R176&amp;" Equity",V$1)="#N/A Invalid Security"),"--",_xll.BDP($R176&amp;" Equity",V$1)))</f>
        <v>#NAME?</v>
      </c>
      <c r="W176" s="124" t="e">
        <f ca="1">IF(tbl_coded[[#This Row],[ISIN]]="","",IF(OR(_xll.BDP($R176&amp;" Equity",W$1)="#N/A N/A",_xll.BDP($R176&amp;" Equity",W$1)="#N/A Invalid Security"),"--",_xll.BDP($R176&amp;" Equity",W$1)))</f>
        <v>#NAME?</v>
      </c>
      <c r="X176" s="124" t="e">
        <f ca="1">IF(tbl_coded[[#This Row],[ISIN]]="","",IF(OR(_xll.BDP($R176&amp;" Equity",X$1)="#N/A N/A",_xll.BDP($R176&amp;" Equity",X$1)="#N/A Invalid Security"),"--",_xll.BDP($R176&amp;" Equity",X$1)))</f>
        <v>#NAME?</v>
      </c>
      <c r="Y17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6" s="124" t="str">
        <f ca="1">IF(tbl_coded[[#This Row],[ISIN]]="","",IF(ISNUMBER(_xll.BDP(B176&amp;" Corp",Z$1)),_xll.BDP(B176&amp;" Corp",Z$1),""))</f>
        <v/>
      </c>
      <c r="AA176" s="124" t="str">
        <f ca="1">IF(tbl_coded[[#This Row],[ISIN]]="","",IF(ISNUMBER(_xll.BDP(B176&amp;" Corp",AA$1)),_xll.BDP(B176&amp;" Corp",AA$1),""))</f>
        <v/>
      </c>
      <c r="AB176" s="124" t="str">
        <f ca="1">IF(tbl_coded[[#This Row],[ISIN]]="","",IF(ISNUMBER(_xll.BDP(B176&amp;" Corp",AB$1)),_xll.BDP(B176&amp;" Corp",AB$1),""))</f>
        <v/>
      </c>
      <c r="AC176" s="124" t="str">
        <f ca="1">IF(tbl_coded[[#This Row],[ISIN]]="","",IF(ISNUMBER(_xll.BDP(B176&amp;" Corp",AC$1)),_xll.BDP(B176&amp;" Corp",AC$1),""))</f>
        <v/>
      </c>
      <c r="AD176" s="124" t="e">
        <f ca="1">IF(tbl_coded[[#This Row],[ISIN]]="","",IF((_xll.BDP(B176&amp;" Corp",AD$1))="#N/A Field Not Applicable","",_xll.BDP(B176&amp;" Corp",AD$1)))</f>
        <v>#NAME?</v>
      </c>
      <c r="AE176" s="124" t="e">
        <f ca="1">IF(tbl_coded[[#This Row],[ISIN]]="","",IF((_xll.BDP(B176&amp;" Corp",AE$1))="#N/A N/A","--",_xll.BDP(B176&amp;" Corp",AE$1)))</f>
        <v>#NAME?</v>
      </c>
      <c r="AF176" s="124" t="e">
        <f ca="1">IF(tbl_coded[[#This Row],[ISIN]]="","",IF(IFERROR(MATCH(H176,rtg_num[Moody''s],0)&gt;10,0),"HY",IF(IFERROR(MATCH(I176,rtg_num[S&amp;P],0)&gt;10,0),"HY",IF(IFERROR(MATCH(J176,rtg_num[Fitch],0)&gt;10,0),"HY",IF(H176&amp;I176&amp;J176="------","NR",IF(IFERROR(FIND("#N/A",Coded!H176),0)&amp;IFERROR(FIND("#N/A",Coded!H176),0)&amp;IFERROR(FIND("#N/A",Coded!H176),0)&lt;&gt;"000",IF(INDEX(美元债一级!$O:$O,MATCH(tbl_coded[[#This Row],[ISIN]],美元债一级!$I:$I,0))="--/--/--","NR","IG"),"IG"))))))</f>
        <v>#NAME?</v>
      </c>
      <c r="AG17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6" s="125" t="e">
        <f ca="1">IF(tbl_coded[[#This Row],[ISIN]]="","",IF(_xll.BDP($B176&amp;" Corp",AI$1)="#N/A N/A","--",_xll.BDP($B176&amp;" Corp",AI$1)))</f>
        <v>#NAME?</v>
      </c>
      <c r="AJ176" s="122" t="e">
        <f ca="1">IF(tbl_coded[[#This Row],[ISIN]]="","",IF(OR(_xll.BDP(_xll.BDP(tbl_coded[[#This Row],[ISIN]]&amp;" Corp", "ISSUER_EQUITY_TICKER")&amp;" Equity",AJ$1)="#N/A N/A"),"--",_xll.BDP(_xll.BDP(tbl_coded[[#This Row],[ISIN]]&amp;" Corp", "ISSUER_EQUITY_TICKER")&amp;" Equity",AJ$1)))</f>
        <v>#NAME?</v>
      </c>
      <c r="AK17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24" t="e">
        <f ca="1">IF(tbl_coded[[#This Row],[ISIN]]="","",IF(OR(_xll.BDP(_xll.BDP(tbl_coded[[#This Row],[ISIN]]&amp;" Corp", "ISSUER_EQUITY_TICKER")&amp;" Equity",AL$1)="#N/A N/A"),"--",_xll.BDP(_xll.BDP(tbl_coded[[#This Row],[ISIN]]&amp;" Corp", "ISSUER_EQUITY_TICKER")&amp;" Equity",AL$1)))</f>
        <v>#NAME?</v>
      </c>
      <c r="AM176" s="124" t="e">
        <f ca="1">IF(tbl_coded[[#This Row],[ISIN]]="","",IF(_xll.BDS($B176&amp;" Corp",AM$1)="#N/A Field Not Applicable","",_xll.BDS($B176&amp;" Corp",AM$1)))</f>
        <v>#NAME?</v>
      </c>
      <c r="AN176" s="124" t="e">
        <f ca="1">IF(tbl_coded[[#This Row],[ISIN]]="","",IF(_xll.BDP(tbl_coded[[#This Row],[KPW Provider BBID]]&amp;" CompanyID","NAME")="#N/A Invalid Security","",_xll.BDP(tbl_coded[[#This Row],[KPW Provider BBID]]&amp;" CompanyID","NAME")))</f>
        <v>#NAME?</v>
      </c>
      <c r="AO176" s="124" t="e">
        <f ca="1">IF(tbl_coded[[#This Row],[ISIN]]="","",IF(_xll.BDP(tbl_coded[[#This Row],[KPW Provider BBID]]&amp;" CompanyID",$AO$1)="#N/A Invalid Security","--",IF(_xll.BDP(tbl_coded[[#This Row],[KPW Provider BBID]]&amp;" CompanyID",$AO$1)="#N/A N/A","--",_xll.BDP(tbl_coded[[#This Row],[KPW Provider BBID]]&amp;" CompanyID",$AO$1))))</f>
        <v>#NAME?</v>
      </c>
      <c r="AP176" s="124" t="e">
        <f ca="1">IF(tbl_coded[[#This Row],[ISIN]]="","",IF(_xll.BDP(tbl_coded[[#This Row],[KPW Provider BBID]]&amp;" CompanyID",$AP$1)="#N/A Invalid Security","--",IF(_xll.BDP(tbl_coded[[#This Row],[KPW Provider BBID]]&amp;" CompanyID",$AP$1)="#N/A N/A","--",_xll.BDP(tbl_coded[[#This Row],[KPW Provider BBID]]&amp;" CompanyID",$AP$1))))</f>
        <v>#NAME?</v>
      </c>
      <c r="AQ176" s="124" t="e">
        <f ca="1">IF(tbl_coded[[#This Row],[ISIN]]="","",IF(_xll.BDP(tbl_coded[[#This Row],[KPW Provider BBID]]&amp;" CompanyID",$AQ$1)="#N/A Invalid Security","--",IF(_xll.BDP(tbl_coded[[#This Row],[KPW Provider BBID]]&amp;" CompanyID",$AQ$1)="#N/A N/A","--",_xll.BDP(tbl_coded[[#This Row],[KPW Provider BBID]]&amp;" CompanyID",$AQ$1))))</f>
        <v>#NAME?</v>
      </c>
      <c r="AR176" s="124" t="e">
        <f ca="1">IF(tbl_coded[[#This Row],[ISIN]]="","",tbl_coded[[#This Row],[穆迪KPW评级]]&amp;"/"&amp;tbl_coded[[#This Row],[SPKPW评级]]&amp;"/"&amp;tbl_coded[[#This Row],[FITCHKPW评级]])</f>
        <v>#NAME?</v>
      </c>
      <c r="AS176" s="124" t="e">
        <f ca="1">IF(tbl_coded[[#This Row],[ISIN]]="","",IF(OR(_xll.BDP($B176&amp;" Corp",AS$1)="#N/A N/A"),"--",_xll.BDP($B176&amp;" Corp",AS$1)))</f>
        <v>#NAME?</v>
      </c>
      <c r="AT176" s="124" t="e">
        <f ca="1">IF(tbl_coded[[#This Row],[ISIN]]="","",IF(_xll.BDS($B176&amp;" Corp",AT$1)="#N/A Field Not Applicable","",_xll.BDS($B176&amp;" Corp",AT$1)))</f>
        <v>#NAME?</v>
      </c>
      <c r="AU176" s="124" t="e">
        <f ca="1">IF(tbl_coded[[#This Row],[SBLC Provider BBID]]="","",_xll.BDP(tbl_coded[[#This Row],[SBLC Provider BBID]]&amp;" CompanyID","NAME"))</f>
        <v>#NAME?</v>
      </c>
      <c r="AV176" s="124" t="e">
        <f ca="1">IF(tbl_coded[[#This Row],[ISIN]]="","",IF(OR(_xll.BDP($B176&amp;" Corp",AV$1)="#N/A N/A"),"--",TEXT(_xll.BDP($B176&amp;" Corp",AV$1),"yyyy/mm/dd")))</f>
        <v>#NAME?</v>
      </c>
      <c r="AW176" s="124" t="e">
        <f ca="1">IF(tbl_coded[[#This Row],[ISIN]]="","",IF(OR(_xll.BDP($B176&amp;" Corp",AW$1)="#N/A N/A"),"--",TEXT(_xll.BDP($B176&amp;" Corp",AW$1),"yyyy/mm/dd")))</f>
        <v>#NAME?</v>
      </c>
      <c r="AX176" s="124" t="e">
        <f ca="1">IF(tbl_coded[[#This Row],[ISIN]]="","",IF(OR(_xll.BDP($B176&amp;" Corp",AX$1)="#N/A N/A"),"--",TEXT(_xll.BDP($B176&amp;" Corp",AX$1),"yyyy/mm/dd")))</f>
        <v>#NAME?</v>
      </c>
      <c r="AY176" s="124" t="e">
        <f ca="1">IF(tbl_coded[[#This Row],[ISIN]]="","",IF(OR(_xll.BDP($B176&amp;" Corp",AY$1)="#N/A Field Not Applicable"),"--",TEXT(_xll.BDP($B176&amp;" Corp",AY$1),"yyyy/mm/dd")))</f>
        <v>#NAME?</v>
      </c>
      <c r="AZ176" s="124" t="e">
        <f ca="1">IF(tbl_coded[[#This Row],[ISIN]]="","",IF(OR(_xll.BDP($B176&amp;" Corp",AZ$1)="#N/A N/A"),"--",_xll.BDP($B176&amp;" Corp",AZ$1)))</f>
        <v>#NAME?</v>
      </c>
      <c r="BA176" s="124" t="e">
        <f ca="1">IF(tbl_coded[[#This Row],[ISIN]]="","",IF(OR(_xll.BDP($B176&amp;" Corp",BA$1)="#N/A N/A"),"--",_xll.BDP($B176&amp;" Corp",BA$1)))</f>
        <v>#NAME?</v>
      </c>
      <c r="BB176" s="124" t="e">
        <f ca="1">IF(tbl_coded[[#This Row],[ISIN]]="","",IF(OR(_xll.BDP($B176&amp;" Corp",BB$1)="#N/A N/A"),"--",_xll.BDP($B176&amp;" Corp",BB$1)))</f>
        <v>#NAME?</v>
      </c>
      <c r="BC176" s="124" t="e">
        <f ca="1">IF(tbl_coded[[#This Row],[ISIN]]="","",IF(OR(_xll.BDP($B176&amp;" Corp",BC$1)="#N/A Field Not Applicable"),"--",_xll.BDP($B176&amp;" Corp",BC$1)))</f>
        <v>#NAME?</v>
      </c>
      <c r="BD176" s="124" t="e">
        <f ca="1">IF(tbl_coded[[#This Row],[ISIN]]="","",IF(OR(_xll.BDP($B176&amp;" Corp",BD$1)="#N/A Field Not Applicable"),"--",_xll.BDP($B176&amp;" Corp",BD$1)))</f>
        <v>#NAME?</v>
      </c>
      <c r="BE176" s="124" t="e">
        <f ca="1">IF(tbl_coded[[#This Row],[ISIN]]="","",IF(OR(_xll.BDP($B176&amp;" Corp",BE$1)="#N/A Field Not Applicable"),"--",_xll.BDP($B176&amp;" Corp",BE$1)))</f>
        <v>#NAME?</v>
      </c>
      <c r="BF176" s="124" t="e">
        <f ca="1">IF(tbl_coded[[#This Row],[ISIN]]="","",IF(OR(_xll.BDP($B176&amp;" Corp",BF$1)="#N/A Field Not Applicable"),"--",_xll.BDP($B176&amp;" Corp",BF$1)))</f>
        <v>#NAME?</v>
      </c>
      <c r="BG176" s="124" t="e">
        <f ca="1">IF(tbl_coded[[#This Row],[ISIN]]="","",IF(OR(_xll.BDP($B176&amp;" Corp",BG$1)="#N/A Field Not Applicable"),"--",IF(_xll.BDP($B176&amp;" Corp",BG$1)="#N/A N/A","N",_xll.BDP($B176&amp;" Corp",BG$1))))</f>
        <v>#NAME?</v>
      </c>
      <c r="BH176" s="124" t="e">
        <f ca="1">IF(tbl_coded[[#This Row],[ISIN]]="","",IF(OR(_xll.BDP($B176&amp;" Corp",BH$1)="#N/A N/A"),"",_xll.BDP($B176&amp;" Corp",BH$1)))</f>
        <v>#NAME?</v>
      </c>
      <c r="BI176" s="124" t="e">
        <f ca="1">IF(tbl_coded[[#This Row],[ISIN]]="","",IF(OR(tbl_coded[[#This Row],[Parent company tiker]]=""),"",IF(_xll.BDP(tbl_coded[[#This Row],[Parent company tiker]]&amp;" Equity",BI$1)="#N/A N/A","--",_xll.BDP(tbl_coded[[#This Row],[Parent company tiker]]&amp;" Equity",BI$1))))</f>
        <v>#NAME?</v>
      </c>
      <c r="BJ176" s="124" t="e">
        <f ca="1">IF(tbl_coded[[#This Row],[ISIN]]="","",IF(OR(tbl_coded[[#This Row],[Parent company tiker]]=""),"",IF(_xll.BDP(tbl_coded[[#This Row],[Parent company tiker]]&amp;" Equity",BJ$1)="#N/A N/A","--",_xll.BDP(tbl_coded[[#This Row],[Parent company tiker]]&amp;" Equity",BJ$1))))</f>
        <v>#NAME?</v>
      </c>
      <c r="BK176" s="124" t="e">
        <f ca="1">IF(tbl_coded[[#This Row],[ISIN]]="","",IF(OR(tbl_coded[[#This Row],[Parent company tiker]]=""),"",IF(_xll.BDP(tbl_coded[[#This Row],[Parent company tiker]]&amp;" Equity",BK$1)="#N/A N/A","--",_xll.BDP(tbl_coded[[#This Row],[Parent company tiker]]&amp;" Equity",BK$1))))</f>
        <v>#NAME?</v>
      </c>
      <c r="BL176" s="124" t="e">
        <f ca="1">IF(tbl_coded[[#This Row],[ISIN]]="","",IF(OR(tbl_coded[[#This Row],[Parent company tiker]]=""),"",IF(_xll.BDP(tbl_coded[[#This Row],[Parent company tiker]]&amp;" Equity",BL$1)="#N/A N/A","--",_xll.BDP(tbl_coded[[#This Row],[Parent company tiker]]&amp;" Equity",BL$1))))</f>
        <v>#NAME?</v>
      </c>
      <c r="BM17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6" s="124" t="e">
        <f ca="1">IF(tbl_coded[[#This Row],[Column9]]&lt;&gt;"--",tbl_coded[[#This Row],[G''tor rating]],IF(tbl_coded[[#This Row],[KPW Name]]&lt;&gt;"",tbl_coded[[#This Row],[KPW Rating]],IF(tbl_coded[[#This Row],[Parent company tiker]]&lt;&gt;"",tbl_coded[[#This Row],[parent评级]],tbl_coded[[#This Row],[Issuer rating]])))</f>
        <v>#NAME?</v>
      </c>
      <c r="BO176" s="159" t="str">
        <f ca="1">IFERROR(IF(tbl_coded[[#This Row],[GREEN]]="Y","GREEN",IF(tbl_coded[[#This Row],[SUSTAINABLE]]="Y","SUSTAINABLE",IF(tbl_coded[[#This Row],[SOCIAL]]="Y","SOCIAL",IF(tbl_coded[[#This Row],[Sustainable linked]]="Y","SUSTAINABLE LINKED"," ")))),"")</f>
        <v/>
      </c>
    </row>
    <row r="177" spans="1:67" ht="15" customHeight="1">
      <c r="A177" s="119">
        <v>175</v>
      </c>
      <c r="B177" s="120" t="str">
        <f>IF(美元债一级!$C$4:$C$1048576&lt;&gt;"",美元债一级!C178,"")</f>
        <v>XS2602439858</v>
      </c>
      <c r="C177" s="124" t="e">
        <f ca="1">IF(tbl_coded[[#This Row],[ISIN]]="","",IF(tbl_coded[[#This Row],[Index]]&gt;$A$1,"",IF(_xll.BDP($B177&amp;" Corp",C$1)="#N/A N/A","",_xll.BDP($B177&amp;" Corp",C$1))))</f>
        <v>#NAME?</v>
      </c>
      <c r="D177" s="124" t="e">
        <f ca="1">IF(tbl_coded[[#This Row],[ISIN]]="","",IF(_xll.BDP($B177&amp;" Corp",D$1)="#N/A N/A","",_xll.BDP($B177&amp;" Corp",D$1)))</f>
        <v>#NAME?</v>
      </c>
      <c r="E177" s="124" t="e">
        <f ca="1">IF(tbl_coded[[#This Row],[ISIN]]="","",IF(_xll.BDP($B177&amp;" Corp",E$1)="#N/A N/A","--",_xll.BDP($B177&amp;" Corp",E$1)))</f>
        <v>#NAME?</v>
      </c>
      <c r="F177" s="124" t="e">
        <f ca="1">IF(tbl_coded[[#This Row],[ISIN]]="","",IF(_xll.BDS($B177&amp;" Corp",F$1)="#N/A Field Not Applicable","",_xll.BDS($B177&amp;" Corp",F$1)))</f>
        <v>#NAME?</v>
      </c>
      <c r="G177" s="124" t="e">
        <f ca="1">IF(tbl_coded[[#This Row],[ISIN]]="","",IF(_xll.BDP($F177&amp;" CompanyID",G$1)="#N/A Invalid Security","",_xll.BDP($F177&amp;" CompanyID",G$1)))</f>
        <v>#NAME?</v>
      </c>
      <c r="H177" s="124" t="e">
        <f ca="1">IF(tbl_coded[[#This Row],[ISIN]]="","",IF(_xll.BDP($B177&amp;" Corp",H$1)="#N/A N/A","--",_xll.BDP($B177&amp;" Corp",H$1)))</f>
        <v>#NAME?</v>
      </c>
      <c r="I177" s="124" t="e">
        <f ca="1">IF(tbl_coded[[#This Row],[ISIN]]="","",IF(_xll.BDP($B177&amp;" Corp",I$1)="#N/A N/A","--",_xll.BDP($B177&amp;" Corp",I$1)))</f>
        <v>#NAME?</v>
      </c>
      <c r="J177" s="124" t="e">
        <f ca="1">IF(tbl_coded[[#This Row],[ISIN]]="","",IF(_xll.BDP($B177&amp;" Corp",J$1)="#N/A N/A","--",_xll.BDP($B177&amp;" Corp",J$1)))</f>
        <v>#NAME?</v>
      </c>
      <c r="K177" s="124" t="e">
        <f ca="1">IF(tbl_coded[[#This Row],[ISIN]]="","",IF(_xll.BDP($B177&amp;" Corp",K$1)="#N/A N/A","--",_xll.BDP($B177&amp;" Corp",K$1)))</f>
        <v>#NAME?</v>
      </c>
      <c r="L177" s="124" t="e">
        <f ca="1">IF(tbl_coded[[#This Row],[ISIN]]="","",IF(_xll.BDP($B177&amp;" Corp",L$1)="#N/A N/A","--",_xll.BDP($B177&amp;" Corp",L$1)))</f>
        <v>#NAME?</v>
      </c>
      <c r="M177" s="124" t="e">
        <f ca="1">IF(tbl_coded[[#This Row],[ISIN]]="","",IF(_xll.BDP($B177&amp;" Corp",M$1)="#N/A N/A","--",_xll.BDP($B177&amp;" Corp",M$1)))</f>
        <v>#NAME?</v>
      </c>
      <c r="N177" s="124" t="e">
        <f ca="1">IF(tbl_coded[[#This Row],[ISIN]]="","",IF(_xll.BDP($B177&amp;" Corp",N$1)="#N/A N/A","--",_xll.BDP($B177&amp;" Corp",N$1)))</f>
        <v>#NAME?</v>
      </c>
      <c r="O177" s="124" t="e">
        <f ca="1">IF(tbl_coded[[#This Row],[ISIN]]="","",IF(_xll.BDP($B177&amp;" Corp",O$1)="#N/A N/A","--",_xll.BDP($B177&amp;" Corp",O$1)))</f>
        <v>#NAME?</v>
      </c>
      <c r="P177" s="124" t="e">
        <f ca="1">IF(tbl_coded[[#This Row],[ISIN]]="","",IF(_xll.BDP($B177&amp;" Corp",P$1)="#N/A N/A","--",_xll.BDP($B177&amp;" Corp",P$1)))</f>
        <v>#NAME?</v>
      </c>
      <c r="Q17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7" s="124" t="e">
        <f ca="1">IF(tbl_coded[[#This Row],[ISIN]]="","",IF(OR(_xll.BDP($B177&amp;" Corp",R$1)="#N/A N/A",_xll.BDP($B177&amp;" Corp",R$1)="#N/A Invalid Security",_xll.BDP($B177&amp;" Corp",R$1)="#N/A Field Not Applicable"),"--",_xll.BDP($B177&amp;" Corp",R$1)))</f>
        <v>#NAME?</v>
      </c>
      <c r="S177" s="124" t="e">
        <f ca="1">IF(tbl_coded[[#This Row],[ISIN]]="","",IF(OR(_xll.BDP($R177&amp;" Equity",S$1)="#N/A N/A",_xll.BDP($R177&amp;" Equity",S$1)="#N/A Invalid Security"),"--",_xll.BDP($R177&amp;" Equity",S$1)))</f>
        <v>#NAME?</v>
      </c>
      <c r="T177" s="124" t="e">
        <f ca="1">IF(tbl_coded[[#This Row],[ISIN]]="","",IF(OR(_xll.BDP($R177&amp;" Equity",T$1)="#N/A N/A",_xll.BDP($R177&amp;" Equity",T$1)="#N/A Invalid Security"),"--",_xll.BDP($R177&amp;" Equity",T$1)))</f>
        <v>#NAME?</v>
      </c>
      <c r="U177" s="124" t="e">
        <f ca="1">IF(tbl_coded[[#This Row],[ISIN]]="","",IF(OR(_xll.BDP($R177&amp;" Equity",U$1)="#N/A N/A",_xll.BDP($R177&amp;" Equity",U$1)="#N/A Invalid Security"),"--",_xll.BDP($R177&amp;" Equity",U$1)))</f>
        <v>#NAME?</v>
      </c>
      <c r="V177" s="124" t="e">
        <f ca="1">IF(tbl_coded[[#This Row],[ISIN]]="","",IF(OR(_xll.BDP($R177&amp;" Equity",V$1)="#N/A N/A",_xll.BDP($R177&amp;" Equity",V$1)="#N/A Invalid Security"),"--",_xll.BDP($R177&amp;" Equity",V$1)))</f>
        <v>#NAME?</v>
      </c>
      <c r="W177" s="124" t="e">
        <f ca="1">IF(tbl_coded[[#This Row],[ISIN]]="","",IF(OR(_xll.BDP($R177&amp;" Equity",W$1)="#N/A N/A",_xll.BDP($R177&amp;" Equity",W$1)="#N/A Invalid Security"),"--",_xll.BDP($R177&amp;" Equity",W$1)))</f>
        <v>#NAME?</v>
      </c>
      <c r="X177" s="124" t="e">
        <f ca="1">IF(tbl_coded[[#This Row],[ISIN]]="","",IF(OR(_xll.BDP($R177&amp;" Equity",X$1)="#N/A N/A",_xll.BDP($R177&amp;" Equity",X$1)="#N/A Invalid Security"),"--",_xll.BDP($R177&amp;" Equity",X$1)))</f>
        <v>#NAME?</v>
      </c>
      <c r="Y17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7" s="124" t="str">
        <f ca="1">IF(tbl_coded[[#This Row],[ISIN]]="","",IF(ISNUMBER(_xll.BDP(B177&amp;" Corp",Z$1)),_xll.BDP(B177&amp;" Corp",Z$1),""))</f>
        <v/>
      </c>
      <c r="AA177" s="124" t="str">
        <f ca="1">IF(tbl_coded[[#This Row],[ISIN]]="","",IF(ISNUMBER(_xll.BDP(B177&amp;" Corp",AA$1)),_xll.BDP(B177&amp;" Corp",AA$1),""))</f>
        <v/>
      </c>
      <c r="AB177" s="124" t="str">
        <f ca="1">IF(tbl_coded[[#This Row],[ISIN]]="","",IF(ISNUMBER(_xll.BDP(B177&amp;" Corp",AB$1)),_xll.BDP(B177&amp;" Corp",AB$1),""))</f>
        <v/>
      </c>
      <c r="AC177" s="124" t="str">
        <f ca="1">IF(tbl_coded[[#This Row],[ISIN]]="","",IF(ISNUMBER(_xll.BDP(B177&amp;" Corp",AC$1)),_xll.BDP(B177&amp;" Corp",AC$1),""))</f>
        <v/>
      </c>
      <c r="AD177" s="124" t="e">
        <f ca="1">IF(tbl_coded[[#This Row],[ISIN]]="","",IF((_xll.BDP(B177&amp;" Corp",AD$1))="#N/A Field Not Applicable","",_xll.BDP(B177&amp;" Corp",AD$1)))</f>
        <v>#NAME?</v>
      </c>
      <c r="AE177" s="124" t="e">
        <f ca="1">IF(tbl_coded[[#This Row],[ISIN]]="","",IF((_xll.BDP(B177&amp;" Corp",AE$1))="#N/A N/A","--",_xll.BDP(B177&amp;" Corp",AE$1)))</f>
        <v>#NAME?</v>
      </c>
      <c r="AF177" s="124" t="e">
        <f ca="1">IF(tbl_coded[[#This Row],[ISIN]]="","",IF(IFERROR(MATCH(H177,rtg_num[Moody''s],0)&gt;10,0),"HY",IF(IFERROR(MATCH(I177,rtg_num[S&amp;P],0)&gt;10,0),"HY",IF(IFERROR(MATCH(J177,rtg_num[Fitch],0)&gt;10,0),"HY",IF(H177&amp;I177&amp;J177="------","NR",IF(IFERROR(FIND("#N/A",Coded!H177),0)&amp;IFERROR(FIND("#N/A",Coded!H177),0)&amp;IFERROR(FIND("#N/A",Coded!H177),0)&lt;&gt;"000",IF(INDEX(美元债一级!$O:$O,MATCH(tbl_coded[[#This Row],[ISIN]],美元债一级!$I:$I,0))="--/--/--","NR","IG"),"IG"))))))</f>
        <v>#NAME?</v>
      </c>
      <c r="AG17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7" s="125" t="e">
        <f ca="1">IF(tbl_coded[[#This Row],[ISIN]]="","",IF(_xll.BDP($B177&amp;" Corp",AI$1)="#N/A N/A","--",_xll.BDP($B177&amp;" Corp",AI$1)))</f>
        <v>#NAME?</v>
      </c>
      <c r="AJ177" s="122" t="e">
        <f ca="1">IF(tbl_coded[[#This Row],[ISIN]]="","",IF(OR(_xll.BDP(_xll.BDP(tbl_coded[[#This Row],[ISIN]]&amp;" Corp", "ISSUER_EQUITY_TICKER")&amp;" Equity",AJ$1)="#N/A N/A"),"--",_xll.BDP(_xll.BDP(tbl_coded[[#This Row],[ISIN]]&amp;" Corp", "ISSUER_EQUITY_TICKER")&amp;" Equity",AJ$1)))</f>
        <v>#NAME?</v>
      </c>
      <c r="AK17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24" t="e">
        <f ca="1">IF(tbl_coded[[#This Row],[ISIN]]="","",IF(OR(_xll.BDP(_xll.BDP(tbl_coded[[#This Row],[ISIN]]&amp;" Corp", "ISSUER_EQUITY_TICKER")&amp;" Equity",AL$1)="#N/A N/A"),"--",_xll.BDP(_xll.BDP(tbl_coded[[#This Row],[ISIN]]&amp;" Corp", "ISSUER_EQUITY_TICKER")&amp;" Equity",AL$1)))</f>
        <v>#NAME?</v>
      </c>
      <c r="AM177" s="124" t="s">
        <v>447</v>
      </c>
      <c r="AN177" s="124" t="e">
        <f ca="1">IF(tbl_coded[[#This Row],[ISIN]]="","",IF(_xll.BDP(tbl_coded[[#This Row],[KPW Provider BBID]]&amp;" CompanyID","NAME")="#N/A Invalid Security","",_xll.BDP(tbl_coded[[#This Row],[KPW Provider BBID]]&amp;" CompanyID","NAME")))</f>
        <v>#NAME?</v>
      </c>
      <c r="AO177" s="124" t="e">
        <f ca="1">IF(tbl_coded[[#This Row],[ISIN]]="","",IF(_xll.BDP(tbl_coded[[#This Row],[KPW Provider BBID]]&amp;" CompanyID",$AO$1)="#N/A Invalid Security","--",IF(_xll.BDP(tbl_coded[[#This Row],[KPW Provider BBID]]&amp;" CompanyID",$AO$1)="#N/A N/A","--",_xll.BDP(tbl_coded[[#This Row],[KPW Provider BBID]]&amp;" CompanyID",$AO$1))))</f>
        <v>#NAME?</v>
      </c>
      <c r="AP177" s="124" t="e">
        <f ca="1">IF(tbl_coded[[#This Row],[ISIN]]="","",IF(_xll.BDP(tbl_coded[[#This Row],[KPW Provider BBID]]&amp;" CompanyID",$AP$1)="#N/A Invalid Security","--",IF(_xll.BDP(tbl_coded[[#This Row],[KPW Provider BBID]]&amp;" CompanyID",$AP$1)="#N/A N/A","--",_xll.BDP(tbl_coded[[#This Row],[KPW Provider BBID]]&amp;" CompanyID",$AP$1))))</f>
        <v>#NAME?</v>
      </c>
      <c r="AQ177" s="124" t="e">
        <f ca="1">IF(tbl_coded[[#This Row],[ISIN]]="","",IF(_xll.BDP(tbl_coded[[#This Row],[KPW Provider BBID]]&amp;" CompanyID",$AQ$1)="#N/A Invalid Security","--",IF(_xll.BDP(tbl_coded[[#This Row],[KPW Provider BBID]]&amp;" CompanyID",$AQ$1)="#N/A N/A","--",_xll.BDP(tbl_coded[[#This Row],[KPW Provider BBID]]&amp;" CompanyID",$AQ$1))))</f>
        <v>#NAME?</v>
      </c>
      <c r="AR177" s="124" t="e">
        <f ca="1">IF(tbl_coded[[#This Row],[ISIN]]="","",tbl_coded[[#This Row],[穆迪KPW评级]]&amp;"/"&amp;tbl_coded[[#This Row],[SPKPW评级]]&amp;"/"&amp;tbl_coded[[#This Row],[FITCHKPW评级]])</f>
        <v>#NAME?</v>
      </c>
      <c r="AS177" s="124" t="e">
        <f ca="1">IF(tbl_coded[[#This Row],[ISIN]]="","",IF(OR(_xll.BDP($B177&amp;" Corp",AS$1)="#N/A N/A"),"--",_xll.BDP($B177&amp;" Corp",AS$1)))</f>
        <v>#NAME?</v>
      </c>
      <c r="AT177" s="124" t="e">
        <f ca="1">IF(tbl_coded[[#This Row],[ISIN]]="","",IF(_xll.BDS($B177&amp;" Corp",AT$1)="#N/A Field Not Applicable","",_xll.BDS($B177&amp;" Corp",AT$1)))</f>
        <v>#NAME?</v>
      </c>
      <c r="AU177" s="124" t="e">
        <f ca="1">IF(tbl_coded[[#This Row],[SBLC Provider BBID]]="","",_xll.BDP(tbl_coded[[#This Row],[SBLC Provider BBID]]&amp;" CompanyID","NAME"))</f>
        <v>#NAME?</v>
      </c>
      <c r="AV177" s="124" t="e">
        <f ca="1">IF(tbl_coded[[#This Row],[ISIN]]="","",IF(OR(_xll.BDP($B177&amp;" Corp",AV$1)="#N/A N/A"),"--",TEXT(_xll.BDP($B177&amp;" Corp",AV$1),"yyyy/mm/dd")))</f>
        <v>#NAME?</v>
      </c>
      <c r="AW177" s="124" t="e">
        <f ca="1">IF(tbl_coded[[#This Row],[ISIN]]="","",IF(OR(_xll.BDP($B177&amp;" Corp",AW$1)="#N/A N/A"),"--",TEXT(_xll.BDP($B177&amp;" Corp",AW$1),"yyyy/mm/dd")))</f>
        <v>#NAME?</v>
      </c>
      <c r="AX177" s="124" t="e">
        <f ca="1">IF(tbl_coded[[#This Row],[ISIN]]="","",IF(OR(_xll.BDP($B177&amp;" Corp",AX$1)="#N/A N/A"),"--",TEXT(_xll.BDP($B177&amp;" Corp",AX$1),"yyyy/mm/dd")))</f>
        <v>#NAME?</v>
      </c>
      <c r="AY177" s="124" t="e">
        <f ca="1">IF(tbl_coded[[#This Row],[ISIN]]="","",IF(OR(_xll.BDP($B177&amp;" Corp",AY$1)="#N/A Field Not Applicable"),"--",TEXT(_xll.BDP($B177&amp;" Corp",AY$1),"yyyy/mm/dd")))</f>
        <v>#NAME?</v>
      </c>
      <c r="AZ177" s="124" t="e">
        <f ca="1">IF(tbl_coded[[#This Row],[ISIN]]="","",IF(OR(_xll.BDP($B177&amp;" Corp",AZ$1)="#N/A N/A"),"--",_xll.BDP($B177&amp;" Corp",AZ$1)))</f>
        <v>#NAME?</v>
      </c>
      <c r="BA177" s="124" t="e">
        <f ca="1">IF(tbl_coded[[#This Row],[ISIN]]="","",IF(OR(_xll.BDP($B177&amp;" Corp",BA$1)="#N/A N/A"),"--",_xll.BDP($B177&amp;" Corp",BA$1)))</f>
        <v>#NAME?</v>
      </c>
      <c r="BB177" s="124" t="e">
        <f ca="1">IF(tbl_coded[[#This Row],[ISIN]]="","",IF(OR(_xll.BDP($B177&amp;" Corp",BB$1)="#N/A N/A"),"--",_xll.BDP($B177&amp;" Corp",BB$1)))</f>
        <v>#NAME?</v>
      </c>
      <c r="BC177" s="124" t="e">
        <f ca="1">IF(tbl_coded[[#This Row],[ISIN]]="","",IF(OR(_xll.BDP($B177&amp;" Corp",BC$1)="#N/A Field Not Applicable"),"--",_xll.BDP($B177&amp;" Corp",BC$1)))</f>
        <v>#NAME?</v>
      </c>
      <c r="BD177" s="124" t="e">
        <f ca="1">IF(tbl_coded[[#This Row],[ISIN]]="","",IF(OR(_xll.BDP($B177&amp;" Corp",BD$1)="#N/A Field Not Applicable"),"--",_xll.BDP($B177&amp;" Corp",BD$1)))</f>
        <v>#NAME?</v>
      </c>
      <c r="BE177" s="124" t="e">
        <f ca="1">IF(tbl_coded[[#This Row],[ISIN]]="","",IF(OR(_xll.BDP($B177&amp;" Corp",BE$1)="#N/A Field Not Applicable"),"--",_xll.BDP($B177&amp;" Corp",BE$1)))</f>
        <v>#NAME?</v>
      </c>
      <c r="BF177" s="124" t="e">
        <f ca="1">IF(tbl_coded[[#This Row],[ISIN]]="","",IF(OR(_xll.BDP($B177&amp;" Corp",BF$1)="#N/A Field Not Applicable"),"--",_xll.BDP($B177&amp;" Corp",BF$1)))</f>
        <v>#NAME?</v>
      </c>
      <c r="BG177" s="124" t="e">
        <f ca="1">IF(tbl_coded[[#This Row],[ISIN]]="","",IF(OR(_xll.BDP($B177&amp;" Corp",BG$1)="#N/A Field Not Applicable"),"--",IF(_xll.BDP($B177&amp;" Corp",BG$1)="#N/A N/A","N",_xll.BDP($B177&amp;" Corp",BG$1))))</f>
        <v>#NAME?</v>
      </c>
      <c r="BH177" s="124" t="e">
        <f ca="1">IF(tbl_coded[[#This Row],[ISIN]]="","",IF(OR(_xll.BDP($B177&amp;" Corp",BH$1)="#N/A N/A"),"",_xll.BDP($B177&amp;" Corp",BH$1)))</f>
        <v>#NAME?</v>
      </c>
      <c r="BI177" s="124" t="e">
        <f ca="1">IF(tbl_coded[[#This Row],[ISIN]]="","",IF(OR(tbl_coded[[#This Row],[Parent company tiker]]=""),"",IF(_xll.BDP(tbl_coded[[#This Row],[Parent company tiker]]&amp;" Equity",BI$1)="#N/A N/A","--",_xll.BDP(tbl_coded[[#This Row],[Parent company tiker]]&amp;" Equity",BI$1))))</f>
        <v>#NAME?</v>
      </c>
      <c r="BJ177" s="124" t="e">
        <f ca="1">IF(tbl_coded[[#This Row],[ISIN]]="","",IF(OR(tbl_coded[[#This Row],[Parent company tiker]]=""),"",IF(_xll.BDP(tbl_coded[[#This Row],[Parent company tiker]]&amp;" Equity",BJ$1)="#N/A N/A","--",_xll.BDP(tbl_coded[[#This Row],[Parent company tiker]]&amp;" Equity",BJ$1))))</f>
        <v>#NAME?</v>
      </c>
      <c r="BK177" s="124" t="e">
        <f ca="1">IF(tbl_coded[[#This Row],[ISIN]]="","",IF(OR(tbl_coded[[#This Row],[Parent company tiker]]=""),"",IF(_xll.BDP(tbl_coded[[#This Row],[Parent company tiker]]&amp;" Equity",BK$1)="#N/A N/A","--",_xll.BDP(tbl_coded[[#This Row],[Parent company tiker]]&amp;" Equity",BK$1))))</f>
        <v>#NAME?</v>
      </c>
      <c r="BL177" s="124" t="e">
        <f ca="1">IF(tbl_coded[[#This Row],[ISIN]]="","",IF(OR(tbl_coded[[#This Row],[Parent company tiker]]=""),"",IF(_xll.BDP(tbl_coded[[#This Row],[Parent company tiker]]&amp;" Equity",BL$1)="#N/A N/A","--",_xll.BDP(tbl_coded[[#This Row],[Parent company tiker]]&amp;" Equity",BL$1))))</f>
        <v>#NAME?</v>
      </c>
      <c r="BM17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7" s="124" t="e">
        <f ca="1">IF(tbl_coded[[#This Row],[Column9]]&lt;&gt;"--",tbl_coded[[#This Row],[G''tor rating]],IF(tbl_coded[[#This Row],[KPW Name]]&lt;&gt;"",tbl_coded[[#This Row],[KPW Rating]],IF(tbl_coded[[#This Row],[Parent company tiker]]&lt;&gt;"",tbl_coded[[#This Row],[parent评级]],tbl_coded[[#This Row],[Issuer rating]])))</f>
        <v>#NAME?</v>
      </c>
      <c r="BO177" s="159" t="str">
        <f ca="1">IFERROR(IF(tbl_coded[[#This Row],[GREEN]]="Y","GREEN",IF(tbl_coded[[#This Row],[SUSTAINABLE]]="Y","SUSTAINABLE",IF(tbl_coded[[#This Row],[SOCIAL]]="Y","SOCIAL",IF(tbl_coded[[#This Row],[Sustainable linked]]="Y","SUSTAINABLE LINKED"," ")))),"")</f>
        <v/>
      </c>
    </row>
    <row r="178" spans="1:67" ht="15" customHeight="1">
      <c r="A178" s="119">
        <v>176</v>
      </c>
      <c r="B178" s="120" t="str">
        <f>IF(美元债一级!$C$4:$C$1048576&lt;&gt;"",美元债一级!C179,"")</f>
        <v>XS2602438884</v>
      </c>
      <c r="C178" s="122" t="e">
        <f ca="1">IF(tbl_coded[[#This Row],[ISIN]]="","",IF(tbl_coded[[#This Row],[Index]]&gt;$A$1,"",IF(_xll.BDP($B178&amp;" Corp",C$1)="#N/A N/A","",_xll.BDP($B178&amp;" Corp",C$1))))</f>
        <v>#NAME?</v>
      </c>
      <c r="D178" s="122" t="e">
        <f ca="1">IF(tbl_coded[[#This Row],[ISIN]]="","",IF(_xll.BDP($B178&amp;" Corp",D$1)="#N/A N/A","",_xll.BDP($B178&amp;" Corp",D$1)))</f>
        <v>#NAME?</v>
      </c>
      <c r="E178" s="122" t="e">
        <f ca="1">IF(tbl_coded[[#This Row],[ISIN]]="","",IF(_xll.BDP($B178&amp;" Corp",E$1)="#N/A N/A","--",_xll.BDP($B178&amp;" Corp",E$1)))</f>
        <v>#NAME?</v>
      </c>
      <c r="F178" s="122" t="e">
        <f ca="1">IF(tbl_coded[[#This Row],[ISIN]]="","",IF(_xll.BDS($B178&amp;" Corp",F$1)="#N/A Field Not Applicable","",_xll.BDS($B178&amp;" Corp",F$1)))</f>
        <v>#NAME?</v>
      </c>
      <c r="G178" s="122" t="e">
        <f ca="1">IF(tbl_coded[[#This Row],[ISIN]]="","",IF(_xll.BDP($F178&amp;" CompanyID",G$1)="#N/A Invalid Security","",_xll.BDP($F178&amp;" CompanyID",G$1)))</f>
        <v>#NAME?</v>
      </c>
      <c r="H178" s="122" t="e">
        <f ca="1">IF(tbl_coded[[#This Row],[ISIN]]="","",IF(_xll.BDP($B178&amp;" Corp",H$1)="#N/A N/A","--",_xll.BDP($B178&amp;" Corp",H$1)))</f>
        <v>#NAME?</v>
      </c>
      <c r="I178" s="122" t="e">
        <f ca="1">IF(tbl_coded[[#This Row],[ISIN]]="","",IF(_xll.BDP($B178&amp;" Corp",I$1)="#N/A N/A","--",_xll.BDP($B178&amp;" Corp",I$1)))</f>
        <v>#NAME?</v>
      </c>
      <c r="J178" s="122" t="e">
        <f ca="1">IF(tbl_coded[[#This Row],[ISIN]]="","",IF(_xll.BDP($B178&amp;" Corp",J$1)="#N/A N/A","--",_xll.BDP($B178&amp;" Corp",J$1)))</f>
        <v>#NAME?</v>
      </c>
      <c r="K178" s="122" t="e">
        <f ca="1">IF(tbl_coded[[#This Row],[ISIN]]="","",IF(_xll.BDP($B178&amp;" Corp",K$1)="#N/A N/A","--",_xll.BDP($B178&amp;" Corp",K$1)))</f>
        <v>#NAME?</v>
      </c>
      <c r="L178" s="122" t="e">
        <f ca="1">IF(tbl_coded[[#This Row],[ISIN]]="","",IF(_xll.BDP($B178&amp;" Corp",L$1)="#N/A N/A","--",_xll.BDP($B178&amp;" Corp",L$1)))</f>
        <v>#NAME?</v>
      </c>
      <c r="M178" s="122" t="e">
        <f ca="1">IF(tbl_coded[[#This Row],[ISIN]]="","",IF(_xll.BDP($B178&amp;" Corp",M$1)="#N/A N/A","--",_xll.BDP($B178&amp;" Corp",M$1)))</f>
        <v>#NAME?</v>
      </c>
      <c r="N178" s="122" t="e">
        <f ca="1">IF(tbl_coded[[#This Row],[ISIN]]="","",IF(_xll.BDP($B178&amp;" Corp",N$1)="#N/A N/A","--",_xll.BDP($B178&amp;" Corp",N$1)))</f>
        <v>#NAME?</v>
      </c>
      <c r="O178" s="122" t="e">
        <f ca="1">IF(tbl_coded[[#This Row],[ISIN]]="","",IF(_xll.BDP($B178&amp;" Corp",O$1)="#N/A N/A","--",_xll.BDP($B178&amp;" Corp",O$1)))</f>
        <v>#NAME?</v>
      </c>
      <c r="P178" s="122" t="e">
        <f ca="1">IF(tbl_coded[[#This Row],[ISIN]]="","",IF(_xll.BDP($B178&amp;" Corp",P$1)="#N/A N/A","--",_xll.BDP($B178&amp;" Corp",P$1)))</f>
        <v>#NAME?</v>
      </c>
      <c r="Q17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8" s="122" t="e">
        <f ca="1">IF(tbl_coded[[#This Row],[ISIN]]="","",IF(OR(_xll.BDP($B178&amp;" Corp",R$1)="#N/A N/A",_xll.BDP($B178&amp;" Corp",R$1)="#N/A Invalid Security",_xll.BDP($B178&amp;" Corp",R$1)="#N/A Field Not Applicable"),"--",_xll.BDP($B178&amp;" Corp",R$1)))</f>
        <v>#NAME?</v>
      </c>
      <c r="S178" s="122" t="e">
        <f ca="1">IF(tbl_coded[[#This Row],[ISIN]]="","",IF(OR(_xll.BDP($R178&amp;" Equity",S$1)="#N/A N/A",_xll.BDP($R178&amp;" Equity",S$1)="#N/A Invalid Security"),"--",_xll.BDP($R178&amp;" Equity",S$1)))</f>
        <v>#NAME?</v>
      </c>
      <c r="T178" s="122" t="e">
        <f ca="1">IF(tbl_coded[[#This Row],[ISIN]]="","",IF(OR(_xll.BDP($R178&amp;" Equity",T$1)="#N/A N/A",_xll.BDP($R178&amp;" Equity",T$1)="#N/A Invalid Security"),"--",_xll.BDP($R178&amp;" Equity",T$1)))</f>
        <v>#NAME?</v>
      </c>
      <c r="U178" s="122" t="e">
        <f ca="1">IF(tbl_coded[[#This Row],[ISIN]]="","",IF(OR(_xll.BDP($R178&amp;" Equity",U$1)="#N/A N/A",_xll.BDP($R178&amp;" Equity",U$1)="#N/A Invalid Security"),"--",_xll.BDP($R178&amp;" Equity",U$1)))</f>
        <v>#NAME?</v>
      </c>
      <c r="V178" s="122" t="e">
        <f ca="1">IF(tbl_coded[[#This Row],[ISIN]]="","",IF(OR(_xll.BDP($R178&amp;" Equity",V$1)="#N/A N/A",_xll.BDP($R178&amp;" Equity",V$1)="#N/A Invalid Security"),"--",_xll.BDP($R178&amp;" Equity",V$1)))</f>
        <v>#NAME?</v>
      </c>
      <c r="W178" s="122" t="e">
        <f ca="1">IF(tbl_coded[[#This Row],[ISIN]]="","",IF(OR(_xll.BDP($R178&amp;" Equity",W$1)="#N/A N/A",_xll.BDP($R178&amp;" Equity",W$1)="#N/A Invalid Security"),"--",_xll.BDP($R178&amp;" Equity",W$1)))</f>
        <v>#NAME?</v>
      </c>
      <c r="X178" s="122" t="e">
        <f ca="1">IF(tbl_coded[[#This Row],[ISIN]]="","",IF(OR(_xll.BDP($R178&amp;" Equity",X$1)="#N/A N/A",_xll.BDP($R178&amp;" Equity",X$1)="#N/A Invalid Security"),"--",_xll.BDP($R178&amp;" Equity",X$1)))</f>
        <v>#NAME?</v>
      </c>
      <c r="Y17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8" s="122" t="str">
        <f ca="1">IF(tbl_coded[[#This Row],[ISIN]]="","",IF(ISNUMBER(_xll.BDP(B178&amp;" Corp",Z$1)),_xll.BDP(B178&amp;" Corp",Z$1),""))</f>
        <v/>
      </c>
      <c r="AA178" s="122" t="str">
        <f ca="1">IF(tbl_coded[[#This Row],[ISIN]]="","",IF(ISNUMBER(_xll.BDP(B178&amp;" Corp",AA$1)),_xll.BDP(B178&amp;" Corp",AA$1),""))</f>
        <v/>
      </c>
      <c r="AB178" s="122" t="str">
        <f ca="1">IF(tbl_coded[[#This Row],[ISIN]]="","",IF(ISNUMBER(_xll.BDP(B178&amp;" Corp",AB$1)),_xll.BDP(B178&amp;" Corp",AB$1),""))</f>
        <v/>
      </c>
      <c r="AC178" s="122" t="str">
        <f ca="1">IF(tbl_coded[[#This Row],[ISIN]]="","",IF(ISNUMBER(_xll.BDP(B178&amp;" Corp",AC$1)),_xll.BDP(B178&amp;" Corp",AC$1),""))</f>
        <v/>
      </c>
      <c r="AD178" s="122" t="e">
        <f ca="1">IF(tbl_coded[[#This Row],[ISIN]]="","",IF((_xll.BDP(B178&amp;" Corp",AD$1))="#N/A Field Not Applicable","",_xll.BDP(B178&amp;" Corp",AD$1)))</f>
        <v>#NAME?</v>
      </c>
      <c r="AE178" s="122" t="e">
        <f ca="1">IF(tbl_coded[[#This Row],[ISIN]]="","",IF((_xll.BDP(B178&amp;" Corp",AE$1))="#N/A N/A","--",_xll.BDP(B178&amp;" Corp",AE$1)))</f>
        <v>#NAME?</v>
      </c>
      <c r="AF178" s="122" t="e">
        <f ca="1">IF(tbl_coded[[#This Row],[ISIN]]="","",IF(IFERROR(MATCH(H178,rtg_num[Moody''s],0)&gt;10,0),"HY",IF(IFERROR(MATCH(I178,rtg_num[S&amp;P],0)&gt;10,0),"HY",IF(IFERROR(MATCH(J178,rtg_num[Fitch],0)&gt;10,0),"HY",IF(H178&amp;I178&amp;J178="------","NR",IF(IFERROR(FIND("#N/A",Coded!H178),0)&amp;IFERROR(FIND("#N/A",Coded!H178),0)&amp;IFERROR(FIND("#N/A",Coded!H178),0)&lt;&gt;"000",IF(INDEX(美元债一级!$O:$O,MATCH(tbl_coded[[#This Row],[ISIN]],美元债一级!$I:$I,0))="--/--/--","NR","IG"),"IG"))))))</f>
        <v>#NAME?</v>
      </c>
      <c r="AG17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8" s="123" t="e">
        <f ca="1">IF(tbl_coded[[#This Row],[ISIN]]="","",IF(_xll.BDP($B178&amp;" Corp",AI$1)="#N/A N/A","--",_xll.BDP($B178&amp;" Corp",AI$1)))</f>
        <v>#NAME?</v>
      </c>
      <c r="AJ178" s="122" t="e">
        <f ca="1">IF(tbl_coded[[#This Row],[ISIN]]="","",IF(OR(_xll.BDP(_xll.BDP(tbl_coded[[#This Row],[ISIN]]&amp;" Corp", "ISSUER_EQUITY_TICKER")&amp;" Equity",AJ$1)="#N/A N/A"),"--",_xll.BDP(_xll.BDP(tbl_coded[[#This Row],[ISIN]]&amp;" Corp", "ISSUER_EQUITY_TICKER")&amp;" Equity",AJ$1)))</f>
        <v>#NAME?</v>
      </c>
      <c r="AK17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25" t="e">
        <f ca="1">IF(tbl_coded[[#This Row],[ISIN]]="","",IF(OR(_xll.BDP(_xll.BDP(tbl_coded[[#This Row],[ISIN]]&amp;" Corp", "ISSUER_EQUITY_TICKER")&amp;" Equity",AL$1)="#N/A N/A"),"--",_xll.BDP(_xll.BDP(tbl_coded[[#This Row],[ISIN]]&amp;" Corp", "ISSUER_EQUITY_TICKER")&amp;" Equity",AL$1)))</f>
        <v>#NAME?</v>
      </c>
      <c r="AM178" s="125" t="e">
        <f ca="1">IF(tbl_coded[[#This Row],[ISIN]]="","",IF(_xll.BDS($B178&amp;" Corp",AM$1)="#N/A Field Not Applicable","",_xll.BDS($B178&amp;" Corp",AM$1)))</f>
        <v>#NAME?</v>
      </c>
      <c r="AN178" s="125" t="e">
        <f ca="1">IF(tbl_coded[[#This Row],[ISIN]]="","",IF(_xll.BDP(tbl_coded[[#This Row],[KPW Provider BBID]]&amp;" CompanyID","NAME")="#N/A Invalid Security","",_xll.BDP(tbl_coded[[#This Row],[KPW Provider BBID]]&amp;" CompanyID","NAME")))</f>
        <v>#NAME?</v>
      </c>
      <c r="AO178" s="125" t="e">
        <f ca="1">IF(tbl_coded[[#This Row],[ISIN]]="","",IF(_xll.BDP(tbl_coded[[#This Row],[KPW Provider BBID]]&amp;" CompanyID",$AO$1)="#N/A Invalid Security","--",IF(_xll.BDP(tbl_coded[[#This Row],[KPW Provider BBID]]&amp;" CompanyID",$AO$1)="#N/A N/A","--",_xll.BDP(tbl_coded[[#This Row],[KPW Provider BBID]]&amp;" CompanyID",$AO$1))))</f>
        <v>#NAME?</v>
      </c>
      <c r="AP178" s="125" t="e">
        <f ca="1">IF(tbl_coded[[#This Row],[ISIN]]="","",IF(_xll.BDP(tbl_coded[[#This Row],[KPW Provider BBID]]&amp;" CompanyID",$AP$1)="#N/A Invalid Security","--",IF(_xll.BDP(tbl_coded[[#This Row],[KPW Provider BBID]]&amp;" CompanyID",$AP$1)="#N/A N/A","--",_xll.BDP(tbl_coded[[#This Row],[KPW Provider BBID]]&amp;" CompanyID",$AP$1))))</f>
        <v>#NAME?</v>
      </c>
      <c r="AQ178" s="125" t="e">
        <f ca="1">IF(tbl_coded[[#This Row],[ISIN]]="","",IF(_xll.BDP(tbl_coded[[#This Row],[KPW Provider BBID]]&amp;" CompanyID",$AQ$1)="#N/A Invalid Security","--",IF(_xll.BDP(tbl_coded[[#This Row],[KPW Provider BBID]]&amp;" CompanyID",$AQ$1)="#N/A N/A","--",_xll.BDP(tbl_coded[[#This Row],[KPW Provider BBID]]&amp;" CompanyID",$AQ$1))))</f>
        <v>#NAME?</v>
      </c>
      <c r="AR178" s="125" t="e">
        <f ca="1">IF(tbl_coded[[#This Row],[ISIN]]="","",tbl_coded[[#This Row],[穆迪KPW评级]]&amp;"/"&amp;tbl_coded[[#This Row],[SPKPW评级]]&amp;"/"&amp;tbl_coded[[#This Row],[FITCHKPW评级]])</f>
        <v>#NAME?</v>
      </c>
      <c r="AS178" s="125" t="e">
        <f ca="1">IF(tbl_coded[[#This Row],[ISIN]]="","",IF(OR(_xll.BDP($B178&amp;" Corp",AS$1)="#N/A N/A"),"--",_xll.BDP($B178&amp;" Corp",AS$1)))</f>
        <v>#NAME?</v>
      </c>
      <c r="AT178" s="125" t="e">
        <f ca="1">IF(tbl_coded[[#This Row],[ISIN]]="","",IF(_xll.BDS($B178&amp;" Corp",AT$1)="#N/A Field Not Applicable","",_xll.BDS($B178&amp;" Corp",AT$1)))</f>
        <v>#NAME?</v>
      </c>
      <c r="AU178" s="125" t="e">
        <f ca="1">IF(tbl_coded[[#This Row],[SBLC Provider BBID]]="","",_xll.BDP(tbl_coded[[#This Row],[SBLC Provider BBID]]&amp;" CompanyID","NAME"))</f>
        <v>#NAME?</v>
      </c>
      <c r="AV178" s="125" t="e">
        <f ca="1">IF(tbl_coded[[#This Row],[ISIN]]="","",IF(OR(_xll.BDP($B178&amp;" Corp",AV$1)="#N/A N/A"),"--",TEXT(_xll.BDP($B178&amp;" Corp",AV$1),"yyyy/mm/dd")))</f>
        <v>#NAME?</v>
      </c>
      <c r="AW178" s="125" t="e">
        <f ca="1">IF(tbl_coded[[#This Row],[ISIN]]="","",IF(OR(_xll.BDP($B178&amp;" Corp",AW$1)="#N/A N/A"),"--",TEXT(_xll.BDP($B178&amp;" Corp",AW$1),"yyyy/mm/dd")))</f>
        <v>#NAME?</v>
      </c>
      <c r="AX178" s="125" t="e">
        <f ca="1">IF(tbl_coded[[#This Row],[ISIN]]="","",IF(OR(_xll.BDP($B178&amp;" Corp",AX$1)="#N/A N/A"),"--",TEXT(_xll.BDP($B178&amp;" Corp",AX$1),"yyyy/mm/dd")))</f>
        <v>#NAME?</v>
      </c>
      <c r="AY178" s="125" t="e">
        <f ca="1">IF(tbl_coded[[#This Row],[ISIN]]="","",IF(OR(_xll.BDP($B178&amp;" Corp",AY$1)="#N/A Field Not Applicable"),"--",TEXT(_xll.BDP($B178&amp;" Corp",AY$1),"yyyy/mm/dd")))</f>
        <v>#NAME?</v>
      </c>
      <c r="AZ178" s="125" t="e">
        <f ca="1">IF(tbl_coded[[#This Row],[ISIN]]="","",IF(OR(_xll.BDP($B178&amp;" Corp",AZ$1)="#N/A N/A"),"--",_xll.BDP($B178&amp;" Corp",AZ$1)))</f>
        <v>#NAME?</v>
      </c>
      <c r="BA178" s="125" t="e">
        <f ca="1">IF(tbl_coded[[#This Row],[ISIN]]="","",IF(OR(_xll.BDP($B178&amp;" Corp",BA$1)="#N/A N/A"),"--",_xll.BDP($B178&amp;" Corp",BA$1)))</f>
        <v>#NAME?</v>
      </c>
      <c r="BB178" s="125" t="e">
        <f ca="1">IF(tbl_coded[[#This Row],[ISIN]]="","",IF(OR(_xll.BDP($B178&amp;" Corp",BB$1)="#N/A N/A"),"--",_xll.BDP($B178&amp;" Corp",BB$1)))</f>
        <v>#NAME?</v>
      </c>
      <c r="BC178" s="125" t="e">
        <f ca="1">IF(tbl_coded[[#This Row],[ISIN]]="","",IF(OR(_xll.BDP($B178&amp;" Corp",BC$1)="#N/A Field Not Applicable"),"--",_xll.BDP($B178&amp;" Corp",BC$1)))</f>
        <v>#NAME?</v>
      </c>
      <c r="BD178" s="125" t="e">
        <f ca="1">IF(tbl_coded[[#This Row],[ISIN]]="","",IF(OR(_xll.BDP($B178&amp;" Corp",BD$1)="#N/A Field Not Applicable"),"--",_xll.BDP($B178&amp;" Corp",BD$1)))</f>
        <v>#NAME?</v>
      </c>
      <c r="BE178" s="125" t="e">
        <f ca="1">IF(tbl_coded[[#This Row],[ISIN]]="","",IF(OR(_xll.BDP($B178&amp;" Corp",BE$1)="#N/A Field Not Applicable"),"--",_xll.BDP($B178&amp;" Corp",BE$1)))</f>
        <v>#NAME?</v>
      </c>
      <c r="BF178" s="125" t="e">
        <f ca="1">IF(tbl_coded[[#This Row],[ISIN]]="","",IF(OR(_xll.BDP($B178&amp;" Corp",BF$1)="#N/A Field Not Applicable"),"--",_xll.BDP($B178&amp;" Corp",BF$1)))</f>
        <v>#NAME?</v>
      </c>
      <c r="BG178" s="125" t="e">
        <f ca="1">IF(tbl_coded[[#This Row],[ISIN]]="","",IF(OR(_xll.BDP($B178&amp;" Corp",BG$1)="#N/A Field Not Applicable"),"--",IF(_xll.BDP($B178&amp;" Corp",BG$1)="#N/A N/A","N",_xll.BDP($B178&amp;" Corp",BG$1))))</f>
        <v>#NAME?</v>
      </c>
      <c r="BH178" s="125" t="e">
        <f ca="1">IF(tbl_coded[[#This Row],[ISIN]]="","",IF(OR(_xll.BDP($B178&amp;" Corp",BH$1)="#N/A N/A"),"",_xll.BDP($B178&amp;" Corp",BH$1)))</f>
        <v>#NAME?</v>
      </c>
      <c r="BI178" s="125" t="e">
        <f ca="1">IF(tbl_coded[[#This Row],[ISIN]]="","",IF(OR(tbl_coded[[#This Row],[Parent company tiker]]=""),"",IF(_xll.BDP(tbl_coded[[#This Row],[Parent company tiker]]&amp;" Equity",BI$1)="#N/A N/A","--",_xll.BDP(tbl_coded[[#This Row],[Parent company tiker]]&amp;" Equity",BI$1))))</f>
        <v>#NAME?</v>
      </c>
      <c r="BJ178" s="125" t="e">
        <f ca="1">IF(tbl_coded[[#This Row],[ISIN]]="","",IF(OR(tbl_coded[[#This Row],[Parent company tiker]]=""),"",IF(_xll.BDP(tbl_coded[[#This Row],[Parent company tiker]]&amp;" Equity",BJ$1)="#N/A N/A","--",_xll.BDP(tbl_coded[[#This Row],[Parent company tiker]]&amp;" Equity",BJ$1))))</f>
        <v>#NAME?</v>
      </c>
      <c r="BK178" s="125" t="e">
        <f ca="1">IF(tbl_coded[[#This Row],[ISIN]]="","",IF(OR(tbl_coded[[#This Row],[Parent company tiker]]=""),"",IF(_xll.BDP(tbl_coded[[#This Row],[Parent company tiker]]&amp;" Equity",BK$1)="#N/A N/A","--",_xll.BDP(tbl_coded[[#This Row],[Parent company tiker]]&amp;" Equity",BK$1))))</f>
        <v>#NAME?</v>
      </c>
      <c r="BL178" s="125" t="e">
        <f ca="1">IF(tbl_coded[[#This Row],[ISIN]]="","",IF(OR(tbl_coded[[#This Row],[Parent company tiker]]=""),"",IF(_xll.BDP(tbl_coded[[#This Row],[Parent company tiker]]&amp;" Equity",BL$1)="#N/A N/A","--",_xll.BDP(tbl_coded[[#This Row],[Parent company tiker]]&amp;" Equity",BL$1))))</f>
        <v>#NAME?</v>
      </c>
      <c r="BM17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8" s="125" t="e">
        <f ca="1">IF(tbl_coded[[#This Row],[Column9]]&lt;&gt;"--",tbl_coded[[#This Row],[G''tor rating]],IF(tbl_coded[[#This Row],[KPW Name]]&lt;&gt;"",tbl_coded[[#This Row],[KPW Rating]],IF(tbl_coded[[#This Row],[Parent company tiker]]&lt;&gt;"",tbl_coded[[#This Row],[parent评级]],tbl_coded[[#This Row],[Issuer rating]])))</f>
        <v>#NAME?</v>
      </c>
      <c r="BO178" s="159" t="str">
        <f ca="1">IFERROR(IF(tbl_coded[[#This Row],[GREEN]]="Y","GREEN",IF(tbl_coded[[#This Row],[SUSTAINABLE]]="Y","SUSTAINABLE",IF(tbl_coded[[#This Row],[SOCIAL]]="Y","SOCIAL",IF(tbl_coded[[#This Row],[Sustainable linked]]="Y","SUSTAINABLE LINKED"," ")))),"")</f>
        <v/>
      </c>
    </row>
    <row r="179" spans="1:67" ht="15" customHeight="1">
      <c r="A179" s="119">
        <v>177</v>
      </c>
      <c r="B179" s="120" t="str">
        <f>IF(美元债一级!$C$4:$C$1048576&lt;&gt;"",美元债一级!C180,"")</f>
        <v>XS2602439262</v>
      </c>
      <c r="C179" s="122" t="e">
        <f ca="1">IF(tbl_coded[[#This Row],[ISIN]]="","",IF(tbl_coded[[#This Row],[Index]]&gt;$A$1,"",IF(_xll.BDP($B179&amp;" Corp",C$1)="#N/A N/A","",_xll.BDP($B179&amp;" Corp",C$1))))</f>
        <v>#NAME?</v>
      </c>
      <c r="D179" s="122" t="e">
        <f ca="1">IF(tbl_coded[[#This Row],[ISIN]]="","",IF(_xll.BDP($B179&amp;" Corp",D$1)="#N/A N/A","",_xll.BDP($B179&amp;" Corp",D$1)))</f>
        <v>#NAME?</v>
      </c>
      <c r="E179" s="122" t="e">
        <f ca="1">IF(tbl_coded[[#This Row],[ISIN]]="","",IF(_xll.BDP($B179&amp;" Corp",E$1)="#N/A N/A","--",_xll.BDP($B179&amp;" Corp",E$1)))</f>
        <v>#NAME?</v>
      </c>
      <c r="F179" s="122" t="e">
        <f ca="1">IF(tbl_coded[[#This Row],[ISIN]]="","",IF(_xll.BDS($B179&amp;" Corp",F$1)="#N/A Field Not Applicable","",_xll.BDS($B179&amp;" Corp",F$1)))</f>
        <v>#NAME?</v>
      </c>
      <c r="G179" s="122" t="e">
        <f ca="1">IF(tbl_coded[[#This Row],[ISIN]]="","",IF(_xll.BDP($F179&amp;" CompanyID",G$1)="#N/A Invalid Security","",_xll.BDP($F179&amp;" CompanyID",G$1)))</f>
        <v>#NAME?</v>
      </c>
      <c r="H179" s="122" t="e">
        <f ca="1">IF(tbl_coded[[#This Row],[ISIN]]="","",IF(_xll.BDP($B179&amp;" Corp",H$1)="#N/A N/A","--",_xll.BDP($B179&amp;" Corp",H$1)))</f>
        <v>#NAME?</v>
      </c>
      <c r="I179" s="122" t="e">
        <f ca="1">IF(tbl_coded[[#This Row],[ISIN]]="","",IF(_xll.BDP($B179&amp;" Corp",I$1)="#N/A N/A","--",_xll.BDP($B179&amp;" Corp",I$1)))</f>
        <v>#NAME?</v>
      </c>
      <c r="J179" s="122" t="e">
        <f ca="1">IF(tbl_coded[[#This Row],[ISIN]]="","",IF(_xll.BDP($B179&amp;" Corp",J$1)="#N/A N/A","--",_xll.BDP($B179&amp;" Corp",J$1)))</f>
        <v>#NAME?</v>
      </c>
      <c r="K179" s="122" t="e">
        <f ca="1">IF(tbl_coded[[#This Row],[ISIN]]="","",IF(_xll.BDP($B179&amp;" Corp",K$1)="#N/A N/A","--",_xll.BDP($B179&amp;" Corp",K$1)))</f>
        <v>#NAME?</v>
      </c>
      <c r="L179" s="122" t="e">
        <f ca="1">IF(tbl_coded[[#This Row],[ISIN]]="","",IF(_xll.BDP($B179&amp;" Corp",L$1)="#N/A N/A","--",_xll.BDP($B179&amp;" Corp",L$1)))</f>
        <v>#NAME?</v>
      </c>
      <c r="M179" s="122" t="e">
        <f ca="1">IF(tbl_coded[[#This Row],[ISIN]]="","",IF(_xll.BDP($B179&amp;" Corp",M$1)="#N/A N/A","--",_xll.BDP($B179&amp;" Corp",M$1)))</f>
        <v>#NAME?</v>
      </c>
      <c r="N179" s="122" t="e">
        <f ca="1">IF(tbl_coded[[#This Row],[ISIN]]="","",IF(_xll.BDP($B179&amp;" Corp",N$1)="#N/A N/A","--",_xll.BDP($B179&amp;" Corp",N$1)))</f>
        <v>#NAME?</v>
      </c>
      <c r="O179" s="122" t="e">
        <f ca="1">IF(tbl_coded[[#This Row],[ISIN]]="","",IF(_xll.BDP($B179&amp;" Corp",O$1)="#N/A N/A","--",_xll.BDP($B179&amp;" Corp",O$1)))</f>
        <v>#NAME?</v>
      </c>
      <c r="P179" s="122" t="e">
        <f ca="1">IF(tbl_coded[[#This Row],[ISIN]]="","",IF(_xll.BDP($B179&amp;" Corp",P$1)="#N/A N/A","--",_xll.BDP($B179&amp;" Corp",P$1)))</f>
        <v>#NAME?</v>
      </c>
      <c r="Q17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9" s="122" t="e">
        <f ca="1">IF(tbl_coded[[#This Row],[ISIN]]="","",IF(OR(_xll.BDP($B179&amp;" Corp",R$1)="#N/A N/A",_xll.BDP($B179&amp;" Corp",R$1)="#N/A Invalid Security",_xll.BDP($B179&amp;" Corp",R$1)="#N/A Field Not Applicable"),"--",_xll.BDP($B179&amp;" Corp",R$1)))</f>
        <v>#NAME?</v>
      </c>
      <c r="S179" s="122" t="e">
        <f ca="1">IF(tbl_coded[[#This Row],[ISIN]]="","",IF(OR(_xll.BDP($R179&amp;" Equity",S$1)="#N/A N/A",_xll.BDP($R179&amp;" Equity",S$1)="#N/A Invalid Security"),"--",_xll.BDP($R179&amp;" Equity",S$1)))</f>
        <v>#NAME?</v>
      </c>
      <c r="T179" s="122" t="e">
        <f ca="1">IF(tbl_coded[[#This Row],[ISIN]]="","",IF(OR(_xll.BDP($R179&amp;" Equity",T$1)="#N/A N/A",_xll.BDP($R179&amp;" Equity",T$1)="#N/A Invalid Security"),"--",_xll.BDP($R179&amp;" Equity",T$1)))</f>
        <v>#NAME?</v>
      </c>
      <c r="U179" s="122" t="e">
        <f ca="1">IF(tbl_coded[[#This Row],[ISIN]]="","",IF(OR(_xll.BDP($R179&amp;" Equity",U$1)="#N/A N/A",_xll.BDP($R179&amp;" Equity",U$1)="#N/A Invalid Security"),"--",_xll.BDP($R179&amp;" Equity",U$1)))</f>
        <v>#NAME?</v>
      </c>
      <c r="V179" s="122" t="e">
        <f ca="1">IF(tbl_coded[[#This Row],[ISIN]]="","",IF(OR(_xll.BDP($R179&amp;" Equity",V$1)="#N/A N/A",_xll.BDP($R179&amp;" Equity",V$1)="#N/A Invalid Security"),"--",_xll.BDP($R179&amp;" Equity",V$1)))</f>
        <v>#NAME?</v>
      </c>
      <c r="W179" s="122" t="e">
        <f ca="1">IF(tbl_coded[[#This Row],[ISIN]]="","",IF(OR(_xll.BDP($R179&amp;" Equity",W$1)="#N/A N/A",_xll.BDP($R179&amp;" Equity",W$1)="#N/A Invalid Security"),"--",_xll.BDP($R179&amp;" Equity",W$1)))</f>
        <v>#NAME?</v>
      </c>
      <c r="X179" s="122" t="e">
        <f ca="1">IF(tbl_coded[[#This Row],[ISIN]]="","",IF(OR(_xll.BDP($R179&amp;" Equity",X$1)="#N/A N/A",_xll.BDP($R179&amp;" Equity",X$1)="#N/A Invalid Security"),"--",_xll.BDP($R179&amp;" Equity",X$1)))</f>
        <v>#NAME?</v>
      </c>
      <c r="Y17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9" s="122" t="str">
        <f ca="1">IF(tbl_coded[[#This Row],[ISIN]]="","",IF(ISNUMBER(_xll.BDP(B179&amp;" Corp",Z$1)),_xll.BDP(B179&amp;" Corp",Z$1),""))</f>
        <v/>
      </c>
      <c r="AA179" s="122" t="str">
        <f ca="1">IF(tbl_coded[[#This Row],[ISIN]]="","",IF(ISNUMBER(_xll.BDP(B179&amp;" Corp",AA$1)),_xll.BDP(B179&amp;" Corp",AA$1),""))</f>
        <v/>
      </c>
      <c r="AB179" s="122" t="str">
        <f ca="1">IF(tbl_coded[[#This Row],[ISIN]]="","",IF(ISNUMBER(_xll.BDP(B179&amp;" Corp",AB$1)),_xll.BDP(B179&amp;" Corp",AB$1),""))</f>
        <v/>
      </c>
      <c r="AC179" s="122" t="str">
        <f ca="1">IF(tbl_coded[[#This Row],[ISIN]]="","",IF(ISNUMBER(_xll.BDP(B179&amp;" Corp",AC$1)),_xll.BDP(B179&amp;" Corp",AC$1),""))</f>
        <v/>
      </c>
      <c r="AD179" s="122" t="e">
        <f ca="1">IF(tbl_coded[[#This Row],[ISIN]]="","",IF((_xll.BDP(B179&amp;" Corp",AD$1))="#N/A Field Not Applicable","",_xll.BDP(B179&amp;" Corp",AD$1)))</f>
        <v>#NAME?</v>
      </c>
      <c r="AE179" s="122" t="e">
        <f ca="1">IF(tbl_coded[[#This Row],[ISIN]]="","",IF((_xll.BDP(B179&amp;" Corp",AE$1))="#N/A N/A","--",_xll.BDP(B179&amp;" Corp",AE$1)))</f>
        <v>#NAME?</v>
      </c>
      <c r="AF179" s="122" t="e">
        <f ca="1">IF(tbl_coded[[#This Row],[ISIN]]="","",IF(IFERROR(MATCH(H179,rtg_num[Moody''s],0)&gt;10,0),"HY",IF(IFERROR(MATCH(I179,rtg_num[S&amp;P],0)&gt;10,0),"HY",IF(IFERROR(MATCH(J179,rtg_num[Fitch],0)&gt;10,0),"HY",IF(H179&amp;I179&amp;J179="------","NR",IF(IFERROR(FIND("#N/A",Coded!H179),0)&amp;IFERROR(FIND("#N/A",Coded!H179),0)&amp;IFERROR(FIND("#N/A",Coded!H179),0)&lt;&gt;"000",IF(INDEX(美元债一级!$O:$O,MATCH(tbl_coded[[#This Row],[ISIN]],美元债一级!$I:$I,0))="--/--/--","NR","IG"),"IG"))))))</f>
        <v>#NAME?</v>
      </c>
      <c r="AG17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9" s="123" t="e">
        <f ca="1">IF(tbl_coded[[#This Row],[ISIN]]="","",IF(_xll.BDP($B179&amp;" Corp",AI$1)="#N/A N/A","--",_xll.BDP($B179&amp;" Corp",AI$1)))</f>
        <v>#NAME?</v>
      </c>
      <c r="AJ179" s="122" t="e">
        <f ca="1">IF(tbl_coded[[#This Row],[ISIN]]="","",IF(OR(_xll.BDP(_xll.BDP(tbl_coded[[#This Row],[ISIN]]&amp;" Corp", "ISSUER_EQUITY_TICKER")&amp;" Equity",AJ$1)="#N/A N/A"),"--",_xll.BDP(_xll.BDP(tbl_coded[[#This Row],[ISIN]]&amp;" Corp", "ISSUER_EQUITY_TICKER")&amp;" Equity",AJ$1)))</f>
        <v>#NAME?</v>
      </c>
      <c r="AK17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25" t="e">
        <f ca="1">IF(tbl_coded[[#This Row],[ISIN]]="","",IF(OR(_xll.BDP(_xll.BDP(tbl_coded[[#This Row],[ISIN]]&amp;" Corp", "ISSUER_EQUITY_TICKER")&amp;" Equity",AL$1)="#N/A N/A"),"--",_xll.BDP(_xll.BDP(tbl_coded[[#This Row],[ISIN]]&amp;" Corp", "ISSUER_EQUITY_TICKER")&amp;" Equity",AL$1)))</f>
        <v>#NAME?</v>
      </c>
      <c r="AM179" s="125" t="e">
        <f ca="1">IF(tbl_coded[[#This Row],[ISIN]]="","",IF(_xll.BDS($B179&amp;" Corp",AM$1)="#N/A Field Not Applicable","",_xll.BDS($B179&amp;" Corp",AM$1)))</f>
        <v>#NAME?</v>
      </c>
      <c r="AN179" s="125" t="e">
        <f ca="1">IF(tbl_coded[[#This Row],[ISIN]]="","",IF(_xll.BDP(tbl_coded[[#This Row],[KPW Provider BBID]]&amp;" CompanyID","NAME")="#N/A Invalid Security","",_xll.BDP(tbl_coded[[#This Row],[KPW Provider BBID]]&amp;" CompanyID","NAME")))</f>
        <v>#NAME?</v>
      </c>
      <c r="AO179" s="125" t="e">
        <f ca="1">IF(tbl_coded[[#This Row],[ISIN]]="","",IF(_xll.BDP(tbl_coded[[#This Row],[KPW Provider BBID]]&amp;" CompanyID",$AO$1)="#N/A Invalid Security","--",IF(_xll.BDP(tbl_coded[[#This Row],[KPW Provider BBID]]&amp;" CompanyID",$AO$1)="#N/A N/A","--",_xll.BDP(tbl_coded[[#This Row],[KPW Provider BBID]]&amp;" CompanyID",$AO$1))))</f>
        <v>#NAME?</v>
      </c>
      <c r="AP179" s="125" t="e">
        <f ca="1">IF(tbl_coded[[#This Row],[ISIN]]="","",IF(_xll.BDP(tbl_coded[[#This Row],[KPW Provider BBID]]&amp;" CompanyID",$AP$1)="#N/A Invalid Security","--",IF(_xll.BDP(tbl_coded[[#This Row],[KPW Provider BBID]]&amp;" CompanyID",$AP$1)="#N/A N/A","--",_xll.BDP(tbl_coded[[#This Row],[KPW Provider BBID]]&amp;" CompanyID",$AP$1))))</f>
        <v>#NAME?</v>
      </c>
      <c r="AQ179" s="125" t="e">
        <f ca="1">IF(tbl_coded[[#This Row],[ISIN]]="","",IF(_xll.BDP(tbl_coded[[#This Row],[KPW Provider BBID]]&amp;" CompanyID",$AQ$1)="#N/A Invalid Security","--",IF(_xll.BDP(tbl_coded[[#This Row],[KPW Provider BBID]]&amp;" CompanyID",$AQ$1)="#N/A N/A","--",_xll.BDP(tbl_coded[[#This Row],[KPW Provider BBID]]&amp;" CompanyID",$AQ$1))))</f>
        <v>#NAME?</v>
      </c>
      <c r="AR179" s="125" t="e">
        <f ca="1">IF(tbl_coded[[#This Row],[ISIN]]="","",tbl_coded[[#This Row],[穆迪KPW评级]]&amp;"/"&amp;tbl_coded[[#This Row],[SPKPW评级]]&amp;"/"&amp;tbl_coded[[#This Row],[FITCHKPW评级]])</f>
        <v>#NAME?</v>
      </c>
      <c r="AS179" s="125" t="e">
        <f ca="1">IF(tbl_coded[[#This Row],[ISIN]]="","",IF(OR(_xll.BDP($B179&amp;" Corp",AS$1)="#N/A N/A"),"--",_xll.BDP($B179&amp;" Corp",AS$1)))</f>
        <v>#NAME?</v>
      </c>
      <c r="AT179" s="125" t="e">
        <f ca="1">IF(tbl_coded[[#This Row],[ISIN]]="","",IF(_xll.BDS($B179&amp;" Corp",AT$1)="#N/A Field Not Applicable","",_xll.BDS($B179&amp;" Corp",AT$1)))</f>
        <v>#NAME?</v>
      </c>
      <c r="AU179" s="125" t="e">
        <f ca="1">IF(tbl_coded[[#This Row],[SBLC Provider BBID]]="","",_xll.BDP(tbl_coded[[#This Row],[SBLC Provider BBID]]&amp;" CompanyID","NAME"))</f>
        <v>#NAME?</v>
      </c>
      <c r="AV179" s="125" t="e">
        <f ca="1">IF(tbl_coded[[#This Row],[ISIN]]="","",IF(OR(_xll.BDP($B179&amp;" Corp",AV$1)="#N/A N/A"),"--",TEXT(_xll.BDP($B179&amp;" Corp",AV$1),"yyyy/mm/dd")))</f>
        <v>#NAME?</v>
      </c>
      <c r="AW179" s="125" t="e">
        <f ca="1">IF(tbl_coded[[#This Row],[ISIN]]="","",IF(OR(_xll.BDP($B179&amp;" Corp",AW$1)="#N/A N/A"),"--",TEXT(_xll.BDP($B179&amp;" Corp",AW$1),"yyyy/mm/dd")))</f>
        <v>#NAME?</v>
      </c>
      <c r="AX179" s="125" t="e">
        <f ca="1">IF(tbl_coded[[#This Row],[ISIN]]="","",IF(OR(_xll.BDP($B179&amp;" Corp",AX$1)="#N/A N/A"),"--",TEXT(_xll.BDP($B179&amp;" Corp",AX$1),"yyyy/mm/dd")))</f>
        <v>#NAME?</v>
      </c>
      <c r="AY179" s="125" t="e">
        <f ca="1">IF(tbl_coded[[#This Row],[ISIN]]="","",IF(OR(_xll.BDP($B179&amp;" Corp",AY$1)="#N/A Field Not Applicable"),"--",TEXT(_xll.BDP($B179&amp;" Corp",AY$1),"yyyy/mm/dd")))</f>
        <v>#NAME?</v>
      </c>
      <c r="AZ179" s="125" t="e">
        <f ca="1">IF(tbl_coded[[#This Row],[ISIN]]="","",IF(OR(_xll.BDP($B179&amp;" Corp",AZ$1)="#N/A N/A"),"--",_xll.BDP($B179&amp;" Corp",AZ$1)))</f>
        <v>#NAME?</v>
      </c>
      <c r="BA179" s="125" t="e">
        <f ca="1">IF(tbl_coded[[#This Row],[ISIN]]="","",IF(OR(_xll.BDP($B179&amp;" Corp",BA$1)="#N/A N/A"),"--",_xll.BDP($B179&amp;" Corp",BA$1)))</f>
        <v>#NAME?</v>
      </c>
      <c r="BB179" s="125" t="e">
        <f ca="1">IF(tbl_coded[[#This Row],[ISIN]]="","",IF(OR(_xll.BDP($B179&amp;" Corp",BB$1)="#N/A N/A"),"--",_xll.BDP($B179&amp;" Corp",BB$1)))</f>
        <v>#NAME?</v>
      </c>
      <c r="BC179" s="125" t="e">
        <f ca="1">IF(tbl_coded[[#This Row],[ISIN]]="","",IF(OR(_xll.BDP($B179&amp;" Corp",BC$1)="#N/A Field Not Applicable"),"--",_xll.BDP($B179&amp;" Corp",BC$1)))</f>
        <v>#NAME?</v>
      </c>
      <c r="BD179" s="125" t="e">
        <f ca="1">IF(tbl_coded[[#This Row],[ISIN]]="","",IF(OR(_xll.BDP($B179&amp;" Corp",BD$1)="#N/A Field Not Applicable"),"--",_xll.BDP($B179&amp;" Corp",BD$1)))</f>
        <v>#NAME?</v>
      </c>
      <c r="BE179" s="125" t="e">
        <f ca="1">IF(tbl_coded[[#This Row],[ISIN]]="","",IF(OR(_xll.BDP($B179&amp;" Corp",BE$1)="#N/A Field Not Applicable"),"--",_xll.BDP($B179&amp;" Corp",BE$1)))</f>
        <v>#NAME?</v>
      </c>
      <c r="BF179" s="125" t="e">
        <f ca="1">IF(tbl_coded[[#This Row],[ISIN]]="","",IF(OR(_xll.BDP($B179&amp;" Corp",BF$1)="#N/A Field Not Applicable"),"--",_xll.BDP($B179&amp;" Corp",BF$1)))</f>
        <v>#NAME?</v>
      </c>
      <c r="BG179" s="125" t="e">
        <f ca="1">IF(tbl_coded[[#This Row],[ISIN]]="","",IF(OR(_xll.BDP($B179&amp;" Corp",BG$1)="#N/A Field Not Applicable"),"--",IF(_xll.BDP($B179&amp;" Corp",BG$1)="#N/A N/A","N",_xll.BDP($B179&amp;" Corp",BG$1))))</f>
        <v>#NAME?</v>
      </c>
      <c r="BH179" s="125" t="e">
        <f ca="1">IF(tbl_coded[[#This Row],[ISIN]]="","",IF(OR(_xll.BDP($B179&amp;" Corp",BH$1)="#N/A N/A"),"",_xll.BDP($B179&amp;" Corp",BH$1)))</f>
        <v>#NAME?</v>
      </c>
      <c r="BI179" s="125" t="e">
        <f ca="1">IF(tbl_coded[[#This Row],[ISIN]]="","",IF(OR(tbl_coded[[#This Row],[Parent company tiker]]=""),"",IF(_xll.BDP(tbl_coded[[#This Row],[Parent company tiker]]&amp;" Equity",BI$1)="#N/A N/A","--",_xll.BDP(tbl_coded[[#This Row],[Parent company tiker]]&amp;" Equity",BI$1))))</f>
        <v>#NAME?</v>
      </c>
      <c r="BJ179" s="125" t="e">
        <f ca="1">IF(tbl_coded[[#This Row],[ISIN]]="","",IF(OR(tbl_coded[[#This Row],[Parent company tiker]]=""),"",IF(_xll.BDP(tbl_coded[[#This Row],[Parent company tiker]]&amp;" Equity",BJ$1)="#N/A N/A","--",_xll.BDP(tbl_coded[[#This Row],[Parent company tiker]]&amp;" Equity",BJ$1))))</f>
        <v>#NAME?</v>
      </c>
      <c r="BK179" s="125" t="e">
        <f ca="1">IF(tbl_coded[[#This Row],[ISIN]]="","",IF(OR(tbl_coded[[#This Row],[Parent company tiker]]=""),"",IF(_xll.BDP(tbl_coded[[#This Row],[Parent company tiker]]&amp;" Equity",BK$1)="#N/A N/A","--",_xll.BDP(tbl_coded[[#This Row],[Parent company tiker]]&amp;" Equity",BK$1))))</f>
        <v>#NAME?</v>
      </c>
      <c r="BL179" s="125" t="e">
        <f ca="1">IF(tbl_coded[[#This Row],[ISIN]]="","",IF(OR(tbl_coded[[#This Row],[Parent company tiker]]=""),"",IF(_xll.BDP(tbl_coded[[#This Row],[Parent company tiker]]&amp;" Equity",BL$1)="#N/A N/A","--",_xll.BDP(tbl_coded[[#This Row],[Parent company tiker]]&amp;" Equity",BL$1))))</f>
        <v>#NAME?</v>
      </c>
      <c r="BM17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9" s="125" t="e">
        <f ca="1">IF(tbl_coded[[#This Row],[Column9]]&lt;&gt;"--",tbl_coded[[#This Row],[G''tor rating]],IF(tbl_coded[[#This Row],[KPW Name]]&lt;&gt;"",tbl_coded[[#This Row],[KPW Rating]],IF(tbl_coded[[#This Row],[Parent company tiker]]&lt;&gt;"",tbl_coded[[#This Row],[parent评级]],tbl_coded[[#This Row],[Issuer rating]])))</f>
        <v>#NAME?</v>
      </c>
      <c r="BO179" s="159" t="str">
        <f ca="1">IFERROR(IF(tbl_coded[[#This Row],[GREEN]]="Y","GREEN",IF(tbl_coded[[#This Row],[SUSTAINABLE]]="Y","SUSTAINABLE",IF(tbl_coded[[#This Row],[SOCIAL]]="Y","SOCIAL",IF(tbl_coded[[#This Row],[Sustainable linked]]="Y","SUSTAINABLE LINKED"," ")))),"")</f>
        <v/>
      </c>
    </row>
    <row r="180" spans="1:67" ht="15" customHeight="1">
      <c r="A180" s="119">
        <v>178</v>
      </c>
      <c r="B180" s="120" t="str">
        <f>IF(美元债一级!$C$4:$C$1048576&lt;&gt;"",美元债一级!C181,"")</f>
        <v>XS2602440435</v>
      </c>
      <c r="C180" s="122" t="e">
        <f ca="1">IF(tbl_coded[[#This Row],[ISIN]]="","",IF(tbl_coded[[#This Row],[Index]]&gt;$A$1,"",IF(_xll.BDP($B180&amp;" Corp",C$1)="#N/A N/A","",_xll.BDP($B180&amp;" Corp",C$1))))</f>
        <v>#NAME?</v>
      </c>
      <c r="D180" s="122" t="e">
        <f ca="1">IF(tbl_coded[[#This Row],[ISIN]]="","",IF(_xll.BDP($B180&amp;" Corp",D$1)="#N/A N/A","",_xll.BDP($B180&amp;" Corp",D$1)))</f>
        <v>#NAME?</v>
      </c>
      <c r="E180" s="122" t="e">
        <f ca="1">IF(tbl_coded[[#This Row],[ISIN]]="","",IF(_xll.BDP($B180&amp;" Corp",E$1)="#N/A N/A","--",_xll.BDP($B180&amp;" Corp",E$1)))</f>
        <v>#NAME?</v>
      </c>
      <c r="F180" s="122" t="e">
        <f ca="1">IF(tbl_coded[[#This Row],[ISIN]]="","",IF(_xll.BDS($B180&amp;" Corp",F$1)="#N/A Field Not Applicable","",_xll.BDS($B180&amp;" Corp",F$1)))</f>
        <v>#NAME?</v>
      </c>
      <c r="G180" s="122" t="e">
        <f ca="1">IF(tbl_coded[[#This Row],[ISIN]]="","",IF(_xll.BDP($F180&amp;" CompanyID",G$1)="#N/A Invalid Security","",_xll.BDP($F180&amp;" CompanyID",G$1)))</f>
        <v>#NAME?</v>
      </c>
      <c r="H180" s="122" t="e">
        <f ca="1">IF(tbl_coded[[#This Row],[ISIN]]="","",IF(_xll.BDP($B180&amp;" Corp",H$1)="#N/A N/A","--",_xll.BDP($B180&amp;" Corp",H$1)))</f>
        <v>#NAME?</v>
      </c>
      <c r="I180" s="122" t="e">
        <f ca="1">IF(tbl_coded[[#This Row],[ISIN]]="","",IF(_xll.BDP($B180&amp;" Corp",I$1)="#N/A N/A","--",_xll.BDP($B180&amp;" Corp",I$1)))</f>
        <v>#NAME?</v>
      </c>
      <c r="J180" s="122" t="e">
        <f ca="1">IF(tbl_coded[[#This Row],[ISIN]]="","",IF(_xll.BDP($B180&amp;" Corp",J$1)="#N/A N/A","--",_xll.BDP($B180&amp;" Corp",J$1)))</f>
        <v>#NAME?</v>
      </c>
      <c r="K180" s="122" t="e">
        <f ca="1">IF(tbl_coded[[#This Row],[ISIN]]="","",IF(_xll.BDP($B180&amp;" Corp",K$1)="#N/A N/A","--",_xll.BDP($B180&amp;" Corp",K$1)))</f>
        <v>#NAME?</v>
      </c>
      <c r="L180" s="122" t="e">
        <f ca="1">IF(tbl_coded[[#This Row],[ISIN]]="","",IF(_xll.BDP($B180&amp;" Corp",L$1)="#N/A N/A","--",_xll.BDP($B180&amp;" Corp",L$1)))</f>
        <v>#NAME?</v>
      </c>
      <c r="M180" s="122" t="e">
        <f ca="1">IF(tbl_coded[[#This Row],[ISIN]]="","",IF(_xll.BDP($B180&amp;" Corp",M$1)="#N/A N/A","--",_xll.BDP($B180&amp;" Corp",M$1)))</f>
        <v>#NAME?</v>
      </c>
      <c r="N180" s="122" t="e">
        <f ca="1">IF(tbl_coded[[#This Row],[ISIN]]="","",IF(_xll.BDP($B180&amp;" Corp",N$1)="#N/A N/A","--",_xll.BDP($B180&amp;" Corp",N$1)))</f>
        <v>#NAME?</v>
      </c>
      <c r="O180" s="122" t="e">
        <f ca="1">IF(tbl_coded[[#This Row],[ISIN]]="","",IF(_xll.BDP($B180&amp;" Corp",O$1)="#N/A N/A","--",_xll.BDP($B180&amp;" Corp",O$1)))</f>
        <v>#NAME?</v>
      </c>
      <c r="P180" s="122" t="e">
        <f ca="1">IF(tbl_coded[[#This Row],[ISIN]]="","",IF(_xll.BDP($B180&amp;" Corp",P$1)="#N/A N/A","--",_xll.BDP($B180&amp;" Corp",P$1)))</f>
        <v>#NAME?</v>
      </c>
      <c r="Q18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0" s="122" t="e">
        <f ca="1">IF(tbl_coded[[#This Row],[ISIN]]="","",IF(OR(_xll.BDP($B180&amp;" Corp",R$1)="#N/A N/A",_xll.BDP($B180&amp;" Corp",R$1)="#N/A Invalid Security",_xll.BDP($B180&amp;" Corp",R$1)="#N/A Field Not Applicable"),"--",_xll.BDP($B180&amp;" Corp",R$1)))</f>
        <v>#NAME?</v>
      </c>
      <c r="S180" s="122" t="e">
        <f ca="1">IF(tbl_coded[[#This Row],[ISIN]]="","",IF(OR(_xll.BDP($R180&amp;" Equity",S$1)="#N/A N/A",_xll.BDP($R180&amp;" Equity",S$1)="#N/A Invalid Security"),"--",_xll.BDP($R180&amp;" Equity",S$1)))</f>
        <v>#NAME?</v>
      </c>
      <c r="T180" s="122" t="e">
        <f ca="1">IF(tbl_coded[[#This Row],[ISIN]]="","",IF(OR(_xll.BDP($R180&amp;" Equity",T$1)="#N/A N/A",_xll.BDP($R180&amp;" Equity",T$1)="#N/A Invalid Security"),"--",_xll.BDP($R180&amp;" Equity",T$1)))</f>
        <v>#NAME?</v>
      </c>
      <c r="U180" s="122" t="e">
        <f ca="1">IF(tbl_coded[[#This Row],[ISIN]]="","",IF(OR(_xll.BDP($R180&amp;" Equity",U$1)="#N/A N/A",_xll.BDP($R180&amp;" Equity",U$1)="#N/A Invalid Security"),"--",_xll.BDP($R180&amp;" Equity",U$1)))</f>
        <v>#NAME?</v>
      </c>
      <c r="V180" s="122" t="e">
        <f ca="1">IF(tbl_coded[[#This Row],[ISIN]]="","",IF(OR(_xll.BDP($R180&amp;" Equity",V$1)="#N/A N/A",_xll.BDP($R180&amp;" Equity",V$1)="#N/A Invalid Security"),"--",_xll.BDP($R180&amp;" Equity",V$1)))</f>
        <v>#NAME?</v>
      </c>
      <c r="W180" s="122" t="e">
        <f ca="1">IF(tbl_coded[[#This Row],[ISIN]]="","",IF(OR(_xll.BDP($R180&amp;" Equity",W$1)="#N/A N/A",_xll.BDP($R180&amp;" Equity",W$1)="#N/A Invalid Security"),"--",_xll.BDP($R180&amp;" Equity",W$1)))</f>
        <v>#NAME?</v>
      </c>
      <c r="X180" s="122" t="e">
        <f ca="1">IF(tbl_coded[[#This Row],[ISIN]]="","",IF(OR(_xll.BDP($R180&amp;" Equity",X$1)="#N/A N/A",_xll.BDP($R180&amp;" Equity",X$1)="#N/A Invalid Security"),"--",_xll.BDP($R180&amp;" Equity",X$1)))</f>
        <v>#NAME?</v>
      </c>
      <c r="Y18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0" s="122" t="str">
        <f ca="1">IF(tbl_coded[[#This Row],[ISIN]]="","",IF(ISNUMBER(_xll.BDP(B180&amp;" Corp",Z$1)),_xll.BDP(B180&amp;" Corp",Z$1),""))</f>
        <v/>
      </c>
      <c r="AA180" s="122" t="str">
        <f ca="1">IF(tbl_coded[[#This Row],[ISIN]]="","",IF(ISNUMBER(_xll.BDP(B180&amp;" Corp",AA$1)),_xll.BDP(B180&amp;" Corp",AA$1),""))</f>
        <v/>
      </c>
      <c r="AB180" s="122" t="str">
        <f ca="1">IF(tbl_coded[[#This Row],[ISIN]]="","",IF(ISNUMBER(_xll.BDP(B180&amp;" Corp",AB$1)),_xll.BDP(B180&amp;" Corp",AB$1),""))</f>
        <v/>
      </c>
      <c r="AC180" s="122" t="str">
        <f ca="1">IF(tbl_coded[[#This Row],[ISIN]]="","",IF(ISNUMBER(_xll.BDP(B180&amp;" Corp",AC$1)),_xll.BDP(B180&amp;" Corp",AC$1),""))</f>
        <v/>
      </c>
      <c r="AD180" s="122" t="e">
        <f ca="1">IF(tbl_coded[[#This Row],[ISIN]]="","",IF((_xll.BDP(B180&amp;" Corp",AD$1))="#N/A Field Not Applicable","",_xll.BDP(B180&amp;" Corp",AD$1)))</f>
        <v>#NAME?</v>
      </c>
      <c r="AE180" s="122" t="e">
        <f ca="1">IF(tbl_coded[[#This Row],[ISIN]]="","",IF((_xll.BDP(B180&amp;" Corp",AE$1))="#N/A N/A","--",_xll.BDP(B180&amp;" Corp",AE$1)))</f>
        <v>#NAME?</v>
      </c>
      <c r="AF180" s="122" t="e">
        <f ca="1">IF(tbl_coded[[#This Row],[ISIN]]="","",IF(IFERROR(MATCH(H180,rtg_num[Moody''s],0)&gt;10,0),"HY",IF(IFERROR(MATCH(I180,rtg_num[S&amp;P],0)&gt;10,0),"HY",IF(IFERROR(MATCH(J180,rtg_num[Fitch],0)&gt;10,0),"HY",IF(H180&amp;I180&amp;J180="------","NR",IF(IFERROR(FIND("#N/A",Coded!H180),0)&amp;IFERROR(FIND("#N/A",Coded!H180),0)&amp;IFERROR(FIND("#N/A",Coded!H180),0)&lt;&gt;"000",IF(INDEX(美元债一级!$O:$O,MATCH(tbl_coded[[#This Row],[ISIN]],美元债一级!$I:$I,0))="--/--/--","NR","IG"),"IG"))))))</f>
        <v>#NAME?</v>
      </c>
      <c r="AG18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0" s="123" t="e">
        <f ca="1">IF(tbl_coded[[#This Row],[ISIN]]="","",IF(_xll.BDP($B180&amp;" Corp",AI$1)="#N/A N/A","--",_xll.BDP($B180&amp;" Corp",AI$1)))</f>
        <v>#NAME?</v>
      </c>
      <c r="AJ180" s="122" t="e">
        <f ca="1">IF(tbl_coded[[#This Row],[ISIN]]="","",IF(OR(_xll.BDP(_xll.BDP(tbl_coded[[#This Row],[ISIN]]&amp;" Corp", "ISSUER_EQUITY_TICKER")&amp;" Equity",AJ$1)="#N/A N/A"),"--",_xll.BDP(_xll.BDP(tbl_coded[[#This Row],[ISIN]]&amp;" Corp", "ISSUER_EQUITY_TICKER")&amp;" Equity",AJ$1)))</f>
        <v>#NAME?</v>
      </c>
      <c r="AK18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25" t="e">
        <f ca="1">IF(tbl_coded[[#This Row],[ISIN]]="","",IF(OR(_xll.BDP(_xll.BDP(tbl_coded[[#This Row],[ISIN]]&amp;" Corp", "ISSUER_EQUITY_TICKER")&amp;" Equity",AL$1)="#N/A N/A"),"--",_xll.BDP(_xll.BDP(tbl_coded[[#This Row],[ISIN]]&amp;" Corp", "ISSUER_EQUITY_TICKER")&amp;" Equity",AL$1)))</f>
        <v>#NAME?</v>
      </c>
      <c r="AM180" s="125" t="e">
        <f ca="1">IF(tbl_coded[[#This Row],[ISIN]]="","",IF(_xll.BDS($B180&amp;" Corp",AM$1)="#N/A Field Not Applicable","",_xll.BDS($B180&amp;" Corp",AM$1)))</f>
        <v>#NAME?</v>
      </c>
      <c r="AN180" s="125" t="e">
        <f ca="1">IF(tbl_coded[[#This Row],[ISIN]]="","",IF(_xll.BDP(tbl_coded[[#This Row],[KPW Provider BBID]]&amp;" CompanyID","NAME")="#N/A Invalid Security","",_xll.BDP(tbl_coded[[#This Row],[KPW Provider BBID]]&amp;" CompanyID","NAME")))</f>
        <v>#NAME?</v>
      </c>
      <c r="AO180" s="125" t="e">
        <f ca="1">IF(tbl_coded[[#This Row],[ISIN]]="","",IF(_xll.BDP(tbl_coded[[#This Row],[KPW Provider BBID]]&amp;" CompanyID",$AO$1)="#N/A Invalid Security","--",IF(_xll.BDP(tbl_coded[[#This Row],[KPW Provider BBID]]&amp;" CompanyID",$AO$1)="#N/A N/A","--",_xll.BDP(tbl_coded[[#This Row],[KPW Provider BBID]]&amp;" CompanyID",$AO$1))))</f>
        <v>#NAME?</v>
      </c>
      <c r="AP180" s="125" t="e">
        <f ca="1">IF(tbl_coded[[#This Row],[ISIN]]="","",IF(_xll.BDP(tbl_coded[[#This Row],[KPW Provider BBID]]&amp;" CompanyID",$AP$1)="#N/A Invalid Security","--",IF(_xll.BDP(tbl_coded[[#This Row],[KPW Provider BBID]]&amp;" CompanyID",$AP$1)="#N/A N/A","--",_xll.BDP(tbl_coded[[#This Row],[KPW Provider BBID]]&amp;" CompanyID",$AP$1))))</f>
        <v>#NAME?</v>
      </c>
      <c r="AQ180" s="125" t="e">
        <f ca="1">IF(tbl_coded[[#This Row],[ISIN]]="","",IF(_xll.BDP(tbl_coded[[#This Row],[KPW Provider BBID]]&amp;" CompanyID",$AQ$1)="#N/A Invalid Security","--",IF(_xll.BDP(tbl_coded[[#This Row],[KPW Provider BBID]]&amp;" CompanyID",$AQ$1)="#N/A N/A","--",_xll.BDP(tbl_coded[[#This Row],[KPW Provider BBID]]&amp;" CompanyID",$AQ$1))))</f>
        <v>#NAME?</v>
      </c>
      <c r="AR180" s="125" t="e">
        <f ca="1">IF(tbl_coded[[#This Row],[ISIN]]="","",tbl_coded[[#This Row],[穆迪KPW评级]]&amp;"/"&amp;tbl_coded[[#This Row],[SPKPW评级]]&amp;"/"&amp;tbl_coded[[#This Row],[FITCHKPW评级]])</f>
        <v>#NAME?</v>
      </c>
      <c r="AS180" s="125" t="e">
        <f ca="1">IF(tbl_coded[[#This Row],[ISIN]]="","",IF(OR(_xll.BDP($B180&amp;" Corp",AS$1)="#N/A N/A"),"--",_xll.BDP($B180&amp;" Corp",AS$1)))</f>
        <v>#NAME?</v>
      </c>
      <c r="AT180" s="125" t="e">
        <f ca="1">IF(tbl_coded[[#This Row],[ISIN]]="","",IF(_xll.BDS($B180&amp;" Corp",AT$1)="#N/A Field Not Applicable","",_xll.BDS($B180&amp;" Corp",AT$1)))</f>
        <v>#NAME?</v>
      </c>
      <c r="AU180" s="125" t="e">
        <f ca="1">IF(tbl_coded[[#This Row],[SBLC Provider BBID]]="","",_xll.BDP(tbl_coded[[#This Row],[SBLC Provider BBID]]&amp;" CompanyID","NAME"))</f>
        <v>#NAME?</v>
      </c>
      <c r="AV180" s="125" t="e">
        <f ca="1">IF(tbl_coded[[#This Row],[ISIN]]="","",IF(OR(_xll.BDP($B180&amp;" Corp",AV$1)="#N/A N/A"),"--",TEXT(_xll.BDP($B180&amp;" Corp",AV$1),"yyyy/mm/dd")))</f>
        <v>#NAME?</v>
      </c>
      <c r="AW180" s="125" t="e">
        <f ca="1">IF(tbl_coded[[#This Row],[ISIN]]="","",IF(OR(_xll.BDP($B180&amp;" Corp",AW$1)="#N/A N/A"),"--",TEXT(_xll.BDP($B180&amp;" Corp",AW$1),"yyyy/mm/dd")))</f>
        <v>#NAME?</v>
      </c>
      <c r="AX180" s="125" t="e">
        <f ca="1">IF(tbl_coded[[#This Row],[ISIN]]="","",IF(OR(_xll.BDP($B180&amp;" Corp",AX$1)="#N/A N/A"),"--",TEXT(_xll.BDP($B180&amp;" Corp",AX$1),"yyyy/mm/dd")))</f>
        <v>#NAME?</v>
      </c>
      <c r="AY180" s="125" t="e">
        <f ca="1">IF(tbl_coded[[#This Row],[ISIN]]="","",IF(OR(_xll.BDP($B180&amp;" Corp",AY$1)="#N/A Field Not Applicable"),"--",TEXT(_xll.BDP($B180&amp;" Corp",AY$1),"yyyy/mm/dd")))</f>
        <v>#NAME?</v>
      </c>
      <c r="AZ180" s="125" t="e">
        <f ca="1">IF(tbl_coded[[#This Row],[ISIN]]="","",IF(OR(_xll.BDP($B180&amp;" Corp",AZ$1)="#N/A N/A"),"--",_xll.BDP($B180&amp;" Corp",AZ$1)))</f>
        <v>#NAME?</v>
      </c>
      <c r="BA180" s="125" t="e">
        <f ca="1">IF(tbl_coded[[#This Row],[ISIN]]="","",IF(OR(_xll.BDP($B180&amp;" Corp",BA$1)="#N/A N/A"),"--",_xll.BDP($B180&amp;" Corp",BA$1)))</f>
        <v>#NAME?</v>
      </c>
      <c r="BB180" s="125" t="e">
        <f ca="1">IF(tbl_coded[[#This Row],[ISIN]]="","",IF(OR(_xll.BDP($B180&amp;" Corp",BB$1)="#N/A N/A"),"--",_xll.BDP($B180&amp;" Corp",BB$1)))</f>
        <v>#NAME?</v>
      </c>
      <c r="BC180" s="125" t="e">
        <f ca="1">IF(tbl_coded[[#This Row],[ISIN]]="","",IF(OR(_xll.BDP($B180&amp;" Corp",BC$1)="#N/A Field Not Applicable"),"--",_xll.BDP($B180&amp;" Corp",BC$1)))</f>
        <v>#NAME?</v>
      </c>
      <c r="BD180" s="125" t="e">
        <f ca="1">IF(tbl_coded[[#This Row],[ISIN]]="","",IF(OR(_xll.BDP($B180&amp;" Corp",BD$1)="#N/A Field Not Applicable"),"--",_xll.BDP($B180&amp;" Corp",BD$1)))</f>
        <v>#NAME?</v>
      </c>
      <c r="BE180" s="125" t="e">
        <f ca="1">IF(tbl_coded[[#This Row],[ISIN]]="","",IF(OR(_xll.BDP($B180&amp;" Corp",BE$1)="#N/A Field Not Applicable"),"--",_xll.BDP($B180&amp;" Corp",BE$1)))</f>
        <v>#NAME?</v>
      </c>
      <c r="BF180" s="125" t="e">
        <f ca="1">IF(tbl_coded[[#This Row],[ISIN]]="","",IF(OR(_xll.BDP($B180&amp;" Corp",BF$1)="#N/A Field Not Applicable"),"--",_xll.BDP($B180&amp;" Corp",BF$1)))</f>
        <v>#NAME?</v>
      </c>
      <c r="BG180" s="125" t="e">
        <f ca="1">IF(tbl_coded[[#This Row],[ISIN]]="","",IF(OR(_xll.BDP($B180&amp;" Corp",BG$1)="#N/A Field Not Applicable"),"--",IF(_xll.BDP($B180&amp;" Corp",BG$1)="#N/A N/A","N",_xll.BDP($B180&amp;" Corp",BG$1))))</f>
        <v>#NAME?</v>
      </c>
      <c r="BH180" s="125" t="e">
        <f ca="1">IF(tbl_coded[[#This Row],[ISIN]]="","",IF(OR(_xll.BDP($B180&amp;" Corp",BH$1)="#N/A N/A"),"",_xll.BDP($B180&amp;" Corp",BH$1)))</f>
        <v>#NAME?</v>
      </c>
      <c r="BI180" s="125" t="e">
        <f ca="1">IF(tbl_coded[[#This Row],[ISIN]]="","",IF(OR(tbl_coded[[#This Row],[Parent company tiker]]=""),"",IF(_xll.BDP(tbl_coded[[#This Row],[Parent company tiker]]&amp;" Equity",BI$1)="#N/A N/A","--",_xll.BDP(tbl_coded[[#This Row],[Parent company tiker]]&amp;" Equity",BI$1))))</f>
        <v>#NAME?</v>
      </c>
      <c r="BJ180" s="125" t="e">
        <f ca="1">IF(tbl_coded[[#This Row],[ISIN]]="","",IF(OR(tbl_coded[[#This Row],[Parent company tiker]]=""),"",IF(_xll.BDP(tbl_coded[[#This Row],[Parent company tiker]]&amp;" Equity",BJ$1)="#N/A N/A","--",_xll.BDP(tbl_coded[[#This Row],[Parent company tiker]]&amp;" Equity",BJ$1))))</f>
        <v>#NAME?</v>
      </c>
      <c r="BK180" s="125" t="e">
        <f ca="1">IF(tbl_coded[[#This Row],[ISIN]]="","",IF(OR(tbl_coded[[#This Row],[Parent company tiker]]=""),"",IF(_xll.BDP(tbl_coded[[#This Row],[Parent company tiker]]&amp;" Equity",BK$1)="#N/A N/A","--",_xll.BDP(tbl_coded[[#This Row],[Parent company tiker]]&amp;" Equity",BK$1))))</f>
        <v>#NAME?</v>
      </c>
      <c r="BL180" s="125" t="e">
        <f ca="1">IF(tbl_coded[[#This Row],[ISIN]]="","",IF(OR(tbl_coded[[#This Row],[Parent company tiker]]=""),"",IF(_xll.BDP(tbl_coded[[#This Row],[Parent company tiker]]&amp;" Equity",BL$1)="#N/A N/A","--",_xll.BDP(tbl_coded[[#This Row],[Parent company tiker]]&amp;" Equity",BL$1))))</f>
        <v>#NAME?</v>
      </c>
      <c r="BM18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0" s="125" t="e">
        <f ca="1">IF(tbl_coded[[#This Row],[Column9]]&lt;&gt;"--",tbl_coded[[#This Row],[G''tor rating]],IF(tbl_coded[[#This Row],[KPW Name]]&lt;&gt;"",tbl_coded[[#This Row],[KPW Rating]],IF(tbl_coded[[#This Row],[Parent company tiker]]&lt;&gt;"",tbl_coded[[#This Row],[parent评级]],tbl_coded[[#This Row],[Issuer rating]])))</f>
        <v>#NAME?</v>
      </c>
      <c r="BO180" s="159" t="str">
        <f ca="1">IFERROR(IF(tbl_coded[[#This Row],[GREEN]]="Y","GREEN",IF(tbl_coded[[#This Row],[SUSTAINABLE]]="Y","SUSTAINABLE",IF(tbl_coded[[#This Row],[SOCIAL]]="Y","SOCIAL",IF(tbl_coded[[#This Row],[Sustainable linked]]="Y","SUSTAINABLE LINKED"," ")))),"")</f>
        <v/>
      </c>
    </row>
    <row r="181" spans="1:67" ht="15" customHeight="1">
      <c r="A181" s="119">
        <v>179</v>
      </c>
      <c r="B181" s="120" t="str">
        <f>IF(美元债一级!$C$4:$C$1048576&lt;&gt;"",美元债一级!C182,"")</f>
        <v>XS2595457578</v>
      </c>
      <c r="C181" s="124" t="e">
        <f ca="1">IF(tbl_coded[[#This Row],[ISIN]]="","",IF(tbl_coded[[#This Row],[Index]]&gt;$A$1,"",IF(_xll.BDP($B181&amp;" Corp",C$1)="#N/A N/A","",_xll.BDP($B181&amp;" Corp",C$1))))</f>
        <v>#NAME?</v>
      </c>
      <c r="D181" s="124" t="e">
        <f ca="1">IF(tbl_coded[[#This Row],[ISIN]]="","",IF(_xll.BDP($B181&amp;" Corp",D$1)="#N/A N/A","",_xll.BDP($B181&amp;" Corp",D$1)))</f>
        <v>#NAME?</v>
      </c>
      <c r="E181" s="124" t="e">
        <f ca="1">IF(tbl_coded[[#This Row],[ISIN]]="","",IF(_xll.BDP($B181&amp;" Corp",E$1)="#N/A N/A","--",_xll.BDP($B181&amp;" Corp",E$1)))</f>
        <v>#NAME?</v>
      </c>
      <c r="F181" s="124" t="e">
        <f ca="1">IF(tbl_coded[[#This Row],[ISIN]]="","",IF(_xll.BDS($B181&amp;" Corp",F$1)="#N/A Field Not Applicable","",_xll.BDS($B181&amp;" Corp",F$1)))</f>
        <v>#NAME?</v>
      </c>
      <c r="G181" s="124" t="e">
        <f ca="1">IF(tbl_coded[[#This Row],[ISIN]]="","",IF(_xll.BDP($F181&amp;" CompanyID",G$1)="#N/A Invalid Security","",_xll.BDP($F181&amp;" CompanyID",G$1)))</f>
        <v>#NAME?</v>
      </c>
      <c r="H181" s="124" t="e">
        <f ca="1">IF(tbl_coded[[#This Row],[ISIN]]="","",IF(_xll.BDP($B181&amp;" Corp",H$1)="#N/A N/A","--",_xll.BDP($B181&amp;" Corp",H$1)))</f>
        <v>#NAME?</v>
      </c>
      <c r="I181" s="124" t="e">
        <f ca="1">IF(tbl_coded[[#This Row],[ISIN]]="","",IF(_xll.BDP($B181&amp;" Corp",I$1)="#N/A N/A","--",_xll.BDP($B181&amp;" Corp",I$1)))</f>
        <v>#NAME?</v>
      </c>
      <c r="J181" s="124" t="e">
        <f ca="1">IF(tbl_coded[[#This Row],[ISIN]]="","",IF(_xll.BDP($B181&amp;" Corp",J$1)="#N/A N/A","--",_xll.BDP($B181&amp;" Corp",J$1)))</f>
        <v>#NAME?</v>
      </c>
      <c r="K181" s="124" t="e">
        <f ca="1">IF(tbl_coded[[#This Row],[ISIN]]="","",IF(_xll.BDP($B181&amp;" Corp",K$1)="#N/A N/A","--",_xll.BDP($B181&amp;" Corp",K$1)))</f>
        <v>#NAME?</v>
      </c>
      <c r="L181" s="124" t="e">
        <f ca="1">IF(tbl_coded[[#This Row],[ISIN]]="","",IF(_xll.BDP($B181&amp;" Corp",L$1)="#N/A N/A","--",_xll.BDP($B181&amp;" Corp",L$1)))</f>
        <v>#NAME?</v>
      </c>
      <c r="M181" s="124" t="e">
        <f ca="1">IF(tbl_coded[[#This Row],[ISIN]]="","",IF(_xll.BDP($B181&amp;" Corp",M$1)="#N/A N/A","--",_xll.BDP($B181&amp;" Corp",M$1)))</f>
        <v>#NAME?</v>
      </c>
      <c r="N181" s="124" t="e">
        <f ca="1">IF(tbl_coded[[#This Row],[ISIN]]="","",IF(_xll.BDP($B181&amp;" Corp",N$1)="#N/A N/A","--",_xll.BDP($B181&amp;" Corp",N$1)))</f>
        <v>#NAME?</v>
      </c>
      <c r="O181" s="124" t="e">
        <f ca="1">IF(tbl_coded[[#This Row],[ISIN]]="","",IF(_xll.BDP($B181&amp;" Corp",O$1)="#N/A N/A","--",_xll.BDP($B181&amp;" Corp",O$1)))</f>
        <v>#NAME?</v>
      </c>
      <c r="P181" s="124" t="e">
        <f ca="1">IF(tbl_coded[[#This Row],[ISIN]]="","",IF(_xll.BDP($B181&amp;" Corp",P$1)="#N/A N/A","--",_xll.BDP($B181&amp;" Corp",P$1)))</f>
        <v>#NAME?</v>
      </c>
      <c r="Q18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1" s="124" t="e">
        <f ca="1">IF(tbl_coded[[#This Row],[ISIN]]="","",IF(OR(_xll.BDP($B181&amp;" Corp",R$1)="#N/A N/A",_xll.BDP($B181&amp;" Corp",R$1)="#N/A Invalid Security",_xll.BDP($B181&amp;" Corp",R$1)="#N/A Field Not Applicable"),"--",_xll.BDP($B181&amp;" Corp",R$1)))</f>
        <v>#NAME?</v>
      </c>
      <c r="S181" s="124" t="e">
        <f ca="1">IF(tbl_coded[[#This Row],[ISIN]]="","",IF(OR(_xll.BDP($R181&amp;" Equity",S$1)="#N/A N/A",_xll.BDP($R181&amp;" Equity",S$1)="#N/A Invalid Security"),"--",_xll.BDP($R181&amp;" Equity",S$1)))</f>
        <v>#NAME?</v>
      </c>
      <c r="T181" s="124" t="e">
        <f ca="1">IF(tbl_coded[[#This Row],[ISIN]]="","",IF(OR(_xll.BDP($R181&amp;" Equity",T$1)="#N/A N/A",_xll.BDP($R181&amp;" Equity",T$1)="#N/A Invalid Security"),"--",_xll.BDP($R181&amp;" Equity",T$1)))</f>
        <v>#NAME?</v>
      </c>
      <c r="U181" s="124" t="e">
        <f ca="1">IF(tbl_coded[[#This Row],[ISIN]]="","",IF(OR(_xll.BDP($R181&amp;" Equity",U$1)="#N/A N/A",_xll.BDP($R181&amp;" Equity",U$1)="#N/A Invalid Security"),"--",_xll.BDP($R181&amp;" Equity",U$1)))</f>
        <v>#NAME?</v>
      </c>
      <c r="V181" s="124" t="e">
        <f ca="1">IF(tbl_coded[[#This Row],[ISIN]]="","",IF(OR(_xll.BDP($R181&amp;" Equity",V$1)="#N/A N/A",_xll.BDP($R181&amp;" Equity",V$1)="#N/A Invalid Security"),"--",_xll.BDP($R181&amp;" Equity",V$1)))</f>
        <v>#NAME?</v>
      </c>
      <c r="W181" s="124" t="e">
        <f ca="1">IF(tbl_coded[[#This Row],[ISIN]]="","",IF(OR(_xll.BDP($R181&amp;" Equity",W$1)="#N/A N/A",_xll.BDP($R181&amp;" Equity",W$1)="#N/A Invalid Security"),"--",_xll.BDP($R181&amp;" Equity",W$1)))</f>
        <v>#NAME?</v>
      </c>
      <c r="X181" s="124" t="e">
        <f ca="1">IF(tbl_coded[[#This Row],[ISIN]]="","",IF(OR(_xll.BDP($R181&amp;" Equity",X$1)="#N/A N/A",_xll.BDP($R181&amp;" Equity",X$1)="#N/A Invalid Security"),"--",_xll.BDP($R181&amp;" Equity",X$1)))</f>
        <v>#NAME?</v>
      </c>
      <c r="Y18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1" s="124" t="str">
        <f ca="1">IF(tbl_coded[[#This Row],[ISIN]]="","",IF(ISNUMBER(_xll.BDP(B181&amp;" Corp",Z$1)),_xll.BDP(B181&amp;" Corp",Z$1),""))</f>
        <v/>
      </c>
      <c r="AA181" s="124" t="str">
        <f ca="1">IF(tbl_coded[[#This Row],[ISIN]]="","",IF(ISNUMBER(_xll.BDP(B181&amp;" Corp",AA$1)),_xll.BDP(B181&amp;" Corp",AA$1),""))</f>
        <v/>
      </c>
      <c r="AB181" s="124" t="str">
        <f ca="1">IF(tbl_coded[[#This Row],[ISIN]]="","",IF(ISNUMBER(_xll.BDP(B181&amp;" Corp",AB$1)),_xll.BDP(B181&amp;" Corp",AB$1),""))</f>
        <v/>
      </c>
      <c r="AC181" s="124" t="str">
        <f ca="1">IF(tbl_coded[[#This Row],[ISIN]]="","",IF(ISNUMBER(_xll.BDP(B181&amp;" Corp",AC$1)),_xll.BDP(B181&amp;" Corp",AC$1),""))</f>
        <v/>
      </c>
      <c r="AD181" s="124" t="e">
        <f ca="1">IF(tbl_coded[[#This Row],[ISIN]]="","",IF((_xll.BDP(B181&amp;" Corp",AD$1))="#N/A Field Not Applicable","",_xll.BDP(B181&amp;" Corp",AD$1)))</f>
        <v>#NAME?</v>
      </c>
      <c r="AE181" s="124" t="e">
        <f ca="1">IF(tbl_coded[[#This Row],[ISIN]]="","",IF((_xll.BDP(B181&amp;" Corp",AE$1))="#N/A N/A","--",_xll.BDP(B181&amp;" Corp",AE$1)))</f>
        <v>#NAME?</v>
      </c>
      <c r="AF181" s="124" t="e">
        <f ca="1">IF(tbl_coded[[#This Row],[ISIN]]="","",IF(IFERROR(MATCH(H181,rtg_num[Moody''s],0)&gt;10,0),"HY",IF(IFERROR(MATCH(I181,rtg_num[S&amp;P],0)&gt;10,0),"HY",IF(IFERROR(MATCH(J181,rtg_num[Fitch],0)&gt;10,0),"HY",IF(H181&amp;I181&amp;J181="------","NR",IF(IFERROR(FIND("#N/A",Coded!H181),0)&amp;IFERROR(FIND("#N/A",Coded!H181),0)&amp;IFERROR(FIND("#N/A",Coded!H181),0)&lt;&gt;"000",IF(INDEX(美元债一级!$O:$O,MATCH(tbl_coded[[#This Row],[ISIN]],美元债一级!$I:$I,0))="--/--/--","NR","IG"),"IG"))))))</f>
        <v>#NAME?</v>
      </c>
      <c r="AG18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1" s="125" t="e">
        <f ca="1">IF(tbl_coded[[#This Row],[ISIN]]="","",IF(_xll.BDP($B181&amp;" Corp",AI$1)="#N/A N/A","--",_xll.BDP($B181&amp;" Corp",AI$1)))</f>
        <v>#NAME?</v>
      </c>
      <c r="AJ181" s="122" t="e">
        <f ca="1">IF(tbl_coded[[#This Row],[ISIN]]="","",IF(OR(_xll.BDP(_xll.BDP(tbl_coded[[#This Row],[ISIN]]&amp;" Corp", "ISSUER_EQUITY_TICKER")&amp;" Equity",AJ$1)="#N/A N/A"),"--",_xll.BDP(_xll.BDP(tbl_coded[[#This Row],[ISIN]]&amp;" Corp", "ISSUER_EQUITY_TICKER")&amp;" Equity",AJ$1)))</f>
        <v>#NAME?</v>
      </c>
      <c r="AK18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24" t="e">
        <f ca="1">IF(tbl_coded[[#This Row],[ISIN]]="","",IF(OR(_xll.BDP(_xll.BDP(tbl_coded[[#This Row],[ISIN]]&amp;" Corp", "ISSUER_EQUITY_TICKER")&amp;" Equity",AL$1)="#N/A N/A"),"--",_xll.BDP(_xll.BDP(tbl_coded[[#This Row],[ISIN]]&amp;" Corp", "ISSUER_EQUITY_TICKER")&amp;" Equity",AL$1)))</f>
        <v>#NAME?</v>
      </c>
      <c r="AM181" s="124" t="e">
        <f ca="1">IF(tbl_coded[[#This Row],[ISIN]]="","",IF(_xll.BDS($B181&amp;" Corp",AM$1)="#N/A Field Not Applicable","",_xll.BDS($B181&amp;" Corp",AM$1)))</f>
        <v>#NAME?</v>
      </c>
      <c r="AN181" s="124" t="e">
        <f ca="1">IF(tbl_coded[[#This Row],[ISIN]]="","",IF(_xll.BDP(tbl_coded[[#This Row],[KPW Provider BBID]]&amp;" CompanyID","NAME")="#N/A Invalid Security","",_xll.BDP(tbl_coded[[#This Row],[KPW Provider BBID]]&amp;" CompanyID","NAME")))</f>
        <v>#NAME?</v>
      </c>
      <c r="AO181" s="124" t="e">
        <f ca="1">IF(tbl_coded[[#This Row],[ISIN]]="","",IF(_xll.BDP(tbl_coded[[#This Row],[KPW Provider BBID]]&amp;" CompanyID",$AO$1)="#N/A Invalid Security","--",IF(_xll.BDP(tbl_coded[[#This Row],[KPW Provider BBID]]&amp;" CompanyID",$AO$1)="#N/A N/A","--",_xll.BDP(tbl_coded[[#This Row],[KPW Provider BBID]]&amp;" CompanyID",$AO$1))))</f>
        <v>#NAME?</v>
      </c>
      <c r="AP181" s="124" t="e">
        <f ca="1">IF(tbl_coded[[#This Row],[ISIN]]="","",IF(_xll.BDP(tbl_coded[[#This Row],[KPW Provider BBID]]&amp;" CompanyID",$AP$1)="#N/A Invalid Security","--",IF(_xll.BDP(tbl_coded[[#This Row],[KPW Provider BBID]]&amp;" CompanyID",$AP$1)="#N/A N/A","--",_xll.BDP(tbl_coded[[#This Row],[KPW Provider BBID]]&amp;" CompanyID",$AP$1))))</f>
        <v>#NAME?</v>
      </c>
      <c r="AQ181" s="124" t="e">
        <f ca="1">IF(tbl_coded[[#This Row],[ISIN]]="","",IF(_xll.BDP(tbl_coded[[#This Row],[KPW Provider BBID]]&amp;" CompanyID",$AQ$1)="#N/A Invalid Security","--",IF(_xll.BDP(tbl_coded[[#This Row],[KPW Provider BBID]]&amp;" CompanyID",$AQ$1)="#N/A N/A","--",_xll.BDP(tbl_coded[[#This Row],[KPW Provider BBID]]&amp;" CompanyID",$AQ$1))))</f>
        <v>#NAME?</v>
      </c>
      <c r="AR181" s="124" t="e">
        <f ca="1">IF(tbl_coded[[#This Row],[ISIN]]="","",tbl_coded[[#This Row],[穆迪KPW评级]]&amp;"/"&amp;tbl_coded[[#This Row],[SPKPW评级]]&amp;"/"&amp;tbl_coded[[#This Row],[FITCHKPW评级]])</f>
        <v>#NAME?</v>
      </c>
      <c r="AS181" s="124" t="e">
        <f ca="1">IF(tbl_coded[[#This Row],[ISIN]]="","",IF(OR(_xll.BDP($B181&amp;" Corp",AS$1)="#N/A N/A"),"--",_xll.BDP($B181&amp;" Corp",AS$1)))</f>
        <v>#NAME?</v>
      </c>
      <c r="AT181" s="124" t="e">
        <f ca="1">IF(tbl_coded[[#This Row],[ISIN]]="","",IF(_xll.BDS($B181&amp;" Corp",AT$1)="#N/A Field Not Applicable","",_xll.BDS($B181&amp;" Corp",AT$1)))</f>
        <v>#NAME?</v>
      </c>
      <c r="AU181" s="124" t="e">
        <f ca="1">IF(tbl_coded[[#This Row],[SBLC Provider BBID]]="","",_xll.BDP(tbl_coded[[#This Row],[SBLC Provider BBID]]&amp;" CompanyID","NAME"))</f>
        <v>#NAME?</v>
      </c>
      <c r="AV181" s="124" t="e">
        <f ca="1">IF(tbl_coded[[#This Row],[ISIN]]="","",IF(OR(_xll.BDP($B181&amp;" Corp",AV$1)="#N/A N/A"),"--",TEXT(_xll.BDP($B181&amp;" Corp",AV$1),"yyyy/mm/dd")))</f>
        <v>#NAME?</v>
      </c>
      <c r="AW181" s="124" t="e">
        <f ca="1">IF(tbl_coded[[#This Row],[ISIN]]="","",IF(OR(_xll.BDP($B181&amp;" Corp",AW$1)="#N/A N/A"),"--",TEXT(_xll.BDP($B181&amp;" Corp",AW$1),"yyyy/mm/dd")))</f>
        <v>#NAME?</v>
      </c>
      <c r="AX181" s="124" t="e">
        <f ca="1">IF(tbl_coded[[#This Row],[ISIN]]="","",IF(OR(_xll.BDP($B181&amp;" Corp",AX$1)="#N/A N/A"),"--",TEXT(_xll.BDP($B181&amp;" Corp",AX$1),"yyyy/mm/dd")))</f>
        <v>#NAME?</v>
      </c>
      <c r="AY181" s="124" t="e">
        <f ca="1">IF(tbl_coded[[#This Row],[ISIN]]="","",IF(OR(_xll.BDP($B181&amp;" Corp",AY$1)="#N/A Field Not Applicable"),"--",TEXT(_xll.BDP($B181&amp;" Corp",AY$1),"yyyy/mm/dd")))</f>
        <v>#NAME?</v>
      </c>
      <c r="AZ181" s="124" t="e">
        <f ca="1">IF(tbl_coded[[#This Row],[ISIN]]="","",IF(OR(_xll.BDP($B181&amp;" Corp",AZ$1)="#N/A N/A"),"--",_xll.BDP($B181&amp;" Corp",AZ$1)))</f>
        <v>#NAME?</v>
      </c>
      <c r="BA181" s="124" t="e">
        <f ca="1">IF(tbl_coded[[#This Row],[ISIN]]="","",IF(OR(_xll.BDP($B181&amp;" Corp",BA$1)="#N/A N/A"),"--",_xll.BDP($B181&amp;" Corp",BA$1)))</f>
        <v>#NAME?</v>
      </c>
      <c r="BB181" s="124" t="e">
        <f ca="1">IF(tbl_coded[[#This Row],[ISIN]]="","",IF(OR(_xll.BDP($B181&amp;" Corp",BB$1)="#N/A N/A"),"--",_xll.BDP($B181&amp;" Corp",BB$1)))</f>
        <v>#NAME?</v>
      </c>
      <c r="BC181" s="124" t="e">
        <f ca="1">IF(tbl_coded[[#This Row],[ISIN]]="","",IF(OR(_xll.BDP($B181&amp;" Corp",BC$1)="#N/A Field Not Applicable"),"--",_xll.BDP($B181&amp;" Corp",BC$1)))</f>
        <v>#NAME?</v>
      </c>
      <c r="BD181" s="124" t="e">
        <f ca="1">IF(tbl_coded[[#This Row],[ISIN]]="","",IF(OR(_xll.BDP($B181&amp;" Corp",BD$1)="#N/A Field Not Applicable"),"--",_xll.BDP($B181&amp;" Corp",BD$1)))</f>
        <v>#NAME?</v>
      </c>
      <c r="BE181" s="124" t="e">
        <f ca="1">IF(tbl_coded[[#This Row],[ISIN]]="","",IF(OR(_xll.BDP($B181&amp;" Corp",BE$1)="#N/A Field Not Applicable"),"--",_xll.BDP($B181&amp;" Corp",BE$1)))</f>
        <v>#NAME?</v>
      </c>
      <c r="BF181" s="124" t="e">
        <f ca="1">IF(tbl_coded[[#This Row],[ISIN]]="","",IF(OR(_xll.BDP($B181&amp;" Corp",BF$1)="#N/A Field Not Applicable"),"--",_xll.BDP($B181&amp;" Corp",BF$1)))</f>
        <v>#NAME?</v>
      </c>
      <c r="BG181" s="124" t="e">
        <f ca="1">IF(tbl_coded[[#This Row],[ISIN]]="","",IF(OR(_xll.BDP($B181&amp;" Corp",BG$1)="#N/A Field Not Applicable"),"--",IF(_xll.BDP($B181&amp;" Corp",BG$1)="#N/A N/A","N",_xll.BDP($B181&amp;" Corp",BG$1))))</f>
        <v>#NAME?</v>
      </c>
      <c r="BH181" s="124" t="e">
        <f ca="1">IF(tbl_coded[[#This Row],[ISIN]]="","",IF(OR(_xll.BDP($B181&amp;" Corp",BH$1)="#N/A N/A"),"",_xll.BDP($B181&amp;" Corp",BH$1)))</f>
        <v>#NAME?</v>
      </c>
      <c r="BI181" s="124" t="e">
        <f ca="1">IF(tbl_coded[[#This Row],[ISIN]]="","",IF(OR(tbl_coded[[#This Row],[Parent company tiker]]=""),"",IF(_xll.BDP(tbl_coded[[#This Row],[Parent company tiker]]&amp;" Equity",BI$1)="#N/A N/A","--",_xll.BDP(tbl_coded[[#This Row],[Parent company tiker]]&amp;" Equity",BI$1))))</f>
        <v>#NAME?</v>
      </c>
      <c r="BJ181" s="124" t="e">
        <f ca="1">IF(tbl_coded[[#This Row],[ISIN]]="","",IF(OR(tbl_coded[[#This Row],[Parent company tiker]]=""),"",IF(_xll.BDP(tbl_coded[[#This Row],[Parent company tiker]]&amp;" Equity",BJ$1)="#N/A N/A","--",_xll.BDP(tbl_coded[[#This Row],[Parent company tiker]]&amp;" Equity",BJ$1))))</f>
        <v>#NAME?</v>
      </c>
      <c r="BK181" s="124" t="e">
        <f ca="1">IF(tbl_coded[[#This Row],[ISIN]]="","",IF(OR(tbl_coded[[#This Row],[Parent company tiker]]=""),"",IF(_xll.BDP(tbl_coded[[#This Row],[Parent company tiker]]&amp;" Equity",BK$1)="#N/A N/A","--",_xll.BDP(tbl_coded[[#This Row],[Parent company tiker]]&amp;" Equity",BK$1))))</f>
        <v>#NAME?</v>
      </c>
      <c r="BL181" s="124" t="e">
        <f ca="1">IF(tbl_coded[[#This Row],[ISIN]]="","",IF(OR(tbl_coded[[#This Row],[Parent company tiker]]=""),"",IF(_xll.BDP(tbl_coded[[#This Row],[Parent company tiker]]&amp;" Equity",BL$1)="#N/A N/A","--",_xll.BDP(tbl_coded[[#This Row],[Parent company tiker]]&amp;" Equity",BL$1))))</f>
        <v>#NAME?</v>
      </c>
      <c r="BM18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1" s="124" t="e">
        <f ca="1">IF(tbl_coded[[#This Row],[Column9]]&lt;&gt;"--",tbl_coded[[#This Row],[G''tor rating]],IF(tbl_coded[[#This Row],[KPW Name]]&lt;&gt;"",tbl_coded[[#This Row],[KPW Rating]],IF(tbl_coded[[#This Row],[Parent company tiker]]&lt;&gt;"",tbl_coded[[#This Row],[parent评级]],tbl_coded[[#This Row],[Issuer rating]])))</f>
        <v>#NAME?</v>
      </c>
      <c r="BO181" s="159" t="str">
        <f ca="1">IFERROR(IF(tbl_coded[[#This Row],[GREEN]]="Y","GREEN",IF(tbl_coded[[#This Row],[SUSTAINABLE]]="Y","SUSTAINABLE",IF(tbl_coded[[#This Row],[SOCIAL]]="Y","SOCIAL",IF(tbl_coded[[#This Row],[Sustainable linked]]="Y","SUSTAINABLE LINKED"," ")))),"")</f>
        <v/>
      </c>
    </row>
    <row r="182" spans="1:67" ht="15" customHeight="1">
      <c r="A182" s="119">
        <v>180</v>
      </c>
      <c r="B182" s="120" t="str">
        <f>IF(美元债一级!$C$4:$C$1048576&lt;&gt;"",美元债一级!C183,"")</f>
        <v>XS2601000172</v>
      </c>
      <c r="C182" s="124" t="e">
        <f ca="1">IF(tbl_coded[[#This Row],[ISIN]]="","",IF(tbl_coded[[#This Row],[Index]]&gt;$A$1,"",IF(_xll.BDP($B182&amp;" Corp",C$1)="#N/A N/A","",_xll.BDP($B182&amp;" Corp",C$1))))</f>
        <v>#NAME?</v>
      </c>
      <c r="D182" s="124" t="e">
        <f ca="1">IF(tbl_coded[[#This Row],[ISIN]]="","",IF(_xll.BDP($B182&amp;" Corp",D$1)="#N/A N/A","",_xll.BDP($B182&amp;" Corp",D$1)))</f>
        <v>#NAME?</v>
      </c>
      <c r="E182" s="124" t="e">
        <f ca="1">IF(tbl_coded[[#This Row],[ISIN]]="","",IF(_xll.BDP($B182&amp;" Corp",E$1)="#N/A N/A","--",_xll.BDP($B182&amp;" Corp",E$1)))</f>
        <v>#NAME?</v>
      </c>
      <c r="F182" s="124" t="e">
        <f ca="1">IF(tbl_coded[[#This Row],[ISIN]]="","",IF(_xll.BDS($B182&amp;" Corp",F$1)="#N/A Field Not Applicable","",_xll.BDS($B182&amp;" Corp",F$1)))</f>
        <v>#NAME?</v>
      </c>
      <c r="G182" s="124" t="e">
        <f ca="1">IF(tbl_coded[[#This Row],[ISIN]]="","",IF(_xll.BDP($F182&amp;" CompanyID",G$1)="#N/A Invalid Security","",_xll.BDP($F182&amp;" CompanyID",G$1)))</f>
        <v>#NAME?</v>
      </c>
      <c r="H182" s="124" t="e">
        <f ca="1">IF(tbl_coded[[#This Row],[ISIN]]="","",IF(_xll.BDP($B182&amp;" Corp",H$1)="#N/A N/A","--",_xll.BDP($B182&amp;" Corp",H$1)))</f>
        <v>#NAME?</v>
      </c>
      <c r="I182" s="124" t="e">
        <f ca="1">IF(tbl_coded[[#This Row],[ISIN]]="","",IF(_xll.BDP($B182&amp;" Corp",I$1)="#N/A N/A","--",_xll.BDP($B182&amp;" Corp",I$1)))</f>
        <v>#NAME?</v>
      </c>
      <c r="J182" s="124" t="e">
        <f ca="1">IF(tbl_coded[[#This Row],[ISIN]]="","",IF(_xll.BDP($B182&amp;" Corp",J$1)="#N/A N/A","--",_xll.BDP($B182&amp;" Corp",J$1)))</f>
        <v>#NAME?</v>
      </c>
      <c r="K182" s="124" t="e">
        <f ca="1">IF(tbl_coded[[#This Row],[ISIN]]="","",IF(_xll.BDP($B182&amp;" Corp",K$1)="#N/A N/A","--",_xll.BDP($B182&amp;" Corp",K$1)))</f>
        <v>#NAME?</v>
      </c>
      <c r="L182" s="124" t="e">
        <f ca="1">IF(tbl_coded[[#This Row],[ISIN]]="","",IF(_xll.BDP($B182&amp;" Corp",L$1)="#N/A N/A","--",_xll.BDP($B182&amp;" Corp",L$1)))</f>
        <v>#NAME?</v>
      </c>
      <c r="M182" s="124" t="e">
        <f ca="1">IF(tbl_coded[[#This Row],[ISIN]]="","",IF(_xll.BDP($B182&amp;" Corp",M$1)="#N/A N/A","--",_xll.BDP($B182&amp;" Corp",M$1)))</f>
        <v>#NAME?</v>
      </c>
      <c r="N182" s="124" t="e">
        <f ca="1">IF(tbl_coded[[#This Row],[ISIN]]="","",IF(_xll.BDP($B182&amp;" Corp",N$1)="#N/A N/A","--",_xll.BDP($B182&amp;" Corp",N$1)))</f>
        <v>#NAME?</v>
      </c>
      <c r="O182" s="124" t="e">
        <f ca="1">IF(tbl_coded[[#This Row],[ISIN]]="","",IF(_xll.BDP($B182&amp;" Corp",O$1)="#N/A N/A","--",_xll.BDP($B182&amp;" Corp",O$1)))</f>
        <v>#NAME?</v>
      </c>
      <c r="P182" s="124" t="e">
        <f ca="1">IF(tbl_coded[[#This Row],[ISIN]]="","",IF(_xll.BDP($B182&amp;" Corp",P$1)="#N/A N/A","--",_xll.BDP($B182&amp;" Corp",P$1)))</f>
        <v>#NAME?</v>
      </c>
      <c r="Q18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2" s="124" t="e">
        <f ca="1">IF(tbl_coded[[#This Row],[ISIN]]="","",IF(OR(_xll.BDP($B182&amp;" Corp",R$1)="#N/A N/A",_xll.BDP($B182&amp;" Corp",R$1)="#N/A Invalid Security",_xll.BDP($B182&amp;" Corp",R$1)="#N/A Field Not Applicable"),"--",_xll.BDP($B182&amp;" Corp",R$1)))</f>
        <v>#NAME?</v>
      </c>
      <c r="S182" s="124" t="e">
        <f ca="1">IF(tbl_coded[[#This Row],[ISIN]]="","",IF(OR(_xll.BDP($R182&amp;" Equity",S$1)="#N/A N/A",_xll.BDP($R182&amp;" Equity",S$1)="#N/A Invalid Security"),"--",_xll.BDP($R182&amp;" Equity",S$1)))</f>
        <v>#NAME?</v>
      </c>
      <c r="T182" s="124" t="e">
        <f ca="1">IF(tbl_coded[[#This Row],[ISIN]]="","",IF(OR(_xll.BDP($R182&amp;" Equity",T$1)="#N/A N/A",_xll.BDP($R182&amp;" Equity",T$1)="#N/A Invalid Security"),"--",_xll.BDP($R182&amp;" Equity",T$1)))</f>
        <v>#NAME?</v>
      </c>
      <c r="U182" s="124" t="e">
        <f ca="1">IF(tbl_coded[[#This Row],[ISIN]]="","",IF(OR(_xll.BDP($R182&amp;" Equity",U$1)="#N/A N/A",_xll.BDP($R182&amp;" Equity",U$1)="#N/A Invalid Security"),"--",_xll.BDP($R182&amp;" Equity",U$1)))</f>
        <v>#NAME?</v>
      </c>
      <c r="V182" s="124" t="e">
        <f ca="1">IF(tbl_coded[[#This Row],[ISIN]]="","",IF(OR(_xll.BDP($R182&amp;" Equity",V$1)="#N/A N/A",_xll.BDP($R182&amp;" Equity",V$1)="#N/A Invalid Security"),"--",_xll.BDP($R182&amp;" Equity",V$1)))</f>
        <v>#NAME?</v>
      </c>
      <c r="W182" s="124" t="e">
        <f ca="1">IF(tbl_coded[[#This Row],[ISIN]]="","",IF(OR(_xll.BDP($R182&amp;" Equity",W$1)="#N/A N/A",_xll.BDP($R182&amp;" Equity",W$1)="#N/A Invalid Security"),"--",_xll.BDP($R182&amp;" Equity",W$1)))</f>
        <v>#NAME?</v>
      </c>
      <c r="X182" s="124" t="e">
        <f ca="1">IF(tbl_coded[[#This Row],[ISIN]]="","",IF(OR(_xll.BDP($R182&amp;" Equity",X$1)="#N/A N/A",_xll.BDP($R182&amp;" Equity",X$1)="#N/A Invalid Security"),"--",_xll.BDP($R182&amp;" Equity",X$1)))</f>
        <v>#NAME?</v>
      </c>
      <c r="Y18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2" s="124" t="str">
        <f ca="1">IF(tbl_coded[[#This Row],[ISIN]]="","",IF(ISNUMBER(_xll.BDP(B182&amp;" Corp",Z$1)),_xll.BDP(B182&amp;" Corp",Z$1),""))</f>
        <v/>
      </c>
      <c r="AA182" s="124" t="str">
        <f ca="1">IF(tbl_coded[[#This Row],[ISIN]]="","",IF(ISNUMBER(_xll.BDP(B182&amp;" Corp",AA$1)),_xll.BDP(B182&amp;" Corp",AA$1),""))</f>
        <v/>
      </c>
      <c r="AB182" s="124" t="str">
        <f ca="1">IF(tbl_coded[[#This Row],[ISIN]]="","",IF(ISNUMBER(_xll.BDP(B182&amp;" Corp",AB$1)),_xll.BDP(B182&amp;" Corp",AB$1),""))</f>
        <v/>
      </c>
      <c r="AC182" s="124" t="str">
        <f ca="1">IF(tbl_coded[[#This Row],[ISIN]]="","",IF(ISNUMBER(_xll.BDP(B182&amp;" Corp",AC$1)),_xll.BDP(B182&amp;" Corp",AC$1),""))</f>
        <v/>
      </c>
      <c r="AD182" s="124" t="e">
        <f ca="1">IF(tbl_coded[[#This Row],[ISIN]]="","",IF((_xll.BDP(B182&amp;" Corp",AD$1))="#N/A Field Not Applicable","",_xll.BDP(B182&amp;" Corp",AD$1)))</f>
        <v>#NAME?</v>
      </c>
      <c r="AE182" s="124" t="e">
        <f ca="1">IF(tbl_coded[[#This Row],[ISIN]]="","",IF((_xll.BDP(B182&amp;" Corp",AE$1))="#N/A N/A","--",_xll.BDP(B182&amp;" Corp",AE$1)))</f>
        <v>#NAME?</v>
      </c>
      <c r="AF182" s="124" t="e">
        <f ca="1">IF(tbl_coded[[#This Row],[ISIN]]="","",IF(IFERROR(MATCH(H182,rtg_num[Moody''s],0)&gt;10,0),"HY",IF(IFERROR(MATCH(I182,rtg_num[S&amp;P],0)&gt;10,0),"HY",IF(IFERROR(MATCH(J182,rtg_num[Fitch],0)&gt;10,0),"HY",IF(H182&amp;I182&amp;J182="------","NR",IF(IFERROR(FIND("#N/A",Coded!H182),0)&amp;IFERROR(FIND("#N/A",Coded!H182),0)&amp;IFERROR(FIND("#N/A",Coded!H182),0)&lt;&gt;"000",IF(INDEX(美元债一级!$O:$O,MATCH(tbl_coded[[#This Row],[ISIN]],美元债一级!$I:$I,0))="--/--/--","NR","IG"),"IG"))))))</f>
        <v>#NAME?</v>
      </c>
      <c r="AG18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2" s="125" t="e">
        <f ca="1">IF(tbl_coded[[#This Row],[ISIN]]="","",IF(_xll.BDP($B182&amp;" Corp",AI$1)="#N/A N/A","--",_xll.BDP($B182&amp;" Corp",AI$1)))</f>
        <v>#NAME?</v>
      </c>
      <c r="AJ182" s="122" t="e">
        <f ca="1">IF(tbl_coded[[#This Row],[ISIN]]="","",IF(OR(_xll.BDP(_xll.BDP(tbl_coded[[#This Row],[ISIN]]&amp;" Corp", "ISSUER_EQUITY_TICKER")&amp;" Equity",AJ$1)="#N/A N/A"),"--",_xll.BDP(_xll.BDP(tbl_coded[[#This Row],[ISIN]]&amp;" Corp", "ISSUER_EQUITY_TICKER")&amp;" Equity",AJ$1)))</f>
        <v>#NAME?</v>
      </c>
      <c r="AK18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24" t="e">
        <f ca="1">IF(tbl_coded[[#This Row],[ISIN]]="","",IF(OR(_xll.BDP(_xll.BDP(tbl_coded[[#This Row],[ISIN]]&amp;" Corp", "ISSUER_EQUITY_TICKER")&amp;" Equity",AL$1)="#N/A N/A"),"--",_xll.BDP(_xll.BDP(tbl_coded[[#This Row],[ISIN]]&amp;" Corp", "ISSUER_EQUITY_TICKER")&amp;" Equity",AL$1)))</f>
        <v>#NAME?</v>
      </c>
      <c r="AM182" s="124" t="e">
        <f ca="1">IF(tbl_coded[[#This Row],[ISIN]]="","",IF(_xll.BDS($B182&amp;" Corp",AM$1)="#N/A Field Not Applicable","",_xll.BDS($B182&amp;" Corp",AM$1)))</f>
        <v>#NAME?</v>
      </c>
      <c r="AN182" s="124" t="e">
        <f ca="1">IF(tbl_coded[[#This Row],[ISIN]]="","",IF(_xll.BDP(tbl_coded[[#This Row],[KPW Provider BBID]]&amp;" CompanyID","NAME")="#N/A Invalid Security","",_xll.BDP(tbl_coded[[#This Row],[KPW Provider BBID]]&amp;" CompanyID","NAME")))</f>
        <v>#NAME?</v>
      </c>
      <c r="AO182" s="124" t="e">
        <f ca="1">IF(tbl_coded[[#This Row],[ISIN]]="","",IF(_xll.BDP(tbl_coded[[#This Row],[KPW Provider BBID]]&amp;" CompanyID",$AO$1)="#N/A Invalid Security","--",IF(_xll.BDP(tbl_coded[[#This Row],[KPW Provider BBID]]&amp;" CompanyID",$AO$1)="#N/A N/A","--",_xll.BDP(tbl_coded[[#This Row],[KPW Provider BBID]]&amp;" CompanyID",$AO$1))))</f>
        <v>#NAME?</v>
      </c>
      <c r="AP182" s="124" t="e">
        <f ca="1">IF(tbl_coded[[#This Row],[ISIN]]="","",IF(_xll.BDP(tbl_coded[[#This Row],[KPW Provider BBID]]&amp;" CompanyID",$AP$1)="#N/A Invalid Security","--",IF(_xll.BDP(tbl_coded[[#This Row],[KPW Provider BBID]]&amp;" CompanyID",$AP$1)="#N/A N/A","--",_xll.BDP(tbl_coded[[#This Row],[KPW Provider BBID]]&amp;" CompanyID",$AP$1))))</f>
        <v>#NAME?</v>
      </c>
      <c r="AQ182" s="124" t="e">
        <f ca="1">IF(tbl_coded[[#This Row],[ISIN]]="","",IF(_xll.BDP(tbl_coded[[#This Row],[KPW Provider BBID]]&amp;" CompanyID",$AQ$1)="#N/A Invalid Security","--",IF(_xll.BDP(tbl_coded[[#This Row],[KPW Provider BBID]]&amp;" CompanyID",$AQ$1)="#N/A N/A","--",_xll.BDP(tbl_coded[[#This Row],[KPW Provider BBID]]&amp;" CompanyID",$AQ$1))))</f>
        <v>#NAME?</v>
      </c>
      <c r="AR182" s="124" t="e">
        <f ca="1">IF(tbl_coded[[#This Row],[ISIN]]="","",tbl_coded[[#This Row],[穆迪KPW评级]]&amp;"/"&amp;tbl_coded[[#This Row],[SPKPW评级]]&amp;"/"&amp;tbl_coded[[#This Row],[FITCHKPW评级]])</f>
        <v>#NAME?</v>
      </c>
      <c r="AS182" s="124" t="e">
        <f ca="1">IF(tbl_coded[[#This Row],[ISIN]]="","",IF(OR(_xll.BDP($B182&amp;" Corp",AS$1)="#N/A N/A"),"--",_xll.BDP($B182&amp;" Corp",AS$1)))</f>
        <v>#NAME?</v>
      </c>
      <c r="AT182" s="124" t="e">
        <f ca="1">IF(tbl_coded[[#This Row],[ISIN]]="","",IF(_xll.BDS($B182&amp;" Corp",AT$1)="#N/A Field Not Applicable","",_xll.BDS($B182&amp;" Corp",AT$1)))</f>
        <v>#NAME?</v>
      </c>
      <c r="AU182" s="124" t="e">
        <f ca="1">IF(tbl_coded[[#This Row],[SBLC Provider BBID]]="","",_xll.BDP(tbl_coded[[#This Row],[SBLC Provider BBID]]&amp;" CompanyID","NAME"))</f>
        <v>#NAME?</v>
      </c>
      <c r="AV182" s="124" t="e">
        <f ca="1">IF(tbl_coded[[#This Row],[ISIN]]="","",IF(OR(_xll.BDP($B182&amp;" Corp",AV$1)="#N/A N/A"),"--",TEXT(_xll.BDP($B182&amp;" Corp",AV$1),"yyyy/mm/dd")))</f>
        <v>#NAME?</v>
      </c>
      <c r="AW182" s="124" t="e">
        <f ca="1">IF(tbl_coded[[#This Row],[ISIN]]="","",IF(OR(_xll.BDP($B182&amp;" Corp",AW$1)="#N/A N/A"),"--",TEXT(_xll.BDP($B182&amp;" Corp",AW$1),"yyyy/mm/dd")))</f>
        <v>#NAME?</v>
      </c>
      <c r="AX182" s="124" t="e">
        <f ca="1">IF(tbl_coded[[#This Row],[ISIN]]="","",IF(OR(_xll.BDP($B182&amp;" Corp",AX$1)="#N/A N/A"),"--",TEXT(_xll.BDP($B182&amp;" Corp",AX$1),"yyyy/mm/dd")))</f>
        <v>#NAME?</v>
      </c>
      <c r="AY182" s="124" t="e">
        <f ca="1">IF(tbl_coded[[#This Row],[ISIN]]="","",IF(OR(_xll.BDP($B182&amp;" Corp",AY$1)="#N/A Field Not Applicable"),"--",TEXT(_xll.BDP($B182&amp;" Corp",AY$1),"yyyy/mm/dd")))</f>
        <v>#NAME?</v>
      </c>
      <c r="AZ182" s="124" t="e">
        <f ca="1">IF(tbl_coded[[#This Row],[ISIN]]="","",IF(OR(_xll.BDP($B182&amp;" Corp",AZ$1)="#N/A N/A"),"--",_xll.BDP($B182&amp;" Corp",AZ$1)))</f>
        <v>#NAME?</v>
      </c>
      <c r="BA182" s="124" t="e">
        <f ca="1">IF(tbl_coded[[#This Row],[ISIN]]="","",IF(OR(_xll.BDP($B182&amp;" Corp",BA$1)="#N/A N/A"),"--",_xll.BDP($B182&amp;" Corp",BA$1)))</f>
        <v>#NAME?</v>
      </c>
      <c r="BB182" s="124" t="e">
        <f ca="1">IF(tbl_coded[[#This Row],[ISIN]]="","",IF(OR(_xll.BDP($B182&amp;" Corp",BB$1)="#N/A N/A"),"--",_xll.BDP($B182&amp;" Corp",BB$1)))</f>
        <v>#NAME?</v>
      </c>
      <c r="BC182" s="124" t="e">
        <f ca="1">IF(tbl_coded[[#This Row],[ISIN]]="","",IF(OR(_xll.BDP($B182&amp;" Corp",BC$1)="#N/A Field Not Applicable"),"--",_xll.BDP($B182&amp;" Corp",BC$1)))</f>
        <v>#NAME?</v>
      </c>
      <c r="BD182" s="124" t="e">
        <f ca="1">IF(tbl_coded[[#This Row],[ISIN]]="","",IF(OR(_xll.BDP($B182&amp;" Corp",BD$1)="#N/A Field Not Applicable"),"--",_xll.BDP($B182&amp;" Corp",BD$1)))</f>
        <v>#NAME?</v>
      </c>
      <c r="BE182" s="124" t="e">
        <f ca="1">IF(tbl_coded[[#This Row],[ISIN]]="","",IF(OR(_xll.BDP($B182&amp;" Corp",BE$1)="#N/A Field Not Applicable"),"--",_xll.BDP($B182&amp;" Corp",BE$1)))</f>
        <v>#NAME?</v>
      </c>
      <c r="BF182" s="124" t="e">
        <f ca="1">IF(tbl_coded[[#This Row],[ISIN]]="","",IF(OR(_xll.BDP($B182&amp;" Corp",BF$1)="#N/A Field Not Applicable"),"--",_xll.BDP($B182&amp;" Corp",BF$1)))</f>
        <v>#NAME?</v>
      </c>
      <c r="BG182" s="124" t="e">
        <f ca="1">IF(tbl_coded[[#This Row],[ISIN]]="","",IF(OR(_xll.BDP($B182&amp;" Corp",BG$1)="#N/A Field Not Applicable"),"--",IF(_xll.BDP($B182&amp;" Corp",BG$1)="#N/A N/A","N",_xll.BDP($B182&amp;" Corp",BG$1))))</f>
        <v>#NAME?</v>
      </c>
      <c r="BH182" s="124" t="e">
        <f ca="1">IF(tbl_coded[[#This Row],[ISIN]]="","",IF(OR(_xll.BDP($B182&amp;" Corp",BH$1)="#N/A N/A"),"",_xll.BDP($B182&amp;" Corp",BH$1)))</f>
        <v>#NAME?</v>
      </c>
      <c r="BI182" s="124" t="e">
        <f ca="1">IF(tbl_coded[[#This Row],[ISIN]]="","",IF(OR(tbl_coded[[#This Row],[Parent company tiker]]=""),"",IF(_xll.BDP(tbl_coded[[#This Row],[Parent company tiker]]&amp;" Equity",BI$1)="#N/A N/A","--",_xll.BDP(tbl_coded[[#This Row],[Parent company tiker]]&amp;" Equity",BI$1))))</f>
        <v>#NAME?</v>
      </c>
      <c r="BJ182" s="124" t="e">
        <f ca="1">IF(tbl_coded[[#This Row],[ISIN]]="","",IF(OR(tbl_coded[[#This Row],[Parent company tiker]]=""),"",IF(_xll.BDP(tbl_coded[[#This Row],[Parent company tiker]]&amp;" Equity",BJ$1)="#N/A N/A","--",_xll.BDP(tbl_coded[[#This Row],[Parent company tiker]]&amp;" Equity",BJ$1))))</f>
        <v>#NAME?</v>
      </c>
      <c r="BK182" s="124" t="e">
        <f ca="1">IF(tbl_coded[[#This Row],[ISIN]]="","",IF(OR(tbl_coded[[#This Row],[Parent company tiker]]=""),"",IF(_xll.BDP(tbl_coded[[#This Row],[Parent company tiker]]&amp;" Equity",BK$1)="#N/A N/A","--",_xll.BDP(tbl_coded[[#This Row],[Parent company tiker]]&amp;" Equity",BK$1))))</f>
        <v>#NAME?</v>
      </c>
      <c r="BL182" s="124" t="e">
        <f ca="1">IF(tbl_coded[[#This Row],[ISIN]]="","",IF(OR(tbl_coded[[#This Row],[Parent company tiker]]=""),"",IF(_xll.BDP(tbl_coded[[#This Row],[Parent company tiker]]&amp;" Equity",BL$1)="#N/A N/A","--",_xll.BDP(tbl_coded[[#This Row],[Parent company tiker]]&amp;" Equity",BL$1))))</f>
        <v>#NAME?</v>
      </c>
      <c r="BM18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2" s="124" t="e">
        <f ca="1">IF(tbl_coded[[#This Row],[Column9]]&lt;&gt;"--",tbl_coded[[#This Row],[G''tor rating]],IF(tbl_coded[[#This Row],[KPW Name]]&lt;&gt;"",tbl_coded[[#This Row],[KPW Rating]],IF(tbl_coded[[#This Row],[Parent company tiker]]&lt;&gt;"",tbl_coded[[#This Row],[parent评级]],tbl_coded[[#This Row],[Issuer rating]])))</f>
        <v>#NAME?</v>
      </c>
      <c r="BO182" s="159" t="str">
        <f ca="1">IFERROR(IF(tbl_coded[[#This Row],[GREEN]]="Y","GREEN",IF(tbl_coded[[#This Row],[SUSTAINABLE]]="Y","SUSTAINABLE",IF(tbl_coded[[#This Row],[SOCIAL]]="Y","SOCIAL",IF(tbl_coded[[#This Row],[Sustainable linked]]="Y","SUSTAINABLE LINKED"," ")))),"")</f>
        <v/>
      </c>
    </row>
    <row r="183" spans="1:67" ht="15" customHeight="1">
      <c r="A183" s="119">
        <v>181</v>
      </c>
      <c r="B183" s="120" t="str">
        <f>IF(美元债一级!$C$4:$C$1048576&lt;&gt;"",美元债一级!C184,"")</f>
        <v>HK0000917408</v>
      </c>
      <c r="C183" s="124" t="e">
        <f ca="1">IF(tbl_coded[[#This Row],[ISIN]]="","",IF(tbl_coded[[#This Row],[Index]]&gt;$A$1,"",IF(_xll.BDP($B183&amp;" Corp",C$1)="#N/A N/A","",_xll.BDP($B183&amp;" Corp",C$1))))</f>
        <v>#NAME?</v>
      </c>
      <c r="D183" s="124" t="e">
        <f ca="1">IF(tbl_coded[[#This Row],[ISIN]]="","",IF(_xll.BDP($B183&amp;" Corp",D$1)="#N/A N/A","",_xll.BDP($B183&amp;" Corp",D$1)))</f>
        <v>#NAME?</v>
      </c>
      <c r="E183" s="124" t="e">
        <f ca="1">IF(tbl_coded[[#This Row],[ISIN]]="","",IF(_xll.BDP($B183&amp;" Corp",E$1)="#N/A N/A","--",_xll.BDP($B183&amp;" Corp",E$1)))</f>
        <v>#NAME?</v>
      </c>
      <c r="F183" s="124" t="e">
        <f ca="1">IF(tbl_coded[[#This Row],[ISIN]]="","",IF(_xll.BDS($B183&amp;" Corp",F$1)="#N/A Field Not Applicable","",_xll.BDS($B183&amp;" Corp",F$1)))</f>
        <v>#NAME?</v>
      </c>
      <c r="G183" s="124" t="e">
        <f ca="1">IF(tbl_coded[[#This Row],[ISIN]]="","",IF(_xll.BDP($F183&amp;" CompanyID",G$1)="#N/A Invalid Security","",_xll.BDP($F183&amp;" CompanyID",G$1)))</f>
        <v>#NAME?</v>
      </c>
      <c r="H183" s="124" t="e">
        <f ca="1">IF(tbl_coded[[#This Row],[ISIN]]="","",IF(_xll.BDP($B183&amp;" Corp",H$1)="#N/A N/A","--",_xll.BDP($B183&amp;" Corp",H$1)))</f>
        <v>#NAME?</v>
      </c>
      <c r="I183" s="124" t="e">
        <f ca="1">IF(tbl_coded[[#This Row],[ISIN]]="","",IF(_xll.BDP($B183&amp;" Corp",I$1)="#N/A N/A","--",_xll.BDP($B183&amp;" Corp",I$1)))</f>
        <v>#NAME?</v>
      </c>
      <c r="J183" s="124" t="e">
        <f ca="1">IF(tbl_coded[[#This Row],[ISIN]]="","",IF(_xll.BDP($B183&amp;" Corp",J$1)="#N/A N/A","--",_xll.BDP($B183&amp;" Corp",J$1)))</f>
        <v>#NAME?</v>
      </c>
      <c r="K183" s="124" t="e">
        <f ca="1">IF(tbl_coded[[#This Row],[ISIN]]="","",IF(_xll.BDP($B183&amp;" Corp",K$1)="#N/A N/A","--",_xll.BDP($B183&amp;" Corp",K$1)))</f>
        <v>#NAME?</v>
      </c>
      <c r="L183" s="124" t="e">
        <f ca="1">IF(tbl_coded[[#This Row],[ISIN]]="","",IF(_xll.BDP($B183&amp;" Corp",L$1)="#N/A N/A","--",_xll.BDP($B183&amp;" Corp",L$1)))</f>
        <v>#NAME?</v>
      </c>
      <c r="M183" s="124" t="e">
        <f ca="1">IF(tbl_coded[[#This Row],[ISIN]]="","",IF(_xll.BDP($B183&amp;" Corp",M$1)="#N/A N/A","--",_xll.BDP($B183&amp;" Corp",M$1)))</f>
        <v>#NAME?</v>
      </c>
      <c r="N183" s="124" t="e">
        <f ca="1">IF(tbl_coded[[#This Row],[ISIN]]="","",IF(_xll.BDP($B183&amp;" Corp",N$1)="#N/A N/A","--",_xll.BDP($B183&amp;" Corp",N$1)))</f>
        <v>#NAME?</v>
      </c>
      <c r="O183" s="124" t="e">
        <f ca="1">IF(tbl_coded[[#This Row],[ISIN]]="","",IF(_xll.BDP($B183&amp;" Corp",O$1)="#N/A N/A","--",_xll.BDP($B183&amp;" Corp",O$1)))</f>
        <v>#NAME?</v>
      </c>
      <c r="P183" s="124" t="e">
        <f ca="1">IF(tbl_coded[[#This Row],[ISIN]]="","",IF(_xll.BDP($B183&amp;" Corp",P$1)="#N/A N/A","--",_xll.BDP($B183&amp;" Corp",P$1)))</f>
        <v>#NAME?</v>
      </c>
      <c r="Q18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3" s="124" t="e">
        <f ca="1">IF(tbl_coded[[#This Row],[ISIN]]="","",IF(OR(_xll.BDP($B183&amp;" Corp",R$1)="#N/A N/A",_xll.BDP($B183&amp;" Corp",R$1)="#N/A Invalid Security",_xll.BDP($B183&amp;" Corp",R$1)="#N/A Field Not Applicable"),"--",_xll.BDP($B183&amp;" Corp",R$1)))</f>
        <v>#NAME?</v>
      </c>
      <c r="S183" s="124" t="e">
        <f ca="1">IF(tbl_coded[[#This Row],[ISIN]]="","",IF(OR(_xll.BDP($R183&amp;" Equity",S$1)="#N/A N/A",_xll.BDP($R183&amp;" Equity",S$1)="#N/A Invalid Security"),"--",_xll.BDP($R183&amp;" Equity",S$1)))</f>
        <v>#NAME?</v>
      </c>
      <c r="T183" s="124" t="e">
        <f ca="1">IF(tbl_coded[[#This Row],[ISIN]]="","",IF(OR(_xll.BDP($R183&amp;" Equity",T$1)="#N/A N/A",_xll.BDP($R183&amp;" Equity",T$1)="#N/A Invalid Security"),"--",_xll.BDP($R183&amp;" Equity",T$1)))</f>
        <v>#NAME?</v>
      </c>
      <c r="U183" s="124" t="e">
        <f ca="1">IF(tbl_coded[[#This Row],[ISIN]]="","",IF(OR(_xll.BDP($R183&amp;" Equity",U$1)="#N/A N/A",_xll.BDP($R183&amp;" Equity",U$1)="#N/A Invalid Security"),"--",_xll.BDP($R183&amp;" Equity",U$1)))</f>
        <v>#NAME?</v>
      </c>
      <c r="V183" s="124" t="e">
        <f ca="1">IF(tbl_coded[[#This Row],[ISIN]]="","",IF(OR(_xll.BDP($R183&amp;" Equity",V$1)="#N/A N/A",_xll.BDP($R183&amp;" Equity",V$1)="#N/A Invalid Security"),"--",_xll.BDP($R183&amp;" Equity",V$1)))</f>
        <v>#NAME?</v>
      </c>
      <c r="W183" s="124" t="e">
        <f ca="1">IF(tbl_coded[[#This Row],[ISIN]]="","",IF(OR(_xll.BDP($R183&amp;" Equity",W$1)="#N/A N/A",_xll.BDP($R183&amp;" Equity",W$1)="#N/A Invalid Security"),"--",_xll.BDP($R183&amp;" Equity",W$1)))</f>
        <v>#NAME?</v>
      </c>
      <c r="X183" s="124" t="e">
        <f ca="1">IF(tbl_coded[[#This Row],[ISIN]]="","",IF(OR(_xll.BDP($R183&amp;" Equity",X$1)="#N/A N/A",_xll.BDP($R183&amp;" Equity",X$1)="#N/A Invalid Security"),"--",_xll.BDP($R183&amp;" Equity",X$1)))</f>
        <v>#NAME?</v>
      </c>
      <c r="Y18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3" s="124" t="str">
        <f ca="1">IF(tbl_coded[[#This Row],[ISIN]]="","",IF(ISNUMBER(_xll.BDP(B183&amp;" Corp",Z$1)),_xll.BDP(B183&amp;" Corp",Z$1),""))</f>
        <v/>
      </c>
      <c r="AA183" s="124" t="str">
        <f ca="1">IF(tbl_coded[[#This Row],[ISIN]]="","",IF(ISNUMBER(_xll.BDP(B183&amp;" Corp",AA$1)),_xll.BDP(B183&amp;" Corp",AA$1),""))</f>
        <v/>
      </c>
      <c r="AB183" s="124" t="str">
        <f ca="1">IF(tbl_coded[[#This Row],[ISIN]]="","",IF(ISNUMBER(_xll.BDP(B183&amp;" Corp",AB$1)),_xll.BDP(B183&amp;" Corp",AB$1),""))</f>
        <v/>
      </c>
      <c r="AC183" s="124" t="str">
        <f ca="1">IF(tbl_coded[[#This Row],[ISIN]]="","",IF(ISNUMBER(_xll.BDP(B183&amp;" Corp",AC$1)),_xll.BDP(B183&amp;" Corp",AC$1),""))</f>
        <v/>
      </c>
      <c r="AD183" s="124" t="e">
        <f ca="1">IF(tbl_coded[[#This Row],[ISIN]]="","",IF((_xll.BDP(B183&amp;" Corp",AD$1))="#N/A Field Not Applicable","",_xll.BDP(B183&amp;" Corp",AD$1)))</f>
        <v>#NAME?</v>
      </c>
      <c r="AE183" s="124" t="e">
        <f ca="1">IF(tbl_coded[[#This Row],[ISIN]]="","",IF((_xll.BDP(B183&amp;" Corp",AE$1))="#N/A N/A","--",_xll.BDP(B183&amp;" Corp",AE$1)))</f>
        <v>#NAME?</v>
      </c>
      <c r="AF183" s="124" t="e">
        <f ca="1">IF(tbl_coded[[#This Row],[ISIN]]="","",IF(IFERROR(MATCH(H183,rtg_num[Moody''s],0)&gt;10,0),"HY",IF(IFERROR(MATCH(I183,rtg_num[S&amp;P],0)&gt;10,0),"HY",IF(IFERROR(MATCH(J183,rtg_num[Fitch],0)&gt;10,0),"HY",IF(H183&amp;I183&amp;J183="------","NR",IF(IFERROR(FIND("#N/A",Coded!H183),0)&amp;IFERROR(FIND("#N/A",Coded!H183),0)&amp;IFERROR(FIND("#N/A",Coded!H183),0)&lt;&gt;"000",IF(INDEX(美元债一级!$O:$O,MATCH(tbl_coded[[#This Row],[ISIN]],美元债一级!$I:$I,0))="--/--/--","NR","IG"),"IG"))))))</f>
        <v>#NAME?</v>
      </c>
      <c r="AG18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3" s="125" t="e">
        <f ca="1">IF(tbl_coded[[#This Row],[ISIN]]="","",IF(_xll.BDP($B183&amp;" Corp",AI$1)="#N/A N/A","--",_xll.BDP($B183&amp;" Corp",AI$1)))</f>
        <v>#NAME?</v>
      </c>
      <c r="AJ183" s="122" t="e">
        <f ca="1">IF(tbl_coded[[#This Row],[ISIN]]="","",IF(OR(_xll.BDP(_xll.BDP(tbl_coded[[#This Row],[ISIN]]&amp;" Corp", "ISSUER_EQUITY_TICKER")&amp;" Equity",AJ$1)="#N/A N/A"),"--",_xll.BDP(_xll.BDP(tbl_coded[[#This Row],[ISIN]]&amp;" Corp", "ISSUER_EQUITY_TICKER")&amp;" Equity",AJ$1)))</f>
        <v>#NAME?</v>
      </c>
      <c r="AK18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24" t="e">
        <f ca="1">IF(tbl_coded[[#This Row],[ISIN]]="","",IF(OR(_xll.BDP(_xll.BDP(tbl_coded[[#This Row],[ISIN]]&amp;" Corp", "ISSUER_EQUITY_TICKER")&amp;" Equity",AL$1)="#N/A N/A"),"--",_xll.BDP(_xll.BDP(tbl_coded[[#This Row],[ISIN]]&amp;" Corp", "ISSUER_EQUITY_TICKER")&amp;" Equity",AL$1)))</f>
        <v>#NAME?</v>
      </c>
      <c r="AM183" s="124" t="e">
        <f ca="1">IF(tbl_coded[[#This Row],[ISIN]]="","",IF(_xll.BDS($B183&amp;" Corp",AM$1)="#N/A Field Not Applicable","",_xll.BDS($B183&amp;" Corp",AM$1)))</f>
        <v>#NAME?</v>
      </c>
      <c r="AN183" s="124" t="e">
        <f ca="1">IF(tbl_coded[[#This Row],[ISIN]]="","",IF(_xll.BDP(tbl_coded[[#This Row],[KPW Provider BBID]]&amp;" CompanyID","NAME")="#N/A Invalid Security","",_xll.BDP(tbl_coded[[#This Row],[KPW Provider BBID]]&amp;" CompanyID","NAME")))</f>
        <v>#NAME?</v>
      </c>
      <c r="AO183" s="124" t="e">
        <f ca="1">IF(tbl_coded[[#This Row],[ISIN]]="","",IF(_xll.BDP(tbl_coded[[#This Row],[KPW Provider BBID]]&amp;" CompanyID",$AO$1)="#N/A Invalid Security","--",IF(_xll.BDP(tbl_coded[[#This Row],[KPW Provider BBID]]&amp;" CompanyID",$AO$1)="#N/A N/A","--",_xll.BDP(tbl_coded[[#This Row],[KPW Provider BBID]]&amp;" CompanyID",$AO$1))))</f>
        <v>#NAME?</v>
      </c>
      <c r="AP183" s="124" t="e">
        <f ca="1">IF(tbl_coded[[#This Row],[ISIN]]="","",IF(_xll.BDP(tbl_coded[[#This Row],[KPW Provider BBID]]&amp;" CompanyID",$AP$1)="#N/A Invalid Security","--",IF(_xll.BDP(tbl_coded[[#This Row],[KPW Provider BBID]]&amp;" CompanyID",$AP$1)="#N/A N/A","--",_xll.BDP(tbl_coded[[#This Row],[KPW Provider BBID]]&amp;" CompanyID",$AP$1))))</f>
        <v>#NAME?</v>
      </c>
      <c r="AQ183" s="124" t="e">
        <f ca="1">IF(tbl_coded[[#This Row],[ISIN]]="","",IF(_xll.BDP(tbl_coded[[#This Row],[KPW Provider BBID]]&amp;" CompanyID",$AQ$1)="#N/A Invalid Security","--",IF(_xll.BDP(tbl_coded[[#This Row],[KPW Provider BBID]]&amp;" CompanyID",$AQ$1)="#N/A N/A","--",_xll.BDP(tbl_coded[[#This Row],[KPW Provider BBID]]&amp;" CompanyID",$AQ$1))))</f>
        <v>#NAME?</v>
      </c>
      <c r="AR183" s="124" t="e">
        <f ca="1">IF(tbl_coded[[#This Row],[ISIN]]="","",tbl_coded[[#This Row],[穆迪KPW评级]]&amp;"/"&amp;tbl_coded[[#This Row],[SPKPW评级]]&amp;"/"&amp;tbl_coded[[#This Row],[FITCHKPW评级]])</f>
        <v>#NAME?</v>
      </c>
      <c r="AS183" s="124" t="e">
        <f ca="1">IF(tbl_coded[[#This Row],[ISIN]]="","",IF(OR(_xll.BDP($B183&amp;" Corp",AS$1)="#N/A N/A"),"--",_xll.BDP($B183&amp;" Corp",AS$1)))</f>
        <v>#NAME?</v>
      </c>
      <c r="AT183" s="124" t="e">
        <f ca="1">IF(tbl_coded[[#This Row],[ISIN]]="","",IF(_xll.BDS($B183&amp;" Corp",AT$1)="#N/A Field Not Applicable","",_xll.BDS($B183&amp;" Corp",AT$1)))</f>
        <v>#NAME?</v>
      </c>
      <c r="AU183" s="124" t="e">
        <f ca="1">IF(tbl_coded[[#This Row],[SBLC Provider BBID]]="","",_xll.BDP(tbl_coded[[#This Row],[SBLC Provider BBID]]&amp;" CompanyID","NAME"))</f>
        <v>#NAME?</v>
      </c>
      <c r="AV183" s="124" t="e">
        <f ca="1">IF(tbl_coded[[#This Row],[ISIN]]="","",IF(OR(_xll.BDP($B183&amp;" Corp",AV$1)="#N/A N/A"),"--",TEXT(_xll.BDP($B183&amp;" Corp",AV$1),"yyyy/mm/dd")))</f>
        <v>#NAME?</v>
      </c>
      <c r="AW183" s="124" t="e">
        <f ca="1">IF(tbl_coded[[#This Row],[ISIN]]="","",IF(OR(_xll.BDP($B183&amp;" Corp",AW$1)="#N/A N/A"),"--",TEXT(_xll.BDP($B183&amp;" Corp",AW$1),"yyyy/mm/dd")))</f>
        <v>#NAME?</v>
      </c>
      <c r="AX183" s="124" t="e">
        <f ca="1">IF(tbl_coded[[#This Row],[ISIN]]="","",IF(OR(_xll.BDP($B183&amp;" Corp",AX$1)="#N/A N/A"),"--",TEXT(_xll.BDP($B183&amp;" Corp",AX$1),"yyyy/mm/dd")))</f>
        <v>#NAME?</v>
      </c>
      <c r="AY183" s="124" t="e">
        <f ca="1">IF(tbl_coded[[#This Row],[ISIN]]="","",IF(OR(_xll.BDP($B183&amp;" Corp",AY$1)="#N/A Field Not Applicable"),"--",TEXT(_xll.BDP($B183&amp;" Corp",AY$1),"yyyy/mm/dd")))</f>
        <v>#NAME?</v>
      </c>
      <c r="AZ183" s="124" t="e">
        <f ca="1">IF(tbl_coded[[#This Row],[ISIN]]="","",IF(OR(_xll.BDP($B183&amp;" Corp",AZ$1)="#N/A N/A"),"--",_xll.BDP($B183&amp;" Corp",AZ$1)))</f>
        <v>#NAME?</v>
      </c>
      <c r="BA183" s="124" t="e">
        <f ca="1">IF(tbl_coded[[#This Row],[ISIN]]="","",IF(OR(_xll.BDP($B183&amp;" Corp",BA$1)="#N/A N/A"),"--",_xll.BDP($B183&amp;" Corp",BA$1)))</f>
        <v>#NAME?</v>
      </c>
      <c r="BB183" s="124" t="e">
        <f ca="1">IF(tbl_coded[[#This Row],[ISIN]]="","",IF(OR(_xll.BDP($B183&amp;" Corp",BB$1)="#N/A N/A"),"--",_xll.BDP($B183&amp;" Corp",BB$1)))</f>
        <v>#NAME?</v>
      </c>
      <c r="BC183" s="124" t="e">
        <f ca="1">IF(tbl_coded[[#This Row],[ISIN]]="","",IF(OR(_xll.BDP($B183&amp;" Corp",BC$1)="#N/A Field Not Applicable"),"--",_xll.BDP($B183&amp;" Corp",BC$1)))</f>
        <v>#NAME?</v>
      </c>
      <c r="BD183" s="124" t="e">
        <f ca="1">IF(tbl_coded[[#This Row],[ISIN]]="","",IF(OR(_xll.BDP($B183&amp;" Corp",BD$1)="#N/A Field Not Applicable"),"--",_xll.BDP($B183&amp;" Corp",BD$1)))</f>
        <v>#NAME?</v>
      </c>
      <c r="BE183" s="124" t="e">
        <f ca="1">IF(tbl_coded[[#This Row],[ISIN]]="","",IF(OR(_xll.BDP($B183&amp;" Corp",BE$1)="#N/A Field Not Applicable"),"--",_xll.BDP($B183&amp;" Corp",BE$1)))</f>
        <v>#NAME?</v>
      </c>
      <c r="BF183" s="124" t="e">
        <f ca="1">IF(tbl_coded[[#This Row],[ISIN]]="","",IF(OR(_xll.BDP($B183&amp;" Corp",BF$1)="#N/A Field Not Applicable"),"--",_xll.BDP($B183&amp;" Corp",BF$1)))</f>
        <v>#NAME?</v>
      </c>
      <c r="BG183" s="124" t="e">
        <f ca="1">IF(tbl_coded[[#This Row],[ISIN]]="","",IF(OR(_xll.BDP($B183&amp;" Corp",BG$1)="#N/A Field Not Applicable"),"--",IF(_xll.BDP($B183&amp;" Corp",BG$1)="#N/A N/A","N",_xll.BDP($B183&amp;" Corp",BG$1))))</f>
        <v>#NAME?</v>
      </c>
      <c r="BH183" s="124" t="e">
        <f ca="1">IF(tbl_coded[[#This Row],[ISIN]]="","",IF(OR(_xll.BDP($B183&amp;" Corp",BH$1)="#N/A N/A"),"",_xll.BDP($B183&amp;" Corp",BH$1)))</f>
        <v>#NAME?</v>
      </c>
      <c r="BI183" s="124" t="e">
        <f ca="1">IF(tbl_coded[[#This Row],[ISIN]]="","",IF(OR(tbl_coded[[#This Row],[Parent company tiker]]=""),"",IF(_xll.BDP(tbl_coded[[#This Row],[Parent company tiker]]&amp;" Equity",BI$1)="#N/A N/A","--",_xll.BDP(tbl_coded[[#This Row],[Parent company tiker]]&amp;" Equity",BI$1))))</f>
        <v>#NAME?</v>
      </c>
      <c r="BJ183" s="124" t="e">
        <f ca="1">IF(tbl_coded[[#This Row],[ISIN]]="","",IF(OR(tbl_coded[[#This Row],[Parent company tiker]]=""),"",IF(_xll.BDP(tbl_coded[[#This Row],[Parent company tiker]]&amp;" Equity",BJ$1)="#N/A N/A","--",_xll.BDP(tbl_coded[[#This Row],[Parent company tiker]]&amp;" Equity",BJ$1))))</f>
        <v>#NAME?</v>
      </c>
      <c r="BK183" s="124" t="e">
        <f ca="1">IF(tbl_coded[[#This Row],[ISIN]]="","",IF(OR(tbl_coded[[#This Row],[Parent company tiker]]=""),"",IF(_xll.BDP(tbl_coded[[#This Row],[Parent company tiker]]&amp;" Equity",BK$1)="#N/A N/A","--",_xll.BDP(tbl_coded[[#This Row],[Parent company tiker]]&amp;" Equity",BK$1))))</f>
        <v>#NAME?</v>
      </c>
      <c r="BL183" s="124" t="e">
        <f ca="1">IF(tbl_coded[[#This Row],[ISIN]]="","",IF(OR(tbl_coded[[#This Row],[Parent company tiker]]=""),"",IF(_xll.BDP(tbl_coded[[#This Row],[Parent company tiker]]&amp;" Equity",BL$1)="#N/A N/A","--",_xll.BDP(tbl_coded[[#This Row],[Parent company tiker]]&amp;" Equity",BL$1))))</f>
        <v>#NAME?</v>
      </c>
      <c r="BM18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3" s="124" t="e">
        <f ca="1">IF(tbl_coded[[#This Row],[Column9]]&lt;&gt;"--",tbl_coded[[#This Row],[G''tor rating]],IF(tbl_coded[[#This Row],[KPW Name]]&lt;&gt;"",tbl_coded[[#This Row],[KPW Rating]],IF(tbl_coded[[#This Row],[Parent company tiker]]&lt;&gt;"",tbl_coded[[#This Row],[parent评级]],tbl_coded[[#This Row],[Issuer rating]])))</f>
        <v>#NAME?</v>
      </c>
      <c r="BO183" s="159" t="str">
        <f ca="1">IFERROR(IF(tbl_coded[[#This Row],[GREEN]]="Y","GREEN",IF(tbl_coded[[#This Row],[SUSTAINABLE]]="Y","SUSTAINABLE",IF(tbl_coded[[#This Row],[SOCIAL]]="Y","SOCIAL",IF(tbl_coded[[#This Row],[Sustainable linked]]="Y","SUSTAINABLE LINKED"," ")))),"")</f>
        <v/>
      </c>
    </row>
    <row r="184" spans="1:67" ht="15" customHeight="1">
      <c r="A184" s="119">
        <v>182</v>
      </c>
      <c r="B184" s="120" t="str">
        <f>IF(美元债一级!$C$4:$C$1048576&lt;&gt;"",美元债一级!C185,"")</f>
        <v>XS2600204635</v>
      </c>
      <c r="C184" s="124" t="e">
        <f ca="1">IF(tbl_coded[[#This Row],[ISIN]]="","",IF(tbl_coded[[#This Row],[Index]]&gt;$A$1,"",IF(_xll.BDP($B184&amp;" Corp",C$1)="#N/A N/A","",_xll.BDP($B184&amp;" Corp",C$1))))</f>
        <v>#NAME?</v>
      </c>
      <c r="D184" s="124" t="e">
        <f ca="1">IF(tbl_coded[[#This Row],[ISIN]]="","",IF(_xll.BDP($B184&amp;" Corp",D$1)="#N/A N/A","",_xll.BDP($B184&amp;" Corp",D$1)))</f>
        <v>#NAME?</v>
      </c>
      <c r="E184" s="124" t="e">
        <f ca="1">IF(tbl_coded[[#This Row],[ISIN]]="","",IF(_xll.BDP($B184&amp;" Corp",E$1)="#N/A N/A","--",_xll.BDP($B184&amp;" Corp",E$1)))</f>
        <v>#NAME?</v>
      </c>
      <c r="F184" s="124" t="e">
        <f ca="1">IF(tbl_coded[[#This Row],[ISIN]]="","",IF(_xll.BDS($B184&amp;" Corp",F$1)="#N/A Field Not Applicable","",_xll.BDS($B184&amp;" Corp",F$1)))</f>
        <v>#NAME?</v>
      </c>
      <c r="G184" s="124" t="e">
        <f ca="1">IF(tbl_coded[[#This Row],[ISIN]]="","",IF(_xll.BDP($F184&amp;" CompanyID",G$1)="#N/A Invalid Security","",_xll.BDP($F184&amp;" CompanyID",G$1)))</f>
        <v>#NAME?</v>
      </c>
      <c r="H184" s="124" t="e">
        <f ca="1">IF(tbl_coded[[#This Row],[ISIN]]="","",IF(_xll.BDP($B184&amp;" Corp",H$1)="#N/A N/A","--",_xll.BDP($B184&amp;" Corp",H$1)))</f>
        <v>#NAME?</v>
      </c>
      <c r="I184" s="124" t="e">
        <f ca="1">IF(tbl_coded[[#This Row],[ISIN]]="","",IF(_xll.BDP($B184&amp;" Corp",I$1)="#N/A N/A","--",_xll.BDP($B184&amp;" Corp",I$1)))</f>
        <v>#NAME?</v>
      </c>
      <c r="J184" s="124" t="e">
        <f ca="1">IF(tbl_coded[[#This Row],[ISIN]]="","",IF(_xll.BDP($B184&amp;" Corp",J$1)="#N/A N/A","--",_xll.BDP($B184&amp;" Corp",J$1)))</f>
        <v>#NAME?</v>
      </c>
      <c r="K184" s="124" t="e">
        <f ca="1">IF(tbl_coded[[#This Row],[ISIN]]="","",IF(_xll.BDP($B184&amp;" Corp",K$1)="#N/A N/A","--",_xll.BDP($B184&amp;" Corp",K$1)))</f>
        <v>#NAME?</v>
      </c>
      <c r="L184" s="124" t="e">
        <f ca="1">IF(tbl_coded[[#This Row],[ISIN]]="","",IF(_xll.BDP($B184&amp;" Corp",L$1)="#N/A N/A","--",_xll.BDP($B184&amp;" Corp",L$1)))</f>
        <v>#NAME?</v>
      </c>
      <c r="M184" s="124" t="e">
        <f ca="1">IF(tbl_coded[[#This Row],[ISIN]]="","",IF(_xll.BDP($B184&amp;" Corp",M$1)="#N/A N/A","--",_xll.BDP($B184&amp;" Corp",M$1)))</f>
        <v>#NAME?</v>
      </c>
      <c r="N184" s="124" t="e">
        <f ca="1">IF(tbl_coded[[#This Row],[ISIN]]="","",IF(_xll.BDP($B184&amp;" Corp",N$1)="#N/A N/A","--",_xll.BDP($B184&amp;" Corp",N$1)))</f>
        <v>#NAME?</v>
      </c>
      <c r="O184" s="124" t="e">
        <f ca="1">IF(tbl_coded[[#This Row],[ISIN]]="","",IF(_xll.BDP($B184&amp;" Corp",O$1)="#N/A N/A","--",_xll.BDP($B184&amp;" Corp",O$1)))</f>
        <v>#NAME?</v>
      </c>
      <c r="P184" s="124" t="e">
        <f ca="1">IF(tbl_coded[[#This Row],[ISIN]]="","",IF(_xll.BDP($B184&amp;" Corp",P$1)="#N/A N/A","--",_xll.BDP($B184&amp;" Corp",P$1)))</f>
        <v>#NAME?</v>
      </c>
      <c r="Q18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4" s="124" t="e">
        <f ca="1">IF(tbl_coded[[#This Row],[ISIN]]="","",IF(OR(_xll.BDP($B184&amp;" Corp",R$1)="#N/A N/A",_xll.BDP($B184&amp;" Corp",R$1)="#N/A Invalid Security",_xll.BDP($B184&amp;" Corp",R$1)="#N/A Field Not Applicable"),"--",_xll.BDP($B184&amp;" Corp",R$1)))</f>
        <v>#NAME?</v>
      </c>
      <c r="S184" s="124" t="e">
        <f ca="1">IF(tbl_coded[[#This Row],[ISIN]]="","",IF(OR(_xll.BDP($R184&amp;" Equity",S$1)="#N/A N/A",_xll.BDP($R184&amp;" Equity",S$1)="#N/A Invalid Security"),"--",_xll.BDP($R184&amp;" Equity",S$1)))</f>
        <v>#NAME?</v>
      </c>
      <c r="T184" s="124" t="e">
        <f ca="1">IF(tbl_coded[[#This Row],[ISIN]]="","",IF(OR(_xll.BDP($R184&amp;" Equity",T$1)="#N/A N/A",_xll.BDP($R184&amp;" Equity",T$1)="#N/A Invalid Security"),"--",_xll.BDP($R184&amp;" Equity",T$1)))</f>
        <v>#NAME?</v>
      </c>
      <c r="U184" s="124" t="e">
        <f ca="1">IF(tbl_coded[[#This Row],[ISIN]]="","",IF(OR(_xll.BDP($R184&amp;" Equity",U$1)="#N/A N/A",_xll.BDP($R184&amp;" Equity",U$1)="#N/A Invalid Security"),"--",_xll.BDP($R184&amp;" Equity",U$1)))</f>
        <v>#NAME?</v>
      </c>
      <c r="V184" s="124" t="e">
        <f ca="1">IF(tbl_coded[[#This Row],[ISIN]]="","",IF(OR(_xll.BDP($R184&amp;" Equity",V$1)="#N/A N/A",_xll.BDP($R184&amp;" Equity",V$1)="#N/A Invalid Security"),"--",_xll.BDP($R184&amp;" Equity",V$1)))</f>
        <v>#NAME?</v>
      </c>
      <c r="W184" s="124" t="e">
        <f ca="1">IF(tbl_coded[[#This Row],[ISIN]]="","",IF(OR(_xll.BDP($R184&amp;" Equity",W$1)="#N/A N/A",_xll.BDP($R184&amp;" Equity",W$1)="#N/A Invalid Security"),"--",_xll.BDP($R184&amp;" Equity",W$1)))</f>
        <v>#NAME?</v>
      </c>
      <c r="X184" s="124" t="e">
        <f ca="1">IF(tbl_coded[[#This Row],[ISIN]]="","",IF(OR(_xll.BDP($R184&amp;" Equity",X$1)="#N/A N/A",_xll.BDP($R184&amp;" Equity",X$1)="#N/A Invalid Security"),"--",_xll.BDP($R184&amp;" Equity",X$1)))</f>
        <v>#NAME?</v>
      </c>
      <c r="Y18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4" s="124" t="str">
        <f ca="1">IF(tbl_coded[[#This Row],[ISIN]]="","",IF(ISNUMBER(_xll.BDP(B184&amp;" Corp",Z$1)),_xll.BDP(B184&amp;" Corp",Z$1),""))</f>
        <v/>
      </c>
      <c r="AA184" s="124" t="str">
        <f ca="1">IF(tbl_coded[[#This Row],[ISIN]]="","",IF(ISNUMBER(_xll.BDP(B184&amp;" Corp",AA$1)),_xll.BDP(B184&amp;" Corp",AA$1),""))</f>
        <v/>
      </c>
      <c r="AB184" s="124" t="str">
        <f ca="1">IF(tbl_coded[[#This Row],[ISIN]]="","",IF(ISNUMBER(_xll.BDP(B184&amp;" Corp",AB$1)),_xll.BDP(B184&amp;" Corp",AB$1),""))</f>
        <v/>
      </c>
      <c r="AC184" s="124" t="str">
        <f ca="1">IF(tbl_coded[[#This Row],[ISIN]]="","",IF(ISNUMBER(_xll.BDP(B184&amp;" Corp",AC$1)),_xll.BDP(B184&amp;" Corp",AC$1),""))</f>
        <v/>
      </c>
      <c r="AD184" s="124" t="e">
        <f ca="1">IF(tbl_coded[[#This Row],[ISIN]]="","",IF((_xll.BDP(B184&amp;" Corp",AD$1))="#N/A Field Not Applicable","",_xll.BDP(B184&amp;" Corp",AD$1)))</f>
        <v>#NAME?</v>
      </c>
      <c r="AE184" s="124" t="e">
        <f ca="1">IF(tbl_coded[[#This Row],[ISIN]]="","",IF((_xll.BDP(B184&amp;" Corp",AE$1))="#N/A N/A","--",_xll.BDP(B184&amp;" Corp",AE$1)))</f>
        <v>#NAME?</v>
      </c>
      <c r="AF184" s="124" t="e">
        <f ca="1">IF(tbl_coded[[#This Row],[ISIN]]="","",IF(IFERROR(MATCH(H184,rtg_num[Moody''s],0)&gt;10,0),"HY",IF(IFERROR(MATCH(I184,rtg_num[S&amp;P],0)&gt;10,0),"HY",IF(IFERROR(MATCH(J184,rtg_num[Fitch],0)&gt;10,0),"HY",IF(H184&amp;I184&amp;J184="------","NR",IF(IFERROR(FIND("#N/A",Coded!H184),0)&amp;IFERROR(FIND("#N/A",Coded!H184),0)&amp;IFERROR(FIND("#N/A",Coded!H184),0)&lt;&gt;"000",IF(INDEX(美元债一级!$O:$O,MATCH(tbl_coded[[#This Row],[ISIN]],美元债一级!$I:$I,0))="--/--/--","NR","IG"),"IG"))))))</f>
        <v>#NAME?</v>
      </c>
      <c r="AG18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4" s="125" t="e">
        <f ca="1">IF(tbl_coded[[#This Row],[ISIN]]="","",IF(_xll.BDP($B184&amp;" Corp",AI$1)="#N/A N/A","--",_xll.BDP($B184&amp;" Corp",AI$1)))</f>
        <v>#NAME?</v>
      </c>
      <c r="AJ184" s="122" t="e">
        <f ca="1">IF(tbl_coded[[#This Row],[ISIN]]="","",IF(OR(_xll.BDP(_xll.BDP(tbl_coded[[#This Row],[ISIN]]&amp;" Corp", "ISSUER_EQUITY_TICKER")&amp;" Equity",AJ$1)="#N/A N/A"),"--",_xll.BDP(_xll.BDP(tbl_coded[[#This Row],[ISIN]]&amp;" Corp", "ISSUER_EQUITY_TICKER")&amp;" Equity",AJ$1)))</f>
        <v>#NAME?</v>
      </c>
      <c r="AK18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24" t="e">
        <f ca="1">IF(tbl_coded[[#This Row],[ISIN]]="","",IF(OR(_xll.BDP(_xll.BDP(tbl_coded[[#This Row],[ISIN]]&amp;" Corp", "ISSUER_EQUITY_TICKER")&amp;" Equity",AL$1)="#N/A N/A"),"--",_xll.BDP(_xll.BDP(tbl_coded[[#This Row],[ISIN]]&amp;" Corp", "ISSUER_EQUITY_TICKER")&amp;" Equity",AL$1)))</f>
        <v>#NAME?</v>
      </c>
      <c r="AM184" s="124" t="e">
        <f ca="1">IF(tbl_coded[[#This Row],[ISIN]]="","",IF(_xll.BDS($B184&amp;" Corp",AM$1)="#N/A Field Not Applicable","",_xll.BDS($B184&amp;" Corp",AM$1)))</f>
        <v>#NAME?</v>
      </c>
      <c r="AN184" s="124" t="e">
        <f ca="1">IF(tbl_coded[[#This Row],[ISIN]]="","",IF(_xll.BDP(tbl_coded[[#This Row],[KPW Provider BBID]]&amp;" CompanyID","NAME")="#N/A Invalid Security","",_xll.BDP(tbl_coded[[#This Row],[KPW Provider BBID]]&amp;" CompanyID","NAME")))</f>
        <v>#NAME?</v>
      </c>
      <c r="AO184" s="124" t="e">
        <f ca="1">IF(tbl_coded[[#This Row],[ISIN]]="","",IF(_xll.BDP(tbl_coded[[#This Row],[KPW Provider BBID]]&amp;" CompanyID",$AO$1)="#N/A Invalid Security","--",IF(_xll.BDP(tbl_coded[[#This Row],[KPW Provider BBID]]&amp;" CompanyID",$AO$1)="#N/A N/A","--",_xll.BDP(tbl_coded[[#This Row],[KPW Provider BBID]]&amp;" CompanyID",$AO$1))))</f>
        <v>#NAME?</v>
      </c>
      <c r="AP184" s="124" t="e">
        <f ca="1">IF(tbl_coded[[#This Row],[ISIN]]="","",IF(_xll.BDP(tbl_coded[[#This Row],[KPW Provider BBID]]&amp;" CompanyID",$AP$1)="#N/A Invalid Security","--",IF(_xll.BDP(tbl_coded[[#This Row],[KPW Provider BBID]]&amp;" CompanyID",$AP$1)="#N/A N/A","--",_xll.BDP(tbl_coded[[#This Row],[KPW Provider BBID]]&amp;" CompanyID",$AP$1))))</f>
        <v>#NAME?</v>
      </c>
      <c r="AQ184" s="124" t="e">
        <f ca="1">IF(tbl_coded[[#This Row],[ISIN]]="","",IF(_xll.BDP(tbl_coded[[#This Row],[KPW Provider BBID]]&amp;" CompanyID",$AQ$1)="#N/A Invalid Security","--",IF(_xll.BDP(tbl_coded[[#This Row],[KPW Provider BBID]]&amp;" CompanyID",$AQ$1)="#N/A N/A","--",_xll.BDP(tbl_coded[[#This Row],[KPW Provider BBID]]&amp;" CompanyID",$AQ$1))))</f>
        <v>#NAME?</v>
      </c>
      <c r="AR184" s="124" t="e">
        <f ca="1">IF(tbl_coded[[#This Row],[ISIN]]="","",tbl_coded[[#This Row],[穆迪KPW评级]]&amp;"/"&amp;tbl_coded[[#This Row],[SPKPW评级]]&amp;"/"&amp;tbl_coded[[#This Row],[FITCHKPW评级]])</f>
        <v>#NAME?</v>
      </c>
      <c r="AS184" s="124" t="e">
        <f ca="1">IF(tbl_coded[[#This Row],[ISIN]]="","",IF(OR(_xll.BDP($B184&amp;" Corp",AS$1)="#N/A N/A"),"--",_xll.BDP($B184&amp;" Corp",AS$1)))</f>
        <v>#NAME?</v>
      </c>
      <c r="AT184" s="124" t="e">
        <f ca="1">IF(tbl_coded[[#This Row],[ISIN]]="","",IF(_xll.BDS($B184&amp;" Corp",AT$1)="#N/A Field Not Applicable","",_xll.BDS($B184&amp;" Corp",AT$1)))</f>
        <v>#NAME?</v>
      </c>
      <c r="AU184" s="124" t="e">
        <f ca="1">IF(tbl_coded[[#This Row],[SBLC Provider BBID]]="","",_xll.BDP(tbl_coded[[#This Row],[SBLC Provider BBID]]&amp;" CompanyID","NAME"))</f>
        <v>#NAME?</v>
      </c>
      <c r="AV184" s="124" t="e">
        <f ca="1">IF(tbl_coded[[#This Row],[ISIN]]="","",IF(OR(_xll.BDP($B184&amp;" Corp",AV$1)="#N/A N/A"),"--",TEXT(_xll.BDP($B184&amp;" Corp",AV$1),"yyyy/mm/dd")))</f>
        <v>#NAME?</v>
      </c>
      <c r="AW184" s="124" t="e">
        <f ca="1">IF(tbl_coded[[#This Row],[ISIN]]="","",IF(OR(_xll.BDP($B184&amp;" Corp",AW$1)="#N/A N/A"),"--",TEXT(_xll.BDP($B184&amp;" Corp",AW$1),"yyyy/mm/dd")))</f>
        <v>#NAME?</v>
      </c>
      <c r="AX184" s="124" t="e">
        <f ca="1">IF(tbl_coded[[#This Row],[ISIN]]="","",IF(OR(_xll.BDP($B184&amp;" Corp",AX$1)="#N/A N/A"),"--",TEXT(_xll.BDP($B184&amp;" Corp",AX$1),"yyyy/mm/dd")))</f>
        <v>#NAME?</v>
      </c>
      <c r="AY184" s="124" t="e">
        <f ca="1">IF(tbl_coded[[#This Row],[ISIN]]="","",IF(OR(_xll.BDP($B184&amp;" Corp",AY$1)="#N/A Field Not Applicable"),"--",TEXT(_xll.BDP($B184&amp;" Corp",AY$1),"yyyy/mm/dd")))</f>
        <v>#NAME?</v>
      </c>
      <c r="AZ184" s="124" t="e">
        <f ca="1">IF(tbl_coded[[#This Row],[ISIN]]="","",IF(OR(_xll.BDP($B184&amp;" Corp",AZ$1)="#N/A N/A"),"--",_xll.BDP($B184&amp;" Corp",AZ$1)))</f>
        <v>#NAME?</v>
      </c>
      <c r="BA184" s="124" t="e">
        <f ca="1">IF(tbl_coded[[#This Row],[ISIN]]="","",IF(OR(_xll.BDP($B184&amp;" Corp",BA$1)="#N/A N/A"),"--",_xll.BDP($B184&amp;" Corp",BA$1)))</f>
        <v>#NAME?</v>
      </c>
      <c r="BB184" s="124" t="e">
        <f ca="1">IF(tbl_coded[[#This Row],[ISIN]]="","",IF(OR(_xll.BDP($B184&amp;" Corp",BB$1)="#N/A N/A"),"--",_xll.BDP($B184&amp;" Corp",BB$1)))</f>
        <v>#NAME?</v>
      </c>
      <c r="BC184" s="124" t="e">
        <f ca="1">IF(tbl_coded[[#This Row],[ISIN]]="","",IF(OR(_xll.BDP($B184&amp;" Corp",BC$1)="#N/A Field Not Applicable"),"--",_xll.BDP($B184&amp;" Corp",BC$1)))</f>
        <v>#NAME?</v>
      </c>
      <c r="BD184" s="124" t="e">
        <f ca="1">IF(tbl_coded[[#This Row],[ISIN]]="","",IF(OR(_xll.BDP($B184&amp;" Corp",BD$1)="#N/A Field Not Applicable"),"--",_xll.BDP($B184&amp;" Corp",BD$1)))</f>
        <v>#NAME?</v>
      </c>
      <c r="BE184" s="124" t="e">
        <f ca="1">IF(tbl_coded[[#This Row],[ISIN]]="","",IF(OR(_xll.BDP($B184&amp;" Corp",BE$1)="#N/A Field Not Applicable"),"--",_xll.BDP($B184&amp;" Corp",BE$1)))</f>
        <v>#NAME?</v>
      </c>
      <c r="BF184" s="124" t="e">
        <f ca="1">IF(tbl_coded[[#This Row],[ISIN]]="","",IF(OR(_xll.BDP($B184&amp;" Corp",BF$1)="#N/A Field Not Applicable"),"--",_xll.BDP($B184&amp;" Corp",BF$1)))</f>
        <v>#NAME?</v>
      </c>
      <c r="BG184" s="124" t="e">
        <f ca="1">IF(tbl_coded[[#This Row],[ISIN]]="","",IF(OR(_xll.BDP($B184&amp;" Corp",BG$1)="#N/A Field Not Applicable"),"--",IF(_xll.BDP($B184&amp;" Corp",BG$1)="#N/A N/A","N",_xll.BDP($B184&amp;" Corp",BG$1))))</f>
        <v>#NAME?</v>
      </c>
      <c r="BH184" s="124" t="e">
        <f ca="1">IF(tbl_coded[[#This Row],[ISIN]]="","",IF(OR(_xll.BDP($B184&amp;" Corp",BH$1)="#N/A N/A"),"",_xll.BDP($B184&amp;" Corp",BH$1)))</f>
        <v>#NAME?</v>
      </c>
      <c r="BI184" s="124" t="e">
        <f ca="1">IF(tbl_coded[[#This Row],[ISIN]]="","",IF(OR(tbl_coded[[#This Row],[Parent company tiker]]=""),"",IF(_xll.BDP(tbl_coded[[#This Row],[Parent company tiker]]&amp;" Equity",BI$1)="#N/A N/A","--",_xll.BDP(tbl_coded[[#This Row],[Parent company tiker]]&amp;" Equity",BI$1))))</f>
        <v>#NAME?</v>
      </c>
      <c r="BJ184" s="124" t="e">
        <f ca="1">IF(tbl_coded[[#This Row],[ISIN]]="","",IF(OR(tbl_coded[[#This Row],[Parent company tiker]]=""),"",IF(_xll.BDP(tbl_coded[[#This Row],[Parent company tiker]]&amp;" Equity",BJ$1)="#N/A N/A","--",_xll.BDP(tbl_coded[[#This Row],[Parent company tiker]]&amp;" Equity",BJ$1))))</f>
        <v>#NAME?</v>
      </c>
      <c r="BK184" s="124" t="e">
        <f ca="1">IF(tbl_coded[[#This Row],[ISIN]]="","",IF(OR(tbl_coded[[#This Row],[Parent company tiker]]=""),"",IF(_xll.BDP(tbl_coded[[#This Row],[Parent company tiker]]&amp;" Equity",BK$1)="#N/A N/A","--",_xll.BDP(tbl_coded[[#This Row],[Parent company tiker]]&amp;" Equity",BK$1))))</f>
        <v>#NAME?</v>
      </c>
      <c r="BL184" s="124" t="e">
        <f ca="1">IF(tbl_coded[[#This Row],[ISIN]]="","",IF(OR(tbl_coded[[#This Row],[Parent company tiker]]=""),"",IF(_xll.BDP(tbl_coded[[#This Row],[Parent company tiker]]&amp;" Equity",BL$1)="#N/A N/A","--",_xll.BDP(tbl_coded[[#This Row],[Parent company tiker]]&amp;" Equity",BL$1))))</f>
        <v>#NAME?</v>
      </c>
      <c r="BM18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4" s="124" t="e">
        <f ca="1">IF(tbl_coded[[#This Row],[Column9]]&lt;&gt;"--",tbl_coded[[#This Row],[G''tor rating]],IF(tbl_coded[[#This Row],[KPW Name]]&lt;&gt;"",tbl_coded[[#This Row],[KPW Rating]],IF(tbl_coded[[#This Row],[Parent company tiker]]&lt;&gt;"",tbl_coded[[#This Row],[parent评级]],tbl_coded[[#This Row],[Issuer rating]])))</f>
        <v>#NAME?</v>
      </c>
      <c r="BO184" s="159" t="str">
        <f ca="1">IFERROR(IF(tbl_coded[[#This Row],[GREEN]]="Y","GREEN",IF(tbl_coded[[#This Row],[SUSTAINABLE]]="Y","SUSTAINABLE",IF(tbl_coded[[#This Row],[SOCIAL]]="Y","SOCIAL",IF(tbl_coded[[#This Row],[Sustainable linked]]="Y","SUSTAINABLE LINKED"," ")))),"")</f>
        <v/>
      </c>
    </row>
    <row r="185" spans="1:67" ht="15" customHeight="1">
      <c r="A185" s="119">
        <v>183</v>
      </c>
      <c r="B185" s="120" t="str">
        <f>IF(美元债一级!$C$4:$C$1048576&lt;&gt;"",美元债一级!C186,"")</f>
        <v>XS2600154434</v>
      </c>
      <c r="C185" s="124" t="e">
        <f ca="1">IF(tbl_coded[[#This Row],[ISIN]]="","",IF(tbl_coded[[#This Row],[Index]]&gt;$A$1,"",IF(_xll.BDP($B185&amp;" Corp",C$1)="#N/A N/A","",_xll.BDP($B185&amp;" Corp",C$1))))</f>
        <v>#NAME?</v>
      </c>
      <c r="D185" s="124" t="e">
        <f ca="1">IF(tbl_coded[[#This Row],[ISIN]]="","",IF(_xll.BDP($B185&amp;" Corp",D$1)="#N/A N/A","",_xll.BDP($B185&amp;" Corp",D$1)))</f>
        <v>#NAME?</v>
      </c>
      <c r="E185" s="124" t="e">
        <f ca="1">IF(tbl_coded[[#This Row],[ISIN]]="","",IF(_xll.BDP($B185&amp;" Corp",E$1)="#N/A N/A","--",_xll.BDP($B185&amp;" Corp",E$1)))</f>
        <v>#NAME?</v>
      </c>
      <c r="F185" s="124" t="e">
        <f ca="1">IF(tbl_coded[[#This Row],[ISIN]]="","",IF(_xll.BDS($B185&amp;" Corp",F$1)="#N/A Field Not Applicable","",_xll.BDS($B185&amp;" Corp",F$1)))</f>
        <v>#NAME?</v>
      </c>
      <c r="G185" s="124" t="e">
        <f ca="1">IF(tbl_coded[[#This Row],[ISIN]]="","",IF(_xll.BDP($F185&amp;" CompanyID",G$1)="#N/A Invalid Security","",_xll.BDP($F185&amp;" CompanyID",G$1)))</f>
        <v>#NAME?</v>
      </c>
      <c r="H185" s="124" t="e">
        <f ca="1">IF(tbl_coded[[#This Row],[ISIN]]="","",IF(_xll.BDP($B185&amp;" Corp",H$1)="#N/A N/A","--",_xll.BDP($B185&amp;" Corp",H$1)))</f>
        <v>#NAME?</v>
      </c>
      <c r="I185" s="124" t="e">
        <f ca="1">IF(tbl_coded[[#This Row],[ISIN]]="","",IF(_xll.BDP($B185&amp;" Corp",I$1)="#N/A N/A","--",_xll.BDP($B185&amp;" Corp",I$1)))</f>
        <v>#NAME?</v>
      </c>
      <c r="J185" s="124" t="e">
        <f ca="1">IF(tbl_coded[[#This Row],[ISIN]]="","",IF(_xll.BDP($B185&amp;" Corp",J$1)="#N/A N/A","--",_xll.BDP($B185&amp;" Corp",J$1)))</f>
        <v>#NAME?</v>
      </c>
      <c r="K185" s="124" t="e">
        <f ca="1">IF(tbl_coded[[#This Row],[ISIN]]="","",IF(_xll.BDP($B185&amp;" Corp",K$1)="#N/A N/A","--",_xll.BDP($B185&amp;" Corp",K$1)))</f>
        <v>#NAME?</v>
      </c>
      <c r="L185" s="124" t="e">
        <f ca="1">IF(tbl_coded[[#This Row],[ISIN]]="","",IF(_xll.BDP($B185&amp;" Corp",L$1)="#N/A N/A","--",_xll.BDP($B185&amp;" Corp",L$1)))</f>
        <v>#NAME?</v>
      </c>
      <c r="M185" s="124" t="e">
        <f ca="1">IF(tbl_coded[[#This Row],[ISIN]]="","",IF(_xll.BDP($B185&amp;" Corp",M$1)="#N/A N/A","--",_xll.BDP($B185&amp;" Corp",M$1)))</f>
        <v>#NAME?</v>
      </c>
      <c r="N185" s="124" t="e">
        <f ca="1">IF(tbl_coded[[#This Row],[ISIN]]="","",IF(_xll.BDP($B185&amp;" Corp",N$1)="#N/A N/A","--",_xll.BDP($B185&amp;" Corp",N$1)))</f>
        <v>#NAME?</v>
      </c>
      <c r="O185" s="124" t="e">
        <f ca="1">IF(tbl_coded[[#This Row],[ISIN]]="","",IF(_xll.BDP($B185&amp;" Corp",O$1)="#N/A N/A","--",_xll.BDP($B185&amp;" Corp",O$1)))</f>
        <v>#NAME?</v>
      </c>
      <c r="P185" s="124" t="e">
        <f ca="1">IF(tbl_coded[[#This Row],[ISIN]]="","",IF(_xll.BDP($B185&amp;" Corp",P$1)="#N/A N/A","--",_xll.BDP($B185&amp;" Corp",P$1)))</f>
        <v>#NAME?</v>
      </c>
      <c r="Q18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5" s="124" t="e">
        <f ca="1">IF(tbl_coded[[#This Row],[ISIN]]="","",IF(OR(_xll.BDP($B185&amp;" Corp",R$1)="#N/A N/A",_xll.BDP($B185&amp;" Corp",R$1)="#N/A Invalid Security",_xll.BDP($B185&amp;" Corp",R$1)="#N/A Field Not Applicable"),"--",_xll.BDP($B185&amp;" Corp",R$1)))</f>
        <v>#NAME?</v>
      </c>
      <c r="S185" s="124" t="e">
        <f ca="1">IF(tbl_coded[[#This Row],[ISIN]]="","",IF(OR(_xll.BDP($R185&amp;" Equity",S$1)="#N/A N/A",_xll.BDP($R185&amp;" Equity",S$1)="#N/A Invalid Security"),"--",_xll.BDP($R185&amp;" Equity",S$1)))</f>
        <v>#NAME?</v>
      </c>
      <c r="T185" s="124" t="e">
        <f ca="1">IF(tbl_coded[[#This Row],[ISIN]]="","",IF(OR(_xll.BDP($R185&amp;" Equity",T$1)="#N/A N/A",_xll.BDP($R185&amp;" Equity",T$1)="#N/A Invalid Security"),"--",_xll.BDP($R185&amp;" Equity",T$1)))</f>
        <v>#NAME?</v>
      </c>
      <c r="U185" s="124" t="e">
        <f ca="1">IF(tbl_coded[[#This Row],[ISIN]]="","",IF(OR(_xll.BDP($R185&amp;" Equity",U$1)="#N/A N/A",_xll.BDP($R185&amp;" Equity",U$1)="#N/A Invalid Security"),"--",_xll.BDP($R185&amp;" Equity",U$1)))</f>
        <v>#NAME?</v>
      </c>
      <c r="V185" s="124" t="e">
        <f ca="1">IF(tbl_coded[[#This Row],[ISIN]]="","",IF(OR(_xll.BDP($R185&amp;" Equity",V$1)="#N/A N/A",_xll.BDP($R185&amp;" Equity",V$1)="#N/A Invalid Security"),"--",_xll.BDP($R185&amp;" Equity",V$1)))</f>
        <v>#NAME?</v>
      </c>
      <c r="W185" s="124" t="e">
        <f ca="1">IF(tbl_coded[[#This Row],[ISIN]]="","",IF(OR(_xll.BDP($R185&amp;" Equity",W$1)="#N/A N/A",_xll.BDP($R185&amp;" Equity",W$1)="#N/A Invalid Security"),"--",_xll.BDP($R185&amp;" Equity",W$1)))</f>
        <v>#NAME?</v>
      </c>
      <c r="X185" s="124" t="e">
        <f ca="1">IF(tbl_coded[[#This Row],[ISIN]]="","",IF(OR(_xll.BDP($R185&amp;" Equity",X$1)="#N/A N/A",_xll.BDP($R185&amp;" Equity",X$1)="#N/A Invalid Security"),"--",_xll.BDP($R185&amp;" Equity",X$1)))</f>
        <v>#NAME?</v>
      </c>
      <c r="Y18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5" s="124" t="str">
        <f ca="1">IF(tbl_coded[[#This Row],[ISIN]]="","",IF(ISNUMBER(_xll.BDP(B185&amp;" Corp",Z$1)),_xll.BDP(B185&amp;" Corp",Z$1),""))</f>
        <v/>
      </c>
      <c r="AA185" s="124" t="str">
        <f ca="1">IF(tbl_coded[[#This Row],[ISIN]]="","",IF(ISNUMBER(_xll.BDP(B185&amp;" Corp",AA$1)),_xll.BDP(B185&amp;" Corp",AA$1),""))</f>
        <v/>
      </c>
      <c r="AB185" s="124" t="str">
        <f ca="1">IF(tbl_coded[[#This Row],[ISIN]]="","",IF(ISNUMBER(_xll.BDP(B185&amp;" Corp",AB$1)),_xll.BDP(B185&amp;" Corp",AB$1),""))</f>
        <v/>
      </c>
      <c r="AC185" s="124" t="str">
        <f ca="1">IF(tbl_coded[[#This Row],[ISIN]]="","",IF(ISNUMBER(_xll.BDP(B185&amp;" Corp",AC$1)),_xll.BDP(B185&amp;" Corp",AC$1),""))</f>
        <v/>
      </c>
      <c r="AD185" s="124" t="e">
        <f ca="1">IF(tbl_coded[[#This Row],[ISIN]]="","",IF((_xll.BDP(B185&amp;" Corp",AD$1))="#N/A Field Not Applicable","",_xll.BDP(B185&amp;" Corp",AD$1)))</f>
        <v>#NAME?</v>
      </c>
      <c r="AE185" s="124" t="e">
        <f ca="1">IF(tbl_coded[[#This Row],[ISIN]]="","",IF((_xll.BDP(B185&amp;" Corp",AE$1))="#N/A N/A","--",_xll.BDP(B185&amp;" Corp",AE$1)))</f>
        <v>#NAME?</v>
      </c>
      <c r="AF185" s="124" t="e">
        <f ca="1">IF(tbl_coded[[#This Row],[ISIN]]="","",IF(IFERROR(MATCH(H185,rtg_num[Moody''s],0)&gt;10,0),"HY",IF(IFERROR(MATCH(I185,rtg_num[S&amp;P],0)&gt;10,0),"HY",IF(IFERROR(MATCH(J185,rtg_num[Fitch],0)&gt;10,0),"HY",IF(H185&amp;I185&amp;J185="------","NR",IF(IFERROR(FIND("#N/A",Coded!H185),0)&amp;IFERROR(FIND("#N/A",Coded!H185),0)&amp;IFERROR(FIND("#N/A",Coded!H185),0)&lt;&gt;"000",IF(INDEX(美元债一级!$O:$O,MATCH(tbl_coded[[#This Row],[ISIN]],美元债一级!$I:$I,0))="--/--/--","NR","IG"),"IG"))))))</f>
        <v>#NAME?</v>
      </c>
      <c r="AG18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5" s="125" t="e">
        <f ca="1">IF(tbl_coded[[#This Row],[ISIN]]="","",IF(_xll.BDP($B185&amp;" Corp",AI$1)="#N/A N/A","--",_xll.BDP($B185&amp;" Corp",AI$1)))</f>
        <v>#NAME?</v>
      </c>
      <c r="AJ185" s="122" t="e">
        <f ca="1">IF(tbl_coded[[#This Row],[ISIN]]="","",IF(OR(_xll.BDP(_xll.BDP(tbl_coded[[#This Row],[ISIN]]&amp;" Corp", "ISSUER_EQUITY_TICKER")&amp;" Equity",AJ$1)="#N/A N/A"),"--",_xll.BDP(_xll.BDP(tbl_coded[[#This Row],[ISIN]]&amp;" Corp", "ISSUER_EQUITY_TICKER")&amp;" Equity",AJ$1)))</f>
        <v>#NAME?</v>
      </c>
      <c r="AK18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24" t="e">
        <f ca="1">IF(tbl_coded[[#This Row],[ISIN]]="","",IF(OR(_xll.BDP(_xll.BDP(tbl_coded[[#This Row],[ISIN]]&amp;" Corp", "ISSUER_EQUITY_TICKER")&amp;" Equity",AL$1)="#N/A N/A"),"--",_xll.BDP(_xll.BDP(tbl_coded[[#This Row],[ISIN]]&amp;" Corp", "ISSUER_EQUITY_TICKER")&amp;" Equity",AL$1)))</f>
        <v>#NAME?</v>
      </c>
      <c r="AM185" s="124" t="e">
        <f ca="1">IF(tbl_coded[[#This Row],[ISIN]]="","",IF(_xll.BDS($B185&amp;" Corp",AM$1)="#N/A Field Not Applicable","",_xll.BDS($B185&amp;" Corp",AM$1)))</f>
        <v>#NAME?</v>
      </c>
      <c r="AN185" s="124" t="e">
        <f ca="1">IF(tbl_coded[[#This Row],[ISIN]]="","",IF(_xll.BDP(tbl_coded[[#This Row],[KPW Provider BBID]]&amp;" CompanyID","NAME")="#N/A Invalid Security","",_xll.BDP(tbl_coded[[#This Row],[KPW Provider BBID]]&amp;" CompanyID","NAME")))</f>
        <v>#NAME?</v>
      </c>
      <c r="AO185" s="124" t="e">
        <f ca="1">IF(tbl_coded[[#This Row],[ISIN]]="","",IF(_xll.BDP(tbl_coded[[#This Row],[KPW Provider BBID]]&amp;" CompanyID",$AO$1)="#N/A Invalid Security","--",IF(_xll.BDP(tbl_coded[[#This Row],[KPW Provider BBID]]&amp;" CompanyID",$AO$1)="#N/A N/A","--",_xll.BDP(tbl_coded[[#This Row],[KPW Provider BBID]]&amp;" CompanyID",$AO$1))))</f>
        <v>#NAME?</v>
      </c>
      <c r="AP185" s="124" t="e">
        <f ca="1">IF(tbl_coded[[#This Row],[ISIN]]="","",IF(_xll.BDP(tbl_coded[[#This Row],[KPW Provider BBID]]&amp;" CompanyID",$AP$1)="#N/A Invalid Security","--",IF(_xll.BDP(tbl_coded[[#This Row],[KPW Provider BBID]]&amp;" CompanyID",$AP$1)="#N/A N/A","--",_xll.BDP(tbl_coded[[#This Row],[KPW Provider BBID]]&amp;" CompanyID",$AP$1))))</f>
        <v>#NAME?</v>
      </c>
      <c r="AQ185" s="124" t="e">
        <f ca="1">IF(tbl_coded[[#This Row],[ISIN]]="","",IF(_xll.BDP(tbl_coded[[#This Row],[KPW Provider BBID]]&amp;" CompanyID",$AQ$1)="#N/A Invalid Security","--",IF(_xll.BDP(tbl_coded[[#This Row],[KPW Provider BBID]]&amp;" CompanyID",$AQ$1)="#N/A N/A","--",_xll.BDP(tbl_coded[[#This Row],[KPW Provider BBID]]&amp;" CompanyID",$AQ$1))))</f>
        <v>#NAME?</v>
      </c>
      <c r="AR185" s="124" t="e">
        <f ca="1">IF(tbl_coded[[#This Row],[ISIN]]="","",tbl_coded[[#This Row],[穆迪KPW评级]]&amp;"/"&amp;tbl_coded[[#This Row],[SPKPW评级]]&amp;"/"&amp;tbl_coded[[#This Row],[FITCHKPW评级]])</f>
        <v>#NAME?</v>
      </c>
      <c r="AS185" s="124" t="e">
        <f ca="1">IF(tbl_coded[[#This Row],[ISIN]]="","",IF(OR(_xll.BDP($B185&amp;" Corp",AS$1)="#N/A N/A"),"--",_xll.BDP($B185&amp;" Corp",AS$1)))</f>
        <v>#NAME?</v>
      </c>
      <c r="AT185" s="124" t="e">
        <f ca="1">IF(tbl_coded[[#This Row],[ISIN]]="","",IF(_xll.BDS($B185&amp;" Corp",AT$1)="#N/A Field Not Applicable","",_xll.BDS($B185&amp;" Corp",AT$1)))</f>
        <v>#NAME?</v>
      </c>
      <c r="AU185" s="124" t="e">
        <f ca="1">IF(tbl_coded[[#This Row],[SBLC Provider BBID]]="","",_xll.BDP(tbl_coded[[#This Row],[SBLC Provider BBID]]&amp;" CompanyID","NAME"))</f>
        <v>#NAME?</v>
      </c>
      <c r="AV185" s="124" t="e">
        <f ca="1">IF(tbl_coded[[#This Row],[ISIN]]="","",IF(OR(_xll.BDP($B185&amp;" Corp",AV$1)="#N/A N/A"),"--",TEXT(_xll.BDP($B185&amp;" Corp",AV$1),"yyyy/mm/dd")))</f>
        <v>#NAME?</v>
      </c>
      <c r="AW185" s="124" t="e">
        <f ca="1">IF(tbl_coded[[#This Row],[ISIN]]="","",IF(OR(_xll.BDP($B185&amp;" Corp",AW$1)="#N/A N/A"),"--",TEXT(_xll.BDP($B185&amp;" Corp",AW$1),"yyyy/mm/dd")))</f>
        <v>#NAME?</v>
      </c>
      <c r="AX185" s="124" t="e">
        <f ca="1">IF(tbl_coded[[#This Row],[ISIN]]="","",IF(OR(_xll.BDP($B185&amp;" Corp",AX$1)="#N/A N/A"),"--",TEXT(_xll.BDP($B185&amp;" Corp",AX$1),"yyyy/mm/dd")))</f>
        <v>#NAME?</v>
      </c>
      <c r="AY185" s="124" t="e">
        <f ca="1">IF(tbl_coded[[#This Row],[ISIN]]="","",IF(OR(_xll.BDP($B185&amp;" Corp",AY$1)="#N/A Field Not Applicable"),"--",TEXT(_xll.BDP($B185&amp;" Corp",AY$1),"yyyy/mm/dd")))</f>
        <v>#NAME?</v>
      </c>
      <c r="AZ185" s="124" t="e">
        <f ca="1">IF(tbl_coded[[#This Row],[ISIN]]="","",IF(OR(_xll.BDP($B185&amp;" Corp",AZ$1)="#N/A N/A"),"--",_xll.BDP($B185&amp;" Corp",AZ$1)))</f>
        <v>#NAME?</v>
      </c>
      <c r="BA185" s="124" t="e">
        <f ca="1">IF(tbl_coded[[#This Row],[ISIN]]="","",IF(OR(_xll.BDP($B185&amp;" Corp",BA$1)="#N/A N/A"),"--",_xll.BDP($B185&amp;" Corp",BA$1)))</f>
        <v>#NAME?</v>
      </c>
      <c r="BB185" s="124" t="e">
        <f ca="1">IF(tbl_coded[[#This Row],[ISIN]]="","",IF(OR(_xll.BDP($B185&amp;" Corp",BB$1)="#N/A N/A"),"--",_xll.BDP($B185&amp;" Corp",BB$1)))</f>
        <v>#NAME?</v>
      </c>
      <c r="BC185" s="124" t="e">
        <f ca="1">IF(tbl_coded[[#This Row],[ISIN]]="","",IF(OR(_xll.BDP($B185&amp;" Corp",BC$1)="#N/A Field Not Applicable"),"--",_xll.BDP($B185&amp;" Corp",BC$1)))</f>
        <v>#NAME?</v>
      </c>
      <c r="BD185" s="124" t="e">
        <f ca="1">IF(tbl_coded[[#This Row],[ISIN]]="","",IF(OR(_xll.BDP($B185&amp;" Corp",BD$1)="#N/A Field Not Applicable"),"--",_xll.BDP($B185&amp;" Corp",BD$1)))</f>
        <v>#NAME?</v>
      </c>
      <c r="BE185" s="124" t="e">
        <f ca="1">IF(tbl_coded[[#This Row],[ISIN]]="","",IF(OR(_xll.BDP($B185&amp;" Corp",BE$1)="#N/A Field Not Applicable"),"--",_xll.BDP($B185&amp;" Corp",BE$1)))</f>
        <v>#NAME?</v>
      </c>
      <c r="BF185" s="124" t="e">
        <f ca="1">IF(tbl_coded[[#This Row],[ISIN]]="","",IF(OR(_xll.BDP($B185&amp;" Corp",BF$1)="#N/A Field Not Applicable"),"--",_xll.BDP($B185&amp;" Corp",BF$1)))</f>
        <v>#NAME?</v>
      </c>
      <c r="BG185" s="124" t="e">
        <f ca="1">IF(tbl_coded[[#This Row],[ISIN]]="","",IF(OR(_xll.BDP($B185&amp;" Corp",BG$1)="#N/A Field Not Applicable"),"--",IF(_xll.BDP($B185&amp;" Corp",BG$1)="#N/A N/A","N",_xll.BDP($B185&amp;" Corp",BG$1))))</f>
        <v>#NAME?</v>
      </c>
      <c r="BH185" s="124" t="e">
        <f ca="1">IF(tbl_coded[[#This Row],[ISIN]]="","",IF(OR(_xll.BDP($B185&amp;" Corp",BH$1)="#N/A N/A"),"",_xll.BDP($B185&amp;" Corp",BH$1)))</f>
        <v>#NAME?</v>
      </c>
      <c r="BI185" s="124" t="e">
        <f ca="1">IF(tbl_coded[[#This Row],[ISIN]]="","",IF(OR(tbl_coded[[#This Row],[Parent company tiker]]=""),"",IF(_xll.BDP(tbl_coded[[#This Row],[Parent company tiker]]&amp;" Equity",BI$1)="#N/A N/A","--",_xll.BDP(tbl_coded[[#This Row],[Parent company tiker]]&amp;" Equity",BI$1))))</f>
        <v>#NAME?</v>
      </c>
      <c r="BJ185" s="124" t="e">
        <f ca="1">IF(tbl_coded[[#This Row],[ISIN]]="","",IF(OR(tbl_coded[[#This Row],[Parent company tiker]]=""),"",IF(_xll.BDP(tbl_coded[[#This Row],[Parent company tiker]]&amp;" Equity",BJ$1)="#N/A N/A","--",_xll.BDP(tbl_coded[[#This Row],[Parent company tiker]]&amp;" Equity",BJ$1))))</f>
        <v>#NAME?</v>
      </c>
      <c r="BK185" s="124" t="e">
        <f ca="1">IF(tbl_coded[[#This Row],[ISIN]]="","",IF(OR(tbl_coded[[#This Row],[Parent company tiker]]=""),"",IF(_xll.BDP(tbl_coded[[#This Row],[Parent company tiker]]&amp;" Equity",BK$1)="#N/A N/A","--",_xll.BDP(tbl_coded[[#This Row],[Parent company tiker]]&amp;" Equity",BK$1))))</f>
        <v>#NAME?</v>
      </c>
      <c r="BL185" s="124" t="e">
        <f ca="1">IF(tbl_coded[[#This Row],[ISIN]]="","",IF(OR(tbl_coded[[#This Row],[Parent company tiker]]=""),"",IF(_xll.BDP(tbl_coded[[#This Row],[Parent company tiker]]&amp;" Equity",BL$1)="#N/A N/A","--",_xll.BDP(tbl_coded[[#This Row],[Parent company tiker]]&amp;" Equity",BL$1))))</f>
        <v>#NAME?</v>
      </c>
      <c r="BM18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5" s="124" t="e">
        <f ca="1">IF(tbl_coded[[#This Row],[Column9]]&lt;&gt;"--",tbl_coded[[#This Row],[G''tor rating]],IF(tbl_coded[[#This Row],[KPW Name]]&lt;&gt;"",tbl_coded[[#This Row],[KPW Rating]],IF(tbl_coded[[#This Row],[Parent company tiker]]&lt;&gt;"",tbl_coded[[#This Row],[parent评级]],tbl_coded[[#This Row],[Issuer rating]])))</f>
        <v>#NAME?</v>
      </c>
      <c r="BO185" s="159" t="str">
        <f ca="1">IFERROR(IF(tbl_coded[[#This Row],[GREEN]]="Y","GREEN",IF(tbl_coded[[#This Row],[SUSTAINABLE]]="Y","SUSTAINABLE",IF(tbl_coded[[#This Row],[SOCIAL]]="Y","SOCIAL",IF(tbl_coded[[#This Row],[Sustainable linked]]="Y","SUSTAINABLE LINKED"," ")))),"")</f>
        <v/>
      </c>
    </row>
    <row r="186" spans="1:67" ht="15" customHeight="1">
      <c r="A186" s="119">
        <v>184</v>
      </c>
      <c r="B186" s="120" t="str">
        <f>IF(美元债一级!$C$4:$C$1048576&lt;&gt;"",美元债一级!C187,"")</f>
        <v>XS2599783516</v>
      </c>
      <c r="C186" s="124" t="e">
        <f ca="1">IF(tbl_coded[[#This Row],[ISIN]]="","",IF(tbl_coded[[#This Row],[Index]]&gt;$A$1,"",IF(_xll.BDP($B186&amp;" Corp",C$1)="#N/A N/A","",_xll.BDP($B186&amp;" Corp",C$1))))</f>
        <v>#NAME?</v>
      </c>
      <c r="D186" s="124" t="e">
        <f ca="1">IF(tbl_coded[[#This Row],[ISIN]]="","",IF(_xll.BDP($B186&amp;" Corp",D$1)="#N/A N/A","",_xll.BDP($B186&amp;" Corp",D$1)))</f>
        <v>#NAME?</v>
      </c>
      <c r="E186" s="124" t="e">
        <f ca="1">IF(tbl_coded[[#This Row],[ISIN]]="","",IF(_xll.BDP($B186&amp;" Corp",E$1)="#N/A N/A","--",_xll.BDP($B186&amp;" Corp",E$1)))</f>
        <v>#NAME?</v>
      </c>
      <c r="F186" s="124" t="e">
        <f ca="1">IF(tbl_coded[[#This Row],[ISIN]]="","",IF(_xll.BDS($B186&amp;" Corp",F$1)="#N/A Field Not Applicable","",_xll.BDS($B186&amp;" Corp",F$1)))</f>
        <v>#NAME?</v>
      </c>
      <c r="G186" s="124" t="e">
        <f ca="1">IF(tbl_coded[[#This Row],[ISIN]]="","",IF(_xll.BDP($F186&amp;" CompanyID",G$1)="#N/A Invalid Security","",_xll.BDP($F186&amp;" CompanyID",G$1)))</f>
        <v>#NAME?</v>
      </c>
      <c r="H186" s="124" t="e">
        <f ca="1">IF(tbl_coded[[#This Row],[ISIN]]="","",IF(_xll.BDP($B186&amp;" Corp",H$1)="#N/A N/A","--",_xll.BDP($B186&amp;" Corp",H$1)))</f>
        <v>#NAME?</v>
      </c>
      <c r="I186" s="124" t="e">
        <f ca="1">IF(tbl_coded[[#This Row],[ISIN]]="","",IF(_xll.BDP($B186&amp;" Corp",I$1)="#N/A N/A","--",_xll.BDP($B186&amp;" Corp",I$1)))</f>
        <v>#NAME?</v>
      </c>
      <c r="J186" s="124" t="e">
        <f ca="1">IF(tbl_coded[[#This Row],[ISIN]]="","",IF(_xll.BDP($B186&amp;" Corp",J$1)="#N/A N/A","--",_xll.BDP($B186&amp;" Corp",J$1)))</f>
        <v>#NAME?</v>
      </c>
      <c r="K186" s="124" t="e">
        <f ca="1">IF(tbl_coded[[#This Row],[ISIN]]="","",IF(_xll.BDP($B186&amp;" Corp",K$1)="#N/A N/A","--",_xll.BDP($B186&amp;" Corp",K$1)))</f>
        <v>#NAME?</v>
      </c>
      <c r="L186" s="124" t="e">
        <f ca="1">IF(tbl_coded[[#This Row],[ISIN]]="","",IF(_xll.BDP($B186&amp;" Corp",L$1)="#N/A N/A","--",_xll.BDP($B186&amp;" Corp",L$1)))</f>
        <v>#NAME?</v>
      </c>
      <c r="M186" s="124" t="e">
        <f ca="1">IF(tbl_coded[[#This Row],[ISIN]]="","",IF(_xll.BDP($B186&amp;" Corp",M$1)="#N/A N/A","--",_xll.BDP($B186&amp;" Corp",M$1)))</f>
        <v>#NAME?</v>
      </c>
      <c r="N186" s="124" t="e">
        <f ca="1">IF(tbl_coded[[#This Row],[ISIN]]="","",IF(_xll.BDP($B186&amp;" Corp",N$1)="#N/A N/A","--",_xll.BDP($B186&amp;" Corp",N$1)))</f>
        <v>#NAME?</v>
      </c>
      <c r="O186" s="124" t="e">
        <f ca="1">IF(tbl_coded[[#This Row],[ISIN]]="","",IF(_xll.BDP($B186&amp;" Corp",O$1)="#N/A N/A","--",_xll.BDP($B186&amp;" Corp",O$1)))</f>
        <v>#NAME?</v>
      </c>
      <c r="P186" s="124" t="e">
        <f ca="1">IF(tbl_coded[[#This Row],[ISIN]]="","",IF(_xll.BDP($B186&amp;" Corp",P$1)="#N/A N/A","--",_xll.BDP($B186&amp;" Corp",P$1)))</f>
        <v>#NAME?</v>
      </c>
      <c r="Q18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6" s="124" t="e">
        <f ca="1">IF(tbl_coded[[#This Row],[ISIN]]="","",IF(OR(_xll.BDP($B186&amp;" Corp",R$1)="#N/A N/A",_xll.BDP($B186&amp;" Corp",R$1)="#N/A Invalid Security",_xll.BDP($B186&amp;" Corp",R$1)="#N/A Field Not Applicable"),"--",_xll.BDP($B186&amp;" Corp",R$1)))</f>
        <v>#NAME?</v>
      </c>
      <c r="S186" s="124" t="e">
        <f ca="1">IF(tbl_coded[[#This Row],[ISIN]]="","",IF(OR(_xll.BDP($R186&amp;" Equity",S$1)="#N/A N/A",_xll.BDP($R186&amp;" Equity",S$1)="#N/A Invalid Security"),"--",_xll.BDP($R186&amp;" Equity",S$1)))</f>
        <v>#NAME?</v>
      </c>
      <c r="T186" s="124" t="e">
        <f ca="1">IF(tbl_coded[[#This Row],[ISIN]]="","",IF(OR(_xll.BDP($R186&amp;" Equity",T$1)="#N/A N/A",_xll.BDP($R186&amp;" Equity",T$1)="#N/A Invalid Security"),"--",_xll.BDP($R186&amp;" Equity",T$1)))</f>
        <v>#NAME?</v>
      </c>
      <c r="U186" s="124" t="e">
        <f ca="1">IF(tbl_coded[[#This Row],[ISIN]]="","",IF(OR(_xll.BDP($R186&amp;" Equity",U$1)="#N/A N/A",_xll.BDP($R186&amp;" Equity",U$1)="#N/A Invalid Security"),"--",_xll.BDP($R186&amp;" Equity",U$1)))</f>
        <v>#NAME?</v>
      </c>
      <c r="V186" s="124" t="e">
        <f ca="1">IF(tbl_coded[[#This Row],[ISIN]]="","",IF(OR(_xll.BDP($R186&amp;" Equity",V$1)="#N/A N/A",_xll.BDP($R186&amp;" Equity",V$1)="#N/A Invalid Security"),"--",_xll.BDP($R186&amp;" Equity",V$1)))</f>
        <v>#NAME?</v>
      </c>
      <c r="W186" s="124" t="e">
        <f ca="1">IF(tbl_coded[[#This Row],[ISIN]]="","",IF(OR(_xll.BDP($R186&amp;" Equity",W$1)="#N/A N/A",_xll.BDP($R186&amp;" Equity",W$1)="#N/A Invalid Security"),"--",_xll.BDP($R186&amp;" Equity",W$1)))</f>
        <v>#NAME?</v>
      </c>
      <c r="X186" s="124" t="e">
        <f ca="1">IF(tbl_coded[[#This Row],[ISIN]]="","",IF(OR(_xll.BDP($R186&amp;" Equity",X$1)="#N/A N/A",_xll.BDP($R186&amp;" Equity",X$1)="#N/A Invalid Security"),"--",_xll.BDP($R186&amp;" Equity",X$1)))</f>
        <v>#NAME?</v>
      </c>
      <c r="Y18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6" s="124" t="str">
        <f ca="1">IF(tbl_coded[[#This Row],[ISIN]]="","",IF(ISNUMBER(_xll.BDP(B186&amp;" Corp",Z$1)),_xll.BDP(B186&amp;" Corp",Z$1),""))</f>
        <v/>
      </c>
      <c r="AA186" s="124" t="str">
        <f ca="1">IF(tbl_coded[[#This Row],[ISIN]]="","",IF(ISNUMBER(_xll.BDP(B186&amp;" Corp",AA$1)),_xll.BDP(B186&amp;" Corp",AA$1),""))</f>
        <v/>
      </c>
      <c r="AB186" s="124" t="str">
        <f ca="1">IF(tbl_coded[[#This Row],[ISIN]]="","",IF(ISNUMBER(_xll.BDP(B186&amp;" Corp",AB$1)),_xll.BDP(B186&amp;" Corp",AB$1),""))</f>
        <v/>
      </c>
      <c r="AC186" s="124" t="str">
        <f ca="1">IF(tbl_coded[[#This Row],[ISIN]]="","",IF(ISNUMBER(_xll.BDP(B186&amp;" Corp",AC$1)),_xll.BDP(B186&amp;" Corp",AC$1),""))</f>
        <v/>
      </c>
      <c r="AD186" s="124" t="e">
        <f ca="1">IF(tbl_coded[[#This Row],[ISIN]]="","",IF((_xll.BDP(B186&amp;" Corp",AD$1))="#N/A Field Not Applicable","",_xll.BDP(B186&amp;" Corp",AD$1)))</f>
        <v>#NAME?</v>
      </c>
      <c r="AE186" s="124" t="e">
        <f ca="1">IF(tbl_coded[[#This Row],[ISIN]]="","",IF((_xll.BDP(B186&amp;" Corp",AE$1))="#N/A N/A","--",_xll.BDP(B186&amp;" Corp",AE$1)))</f>
        <v>#NAME?</v>
      </c>
      <c r="AF186" s="124" t="e">
        <f ca="1">IF(tbl_coded[[#This Row],[ISIN]]="","",IF(IFERROR(MATCH(H186,rtg_num[Moody''s],0)&gt;10,0),"HY",IF(IFERROR(MATCH(I186,rtg_num[S&amp;P],0)&gt;10,0),"HY",IF(IFERROR(MATCH(J186,rtg_num[Fitch],0)&gt;10,0),"HY",IF(H186&amp;I186&amp;J186="------","NR",IF(IFERROR(FIND("#N/A",Coded!H186),0)&amp;IFERROR(FIND("#N/A",Coded!H186),0)&amp;IFERROR(FIND("#N/A",Coded!H186),0)&lt;&gt;"000",IF(INDEX(美元债一级!$O:$O,MATCH(tbl_coded[[#This Row],[ISIN]],美元债一级!$I:$I,0))="--/--/--","NR","IG"),"IG"))))))</f>
        <v>#NAME?</v>
      </c>
      <c r="AG18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6" s="125" t="e">
        <f ca="1">IF(tbl_coded[[#This Row],[ISIN]]="","",IF(_xll.BDP($B186&amp;" Corp",AI$1)="#N/A N/A","--",_xll.BDP($B186&amp;" Corp",AI$1)))</f>
        <v>#NAME?</v>
      </c>
      <c r="AJ186" s="122" t="e">
        <f ca="1">IF(tbl_coded[[#This Row],[ISIN]]="","",IF(OR(_xll.BDP(_xll.BDP(tbl_coded[[#This Row],[ISIN]]&amp;" Corp", "ISSUER_EQUITY_TICKER")&amp;" Equity",AJ$1)="#N/A N/A"),"--",_xll.BDP(_xll.BDP(tbl_coded[[#This Row],[ISIN]]&amp;" Corp", "ISSUER_EQUITY_TICKER")&amp;" Equity",AJ$1)))</f>
        <v>#NAME?</v>
      </c>
      <c r="AK18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24" t="e">
        <f ca="1">IF(tbl_coded[[#This Row],[ISIN]]="","",IF(OR(_xll.BDP(_xll.BDP(tbl_coded[[#This Row],[ISIN]]&amp;" Corp", "ISSUER_EQUITY_TICKER")&amp;" Equity",AL$1)="#N/A N/A"),"--",_xll.BDP(_xll.BDP(tbl_coded[[#This Row],[ISIN]]&amp;" Corp", "ISSUER_EQUITY_TICKER")&amp;" Equity",AL$1)))</f>
        <v>#NAME?</v>
      </c>
      <c r="AM186" s="124" t="s">
        <v>447</v>
      </c>
      <c r="AN186" s="124" t="e">
        <f ca="1">IF(tbl_coded[[#This Row],[ISIN]]="","",IF(_xll.BDP(tbl_coded[[#This Row],[KPW Provider BBID]]&amp;" CompanyID","NAME")="#N/A Invalid Security","",_xll.BDP(tbl_coded[[#This Row],[KPW Provider BBID]]&amp;" CompanyID","NAME")))</f>
        <v>#NAME?</v>
      </c>
      <c r="AO186" s="124" t="e">
        <f ca="1">IF(tbl_coded[[#This Row],[ISIN]]="","",IF(_xll.BDP(tbl_coded[[#This Row],[KPW Provider BBID]]&amp;" CompanyID",$AO$1)="#N/A Invalid Security","--",IF(_xll.BDP(tbl_coded[[#This Row],[KPW Provider BBID]]&amp;" CompanyID",$AO$1)="#N/A N/A","--",_xll.BDP(tbl_coded[[#This Row],[KPW Provider BBID]]&amp;" CompanyID",$AO$1))))</f>
        <v>#NAME?</v>
      </c>
      <c r="AP186" s="124" t="e">
        <f ca="1">IF(tbl_coded[[#This Row],[ISIN]]="","",IF(_xll.BDP(tbl_coded[[#This Row],[KPW Provider BBID]]&amp;" CompanyID",$AP$1)="#N/A Invalid Security","--",IF(_xll.BDP(tbl_coded[[#This Row],[KPW Provider BBID]]&amp;" CompanyID",$AP$1)="#N/A N/A","--",_xll.BDP(tbl_coded[[#This Row],[KPW Provider BBID]]&amp;" CompanyID",$AP$1))))</f>
        <v>#NAME?</v>
      </c>
      <c r="AQ186" s="124" t="e">
        <f ca="1">IF(tbl_coded[[#This Row],[ISIN]]="","",IF(_xll.BDP(tbl_coded[[#This Row],[KPW Provider BBID]]&amp;" CompanyID",$AQ$1)="#N/A Invalid Security","--",IF(_xll.BDP(tbl_coded[[#This Row],[KPW Provider BBID]]&amp;" CompanyID",$AQ$1)="#N/A N/A","--",_xll.BDP(tbl_coded[[#This Row],[KPW Provider BBID]]&amp;" CompanyID",$AQ$1))))</f>
        <v>#NAME?</v>
      </c>
      <c r="AR186" s="124" t="e">
        <f ca="1">IF(tbl_coded[[#This Row],[ISIN]]="","",tbl_coded[[#This Row],[穆迪KPW评级]]&amp;"/"&amp;tbl_coded[[#This Row],[SPKPW评级]]&amp;"/"&amp;tbl_coded[[#This Row],[FITCHKPW评级]])</f>
        <v>#NAME?</v>
      </c>
      <c r="AS186" s="124" t="e">
        <f ca="1">IF(tbl_coded[[#This Row],[ISIN]]="","",IF(OR(_xll.BDP($B186&amp;" Corp",AS$1)="#N/A N/A"),"--",_xll.BDP($B186&amp;" Corp",AS$1)))</f>
        <v>#NAME?</v>
      </c>
      <c r="AT186" s="124" t="e">
        <f ca="1">IF(tbl_coded[[#This Row],[ISIN]]="","",IF(_xll.BDS($B186&amp;" Corp",AT$1)="#N/A Field Not Applicable","",_xll.BDS($B186&amp;" Corp",AT$1)))</f>
        <v>#NAME?</v>
      </c>
      <c r="AU186" s="124" t="e">
        <f ca="1">IF(tbl_coded[[#This Row],[SBLC Provider BBID]]="","",_xll.BDP(tbl_coded[[#This Row],[SBLC Provider BBID]]&amp;" CompanyID","NAME"))</f>
        <v>#NAME?</v>
      </c>
      <c r="AV186" s="124" t="e">
        <f ca="1">IF(tbl_coded[[#This Row],[ISIN]]="","",IF(OR(_xll.BDP($B186&amp;" Corp",AV$1)="#N/A N/A"),"--",TEXT(_xll.BDP($B186&amp;" Corp",AV$1),"yyyy/mm/dd")))</f>
        <v>#NAME?</v>
      </c>
      <c r="AW186" s="124" t="e">
        <f ca="1">IF(tbl_coded[[#This Row],[ISIN]]="","",IF(OR(_xll.BDP($B186&amp;" Corp",AW$1)="#N/A N/A"),"--",TEXT(_xll.BDP($B186&amp;" Corp",AW$1),"yyyy/mm/dd")))</f>
        <v>#NAME?</v>
      </c>
      <c r="AX186" s="124" t="e">
        <f ca="1">IF(tbl_coded[[#This Row],[ISIN]]="","",IF(OR(_xll.BDP($B186&amp;" Corp",AX$1)="#N/A N/A"),"--",TEXT(_xll.BDP($B186&amp;" Corp",AX$1),"yyyy/mm/dd")))</f>
        <v>#NAME?</v>
      </c>
      <c r="AY186" s="124" t="e">
        <f ca="1">IF(tbl_coded[[#This Row],[ISIN]]="","",IF(OR(_xll.BDP($B186&amp;" Corp",AY$1)="#N/A Field Not Applicable"),"--",TEXT(_xll.BDP($B186&amp;" Corp",AY$1),"yyyy/mm/dd")))</f>
        <v>#NAME?</v>
      </c>
      <c r="AZ186" s="124" t="e">
        <f ca="1">IF(tbl_coded[[#This Row],[ISIN]]="","",IF(OR(_xll.BDP($B186&amp;" Corp",AZ$1)="#N/A N/A"),"--",_xll.BDP($B186&amp;" Corp",AZ$1)))</f>
        <v>#NAME?</v>
      </c>
      <c r="BA186" s="124" t="e">
        <f ca="1">IF(tbl_coded[[#This Row],[ISIN]]="","",IF(OR(_xll.BDP($B186&amp;" Corp",BA$1)="#N/A N/A"),"--",_xll.BDP($B186&amp;" Corp",BA$1)))</f>
        <v>#NAME?</v>
      </c>
      <c r="BB186" s="124" t="e">
        <f ca="1">IF(tbl_coded[[#This Row],[ISIN]]="","",IF(OR(_xll.BDP($B186&amp;" Corp",BB$1)="#N/A N/A"),"--",_xll.BDP($B186&amp;" Corp",BB$1)))</f>
        <v>#NAME?</v>
      </c>
      <c r="BC186" s="124" t="e">
        <f ca="1">IF(tbl_coded[[#This Row],[ISIN]]="","",IF(OR(_xll.BDP($B186&amp;" Corp",BC$1)="#N/A Field Not Applicable"),"--",_xll.BDP($B186&amp;" Corp",BC$1)))</f>
        <v>#NAME?</v>
      </c>
      <c r="BD186" s="124" t="e">
        <f ca="1">IF(tbl_coded[[#This Row],[ISIN]]="","",IF(OR(_xll.BDP($B186&amp;" Corp",BD$1)="#N/A Field Not Applicable"),"--",_xll.BDP($B186&amp;" Corp",BD$1)))</f>
        <v>#NAME?</v>
      </c>
      <c r="BE186" s="124" t="e">
        <f ca="1">IF(tbl_coded[[#This Row],[ISIN]]="","",IF(OR(_xll.BDP($B186&amp;" Corp",BE$1)="#N/A Field Not Applicable"),"--",_xll.BDP($B186&amp;" Corp",BE$1)))</f>
        <v>#NAME?</v>
      </c>
      <c r="BF186" s="124" t="e">
        <f ca="1">IF(tbl_coded[[#This Row],[ISIN]]="","",IF(OR(_xll.BDP($B186&amp;" Corp",BF$1)="#N/A Field Not Applicable"),"--",_xll.BDP($B186&amp;" Corp",BF$1)))</f>
        <v>#NAME?</v>
      </c>
      <c r="BG186" s="124" t="e">
        <f ca="1">IF(tbl_coded[[#This Row],[ISIN]]="","",IF(OR(_xll.BDP($B186&amp;" Corp",BG$1)="#N/A Field Not Applicable"),"--",IF(_xll.BDP($B186&amp;" Corp",BG$1)="#N/A N/A","N",_xll.BDP($B186&amp;" Corp",BG$1))))</f>
        <v>#NAME?</v>
      </c>
      <c r="BH186" s="124" t="e">
        <f ca="1">IF(tbl_coded[[#This Row],[ISIN]]="","",IF(OR(_xll.BDP($B186&amp;" Corp",BH$1)="#N/A N/A"),"",_xll.BDP($B186&amp;" Corp",BH$1)))</f>
        <v>#NAME?</v>
      </c>
      <c r="BI186" s="124" t="e">
        <f ca="1">IF(tbl_coded[[#This Row],[ISIN]]="","",IF(OR(tbl_coded[[#This Row],[Parent company tiker]]=""),"",IF(_xll.BDP(tbl_coded[[#This Row],[Parent company tiker]]&amp;" Equity",BI$1)="#N/A N/A","--",_xll.BDP(tbl_coded[[#This Row],[Parent company tiker]]&amp;" Equity",BI$1))))</f>
        <v>#NAME?</v>
      </c>
      <c r="BJ186" s="124" t="e">
        <f ca="1">IF(tbl_coded[[#This Row],[ISIN]]="","",IF(OR(tbl_coded[[#This Row],[Parent company tiker]]=""),"",IF(_xll.BDP(tbl_coded[[#This Row],[Parent company tiker]]&amp;" Equity",BJ$1)="#N/A N/A","--",_xll.BDP(tbl_coded[[#This Row],[Parent company tiker]]&amp;" Equity",BJ$1))))</f>
        <v>#NAME?</v>
      </c>
      <c r="BK186" s="124" t="e">
        <f ca="1">IF(tbl_coded[[#This Row],[ISIN]]="","",IF(OR(tbl_coded[[#This Row],[Parent company tiker]]=""),"",IF(_xll.BDP(tbl_coded[[#This Row],[Parent company tiker]]&amp;" Equity",BK$1)="#N/A N/A","--",_xll.BDP(tbl_coded[[#This Row],[Parent company tiker]]&amp;" Equity",BK$1))))</f>
        <v>#NAME?</v>
      </c>
      <c r="BL186" s="124" t="e">
        <f ca="1">IF(tbl_coded[[#This Row],[ISIN]]="","",IF(OR(tbl_coded[[#This Row],[Parent company tiker]]=""),"",IF(_xll.BDP(tbl_coded[[#This Row],[Parent company tiker]]&amp;" Equity",BL$1)="#N/A N/A","--",_xll.BDP(tbl_coded[[#This Row],[Parent company tiker]]&amp;" Equity",BL$1))))</f>
        <v>#NAME?</v>
      </c>
      <c r="BM18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6" s="124" t="e">
        <f ca="1">IF(tbl_coded[[#This Row],[Column9]]&lt;&gt;"--",tbl_coded[[#This Row],[G''tor rating]],IF(tbl_coded[[#This Row],[KPW Name]]&lt;&gt;"",tbl_coded[[#This Row],[KPW Rating]],IF(tbl_coded[[#This Row],[Parent company tiker]]&lt;&gt;"",tbl_coded[[#This Row],[parent评级]],tbl_coded[[#This Row],[Issuer rating]])))</f>
        <v>#NAME?</v>
      </c>
      <c r="BO186" s="159" t="str">
        <f ca="1">IFERROR(IF(tbl_coded[[#This Row],[GREEN]]="Y","GREEN",IF(tbl_coded[[#This Row],[SUSTAINABLE]]="Y","SUSTAINABLE",IF(tbl_coded[[#This Row],[SOCIAL]]="Y","SOCIAL",IF(tbl_coded[[#This Row],[Sustainable linked]]="Y","SUSTAINABLE LINKED"," ")))),"")</f>
        <v/>
      </c>
    </row>
    <row r="187" spans="1:67" ht="15" customHeight="1">
      <c r="A187" s="119">
        <v>185</v>
      </c>
      <c r="B187" s="120" t="str">
        <f>IF(美元债一级!$C$4:$C$1048576&lt;&gt;"",美元债一级!C188,"")</f>
        <v>XS2599744708</v>
      </c>
      <c r="C187" s="122" t="e">
        <f ca="1">IF(tbl_coded[[#This Row],[ISIN]]="","",IF(tbl_coded[[#This Row],[Index]]&gt;$A$1,"",IF(_xll.BDP($B187&amp;" Corp",C$1)="#N/A N/A","",_xll.BDP($B187&amp;" Corp",C$1))))</f>
        <v>#NAME?</v>
      </c>
      <c r="D187" s="122" t="e">
        <f ca="1">IF(tbl_coded[[#This Row],[ISIN]]="","",IF(_xll.BDP($B187&amp;" Corp",D$1)="#N/A N/A","",_xll.BDP($B187&amp;" Corp",D$1)))</f>
        <v>#NAME?</v>
      </c>
      <c r="E187" s="122" t="e">
        <f ca="1">IF(tbl_coded[[#This Row],[ISIN]]="","",IF(_xll.BDP($B187&amp;" Corp",E$1)="#N/A N/A","--",_xll.BDP($B187&amp;" Corp",E$1)))</f>
        <v>#NAME?</v>
      </c>
      <c r="F187" s="122" t="e">
        <f ca="1">IF(tbl_coded[[#This Row],[ISIN]]="","",IF(_xll.BDS($B187&amp;" Corp",F$1)="#N/A Field Not Applicable","",_xll.BDS($B187&amp;" Corp",F$1)))</f>
        <v>#NAME?</v>
      </c>
      <c r="G187" s="122" t="e">
        <f ca="1">IF(tbl_coded[[#This Row],[ISIN]]="","",IF(_xll.BDP($F187&amp;" CompanyID",G$1)="#N/A Invalid Security","",_xll.BDP($F187&amp;" CompanyID",G$1)))</f>
        <v>#NAME?</v>
      </c>
      <c r="H187" s="122" t="e">
        <f ca="1">IF(tbl_coded[[#This Row],[ISIN]]="","",IF(_xll.BDP($B187&amp;" Corp",H$1)="#N/A N/A","--",_xll.BDP($B187&amp;" Corp",H$1)))</f>
        <v>#NAME?</v>
      </c>
      <c r="I187" s="122" t="e">
        <f ca="1">IF(tbl_coded[[#This Row],[ISIN]]="","",IF(_xll.BDP($B187&amp;" Corp",I$1)="#N/A N/A","--",_xll.BDP($B187&amp;" Corp",I$1)))</f>
        <v>#NAME?</v>
      </c>
      <c r="J187" s="122" t="e">
        <f ca="1">IF(tbl_coded[[#This Row],[ISIN]]="","",IF(_xll.BDP($B187&amp;" Corp",J$1)="#N/A N/A","--",_xll.BDP($B187&amp;" Corp",J$1)))</f>
        <v>#NAME?</v>
      </c>
      <c r="K187" s="122" t="e">
        <f ca="1">IF(tbl_coded[[#This Row],[ISIN]]="","",IF(_xll.BDP($B187&amp;" Corp",K$1)="#N/A N/A","--",_xll.BDP($B187&amp;" Corp",K$1)))</f>
        <v>#NAME?</v>
      </c>
      <c r="L187" s="122" t="e">
        <f ca="1">IF(tbl_coded[[#This Row],[ISIN]]="","",IF(_xll.BDP($B187&amp;" Corp",L$1)="#N/A N/A","--",_xll.BDP($B187&amp;" Corp",L$1)))</f>
        <v>#NAME?</v>
      </c>
      <c r="M187" s="122" t="e">
        <f ca="1">IF(tbl_coded[[#This Row],[ISIN]]="","",IF(_xll.BDP($B187&amp;" Corp",M$1)="#N/A N/A","--",_xll.BDP($B187&amp;" Corp",M$1)))</f>
        <v>#NAME?</v>
      </c>
      <c r="N187" s="122" t="e">
        <f ca="1">IF(tbl_coded[[#This Row],[ISIN]]="","",IF(_xll.BDP($B187&amp;" Corp",N$1)="#N/A N/A","--",_xll.BDP($B187&amp;" Corp",N$1)))</f>
        <v>#NAME?</v>
      </c>
      <c r="O187" s="122" t="e">
        <f ca="1">IF(tbl_coded[[#This Row],[ISIN]]="","",IF(_xll.BDP($B187&amp;" Corp",O$1)="#N/A N/A","--",_xll.BDP($B187&amp;" Corp",O$1)))</f>
        <v>#NAME?</v>
      </c>
      <c r="P187" s="122" t="e">
        <f ca="1">IF(tbl_coded[[#This Row],[ISIN]]="","",IF(_xll.BDP($B187&amp;" Corp",P$1)="#N/A N/A","--",_xll.BDP($B187&amp;" Corp",P$1)))</f>
        <v>#NAME?</v>
      </c>
      <c r="Q18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7" s="122" t="e">
        <f ca="1">IF(tbl_coded[[#This Row],[ISIN]]="","",IF(OR(_xll.BDP($B187&amp;" Corp",R$1)="#N/A N/A",_xll.BDP($B187&amp;" Corp",R$1)="#N/A Invalid Security",_xll.BDP($B187&amp;" Corp",R$1)="#N/A Field Not Applicable"),"--",_xll.BDP($B187&amp;" Corp",R$1)))</f>
        <v>#NAME?</v>
      </c>
      <c r="S187" s="122" t="e">
        <f ca="1">IF(tbl_coded[[#This Row],[ISIN]]="","",IF(OR(_xll.BDP($R187&amp;" Equity",S$1)="#N/A N/A",_xll.BDP($R187&amp;" Equity",S$1)="#N/A Invalid Security"),"--",_xll.BDP($R187&amp;" Equity",S$1)))</f>
        <v>#NAME?</v>
      </c>
      <c r="T187" s="122" t="e">
        <f ca="1">IF(tbl_coded[[#This Row],[ISIN]]="","",IF(OR(_xll.BDP($R187&amp;" Equity",T$1)="#N/A N/A",_xll.BDP($R187&amp;" Equity",T$1)="#N/A Invalid Security"),"--",_xll.BDP($R187&amp;" Equity",T$1)))</f>
        <v>#NAME?</v>
      </c>
      <c r="U187" s="122" t="e">
        <f ca="1">IF(tbl_coded[[#This Row],[ISIN]]="","",IF(OR(_xll.BDP($R187&amp;" Equity",U$1)="#N/A N/A",_xll.BDP($R187&amp;" Equity",U$1)="#N/A Invalid Security"),"--",_xll.BDP($R187&amp;" Equity",U$1)))</f>
        <v>#NAME?</v>
      </c>
      <c r="V187" s="122" t="e">
        <f ca="1">IF(tbl_coded[[#This Row],[ISIN]]="","",IF(OR(_xll.BDP($R187&amp;" Equity",V$1)="#N/A N/A",_xll.BDP($R187&amp;" Equity",V$1)="#N/A Invalid Security"),"--",_xll.BDP($R187&amp;" Equity",V$1)))</f>
        <v>#NAME?</v>
      </c>
      <c r="W187" s="122" t="e">
        <f ca="1">IF(tbl_coded[[#This Row],[ISIN]]="","",IF(OR(_xll.BDP($R187&amp;" Equity",W$1)="#N/A N/A",_xll.BDP($R187&amp;" Equity",W$1)="#N/A Invalid Security"),"--",_xll.BDP($R187&amp;" Equity",W$1)))</f>
        <v>#NAME?</v>
      </c>
      <c r="X187" s="122" t="e">
        <f ca="1">IF(tbl_coded[[#This Row],[ISIN]]="","",IF(OR(_xll.BDP($R187&amp;" Equity",X$1)="#N/A N/A",_xll.BDP($R187&amp;" Equity",X$1)="#N/A Invalid Security"),"--",_xll.BDP($R187&amp;" Equity",X$1)))</f>
        <v>#NAME?</v>
      </c>
      <c r="Y18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7" s="122" t="str">
        <f ca="1">IF(tbl_coded[[#This Row],[ISIN]]="","",IF(ISNUMBER(_xll.BDP(B187&amp;" Corp",Z$1)),_xll.BDP(B187&amp;" Corp",Z$1),""))</f>
        <v/>
      </c>
      <c r="AA187" s="122" t="str">
        <f ca="1">IF(tbl_coded[[#This Row],[ISIN]]="","",IF(ISNUMBER(_xll.BDP(B187&amp;" Corp",AA$1)),_xll.BDP(B187&amp;" Corp",AA$1),""))</f>
        <v/>
      </c>
      <c r="AB187" s="122" t="str">
        <f ca="1">IF(tbl_coded[[#This Row],[ISIN]]="","",IF(ISNUMBER(_xll.BDP(B187&amp;" Corp",AB$1)),_xll.BDP(B187&amp;" Corp",AB$1),""))</f>
        <v/>
      </c>
      <c r="AC187" s="122" t="str">
        <f ca="1">IF(tbl_coded[[#This Row],[ISIN]]="","",IF(ISNUMBER(_xll.BDP(B187&amp;" Corp",AC$1)),_xll.BDP(B187&amp;" Corp",AC$1),""))</f>
        <v/>
      </c>
      <c r="AD187" s="122" t="e">
        <f ca="1">IF(tbl_coded[[#This Row],[ISIN]]="","",IF((_xll.BDP(B187&amp;" Corp",AD$1))="#N/A Field Not Applicable","",_xll.BDP(B187&amp;" Corp",AD$1)))</f>
        <v>#NAME?</v>
      </c>
      <c r="AE187" s="122" t="e">
        <f ca="1">IF(tbl_coded[[#This Row],[ISIN]]="","",IF((_xll.BDP(B187&amp;" Corp",AE$1))="#N/A N/A","--",_xll.BDP(B187&amp;" Corp",AE$1)))</f>
        <v>#NAME?</v>
      </c>
      <c r="AF187" s="122" t="e">
        <f ca="1">IF(tbl_coded[[#This Row],[ISIN]]="","",IF(IFERROR(MATCH(H187,rtg_num[Moody''s],0)&gt;10,0),"HY",IF(IFERROR(MATCH(I187,rtg_num[S&amp;P],0)&gt;10,0),"HY",IF(IFERROR(MATCH(J187,rtg_num[Fitch],0)&gt;10,0),"HY",IF(H187&amp;I187&amp;J187="------","NR",IF(IFERROR(FIND("#N/A",Coded!H187),0)&amp;IFERROR(FIND("#N/A",Coded!H187),0)&amp;IFERROR(FIND("#N/A",Coded!H187),0)&lt;&gt;"000",IF(INDEX(美元债一级!$O:$O,MATCH(tbl_coded[[#This Row],[ISIN]],美元债一级!$I:$I,0))="--/--/--","NR","IG"),"IG"))))))</f>
        <v>#NAME?</v>
      </c>
      <c r="AG18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7" s="123" t="e">
        <f ca="1">IF(tbl_coded[[#This Row],[ISIN]]="","",IF(_xll.BDP($B187&amp;" Corp",AI$1)="#N/A N/A","--",_xll.BDP($B187&amp;" Corp",AI$1)))</f>
        <v>#NAME?</v>
      </c>
      <c r="AJ187" s="122" t="e">
        <f ca="1">IF(tbl_coded[[#This Row],[ISIN]]="","",IF(OR(_xll.BDP(_xll.BDP(tbl_coded[[#This Row],[ISIN]]&amp;" Corp", "ISSUER_EQUITY_TICKER")&amp;" Equity",AJ$1)="#N/A N/A"),"--",_xll.BDP(_xll.BDP(tbl_coded[[#This Row],[ISIN]]&amp;" Corp", "ISSUER_EQUITY_TICKER")&amp;" Equity",AJ$1)))</f>
        <v>#NAME?</v>
      </c>
      <c r="AK18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25" t="e">
        <f ca="1">IF(tbl_coded[[#This Row],[ISIN]]="","",IF(OR(_xll.BDP(_xll.BDP(tbl_coded[[#This Row],[ISIN]]&amp;" Corp", "ISSUER_EQUITY_TICKER")&amp;" Equity",AL$1)="#N/A N/A"),"--",_xll.BDP(_xll.BDP(tbl_coded[[#This Row],[ISIN]]&amp;" Corp", "ISSUER_EQUITY_TICKER")&amp;" Equity",AL$1)))</f>
        <v>#NAME?</v>
      </c>
      <c r="AM187" s="125" t="e">
        <f ca="1">IF(tbl_coded[[#This Row],[ISIN]]="","",IF(_xll.BDS($B187&amp;" Corp",AM$1)="#N/A Field Not Applicable","",_xll.BDS($B187&amp;" Corp",AM$1)))</f>
        <v>#NAME?</v>
      </c>
      <c r="AN187" s="125" t="e">
        <f ca="1">IF(tbl_coded[[#This Row],[ISIN]]="","",IF(_xll.BDP(tbl_coded[[#This Row],[KPW Provider BBID]]&amp;" CompanyID","NAME")="#N/A Invalid Security","",_xll.BDP(tbl_coded[[#This Row],[KPW Provider BBID]]&amp;" CompanyID","NAME")))</f>
        <v>#NAME?</v>
      </c>
      <c r="AO187" s="125" t="e">
        <f ca="1">IF(tbl_coded[[#This Row],[ISIN]]="","",IF(_xll.BDP(tbl_coded[[#This Row],[KPW Provider BBID]]&amp;" CompanyID",$AO$1)="#N/A Invalid Security","--",IF(_xll.BDP(tbl_coded[[#This Row],[KPW Provider BBID]]&amp;" CompanyID",$AO$1)="#N/A N/A","--",_xll.BDP(tbl_coded[[#This Row],[KPW Provider BBID]]&amp;" CompanyID",$AO$1))))</f>
        <v>#NAME?</v>
      </c>
      <c r="AP187" s="125" t="e">
        <f ca="1">IF(tbl_coded[[#This Row],[ISIN]]="","",IF(_xll.BDP(tbl_coded[[#This Row],[KPW Provider BBID]]&amp;" CompanyID",$AP$1)="#N/A Invalid Security","--",IF(_xll.BDP(tbl_coded[[#This Row],[KPW Provider BBID]]&amp;" CompanyID",$AP$1)="#N/A N/A","--",_xll.BDP(tbl_coded[[#This Row],[KPW Provider BBID]]&amp;" CompanyID",$AP$1))))</f>
        <v>#NAME?</v>
      </c>
      <c r="AQ187" s="125" t="e">
        <f ca="1">IF(tbl_coded[[#This Row],[ISIN]]="","",IF(_xll.BDP(tbl_coded[[#This Row],[KPW Provider BBID]]&amp;" CompanyID",$AQ$1)="#N/A Invalid Security","--",IF(_xll.BDP(tbl_coded[[#This Row],[KPW Provider BBID]]&amp;" CompanyID",$AQ$1)="#N/A N/A","--",_xll.BDP(tbl_coded[[#This Row],[KPW Provider BBID]]&amp;" CompanyID",$AQ$1))))</f>
        <v>#NAME?</v>
      </c>
      <c r="AR187" s="125" t="e">
        <f ca="1">IF(tbl_coded[[#This Row],[ISIN]]="","",tbl_coded[[#This Row],[穆迪KPW评级]]&amp;"/"&amp;tbl_coded[[#This Row],[SPKPW评级]]&amp;"/"&amp;tbl_coded[[#This Row],[FITCHKPW评级]])</f>
        <v>#NAME?</v>
      </c>
      <c r="AS187" s="125" t="e">
        <f ca="1">IF(tbl_coded[[#This Row],[ISIN]]="","",IF(OR(_xll.BDP($B187&amp;" Corp",AS$1)="#N/A N/A"),"--",_xll.BDP($B187&amp;" Corp",AS$1)))</f>
        <v>#NAME?</v>
      </c>
      <c r="AT187" s="125" t="e">
        <f ca="1">IF(tbl_coded[[#This Row],[ISIN]]="","",IF(_xll.BDS($B187&amp;" Corp",AT$1)="#N/A Field Not Applicable","",_xll.BDS($B187&amp;" Corp",AT$1)))</f>
        <v>#NAME?</v>
      </c>
      <c r="AU187" s="125" t="e">
        <f ca="1">IF(tbl_coded[[#This Row],[SBLC Provider BBID]]="","",_xll.BDP(tbl_coded[[#This Row],[SBLC Provider BBID]]&amp;" CompanyID","NAME"))</f>
        <v>#NAME?</v>
      </c>
      <c r="AV187" s="125" t="e">
        <f ca="1">IF(tbl_coded[[#This Row],[ISIN]]="","",IF(OR(_xll.BDP($B187&amp;" Corp",AV$1)="#N/A N/A"),"--",TEXT(_xll.BDP($B187&amp;" Corp",AV$1),"yyyy/mm/dd")))</f>
        <v>#NAME?</v>
      </c>
      <c r="AW187" s="125" t="e">
        <f ca="1">IF(tbl_coded[[#This Row],[ISIN]]="","",IF(OR(_xll.BDP($B187&amp;" Corp",AW$1)="#N/A N/A"),"--",TEXT(_xll.BDP($B187&amp;" Corp",AW$1),"yyyy/mm/dd")))</f>
        <v>#NAME?</v>
      </c>
      <c r="AX187" s="125" t="e">
        <f ca="1">IF(tbl_coded[[#This Row],[ISIN]]="","",IF(OR(_xll.BDP($B187&amp;" Corp",AX$1)="#N/A N/A"),"--",TEXT(_xll.BDP($B187&amp;" Corp",AX$1),"yyyy/mm/dd")))</f>
        <v>#NAME?</v>
      </c>
      <c r="AY187" s="125" t="e">
        <f ca="1">IF(tbl_coded[[#This Row],[ISIN]]="","",IF(OR(_xll.BDP($B187&amp;" Corp",AY$1)="#N/A Field Not Applicable"),"--",TEXT(_xll.BDP($B187&amp;" Corp",AY$1),"yyyy/mm/dd")))</f>
        <v>#NAME?</v>
      </c>
      <c r="AZ187" s="125" t="e">
        <f ca="1">IF(tbl_coded[[#This Row],[ISIN]]="","",IF(OR(_xll.BDP($B187&amp;" Corp",AZ$1)="#N/A N/A"),"--",_xll.BDP($B187&amp;" Corp",AZ$1)))</f>
        <v>#NAME?</v>
      </c>
      <c r="BA187" s="125" t="e">
        <f ca="1">IF(tbl_coded[[#This Row],[ISIN]]="","",IF(OR(_xll.BDP($B187&amp;" Corp",BA$1)="#N/A N/A"),"--",_xll.BDP($B187&amp;" Corp",BA$1)))</f>
        <v>#NAME?</v>
      </c>
      <c r="BB187" s="125" t="e">
        <f ca="1">IF(tbl_coded[[#This Row],[ISIN]]="","",IF(OR(_xll.BDP($B187&amp;" Corp",BB$1)="#N/A N/A"),"--",_xll.BDP($B187&amp;" Corp",BB$1)))</f>
        <v>#NAME?</v>
      </c>
      <c r="BC187" s="125" t="e">
        <f ca="1">IF(tbl_coded[[#This Row],[ISIN]]="","",IF(OR(_xll.BDP($B187&amp;" Corp",BC$1)="#N/A Field Not Applicable"),"--",_xll.BDP($B187&amp;" Corp",BC$1)))</f>
        <v>#NAME?</v>
      </c>
      <c r="BD187" s="125" t="e">
        <f ca="1">IF(tbl_coded[[#This Row],[ISIN]]="","",IF(OR(_xll.BDP($B187&amp;" Corp",BD$1)="#N/A Field Not Applicable"),"--",_xll.BDP($B187&amp;" Corp",BD$1)))</f>
        <v>#NAME?</v>
      </c>
      <c r="BE187" s="125" t="e">
        <f ca="1">IF(tbl_coded[[#This Row],[ISIN]]="","",IF(OR(_xll.BDP($B187&amp;" Corp",BE$1)="#N/A Field Not Applicable"),"--",_xll.BDP($B187&amp;" Corp",BE$1)))</f>
        <v>#NAME?</v>
      </c>
      <c r="BF187" s="125" t="e">
        <f ca="1">IF(tbl_coded[[#This Row],[ISIN]]="","",IF(OR(_xll.BDP($B187&amp;" Corp",BF$1)="#N/A Field Not Applicable"),"--",_xll.BDP($B187&amp;" Corp",BF$1)))</f>
        <v>#NAME?</v>
      </c>
      <c r="BG187" s="125" t="e">
        <f ca="1">IF(tbl_coded[[#This Row],[ISIN]]="","",IF(OR(_xll.BDP($B187&amp;" Corp",BG$1)="#N/A Field Not Applicable"),"--",IF(_xll.BDP($B187&amp;" Corp",BG$1)="#N/A N/A","N",_xll.BDP($B187&amp;" Corp",BG$1))))</f>
        <v>#NAME?</v>
      </c>
      <c r="BH187" s="125" t="e">
        <f ca="1">IF(tbl_coded[[#This Row],[ISIN]]="","",IF(OR(_xll.BDP($B187&amp;" Corp",BH$1)="#N/A N/A"),"",_xll.BDP($B187&amp;" Corp",BH$1)))</f>
        <v>#NAME?</v>
      </c>
      <c r="BI187" s="125" t="e">
        <f ca="1">IF(tbl_coded[[#This Row],[ISIN]]="","",IF(OR(tbl_coded[[#This Row],[Parent company tiker]]=""),"",IF(_xll.BDP(tbl_coded[[#This Row],[Parent company tiker]]&amp;" Equity",BI$1)="#N/A N/A","--",_xll.BDP(tbl_coded[[#This Row],[Parent company tiker]]&amp;" Equity",BI$1))))</f>
        <v>#NAME?</v>
      </c>
      <c r="BJ187" s="125" t="e">
        <f ca="1">IF(tbl_coded[[#This Row],[ISIN]]="","",IF(OR(tbl_coded[[#This Row],[Parent company tiker]]=""),"",IF(_xll.BDP(tbl_coded[[#This Row],[Parent company tiker]]&amp;" Equity",BJ$1)="#N/A N/A","--",_xll.BDP(tbl_coded[[#This Row],[Parent company tiker]]&amp;" Equity",BJ$1))))</f>
        <v>#NAME?</v>
      </c>
      <c r="BK187" s="125" t="e">
        <f ca="1">IF(tbl_coded[[#This Row],[ISIN]]="","",IF(OR(tbl_coded[[#This Row],[Parent company tiker]]=""),"",IF(_xll.BDP(tbl_coded[[#This Row],[Parent company tiker]]&amp;" Equity",BK$1)="#N/A N/A","--",_xll.BDP(tbl_coded[[#This Row],[Parent company tiker]]&amp;" Equity",BK$1))))</f>
        <v>#NAME?</v>
      </c>
      <c r="BL187" s="125" t="e">
        <f ca="1">IF(tbl_coded[[#This Row],[ISIN]]="","",IF(OR(tbl_coded[[#This Row],[Parent company tiker]]=""),"",IF(_xll.BDP(tbl_coded[[#This Row],[Parent company tiker]]&amp;" Equity",BL$1)="#N/A N/A","--",_xll.BDP(tbl_coded[[#This Row],[Parent company tiker]]&amp;" Equity",BL$1))))</f>
        <v>#NAME?</v>
      </c>
      <c r="BM18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7" s="125" t="e">
        <f ca="1">IF(tbl_coded[[#This Row],[Column9]]&lt;&gt;"--",tbl_coded[[#This Row],[G''tor rating]],IF(tbl_coded[[#This Row],[KPW Name]]&lt;&gt;"",tbl_coded[[#This Row],[KPW Rating]],IF(tbl_coded[[#This Row],[Parent company tiker]]&lt;&gt;"",tbl_coded[[#This Row],[parent评级]],tbl_coded[[#This Row],[Issuer rating]])))</f>
        <v>#NAME?</v>
      </c>
      <c r="BO187" s="159" t="str">
        <f ca="1">IFERROR(IF(tbl_coded[[#This Row],[GREEN]]="Y","GREEN",IF(tbl_coded[[#This Row],[SUSTAINABLE]]="Y","SUSTAINABLE",IF(tbl_coded[[#This Row],[SOCIAL]]="Y","SOCIAL",IF(tbl_coded[[#This Row],[Sustainable linked]]="Y","SUSTAINABLE LINKED"," ")))),"")</f>
        <v/>
      </c>
    </row>
    <row r="188" spans="1:67" ht="15" customHeight="1">
      <c r="A188" s="119">
        <v>186</v>
      </c>
      <c r="B188" s="120" t="str">
        <f>IF(美元债一级!$C$4:$C$1048576&lt;&gt;"",美元债一级!C189,"")</f>
        <v>XS2599738056</v>
      </c>
      <c r="C188" s="122" t="e">
        <f ca="1">IF(tbl_coded[[#This Row],[ISIN]]="","",IF(tbl_coded[[#This Row],[Index]]&gt;$A$1,"",IF(_xll.BDP($B188&amp;" Corp",C$1)="#N/A N/A","",_xll.BDP($B188&amp;" Corp",C$1))))</f>
        <v>#NAME?</v>
      </c>
      <c r="D188" s="122" t="e">
        <f ca="1">IF(tbl_coded[[#This Row],[ISIN]]="","",IF(_xll.BDP($B188&amp;" Corp",D$1)="#N/A N/A","",_xll.BDP($B188&amp;" Corp",D$1)))</f>
        <v>#NAME?</v>
      </c>
      <c r="E188" s="122" t="e">
        <f ca="1">IF(tbl_coded[[#This Row],[ISIN]]="","",IF(_xll.BDP($B188&amp;" Corp",E$1)="#N/A N/A","--",_xll.BDP($B188&amp;" Corp",E$1)))</f>
        <v>#NAME?</v>
      </c>
      <c r="F188" s="122" t="e">
        <f ca="1">IF(tbl_coded[[#This Row],[ISIN]]="","",IF(_xll.BDS($B188&amp;" Corp",F$1)="#N/A Field Not Applicable","",_xll.BDS($B188&amp;" Corp",F$1)))</f>
        <v>#NAME?</v>
      </c>
      <c r="G188" s="122" t="e">
        <f ca="1">IF(tbl_coded[[#This Row],[ISIN]]="","",IF(_xll.BDP($F188&amp;" CompanyID",G$1)="#N/A Invalid Security","",_xll.BDP($F188&amp;" CompanyID",G$1)))</f>
        <v>#NAME?</v>
      </c>
      <c r="H188" s="122" t="e">
        <f ca="1">IF(tbl_coded[[#This Row],[ISIN]]="","",IF(_xll.BDP($B188&amp;" Corp",H$1)="#N/A N/A","--",_xll.BDP($B188&amp;" Corp",H$1)))</f>
        <v>#NAME?</v>
      </c>
      <c r="I188" s="122" t="e">
        <f ca="1">IF(tbl_coded[[#This Row],[ISIN]]="","",IF(_xll.BDP($B188&amp;" Corp",I$1)="#N/A N/A","--",_xll.BDP($B188&amp;" Corp",I$1)))</f>
        <v>#NAME?</v>
      </c>
      <c r="J188" s="122" t="e">
        <f ca="1">IF(tbl_coded[[#This Row],[ISIN]]="","",IF(_xll.BDP($B188&amp;" Corp",J$1)="#N/A N/A","--",_xll.BDP($B188&amp;" Corp",J$1)))</f>
        <v>#NAME?</v>
      </c>
      <c r="K188" s="122" t="e">
        <f ca="1">IF(tbl_coded[[#This Row],[ISIN]]="","",IF(_xll.BDP($B188&amp;" Corp",K$1)="#N/A N/A","--",_xll.BDP($B188&amp;" Corp",K$1)))</f>
        <v>#NAME?</v>
      </c>
      <c r="L188" s="122" t="e">
        <f ca="1">IF(tbl_coded[[#This Row],[ISIN]]="","",IF(_xll.BDP($B188&amp;" Corp",L$1)="#N/A N/A","--",_xll.BDP($B188&amp;" Corp",L$1)))</f>
        <v>#NAME?</v>
      </c>
      <c r="M188" s="122" t="e">
        <f ca="1">IF(tbl_coded[[#This Row],[ISIN]]="","",IF(_xll.BDP($B188&amp;" Corp",M$1)="#N/A N/A","--",_xll.BDP($B188&amp;" Corp",M$1)))</f>
        <v>#NAME?</v>
      </c>
      <c r="N188" s="122" t="e">
        <f ca="1">IF(tbl_coded[[#This Row],[ISIN]]="","",IF(_xll.BDP($B188&amp;" Corp",N$1)="#N/A N/A","--",_xll.BDP($B188&amp;" Corp",N$1)))</f>
        <v>#NAME?</v>
      </c>
      <c r="O188" s="122" t="e">
        <f ca="1">IF(tbl_coded[[#This Row],[ISIN]]="","",IF(_xll.BDP($B188&amp;" Corp",O$1)="#N/A N/A","--",_xll.BDP($B188&amp;" Corp",O$1)))</f>
        <v>#NAME?</v>
      </c>
      <c r="P188" s="122" t="e">
        <f ca="1">IF(tbl_coded[[#This Row],[ISIN]]="","",IF(_xll.BDP($B188&amp;" Corp",P$1)="#N/A N/A","--",_xll.BDP($B188&amp;" Corp",P$1)))</f>
        <v>#NAME?</v>
      </c>
      <c r="Q18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8" s="122" t="e">
        <f ca="1">IF(tbl_coded[[#This Row],[ISIN]]="","",IF(OR(_xll.BDP($B188&amp;" Corp",R$1)="#N/A N/A",_xll.BDP($B188&amp;" Corp",R$1)="#N/A Invalid Security",_xll.BDP($B188&amp;" Corp",R$1)="#N/A Field Not Applicable"),"--",_xll.BDP($B188&amp;" Corp",R$1)))</f>
        <v>#NAME?</v>
      </c>
      <c r="S188" s="122" t="e">
        <f ca="1">IF(tbl_coded[[#This Row],[ISIN]]="","",IF(OR(_xll.BDP($R188&amp;" Equity",S$1)="#N/A N/A",_xll.BDP($R188&amp;" Equity",S$1)="#N/A Invalid Security"),"--",_xll.BDP($R188&amp;" Equity",S$1)))</f>
        <v>#NAME?</v>
      </c>
      <c r="T188" s="122" t="e">
        <f ca="1">IF(tbl_coded[[#This Row],[ISIN]]="","",IF(OR(_xll.BDP($R188&amp;" Equity",T$1)="#N/A N/A",_xll.BDP($R188&amp;" Equity",T$1)="#N/A Invalid Security"),"--",_xll.BDP($R188&amp;" Equity",T$1)))</f>
        <v>#NAME?</v>
      </c>
      <c r="U188" s="122" t="e">
        <f ca="1">IF(tbl_coded[[#This Row],[ISIN]]="","",IF(OR(_xll.BDP($R188&amp;" Equity",U$1)="#N/A N/A",_xll.BDP($R188&amp;" Equity",U$1)="#N/A Invalid Security"),"--",_xll.BDP($R188&amp;" Equity",U$1)))</f>
        <v>#NAME?</v>
      </c>
      <c r="V188" s="122" t="e">
        <f ca="1">IF(tbl_coded[[#This Row],[ISIN]]="","",IF(OR(_xll.BDP($R188&amp;" Equity",V$1)="#N/A N/A",_xll.BDP($R188&amp;" Equity",V$1)="#N/A Invalid Security"),"--",_xll.BDP($R188&amp;" Equity",V$1)))</f>
        <v>#NAME?</v>
      </c>
      <c r="W188" s="122" t="e">
        <f ca="1">IF(tbl_coded[[#This Row],[ISIN]]="","",IF(OR(_xll.BDP($R188&amp;" Equity",W$1)="#N/A N/A",_xll.BDP($R188&amp;" Equity",W$1)="#N/A Invalid Security"),"--",_xll.BDP($R188&amp;" Equity",W$1)))</f>
        <v>#NAME?</v>
      </c>
      <c r="X188" s="122" t="e">
        <f ca="1">IF(tbl_coded[[#This Row],[ISIN]]="","",IF(OR(_xll.BDP($R188&amp;" Equity",X$1)="#N/A N/A",_xll.BDP($R188&amp;" Equity",X$1)="#N/A Invalid Security"),"--",_xll.BDP($R188&amp;" Equity",X$1)))</f>
        <v>#NAME?</v>
      </c>
      <c r="Y18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8" s="122" t="str">
        <f ca="1">IF(tbl_coded[[#This Row],[ISIN]]="","",IF(ISNUMBER(_xll.BDP(B188&amp;" Corp",Z$1)),_xll.BDP(B188&amp;" Corp",Z$1),""))</f>
        <v/>
      </c>
      <c r="AA188" s="122" t="str">
        <f ca="1">IF(tbl_coded[[#This Row],[ISIN]]="","",IF(ISNUMBER(_xll.BDP(B188&amp;" Corp",AA$1)),_xll.BDP(B188&amp;" Corp",AA$1),""))</f>
        <v/>
      </c>
      <c r="AB188" s="122" t="str">
        <f ca="1">IF(tbl_coded[[#This Row],[ISIN]]="","",IF(ISNUMBER(_xll.BDP(B188&amp;" Corp",AB$1)),_xll.BDP(B188&amp;" Corp",AB$1),""))</f>
        <v/>
      </c>
      <c r="AC188" s="122" t="str">
        <f ca="1">IF(tbl_coded[[#This Row],[ISIN]]="","",IF(ISNUMBER(_xll.BDP(B188&amp;" Corp",AC$1)),_xll.BDP(B188&amp;" Corp",AC$1),""))</f>
        <v/>
      </c>
      <c r="AD188" s="122" t="e">
        <f ca="1">IF(tbl_coded[[#This Row],[ISIN]]="","",IF((_xll.BDP(B188&amp;" Corp",AD$1))="#N/A Field Not Applicable","",_xll.BDP(B188&amp;" Corp",AD$1)))</f>
        <v>#NAME?</v>
      </c>
      <c r="AE188" s="122" t="e">
        <f ca="1">IF(tbl_coded[[#This Row],[ISIN]]="","",IF((_xll.BDP(B188&amp;" Corp",AE$1))="#N/A N/A","--",_xll.BDP(B188&amp;" Corp",AE$1)))</f>
        <v>#NAME?</v>
      </c>
      <c r="AF188" s="122" t="e">
        <f ca="1">IF(tbl_coded[[#This Row],[ISIN]]="","",IF(IFERROR(MATCH(H188,rtg_num[Moody''s],0)&gt;10,0),"HY",IF(IFERROR(MATCH(I188,rtg_num[S&amp;P],0)&gt;10,0),"HY",IF(IFERROR(MATCH(J188,rtg_num[Fitch],0)&gt;10,0),"HY",IF(H188&amp;I188&amp;J188="------","NR",IF(IFERROR(FIND("#N/A",Coded!H188),0)&amp;IFERROR(FIND("#N/A",Coded!H188),0)&amp;IFERROR(FIND("#N/A",Coded!H188),0)&lt;&gt;"000",IF(INDEX(美元债一级!$O:$O,MATCH(tbl_coded[[#This Row],[ISIN]],美元债一级!$I:$I,0))="--/--/--","NR","IG"),"IG"))))))</f>
        <v>#NAME?</v>
      </c>
      <c r="AG18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8" s="123" t="e">
        <f ca="1">IF(tbl_coded[[#This Row],[ISIN]]="","",IF(_xll.BDP($B188&amp;" Corp",AI$1)="#N/A N/A","--",_xll.BDP($B188&amp;" Corp",AI$1)))</f>
        <v>#NAME?</v>
      </c>
      <c r="AJ188" s="122" t="e">
        <f ca="1">IF(tbl_coded[[#This Row],[ISIN]]="","",IF(OR(_xll.BDP(_xll.BDP(tbl_coded[[#This Row],[ISIN]]&amp;" Corp", "ISSUER_EQUITY_TICKER")&amp;" Equity",AJ$1)="#N/A N/A"),"--",_xll.BDP(_xll.BDP(tbl_coded[[#This Row],[ISIN]]&amp;" Corp", "ISSUER_EQUITY_TICKER")&amp;" Equity",AJ$1)))</f>
        <v>#NAME?</v>
      </c>
      <c r="AK18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25" t="e">
        <f ca="1">IF(tbl_coded[[#This Row],[ISIN]]="","",IF(OR(_xll.BDP(_xll.BDP(tbl_coded[[#This Row],[ISIN]]&amp;" Corp", "ISSUER_EQUITY_TICKER")&amp;" Equity",AL$1)="#N/A N/A"),"--",_xll.BDP(_xll.BDP(tbl_coded[[#This Row],[ISIN]]&amp;" Corp", "ISSUER_EQUITY_TICKER")&amp;" Equity",AL$1)))</f>
        <v>#NAME?</v>
      </c>
      <c r="AM188" s="125" t="e">
        <f ca="1">IF(tbl_coded[[#This Row],[ISIN]]="","",IF(_xll.BDS($B188&amp;" Corp",AM$1)="#N/A Field Not Applicable","",_xll.BDS($B188&amp;" Corp",AM$1)))</f>
        <v>#NAME?</v>
      </c>
      <c r="AN188" s="125" t="e">
        <f ca="1">IF(tbl_coded[[#This Row],[ISIN]]="","",IF(_xll.BDP(tbl_coded[[#This Row],[KPW Provider BBID]]&amp;" CompanyID","NAME")="#N/A Invalid Security","",_xll.BDP(tbl_coded[[#This Row],[KPW Provider BBID]]&amp;" CompanyID","NAME")))</f>
        <v>#NAME?</v>
      </c>
      <c r="AO188" s="125" t="e">
        <f ca="1">IF(tbl_coded[[#This Row],[ISIN]]="","",IF(_xll.BDP(tbl_coded[[#This Row],[KPW Provider BBID]]&amp;" CompanyID",$AO$1)="#N/A Invalid Security","--",IF(_xll.BDP(tbl_coded[[#This Row],[KPW Provider BBID]]&amp;" CompanyID",$AO$1)="#N/A N/A","--",_xll.BDP(tbl_coded[[#This Row],[KPW Provider BBID]]&amp;" CompanyID",$AO$1))))</f>
        <v>#NAME?</v>
      </c>
      <c r="AP188" s="125" t="e">
        <f ca="1">IF(tbl_coded[[#This Row],[ISIN]]="","",IF(_xll.BDP(tbl_coded[[#This Row],[KPW Provider BBID]]&amp;" CompanyID",$AP$1)="#N/A Invalid Security","--",IF(_xll.BDP(tbl_coded[[#This Row],[KPW Provider BBID]]&amp;" CompanyID",$AP$1)="#N/A N/A","--",_xll.BDP(tbl_coded[[#This Row],[KPW Provider BBID]]&amp;" CompanyID",$AP$1))))</f>
        <v>#NAME?</v>
      </c>
      <c r="AQ188" s="125" t="e">
        <f ca="1">IF(tbl_coded[[#This Row],[ISIN]]="","",IF(_xll.BDP(tbl_coded[[#This Row],[KPW Provider BBID]]&amp;" CompanyID",$AQ$1)="#N/A Invalid Security","--",IF(_xll.BDP(tbl_coded[[#This Row],[KPW Provider BBID]]&amp;" CompanyID",$AQ$1)="#N/A N/A","--",_xll.BDP(tbl_coded[[#This Row],[KPW Provider BBID]]&amp;" CompanyID",$AQ$1))))</f>
        <v>#NAME?</v>
      </c>
      <c r="AR188" s="125" t="e">
        <f ca="1">IF(tbl_coded[[#This Row],[ISIN]]="","",tbl_coded[[#This Row],[穆迪KPW评级]]&amp;"/"&amp;tbl_coded[[#This Row],[SPKPW评级]]&amp;"/"&amp;tbl_coded[[#This Row],[FITCHKPW评级]])</f>
        <v>#NAME?</v>
      </c>
      <c r="AS188" s="125" t="e">
        <f ca="1">IF(tbl_coded[[#This Row],[ISIN]]="","",IF(OR(_xll.BDP($B188&amp;" Corp",AS$1)="#N/A N/A"),"--",_xll.BDP($B188&amp;" Corp",AS$1)))</f>
        <v>#NAME?</v>
      </c>
      <c r="AT188" s="125" t="e">
        <f ca="1">IF(tbl_coded[[#This Row],[ISIN]]="","",IF(_xll.BDS($B188&amp;" Corp",AT$1)="#N/A Field Not Applicable","",_xll.BDS($B188&amp;" Corp",AT$1)))</f>
        <v>#NAME?</v>
      </c>
      <c r="AU188" s="125" t="e">
        <f ca="1">IF(tbl_coded[[#This Row],[SBLC Provider BBID]]="","",_xll.BDP(tbl_coded[[#This Row],[SBLC Provider BBID]]&amp;" CompanyID","NAME"))</f>
        <v>#NAME?</v>
      </c>
      <c r="AV188" s="125" t="e">
        <f ca="1">IF(tbl_coded[[#This Row],[ISIN]]="","",IF(OR(_xll.BDP($B188&amp;" Corp",AV$1)="#N/A N/A"),"--",TEXT(_xll.BDP($B188&amp;" Corp",AV$1),"yyyy/mm/dd")))</f>
        <v>#NAME?</v>
      </c>
      <c r="AW188" s="125" t="e">
        <f ca="1">IF(tbl_coded[[#This Row],[ISIN]]="","",IF(OR(_xll.BDP($B188&amp;" Corp",AW$1)="#N/A N/A"),"--",TEXT(_xll.BDP($B188&amp;" Corp",AW$1),"yyyy/mm/dd")))</f>
        <v>#NAME?</v>
      </c>
      <c r="AX188" s="125" t="e">
        <f ca="1">IF(tbl_coded[[#This Row],[ISIN]]="","",IF(OR(_xll.BDP($B188&amp;" Corp",AX$1)="#N/A N/A"),"--",TEXT(_xll.BDP($B188&amp;" Corp",AX$1),"yyyy/mm/dd")))</f>
        <v>#NAME?</v>
      </c>
      <c r="AY188" s="125" t="e">
        <f ca="1">IF(tbl_coded[[#This Row],[ISIN]]="","",IF(OR(_xll.BDP($B188&amp;" Corp",AY$1)="#N/A Field Not Applicable"),"--",TEXT(_xll.BDP($B188&amp;" Corp",AY$1),"yyyy/mm/dd")))</f>
        <v>#NAME?</v>
      </c>
      <c r="AZ188" s="125" t="e">
        <f ca="1">IF(tbl_coded[[#This Row],[ISIN]]="","",IF(OR(_xll.BDP($B188&amp;" Corp",AZ$1)="#N/A N/A"),"--",_xll.BDP($B188&amp;" Corp",AZ$1)))</f>
        <v>#NAME?</v>
      </c>
      <c r="BA188" s="125" t="e">
        <f ca="1">IF(tbl_coded[[#This Row],[ISIN]]="","",IF(OR(_xll.BDP($B188&amp;" Corp",BA$1)="#N/A N/A"),"--",_xll.BDP($B188&amp;" Corp",BA$1)))</f>
        <v>#NAME?</v>
      </c>
      <c r="BB188" s="125" t="e">
        <f ca="1">IF(tbl_coded[[#This Row],[ISIN]]="","",IF(OR(_xll.BDP($B188&amp;" Corp",BB$1)="#N/A N/A"),"--",_xll.BDP($B188&amp;" Corp",BB$1)))</f>
        <v>#NAME?</v>
      </c>
      <c r="BC188" s="125" t="e">
        <f ca="1">IF(tbl_coded[[#This Row],[ISIN]]="","",IF(OR(_xll.BDP($B188&amp;" Corp",BC$1)="#N/A Field Not Applicable"),"--",_xll.BDP($B188&amp;" Corp",BC$1)))</f>
        <v>#NAME?</v>
      </c>
      <c r="BD188" s="125" t="e">
        <f ca="1">IF(tbl_coded[[#This Row],[ISIN]]="","",IF(OR(_xll.BDP($B188&amp;" Corp",BD$1)="#N/A Field Not Applicable"),"--",_xll.BDP($B188&amp;" Corp",BD$1)))</f>
        <v>#NAME?</v>
      </c>
      <c r="BE188" s="125" t="e">
        <f ca="1">IF(tbl_coded[[#This Row],[ISIN]]="","",IF(OR(_xll.BDP($B188&amp;" Corp",BE$1)="#N/A Field Not Applicable"),"--",_xll.BDP($B188&amp;" Corp",BE$1)))</f>
        <v>#NAME?</v>
      </c>
      <c r="BF188" s="125" t="e">
        <f ca="1">IF(tbl_coded[[#This Row],[ISIN]]="","",IF(OR(_xll.BDP($B188&amp;" Corp",BF$1)="#N/A Field Not Applicable"),"--",_xll.BDP($B188&amp;" Corp",BF$1)))</f>
        <v>#NAME?</v>
      </c>
      <c r="BG188" s="125" t="e">
        <f ca="1">IF(tbl_coded[[#This Row],[ISIN]]="","",IF(OR(_xll.BDP($B188&amp;" Corp",BG$1)="#N/A Field Not Applicable"),"--",IF(_xll.BDP($B188&amp;" Corp",BG$1)="#N/A N/A","N",_xll.BDP($B188&amp;" Corp",BG$1))))</f>
        <v>#NAME?</v>
      </c>
      <c r="BH188" s="125" t="e">
        <f ca="1">IF(tbl_coded[[#This Row],[ISIN]]="","",IF(OR(_xll.BDP($B188&amp;" Corp",BH$1)="#N/A N/A"),"",_xll.BDP($B188&amp;" Corp",BH$1)))</f>
        <v>#NAME?</v>
      </c>
      <c r="BI188" s="125" t="e">
        <f ca="1">IF(tbl_coded[[#This Row],[ISIN]]="","",IF(OR(tbl_coded[[#This Row],[Parent company tiker]]=""),"",IF(_xll.BDP(tbl_coded[[#This Row],[Parent company tiker]]&amp;" Equity",BI$1)="#N/A N/A","--",_xll.BDP(tbl_coded[[#This Row],[Parent company tiker]]&amp;" Equity",BI$1))))</f>
        <v>#NAME?</v>
      </c>
      <c r="BJ188" s="125" t="e">
        <f ca="1">IF(tbl_coded[[#This Row],[ISIN]]="","",IF(OR(tbl_coded[[#This Row],[Parent company tiker]]=""),"",IF(_xll.BDP(tbl_coded[[#This Row],[Parent company tiker]]&amp;" Equity",BJ$1)="#N/A N/A","--",_xll.BDP(tbl_coded[[#This Row],[Parent company tiker]]&amp;" Equity",BJ$1))))</f>
        <v>#NAME?</v>
      </c>
      <c r="BK188" s="125" t="e">
        <f ca="1">IF(tbl_coded[[#This Row],[ISIN]]="","",IF(OR(tbl_coded[[#This Row],[Parent company tiker]]=""),"",IF(_xll.BDP(tbl_coded[[#This Row],[Parent company tiker]]&amp;" Equity",BK$1)="#N/A N/A","--",_xll.BDP(tbl_coded[[#This Row],[Parent company tiker]]&amp;" Equity",BK$1))))</f>
        <v>#NAME?</v>
      </c>
      <c r="BL188" s="125" t="e">
        <f ca="1">IF(tbl_coded[[#This Row],[ISIN]]="","",IF(OR(tbl_coded[[#This Row],[Parent company tiker]]=""),"",IF(_xll.BDP(tbl_coded[[#This Row],[Parent company tiker]]&amp;" Equity",BL$1)="#N/A N/A","--",_xll.BDP(tbl_coded[[#This Row],[Parent company tiker]]&amp;" Equity",BL$1))))</f>
        <v>#NAME?</v>
      </c>
      <c r="BM18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8" s="125" t="e">
        <f ca="1">IF(tbl_coded[[#This Row],[Column9]]&lt;&gt;"--",tbl_coded[[#This Row],[G''tor rating]],IF(tbl_coded[[#This Row],[KPW Name]]&lt;&gt;"",tbl_coded[[#This Row],[KPW Rating]],IF(tbl_coded[[#This Row],[Parent company tiker]]&lt;&gt;"",tbl_coded[[#This Row],[parent评级]],tbl_coded[[#This Row],[Issuer rating]])))</f>
        <v>#NAME?</v>
      </c>
      <c r="BO188" s="159" t="str">
        <f ca="1">IFERROR(IF(tbl_coded[[#This Row],[GREEN]]="Y","GREEN",IF(tbl_coded[[#This Row],[SUSTAINABLE]]="Y","SUSTAINABLE",IF(tbl_coded[[#This Row],[SOCIAL]]="Y","SOCIAL",IF(tbl_coded[[#This Row],[Sustainable linked]]="Y","SUSTAINABLE LINKED"," ")))),"")</f>
        <v/>
      </c>
    </row>
    <row r="189" spans="1:67" ht="15" customHeight="1">
      <c r="A189" s="119">
        <v>187</v>
      </c>
      <c r="B189" s="120" t="str">
        <f>IF(美元债一级!$C$4:$C$1048576&lt;&gt;"",美元债一级!C190,"")</f>
        <v>XS2599737165</v>
      </c>
      <c r="C189" s="122" t="e">
        <f ca="1">IF(tbl_coded[[#This Row],[ISIN]]="","",IF(tbl_coded[[#This Row],[Index]]&gt;$A$1,"",IF(_xll.BDP($B189&amp;" Corp",C$1)="#N/A N/A","",_xll.BDP($B189&amp;" Corp",C$1))))</f>
        <v>#NAME?</v>
      </c>
      <c r="D189" s="122" t="e">
        <f ca="1">IF(tbl_coded[[#This Row],[ISIN]]="","",IF(_xll.BDP($B189&amp;" Corp",D$1)="#N/A N/A","",_xll.BDP($B189&amp;" Corp",D$1)))</f>
        <v>#NAME?</v>
      </c>
      <c r="E189" s="122" t="e">
        <f ca="1">IF(tbl_coded[[#This Row],[ISIN]]="","",IF(_xll.BDP($B189&amp;" Corp",E$1)="#N/A N/A","--",_xll.BDP($B189&amp;" Corp",E$1)))</f>
        <v>#NAME?</v>
      </c>
      <c r="F189" s="122" t="e">
        <f ca="1">IF(tbl_coded[[#This Row],[ISIN]]="","",IF(_xll.BDS($B189&amp;" Corp",F$1)="#N/A Field Not Applicable","",_xll.BDS($B189&amp;" Corp",F$1)))</f>
        <v>#NAME?</v>
      </c>
      <c r="G189" s="122" t="e">
        <f ca="1">IF(tbl_coded[[#This Row],[ISIN]]="","",IF(_xll.BDP($F189&amp;" CompanyID",G$1)="#N/A Invalid Security","",_xll.BDP($F189&amp;" CompanyID",G$1)))</f>
        <v>#NAME?</v>
      </c>
      <c r="H189" s="122" t="e">
        <f ca="1">IF(tbl_coded[[#This Row],[ISIN]]="","",IF(_xll.BDP($B189&amp;" Corp",H$1)="#N/A N/A","--",_xll.BDP($B189&amp;" Corp",H$1)))</f>
        <v>#NAME?</v>
      </c>
      <c r="I189" s="122" t="e">
        <f ca="1">IF(tbl_coded[[#This Row],[ISIN]]="","",IF(_xll.BDP($B189&amp;" Corp",I$1)="#N/A N/A","--",_xll.BDP($B189&amp;" Corp",I$1)))</f>
        <v>#NAME?</v>
      </c>
      <c r="J189" s="122" t="e">
        <f ca="1">IF(tbl_coded[[#This Row],[ISIN]]="","",IF(_xll.BDP($B189&amp;" Corp",J$1)="#N/A N/A","--",_xll.BDP($B189&amp;" Corp",J$1)))</f>
        <v>#NAME?</v>
      </c>
      <c r="K189" s="122" t="e">
        <f ca="1">IF(tbl_coded[[#This Row],[ISIN]]="","",IF(_xll.BDP($B189&amp;" Corp",K$1)="#N/A N/A","--",_xll.BDP($B189&amp;" Corp",K$1)))</f>
        <v>#NAME?</v>
      </c>
      <c r="L189" s="122" t="e">
        <f ca="1">IF(tbl_coded[[#This Row],[ISIN]]="","",IF(_xll.BDP($B189&amp;" Corp",L$1)="#N/A N/A","--",_xll.BDP($B189&amp;" Corp",L$1)))</f>
        <v>#NAME?</v>
      </c>
      <c r="M189" s="122" t="e">
        <f ca="1">IF(tbl_coded[[#This Row],[ISIN]]="","",IF(_xll.BDP($B189&amp;" Corp",M$1)="#N/A N/A","--",_xll.BDP($B189&amp;" Corp",M$1)))</f>
        <v>#NAME?</v>
      </c>
      <c r="N189" s="122" t="e">
        <f ca="1">IF(tbl_coded[[#This Row],[ISIN]]="","",IF(_xll.BDP($B189&amp;" Corp",N$1)="#N/A N/A","--",_xll.BDP($B189&amp;" Corp",N$1)))</f>
        <v>#NAME?</v>
      </c>
      <c r="O189" s="122" t="e">
        <f ca="1">IF(tbl_coded[[#This Row],[ISIN]]="","",IF(_xll.BDP($B189&amp;" Corp",O$1)="#N/A N/A","--",_xll.BDP($B189&amp;" Corp",O$1)))</f>
        <v>#NAME?</v>
      </c>
      <c r="P189" s="122" t="e">
        <f ca="1">IF(tbl_coded[[#This Row],[ISIN]]="","",IF(_xll.BDP($B189&amp;" Corp",P$1)="#N/A N/A","--",_xll.BDP($B189&amp;" Corp",P$1)))</f>
        <v>#NAME?</v>
      </c>
      <c r="Q18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9" s="122" t="e">
        <f ca="1">IF(tbl_coded[[#This Row],[ISIN]]="","",IF(OR(_xll.BDP($B189&amp;" Corp",R$1)="#N/A N/A",_xll.BDP($B189&amp;" Corp",R$1)="#N/A Invalid Security",_xll.BDP($B189&amp;" Corp",R$1)="#N/A Field Not Applicable"),"--",_xll.BDP($B189&amp;" Corp",R$1)))</f>
        <v>#NAME?</v>
      </c>
      <c r="S189" s="122" t="e">
        <f ca="1">IF(tbl_coded[[#This Row],[ISIN]]="","",IF(OR(_xll.BDP($R189&amp;" Equity",S$1)="#N/A N/A",_xll.BDP($R189&amp;" Equity",S$1)="#N/A Invalid Security"),"--",_xll.BDP($R189&amp;" Equity",S$1)))</f>
        <v>#NAME?</v>
      </c>
      <c r="T189" s="122" t="e">
        <f ca="1">IF(tbl_coded[[#This Row],[ISIN]]="","",IF(OR(_xll.BDP($R189&amp;" Equity",T$1)="#N/A N/A",_xll.BDP($R189&amp;" Equity",T$1)="#N/A Invalid Security"),"--",_xll.BDP($R189&amp;" Equity",T$1)))</f>
        <v>#NAME?</v>
      </c>
      <c r="U189" s="122" t="e">
        <f ca="1">IF(tbl_coded[[#This Row],[ISIN]]="","",IF(OR(_xll.BDP($R189&amp;" Equity",U$1)="#N/A N/A",_xll.BDP($R189&amp;" Equity",U$1)="#N/A Invalid Security"),"--",_xll.BDP($R189&amp;" Equity",U$1)))</f>
        <v>#NAME?</v>
      </c>
      <c r="V189" s="122" t="e">
        <f ca="1">IF(tbl_coded[[#This Row],[ISIN]]="","",IF(OR(_xll.BDP($R189&amp;" Equity",V$1)="#N/A N/A",_xll.BDP($R189&amp;" Equity",V$1)="#N/A Invalid Security"),"--",_xll.BDP($R189&amp;" Equity",V$1)))</f>
        <v>#NAME?</v>
      </c>
      <c r="W189" s="122" t="e">
        <f ca="1">IF(tbl_coded[[#This Row],[ISIN]]="","",IF(OR(_xll.BDP($R189&amp;" Equity",W$1)="#N/A N/A",_xll.BDP($R189&amp;" Equity",W$1)="#N/A Invalid Security"),"--",_xll.BDP($R189&amp;" Equity",W$1)))</f>
        <v>#NAME?</v>
      </c>
      <c r="X189" s="122" t="e">
        <f ca="1">IF(tbl_coded[[#This Row],[ISIN]]="","",IF(OR(_xll.BDP($R189&amp;" Equity",X$1)="#N/A N/A",_xll.BDP($R189&amp;" Equity",X$1)="#N/A Invalid Security"),"--",_xll.BDP($R189&amp;" Equity",X$1)))</f>
        <v>#NAME?</v>
      </c>
      <c r="Y18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9" s="122" t="str">
        <f ca="1">IF(tbl_coded[[#This Row],[ISIN]]="","",IF(ISNUMBER(_xll.BDP(B189&amp;" Corp",Z$1)),_xll.BDP(B189&amp;" Corp",Z$1),""))</f>
        <v/>
      </c>
      <c r="AA189" s="122" t="str">
        <f ca="1">IF(tbl_coded[[#This Row],[ISIN]]="","",IF(ISNUMBER(_xll.BDP(B189&amp;" Corp",AA$1)),_xll.BDP(B189&amp;" Corp",AA$1),""))</f>
        <v/>
      </c>
      <c r="AB189" s="122" t="str">
        <f ca="1">IF(tbl_coded[[#This Row],[ISIN]]="","",IF(ISNUMBER(_xll.BDP(B189&amp;" Corp",AB$1)),_xll.BDP(B189&amp;" Corp",AB$1),""))</f>
        <v/>
      </c>
      <c r="AC189" s="122" t="str">
        <f ca="1">IF(tbl_coded[[#This Row],[ISIN]]="","",IF(ISNUMBER(_xll.BDP(B189&amp;" Corp",AC$1)),_xll.BDP(B189&amp;" Corp",AC$1),""))</f>
        <v/>
      </c>
      <c r="AD189" s="122" t="e">
        <f ca="1">IF(tbl_coded[[#This Row],[ISIN]]="","",IF((_xll.BDP(B189&amp;" Corp",AD$1))="#N/A Field Not Applicable","",_xll.BDP(B189&amp;" Corp",AD$1)))</f>
        <v>#NAME?</v>
      </c>
      <c r="AE189" s="122" t="e">
        <f ca="1">IF(tbl_coded[[#This Row],[ISIN]]="","",IF((_xll.BDP(B189&amp;" Corp",AE$1))="#N/A N/A","--",_xll.BDP(B189&amp;" Corp",AE$1)))</f>
        <v>#NAME?</v>
      </c>
      <c r="AF189" s="122" t="e">
        <f ca="1">IF(tbl_coded[[#This Row],[ISIN]]="","",IF(IFERROR(MATCH(H189,rtg_num[Moody''s],0)&gt;10,0),"HY",IF(IFERROR(MATCH(I189,rtg_num[S&amp;P],0)&gt;10,0),"HY",IF(IFERROR(MATCH(J189,rtg_num[Fitch],0)&gt;10,0),"HY",IF(H189&amp;I189&amp;J189="------","NR",IF(IFERROR(FIND("#N/A",Coded!H189),0)&amp;IFERROR(FIND("#N/A",Coded!H189),0)&amp;IFERROR(FIND("#N/A",Coded!H189),0)&lt;&gt;"000",IF(INDEX(美元债一级!$O:$O,MATCH(tbl_coded[[#This Row],[ISIN]],美元债一级!$I:$I,0))="--/--/--","NR","IG"),"IG"))))))</f>
        <v>#NAME?</v>
      </c>
      <c r="AG18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9" s="123" t="e">
        <f ca="1">IF(tbl_coded[[#This Row],[ISIN]]="","",IF(_xll.BDP($B189&amp;" Corp",AI$1)="#N/A N/A","--",_xll.BDP($B189&amp;" Corp",AI$1)))</f>
        <v>#NAME?</v>
      </c>
      <c r="AJ189" s="122" t="e">
        <f ca="1">IF(tbl_coded[[#This Row],[ISIN]]="","",IF(OR(_xll.BDP(_xll.BDP(tbl_coded[[#This Row],[ISIN]]&amp;" Corp", "ISSUER_EQUITY_TICKER")&amp;" Equity",AJ$1)="#N/A N/A"),"--",_xll.BDP(_xll.BDP(tbl_coded[[#This Row],[ISIN]]&amp;" Corp", "ISSUER_EQUITY_TICKER")&amp;" Equity",AJ$1)))</f>
        <v>#NAME?</v>
      </c>
      <c r="AK18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25" t="e">
        <f ca="1">IF(tbl_coded[[#This Row],[ISIN]]="","",IF(OR(_xll.BDP(_xll.BDP(tbl_coded[[#This Row],[ISIN]]&amp;" Corp", "ISSUER_EQUITY_TICKER")&amp;" Equity",AL$1)="#N/A N/A"),"--",_xll.BDP(_xll.BDP(tbl_coded[[#This Row],[ISIN]]&amp;" Corp", "ISSUER_EQUITY_TICKER")&amp;" Equity",AL$1)))</f>
        <v>#NAME?</v>
      </c>
      <c r="AM189" s="125" t="e">
        <f ca="1">IF(tbl_coded[[#This Row],[ISIN]]="","",IF(_xll.BDS($B189&amp;" Corp",AM$1)="#N/A Field Not Applicable","",_xll.BDS($B189&amp;" Corp",AM$1)))</f>
        <v>#NAME?</v>
      </c>
      <c r="AN189" s="125" t="e">
        <f ca="1">IF(tbl_coded[[#This Row],[ISIN]]="","",IF(_xll.BDP(tbl_coded[[#This Row],[KPW Provider BBID]]&amp;" CompanyID","NAME")="#N/A Invalid Security","",_xll.BDP(tbl_coded[[#This Row],[KPW Provider BBID]]&amp;" CompanyID","NAME")))</f>
        <v>#NAME?</v>
      </c>
      <c r="AO189" s="125" t="e">
        <f ca="1">IF(tbl_coded[[#This Row],[ISIN]]="","",IF(_xll.BDP(tbl_coded[[#This Row],[KPW Provider BBID]]&amp;" CompanyID",$AO$1)="#N/A Invalid Security","--",IF(_xll.BDP(tbl_coded[[#This Row],[KPW Provider BBID]]&amp;" CompanyID",$AO$1)="#N/A N/A","--",_xll.BDP(tbl_coded[[#This Row],[KPW Provider BBID]]&amp;" CompanyID",$AO$1))))</f>
        <v>#NAME?</v>
      </c>
      <c r="AP189" s="125" t="e">
        <f ca="1">IF(tbl_coded[[#This Row],[ISIN]]="","",IF(_xll.BDP(tbl_coded[[#This Row],[KPW Provider BBID]]&amp;" CompanyID",$AP$1)="#N/A Invalid Security","--",IF(_xll.BDP(tbl_coded[[#This Row],[KPW Provider BBID]]&amp;" CompanyID",$AP$1)="#N/A N/A","--",_xll.BDP(tbl_coded[[#This Row],[KPW Provider BBID]]&amp;" CompanyID",$AP$1))))</f>
        <v>#NAME?</v>
      </c>
      <c r="AQ189" s="125" t="e">
        <f ca="1">IF(tbl_coded[[#This Row],[ISIN]]="","",IF(_xll.BDP(tbl_coded[[#This Row],[KPW Provider BBID]]&amp;" CompanyID",$AQ$1)="#N/A Invalid Security","--",IF(_xll.BDP(tbl_coded[[#This Row],[KPW Provider BBID]]&amp;" CompanyID",$AQ$1)="#N/A N/A","--",_xll.BDP(tbl_coded[[#This Row],[KPW Provider BBID]]&amp;" CompanyID",$AQ$1))))</f>
        <v>#NAME?</v>
      </c>
      <c r="AR189" s="125" t="e">
        <f ca="1">IF(tbl_coded[[#This Row],[ISIN]]="","",tbl_coded[[#This Row],[穆迪KPW评级]]&amp;"/"&amp;tbl_coded[[#This Row],[SPKPW评级]]&amp;"/"&amp;tbl_coded[[#This Row],[FITCHKPW评级]])</f>
        <v>#NAME?</v>
      </c>
      <c r="AS189" s="125" t="e">
        <f ca="1">IF(tbl_coded[[#This Row],[ISIN]]="","",IF(OR(_xll.BDP($B189&amp;" Corp",AS$1)="#N/A N/A"),"--",_xll.BDP($B189&amp;" Corp",AS$1)))</f>
        <v>#NAME?</v>
      </c>
      <c r="AT189" s="125" t="e">
        <f ca="1">IF(tbl_coded[[#This Row],[ISIN]]="","",IF(_xll.BDS($B189&amp;" Corp",AT$1)="#N/A Field Not Applicable","",_xll.BDS($B189&amp;" Corp",AT$1)))</f>
        <v>#NAME?</v>
      </c>
      <c r="AU189" s="125" t="e">
        <f ca="1">IF(tbl_coded[[#This Row],[SBLC Provider BBID]]="","",_xll.BDP(tbl_coded[[#This Row],[SBLC Provider BBID]]&amp;" CompanyID","NAME"))</f>
        <v>#NAME?</v>
      </c>
      <c r="AV189" s="125" t="e">
        <f ca="1">IF(tbl_coded[[#This Row],[ISIN]]="","",IF(OR(_xll.BDP($B189&amp;" Corp",AV$1)="#N/A N/A"),"--",TEXT(_xll.BDP($B189&amp;" Corp",AV$1),"yyyy/mm/dd")))</f>
        <v>#NAME?</v>
      </c>
      <c r="AW189" s="125" t="e">
        <f ca="1">IF(tbl_coded[[#This Row],[ISIN]]="","",IF(OR(_xll.BDP($B189&amp;" Corp",AW$1)="#N/A N/A"),"--",TEXT(_xll.BDP($B189&amp;" Corp",AW$1),"yyyy/mm/dd")))</f>
        <v>#NAME?</v>
      </c>
      <c r="AX189" s="125" t="e">
        <f ca="1">IF(tbl_coded[[#This Row],[ISIN]]="","",IF(OR(_xll.BDP($B189&amp;" Corp",AX$1)="#N/A N/A"),"--",TEXT(_xll.BDP($B189&amp;" Corp",AX$1),"yyyy/mm/dd")))</f>
        <v>#NAME?</v>
      </c>
      <c r="AY189" s="125" t="e">
        <f ca="1">IF(tbl_coded[[#This Row],[ISIN]]="","",IF(OR(_xll.BDP($B189&amp;" Corp",AY$1)="#N/A Field Not Applicable"),"--",TEXT(_xll.BDP($B189&amp;" Corp",AY$1),"yyyy/mm/dd")))</f>
        <v>#NAME?</v>
      </c>
      <c r="AZ189" s="125" t="e">
        <f ca="1">IF(tbl_coded[[#This Row],[ISIN]]="","",IF(OR(_xll.BDP($B189&amp;" Corp",AZ$1)="#N/A N/A"),"--",_xll.BDP($B189&amp;" Corp",AZ$1)))</f>
        <v>#NAME?</v>
      </c>
      <c r="BA189" s="125" t="e">
        <f ca="1">IF(tbl_coded[[#This Row],[ISIN]]="","",IF(OR(_xll.BDP($B189&amp;" Corp",BA$1)="#N/A N/A"),"--",_xll.BDP($B189&amp;" Corp",BA$1)))</f>
        <v>#NAME?</v>
      </c>
      <c r="BB189" s="125" t="e">
        <f ca="1">IF(tbl_coded[[#This Row],[ISIN]]="","",IF(OR(_xll.BDP($B189&amp;" Corp",BB$1)="#N/A N/A"),"--",_xll.BDP($B189&amp;" Corp",BB$1)))</f>
        <v>#NAME?</v>
      </c>
      <c r="BC189" s="125" t="e">
        <f ca="1">IF(tbl_coded[[#This Row],[ISIN]]="","",IF(OR(_xll.BDP($B189&amp;" Corp",BC$1)="#N/A Field Not Applicable"),"--",_xll.BDP($B189&amp;" Corp",BC$1)))</f>
        <v>#NAME?</v>
      </c>
      <c r="BD189" s="125" t="e">
        <f ca="1">IF(tbl_coded[[#This Row],[ISIN]]="","",IF(OR(_xll.BDP($B189&amp;" Corp",BD$1)="#N/A Field Not Applicable"),"--",_xll.BDP($B189&amp;" Corp",BD$1)))</f>
        <v>#NAME?</v>
      </c>
      <c r="BE189" s="125" t="e">
        <f ca="1">IF(tbl_coded[[#This Row],[ISIN]]="","",IF(OR(_xll.BDP($B189&amp;" Corp",BE$1)="#N/A Field Not Applicable"),"--",_xll.BDP($B189&amp;" Corp",BE$1)))</f>
        <v>#NAME?</v>
      </c>
      <c r="BF189" s="125" t="e">
        <f ca="1">IF(tbl_coded[[#This Row],[ISIN]]="","",IF(OR(_xll.BDP($B189&amp;" Corp",BF$1)="#N/A Field Not Applicable"),"--",_xll.BDP($B189&amp;" Corp",BF$1)))</f>
        <v>#NAME?</v>
      </c>
      <c r="BG189" s="125" t="e">
        <f ca="1">IF(tbl_coded[[#This Row],[ISIN]]="","",IF(OR(_xll.BDP($B189&amp;" Corp",BG$1)="#N/A Field Not Applicable"),"--",IF(_xll.BDP($B189&amp;" Corp",BG$1)="#N/A N/A","N",_xll.BDP($B189&amp;" Corp",BG$1))))</f>
        <v>#NAME?</v>
      </c>
      <c r="BH189" s="125" t="e">
        <f ca="1">IF(tbl_coded[[#This Row],[ISIN]]="","",IF(OR(_xll.BDP($B189&amp;" Corp",BH$1)="#N/A N/A"),"",_xll.BDP($B189&amp;" Corp",BH$1)))</f>
        <v>#NAME?</v>
      </c>
      <c r="BI189" s="125" t="e">
        <f ca="1">IF(tbl_coded[[#This Row],[ISIN]]="","",IF(OR(tbl_coded[[#This Row],[Parent company tiker]]=""),"",IF(_xll.BDP(tbl_coded[[#This Row],[Parent company tiker]]&amp;" Equity",BI$1)="#N/A N/A","--",_xll.BDP(tbl_coded[[#This Row],[Parent company tiker]]&amp;" Equity",BI$1))))</f>
        <v>#NAME?</v>
      </c>
      <c r="BJ189" s="125" t="e">
        <f ca="1">IF(tbl_coded[[#This Row],[ISIN]]="","",IF(OR(tbl_coded[[#This Row],[Parent company tiker]]=""),"",IF(_xll.BDP(tbl_coded[[#This Row],[Parent company tiker]]&amp;" Equity",BJ$1)="#N/A N/A","--",_xll.BDP(tbl_coded[[#This Row],[Parent company tiker]]&amp;" Equity",BJ$1))))</f>
        <v>#NAME?</v>
      </c>
      <c r="BK189" s="125" t="e">
        <f ca="1">IF(tbl_coded[[#This Row],[ISIN]]="","",IF(OR(tbl_coded[[#This Row],[Parent company tiker]]=""),"",IF(_xll.BDP(tbl_coded[[#This Row],[Parent company tiker]]&amp;" Equity",BK$1)="#N/A N/A","--",_xll.BDP(tbl_coded[[#This Row],[Parent company tiker]]&amp;" Equity",BK$1))))</f>
        <v>#NAME?</v>
      </c>
      <c r="BL189" s="125" t="e">
        <f ca="1">IF(tbl_coded[[#This Row],[ISIN]]="","",IF(OR(tbl_coded[[#This Row],[Parent company tiker]]=""),"",IF(_xll.BDP(tbl_coded[[#This Row],[Parent company tiker]]&amp;" Equity",BL$1)="#N/A N/A","--",_xll.BDP(tbl_coded[[#This Row],[Parent company tiker]]&amp;" Equity",BL$1))))</f>
        <v>#NAME?</v>
      </c>
      <c r="BM18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9" s="125" t="e">
        <f ca="1">IF(tbl_coded[[#This Row],[Column9]]&lt;&gt;"--",tbl_coded[[#This Row],[G''tor rating]],IF(tbl_coded[[#This Row],[KPW Name]]&lt;&gt;"",tbl_coded[[#This Row],[KPW Rating]],IF(tbl_coded[[#This Row],[Parent company tiker]]&lt;&gt;"",tbl_coded[[#This Row],[parent评级]],tbl_coded[[#This Row],[Issuer rating]])))</f>
        <v>#NAME?</v>
      </c>
      <c r="BO189" s="159" t="str">
        <f ca="1">IFERROR(IF(tbl_coded[[#This Row],[GREEN]]="Y","GREEN",IF(tbl_coded[[#This Row],[SUSTAINABLE]]="Y","SUSTAINABLE",IF(tbl_coded[[#This Row],[SOCIAL]]="Y","SOCIAL",IF(tbl_coded[[#This Row],[Sustainable linked]]="Y","SUSTAINABLE LINKED"," ")))),"")</f>
        <v/>
      </c>
    </row>
    <row r="190" spans="1:67" ht="15" customHeight="1">
      <c r="A190" s="119">
        <v>188</v>
      </c>
      <c r="B190" s="120" t="str">
        <f>IF(美元债一级!$C$4:$C$1048576&lt;&gt;"",美元债一级!C191,"")</f>
        <v>XS2599901068</v>
      </c>
      <c r="C190" s="124" t="e">
        <f ca="1">IF(tbl_coded[[#This Row],[ISIN]]="","",IF(tbl_coded[[#This Row],[Index]]&gt;$A$1,"",IF(_xll.BDP($B190&amp;" Corp",C$1)="#N/A N/A","",_xll.BDP($B190&amp;" Corp",C$1))))</f>
        <v>#NAME?</v>
      </c>
      <c r="D190" s="124" t="e">
        <f ca="1">IF(tbl_coded[[#This Row],[ISIN]]="","",IF(_xll.BDP($B190&amp;" Corp",D$1)="#N/A N/A","",_xll.BDP($B190&amp;" Corp",D$1)))</f>
        <v>#NAME?</v>
      </c>
      <c r="E190" s="124" t="e">
        <f ca="1">IF(tbl_coded[[#This Row],[ISIN]]="","",IF(_xll.BDP($B190&amp;" Corp",E$1)="#N/A N/A","--",_xll.BDP($B190&amp;" Corp",E$1)))</f>
        <v>#NAME?</v>
      </c>
      <c r="F190" s="124" t="e">
        <f ca="1">IF(tbl_coded[[#This Row],[ISIN]]="","",IF(_xll.BDS($B190&amp;" Corp",F$1)="#N/A Field Not Applicable","",_xll.BDS($B190&amp;" Corp",F$1)))</f>
        <v>#NAME?</v>
      </c>
      <c r="G190" s="124" t="e">
        <f ca="1">IF(tbl_coded[[#This Row],[ISIN]]="","",IF(_xll.BDP($F190&amp;" CompanyID",G$1)="#N/A Invalid Security","",_xll.BDP($F190&amp;" CompanyID",G$1)))</f>
        <v>#NAME?</v>
      </c>
      <c r="H190" s="124" t="e">
        <f ca="1">IF(tbl_coded[[#This Row],[ISIN]]="","",IF(_xll.BDP($B190&amp;" Corp",H$1)="#N/A N/A","--",_xll.BDP($B190&amp;" Corp",H$1)))</f>
        <v>#NAME?</v>
      </c>
      <c r="I190" s="124" t="e">
        <f ca="1">IF(tbl_coded[[#This Row],[ISIN]]="","",IF(_xll.BDP($B190&amp;" Corp",I$1)="#N/A N/A","--",_xll.BDP($B190&amp;" Corp",I$1)))</f>
        <v>#NAME?</v>
      </c>
      <c r="J190" s="124" t="e">
        <f ca="1">IF(tbl_coded[[#This Row],[ISIN]]="","",IF(_xll.BDP($B190&amp;" Corp",J$1)="#N/A N/A","--",_xll.BDP($B190&amp;" Corp",J$1)))</f>
        <v>#NAME?</v>
      </c>
      <c r="K190" s="124" t="e">
        <f ca="1">IF(tbl_coded[[#This Row],[ISIN]]="","",IF(_xll.BDP($B190&amp;" Corp",K$1)="#N/A N/A","--",_xll.BDP($B190&amp;" Corp",K$1)))</f>
        <v>#NAME?</v>
      </c>
      <c r="L190" s="124" t="e">
        <f ca="1">IF(tbl_coded[[#This Row],[ISIN]]="","",IF(_xll.BDP($B190&amp;" Corp",L$1)="#N/A N/A","--",_xll.BDP($B190&amp;" Corp",L$1)))</f>
        <v>#NAME?</v>
      </c>
      <c r="M190" s="124" t="e">
        <f ca="1">IF(tbl_coded[[#This Row],[ISIN]]="","",IF(_xll.BDP($B190&amp;" Corp",M$1)="#N/A N/A","--",_xll.BDP($B190&amp;" Corp",M$1)))</f>
        <v>#NAME?</v>
      </c>
      <c r="N190" s="124" t="e">
        <f ca="1">IF(tbl_coded[[#This Row],[ISIN]]="","",IF(_xll.BDP($B190&amp;" Corp",N$1)="#N/A N/A","--",_xll.BDP($B190&amp;" Corp",N$1)))</f>
        <v>#NAME?</v>
      </c>
      <c r="O190" s="124" t="e">
        <f ca="1">IF(tbl_coded[[#This Row],[ISIN]]="","",IF(_xll.BDP($B190&amp;" Corp",O$1)="#N/A N/A","--",_xll.BDP($B190&amp;" Corp",O$1)))</f>
        <v>#NAME?</v>
      </c>
      <c r="P190" s="124" t="e">
        <f ca="1">IF(tbl_coded[[#This Row],[ISIN]]="","",IF(_xll.BDP($B190&amp;" Corp",P$1)="#N/A N/A","--",_xll.BDP($B190&amp;" Corp",P$1)))</f>
        <v>#NAME?</v>
      </c>
      <c r="Q19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0" s="124" t="e">
        <f ca="1">IF(tbl_coded[[#This Row],[ISIN]]="","",IF(OR(_xll.BDP($B190&amp;" Corp",R$1)="#N/A N/A",_xll.BDP($B190&amp;" Corp",R$1)="#N/A Invalid Security",_xll.BDP($B190&amp;" Corp",R$1)="#N/A Field Not Applicable"),"--",_xll.BDP($B190&amp;" Corp",R$1)))</f>
        <v>#NAME?</v>
      </c>
      <c r="S190" s="124" t="e">
        <f ca="1">IF(tbl_coded[[#This Row],[ISIN]]="","",IF(OR(_xll.BDP($R190&amp;" Equity",S$1)="#N/A N/A",_xll.BDP($R190&amp;" Equity",S$1)="#N/A Invalid Security"),"--",_xll.BDP($R190&amp;" Equity",S$1)))</f>
        <v>#NAME?</v>
      </c>
      <c r="T190" s="124" t="e">
        <f ca="1">IF(tbl_coded[[#This Row],[ISIN]]="","",IF(OR(_xll.BDP($R190&amp;" Equity",T$1)="#N/A N/A",_xll.BDP($R190&amp;" Equity",T$1)="#N/A Invalid Security"),"--",_xll.BDP($R190&amp;" Equity",T$1)))</f>
        <v>#NAME?</v>
      </c>
      <c r="U190" s="124" t="e">
        <f ca="1">IF(tbl_coded[[#This Row],[ISIN]]="","",IF(OR(_xll.BDP($R190&amp;" Equity",U$1)="#N/A N/A",_xll.BDP($R190&amp;" Equity",U$1)="#N/A Invalid Security"),"--",_xll.BDP($R190&amp;" Equity",U$1)))</f>
        <v>#NAME?</v>
      </c>
      <c r="V190" s="124" t="e">
        <f ca="1">IF(tbl_coded[[#This Row],[ISIN]]="","",IF(OR(_xll.BDP($R190&amp;" Equity",V$1)="#N/A N/A",_xll.BDP($R190&amp;" Equity",V$1)="#N/A Invalid Security"),"--",_xll.BDP($R190&amp;" Equity",V$1)))</f>
        <v>#NAME?</v>
      </c>
      <c r="W190" s="124" t="e">
        <f ca="1">IF(tbl_coded[[#This Row],[ISIN]]="","",IF(OR(_xll.BDP($R190&amp;" Equity",W$1)="#N/A N/A",_xll.BDP($R190&amp;" Equity",W$1)="#N/A Invalid Security"),"--",_xll.BDP($R190&amp;" Equity",W$1)))</f>
        <v>#NAME?</v>
      </c>
      <c r="X190" s="124" t="e">
        <f ca="1">IF(tbl_coded[[#This Row],[ISIN]]="","",IF(OR(_xll.BDP($R190&amp;" Equity",X$1)="#N/A N/A",_xll.BDP($R190&amp;" Equity",X$1)="#N/A Invalid Security"),"--",_xll.BDP($R190&amp;" Equity",X$1)))</f>
        <v>#NAME?</v>
      </c>
      <c r="Y19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0" s="124" t="str">
        <f ca="1">IF(tbl_coded[[#This Row],[ISIN]]="","",IF(ISNUMBER(_xll.BDP(B190&amp;" Corp",Z$1)),_xll.BDP(B190&amp;" Corp",Z$1),""))</f>
        <v/>
      </c>
      <c r="AA190" s="124" t="str">
        <f ca="1">IF(tbl_coded[[#This Row],[ISIN]]="","",IF(ISNUMBER(_xll.BDP(B190&amp;" Corp",AA$1)),_xll.BDP(B190&amp;" Corp",AA$1),""))</f>
        <v/>
      </c>
      <c r="AB190" s="124" t="str">
        <f ca="1">IF(tbl_coded[[#This Row],[ISIN]]="","",IF(ISNUMBER(_xll.BDP(B190&amp;" Corp",AB$1)),_xll.BDP(B190&amp;" Corp",AB$1),""))</f>
        <v/>
      </c>
      <c r="AC190" s="124" t="str">
        <f ca="1">IF(tbl_coded[[#This Row],[ISIN]]="","",IF(ISNUMBER(_xll.BDP(B190&amp;" Corp",AC$1)),_xll.BDP(B190&amp;" Corp",AC$1),""))</f>
        <v/>
      </c>
      <c r="AD190" s="124" t="e">
        <f ca="1">IF(tbl_coded[[#This Row],[ISIN]]="","",IF((_xll.BDP(B190&amp;" Corp",AD$1))="#N/A Field Not Applicable","",_xll.BDP(B190&amp;" Corp",AD$1)))</f>
        <v>#NAME?</v>
      </c>
      <c r="AE190" s="124" t="e">
        <f ca="1">IF(tbl_coded[[#This Row],[ISIN]]="","",IF((_xll.BDP(B190&amp;" Corp",AE$1))="#N/A N/A","--",_xll.BDP(B190&amp;" Corp",AE$1)))</f>
        <v>#NAME?</v>
      </c>
      <c r="AF190" s="124" t="e">
        <f ca="1">IF(tbl_coded[[#This Row],[ISIN]]="","",IF(IFERROR(MATCH(H190,rtg_num[Moody''s],0)&gt;10,0),"HY",IF(IFERROR(MATCH(I190,rtg_num[S&amp;P],0)&gt;10,0),"HY",IF(IFERROR(MATCH(J190,rtg_num[Fitch],0)&gt;10,0),"HY",IF(H190&amp;I190&amp;J190="------","NR",IF(IFERROR(FIND("#N/A",Coded!H190),0)&amp;IFERROR(FIND("#N/A",Coded!H190),0)&amp;IFERROR(FIND("#N/A",Coded!H190),0)&lt;&gt;"000",IF(INDEX(美元债一级!$O:$O,MATCH(tbl_coded[[#This Row],[ISIN]],美元债一级!$I:$I,0))="--/--/--","NR","IG"),"IG"))))))</f>
        <v>#NAME?</v>
      </c>
      <c r="AG19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0" s="125" t="e">
        <f ca="1">IF(tbl_coded[[#This Row],[ISIN]]="","",IF(_xll.BDP($B190&amp;" Corp",AI$1)="#N/A N/A","--",_xll.BDP($B190&amp;" Corp",AI$1)))</f>
        <v>#NAME?</v>
      </c>
      <c r="AJ190" s="122" t="e">
        <f ca="1">IF(tbl_coded[[#This Row],[ISIN]]="","",IF(OR(_xll.BDP(_xll.BDP(tbl_coded[[#This Row],[ISIN]]&amp;" Corp", "ISSUER_EQUITY_TICKER")&amp;" Equity",AJ$1)="#N/A N/A"),"--",_xll.BDP(_xll.BDP(tbl_coded[[#This Row],[ISIN]]&amp;" Corp", "ISSUER_EQUITY_TICKER")&amp;" Equity",AJ$1)))</f>
        <v>#NAME?</v>
      </c>
      <c r="AK19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24" t="e">
        <f ca="1">IF(tbl_coded[[#This Row],[ISIN]]="","",IF(OR(_xll.BDP(_xll.BDP(tbl_coded[[#This Row],[ISIN]]&amp;" Corp", "ISSUER_EQUITY_TICKER")&amp;" Equity",AL$1)="#N/A N/A"),"--",_xll.BDP(_xll.BDP(tbl_coded[[#This Row],[ISIN]]&amp;" Corp", "ISSUER_EQUITY_TICKER")&amp;" Equity",AL$1)))</f>
        <v>#NAME?</v>
      </c>
      <c r="AM190" s="124" t="e">
        <f ca="1">IF(tbl_coded[[#This Row],[ISIN]]="","",IF(_xll.BDS($B190&amp;" Corp",AM$1)="#N/A Field Not Applicable","",_xll.BDS($B190&amp;" Corp",AM$1)))</f>
        <v>#NAME?</v>
      </c>
      <c r="AN190" s="124" t="e">
        <f ca="1">IF(tbl_coded[[#This Row],[ISIN]]="","",IF(_xll.BDP(tbl_coded[[#This Row],[KPW Provider BBID]]&amp;" CompanyID","NAME")="#N/A Invalid Security","",_xll.BDP(tbl_coded[[#This Row],[KPW Provider BBID]]&amp;" CompanyID","NAME")))</f>
        <v>#NAME?</v>
      </c>
      <c r="AO190" s="124" t="e">
        <f ca="1">IF(tbl_coded[[#This Row],[ISIN]]="","",IF(_xll.BDP(tbl_coded[[#This Row],[KPW Provider BBID]]&amp;" CompanyID",$AO$1)="#N/A Invalid Security","--",IF(_xll.BDP(tbl_coded[[#This Row],[KPW Provider BBID]]&amp;" CompanyID",$AO$1)="#N/A N/A","--",_xll.BDP(tbl_coded[[#This Row],[KPW Provider BBID]]&amp;" CompanyID",$AO$1))))</f>
        <v>#NAME?</v>
      </c>
      <c r="AP190" s="124" t="e">
        <f ca="1">IF(tbl_coded[[#This Row],[ISIN]]="","",IF(_xll.BDP(tbl_coded[[#This Row],[KPW Provider BBID]]&amp;" CompanyID",$AP$1)="#N/A Invalid Security","--",IF(_xll.BDP(tbl_coded[[#This Row],[KPW Provider BBID]]&amp;" CompanyID",$AP$1)="#N/A N/A","--",_xll.BDP(tbl_coded[[#This Row],[KPW Provider BBID]]&amp;" CompanyID",$AP$1))))</f>
        <v>#NAME?</v>
      </c>
      <c r="AQ190" s="124" t="e">
        <f ca="1">IF(tbl_coded[[#This Row],[ISIN]]="","",IF(_xll.BDP(tbl_coded[[#This Row],[KPW Provider BBID]]&amp;" CompanyID",$AQ$1)="#N/A Invalid Security","--",IF(_xll.BDP(tbl_coded[[#This Row],[KPW Provider BBID]]&amp;" CompanyID",$AQ$1)="#N/A N/A","--",_xll.BDP(tbl_coded[[#This Row],[KPW Provider BBID]]&amp;" CompanyID",$AQ$1))))</f>
        <v>#NAME?</v>
      </c>
      <c r="AR190" s="124" t="e">
        <f ca="1">IF(tbl_coded[[#This Row],[ISIN]]="","",tbl_coded[[#This Row],[穆迪KPW评级]]&amp;"/"&amp;tbl_coded[[#This Row],[SPKPW评级]]&amp;"/"&amp;tbl_coded[[#This Row],[FITCHKPW评级]])</f>
        <v>#NAME?</v>
      </c>
      <c r="AS190" s="124" t="e">
        <f ca="1">IF(tbl_coded[[#This Row],[ISIN]]="","",IF(OR(_xll.BDP($B190&amp;" Corp",AS$1)="#N/A N/A"),"--",_xll.BDP($B190&amp;" Corp",AS$1)))</f>
        <v>#NAME?</v>
      </c>
      <c r="AT190" s="124" t="e">
        <f ca="1">IF(tbl_coded[[#This Row],[ISIN]]="","",IF(_xll.BDS($B190&amp;" Corp",AT$1)="#N/A Field Not Applicable","",_xll.BDS($B190&amp;" Corp",AT$1)))</f>
        <v>#NAME?</v>
      </c>
      <c r="AU190" s="124" t="e">
        <f ca="1">IF(tbl_coded[[#This Row],[SBLC Provider BBID]]="","",_xll.BDP(tbl_coded[[#This Row],[SBLC Provider BBID]]&amp;" CompanyID","NAME"))</f>
        <v>#NAME?</v>
      </c>
      <c r="AV190" s="124" t="e">
        <f ca="1">IF(tbl_coded[[#This Row],[ISIN]]="","",IF(OR(_xll.BDP($B190&amp;" Corp",AV$1)="#N/A N/A"),"--",TEXT(_xll.BDP($B190&amp;" Corp",AV$1),"yyyy/mm/dd")))</f>
        <v>#NAME?</v>
      </c>
      <c r="AW190" s="124" t="e">
        <f ca="1">IF(tbl_coded[[#This Row],[ISIN]]="","",IF(OR(_xll.BDP($B190&amp;" Corp",AW$1)="#N/A N/A"),"--",TEXT(_xll.BDP($B190&amp;" Corp",AW$1),"yyyy/mm/dd")))</f>
        <v>#NAME?</v>
      </c>
      <c r="AX190" s="124" t="e">
        <f ca="1">IF(tbl_coded[[#This Row],[ISIN]]="","",IF(OR(_xll.BDP($B190&amp;" Corp",AX$1)="#N/A N/A"),"--",TEXT(_xll.BDP($B190&amp;" Corp",AX$1),"yyyy/mm/dd")))</f>
        <v>#NAME?</v>
      </c>
      <c r="AY190" s="124" t="e">
        <f ca="1">IF(tbl_coded[[#This Row],[ISIN]]="","",IF(OR(_xll.BDP($B190&amp;" Corp",AY$1)="#N/A Field Not Applicable"),"--",TEXT(_xll.BDP($B190&amp;" Corp",AY$1),"yyyy/mm/dd")))</f>
        <v>#NAME?</v>
      </c>
      <c r="AZ190" s="124" t="e">
        <f ca="1">IF(tbl_coded[[#This Row],[ISIN]]="","",IF(OR(_xll.BDP($B190&amp;" Corp",AZ$1)="#N/A N/A"),"--",_xll.BDP($B190&amp;" Corp",AZ$1)))</f>
        <v>#NAME?</v>
      </c>
      <c r="BA190" s="124" t="e">
        <f ca="1">IF(tbl_coded[[#This Row],[ISIN]]="","",IF(OR(_xll.BDP($B190&amp;" Corp",BA$1)="#N/A N/A"),"--",_xll.BDP($B190&amp;" Corp",BA$1)))</f>
        <v>#NAME?</v>
      </c>
      <c r="BB190" s="124" t="e">
        <f ca="1">IF(tbl_coded[[#This Row],[ISIN]]="","",IF(OR(_xll.BDP($B190&amp;" Corp",BB$1)="#N/A N/A"),"--",_xll.BDP($B190&amp;" Corp",BB$1)))</f>
        <v>#NAME?</v>
      </c>
      <c r="BC190" s="124" t="e">
        <f ca="1">IF(tbl_coded[[#This Row],[ISIN]]="","",IF(OR(_xll.BDP($B190&amp;" Corp",BC$1)="#N/A Field Not Applicable"),"--",_xll.BDP($B190&amp;" Corp",BC$1)))</f>
        <v>#NAME?</v>
      </c>
      <c r="BD190" s="124" t="e">
        <f ca="1">IF(tbl_coded[[#This Row],[ISIN]]="","",IF(OR(_xll.BDP($B190&amp;" Corp",BD$1)="#N/A Field Not Applicable"),"--",_xll.BDP($B190&amp;" Corp",BD$1)))</f>
        <v>#NAME?</v>
      </c>
      <c r="BE190" s="124" t="e">
        <f ca="1">IF(tbl_coded[[#This Row],[ISIN]]="","",IF(OR(_xll.BDP($B190&amp;" Corp",BE$1)="#N/A Field Not Applicable"),"--",_xll.BDP($B190&amp;" Corp",BE$1)))</f>
        <v>#NAME?</v>
      </c>
      <c r="BF190" s="124" t="e">
        <f ca="1">IF(tbl_coded[[#This Row],[ISIN]]="","",IF(OR(_xll.BDP($B190&amp;" Corp",BF$1)="#N/A Field Not Applicable"),"--",_xll.BDP($B190&amp;" Corp",BF$1)))</f>
        <v>#NAME?</v>
      </c>
      <c r="BG190" s="124" t="e">
        <f ca="1">IF(tbl_coded[[#This Row],[ISIN]]="","",IF(OR(_xll.BDP($B190&amp;" Corp",BG$1)="#N/A Field Not Applicable"),"--",IF(_xll.BDP($B190&amp;" Corp",BG$1)="#N/A N/A","N",_xll.BDP($B190&amp;" Corp",BG$1))))</f>
        <v>#NAME?</v>
      </c>
      <c r="BH190" s="124" t="e">
        <f ca="1">IF(tbl_coded[[#This Row],[ISIN]]="","",IF(OR(_xll.BDP($B190&amp;" Corp",BH$1)="#N/A N/A"),"",_xll.BDP($B190&amp;" Corp",BH$1)))</f>
        <v>#NAME?</v>
      </c>
      <c r="BI190" s="124" t="e">
        <f ca="1">IF(tbl_coded[[#This Row],[ISIN]]="","",IF(OR(tbl_coded[[#This Row],[Parent company tiker]]=""),"",IF(_xll.BDP(tbl_coded[[#This Row],[Parent company tiker]]&amp;" Equity",BI$1)="#N/A N/A","--",_xll.BDP(tbl_coded[[#This Row],[Parent company tiker]]&amp;" Equity",BI$1))))</f>
        <v>#NAME?</v>
      </c>
      <c r="BJ190" s="124" t="e">
        <f ca="1">IF(tbl_coded[[#This Row],[ISIN]]="","",IF(OR(tbl_coded[[#This Row],[Parent company tiker]]=""),"",IF(_xll.BDP(tbl_coded[[#This Row],[Parent company tiker]]&amp;" Equity",BJ$1)="#N/A N/A","--",_xll.BDP(tbl_coded[[#This Row],[Parent company tiker]]&amp;" Equity",BJ$1))))</f>
        <v>#NAME?</v>
      </c>
      <c r="BK190" s="124" t="e">
        <f ca="1">IF(tbl_coded[[#This Row],[ISIN]]="","",IF(OR(tbl_coded[[#This Row],[Parent company tiker]]=""),"",IF(_xll.BDP(tbl_coded[[#This Row],[Parent company tiker]]&amp;" Equity",BK$1)="#N/A N/A","--",_xll.BDP(tbl_coded[[#This Row],[Parent company tiker]]&amp;" Equity",BK$1))))</f>
        <v>#NAME?</v>
      </c>
      <c r="BL190" s="124" t="e">
        <f ca="1">IF(tbl_coded[[#This Row],[ISIN]]="","",IF(OR(tbl_coded[[#This Row],[Parent company tiker]]=""),"",IF(_xll.BDP(tbl_coded[[#This Row],[Parent company tiker]]&amp;" Equity",BL$1)="#N/A N/A","--",_xll.BDP(tbl_coded[[#This Row],[Parent company tiker]]&amp;" Equity",BL$1))))</f>
        <v>#NAME?</v>
      </c>
      <c r="BM19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0" s="124" t="e">
        <f ca="1">IF(tbl_coded[[#This Row],[Column9]]&lt;&gt;"--",tbl_coded[[#This Row],[G''tor rating]],IF(tbl_coded[[#This Row],[KPW Name]]&lt;&gt;"",tbl_coded[[#This Row],[KPW Rating]],IF(tbl_coded[[#This Row],[Parent company tiker]]&lt;&gt;"",tbl_coded[[#This Row],[parent评级]],tbl_coded[[#This Row],[Issuer rating]])))</f>
        <v>#NAME?</v>
      </c>
      <c r="BO190" s="159" t="str">
        <f ca="1">IFERROR(IF(tbl_coded[[#This Row],[GREEN]]="Y","GREEN",IF(tbl_coded[[#This Row],[SUSTAINABLE]]="Y","SUSTAINABLE",IF(tbl_coded[[#This Row],[SOCIAL]]="Y","SOCIAL",IF(tbl_coded[[#This Row],[Sustainable linked]]="Y","SUSTAINABLE LINKED"," ")))),"")</f>
        <v/>
      </c>
    </row>
    <row r="191" spans="1:67" ht="15" customHeight="1">
      <c r="A191" s="119">
        <v>189</v>
      </c>
      <c r="B191" s="120" t="str">
        <f>IF(美元债一级!$C$4:$C$1048576&lt;&gt;"",美元债一级!C192,"")</f>
        <v>XS2598563968</v>
      </c>
      <c r="C191" s="124" t="e">
        <f ca="1">IF(tbl_coded[[#This Row],[ISIN]]="","",IF(tbl_coded[[#This Row],[Index]]&gt;$A$1,"",IF(_xll.BDP($B191&amp;" Corp",C$1)="#N/A N/A","",_xll.BDP($B191&amp;" Corp",C$1))))</f>
        <v>#NAME?</v>
      </c>
      <c r="D191" s="124" t="e">
        <f ca="1">IF(tbl_coded[[#This Row],[ISIN]]="","",IF(_xll.BDP($B191&amp;" Corp",D$1)="#N/A N/A","",_xll.BDP($B191&amp;" Corp",D$1)))</f>
        <v>#NAME?</v>
      </c>
      <c r="E191" s="124" t="e">
        <f ca="1">IF(tbl_coded[[#This Row],[ISIN]]="","",IF(_xll.BDP($B191&amp;" Corp",E$1)="#N/A N/A","--",_xll.BDP($B191&amp;" Corp",E$1)))</f>
        <v>#NAME?</v>
      </c>
      <c r="F191" s="124" t="e">
        <f ca="1">IF(tbl_coded[[#This Row],[ISIN]]="","",IF(_xll.BDS($B191&amp;" Corp",F$1)="#N/A Field Not Applicable","",_xll.BDS($B191&amp;" Corp",F$1)))</f>
        <v>#NAME?</v>
      </c>
      <c r="G191" s="124" t="e">
        <f ca="1">IF(tbl_coded[[#This Row],[ISIN]]="","",IF(_xll.BDP($F191&amp;" CompanyID",G$1)="#N/A Invalid Security","",_xll.BDP($F191&amp;" CompanyID",G$1)))</f>
        <v>#NAME?</v>
      </c>
      <c r="H191" s="124" t="e">
        <f ca="1">IF(tbl_coded[[#This Row],[ISIN]]="","",IF(_xll.BDP($B191&amp;" Corp",H$1)="#N/A N/A","--",_xll.BDP($B191&amp;" Corp",H$1)))</f>
        <v>#NAME?</v>
      </c>
      <c r="I191" s="124" t="e">
        <f ca="1">IF(tbl_coded[[#This Row],[ISIN]]="","",IF(_xll.BDP($B191&amp;" Corp",I$1)="#N/A N/A","--",_xll.BDP($B191&amp;" Corp",I$1)))</f>
        <v>#NAME?</v>
      </c>
      <c r="J191" s="124" t="e">
        <f ca="1">IF(tbl_coded[[#This Row],[ISIN]]="","",IF(_xll.BDP($B191&amp;" Corp",J$1)="#N/A N/A","--",_xll.BDP($B191&amp;" Corp",J$1)))</f>
        <v>#NAME?</v>
      </c>
      <c r="K191" s="124" t="e">
        <f ca="1">IF(tbl_coded[[#This Row],[ISIN]]="","",IF(_xll.BDP($B191&amp;" Corp",K$1)="#N/A N/A","--",_xll.BDP($B191&amp;" Corp",K$1)))</f>
        <v>#NAME?</v>
      </c>
      <c r="L191" s="124" t="e">
        <f ca="1">IF(tbl_coded[[#This Row],[ISIN]]="","",IF(_xll.BDP($B191&amp;" Corp",L$1)="#N/A N/A","--",_xll.BDP($B191&amp;" Corp",L$1)))</f>
        <v>#NAME?</v>
      </c>
      <c r="M191" s="124" t="e">
        <f ca="1">IF(tbl_coded[[#This Row],[ISIN]]="","",IF(_xll.BDP($B191&amp;" Corp",M$1)="#N/A N/A","--",_xll.BDP($B191&amp;" Corp",M$1)))</f>
        <v>#NAME?</v>
      </c>
      <c r="N191" s="124" t="e">
        <f ca="1">IF(tbl_coded[[#This Row],[ISIN]]="","",IF(_xll.BDP($B191&amp;" Corp",N$1)="#N/A N/A","--",_xll.BDP($B191&amp;" Corp",N$1)))</f>
        <v>#NAME?</v>
      </c>
      <c r="O191" s="124" t="e">
        <f ca="1">IF(tbl_coded[[#This Row],[ISIN]]="","",IF(_xll.BDP($B191&amp;" Corp",O$1)="#N/A N/A","--",_xll.BDP($B191&amp;" Corp",O$1)))</f>
        <v>#NAME?</v>
      </c>
      <c r="P191" s="124" t="e">
        <f ca="1">IF(tbl_coded[[#This Row],[ISIN]]="","",IF(_xll.BDP($B191&amp;" Corp",P$1)="#N/A N/A","--",_xll.BDP($B191&amp;" Corp",P$1)))</f>
        <v>#NAME?</v>
      </c>
      <c r="Q19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1" s="124" t="e">
        <f ca="1">IF(tbl_coded[[#This Row],[ISIN]]="","",IF(OR(_xll.BDP($B191&amp;" Corp",R$1)="#N/A N/A",_xll.BDP($B191&amp;" Corp",R$1)="#N/A Invalid Security",_xll.BDP($B191&amp;" Corp",R$1)="#N/A Field Not Applicable"),"--",_xll.BDP($B191&amp;" Corp",R$1)))</f>
        <v>#NAME?</v>
      </c>
      <c r="S191" s="124" t="e">
        <f ca="1">IF(tbl_coded[[#This Row],[ISIN]]="","",IF(OR(_xll.BDP($R191&amp;" Equity",S$1)="#N/A N/A",_xll.BDP($R191&amp;" Equity",S$1)="#N/A Invalid Security"),"--",_xll.BDP($R191&amp;" Equity",S$1)))</f>
        <v>#NAME?</v>
      </c>
      <c r="T191" s="124" t="e">
        <f ca="1">IF(tbl_coded[[#This Row],[ISIN]]="","",IF(OR(_xll.BDP($R191&amp;" Equity",T$1)="#N/A N/A",_xll.BDP($R191&amp;" Equity",T$1)="#N/A Invalid Security"),"--",_xll.BDP($R191&amp;" Equity",T$1)))</f>
        <v>#NAME?</v>
      </c>
      <c r="U191" s="124" t="e">
        <f ca="1">IF(tbl_coded[[#This Row],[ISIN]]="","",IF(OR(_xll.BDP($R191&amp;" Equity",U$1)="#N/A N/A",_xll.BDP($R191&amp;" Equity",U$1)="#N/A Invalid Security"),"--",_xll.BDP($R191&amp;" Equity",U$1)))</f>
        <v>#NAME?</v>
      </c>
      <c r="V191" s="124" t="e">
        <f ca="1">IF(tbl_coded[[#This Row],[ISIN]]="","",IF(OR(_xll.BDP($R191&amp;" Equity",V$1)="#N/A N/A",_xll.BDP($R191&amp;" Equity",V$1)="#N/A Invalid Security"),"--",_xll.BDP($R191&amp;" Equity",V$1)))</f>
        <v>#NAME?</v>
      </c>
      <c r="W191" s="124" t="e">
        <f ca="1">IF(tbl_coded[[#This Row],[ISIN]]="","",IF(OR(_xll.BDP($R191&amp;" Equity",W$1)="#N/A N/A",_xll.BDP($R191&amp;" Equity",W$1)="#N/A Invalid Security"),"--",_xll.BDP($R191&amp;" Equity",W$1)))</f>
        <v>#NAME?</v>
      </c>
      <c r="X191" s="124" t="e">
        <f ca="1">IF(tbl_coded[[#This Row],[ISIN]]="","",IF(OR(_xll.BDP($R191&amp;" Equity",X$1)="#N/A N/A",_xll.BDP($R191&amp;" Equity",X$1)="#N/A Invalid Security"),"--",_xll.BDP($R191&amp;" Equity",X$1)))</f>
        <v>#NAME?</v>
      </c>
      <c r="Y19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1" s="124" t="str">
        <f ca="1">IF(tbl_coded[[#This Row],[ISIN]]="","",IF(ISNUMBER(_xll.BDP(B191&amp;" Corp",Z$1)),_xll.BDP(B191&amp;" Corp",Z$1),""))</f>
        <v/>
      </c>
      <c r="AA191" s="124" t="str">
        <f ca="1">IF(tbl_coded[[#This Row],[ISIN]]="","",IF(ISNUMBER(_xll.BDP(B191&amp;" Corp",AA$1)),_xll.BDP(B191&amp;" Corp",AA$1),""))</f>
        <v/>
      </c>
      <c r="AB191" s="124" t="str">
        <f ca="1">IF(tbl_coded[[#This Row],[ISIN]]="","",IF(ISNUMBER(_xll.BDP(B191&amp;" Corp",AB$1)),_xll.BDP(B191&amp;" Corp",AB$1),""))</f>
        <v/>
      </c>
      <c r="AC191" s="124" t="str">
        <f ca="1">IF(tbl_coded[[#This Row],[ISIN]]="","",IF(ISNUMBER(_xll.BDP(B191&amp;" Corp",AC$1)),_xll.BDP(B191&amp;" Corp",AC$1),""))</f>
        <v/>
      </c>
      <c r="AD191" s="124" t="e">
        <f ca="1">IF(tbl_coded[[#This Row],[ISIN]]="","",IF((_xll.BDP(B191&amp;" Corp",AD$1))="#N/A Field Not Applicable","",_xll.BDP(B191&amp;" Corp",AD$1)))</f>
        <v>#NAME?</v>
      </c>
      <c r="AE191" s="124" t="e">
        <f ca="1">IF(tbl_coded[[#This Row],[ISIN]]="","",IF((_xll.BDP(B191&amp;" Corp",AE$1))="#N/A N/A","--",_xll.BDP(B191&amp;" Corp",AE$1)))</f>
        <v>#NAME?</v>
      </c>
      <c r="AF191" s="124" t="e">
        <f ca="1">IF(tbl_coded[[#This Row],[ISIN]]="","",IF(IFERROR(MATCH(H191,rtg_num[Moody''s],0)&gt;10,0),"HY",IF(IFERROR(MATCH(I191,rtg_num[S&amp;P],0)&gt;10,0),"HY",IF(IFERROR(MATCH(J191,rtg_num[Fitch],0)&gt;10,0),"HY",IF(H191&amp;I191&amp;J191="------","NR",IF(IFERROR(FIND("#N/A",Coded!H191),0)&amp;IFERROR(FIND("#N/A",Coded!H191),0)&amp;IFERROR(FIND("#N/A",Coded!H191),0)&lt;&gt;"000",IF(INDEX(美元债一级!$O:$O,MATCH(tbl_coded[[#This Row],[ISIN]],美元债一级!$I:$I,0))="--/--/--","NR","IG"),"IG"))))))</f>
        <v>#NAME?</v>
      </c>
      <c r="AG19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1" s="125" t="e">
        <f ca="1">IF(tbl_coded[[#This Row],[ISIN]]="","",IF(_xll.BDP($B191&amp;" Corp",AI$1)="#N/A N/A","--",_xll.BDP($B191&amp;" Corp",AI$1)))</f>
        <v>#NAME?</v>
      </c>
      <c r="AJ191" s="122" t="e">
        <f ca="1">IF(tbl_coded[[#This Row],[ISIN]]="","",IF(OR(_xll.BDP(_xll.BDP(tbl_coded[[#This Row],[ISIN]]&amp;" Corp", "ISSUER_EQUITY_TICKER")&amp;" Equity",AJ$1)="#N/A N/A"),"--",_xll.BDP(_xll.BDP(tbl_coded[[#This Row],[ISIN]]&amp;" Corp", "ISSUER_EQUITY_TICKER")&amp;" Equity",AJ$1)))</f>
        <v>#NAME?</v>
      </c>
      <c r="AK19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24" t="e">
        <f ca="1">IF(tbl_coded[[#This Row],[ISIN]]="","",IF(OR(_xll.BDP(_xll.BDP(tbl_coded[[#This Row],[ISIN]]&amp;" Corp", "ISSUER_EQUITY_TICKER")&amp;" Equity",AL$1)="#N/A N/A"),"--",_xll.BDP(_xll.BDP(tbl_coded[[#This Row],[ISIN]]&amp;" Corp", "ISSUER_EQUITY_TICKER")&amp;" Equity",AL$1)))</f>
        <v>#NAME?</v>
      </c>
      <c r="AM191" s="124" t="e">
        <f ca="1">IF(tbl_coded[[#This Row],[ISIN]]="","",IF(_xll.BDS($B191&amp;" Corp",AM$1)="#N/A Field Not Applicable","",_xll.BDS($B191&amp;" Corp",AM$1)))</f>
        <v>#NAME?</v>
      </c>
      <c r="AN191" s="124" t="e">
        <f ca="1">IF(tbl_coded[[#This Row],[ISIN]]="","",IF(_xll.BDP(tbl_coded[[#This Row],[KPW Provider BBID]]&amp;" CompanyID","NAME")="#N/A Invalid Security","",_xll.BDP(tbl_coded[[#This Row],[KPW Provider BBID]]&amp;" CompanyID","NAME")))</f>
        <v>#NAME?</v>
      </c>
      <c r="AO191" s="124" t="e">
        <f ca="1">IF(tbl_coded[[#This Row],[ISIN]]="","",IF(_xll.BDP(tbl_coded[[#This Row],[KPW Provider BBID]]&amp;" CompanyID",$AO$1)="#N/A Invalid Security","--",IF(_xll.BDP(tbl_coded[[#This Row],[KPW Provider BBID]]&amp;" CompanyID",$AO$1)="#N/A N/A","--",_xll.BDP(tbl_coded[[#This Row],[KPW Provider BBID]]&amp;" CompanyID",$AO$1))))</f>
        <v>#NAME?</v>
      </c>
      <c r="AP191" s="124" t="e">
        <f ca="1">IF(tbl_coded[[#This Row],[ISIN]]="","",IF(_xll.BDP(tbl_coded[[#This Row],[KPW Provider BBID]]&amp;" CompanyID",$AP$1)="#N/A Invalid Security","--",IF(_xll.BDP(tbl_coded[[#This Row],[KPW Provider BBID]]&amp;" CompanyID",$AP$1)="#N/A N/A","--",_xll.BDP(tbl_coded[[#This Row],[KPW Provider BBID]]&amp;" CompanyID",$AP$1))))</f>
        <v>#NAME?</v>
      </c>
      <c r="AQ191" s="124" t="e">
        <f ca="1">IF(tbl_coded[[#This Row],[ISIN]]="","",IF(_xll.BDP(tbl_coded[[#This Row],[KPW Provider BBID]]&amp;" CompanyID",$AQ$1)="#N/A Invalid Security","--",IF(_xll.BDP(tbl_coded[[#This Row],[KPW Provider BBID]]&amp;" CompanyID",$AQ$1)="#N/A N/A","--",_xll.BDP(tbl_coded[[#This Row],[KPW Provider BBID]]&amp;" CompanyID",$AQ$1))))</f>
        <v>#NAME?</v>
      </c>
      <c r="AR191" s="124" t="e">
        <f ca="1">IF(tbl_coded[[#This Row],[ISIN]]="","",tbl_coded[[#This Row],[穆迪KPW评级]]&amp;"/"&amp;tbl_coded[[#This Row],[SPKPW评级]]&amp;"/"&amp;tbl_coded[[#This Row],[FITCHKPW评级]])</f>
        <v>#NAME?</v>
      </c>
      <c r="AS191" s="124" t="e">
        <f ca="1">IF(tbl_coded[[#This Row],[ISIN]]="","",IF(OR(_xll.BDP($B191&amp;" Corp",AS$1)="#N/A N/A"),"--",_xll.BDP($B191&amp;" Corp",AS$1)))</f>
        <v>#NAME?</v>
      </c>
      <c r="AT191" s="124" t="e">
        <f ca="1">IF(tbl_coded[[#This Row],[ISIN]]="","",IF(_xll.BDS($B191&amp;" Corp",AT$1)="#N/A Field Not Applicable","",_xll.BDS($B191&amp;" Corp",AT$1)))</f>
        <v>#NAME?</v>
      </c>
      <c r="AU191" s="124" t="e">
        <f ca="1">IF(tbl_coded[[#This Row],[SBLC Provider BBID]]="","",_xll.BDP(tbl_coded[[#This Row],[SBLC Provider BBID]]&amp;" CompanyID","NAME"))</f>
        <v>#NAME?</v>
      </c>
      <c r="AV191" s="124" t="e">
        <f ca="1">IF(tbl_coded[[#This Row],[ISIN]]="","",IF(OR(_xll.BDP($B191&amp;" Corp",AV$1)="#N/A N/A"),"--",TEXT(_xll.BDP($B191&amp;" Corp",AV$1),"yyyy/mm/dd")))</f>
        <v>#NAME?</v>
      </c>
      <c r="AW191" s="124" t="e">
        <f ca="1">IF(tbl_coded[[#This Row],[ISIN]]="","",IF(OR(_xll.BDP($B191&amp;" Corp",AW$1)="#N/A N/A"),"--",TEXT(_xll.BDP($B191&amp;" Corp",AW$1),"yyyy/mm/dd")))</f>
        <v>#NAME?</v>
      </c>
      <c r="AX191" s="124" t="e">
        <f ca="1">IF(tbl_coded[[#This Row],[ISIN]]="","",IF(OR(_xll.BDP($B191&amp;" Corp",AX$1)="#N/A N/A"),"--",TEXT(_xll.BDP($B191&amp;" Corp",AX$1),"yyyy/mm/dd")))</f>
        <v>#NAME?</v>
      </c>
      <c r="AY191" s="124" t="e">
        <f ca="1">IF(tbl_coded[[#This Row],[ISIN]]="","",IF(OR(_xll.BDP($B191&amp;" Corp",AY$1)="#N/A Field Not Applicable"),"--",TEXT(_xll.BDP($B191&amp;" Corp",AY$1),"yyyy/mm/dd")))</f>
        <v>#NAME?</v>
      </c>
      <c r="AZ191" s="124" t="e">
        <f ca="1">IF(tbl_coded[[#This Row],[ISIN]]="","",IF(OR(_xll.BDP($B191&amp;" Corp",AZ$1)="#N/A N/A"),"--",_xll.BDP($B191&amp;" Corp",AZ$1)))</f>
        <v>#NAME?</v>
      </c>
      <c r="BA191" s="124" t="e">
        <f ca="1">IF(tbl_coded[[#This Row],[ISIN]]="","",IF(OR(_xll.BDP($B191&amp;" Corp",BA$1)="#N/A N/A"),"--",_xll.BDP($B191&amp;" Corp",BA$1)))</f>
        <v>#NAME?</v>
      </c>
      <c r="BB191" s="124" t="e">
        <f ca="1">IF(tbl_coded[[#This Row],[ISIN]]="","",IF(OR(_xll.BDP($B191&amp;" Corp",BB$1)="#N/A N/A"),"--",_xll.BDP($B191&amp;" Corp",BB$1)))</f>
        <v>#NAME?</v>
      </c>
      <c r="BC191" s="124" t="e">
        <f ca="1">IF(tbl_coded[[#This Row],[ISIN]]="","",IF(OR(_xll.BDP($B191&amp;" Corp",BC$1)="#N/A Field Not Applicable"),"--",_xll.BDP($B191&amp;" Corp",BC$1)))</f>
        <v>#NAME?</v>
      </c>
      <c r="BD191" s="124" t="e">
        <f ca="1">IF(tbl_coded[[#This Row],[ISIN]]="","",IF(OR(_xll.BDP($B191&amp;" Corp",BD$1)="#N/A Field Not Applicable"),"--",_xll.BDP($B191&amp;" Corp",BD$1)))</f>
        <v>#NAME?</v>
      </c>
      <c r="BE191" s="124" t="e">
        <f ca="1">IF(tbl_coded[[#This Row],[ISIN]]="","",IF(OR(_xll.BDP($B191&amp;" Corp",BE$1)="#N/A Field Not Applicable"),"--",_xll.BDP($B191&amp;" Corp",BE$1)))</f>
        <v>#NAME?</v>
      </c>
      <c r="BF191" s="124" t="e">
        <f ca="1">IF(tbl_coded[[#This Row],[ISIN]]="","",IF(OR(_xll.BDP($B191&amp;" Corp",BF$1)="#N/A Field Not Applicable"),"--",_xll.BDP($B191&amp;" Corp",BF$1)))</f>
        <v>#NAME?</v>
      </c>
      <c r="BG191" s="124" t="e">
        <f ca="1">IF(tbl_coded[[#This Row],[ISIN]]="","",IF(OR(_xll.BDP($B191&amp;" Corp",BG$1)="#N/A Field Not Applicable"),"--",IF(_xll.BDP($B191&amp;" Corp",BG$1)="#N/A N/A","N",_xll.BDP($B191&amp;" Corp",BG$1))))</f>
        <v>#NAME?</v>
      </c>
      <c r="BH191" s="124" t="e">
        <f ca="1">IF(tbl_coded[[#This Row],[ISIN]]="","",IF(OR(_xll.BDP($B191&amp;" Corp",BH$1)="#N/A N/A"),"",_xll.BDP($B191&amp;" Corp",BH$1)))</f>
        <v>#NAME?</v>
      </c>
      <c r="BI191" s="124" t="e">
        <f ca="1">IF(tbl_coded[[#This Row],[ISIN]]="","",IF(OR(tbl_coded[[#This Row],[Parent company tiker]]=""),"",IF(_xll.BDP(tbl_coded[[#This Row],[Parent company tiker]]&amp;" Equity",BI$1)="#N/A N/A","--",_xll.BDP(tbl_coded[[#This Row],[Parent company tiker]]&amp;" Equity",BI$1))))</f>
        <v>#NAME?</v>
      </c>
      <c r="BJ191" s="124" t="e">
        <f ca="1">IF(tbl_coded[[#This Row],[ISIN]]="","",IF(OR(tbl_coded[[#This Row],[Parent company tiker]]=""),"",IF(_xll.BDP(tbl_coded[[#This Row],[Parent company tiker]]&amp;" Equity",BJ$1)="#N/A N/A","--",_xll.BDP(tbl_coded[[#This Row],[Parent company tiker]]&amp;" Equity",BJ$1))))</f>
        <v>#NAME?</v>
      </c>
      <c r="BK191" s="124" t="e">
        <f ca="1">IF(tbl_coded[[#This Row],[ISIN]]="","",IF(OR(tbl_coded[[#This Row],[Parent company tiker]]=""),"",IF(_xll.BDP(tbl_coded[[#This Row],[Parent company tiker]]&amp;" Equity",BK$1)="#N/A N/A","--",_xll.BDP(tbl_coded[[#This Row],[Parent company tiker]]&amp;" Equity",BK$1))))</f>
        <v>#NAME?</v>
      </c>
      <c r="BL191" s="124" t="e">
        <f ca="1">IF(tbl_coded[[#This Row],[ISIN]]="","",IF(OR(tbl_coded[[#This Row],[Parent company tiker]]=""),"",IF(_xll.BDP(tbl_coded[[#This Row],[Parent company tiker]]&amp;" Equity",BL$1)="#N/A N/A","--",_xll.BDP(tbl_coded[[#This Row],[Parent company tiker]]&amp;" Equity",BL$1))))</f>
        <v>#NAME?</v>
      </c>
      <c r="BM19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1" s="124" t="e">
        <f ca="1">IF(tbl_coded[[#This Row],[Column9]]&lt;&gt;"--",tbl_coded[[#This Row],[G''tor rating]],IF(tbl_coded[[#This Row],[KPW Name]]&lt;&gt;"",tbl_coded[[#This Row],[KPW Rating]],IF(tbl_coded[[#This Row],[Parent company tiker]]&lt;&gt;"",tbl_coded[[#This Row],[parent评级]],tbl_coded[[#This Row],[Issuer rating]])))</f>
        <v>#NAME?</v>
      </c>
      <c r="BO191" s="159" t="str">
        <f ca="1">IFERROR(IF(tbl_coded[[#This Row],[GREEN]]="Y","GREEN",IF(tbl_coded[[#This Row],[SUSTAINABLE]]="Y","SUSTAINABLE",IF(tbl_coded[[#This Row],[SOCIAL]]="Y","SOCIAL",IF(tbl_coded[[#This Row],[Sustainable linked]]="Y","SUSTAINABLE LINKED"," ")))),"")</f>
        <v/>
      </c>
    </row>
    <row r="192" spans="1:67" ht="15" customHeight="1">
      <c r="A192" s="119">
        <v>190</v>
      </c>
      <c r="B192" s="120" t="str">
        <f>IF(美元债一级!$C$4:$C$1048576&lt;&gt;"",美元债一级!C193,"")</f>
        <v>XS2598564420</v>
      </c>
      <c r="C192" s="124" t="e">
        <f ca="1">IF(tbl_coded[[#This Row],[ISIN]]="","",IF(tbl_coded[[#This Row],[Index]]&gt;$A$1,"",IF(_xll.BDP($B192&amp;" Corp",C$1)="#N/A N/A","",_xll.BDP($B192&amp;" Corp",C$1))))</f>
        <v>#NAME?</v>
      </c>
      <c r="D192" s="124" t="e">
        <f ca="1">IF(tbl_coded[[#This Row],[ISIN]]="","",IF(_xll.BDP($B192&amp;" Corp",D$1)="#N/A N/A","",_xll.BDP($B192&amp;" Corp",D$1)))</f>
        <v>#NAME?</v>
      </c>
      <c r="E192" s="124" t="e">
        <f ca="1">IF(tbl_coded[[#This Row],[ISIN]]="","",IF(_xll.BDP($B192&amp;" Corp",E$1)="#N/A N/A","--",_xll.BDP($B192&amp;" Corp",E$1)))</f>
        <v>#NAME?</v>
      </c>
      <c r="F192" s="124" t="e">
        <f ca="1">IF(tbl_coded[[#This Row],[ISIN]]="","",IF(_xll.BDS($B192&amp;" Corp",F$1)="#N/A Field Not Applicable","",_xll.BDS($B192&amp;" Corp",F$1)))</f>
        <v>#NAME?</v>
      </c>
      <c r="G192" s="124" t="e">
        <f ca="1">IF(tbl_coded[[#This Row],[ISIN]]="","",IF(_xll.BDP($F192&amp;" CompanyID",G$1)="#N/A Invalid Security","",_xll.BDP($F192&amp;" CompanyID",G$1)))</f>
        <v>#NAME?</v>
      </c>
      <c r="H192" s="124" t="e">
        <f ca="1">IF(tbl_coded[[#This Row],[ISIN]]="","",IF(_xll.BDP($B192&amp;" Corp",H$1)="#N/A N/A","--",_xll.BDP($B192&amp;" Corp",H$1)))</f>
        <v>#NAME?</v>
      </c>
      <c r="I192" s="124" t="e">
        <f ca="1">IF(tbl_coded[[#This Row],[ISIN]]="","",IF(_xll.BDP($B192&amp;" Corp",I$1)="#N/A N/A","--",_xll.BDP($B192&amp;" Corp",I$1)))</f>
        <v>#NAME?</v>
      </c>
      <c r="J192" s="124" t="e">
        <f ca="1">IF(tbl_coded[[#This Row],[ISIN]]="","",IF(_xll.BDP($B192&amp;" Corp",J$1)="#N/A N/A","--",_xll.BDP($B192&amp;" Corp",J$1)))</f>
        <v>#NAME?</v>
      </c>
      <c r="K192" s="124" t="e">
        <f ca="1">IF(tbl_coded[[#This Row],[ISIN]]="","",IF(_xll.BDP($B192&amp;" Corp",K$1)="#N/A N/A","--",_xll.BDP($B192&amp;" Corp",K$1)))</f>
        <v>#NAME?</v>
      </c>
      <c r="L192" s="124" t="e">
        <f ca="1">IF(tbl_coded[[#This Row],[ISIN]]="","",IF(_xll.BDP($B192&amp;" Corp",L$1)="#N/A N/A","--",_xll.BDP($B192&amp;" Corp",L$1)))</f>
        <v>#NAME?</v>
      </c>
      <c r="M192" s="124" t="e">
        <f ca="1">IF(tbl_coded[[#This Row],[ISIN]]="","",IF(_xll.BDP($B192&amp;" Corp",M$1)="#N/A N/A","--",_xll.BDP($B192&amp;" Corp",M$1)))</f>
        <v>#NAME?</v>
      </c>
      <c r="N192" s="124" t="e">
        <f ca="1">IF(tbl_coded[[#This Row],[ISIN]]="","",IF(_xll.BDP($B192&amp;" Corp",N$1)="#N/A N/A","--",_xll.BDP($B192&amp;" Corp",N$1)))</f>
        <v>#NAME?</v>
      </c>
      <c r="O192" s="124" t="e">
        <f ca="1">IF(tbl_coded[[#This Row],[ISIN]]="","",IF(_xll.BDP($B192&amp;" Corp",O$1)="#N/A N/A","--",_xll.BDP($B192&amp;" Corp",O$1)))</f>
        <v>#NAME?</v>
      </c>
      <c r="P192" s="124" t="e">
        <f ca="1">IF(tbl_coded[[#This Row],[ISIN]]="","",IF(_xll.BDP($B192&amp;" Corp",P$1)="#N/A N/A","--",_xll.BDP($B192&amp;" Corp",P$1)))</f>
        <v>#NAME?</v>
      </c>
      <c r="Q19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2" s="124" t="e">
        <f ca="1">IF(tbl_coded[[#This Row],[ISIN]]="","",IF(OR(_xll.BDP($B192&amp;" Corp",R$1)="#N/A N/A",_xll.BDP($B192&amp;" Corp",R$1)="#N/A Invalid Security",_xll.BDP($B192&amp;" Corp",R$1)="#N/A Field Not Applicable"),"--",_xll.BDP($B192&amp;" Corp",R$1)))</f>
        <v>#NAME?</v>
      </c>
      <c r="S192" s="124" t="e">
        <f ca="1">IF(tbl_coded[[#This Row],[ISIN]]="","",IF(OR(_xll.BDP($R192&amp;" Equity",S$1)="#N/A N/A",_xll.BDP($R192&amp;" Equity",S$1)="#N/A Invalid Security"),"--",_xll.BDP($R192&amp;" Equity",S$1)))</f>
        <v>#NAME?</v>
      </c>
      <c r="T192" s="124" t="e">
        <f ca="1">IF(tbl_coded[[#This Row],[ISIN]]="","",IF(OR(_xll.BDP($R192&amp;" Equity",T$1)="#N/A N/A",_xll.BDP($R192&amp;" Equity",T$1)="#N/A Invalid Security"),"--",_xll.BDP($R192&amp;" Equity",T$1)))</f>
        <v>#NAME?</v>
      </c>
      <c r="U192" s="124" t="e">
        <f ca="1">IF(tbl_coded[[#This Row],[ISIN]]="","",IF(OR(_xll.BDP($R192&amp;" Equity",U$1)="#N/A N/A",_xll.BDP($R192&amp;" Equity",U$1)="#N/A Invalid Security"),"--",_xll.BDP($R192&amp;" Equity",U$1)))</f>
        <v>#NAME?</v>
      </c>
      <c r="V192" s="124" t="e">
        <f ca="1">IF(tbl_coded[[#This Row],[ISIN]]="","",IF(OR(_xll.BDP($R192&amp;" Equity",V$1)="#N/A N/A",_xll.BDP($R192&amp;" Equity",V$1)="#N/A Invalid Security"),"--",_xll.BDP($R192&amp;" Equity",V$1)))</f>
        <v>#NAME?</v>
      </c>
      <c r="W192" s="124" t="e">
        <f ca="1">IF(tbl_coded[[#This Row],[ISIN]]="","",IF(OR(_xll.BDP($R192&amp;" Equity",W$1)="#N/A N/A",_xll.BDP($R192&amp;" Equity",W$1)="#N/A Invalid Security"),"--",_xll.BDP($R192&amp;" Equity",W$1)))</f>
        <v>#NAME?</v>
      </c>
      <c r="X192" s="124" t="e">
        <f ca="1">IF(tbl_coded[[#This Row],[ISIN]]="","",IF(OR(_xll.BDP($R192&amp;" Equity",X$1)="#N/A N/A",_xll.BDP($R192&amp;" Equity",X$1)="#N/A Invalid Security"),"--",_xll.BDP($R192&amp;" Equity",X$1)))</f>
        <v>#NAME?</v>
      </c>
      <c r="Y19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2" s="124" t="str">
        <f ca="1">IF(tbl_coded[[#This Row],[ISIN]]="","",IF(ISNUMBER(_xll.BDP(B192&amp;" Corp",Z$1)),_xll.BDP(B192&amp;" Corp",Z$1),""))</f>
        <v/>
      </c>
      <c r="AA192" s="124" t="str">
        <f ca="1">IF(tbl_coded[[#This Row],[ISIN]]="","",IF(ISNUMBER(_xll.BDP(B192&amp;" Corp",AA$1)),_xll.BDP(B192&amp;" Corp",AA$1),""))</f>
        <v/>
      </c>
      <c r="AB192" s="124" t="str">
        <f ca="1">IF(tbl_coded[[#This Row],[ISIN]]="","",IF(ISNUMBER(_xll.BDP(B192&amp;" Corp",AB$1)),_xll.BDP(B192&amp;" Corp",AB$1),""))</f>
        <v/>
      </c>
      <c r="AC192" s="124" t="str">
        <f ca="1">IF(tbl_coded[[#This Row],[ISIN]]="","",IF(ISNUMBER(_xll.BDP(B192&amp;" Corp",AC$1)),_xll.BDP(B192&amp;" Corp",AC$1),""))</f>
        <v/>
      </c>
      <c r="AD192" s="124" t="e">
        <f ca="1">IF(tbl_coded[[#This Row],[ISIN]]="","",IF((_xll.BDP(B192&amp;" Corp",AD$1))="#N/A Field Not Applicable","",_xll.BDP(B192&amp;" Corp",AD$1)))</f>
        <v>#NAME?</v>
      </c>
      <c r="AE192" s="124" t="e">
        <f ca="1">IF(tbl_coded[[#This Row],[ISIN]]="","",IF((_xll.BDP(B192&amp;" Corp",AE$1))="#N/A N/A","--",_xll.BDP(B192&amp;" Corp",AE$1)))</f>
        <v>#NAME?</v>
      </c>
      <c r="AF192" s="124" t="e">
        <f ca="1">IF(tbl_coded[[#This Row],[ISIN]]="","",IF(IFERROR(MATCH(H192,rtg_num[Moody''s],0)&gt;10,0),"HY",IF(IFERROR(MATCH(I192,rtg_num[S&amp;P],0)&gt;10,0),"HY",IF(IFERROR(MATCH(J192,rtg_num[Fitch],0)&gt;10,0),"HY",IF(H192&amp;I192&amp;J192="------","NR",IF(IFERROR(FIND("#N/A",Coded!H192),0)&amp;IFERROR(FIND("#N/A",Coded!H192),0)&amp;IFERROR(FIND("#N/A",Coded!H192),0)&lt;&gt;"000",IF(INDEX(美元债一级!$O:$O,MATCH(tbl_coded[[#This Row],[ISIN]],美元债一级!$I:$I,0))="--/--/--","NR","IG"),"IG"))))))</f>
        <v>#NAME?</v>
      </c>
      <c r="AG19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2" s="125" t="e">
        <f ca="1">IF(tbl_coded[[#This Row],[ISIN]]="","",IF(_xll.BDP($B192&amp;" Corp",AI$1)="#N/A N/A","--",_xll.BDP($B192&amp;" Corp",AI$1)))</f>
        <v>#NAME?</v>
      </c>
      <c r="AJ192" s="122" t="e">
        <f ca="1">IF(tbl_coded[[#This Row],[ISIN]]="","",IF(OR(_xll.BDP(_xll.BDP(tbl_coded[[#This Row],[ISIN]]&amp;" Corp", "ISSUER_EQUITY_TICKER")&amp;" Equity",AJ$1)="#N/A N/A"),"--",_xll.BDP(_xll.BDP(tbl_coded[[#This Row],[ISIN]]&amp;" Corp", "ISSUER_EQUITY_TICKER")&amp;" Equity",AJ$1)))</f>
        <v>#NAME?</v>
      </c>
      <c r="AK19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24" t="e">
        <f ca="1">IF(tbl_coded[[#This Row],[ISIN]]="","",IF(OR(_xll.BDP(_xll.BDP(tbl_coded[[#This Row],[ISIN]]&amp;" Corp", "ISSUER_EQUITY_TICKER")&amp;" Equity",AL$1)="#N/A N/A"),"--",_xll.BDP(_xll.BDP(tbl_coded[[#This Row],[ISIN]]&amp;" Corp", "ISSUER_EQUITY_TICKER")&amp;" Equity",AL$1)))</f>
        <v>#NAME?</v>
      </c>
      <c r="AM192" s="124" t="e">
        <f ca="1">IF(tbl_coded[[#This Row],[ISIN]]="","",IF(_xll.BDS($B192&amp;" Corp",AM$1)="#N/A Field Not Applicable","",_xll.BDS($B192&amp;" Corp",AM$1)))</f>
        <v>#NAME?</v>
      </c>
      <c r="AN192" s="124" t="e">
        <f ca="1">IF(tbl_coded[[#This Row],[ISIN]]="","",IF(_xll.BDP(tbl_coded[[#This Row],[KPW Provider BBID]]&amp;" CompanyID","NAME")="#N/A Invalid Security","",_xll.BDP(tbl_coded[[#This Row],[KPW Provider BBID]]&amp;" CompanyID","NAME")))</f>
        <v>#NAME?</v>
      </c>
      <c r="AO192" s="124" t="e">
        <f ca="1">IF(tbl_coded[[#This Row],[ISIN]]="","",IF(_xll.BDP(tbl_coded[[#This Row],[KPW Provider BBID]]&amp;" CompanyID",$AO$1)="#N/A Invalid Security","--",IF(_xll.BDP(tbl_coded[[#This Row],[KPW Provider BBID]]&amp;" CompanyID",$AO$1)="#N/A N/A","--",_xll.BDP(tbl_coded[[#This Row],[KPW Provider BBID]]&amp;" CompanyID",$AO$1))))</f>
        <v>#NAME?</v>
      </c>
      <c r="AP192" s="124" t="e">
        <f ca="1">IF(tbl_coded[[#This Row],[ISIN]]="","",IF(_xll.BDP(tbl_coded[[#This Row],[KPW Provider BBID]]&amp;" CompanyID",$AP$1)="#N/A Invalid Security","--",IF(_xll.BDP(tbl_coded[[#This Row],[KPW Provider BBID]]&amp;" CompanyID",$AP$1)="#N/A N/A","--",_xll.BDP(tbl_coded[[#This Row],[KPW Provider BBID]]&amp;" CompanyID",$AP$1))))</f>
        <v>#NAME?</v>
      </c>
      <c r="AQ192" s="124" t="e">
        <f ca="1">IF(tbl_coded[[#This Row],[ISIN]]="","",IF(_xll.BDP(tbl_coded[[#This Row],[KPW Provider BBID]]&amp;" CompanyID",$AQ$1)="#N/A Invalid Security","--",IF(_xll.BDP(tbl_coded[[#This Row],[KPW Provider BBID]]&amp;" CompanyID",$AQ$1)="#N/A N/A","--",_xll.BDP(tbl_coded[[#This Row],[KPW Provider BBID]]&amp;" CompanyID",$AQ$1))))</f>
        <v>#NAME?</v>
      </c>
      <c r="AR192" s="124" t="e">
        <f ca="1">IF(tbl_coded[[#This Row],[ISIN]]="","",tbl_coded[[#This Row],[穆迪KPW评级]]&amp;"/"&amp;tbl_coded[[#This Row],[SPKPW评级]]&amp;"/"&amp;tbl_coded[[#This Row],[FITCHKPW评级]])</f>
        <v>#NAME?</v>
      </c>
      <c r="AS192" s="124" t="e">
        <f ca="1">IF(tbl_coded[[#This Row],[ISIN]]="","",IF(OR(_xll.BDP($B192&amp;" Corp",AS$1)="#N/A N/A"),"--",_xll.BDP($B192&amp;" Corp",AS$1)))</f>
        <v>#NAME?</v>
      </c>
      <c r="AT192" s="124" t="e">
        <f ca="1">IF(tbl_coded[[#This Row],[ISIN]]="","",IF(_xll.BDS($B192&amp;" Corp",AT$1)="#N/A Field Not Applicable","",_xll.BDS($B192&amp;" Corp",AT$1)))</f>
        <v>#NAME?</v>
      </c>
      <c r="AU192" s="124" t="e">
        <f ca="1">IF(tbl_coded[[#This Row],[SBLC Provider BBID]]="","",_xll.BDP(tbl_coded[[#This Row],[SBLC Provider BBID]]&amp;" CompanyID","NAME"))</f>
        <v>#NAME?</v>
      </c>
      <c r="AV192" s="124" t="e">
        <f ca="1">IF(tbl_coded[[#This Row],[ISIN]]="","",IF(OR(_xll.BDP($B192&amp;" Corp",AV$1)="#N/A N/A"),"--",TEXT(_xll.BDP($B192&amp;" Corp",AV$1),"yyyy/mm/dd")))</f>
        <v>#NAME?</v>
      </c>
      <c r="AW192" s="124" t="e">
        <f ca="1">IF(tbl_coded[[#This Row],[ISIN]]="","",IF(OR(_xll.BDP($B192&amp;" Corp",AW$1)="#N/A N/A"),"--",TEXT(_xll.BDP($B192&amp;" Corp",AW$1),"yyyy/mm/dd")))</f>
        <v>#NAME?</v>
      </c>
      <c r="AX192" s="124" t="e">
        <f ca="1">IF(tbl_coded[[#This Row],[ISIN]]="","",IF(OR(_xll.BDP($B192&amp;" Corp",AX$1)="#N/A N/A"),"--",TEXT(_xll.BDP($B192&amp;" Corp",AX$1),"yyyy/mm/dd")))</f>
        <v>#NAME?</v>
      </c>
      <c r="AY192" s="124" t="e">
        <f ca="1">IF(tbl_coded[[#This Row],[ISIN]]="","",IF(OR(_xll.BDP($B192&amp;" Corp",AY$1)="#N/A Field Not Applicable"),"--",TEXT(_xll.BDP($B192&amp;" Corp",AY$1),"yyyy/mm/dd")))</f>
        <v>#NAME?</v>
      </c>
      <c r="AZ192" s="124" t="e">
        <f ca="1">IF(tbl_coded[[#This Row],[ISIN]]="","",IF(OR(_xll.BDP($B192&amp;" Corp",AZ$1)="#N/A N/A"),"--",_xll.BDP($B192&amp;" Corp",AZ$1)))</f>
        <v>#NAME?</v>
      </c>
      <c r="BA192" s="124" t="e">
        <f ca="1">IF(tbl_coded[[#This Row],[ISIN]]="","",IF(OR(_xll.BDP($B192&amp;" Corp",BA$1)="#N/A N/A"),"--",_xll.BDP($B192&amp;" Corp",BA$1)))</f>
        <v>#NAME?</v>
      </c>
      <c r="BB192" s="124" t="e">
        <f ca="1">IF(tbl_coded[[#This Row],[ISIN]]="","",IF(OR(_xll.BDP($B192&amp;" Corp",BB$1)="#N/A N/A"),"--",_xll.BDP($B192&amp;" Corp",BB$1)))</f>
        <v>#NAME?</v>
      </c>
      <c r="BC192" s="124" t="e">
        <f ca="1">IF(tbl_coded[[#This Row],[ISIN]]="","",IF(OR(_xll.BDP($B192&amp;" Corp",BC$1)="#N/A Field Not Applicable"),"--",_xll.BDP($B192&amp;" Corp",BC$1)))</f>
        <v>#NAME?</v>
      </c>
      <c r="BD192" s="124" t="e">
        <f ca="1">IF(tbl_coded[[#This Row],[ISIN]]="","",IF(OR(_xll.BDP($B192&amp;" Corp",BD$1)="#N/A Field Not Applicable"),"--",_xll.BDP($B192&amp;" Corp",BD$1)))</f>
        <v>#NAME?</v>
      </c>
      <c r="BE192" s="124" t="e">
        <f ca="1">IF(tbl_coded[[#This Row],[ISIN]]="","",IF(OR(_xll.BDP($B192&amp;" Corp",BE$1)="#N/A Field Not Applicable"),"--",_xll.BDP($B192&amp;" Corp",BE$1)))</f>
        <v>#NAME?</v>
      </c>
      <c r="BF192" s="124" t="e">
        <f ca="1">IF(tbl_coded[[#This Row],[ISIN]]="","",IF(OR(_xll.BDP($B192&amp;" Corp",BF$1)="#N/A Field Not Applicable"),"--",_xll.BDP($B192&amp;" Corp",BF$1)))</f>
        <v>#NAME?</v>
      </c>
      <c r="BG192" s="124" t="e">
        <f ca="1">IF(tbl_coded[[#This Row],[ISIN]]="","",IF(OR(_xll.BDP($B192&amp;" Corp",BG$1)="#N/A Field Not Applicable"),"--",IF(_xll.BDP($B192&amp;" Corp",BG$1)="#N/A N/A","N",_xll.BDP($B192&amp;" Corp",BG$1))))</f>
        <v>#NAME?</v>
      </c>
      <c r="BH192" s="124" t="e">
        <f ca="1">IF(tbl_coded[[#This Row],[ISIN]]="","",IF(OR(_xll.BDP($B192&amp;" Corp",BH$1)="#N/A N/A"),"",_xll.BDP($B192&amp;" Corp",BH$1)))</f>
        <v>#NAME?</v>
      </c>
      <c r="BI192" s="124" t="e">
        <f ca="1">IF(tbl_coded[[#This Row],[ISIN]]="","",IF(OR(tbl_coded[[#This Row],[Parent company tiker]]=""),"",IF(_xll.BDP(tbl_coded[[#This Row],[Parent company tiker]]&amp;" Equity",BI$1)="#N/A N/A","--",_xll.BDP(tbl_coded[[#This Row],[Parent company tiker]]&amp;" Equity",BI$1))))</f>
        <v>#NAME?</v>
      </c>
      <c r="BJ192" s="124" t="e">
        <f ca="1">IF(tbl_coded[[#This Row],[ISIN]]="","",IF(OR(tbl_coded[[#This Row],[Parent company tiker]]=""),"",IF(_xll.BDP(tbl_coded[[#This Row],[Parent company tiker]]&amp;" Equity",BJ$1)="#N/A N/A","--",_xll.BDP(tbl_coded[[#This Row],[Parent company tiker]]&amp;" Equity",BJ$1))))</f>
        <v>#NAME?</v>
      </c>
      <c r="BK192" s="124" t="e">
        <f ca="1">IF(tbl_coded[[#This Row],[ISIN]]="","",IF(OR(tbl_coded[[#This Row],[Parent company tiker]]=""),"",IF(_xll.BDP(tbl_coded[[#This Row],[Parent company tiker]]&amp;" Equity",BK$1)="#N/A N/A","--",_xll.BDP(tbl_coded[[#This Row],[Parent company tiker]]&amp;" Equity",BK$1))))</f>
        <v>#NAME?</v>
      </c>
      <c r="BL192" s="124" t="e">
        <f ca="1">IF(tbl_coded[[#This Row],[ISIN]]="","",IF(OR(tbl_coded[[#This Row],[Parent company tiker]]=""),"",IF(_xll.BDP(tbl_coded[[#This Row],[Parent company tiker]]&amp;" Equity",BL$1)="#N/A N/A","--",_xll.BDP(tbl_coded[[#This Row],[Parent company tiker]]&amp;" Equity",BL$1))))</f>
        <v>#NAME?</v>
      </c>
      <c r="BM19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2" s="124" t="e">
        <f ca="1">IF(tbl_coded[[#This Row],[Column9]]&lt;&gt;"--",tbl_coded[[#This Row],[G''tor rating]],IF(tbl_coded[[#This Row],[KPW Name]]&lt;&gt;"",tbl_coded[[#This Row],[KPW Rating]],IF(tbl_coded[[#This Row],[Parent company tiker]]&lt;&gt;"",tbl_coded[[#This Row],[parent评级]],tbl_coded[[#This Row],[Issuer rating]])))</f>
        <v>#NAME?</v>
      </c>
      <c r="BO192" s="159" t="str">
        <f ca="1">IFERROR(IF(tbl_coded[[#This Row],[GREEN]]="Y","GREEN",IF(tbl_coded[[#This Row],[SUSTAINABLE]]="Y","SUSTAINABLE",IF(tbl_coded[[#This Row],[SOCIAL]]="Y","SOCIAL",IF(tbl_coded[[#This Row],[Sustainable linked]]="Y","SUSTAINABLE LINKED"," ")))),"")</f>
        <v/>
      </c>
    </row>
    <row r="193" spans="1:67" ht="15" customHeight="1">
      <c r="A193" s="119">
        <v>191</v>
      </c>
      <c r="B193" s="120" t="str">
        <f>IF(美元债一级!$C$4:$C$1048576&lt;&gt;"",美元债一级!C194,"")</f>
        <v>XS2598905193</v>
      </c>
      <c r="C193" s="124" t="e">
        <f ca="1">IF(tbl_coded[[#This Row],[ISIN]]="","",IF(tbl_coded[[#This Row],[Index]]&gt;$A$1,"",IF(_xll.BDP($B193&amp;" Corp",C$1)="#N/A N/A","",_xll.BDP($B193&amp;" Corp",C$1))))</f>
        <v>#NAME?</v>
      </c>
      <c r="D193" s="124" t="e">
        <f ca="1">IF(tbl_coded[[#This Row],[ISIN]]="","",IF(_xll.BDP($B193&amp;" Corp",D$1)="#N/A N/A","",_xll.BDP($B193&amp;" Corp",D$1)))</f>
        <v>#NAME?</v>
      </c>
      <c r="E193" s="124" t="e">
        <f ca="1">IF(tbl_coded[[#This Row],[ISIN]]="","",IF(_xll.BDP($B193&amp;" Corp",E$1)="#N/A N/A","--",_xll.BDP($B193&amp;" Corp",E$1)))</f>
        <v>#NAME?</v>
      </c>
      <c r="F193" s="124" t="e">
        <f ca="1">IF(tbl_coded[[#This Row],[ISIN]]="","",IF(_xll.BDS($B193&amp;" Corp",F$1)="#N/A Field Not Applicable","",_xll.BDS($B193&amp;" Corp",F$1)))</f>
        <v>#NAME?</v>
      </c>
      <c r="G193" s="124" t="e">
        <f ca="1">IF(tbl_coded[[#This Row],[ISIN]]="","",IF(_xll.BDP($F193&amp;" CompanyID",G$1)="#N/A Invalid Security","",_xll.BDP($F193&amp;" CompanyID",G$1)))</f>
        <v>#NAME?</v>
      </c>
      <c r="H193" s="124" t="e">
        <f ca="1">IF(tbl_coded[[#This Row],[ISIN]]="","",IF(_xll.BDP($B193&amp;" Corp",H$1)="#N/A N/A","--",_xll.BDP($B193&amp;" Corp",H$1)))</f>
        <v>#NAME?</v>
      </c>
      <c r="I193" s="124" t="e">
        <f ca="1">IF(tbl_coded[[#This Row],[ISIN]]="","",IF(_xll.BDP($B193&amp;" Corp",I$1)="#N/A N/A","--",_xll.BDP($B193&amp;" Corp",I$1)))</f>
        <v>#NAME?</v>
      </c>
      <c r="J193" s="124" t="e">
        <f ca="1">IF(tbl_coded[[#This Row],[ISIN]]="","",IF(_xll.BDP($B193&amp;" Corp",J$1)="#N/A N/A","--",_xll.BDP($B193&amp;" Corp",J$1)))</f>
        <v>#NAME?</v>
      </c>
      <c r="K193" s="124" t="e">
        <f ca="1">IF(tbl_coded[[#This Row],[ISIN]]="","",IF(_xll.BDP($B193&amp;" Corp",K$1)="#N/A N/A","--",_xll.BDP($B193&amp;" Corp",K$1)))</f>
        <v>#NAME?</v>
      </c>
      <c r="L193" s="124" t="e">
        <f ca="1">IF(tbl_coded[[#This Row],[ISIN]]="","",IF(_xll.BDP($B193&amp;" Corp",L$1)="#N/A N/A","--",_xll.BDP($B193&amp;" Corp",L$1)))</f>
        <v>#NAME?</v>
      </c>
      <c r="M193" s="124" t="e">
        <f ca="1">IF(tbl_coded[[#This Row],[ISIN]]="","",IF(_xll.BDP($B193&amp;" Corp",M$1)="#N/A N/A","--",_xll.BDP($B193&amp;" Corp",M$1)))</f>
        <v>#NAME?</v>
      </c>
      <c r="N193" s="124" t="e">
        <f ca="1">IF(tbl_coded[[#This Row],[ISIN]]="","",IF(_xll.BDP($B193&amp;" Corp",N$1)="#N/A N/A","--",_xll.BDP($B193&amp;" Corp",N$1)))</f>
        <v>#NAME?</v>
      </c>
      <c r="O193" s="124" t="e">
        <f ca="1">IF(tbl_coded[[#This Row],[ISIN]]="","",IF(_xll.BDP($B193&amp;" Corp",O$1)="#N/A N/A","--",_xll.BDP($B193&amp;" Corp",O$1)))</f>
        <v>#NAME?</v>
      </c>
      <c r="P193" s="124" t="e">
        <f ca="1">IF(tbl_coded[[#This Row],[ISIN]]="","",IF(_xll.BDP($B193&amp;" Corp",P$1)="#N/A N/A","--",_xll.BDP($B193&amp;" Corp",P$1)))</f>
        <v>#NAME?</v>
      </c>
      <c r="Q19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3" s="124" t="e">
        <f ca="1">IF(tbl_coded[[#This Row],[ISIN]]="","",IF(OR(_xll.BDP($B193&amp;" Corp",R$1)="#N/A N/A",_xll.BDP($B193&amp;" Corp",R$1)="#N/A Invalid Security",_xll.BDP($B193&amp;" Corp",R$1)="#N/A Field Not Applicable"),"--",_xll.BDP($B193&amp;" Corp",R$1)))</f>
        <v>#NAME?</v>
      </c>
      <c r="S193" s="124" t="e">
        <f ca="1">IF(tbl_coded[[#This Row],[ISIN]]="","",IF(OR(_xll.BDP($R193&amp;" Equity",S$1)="#N/A N/A",_xll.BDP($R193&amp;" Equity",S$1)="#N/A Invalid Security"),"--",_xll.BDP($R193&amp;" Equity",S$1)))</f>
        <v>#NAME?</v>
      </c>
      <c r="T193" s="124" t="e">
        <f ca="1">IF(tbl_coded[[#This Row],[ISIN]]="","",IF(OR(_xll.BDP($R193&amp;" Equity",T$1)="#N/A N/A",_xll.BDP($R193&amp;" Equity",T$1)="#N/A Invalid Security"),"--",_xll.BDP($R193&amp;" Equity",T$1)))</f>
        <v>#NAME?</v>
      </c>
      <c r="U193" s="124" t="e">
        <f ca="1">IF(tbl_coded[[#This Row],[ISIN]]="","",IF(OR(_xll.BDP($R193&amp;" Equity",U$1)="#N/A N/A",_xll.BDP($R193&amp;" Equity",U$1)="#N/A Invalid Security"),"--",_xll.BDP($R193&amp;" Equity",U$1)))</f>
        <v>#NAME?</v>
      </c>
      <c r="V193" s="124" t="e">
        <f ca="1">IF(tbl_coded[[#This Row],[ISIN]]="","",IF(OR(_xll.BDP($R193&amp;" Equity",V$1)="#N/A N/A",_xll.BDP($R193&amp;" Equity",V$1)="#N/A Invalid Security"),"--",_xll.BDP($R193&amp;" Equity",V$1)))</f>
        <v>#NAME?</v>
      </c>
      <c r="W193" s="124" t="e">
        <f ca="1">IF(tbl_coded[[#This Row],[ISIN]]="","",IF(OR(_xll.BDP($R193&amp;" Equity",W$1)="#N/A N/A",_xll.BDP($R193&amp;" Equity",W$1)="#N/A Invalid Security"),"--",_xll.BDP($R193&amp;" Equity",W$1)))</f>
        <v>#NAME?</v>
      </c>
      <c r="X193" s="124" t="e">
        <f ca="1">IF(tbl_coded[[#This Row],[ISIN]]="","",IF(OR(_xll.BDP($R193&amp;" Equity",X$1)="#N/A N/A",_xll.BDP($R193&amp;" Equity",X$1)="#N/A Invalid Security"),"--",_xll.BDP($R193&amp;" Equity",X$1)))</f>
        <v>#NAME?</v>
      </c>
      <c r="Y19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3" s="124" t="str">
        <f ca="1">IF(tbl_coded[[#This Row],[ISIN]]="","",IF(ISNUMBER(_xll.BDP(B193&amp;" Corp",Z$1)),_xll.BDP(B193&amp;" Corp",Z$1),""))</f>
        <v/>
      </c>
      <c r="AA193" s="124" t="str">
        <f ca="1">IF(tbl_coded[[#This Row],[ISIN]]="","",IF(ISNUMBER(_xll.BDP(B193&amp;" Corp",AA$1)),_xll.BDP(B193&amp;" Corp",AA$1),""))</f>
        <v/>
      </c>
      <c r="AB193" s="124" t="str">
        <f ca="1">IF(tbl_coded[[#This Row],[ISIN]]="","",IF(ISNUMBER(_xll.BDP(B193&amp;" Corp",AB$1)),_xll.BDP(B193&amp;" Corp",AB$1),""))</f>
        <v/>
      </c>
      <c r="AC193" s="124" t="str">
        <f ca="1">IF(tbl_coded[[#This Row],[ISIN]]="","",IF(ISNUMBER(_xll.BDP(B193&amp;" Corp",AC$1)),_xll.BDP(B193&amp;" Corp",AC$1),""))</f>
        <v/>
      </c>
      <c r="AD193" s="124" t="e">
        <f ca="1">IF(tbl_coded[[#This Row],[ISIN]]="","",IF((_xll.BDP(B193&amp;" Corp",AD$1))="#N/A Field Not Applicable","",_xll.BDP(B193&amp;" Corp",AD$1)))</f>
        <v>#NAME?</v>
      </c>
      <c r="AE193" s="124" t="e">
        <f ca="1">IF(tbl_coded[[#This Row],[ISIN]]="","",IF((_xll.BDP(B193&amp;" Corp",AE$1))="#N/A N/A","--",_xll.BDP(B193&amp;" Corp",AE$1)))</f>
        <v>#NAME?</v>
      </c>
      <c r="AF193" s="124" t="e">
        <f ca="1">IF(tbl_coded[[#This Row],[ISIN]]="","",IF(IFERROR(MATCH(H193,rtg_num[Moody''s],0)&gt;10,0),"HY",IF(IFERROR(MATCH(I193,rtg_num[S&amp;P],0)&gt;10,0),"HY",IF(IFERROR(MATCH(J193,rtg_num[Fitch],0)&gt;10,0),"HY",IF(H193&amp;I193&amp;J193="------","NR",IF(IFERROR(FIND("#N/A",Coded!H193),0)&amp;IFERROR(FIND("#N/A",Coded!H193),0)&amp;IFERROR(FIND("#N/A",Coded!H193),0)&lt;&gt;"000",IF(INDEX(美元债一级!$O:$O,MATCH(tbl_coded[[#This Row],[ISIN]],美元债一级!$I:$I,0))="--/--/--","NR","IG"),"IG"))))))</f>
        <v>#NAME?</v>
      </c>
      <c r="AG19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3" s="125" t="e">
        <f ca="1">IF(tbl_coded[[#This Row],[ISIN]]="","",IF(_xll.BDP($B193&amp;" Corp",AI$1)="#N/A N/A","--",_xll.BDP($B193&amp;" Corp",AI$1)))</f>
        <v>#NAME?</v>
      </c>
      <c r="AJ193" s="122" t="e">
        <f ca="1">IF(tbl_coded[[#This Row],[ISIN]]="","",IF(OR(_xll.BDP(_xll.BDP(tbl_coded[[#This Row],[ISIN]]&amp;" Corp", "ISSUER_EQUITY_TICKER")&amp;" Equity",AJ$1)="#N/A N/A"),"--",_xll.BDP(_xll.BDP(tbl_coded[[#This Row],[ISIN]]&amp;" Corp", "ISSUER_EQUITY_TICKER")&amp;" Equity",AJ$1)))</f>
        <v>#NAME?</v>
      </c>
      <c r="AK19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24" t="e">
        <f ca="1">IF(tbl_coded[[#This Row],[ISIN]]="","",IF(OR(_xll.BDP(_xll.BDP(tbl_coded[[#This Row],[ISIN]]&amp;" Corp", "ISSUER_EQUITY_TICKER")&amp;" Equity",AL$1)="#N/A N/A"),"--",_xll.BDP(_xll.BDP(tbl_coded[[#This Row],[ISIN]]&amp;" Corp", "ISSUER_EQUITY_TICKER")&amp;" Equity",AL$1)))</f>
        <v>#NAME?</v>
      </c>
      <c r="AM193" s="124" t="e">
        <f ca="1">IF(tbl_coded[[#This Row],[ISIN]]="","",IF(_xll.BDS($B193&amp;" Corp",AM$1)="#N/A Field Not Applicable","",_xll.BDS($B193&amp;" Corp",AM$1)))</f>
        <v>#NAME?</v>
      </c>
      <c r="AN193" s="124" t="e">
        <f ca="1">IF(tbl_coded[[#This Row],[ISIN]]="","",IF(_xll.BDP(tbl_coded[[#This Row],[KPW Provider BBID]]&amp;" CompanyID","NAME")="#N/A Invalid Security","",_xll.BDP(tbl_coded[[#This Row],[KPW Provider BBID]]&amp;" CompanyID","NAME")))</f>
        <v>#NAME?</v>
      </c>
      <c r="AO193" s="124" t="e">
        <f ca="1">IF(tbl_coded[[#This Row],[ISIN]]="","",IF(_xll.BDP(tbl_coded[[#This Row],[KPW Provider BBID]]&amp;" CompanyID",$AO$1)="#N/A Invalid Security","--",IF(_xll.BDP(tbl_coded[[#This Row],[KPW Provider BBID]]&amp;" CompanyID",$AO$1)="#N/A N/A","--",_xll.BDP(tbl_coded[[#This Row],[KPW Provider BBID]]&amp;" CompanyID",$AO$1))))</f>
        <v>#NAME?</v>
      </c>
      <c r="AP193" s="124" t="e">
        <f ca="1">IF(tbl_coded[[#This Row],[ISIN]]="","",IF(_xll.BDP(tbl_coded[[#This Row],[KPW Provider BBID]]&amp;" CompanyID",$AP$1)="#N/A Invalid Security","--",IF(_xll.BDP(tbl_coded[[#This Row],[KPW Provider BBID]]&amp;" CompanyID",$AP$1)="#N/A N/A","--",_xll.BDP(tbl_coded[[#This Row],[KPW Provider BBID]]&amp;" CompanyID",$AP$1))))</f>
        <v>#NAME?</v>
      </c>
      <c r="AQ193" s="124" t="e">
        <f ca="1">IF(tbl_coded[[#This Row],[ISIN]]="","",IF(_xll.BDP(tbl_coded[[#This Row],[KPW Provider BBID]]&amp;" CompanyID",$AQ$1)="#N/A Invalid Security","--",IF(_xll.BDP(tbl_coded[[#This Row],[KPW Provider BBID]]&amp;" CompanyID",$AQ$1)="#N/A N/A","--",_xll.BDP(tbl_coded[[#This Row],[KPW Provider BBID]]&amp;" CompanyID",$AQ$1))))</f>
        <v>#NAME?</v>
      </c>
      <c r="AR193" s="124" t="e">
        <f ca="1">IF(tbl_coded[[#This Row],[ISIN]]="","",tbl_coded[[#This Row],[穆迪KPW评级]]&amp;"/"&amp;tbl_coded[[#This Row],[SPKPW评级]]&amp;"/"&amp;tbl_coded[[#This Row],[FITCHKPW评级]])</f>
        <v>#NAME?</v>
      </c>
      <c r="AS193" s="124" t="e">
        <f ca="1">IF(tbl_coded[[#This Row],[ISIN]]="","",IF(OR(_xll.BDP($B193&amp;" Corp",AS$1)="#N/A N/A"),"--",_xll.BDP($B193&amp;" Corp",AS$1)))</f>
        <v>#NAME?</v>
      </c>
      <c r="AT193" s="124" t="e">
        <f ca="1">IF(tbl_coded[[#This Row],[ISIN]]="","",IF(_xll.BDS($B193&amp;" Corp",AT$1)="#N/A Field Not Applicable","",_xll.BDS($B193&amp;" Corp",AT$1)))</f>
        <v>#NAME?</v>
      </c>
      <c r="AU193" s="124" t="e">
        <f ca="1">IF(tbl_coded[[#This Row],[SBLC Provider BBID]]="","",_xll.BDP(tbl_coded[[#This Row],[SBLC Provider BBID]]&amp;" CompanyID","NAME"))</f>
        <v>#NAME?</v>
      </c>
      <c r="AV193" s="124" t="e">
        <f ca="1">IF(tbl_coded[[#This Row],[ISIN]]="","",IF(OR(_xll.BDP($B193&amp;" Corp",AV$1)="#N/A N/A"),"--",TEXT(_xll.BDP($B193&amp;" Corp",AV$1),"yyyy/mm/dd")))</f>
        <v>#NAME?</v>
      </c>
      <c r="AW193" s="124" t="e">
        <f ca="1">IF(tbl_coded[[#This Row],[ISIN]]="","",IF(OR(_xll.BDP($B193&amp;" Corp",AW$1)="#N/A N/A"),"--",TEXT(_xll.BDP($B193&amp;" Corp",AW$1),"yyyy/mm/dd")))</f>
        <v>#NAME?</v>
      </c>
      <c r="AX193" s="124" t="e">
        <f ca="1">IF(tbl_coded[[#This Row],[ISIN]]="","",IF(OR(_xll.BDP($B193&amp;" Corp",AX$1)="#N/A N/A"),"--",TEXT(_xll.BDP($B193&amp;" Corp",AX$1),"yyyy/mm/dd")))</f>
        <v>#NAME?</v>
      </c>
      <c r="AY193" s="124" t="e">
        <f ca="1">IF(tbl_coded[[#This Row],[ISIN]]="","",IF(OR(_xll.BDP($B193&amp;" Corp",AY$1)="#N/A Field Not Applicable"),"--",TEXT(_xll.BDP($B193&amp;" Corp",AY$1),"yyyy/mm/dd")))</f>
        <v>#NAME?</v>
      </c>
      <c r="AZ193" s="124" t="e">
        <f ca="1">IF(tbl_coded[[#This Row],[ISIN]]="","",IF(OR(_xll.BDP($B193&amp;" Corp",AZ$1)="#N/A N/A"),"--",_xll.BDP($B193&amp;" Corp",AZ$1)))</f>
        <v>#NAME?</v>
      </c>
      <c r="BA193" s="124" t="e">
        <f ca="1">IF(tbl_coded[[#This Row],[ISIN]]="","",IF(OR(_xll.BDP($B193&amp;" Corp",BA$1)="#N/A N/A"),"--",_xll.BDP($B193&amp;" Corp",BA$1)))</f>
        <v>#NAME?</v>
      </c>
      <c r="BB193" s="124" t="e">
        <f ca="1">IF(tbl_coded[[#This Row],[ISIN]]="","",IF(OR(_xll.BDP($B193&amp;" Corp",BB$1)="#N/A N/A"),"--",_xll.BDP($B193&amp;" Corp",BB$1)))</f>
        <v>#NAME?</v>
      </c>
      <c r="BC193" s="124" t="e">
        <f ca="1">IF(tbl_coded[[#This Row],[ISIN]]="","",IF(OR(_xll.BDP($B193&amp;" Corp",BC$1)="#N/A Field Not Applicable"),"--",_xll.BDP($B193&amp;" Corp",BC$1)))</f>
        <v>#NAME?</v>
      </c>
      <c r="BD193" s="124" t="e">
        <f ca="1">IF(tbl_coded[[#This Row],[ISIN]]="","",IF(OR(_xll.BDP($B193&amp;" Corp",BD$1)="#N/A Field Not Applicable"),"--",_xll.BDP($B193&amp;" Corp",BD$1)))</f>
        <v>#NAME?</v>
      </c>
      <c r="BE193" s="124" t="e">
        <f ca="1">IF(tbl_coded[[#This Row],[ISIN]]="","",IF(OR(_xll.BDP($B193&amp;" Corp",BE$1)="#N/A Field Not Applicable"),"--",_xll.BDP($B193&amp;" Corp",BE$1)))</f>
        <v>#NAME?</v>
      </c>
      <c r="BF193" s="124" t="e">
        <f ca="1">IF(tbl_coded[[#This Row],[ISIN]]="","",IF(OR(_xll.BDP($B193&amp;" Corp",BF$1)="#N/A Field Not Applicable"),"--",_xll.BDP($B193&amp;" Corp",BF$1)))</f>
        <v>#NAME?</v>
      </c>
      <c r="BG193" s="124" t="e">
        <f ca="1">IF(tbl_coded[[#This Row],[ISIN]]="","",IF(OR(_xll.BDP($B193&amp;" Corp",BG$1)="#N/A Field Not Applicable"),"--",IF(_xll.BDP($B193&amp;" Corp",BG$1)="#N/A N/A","N",_xll.BDP($B193&amp;" Corp",BG$1))))</f>
        <v>#NAME?</v>
      </c>
      <c r="BH193" s="124" t="e">
        <f ca="1">IF(tbl_coded[[#This Row],[ISIN]]="","",IF(OR(_xll.BDP($B193&amp;" Corp",BH$1)="#N/A N/A"),"",_xll.BDP($B193&amp;" Corp",BH$1)))</f>
        <v>#NAME?</v>
      </c>
      <c r="BI193" s="124" t="e">
        <f ca="1">IF(tbl_coded[[#This Row],[ISIN]]="","",IF(OR(tbl_coded[[#This Row],[Parent company tiker]]=""),"",IF(_xll.BDP(tbl_coded[[#This Row],[Parent company tiker]]&amp;" Equity",BI$1)="#N/A N/A","--",_xll.BDP(tbl_coded[[#This Row],[Parent company tiker]]&amp;" Equity",BI$1))))</f>
        <v>#NAME?</v>
      </c>
      <c r="BJ193" s="124" t="e">
        <f ca="1">IF(tbl_coded[[#This Row],[ISIN]]="","",IF(OR(tbl_coded[[#This Row],[Parent company tiker]]=""),"",IF(_xll.BDP(tbl_coded[[#This Row],[Parent company tiker]]&amp;" Equity",BJ$1)="#N/A N/A","--",_xll.BDP(tbl_coded[[#This Row],[Parent company tiker]]&amp;" Equity",BJ$1))))</f>
        <v>#NAME?</v>
      </c>
      <c r="BK193" s="124" t="e">
        <f ca="1">IF(tbl_coded[[#This Row],[ISIN]]="","",IF(OR(tbl_coded[[#This Row],[Parent company tiker]]=""),"",IF(_xll.BDP(tbl_coded[[#This Row],[Parent company tiker]]&amp;" Equity",BK$1)="#N/A N/A","--",_xll.BDP(tbl_coded[[#This Row],[Parent company tiker]]&amp;" Equity",BK$1))))</f>
        <v>#NAME?</v>
      </c>
      <c r="BL193" s="124" t="e">
        <f ca="1">IF(tbl_coded[[#This Row],[ISIN]]="","",IF(OR(tbl_coded[[#This Row],[Parent company tiker]]=""),"",IF(_xll.BDP(tbl_coded[[#This Row],[Parent company tiker]]&amp;" Equity",BL$1)="#N/A N/A","--",_xll.BDP(tbl_coded[[#This Row],[Parent company tiker]]&amp;" Equity",BL$1))))</f>
        <v>#NAME?</v>
      </c>
      <c r="BM19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3" s="124" t="e">
        <f ca="1">IF(tbl_coded[[#This Row],[Column9]]&lt;&gt;"--",tbl_coded[[#This Row],[G''tor rating]],IF(tbl_coded[[#This Row],[KPW Name]]&lt;&gt;"",tbl_coded[[#This Row],[KPW Rating]],IF(tbl_coded[[#This Row],[Parent company tiker]]&lt;&gt;"",tbl_coded[[#This Row],[parent评级]],tbl_coded[[#This Row],[Issuer rating]])))</f>
        <v>#NAME?</v>
      </c>
      <c r="BO193" s="159" t="str">
        <f ca="1">IFERROR(IF(tbl_coded[[#This Row],[GREEN]]="Y","GREEN",IF(tbl_coded[[#This Row],[SUSTAINABLE]]="Y","SUSTAINABLE",IF(tbl_coded[[#This Row],[SOCIAL]]="Y","SOCIAL",IF(tbl_coded[[#This Row],[Sustainable linked]]="Y","SUSTAINABLE LINKED"," ")))),"")</f>
        <v/>
      </c>
    </row>
    <row r="194" spans="1:67" ht="15" customHeight="1">
      <c r="A194" s="119">
        <v>192</v>
      </c>
      <c r="B194" s="120" t="str">
        <f>IF(美元债一级!$C$4:$C$1048576&lt;&gt;"",美元债一级!C195,"")</f>
        <v>XS2598287162</v>
      </c>
      <c r="C194" s="124" t="e">
        <f ca="1">IF(tbl_coded[[#This Row],[ISIN]]="","",IF(tbl_coded[[#This Row],[Index]]&gt;$A$1,"",IF(_xll.BDP($B194&amp;" Corp",C$1)="#N/A N/A","",_xll.BDP($B194&amp;" Corp",C$1))))</f>
        <v>#NAME?</v>
      </c>
      <c r="D194" s="124" t="e">
        <f ca="1">IF(tbl_coded[[#This Row],[ISIN]]="","",IF(_xll.BDP($B194&amp;" Corp",D$1)="#N/A N/A","",_xll.BDP($B194&amp;" Corp",D$1)))</f>
        <v>#NAME?</v>
      </c>
      <c r="E194" s="124" t="e">
        <f ca="1">IF(tbl_coded[[#This Row],[ISIN]]="","",IF(_xll.BDP($B194&amp;" Corp",E$1)="#N/A N/A","--",_xll.BDP($B194&amp;" Corp",E$1)))</f>
        <v>#NAME?</v>
      </c>
      <c r="F194" s="124" t="e">
        <f ca="1">IF(tbl_coded[[#This Row],[ISIN]]="","",IF(_xll.BDS($B194&amp;" Corp",F$1)="#N/A Field Not Applicable","",_xll.BDS($B194&amp;" Corp",F$1)))</f>
        <v>#NAME?</v>
      </c>
      <c r="G194" s="124" t="e">
        <f ca="1">IF(tbl_coded[[#This Row],[ISIN]]="","",IF(_xll.BDP($F194&amp;" CompanyID",G$1)="#N/A Invalid Security","",_xll.BDP($F194&amp;" CompanyID",G$1)))</f>
        <v>#NAME?</v>
      </c>
      <c r="H194" s="124" t="e">
        <f ca="1">IF(tbl_coded[[#This Row],[ISIN]]="","",IF(_xll.BDP($B194&amp;" Corp",H$1)="#N/A N/A","--",_xll.BDP($B194&amp;" Corp",H$1)))</f>
        <v>#NAME?</v>
      </c>
      <c r="I194" s="124" t="e">
        <f ca="1">IF(tbl_coded[[#This Row],[ISIN]]="","",IF(_xll.BDP($B194&amp;" Corp",I$1)="#N/A N/A","--",_xll.BDP($B194&amp;" Corp",I$1)))</f>
        <v>#NAME?</v>
      </c>
      <c r="J194" s="124" t="e">
        <f ca="1">IF(tbl_coded[[#This Row],[ISIN]]="","",IF(_xll.BDP($B194&amp;" Corp",J$1)="#N/A N/A","--",_xll.BDP($B194&amp;" Corp",J$1)))</f>
        <v>#NAME?</v>
      </c>
      <c r="K194" s="124" t="e">
        <f ca="1">IF(tbl_coded[[#This Row],[ISIN]]="","",IF(_xll.BDP($B194&amp;" Corp",K$1)="#N/A N/A","--",_xll.BDP($B194&amp;" Corp",K$1)))</f>
        <v>#NAME?</v>
      </c>
      <c r="L194" s="124" t="e">
        <f ca="1">IF(tbl_coded[[#This Row],[ISIN]]="","",IF(_xll.BDP($B194&amp;" Corp",L$1)="#N/A N/A","--",_xll.BDP($B194&amp;" Corp",L$1)))</f>
        <v>#NAME?</v>
      </c>
      <c r="M194" s="124" t="e">
        <f ca="1">IF(tbl_coded[[#This Row],[ISIN]]="","",IF(_xll.BDP($B194&amp;" Corp",M$1)="#N/A N/A","--",_xll.BDP($B194&amp;" Corp",M$1)))</f>
        <v>#NAME?</v>
      </c>
      <c r="N194" s="124" t="e">
        <f ca="1">IF(tbl_coded[[#This Row],[ISIN]]="","",IF(_xll.BDP($B194&amp;" Corp",N$1)="#N/A N/A","--",_xll.BDP($B194&amp;" Corp",N$1)))</f>
        <v>#NAME?</v>
      </c>
      <c r="O194" s="124" t="e">
        <f ca="1">IF(tbl_coded[[#This Row],[ISIN]]="","",IF(_xll.BDP($B194&amp;" Corp",O$1)="#N/A N/A","--",_xll.BDP($B194&amp;" Corp",O$1)))</f>
        <v>#NAME?</v>
      </c>
      <c r="P194" s="124" t="e">
        <f ca="1">IF(tbl_coded[[#This Row],[ISIN]]="","",IF(_xll.BDP($B194&amp;" Corp",P$1)="#N/A N/A","--",_xll.BDP($B194&amp;" Corp",P$1)))</f>
        <v>#NAME?</v>
      </c>
      <c r="Q19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4" s="124" t="e">
        <f ca="1">IF(tbl_coded[[#This Row],[ISIN]]="","",IF(OR(_xll.BDP($B194&amp;" Corp",R$1)="#N/A N/A",_xll.BDP($B194&amp;" Corp",R$1)="#N/A Invalid Security",_xll.BDP($B194&amp;" Corp",R$1)="#N/A Field Not Applicable"),"--",_xll.BDP($B194&amp;" Corp",R$1)))</f>
        <v>#NAME?</v>
      </c>
      <c r="S194" s="124" t="e">
        <f ca="1">IF(tbl_coded[[#This Row],[ISIN]]="","",IF(OR(_xll.BDP($R194&amp;" Equity",S$1)="#N/A N/A",_xll.BDP($R194&amp;" Equity",S$1)="#N/A Invalid Security"),"--",_xll.BDP($R194&amp;" Equity",S$1)))</f>
        <v>#NAME?</v>
      </c>
      <c r="T194" s="124" t="e">
        <f ca="1">IF(tbl_coded[[#This Row],[ISIN]]="","",IF(OR(_xll.BDP($R194&amp;" Equity",T$1)="#N/A N/A",_xll.BDP($R194&amp;" Equity",T$1)="#N/A Invalid Security"),"--",_xll.BDP($R194&amp;" Equity",T$1)))</f>
        <v>#NAME?</v>
      </c>
      <c r="U194" s="124" t="e">
        <f ca="1">IF(tbl_coded[[#This Row],[ISIN]]="","",IF(OR(_xll.BDP($R194&amp;" Equity",U$1)="#N/A N/A",_xll.BDP($R194&amp;" Equity",U$1)="#N/A Invalid Security"),"--",_xll.BDP($R194&amp;" Equity",U$1)))</f>
        <v>#NAME?</v>
      </c>
      <c r="V194" s="124" t="e">
        <f ca="1">IF(tbl_coded[[#This Row],[ISIN]]="","",IF(OR(_xll.BDP($R194&amp;" Equity",V$1)="#N/A N/A",_xll.BDP($R194&amp;" Equity",V$1)="#N/A Invalid Security"),"--",_xll.BDP($R194&amp;" Equity",V$1)))</f>
        <v>#NAME?</v>
      </c>
      <c r="W194" s="124" t="e">
        <f ca="1">IF(tbl_coded[[#This Row],[ISIN]]="","",IF(OR(_xll.BDP($R194&amp;" Equity",W$1)="#N/A N/A",_xll.BDP($R194&amp;" Equity",W$1)="#N/A Invalid Security"),"--",_xll.BDP($R194&amp;" Equity",W$1)))</f>
        <v>#NAME?</v>
      </c>
      <c r="X194" s="124" t="e">
        <f ca="1">IF(tbl_coded[[#This Row],[ISIN]]="","",IF(OR(_xll.BDP($R194&amp;" Equity",X$1)="#N/A N/A",_xll.BDP($R194&amp;" Equity",X$1)="#N/A Invalid Security"),"--",_xll.BDP($R194&amp;" Equity",X$1)))</f>
        <v>#NAME?</v>
      </c>
      <c r="Y19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4" s="124" t="str">
        <f ca="1">IF(tbl_coded[[#This Row],[ISIN]]="","",IF(ISNUMBER(_xll.BDP(B194&amp;" Corp",Z$1)),_xll.BDP(B194&amp;" Corp",Z$1),""))</f>
        <v/>
      </c>
      <c r="AA194" s="124" t="str">
        <f ca="1">IF(tbl_coded[[#This Row],[ISIN]]="","",IF(ISNUMBER(_xll.BDP(B194&amp;" Corp",AA$1)),_xll.BDP(B194&amp;" Corp",AA$1),""))</f>
        <v/>
      </c>
      <c r="AB194" s="124" t="str">
        <f ca="1">IF(tbl_coded[[#This Row],[ISIN]]="","",IF(ISNUMBER(_xll.BDP(B194&amp;" Corp",AB$1)),_xll.BDP(B194&amp;" Corp",AB$1),""))</f>
        <v/>
      </c>
      <c r="AC194" s="124" t="str">
        <f ca="1">IF(tbl_coded[[#This Row],[ISIN]]="","",IF(ISNUMBER(_xll.BDP(B194&amp;" Corp",AC$1)),_xll.BDP(B194&amp;" Corp",AC$1),""))</f>
        <v/>
      </c>
      <c r="AD194" s="124" t="e">
        <f ca="1">IF(tbl_coded[[#This Row],[ISIN]]="","",IF((_xll.BDP(B194&amp;" Corp",AD$1))="#N/A Field Not Applicable","",_xll.BDP(B194&amp;" Corp",AD$1)))</f>
        <v>#NAME?</v>
      </c>
      <c r="AE194" s="124" t="e">
        <f ca="1">IF(tbl_coded[[#This Row],[ISIN]]="","",IF((_xll.BDP(B194&amp;" Corp",AE$1))="#N/A N/A","--",_xll.BDP(B194&amp;" Corp",AE$1)))</f>
        <v>#NAME?</v>
      </c>
      <c r="AF194" s="124" t="e">
        <f ca="1">IF(tbl_coded[[#This Row],[ISIN]]="","",IF(IFERROR(MATCH(H194,rtg_num[Moody''s],0)&gt;10,0),"HY",IF(IFERROR(MATCH(I194,rtg_num[S&amp;P],0)&gt;10,0),"HY",IF(IFERROR(MATCH(J194,rtg_num[Fitch],0)&gt;10,0),"HY",IF(H194&amp;I194&amp;J194="------","NR",IF(IFERROR(FIND("#N/A",Coded!H194),0)&amp;IFERROR(FIND("#N/A",Coded!H194),0)&amp;IFERROR(FIND("#N/A",Coded!H194),0)&lt;&gt;"000",IF(INDEX(美元债一级!$O:$O,MATCH(tbl_coded[[#This Row],[ISIN]],美元债一级!$I:$I,0))="--/--/--","NR","IG"),"IG"))))))</f>
        <v>#NAME?</v>
      </c>
      <c r="AG19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4" s="125" t="e">
        <f ca="1">IF(tbl_coded[[#This Row],[ISIN]]="","",IF(_xll.BDP($B194&amp;" Corp",AI$1)="#N/A N/A","--",_xll.BDP($B194&amp;" Corp",AI$1)))</f>
        <v>#NAME?</v>
      </c>
      <c r="AJ194" s="122" t="e">
        <f ca="1">IF(tbl_coded[[#This Row],[ISIN]]="","",IF(OR(_xll.BDP(_xll.BDP(tbl_coded[[#This Row],[ISIN]]&amp;" Corp", "ISSUER_EQUITY_TICKER")&amp;" Equity",AJ$1)="#N/A N/A"),"--",_xll.BDP(_xll.BDP(tbl_coded[[#This Row],[ISIN]]&amp;" Corp", "ISSUER_EQUITY_TICKER")&amp;" Equity",AJ$1)))</f>
        <v>#NAME?</v>
      </c>
      <c r="AK19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24" t="e">
        <f ca="1">IF(tbl_coded[[#This Row],[ISIN]]="","",IF(OR(_xll.BDP(_xll.BDP(tbl_coded[[#This Row],[ISIN]]&amp;" Corp", "ISSUER_EQUITY_TICKER")&amp;" Equity",AL$1)="#N/A N/A"),"--",_xll.BDP(_xll.BDP(tbl_coded[[#This Row],[ISIN]]&amp;" Corp", "ISSUER_EQUITY_TICKER")&amp;" Equity",AL$1)))</f>
        <v>#NAME?</v>
      </c>
      <c r="AM194" s="124" t="e">
        <f ca="1">IF(tbl_coded[[#This Row],[ISIN]]="","",IF(_xll.BDS($B194&amp;" Corp",AM$1)="#N/A Field Not Applicable","",_xll.BDS($B194&amp;" Corp",AM$1)))</f>
        <v>#NAME?</v>
      </c>
      <c r="AN194" s="124" t="e">
        <f ca="1">IF(tbl_coded[[#This Row],[ISIN]]="","",IF(_xll.BDP(tbl_coded[[#This Row],[KPW Provider BBID]]&amp;" CompanyID","NAME")="#N/A Invalid Security","",_xll.BDP(tbl_coded[[#This Row],[KPW Provider BBID]]&amp;" CompanyID","NAME")))</f>
        <v>#NAME?</v>
      </c>
      <c r="AO194" s="124" t="e">
        <f ca="1">IF(tbl_coded[[#This Row],[ISIN]]="","",IF(_xll.BDP(tbl_coded[[#This Row],[KPW Provider BBID]]&amp;" CompanyID",$AO$1)="#N/A Invalid Security","--",IF(_xll.BDP(tbl_coded[[#This Row],[KPW Provider BBID]]&amp;" CompanyID",$AO$1)="#N/A N/A","--",_xll.BDP(tbl_coded[[#This Row],[KPW Provider BBID]]&amp;" CompanyID",$AO$1))))</f>
        <v>#NAME?</v>
      </c>
      <c r="AP194" s="124" t="e">
        <f ca="1">IF(tbl_coded[[#This Row],[ISIN]]="","",IF(_xll.BDP(tbl_coded[[#This Row],[KPW Provider BBID]]&amp;" CompanyID",$AP$1)="#N/A Invalid Security","--",IF(_xll.BDP(tbl_coded[[#This Row],[KPW Provider BBID]]&amp;" CompanyID",$AP$1)="#N/A N/A","--",_xll.BDP(tbl_coded[[#This Row],[KPW Provider BBID]]&amp;" CompanyID",$AP$1))))</f>
        <v>#NAME?</v>
      </c>
      <c r="AQ194" s="124" t="e">
        <f ca="1">IF(tbl_coded[[#This Row],[ISIN]]="","",IF(_xll.BDP(tbl_coded[[#This Row],[KPW Provider BBID]]&amp;" CompanyID",$AQ$1)="#N/A Invalid Security","--",IF(_xll.BDP(tbl_coded[[#This Row],[KPW Provider BBID]]&amp;" CompanyID",$AQ$1)="#N/A N/A","--",_xll.BDP(tbl_coded[[#This Row],[KPW Provider BBID]]&amp;" CompanyID",$AQ$1))))</f>
        <v>#NAME?</v>
      </c>
      <c r="AR194" s="124" t="e">
        <f ca="1">IF(tbl_coded[[#This Row],[ISIN]]="","",tbl_coded[[#This Row],[穆迪KPW评级]]&amp;"/"&amp;tbl_coded[[#This Row],[SPKPW评级]]&amp;"/"&amp;tbl_coded[[#This Row],[FITCHKPW评级]])</f>
        <v>#NAME?</v>
      </c>
      <c r="AS194" s="124" t="e">
        <f ca="1">IF(tbl_coded[[#This Row],[ISIN]]="","",IF(OR(_xll.BDP($B194&amp;" Corp",AS$1)="#N/A N/A"),"--",_xll.BDP($B194&amp;" Corp",AS$1)))</f>
        <v>#NAME?</v>
      </c>
      <c r="AT194" s="124" t="e">
        <f ca="1">IF(tbl_coded[[#This Row],[ISIN]]="","",IF(_xll.BDS($B194&amp;" Corp",AT$1)="#N/A Field Not Applicable","",_xll.BDS($B194&amp;" Corp",AT$1)))</f>
        <v>#NAME?</v>
      </c>
      <c r="AU194" s="124" t="e">
        <f ca="1">IF(tbl_coded[[#This Row],[SBLC Provider BBID]]="","",_xll.BDP(tbl_coded[[#This Row],[SBLC Provider BBID]]&amp;" CompanyID","NAME"))</f>
        <v>#NAME?</v>
      </c>
      <c r="AV194" s="124" t="e">
        <f ca="1">IF(tbl_coded[[#This Row],[ISIN]]="","",IF(OR(_xll.BDP($B194&amp;" Corp",AV$1)="#N/A N/A"),"--",TEXT(_xll.BDP($B194&amp;" Corp",AV$1),"yyyy/mm/dd")))</f>
        <v>#NAME?</v>
      </c>
      <c r="AW194" s="124" t="e">
        <f ca="1">IF(tbl_coded[[#This Row],[ISIN]]="","",IF(OR(_xll.BDP($B194&amp;" Corp",AW$1)="#N/A N/A"),"--",TEXT(_xll.BDP($B194&amp;" Corp",AW$1),"yyyy/mm/dd")))</f>
        <v>#NAME?</v>
      </c>
      <c r="AX194" s="124" t="e">
        <f ca="1">IF(tbl_coded[[#This Row],[ISIN]]="","",IF(OR(_xll.BDP($B194&amp;" Corp",AX$1)="#N/A N/A"),"--",TEXT(_xll.BDP($B194&amp;" Corp",AX$1),"yyyy/mm/dd")))</f>
        <v>#NAME?</v>
      </c>
      <c r="AY194" s="124" t="e">
        <f ca="1">IF(tbl_coded[[#This Row],[ISIN]]="","",IF(OR(_xll.BDP($B194&amp;" Corp",AY$1)="#N/A Field Not Applicable"),"--",TEXT(_xll.BDP($B194&amp;" Corp",AY$1),"yyyy/mm/dd")))</f>
        <v>#NAME?</v>
      </c>
      <c r="AZ194" s="124" t="e">
        <f ca="1">IF(tbl_coded[[#This Row],[ISIN]]="","",IF(OR(_xll.BDP($B194&amp;" Corp",AZ$1)="#N/A N/A"),"--",_xll.BDP($B194&amp;" Corp",AZ$1)))</f>
        <v>#NAME?</v>
      </c>
      <c r="BA194" s="124" t="e">
        <f ca="1">IF(tbl_coded[[#This Row],[ISIN]]="","",IF(OR(_xll.BDP($B194&amp;" Corp",BA$1)="#N/A N/A"),"--",_xll.BDP($B194&amp;" Corp",BA$1)))</f>
        <v>#NAME?</v>
      </c>
      <c r="BB194" s="124" t="e">
        <f ca="1">IF(tbl_coded[[#This Row],[ISIN]]="","",IF(OR(_xll.BDP($B194&amp;" Corp",BB$1)="#N/A N/A"),"--",_xll.BDP($B194&amp;" Corp",BB$1)))</f>
        <v>#NAME?</v>
      </c>
      <c r="BC194" s="124" t="e">
        <f ca="1">IF(tbl_coded[[#This Row],[ISIN]]="","",IF(OR(_xll.BDP($B194&amp;" Corp",BC$1)="#N/A Field Not Applicable"),"--",_xll.BDP($B194&amp;" Corp",BC$1)))</f>
        <v>#NAME?</v>
      </c>
      <c r="BD194" s="124" t="e">
        <f ca="1">IF(tbl_coded[[#This Row],[ISIN]]="","",IF(OR(_xll.BDP($B194&amp;" Corp",BD$1)="#N/A Field Not Applicable"),"--",_xll.BDP($B194&amp;" Corp",BD$1)))</f>
        <v>#NAME?</v>
      </c>
      <c r="BE194" s="124" t="e">
        <f ca="1">IF(tbl_coded[[#This Row],[ISIN]]="","",IF(OR(_xll.BDP($B194&amp;" Corp",BE$1)="#N/A Field Not Applicable"),"--",_xll.BDP($B194&amp;" Corp",BE$1)))</f>
        <v>#NAME?</v>
      </c>
      <c r="BF194" s="124" t="e">
        <f ca="1">IF(tbl_coded[[#This Row],[ISIN]]="","",IF(OR(_xll.BDP($B194&amp;" Corp",BF$1)="#N/A Field Not Applicable"),"--",_xll.BDP($B194&amp;" Corp",BF$1)))</f>
        <v>#NAME?</v>
      </c>
      <c r="BG194" s="124" t="e">
        <f ca="1">IF(tbl_coded[[#This Row],[ISIN]]="","",IF(OR(_xll.BDP($B194&amp;" Corp",BG$1)="#N/A Field Not Applicable"),"--",IF(_xll.BDP($B194&amp;" Corp",BG$1)="#N/A N/A","N",_xll.BDP($B194&amp;" Corp",BG$1))))</f>
        <v>#NAME?</v>
      </c>
      <c r="BH194" s="124" t="e">
        <f ca="1">IF(tbl_coded[[#This Row],[ISIN]]="","",IF(OR(_xll.BDP($B194&amp;" Corp",BH$1)="#N/A N/A"),"",_xll.BDP($B194&amp;" Corp",BH$1)))</f>
        <v>#NAME?</v>
      </c>
      <c r="BI194" s="124" t="e">
        <f ca="1">IF(tbl_coded[[#This Row],[ISIN]]="","",IF(OR(tbl_coded[[#This Row],[Parent company tiker]]=""),"",IF(_xll.BDP(tbl_coded[[#This Row],[Parent company tiker]]&amp;" Equity",BI$1)="#N/A N/A","--",_xll.BDP(tbl_coded[[#This Row],[Parent company tiker]]&amp;" Equity",BI$1))))</f>
        <v>#NAME?</v>
      </c>
      <c r="BJ194" s="124" t="e">
        <f ca="1">IF(tbl_coded[[#This Row],[ISIN]]="","",IF(OR(tbl_coded[[#This Row],[Parent company tiker]]=""),"",IF(_xll.BDP(tbl_coded[[#This Row],[Parent company tiker]]&amp;" Equity",BJ$1)="#N/A N/A","--",_xll.BDP(tbl_coded[[#This Row],[Parent company tiker]]&amp;" Equity",BJ$1))))</f>
        <v>#NAME?</v>
      </c>
      <c r="BK194" s="124" t="e">
        <f ca="1">IF(tbl_coded[[#This Row],[ISIN]]="","",IF(OR(tbl_coded[[#This Row],[Parent company tiker]]=""),"",IF(_xll.BDP(tbl_coded[[#This Row],[Parent company tiker]]&amp;" Equity",BK$1)="#N/A N/A","--",_xll.BDP(tbl_coded[[#This Row],[Parent company tiker]]&amp;" Equity",BK$1))))</f>
        <v>#NAME?</v>
      </c>
      <c r="BL194" s="124" t="e">
        <f ca="1">IF(tbl_coded[[#This Row],[ISIN]]="","",IF(OR(tbl_coded[[#This Row],[Parent company tiker]]=""),"",IF(_xll.BDP(tbl_coded[[#This Row],[Parent company tiker]]&amp;" Equity",BL$1)="#N/A N/A","--",_xll.BDP(tbl_coded[[#This Row],[Parent company tiker]]&amp;" Equity",BL$1))))</f>
        <v>#NAME?</v>
      </c>
      <c r="BM19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4" s="124" t="e">
        <f ca="1">IF(tbl_coded[[#This Row],[Column9]]&lt;&gt;"--",tbl_coded[[#This Row],[G''tor rating]],IF(tbl_coded[[#This Row],[KPW Name]]&lt;&gt;"",tbl_coded[[#This Row],[KPW Rating]],IF(tbl_coded[[#This Row],[Parent company tiker]]&lt;&gt;"",tbl_coded[[#This Row],[parent评级]],tbl_coded[[#This Row],[Issuer rating]])))</f>
        <v>#NAME?</v>
      </c>
      <c r="BO194" s="159" t="str">
        <f ca="1">IFERROR(IF(tbl_coded[[#This Row],[GREEN]]="Y","GREEN",IF(tbl_coded[[#This Row],[SUSTAINABLE]]="Y","SUSTAINABLE",IF(tbl_coded[[#This Row],[SOCIAL]]="Y","SOCIAL",IF(tbl_coded[[#This Row],[Sustainable linked]]="Y","SUSTAINABLE LINKED"," ")))),"")</f>
        <v/>
      </c>
    </row>
    <row r="195" spans="1:67" ht="15" customHeight="1">
      <c r="A195" s="119">
        <v>193</v>
      </c>
      <c r="B195" s="120" t="str">
        <f>IF(美元债一级!$C$4:$C$1048576&lt;&gt;"",美元债一级!C196,"")</f>
        <v>XS2597908594</v>
      </c>
      <c r="C195" s="124" t="e">
        <f ca="1">IF(tbl_coded[[#This Row],[ISIN]]="","",IF(tbl_coded[[#This Row],[Index]]&gt;$A$1,"",IF(_xll.BDP($B195&amp;" Corp",C$1)="#N/A N/A","",_xll.BDP($B195&amp;" Corp",C$1))))</f>
        <v>#NAME?</v>
      </c>
      <c r="D195" s="124" t="e">
        <f ca="1">IF(tbl_coded[[#This Row],[ISIN]]="","",IF(_xll.BDP($B195&amp;" Corp",D$1)="#N/A N/A","",_xll.BDP($B195&amp;" Corp",D$1)))</f>
        <v>#NAME?</v>
      </c>
      <c r="E195" s="124" t="e">
        <f ca="1">IF(tbl_coded[[#This Row],[ISIN]]="","",IF(_xll.BDP($B195&amp;" Corp",E$1)="#N/A N/A","--",_xll.BDP($B195&amp;" Corp",E$1)))</f>
        <v>#NAME?</v>
      </c>
      <c r="F195" s="124" t="e">
        <f ca="1">IF(tbl_coded[[#This Row],[ISIN]]="","",IF(_xll.BDS($B195&amp;" Corp",F$1)="#N/A Field Not Applicable","",_xll.BDS($B195&amp;" Corp",F$1)))</f>
        <v>#NAME?</v>
      </c>
      <c r="G195" s="124" t="e">
        <f ca="1">IF(tbl_coded[[#This Row],[ISIN]]="","",IF(_xll.BDP($F195&amp;" CompanyID",G$1)="#N/A Invalid Security","",_xll.BDP($F195&amp;" CompanyID",G$1)))</f>
        <v>#NAME?</v>
      </c>
      <c r="H195" s="124" t="e">
        <f ca="1">IF(tbl_coded[[#This Row],[ISIN]]="","",IF(_xll.BDP($B195&amp;" Corp",H$1)="#N/A N/A","--",_xll.BDP($B195&amp;" Corp",H$1)))</f>
        <v>#NAME?</v>
      </c>
      <c r="I195" s="124" t="e">
        <f ca="1">IF(tbl_coded[[#This Row],[ISIN]]="","",IF(_xll.BDP($B195&amp;" Corp",I$1)="#N/A N/A","--",_xll.BDP($B195&amp;" Corp",I$1)))</f>
        <v>#NAME?</v>
      </c>
      <c r="J195" s="124" t="e">
        <f ca="1">IF(tbl_coded[[#This Row],[ISIN]]="","",IF(_xll.BDP($B195&amp;" Corp",J$1)="#N/A N/A","--",_xll.BDP($B195&amp;" Corp",J$1)))</f>
        <v>#NAME?</v>
      </c>
      <c r="K195" s="124" t="e">
        <f ca="1">IF(tbl_coded[[#This Row],[ISIN]]="","",IF(_xll.BDP($B195&amp;" Corp",K$1)="#N/A N/A","--",_xll.BDP($B195&amp;" Corp",K$1)))</f>
        <v>#NAME?</v>
      </c>
      <c r="L195" s="124" t="e">
        <f ca="1">IF(tbl_coded[[#This Row],[ISIN]]="","",IF(_xll.BDP($B195&amp;" Corp",L$1)="#N/A N/A","--",_xll.BDP($B195&amp;" Corp",L$1)))</f>
        <v>#NAME?</v>
      </c>
      <c r="M195" s="124" t="e">
        <f ca="1">IF(tbl_coded[[#This Row],[ISIN]]="","",IF(_xll.BDP($B195&amp;" Corp",M$1)="#N/A N/A","--",_xll.BDP($B195&amp;" Corp",M$1)))</f>
        <v>#NAME?</v>
      </c>
      <c r="N195" s="124" t="e">
        <f ca="1">IF(tbl_coded[[#This Row],[ISIN]]="","",IF(_xll.BDP($B195&amp;" Corp",N$1)="#N/A N/A","--",_xll.BDP($B195&amp;" Corp",N$1)))</f>
        <v>#NAME?</v>
      </c>
      <c r="O195" s="124" t="e">
        <f ca="1">IF(tbl_coded[[#This Row],[ISIN]]="","",IF(_xll.BDP($B195&amp;" Corp",O$1)="#N/A N/A","--",_xll.BDP($B195&amp;" Corp",O$1)))</f>
        <v>#NAME?</v>
      </c>
      <c r="P195" s="124" t="e">
        <f ca="1">IF(tbl_coded[[#This Row],[ISIN]]="","",IF(_xll.BDP($B195&amp;" Corp",P$1)="#N/A N/A","--",_xll.BDP($B195&amp;" Corp",P$1)))</f>
        <v>#NAME?</v>
      </c>
      <c r="Q19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5" s="124" t="e">
        <f ca="1">IF(tbl_coded[[#This Row],[ISIN]]="","",IF(OR(_xll.BDP($B195&amp;" Corp",R$1)="#N/A N/A",_xll.BDP($B195&amp;" Corp",R$1)="#N/A Invalid Security",_xll.BDP($B195&amp;" Corp",R$1)="#N/A Field Not Applicable"),"--",_xll.BDP($B195&amp;" Corp",R$1)))</f>
        <v>#NAME?</v>
      </c>
      <c r="S195" s="124" t="e">
        <f ca="1">IF(tbl_coded[[#This Row],[ISIN]]="","",IF(OR(_xll.BDP($R195&amp;" Equity",S$1)="#N/A N/A",_xll.BDP($R195&amp;" Equity",S$1)="#N/A Invalid Security"),"--",_xll.BDP($R195&amp;" Equity",S$1)))</f>
        <v>#NAME?</v>
      </c>
      <c r="T195" s="124" t="e">
        <f ca="1">IF(tbl_coded[[#This Row],[ISIN]]="","",IF(OR(_xll.BDP($R195&amp;" Equity",T$1)="#N/A N/A",_xll.BDP($R195&amp;" Equity",T$1)="#N/A Invalid Security"),"--",_xll.BDP($R195&amp;" Equity",T$1)))</f>
        <v>#NAME?</v>
      </c>
      <c r="U195" s="124" t="e">
        <f ca="1">IF(tbl_coded[[#This Row],[ISIN]]="","",IF(OR(_xll.BDP($R195&amp;" Equity",U$1)="#N/A N/A",_xll.BDP($R195&amp;" Equity",U$1)="#N/A Invalid Security"),"--",_xll.BDP($R195&amp;" Equity",U$1)))</f>
        <v>#NAME?</v>
      </c>
      <c r="V195" s="124" t="e">
        <f ca="1">IF(tbl_coded[[#This Row],[ISIN]]="","",IF(OR(_xll.BDP($R195&amp;" Equity",V$1)="#N/A N/A",_xll.BDP($R195&amp;" Equity",V$1)="#N/A Invalid Security"),"--",_xll.BDP($R195&amp;" Equity",V$1)))</f>
        <v>#NAME?</v>
      </c>
      <c r="W195" s="124" t="e">
        <f ca="1">IF(tbl_coded[[#This Row],[ISIN]]="","",IF(OR(_xll.BDP($R195&amp;" Equity",W$1)="#N/A N/A",_xll.BDP($R195&amp;" Equity",W$1)="#N/A Invalid Security"),"--",_xll.BDP($R195&amp;" Equity",W$1)))</f>
        <v>#NAME?</v>
      </c>
      <c r="X195" s="124" t="e">
        <f ca="1">IF(tbl_coded[[#This Row],[ISIN]]="","",IF(OR(_xll.BDP($R195&amp;" Equity",X$1)="#N/A N/A",_xll.BDP($R195&amp;" Equity",X$1)="#N/A Invalid Security"),"--",_xll.BDP($R195&amp;" Equity",X$1)))</f>
        <v>#NAME?</v>
      </c>
      <c r="Y19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5" s="124" t="str">
        <f ca="1">IF(tbl_coded[[#This Row],[ISIN]]="","",IF(ISNUMBER(_xll.BDP(B195&amp;" Corp",Z$1)),_xll.BDP(B195&amp;" Corp",Z$1),""))</f>
        <v/>
      </c>
      <c r="AA195" s="124" t="str">
        <f ca="1">IF(tbl_coded[[#This Row],[ISIN]]="","",IF(ISNUMBER(_xll.BDP(B195&amp;" Corp",AA$1)),_xll.BDP(B195&amp;" Corp",AA$1),""))</f>
        <v/>
      </c>
      <c r="AB195" s="124" t="str">
        <f ca="1">IF(tbl_coded[[#This Row],[ISIN]]="","",IF(ISNUMBER(_xll.BDP(B195&amp;" Corp",AB$1)),_xll.BDP(B195&amp;" Corp",AB$1),""))</f>
        <v/>
      </c>
      <c r="AC195" s="124" t="str">
        <f ca="1">IF(tbl_coded[[#This Row],[ISIN]]="","",IF(ISNUMBER(_xll.BDP(B195&amp;" Corp",AC$1)),_xll.BDP(B195&amp;" Corp",AC$1),""))</f>
        <v/>
      </c>
      <c r="AD195" s="124" t="e">
        <f ca="1">IF(tbl_coded[[#This Row],[ISIN]]="","",IF((_xll.BDP(B195&amp;" Corp",AD$1))="#N/A Field Not Applicable","",_xll.BDP(B195&amp;" Corp",AD$1)))</f>
        <v>#NAME?</v>
      </c>
      <c r="AE195" s="124" t="e">
        <f ca="1">IF(tbl_coded[[#This Row],[ISIN]]="","",IF((_xll.BDP(B195&amp;" Corp",AE$1))="#N/A N/A","--",_xll.BDP(B195&amp;" Corp",AE$1)))</f>
        <v>#NAME?</v>
      </c>
      <c r="AF195" s="124" t="e">
        <f ca="1">IF(tbl_coded[[#This Row],[ISIN]]="","",IF(IFERROR(MATCH(H195,rtg_num[Moody''s],0)&gt;10,0),"HY",IF(IFERROR(MATCH(I195,rtg_num[S&amp;P],0)&gt;10,0),"HY",IF(IFERROR(MATCH(J195,rtg_num[Fitch],0)&gt;10,0),"HY",IF(H195&amp;I195&amp;J195="------","NR",IF(IFERROR(FIND("#N/A",Coded!H195),0)&amp;IFERROR(FIND("#N/A",Coded!H195),0)&amp;IFERROR(FIND("#N/A",Coded!H195),0)&lt;&gt;"000",IF(INDEX(美元债一级!$O:$O,MATCH(tbl_coded[[#This Row],[ISIN]],美元债一级!$I:$I,0))="--/--/--","NR","IG"),"IG"))))))</f>
        <v>#NAME?</v>
      </c>
      <c r="AG19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5" s="125" t="e">
        <f ca="1">IF(tbl_coded[[#This Row],[ISIN]]="","",IF(_xll.BDP($B195&amp;" Corp",AI$1)="#N/A N/A","--",_xll.BDP($B195&amp;" Corp",AI$1)))</f>
        <v>#NAME?</v>
      </c>
      <c r="AJ195" s="122" t="e">
        <f ca="1">IF(tbl_coded[[#This Row],[ISIN]]="","",IF(OR(_xll.BDP(_xll.BDP(tbl_coded[[#This Row],[ISIN]]&amp;" Corp", "ISSUER_EQUITY_TICKER")&amp;" Equity",AJ$1)="#N/A N/A"),"--",_xll.BDP(_xll.BDP(tbl_coded[[#This Row],[ISIN]]&amp;" Corp", "ISSUER_EQUITY_TICKER")&amp;" Equity",AJ$1)))</f>
        <v>#NAME?</v>
      </c>
      <c r="AK19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24" t="e">
        <f ca="1">IF(tbl_coded[[#This Row],[ISIN]]="","",IF(OR(_xll.BDP(_xll.BDP(tbl_coded[[#This Row],[ISIN]]&amp;" Corp", "ISSUER_EQUITY_TICKER")&amp;" Equity",AL$1)="#N/A N/A"),"--",_xll.BDP(_xll.BDP(tbl_coded[[#This Row],[ISIN]]&amp;" Corp", "ISSUER_EQUITY_TICKER")&amp;" Equity",AL$1)))</f>
        <v>#NAME?</v>
      </c>
      <c r="AM195" s="124" t="s">
        <v>447</v>
      </c>
      <c r="AN195" s="124" t="e">
        <f ca="1">IF(tbl_coded[[#This Row],[ISIN]]="","",IF(_xll.BDP(tbl_coded[[#This Row],[KPW Provider BBID]]&amp;" CompanyID","NAME")="#N/A Invalid Security","",_xll.BDP(tbl_coded[[#This Row],[KPW Provider BBID]]&amp;" CompanyID","NAME")))</f>
        <v>#NAME?</v>
      </c>
      <c r="AO195" s="124" t="e">
        <f ca="1">IF(tbl_coded[[#This Row],[ISIN]]="","",IF(_xll.BDP(tbl_coded[[#This Row],[KPW Provider BBID]]&amp;" CompanyID",$AO$1)="#N/A Invalid Security","--",IF(_xll.BDP(tbl_coded[[#This Row],[KPW Provider BBID]]&amp;" CompanyID",$AO$1)="#N/A N/A","--",_xll.BDP(tbl_coded[[#This Row],[KPW Provider BBID]]&amp;" CompanyID",$AO$1))))</f>
        <v>#NAME?</v>
      </c>
      <c r="AP195" s="124" t="e">
        <f ca="1">IF(tbl_coded[[#This Row],[ISIN]]="","",IF(_xll.BDP(tbl_coded[[#This Row],[KPW Provider BBID]]&amp;" CompanyID",$AP$1)="#N/A Invalid Security","--",IF(_xll.BDP(tbl_coded[[#This Row],[KPW Provider BBID]]&amp;" CompanyID",$AP$1)="#N/A N/A","--",_xll.BDP(tbl_coded[[#This Row],[KPW Provider BBID]]&amp;" CompanyID",$AP$1))))</f>
        <v>#NAME?</v>
      </c>
      <c r="AQ195" s="124" t="e">
        <f ca="1">IF(tbl_coded[[#This Row],[ISIN]]="","",IF(_xll.BDP(tbl_coded[[#This Row],[KPW Provider BBID]]&amp;" CompanyID",$AQ$1)="#N/A Invalid Security","--",IF(_xll.BDP(tbl_coded[[#This Row],[KPW Provider BBID]]&amp;" CompanyID",$AQ$1)="#N/A N/A","--",_xll.BDP(tbl_coded[[#This Row],[KPW Provider BBID]]&amp;" CompanyID",$AQ$1))))</f>
        <v>#NAME?</v>
      </c>
      <c r="AR195" s="124" t="e">
        <f ca="1">IF(tbl_coded[[#This Row],[ISIN]]="","",tbl_coded[[#This Row],[穆迪KPW评级]]&amp;"/"&amp;tbl_coded[[#This Row],[SPKPW评级]]&amp;"/"&amp;tbl_coded[[#This Row],[FITCHKPW评级]])</f>
        <v>#NAME?</v>
      </c>
      <c r="AS195" s="124" t="e">
        <f ca="1">IF(tbl_coded[[#This Row],[ISIN]]="","",IF(OR(_xll.BDP($B195&amp;" Corp",AS$1)="#N/A N/A"),"--",_xll.BDP($B195&amp;" Corp",AS$1)))</f>
        <v>#NAME?</v>
      </c>
      <c r="AT195" s="124" t="e">
        <f ca="1">IF(tbl_coded[[#This Row],[ISIN]]="","",IF(_xll.BDS($B195&amp;" Corp",AT$1)="#N/A Field Not Applicable","",_xll.BDS($B195&amp;" Corp",AT$1)))</f>
        <v>#NAME?</v>
      </c>
      <c r="AU195" s="124" t="e">
        <f ca="1">IF(tbl_coded[[#This Row],[SBLC Provider BBID]]="","",_xll.BDP(tbl_coded[[#This Row],[SBLC Provider BBID]]&amp;" CompanyID","NAME"))</f>
        <v>#NAME?</v>
      </c>
      <c r="AV195" s="124" t="e">
        <f ca="1">IF(tbl_coded[[#This Row],[ISIN]]="","",IF(OR(_xll.BDP($B195&amp;" Corp",AV$1)="#N/A N/A"),"--",TEXT(_xll.BDP($B195&amp;" Corp",AV$1),"yyyy/mm/dd")))</f>
        <v>#NAME?</v>
      </c>
      <c r="AW195" s="124" t="e">
        <f ca="1">IF(tbl_coded[[#This Row],[ISIN]]="","",IF(OR(_xll.BDP($B195&amp;" Corp",AW$1)="#N/A N/A"),"--",TEXT(_xll.BDP($B195&amp;" Corp",AW$1),"yyyy/mm/dd")))</f>
        <v>#NAME?</v>
      </c>
      <c r="AX195" s="124" t="e">
        <f ca="1">IF(tbl_coded[[#This Row],[ISIN]]="","",IF(OR(_xll.BDP($B195&amp;" Corp",AX$1)="#N/A N/A"),"--",TEXT(_xll.BDP($B195&amp;" Corp",AX$1),"yyyy/mm/dd")))</f>
        <v>#NAME?</v>
      </c>
      <c r="AY195" s="124" t="e">
        <f ca="1">IF(tbl_coded[[#This Row],[ISIN]]="","",IF(OR(_xll.BDP($B195&amp;" Corp",AY$1)="#N/A Field Not Applicable"),"--",TEXT(_xll.BDP($B195&amp;" Corp",AY$1),"yyyy/mm/dd")))</f>
        <v>#NAME?</v>
      </c>
      <c r="AZ195" s="124" t="e">
        <f ca="1">IF(tbl_coded[[#This Row],[ISIN]]="","",IF(OR(_xll.BDP($B195&amp;" Corp",AZ$1)="#N/A N/A"),"--",_xll.BDP($B195&amp;" Corp",AZ$1)))</f>
        <v>#NAME?</v>
      </c>
      <c r="BA195" s="124" t="e">
        <f ca="1">IF(tbl_coded[[#This Row],[ISIN]]="","",IF(OR(_xll.BDP($B195&amp;" Corp",BA$1)="#N/A N/A"),"--",_xll.BDP($B195&amp;" Corp",BA$1)))</f>
        <v>#NAME?</v>
      </c>
      <c r="BB195" s="124" t="e">
        <f ca="1">IF(tbl_coded[[#This Row],[ISIN]]="","",IF(OR(_xll.BDP($B195&amp;" Corp",BB$1)="#N/A N/A"),"--",_xll.BDP($B195&amp;" Corp",BB$1)))</f>
        <v>#NAME?</v>
      </c>
      <c r="BC195" s="124" t="e">
        <f ca="1">IF(tbl_coded[[#This Row],[ISIN]]="","",IF(OR(_xll.BDP($B195&amp;" Corp",BC$1)="#N/A Field Not Applicable"),"--",_xll.BDP($B195&amp;" Corp",BC$1)))</f>
        <v>#NAME?</v>
      </c>
      <c r="BD195" s="124" t="e">
        <f ca="1">IF(tbl_coded[[#This Row],[ISIN]]="","",IF(OR(_xll.BDP($B195&amp;" Corp",BD$1)="#N/A Field Not Applicable"),"--",_xll.BDP($B195&amp;" Corp",BD$1)))</f>
        <v>#NAME?</v>
      </c>
      <c r="BE195" s="124" t="e">
        <f ca="1">IF(tbl_coded[[#This Row],[ISIN]]="","",IF(OR(_xll.BDP($B195&amp;" Corp",BE$1)="#N/A Field Not Applicable"),"--",_xll.BDP($B195&amp;" Corp",BE$1)))</f>
        <v>#NAME?</v>
      </c>
      <c r="BF195" s="124" t="e">
        <f ca="1">IF(tbl_coded[[#This Row],[ISIN]]="","",IF(OR(_xll.BDP($B195&amp;" Corp",BF$1)="#N/A Field Not Applicable"),"--",_xll.BDP($B195&amp;" Corp",BF$1)))</f>
        <v>#NAME?</v>
      </c>
      <c r="BG195" s="124" t="e">
        <f ca="1">IF(tbl_coded[[#This Row],[ISIN]]="","",IF(OR(_xll.BDP($B195&amp;" Corp",BG$1)="#N/A Field Not Applicable"),"--",IF(_xll.BDP($B195&amp;" Corp",BG$1)="#N/A N/A","N",_xll.BDP($B195&amp;" Corp",BG$1))))</f>
        <v>#NAME?</v>
      </c>
      <c r="BH195" s="124" t="e">
        <f ca="1">IF(tbl_coded[[#This Row],[ISIN]]="","",IF(OR(_xll.BDP($B195&amp;" Corp",BH$1)="#N/A N/A"),"",_xll.BDP($B195&amp;" Corp",BH$1)))</f>
        <v>#NAME?</v>
      </c>
      <c r="BI195" s="124" t="e">
        <f ca="1">IF(tbl_coded[[#This Row],[ISIN]]="","",IF(OR(tbl_coded[[#This Row],[Parent company tiker]]=""),"",IF(_xll.BDP(tbl_coded[[#This Row],[Parent company tiker]]&amp;" Equity",BI$1)="#N/A N/A","--",_xll.BDP(tbl_coded[[#This Row],[Parent company tiker]]&amp;" Equity",BI$1))))</f>
        <v>#NAME?</v>
      </c>
      <c r="BJ195" s="124" t="e">
        <f ca="1">IF(tbl_coded[[#This Row],[ISIN]]="","",IF(OR(tbl_coded[[#This Row],[Parent company tiker]]=""),"",IF(_xll.BDP(tbl_coded[[#This Row],[Parent company tiker]]&amp;" Equity",BJ$1)="#N/A N/A","--",_xll.BDP(tbl_coded[[#This Row],[Parent company tiker]]&amp;" Equity",BJ$1))))</f>
        <v>#NAME?</v>
      </c>
      <c r="BK195" s="124" t="e">
        <f ca="1">IF(tbl_coded[[#This Row],[ISIN]]="","",IF(OR(tbl_coded[[#This Row],[Parent company tiker]]=""),"",IF(_xll.BDP(tbl_coded[[#This Row],[Parent company tiker]]&amp;" Equity",BK$1)="#N/A N/A","--",_xll.BDP(tbl_coded[[#This Row],[Parent company tiker]]&amp;" Equity",BK$1))))</f>
        <v>#NAME?</v>
      </c>
      <c r="BL195" s="124" t="e">
        <f ca="1">IF(tbl_coded[[#This Row],[ISIN]]="","",IF(OR(tbl_coded[[#This Row],[Parent company tiker]]=""),"",IF(_xll.BDP(tbl_coded[[#This Row],[Parent company tiker]]&amp;" Equity",BL$1)="#N/A N/A","--",_xll.BDP(tbl_coded[[#This Row],[Parent company tiker]]&amp;" Equity",BL$1))))</f>
        <v>#NAME?</v>
      </c>
      <c r="BM19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5" s="124" t="e">
        <f ca="1">IF(tbl_coded[[#This Row],[Column9]]&lt;&gt;"--",tbl_coded[[#This Row],[G''tor rating]],IF(tbl_coded[[#This Row],[KPW Name]]&lt;&gt;"",tbl_coded[[#This Row],[KPW Rating]],IF(tbl_coded[[#This Row],[Parent company tiker]]&lt;&gt;"",tbl_coded[[#This Row],[parent评级]],tbl_coded[[#This Row],[Issuer rating]])))</f>
        <v>#NAME?</v>
      </c>
      <c r="BO195" s="159" t="str">
        <f ca="1">IFERROR(IF(tbl_coded[[#This Row],[GREEN]]="Y","GREEN",IF(tbl_coded[[#This Row],[SUSTAINABLE]]="Y","SUSTAINABLE",IF(tbl_coded[[#This Row],[SOCIAL]]="Y","SOCIAL",IF(tbl_coded[[#This Row],[Sustainable linked]]="Y","SUSTAINABLE LINKED"," ")))),"")</f>
        <v/>
      </c>
    </row>
    <row r="196" spans="1:67" ht="15" customHeight="1">
      <c r="A196" s="119">
        <v>194</v>
      </c>
      <c r="B196" s="120" t="str">
        <f>IF(美元债一级!$C$4:$C$1048576&lt;&gt;"",美元债一级!C197,"")</f>
        <v>XS2597945877</v>
      </c>
      <c r="C196" s="122" t="e">
        <f ca="1">IF(tbl_coded[[#This Row],[ISIN]]="","",IF(tbl_coded[[#This Row],[Index]]&gt;$A$1,"",IF(_xll.BDP($B196&amp;" Corp",C$1)="#N/A N/A","",_xll.BDP($B196&amp;" Corp",C$1))))</f>
        <v>#NAME?</v>
      </c>
      <c r="D196" s="122" t="e">
        <f ca="1">IF(tbl_coded[[#This Row],[ISIN]]="","",IF(_xll.BDP($B196&amp;" Corp",D$1)="#N/A N/A","",_xll.BDP($B196&amp;" Corp",D$1)))</f>
        <v>#NAME?</v>
      </c>
      <c r="E196" s="122" t="e">
        <f ca="1">IF(tbl_coded[[#This Row],[ISIN]]="","",IF(_xll.BDP($B196&amp;" Corp",E$1)="#N/A N/A","--",_xll.BDP($B196&amp;" Corp",E$1)))</f>
        <v>#NAME?</v>
      </c>
      <c r="F196" s="122" t="e">
        <f ca="1">IF(tbl_coded[[#This Row],[ISIN]]="","",IF(_xll.BDS($B196&amp;" Corp",F$1)="#N/A Field Not Applicable","",_xll.BDS($B196&amp;" Corp",F$1)))</f>
        <v>#NAME?</v>
      </c>
      <c r="G196" s="122" t="e">
        <f ca="1">IF(tbl_coded[[#This Row],[ISIN]]="","",IF(_xll.BDP($F196&amp;" CompanyID",G$1)="#N/A Invalid Security","",_xll.BDP($F196&amp;" CompanyID",G$1)))</f>
        <v>#NAME?</v>
      </c>
      <c r="H196" s="122" t="e">
        <f ca="1">IF(tbl_coded[[#This Row],[ISIN]]="","",IF(_xll.BDP($B196&amp;" Corp",H$1)="#N/A N/A","--",_xll.BDP($B196&amp;" Corp",H$1)))</f>
        <v>#NAME?</v>
      </c>
      <c r="I196" s="122" t="e">
        <f ca="1">IF(tbl_coded[[#This Row],[ISIN]]="","",IF(_xll.BDP($B196&amp;" Corp",I$1)="#N/A N/A","--",_xll.BDP($B196&amp;" Corp",I$1)))</f>
        <v>#NAME?</v>
      </c>
      <c r="J196" s="122" t="e">
        <f ca="1">IF(tbl_coded[[#This Row],[ISIN]]="","",IF(_xll.BDP($B196&amp;" Corp",J$1)="#N/A N/A","--",_xll.BDP($B196&amp;" Corp",J$1)))</f>
        <v>#NAME?</v>
      </c>
      <c r="K196" s="122" t="e">
        <f ca="1">IF(tbl_coded[[#This Row],[ISIN]]="","",IF(_xll.BDP($B196&amp;" Corp",K$1)="#N/A N/A","--",_xll.BDP($B196&amp;" Corp",K$1)))</f>
        <v>#NAME?</v>
      </c>
      <c r="L196" s="122" t="e">
        <f ca="1">IF(tbl_coded[[#This Row],[ISIN]]="","",IF(_xll.BDP($B196&amp;" Corp",L$1)="#N/A N/A","--",_xll.BDP($B196&amp;" Corp",L$1)))</f>
        <v>#NAME?</v>
      </c>
      <c r="M196" s="122" t="e">
        <f ca="1">IF(tbl_coded[[#This Row],[ISIN]]="","",IF(_xll.BDP($B196&amp;" Corp",M$1)="#N/A N/A","--",_xll.BDP($B196&amp;" Corp",M$1)))</f>
        <v>#NAME?</v>
      </c>
      <c r="N196" s="122" t="e">
        <f ca="1">IF(tbl_coded[[#This Row],[ISIN]]="","",IF(_xll.BDP($B196&amp;" Corp",N$1)="#N/A N/A","--",_xll.BDP($B196&amp;" Corp",N$1)))</f>
        <v>#NAME?</v>
      </c>
      <c r="O196" s="122" t="e">
        <f ca="1">IF(tbl_coded[[#This Row],[ISIN]]="","",IF(_xll.BDP($B196&amp;" Corp",O$1)="#N/A N/A","--",_xll.BDP($B196&amp;" Corp",O$1)))</f>
        <v>#NAME?</v>
      </c>
      <c r="P196" s="122" t="e">
        <f ca="1">IF(tbl_coded[[#This Row],[ISIN]]="","",IF(_xll.BDP($B196&amp;" Corp",P$1)="#N/A N/A","--",_xll.BDP($B196&amp;" Corp",P$1)))</f>
        <v>#NAME?</v>
      </c>
      <c r="Q19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6" s="122" t="e">
        <f ca="1">IF(tbl_coded[[#This Row],[ISIN]]="","",IF(OR(_xll.BDP($B196&amp;" Corp",R$1)="#N/A N/A",_xll.BDP($B196&amp;" Corp",R$1)="#N/A Invalid Security",_xll.BDP($B196&amp;" Corp",R$1)="#N/A Field Not Applicable"),"--",_xll.BDP($B196&amp;" Corp",R$1)))</f>
        <v>#NAME?</v>
      </c>
      <c r="S196" s="122" t="e">
        <f ca="1">IF(tbl_coded[[#This Row],[ISIN]]="","",IF(OR(_xll.BDP($R196&amp;" Equity",S$1)="#N/A N/A",_xll.BDP($R196&amp;" Equity",S$1)="#N/A Invalid Security"),"--",_xll.BDP($R196&amp;" Equity",S$1)))</f>
        <v>#NAME?</v>
      </c>
      <c r="T196" s="122" t="e">
        <f ca="1">IF(tbl_coded[[#This Row],[ISIN]]="","",IF(OR(_xll.BDP($R196&amp;" Equity",T$1)="#N/A N/A",_xll.BDP($R196&amp;" Equity",T$1)="#N/A Invalid Security"),"--",_xll.BDP($R196&amp;" Equity",T$1)))</f>
        <v>#NAME?</v>
      </c>
      <c r="U196" s="122" t="e">
        <f ca="1">IF(tbl_coded[[#This Row],[ISIN]]="","",IF(OR(_xll.BDP($R196&amp;" Equity",U$1)="#N/A N/A",_xll.BDP($R196&amp;" Equity",U$1)="#N/A Invalid Security"),"--",_xll.BDP($R196&amp;" Equity",U$1)))</f>
        <v>#NAME?</v>
      </c>
      <c r="V196" s="122" t="e">
        <f ca="1">IF(tbl_coded[[#This Row],[ISIN]]="","",IF(OR(_xll.BDP($R196&amp;" Equity",V$1)="#N/A N/A",_xll.BDP($R196&amp;" Equity",V$1)="#N/A Invalid Security"),"--",_xll.BDP($R196&amp;" Equity",V$1)))</f>
        <v>#NAME?</v>
      </c>
      <c r="W196" s="122" t="e">
        <f ca="1">IF(tbl_coded[[#This Row],[ISIN]]="","",IF(OR(_xll.BDP($R196&amp;" Equity",W$1)="#N/A N/A",_xll.BDP($R196&amp;" Equity",W$1)="#N/A Invalid Security"),"--",_xll.BDP($R196&amp;" Equity",W$1)))</f>
        <v>#NAME?</v>
      </c>
      <c r="X196" s="122" t="e">
        <f ca="1">IF(tbl_coded[[#This Row],[ISIN]]="","",IF(OR(_xll.BDP($R196&amp;" Equity",X$1)="#N/A N/A",_xll.BDP($R196&amp;" Equity",X$1)="#N/A Invalid Security"),"--",_xll.BDP($R196&amp;" Equity",X$1)))</f>
        <v>#NAME?</v>
      </c>
      <c r="Y19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6" s="122" t="str">
        <f ca="1">IF(tbl_coded[[#This Row],[ISIN]]="","",IF(ISNUMBER(_xll.BDP(B196&amp;" Corp",Z$1)),_xll.BDP(B196&amp;" Corp",Z$1),""))</f>
        <v/>
      </c>
      <c r="AA196" s="122" t="str">
        <f ca="1">IF(tbl_coded[[#This Row],[ISIN]]="","",IF(ISNUMBER(_xll.BDP(B196&amp;" Corp",AA$1)),_xll.BDP(B196&amp;" Corp",AA$1),""))</f>
        <v/>
      </c>
      <c r="AB196" s="122" t="str">
        <f ca="1">IF(tbl_coded[[#This Row],[ISIN]]="","",IF(ISNUMBER(_xll.BDP(B196&amp;" Corp",AB$1)),_xll.BDP(B196&amp;" Corp",AB$1),""))</f>
        <v/>
      </c>
      <c r="AC196" s="122" t="str">
        <f ca="1">IF(tbl_coded[[#This Row],[ISIN]]="","",IF(ISNUMBER(_xll.BDP(B196&amp;" Corp",AC$1)),_xll.BDP(B196&amp;" Corp",AC$1),""))</f>
        <v/>
      </c>
      <c r="AD196" s="122" t="e">
        <f ca="1">IF(tbl_coded[[#This Row],[ISIN]]="","",IF((_xll.BDP(B196&amp;" Corp",AD$1))="#N/A Field Not Applicable","",_xll.BDP(B196&amp;" Corp",AD$1)))</f>
        <v>#NAME?</v>
      </c>
      <c r="AE196" s="122" t="e">
        <f ca="1">IF(tbl_coded[[#This Row],[ISIN]]="","",IF((_xll.BDP(B196&amp;" Corp",AE$1))="#N/A N/A","--",_xll.BDP(B196&amp;" Corp",AE$1)))</f>
        <v>#NAME?</v>
      </c>
      <c r="AF196" s="122" t="e">
        <f ca="1">IF(tbl_coded[[#This Row],[ISIN]]="","",IF(IFERROR(MATCH(H196,rtg_num[Moody''s],0)&gt;10,0),"HY",IF(IFERROR(MATCH(I196,rtg_num[S&amp;P],0)&gt;10,0),"HY",IF(IFERROR(MATCH(J196,rtg_num[Fitch],0)&gt;10,0),"HY",IF(H196&amp;I196&amp;J196="------","NR",IF(IFERROR(FIND("#N/A",Coded!H196),0)&amp;IFERROR(FIND("#N/A",Coded!H196),0)&amp;IFERROR(FIND("#N/A",Coded!H196),0)&lt;&gt;"000",IF(INDEX(美元债一级!$O:$O,MATCH(tbl_coded[[#This Row],[ISIN]],美元债一级!$I:$I,0))="--/--/--","NR","IG"),"IG"))))))</f>
        <v>#NAME?</v>
      </c>
      <c r="AG19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6" s="123" t="e">
        <f ca="1">IF(tbl_coded[[#This Row],[ISIN]]="","",IF(_xll.BDP($B196&amp;" Corp",AI$1)="#N/A N/A","--",_xll.BDP($B196&amp;" Corp",AI$1)))</f>
        <v>#NAME?</v>
      </c>
      <c r="AJ196" s="122" t="e">
        <f ca="1">IF(tbl_coded[[#This Row],[ISIN]]="","",IF(OR(_xll.BDP(_xll.BDP(tbl_coded[[#This Row],[ISIN]]&amp;" Corp", "ISSUER_EQUITY_TICKER")&amp;" Equity",AJ$1)="#N/A N/A"),"--",_xll.BDP(_xll.BDP(tbl_coded[[#This Row],[ISIN]]&amp;" Corp", "ISSUER_EQUITY_TICKER")&amp;" Equity",AJ$1)))</f>
        <v>#NAME?</v>
      </c>
      <c r="AK19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25" t="e">
        <f ca="1">IF(tbl_coded[[#This Row],[ISIN]]="","",IF(OR(_xll.BDP(_xll.BDP(tbl_coded[[#This Row],[ISIN]]&amp;" Corp", "ISSUER_EQUITY_TICKER")&amp;" Equity",AL$1)="#N/A N/A"),"--",_xll.BDP(_xll.BDP(tbl_coded[[#This Row],[ISIN]]&amp;" Corp", "ISSUER_EQUITY_TICKER")&amp;" Equity",AL$1)))</f>
        <v>#NAME?</v>
      </c>
      <c r="AM196" s="125" t="e">
        <f ca="1">IF(tbl_coded[[#This Row],[ISIN]]="","",IF(_xll.BDS($B196&amp;" Corp",AM$1)="#N/A Field Not Applicable","",_xll.BDS($B196&amp;" Corp",AM$1)))</f>
        <v>#NAME?</v>
      </c>
      <c r="AN196" s="125" t="e">
        <f ca="1">IF(tbl_coded[[#This Row],[ISIN]]="","",IF(_xll.BDP(tbl_coded[[#This Row],[KPW Provider BBID]]&amp;" CompanyID","NAME")="#N/A Invalid Security","",_xll.BDP(tbl_coded[[#This Row],[KPW Provider BBID]]&amp;" CompanyID","NAME")))</f>
        <v>#NAME?</v>
      </c>
      <c r="AO196" s="125" t="e">
        <f ca="1">IF(tbl_coded[[#This Row],[ISIN]]="","",IF(_xll.BDP(tbl_coded[[#This Row],[KPW Provider BBID]]&amp;" CompanyID",$AO$1)="#N/A Invalid Security","--",IF(_xll.BDP(tbl_coded[[#This Row],[KPW Provider BBID]]&amp;" CompanyID",$AO$1)="#N/A N/A","--",_xll.BDP(tbl_coded[[#This Row],[KPW Provider BBID]]&amp;" CompanyID",$AO$1))))</f>
        <v>#NAME?</v>
      </c>
      <c r="AP196" s="125" t="e">
        <f ca="1">IF(tbl_coded[[#This Row],[ISIN]]="","",IF(_xll.BDP(tbl_coded[[#This Row],[KPW Provider BBID]]&amp;" CompanyID",$AP$1)="#N/A Invalid Security","--",IF(_xll.BDP(tbl_coded[[#This Row],[KPW Provider BBID]]&amp;" CompanyID",$AP$1)="#N/A N/A","--",_xll.BDP(tbl_coded[[#This Row],[KPW Provider BBID]]&amp;" CompanyID",$AP$1))))</f>
        <v>#NAME?</v>
      </c>
      <c r="AQ196" s="125" t="e">
        <f ca="1">IF(tbl_coded[[#This Row],[ISIN]]="","",IF(_xll.BDP(tbl_coded[[#This Row],[KPW Provider BBID]]&amp;" CompanyID",$AQ$1)="#N/A Invalid Security","--",IF(_xll.BDP(tbl_coded[[#This Row],[KPW Provider BBID]]&amp;" CompanyID",$AQ$1)="#N/A N/A","--",_xll.BDP(tbl_coded[[#This Row],[KPW Provider BBID]]&amp;" CompanyID",$AQ$1))))</f>
        <v>#NAME?</v>
      </c>
      <c r="AR196" s="125" t="e">
        <f ca="1">IF(tbl_coded[[#This Row],[ISIN]]="","",tbl_coded[[#This Row],[穆迪KPW评级]]&amp;"/"&amp;tbl_coded[[#This Row],[SPKPW评级]]&amp;"/"&amp;tbl_coded[[#This Row],[FITCHKPW评级]])</f>
        <v>#NAME?</v>
      </c>
      <c r="AS196" s="125" t="e">
        <f ca="1">IF(tbl_coded[[#This Row],[ISIN]]="","",IF(OR(_xll.BDP($B196&amp;" Corp",AS$1)="#N/A N/A"),"--",_xll.BDP($B196&amp;" Corp",AS$1)))</f>
        <v>#NAME?</v>
      </c>
      <c r="AT196" s="125" t="e">
        <f ca="1">IF(tbl_coded[[#This Row],[ISIN]]="","",IF(_xll.BDS($B196&amp;" Corp",AT$1)="#N/A Field Not Applicable","",_xll.BDS($B196&amp;" Corp",AT$1)))</f>
        <v>#NAME?</v>
      </c>
      <c r="AU196" s="125" t="e">
        <f ca="1">IF(tbl_coded[[#This Row],[SBLC Provider BBID]]="","",_xll.BDP(tbl_coded[[#This Row],[SBLC Provider BBID]]&amp;" CompanyID","NAME"))</f>
        <v>#NAME?</v>
      </c>
      <c r="AV196" s="125" t="e">
        <f ca="1">IF(tbl_coded[[#This Row],[ISIN]]="","",IF(OR(_xll.BDP($B196&amp;" Corp",AV$1)="#N/A N/A"),"--",TEXT(_xll.BDP($B196&amp;" Corp",AV$1),"yyyy/mm/dd")))</f>
        <v>#NAME?</v>
      </c>
      <c r="AW196" s="125" t="e">
        <f ca="1">IF(tbl_coded[[#This Row],[ISIN]]="","",IF(OR(_xll.BDP($B196&amp;" Corp",AW$1)="#N/A N/A"),"--",TEXT(_xll.BDP($B196&amp;" Corp",AW$1),"yyyy/mm/dd")))</f>
        <v>#NAME?</v>
      </c>
      <c r="AX196" s="125" t="e">
        <f ca="1">IF(tbl_coded[[#This Row],[ISIN]]="","",IF(OR(_xll.BDP($B196&amp;" Corp",AX$1)="#N/A N/A"),"--",TEXT(_xll.BDP($B196&amp;" Corp",AX$1),"yyyy/mm/dd")))</f>
        <v>#NAME?</v>
      </c>
      <c r="AY196" s="125" t="e">
        <f ca="1">IF(tbl_coded[[#This Row],[ISIN]]="","",IF(OR(_xll.BDP($B196&amp;" Corp",AY$1)="#N/A Field Not Applicable"),"--",TEXT(_xll.BDP($B196&amp;" Corp",AY$1),"yyyy/mm/dd")))</f>
        <v>#NAME?</v>
      </c>
      <c r="AZ196" s="125" t="e">
        <f ca="1">IF(tbl_coded[[#This Row],[ISIN]]="","",IF(OR(_xll.BDP($B196&amp;" Corp",AZ$1)="#N/A N/A"),"--",_xll.BDP($B196&amp;" Corp",AZ$1)))</f>
        <v>#NAME?</v>
      </c>
      <c r="BA196" s="125" t="e">
        <f ca="1">IF(tbl_coded[[#This Row],[ISIN]]="","",IF(OR(_xll.BDP($B196&amp;" Corp",BA$1)="#N/A N/A"),"--",_xll.BDP($B196&amp;" Corp",BA$1)))</f>
        <v>#NAME?</v>
      </c>
      <c r="BB196" s="125" t="e">
        <f ca="1">IF(tbl_coded[[#This Row],[ISIN]]="","",IF(OR(_xll.BDP($B196&amp;" Corp",BB$1)="#N/A N/A"),"--",_xll.BDP($B196&amp;" Corp",BB$1)))</f>
        <v>#NAME?</v>
      </c>
      <c r="BC196" s="125" t="e">
        <f ca="1">IF(tbl_coded[[#This Row],[ISIN]]="","",IF(OR(_xll.BDP($B196&amp;" Corp",BC$1)="#N/A Field Not Applicable"),"--",_xll.BDP($B196&amp;" Corp",BC$1)))</f>
        <v>#NAME?</v>
      </c>
      <c r="BD196" s="125" t="e">
        <f ca="1">IF(tbl_coded[[#This Row],[ISIN]]="","",IF(OR(_xll.BDP($B196&amp;" Corp",BD$1)="#N/A Field Not Applicable"),"--",_xll.BDP($B196&amp;" Corp",BD$1)))</f>
        <v>#NAME?</v>
      </c>
      <c r="BE196" s="125" t="e">
        <f ca="1">IF(tbl_coded[[#This Row],[ISIN]]="","",IF(OR(_xll.BDP($B196&amp;" Corp",BE$1)="#N/A Field Not Applicable"),"--",_xll.BDP($B196&amp;" Corp",BE$1)))</f>
        <v>#NAME?</v>
      </c>
      <c r="BF196" s="125" t="e">
        <f ca="1">IF(tbl_coded[[#This Row],[ISIN]]="","",IF(OR(_xll.BDP($B196&amp;" Corp",BF$1)="#N/A Field Not Applicable"),"--",_xll.BDP($B196&amp;" Corp",BF$1)))</f>
        <v>#NAME?</v>
      </c>
      <c r="BG196" s="125" t="e">
        <f ca="1">IF(tbl_coded[[#This Row],[ISIN]]="","",IF(OR(_xll.BDP($B196&amp;" Corp",BG$1)="#N/A Field Not Applicable"),"--",IF(_xll.BDP($B196&amp;" Corp",BG$1)="#N/A N/A","N",_xll.BDP($B196&amp;" Corp",BG$1))))</f>
        <v>#NAME?</v>
      </c>
      <c r="BH196" s="125" t="e">
        <f ca="1">IF(tbl_coded[[#This Row],[ISIN]]="","",IF(OR(_xll.BDP($B196&amp;" Corp",BH$1)="#N/A N/A"),"",_xll.BDP($B196&amp;" Corp",BH$1)))</f>
        <v>#NAME?</v>
      </c>
      <c r="BI196" s="125" t="e">
        <f ca="1">IF(tbl_coded[[#This Row],[ISIN]]="","",IF(OR(tbl_coded[[#This Row],[Parent company tiker]]=""),"",IF(_xll.BDP(tbl_coded[[#This Row],[Parent company tiker]]&amp;" Equity",BI$1)="#N/A N/A","--",_xll.BDP(tbl_coded[[#This Row],[Parent company tiker]]&amp;" Equity",BI$1))))</f>
        <v>#NAME?</v>
      </c>
      <c r="BJ196" s="125" t="e">
        <f ca="1">IF(tbl_coded[[#This Row],[ISIN]]="","",IF(OR(tbl_coded[[#This Row],[Parent company tiker]]=""),"",IF(_xll.BDP(tbl_coded[[#This Row],[Parent company tiker]]&amp;" Equity",BJ$1)="#N/A N/A","--",_xll.BDP(tbl_coded[[#This Row],[Parent company tiker]]&amp;" Equity",BJ$1))))</f>
        <v>#NAME?</v>
      </c>
      <c r="BK196" s="125" t="e">
        <f ca="1">IF(tbl_coded[[#This Row],[ISIN]]="","",IF(OR(tbl_coded[[#This Row],[Parent company tiker]]=""),"",IF(_xll.BDP(tbl_coded[[#This Row],[Parent company tiker]]&amp;" Equity",BK$1)="#N/A N/A","--",_xll.BDP(tbl_coded[[#This Row],[Parent company tiker]]&amp;" Equity",BK$1))))</f>
        <v>#NAME?</v>
      </c>
      <c r="BL196" s="125" t="e">
        <f ca="1">IF(tbl_coded[[#This Row],[ISIN]]="","",IF(OR(tbl_coded[[#This Row],[Parent company tiker]]=""),"",IF(_xll.BDP(tbl_coded[[#This Row],[Parent company tiker]]&amp;" Equity",BL$1)="#N/A N/A","--",_xll.BDP(tbl_coded[[#This Row],[Parent company tiker]]&amp;" Equity",BL$1))))</f>
        <v>#NAME?</v>
      </c>
      <c r="BM19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6" s="125" t="e">
        <f ca="1">IF(tbl_coded[[#This Row],[Column9]]&lt;&gt;"--",tbl_coded[[#This Row],[G''tor rating]],IF(tbl_coded[[#This Row],[KPW Name]]&lt;&gt;"",tbl_coded[[#This Row],[KPW Rating]],IF(tbl_coded[[#This Row],[Parent company tiker]]&lt;&gt;"",tbl_coded[[#This Row],[parent评级]],tbl_coded[[#This Row],[Issuer rating]])))</f>
        <v>#NAME?</v>
      </c>
      <c r="BO196" s="159" t="str">
        <f ca="1">IFERROR(IF(tbl_coded[[#This Row],[GREEN]]="Y","GREEN",IF(tbl_coded[[#This Row],[SUSTAINABLE]]="Y","SUSTAINABLE",IF(tbl_coded[[#This Row],[SOCIAL]]="Y","SOCIAL",IF(tbl_coded[[#This Row],[Sustainable linked]]="Y","SUSTAINABLE LINKED"," ")))),"")</f>
        <v/>
      </c>
    </row>
    <row r="197" spans="1:67" ht="15" customHeight="1">
      <c r="A197" s="119">
        <v>195</v>
      </c>
      <c r="B197" s="120" t="str">
        <f>IF(美元债一级!$C$4:$C$1048576&lt;&gt;"",美元债一级!C198,"")</f>
        <v>XS2597921001</v>
      </c>
      <c r="C197" s="122" t="e">
        <f ca="1">IF(tbl_coded[[#This Row],[ISIN]]="","",IF(tbl_coded[[#This Row],[Index]]&gt;$A$1,"",IF(_xll.BDP($B197&amp;" Corp",C$1)="#N/A N/A","",_xll.BDP($B197&amp;" Corp",C$1))))</f>
        <v>#NAME?</v>
      </c>
      <c r="D197" s="122" t="e">
        <f ca="1">IF(tbl_coded[[#This Row],[ISIN]]="","",IF(_xll.BDP($B197&amp;" Corp",D$1)="#N/A N/A","",_xll.BDP($B197&amp;" Corp",D$1)))</f>
        <v>#NAME?</v>
      </c>
      <c r="E197" s="122" t="e">
        <f ca="1">IF(tbl_coded[[#This Row],[ISIN]]="","",IF(_xll.BDP($B197&amp;" Corp",E$1)="#N/A N/A","--",_xll.BDP($B197&amp;" Corp",E$1)))</f>
        <v>#NAME?</v>
      </c>
      <c r="F197" s="122" t="e">
        <f ca="1">IF(tbl_coded[[#This Row],[ISIN]]="","",IF(_xll.BDS($B197&amp;" Corp",F$1)="#N/A Field Not Applicable","",_xll.BDS($B197&amp;" Corp",F$1)))</f>
        <v>#NAME?</v>
      </c>
      <c r="G197" s="122" t="e">
        <f ca="1">IF(tbl_coded[[#This Row],[ISIN]]="","",IF(_xll.BDP($F197&amp;" CompanyID",G$1)="#N/A Invalid Security","",_xll.BDP($F197&amp;" CompanyID",G$1)))</f>
        <v>#NAME?</v>
      </c>
      <c r="H197" s="122" t="e">
        <f ca="1">IF(tbl_coded[[#This Row],[ISIN]]="","",IF(_xll.BDP($B197&amp;" Corp",H$1)="#N/A N/A","--",_xll.BDP($B197&amp;" Corp",H$1)))</f>
        <v>#NAME?</v>
      </c>
      <c r="I197" s="122" t="e">
        <f ca="1">IF(tbl_coded[[#This Row],[ISIN]]="","",IF(_xll.BDP($B197&amp;" Corp",I$1)="#N/A N/A","--",_xll.BDP($B197&amp;" Corp",I$1)))</f>
        <v>#NAME?</v>
      </c>
      <c r="J197" s="122" t="e">
        <f ca="1">IF(tbl_coded[[#This Row],[ISIN]]="","",IF(_xll.BDP($B197&amp;" Corp",J$1)="#N/A N/A","--",_xll.BDP($B197&amp;" Corp",J$1)))</f>
        <v>#NAME?</v>
      </c>
      <c r="K197" s="122" t="e">
        <f ca="1">IF(tbl_coded[[#This Row],[ISIN]]="","",IF(_xll.BDP($B197&amp;" Corp",K$1)="#N/A N/A","--",_xll.BDP($B197&amp;" Corp",K$1)))</f>
        <v>#NAME?</v>
      </c>
      <c r="L197" s="122" t="e">
        <f ca="1">IF(tbl_coded[[#This Row],[ISIN]]="","",IF(_xll.BDP($B197&amp;" Corp",L$1)="#N/A N/A","--",_xll.BDP($B197&amp;" Corp",L$1)))</f>
        <v>#NAME?</v>
      </c>
      <c r="M197" s="122" t="e">
        <f ca="1">IF(tbl_coded[[#This Row],[ISIN]]="","",IF(_xll.BDP($B197&amp;" Corp",M$1)="#N/A N/A","--",_xll.BDP($B197&amp;" Corp",M$1)))</f>
        <v>#NAME?</v>
      </c>
      <c r="N197" s="122" t="e">
        <f ca="1">IF(tbl_coded[[#This Row],[ISIN]]="","",IF(_xll.BDP($B197&amp;" Corp",N$1)="#N/A N/A","--",_xll.BDP($B197&amp;" Corp",N$1)))</f>
        <v>#NAME?</v>
      </c>
      <c r="O197" s="122" t="e">
        <f ca="1">IF(tbl_coded[[#This Row],[ISIN]]="","",IF(_xll.BDP($B197&amp;" Corp",O$1)="#N/A N/A","--",_xll.BDP($B197&amp;" Corp",O$1)))</f>
        <v>#NAME?</v>
      </c>
      <c r="P197" s="122" t="e">
        <f ca="1">IF(tbl_coded[[#This Row],[ISIN]]="","",IF(_xll.BDP($B197&amp;" Corp",P$1)="#N/A N/A","--",_xll.BDP($B197&amp;" Corp",P$1)))</f>
        <v>#NAME?</v>
      </c>
      <c r="Q19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7" s="122" t="e">
        <f ca="1">IF(tbl_coded[[#This Row],[ISIN]]="","",IF(OR(_xll.BDP($B197&amp;" Corp",R$1)="#N/A N/A",_xll.BDP($B197&amp;" Corp",R$1)="#N/A Invalid Security",_xll.BDP($B197&amp;" Corp",R$1)="#N/A Field Not Applicable"),"--",_xll.BDP($B197&amp;" Corp",R$1)))</f>
        <v>#NAME?</v>
      </c>
      <c r="S197" s="122" t="e">
        <f ca="1">IF(tbl_coded[[#This Row],[ISIN]]="","",IF(OR(_xll.BDP($R197&amp;" Equity",S$1)="#N/A N/A",_xll.BDP($R197&amp;" Equity",S$1)="#N/A Invalid Security"),"--",_xll.BDP($R197&amp;" Equity",S$1)))</f>
        <v>#NAME?</v>
      </c>
      <c r="T197" s="122" t="e">
        <f ca="1">IF(tbl_coded[[#This Row],[ISIN]]="","",IF(OR(_xll.BDP($R197&amp;" Equity",T$1)="#N/A N/A",_xll.BDP($R197&amp;" Equity",T$1)="#N/A Invalid Security"),"--",_xll.BDP($R197&amp;" Equity",T$1)))</f>
        <v>#NAME?</v>
      </c>
      <c r="U197" s="122" t="e">
        <f ca="1">IF(tbl_coded[[#This Row],[ISIN]]="","",IF(OR(_xll.BDP($R197&amp;" Equity",U$1)="#N/A N/A",_xll.BDP($R197&amp;" Equity",U$1)="#N/A Invalid Security"),"--",_xll.BDP($R197&amp;" Equity",U$1)))</f>
        <v>#NAME?</v>
      </c>
      <c r="V197" s="122" t="e">
        <f ca="1">IF(tbl_coded[[#This Row],[ISIN]]="","",IF(OR(_xll.BDP($R197&amp;" Equity",V$1)="#N/A N/A",_xll.BDP($R197&amp;" Equity",V$1)="#N/A Invalid Security"),"--",_xll.BDP($R197&amp;" Equity",V$1)))</f>
        <v>#NAME?</v>
      </c>
      <c r="W197" s="122" t="e">
        <f ca="1">IF(tbl_coded[[#This Row],[ISIN]]="","",IF(OR(_xll.BDP($R197&amp;" Equity",W$1)="#N/A N/A",_xll.BDP($R197&amp;" Equity",W$1)="#N/A Invalid Security"),"--",_xll.BDP($R197&amp;" Equity",W$1)))</f>
        <v>#NAME?</v>
      </c>
      <c r="X197" s="122" t="e">
        <f ca="1">IF(tbl_coded[[#This Row],[ISIN]]="","",IF(OR(_xll.BDP($R197&amp;" Equity",X$1)="#N/A N/A",_xll.BDP($R197&amp;" Equity",X$1)="#N/A Invalid Security"),"--",_xll.BDP($R197&amp;" Equity",X$1)))</f>
        <v>#NAME?</v>
      </c>
      <c r="Y19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7" s="122" t="str">
        <f ca="1">IF(tbl_coded[[#This Row],[ISIN]]="","",IF(ISNUMBER(_xll.BDP(B197&amp;" Corp",Z$1)),_xll.BDP(B197&amp;" Corp",Z$1),""))</f>
        <v/>
      </c>
      <c r="AA197" s="122" t="str">
        <f ca="1">IF(tbl_coded[[#This Row],[ISIN]]="","",IF(ISNUMBER(_xll.BDP(B197&amp;" Corp",AA$1)),_xll.BDP(B197&amp;" Corp",AA$1),""))</f>
        <v/>
      </c>
      <c r="AB197" s="122" t="str">
        <f ca="1">IF(tbl_coded[[#This Row],[ISIN]]="","",IF(ISNUMBER(_xll.BDP(B197&amp;" Corp",AB$1)),_xll.BDP(B197&amp;" Corp",AB$1),""))</f>
        <v/>
      </c>
      <c r="AC197" s="122" t="str">
        <f ca="1">IF(tbl_coded[[#This Row],[ISIN]]="","",IF(ISNUMBER(_xll.BDP(B197&amp;" Corp",AC$1)),_xll.BDP(B197&amp;" Corp",AC$1),""))</f>
        <v/>
      </c>
      <c r="AD197" s="122" t="e">
        <f ca="1">IF(tbl_coded[[#This Row],[ISIN]]="","",IF((_xll.BDP(B197&amp;" Corp",AD$1))="#N/A Field Not Applicable","",_xll.BDP(B197&amp;" Corp",AD$1)))</f>
        <v>#NAME?</v>
      </c>
      <c r="AE197" s="122" t="e">
        <f ca="1">IF(tbl_coded[[#This Row],[ISIN]]="","",IF((_xll.BDP(B197&amp;" Corp",AE$1))="#N/A N/A","--",_xll.BDP(B197&amp;" Corp",AE$1)))</f>
        <v>#NAME?</v>
      </c>
      <c r="AF197" s="122" t="e">
        <f ca="1">IF(tbl_coded[[#This Row],[ISIN]]="","",IF(IFERROR(MATCH(H197,rtg_num[Moody''s],0)&gt;10,0),"HY",IF(IFERROR(MATCH(I197,rtg_num[S&amp;P],0)&gt;10,0),"HY",IF(IFERROR(MATCH(J197,rtg_num[Fitch],0)&gt;10,0),"HY",IF(H197&amp;I197&amp;J197="------","NR",IF(IFERROR(FIND("#N/A",Coded!H197),0)&amp;IFERROR(FIND("#N/A",Coded!H197),0)&amp;IFERROR(FIND("#N/A",Coded!H197),0)&lt;&gt;"000",IF(INDEX(美元债一级!$O:$O,MATCH(tbl_coded[[#This Row],[ISIN]],美元债一级!$I:$I,0))="--/--/--","NR","IG"),"IG"))))))</f>
        <v>#NAME?</v>
      </c>
      <c r="AG19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7" s="123" t="e">
        <f ca="1">IF(tbl_coded[[#This Row],[ISIN]]="","",IF(_xll.BDP($B197&amp;" Corp",AI$1)="#N/A N/A","--",_xll.BDP($B197&amp;" Corp",AI$1)))</f>
        <v>#NAME?</v>
      </c>
      <c r="AJ197" s="122" t="e">
        <f ca="1">IF(tbl_coded[[#This Row],[ISIN]]="","",IF(OR(_xll.BDP(_xll.BDP(tbl_coded[[#This Row],[ISIN]]&amp;" Corp", "ISSUER_EQUITY_TICKER")&amp;" Equity",AJ$1)="#N/A N/A"),"--",_xll.BDP(_xll.BDP(tbl_coded[[#This Row],[ISIN]]&amp;" Corp", "ISSUER_EQUITY_TICKER")&amp;" Equity",AJ$1)))</f>
        <v>#NAME?</v>
      </c>
      <c r="AK19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25" t="e">
        <f ca="1">IF(tbl_coded[[#This Row],[ISIN]]="","",IF(OR(_xll.BDP(_xll.BDP(tbl_coded[[#This Row],[ISIN]]&amp;" Corp", "ISSUER_EQUITY_TICKER")&amp;" Equity",AL$1)="#N/A N/A"),"--",_xll.BDP(_xll.BDP(tbl_coded[[#This Row],[ISIN]]&amp;" Corp", "ISSUER_EQUITY_TICKER")&amp;" Equity",AL$1)))</f>
        <v>#NAME?</v>
      </c>
      <c r="AM197" s="125" t="e">
        <f ca="1">IF(tbl_coded[[#This Row],[ISIN]]="","",IF(_xll.BDS($B197&amp;" Corp",AM$1)="#N/A Field Not Applicable","",_xll.BDS($B197&amp;" Corp",AM$1)))</f>
        <v>#NAME?</v>
      </c>
      <c r="AN197" s="125" t="e">
        <f ca="1">IF(tbl_coded[[#This Row],[ISIN]]="","",IF(_xll.BDP(tbl_coded[[#This Row],[KPW Provider BBID]]&amp;" CompanyID","NAME")="#N/A Invalid Security","",_xll.BDP(tbl_coded[[#This Row],[KPW Provider BBID]]&amp;" CompanyID","NAME")))</f>
        <v>#NAME?</v>
      </c>
      <c r="AO197" s="125" t="e">
        <f ca="1">IF(tbl_coded[[#This Row],[ISIN]]="","",IF(_xll.BDP(tbl_coded[[#This Row],[KPW Provider BBID]]&amp;" CompanyID",$AO$1)="#N/A Invalid Security","--",IF(_xll.BDP(tbl_coded[[#This Row],[KPW Provider BBID]]&amp;" CompanyID",$AO$1)="#N/A N/A","--",_xll.BDP(tbl_coded[[#This Row],[KPW Provider BBID]]&amp;" CompanyID",$AO$1))))</f>
        <v>#NAME?</v>
      </c>
      <c r="AP197" s="125" t="e">
        <f ca="1">IF(tbl_coded[[#This Row],[ISIN]]="","",IF(_xll.BDP(tbl_coded[[#This Row],[KPW Provider BBID]]&amp;" CompanyID",$AP$1)="#N/A Invalid Security","--",IF(_xll.BDP(tbl_coded[[#This Row],[KPW Provider BBID]]&amp;" CompanyID",$AP$1)="#N/A N/A","--",_xll.BDP(tbl_coded[[#This Row],[KPW Provider BBID]]&amp;" CompanyID",$AP$1))))</f>
        <v>#NAME?</v>
      </c>
      <c r="AQ197" s="125" t="e">
        <f ca="1">IF(tbl_coded[[#This Row],[ISIN]]="","",IF(_xll.BDP(tbl_coded[[#This Row],[KPW Provider BBID]]&amp;" CompanyID",$AQ$1)="#N/A Invalid Security","--",IF(_xll.BDP(tbl_coded[[#This Row],[KPW Provider BBID]]&amp;" CompanyID",$AQ$1)="#N/A N/A","--",_xll.BDP(tbl_coded[[#This Row],[KPW Provider BBID]]&amp;" CompanyID",$AQ$1))))</f>
        <v>#NAME?</v>
      </c>
      <c r="AR197" s="125" t="e">
        <f ca="1">IF(tbl_coded[[#This Row],[ISIN]]="","",tbl_coded[[#This Row],[穆迪KPW评级]]&amp;"/"&amp;tbl_coded[[#This Row],[SPKPW评级]]&amp;"/"&amp;tbl_coded[[#This Row],[FITCHKPW评级]])</f>
        <v>#NAME?</v>
      </c>
      <c r="AS197" s="125" t="e">
        <f ca="1">IF(tbl_coded[[#This Row],[ISIN]]="","",IF(OR(_xll.BDP($B197&amp;" Corp",AS$1)="#N/A N/A"),"--",_xll.BDP($B197&amp;" Corp",AS$1)))</f>
        <v>#NAME?</v>
      </c>
      <c r="AT197" s="125" t="e">
        <f ca="1">IF(tbl_coded[[#This Row],[ISIN]]="","",IF(_xll.BDS($B197&amp;" Corp",AT$1)="#N/A Field Not Applicable","",_xll.BDS($B197&amp;" Corp",AT$1)))</f>
        <v>#NAME?</v>
      </c>
      <c r="AU197" s="125" t="e">
        <f ca="1">IF(tbl_coded[[#This Row],[SBLC Provider BBID]]="","",_xll.BDP(tbl_coded[[#This Row],[SBLC Provider BBID]]&amp;" CompanyID","NAME"))</f>
        <v>#NAME?</v>
      </c>
      <c r="AV197" s="125" t="e">
        <f ca="1">IF(tbl_coded[[#This Row],[ISIN]]="","",IF(OR(_xll.BDP($B197&amp;" Corp",AV$1)="#N/A N/A"),"--",TEXT(_xll.BDP($B197&amp;" Corp",AV$1),"yyyy/mm/dd")))</f>
        <v>#NAME?</v>
      </c>
      <c r="AW197" s="125" t="e">
        <f ca="1">IF(tbl_coded[[#This Row],[ISIN]]="","",IF(OR(_xll.BDP($B197&amp;" Corp",AW$1)="#N/A N/A"),"--",TEXT(_xll.BDP($B197&amp;" Corp",AW$1),"yyyy/mm/dd")))</f>
        <v>#NAME?</v>
      </c>
      <c r="AX197" s="125" t="e">
        <f ca="1">IF(tbl_coded[[#This Row],[ISIN]]="","",IF(OR(_xll.BDP($B197&amp;" Corp",AX$1)="#N/A N/A"),"--",TEXT(_xll.BDP($B197&amp;" Corp",AX$1),"yyyy/mm/dd")))</f>
        <v>#NAME?</v>
      </c>
      <c r="AY197" s="125" t="e">
        <f ca="1">IF(tbl_coded[[#This Row],[ISIN]]="","",IF(OR(_xll.BDP($B197&amp;" Corp",AY$1)="#N/A Field Not Applicable"),"--",TEXT(_xll.BDP($B197&amp;" Corp",AY$1),"yyyy/mm/dd")))</f>
        <v>#NAME?</v>
      </c>
      <c r="AZ197" s="125" t="e">
        <f ca="1">IF(tbl_coded[[#This Row],[ISIN]]="","",IF(OR(_xll.BDP($B197&amp;" Corp",AZ$1)="#N/A N/A"),"--",_xll.BDP($B197&amp;" Corp",AZ$1)))</f>
        <v>#NAME?</v>
      </c>
      <c r="BA197" s="125" t="e">
        <f ca="1">IF(tbl_coded[[#This Row],[ISIN]]="","",IF(OR(_xll.BDP($B197&amp;" Corp",BA$1)="#N/A N/A"),"--",_xll.BDP($B197&amp;" Corp",BA$1)))</f>
        <v>#NAME?</v>
      </c>
      <c r="BB197" s="125" t="e">
        <f ca="1">IF(tbl_coded[[#This Row],[ISIN]]="","",IF(OR(_xll.BDP($B197&amp;" Corp",BB$1)="#N/A N/A"),"--",_xll.BDP($B197&amp;" Corp",BB$1)))</f>
        <v>#NAME?</v>
      </c>
      <c r="BC197" s="125" t="e">
        <f ca="1">IF(tbl_coded[[#This Row],[ISIN]]="","",IF(OR(_xll.BDP($B197&amp;" Corp",BC$1)="#N/A Field Not Applicable"),"--",_xll.BDP($B197&amp;" Corp",BC$1)))</f>
        <v>#NAME?</v>
      </c>
      <c r="BD197" s="125" t="e">
        <f ca="1">IF(tbl_coded[[#This Row],[ISIN]]="","",IF(OR(_xll.BDP($B197&amp;" Corp",BD$1)="#N/A Field Not Applicable"),"--",_xll.BDP($B197&amp;" Corp",BD$1)))</f>
        <v>#NAME?</v>
      </c>
      <c r="BE197" s="125" t="e">
        <f ca="1">IF(tbl_coded[[#This Row],[ISIN]]="","",IF(OR(_xll.BDP($B197&amp;" Corp",BE$1)="#N/A Field Not Applicable"),"--",_xll.BDP($B197&amp;" Corp",BE$1)))</f>
        <v>#NAME?</v>
      </c>
      <c r="BF197" s="125" t="e">
        <f ca="1">IF(tbl_coded[[#This Row],[ISIN]]="","",IF(OR(_xll.BDP($B197&amp;" Corp",BF$1)="#N/A Field Not Applicable"),"--",_xll.BDP($B197&amp;" Corp",BF$1)))</f>
        <v>#NAME?</v>
      </c>
      <c r="BG197" s="125" t="e">
        <f ca="1">IF(tbl_coded[[#This Row],[ISIN]]="","",IF(OR(_xll.BDP($B197&amp;" Corp",BG$1)="#N/A Field Not Applicable"),"--",IF(_xll.BDP($B197&amp;" Corp",BG$1)="#N/A N/A","N",_xll.BDP($B197&amp;" Corp",BG$1))))</f>
        <v>#NAME?</v>
      </c>
      <c r="BH197" s="125" t="e">
        <f ca="1">IF(tbl_coded[[#This Row],[ISIN]]="","",IF(OR(_xll.BDP($B197&amp;" Corp",BH$1)="#N/A N/A"),"",_xll.BDP($B197&amp;" Corp",BH$1)))</f>
        <v>#NAME?</v>
      </c>
      <c r="BI197" s="125" t="e">
        <f ca="1">IF(tbl_coded[[#This Row],[ISIN]]="","",IF(OR(tbl_coded[[#This Row],[Parent company tiker]]=""),"",IF(_xll.BDP(tbl_coded[[#This Row],[Parent company tiker]]&amp;" Equity",BI$1)="#N/A N/A","--",_xll.BDP(tbl_coded[[#This Row],[Parent company tiker]]&amp;" Equity",BI$1))))</f>
        <v>#NAME?</v>
      </c>
      <c r="BJ197" s="125" t="e">
        <f ca="1">IF(tbl_coded[[#This Row],[ISIN]]="","",IF(OR(tbl_coded[[#This Row],[Parent company tiker]]=""),"",IF(_xll.BDP(tbl_coded[[#This Row],[Parent company tiker]]&amp;" Equity",BJ$1)="#N/A N/A","--",_xll.BDP(tbl_coded[[#This Row],[Parent company tiker]]&amp;" Equity",BJ$1))))</f>
        <v>#NAME?</v>
      </c>
      <c r="BK197" s="125" t="e">
        <f ca="1">IF(tbl_coded[[#This Row],[ISIN]]="","",IF(OR(tbl_coded[[#This Row],[Parent company tiker]]=""),"",IF(_xll.BDP(tbl_coded[[#This Row],[Parent company tiker]]&amp;" Equity",BK$1)="#N/A N/A","--",_xll.BDP(tbl_coded[[#This Row],[Parent company tiker]]&amp;" Equity",BK$1))))</f>
        <v>#NAME?</v>
      </c>
      <c r="BL197" s="125" t="e">
        <f ca="1">IF(tbl_coded[[#This Row],[ISIN]]="","",IF(OR(tbl_coded[[#This Row],[Parent company tiker]]=""),"",IF(_xll.BDP(tbl_coded[[#This Row],[Parent company tiker]]&amp;" Equity",BL$1)="#N/A N/A","--",_xll.BDP(tbl_coded[[#This Row],[Parent company tiker]]&amp;" Equity",BL$1))))</f>
        <v>#NAME?</v>
      </c>
      <c r="BM19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7" s="125" t="e">
        <f ca="1">IF(tbl_coded[[#This Row],[Column9]]&lt;&gt;"--",tbl_coded[[#This Row],[G''tor rating]],IF(tbl_coded[[#This Row],[KPW Name]]&lt;&gt;"",tbl_coded[[#This Row],[KPW Rating]],IF(tbl_coded[[#This Row],[Parent company tiker]]&lt;&gt;"",tbl_coded[[#This Row],[parent评级]],tbl_coded[[#This Row],[Issuer rating]])))</f>
        <v>#NAME?</v>
      </c>
      <c r="BO197" s="159" t="str">
        <f ca="1">IFERROR(IF(tbl_coded[[#This Row],[GREEN]]="Y","GREEN",IF(tbl_coded[[#This Row],[SUSTAINABLE]]="Y","SUSTAINABLE",IF(tbl_coded[[#This Row],[SOCIAL]]="Y","SOCIAL",IF(tbl_coded[[#This Row],[Sustainable linked]]="Y","SUSTAINABLE LINKED"," ")))),"")</f>
        <v/>
      </c>
    </row>
    <row r="198" spans="1:67" ht="15" customHeight="1">
      <c r="A198" s="119">
        <v>196</v>
      </c>
      <c r="B198" s="120" t="str">
        <f>IF(美元债一级!$C$4:$C$1048576&lt;&gt;"",美元债一级!C199,"")</f>
        <v>HK0000917168</v>
      </c>
      <c r="C198" s="122" t="e">
        <f ca="1">IF(tbl_coded[[#This Row],[ISIN]]="","",IF(tbl_coded[[#This Row],[Index]]&gt;$A$1,"",IF(_xll.BDP($B198&amp;" Corp",C$1)="#N/A N/A","",_xll.BDP($B198&amp;" Corp",C$1))))</f>
        <v>#NAME?</v>
      </c>
      <c r="D198" s="122" t="e">
        <f ca="1">IF(tbl_coded[[#This Row],[ISIN]]="","",IF(_xll.BDP($B198&amp;" Corp",D$1)="#N/A N/A","",_xll.BDP($B198&amp;" Corp",D$1)))</f>
        <v>#NAME?</v>
      </c>
      <c r="E198" s="122" t="e">
        <f ca="1">IF(tbl_coded[[#This Row],[ISIN]]="","",IF(_xll.BDP($B198&amp;" Corp",E$1)="#N/A N/A","--",_xll.BDP($B198&amp;" Corp",E$1)))</f>
        <v>#NAME?</v>
      </c>
      <c r="F198" s="122" t="e">
        <f ca="1">IF(tbl_coded[[#This Row],[ISIN]]="","",IF(_xll.BDS($B198&amp;" Corp",F$1)="#N/A Field Not Applicable","",_xll.BDS($B198&amp;" Corp",F$1)))</f>
        <v>#NAME?</v>
      </c>
      <c r="G198" s="122" t="e">
        <f ca="1">IF(tbl_coded[[#This Row],[ISIN]]="","",IF(_xll.BDP($F198&amp;" CompanyID",G$1)="#N/A Invalid Security","",_xll.BDP($F198&amp;" CompanyID",G$1)))</f>
        <v>#NAME?</v>
      </c>
      <c r="H198" s="122" t="e">
        <f ca="1">IF(tbl_coded[[#This Row],[ISIN]]="","",IF(_xll.BDP($B198&amp;" Corp",H$1)="#N/A N/A","--",_xll.BDP($B198&amp;" Corp",H$1)))</f>
        <v>#NAME?</v>
      </c>
      <c r="I198" s="122" t="e">
        <f ca="1">IF(tbl_coded[[#This Row],[ISIN]]="","",IF(_xll.BDP($B198&amp;" Corp",I$1)="#N/A N/A","--",_xll.BDP($B198&amp;" Corp",I$1)))</f>
        <v>#NAME?</v>
      </c>
      <c r="J198" s="122" t="e">
        <f ca="1">IF(tbl_coded[[#This Row],[ISIN]]="","",IF(_xll.BDP($B198&amp;" Corp",J$1)="#N/A N/A","--",_xll.BDP($B198&amp;" Corp",J$1)))</f>
        <v>#NAME?</v>
      </c>
      <c r="K198" s="122" t="e">
        <f ca="1">IF(tbl_coded[[#This Row],[ISIN]]="","",IF(_xll.BDP($B198&amp;" Corp",K$1)="#N/A N/A","--",_xll.BDP($B198&amp;" Corp",K$1)))</f>
        <v>#NAME?</v>
      </c>
      <c r="L198" s="122" t="e">
        <f ca="1">IF(tbl_coded[[#This Row],[ISIN]]="","",IF(_xll.BDP($B198&amp;" Corp",L$1)="#N/A N/A","--",_xll.BDP($B198&amp;" Corp",L$1)))</f>
        <v>#NAME?</v>
      </c>
      <c r="M198" s="122" t="e">
        <f ca="1">IF(tbl_coded[[#This Row],[ISIN]]="","",IF(_xll.BDP($B198&amp;" Corp",M$1)="#N/A N/A","--",_xll.BDP($B198&amp;" Corp",M$1)))</f>
        <v>#NAME?</v>
      </c>
      <c r="N198" s="122" t="e">
        <f ca="1">IF(tbl_coded[[#This Row],[ISIN]]="","",IF(_xll.BDP($B198&amp;" Corp",N$1)="#N/A N/A","--",_xll.BDP($B198&amp;" Corp",N$1)))</f>
        <v>#NAME?</v>
      </c>
      <c r="O198" s="122" t="e">
        <f ca="1">IF(tbl_coded[[#This Row],[ISIN]]="","",IF(_xll.BDP($B198&amp;" Corp",O$1)="#N/A N/A","--",_xll.BDP($B198&amp;" Corp",O$1)))</f>
        <v>#NAME?</v>
      </c>
      <c r="P198" s="122" t="e">
        <f ca="1">IF(tbl_coded[[#This Row],[ISIN]]="","",IF(_xll.BDP($B198&amp;" Corp",P$1)="#N/A N/A","--",_xll.BDP($B198&amp;" Corp",P$1)))</f>
        <v>#NAME?</v>
      </c>
      <c r="Q19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8" s="122" t="e">
        <f ca="1">IF(tbl_coded[[#This Row],[ISIN]]="","",IF(OR(_xll.BDP($B198&amp;" Corp",R$1)="#N/A N/A",_xll.BDP($B198&amp;" Corp",R$1)="#N/A Invalid Security",_xll.BDP($B198&amp;" Corp",R$1)="#N/A Field Not Applicable"),"--",_xll.BDP($B198&amp;" Corp",R$1)))</f>
        <v>#NAME?</v>
      </c>
      <c r="S198" s="122" t="e">
        <f ca="1">IF(tbl_coded[[#This Row],[ISIN]]="","",IF(OR(_xll.BDP($R198&amp;" Equity",S$1)="#N/A N/A",_xll.BDP($R198&amp;" Equity",S$1)="#N/A Invalid Security"),"--",_xll.BDP($R198&amp;" Equity",S$1)))</f>
        <v>#NAME?</v>
      </c>
      <c r="T198" s="122" t="e">
        <f ca="1">IF(tbl_coded[[#This Row],[ISIN]]="","",IF(OR(_xll.BDP($R198&amp;" Equity",T$1)="#N/A N/A",_xll.BDP($R198&amp;" Equity",T$1)="#N/A Invalid Security"),"--",_xll.BDP($R198&amp;" Equity",T$1)))</f>
        <v>#NAME?</v>
      </c>
      <c r="U198" s="122" t="e">
        <f ca="1">IF(tbl_coded[[#This Row],[ISIN]]="","",IF(OR(_xll.BDP($R198&amp;" Equity",U$1)="#N/A N/A",_xll.BDP($R198&amp;" Equity",U$1)="#N/A Invalid Security"),"--",_xll.BDP($R198&amp;" Equity",U$1)))</f>
        <v>#NAME?</v>
      </c>
      <c r="V198" s="122" t="e">
        <f ca="1">IF(tbl_coded[[#This Row],[ISIN]]="","",IF(OR(_xll.BDP($R198&amp;" Equity",V$1)="#N/A N/A",_xll.BDP($R198&amp;" Equity",V$1)="#N/A Invalid Security"),"--",_xll.BDP($R198&amp;" Equity",V$1)))</f>
        <v>#NAME?</v>
      </c>
      <c r="W198" s="122" t="e">
        <f ca="1">IF(tbl_coded[[#This Row],[ISIN]]="","",IF(OR(_xll.BDP($R198&amp;" Equity",W$1)="#N/A N/A",_xll.BDP($R198&amp;" Equity",W$1)="#N/A Invalid Security"),"--",_xll.BDP($R198&amp;" Equity",W$1)))</f>
        <v>#NAME?</v>
      </c>
      <c r="X198" s="122" t="e">
        <f ca="1">IF(tbl_coded[[#This Row],[ISIN]]="","",IF(OR(_xll.BDP($R198&amp;" Equity",X$1)="#N/A N/A",_xll.BDP($R198&amp;" Equity",X$1)="#N/A Invalid Security"),"--",_xll.BDP($R198&amp;" Equity",X$1)))</f>
        <v>#NAME?</v>
      </c>
      <c r="Y19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8" s="122" t="str">
        <f ca="1">IF(tbl_coded[[#This Row],[ISIN]]="","",IF(ISNUMBER(_xll.BDP(B198&amp;" Corp",Z$1)),_xll.BDP(B198&amp;" Corp",Z$1),""))</f>
        <v/>
      </c>
      <c r="AA198" s="122" t="str">
        <f ca="1">IF(tbl_coded[[#This Row],[ISIN]]="","",IF(ISNUMBER(_xll.BDP(B198&amp;" Corp",AA$1)),_xll.BDP(B198&amp;" Corp",AA$1),""))</f>
        <v/>
      </c>
      <c r="AB198" s="122" t="str">
        <f ca="1">IF(tbl_coded[[#This Row],[ISIN]]="","",IF(ISNUMBER(_xll.BDP(B198&amp;" Corp",AB$1)),_xll.BDP(B198&amp;" Corp",AB$1),""))</f>
        <v/>
      </c>
      <c r="AC198" s="122" t="str">
        <f ca="1">IF(tbl_coded[[#This Row],[ISIN]]="","",IF(ISNUMBER(_xll.BDP(B198&amp;" Corp",AC$1)),_xll.BDP(B198&amp;" Corp",AC$1),""))</f>
        <v/>
      </c>
      <c r="AD198" s="122" t="e">
        <f ca="1">IF(tbl_coded[[#This Row],[ISIN]]="","",IF((_xll.BDP(B198&amp;" Corp",AD$1))="#N/A Field Not Applicable","",_xll.BDP(B198&amp;" Corp",AD$1)))</f>
        <v>#NAME?</v>
      </c>
      <c r="AE198" s="122" t="e">
        <f ca="1">IF(tbl_coded[[#This Row],[ISIN]]="","",IF((_xll.BDP(B198&amp;" Corp",AE$1))="#N/A N/A","--",_xll.BDP(B198&amp;" Corp",AE$1)))</f>
        <v>#NAME?</v>
      </c>
      <c r="AF198" s="122" t="e">
        <f ca="1">IF(tbl_coded[[#This Row],[ISIN]]="","",IF(IFERROR(MATCH(H198,rtg_num[Moody''s],0)&gt;10,0),"HY",IF(IFERROR(MATCH(I198,rtg_num[S&amp;P],0)&gt;10,0),"HY",IF(IFERROR(MATCH(J198,rtg_num[Fitch],0)&gt;10,0),"HY",IF(H198&amp;I198&amp;J198="------","NR",IF(IFERROR(FIND("#N/A",Coded!H198),0)&amp;IFERROR(FIND("#N/A",Coded!H198),0)&amp;IFERROR(FIND("#N/A",Coded!H198),0)&lt;&gt;"000",IF(INDEX(美元债一级!$O:$O,MATCH(tbl_coded[[#This Row],[ISIN]],美元债一级!$I:$I,0))="--/--/--","NR","IG"),"IG"))))))</f>
        <v>#NAME?</v>
      </c>
      <c r="AG19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8" s="123" t="e">
        <f ca="1">IF(tbl_coded[[#This Row],[ISIN]]="","",IF(_xll.BDP($B198&amp;" Corp",AI$1)="#N/A N/A","--",_xll.BDP($B198&amp;" Corp",AI$1)))</f>
        <v>#NAME?</v>
      </c>
      <c r="AJ198" s="122" t="e">
        <f ca="1">IF(tbl_coded[[#This Row],[ISIN]]="","",IF(OR(_xll.BDP(_xll.BDP(tbl_coded[[#This Row],[ISIN]]&amp;" Corp", "ISSUER_EQUITY_TICKER")&amp;" Equity",AJ$1)="#N/A N/A"),"--",_xll.BDP(_xll.BDP(tbl_coded[[#This Row],[ISIN]]&amp;" Corp", "ISSUER_EQUITY_TICKER")&amp;" Equity",AJ$1)))</f>
        <v>#NAME?</v>
      </c>
      <c r="AK19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25" t="e">
        <f ca="1">IF(tbl_coded[[#This Row],[ISIN]]="","",IF(OR(_xll.BDP(_xll.BDP(tbl_coded[[#This Row],[ISIN]]&amp;" Corp", "ISSUER_EQUITY_TICKER")&amp;" Equity",AL$1)="#N/A N/A"),"--",_xll.BDP(_xll.BDP(tbl_coded[[#This Row],[ISIN]]&amp;" Corp", "ISSUER_EQUITY_TICKER")&amp;" Equity",AL$1)))</f>
        <v>#NAME?</v>
      </c>
      <c r="AM198" s="125" t="e">
        <f ca="1">IF(tbl_coded[[#This Row],[ISIN]]="","",IF(_xll.BDS($B198&amp;" Corp",AM$1)="#N/A Field Not Applicable","",_xll.BDS($B198&amp;" Corp",AM$1)))</f>
        <v>#NAME?</v>
      </c>
      <c r="AN198" s="125" t="e">
        <f ca="1">IF(tbl_coded[[#This Row],[ISIN]]="","",IF(_xll.BDP(tbl_coded[[#This Row],[KPW Provider BBID]]&amp;" CompanyID","NAME")="#N/A Invalid Security","",_xll.BDP(tbl_coded[[#This Row],[KPW Provider BBID]]&amp;" CompanyID","NAME")))</f>
        <v>#NAME?</v>
      </c>
      <c r="AO198" s="125" t="e">
        <f ca="1">IF(tbl_coded[[#This Row],[ISIN]]="","",IF(_xll.BDP(tbl_coded[[#This Row],[KPW Provider BBID]]&amp;" CompanyID",$AO$1)="#N/A Invalid Security","--",IF(_xll.BDP(tbl_coded[[#This Row],[KPW Provider BBID]]&amp;" CompanyID",$AO$1)="#N/A N/A","--",_xll.BDP(tbl_coded[[#This Row],[KPW Provider BBID]]&amp;" CompanyID",$AO$1))))</f>
        <v>#NAME?</v>
      </c>
      <c r="AP198" s="125" t="e">
        <f ca="1">IF(tbl_coded[[#This Row],[ISIN]]="","",IF(_xll.BDP(tbl_coded[[#This Row],[KPW Provider BBID]]&amp;" CompanyID",$AP$1)="#N/A Invalid Security","--",IF(_xll.BDP(tbl_coded[[#This Row],[KPW Provider BBID]]&amp;" CompanyID",$AP$1)="#N/A N/A","--",_xll.BDP(tbl_coded[[#This Row],[KPW Provider BBID]]&amp;" CompanyID",$AP$1))))</f>
        <v>#NAME?</v>
      </c>
      <c r="AQ198" s="125" t="e">
        <f ca="1">IF(tbl_coded[[#This Row],[ISIN]]="","",IF(_xll.BDP(tbl_coded[[#This Row],[KPW Provider BBID]]&amp;" CompanyID",$AQ$1)="#N/A Invalid Security","--",IF(_xll.BDP(tbl_coded[[#This Row],[KPW Provider BBID]]&amp;" CompanyID",$AQ$1)="#N/A N/A","--",_xll.BDP(tbl_coded[[#This Row],[KPW Provider BBID]]&amp;" CompanyID",$AQ$1))))</f>
        <v>#NAME?</v>
      </c>
      <c r="AR198" s="125" t="e">
        <f ca="1">IF(tbl_coded[[#This Row],[ISIN]]="","",tbl_coded[[#This Row],[穆迪KPW评级]]&amp;"/"&amp;tbl_coded[[#This Row],[SPKPW评级]]&amp;"/"&amp;tbl_coded[[#This Row],[FITCHKPW评级]])</f>
        <v>#NAME?</v>
      </c>
      <c r="AS198" s="125" t="e">
        <f ca="1">IF(tbl_coded[[#This Row],[ISIN]]="","",IF(OR(_xll.BDP($B198&amp;" Corp",AS$1)="#N/A N/A"),"--",_xll.BDP($B198&amp;" Corp",AS$1)))</f>
        <v>#NAME?</v>
      </c>
      <c r="AT198" s="125" t="e">
        <f ca="1">IF(tbl_coded[[#This Row],[ISIN]]="","",IF(_xll.BDS($B198&amp;" Corp",AT$1)="#N/A Field Not Applicable","",_xll.BDS($B198&amp;" Corp",AT$1)))</f>
        <v>#NAME?</v>
      </c>
      <c r="AU198" s="125" t="e">
        <f ca="1">IF(tbl_coded[[#This Row],[SBLC Provider BBID]]="","",_xll.BDP(tbl_coded[[#This Row],[SBLC Provider BBID]]&amp;" CompanyID","NAME"))</f>
        <v>#NAME?</v>
      </c>
      <c r="AV198" s="125" t="e">
        <f ca="1">IF(tbl_coded[[#This Row],[ISIN]]="","",IF(OR(_xll.BDP($B198&amp;" Corp",AV$1)="#N/A N/A"),"--",TEXT(_xll.BDP($B198&amp;" Corp",AV$1),"yyyy/mm/dd")))</f>
        <v>#NAME?</v>
      </c>
      <c r="AW198" s="125" t="e">
        <f ca="1">IF(tbl_coded[[#This Row],[ISIN]]="","",IF(OR(_xll.BDP($B198&amp;" Corp",AW$1)="#N/A N/A"),"--",TEXT(_xll.BDP($B198&amp;" Corp",AW$1),"yyyy/mm/dd")))</f>
        <v>#NAME?</v>
      </c>
      <c r="AX198" s="125" t="e">
        <f ca="1">IF(tbl_coded[[#This Row],[ISIN]]="","",IF(OR(_xll.BDP($B198&amp;" Corp",AX$1)="#N/A N/A"),"--",TEXT(_xll.BDP($B198&amp;" Corp",AX$1),"yyyy/mm/dd")))</f>
        <v>#NAME?</v>
      </c>
      <c r="AY198" s="125" t="e">
        <f ca="1">IF(tbl_coded[[#This Row],[ISIN]]="","",IF(OR(_xll.BDP($B198&amp;" Corp",AY$1)="#N/A Field Not Applicable"),"--",TEXT(_xll.BDP($B198&amp;" Corp",AY$1),"yyyy/mm/dd")))</f>
        <v>#NAME?</v>
      </c>
      <c r="AZ198" s="125" t="e">
        <f ca="1">IF(tbl_coded[[#This Row],[ISIN]]="","",IF(OR(_xll.BDP($B198&amp;" Corp",AZ$1)="#N/A N/A"),"--",_xll.BDP($B198&amp;" Corp",AZ$1)))</f>
        <v>#NAME?</v>
      </c>
      <c r="BA198" s="125" t="e">
        <f ca="1">IF(tbl_coded[[#This Row],[ISIN]]="","",IF(OR(_xll.BDP($B198&amp;" Corp",BA$1)="#N/A N/A"),"--",_xll.BDP($B198&amp;" Corp",BA$1)))</f>
        <v>#NAME?</v>
      </c>
      <c r="BB198" s="125" t="e">
        <f ca="1">IF(tbl_coded[[#This Row],[ISIN]]="","",IF(OR(_xll.BDP($B198&amp;" Corp",BB$1)="#N/A N/A"),"--",_xll.BDP($B198&amp;" Corp",BB$1)))</f>
        <v>#NAME?</v>
      </c>
      <c r="BC198" s="125" t="e">
        <f ca="1">IF(tbl_coded[[#This Row],[ISIN]]="","",IF(OR(_xll.BDP($B198&amp;" Corp",BC$1)="#N/A Field Not Applicable"),"--",_xll.BDP($B198&amp;" Corp",BC$1)))</f>
        <v>#NAME?</v>
      </c>
      <c r="BD198" s="125" t="e">
        <f ca="1">IF(tbl_coded[[#This Row],[ISIN]]="","",IF(OR(_xll.BDP($B198&amp;" Corp",BD$1)="#N/A Field Not Applicable"),"--",_xll.BDP($B198&amp;" Corp",BD$1)))</f>
        <v>#NAME?</v>
      </c>
      <c r="BE198" s="125" t="e">
        <f ca="1">IF(tbl_coded[[#This Row],[ISIN]]="","",IF(OR(_xll.BDP($B198&amp;" Corp",BE$1)="#N/A Field Not Applicable"),"--",_xll.BDP($B198&amp;" Corp",BE$1)))</f>
        <v>#NAME?</v>
      </c>
      <c r="BF198" s="125" t="e">
        <f ca="1">IF(tbl_coded[[#This Row],[ISIN]]="","",IF(OR(_xll.BDP($B198&amp;" Corp",BF$1)="#N/A Field Not Applicable"),"--",_xll.BDP($B198&amp;" Corp",BF$1)))</f>
        <v>#NAME?</v>
      </c>
      <c r="BG198" s="125" t="e">
        <f ca="1">IF(tbl_coded[[#This Row],[ISIN]]="","",IF(OR(_xll.BDP($B198&amp;" Corp",BG$1)="#N/A Field Not Applicable"),"--",IF(_xll.BDP($B198&amp;" Corp",BG$1)="#N/A N/A","N",_xll.BDP($B198&amp;" Corp",BG$1))))</f>
        <v>#NAME?</v>
      </c>
      <c r="BH198" s="125" t="e">
        <f ca="1">IF(tbl_coded[[#This Row],[ISIN]]="","",IF(OR(_xll.BDP($B198&amp;" Corp",BH$1)="#N/A N/A"),"",_xll.BDP($B198&amp;" Corp",BH$1)))</f>
        <v>#NAME?</v>
      </c>
      <c r="BI198" s="125" t="e">
        <f ca="1">IF(tbl_coded[[#This Row],[ISIN]]="","",IF(OR(tbl_coded[[#This Row],[Parent company tiker]]=""),"",IF(_xll.BDP(tbl_coded[[#This Row],[Parent company tiker]]&amp;" Equity",BI$1)="#N/A N/A","--",_xll.BDP(tbl_coded[[#This Row],[Parent company tiker]]&amp;" Equity",BI$1))))</f>
        <v>#NAME?</v>
      </c>
      <c r="BJ198" s="125" t="e">
        <f ca="1">IF(tbl_coded[[#This Row],[ISIN]]="","",IF(OR(tbl_coded[[#This Row],[Parent company tiker]]=""),"",IF(_xll.BDP(tbl_coded[[#This Row],[Parent company tiker]]&amp;" Equity",BJ$1)="#N/A N/A","--",_xll.BDP(tbl_coded[[#This Row],[Parent company tiker]]&amp;" Equity",BJ$1))))</f>
        <v>#NAME?</v>
      </c>
      <c r="BK198" s="125" t="e">
        <f ca="1">IF(tbl_coded[[#This Row],[ISIN]]="","",IF(OR(tbl_coded[[#This Row],[Parent company tiker]]=""),"",IF(_xll.BDP(tbl_coded[[#This Row],[Parent company tiker]]&amp;" Equity",BK$1)="#N/A N/A","--",_xll.BDP(tbl_coded[[#This Row],[Parent company tiker]]&amp;" Equity",BK$1))))</f>
        <v>#NAME?</v>
      </c>
      <c r="BL198" s="125" t="e">
        <f ca="1">IF(tbl_coded[[#This Row],[ISIN]]="","",IF(OR(tbl_coded[[#This Row],[Parent company tiker]]=""),"",IF(_xll.BDP(tbl_coded[[#This Row],[Parent company tiker]]&amp;" Equity",BL$1)="#N/A N/A","--",_xll.BDP(tbl_coded[[#This Row],[Parent company tiker]]&amp;" Equity",BL$1))))</f>
        <v>#NAME?</v>
      </c>
      <c r="BM19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8" s="125" t="e">
        <f ca="1">IF(tbl_coded[[#This Row],[Column9]]&lt;&gt;"--",tbl_coded[[#This Row],[G''tor rating]],IF(tbl_coded[[#This Row],[KPW Name]]&lt;&gt;"",tbl_coded[[#This Row],[KPW Rating]],IF(tbl_coded[[#This Row],[Parent company tiker]]&lt;&gt;"",tbl_coded[[#This Row],[parent评级]],tbl_coded[[#This Row],[Issuer rating]])))</f>
        <v>#NAME?</v>
      </c>
      <c r="BO198" s="159" t="str">
        <f ca="1">IFERROR(IF(tbl_coded[[#This Row],[GREEN]]="Y","GREEN",IF(tbl_coded[[#This Row],[SUSTAINABLE]]="Y","SUSTAINABLE",IF(tbl_coded[[#This Row],[SOCIAL]]="Y","SOCIAL",IF(tbl_coded[[#This Row],[Sustainable linked]]="Y","SUSTAINABLE LINKED"," ")))),"")</f>
        <v/>
      </c>
    </row>
    <row r="199" spans="1:67" ht="15" customHeight="1">
      <c r="A199" s="119">
        <v>197</v>
      </c>
      <c r="B199" s="120" t="str">
        <f>IF(美元债一级!$C$4:$C$1048576&lt;&gt;"",美元债一级!C200,"")</f>
        <v>XS2597889273</v>
      </c>
      <c r="C199" s="124" t="e">
        <f ca="1">IF(tbl_coded[[#This Row],[ISIN]]="","",IF(tbl_coded[[#This Row],[Index]]&gt;$A$1,"",IF(_xll.BDP($B199&amp;" Corp",C$1)="#N/A N/A","",_xll.BDP($B199&amp;" Corp",C$1))))</f>
        <v>#NAME?</v>
      </c>
      <c r="D199" s="124" t="e">
        <f ca="1">IF(tbl_coded[[#This Row],[ISIN]]="","",IF(_xll.BDP($B199&amp;" Corp",D$1)="#N/A N/A","",_xll.BDP($B199&amp;" Corp",D$1)))</f>
        <v>#NAME?</v>
      </c>
      <c r="E199" s="124" t="e">
        <f ca="1">IF(tbl_coded[[#This Row],[ISIN]]="","",IF(_xll.BDP($B199&amp;" Corp",E$1)="#N/A N/A","--",_xll.BDP($B199&amp;" Corp",E$1)))</f>
        <v>#NAME?</v>
      </c>
      <c r="F199" s="124" t="e">
        <f ca="1">IF(tbl_coded[[#This Row],[ISIN]]="","",IF(_xll.BDS($B199&amp;" Corp",F$1)="#N/A Field Not Applicable","",_xll.BDS($B199&amp;" Corp",F$1)))</f>
        <v>#NAME?</v>
      </c>
      <c r="G199" s="124" t="e">
        <f ca="1">IF(tbl_coded[[#This Row],[ISIN]]="","",IF(_xll.BDP($F199&amp;" CompanyID",G$1)="#N/A Invalid Security","",_xll.BDP($F199&amp;" CompanyID",G$1)))</f>
        <v>#NAME?</v>
      </c>
      <c r="H199" s="124" t="e">
        <f ca="1">IF(tbl_coded[[#This Row],[ISIN]]="","",IF(_xll.BDP($B199&amp;" Corp",H$1)="#N/A N/A","--",_xll.BDP($B199&amp;" Corp",H$1)))</f>
        <v>#NAME?</v>
      </c>
      <c r="I199" s="124" t="e">
        <f ca="1">IF(tbl_coded[[#This Row],[ISIN]]="","",IF(_xll.BDP($B199&amp;" Corp",I$1)="#N/A N/A","--",_xll.BDP($B199&amp;" Corp",I$1)))</f>
        <v>#NAME?</v>
      </c>
      <c r="J199" s="124" t="e">
        <f ca="1">IF(tbl_coded[[#This Row],[ISIN]]="","",IF(_xll.BDP($B199&amp;" Corp",J$1)="#N/A N/A","--",_xll.BDP($B199&amp;" Corp",J$1)))</f>
        <v>#NAME?</v>
      </c>
      <c r="K199" s="124" t="e">
        <f ca="1">IF(tbl_coded[[#This Row],[ISIN]]="","",IF(_xll.BDP($B199&amp;" Corp",K$1)="#N/A N/A","--",_xll.BDP($B199&amp;" Corp",K$1)))</f>
        <v>#NAME?</v>
      </c>
      <c r="L199" s="124" t="e">
        <f ca="1">IF(tbl_coded[[#This Row],[ISIN]]="","",IF(_xll.BDP($B199&amp;" Corp",L$1)="#N/A N/A","--",_xll.BDP($B199&amp;" Corp",L$1)))</f>
        <v>#NAME?</v>
      </c>
      <c r="M199" s="124" t="e">
        <f ca="1">IF(tbl_coded[[#This Row],[ISIN]]="","",IF(_xll.BDP($B199&amp;" Corp",M$1)="#N/A N/A","--",_xll.BDP($B199&amp;" Corp",M$1)))</f>
        <v>#NAME?</v>
      </c>
      <c r="N199" s="124" t="e">
        <f ca="1">IF(tbl_coded[[#This Row],[ISIN]]="","",IF(_xll.BDP($B199&amp;" Corp",N$1)="#N/A N/A","--",_xll.BDP($B199&amp;" Corp",N$1)))</f>
        <v>#NAME?</v>
      </c>
      <c r="O199" s="124" t="e">
        <f ca="1">IF(tbl_coded[[#This Row],[ISIN]]="","",IF(_xll.BDP($B199&amp;" Corp",O$1)="#N/A N/A","--",_xll.BDP($B199&amp;" Corp",O$1)))</f>
        <v>#NAME?</v>
      </c>
      <c r="P199" s="124" t="e">
        <f ca="1">IF(tbl_coded[[#This Row],[ISIN]]="","",IF(_xll.BDP($B199&amp;" Corp",P$1)="#N/A N/A","--",_xll.BDP($B199&amp;" Corp",P$1)))</f>
        <v>#NAME?</v>
      </c>
      <c r="Q19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9" s="124" t="e">
        <f ca="1">IF(tbl_coded[[#This Row],[ISIN]]="","",IF(OR(_xll.BDP($B199&amp;" Corp",R$1)="#N/A N/A",_xll.BDP($B199&amp;" Corp",R$1)="#N/A Invalid Security",_xll.BDP($B199&amp;" Corp",R$1)="#N/A Field Not Applicable"),"--",_xll.BDP($B199&amp;" Corp",R$1)))</f>
        <v>#NAME?</v>
      </c>
      <c r="S199" s="124" t="e">
        <f ca="1">IF(tbl_coded[[#This Row],[ISIN]]="","",IF(OR(_xll.BDP($R199&amp;" Equity",S$1)="#N/A N/A",_xll.BDP($R199&amp;" Equity",S$1)="#N/A Invalid Security"),"--",_xll.BDP($R199&amp;" Equity",S$1)))</f>
        <v>#NAME?</v>
      </c>
      <c r="T199" s="124" t="e">
        <f ca="1">IF(tbl_coded[[#This Row],[ISIN]]="","",IF(OR(_xll.BDP($R199&amp;" Equity",T$1)="#N/A N/A",_xll.BDP($R199&amp;" Equity",T$1)="#N/A Invalid Security"),"--",_xll.BDP($R199&amp;" Equity",T$1)))</f>
        <v>#NAME?</v>
      </c>
      <c r="U199" s="124" t="e">
        <f ca="1">IF(tbl_coded[[#This Row],[ISIN]]="","",IF(OR(_xll.BDP($R199&amp;" Equity",U$1)="#N/A N/A",_xll.BDP($R199&amp;" Equity",U$1)="#N/A Invalid Security"),"--",_xll.BDP($R199&amp;" Equity",U$1)))</f>
        <v>#NAME?</v>
      </c>
      <c r="V199" s="124" t="e">
        <f ca="1">IF(tbl_coded[[#This Row],[ISIN]]="","",IF(OR(_xll.BDP($R199&amp;" Equity",V$1)="#N/A N/A",_xll.BDP($R199&amp;" Equity",V$1)="#N/A Invalid Security"),"--",_xll.BDP($R199&amp;" Equity",V$1)))</f>
        <v>#NAME?</v>
      </c>
      <c r="W199" s="124" t="e">
        <f ca="1">IF(tbl_coded[[#This Row],[ISIN]]="","",IF(OR(_xll.BDP($R199&amp;" Equity",W$1)="#N/A N/A",_xll.BDP($R199&amp;" Equity",W$1)="#N/A Invalid Security"),"--",_xll.BDP($R199&amp;" Equity",W$1)))</f>
        <v>#NAME?</v>
      </c>
      <c r="X199" s="124" t="e">
        <f ca="1">IF(tbl_coded[[#This Row],[ISIN]]="","",IF(OR(_xll.BDP($R199&amp;" Equity",X$1)="#N/A N/A",_xll.BDP($R199&amp;" Equity",X$1)="#N/A Invalid Security"),"--",_xll.BDP($R199&amp;" Equity",X$1)))</f>
        <v>#NAME?</v>
      </c>
      <c r="Y19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9" s="124" t="str">
        <f ca="1">IF(tbl_coded[[#This Row],[ISIN]]="","",IF(ISNUMBER(_xll.BDP(B199&amp;" Corp",Z$1)),_xll.BDP(B199&amp;" Corp",Z$1),""))</f>
        <v/>
      </c>
      <c r="AA199" s="124" t="str">
        <f ca="1">IF(tbl_coded[[#This Row],[ISIN]]="","",IF(ISNUMBER(_xll.BDP(B199&amp;" Corp",AA$1)),_xll.BDP(B199&amp;" Corp",AA$1),""))</f>
        <v/>
      </c>
      <c r="AB199" s="124" t="str">
        <f ca="1">IF(tbl_coded[[#This Row],[ISIN]]="","",IF(ISNUMBER(_xll.BDP(B199&amp;" Corp",AB$1)),_xll.BDP(B199&amp;" Corp",AB$1),""))</f>
        <v/>
      </c>
      <c r="AC199" s="124" t="str">
        <f ca="1">IF(tbl_coded[[#This Row],[ISIN]]="","",IF(ISNUMBER(_xll.BDP(B199&amp;" Corp",AC$1)),_xll.BDP(B199&amp;" Corp",AC$1),""))</f>
        <v/>
      </c>
      <c r="AD199" s="124" t="e">
        <f ca="1">IF(tbl_coded[[#This Row],[ISIN]]="","",IF((_xll.BDP(B199&amp;" Corp",AD$1))="#N/A Field Not Applicable","",_xll.BDP(B199&amp;" Corp",AD$1)))</f>
        <v>#NAME?</v>
      </c>
      <c r="AE199" s="124" t="e">
        <f ca="1">IF(tbl_coded[[#This Row],[ISIN]]="","",IF((_xll.BDP(B199&amp;" Corp",AE$1))="#N/A N/A","--",_xll.BDP(B199&amp;" Corp",AE$1)))</f>
        <v>#NAME?</v>
      </c>
      <c r="AF199" s="124" t="e">
        <f ca="1">IF(tbl_coded[[#This Row],[ISIN]]="","",IF(IFERROR(MATCH(H199,rtg_num[Moody''s],0)&gt;10,0),"HY",IF(IFERROR(MATCH(I199,rtg_num[S&amp;P],0)&gt;10,0),"HY",IF(IFERROR(MATCH(J199,rtg_num[Fitch],0)&gt;10,0),"HY",IF(H199&amp;I199&amp;J199="------","NR",IF(IFERROR(FIND("#N/A",Coded!H199),0)&amp;IFERROR(FIND("#N/A",Coded!H199),0)&amp;IFERROR(FIND("#N/A",Coded!H199),0)&lt;&gt;"000",IF(INDEX(美元债一级!$O:$O,MATCH(tbl_coded[[#This Row],[ISIN]],美元债一级!$I:$I,0))="--/--/--","NR","IG"),"IG"))))))</f>
        <v>#NAME?</v>
      </c>
      <c r="AG19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9" s="125" t="e">
        <f ca="1">IF(tbl_coded[[#This Row],[ISIN]]="","",IF(_xll.BDP($B199&amp;" Corp",AI$1)="#N/A N/A","--",_xll.BDP($B199&amp;" Corp",AI$1)))</f>
        <v>#NAME?</v>
      </c>
      <c r="AJ199" s="122" t="e">
        <f ca="1">IF(tbl_coded[[#This Row],[ISIN]]="","",IF(OR(_xll.BDP(_xll.BDP(tbl_coded[[#This Row],[ISIN]]&amp;" Corp", "ISSUER_EQUITY_TICKER")&amp;" Equity",AJ$1)="#N/A N/A"),"--",_xll.BDP(_xll.BDP(tbl_coded[[#This Row],[ISIN]]&amp;" Corp", "ISSUER_EQUITY_TICKER")&amp;" Equity",AJ$1)))</f>
        <v>#NAME?</v>
      </c>
      <c r="AK19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24" t="e">
        <f ca="1">IF(tbl_coded[[#This Row],[ISIN]]="","",IF(OR(_xll.BDP(_xll.BDP(tbl_coded[[#This Row],[ISIN]]&amp;" Corp", "ISSUER_EQUITY_TICKER")&amp;" Equity",AL$1)="#N/A N/A"),"--",_xll.BDP(_xll.BDP(tbl_coded[[#This Row],[ISIN]]&amp;" Corp", "ISSUER_EQUITY_TICKER")&amp;" Equity",AL$1)))</f>
        <v>#NAME?</v>
      </c>
      <c r="AM199" s="124" t="e">
        <f ca="1">IF(tbl_coded[[#This Row],[ISIN]]="","",IF(_xll.BDS($B199&amp;" Corp",AM$1)="#N/A Field Not Applicable","",_xll.BDS($B199&amp;" Corp",AM$1)))</f>
        <v>#NAME?</v>
      </c>
      <c r="AN199" s="124" t="e">
        <f ca="1">IF(tbl_coded[[#This Row],[ISIN]]="","",IF(_xll.BDP(tbl_coded[[#This Row],[KPW Provider BBID]]&amp;" CompanyID","NAME")="#N/A Invalid Security","",_xll.BDP(tbl_coded[[#This Row],[KPW Provider BBID]]&amp;" CompanyID","NAME")))</f>
        <v>#NAME?</v>
      </c>
      <c r="AO199" s="124" t="e">
        <f ca="1">IF(tbl_coded[[#This Row],[ISIN]]="","",IF(_xll.BDP(tbl_coded[[#This Row],[KPW Provider BBID]]&amp;" CompanyID",$AO$1)="#N/A Invalid Security","--",IF(_xll.BDP(tbl_coded[[#This Row],[KPW Provider BBID]]&amp;" CompanyID",$AO$1)="#N/A N/A","--",_xll.BDP(tbl_coded[[#This Row],[KPW Provider BBID]]&amp;" CompanyID",$AO$1))))</f>
        <v>#NAME?</v>
      </c>
      <c r="AP199" s="124" t="e">
        <f ca="1">IF(tbl_coded[[#This Row],[ISIN]]="","",IF(_xll.BDP(tbl_coded[[#This Row],[KPW Provider BBID]]&amp;" CompanyID",$AP$1)="#N/A Invalid Security","--",IF(_xll.BDP(tbl_coded[[#This Row],[KPW Provider BBID]]&amp;" CompanyID",$AP$1)="#N/A N/A","--",_xll.BDP(tbl_coded[[#This Row],[KPW Provider BBID]]&amp;" CompanyID",$AP$1))))</f>
        <v>#NAME?</v>
      </c>
      <c r="AQ199" s="124" t="e">
        <f ca="1">IF(tbl_coded[[#This Row],[ISIN]]="","",IF(_xll.BDP(tbl_coded[[#This Row],[KPW Provider BBID]]&amp;" CompanyID",$AQ$1)="#N/A Invalid Security","--",IF(_xll.BDP(tbl_coded[[#This Row],[KPW Provider BBID]]&amp;" CompanyID",$AQ$1)="#N/A N/A","--",_xll.BDP(tbl_coded[[#This Row],[KPW Provider BBID]]&amp;" CompanyID",$AQ$1))))</f>
        <v>#NAME?</v>
      </c>
      <c r="AR199" s="124" t="e">
        <f ca="1">IF(tbl_coded[[#This Row],[ISIN]]="","",tbl_coded[[#This Row],[穆迪KPW评级]]&amp;"/"&amp;tbl_coded[[#This Row],[SPKPW评级]]&amp;"/"&amp;tbl_coded[[#This Row],[FITCHKPW评级]])</f>
        <v>#NAME?</v>
      </c>
      <c r="AS199" s="124" t="e">
        <f ca="1">IF(tbl_coded[[#This Row],[ISIN]]="","",IF(OR(_xll.BDP($B199&amp;" Corp",AS$1)="#N/A N/A"),"--",_xll.BDP($B199&amp;" Corp",AS$1)))</f>
        <v>#NAME?</v>
      </c>
      <c r="AT199" s="124" t="e">
        <f ca="1">IF(tbl_coded[[#This Row],[ISIN]]="","",IF(_xll.BDS($B199&amp;" Corp",AT$1)="#N/A Field Not Applicable","",_xll.BDS($B199&amp;" Corp",AT$1)))</f>
        <v>#NAME?</v>
      </c>
      <c r="AU199" s="124" t="e">
        <f ca="1">IF(tbl_coded[[#This Row],[SBLC Provider BBID]]="","",_xll.BDP(tbl_coded[[#This Row],[SBLC Provider BBID]]&amp;" CompanyID","NAME"))</f>
        <v>#NAME?</v>
      </c>
      <c r="AV199" s="124" t="e">
        <f ca="1">IF(tbl_coded[[#This Row],[ISIN]]="","",IF(OR(_xll.BDP($B199&amp;" Corp",AV$1)="#N/A N/A"),"--",TEXT(_xll.BDP($B199&amp;" Corp",AV$1),"yyyy/mm/dd")))</f>
        <v>#NAME?</v>
      </c>
      <c r="AW199" s="124" t="e">
        <f ca="1">IF(tbl_coded[[#This Row],[ISIN]]="","",IF(OR(_xll.BDP($B199&amp;" Corp",AW$1)="#N/A N/A"),"--",TEXT(_xll.BDP($B199&amp;" Corp",AW$1),"yyyy/mm/dd")))</f>
        <v>#NAME?</v>
      </c>
      <c r="AX199" s="124" t="e">
        <f ca="1">IF(tbl_coded[[#This Row],[ISIN]]="","",IF(OR(_xll.BDP($B199&amp;" Corp",AX$1)="#N/A N/A"),"--",TEXT(_xll.BDP($B199&amp;" Corp",AX$1),"yyyy/mm/dd")))</f>
        <v>#NAME?</v>
      </c>
      <c r="AY199" s="124" t="e">
        <f ca="1">IF(tbl_coded[[#This Row],[ISIN]]="","",IF(OR(_xll.BDP($B199&amp;" Corp",AY$1)="#N/A Field Not Applicable"),"--",TEXT(_xll.BDP($B199&amp;" Corp",AY$1),"yyyy/mm/dd")))</f>
        <v>#NAME?</v>
      </c>
      <c r="AZ199" s="124" t="e">
        <f ca="1">IF(tbl_coded[[#This Row],[ISIN]]="","",IF(OR(_xll.BDP($B199&amp;" Corp",AZ$1)="#N/A N/A"),"--",_xll.BDP($B199&amp;" Corp",AZ$1)))</f>
        <v>#NAME?</v>
      </c>
      <c r="BA199" s="124" t="e">
        <f ca="1">IF(tbl_coded[[#This Row],[ISIN]]="","",IF(OR(_xll.BDP($B199&amp;" Corp",BA$1)="#N/A N/A"),"--",_xll.BDP($B199&amp;" Corp",BA$1)))</f>
        <v>#NAME?</v>
      </c>
      <c r="BB199" s="124" t="e">
        <f ca="1">IF(tbl_coded[[#This Row],[ISIN]]="","",IF(OR(_xll.BDP($B199&amp;" Corp",BB$1)="#N/A N/A"),"--",_xll.BDP($B199&amp;" Corp",BB$1)))</f>
        <v>#NAME?</v>
      </c>
      <c r="BC199" s="124" t="e">
        <f ca="1">IF(tbl_coded[[#This Row],[ISIN]]="","",IF(OR(_xll.BDP($B199&amp;" Corp",BC$1)="#N/A Field Not Applicable"),"--",_xll.BDP($B199&amp;" Corp",BC$1)))</f>
        <v>#NAME?</v>
      </c>
      <c r="BD199" s="124" t="e">
        <f ca="1">IF(tbl_coded[[#This Row],[ISIN]]="","",IF(OR(_xll.BDP($B199&amp;" Corp",BD$1)="#N/A Field Not Applicable"),"--",_xll.BDP($B199&amp;" Corp",BD$1)))</f>
        <v>#NAME?</v>
      </c>
      <c r="BE199" s="124" t="e">
        <f ca="1">IF(tbl_coded[[#This Row],[ISIN]]="","",IF(OR(_xll.BDP($B199&amp;" Corp",BE$1)="#N/A Field Not Applicable"),"--",_xll.BDP($B199&amp;" Corp",BE$1)))</f>
        <v>#NAME?</v>
      </c>
      <c r="BF199" s="124" t="e">
        <f ca="1">IF(tbl_coded[[#This Row],[ISIN]]="","",IF(OR(_xll.BDP($B199&amp;" Corp",BF$1)="#N/A Field Not Applicable"),"--",_xll.BDP($B199&amp;" Corp",BF$1)))</f>
        <v>#NAME?</v>
      </c>
      <c r="BG199" s="124" t="e">
        <f ca="1">IF(tbl_coded[[#This Row],[ISIN]]="","",IF(OR(_xll.BDP($B199&amp;" Corp",BG$1)="#N/A Field Not Applicable"),"--",IF(_xll.BDP($B199&amp;" Corp",BG$1)="#N/A N/A","N",_xll.BDP($B199&amp;" Corp",BG$1))))</f>
        <v>#NAME?</v>
      </c>
      <c r="BH199" s="124" t="e">
        <f ca="1">IF(tbl_coded[[#This Row],[ISIN]]="","",IF(OR(_xll.BDP($B199&amp;" Corp",BH$1)="#N/A N/A"),"",_xll.BDP($B199&amp;" Corp",BH$1)))</f>
        <v>#NAME?</v>
      </c>
      <c r="BI199" s="124" t="e">
        <f ca="1">IF(tbl_coded[[#This Row],[ISIN]]="","",IF(OR(tbl_coded[[#This Row],[Parent company tiker]]=""),"",IF(_xll.BDP(tbl_coded[[#This Row],[Parent company tiker]]&amp;" Equity",BI$1)="#N/A N/A","--",_xll.BDP(tbl_coded[[#This Row],[Parent company tiker]]&amp;" Equity",BI$1))))</f>
        <v>#NAME?</v>
      </c>
      <c r="BJ199" s="124" t="e">
        <f ca="1">IF(tbl_coded[[#This Row],[ISIN]]="","",IF(OR(tbl_coded[[#This Row],[Parent company tiker]]=""),"",IF(_xll.BDP(tbl_coded[[#This Row],[Parent company tiker]]&amp;" Equity",BJ$1)="#N/A N/A","--",_xll.BDP(tbl_coded[[#This Row],[Parent company tiker]]&amp;" Equity",BJ$1))))</f>
        <v>#NAME?</v>
      </c>
      <c r="BK199" s="124" t="e">
        <f ca="1">IF(tbl_coded[[#This Row],[ISIN]]="","",IF(OR(tbl_coded[[#This Row],[Parent company tiker]]=""),"",IF(_xll.BDP(tbl_coded[[#This Row],[Parent company tiker]]&amp;" Equity",BK$1)="#N/A N/A","--",_xll.BDP(tbl_coded[[#This Row],[Parent company tiker]]&amp;" Equity",BK$1))))</f>
        <v>#NAME?</v>
      </c>
      <c r="BL199" s="124" t="e">
        <f ca="1">IF(tbl_coded[[#This Row],[ISIN]]="","",IF(OR(tbl_coded[[#This Row],[Parent company tiker]]=""),"",IF(_xll.BDP(tbl_coded[[#This Row],[Parent company tiker]]&amp;" Equity",BL$1)="#N/A N/A","--",_xll.BDP(tbl_coded[[#This Row],[Parent company tiker]]&amp;" Equity",BL$1))))</f>
        <v>#NAME?</v>
      </c>
      <c r="BM19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9" s="124" t="e">
        <f ca="1">IF(tbl_coded[[#This Row],[Column9]]&lt;&gt;"--",tbl_coded[[#This Row],[G''tor rating]],IF(tbl_coded[[#This Row],[KPW Name]]&lt;&gt;"",tbl_coded[[#This Row],[KPW Rating]],IF(tbl_coded[[#This Row],[Parent company tiker]]&lt;&gt;"",tbl_coded[[#This Row],[parent评级]],tbl_coded[[#This Row],[Issuer rating]])))</f>
        <v>#NAME?</v>
      </c>
      <c r="BO199" s="159" t="str">
        <f ca="1">IFERROR(IF(tbl_coded[[#This Row],[GREEN]]="Y","GREEN",IF(tbl_coded[[#This Row],[SUSTAINABLE]]="Y","SUSTAINABLE",IF(tbl_coded[[#This Row],[SOCIAL]]="Y","SOCIAL",IF(tbl_coded[[#This Row],[Sustainable linked]]="Y","SUSTAINABLE LINKED"," ")))),"")</f>
        <v/>
      </c>
    </row>
    <row r="200" spans="1:67" ht="15" customHeight="1">
      <c r="A200" s="119">
        <v>198</v>
      </c>
      <c r="B200" s="120" t="str">
        <f>IF(美元债一级!$C$4:$C$1048576&lt;&gt;"",美元债一级!C201,"")</f>
        <v>XS2573678435</v>
      </c>
      <c r="C200" s="124" t="e">
        <f ca="1">IF(tbl_coded[[#This Row],[ISIN]]="","",IF(tbl_coded[[#This Row],[Index]]&gt;$A$1,"",IF(_xll.BDP($B200&amp;" Corp",C$1)="#N/A N/A","",_xll.BDP($B200&amp;" Corp",C$1))))</f>
        <v>#NAME?</v>
      </c>
      <c r="D200" s="124" t="e">
        <f ca="1">IF(tbl_coded[[#This Row],[ISIN]]="","",IF(_xll.BDP($B200&amp;" Corp",D$1)="#N/A N/A","",_xll.BDP($B200&amp;" Corp",D$1)))</f>
        <v>#NAME?</v>
      </c>
      <c r="E200" s="124" t="e">
        <f ca="1">IF(tbl_coded[[#This Row],[ISIN]]="","",IF(_xll.BDP($B200&amp;" Corp",E$1)="#N/A N/A","--",_xll.BDP($B200&amp;" Corp",E$1)))</f>
        <v>#NAME?</v>
      </c>
      <c r="F200" s="124" t="e">
        <f ca="1">IF(tbl_coded[[#This Row],[ISIN]]="","",IF(_xll.BDS($B200&amp;" Corp",F$1)="#N/A Field Not Applicable","",_xll.BDS($B200&amp;" Corp",F$1)))</f>
        <v>#NAME?</v>
      </c>
      <c r="G200" s="124" t="e">
        <f ca="1">IF(tbl_coded[[#This Row],[ISIN]]="","",IF(_xll.BDP($F200&amp;" CompanyID",G$1)="#N/A Invalid Security","",_xll.BDP($F200&amp;" CompanyID",G$1)))</f>
        <v>#NAME?</v>
      </c>
      <c r="H200" s="124" t="e">
        <f ca="1">IF(tbl_coded[[#This Row],[ISIN]]="","",IF(_xll.BDP($B200&amp;" Corp",H$1)="#N/A N/A","--",_xll.BDP($B200&amp;" Corp",H$1)))</f>
        <v>#NAME?</v>
      </c>
      <c r="I200" s="124" t="e">
        <f ca="1">IF(tbl_coded[[#This Row],[ISIN]]="","",IF(_xll.BDP($B200&amp;" Corp",I$1)="#N/A N/A","--",_xll.BDP($B200&amp;" Corp",I$1)))</f>
        <v>#NAME?</v>
      </c>
      <c r="J200" s="124" t="e">
        <f ca="1">IF(tbl_coded[[#This Row],[ISIN]]="","",IF(_xll.BDP($B200&amp;" Corp",J$1)="#N/A N/A","--",_xll.BDP($B200&amp;" Corp",J$1)))</f>
        <v>#NAME?</v>
      </c>
      <c r="K200" s="124" t="e">
        <f ca="1">IF(tbl_coded[[#This Row],[ISIN]]="","",IF(_xll.BDP($B200&amp;" Corp",K$1)="#N/A N/A","--",_xll.BDP($B200&amp;" Corp",K$1)))</f>
        <v>#NAME?</v>
      </c>
      <c r="L200" s="124" t="e">
        <f ca="1">IF(tbl_coded[[#This Row],[ISIN]]="","",IF(_xll.BDP($B200&amp;" Corp",L$1)="#N/A N/A","--",_xll.BDP($B200&amp;" Corp",L$1)))</f>
        <v>#NAME?</v>
      </c>
      <c r="M200" s="124" t="e">
        <f ca="1">IF(tbl_coded[[#This Row],[ISIN]]="","",IF(_xll.BDP($B200&amp;" Corp",M$1)="#N/A N/A","--",_xll.BDP($B200&amp;" Corp",M$1)))</f>
        <v>#NAME?</v>
      </c>
      <c r="N200" s="124" t="e">
        <f ca="1">IF(tbl_coded[[#This Row],[ISIN]]="","",IF(_xll.BDP($B200&amp;" Corp",N$1)="#N/A N/A","--",_xll.BDP($B200&amp;" Corp",N$1)))</f>
        <v>#NAME?</v>
      </c>
      <c r="O200" s="124" t="e">
        <f ca="1">IF(tbl_coded[[#This Row],[ISIN]]="","",IF(_xll.BDP($B200&amp;" Corp",O$1)="#N/A N/A","--",_xll.BDP($B200&amp;" Corp",O$1)))</f>
        <v>#NAME?</v>
      </c>
      <c r="P200" s="124" t="e">
        <f ca="1">IF(tbl_coded[[#This Row],[ISIN]]="","",IF(_xll.BDP($B200&amp;" Corp",P$1)="#N/A N/A","--",_xll.BDP($B200&amp;" Corp",P$1)))</f>
        <v>#NAME?</v>
      </c>
      <c r="Q20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0" s="124" t="e">
        <f ca="1">IF(tbl_coded[[#This Row],[ISIN]]="","",IF(OR(_xll.BDP($B200&amp;" Corp",R$1)="#N/A N/A",_xll.BDP($B200&amp;" Corp",R$1)="#N/A Invalid Security",_xll.BDP($B200&amp;" Corp",R$1)="#N/A Field Not Applicable"),"--",_xll.BDP($B200&amp;" Corp",R$1)))</f>
        <v>#NAME?</v>
      </c>
      <c r="S200" s="124" t="e">
        <f ca="1">IF(tbl_coded[[#This Row],[ISIN]]="","",IF(OR(_xll.BDP($R200&amp;" Equity",S$1)="#N/A N/A",_xll.BDP($R200&amp;" Equity",S$1)="#N/A Invalid Security"),"--",_xll.BDP($R200&amp;" Equity",S$1)))</f>
        <v>#NAME?</v>
      </c>
      <c r="T200" s="124" t="e">
        <f ca="1">IF(tbl_coded[[#This Row],[ISIN]]="","",IF(OR(_xll.BDP($R200&amp;" Equity",T$1)="#N/A N/A",_xll.BDP($R200&amp;" Equity",T$1)="#N/A Invalid Security"),"--",_xll.BDP($R200&amp;" Equity",T$1)))</f>
        <v>#NAME?</v>
      </c>
      <c r="U200" s="124" t="e">
        <f ca="1">IF(tbl_coded[[#This Row],[ISIN]]="","",IF(OR(_xll.BDP($R200&amp;" Equity",U$1)="#N/A N/A",_xll.BDP($R200&amp;" Equity",U$1)="#N/A Invalid Security"),"--",_xll.BDP($R200&amp;" Equity",U$1)))</f>
        <v>#NAME?</v>
      </c>
      <c r="V200" s="124" t="e">
        <f ca="1">IF(tbl_coded[[#This Row],[ISIN]]="","",IF(OR(_xll.BDP($R200&amp;" Equity",V$1)="#N/A N/A",_xll.BDP($R200&amp;" Equity",V$1)="#N/A Invalid Security"),"--",_xll.BDP($R200&amp;" Equity",V$1)))</f>
        <v>#NAME?</v>
      </c>
      <c r="W200" s="124" t="e">
        <f ca="1">IF(tbl_coded[[#This Row],[ISIN]]="","",IF(OR(_xll.BDP($R200&amp;" Equity",W$1)="#N/A N/A",_xll.BDP($R200&amp;" Equity",W$1)="#N/A Invalid Security"),"--",_xll.BDP($R200&amp;" Equity",W$1)))</f>
        <v>#NAME?</v>
      </c>
      <c r="X200" s="124" t="e">
        <f ca="1">IF(tbl_coded[[#This Row],[ISIN]]="","",IF(OR(_xll.BDP($R200&amp;" Equity",X$1)="#N/A N/A",_xll.BDP($R200&amp;" Equity",X$1)="#N/A Invalid Security"),"--",_xll.BDP($R200&amp;" Equity",X$1)))</f>
        <v>#NAME?</v>
      </c>
      <c r="Y20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0" s="124" t="str">
        <f ca="1">IF(tbl_coded[[#This Row],[ISIN]]="","",IF(ISNUMBER(_xll.BDP(B200&amp;" Corp",Z$1)),_xll.BDP(B200&amp;" Corp",Z$1),""))</f>
        <v/>
      </c>
      <c r="AA200" s="124" t="str">
        <f ca="1">IF(tbl_coded[[#This Row],[ISIN]]="","",IF(ISNUMBER(_xll.BDP(B200&amp;" Corp",AA$1)),_xll.BDP(B200&amp;" Corp",AA$1),""))</f>
        <v/>
      </c>
      <c r="AB200" s="124" t="str">
        <f ca="1">IF(tbl_coded[[#This Row],[ISIN]]="","",IF(ISNUMBER(_xll.BDP(B200&amp;" Corp",AB$1)),_xll.BDP(B200&amp;" Corp",AB$1),""))</f>
        <v/>
      </c>
      <c r="AC200" s="124" t="str">
        <f ca="1">IF(tbl_coded[[#This Row],[ISIN]]="","",IF(ISNUMBER(_xll.BDP(B200&amp;" Corp",AC$1)),_xll.BDP(B200&amp;" Corp",AC$1),""))</f>
        <v/>
      </c>
      <c r="AD200" s="124" t="e">
        <f ca="1">IF(tbl_coded[[#This Row],[ISIN]]="","",IF((_xll.BDP(B200&amp;" Corp",AD$1))="#N/A Field Not Applicable","",_xll.BDP(B200&amp;" Corp",AD$1)))</f>
        <v>#NAME?</v>
      </c>
      <c r="AE200" s="124" t="e">
        <f ca="1">IF(tbl_coded[[#This Row],[ISIN]]="","",IF((_xll.BDP(B200&amp;" Corp",AE$1))="#N/A N/A","--",_xll.BDP(B200&amp;" Corp",AE$1)))</f>
        <v>#NAME?</v>
      </c>
      <c r="AF200" s="124" t="e">
        <f ca="1">IF(tbl_coded[[#This Row],[ISIN]]="","",IF(IFERROR(MATCH(H200,rtg_num[Moody''s],0)&gt;10,0),"HY",IF(IFERROR(MATCH(I200,rtg_num[S&amp;P],0)&gt;10,0),"HY",IF(IFERROR(MATCH(J200,rtg_num[Fitch],0)&gt;10,0),"HY",IF(H200&amp;I200&amp;J200="------","NR",IF(IFERROR(FIND("#N/A",Coded!H200),0)&amp;IFERROR(FIND("#N/A",Coded!H200),0)&amp;IFERROR(FIND("#N/A",Coded!H200),0)&lt;&gt;"000",IF(INDEX(美元债一级!$O:$O,MATCH(tbl_coded[[#This Row],[ISIN]],美元债一级!$I:$I,0))="--/--/--","NR","IG"),"IG"))))))</f>
        <v>#NAME?</v>
      </c>
      <c r="AG20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0" s="125" t="e">
        <f ca="1">IF(tbl_coded[[#This Row],[ISIN]]="","",IF(_xll.BDP($B200&amp;" Corp",AI$1)="#N/A N/A","--",_xll.BDP($B200&amp;" Corp",AI$1)))</f>
        <v>#NAME?</v>
      </c>
      <c r="AJ200" s="122" t="e">
        <f ca="1">IF(tbl_coded[[#This Row],[ISIN]]="","",IF(OR(_xll.BDP(_xll.BDP(tbl_coded[[#This Row],[ISIN]]&amp;" Corp", "ISSUER_EQUITY_TICKER")&amp;" Equity",AJ$1)="#N/A N/A"),"--",_xll.BDP(_xll.BDP(tbl_coded[[#This Row],[ISIN]]&amp;" Corp", "ISSUER_EQUITY_TICKER")&amp;" Equity",AJ$1)))</f>
        <v>#NAME?</v>
      </c>
      <c r="AK20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24" t="e">
        <f ca="1">IF(tbl_coded[[#This Row],[ISIN]]="","",IF(OR(_xll.BDP(_xll.BDP(tbl_coded[[#This Row],[ISIN]]&amp;" Corp", "ISSUER_EQUITY_TICKER")&amp;" Equity",AL$1)="#N/A N/A"),"--",_xll.BDP(_xll.BDP(tbl_coded[[#This Row],[ISIN]]&amp;" Corp", "ISSUER_EQUITY_TICKER")&amp;" Equity",AL$1)))</f>
        <v>#NAME?</v>
      </c>
      <c r="AM200" s="124" t="e">
        <f ca="1">IF(tbl_coded[[#This Row],[ISIN]]="","",IF(_xll.BDS($B200&amp;" Corp",AM$1)="#N/A Field Not Applicable","",_xll.BDS($B200&amp;" Corp",AM$1)))</f>
        <v>#NAME?</v>
      </c>
      <c r="AN200" s="124" t="e">
        <f ca="1">IF(tbl_coded[[#This Row],[ISIN]]="","",IF(_xll.BDP(tbl_coded[[#This Row],[KPW Provider BBID]]&amp;" CompanyID","NAME")="#N/A Invalid Security","",_xll.BDP(tbl_coded[[#This Row],[KPW Provider BBID]]&amp;" CompanyID","NAME")))</f>
        <v>#NAME?</v>
      </c>
      <c r="AO200" s="124" t="e">
        <f ca="1">IF(tbl_coded[[#This Row],[ISIN]]="","",IF(_xll.BDP(tbl_coded[[#This Row],[KPW Provider BBID]]&amp;" CompanyID",$AO$1)="#N/A Invalid Security","--",IF(_xll.BDP(tbl_coded[[#This Row],[KPW Provider BBID]]&amp;" CompanyID",$AO$1)="#N/A N/A","--",_xll.BDP(tbl_coded[[#This Row],[KPW Provider BBID]]&amp;" CompanyID",$AO$1))))</f>
        <v>#NAME?</v>
      </c>
      <c r="AP200" s="124" t="e">
        <f ca="1">IF(tbl_coded[[#This Row],[ISIN]]="","",IF(_xll.BDP(tbl_coded[[#This Row],[KPW Provider BBID]]&amp;" CompanyID",$AP$1)="#N/A Invalid Security","--",IF(_xll.BDP(tbl_coded[[#This Row],[KPW Provider BBID]]&amp;" CompanyID",$AP$1)="#N/A N/A","--",_xll.BDP(tbl_coded[[#This Row],[KPW Provider BBID]]&amp;" CompanyID",$AP$1))))</f>
        <v>#NAME?</v>
      </c>
      <c r="AQ200" s="124" t="e">
        <f ca="1">IF(tbl_coded[[#This Row],[ISIN]]="","",IF(_xll.BDP(tbl_coded[[#This Row],[KPW Provider BBID]]&amp;" CompanyID",$AQ$1)="#N/A Invalid Security","--",IF(_xll.BDP(tbl_coded[[#This Row],[KPW Provider BBID]]&amp;" CompanyID",$AQ$1)="#N/A N/A","--",_xll.BDP(tbl_coded[[#This Row],[KPW Provider BBID]]&amp;" CompanyID",$AQ$1))))</f>
        <v>#NAME?</v>
      </c>
      <c r="AR200" s="124" t="e">
        <f ca="1">IF(tbl_coded[[#This Row],[ISIN]]="","",tbl_coded[[#This Row],[穆迪KPW评级]]&amp;"/"&amp;tbl_coded[[#This Row],[SPKPW评级]]&amp;"/"&amp;tbl_coded[[#This Row],[FITCHKPW评级]])</f>
        <v>#NAME?</v>
      </c>
      <c r="AS200" s="124" t="e">
        <f ca="1">IF(tbl_coded[[#This Row],[ISIN]]="","",IF(OR(_xll.BDP($B200&amp;" Corp",AS$1)="#N/A N/A"),"--",_xll.BDP($B200&amp;" Corp",AS$1)))</f>
        <v>#NAME?</v>
      </c>
      <c r="AT200" s="124" t="e">
        <f ca="1">IF(tbl_coded[[#This Row],[ISIN]]="","",IF(_xll.BDS($B200&amp;" Corp",AT$1)="#N/A Field Not Applicable","",_xll.BDS($B200&amp;" Corp",AT$1)))</f>
        <v>#NAME?</v>
      </c>
      <c r="AU200" s="124" t="e">
        <f ca="1">IF(tbl_coded[[#This Row],[SBLC Provider BBID]]="","",_xll.BDP(tbl_coded[[#This Row],[SBLC Provider BBID]]&amp;" CompanyID","NAME"))</f>
        <v>#NAME?</v>
      </c>
      <c r="AV200" s="124" t="e">
        <f ca="1">IF(tbl_coded[[#This Row],[ISIN]]="","",IF(OR(_xll.BDP($B200&amp;" Corp",AV$1)="#N/A N/A"),"--",TEXT(_xll.BDP($B200&amp;" Corp",AV$1),"yyyy/mm/dd")))</f>
        <v>#NAME?</v>
      </c>
      <c r="AW200" s="124" t="e">
        <f ca="1">IF(tbl_coded[[#This Row],[ISIN]]="","",IF(OR(_xll.BDP($B200&amp;" Corp",AW$1)="#N/A N/A"),"--",TEXT(_xll.BDP($B200&amp;" Corp",AW$1),"yyyy/mm/dd")))</f>
        <v>#NAME?</v>
      </c>
      <c r="AX200" s="124" t="e">
        <f ca="1">IF(tbl_coded[[#This Row],[ISIN]]="","",IF(OR(_xll.BDP($B200&amp;" Corp",AX$1)="#N/A N/A"),"--",TEXT(_xll.BDP($B200&amp;" Corp",AX$1),"yyyy/mm/dd")))</f>
        <v>#NAME?</v>
      </c>
      <c r="AY200" s="124" t="e">
        <f ca="1">IF(tbl_coded[[#This Row],[ISIN]]="","",IF(OR(_xll.BDP($B200&amp;" Corp",AY$1)="#N/A Field Not Applicable"),"--",TEXT(_xll.BDP($B200&amp;" Corp",AY$1),"yyyy/mm/dd")))</f>
        <v>#NAME?</v>
      </c>
      <c r="AZ200" s="124" t="e">
        <f ca="1">IF(tbl_coded[[#This Row],[ISIN]]="","",IF(OR(_xll.BDP($B200&amp;" Corp",AZ$1)="#N/A N/A"),"--",_xll.BDP($B200&amp;" Corp",AZ$1)))</f>
        <v>#NAME?</v>
      </c>
      <c r="BA200" s="124" t="e">
        <f ca="1">IF(tbl_coded[[#This Row],[ISIN]]="","",IF(OR(_xll.BDP($B200&amp;" Corp",BA$1)="#N/A N/A"),"--",_xll.BDP($B200&amp;" Corp",BA$1)))</f>
        <v>#NAME?</v>
      </c>
      <c r="BB200" s="124" t="e">
        <f ca="1">IF(tbl_coded[[#This Row],[ISIN]]="","",IF(OR(_xll.BDP($B200&amp;" Corp",BB$1)="#N/A N/A"),"--",_xll.BDP($B200&amp;" Corp",BB$1)))</f>
        <v>#NAME?</v>
      </c>
      <c r="BC200" s="124" t="e">
        <f ca="1">IF(tbl_coded[[#This Row],[ISIN]]="","",IF(OR(_xll.BDP($B200&amp;" Corp",BC$1)="#N/A Field Not Applicable"),"--",_xll.BDP($B200&amp;" Corp",BC$1)))</f>
        <v>#NAME?</v>
      </c>
      <c r="BD200" s="124" t="e">
        <f ca="1">IF(tbl_coded[[#This Row],[ISIN]]="","",IF(OR(_xll.BDP($B200&amp;" Corp",BD$1)="#N/A Field Not Applicable"),"--",_xll.BDP($B200&amp;" Corp",BD$1)))</f>
        <v>#NAME?</v>
      </c>
      <c r="BE200" s="124" t="e">
        <f ca="1">IF(tbl_coded[[#This Row],[ISIN]]="","",IF(OR(_xll.BDP($B200&amp;" Corp",BE$1)="#N/A Field Not Applicable"),"--",_xll.BDP($B200&amp;" Corp",BE$1)))</f>
        <v>#NAME?</v>
      </c>
      <c r="BF200" s="124" t="e">
        <f ca="1">IF(tbl_coded[[#This Row],[ISIN]]="","",IF(OR(_xll.BDP($B200&amp;" Corp",BF$1)="#N/A Field Not Applicable"),"--",_xll.BDP($B200&amp;" Corp",BF$1)))</f>
        <v>#NAME?</v>
      </c>
      <c r="BG200" s="124" t="e">
        <f ca="1">IF(tbl_coded[[#This Row],[ISIN]]="","",IF(OR(_xll.BDP($B200&amp;" Corp",BG$1)="#N/A Field Not Applicable"),"--",IF(_xll.BDP($B200&amp;" Corp",BG$1)="#N/A N/A","N",_xll.BDP($B200&amp;" Corp",BG$1))))</f>
        <v>#NAME?</v>
      </c>
      <c r="BH200" s="124" t="e">
        <f ca="1">IF(tbl_coded[[#This Row],[ISIN]]="","",IF(OR(_xll.BDP($B200&amp;" Corp",BH$1)="#N/A N/A"),"",_xll.BDP($B200&amp;" Corp",BH$1)))</f>
        <v>#NAME?</v>
      </c>
      <c r="BI200" s="124" t="e">
        <f ca="1">IF(tbl_coded[[#This Row],[ISIN]]="","",IF(OR(tbl_coded[[#This Row],[Parent company tiker]]=""),"",IF(_xll.BDP(tbl_coded[[#This Row],[Parent company tiker]]&amp;" Equity",BI$1)="#N/A N/A","--",_xll.BDP(tbl_coded[[#This Row],[Parent company tiker]]&amp;" Equity",BI$1))))</f>
        <v>#NAME?</v>
      </c>
      <c r="BJ200" s="124" t="e">
        <f ca="1">IF(tbl_coded[[#This Row],[ISIN]]="","",IF(OR(tbl_coded[[#This Row],[Parent company tiker]]=""),"",IF(_xll.BDP(tbl_coded[[#This Row],[Parent company tiker]]&amp;" Equity",BJ$1)="#N/A N/A","--",_xll.BDP(tbl_coded[[#This Row],[Parent company tiker]]&amp;" Equity",BJ$1))))</f>
        <v>#NAME?</v>
      </c>
      <c r="BK200" s="124" t="e">
        <f ca="1">IF(tbl_coded[[#This Row],[ISIN]]="","",IF(OR(tbl_coded[[#This Row],[Parent company tiker]]=""),"",IF(_xll.BDP(tbl_coded[[#This Row],[Parent company tiker]]&amp;" Equity",BK$1)="#N/A N/A","--",_xll.BDP(tbl_coded[[#This Row],[Parent company tiker]]&amp;" Equity",BK$1))))</f>
        <v>#NAME?</v>
      </c>
      <c r="BL200" s="124" t="e">
        <f ca="1">IF(tbl_coded[[#This Row],[ISIN]]="","",IF(OR(tbl_coded[[#This Row],[Parent company tiker]]=""),"",IF(_xll.BDP(tbl_coded[[#This Row],[Parent company tiker]]&amp;" Equity",BL$1)="#N/A N/A","--",_xll.BDP(tbl_coded[[#This Row],[Parent company tiker]]&amp;" Equity",BL$1))))</f>
        <v>#NAME?</v>
      </c>
      <c r="BM20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0" s="124" t="e">
        <f ca="1">IF(tbl_coded[[#This Row],[Column9]]&lt;&gt;"--",tbl_coded[[#This Row],[G''tor rating]],IF(tbl_coded[[#This Row],[KPW Name]]&lt;&gt;"",tbl_coded[[#This Row],[KPW Rating]],IF(tbl_coded[[#This Row],[Parent company tiker]]&lt;&gt;"",tbl_coded[[#This Row],[parent评级]],tbl_coded[[#This Row],[Issuer rating]])))</f>
        <v>#NAME?</v>
      </c>
      <c r="BO200" s="159" t="str">
        <f ca="1">IFERROR(IF(tbl_coded[[#This Row],[GREEN]]="Y","GREEN",IF(tbl_coded[[#This Row],[SUSTAINABLE]]="Y","SUSTAINABLE",IF(tbl_coded[[#This Row],[SOCIAL]]="Y","SOCIAL",IF(tbl_coded[[#This Row],[Sustainable linked]]="Y","SUSTAINABLE LINKED"," ")))),"")</f>
        <v/>
      </c>
    </row>
    <row r="201" spans="1:67" ht="15" customHeight="1">
      <c r="A201" s="119">
        <v>199</v>
      </c>
      <c r="B201" s="120" t="str">
        <f>IF(美元债一级!$C$4:$C$1048576&lt;&gt;"",美元债一级!C202,"")</f>
        <v>XS2597539290</v>
      </c>
      <c r="C201" s="124" t="e">
        <f ca="1">IF(tbl_coded[[#This Row],[ISIN]]="","",IF(tbl_coded[[#This Row],[Index]]&gt;$A$1,"",IF(_xll.BDP($B201&amp;" Corp",C$1)="#N/A N/A","",_xll.BDP($B201&amp;" Corp",C$1))))</f>
        <v>#NAME?</v>
      </c>
      <c r="D201" s="124" t="e">
        <f ca="1">IF(tbl_coded[[#This Row],[ISIN]]="","",IF(_xll.BDP($B201&amp;" Corp",D$1)="#N/A N/A","",_xll.BDP($B201&amp;" Corp",D$1)))</f>
        <v>#NAME?</v>
      </c>
      <c r="E201" s="124" t="e">
        <f ca="1">IF(tbl_coded[[#This Row],[ISIN]]="","",IF(_xll.BDP($B201&amp;" Corp",E$1)="#N/A N/A","--",_xll.BDP($B201&amp;" Corp",E$1)))</f>
        <v>#NAME?</v>
      </c>
      <c r="F201" s="124" t="e">
        <f ca="1">IF(tbl_coded[[#This Row],[ISIN]]="","",IF(_xll.BDS($B201&amp;" Corp",F$1)="#N/A Field Not Applicable","",_xll.BDS($B201&amp;" Corp",F$1)))</f>
        <v>#NAME?</v>
      </c>
      <c r="G201" s="124" t="e">
        <f ca="1">IF(tbl_coded[[#This Row],[ISIN]]="","",IF(_xll.BDP($F201&amp;" CompanyID",G$1)="#N/A Invalid Security","",_xll.BDP($F201&amp;" CompanyID",G$1)))</f>
        <v>#NAME?</v>
      </c>
      <c r="H201" s="124" t="e">
        <f ca="1">IF(tbl_coded[[#This Row],[ISIN]]="","",IF(_xll.BDP($B201&amp;" Corp",H$1)="#N/A N/A","--",_xll.BDP($B201&amp;" Corp",H$1)))</f>
        <v>#NAME?</v>
      </c>
      <c r="I201" s="124" t="e">
        <f ca="1">IF(tbl_coded[[#This Row],[ISIN]]="","",IF(_xll.BDP($B201&amp;" Corp",I$1)="#N/A N/A","--",_xll.BDP($B201&amp;" Corp",I$1)))</f>
        <v>#NAME?</v>
      </c>
      <c r="J201" s="124" t="e">
        <f ca="1">IF(tbl_coded[[#This Row],[ISIN]]="","",IF(_xll.BDP($B201&amp;" Corp",J$1)="#N/A N/A","--",_xll.BDP($B201&amp;" Corp",J$1)))</f>
        <v>#NAME?</v>
      </c>
      <c r="K201" s="124" t="e">
        <f ca="1">IF(tbl_coded[[#This Row],[ISIN]]="","",IF(_xll.BDP($B201&amp;" Corp",K$1)="#N/A N/A","--",_xll.BDP($B201&amp;" Corp",K$1)))</f>
        <v>#NAME?</v>
      </c>
      <c r="L201" s="124" t="e">
        <f ca="1">IF(tbl_coded[[#This Row],[ISIN]]="","",IF(_xll.BDP($B201&amp;" Corp",L$1)="#N/A N/A","--",_xll.BDP($B201&amp;" Corp",L$1)))</f>
        <v>#NAME?</v>
      </c>
      <c r="M201" s="124" t="e">
        <f ca="1">IF(tbl_coded[[#This Row],[ISIN]]="","",IF(_xll.BDP($B201&amp;" Corp",M$1)="#N/A N/A","--",_xll.BDP($B201&amp;" Corp",M$1)))</f>
        <v>#NAME?</v>
      </c>
      <c r="N201" s="124" t="e">
        <f ca="1">IF(tbl_coded[[#This Row],[ISIN]]="","",IF(_xll.BDP($B201&amp;" Corp",N$1)="#N/A N/A","--",_xll.BDP($B201&amp;" Corp",N$1)))</f>
        <v>#NAME?</v>
      </c>
      <c r="O201" s="124" t="e">
        <f ca="1">IF(tbl_coded[[#This Row],[ISIN]]="","",IF(_xll.BDP($B201&amp;" Corp",O$1)="#N/A N/A","--",_xll.BDP($B201&amp;" Corp",O$1)))</f>
        <v>#NAME?</v>
      </c>
      <c r="P201" s="124" t="e">
        <f ca="1">IF(tbl_coded[[#This Row],[ISIN]]="","",IF(_xll.BDP($B201&amp;" Corp",P$1)="#N/A N/A","--",_xll.BDP($B201&amp;" Corp",P$1)))</f>
        <v>#NAME?</v>
      </c>
      <c r="Q20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1" s="124" t="e">
        <f ca="1">IF(tbl_coded[[#This Row],[ISIN]]="","",IF(OR(_xll.BDP($B201&amp;" Corp",R$1)="#N/A N/A",_xll.BDP($B201&amp;" Corp",R$1)="#N/A Invalid Security",_xll.BDP($B201&amp;" Corp",R$1)="#N/A Field Not Applicable"),"--",_xll.BDP($B201&amp;" Corp",R$1)))</f>
        <v>#NAME?</v>
      </c>
      <c r="S201" s="124" t="e">
        <f ca="1">IF(tbl_coded[[#This Row],[ISIN]]="","",IF(OR(_xll.BDP($R201&amp;" Equity",S$1)="#N/A N/A",_xll.BDP($R201&amp;" Equity",S$1)="#N/A Invalid Security"),"--",_xll.BDP($R201&amp;" Equity",S$1)))</f>
        <v>#NAME?</v>
      </c>
      <c r="T201" s="124" t="e">
        <f ca="1">IF(tbl_coded[[#This Row],[ISIN]]="","",IF(OR(_xll.BDP($R201&amp;" Equity",T$1)="#N/A N/A",_xll.BDP($R201&amp;" Equity",T$1)="#N/A Invalid Security"),"--",_xll.BDP($R201&amp;" Equity",T$1)))</f>
        <v>#NAME?</v>
      </c>
      <c r="U201" s="124" t="e">
        <f ca="1">IF(tbl_coded[[#This Row],[ISIN]]="","",IF(OR(_xll.BDP($R201&amp;" Equity",U$1)="#N/A N/A",_xll.BDP($R201&amp;" Equity",U$1)="#N/A Invalid Security"),"--",_xll.BDP($R201&amp;" Equity",U$1)))</f>
        <v>#NAME?</v>
      </c>
      <c r="V201" s="124" t="e">
        <f ca="1">IF(tbl_coded[[#This Row],[ISIN]]="","",IF(OR(_xll.BDP($R201&amp;" Equity",V$1)="#N/A N/A",_xll.BDP($R201&amp;" Equity",V$1)="#N/A Invalid Security"),"--",_xll.BDP($R201&amp;" Equity",V$1)))</f>
        <v>#NAME?</v>
      </c>
      <c r="W201" s="124" t="e">
        <f ca="1">IF(tbl_coded[[#This Row],[ISIN]]="","",IF(OR(_xll.BDP($R201&amp;" Equity",W$1)="#N/A N/A",_xll.BDP($R201&amp;" Equity",W$1)="#N/A Invalid Security"),"--",_xll.BDP($R201&amp;" Equity",W$1)))</f>
        <v>#NAME?</v>
      </c>
      <c r="X201" s="124" t="e">
        <f ca="1">IF(tbl_coded[[#This Row],[ISIN]]="","",IF(OR(_xll.BDP($R201&amp;" Equity",X$1)="#N/A N/A",_xll.BDP($R201&amp;" Equity",X$1)="#N/A Invalid Security"),"--",_xll.BDP($R201&amp;" Equity",X$1)))</f>
        <v>#NAME?</v>
      </c>
      <c r="Y20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1" s="124" t="str">
        <f ca="1">IF(tbl_coded[[#This Row],[ISIN]]="","",IF(ISNUMBER(_xll.BDP(B201&amp;" Corp",Z$1)),_xll.BDP(B201&amp;" Corp",Z$1),""))</f>
        <v/>
      </c>
      <c r="AA201" s="124" t="str">
        <f ca="1">IF(tbl_coded[[#This Row],[ISIN]]="","",IF(ISNUMBER(_xll.BDP(B201&amp;" Corp",AA$1)),_xll.BDP(B201&amp;" Corp",AA$1),""))</f>
        <v/>
      </c>
      <c r="AB201" s="124" t="str">
        <f ca="1">IF(tbl_coded[[#This Row],[ISIN]]="","",IF(ISNUMBER(_xll.BDP(B201&amp;" Corp",AB$1)),_xll.BDP(B201&amp;" Corp",AB$1),""))</f>
        <v/>
      </c>
      <c r="AC201" s="124" t="str">
        <f ca="1">IF(tbl_coded[[#This Row],[ISIN]]="","",IF(ISNUMBER(_xll.BDP(B201&amp;" Corp",AC$1)),_xll.BDP(B201&amp;" Corp",AC$1),""))</f>
        <v/>
      </c>
      <c r="AD201" s="124" t="e">
        <f ca="1">IF(tbl_coded[[#This Row],[ISIN]]="","",IF((_xll.BDP(B201&amp;" Corp",AD$1))="#N/A Field Not Applicable","",_xll.BDP(B201&amp;" Corp",AD$1)))</f>
        <v>#NAME?</v>
      </c>
      <c r="AE201" s="124" t="e">
        <f ca="1">IF(tbl_coded[[#This Row],[ISIN]]="","",IF((_xll.BDP(B201&amp;" Corp",AE$1))="#N/A N/A","--",_xll.BDP(B201&amp;" Corp",AE$1)))</f>
        <v>#NAME?</v>
      </c>
      <c r="AF201" s="124" t="e">
        <f ca="1">IF(tbl_coded[[#This Row],[ISIN]]="","",IF(IFERROR(MATCH(H201,rtg_num[Moody''s],0)&gt;10,0),"HY",IF(IFERROR(MATCH(I201,rtg_num[S&amp;P],0)&gt;10,0),"HY",IF(IFERROR(MATCH(J201,rtg_num[Fitch],0)&gt;10,0),"HY",IF(H201&amp;I201&amp;J201="------","NR",IF(IFERROR(FIND("#N/A",Coded!H201),0)&amp;IFERROR(FIND("#N/A",Coded!H201),0)&amp;IFERROR(FIND("#N/A",Coded!H201),0)&lt;&gt;"000",IF(INDEX(美元债一级!$O:$O,MATCH(tbl_coded[[#This Row],[ISIN]],美元债一级!$I:$I,0))="--/--/--","NR","IG"),"IG"))))))</f>
        <v>#NAME?</v>
      </c>
      <c r="AG20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1" s="125" t="e">
        <f ca="1">IF(tbl_coded[[#This Row],[ISIN]]="","",IF(_xll.BDP($B201&amp;" Corp",AI$1)="#N/A N/A","--",_xll.BDP($B201&amp;" Corp",AI$1)))</f>
        <v>#NAME?</v>
      </c>
      <c r="AJ201" s="122" t="e">
        <f ca="1">IF(tbl_coded[[#This Row],[ISIN]]="","",IF(OR(_xll.BDP(_xll.BDP(tbl_coded[[#This Row],[ISIN]]&amp;" Corp", "ISSUER_EQUITY_TICKER")&amp;" Equity",AJ$1)="#N/A N/A"),"--",_xll.BDP(_xll.BDP(tbl_coded[[#This Row],[ISIN]]&amp;" Corp", "ISSUER_EQUITY_TICKER")&amp;" Equity",AJ$1)))</f>
        <v>#NAME?</v>
      </c>
      <c r="AK20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24" t="e">
        <f ca="1">IF(tbl_coded[[#This Row],[ISIN]]="","",IF(OR(_xll.BDP(_xll.BDP(tbl_coded[[#This Row],[ISIN]]&amp;" Corp", "ISSUER_EQUITY_TICKER")&amp;" Equity",AL$1)="#N/A N/A"),"--",_xll.BDP(_xll.BDP(tbl_coded[[#This Row],[ISIN]]&amp;" Corp", "ISSUER_EQUITY_TICKER")&amp;" Equity",AL$1)))</f>
        <v>#NAME?</v>
      </c>
      <c r="AM201" s="124" t="e">
        <f ca="1">IF(tbl_coded[[#This Row],[ISIN]]="","",IF(_xll.BDS($B201&amp;" Corp",AM$1)="#N/A Field Not Applicable","",_xll.BDS($B201&amp;" Corp",AM$1)))</f>
        <v>#NAME?</v>
      </c>
      <c r="AN201" s="124" t="e">
        <f ca="1">IF(tbl_coded[[#This Row],[ISIN]]="","",IF(_xll.BDP(tbl_coded[[#This Row],[KPW Provider BBID]]&amp;" CompanyID","NAME")="#N/A Invalid Security","",_xll.BDP(tbl_coded[[#This Row],[KPW Provider BBID]]&amp;" CompanyID","NAME")))</f>
        <v>#NAME?</v>
      </c>
      <c r="AO201" s="124" t="e">
        <f ca="1">IF(tbl_coded[[#This Row],[ISIN]]="","",IF(_xll.BDP(tbl_coded[[#This Row],[KPW Provider BBID]]&amp;" CompanyID",$AO$1)="#N/A Invalid Security","--",IF(_xll.BDP(tbl_coded[[#This Row],[KPW Provider BBID]]&amp;" CompanyID",$AO$1)="#N/A N/A","--",_xll.BDP(tbl_coded[[#This Row],[KPW Provider BBID]]&amp;" CompanyID",$AO$1))))</f>
        <v>#NAME?</v>
      </c>
      <c r="AP201" s="124" t="e">
        <f ca="1">IF(tbl_coded[[#This Row],[ISIN]]="","",IF(_xll.BDP(tbl_coded[[#This Row],[KPW Provider BBID]]&amp;" CompanyID",$AP$1)="#N/A Invalid Security","--",IF(_xll.BDP(tbl_coded[[#This Row],[KPW Provider BBID]]&amp;" CompanyID",$AP$1)="#N/A N/A","--",_xll.BDP(tbl_coded[[#This Row],[KPW Provider BBID]]&amp;" CompanyID",$AP$1))))</f>
        <v>#NAME?</v>
      </c>
      <c r="AQ201" s="124" t="e">
        <f ca="1">IF(tbl_coded[[#This Row],[ISIN]]="","",IF(_xll.BDP(tbl_coded[[#This Row],[KPW Provider BBID]]&amp;" CompanyID",$AQ$1)="#N/A Invalid Security","--",IF(_xll.BDP(tbl_coded[[#This Row],[KPW Provider BBID]]&amp;" CompanyID",$AQ$1)="#N/A N/A","--",_xll.BDP(tbl_coded[[#This Row],[KPW Provider BBID]]&amp;" CompanyID",$AQ$1))))</f>
        <v>#NAME?</v>
      </c>
      <c r="AR201" s="124" t="e">
        <f ca="1">IF(tbl_coded[[#This Row],[ISIN]]="","",tbl_coded[[#This Row],[穆迪KPW评级]]&amp;"/"&amp;tbl_coded[[#This Row],[SPKPW评级]]&amp;"/"&amp;tbl_coded[[#This Row],[FITCHKPW评级]])</f>
        <v>#NAME?</v>
      </c>
      <c r="AS201" s="124" t="e">
        <f ca="1">IF(tbl_coded[[#This Row],[ISIN]]="","",IF(OR(_xll.BDP($B201&amp;" Corp",AS$1)="#N/A N/A"),"--",_xll.BDP($B201&amp;" Corp",AS$1)))</f>
        <v>#NAME?</v>
      </c>
      <c r="AT201" s="124" t="e">
        <f ca="1">IF(tbl_coded[[#This Row],[ISIN]]="","",IF(_xll.BDS($B201&amp;" Corp",AT$1)="#N/A Field Not Applicable","",_xll.BDS($B201&amp;" Corp",AT$1)))</f>
        <v>#NAME?</v>
      </c>
      <c r="AU201" s="124" t="e">
        <f ca="1">IF(tbl_coded[[#This Row],[SBLC Provider BBID]]="","",_xll.BDP(tbl_coded[[#This Row],[SBLC Provider BBID]]&amp;" CompanyID","NAME"))</f>
        <v>#NAME?</v>
      </c>
      <c r="AV201" s="124" t="e">
        <f ca="1">IF(tbl_coded[[#This Row],[ISIN]]="","",IF(OR(_xll.BDP($B201&amp;" Corp",AV$1)="#N/A N/A"),"--",TEXT(_xll.BDP($B201&amp;" Corp",AV$1),"yyyy/mm/dd")))</f>
        <v>#NAME?</v>
      </c>
      <c r="AW201" s="124" t="e">
        <f ca="1">IF(tbl_coded[[#This Row],[ISIN]]="","",IF(OR(_xll.BDP($B201&amp;" Corp",AW$1)="#N/A N/A"),"--",TEXT(_xll.BDP($B201&amp;" Corp",AW$1),"yyyy/mm/dd")))</f>
        <v>#NAME?</v>
      </c>
      <c r="AX201" s="124" t="e">
        <f ca="1">IF(tbl_coded[[#This Row],[ISIN]]="","",IF(OR(_xll.BDP($B201&amp;" Corp",AX$1)="#N/A N/A"),"--",TEXT(_xll.BDP($B201&amp;" Corp",AX$1),"yyyy/mm/dd")))</f>
        <v>#NAME?</v>
      </c>
      <c r="AY201" s="124" t="e">
        <f ca="1">IF(tbl_coded[[#This Row],[ISIN]]="","",IF(OR(_xll.BDP($B201&amp;" Corp",AY$1)="#N/A Field Not Applicable"),"--",TEXT(_xll.BDP($B201&amp;" Corp",AY$1),"yyyy/mm/dd")))</f>
        <v>#NAME?</v>
      </c>
      <c r="AZ201" s="124" t="e">
        <f ca="1">IF(tbl_coded[[#This Row],[ISIN]]="","",IF(OR(_xll.BDP($B201&amp;" Corp",AZ$1)="#N/A N/A"),"--",_xll.BDP($B201&amp;" Corp",AZ$1)))</f>
        <v>#NAME?</v>
      </c>
      <c r="BA201" s="124" t="e">
        <f ca="1">IF(tbl_coded[[#This Row],[ISIN]]="","",IF(OR(_xll.BDP($B201&amp;" Corp",BA$1)="#N/A N/A"),"--",_xll.BDP($B201&amp;" Corp",BA$1)))</f>
        <v>#NAME?</v>
      </c>
      <c r="BB201" s="124" t="e">
        <f ca="1">IF(tbl_coded[[#This Row],[ISIN]]="","",IF(OR(_xll.BDP($B201&amp;" Corp",BB$1)="#N/A N/A"),"--",_xll.BDP($B201&amp;" Corp",BB$1)))</f>
        <v>#NAME?</v>
      </c>
      <c r="BC201" s="124" t="e">
        <f ca="1">IF(tbl_coded[[#This Row],[ISIN]]="","",IF(OR(_xll.BDP($B201&amp;" Corp",BC$1)="#N/A Field Not Applicable"),"--",_xll.BDP($B201&amp;" Corp",BC$1)))</f>
        <v>#NAME?</v>
      </c>
      <c r="BD201" s="124" t="e">
        <f ca="1">IF(tbl_coded[[#This Row],[ISIN]]="","",IF(OR(_xll.BDP($B201&amp;" Corp",BD$1)="#N/A Field Not Applicable"),"--",_xll.BDP($B201&amp;" Corp",BD$1)))</f>
        <v>#NAME?</v>
      </c>
      <c r="BE201" s="124" t="e">
        <f ca="1">IF(tbl_coded[[#This Row],[ISIN]]="","",IF(OR(_xll.BDP($B201&amp;" Corp",BE$1)="#N/A Field Not Applicable"),"--",_xll.BDP($B201&amp;" Corp",BE$1)))</f>
        <v>#NAME?</v>
      </c>
      <c r="BF201" s="124" t="e">
        <f ca="1">IF(tbl_coded[[#This Row],[ISIN]]="","",IF(OR(_xll.BDP($B201&amp;" Corp",BF$1)="#N/A Field Not Applicable"),"--",_xll.BDP($B201&amp;" Corp",BF$1)))</f>
        <v>#NAME?</v>
      </c>
      <c r="BG201" s="124" t="e">
        <f ca="1">IF(tbl_coded[[#This Row],[ISIN]]="","",IF(OR(_xll.BDP($B201&amp;" Corp",BG$1)="#N/A Field Not Applicable"),"--",IF(_xll.BDP($B201&amp;" Corp",BG$1)="#N/A N/A","N",_xll.BDP($B201&amp;" Corp",BG$1))))</f>
        <v>#NAME?</v>
      </c>
      <c r="BH201" s="124" t="e">
        <f ca="1">IF(tbl_coded[[#This Row],[ISIN]]="","",IF(OR(_xll.BDP($B201&amp;" Corp",BH$1)="#N/A N/A"),"",_xll.BDP($B201&amp;" Corp",BH$1)))</f>
        <v>#NAME?</v>
      </c>
      <c r="BI201" s="124" t="e">
        <f ca="1">IF(tbl_coded[[#This Row],[ISIN]]="","",IF(OR(tbl_coded[[#This Row],[Parent company tiker]]=""),"",IF(_xll.BDP(tbl_coded[[#This Row],[Parent company tiker]]&amp;" Equity",BI$1)="#N/A N/A","--",_xll.BDP(tbl_coded[[#This Row],[Parent company tiker]]&amp;" Equity",BI$1))))</f>
        <v>#NAME?</v>
      </c>
      <c r="BJ201" s="124" t="e">
        <f ca="1">IF(tbl_coded[[#This Row],[ISIN]]="","",IF(OR(tbl_coded[[#This Row],[Parent company tiker]]=""),"",IF(_xll.BDP(tbl_coded[[#This Row],[Parent company tiker]]&amp;" Equity",BJ$1)="#N/A N/A","--",_xll.BDP(tbl_coded[[#This Row],[Parent company tiker]]&amp;" Equity",BJ$1))))</f>
        <v>#NAME?</v>
      </c>
      <c r="BK201" s="124" t="e">
        <f ca="1">IF(tbl_coded[[#This Row],[ISIN]]="","",IF(OR(tbl_coded[[#This Row],[Parent company tiker]]=""),"",IF(_xll.BDP(tbl_coded[[#This Row],[Parent company tiker]]&amp;" Equity",BK$1)="#N/A N/A","--",_xll.BDP(tbl_coded[[#This Row],[Parent company tiker]]&amp;" Equity",BK$1))))</f>
        <v>#NAME?</v>
      </c>
      <c r="BL201" s="124" t="e">
        <f ca="1">IF(tbl_coded[[#This Row],[ISIN]]="","",IF(OR(tbl_coded[[#This Row],[Parent company tiker]]=""),"",IF(_xll.BDP(tbl_coded[[#This Row],[Parent company tiker]]&amp;" Equity",BL$1)="#N/A N/A","--",_xll.BDP(tbl_coded[[#This Row],[Parent company tiker]]&amp;" Equity",BL$1))))</f>
        <v>#NAME?</v>
      </c>
      <c r="BM20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1" s="124" t="e">
        <f ca="1">IF(tbl_coded[[#This Row],[Column9]]&lt;&gt;"--",tbl_coded[[#This Row],[G''tor rating]],IF(tbl_coded[[#This Row],[KPW Name]]&lt;&gt;"",tbl_coded[[#This Row],[KPW Rating]],IF(tbl_coded[[#This Row],[Parent company tiker]]&lt;&gt;"",tbl_coded[[#This Row],[parent评级]],tbl_coded[[#This Row],[Issuer rating]])))</f>
        <v>#NAME?</v>
      </c>
      <c r="BO201" s="159" t="str">
        <f ca="1">IFERROR(IF(tbl_coded[[#This Row],[GREEN]]="Y","GREEN",IF(tbl_coded[[#This Row],[SUSTAINABLE]]="Y","SUSTAINABLE",IF(tbl_coded[[#This Row],[SOCIAL]]="Y","SOCIAL",IF(tbl_coded[[#This Row],[Sustainable linked]]="Y","SUSTAINABLE LINKED"," ")))),"")</f>
        <v/>
      </c>
    </row>
    <row r="202" spans="1:67" ht="15" customHeight="1">
      <c r="A202" s="119">
        <v>200</v>
      </c>
      <c r="B202" s="120" t="str">
        <f>IF(美元债一级!$C$4:$C$1048576&lt;&gt;"",美元债一级!C203,"")</f>
        <v>HK0000917051</v>
      </c>
      <c r="C202" s="124" t="e">
        <f ca="1">IF(tbl_coded[[#This Row],[ISIN]]="","",IF(tbl_coded[[#This Row],[Index]]&gt;$A$1,"",IF(_xll.BDP($B202&amp;" Corp",C$1)="#N/A N/A","",_xll.BDP($B202&amp;" Corp",C$1))))</f>
        <v>#NAME?</v>
      </c>
      <c r="D202" s="124" t="e">
        <f ca="1">IF(tbl_coded[[#This Row],[ISIN]]="","",IF(_xll.BDP($B202&amp;" Corp",D$1)="#N/A N/A","",_xll.BDP($B202&amp;" Corp",D$1)))</f>
        <v>#NAME?</v>
      </c>
      <c r="E202" s="124" t="e">
        <f ca="1">IF(tbl_coded[[#This Row],[ISIN]]="","",IF(_xll.BDP($B202&amp;" Corp",E$1)="#N/A N/A","--",_xll.BDP($B202&amp;" Corp",E$1)))</f>
        <v>#NAME?</v>
      </c>
      <c r="F202" s="124" t="e">
        <f ca="1">IF(tbl_coded[[#This Row],[ISIN]]="","",IF(_xll.BDS($B202&amp;" Corp",F$1)="#N/A Field Not Applicable","",_xll.BDS($B202&amp;" Corp",F$1)))</f>
        <v>#NAME?</v>
      </c>
      <c r="G202" s="124" t="e">
        <f ca="1">IF(tbl_coded[[#This Row],[ISIN]]="","",IF(_xll.BDP($F202&amp;" CompanyID",G$1)="#N/A Invalid Security","",_xll.BDP($F202&amp;" CompanyID",G$1)))</f>
        <v>#NAME?</v>
      </c>
      <c r="H202" s="124" t="e">
        <f ca="1">IF(tbl_coded[[#This Row],[ISIN]]="","",IF(_xll.BDP($B202&amp;" Corp",H$1)="#N/A N/A","--",_xll.BDP($B202&amp;" Corp",H$1)))</f>
        <v>#NAME?</v>
      </c>
      <c r="I202" s="124" t="e">
        <f ca="1">IF(tbl_coded[[#This Row],[ISIN]]="","",IF(_xll.BDP($B202&amp;" Corp",I$1)="#N/A N/A","--",_xll.BDP($B202&amp;" Corp",I$1)))</f>
        <v>#NAME?</v>
      </c>
      <c r="J202" s="124" t="e">
        <f ca="1">IF(tbl_coded[[#This Row],[ISIN]]="","",IF(_xll.BDP($B202&amp;" Corp",J$1)="#N/A N/A","--",_xll.BDP($B202&amp;" Corp",J$1)))</f>
        <v>#NAME?</v>
      </c>
      <c r="K202" s="124" t="e">
        <f ca="1">IF(tbl_coded[[#This Row],[ISIN]]="","",IF(_xll.BDP($B202&amp;" Corp",K$1)="#N/A N/A","--",_xll.BDP($B202&amp;" Corp",K$1)))</f>
        <v>#NAME?</v>
      </c>
      <c r="L202" s="124" t="e">
        <f ca="1">IF(tbl_coded[[#This Row],[ISIN]]="","",IF(_xll.BDP($B202&amp;" Corp",L$1)="#N/A N/A","--",_xll.BDP($B202&amp;" Corp",L$1)))</f>
        <v>#NAME?</v>
      </c>
      <c r="M202" s="124" t="e">
        <f ca="1">IF(tbl_coded[[#This Row],[ISIN]]="","",IF(_xll.BDP($B202&amp;" Corp",M$1)="#N/A N/A","--",_xll.BDP($B202&amp;" Corp",M$1)))</f>
        <v>#NAME?</v>
      </c>
      <c r="N202" s="124" t="e">
        <f ca="1">IF(tbl_coded[[#This Row],[ISIN]]="","",IF(_xll.BDP($B202&amp;" Corp",N$1)="#N/A N/A","--",_xll.BDP($B202&amp;" Corp",N$1)))</f>
        <v>#NAME?</v>
      </c>
      <c r="O202" s="124" t="e">
        <f ca="1">IF(tbl_coded[[#This Row],[ISIN]]="","",IF(_xll.BDP($B202&amp;" Corp",O$1)="#N/A N/A","--",_xll.BDP($B202&amp;" Corp",O$1)))</f>
        <v>#NAME?</v>
      </c>
      <c r="P202" s="124" t="e">
        <f ca="1">IF(tbl_coded[[#This Row],[ISIN]]="","",IF(_xll.BDP($B202&amp;" Corp",P$1)="#N/A N/A","--",_xll.BDP($B202&amp;" Corp",P$1)))</f>
        <v>#NAME?</v>
      </c>
      <c r="Q20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2" s="124" t="e">
        <f ca="1">IF(tbl_coded[[#This Row],[ISIN]]="","",IF(OR(_xll.BDP($B202&amp;" Corp",R$1)="#N/A N/A",_xll.BDP($B202&amp;" Corp",R$1)="#N/A Invalid Security",_xll.BDP($B202&amp;" Corp",R$1)="#N/A Field Not Applicable"),"--",_xll.BDP($B202&amp;" Corp",R$1)))</f>
        <v>#NAME?</v>
      </c>
      <c r="S202" s="124" t="e">
        <f ca="1">IF(tbl_coded[[#This Row],[ISIN]]="","",IF(OR(_xll.BDP($R202&amp;" Equity",S$1)="#N/A N/A",_xll.BDP($R202&amp;" Equity",S$1)="#N/A Invalid Security"),"--",_xll.BDP($R202&amp;" Equity",S$1)))</f>
        <v>#NAME?</v>
      </c>
      <c r="T202" s="124" t="e">
        <f ca="1">IF(tbl_coded[[#This Row],[ISIN]]="","",IF(OR(_xll.BDP($R202&amp;" Equity",T$1)="#N/A N/A",_xll.BDP($R202&amp;" Equity",T$1)="#N/A Invalid Security"),"--",_xll.BDP($R202&amp;" Equity",T$1)))</f>
        <v>#NAME?</v>
      </c>
      <c r="U202" s="124" t="e">
        <f ca="1">IF(tbl_coded[[#This Row],[ISIN]]="","",IF(OR(_xll.BDP($R202&amp;" Equity",U$1)="#N/A N/A",_xll.BDP($R202&amp;" Equity",U$1)="#N/A Invalid Security"),"--",_xll.BDP($R202&amp;" Equity",U$1)))</f>
        <v>#NAME?</v>
      </c>
      <c r="V202" s="124" t="e">
        <f ca="1">IF(tbl_coded[[#This Row],[ISIN]]="","",IF(OR(_xll.BDP($R202&amp;" Equity",V$1)="#N/A N/A",_xll.BDP($R202&amp;" Equity",V$1)="#N/A Invalid Security"),"--",_xll.BDP($R202&amp;" Equity",V$1)))</f>
        <v>#NAME?</v>
      </c>
      <c r="W202" s="124" t="e">
        <f ca="1">IF(tbl_coded[[#This Row],[ISIN]]="","",IF(OR(_xll.BDP($R202&amp;" Equity",W$1)="#N/A N/A",_xll.BDP($R202&amp;" Equity",W$1)="#N/A Invalid Security"),"--",_xll.BDP($R202&amp;" Equity",W$1)))</f>
        <v>#NAME?</v>
      </c>
      <c r="X202" s="124" t="e">
        <f ca="1">IF(tbl_coded[[#This Row],[ISIN]]="","",IF(OR(_xll.BDP($R202&amp;" Equity",X$1)="#N/A N/A",_xll.BDP($R202&amp;" Equity",X$1)="#N/A Invalid Security"),"--",_xll.BDP($R202&amp;" Equity",X$1)))</f>
        <v>#NAME?</v>
      </c>
      <c r="Y20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2" s="124" t="str">
        <f ca="1">IF(tbl_coded[[#This Row],[ISIN]]="","",IF(ISNUMBER(_xll.BDP(B202&amp;" Corp",Z$1)),_xll.BDP(B202&amp;" Corp",Z$1),""))</f>
        <v/>
      </c>
      <c r="AA202" s="124" t="str">
        <f ca="1">IF(tbl_coded[[#This Row],[ISIN]]="","",IF(ISNUMBER(_xll.BDP(B202&amp;" Corp",AA$1)),_xll.BDP(B202&amp;" Corp",AA$1),""))</f>
        <v/>
      </c>
      <c r="AB202" s="124" t="str">
        <f ca="1">IF(tbl_coded[[#This Row],[ISIN]]="","",IF(ISNUMBER(_xll.BDP(B202&amp;" Corp",AB$1)),_xll.BDP(B202&amp;" Corp",AB$1),""))</f>
        <v/>
      </c>
      <c r="AC202" s="124" t="str">
        <f ca="1">IF(tbl_coded[[#This Row],[ISIN]]="","",IF(ISNUMBER(_xll.BDP(B202&amp;" Corp",AC$1)),_xll.BDP(B202&amp;" Corp",AC$1),""))</f>
        <v/>
      </c>
      <c r="AD202" s="124" t="e">
        <f ca="1">IF(tbl_coded[[#This Row],[ISIN]]="","",IF((_xll.BDP(B202&amp;" Corp",AD$1))="#N/A Field Not Applicable","",_xll.BDP(B202&amp;" Corp",AD$1)))</f>
        <v>#NAME?</v>
      </c>
      <c r="AE202" s="124" t="e">
        <f ca="1">IF(tbl_coded[[#This Row],[ISIN]]="","",IF((_xll.BDP(B202&amp;" Corp",AE$1))="#N/A N/A","--",_xll.BDP(B202&amp;" Corp",AE$1)))</f>
        <v>#NAME?</v>
      </c>
      <c r="AF202" s="124" t="e">
        <f ca="1">IF(tbl_coded[[#This Row],[ISIN]]="","",IF(IFERROR(MATCH(H202,rtg_num[Moody''s],0)&gt;10,0),"HY",IF(IFERROR(MATCH(I202,rtg_num[S&amp;P],0)&gt;10,0),"HY",IF(IFERROR(MATCH(J202,rtg_num[Fitch],0)&gt;10,0),"HY",IF(H202&amp;I202&amp;J202="------","NR",IF(IFERROR(FIND("#N/A",Coded!H202),0)&amp;IFERROR(FIND("#N/A",Coded!H202),0)&amp;IFERROR(FIND("#N/A",Coded!H202),0)&lt;&gt;"000",IF(INDEX(美元债一级!$O:$O,MATCH(tbl_coded[[#This Row],[ISIN]],美元债一级!$I:$I,0))="--/--/--","NR","IG"),"IG"))))))</f>
        <v>#NAME?</v>
      </c>
      <c r="AG20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2" s="125" t="e">
        <f ca="1">IF(tbl_coded[[#This Row],[ISIN]]="","",IF(_xll.BDP($B202&amp;" Corp",AI$1)="#N/A N/A","--",_xll.BDP($B202&amp;" Corp",AI$1)))</f>
        <v>#NAME?</v>
      </c>
      <c r="AJ202" s="122" t="e">
        <f ca="1">IF(tbl_coded[[#This Row],[ISIN]]="","",IF(OR(_xll.BDP(_xll.BDP(tbl_coded[[#This Row],[ISIN]]&amp;" Corp", "ISSUER_EQUITY_TICKER")&amp;" Equity",AJ$1)="#N/A N/A"),"--",_xll.BDP(_xll.BDP(tbl_coded[[#This Row],[ISIN]]&amp;" Corp", "ISSUER_EQUITY_TICKER")&amp;" Equity",AJ$1)))</f>
        <v>#NAME?</v>
      </c>
      <c r="AK20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24" t="e">
        <f ca="1">IF(tbl_coded[[#This Row],[ISIN]]="","",IF(OR(_xll.BDP(_xll.BDP(tbl_coded[[#This Row],[ISIN]]&amp;" Corp", "ISSUER_EQUITY_TICKER")&amp;" Equity",AL$1)="#N/A N/A"),"--",_xll.BDP(_xll.BDP(tbl_coded[[#This Row],[ISIN]]&amp;" Corp", "ISSUER_EQUITY_TICKER")&amp;" Equity",AL$1)))</f>
        <v>#NAME?</v>
      </c>
      <c r="AM202" s="124" t="e">
        <f ca="1">IF(tbl_coded[[#This Row],[ISIN]]="","",IF(_xll.BDS($B202&amp;" Corp",AM$1)="#N/A Field Not Applicable","",_xll.BDS($B202&amp;" Corp",AM$1)))</f>
        <v>#NAME?</v>
      </c>
      <c r="AN202" s="124" t="e">
        <f ca="1">IF(tbl_coded[[#This Row],[ISIN]]="","",IF(_xll.BDP(tbl_coded[[#This Row],[KPW Provider BBID]]&amp;" CompanyID","NAME")="#N/A Invalid Security","",_xll.BDP(tbl_coded[[#This Row],[KPW Provider BBID]]&amp;" CompanyID","NAME")))</f>
        <v>#NAME?</v>
      </c>
      <c r="AO202" s="124" t="e">
        <f ca="1">IF(tbl_coded[[#This Row],[ISIN]]="","",IF(_xll.BDP(tbl_coded[[#This Row],[KPW Provider BBID]]&amp;" CompanyID",$AO$1)="#N/A Invalid Security","--",IF(_xll.BDP(tbl_coded[[#This Row],[KPW Provider BBID]]&amp;" CompanyID",$AO$1)="#N/A N/A","--",_xll.BDP(tbl_coded[[#This Row],[KPW Provider BBID]]&amp;" CompanyID",$AO$1))))</f>
        <v>#NAME?</v>
      </c>
      <c r="AP202" s="124" t="e">
        <f ca="1">IF(tbl_coded[[#This Row],[ISIN]]="","",IF(_xll.BDP(tbl_coded[[#This Row],[KPW Provider BBID]]&amp;" CompanyID",$AP$1)="#N/A Invalid Security","--",IF(_xll.BDP(tbl_coded[[#This Row],[KPW Provider BBID]]&amp;" CompanyID",$AP$1)="#N/A N/A","--",_xll.BDP(tbl_coded[[#This Row],[KPW Provider BBID]]&amp;" CompanyID",$AP$1))))</f>
        <v>#NAME?</v>
      </c>
      <c r="AQ202" s="124" t="e">
        <f ca="1">IF(tbl_coded[[#This Row],[ISIN]]="","",IF(_xll.BDP(tbl_coded[[#This Row],[KPW Provider BBID]]&amp;" CompanyID",$AQ$1)="#N/A Invalid Security","--",IF(_xll.BDP(tbl_coded[[#This Row],[KPW Provider BBID]]&amp;" CompanyID",$AQ$1)="#N/A N/A","--",_xll.BDP(tbl_coded[[#This Row],[KPW Provider BBID]]&amp;" CompanyID",$AQ$1))))</f>
        <v>#NAME?</v>
      </c>
      <c r="AR202" s="124" t="e">
        <f ca="1">IF(tbl_coded[[#This Row],[ISIN]]="","",tbl_coded[[#This Row],[穆迪KPW评级]]&amp;"/"&amp;tbl_coded[[#This Row],[SPKPW评级]]&amp;"/"&amp;tbl_coded[[#This Row],[FITCHKPW评级]])</f>
        <v>#NAME?</v>
      </c>
      <c r="AS202" s="124" t="e">
        <f ca="1">IF(tbl_coded[[#This Row],[ISIN]]="","",IF(OR(_xll.BDP($B202&amp;" Corp",AS$1)="#N/A N/A"),"--",_xll.BDP($B202&amp;" Corp",AS$1)))</f>
        <v>#NAME?</v>
      </c>
      <c r="AT202" s="124" t="e">
        <f ca="1">IF(tbl_coded[[#This Row],[ISIN]]="","",IF(_xll.BDS($B202&amp;" Corp",AT$1)="#N/A Field Not Applicable","",_xll.BDS($B202&amp;" Corp",AT$1)))</f>
        <v>#NAME?</v>
      </c>
      <c r="AU202" s="124" t="e">
        <f ca="1">IF(tbl_coded[[#This Row],[SBLC Provider BBID]]="","",_xll.BDP(tbl_coded[[#This Row],[SBLC Provider BBID]]&amp;" CompanyID","NAME"))</f>
        <v>#NAME?</v>
      </c>
      <c r="AV202" s="124" t="e">
        <f ca="1">IF(tbl_coded[[#This Row],[ISIN]]="","",IF(OR(_xll.BDP($B202&amp;" Corp",AV$1)="#N/A N/A"),"--",TEXT(_xll.BDP($B202&amp;" Corp",AV$1),"yyyy/mm/dd")))</f>
        <v>#NAME?</v>
      </c>
      <c r="AW202" s="124" t="e">
        <f ca="1">IF(tbl_coded[[#This Row],[ISIN]]="","",IF(OR(_xll.BDP($B202&amp;" Corp",AW$1)="#N/A N/A"),"--",TEXT(_xll.BDP($B202&amp;" Corp",AW$1),"yyyy/mm/dd")))</f>
        <v>#NAME?</v>
      </c>
      <c r="AX202" s="124" t="e">
        <f ca="1">IF(tbl_coded[[#This Row],[ISIN]]="","",IF(OR(_xll.BDP($B202&amp;" Corp",AX$1)="#N/A N/A"),"--",TEXT(_xll.BDP($B202&amp;" Corp",AX$1),"yyyy/mm/dd")))</f>
        <v>#NAME?</v>
      </c>
      <c r="AY202" s="124" t="e">
        <f ca="1">IF(tbl_coded[[#This Row],[ISIN]]="","",IF(OR(_xll.BDP($B202&amp;" Corp",AY$1)="#N/A Field Not Applicable"),"--",TEXT(_xll.BDP($B202&amp;" Corp",AY$1),"yyyy/mm/dd")))</f>
        <v>#NAME?</v>
      </c>
      <c r="AZ202" s="124" t="e">
        <f ca="1">IF(tbl_coded[[#This Row],[ISIN]]="","",IF(OR(_xll.BDP($B202&amp;" Corp",AZ$1)="#N/A N/A"),"--",_xll.BDP($B202&amp;" Corp",AZ$1)))</f>
        <v>#NAME?</v>
      </c>
      <c r="BA202" s="124" t="e">
        <f ca="1">IF(tbl_coded[[#This Row],[ISIN]]="","",IF(OR(_xll.BDP($B202&amp;" Corp",BA$1)="#N/A N/A"),"--",_xll.BDP($B202&amp;" Corp",BA$1)))</f>
        <v>#NAME?</v>
      </c>
      <c r="BB202" s="124" t="e">
        <f ca="1">IF(tbl_coded[[#This Row],[ISIN]]="","",IF(OR(_xll.BDP($B202&amp;" Corp",BB$1)="#N/A N/A"),"--",_xll.BDP($B202&amp;" Corp",BB$1)))</f>
        <v>#NAME?</v>
      </c>
      <c r="BC202" s="124" t="e">
        <f ca="1">IF(tbl_coded[[#This Row],[ISIN]]="","",IF(OR(_xll.BDP($B202&amp;" Corp",BC$1)="#N/A Field Not Applicable"),"--",_xll.BDP($B202&amp;" Corp",BC$1)))</f>
        <v>#NAME?</v>
      </c>
      <c r="BD202" s="124" t="e">
        <f ca="1">IF(tbl_coded[[#This Row],[ISIN]]="","",IF(OR(_xll.BDP($B202&amp;" Corp",BD$1)="#N/A Field Not Applicable"),"--",_xll.BDP($B202&amp;" Corp",BD$1)))</f>
        <v>#NAME?</v>
      </c>
      <c r="BE202" s="124" t="e">
        <f ca="1">IF(tbl_coded[[#This Row],[ISIN]]="","",IF(OR(_xll.BDP($B202&amp;" Corp",BE$1)="#N/A Field Not Applicable"),"--",_xll.BDP($B202&amp;" Corp",BE$1)))</f>
        <v>#NAME?</v>
      </c>
      <c r="BF202" s="124" t="e">
        <f ca="1">IF(tbl_coded[[#This Row],[ISIN]]="","",IF(OR(_xll.BDP($B202&amp;" Corp",BF$1)="#N/A Field Not Applicable"),"--",_xll.BDP($B202&amp;" Corp",BF$1)))</f>
        <v>#NAME?</v>
      </c>
      <c r="BG202" s="124" t="e">
        <f ca="1">IF(tbl_coded[[#This Row],[ISIN]]="","",IF(OR(_xll.BDP($B202&amp;" Corp",BG$1)="#N/A Field Not Applicable"),"--",IF(_xll.BDP($B202&amp;" Corp",BG$1)="#N/A N/A","N",_xll.BDP($B202&amp;" Corp",BG$1))))</f>
        <v>#NAME?</v>
      </c>
      <c r="BH202" s="124" t="e">
        <f ca="1">IF(tbl_coded[[#This Row],[ISIN]]="","",IF(OR(_xll.BDP($B202&amp;" Corp",BH$1)="#N/A N/A"),"",_xll.BDP($B202&amp;" Corp",BH$1)))</f>
        <v>#NAME?</v>
      </c>
      <c r="BI202" s="124" t="e">
        <f ca="1">IF(tbl_coded[[#This Row],[ISIN]]="","",IF(OR(tbl_coded[[#This Row],[Parent company tiker]]=""),"",IF(_xll.BDP(tbl_coded[[#This Row],[Parent company tiker]]&amp;" Equity",BI$1)="#N/A N/A","--",_xll.BDP(tbl_coded[[#This Row],[Parent company tiker]]&amp;" Equity",BI$1))))</f>
        <v>#NAME?</v>
      </c>
      <c r="BJ202" s="124" t="e">
        <f ca="1">IF(tbl_coded[[#This Row],[ISIN]]="","",IF(OR(tbl_coded[[#This Row],[Parent company tiker]]=""),"",IF(_xll.BDP(tbl_coded[[#This Row],[Parent company tiker]]&amp;" Equity",BJ$1)="#N/A N/A","--",_xll.BDP(tbl_coded[[#This Row],[Parent company tiker]]&amp;" Equity",BJ$1))))</f>
        <v>#NAME?</v>
      </c>
      <c r="BK202" s="124" t="e">
        <f ca="1">IF(tbl_coded[[#This Row],[ISIN]]="","",IF(OR(tbl_coded[[#This Row],[Parent company tiker]]=""),"",IF(_xll.BDP(tbl_coded[[#This Row],[Parent company tiker]]&amp;" Equity",BK$1)="#N/A N/A","--",_xll.BDP(tbl_coded[[#This Row],[Parent company tiker]]&amp;" Equity",BK$1))))</f>
        <v>#NAME?</v>
      </c>
      <c r="BL202" s="124" t="e">
        <f ca="1">IF(tbl_coded[[#This Row],[ISIN]]="","",IF(OR(tbl_coded[[#This Row],[Parent company tiker]]=""),"",IF(_xll.BDP(tbl_coded[[#This Row],[Parent company tiker]]&amp;" Equity",BL$1)="#N/A N/A","--",_xll.BDP(tbl_coded[[#This Row],[Parent company tiker]]&amp;" Equity",BL$1))))</f>
        <v>#NAME?</v>
      </c>
      <c r="BM20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2" s="124" t="e">
        <f ca="1">IF(tbl_coded[[#This Row],[Column9]]&lt;&gt;"--",tbl_coded[[#This Row],[G''tor rating]],IF(tbl_coded[[#This Row],[KPW Name]]&lt;&gt;"",tbl_coded[[#This Row],[KPW Rating]],IF(tbl_coded[[#This Row],[Parent company tiker]]&lt;&gt;"",tbl_coded[[#This Row],[parent评级]],tbl_coded[[#This Row],[Issuer rating]])))</f>
        <v>#NAME?</v>
      </c>
      <c r="BO202" s="159" t="str">
        <f ca="1">IFERROR(IF(tbl_coded[[#This Row],[GREEN]]="Y","GREEN",IF(tbl_coded[[#This Row],[SUSTAINABLE]]="Y","SUSTAINABLE",IF(tbl_coded[[#This Row],[SOCIAL]]="Y","SOCIAL",IF(tbl_coded[[#This Row],[Sustainable linked]]="Y","SUSTAINABLE LINKED"," ")))),"")</f>
        <v/>
      </c>
    </row>
    <row r="203" spans="1:67" ht="15" customHeight="1">
      <c r="A203" s="119">
        <v>201</v>
      </c>
      <c r="B203" s="120" t="str">
        <f>IF(美元债一级!$C$4:$C$1048576&lt;&gt;"",美元债一级!C204,"")</f>
        <v>HK0000917069</v>
      </c>
      <c r="C203" s="124" t="e">
        <f ca="1">IF(tbl_coded[[#This Row],[ISIN]]="","",IF(tbl_coded[[#This Row],[Index]]&gt;$A$1,"",IF(_xll.BDP($B203&amp;" Corp",C$1)="#N/A N/A","",_xll.BDP($B203&amp;" Corp",C$1))))</f>
        <v>#NAME?</v>
      </c>
      <c r="D203" s="124" t="e">
        <f ca="1">IF(tbl_coded[[#This Row],[ISIN]]="","",IF(_xll.BDP($B203&amp;" Corp",D$1)="#N/A N/A","",_xll.BDP($B203&amp;" Corp",D$1)))</f>
        <v>#NAME?</v>
      </c>
      <c r="E203" s="124" t="e">
        <f ca="1">IF(tbl_coded[[#This Row],[ISIN]]="","",IF(_xll.BDP($B203&amp;" Corp",E$1)="#N/A N/A","--",_xll.BDP($B203&amp;" Corp",E$1)))</f>
        <v>#NAME?</v>
      </c>
      <c r="F203" s="124" t="e">
        <f ca="1">IF(tbl_coded[[#This Row],[ISIN]]="","",IF(_xll.BDS($B203&amp;" Corp",F$1)="#N/A Field Not Applicable","",_xll.BDS($B203&amp;" Corp",F$1)))</f>
        <v>#NAME?</v>
      </c>
      <c r="G203" s="124" t="e">
        <f ca="1">IF(tbl_coded[[#This Row],[ISIN]]="","",IF(_xll.BDP($F203&amp;" CompanyID",G$1)="#N/A Invalid Security","",_xll.BDP($F203&amp;" CompanyID",G$1)))</f>
        <v>#NAME?</v>
      </c>
      <c r="H203" s="124" t="e">
        <f ca="1">IF(tbl_coded[[#This Row],[ISIN]]="","",IF(_xll.BDP($B203&amp;" Corp",H$1)="#N/A N/A","--",_xll.BDP($B203&amp;" Corp",H$1)))</f>
        <v>#NAME?</v>
      </c>
      <c r="I203" s="124" t="e">
        <f ca="1">IF(tbl_coded[[#This Row],[ISIN]]="","",IF(_xll.BDP($B203&amp;" Corp",I$1)="#N/A N/A","--",_xll.BDP($B203&amp;" Corp",I$1)))</f>
        <v>#NAME?</v>
      </c>
      <c r="J203" s="124" t="e">
        <f ca="1">IF(tbl_coded[[#This Row],[ISIN]]="","",IF(_xll.BDP($B203&amp;" Corp",J$1)="#N/A N/A","--",_xll.BDP($B203&amp;" Corp",J$1)))</f>
        <v>#NAME?</v>
      </c>
      <c r="K203" s="124" t="e">
        <f ca="1">IF(tbl_coded[[#This Row],[ISIN]]="","",IF(_xll.BDP($B203&amp;" Corp",K$1)="#N/A N/A","--",_xll.BDP($B203&amp;" Corp",K$1)))</f>
        <v>#NAME?</v>
      </c>
      <c r="L203" s="124" t="e">
        <f ca="1">IF(tbl_coded[[#This Row],[ISIN]]="","",IF(_xll.BDP($B203&amp;" Corp",L$1)="#N/A N/A","--",_xll.BDP($B203&amp;" Corp",L$1)))</f>
        <v>#NAME?</v>
      </c>
      <c r="M203" s="124" t="e">
        <f ca="1">IF(tbl_coded[[#This Row],[ISIN]]="","",IF(_xll.BDP($B203&amp;" Corp",M$1)="#N/A N/A","--",_xll.BDP($B203&amp;" Corp",M$1)))</f>
        <v>#NAME?</v>
      </c>
      <c r="N203" s="124" t="e">
        <f ca="1">IF(tbl_coded[[#This Row],[ISIN]]="","",IF(_xll.BDP($B203&amp;" Corp",N$1)="#N/A N/A","--",_xll.BDP($B203&amp;" Corp",N$1)))</f>
        <v>#NAME?</v>
      </c>
      <c r="O203" s="124" t="e">
        <f ca="1">IF(tbl_coded[[#This Row],[ISIN]]="","",IF(_xll.BDP($B203&amp;" Corp",O$1)="#N/A N/A","--",_xll.BDP($B203&amp;" Corp",O$1)))</f>
        <v>#NAME?</v>
      </c>
      <c r="P203" s="124" t="e">
        <f ca="1">IF(tbl_coded[[#This Row],[ISIN]]="","",IF(_xll.BDP($B203&amp;" Corp",P$1)="#N/A N/A","--",_xll.BDP($B203&amp;" Corp",P$1)))</f>
        <v>#NAME?</v>
      </c>
      <c r="Q20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3" s="124" t="e">
        <f ca="1">IF(tbl_coded[[#This Row],[ISIN]]="","",IF(OR(_xll.BDP($B203&amp;" Corp",R$1)="#N/A N/A",_xll.BDP($B203&amp;" Corp",R$1)="#N/A Invalid Security",_xll.BDP($B203&amp;" Corp",R$1)="#N/A Field Not Applicable"),"--",_xll.BDP($B203&amp;" Corp",R$1)))</f>
        <v>#NAME?</v>
      </c>
      <c r="S203" s="124" t="e">
        <f ca="1">IF(tbl_coded[[#This Row],[ISIN]]="","",IF(OR(_xll.BDP($R203&amp;" Equity",S$1)="#N/A N/A",_xll.BDP($R203&amp;" Equity",S$1)="#N/A Invalid Security"),"--",_xll.BDP($R203&amp;" Equity",S$1)))</f>
        <v>#NAME?</v>
      </c>
      <c r="T203" s="124" t="e">
        <f ca="1">IF(tbl_coded[[#This Row],[ISIN]]="","",IF(OR(_xll.BDP($R203&amp;" Equity",T$1)="#N/A N/A",_xll.BDP($R203&amp;" Equity",T$1)="#N/A Invalid Security"),"--",_xll.BDP($R203&amp;" Equity",T$1)))</f>
        <v>#NAME?</v>
      </c>
      <c r="U203" s="124" t="e">
        <f ca="1">IF(tbl_coded[[#This Row],[ISIN]]="","",IF(OR(_xll.BDP($R203&amp;" Equity",U$1)="#N/A N/A",_xll.BDP($R203&amp;" Equity",U$1)="#N/A Invalid Security"),"--",_xll.BDP($R203&amp;" Equity",U$1)))</f>
        <v>#NAME?</v>
      </c>
      <c r="V203" s="124" t="e">
        <f ca="1">IF(tbl_coded[[#This Row],[ISIN]]="","",IF(OR(_xll.BDP($R203&amp;" Equity",V$1)="#N/A N/A",_xll.BDP($R203&amp;" Equity",V$1)="#N/A Invalid Security"),"--",_xll.BDP($R203&amp;" Equity",V$1)))</f>
        <v>#NAME?</v>
      </c>
      <c r="W203" s="124" t="e">
        <f ca="1">IF(tbl_coded[[#This Row],[ISIN]]="","",IF(OR(_xll.BDP($R203&amp;" Equity",W$1)="#N/A N/A",_xll.BDP($R203&amp;" Equity",W$1)="#N/A Invalid Security"),"--",_xll.BDP($R203&amp;" Equity",W$1)))</f>
        <v>#NAME?</v>
      </c>
      <c r="X203" s="124" t="e">
        <f ca="1">IF(tbl_coded[[#This Row],[ISIN]]="","",IF(OR(_xll.BDP($R203&amp;" Equity",X$1)="#N/A N/A",_xll.BDP($R203&amp;" Equity",X$1)="#N/A Invalid Security"),"--",_xll.BDP($R203&amp;" Equity",X$1)))</f>
        <v>#NAME?</v>
      </c>
      <c r="Y20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3" s="124" t="str">
        <f ca="1">IF(tbl_coded[[#This Row],[ISIN]]="","",IF(ISNUMBER(_xll.BDP(B203&amp;" Corp",Z$1)),_xll.BDP(B203&amp;" Corp",Z$1),""))</f>
        <v/>
      </c>
      <c r="AA203" s="124" t="str">
        <f ca="1">IF(tbl_coded[[#This Row],[ISIN]]="","",IF(ISNUMBER(_xll.BDP(B203&amp;" Corp",AA$1)),_xll.BDP(B203&amp;" Corp",AA$1),""))</f>
        <v/>
      </c>
      <c r="AB203" s="124" t="str">
        <f ca="1">IF(tbl_coded[[#This Row],[ISIN]]="","",IF(ISNUMBER(_xll.BDP(B203&amp;" Corp",AB$1)),_xll.BDP(B203&amp;" Corp",AB$1),""))</f>
        <v/>
      </c>
      <c r="AC203" s="124" t="str">
        <f ca="1">IF(tbl_coded[[#This Row],[ISIN]]="","",IF(ISNUMBER(_xll.BDP(B203&amp;" Corp",AC$1)),_xll.BDP(B203&amp;" Corp",AC$1),""))</f>
        <v/>
      </c>
      <c r="AD203" s="124" t="e">
        <f ca="1">IF(tbl_coded[[#This Row],[ISIN]]="","",IF((_xll.BDP(B203&amp;" Corp",AD$1))="#N/A Field Not Applicable","",_xll.BDP(B203&amp;" Corp",AD$1)))</f>
        <v>#NAME?</v>
      </c>
      <c r="AE203" s="124" t="e">
        <f ca="1">IF(tbl_coded[[#This Row],[ISIN]]="","",IF((_xll.BDP(B203&amp;" Corp",AE$1))="#N/A N/A","--",_xll.BDP(B203&amp;" Corp",AE$1)))</f>
        <v>#NAME?</v>
      </c>
      <c r="AF203" s="124" t="e">
        <f ca="1">IF(tbl_coded[[#This Row],[ISIN]]="","",IF(IFERROR(MATCH(H203,rtg_num[Moody''s],0)&gt;10,0),"HY",IF(IFERROR(MATCH(I203,rtg_num[S&amp;P],0)&gt;10,0),"HY",IF(IFERROR(MATCH(J203,rtg_num[Fitch],0)&gt;10,0),"HY",IF(H203&amp;I203&amp;J203="------","NR",IF(IFERROR(FIND("#N/A",Coded!H203),0)&amp;IFERROR(FIND("#N/A",Coded!H203),0)&amp;IFERROR(FIND("#N/A",Coded!H203),0)&lt;&gt;"000",IF(INDEX(美元债一级!$O:$O,MATCH(tbl_coded[[#This Row],[ISIN]],美元债一级!$I:$I,0))="--/--/--","NR","IG"),"IG"))))))</f>
        <v>#NAME?</v>
      </c>
      <c r="AG20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3" s="125" t="e">
        <f ca="1">IF(tbl_coded[[#This Row],[ISIN]]="","",IF(_xll.BDP($B203&amp;" Corp",AI$1)="#N/A N/A","--",_xll.BDP($B203&amp;" Corp",AI$1)))</f>
        <v>#NAME?</v>
      </c>
      <c r="AJ203" s="122" t="e">
        <f ca="1">IF(tbl_coded[[#This Row],[ISIN]]="","",IF(OR(_xll.BDP(_xll.BDP(tbl_coded[[#This Row],[ISIN]]&amp;" Corp", "ISSUER_EQUITY_TICKER")&amp;" Equity",AJ$1)="#N/A N/A"),"--",_xll.BDP(_xll.BDP(tbl_coded[[#This Row],[ISIN]]&amp;" Corp", "ISSUER_EQUITY_TICKER")&amp;" Equity",AJ$1)))</f>
        <v>#NAME?</v>
      </c>
      <c r="AK20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24" t="e">
        <f ca="1">IF(tbl_coded[[#This Row],[ISIN]]="","",IF(OR(_xll.BDP(_xll.BDP(tbl_coded[[#This Row],[ISIN]]&amp;" Corp", "ISSUER_EQUITY_TICKER")&amp;" Equity",AL$1)="#N/A N/A"),"--",_xll.BDP(_xll.BDP(tbl_coded[[#This Row],[ISIN]]&amp;" Corp", "ISSUER_EQUITY_TICKER")&amp;" Equity",AL$1)))</f>
        <v>#NAME?</v>
      </c>
      <c r="AM203" s="124" t="e">
        <f ca="1">IF(tbl_coded[[#This Row],[ISIN]]="","",IF(_xll.BDS($B203&amp;" Corp",AM$1)="#N/A Field Not Applicable","",_xll.BDS($B203&amp;" Corp",AM$1)))</f>
        <v>#NAME?</v>
      </c>
      <c r="AN203" s="124" t="e">
        <f ca="1">IF(tbl_coded[[#This Row],[ISIN]]="","",IF(_xll.BDP(tbl_coded[[#This Row],[KPW Provider BBID]]&amp;" CompanyID","NAME")="#N/A Invalid Security","",_xll.BDP(tbl_coded[[#This Row],[KPW Provider BBID]]&amp;" CompanyID","NAME")))</f>
        <v>#NAME?</v>
      </c>
      <c r="AO203" s="124" t="e">
        <f ca="1">IF(tbl_coded[[#This Row],[ISIN]]="","",IF(_xll.BDP(tbl_coded[[#This Row],[KPW Provider BBID]]&amp;" CompanyID",$AO$1)="#N/A Invalid Security","--",IF(_xll.BDP(tbl_coded[[#This Row],[KPW Provider BBID]]&amp;" CompanyID",$AO$1)="#N/A N/A","--",_xll.BDP(tbl_coded[[#This Row],[KPW Provider BBID]]&amp;" CompanyID",$AO$1))))</f>
        <v>#NAME?</v>
      </c>
      <c r="AP203" s="124" t="e">
        <f ca="1">IF(tbl_coded[[#This Row],[ISIN]]="","",IF(_xll.BDP(tbl_coded[[#This Row],[KPW Provider BBID]]&amp;" CompanyID",$AP$1)="#N/A Invalid Security","--",IF(_xll.BDP(tbl_coded[[#This Row],[KPW Provider BBID]]&amp;" CompanyID",$AP$1)="#N/A N/A","--",_xll.BDP(tbl_coded[[#This Row],[KPW Provider BBID]]&amp;" CompanyID",$AP$1))))</f>
        <v>#NAME?</v>
      </c>
      <c r="AQ203" s="124" t="e">
        <f ca="1">IF(tbl_coded[[#This Row],[ISIN]]="","",IF(_xll.BDP(tbl_coded[[#This Row],[KPW Provider BBID]]&amp;" CompanyID",$AQ$1)="#N/A Invalid Security","--",IF(_xll.BDP(tbl_coded[[#This Row],[KPW Provider BBID]]&amp;" CompanyID",$AQ$1)="#N/A N/A","--",_xll.BDP(tbl_coded[[#This Row],[KPW Provider BBID]]&amp;" CompanyID",$AQ$1))))</f>
        <v>#NAME?</v>
      </c>
      <c r="AR203" s="124" t="e">
        <f ca="1">IF(tbl_coded[[#This Row],[ISIN]]="","",tbl_coded[[#This Row],[穆迪KPW评级]]&amp;"/"&amp;tbl_coded[[#This Row],[SPKPW评级]]&amp;"/"&amp;tbl_coded[[#This Row],[FITCHKPW评级]])</f>
        <v>#NAME?</v>
      </c>
      <c r="AS203" s="124" t="e">
        <f ca="1">IF(tbl_coded[[#This Row],[ISIN]]="","",IF(OR(_xll.BDP($B203&amp;" Corp",AS$1)="#N/A N/A"),"--",_xll.BDP($B203&amp;" Corp",AS$1)))</f>
        <v>#NAME?</v>
      </c>
      <c r="AT203" s="124" t="e">
        <f ca="1">IF(tbl_coded[[#This Row],[ISIN]]="","",IF(_xll.BDS($B203&amp;" Corp",AT$1)="#N/A Field Not Applicable","",_xll.BDS($B203&amp;" Corp",AT$1)))</f>
        <v>#NAME?</v>
      </c>
      <c r="AU203" s="124" t="e">
        <f ca="1">IF(tbl_coded[[#This Row],[SBLC Provider BBID]]="","",_xll.BDP(tbl_coded[[#This Row],[SBLC Provider BBID]]&amp;" CompanyID","NAME"))</f>
        <v>#NAME?</v>
      </c>
      <c r="AV203" s="124" t="e">
        <f ca="1">IF(tbl_coded[[#This Row],[ISIN]]="","",IF(OR(_xll.BDP($B203&amp;" Corp",AV$1)="#N/A N/A"),"--",TEXT(_xll.BDP($B203&amp;" Corp",AV$1),"yyyy/mm/dd")))</f>
        <v>#NAME?</v>
      </c>
      <c r="AW203" s="124" t="e">
        <f ca="1">IF(tbl_coded[[#This Row],[ISIN]]="","",IF(OR(_xll.BDP($B203&amp;" Corp",AW$1)="#N/A N/A"),"--",TEXT(_xll.BDP($B203&amp;" Corp",AW$1),"yyyy/mm/dd")))</f>
        <v>#NAME?</v>
      </c>
      <c r="AX203" s="124" t="e">
        <f ca="1">IF(tbl_coded[[#This Row],[ISIN]]="","",IF(OR(_xll.BDP($B203&amp;" Corp",AX$1)="#N/A N/A"),"--",TEXT(_xll.BDP($B203&amp;" Corp",AX$1),"yyyy/mm/dd")))</f>
        <v>#NAME?</v>
      </c>
      <c r="AY203" s="124" t="e">
        <f ca="1">IF(tbl_coded[[#This Row],[ISIN]]="","",IF(OR(_xll.BDP($B203&amp;" Corp",AY$1)="#N/A Field Not Applicable"),"--",TEXT(_xll.BDP($B203&amp;" Corp",AY$1),"yyyy/mm/dd")))</f>
        <v>#NAME?</v>
      </c>
      <c r="AZ203" s="124" t="e">
        <f ca="1">IF(tbl_coded[[#This Row],[ISIN]]="","",IF(OR(_xll.BDP($B203&amp;" Corp",AZ$1)="#N/A N/A"),"--",_xll.BDP($B203&amp;" Corp",AZ$1)))</f>
        <v>#NAME?</v>
      </c>
      <c r="BA203" s="124" t="e">
        <f ca="1">IF(tbl_coded[[#This Row],[ISIN]]="","",IF(OR(_xll.BDP($B203&amp;" Corp",BA$1)="#N/A N/A"),"--",_xll.BDP($B203&amp;" Corp",BA$1)))</f>
        <v>#NAME?</v>
      </c>
      <c r="BB203" s="124" t="e">
        <f ca="1">IF(tbl_coded[[#This Row],[ISIN]]="","",IF(OR(_xll.BDP($B203&amp;" Corp",BB$1)="#N/A N/A"),"--",_xll.BDP($B203&amp;" Corp",BB$1)))</f>
        <v>#NAME?</v>
      </c>
      <c r="BC203" s="124" t="e">
        <f ca="1">IF(tbl_coded[[#This Row],[ISIN]]="","",IF(OR(_xll.BDP($B203&amp;" Corp",BC$1)="#N/A Field Not Applicable"),"--",_xll.BDP($B203&amp;" Corp",BC$1)))</f>
        <v>#NAME?</v>
      </c>
      <c r="BD203" s="124" t="e">
        <f ca="1">IF(tbl_coded[[#This Row],[ISIN]]="","",IF(OR(_xll.BDP($B203&amp;" Corp",BD$1)="#N/A Field Not Applicable"),"--",_xll.BDP($B203&amp;" Corp",BD$1)))</f>
        <v>#NAME?</v>
      </c>
      <c r="BE203" s="124" t="e">
        <f ca="1">IF(tbl_coded[[#This Row],[ISIN]]="","",IF(OR(_xll.BDP($B203&amp;" Corp",BE$1)="#N/A Field Not Applicable"),"--",_xll.BDP($B203&amp;" Corp",BE$1)))</f>
        <v>#NAME?</v>
      </c>
      <c r="BF203" s="124" t="e">
        <f ca="1">IF(tbl_coded[[#This Row],[ISIN]]="","",IF(OR(_xll.BDP($B203&amp;" Corp",BF$1)="#N/A Field Not Applicable"),"--",_xll.BDP($B203&amp;" Corp",BF$1)))</f>
        <v>#NAME?</v>
      </c>
      <c r="BG203" s="124" t="e">
        <f ca="1">IF(tbl_coded[[#This Row],[ISIN]]="","",IF(OR(_xll.BDP($B203&amp;" Corp",BG$1)="#N/A Field Not Applicable"),"--",IF(_xll.BDP($B203&amp;" Corp",BG$1)="#N/A N/A","N",_xll.BDP($B203&amp;" Corp",BG$1))))</f>
        <v>#NAME?</v>
      </c>
      <c r="BH203" s="124" t="e">
        <f ca="1">IF(tbl_coded[[#This Row],[ISIN]]="","",IF(OR(_xll.BDP($B203&amp;" Corp",BH$1)="#N/A N/A"),"",_xll.BDP($B203&amp;" Corp",BH$1)))</f>
        <v>#NAME?</v>
      </c>
      <c r="BI203" s="124" t="e">
        <f ca="1">IF(tbl_coded[[#This Row],[ISIN]]="","",IF(OR(tbl_coded[[#This Row],[Parent company tiker]]=""),"",IF(_xll.BDP(tbl_coded[[#This Row],[Parent company tiker]]&amp;" Equity",BI$1)="#N/A N/A","--",_xll.BDP(tbl_coded[[#This Row],[Parent company tiker]]&amp;" Equity",BI$1))))</f>
        <v>#NAME?</v>
      </c>
      <c r="BJ203" s="124" t="e">
        <f ca="1">IF(tbl_coded[[#This Row],[ISIN]]="","",IF(OR(tbl_coded[[#This Row],[Parent company tiker]]=""),"",IF(_xll.BDP(tbl_coded[[#This Row],[Parent company tiker]]&amp;" Equity",BJ$1)="#N/A N/A","--",_xll.BDP(tbl_coded[[#This Row],[Parent company tiker]]&amp;" Equity",BJ$1))))</f>
        <v>#NAME?</v>
      </c>
      <c r="BK203" s="124" t="e">
        <f ca="1">IF(tbl_coded[[#This Row],[ISIN]]="","",IF(OR(tbl_coded[[#This Row],[Parent company tiker]]=""),"",IF(_xll.BDP(tbl_coded[[#This Row],[Parent company tiker]]&amp;" Equity",BK$1)="#N/A N/A","--",_xll.BDP(tbl_coded[[#This Row],[Parent company tiker]]&amp;" Equity",BK$1))))</f>
        <v>#NAME?</v>
      </c>
      <c r="BL203" s="124" t="e">
        <f ca="1">IF(tbl_coded[[#This Row],[ISIN]]="","",IF(OR(tbl_coded[[#This Row],[Parent company tiker]]=""),"",IF(_xll.BDP(tbl_coded[[#This Row],[Parent company tiker]]&amp;" Equity",BL$1)="#N/A N/A","--",_xll.BDP(tbl_coded[[#This Row],[Parent company tiker]]&amp;" Equity",BL$1))))</f>
        <v>#NAME?</v>
      </c>
      <c r="BM20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3" s="124" t="e">
        <f ca="1">IF(tbl_coded[[#This Row],[Column9]]&lt;&gt;"--",tbl_coded[[#This Row],[G''tor rating]],IF(tbl_coded[[#This Row],[KPW Name]]&lt;&gt;"",tbl_coded[[#This Row],[KPW Rating]],IF(tbl_coded[[#This Row],[Parent company tiker]]&lt;&gt;"",tbl_coded[[#This Row],[parent评级]],tbl_coded[[#This Row],[Issuer rating]])))</f>
        <v>#NAME?</v>
      </c>
      <c r="BO203" s="159" t="str">
        <f ca="1">IFERROR(IF(tbl_coded[[#This Row],[GREEN]]="Y","GREEN",IF(tbl_coded[[#This Row],[SUSTAINABLE]]="Y","SUSTAINABLE",IF(tbl_coded[[#This Row],[SOCIAL]]="Y","SOCIAL",IF(tbl_coded[[#This Row],[Sustainable linked]]="Y","SUSTAINABLE LINKED"," ")))),"")</f>
        <v/>
      </c>
    </row>
    <row r="204" spans="1:67" ht="15" customHeight="1">
      <c r="A204" s="119">
        <v>202</v>
      </c>
      <c r="B204" s="120" t="str">
        <f>IF(美元债一级!$C$4:$C$1048576&lt;&gt;"",美元债一级!C205,"")</f>
        <v>XS2596364427</v>
      </c>
      <c r="C204" s="124" t="e">
        <f ca="1">IF(tbl_coded[[#This Row],[ISIN]]="","",IF(tbl_coded[[#This Row],[Index]]&gt;$A$1,"",IF(_xll.BDP($B204&amp;" Corp",C$1)="#N/A N/A","",_xll.BDP($B204&amp;" Corp",C$1))))</f>
        <v>#NAME?</v>
      </c>
      <c r="D204" s="124" t="e">
        <f ca="1">IF(tbl_coded[[#This Row],[ISIN]]="","",IF(_xll.BDP($B204&amp;" Corp",D$1)="#N/A N/A","",_xll.BDP($B204&amp;" Corp",D$1)))</f>
        <v>#NAME?</v>
      </c>
      <c r="E204" s="124" t="e">
        <f ca="1">IF(tbl_coded[[#This Row],[ISIN]]="","",IF(_xll.BDP($B204&amp;" Corp",E$1)="#N/A N/A","--",_xll.BDP($B204&amp;" Corp",E$1)))</f>
        <v>#NAME?</v>
      </c>
      <c r="F204" s="124" t="e">
        <f ca="1">IF(tbl_coded[[#This Row],[ISIN]]="","",IF(_xll.BDS($B204&amp;" Corp",F$1)="#N/A Field Not Applicable","",_xll.BDS($B204&amp;" Corp",F$1)))</f>
        <v>#NAME?</v>
      </c>
      <c r="G204" s="124" t="e">
        <f ca="1">IF(tbl_coded[[#This Row],[ISIN]]="","",IF(_xll.BDP($F204&amp;" CompanyID",G$1)="#N/A Invalid Security","",_xll.BDP($F204&amp;" CompanyID",G$1)))</f>
        <v>#NAME?</v>
      </c>
      <c r="H204" s="124" t="e">
        <f ca="1">IF(tbl_coded[[#This Row],[ISIN]]="","",IF(_xll.BDP($B204&amp;" Corp",H$1)="#N/A N/A","--",_xll.BDP($B204&amp;" Corp",H$1)))</f>
        <v>#NAME?</v>
      </c>
      <c r="I204" s="124" t="e">
        <f ca="1">IF(tbl_coded[[#This Row],[ISIN]]="","",IF(_xll.BDP($B204&amp;" Corp",I$1)="#N/A N/A","--",_xll.BDP($B204&amp;" Corp",I$1)))</f>
        <v>#NAME?</v>
      </c>
      <c r="J204" s="124" t="e">
        <f ca="1">IF(tbl_coded[[#This Row],[ISIN]]="","",IF(_xll.BDP($B204&amp;" Corp",J$1)="#N/A N/A","--",_xll.BDP($B204&amp;" Corp",J$1)))</f>
        <v>#NAME?</v>
      </c>
      <c r="K204" s="124" t="e">
        <f ca="1">IF(tbl_coded[[#This Row],[ISIN]]="","",IF(_xll.BDP($B204&amp;" Corp",K$1)="#N/A N/A","--",_xll.BDP($B204&amp;" Corp",K$1)))</f>
        <v>#NAME?</v>
      </c>
      <c r="L204" s="124" t="e">
        <f ca="1">IF(tbl_coded[[#This Row],[ISIN]]="","",IF(_xll.BDP($B204&amp;" Corp",L$1)="#N/A N/A","--",_xll.BDP($B204&amp;" Corp",L$1)))</f>
        <v>#NAME?</v>
      </c>
      <c r="M204" s="124" t="e">
        <f ca="1">IF(tbl_coded[[#This Row],[ISIN]]="","",IF(_xll.BDP($B204&amp;" Corp",M$1)="#N/A N/A","--",_xll.BDP($B204&amp;" Corp",M$1)))</f>
        <v>#NAME?</v>
      </c>
      <c r="N204" s="124" t="e">
        <f ca="1">IF(tbl_coded[[#This Row],[ISIN]]="","",IF(_xll.BDP($B204&amp;" Corp",N$1)="#N/A N/A","--",_xll.BDP($B204&amp;" Corp",N$1)))</f>
        <v>#NAME?</v>
      </c>
      <c r="O204" s="124" t="e">
        <f ca="1">IF(tbl_coded[[#This Row],[ISIN]]="","",IF(_xll.BDP($B204&amp;" Corp",O$1)="#N/A N/A","--",_xll.BDP($B204&amp;" Corp",O$1)))</f>
        <v>#NAME?</v>
      </c>
      <c r="P204" s="124" t="e">
        <f ca="1">IF(tbl_coded[[#This Row],[ISIN]]="","",IF(_xll.BDP($B204&amp;" Corp",P$1)="#N/A N/A","--",_xll.BDP($B204&amp;" Corp",P$1)))</f>
        <v>#NAME?</v>
      </c>
      <c r="Q20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4" s="124" t="e">
        <f ca="1">IF(tbl_coded[[#This Row],[ISIN]]="","",IF(OR(_xll.BDP($B204&amp;" Corp",R$1)="#N/A N/A",_xll.BDP($B204&amp;" Corp",R$1)="#N/A Invalid Security",_xll.BDP($B204&amp;" Corp",R$1)="#N/A Field Not Applicable"),"--",_xll.BDP($B204&amp;" Corp",R$1)))</f>
        <v>#NAME?</v>
      </c>
      <c r="S204" s="124" t="e">
        <f ca="1">IF(tbl_coded[[#This Row],[ISIN]]="","",IF(OR(_xll.BDP($R204&amp;" Equity",S$1)="#N/A N/A",_xll.BDP($R204&amp;" Equity",S$1)="#N/A Invalid Security"),"--",_xll.BDP($R204&amp;" Equity",S$1)))</f>
        <v>#NAME?</v>
      </c>
      <c r="T204" s="124" t="e">
        <f ca="1">IF(tbl_coded[[#This Row],[ISIN]]="","",IF(OR(_xll.BDP($R204&amp;" Equity",T$1)="#N/A N/A",_xll.BDP($R204&amp;" Equity",T$1)="#N/A Invalid Security"),"--",_xll.BDP($R204&amp;" Equity",T$1)))</f>
        <v>#NAME?</v>
      </c>
      <c r="U204" s="124" t="e">
        <f ca="1">IF(tbl_coded[[#This Row],[ISIN]]="","",IF(OR(_xll.BDP($R204&amp;" Equity",U$1)="#N/A N/A",_xll.BDP($R204&amp;" Equity",U$1)="#N/A Invalid Security"),"--",_xll.BDP($R204&amp;" Equity",U$1)))</f>
        <v>#NAME?</v>
      </c>
      <c r="V204" s="124" t="e">
        <f ca="1">IF(tbl_coded[[#This Row],[ISIN]]="","",IF(OR(_xll.BDP($R204&amp;" Equity",V$1)="#N/A N/A",_xll.BDP($R204&amp;" Equity",V$1)="#N/A Invalid Security"),"--",_xll.BDP($R204&amp;" Equity",V$1)))</f>
        <v>#NAME?</v>
      </c>
      <c r="W204" s="124" t="e">
        <f ca="1">IF(tbl_coded[[#This Row],[ISIN]]="","",IF(OR(_xll.BDP($R204&amp;" Equity",W$1)="#N/A N/A",_xll.BDP($R204&amp;" Equity",W$1)="#N/A Invalid Security"),"--",_xll.BDP($R204&amp;" Equity",W$1)))</f>
        <v>#NAME?</v>
      </c>
      <c r="X204" s="124" t="e">
        <f ca="1">IF(tbl_coded[[#This Row],[ISIN]]="","",IF(OR(_xll.BDP($R204&amp;" Equity",X$1)="#N/A N/A",_xll.BDP($R204&amp;" Equity",X$1)="#N/A Invalid Security"),"--",_xll.BDP($R204&amp;" Equity",X$1)))</f>
        <v>#NAME?</v>
      </c>
      <c r="Y20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4" s="124" t="str">
        <f ca="1">IF(tbl_coded[[#This Row],[ISIN]]="","",IF(ISNUMBER(_xll.BDP(B204&amp;" Corp",Z$1)),_xll.BDP(B204&amp;" Corp",Z$1),""))</f>
        <v/>
      </c>
      <c r="AA204" s="124" t="str">
        <f ca="1">IF(tbl_coded[[#This Row],[ISIN]]="","",IF(ISNUMBER(_xll.BDP(B204&amp;" Corp",AA$1)),_xll.BDP(B204&amp;" Corp",AA$1),""))</f>
        <v/>
      </c>
      <c r="AB204" s="124" t="str">
        <f ca="1">IF(tbl_coded[[#This Row],[ISIN]]="","",IF(ISNUMBER(_xll.BDP(B204&amp;" Corp",AB$1)),_xll.BDP(B204&amp;" Corp",AB$1),""))</f>
        <v/>
      </c>
      <c r="AC204" s="124" t="str">
        <f ca="1">IF(tbl_coded[[#This Row],[ISIN]]="","",IF(ISNUMBER(_xll.BDP(B204&amp;" Corp",AC$1)),_xll.BDP(B204&amp;" Corp",AC$1),""))</f>
        <v/>
      </c>
      <c r="AD204" s="124" t="e">
        <f ca="1">IF(tbl_coded[[#This Row],[ISIN]]="","",IF((_xll.BDP(B204&amp;" Corp",AD$1))="#N/A Field Not Applicable","",_xll.BDP(B204&amp;" Corp",AD$1)))</f>
        <v>#NAME?</v>
      </c>
      <c r="AE204" s="124" t="e">
        <f ca="1">IF(tbl_coded[[#This Row],[ISIN]]="","",IF((_xll.BDP(B204&amp;" Corp",AE$1))="#N/A N/A","--",_xll.BDP(B204&amp;" Corp",AE$1)))</f>
        <v>#NAME?</v>
      </c>
      <c r="AF204" s="124" t="e">
        <f ca="1">IF(tbl_coded[[#This Row],[ISIN]]="","",IF(IFERROR(MATCH(H204,rtg_num[Moody''s],0)&gt;10,0),"HY",IF(IFERROR(MATCH(I204,rtg_num[S&amp;P],0)&gt;10,0),"HY",IF(IFERROR(MATCH(J204,rtg_num[Fitch],0)&gt;10,0),"HY",IF(H204&amp;I204&amp;J204="------","NR",IF(IFERROR(FIND("#N/A",Coded!H204),0)&amp;IFERROR(FIND("#N/A",Coded!H204),0)&amp;IFERROR(FIND("#N/A",Coded!H204),0)&lt;&gt;"000",IF(INDEX(美元债一级!$O:$O,MATCH(tbl_coded[[#This Row],[ISIN]],美元债一级!$I:$I,0))="--/--/--","NR","IG"),"IG"))))))</f>
        <v>#NAME?</v>
      </c>
      <c r="AG20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4" s="125" t="e">
        <f ca="1">IF(tbl_coded[[#This Row],[ISIN]]="","",IF(_xll.BDP($B204&amp;" Corp",AI$1)="#N/A N/A","--",_xll.BDP($B204&amp;" Corp",AI$1)))</f>
        <v>#NAME?</v>
      </c>
      <c r="AJ204" s="122" t="e">
        <f ca="1">IF(tbl_coded[[#This Row],[ISIN]]="","",IF(OR(_xll.BDP(_xll.BDP(tbl_coded[[#This Row],[ISIN]]&amp;" Corp", "ISSUER_EQUITY_TICKER")&amp;" Equity",AJ$1)="#N/A N/A"),"--",_xll.BDP(_xll.BDP(tbl_coded[[#This Row],[ISIN]]&amp;" Corp", "ISSUER_EQUITY_TICKER")&amp;" Equity",AJ$1)))</f>
        <v>#NAME?</v>
      </c>
      <c r="AK20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24" t="e">
        <f ca="1">IF(tbl_coded[[#This Row],[ISIN]]="","",IF(OR(_xll.BDP(_xll.BDP(tbl_coded[[#This Row],[ISIN]]&amp;" Corp", "ISSUER_EQUITY_TICKER")&amp;" Equity",AL$1)="#N/A N/A"),"--",_xll.BDP(_xll.BDP(tbl_coded[[#This Row],[ISIN]]&amp;" Corp", "ISSUER_EQUITY_TICKER")&amp;" Equity",AL$1)))</f>
        <v>#NAME?</v>
      </c>
      <c r="AM204" s="124" t="s">
        <v>447</v>
      </c>
      <c r="AN204" s="124" t="e">
        <f ca="1">IF(tbl_coded[[#This Row],[ISIN]]="","",IF(_xll.BDP(tbl_coded[[#This Row],[KPW Provider BBID]]&amp;" CompanyID","NAME")="#N/A Invalid Security","",_xll.BDP(tbl_coded[[#This Row],[KPW Provider BBID]]&amp;" CompanyID","NAME")))</f>
        <v>#NAME?</v>
      </c>
      <c r="AO204" s="124" t="e">
        <f ca="1">IF(tbl_coded[[#This Row],[ISIN]]="","",IF(_xll.BDP(tbl_coded[[#This Row],[KPW Provider BBID]]&amp;" CompanyID",$AO$1)="#N/A Invalid Security","--",IF(_xll.BDP(tbl_coded[[#This Row],[KPW Provider BBID]]&amp;" CompanyID",$AO$1)="#N/A N/A","--",_xll.BDP(tbl_coded[[#This Row],[KPW Provider BBID]]&amp;" CompanyID",$AO$1))))</f>
        <v>#NAME?</v>
      </c>
      <c r="AP204" s="124" t="e">
        <f ca="1">IF(tbl_coded[[#This Row],[ISIN]]="","",IF(_xll.BDP(tbl_coded[[#This Row],[KPW Provider BBID]]&amp;" CompanyID",$AP$1)="#N/A Invalid Security","--",IF(_xll.BDP(tbl_coded[[#This Row],[KPW Provider BBID]]&amp;" CompanyID",$AP$1)="#N/A N/A","--",_xll.BDP(tbl_coded[[#This Row],[KPW Provider BBID]]&amp;" CompanyID",$AP$1))))</f>
        <v>#NAME?</v>
      </c>
      <c r="AQ204" s="124" t="e">
        <f ca="1">IF(tbl_coded[[#This Row],[ISIN]]="","",IF(_xll.BDP(tbl_coded[[#This Row],[KPW Provider BBID]]&amp;" CompanyID",$AQ$1)="#N/A Invalid Security","--",IF(_xll.BDP(tbl_coded[[#This Row],[KPW Provider BBID]]&amp;" CompanyID",$AQ$1)="#N/A N/A","--",_xll.BDP(tbl_coded[[#This Row],[KPW Provider BBID]]&amp;" CompanyID",$AQ$1))))</f>
        <v>#NAME?</v>
      </c>
      <c r="AR204" s="124" t="e">
        <f ca="1">IF(tbl_coded[[#This Row],[ISIN]]="","",tbl_coded[[#This Row],[穆迪KPW评级]]&amp;"/"&amp;tbl_coded[[#This Row],[SPKPW评级]]&amp;"/"&amp;tbl_coded[[#This Row],[FITCHKPW评级]])</f>
        <v>#NAME?</v>
      </c>
      <c r="AS204" s="124" t="e">
        <f ca="1">IF(tbl_coded[[#This Row],[ISIN]]="","",IF(OR(_xll.BDP($B204&amp;" Corp",AS$1)="#N/A N/A"),"--",_xll.BDP($B204&amp;" Corp",AS$1)))</f>
        <v>#NAME?</v>
      </c>
      <c r="AT204" s="124" t="e">
        <f ca="1">IF(tbl_coded[[#This Row],[ISIN]]="","",IF(_xll.BDS($B204&amp;" Corp",AT$1)="#N/A Field Not Applicable","",_xll.BDS($B204&amp;" Corp",AT$1)))</f>
        <v>#NAME?</v>
      </c>
      <c r="AU204" s="124" t="e">
        <f ca="1">IF(tbl_coded[[#This Row],[SBLC Provider BBID]]="","",_xll.BDP(tbl_coded[[#This Row],[SBLC Provider BBID]]&amp;" CompanyID","NAME"))</f>
        <v>#NAME?</v>
      </c>
      <c r="AV204" s="124" t="e">
        <f ca="1">IF(tbl_coded[[#This Row],[ISIN]]="","",IF(OR(_xll.BDP($B204&amp;" Corp",AV$1)="#N/A N/A"),"--",TEXT(_xll.BDP($B204&amp;" Corp",AV$1),"yyyy/mm/dd")))</f>
        <v>#NAME?</v>
      </c>
      <c r="AW204" s="124" t="e">
        <f ca="1">IF(tbl_coded[[#This Row],[ISIN]]="","",IF(OR(_xll.BDP($B204&amp;" Corp",AW$1)="#N/A N/A"),"--",TEXT(_xll.BDP($B204&amp;" Corp",AW$1),"yyyy/mm/dd")))</f>
        <v>#NAME?</v>
      </c>
      <c r="AX204" s="124" t="e">
        <f ca="1">IF(tbl_coded[[#This Row],[ISIN]]="","",IF(OR(_xll.BDP($B204&amp;" Corp",AX$1)="#N/A N/A"),"--",TEXT(_xll.BDP($B204&amp;" Corp",AX$1),"yyyy/mm/dd")))</f>
        <v>#NAME?</v>
      </c>
      <c r="AY204" s="124" t="e">
        <f ca="1">IF(tbl_coded[[#This Row],[ISIN]]="","",IF(OR(_xll.BDP($B204&amp;" Corp",AY$1)="#N/A Field Not Applicable"),"--",TEXT(_xll.BDP($B204&amp;" Corp",AY$1),"yyyy/mm/dd")))</f>
        <v>#NAME?</v>
      </c>
      <c r="AZ204" s="124" t="e">
        <f ca="1">IF(tbl_coded[[#This Row],[ISIN]]="","",IF(OR(_xll.BDP($B204&amp;" Corp",AZ$1)="#N/A N/A"),"--",_xll.BDP($B204&amp;" Corp",AZ$1)))</f>
        <v>#NAME?</v>
      </c>
      <c r="BA204" s="124" t="e">
        <f ca="1">IF(tbl_coded[[#This Row],[ISIN]]="","",IF(OR(_xll.BDP($B204&amp;" Corp",BA$1)="#N/A N/A"),"--",_xll.BDP($B204&amp;" Corp",BA$1)))</f>
        <v>#NAME?</v>
      </c>
      <c r="BB204" s="124" t="e">
        <f ca="1">IF(tbl_coded[[#This Row],[ISIN]]="","",IF(OR(_xll.BDP($B204&amp;" Corp",BB$1)="#N/A N/A"),"--",_xll.BDP($B204&amp;" Corp",BB$1)))</f>
        <v>#NAME?</v>
      </c>
      <c r="BC204" s="124" t="e">
        <f ca="1">IF(tbl_coded[[#This Row],[ISIN]]="","",IF(OR(_xll.BDP($B204&amp;" Corp",BC$1)="#N/A Field Not Applicable"),"--",_xll.BDP($B204&amp;" Corp",BC$1)))</f>
        <v>#NAME?</v>
      </c>
      <c r="BD204" s="124" t="e">
        <f ca="1">IF(tbl_coded[[#This Row],[ISIN]]="","",IF(OR(_xll.BDP($B204&amp;" Corp",BD$1)="#N/A Field Not Applicable"),"--",_xll.BDP($B204&amp;" Corp",BD$1)))</f>
        <v>#NAME?</v>
      </c>
      <c r="BE204" s="124" t="e">
        <f ca="1">IF(tbl_coded[[#This Row],[ISIN]]="","",IF(OR(_xll.BDP($B204&amp;" Corp",BE$1)="#N/A Field Not Applicable"),"--",_xll.BDP($B204&amp;" Corp",BE$1)))</f>
        <v>#NAME?</v>
      </c>
      <c r="BF204" s="124" t="e">
        <f ca="1">IF(tbl_coded[[#This Row],[ISIN]]="","",IF(OR(_xll.BDP($B204&amp;" Corp",BF$1)="#N/A Field Not Applicable"),"--",_xll.BDP($B204&amp;" Corp",BF$1)))</f>
        <v>#NAME?</v>
      </c>
      <c r="BG204" s="124" t="e">
        <f ca="1">IF(tbl_coded[[#This Row],[ISIN]]="","",IF(OR(_xll.BDP($B204&amp;" Corp",BG$1)="#N/A Field Not Applicable"),"--",IF(_xll.BDP($B204&amp;" Corp",BG$1)="#N/A N/A","N",_xll.BDP($B204&amp;" Corp",BG$1))))</f>
        <v>#NAME?</v>
      </c>
      <c r="BH204" s="124" t="e">
        <f ca="1">IF(tbl_coded[[#This Row],[ISIN]]="","",IF(OR(_xll.BDP($B204&amp;" Corp",BH$1)="#N/A N/A"),"",_xll.BDP($B204&amp;" Corp",BH$1)))</f>
        <v>#NAME?</v>
      </c>
      <c r="BI204" s="124" t="e">
        <f ca="1">IF(tbl_coded[[#This Row],[ISIN]]="","",IF(OR(tbl_coded[[#This Row],[Parent company tiker]]=""),"",IF(_xll.BDP(tbl_coded[[#This Row],[Parent company tiker]]&amp;" Equity",BI$1)="#N/A N/A","--",_xll.BDP(tbl_coded[[#This Row],[Parent company tiker]]&amp;" Equity",BI$1))))</f>
        <v>#NAME?</v>
      </c>
      <c r="BJ204" s="124" t="e">
        <f ca="1">IF(tbl_coded[[#This Row],[ISIN]]="","",IF(OR(tbl_coded[[#This Row],[Parent company tiker]]=""),"",IF(_xll.BDP(tbl_coded[[#This Row],[Parent company tiker]]&amp;" Equity",BJ$1)="#N/A N/A","--",_xll.BDP(tbl_coded[[#This Row],[Parent company tiker]]&amp;" Equity",BJ$1))))</f>
        <v>#NAME?</v>
      </c>
      <c r="BK204" s="124" t="e">
        <f ca="1">IF(tbl_coded[[#This Row],[ISIN]]="","",IF(OR(tbl_coded[[#This Row],[Parent company tiker]]=""),"",IF(_xll.BDP(tbl_coded[[#This Row],[Parent company tiker]]&amp;" Equity",BK$1)="#N/A N/A","--",_xll.BDP(tbl_coded[[#This Row],[Parent company tiker]]&amp;" Equity",BK$1))))</f>
        <v>#NAME?</v>
      </c>
      <c r="BL204" s="124" t="e">
        <f ca="1">IF(tbl_coded[[#This Row],[ISIN]]="","",IF(OR(tbl_coded[[#This Row],[Parent company tiker]]=""),"",IF(_xll.BDP(tbl_coded[[#This Row],[Parent company tiker]]&amp;" Equity",BL$1)="#N/A N/A","--",_xll.BDP(tbl_coded[[#This Row],[Parent company tiker]]&amp;" Equity",BL$1))))</f>
        <v>#NAME?</v>
      </c>
      <c r="BM20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4" s="124" t="e">
        <f ca="1">IF(tbl_coded[[#This Row],[Column9]]&lt;&gt;"--",tbl_coded[[#This Row],[G''tor rating]],IF(tbl_coded[[#This Row],[KPW Name]]&lt;&gt;"",tbl_coded[[#This Row],[KPW Rating]],IF(tbl_coded[[#This Row],[Parent company tiker]]&lt;&gt;"",tbl_coded[[#This Row],[parent评级]],tbl_coded[[#This Row],[Issuer rating]])))</f>
        <v>#NAME?</v>
      </c>
      <c r="BO204" s="159" t="str">
        <f ca="1">IFERROR(IF(tbl_coded[[#This Row],[GREEN]]="Y","GREEN",IF(tbl_coded[[#This Row],[SUSTAINABLE]]="Y","SUSTAINABLE",IF(tbl_coded[[#This Row],[SOCIAL]]="Y","SOCIAL",IF(tbl_coded[[#This Row],[Sustainable linked]]="Y","SUSTAINABLE LINKED"," ")))),"")</f>
        <v/>
      </c>
    </row>
    <row r="205" spans="1:67" ht="15" customHeight="1">
      <c r="A205" s="119">
        <v>203</v>
      </c>
      <c r="B205" s="120" t="str">
        <f>IF(美元债一级!$C$4:$C$1048576&lt;&gt;"",美元债一级!C206,"")</f>
        <v>HK0000914215</v>
      </c>
      <c r="C205" s="122" t="e">
        <f ca="1">IF(tbl_coded[[#This Row],[ISIN]]="","",IF(tbl_coded[[#This Row],[Index]]&gt;$A$1,"",IF(_xll.BDP($B205&amp;" Corp",C$1)="#N/A N/A","",_xll.BDP($B205&amp;" Corp",C$1))))</f>
        <v>#NAME?</v>
      </c>
      <c r="D205" s="122" t="e">
        <f ca="1">IF(tbl_coded[[#This Row],[ISIN]]="","",IF(_xll.BDP($B205&amp;" Corp",D$1)="#N/A N/A","",_xll.BDP($B205&amp;" Corp",D$1)))</f>
        <v>#NAME?</v>
      </c>
      <c r="E205" s="122" t="e">
        <f ca="1">IF(tbl_coded[[#This Row],[ISIN]]="","",IF(_xll.BDP($B205&amp;" Corp",E$1)="#N/A N/A","--",_xll.BDP($B205&amp;" Corp",E$1)))</f>
        <v>#NAME?</v>
      </c>
      <c r="F205" s="122" t="e">
        <f ca="1">IF(tbl_coded[[#This Row],[ISIN]]="","",IF(_xll.BDS($B205&amp;" Corp",F$1)="#N/A Field Not Applicable","",_xll.BDS($B205&amp;" Corp",F$1)))</f>
        <v>#NAME?</v>
      </c>
      <c r="G205" s="122" t="e">
        <f ca="1">IF(tbl_coded[[#This Row],[ISIN]]="","",IF(_xll.BDP($F205&amp;" CompanyID",G$1)="#N/A Invalid Security","",_xll.BDP($F205&amp;" CompanyID",G$1)))</f>
        <v>#NAME?</v>
      </c>
      <c r="H205" s="122" t="e">
        <f ca="1">IF(tbl_coded[[#This Row],[ISIN]]="","",IF(_xll.BDP($B205&amp;" Corp",H$1)="#N/A N/A","--",_xll.BDP($B205&amp;" Corp",H$1)))</f>
        <v>#NAME?</v>
      </c>
      <c r="I205" s="122" t="e">
        <f ca="1">IF(tbl_coded[[#This Row],[ISIN]]="","",IF(_xll.BDP($B205&amp;" Corp",I$1)="#N/A N/A","--",_xll.BDP($B205&amp;" Corp",I$1)))</f>
        <v>#NAME?</v>
      </c>
      <c r="J205" s="122" t="e">
        <f ca="1">IF(tbl_coded[[#This Row],[ISIN]]="","",IF(_xll.BDP($B205&amp;" Corp",J$1)="#N/A N/A","--",_xll.BDP($B205&amp;" Corp",J$1)))</f>
        <v>#NAME?</v>
      </c>
      <c r="K205" s="122" t="e">
        <f ca="1">IF(tbl_coded[[#This Row],[ISIN]]="","",IF(_xll.BDP($B205&amp;" Corp",K$1)="#N/A N/A","--",_xll.BDP($B205&amp;" Corp",K$1)))</f>
        <v>#NAME?</v>
      </c>
      <c r="L205" s="122" t="e">
        <f ca="1">IF(tbl_coded[[#This Row],[ISIN]]="","",IF(_xll.BDP($B205&amp;" Corp",L$1)="#N/A N/A","--",_xll.BDP($B205&amp;" Corp",L$1)))</f>
        <v>#NAME?</v>
      </c>
      <c r="M205" s="122" t="e">
        <f ca="1">IF(tbl_coded[[#This Row],[ISIN]]="","",IF(_xll.BDP($B205&amp;" Corp",M$1)="#N/A N/A","--",_xll.BDP($B205&amp;" Corp",M$1)))</f>
        <v>#NAME?</v>
      </c>
      <c r="N205" s="122" t="e">
        <f ca="1">IF(tbl_coded[[#This Row],[ISIN]]="","",IF(_xll.BDP($B205&amp;" Corp",N$1)="#N/A N/A","--",_xll.BDP($B205&amp;" Corp",N$1)))</f>
        <v>#NAME?</v>
      </c>
      <c r="O205" s="122" t="e">
        <f ca="1">IF(tbl_coded[[#This Row],[ISIN]]="","",IF(_xll.BDP($B205&amp;" Corp",O$1)="#N/A N/A","--",_xll.BDP($B205&amp;" Corp",O$1)))</f>
        <v>#NAME?</v>
      </c>
      <c r="P205" s="122" t="e">
        <f ca="1">IF(tbl_coded[[#This Row],[ISIN]]="","",IF(_xll.BDP($B205&amp;" Corp",P$1)="#N/A N/A","--",_xll.BDP($B205&amp;" Corp",P$1)))</f>
        <v>#NAME?</v>
      </c>
      <c r="Q20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5" s="122" t="e">
        <f ca="1">IF(tbl_coded[[#This Row],[ISIN]]="","",IF(OR(_xll.BDP($B205&amp;" Corp",R$1)="#N/A N/A",_xll.BDP($B205&amp;" Corp",R$1)="#N/A Invalid Security",_xll.BDP($B205&amp;" Corp",R$1)="#N/A Field Not Applicable"),"--",_xll.BDP($B205&amp;" Corp",R$1)))</f>
        <v>#NAME?</v>
      </c>
      <c r="S205" s="122" t="e">
        <f ca="1">IF(tbl_coded[[#This Row],[ISIN]]="","",IF(OR(_xll.BDP($R205&amp;" Equity",S$1)="#N/A N/A",_xll.BDP($R205&amp;" Equity",S$1)="#N/A Invalid Security"),"--",_xll.BDP($R205&amp;" Equity",S$1)))</f>
        <v>#NAME?</v>
      </c>
      <c r="T205" s="122" t="e">
        <f ca="1">IF(tbl_coded[[#This Row],[ISIN]]="","",IF(OR(_xll.BDP($R205&amp;" Equity",T$1)="#N/A N/A",_xll.BDP($R205&amp;" Equity",T$1)="#N/A Invalid Security"),"--",_xll.BDP($R205&amp;" Equity",T$1)))</f>
        <v>#NAME?</v>
      </c>
      <c r="U205" s="122" t="e">
        <f ca="1">IF(tbl_coded[[#This Row],[ISIN]]="","",IF(OR(_xll.BDP($R205&amp;" Equity",U$1)="#N/A N/A",_xll.BDP($R205&amp;" Equity",U$1)="#N/A Invalid Security"),"--",_xll.BDP($R205&amp;" Equity",U$1)))</f>
        <v>#NAME?</v>
      </c>
      <c r="V205" s="122" t="e">
        <f ca="1">IF(tbl_coded[[#This Row],[ISIN]]="","",IF(OR(_xll.BDP($R205&amp;" Equity",V$1)="#N/A N/A",_xll.BDP($R205&amp;" Equity",V$1)="#N/A Invalid Security"),"--",_xll.BDP($R205&amp;" Equity",V$1)))</f>
        <v>#NAME?</v>
      </c>
      <c r="W205" s="122" t="e">
        <f ca="1">IF(tbl_coded[[#This Row],[ISIN]]="","",IF(OR(_xll.BDP($R205&amp;" Equity",W$1)="#N/A N/A",_xll.BDP($R205&amp;" Equity",W$1)="#N/A Invalid Security"),"--",_xll.BDP($R205&amp;" Equity",W$1)))</f>
        <v>#NAME?</v>
      </c>
      <c r="X205" s="122" t="e">
        <f ca="1">IF(tbl_coded[[#This Row],[ISIN]]="","",IF(OR(_xll.BDP($R205&amp;" Equity",X$1)="#N/A N/A",_xll.BDP($R205&amp;" Equity",X$1)="#N/A Invalid Security"),"--",_xll.BDP($R205&amp;" Equity",X$1)))</f>
        <v>#NAME?</v>
      </c>
      <c r="Y20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5" s="122" t="str">
        <f ca="1">IF(tbl_coded[[#This Row],[ISIN]]="","",IF(ISNUMBER(_xll.BDP(B205&amp;" Corp",Z$1)),_xll.BDP(B205&amp;" Corp",Z$1),""))</f>
        <v/>
      </c>
      <c r="AA205" s="122" t="str">
        <f ca="1">IF(tbl_coded[[#This Row],[ISIN]]="","",IF(ISNUMBER(_xll.BDP(B205&amp;" Corp",AA$1)),_xll.BDP(B205&amp;" Corp",AA$1),""))</f>
        <v/>
      </c>
      <c r="AB205" s="122" t="str">
        <f ca="1">IF(tbl_coded[[#This Row],[ISIN]]="","",IF(ISNUMBER(_xll.BDP(B205&amp;" Corp",AB$1)),_xll.BDP(B205&amp;" Corp",AB$1),""))</f>
        <v/>
      </c>
      <c r="AC205" s="122" t="str">
        <f ca="1">IF(tbl_coded[[#This Row],[ISIN]]="","",IF(ISNUMBER(_xll.BDP(B205&amp;" Corp",AC$1)),_xll.BDP(B205&amp;" Corp",AC$1),""))</f>
        <v/>
      </c>
      <c r="AD205" s="122" t="e">
        <f ca="1">IF(tbl_coded[[#This Row],[ISIN]]="","",IF((_xll.BDP(B205&amp;" Corp",AD$1))="#N/A Field Not Applicable","",_xll.BDP(B205&amp;" Corp",AD$1)))</f>
        <v>#NAME?</v>
      </c>
      <c r="AE205" s="122" t="e">
        <f ca="1">IF(tbl_coded[[#This Row],[ISIN]]="","",IF((_xll.BDP(B205&amp;" Corp",AE$1))="#N/A N/A","--",_xll.BDP(B205&amp;" Corp",AE$1)))</f>
        <v>#NAME?</v>
      </c>
      <c r="AF205" s="122" t="e">
        <f ca="1">IF(tbl_coded[[#This Row],[ISIN]]="","",IF(IFERROR(MATCH(H205,rtg_num[Moody''s],0)&gt;10,0),"HY",IF(IFERROR(MATCH(I205,rtg_num[S&amp;P],0)&gt;10,0),"HY",IF(IFERROR(MATCH(J205,rtg_num[Fitch],0)&gt;10,0),"HY",IF(H205&amp;I205&amp;J205="------","NR",IF(IFERROR(FIND("#N/A",Coded!H205),0)&amp;IFERROR(FIND("#N/A",Coded!H205),0)&amp;IFERROR(FIND("#N/A",Coded!H205),0)&lt;&gt;"000",IF(INDEX(美元债一级!$O:$O,MATCH(tbl_coded[[#This Row],[ISIN]],美元债一级!$I:$I,0))="--/--/--","NR","IG"),"IG"))))))</f>
        <v>#NAME?</v>
      </c>
      <c r="AG20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5" s="123" t="e">
        <f ca="1">IF(tbl_coded[[#This Row],[ISIN]]="","",IF(_xll.BDP($B205&amp;" Corp",AI$1)="#N/A N/A","--",_xll.BDP($B205&amp;" Corp",AI$1)))</f>
        <v>#NAME?</v>
      </c>
      <c r="AJ205" s="122" t="e">
        <f ca="1">IF(tbl_coded[[#This Row],[ISIN]]="","",IF(OR(_xll.BDP(_xll.BDP(tbl_coded[[#This Row],[ISIN]]&amp;" Corp", "ISSUER_EQUITY_TICKER")&amp;" Equity",AJ$1)="#N/A N/A"),"--",_xll.BDP(_xll.BDP(tbl_coded[[#This Row],[ISIN]]&amp;" Corp", "ISSUER_EQUITY_TICKER")&amp;" Equity",AJ$1)))</f>
        <v>#NAME?</v>
      </c>
      <c r="AK20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25" t="e">
        <f ca="1">IF(tbl_coded[[#This Row],[ISIN]]="","",IF(OR(_xll.BDP(_xll.BDP(tbl_coded[[#This Row],[ISIN]]&amp;" Corp", "ISSUER_EQUITY_TICKER")&amp;" Equity",AL$1)="#N/A N/A"),"--",_xll.BDP(_xll.BDP(tbl_coded[[#This Row],[ISIN]]&amp;" Corp", "ISSUER_EQUITY_TICKER")&amp;" Equity",AL$1)))</f>
        <v>#NAME?</v>
      </c>
      <c r="AM205" s="125" t="e">
        <f ca="1">IF(tbl_coded[[#This Row],[ISIN]]="","",IF(_xll.BDS($B205&amp;" Corp",AM$1)="#N/A Field Not Applicable","",_xll.BDS($B205&amp;" Corp",AM$1)))</f>
        <v>#NAME?</v>
      </c>
      <c r="AN205" s="125" t="e">
        <f ca="1">IF(tbl_coded[[#This Row],[ISIN]]="","",IF(_xll.BDP(tbl_coded[[#This Row],[KPW Provider BBID]]&amp;" CompanyID","NAME")="#N/A Invalid Security","",_xll.BDP(tbl_coded[[#This Row],[KPW Provider BBID]]&amp;" CompanyID","NAME")))</f>
        <v>#NAME?</v>
      </c>
      <c r="AO205" s="125" t="e">
        <f ca="1">IF(tbl_coded[[#This Row],[ISIN]]="","",IF(_xll.BDP(tbl_coded[[#This Row],[KPW Provider BBID]]&amp;" CompanyID",$AO$1)="#N/A Invalid Security","--",IF(_xll.BDP(tbl_coded[[#This Row],[KPW Provider BBID]]&amp;" CompanyID",$AO$1)="#N/A N/A","--",_xll.BDP(tbl_coded[[#This Row],[KPW Provider BBID]]&amp;" CompanyID",$AO$1))))</f>
        <v>#NAME?</v>
      </c>
      <c r="AP205" s="125" t="e">
        <f ca="1">IF(tbl_coded[[#This Row],[ISIN]]="","",IF(_xll.BDP(tbl_coded[[#This Row],[KPW Provider BBID]]&amp;" CompanyID",$AP$1)="#N/A Invalid Security","--",IF(_xll.BDP(tbl_coded[[#This Row],[KPW Provider BBID]]&amp;" CompanyID",$AP$1)="#N/A N/A","--",_xll.BDP(tbl_coded[[#This Row],[KPW Provider BBID]]&amp;" CompanyID",$AP$1))))</f>
        <v>#NAME?</v>
      </c>
      <c r="AQ205" s="125" t="e">
        <f ca="1">IF(tbl_coded[[#This Row],[ISIN]]="","",IF(_xll.BDP(tbl_coded[[#This Row],[KPW Provider BBID]]&amp;" CompanyID",$AQ$1)="#N/A Invalid Security","--",IF(_xll.BDP(tbl_coded[[#This Row],[KPW Provider BBID]]&amp;" CompanyID",$AQ$1)="#N/A N/A","--",_xll.BDP(tbl_coded[[#This Row],[KPW Provider BBID]]&amp;" CompanyID",$AQ$1))))</f>
        <v>#NAME?</v>
      </c>
      <c r="AR205" s="125" t="e">
        <f ca="1">IF(tbl_coded[[#This Row],[ISIN]]="","",tbl_coded[[#This Row],[穆迪KPW评级]]&amp;"/"&amp;tbl_coded[[#This Row],[SPKPW评级]]&amp;"/"&amp;tbl_coded[[#This Row],[FITCHKPW评级]])</f>
        <v>#NAME?</v>
      </c>
      <c r="AS205" s="125" t="e">
        <f ca="1">IF(tbl_coded[[#This Row],[ISIN]]="","",IF(OR(_xll.BDP($B205&amp;" Corp",AS$1)="#N/A N/A"),"--",_xll.BDP($B205&amp;" Corp",AS$1)))</f>
        <v>#NAME?</v>
      </c>
      <c r="AT205" s="125" t="e">
        <f ca="1">IF(tbl_coded[[#This Row],[ISIN]]="","",IF(_xll.BDS($B205&amp;" Corp",AT$1)="#N/A Field Not Applicable","",_xll.BDS($B205&amp;" Corp",AT$1)))</f>
        <v>#NAME?</v>
      </c>
      <c r="AU205" s="125" t="e">
        <f ca="1">IF(tbl_coded[[#This Row],[SBLC Provider BBID]]="","",_xll.BDP(tbl_coded[[#This Row],[SBLC Provider BBID]]&amp;" CompanyID","NAME"))</f>
        <v>#NAME?</v>
      </c>
      <c r="AV205" s="125" t="e">
        <f ca="1">IF(tbl_coded[[#This Row],[ISIN]]="","",IF(OR(_xll.BDP($B205&amp;" Corp",AV$1)="#N/A N/A"),"--",TEXT(_xll.BDP($B205&amp;" Corp",AV$1),"yyyy/mm/dd")))</f>
        <v>#NAME?</v>
      </c>
      <c r="AW205" s="125" t="e">
        <f ca="1">IF(tbl_coded[[#This Row],[ISIN]]="","",IF(OR(_xll.BDP($B205&amp;" Corp",AW$1)="#N/A N/A"),"--",TEXT(_xll.BDP($B205&amp;" Corp",AW$1),"yyyy/mm/dd")))</f>
        <v>#NAME?</v>
      </c>
      <c r="AX205" s="125" t="e">
        <f ca="1">IF(tbl_coded[[#This Row],[ISIN]]="","",IF(OR(_xll.BDP($B205&amp;" Corp",AX$1)="#N/A N/A"),"--",TEXT(_xll.BDP($B205&amp;" Corp",AX$1),"yyyy/mm/dd")))</f>
        <v>#NAME?</v>
      </c>
      <c r="AY205" s="125" t="e">
        <f ca="1">IF(tbl_coded[[#This Row],[ISIN]]="","",IF(OR(_xll.BDP($B205&amp;" Corp",AY$1)="#N/A Field Not Applicable"),"--",TEXT(_xll.BDP($B205&amp;" Corp",AY$1),"yyyy/mm/dd")))</f>
        <v>#NAME?</v>
      </c>
      <c r="AZ205" s="125" t="e">
        <f ca="1">IF(tbl_coded[[#This Row],[ISIN]]="","",IF(OR(_xll.BDP($B205&amp;" Corp",AZ$1)="#N/A N/A"),"--",_xll.BDP($B205&amp;" Corp",AZ$1)))</f>
        <v>#NAME?</v>
      </c>
      <c r="BA205" s="125" t="e">
        <f ca="1">IF(tbl_coded[[#This Row],[ISIN]]="","",IF(OR(_xll.BDP($B205&amp;" Corp",BA$1)="#N/A N/A"),"--",_xll.BDP($B205&amp;" Corp",BA$1)))</f>
        <v>#NAME?</v>
      </c>
      <c r="BB205" s="125" t="e">
        <f ca="1">IF(tbl_coded[[#This Row],[ISIN]]="","",IF(OR(_xll.BDP($B205&amp;" Corp",BB$1)="#N/A N/A"),"--",_xll.BDP($B205&amp;" Corp",BB$1)))</f>
        <v>#NAME?</v>
      </c>
      <c r="BC205" s="125" t="e">
        <f ca="1">IF(tbl_coded[[#This Row],[ISIN]]="","",IF(OR(_xll.BDP($B205&amp;" Corp",BC$1)="#N/A Field Not Applicable"),"--",_xll.BDP($B205&amp;" Corp",BC$1)))</f>
        <v>#NAME?</v>
      </c>
      <c r="BD205" s="125" t="e">
        <f ca="1">IF(tbl_coded[[#This Row],[ISIN]]="","",IF(OR(_xll.BDP($B205&amp;" Corp",BD$1)="#N/A Field Not Applicable"),"--",_xll.BDP($B205&amp;" Corp",BD$1)))</f>
        <v>#NAME?</v>
      </c>
      <c r="BE205" s="125" t="e">
        <f ca="1">IF(tbl_coded[[#This Row],[ISIN]]="","",IF(OR(_xll.BDP($B205&amp;" Corp",BE$1)="#N/A Field Not Applicable"),"--",_xll.BDP($B205&amp;" Corp",BE$1)))</f>
        <v>#NAME?</v>
      </c>
      <c r="BF205" s="125" t="e">
        <f ca="1">IF(tbl_coded[[#This Row],[ISIN]]="","",IF(OR(_xll.BDP($B205&amp;" Corp",BF$1)="#N/A Field Not Applicable"),"--",_xll.BDP($B205&amp;" Corp",BF$1)))</f>
        <v>#NAME?</v>
      </c>
      <c r="BG205" s="125" t="e">
        <f ca="1">IF(tbl_coded[[#This Row],[ISIN]]="","",IF(OR(_xll.BDP($B205&amp;" Corp",BG$1)="#N/A Field Not Applicable"),"--",IF(_xll.BDP($B205&amp;" Corp",BG$1)="#N/A N/A","N",_xll.BDP($B205&amp;" Corp",BG$1))))</f>
        <v>#NAME?</v>
      </c>
      <c r="BH205" s="125" t="e">
        <f ca="1">IF(tbl_coded[[#This Row],[ISIN]]="","",IF(OR(_xll.BDP($B205&amp;" Corp",BH$1)="#N/A N/A"),"",_xll.BDP($B205&amp;" Corp",BH$1)))</f>
        <v>#NAME?</v>
      </c>
      <c r="BI205" s="125" t="e">
        <f ca="1">IF(tbl_coded[[#This Row],[ISIN]]="","",IF(OR(tbl_coded[[#This Row],[Parent company tiker]]=""),"",IF(_xll.BDP(tbl_coded[[#This Row],[Parent company tiker]]&amp;" Equity",BI$1)="#N/A N/A","--",_xll.BDP(tbl_coded[[#This Row],[Parent company tiker]]&amp;" Equity",BI$1))))</f>
        <v>#NAME?</v>
      </c>
      <c r="BJ205" s="125" t="e">
        <f ca="1">IF(tbl_coded[[#This Row],[ISIN]]="","",IF(OR(tbl_coded[[#This Row],[Parent company tiker]]=""),"",IF(_xll.BDP(tbl_coded[[#This Row],[Parent company tiker]]&amp;" Equity",BJ$1)="#N/A N/A","--",_xll.BDP(tbl_coded[[#This Row],[Parent company tiker]]&amp;" Equity",BJ$1))))</f>
        <v>#NAME?</v>
      </c>
      <c r="BK205" s="125" t="e">
        <f ca="1">IF(tbl_coded[[#This Row],[ISIN]]="","",IF(OR(tbl_coded[[#This Row],[Parent company tiker]]=""),"",IF(_xll.BDP(tbl_coded[[#This Row],[Parent company tiker]]&amp;" Equity",BK$1)="#N/A N/A","--",_xll.BDP(tbl_coded[[#This Row],[Parent company tiker]]&amp;" Equity",BK$1))))</f>
        <v>#NAME?</v>
      </c>
      <c r="BL205" s="125" t="e">
        <f ca="1">IF(tbl_coded[[#This Row],[ISIN]]="","",IF(OR(tbl_coded[[#This Row],[Parent company tiker]]=""),"",IF(_xll.BDP(tbl_coded[[#This Row],[Parent company tiker]]&amp;" Equity",BL$1)="#N/A N/A","--",_xll.BDP(tbl_coded[[#This Row],[Parent company tiker]]&amp;" Equity",BL$1))))</f>
        <v>#NAME?</v>
      </c>
      <c r="BM20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5" s="125" t="e">
        <f ca="1">IF(tbl_coded[[#This Row],[Column9]]&lt;&gt;"--",tbl_coded[[#This Row],[G''tor rating]],IF(tbl_coded[[#This Row],[KPW Name]]&lt;&gt;"",tbl_coded[[#This Row],[KPW Rating]],IF(tbl_coded[[#This Row],[Parent company tiker]]&lt;&gt;"",tbl_coded[[#This Row],[parent评级]],tbl_coded[[#This Row],[Issuer rating]])))</f>
        <v>#NAME?</v>
      </c>
      <c r="BO205" s="159" t="str">
        <f ca="1">IFERROR(IF(tbl_coded[[#This Row],[GREEN]]="Y","GREEN",IF(tbl_coded[[#This Row],[SUSTAINABLE]]="Y","SUSTAINABLE",IF(tbl_coded[[#This Row],[SOCIAL]]="Y","SOCIAL",IF(tbl_coded[[#This Row],[Sustainable linked]]="Y","SUSTAINABLE LINKED"," ")))),"")</f>
        <v/>
      </c>
    </row>
    <row r="206" spans="1:67" ht="15" customHeight="1">
      <c r="A206" s="119">
        <v>204</v>
      </c>
      <c r="B206" s="120" t="str">
        <f>IF(美元债一级!$C$4:$C$1048576&lt;&gt;"",美元债一级!C207,"")</f>
        <v>HK0000917044</v>
      </c>
      <c r="C206" s="122" t="e">
        <f ca="1">IF(tbl_coded[[#This Row],[ISIN]]="","",IF(tbl_coded[[#This Row],[Index]]&gt;$A$1,"",IF(_xll.BDP($B206&amp;" Corp",C$1)="#N/A N/A","",_xll.BDP($B206&amp;" Corp",C$1))))</f>
        <v>#NAME?</v>
      </c>
      <c r="D206" s="122" t="e">
        <f ca="1">IF(tbl_coded[[#This Row],[ISIN]]="","",IF(_xll.BDP($B206&amp;" Corp",D$1)="#N/A N/A","",_xll.BDP($B206&amp;" Corp",D$1)))</f>
        <v>#NAME?</v>
      </c>
      <c r="E206" s="122" t="e">
        <f ca="1">IF(tbl_coded[[#This Row],[ISIN]]="","",IF(_xll.BDP($B206&amp;" Corp",E$1)="#N/A N/A","--",_xll.BDP($B206&amp;" Corp",E$1)))</f>
        <v>#NAME?</v>
      </c>
      <c r="F206" s="122" t="e">
        <f ca="1">IF(tbl_coded[[#This Row],[ISIN]]="","",IF(_xll.BDS($B206&amp;" Corp",F$1)="#N/A Field Not Applicable","",_xll.BDS($B206&amp;" Corp",F$1)))</f>
        <v>#NAME?</v>
      </c>
      <c r="G206" s="122" t="e">
        <f ca="1">IF(tbl_coded[[#This Row],[ISIN]]="","",IF(_xll.BDP($F206&amp;" CompanyID",G$1)="#N/A Invalid Security","",_xll.BDP($F206&amp;" CompanyID",G$1)))</f>
        <v>#NAME?</v>
      </c>
      <c r="H206" s="122" t="e">
        <f ca="1">IF(tbl_coded[[#This Row],[ISIN]]="","",IF(_xll.BDP($B206&amp;" Corp",H$1)="#N/A N/A","--",_xll.BDP($B206&amp;" Corp",H$1)))</f>
        <v>#NAME?</v>
      </c>
      <c r="I206" s="122" t="e">
        <f ca="1">IF(tbl_coded[[#This Row],[ISIN]]="","",IF(_xll.BDP($B206&amp;" Corp",I$1)="#N/A N/A","--",_xll.BDP($B206&amp;" Corp",I$1)))</f>
        <v>#NAME?</v>
      </c>
      <c r="J206" s="122" t="e">
        <f ca="1">IF(tbl_coded[[#This Row],[ISIN]]="","",IF(_xll.BDP($B206&amp;" Corp",J$1)="#N/A N/A","--",_xll.BDP($B206&amp;" Corp",J$1)))</f>
        <v>#NAME?</v>
      </c>
      <c r="K206" s="122" t="e">
        <f ca="1">IF(tbl_coded[[#This Row],[ISIN]]="","",IF(_xll.BDP($B206&amp;" Corp",K$1)="#N/A N/A","--",_xll.BDP($B206&amp;" Corp",K$1)))</f>
        <v>#NAME?</v>
      </c>
      <c r="L206" s="122" t="e">
        <f ca="1">IF(tbl_coded[[#This Row],[ISIN]]="","",IF(_xll.BDP($B206&amp;" Corp",L$1)="#N/A N/A","--",_xll.BDP($B206&amp;" Corp",L$1)))</f>
        <v>#NAME?</v>
      </c>
      <c r="M206" s="122" t="e">
        <f ca="1">IF(tbl_coded[[#This Row],[ISIN]]="","",IF(_xll.BDP($B206&amp;" Corp",M$1)="#N/A N/A","--",_xll.BDP($B206&amp;" Corp",M$1)))</f>
        <v>#NAME?</v>
      </c>
      <c r="N206" s="122" t="e">
        <f ca="1">IF(tbl_coded[[#This Row],[ISIN]]="","",IF(_xll.BDP($B206&amp;" Corp",N$1)="#N/A N/A","--",_xll.BDP($B206&amp;" Corp",N$1)))</f>
        <v>#NAME?</v>
      </c>
      <c r="O206" s="122" t="e">
        <f ca="1">IF(tbl_coded[[#This Row],[ISIN]]="","",IF(_xll.BDP($B206&amp;" Corp",O$1)="#N/A N/A","--",_xll.BDP($B206&amp;" Corp",O$1)))</f>
        <v>#NAME?</v>
      </c>
      <c r="P206" s="122" t="e">
        <f ca="1">IF(tbl_coded[[#This Row],[ISIN]]="","",IF(_xll.BDP($B206&amp;" Corp",P$1)="#N/A N/A","--",_xll.BDP($B206&amp;" Corp",P$1)))</f>
        <v>#NAME?</v>
      </c>
      <c r="Q20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6" s="122" t="e">
        <f ca="1">IF(tbl_coded[[#This Row],[ISIN]]="","",IF(OR(_xll.BDP($B206&amp;" Corp",R$1)="#N/A N/A",_xll.BDP($B206&amp;" Corp",R$1)="#N/A Invalid Security",_xll.BDP($B206&amp;" Corp",R$1)="#N/A Field Not Applicable"),"--",_xll.BDP($B206&amp;" Corp",R$1)))</f>
        <v>#NAME?</v>
      </c>
      <c r="S206" s="122" t="e">
        <f ca="1">IF(tbl_coded[[#This Row],[ISIN]]="","",IF(OR(_xll.BDP($R206&amp;" Equity",S$1)="#N/A N/A",_xll.BDP($R206&amp;" Equity",S$1)="#N/A Invalid Security"),"--",_xll.BDP($R206&amp;" Equity",S$1)))</f>
        <v>#NAME?</v>
      </c>
      <c r="T206" s="122" t="e">
        <f ca="1">IF(tbl_coded[[#This Row],[ISIN]]="","",IF(OR(_xll.BDP($R206&amp;" Equity",T$1)="#N/A N/A",_xll.BDP($R206&amp;" Equity",T$1)="#N/A Invalid Security"),"--",_xll.BDP($R206&amp;" Equity",T$1)))</f>
        <v>#NAME?</v>
      </c>
      <c r="U206" s="122" t="e">
        <f ca="1">IF(tbl_coded[[#This Row],[ISIN]]="","",IF(OR(_xll.BDP($R206&amp;" Equity",U$1)="#N/A N/A",_xll.BDP($R206&amp;" Equity",U$1)="#N/A Invalid Security"),"--",_xll.BDP($R206&amp;" Equity",U$1)))</f>
        <v>#NAME?</v>
      </c>
      <c r="V206" s="122" t="e">
        <f ca="1">IF(tbl_coded[[#This Row],[ISIN]]="","",IF(OR(_xll.BDP($R206&amp;" Equity",V$1)="#N/A N/A",_xll.BDP($R206&amp;" Equity",V$1)="#N/A Invalid Security"),"--",_xll.BDP($R206&amp;" Equity",V$1)))</f>
        <v>#NAME?</v>
      </c>
      <c r="W206" s="122" t="e">
        <f ca="1">IF(tbl_coded[[#This Row],[ISIN]]="","",IF(OR(_xll.BDP($R206&amp;" Equity",W$1)="#N/A N/A",_xll.BDP($R206&amp;" Equity",W$1)="#N/A Invalid Security"),"--",_xll.BDP($R206&amp;" Equity",W$1)))</f>
        <v>#NAME?</v>
      </c>
      <c r="X206" s="122" t="e">
        <f ca="1">IF(tbl_coded[[#This Row],[ISIN]]="","",IF(OR(_xll.BDP($R206&amp;" Equity",X$1)="#N/A N/A",_xll.BDP($R206&amp;" Equity",X$1)="#N/A Invalid Security"),"--",_xll.BDP($R206&amp;" Equity",X$1)))</f>
        <v>#NAME?</v>
      </c>
      <c r="Y20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6" s="122" t="str">
        <f ca="1">IF(tbl_coded[[#This Row],[ISIN]]="","",IF(ISNUMBER(_xll.BDP(B206&amp;" Corp",Z$1)),_xll.BDP(B206&amp;" Corp",Z$1),""))</f>
        <v/>
      </c>
      <c r="AA206" s="122" t="str">
        <f ca="1">IF(tbl_coded[[#This Row],[ISIN]]="","",IF(ISNUMBER(_xll.BDP(B206&amp;" Corp",AA$1)),_xll.BDP(B206&amp;" Corp",AA$1),""))</f>
        <v/>
      </c>
      <c r="AB206" s="122" t="str">
        <f ca="1">IF(tbl_coded[[#This Row],[ISIN]]="","",IF(ISNUMBER(_xll.BDP(B206&amp;" Corp",AB$1)),_xll.BDP(B206&amp;" Corp",AB$1),""))</f>
        <v/>
      </c>
      <c r="AC206" s="122" t="str">
        <f ca="1">IF(tbl_coded[[#This Row],[ISIN]]="","",IF(ISNUMBER(_xll.BDP(B206&amp;" Corp",AC$1)),_xll.BDP(B206&amp;" Corp",AC$1),""))</f>
        <v/>
      </c>
      <c r="AD206" s="122" t="e">
        <f ca="1">IF(tbl_coded[[#This Row],[ISIN]]="","",IF((_xll.BDP(B206&amp;" Corp",AD$1))="#N/A Field Not Applicable","",_xll.BDP(B206&amp;" Corp",AD$1)))</f>
        <v>#NAME?</v>
      </c>
      <c r="AE206" s="122" t="e">
        <f ca="1">IF(tbl_coded[[#This Row],[ISIN]]="","",IF((_xll.BDP(B206&amp;" Corp",AE$1))="#N/A N/A","--",_xll.BDP(B206&amp;" Corp",AE$1)))</f>
        <v>#NAME?</v>
      </c>
      <c r="AF206" s="122" t="e">
        <f ca="1">IF(tbl_coded[[#This Row],[ISIN]]="","",IF(IFERROR(MATCH(H206,rtg_num[Moody''s],0)&gt;10,0),"HY",IF(IFERROR(MATCH(I206,rtg_num[S&amp;P],0)&gt;10,0),"HY",IF(IFERROR(MATCH(J206,rtg_num[Fitch],0)&gt;10,0),"HY",IF(H206&amp;I206&amp;J206="------","NR",IF(IFERROR(FIND("#N/A",Coded!H206),0)&amp;IFERROR(FIND("#N/A",Coded!H206),0)&amp;IFERROR(FIND("#N/A",Coded!H206),0)&lt;&gt;"000",IF(INDEX(美元债一级!$O:$O,MATCH(tbl_coded[[#This Row],[ISIN]],美元债一级!$I:$I,0))="--/--/--","NR","IG"),"IG"))))))</f>
        <v>#NAME?</v>
      </c>
      <c r="AG20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6" s="123" t="e">
        <f ca="1">IF(tbl_coded[[#This Row],[ISIN]]="","",IF(_xll.BDP($B206&amp;" Corp",AI$1)="#N/A N/A","--",_xll.BDP($B206&amp;" Corp",AI$1)))</f>
        <v>#NAME?</v>
      </c>
      <c r="AJ206" s="122" t="e">
        <f ca="1">IF(tbl_coded[[#This Row],[ISIN]]="","",IF(OR(_xll.BDP(_xll.BDP(tbl_coded[[#This Row],[ISIN]]&amp;" Corp", "ISSUER_EQUITY_TICKER")&amp;" Equity",AJ$1)="#N/A N/A"),"--",_xll.BDP(_xll.BDP(tbl_coded[[#This Row],[ISIN]]&amp;" Corp", "ISSUER_EQUITY_TICKER")&amp;" Equity",AJ$1)))</f>
        <v>#NAME?</v>
      </c>
      <c r="AK20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25" t="e">
        <f ca="1">IF(tbl_coded[[#This Row],[ISIN]]="","",IF(OR(_xll.BDP(_xll.BDP(tbl_coded[[#This Row],[ISIN]]&amp;" Corp", "ISSUER_EQUITY_TICKER")&amp;" Equity",AL$1)="#N/A N/A"),"--",_xll.BDP(_xll.BDP(tbl_coded[[#This Row],[ISIN]]&amp;" Corp", "ISSUER_EQUITY_TICKER")&amp;" Equity",AL$1)))</f>
        <v>#NAME?</v>
      </c>
      <c r="AM206" s="125" t="e">
        <f ca="1">IF(tbl_coded[[#This Row],[ISIN]]="","",IF(_xll.BDS($B206&amp;" Corp",AM$1)="#N/A Field Not Applicable","",_xll.BDS($B206&amp;" Corp",AM$1)))</f>
        <v>#NAME?</v>
      </c>
      <c r="AN206" s="125" t="e">
        <f ca="1">IF(tbl_coded[[#This Row],[ISIN]]="","",IF(_xll.BDP(tbl_coded[[#This Row],[KPW Provider BBID]]&amp;" CompanyID","NAME")="#N/A Invalid Security","",_xll.BDP(tbl_coded[[#This Row],[KPW Provider BBID]]&amp;" CompanyID","NAME")))</f>
        <v>#NAME?</v>
      </c>
      <c r="AO206" s="125" t="e">
        <f ca="1">IF(tbl_coded[[#This Row],[ISIN]]="","",IF(_xll.BDP(tbl_coded[[#This Row],[KPW Provider BBID]]&amp;" CompanyID",$AO$1)="#N/A Invalid Security","--",IF(_xll.BDP(tbl_coded[[#This Row],[KPW Provider BBID]]&amp;" CompanyID",$AO$1)="#N/A N/A","--",_xll.BDP(tbl_coded[[#This Row],[KPW Provider BBID]]&amp;" CompanyID",$AO$1))))</f>
        <v>#NAME?</v>
      </c>
      <c r="AP206" s="125" t="e">
        <f ca="1">IF(tbl_coded[[#This Row],[ISIN]]="","",IF(_xll.BDP(tbl_coded[[#This Row],[KPW Provider BBID]]&amp;" CompanyID",$AP$1)="#N/A Invalid Security","--",IF(_xll.BDP(tbl_coded[[#This Row],[KPW Provider BBID]]&amp;" CompanyID",$AP$1)="#N/A N/A","--",_xll.BDP(tbl_coded[[#This Row],[KPW Provider BBID]]&amp;" CompanyID",$AP$1))))</f>
        <v>#NAME?</v>
      </c>
      <c r="AQ206" s="125" t="e">
        <f ca="1">IF(tbl_coded[[#This Row],[ISIN]]="","",IF(_xll.BDP(tbl_coded[[#This Row],[KPW Provider BBID]]&amp;" CompanyID",$AQ$1)="#N/A Invalid Security","--",IF(_xll.BDP(tbl_coded[[#This Row],[KPW Provider BBID]]&amp;" CompanyID",$AQ$1)="#N/A N/A","--",_xll.BDP(tbl_coded[[#This Row],[KPW Provider BBID]]&amp;" CompanyID",$AQ$1))))</f>
        <v>#NAME?</v>
      </c>
      <c r="AR206" s="125" t="e">
        <f ca="1">IF(tbl_coded[[#This Row],[ISIN]]="","",tbl_coded[[#This Row],[穆迪KPW评级]]&amp;"/"&amp;tbl_coded[[#This Row],[SPKPW评级]]&amp;"/"&amp;tbl_coded[[#This Row],[FITCHKPW评级]])</f>
        <v>#NAME?</v>
      </c>
      <c r="AS206" s="125" t="e">
        <f ca="1">IF(tbl_coded[[#This Row],[ISIN]]="","",IF(OR(_xll.BDP($B206&amp;" Corp",AS$1)="#N/A N/A"),"--",_xll.BDP($B206&amp;" Corp",AS$1)))</f>
        <v>#NAME?</v>
      </c>
      <c r="AT206" s="125" t="e">
        <f ca="1">IF(tbl_coded[[#This Row],[ISIN]]="","",IF(_xll.BDS($B206&amp;" Corp",AT$1)="#N/A Field Not Applicable","",_xll.BDS($B206&amp;" Corp",AT$1)))</f>
        <v>#NAME?</v>
      </c>
      <c r="AU206" s="125" t="e">
        <f ca="1">IF(tbl_coded[[#This Row],[SBLC Provider BBID]]="","",_xll.BDP(tbl_coded[[#This Row],[SBLC Provider BBID]]&amp;" CompanyID","NAME"))</f>
        <v>#NAME?</v>
      </c>
      <c r="AV206" s="125" t="e">
        <f ca="1">IF(tbl_coded[[#This Row],[ISIN]]="","",IF(OR(_xll.BDP($B206&amp;" Corp",AV$1)="#N/A N/A"),"--",TEXT(_xll.BDP($B206&amp;" Corp",AV$1),"yyyy/mm/dd")))</f>
        <v>#NAME?</v>
      </c>
      <c r="AW206" s="125" t="e">
        <f ca="1">IF(tbl_coded[[#This Row],[ISIN]]="","",IF(OR(_xll.BDP($B206&amp;" Corp",AW$1)="#N/A N/A"),"--",TEXT(_xll.BDP($B206&amp;" Corp",AW$1),"yyyy/mm/dd")))</f>
        <v>#NAME?</v>
      </c>
      <c r="AX206" s="125" t="e">
        <f ca="1">IF(tbl_coded[[#This Row],[ISIN]]="","",IF(OR(_xll.BDP($B206&amp;" Corp",AX$1)="#N/A N/A"),"--",TEXT(_xll.BDP($B206&amp;" Corp",AX$1),"yyyy/mm/dd")))</f>
        <v>#NAME?</v>
      </c>
      <c r="AY206" s="125" t="e">
        <f ca="1">IF(tbl_coded[[#This Row],[ISIN]]="","",IF(OR(_xll.BDP($B206&amp;" Corp",AY$1)="#N/A Field Not Applicable"),"--",TEXT(_xll.BDP($B206&amp;" Corp",AY$1),"yyyy/mm/dd")))</f>
        <v>#NAME?</v>
      </c>
      <c r="AZ206" s="125" t="e">
        <f ca="1">IF(tbl_coded[[#This Row],[ISIN]]="","",IF(OR(_xll.BDP($B206&amp;" Corp",AZ$1)="#N/A N/A"),"--",_xll.BDP($B206&amp;" Corp",AZ$1)))</f>
        <v>#NAME?</v>
      </c>
      <c r="BA206" s="125" t="e">
        <f ca="1">IF(tbl_coded[[#This Row],[ISIN]]="","",IF(OR(_xll.BDP($B206&amp;" Corp",BA$1)="#N/A N/A"),"--",_xll.BDP($B206&amp;" Corp",BA$1)))</f>
        <v>#NAME?</v>
      </c>
      <c r="BB206" s="125" t="e">
        <f ca="1">IF(tbl_coded[[#This Row],[ISIN]]="","",IF(OR(_xll.BDP($B206&amp;" Corp",BB$1)="#N/A N/A"),"--",_xll.BDP($B206&amp;" Corp",BB$1)))</f>
        <v>#NAME?</v>
      </c>
      <c r="BC206" s="125" t="e">
        <f ca="1">IF(tbl_coded[[#This Row],[ISIN]]="","",IF(OR(_xll.BDP($B206&amp;" Corp",BC$1)="#N/A Field Not Applicable"),"--",_xll.BDP($B206&amp;" Corp",BC$1)))</f>
        <v>#NAME?</v>
      </c>
      <c r="BD206" s="125" t="e">
        <f ca="1">IF(tbl_coded[[#This Row],[ISIN]]="","",IF(OR(_xll.BDP($B206&amp;" Corp",BD$1)="#N/A Field Not Applicable"),"--",_xll.BDP($B206&amp;" Corp",BD$1)))</f>
        <v>#NAME?</v>
      </c>
      <c r="BE206" s="125" t="e">
        <f ca="1">IF(tbl_coded[[#This Row],[ISIN]]="","",IF(OR(_xll.BDP($B206&amp;" Corp",BE$1)="#N/A Field Not Applicable"),"--",_xll.BDP($B206&amp;" Corp",BE$1)))</f>
        <v>#NAME?</v>
      </c>
      <c r="BF206" s="125" t="e">
        <f ca="1">IF(tbl_coded[[#This Row],[ISIN]]="","",IF(OR(_xll.BDP($B206&amp;" Corp",BF$1)="#N/A Field Not Applicable"),"--",_xll.BDP($B206&amp;" Corp",BF$1)))</f>
        <v>#NAME?</v>
      </c>
      <c r="BG206" s="125" t="e">
        <f ca="1">IF(tbl_coded[[#This Row],[ISIN]]="","",IF(OR(_xll.BDP($B206&amp;" Corp",BG$1)="#N/A Field Not Applicable"),"--",IF(_xll.BDP($B206&amp;" Corp",BG$1)="#N/A N/A","N",_xll.BDP($B206&amp;" Corp",BG$1))))</f>
        <v>#NAME?</v>
      </c>
      <c r="BH206" s="125" t="e">
        <f ca="1">IF(tbl_coded[[#This Row],[ISIN]]="","",IF(OR(_xll.BDP($B206&amp;" Corp",BH$1)="#N/A N/A"),"",_xll.BDP($B206&amp;" Corp",BH$1)))</f>
        <v>#NAME?</v>
      </c>
      <c r="BI206" s="125" t="e">
        <f ca="1">IF(tbl_coded[[#This Row],[ISIN]]="","",IF(OR(tbl_coded[[#This Row],[Parent company tiker]]=""),"",IF(_xll.BDP(tbl_coded[[#This Row],[Parent company tiker]]&amp;" Equity",BI$1)="#N/A N/A","--",_xll.BDP(tbl_coded[[#This Row],[Parent company tiker]]&amp;" Equity",BI$1))))</f>
        <v>#NAME?</v>
      </c>
      <c r="BJ206" s="125" t="e">
        <f ca="1">IF(tbl_coded[[#This Row],[ISIN]]="","",IF(OR(tbl_coded[[#This Row],[Parent company tiker]]=""),"",IF(_xll.BDP(tbl_coded[[#This Row],[Parent company tiker]]&amp;" Equity",BJ$1)="#N/A N/A","--",_xll.BDP(tbl_coded[[#This Row],[Parent company tiker]]&amp;" Equity",BJ$1))))</f>
        <v>#NAME?</v>
      </c>
      <c r="BK206" s="125" t="e">
        <f ca="1">IF(tbl_coded[[#This Row],[ISIN]]="","",IF(OR(tbl_coded[[#This Row],[Parent company tiker]]=""),"",IF(_xll.BDP(tbl_coded[[#This Row],[Parent company tiker]]&amp;" Equity",BK$1)="#N/A N/A","--",_xll.BDP(tbl_coded[[#This Row],[Parent company tiker]]&amp;" Equity",BK$1))))</f>
        <v>#NAME?</v>
      </c>
      <c r="BL206" s="125" t="e">
        <f ca="1">IF(tbl_coded[[#This Row],[ISIN]]="","",IF(OR(tbl_coded[[#This Row],[Parent company tiker]]=""),"",IF(_xll.BDP(tbl_coded[[#This Row],[Parent company tiker]]&amp;" Equity",BL$1)="#N/A N/A","--",_xll.BDP(tbl_coded[[#This Row],[Parent company tiker]]&amp;" Equity",BL$1))))</f>
        <v>#NAME?</v>
      </c>
      <c r="BM20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6" s="125" t="e">
        <f ca="1">IF(tbl_coded[[#This Row],[Column9]]&lt;&gt;"--",tbl_coded[[#This Row],[G''tor rating]],IF(tbl_coded[[#This Row],[KPW Name]]&lt;&gt;"",tbl_coded[[#This Row],[KPW Rating]],IF(tbl_coded[[#This Row],[Parent company tiker]]&lt;&gt;"",tbl_coded[[#This Row],[parent评级]],tbl_coded[[#This Row],[Issuer rating]])))</f>
        <v>#NAME?</v>
      </c>
      <c r="BO206" s="159" t="str">
        <f ca="1">IFERROR(IF(tbl_coded[[#This Row],[GREEN]]="Y","GREEN",IF(tbl_coded[[#This Row],[SUSTAINABLE]]="Y","SUSTAINABLE",IF(tbl_coded[[#This Row],[SOCIAL]]="Y","SOCIAL",IF(tbl_coded[[#This Row],[Sustainable linked]]="Y","SUSTAINABLE LINKED"," ")))),"")</f>
        <v/>
      </c>
    </row>
    <row r="207" spans="1:67" ht="15" customHeight="1">
      <c r="A207" s="119">
        <v>205</v>
      </c>
      <c r="B207" s="120" t="str">
        <f>IF(美元债一级!$C$4:$C$1048576&lt;&gt;"",美元债一级!C208,"")</f>
        <v>XS2596343421</v>
      </c>
      <c r="C207" s="122" t="e">
        <f ca="1">IF(tbl_coded[[#This Row],[ISIN]]="","",IF(tbl_coded[[#This Row],[Index]]&gt;$A$1,"",IF(_xll.BDP($B207&amp;" Corp",C$1)="#N/A N/A","",_xll.BDP($B207&amp;" Corp",C$1))))</f>
        <v>#NAME?</v>
      </c>
      <c r="D207" s="122" t="e">
        <f ca="1">IF(tbl_coded[[#This Row],[ISIN]]="","",IF(_xll.BDP($B207&amp;" Corp",D$1)="#N/A N/A","",_xll.BDP($B207&amp;" Corp",D$1)))</f>
        <v>#NAME?</v>
      </c>
      <c r="E207" s="122" t="e">
        <f ca="1">IF(tbl_coded[[#This Row],[ISIN]]="","",IF(_xll.BDP($B207&amp;" Corp",E$1)="#N/A N/A","--",_xll.BDP($B207&amp;" Corp",E$1)))</f>
        <v>#NAME?</v>
      </c>
      <c r="F207" s="122" t="e">
        <f ca="1">IF(tbl_coded[[#This Row],[ISIN]]="","",IF(_xll.BDS($B207&amp;" Corp",F$1)="#N/A Field Not Applicable","",_xll.BDS($B207&amp;" Corp",F$1)))</f>
        <v>#NAME?</v>
      </c>
      <c r="G207" s="122" t="e">
        <f ca="1">IF(tbl_coded[[#This Row],[ISIN]]="","",IF(_xll.BDP($F207&amp;" CompanyID",G$1)="#N/A Invalid Security","",_xll.BDP($F207&amp;" CompanyID",G$1)))</f>
        <v>#NAME?</v>
      </c>
      <c r="H207" s="122" t="e">
        <f ca="1">IF(tbl_coded[[#This Row],[ISIN]]="","",IF(_xll.BDP($B207&amp;" Corp",H$1)="#N/A N/A","--",_xll.BDP($B207&amp;" Corp",H$1)))</f>
        <v>#NAME?</v>
      </c>
      <c r="I207" s="122" t="e">
        <f ca="1">IF(tbl_coded[[#This Row],[ISIN]]="","",IF(_xll.BDP($B207&amp;" Corp",I$1)="#N/A N/A","--",_xll.BDP($B207&amp;" Corp",I$1)))</f>
        <v>#NAME?</v>
      </c>
      <c r="J207" s="122" t="e">
        <f ca="1">IF(tbl_coded[[#This Row],[ISIN]]="","",IF(_xll.BDP($B207&amp;" Corp",J$1)="#N/A N/A","--",_xll.BDP($B207&amp;" Corp",J$1)))</f>
        <v>#NAME?</v>
      </c>
      <c r="K207" s="122" t="e">
        <f ca="1">IF(tbl_coded[[#This Row],[ISIN]]="","",IF(_xll.BDP($B207&amp;" Corp",K$1)="#N/A N/A","--",_xll.BDP($B207&amp;" Corp",K$1)))</f>
        <v>#NAME?</v>
      </c>
      <c r="L207" s="122" t="e">
        <f ca="1">IF(tbl_coded[[#This Row],[ISIN]]="","",IF(_xll.BDP($B207&amp;" Corp",L$1)="#N/A N/A","--",_xll.BDP($B207&amp;" Corp",L$1)))</f>
        <v>#NAME?</v>
      </c>
      <c r="M207" s="122" t="e">
        <f ca="1">IF(tbl_coded[[#This Row],[ISIN]]="","",IF(_xll.BDP($B207&amp;" Corp",M$1)="#N/A N/A","--",_xll.BDP($B207&amp;" Corp",M$1)))</f>
        <v>#NAME?</v>
      </c>
      <c r="N207" s="122" t="e">
        <f ca="1">IF(tbl_coded[[#This Row],[ISIN]]="","",IF(_xll.BDP($B207&amp;" Corp",N$1)="#N/A N/A","--",_xll.BDP($B207&amp;" Corp",N$1)))</f>
        <v>#NAME?</v>
      </c>
      <c r="O207" s="122" t="e">
        <f ca="1">IF(tbl_coded[[#This Row],[ISIN]]="","",IF(_xll.BDP($B207&amp;" Corp",O$1)="#N/A N/A","--",_xll.BDP($B207&amp;" Corp",O$1)))</f>
        <v>#NAME?</v>
      </c>
      <c r="P207" s="122" t="e">
        <f ca="1">IF(tbl_coded[[#This Row],[ISIN]]="","",IF(_xll.BDP($B207&amp;" Corp",P$1)="#N/A N/A","--",_xll.BDP($B207&amp;" Corp",P$1)))</f>
        <v>#NAME?</v>
      </c>
      <c r="Q20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7" s="122" t="e">
        <f ca="1">IF(tbl_coded[[#This Row],[ISIN]]="","",IF(OR(_xll.BDP($B207&amp;" Corp",R$1)="#N/A N/A",_xll.BDP($B207&amp;" Corp",R$1)="#N/A Invalid Security",_xll.BDP($B207&amp;" Corp",R$1)="#N/A Field Not Applicable"),"--",_xll.BDP($B207&amp;" Corp",R$1)))</f>
        <v>#NAME?</v>
      </c>
      <c r="S207" s="122" t="e">
        <f ca="1">IF(tbl_coded[[#This Row],[ISIN]]="","",IF(OR(_xll.BDP($R207&amp;" Equity",S$1)="#N/A N/A",_xll.BDP($R207&amp;" Equity",S$1)="#N/A Invalid Security"),"--",_xll.BDP($R207&amp;" Equity",S$1)))</f>
        <v>#NAME?</v>
      </c>
      <c r="T207" s="122" t="e">
        <f ca="1">IF(tbl_coded[[#This Row],[ISIN]]="","",IF(OR(_xll.BDP($R207&amp;" Equity",T$1)="#N/A N/A",_xll.BDP($R207&amp;" Equity",T$1)="#N/A Invalid Security"),"--",_xll.BDP($R207&amp;" Equity",T$1)))</f>
        <v>#NAME?</v>
      </c>
      <c r="U207" s="122" t="e">
        <f ca="1">IF(tbl_coded[[#This Row],[ISIN]]="","",IF(OR(_xll.BDP($R207&amp;" Equity",U$1)="#N/A N/A",_xll.BDP($R207&amp;" Equity",U$1)="#N/A Invalid Security"),"--",_xll.BDP($R207&amp;" Equity",U$1)))</f>
        <v>#NAME?</v>
      </c>
      <c r="V207" s="122" t="e">
        <f ca="1">IF(tbl_coded[[#This Row],[ISIN]]="","",IF(OR(_xll.BDP($R207&amp;" Equity",V$1)="#N/A N/A",_xll.BDP($R207&amp;" Equity",V$1)="#N/A Invalid Security"),"--",_xll.BDP($R207&amp;" Equity",V$1)))</f>
        <v>#NAME?</v>
      </c>
      <c r="W207" s="122" t="e">
        <f ca="1">IF(tbl_coded[[#This Row],[ISIN]]="","",IF(OR(_xll.BDP($R207&amp;" Equity",W$1)="#N/A N/A",_xll.BDP($R207&amp;" Equity",W$1)="#N/A Invalid Security"),"--",_xll.BDP($R207&amp;" Equity",W$1)))</f>
        <v>#NAME?</v>
      </c>
      <c r="X207" s="122" t="e">
        <f ca="1">IF(tbl_coded[[#This Row],[ISIN]]="","",IF(OR(_xll.BDP($R207&amp;" Equity",X$1)="#N/A N/A",_xll.BDP($R207&amp;" Equity",X$1)="#N/A Invalid Security"),"--",_xll.BDP($R207&amp;" Equity",X$1)))</f>
        <v>#NAME?</v>
      </c>
      <c r="Y20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7" s="122" t="str">
        <f ca="1">IF(tbl_coded[[#This Row],[ISIN]]="","",IF(ISNUMBER(_xll.BDP(B207&amp;" Corp",Z$1)),_xll.BDP(B207&amp;" Corp",Z$1),""))</f>
        <v/>
      </c>
      <c r="AA207" s="122" t="str">
        <f ca="1">IF(tbl_coded[[#This Row],[ISIN]]="","",IF(ISNUMBER(_xll.BDP(B207&amp;" Corp",AA$1)),_xll.BDP(B207&amp;" Corp",AA$1),""))</f>
        <v/>
      </c>
      <c r="AB207" s="122" t="str">
        <f ca="1">IF(tbl_coded[[#This Row],[ISIN]]="","",IF(ISNUMBER(_xll.BDP(B207&amp;" Corp",AB$1)),_xll.BDP(B207&amp;" Corp",AB$1),""))</f>
        <v/>
      </c>
      <c r="AC207" s="122" t="str">
        <f ca="1">IF(tbl_coded[[#This Row],[ISIN]]="","",IF(ISNUMBER(_xll.BDP(B207&amp;" Corp",AC$1)),_xll.BDP(B207&amp;" Corp",AC$1),""))</f>
        <v/>
      </c>
      <c r="AD207" s="122" t="e">
        <f ca="1">IF(tbl_coded[[#This Row],[ISIN]]="","",IF((_xll.BDP(B207&amp;" Corp",AD$1))="#N/A Field Not Applicable","",_xll.BDP(B207&amp;" Corp",AD$1)))</f>
        <v>#NAME?</v>
      </c>
      <c r="AE207" s="122" t="e">
        <f ca="1">IF(tbl_coded[[#This Row],[ISIN]]="","",IF((_xll.BDP(B207&amp;" Corp",AE$1))="#N/A N/A","--",_xll.BDP(B207&amp;" Corp",AE$1)))</f>
        <v>#NAME?</v>
      </c>
      <c r="AF207" s="122" t="e">
        <f ca="1">IF(tbl_coded[[#This Row],[ISIN]]="","",IF(IFERROR(MATCH(H207,rtg_num[Moody''s],0)&gt;10,0),"HY",IF(IFERROR(MATCH(I207,rtg_num[S&amp;P],0)&gt;10,0),"HY",IF(IFERROR(MATCH(J207,rtg_num[Fitch],0)&gt;10,0),"HY",IF(H207&amp;I207&amp;J207="------","NR",IF(IFERROR(FIND("#N/A",Coded!H207),0)&amp;IFERROR(FIND("#N/A",Coded!H207),0)&amp;IFERROR(FIND("#N/A",Coded!H207),0)&lt;&gt;"000",IF(INDEX(美元债一级!$O:$O,MATCH(tbl_coded[[#This Row],[ISIN]],美元债一级!$I:$I,0))="--/--/--","NR","IG"),"IG"))))))</f>
        <v>#NAME?</v>
      </c>
      <c r="AG20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7" s="123" t="e">
        <f ca="1">IF(tbl_coded[[#This Row],[ISIN]]="","",IF(_xll.BDP($B207&amp;" Corp",AI$1)="#N/A N/A","--",_xll.BDP($B207&amp;" Corp",AI$1)))</f>
        <v>#NAME?</v>
      </c>
      <c r="AJ207" s="122" t="e">
        <f ca="1">IF(tbl_coded[[#This Row],[ISIN]]="","",IF(OR(_xll.BDP(_xll.BDP(tbl_coded[[#This Row],[ISIN]]&amp;" Corp", "ISSUER_EQUITY_TICKER")&amp;" Equity",AJ$1)="#N/A N/A"),"--",_xll.BDP(_xll.BDP(tbl_coded[[#This Row],[ISIN]]&amp;" Corp", "ISSUER_EQUITY_TICKER")&amp;" Equity",AJ$1)))</f>
        <v>#NAME?</v>
      </c>
      <c r="AK20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25" t="e">
        <f ca="1">IF(tbl_coded[[#This Row],[ISIN]]="","",IF(OR(_xll.BDP(_xll.BDP(tbl_coded[[#This Row],[ISIN]]&amp;" Corp", "ISSUER_EQUITY_TICKER")&amp;" Equity",AL$1)="#N/A N/A"),"--",_xll.BDP(_xll.BDP(tbl_coded[[#This Row],[ISIN]]&amp;" Corp", "ISSUER_EQUITY_TICKER")&amp;" Equity",AL$1)))</f>
        <v>#NAME?</v>
      </c>
      <c r="AM207" s="125" t="e">
        <f ca="1">IF(tbl_coded[[#This Row],[ISIN]]="","",IF(_xll.BDS($B207&amp;" Corp",AM$1)="#N/A Field Not Applicable","",_xll.BDS($B207&amp;" Corp",AM$1)))</f>
        <v>#NAME?</v>
      </c>
      <c r="AN207" s="125" t="e">
        <f ca="1">IF(tbl_coded[[#This Row],[ISIN]]="","",IF(_xll.BDP(tbl_coded[[#This Row],[KPW Provider BBID]]&amp;" CompanyID","NAME")="#N/A Invalid Security","",_xll.BDP(tbl_coded[[#This Row],[KPW Provider BBID]]&amp;" CompanyID","NAME")))</f>
        <v>#NAME?</v>
      </c>
      <c r="AO207" s="125" t="e">
        <f ca="1">IF(tbl_coded[[#This Row],[ISIN]]="","",IF(_xll.BDP(tbl_coded[[#This Row],[KPW Provider BBID]]&amp;" CompanyID",$AO$1)="#N/A Invalid Security","--",IF(_xll.BDP(tbl_coded[[#This Row],[KPW Provider BBID]]&amp;" CompanyID",$AO$1)="#N/A N/A","--",_xll.BDP(tbl_coded[[#This Row],[KPW Provider BBID]]&amp;" CompanyID",$AO$1))))</f>
        <v>#NAME?</v>
      </c>
      <c r="AP207" s="125" t="e">
        <f ca="1">IF(tbl_coded[[#This Row],[ISIN]]="","",IF(_xll.BDP(tbl_coded[[#This Row],[KPW Provider BBID]]&amp;" CompanyID",$AP$1)="#N/A Invalid Security","--",IF(_xll.BDP(tbl_coded[[#This Row],[KPW Provider BBID]]&amp;" CompanyID",$AP$1)="#N/A N/A","--",_xll.BDP(tbl_coded[[#This Row],[KPW Provider BBID]]&amp;" CompanyID",$AP$1))))</f>
        <v>#NAME?</v>
      </c>
      <c r="AQ207" s="125" t="e">
        <f ca="1">IF(tbl_coded[[#This Row],[ISIN]]="","",IF(_xll.BDP(tbl_coded[[#This Row],[KPW Provider BBID]]&amp;" CompanyID",$AQ$1)="#N/A Invalid Security","--",IF(_xll.BDP(tbl_coded[[#This Row],[KPW Provider BBID]]&amp;" CompanyID",$AQ$1)="#N/A N/A","--",_xll.BDP(tbl_coded[[#This Row],[KPW Provider BBID]]&amp;" CompanyID",$AQ$1))))</f>
        <v>#NAME?</v>
      </c>
      <c r="AR207" s="125" t="e">
        <f ca="1">IF(tbl_coded[[#This Row],[ISIN]]="","",tbl_coded[[#This Row],[穆迪KPW评级]]&amp;"/"&amp;tbl_coded[[#This Row],[SPKPW评级]]&amp;"/"&amp;tbl_coded[[#This Row],[FITCHKPW评级]])</f>
        <v>#NAME?</v>
      </c>
      <c r="AS207" s="125" t="e">
        <f ca="1">IF(tbl_coded[[#This Row],[ISIN]]="","",IF(OR(_xll.BDP($B207&amp;" Corp",AS$1)="#N/A N/A"),"--",_xll.BDP($B207&amp;" Corp",AS$1)))</f>
        <v>#NAME?</v>
      </c>
      <c r="AT207" s="125" t="e">
        <f ca="1">IF(tbl_coded[[#This Row],[ISIN]]="","",IF(_xll.BDS($B207&amp;" Corp",AT$1)="#N/A Field Not Applicable","",_xll.BDS($B207&amp;" Corp",AT$1)))</f>
        <v>#NAME?</v>
      </c>
      <c r="AU207" s="125" t="e">
        <f ca="1">IF(tbl_coded[[#This Row],[SBLC Provider BBID]]="","",_xll.BDP(tbl_coded[[#This Row],[SBLC Provider BBID]]&amp;" CompanyID","NAME"))</f>
        <v>#NAME?</v>
      </c>
      <c r="AV207" s="125" t="e">
        <f ca="1">IF(tbl_coded[[#This Row],[ISIN]]="","",IF(OR(_xll.BDP($B207&amp;" Corp",AV$1)="#N/A N/A"),"--",TEXT(_xll.BDP($B207&amp;" Corp",AV$1),"yyyy/mm/dd")))</f>
        <v>#NAME?</v>
      </c>
      <c r="AW207" s="125" t="e">
        <f ca="1">IF(tbl_coded[[#This Row],[ISIN]]="","",IF(OR(_xll.BDP($B207&amp;" Corp",AW$1)="#N/A N/A"),"--",TEXT(_xll.BDP($B207&amp;" Corp",AW$1),"yyyy/mm/dd")))</f>
        <v>#NAME?</v>
      </c>
      <c r="AX207" s="125" t="e">
        <f ca="1">IF(tbl_coded[[#This Row],[ISIN]]="","",IF(OR(_xll.BDP($B207&amp;" Corp",AX$1)="#N/A N/A"),"--",TEXT(_xll.BDP($B207&amp;" Corp",AX$1),"yyyy/mm/dd")))</f>
        <v>#NAME?</v>
      </c>
      <c r="AY207" s="125" t="e">
        <f ca="1">IF(tbl_coded[[#This Row],[ISIN]]="","",IF(OR(_xll.BDP($B207&amp;" Corp",AY$1)="#N/A Field Not Applicable"),"--",TEXT(_xll.BDP($B207&amp;" Corp",AY$1),"yyyy/mm/dd")))</f>
        <v>#NAME?</v>
      </c>
      <c r="AZ207" s="125" t="e">
        <f ca="1">IF(tbl_coded[[#This Row],[ISIN]]="","",IF(OR(_xll.BDP($B207&amp;" Corp",AZ$1)="#N/A N/A"),"--",_xll.BDP($B207&amp;" Corp",AZ$1)))</f>
        <v>#NAME?</v>
      </c>
      <c r="BA207" s="125" t="e">
        <f ca="1">IF(tbl_coded[[#This Row],[ISIN]]="","",IF(OR(_xll.BDP($B207&amp;" Corp",BA$1)="#N/A N/A"),"--",_xll.BDP($B207&amp;" Corp",BA$1)))</f>
        <v>#NAME?</v>
      </c>
      <c r="BB207" s="125" t="e">
        <f ca="1">IF(tbl_coded[[#This Row],[ISIN]]="","",IF(OR(_xll.BDP($B207&amp;" Corp",BB$1)="#N/A N/A"),"--",_xll.BDP($B207&amp;" Corp",BB$1)))</f>
        <v>#NAME?</v>
      </c>
      <c r="BC207" s="125" t="e">
        <f ca="1">IF(tbl_coded[[#This Row],[ISIN]]="","",IF(OR(_xll.BDP($B207&amp;" Corp",BC$1)="#N/A Field Not Applicable"),"--",_xll.BDP($B207&amp;" Corp",BC$1)))</f>
        <v>#NAME?</v>
      </c>
      <c r="BD207" s="125" t="e">
        <f ca="1">IF(tbl_coded[[#This Row],[ISIN]]="","",IF(OR(_xll.BDP($B207&amp;" Corp",BD$1)="#N/A Field Not Applicable"),"--",_xll.BDP($B207&amp;" Corp",BD$1)))</f>
        <v>#NAME?</v>
      </c>
      <c r="BE207" s="125" t="e">
        <f ca="1">IF(tbl_coded[[#This Row],[ISIN]]="","",IF(OR(_xll.BDP($B207&amp;" Corp",BE$1)="#N/A Field Not Applicable"),"--",_xll.BDP($B207&amp;" Corp",BE$1)))</f>
        <v>#NAME?</v>
      </c>
      <c r="BF207" s="125" t="e">
        <f ca="1">IF(tbl_coded[[#This Row],[ISIN]]="","",IF(OR(_xll.BDP($B207&amp;" Corp",BF$1)="#N/A Field Not Applicable"),"--",_xll.BDP($B207&amp;" Corp",BF$1)))</f>
        <v>#NAME?</v>
      </c>
      <c r="BG207" s="125" t="e">
        <f ca="1">IF(tbl_coded[[#This Row],[ISIN]]="","",IF(OR(_xll.BDP($B207&amp;" Corp",BG$1)="#N/A Field Not Applicable"),"--",IF(_xll.BDP($B207&amp;" Corp",BG$1)="#N/A N/A","N",_xll.BDP($B207&amp;" Corp",BG$1))))</f>
        <v>#NAME?</v>
      </c>
      <c r="BH207" s="125" t="e">
        <f ca="1">IF(tbl_coded[[#This Row],[ISIN]]="","",IF(OR(_xll.BDP($B207&amp;" Corp",BH$1)="#N/A N/A"),"",_xll.BDP($B207&amp;" Corp",BH$1)))</f>
        <v>#NAME?</v>
      </c>
      <c r="BI207" s="125" t="e">
        <f ca="1">IF(tbl_coded[[#This Row],[ISIN]]="","",IF(OR(tbl_coded[[#This Row],[Parent company tiker]]=""),"",IF(_xll.BDP(tbl_coded[[#This Row],[Parent company tiker]]&amp;" Equity",BI$1)="#N/A N/A","--",_xll.BDP(tbl_coded[[#This Row],[Parent company tiker]]&amp;" Equity",BI$1))))</f>
        <v>#NAME?</v>
      </c>
      <c r="BJ207" s="125" t="e">
        <f ca="1">IF(tbl_coded[[#This Row],[ISIN]]="","",IF(OR(tbl_coded[[#This Row],[Parent company tiker]]=""),"",IF(_xll.BDP(tbl_coded[[#This Row],[Parent company tiker]]&amp;" Equity",BJ$1)="#N/A N/A","--",_xll.BDP(tbl_coded[[#This Row],[Parent company tiker]]&amp;" Equity",BJ$1))))</f>
        <v>#NAME?</v>
      </c>
      <c r="BK207" s="125" t="e">
        <f ca="1">IF(tbl_coded[[#This Row],[ISIN]]="","",IF(OR(tbl_coded[[#This Row],[Parent company tiker]]=""),"",IF(_xll.BDP(tbl_coded[[#This Row],[Parent company tiker]]&amp;" Equity",BK$1)="#N/A N/A","--",_xll.BDP(tbl_coded[[#This Row],[Parent company tiker]]&amp;" Equity",BK$1))))</f>
        <v>#NAME?</v>
      </c>
      <c r="BL207" s="125" t="e">
        <f ca="1">IF(tbl_coded[[#This Row],[ISIN]]="","",IF(OR(tbl_coded[[#This Row],[Parent company tiker]]=""),"",IF(_xll.BDP(tbl_coded[[#This Row],[Parent company tiker]]&amp;" Equity",BL$1)="#N/A N/A","--",_xll.BDP(tbl_coded[[#This Row],[Parent company tiker]]&amp;" Equity",BL$1))))</f>
        <v>#NAME?</v>
      </c>
      <c r="BM20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7" s="125" t="e">
        <f ca="1">IF(tbl_coded[[#This Row],[Column9]]&lt;&gt;"--",tbl_coded[[#This Row],[G''tor rating]],IF(tbl_coded[[#This Row],[KPW Name]]&lt;&gt;"",tbl_coded[[#This Row],[KPW Rating]],IF(tbl_coded[[#This Row],[Parent company tiker]]&lt;&gt;"",tbl_coded[[#This Row],[parent评级]],tbl_coded[[#This Row],[Issuer rating]])))</f>
        <v>#NAME?</v>
      </c>
      <c r="BO207" s="159" t="str">
        <f ca="1">IFERROR(IF(tbl_coded[[#This Row],[GREEN]]="Y","GREEN",IF(tbl_coded[[#This Row],[SUSTAINABLE]]="Y","SUSTAINABLE",IF(tbl_coded[[#This Row],[SOCIAL]]="Y","SOCIAL",IF(tbl_coded[[#This Row],[Sustainable linked]]="Y","SUSTAINABLE LINKED"," ")))),"")</f>
        <v/>
      </c>
    </row>
    <row r="208" spans="1:67" ht="15" customHeight="1">
      <c r="A208" s="119">
        <v>206</v>
      </c>
      <c r="B208" s="120" t="str">
        <f>IF(美元债一级!$C$4:$C$1048576&lt;&gt;"",美元债一级!C209,"")</f>
        <v>HK0000913878</v>
      </c>
      <c r="C208" s="124" t="e">
        <f ca="1">IF(tbl_coded[[#This Row],[ISIN]]="","",IF(tbl_coded[[#This Row],[Index]]&gt;$A$1,"",IF(_xll.BDP($B208&amp;" Corp",C$1)="#N/A N/A","",_xll.BDP($B208&amp;" Corp",C$1))))</f>
        <v>#NAME?</v>
      </c>
      <c r="D208" s="124" t="e">
        <f ca="1">IF(tbl_coded[[#This Row],[ISIN]]="","",IF(_xll.BDP($B208&amp;" Corp",D$1)="#N/A N/A","",_xll.BDP($B208&amp;" Corp",D$1)))</f>
        <v>#NAME?</v>
      </c>
      <c r="E208" s="124" t="e">
        <f ca="1">IF(tbl_coded[[#This Row],[ISIN]]="","",IF(_xll.BDP($B208&amp;" Corp",E$1)="#N/A N/A","--",_xll.BDP($B208&amp;" Corp",E$1)))</f>
        <v>#NAME?</v>
      </c>
      <c r="F208" s="124" t="e">
        <f ca="1">IF(tbl_coded[[#This Row],[ISIN]]="","",IF(_xll.BDS($B208&amp;" Corp",F$1)="#N/A Field Not Applicable","",_xll.BDS($B208&amp;" Corp",F$1)))</f>
        <v>#NAME?</v>
      </c>
      <c r="G208" s="124" t="e">
        <f ca="1">IF(tbl_coded[[#This Row],[ISIN]]="","",IF(_xll.BDP($F208&amp;" CompanyID",G$1)="#N/A Invalid Security","",_xll.BDP($F208&amp;" CompanyID",G$1)))</f>
        <v>#NAME?</v>
      </c>
      <c r="H208" s="124" t="e">
        <f ca="1">IF(tbl_coded[[#This Row],[ISIN]]="","",IF(_xll.BDP($B208&amp;" Corp",H$1)="#N/A N/A","--",_xll.BDP($B208&amp;" Corp",H$1)))</f>
        <v>#NAME?</v>
      </c>
      <c r="I208" s="124" t="e">
        <f ca="1">IF(tbl_coded[[#This Row],[ISIN]]="","",IF(_xll.BDP($B208&amp;" Corp",I$1)="#N/A N/A","--",_xll.BDP($B208&amp;" Corp",I$1)))</f>
        <v>#NAME?</v>
      </c>
      <c r="J208" s="124" t="e">
        <f ca="1">IF(tbl_coded[[#This Row],[ISIN]]="","",IF(_xll.BDP($B208&amp;" Corp",J$1)="#N/A N/A","--",_xll.BDP($B208&amp;" Corp",J$1)))</f>
        <v>#NAME?</v>
      </c>
      <c r="K208" s="124" t="e">
        <f ca="1">IF(tbl_coded[[#This Row],[ISIN]]="","",IF(_xll.BDP($B208&amp;" Corp",K$1)="#N/A N/A","--",_xll.BDP($B208&amp;" Corp",K$1)))</f>
        <v>#NAME?</v>
      </c>
      <c r="L208" s="124" t="e">
        <f ca="1">IF(tbl_coded[[#This Row],[ISIN]]="","",IF(_xll.BDP($B208&amp;" Corp",L$1)="#N/A N/A","--",_xll.BDP($B208&amp;" Corp",L$1)))</f>
        <v>#NAME?</v>
      </c>
      <c r="M208" s="124" t="e">
        <f ca="1">IF(tbl_coded[[#This Row],[ISIN]]="","",IF(_xll.BDP($B208&amp;" Corp",M$1)="#N/A N/A","--",_xll.BDP($B208&amp;" Corp",M$1)))</f>
        <v>#NAME?</v>
      </c>
      <c r="N208" s="124" t="e">
        <f ca="1">IF(tbl_coded[[#This Row],[ISIN]]="","",IF(_xll.BDP($B208&amp;" Corp",N$1)="#N/A N/A","--",_xll.BDP($B208&amp;" Corp",N$1)))</f>
        <v>#NAME?</v>
      </c>
      <c r="O208" s="124" t="e">
        <f ca="1">IF(tbl_coded[[#This Row],[ISIN]]="","",IF(_xll.BDP($B208&amp;" Corp",O$1)="#N/A N/A","--",_xll.BDP($B208&amp;" Corp",O$1)))</f>
        <v>#NAME?</v>
      </c>
      <c r="P208" s="124" t="e">
        <f ca="1">IF(tbl_coded[[#This Row],[ISIN]]="","",IF(_xll.BDP($B208&amp;" Corp",P$1)="#N/A N/A","--",_xll.BDP($B208&amp;" Corp",P$1)))</f>
        <v>#NAME?</v>
      </c>
      <c r="Q20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8" s="124" t="e">
        <f ca="1">IF(tbl_coded[[#This Row],[ISIN]]="","",IF(OR(_xll.BDP($B208&amp;" Corp",R$1)="#N/A N/A",_xll.BDP($B208&amp;" Corp",R$1)="#N/A Invalid Security",_xll.BDP($B208&amp;" Corp",R$1)="#N/A Field Not Applicable"),"--",_xll.BDP($B208&amp;" Corp",R$1)))</f>
        <v>#NAME?</v>
      </c>
      <c r="S208" s="124" t="e">
        <f ca="1">IF(tbl_coded[[#This Row],[ISIN]]="","",IF(OR(_xll.BDP($R208&amp;" Equity",S$1)="#N/A N/A",_xll.BDP($R208&amp;" Equity",S$1)="#N/A Invalid Security"),"--",_xll.BDP($R208&amp;" Equity",S$1)))</f>
        <v>#NAME?</v>
      </c>
      <c r="T208" s="124" t="e">
        <f ca="1">IF(tbl_coded[[#This Row],[ISIN]]="","",IF(OR(_xll.BDP($R208&amp;" Equity",T$1)="#N/A N/A",_xll.BDP($R208&amp;" Equity",T$1)="#N/A Invalid Security"),"--",_xll.BDP($R208&amp;" Equity",T$1)))</f>
        <v>#NAME?</v>
      </c>
      <c r="U208" s="124" t="e">
        <f ca="1">IF(tbl_coded[[#This Row],[ISIN]]="","",IF(OR(_xll.BDP($R208&amp;" Equity",U$1)="#N/A N/A",_xll.BDP($R208&amp;" Equity",U$1)="#N/A Invalid Security"),"--",_xll.BDP($R208&amp;" Equity",U$1)))</f>
        <v>#NAME?</v>
      </c>
      <c r="V208" s="124" t="e">
        <f ca="1">IF(tbl_coded[[#This Row],[ISIN]]="","",IF(OR(_xll.BDP($R208&amp;" Equity",V$1)="#N/A N/A",_xll.BDP($R208&amp;" Equity",V$1)="#N/A Invalid Security"),"--",_xll.BDP($R208&amp;" Equity",V$1)))</f>
        <v>#NAME?</v>
      </c>
      <c r="W208" s="124" t="e">
        <f ca="1">IF(tbl_coded[[#This Row],[ISIN]]="","",IF(OR(_xll.BDP($R208&amp;" Equity",W$1)="#N/A N/A",_xll.BDP($R208&amp;" Equity",W$1)="#N/A Invalid Security"),"--",_xll.BDP($R208&amp;" Equity",W$1)))</f>
        <v>#NAME?</v>
      </c>
      <c r="X208" s="124" t="e">
        <f ca="1">IF(tbl_coded[[#This Row],[ISIN]]="","",IF(OR(_xll.BDP($R208&amp;" Equity",X$1)="#N/A N/A",_xll.BDP($R208&amp;" Equity",X$1)="#N/A Invalid Security"),"--",_xll.BDP($R208&amp;" Equity",X$1)))</f>
        <v>#NAME?</v>
      </c>
      <c r="Y20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8" s="124" t="str">
        <f ca="1">IF(tbl_coded[[#This Row],[ISIN]]="","",IF(ISNUMBER(_xll.BDP(B208&amp;" Corp",Z$1)),_xll.BDP(B208&amp;" Corp",Z$1),""))</f>
        <v/>
      </c>
      <c r="AA208" s="124" t="str">
        <f ca="1">IF(tbl_coded[[#This Row],[ISIN]]="","",IF(ISNUMBER(_xll.BDP(B208&amp;" Corp",AA$1)),_xll.BDP(B208&amp;" Corp",AA$1),""))</f>
        <v/>
      </c>
      <c r="AB208" s="124" t="str">
        <f ca="1">IF(tbl_coded[[#This Row],[ISIN]]="","",IF(ISNUMBER(_xll.BDP(B208&amp;" Corp",AB$1)),_xll.BDP(B208&amp;" Corp",AB$1),""))</f>
        <v/>
      </c>
      <c r="AC208" s="124" t="str">
        <f ca="1">IF(tbl_coded[[#This Row],[ISIN]]="","",IF(ISNUMBER(_xll.BDP(B208&amp;" Corp",AC$1)),_xll.BDP(B208&amp;" Corp",AC$1),""))</f>
        <v/>
      </c>
      <c r="AD208" s="124" t="e">
        <f ca="1">IF(tbl_coded[[#This Row],[ISIN]]="","",IF((_xll.BDP(B208&amp;" Corp",AD$1))="#N/A Field Not Applicable","",_xll.BDP(B208&amp;" Corp",AD$1)))</f>
        <v>#NAME?</v>
      </c>
      <c r="AE208" s="124" t="e">
        <f ca="1">IF(tbl_coded[[#This Row],[ISIN]]="","",IF((_xll.BDP(B208&amp;" Corp",AE$1))="#N/A N/A","--",_xll.BDP(B208&amp;" Corp",AE$1)))</f>
        <v>#NAME?</v>
      </c>
      <c r="AF208" s="124" t="e">
        <f ca="1">IF(tbl_coded[[#This Row],[ISIN]]="","",IF(IFERROR(MATCH(H208,rtg_num[Moody''s],0)&gt;10,0),"HY",IF(IFERROR(MATCH(I208,rtg_num[S&amp;P],0)&gt;10,0),"HY",IF(IFERROR(MATCH(J208,rtg_num[Fitch],0)&gt;10,0),"HY",IF(H208&amp;I208&amp;J208="------","NR",IF(IFERROR(FIND("#N/A",Coded!H208),0)&amp;IFERROR(FIND("#N/A",Coded!H208),0)&amp;IFERROR(FIND("#N/A",Coded!H208),0)&lt;&gt;"000",IF(INDEX(美元债一级!$O:$O,MATCH(tbl_coded[[#This Row],[ISIN]],美元债一级!$I:$I,0))="--/--/--","NR","IG"),"IG"))))))</f>
        <v>#NAME?</v>
      </c>
      <c r="AG20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8" s="125" t="e">
        <f ca="1">IF(tbl_coded[[#This Row],[ISIN]]="","",IF(_xll.BDP($B208&amp;" Corp",AI$1)="#N/A N/A","--",_xll.BDP($B208&amp;" Corp",AI$1)))</f>
        <v>#NAME?</v>
      </c>
      <c r="AJ208" s="122" t="e">
        <f ca="1">IF(tbl_coded[[#This Row],[ISIN]]="","",IF(OR(_xll.BDP(_xll.BDP(tbl_coded[[#This Row],[ISIN]]&amp;" Corp", "ISSUER_EQUITY_TICKER")&amp;" Equity",AJ$1)="#N/A N/A"),"--",_xll.BDP(_xll.BDP(tbl_coded[[#This Row],[ISIN]]&amp;" Corp", "ISSUER_EQUITY_TICKER")&amp;" Equity",AJ$1)))</f>
        <v>#NAME?</v>
      </c>
      <c r="AK20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24" t="e">
        <f ca="1">IF(tbl_coded[[#This Row],[ISIN]]="","",IF(OR(_xll.BDP(_xll.BDP(tbl_coded[[#This Row],[ISIN]]&amp;" Corp", "ISSUER_EQUITY_TICKER")&amp;" Equity",AL$1)="#N/A N/A"),"--",_xll.BDP(_xll.BDP(tbl_coded[[#This Row],[ISIN]]&amp;" Corp", "ISSUER_EQUITY_TICKER")&amp;" Equity",AL$1)))</f>
        <v>#NAME?</v>
      </c>
      <c r="AM208" s="124" t="e">
        <f ca="1">IF(tbl_coded[[#This Row],[ISIN]]="","",IF(_xll.BDS($B208&amp;" Corp",AM$1)="#N/A Field Not Applicable","",_xll.BDS($B208&amp;" Corp",AM$1)))</f>
        <v>#NAME?</v>
      </c>
      <c r="AN208" s="124" t="e">
        <f ca="1">IF(tbl_coded[[#This Row],[ISIN]]="","",IF(_xll.BDP(tbl_coded[[#This Row],[KPW Provider BBID]]&amp;" CompanyID","NAME")="#N/A Invalid Security","",_xll.BDP(tbl_coded[[#This Row],[KPW Provider BBID]]&amp;" CompanyID","NAME")))</f>
        <v>#NAME?</v>
      </c>
      <c r="AO208" s="124" t="e">
        <f ca="1">IF(tbl_coded[[#This Row],[ISIN]]="","",IF(_xll.BDP(tbl_coded[[#This Row],[KPW Provider BBID]]&amp;" CompanyID",$AO$1)="#N/A Invalid Security","--",IF(_xll.BDP(tbl_coded[[#This Row],[KPW Provider BBID]]&amp;" CompanyID",$AO$1)="#N/A N/A","--",_xll.BDP(tbl_coded[[#This Row],[KPW Provider BBID]]&amp;" CompanyID",$AO$1))))</f>
        <v>#NAME?</v>
      </c>
      <c r="AP208" s="124" t="e">
        <f ca="1">IF(tbl_coded[[#This Row],[ISIN]]="","",IF(_xll.BDP(tbl_coded[[#This Row],[KPW Provider BBID]]&amp;" CompanyID",$AP$1)="#N/A Invalid Security","--",IF(_xll.BDP(tbl_coded[[#This Row],[KPW Provider BBID]]&amp;" CompanyID",$AP$1)="#N/A N/A","--",_xll.BDP(tbl_coded[[#This Row],[KPW Provider BBID]]&amp;" CompanyID",$AP$1))))</f>
        <v>#NAME?</v>
      </c>
      <c r="AQ208" s="124" t="e">
        <f ca="1">IF(tbl_coded[[#This Row],[ISIN]]="","",IF(_xll.BDP(tbl_coded[[#This Row],[KPW Provider BBID]]&amp;" CompanyID",$AQ$1)="#N/A Invalid Security","--",IF(_xll.BDP(tbl_coded[[#This Row],[KPW Provider BBID]]&amp;" CompanyID",$AQ$1)="#N/A N/A","--",_xll.BDP(tbl_coded[[#This Row],[KPW Provider BBID]]&amp;" CompanyID",$AQ$1))))</f>
        <v>#NAME?</v>
      </c>
      <c r="AR208" s="124" t="e">
        <f ca="1">IF(tbl_coded[[#This Row],[ISIN]]="","",tbl_coded[[#This Row],[穆迪KPW评级]]&amp;"/"&amp;tbl_coded[[#This Row],[SPKPW评级]]&amp;"/"&amp;tbl_coded[[#This Row],[FITCHKPW评级]])</f>
        <v>#NAME?</v>
      </c>
      <c r="AS208" s="124" t="e">
        <f ca="1">IF(tbl_coded[[#This Row],[ISIN]]="","",IF(OR(_xll.BDP($B208&amp;" Corp",AS$1)="#N/A N/A"),"--",_xll.BDP($B208&amp;" Corp",AS$1)))</f>
        <v>#NAME?</v>
      </c>
      <c r="AT208" s="124" t="e">
        <f ca="1">IF(tbl_coded[[#This Row],[ISIN]]="","",IF(_xll.BDS($B208&amp;" Corp",AT$1)="#N/A Field Not Applicable","",_xll.BDS($B208&amp;" Corp",AT$1)))</f>
        <v>#NAME?</v>
      </c>
      <c r="AU208" s="124" t="e">
        <f ca="1">IF(tbl_coded[[#This Row],[SBLC Provider BBID]]="","",_xll.BDP(tbl_coded[[#This Row],[SBLC Provider BBID]]&amp;" CompanyID","NAME"))</f>
        <v>#NAME?</v>
      </c>
      <c r="AV208" s="124" t="e">
        <f ca="1">IF(tbl_coded[[#This Row],[ISIN]]="","",IF(OR(_xll.BDP($B208&amp;" Corp",AV$1)="#N/A N/A"),"--",TEXT(_xll.BDP($B208&amp;" Corp",AV$1),"yyyy/mm/dd")))</f>
        <v>#NAME?</v>
      </c>
      <c r="AW208" s="124" t="e">
        <f ca="1">IF(tbl_coded[[#This Row],[ISIN]]="","",IF(OR(_xll.BDP($B208&amp;" Corp",AW$1)="#N/A N/A"),"--",TEXT(_xll.BDP($B208&amp;" Corp",AW$1),"yyyy/mm/dd")))</f>
        <v>#NAME?</v>
      </c>
      <c r="AX208" s="124" t="e">
        <f ca="1">IF(tbl_coded[[#This Row],[ISIN]]="","",IF(OR(_xll.BDP($B208&amp;" Corp",AX$1)="#N/A N/A"),"--",TEXT(_xll.BDP($B208&amp;" Corp",AX$1),"yyyy/mm/dd")))</f>
        <v>#NAME?</v>
      </c>
      <c r="AY208" s="124" t="e">
        <f ca="1">IF(tbl_coded[[#This Row],[ISIN]]="","",IF(OR(_xll.BDP($B208&amp;" Corp",AY$1)="#N/A Field Not Applicable"),"--",TEXT(_xll.BDP($B208&amp;" Corp",AY$1),"yyyy/mm/dd")))</f>
        <v>#NAME?</v>
      </c>
      <c r="AZ208" s="124" t="e">
        <f ca="1">IF(tbl_coded[[#This Row],[ISIN]]="","",IF(OR(_xll.BDP($B208&amp;" Corp",AZ$1)="#N/A N/A"),"--",_xll.BDP($B208&amp;" Corp",AZ$1)))</f>
        <v>#NAME?</v>
      </c>
      <c r="BA208" s="124" t="e">
        <f ca="1">IF(tbl_coded[[#This Row],[ISIN]]="","",IF(OR(_xll.BDP($B208&amp;" Corp",BA$1)="#N/A N/A"),"--",_xll.BDP($B208&amp;" Corp",BA$1)))</f>
        <v>#NAME?</v>
      </c>
      <c r="BB208" s="124" t="e">
        <f ca="1">IF(tbl_coded[[#This Row],[ISIN]]="","",IF(OR(_xll.BDP($B208&amp;" Corp",BB$1)="#N/A N/A"),"--",_xll.BDP($B208&amp;" Corp",BB$1)))</f>
        <v>#NAME?</v>
      </c>
      <c r="BC208" s="124" t="e">
        <f ca="1">IF(tbl_coded[[#This Row],[ISIN]]="","",IF(OR(_xll.BDP($B208&amp;" Corp",BC$1)="#N/A Field Not Applicable"),"--",_xll.BDP($B208&amp;" Corp",BC$1)))</f>
        <v>#NAME?</v>
      </c>
      <c r="BD208" s="124" t="e">
        <f ca="1">IF(tbl_coded[[#This Row],[ISIN]]="","",IF(OR(_xll.BDP($B208&amp;" Corp",BD$1)="#N/A Field Not Applicable"),"--",_xll.BDP($B208&amp;" Corp",BD$1)))</f>
        <v>#NAME?</v>
      </c>
      <c r="BE208" s="124" t="e">
        <f ca="1">IF(tbl_coded[[#This Row],[ISIN]]="","",IF(OR(_xll.BDP($B208&amp;" Corp",BE$1)="#N/A Field Not Applicable"),"--",_xll.BDP($B208&amp;" Corp",BE$1)))</f>
        <v>#NAME?</v>
      </c>
      <c r="BF208" s="124" t="e">
        <f ca="1">IF(tbl_coded[[#This Row],[ISIN]]="","",IF(OR(_xll.BDP($B208&amp;" Corp",BF$1)="#N/A Field Not Applicable"),"--",_xll.BDP($B208&amp;" Corp",BF$1)))</f>
        <v>#NAME?</v>
      </c>
      <c r="BG208" s="124" t="e">
        <f ca="1">IF(tbl_coded[[#This Row],[ISIN]]="","",IF(OR(_xll.BDP($B208&amp;" Corp",BG$1)="#N/A Field Not Applicable"),"--",IF(_xll.BDP($B208&amp;" Corp",BG$1)="#N/A N/A","N",_xll.BDP($B208&amp;" Corp",BG$1))))</f>
        <v>#NAME?</v>
      </c>
      <c r="BH208" s="124" t="e">
        <f ca="1">IF(tbl_coded[[#This Row],[ISIN]]="","",IF(OR(_xll.BDP($B208&amp;" Corp",BH$1)="#N/A N/A"),"",_xll.BDP($B208&amp;" Corp",BH$1)))</f>
        <v>#NAME?</v>
      </c>
      <c r="BI208" s="124" t="e">
        <f ca="1">IF(tbl_coded[[#This Row],[ISIN]]="","",IF(OR(tbl_coded[[#This Row],[Parent company tiker]]=""),"",IF(_xll.BDP(tbl_coded[[#This Row],[Parent company tiker]]&amp;" Equity",BI$1)="#N/A N/A","--",_xll.BDP(tbl_coded[[#This Row],[Parent company tiker]]&amp;" Equity",BI$1))))</f>
        <v>#NAME?</v>
      </c>
      <c r="BJ208" s="124" t="e">
        <f ca="1">IF(tbl_coded[[#This Row],[ISIN]]="","",IF(OR(tbl_coded[[#This Row],[Parent company tiker]]=""),"",IF(_xll.BDP(tbl_coded[[#This Row],[Parent company tiker]]&amp;" Equity",BJ$1)="#N/A N/A","--",_xll.BDP(tbl_coded[[#This Row],[Parent company tiker]]&amp;" Equity",BJ$1))))</f>
        <v>#NAME?</v>
      </c>
      <c r="BK208" s="124" t="e">
        <f ca="1">IF(tbl_coded[[#This Row],[ISIN]]="","",IF(OR(tbl_coded[[#This Row],[Parent company tiker]]=""),"",IF(_xll.BDP(tbl_coded[[#This Row],[Parent company tiker]]&amp;" Equity",BK$1)="#N/A N/A","--",_xll.BDP(tbl_coded[[#This Row],[Parent company tiker]]&amp;" Equity",BK$1))))</f>
        <v>#NAME?</v>
      </c>
      <c r="BL208" s="124" t="e">
        <f ca="1">IF(tbl_coded[[#This Row],[ISIN]]="","",IF(OR(tbl_coded[[#This Row],[Parent company tiker]]=""),"",IF(_xll.BDP(tbl_coded[[#This Row],[Parent company tiker]]&amp;" Equity",BL$1)="#N/A N/A","--",_xll.BDP(tbl_coded[[#This Row],[Parent company tiker]]&amp;" Equity",BL$1))))</f>
        <v>#NAME?</v>
      </c>
      <c r="BM20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8" s="124" t="e">
        <f ca="1">IF(tbl_coded[[#This Row],[Column9]]&lt;&gt;"--",tbl_coded[[#This Row],[G''tor rating]],IF(tbl_coded[[#This Row],[KPW Name]]&lt;&gt;"",tbl_coded[[#This Row],[KPW Rating]],IF(tbl_coded[[#This Row],[Parent company tiker]]&lt;&gt;"",tbl_coded[[#This Row],[parent评级]],tbl_coded[[#This Row],[Issuer rating]])))</f>
        <v>#NAME?</v>
      </c>
      <c r="BO208" s="159" t="str">
        <f ca="1">IFERROR(IF(tbl_coded[[#This Row],[GREEN]]="Y","GREEN",IF(tbl_coded[[#This Row],[SUSTAINABLE]]="Y","SUSTAINABLE",IF(tbl_coded[[#This Row],[SOCIAL]]="Y","SOCIAL",IF(tbl_coded[[#This Row],[Sustainable linked]]="Y","SUSTAINABLE LINKED"," ")))),"")</f>
        <v/>
      </c>
    </row>
    <row r="209" spans="1:67" ht="15" customHeight="1">
      <c r="A209" s="119">
        <v>207</v>
      </c>
      <c r="B209" s="120" t="str">
        <f>IF(美元债一级!$C$4:$C$1048576&lt;&gt;"",美元债一级!C210,"")</f>
        <v>XS2595960845</v>
      </c>
      <c r="C209" s="124" t="e">
        <f ca="1">IF(tbl_coded[[#This Row],[ISIN]]="","",IF(tbl_coded[[#This Row],[Index]]&gt;$A$1,"",IF(_xll.BDP($B209&amp;" Corp",C$1)="#N/A N/A","",_xll.BDP($B209&amp;" Corp",C$1))))</f>
        <v>#NAME?</v>
      </c>
      <c r="D209" s="124" t="e">
        <f ca="1">IF(tbl_coded[[#This Row],[ISIN]]="","",IF(_xll.BDP($B209&amp;" Corp",D$1)="#N/A N/A","",_xll.BDP($B209&amp;" Corp",D$1)))</f>
        <v>#NAME?</v>
      </c>
      <c r="E209" s="124" t="e">
        <f ca="1">IF(tbl_coded[[#This Row],[ISIN]]="","",IF(_xll.BDP($B209&amp;" Corp",E$1)="#N/A N/A","--",_xll.BDP($B209&amp;" Corp",E$1)))</f>
        <v>#NAME?</v>
      </c>
      <c r="F209" s="124" t="e">
        <f ca="1">IF(tbl_coded[[#This Row],[ISIN]]="","",IF(_xll.BDS($B209&amp;" Corp",F$1)="#N/A Field Not Applicable","",_xll.BDS($B209&amp;" Corp",F$1)))</f>
        <v>#NAME?</v>
      </c>
      <c r="G209" s="124" t="e">
        <f ca="1">IF(tbl_coded[[#This Row],[ISIN]]="","",IF(_xll.BDP($F209&amp;" CompanyID",G$1)="#N/A Invalid Security","",_xll.BDP($F209&amp;" CompanyID",G$1)))</f>
        <v>#NAME?</v>
      </c>
      <c r="H209" s="124" t="e">
        <f ca="1">IF(tbl_coded[[#This Row],[ISIN]]="","",IF(_xll.BDP($B209&amp;" Corp",H$1)="#N/A N/A","--",_xll.BDP($B209&amp;" Corp",H$1)))</f>
        <v>#NAME?</v>
      </c>
      <c r="I209" s="124" t="e">
        <f ca="1">IF(tbl_coded[[#This Row],[ISIN]]="","",IF(_xll.BDP($B209&amp;" Corp",I$1)="#N/A N/A","--",_xll.BDP($B209&amp;" Corp",I$1)))</f>
        <v>#NAME?</v>
      </c>
      <c r="J209" s="124" t="e">
        <f ca="1">IF(tbl_coded[[#This Row],[ISIN]]="","",IF(_xll.BDP($B209&amp;" Corp",J$1)="#N/A N/A","--",_xll.BDP($B209&amp;" Corp",J$1)))</f>
        <v>#NAME?</v>
      </c>
      <c r="K209" s="124" t="e">
        <f ca="1">IF(tbl_coded[[#This Row],[ISIN]]="","",IF(_xll.BDP($B209&amp;" Corp",K$1)="#N/A N/A","--",_xll.BDP($B209&amp;" Corp",K$1)))</f>
        <v>#NAME?</v>
      </c>
      <c r="L209" s="124" t="e">
        <f ca="1">IF(tbl_coded[[#This Row],[ISIN]]="","",IF(_xll.BDP($B209&amp;" Corp",L$1)="#N/A N/A","--",_xll.BDP($B209&amp;" Corp",L$1)))</f>
        <v>#NAME?</v>
      </c>
      <c r="M209" s="124" t="e">
        <f ca="1">IF(tbl_coded[[#This Row],[ISIN]]="","",IF(_xll.BDP($B209&amp;" Corp",M$1)="#N/A N/A","--",_xll.BDP($B209&amp;" Corp",M$1)))</f>
        <v>#NAME?</v>
      </c>
      <c r="N209" s="124" t="e">
        <f ca="1">IF(tbl_coded[[#This Row],[ISIN]]="","",IF(_xll.BDP($B209&amp;" Corp",N$1)="#N/A N/A","--",_xll.BDP($B209&amp;" Corp",N$1)))</f>
        <v>#NAME?</v>
      </c>
      <c r="O209" s="124" t="e">
        <f ca="1">IF(tbl_coded[[#This Row],[ISIN]]="","",IF(_xll.BDP($B209&amp;" Corp",O$1)="#N/A N/A","--",_xll.BDP($B209&amp;" Corp",O$1)))</f>
        <v>#NAME?</v>
      </c>
      <c r="P209" s="124" t="e">
        <f ca="1">IF(tbl_coded[[#This Row],[ISIN]]="","",IF(_xll.BDP($B209&amp;" Corp",P$1)="#N/A N/A","--",_xll.BDP($B209&amp;" Corp",P$1)))</f>
        <v>#NAME?</v>
      </c>
      <c r="Q20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9" s="124" t="e">
        <f ca="1">IF(tbl_coded[[#This Row],[ISIN]]="","",IF(OR(_xll.BDP($B209&amp;" Corp",R$1)="#N/A N/A",_xll.BDP($B209&amp;" Corp",R$1)="#N/A Invalid Security",_xll.BDP($B209&amp;" Corp",R$1)="#N/A Field Not Applicable"),"--",_xll.BDP($B209&amp;" Corp",R$1)))</f>
        <v>#NAME?</v>
      </c>
      <c r="S209" s="124" t="e">
        <f ca="1">IF(tbl_coded[[#This Row],[ISIN]]="","",IF(OR(_xll.BDP($R209&amp;" Equity",S$1)="#N/A N/A",_xll.BDP($R209&amp;" Equity",S$1)="#N/A Invalid Security"),"--",_xll.BDP($R209&amp;" Equity",S$1)))</f>
        <v>#NAME?</v>
      </c>
      <c r="T209" s="124" t="e">
        <f ca="1">IF(tbl_coded[[#This Row],[ISIN]]="","",IF(OR(_xll.BDP($R209&amp;" Equity",T$1)="#N/A N/A",_xll.BDP($R209&amp;" Equity",T$1)="#N/A Invalid Security"),"--",_xll.BDP($R209&amp;" Equity",T$1)))</f>
        <v>#NAME?</v>
      </c>
      <c r="U209" s="124" t="e">
        <f ca="1">IF(tbl_coded[[#This Row],[ISIN]]="","",IF(OR(_xll.BDP($R209&amp;" Equity",U$1)="#N/A N/A",_xll.BDP($R209&amp;" Equity",U$1)="#N/A Invalid Security"),"--",_xll.BDP($R209&amp;" Equity",U$1)))</f>
        <v>#NAME?</v>
      </c>
      <c r="V209" s="124" t="e">
        <f ca="1">IF(tbl_coded[[#This Row],[ISIN]]="","",IF(OR(_xll.BDP($R209&amp;" Equity",V$1)="#N/A N/A",_xll.BDP($R209&amp;" Equity",V$1)="#N/A Invalid Security"),"--",_xll.BDP($R209&amp;" Equity",V$1)))</f>
        <v>#NAME?</v>
      </c>
      <c r="W209" s="124" t="e">
        <f ca="1">IF(tbl_coded[[#This Row],[ISIN]]="","",IF(OR(_xll.BDP($R209&amp;" Equity",W$1)="#N/A N/A",_xll.BDP($R209&amp;" Equity",W$1)="#N/A Invalid Security"),"--",_xll.BDP($R209&amp;" Equity",W$1)))</f>
        <v>#NAME?</v>
      </c>
      <c r="X209" s="124" t="e">
        <f ca="1">IF(tbl_coded[[#This Row],[ISIN]]="","",IF(OR(_xll.BDP($R209&amp;" Equity",X$1)="#N/A N/A",_xll.BDP($R209&amp;" Equity",X$1)="#N/A Invalid Security"),"--",_xll.BDP($R209&amp;" Equity",X$1)))</f>
        <v>#NAME?</v>
      </c>
      <c r="Y20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9" s="124" t="str">
        <f ca="1">IF(tbl_coded[[#This Row],[ISIN]]="","",IF(ISNUMBER(_xll.BDP(B209&amp;" Corp",Z$1)),_xll.BDP(B209&amp;" Corp",Z$1),""))</f>
        <v/>
      </c>
      <c r="AA209" s="124" t="str">
        <f ca="1">IF(tbl_coded[[#This Row],[ISIN]]="","",IF(ISNUMBER(_xll.BDP(B209&amp;" Corp",AA$1)),_xll.BDP(B209&amp;" Corp",AA$1),""))</f>
        <v/>
      </c>
      <c r="AB209" s="124" t="str">
        <f ca="1">IF(tbl_coded[[#This Row],[ISIN]]="","",IF(ISNUMBER(_xll.BDP(B209&amp;" Corp",AB$1)),_xll.BDP(B209&amp;" Corp",AB$1),""))</f>
        <v/>
      </c>
      <c r="AC209" s="124" t="str">
        <f ca="1">IF(tbl_coded[[#This Row],[ISIN]]="","",IF(ISNUMBER(_xll.BDP(B209&amp;" Corp",AC$1)),_xll.BDP(B209&amp;" Corp",AC$1),""))</f>
        <v/>
      </c>
      <c r="AD209" s="124" t="e">
        <f ca="1">IF(tbl_coded[[#This Row],[ISIN]]="","",IF((_xll.BDP(B209&amp;" Corp",AD$1))="#N/A Field Not Applicable","",_xll.BDP(B209&amp;" Corp",AD$1)))</f>
        <v>#NAME?</v>
      </c>
      <c r="AE209" s="124" t="e">
        <f ca="1">IF(tbl_coded[[#This Row],[ISIN]]="","",IF((_xll.BDP(B209&amp;" Corp",AE$1))="#N/A N/A","--",_xll.BDP(B209&amp;" Corp",AE$1)))</f>
        <v>#NAME?</v>
      </c>
      <c r="AF209" s="124" t="e">
        <f ca="1">IF(tbl_coded[[#This Row],[ISIN]]="","",IF(IFERROR(MATCH(H209,rtg_num[Moody''s],0)&gt;10,0),"HY",IF(IFERROR(MATCH(I209,rtg_num[S&amp;P],0)&gt;10,0),"HY",IF(IFERROR(MATCH(J209,rtg_num[Fitch],0)&gt;10,0),"HY",IF(H209&amp;I209&amp;J209="------","NR",IF(IFERROR(FIND("#N/A",Coded!H209),0)&amp;IFERROR(FIND("#N/A",Coded!H209),0)&amp;IFERROR(FIND("#N/A",Coded!H209),0)&lt;&gt;"000",IF(INDEX(美元债一级!$O:$O,MATCH(tbl_coded[[#This Row],[ISIN]],美元债一级!$I:$I,0))="--/--/--","NR","IG"),"IG"))))))</f>
        <v>#NAME?</v>
      </c>
      <c r="AG20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9" s="125" t="e">
        <f ca="1">IF(tbl_coded[[#This Row],[ISIN]]="","",IF(_xll.BDP($B209&amp;" Corp",AI$1)="#N/A N/A","--",_xll.BDP($B209&amp;" Corp",AI$1)))</f>
        <v>#NAME?</v>
      </c>
      <c r="AJ209" s="122" t="e">
        <f ca="1">IF(tbl_coded[[#This Row],[ISIN]]="","",IF(OR(_xll.BDP(_xll.BDP(tbl_coded[[#This Row],[ISIN]]&amp;" Corp", "ISSUER_EQUITY_TICKER")&amp;" Equity",AJ$1)="#N/A N/A"),"--",_xll.BDP(_xll.BDP(tbl_coded[[#This Row],[ISIN]]&amp;" Corp", "ISSUER_EQUITY_TICKER")&amp;" Equity",AJ$1)))</f>
        <v>#NAME?</v>
      </c>
      <c r="AK20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24" t="e">
        <f ca="1">IF(tbl_coded[[#This Row],[ISIN]]="","",IF(OR(_xll.BDP(_xll.BDP(tbl_coded[[#This Row],[ISIN]]&amp;" Corp", "ISSUER_EQUITY_TICKER")&amp;" Equity",AL$1)="#N/A N/A"),"--",_xll.BDP(_xll.BDP(tbl_coded[[#This Row],[ISIN]]&amp;" Corp", "ISSUER_EQUITY_TICKER")&amp;" Equity",AL$1)))</f>
        <v>#NAME?</v>
      </c>
      <c r="AM209" s="124" t="e">
        <f ca="1">IF(tbl_coded[[#This Row],[ISIN]]="","",IF(_xll.BDS($B209&amp;" Corp",AM$1)="#N/A Field Not Applicable","",_xll.BDS($B209&amp;" Corp",AM$1)))</f>
        <v>#NAME?</v>
      </c>
      <c r="AN209" s="124" t="e">
        <f ca="1">IF(tbl_coded[[#This Row],[ISIN]]="","",IF(_xll.BDP(tbl_coded[[#This Row],[KPW Provider BBID]]&amp;" CompanyID","NAME")="#N/A Invalid Security","",_xll.BDP(tbl_coded[[#This Row],[KPW Provider BBID]]&amp;" CompanyID","NAME")))</f>
        <v>#NAME?</v>
      </c>
      <c r="AO209" s="124" t="e">
        <f ca="1">IF(tbl_coded[[#This Row],[ISIN]]="","",IF(_xll.BDP(tbl_coded[[#This Row],[KPW Provider BBID]]&amp;" CompanyID",$AO$1)="#N/A Invalid Security","--",IF(_xll.BDP(tbl_coded[[#This Row],[KPW Provider BBID]]&amp;" CompanyID",$AO$1)="#N/A N/A","--",_xll.BDP(tbl_coded[[#This Row],[KPW Provider BBID]]&amp;" CompanyID",$AO$1))))</f>
        <v>#NAME?</v>
      </c>
      <c r="AP209" s="124" t="e">
        <f ca="1">IF(tbl_coded[[#This Row],[ISIN]]="","",IF(_xll.BDP(tbl_coded[[#This Row],[KPW Provider BBID]]&amp;" CompanyID",$AP$1)="#N/A Invalid Security","--",IF(_xll.BDP(tbl_coded[[#This Row],[KPW Provider BBID]]&amp;" CompanyID",$AP$1)="#N/A N/A","--",_xll.BDP(tbl_coded[[#This Row],[KPW Provider BBID]]&amp;" CompanyID",$AP$1))))</f>
        <v>#NAME?</v>
      </c>
      <c r="AQ209" s="124" t="e">
        <f ca="1">IF(tbl_coded[[#This Row],[ISIN]]="","",IF(_xll.BDP(tbl_coded[[#This Row],[KPW Provider BBID]]&amp;" CompanyID",$AQ$1)="#N/A Invalid Security","--",IF(_xll.BDP(tbl_coded[[#This Row],[KPW Provider BBID]]&amp;" CompanyID",$AQ$1)="#N/A N/A","--",_xll.BDP(tbl_coded[[#This Row],[KPW Provider BBID]]&amp;" CompanyID",$AQ$1))))</f>
        <v>#NAME?</v>
      </c>
      <c r="AR209" s="124" t="e">
        <f ca="1">IF(tbl_coded[[#This Row],[ISIN]]="","",tbl_coded[[#This Row],[穆迪KPW评级]]&amp;"/"&amp;tbl_coded[[#This Row],[SPKPW评级]]&amp;"/"&amp;tbl_coded[[#This Row],[FITCHKPW评级]])</f>
        <v>#NAME?</v>
      </c>
      <c r="AS209" s="124" t="e">
        <f ca="1">IF(tbl_coded[[#This Row],[ISIN]]="","",IF(OR(_xll.BDP($B209&amp;" Corp",AS$1)="#N/A N/A"),"--",_xll.BDP($B209&amp;" Corp",AS$1)))</f>
        <v>#NAME?</v>
      </c>
      <c r="AT209" s="124" t="e">
        <f ca="1">IF(tbl_coded[[#This Row],[ISIN]]="","",IF(_xll.BDS($B209&amp;" Corp",AT$1)="#N/A Field Not Applicable","",_xll.BDS($B209&amp;" Corp",AT$1)))</f>
        <v>#NAME?</v>
      </c>
      <c r="AU209" s="124" t="e">
        <f ca="1">IF(tbl_coded[[#This Row],[SBLC Provider BBID]]="","",_xll.BDP(tbl_coded[[#This Row],[SBLC Provider BBID]]&amp;" CompanyID","NAME"))</f>
        <v>#NAME?</v>
      </c>
      <c r="AV209" s="124" t="e">
        <f ca="1">IF(tbl_coded[[#This Row],[ISIN]]="","",IF(OR(_xll.BDP($B209&amp;" Corp",AV$1)="#N/A N/A"),"--",TEXT(_xll.BDP($B209&amp;" Corp",AV$1),"yyyy/mm/dd")))</f>
        <v>#NAME?</v>
      </c>
      <c r="AW209" s="124" t="e">
        <f ca="1">IF(tbl_coded[[#This Row],[ISIN]]="","",IF(OR(_xll.BDP($B209&amp;" Corp",AW$1)="#N/A N/A"),"--",TEXT(_xll.BDP($B209&amp;" Corp",AW$1),"yyyy/mm/dd")))</f>
        <v>#NAME?</v>
      </c>
      <c r="AX209" s="124" t="e">
        <f ca="1">IF(tbl_coded[[#This Row],[ISIN]]="","",IF(OR(_xll.BDP($B209&amp;" Corp",AX$1)="#N/A N/A"),"--",TEXT(_xll.BDP($B209&amp;" Corp",AX$1),"yyyy/mm/dd")))</f>
        <v>#NAME?</v>
      </c>
      <c r="AY209" s="124" t="e">
        <f ca="1">IF(tbl_coded[[#This Row],[ISIN]]="","",IF(OR(_xll.BDP($B209&amp;" Corp",AY$1)="#N/A Field Not Applicable"),"--",TEXT(_xll.BDP($B209&amp;" Corp",AY$1),"yyyy/mm/dd")))</f>
        <v>#NAME?</v>
      </c>
      <c r="AZ209" s="124" t="e">
        <f ca="1">IF(tbl_coded[[#This Row],[ISIN]]="","",IF(OR(_xll.BDP($B209&amp;" Corp",AZ$1)="#N/A N/A"),"--",_xll.BDP($B209&amp;" Corp",AZ$1)))</f>
        <v>#NAME?</v>
      </c>
      <c r="BA209" s="124" t="e">
        <f ca="1">IF(tbl_coded[[#This Row],[ISIN]]="","",IF(OR(_xll.BDP($B209&amp;" Corp",BA$1)="#N/A N/A"),"--",_xll.BDP($B209&amp;" Corp",BA$1)))</f>
        <v>#NAME?</v>
      </c>
      <c r="BB209" s="124" t="e">
        <f ca="1">IF(tbl_coded[[#This Row],[ISIN]]="","",IF(OR(_xll.BDP($B209&amp;" Corp",BB$1)="#N/A N/A"),"--",_xll.BDP($B209&amp;" Corp",BB$1)))</f>
        <v>#NAME?</v>
      </c>
      <c r="BC209" s="124" t="e">
        <f ca="1">IF(tbl_coded[[#This Row],[ISIN]]="","",IF(OR(_xll.BDP($B209&amp;" Corp",BC$1)="#N/A Field Not Applicable"),"--",_xll.BDP($B209&amp;" Corp",BC$1)))</f>
        <v>#NAME?</v>
      </c>
      <c r="BD209" s="124" t="e">
        <f ca="1">IF(tbl_coded[[#This Row],[ISIN]]="","",IF(OR(_xll.BDP($B209&amp;" Corp",BD$1)="#N/A Field Not Applicable"),"--",_xll.BDP($B209&amp;" Corp",BD$1)))</f>
        <v>#NAME?</v>
      </c>
      <c r="BE209" s="124" t="e">
        <f ca="1">IF(tbl_coded[[#This Row],[ISIN]]="","",IF(OR(_xll.BDP($B209&amp;" Corp",BE$1)="#N/A Field Not Applicable"),"--",_xll.BDP($B209&amp;" Corp",BE$1)))</f>
        <v>#NAME?</v>
      </c>
      <c r="BF209" s="124" t="e">
        <f ca="1">IF(tbl_coded[[#This Row],[ISIN]]="","",IF(OR(_xll.BDP($B209&amp;" Corp",BF$1)="#N/A Field Not Applicable"),"--",_xll.BDP($B209&amp;" Corp",BF$1)))</f>
        <v>#NAME?</v>
      </c>
      <c r="BG209" s="124" t="e">
        <f ca="1">IF(tbl_coded[[#This Row],[ISIN]]="","",IF(OR(_xll.BDP($B209&amp;" Corp",BG$1)="#N/A Field Not Applicable"),"--",IF(_xll.BDP($B209&amp;" Corp",BG$1)="#N/A N/A","N",_xll.BDP($B209&amp;" Corp",BG$1))))</f>
        <v>#NAME?</v>
      </c>
      <c r="BH209" s="124" t="e">
        <f ca="1">IF(tbl_coded[[#This Row],[ISIN]]="","",IF(OR(_xll.BDP($B209&amp;" Corp",BH$1)="#N/A N/A"),"",_xll.BDP($B209&amp;" Corp",BH$1)))</f>
        <v>#NAME?</v>
      </c>
      <c r="BI209" s="124" t="e">
        <f ca="1">IF(tbl_coded[[#This Row],[ISIN]]="","",IF(OR(tbl_coded[[#This Row],[Parent company tiker]]=""),"",IF(_xll.BDP(tbl_coded[[#This Row],[Parent company tiker]]&amp;" Equity",BI$1)="#N/A N/A","--",_xll.BDP(tbl_coded[[#This Row],[Parent company tiker]]&amp;" Equity",BI$1))))</f>
        <v>#NAME?</v>
      </c>
      <c r="BJ209" s="124" t="e">
        <f ca="1">IF(tbl_coded[[#This Row],[ISIN]]="","",IF(OR(tbl_coded[[#This Row],[Parent company tiker]]=""),"",IF(_xll.BDP(tbl_coded[[#This Row],[Parent company tiker]]&amp;" Equity",BJ$1)="#N/A N/A","--",_xll.BDP(tbl_coded[[#This Row],[Parent company tiker]]&amp;" Equity",BJ$1))))</f>
        <v>#NAME?</v>
      </c>
      <c r="BK209" s="124" t="e">
        <f ca="1">IF(tbl_coded[[#This Row],[ISIN]]="","",IF(OR(tbl_coded[[#This Row],[Parent company tiker]]=""),"",IF(_xll.BDP(tbl_coded[[#This Row],[Parent company tiker]]&amp;" Equity",BK$1)="#N/A N/A","--",_xll.BDP(tbl_coded[[#This Row],[Parent company tiker]]&amp;" Equity",BK$1))))</f>
        <v>#NAME?</v>
      </c>
      <c r="BL209" s="124" t="e">
        <f ca="1">IF(tbl_coded[[#This Row],[ISIN]]="","",IF(OR(tbl_coded[[#This Row],[Parent company tiker]]=""),"",IF(_xll.BDP(tbl_coded[[#This Row],[Parent company tiker]]&amp;" Equity",BL$1)="#N/A N/A","--",_xll.BDP(tbl_coded[[#This Row],[Parent company tiker]]&amp;" Equity",BL$1))))</f>
        <v>#NAME?</v>
      </c>
      <c r="BM20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9" s="124" t="e">
        <f ca="1">IF(tbl_coded[[#This Row],[Column9]]&lt;&gt;"--",tbl_coded[[#This Row],[G''tor rating]],IF(tbl_coded[[#This Row],[KPW Name]]&lt;&gt;"",tbl_coded[[#This Row],[KPW Rating]],IF(tbl_coded[[#This Row],[Parent company tiker]]&lt;&gt;"",tbl_coded[[#This Row],[parent评级]],tbl_coded[[#This Row],[Issuer rating]])))</f>
        <v>#NAME?</v>
      </c>
      <c r="BO209" s="159" t="str">
        <f ca="1">IFERROR(IF(tbl_coded[[#This Row],[GREEN]]="Y","GREEN",IF(tbl_coded[[#This Row],[SUSTAINABLE]]="Y","SUSTAINABLE",IF(tbl_coded[[#This Row],[SOCIAL]]="Y","SOCIAL",IF(tbl_coded[[#This Row],[Sustainable linked]]="Y","SUSTAINABLE LINKED"," ")))),"")</f>
        <v/>
      </c>
    </row>
    <row r="210" spans="1:67" ht="15" customHeight="1">
      <c r="A210" s="119">
        <v>208</v>
      </c>
      <c r="B210" s="120" t="str">
        <f>IF(美元债一级!$C$4:$C$1048576&lt;&gt;"",美元债一级!C211,"")</f>
        <v>HK0000913993</v>
      </c>
      <c r="C210" s="124" t="e">
        <f ca="1">IF(tbl_coded[[#This Row],[ISIN]]="","",IF(tbl_coded[[#This Row],[Index]]&gt;$A$1,"",IF(_xll.BDP($B210&amp;" Corp",C$1)="#N/A N/A","",_xll.BDP($B210&amp;" Corp",C$1))))</f>
        <v>#NAME?</v>
      </c>
      <c r="D210" s="124" t="e">
        <f ca="1">IF(tbl_coded[[#This Row],[ISIN]]="","",IF(_xll.BDP($B210&amp;" Corp",D$1)="#N/A N/A","",_xll.BDP($B210&amp;" Corp",D$1)))</f>
        <v>#NAME?</v>
      </c>
      <c r="E210" s="124" t="e">
        <f ca="1">IF(tbl_coded[[#This Row],[ISIN]]="","",IF(_xll.BDP($B210&amp;" Corp",E$1)="#N/A N/A","--",_xll.BDP($B210&amp;" Corp",E$1)))</f>
        <v>#NAME?</v>
      </c>
      <c r="F210" s="124" t="e">
        <f ca="1">IF(tbl_coded[[#This Row],[ISIN]]="","",IF(_xll.BDS($B210&amp;" Corp",F$1)="#N/A Field Not Applicable","",_xll.BDS($B210&amp;" Corp",F$1)))</f>
        <v>#NAME?</v>
      </c>
      <c r="G210" s="124" t="e">
        <f ca="1">IF(tbl_coded[[#This Row],[ISIN]]="","",IF(_xll.BDP($F210&amp;" CompanyID",G$1)="#N/A Invalid Security","",_xll.BDP($F210&amp;" CompanyID",G$1)))</f>
        <v>#NAME?</v>
      </c>
      <c r="H210" s="124" t="e">
        <f ca="1">IF(tbl_coded[[#This Row],[ISIN]]="","",IF(_xll.BDP($B210&amp;" Corp",H$1)="#N/A N/A","--",_xll.BDP($B210&amp;" Corp",H$1)))</f>
        <v>#NAME?</v>
      </c>
      <c r="I210" s="124" t="e">
        <f ca="1">IF(tbl_coded[[#This Row],[ISIN]]="","",IF(_xll.BDP($B210&amp;" Corp",I$1)="#N/A N/A","--",_xll.BDP($B210&amp;" Corp",I$1)))</f>
        <v>#NAME?</v>
      </c>
      <c r="J210" s="124" t="e">
        <f ca="1">IF(tbl_coded[[#This Row],[ISIN]]="","",IF(_xll.BDP($B210&amp;" Corp",J$1)="#N/A N/A","--",_xll.BDP($B210&amp;" Corp",J$1)))</f>
        <v>#NAME?</v>
      </c>
      <c r="K210" s="124" t="e">
        <f ca="1">IF(tbl_coded[[#This Row],[ISIN]]="","",IF(_xll.BDP($B210&amp;" Corp",K$1)="#N/A N/A","--",_xll.BDP($B210&amp;" Corp",K$1)))</f>
        <v>#NAME?</v>
      </c>
      <c r="L210" s="124" t="e">
        <f ca="1">IF(tbl_coded[[#This Row],[ISIN]]="","",IF(_xll.BDP($B210&amp;" Corp",L$1)="#N/A N/A","--",_xll.BDP($B210&amp;" Corp",L$1)))</f>
        <v>#NAME?</v>
      </c>
      <c r="M210" s="124" t="e">
        <f ca="1">IF(tbl_coded[[#This Row],[ISIN]]="","",IF(_xll.BDP($B210&amp;" Corp",M$1)="#N/A N/A","--",_xll.BDP($B210&amp;" Corp",M$1)))</f>
        <v>#NAME?</v>
      </c>
      <c r="N210" s="124" t="e">
        <f ca="1">IF(tbl_coded[[#This Row],[ISIN]]="","",IF(_xll.BDP($B210&amp;" Corp",N$1)="#N/A N/A","--",_xll.BDP($B210&amp;" Corp",N$1)))</f>
        <v>#NAME?</v>
      </c>
      <c r="O210" s="124" t="e">
        <f ca="1">IF(tbl_coded[[#This Row],[ISIN]]="","",IF(_xll.BDP($B210&amp;" Corp",O$1)="#N/A N/A","--",_xll.BDP($B210&amp;" Corp",O$1)))</f>
        <v>#NAME?</v>
      </c>
      <c r="P210" s="124" t="e">
        <f ca="1">IF(tbl_coded[[#This Row],[ISIN]]="","",IF(_xll.BDP($B210&amp;" Corp",P$1)="#N/A N/A","--",_xll.BDP($B210&amp;" Corp",P$1)))</f>
        <v>#NAME?</v>
      </c>
      <c r="Q21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0" s="124" t="e">
        <f ca="1">IF(tbl_coded[[#This Row],[ISIN]]="","",IF(OR(_xll.BDP($B210&amp;" Corp",R$1)="#N/A N/A",_xll.BDP($B210&amp;" Corp",R$1)="#N/A Invalid Security",_xll.BDP($B210&amp;" Corp",R$1)="#N/A Field Not Applicable"),"--",_xll.BDP($B210&amp;" Corp",R$1)))</f>
        <v>#NAME?</v>
      </c>
      <c r="S210" s="124" t="e">
        <f ca="1">IF(tbl_coded[[#This Row],[ISIN]]="","",IF(OR(_xll.BDP($R210&amp;" Equity",S$1)="#N/A N/A",_xll.BDP($R210&amp;" Equity",S$1)="#N/A Invalid Security"),"--",_xll.BDP($R210&amp;" Equity",S$1)))</f>
        <v>#NAME?</v>
      </c>
      <c r="T210" s="124" t="e">
        <f ca="1">IF(tbl_coded[[#This Row],[ISIN]]="","",IF(OR(_xll.BDP($R210&amp;" Equity",T$1)="#N/A N/A",_xll.BDP($R210&amp;" Equity",T$1)="#N/A Invalid Security"),"--",_xll.BDP($R210&amp;" Equity",T$1)))</f>
        <v>#NAME?</v>
      </c>
      <c r="U210" s="124" t="e">
        <f ca="1">IF(tbl_coded[[#This Row],[ISIN]]="","",IF(OR(_xll.BDP($R210&amp;" Equity",U$1)="#N/A N/A",_xll.BDP($R210&amp;" Equity",U$1)="#N/A Invalid Security"),"--",_xll.BDP($R210&amp;" Equity",U$1)))</f>
        <v>#NAME?</v>
      </c>
      <c r="V210" s="124" t="e">
        <f ca="1">IF(tbl_coded[[#This Row],[ISIN]]="","",IF(OR(_xll.BDP($R210&amp;" Equity",V$1)="#N/A N/A",_xll.BDP($R210&amp;" Equity",V$1)="#N/A Invalid Security"),"--",_xll.BDP($R210&amp;" Equity",V$1)))</f>
        <v>#NAME?</v>
      </c>
      <c r="W210" s="124" t="e">
        <f ca="1">IF(tbl_coded[[#This Row],[ISIN]]="","",IF(OR(_xll.BDP($R210&amp;" Equity",W$1)="#N/A N/A",_xll.BDP($R210&amp;" Equity",W$1)="#N/A Invalid Security"),"--",_xll.BDP($R210&amp;" Equity",W$1)))</f>
        <v>#NAME?</v>
      </c>
      <c r="X210" s="124" t="e">
        <f ca="1">IF(tbl_coded[[#This Row],[ISIN]]="","",IF(OR(_xll.BDP($R210&amp;" Equity",X$1)="#N/A N/A",_xll.BDP($R210&amp;" Equity",X$1)="#N/A Invalid Security"),"--",_xll.BDP($R210&amp;" Equity",X$1)))</f>
        <v>#NAME?</v>
      </c>
      <c r="Y21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0" s="124" t="str">
        <f ca="1">IF(tbl_coded[[#This Row],[ISIN]]="","",IF(ISNUMBER(_xll.BDP(B210&amp;" Corp",Z$1)),_xll.BDP(B210&amp;" Corp",Z$1),""))</f>
        <v/>
      </c>
      <c r="AA210" s="124" t="str">
        <f ca="1">IF(tbl_coded[[#This Row],[ISIN]]="","",IF(ISNUMBER(_xll.BDP(B210&amp;" Corp",AA$1)),_xll.BDP(B210&amp;" Corp",AA$1),""))</f>
        <v/>
      </c>
      <c r="AB210" s="124" t="str">
        <f ca="1">IF(tbl_coded[[#This Row],[ISIN]]="","",IF(ISNUMBER(_xll.BDP(B210&amp;" Corp",AB$1)),_xll.BDP(B210&amp;" Corp",AB$1),""))</f>
        <v/>
      </c>
      <c r="AC210" s="124" t="str">
        <f ca="1">IF(tbl_coded[[#This Row],[ISIN]]="","",IF(ISNUMBER(_xll.BDP(B210&amp;" Corp",AC$1)),_xll.BDP(B210&amp;" Corp",AC$1),""))</f>
        <v/>
      </c>
      <c r="AD210" s="124" t="e">
        <f ca="1">IF(tbl_coded[[#This Row],[ISIN]]="","",IF((_xll.BDP(B210&amp;" Corp",AD$1))="#N/A Field Not Applicable","",_xll.BDP(B210&amp;" Corp",AD$1)))</f>
        <v>#NAME?</v>
      </c>
      <c r="AE210" s="124" t="e">
        <f ca="1">IF(tbl_coded[[#This Row],[ISIN]]="","",IF((_xll.BDP(B210&amp;" Corp",AE$1))="#N/A N/A","--",_xll.BDP(B210&amp;" Corp",AE$1)))</f>
        <v>#NAME?</v>
      </c>
      <c r="AF210" s="124" t="e">
        <f ca="1">IF(tbl_coded[[#This Row],[ISIN]]="","",IF(IFERROR(MATCH(H210,rtg_num[Moody''s],0)&gt;10,0),"HY",IF(IFERROR(MATCH(I210,rtg_num[S&amp;P],0)&gt;10,0),"HY",IF(IFERROR(MATCH(J210,rtg_num[Fitch],0)&gt;10,0),"HY",IF(H210&amp;I210&amp;J210="------","NR",IF(IFERROR(FIND("#N/A",Coded!H210),0)&amp;IFERROR(FIND("#N/A",Coded!H210),0)&amp;IFERROR(FIND("#N/A",Coded!H210),0)&lt;&gt;"000",IF(INDEX(美元债一级!$O:$O,MATCH(tbl_coded[[#This Row],[ISIN]],美元债一级!$I:$I,0))="--/--/--","NR","IG"),"IG"))))))</f>
        <v>#NAME?</v>
      </c>
      <c r="AG21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0" s="125" t="e">
        <f ca="1">IF(tbl_coded[[#This Row],[ISIN]]="","",IF(_xll.BDP($B210&amp;" Corp",AI$1)="#N/A N/A","--",_xll.BDP($B210&amp;" Corp",AI$1)))</f>
        <v>#NAME?</v>
      </c>
      <c r="AJ210" s="122" t="e">
        <f ca="1">IF(tbl_coded[[#This Row],[ISIN]]="","",IF(OR(_xll.BDP(_xll.BDP(tbl_coded[[#This Row],[ISIN]]&amp;" Corp", "ISSUER_EQUITY_TICKER")&amp;" Equity",AJ$1)="#N/A N/A"),"--",_xll.BDP(_xll.BDP(tbl_coded[[#This Row],[ISIN]]&amp;" Corp", "ISSUER_EQUITY_TICKER")&amp;" Equity",AJ$1)))</f>
        <v>#NAME?</v>
      </c>
      <c r="AK21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24" t="e">
        <f ca="1">IF(tbl_coded[[#This Row],[ISIN]]="","",IF(OR(_xll.BDP(_xll.BDP(tbl_coded[[#This Row],[ISIN]]&amp;" Corp", "ISSUER_EQUITY_TICKER")&amp;" Equity",AL$1)="#N/A N/A"),"--",_xll.BDP(_xll.BDP(tbl_coded[[#This Row],[ISIN]]&amp;" Corp", "ISSUER_EQUITY_TICKER")&amp;" Equity",AL$1)))</f>
        <v>#NAME?</v>
      </c>
      <c r="AM210" s="124" t="e">
        <f ca="1">IF(tbl_coded[[#This Row],[ISIN]]="","",IF(_xll.BDS($B210&amp;" Corp",AM$1)="#N/A Field Not Applicable","",_xll.BDS($B210&amp;" Corp",AM$1)))</f>
        <v>#NAME?</v>
      </c>
      <c r="AN210" s="124" t="e">
        <f ca="1">IF(tbl_coded[[#This Row],[ISIN]]="","",IF(_xll.BDP(tbl_coded[[#This Row],[KPW Provider BBID]]&amp;" CompanyID","NAME")="#N/A Invalid Security","",_xll.BDP(tbl_coded[[#This Row],[KPW Provider BBID]]&amp;" CompanyID","NAME")))</f>
        <v>#NAME?</v>
      </c>
      <c r="AO210" s="124" t="e">
        <f ca="1">IF(tbl_coded[[#This Row],[ISIN]]="","",IF(_xll.BDP(tbl_coded[[#This Row],[KPW Provider BBID]]&amp;" CompanyID",$AO$1)="#N/A Invalid Security","--",IF(_xll.BDP(tbl_coded[[#This Row],[KPW Provider BBID]]&amp;" CompanyID",$AO$1)="#N/A N/A","--",_xll.BDP(tbl_coded[[#This Row],[KPW Provider BBID]]&amp;" CompanyID",$AO$1))))</f>
        <v>#NAME?</v>
      </c>
      <c r="AP210" s="124" t="e">
        <f ca="1">IF(tbl_coded[[#This Row],[ISIN]]="","",IF(_xll.BDP(tbl_coded[[#This Row],[KPW Provider BBID]]&amp;" CompanyID",$AP$1)="#N/A Invalid Security","--",IF(_xll.BDP(tbl_coded[[#This Row],[KPW Provider BBID]]&amp;" CompanyID",$AP$1)="#N/A N/A","--",_xll.BDP(tbl_coded[[#This Row],[KPW Provider BBID]]&amp;" CompanyID",$AP$1))))</f>
        <v>#NAME?</v>
      </c>
      <c r="AQ210" s="124" t="e">
        <f ca="1">IF(tbl_coded[[#This Row],[ISIN]]="","",IF(_xll.BDP(tbl_coded[[#This Row],[KPW Provider BBID]]&amp;" CompanyID",$AQ$1)="#N/A Invalid Security","--",IF(_xll.BDP(tbl_coded[[#This Row],[KPW Provider BBID]]&amp;" CompanyID",$AQ$1)="#N/A N/A","--",_xll.BDP(tbl_coded[[#This Row],[KPW Provider BBID]]&amp;" CompanyID",$AQ$1))))</f>
        <v>#NAME?</v>
      </c>
      <c r="AR210" s="124" t="e">
        <f ca="1">IF(tbl_coded[[#This Row],[ISIN]]="","",tbl_coded[[#This Row],[穆迪KPW评级]]&amp;"/"&amp;tbl_coded[[#This Row],[SPKPW评级]]&amp;"/"&amp;tbl_coded[[#This Row],[FITCHKPW评级]])</f>
        <v>#NAME?</v>
      </c>
      <c r="AS210" s="124" t="e">
        <f ca="1">IF(tbl_coded[[#This Row],[ISIN]]="","",IF(OR(_xll.BDP($B210&amp;" Corp",AS$1)="#N/A N/A"),"--",_xll.BDP($B210&amp;" Corp",AS$1)))</f>
        <v>#NAME?</v>
      </c>
      <c r="AT210" s="124" t="e">
        <f ca="1">IF(tbl_coded[[#This Row],[ISIN]]="","",IF(_xll.BDS($B210&amp;" Corp",AT$1)="#N/A Field Not Applicable","",_xll.BDS($B210&amp;" Corp",AT$1)))</f>
        <v>#NAME?</v>
      </c>
      <c r="AU210" s="124" t="e">
        <f ca="1">IF(tbl_coded[[#This Row],[SBLC Provider BBID]]="","",_xll.BDP(tbl_coded[[#This Row],[SBLC Provider BBID]]&amp;" CompanyID","NAME"))</f>
        <v>#NAME?</v>
      </c>
      <c r="AV210" s="124" t="e">
        <f ca="1">IF(tbl_coded[[#This Row],[ISIN]]="","",IF(OR(_xll.BDP($B210&amp;" Corp",AV$1)="#N/A N/A"),"--",TEXT(_xll.BDP($B210&amp;" Corp",AV$1),"yyyy/mm/dd")))</f>
        <v>#NAME?</v>
      </c>
      <c r="AW210" s="124" t="e">
        <f ca="1">IF(tbl_coded[[#This Row],[ISIN]]="","",IF(OR(_xll.BDP($B210&amp;" Corp",AW$1)="#N/A N/A"),"--",TEXT(_xll.BDP($B210&amp;" Corp",AW$1),"yyyy/mm/dd")))</f>
        <v>#NAME?</v>
      </c>
      <c r="AX210" s="124" t="e">
        <f ca="1">IF(tbl_coded[[#This Row],[ISIN]]="","",IF(OR(_xll.BDP($B210&amp;" Corp",AX$1)="#N/A N/A"),"--",TEXT(_xll.BDP($B210&amp;" Corp",AX$1),"yyyy/mm/dd")))</f>
        <v>#NAME?</v>
      </c>
      <c r="AY210" s="124" t="e">
        <f ca="1">IF(tbl_coded[[#This Row],[ISIN]]="","",IF(OR(_xll.BDP($B210&amp;" Corp",AY$1)="#N/A Field Not Applicable"),"--",TEXT(_xll.BDP($B210&amp;" Corp",AY$1),"yyyy/mm/dd")))</f>
        <v>#NAME?</v>
      </c>
      <c r="AZ210" s="124" t="e">
        <f ca="1">IF(tbl_coded[[#This Row],[ISIN]]="","",IF(OR(_xll.BDP($B210&amp;" Corp",AZ$1)="#N/A N/A"),"--",_xll.BDP($B210&amp;" Corp",AZ$1)))</f>
        <v>#NAME?</v>
      </c>
      <c r="BA210" s="124" t="e">
        <f ca="1">IF(tbl_coded[[#This Row],[ISIN]]="","",IF(OR(_xll.BDP($B210&amp;" Corp",BA$1)="#N/A N/A"),"--",_xll.BDP($B210&amp;" Corp",BA$1)))</f>
        <v>#NAME?</v>
      </c>
      <c r="BB210" s="124" t="e">
        <f ca="1">IF(tbl_coded[[#This Row],[ISIN]]="","",IF(OR(_xll.BDP($B210&amp;" Corp",BB$1)="#N/A N/A"),"--",_xll.BDP($B210&amp;" Corp",BB$1)))</f>
        <v>#NAME?</v>
      </c>
      <c r="BC210" s="124" t="e">
        <f ca="1">IF(tbl_coded[[#This Row],[ISIN]]="","",IF(OR(_xll.BDP($B210&amp;" Corp",BC$1)="#N/A Field Not Applicable"),"--",_xll.BDP($B210&amp;" Corp",BC$1)))</f>
        <v>#NAME?</v>
      </c>
      <c r="BD210" s="124" t="e">
        <f ca="1">IF(tbl_coded[[#This Row],[ISIN]]="","",IF(OR(_xll.BDP($B210&amp;" Corp",BD$1)="#N/A Field Not Applicable"),"--",_xll.BDP($B210&amp;" Corp",BD$1)))</f>
        <v>#NAME?</v>
      </c>
      <c r="BE210" s="124" t="e">
        <f ca="1">IF(tbl_coded[[#This Row],[ISIN]]="","",IF(OR(_xll.BDP($B210&amp;" Corp",BE$1)="#N/A Field Not Applicable"),"--",_xll.BDP($B210&amp;" Corp",BE$1)))</f>
        <v>#NAME?</v>
      </c>
      <c r="BF210" s="124" t="e">
        <f ca="1">IF(tbl_coded[[#This Row],[ISIN]]="","",IF(OR(_xll.BDP($B210&amp;" Corp",BF$1)="#N/A Field Not Applicable"),"--",_xll.BDP($B210&amp;" Corp",BF$1)))</f>
        <v>#NAME?</v>
      </c>
      <c r="BG210" s="124" t="e">
        <f ca="1">IF(tbl_coded[[#This Row],[ISIN]]="","",IF(OR(_xll.BDP($B210&amp;" Corp",BG$1)="#N/A Field Not Applicable"),"--",IF(_xll.BDP($B210&amp;" Corp",BG$1)="#N/A N/A","N",_xll.BDP($B210&amp;" Corp",BG$1))))</f>
        <v>#NAME?</v>
      </c>
      <c r="BH210" s="124" t="e">
        <f ca="1">IF(tbl_coded[[#This Row],[ISIN]]="","",IF(OR(_xll.BDP($B210&amp;" Corp",BH$1)="#N/A N/A"),"",_xll.BDP($B210&amp;" Corp",BH$1)))</f>
        <v>#NAME?</v>
      </c>
      <c r="BI210" s="124" t="e">
        <f ca="1">IF(tbl_coded[[#This Row],[ISIN]]="","",IF(OR(tbl_coded[[#This Row],[Parent company tiker]]=""),"",IF(_xll.BDP(tbl_coded[[#This Row],[Parent company tiker]]&amp;" Equity",BI$1)="#N/A N/A","--",_xll.BDP(tbl_coded[[#This Row],[Parent company tiker]]&amp;" Equity",BI$1))))</f>
        <v>#NAME?</v>
      </c>
      <c r="BJ210" s="124" t="e">
        <f ca="1">IF(tbl_coded[[#This Row],[ISIN]]="","",IF(OR(tbl_coded[[#This Row],[Parent company tiker]]=""),"",IF(_xll.BDP(tbl_coded[[#This Row],[Parent company tiker]]&amp;" Equity",BJ$1)="#N/A N/A","--",_xll.BDP(tbl_coded[[#This Row],[Parent company tiker]]&amp;" Equity",BJ$1))))</f>
        <v>#NAME?</v>
      </c>
      <c r="BK210" s="124" t="e">
        <f ca="1">IF(tbl_coded[[#This Row],[ISIN]]="","",IF(OR(tbl_coded[[#This Row],[Parent company tiker]]=""),"",IF(_xll.BDP(tbl_coded[[#This Row],[Parent company tiker]]&amp;" Equity",BK$1)="#N/A N/A","--",_xll.BDP(tbl_coded[[#This Row],[Parent company tiker]]&amp;" Equity",BK$1))))</f>
        <v>#NAME?</v>
      </c>
      <c r="BL210" s="124" t="e">
        <f ca="1">IF(tbl_coded[[#This Row],[ISIN]]="","",IF(OR(tbl_coded[[#This Row],[Parent company tiker]]=""),"",IF(_xll.BDP(tbl_coded[[#This Row],[Parent company tiker]]&amp;" Equity",BL$1)="#N/A N/A","--",_xll.BDP(tbl_coded[[#This Row],[Parent company tiker]]&amp;" Equity",BL$1))))</f>
        <v>#NAME?</v>
      </c>
      <c r="BM21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0" s="124" t="e">
        <f ca="1">IF(tbl_coded[[#This Row],[Column9]]&lt;&gt;"--",tbl_coded[[#This Row],[G''tor rating]],IF(tbl_coded[[#This Row],[KPW Name]]&lt;&gt;"",tbl_coded[[#This Row],[KPW Rating]],IF(tbl_coded[[#This Row],[Parent company tiker]]&lt;&gt;"",tbl_coded[[#This Row],[parent评级]],tbl_coded[[#This Row],[Issuer rating]])))</f>
        <v>#NAME?</v>
      </c>
      <c r="BO210" s="159" t="str">
        <f ca="1">IFERROR(IF(tbl_coded[[#This Row],[GREEN]]="Y","GREEN",IF(tbl_coded[[#This Row],[SUSTAINABLE]]="Y","SUSTAINABLE",IF(tbl_coded[[#This Row],[SOCIAL]]="Y","SOCIAL",IF(tbl_coded[[#This Row],[Sustainable linked]]="Y","SUSTAINABLE LINKED"," ")))),"")</f>
        <v/>
      </c>
    </row>
    <row r="211" spans="1:67" ht="15" customHeight="1">
      <c r="A211" s="119">
        <v>209</v>
      </c>
      <c r="B211" s="120" t="str">
        <f>IF(美元债一级!$C$4:$C$1048576&lt;&gt;"",美元债一级!C212,"")</f>
        <v>HK0000913985</v>
      </c>
      <c r="C211" s="124" t="e">
        <f ca="1">IF(tbl_coded[[#This Row],[ISIN]]="","",IF(tbl_coded[[#This Row],[Index]]&gt;$A$1,"",IF(_xll.BDP($B211&amp;" Corp",C$1)="#N/A N/A","",_xll.BDP($B211&amp;" Corp",C$1))))</f>
        <v>#NAME?</v>
      </c>
      <c r="D211" s="124" t="e">
        <f ca="1">IF(tbl_coded[[#This Row],[ISIN]]="","",IF(_xll.BDP($B211&amp;" Corp",D$1)="#N/A N/A","",_xll.BDP($B211&amp;" Corp",D$1)))</f>
        <v>#NAME?</v>
      </c>
      <c r="E211" s="124" t="e">
        <f ca="1">IF(tbl_coded[[#This Row],[ISIN]]="","",IF(_xll.BDP($B211&amp;" Corp",E$1)="#N/A N/A","--",_xll.BDP($B211&amp;" Corp",E$1)))</f>
        <v>#NAME?</v>
      </c>
      <c r="F211" s="124" t="e">
        <f ca="1">IF(tbl_coded[[#This Row],[ISIN]]="","",IF(_xll.BDS($B211&amp;" Corp",F$1)="#N/A Field Not Applicable","",_xll.BDS($B211&amp;" Corp",F$1)))</f>
        <v>#NAME?</v>
      </c>
      <c r="G211" s="124" t="e">
        <f ca="1">IF(tbl_coded[[#This Row],[ISIN]]="","",IF(_xll.BDP($F211&amp;" CompanyID",G$1)="#N/A Invalid Security","",_xll.BDP($F211&amp;" CompanyID",G$1)))</f>
        <v>#NAME?</v>
      </c>
      <c r="H211" s="124" t="e">
        <f ca="1">IF(tbl_coded[[#This Row],[ISIN]]="","",IF(_xll.BDP($B211&amp;" Corp",H$1)="#N/A N/A","--",_xll.BDP($B211&amp;" Corp",H$1)))</f>
        <v>#NAME?</v>
      </c>
      <c r="I211" s="124" t="e">
        <f ca="1">IF(tbl_coded[[#This Row],[ISIN]]="","",IF(_xll.BDP($B211&amp;" Corp",I$1)="#N/A N/A","--",_xll.BDP($B211&amp;" Corp",I$1)))</f>
        <v>#NAME?</v>
      </c>
      <c r="J211" s="124" t="e">
        <f ca="1">IF(tbl_coded[[#This Row],[ISIN]]="","",IF(_xll.BDP($B211&amp;" Corp",J$1)="#N/A N/A","--",_xll.BDP($B211&amp;" Corp",J$1)))</f>
        <v>#NAME?</v>
      </c>
      <c r="K211" s="124" t="e">
        <f ca="1">IF(tbl_coded[[#This Row],[ISIN]]="","",IF(_xll.BDP($B211&amp;" Corp",K$1)="#N/A N/A","--",_xll.BDP($B211&amp;" Corp",K$1)))</f>
        <v>#NAME?</v>
      </c>
      <c r="L211" s="124" t="e">
        <f ca="1">IF(tbl_coded[[#This Row],[ISIN]]="","",IF(_xll.BDP($B211&amp;" Corp",L$1)="#N/A N/A","--",_xll.BDP($B211&amp;" Corp",L$1)))</f>
        <v>#NAME?</v>
      </c>
      <c r="M211" s="124" t="e">
        <f ca="1">IF(tbl_coded[[#This Row],[ISIN]]="","",IF(_xll.BDP($B211&amp;" Corp",M$1)="#N/A N/A","--",_xll.BDP($B211&amp;" Corp",M$1)))</f>
        <v>#NAME?</v>
      </c>
      <c r="N211" s="124" t="e">
        <f ca="1">IF(tbl_coded[[#This Row],[ISIN]]="","",IF(_xll.BDP($B211&amp;" Corp",N$1)="#N/A N/A","--",_xll.BDP($B211&amp;" Corp",N$1)))</f>
        <v>#NAME?</v>
      </c>
      <c r="O211" s="124" t="e">
        <f ca="1">IF(tbl_coded[[#This Row],[ISIN]]="","",IF(_xll.BDP($B211&amp;" Corp",O$1)="#N/A N/A","--",_xll.BDP($B211&amp;" Corp",O$1)))</f>
        <v>#NAME?</v>
      </c>
      <c r="P211" s="124" t="e">
        <f ca="1">IF(tbl_coded[[#This Row],[ISIN]]="","",IF(_xll.BDP($B211&amp;" Corp",P$1)="#N/A N/A","--",_xll.BDP($B211&amp;" Corp",P$1)))</f>
        <v>#NAME?</v>
      </c>
      <c r="Q21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1" s="124" t="e">
        <f ca="1">IF(tbl_coded[[#This Row],[ISIN]]="","",IF(OR(_xll.BDP($B211&amp;" Corp",R$1)="#N/A N/A",_xll.BDP($B211&amp;" Corp",R$1)="#N/A Invalid Security",_xll.BDP($B211&amp;" Corp",R$1)="#N/A Field Not Applicable"),"--",_xll.BDP($B211&amp;" Corp",R$1)))</f>
        <v>#NAME?</v>
      </c>
      <c r="S211" s="124" t="e">
        <f ca="1">IF(tbl_coded[[#This Row],[ISIN]]="","",IF(OR(_xll.BDP($R211&amp;" Equity",S$1)="#N/A N/A",_xll.BDP($R211&amp;" Equity",S$1)="#N/A Invalid Security"),"--",_xll.BDP($R211&amp;" Equity",S$1)))</f>
        <v>#NAME?</v>
      </c>
      <c r="T211" s="124" t="e">
        <f ca="1">IF(tbl_coded[[#This Row],[ISIN]]="","",IF(OR(_xll.BDP($R211&amp;" Equity",T$1)="#N/A N/A",_xll.BDP($R211&amp;" Equity",T$1)="#N/A Invalid Security"),"--",_xll.BDP($R211&amp;" Equity",T$1)))</f>
        <v>#NAME?</v>
      </c>
      <c r="U211" s="124" t="e">
        <f ca="1">IF(tbl_coded[[#This Row],[ISIN]]="","",IF(OR(_xll.BDP($R211&amp;" Equity",U$1)="#N/A N/A",_xll.BDP($R211&amp;" Equity",U$1)="#N/A Invalid Security"),"--",_xll.BDP($R211&amp;" Equity",U$1)))</f>
        <v>#NAME?</v>
      </c>
      <c r="V211" s="124" t="e">
        <f ca="1">IF(tbl_coded[[#This Row],[ISIN]]="","",IF(OR(_xll.BDP($R211&amp;" Equity",V$1)="#N/A N/A",_xll.BDP($R211&amp;" Equity",V$1)="#N/A Invalid Security"),"--",_xll.BDP($R211&amp;" Equity",V$1)))</f>
        <v>#NAME?</v>
      </c>
      <c r="W211" s="124" t="e">
        <f ca="1">IF(tbl_coded[[#This Row],[ISIN]]="","",IF(OR(_xll.BDP($R211&amp;" Equity",W$1)="#N/A N/A",_xll.BDP($R211&amp;" Equity",W$1)="#N/A Invalid Security"),"--",_xll.BDP($R211&amp;" Equity",W$1)))</f>
        <v>#NAME?</v>
      </c>
      <c r="X211" s="124" t="e">
        <f ca="1">IF(tbl_coded[[#This Row],[ISIN]]="","",IF(OR(_xll.BDP($R211&amp;" Equity",X$1)="#N/A N/A",_xll.BDP($R211&amp;" Equity",X$1)="#N/A Invalid Security"),"--",_xll.BDP($R211&amp;" Equity",X$1)))</f>
        <v>#NAME?</v>
      </c>
      <c r="Y21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1" s="124" t="str">
        <f ca="1">IF(tbl_coded[[#This Row],[ISIN]]="","",IF(ISNUMBER(_xll.BDP(B211&amp;" Corp",Z$1)),_xll.BDP(B211&amp;" Corp",Z$1),""))</f>
        <v/>
      </c>
      <c r="AA211" s="124" t="str">
        <f ca="1">IF(tbl_coded[[#This Row],[ISIN]]="","",IF(ISNUMBER(_xll.BDP(B211&amp;" Corp",AA$1)),_xll.BDP(B211&amp;" Corp",AA$1),""))</f>
        <v/>
      </c>
      <c r="AB211" s="124" t="str">
        <f ca="1">IF(tbl_coded[[#This Row],[ISIN]]="","",IF(ISNUMBER(_xll.BDP(B211&amp;" Corp",AB$1)),_xll.BDP(B211&amp;" Corp",AB$1),""))</f>
        <v/>
      </c>
      <c r="AC211" s="124" t="str">
        <f ca="1">IF(tbl_coded[[#This Row],[ISIN]]="","",IF(ISNUMBER(_xll.BDP(B211&amp;" Corp",AC$1)),_xll.BDP(B211&amp;" Corp",AC$1),""))</f>
        <v/>
      </c>
      <c r="AD211" s="124" t="e">
        <f ca="1">IF(tbl_coded[[#This Row],[ISIN]]="","",IF((_xll.BDP(B211&amp;" Corp",AD$1))="#N/A Field Not Applicable","",_xll.BDP(B211&amp;" Corp",AD$1)))</f>
        <v>#NAME?</v>
      </c>
      <c r="AE211" s="124" t="e">
        <f ca="1">IF(tbl_coded[[#This Row],[ISIN]]="","",IF((_xll.BDP(B211&amp;" Corp",AE$1))="#N/A N/A","--",_xll.BDP(B211&amp;" Corp",AE$1)))</f>
        <v>#NAME?</v>
      </c>
      <c r="AF211" s="124" t="e">
        <f ca="1">IF(tbl_coded[[#This Row],[ISIN]]="","",IF(IFERROR(MATCH(H211,rtg_num[Moody''s],0)&gt;10,0),"HY",IF(IFERROR(MATCH(I211,rtg_num[S&amp;P],0)&gt;10,0),"HY",IF(IFERROR(MATCH(J211,rtg_num[Fitch],0)&gt;10,0),"HY",IF(H211&amp;I211&amp;J211="------","NR",IF(IFERROR(FIND("#N/A",Coded!H211),0)&amp;IFERROR(FIND("#N/A",Coded!H211),0)&amp;IFERROR(FIND("#N/A",Coded!H211),0)&lt;&gt;"000",IF(INDEX(美元债一级!$O:$O,MATCH(tbl_coded[[#This Row],[ISIN]],美元债一级!$I:$I,0))="--/--/--","NR","IG"),"IG"))))))</f>
        <v>#NAME?</v>
      </c>
      <c r="AG21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1" s="125" t="e">
        <f ca="1">IF(tbl_coded[[#This Row],[ISIN]]="","",IF(_xll.BDP($B211&amp;" Corp",AI$1)="#N/A N/A","--",_xll.BDP($B211&amp;" Corp",AI$1)))</f>
        <v>#NAME?</v>
      </c>
      <c r="AJ211" s="122" t="e">
        <f ca="1">IF(tbl_coded[[#This Row],[ISIN]]="","",IF(OR(_xll.BDP(_xll.BDP(tbl_coded[[#This Row],[ISIN]]&amp;" Corp", "ISSUER_EQUITY_TICKER")&amp;" Equity",AJ$1)="#N/A N/A"),"--",_xll.BDP(_xll.BDP(tbl_coded[[#This Row],[ISIN]]&amp;" Corp", "ISSUER_EQUITY_TICKER")&amp;" Equity",AJ$1)))</f>
        <v>#NAME?</v>
      </c>
      <c r="AK21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24" t="e">
        <f ca="1">IF(tbl_coded[[#This Row],[ISIN]]="","",IF(OR(_xll.BDP(_xll.BDP(tbl_coded[[#This Row],[ISIN]]&amp;" Corp", "ISSUER_EQUITY_TICKER")&amp;" Equity",AL$1)="#N/A N/A"),"--",_xll.BDP(_xll.BDP(tbl_coded[[#This Row],[ISIN]]&amp;" Corp", "ISSUER_EQUITY_TICKER")&amp;" Equity",AL$1)))</f>
        <v>#NAME?</v>
      </c>
      <c r="AM211" s="124" t="e">
        <f ca="1">IF(tbl_coded[[#This Row],[ISIN]]="","",IF(_xll.BDS($B211&amp;" Corp",AM$1)="#N/A Field Not Applicable","",_xll.BDS($B211&amp;" Corp",AM$1)))</f>
        <v>#NAME?</v>
      </c>
      <c r="AN211" s="124" t="e">
        <f ca="1">IF(tbl_coded[[#This Row],[ISIN]]="","",IF(_xll.BDP(tbl_coded[[#This Row],[KPW Provider BBID]]&amp;" CompanyID","NAME")="#N/A Invalid Security","",_xll.BDP(tbl_coded[[#This Row],[KPW Provider BBID]]&amp;" CompanyID","NAME")))</f>
        <v>#NAME?</v>
      </c>
      <c r="AO211" s="124" t="e">
        <f ca="1">IF(tbl_coded[[#This Row],[ISIN]]="","",IF(_xll.BDP(tbl_coded[[#This Row],[KPW Provider BBID]]&amp;" CompanyID",$AO$1)="#N/A Invalid Security","--",IF(_xll.BDP(tbl_coded[[#This Row],[KPW Provider BBID]]&amp;" CompanyID",$AO$1)="#N/A N/A","--",_xll.BDP(tbl_coded[[#This Row],[KPW Provider BBID]]&amp;" CompanyID",$AO$1))))</f>
        <v>#NAME?</v>
      </c>
      <c r="AP211" s="124" t="e">
        <f ca="1">IF(tbl_coded[[#This Row],[ISIN]]="","",IF(_xll.BDP(tbl_coded[[#This Row],[KPW Provider BBID]]&amp;" CompanyID",$AP$1)="#N/A Invalid Security","--",IF(_xll.BDP(tbl_coded[[#This Row],[KPW Provider BBID]]&amp;" CompanyID",$AP$1)="#N/A N/A","--",_xll.BDP(tbl_coded[[#This Row],[KPW Provider BBID]]&amp;" CompanyID",$AP$1))))</f>
        <v>#NAME?</v>
      </c>
      <c r="AQ211" s="124" t="e">
        <f ca="1">IF(tbl_coded[[#This Row],[ISIN]]="","",IF(_xll.BDP(tbl_coded[[#This Row],[KPW Provider BBID]]&amp;" CompanyID",$AQ$1)="#N/A Invalid Security","--",IF(_xll.BDP(tbl_coded[[#This Row],[KPW Provider BBID]]&amp;" CompanyID",$AQ$1)="#N/A N/A","--",_xll.BDP(tbl_coded[[#This Row],[KPW Provider BBID]]&amp;" CompanyID",$AQ$1))))</f>
        <v>#NAME?</v>
      </c>
      <c r="AR211" s="124" t="e">
        <f ca="1">IF(tbl_coded[[#This Row],[ISIN]]="","",tbl_coded[[#This Row],[穆迪KPW评级]]&amp;"/"&amp;tbl_coded[[#This Row],[SPKPW评级]]&amp;"/"&amp;tbl_coded[[#This Row],[FITCHKPW评级]])</f>
        <v>#NAME?</v>
      </c>
      <c r="AS211" s="124" t="e">
        <f ca="1">IF(tbl_coded[[#This Row],[ISIN]]="","",IF(OR(_xll.BDP($B211&amp;" Corp",AS$1)="#N/A N/A"),"--",_xll.BDP($B211&amp;" Corp",AS$1)))</f>
        <v>#NAME?</v>
      </c>
      <c r="AT211" s="124" t="e">
        <f ca="1">IF(tbl_coded[[#This Row],[ISIN]]="","",IF(_xll.BDS($B211&amp;" Corp",AT$1)="#N/A Field Not Applicable","",_xll.BDS($B211&amp;" Corp",AT$1)))</f>
        <v>#NAME?</v>
      </c>
      <c r="AU211" s="124" t="e">
        <f ca="1">IF(tbl_coded[[#This Row],[SBLC Provider BBID]]="","",_xll.BDP(tbl_coded[[#This Row],[SBLC Provider BBID]]&amp;" CompanyID","NAME"))</f>
        <v>#NAME?</v>
      </c>
      <c r="AV211" s="124" t="e">
        <f ca="1">IF(tbl_coded[[#This Row],[ISIN]]="","",IF(OR(_xll.BDP($B211&amp;" Corp",AV$1)="#N/A N/A"),"--",TEXT(_xll.BDP($B211&amp;" Corp",AV$1),"yyyy/mm/dd")))</f>
        <v>#NAME?</v>
      </c>
      <c r="AW211" s="124" t="e">
        <f ca="1">IF(tbl_coded[[#This Row],[ISIN]]="","",IF(OR(_xll.BDP($B211&amp;" Corp",AW$1)="#N/A N/A"),"--",TEXT(_xll.BDP($B211&amp;" Corp",AW$1),"yyyy/mm/dd")))</f>
        <v>#NAME?</v>
      </c>
      <c r="AX211" s="124" t="e">
        <f ca="1">IF(tbl_coded[[#This Row],[ISIN]]="","",IF(OR(_xll.BDP($B211&amp;" Corp",AX$1)="#N/A N/A"),"--",TEXT(_xll.BDP($B211&amp;" Corp",AX$1),"yyyy/mm/dd")))</f>
        <v>#NAME?</v>
      </c>
      <c r="AY211" s="124" t="e">
        <f ca="1">IF(tbl_coded[[#This Row],[ISIN]]="","",IF(OR(_xll.BDP($B211&amp;" Corp",AY$1)="#N/A Field Not Applicable"),"--",TEXT(_xll.BDP($B211&amp;" Corp",AY$1),"yyyy/mm/dd")))</f>
        <v>#NAME?</v>
      </c>
      <c r="AZ211" s="124" t="e">
        <f ca="1">IF(tbl_coded[[#This Row],[ISIN]]="","",IF(OR(_xll.BDP($B211&amp;" Corp",AZ$1)="#N/A N/A"),"--",_xll.BDP($B211&amp;" Corp",AZ$1)))</f>
        <v>#NAME?</v>
      </c>
      <c r="BA211" s="124" t="e">
        <f ca="1">IF(tbl_coded[[#This Row],[ISIN]]="","",IF(OR(_xll.BDP($B211&amp;" Corp",BA$1)="#N/A N/A"),"--",_xll.BDP($B211&amp;" Corp",BA$1)))</f>
        <v>#NAME?</v>
      </c>
      <c r="BB211" s="124" t="e">
        <f ca="1">IF(tbl_coded[[#This Row],[ISIN]]="","",IF(OR(_xll.BDP($B211&amp;" Corp",BB$1)="#N/A N/A"),"--",_xll.BDP($B211&amp;" Corp",BB$1)))</f>
        <v>#NAME?</v>
      </c>
      <c r="BC211" s="124" t="e">
        <f ca="1">IF(tbl_coded[[#This Row],[ISIN]]="","",IF(OR(_xll.BDP($B211&amp;" Corp",BC$1)="#N/A Field Not Applicable"),"--",_xll.BDP($B211&amp;" Corp",BC$1)))</f>
        <v>#NAME?</v>
      </c>
      <c r="BD211" s="124" t="e">
        <f ca="1">IF(tbl_coded[[#This Row],[ISIN]]="","",IF(OR(_xll.BDP($B211&amp;" Corp",BD$1)="#N/A Field Not Applicable"),"--",_xll.BDP($B211&amp;" Corp",BD$1)))</f>
        <v>#NAME?</v>
      </c>
      <c r="BE211" s="124" t="e">
        <f ca="1">IF(tbl_coded[[#This Row],[ISIN]]="","",IF(OR(_xll.BDP($B211&amp;" Corp",BE$1)="#N/A Field Not Applicable"),"--",_xll.BDP($B211&amp;" Corp",BE$1)))</f>
        <v>#NAME?</v>
      </c>
      <c r="BF211" s="124" t="e">
        <f ca="1">IF(tbl_coded[[#This Row],[ISIN]]="","",IF(OR(_xll.BDP($B211&amp;" Corp",BF$1)="#N/A Field Not Applicable"),"--",_xll.BDP($B211&amp;" Corp",BF$1)))</f>
        <v>#NAME?</v>
      </c>
      <c r="BG211" s="124" t="e">
        <f ca="1">IF(tbl_coded[[#This Row],[ISIN]]="","",IF(OR(_xll.BDP($B211&amp;" Corp",BG$1)="#N/A Field Not Applicable"),"--",IF(_xll.BDP($B211&amp;" Corp",BG$1)="#N/A N/A","N",_xll.BDP($B211&amp;" Corp",BG$1))))</f>
        <v>#NAME?</v>
      </c>
      <c r="BH211" s="124" t="e">
        <f ca="1">IF(tbl_coded[[#This Row],[ISIN]]="","",IF(OR(_xll.BDP($B211&amp;" Corp",BH$1)="#N/A N/A"),"",_xll.BDP($B211&amp;" Corp",BH$1)))</f>
        <v>#NAME?</v>
      </c>
      <c r="BI211" s="124" t="e">
        <f ca="1">IF(tbl_coded[[#This Row],[ISIN]]="","",IF(OR(tbl_coded[[#This Row],[Parent company tiker]]=""),"",IF(_xll.BDP(tbl_coded[[#This Row],[Parent company tiker]]&amp;" Equity",BI$1)="#N/A N/A","--",_xll.BDP(tbl_coded[[#This Row],[Parent company tiker]]&amp;" Equity",BI$1))))</f>
        <v>#NAME?</v>
      </c>
      <c r="BJ211" s="124" t="e">
        <f ca="1">IF(tbl_coded[[#This Row],[ISIN]]="","",IF(OR(tbl_coded[[#This Row],[Parent company tiker]]=""),"",IF(_xll.BDP(tbl_coded[[#This Row],[Parent company tiker]]&amp;" Equity",BJ$1)="#N/A N/A","--",_xll.BDP(tbl_coded[[#This Row],[Parent company tiker]]&amp;" Equity",BJ$1))))</f>
        <v>#NAME?</v>
      </c>
      <c r="BK211" s="124" t="e">
        <f ca="1">IF(tbl_coded[[#This Row],[ISIN]]="","",IF(OR(tbl_coded[[#This Row],[Parent company tiker]]=""),"",IF(_xll.BDP(tbl_coded[[#This Row],[Parent company tiker]]&amp;" Equity",BK$1)="#N/A N/A","--",_xll.BDP(tbl_coded[[#This Row],[Parent company tiker]]&amp;" Equity",BK$1))))</f>
        <v>#NAME?</v>
      </c>
      <c r="BL211" s="124" t="e">
        <f ca="1">IF(tbl_coded[[#This Row],[ISIN]]="","",IF(OR(tbl_coded[[#This Row],[Parent company tiker]]=""),"",IF(_xll.BDP(tbl_coded[[#This Row],[Parent company tiker]]&amp;" Equity",BL$1)="#N/A N/A","--",_xll.BDP(tbl_coded[[#This Row],[Parent company tiker]]&amp;" Equity",BL$1))))</f>
        <v>#NAME?</v>
      </c>
      <c r="BM21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1" s="124" t="e">
        <f ca="1">IF(tbl_coded[[#This Row],[Column9]]&lt;&gt;"--",tbl_coded[[#This Row],[G''tor rating]],IF(tbl_coded[[#This Row],[KPW Name]]&lt;&gt;"",tbl_coded[[#This Row],[KPW Rating]],IF(tbl_coded[[#This Row],[Parent company tiker]]&lt;&gt;"",tbl_coded[[#This Row],[parent评级]],tbl_coded[[#This Row],[Issuer rating]])))</f>
        <v>#NAME?</v>
      </c>
      <c r="BO211" s="159" t="str">
        <f ca="1">IFERROR(IF(tbl_coded[[#This Row],[GREEN]]="Y","GREEN",IF(tbl_coded[[#This Row],[SUSTAINABLE]]="Y","SUSTAINABLE",IF(tbl_coded[[#This Row],[SOCIAL]]="Y","SOCIAL",IF(tbl_coded[[#This Row],[Sustainable linked]]="Y","SUSTAINABLE LINKED"," ")))),"")</f>
        <v/>
      </c>
    </row>
    <row r="212" spans="1:67" ht="15" customHeight="1">
      <c r="A212" s="119">
        <v>210</v>
      </c>
      <c r="B212" s="120" t="str">
        <f>IF(美元债一级!$C$4:$C$1048576&lt;&gt;"",美元债一级!C213,"")</f>
        <v>XS2595866828</v>
      </c>
      <c r="C212" s="124" t="e">
        <f ca="1">IF(tbl_coded[[#This Row],[ISIN]]="","",IF(tbl_coded[[#This Row],[Index]]&gt;$A$1,"",IF(_xll.BDP($B212&amp;" Corp",C$1)="#N/A N/A","",_xll.BDP($B212&amp;" Corp",C$1))))</f>
        <v>#NAME?</v>
      </c>
      <c r="D212" s="124" t="e">
        <f ca="1">IF(tbl_coded[[#This Row],[ISIN]]="","",IF(_xll.BDP($B212&amp;" Corp",D$1)="#N/A N/A","",_xll.BDP($B212&amp;" Corp",D$1)))</f>
        <v>#NAME?</v>
      </c>
      <c r="E212" s="124" t="e">
        <f ca="1">IF(tbl_coded[[#This Row],[ISIN]]="","",IF(_xll.BDP($B212&amp;" Corp",E$1)="#N/A N/A","--",_xll.BDP($B212&amp;" Corp",E$1)))</f>
        <v>#NAME?</v>
      </c>
      <c r="F212" s="124" t="e">
        <f ca="1">IF(tbl_coded[[#This Row],[ISIN]]="","",IF(_xll.BDS($B212&amp;" Corp",F$1)="#N/A Field Not Applicable","",_xll.BDS($B212&amp;" Corp",F$1)))</f>
        <v>#NAME?</v>
      </c>
      <c r="G212" s="124" t="e">
        <f ca="1">IF(tbl_coded[[#This Row],[ISIN]]="","",IF(_xll.BDP($F212&amp;" CompanyID",G$1)="#N/A Invalid Security","",_xll.BDP($F212&amp;" CompanyID",G$1)))</f>
        <v>#NAME?</v>
      </c>
      <c r="H212" s="124" t="e">
        <f ca="1">IF(tbl_coded[[#This Row],[ISIN]]="","",IF(_xll.BDP($B212&amp;" Corp",H$1)="#N/A N/A","--",_xll.BDP($B212&amp;" Corp",H$1)))</f>
        <v>#NAME?</v>
      </c>
      <c r="I212" s="124" t="e">
        <f ca="1">IF(tbl_coded[[#This Row],[ISIN]]="","",IF(_xll.BDP($B212&amp;" Corp",I$1)="#N/A N/A","--",_xll.BDP($B212&amp;" Corp",I$1)))</f>
        <v>#NAME?</v>
      </c>
      <c r="J212" s="124" t="e">
        <f ca="1">IF(tbl_coded[[#This Row],[ISIN]]="","",IF(_xll.BDP($B212&amp;" Corp",J$1)="#N/A N/A","--",_xll.BDP($B212&amp;" Corp",J$1)))</f>
        <v>#NAME?</v>
      </c>
      <c r="K212" s="124" t="e">
        <f ca="1">IF(tbl_coded[[#This Row],[ISIN]]="","",IF(_xll.BDP($B212&amp;" Corp",K$1)="#N/A N/A","--",_xll.BDP($B212&amp;" Corp",K$1)))</f>
        <v>#NAME?</v>
      </c>
      <c r="L212" s="124" t="e">
        <f ca="1">IF(tbl_coded[[#This Row],[ISIN]]="","",IF(_xll.BDP($B212&amp;" Corp",L$1)="#N/A N/A","--",_xll.BDP($B212&amp;" Corp",L$1)))</f>
        <v>#NAME?</v>
      </c>
      <c r="M212" s="124" t="e">
        <f ca="1">IF(tbl_coded[[#This Row],[ISIN]]="","",IF(_xll.BDP($B212&amp;" Corp",M$1)="#N/A N/A","--",_xll.BDP($B212&amp;" Corp",M$1)))</f>
        <v>#NAME?</v>
      </c>
      <c r="N212" s="124" t="e">
        <f ca="1">IF(tbl_coded[[#This Row],[ISIN]]="","",IF(_xll.BDP($B212&amp;" Corp",N$1)="#N/A N/A","--",_xll.BDP($B212&amp;" Corp",N$1)))</f>
        <v>#NAME?</v>
      </c>
      <c r="O212" s="124" t="e">
        <f ca="1">IF(tbl_coded[[#This Row],[ISIN]]="","",IF(_xll.BDP($B212&amp;" Corp",O$1)="#N/A N/A","--",_xll.BDP($B212&amp;" Corp",O$1)))</f>
        <v>#NAME?</v>
      </c>
      <c r="P212" s="124" t="e">
        <f ca="1">IF(tbl_coded[[#This Row],[ISIN]]="","",IF(_xll.BDP($B212&amp;" Corp",P$1)="#N/A N/A","--",_xll.BDP($B212&amp;" Corp",P$1)))</f>
        <v>#NAME?</v>
      </c>
      <c r="Q21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2" s="124" t="e">
        <f ca="1">IF(tbl_coded[[#This Row],[ISIN]]="","",IF(OR(_xll.BDP($B212&amp;" Corp",R$1)="#N/A N/A",_xll.BDP($B212&amp;" Corp",R$1)="#N/A Invalid Security",_xll.BDP($B212&amp;" Corp",R$1)="#N/A Field Not Applicable"),"--",_xll.BDP($B212&amp;" Corp",R$1)))</f>
        <v>#NAME?</v>
      </c>
      <c r="S212" s="124" t="e">
        <f ca="1">IF(tbl_coded[[#This Row],[ISIN]]="","",IF(OR(_xll.BDP($R212&amp;" Equity",S$1)="#N/A N/A",_xll.BDP($R212&amp;" Equity",S$1)="#N/A Invalid Security"),"--",_xll.BDP($R212&amp;" Equity",S$1)))</f>
        <v>#NAME?</v>
      </c>
      <c r="T212" s="124" t="e">
        <f ca="1">IF(tbl_coded[[#This Row],[ISIN]]="","",IF(OR(_xll.BDP($R212&amp;" Equity",T$1)="#N/A N/A",_xll.BDP($R212&amp;" Equity",T$1)="#N/A Invalid Security"),"--",_xll.BDP($R212&amp;" Equity",T$1)))</f>
        <v>#NAME?</v>
      </c>
      <c r="U212" s="124" t="e">
        <f ca="1">IF(tbl_coded[[#This Row],[ISIN]]="","",IF(OR(_xll.BDP($R212&amp;" Equity",U$1)="#N/A N/A",_xll.BDP($R212&amp;" Equity",U$1)="#N/A Invalid Security"),"--",_xll.BDP($R212&amp;" Equity",U$1)))</f>
        <v>#NAME?</v>
      </c>
      <c r="V212" s="124" t="e">
        <f ca="1">IF(tbl_coded[[#This Row],[ISIN]]="","",IF(OR(_xll.BDP($R212&amp;" Equity",V$1)="#N/A N/A",_xll.BDP($R212&amp;" Equity",V$1)="#N/A Invalid Security"),"--",_xll.BDP($R212&amp;" Equity",V$1)))</f>
        <v>#NAME?</v>
      </c>
      <c r="W212" s="124" t="e">
        <f ca="1">IF(tbl_coded[[#This Row],[ISIN]]="","",IF(OR(_xll.BDP($R212&amp;" Equity",W$1)="#N/A N/A",_xll.BDP($R212&amp;" Equity",W$1)="#N/A Invalid Security"),"--",_xll.BDP($R212&amp;" Equity",W$1)))</f>
        <v>#NAME?</v>
      </c>
      <c r="X212" s="124" t="e">
        <f ca="1">IF(tbl_coded[[#This Row],[ISIN]]="","",IF(OR(_xll.BDP($R212&amp;" Equity",X$1)="#N/A N/A",_xll.BDP($R212&amp;" Equity",X$1)="#N/A Invalid Security"),"--",_xll.BDP($R212&amp;" Equity",X$1)))</f>
        <v>#NAME?</v>
      </c>
      <c r="Y21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2" s="124" t="str">
        <f ca="1">IF(tbl_coded[[#This Row],[ISIN]]="","",IF(ISNUMBER(_xll.BDP(B212&amp;" Corp",Z$1)),_xll.BDP(B212&amp;" Corp",Z$1),""))</f>
        <v/>
      </c>
      <c r="AA212" s="124" t="str">
        <f ca="1">IF(tbl_coded[[#This Row],[ISIN]]="","",IF(ISNUMBER(_xll.BDP(B212&amp;" Corp",AA$1)),_xll.BDP(B212&amp;" Corp",AA$1),""))</f>
        <v/>
      </c>
      <c r="AB212" s="124" t="str">
        <f ca="1">IF(tbl_coded[[#This Row],[ISIN]]="","",IF(ISNUMBER(_xll.BDP(B212&amp;" Corp",AB$1)),_xll.BDP(B212&amp;" Corp",AB$1),""))</f>
        <v/>
      </c>
      <c r="AC212" s="124" t="str">
        <f ca="1">IF(tbl_coded[[#This Row],[ISIN]]="","",IF(ISNUMBER(_xll.BDP(B212&amp;" Corp",AC$1)),_xll.BDP(B212&amp;" Corp",AC$1),""))</f>
        <v/>
      </c>
      <c r="AD212" s="124" t="e">
        <f ca="1">IF(tbl_coded[[#This Row],[ISIN]]="","",IF((_xll.BDP(B212&amp;" Corp",AD$1))="#N/A Field Not Applicable","",_xll.BDP(B212&amp;" Corp",AD$1)))</f>
        <v>#NAME?</v>
      </c>
      <c r="AE212" s="124" t="e">
        <f ca="1">IF(tbl_coded[[#This Row],[ISIN]]="","",IF((_xll.BDP(B212&amp;" Corp",AE$1))="#N/A N/A","--",_xll.BDP(B212&amp;" Corp",AE$1)))</f>
        <v>#NAME?</v>
      </c>
      <c r="AF212" s="124" t="e">
        <f ca="1">IF(tbl_coded[[#This Row],[ISIN]]="","",IF(IFERROR(MATCH(H212,rtg_num[Moody''s],0)&gt;10,0),"HY",IF(IFERROR(MATCH(I212,rtg_num[S&amp;P],0)&gt;10,0),"HY",IF(IFERROR(MATCH(J212,rtg_num[Fitch],0)&gt;10,0),"HY",IF(H212&amp;I212&amp;J212="------","NR",IF(IFERROR(FIND("#N/A",Coded!H212),0)&amp;IFERROR(FIND("#N/A",Coded!H212),0)&amp;IFERROR(FIND("#N/A",Coded!H212),0)&lt;&gt;"000",IF(INDEX(美元债一级!$O:$O,MATCH(tbl_coded[[#This Row],[ISIN]],美元债一级!$I:$I,0))="--/--/--","NR","IG"),"IG"))))))</f>
        <v>#NAME?</v>
      </c>
      <c r="AG21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2" s="125" t="e">
        <f ca="1">IF(tbl_coded[[#This Row],[ISIN]]="","",IF(_xll.BDP($B212&amp;" Corp",AI$1)="#N/A N/A","--",_xll.BDP($B212&amp;" Corp",AI$1)))</f>
        <v>#NAME?</v>
      </c>
      <c r="AJ212" s="122" t="e">
        <f ca="1">IF(tbl_coded[[#This Row],[ISIN]]="","",IF(OR(_xll.BDP(_xll.BDP(tbl_coded[[#This Row],[ISIN]]&amp;" Corp", "ISSUER_EQUITY_TICKER")&amp;" Equity",AJ$1)="#N/A N/A"),"--",_xll.BDP(_xll.BDP(tbl_coded[[#This Row],[ISIN]]&amp;" Corp", "ISSUER_EQUITY_TICKER")&amp;" Equity",AJ$1)))</f>
        <v>#NAME?</v>
      </c>
      <c r="AK21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24" t="e">
        <f ca="1">IF(tbl_coded[[#This Row],[ISIN]]="","",IF(OR(_xll.BDP(_xll.BDP(tbl_coded[[#This Row],[ISIN]]&amp;" Corp", "ISSUER_EQUITY_TICKER")&amp;" Equity",AL$1)="#N/A N/A"),"--",_xll.BDP(_xll.BDP(tbl_coded[[#This Row],[ISIN]]&amp;" Corp", "ISSUER_EQUITY_TICKER")&amp;" Equity",AL$1)))</f>
        <v>#NAME?</v>
      </c>
      <c r="AM212" s="124" t="e">
        <f ca="1">IF(tbl_coded[[#This Row],[ISIN]]="","",IF(_xll.BDS($B212&amp;" Corp",AM$1)="#N/A Field Not Applicable","",_xll.BDS($B212&amp;" Corp",AM$1)))</f>
        <v>#NAME?</v>
      </c>
      <c r="AN212" s="124" t="e">
        <f ca="1">IF(tbl_coded[[#This Row],[ISIN]]="","",IF(_xll.BDP(tbl_coded[[#This Row],[KPW Provider BBID]]&amp;" CompanyID","NAME")="#N/A Invalid Security","",_xll.BDP(tbl_coded[[#This Row],[KPW Provider BBID]]&amp;" CompanyID","NAME")))</f>
        <v>#NAME?</v>
      </c>
      <c r="AO212" s="124" t="e">
        <f ca="1">IF(tbl_coded[[#This Row],[ISIN]]="","",IF(_xll.BDP(tbl_coded[[#This Row],[KPW Provider BBID]]&amp;" CompanyID",$AO$1)="#N/A Invalid Security","--",IF(_xll.BDP(tbl_coded[[#This Row],[KPW Provider BBID]]&amp;" CompanyID",$AO$1)="#N/A N/A","--",_xll.BDP(tbl_coded[[#This Row],[KPW Provider BBID]]&amp;" CompanyID",$AO$1))))</f>
        <v>#NAME?</v>
      </c>
      <c r="AP212" s="124" t="e">
        <f ca="1">IF(tbl_coded[[#This Row],[ISIN]]="","",IF(_xll.BDP(tbl_coded[[#This Row],[KPW Provider BBID]]&amp;" CompanyID",$AP$1)="#N/A Invalid Security","--",IF(_xll.BDP(tbl_coded[[#This Row],[KPW Provider BBID]]&amp;" CompanyID",$AP$1)="#N/A N/A","--",_xll.BDP(tbl_coded[[#This Row],[KPW Provider BBID]]&amp;" CompanyID",$AP$1))))</f>
        <v>#NAME?</v>
      </c>
      <c r="AQ212" s="124" t="e">
        <f ca="1">IF(tbl_coded[[#This Row],[ISIN]]="","",IF(_xll.BDP(tbl_coded[[#This Row],[KPW Provider BBID]]&amp;" CompanyID",$AQ$1)="#N/A Invalid Security","--",IF(_xll.BDP(tbl_coded[[#This Row],[KPW Provider BBID]]&amp;" CompanyID",$AQ$1)="#N/A N/A","--",_xll.BDP(tbl_coded[[#This Row],[KPW Provider BBID]]&amp;" CompanyID",$AQ$1))))</f>
        <v>#NAME?</v>
      </c>
      <c r="AR212" s="124" t="e">
        <f ca="1">IF(tbl_coded[[#This Row],[ISIN]]="","",tbl_coded[[#This Row],[穆迪KPW评级]]&amp;"/"&amp;tbl_coded[[#This Row],[SPKPW评级]]&amp;"/"&amp;tbl_coded[[#This Row],[FITCHKPW评级]])</f>
        <v>#NAME?</v>
      </c>
      <c r="AS212" s="124" t="e">
        <f ca="1">IF(tbl_coded[[#This Row],[ISIN]]="","",IF(OR(_xll.BDP($B212&amp;" Corp",AS$1)="#N/A N/A"),"--",_xll.BDP($B212&amp;" Corp",AS$1)))</f>
        <v>#NAME?</v>
      </c>
      <c r="AT212" s="124" t="e">
        <f ca="1">IF(tbl_coded[[#This Row],[ISIN]]="","",IF(_xll.BDS($B212&amp;" Corp",AT$1)="#N/A Field Not Applicable","",_xll.BDS($B212&amp;" Corp",AT$1)))</f>
        <v>#NAME?</v>
      </c>
      <c r="AU212" s="124" t="e">
        <f ca="1">IF(tbl_coded[[#This Row],[SBLC Provider BBID]]="","",_xll.BDP(tbl_coded[[#This Row],[SBLC Provider BBID]]&amp;" CompanyID","NAME"))</f>
        <v>#NAME?</v>
      </c>
      <c r="AV212" s="124" t="e">
        <f ca="1">IF(tbl_coded[[#This Row],[ISIN]]="","",IF(OR(_xll.BDP($B212&amp;" Corp",AV$1)="#N/A N/A"),"--",TEXT(_xll.BDP($B212&amp;" Corp",AV$1),"yyyy/mm/dd")))</f>
        <v>#NAME?</v>
      </c>
      <c r="AW212" s="124" t="e">
        <f ca="1">IF(tbl_coded[[#This Row],[ISIN]]="","",IF(OR(_xll.BDP($B212&amp;" Corp",AW$1)="#N/A N/A"),"--",TEXT(_xll.BDP($B212&amp;" Corp",AW$1),"yyyy/mm/dd")))</f>
        <v>#NAME?</v>
      </c>
      <c r="AX212" s="124" t="e">
        <f ca="1">IF(tbl_coded[[#This Row],[ISIN]]="","",IF(OR(_xll.BDP($B212&amp;" Corp",AX$1)="#N/A N/A"),"--",TEXT(_xll.BDP($B212&amp;" Corp",AX$1),"yyyy/mm/dd")))</f>
        <v>#NAME?</v>
      </c>
      <c r="AY212" s="124" t="e">
        <f ca="1">IF(tbl_coded[[#This Row],[ISIN]]="","",IF(OR(_xll.BDP($B212&amp;" Corp",AY$1)="#N/A Field Not Applicable"),"--",TEXT(_xll.BDP($B212&amp;" Corp",AY$1),"yyyy/mm/dd")))</f>
        <v>#NAME?</v>
      </c>
      <c r="AZ212" s="124" t="e">
        <f ca="1">IF(tbl_coded[[#This Row],[ISIN]]="","",IF(OR(_xll.BDP($B212&amp;" Corp",AZ$1)="#N/A N/A"),"--",_xll.BDP($B212&amp;" Corp",AZ$1)))</f>
        <v>#NAME?</v>
      </c>
      <c r="BA212" s="124" t="e">
        <f ca="1">IF(tbl_coded[[#This Row],[ISIN]]="","",IF(OR(_xll.BDP($B212&amp;" Corp",BA$1)="#N/A N/A"),"--",_xll.BDP($B212&amp;" Corp",BA$1)))</f>
        <v>#NAME?</v>
      </c>
      <c r="BB212" s="124" t="e">
        <f ca="1">IF(tbl_coded[[#This Row],[ISIN]]="","",IF(OR(_xll.BDP($B212&amp;" Corp",BB$1)="#N/A N/A"),"--",_xll.BDP($B212&amp;" Corp",BB$1)))</f>
        <v>#NAME?</v>
      </c>
      <c r="BC212" s="124" t="e">
        <f ca="1">IF(tbl_coded[[#This Row],[ISIN]]="","",IF(OR(_xll.BDP($B212&amp;" Corp",BC$1)="#N/A Field Not Applicable"),"--",_xll.BDP($B212&amp;" Corp",BC$1)))</f>
        <v>#NAME?</v>
      </c>
      <c r="BD212" s="124" t="e">
        <f ca="1">IF(tbl_coded[[#This Row],[ISIN]]="","",IF(OR(_xll.BDP($B212&amp;" Corp",BD$1)="#N/A Field Not Applicable"),"--",_xll.BDP($B212&amp;" Corp",BD$1)))</f>
        <v>#NAME?</v>
      </c>
      <c r="BE212" s="124" t="e">
        <f ca="1">IF(tbl_coded[[#This Row],[ISIN]]="","",IF(OR(_xll.BDP($B212&amp;" Corp",BE$1)="#N/A Field Not Applicable"),"--",_xll.BDP($B212&amp;" Corp",BE$1)))</f>
        <v>#NAME?</v>
      </c>
      <c r="BF212" s="124" t="e">
        <f ca="1">IF(tbl_coded[[#This Row],[ISIN]]="","",IF(OR(_xll.BDP($B212&amp;" Corp",BF$1)="#N/A Field Not Applicable"),"--",_xll.BDP($B212&amp;" Corp",BF$1)))</f>
        <v>#NAME?</v>
      </c>
      <c r="BG212" s="124" t="e">
        <f ca="1">IF(tbl_coded[[#This Row],[ISIN]]="","",IF(OR(_xll.BDP($B212&amp;" Corp",BG$1)="#N/A Field Not Applicable"),"--",IF(_xll.BDP($B212&amp;" Corp",BG$1)="#N/A N/A","N",_xll.BDP($B212&amp;" Corp",BG$1))))</f>
        <v>#NAME?</v>
      </c>
      <c r="BH212" s="124" t="e">
        <f ca="1">IF(tbl_coded[[#This Row],[ISIN]]="","",IF(OR(_xll.BDP($B212&amp;" Corp",BH$1)="#N/A N/A"),"",_xll.BDP($B212&amp;" Corp",BH$1)))</f>
        <v>#NAME?</v>
      </c>
      <c r="BI212" s="124" t="e">
        <f ca="1">IF(tbl_coded[[#This Row],[ISIN]]="","",IF(OR(tbl_coded[[#This Row],[Parent company tiker]]=""),"",IF(_xll.BDP(tbl_coded[[#This Row],[Parent company tiker]]&amp;" Equity",BI$1)="#N/A N/A","--",_xll.BDP(tbl_coded[[#This Row],[Parent company tiker]]&amp;" Equity",BI$1))))</f>
        <v>#NAME?</v>
      </c>
      <c r="BJ212" s="124" t="e">
        <f ca="1">IF(tbl_coded[[#This Row],[ISIN]]="","",IF(OR(tbl_coded[[#This Row],[Parent company tiker]]=""),"",IF(_xll.BDP(tbl_coded[[#This Row],[Parent company tiker]]&amp;" Equity",BJ$1)="#N/A N/A","--",_xll.BDP(tbl_coded[[#This Row],[Parent company tiker]]&amp;" Equity",BJ$1))))</f>
        <v>#NAME?</v>
      </c>
      <c r="BK212" s="124" t="e">
        <f ca="1">IF(tbl_coded[[#This Row],[ISIN]]="","",IF(OR(tbl_coded[[#This Row],[Parent company tiker]]=""),"",IF(_xll.BDP(tbl_coded[[#This Row],[Parent company tiker]]&amp;" Equity",BK$1)="#N/A N/A","--",_xll.BDP(tbl_coded[[#This Row],[Parent company tiker]]&amp;" Equity",BK$1))))</f>
        <v>#NAME?</v>
      </c>
      <c r="BL212" s="124" t="e">
        <f ca="1">IF(tbl_coded[[#This Row],[ISIN]]="","",IF(OR(tbl_coded[[#This Row],[Parent company tiker]]=""),"",IF(_xll.BDP(tbl_coded[[#This Row],[Parent company tiker]]&amp;" Equity",BL$1)="#N/A N/A","--",_xll.BDP(tbl_coded[[#This Row],[Parent company tiker]]&amp;" Equity",BL$1))))</f>
        <v>#NAME?</v>
      </c>
      <c r="BM21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2" s="124" t="e">
        <f ca="1">IF(tbl_coded[[#This Row],[Column9]]&lt;&gt;"--",tbl_coded[[#This Row],[G''tor rating]],IF(tbl_coded[[#This Row],[KPW Name]]&lt;&gt;"",tbl_coded[[#This Row],[KPW Rating]],IF(tbl_coded[[#This Row],[Parent company tiker]]&lt;&gt;"",tbl_coded[[#This Row],[parent评级]],tbl_coded[[#This Row],[Issuer rating]])))</f>
        <v>#NAME?</v>
      </c>
      <c r="BO212" s="159" t="str">
        <f ca="1">IFERROR(IF(tbl_coded[[#This Row],[GREEN]]="Y","GREEN",IF(tbl_coded[[#This Row],[SUSTAINABLE]]="Y","SUSTAINABLE",IF(tbl_coded[[#This Row],[SOCIAL]]="Y","SOCIAL",IF(tbl_coded[[#This Row],[Sustainable linked]]="Y","SUSTAINABLE LINKED"," ")))),"")</f>
        <v/>
      </c>
    </row>
    <row r="213" spans="1:67" ht="15" customHeight="1">
      <c r="A213" s="119">
        <v>211</v>
      </c>
      <c r="B213" s="120" t="str">
        <f>IF(美元债一级!$C$4:$C$1048576&lt;&gt;"",美元债一级!C214,"")</f>
        <v>XS2595643367</v>
      </c>
      <c r="C213" s="124" t="e">
        <f ca="1">IF(tbl_coded[[#This Row],[ISIN]]="","",IF(tbl_coded[[#This Row],[Index]]&gt;$A$1,"",IF(_xll.BDP($B213&amp;" Corp",C$1)="#N/A N/A","",_xll.BDP($B213&amp;" Corp",C$1))))</f>
        <v>#NAME?</v>
      </c>
      <c r="D213" s="124" t="e">
        <f ca="1">IF(tbl_coded[[#This Row],[ISIN]]="","",IF(_xll.BDP($B213&amp;" Corp",D$1)="#N/A N/A","",_xll.BDP($B213&amp;" Corp",D$1)))</f>
        <v>#NAME?</v>
      </c>
      <c r="E213" s="124" t="e">
        <f ca="1">IF(tbl_coded[[#This Row],[ISIN]]="","",IF(_xll.BDP($B213&amp;" Corp",E$1)="#N/A N/A","--",_xll.BDP($B213&amp;" Corp",E$1)))</f>
        <v>#NAME?</v>
      </c>
      <c r="F213" s="124" t="e">
        <f ca="1">IF(tbl_coded[[#This Row],[ISIN]]="","",IF(_xll.BDS($B213&amp;" Corp",F$1)="#N/A Field Not Applicable","",_xll.BDS($B213&amp;" Corp",F$1)))</f>
        <v>#NAME?</v>
      </c>
      <c r="G213" s="124" t="e">
        <f ca="1">IF(tbl_coded[[#This Row],[ISIN]]="","",IF(_xll.BDP($F213&amp;" CompanyID",G$1)="#N/A Invalid Security","",_xll.BDP($F213&amp;" CompanyID",G$1)))</f>
        <v>#NAME?</v>
      </c>
      <c r="H213" s="124" t="e">
        <f ca="1">IF(tbl_coded[[#This Row],[ISIN]]="","",IF(_xll.BDP($B213&amp;" Corp",H$1)="#N/A N/A","--",_xll.BDP($B213&amp;" Corp",H$1)))</f>
        <v>#NAME?</v>
      </c>
      <c r="I213" s="124" t="e">
        <f ca="1">IF(tbl_coded[[#This Row],[ISIN]]="","",IF(_xll.BDP($B213&amp;" Corp",I$1)="#N/A N/A","--",_xll.BDP($B213&amp;" Corp",I$1)))</f>
        <v>#NAME?</v>
      </c>
      <c r="J213" s="124" t="e">
        <f ca="1">IF(tbl_coded[[#This Row],[ISIN]]="","",IF(_xll.BDP($B213&amp;" Corp",J$1)="#N/A N/A","--",_xll.BDP($B213&amp;" Corp",J$1)))</f>
        <v>#NAME?</v>
      </c>
      <c r="K213" s="124" t="e">
        <f ca="1">IF(tbl_coded[[#This Row],[ISIN]]="","",IF(_xll.BDP($B213&amp;" Corp",K$1)="#N/A N/A","--",_xll.BDP($B213&amp;" Corp",K$1)))</f>
        <v>#NAME?</v>
      </c>
      <c r="L213" s="124" t="e">
        <f ca="1">IF(tbl_coded[[#This Row],[ISIN]]="","",IF(_xll.BDP($B213&amp;" Corp",L$1)="#N/A N/A","--",_xll.BDP($B213&amp;" Corp",L$1)))</f>
        <v>#NAME?</v>
      </c>
      <c r="M213" s="124" t="e">
        <f ca="1">IF(tbl_coded[[#This Row],[ISIN]]="","",IF(_xll.BDP($B213&amp;" Corp",M$1)="#N/A N/A","--",_xll.BDP($B213&amp;" Corp",M$1)))</f>
        <v>#NAME?</v>
      </c>
      <c r="N213" s="124" t="e">
        <f ca="1">IF(tbl_coded[[#This Row],[ISIN]]="","",IF(_xll.BDP($B213&amp;" Corp",N$1)="#N/A N/A","--",_xll.BDP($B213&amp;" Corp",N$1)))</f>
        <v>#NAME?</v>
      </c>
      <c r="O213" s="124" t="e">
        <f ca="1">IF(tbl_coded[[#This Row],[ISIN]]="","",IF(_xll.BDP($B213&amp;" Corp",O$1)="#N/A N/A","--",_xll.BDP($B213&amp;" Corp",O$1)))</f>
        <v>#NAME?</v>
      </c>
      <c r="P213" s="124" t="e">
        <f ca="1">IF(tbl_coded[[#This Row],[ISIN]]="","",IF(_xll.BDP($B213&amp;" Corp",P$1)="#N/A N/A","--",_xll.BDP($B213&amp;" Corp",P$1)))</f>
        <v>#NAME?</v>
      </c>
      <c r="Q21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3" s="124" t="e">
        <f ca="1">IF(tbl_coded[[#This Row],[ISIN]]="","",IF(OR(_xll.BDP($B213&amp;" Corp",R$1)="#N/A N/A",_xll.BDP($B213&amp;" Corp",R$1)="#N/A Invalid Security",_xll.BDP($B213&amp;" Corp",R$1)="#N/A Field Not Applicable"),"--",_xll.BDP($B213&amp;" Corp",R$1)))</f>
        <v>#NAME?</v>
      </c>
      <c r="S213" s="124" t="e">
        <f ca="1">IF(tbl_coded[[#This Row],[ISIN]]="","",IF(OR(_xll.BDP($R213&amp;" Equity",S$1)="#N/A N/A",_xll.BDP($R213&amp;" Equity",S$1)="#N/A Invalid Security"),"--",_xll.BDP($R213&amp;" Equity",S$1)))</f>
        <v>#NAME?</v>
      </c>
      <c r="T213" s="124" t="e">
        <f ca="1">IF(tbl_coded[[#This Row],[ISIN]]="","",IF(OR(_xll.BDP($R213&amp;" Equity",T$1)="#N/A N/A",_xll.BDP($R213&amp;" Equity",T$1)="#N/A Invalid Security"),"--",_xll.BDP($R213&amp;" Equity",T$1)))</f>
        <v>#NAME?</v>
      </c>
      <c r="U213" s="124" t="e">
        <f ca="1">IF(tbl_coded[[#This Row],[ISIN]]="","",IF(OR(_xll.BDP($R213&amp;" Equity",U$1)="#N/A N/A",_xll.BDP($R213&amp;" Equity",U$1)="#N/A Invalid Security"),"--",_xll.BDP($R213&amp;" Equity",U$1)))</f>
        <v>#NAME?</v>
      </c>
      <c r="V213" s="124" t="e">
        <f ca="1">IF(tbl_coded[[#This Row],[ISIN]]="","",IF(OR(_xll.BDP($R213&amp;" Equity",V$1)="#N/A N/A",_xll.BDP($R213&amp;" Equity",V$1)="#N/A Invalid Security"),"--",_xll.BDP($R213&amp;" Equity",V$1)))</f>
        <v>#NAME?</v>
      </c>
      <c r="W213" s="124" t="e">
        <f ca="1">IF(tbl_coded[[#This Row],[ISIN]]="","",IF(OR(_xll.BDP($R213&amp;" Equity",W$1)="#N/A N/A",_xll.BDP($R213&amp;" Equity",W$1)="#N/A Invalid Security"),"--",_xll.BDP($R213&amp;" Equity",W$1)))</f>
        <v>#NAME?</v>
      </c>
      <c r="X213" s="124" t="e">
        <f ca="1">IF(tbl_coded[[#This Row],[ISIN]]="","",IF(OR(_xll.BDP($R213&amp;" Equity",X$1)="#N/A N/A",_xll.BDP($R213&amp;" Equity",X$1)="#N/A Invalid Security"),"--",_xll.BDP($R213&amp;" Equity",X$1)))</f>
        <v>#NAME?</v>
      </c>
      <c r="Y21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3" s="124" t="str">
        <f ca="1">IF(tbl_coded[[#This Row],[ISIN]]="","",IF(ISNUMBER(_xll.BDP(B213&amp;" Corp",Z$1)),_xll.BDP(B213&amp;" Corp",Z$1),""))</f>
        <v/>
      </c>
      <c r="AA213" s="124" t="str">
        <f ca="1">IF(tbl_coded[[#This Row],[ISIN]]="","",IF(ISNUMBER(_xll.BDP(B213&amp;" Corp",AA$1)),_xll.BDP(B213&amp;" Corp",AA$1),""))</f>
        <v/>
      </c>
      <c r="AB213" s="124" t="str">
        <f ca="1">IF(tbl_coded[[#This Row],[ISIN]]="","",IF(ISNUMBER(_xll.BDP(B213&amp;" Corp",AB$1)),_xll.BDP(B213&amp;" Corp",AB$1),""))</f>
        <v/>
      </c>
      <c r="AC213" s="124" t="str">
        <f ca="1">IF(tbl_coded[[#This Row],[ISIN]]="","",IF(ISNUMBER(_xll.BDP(B213&amp;" Corp",AC$1)),_xll.BDP(B213&amp;" Corp",AC$1),""))</f>
        <v/>
      </c>
      <c r="AD213" s="124" t="e">
        <f ca="1">IF(tbl_coded[[#This Row],[ISIN]]="","",IF((_xll.BDP(B213&amp;" Corp",AD$1))="#N/A Field Not Applicable","",_xll.BDP(B213&amp;" Corp",AD$1)))</f>
        <v>#NAME?</v>
      </c>
      <c r="AE213" s="124" t="e">
        <f ca="1">IF(tbl_coded[[#This Row],[ISIN]]="","",IF((_xll.BDP(B213&amp;" Corp",AE$1))="#N/A N/A","--",_xll.BDP(B213&amp;" Corp",AE$1)))</f>
        <v>#NAME?</v>
      </c>
      <c r="AF213" s="124" t="e">
        <f ca="1">IF(tbl_coded[[#This Row],[ISIN]]="","",IF(IFERROR(MATCH(H213,rtg_num[Moody''s],0)&gt;10,0),"HY",IF(IFERROR(MATCH(I213,rtg_num[S&amp;P],0)&gt;10,0),"HY",IF(IFERROR(MATCH(J213,rtg_num[Fitch],0)&gt;10,0),"HY",IF(H213&amp;I213&amp;J213="------","NR",IF(IFERROR(FIND("#N/A",Coded!H213),0)&amp;IFERROR(FIND("#N/A",Coded!H213),0)&amp;IFERROR(FIND("#N/A",Coded!H213),0)&lt;&gt;"000",IF(INDEX(美元债一级!$O:$O,MATCH(tbl_coded[[#This Row],[ISIN]],美元债一级!$I:$I,0))="--/--/--","NR","IG"),"IG"))))))</f>
        <v>#NAME?</v>
      </c>
      <c r="AG21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3" s="125" t="e">
        <f ca="1">IF(tbl_coded[[#This Row],[ISIN]]="","",IF(_xll.BDP($B213&amp;" Corp",AI$1)="#N/A N/A","--",_xll.BDP($B213&amp;" Corp",AI$1)))</f>
        <v>#NAME?</v>
      </c>
      <c r="AJ213" s="122" t="e">
        <f ca="1">IF(tbl_coded[[#This Row],[ISIN]]="","",IF(OR(_xll.BDP(_xll.BDP(tbl_coded[[#This Row],[ISIN]]&amp;" Corp", "ISSUER_EQUITY_TICKER")&amp;" Equity",AJ$1)="#N/A N/A"),"--",_xll.BDP(_xll.BDP(tbl_coded[[#This Row],[ISIN]]&amp;" Corp", "ISSUER_EQUITY_TICKER")&amp;" Equity",AJ$1)))</f>
        <v>#NAME?</v>
      </c>
      <c r="AK21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24" t="e">
        <f ca="1">IF(tbl_coded[[#This Row],[ISIN]]="","",IF(OR(_xll.BDP(_xll.BDP(tbl_coded[[#This Row],[ISIN]]&amp;" Corp", "ISSUER_EQUITY_TICKER")&amp;" Equity",AL$1)="#N/A N/A"),"--",_xll.BDP(_xll.BDP(tbl_coded[[#This Row],[ISIN]]&amp;" Corp", "ISSUER_EQUITY_TICKER")&amp;" Equity",AL$1)))</f>
        <v>#NAME?</v>
      </c>
      <c r="AM213" s="124" t="s">
        <v>447</v>
      </c>
      <c r="AN213" s="124" t="e">
        <f ca="1">IF(tbl_coded[[#This Row],[ISIN]]="","",IF(_xll.BDP(tbl_coded[[#This Row],[KPW Provider BBID]]&amp;" CompanyID","NAME")="#N/A Invalid Security","",_xll.BDP(tbl_coded[[#This Row],[KPW Provider BBID]]&amp;" CompanyID","NAME")))</f>
        <v>#NAME?</v>
      </c>
      <c r="AO213" s="124" t="e">
        <f ca="1">IF(tbl_coded[[#This Row],[ISIN]]="","",IF(_xll.BDP(tbl_coded[[#This Row],[KPW Provider BBID]]&amp;" CompanyID",$AO$1)="#N/A Invalid Security","--",IF(_xll.BDP(tbl_coded[[#This Row],[KPW Provider BBID]]&amp;" CompanyID",$AO$1)="#N/A N/A","--",_xll.BDP(tbl_coded[[#This Row],[KPW Provider BBID]]&amp;" CompanyID",$AO$1))))</f>
        <v>#NAME?</v>
      </c>
      <c r="AP213" s="124" t="e">
        <f ca="1">IF(tbl_coded[[#This Row],[ISIN]]="","",IF(_xll.BDP(tbl_coded[[#This Row],[KPW Provider BBID]]&amp;" CompanyID",$AP$1)="#N/A Invalid Security","--",IF(_xll.BDP(tbl_coded[[#This Row],[KPW Provider BBID]]&amp;" CompanyID",$AP$1)="#N/A N/A","--",_xll.BDP(tbl_coded[[#This Row],[KPW Provider BBID]]&amp;" CompanyID",$AP$1))))</f>
        <v>#NAME?</v>
      </c>
      <c r="AQ213" s="124" t="e">
        <f ca="1">IF(tbl_coded[[#This Row],[ISIN]]="","",IF(_xll.BDP(tbl_coded[[#This Row],[KPW Provider BBID]]&amp;" CompanyID",$AQ$1)="#N/A Invalid Security","--",IF(_xll.BDP(tbl_coded[[#This Row],[KPW Provider BBID]]&amp;" CompanyID",$AQ$1)="#N/A N/A","--",_xll.BDP(tbl_coded[[#This Row],[KPW Provider BBID]]&amp;" CompanyID",$AQ$1))))</f>
        <v>#NAME?</v>
      </c>
      <c r="AR213" s="124" t="e">
        <f ca="1">IF(tbl_coded[[#This Row],[ISIN]]="","",tbl_coded[[#This Row],[穆迪KPW评级]]&amp;"/"&amp;tbl_coded[[#This Row],[SPKPW评级]]&amp;"/"&amp;tbl_coded[[#This Row],[FITCHKPW评级]])</f>
        <v>#NAME?</v>
      </c>
      <c r="AS213" s="124" t="e">
        <f ca="1">IF(tbl_coded[[#This Row],[ISIN]]="","",IF(OR(_xll.BDP($B213&amp;" Corp",AS$1)="#N/A N/A"),"--",_xll.BDP($B213&amp;" Corp",AS$1)))</f>
        <v>#NAME?</v>
      </c>
      <c r="AT213" s="124" t="e">
        <f ca="1">IF(tbl_coded[[#This Row],[ISIN]]="","",IF(_xll.BDS($B213&amp;" Corp",AT$1)="#N/A Field Not Applicable","",_xll.BDS($B213&amp;" Corp",AT$1)))</f>
        <v>#NAME?</v>
      </c>
      <c r="AU213" s="124" t="e">
        <f ca="1">IF(tbl_coded[[#This Row],[SBLC Provider BBID]]="","",_xll.BDP(tbl_coded[[#This Row],[SBLC Provider BBID]]&amp;" CompanyID","NAME"))</f>
        <v>#NAME?</v>
      </c>
      <c r="AV213" s="124" t="e">
        <f ca="1">IF(tbl_coded[[#This Row],[ISIN]]="","",IF(OR(_xll.BDP($B213&amp;" Corp",AV$1)="#N/A N/A"),"--",TEXT(_xll.BDP($B213&amp;" Corp",AV$1),"yyyy/mm/dd")))</f>
        <v>#NAME?</v>
      </c>
      <c r="AW213" s="124" t="e">
        <f ca="1">IF(tbl_coded[[#This Row],[ISIN]]="","",IF(OR(_xll.BDP($B213&amp;" Corp",AW$1)="#N/A N/A"),"--",TEXT(_xll.BDP($B213&amp;" Corp",AW$1),"yyyy/mm/dd")))</f>
        <v>#NAME?</v>
      </c>
      <c r="AX213" s="124" t="e">
        <f ca="1">IF(tbl_coded[[#This Row],[ISIN]]="","",IF(OR(_xll.BDP($B213&amp;" Corp",AX$1)="#N/A N/A"),"--",TEXT(_xll.BDP($B213&amp;" Corp",AX$1),"yyyy/mm/dd")))</f>
        <v>#NAME?</v>
      </c>
      <c r="AY213" s="124" t="e">
        <f ca="1">IF(tbl_coded[[#This Row],[ISIN]]="","",IF(OR(_xll.BDP($B213&amp;" Corp",AY$1)="#N/A Field Not Applicable"),"--",TEXT(_xll.BDP($B213&amp;" Corp",AY$1),"yyyy/mm/dd")))</f>
        <v>#NAME?</v>
      </c>
      <c r="AZ213" s="124" t="e">
        <f ca="1">IF(tbl_coded[[#This Row],[ISIN]]="","",IF(OR(_xll.BDP($B213&amp;" Corp",AZ$1)="#N/A N/A"),"--",_xll.BDP($B213&amp;" Corp",AZ$1)))</f>
        <v>#NAME?</v>
      </c>
      <c r="BA213" s="124" t="e">
        <f ca="1">IF(tbl_coded[[#This Row],[ISIN]]="","",IF(OR(_xll.BDP($B213&amp;" Corp",BA$1)="#N/A N/A"),"--",_xll.BDP($B213&amp;" Corp",BA$1)))</f>
        <v>#NAME?</v>
      </c>
      <c r="BB213" s="124" t="e">
        <f ca="1">IF(tbl_coded[[#This Row],[ISIN]]="","",IF(OR(_xll.BDP($B213&amp;" Corp",BB$1)="#N/A N/A"),"--",_xll.BDP($B213&amp;" Corp",BB$1)))</f>
        <v>#NAME?</v>
      </c>
      <c r="BC213" s="124" t="e">
        <f ca="1">IF(tbl_coded[[#This Row],[ISIN]]="","",IF(OR(_xll.BDP($B213&amp;" Corp",BC$1)="#N/A Field Not Applicable"),"--",_xll.BDP($B213&amp;" Corp",BC$1)))</f>
        <v>#NAME?</v>
      </c>
      <c r="BD213" s="124" t="e">
        <f ca="1">IF(tbl_coded[[#This Row],[ISIN]]="","",IF(OR(_xll.BDP($B213&amp;" Corp",BD$1)="#N/A Field Not Applicable"),"--",_xll.BDP($B213&amp;" Corp",BD$1)))</f>
        <v>#NAME?</v>
      </c>
      <c r="BE213" s="124" t="e">
        <f ca="1">IF(tbl_coded[[#This Row],[ISIN]]="","",IF(OR(_xll.BDP($B213&amp;" Corp",BE$1)="#N/A Field Not Applicable"),"--",_xll.BDP($B213&amp;" Corp",BE$1)))</f>
        <v>#NAME?</v>
      </c>
      <c r="BF213" s="124" t="e">
        <f ca="1">IF(tbl_coded[[#This Row],[ISIN]]="","",IF(OR(_xll.BDP($B213&amp;" Corp",BF$1)="#N/A Field Not Applicable"),"--",_xll.BDP($B213&amp;" Corp",BF$1)))</f>
        <v>#NAME?</v>
      </c>
      <c r="BG213" s="124" t="e">
        <f ca="1">IF(tbl_coded[[#This Row],[ISIN]]="","",IF(OR(_xll.BDP($B213&amp;" Corp",BG$1)="#N/A Field Not Applicable"),"--",IF(_xll.BDP($B213&amp;" Corp",BG$1)="#N/A N/A","N",_xll.BDP($B213&amp;" Corp",BG$1))))</f>
        <v>#NAME?</v>
      </c>
      <c r="BH213" s="124" t="e">
        <f ca="1">IF(tbl_coded[[#This Row],[ISIN]]="","",IF(OR(_xll.BDP($B213&amp;" Corp",BH$1)="#N/A N/A"),"",_xll.BDP($B213&amp;" Corp",BH$1)))</f>
        <v>#NAME?</v>
      </c>
      <c r="BI213" s="124" t="e">
        <f ca="1">IF(tbl_coded[[#This Row],[ISIN]]="","",IF(OR(tbl_coded[[#This Row],[Parent company tiker]]=""),"",IF(_xll.BDP(tbl_coded[[#This Row],[Parent company tiker]]&amp;" Equity",BI$1)="#N/A N/A","--",_xll.BDP(tbl_coded[[#This Row],[Parent company tiker]]&amp;" Equity",BI$1))))</f>
        <v>#NAME?</v>
      </c>
      <c r="BJ213" s="124" t="e">
        <f ca="1">IF(tbl_coded[[#This Row],[ISIN]]="","",IF(OR(tbl_coded[[#This Row],[Parent company tiker]]=""),"",IF(_xll.BDP(tbl_coded[[#This Row],[Parent company tiker]]&amp;" Equity",BJ$1)="#N/A N/A","--",_xll.BDP(tbl_coded[[#This Row],[Parent company tiker]]&amp;" Equity",BJ$1))))</f>
        <v>#NAME?</v>
      </c>
      <c r="BK213" s="124" t="e">
        <f ca="1">IF(tbl_coded[[#This Row],[ISIN]]="","",IF(OR(tbl_coded[[#This Row],[Parent company tiker]]=""),"",IF(_xll.BDP(tbl_coded[[#This Row],[Parent company tiker]]&amp;" Equity",BK$1)="#N/A N/A","--",_xll.BDP(tbl_coded[[#This Row],[Parent company tiker]]&amp;" Equity",BK$1))))</f>
        <v>#NAME?</v>
      </c>
      <c r="BL213" s="124" t="e">
        <f ca="1">IF(tbl_coded[[#This Row],[ISIN]]="","",IF(OR(tbl_coded[[#This Row],[Parent company tiker]]=""),"",IF(_xll.BDP(tbl_coded[[#This Row],[Parent company tiker]]&amp;" Equity",BL$1)="#N/A N/A","--",_xll.BDP(tbl_coded[[#This Row],[Parent company tiker]]&amp;" Equity",BL$1))))</f>
        <v>#NAME?</v>
      </c>
      <c r="BM21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3" s="124" t="e">
        <f ca="1">IF(tbl_coded[[#This Row],[Column9]]&lt;&gt;"--",tbl_coded[[#This Row],[G''tor rating]],IF(tbl_coded[[#This Row],[KPW Name]]&lt;&gt;"",tbl_coded[[#This Row],[KPW Rating]],IF(tbl_coded[[#This Row],[Parent company tiker]]&lt;&gt;"",tbl_coded[[#This Row],[parent评级]],tbl_coded[[#This Row],[Issuer rating]])))</f>
        <v>#NAME?</v>
      </c>
      <c r="BO213" s="159" t="str">
        <f ca="1">IFERROR(IF(tbl_coded[[#This Row],[GREEN]]="Y","GREEN",IF(tbl_coded[[#This Row],[SUSTAINABLE]]="Y","SUSTAINABLE",IF(tbl_coded[[#This Row],[SOCIAL]]="Y","SOCIAL",IF(tbl_coded[[#This Row],[Sustainable linked]]="Y","SUSTAINABLE LINKED"," ")))),"")</f>
        <v/>
      </c>
    </row>
    <row r="214" spans="1:67" ht="15" customHeight="1">
      <c r="A214" s="119">
        <v>212</v>
      </c>
      <c r="B214" s="120" t="str">
        <f>IF(美元债一级!$C$4:$C$1048576&lt;&gt;"",美元债一级!C215,"")</f>
        <v>HK0000913738</v>
      </c>
      <c r="C214" s="122" t="e">
        <f ca="1">IF(tbl_coded[[#This Row],[ISIN]]="","",IF(tbl_coded[[#This Row],[Index]]&gt;$A$1,"",IF(_xll.BDP($B214&amp;" Corp",C$1)="#N/A N/A","",_xll.BDP($B214&amp;" Corp",C$1))))</f>
        <v>#NAME?</v>
      </c>
      <c r="D214" s="122" t="e">
        <f ca="1">IF(tbl_coded[[#This Row],[ISIN]]="","",IF(_xll.BDP($B214&amp;" Corp",D$1)="#N/A N/A","",_xll.BDP($B214&amp;" Corp",D$1)))</f>
        <v>#NAME?</v>
      </c>
      <c r="E214" s="122" t="e">
        <f ca="1">IF(tbl_coded[[#This Row],[ISIN]]="","",IF(_xll.BDP($B214&amp;" Corp",E$1)="#N/A N/A","--",_xll.BDP($B214&amp;" Corp",E$1)))</f>
        <v>#NAME?</v>
      </c>
      <c r="F214" s="122" t="e">
        <f ca="1">IF(tbl_coded[[#This Row],[ISIN]]="","",IF(_xll.BDS($B214&amp;" Corp",F$1)="#N/A Field Not Applicable","",_xll.BDS($B214&amp;" Corp",F$1)))</f>
        <v>#NAME?</v>
      </c>
      <c r="G214" s="122" t="e">
        <f ca="1">IF(tbl_coded[[#This Row],[ISIN]]="","",IF(_xll.BDP($F214&amp;" CompanyID",G$1)="#N/A Invalid Security","",_xll.BDP($F214&amp;" CompanyID",G$1)))</f>
        <v>#NAME?</v>
      </c>
      <c r="H214" s="122" t="e">
        <f ca="1">IF(tbl_coded[[#This Row],[ISIN]]="","",IF(_xll.BDP($B214&amp;" Corp",H$1)="#N/A N/A","--",_xll.BDP($B214&amp;" Corp",H$1)))</f>
        <v>#NAME?</v>
      </c>
      <c r="I214" s="122" t="e">
        <f ca="1">IF(tbl_coded[[#This Row],[ISIN]]="","",IF(_xll.BDP($B214&amp;" Corp",I$1)="#N/A N/A","--",_xll.BDP($B214&amp;" Corp",I$1)))</f>
        <v>#NAME?</v>
      </c>
      <c r="J214" s="122" t="e">
        <f ca="1">IF(tbl_coded[[#This Row],[ISIN]]="","",IF(_xll.BDP($B214&amp;" Corp",J$1)="#N/A N/A","--",_xll.BDP($B214&amp;" Corp",J$1)))</f>
        <v>#NAME?</v>
      </c>
      <c r="K214" s="122" t="e">
        <f ca="1">IF(tbl_coded[[#This Row],[ISIN]]="","",IF(_xll.BDP($B214&amp;" Corp",K$1)="#N/A N/A","--",_xll.BDP($B214&amp;" Corp",K$1)))</f>
        <v>#NAME?</v>
      </c>
      <c r="L214" s="122" t="e">
        <f ca="1">IF(tbl_coded[[#This Row],[ISIN]]="","",IF(_xll.BDP($B214&amp;" Corp",L$1)="#N/A N/A","--",_xll.BDP($B214&amp;" Corp",L$1)))</f>
        <v>#NAME?</v>
      </c>
      <c r="M214" s="122" t="e">
        <f ca="1">IF(tbl_coded[[#This Row],[ISIN]]="","",IF(_xll.BDP($B214&amp;" Corp",M$1)="#N/A N/A","--",_xll.BDP($B214&amp;" Corp",M$1)))</f>
        <v>#NAME?</v>
      </c>
      <c r="N214" s="122" t="e">
        <f ca="1">IF(tbl_coded[[#This Row],[ISIN]]="","",IF(_xll.BDP($B214&amp;" Corp",N$1)="#N/A N/A","--",_xll.BDP($B214&amp;" Corp",N$1)))</f>
        <v>#NAME?</v>
      </c>
      <c r="O214" s="122" t="e">
        <f ca="1">IF(tbl_coded[[#This Row],[ISIN]]="","",IF(_xll.BDP($B214&amp;" Corp",O$1)="#N/A N/A","--",_xll.BDP($B214&amp;" Corp",O$1)))</f>
        <v>#NAME?</v>
      </c>
      <c r="P214" s="122" t="e">
        <f ca="1">IF(tbl_coded[[#This Row],[ISIN]]="","",IF(_xll.BDP($B214&amp;" Corp",P$1)="#N/A N/A","--",_xll.BDP($B214&amp;" Corp",P$1)))</f>
        <v>#NAME?</v>
      </c>
      <c r="Q21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4" s="122" t="e">
        <f ca="1">IF(tbl_coded[[#This Row],[ISIN]]="","",IF(OR(_xll.BDP($B214&amp;" Corp",R$1)="#N/A N/A",_xll.BDP($B214&amp;" Corp",R$1)="#N/A Invalid Security",_xll.BDP($B214&amp;" Corp",R$1)="#N/A Field Not Applicable"),"--",_xll.BDP($B214&amp;" Corp",R$1)))</f>
        <v>#NAME?</v>
      </c>
      <c r="S214" s="122" t="e">
        <f ca="1">IF(tbl_coded[[#This Row],[ISIN]]="","",IF(OR(_xll.BDP($R214&amp;" Equity",S$1)="#N/A N/A",_xll.BDP($R214&amp;" Equity",S$1)="#N/A Invalid Security"),"--",_xll.BDP($R214&amp;" Equity",S$1)))</f>
        <v>#NAME?</v>
      </c>
      <c r="T214" s="122" t="e">
        <f ca="1">IF(tbl_coded[[#This Row],[ISIN]]="","",IF(OR(_xll.BDP($R214&amp;" Equity",T$1)="#N/A N/A",_xll.BDP($R214&amp;" Equity",T$1)="#N/A Invalid Security"),"--",_xll.BDP($R214&amp;" Equity",T$1)))</f>
        <v>#NAME?</v>
      </c>
      <c r="U214" s="122" t="e">
        <f ca="1">IF(tbl_coded[[#This Row],[ISIN]]="","",IF(OR(_xll.BDP($R214&amp;" Equity",U$1)="#N/A N/A",_xll.BDP($R214&amp;" Equity",U$1)="#N/A Invalid Security"),"--",_xll.BDP($R214&amp;" Equity",U$1)))</f>
        <v>#NAME?</v>
      </c>
      <c r="V214" s="122" t="e">
        <f ca="1">IF(tbl_coded[[#This Row],[ISIN]]="","",IF(OR(_xll.BDP($R214&amp;" Equity",V$1)="#N/A N/A",_xll.BDP($R214&amp;" Equity",V$1)="#N/A Invalid Security"),"--",_xll.BDP($R214&amp;" Equity",V$1)))</f>
        <v>#NAME?</v>
      </c>
      <c r="W214" s="122" t="e">
        <f ca="1">IF(tbl_coded[[#This Row],[ISIN]]="","",IF(OR(_xll.BDP($R214&amp;" Equity",W$1)="#N/A N/A",_xll.BDP($R214&amp;" Equity",W$1)="#N/A Invalid Security"),"--",_xll.BDP($R214&amp;" Equity",W$1)))</f>
        <v>#NAME?</v>
      </c>
      <c r="X214" s="122" t="e">
        <f ca="1">IF(tbl_coded[[#This Row],[ISIN]]="","",IF(OR(_xll.BDP($R214&amp;" Equity",X$1)="#N/A N/A",_xll.BDP($R214&amp;" Equity",X$1)="#N/A Invalid Security"),"--",_xll.BDP($R214&amp;" Equity",X$1)))</f>
        <v>#NAME?</v>
      </c>
      <c r="Y21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4" s="122" t="str">
        <f ca="1">IF(tbl_coded[[#This Row],[ISIN]]="","",IF(ISNUMBER(_xll.BDP(B214&amp;" Corp",Z$1)),_xll.BDP(B214&amp;" Corp",Z$1),""))</f>
        <v/>
      </c>
      <c r="AA214" s="122" t="str">
        <f ca="1">IF(tbl_coded[[#This Row],[ISIN]]="","",IF(ISNUMBER(_xll.BDP(B214&amp;" Corp",AA$1)),_xll.BDP(B214&amp;" Corp",AA$1),""))</f>
        <v/>
      </c>
      <c r="AB214" s="122" t="str">
        <f ca="1">IF(tbl_coded[[#This Row],[ISIN]]="","",IF(ISNUMBER(_xll.BDP(B214&amp;" Corp",AB$1)),_xll.BDP(B214&amp;" Corp",AB$1),""))</f>
        <v/>
      </c>
      <c r="AC214" s="122" t="str">
        <f ca="1">IF(tbl_coded[[#This Row],[ISIN]]="","",IF(ISNUMBER(_xll.BDP(B214&amp;" Corp",AC$1)),_xll.BDP(B214&amp;" Corp",AC$1),""))</f>
        <v/>
      </c>
      <c r="AD214" s="122" t="e">
        <f ca="1">IF(tbl_coded[[#This Row],[ISIN]]="","",IF((_xll.BDP(B214&amp;" Corp",AD$1))="#N/A Field Not Applicable","",_xll.BDP(B214&amp;" Corp",AD$1)))</f>
        <v>#NAME?</v>
      </c>
      <c r="AE214" s="122" t="e">
        <f ca="1">IF(tbl_coded[[#This Row],[ISIN]]="","",IF((_xll.BDP(B214&amp;" Corp",AE$1))="#N/A N/A","--",_xll.BDP(B214&amp;" Corp",AE$1)))</f>
        <v>#NAME?</v>
      </c>
      <c r="AF214" s="122" t="e">
        <f ca="1">IF(tbl_coded[[#This Row],[ISIN]]="","",IF(IFERROR(MATCH(H214,rtg_num[Moody''s],0)&gt;10,0),"HY",IF(IFERROR(MATCH(I214,rtg_num[S&amp;P],0)&gt;10,0),"HY",IF(IFERROR(MATCH(J214,rtg_num[Fitch],0)&gt;10,0),"HY",IF(H214&amp;I214&amp;J214="------","NR",IF(IFERROR(FIND("#N/A",Coded!H214),0)&amp;IFERROR(FIND("#N/A",Coded!H214),0)&amp;IFERROR(FIND("#N/A",Coded!H214),0)&lt;&gt;"000",IF(INDEX(美元债一级!$O:$O,MATCH(tbl_coded[[#This Row],[ISIN]],美元债一级!$I:$I,0))="--/--/--","NR","IG"),"IG"))))))</f>
        <v>#NAME?</v>
      </c>
      <c r="AG21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4" s="123" t="e">
        <f ca="1">IF(tbl_coded[[#This Row],[ISIN]]="","",IF(_xll.BDP($B214&amp;" Corp",AI$1)="#N/A N/A","--",_xll.BDP($B214&amp;" Corp",AI$1)))</f>
        <v>#NAME?</v>
      </c>
      <c r="AJ214" s="122" t="e">
        <f ca="1">IF(tbl_coded[[#This Row],[ISIN]]="","",IF(OR(_xll.BDP(_xll.BDP(tbl_coded[[#This Row],[ISIN]]&amp;" Corp", "ISSUER_EQUITY_TICKER")&amp;" Equity",AJ$1)="#N/A N/A"),"--",_xll.BDP(_xll.BDP(tbl_coded[[#This Row],[ISIN]]&amp;" Corp", "ISSUER_EQUITY_TICKER")&amp;" Equity",AJ$1)))</f>
        <v>#NAME?</v>
      </c>
      <c r="AK21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25" t="e">
        <f ca="1">IF(tbl_coded[[#This Row],[ISIN]]="","",IF(OR(_xll.BDP(_xll.BDP(tbl_coded[[#This Row],[ISIN]]&amp;" Corp", "ISSUER_EQUITY_TICKER")&amp;" Equity",AL$1)="#N/A N/A"),"--",_xll.BDP(_xll.BDP(tbl_coded[[#This Row],[ISIN]]&amp;" Corp", "ISSUER_EQUITY_TICKER")&amp;" Equity",AL$1)))</f>
        <v>#NAME?</v>
      </c>
      <c r="AM214" s="125" t="e">
        <f ca="1">IF(tbl_coded[[#This Row],[ISIN]]="","",IF(_xll.BDS($B214&amp;" Corp",AM$1)="#N/A Field Not Applicable","",_xll.BDS($B214&amp;" Corp",AM$1)))</f>
        <v>#NAME?</v>
      </c>
      <c r="AN214" s="125" t="e">
        <f ca="1">IF(tbl_coded[[#This Row],[ISIN]]="","",IF(_xll.BDP(tbl_coded[[#This Row],[KPW Provider BBID]]&amp;" CompanyID","NAME")="#N/A Invalid Security","",_xll.BDP(tbl_coded[[#This Row],[KPW Provider BBID]]&amp;" CompanyID","NAME")))</f>
        <v>#NAME?</v>
      </c>
      <c r="AO214" s="125" t="e">
        <f ca="1">IF(tbl_coded[[#This Row],[ISIN]]="","",IF(_xll.BDP(tbl_coded[[#This Row],[KPW Provider BBID]]&amp;" CompanyID",$AO$1)="#N/A Invalid Security","--",IF(_xll.BDP(tbl_coded[[#This Row],[KPW Provider BBID]]&amp;" CompanyID",$AO$1)="#N/A N/A","--",_xll.BDP(tbl_coded[[#This Row],[KPW Provider BBID]]&amp;" CompanyID",$AO$1))))</f>
        <v>#NAME?</v>
      </c>
      <c r="AP214" s="125" t="e">
        <f ca="1">IF(tbl_coded[[#This Row],[ISIN]]="","",IF(_xll.BDP(tbl_coded[[#This Row],[KPW Provider BBID]]&amp;" CompanyID",$AP$1)="#N/A Invalid Security","--",IF(_xll.BDP(tbl_coded[[#This Row],[KPW Provider BBID]]&amp;" CompanyID",$AP$1)="#N/A N/A","--",_xll.BDP(tbl_coded[[#This Row],[KPW Provider BBID]]&amp;" CompanyID",$AP$1))))</f>
        <v>#NAME?</v>
      </c>
      <c r="AQ214" s="125" t="e">
        <f ca="1">IF(tbl_coded[[#This Row],[ISIN]]="","",IF(_xll.BDP(tbl_coded[[#This Row],[KPW Provider BBID]]&amp;" CompanyID",$AQ$1)="#N/A Invalid Security","--",IF(_xll.BDP(tbl_coded[[#This Row],[KPW Provider BBID]]&amp;" CompanyID",$AQ$1)="#N/A N/A","--",_xll.BDP(tbl_coded[[#This Row],[KPW Provider BBID]]&amp;" CompanyID",$AQ$1))))</f>
        <v>#NAME?</v>
      </c>
      <c r="AR214" s="125" t="e">
        <f ca="1">IF(tbl_coded[[#This Row],[ISIN]]="","",tbl_coded[[#This Row],[穆迪KPW评级]]&amp;"/"&amp;tbl_coded[[#This Row],[SPKPW评级]]&amp;"/"&amp;tbl_coded[[#This Row],[FITCHKPW评级]])</f>
        <v>#NAME?</v>
      </c>
      <c r="AS214" s="125" t="e">
        <f ca="1">IF(tbl_coded[[#This Row],[ISIN]]="","",IF(OR(_xll.BDP($B214&amp;" Corp",AS$1)="#N/A N/A"),"--",_xll.BDP($B214&amp;" Corp",AS$1)))</f>
        <v>#NAME?</v>
      </c>
      <c r="AT214" s="125" t="e">
        <f ca="1">IF(tbl_coded[[#This Row],[ISIN]]="","",IF(_xll.BDS($B214&amp;" Corp",AT$1)="#N/A Field Not Applicable","",_xll.BDS($B214&amp;" Corp",AT$1)))</f>
        <v>#NAME?</v>
      </c>
      <c r="AU214" s="125" t="e">
        <f ca="1">IF(tbl_coded[[#This Row],[SBLC Provider BBID]]="","",_xll.BDP(tbl_coded[[#This Row],[SBLC Provider BBID]]&amp;" CompanyID","NAME"))</f>
        <v>#NAME?</v>
      </c>
      <c r="AV214" s="125" t="e">
        <f ca="1">IF(tbl_coded[[#This Row],[ISIN]]="","",IF(OR(_xll.BDP($B214&amp;" Corp",AV$1)="#N/A N/A"),"--",TEXT(_xll.BDP($B214&amp;" Corp",AV$1),"yyyy/mm/dd")))</f>
        <v>#NAME?</v>
      </c>
      <c r="AW214" s="125" t="e">
        <f ca="1">IF(tbl_coded[[#This Row],[ISIN]]="","",IF(OR(_xll.BDP($B214&amp;" Corp",AW$1)="#N/A N/A"),"--",TEXT(_xll.BDP($B214&amp;" Corp",AW$1),"yyyy/mm/dd")))</f>
        <v>#NAME?</v>
      </c>
      <c r="AX214" s="125" t="e">
        <f ca="1">IF(tbl_coded[[#This Row],[ISIN]]="","",IF(OR(_xll.BDP($B214&amp;" Corp",AX$1)="#N/A N/A"),"--",TEXT(_xll.BDP($B214&amp;" Corp",AX$1),"yyyy/mm/dd")))</f>
        <v>#NAME?</v>
      </c>
      <c r="AY214" s="125" t="e">
        <f ca="1">IF(tbl_coded[[#This Row],[ISIN]]="","",IF(OR(_xll.BDP($B214&amp;" Corp",AY$1)="#N/A Field Not Applicable"),"--",TEXT(_xll.BDP($B214&amp;" Corp",AY$1),"yyyy/mm/dd")))</f>
        <v>#NAME?</v>
      </c>
      <c r="AZ214" s="125" t="e">
        <f ca="1">IF(tbl_coded[[#This Row],[ISIN]]="","",IF(OR(_xll.BDP($B214&amp;" Corp",AZ$1)="#N/A N/A"),"--",_xll.BDP($B214&amp;" Corp",AZ$1)))</f>
        <v>#NAME?</v>
      </c>
      <c r="BA214" s="125" t="e">
        <f ca="1">IF(tbl_coded[[#This Row],[ISIN]]="","",IF(OR(_xll.BDP($B214&amp;" Corp",BA$1)="#N/A N/A"),"--",_xll.BDP($B214&amp;" Corp",BA$1)))</f>
        <v>#NAME?</v>
      </c>
      <c r="BB214" s="125" t="e">
        <f ca="1">IF(tbl_coded[[#This Row],[ISIN]]="","",IF(OR(_xll.BDP($B214&amp;" Corp",BB$1)="#N/A N/A"),"--",_xll.BDP($B214&amp;" Corp",BB$1)))</f>
        <v>#NAME?</v>
      </c>
      <c r="BC214" s="125" t="e">
        <f ca="1">IF(tbl_coded[[#This Row],[ISIN]]="","",IF(OR(_xll.BDP($B214&amp;" Corp",BC$1)="#N/A Field Not Applicable"),"--",_xll.BDP($B214&amp;" Corp",BC$1)))</f>
        <v>#NAME?</v>
      </c>
      <c r="BD214" s="125" t="e">
        <f ca="1">IF(tbl_coded[[#This Row],[ISIN]]="","",IF(OR(_xll.BDP($B214&amp;" Corp",BD$1)="#N/A Field Not Applicable"),"--",_xll.BDP($B214&amp;" Corp",BD$1)))</f>
        <v>#NAME?</v>
      </c>
      <c r="BE214" s="125" t="e">
        <f ca="1">IF(tbl_coded[[#This Row],[ISIN]]="","",IF(OR(_xll.BDP($B214&amp;" Corp",BE$1)="#N/A Field Not Applicable"),"--",_xll.BDP($B214&amp;" Corp",BE$1)))</f>
        <v>#NAME?</v>
      </c>
      <c r="BF214" s="125" t="e">
        <f ca="1">IF(tbl_coded[[#This Row],[ISIN]]="","",IF(OR(_xll.BDP($B214&amp;" Corp",BF$1)="#N/A Field Not Applicable"),"--",_xll.BDP($B214&amp;" Corp",BF$1)))</f>
        <v>#NAME?</v>
      </c>
      <c r="BG214" s="125" t="e">
        <f ca="1">IF(tbl_coded[[#This Row],[ISIN]]="","",IF(OR(_xll.BDP($B214&amp;" Corp",BG$1)="#N/A Field Not Applicable"),"--",IF(_xll.BDP($B214&amp;" Corp",BG$1)="#N/A N/A","N",_xll.BDP($B214&amp;" Corp",BG$1))))</f>
        <v>#NAME?</v>
      </c>
      <c r="BH214" s="125" t="e">
        <f ca="1">IF(tbl_coded[[#This Row],[ISIN]]="","",IF(OR(_xll.BDP($B214&amp;" Corp",BH$1)="#N/A N/A"),"",_xll.BDP($B214&amp;" Corp",BH$1)))</f>
        <v>#NAME?</v>
      </c>
      <c r="BI214" s="125" t="e">
        <f ca="1">IF(tbl_coded[[#This Row],[ISIN]]="","",IF(OR(tbl_coded[[#This Row],[Parent company tiker]]=""),"",IF(_xll.BDP(tbl_coded[[#This Row],[Parent company tiker]]&amp;" Equity",BI$1)="#N/A N/A","--",_xll.BDP(tbl_coded[[#This Row],[Parent company tiker]]&amp;" Equity",BI$1))))</f>
        <v>#NAME?</v>
      </c>
      <c r="BJ214" s="125" t="e">
        <f ca="1">IF(tbl_coded[[#This Row],[ISIN]]="","",IF(OR(tbl_coded[[#This Row],[Parent company tiker]]=""),"",IF(_xll.BDP(tbl_coded[[#This Row],[Parent company tiker]]&amp;" Equity",BJ$1)="#N/A N/A","--",_xll.BDP(tbl_coded[[#This Row],[Parent company tiker]]&amp;" Equity",BJ$1))))</f>
        <v>#NAME?</v>
      </c>
      <c r="BK214" s="125" t="e">
        <f ca="1">IF(tbl_coded[[#This Row],[ISIN]]="","",IF(OR(tbl_coded[[#This Row],[Parent company tiker]]=""),"",IF(_xll.BDP(tbl_coded[[#This Row],[Parent company tiker]]&amp;" Equity",BK$1)="#N/A N/A","--",_xll.BDP(tbl_coded[[#This Row],[Parent company tiker]]&amp;" Equity",BK$1))))</f>
        <v>#NAME?</v>
      </c>
      <c r="BL214" s="125" t="e">
        <f ca="1">IF(tbl_coded[[#This Row],[ISIN]]="","",IF(OR(tbl_coded[[#This Row],[Parent company tiker]]=""),"",IF(_xll.BDP(tbl_coded[[#This Row],[Parent company tiker]]&amp;" Equity",BL$1)="#N/A N/A","--",_xll.BDP(tbl_coded[[#This Row],[Parent company tiker]]&amp;" Equity",BL$1))))</f>
        <v>#NAME?</v>
      </c>
      <c r="BM21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4" s="125" t="e">
        <f ca="1">IF(tbl_coded[[#This Row],[Column9]]&lt;&gt;"--",tbl_coded[[#This Row],[G''tor rating]],IF(tbl_coded[[#This Row],[KPW Name]]&lt;&gt;"",tbl_coded[[#This Row],[KPW Rating]],IF(tbl_coded[[#This Row],[Parent company tiker]]&lt;&gt;"",tbl_coded[[#This Row],[parent评级]],tbl_coded[[#This Row],[Issuer rating]])))</f>
        <v>#NAME?</v>
      </c>
      <c r="BO214" s="159" t="str">
        <f ca="1">IFERROR(IF(tbl_coded[[#This Row],[GREEN]]="Y","GREEN",IF(tbl_coded[[#This Row],[SUSTAINABLE]]="Y","SUSTAINABLE",IF(tbl_coded[[#This Row],[SOCIAL]]="Y","SOCIAL",IF(tbl_coded[[#This Row],[Sustainable linked]]="Y","SUSTAINABLE LINKED"," ")))),"")</f>
        <v/>
      </c>
    </row>
    <row r="215" spans="1:67" ht="15" customHeight="1">
      <c r="A215" s="119">
        <v>213</v>
      </c>
      <c r="B215" s="120" t="str">
        <f>IF(美元债一级!$C$4:$C$1048576&lt;&gt;"",美元债一级!C216,"")</f>
        <v>XS2594809902</v>
      </c>
      <c r="C215" s="122" t="e">
        <f ca="1">IF(tbl_coded[[#This Row],[ISIN]]="","",IF(tbl_coded[[#This Row],[Index]]&gt;$A$1,"",IF(_xll.BDP($B215&amp;" Corp",C$1)="#N/A N/A","",_xll.BDP($B215&amp;" Corp",C$1))))</f>
        <v>#NAME?</v>
      </c>
      <c r="D215" s="122" t="e">
        <f ca="1">IF(tbl_coded[[#This Row],[ISIN]]="","",IF(_xll.BDP($B215&amp;" Corp",D$1)="#N/A N/A","",_xll.BDP($B215&amp;" Corp",D$1)))</f>
        <v>#NAME?</v>
      </c>
      <c r="E215" s="122" t="e">
        <f ca="1">IF(tbl_coded[[#This Row],[ISIN]]="","",IF(_xll.BDP($B215&amp;" Corp",E$1)="#N/A N/A","--",_xll.BDP($B215&amp;" Corp",E$1)))</f>
        <v>#NAME?</v>
      </c>
      <c r="F215" s="122" t="e">
        <f ca="1">IF(tbl_coded[[#This Row],[ISIN]]="","",IF(_xll.BDS($B215&amp;" Corp",F$1)="#N/A Field Not Applicable","",_xll.BDS($B215&amp;" Corp",F$1)))</f>
        <v>#NAME?</v>
      </c>
      <c r="G215" s="122" t="e">
        <f ca="1">IF(tbl_coded[[#This Row],[ISIN]]="","",IF(_xll.BDP($F215&amp;" CompanyID",G$1)="#N/A Invalid Security","",_xll.BDP($F215&amp;" CompanyID",G$1)))</f>
        <v>#NAME?</v>
      </c>
      <c r="H215" s="122" t="e">
        <f ca="1">IF(tbl_coded[[#This Row],[ISIN]]="","",IF(_xll.BDP($B215&amp;" Corp",H$1)="#N/A N/A","--",_xll.BDP($B215&amp;" Corp",H$1)))</f>
        <v>#NAME?</v>
      </c>
      <c r="I215" s="122" t="e">
        <f ca="1">IF(tbl_coded[[#This Row],[ISIN]]="","",IF(_xll.BDP($B215&amp;" Corp",I$1)="#N/A N/A","--",_xll.BDP($B215&amp;" Corp",I$1)))</f>
        <v>#NAME?</v>
      </c>
      <c r="J215" s="122" t="e">
        <f ca="1">IF(tbl_coded[[#This Row],[ISIN]]="","",IF(_xll.BDP($B215&amp;" Corp",J$1)="#N/A N/A","--",_xll.BDP($B215&amp;" Corp",J$1)))</f>
        <v>#NAME?</v>
      </c>
      <c r="K215" s="122" t="e">
        <f ca="1">IF(tbl_coded[[#This Row],[ISIN]]="","",IF(_xll.BDP($B215&amp;" Corp",K$1)="#N/A N/A","--",_xll.BDP($B215&amp;" Corp",K$1)))</f>
        <v>#NAME?</v>
      </c>
      <c r="L215" s="122" t="e">
        <f ca="1">IF(tbl_coded[[#This Row],[ISIN]]="","",IF(_xll.BDP($B215&amp;" Corp",L$1)="#N/A N/A","--",_xll.BDP($B215&amp;" Corp",L$1)))</f>
        <v>#NAME?</v>
      </c>
      <c r="M215" s="122" t="e">
        <f ca="1">IF(tbl_coded[[#This Row],[ISIN]]="","",IF(_xll.BDP($B215&amp;" Corp",M$1)="#N/A N/A","--",_xll.BDP($B215&amp;" Corp",M$1)))</f>
        <v>#NAME?</v>
      </c>
      <c r="N215" s="122" t="e">
        <f ca="1">IF(tbl_coded[[#This Row],[ISIN]]="","",IF(_xll.BDP($B215&amp;" Corp",N$1)="#N/A N/A","--",_xll.BDP($B215&amp;" Corp",N$1)))</f>
        <v>#NAME?</v>
      </c>
      <c r="O215" s="122" t="e">
        <f ca="1">IF(tbl_coded[[#This Row],[ISIN]]="","",IF(_xll.BDP($B215&amp;" Corp",O$1)="#N/A N/A","--",_xll.BDP($B215&amp;" Corp",O$1)))</f>
        <v>#NAME?</v>
      </c>
      <c r="P215" s="122" t="e">
        <f ca="1">IF(tbl_coded[[#This Row],[ISIN]]="","",IF(_xll.BDP($B215&amp;" Corp",P$1)="#N/A N/A","--",_xll.BDP($B215&amp;" Corp",P$1)))</f>
        <v>#NAME?</v>
      </c>
      <c r="Q21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5" s="122" t="e">
        <f ca="1">IF(tbl_coded[[#This Row],[ISIN]]="","",IF(OR(_xll.BDP($B215&amp;" Corp",R$1)="#N/A N/A",_xll.BDP($B215&amp;" Corp",R$1)="#N/A Invalid Security",_xll.BDP($B215&amp;" Corp",R$1)="#N/A Field Not Applicable"),"--",_xll.BDP($B215&amp;" Corp",R$1)))</f>
        <v>#NAME?</v>
      </c>
      <c r="S215" s="122" t="e">
        <f ca="1">IF(tbl_coded[[#This Row],[ISIN]]="","",IF(OR(_xll.BDP($R215&amp;" Equity",S$1)="#N/A N/A",_xll.BDP($R215&amp;" Equity",S$1)="#N/A Invalid Security"),"--",_xll.BDP($R215&amp;" Equity",S$1)))</f>
        <v>#NAME?</v>
      </c>
      <c r="T215" s="122" t="e">
        <f ca="1">IF(tbl_coded[[#This Row],[ISIN]]="","",IF(OR(_xll.BDP($R215&amp;" Equity",T$1)="#N/A N/A",_xll.BDP($R215&amp;" Equity",T$1)="#N/A Invalid Security"),"--",_xll.BDP($R215&amp;" Equity",T$1)))</f>
        <v>#NAME?</v>
      </c>
      <c r="U215" s="122" t="e">
        <f ca="1">IF(tbl_coded[[#This Row],[ISIN]]="","",IF(OR(_xll.BDP($R215&amp;" Equity",U$1)="#N/A N/A",_xll.BDP($R215&amp;" Equity",U$1)="#N/A Invalid Security"),"--",_xll.BDP($R215&amp;" Equity",U$1)))</f>
        <v>#NAME?</v>
      </c>
      <c r="V215" s="122" t="e">
        <f ca="1">IF(tbl_coded[[#This Row],[ISIN]]="","",IF(OR(_xll.BDP($R215&amp;" Equity",V$1)="#N/A N/A",_xll.BDP($R215&amp;" Equity",V$1)="#N/A Invalid Security"),"--",_xll.BDP($R215&amp;" Equity",V$1)))</f>
        <v>#NAME?</v>
      </c>
      <c r="W215" s="122" t="e">
        <f ca="1">IF(tbl_coded[[#This Row],[ISIN]]="","",IF(OR(_xll.BDP($R215&amp;" Equity",W$1)="#N/A N/A",_xll.BDP($R215&amp;" Equity",W$1)="#N/A Invalid Security"),"--",_xll.BDP($R215&amp;" Equity",W$1)))</f>
        <v>#NAME?</v>
      </c>
      <c r="X215" s="122" t="e">
        <f ca="1">IF(tbl_coded[[#This Row],[ISIN]]="","",IF(OR(_xll.BDP($R215&amp;" Equity",X$1)="#N/A N/A",_xll.BDP($R215&amp;" Equity",X$1)="#N/A Invalid Security"),"--",_xll.BDP($R215&amp;" Equity",X$1)))</f>
        <v>#NAME?</v>
      </c>
      <c r="Y21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5" s="122" t="str">
        <f ca="1">IF(tbl_coded[[#This Row],[ISIN]]="","",IF(ISNUMBER(_xll.BDP(B215&amp;" Corp",Z$1)),_xll.BDP(B215&amp;" Corp",Z$1),""))</f>
        <v/>
      </c>
      <c r="AA215" s="122" t="str">
        <f ca="1">IF(tbl_coded[[#This Row],[ISIN]]="","",IF(ISNUMBER(_xll.BDP(B215&amp;" Corp",AA$1)),_xll.BDP(B215&amp;" Corp",AA$1),""))</f>
        <v/>
      </c>
      <c r="AB215" s="122" t="str">
        <f ca="1">IF(tbl_coded[[#This Row],[ISIN]]="","",IF(ISNUMBER(_xll.BDP(B215&amp;" Corp",AB$1)),_xll.BDP(B215&amp;" Corp",AB$1),""))</f>
        <v/>
      </c>
      <c r="AC215" s="122" t="str">
        <f ca="1">IF(tbl_coded[[#This Row],[ISIN]]="","",IF(ISNUMBER(_xll.BDP(B215&amp;" Corp",AC$1)),_xll.BDP(B215&amp;" Corp",AC$1),""))</f>
        <v/>
      </c>
      <c r="AD215" s="122" t="e">
        <f ca="1">IF(tbl_coded[[#This Row],[ISIN]]="","",IF((_xll.BDP(B215&amp;" Corp",AD$1))="#N/A Field Not Applicable","",_xll.BDP(B215&amp;" Corp",AD$1)))</f>
        <v>#NAME?</v>
      </c>
      <c r="AE215" s="122" t="e">
        <f ca="1">IF(tbl_coded[[#This Row],[ISIN]]="","",IF((_xll.BDP(B215&amp;" Corp",AE$1))="#N/A N/A","--",_xll.BDP(B215&amp;" Corp",AE$1)))</f>
        <v>#NAME?</v>
      </c>
      <c r="AF215" s="122" t="e">
        <f ca="1">IF(tbl_coded[[#This Row],[ISIN]]="","",IF(IFERROR(MATCH(H215,rtg_num[Moody''s],0)&gt;10,0),"HY",IF(IFERROR(MATCH(I215,rtg_num[S&amp;P],0)&gt;10,0),"HY",IF(IFERROR(MATCH(J215,rtg_num[Fitch],0)&gt;10,0),"HY",IF(H215&amp;I215&amp;J215="------","NR",IF(IFERROR(FIND("#N/A",Coded!H215),0)&amp;IFERROR(FIND("#N/A",Coded!H215),0)&amp;IFERROR(FIND("#N/A",Coded!H215),0)&lt;&gt;"000",IF(INDEX(美元债一级!$O:$O,MATCH(tbl_coded[[#This Row],[ISIN]],美元债一级!$I:$I,0))="--/--/--","NR","IG"),"IG"))))))</f>
        <v>#NAME?</v>
      </c>
      <c r="AG21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5" s="123" t="e">
        <f ca="1">IF(tbl_coded[[#This Row],[ISIN]]="","",IF(_xll.BDP($B215&amp;" Corp",AI$1)="#N/A N/A","--",_xll.BDP($B215&amp;" Corp",AI$1)))</f>
        <v>#NAME?</v>
      </c>
      <c r="AJ215" s="122" t="e">
        <f ca="1">IF(tbl_coded[[#This Row],[ISIN]]="","",IF(OR(_xll.BDP(_xll.BDP(tbl_coded[[#This Row],[ISIN]]&amp;" Corp", "ISSUER_EQUITY_TICKER")&amp;" Equity",AJ$1)="#N/A N/A"),"--",_xll.BDP(_xll.BDP(tbl_coded[[#This Row],[ISIN]]&amp;" Corp", "ISSUER_EQUITY_TICKER")&amp;" Equity",AJ$1)))</f>
        <v>#NAME?</v>
      </c>
      <c r="AK21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25" t="e">
        <f ca="1">IF(tbl_coded[[#This Row],[ISIN]]="","",IF(OR(_xll.BDP(_xll.BDP(tbl_coded[[#This Row],[ISIN]]&amp;" Corp", "ISSUER_EQUITY_TICKER")&amp;" Equity",AL$1)="#N/A N/A"),"--",_xll.BDP(_xll.BDP(tbl_coded[[#This Row],[ISIN]]&amp;" Corp", "ISSUER_EQUITY_TICKER")&amp;" Equity",AL$1)))</f>
        <v>#NAME?</v>
      </c>
      <c r="AM215" s="125" t="e">
        <f ca="1">IF(tbl_coded[[#This Row],[ISIN]]="","",IF(_xll.BDS($B215&amp;" Corp",AM$1)="#N/A Field Not Applicable","",_xll.BDS($B215&amp;" Corp",AM$1)))</f>
        <v>#NAME?</v>
      </c>
      <c r="AN215" s="125" t="e">
        <f ca="1">IF(tbl_coded[[#This Row],[ISIN]]="","",IF(_xll.BDP(tbl_coded[[#This Row],[KPW Provider BBID]]&amp;" CompanyID","NAME")="#N/A Invalid Security","",_xll.BDP(tbl_coded[[#This Row],[KPW Provider BBID]]&amp;" CompanyID","NAME")))</f>
        <v>#NAME?</v>
      </c>
      <c r="AO215" s="125" t="e">
        <f ca="1">IF(tbl_coded[[#This Row],[ISIN]]="","",IF(_xll.BDP(tbl_coded[[#This Row],[KPW Provider BBID]]&amp;" CompanyID",$AO$1)="#N/A Invalid Security","--",IF(_xll.BDP(tbl_coded[[#This Row],[KPW Provider BBID]]&amp;" CompanyID",$AO$1)="#N/A N/A","--",_xll.BDP(tbl_coded[[#This Row],[KPW Provider BBID]]&amp;" CompanyID",$AO$1))))</f>
        <v>#NAME?</v>
      </c>
      <c r="AP215" s="125" t="e">
        <f ca="1">IF(tbl_coded[[#This Row],[ISIN]]="","",IF(_xll.BDP(tbl_coded[[#This Row],[KPW Provider BBID]]&amp;" CompanyID",$AP$1)="#N/A Invalid Security","--",IF(_xll.BDP(tbl_coded[[#This Row],[KPW Provider BBID]]&amp;" CompanyID",$AP$1)="#N/A N/A","--",_xll.BDP(tbl_coded[[#This Row],[KPW Provider BBID]]&amp;" CompanyID",$AP$1))))</f>
        <v>#NAME?</v>
      </c>
      <c r="AQ215" s="125" t="e">
        <f ca="1">IF(tbl_coded[[#This Row],[ISIN]]="","",IF(_xll.BDP(tbl_coded[[#This Row],[KPW Provider BBID]]&amp;" CompanyID",$AQ$1)="#N/A Invalid Security","--",IF(_xll.BDP(tbl_coded[[#This Row],[KPW Provider BBID]]&amp;" CompanyID",$AQ$1)="#N/A N/A","--",_xll.BDP(tbl_coded[[#This Row],[KPW Provider BBID]]&amp;" CompanyID",$AQ$1))))</f>
        <v>#NAME?</v>
      </c>
      <c r="AR215" s="125" t="e">
        <f ca="1">IF(tbl_coded[[#This Row],[ISIN]]="","",tbl_coded[[#This Row],[穆迪KPW评级]]&amp;"/"&amp;tbl_coded[[#This Row],[SPKPW评级]]&amp;"/"&amp;tbl_coded[[#This Row],[FITCHKPW评级]])</f>
        <v>#NAME?</v>
      </c>
      <c r="AS215" s="125" t="e">
        <f ca="1">IF(tbl_coded[[#This Row],[ISIN]]="","",IF(OR(_xll.BDP($B215&amp;" Corp",AS$1)="#N/A N/A"),"--",_xll.BDP($B215&amp;" Corp",AS$1)))</f>
        <v>#NAME?</v>
      </c>
      <c r="AT215" s="125" t="e">
        <f ca="1">IF(tbl_coded[[#This Row],[ISIN]]="","",IF(_xll.BDS($B215&amp;" Corp",AT$1)="#N/A Field Not Applicable","",_xll.BDS($B215&amp;" Corp",AT$1)))</f>
        <v>#NAME?</v>
      </c>
      <c r="AU215" s="125" t="e">
        <f ca="1">IF(tbl_coded[[#This Row],[SBLC Provider BBID]]="","",_xll.BDP(tbl_coded[[#This Row],[SBLC Provider BBID]]&amp;" CompanyID","NAME"))</f>
        <v>#NAME?</v>
      </c>
      <c r="AV215" s="125" t="e">
        <f ca="1">IF(tbl_coded[[#This Row],[ISIN]]="","",IF(OR(_xll.BDP($B215&amp;" Corp",AV$1)="#N/A N/A"),"--",TEXT(_xll.BDP($B215&amp;" Corp",AV$1),"yyyy/mm/dd")))</f>
        <v>#NAME?</v>
      </c>
      <c r="AW215" s="125" t="e">
        <f ca="1">IF(tbl_coded[[#This Row],[ISIN]]="","",IF(OR(_xll.BDP($B215&amp;" Corp",AW$1)="#N/A N/A"),"--",TEXT(_xll.BDP($B215&amp;" Corp",AW$1),"yyyy/mm/dd")))</f>
        <v>#NAME?</v>
      </c>
      <c r="AX215" s="125" t="e">
        <f ca="1">IF(tbl_coded[[#This Row],[ISIN]]="","",IF(OR(_xll.BDP($B215&amp;" Corp",AX$1)="#N/A N/A"),"--",TEXT(_xll.BDP($B215&amp;" Corp",AX$1),"yyyy/mm/dd")))</f>
        <v>#NAME?</v>
      </c>
      <c r="AY215" s="125" t="e">
        <f ca="1">IF(tbl_coded[[#This Row],[ISIN]]="","",IF(OR(_xll.BDP($B215&amp;" Corp",AY$1)="#N/A Field Not Applicable"),"--",TEXT(_xll.BDP($B215&amp;" Corp",AY$1),"yyyy/mm/dd")))</f>
        <v>#NAME?</v>
      </c>
      <c r="AZ215" s="125" t="e">
        <f ca="1">IF(tbl_coded[[#This Row],[ISIN]]="","",IF(OR(_xll.BDP($B215&amp;" Corp",AZ$1)="#N/A N/A"),"--",_xll.BDP($B215&amp;" Corp",AZ$1)))</f>
        <v>#NAME?</v>
      </c>
      <c r="BA215" s="125" t="e">
        <f ca="1">IF(tbl_coded[[#This Row],[ISIN]]="","",IF(OR(_xll.BDP($B215&amp;" Corp",BA$1)="#N/A N/A"),"--",_xll.BDP($B215&amp;" Corp",BA$1)))</f>
        <v>#NAME?</v>
      </c>
      <c r="BB215" s="125" t="e">
        <f ca="1">IF(tbl_coded[[#This Row],[ISIN]]="","",IF(OR(_xll.BDP($B215&amp;" Corp",BB$1)="#N/A N/A"),"--",_xll.BDP($B215&amp;" Corp",BB$1)))</f>
        <v>#NAME?</v>
      </c>
      <c r="BC215" s="125" t="e">
        <f ca="1">IF(tbl_coded[[#This Row],[ISIN]]="","",IF(OR(_xll.BDP($B215&amp;" Corp",BC$1)="#N/A Field Not Applicable"),"--",_xll.BDP($B215&amp;" Corp",BC$1)))</f>
        <v>#NAME?</v>
      </c>
      <c r="BD215" s="125" t="e">
        <f ca="1">IF(tbl_coded[[#This Row],[ISIN]]="","",IF(OR(_xll.BDP($B215&amp;" Corp",BD$1)="#N/A Field Not Applicable"),"--",_xll.BDP($B215&amp;" Corp",BD$1)))</f>
        <v>#NAME?</v>
      </c>
      <c r="BE215" s="125" t="e">
        <f ca="1">IF(tbl_coded[[#This Row],[ISIN]]="","",IF(OR(_xll.BDP($B215&amp;" Corp",BE$1)="#N/A Field Not Applicable"),"--",_xll.BDP($B215&amp;" Corp",BE$1)))</f>
        <v>#NAME?</v>
      </c>
      <c r="BF215" s="125" t="e">
        <f ca="1">IF(tbl_coded[[#This Row],[ISIN]]="","",IF(OR(_xll.BDP($B215&amp;" Corp",BF$1)="#N/A Field Not Applicable"),"--",_xll.BDP($B215&amp;" Corp",BF$1)))</f>
        <v>#NAME?</v>
      </c>
      <c r="BG215" s="125" t="e">
        <f ca="1">IF(tbl_coded[[#This Row],[ISIN]]="","",IF(OR(_xll.BDP($B215&amp;" Corp",BG$1)="#N/A Field Not Applicable"),"--",IF(_xll.BDP($B215&amp;" Corp",BG$1)="#N/A N/A","N",_xll.BDP($B215&amp;" Corp",BG$1))))</f>
        <v>#NAME?</v>
      </c>
      <c r="BH215" s="125" t="e">
        <f ca="1">IF(tbl_coded[[#This Row],[ISIN]]="","",IF(OR(_xll.BDP($B215&amp;" Corp",BH$1)="#N/A N/A"),"",_xll.BDP($B215&amp;" Corp",BH$1)))</f>
        <v>#NAME?</v>
      </c>
      <c r="BI215" s="125" t="e">
        <f ca="1">IF(tbl_coded[[#This Row],[ISIN]]="","",IF(OR(tbl_coded[[#This Row],[Parent company tiker]]=""),"",IF(_xll.BDP(tbl_coded[[#This Row],[Parent company tiker]]&amp;" Equity",BI$1)="#N/A N/A","--",_xll.BDP(tbl_coded[[#This Row],[Parent company tiker]]&amp;" Equity",BI$1))))</f>
        <v>#NAME?</v>
      </c>
      <c r="BJ215" s="125" t="e">
        <f ca="1">IF(tbl_coded[[#This Row],[ISIN]]="","",IF(OR(tbl_coded[[#This Row],[Parent company tiker]]=""),"",IF(_xll.BDP(tbl_coded[[#This Row],[Parent company tiker]]&amp;" Equity",BJ$1)="#N/A N/A","--",_xll.BDP(tbl_coded[[#This Row],[Parent company tiker]]&amp;" Equity",BJ$1))))</f>
        <v>#NAME?</v>
      </c>
      <c r="BK215" s="125" t="e">
        <f ca="1">IF(tbl_coded[[#This Row],[ISIN]]="","",IF(OR(tbl_coded[[#This Row],[Parent company tiker]]=""),"",IF(_xll.BDP(tbl_coded[[#This Row],[Parent company tiker]]&amp;" Equity",BK$1)="#N/A N/A","--",_xll.BDP(tbl_coded[[#This Row],[Parent company tiker]]&amp;" Equity",BK$1))))</f>
        <v>#NAME?</v>
      </c>
      <c r="BL215" s="125" t="e">
        <f ca="1">IF(tbl_coded[[#This Row],[ISIN]]="","",IF(OR(tbl_coded[[#This Row],[Parent company tiker]]=""),"",IF(_xll.BDP(tbl_coded[[#This Row],[Parent company tiker]]&amp;" Equity",BL$1)="#N/A N/A","--",_xll.BDP(tbl_coded[[#This Row],[Parent company tiker]]&amp;" Equity",BL$1))))</f>
        <v>#NAME?</v>
      </c>
      <c r="BM21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5" s="125" t="e">
        <f ca="1">IF(tbl_coded[[#This Row],[Column9]]&lt;&gt;"--",tbl_coded[[#This Row],[G''tor rating]],IF(tbl_coded[[#This Row],[KPW Name]]&lt;&gt;"",tbl_coded[[#This Row],[KPW Rating]],IF(tbl_coded[[#This Row],[Parent company tiker]]&lt;&gt;"",tbl_coded[[#This Row],[parent评级]],tbl_coded[[#This Row],[Issuer rating]])))</f>
        <v>#NAME?</v>
      </c>
      <c r="BO215" s="159" t="str">
        <f ca="1">IFERROR(IF(tbl_coded[[#This Row],[GREEN]]="Y","GREEN",IF(tbl_coded[[#This Row],[SUSTAINABLE]]="Y","SUSTAINABLE",IF(tbl_coded[[#This Row],[SOCIAL]]="Y","SOCIAL",IF(tbl_coded[[#This Row],[Sustainable linked]]="Y","SUSTAINABLE LINKED"," ")))),"")</f>
        <v/>
      </c>
    </row>
    <row r="216" spans="1:67" ht="15" customHeight="1">
      <c r="A216" s="119">
        <v>214</v>
      </c>
      <c r="B216" s="120" t="str">
        <f>IF(美元债一级!$C$4:$C$1048576&lt;&gt;"",美元债一级!C217,"")</f>
        <v>XS2594811718</v>
      </c>
      <c r="C216" s="122" t="e">
        <f ca="1">IF(tbl_coded[[#This Row],[ISIN]]="","",IF(tbl_coded[[#This Row],[Index]]&gt;$A$1,"",IF(_xll.BDP($B216&amp;" Corp",C$1)="#N/A N/A","",_xll.BDP($B216&amp;" Corp",C$1))))</f>
        <v>#NAME?</v>
      </c>
      <c r="D216" s="122" t="e">
        <f ca="1">IF(tbl_coded[[#This Row],[ISIN]]="","",IF(_xll.BDP($B216&amp;" Corp",D$1)="#N/A N/A","",_xll.BDP($B216&amp;" Corp",D$1)))</f>
        <v>#NAME?</v>
      </c>
      <c r="E216" s="122" t="e">
        <f ca="1">IF(tbl_coded[[#This Row],[ISIN]]="","",IF(_xll.BDP($B216&amp;" Corp",E$1)="#N/A N/A","--",_xll.BDP($B216&amp;" Corp",E$1)))</f>
        <v>#NAME?</v>
      </c>
      <c r="F216" s="122" t="e">
        <f ca="1">IF(tbl_coded[[#This Row],[ISIN]]="","",IF(_xll.BDS($B216&amp;" Corp",F$1)="#N/A Field Not Applicable","",_xll.BDS($B216&amp;" Corp",F$1)))</f>
        <v>#NAME?</v>
      </c>
      <c r="G216" s="122" t="e">
        <f ca="1">IF(tbl_coded[[#This Row],[ISIN]]="","",IF(_xll.BDP($F216&amp;" CompanyID",G$1)="#N/A Invalid Security","",_xll.BDP($F216&amp;" CompanyID",G$1)))</f>
        <v>#NAME?</v>
      </c>
      <c r="H216" s="122" t="e">
        <f ca="1">IF(tbl_coded[[#This Row],[ISIN]]="","",IF(_xll.BDP($B216&amp;" Corp",H$1)="#N/A N/A","--",_xll.BDP($B216&amp;" Corp",H$1)))</f>
        <v>#NAME?</v>
      </c>
      <c r="I216" s="122" t="e">
        <f ca="1">IF(tbl_coded[[#This Row],[ISIN]]="","",IF(_xll.BDP($B216&amp;" Corp",I$1)="#N/A N/A","--",_xll.BDP($B216&amp;" Corp",I$1)))</f>
        <v>#NAME?</v>
      </c>
      <c r="J216" s="122" t="e">
        <f ca="1">IF(tbl_coded[[#This Row],[ISIN]]="","",IF(_xll.BDP($B216&amp;" Corp",J$1)="#N/A N/A","--",_xll.BDP($B216&amp;" Corp",J$1)))</f>
        <v>#NAME?</v>
      </c>
      <c r="K216" s="122" t="e">
        <f ca="1">IF(tbl_coded[[#This Row],[ISIN]]="","",IF(_xll.BDP($B216&amp;" Corp",K$1)="#N/A N/A","--",_xll.BDP($B216&amp;" Corp",K$1)))</f>
        <v>#NAME?</v>
      </c>
      <c r="L216" s="122" t="e">
        <f ca="1">IF(tbl_coded[[#This Row],[ISIN]]="","",IF(_xll.BDP($B216&amp;" Corp",L$1)="#N/A N/A","--",_xll.BDP($B216&amp;" Corp",L$1)))</f>
        <v>#NAME?</v>
      </c>
      <c r="M216" s="122" t="e">
        <f ca="1">IF(tbl_coded[[#This Row],[ISIN]]="","",IF(_xll.BDP($B216&amp;" Corp",M$1)="#N/A N/A","--",_xll.BDP($B216&amp;" Corp",M$1)))</f>
        <v>#NAME?</v>
      </c>
      <c r="N216" s="122" t="e">
        <f ca="1">IF(tbl_coded[[#This Row],[ISIN]]="","",IF(_xll.BDP($B216&amp;" Corp",N$1)="#N/A N/A","--",_xll.BDP($B216&amp;" Corp",N$1)))</f>
        <v>#NAME?</v>
      </c>
      <c r="O216" s="122" t="e">
        <f ca="1">IF(tbl_coded[[#This Row],[ISIN]]="","",IF(_xll.BDP($B216&amp;" Corp",O$1)="#N/A N/A","--",_xll.BDP($B216&amp;" Corp",O$1)))</f>
        <v>#NAME?</v>
      </c>
      <c r="P216" s="122" t="e">
        <f ca="1">IF(tbl_coded[[#This Row],[ISIN]]="","",IF(_xll.BDP($B216&amp;" Corp",P$1)="#N/A N/A","--",_xll.BDP($B216&amp;" Corp",P$1)))</f>
        <v>#NAME?</v>
      </c>
      <c r="Q21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6" s="122" t="e">
        <f ca="1">IF(tbl_coded[[#This Row],[ISIN]]="","",IF(OR(_xll.BDP($B216&amp;" Corp",R$1)="#N/A N/A",_xll.BDP($B216&amp;" Corp",R$1)="#N/A Invalid Security",_xll.BDP($B216&amp;" Corp",R$1)="#N/A Field Not Applicable"),"--",_xll.BDP($B216&amp;" Corp",R$1)))</f>
        <v>#NAME?</v>
      </c>
      <c r="S216" s="122" t="e">
        <f ca="1">IF(tbl_coded[[#This Row],[ISIN]]="","",IF(OR(_xll.BDP($R216&amp;" Equity",S$1)="#N/A N/A",_xll.BDP($R216&amp;" Equity",S$1)="#N/A Invalid Security"),"--",_xll.BDP($R216&amp;" Equity",S$1)))</f>
        <v>#NAME?</v>
      </c>
      <c r="T216" s="122" t="e">
        <f ca="1">IF(tbl_coded[[#This Row],[ISIN]]="","",IF(OR(_xll.BDP($R216&amp;" Equity",T$1)="#N/A N/A",_xll.BDP($R216&amp;" Equity",T$1)="#N/A Invalid Security"),"--",_xll.BDP($R216&amp;" Equity",T$1)))</f>
        <v>#NAME?</v>
      </c>
      <c r="U216" s="122" t="e">
        <f ca="1">IF(tbl_coded[[#This Row],[ISIN]]="","",IF(OR(_xll.BDP($R216&amp;" Equity",U$1)="#N/A N/A",_xll.BDP($R216&amp;" Equity",U$1)="#N/A Invalid Security"),"--",_xll.BDP($R216&amp;" Equity",U$1)))</f>
        <v>#NAME?</v>
      </c>
      <c r="V216" s="122" t="e">
        <f ca="1">IF(tbl_coded[[#This Row],[ISIN]]="","",IF(OR(_xll.BDP($R216&amp;" Equity",V$1)="#N/A N/A",_xll.BDP($R216&amp;" Equity",V$1)="#N/A Invalid Security"),"--",_xll.BDP($R216&amp;" Equity",V$1)))</f>
        <v>#NAME?</v>
      </c>
      <c r="W216" s="122" t="e">
        <f ca="1">IF(tbl_coded[[#This Row],[ISIN]]="","",IF(OR(_xll.BDP($R216&amp;" Equity",W$1)="#N/A N/A",_xll.BDP($R216&amp;" Equity",W$1)="#N/A Invalid Security"),"--",_xll.BDP($R216&amp;" Equity",W$1)))</f>
        <v>#NAME?</v>
      </c>
      <c r="X216" s="122" t="e">
        <f ca="1">IF(tbl_coded[[#This Row],[ISIN]]="","",IF(OR(_xll.BDP($R216&amp;" Equity",X$1)="#N/A N/A",_xll.BDP($R216&amp;" Equity",X$1)="#N/A Invalid Security"),"--",_xll.BDP($R216&amp;" Equity",X$1)))</f>
        <v>#NAME?</v>
      </c>
      <c r="Y21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6" s="122" t="str">
        <f ca="1">IF(tbl_coded[[#This Row],[ISIN]]="","",IF(ISNUMBER(_xll.BDP(B216&amp;" Corp",Z$1)),_xll.BDP(B216&amp;" Corp",Z$1),""))</f>
        <v/>
      </c>
      <c r="AA216" s="122" t="str">
        <f ca="1">IF(tbl_coded[[#This Row],[ISIN]]="","",IF(ISNUMBER(_xll.BDP(B216&amp;" Corp",AA$1)),_xll.BDP(B216&amp;" Corp",AA$1),""))</f>
        <v/>
      </c>
      <c r="AB216" s="122" t="str">
        <f ca="1">IF(tbl_coded[[#This Row],[ISIN]]="","",IF(ISNUMBER(_xll.BDP(B216&amp;" Corp",AB$1)),_xll.BDP(B216&amp;" Corp",AB$1),""))</f>
        <v/>
      </c>
      <c r="AC216" s="122" t="str">
        <f ca="1">IF(tbl_coded[[#This Row],[ISIN]]="","",IF(ISNUMBER(_xll.BDP(B216&amp;" Corp",AC$1)),_xll.BDP(B216&amp;" Corp",AC$1),""))</f>
        <v/>
      </c>
      <c r="AD216" s="122" t="e">
        <f ca="1">IF(tbl_coded[[#This Row],[ISIN]]="","",IF((_xll.BDP(B216&amp;" Corp",AD$1))="#N/A Field Not Applicable","",_xll.BDP(B216&amp;" Corp",AD$1)))</f>
        <v>#NAME?</v>
      </c>
      <c r="AE216" s="122" t="e">
        <f ca="1">IF(tbl_coded[[#This Row],[ISIN]]="","",IF((_xll.BDP(B216&amp;" Corp",AE$1))="#N/A N/A","--",_xll.BDP(B216&amp;" Corp",AE$1)))</f>
        <v>#NAME?</v>
      </c>
      <c r="AF216" s="122" t="e">
        <f ca="1">IF(tbl_coded[[#This Row],[ISIN]]="","",IF(IFERROR(MATCH(H216,rtg_num[Moody''s],0)&gt;10,0),"HY",IF(IFERROR(MATCH(I216,rtg_num[S&amp;P],0)&gt;10,0),"HY",IF(IFERROR(MATCH(J216,rtg_num[Fitch],0)&gt;10,0),"HY",IF(H216&amp;I216&amp;J216="------","NR",IF(IFERROR(FIND("#N/A",Coded!H216),0)&amp;IFERROR(FIND("#N/A",Coded!H216),0)&amp;IFERROR(FIND("#N/A",Coded!H216),0)&lt;&gt;"000",IF(INDEX(美元债一级!$O:$O,MATCH(tbl_coded[[#This Row],[ISIN]],美元债一级!$I:$I,0))="--/--/--","NR","IG"),"IG"))))))</f>
        <v>#NAME?</v>
      </c>
      <c r="AG21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6" s="123" t="e">
        <f ca="1">IF(tbl_coded[[#This Row],[ISIN]]="","",IF(_xll.BDP($B216&amp;" Corp",AI$1)="#N/A N/A","--",_xll.BDP($B216&amp;" Corp",AI$1)))</f>
        <v>#NAME?</v>
      </c>
      <c r="AJ216" s="122" t="e">
        <f ca="1">IF(tbl_coded[[#This Row],[ISIN]]="","",IF(OR(_xll.BDP(_xll.BDP(tbl_coded[[#This Row],[ISIN]]&amp;" Corp", "ISSUER_EQUITY_TICKER")&amp;" Equity",AJ$1)="#N/A N/A"),"--",_xll.BDP(_xll.BDP(tbl_coded[[#This Row],[ISIN]]&amp;" Corp", "ISSUER_EQUITY_TICKER")&amp;" Equity",AJ$1)))</f>
        <v>#NAME?</v>
      </c>
      <c r="AK21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25" t="e">
        <f ca="1">IF(tbl_coded[[#This Row],[ISIN]]="","",IF(OR(_xll.BDP(_xll.BDP(tbl_coded[[#This Row],[ISIN]]&amp;" Corp", "ISSUER_EQUITY_TICKER")&amp;" Equity",AL$1)="#N/A N/A"),"--",_xll.BDP(_xll.BDP(tbl_coded[[#This Row],[ISIN]]&amp;" Corp", "ISSUER_EQUITY_TICKER")&amp;" Equity",AL$1)))</f>
        <v>#NAME?</v>
      </c>
      <c r="AM216" s="125" t="e">
        <f ca="1">IF(tbl_coded[[#This Row],[ISIN]]="","",IF(_xll.BDS($B216&amp;" Corp",AM$1)="#N/A Field Not Applicable","",_xll.BDS($B216&amp;" Corp",AM$1)))</f>
        <v>#NAME?</v>
      </c>
      <c r="AN216" s="125" t="e">
        <f ca="1">IF(tbl_coded[[#This Row],[ISIN]]="","",IF(_xll.BDP(tbl_coded[[#This Row],[KPW Provider BBID]]&amp;" CompanyID","NAME")="#N/A Invalid Security","",_xll.BDP(tbl_coded[[#This Row],[KPW Provider BBID]]&amp;" CompanyID","NAME")))</f>
        <v>#NAME?</v>
      </c>
      <c r="AO216" s="125" t="e">
        <f ca="1">IF(tbl_coded[[#This Row],[ISIN]]="","",IF(_xll.BDP(tbl_coded[[#This Row],[KPW Provider BBID]]&amp;" CompanyID",$AO$1)="#N/A Invalid Security","--",IF(_xll.BDP(tbl_coded[[#This Row],[KPW Provider BBID]]&amp;" CompanyID",$AO$1)="#N/A N/A","--",_xll.BDP(tbl_coded[[#This Row],[KPW Provider BBID]]&amp;" CompanyID",$AO$1))))</f>
        <v>#NAME?</v>
      </c>
      <c r="AP216" s="125" t="e">
        <f ca="1">IF(tbl_coded[[#This Row],[ISIN]]="","",IF(_xll.BDP(tbl_coded[[#This Row],[KPW Provider BBID]]&amp;" CompanyID",$AP$1)="#N/A Invalid Security","--",IF(_xll.BDP(tbl_coded[[#This Row],[KPW Provider BBID]]&amp;" CompanyID",$AP$1)="#N/A N/A","--",_xll.BDP(tbl_coded[[#This Row],[KPW Provider BBID]]&amp;" CompanyID",$AP$1))))</f>
        <v>#NAME?</v>
      </c>
      <c r="AQ216" s="125" t="e">
        <f ca="1">IF(tbl_coded[[#This Row],[ISIN]]="","",IF(_xll.BDP(tbl_coded[[#This Row],[KPW Provider BBID]]&amp;" CompanyID",$AQ$1)="#N/A Invalid Security","--",IF(_xll.BDP(tbl_coded[[#This Row],[KPW Provider BBID]]&amp;" CompanyID",$AQ$1)="#N/A N/A","--",_xll.BDP(tbl_coded[[#This Row],[KPW Provider BBID]]&amp;" CompanyID",$AQ$1))))</f>
        <v>#NAME?</v>
      </c>
      <c r="AR216" s="125" t="e">
        <f ca="1">IF(tbl_coded[[#This Row],[ISIN]]="","",tbl_coded[[#This Row],[穆迪KPW评级]]&amp;"/"&amp;tbl_coded[[#This Row],[SPKPW评级]]&amp;"/"&amp;tbl_coded[[#This Row],[FITCHKPW评级]])</f>
        <v>#NAME?</v>
      </c>
      <c r="AS216" s="125" t="e">
        <f ca="1">IF(tbl_coded[[#This Row],[ISIN]]="","",IF(OR(_xll.BDP($B216&amp;" Corp",AS$1)="#N/A N/A"),"--",_xll.BDP($B216&amp;" Corp",AS$1)))</f>
        <v>#NAME?</v>
      </c>
      <c r="AT216" s="125" t="e">
        <f ca="1">IF(tbl_coded[[#This Row],[ISIN]]="","",IF(_xll.BDS($B216&amp;" Corp",AT$1)="#N/A Field Not Applicable","",_xll.BDS($B216&amp;" Corp",AT$1)))</f>
        <v>#NAME?</v>
      </c>
      <c r="AU216" s="125" t="e">
        <f ca="1">IF(tbl_coded[[#This Row],[SBLC Provider BBID]]="","",_xll.BDP(tbl_coded[[#This Row],[SBLC Provider BBID]]&amp;" CompanyID","NAME"))</f>
        <v>#NAME?</v>
      </c>
      <c r="AV216" s="125" t="e">
        <f ca="1">IF(tbl_coded[[#This Row],[ISIN]]="","",IF(OR(_xll.BDP($B216&amp;" Corp",AV$1)="#N/A N/A"),"--",TEXT(_xll.BDP($B216&amp;" Corp",AV$1),"yyyy/mm/dd")))</f>
        <v>#NAME?</v>
      </c>
      <c r="AW216" s="125" t="e">
        <f ca="1">IF(tbl_coded[[#This Row],[ISIN]]="","",IF(OR(_xll.BDP($B216&amp;" Corp",AW$1)="#N/A N/A"),"--",TEXT(_xll.BDP($B216&amp;" Corp",AW$1),"yyyy/mm/dd")))</f>
        <v>#NAME?</v>
      </c>
      <c r="AX216" s="125" t="e">
        <f ca="1">IF(tbl_coded[[#This Row],[ISIN]]="","",IF(OR(_xll.BDP($B216&amp;" Corp",AX$1)="#N/A N/A"),"--",TEXT(_xll.BDP($B216&amp;" Corp",AX$1),"yyyy/mm/dd")))</f>
        <v>#NAME?</v>
      </c>
      <c r="AY216" s="125" t="e">
        <f ca="1">IF(tbl_coded[[#This Row],[ISIN]]="","",IF(OR(_xll.BDP($B216&amp;" Corp",AY$1)="#N/A Field Not Applicable"),"--",TEXT(_xll.BDP($B216&amp;" Corp",AY$1),"yyyy/mm/dd")))</f>
        <v>#NAME?</v>
      </c>
      <c r="AZ216" s="125" t="e">
        <f ca="1">IF(tbl_coded[[#This Row],[ISIN]]="","",IF(OR(_xll.BDP($B216&amp;" Corp",AZ$1)="#N/A N/A"),"--",_xll.BDP($B216&amp;" Corp",AZ$1)))</f>
        <v>#NAME?</v>
      </c>
      <c r="BA216" s="125" t="e">
        <f ca="1">IF(tbl_coded[[#This Row],[ISIN]]="","",IF(OR(_xll.BDP($B216&amp;" Corp",BA$1)="#N/A N/A"),"--",_xll.BDP($B216&amp;" Corp",BA$1)))</f>
        <v>#NAME?</v>
      </c>
      <c r="BB216" s="125" t="e">
        <f ca="1">IF(tbl_coded[[#This Row],[ISIN]]="","",IF(OR(_xll.BDP($B216&amp;" Corp",BB$1)="#N/A N/A"),"--",_xll.BDP($B216&amp;" Corp",BB$1)))</f>
        <v>#NAME?</v>
      </c>
      <c r="BC216" s="125" t="e">
        <f ca="1">IF(tbl_coded[[#This Row],[ISIN]]="","",IF(OR(_xll.BDP($B216&amp;" Corp",BC$1)="#N/A Field Not Applicable"),"--",_xll.BDP($B216&amp;" Corp",BC$1)))</f>
        <v>#NAME?</v>
      </c>
      <c r="BD216" s="125" t="e">
        <f ca="1">IF(tbl_coded[[#This Row],[ISIN]]="","",IF(OR(_xll.BDP($B216&amp;" Corp",BD$1)="#N/A Field Not Applicable"),"--",_xll.BDP($B216&amp;" Corp",BD$1)))</f>
        <v>#NAME?</v>
      </c>
      <c r="BE216" s="125" t="e">
        <f ca="1">IF(tbl_coded[[#This Row],[ISIN]]="","",IF(OR(_xll.BDP($B216&amp;" Corp",BE$1)="#N/A Field Not Applicable"),"--",_xll.BDP($B216&amp;" Corp",BE$1)))</f>
        <v>#NAME?</v>
      </c>
      <c r="BF216" s="125" t="e">
        <f ca="1">IF(tbl_coded[[#This Row],[ISIN]]="","",IF(OR(_xll.BDP($B216&amp;" Corp",BF$1)="#N/A Field Not Applicable"),"--",_xll.BDP($B216&amp;" Corp",BF$1)))</f>
        <v>#NAME?</v>
      </c>
      <c r="BG216" s="125" t="e">
        <f ca="1">IF(tbl_coded[[#This Row],[ISIN]]="","",IF(OR(_xll.BDP($B216&amp;" Corp",BG$1)="#N/A Field Not Applicable"),"--",IF(_xll.BDP($B216&amp;" Corp",BG$1)="#N/A N/A","N",_xll.BDP($B216&amp;" Corp",BG$1))))</f>
        <v>#NAME?</v>
      </c>
      <c r="BH216" s="125" t="e">
        <f ca="1">IF(tbl_coded[[#This Row],[ISIN]]="","",IF(OR(_xll.BDP($B216&amp;" Corp",BH$1)="#N/A N/A"),"",_xll.BDP($B216&amp;" Corp",BH$1)))</f>
        <v>#NAME?</v>
      </c>
      <c r="BI216" s="125" t="e">
        <f ca="1">IF(tbl_coded[[#This Row],[ISIN]]="","",IF(OR(tbl_coded[[#This Row],[Parent company tiker]]=""),"",IF(_xll.BDP(tbl_coded[[#This Row],[Parent company tiker]]&amp;" Equity",BI$1)="#N/A N/A","--",_xll.BDP(tbl_coded[[#This Row],[Parent company tiker]]&amp;" Equity",BI$1))))</f>
        <v>#NAME?</v>
      </c>
      <c r="BJ216" s="125" t="e">
        <f ca="1">IF(tbl_coded[[#This Row],[ISIN]]="","",IF(OR(tbl_coded[[#This Row],[Parent company tiker]]=""),"",IF(_xll.BDP(tbl_coded[[#This Row],[Parent company tiker]]&amp;" Equity",BJ$1)="#N/A N/A","--",_xll.BDP(tbl_coded[[#This Row],[Parent company tiker]]&amp;" Equity",BJ$1))))</f>
        <v>#NAME?</v>
      </c>
      <c r="BK216" s="125" t="e">
        <f ca="1">IF(tbl_coded[[#This Row],[ISIN]]="","",IF(OR(tbl_coded[[#This Row],[Parent company tiker]]=""),"",IF(_xll.BDP(tbl_coded[[#This Row],[Parent company tiker]]&amp;" Equity",BK$1)="#N/A N/A","--",_xll.BDP(tbl_coded[[#This Row],[Parent company tiker]]&amp;" Equity",BK$1))))</f>
        <v>#NAME?</v>
      </c>
      <c r="BL216" s="125" t="e">
        <f ca="1">IF(tbl_coded[[#This Row],[ISIN]]="","",IF(OR(tbl_coded[[#This Row],[Parent company tiker]]=""),"",IF(_xll.BDP(tbl_coded[[#This Row],[Parent company tiker]]&amp;" Equity",BL$1)="#N/A N/A","--",_xll.BDP(tbl_coded[[#This Row],[Parent company tiker]]&amp;" Equity",BL$1))))</f>
        <v>#NAME?</v>
      </c>
      <c r="BM21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6" s="125" t="e">
        <f ca="1">IF(tbl_coded[[#This Row],[Column9]]&lt;&gt;"--",tbl_coded[[#This Row],[G''tor rating]],IF(tbl_coded[[#This Row],[KPW Name]]&lt;&gt;"",tbl_coded[[#This Row],[KPW Rating]],IF(tbl_coded[[#This Row],[Parent company tiker]]&lt;&gt;"",tbl_coded[[#This Row],[parent评级]],tbl_coded[[#This Row],[Issuer rating]])))</f>
        <v>#NAME?</v>
      </c>
      <c r="BO216" s="159" t="str">
        <f ca="1">IFERROR(IF(tbl_coded[[#This Row],[GREEN]]="Y","GREEN",IF(tbl_coded[[#This Row],[SUSTAINABLE]]="Y","SUSTAINABLE",IF(tbl_coded[[#This Row],[SOCIAL]]="Y","SOCIAL",IF(tbl_coded[[#This Row],[Sustainable linked]]="Y","SUSTAINABLE LINKED"," ")))),"")</f>
        <v/>
      </c>
    </row>
    <row r="217" spans="1:67" ht="15" customHeight="1">
      <c r="A217" s="119">
        <v>215</v>
      </c>
      <c r="B217" s="120" t="str">
        <f>IF(美元债一级!$C$4:$C$1048576&lt;&gt;"",美元债一级!C218,"")</f>
        <v>HK0000913589</v>
      </c>
      <c r="C217" s="124" t="e">
        <f ca="1">IF(tbl_coded[[#This Row],[ISIN]]="","",IF(tbl_coded[[#This Row],[Index]]&gt;$A$1,"",IF(_xll.BDP($B217&amp;" Corp",C$1)="#N/A N/A","",_xll.BDP($B217&amp;" Corp",C$1))))</f>
        <v>#NAME?</v>
      </c>
      <c r="D217" s="124" t="e">
        <f ca="1">IF(tbl_coded[[#This Row],[ISIN]]="","",IF(_xll.BDP($B217&amp;" Corp",D$1)="#N/A N/A","",_xll.BDP($B217&amp;" Corp",D$1)))</f>
        <v>#NAME?</v>
      </c>
      <c r="E217" s="124" t="e">
        <f ca="1">IF(tbl_coded[[#This Row],[ISIN]]="","",IF(_xll.BDP($B217&amp;" Corp",E$1)="#N/A N/A","--",_xll.BDP($B217&amp;" Corp",E$1)))</f>
        <v>#NAME?</v>
      </c>
      <c r="F217" s="124" t="e">
        <f ca="1">IF(tbl_coded[[#This Row],[ISIN]]="","",IF(_xll.BDS($B217&amp;" Corp",F$1)="#N/A Field Not Applicable","",_xll.BDS($B217&amp;" Corp",F$1)))</f>
        <v>#NAME?</v>
      </c>
      <c r="G217" s="124" t="e">
        <f ca="1">IF(tbl_coded[[#This Row],[ISIN]]="","",IF(_xll.BDP($F217&amp;" CompanyID",G$1)="#N/A Invalid Security","",_xll.BDP($F217&amp;" CompanyID",G$1)))</f>
        <v>#NAME?</v>
      </c>
      <c r="H217" s="124" t="e">
        <f ca="1">IF(tbl_coded[[#This Row],[ISIN]]="","",IF(_xll.BDP($B217&amp;" Corp",H$1)="#N/A N/A","--",_xll.BDP($B217&amp;" Corp",H$1)))</f>
        <v>#NAME?</v>
      </c>
      <c r="I217" s="124" t="e">
        <f ca="1">IF(tbl_coded[[#This Row],[ISIN]]="","",IF(_xll.BDP($B217&amp;" Corp",I$1)="#N/A N/A","--",_xll.BDP($B217&amp;" Corp",I$1)))</f>
        <v>#NAME?</v>
      </c>
      <c r="J217" s="124" t="e">
        <f ca="1">IF(tbl_coded[[#This Row],[ISIN]]="","",IF(_xll.BDP($B217&amp;" Corp",J$1)="#N/A N/A","--",_xll.BDP($B217&amp;" Corp",J$1)))</f>
        <v>#NAME?</v>
      </c>
      <c r="K217" s="124" t="e">
        <f ca="1">IF(tbl_coded[[#This Row],[ISIN]]="","",IF(_xll.BDP($B217&amp;" Corp",K$1)="#N/A N/A","--",_xll.BDP($B217&amp;" Corp",K$1)))</f>
        <v>#NAME?</v>
      </c>
      <c r="L217" s="124" t="e">
        <f ca="1">IF(tbl_coded[[#This Row],[ISIN]]="","",IF(_xll.BDP($B217&amp;" Corp",L$1)="#N/A N/A","--",_xll.BDP($B217&amp;" Corp",L$1)))</f>
        <v>#NAME?</v>
      </c>
      <c r="M217" s="124" t="e">
        <f ca="1">IF(tbl_coded[[#This Row],[ISIN]]="","",IF(_xll.BDP($B217&amp;" Corp",M$1)="#N/A N/A","--",_xll.BDP($B217&amp;" Corp",M$1)))</f>
        <v>#NAME?</v>
      </c>
      <c r="N217" s="124" t="e">
        <f ca="1">IF(tbl_coded[[#This Row],[ISIN]]="","",IF(_xll.BDP($B217&amp;" Corp",N$1)="#N/A N/A","--",_xll.BDP($B217&amp;" Corp",N$1)))</f>
        <v>#NAME?</v>
      </c>
      <c r="O217" s="124" t="e">
        <f ca="1">IF(tbl_coded[[#This Row],[ISIN]]="","",IF(_xll.BDP($B217&amp;" Corp",O$1)="#N/A N/A","--",_xll.BDP($B217&amp;" Corp",O$1)))</f>
        <v>#NAME?</v>
      </c>
      <c r="P217" s="124" t="e">
        <f ca="1">IF(tbl_coded[[#This Row],[ISIN]]="","",IF(_xll.BDP($B217&amp;" Corp",P$1)="#N/A N/A","--",_xll.BDP($B217&amp;" Corp",P$1)))</f>
        <v>#NAME?</v>
      </c>
      <c r="Q21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7" s="124" t="e">
        <f ca="1">IF(tbl_coded[[#This Row],[ISIN]]="","",IF(OR(_xll.BDP($B217&amp;" Corp",R$1)="#N/A N/A",_xll.BDP($B217&amp;" Corp",R$1)="#N/A Invalid Security",_xll.BDP($B217&amp;" Corp",R$1)="#N/A Field Not Applicable"),"--",_xll.BDP($B217&amp;" Corp",R$1)))</f>
        <v>#NAME?</v>
      </c>
      <c r="S217" s="124" t="e">
        <f ca="1">IF(tbl_coded[[#This Row],[ISIN]]="","",IF(OR(_xll.BDP($R217&amp;" Equity",S$1)="#N/A N/A",_xll.BDP($R217&amp;" Equity",S$1)="#N/A Invalid Security"),"--",_xll.BDP($R217&amp;" Equity",S$1)))</f>
        <v>#NAME?</v>
      </c>
      <c r="T217" s="124" t="e">
        <f ca="1">IF(tbl_coded[[#This Row],[ISIN]]="","",IF(OR(_xll.BDP($R217&amp;" Equity",T$1)="#N/A N/A",_xll.BDP($R217&amp;" Equity",T$1)="#N/A Invalid Security"),"--",_xll.BDP($R217&amp;" Equity",T$1)))</f>
        <v>#NAME?</v>
      </c>
      <c r="U217" s="124" t="e">
        <f ca="1">IF(tbl_coded[[#This Row],[ISIN]]="","",IF(OR(_xll.BDP($R217&amp;" Equity",U$1)="#N/A N/A",_xll.BDP($R217&amp;" Equity",U$1)="#N/A Invalid Security"),"--",_xll.BDP($R217&amp;" Equity",U$1)))</f>
        <v>#NAME?</v>
      </c>
      <c r="V217" s="124" t="e">
        <f ca="1">IF(tbl_coded[[#This Row],[ISIN]]="","",IF(OR(_xll.BDP($R217&amp;" Equity",V$1)="#N/A N/A",_xll.BDP($R217&amp;" Equity",V$1)="#N/A Invalid Security"),"--",_xll.BDP($R217&amp;" Equity",V$1)))</f>
        <v>#NAME?</v>
      </c>
      <c r="W217" s="124" t="e">
        <f ca="1">IF(tbl_coded[[#This Row],[ISIN]]="","",IF(OR(_xll.BDP($R217&amp;" Equity",W$1)="#N/A N/A",_xll.BDP($R217&amp;" Equity",W$1)="#N/A Invalid Security"),"--",_xll.BDP($R217&amp;" Equity",W$1)))</f>
        <v>#NAME?</v>
      </c>
      <c r="X217" s="124" t="e">
        <f ca="1">IF(tbl_coded[[#This Row],[ISIN]]="","",IF(OR(_xll.BDP($R217&amp;" Equity",X$1)="#N/A N/A",_xll.BDP($R217&amp;" Equity",X$1)="#N/A Invalid Security"),"--",_xll.BDP($R217&amp;" Equity",X$1)))</f>
        <v>#NAME?</v>
      </c>
      <c r="Y21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7" s="124" t="str">
        <f ca="1">IF(tbl_coded[[#This Row],[ISIN]]="","",IF(ISNUMBER(_xll.BDP(B217&amp;" Corp",Z$1)),_xll.BDP(B217&amp;" Corp",Z$1),""))</f>
        <v/>
      </c>
      <c r="AA217" s="124" t="str">
        <f ca="1">IF(tbl_coded[[#This Row],[ISIN]]="","",IF(ISNUMBER(_xll.BDP(B217&amp;" Corp",AA$1)),_xll.BDP(B217&amp;" Corp",AA$1),""))</f>
        <v/>
      </c>
      <c r="AB217" s="124" t="str">
        <f ca="1">IF(tbl_coded[[#This Row],[ISIN]]="","",IF(ISNUMBER(_xll.BDP(B217&amp;" Corp",AB$1)),_xll.BDP(B217&amp;" Corp",AB$1),""))</f>
        <v/>
      </c>
      <c r="AC217" s="124" t="str">
        <f ca="1">IF(tbl_coded[[#This Row],[ISIN]]="","",IF(ISNUMBER(_xll.BDP(B217&amp;" Corp",AC$1)),_xll.BDP(B217&amp;" Corp",AC$1),""))</f>
        <v/>
      </c>
      <c r="AD217" s="124" t="e">
        <f ca="1">IF(tbl_coded[[#This Row],[ISIN]]="","",IF((_xll.BDP(B217&amp;" Corp",AD$1))="#N/A Field Not Applicable","",_xll.BDP(B217&amp;" Corp",AD$1)))</f>
        <v>#NAME?</v>
      </c>
      <c r="AE217" s="124" t="e">
        <f ca="1">IF(tbl_coded[[#This Row],[ISIN]]="","",IF((_xll.BDP(B217&amp;" Corp",AE$1))="#N/A N/A","--",_xll.BDP(B217&amp;" Corp",AE$1)))</f>
        <v>#NAME?</v>
      </c>
      <c r="AF217" s="124" t="e">
        <f ca="1">IF(tbl_coded[[#This Row],[ISIN]]="","",IF(IFERROR(MATCH(H217,rtg_num[Moody''s],0)&gt;10,0),"HY",IF(IFERROR(MATCH(I217,rtg_num[S&amp;P],0)&gt;10,0),"HY",IF(IFERROR(MATCH(J217,rtg_num[Fitch],0)&gt;10,0),"HY",IF(H217&amp;I217&amp;J217="------","NR",IF(IFERROR(FIND("#N/A",Coded!H217),0)&amp;IFERROR(FIND("#N/A",Coded!H217),0)&amp;IFERROR(FIND("#N/A",Coded!H217),0)&lt;&gt;"000",IF(INDEX(美元债一级!$O:$O,MATCH(tbl_coded[[#This Row],[ISIN]],美元债一级!$I:$I,0))="--/--/--","NR","IG"),"IG"))))))</f>
        <v>#NAME?</v>
      </c>
      <c r="AG21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7" s="125" t="e">
        <f ca="1">IF(tbl_coded[[#This Row],[ISIN]]="","",IF(_xll.BDP($B217&amp;" Corp",AI$1)="#N/A N/A","--",_xll.BDP($B217&amp;" Corp",AI$1)))</f>
        <v>#NAME?</v>
      </c>
      <c r="AJ217" s="122" t="e">
        <f ca="1">IF(tbl_coded[[#This Row],[ISIN]]="","",IF(OR(_xll.BDP(_xll.BDP(tbl_coded[[#This Row],[ISIN]]&amp;" Corp", "ISSUER_EQUITY_TICKER")&amp;" Equity",AJ$1)="#N/A N/A"),"--",_xll.BDP(_xll.BDP(tbl_coded[[#This Row],[ISIN]]&amp;" Corp", "ISSUER_EQUITY_TICKER")&amp;" Equity",AJ$1)))</f>
        <v>#NAME?</v>
      </c>
      <c r="AK21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24" t="e">
        <f ca="1">IF(tbl_coded[[#This Row],[ISIN]]="","",IF(OR(_xll.BDP(_xll.BDP(tbl_coded[[#This Row],[ISIN]]&amp;" Corp", "ISSUER_EQUITY_TICKER")&amp;" Equity",AL$1)="#N/A N/A"),"--",_xll.BDP(_xll.BDP(tbl_coded[[#This Row],[ISIN]]&amp;" Corp", "ISSUER_EQUITY_TICKER")&amp;" Equity",AL$1)))</f>
        <v>#NAME?</v>
      </c>
      <c r="AM217" s="124" t="e">
        <f ca="1">IF(tbl_coded[[#This Row],[ISIN]]="","",IF(_xll.BDS($B217&amp;" Corp",AM$1)="#N/A Field Not Applicable","",_xll.BDS($B217&amp;" Corp",AM$1)))</f>
        <v>#NAME?</v>
      </c>
      <c r="AN217" s="124" t="e">
        <f ca="1">IF(tbl_coded[[#This Row],[ISIN]]="","",IF(_xll.BDP(tbl_coded[[#This Row],[KPW Provider BBID]]&amp;" CompanyID","NAME")="#N/A Invalid Security","",_xll.BDP(tbl_coded[[#This Row],[KPW Provider BBID]]&amp;" CompanyID","NAME")))</f>
        <v>#NAME?</v>
      </c>
      <c r="AO217" s="124" t="e">
        <f ca="1">IF(tbl_coded[[#This Row],[ISIN]]="","",IF(_xll.BDP(tbl_coded[[#This Row],[KPW Provider BBID]]&amp;" CompanyID",$AO$1)="#N/A Invalid Security","--",IF(_xll.BDP(tbl_coded[[#This Row],[KPW Provider BBID]]&amp;" CompanyID",$AO$1)="#N/A N/A","--",_xll.BDP(tbl_coded[[#This Row],[KPW Provider BBID]]&amp;" CompanyID",$AO$1))))</f>
        <v>#NAME?</v>
      </c>
      <c r="AP217" s="124" t="e">
        <f ca="1">IF(tbl_coded[[#This Row],[ISIN]]="","",IF(_xll.BDP(tbl_coded[[#This Row],[KPW Provider BBID]]&amp;" CompanyID",$AP$1)="#N/A Invalid Security","--",IF(_xll.BDP(tbl_coded[[#This Row],[KPW Provider BBID]]&amp;" CompanyID",$AP$1)="#N/A N/A","--",_xll.BDP(tbl_coded[[#This Row],[KPW Provider BBID]]&amp;" CompanyID",$AP$1))))</f>
        <v>#NAME?</v>
      </c>
      <c r="AQ217" s="124" t="e">
        <f ca="1">IF(tbl_coded[[#This Row],[ISIN]]="","",IF(_xll.BDP(tbl_coded[[#This Row],[KPW Provider BBID]]&amp;" CompanyID",$AQ$1)="#N/A Invalid Security","--",IF(_xll.BDP(tbl_coded[[#This Row],[KPW Provider BBID]]&amp;" CompanyID",$AQ$1)="#N/A N/A","--",_xll.BDP(tbl_coded[[#This Row],[KPW Provider BBID]]&amp;" CompanyID",$AQ$1))))</f>
        <v>#NAME?</v>
      </c>
      <c r="AR217" s="124" t="e">
        <f ca="1">IF(tbl_coded[[#This Row],[ISIN]]="","",tbl_coded[[#This Row],[穆迪KPW评级]]&amp;"/"&amp;tbl_coded[[#This Row],[SPKPW评级]]&amp;"/"&amp;tbl_coded[[#This Row],[FITCHKPW评级]])</f>
        <v>#NAME?</v>
      </c>
      <c r="AS217" s="124" t="e">
        <f ca="1">IF(tbl_coded[[#This Row],[ISIN]]="","",IF(OR(_xll.BDP($B217&amp;" Corp",AS$1)="#N/A N/A"),"--",_xll.BDP($B217&amp;" Corp",AS$1)))</f>
        <v>#NAME?</v>
      </c>
      <c r="AT217" s="124" t="e">
        <f ca="1">IF(tbl_coded[[#This Row],[ISIN]]="","",IF(_xll.BDS($B217&amp;" Corp",AT$1)="#N/A Field Not Applicable","",_xll.BDS($B217&amp;" Corp",AT$1)))</f>
        <v>#NAME?</v>
      </c>
      <c r="AU217" s="124" t="e">
        <f ca="1">IF(tbl_coded[[#This Row],[SBLC Provider BBID]]="","",_xll.BDP(tbl_coded[[#This Row],[SBLC Provider BBID]]&amp;" CompanyID","NAME"))</f>
        <v>#NAME?</v>
      </c>
      <c r="AV217" s="124" t="e">
        <f ca="1">IF(tbl_coded[[#This Row],[ISIN]]="","",IF(OR(_xll.BDP($B217&amp;" Corp",AV$1)="#N/A N/A"),"--",TEXT(_xll.BDP($B217&amp;" Corp",AV$1),"yyyy/mm/dd")))</f>
        <v>#NAME?</v>
      </c>
      <c r="AW217" s="124" t="e">
        <f ca="1">IF(tbl_coded[[#This Row],[ISIN]]="","",IF(OR(_xll.BDP($B217&amp;" Corp",AW$1)="#N/A N/A"),"--",TEXT(_xll.BDP($B217&amp;" Corp",AW$1),"yyyy/mm/dd")))</f>
        <v>#NAME?</v>
      </c>
      <c r="AX217" s="124" t="e">
        <f ca="1">IF(tbl_coded[[#This Row],[ISIN]]="","",IF(OR(_xll.BDP($B217&amp;" Corp",AX$1)="#N/A N/A"),"--",TEXT(_xll.BDP($B217&amp;" Corp",AX$1),"yyyy/mm/dd")))</f>
        <v>#NAME?</v>
      </c>
      <c r="AY217" s="124" t="e">
        <f ca="1">IF(tbl_coded[[#This Row],[ISIN]]="","",IF(OR(_xll.BDP($B217&amp;" Corp",AY$1)="#N/A Field Not Applicable"),"--",TEXT(_xll.BDP($B217&amp;" Corp",AY$1),"yyyy/mm/dd")))</f>
        <v>#NAME?</v>
      </c>
      <c r="AZ217" s="124" t="e">
        <f ca="1">IF(tbl_coded[[#This Row],[ISIN]]="","",IF(OR(_xll.BDP($B217&amp;" Corp",AZ$1)="#N/A N/A"),"--",_xll.BDP($B217&amp;" Corp",AZ$1)))</f>
        <v>#NAME?</v>
      </c>
      <c r="BA217" s="124" t="e">
        <f ca="1">IF(tbl_coded[[#This Row],[ISIN]]="","",IF(OR(_xll.BDP($B217&amp;" Corp",BA$1)="#N/A N/A"),"--",_xll.BDP($B217&amp;" Corp",BA$1)))</f>
        <v>#NAME?</v>
      </c>
      <c r="BB217" s="124" t="e">
        <f ca="1">IF(tbl_coded[[#This Row],[ISIN]]="","",IF(OR(_xll.BDP($B217&amp;" Corp",BB$1)="#N/A N/A"),"--",_xll.BDP($B217&amp;" Corp",BB$1)))</f>
        <v>#NAME?</v>
      </c>
      <c r="BC217" s="124" t="e">
        <f ca="1">IF(tbl_coded[[#This Row],[ISIN]]="","",IF(OR(_xll.BDP($B217&amp;" Corp",BC$1)="#N/A Field Not Applicable"),"--",_xll.BDP($B217&amp;" Corp",BC$1)))</f>
        <v>#NAME?</v>
      </c>
      <c r="BD217" s="124" t="e">
        <f ca="1">IF(tbl_coded[[#This Row],[ISIN]]="","",IF(OR(_xll.BDP($B217&amp;" Corp",BD$1)="#N/A Field Not Applicable"),"--",_xll.BDP($B217&amp;" Corp",BD$1)))</f>
        <v>#NAME?</v>
      </c>
      <c r="BE217" s="124" t="e">
        <f ca="1">IF(tbl_coded[[#This Row],[ISIN]]="","",IF(OR(_xll.BDP($B217&amp;" Corp",BE$1)="#N/A Field Not Applicable"),"--",_xll.BDP($B217&amp;" Corp",BE$1)))</f>
        <v>#NAME?</v>
      </c>
      <c r="BF217" s="124" t="e">
        <f ca="1">IF(tbl_coded[[#This Row],[ISIN]]="","",IF(OR(_xll.BDP($B217&amp;" Corp",BF$1)="#N/A Field Not Applicable"),"--",_xll.BDP($B217&amp;" Corp",BF$1)))</f>
        <v>#NAME?</v>
      </c>
      <c r="BG217" s="124" t="e">
        <f ca="1">IF(tbl_coded[[#This Row],[ISIN]]="","",IF(OR(_xll.BDP($B217&amp;" Corp",BG$1)="#N/A Field Not Applicable"),"--",IF(_xll.BDP($B217&amp;" Corp",BG$1)="#N/A N/A","N",_xll.BDP($B217&amp;" Corp",BG$1))))</f>
        <v>#NAME?</v>
      </c>
      <c r="BH217" s="124" t="e">
        <f ca="1">IF(tbl_coded[[#This Row],[ISIN]]="","",IF(OR(_xll.BDP($B217&amp;" Corp",BH$1)="#N/A N/A"),"",_xll.BDP($B217&amp;" Corp",BH$1)))</f>
        <v>#NAME?</v>
      </c>
      <c r="BI217" s="124" t="e">
        <f ca="1">IF(tbl_coded[[#This Row],[ISIN]]="","",IF(OR(tbl_coded[[#This Row],[Parent company tiker]]=""),"",IF(_xll.BDP(tbl_coded[[#This Row],[Parent company tiker]]&amp;" Equity",BI$1)="#N/A N/A","--",_xll.BDP(tbl_coded[[#This Row],[Parent company tiker]]&amp;" Equity",BI$1))))</f>
        <v>#NAME?</v>
      </c>
      <c r="BJ217" s="124" t="e">
        <f ca="1">IF(tbl_coded[[#This Row],[ISIN]]="","",IF(OR(tbl_coded[[#This Row],[Parent company tiker]]=""),"",IF(_xll.BDP(tbl_coded[[#This Row],[Parent company tiker]]&amp;" Equity",BJ$1)="#N/A N/A","--",_xll.BDP(tbl_coded[[#This Row],[Parent company tiker]]&amp;" Equity",BJ$1))))</f>
        <v>#NAME?</v>
      </c>
      <c r="BK217" s="124" t="e">
        <f ca="1">IF(tbl_coded[[#This Row],[ISIN]]="","",IF(OR(tbl_coded[[#This Row],[Parent company tiker]]=""),"",IF(_xll.BDP(tbl_coded[[#This Row],[Parent company tiker]]&amp;" Equity",BK$1)="#N/A N/A","--",_xll.BDP(tbl_coded[[#This Row],[Parent company tiker]]&amp;" Equity",BK$1))))</f>
        <v>#NAME?</v>
      </c>
      <c r="BL217" s="124" t="e">
        <f ca="1">IF(tbl_coded[[#This Row],[ISIN]]="","",IF(OR(tbl_coded[[#This Row],[Parent company tiker]]=""),"",IF(_xll.BDP(tbl_coded[[#This Row],[Parent company tiker]]&amp;" Equity",BL$1)="#N/A N/A","--",_xll.BDP(tbl_coded[[#This Row],[Parent company tiker]]&amp;" Equity",BL$1))))</f>
        <v>#NAME?</v>
      </c>
      <c r="BM21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7" s="124" t="e">
        <f ca="1">IF(tbl_coded[[#This Row],[Column9]]&lt;&gt;"--",tbl_coded[[#This Row],[G''tor rating]],IF(tbl_coded[[#This Row],[KPW Name]]&lt;&gt;"",tbl_coded[[#This Row],[KPW Rating]],IF(tbl_coded[[#This Row],[Parent company tiker]]&lt;&gt;"",tbl_coded[[#This Row],[parent评级]],tbl_coded[[#This Row],[Issuer rating]])))</f>
        <v>#NAME?</v>
      </c>
      <c r="BO217" s="159" t="str">
        <f ca="1">IFERROR(IF(tbl_coded[[#This Row],[GREEN]]="Y","GREEN",IF(tbl_coded[[#This Row],[SUSTAINABLE]]="Y","SUSTAINABLE",IF(tbl_coded[[#This Row],[SOCIAL]]="Y","SOCIAL",IF(tbl_coded[[#This Row],[Sustainable linked]]="Y","SUSTAINABLE LINKED"," ")))),"")</f>
        <v/>
      </c>
    </row>
    <row r="218" spans="1:67" ht="15" customHeight="1">
      <c r="A218" s="119">
        <v>216</v>
      </c>
      <c r="B218" s="120" t="str">
        <f>IF(美元债一级!$C$4:$C$1048576&lt;&gt;"",美元债一级!C219,"")</f>
        <v>XS2593593333</v>
      </c>
      <c r="C218" s="124" t="e">
        <f ca="1">IF(tbl_coded[[#This Row],[ISIN]]="","",IF(tbl_coded[[#This Row],[Index]]&gt;$A$1,"",IF(_xll.BDP($B218&amp;" Corp",C$1)="#N/A N/A","",_xll.BDP($B218&amp;" Corp",C$1))))</f>
        <v>#NAME?</v>
      </c>
      <c r="D218" s="124" t="e">
        <f ca="1">IF(tbl_coded[[#This Row],[ISIN]]="","",IF(_xll.BDP($B218&amp;" Corp",D$1)="#N/A N/A","",_xll.BDP($B218&amp;" Corp",D$1)))</f>
        <v>#NAME?</v>
      </c>
      <c r="E218" s="124" t="e">
        <f ca="1">IF(tbl_coded[[#This Row],[ISIN]]="","",IF(_xll.BDP($B218&amp;" Corp",E$1)="#N/A N/A","--",_xll.BDP($B218&amp;" Corp",E$1)))</f>
        <v>#NAME?</v>
      </c>
      <c r="F218" s="124" t="e">
        <f ca="1">IF(tbl_coded[[#This Row],[ISIN]]="","",IF(_xll.BDS($B218&amp;" Corp",F$1)="#N/A Field Not Applicable","",_xll.BDS($B218&amp;" Corp",F$1)))</f>
        <v>#NAME?</v>
      </c>
      <c r="G218" s="124" t="e">
        <f ca="1">IF(tbl_coded[[#This Row],[ISIN]]="","",IF(_xll.BDP($F218&amp;" CompanyID",G$1)="#N/A Invalid Security","",_xll.BDP($F218&amp;" CompanyID",G$1)))</f>
        <v>#NAME?</v>
      </c>
      <c r="H218" s="124" t="e">
        <f ca="1">IF(tbl_coded[[#This Row],[ISIN]]="","",IF(_xll.BDP($B218&amp;" Corp",H$1)="#N/A N/A","--",_xll.BDP($B218&amp;" Corp",H$1)))</f>
        <v>#NAME?</v>
      </c>
      <c r="I218" s="124" t="e">
        <f ca="1">IF(tbl_coded[[#This Row],[ISIN]]="","",IF(_xll.BDP($B218&amp;" Corp",I$1)="#N/A N/A","--",_xll.BDP($B218&amp;" Corp",I$1)))</f>
        <v>#NAME?</v>
      </c>
      <c r="J218" s="124" t="e">
        <f ca="1">IF(tbl_coded[[#This Row],[ISIN]]="","",IF(_xll.BDP($B218&amp;" Corp",J$1)="#N/A N/A","--",_xll.BDP($B218&amp;" Corp",J$1)))</f>
        <v>#NAME?</v>
      </c>
      <c r="K218" s="124" t="e">
        <f ca="1">IF(tbl_coded[[#This Row],[ISIN]]="","",IF(_xll.BDP($B218&amp;" Corp",K$1)="#N/A N/A","--",_xll.BDP($B218&amp;" Corp",K$1)))</f>
        <v>#NAME?</v>
      </c>
      <c r="L218" s="124" t="e">
        <f ca="1">IF(tbl_coded[[#This Row],[ISIN]]="","",IF(_xll.BDP($B218&amp;" Corp",L$1)="#N/A N/A","--",_xll.BDP($B218&amp;" Corp",L$1)))</f>
        <v>#NAME?</v>
      </c>
      <c r="M218" s="124" t="e">
        <f ca="1">IF(tbl_coded[[#This Row],[ISIN]]="","",IF(_xll.BDP($B218&amp;" Corp",M$1)="#N/A N/A","--",_xll.BDP($B218&amp;" Corp",M$1)))</f>
        <v>#NAME?</v>
      </c>
      <c r="N218" s="124" t="e">
        <f ca="1">IF(tbl_coded[[#This Row],[ISIN]]="","",IF(_xll.BDP($B218&amp;" Corp",N$1)="#N/A N/A","--",_xll.BDP($B218&amp;" Corp",N$1)))</f>
        <v>#NAME?</v>
      </c>
      <c r="O218" s="124" t="e">
        <f ca="1">IF(tbl_coded[[#This Row],[ISIN]]="","",IF(_xll.BDP($B218&amp;" Corp",O$1)="#N/A N/A","--",_xll.BDP($B218&amp;" Corp",O$1)))</f>
        <v>#NAME?</v>
      </c>
      <c r="P218" s="124" t="e">
        <f ca="1">IF(tbl_coded[[#This Row],[ISIN]]="","",IF(_xll.BDP($B218&amp;" Corp",P$1)="#N/A N/A","--",_xll.BDP($B218&amp;" Corp",P$1)))</f>
        <v>#NAME?</v>
      </c>
      <c r="Q21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8" s="124" t="e">
        <f ca="1">IF(tbl_coded[[#This Row],[ISIN]]="","",IF(OR(_xll.BDP($B218&amp;" Corp",R$1)="#N/A N/A",_xll.BDP($B218&amp;" Corp",R$1)="#N/A Invalid Security",_xll.BDP($B218&amp;" Corp",R$1)="#N/A Field Not Applicable"),"--",_xll.BDP($B218&amp;" Corp",R$1)))</f>
        <v>#NAME?</v>
      </c>
      <c r="S218" s="124" t="e">
        <f ca="1">IF(tbl_coded[[#This Row],[ISIN]]="","",IF(OR(_xll.BDP($R218&amp;" Equity",S$1)="#N/A N/A",_xll.BDP($R218&amp;" Equity",S$1)="#N/A Invalid Security"),"--",_xll.BDP($R218&amp;" Equity",S$1)))</f>
        <v>#NAME?</v>
      </c>
      <c r="T218" s="124" t="e">
        <f ca="1">IF(tbl_coded[[#This Row],[ISIN]]="","",IF(OR(_xll.BDP($R218&amp;" Equity",T$1)="#N/A N/A",_xll.BDP($R218&amp;" Equity",T$1)="#N/A Invalid Security"),"--",_xll.BDP($R218&amp;" Equity",T$1)))</f>
        <v>#NAME?</v>
      </c>
      <c r="U218" s="124" t="e">
        <f ca="1">IF(tbl_coded[[#This Row],[ISIN]]="","",IF(OR(_xll.BDP($R218&amp;" Equity",U$1)="#N/A N/A",_xll.BDP($R218&amp;" Equity",U$1)="#N/A Invalid Security"),"--",_xll.BDP($R218&amp;" Equity",U$1)))</f>
        <v>#NAME?</v>
      </c>
      <c r="V218" s="124" t="e">
        <f ca="1">IF(tbl_coded[[#This Row],[ISIN]]="","",IF(OR(_xll.BDP($R218&amp;" Equity",V$1)="#N/A N/A",_xll.BDP($R218&amp;" Equity",V$1)="#N/A Invalid Security"),"--",_xll.BDP($R218&amp;" Equity",V$1)))</f>
        <v>#NAME?</v>
      </c>
      <c r="W218" s="124" t="e">
        <f ca="1">IF(tbl_coded[[#This Row],[ISIN]]="","",IF(OR(_xll.BDP($R218&amp;" Equity",W$1)="#N/A N/A",_xll.BDP($R218&amp;" Equity",W$1)="#N/A Invalid Security"),"--",_xll.BDP($R218&amp;" Equity",W$1)))</f>
        <v>#NAME?</v>
      </c>
      <c r="X218" s="124" t="e">
        <f ca="1">IF(tbl_coded[[#This Row],[ISIN]]="","",IF(OR(_xll.BDP($R218&amp;" Equity",X$1)="#N/A N/A",_xll.BDP($R218&amp;" Equity",X$1)="#N/A Invalid Security"),"--",_xll.BDP($R218&amp;" Equity",X$1)))</f>
        <v>#NAME?</v>
      </c>
      <c r="Y21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8" s="124" t="str">
        <f ca="1">IF(tbl_coded[[#This Row],[ISIN]]="","",IF(ISNUMBER(_xll.BDP(B218&amp;" Corp",Z$1)),_xll.BDP(B218&amp;" Corp",Z$1),""))</f>
        <v/>
      </c>
      <c r="AA218" s="124" t="str">
        <f ca="1">IF(tbl_coded[[#This Row],[ISIN]]="","",IF(ISNUMBER(_xll.BDP(B218&amp;" Corp",AA$1)),_xll.BDP(B218&amp;" Corp",AA$1),""))</f>
        <v/>
      </c>
      <c r="AB218" s="124" t="str">
        <f ca="1">IF(tbl_coded[[#This Row],[ISIN]]="","",IF(ISNUMBER(_xll.BDP(B218&amp;" Corp",AB$1)),_xll.BDP(B218&amp;" Corp",AB$1),""))</f>
        <v/>
      </c>
      <c r="AC218" s="124" t="str">
        <f ca="1">IF(tbl_coded[[#This Row],[ISIN]]="","",IF(ISNUMBER(_xll.BDP(B218&amp;" Corp",AC$1)),_xll.BDP(B218&amp;" Corp",AC$1),""))</f>
        <v/>
      </c>
      <c r="AD218" s="124" t="e">
        <f ca="1">IF(tbl_coded[[#This Row],[ISIN]]="","",IF((_xll.BDP(B218&amp;" Corp",AD$1))="#N/A Field Not Applicable","",_xll.BDP(B218&amp;" Corp",AD$1)))</f>
        <v>#NAME?</v>
      </c>
      <c r="AE218" s="124" t="e">
        <f ca="1">IF(tbl_coded[[#This Row],[ISIN]]="","",IF((_xll.BDP(B218&amp;" Corp",AE$1))="#N/A N/A","--",_xll.BDP(B218&amp;" Corp",AE$1)))</f>
        <v>#NAME?</v>
      </c>
      <c r="AF218" s="124" t="e">
        <f ca="1">IF(tbl_coded[[#This Row],[ISIN]]="","",IF(IFERROR(MATCH(H218,rtg_num[Moody''s],0)&gt;10,0),"HY",IF(IFERROR(MATCH(I218,rtg_num[S&amp;P],0)&gt;10,0),"HY",IF(IFERROR(MATCH(J218,rtg_num[Fitch],0)&gt;10,0),"HY",IF(H218&amp;I218&amp;J218="------","NR",IF(IFERROR(FIND("#N/A",Coded!H218),0)&amp;IFERROR(FIND("#N/A",Coded!H218),0)&amp;IFERROR(FIND("#N/A",Coded!H218),0)&lt;&gt;"000",IF(INDEX(美元债一级!$O:$O,MATCH(tbl_coded[[#This Row],[ISIN]],美元债一级!$I:$I,0))="--/--/--","NR","IG"),"IG"))))))</f>
        <v>#NAME?</v>
      </c>
      <c r="AG21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8" s="125" t="e">
        <f ca="1">IF(tbl_coded[[#This Row],[ISIN]]="","",IF(_xll.BDP($B218&amp;" Corp",AI$1)="#N/A N/A","--",_xll.BDP($B218&amp;" Corp",AI$1)))</f>
        <v>#NAME?</v>
      </c>
      <c r="AJ218" s="122" t="e">
        <f ca="1">IF(tbl_coded[[#This Row],[ISIN]]="","",IF(OR(_xll.BDP(_xll.BDP(tbl_coded[[#This Row],[ISIN]]&amp;" Corp", "ISSUER_EQUITY_TICKER")&amp;" Equity",AJ$1)="#N/A N/A"),"--",_xll.BDP(_xll.BDP(tbl_coded[[#This Row],[ISIN]]&amp;" Corp", "ISSUER_EQUITY_TICKER")&amp;" Equity",AJ$1)))</f>
        <v>#NAME?</v>
      </c>
      <c r="AK21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24" t="e">
        <f ca="1">IF(tbl_coded[[#This Row],[ISIN]]="","",IF(OR(_xll.BDP(_xll.BDP(tbl_coded[[#This Row],[ISIN]]&amp;" Corp", "ISSUER_EQUITY_TICKER")&amp;" Equity",AL$1)="#N/A N/A"),"--",_xll.BDP(_xll.BDP(tbl_coded[[#This Row],[ISIN]]&amp;" Corp", "ISSUER_EQUITY_TICKER")&amp;" Equity",AL$1)))</f>
        <v>#NAME?</v>
      </c>
      <c r="AM218" s="124" t="e">
        <f ca="1">IF(tbl_coded[[#This Row],[ISIN]]="","",IF(_xll.BDS($B218&amp;" Corp",AM$1)="#N/A Field Not Applicable","",_xll.BDS($B218&amp;" Corp",AM$1)))</f>
        <v>#NAME?</v>
      </c>
      <c r="AN218" s="124" t="e">
        <f ca="1">IF(tbl_coded[[#This Row],[ISIN]]="","",IF(_xll.BDP(tbl_coded[[#This Row],[KPW Provider BBID]]&amp;" CompanyID","NAME")="#N/A Invalid Security","",_xll.BDP(tbl_coded[[#This Row],[KPW Provider BBID]]&amp;" CompanyID","NAME")))</f>
        <v>#NAME?</v>
      </c>
      <c r="AO218" s="124" t="e">
        <f ca="1">IF(tbl_coded[[#This Row],[ISIN]]="","",IF(_xll.BDP(tbl_coded[[#This Row],[KPW Provider BBID]]&amp;" CompanyID",$AO$1)="#N/A Invalid Security","--",IF(_xll.BDP(tbl_coded[[#This Row],[KPW Provider BBID]]&amp;" CompanyID",$AO$1)="#N/A N/A","--",_xll.BDP(tbl_coded[[#This Row],[KPW Provider BBID]]&amp;" CompanyID",$AO$1))))</f>
        <v>#NAME?</v>
      </c>
      <c r="AP218" s="124" t="e">
        <f ca="1">IF(tbl_coded[[#This Row],[ISIN]]="","",IF(_xll.BDP(tbl_coded[[#This Row],[KPW Provider BBID]]&amp;" CompanyID",$AP$1)="#N/A Invalid Security","--",IF(_xll.BDP(tbl_coded[[#This Row],[KPW Provider BBID]]&amp;" CompanyID",$AP$1)="#N/A N/A","--",_xll.BDP(tbl_coded[[#This Row],[KPW Provider BBID]]&amp;" CompanyID",$AP$1))))</f>
        <v>#NAME?</v>
      </c>
      <c r="AQ218" s="124" t="e">
        <f ca="1">IF(tbl_coded[[#This Row],[ISIN]]="","",IF(_xll.BDP(tbl_coded[[#This Row],[KPW Provider BBID]]&amp;" CompanyID",$AQ$1)="#N/A Invalid Security","--",IF(_xll.BDP(tbl_coded[[#This Row],[KPW Provider BBID]]&amp;" CompanyID",$AQ$1)="#N/A N/A","--",_xll.BDP(tbl_coded[[#This Row],[KPW Provider BBID]]&amp;" CompanyID",$AQ$1))))</f>
        <v>#NAME?</v>
      </c>
      <c r="AR218" s="124" t="e">
        <f ca="1">IF(tbl_coded[[#This Row],[ISIN]]="","",tbl_coded[[#This Row],[穆迪KPW评级]]&amp;"/"&amp;tbl_coded[[#This Row],[SPKPW评级]]&amp;"/"&amp;tbl_coded[[#This Row],[FITCHKPW评级]])</f>
        <v>#NAME?</v>
      </c>
      <c r="AS218" s="124" t="e">
        <f ca="1">IF(tbl_coded[[#This Row],[ISIN]]="","",IF(OR(_xll.BDP($B218&amp;" Corp",AS$1)="#N/A N/A"),"--",_xll.BDP($B218&amp;" Corp",AS$1)))</f>
        <v>#NAME?</v>
      </c>
      <c r="AT218" s="124" t="e">
        <f ca="1">IF(tbl_coded[[#This Row],[ISIN]]="","",IF(_xll.BDS($B218&amp;" Corp",AT$1)="#N/A Field Not Applicable","",_xll.BDS($B218&amp;" Corp",AT$1)))</f>
        <v>#NAME?</v>
      </c>
      <c r="AU218" s="124" t="e">
        <f ca="1">IF(tbl_coded[[#This Row],[SBLC Provider BBID]]="","",_xll.BDP(tbl_coded[[#This Row],[SBLC Provider BBID]]&amp;" CompanyID","NAME"))</f>
        <v>#NAME?</v>
      </c>
      <c r="AV218" s="124" t="e">
        <f ca="1">IF(tbl_coded[[#This Row],[ISIN]]="","",IF(OR(_xll.BDP($B218&amp;" Corp",AV$1)="#N/A N/A"),"--",TEXT(_xll.BDP($B218&amp;" Corp",AV$1),"yyyy/mm/dd")))</f>
        <v>#NAME?</v>
      </c>
      <c r="AW218" s="124" t="e">
        <f ca="1">IF(tbl_coded[[#This Row],[ISIN]]="","",IF(OR(_xll.BDP($B218&amp;" Corp",AW$1)="#N/A N/A"),"--",TEXT(_xll.BDP($B218&amp;" Corp",AW$1),"yyyy/mm/dd")))</f>
        <v>#NAME?</v>
      </c>
      <c r="AX218" s="124" t="e">
        <f ca="1">IF(tbl_coded[[#This Row],[ISIN]]="","",IF(OR(_xll.BDP($B218&amp;" Corp",AX$1)="#N/A N/A"),"--",TEXT(_xll.BDP($B218&amp;" Corp",AX$1),"yyyy/mm/dd")))</f>
        <v>#NAME?</v>
      </c>
      <c r="AY218" s="124" t="e">
        <f ca="1">IF(tbl_coded[[#This Row],[ISIN]]="","",IF(OR(_xll.BDP($B218&amp;" Corp",AY$1)="#N/A Field Not Applicable"),"--",TEXT(_xll.BDP($B218&amp;" Corp",AY$1),"yyyy/mm/dd")))</f>
        <v>#NAME?</v>
      </c>
      <c r="AZ218" s="124" t="e">
        <f ca="1">IF(tbl_coded[[#This Row],[ISIN]]="","",IF(OR(_xll.BDP($B218&amp;" Corp",AZ$1)="#N/A N/A"),"--",_xll.BDP($B218&amp;" Corp",AZ$1)))</f>
        <v>#NAME?</v>
      </c>
      <c r="BA218" s="124" t="e">
        <f ca="1">IF(tbl_coded[[#This Row],[ISIN]]="","",IF(OR(_xll.BDP($B218&amp;" Corp",BA$1)="#N/A N/A"),"--",_xll.BDP($B218&amp;" Corp",BA$1)))</f>
        <v>#NAME?</v>
      </c>
      <c r="BB218" s="124" t="e">
        <f ca="1">IF(tbl_coded[[#This Row],[ISIN]]="","",IF(OR(_xll.BDP($B218&amp;" Corp",BB$1)="#N/A N/A"),"--",_xll.BDP($B218&amp;" Corp",BB$1)))</f>
        <v>#NAME?</v>
      </c>
      <c r="BC218" s="124" t="e">
        <f ca="1">IF(tbl_coded[[#This Row],[ISIN]]="","",IF(OR(_xll.BDP($B218&amp;" Corp",BC$1)="#N/A Field Not Applicable"),"--",_xll.BDP($B218&amp;" Corp",BC$1)))</f>
        <v>#NAME?</v>
      </c>
      <c r="BD218" s="124" t="e">
        <f ca="1">IF(tbl_coded[[#This Row],[ISIN]]="","",IF(OR(_xll.BDP($B218&amp;" Corp",BD$1)="#N/A Field Not Applicable"),"--",_xll.BDP($B218&amp;" Corp",BD$1)))</f>
        <v>#NAME?</v>
      </c>
      <c r="BE218" s="124" t="e">
        <f ca="1">IF(tbl_coded[[#This Row],[ISIN]]="","",IF(OR(_xll.BDP($B218&amp;" Corp",BE$1)="#N/A Field Not Applicable"),"--",_xll.BDP($B218&amp;" Corp",BE$1)))</f>
        <v>#NAME?</v>
      </c>
      <c r="BF218" s="124" t="e">
        <f ca="1">IF(tbl_coded[[#This Row],[ISIN]]="","",IF(OR(_xll.BDP($B218&amp;" Corp",BF$1)="#N/A Field Not Applicable"),"--",_xll.BDP($B218&amp;" Corp",BF$1)))</f>
        <v>#NAME?</v>
      </c>
      <c r="BG218" s="124" t="e">
        <f ca="1">IF(tbl_coded[[#This Row],[ISIN]]="","",IF(OR(_xll.BDP($B218&amp;" Corp",BG$1)="#N/A Field Not Applicable"),"--",IF(_xll.BDP($B218&amp;" Corp",BG$1)="#N/A N/A","N",_xll.BDP($B218&amp;" Corp",BG$1))))</f>
        <v>#NAME?</v>
      </c>
      <c r="BH218" s="124" t="e">
        <f ca="1">IF(tbl_coded[[#This Row],[ISIN]]="","",IF(OR(_xll.BDP($B218&amp;" Corp",BH$1)="#N/A N/A"),"",_xll.BDP($B218&amp;" Corp",BH$1)))</f>
        <v>#NAME?</v>
      </c>
      <c r="BI218" s="124" t="e">
        <f ca="1">IF(tbl_coded[[#This Row],[ISIN]]="","",IF(OR(tbl_coded[[#This Row],[Parent company tiker]]=""),"",IF(_xll.BDP(tbl_coded[[#This Row],[Parent company tiker]]&amp;" Equity",BI$1)="#N/A N/A","--",_xll.BDP(tbl_coded[[#This Row],[Parent company tiker]]&amp;" Equity",BI$1))))</f>
        <v>#NAME?</v>
      </c>
      <c r="BJ218" s="124" t="e">
        <f ca="1">IF(tbl_coded[[#This Row],[ISIN]]="","",IF(OR(tbl_coded[[#This Row],[Parent company tiker]]=""),"",IF(_xll.BDP(tbl_coded[[#This Row],[Parent company tiker]]&amp;" Equity",BJ$1)="#N/A N/A","--",_xll.BDP(tbl_coded[[#This Row],[Parent company tiker]]&amp;" Equity",BJ$1))))</f>
        <v>#NAME?</v>
      </c>
      <c r="BK218" s="124" t="e">
        <f ca="1">IF(tbl_coded[[#This Row],[ISIN]]="","",IF(OR(tbl_coded[[#This Row],[Parent company tiker]]=""),"",IF(_xll.BDP(tbl_coded[[#This Row],[Parent company tiker]]&amp;" Equity",BK$1)="#N/A N/A","--",_xll.BDP(tbl_coded[[#This Row],[Parent company tiker]]&amp;" Equity",BK$1))))</f>
        <v>#NAME?</v>
      </c>
      <c r="BL218" s="124" t="e">
        <f ca="1">IF(tbl_coded[[#This Row],[ISIN]]="","",IF(OR(tbl_coded[[#This Row],[Parent company tiker]]=""),"",IF(_xll.BDP(tbl_coded[[#This Row],[Parent company tiker]]&amp;" Equity",BL$1)="#N/A N/A","--",_xll.BDP(tbl_coded[[#This Row],[Parent company tiker]]&amp;" Equity",BL$1))))</f>
        <v>#NAME?</v>
      </c>
      <c r="BM21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8" s="124" t="e">
        <f ca="1">IF(tbl_coded[[#This Row],[Column9]]&lt;&gt;"--",tbl_coded[[#This Row],[G''tor rating]],IF(tbl_coded[[#This Row],[KPW Name]]&lt;&gt;"",tbl_coded[[#This Row],[KPW Rating]],IF(tbl_coded[[#This Row],[Parent company tiker]]&lt;&gt;"",tbl_coded[[#This Row],[parent评级]],tbl_coded[[#This Row],[Issuer rating]])))</f>
        <v>#NAME?</v>
      </c>
      <c r="BO218" s="159" t="str">
        <f ca="1">IFERROR(IF(tbl_coded[[#This Row],[GREEN]]="Y","GREEN",IF(tbl_coded[[#This Row],[SUSTAINABLE]]="Y","SUSTAINABLE",IF(tbl_coded[[#This Row],[SOCIAL]]="Y","SOCIAL",IF(tbl_coded[[#This Row],[Sustainable linked]]="Y","SUSTAINABLE LINKED"," ")))),"")</f>
        <v/>
      </c>
    </row>
    <row r="219" spans="1:67" ht="15" customHeight="1">
      <c r="A219" s="119">
        <v>217</v>
      </c>
      <c r="B219" s="120" t="str">
        <f>IF(美元债一级!$C$4:$C$1048576&lt;&gt;"",美元债一级!C220,"")</f>
        <v>XS2593134146</v>
      </c>
      <c r="C219" s="124" t="e">
        <f ca="1">IF(tbl_coded[[#This Row],[ISIN]]="","",IF(tbl_coded[[#This Row],[Index]]&gt;$A$1,"",IF(_xll.BDP($B219&amp;" Corp",C$1)="#N/A N/A","",_xll.BDP($B219&amp;" Corp",C$1))))</f>
        <v>#NAME?</v>
      </c>
      <c r="D219" s="124" t="e">
        <f ca="1">IF(tbl_coded[[#This Row],[ISIN]]="","",IF(_xll.BDP($B219&amp;" Corp",D$1)="#N/A N/A","",_xll.BDP($B219&amp;" Corp",D$1)))</f>
        <v>#NAME?</v>
      </c>
      <c r="E219" s="124" t="e">
        <f ca="1">IF(tbl_coded[[#This Row],[ISIN]]="","",IF(_xll.BDP($B219&amp;" Corp",E$1)="#N/A N/A","--",_xll.BDP($B219&amp;" Corp",E$1)))</f>
        <v>#NAME?</v>
      </c>
      <c r="F219" s="124" t="e">
        <f ca="1">IF(tbl_coded[[#This Row],[ISIN]]="","",IF(_xll.BDS($B219&amp;" Corp",F$1)="#N/A Field Not Applicable","",_xll.BDS($B219&amp;" Corp",F$1)))</f>
        <v>#NAME?</v>
      </c>
      <c r="G219" s="124" t="e">
        <f ca="1">IF(tbl_coded[[#This Row],[ISIN]]="","",IF(_xll.BDP($F219&amp;" CompanyID",G$1)="#N/A Invalid Security","",_xll.BDP($F219&amp;" CompanyID",G$1)))</f>
        <v>#NAME?</v>
      </c>
      <c r="H219" s="124" t="e">
        <f ca="1">IF(tbl_coded[[#This Row],[ISIN]]="","",IF(_xll.BDP($B219&amp;" Corp",H$1)="#N/A N/A","--",_xll.BDP($B219&amp;" Corp",H$1)))</f>
        <v>#NAME?</v>
      </c>
      <c r="I219" s="124" t="e">
        <f ca="1">IF(tbl_coded[[#This Row],[ISIN]]="","",IF(_xll.BDP($B219&amp;" Corp",I$1)="#N/A N/A","--",_xll.BDP($B219&amp;" Corp",I$1)))</f>
        <v>#NAME?</v>
      </c>
      <c r="J219" s="124" t="e">
        <f ca="1">IF(tbl_coded[[#This Row],[ISIN]]="","",IF(_xll.BDP($B219&amp;" Corp",J$1)="#N/A N/A","--",_xll.BDP($B219&amp;" Corp",J$1)))</f>
        <v>#NAME?</v>
      </c>
      <c r="K219" s="124" t="e">
        <f ca="1">IF(tbl_coded[[#This Row],[ISIN]]="","",IF(_xll.BDP($B219&amp;" Corp",K$1)="#N/A N/A","--",_xll.BDP($B219&amp;" Corp",K$1)))</f>
        <v>#NAME?</v>
      </c>
      <c r="L219" s="124" t="e">
        <f ca="1">IF(tbl_coded[[#This Row],[ISIN]]="","",IF(_xll.BDP($B219&amp;" Corp",L$1)="#N/A N/A","--",_xll.BDP($B219&amp;" Corp",L$1)))</f>
        <v>#NAME?</v>
      </c>
      <c r="M219" s="124" t="e">
        <f ca="1">IF(tbl_coded[[#This Row],[ISIN]]="","",IF(_xll.BDP($B219&amp;" Corp",M$1)="#N/A N/A","--",_xll.BDP($B219&amp;" Corp",M$1)))</f>
        <v>#NAME?</v>
      </c>
      <c r="N219" s="124" t="e">
        <f ca="1">IF(tbl_coded[[#This Row],[ISIN]]="","",IF(_xll.BDP($B219&amp;" Corp",N$1)="#N/A N/A","--",_xll.BDP($B219&amp;" Corp",N$1)))</f>
        <v>#NAME?</v>
      </c>
      <c r="O219" s="124" t="e">
        <f ca="1">IF(tbl_coded[[#This Row],[ISIN]]="","",IF(_xll.BDP($B219&amp;" Corp",O$1)="#N/A N/A","--",_xll.BDP($B219&amp;" Corp",O$1)))</f>
        <v>#NAME?</v>
      </c>
      <c r="P219" s="124" t="e">
        <f ca="1">IF(tbl_coded[[#This Row],[ISIN]]="","",IF(_xll.BDP($B219&amp;" Corp",P$1)="#N/A N/A","--",_xll.BDP($B219&amp;" Corp",P$1)))</f>
        <v>#NAME?</v>
      </c>
      <c r="Q21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9" s="124" t="e">
        <f ca="1">IF(tbl_coded[[#This Row],[ISIN]]="","",IF(OR(_xll.BDP($B219&amp;" Corp",R$1)="#N/A N/A",_xll.BDP($B219&amp;" Corp",R$1)="#N/A Invalid Security",_xll.BDP($B219&amp;" Corp",R$1)="#N/A Field Not Applicable"),"--",_xll.BDP($B219&amp;" Corp",R$1)))</f>
        <v>#NAME?</v>
      </c>
      <c r="S219" s="124" t="e">
        <f ca="1">IF(tbl_coded[[#This Row],[ISIN]]="","",IF(OR(_xll.BDP($R219&amp;" Equity",S$1)="#N/A N/A",_xll.BDP($R219&amp;" Equity",S$1)="#N/A Invalid Security"),"--",_xll.BDP($R219&amp;" Equity",S$1)))</f>
        <v>#NAME?</v>
      </c>
      <c r="T219" s="124" t="e">
        <f ca="1">IF(tbl_coded[[#This Row],[ISIN]]="","",IF(OR(_xll.BDP($R219&amp;" Equity",T$1)="#N/A N/A",_xll.BDP($R219&amp;" Equity",T$1)="#N/A Invalid Security"),"--",_xll.BDP($R219&amp;" Equity",T$1)))</f>
        <v>#NAME?</v>
      </c>
      <c r="U219" s="124" t="e">
        <f ca="1">IF(tbl_coded[[#This Row],[ISIN]]="","",IF(OR(_xll.BDP($R219&amp;" Equity",U$1)="#N/A N/A",_xll.BDP($R219&amp;" Equity",U$1)="#N/A Invalid Security"),"--",_xll.BDP($R219&amp;" Equity",U$1)))</f>
        <v>#NAME?</v>
      </c>
      <c r="V219" s="124" t="e">
        <f ca="1">IF(tbl_coded[[#This Row],[ISIN]]="","",IF(OR(_xll.BDP($R219&amp;" Equity",V$1)="#N/A N/A",_xll.BDP($R219&amp;" Equity",V$1)="#N/A Invalid Security"),"--",_xll.BDP($R219&amp;" Equity",V$1)))</f>
        <v>#NAME?</v>
      </c>
      <c r="W219" s="124" t="e">
        <f ca="1">IF(tbl_coded[[#This Row],[ISIN]]="","",IF(OR(_xll.BDP($R219&amp;" Equity",W$1)="#N/A N/A",_xll.BDP($R219&amp;" Equity",W$1)="#N/A Invalid Security"),"--",_xll.BDP($R219&amp;" Equity",W$1)))</f>
        <v>#NAME?</v>
      </c>
      <c r="X219" s="124" t="e">
        <f ca="1">IF(tbl_coded[[#This Row],[ISIN]]="","",IF(OR(_xll.BDP($R219&amp;" Equity",X$1)="#N/A N/A",_xll.BDP($R219&amp;" Equity",X$1)="#N/A Invalid Security"),"--",_xll.BDP($R219&amp;" Equity",X$1)))</f>
        <v>#NAME?</v>
      </c>
      <c r="Y21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9" s="124" t="str">
        <f ca="1">IF(tbl_coded[[#This Row],[ISIN]]="","",IF(ISNUMBER(_xll.BDP(B219&amp;" Corp",Z$1)),_xll.BDP(B219&amp;" Corp",Z$1),""))</f>
        <v/>
      </c>
      <c r="AA219" s="124" t="str">
        <f ca="1">IF(tbl_coded[[#This Row],[ISIN]]="","",IF(ISNUMBER(_xll.BDP(B219&amp;" Corp",AA$1)),_xll.BDP(B219&amp;" Corp",AA$1),""))</f>
        <v/>
      </c>
      <c r="AB219" s="124" t="str">
        <f ca="1">IF(tbl_coded[[#This Row],[ISIN]]="","",IF(ISNUMBER(_xll.BDP(B219&amp;" Corp",AB$1)),_xll.BDP(B219&amp;" Corp",AB$1),""))</f>
        <v/>
      </c>
      <c r="AC219" s="124" t="str">
        <f ca="1">IF(tbl_coded[[#This Row],[ISIN]]="","",IF(ISNUMBER(_xll.BDP(B219&amp;" Corp",AC$1)),_xll.BDP(B219&amp;" Corp",AC$1),""))</f>
        <v/>
      </c>
      <c r="AD219" s="124" t="e">
        <f ca="1">IF(tbl_coded[[#This Row],[ISIN]]="","",IF((_xll.BDP(B219&amp;" Corp",AD$1))="#N/A Field Not Applicable","",_xll.BDP(B219&amp;" Corp",AD$1)))</f>
        <v>#NAME?</v>
      </c>
      <c r="AE219" s="124" t="e">
        <f ca="1">IF(tbl_coded[[#This Row],[ISIN]]="","",IF((_xll.BDP(B219&amp;" Corp",AE$1))="#N/A N/A","--",_xll.BDP(B219&amp;" Corp",AE$1)))</f>
        <v>#NAME?</v>
      </c>
      <c r="AF219" s="124" t="e">
        <f ca="1">IF(tbl_coded[[#This Row],[ISIN]]="","",IF(IFERROR(MATCH(H219,rtg_num[Moody''s],0)&gt;10,0),"HY",IF(IFERROR(MATCH(I219,rtg_num[S&amp;P],0)&gt;10,0),"HY",IF(IFERROR(MATCH(J219,rtg_num[Fitch],0)&gt;10,0),"HY",IF(H219&amp;I219&amp;J219="------","NR",IF(IFERROR(FIND("#N/A",Coded!H219),0)&amp;IFERROR(FIND("#N/A",Coded!H219),0)&amp;IFERROR(FIND("#N/A",Coded!H219),0)&lt;&gt;"000",IF(INDEX(美元债一级!$O:$O,MATCH(tbl_coded[[#This Row],[ISIN]],美元债一级!$I:$I,0))="--/--/--","NR","IG"),"IG"))))))</f>
        <v>#NAME?</v>
      </c>
      <c r="AG21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9" s="125" t="e">
        <f ca="1">IF(tbl_coded[[#This Row],[ISIN]]="","",IF(_xll.BDP($B219&amp;" Corp",AI$1)="#N/A N/A","--",_xll.BDP($B219&amp;" Corp",AI$1)))</f>
        <v>#NAME?</v>
      </c>
      <c r="AJ219" s="122" t="e">
        <f ca="1">IF(tbl_coded[[#This Row],[ISIN]]="","",IF(OR(_xll.BDP(_xll.BDP(tbl_coded[[#This Row],[ISIN]]&amp;" Corp", "ISSUER_EQUITY_TICKER")&amp;" Equity",AJ$1)="#N/A N/A"),"--",_xll.BDP(_xll.BDP(tbl_coded[[#This Row],[ISIN]]&amp;" Corp", "ISSUER_EQUITY_TICKER")&amp;" Equity",AJ$1)))</f>
        <v>#NAME?</v>
      </c>
      <c r="AK21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24" t="e">
        <f ca="1">IF(tbl_coded[[#This Row],[ISIN]]="","",IF(OR(_xll.BDP(_xll.BDP(tbl_coded[[#This Row],[ISIN]]&amp;" Corp", "ISSUER_EQUITY_TICKER")&amp;" Equity",AL$1)="#N/A N/A"),"--",_xll.BDP(_xll.BDP(tbl_coded[[#This Row],[ISIN]]&amp;" Corp", "ISSUER_EQUITY_TICKER")&amp;" Equity",AL$1)))</f>
        <v>#NAME?</v>
      </c>
      <c r="AM219" s="124" t="e">
        <f ca="1">IF(tbl_coded[[#This Row],[ISIN]]="","",IF(_xll.BDS($B219&amp;" Corp",AM$1)="#N/A Field Not Applicable","",_xll.BDS($B219&amp;" Corp",AM$1)))</f>
        <v>#NAME?</v>
      </c>
      <c r="AN219" s="124" t="e">
        <f ca="1">IF(tbl_coded[[#This Row],[ISIN]]="","",IF(_xll.BDP(tbl_coded[[#This Row],[KPW Provider BBID]]&amp;" CompanyID","NAME")="#N/A Invalid Security","",_xll.BDP(tbl_coded[[#This Row],[KPW Provider BBID]]&amp;" CompanyID","NAME")))</f>
        <v>#NAME?</v>
      </c>
      <c r="AO219" s="124" t="e">
        <f ca="1">IF(tbl_coded[[#This Row],[ISIN]]="","",IF(_xll.BDP(tbl_coded[[#This Row],[KPW Provider BBID]]&amp;" CompanyID",$AO$1)="#N/A Invalid Security","--",IF(_xll.BDP(tbl_coded[[#This Row],[KPW Provider BBID]]&amp;" CompanyID",$AO$1)="#N/A N/A","--",_xll.BDP(tbl_coded[[#This Row],[KPW Provider BBID]]&amp;" CompanyID",$AO$1))))</f>
        <v>#NAME?</v>
      </c>
      <c r="AP219" s="124" t="e">
        <f ca="1">IF(tbl_coded[[#This Row],[ISIN]]="","",IF(_xll.BDP(tbl_coded[[#This Row],[KPW Provider BBID]]&amp;" CompanyID",$AP$1)="#N/A Invalid Security","--",IF(_xll.BDP(tbl_coded[[#This Row],[KPW Provider BBID]]&amp;" CompanyID",$AP$1)="#N/A N/A","--",_xll.BDP(tbl_coded[[#This Row],[KPW Provider BBID]]&amp;" CompanyID",$AP$1))))</f>
        <v>#NAME?</v>
      </c>
      <c r="AQ219" s="124" t="e">
        <f ca="1">IF(tbl_coded[[#This Row],[ISIN]]="","",IF(_xll.BDP(tbl_coded[[#This Row],[KPW Provider BBID]]&amp;" CompanyID",$AQ$1)="#N/A Invalid Security","--",IF(_xll.BDP(tbl_coded[[#This Row],[KPW Provider BBID]]&amp;" CompanyID",$AQ$1)="#N/A N/A","--",_xll.BDP(tbl_coded[[#This Row],[KPW Provider BBID]]&amp;" CompanyID",$AQ$1))))</f>
        <v>#NAME?</v>
      </c>
      <c r="AR219" s="124" t="e">
        <f ca="1">IF(tbl_coded[[#This Row],[ISIN]]="","",tbl_coded[[#This Row],[穆迪KPW评级]]&amp;"/"&amp;tbl_coded[[#This Row],[SPKPW评级]]&amp;"/"&amp;tbl_coded[[#This Row],[FITCHKPW评级]])</f>
        <v>#NAME?</v>
      </c>
      <c r="AS219" s="124" t="e">
        <f ca="1">IF(tbl_coded[[#This Row],[ISIN]]="","",IF(OR(_xll.BDP($B219&amp;" Corp",AS$1)="#N/A N/A"),"--",_xll.BDP($B219&amp;" Corp",AS$1)))</f>
        <v>#NAME?</v>
      </c>
      <c r="AT219" s="124" t="e">
        <f ca="1">IF(tbl_coded[[#This Row],[ISIN]]="","",IF(_xll.BDS($B219&amp;" Corp",AT$1)="#N/A Field Not Applicable","",_xll.BDS($B219&amp;" Corp",AT$1)))</f>
        <v>#NAME?</v>
      </c>
      <c r="AU219" s="124" t="e">
        <f ca="1">IF(tbl_coded[[#This Row],[SBLC Provider BBID]]="","",_xll.BDP(tbl_coded[[#This Row],[SBLC Provider BBID]]&amp;" CompanyID","NAME"))</f>
        <v>#NAME?</v>
      </c>
      <c r="AV219" s="124" t="e">
        <f ca="1">IF(tbl_coded[[#This Row],[ISIN]]="","",IF(OR(_xll.BDP($B219&amp;" Corp",AV$1)="#N/A N/A"),"--",TEXT(_xll.BDP($B219&amp;" Corp",AV$1),"yyyy/mm/dd")))</f>
        <v>#NAME?</v>
      </c>
      <c r="AW219" s="124" t="e">
        <f ca="1">IF(tbl_coded[[#This Row],[ISIN]]="","",IF(OR(_xll.BDP($B219&amp;" Corp",AW$1)="#N/A N/A"),"--",TEXT(_xll.BDP($B219&amp;" Corp",AW$1),"yyyy/mm/dd")))</f>
        <v>#NAME?</v>
      </c>
      <c r="AX219" s="124" t="e">
        <f ca="1">IF(tbl_coded[[#This Row],[ISIN]]="","",IF(OR(_xll.BDP($B219&amp;" Corp",AX$1)="#N/A N/A"),"--",TEXT(_xll.BDP($B219&amp;" Corp",AX$1),"yyyy/mm/dd")))</f>
        <v>#NAME?</v>
      </c>
      <c r="AY219" s="124" t="e">
        <f ca="1">IF(tbl_coded[[#This Row],[ISIN]]="","",IF(OR(_xll.BDP($B219&amp;" Corp",AY$1)="#N/A Field Not Applicable"),"--",TEXT(_xll.BDP($B219&amp;" Corp",AY$1),"yyyy/mm/dd")))</f>
        <v>#NAME?</v>
      </c>
      <c r="AZ219" s="124" t="e">
        <f ca="1">IF(tbl_coded[[#This Row],[ISIN]]="","",IF(OR(_xll.BDP($B219&amp;" Corp",AZ$1)="#N/A N/A"),"--",_xll.BDP($B219&amp;" Corp",AZ$1)))</f>
        <v>#NAME?</v>
      </c>
      <c r="BA219" s="124" t="e">
        <f ca="1">IF(tbl_coded[[#This Row],[ISIN]]="","",IF(OR(_xll.BDP($B219&amp;" Corp",BA$1)="#N/A N/A"),"--",_xll.BDP($B219&amp;" Corp",BA$1)))</f>
        <v>#NAME?</v>
      </c>
      <c r="BB219" s="124" t="e">
        <f ca="1">IF(tbl_coded[[#This Row],[ISIN]]="","",IF(OR(_xll.BDP($B219&amp;" Corp",BB$1)="#N/A N/A"),"--",_xll.BDP($B219&amp;" Corp",BB$1)))</f>
        <v>#NAME?</v>
      </c>
      <c r="BC219" s="124" t="e">
        <f ca="1">IF(tbl_coded[[#This Row],[ISIN]]="","",IF(OR(_xll.BDP($B219&amp;" Corp",BC$1)="#N/A Field Not Applicable"),"--",_xll.BDP($B219&amp;" Corp",BC$1)))</f>
        <v>#NAME?</v>
      </c>
      <c r="BD219" s="124" t="e">
        <f ca="1">IF(tbl_coded[[#This Row],[ISIN]]="","",IF(OR(_xll.BDP($B219&amp;" Corp",BD$1)="#N/A Field Not Applicable"),"--",_xll.BDP($B219&amp;" Corp",BD$1)))</f>
        <v>#NAME?</v>
      </c>
      <c r="BE219" s="124" t="e">
        <f ca="1">IF(tbl_coded[[#This Row],[ISIN]]="","",IF(OR(_xll.BDP($B219&amp;" Corp",BE$1)="#N/A Field Not Applicable"),"--",_xll.BDP($B219&amp;" Corp",BE$1)))</f>
        <v>#NAME?</v>
      </c>
      <c r="BF219" s="124" t="e">
        <f ca="1">IF(tbl_coded[[#This Row],[ISIN]]="","",IF(OR(_xll.BDP($B219&amp;" Corp",BF$1)="#N/A Field Not Applicable"),"--",_xll.BDP($B219&amp;" Corp",BF$1)))</f>
        <v>#NAME?</v>
      </c>
      <c r="BG219" s="124" t="e">
        <f ca="1">IF(tbl_coded[[#This Row],[ISIN]]="","",IF(OR(_xll.BDP($B219&amp;" Corp",BG$1)="#N/A Field Not Applicable"),"--",IF(_xll.BDP($B219&amp;" Corp",BG$1)="#N/A N/A","N",_xll.BDP($B219&amp;" Corp",BG$1))))</f>
        <v>#NAME?</v>
      </c>
      <c r="BH219" s="124" t="e">
        <f ca="1">IF(tbl_coded[[#This Row],[ISIN]]="","",IF(OR(_xll.BDP($B219&amp;" Corp",BH$1)="#N/A N/A"),"",_xll.BDP($B219&amp;" Corp",BH$1)))</f>
        <v>#NAME?</v>
      </c>
      <c r="BI219" s="124" t="e">
        <f ca="1">IF(tbl_coded[[#This Row],[ISIN]]="","",IF(OR(tbl_coded[[#This Row],[Parent company tiker]]=""),"",IF(_xll.BDP(tbl_coded[[#This Row],[Parent company tiker]]&amp;" Equity",BI$1)="#N/A N/A","--",_xll.BDP(tbl_coded[[#This Row],[Parent company tiker]]&amp;" Equity",BI$1))))</f>
        <v>#NAME?</v>
      </c>
      <c r="BJ219" s="124" t="e">
        <f ca="1">IF(tbl_coded[[#This Row],[ISIN]]="","",IF(OR(tbl_coded[[#This Row],[Parent company tiker]]=""),"",IF(_xll.BDP(tbl_coded[[#This Row],[Parent company tiker]]&amp;" Equity",BJ$1)="#N/A N/A","--",_xll.BDP(tbl_coded[[#This Row],[Parent company tiker]]&amp;" Equity",BJ$1))))</f>
        <v>#NAME?</v>
      </c>
      <c r="BK219" s="124" t="e">
        <f ca="1">IF(tbl_coded[[#This Row],[ISIN]]="","",IF(OR(tbl_coded[[#This Row],[Parent company tiker]]=""),"",IF(_xll.BDP(tbl_coded[[#This Row],[Parent company tiker]]&amp;" Equity",BK$1)="#N/A N/A","--",_xll.BDP(tbl_coded[[#This Row],[Parent company tiker]]&amp;" Equity",BK$1))))</f>
        <v>#NAME?</v>
      </c>
      <c r="BL219" s="124" t="e">
        <f ca="1">IF(tbl_coded[[#This Row],[ISIN]]="","",IF(OR(tbl_coded[[#This Row],[Parent company tiker]]=""),"",IF(_xll.BDP(tbl_coded[[#This Row],[Parent company tiker]]&amp;" Equity",BL$1)="#N/A N/A","--",_xll.BDP(tbl_coded[[#This Row],[Parent company tiker]]&amp;" Equity",BL$1))))</f>
        <v>#NAME?</v>
      </c>
      <c r="BM21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9" s="124" t="e">
        <f ca="1">IF(tbl_coded[[#This Row],[Column9]]&lt;&gt;"--",tbl_coded[[#This Row],[G''tor rating]],IF(tbl_coded[[#This Row],[KPW Name]]&lt;&gt;"",tbl_coded[[#This Row],[KPW Rating]],IF(tbl_coded[[#This Row],[Parent company tiker]]&lt;&gt;"",tbl_coded[[#This Row],[parent评级]],tbl_coded[[#This Row],[Issuer rating]])))</f>
        <v>#NAME?</v>
      </c>
      <c r="BO219" s="159" t="str">
        <f ca="1">IFERROR(IF(tbl_coded[[#This Row],[GREEN]]="Y","GREEN",IF(tbl_coded[[#This Row],[SUSTAINABLE]]="Y","SUSTAINABLE",IF(tbl_coded[[#This Row],[SOCIAL]]="Y","SOCIAL",IF(tbl_coded[[#This Row],[Sustainable linked]]="Y","SUSTAINABLE LINKED"," ")))),"")</f>
        <v/>
      </c>
    </row>
    <row r="220" spans="1:67" ht="15" customHeight="1">
      <c r="A220" s="119">
        <v>218</v>
      </c>
      <c r="B220" s="120" t="str">
        <f>IF(美元债一级!$C$4:$C$1048576&lt;&gt;"",美元债一级!C221,"")</f>
        <v>XS2593593507</v>
      </c>
      <c r="C220" s="124" t="e">
        <f ca="1">IF(tbl_coded[[#This Row],[ISIN]]="","",IF(tbl_coded[[#This Row],[Index]]&gt;$A$1,"",IF(_xll.BDP($B220&amp;" Corp",C$1)="#N/A N/A","",_xll.BDP($B220&amp;" Corp",C$1))))</f>
        <v>#NAME?</v>
      </c>
      <c r="D220" s="124" t="e">
        <f ca="1">IF(tbl_coded[[#This Row],[ISIN]]="","",IF(_xll.BDP($B220&amp;" Corp",D$1)="#N/A N/A","",_xll.BDP($B220&amp;" Corp",D$1)))</f>
        <v>#NAME?</v>
      </c>
      <c r="E220" s="124" t="e">
        <f ca="1">IF(tbl_coded[[#This Row],[ISIN]]="","",IF(_xll.BDP($B220&amp;" Corp",E$1)="#N/A N/A","--",_xll.BDP($B220&amp;" Corp",E$1)))</f>
        <v>#NAME?</v>
      </c>
      <c r="F220" s="124" t="e">
        <f ca="1">IF(tbl_coded[[#This Row],[ISIN]]="","",IF(_xll.BDS($B220&amp;" Corp",F$1)="#N/A Field Not Applicable","",_xll.BDS($B220&amp;" Corp",F$1)))</f>
        <v>#NAME?</v>
      </c>
      <c r="G220" s="124" t="e">
        <f ca="1">IF(tbl_coded[[#This Row],[ISIN]]="","",IF(_xll.BDP($F220&amp;" CompanyID",G$1)="#N/A Invalid Security","",_xll.BDP($F220&amp;" CompanyID",G$1)))</f>
        <v>#NAME?</v>
      </c>
      <c r="H220" s="124" t="e">
        <f ca="1">IF(tbl_coded[[#This Row],[ISIN]]="","",IF(_xll.BDP($B220&amp;" Corp",H$1)="#N/A N/A","--",_xll.BDP($B220&amp;" Corp",H$1)))</f>
        <v>#NAME?</v>
      </c>
      <c r="I220" s="124" t="e">
        <f ca="1">IF(tbl_coded[[#This Row],[ISIN]]="","",IF(_xll.BDP($B220&amp;" Corp",I$1)="#N/A N/A","--",_xll.BDP($B220&amp;" Corp",I$1)))</f>
        <v>#NAME?</v>
      </c>
      <c r="J220" s="124" t="e">
        <f ca="1">IF(tbl_coded[[#This Row],[ISIN]]="","",IF(_xll.BDP($B220&amp;" Corp",J$1)="#N/A N/A","--",_xll.BDP($B220&amp;" Corp",J$1)))</f>
        <v>#NAME?</v>
      </c>
      <c r="K220" s="124" t="e">
        <f ca="1">IF(tbl_coded[[#This Row],[ISIN]]="","",IF(_xll.BDP($B220&amp;" Corp",K$1)="#N/A N/A","--",_xll.BDP($B220&amp;" Corp",K$1)))</f>
        <v>#NAME?</v>
      </c>
      <c r="L220" s="124" t="e">
        <f ca="1">IF(tbl_coded[[#This Row],[ISIN]]="","",IF(_xll.BDP($B220&amp;" Corp",L$1)="#N/A N/A","--",_xll.BDP($B220&amp;" Corp",L$1)))</f>
        <v>#NAME?</v>
      </c>
      <c r="M220" s="124" t="e">
        <f ca="1">IF(tbl_coded[[#This Row],[ISIN]]="","",IF(_xll.BDP($B220&amp;" Corp",M$1)="#N/A N/A","--",_xll.BDP($B220&amp;" Corp",M$1)))</f>
        <v>#NAME?</v>
      </c>
      <c r="N220" s="124" t="e">
        <f ca="1">IF(tbl_coded[[#This Row],[ISIN]]="","",IF(_xll.BDP($B220&amp;" Corp",N$1)="#N/A N/A","--",_xll.BDP($B220&amp;" Corp",N$1)))</f>
        <v>#NAME?</v>
      </c>
      <c r="O220" s="124" t="e">
        <f ca="1">IF(tbl_coded[[#This Row],[ISIN]]="","",IF(_xll.BDP($B220&amp;" Corp",O$1)="#N/A N/A","--",_xll.BDP($B220&amp;" Corp",O$1)))</f>
        <v>#NAME?</v>
      </c>
      <c r="P220" s="124" t="e">
        <f ca="1">IF(tbl_coded[[#This Row],[ISIN]]="","",IF(_xll.BDP($B220&amp;" Corp",P$1)="#N/A N/A","--",_xll.BDP($B220&amp;" Corp",P$1)))</f>
        <v>#NAME?</v>
      </c>
      <c r="Q22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0" s="124" t="e">
        <f ca="1">IF(tbl_coded[[#This Row],[ISIN]]="","",IF(OR(_xll.BDP($B220&amp;" Corp",R$1)="#N/A N/A",_xll.BDP($B220&amp;" Corp",R$1)="#N/A Invalid Security",_xll.BDP($B220&amp;" Corp",R$1)="#N/A Field Not Applicable"),"--",_xll.BDP($B220&amp;" Corp",R$1)))</f>
        <v>#NAME?</v>
      </c>
      <c r="S220" s="124" t="e">
        <f ca="1">IF(tbl_coded[[#This Row],[ISIN]]="","",IF(OR(_xll.BDP($R220&amp;" Equity",S$1)="#N/A N/A",_xll.BDP($R220&amp;" Equity",S$1)="#N/A Invalid Security"),"--",_xll.BDP($R220&amp;" Equity",S$1)))</f>
        <v>#NAME?</v>
      </c>
      <c r="T220" s="124" t="e">
        <f ca="1">IF(tbl_coded[[#This Row],[ISIN]]="","",IF(OR(_xll.BDP($R220&amp;" Equity",T$1)="#N/A N/A",_xll.BDP($R220&amp;" Equity",T$1)="#N/A Invalid Security"),"--",_xll.BDP($R220&amp;" Equity",T$1)))</f>
        <v>#NAME?</v>
      </c>
      <c r="U220" s="124" t="e">
        <f ca="1">IF(tbl_coded[[#This Row],[ISIN]]="","",IF(OR(_xll.BDP($R220&amp;" Equity",U$1)="#N/A N/A",_xll.BDP($R220&amp;" Equity",U$1)="#N/A Invalid Security"),"--",_xll.BDP($R220&amp;" Equity",U$1)))</f>
        <v>#NAME?</v>
      </c>
      <c r="V220" s="124" t="e">
        <f ca="1">IF(tbl_coded[[#This Row],[ISIN]]="","",IF(OR(_xll.BDP($R220&amp;" Equity",V$1)="#N/A N/A",_xll.BDP($R220&amp;" Equity",V$1)="#N/A Invalid Security"),"--",_xll.BDP($R220&amp;" Equity",V$1)))</f>
        <v>#NAME?</v>
      </c>
      <c r="W220" s="124" t="e">
        <f ca="1">IF(tbl_coded[[#This Row],[ISIN]]="","",IF(OR(_xll.BDP($R220&amp;" Equity",W$1)="#N/A N/A",_xll.BDP($R220&amp;" Equity",W$1)="#N/A Invalid Security"),"--",_xll.BDP($R220&amp;" Equity",W$1)))</f>
        <v>#NAME?</v>
      </c>
      <c r="X220" s="124" t="e">
        <f ca="1">IF(tbl_coded[[#This Row],[ISIN]]="","",IF(OR(_xll.BDP($R220&amp;" Equity",X$1)="#N/A N/A",_xll.BDP($R220&amp;" Equity",X$1)="#N/A Invalid Security"),"--",_xll.BDP($R220&amp;" Equity",X$1)))</f>
        <v>#NAME?</v>
      </c>
      <c r="Y22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0" s="124" t="str">
        <f ca="1">IF(tbl_coded[[#This Row],[ISIN]]="","",IF(ISNUMBER(_xll.BDP(B220&amp;" Corp",Z$1)),_xll.BDP(B220&amp;" Corp",Z$1),""))</f>
        <v/>
      </c>
      <c r="AA220" s="124" t="str">
        <f ca="1">IF(tbl_coded[[#This Row],[ISIN]]="","",IF(ISNUMBER(_xll.BDP(B220&amp;" Corp",AA$1)),_xll.BDP(B220&amp;" Corp",AA$1),""))</f>
        <v/>
      </c>
      <c r="AB220" s="124" t="str">
        <f ca="1">IF(tbl_coded[[#This Row],[ISIN]]="","",IF(ISNUMBER(_xll.BDP(B220&amp;" Corp",AB$1)),_xll.BDP(B220&amp;" Corp",AB$1),""))</f>
        <v/>
      </c>
      <c r="AC220" s="124" t="str">
        <f ca="1">IF(tbl_coded[[#This Row],[ISIN]]="","",IF(ISNUMBER(_xll.BDP(B220&amp;" Corp",AC$1)),_xll.BDP(B220&amp;" Corp",AC$1),""))</f>
        <v/>
      </c>
      <c r="AD220" s="124" t="e">
        <f ca="1">IF(tbl_coded[[#This Row],[ISIN]]="","",IF((_xll.BDP(B220&amp;" Corp",AD$1))="#N/A Field Not Applicable","",_xll.BDP(B220&amp;" Corp",AD$1)))</f>
        <v>#NAME?</v>
      </c>
      <c r="AE220" s="124" t="e">
        <f ca="1">IF(tbl_coded[[#This Row],[ISIN]]="","",IF((_xll.BDP(B220&amp;" Corp",AE$1))="#N/A N/A","--",_xll.BDP(B220&amp;" Corp",AE$1)))</f>
        <v>#NAME?</v>
      </c>
      <c r="AF220" s="124" t="e">
        <f ca="1">IF(tbl_coded[[#This Row],[ISIN]]="","",IF(IFERROR(MATCH(H220,rtg_num[Moody''s],0)&gt;10,0),"HY",IF(IFERROR(MATCH(I220,rtg_num[S&amp;P],0)&gt;10,0),"HY",IF(IFERROR(MATCH(J220,rtg_num[Fitch],0)&gt;10,0),"HY",IF(H220&amp;I220&amp;J220="------","NR",IF(IFERROR(FIND("#N/A",Coded!H220),0)&amp;IFERROR(FIND("#N/A",Coded!H220),0)&amp;IFERROR(FIND("#N/A",Coded!H220),0)&lt;&gt;"000",IF(INDEX(美元债一级!$O:$O,MATCH(tbl_coded[[#This Row],[ISIN]],美元债一级!$I:$I,0))="--/--/--","NR","IG"),"IG"))))))</f>
        <v>#NAME?</v>
      </c>
      <c r="AG22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0" s="125" t="e">
        <f ca="1">IF(tbl_coded[[#This Row],[ISIN]]="","",IF(_xll.BDP($B220&amp;" Corp",AI$1)="#N/A N/A","--",_xll.BDP($B220&amp;" Corp",AI$1)))</f>
        <v>#NAME?</v>
      </c>
      <c r="AJ220" s="122" t="e">
        <f ca="1">IF(tbl_coded[[#This Row],[ISIN]]="","",IF(OR(_xll.BDP(_xll.BDP(tbl_coded[[#This Row],[ISIN]]&amp;" Corp", "ISSUER_EQUITY_TICKER")&amp;" Equity",AJ$1)="#N/A N/A"),"--",_xll.BDP(_xll.BDP(tbl_coded[[#This Row],[ISIN]]&amp;" Corp", "ISSUER_EQUITY_TICKER")&amp;" Equity",AJ$1)))</f>
        <v>#NAME?</v>
      </c>
      <c r="AK22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24" t="e">
        <f ca="1">IF(tbl_coded[[#This Row],[ISIN]]="","",IF(OR(_xll.BDP(_xll.BDP(tbl_coded[[#This Row],[ISIN]]&amp;" Corp", "ISSUER_EQUITY_TICKER")&amp;" Equity",AL$1)="#N/A N/A"),"--",_xll.BDP(_xll.BDP(tbl_coded[[#This Row],[ISIN]]&amp;" Corp", "ISSUER_EQUITY_TICKER")&amp;" Equity",AL$1)))</f>
        <v>#NAME?</v>
      </c>
      <c r="AM220" s="124" t="e">
        <f ca="1">IF(tbl_coded[[#This Row],[ISIN]]="","",IF(_xll.BDS($B220&amp;" Corp",AM$1)="#N/A Field Not Applicable","",_xll.BDS($B220&amp;" Corp",AM$1)))</f>
        <v>#NAME?</v>
      </c>
      <c r="AN220" s="124" t="e">
        <f ca="1">IF(tbl_coded[[#This Row],[ISIN]]="","",IF(_xll.BDP(tbl_coded[[#This Row],[KPW Provider BBID]]&amp;" CompanyID","NAME")="#N/A Invalid Security","",_xll.BDP(tbl_coded[[#This Row],[KPW Provider BBID]]&amp;" CompanyID","NAME")))</f>
        <v>#NAME?</v>
      </c>
      <c r="AO220" s="124" t="e">
        <f ca="1">IF(tbl_coded[[#This Row],[ISIN]]="","",IF(_xll.BDP(tbl_coded[[#This Row],[KPW Provider BBID]]&amp;" CompanyID",$AO$1)="#N/A Invalid Security","--",IF(_xll.BDP(tbl_coded[[#This Row],[KPW Provider BBID]]&amp;" CompanyID",$AO$1)="#N/A N/A","--",_xll.BDP(tbl_coded[[#This Row],[KPW Provider BBID]]&amp;" CompanyID",$AO$1))))</f>
        <v>#NAME?</v>
      </c>
      <c r="AP220" s="124" t="e">
        <f ca="1">IF(tbl_coded[[#This Row],[ISIN]]="","",IF(_xll.BDP(tbl_coded[[#This Row],[KPW Provider BBID]]&amp;" CompanyID",$AP$1)="#N/A Invalid Security","--",IF(_xll.BDP(tbl_coded[[#This Row],[KPW Provider BBID]]&amp;" CompanyID",$AP$1)="#N/A N/A","--",_xll.BDP(tbl_coded[[#This Row],[KPW Provider BBID]]&amp;" CompanyID",$AP$1))))</f>
        <v>#NAME?</v>
      </c>
      <c r="AQ220" s="124" t="e">
        <f ca="1">IF(tbl_coded[[#This Row],[ISIN]]="","",IF(_xll.BDP(tbl_coded[[#This Row],[KPW Provider BBID]]&amp;" CompanyID",$AQ$1)="#N/A Invalid Security","--",IF(_xll.BDP(tbl_coded[[#This Row],[KPW Provider BBID]]&amp;" CompanyID",$AQ$1)="#N/A N/A","--",_xll.BDP(tbl_coded[[#This Row],[KPW Provider BBID]]&amp;" CompanyID",$AQ$1))))</f>
        <v>#NAME?</v>
      </c>
      <c r="AR220" s="124" t="e">
        <f ca="1">IF(tbl_coded[[#This Row],[ISIN]]="","",tbl_coded[[#This Row],[穆迪KPW评级]]&amp;"/"&amp;tbl_coded[[#This Row],[SPKPW评级]]&amp;"/"&amp;tbl_coded[[#This Row],[FITCHKPW评级]])</f>
        <v>#NAME?</v>
      </c>
      <c r="AS220" s="124" t="e">
        <f ca="1">IF(tbl_coded[[#This Row],[ISIN]]="","",IF(OR(_xll.BDP($B220&amp;" Corp",AS$1)="#N/A N/A"),"--",_xll.BDP($B220&amp;" Corp",AS$1)))</f>
        <v>#NAME?</v>
      </c>
      <c r="AT220" s="124" t="e">
        <f ca="1">IF(tbl_coded[[#This Row],[ISIN]]="","",IF(_xll.BDS($B220&amp;" Corp",AT$1)="#N/A Field Not Applicable","",_xll.BDS($B220&amp;" Corp",AT$1)))</f>
        <v>#NAME?</v>
      </c>
      <c r="AU220" s="124" t="e">
        <f ca="1">IF(tbl_coded[[#This Row],[SBLC Provider BBID]]="","",_xll.BDP(tbl_coded[[#This Row],[SBLC Provider BBID]]&amp;" CompanyID","NAME"))</f>
        <v>#NAME?</v>
      </c>
      <c r="AV220" s="124" t="e">
        <f ca="1">IF(tbl_coded[[#This Row],[ISIN]]="","",IF(OR(_xll.BDP($B220&amp;" Corp",AV$1)="#N/A N/A"),"--",TEXT(_xll.BDP($B220&amp;" Corp",AV$1),"yyyy/mm/dd")))</f>
        <v>#NAME?</v>
      </c>
      <c r="AW220" s="124" t="e">
        <f ca="1">IF(tbl_coded[[#This Row],[ISIN]]="","",IF(OR(_xll.BDP($B220&amp;" Corp",AW$1)="#N/A N/A"),"--",TEXT(_xll.BDP($B220&amp;" Corp",AW$1),"yyyy/mm/dd")))</f>
        <v>#NAME?</v>
      </c>
      <c r="AX220" s="124" t="e">
        <f ca="1">IF(tbl_coded[[#This Row],[ISIN]]="","",IF(OR(_xll.BDP($B220&amp;" Corp",AX$1)="#N/A N/A"),"--",TEXT(_xll.BDP($B220&amp;" Corp",AX$1),"yyyy/mm/dd")))</f>
        <v>#NAME?</v>
      </c>
      <c r="AY220" s="124" t="e">
        <f ca="1">IF(tbl_coded[[#This Row],[ISIN]]="","",IF(OR(_xll.BDP($B220&amp;" Corp",AY$1)="#N/A Field Not Applicable"),"--",TEXT(_xll.BDP($B220&amp;" Corp",AY$1),"yyyy/mm/dd")))</f>
        <v>#NAME?</v>
      </c>
      <c r="AZ220" s="124" t="e">
        <f ca="1">IF(tbl_coded[[#This Row],[ISIN]]="","",IF(OR(_xll.BDP($B220&amp;" Corp",AZ$1)="#N/A N/A"),"--",_xll.BDP($B220&amp;" Corp",AZ$1)))</f>
        <v>#NAME?</v>
      </c>
      <c r="BA220" s="124" t="e">
        <f ca="1">IF(tbl_coded[[#This Row],[ISIN]]="","",IF(OR(_xll.BDP($B220&amp;" Corp",BA$1)="#N/A N/A"),"--",_xll.BDP($B220&amp;" Corp",BA$1)))</f>
        <v>#NAME?</v>
      </c>
      <c r="BB220" s="124" t="e">
        <f ca="1">IF(tbl_coded[[#This Row],[ISIN]]="","",IF(OR(_xll.BDP($B220&amp;" Corp",BB$1)="#N/A N/A"),"--",_xll.BDP($B220&amp;" Corp",BB$1)))</f>
        <v>#NAME?</v>
      </c>
      <c r="BC220" s="124" t="e">
        <f ca="1">IF(tbl_coded[[#This Row],[ISIN]]="","",IF(OR(_xll.BDP($B220&amp;" Corp",BC$1)="#N/A Field Not Applicable"),"--",_xll.BDP($B220&amp;" Corp",BC$1)))</f>
        <v>#NAME?</v>
      </c>
      <c r="BD220" s="124" t="e">
        <f ca="1">IF(tbl_coded[[#This Row],[ISIN]]="","",IF(OR(_xll.BDP($B220&amp;" Corp",BD$1)="#N/A Field Not Applicable"),"--",_xll.BDP($B220&amp;" Corp",BD$1)))</f>
        <v>#NAME?</v>
      </c>
      <c r="BE220" s="124" t="e">
        <f ca="1">IF(tbl_coded[[#This Row],[ISIN]]="","",IF(OR(_xll.BDP($B220&amp;" Corp",BE$1)="#N/A Field Not Applicable"),"--",_xll.BDP($B220&amp;" Corp",BE$1)))</f>
        <v>#NAME?</v>
      </c>
      <c r="BF220" s="124" t="e">
        <f ca="1">IF(tbl_coded[[#This Row],[ISIN]]="","",IF(OR(_xll.BDP($B220&amp;" Corp",BF$1)="#N/A Field Not Applicable"),"--",_xll.BDP($B220&amp;" Corp",BF$1)))</f>
        <v>#NAME?</v>
      </c>
      <c r="BG220" s="124" t="e">
        <f ca="1">IF(tbl_coded[[#This Row],[ISIN]]="","",IF(OR(_xll.BDP($B220&amp;" Corp",BG$1)="#N/A Field Not Applicable"),"--",IF(_xll.BDP($B220&amp;" Corp",BG$1)="#N/A N/A","N",_xll.BDP($B220&amp;" Corp",BG$1))))</f>
        <v>#NAME?</v>
      </c>
      <c r="BH220" s="124" t="e">
        <f ca="1">IF(tbl_coded[[#This Row],[ISIN]]="","",IF(OR(_xll.BDP($B220&amp;" Corp",BH$1)="#N/A N/A"),"",_xll.BDP($B220&amp;" Corp",BH$1)))</f>
        <v>#NAME?</v>
      </c>
      <c r="BI220" s="124" t="e">
        <f ca="1">IF(tbl_coded[[#This Row],[ISIN]]="","",IF(OR(tbl_coded[[#This Row],[Parent company tiker]]=""),"",IF(_xll.BDP(tbl_coded[[#This Row],[Parent company tiker]]&amp;" Equity",BI$1)="#N/A N/A","--",_xll.BDP(tbl_coded[[#This Row],[Parent company tiker]]&amp;" Equity",BI$1))))</f>
        <v>#NAME?</v>
      </c>
      <c r="BJ220" s="124" t="e">
        <f ca="1">IF(tbl_coded[[#This Row],[ISIN]]="","",IF(OR(tbl_coded[[#This Row],[Parent company tiker]]=""),"",IF(_xll.BDP(tbl_coded[[#This Row],[Parent company tiker]]&amp;" Equity",BJ$1)="#N/A N/A","--",_xll.BDP(tbl_coded[[#This Row],[Parent company tiker]]&amp;" Equity",BJ$1))))</f>
        <v>#NAME?</v>
      </c>
      <c r="BK220" s="124" t="e">
        <f ca="1">IF(tbl_coded[[#This Row],[ISIN]]="","",IF(OR(tbl_coded[[#This Row],[Parent company tiker]]=""),"",IF(_xll.BDP(tbl_coded[[#This Row],[Parent company tiker]]&amp;" Equity",BK$1)="#N/A N/A","--",_xll.BDP(tbl_coded[[#This Row],[Parent company tiker]]&amp;" Equity",BK$1))))</f>
        <v>#NAME?</v>
      </c>
      <c r="BL220" s="124" t="e">
        <f ca="1">IF(tbl_coded[[#This Row],[ISIN]]="","",IF(OR(tbl_coded[[#This Row],[Parent company tiker]]=""),"",IF(_xll.BDP(tbl_coded[[#This Row],[Parent company tiker]]&amp;" Equity",BL$1)="#N/A N/A","--",_xll.BDP(tbl_coded[[#This Row],[Parent company tiker]]&amp;" Equity",BL$1))))</f>
        <v>#NAME?</v>
      </c>
      <c r="BM22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0" s="124" t="e">
        <f ca="1">IF(tbl_coded[[#This Row],[Column9]]&lt;&gt;"--",tbl_coded[[#This Row],[G''tor rating]],IF(tbl_coded[[#This Row],[KPW Name]]&lt;&gt;"",tbl_coded[[#This Row],[KPW Rating]],IF(tbl_coded[[#This Row],[Parent company tiker]]&lt;&gt;"",tbl_coded[[#This Row],[parent评级]],tbl_coded[[#This Row],[Issuer rating]])))</f>
        <v>#NAME?</v>
      </c>
      <c r="BO220" s="159" t="str">
        <f ca="1">IFERROR(IF(tbl_coded[[#This Row],[GREEN]]="Y","GREEN",IF(tbl_coded[[#This Row],[SUSTAINABLE]]="Y","SUSTAINABLE",IF(tbl_coded[[#This Row],[SOCIAL]]="Y","SOCIAL",IF(tbl_coded[[#This Row],[Sustainable linked]]="Y","SUSTAINABLE LINKED"," ")))),"")</f>
        <v/>
      </c>
    </row>
    <row r="221" spans="1:67" ht="15" customHeight="1">
      <c r="A221" s="119">
        <v>219</v>
      </c>
      <c r="B221" s="120" t="str">
        <f>IF(美元债一级!$C$4:$C$1048576&lt;&gt;"",美元债一级!C222,"")</f>
        <v>XS2593107506</v>
      </c>
      <c r="C221" s="124" t="e">
        <f ca="1">IF(tbl_coded[[#This Row],[ISIN]]="","",IF(tbl_coded[[#This Row],[Index]]&gt;$A$1,"",IF(_xll.BDP($B221&amp;" Corp",C$1)="#N/A N/A","",_xll.BDP($B221&amp;" Corp",C$1))))</f>
        <v>#NAME?</v>
      </c>
      <c r="D221" s="124" t="e">
        <f ca="1">IF(tbl_coded[[#This Row],[ISIN]]="","",IF(_xll.BDP($B221&amp;" Corp",D$1)="#N/A N/A","",_xll.BDP($B221&amp;" Corp",D$1)))</f>
        <v>#NAME?</v>
      </c>
      <c r="E221" s="124" t="e">
        <f ca="1">IF(tbl_coded[[#This Row],[ISIN]]="","",IF(_xll.BDP($B221&amp;" Corp",E$1)="#N/A N/A","--",_xll.BDP($B221&amp;" Corp",E$1)))</f>
        <v>#NAME?</v>
      </c>
      <c r="F221" s="124" t="e">
        <f ca="1">IF(tbl_coded[[#This Row],[ISIN]]="","",IF(_xll.BDS($B221&amp;" Corp",F$1)="#N/A Field Not Applicable","",_xll.BDS($B221&amp;" Corp",F$1)))</f>
        <v>#NAME?</v>
      </c>
      <c r="G221" s="124" t="e">
        <f ca="1">IF(tbl_coded[[#This Row],[ISIN]]="","",IF(_xll.BDP($F221&amp;" CompanyID",G$1)="#N/A Invalid Security","",_xll.BDP($F221&amp;" CompanyID",G$1)))</f>
        <v>#NAME?</v>
      </c>
      <c r="H221" s="124" t="e">
        <f ca="1">IF(tbl_coded[[#This Row],[ISIN]]="","",IF(_xll.BDP($B221&amp;" Corp",H$1)="#N/A N/A","--",_xll.BDP($B221&amp;" Corp",H$1)))</f>
        <v>#NAME?</v>
      </c>
      <c r="I221" s="124" t="e">
        <f ca="1">IF(tbl_coded[[#This Row],[ISIN]]="","",IF(_xll.BDP($B221&amp;" Corp",I$1)="#N/A N/A","--",_xll.BDP($B221&amp;" Corp",I$1)))</f>
        <v>#NAME?</v>
      </c>
      <c r="J221" s="124" t="e">
        <f ca="1">IF(tbl_coded[[#This Row],[ISIN]]="","",IF(_xll.BDP($B221&amp;" Corp",J$1)="#N/A N/A","--",_xll.BDP($B221&amp;" Corp",J$1)))</f>
        <v>#NAME?</v>
      </c>
      <c r="K221" s="124" t="e">
        <f ca="1">IF(tbl_coded[[#This Row],[ISIN]]="","",IF(_xll.BDP($B221&amp;" Corp",K$1)="#N/A N/A","--",_xll.BDP($B221&amp;" Corp",K$1)))</f>
        <v>#NAME?</v>
      </c>
      <c r="L221" s="124" t="e">
        <f ca="1">IF(tbl_coded[[#This Row],[ISIN]]="","",IF(_xll.BDP($B221&amp;" Corp",L$1)="#N/A N/A","--",_xll.BDP($B221&amp;" Corp",L$1)))</f>
        <v>#NAME?</v>
      </c>
      <c r="M221" s="124" t="e">
        <f ca="1">IF(tbl_coded[[#This Row],[ISIN]]="","",IF(_xll.BDP($B221&amp;" Corp",M$1)="#N/A N/A","--",_xll.BDP($B221&amp;" Corp",M$1)))</f>
        <v>#NAME?</v>
      </c>
      <c r="N221" s="124" t="e">
        <f ca="1">IF(tbl_coded[[#This Row],[ISIN]]="","",IF(_xll.BDP($B221&amp;" Corp",N$1)="#N/A N/A","--",_xll.BDP($B221&amp;" Corp",N$1)))</f>
        <v>#NAME?</v>
      </c>
      <c r="O221" s="124" t="e">
        <f ca="1">IF(tbl_coded[[#This Row],[ISIN]]="","",IF(_xll.BDP($B221&amp;" Corp",O$1)="#N/A N/A","--",_xll.BDP($B221&amp;" Corp",O$1)))</f>
        <v>#NAME?</v>
      </c>
      <c r="P221" s="124" t="e">
        <f ca="1">IF(tbl_coded[[#This Row],[ISIN]]="","",IF(_xll.BDP($B221&amp;" Corp",P$1)="#N/A N/A","--",_xll.BDP($B221&amp;" Corp",P$1)))</f>
        <v>#NAME?</v>
      </c>
      <c r="Q22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1" s="124" t="e">
        <f ca="1">IF(tbl_coded[[#This Row],[ISIN]]="","",IF(OR(_xll.BDP($B221&amp;" Corp",R$1)="#N/A N/A",_xll.BDP($B221&amp;" Corp",R$1)="#N/A Invalid Security",_xll.BDP($B221&amp;" Corp",R$1)="#N/A Field Not Applicable"),"--",_xll.BDP($B221&amp;" Corp",R$1)))</f>
        <v>#NAME?</v>
      </c>
      <c r="S221" s="124" t="e">
        <f ca="1">IF(tbl_coded[[#This Row],[ISIN]]="","",IF(OR(_xll.BDP($R221&amp;" Equity",S$1)="#N/A N/A",_xll.BDP($R221&amp;" Equity",S$1)="#N/A Invalid Security"),"--",_xll.BDP($R221&amp;" Equity",S$1)))</f>
        <v>#NAME?</v>
      </c>
      <c r="T221" s="124" t="e">
        <f ca="1">IF(tbl_coded[[#This Row],[ISIN]]="","",IF(OR(_xll.BDP($R221&amp;" Equity",T$1)="#N/A N/A",_xll.BDP($R221&amp;" Equity",T$1)="#N/A Invalid Security"),"--",_xll.BDP($R221&amp;" Equity",T$1)))</f>
        <v>#NAME?</v>
      </c>
      <c r="U221" s="124" t="e">
        <f ca="1">IF(tbl_coded[[#This Row],[ISIN]]="","",IF(OR(_xll.BDP($R221&amp;" Equity",U$1)="#N/A N/A",_xll.BDP($R221&amp;" Equity",U$1)="#N/A Invalid Security"),"--",_xll.BDP($R221&amp;" Equity",U$1)))</f>
        <v>#NAME?</v>
      </c>
      <c r="V221" s="124" t="e">
        <f ca="1">IF(tbl_coded[[#This Row],[ISIN]]="","",IF(OR(_xll.BDP($R221&amp;" Equity",V$1)="#N/A N/A",_xll.BDP($R221&amp;" Equity",V$1)="#N/A Invalid Security"),"--",_xll.BDP($R221&amp;" Equity",V$1)))</f>
        <v>#NAME?</v>
      </c>
      <c r="W221" s="124" t="e">
        <f ca="1">IF(tbl_coded[[#This Row],[ISIN]]="","",IF(OR(_xll.BDP($R221&amp;" Equity",W$1)="#N/A N/A",_xll.BDP($R221&amp;" Equity",W$1)="#N/A Invalid Security"),"--",_xll.BDP($R221&amp;" Equity",W$1)))</f>
        <v>#NAME?</v>
      </c>
      <c r="X221" s="124" t="e">
        <f ca="1">IF(tbl_coded[[#This Row],[ISIN]]="","",IF(OR(_xll.BDP($R221&amp;" Equity",X$1)="#N/A N/A",_xll.BDP($R221&amp;" Equity",X$1)="#N/A Invalid Security"),"--",_xll.BDP($R221&amp;" Equity",X$1)))</f>
        <v>#NAME?</v>
      </c>
      <c r="Y22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1" s="124" t="str">
        <f ca="1">IF(tbl_coded[[#This Row],[ISIN]]="","",IF(ISNUMBER(_xll.BDP(B221&amp;" Corp",Z$1)),_xll.BDP(B221&amp;" Corp",Z$1),""))</f>
        <v/>
      </c>
      <c r="AA221" s="124" t="str">
        <f ca="1">IF(tbl_coded[[#This Row],[ISIN]]="","",IF(ISNUMBER(_xll.BDP(B221&amp;" Corp",AA$1)),_xll.BDP(B221&amp;" Corp",AA$1),""))</f>
        <v/>
      </c>
      <c r="AB221" s="124" t="str">
        <f ca="1">IF(tbl_coded[[#This Row],[ISIN]]="","",IF(ISNUMBER(_xll.BDP(B221&amp;" Corp",AB$1)),_xll.BDP(B221&amp;" Corp",AB$1),""))</f>
        <v/>
      </c>
      <c r="AC221" s="124" t="str">
        <f ca="1">IF(tbl_coded[[#This Row],[ISIN]]="","",IF(ISNUMBER(_xll.BDP(B221&amp;" Corp",AC$1)),_xll.BDP(B221&amp;" Corp",AC$1),""))</f>
        <v/>
      </c>
      <c r="AD221" s="124" t="e">
        <f ca="1">IF(tbl_coded[[#This Row],[ISIN]]="","",IF((_xll.BDP(B221&amp;" Corp",AD$1))="#N/A Field Not Applicable","",_xll.BDP(B221&amp;" Corp",AD$1)))</f>
        <v>#NAME?</v>
      </c>
      <c r="AE221" s="124" t="e">
        <f ca="1">IF(tbl_coded[[#This Row],[ISIN]]="","",IF((_xll.BDP(B221&amp;" Corp",AE$1))="#N/A N/A","--",_xll.BDP(B221&amp;" Corp",AE$1)))</f>
        <v>#NAME?</v>
      </c>
      <c r="AF221" s="124" t="e">
        <f ca="1">IF(tbl_coded[[#This Row],[ISIN]]="","",IF(IFERROR(MATCH(H221,rtg_num[Moody''s],0)&gt;10,0),"HY",IF(IFERROR(MATCH(I221,rtg_num[S&amp;P],0)&gt;10,0),"HY",IF(IFERROR(MATCH(J221,rtg_num[Fitch],0)&gt;10,0),"HY",IF(H221&amp;I221&amp;J221="------","NR",IF(IFERROR(FIND("#N/A",Coded!H221),0)&amp;IFERROR(FIND("#N/A",Coded!H221),0)&amp;IFERROR(FIND("#N/A",Coded!H221),0)&lt;&gt;"000",IF(INDEX(美元债一级!$O:$O,MATCH(tbl_coded[[#This Row],[ISIN]],美元债一级!$I:$I,0))="--/--/--","NR","IG"),"IG"))))))</f>
        <v>#NAME?</v>
      </c>
      <c r="AG22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1" s="125" t="e">
        <f ca="1">IF(tbl_coded[[#This Row],[ISIN]]="","",IF(_xll.BDP($B221&amp;" Corp",AI$1)="#N/A N/A","--",_xll.BDP($B221&amp;" Corp",AI$1)))</f>
        <v>#NAME?</v>
      </c>
      <c r="AJ221" s="122" t="e">
        <f ca="1">IF(tbl_coded[[#This Row],[ISIN]]="","",IF(OR(_xll.BDP(_xll.BDP(tbl_coded[[#This Row],[ISIN]]&amp;" Corp", "ISSUER_EQUITY_TICKER")&amp;" Equity",AJ$1)="#N/A N/A"),"--",_xll.BDP(_xll.BDP(tbl_coded[[#This Row],[ISIN]]&amp;" Corp", "ISSUER_EQUITY_TICKER")&amp;" Equity",AJ$1)))</f>
        <v>#NAME?</v>
      </c>
      <c r="AK22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24" t="e">
        <f ca="1">IF(tbl_coded[[#This Row],[ISIN]]="","",IF(OR(_xll.BDP(_xll.BDP(tbl_coded[[#This Row],[ISIN]]&amp;" Corp", "ISSUER_EQUITY_TICKER")&amp;" Equity",AL$1)="#N/A N/A"),"--",_xll.BDP(_xll.BDP(tbl_coded[[#This Row],[ISIN]]&amp;" Corp", "ISSUER_EQUITY_TICKER")&amp;" Equity",AL$1)))</f>
        <v>#NAME?</v>
      </c>
      <c r="AM221" s="124" t="e">
        <f ca="1">IF(tbl_coded[[#This Row],[ISIN]]="","",IF(_xll.BDS($B221&amp;" Corp",AM$1)="#N/A Field Not Applicable","",_xll.BDS($B221&amp;" Corp",AM$1)))</f>
        <v>#NAME?</v>
      </c>
      <c r="AN221" s="124" t="e">
        <f ca="1">IF(tbl_coded[[#This Row],[ISIN]]="","",IF(_xll.BDP(tbl_coded[[#This Row],[KPW Provider BBID]]&amp;" CompanyID","NAME")="#N/A Invalid Security","",_xll.BDP(tbl_coded[[#This Row],[KPW Provider BBID]]&amp;" CompanyID","NAME")))</f>
        <v>#NAME?</v>
      </c>
      <c r="AO221" s="124" t="e">
        <f ca="1">IF(tbl_coded[[#This Row],[ISIN]]="","",IF(_xll.BDP(tbl_coded[[#This Row],[KPW Provider BBID]]&amp;" CompanyID",$AO$1)="#N/A Invalid Security","--",IF(_xll.BDP(tbl_coded[[#This Row],[KPW Provider BBID]]&amp;" CompanyID",$AO$1)="#N/A N/A","--",_xll.BDP(tbl_coded[[#This Row],[KPW Provider BBID]]&amp;" CompanyID",$AO$1))))</f>
        <v>#NAME?</v>
      </c>
      <c r="AP221" s="124" t="e">
        <f ca="1">IF(tbl_coded[[#This Row],[ISIN]]="","",IF(_xll.BDP(tbl_coded[[#This Row],[KPW Provider BBID]]&amp;" CompanyID",$AP$1)="#N/A Invalid Security","--",IF(_xll.BDP(tbl_coded[[#This Row],[KPW Provider BBID]]&amp;" CompanyID",$AP$1)="#N/A N/A","--",_xll.BDP(tbl_coded[[#This Row],[KPW Provider BBID]]&amp;" CompanyID",$AP$1))))</f>
        <v>#NAME?</v>
      </c>
      <c r="AQ221" s="124" t="e">
        <f ca="1">IF(tbl_coded[[#This Row],[ISIN]]="","",IF(_xll.BDP(tbl_coded[[#This Row],[KPW Provider BBID]]&amp;" CompanyID",$AQ$1)="#N/A Invalid Security","--",IF(_xll.BDP(tbl_coded[[#This Row],[KPW Provider BBID]]&amp;" CompanyID",$AQ$1)="#N/A N/A","--",_xll.BDP(tbl_coded[[#This Row],[KPW Provider BBID]]&amp;" CompanyID",$AQ$1))))</f>
        <v>#NAME?</v>
      </c>
      <c r="AR221" s="124" t="e">
        <f ca="1">IF(tbl_coded[[#This Row],[ISIN]]="","",tbl_coded[[#This Row],[穆迪KPW评级]]&amp;"/"&amp;tbl_coded[[#This Row],[SPKPW评级]]&amp;"/"&amp;tbl_coded[[#This Row],[FITCHKPW评级]])</f>
        <v>#NAME?</v>
      </c>
      <c r="AS221" s="124" t="e">
        <f ca="1">IF(tbl_coded[[#This Row],[ISIN]]="","",IF(OR(_xll.BDP($B221&amp;" Corp",AS$1)="#N/A N/A"),"--",_xll.BDP($B221&amp;" Corp",AS$1)))</f>
        <v>#NAME?</v>
      </c>
      <c r="AT221" s="124" t="e">
        <f ca="1">IF(tbl_coded[[#This Row],[ISIN]]="","",IF(_xll.BDS($B221&amp;" Corp",AT$1)="#N/A Field Not Applicable","",_xll.BDS($B221&amp;" Corp",AT$1)))</f>
        <v>#NAME?</v>
      </c>
      <c r="AU221" s="124" t="e">
        <f ca="1">IF(tbl_coded[[#This Row],[SBLC Provider BBID]]="","",_xll.BDP(tbl_coded[[#This Row],[SBLC Provider BBID]]&amp;" CompanyID","NAME"))</f>
        <v>#NAME?</v>
      </c>
      <c r="AV221" s="124" t="e">
        <f ca="1">IF(tbl_coded[[#This Row],[ISIN]]="","",IF(OR(_xll.BDP($B221&amp;" Corp",AV$1)="#N/A N/A"),"--",TEXT(_xll.BDP($B221&amp;" Corp",AV$1),"yyyy/mm/dd")))</f>
        <v>#NAME?</v>
      </c>
      <c r="AW221" s="124" t="e">
        <f ca="1">IF(tbl_coded[[#This Row],[ISIN]]="","",IF(OR(_xll.BDP($B221&amp;" Corp",AW$1)="#N/A N/A"),"--",TEXT(_xll.BDP($B221&amp;" Corp",AW$1),"yyyy/mm/dd")))</f>
        <v>#NAME?</v>
      </c>
      <c r="AX221" s="124" t="e">
        <f ca="1">IF(tbl_coded[[#This Row],[ISIN]]="","",IF(OR(_xll.BDP($B221&amp;" Corp",AX$1)="#N/A N/A"),"--",TEXT(_xll.BDP($B221&amp;" Corp",AX$1),"yyyy/mm/dd")))</f>
        <v>#NAME?</v>
      </c>
      <c r="AY221" s="124" t="e">
        <f ca="1">IF(tbl_coded[[#This Row],[ISIN]]="","",IF(OR(_xll.BDP($B221&amp;" Corp",AY$1)="#N/A Field Not Applicable"),"--",TEXT(_xll.BDP($B221&amp;" Corp",AY$1),"yyyy/mm/dd")))</f>
        <v>#NAME?</v>
      </c>
      <c r="AZ221" s="124" t="e">
        <f ca="1">IF(tbl_coded[[#This Row],[ISIN]]="","",IF(OR(_xll.BDP($B221&amp;" Corp",AZ$1)="#N/A N/A"),"--",_xll.BDP($B221&amp;" Corp",AZ$1)))</f>
        <v>#NAME?</v>
      </c>
      <c r="BA221" s="124" t="e">
        <f ca="1">IF(tbl_coded[[#This Row],[ISIN]]="","",IF(OR(_xll.BDP($B221&amp;" Corp",BA$1)="#N/A N/A"),"--",_xll.BDP($B221&amp;" Corp",BA$1)))</f>
        <v>#NAME?</v>
      </c>
      <c r="BB221" s="124" t="e">
        <f ca="1">IF(tbl_coded[[#This Row],[ISIN]]="","",IF(OR(_xll.BDP($B221&amp;" Corp",BB$1)="#N/A N/A"),"--",_xll.BDP($B221&amp;" Corp",BB$1)))</f>
        <v>#NAME?</v>
      </c>
      <c r="BC221" s="124" t="e">
        <f ca="1">IF(tbl_coded[[#This Row],[ISIN]]="","",IF(OR(_xll.BDP($B221&amp;" Corp",BC$1)="#N/A Field Not Applicable"),"--",_xll.BDP($B221&amp;" Corp",BC$1)))</f>
        <v>#NAME?</v>
      </c>
      <c r="BD221" s="124" t="e">
        <f ca="1">IF(tbl_coded[[#This Row],[ISIN]]="","",IF(OR(_xll.BDP($B221&amp;" Corp",BD$1)="#N/A Field Not Applicable"),"--",_xll.BDP($B221&amp;" Corp",BD$1)))</f>
        <v>#NAME?</v>
      </c>
      <c r="BE221" s="124" t="e">
        <f ca="1">IF(tbl_coded[[#This Row],[ISIN]]="","",IF(OR(_xll.BDP($B221&amp;" Corp",BE$1)="#N/A Field Not Applicable"),"--",_xll.BDP($B221&amp;" Corp",BE$1)))</f>
        <v>#NAME?</v>
      </c>
      <c r="BF221" s="124" t="e">
        <f ca="1">IF(tbl_coded[[#This Row],[ISIN]]="","",IF(OR(_xll.BDP($B221&amp;" Corp",BF$1)="#N/A Field Not Applicable"),"--",_xll.BDP($B221&amp;" Corp",BF$1)))</f>
        <v>#NAME?</v>
      </c>
      <c r="BG221" s="124" t="e">
        <f ca="1">IF(tbl_coded[[#This Row],[ISIN]]="","",IF(OR(_xll.BDP($B221&amp;" Corp",BG$1)="#N/A Field Not Applicable"),"--",IF(_xll.BDP($B221&amp;" Corp",BG$1)="#N/A N/A","N",_xll.BDP($B221&amp;" Corp",BG$1))))</f>
        <v>#NAME?</v>
      </c>
      <c r="BH221" s="124" t="e">
        <f ca="1">IF(tbl_coded[[#This Row],[ISIN]]="","",IF(OR(_xll.BDP($B221&amp;" Corp",BH$1)="#N/A N/A"),"",_xll.BDP($B221&amp;" Corp",BH$1)))</f>
        <v>#NAME?</v>
      </c>
      <c r="BI221" s="124" t="e">
        <f ca="1">IF(tbl_coded[[#This Row],[ISIN]]="","",IF(OR(tbl_coded[[#This Row],[Parent company tiker]]=""),"",IF(_xll.BDP(tbl_coded[[#This Row],[Parent company tiker]]&amp;" Equity",BI$1)="#N/A N/A","--",_xll.BDP(tbl_coded[[#This Row],[Parent company tiker]]&amp;" Equity",BI$1))))</f>
        <v>#NAME?</v>
      </c>
      <c r="BJ221" s="124" t="e">
        <f ca="1">IF(tbl_coded[[#This Row],[ISIN]]="","",IF(OR(tbl_coded[[#This Row],[Parent company tiker]]=""),"",IF(_xll.BDP(tbl_coded[[#This Row],[Parent company tiker]]&amp;" Equity",BJ$1)="#N/A N/A","--",_xll.BDP(tbl_coded[[#This Row],[Parent company tiker]]&amp;" Equity",BJ$1))))</f>
        <v>#NAME?</v>
      </c>
      <c r="BK221" s="124" t="e">
        <f ca="1">IF(tbl_coded[[#This Row],[ISIN]]="","",IF(OR(tbl_coded[[#This Row],[Parent company tiker]]=""),"",IF(_xll.BDP(tbl_coded[[#This Row],[Parent company tiker]]&amp;" Equity",BK$1)="#N/A N/A","--",_xll.BDP(tbl_coded[[#This Row],[Parent company tiker]]&amp;" Equity",BK$1))))</f>
        <v>#NAME?</v>
      </c>
      <c r="BL221" s="124" t="e">
        <f ca="1">IF(tbl_coded[[#This Row],[ISIN]]="","",IF(OR(tbl_coded[[#This Row],[Parent company tiker]]=""),"",IF(_xll.BDP(tbl_coded[[#This Row],[Parent company tiker]]&amp;" Equity",BL$1)="#N/A N/A","--",_xll.BDP(tbl_coded[[#This Row],[Parent company tiker]]&amp;" Equity",BL$1))))</f>
        <v>#NAME?</v>
      </c>
      <c r="BM22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1" s="124" t="e">
        <f ca="1">IF(tbl_coded[[#This Row],[Column9]]&lt;&gt;"--",tbl_coded[[#This Row],[G''tor rating]],IF(tbl_coded[[#This Row],[KPW Name]]&lt;&gt;"",tbl_coded[[#This Row],[KPW Rating]],IF(tbl_coded[[#This Row],[Parent company tiker]]&lt;&gt;"",tbl_coded[[#This Row],[parent评级]],tbl_coded[[#This Row],[Issuer rating]])))</f>
        <v>#NAME?</v>
      </c>
      <c r="BO221" s="159" t="str">
        <f ca="1">IFERROR(IF(tbl_coded[[#This Row],[GREEN]]="Y","GREEN",IF(tbl_coded[[#This Row],[SUSTAINABLE]]="Y","SUSTAINABLE",IF(tbl_coded[[#This Row],[SOCIAL]]="Y","SOCIAL",IF(tbl_coded[[#This Row],[Sustainable linked]]="Y","SUSTAINABLE LINKED"," ")))),"")</f>
        <v/>
      </c>
    </row>
    <row r="222" spans="1:67" ht="15" customHeight="1">
      <c r="A222" s="119">
        <v>220</v>
      </c>
      <c r="B222" s="120" t="str">
        <f>IF(美元债一级!$C$4:$C$1048576&lt;&gt;"",美元债一级!C223,"")</f>
        <v>XS2593593689</v>
      </c>
      <c r="C222" s="124" t="e">
        <f ca="1">IF(tbl_coded[[#This Row],[ISIN]]="","",IF(tbl_coded[[#This Row],[Index]]&gt;$A$1,"",IF(_xll.BDP($B222&amp;" Corp",C$1)="#N/A N/A","",_xll.BDP($B222&amp;" Corp",C$1))))</f>
        <v>#NAME?</v>
      </c>
      <c r="D222" s="124" t="e">
        <f ca="1">IF(tbl_coded[[#This Row],[ISIN]]="","",IF(_xll.BDP($B222&amp;" Corp",D$1)="#N/A N/A","",_xll.BDP($B222&amp;" Corp",D$1)))</f>
        <v>#NAME?</v>
      </c>
      <c r="E222" s="124" t="e">
        <f ca="1">IF(tbl_coded[[#This Row],[ISIN]]="","",IF(_xll.BDP($B222&amp;" Corp",E$1)="#N/A N/A","--",_xll.BDP($B222&amp;" Corp",E$1)))</f>
        <v>#NAME?</v>
      </c>
      <c r="F222" s="124" t="e">
        <f ca="1">IF(tbl_coded[[#This Row],[ISIN]]="","",IF(_xll.BDS($B222&amp;" Corp",F$1)="#N/A Field Not Applicable","",_xll.BDS($B222&amp;" Corp",F$1)))</f>
        <v>#NAME?</v>
      </c>
      <c r="G222" s="124" t="e">
        <f ca="1">IF(tbl_coded[[#This Row],[ISIN]]="","",IF(_xll.BDP($F222&amp;" CompanyID",G$1)="#N/A Invalid Security","",_xll.BDP($F222&amp;" CompanyID",G$1)))</f>
        <v>#NAME?</v>
      </c>
      <c r="H222" s="124" t="e">
        <f ca="1">IF(tbl_coded[[#This Row],[ISIN]]="","",IF(_xll.BDP($B222&amp;" Corp",H$1)="#N/A N/A","--",_xll.BDP($B222&amp;" Corp",H$1)))</f>
        <v>#NAME?</v>
      </c>
      <c r="I222" s="124" t="e">
        <f ca="1">IF(tbl_coded[[#This Row],[ISIN]]="","",IF(_xll.BDP($B222&amp;" Corp",I$1)="#N/A N/A","--",_xll.BDP($B222&amp;" Corp",I$1)))</f>
        <v>#NAME?</v>
      </c>
      <c r="J222" s="124" t="e">
        <f ca="1">IF(tbl_coded[[#This Row],[ISIN]]="","",IF(_xll.BDP($B222&amp;" Corp",J$1)="#N/A N/A","--",_xll.BDP($B222&amp;" Corp",J$1)))</f>
        <v>#NAME?</v>
      </c>
      <c r="K222" s="124" t="e">
        <f ca="1">IF(tbl_coded[[#This Row],[ISIN]]="","",IF(_xll.BDP($B222&amp;" Corp",K$1)="#N/A N/A","--",_xll.BDP($B222&amp;" Corp",K$1)))</f>
        <v>#NAME?</v>
      </c>
      <c r="L222" s="124" t="e">
        <f ca="1">IF(tbl_coded[[#This Row],[ISIN]]="","",IF(_xll.BDP($B222&amp;" Corp",L$1)="#N/A N/A","--",_xll.BDP($B222&amp;" Corp",L$1)))</f>
        <v>#NAME?</v>
      </c>
      <c r="M222" s="124" t="e">
        <f ca="1">IF(tbl_coded[[#This Row],[ISIN]]="","",IF(_xll.BDP($B222&amp;" Corp",M$1)="#N/A N/A","--",_xll.BDP($B222&amp;" Corp",M$1)))</f>
        <v>#NAME?</v>
      </c>
      <c r="N222" s="124" t="e">
        <f ca="1">IF(tbl_coded[[#This Row],[ISIN]]="","",IF(_xll.BDP($B222&amp;" Corp",N$1)="#N/A N/A","--",_xll.BDP($B222&amp;" Corp",N$1)))</f>
        <v>#NAME?</v>
      </c>
      <c r="O222" s="124" t="e">
        <f ca="1">IF(tbl_coded[[#This Row],[ISIN]]="","",IF(_xll.BDP($B222&amp;" Corp",O$1)="#N/A N/A","--",_xll.BDP($B222&amp;" Corp",O$1)))</f>
        <v>#NAME?</v>
      </c>
      <c r="P222" s="124" t="e">
        <f ca="1">IF(tbl_coded[[#This Row],[ISIN]]="","",IF(_xll.BDP($B222&amp;" Corp",P$1)="#N/A N/A","--",_xll.BDP($B222&amp;" Corp",P$1)))</f>
        <v>#NAME?</v>
      </c>
      <c r="Q22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2" s="124" t="e">
        <f ca="1">IF(tbl_coded[[#This Row],[ISIN]]="","",IF(OR(_xll.BDP($B222&amp;" Corp",R$1)="#N/A N/A",_xll.BDP($B222&amp;" Corp",R$1)="#N/A Invalid Security",_xll.BDP($B222&amp;" Corp",R$1)="#N/A Field Not Applicable"),"--",_xll.BDP($B222&amp;" Corp",R$1)))</f>
        <v>#NAME?</v>
      </c>
      <c r="S222" s="124" t="e">
        <f ca="1">IF(tbl_coded[[#This Row],[ISIN]]="","",IF(OR(_xll.BDP($R222&amp;" Equity",S$1)="#N/A N/A",_xll.BDP($R222&amp;" Equity",S$1)="#N/A Invalid Security"),"--",_xll.BDP($R222&amp;" Equity",S$1)))</f>
        <v>#NAME?</v>
      </c>
      <c r="T222" s="124" t="e">
        <f ca="1">IF(tbl_coded[[#This Row],[ISIN]]="","",IF(OR(_xll.BDP($R222&amp;" Equity",T$1)="#N/A N/A",_xll.BDP($R222&amp;" Equity",T$1)="#N/A Invalid Security"),"--",_xll.BDP($R222&amp;" Equity",T$1)))</f>
        <v>#NAME?</v>
      </c>
      <c r="U222" s="124" t="e">
        <f ca="1">IF(tbl_coded[[#This Row],[ISIN]]="","",IF(OR(_xll.BDP($R222&amp;" Equity",U$1)="#N/A N/A",_xll.BDP($R222&amp;" Equity",U$1)="#N/A Invalid Security"),"--",_xll.BDP($R222&amp;" Equity",U$1)))</f>
        <v>#NAME?</v>
      </c>
      <c r="V222" s="124" t="e">
        <f ca="1">IF(tbl_coded[[#This Row],[ISIN]]="","",IF(OR(_xll.BDP($R222&amp;" Equity",V$1)="#N/A N/A",_xll.BDP($R222&amp;" Equity",V$1)="#N/A Invalid Security"),"--",_xll.BDP($R222&amp;" Equity",V$1)))</f>
        <v>#NAME?</v>
      </c>
      <c r="W222" s="124" t="e">
        <f ca="1">IF(tbl_coded[[#This Row],[ISIN]]="","",IF(OR(_xll.BDP($R222&amp;" Equity",W$1)="#N/A N/A",_xll.BDP($R222&amp;" Equity",W$1)="#N/A Invalid Security"),"--",_xll.BDP($R222&amp;" Equity",W$1)))</f>
        <v>#NAME?</v>
      </c>
      <c r="X222" s="124" t="e">
        <f ca="1">IF(tbl_coded[[#This Row],[ISIN]]="","",IF(OR(_xll.BDP($R222&amp;" Equity",X$1)="#N/A N/A",_xll.BDP($R222&amp;" Equity",X$1)="#N/A Invalid Security"),"--",_xll.BDP($R222&amp;" Equity",X$1)))</f>
        <v>#NAME?</v>
      </c>
      <c r="Y22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2" s="124" t="str">
        <f ca="1">IF(tbl_coded[[#This Row],[ISIN]]="","",IF(ISNUMBER(_xll.BDP(B222&amp;" Corp",Z$1)),_xll.BDP(B222&amp;" Corp",Z$1),""))</f>
        <v/>
      </c>
      <c r="AA222" s="124" t="str">
        <f ca="1">IF(tbl_coded[[#This Row],[ISIN]]="","",IF(ISNUMBER(_xll.BDP(B222&amp;" Corp",AA$1)),_xll.BDP(B222&amp;" Corp",AA$1),""))</f>
        <v/>
      </c>
      <c r="AB222" s="124" t="str">
        <f ca="1">IF(tbl_coded[[#This Row],[ISIN]]="","",IF(ISNUMBER(_xll.BDP(B222&amp;" Corp",AB$1)),_xll.BDP(B222&amp;" Corp",AB$1),""))</f>
        <v/>
      </c>
      <c r="AC222" s="124" t="str">
        <f ca="1">IF(tbl_coded[[#This Row],[ISIN]]="","",IF(ISNUMBER(_xll.BDP(B222&amp;" Corp",AC$1)),_xll.BDP(B222&amp;" Corp",AC$1),""))</f>
        <v/>
      </c>
      <c r="AD222" s="124" t="e">
        <f ca="1">IF(tbl_coded[[#This Row],[ISIN]]="","",IF((_xll.BDP(B222&amp;" Corp",AD$1))="#N/A Field Not Applicable","",_xll.BDP(B222&amp;" Corp",AD$1)))</f>
        <v>#NAME?</v>
      </c>
      <c r="AE222" s="124" t="e">
        <f ca="1">IF(tbl_coded[[#This Row],[ISIN]]="","",IF((_xll.BDP(B222&amp;" Corp",AE$1))="#N/A N/A","--",_xll.BDP(B222&amp;" Corp",AE$1)))</f>
        <v>#NAME?</v>
      </c>
      <c r="AF222" s="124" t="e">
        <f ca="1">IF(tbl_coded[[#This Row],[ISIN]]="","",IF(IFERROR(MATCH(H222,rtg_num[Moody''s],0)&gt;10,0),"HY",IF(IFERROR(MATCH(I222,rtg_num[S&amp;P],0)&gt;10,0),"HY",IF(IFERROR(MATCH(J222,rtg_num[Fitch],0)&gt;10,0),"HY",IF(H222&amp;I222&amp;J222="------","NR",IF(IFERROR(FIND("#N/A",Coded!H222),0)&amp;IFERROR(FIND("#N/A",Coded!H222),0)&amp;IFERROR(FIND("#N/A",Coded!H222),0)&lt;&gt;"000",IF(INDEX(美元债一级!$O:$O,MATCH(tbl_coded[[#This Row],[ISIN]],美元债一级!$I:$I,0))="--/--/--","NR","IG"),"IG"))))))</f>
        <v>#NAME?</v>
      </c>
      <c r="AG22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2" s="125" t="e">
        <f ca="1">IF(tbl_coded[[#This Row],[ISIN]]="","",IF(_xll.BDP($B222&amp;" Corp",AI$1)="#N/A N/A","--",_xll.BDP($B222&amp;" Corp",AI$1)))</f>
        <v>#NAME?</v>
      </c>
      <c r="AJ222" s="122" t="e">
        <f ca="1">IF(tbl_coded[[#This Row],[ISIN]]="","",IF(OR(_xll.BDP(_xll.BDP(tbl_coded[[#This Row],[ISIN]]&amp;" Corp", "ISSUER_EQUITY_TICKER")&amp;" Equity",AJ$1)="#N/A N/A"),"--",_xll.BDP(_xll.BDP(tbl_coded[[#This Row],[ISIN]]&amp;" Corp", "ISSUER_EQUITY_TICKER")&amp;" Equity",AJ$1)))</f>
        <v>#NAME?</v>
      </c>
      <c r="AK22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24" t="e">
        <f ca="1">IF(tbl_coded[[#This Row],[ISIN]]="","",IF(OR(_xll.BDP(_xll.BDP(tbl_coded[[#This Row],[ISIN]]&amp;" Corp", "ISSUER_EQUITY_TICKER")&amp;" Equity",AL$1)="#N/A N/A"),"--",_xll.BDP(_xll.BDP(tbl_coded[[#This Row],[ISIN]]&amp;" Corp", "ISSUER_EQUITY_TICKER")&amp;" Equity",AL$1)))</f>
        <v>#NAME?</v>
      </c>
      <c r="AM222" s="124" t="s">
        <v>447</v>
      </c>
      <c r="AN222" s="124" t="e">
        <f ca="1">IF(tbl_coded[[#This Row],[ISIN]]="","",IF(_xll.BDP(tbl_coded[[#This Row],[KPW Provider BBID]]&amp;" CompanyID","NAME")="#N/A Invalid Security","",_xll.BDP(tbl_coded[[#This Row],[KPW Provider BBID]]&amp;" CompanyID","NAME")))</f>
        <v>#NAME?</v>
      </c>
      <c r="AO222" s="124" t="e">
        <f ca="1">IF(tbl_coded[[#This Row],[ISIN]]="","",IF(_xll.BDP(tbl_coded[[#This Row],[KPW Provider BBID]]&amp;" CompanyID",$AO$1)="#N/A Invalid Security","--",IF(_xll.BDP(tbl_coded[[#This Row],[KPW Provider BBID]]&amp;" CompanyID",$AO$1)="#N/A N/A","--",_xll.BDP(tbl_coded[[#This Row],[KPW Provider BBID]]&amp;" CompanyID",$AO$1))))</f>
        <v>#NAME?</v>
      </c>
      <c r="AP222" s="124" t="e">
        <f ca="1">IF(tbl_coded[[#This Row],[ISIN]]="","",IF(_xll.BDP(tbl_coded[[#This Row],[KPW Provider BBID]]&amp;" CompanyID",$AP$1)="#N/A Invalid Security","--",IF(_xll.BDP(tbl_coded[[#This Row],[KPW Provider BBID]]&amp;" CompanyID",$AP$1)="#N/A N/A","--",_xll.BDP(tbl_coded[[#This Row],[KPW Provider BBID]]&amp;" CompanyID",$AP$1))))</f>
        <v>#NAME?</v>
      </c>
      <c r="AQ222" s="124" t="e">
        <f ca="1">IF(tbl_coded[[#This Row],[ISIN]]="","",IF(_xll.BDP(tbl_coded[[#This Row],[KPW Provider BBID]]&amp;" CompanyID",$AQ$1)="#N/A Invalid Security","--",IF(_xll.BDP(tbl_coded[[#This Row],[KPW Provider BBID]]&amp;" CompanyID",$AQ$1)="#N/A N/A","--",_xll.BDP(tbl_coded[[#This Row],[KPW Provider BBID]]&amp;" CompanyID",$AQ$1))))</f>
        <v>#NAME?</v>
      </c>
      <c r="AR222" s="124" t="e">
        <f ca="1">IF(tbl_coded[[#This Row],[ISIN]]="","",tbl_coded[[#This Row],[穆迪KPW评级]]&amp;"/"&amp;tbl_coded[[#This Row],[SPKPW评级]]&amp;"/"&amp;tbl_coded[[#This Row],[FITCHKPW评级]])</f>
        <v>#NAME?</v>
      </c>
      <c r="AS222" s="124" t="e">
        <f ca="1">IF(tbl_coded[[#This Row],[ISIN]]="","",IF(OR(_xll.BDP($B222&amp;" Corp",AS$1)="#N/A N/A"),"--",_xll.BDP($B222&amp;" Corp",AS$1)))</f>
        <v>#NAME?</v>
      </c>
      <c r="AT222" s="124" t="e">
        <f ca="1">IF(tbl_coded[[#This Row],[ISIN]]="","",IF(_xll.BDS($B222&amp;" Corp",AT$1)="#N/A Field Not Applicable","",_xll.BDS($B222&amp;" Corp",AT$1)))</f>
        <v>#NAME?</v>
      </c>
      <c r="AU222" s="124" t="e">
        <f ca="1">IF(tbl_coded[[#This Row],[SBLC Provider BBID]]="","",_xll.BDP(tbl_coded[[#This Row],[SBLC Provider BBID]]&amp;" CompanyID","NAME"))</f>
        <v>#NAME?</v>
      </c>
      <c r="AV222" s="124" t="e">
        <f ca="1">IF(tbl_coded[[#This Row],[ISIN]]="","",IF(OR(_xll.BDP($B222&amp;" Corp",AV$1)="#N/A N/A"),"--",TEXT(_xll.BDP($B222&amp;" Corp",AV$1),"yyyy/mm/dd")))</f>
        <v>#NAME?</v>
      </c>
      <c r="AW222" s="124" t="e">
        <f ca="1">IF(tbl_coded[[#This Row],[ISIN]]="","",IF(OR(_xll.BDP($B222&amp;" Corp",AW$1)="#N/A N/A"),"--",TEXT(_xll.BDP($B222&amp;" Corp",AW$1),"yyyy/mm/dd")))</f>
        <v>#NAME?</v>
      </c>
      <c r="AX222" s="124" t="e">
        <f ca="1">IF(tbl_coded[[#This Row],[ISIN]]="","",IF(OR(_xll.BDP($B222&amp;" Corp",AX$1)="#N/A N/A"),"--",TEXT(_xll.BDP($B222&amp;" Corp",AX$1),"yyyy/mm/dd")))</f>
        <v>#NAME?</v>
      </c>
      <c r="AY222" s="124" t="e">
        <f ca="1">IF(tbl_coded[[#This Row],[ISIN]]="","",IF(OR(_xll.BDP($B222&amp;" Corp",AY$1)="#N/A Field Not Applicable"),"--",TEXT(_xll.BDP($B222&amp;" Corp",AY$1),"yyyy/mm/dd")))</f>
        <v>#NAME?</v>
      </c>
      <c r="AZ222" s="124" t="e">
        <f ca="1">IF(tbl_coded[[#This Row],[ISIN]]="","",IF(OR(_xll.BDP($B222&amp;" Corp",AZ$1)="#N/A N/A"),"--",_xll.BDP($B222&amp;" Corp",AZ$1)))</f>
        <v>#NAME?</v>
      </c>
      <c r="BA222" s="124" t="e">
        <f ca="1">IF(tbl_coded[[#This Row],[ISIN]]="","",IF(OR(_xll.BDP($B222&amp;" Corp",BA$1)="#N/A N/A"),"--",_xll.BDP($B222&amp;" Corp",BA$1)))</f>
        <v>#NAME?</v>
      </c>
      <c r="BB222" s="124" t="e">
        <f ca="1">IF(tbl_coded[[#This Row],[ISIN]]="","",IF(OR(_xll.BDP($B222&amp;" Corp",BB$1)="#N/A N/A"),"--",_xll.BDP($B222&amp;" Corp",BB$1)))</f>
        <v>#NAME?</v>
      </c>
      <c r="BC222" s="124" t="e">
        <f ca="1">IF(tbl_coded[[#This Row],[ISIN]]="","",IF(OR(_xll.BDP($B222&amp;" Corp",BC$1)="#N/A Field Not Applicable"),"--",_xll.BDP($B222&amp;" Corp",BC$1)))</f>
        <v>#NAME?</v>
      </c>
      <c r="BD222" s="124" t="e">
        <f ca="1">IF(tbl_coded[[#This Row],[ISIN]]="","",IF(OR(_xll.BDP($B222&amp;" Corp",BD$1)="#N/A Field Not Applicable"),"--",_xll.BDP($B222&amp;" Corp",BD$1)))</f>
        <v>#NAME?</v>
      </c>
      <c r="BE222" s="124" t="e">
        <f ca="1">IF(tbl_coded[[#This Row],[ISIN]]="","",IF(OR(_xll.BDP($B222&amp;" Corp",BE$1)="#N/A Field Not Applicable"),"--",_xll.BDP($B222&amp;" Corp",BE$1)))</f>
        <v>#NAME?</v>
      </c>
      <c r="BF222" s="124" t="e">
        <f ca="1">IF(tbl_coded[[#This Row],[ISIN]]="","",IF(OR(_xll.BDP($B222&amp;" Corp",BF$1)="#N/A Field Not Applicable"),"--",_xll.BDP($B222&amp;" Corp",BF$1)))</f>
        <v>#NAME?</v>
      </c>
      <c r="BG222" s="124" t="e">
        <f ca="1">IF(tbl_coded[[#This Row],[ISIN]]="","",IF(OR(_xll.BDP($B222&amp;" Corp",BG$1)="#N/A Field Not Applicable"),"--",IF(_xll.BDP($B222&amp;" Corp",BG$1)="#N/A N/A","N",_xll.BDP($B222&amp;" Corp",BG$1))))</f>
        <v>#NAME?</v>
      </c>
      <c r="BH222" s="124" t="e">
        <f ca="1">IF(tbl_coded[[#This Row],[ISIN]]="","",IF(OR(_xll.BDP($B222&amp;" Corp",BH$1)="#N/A N/A"),"",_xll.BDP($B222&amp;" Corp",BH$1)))</f>
        <v>#NAME?</v>
      </c>
      <c r="BI222" s="124" t="e">
        <f ca="1">IF(tbl_coded[[#This Row],[ISIN]]="","",IF(OR(tbl_coded[[#This Row],[Parent company tiker]]=""),"",IF(_xll.BDP(tbl_coded[[#This Row],[Parent company tiker]]&amp;" Equity",BI$1)="#N/A N/A","--",_xll.BDP(tbl_coded[[#This Row],[Parent company tiker]]&amp;" Equity",BI$1))))</f>
        <v>#NAME?</v>
      </c>
      <c r="BJ222" s="124" t="e">
        <f ca="1">IF(tbl_coded[[#This Row],[ISIN]]="","",IF(OR(tbl_coded[[#This Row],[Parent company tiker]]=""),"",IF(_xll.BDP(tbl_coded[[#This Row],[Parent company tiker]]&amp;" Equity",BJ$1)="#N/A N/A","--",_xll.BDP(tbl_coded[[#This Row],[Parent company tiker]]&amp;" Equity",BJ$1))))</f>
        <v>#NAME?</v>
      </c>
      <c r="BK222" s="124" t="e">
        <f ca="1">IF(tbl_coded[[#This Row],[ISIN]]="","",IF(OR(tbl_coded[[#This Row],[Parent company tiker]]=""),"",IF(_xll.BDP(tbl_coded[[#This Row],[Parent company tiker]]&amp;" Equity",BK$1)="#N/A N/A","--",_xll.BDP(tbl_coded[[#This Row],[Parent company tiker]]&amp;" Equity",BK$1))))</f>
        <v>#NAME?</v>
      </c>
      <c r="BL222" s="124" t="e">
        <f ca="1">IF(tbl_coded[[#This Row],[ISIN]]="","",IF(OR(tbl_coded[[#This Row],[Parent company tiker]]=""),"",IF(_xll.BDP(tbl_coded[[#This Row],[Parent company tiker]]&amp;" Equity",BL$1)="#N/A N/A","--",_xll.BDP(tbl_coded[[#This Row],[Parent company tiker]]&amp;" Equity",BL$1))))</f>
        <v>#NAME?</v>
      </c>
      <c r="BM22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2" s="124" t="e">
        <f ca="1">IF(tbl_coded[[#This Row],[Column9]]&lt;&gt;"--",tbl_coded[[#This Row],[G''tor rating]],IF(tbl_coded[[#This Row],[KPW Name]]&lt;&gt;"",tbl_coded[[#This Row],[KPW Rating]],IF(tbl_coded[[#This Row],[Parent company tiker]]&lt;&gt;"",tbl_coded[[#This Row],[parent评级]],tbl_coded[[#This Row],[Issuer rating]])))</f>
        <v>#NAME?</v>
      </c>
      <c r="BO222" s="159" t="str">
        <f ca="1">IFERROR(IF(tbl_coded[[#This Row],[GREEN]]="Y","GREEN",IF(tbl_coded[[#This Row],[SUSTAINABLE]]="Y","SUSTAINABLE",IF(tbl_coded[[#This Row],[SOCIAL]]="Y","SOCIAL",IF(tbl_coded[[#This Row],[Sustainable linked]]="Y","SUSTAINABLE LINKED"," ")))),"")</f>
        <v/>
      </c>
    </row>
    <row r="223" spans="1:67" ht="15" customHeight="1">
      <c r="A223" s="119">
        <v>221</v>
      </c>
      <c r="B223" s="120" t="str">
        <f>IF(美元债一级!$C$4:$C$1048576&lt;&gt;"",美元债一级!C224,"")</f>
        <v>XS2593875235</v>
      </c>
      <c r="C223" s="122" t="e">
        <f ca="1">IF(tbl_coded[[#This Row],[ISIN]]="","",IF(tbl_coded[[#This Row],[Index]]&gt;$A$1,"",IF(_xll.BDP($B223&amp;" Corp",C$1)="#N/A N/A","",_xll.BDP($B223&amp;" Corp",C$1))))</f>
        <v>#NAME?</v>
      </c>
      <c r="D223" s="122" t="e">
        <f ca="1">IF(tbl_coded[[#This Row],[ISIN]]="","",IF(_xll.BDP($B223&amp;" Corp",D$1)="#N/A N/A","",_xll.BDP($B223&amp;" Corp",D$1)))</f>
        <v>#NAME?</v>
      </c>
      <c r="E223" s="122" t="e">
        <f ca="1">IF(tbl_coded[[#This Row],[ISIN]]="","",IF(_xll.BDP($B223&amp;" Corp",E$1)="#N/A N/A","--",_xll.BDP($B223&amp;" Corp",E$1)))</f>
        <v>#NAME?</v>
      </c>
      <c r="F223" s="122" t="e">
        <f ca="1">IF(tbl_coded[[#This Row],[ISIN]]="","",IF(_xll.BDS($B223&amp;" Corp",F$1)="#N/A Field Not Applicable","",_xll.BDS($B223&amp;" Corp",F$1)))</f>
        <v>#NAME?</v>
      </c>
      <c r="G223" s="122" t="e">
        <f ca="1">IF(tbl_coded[[#This Row],[ISIN]]="","",IF(_xll.BDP($F223&amp;" CompanyID",G$1)="#N/A Invalid Security","",_xll.BDP($F223&amp;" CompanyID",G$1)))</f>
        <v>#NAME?</v>
      </c>
      <c r="H223" s="122" t="e">
        <f ca="1">IF(tbl_coded[[#This Row],[ISIN]]="","",IF(_xll.BDP($B223&amp;" Corp",H$1)="#N/A N/A","--",_xll.BDP($B223&amp;" Corp",H$1)))</f>
        <v>#NAME?</v>
      </c>
      <c r="I223" s="122" t="e">
        <f ca="1">IF(tbl_coded[[#This Row],[ISIN]]="","",IF(_xll.BDP($B223&amp;" Corp",I$1)="#N/A N/A","--",_xll.BDP($B223&amp;" Corp",I$1)))</f>
        <v>#NAME?</v>
      </c>
      <c r="J223" s="122" t="e">
        <f ca="1">IF(tbl_coded[[#This Row],[ISIN]]="","",IF(_xll.BDP($B223&amp;" Corp",J$1)="#N/A N/A","--",_xll.BDP($B223&amp;" Corp",J$1)))</f>
        <v>#NAME?</v>
      </c>
      <c r="K223" s="122" t="e">
        <f ca="1">IF(tbl_coded[[#This Row],[ISIN]]="","",IF(_xll.BDP($B223&amp;" Corp",K$1)="#N/A N/A","--",_xll.BDP($B223&amp;" Corp",K$1)))</f>
        <v>#NAME?</v>
      </c>
      <c r="L223" s="122" t="e">
        <f ca="1">IF(tbl_coded[[#This Row],[ISIN]]="","",IF(_xll.BDP($B223&amp;" Corp",L$1)="#N/A N/A","--",_xll.BDP($B223&amp;" Corp",L$1)))</f>
        <v>#NAME?</v>
      </c>
      <c r="M223" s="122" t="e">
        <f ca="1">IF(tbl_coded[[#This Row],[ISIN]]="","",IF(_xll.BDP($B223&amp;" Corp",M$1)="#N/A N/A","--",_xll.BDP($B223&amp;" Corp",M$1)))</f>
        <v>#NAME?</v>
      </c>
      <c r="N223" s="122" t="e">
        <f ca="1">IF(tbl_coded[[#This Row],[ISIN]]="","",IF(_xll.BDP($B223&amp;" Corp",N$1)="#N/A N/A","--",_xll.BDP($B223&amp;" Corp",N$1)))</f>
        <v>#NAME?</v>
      </c>
      <c r="O223" s="122" t="e">
        <f ca="1">IF(tbl_coded[[#This Row],[ISIN]]="","",IF(_xll.BDP($B223&amp;" Corp",O$1)="#N/A N/A","--",_xll.BDP($B223&amp;" Corp",O$1)))</f>
        <v>#NAME?</v>
      </c>
      <c r="P223" s="122" t="e">
        <f ca="1">IF(tbl_coded[[#This Row],[ISIN]]="","",IF(_xll.BDP($B223&amp;" Corp",P$1)="#N/A N/A","--",_xll.BDP($B223&amp;" Corp",P$1)))</f>
        <v>#NAME?</v>
      </c>
      <c r="Q22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3" s="122" t="e">
        <f ca="1">IF(tbl_coded[[#This Row],[ISIN]]="","",IF(OR(_xll.BDP($B223&amp;" Corp",R$1)="#N/A N/A",_xll.BDP($B223&amp;" Corp",R$1)="#N/A Invalid Security",_xll.BDP($B223&amp;" Corp",R$1)="#N/A Field Not Applicable"),"--",_xll.BDP($B223&amp;" Corp",R$1)))</f>
        <v>#NAME?</v>
      </c>
      <c r="S223" s="122" t="e">
        <f ca="1">IF(tbl_coded[[#This Row],[ISIN]]="","",IF(OR(_xll.BDP($R223&amp;" Equity",S$1)="#N/A N/A",_xll.BDP($R223&amp;" Equity",S$1)="#N/A Invalid Security"),"--",_xll.BDP($R223&amp;" Equity",S$1)))</f>
        <v>#NAME?</v>
      </c>
      <c r="T223" s="122" t="e">
        <f ca="1">IF(tbl_coded[[#This Row],[ISIN]]="","",IF(OR(_xll.BDP($R223&amp;" Equity",T$1)="#N/A N/A",_xll.BDP($R223&amp;" Equity",T$1)="#N/A Invalid Security"),"--",_xll.BDP($R223&amp;" Equity",T$1)))</f>
        <v>#NAME?</v>
      </c>
      <c r="U223" s="122" t="e">
        <f ca="1">IF(tbl_coded[[#This Row],[ISIN]]="","",IF(OR(_xll.BDP($R223&amp;" Equity",U$1)="#N/A N/A",_xll.BDP($R223&amp;" Equity",U$1)="#N/A Invalid Security"),"--",_xll.BDP($R223&amp;" Equity",U$1)))</f>
        <v>#NAME?</v>
      </c>
      <c r="V223" s="122" t="e">
        <f ca="1">IF(tbl_coded[[#This Row],[ISIN]]="","",IF(OR(_xll.BDP($R223&amp;" Equity",V$1)="#N/A N/A",_xll.BDP($R223&amp;" Equity",V$1)="#N/A Invalid Security"),"--",_xll.BDP($R223&amp;" Equity",V$1)))</f>
        <v>#NAME?</v>
      </c>
      <c r="W223" s="122" t="e">
        <f ca="1">IF(tbl_coded[[#This Row],[ISIN]]="","",IF(OR(_xll.BDP($R223&amp;" Equity",W$1)="#N/A N/A",_xll.BDP($R223&amp;" Equity",W$1)="#N/A Invalid Security"),"--",_xll.BDP($R223&amp;" Equity",W$1)))</f>
        <v>#NAME?</v>
      </c>
      <c r="X223" s="122" t="e">
        <f ca="1">IF(tbl_coded[[#This Row],[ISIN]]="","",IF(OR(_xll.BDP($R223&amp;" Equity",X$1)="#N/A N/A",_xll.BDP($R223&amp;" Equity",X$1)="#N/A Invalid Security"),"--",_xll.BDP($R223&amp;" Equity",X$1)))</f>
        <v>#NAME?</v>
      </c>
      <c r="Y22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3" s="122" t="str">
        <f ca="1">IF(tbl_coded[[#This Row],[ISIN]]="","",IF(ISNUMBER(_xll.BDP(B223&amp;" Corp",Z$1)),_xll.BDP(B223&amp;" Corp",Z$1),""))</f>
        <v/>
      </c>
      <c r="AA223" s="122" t="str">
        <f ca="1">IF(tbl_coded[[#This Row],[ISIN]]="","",IF(ISNUMBER(_xll.BDP(B223&amp;" Corp",AA$1)),_xll.BDP(B223&amp;" Corp",AA$1),""))</f>
        <v/>
      </c>
      <c r="AB223" s="122" t="str">
        <f ca="1">IF(tbl_coded[[#This Row],[ISIN]]="","",IF(ISNUMBER(_xll.BDP(B223&amp;" Corp",AB$1)),_xll.BDP(B223&amp;" Corp",AB$1),""))</f>
        <v/>
      </c>
      <c r="AC223" s="122" t="str">
        <f ca="1">IF(tbl_coded[[#This Row],[ISIN]]="","",IF(ISNUMBER(_xll.BDP(B223&amp;" Corp",AC$1)),_xll.BDP(B223&amp;" Corp",AC$1),""))</f>
        <v/>
      </c>
      <c r="AD223" s="122" t="e">
        <f ca="1">IF(tbl_coded[[#This Row],[ISIN]]="","",IF((_xll.BDP(B223&amp;" Corp",AD$1))="#N/A Field Not Applicable","",_xll.BDP(B223&amp;" Corp",AD$1)))</f>
        <v>#NAME?</v>
      </c>
      <c r="AE223" s="122" t="e">
        <f ca="1">IF(tbl_coded[[#This Row],[ISIN]]="","",IF((_xll.BDP(B223&amp;" Corp",AE$1))="#N/A N/A","--",_xll.BDP(B223&amp;" Corp",AE$1)))</f>
        <v>#NAME?</v>
      </c>
      <c r="AF223" s="122" t="e">
        <f ca="1">IF(tbl_coded[[#This Row],[ISIN]]="","",IF(IFERROR(MATCH(H223,rtg_num[Moody''s],0)&gt;10,0),"HY",IF(IFERROR(MATCH(I223,rtg_num[S&amp;P],0)&gt;10,0),"HY",IF(IFERROR(MATCH(J223,rtg_num[Fitch],0)&gt;10,0),"HY",IF(H223&amp;I223&amp;J223="------","NR",IF(IFERROR(FIND("#N/A",Coded!H223),0)&amp;IFERROR(FIND("#N/A",Coded!H223),0)&amp;IFERROR(FIND("#N/A",Coded!H223),0)&lt;&gt;"000",IF(INDEX(美元债一级!$O:$O,MATCH(tbl_coded[[#This Row],[ISIN]],美元债一级!$I:$I,0))="--/--/--","NR","IG"),"IG"))))))</f>
        <v>#NAME?</v>
      </c>
      <c r="AG22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3" s="123" t="e">
        <f ca="1">IF(tbl_coded[[#This Row],[ISIN]]="","",IF(_xll.BDP($B223&amp;" Corp",AI$1)="#N/A N/A","--",_xll.BDP($B223&amp;" Corp",AI$1)))</f>
        <v>#NAME?</v>
      </c>
      <c r="AJ223" s="122" t="e">
        <f ca="1">IF(tbl_coded[[#This Row],[ISIN]]="","",IF(OR(_xll.BDP(_xll.BDP(tbl_coded[[#This Row],[ISIN]]&amp;" Corp", "ISSUER_EQUITY_TICKER")&amp;" Equity",AJ$1)="#N/A N/A"),"--",_xll.BDP(_xll.BDP(tbl_coded[[#This Row],[ISIN]]&amp;" Corp", "ISSUER_EQUITY_TICKER")&amp;" Equity",AJ$1)))</f>
        <v>#NAME?</v>
      </c>
      <c r="AK22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25" t="e">
        <f ca="1">IF(tbl_coded[[#This Row],[ISIN]]="","",IF(OR(_xll.BDP(_xll.BDP(tbl_coded[[#This Row],[ISIN]]&amp;" Corp", "ISSUER_EQUITY_TICKER")&amp;" Equity",AL$1)="#N/A N/A"),"--",_xll.BDP(_xll.BDP(tbl_coded[[#This Row],[ISIN]]&amp;" Corp", "ISSUER_EQUITY_TICKER")&amp;" Equity",AL$1)))</f>
        <v>#NAME?</v>
      </c>
      <c r="AM223" s="125" t="e">
        <f ca="1">IF(tbl_coded[[#This Row],[ISIN]]="","",IF(_xll.BDS($B223&amp;" Corp",AM$1)="#N/A Field Not Applicable","",_xll.BDS($B223&amp;" Corp",AM$1)))</f>
        <v>#NAME?</v>
      </c>
      <c r="AN223" s="125" t="e">
        <f ca="1">IF(tbl_coded[[#This Row],[ISIN]]="","",IF(_xll.BDP(tbl_coded[[#This Row],[KPW Provider BBID]]&amp;" CompanyID","NAME")="#N/A Invalid Security","",_xll.BDP(tbl_coded[[#This Row],[KPW Provider BBID]]&amp;" CompanyID","NAME")))</f>
        <v>#NAME?</v>
      </c>
      <c r="AO223" s="125" t="e">
        <f ca="1">IF(tbl_coded[[#This Row],[ISIN]]="","",IF(_xll.BDP(tbl_coded[[#This Row],[KPW Provider BBID]]&amp;" CompanyID",$AO$1)="#N/A Invalid Security","--",IF(_xll.BDP(tbl_coded[[#This Row],[KPW Provider BBID]]&amp;" CompanyID",$AO$1)="#N/A N/A","--",_xll.BDP(tbl_coded[[#This Row],[KPW Provider BBID]]&amp;" CompanyID",$AO$1))))</f>
        <v>#NAME?</v>
      </c>
      <c r="AP223" s="125" t="e">
        <f ca="1">IF(tbl_coded[[#This Row],[ISIN]]="","",IF(_xll.BDP(tbl_coded[[#This Row],[KPW Provider BBID]]&amp;" CompanyID",$AP$1)="#N/A Invalid Security","--",IF(_xll.BDP(tbl_coded[[#This Row],[KPW Provider BBID]]&amp;" CompanyID",$AP$1)="#N/A N/A","--",_xll.BDP(tbl_coded[[#This Row],[KPW Provider BBID]]&amp;" CompanyID",$AP$1))))</f>
        <v>#NAME?</v>
      </c>
      <c r="AQ223" s="125" t="e">
        <f ca="1">IF(tbl_coded[[#This Row],[ISIN]]="","",IF(_xll.BDP(tbl_coded[[#This Row],[KPW Provider BBID]]&amp;" CompanyID",$AQ$1)="#N/A Invalid Security","--",IF(_xll.BDP(tbl_coded[[#This Row],[KPW Provider BBID]]&amp;" CompanyID",$AQ$1)="#N/A N/A","--",_xll.BDP(tbl_coded[[#This Row],[KPW Provider BBID]]&amp;" CompanyID",$AQ$1))))</f>
        <v>#NAME?</v>
      </c>
      <c r="AR223" s="125" t="e">
        <f ca="1">IF(tbl_coded[[#This Row],[ISIN]]="","",tbl_coded[[#This Row],[穆迪KPW评级]]&amp;"/"&amp;tbl_coded[[#This Row],[SPKPW评级]]&amp;"/"&amp;tbl_coded[[#This Row],[FITCHKPW评级]])</f>
        <v>#NAME?</v>
      </c>
      <c r="AS223" s="125" t="e">
        <f ca="1">IF(tbl_coded[[#This Row],[ISIN]]="","",IF(OR(_xll.BDP($B223&amp;" Corp",AS$1)="#N/A N/A"),"--",_xll.BDP($B223&amp;" Corp",AS$1)))</f>
        <v>#NAME?</v>
      </c>
      <c r="AT223" s="125" t="e">
        <f ca="1">IF(tbl_coded[[#This Row],[ISIN]]="","",IF(_xll.BDS($B223&amp;" Corp",AT$1)="#N/A Field Not Applicable","",_xll.BDS($B223&amp;" Corp",AT$1)))</f>
        <v>#NAME?</v>
      </c>
      <c r="AU223" s="125" t="e">
        <f ca="1">IF(tbl_coded[[#This Row],[SBLC Provider BBID]]="","",_xll.BDP(tbl_coded[[#This Row],[SBLC Provider BBID]]&amp;" CompanyID","NAME"))</f>
        <v>#NAME?</v>
      </c>
      <c r="AV223" s="125" t="e">
        <f ca="1">IF(tbl_coded[[#This Row],[ISIN]]="","",IF(OR(_xll.BDP($B223&amp;" Corp",AV$1)="#N/A N/A"),"--",TEXT(_xll.BDP($B223&amp;" Corp",AV$1),"yyyy/mm/dd")))</f>
        <v>#NAME?</v>
      </c>
      <c r="AW223" s="125" t="e">
        <f ca="1">IF(tbl_coded[[#This Row],[ISIN]]="","",IF(OR(_xll.BDP($B223&amp;" Corp",AW$1)="#N/A N/A"),"--",TEXT(_xll.BDP($B223&amp;" Corp",AW$1),"yyyy/mm/dd")))</f>
        <v>#NAME?</v>
      </c>
      <c r="AX223" s="125" t="e">
        <f ca="1">IF(tbl_coded[[#This Row],[ISIN]]="","",IF(OR(_xll.BDP($B223&amp;" Corp",AX$1)="#N/A N/A"),"--",TEXT(_xll.BDP($B223&amp;" Corp",AX$1),"yyyy/mm/dd")))</f>
        <v>#NAME?</v>
      </c>
      <c r="AY223" s="125" t="e">
        <f ca="1">IF(tbl_coded[[#This Row],[ISIN]]="","",IF(OR(_xll.BDP($B223&amp;" Corp",AY$1)="#N/A Field Not Applicable"),"--",TEXT(_xll.BDP($B223&amp;" Corp",AY$1),"yyyy/mm/dd")))</f>
        <v>#NAME?</v>
      </c>
      <c r="AZ223" s="125" t="e">
        <f ca="1">IF(tbl_coded[[#This Row],[ISIN]]="","",IF(OR(_xll.BDP($B223&amp;" Corp",AZ$1)="#N/A N/A"),"--",_xll.BDP($B223&amp;" Corp",AZ$1)))</f>
        <v>#NAME?</v>
      </c>
      <c r="BA223" s="125" t="e">
        <f ca="1">IF(tbl_coded[[#This Row],[ISIN]]="","",IF(OR(_xll.BDP($B223&amp;" Corp",BA$1)="#N/A N/A"),"--",_xll.BDP($B223&amp;" Corp",BA$1)))</f>
        <v>#NAME?</v>
      </c>
      <c r="BB223" s="125" t="e">
        <f ca="1">IF(tbl_coded[[#This Row],[ISIN]]="","",IF(OR(_xll.BDP($B223&amp;" Corp",BB$1)="#N/A N/A"),"--",_xll.BDP($B223&amp;" Corp",BB$1)))</f>
        <v>#NAME?</v>
      </c>
      <c r="BC223" s="125" t="e">
        <f ca="1">IF(tbl_coded[[#This Row],[ISIN]]="","",IF(OR(_xll.BDP($B223&amp;" Corp",BC$1)="#N/A Field Not Applicable"),"--",_xll.BDP($B223&amp;" Corp",BC$1)))</f>
        <v>#NAME?</v>
      </c>
      <c r="BD223" s="125" t="e">
        <f ca="1">IF(tbl_coded[[#This Row],[ISIN]]="","",IF(OR(_xll.BDP($B223&amp;" Corp",BD$1)="#N/A Field Not Applicable"),"--",_xll.BDP($B223&amp;" Corp",BD$1)))</f>
        <v>#NAME?</v>
      </c>
      <c r="BE223" s="125" t="e">
        <f ca="1">IF(tbl_coded[[#This Row],[ISIN]]="","",IF(OR(_xll.BDP($B223&amp;" Corp",BE$1)="#N/A Field Not Applicable"),"--",_xll.BDP($B223&amp;" Corp",BE$1)))</f>
        <v>#NAME?</v>
      </c>
      <c r="BF223" s="125" t="e">
        <f ca="1">IF(tbl_coded[[#This Row],[ISIN]]="","",IF(OR(_xll.BDP($B223&amp;" Corp",BF$1)="#N/A Field Not Applicable"),"--",_xll.BDP($B223&amp;" Corp",BF$1)))</f>
        <v>#NAME?</v>
      </c>
      <c r="BG223" s="125" t="e">
        <f ca="1">IF(tbl_coded[[#This Row],[ISIN]]="","",IF(OR(_xll.BDP($B223&amp;" Corp",BG$1)="#N/A Field Not Applicable"),"--",IF(_xll.BDP($B223&amp;" Corp",BG$1)="#N/A N/A","N",_xll.BDP($B223&amp;" Corp",BG$1))))</f>
        <v>#NAME?</v>
      </c>
      <c r="BH223" s="125" t="e">
        <f ca="1">IF(tbl_coded[[#This Row],[ISIN]]="","",IF(OR(_xll.BDP($B223&amp;" Corp",BH$1)="#N/A N/A"),"",_xll.BDP($B223&amp;" Corp",BH$1)))</f>
        <v>#NAME?</v>
      </c>
      <c r="BI223" s="125" t="e">
        <f ca="1">IF(tbl_coded[[#This Row],[ISIN]]="","",IF(OR(tbl_coded[[#This Row],[Parent company tiker]]=""),"",IF(_xll.BDP(tbl_coded[[#This Row],[Parent company tiker]]&amp;" Equity",BI$1)="#N/A N/A","--",_xll.BDP(tbl_coded[[#This Row],[Parent company tiker]]&amp;" Equity",BI$1))))</f>
        <v>#NAME?</v>
      </c>
      <c r="BJ223" s="125" t="e">
        <f ca="1">IF(tbl_coded[[#This Row],[ISIN]]="","",IF(OR(tbl_coded[[#This Row],[Parent company tiker]]=""),"",IF(_xll.BDP(tbl_coded[[#This Row],[Parent company tiker]]&amp;" Equity",BJ$1)="#N/A N/A","--",_xll.BDP(tbl_coded[[#This Row],[Parent company tiker]]&amp;" Equity",BJ$1))))</f>
        <v>#NAME?</v>
      </c>
      <c r="BK223" s="125" t="e">
        <f ca="1">IF(tbl_coded[[#This Row],[ISIN]]="","",IF(OR(tbl_coded[[#This Row],[Parent company tiker]]=""),"",IF(_xll.BDP(tbl_coded[[#This Row],[Parent company tiker]]&amp;" Equity",BK$1)="#N/A N/A","--",_xll.BDP(tbl_coded[[#This Row],[Parent company tiker]]&amp;" Equity",BK$1))))</f>
        <v>#NAME?</v>
      </c>
      <c r="BL223" s="125" t="e">
        <f ca="1">IF(tbl_coded[[#This Row],[ISIN]]="","",IF(OR(tbl_coded[[#This Row],[Parent company tiker]]=""),"",IF(_xll.BDP(tbl_coded[[#This Row],[Parent company tiker]]&amp;" Equity",BL$1)="#N/A N/A","--",_xll.BDP(tbl_coded[[#This Row],[Parent company tiker]]&amp;" Equity",BL$1))))</f>
        <v>#NAME?</v>
      </c>
      <c r="BM22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3" s="125" t="e">
        <f ca="1">IF(tbl_coded[[#This Row],[Column9]]&lt;&gt;"--",tbl_coded[[#This Row],[G''tor rating]],IF(tbl_coded[[#This Row],[KPW Name]]&lt;&gt;"",tbl_coded[[#This Row],[KPW Rating]],IF(tbl_coded[[#This Row],[Parent company tiker]]&lt;&gt;"",tbl_coded[[#This Row],[parent评级]],tbl_coded[[#This Row],[Issuer rating]])))</f>
        <v>#NAME?</v>
      </c>
      <c r="BO223" s="159" t="str">
        <f ca="1">IFERROR(IF(tbl_coded[[#This Row],[GREEN]]="Y","GREEN",IF(tbl_coded[[#This Row],[SUSTAINABLE]]="Y","SUSTAINABLE",IF(tbl_coded[[#This Row],[SOCIAL]]="Y","SOCIAL",IF(tbl_coded[[#This Row],[Sustainable linked]]="Y","SUSTAINABLE LINKED"," ")))),"")</f>
        <v/>
      </c>
    </row>
    <row r="224" spans="1:67" ht="15" customHeight="1">
      <c r="A224" s="119">
        <v>222</v>
      </c>
      <c r="B224" s="120" t="str">
        <f>IF(美元债一级!$C$4:$C$1048576&lt;&gt;"",美元债一级!C225,"")</f>
        <v>XS2592680875</v>
      </c>
      <c r="C224" s="122" t="e">
        <f ca="1">IF(tbl_coded[[#This Row],[ISIN]]="","",IF(tbl_coded[[#This Row],[Index]]&gt;$A$1,"",IF(_xll.BDP($B224&amp;" Corp",C$1)="#N/A N/A","",_xll.BDP($B224&amp;" Corp",C$1))))</f>
        <v>#NAME?</v>
      </c>
      <c r="D224" s="122" t="e">
        <f ca="1">IF(tbl_coded[[#This Row],[ISIN]]="","",IF(_xll.BDP($B224&amp;" Corp",D$1)="#N/A N/A","",_xll.BDP($B224&amp;" Corp",D$1)))</f>
        <v>#NAME?</v>
      </c>
      <c r="E224" s="122" t="e">
        <f ca="1">IF(tbl_coded[[#This Row],[ISIN]]="","",IF(_xll.BDP($B224&amp;" Corp",E$1)="#N/A N/A","--",_xll.BDP($B224&amp;" Corp",E$1)))</f>
        <v>#NAME?</v>
      </c>
      <c r="F224" s="122" t="e">
        <f ca="1">IF(tbl_coded[[#This Row],[ISIN]]="","",IF(_xll.BDS($B224&amp;" Corp",F$1)="#N/A Field Not Applicable","",_xll.BDS($B224&amp;" Corp",F$1)))</f>
        <v>#NAME?</v>
      </c>
      <c r="G224" s="122" t="e">
        <f ca="1">IF(tbl_coded[[#This Row],[ISIN]]="","",IF(_xll.BDP($F224&amp;" CompanyID",G$1)="#N/A Invalid Security","",_xll.BDP($F224&amp;" CompanyID",G$1)))</f>
        <v>#NAME?</v>
      </c>
      <c r="H224" s="122" t="e">
        <f ca="1">IF(tbl_coded[[#This Row],[ISIN]]="","",IF(_xll.BDP($B224&amp;" Corp",H$1)="#N/A N/A","--",_xll.BDP($B224&amp;" Corp",H$1)))</f>
        <v>#NAME?</v>
      </c>
      <c r="I224" s="122" t="e">
        <f ca="1">IF(tbl_coded[[#This Row],[ISIN]]="","",IF(_xll.BDP($B224&amp;" Corp",I$1)="#N/A N/A","--",_xll.BDP($B224&amp;" Corp",I$1)))</f>
        <v>#NAME?</v>
      </c>
      <c r="J224" s="122" t="e">
        <f ca="1">IF(tbl_coded[[#This Row],[ISIN]]="","",IF(_xll.BDP($B224&amp;" Corp",J$1)="#N/A N/A","--",_xll.BDP($B224&amp;" Corp",J$1)))</f>
        <v>#NAME?</v>
      </c>
      <c r="K224" s="122" t="e">
        <f ca="1">IF(tbl_coded[[#This Row],[ISIN]]="","",IF(_xll.BDP($B224&amp;" Corp",K$1)="#N/A N/A","--",_xll.BDP($B224&amp;" Corp",K$1)))</f>
        <v>#NAME?</v>
      </c>
      <c r="L224" s="122" t="e">
        <f ca="1">IF(tbl_coded[[#This Row],[ISIN]]="","",IF(_xll.BDP($B224&amp;" Corp",L$1)="#N/A N/A","--",_xll.BDP($B224&amp;" Corp",L$1)))</f>
        <v>#NAME?</v>
      </c>
      <c r="M224" s="122" t="e">
        <f ca="1">IF(tbl_coded[[#This Row],[ISIN]]="","",IF(_xll.BDP($B224&amp;" Corp",M$1)="#N/A N/A","--",_xll.BDP($B224&amp;" Corp",M$1)))</f>
        <v>#NAME?</v>
      </c>
      <c r="N224" s="122" t="e">
        <f ca="1">IF(tbl_coded[[#This Row],[ISIN]]="","",IF(_xll.BDP($B224&amp;" Corp",N$1)="#N/A N/A","--",_xll.BDP($B224&amp;" Corp",N$1)))</f>
        <v>#NAME?</v>
      </c>
      <c r="O224" s="122" t="e">
        <f ca="1">IF(tbl_coded[[#This Row],[ISIN]]="","",IF(_xll.BDP($B224&amp;" Corp",O$1)="#N/A N/A","--",_xll.BDP($B224&amp;" Corp",O$1)))</f>
        <v>#NAME?</v>
      </c>
      <c r="P224" s="122" t="e">
        <f ca="1">IF(tbl_coded[[#This Row],[ISIN]]="","",IF(_xll.BDP($B224&amp;" Corp",P$1)="#N/A N/A","--",_xll.BDP($B224&amp;" Corp",P$1)))</f>
        <v>#NAME?</v>
      </c>
      <c r="Q22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4" s="122" t="e">
        <f ca="1">IF(tbl_coded[[#This Row],[ISIN]]="","",IF(OR(_xll.BDP($B224&amp;" Corp",R$1)="#N/A N/A",_xll.BDP($B224&amp;" Corp",R$1)="#N/A Invalid Security",_xll.BDP($B224&amp;" Corp",R$1)="#N/A Field Not Applicable"),"--",_xll.BDP($B224&amp;" Corp",R$1)))</f>
        <v>#NAME?</v>
      </c>
      <c r="S224" s="122" t="e">
        <f ca="1">IF(tbl_coded[[#This Row],[ISIN]]="","",IF(OR(_xll.BDP($R224&amp;" Equity",S$1)="#N/A N/A",_xll.BDP($R224&amp;" Equity",S$1)="#N/A Invalid Security"),"--",_xll.BDP($R224&amp;" Equity",S$1)))</f>
        <v>#NAME?</v>
      </c>
      <c r="T224" s="122" t="e">
        <f ca="1">IF(tbl_coded[[#This Row],[ISIN]]="","",IF(OR(_xll.BDP($R224&amp;" Equity",T$1)="#N/A N/A",_xll.BDP($R224&amp;" Equity",T$1)="#N/A Invalid Security"),"--",_xll.BDP($R224&amp;" Equity",T$1)))</f>
        <v>#NAME?</v>
      </c>
      <c r="U224" s="122" t="e">
        <f ca="1">IF(tbl_coded[[#This Row],[ISIN]]="","",IF(OR(_xll.BDP($R224&amp;" Equity",U$1)="#N/A N/A",_xll.BDP($R224&amp;" Equity",U$1)="#N/A Invalid Security"),"--",_xll.BDP($R224&amp;" Equity",U$1)))</f>
        <v>#NAME?</v>
      </c>
      <c r="V224" s="122" t="e">
        <f ca="1">IF(tbl_coded[[#This Row],[ISIN]]="","",IF(OR(_xll.BDP($R224&amp;" Equity",V$1)="#N/A N/A",_xll.BDP($R224&amp;" Equity",V$1)="#N/A Invalid Security"),"--",_xll.BDP($R224&amp;" Equity",V$1)))</f>
        <v>#NAME?</v>
      </c>
      <c r="W224" s="122" t="e">
        <f ca="1">IF(tbl_coded[[#This Row],[ISIN]]="","",IF(OR(_xll.BDP($R224&amp;" Equity",W$1)="#N/A N/A",_xll.BDP($R224&amp;" Equity",W$1)="#N/A Invalid Security"),"--",_xll.BDP($R224&amp;" Equity",W$1)))</f>
        <v>#NAME?</v>
      </c>
      <c r="X224" s="122" t="e">
        <f ca="1">IF(tbl_coded[[#This Row],[ISIN]]="","",IF(OR(_xll.BDP($R224&amp;" Equity",X$1)="#N/A N/A",_xll.BDP($R224&amp;" Equity",X$1)="#N/A Invalid Security"),"--",_xll.BDP($R224&amp;" Equity",X$1)))</f>
        <v>#NAME?</v>
      </c>
      <c r="Y22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4" s="122" t="str">
        <f ca="1">IF(tbl_coded[[#This Row],[ISIN]]="","",IF(ISNUMBER(_xll.BDP(B224&amp;" Corp",Z$1)),_xll.BDP(B224&amp;" Corp",Z$1),""))</f>
        <v/>
      </c>
      <c r="AA224" s="122" t="str">
        <f ca="1">IF(tbl_coded[[#This Row],[ISIN]]="","",IF(ISNUMBER(_xll.BDP(B224&amp;" Corp",AA$1)),_xll.BDP(B224&amp;" Corp",AA$1),""))</f>
        <v/>
      </c>
      <c r="AB224" s="122" t="str">
        <f ca="1">IF(tbl_coded[[#This Row],[ISIN]]="","",IF(ISNUMBER(_xll.BDP(B224&amp;" Corp",AB$1)),_xll.BDP(B224&amp;" Corp",AB$1),""))</f>
        <v/>
      </c>
      <c r="AC224" s="122" t="str">
        <f ca="1">IF(tbl_coded[[#This Row],[ISIN]]="","",IF(ISNUMBER(_xll.BDP(B224&amp;" Corp",AC$1)),_xll.BDP(B224&amp;" Corp",AC$1),""))</f>
        <v/>
      </c>
      <c r="AD224" s="122" t="e">
        <f ca="1">IF(tbl_coded[[#This Row],[ISIN]]="","",IF((_xll.BDP(B224&amp;" Corp",AD$1))="#N/A Field Not Applicable","",_xll.BDP(B224&amp;" Corp",AD$1)))</f>
        <v>#NAME?</v>
      </c>
      <c r="AE224" s="122" t="e">
        <f ca="1">IF(tbl_coded[[#This Row],[ISIN]]="","",IF((_xll.BDP(B224&amp;" Corp",AE$1))="#N/A N/A","--",_xll.BDP(B224&amp;" Corp",AE$1)))</f>
        <v>#NAME?</v>
      </c>
      <c r="AF224" s="122" t="e">
        <f ca="1">IF(tbl_coded[[#This Row],[ISIN]]="","",IF(IFERROR(MATCH(H224,rtg_num[Moody''s],0)&gt;10,0),"HY",IF(IFERROR(MATCH(I224,rtg_num[S&amp;P],0)&gt;10,0),"HY",IF(IFERROR(MATCH(J224,rtg_num[Fitch],0)&gt;10,0),"HY",IF(H224&amp;I224&amp;J224="------","NR",IF(IFERROR(FIND("#N/A",Coded!H224),0)&amp;IFERROR(FIND("#N/A",Coded!H224),0)&amp;IFERROR(FIND("#N/A",Coded!H224),0)&lt;&gt;"000",IF(INDEX(美元债一级!$O:$O,MATCH(tbl_coded[[#This Row],[ISIN]],美元债一级!$I:$I,0))="--/--/--","NR","IG"),"IG"))))))</f>
        <v>#NAME?</v>
      </c>
      <c r="AG22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4" s="123" t="e">
        <f ca="1">IF(tbl_coded[[#This Row],[ISIN]]="","",IF(_xll.BDP($B224&amp;" Corp",AI$1)="#N/A N/A","--",_xll.BDP($B224&amp;" Corp",AI$1)))</f>
        <v>#NAME?</v>
      </c>
      <c r="AJ224" s="122" t="e">
        <f ca="1">IF(tbl_coded[[#This Row],[ISIN]]="","",IF(OR(_xll.BDP(_xll.BDP(tbl_coded[[#This Row],[ISIN]]&amp;" Corp", "ISSUER_EQUITY_TICKER")&amp;" Equity",AJ$1)="#N/A N/A"),"--",_xll.BDP(_xll.BDP(tbl_coded[[#This Row],[ISIN]]&amp;" Corp", "ISSUER_EQUITY_TICKER")&amp;" Equity",AJ$1)))</f>
        <v>#NAME?</v>
      </c>
      <c r="AK22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25" t="e">
        <f ca="1">IF(tbl_coded[[#This Row],[ISIN]]="","",IF(OR(_xll.BDP(_xll.BDP(tbl_coded[[#This Row],[ISIN]]&amp;" Corp", "ISSUER_EQUITY_TICKER")&amp;" Equity",AL$1)="#N/A N/A"),"--",_xll.BDP(_xll.BDP(tbl_coded[[#This Row],[ISIN]]&amp;" Corp", "ISSUER_EQUITY_TICKER")&amp;" Equity",AL$1)))</f>
        <v>#NAME?</v>
      </c>
      <c r="AM224" s="125" t="e">
        <f ca="1">IF(tbl_coded[[#This Row],[ISIN]]="","",IF(_xll.BDS($B224&amp;" Corp",AM$1)="#N/A Field Not Applicable","",_xll.BDS($B224&amp;" Corp",AM$1)))</f>
        <v>#NAME?</v>
      </c>
      <c r="AN224" s="125" t="e">
        <f ca="1">IF(tbl_coded[[#This Row],[ISIN]]="","",IF(_xll.BDP(tbl_coded[[#This Row],[KPW Provider BBID]]&amp;" CompanyID","NAME")="#N/A Invalid Security","",_xll.BDP(tbl_coded[[#This Row],[KPW Provider BBID]]&amp;" CompanyID","NAME")))</f>
        <v>#NAME?</v>
      </c>
      <c r="AO224" s="125" t="e">
        <f ca="1">IF(tbl_coded[[#This Row],[ISIN]]="","",IF(_xll.BDP(tbl_coded[[#This Row],[KPW Provider BBID]]&amp;" CompanyID",$AO$1)="#N/A Invalid Security","--",IF(_xll.BDP(tbl_coded[[#This Row],[KPW Provider BBID]]&amp;" CompanyID",$AO$1)="#N/A N/A","--",_xll.BDP(tbl_coded[[#This Row],[KPW Provider BBID]]&amp;" CompanyID",$AO$1))))</f>
        <v>#NAME?</v>
      </c>
      <c r="AP224" s="125" t="e">
        <f ca="1">IF(tbl_coded[[#This Row],[ISIN]]="","",IF(_xll.BDP(tbl_coded[[#This Row],[KPW Provider BBID]]&amp;" CompanyID",$AP$1)="#N/A Invalid Security","--",IF(_xll.BDP(tbl_coded[[#This Row],[KPW Provider BBID]]&amp;" CompanyID",$AP$1)="#N/A N/A","--",_xll.BDP(tbl_coded[[#This Row],[KPW Provider BBID]]&amp;" CompanyID",$AP$1))))</f>
        <v>#NAME?</v>
      </c>
      <c r="AQ224" s="125" t="e">
        <f ca="1">IF(tbl_coded[[#This Row],[ISIN]]="","",IF(_xll.BDP(tbl_coded[[#This Row],[KPW Provider BBID]]&amp;" CompanyID",$AQ$1)="#N/A Invalid Security","--",IF(_xll.BDP(tbl_coded[[#This Row],[KPW Provider BBID]]&amp;" CompanyID",$AQ$1)="#N/A N/A","--",_xll.BDP(tbl_coded[[#This Row],[KPW Provider BBID]]&amp;" CompanyID",$AQ$1))))</f>
        <v>#NAME?</v>
      </c>
      <c r="AR224" s="125" t="e">
        <f ca="1">IF(tbl_coded[[#This Row],[ISIN]]="","",tbl_coded[[#This Row],[穆迪KPW评级]]&amp;"/"&amp;tbl_coded[[#This Row],[SPKPW评级]]&amp;"/"&amp;tbl_coded[[#This Row],[FITCHKPW评级]])</f>
        <v>#NAME?</v>
      </c>
      <c r="AS224" s="125" t="e">
        <f ca="1">IF(tbl_coded[[#This Row],[ISIN]]="","",IF(OR(_xll.BDP($B224&amp;" Corp",AS$1)="#N/A N/A"),"--",_xll.BDP($B224&amp;" Corp",AS$1)))</f>
        <v>#NAME?</v>
      </c>
      <c r="AT224" s="125" t="e">
        <f ca="1">IF(tbl_coded[[#This Row],[ISIN]]="","",IF(_xll.BDS($B224&amp;" Corp",AT$1)="#N/A Field Not Applicable","",_xll.BDS($B224&amp;" Corp",AT$1)))</f>
        <v>#NAME?</v>
      </c>
      <c r="AU224" s="125" t="e">
        <f ca="1">IF(tbl_coded[[#This Row],[SBLC Provider BBID]]="","",_xll.BDP(tbl_coded[[#This Row],[SBLC Provider BBID]]&amp;" CompanyID","NAME"))</f>
        <v>#NAME?</v>
      </c>
      <c r="AV224" s="125" t="e">
        <f ca="1">IF(tbl_coded[[#This Row],[ISIN]]="","",IF(OR(_xll.BDP($B224&amp;" Corp",AV$1)="#N/A N/A"),"--",TEXT(_xll.BDP($B224&amp;" Corp",AV$1),"yyyy/mm/dd")))</f>
        <v>#NAME?</v>
      </c>
      <c r="AW224" s="125" t="e">
        <f ca="1">IF(tbl_coded[[#This Row],[ISIN]]="","",IF(OR(_xll.BDP($B224&amp;" Corp",AW$1)="#N/A N/A"),"--",TEXT(_xll.BDP($B224&amp;" Corp",AW$1),"yyyy/mm/dd")))</f>
        <v>#NAME?</v>
      </c>
      <c r="AX224" s="125" t="e">
        <f ca="1">IF(tbl_coded[[#This Row],[ISIN]]="","",IF(OR(_xll.BDP($B224&amp;" Corp",AX$1)="#N/A N/A"),"--",TEXT(_xll.BDP($B224&amp;" Corp",AX$1),"yyyy/mm/dd")))</f>
        <v>#NAME?</v>
      </c>
      <c r="AY224" s="125" t="e">
        <f ca="1">IF(tbl_coded[[#This Row],[ISIN]]="","",IF(OR(_xll.BDP($B224&amp;" Corp",AY$1)="#N/A Field Not Applicable"),"--",TEXT(_xll.BDP($B224&amp;" Corp",AY$1),"yyyy/mm/dd")))</f>
        <v>#NAME?</v>
      </c>
      <c r="AZ224" s="125" t="e">
        <f ca="1">IF(tbl_coded[[#This Row],[ISIN]]="","",IF(OR(_xll.BDP($B224&amp;" Corp",AZ$1)="#N/A N/A"),"--",_xll.BDP($B224&amp;" Corp",AZ$1)))</f>
        <v>#NAME?</v>
      </c>
      <c r="BA224" s="125" t="e">
        <f ca="1">IF(tbl_coded[[#This Row],[ISIN]]="","",IF(OR(_xll.BDP($B224&amp;" Corp",BA$1)="#N/A N/A"),"--",_xll.BDP($B224&amp;" Corp",BA$1)))</f>
        <v>#NAME?</v>
      </c>
      <c r="BB224" s="125" t="e">
        <f ca="1">IF(tbl_coded[[#This Row],[ISIN]]="","",IF(OR(_xll.BDP($B224&amp;" Corp",BB$1)="#N/A N/A"),"--",_xll.BDP($B224&amp;" Corp",BB$1)))</f>
        <v>#NAME?</v>
      </c>
      <c r="BC224" s="125" t="e">
        <f ca="1">IF(tbl_coded[[#This Row],[ISIN]]="","",IF(OR(_xll.BDP($B224&amp;" Corp",BC$1)="#N/A Field Not Applicable"),"--",_xll.BDP($B224&amp;" Corp",BC$1)))</f>
        <v>#NAME?</v>
      </c>
      <c r="BD224" s="125" t="e">
        <f ca="1">IF(tbl_coded[[#This Row],[ISIN]]="","",IF(OR(_xll.BDP($B224&amp;" Corp",BD$1)="#N/A Field Not Applicable"),"--",_xll.BDP($B224&amp;" Corp",BD$1)))</f>
        <v>#NAME?</v>
      </c>
      <c r="BE224" s="125" t="e">
        <f ca="1">IF(tbl_coded[[#This Row],[ISIN]]="","",IF(OR(_xll.BDP($B224&amp;" Corp",BE$1)="#N/A Field Not Applicable"),"--",_xll.BDP($B224&amp;" Corp",BE$1)))</f>
        <v>#NAME?</v>
      </c>
      <c r="BF224" s="125" t="e">
        <f ca="1">IF(tbl_coded[[#This Row],[ISIN]]="","",IF(OR(_xll.BDP($B224&amp;" Corp",BF$1)="#N/A Field Not Applicable"),"--",_xll.BDP($B224&amp;" Corp",BF$1)))</f>
        <v>#NAME?</v>
      </c>
      <c r="BG224" s="125" t="e">
        <f ca="1">IF(tbl_coded[[#This Row],[ISIN]]="","",IF(OR(_xll.BDP($B224&amp;" Corp",BG$1)="#N/A Field Not Applicable"),"--",IF(_xll.BDP($B224&amp;" Corp",BG$1)="#N/A N/A","N",_xll.BDP($B224&amp;" Corp",BG$1))))</f>
        <v>#NAME?</v>
      </c>
      <c r="BH224" s="125" t="e">
        <f ca="1">IF(tbl_coded[[#This Row],[ISIN]]="","",IF(OR(_xll.BDP($B224&amp;" Corp",BH$1)="#N/A N/A"),"",_xll.BDP($B224&amp;" Corp",BH$1)))</f>
        <v>#NAME?</v>
      </c>
      <c r="BI224" s="125" t="e">
        <f ca="1">IF(tbl_coded[[#This Row],[ISIN]]="","",IF(OR(tbl_coded[[#This Row],[Parent company tiker]]=""),"",IF(_xll.BDP(tbl_coded[[#This Row],[Parent company tiker]]&amp;" Equity",BI$1)="#N/A N/A","--",_xll.BDP(tbl_coded[[#This Row],[Parent company tiker]]&amp;" Equity",BI$1))))</f>
        <v>#NAME?</v>
      </c>
      <c r="BJ224" s="125" t="e">
        <f ca="1">IF(tbl_coded[[#This Row],[ISIN]]="","",IF(OR(tbl_coded[[#This Row],[Parent company tiker]]=""),"",IF(_xll.BDP(tbl_coded[[#This Row],[Parent company tiker]]&amp;" Equity",BJ$1)="#N/A N/A","--",_xll.BDP(tbl_coded[[#This Row],[Parent company tiker]]&amp;" Equity",BJ$1))))</f>
        <v>#NAME?</v>
      </c>
      <c r="BK224" s="125" t="e">
        <f ca="1">IF(tbl_coded[[#This Row],[ISIN]]="","",IF(OR(tbl_coded[[#This Row],[Parent company tiker]]=""),"",IF(_xll.BDP(tbl_coded[[#This Row],[Parent company tiker]]&amp;" Equity",BK$1)="#N/A N/A","--",_xll.BDP(tbl_coded[[#This Row],[Parent company tiker]]&amp;" Equity",BK$1))))</f>
        <v>#NAME?</v>
      </c>
      <c r="BL224" s="125" t="e">
        <f ca="1">IF(tbl_coded[[#This Row],[ISIN]]="","",IF(OR(tbl_coded[[#This Row],[Parent company tiker]]=""),"",IF(_xll.BDP(tbl_coded[[#This Row],[Parent company tiker]]&amp;" Equity",BL$1)="#N/A N/A","--",_xll.BDP(tbl_coded[[#This Row],[Parent company tiker]]&amp;" Equity",BL$1))))</f>
        <v>#NAME?</v>
      </c>
      <c r="BM22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4" s="125" t="e">
        <f ca="1">IF(tbl_coded[[#This Row],[Column9]]&lt;&gt;"--",tbl_coded[[#This Row],[G''tor rating]],IF(tbl_coded[[#This Row],[KPW Name]]&lt;&gt;"",tbl_coded[[#This Row],[KPW Rating]],IF(tbl_coded[[#This Row],[Parent company tiker]]&lt;&gt;"",tbl_coded[[#This Row],[parent评级]],tbl_coded[[#This Row],[Issuer rating]])))</f>
        <v>#NAME?</v>
      </c>
      <c r="BO224" s="159" t="str">
        <f ca="1">IFERROR(IF(tbl_coded[[#This Row],[GREEN]]="Y","GREEN",IF(tbl_coded[[#This Row],[SUSTAINABLE]]="Y","SUSTAINABLE",IF(tbl_coded[[#This Row],[SOCIAL]]="Y","SOCIAL",IF(tbl_coded[[#This Row],[Sustainable linked]]="Y","SUSTAINABLE LINKED"," ")))),"")</f>
        <v/>
      </c>
    </row>
    <row r="225" spans="1:67" ht="15" customHeight="1">
      <c r="A225" s="119">
        <v>223</v>
      </c>
      <c r="B225" s="120" t="str">
        <f>IF(美元债一级!$C$4:$C$1048576&lt;&gt;"",美元债一级!C226,"")</f>
        <v>HK0000910262</v>
      </c>
      <c r="C225" s="122" t="e">
        <f ca="1">IF(tbl_coded[[#This Row],[ISIN]]="","",IF(tbl_coded[[#This Row],[Index]]&gt;$A$1,"",IF(_xll.BDP($B225&amp;" Corp",C$1)="#N/A N/A","",_xll.BDP($B225&amp;" Corp",C$1))))</f>
        <v>#NAME?</v>
      </c>
      <c r="D225" s="122" t="e">
        <f ca="1">IF(tbl_coded[[#This Row],[ISIN]]="","",IF(_xll.BDP($B225&amp;" Corp",D$1)="#N/A N/A","",_xll.BDP($B225&amp;" Corp",D$1)))</f>
        <v>#NAME?</v>
      </c>
      <c r="E225" s="122" t="e">
        <f ca="1">IF(tbl_coded[[#This Row],[ISIN]]="","",IF(_xll.BDP($B225&amp;" Corp",E$1)="#N/A N/A","--",_xll.BDP($B225&amp;" Corp",E$1)))</f>
        <v>#NAME?</v>
      </c>
      <c r="F225" s="122" t="e">
        <f ca="1">IF(tbl_coded[[#This Row],[ISIN]]="","",IF(_xll.BDS($B225&amp;" Corp",F$1)="#N/A Field Not Applicable","",_xll.BDS($B225&amp;" Corp",F$1)))</f>
        <v>#NAME?</v>
      </c>
      <c r="G225" s="122" t="e">
        <f ca="1">IF(tbl_coded[[#This Row],[ISIN]]="","",IF(_xll.BDP($F225&amp;" CompanyID",G$1)="#N/A Invalid Security","",_xll.BDP($F225&amp;" CompanyID",G$1)))</f>
        <v>#NAME?</v>
      </c>
      <c r="H225" s="122" t="e">
        <f ca="1">IF(tbl_coded[[#This Row],[ISIN]]="","",IF(_xll.BDP($B225&amp;" Corp",H$1)="#N/A N/A","--",_xll.BDP($B225&amp;" Corp",H$1)))</f>
        <v>#NAME?</v>
      </c>
      <c r="I225" s="122" t="e">
        <f ca="1">IF(tbl_coded[[#This Row],[ISIN]]="","",IF(_xll.BDP($B225&amp;" Corp",I$1)="#N/A N/A","--",_xll.BDP($B225&amp;" Corp",I$1)))</f>
        <v>#NAME?</v>
      </c>
      <c r="J225" s="122" t="e">
        <f ca="1">IF(tbl_coded[[#This Row],[ISIN]]="","",IF(_xll.BDP($B225&amp;" Corp",J$1)="#N/A N/A","--",_xll.BDP($B225&amp;" Corp",J$1)))</f>
        <v>#NAME?</v>
      </c>
      <c r="K225" s="122" t="e">
        <f ca="1">IF(tbl_coded[[#This Row],[ISIN]]="","",IF(_xll.BDP($B225&amp;" Corp",K$1)="#N/A N/A","--",_xll.BDP($B225&amp;" Corp",K$1)))</f>
        <v>#NAME?</v>
      </c>
      <c r="L225" s="122" t="e">
        <f ca="1">IF(tbl_coded[[#This Row],[ISIN]]="","",IF(_xll.BDP($B225&amp;" Corp",L$1)="#N/A N/A","--",_xll.BDP($B225&amp;" Corp",L$1)))</f>
        <v>#NAME?</v>
      </c>
      <c r="M225" s="122" t="e">
        <f ca="1">IF(tbl_coded[[#This Row],[ISIN]]="","",IF(_xll.BDP($B225&amp;" Corp",M$1)="#N/A N/A","--",_xll.BDP($B225&amp;" Corp",M$1)))</f>
        <v>#NAME?</v>
      </c>
      <c r="N225" s="122" t="e">
        <f ca="1">IF(tbl_coded[[#This Row],[ISIN]]="","",IF(_xll.BDP($B225&amp;" Corp",N$1)="#N/A N/A","--",_xll.BDP($B225&amp;" Corp",N$1)))</f>
        <v>#NAME?</v>
      </c>
      <c r="O225" s="122" t="e">
        <f ca="1">IF(tbl_coded[[#This Row],[ISIN]]="","",IF(_xll.BDP($B225&amp;" Corp",O$1)="#N/A N/A","--",_xll.BDP($B225&amp;" Corp",O$1)))</f>
        <v>#NAME?</v>
      </c>
      <c r="P225" s="122" t="e">
        <f ca="1">IF(tbl_coded[[#This Row],[ISIN]]="","",IF(_xll.BDP($B225&amp;" Corp",P$1)="#N/A N/A","--",_xll.BDP($B225&amp;" Corp",P$1)))</f>
        <v>#NAME?</v>
      </c>
      <c r="Q22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5" s="122" t="e">
        <f ca="1">IF(tbl_coded[[#This Row],[ISIN]]="","",IF(OR(_xll.BDP($B225&amp;" Corp",R$1)="#N/A N/A",_xll.BDP($B225&amp;" Corp",R$1)="#N/A Invalid Security",_xll.BDP($B225&amp;" Corp",R$1)="#N/A Field Not Applicable"),"--",_xll.BDP($B225&amp;" Corp",R$1)))</f>
        <v>#NAME?</v>
      </c>
      <c r="S225" s="122" t="e">
        <f ca="1">IF(tbl_coded[[#This Row],[ISIN]]="","",IF(OR(_xll.BDP($R225&amp;" Equity",S$1)="#N/A N/A",_xll.BDP($R225&amp;" Equity",S$1)="#N/A Invalid Security"),"--",_xll.BDP($R225&amp;" Equity",S$1)))</f>
        <v>#NAME?</v>
      </c>
      <c r="T225" s="122" t="e">
        <f ca="1">IF(tbl_coded[[#This Row],[ISIN]]="","",IF(OR(_xll.BDP($R225&amp;" Equity",T$1)="#N/A N/A",_xll.BDP($R225&amp;" Equity",T$1)="#N/A Invalid Security"),"--",_xll.BDP($R225&amp;" Equity",T$1)))</f>
        <v>#NAME?</v>
      </c>
      <c r="U225" s="122" t="e">
        <f ca="1">IF(tbl_coded[[#This Row],[ISIN]]="","",IF(OR(_xll.BDP($R225&amp;" Equity",U$1)="#N/A N/A",_xll.BDP($R225&amp;" Equity",U$1)="#N/A Invalid Security"),"--",_xll.BDP($R225&amp;" Equity",U$1)))</f>
        <v>#NAME?</v>
      </c>
      <c r="V225" s="122" t="e">
        <f ca="1">IF(tbl_coded[[#This Row],[ISIN]]="","",IF(OR(_xll.BDP($R225&amp;" Equity",V$1)="#N/A N/A",_xll.BDP($R225&amp;" Equity",V$1)="#N/A Invalid Security"),"--",_xll.BDP($R225&amp;" Equity",V$1)))</f>
        <v>#NAME?</v>
      </c>
      <c r="W225" s="122" t="e">
        <f ca="1">IF(tbl_coded[[#This Row],[ISIN]]="","",IF(OR(_xll.BDP($R225&amp;" Equity",W$1)="#N/A N/A",_xll.BDP($R225&amp;" Equity",W$1)="#N/A Invalid Security"),"--",_xll.BDP($R225&amp;" Equity",W$1)))</f>
        <v>#NAME?</v>
      </c>
      <c r="X225" s="122" t="e">
        <f ca="1">IF(tbl_coded[[#This Row],[ISIN]]="","",IF(OR(_xll.BDP($R225&amp;" Equity",X$1)="#N/A N/A",_xll.BDP($R225&amp;" Equity",X$1)="#N/A Invalid Security"),"--",_xll.BDP($R225&amp;" Equity",X$1)))</f>
        <v>#NAME?</v>
      </c>
      <c r="Y22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5" s="122" t="str">
        <f ca="1">IF(tbl_coded[[#This Row],[ISIN]]="","",IF(ISNUMBER(_xll.BDP(B225&amp;" Corp",Z$1)),_xll.BDP(B225&amp;" Corp",Z$1),""))</f>
        <v/>
      </c>
      <c r="AA225" s="122" t="str">
        <f ca="1">IF(tbl_coded[[#This Row],[ISIN]]="","",IF(ISNUMBER(_xll.BDP(B225&amp;" Corp",AA$1)),_xll.BDP(B225&amp;" Corp",AA$1),""))</f>
        <v/>
      </c>
      <c r="AB225" s="122" t="str">
        <f ca="1">IF(tbl_coded[[#This Row],[ISIN]]="","",IF(ISNUMBER(_xll.BDP(B225&amp;" Corp",AB$1)),_xll.BDP(B225&amp;" Corp",AB$1),""))</f>
        <v/>
      </c>
      <c r="AC225" s="122" t="str">
        <f ca="1">IF(tbl_coded[[#This Row],[ISIN]]="","",IF(ISNUMBER(_xll.BDP(B225&amp;" Corp",AC$1)),_xll.BDP(B225&amp;" Corp",AC$1),""))</f>
        <v/>
      </c>
      <c r="AD225" s="122" t="e">
        <f ca="1">IF(tbl_coded[[#This Row],[ISIN]]="","",IF((_xll.BDP(B225&amp;" Corp",AD$1))="#N/A Field Not Applicable","",_xll.BDP(B225&amp;" Corp",AD$1)))</f>
        <v>#NAME?</v>
      </c>
      <c r="AE225" s="122" t="e">
        <f ca="1">IF(tbl_coded[[#This Row],[ISIN]]="","",IF((_xll.BDP(B225&amp;" Corp",AE$1))="#N/A N/A","--",_xll.BDP(B225&amp;" Corp",AE$1)))</f>
        <v>#NAME?</v>
      </c>
      <c r="AF225" s="122" t="e">
        <f ca="1">IF(tbl_coded[[#This Row],[ISIN]]="","",IF(IFERROR(MATCH(H225,rtg_num[Moody''s],0)&gt;10,0),"HY",IF(IFERROR(MATCH(I225,rtg_num[S&amp;P],0)&gt;10,0),"HY",IF(IFERROR(MATCH(J225,rtg_num[Fitch],0)&gt;10,0),"HY",IF(H225&amp;I225&amp;J225="------","NR",IF(IFERROR(FIND("#N/A",Coded!H225),0)&amp;IFERROR(FIND("#N/A",Coded!H225),0)&amp;IFERROR(FIND("#N/A",Coded!H225),0)&lt;&gt;"000",IF(INDEX(美元债一级!$O:$O,MATCH(tbl_coded[[#This Row],[ISIN]],美元债一级!$I:$I,0))="--/--/--","NR","IG"),"IG"))))))</f>
        <v>#NAME?</v>
      </c>
      <c r="AG22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5" s="123" t="e">
        <f ca="1">IF(tbl_coded[[#This Row],[ISIN]]="","",IF(_xll.BDP($B225&amp;" Corp",AI$1)="#N/A N/A","--",_xll.BDP($B225&amp;" Corp",AI$1)))</f>
        <v>#NAME?</v>
      </c>
      <c r="AJ225" s="122" t="e">
        <f ca="1">IF(tbl_coded[[#This Row],[ISIN]]="","",IF(OR(_xll.BDP(_xll.BDP(tbl_coded[[#This Row],[ISIN]]&amp;" Corp", "ISSUER_EQUITY_TICKER")&amp;" Equity",AJ$1)="#N/A N/A"),"--",_xll.BDP(_xll.BDP(tbl_coded[[#This Row],[ISIN]]&amp;" Corp", "ISSUER_EQUITY_TICKER")&amp;" Equity",AJ$1)))</f>
        <v>#NAME?</v>
      </c>
      <c r="AK22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25" t="e">
        <f ca="1">IF(tbl_coded[[#This Row],[ISIN]]="","",IF(OR(_xll.BDP(_xll.BDP(tbl_coded[[#This Row],[ISIN]]&amp;" Corp", "ISSUER_EQUITY_TICKER")&amp;" Equity",AL$1)="#N/A N/A"),"--",_xll.BDP(_xll.BDP(tbl_coded[[#This Row],[ISIN]]&amp;" Corp", "ISSUER_EQUITY_TICKER")&amp;" Equity",AL$1)))</f>
        <v>#NAME?</v>
      </c>
      <c r="AM225" s="125" t="e">
        <f ca="1">IF(tbl_coded[[#This Row],[ISIN]]="","",IF(_xll.BDS($B225&amp;" Corp",AM$1)="#N/A Field Not Applicable","",_xll.BDS($B225&amp;" Corp",AM$1)))</f>
        <v>#NAME?</v>
      </c>
      <c r="AN225" s="125" t="e">
        <f ca="1">IF(tbl_coded[[#This Row],[ISIN]]="","",IF(_xll.BDP(tbl_coded[[#This Row],[KPW Provider BBID]]&amp;" CompanyID","NAME")="#N/A Invalid Security","",_xll.BDP(tbl_coded[[#This Row],[KPW Provider BBID]]&amp;" CompanyID","NAME")))</f>
        <v>#NAME?</v>
      </c>
      <c r="AO225" s="125" t="e">
        <f ca="1">IF(tbl_coded[[#This Row],[ISIN]]="","",IF(_xll.BDP(tbl_coded[[#This Row],[KPW Provider BBID]]&amp;" CompanyID",$AO$1)="#N/A Invalid Security","--",IF(_xll.BDP(tbl_coded[[#This Row],[KPW Provider BBID]]&amp;" CompanyID",$AO$1)="#N/A N/A","--",_xll.BDP(tbl_coded[[#This Row],[KPW Provider BBID]]&amp;" CompanyID",$AO$1))))</f>
        <v>#NAME?</v>
      </c>
      <c r="AP225" s="125" t="e">
        <f ca="1">IF(tbl_coded[[#This Row],[ISIN]]="","",IF(_xll.BDP(tbl_coded[[#This Row],[KPW Provider BBID]]&amp;" CompanyID",$AP$1)="#N/A Invalid Security","--",IF(_xll.BDP(tbl_coded[[#This Row],[KPW Provider BBID]]&amp;" CompanyID",$AP$1)="#N/A N/A","--",_xll.BDP(tbl_coded[[#This Row],[KPW Provider BBID]]&amp;" CompanyID",$AP$1))))</f>
        <v>#NAME?</v>
      </c>
      <c r="AQ225" s="125" t="e">
        <f ca="1">IF(tbl_coded[[#This Row],[ISIN]]="","",IF(_xll.BDP(tbl_coded[[#This Row],[KPW Provider BBID]]&amp;" CompanyID",$AQ$1)="#N/A Invalid Security","--",IF(_xll.BDP(tbl_coded[[#This Row],[KPW Provider BBID]]&amp;" CompanyID",$AQ$1)="#N/A N/A","--",_xll.BDP(tbl_coded[[#This Row],[KPW Provider BBID]]&amp;" CompanyID",$AQ$1))))</f>
        <v>#NAME?</v>
      </c>
      <c r="AR225" s="125" t="e">
        <f ca="1">IF(tbl_coded[[#This Row],[ISIN]]="","",tbl_coded[[#This Row],[穆迪KPW评级]]&amp;"/"&amp;tbl_coded[[#This Row],[SPKPW评级]]&amp;"/"&amp;tbl_coded[[#This Row],[FITCHKPW评级]])</f>
        <v>#NAME?</v>
      </c>
      <c r="AS225" s="125" t="e">
        <f ca="1">IF(tbl_coded[[#This Row],[ISIN]]="","",IF(OR(_xll.BDP($B225&amp;" Corp",AS$1)="#N/A N/A"),"--",_xll.BDP($B225&amp;" Corp",AS$1)))</f>
        <v>#NAME?</v>
      </c>
      <c r="AT225" s="125" t="e">
        <f ca="1">IF(tbl_coded[[#This Row],[ISIN]]="","",IF(_xll.BDS($B225&amp;" Corp",AT$1)="#N/A Field Not Applicable","",_xll.BDS($B225&amp;" Corp",AT$1)))</f>
        <v>#NAME?</v>
      </c>
      <c r="AU225" s="125" t="e">
        <f ca="1">IF(tbl_coded[[#This Row],[SBLC Provider BBID]]="","",_xll.BDP(tbl_coded[[#This Row],[SBLC Provider BBID]]&amp;" CompanyID","NAME"))</f>
        <v>#NAME?</v>
      </c>
      <c r="AV225" s="125" t="e">
        <f ca="1">IF(tbl_coded[[#This Row],[ISIN]]="","",IF(OR(_xll.BDP($B225&amp;" Corp",AV$1)="#N/A N/A"),"--",TEXT(_xll.BDP($B225&amp;" Corp",AV$1),"yyyy/mm/dd")))</f>
        <v>#NAME?</v>
      </c>
      <c r="AW225" s="125" t="e">
        <f ca="1">IF(tbl_coded[[#This Row],[ISIN]]="","",IF(OR(_xll.BDP($B225&amp;" Corp",AW$1)="#N/A N/A"),"--",TEXT(_xll.BDP($B225&amp;" Corp",AW$1),"yyyy/mm/dd")))</f>
        <v>#NAME?</v>
      </c>
      <c r="AX225" s="125" t="e">
        <f ca="1">IF(tbl_coded[[#This Row],[ISIN]]="","",IF(OR(_xll.BDP($B225&amp;" Corp",AX$1)="#N/A N/A"),"--",TEXT(_xll.BDP($B225&amp;" Corp",AX$1),"yyyy/mm/dd")))</f>
        <v>#NAME?</v>
      </c>
      <c r="AY225" s="125" t="e">
        <f ca="1">IF(tbl_coded[[#This Row],[ISIN]]="","",IF(OR(_xll.BDP($B225&amp;" Corp",AY$1)="#N/A Field Not Applicable"),"--",TEXT(_xll.BDP($B225&amp;" Corp",AY$1),"yyyy/mm/dd")))</f>
        <v>#NAME?</v>
      </c>
      <c r="AZ225" s="125" t="e">
        <f ca="1">IF(tbl_coded[[#This Row],[ISIN]]="","",IF(OR(_xll.BDP($B225&amp;" Corp",AZ$1)="#N/A N/A"),"--",_xll.BDP($B225&amp;" Corp",AZ$1)))</f>
        <v>#NAME?</v>
      </c>
      <c r="BA225" s="125" t="e">
        <f ca="1">IF(tbl_coded[[#This Row],[ISIN]]="","",IF(OR(_xll.BDP($B225&amp;" Corp",BA$1)="#N/A N/A"),"--",_xll.BDP($B225&amp;" Corp",BA$1)))</f>
        <v>#NAME?</v>
      </c>
      <c r="BB225" s="125" t="e">
        <f ca="1">IF(tbl_coded[[#This Row],[ISIN]]="","",IF(OR(_xll.BDP($B225&amp;" Corp",BB$1)="#N/A N/A"),"--",_xll.BDP($B225&amp;" Corp",BB$1)))</f>
        <v>#NAME?</v>
      </c>
      <c r="BC225" s="125" t="e">
        <f ca="1">IF(tbl_coded[[#This Row],[ISIN]]="","",IF(OR(_xll.BDP($B225&amp;" Corp",BC$1)="#N/A Field Not Applicable"),"--",_xll.BDP($B225&amp;" Corp",BC$1)))</f>
        <v>#NAME?</v>
      </c>
      <c r="BD225" s="125" t="e">
        <f ca="1">IF(tbl_coded[[#This Row],[ISIN]]="","",IF(OR(_xll.BDP($B225&amp;" Corp",BD$1)="#N/A Field Not Applicable"),"--",_xll.BDP($B225&amp;" Corp",BD$1)))</f>
        <v>#NAME?</v>
      </c>
      <c r="BE225" s="125" t="e">
        <f ca="1">IF(tbl_coded[[#This Row],[ISIN]]="","",IF(OR(_xll.BDP($B225&amp;" Corp",BE$1)="#N/A Field Not Applicable"),"--",_xll.BDP($B225&amp;" Corp",BE$1)))</f>
        <v>#NAME?</v>
      </c>
      <c r="BF225" s="125" t="e">
        <f ca="1">IF(tbl_coded[[#This Row],[ISIN]]="","",IF(OR(_xll.BDP($B225&amp;" Corp",BF$1)="#N/A Field Not Applicable"),"--",_xll.BDP($B225&amp;" Corp",BF$1)))</f>
        <v>#NAME?</v>
      </c>
      <c r="BG225" s="125" t="e">
        <f ca="1">IF(tbl_coded[[#This Row],[ISIN]]="","",IF(OR(_xll.BDP($B225&amp;" Corp",BG$1)="#N/A Field Not Applicable"),"--",IF(_xll.BDP($B225&amp;" Corp",BG$1)="#N/A N/A","N",_xll.BDP($B225&amp;" Corp",BG$1))))</f>
        <v>#NAME?</v>
      </c>
      <c r="BH225" s="125" t="e">
        <f ca="1">IF(tbl_coded[[#This Row],[ISIN]]="","",IF(OR(_xll.BDP($B225&amp;" Corp",BH$1)="#N/A N/A"),"",_xll.BDP($B225&amp;" Corp",BH$1)))</f>
        <v>#NAME?</v>
      </c>
      <c r="BI225" s="125" t="e">
        <f ca="1">IF(tbl_coded[[#This Row],[ISIN]]="","",IF(OR(tbl_coded[[#This Row],[Parent company tiker]]=""),"",IF(_xll.BDP(tbl_coded[[#This Row],[Parent company tiker]]&amp;" Equity",BI$1)="#N/A N/A","--",_xll.BDP(tbl_coded[[#This Row],[Parent company tiker]]&amp;" Equity",BI$1))))</f>
        <v>#NAME?</v>
      </c>
      <c r="BJ225" s="125" t="e">
        <f ca="1">IF(tbl_coded[[#This Row],[ISIN]]="","",IF(OR(tbl_coded[[#This Row],[Parent company tiker]]=""),"",IF(_xll.BDP(tbl_coded[[#This Row],[Parent company tiker]]&amp;" Equity",BJ$1)="#N/A N/A","--",_xll.BDP(tbl_coded[[#This Row],[Parent company tiker]]&amp;" Equity",BJ$1))))</f>
        <v>#NAME?</v>
      </c>
      <c r="BK225" s="125" t="e">
        <f ca="1">IF(tbl_coded[[#This Row],[ISIN]]="","",IF(OR(tbl_coded[[#This Row],[Parent company tiker]]=""),"",IF(_xll.BDP(tbl_coded[[#This Row],[Parent company tiker]]&amp;" Equity",BK$1)="#N/A N/A","--",_xll.BDP(tbl_coded[[#This Row],[Parent company tiker]]&amp;" Equity",BK$1))))</f>
        <v>#NAME?</v>
      </c>
      <c r="BL225" s="125" t="e">
        <f ca="1">IF(tbl_coded[[#This Row],[ISIN]]="","",IF(OR(tbl_coded[[#This Row],[Parent company tiker]]=""),"",IF(_xll.BDP(tbl_coded[[#This Row],[Parent company tiker]]&amp;" Equity",BL$1)="#N/A N/A","--",_xll.BDP(tbl_coded[[#This Row],[Parent company tiker]]&amp;" Equity",BL$1))))</f>
        <v>#NAME?</v>
      </c>
      <c r="BM22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5" s="125" t="e">
        <f ca="1">IF(tbl_coded[[#This Row],[Column9]]&lt;&gt;"--",tbl_coded[[#This Row],[G''tor rating]],IF(tbl_coded[[#This Row],[KPW Name]]&lt;&gt;"",tbl_coded[[#This Row],[KPW Rating]],IF(tbl_coded[[#This Row],[Parent company tiker]]&lt;&gt;"",tbl_coded[[#This Row],[parent评级]],tbl_coded[[#This Row],[Issuer rating]])))</f>
        <v>#NAME?</v>
      </c>
      <c r="BO225" s="159" t="str">
        <f ca="1">IFERROR(IF(tbl_coded[[#This Row],[GREEN]]="Y","GREEN",IF(tbl_coded[[#This Row],[SUSTAINABLE]]="Y","SUSTAINABLE",IF(tbl_coded[[#This Row],[SOCIAL]]="Y","SOCIAL",IF(tbl_coded[[#This Row],[Sustainable linked]]="Y","SUSTAINABLE LINKED"," ")))),"")</f>
        <v/>
      </c>
    </row>
    <row r="226" spans="1:67" ht="15" customHeight="1">
      <c r="A226" s="119">
        <v>224</v>
      </c>
      <c r="B226" s="120" t="str">
        <f>IF(美元债一级!$C$4:$C$1048576&lt;&gt;"",美元债一级!C227,"")</f>
        <v>XS2592305945</v>
      </c>
      <c r="C226" s="124" t="e">
        <f ca="1">IF(tbl_coded[[#This Row],[ISIN]]="","",IF(tbl_coded[[#This Row],[Index]]&gt;$A$1,"",IF(_xll.BDP($B226&amp;" Corp",C$1)="#N/A N/A","",_xll.BDP($B226&amp;" Corp",C$1))))</f>
        <v>#NAME?</v>
      </c>
      <c r="D226" s="124" t="e">
        <f ca="1">IF(tbl_coded[[#This Row],[ISIN]]="","",IF(_xll.BDP($B226&amp;" Corp",D$1)="#N/A N/A","",_xll.BDP($B226&amp;" Corp",D$1)))</f>
        <v>#NAME?</v>
      </c>
      <c r="E226" s="124" t="e">
        <f ca="1">IF(tbl_coded[[#This Row],[ISIN]]="","",IF(_xll.BDP($B226&amp;" Corp",E$1)="#N/A N/A","--",_xll.BDP($B226&amp;" Corp",E$1)))</f>
        <v>#NAME?</v>
      </c>
      <c r="F226" s="124" t="e">
        <f ca="1">IF(tbl_coded[[#This Row],[ISIN]]="","",IF(_xll.BDS($B226&amp;" Corp",F$1)="#N/A Field Not Applicable","",_xll.BDS($B226&amp;" Corp",F$1)))</f>
        <v>#NAME?</v>
      </c>
      <c r="G226" s="124" t="e">
        <f ca="1">IF(tbl_coded[[#This Row],[ISIN]]="","",IF(_xll.BDP($F226&amp;" CompanyID",G$1)="#N/A Invalid Security","",_xll.BDP($F226&amp;" CompanyID",G$1)))</f>
        <v>#NAME?</v>
      </c>
      <c r="H226" s="124" t="e">
        <f ca="1">IF(tbl_coded[[#This Row],[ISIN]]="","",IF(_xll.BDP($B226&amp;" Corp",H$1)="#N/A N/A","--",_xll.BDP($B226&amp;" Corp",H$1)))</f>
        <v>#NAME?</v>
      </c>
      <c r="I226" s="124" t="e">
        <f ca="1">IF(tbl_coded[[#This Row],[ISIN]]="","",IF(_xll.BDP($B226&amp;" Corp",I$1)="#N/A N/A","--",_xll.BDP($B226&amp;" Corp",I$1)))</f>
        <v>#NAME?</v>
      </c>
      <c r="J226" s="124" t="e">
        <f ca="1">IF(tbl_coded[[#This Row],[ISIN]]="","",IF(_xll.BDP($B226&amp;" Corp",J$1)="#N/A N/A","--",_xll.BDP($B226&amp;" Corp",J$1)))</f>
        <v>#NAME?</v>
      </c>
      <c r="K226" s="124" t="e">
        <f ca="1">IF(tbl_coded[[#This Row],[ISIN]]="","",IF(_xll.BDP($B226&amp;" Corp",K$1)="#N/A N/A","--",_xll.BDP($B226&amp;" Corp",K$1)))</f>
        <v>#NAME?</v>
      </c>
      <c r="L226" s="124" t="e">
        <f ca="1">IF(tbl_coded[[#This Row],[ISIN]]="","",IF(_xll.BDP($B226&amp;" Corp",L$1)="#N/A N/A","--",_xll.BDP($B226&amp;" Corp",L$1)))</f>
        <v>#NAME?</v>
      </c>
      <c r="M226" s="124" t="e">
        <f ca="1">IF(tbl_coded[[#This Row],[ISIN]]="","",IF(_xll.BDP($B226&amp;" Corp",M$1)="#N/A N/A","--",_xll.BDP($B226&amp;" Corp",M$1)))</f>
        <v>#NAME?</v>
      </c>
      <c r="N226" s="124" t="e">
        <f ca="1">IF(tbl_coded[[#This Row],[ISIN]]="","",IF(_xll.BDP($B226&amp;" Corp",N$1)="#N/A N/A","--",_xll.BDP($B226&amp;" Corp",N$1)))</f>
        <v>#NAME?</v>
      </c>
      <c r="O226" s="124" t="e">
        <f ca="1">IF(tbl_coded[[#This Row],[ISIN]]="","",IF(_xll.BDP($B226&amp;" Corp",O$1)="#N/A N/A","--",_xll.BDP($B226&amp;" Corp",O$1)))</f>
        <v>#NAME?</v>
      </c>
      <c r="P226" s="124" t="e">
        <f ca="1">IF(tbl_coded[[#This Row],[ISIN]]="","",IF(_xll.BDP($B226&amp;" Corp",P$1)="#N/A N/A","--",_xll.BDP($B226&amp;" Corp",P$1)))</f>
        <v>#NAME?</v>
      </c>
      <c r="Q22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6" s="124" t="e">
        <f ca="1">IF(tbl_coded[[#This Row],[ISIN]]="","",IF(OR(_xll.BDP($B226&amp;" Corp",R$1)="#N/A N/A",_xll.BDP($B226&amp;" Corp",R$1)="#N/A Invalid Security",_xll.BDP($B226&amp;" Corp",R$1)="#N/A Field Not Applicable"),"--",_xll.BDP($B226&amp;" Corp",R$1)))</f>
        <v>#NAME?</v>
      </c>
      <c r="S226" s="124" t="e">
        <f ca="1">IF(tbl_coded[[#This Row],[ISIN]]="","",IF(OR(_xll.BDP($R226&amp;" Equity",S$1)="#N/A N/A",_xll.BDP($R226&amp;" Equity",S$1)="#N/A Invalid Security"),"--",_xll.BDP($R226&amp;" Equity",S$1)))</f>
        <v>#NAME?</v>
      </c>
      <c r="T226" s="124" t="e">
        <f ca="1">IF(tbl_coded[[#This Row],[ISIN]]="","",IF(OR(_xll.BDP($R226&amp;" Equity",T$1)="#N/A N/A",_xll.BDP($R226&amp;" Equity",T$1)="#N/A Invalid Security"),"--",_xll.BDP($R226&amp;" Equity",T$1)))</f>
        <v>#NAME?</v>
      </c>
      <c r="U226" s="124" t="e">
        <f ca="1">IF(tbl_coded[[#This Row],[ISIN]]="","",IF(OR(_xll.BDP($R226&amp;" Equity",U$1)="#N/A N/A",_xll.BDP($R226&amp;" Equity",U$1)="#N/A Invalid Security"),"--",_xll.BDP($R226&amp;" Equity",U$1)))</f>
        <v>#NAME?</v>
      </c>
      <c r="V226" s="124" t="e">
        <f ca="1">IF(tbl_coded[[#This Row],[ISIN]]="","",IF(OR(_xll.BDP($R226&amp;" Equity",V$1)="#N/A N/A",_xll.BDP($R226&amp;" Equity",V$1)="#N/A Invalid Security"),"--",_xll.BDP($R226&amp;" Equity",V$1)))</f>
        <v>#NAME?</v>
      </c>
      <c r="W226" s="124" t="e">
        <f ca="1">IF(tbl_coded[[#This Row],[ISIN]]="","",IF(OR(_xll.BDP($R226&amp;" Equity",W$1)="#N/A N/A",_xll.BDP($R226&amp;" Equity",W$1)="#N/A Invalid Security"),"--",_xll.BDP($R226&amp;" Equity",W$1)))</f>
        <v>#NAME?</v>
      </c>
      <c r="X226" s="124" t="e">
        <f ca="1">IF(tbl_coded[[#This Row],[ISIN]]="","",IF(OR(_xll.BDP($R226&amp;" Equity",X$1)="#N/A N/A",_xll.BDP($R226&amp;" Equity",X$1)="#N/A Invalid Security"),"--",_xll.BDP($R226&amp;" Equity",X$1)))</f>
        <v>#NAME?</v>
      </c>
      <c r="Y22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6" s="124" t="str">
        <f ca="1">IF(tbl_coded[[#This Row],[ISIN]]="","",IF(ISNUMBER(_xll.BDP(B226&amp;" Corp",Z$1)),_xll.BDP(B226&amp;" Corp",Z$1),""))</f>
        <v/>
      </c>
      <c r="AA226" s="124" t="str">
        <f ca="1">IF(tbl_coded[[#This Row],[ISIN]]="","",IF(ISNUMBER(_xll.BDP(B226&amp;" Corp",AA$1)),_xll.BDP(B226&amp;" Corp",AA$1),""))</f>
        <v/>
      </c>
      <c r="AB226" s="124" t="str">
        <f ca="1">IF(tbl_coded[[#This Row],[ISIN]]="","",IF(ISNUMBER(_xll.BDP(B226&amp;" Corp",AB$1)),_xll.BDP(B226&amp;" Corp",AB$1),""))</f>
        <v/>
      </c>
      <c r="AC226" s="124" t="str">
        <f ca="1">IF(tbl_coded[[#This Row],[ISIN]]="","",IF(ISNUMBER(_xll.BDP(B226&amp;" Corp",AC$1)),_xll.BDP(B226&amp;" Corp",AC$1),""))</f>
        <v/>
      </c>
      <c r="AD226" s="124" t="e">
        <f ca="1">IF(tbl_coded[[#This Row],[ISIN]]="","",IF((_xll.BDP(B226&amp;" Corp",AD$1))="#N/A Field Not Applicable","",_xll.BDP(B226&amp;" Corp",AD$1)))</f>
        <v>#NAME?</v>
      </c>
      <c r="AE226" s="124" t="e">
        <f ca="1">IF(tbl_coded[[#This Row],[ISIN]]="","",IF((_xll.BDP(B226&amp;" Corp",AE$1))="#N/A N/A","--",_xll.BDP(B226&amp;" Corp",AE$1)))</f>
        <v>#NAME?</v>
      </c>
      <c r="AF226" s="124" t="e">
        <f ca="1">IF(tbl_coded[[#This Row],[ISIN]]="","",IF(IFERROR(MATCH(H226,rtg_num[Moody''s],0)&gt;10,0),"HY",IF(IFERROR(MATCH(I226,rtg_num[S&amp;P],0)&gt;10,0),"HY",IF(IFERROR(MATCH(J226,rtg_num[Fitch],0)&gt;10,0),"HY",IF(H226&amp;I226&amp;J226="------","NR",IF(IFERROR(FIND("#N/A",Coded!H226),0)&amp;IFERROR(FIND("#N/A",Coded!H226),0)&amp;IFERROR(FIND("#N/A",Coded!H226),0)&lt;&gt;"000",IF(INDEX(美元债一级!$O:$O,MATCH(tbl_coded[[#This Row],[ISIN]],美元债一级!$I:$I,0))="--/--/--","NR","IG"),"IG"))))))</f>
        <v>#NAME?</v>
      </c>
      <c r="AG22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6" s="125" t="e">
        <f ca="1">IF(tbl_coded[[#This Row],[ISIN]]="","",IF(_xll.BDP($B226&amp;" Corp",AI$1)="#N/A N/A","--",_xll.BDP($B226&amp;" Corp",AI$1)))</f>
        <v>#NAME?</v>
      </c>
      <c r="AJ226" s="122" t="e">
        <f ca="1">IF(tbl_coded[[#This Row],[ISIN]]="","",IF(OR(_xll.BDP(_xll.BDP(tbl_coded[[#This Row],[ISIN]]&amp;" Corp", "ISSUER_EQUITY_TICKER")&amp;" Equity",AJ$1)="#N/A N/A"),"--",_xll.BDP(_xll.BDP(tbl_coded[[#This Row],[ISIN]]&amp;" Corp", "ISSUER_EQUITY_TICKER")&amp;" Equity",AJ$1)))</f>
        <v>#NAME?</v>
      </c>
      <c r="AK22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24" t="e">
        <f ca="1">IF(tbl_coded[[#This Row],[ISIN]]="","",IF(OR(_xll.BDP(_xll.BDP(tbl_coded[[#This Row],[ISIN]]&amp;" Corp", "ISSUER_EQUITY_TICKER")&amp;" Equity",AL$1)="#N/A N/A"),"--",_xll.BDP(_xll.BDP(tbl_coded[[#This Row],[ISIN]]&amp;" Corp", "ISSUER_EQUITY_TICKER")&amp;" Equity",AL$1)))</f>
        <v>#NAME?</v>
      </c>
      <c r="AM226" s="124" t="e">
        <f ca="1">IF(tbl_coded[[#This Row],[ISIN]]="","",IF(_xll.BDS($B226&amp;" Corp",AM$1)="#N/A Field Not Applicable","",_xll.BDS($B226&amp;" Corp",AM$1)))</f>
        <v>#NAME?</v>
      </c>
      <c r="AN226" s="124" t="e">
        <f ca="1">IF(tbl_coded[[#This Row],[ISIN]]="","",IF(_xll.BDP(tbl_coded[[#This Row],[KPW Provider BBID]]&amp;" CompanyID","NAME")="#N/A Invalid Security","",_xll.BDP(tbl_coded[[#This Row],[KPW Provider BBID]]&amp;" CompanyID","NAME")))</f>
        <v>#NAME?</v>
      </c>
      <c r="AO226" s="124" t="e">
        <f ca="1">IF(tbl_coded[[#This Row],[ISIN]]="","",IF(_xll.BDP(tbl_coded[[#This Row],[KPW Provider BBID]]&amp;" CompanyID",$AO$1)="#N/A Invalid Security","--",IF(_xll.BDP(tbl_coded[[#This Row],[KPW Provider BBID]]&amp;" CompanyID",$AO$1)="#N/A N/A","--",_xll.BDP(tbl_coded[[#This Row],[KPW Provider BBID]]&amp;" CompanyID",$AO$1))))</f>
        <v>#NAME?</v>
      </c>
      <c r="AP226" s="124" t="e">
        <f ca="1">IF(tbl_coded[[#This Row],[ISIN]]="","",IF(_xll.BDP(tbl_coded[[#This Row],[KPW Provider BBID]]&amp;" CompanyID",$AP$1)="#N/A Invalid Security","--",IF(_xll.BDP(tbl_coded[[#This Row],[KPW Provider BBID]]&amp;" CompanyID",$AP$1)="#N/A N/A","--",_xll.BDP(tbl_coded[[#This Row],[KPW Provider BBID]]&amp;" CompanyID",$AP$1))))</f>
        <v>#NAME?</v>
      </c>
      <c r="AQ226" s="124" t="e">
        <f ca="1">IF(tbl_coded[[#This Row],[ISIN]]="","",IF(_xll.BDP(tbl_coded[[#This Row],[KPW Provider BBID]]&amp;" CompanyID",$AQ$1)="#N/A Invalid Security","--",IF(_xll.BDP(tbl_coded[[#This Row],[KPW Provider BBID]]&amp;" CompanyID",$AQ$1)="#N/A N/A","--",_xll.BDP(tbl_coded[[#This Row],[KPW Provider BBID]]&amp;" CompanyID",$AQ$1))))</f>
        <v>#NAME?</v>
      </c>
      <c r="AR226" s="124" t="e">
        <f ca="1">IF(tbl_coded[[#This Row],[ISIN]]="","",tbl_coded[[#This Row],[穆迪KPW评级]]&amp;"/"&amp;tbl_coded[[#This Row],[SPKPW评级]]&amp;"/"&amp;tbl_coded[[#This Row],[FITCHKPW评级]])</f>
        <v>#NAME?</v>
      </c>
      <c r="AS226" s="124" t="e">
        <f ca="1">IF(tbl_coded[[#This Row],[ISIN]]="","",IF(OR(_xll.BDP($B226&amp;" Corp",AS$1)="#N/A N/A"),"--",_xll.BDP($B226&amp;" Corp",AS$1)))</f>
        <v>#NAME?</v>
      </c>
      <c r="AT226" s="124" t="e">
        <f ca="1">IF(tbl_coded[[#This Row],[ISIN]]="","",IF(_xll.BDS($B226&amp;" Corp",AT$1)="#N/A Field Not Applicable","",_xll.BDS($B226&amp;" Corp",AT$1)))</f>
        <v>#NAME?</v>
      </c>
      <c r="AU226" s="124" t="e">
        <f ca="1">IF(tbl_coded[[#This Row],[SBLC Provider BBID]]="","",_xll.BDP(tbl_coded[[#This Row],[SBLC Provider BBID]]&amp;" CompanyID","NAME"))</f>
        <v>#NAME?</v>
      </c>
      <c r="AV226" s="124" t="e">
        <f ca="1">IF(tbl_coded[[#This Row],[ISIN]]="","",IF(OR(_xll.BDP($B226&amp;" Corp",AV$1)="#N/A N/A"),"--",TEXT(_xll.BDP($B226&amp;" Corp",AV$1),"yyyy/mm/dd")))</f>
        <v>#NAME?</v>
      </c>
      <c r="AW226" s="124" t="e">
        <f ca="1">IF(tbl_coded[[#This Row],[ISIN]]="","",IF(OR(_xll.BDP($B226&amp;" Corp",AW$1)="#N/A N/A"),"--",TEXT(_xll.BDP($B226&amp;" Corp",AW$1),"yyyy/mm/dd")))</f>
        <v>#NAME?</v>
      </c>
      <c r="AX226" s="124" t="e">
        <f ca="1">IF(tbl_coded[[#This Row],[ISIN]]="","",IF(OR(_xll.BDP($B226&amp;" Corp",AX$1)="#N/A N/A"),"--",TEXT(_xll.BDP($B226&amp;" Corp",AX$1),"yyyy/mm/dd")))</f>
        <v>#NAME?</v>
      </c>
      <c r="AY226" s="124" t="e">
        <f ca="1">IF(tbl_coded[[#This Row],[ISIN]]="","",IF(OR(_xll.BDP($B226&amp;" Corp",AY$1)="#N/A Field Not Applicable"),"--",TEXT(_xll.BDP($B226&amp;" Corp",AY$1),"yyyy/mm/dd")))</f>
        <v>#NAME?</v>
      </c>
      <c r="AZ226" s="124" t="e">
        <f ca="1">IF(tbl_coded[[#This Row],[ISIN]]="","",IF(OR(_xll.BDP($B226&amp;" Corp",AZ$1)="#N/A N/A"),"--",_xll.BDP($B226&amp;" Corp",AZ$1)))</f>
        <v>#NAME?</v>
      </c>
      <c r="BA226" s="124" t="e">
        <f ca="1">IF(tbl_coded[[#This Row],[ISIN]]="","",IF(OR(_xll.BDP($B226&amp;" Corp",BA$1)="#N/A N/A"),"--",_xll.BDP($B226&amp;" Corp",BA$1)))</f>
        <v>#NAME?</v>
      </c>
      <c r="BB226" s="124" t="e">
        <f ca="1">IF(tbl_coded[[#This Row],[ISIN]]="","",IF(OR(_xll.BDP($B226&amp;" Corp",BB$1)="#N/A N/A"),"--",_xll.BDP($B226&amp;" Corp",BB$1)))</f>
        <v>#NAME?</v>
      </c>
      <c r="BC226" s="124" t="e">
        <f ca="1">IF(tbl_coded[[#This Row],[ISIN]]="","",IF(OR(_xll.BDP($B226&amp;" Corp",BC$1)="#N/A Field Not Applicable"),"--",_xll.BDP($B226&amp;" Corp",BC$1)))</f>
        <v>#NAME?</v>
      </c>
      <c r="BD226" s="124" t="e">
        <f ca="1">IF(tbl_coded[[#This Row],[ISIN]]="","",IF(OR(_xll.BDP($B226&amp;" Corp",BD$1)="#N/A Field Not Applicable"),"--",_xll.BDP($B226&amp;" Corp",BD$1)))</f>
        <v>#NAME?</v>
      </c>
      <c r="BE226" s="124" t="e">
        <f ca="1">IF(tbl_coded[[#This Row],[ISIN]]="","",IF(OR(_xll.BDP($B226&amp;" Corp",BE$1)="#N/A Field Not Applicable"),"--",_xll.BDP($B226&amp;" Corp",BE$1)))</f>
        <v>#NAME?</v>
      </c>
      <c r="BF226" s="124" t="e">
        <f ca="1">IF(tbl_coded[[#This Row],[ISIN]]="","",IF(OR(_xll.BDP($B226&amp;" Corp",BF$1)="#N/A Field Not Applicable"),"--",_xll.BDP($B226&amp;" Corp",BF$1)))</f>
        <v>#NAME?</v>
      </c>
      <c r="BG226" s="124" t="e">
        <f ca="1">IF(tbl_coded[[#This Row],[ISIN]]="","",IF(OR(_xll.BDP($B226&amp;" Corp",BG$1)="#N/A Field Not Applicable"),"--",IF(_xll.BDP($B226&amp;" Corp",BG$1)="#N/A N/A","N",_xll.BDP($B226&amp;" Corp",BG$1))))</f>
        <v>#NAME?</v>
      </c>
      <c r="BH226" s="124" t="e">
        <f ca="1">IF(tbl_coded[[#This Row],[ISIN]]="","",IF(OR(_xll.BDP($B226&amp;" Corp",BH$1)="#N/A N/A"),"",_xll.BDP($B226&amp;" Corp",BH$1)))</f>
        <v>#NAME?</v>
      </c>
      <c r="BI226" s="124" t="e">
        <f ca="1">IF(tbl_coded[[#This Row],[ISIN]]="","",IF(OR(tbl_coded[[#This Row],[Parent company tiker]]=""),"",IF(_xll.BDP(tbl_coded[[#This Row],[Parent company tiker]]&amp;" Equity",BI$1)="#N/A N/A","--",_xll.BDP(tbl_coded[[#This Row],[Parent company tiker]]&amp;" Equity",BI$1))))</f>
        <v>#NAME?</v>
      </c>
      <c r="BJ226" s="124" t="e">
        <f ca="1">IF(tbl_coded[[#This Row],[ISIN]]="","",IF(OR(tbl_coded[[#This Row],[Parent company tiker]]=""),"",IF(_xll.BDP(tbl_coded[[#This Row],[Parent company tiker]]&amp;" Equity",BJ$1)="#N/A N/A","--",_xll.BDP(tbl_coded[[#This Row],[Parent company tiker]]&amp;" Equity",BJ$1))))</f>
        <v>#NAME?</v>
      </c>
      <c r="BK226" s="124" t="e">
        <f ca="1">IF(tbl_coded[[#This Row],[ISIN]]="","",IF(OR(tbl_coded[[#This Row],[Parent company tiker]]=""),"",IF(_xll.BDP(tbl_coded[[#This Row],[Parent company tiker]]&amp;" Equity",BK$1)="#N/A N/A","--",_xll.BDP(tbl_coded[[#This Row],[Parent company tiker]]&amp;" Equity",BK$1))))</f>
        <v>#NAME?</v>
      </c>
      <c r="BL226" s="124" t="e">
        <f ca="1">IF(tbl_coded[[#This Row],[ISIN]]="","",IF(OR(tbl_coded[[#This Row],[Parent company tiker]]=""),"",IF(_xll.BDP(tbl_coded[[#This Row],[Parent company tiker]]&amp;" Equity",BL$1)="#N/A N/A","--",_xll.BDP(tbl_coded[[#This Row],[Parent company tiker]]&amp;" Equity",BL$1))))</f>
        <v>#NAME?</v>
      </c>
      <c r="BM22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6" s="124" t="e">
        <f ca="1">IF(tbl_coded[[#This Row],[Column9]]&lt;&gt;"--",tbl_coded[[#This Row],[G''tor rating]],IF(tbl_coded[[#This Row],[KPW Name]]&lt;&gt;"",tbl_coded[[#This Row],[KPW Rating]],IF(tbl_coded[[#This Row],[Parent company tiker]]&lt;&gt;"",tbl_coded[[#This Row],[parent评级]],tbl_coded[[#This Row],[Issuer rating]])))</f>
        <v>#NAME?</v>
      </c>
      <c r="BO226" s="159" t="str">
        <f ca="1">IFERROR(IF(tbl_coded[[#This Row],[GREEN]]="Y","GREEN",IF(tbl_coded[[#This Row],[SUSTAINABLE]]="Y","SUSTAINABLE",IF(tbl_coded[[#This Row],[SOCIAL]]="Y","SOCIAL",IF(tbl_coded[[#This Row],[Sustainable linked]]="Y","SUSTAINABLE LINKED"," ")))),"")</f>
        <v/>
      </c>
    </row>
    <row r="227" spans="1:67" ht="15" customHeight="1">
      <c r="A227" s="119">
        <v>225</v>
      </c>
      <c r="B227" s="120" t="str">
        <f>IF(美元债一级!$C$4:$C$1048576&lt;&gt;"",美元债一级!C228,"")</f>
        <v>XS2592305515</v>
      </c>
      <c r="C227" s="124" t="e">
        <f ca="1">IF(tbl_coded[[#This Row],[ISIN]]="","",IF(tbl_coded[[#This Row],[Index]]&gt;$A$1,"",IF(_xll.BDP($B227&amp;" Corp",C$1)="#N/A N/A","",_xll.BDP($B227&amp;" Corp",C$1))))</f>
        <v>#NAME?</v>
      </c>
      <c r="D227" s="124" t="e">
        <f ca="1">IF(tbl_coded[[#This Row],[ISIN]]="","",IF(_xll.BDP($B227&amp;" Corp",D$1)="#N/A N/A","",_xll.BDP($B227&amp;" Corp",D$1)))</f>
        <v>#NAME?</v>
      </c>
      <c r="E227" s="124" t="e">
        <f ca="1">IF(tbl_coded[[#This Row],[ISIN]]="","",IF(_xll.BDP($B227&amp;" Corp",E$1)="#N/A N/A","--",_xll.BDP($B227&amp;" Corp",E$1)))</f>
        <v>#NAME?</v>
      </c>
      <c r="F227" s="124" t="e">
        <f ca="1">IF(tbl_coded[[#This Row],[ISIN]]="","",IF(_xll.BDS($B227&amp;" Corp",F$1)="#N/A Field Not Applicable","",_xll.BDS($B227&amp;" Corp",F$1)))</f>
        <v>#NAME?</v>
      </c>
      <c r="G227" s="124" t="e">
        <f ca="1">IF(tbl_coded[[#This Row],[ISIN]]="","",IF(_xll.BDP($F227&amp;" CompanyID",G$1)="#N/A Invalid Security","",_xll.BDP($F227&amp;" CompanyID",G$1)))</f>
        <v>#NAME?</v>
      </c>
      <c r="H227" s="124" t="e">
        <f ca="1">IF(tbl_coded[[#This Row],[ISIN]]="","",IF(_xll.BDP($B227&amp;" Corp",H$1)="#N/A N/A","--",_xll.BDP($B227&amp;" Corp",H$1)))</f>
        <v>#NAME?</v>
      </c>
      <c r="I227" s="124" t="e">
        <f ca="1">IF(tbl_coded[[#This Row],[ISIN]]="","",IF(_xll.BDP($B227&amp;" Corp",I$1)="#N/A N/A","--",_xll.BDP($B227&amp;" Corp",I$1)))</f>
        <v>#NAME?</v>
      </c>
      <c r="J227" s="124" t="e">
        <f ca="1">IF(tbl_coded[[#This Row],[ISIN]]="","",IF(_xll.BDP($B227&amp;" Corp",J$1)="#N/A N/A","--",_xll.BDP($B227&amp;" Corp",J$1)))</f>
        <v>#NAME?</v>
      </c>
      <c r="K227" s="124" t="e">
        <f ca="1">IF(tbl_coded[[#This Row],[ISIN]]="","",IF(_xll.BDP($B227&amp;" Corp",K$1)="#N/A N/A","--",_xll.BDP($B227&amp;" Corp",K$1)))</f>
        <v>#NAME?</v>
      </c>
      <c r="L227" s="124" t="e">
        <f ca="1">IF(tbl_coded[[#This Row],[ISIN]]="","",IF(_xll.BDP($B227&amp;" Corp",L$1)="#N/A N/A","--",_xll.BDP($B227&amp;" Corp",L$1)))</f>
        <v>#NAME?</v>
      </c>
      <c r="M227" s="124" t="e">
        <f ca="1">IF(tbl_coded[[#This Row],[ISIN]]="","",IF(_xll.BDP($B227&amp;" Corp",M$1)="#N/A N/A","--",_xll.BDP($B227&amp;" Corp",M$1)))</f>
        <v>#NAME?</v>
      </c>
      <c r="N227" s="124" t="e">
        <f ca="1">IF(tbl_coded[[#This Row],[ISIN]]="","",IF(_xll.BDP($B227&amp;" Corp",N$1)="#N/A N/A","--",_xll.BDP($B227&amp;" Corp",N$1)))</f>
        <v>#NAME?</v>
      </c>
      <c r="O227" s="124" t="e">
        <f ca="1">IF(tbl_coded[[#This Row],[ISIN]]="","",IF(_xll.BDP($B227&amp;" Corp",O$1)="#N/A N/A","--",_xll.BDP($B227&amp;" Corp",O$1)))</f>
        <v>#NAME?</v>
      </c>
      <c r="P227" s="124" t="e">
        <f ca="1">IF(tbl_coded[[#This Row],[ISIN]]="","",IF(_xll.BDP($B227&amp;" Corp",P$1)="#N/A N/A","--",_xll.BDP($B227&amp;" Corp",P$1)))</f>
        <v>#NAME?</v>
      </c>
      <c r="Q22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7" s="124" t="e">
        <f ca="1">IF(tbl_coded[[#This Row],[ISIN]]="","",IF(OR(_xll.BDP($B227&amp;" Corp",R$1)="#N/A N/A",_xll.BDP($B227&amp;" Corp",R$1)="#N/A Invalid Security",_xll.BDP($B227&amp;" Corp",R$1)="#N/A Field Not Applicable"),"--",_xll.BDP($B227&amp;" Corp",R$1)))</f>
        <v>#NAME?</v>
      </c>
      <c r="S227" s="124" t="e">
        <f ca="1">IF(tbl_coded[[#This Row],[ISIN]]="","",IF(OR(_xll.BDP($R227&amp;" Equity",S$1)="#N/A N/A",_xll.BDP($R227&amp;" Equity",S$1)="#N/A Invalid Security"),"--",_xll.BDP($R227&amp;" Equity",S$1)))</f>
        <v>#NAME?</v>
      </c>
      <c r="T227" s="124" t="e">
        <f ca="1">IF(tbl_coded[[#This Row],[ISIN]]="","",IF(OR(_xll.BDP($R227&amp;" Equity",T$1)="#N/A N/A",_xll.BDP($R227&amp;" Equity",T$1)="#N/A Invalid Security"),"--",_xll.BDP($R227&amp;" Equity",T$1)))</f>
        <v>#NAME?</v>
      </c>
      <c r="U227" s="124" t="e">
        <f ca="1">IF(tbl_coded[[#This Row],[ISIN]]="","",IF(OR(_xll.BDP($R227&amp;" Equity",U$1)="#N/A N/A",_xll.BDP($R227&amp;" Equity",U$1)="#N/A Invalid Security"),"--",_xll.BDP($R227&amp;" Equity",U$1)))</f>
        <v>#NAME?</v>
      </c>
      <c r="V227" s="124" t="e">
        <f ca="1">IF(tbl_coded[[#This Row],[ISIN]]="","",IF(OR(_xll.BDP($R227&amp;" Equity",V$1)="#N/A N/A",_xll.BDP($R227&amp;" Equity",V$1)="#N/A Invalid Security"),"--",_xll.BDP($R227&amp;" Equity",V$1)))</f>
        <v>#NAME?</v>
      </c>
      <c r="W227" s="124" t="e">
        <f ca="1">IF(tbl_coded[[#This Row],[ISIN]]="","",IF(OR(_xll.BDP($R227&amp;" Equity",W$1)="#N/A N/A",_xll.BDP($R227&amp;" Equity",W$1)="#N/A Invalid Security"),"--",_xll.BDP($R227&amp;" Equity",W$1)))</f>
        <v>#NAME?</v>
      </c>
      <c r="X227" s="124" t="e">
        <f ca="1">IF(tbl_coded[[#This Row],[ISIN]]="","",IF(OR(_xll.BDP($R227&amp;" Equity",X$1)="#N/A N/A",_xll.BDP($R227&amp;" Equity",X$1)="#N/A Invalid Security"),"--",_xll.BDP($R227&amp;" Equity",X$1)))</f>
        <v>#NAME?</v>
      </c>
      <c r="Y22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7" s="124" t="str">
        <f ca="1">IF(tbl_coded[[#This Row],[ISIN]]="","",IF(ISNUMBER(_xll.BDP(B227&amp;" Corp",Z$1)),_xll.BDP(B227&amp;" Corp",Z$1),""))</f>
        <v/>
      </c>
      <c r="AA227" s="124" t="str">
        <f ca="1">IF(tbl_coded[[#This Row],[ISIN]]="","",IF(ISNUMBER(_xll.BDP(B227&amp;" Corp",AA$1)),_xll.BDP(B227&amp;" Corp",AA$1),""))</f>
        <v/>
      </c>
      <c r="AB227" s="124" t="str">
        <f ca="1">IF(tbl_coded[[#This Row],[ISIN]]="","",IF(ISNUMBER(_xll.BDP(B227&amp;" Corp",AB$1)),_xll.BDP(B227&amp;" Corp",AB$1),""))</f>
        <v/>
      </c>
      <c r="AC227" s="124" t="str">
        <f ca="1">IF(tbl_coded[[#This Row],[ISIN]]="","",IF(ISNUMBER(_xll.BDP(B227&amp;" Corp",AC$1)),_xll.BDP(B227&amp;" Corp",AC$1),""))</f>
        <v/>
      </c>
      <c r="AD227" s="124" t="e">
        <f ca="1">IF(tbl_coded[[#This Row],[ISIN]]="","",IF((_xll.BDP(B227&amp;" Corp",AD$1))="#N/A Field Not Applicable","",_xll.BDP(B227&amp;" Corp",AD$1)))</f>
        <v>#NAME?</v>
      </c>
      <c r="AE227" s="124" t="e">
        <f ca="1">IF(tbl_coded[[#This Row],[ISIN]]="","",IF((_xll.BDP(B227&amp;" Corp",AE$1))="#N/A N/A","--",_xll.BDP(B227&amp;" Corp",AE$1)))</f>
        <v>#NAME?</v>
      </c>
      <c r="AF227" s="124" t="e">
        <f ca="1">IF(tbl_coded[[#This Row],[ISIN]]="","",IF(IFERROR(MATCH(H227,rtg_num[Moody''s],0)&gt;10,0),"HY",IF(IFERROR(MATCH(I227,rtg_num[S&amp;P],0)&gt;10,0),"HY",IF(IFERROR(MATCH(J227,rtg_num[Fitch],0)&gt;10,0),"HY",IF(H227&amp;I227&amp;J227="------","NR",IF(IFERROR(FIND("#N/A",Coded!H227),0)&amp;IFERROR(FIND("#N/A",Coded!H227),0)&amp;IFERROR(FIND("#N/A",Coded!H227),0)&lt;&gt;"000",IF(INDEX(美元债一级!$O:$O,MATCH(tbl_coded[[#This Row],[ISIN]],美元债一级!$I:$I,0))="--/--/--","NR","IG"),"IG"))))))</f>
        <v>#NAME?</v>
      </c>
      <c r="AG22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7" s="125" t="e">
        <f ca="1">IF(tbl_coded[[#This Row],[ISIN]]="","",IF(_xll.BDP($B227&amp;" Corp",AI$1)="#N/A N/A","--",_xll.BDP($B227&amp;" Corp",AI$1)))</f>
        <v>#NAME?</v>
      </c>
      <c r="AJ227" s="122" t="e">
        <f ca="1">IF(tbl_coded[[#This Row],[ISIN]]="","",IF(OR(_xll.BDP(_xll.BDP(tbl_coded[[#This Row],[ISIN]]&amp;" Corp", "ISSUER_EQUITY_TICKER")&amp;" Equity",AJ$1)="#N/A N/A"),"--",_xll.BDP(_xll.BDP(tbl_coded[[#This Row],[ISIN]]&amp;" Corp", "ISSUER_EQUITY_TICKER")&amp;" Equity",AJ$1)))</f>
        <v>#NAME?</v>
      </c>
      <c r="AK22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24" t="e">
        <f ca="1">IF(tbl_coded[[#This Row],[ISIN]]="","",IF(OR(_xll.BDP(_xll.BDP(tbl_coded[[#This Row],[ISIN]]&amp;" Corp", "ISSUER_EQUITY_TICKER")&amp;" Equity",AL$1)="#N/A N/A"),"--",_xll.BDP(_xll.BDP(tbl_coded[[#This Row],[ISIN]]&amp;" Corp", "ISSUER_EQUITY_TICKER")&amp;" Equity",AL$1)))</f>
        <v>#NAME?</v>
      </c>
      <c r="AM227" s="124" t="e">
        <f ca="1">IF(tbl_coded[[#This Row],[ISIN]]="","",IF(_xll.BDS($B227&amp;" Corp",AM$1)="#N/A Field Not Applicable","",_xll.BDS($B227&amp;" Corp",AM$1)))</f>
        <v>#NAME?</v>
      </c>
      <c r="AN227" s="124" t="e">
        <f ca="1">IF(tbl_coded[[#This Row],[ISIN]]="","",IF(_xll.BDP(tbl_coded[[#This Row],[KPW Provider BBID]]&amp;" CompanyID","NAME")="#N/A Invalid Security","",_xll.BDP(tbl_coded[[#This Row],[KPW Provider BBID]]&amp;" CompanyID","NAME")))</f>
        <v>#NAME?</v>
      </c>
      <c r="AO227" s="124" t="e">
        <f ca="1">IF(tbl_coded[[#This Row],[ISIN]]="","",IF(_xll.BDP(tbl_coded[[#This Row],[KPW Provider BBID]]&amp;" CompanyID",$AO$1)="#N/A Invalid Security","--",IF(_xll.BDP(tbl_coded[[#This Row],[KPW Provider BBID]]&amp;" CompanyID",$AO$1)="#N/A N/A","--",_xll.BDP(tbl_coded[[#This Row],[KPW Provider BBID]]&amp;" CompanyID",$AO$1))))</f>
        <v>#NAME?</v>
      </c>
      <c r="AP227" s="124" t="e">
        <f ca="1">IF(tbl_coded[[#This Row],[ISIN]]="","",IF(_xll.BDP(tbl_coded[[#This Row],[KPW Provider BBID]]&amp;" CompanyID",$AP$1)="#N/A Invalid Security","--",IF(_xll.BDP(tbl_coded[[#This Row],[KPW Provider BBID]]&amp;" CompanyID",$AP$1)="#N/A N/A","--",_xll.BDP(tbl_coded[[#This Row],[KPW Provider BBID]]&amp;" CompanyID",$AP$1))))</f>
        <v>#NAME?</v>
      </c>
      <c r="AQ227" s="124" t="e">
        <f ca="1">IF(tbl_coded[[#This Row],[ISIN]]="","",IF(_xll.BDP(tbl_coded[[#This Row],[KPW Provider BBID]]&amp;" CompanyID",$AQ$1)="#N/A Invalid Security","--",IF(_xll.BDP(tbl_coded[[#This Row],[KPW Provider BBID]]&amp;" CompanyID",$AQ$1)="#N/A N/A","--",_xll.BDP(tbl_coded[[#This Row],[KPW Provider BBID]]&amp;" CompanyID",$AQ$1))))</f>
        <v>#NAME?</v>
      </c>
      <c r="AR227" s="124" t="e">
        <f ca="1">IF(tbl_coded[[#This Row],[ISIN]]="","",tbl_coded[[#This Row],[穆迪KPW评级]]&amp;"/"&amp;tbl_coded[[#This Row],[SPKPW评级]]&amp;"/"&amp;tbl_coded[[#This Row],[FITCHKPW评级]])</f>
        <v>#NAME?</v>
      </c>
      <c r="AS227" s="124" t="e">
        <f ca="1">IF(tbl_coded[[#This Row],[ISIN]]="","",IF(OR(_xll.BDP($B227&amp;" Corp",AS$1)="#N/A N/A"),"--",_xll.BDP($B227&amp;" Corp",AS$1)))</f>
        <v>#NAME?</v>
      </c>
      <c r="AT227" s="124" t="e">
        <f ca="1">IF(tbl_coded[[#This Row],[ISIN]]="","",IF(_xll.BDS($B227&amp;" Corp",AT$1)="#N/A Field Not Applicable","",_xll.BDS($B227&amp;" Corp",AT$1)))</f>
        <v>#NAME?</v>
      </c>
      <c r="AU227" s="124" t="e">
        <f ca="1">IF(tbl_coded[[#This Row],[SBLC Provider BBID]]="","",_xll.BDP(tbl_coded[[#This Row],[SBLC Provider BBID]]&amp;" CompanyID","NAME"))</f>
        <v>#NAME?</v>
      </c>
      <c r="AV227" s="124" t="e">
        <f ca="1">IF(tbl_coded[[#This Row],[ISIN]]="","",IF(OR(_xll.BDP($B227&amp;" Corp",AV$1)="#N/A N/A"),"--",TEXT(_xll.BDP($B227&amp;" Corp",AV$1),"yyyy/mm/dd")))</f>
        <v>#NAME?</v>
      </c>
      <c r="AW227" s="124" t="e">
        <f ca="1">IF(tbl_coded[[#This Row],[ISIN]]="","",IF(OR(_xll.BDP($B227&amp;" Corp",AW$1)="#N/A N/A"),"--",TEXT(_xll.BDP($B227&amp;" Corp",AW$1),"yyyy/mm/dd")))</f>
        <v>#NAME?</v>
      </c>
      <c r="AX227" s="124" t="e">
        <f ca="1">IF(tbl_coded[[#This Row],[ISIN]]="","",IF(OR(_xll.BDP($B227&amp;" Corp",AX$1)="#N/A N/A"),"--",TEXT(_xll.BDP($B227&amp;" Corp",AX$1),"yyyy/mm/dd")))</f>
        <v>#NAME?</v>
      </c>
      <c r="AY227" s="124" t="e">
        <f ca="1">IF(tbl_coded[[#This Row],[ISIN]]="","",IF(OR(_xll.BDP($B227&amp;" Corp",AY$1)="#N/A Field Not Applicable"),"--",TEXT(_xll.BDP($B227&amp;" Corp",AY$1),"yyyy/mm/dd")))</f>
        <v>#NAME?</v>
      </c>
      <c r="AZ227" s="124" t="e">
        <f ca="1">IF(tbl_coded[[#This Row],[ISIN]]="","",IF(OR(_xll.BDP($B227&amp;" Corp",AZ$1)="#N/A N/A"),"--",_xll.BDP($B227&amp;" Corp",AZ$1)))</f>
        <v>#NAME?</v>
      </c>
      <c r="BA227" s="124" t="e">
        <f ca="1">IF(tbl_coded[[#This Row],[ISIN]]="","",IF(OR(_xll.BDP($B227&amp;" Corp",BA$1)="#N/A N/A"),"--",_xll.BDP($B227&amp;" Corp",BA$1)))</f>
        <v>#NAME?</v>
      </c>
      <c r="BB227" s="124" t="e">
        <f ca="1">IF(tbl_coded[[#This Row],[ISIN]]="","",IF(OR(_xll.BDP($B227&amp;" Corp",BB$1)="#N/A N/A"),"--",_xll.BDP($B227&amp;" Corp",BB$1)))</f>
        <v>#NAME?</v>
      </c>
      <c r="BC227" s="124" t="e">
        <f ca="1">IF(tbl_coded[[#This Row],[ISIN]]="","",IF(OR(_xll.BDP($B227&amp;" Corp",BC$1)="#N/A Field Not Applicable"),"--",_xll.BDP($B227&amp;" Corp",BC$1)))</f>
        <v>#NAME?</v>
      </c>
      <c r="BD227" s="124" t="e">
        <f ca="1">IF(tbl_coded[[#This Row],[ISIN]]="","",IF(OR(_xll.BDP($B227&amp;" Corp",BD$1)="#N/A Field Not Applicable"),"--",_xll.BDP($B227&amp;" Corp",BD$1)))</f>
        <v>#NAME?</v>
      </c>
      <c r="BE227" s="124" t="e">
        <f ca="1">IF(tbl_coded[[#This Row],[ISIN]]="","",IF(OR(_xll.BDP($B227&amp;" Corp",BE$1)="#N/A Field Not Applicable"),"--",_xll.BDP($B227&amp;" Corp",BE$1)))</f>
        <v>#NAME?</v>
      </c>
      <c r="BF227" s="124" t="e">
        <f ca="1">IF(tbl_coded[[#This Row],[ISIN]]="","",IF(OR(_xll.BDP($B227&amp;" Corp",BF$1)="#N/A Field Not Applicable"),"--",_xll.BDP($B227&amp;" Corp",BF$1)))</f>
        <v>#NAME?</v>
      </c>
      <c r="BG227" s="124" t="e">
        <f ca="1">IF(tbl_coded[[#This Row],[ISIN]]="","",IF(OR(_xll.BDP($B227&amp;" Corp",BG$1)="#N/A Field Not Applicable"),"--",IF(_xll.BDP($B227&amp;" Corp",BG$1)="#N/A N/A","N",_xll.BDP($B227&amp;" Corp",BG$1))))</f>
        <v>#NAME?</v>
      </c>
      <c r="BH227" s="124" t="e">
        <f ca="1">IF(tbl_coded[[#This Row],[ISIN]]="","",IF(OR(_xll.BDP($B227&amp;" Corp",BH$1)="#N/A N/A"),"",_xll.BDP($B227&amp;" Corp",BH$1)))</f>
        <v>#NAME?</v>
      </c>
      <c r="BI227" s="124" t="e">
        <f ca="1">IF(tbl_coded[[#This Row],[ISIN]]="","",IF(OR(tbl_coded[[#This Row],[Parent company tiker]]=""),"",IF(_xll.BDP(tbl_coded[[#This Row],[Parent company tiker]]&amp;" Equity",BI$1)="#N/A N/A","--",_xll.BDP(tbl_coded[[#This Row],[Parent company tiker]]&amp;" Equity",BI$1))))</f>
        <v>#NAME?</v>
      </c>
      <c r="BJ227" s="124" t="e">
        <f ca="1">IF(tbl_coded[[#This Row],[ISIN]]="","",IF(OR(tbl_coded[[#This Row],[Parent company tiker]]=""),"",IF(_xll.BDP(tbl_coded[[#This Row],[Parent company tiker]]&amp;" Equity",BJ$1)="#N/A N/A","--",_xll.BDP(tbl_coded[[#This Row],[Parent company tiker]]&amp;" Equity",BJ$1))))</f>
        <v>#NAME?</v>
      </c>
      <c r="BK227" s="124" t="e">
        <f ca="1">IF(tbl_coded[[#This Row],[ISIN]]="","",IF(OR(tbl_coded[[#This Row],[Parent company tiker]]=""),"",IF(_xll.BDP(tbl_coded[[#This Row],[Parent company tiker]]&amp;" Equity",BK$1)="#N/A N/A","--",_xll.BDP(tbl_coded[[#This Row],[Parent company tiker]]&amp;" Equity",BK$1))))</f>
        <v>#NAME?</v>
      </c>
      <c r="BL227" s="124" t="e">
        <f ca="1">IF(tbl_coded[[#This Row],[ISIN]]="","",IF(OR(tbl_coded[[#This Row],[Parent company tiker]]=""),"",IF(_xll.BDP(tbl_coded[[#This Row],[Parent company tiker]]&amp;" Equity",BL$1)="#N/A N/A","--",_xll.BDP(tbl_coded[[#This Row],[Parent company tiker]]&amp;" Equity",BL$1))))</f>
        <v>#NAME?</v>
      </c>
      <c r="BM22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7" s="124" t="e">
        <f ca="1">IF(tbl_coded[[#This Row],[Column9]]&lt;&gt;"--",tbl_coded[[#This Row],[G''tor rating]],IF(tbl_coded[[#This Row],[KPW Name]]&lt;&gt;"",tbl_coded[[#This Row],[KPW Rating]],IF(tbl_coded[[#This Row],[Parent company tiker]]&lt;&gt;"",tbl_coded[[#This Row],[parent评级]],tbl_coded[[#This Row],[Issuer rating]])))</f>
        <v>#NAME?</v>
      </c>
      <c r="BO227" s="159" t="str">
        <f ca="1">IFERROR(IF(tbl_coded[[#This Row],[GREEN]]="Y","GREEN",IF(tbl_coded[[#This Row],[SUSTAINABLE]]="Y","SUSTAINABLE",IF(tbl_coded[[#This Row],[SOCIAL]]="Y","SOCIAL",IF(tbl_coded[[#This Row],[Sustainable linked]]="Y","SUSTAINABLE LINKED"," ")))),"")</f>
        <v/>
      </c>
    </row>
    <row r="228" spans="1:67" ht="15" customHeight="1">
      <c r="A228" s="119">
        <v>226</v>
      </c>
      <c r="B228" s="120" t="str">
        <f>IF(美元债一级!$C$4:$C$1048576&lt;&gt;"",美元债一级!C229,"")</f>
        <v>XS2591861450</v>
      </c>
      <c r="C228" s="124" t="e">
        <f ca="1">IF(tbl_coded[[#This Row],[ISIN]]="","",IF(tbl_coded[[#This Row],[Index]]&gt;$A$1,"",IF(_xll.BDP($B228&amp;" Corp",C$1)="#N/A N/A","",_xll.BDP($B228&amp;" Corp",C$1))))</f>
        <v>#NAME?</v>
      </c>
      <c r="D228" s="124" t="e">
        <f ca="1">IF(tbl_coded[[#This Row],[ISIN]]="","",IF(_xll.BDP($B228&amp;" Corp",D$1)="#N/A N/A","",_xll.BDP($B228&amp;" Corp",D$1)))</f>
        <v>#NAME?</v>
      </c>
      <c r="E228" s="124" t="e">
        <f ca="1">IF(tbl_coded[[#This Row],[ISIN]]="","",IF(_xll.BDP($B228&amp;" Corp",E$1)="#N/A N/A","--",_xll.BDP($B228&amp;" Corp",E$1)))</f>
        <v>#NAME?</v>
      </c>
      <c r="F228" s="124" t="e">
        <f ca="1">IF(tbl_coded[[#This Row],[ISIN]]="","",IF(_xll.BDS($B228&amp;" Corp",F$1)="#N/A Field Not Applicable","",_xll.BDS($B228&amp;" Corp",F$1)))</f>
        <v>#NAME?</v>
      </c>
      <c r="G228" s="124" t="e">
        <f ca="1">IF(tbl_coded[[#This Row],[ISIN]]="","",IF(_xll.BDP($F228&amp;" CompanyID",G$1)="#N/A Invalid Security","",_xll.BDP($F228&amp;" CompanyID",G$1)))</f>
        <v>#NAME?</v>
      </c>
      <c r="H228" s="124" t="e">
        <f ca="1">IF(tbl_coded[[#This Row],[ISIN]]="","",IF(_xll.BDP($B228&amp;" Corp",H$1)="#N/A N/A","--",_xll.BDP($B228&amp;" Corp",H$1)))</f>
        <v>#NAME?</v>
      </c>
      <c r="I228" s="124" t="e">
        <f ca="1">IF(tbl_coded[[#This Row],[ISIN]]="","",IF(_xll.BDP($B228&amp;" Corp",I$1)="#N/A N/A","--",_xll.BDP($B228&amp;" Corp",I$1)))</f>
        <v>#NAME?</v>
      </c>
      <c r="J228" s="124" t="e">
        <f ca="1">IF(tbl_coded[[#This Row],[ISIN]]="","",IF(_xll.BDP($B228&amp;" Corp",J$1)="#N/A N/A","--",_xll.BDP($B228&amp;" Corp",J$1)))</f>
        <v>#NAME?</v>
      </c>
      <c r="K228" s="124" t="e">
        <f ca="1">IF(tbl_coded[[#This Row],[ISIN]]="","",IF(_xll.BDP($B228&amp;" Corp",K$1)="#N/A N/A","--",_xll.BDP($B228&amp;" Corp",K$1)))</f>
        <v>#NAME?</v>
      </c>
      <c r="L228" s="124" t="e">
        <f ca="1">IF(tbl_coded[[#This Row],[ISIN]]="","",IF(_xll.BDP($B228&amp;" Corp",L$1)="#N/A N/A","--",_xll.BDP($B228&amp;" Corp",L$1)))</f>
        <v>#NAME?</v>
      </c>
      <c r="M228" s="124" t="e">
        <f ca="1">IF(tbl_coded[[#This Row],[ISIN]]="","",IF(_xll.BDP($B228&amp;" Corp",M$1)="#N/A N/A","--",_xll.BDP($B228&amp;" Corp",M$1)))</f>
        <v>#NAME?</v>
      </c>
      <c r="N228" s="124" t="e">
        <f ca="1">IF(tbl_coded[[#This Row],[ISIN]]="","",IF(_xll.BDP($B228&amp;" Corp",N$1)="#N/A N/A","--",_xll.BDP($B228&amp;" Corp",N$1)))</f>
        <v>#NAME?</v>
      </c>
      <c r="O228" s="124" t="e">
        <f ca="1">IF(tbl_coded[[#This Row],[ISIN]]="","",IF(_xll.BDP($B228&amp;" Corp",O$1)="#N/A N/A","--",_xll.BDP($B228&amp;" Corp",O$1)))</f>
        <v>#NAME?</v>
      </c>
      <c r="P228" s="124" t="e">
        <f ca="1">IF(tbl_coded[[#This Row],[ISIN]]="","",IF(_xll.BDP($B228&amp;" Corp",P$1)="#N/A N/A","--",_xll.BDP($B228&amp;" Corp",P$1)))</f>
        <v>#NAME?</v>
      </c>
      <c r="Q22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8" s="124" t="e">
        <f ca="1">IF(tbl_coded[[#This Row],[ISIN]]="","",IF(OR(_xll.BDP($B228&amp;" Corp",R$1)="#N/A N/A",_xll.BDP($B228&amp;" Corp",R$1)="#N/A Invalid Security",_xll.BDP($B228&amp;" Corp",R$1)="#N/A Field Not Applicable"),"--",_xll.BDP($B228&amp;" Corp",R$1)))</f>
        <v>#NAME?</v>
      </c>
      <c r="S228" s="124" t="e">
        <f ca="1">IF(tbl_coded[[#This Row],[ISIN]]="","",IF(OR(_xll.BDP($R228&amp;" Equity",S$1)="#N/A N/A",_xll.BDP($R228&amp;" Equity",S$1)="#N/A Invalid Security"),"--",_xll.BDP($R228&amp;" Equity",S$1)))</f>
        <v>#NAME?</v>
      </c>
      <c r="T228" s="124" t="e">
        <f ca="1">IF(tbl_coded[[#This Row],[ISIN]]="","",IF(OR(_xll.BDP($R228&amp;" Equity",T$1)="#N/A N/A",_xll.BDP($R228&amp;" Equity",T$1)="#N/A Invalid Security"),"--",_xll.BDP($R228&amp;" Equity",T$1)))</f>
        <v>#NAME?</v>
      </c>
      <c r="U228" s="124" t="e">
        <f ca="1">IF(tbl_coded[[#This Row],[ISIN]]="","",IF(OR(_xll.BDP($R228&amp;" Equity",U$1)="#N/A N/A",_xll.BDP($R228&amp;" Equity",U$1)="#N/A Invalid Security"),"--",_xll.BDP($R228&amp;" Equity",U$1)))</f>
        <v>#NAME?</v>
      </c>
      <c r="V228" s="124" t="e">
        <f ca="1">IF(tbl_coded[[#This Row],[ISIN]]="","",IF(OR(_xll.BDP($R228&amp;" Equity",V$1)="#N/A N/A",_xll.BDP($R228&amp;" Equity",V$1)="#N/A Invalid Security"),"--",_xll.BDP($R228&amp;" Equity",V$1)))</f>
        <v>#NAME?</v>
      </c>
      <c r="W228" s="124" t="e">
        <f ca="1">IF(tbl_coded[[#This Row],[ISIN]]="","",IF(OR(_xll.BDP($R228&amp;" Equity",W$1)="#N/A N/A",_xll.BDP($R228&amp;" Equity",W$1)="#N/A Invalid Security"),"--",_xll.BDP($R228&amp;" Equity",W$1)))</f>
        <v>#NAME?</v>
      </c>
      <c r="X228" s="124" t="e">
        <f ca="1">IF(tbl_coded[[#This Row],[ISIN]]="","",IF(OR(_xll.BDP($R228&amp;" Equity",X$1)="#N/A N/A",_xll.BDP($R228&amp;" Equity",X$1)="#N/A Invalid Security"),"--",_xll.BDP($R228&amp;" Equity",X$1)))</f>
        <v>#NAME?</v>
      </c>
      <c r="Y22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8" s="124" t="str">
        <f ca="1">IF(tbl_coded[[#This Row],[ISIN]]="","",IF(ISNUMBER(_xll.BDP(B228&amp;" Corp",Z$1)),_xll.BDP(B228&amp;" Corp",Z$1),""))</f>
        <v/>
      </c>
      <c r="AA228" s="124" t="str">
        <f ca="1">IF(tbl_coded[[#This Row],[ISIN]]="","",IF(ISNUMBER(_xll.BDP(B228&amp;" Corp",AA$1)),_xll.BDP(B228&amp;" Corp",AA$1),""))</f>
        <v/>
      </c>
      <c r="AB228" s="124" t="str">
        <f ca="1">IF(tbl_coded[[#This Row],[ISIN]]="","",IF(ISNUMBER(_xll.BDP(B228&amp;" Corp",AB$1)),_xll.BDP(B228&amp;" Corp",AB$1),""))</f>
        <v/>
      </c>
      <c r="AC228" s="124" t="str">
        <f ca="1">IF(tbl_coded[[#This Row],[ISIN]]="","",IF(ISNUMBER(_xll.BDP(B228&amp;" Corp",AC$1)),_xll.BDP(B228&amp;" Corp",AC$1),""))</f>
        <v/>
      </c>
      <c r="AD228" s="124" t="e">
        <f ca="1">IF(tbl_coded[[#This Row],[ISIN]]="","",IF((_xll.BDP(B228&amp;" Corp",AD$1))="#N/A Field Not Applicable","",_xll.BDP(B228&amp;" Corp",AD$1)))</f>
        <v>#NAME?</v>
      </c>
      <c r="AE228" s="124" t="e">
        <f ca="1">IF(tbl_coded[[#This Row],[ISIN]]="","",IF((_xll.BDP(B228&amp;" Corp",AE$1))="#N/A N/A","--",_xll.BDP(B228&amp;" Corp",AE$1)))</f>
        <v>#NAME?</v>
      </c>
      <c r="AF228" s="124" t="e">
        <f ca="1">IF(tbl_coded[[#This Row],[ISIN]]="","",IF(IFERROR(MATCH(H228,rtg_num[Moody''s],0)&gt;10,0),"HY",IF(IFERROR(MATCH(I228,rtg_num[S&amp;P],0)&gt;10,0),"HY",IF(IFERROR(MATCH(J228,rtg_num[Fitch],0)&gt;10,0),"HY",IF(H228&amp;I228&amp;J228="------","NR",IF(IFERROR(FIND("#N/A",Coded!H228),0)&amp;IFERROR(FIND("#N/A",Coded!H228),0)&amp;IFERROR(FIND("#N/A",Coded!H228),0)&lt;&gt;"000",IF(INDEX(美元债一级!$O:$O,MATCH(tbl_coded[[#This Row],[ISIN]],美元债一级!$I:$I,0))="--/--/--","NR","IG"),"IG"))))))</f>
        <v>#NAME?</v>
      </c>
      <c r="AG22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8" s="125" t="e">
        <f ca="1">IF(tbl_coded[[#This Row],[ISIN]]="","",IF(_xll.BDP($B228&amp;" Corp",AI$1)="#N/A N/A","--",_xll.BDP($B228&amp;" Corp",AI$1)))</f>
        <v>#NAME?</v>
      </c>
      <c r="AJ228" s="122" t="e">
        <f ca="1">IF(tbl_coded[[#This Row],[ISIN]]="","",IF(OR(_xll.BDP(_xll.BDP(tbl_coded[[#This Row],[ISIN]]&amp;" Corp", "ISSUER_EQUITY_TICKER")&amp;" Equity",AJ$1)="#N/A N/A"),"--",_xll.BDP(_xll.BDP(tbl_coded[[#This Row],[ISIN]]&amp;" Corp", "ISSUER_EQUITY_TICKER")&amp;" Equity",AJ$1)))</f>
        <v>#NAME?</v>
      </c>
      <c r="AK22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24" t="e">
        <f ca="1">IF(tbl_coded[[#This Row],[ISIN]]="","",IF(OR(_xll.BDP(_xll.BDP(tbl_coded[[#This Row],[ISIN]]&amp;" Corp", "ISSUER_EQUITY_TICKER")&amp;" Equity",AL$1)="#N/A N/A"),"--",_xll.BDP(_xll.BDP(tbl_coded[[#This Row],[ISIN]]&amp;" Corp", "ISSUER_EQUITY_TICKER")&amp;" Equity",AL$1)))</f>
        <v>#NAME?</v>
      </c>
      <c r="AM228" s="124" t="e">
        <f ca="1">IF(tbl_coded[[#This Row],[ISIN]]="","",IF(_xll.BDS($B228&amp;" Corp",AM$1)="#N/A Field Not Applicable","",_xll.BDS($B228&amp;" Corp",AM$1)))</f>
        <v>#NAME?</v>
      </c>
      <c r="AN228" s="124" t="e">
        <f ca="1">IF(tbl_coded[[#This Row],[ISIN]]="","",IF(_xll.BDP(tbl_coded[[#This Row],[KPW Provider BBID]]&amp;" CompanyID","NAME")="#N/A Invalid Security","",_xll.BDP(tbl_coded[[#This Row],[KPW Provider BBID]]&amp;" CompanyID","NAME")))</f>
        <v>#NAME?</v>
      </c>
      <c r="AO228" s="124" t="e">
        <f ca="1">IF(tbl_coded[[#This Row],[ISIN]]="","",IF(_xll.BDP(tbl_coded[[#This Row],[KPW Provider BBID]]&amp;" CompanyID",$AO$1)="#N/A Invalid Security","--",IF(_xll.BDP(tbl_coded[[#This Row],[KPW Provider BBID]]&amp;" CompanyID",$AO$1)="#N/A N/A","--",_xll.BDP(tbl_coded[[#This Row],[KPW Provider BBID]]&amp;" CompanyID",$AO$1))))</f>
        <v>#NAME?</v>
      </c>
      <c r="AP228" s="124" t="e">
        <f ca="1">IF(tbl_coded[[#This Row],[ISIN]]="","",IF(_xll.BDP(tbl_coded[[#This Row],[KPW Provider BBID]]&amp;" CompanyID",$AP$1)="#N/A Invalid Security","--",IF(_xll.BDP(tbl_coded[[#This Row],[KPW Provider BBID]]&amp;" CompanyID",$AP$1)="#N/A N/A","--",_xll.BDP(tbl_coded[[#This Row],[KPW Provider BBID]]&amp;" CompanyID",$AP$1))))</f>
        <v>#NAME?</v>
      </c>
      <c r="AQ228" s="124" t="e">
        <f ca="1">IF(tbl_coded[[#This Row],[ISIN]]="","",IF(_xll.BDP(tbl_coded[[#This Row],[KPW Provider BBID]]&amp;" CompanyID",$AQ$1)="#N/A Invalid Security","--",IF(_xll.BDP(tbl_coded[[#This Row],[KPW Provider BBID]]&amp;" CompanyID",$AQ$1)="#N/A N/A","--",_xll.BDP(tbl_coded[[#This Row],[KPW Provider BBID]]&amp;" CompanyID",$AQ$1))))</f>
        <v>#NAME?</v>
      </c>
      <c r="AR228" s="124" t="e">
        <f ca="1">IF(tbl_coded[[#This Row],[ISIN]]="","",tbl_coded[[#This Row],[穆迪KPW评级]]&amp;"/"&amp;tbl_coded[[#This Row],[SPKPW评级]]&amp;"/"&amp;tbl_coded[[#This Row],[FITCHKPW评级]])</f>
        <v>#NAME?</v>
      </c>
      <c r="AS228" s="124" t="e">
        <f ca="1">IF(tbl_coded[[#This Row],[ISIN]]="","",IF(OR(_xll.BDP($B228&amp;" Corp",AS$1)="#N/A N/A"),"--",_xll.BDP($B228&amp;" Corp",AS$1)))</f>
        <v>#NAME?</v>
      </c>
      <c r="AT228" s="124" t="e">
        <f ca="1">IF(tbl_coded[[#This Row],[ISIN]]="","",IF(_xll.BDS($B228&amp;" Corp",AT$1)="#N/A Field Not Applicable","",_xll.BDS($B228&amp;" Corp",AT$1)))</f>
        <v>#NAME?</v>
      </c>
      <c r="AU228" s="124" t="e">
        <f ca="1">IF(tbl_coded[[#This Row],[SBLC Provider BBID]]="","",_xll.BDP(tbl_coded[[#This Row],[SBLC Provider BBID]]&amp;" CompanyID","NAME"))</f>
        <v>#NAME?</v>
      </c>
      <c r="AV228" s="124" t="e">
        <f ca="1">IF(tbl_coded[[#This Row],[ISIN]]="","",IF(OR(_xll.BDP($B228&amp;" Corp",AV$1)="#N/A N/A"),"--",TEXT(_xll.BDP($B228&amp;" Corp",AV$1),"yyyy/mm/dd")))</f>
        <v>#NAME?</v>
      </c>
      <c r="AW228" s="124" t="e">
        <f ca="1">IF(tbl_coded[[#This Row],[ISIN]]="","",IF(OR(_xll.BDP($B228&amp;" Corp",AW$1)="#N/A N/A"),"--",TEXT(_xll.BDP($B228&amp;" Corp",AW$1),"yyyy/mm/dd")))</f>
        <v>#NAME?</v>
      </c>
      <c r="AX228" s="124" t="e">
        <f ca="1">IF(tbl_coded[[#This Row],[ISIN]]="","",IF(OR(_xll.BDP($B228&amp;" Corp",AX$1)="#N/A N/A"),"--",TEXT(_xll.BDP($B228&amp;" Corp",AX$1),"yyyy/mm/dd")))</f>
        <v>#NAME?</v>
      </c>
      <c r="AY228" s="124" t="e">
        <f ca="1">IF(tbl_coded[[#This Row],[ISIN]]="","",IF(OR(_xll.BDP($B228&amp;" Corp",AY$1)="#N/A Field Not Applicable"),"--",TEXT(_xll.BDP($B228&amp;" Corp",AY$1),"yyyy/mm/dd")))</f>
        <v>#NAME?</v>
      </c>
      <c r="AZ228" s="124" t="e">
        <f ca="1">IF(tbl_coded[[#This Row],[ISIN]]="","",IF(OR(_xll.BDP($B228&amp;" Corp",AZ$1)="#N/A N/A"),"--",_xll.BDP($B228&amp;" Corp",AZ$1)))</f>
        <v>#NAME?</v>
      </c>
      <c r="BA228" s="124" t="e">
        <f ca="1">IF(tbl_coded[[#This Row],[ISIN]]="","",IF(OR(_xll.BDP($B228&amp;" Corp",BA$1)="#N/A N/A"),"--",_xll.BDP($B228&amp;" Corp",BA$1)))</f>
        <v>#NAME?</v>
      </c>
      <c r="BB228" s="124" t="e">
        <f ca="1">IF(tbl_coded[[#This Row],[ISIN]]="","",IF(OR(_xll.BDP($B228&amp;" Corp",BB$1)="#N/A N/A"),"--",_xll.BDP($B228&amp;" Corp",BB$1)))</f>
        <v>#NAME?</v>
      </c>
      <c r="BC228" s="124" t="e">
        <f ca="1">IF(tbl_coded[[#This Row],[ISIN]]="","",IF(OR(_xll.BDP($B228&amp;" Corp",BC$1)="#N/A Field Not Applicable"),"--",_xll.BDP($B228&amp;" Corp",BC$1)))</f>
        <v>#NAME?</v>
      </c>
      <c r="BD228" s="124" t="e">
        <f ca="1">IF(tbl_coded[[#This Row],[ISIN]]="","",IF(OR(_xll.BDP($B228&amp;" Corp",BD$1)="#N/A Field Not Applicable"),"--",_xll.BDP($B228&amp;" Corp",BD$1)))</f>
        <v>#NAME?</v>
      </c>
      <c r="BE228" s="124" t="e">
        <f ca="1">IF(tbl_coded[[#This Row],[ISIN]]="","",IF(OR(_xll.BDP($B228&amp;" Corp",BE$1)="#N/A Field Not Applicable"),"--",_xll.BDP($B228&amp;" Corp",BE$1)))</f>
        <v>#NAME?</v>
      </c>
      <c r="BF228" s="124" t="e">
        <f ca="1">IF(tbl_coded[[#This Row],[ISIN]]="","",IF(OR(_xll.BDP($B228&amp;" Corp",BF$1)="#N/A Field Not Applicable"),"--",_xll.BDP($B228&amp;" Corp",BF$1)))</f>
        <v>#NAME?</v>
      </c>
      <c r="BG228" s="124" t="e">
        <f ca="1">IF(tbl_coded[[#This Row],[ISIN]]="","",IF(OR(_xll.BDP($B228&amp;" Corp",BG$1)="#N/A Field Not Applicable"),"--",IF(_xll.BDP($B228&amp;" Corp",BG$1)="#N/A N/A","N",_xll.BDP($B228&amp;" Corp",BG$1))))</f>
        <v>#NAME?</v>
      </c>
      <c r="BH228" s="124" t="e">
        <f ca="1">IF(tbl_coded[[#This Row],[ISIN]]="","",IF(OR(_xll.BDP($B228&amp;" Corp",BH$1)="#N/A N/A"),"",_xll.BDP($B228&amp;" Corp",BH$1)))</f>
        <v>#NAME?</v>
      </c>
      <c r="BI228" s="124" t="e">
        <f ca="1">IF(tbl_coded[[#This Row],[ISIN]]="","",IF(OR(tbl_coded[[#This Row],[Parent company tiker]]=""),"",IF(_xll.BDP(tbl_coded[[#This Row],[Parent company tiker]]&amp;" Equity",BI$1)="#N/A N/A","--",_xll.BDP(tbl_coded[[#This Row],[Parent company tiker]]&amp;" Equity",BI$1))))</f>
        <v>#NAME?</v>
      </c>
      <c r="BJ228" s="124" t="e">
        <f ca="1">IF(tbl_coded[[#This Row],[ISIN]]="","",IF(OR(tbl_coded[[#This Row],[Parent company tiker]]=""),"",IF(_xll.BDP(tbl_coded[[#This Row],[Parent company tiker]]&amp;" Equity",BJ$1)="#N/A N/A","--",_xll.BDP(tbl_coded[[#This Row],[Parent company tiker]]&amp;" Equity",BJ$1))))</f>
        <v>#NAME?</v>
      </c>
      <c r="BK228" s="124" t="e">
        <f ca="1">IF(tbl_coded[[#This Row],[ISIN]]="","",IF(OR(tbl_coded[[#This Row],[Parent company tiker]]=""),"",IF(_xll.BDP(tbl_coded[[#This Row],[Parent company tiker]]&amp;" Equity",BK$1)="#N/A N/A","--",_xll.BDP(tbl_coded[[#This Row],[Parent company tiker]]&amp;" Equity",BK$1))))</f>
        <v>#NAME?</v>
      </c>
      <c r="BL228" s="124" t="e">
        <f ca="1">IF(tbl_coded[[#This Row],[ISIN]]="","",IF(OR(tbl_coded[[#This Row],[Parent company tiker]]=""),"",IF(_xll.BDP(tbl_coded[[#This Row],[Parent company tiker]]&amp;" Equity",BL$1)="#N/A N/A","--",_xll.BDP(tbl_coded[[#This Row],[Parent company tiker]]&amp;" Equity",BL$1))))</f>
        <v>#NAME?</v>
      </c>
      <c r="BM22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8" s="124" t="e">
        <f ca="1">IF(tbl_coded[[#This Row],[Column9]]&lt;&gt;"--",tbl_coded[[#This Row],[G''tor rating]],IF(tbl_coded[[#This Row],[KPW Name]]&lt;&gt;"",tbl_coded[[#This Row],[KPW Rating]],IF(tbl_coded[[#This Row],[Parent company tiker]]&lt;&gt;"",tbl_coded[[#This Row],[parent评级]],tbl_coded[[#This Row],[Issuer rating]])))</f>
        <v>#NAME?</v>
      </c>
      <c r="BO228" s="159" t="str">
        <f ca="1">IFERROR(IF(tbl_coded[[#This Row],[GREEN]]="Y","GREEN",IF(tbl_coded[[#This Row],[SUSTAINABLE]]="Y","SUSTAINABLE",IF(tbl_coded[[#This Row],[SOCIAL]]="Y","SOCIAL",IF(tbl_coded[[#This Row],[Sustainable linked]]="Y","SUSTAINABLE LINKED"," ")))),"")</f>
        <v/>
      </c>
    </row>
    <row r="229" spans="1:67" ht="15" customHeight="1">
      <c r="A229" s="119">
        <v>227</v>
      </c>
      <c r="B229" s="120" t="str">
        <f>IF(美元债一级!$C$4:$C$1048576&lt;&gt;"",美元债一级!C230,"")</f>
        <v>XS2591865014</v>
      </c>
      <c r="C229" s="124" t="e">
        <f ca="1">IF(tbl_coded[[#This Row],[ISIN]]="","",IF(tbl_coded[[#This Row],[Index]]&gt;$A$1,"",IF(_xll.BDP($B229&amp;" Corp",C$1)="#N/A N/A","",_xll.BDP($B229&amp;" Corp",C$1))))</f>
        <v>#NAME?</v>
      </c>
      <c r="D229" s="124" t="e">
        <f ca="1">IF(tbl_coded[[#This Row],[ISIN]]="","",IF(_xll.BDP($B229&amp;" Corp",D$1)="#N/A N/A","",_xll.BDP($B229&amp;" Corp",D$1)))</f>
        <v>#NAME?</v>
      </c>
      <c r="E229" s="124" t="e">
        <f ca="1">IF(tbl_coded[[#This Row],[ISIN]]="","",IF(_xll.BDP($B229&amp;" Corp",E$1)="#N/A N/A","--",_xll.BDP($B229&amp;" Corp",E$1)))</f>
        <v>#NAME?</v>
      </c>
      <c r="F229" s="124" t="e">
        <f ca="1">IF(tbl_coded[[#This Row],[ISIN]]="","",IF(_xll.BDS($B229&amp;" Corp",F$1)="#N/A Field Not Applicable","",_xll.BDS($B229&amp;" Corp",F$1)))</f>
        <v>#NAME?</v>
      </c>
      <c r="G229" s="124" t="e">
        <f ca="1">IF(tbl_coded[[#This Row],[ISIN]]="","",IF(_xll.BDP($F229&amp;" CompanyID",G$1)="#N/A Invalid Security","",_xll.BDP($F229&amp;" CompanyID",G$1)))</f>
        <v>#NAME?</v>
      </c>
      <c r="H229" s="124" t="e">
        <f ca="1">IF(tbl_coded[[#This Row],[ISIN]]="","",IF(_xll.BDP($B229&amp;" Corp",H$1)="#N/A N/A","--",_xll.BDP($B229&amp;" Corp",H$1)))</f>
        <v>#NAME?</v>
      </c>
      <c r="I229" s="124" t="e">
        <f ca="1">IF(tbl_coded[[#This Row],[ISIN]]="","",IF(_xll.BDP($B229&amp;" Corp",I$1)="#N/A N/A","--",_xll.BDP($B229&amp;" Corp",I$1)))</f>
        <v>#NAME?</v>
      </c>
      <c r="J229" s="124" t="e">
        <f ca="1">IF(tbl_coded[[#This Row],[ISIN]]="","",IF(_xll.BDP($B229&amp;" Corp",J$1)="#N/A N/A","--",_xll.BDP($B229&amp;" Corp",J$1)))</f>
        <v>#NAME?</v>
      </c>
      <c r="K229" s="124" t="e">
        <f ca="1">IF(tbl_coded[[#This Row],[ISIN]]="","",IF(_xll.BDP($B229&amp;" Corp",K$1)="#N/A N/A","--",_xll.BDP($B229&amp;" Corp",K$1)))</f>
        <v>#NAME?</v>
      </c>
      <c r="L229" s="124" t="e">
        <f ca="1">IF(tbl_coded[[#This Row],[ISIN]]="","",IF(_xll.BDP($B229&amp;" Corp",L$1)="#N/A N/A","--",_xll.BDP($B229&amp;" Corp",L$1)))</f>
        <v>#NAME?</v>
      </c>
      <c r="M229" s="124" t="e">
        <f ca="1">IF(tbl_coded[[#This Row],[ISIN]]="","",IF(_xll.BDP($B229&amp;" Corp",M$1)="#N/A N/A","--",_xll.BDP($B229&amp;" Corp",M$1)))</f>
        <v>#NAME?</v>
      </c>
      <c r="N229" s="124" t="e">
        <f ca="1">IF(tbl_coded[[#This Row],[ISIN]]="","",IF(_xll.BDP($B229&amp;" Corp",N$1)="#N/A N/A","--",_xll.BDP($B229&amp;" Corp",N$1)))</f>
        <v>#NAME?</v>
      </c>
      <c r="O229" s="124" t="e">
        <f ca="1">IF(tbl_coded[[#This Row],[ISIN]]="","",IF(_xll.BDP($B229&amp;" Corp",O$1)="#N/A N/A","--",_xll.BDP($B229&amp;" Corp",O$1)))</f>
        <v>#NAME?</v>
      </c>
      <c r="P229" s="124" t="e">
        <f ca="1">IF(tbl_coded[[#This Row],[ISIN]]="","",IF(_xll.BDP($B229&amp;" Corp",P$1)="#N/A N/A","--",_xll.BDP($B229&amp;" Corp",P$1)))</f>
        <v>#NAME?</v>
      </c>
      <c r="Q22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9" s="124" t="e">
        <f ca="1">IF(tbl_coded[[#This Row],[ISIN]]="","",IF(OR(_xll.BDP($B229&amp;" Corp",R$1)="#N/A N/A",_xll.BDP($B229&amp;" Corp",R$1)="#N/A Invalid Security",_xll.BDP($B229&amp;" Corp",R$1)="#N/A Field Not Applicable"),"--",_xll.BDP($B229&amp;" Corp",R$1)))</f>
        <v>#NAME?</v>
      </c>
      <c r="S229" s="124" t="e">
        <f ca="1">IF(tbl_coded[[#This Row],[ISIN]]="","",IF(OR(_xll.BDP($R229&amp;" Equity",S$1)="#N/A N/A",_xll.BDP($R229&amp;" Equity",S$1)="#N/A Invalid Security"),"--",_xll.BDP($R229&amp;" Equity",S$1)))</f>
        <v>#NAME?</v>
      </c>
      <c r="T229" s="124" t="e">
        <f ca="1">IF(tbl_coded[[#This Row],[ISIN]]="","",IF(OR(_xll.BDP($R229&amp;" Equity",T$1)="#N/A N/A",_xll.BDP($R229&amp;" Equity",T$1)="#N/A Invalid Security"),"--",_xll.BDP($R229&amp;" Equity",T$1)))</f>
        <v>#NAME?</v>
      </c>
      <c r="U229" s="124" t="e">
        <f ca="1">IF(tbl_coded[[#This Row],[ISIN]]="","",IF(OR(_xll.BDP($R229&amp;" Equity",U$1)="#N/A N/A",_xll.BDP($R229&amp;" Equity",U$1)="#N/A Invalid Security"),"--",_xll.BDP($R229&amp;" Equity",U$1)))</f>
        <v>#NAME?</v>
      </c>
      <c r="V229" s="124" t="e">
        <f ca="1">IF(tbl_coded[[#This Row],[ISIN]]="","",IF(OR(_xll.BDP($R229&amp;" Equity",V$1)="#N/A N/A",_xll.BDP($R229&amp;" Equity",V$1)="#N/A Invalid Security"),"--",_xll.BDP($R229&amp;" Equity",V$1)))</f>
        <v>#NAME?</v>
      </c>
      <c r="W229" s="124" t="e">
        <f ca="1">IF(tbl_coded[[#This Row],[ISIN]]="","",IF(OR(_xll.BDP($R229&amp;" Equity",W$1)="#N/A N/A",_xll.BDP($R229&amp;" Equity",W$1)="#N/A Invalid Security"),"--",_xll.BDP($R229&amp;" Equity",W$1)))</f>
        <v>#NAME?</v>
      </c>
      <c r="X229" s="124" t="e">
        <f ca="1">IF(tbl_coded[[#This Row],[ISIN]]="","",IF(OR(_xll.BDP($R229&amp;" Equity",X$1)="#N/A N/A",_xll.BDP($R229&amp;" Equity",X$1)="#N/A Invalid Security"),"--",_xll.BDP($R229&amp;" Equity",X$1)))</f>
        <v>#NAME?</v>
      </c>
      <c r="Y22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9" s="124" t="str">
        <f ca="1">IF(tbl_coded[[#This Row],[ISIN]]="","",IF(ISNUMBER(_xll.BDP(B229&amp;" Corp",Z$1)),_xll.BDP(B229&amp;" Corp",Z$1),""))</f>
        <v/>
      </c>
      <c r="AA229" s="124" t="str">
        <f ca="1">IF(tbl_coded[[#This Row],[ISIN]]="","",IF(ISNUMBER(_xll.BDP(B229&amp;" Corp",AA$1)),_xll.BDP(B229&amp;" Corp",AA$1),""))</f>
        <v/>
      </c>
      <c r="AB229" s="124" t="str">
        <f ca="1">IF(tbl_coded[[#This Row],[ISIN]]="","",IF(ISNUMBER(_xll.BDP(B229&amp;" Corp",AB$1)),_xll.BDP(B229&amp;" Corp",AB$1),""))</f>
        <v/>
      </c>
      <c r="AC229" s="124" t="str">
        <f ca="1">IF(tbl_coded[[#This Row],[ISIN]]="","",IF(ISNUMBER(_xll.BDP(B229&amp;" Corp",AC$1)),_xll.BDP(B229&amp;" Corp",AC$1),""))</f>
        <v/>
      </c>
      <c r="AD229" s="124" t="e">
        <f ca="1">IF(tbl_coded[[#This Row],[ISIN]]="","",IF((_xll.BDP(B229&amp;" Corp",AD$1))="#N/A Field Not Applicable","",_xll.BDP(B229&amp;" Corp",AD$1)))</f>
        <v>#NAME?</v>
      </c>
      <c r="AE229" s="124" t="e">
        <f ca="1">IF(tbl_coded[[#This Row],[ISIN]]="","",IF((_xll.BDP(B229&amp;" Corp",AE$1))="#N/A N/A","--",_xll.BDP(B229&amp;" Corp",AE$1)))</f>
        <v>#NAME?</v>
      </c>
      <c r="AF229" s="124" t="e">
        <f ca="1">IF(tbl_coded[[#This Row],[ISIN]]="","",IF(IFERROR(MATCH(H229,rtg_num[Moody''s],0)&gt;10,0),"HY",IF(IFERROR(MATCH(I229,rtg_num[S&amp;P],0)&gt;10,0),"HY",IF(IFERROR(MATCH(J229,rtg_num[Fitch],0)&gt;10,0),"HY",IF(H229&amp;I229&amp;J229="------","NR",IF(IFERROR(FIND("#N/A",Coded!H229),0)&amp;IFERROR(FIND("#N/A",Coded!H229),0)&amp;IFERROR(FIND("#N/A",Coded!H229),0)&lt;&gt;"000",IF(INDEX(美元债一级!$O:$O,MATCH(tbl_coded[[#This Row],[ISIN]],美元债一级!$I:$I,0))="--/--/--","NR","IG"),"IG"))))))</f>
        <v>#NAME?</v>
      </c>
      <c r="AG22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9" s="125" t="e">
        <f ca="1">IF(tbl_coded[[#This Row],[ISIN]]="","",IF(_xll.BDP($B229&amp;" Corp",AI$1)="#N/A N/A","--",_xll.BDP($B229&amp;" Corp",AI$1)))</f>
        <v>#NAME?</v>
      </c>
      <c r="AJ229" s="122" t="e">
        <f ca="1">IF(tbl_coded[[#This Row],[ISIN]]="","",IF(OR(_xll.BDP(_xll.BDP(tbl_coded[[#This Row],[ISIN]]&amp;" Corp", "ISSUER_EQUITY_TICKER")&amp;" Equity",AJ$1)="#N/A N/A"),"--",_xll.BDP(_xll.BDP(tbl_coded[[#This Row],[ISIN]]&amp;" Corp", "ISSUER_EQUITY_TICKER")&amp;" Equity",AJ$1)))</f>
        <v>#NAME?</v>
      </c>
      <c r="AK22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24" t="e">
        <f ca="1">IF(tbl_coded[[#This Row],[ISIN]]="","",IF(OR(_xll.BDP(_xll.BDP(tbl_coded[[#This Row],[ISIN]]&amp;" Corp", "ISSUER_EQUITY_TICKER")&amp;" Equity",AL$1)="#N/A N/A"),"--",_xll.BDP(_xll.BDP(tbl_coded[[#This Row],[ISIN]]&amp;" Corp", "ISSUER_EQUITY_TICKER")&amp;" Equity",AL$1)))</f>
        <v>#NAME?</v>
      </c>
      <c r="AM229" s="124" t="e">
        <f ca="1">IF(tbl_coded[[#This Row],[ISIN]]="","",IF(_xll.BDS($B229&amp;" Corp",AM$1)="#N/A Field Not Applicable","",_xll.BDS($B229&amp;" Corp",AM$1)))</f>
        <v>#NAME?</v>
      </c>
      <c r="AN229" s="124" t="e">
        <f ca="1">IF(tbl_coded[[#This Row],[ISIN]]="","",IF(_xll.BDP(tbl_coded[[#This Row],[KPW Provider BBID]]&amp;" CompanyID","NAME")="#N/A Invalid Security","",_xll.BDP(tbl_coded[[#This Row],[KPW Provider BBID]]&amp;" CompanyID","NAME")))</f>
        <v>#NAME?</v>
      </c>
      <c r="AO229" s="124" t="e">
        <f ca="1">IF(tbl_coded[[#This Row],[ISIN]]="","",IF(_xll.BDP(tbl_coded[[#This Row],[KPW Provider BBID]]&amp;" CompanyID",$AO$1)="#N/A Invalid Security","--",IF(_xll.BDP(tbl_coded[[#This Row],[KPW Provider BBID]]&amp;" CompanyID",$AO$1)="#N/A N/A","--",_xll.BDP(tbl_coded[[#This Row],[KPW Provider BBID]]&amp;" CompanyID",$AO$1))))</f>
        <v>#NAME?</v>
      </c>
      <c r="AP229" s="124" t="e">
        <f ca="1">IF(tbl_coded[[#This Row],[ISIN]]="","",IF(_xll.BDP(tbl_coded[[#This Row],[KPW Provider BBID]]&amp;" CompanyID",$AP$1)="#N/A Invalid Security","--",IF(_xll.BDP(tbl_coded[[#This Row],[KPW Provider BBID]]&amp;" CompanyID",$AP$1)="#N/A N/A","--",_xll.BDP(tbl_coded[[#This Row],[KPW Provider BBID]]&amp;" CompanyID",$AP$1))))</f>
        <v>#NAME?</v>
      </c>
      <c r="AQ229" s="124" t="e">
        <f ca="1">IF(tbl_coded[[#This Row],[ISIN]]="","",IF(_xll.BDP(tbl_coded[[#This Row],[KPW Provider BBID]]&amp;" CompanyID",$AQ$1)="#N/A Invalid Security","--",IF(_xll.BDP(tbl_coded[[#This Row],[KPW Provider BBID]]&amp;" CompanyID",$AQ$1)="#N/A N/A","--",_xll.BDP(tbl_coded[[#This Row],[KPW Provider BBID]]&amp;" CompanyID",$AQ$1))))</f>
        <v>#NAME?</v>
      </c>
      <c r="AR229" s="124" t="e">
        <f ca="1">IF(tbl_coded[[#This Row],[ISIN]]="","",tbl_coded[[#This Row],[穆迪KPW评级]]&amp;"/"&amp;tbl_coded[[#This Row],[SPKPW评级]]&amp;"/"&amp;tbl_coded[[#This Row],[FITCHKPW评级]])</f>
        <v>#NAME?</v>
      </c>
      <c r="AS229" s="124" t="e">
        <f ca="1">IF(tbl_coded[[#This Row],[ISIN]]="","",IF(OR(_xll.BDP($B229&amp;" Corp",AS$1)="#N/A N/A"),"--",_xll.BDP($B229&amp;" Corp",AS$1)))</f>
        <v>#NAME?</v>
      </c>
      <c r="AT229" s="124" t="e">
        <f ca="1">IF(tbl_coded[[#This Row],[ISIN]]="","",IF(_xll.BDS($B229&amp;" Corp",AT$1)="#N/A Field Not Applicable","",_xll.BDS($B229&amp;" Corp",AT$1)))</f>
        <v>#NAME?</v>
      </c>
      <c r="AU229" s="124" t="e">
        <f ca="1">IF(tbl_coded[[#This Row],[SBLC Provider BBID]]="","",_xll.BDP(tbl_coded[[#This Row],[SBLC Provider BBID]]&amp;" CompanyID","NAME"))</f>
        <v>#NAME?</v>
      </c>
      <c r="AV229" s="124" t="e">
        <f ca="1">IF(tbl_coded[[#This Row],[ISIN]]="","",IF(OR(_xll.BDP($B229&amp;" Corp",AV$1)="#N/A N/A"),"--",TEXT(_xll.BDP($B229&amp;" Corp",AV$1),"yyyy/mm/dd")))</f>
        <v>#NAME?</v>
      </c>
      <c r="AW229" s="124" t="e">
        <f ca="1">IF(tbl_coded[[#This Row],[ISIN]]="","",IF(OR(_xll.BDP($B229&amp;" Corp",AW$1)="#N/A N/A"),"--",TEXT(_xll.BDP($B229&amp;" Corp",AW$1),"yyyy/mm/dd")))</f>
        <v>#NAME?</v>
      </c>
      <c r="AX229" s="124" t="e">
        <f ca="1">IF(tbl_coded[[#This Row],[ISIN]]="","",IF(OR(_xll.BDP($B229&amp;" Corp",AX$1)="#N/A N/A"),"--",TEXT(_xll.BDP($B229&amp;" Corp",AX$1),"yyyy/mm/dd")))</f>
        <v>#NAME?</v>
      </c>
      <c r="AY229" s="124" t="e">
        <f ca="1">IF(tbl_coded[[#This Row],[ISIN]]="","",IF(OR(_xll.BDP($B229&amp;" Corp",AY$1)="#N/A Field Not Applicable"),"--",TEXT(_xll.BDP($B229&amp;" Corp",AY$1),"yyyy/mm/dd")))</f>
        <v>#NAME?</v>
      </c>
      <c r="AZ229" s="124" t="e">
        <f ca="1">IF(tbl_coded[[#This Row],[ISIN]]="","",IF(OR(_xll.BDP($B229&amp;" Corp",AZ$1)="#N/A N/A"),"--",_xll.BDP($B229&amp;" Corp",AZ$1)))</f>
        <v>#NAME?</v>
      </c>
      <c r="BA229" s="124" t="e">
        <f ca="1">IF(tbl_coded[[#This Row],[ISIN]]="","",IF(OR(_xll.BDP($B229&amp;" Corp",BA$1)="#N/A N/A"),"--",_xll.BDP($B229&amp;" Corp",BA$1)))</f>
        <v>#NAME?</v>
      </c>
      <c r="BB229" s="124" t="e">
        <f ca="1">IF(tbl_coded[[#This Row],[ISIN]]="","",IF(OR(_xll.BDP($B229&amp;" Corp",BB$1)="#N/A N/A"),"--",_xll.BDP($B229&amp;" Corp",BB$1)))</f>
        <v>#NAME?</v>
      </c>
      <c r="BC229" s="124" t="e">
        <f ca="1">IF(tbl_coded[[#This Row],[ISIN]]="","",IF(OR(_xll.BDP($B229&amp;" Corp",BC$1)="#N/A Field Not Applicable"),"--",_xll.BDP($B229&amp;" Corp",BC$1)))</f>
        <v>#NAME?</v>
      </c>
      <c r="BD229" s="124" t="e">
        <f ca="1">IF(tbl_coded[[#This Row],[ISIN]]="","",IF(OR(_xll.BDP($B229&amp;" Corp",BD$1)="#N/A Field Not Applicable"),"--",_xll.BDP($B229&amp;" Corp",BD$1)))</f>
        <v>#NAME?</v>
      </c>
      <c r="BE229" s="124" t="e">
        <f ca="1">IF(tbl_coded[[#This Row],[ISIN]]="","",IF(OR(_xll.BDP($B229&amp;" Corp",BE$1)="#N/A Field Not Applicable"),"--",_xll.BDP($B229&amp;" Corp",BE$1)))</f>
        <v>#NAME?</v>
      </c>
      <c r="BF229" s="124" t="e">
        <f ca="1">IF(tbl_coded[[#This Row],[ISIN]]="","",IF(OR(_xll.BDP($B229&amp;" Corp",BF$1)="#N/A Field Not Applicable"),"--",_xll.BDP($B229&amp;" Corp",BF$1)))</f>
        <v>#NAME?</v>
      </c>
      <c r="BG229" s="124" t="e">
        <f ca="1">IF(tbl_coded[[#This Row],[ISIN]]="","",IF(OR(_xll.BDP($B229&amp;" Corp",BG$1)="#N/A Field Not Applicable"),"--",IF(_xll.BDP($B229&amp;" Corp",BG$1)="#N/A N/A","N",_xll.BDP($B229&amp;" Corp",BG$1))))</f>
        <v>#NAME?</v>
      </c>
      <c r="BH229" s="124" t="e">
        <f ca="1">IF(tbl_coded[[#This Row],[ISIN]]="","",IF(OR(_xll.BDP($B229&amp;" Corp",BH$1)="#N/A N/A"),"",_xll.BDP($B229&amp;" Corp",BH$1)))</f>
        <v>#NAME?</v>
      </c>
      <c r="BI229" s="124" t="e">
        <f ca="1">IF(tbl_coded[[#This Row],[ISIN]]="","",IF(OR(tbl_coded[[#This Row],[Parent company tiker]]=""),"",IF(_xll.BDP(tbl_coded[[#This Row],[Parent company tiker]]&amp;" Equity",BI$1)="#N/A N/A","--",_xll.BDP(tbl_coded[[#This Row],[Parent company tiker]]&amp;" Equity",BI$1))))</f>
        <v>#NAME?</v>
      </c>
      <c r="BJ229" s="124" t="e">
        <f ca="1">IF(tbl_coded[[#This Row],[ISIN]]="","",IF(OR(tbl_coded[[#This Row],[Parent company tiker]]=""),"",IF(_xll.BDP(tbl_coded[[#This Row],[Parent company tiker]]&amp;" Equity",BJ$1)="#N/A N/A","--",_xll.BDP(tbl_coded[[#This Row],[Parent company tiker]]&amp;" Equity",BJ$1))))</f>
        <v>#NAME?</v>
      </c>
      <c r="BK229" s="124" t="e">
        <f ca="1">IF(tbl_coded[[#This Row],[ISIN]]="","",IF(OR(tbl_coded[[#This Row],[Parent company tiker]]=""),"",IF(_xll.BDP(tbl_coded[[#This Row],[Parent company tiker]]&amp;" Equity",BK$1)="#N/A N/A","--",_xll.BDP(tbl_coded[[#This Row],[Parent company tiker]]&amp;" Equity",BK$1))))</f>
        <v>#NAME?</v>
      </c>
      <c r="BL229" s="124" t="e">
        <f ca="1">IF(tbl_coded[[#This Row],[ISIN]]="","",IF(OR(tbl_coded[[#This Row],[Parent company tiker]]=""),"",IF(_xll.BDP(tbl_coded[[#This Row],[Parent company tiker]]&amp;" Equity",BL$1)="#N/A N/A","--",_xll.BDP(tbl_coded[[#This Row],[Parent company tiker]]&amp;" Equity",BL$1))))</f>
        <v>#NAME?</v>
      </c>
      <c r="BM22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9" s="124" t="e">
        <f ca="1">IF(tbl_coded[[#This Row],[Column9]]&lt;&gt;"--",tbl_coded[[#This Row],[G''tor rating]],IF(tbl_coded[[#This Row],[KPW Name]]&lt;&gt;"",tbl_coded[[#This Row],[KPW Rating]],IF(tbl_coded[[#This Row],[Parent company tiker]]&lt;&gt;"",tbl_coded[[#This Row],[parent评级]],tbl_coded[[#This Row],[Issuer rating]])))</f>
        <v>#NAME?</v>
      </c>
      <c r="BO229" s="159" t="str">
        <f ca="1">IFERROR(IF(tbl_coded[[#This Row],[GREEN]]="Y","GREEN",IF(tbl_coded[[#This Row],[SUSTAINABLE]]="Y","SUSTAINABLE",IF(tbl_coded[[#This Row],[SOCIAL]]="Y","SOCIAL",IF(tbl_coded[[#This Row],[Sustainable linked]]="Y","SUSTAINABLE LINKED"," ")))),"")</f>
        <v/>
      </c>
    </row>
    <row r="230" spans="1:67" ht="15" customHeight="1">
      <c r="A230" s="119">
        <v>228</v>
      </c>
      <c r="B230" s="120" t="str">
        <f>IF(美元债一级!$C$4:$C$1048576&lt;&gt;"",美元债一级!C231,"")</f>
        <v>XS2591854679</v>
      </c>
      <c r="C230" s="124" t="e">
        <f ca="1">IF(tbl_coded[[#This Row],[ISIN]]="","",IF(tbl_coded[[#This Row],[Index]]&gt;$A$1,"",IF(_xll.BDP($B230&amp;" Corp",C$1)="#N/A N/A","",_xll.BDP($B230&amp;" Corp",C$1))))</f>
        <v>#NAME?</v>
      </c>
      <c r="D230" s="124" t="e">
        <f ca="1">IF(tbl_coded[[#This Row],[ISIN]]="","",IF(_xll.BDP($B230&amp;" Corp",D$1)="#N/A N/A","",_xll.BDP($B230&amp;" Corp",D$1)))</f>
        <v>#NAME?</v>
      </c>
      <c r="E230" s="124" t="e">
        <f ca="1">IF(tbl_coded[[#This Row],[ISIN]]="","",IF(_xll.BDP($B230&amp;" Corp",E$1)="#N/A N/A","--",_xll.BDP($B230&amp;" Corp",E$1)))</f>
        <v>#NAME?</v>
      </c>
      <c r="F230" s="124" t="e">
        <f ca="1">IF(tbl_coded[[#This Row],[ISIN]]="","",IF(_xll.BDS($B230&amp;" Corp",F$1)="#N/A Field Not Applicable","",_xll.BDS($B230&amp;" Corp",F$1)))</f>
        <v>#NAME?</v>
      </c>
      <c r="G230" s="124" t="e">
        <f ca="1">IF(tbl_coded[[#This Row],[ISIN]]="","",IF(_xll.BDP($F230&amp;" CompanyID",G$1)="#N/A Invalid Security","",_xll.BDP($F230&amp;" CompanyID",G$1)))</f>
        <v>#NAME?</v>
      </c>
      <c r="H230" s="124" t="e">
        <f ca="1">IF(tbl_coded[[#This Row],[ISIN]]="","",IF(_xll.BDP($B230&amp;" Corp",H$1)="#N/A N/A","--",_xll.BDP($B230&amp;" Corp",H$1)))</f>
        <v>#NAME?</v>
      </c>
      <c r="I230" s="124" t="e">
        <f ca="1">IF(tbl_coded[[#This Row],[ISIN]]="","",IF(_xll.BDP($B230&amp;" Corp",I$1)="#N/A N/A","--",_xll.BDP($B230&amp;" Corp",I$1)))</f>
        <v>#NAME?</v>
      </c>
      <c r="J230" s="124" t="e">
        <f ca="1">IF(tbl_coded[[#This Row],[ISIN]]="","",IF(_xll.BDP($B230&amp;" Corp",J$1)="#N/A N/A","--",_xll.BDP($B230&amp;" Corp",J$1)))</f>
        <v>#NAME?</v>
      </c>
      <c r="K230" s="124" t="e">
        <f ca="1">IF(tbl_coded[[#This Row],[ISIN]]="","",IF(_xll.BDP($B230&amp;" Corp",K$1)="#N/A N/A","--",_xll.BDP($B230&amp;" Corp",K$1)))</f>
        <v>#NAME?</v>
      </c>
      <c r="L230" s="124" t="e">
        <f ca="1">IF(tbl_coded[[#This Row],[ISIN]]="","",IF(_xll.BDP($B230&amp;" Corp",L$1)="#N/A N/A","--",_xll.BDP($B230&amp;" Corp",L$1)))</f>
        <v>#NAME?</v>
      </c>
      <c r="M230" s="124" t="e">
        <f ca="1">IF(tbl_coded[[#This Row],[ISIN]]="","",IF(_xll.BDP($B230&amp;" Corp",M$1)="#N/A N/A","--",_xll.BDP($B230&amp;" Corp",M$1)))</f>
        <v>#NAME?</v>
      </c>
      <c r="N230" s="124" t="e">
        <f ca="1">IF(tbl_coded[[#This Row],[ISIN]]="","",IF(_xll.BDP($B230&amp;" Corp",N$1)="#N/A N/A","--",_xll.BDP($B230&amp;" Corp",N$1)))</f>
        <v>#NAME?</v>
      </c>
      <c r="O230" s="124" t="e">
        <f ca="1">IF(tbl_coded[[#This Row],[ISIN]]="","",IF(_xll.BDP($B230&amp;" Corp",O$1)="#N/A N/A","--",_xll.BDP($B230&amp;" Corp",O$1)))</f>
        <v>#NAME?</v>
      </c>
      <c r="P230" s="124" t="e">
        <f ca="1">IF(tbl_coded[[#This Row],[ISIN]]="","",IF(_xll.BDP($B230&amp;" Corp",P$1)="#N/A N/A","--",_xll.BDP($B230&amp;" Corp",P$1)))</f>
        <v>#NAME?</v>
      </c>
      <c r="Q23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0" s="124" t="e">
        <f ca="1">IF(tbl_coded[[#This Row],[ISIN]]="","",IF(OR(_xll.BDP($B230&amp;" Corp",R$1)="#N/A N/A",_xll.BDP($B230&amp;" Corp",R$1)="#N/A Invalid Security",_xll.BDP($B230&amp;" Corp",R$1)="#N/A Field Not Applicable"),"--",_xll.BDP($B230&amp;" Corp",R$1)))</f>
        <v>#NAME?</v>
      </c>
      <c r="S230" s="124" t="e">
        <f ca="1">IF(tbl_coded[[#This Row],[ISIN]]="","",IF(OR(_xll.BDP($R230&amp;" Equity",S$1)="#N/A N/A",_xll.BDP($R230&amp;" Equity",S$1)="#N/A Invalid Security"),"--",_xll.BDP($R230&amp;" Equity",S$1)))</f>
        <v>#NAME?</v>
      </c>
      <c r="T230" s="124" t="e">
        <f ca="1">IF(tbl_coded[[#This Row],[ISIN]]="","",IF(OR(_xll.BDP($R230&amp;" Equity",T$1)="#N/A N/A",_xll.BDP($R230&amp;" Equity",T$1)="#N/A Invalid Security"),"--",_xll.BDP($R230&amp;" Equity",T$1)))</f>
        <v>#NAME?</v>
      </c>
      <c r="U230" s="124" t="e">
        <f ca="1">IF(tbl_coded[[#This Row],[ISIN]]="","",IF(OR(_xll.BDP($R230&amp;" Equity",U$1)="#N/A N/A",_xll.BDP($R230&amp;" Equity",U$1)="#N/A Invalid Security"),"--",_xll.BDP($R230&amp;" Equity",U$1)))</f>
        <v>#NAME?</v>
      </c>
      <c r="V230" s="124" t="e">
        <f ca="1">IF(tbl_coded[[#This Row],[ISIN]]="","",IF(OR(_xll.BDP($R230&amp;" Equity",V$1)="#N/A N/A",_xll.BDP($R230&amp;" Equity",V$1)="#N/A Invalid Security"),"--",_xll.BDP($R230&amp;" Equity",V$1)))</f>
        <v>#NAME?</v>
      </c>
      <c r="W230" s="124" t="e">
        <f ca="1">IF(tbl_coded[[#This Row],[ISIN]]="","",IF(OR(_xll.BDP($R230&amp;" Equity",W$1)="#N/A N/A",_xll.BDP($R230&amp;" Equity",W$1)="#N/A Invalid Security"),"--",_xll.BDP($R230&amp;" Equity",W$1)))</f>
        <v>#NAME?</v>
      </c>
      <c r="X230" s="124" t="e">
        <f ca="1">IF(tbl_coded[[#This Row],[ISIN]]="","",IF(OR(_xll.BDP($R230&amp;" Equity",X$1)="#N/A N/A",_xll.BDP($R230&amp;" Equity",X$1)="#N/A Invalid Security"),"--",_xll.BDP($R230&amp;" Equity",X$1)))</f>
        <v>#NAME?</v>
      </c>
      <c r="Y23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0" s="124" t="str">
        <f ca="1">IF(tbl_coded[[#This Row],[ISIN]]="","",IF(ISNUMBER(_xll.BDP(B230&amp;" Corp",Z$1)),_xll.BDP(B230&amp;" Corp",Z$1),""))</f>
        <v/>
      </c>
      <c r="AA230" s="124" t="str">
        <f ca="1">IF(tbl_coded[[#This Row],[ISIN]]="","",IF(ISNUMBER(_xll.BDP(B230&amp;" Corp",AA$1)),_xll.BDP(B230&amp;" Corp",AA$1),""))</f>
        <v/>
      </c>
      <c r="AB230" s="124" t="str">
        <f ca="1">IF(tbl_coded[[#This Row],[ISIN]]="","",IF(ISNUMBER(_xll.BDP(B230&amp;" Corp",AB$1)),_xll.BDP(B230&amp;" Corp",AB$1),""))</f>
        <v/>
      </c>
      <c r="AC230" s="124" t="str">
        <f ca="1">IF(tbl_coded[[#This Row],[ISIN]]="","",IF(ISNUMBER(_xll.BDP(B230&amp;" Corp",AC$1)),_xll.BDP(B230&amp;" Corp",AC$1),""))</f>
        <v/>
      </c>
      <c r="AD230" s="124" t="e">
        <f ca="1">IF(tbl_coded[[#This Row],[ISIN]]="","",IF((_xll.BDP(B230&amp;" Corp",AD$1))="#N/A Field Not Applicable","",_xll.BDP(B230&amp;" Corp",AD$1)))</f>
        <v>#NAME?</v>
      </c>
      <c r="AE230" s="124" t="e">
        <f ca="1">IF(tbl_coded[[#This Row],[ISIN]]="","",IF((_xll.BDP(B230&amp;" Corp",AE$1))="#N/A N/A","--",_xll.BDP(B230&amp;" Corp",AE$1)))</f>
        <v>#NAME?</v>
      </c>
      <c r="AF230" s="124" t="e">
        <f ca="1">IF(tbl_coded[[#This Row],[ISIN]]="","",IF(IFERROR(MATCH(H230,rtg_num[Moody''s],0)&gt;10,0),"HY",IF(IFERROR(MATCH(I230,rtg_num[S&amp;P],0)&gt;10,0),"HY",IF(IFERROR(MATCH(J230,rtg_num[Fitch],0)&gt;10,0),"HY",IF(H230&amp;I230&amp;J230="------","NR",IF(IFERROR(FIND("#N/A",Coded!H230),0)&amp;IFERROR(FIND("#N/A",Coded!H230),0)&amp;IFERROR(FIND("#N/A",Coded!H230),0)&lt;&gt;"000",IF(INDEX(美元债一级!$O:$O,MATCH(tbl_coded[[#This Row],[ISIN]],美元债一级!$I:$I,0))="--/--/--","NR","IG"),"IG"))))))</f>
        <v>#NAME?</v>
      </c>
      <c r="AG23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0" s="125" t="e">
        <f ca="1">IF(tbl_coded[[#This Row],[ISIN]]="","",IF(_xll.BDP($B230&amp;" Corp",AI$1)="#N/A N/A","--",_xll.BDP($B230&amp;" Corp",AI$1)))</f>
        <v>#NAME?</v>
      </c>
      <c r="AJ230" s="122" t="e">
        <f ca="1">IF(tbl_coded[[#This Row],[ISIN]]="","",IF(OR(_xll.BDP(_xll.BDP(tbl_coded[[#This Row],[ISIN]]&amp;" Corp", "ISSUER_EQUITY_TICKER")&amp;" Equity",AJ$1)="#N/A N/A"),"--",_xll.BDP(_xll.BDP(tbl_coded[[#This Row],[ISIN]]&amp;" Corp", "ISSUER_EQUITY_TICKER")&amp;" Equity",AJ$1)))</f>
        <v>#NAME?</v>
      </c>
      <c r="AK23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24" t="e">
        <f ca="1">IF(tbl_coded[[#This Row],[ISIN]]="","",IF(OR(_xll.BDP(_xll.BDP(tbl_coded[[#This Row],[ISIN]]&amp;" Corp", "ISSUER_EQUITY_TICKER")&amp;" Equity",AL$1)="#N/A N/A"),"--",_xll.BDP(_xll.BDP(tbl_coded[[#This Row],[ISIN]]&amp;" Corp", "ISSUER_EQUITY_TICKER")&amp;" Equity",AL$1)))</f>
        <v>#NAME?</v>
      </c>
      <c r="AM230" s="124" t="e">
        <f ca="1">IF(tbl_coded[[#This Row],[ISIN]]="","",IF(_xll.BDS($B230&amp;" Corp",AM$1)="#N/A Field Not Applicable","",_xll.BDS($B230&amp;" Corp",AM$1)))</f>
        <v>#NAME?</v>
      </c>
      <c r="AN230" s="124" t="e">
        <f ca="1">IF(tbl_coded[[#This Row],[ISIN]]="","",IF(_xll.BDP(tbl_coded[[#This Row],[KPW Provider BBID]]&amp;" CompanyID","NAME")="#N/A Invalid Security","",_xll.BDP(tbl_coded[[#This Row],[KPW Provider BBID]]&amp;" CompanyID","NAME")))</f>
        <v>#NAME?</v>
      </c>
      <c r="AO230" s="124" t="e">
        <f ca="1">IF(tbl_coded[[#This Row],[ISIN]]="","",IF(_xll.BDP(tbl_coded[[#This Row],[KPW Provider BBID]]&amp;" CompanyID",$AO$1)="#N/A Invalid Security","--",IF(_xll.BDP(tbl_coded[[#This Row],[KPW Provider BBID]]&amp;" CompanyID",$AO$1)="#N/A N/A","--",_xll.BDP(tbl_coded[[#This Row],[KPW Provider BBID]]&amp;" CompanyID",$AO$1))))</f>
        <v>#NAME?</v>
      </c>
      <c r="AP230" s="124" t="e">
        <f ca="1">IF(tbl_coded[[#This Row],[ISIN]]="","",IF(_xll.BDP(tbl_coded[[#This Row],[KPW Provider BBID]]&amp;" CompanyID",$AP$1)="#N/A Invalid Security","--",IF(_xll.BDP(tbl_coded[[#This Row],[KPW Provider BBID]]&amp;" CompanyID",$AP$1)="#N/A N/A","--",_xll.BDP(tbl_coded[[#This Row],[KPW Provider BBID]]&amp;" CompanyID",$AP$1))))</f>
        <v>#NAME?</v>
      </c>
      <c r="AQ230" s="124" t="e">
        <f ca="1">IF(tbl_coded[[#This Row],[ISIN]]="","",IF(_xll.BDP(tbl_coded[[#This Row],[KPW Provider BBID]]&amp;" CompanyID",$AQ$1)="#N/A Invalid Security","--",IF(_xll.BDP(tbl_coded[[#This Row],[KPW Provider BBID]]&amp;" CompanyID",$AQ$1)="#N/A N/A","--",_xll.BDP(tbl_coded[[#This Row],[KPW Provider BBID]]&amp;" CompanyID",$AQ$1))))</f>
        <v>#NAME?</v>
      </c>
      <c r="AR230" s="124" t="e">
        <f ca="1">IF(tbl_coded[[#This Row],[ISIN]]="","",tbl_coded[[#This Row],[穆迪KPW评级]]&amp;"/"&amp;tbl_coded[[#This Row],[SPKPW评级]]&amp;"/"&amp;tbl_coded[[#This Row],[FITCHKPW评级]])</f>
        <v>#NAME?</v>
      </c>
      <c r="AS230" s="124" t="e">
        <f ca="1">IF(tbl_coded[[#This Row],[ISIN]]="","",IF(OR(_xll.BDP($B230&amp;" Corp",AS$1)="#N/A N/A"),"--",_xll.BDP($B230&amp;" Corp",AS$1)))</f>
        <v>#NAME?</v>
      </c>
      <c r="AT230" s="124" t="e">
        <f ca="1">IF(tbl_coded[[#This Row],[ISIN]]="","",IF(_xll.BDS($B230&amp;" Corp",AT$1)="#N/A Field Not Applicable","",_xll.BDS($B230&amp;" Corp",AT$1)))</f>
        <v>#NAME?</v>
      </c>
      <c r="AU230" s="124" t="e">
        <f ca="1">IF(tbl_coded[[#This Row],[SBLC Provider BBID]]="","",_xll.BDP(tbl_coded[[#This Row],[SBLC Provider BBID]]&amp;" CompanyID","NAME"))</f>
        <v>#NAME?</v>
      </c>
      <c r="AV230" s="124" t="e">
        <f ca="1">IF(tbl_coded[[#This Row],[ISIN]]="","",IF(OR(_xll.BDP($B230&amp;" Corp",AV$1)="#N/A N/A"),"--",TEXT(_xll.BDP($B230&amp;" Corp",AV$1),"yyyy/mm/dd")))</f>
        <v>#NAME?</v>
      </c>
      <c r="AW230" s="124" t="e">
        <f ca="1">IF(tbl_coded[[#This Row],[ISIN]]="","",IF(OR(_xll.BDP($B230&amp;" Corp",AW$1)="#N/A N/A"),"--",TEXT(_xll.BDP($B230&amp;" Corp",AW$1),"yyyy/mm/dd")))</f>
        <v>#NAME?</v>
      </c>
      <c r="AX230" s="124" t="e">
        <f ca="1">IF(tbl_coded[[#This Row],[ISIN]]="","",IF(OR(_xll.BDP($B230&amp;" Corp",AX$1)="#N/A N/A"),"--",TEXT(_xll.BDP($B230&amp;" Corp",AX$1),"yyyy/mm/dd")))</f>
        <v>#NAME?</v>
      </c>
      <c r="AY230" s="124" t="e">
        <f ca="1">IF(tbl_coded[[#This Row],[ISIN]]="","",IF(OR(_xll.BDP($B230&amp;" Corp",AY$1)="#N/A Field Not Applicable"),"--",TEXT(_xll.BDP($B230&amp;" Corp",AY$1),"yyyy/mm/dd")))</f>
        <v>#NAME?</v>
      </c>
      <c r="AZ230" s="124" t="e">
        <f ca="1">IF(tbl_coded[[#This Row],[ISIN]]="","",IF(OR(_xll.BDP($B230&amp;" Corp",AZ$1)="#N/A N/A"),"--",_xll.BDP($B230&amp;" Corp",AZ$1)))</f>
        <v>#NAME?</v>
      </c>
      <c r="BA230" s="124" t="e">
        <f ca="1">IF(tbl_coded[[#This Row],[ISIN]]="","",IF(OR(_xll.BDP($B230&amp;" Corp",BA$1)="#N/A N/A"),"--",_xll.BDP($B230&amp;" Corp",BA$1)))</f>
        <v>#NAME?</v>
      </c>
      <c r="BB230" s="124" t="e">
        <f ca="1">IF(tbl_coded[[#This Row],[ISIN]]="","",IF(OR(_xll.BDP($B230&amp;" Corp",BB$1)="#N/A N/A"),"--",_xll.BDP($B230&amp;" Corp",BB$1)))</f>
        <v>#NAME?</v>
      </c>
      <c r="BC230" s="124" t="e">
        <f ca="1">IF(tbl_coded[[#This Row],[ISIN]]="","",IF(OR(_xll.BDP($B230&amp;" Corp",BC$1)="#N/A Field Not Applicable"),"--",_xll.BDP($B230&amp;" Corp",BC$1)))</f>
        <v>#NAME?</v>
      </c>
      <c r="BD230" s="124" t="e">
        <f ca="1">IF(tbl_coded[[#This Row],[ISIN]]="","",IF(OR(_xll.BDP($B230&amp;" Corp",BD$1)="#N/A Field Not Applicable"),"--",_xll.BDP($B230&amp;" Corp",BD$1)))</f>
        <v>#NAME?</v>
      </c>
      <c r="BE230" s="124" t="e">
        <f ca="1">IF(tbl_coded[[#This Row],[ISIN]]="","",IF(OR(_xll.BDP($B230&amp;" Corp",BE$1)="#N/A Field Not Applicable"),"--",_xll.BDP($B230&amp;" Corp",BE$1)))</f>
        <v>#NAME?</v>
      </c>
      <c r="BF230" s="124" t="e">
        <f ca="1">IF(tbl_coded[[#This Row],[ISIN]]="","",IF(OR(_xll.BDP($B230&amp;" Corp",BF$1)="#N/A Field Not Applicable"),"--",_xll.BDP($B230&amp;" Corp",BF$1)))</f>
        <v>#NAME?</v>
      </c>
      <c r="BG230" s="124" t="e">
        <f ca="1">IF(tbl_coded[[#This Row],[ISIN]]="","",IF(OR(_xll.BDP($B230&amp;" Corp",BG$1)="#N/A Field Not Applicable"),"--",IF(_xll.BDP($B230&amp;" Corp",BG$1)="#N/A N/A","N",_xll.BDP($B230&amp;" Corp",BG$1))))</f>
        <v>#NAME?</v>
      </c>
      <c r="BH230" s="124" t="e">
        <f ca="1">IF(tbl_coded[[#This Row],[ISIN]]="","",IF(OR(_xll.BDP($B230&amp;" Corp",BH$1)="#N/A N/A"),"",_xll.BDP($B230&amp;" Corp",BH$1)))</f>
        <v>#NAME?</v>
      </c>
      <c r="BI230" s="124" t="e">
        <f ca="1">IF(tbl_coded[[#This Row],[ISIN]]="","",IF(OR(tbl_coded[[#This Row],[Parent company tiker]]=""),"",IF(_xll.BDP(tbl_coded[[#This Row],[Parent company tiker]]&amp;" Equity",BI$1)="#N/A N/A","--",_xll.BDP(tbl_coded[[#This Row],[Parent company tiker]]&amp;" Equity",BI$1))))</f>
        <v>#NAME?</v>
      </c>
      <c r="BJ230" s="124" t="e">
        <f ca="1">IF(tbl_coded[[#This Row],[ISIN]]="","",IF(OR(tbl_coded[[#This Row],[Parent company tiker]]=""),"",IF(_xll.BDP(tbl_coded[[#This Row],[Parent company tiker]]&amp;" Equity",BJ$1)="#N/A N/A","--",_xll.BDP(tbl_coded[[#This Row],[Parent company tiker]]&amp;" Equity",BJ$1))))</f>
        <v>#NAME?</v>
      </c>
      <c r="BK230" s="124" t="e">
        <f ca="1">IF(tbl_coded[[#This Row],[ISIN]]="","",IF(OR(tbl_coded[[#This Row],[Parent company tiker]]=""),"",IF(_xll.BDP(tbl_coded[[#This Row],[Parent company tiker]]&amp;" Equity",BK$1)="#N/A N/A","--",_xll.BDP(tbl_coded[[#This Row],[Parent company tiker]]&amp;" Equity",BK$1))))</f>
        <v>#NAME?</v>
      </c>
      <c r="BL230" s="124" t="e">
        <f ca="1">IF(tbl_coded[[#This Row],[ISIN]]="","",IF(OR(tbl_coded[[#This Row],[Parent company tiker]]=""),"",IF(_xll.BDP(tbl_coded[[#This Row],[Parent company tiker]]&amp;" Equity",BL$1)="#N/A N/A","--",_xll.BDP(tbl_coded[[#This Row],[Parent company tiker]]&amp;" Equity",BL$1))))</f>
        <v>#NAME?</v>
      </c>
      <c r="BM23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0" s="124" t="e">
        <f ca="1">IF(tbl_coded[[#This Row],[Column9]]&lt;&gt;"--",tbl_coded[[#This Row],[G''tor rating]],IF(tbl_coded[[#This Row],[KPW Name]]&lt;&gt;"",tbl_coded[[#This Row],[KPW Rating]],IF(tbl_coded[[#This Row],[Parent company tiker]]&lt;&gt;"",tbl_coded[[#This Row],[parent评级]],tbl_coded[[#This Row],[Issuer rating]])))</f>
        <v>#NAME?</v>
      </c>
      <c r="BO230" s="159" t="str">
        <f ca="1">IFERROR(IF(tbl_coded[[#This Row],[GREEN]]="Y","GREEN",IF(tbl_coded[[#This Row],[SUSTAINABLE]]="Y","SUSTAINABLE",IF(tbl_coded[[#This Row],[SOCIAL]]="Y","SOCIAL",IF(tbl_coded[[#This Row],[Sustainable linked]]="Y","SUSTAINABLE LINKED"," ")))),"")</f>
        <v/>
      </c>
    </row>
    <row r="231" spans="1:67" ht="15" customHeight="1">
      <c r="A231" s="119">
        <v>229</v>
      </c>
      <c r="B231" s="120" t="str">
        <f>IF(美元债一级!$C$4:$C$1048576&lt;&gt;"",美元债一级!C232,"")</f>
        <v>HK0000913407</v>
      </c>
      <c r="C231" s="124" t="e">
        <f ca="1">IF(tbl_coded[[#This Row],[ISIN]]="","",IF(tbl_coded[[#This Row],[Index]]&gt;$A$1,"",IF(_xll.BDP($B231&amp;" Corp",C$1)="#N/A N/A","",_xll.BDP($B231&amp;" Corp",C$1))))</f>
        <v>#NAME?</v>
      </c>
      <c r="D231" s="124" t="e">
        <f ca="1">IF(tbl_coded[[#This Row],[ISIN]]="","",IF(_xll.BDP($B231&amp;" Corp",D$1)="#N/A N/A","",_xll.BDP($B231&amp;" Corp",D$1)))</f>
        <v>#NAME?</v>
      </c>
      <c r="E231" s="124" t="e">
        <f ca="1">IF(tbl_coded[[#This Row],[ISIN]]="","",IF(_xll.BDP($B231&amp;" Corp",E$1)="#N/A N/A","--",_xll.BDP($B231&amp;" Corp",E$1)))</f>
        <v>#NAME?</v>
      </c>
      <c r="F231" s="124" t="e">
        <f ca="1">IF(tbl_coded[[#This Row],[ISIN]]="","",IF(_xll.BDS($B231&amp;" Corp",F$1)="#N/A Field Not Applicable","",_xll.BDS($B231&amp;" Corp",F$1)))</f>
        <v>#NAME?</v>
      </c>
      <c r="G231" s="124" t="e">
        <f ca="1">IF(tbl_coded[[#This Row],[ISIN]]="","",IF(_xll.BDP($F231&amp;" CompanyID",G$1)="#N/A Invalid Security","",_xll.BDP($F231&amp;" CompanyID",G$1)))</f>
        <v>#NAME?</v>
      </c>
      <c r="H231" s="124" t="e">
        <f ca="1">IF(tbl_coded[[#This Row],[ISIN]]="","",IF(_xll.BDP($B231&amp;" Corp",H$1)="#N/A N/A","--",_xll.BDP($B231&amp;" Corp",H$1)))</f>
        <v>#NAME?</v>
      </c>
      <c r="I231" s="124" t="e">
        <f ca="1">IF(tbl_coded[[#This Row],[ISIN]]="","",IF(_xll.BDP($B231&amp;" Corp",I$1)="#N/A N/A","--",_xll.BDP($B231&amp;" Corp",I$1)))</f>
        <v>#NAME?</v>
      </c>
      <c r="J231" s="124" t="e">
        <f ca="1">IF(tbl_coded[[#This Row],[ISIN]]="","",IF(_xll.BDP($B231&amp;" Corp",J$1)="#N/A N/A","--",_xll.BDP($B231&amp;" Corp",J$1)))</f>
        <v>#NAME?</v>
      </c>
      <c r="K231" s="124" t="e">
        <f ca="1">IF(tbl_coded[[#This Row],[ISIN]]="","",IF(_xll.BDP($B231&amp;" Corp",K$1)="#N/A N/A","--",_xll.BDP($B231&amp;" Corp",K$1)))</f>
        <v>#NAME?</v>
      </c>
      <c r="L231" s="124" t="e">
        <f ca="1">IF(tbl_coded[[#This Row],[ISIN]]="","",IF(_xll.BDP($B231&amp;" Corp",L$1)="#N/A N/A","--",_xll.BDP($B231&amp;" Corp",L$1)))</f>
        <v>#NAME?</v>
      </c>
      <c r="M231" s="124" t="e">
        <f ca="1">IF(tbl_coded[[#This Row],[ISIN]]="","",IF(_xll.BDP($B231&amp;" Corp",M$1)="#N/A N/A","--",_xll.BDP($B231&amp;" Corp",M$1)))</f>
        <v>#NAME?</v>
      </c>
      <c r="N231" s="124" t="e">
        <f ca="1">IF(tbl_coded[[#This Row],[ISIN]]="","",IF(_xll.BDP($B231&amp;" Corp",N$1)="#N/A N/A","--",_xll.BDP($B231&amp;" Corp",N$1)))</f>
        <v>#NAME?</v>
      </c>
      <c r="O231" s="124" t="e">
        <f ca="1">IF(tbl_coded[[#This Row],[ISIN]]="","",IF(_xll.BDP($B231&amp;" Corp",O$1)="#N/A N/A","--",_xll.BDP($B231&amp;" Corp",O$1)))</f>
        <v>#NAME?</v>
      </c>
      <c r="P231" s="124" t="e">
        <f ca="1">IF(tbl_coded[[#This Row],[ISIN]]="","",IF(_xll.BDP($B231&amp;" Corp",P$1)="#N/A N/A","--",_xll.BDP($B231&amp;" Corp",P$1)))</f>
        <v>#NAME?</v>
      </c>
      <c r="Q23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1" s="124" t="e">
        <f ca="1">IF(tbl_coded[[#This Row],[ISIN]]="","",IF(OR(_xll.BDP($B231&amp;" Corp",R$1)="#N/A N/A",_xll.BDP($B231&amp;" Corp",R$1)="#N/A Invalid Security",_xll.BDP($B231&amp;" Corp",R$1)="#N/A Field Not Applicable"),"--",_xll.BDP($B231&amp;" Corp",R$1)))</f>
        <v>#NAME?</v>
      </c>
      <c r="S231" s="124" t="e">
        <f ca="1">IF(tbl_coded[[#This Row],[ISIN]]="","",IF(OR(_xll.BDP($R231&amp;" Equity",S$1)="#N/A N/A",_xll.BDP($R231&amp;" Equity",S$1)="#N/A Invalid Security"),"--",_xll.BDP($R231&amp;" Equity",S$1)))</f>
        <v>#NAME?</v>
      </c>
      <c r="T231" s="124" t="e">
        <f ca="1">IF(tbl_coded[[#This Row],[ISIN]]="","",IF(OR(_xll.BDP($R231&amp;" Equity",T$1)="#N/A N/A",_xll.BDP($R231&amp;" Equity",T$1)="#N/A Invalid Security"),"--",_xll.BDP($R231&amp;" Equity",T$1)))</f>
        <v>#NAME?</v>
      </c>
      <c r="U231" s="124" t="e">
        <f ca="1">IF(tbl_coded[[#This Row],[ISIN]]="","",IF(OR(_xll.BDP($R231&amp;" Equity",U$1)="#N/A N/A",_xll.BDP($R231&amp;" Equity",U$1)="#N/A Invalid Security"),"--",_xll.BDP($R231&amp;" Equity",U$1)))</f>
        <v>#NAME?</v>
      </c>
      <c r="V231" s="124" t="e">
        <f ca="1">IF(tbl_coded[[#This Row],[ISIN]]="","",IF(OR(_xll.BDP($R231&amp;" Equity",V$1)="#N/A N/A",_xll.BDP($R231&amp;" Equity",V$1)="#N/A Invalid Security"),"--",_xll.BDP($R231&amp;" Equity",V$1)))</f>
        <v>#NAME?</v>
      </c>
      <c r="W231" s="124" t="e">
        <f ca="1">IF(tbl_coded[[#This Row],[ISIN]]="","",IF(OR(_xll.BDP($R231&amp;" Equity",W$1)="#N/A N/A",_xll.BDP($R231&amp;" Equity",W$1)="#N/A Invalid Security"),"--",_xll.BDP($R231&amp;" Equity",W$1)))</f>
        <v>#NAME?</v>
      </c>
      <c r="X231" s="124" t="e">
        <f ca="1">IF(tbl_coded[[#This Row],[ISIN]]="","",IF(OR(_xll.BDP($R231&amp;" Equity",X$1)="#N/A N/A",_xll.BDP($R231&amp;" Equity",X$1)="#N/A Invalid Security"),"--",_xll.BDP($R231&amp;" Equity",X$1)))</f>
        <v>#NAME?</v>
      </c>
      <c r="Y23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1" s="124" t="str">
        <f ca="1">IF(tbl_coded[[#This Row],[ISIN]]="","",IF(ISNUMBER(_xll.BDP(B231&amp;" Corp",Z$1)),_xll.BDP(B231&amp;" Corp",Z$1),""))</f>
        <v/>
      </c>
      <c r="AA231" s="124" t="str">
        <f ca="1">IF(tbl_coded[[#This Row],[ISIN]]="","",IF(ISNUMBER(_xll.BDP(B231&amp;" Corp",AA$1)),_xll.BDP(B231&amp;" Corp",AA$1),""))</f>
        <v/>
      </c>
      <c r="AB231" s="124" t="str">
        <f ca="1">IF(tbl_coded[[#This Row],[ISIN]]="","",IF(ISNUMBER(_xll.BDP(B231&amp;" Corp",AB$1)),_xll.BDP(B231&amp;" Corp",AB$1),""))</f>
        <v/>
      </c>
      <c r="AC231" s="124" t="str">
        <f ca="1">IF(tbl_coded[[#This Row],[ISIN]]="","",IF(ISNUMBER(_xll.BDP(B231&amp;" Corp",AC$1)),_xll.BDP(B231&amp;" Corp",AC$1),""))</f>
        <v/>
      </c>
      <c r="AD231" s="124" t="e">
        <f ca="1">IF(tbl_coded[[#This Row],[ISIN]]="","",IF((_xll.BDP(B231&amp;" Corp",AD$1))="#N/A Field Not Applicable","",_xll.BDP(B231&amp;" Corp",AD$1)))</f>
        <v>#NAME?</v>
      </c>
      <c r="AE231" s="124" t="e">
        <f ca="1">IF(tbl_coded[[#This Row],[ISIN]]="","",IF((_xll.BDP(B231&amp;" Corp",AE$1))="#N/A N/A","--",_xll.BDP(B231&amp;" Corp",AE$1)))</f>
        <v>#NAME?</v>
      </c>
      <c r="AF231" s="124" t="e">
        <f ca="1">IF(tbl_coded[[#This Row],[ISIN]]="","",IF(IFERROR(MATCH(H231,rtg_num[Moody''s],0)&gt;10,0),"HY",IF(IFERROR(MATCH(I231,rtg_num[S&amp;P],0)&gt;10,0),"HY",IF(IFERROR(MATCH(J231,rtg_num[Fitch],0)&gt;10,0),"HY",IF(H231&amp;I231&amp;J231="------","NR",IF(IFERROR(FIND("#N/A",Coded!H231),0)&amp;IFERROR(FIND("#N/A",Coded!H231),0)&amp;IFERROR(FIND("#N/A",Coded!H231),0)&lt;&gt;"000",IF(INDEX(美元债一级!$O:$O,MATCH(tbl_coded[[#This Row],[ISIN]],美元债一级!$I:$I,0))="--/--/--","NR","IG"),"IG"))))))</f>
        <v>#NAME?</v>
      </c>
      <c r="AG23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1" s="125" t="e">
        <f ca="1">IF(tbl_coded[[#This Row],[ISIN]]="","",IF(_xll.BDP($B231&amp;" Corp",AI$1)="#N/A N/A","--",_xll.BDP($B231&amp;" Corp",AI$1)))</f>
        <v>#NAME?</v>
      </c>
      <c r="AJ231" s="122" t="e">
        <f ca="1">IF(tbl_coded[[#This Row],[ISIN]]="","",IF(OR(_xll.BDP(_xll.BDP(tbl_coded[[#This Row],[ISIN]]&amp;" Corp", "ISSUER_EQUITY_TICKER")&amp;" Equity",AJ$1)="#N/A N/A"),"--",_xll.BDP(_xll.BDP(tbl_coded[[#This Row],[ISIN]]&amp;" Corp", "ISSUER_EQUITY_TICKER")&amp;" Equity",AJ$1)))</f>
        <v>#NAME?</v>
      </c>
      <c r="AK23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24" t="e">
        <f ca="1">IF(tbl_coded[[#This Row],[ISIN]]="","",IF(OR(_xll.BDP(_xll.BDP(tbl_coded[[#This Row],[ISIN]]&amp;" Corp", "ISSUER_EQUITY_TICKER")&amp;" Equity",AL$1)="#N/A N/A"),"--",_xll.BDP(_xll.BDP(tbl_coded[[#This Row],[ISIN]]&amp;" Corp", "ISSUER_EQUITY_TICKER")&amp;" Equity",AL$1)))</f>
        <v>#NAME?</v>
      </c>
      <c r="AM231" s="124" t="s">
        <v>447</v>
      </c>
      <c r="AN231" s="124" t="e">
        <f ca="1">IF(tbl_coded[[#This Row],[ISIN]]="","",IF(_xll.BDP(tbl_coded[[#This Row],[KPW Provider BBID]]&amp;" CompanyID","NAME")="#N/A Invalid Security","",_xll.BDP(tbl_coded[[#This Row],[KPW Provider BBID]]&amp;" CompanyID","NAME")))</f>
        <v>#NAME?</v>
      </c>
      <c r="AO231" s="124" t="e">
        <f ca="1">IF(tbl_coded[[#This Row],[ISIN]]="","",IF(_xll.BDP(tbl_coded[[#This Row],[KPW Provider BBID]]&amp;" CompanyID",$AO$1)="#N/A Invalid Security","--",IF(_xll.BDP(tbl_coded[[#This Row],[KPW Provider BBID]]&amp;" CompanyID",$AO$1)="#N/A N/A","--",_xll.BDP(tbl_coded[[#This Row],[KPW Provider BBID]]&amp;" CompanyID",$AO$1))))</f>
        <v>#NAME?</v>
      </c>
      <c r="AP231" s="124" t="e">
        <f ca="1">IF(tbl_coded[[#This Row],[ISIN]]="","",IF(_xll.BDP(tbl_coded[[#This Row],[KPW Provider BBID]]&amp;" CompanyID",$AP$1)="#N/A Invalid Security","--",IF(_xll.BDP(tbl_coded[[#This Row],[KPW Provider BBID]]&amp;" CompanyID",$AP$1)="#N/A N/A","--",_xll.BDP(tbl_coded[[#This Row],[KPW Provider BBID]]&amp;" CompanyID",$AP$1))))</f>
        <v>#NAME?</v>
      </c>
      <c r="AQ231" s="124" t="e">
        <f ca="1">IF(tbl_coded[[#This Row],[ISIN]]="","",IF(_xll.BDP(tbl_coded[[#This Row],[KPW Provider BBID]]&amp;" CompanyID",$AQ$1)="#N/A Invalid Security","--",IF(_xll.BDP(tbl_coded[[#This Row],[KPW Provider BBID]]&amp;" CompanyID",$AQ$1)="#N/A N/A","--",_xll.BDP(tbl_coded[[#This Row],[KPW Provider BBID]]&amp;" CompanyID",$AQ$1))))</f>
        <v>#NAME?</v>
      </c>
      <c r="AR231" s="124" t="e">
        <f ca="1">IF(tbl_coded[[#This Row],[ISIN]]="","",tbl_coded[[#This Row],[穆迪KPW评级]]&amp;"/"&amp;tbl_coded[[#This Row],[SPKPW评级]]&amp;"/"&amp;tbl_coded[[#This Row],[FITCHKPW评级]])</f>
        <v>#NAME?</v>
      </c>
      <c r="AS231" s="124" t="e">
        <f ca="1">IF(tbl_coded[[#This Row],[ISIN]]="","",IF(OR(_xll.BDP($B231&amp;" Corp",AS$1)="#N/A N/A"),"--",_xll.BDP($B231&amp;" Corp",AS$1)))</f>
        <v>#NAME?</v>
      </c>
      <c r="AT231" s="124" t="e">
        <f ca="1">IF(tbl_coded[[#This Row],[ISIN]]="","",IF(_xll.BDS($B231&amp;" Corp",AT$1)="#N/A Field Not Applicable","",_xll.BDS($B231&amp;" Corp",AT$1)))</f>
        <v>#NAME?</v>
      </c>
      <c r="AU231" s="124" t="e">
        <f ca="1">IF(tbl_coded[[#This Row],[SBLC Provider BBID]]="","",_xll.BDP(tbl_coded[[#This Row],[SBLC Provider BBID]]&amp;" CompanyID","NAME"))</f>
        <v>#NAME?</v>
      </c>
      <c r="AV231" s="124" t="e">
        <f ca="1">IF(tbl_coded[[#This Row],[ISIN]]="","",IF(OR(_xll.BDP($B231&amp;" Corp",AV$1)="#N/A N/A"),"--",TEXT(_xll.BDP($B231&amp;" Corp",AV$1),"yyyy/mm/dd")))</f>
        <v>#NAME?</v>
      </c>
      <c r="AW231" s="124" t="e">
        <f ca="1">IF(tbl_coded[[#This Row],[ISIN]]="","",IF(OR(_xll.BDP($B231&amp;" Corp",AW$1)="#N/A N/A"),"--",TEXT(_xll.BDP($B231&amp;" Corp",AW$1),"yyyy/mm/dd")))</f>
        <v>#NAME?</v>
      </c>
      <c r="AX231" s="124" t="e">
        <f ca="1">IF(tbl_coded[[#This Row],[ISIN]]="","",IF(OR(_xll.BDP($B231&amp;" Corp",AX$1)="#N/A N/A"),"--",TEXT(_xll.BDP($B231&amp;" Corp",AX$1),"yyyy/mm/dd")))</f>
        <v>#NAME?</v>
      </c>
      <c r="AY231" s="124" t="e">
        <f ca="1">IF(tbl_coded[[#This Row],[ISIN]]="","",IF(OR(_xll.BDP($B231&amp;" Corp",AY$1)="#N/A Field Not Applicable"),"--",TEXT(_xll.BDP($B231&amp;" Corp",AY$1),"yyyy/mm/dd")))</f>
        <v>#NAME?</v>
      </c>
      <c r="AZ231" s="124" t="e">
        <f ca="1">IF(tbl_coded[[#This Row],[ISIN]]="","",IF(OR(_xll.BDP($B231&amp;" Corp",AZ$1)="#N/A N/A"),"--",_xll.BDP($B231&amp;" Corp",AZ$1)))</f>
        <v>#NAME?</v>
      </c>
      <c r="BA231" s="124" t="e">
        <f ca="1">IF(tbl_coded[[#This Row],[ISIN]]="","",IF(OR(_xll.BDP($B231&amp;" Corp",BA$1)="#N/A N/A"),"--",_xll.BDP($B231&amp;" Corp",BA$1)))</f>
        <v>#NAME?</v>
      </c>
      <c r="BB231" s="124" t="e">
        <f ca="1">IF(tbl_coded[[#This Row],[ISIN]]="","",IF(OR(_xll.BDP($B231&amp;" Corp",BB$1)="#N/A N/A"),"--",_xll.BDP($B231&amp;" Corp",BB$1)))</f>
        <v>#NAME?</v>
      </c>
      <c r="BC231" s="124" t="e">
        <f ca="1">IF(tbl_coded[[#This Row],[ISIN]]="","",IF(OR(_xll.BDP($B231&amp;" Corp",BC$1)="#N/A Field Not Applicable"),"--",_xll.BDP($B231&amp;" Corp",BC$1)))</f>
        <v>#NAME?</v>
      </c>
      <c r="BD231" s="124" t="e">
        <f ca="1">IF(tbl_coded[[#This Row],[ISIN]]="","",IF(OR(_xll.BDP($B231&amp;" Corp",BD$1)="#N/A Field Not Applicable"),"--",_xll.BDP($B231&amp;" Corp",BD$1)))</f>
        <v>#NAME?</v>
      </c>
      <c r="BE231" s="124" t="e">
        <f ca="1">IF(tbl_coded[[#This Row],[ISIN]]="","",IF(OR(_xll.BDP($B231&amp;" Corp",BE$1)="#N/A Field Not Applicable"),"--",_xll.BDP($B231&amp;" Corp",BE$1)))</f>
        <v>#NAME?</v>
      </c>
      <c r="BF231" s="124" t="e">
        <f ca="1">IF(tbl_coded[[#This Row],[ISIN]]="","",IF(OR(_xll.BDP($B231&amp;" Corp",BF$1)="#N/A Field Not Applicable"),"--",_xll.BDP($B231&amp;" Corp",BF$1)))</f>
        <v>#NAME?</v>
      </c>
      <c r="BG231" s="124" t="e">
        <f ca="1">IF(tbl_coded[[#This Row],[ISIN]]="","",IF(OR(_xll.BDP($B231&amp;" Corp",BG$1)="#N/A Field Not Applicable"),"--",IF(_xll.BDP($B231&amp;" Corp",BG$1)="#N/A N/A","N",_xll.BDP($B231&amp;" Corp",BG$1))))</f>
        <v>#NAME?</v>
      </c>
      <c r="BH231" s="124" t="e">
        <f ca="1">IF(tbl_coded[[#This Row],[ISIN]]="","",IF(OR(_xll.BDP($B231&amp;" Corp",BH$1)="#N/A N/A"),"",_xll.BDP($B231&amp;" Corp",BH$1)))</f>
        <v>#NAME?</v>
      </c>
      <c r="BI231" s="124" t="e">
        <f ca="1">IF(tbl_coded[[#This Row],[ISIN]]="","",IF(OR(tbl_coded[[#This Row],[Parent company tiker]]=""),"",IF(_xll.BDP(tbl_coded[[#This Row],[Parent company tiker]]&amp;" Equity",BI$1)="#N/A N/A","--",_xll.BDP(tbl_coded[[#This Row],[Parent company tiker]]&amp;" Equity",BI$1))))</f>
        <v>#NAME?</v>
      </c>
      <c r="BJ231" s="124" t="e">
        <f ca="1">IF(tbl_coded[[#This Row],[ISIN]]="","",IF(OR(tbl_coded[[#This Row],[Parent company tiker]]=""),"",IF(_xll.BDP(tbl_coded[[#This Row],[Parent company tiker]]&amp;" Equity",BJ$1)="#N/A N/A","--",_xll.BDP(tbl_coded[[#This Row],[Parent company tiker]]&amp;" Equity",BJ$1))))</f>
        <v>#NAME?</v>
      </c>
      <c r="BK231" s="124" t="e">
        <f ca="1">IF(tbl_coded[[#This Row],[ISIN]]="","",IF(OR(tbl_coded[[#This Row],[Parent company tiker]]=""),"",IF(_xll.BDP(tbl_coded[[#This Row],[Parent company tiker]]&amp;" Equity",BK$1)="#N/A N/A","--",_xll.BDP(tbl_coded[[#This Row],[Parent company tiker]]&amp;" Equity",BK$1))))</f>
        <v>#NAME?</v>
      </c>
      <c r="BL231" s="124" t="e">
        <f ca="1">IF(tbl_coded[[#This Row],[ISIN]]="","",IF(OR(tbl_coded[[#This Row],[Parent company tiker]]=""),"",IF(_xll.BDP(tbl_coded[[#This Row],[Parent company tiker]]&amp;" Equity",BL$1)="#N/A N/A","--",_xll.BDP(tbl_coded[[#This Row],[Parent company tiker]]&amp;" Equity",BL$1))))</f>
        <v>#NAME?</v>
      </c>
      <c r="BM23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1" s="124" t="e">
        <f ca="1">IF(tbl_coded[[#This Row],[Column9]]&lt;&gt;"--",tbl_coded[[#This Row],[G''tor rating]],IF(tbl_coded[[#This Row],[KPW Name]]&lt;&gt;"",tbl_coded[[#This Row],[KPW Rating]],IF(tbl_coded[[#This Row],[Parent company tiker]]&lt;&gt;"",tbl_coded[[#This Row],[parent评级]],tbl_coded[[#This Row],[Issuer rating]])))</f>
        <v>#NAME?</v>
      </c>
      <c r="BO231" s="159" t="str">
        <f ca="1">IFERROR(IF(tbl_coded[[#This Row],[GREEN]]="Y","GREEN",IF(tbl_coded[[#This Row],[SUSTAINABLE]]="Y","SUSTAINABLE",IF(tbl_coded[[#This Row],[SOCIAL]]="Y","SOCIAL",IF(tbl_coded[[#This Row],[Sustainable linked]]="Y","SUSTAINABLE LINKED"," ")))),"")</f>
        <v/>
      </c>
    </row>
    <row r="232" spans="1:67" ht="15" customHeight="1">
      <c r="A232" s="119">
        <v>230</v>
      </c>
      <c r="B232" s="120" t="str">
        <f>IF(美元债一级!$C$4:$C$1048576&lt;&gt;"",美元债一级!C233,"")</f>
        <v>XS2592022565</v>
      </c>
      <c r="C232" s="122" t="e">
        <f ca="1">IF(tbl_coded[[#This Row],[ISIN]]="","",IF(tbl_coded[[#This Row],[Index]]&gt;$A$1,"",IF(_xll.BDP($B232&amp;" Corp",C$1)="#N/A N/A","",_xll.BDP($B232&amp;" Corp",C$1))))</f>
        <v>#NAME?</v>
      </c>
      <c r="D232" s="122" t="e">
        <f ca="1">IF(tbl_coded[[#This Row],[ISIN]]="","",IF(_xll.BDP($B232&amp;" Corp",D$1)="#N/A N/A","",_xll.BDP($B232&amp;" Corp",D$1)))</f>
        <v>#NAME?</v>
      </c>
      <c r="E232" s="122" t="e">
        <f ca="1">IF(tbl_coded[[#This Row],[ISIN]]="","",IF(_xll.BDP($B232&amp;" Corp",E$1)="#N/A N/A","--",_xll.BDP($B232&amp;" Corp",E$1)))</f>
        <v>#NAME?</v>
      </c>
      <c r="F232" s="122" t="e">
        <f ca="1">IF(tbl_coded[[#This Row],[ISIN]]="","",IF(_xll.BDS($B232&amp;" Corp",F$1)="#N/A Field Not Applicable","",_xll.BDS($B232&amp;" Corp",F$1)))</f>
        <v>#NAME?</v>
      </c>
      <c r="G232" s="122" t="e">
        <f ca="1">IF(tbl_coded[[#This Row],[ISIN]]="","",IF(_xll.BDP($F232&amp;" CompanyID",G$1)="#N/A Invalid Security","",_xll.BDP($F232&amp;" CompanyID",G$1)))</f>
        <v>#NAME?</v>
      </c>
      <c r="H232" s="122" t="e">
        <f ca="1">IF(tbl_coded[[#This Row],[ISIN]]="","",IF(_xll.BDP($B232&amp;" Corp",H$1)="#N/A N/A","--",_xll.BDP($B232&amp;" Corp",H$1)))</f>
        <v>#NAME?</v>
      </c>
      <c r="I232" s="122" t="e">
        <f ca="1">IF(tbl_coded[[#This Row],[ISIN]]="","",IF(_xll.BDP($B232&amp;" Corp",I$1)="#N/A N/A","--",_xll.BDP($B232&amp;" Corp",I$1)))</f>
        <v>#NAME?</v>
      </c>
      <c r="J232" s="122" t="e">
        <f ca="1">IF(tbl_coded[[#This Row],[ISIN]]="","",IF(_xll.BDP($B232&amp;" Corp",J$1)="#N/A N/A","--",_xll.BDP($B232&amp;" Corp",J$1)))</f>
        <v>#NAME?</v>
      </c>
      <c r="K232" s="122" t="e">
        <f ca="1">IF(tbl_coded[[#This Row],[ISIN]]="","",IF(_xll.BDP($B232&amp;" Corp",K$1)="#N/A N/A","--",_xll.BDP($B232&amp;" Corp",K$1)))</f>
        <v>#NAME?</v>
      </c>
      <c r="L232" s="122" t="e">
        <f ca="1">IF(tbl_coded[[#This Row],[ISIN]]="","",IF(_xll.BDP($B232&amp;" Corp",L$1)="#N/A N/A","--",_xll.BDP($B232&amp;" Corp",L$1)))</f>
        <v>#NAME?</v>
      </c>
      <c r="M232" s="122" t="e">
        <f ca="1">IF(tbl_coded[[#This Row],[ISIN]]="","",IF(_xll.BDP($B232&amp;" Corp",M$1)="#N/A N/A","--",_xll.BDP($B232&amp;" Corp",M$1)))</f>
        <v>#NAME?</v>
      </c>
      <c r="N232" s="122" t="e">
        <f ca="1">IF(tbl_coded[[#This Row],[ISIN]]="","",IF(_xll.BDP($B232&amp;" Corp",N$1)="#N/A N/A","--",_xll.BDP($B232&amp;" Corp",N$1)))</f>
        <v>#NAME?</v>
      </c>
      <c r="O232" s="122" t="e">
        <f ca="1">IF(tbl_coded[[#This Row],[ISIN]]="","",IF(_xll.BDP($B232&amp;" Corp",O$1)="#N/A N/A","--",_xll.BDP($B232&amp;" Corp",O$1)))</f>
        <v>#NAME?</v>
      </c>
      <c r="P232" s="122" t="e">
        <f ca="1">IF(tbl_coded[[#This Row],[ISIN]]="","",IF(_xll.BDP($B232&amp;" Corp",P$1)="#N/A N/A","--",_xll.BDP($B232&amp;" Corp",P$1)))</f>
        <v>#NAME?</v>
      </c>
      <c r="Q23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2" s="122" t="e">
        <f ca="1">IF(tbl_coded[[#This Row],[ISIN]]="","",IF(OR(_xll.BDP($B232&amp;" Corp",R$1)="#N/A N/A",_xll.BDP($B232&amp;" Corp",R$1)="#N/A Invalid Security",_xll.BDP($B232&amp;" Corp",R$1)="#N/A Field Not Applicable"),"--",_xll.BDP($B232&amp;" Corp",R$1)))</f>
        <v>#NAME?</v>
      </c>
      <c r="S232" s="122" t="e">
        <f ca="1">IF(tbl_coded[[#This Row],[ISIN]]="","",IF(OR(_xll.BDP($R232&amp;" Equity",S$1)="#N/A N/A",_xll.BDP($R232&amp;" Equity",S$1)="#N/A Invalid Security"),"--",_xll.BDP($R232&amp;" Equity",S$1)))</f>
        <v>#NAME?</v>
      </c>
      <c r="T232" s="122" t="e">
        <f ca="1">IF(tbl_coded[[#This Row],[ISIN]]="","",IF(OR(_xll.BDP($R232&amp;" Equity",T$1)="#N/A N/A",_xll.BDP($R232&amp;" Equity",T$1)="#N/A Invalid Security"),"--",_xll.BDP($R232&amp;" Equity",T$1)))</f>
        <v>#NAME?</v>
      </c>
      <c r="U232" s="122" t="e">
        <f ca="1">IF(tbl_coded[[#This Row],[ISIN]]="","",IF(OR(_xll.BDP($R232&amp;" Equity",U$1)="#N/A N/A",_xll.BDP($R232&amp;" Equity",U$1)="#N/A Invalid Security"),"--",_xll.BDP($R232&amp;" Equity",U$1)))</f>
        <v>#NAME?</v>
      </c>
      <c r="V232" s="122" t="e">
        <f ca="1">IF(tbl_coded[[#This Row],[ISIN]]="","",IF(OR(_xll.BDP($R232&amp;" Equity",V$1)="#N/A N/A",_xll.BDP($R232&amp;" Equity",V$1)="#N/A Invalid Security"),"--",_xll.BDP($R232&amp;" Equity",V$1)))</f>
        <v>#NAME?</v>
      </c>
      <c r="W232" s="122" t="e">
        <f ca="1">IF(tbl_coded[[#This Row],[ISIN]]="","",IF(OR(_xll.BDP($R232&amp;" Equity",W$1)="#N/A N/A",_xll.BDP($R232&amp;" Equity",W$1)="#N/A Invalid Security"),"--",_xll.BDP($R232&amp;" Equity",W$1)))</f>
        <v>#NAME?</v>
      </c>
      <c r="X232" s="122" t="e">
        <f ca="1">IF(tbl_coded[[#This Row],[ISIN]]="","",IF(OR(_xll.BDP($R232&amp;" Equity",X$1)="#N/A N/A",_xll.BDP($R232&amp;" Equity",X$1)="#N/A Invalid Security"),"--",_xll.BDP($R232&amp;" Equity",X$1)))</f>
        <v>#NAME?</v>
      </c>
      <c r="Y23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2" s="122" t="str">
        <f ca="1">IF(tbl_coded[[#This Row],[ISIN]]="","",IF(ISNUMBER(_xll.BDP(B232&amp;" Corp",Z$1)),_xll.BDP(B232&amp;" Corp",Z$1),""))</f>
        <v/>
      </c>
      <c r="AA232" s="122" t="str">
        <f ca="1">IF(tbl_coded[[#This Row],[ISIN]]="","",IF(ISNUMBER(_xll.BDP(B232&amp;" Corp",AA$1)),_xll.BDP(B232&amp;" Corp",AA$1),""))</f>
        <v/>
      </c>
      <c r="AB232" s="122" t="str">
        <f ca="1">IF(tbl_coded[[#This Row],[ISIN]]="","",IF(ISNUMBER(_xll.BDP(B232&amp;" Corp",AB$1)),_xll.BDP(B232&amp;" Corp",AB$1),""))</f>
        <v/>
      </c>
      <c r="AC232" s="122" t="str">
        <f ca="1">IF(tbl_coded[[#This Row],[ISIN]]="","",IF(ISNUMBER(_xll.BDP(B232&amp;" Corp",AC$1)),_xll.BDP(B232&amp;" Corp",AC$1),""))</f>
        <v/>
      </c>
      <c r="AD232" s="122" t="e">
        <f ca="1">IF(tbl_coded[[#This Row],[ISIN]]="","",IF((_xll.BDP(B232&amp;" Corp",AD$1))="#N/A Field Not Applicable","",_xll.BDP(B232&amp;" Corp",AD$1)))</f>
        <v>#NAME?</v>
      </c>
      <c r="AE232" s="122" t="e">
        <f ca="1">IF(tbl_coded[[#This Row],[ISIN]]="","",IF((_xll.BDP(B232&amp;" Corp",AE$1))="#N/A N/A","--",_xll.BDP(B232&amp;" Corp",AE$1)))</f>
        <v>#NAME?</v>
      </c>
      <c r="AF232" s="122" t="e">
        <f ca="1">IF(tbl_coded[[#This Row],[ISIN]]="","",IF(IFERROR(MATCH(H232,rtg_num[Moody''s],0)&gt;10,0),"HY",IF(IFERROR(MATCH(I232,rtg_num[S&amp;P],0)&gt;10,0),"HY",IF(IFERROR(MATCH(J232,rtg_num[Fitch],0)&gt;10,0),"HY",IF(H232&amp;I232&amp;J232="------","NR",IF(IFERROR(FIND("#N/A",Coded!H232),0)&amp;IFERROR(FIND("#N/A",Coded!H232),0)&amp;IFERROR(FIND("#N/A",Coded!H232),0)&lt;&gt;"000",IF(INDEX(美元债一级!$O:$O,MATCH(tbl_coded[[#This Row],[ISIN]],美元债一级!$I:$I,0))="--/--/--","NR","IG"),"IG"))))))</f>
        <v>#NAME?</v>
      </c>
      <c r="AG23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2" s="123" t="e">
        <f ca="1">IF(tbl_coded[[#This Row],[ISIN]]="","",IF(_xll.BDP($B232&amp;" Corp",AI$1)="#N/A N/A","--",_xll.BDP($B232&amp;" Corp",AI$1)))</f>
        <v>#NAME?</v>
      </c>
      <c r="AJ232" s="122" t="e">
        <f ca="1">IF(tbl_coded[[#This Row],[ISIN]]="","",IF(OR(_xll.BDP(_xll.BDP(tbl_coded[[#This Row],[ISIN]]&amp;" Corp", "ISSUER_EQUITY_TICKER")&amp;" Equity",AJ$1)="#N/A N/A"),"--",_xll.BDP(_xll.BDP(tbl_coded[[#This Row],[ISIN]]&amp;" Corp", "ISSUER_EQUITY_TICKER")&amp;" Equity",AJ$1)))</f>
        <v>#NAME?</v>
      </c>
      <c r="AK23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25" t="e">
        <f ca="1">IF(tbl_coded[[#This Row],[ISIN]]="","",IF(OR(_xll.BDP(_xll.BDP(tbl_coded[[#This Row],[ISIN]]&amp;" Corp", "ISSUER_EQUITY_TICKER")&amp;" Equity",AL$1)="#N/A N/A"),"--",_xll.BDP(_xll.BDP(tbl_coded[[#This Row],[ISIN]]&amp;" Corp", "ISSUER_EQUITY_TICKER")&amp;" Equity",AL$1)))</f>
        <v>#NAME?</v>
      </c>
      <c r="AM232" s="125" t="e">
        <f ca="1">IF(tbl_coded[[#This Row],[ISIN]]="","",IF(_xll.BDS($B232&amp;" Corp",AM$1)="#N/A Field Not Applicable","",_xll.BDS($B232&amp;" Corp",AM$1)))</f>
        <v>#NAME?</v>
      </c>
      <c r="AN232" s="125" t="e">
        <f ca="1">IF(tbl_coded[[#This Row],[ISIN]]="","",IF(_xll.BDP(tbl_coded[[#This Row],[KPW Provider BBID]]&amp;" CompanyID","NAME")="#N/A Invalid Security","",_xll.BDP(tbl_coded[[#This Row],[KPW Provider BBID]]&amp;" CompanyID","NAME")))</f>
        <v>#NAME?</v>
      </c>
      <c r="AO232" s="125" t="e">
        <f ca="1">IF(tbl_coded[[#This Row],[ISIN]]="","",IF(_xll.BDP(tbl_coded[[#This Row],[KPW Provider BBID]]&amp;" CompanyID",$AO$1)="#N/A Invalid Security","--",IF(_xll.BDP(tbl_coded[[#This Row],[KPW Provider BBID]]&amp;" CompanyID",$AO$1)="#N/A N/A","--",_xll.BDP(tbl_coded[[#This Row],[KPW Provider BBID]]&amp;" CompanyID",$AO$1))))</f>
        <v>#NAME?</v>
      </c>
      <c r="AP232" s="125" t="e">
        <f ca="1">IF(tbl_coded[[#This Row],[ISIN]]="","",IF(_xll.BDP(tbl_coded[[#This Row],[KPW Provider BBID]]&amp;" CompanyID",$AP$1)="#N/A Invalid Security","--",IF(_xll.BDP(tbl_coded[[#This Row],[KPW Provider BBID]]&amp;" CompanyID",$AP$1)="#N/A N/A","--",_xll.BDP(tbl_coded[[#This Row],[KPW Provider BBID]]&amp;" CompanyID",$AP$1))))</f>
        <v>#NAME?</v>
      </c>
      <c r="AQ232" s="125" t="e">
        <f ca="1">IF(tbl_coded[[#This Row],[ISIN]]="","",IF(_xll.BDP(tbl_coded[[#This Row],[KPW Provider BBID]]&amp;" CompanyID",$AQ$1)="#N/A Invalid Security","--",IF(_xll.BDP(tbl_coded[[#This Row],[KPW Provider BBID]]&amp;" CompanyID",$AQ$1)="#N/A N/A","--",_xll.BDP(tbl_coded[[#This Row],[KPW Provider BBID]]&amp;" CompanyID",$AQ$1))))</f>
        <v>#NAME?</v>
      </c>
      <c r="AR232" s="125" t="e">
        <f ca="1">IF(tbl_coded[[#This Row],[ISIN]]="","",tbl_coded[[#This Row],[穆迪KPW评级]]&amp;"/"&amp;tbl_coded[[#This Row],[SPKPW评级]]&amp;"/"&amp;tbl_coded[[#This Row],[FITCHKPW评级]])</f>
        <v>#NAME?</v>
      </c>
      <c r="AS232" s="125" t="e">
        <f ca="1">IF(tbl_coded[[#This Row],[ISIN]]="","",IF(OR(_xll.BDP($B232&amp;" Corp",AS$1)="#N/A N/A"),"--",_xll.BDP($B232&amp;" Corp",AS$1)))</f>
        <v>#NAME?</v>
      </c>
      <c r="AT232" s="125" t="e">
        <f ca="1">IF(tbl_coded[[#This Row],[ISIN]]="","",IF(_xll.BDS($B232&amp;" Corp",AT$1)="#N/A Field Not Applicable","",_xll.BDS($B232&amp;" Corp",AT$1)))</f>
        <v>#NAME?</v>
      </c>
      <c r="AU232" s="125" t="e">
        <f ca="1">IF(tbl_coded[[#This Row],[SBLC Provider BBID]]="","",_xll.BDP(tbl_coded[[#This Row],[SBLC Provider BBID]]&amp;" CompanyID","NAME"))</f>
        <v>#NAME?</v>
      </c>
      <c r="AV232" s="125" t="e">
        <f ca="1">IF(tbl_coded[[#This Row],[ISIN]]="","",IF(OR(_xll.BDP($B232&amp;" Corp",AV$1)="#N/A N/A"),"--",TEXT(_xll.BDP($B232&amp;" Corp",AV$1),"yyyy/mm/dd")))</f>
        <v>#NAME?</v>
      </c>
      <c r="AW232" s="125" t="e">
        <f ca="1">IF(tbl_coded[[#This Row],[ISIN]]="","",IF(OR(_xll.BDP($B232&amp;" Corp",AW$1)="#N/A N/A"),"--",TEXT(_xll.BDP($B232&amp;" Corp",AW$1),"yyyy/mm/dd")))</f>
        <v>#NAME?</v>
      </c>
      <c r="AX232" s="125" t="e">
        <f ca="1">IF(tbl_coded[[#This Row],[ISIN]]="","",IF(OR(_xll.BDP($B232&amp;" Corp",AX$1)="#N/A N/A"),"--",TEXT(_xll.BDP($B232&amp;" Corp",AX$1),"yyyy/mm/dd")))</f>
        <v>#NAME?</v>
      </c>
      <c r="AY232" s="125" t="e">
        <f ca="1">IF(tbl_coded[[#This Row],[ISIN]]="","",IF(OR(_xll.BDP($B232&amp;" Corp",AY$1)="#N/A Field Not Applicable"),"--",TEXT(_xll.BDP($B232&amp;" Corp",AY$1),"yyyy/mm/dd")))</f>
        <v>#NAME?</v>
      </c>
      <c r="AZ232" s="125" t="e">
        <f ca="1">IF(tbl_coded[[#This Row],[ISIN]]="","",IF(OR(_xll.BDP($B232&amp;" Corp",AZ$1)="#N/A N/A"),"--",_xll.BDP($B232&amp;" Corp",AZ$1)))</f>
        <v>#NAME?</v>
      </c>
      <c r="BA232" s="125" t="e">
        <f ca="1">IF(tbl_coded[[#This Row],[ISIN]]="","",IF(OR(_xll.BDP($B232&amp;" Corp",BA$1)="#N/A N/A"),"--",_xll.BDP($B232&amp;" Corp",BA$1)))</f>
        <v>#NAME?</v>
      </c>
      <c r="BB232" s="125" t="e">
        <f ca="1">IF(tbl_coded[[#This Row],[ISIN]]="","",IF(OR(_xll.BDP($B232&amp;" Corp",BB$1)="#N/A N/A"),"--",_xll.BDP($B232&amp;" Corp",BB$1)))</f>
        <v>#NAME?</v>
      </c>
      <c r="BC232" s="125" t="e">
        <f ca="1">IF(tbl_coded[[#This Row],[ISIN]]="","",IF(OR(_xll.BDP($B232&amp;" Corp",BC$1)="#N/A Field Not Applicable"),"--",_xll.BDP($B232&amp;" Corp",BC$1)))</f>
        <v>#NAME?</v>
      </c>
      <c r="BD232" s="125" t="e">
        <f ca="1">IF(tbl_coded[[#This Row],[ISIN]]="","",IF(OR(_xll.BDP($B232&amp;" Corp",BD$1)="#N/A Field Not Applicable"),"--",_xll.BDP($B232&amp;" Corp",BD$1)))</f>
        <v>#NAME?</v>
      </c>
      <c r="BE232" s="125" t="e">
        <f ca="1">IF(tbl_coded[[#This Row],[ISIN]]="","",IF(OR(_xll.BDP($B232&amp;" Corp",BE$1)="#N/A Field Not Applicable"),"--",_xll.BDP($B232&amp;" Corp",BE$1)))</f>
        <v>#NAME?</v>
      </c>
      <c r="BF232" s="125" t="e">
        <f ca="1">IF(tbl_coded[[#This Row],[ISIN]]="","",IF(OR(_xll.BDP($B232&amp;" Corp",BF$1)="#N/A Field Not Applicable"),"--",_xll.BDP($B232&amp;" Corp",BF$1)))</f>
        <v>#NAME?</v>
      </c>
      <c r="BG232" s="125" t="e">
        <f ca="1">IF(tbl_coded[[#This Row],[ISIN]]="","",IF(OR(_xll.BDP($B232&amp;" Corp",BG$1)="#N/A Field Not Applicable"),"--",IF(_xll.BDP($B232&amp;" Corp",BG$1)="#N/A N/A","N",_xll.BDP($B232&amp;" Corp",BG$1))))</f>
        <v>#NAME?</v>
      </c>
      <c r="BH232" s="125" t="e">
        <f ca="1">IF(tbl_coded[[#This Row],[ISIN]]="","",IF(OR(_xll.BDP($B232&amp;" Corp",BH$1)="#N/A N/A"),"",_xll.BDP($B232&amp;" Corp",BH$1)))</f>
        <v>#NAME?</v>
      </c>
      <c r="BI232" s="125" t="e">
        <f ca="1">IF(tbl_coded[[#This Row],[ISIN]]="","",IF(OR(tbl_coded[[#This Row],[Parent company tiker]]=""),"",IF(_xll.BDP(tbl_coded[[#This Row],[Parent company tiker]]&amp;" Equity",BI$1)="#N/A N/A","--",_xll.BDP(tbl_coded[[#This Row],[Parent company tiker]]&amp;" Equity",BI$1))))</f>
        <v>#NAME?</v>
      </c>
      <c r="BJ232" s="125" t="e">
        <f ca="1">IF(tbl_coded[[#This Row],[ISIN]]="","",IF(OR(tbl_coded[[#This Row],[Parent company tiker]]=""),"",IF(_xll.BDP(tbl_coded[[#This Row],[Parent company tiker]]&amp;" Equity",BJ$1)="#N/A N/A","--",_xll.BDP(tbl_coded[[#This Row],[Parent company tiker]]&amp;" Equity",BJ$1))))</f>
        <v>#NAME?</v>
      </c>
      <c r="BK232" s="125" t="e">
        <f ca="1">IF(tbl_coded[[#This Row],[ISIN]]="","",IF(OR(tbl_coded[[#This Row],[Parent company tiker]]=""),"",IF(_xll.BDP(tbl_coded[[#This Row],[Parent company tiker]]&amp;" Equity",BK$1)="#N/A N/A","--",_xll.BDP(tbl_coded[[#This Row],[Parent company tiker]]&amp;" Equity",BK$1))))</f>
        <v>#NAME?</v>
      </c>
      <c r="BL232" s="125" t="e">
        <f ca="1">IF(tbl_coded[[#This Row],[ISIN]]="","",IF(OR(tbl_coded[[#This Row],[Parent company tiker]]=""),"",IF(_xll.BDP(tbl_coded[[#This Row],[Parent company tiker]]&amp;" Equity",BL$1)="#N/A N/A","--",_xll.BDP(tbl_coded[[#This Row],[Parent company tiker]]&amp;" Equity",BL$1))))</f>
        <v>#NAME?</v>
      </c>
      <c r="BM23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2" s="125" t="e">
        <f ca="1">IF(tbl_coded[[#This Row],[Column9]]&lt;&gt;"--",tbl_coded[[#This Row],[G''tor rating]],IF(tbl_coded[[#This Row],[KPW Name]]&lt;&gt;"",tbl_coded[[#This Row],[KPW Rating]],IF(tbl_coded[[#This Row],[Parent company tiker]]&lt;&gt;"",tbl_coded[[#This Row],[parent评级]],tbl_coded[[#This Row],[Issuer rating]])))</f>
        <v>#NAME?</v>
      </c>
      <c r="BO232" s="159" t="str">
        <f ca="1">IFERROR(IF(tbl_coded[[#This Row],[GREEN]]="Y","GREEN",IF(tbl_coded[[#This Row],[SUSTAINABLE]]="Y","SUSTAINABLE",IF(tbl_coded[[#This Row],[SOCIAL]]="Y","SOCIAL",IF(tbl_coded[[#This Row],[Sustainable linked]]="Y","SUSTAINABLE LINKED"," ")))),"")</f>
        <v/>
      </c>
    </row>
    <row r="233" spans="1:67" ht="15" customHeight="1">
      <c r="A233" s="119">
        <v>231</v>
      </c>
      <c r="B233" s="120" t="str">
        <f>IF(美元债一级!$C$4:$C$1048576&lt;&gt;"",美元债一级!C234,"")</f>
        <v>XS2591116764</v>
      </c>
      <c r="C233" s="122" t="e">
        <f ca="1">IF(tbl_coded[[#This Row],[ISIN]]="","",IF(tbl_coded[[#This Row],[Index]]&gt;$A$1,"",IF(_xll.BDP($B233&amp;" Corp",C$1)="#N/A N/A","",_xll.BDP($B233&amp;" Corp",C$1))))</f>
        <v>#NAME?</v>
      </c>
      <c r="D233" s="122" t="e">
        <f ca="1">IF(tbl_coded[[#This Row],[ISIN]]="","",IF(_xll.BDP($B233&amp;" Corp",D$1)="#N/A N/A","",_xll.BDP($B233&amp;" Corp",D$1)))</f>
        <v>#NAME?</v>
      </c>
      <c r="E233" s="122" t="e">
        <f ca="1">IF(tbl_coded[[#This Row],[ISIN]]="","",IF(_xll.BDP($B233&amp;" Corp",E$1)="#N/A N/A","--",_xll.BDP($B233&amp;" Corp",E$1)))</f>
        <v>#NAME?</v>
      </c>
      <c r="F233" s="122" t="e">
        <f ca="1">IF(tbl_coded[[#This Row],[ISIN]]="","",IF(_xll.BDS($B233&amp;" Corp",F$1)="#N/A Field Not Applicable","",_xll.BDS($B233&amp;" Corp",F$1)))</f>
        <v>#NAME?</v>
      </c>
      <c r="G233" s="122" t="e">
        <f ca="1">IF(tbl_coded[[#This Row],[ISIN]]="","",IF(_xll.BDP($F233&amp;" CompanyID",G$1)="#N/A Invalid Security","",_xll.BDP($F233&amp;" CompanyID",G$1)))</f>
        <v>#NAME?</v>
      </c>
      <c r="H233" s="122" t="e">
        <f ca="1">IF(tbl_coded[[#This Row],[ISIN]]="","",IF(_xll.BDP($B233&amp;" Corp",H$1)="#N/A N/A","--",_xll.BDP($B233&amp;" Corp",H$1)))</f>
        <v>#NAME?</v>
      </c>
      <c r="I233" s="122" t="e">
        <f ca="1">IF(tbl_coded[[#This Row],[ISIN]]="","",IF(_xll.BDP($B233&amp;" Corp",I$1)="#N/A N/A","--",_xll.BDP($B233&amp;" Corp",I$1)))</f>
        <v>#NAME?</v>
      </c>
      <c r="J233" s="122" t="e">
        <f ca="1">IF(tbl_coded[[#This Row],[ISIN]]="","",IF(_xll.BDP($B233&amp;" Corp",J$1)="#N/A N/A","--",_xll.BDP($B233&amp;" Corp",J$1)))</f>
        <v>#NAME?</v>
      </c>
      <c r="K233" s="122" t="e">
        <f ca="1">IF(tbl_coded[[#This Row],[ISIN]]="","",IF(_xll.BDP($B233&amp;" Corp",K$1)="#N/A N/A","--",_xll.BDP($B233&amp;" Corp",K$1)))</f>
        <v>#NAME?</v>
      </c>
      <c r="L233" s="122" t="e">
        <f ca="1">IF(tbl_coded[[#This Row],[ISIN]]="","",IF(_xll.BDP($B233&amp;" Corp",L$1)="#N/A N/A","--",_xll.BDP($B233&amp;" Corp",L$1)))</f>
        <v>#NAME?</v>
      </c>
      <c r="M233" s="122" t="e">
        <f ca="1">IF(tbl_coded[[#This Row],[ISIN]]="","",IF(_xll.BDP($B233&amp;" Corp",M$1)="#N/A N/A","--",_xll.BDP($B233&amp;" Corp",M$1)))</f>
        <v>#NAME?</v>
      </c>
      <c r="N233" s="122" t="e">
        <f ca="1">IF(tbl_coded[[#This Row],[ISIN]]="","",IF(_xll.BDP($B233&amp;" Corp",N$1)="#N/A N/A","--",_xll.BDP($B233&amp;" Corp",N$1)))</f>
        <v>#NAME?</v>
      </c>
      <c r="O233" s="122" t="e">
        <f ca="1">IF(tbl_coded[[#This Row],[ISIN]]="","",IF(_xll.BDP($B233&amp;" Corp",O$1)="#N/A N/A","--",_xll.BDP($B233&amp;" Corp",O$1)))</f>
        <v>#NAME?</v>
      </c>
      <c r="P233" s="122" t="e">
        <f ca="1">IF(tbl_coded[[#This Row],[ISIN]]="","",IF(_xll.BDP($B233&amp;" Corp",P$1)="#N/A N/A","--",_xll.BDP($B233&amp;" Corp",P$1)))</f>
        <v>#NAME?</v>
      </c>
      <c r="Q23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3" s="122" t="e">
        <f ca="1">IF(tbl_coded[[#This Row],[ISIN]]="","",IF(OR(_xll.BDP($B233&amp;" Corp",R$1)="#N/A N/A",_xll.BDP($B233&amp;" Corp",R$1)="#N/A Invalid Security",_xll.BDP($B233&amp;" Corp",R$1)="#N/A Field Not Applicable"),"--",_xll.BDP($B233&amp;" Corp",R$1)))</f>
        <v>#NAME?</v>
      </c>
      <c r="S233" s="122" t="e">
        <f ca="1">IF(tbl_coded[[#This Row],[ISIN]]="","",IF(OR(_xll.BDP($R233&amp;" Equity",S$1)="#N/A N/A",_xll.BDP($R233&amp;" Equity",S$1)="#N/A Invalid Security"),"--",_xll.BDP($R233&amp;" Equity",S$1)))</f>
        <v>#NAME?</v>
      </c>
      <c r="T233" s="122" t="e">
        <f ca="1">IF(tbl_coded[[#This Row],[ISIN]]="","",IF(OR(_xll.BDP($R233&amp;" Equity",T$1)="#N/A N/A",_xll.BDP($R233&amp;" Equity",T$1)="#N/A Invalid Security"),"--",_xll.BDP($R233&amp;" Equity",T$1)))</f>
        <v>#NAME?</v>
      </c>
      <c r="U233" s="122" t="e">
        <f ca="1">IF(tbl_coded[[#This Row],[ISIN]]="","",IF(OR(_xll.BDP($R233&amp;" Equity",U$1)="#N/A N/A",_xll.BDP($R233&amp;" Equity",U$1)="#N/A Invalid Security"),"--",_xll.BDP($R233&amp;" Equity",U$1)))</f>
        <v>#NAME?</v>
      </c>
      <c r="V233" s="122" t="e">
        <f ca="1">IF(tbl_coded[[#This Row],[ISIN]]="","",IF(OR(_xll.BDP($R233&amp;" Equity",V$1)="#N/A N/A",_xll.BDP($R233&amp;" Equity",V$1)="#N/A Invalid Security"),"--",_xll.BDP($R233&amp;" Equity",V$1)))</f>
        <v>#NAME?</v>
      </c>
      <c r="W233" s="122" t="e">
        <f ca="1">IF(tbl_coded[[#This Row],[ISIN]]="","",IF(OR(_xll.BDP($R233&amp;" Equity",W$1)="#N/A N/A",_xll.BDP($R233&amp;" Equity",W$1)="#N/A Invalid Security"),"--",_xll.BDP($R233&amp;" Equity",W$1)))</f>
        <v>#NAME?</v>
      </c>
      <c r="X233" s="122" t="e">
        <f ca="1">IF(tbl_coded[[#This Row],[ISIN]]="","",IF(OR(_xll.BDP($R233&amp;" Equity",X$1)="#N/A N/A",_xll.BDP($R233&amp;" Equity",X$1)="#N/A Invalid Security"),"--",_xll.BDP($R233&amp;" Equity",X$1)))</f>
        <v>#NAME?</v>
      </c>
      <c r="Y23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3" s="122" t="str">
        <f ca="1">IF(tbl_coded[[#This Row],[ISIN]]="","",IF(ISNUMBER(_xll.BDP(B233&amp;" Corp",Z$1)),_xll.BDP(B233&amp;" Corp",Z$1),""))</f>
        <v/>
      </c>
      <c r="AA233" s="122" t="str">
        <f ca="1">IF(tbl_coded[[#This Row],[ISIN]]="","",IF(ISNUMBER(_xll.BDP(B233&amp;" Corp",AA$1)),_xll.BDP(B233&amp;" Corp",AA$1),""))</f>
        <v/>
      </c>
      <c r="AB233" s="122" t="str">
        <f ca="1">IF(tbl_coded[[#This Row],[ISIN]]="","",IF(ISNUMBER(_xll.BDP(B233&amp;" Corp",AB$1)),_xll.BDP(B233&amp;" Corp",AB$1),""))</f>
        <v/>
      </c>
      <c r="AC233" s="122" t="str">
        <f ca="1">IF(tbl_coded[[#This Row],[ISIN]]="","",IF(ISNUMBER(_xll.BDP(B233&amp;" Corp",AC$1)),_xll.BDP(B233&amp;" Corp",AC$1),""))</f>
        <v/>
      </c>
      <c r="AD233" s="122" t="e">
        <f ca="1">IF(tbl_coded[[#This Row],[ISIN]]="","",IF((_xll.BDP(B233&amp;" Corp",AD$1))="#N/A Field Not Applicable","",_xll.BDP(B233&amp;" Corp",AD$1)))</f>
        <v>#NAME?</v>
      </c>
      <c r="AE233" s="122" t="e">
        <f ca="1">IF(tbl_coded[[#This Row],[ISIN]]="","",IF((_xll.BDP(B233&amp;" Corp",AE$1))="#N/A N/A","--",_xll.BDP(B233&amp;" Corp",AE$1)))</f>
        <v>#NAME?</v>
      </c>
      <c r="AF233" s="122" t="e">
        <f ca="1">IF(tbl_coded[[#This Row],[ISIN]]="","",IF(IFERROR(MATCH(H233,rtg_num[Moody''s],0)&gt;10,0),"HY",IF(IFERROR(MATCH(I233,rtg_num[S&amp;P],0)&gt;10,0),"HY",IF(IFERROR(MATCH(J233,rtg_num[Fitch],0)&gt;10,0),"HY",IF(H233&amp;I233&amp;J233="------","NR",IF(IFERROR(FIND("#N/A",Coded!H233),0)&amp;IFERROR(FIND("#N/A",Coded!H233),0)&amp;IFERROR(FIND("#N/A",Coded!H233),0)&lt;&gt;"000",IF(INDEX(美元债一级!$O:$O,MATCH(tbl_coded[[#This Row],[ISIN]],美元债一级!$I:$I,0))="--/--/--","NR","IG"),"IG"))))))</f>
        <v>#NAME?</v>
      </c>
      <c r="AG23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3" s="123" t="e">
        <f ca="1">IF(tbl_coded[[#This Row],[ISIN]]="","",IF(_xll.BDP($B233&amp;" Corp",AI$1)="#N/A N/A","--",_xll.BDP($B233&amp;" Corp",AI$1)))</f>
        <v>#NAME?</v>
      </c>
      <c r="AJ233" s="122" t="e">
        <f ca="1">IF(tbl_coded[[#This Row],[ISIN]]="","",IF(OR(_xll.BDP(_xll.BDP(tbl_coded[[#This Row],[ISIN]]&amp;" Corp", "ISSUER_EQUITY_TICKER")&amp;" Equity",AJ$1)="#N/A N/A"),"--",_xll.BDP(_xll.BDP(tbl_coded[[#This Row],[ISIN]]&amp;" Corp", "ISSUER_EQUITY_TICKER")&amp;" Equity",AJ$1)))</f>
        <v>#NAME?</v>
      </c>
      <c r="AK23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25" t="e">
        <f ca="1">IF(tbl_coded[[#This Row],[ISIN]]="","",IF(OR(_xll.BDP(_xll.BDP(tbl_coded[[#This Row],[ISIN]]&amp;" Corp", "ISSUER_EQUITY_TICKER")&amp;" Equity",AL$1)="#N/A N/A"),"--",_xll.BDP(_xll.BDP(tbl_coded[[#This Row],[ISIN]]&amp;" Corp", "ISSUER_EQUITY_TICKER")&amp;" Equity",AL$1)))</f>
        <v>#NAME?</v>
      </c>
      <c r="AM233" s="125" t="e">
        <f ca="1">IF(tbl_coded[[#This Row],[ISIN]]="","",IF(_xll.BDS($B233&amp;" Corp",AM$1)="#N/A Field Not Applicable","",_xll.BDS($B233&amp;" Corp",AM$1)))</f>
        <v>#NAME?</v>
      </c>
      <c r="AN233" s="125" t="e">
        <f ca="1">IF(tbl_coded[[#This Row],[ISIN]]="","",IF(_xll.BDP(tbl_coded[[#This Row],[KPW Provider BBID]]&amp;" CompanyID","NAME")="#N/A Invalid Security","",_xll.BDP(tbl_coded[[#This Row],[KPW Provider BBID]]&amp;" CompanyID","NAME")))</f>
        <v>#NAME?</v>
      </c>
      <c r="AO233" s="125" t="e">
        <f ca="1">IF(tbl_coded[[#This Row],[ISIN]]="","",IF(_xll.BDP(tbl_coded[[#This Row],[KPW Provider BBID]]&amp;" CompanyID",$AO$1)="#N/A Invalid Security","--",IF(_xll.BDP(tbl_coded[[#This Row],[KPW Provider BBID]]&amp;" CompanyID",$AO$1)="#N/A N/A","--",_xll.BDP(tbl_coded[[#This Row],[KPW Provider BBID]]&amp;" CompanyID",$AO$1))))</f>
        <v>#NAME?</v>
      </c>
      <c r="AP233" s="125" t="e">
        <f ca="1">IF(tbl_coded[[#This Row],[ISIN]]="","",IF(_xll.BDP(tbl_coded[[#This Row],[KPW Provider BBID]]&amp;" CompanyID",$AP$1)="#N/A Invalid Security","--",IF(_xll.BDP(tbl_coded[[#This Row],[KPW Provider BBID]]&amp;" CompanyID",$AP$1)="#N/A N/A","--",_xll.BDP(tbl_coded[[#This Row],[KPW Provider BBID]]&amp;" CompanyID",$AP$1))))</f>
        <v>#NAME?</v>
      </c>
      <c r="AQ233" s="125" t="e">
        <f ca="1">IF(tbl_coded[[#This Row],[ISIN]]="","",IF(_xll.BDP(tbl_coded[[#This Row],[KPW Provider BBID]]&amp;" CompanyID",$AQ$1)="#N/A Invalid Security","--",IF(_xll.BDP(tbl_coded[[#This Row],[KPW Provider BBID]]&amp;" CompanyID",$AQ$1)="#N/A N/A","--",_xll.BDP(tbl_coded[[#This Row],[KPW Provider BBID]]&amp;" CompanyID",$AQ$1))))</f>
        <v>#NAME?</v>
      </c>
      <c r="AR233" s="125" t="e">
        <f ca="1">IF(tbl_coded[[#This Row],[ISIN]]="","",tbl_coded[[#This Row],[穆迪KPW评级]]&amp;"/"&amp;tbl_coded[[#This Row],[SPKPW评级]]&amp;"/"&amp;tbl_coded[[#This Row],[FITCHKPW评级]])</f>
        <v>#NAME?</v>
      </c>
      <c r="AS233" s="125" t="e">
        <f ca="1">IF(tbl_coded[[#This Row],[ISIN]]="","",IF(OR(_xll.BDP($B233&amp;" Corp",AS$1)="#N/A N/A"),"--",_xll.BDP($B233&amp;" Corp",AS$1)))</f>
        <v>#NAME?</v>
      </c>
      <c r="AT233" s="125" t="e">
        <f ca="1">IF(tbl_coded[[#This Row],[ISIN]]="","",IF(_xll.BDS($B233&amp;" Corp",AT$1)="#N/A Field Not Applicable","",_xll.BDS($B233&amp;" Corp",AT$1)))</f>
        <v>#NAME?</v>
      </c>
      <c r="AU233" s="125" t="e">
        <f ca="1">IF(tbl_coded[[#This Row],[SBLC Provider BBID]]="","",_xll.BDP(tbl_coded[[#This Row],[SBLC Provider BBID]]&amp;" CompanyID","NAME"))</f>
        <v>#NAME?</v>
      </c>
      <c r="AV233" s="125" t="e">
        <f ca="1">IF(tbl_coded[[#This Row],[ISIN]]="","",IF(OR(_xll.BDP($B233&amp;" Corp",AV$1)="#N/A N/A"),"--",TEXT(_xll.BDP($B233&amp;" Corp",AV$1),"yyyy/mm/dd")))</f>
        <v>#NAME?</v>
      </c>
      <c r="AW233" s="125" t="e">
        <f ca="1">IF(tbl_coded[[#This Row],[ISIN]]="","",IF(OR(_xll.BDP($B233&amp;" Corp",AW$1)="#N/A N/A"),"--",TEXT(_xll.BDP($B233&amp;" Corp",AW$1),"yyyy/mm/dd")))</f>
        <v>#NAME?</v>
      </c>
      <c r="AX233" s="125" t="e">
        <f ca="1">IF(tbl_coded[[#This Row],[ISIN]]="","",IF(OR(_xll.BDP($B233&amp;" Corp",AX$1)="#N/A N/A"),"--",TEXT(_xll.BDP($B233&amp;" Corp",AX$1),"yyyy/mm/dd")))</f>
        <v>#NAME?</v>
      </c>
      <c r="AY233" s="125" t="e">
        <f ca="1">IF(tbl_coded[[#This Row],[ISIN]]="","",IF(OR(_xll.BDP($B233&amp;" Corp",AY$1)="#N/A Field Not Applicable"),"--",TEXT(_xll.BDP($B233&amp;" Corp",AY$1),"yyyy/mm/dd")))</f>
        <v>#NAME?</v>
      </c>
      <c r="AZ233" s="125" t="e">
        <f ca="1">IF(tbl_coded[[#This Row],[ISIN]]="","",IF(OR(_xll.BDP($B233&amp;" Corp",AZ$1)="#N/A N/A"),"--",_xll.BDP($B233&amp;" Corp",AZ$1)))</f>
        <v>#NAME?</v>
      </c>
      <c r="BA233" s="125" t="e">
        <f ca="1">IF(tbl_coded[[#This Row],[ISIN]]="","",IF(OR(_xll.BDP($B233&amp;" Corp",BA$1)="#N/A N/A"),"--",_xll.BDP($B233&amp;" Corp",BA$1)))</f>
        <v>#NAME?</v>
      </c>
      <c r="BB233" s="125" t="e">
        <f ca="1">IF(tbl_coded[[#This Row],[ISIN]]="","",IF(OR(_xll.BDP($B233&amp;" Corp",BB$1)="#N/A N/A"),"--",_xll.BDP($B233&amp;" Corp",BB$1)))</f>
        <v>#NAME?</v>
      </c>
      <c r="BC233" s="125" t="e">
        <f ca="1">IF(tbl_coded[[#This Row],[ISIN]]="","",IF(OR(_xll.BDP($B233&amp;" Corp",BC$1)="#N/A Field Not Applicable"),"--",_xll.BDP($B233&amp;" Corp",BC$1)))</f>
        <v>#NAME?</v>
      </c>
      <c r="BD233" s="125" t="e">
        <f ca="1">IF(tbl_coded[[#This Row],[ISIN]]="","",IF(OR(_xll.BDP($B233&amp;" Corp",BD$1)="#N/A Field Not Applicable"),"--",_xll.BDP($B233&amp;" Corp",BD$1)))</f>
        <v>#NAME?</v>
      </c>
      <c r="BE233" s="125" t="e">
        <f ca="1">IF(tbl_coded[[#This Row],[ISIN]]="","",IF(OR(_xll.BDP($B233&amp;" Corp",BE$1)="#N/A Field Not Applicable"),"--",_xll.BDP($B233&amp;" Corp",BE$1)))</f>
        <v>#NAME?</v>
      </c>
      <c r="BF233" s="125" t="e">
        <f ca="1">IF(tbl_coded[[#This Row],[ISIN]]="","",IF(OR(_xll.BDP($B233&amp;" Corp",BF$1)="#N/A Field Not Applicable"),"--",_xll.BDP($B233&amp;" Corp",BF$1)))</f>
        <v>#NAME?</v>
      </c>
      <c r="BG233" s="125" t="e">
        <f ca="1">IF(tbl_coded[[#This Row],[ISIN]]="","",IF(OR(_xll.BDP($B233&amp;" Corp",BG$1)="#N/A Field Not Applicable"),"--",IF(_xll.BDP($B233&amp;" Corp",BG$1)="#N/A N/A","N",_xll.BDP($B233&amp;" Corp",BG$1))))</f>
        <v>#NAME?</v>
      </c>
      <c r="BH233" s="125" t="e">
        <f ca="1">IF(tbl_coded[[#This Row],[ISIN]]="","",IF(OR(_xll.BDP($B233&amp;" Corp",BH$1)="#N/A N/A"),"",_xll.BDP($B233&amp;" Corp",BH$1)))</f>
        <v>#NAME?</v>
      </c>
      <c r="BI233" s="125" t="e">
        <f ca="1">IF(tbl_coded[[#This Row],[ISIN]]="","",IF(OR(tbl_coded[[#This Row],[Parent company tiker]]=""),"",IF(_xll.BDP(tbl_coded[[#This Row],[Parent company tiker]]&amp;" Equity",BI$1)="#N/A N/A","--",_xll.BDP(tbl_coded[[#This Row],[Parent company tiker]]&amp;" Equity",BI$1))))</f>
        <v>#NAME?</v>
      </c>
      <c r="BJ233" s="125" t="e">
        <f ca="1">IF(tbl_coded[[#This Row],[ISIN]]="","",IF(OR(tbl_coded[[#This Row],[Parent company tiker]]=""),"",IF(_xll.BDP(tbl_coded[[#This Row],[Parent company tiker]]&amp;" Equity",BJ$1)="#N/A N/A","--",_xll.BDP(tbl_coded[[#This Row],[Parent company tiker]]&amp;" Equity",BJ$1))))</f>
        <v>#NAME?</v>
      </c>
      <c r="BK233" s="125" t="e">
        <f ca="1">IF(tbl_coded[[#This Row],[ISIN]]="","",IF(OR(tbl_coded[[#This Row],[Parent company tiker]]=""),"",IF(_xll.BDP(tbl_coded[[#This Row],[Parent company tiker]]&amp;" Equity",BK$1)="#N/A N/A","--",_xll.BDP(tbl_coded[[#This Row],[Parent company tiker]]&amp;" Equity",BK$1))))</f>
        <v>#NAME?</v>
      </c>
      <c r="BL233" s="125" t="e">
        <f ca="1">IF(tbl_coded[[#This Row],[ISIN]]="","",IF(OR(tbl_coded[[#This Row],[Parent company tiker]]=""),"",IF(_xll.BDP(tbl_coded[[#This Row],[Parent company tiker]]&amp;" Equity",BL$1)="#N/A N/A","--",_xll.BDP(tbl_coded[[#This Row],[Parent company tiker]]&amp;" Equity",BL$1))))</f>
        <v>#NAME?</v>
      </c>
      <c r="BM23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3" s="125" t="e">
        <f ca="1">IF(tbl_coded[[#This Row],[Column9]]&lt;&gt;"--",tbl_coded[[#This Row],[G''tor rating]],IF(tbl_coded[[#This Row],[KPW Name]]&lt;&gt;"",tbl_coded[[#This Row],[KPW Rating]],IF(tbl_coded[[#This Row],[Parent company tiker]]&lt;&gt;"",tbl_coded[[#This Row],[parent评级]],tbl_coded[[#This Row],[Issuer rating]])))</f>
        <v>#NAME?</v>
      </c>
      <c r="BO233" s="159" t="str">
        <f ca="1">IFERROR(IF(tbl_coded[[#This Row],[GREEN]]="Y","GREEN",IF(tbl_coded[[#This Row],[SUSTAINABLE]]="Y","SUSTAINABLE",IF(tbl_coded[[#This Row],[SOCIAL]]="Y","SOCIAL",IF(tbl_coded[[#This Row],[Sustainable linked]]="Y","SUSTAINABLE LINKED"," ")))),"")</f>
        <v/>
      </c>
    </row>
    <row r="234" spans="1:67" ht="15" customHeight="1">
      <c r="A234" s="119">
        <v>232</v>
      </c>
      <c r="B234" s="120" t="str">
        <f>IF(美元债一级!$C$4:$C$1048576&lt;&gt;"",美元债一级!C235,"")</f>
        <v>HK0000913308</v>
      </c>
      <c r="C234" s="122" t="e">
        <f ca="1">IF(tbl_coded[[#This Row],[ISIN]]="","",IF(tbl_coded[[#This Row],[Index]]&gt;$A$1,"",IF(_xll.BDP($B234&amp;" Corp",C$1)="#N/A N/A","",_xll.BDP($B234&amp;" Corp",C$1))))</f>
        <v>#NAME?</v>
      </c>
      <c r="D234" s="122" t="e">
        <f ca="1">IF(tbl_coded[[#This Row],[ISIN]]="","",IF(_xll.BDP($B234&amp;" Corp",D$1)="#N/A N/A","",_xll.BDP($B234&amp;" Corp",D$1)))</f>
        <v>#NAME?</v>
      </c>
      <c r="E234" s="122" t="e">
        <f ca="1">IF(tbl_coded[[#This Row],[ISIN]]="","",IF(_xll.BDP($B234&amp;" Corp",E$1)="#N/A N/A","--",_xll.BDP($B234&amp;" Corp",E$1)))</f>
        <v>#NAME?</v>
      </c>
      <c r="F234" s="122" t="e">
        <f ca="1">IF(tbl_coded[[#This Row],[ISIN]]="","",IF(_xll.BDS($B234&amp;" Corp",F$1)="#N/A Field Not Applicable","",_xll.BDS($B234&amp;" Corp",F$1)))</f>
        <v>#NAME?</v>
      </c>
      <c r="G234" s="122" t="e">
        <f ca="1">IF(tbl_coded[[#This Row],[ISIN]]="","",IF(_xll.BDP($F234&amp;" CompanyID",G$1)="#N/A Invalid Security","",_xll.BDP($F234&amp;" CompanyID",G$1)))</f>
        <v>#NAME?</v>
      </c>
      <c r="H234" s="122" t="e">
        <f ca="1">IF(tbl_coded[[#This Row],[ISIN]]="","",IF(_xll.BDP($B234&amp;" Corp",H$1)="#N/A N/A","--",_xll.BDP($B234&amp;" Corp",H$1)))</f>
        <v>#NAME?</v>
      </c>
      <c r="I234" s="122" t="e">
        <f ca="1">IF(tbl_coded[[#This Row],[ISIN]]="","",IF(_xll.BDP($B234&amp;" Corp",I$1)="#N/A N/A","--",_xll.BDP($B234&amp;" Corp",I$1)))</f>
        <v>#NAME?</v>
      </c>
      <c r="J234" s="122" t="e">
        <f ca="1">IF(tbl_coded[[#This Row],[ISIN]]="","",IF(_xll.BDP($B234&amp;" Corp",J$1)="#N/A N/A","--",_xll.BDP($B234&amp;" Corp",J$1)))</f>
        <v>#NAME?</v>
      </c>
      <c r="K234" s="122" t="e">
        <f ca="1">IF(tbl_coded[[#This Row],[ISIN]]="","",IF(_xll.BDP($B234&amp;" Corp",K$1)="#N/A N/A","--",_xll.BDP($B234&amp;" Corp",K$1)))</f>
        <v>#NAME?</v>
      </c>
      <c r="L234" s="122" t="e">
        <f ca="1">IF(tbl_coded[[#This Row],[ISIN]]="","",IF(_xll.BDP($B234&amp;" Corp",L$1)="#N/A N/A","--",_xll.BDP($B234&amp;" Corp",L$1)))</f>
        <v>#NAME?</v>
      </c>
      <c r="M234" s="122" t="e">
        <f ca="1">IF(tbl_coded[[#This Row],[ISIN]]="","",IF(_xll.BDP($B234&amp;" Corp",M$1)="#N/A N/A","--",_xll.BDP($B234&amp;" Corp",M$1)))</f>
        <v>#NAME?</v>
      </c>
      <c r="N234" s="122" t="e">
        <f ca="1">IF(tbl_coded[[#This Row],[ISIN]]="","",IF(_xll.BDP($B234&amp;" Corp",N$1)="#N/A N/A","--",_xll.BDP($B234&amp;" Corp",N$1)))</f>
        <v>#NAME?</v>
      </c>
      <c r="O234" s="122" t="e">
        <f ca="1">IF(tbl_coded[[#This Row],[ISIN]]="","",IF(_xll.BDP($B234&amp;" Corp",O$1)="#N/A N/A","--",_xll.BDP($B234&amp;" Corp",O$1)))</f>
        <v>#NAME?</v>
      </c>
      <c r="P234" s="122" t="e">
        <f ca="1">IF(tbl_coded[[#This Row],[ISIN]]="","",IF(_xll.BDP($B234&amp;" Corp",P$1)="#N/A N/A","--",_xll.BDP($B234&amp;" Corp",P$1)))</f>
        <v>#NAME?</v>
      </c>
      <c r="Q23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4" s="122" t="e">
        <f ca="1">IF(tbl_coded[[#This Row],[ISIN]]="","",IF(OR(_xll.BDP($B234&amp;" Corp",R$1)="#N/A N/A",_xll.BDP($B234&amp;" Corp",R$1)="#N/A Invalid Security",_xll.BDP($B234&amp;" Corp",R$1)="#N/A Field Not Applicable"),"--",_xll.BDP($B234&amp;" Corp",R$1)))</f>
        <v>#NAME?</v>
      </c>
      <c r="S234" s="122" t="e">
        <f ca="1">IF(tbl_coded[[#This Row],[ISIN]]="","",IF(OR(_xll.BDP($R234&amp;" Equity",S$1)="#N/A N/A",_xll.BDP($R234&amp;" Equity",S$1)="#N/A Invalid Security"),"--",_xll.BDP($R234&amp;" Equity",S$1)))</f>
        <v>#NAME?</v>
      </c>
      <c r="T234" s="122" t="e">
        <f ca="1">IF(tbl_coded[[#This Row],[ISIN]]="","",IF(OR(_xll.BDP($R234&amp;" Equity",T$1)="#N/A N/A",_xll.BDP($R234&amp;" Equity",T$1)="#N/A Invalid Security"),"--",_xll.BDP($R234&amp;" Equity",T$1)))</f>
        <v>#NAME?</v>
      </c>
      <c r="U234" s="122" t="e">
        <f ca="1">IF(tbl_coded[[#This Row],[ISIN]]="","",IF(OR(_xll.BDP($R234&amp;" Equity",U$1)="#N/A N/A",_xll.BDP($R234&amp;" Equity",U$1)="#N/A Invalid Security"),"--",_xll.BDP($R234&amp;" Equity",U$1)))</f>
        <v>#NAME?</v>
      </c>
      <c r="V234" s="122" t="e">
        <f ca="1">IF(tbl_coded[[#This Row],[ISIN]]="","",IF(OR(_xll.BDP($R234&amp;" Equity",V$1)="#N/A N/A",_xll.BDP($R234&amp;" Equity",V$1)="#N/A Invalid Security"),"--",_xll.BDP($R234&amp;" Equity",V$1)))</f>
        <v>#NAME?</v>
      </c>
      <c r="W234" s="122" t="e">
        <f ca="1">IF(tbl_coded[[#This Row],[ISIN]]="","",IF(OR(_xll.BDP($R234&amp;" Equity",W$1)="#N/A N/A",_xll.BDP($R234&amp;" Equity",W$1)="#N/A Invalid Security"),"--",_xll.BDP($R234&amp;" Equity",W$1)))</f>
        <v>#NAME?</v>
      </c>
      <c r="X234" s="122" t="e">
        <f ca="1">IF(tbl_coded[[#This Row],[ISIN]]="","",IF(OR(_xll.BDP($R234&amp;" Equity",X$1)="#N/A N/A",_xll.BDP($R234&amp;" Equity",X$1)="#N/A Invalid Security"),"--",_xll.BDP($R234&amp;" Equity",X$1)))</f>
        <v>#NAME?</v>
      </c>
      <c r="Y23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4" s="122" t="str">
        <f ca="1">IF(tbl_coded[[#This Row],[ISIN]]="","",IF(ISNUMBER(_xll.BDP(B234&amp;" Corp",Z$1)),_xll.BDP(B234&amp;" Corp",Z$1),""))</f>
        <v/>
      </c>
      <c r="AA234" s="122" t="str">
        <f ca="1">IF(tbl_coded[[#This Row],[ISIN]]="","",IF(ISNUMBER(_xll.BDP(B234&amp;" Corp",AA$1)),_xll.BDP(B234&amp;" Corp",AA$1),""))</f>
        <v/>
      </c>
      <c r="AB234" s="122" t="str">
        <f ca="1">IF(tbl_coded[[#This Row],[ISIN]]="","",IF(ISNUMBER(_xll.BDP(B234&amp;" Corp",AB$1)),_xll.BDP(B234&amp;" Corp",AB$1),""))</f>
        <v/>
      </c>
      <c r="AC234" s="122" t="str">
        <f ca="1">IF(tbl_coded[[#This Row],[ISIN]]="","",IF(ISNUMBER(_xll.BDP(B234&amp;" Corp",AC$1)),_xll.BDP(B234&amp;" Corp",AC$1),""))</f>
        <v/>
      </c>
      <c r="AD234" s="122" t="e">
        <f ca="1">IF(tbl_coded[[#This Row],[ISIN]]="","",IF((_xll.BDP(B234&amp;" Corp",AD$1))="#N/A Field Not Applicable","",_xll.BDP(B234&amp;" Corp",AD$1)))</f>
        <v>#NAME?</v>
      </c>
      <c r="AE234" s="122" t="e">
        <f ca="1">IF(tbl_coded[[#This Row],[ISIN]]="","",IF((_xll.BDP(B234&amp;" Corp",AE$1))="#N/A N/A","--",_xll.BDP(B234&amp;" Corp",AE$1)))</f>
        <v>#NAME?</v>
      </c>
      <c r="AF234" s="122" t="e">
        <f ca="1">IF(tbl_coded[[#This Row],[ISIN]]="","",IF(IFERROR(MATCH(H234,rtg_num[Moody''s],0)&gt;10,0),"HY",IF(IFERROR(MATCH(I234,rtg_num[S&amp;P],0)&gt;10,0),"HY",IF(IFERROR(MATCH(J234,rtg_num[Fitch],0)&gt;10,0),"HY",IF(H234&amp;I234&amp;J234="------","NR",IF(IFERROR(FIND("#N/A",Coded!H234),0)&amp;IFERROR(FIND("#N/A",Coded!H234),0)&amp;IFERROR(FIND("#N/A",Coded!H234),0)&lt;&gt;"000",IF(INDEX(美元债一级!$O:$O,MATCH(tbl_coded[[#This Row],[ISIN]],美元债一级!$I:$I,0))="--/--/--","NR","IG"),"IG"))))))</f>
        <v>#NAME?</v>
      </c>
      <c r="AG23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4" s="123" t="e">
        <f ca="1">IF(tbl_coded[[#This Row],[ISIN]]="","",IF(_xll.BDP($B234&amp;" Corp",AI$1)="#N/A N/A","--",_xll.BDP($B234&amp;" Corp",AI$1)))</f>
        <v>#NAME?</v>
      </c>
      <c r="AJ234" s="122" t="e">
        <f ca="1">IF(tbl_coded[[#This Row],[ISIN]]="","",IF(OR(_xll.BDP(_xll.BDP(tbl_coded[[#This Row],[ISIN]]&amp;" Corp", "ISSUER_EQUITY_TICKER")&amp;" Equity",AJ$1)="#N/A N/A"),"--",_xll.BDP(_xll.BDP(tbl_coded[[#This Row],[ISIN]]&amp;" Corp", "ISSUER_EQUITY_TICKER")&amp;" Equity",AJ$1)))</f>
        <v>#NAME?</v>
      </c>
      <c r="AK23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25" t="e">
        <f ca="1">IF(tbl_coded[[#This Row],[ISIN]]="","",IF(OR(_xll.BDP(_xll.BDP(tbl_coded[[#This Row],[ISIN]]&amp;" Corp", "ISSUER_EQUITY_TICKER")&amp;" Equity",AL$1)="#N/A N/A"),"--",_xll.BDP(_xll.BDP(tbl_coded[[#This Row],[ISIN]]&amp;" Corp", "ISSUER_EQUITY_TICKER")&amp;" Equity",AL$1)))</f>
        <v>#NAME?</v>
      </c>
      <c r="AM234" s="125" t="e">
        <f ca="1">IF(tbl_coded[[#This Row],[ISIN]]="","",IF(_xll.BDS($B234&amp;" Corp",AM$1)="#N/A Field Not Applicable","",_xll.BDS($B234&amp;" Corp",AM$1)))</f>
        <v>#NAME?</v>
      </c>
      <c r="AN234" s="125" t="e">
        <f ca="1">IF(tbl_coded[[#This Row],[ISIN]]="","",IF(_xll.BDP(tbl_coded[[#This Row],[KPW Provider BBID]]&amp;" CompanyID","NAME")="#N/A Invalid Security","",_xll.BDP(tbl_coded[[#This Row],[KPW Provider BBID]]&amp;" CompanyID","NAME")))</f>
        <v>#NAME?</v>
      </c>
      <c r="AO234" s="125" t="e">
        <f ca="1">IF(tbl_coded[[#This Row],[ISIN]]="","",IF(_xll.BDP(tbl_coded[[#This Row],[KPW Provider BBID]]&amp;" CompanyID",$AO$1)="#N/A Invalid Security","--",IF(_xll.BDP(tbl_coded[[#This Row],[KPW Provider BBID]]&amp;" CompanyID",$AO$1)="#N/A N/A","--",_xll.BDP(tbl_coded[[#This Row],[KPW Provider BBID]]&amp;" CompanyID",$AO$1))))</f>
        <v>#NAME?</v>
      </c>
      <c r="AP234" s="125" t="e">
        <f ca="1">IF(tbl_coded[[#This Row],[ISIN]]="","",IF(_xll.BDP(tbl_coded[[#This Row],[KPW Provider BBID]]&amp;" CompanyID",$AP$1)="#N/A Invalid Security","--",IF(_xll.BDP(tbl_coded[[#This Row],[KPW Provider BBID]]&amp;" CompanyID",$AP$1)="#N/A N/A","--",_xll.BDP(tbl_coded[[#This Row],[KPW Provider BBID]]&amp;" CompanyID",$AP$1))))</f>
        <v>#NAME?</v>
      </c>
      <c r="AQ234" s="125" t="e">
        <f ca="1">IF(tbl_coded[[#This Row],[ISIN]]="","",IF(_xll.BDP(tbl_coded[[#This Row],[KPW Provider BBID]]&amp;" CompanyID",$AQ$1)="#N/A Invalid Security","--",IF(_xll.BDP(tbl_coded[[#This Row],[KPW Provider BBID]]&amp;" CompanyID",$AQ$1)="#N/A N/A","--",_xll.BDP(tbl_coded[[#This Row],[KPW Provider BBID]]&amp;" CompanyID",$AQ$1))))</f>
        <v>#NAME?</v>
      </c>
      <c r="AR234" s="125" t="e">
        <f ca="1">IF(tbl_coded[[#This Row],[ISIN]]="","",tbl_coded[[#This Row],[穆迪KPW评级]]&amp;"/"&amp;tbl_coded[[#This Row],[SPKPW评级]]&amp;"/"&amp;tbl_coded[[#This Row],[FITCHKPW评级]])</f>
        <v>#NAME?</v>
      </c>
      <c r="AS234" s="125" t="e">
        <f ca="1">IF(tbl_coded[[#This Row],[ISIN]]="","",IF(OR(_xll.BDP($B234&amp;" Corp",AS$1)="#N/A N/A"),"--",_xll.BDP($B234&amp;" Corp",AS$1)))</f>
        <v>#NAME?</v>
      </c>
      <c r="AT234" s="125" t="e">
        <f ca="1">IF(tbl_coded[[#This Row],[ISIN]]="","",IF(_xll.BDS($B234&amp;" Corp",AT$1)="#N/A Field Not Applicable","",_xll.BDS($B234&amp;" Corp",AT$1)))</f>
        <v>#NAME?</v>
      </c>
      <c r="AU234" s="125" t="e">
        <f ca="1">IF(tbl_coded[[#This Row],[SBLC Provider BBID]]="","",_xll.BDP(tbl_coded[[#This Row],[SBLC Provider BBID]]&amp;" CompanyID","NAME"))</f>
        <v>#NAME?</v>
      </c>
      <c r="AV234" s="125" t="e">
        <f ca="1">IF(tbl_coded[[#This Row],[ISIN]]="","",IF(OR(_xll.BDP($B234&amp;" Corp",AV$1)="#N/A N/A"),"--",TEXT(_xll.BDP($B234&amp;" Corp",AV$1),"yyyy/mm/dd")))</f>
        <v>#NAME?</v>
      </c>
      <c r="AW234" s="125" t="e">
        <f ca="1">IF(tbl_coded[[#This Row],[ISIN]]="","",IF(OR(_xll.BDP($B234&amp;" Corp",AW$1)="#N/A N/A"),"--",TEXT(_xll.BDP($B234&amp;" Corp",AW$1),"yyyy/mm/dd")))</f>
        <v>#NAME?</v>
      </c>
      <c r="AX234" s="125" t="e">
        <f ca="1">IF(tbl_coded[[#This Row],[ISIN]]="","",IF(OR(_xll.BDP($B234&amp;" Corp",AX$1)="#N/A N/A"),"--",TEXT(_xll.BDP($B234&amp;" Corp",AX$1),"yyyy/mm/dd")))</f>
        <v>#NAME?</v>
      </c>
      <c r="AY234" s="125" t="e">
        <f ca="1">IF(tbl_coded[[#This Row],[ISIN]]="","",IF(OR(_xll.BDP($B234&amp;" Corp",AY$1)="#N/A Field Not Applicable"),"--",TEXT(_xll.BDP($B234&amp;" Corp",AY$1),"yyyy/mm/dd")))</f>
        <v>#NAME?</v>
      </c>
      <c r="AZ234" s="125" t="e">
        <f ca="1">IF(tbl_coded[[#This Row],[ISIN]]="","",IF(OR(_xll.BDP($B234&amp;" Corp",AZ$1)="#N/A N/A"),"--",_xll.BDP($B234&amp;" Corp",AZ$1)))</f>
        <v>#NAME?</v>
      </c>
      <c r="BA234" s="125" t="e">
        <f ca="1">IF(tbl_coded[[#This Row],[ISIN]]="","",IF(OR(_xll.BDP($B234&amp;" Corp",BA$1)="#N/A N/A"),"--",_xll.BDP($B234&amp;" Corp",BA$1)))</f>
        <v>#NAME?</v>
      </c>
      <c r="BB234" s="125" t="e">
        <f ca="1">IF(tbl_coded[[#This Row],[ISIN]]="","",IF(OR(_xll.BDP($B234&amp;" Corp",BB$1)="#N/A N/A"),"--",_xll.BDP($B234&amp;" Corp",BB$1)))</f>
        <v>#NAME?</v>
      </c>
      <c r="BC234" s="125" t="e">
        <f ca="1">IF(tbl_coded[[#This Row],[ISIN]]="","",IF(OR(_xll.BDP($B234&amp;" Corp",BC$1)="#N/A Field Not Applicable"),"--",_xll.BDP($B234&amp;" Corp",BC$1)))</f>
        <v>#NAME?</v>
      </c>
      <c r="BD234" s="125" t="e">
        <f ca="1">IF(tbl_coded[[#This Row],[ISIN]]="","",IF(OR(_xll.BDP($B234&amp;" Corp",BD$1)="#N/A Field Not Applicable"),"--",_xll.BDP($B234&amp;" Corp",BD$1)))</f>
        <v>#NAME?</v>
      </c>
      <c r="BE234" s="125" t="e">
        <f ca="1">IF(tbl_coded[[#This Row],[ISIN]]="","",IF(OR(_xll.BDP($B234&amp;" Corp",BE$1)="#N/A Field Not Applicable"),"--",_xll.BDP($B234&amp;" Corp",BE$1)))</f>
        <v>#NAME?</v>
      </c>
      <c r="BF234" s="125" t="e">
        <f ca="1">IF(tbl_coded[[#This Row],[ISIN]]="","",IF(OR(_xll.BDP($B234&amp;" Corp",BF$1)="#N/A Field Not Applicable"),"--",_xll.BDP($B234&amp;" Corp",BF$1)))</f>
        <v>#NAME?</v>
      </c>
      <c r="BG234" s="125" t="e">
        <f ca="1">IF(tbl_coded[[#This Row],[ISIN]]="","",IF(OR(_xll.BDP($B234&amp;" Corp",BG$1)="#N/A Field Not Applicable"),"--",IF(_xll.BDP($B234&amp;" Corp",BG$1)="#N/A N/A","N",_xll.BDP($B234&amp;" Corp",BG$1))))</f>
        <v>#NAME?</v>
      </c>
      <c r="BH234" s="125" t="e">
        <f ca="1">IF(tbl_coded[[#This Row],[ISIN]]="","",IF(OR(_xll.BDP($B234&amp;" Corp",BH$1)="#N/A N/A"),"",_xll.BDP($B234&amp;" Corp",BH$1)))</f>
        <v>#NAME?</v>
      </c>
      <c r="BI234" s="125" t="e">
        <f ca="1">IF(tbl_coded[[#This Row],[ISIN]]="","",IF(OR(tbl_coded[[#This Row],[Parent company tiker]]=""),"",IF(_xll.BDP(tbl_coded[[#This Row],[Parent company tiker]]&amp;" Equity",BI$1)="#N/A N/A","--",_xll.BDP(tbl_coded[[#This Row],[Parent company tiker]]&amp;" Equity",BI$1))))</f>
        <v>#NAME?</v>
      </c>
      <c r="BJ234" s="125" t="e">
        <f ca="1">IF(tbl_coded[[#This Row],[ISIN]]="","",IF(OR(tbl_coded[[#This Row],[Parent company tiker]]=""),"",IF(_xll.BDP(tbl_coded[[#This Row],[Parent company tiker]]&amp;" Equity",BJ$1)="#N/A N/A","--",_xll.BDP(tbl_coded[[#This Row],[Parent company tiker]]&amp;" Equity",BJ$1))))</f>
        <v>#NAME?</v>
      </c>
      <c r="BK234" s="125" t="e">
        <f ca="1">IF(tbl_coded[[#This Row],[ISIN]]="","",IF(OR(tbl_coded[[#This Row],[Parent company tiker]]=""),"",IF(_xll.BDP(tbl_coded[[#This Row],[Parent company tiker]]&amp;" Equity",BK$1)="#N/A N/A","--",_xll.BDP(tbl_coded[[#This Row],[Parent company tiker]]&amp;" Equity",BK$1))))</f>
        <v>#NAME?</v>
      </c>
      <c r="BL234" s="125" t="e">
        <f ca="1">IF(tbl_coded[[#This Row],[ISIN]]="","",IF(OR(tbl_coded[[#This Row],[Parent company tiker]]=""),"",IF(_xll.BDP(tbl_coded[[#This Row],[Parent company tiker]]&amp;" Equity",BL$1)="#N/A N/A","--",_xll.BDP(tbl_coded[[#This Row],[Parent company tiker]]&amp;" Equity",BL$1))))</f>
        <v>#NAME?</v>
      </c>
      <c r="BM23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4" s="125" t="e">
        <f ca="1">IF(tbl_coded[[#This Row],[Column9]]&lt;&gt;"--",tbl_coded[[#This Row],[G''tor rating]],IF(tbl_coded[[#This Row],[KPW Name]]&lt;&gt;"",tbl_coded[[#This Row],[KPW Rating]],IF(tbl_coded[[#This Row],[Parent company tiker]]&lt;&gt;"",tbl_coded[[#This Row],[parent评级]],tbl_coded[[#This Row],[Issuer rating]])))</f>
        <v>#NAME?</v>
      </c>
      <c r="BO234" s="159" t="str">
        <f ca="1">IFERROR(IF(tbl_coded[[#This Row],[GREEN]]="Y","GREEN",IF(tbl_coded[[#This Row],[SUSTAINABLE]]="Y","SUSTAINABLE",IF(tbl_coded[[#This Row],[SOCIAL]]="Y","SOCIAL",IF(tbl_coded[[#This Row],[Sustainable linked]]="Y","SUSTAINABLE LINKED"," ")))),"")</f>
        <v/>
      </c>
    </row>
    <row r="235" spans="1:67" ht="15" customHeight="1">
      <c r="A235" s="119">
        <v>233</v>
      </c>
      <c r="B235" s="120" t="str">
        <f>IF(美元债一级!$C$4:$C$1048576&lt;&gt;"",美元债一级!C236,"")</f>
        <v>XS2591112425</v>
      </c>
      <c r="C235" s="124" t="e">
        <f ca="1">IF(tbl_coded[[#This Row],[ISIN]]="","",IF(tbl_coded[[#This Row],[Index]]&gt;$A$1,"",IF(_xll.BDP($B235&amp;" Corp",C$1)="#N/A N/A","",_xll.BDP($B235&amp;" Corp",C$1))))</f>
        <v>#NAME?</v>
      </c>
      <c r="D235" s="124" t="e">
        <f ca="1">IF(tbl_coded[[#This Row],[ISIN]]="","",IF(_xll.BDP($B235&amp;" Corp",D$1)="#N/A N/A","",_xll.BDP($B235&amp;" Corp",D$1)))</f>
        <v>#NAME?</v>
      </c>
      <c r="E235" s="124" t="e">
        <f ca="1">IF(tbl_coded[[#This Row],[ISIN]]="","",IF(_xll.BDP($B235&amp;" Corp",E$1)="#N/A N/A","--",_xll.BDP($B235&amp;" Corp",E$1)))</f>
        <v>#NAME?</v>
      </c>
      <c r="F235" s="124" t="e">
        <f ca="1">IF(tbl_coded[[#This Row],[ISIN]]="","",IF(_xll.BDS($B235&amp;" Corp",F$1)="#N/A Field Not Applicable","",_xll.BDS($B235&amp;" Corp",F$1)))</f>
        <v>#NAME?</v>
      </c>
      <c r="G235" s="124" t="e">
        <f ca="1">IF(tbl_coded[[#This Row],[ISIN]]="","",IF(_xll.BDP($F235&amp;" CompanyID",G$1)="#N/A Invalid Security","",_xll.BDP($F235&amp;" CompanyID",G$1)))</f>
        <v>#NAME?</v>
      </c>
      <c r="H235" s="124" t="e">
        <f ca="1">IF(tbl_coded[[#This Row],[ISIN]]="","",IF(_xll.BDP($B235&amp;" Corp",H$1)="#N/A N/A","--",_xll.BDP($B235&amp;" Corp",H$1)))</f>
        <v>#NAME?</v>
      </c>
      <c r="I235" s="124" t="e">
        <f ca="1">IF(tbl_coded[[#This Row],[ISIN]]="","",IF(_xll.BDP($B235&amp;" Corp",I$1)="#N/A N/A","--",_xll.BDP($B235&amp;" Corp",I$1)))</f>
        <v>#NAME?</v>
      </c>
      <c r="J235" s="124" t="e">
        <f ca="1">IF(tbl_coded[[#This Row],[ISIN]]="","",IF(_xll.BDP($B235&amp;" Corp",J$1)="#N/A N/A","--",_xll.BDP($B235&amp;" Corp",J$1)))</f>
        <v>#NAME?</v>
      </c>
      <c r="K235" s="124" t="e">
        <f ca="1">IF(tbl_coded[[#This Row],[ISIN]]="","",IF(_xll.BDP($B235&amp;" Corp",K$1)="#N/A N/A","--",_xll.BDP($B235&amp;" Corp",K$1)))</f>
        <v>#NAME?</v>
      </c>
      <c r="L235" s="124" t="e">
        <f ca="1">IF(tbl_coded[[#This Row],[ISIN]]="","",IF(_xll.BDP($B235&amp;" Corp",L$1)="#N/A N/A","--",_xll.BDP($B235&amp;" Corp",L$1)))</f>
        <v>#NAME?</v>
      </c>
      <c r="M235" s="124" t="e">
        <f ca="1">IF(tbl_coded[[#This Row],[ISIN]]="","",IF(_xll.BDP($B235&amp;" Corp",M$1)="#N/A N/A","--",_xll.BDP($B235&amp;" Corp",M$1)))</f>
        <v>#NAME?</v>
      </c>
      <c r="N235" s="124" t="e">
        <f ca="1">IF(tbl_coded[[#This Row],[ISIN]]="","",IF(_xll.BDP($B235&amp;" Corp",N$1)="#N/A N/A","--",_xll.BDP($B235&amp;" Corp",N$1)))</f>
        <v>#NAME?</v>
      </c>
      <c r="O235" s="124" t="e">
        <f ca="1">IF(tbl_coded[[#This Row],[ISIN]]="","",IF(_xll.BDP($B235&amp;" Corp",O$1)="#N/A N/A","--",_xll.BDP($B235&amp;" Corp",O$1)))</f>
        <v>#NAME?</v>
      </c>
      <c r="P235" s="124" t="e">
        <f ca="1">IF(tbl_coded[[#This Row],[ISIN]]="","",IF(_xll.BDP($B235&amp;" Corp",P$1)="#N/A N/A","--",_xll.BDP($B235&amp;" Corp",P$1)))</f>
        <v>#NAME?</v>
      </c>
      <c r="Q23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5" s="124" t="e">
        <f ca="1">IF(tbl_coded[[#This Row],[ISIN]]="","",IF(OR(_xll.BDP($B235&amp;" Corp",R$1)="#N/A N/A",_xll.BDP($B235&amp;" Corp",R$1)="#N/A Invalid Security",_xll.BDP($B235&amp;" Corp",R$1)="#N/A Field Not Applicable"),"--",_xll.BDP($B235&amp;" Corp",R$1)))</f>
        <v>#NAME?</v>
      </c>
      <c r="S235" s="124" t="e">
        <f ca="1">IF(tbl_coded[[#This Row],[ISIN]]="","",IF(OR(_xll.BDP($R235&amp;" Equity",S$1)="#N/A N/A",_xll.BDP($R235&amp;" Equity",S$1)="#N/A Invalid Security"),"--",_xll.BDP($R235&amp;" Equity",S$1)))</f>
        <v>#NAME?</v>
      </c>
      <c r="T235" s="124" t="e">
        <f ca="1">IF(tbl_coded[[#This Row],[ISIN]]="","",IF(OR(_xll.BDP($R235&amp;" Equity",T$1)="#N/A N/A",_xll.BDP($R235&amp;" Equity",T$1)="#N/A Invalid Security"),"--",_xll.BDP($R235&amp;" Equity",T$1)))</f>
        <v>#NAME?</v>
      </c>
      <c r="U235" s="124" t="e">
        <f ca="1">IF(tbl_coded[[#This Row],[ISIN]]="","",IF(OR(_xll.BDP($R235&amp;" Equity",U$1)="#N/A N/A",_xll.BDP($R235&amp;" Equity",U$1)="#N/A Invalid Security"),"--",_xll.BDP($R235&amp;" Equity",U$1)))</f>
        <v>#NAME?</v>
      </c>
      <c r="V235" s="124" t="e">
        <f ca="1">IF(tbl_coded[[#This Row],[ISIN]]="","",IF(OR(_xll.BDP($R235&amp;" Equity",V$1)="#N/A N/A",_xll.BDP($R235&amp;" Equity",V$1)="#N/A Invalid Security"),"--",_xll.BDP($R235&amp;" Equity",V$1)))</f>
        <v>#NAME?</v>
      </c>
      <c r="W235" s="124" t="e">
        <f ca="1">IF(tbl_coded[[#This Row],[ISIN]]="","",IF(OR(_xll.BDP($R235&amp;" Equity",W$1)="#N/A N/A",_xll.BDP($R235&amp;" Equity",W$1)="#N/A Invalid Security"),"--",_xll.BDP($R235&amp;" Equity",W$1)))</f>
        <v>#NAME?</v>
      </c>
      <c r="X235" s="124" t="e">
        <f ca="1">IF(tbl_coded[[#This Row],[ISIN]]="","",IF(OR(_xll.BDP($R235&amp;" Equity",X$1)="#N/A N/A",_xll.BDP($R235&amp;" Equity",X$1)="#N/A Invalid Security"),"--",_xll.BDP($R235&amp;" Equity",X$1)))</f>
        <v>#NAME?</v>
      </c>
      <c r="Y23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5" s="124" t="str">
        <f ca="1">IF(tbl_coded[[#This Row],[ISIN]]="","",IF(ISNUMBER(_xll.BDP(B235&amp;" Corp",Z$1)),_xll.BDP(B235&amp;" Corp",Z$1),""))</f>
        <v/>
      </c>
      <c r="AA235" s="124" t="str">
        <f ca="1">IF(tbl_coded[[#This Row],[ISIN]]="","",IF(ISNUMBER(_xll.BDP(B235&amp;" Corp",AA$1)),_xll.BDP(B235&amp;" Corp",AA$1),""))</f>
        <v/>
      </c>
      <c r="AB235" s="124" t="str">
        <f ca="1">IF(tbl_coded[[#This Row],[ISIN]]="","",IF(ISNUMBER(_xll.BDP(B235&amp;" Corp",AB$1)),_xll.BDP(B235&amp;" Corp",AB$1),""))</f>
        <v/>
      </c>
      <c r="AC235" s="124" t="str">
        <f ca="1">IF(tbl_coded[[#This Row],[ISIN]]="","",IF(ISNUMBER(_xll.BDP(B235&amp;" Corp",AC$1)),_xll.BDP(B235&amp;" Corp",AC$1),""))</f>
        <v/>
      </c>
      <c r="AD235" s="124" t="e">
        <f ca="1">IF(tbl_coded[[#This Row],[ISIN]]="","",IF((_xll.BDP(B235&amp;" Corp",AD$1))="#N/A Field Not Applicable","",_xll.BDP(B235&amp;" Corp",AD$1)))</f>
        <v>#NAME?</v>
      </c>
      <c r="AE235" s="124" t="e">
        <f ca="1">IF(tbl_coded[[#This Row],[ISIN]]="","",IF((_xll.BDP(B235&amp;" Corp",AE$1))="#N/A N/A","--",_xll.BDP(B235&amp;" Corp",AE$1)))</f>
        <v>#NAME?</v>
      </c>
      <c r="AF235" s="124" t="e">
        <f ca="1">IF(tbl_coded[[#This Row],[ISIN]]="","",IF(IFERROR(MATCH(H235,rtg_num[Moody''s],0)&gt;10,0),"HY",IF(IFERROR(MATCH(I235,rtg_num[S&amp;P],0)&gt;10,0),"HY",IF(IFERROR(MATCH(J235,rtg_num[Fitch],0)&gt;10,0),"HY",IF(H235&amp;I235&amp;J235="------","NR",IF(IFERROR(FIND("#N/A",Coded!H235),0)&amp;IFERROR(FIND("#N/A",Coded!H235),0)&amp;IFERROR(FIND("#N/A",Coded!H235),0)&lt;&gt;"000",IF(INDEX(美元债一级!$O:$O,MATCH(tbl_coded[[#This Row],[ISIN]],美元债一级!$I:$I,0))="--/--/--","NR","IG"),"IG"))))))</f>
        <v>#NAME?</v>
      </c>
      <c r="AG23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5" s="125" t="e">
        <f ca="1">IF(tbl_coded[[#This Row],[ISIN]]="","",IF(_xll.BDP($B235&amp;" Corp",AI$1)="#N/A N/A","--",_xll.BDP($B235&amp;" Corp",AI$1)))</f>
        <v>#NAME?</v>
      </c>
      <c r="AJ235" s="122" t="e">
        <f ca="1">IF(tbl_coded[[#This Row],[ISIN]]="","",IF(OR(_xll.BDP(_xll.BDP(tbl_coded[[#This Row],[ISIN]]&amp;" Corp", "ISSUER_EQUITY_TICKER")&amp;" Equity",AJ$1)="#N/A N/A"),"--",_xll.BDP(_xll.BDP(tbl_coded[[#This Row],[ISIN]]&amp;" Corp", "ISSUER_EQUITY_TICKER")&amp;" Equity",AJ$1)))</f>
        <v>#NAME?</v>
      </c>
      <c r="AK23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24" t="e">
        <f ca="1">IF(tbl_coded[[#This Row],[ISIN]]="","",IF(OR(_xll.BDP(_xll.BDP(tbl_coded[[#This Row],[ISIN]]&amp;" Corp", "ISSUER_EQUITY_TICKER")&amp;" Equity",AL$1)="#N/A N/A"),"--",_xll.BDP(_xll.BDP(tbl_coded[[#This Row],[ISIN]]&amp;" Corp", "ISSUER_EQUITY_TICKER")&amp;" Equity",AL$1)))</f>
        <v>#NAME?</v>
      </c>
      <c r="AM235" s="124" t="e">
        <f ca="1">IF(tbl_coded[[#This Row],[ISIN]]="","",IF(_xll.BDS($B235&amp;" Corp",AM$1)="#N/A Field Not Applicable","",_xll.BDS($B235&amp;" Corp",AM$1)))</f>
        <v>#NAME?</v>
      </c>
      <c r="AN235" s="124" t="e">
        <f ca="1">IF(tbl_coded[[#This Row],[ISIN]]="","",IF(_xll.BDP(tbl_coded[[#This Row],[KPW Provider BBID]]&amp;" CompanyID","NAME")="#N/A Invalid Security","",_xll.BDP(tbl_coded[[#This Row],[KPW Provider BBID]]&amp;" CompanyID","NAME")))</f>
        <v>#NAME?</v>
      </c>
      <c r="AO235" s="124" t="e">
        <f ca="1">IF(tbl_coded[[#This Row],[ISIN]]="","",IF(_xll.BDP(tbl_coded[[#This Row],[KPW Provider BBID]]&amp;" CompanyID",$AO$1)="#N/A Invalid Security","--",IF(_xll.BDP(tbl_coded[[#This Row],[KPW Provider BBID]]&amp;" CompanyID",$AO$1)="#N/A N/A","--",_xll.BDP(tbl_coded[[#This Row],[KPW Provider BBID]]&amp;" CompanyID",$AO$1))))</f>
        <v>#NAME?</v>
      </c>
      <c r="AP235" s="124" t="e">
        <f ca="1">IF(tbl_coded[[#This Row],[ISIN]]="","",IF(_xll.BDP(tbl_coded[[#This Row],[KPW Provider BBID]]&amp;" CompanyID",$AP$1)="#N/A Invalid Security","--",IF(_xll.BDP(tbl_coded[[#This Row],[KPW Provider BBID]]&amp;" CompanyID",$AP$1)="#N/A N/A","--",_xll.BDP(tbl_coded[[#This Row],[KPW Provider BBID]]&amp;" CompanyID",$AP$1))))</f>
        <v>#NAME?</v>
      </c>
      <c r="AQ235" s="124" t="e">
        <f ca="1">IF(tbl_coded[[#This Row],[ISIN]]="","",IF(_xll.BDP(tbl_coded[[#This Row],[KPW Provider BBID]]&amp;" CompanyID",$AQ$1)="#N/A Invalid Security","--",IF(_xll.BDP(tbl_coded[[#This Row],[KPW Provider BBID]]&amp;" CompanyID",$AQ$1)="#N/A N/A","--",_xll.BDP(tbl_coded[[#This Row],[KPW Provider BBID]]&amp;" CompanyID",$AQ$1))))</f>
        <v>#NAME?</v>
      </c>
      <c r="AR235" s="124" t="e">
        <f ca="1">IF(tbl_coded[[#This Row],[ISIN]]="","",tbl_coded[[#This Row],[穆迪KPW评级]]&amp;"/"&amp;tbl_coded[[#This Row],[SPKPW评级]]&amp;"/"&amp;tbl_coded[[#This Row],[FITCHKPW评级]])</f>
        <v>#NAME?</v>
      </c>
      <c r="AS235" s="124" t="e">
        <f ca="1">IF(tbl_coded[[#This Row],[ISIN]]="","",IF(OR(_xll.BDP($B235&amp;" Corp",AS$1)="#N/A N/A"),"--",_xll.BDP($B235&amp;" Corp",AS$1)))</f>
        <v>#NAME?</v>
      </c>
      <c r="AT235" s="124" t="e">
        <f ca="1">IF(tbl_coded[[#This Row],[ISIN]]="","",IF(_xll.BDS($B235&amp;" Corp",AT$1)="#N/A Field Not Applicable","",_xll.BDS($B235&amp;" Corp",AT$1)))</f>
        <v>#NAME?</v>
      </c>
      <c r="AU235" s="124" t="e">
        <f ca="1">IF(tbl_coded[[#This Row],[SBLC Provider BBID]]="","",_xll.BDP(tbl_coded[[#This Row],[SBLC Provider BBID]]&amp;" CompanyID","NAME"))</f>
        <v>#NAME?</v>
      </c>
      <c r="AV235" s="124" t="e">
        <f ca="1">IF(tbl_coded[[#This Row],[ISIN]]="","",IF(OR(_xll.BDP($B235&amp;" Corp",AV$1)="#N/A N/A"),"--",TEXT(_xll.BDP($B235&amp;" Corp",AV$1),"yyyy/mm/dd")))</f>
        <v>#NAME?</v>
      </c>
      <c r="AW235" s="124" t="e">
        <f ca="1">IF(tbl_coded[[#This Row],[ISIN]]="","",IF(OR(_xll.BDP($B235&amp;" Corp",AW$1)="#N/A N/A"),"--",TEXT(_xll.BDP($B235&amp;" Corp",AW$1),"yyyy/mm/dd")))</f>
        <v>#NAME?</v>
      </c>
      <c r="AX235" s="124" t="e">
        <f ca="1">IF(tbl_coded[[#This Row],[ISIN]]="","",IF(OR(_xll.BDP($B235&amp;" Corp",AX$1)="#N/A N/A"),"--",TEXT(_xll.BDP($B235&amp;" Corp",AX$1),"yyyy/mm/dd")))</f>
        <v>#NAME?</v>
      </c>
      <c r="AY235" s="124" t="e">
        <f ca="1">IF(tbl_coded[[#This Row],[ISIN]]="","",IF(OR(_xll.BDP($B235&amp;" Corp",AY$1)="#N/A Field Not Applicable"),"--",TEXT(_xll.BDP($B235&amp;" Corp",AY$1),"yyyy/mm/dd")))</f>
        <v>#NAME?</v>
      </c>
      <c r="AZ235" s="124" t="e">
        <f ca="1">IF(tbl_coded[[#This Row],[ISIN]]="","",IF(OR(_xll.BDP($B235&amp;" Corp",AZ$1)="#N/A N/A"),"--",_xll.BDP($B235&amp;" Corp",AZ$1)))</f>
        <v>#NAME?</v>
      </c>
      <c r="BA235" s="124" t="e">
        <f ca="1">IF(tbl_coded[[#This Row],[ISIN]]="","",IF(OR(_xll.BDP($B235&amp;" Corp",BA$1)="#N/A N/A"),"--",_xll.BDP($B235&amp;" Corp",BA$1)))</f>
        <v>#NAME?</v>
      </c>
      <c r="BB235" s="124" t="e">
        <f ca="1">IF(tbl_coded[[#This Row],[ISIN]]="","",IF(OR(_xll.BDP($B235&amp;" Corp",BB$1)="#N/A N/A"),"--",_xll.BDP($B235&amp;" Corp",BB$1)))</f>
        <v>#NAME?</v>
      </c>
      <c r="BC235" s="124" t="e">
        <f ca="1">IF(tbl_coded[[#This Row],[ISIN]]="","",IF(OR(_xll.BDP($B235&amp;" Corp",BC$1)="#N/A Field Not Applicable"),"--",_xll.BDP($B235&amp;" Corp",BC$1)))</f>
        <v>#NAME?</v>
      </c>
      <c r="BD235" s="124" t="e">
        <f ca="1">IF(tbl_coded[[#This Row],[ISIN]]="","",IF(OR(_xll.BDP($B235&amp;" Corp",BD$1)="#N/A Field Not Applicable"),"--",_xll.BDP($B235&amp;" Corp",BD$1)))</f>
        <v>#NAME?</v>
      </c>
      <c r="BE235" s="124" t="e">
        <f ca="1">IF(tbl_coded[[#This Row],[ISIN]]="","",IF(OR(_xll.BDP($B235&amp;" Corp",BE$1)="#N/A Field Not Applicable"),"--",_xll.BDP($B235&amp;" Corp",BE$1)))</f>
        <v>#NAME?</v>
      </c>
      <c r="BF235" s="124" t="e">
        <f ca="1">IF(tbl_coded[[#This Row],[ISIN]]="","",IF(OR(_xll.BDP($B235&amp;" Corp",BF$1)="#N/A Field Not Applicable"),"--",_xll.BDP($B235&amp;" Corp",BF$1)))</f>
        <v>#NAME?</v>
      </c>
      <c r="BG235" s="124" t="e">
        <f ca="1">IF(tbl_coded[[#This Row],[ISIN]]="","",IF(OR(_xll.BDP($B235&amp;" Corp",BG$1)="#N/A Field Not Applicable"),"--",IF(_xll.BDP($B235&amp;" Corp",BG$1)="#N/A N/A","N",_xll.BDP($B235&amp;" Corp",BG$1))))</f>
        <v>#NAME?</v>
      </c>
      <c r="BH235" s="124" t="e">
        <f ca="1">IF(tbl_coded[[#This Row],[ISIN]]="","",IF(OR(_xll.BDP($B235&amp;" Corp",BH$1)="#N/A N/A"),"",_xll.BDP($B235&amp;" Corp",BH$1)))</f>
        <v>#NAME?</v>
      </c>
      <c r="BI235" s="124" t="e">
        <f ca="1">IF(tbl_coded[[#This Row],[ISIN]]="","",IF(OR(tbl_coded[[#This Row],[Parent company tiker]]=""),"",IF(_xll.BDP(tbl_coded[[#This Row],[Parent company tiker]]&amp;" Equity",BI$1)="#N/A N/A","--",_xll.BDP(tbl_coded[[#This Row],[Parent company tiker]]&amp;" Equity",BI$1))))</f>
        <v>#NAME?</v>
      </c>
      <c r="BJ235" s="124" t="e">
        <f ca="1">IF(tbl_coded[[#This Row],[ISIN]]="","",IF(OR(tbl_coded[[#This Row],[Parent company tiker]]=""),"",IF(_xll.BDP(tbl_coded[[#This Row],[Parent company tiker]]&amp;" Equity",BJ$1)="#N/A N/A","--",_xll.BDP(tbl_coded[[#This Row],[Parent company tiker]]&amp;" Equity",BJ$1))))</f>
        <v>#NAME?</v>
      </c>
      <c r="BK235" s="124" t="e">
        <f ca="1">IF(tbl_coded[[#This Row],[ISIN]]="","",IF(OR(tbl_coded[[#This Row],[Parent company tiker]]=""),"",IF(_xll.BDP(tbl_coded[[#This Row],[Parent company tiker]]&amp;" Equity",BK$1)="#N/A N/A","--",_xll.BDP(tbl_coded[[#This Row],[Parent company tiker]]&amp;" Equity",BK$1))))</f>
        <v>#NAME?</v>
      </c>
      <c r="BL235" s="124" t="e">
        <f ca="1">IF(tbl_coded[[#This Row],[ISIN]]="","",IF(OR(tbl_coded[[#This Row],[Parent company tiker]]=""),"",IF(_xll.BDP(tbl_coded[[#This Row],[Parent company tiker]]&amp;" Equity",BL$1)="#N/A N/A","--",_xll.BDP(tbl_coded[[#This Row],[Parent company tiker]]&amp;" Equity",BL$1))))</f>
        <v>#NAME?</v>
      </c>
      <c r="BM23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5" s="124" t="e">
        <f ca="1">IF(tbl_coded[[#This Row],[Column9]]&lt;&gt;"--",tbl_coded[[#This Row],[G''tor rating]],IF(tbl_coded[[#This Row],[KPW Name]]&lt;&gt;"",tbl_coded[[#This Row],[KPW Rating]],IF(tbl_coded[[#This Row],[Parent company tiker]]&lt;&gt;"",tbl_coded[[#This Row],[parent评级]],tbl_coded[[#This Row],[Issuer rating]])))</f>
        <v>#NAME?</v>
      </c>
      <c r="BO235" s="159" t="str">
        <f ca="1">IFERROR(IF(tbl_coded[[#This Row],[GREEN]]="Y","GREEN",IF(tbl_coded[[#This Row],[SUSTAINABLE]]="Y","SUSTAINABLE",IF(tbl_coded[[#This Row],[SOCIAL]]="Y","SOCIAL",IF(tbl_coded[[#This Row],[Sustainable linked]]="Y","SUSTAINABLE LINKED"," ")))),"")</f>
        <v/>
      </c>
    </row>
    <row r="236" spans="1:67" ht="15" customHeight="1">
      <c r="A236" s="119">
        <v>234</v>
      </c>
      <c r="B236" s="120" t="str">
        <f>IF(美元债一级!$C$4:$C$1048576&lt;&gt;"",美元债一级!C237,"")</f>
        <v>HK0000910031</v>
      </c>
      <c r="C236" s="124" t="e">
        <f ca="1">IF(tbl_coded[[#This Row],[ISIN]]="","",IF(tbl_coded[[#This Row],[Index]]&gt;$A$1,"",IF(_xll.BDP($B236&amp;" Corp",C$1)="#N/A N/A","",_xll.BDP($B236&amp;" Corp",C$1))))</f>
        <v>#NAME?</v>
      </c>
      <c r="D236" s="124" t="e">
        <f ca="1">IF(tbl_coded[[#This Row],[ISIN]]="","",IF(_xll.BDP($B236&amp;" Corp",D$1)="#N/A N/A","",_xll.BDP($B236&amp;" Corp",D$1)))</f>
        <v>#NAME?</v>
      </c>
      <c r="E236" s="124" t="e">
        <f ca="1">IF(tbl_coded[[#This Row],[ISIN]]="","",IF(_xll.BDP($B236&amp;" Corp",E$1)="#N/A N/A","--",_xll.BDP($B236&amp;" Corp",E$1)))</f>
        <v>#NAME?</v>
      </c>
      <c r="F236" s="124" t="e">
        <f ca="1">IF(tbl_coded[[#This Row],[ISIN]]="","",IF(_xll.BDS($B236&amp;" Corp",F$1)="#N/A Field Not Applicable","",_xll.BDS($B236&amp;" Corp",F$1)))</f>
        <v>#NAME?</v>
      </c>
      <c r="G236" s="124" t="e">
        <f ca="1">IF(tbl_coded[[#This Row],[ISIN]]="","",IF(_xll.BDP($F236&amp;" CompanyID",G$1)="#N/A Invalid Security","",_xll.BDP($F236&amp;" CompanyID",G$1)))</f>
        <v>#NAME?</v>
      </c>
      <c r="H236" s="124" t="e">
        <f ca="1">IF(tbl_coded[[#This Row],[ISIN]]="","",IF(_xll.BDP($B236&amp;" Corp",H$1)="#N/A N/A","--",_xll.BDP($B236&amp;" Corp",H$1)))</f>
        <v>#NAME?</v>
      </c>
      <c r="I236" s="124" t="e">
        <f ca="1">IF(tbl_coded[[#This Row],[ISIN]]="","",IF(_xll.BDP($B236&amp;" Corp",I$1)="#N/A N/A","--",_xll.BDP($B236&amp;" Corp",I$1)))</f>
        <v>#NAME?</v>
      </c>
      <c r="J236" s="124" t="e">
        <f ca="1">IF(tbl_coded[[#This Row],[ISIN]]="","",IF(_xll.BDP($B236&amp;" Corp",J$1)="#N/A N/A","--",_xll.BDP($B236&amp;" Corp",J$1)))</f>
        <v>#NAME?</v>
      </c>
      <c r="K236" s="124" t="e">
        <f ca="1">IF(tbl_coded[[#This Row],[ISIN]]="","",IF(_xll.BDP($B236&amp;" Corp",K$1)="#N/A N/A","--",_xll.BDP($B236&amp;" Corp",K$1)))</f>
        <v>#NAME?</v>
      </c>
      <c r="L236" s="124" t="e">
        <f ca="1">IF(tbl_coded[[#This Row],[ISIN]]="","",IF(_xll.BDP($B236&amp;" Corp",L$1)="#N/A N/A","--",_xll.BDP($B236&amp;" Corp",L$1)))</f>
        <v>#NAME?</v>
      </c>
      <c r="M236" s="124" t="e">
        <f ca="1">IF(tbl_coded[[#This Row],[ISIN]]="","",IF(_xll.BDP($B236&amp;" Corp",M$1)="#N/A N/A","--",_xll.BDP($B236&amp;" Corp",M$1)))</f>
        <v>#NAME?</v>
      </c>
      <c r="N236" s="124" t="e">
        <f ca="1">IF(tbl_coded[[#This Row],[ISIN]]="","",IF(_xll.BDP($B236&amp;" Corp",N$1)="#N/A N/A","--",_xll.BDP($B236&amp;" Corp",N$1)))</f>
        <v>#NAME?</v>
      </c>
      <c r="O236" s="124" t="e">
        <f ca="1">IF(tbl_coded[[#This Row],[ISIN]]="","",IF(_xll.BDP($B236&amp;" Corp",O$1)="#N/A N/A","--",_xll.BDP($B236&amp;" Corp",O$1)))</f>
        <v>#NAME?</v>
      </c>
      <c r="P236" s="124" t="e">
        <f ca="1">IF(tbl_coded[[#This Row],[ISIN]]="","",IF(_xll.BDP($B236&amp;" Corp",P$1)="#N/A N/A","--",_xll.BDP($B236&amp;" Corp",P$1)))</f>
        <v>#NAME?</v>
      </c>
      <c r="Q23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6" s="124" t="e">
        <f ca="1">IF(tbl_coded[[#This Row],[ISIN]]="","",IF(OR(_xll.BDP($B236&amp;" Corp",R$1)="#N/A N/A",_xll.BDP($B236&amp;" Corp",R$1)="#N/A Invalid Security",_xll.BDP($B236&amp;" Corp",R$1)="#N/A Field Not Applicable"),"--",_xll.BDP($B236&amp;" Corp",R$1)))</f>
        <v>#NAME?</v>
      </c>
      <c r="S236" s="124" t="e">
        <f ca="1">IF(tbl_coded[[#This Row],[ISIN]]="","",IF(OR(_xll.BDP($R236&amp;" Equity",S$1)="#N/A N/A",_xll.BDP($R236&amp;" Equity",S$1)="#N/A Invalid Security"),"--",_xll.BDP($R236&amp;" Equity",S$1)))</f>
        <v>#NAME?</v>
      </c>
      <c r="T236" s="124" t="e">
        <f ca="1">IF(tbl_coded[[#This Row],[ISIN]]="","",IF(OR(_xll.BDP($R236&amp;" Equity",T$1)="#N/A N/A",_xll.BDP($R236&amp;" Equity",T$1)="#N/A Invalid Security"),"--",_xll.BDP($R236&amp;" Equity",T$1)))</f>
        <v>#NAME?</v>
      </c>
      <c r="U236" s="124" t="e">
        <f ca="1">IF(tbl_coded[[#This Row],[ISIN]]="","",IF(OR(_xll.BDP($R236&amp;" Equity",U$1)="#N/A N/A",_xll.BDP($R236&amp;" Equity",U$1)="#N/A Invalid Security"),"--",_xll.BDP($R236&amp;" Equity",U$1)))</f>
        <v>#NAME?</v>
      </c>
      <c r="V236" s="124" t="e">
        <f ca="1">IF(tbl_coded[[#This Row],[ISIN]]="","",IF(OR(_xll.BDP($R236&amp;" Equity",V$1)="#N/A N/A",_xll.BDP($R236&amp;" Equity",V$1)="#N/A Invalid Security"),"--",_xll.BDP($R236&amp;" Equity",V$1)))</f>
        <v>#NAME?</v>
      </c>
      <c r="W236" s="124" t="e">
        <f ca="1">IF(tbl_coded[[#This Row],[ISIN]]="","",IF(OR(_xll.BDP($R236&amp;" Equity",W$1)="#N/A N/A",_xll.BDP($R236&amp;" Equity",W$1)="#N/A Invalid Security"),"--",_xll.BDP($R236&amp;" Equity",W$1)))</f>
        <v>#NAME?</v>
      </c>
      <c r="X236" s="124" t="e">
        <f ca="1">IF(tbl_coded[[#This Row],[ISIN]]="","",IF(OR(_xll.BDP($R236&amp;" Equity",X$1)="#N/A N/A",_xll.BDP($R236&amp;" Equity",X$1)="#N/A Invalid Security"),"--",_xll.BDP($R236&amp;" Equity",X$1)))</f>
        <v>#NAME?</v>
      </c>
      <c r="Y23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6" s="124" t="str">
        <f ca="1">IF(tbl_coded[[#This Row],[ISIN]]="","",IF(ISNUMBER(_xll.BDP(B236&amp;" Corp",Z$1)),_xll.BDP(B236&amp;" Corp",Z$1),""))</f>
        <v/>
      </c>
      <c r="AA236" s="124" t="str">
        <f ca="1">IF(tbl_coded[[#This Row],[ISIN]]="","",IF(ISNUMBER(_xll.BDP(B236&amp;" Corp",AA$1)),_xll.BDP(B236&amp;" Corp",AA$1),""))</f>
        <v/>
      </c>
      <c r="AB236" s="124" t="str">
        <f ca="1">IF(tbl_coded[[#This Row],[ISIN]]="","",IF(ISNUMBER(_xll.BDP(B236&amp;" Corp",AB$1)),_xll.BDP(B236&amp;" Corp",AB$1),""))</f>
        <v/>
      </c>
      <c r="AC236" s="124" t="str">
        <f ca="1">IF(tbl_coded[[#This Row],[ISIN]]="","",IF(ISNUMBER(_xll.BDP(B236&amp;" Corp",AC$1)),_xll.BDP(B236&amp;" Corp",AC$1),""))</f>
        <v/>
      </c>
      <c r="AD236" s="124" t="e">
        <f ca="1">IF(tbl_coded[[#This Row],[ISIN]]="","",IF((_xll.BDP(B236&amp;" Corp",AD$1))="#N/A Field Not Applicable","",_xll.BDP(B236&amp;" Corp",AD$1)))</f>
        <v>#NAME?</v>
      </c>
      <c r="AE236" s="124" t="e">
        <f ca="1">IF(tbl_coded[[#This Row],[ISIN]]="","",IF((_xll.BDP(B236&amp;" Corp",AE$1))="#N/A N/A","--",_xll.BDP(B236&amp;" Corp",AE$1)))</f>
        <v>#NAME?</v>
      </c>
      <c r="AF236" s="124" t="e">
        <f ca="1">IF(tbl_coded[[#This Row],[ISIN]]="","",IF(IFERROR(MATCH(H236,rtg_num[Moody''s],0)&gt;10,0),"HY",IF(IFERROR(MATCH(I236,rtg_num[S&amp;P],0)&gt;10,0),"HY",IF(IFERROR(MATCH(J236,rtg_num[Fitch],0)&gt;10,0),"HY",IF(H236&amp;I236&amp;J236="------","NR",IF(IFERROR(FIND("#N/A",Coded!H236),0)&amp;IFERROR(FIND("#N/A",Coded!H236),0)&amp;IFERROR(FIND("#N/A",Coded!H236),0)&lt;&gt;"000",IF(INDEX(美元债一级!$O:$O,MATCH(tbl_coded[[#This Row],[ISIN]],美元债一级!$I:$I,0))="--/--/--","NR","IG"),"IG"))))))</f>
        <v>#NAME?</v>
      </c>
      <c r="AG23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6" s="125" t="e">
        <f ca="1">IF(tbl_coded[[#This Row],[ISIN]]="","",IF(_xll.BDP($B236&amp;" Corp",AI$1)="#N/A N/A","--",_xll.BDP($B236&amp;" Corp",AI$1)))</f>
        <v>#NAME?</v>
      </c>
      <c r="AJ236" s="122" t="e">
        <f ca="1">IF(tbl_coded[[#This Row],[ISIN]]="","",IF(OR(_xll.BDP(_xll.BDP(tbl_coded[[#This Row],[ISIN]]&amp;" Corp", "ISSUER_EQUITY_TICKER")&amp;" Equity",AJ$1)="#N/A N/A"),"--",_xll.BDP(_xll.BDP(tbl_coded[[#This Row],[ISIN]]&amp;" Corp", "ISSUER_EQUITY_TICKER")&amp;" Equity",AJ$1)))</f>
        <v>#NAME?</v>
      </c>
      <c r="AK23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24" t="e">
        <f ca="1">IF(tbl_coded[[#This Row],[ISIN]]="","",IF(OR(_xll.BDP(_xll.BDP(tbl_coded[[#This Row],[ISIN]]&amp;" Corp", "ISSUER_EQUITY_TICKER")&amp;" Equity",AL$1)="#N/A N/A"),"--",_xll.BDP(_xll.BDP(tbl_coded[[#This Row],[ISIN]]&amp;" Corp", "ISSUER_EQUITY_TICKER")&amp;" Equity",AL$1)))</f>
        <v>#NAME?</v>
      </c>
      <c r="AM236" s="124" t="e">
        <f ca="1">IF(tbl_coded[[#This Row],[ISIN]]="","",IF(_xll.BDS($B236&amp;" Corp",AM$1)="#N/A Field Not Applicable","",_xll.BDS($B236&amp;" Corp",AM$1)))</f>
        <v>#NAME?</v>
      </c>
      <c r="AN236" s="124" t="e">
        <f ca="1">IF(tbl_coded[[#This Row],[ISIN]]="","",IF(_xll.BDP(tbl_coded[[#This Row],[KPW Provider BBID]]&amp;" CompanyID","NAME")="#N/A Invalid Security","",_xll.BDP(tbl_coded[[#This Row],[KPW Provider BBID]]&amp;" CompanyID","NAME")))</f>
        <v>#NAME?</v>
      </c>
      <c r="AO236" s="124" t="e">
        <f ca="1">IF(tbl_coded[[#This Row],[ISIN]]="","",IF(_xll.BDP(tbl_coded[[#This Row],[KPW Provider BBID]]&amp;" CompanyID",$AO$1)="#N/A Invalid Security","--",IF(_xll.BDP(tbl_coded[[#This Row],[KPW Provider BBID]]&amp;" CompanyID",$AO$1)="#N/A N/A","--",_xll.BDP(tbl_coded[[#This Row],[KPW Provider BBID]]&amp;" CompanyID",$AO$1))))</f>
        <v>#NAME?</v>
      </c>
      <c r="AP236" s="124" t="e">
        <f ca="1">IF(tbl_coded[[#This Row],[ISIN]]="","",IF(_xll.BDP(tbl_coded[[#This Row],[KPW Provider BBID]]&amp;" CompanyID",$AP$1)="#N/A Invalid Security","--",IF(_xll.BDP(tbl_coded[[#This Row],[KPW Provider BBID]]&amp;" CompanyID",$AP$1)="#N/A N/A","--",_xll.BDP(tbl_coded[[#This Row],[KPW Provider BBID]]&amp;" CompanyID",$AP$1))))</f>
        <v>#NAME?</v>
      </c>
      <c r="AQ236" s="124" t="e">
        <f ca="1">IF(tbl_coded[[#This Row],[ISIN]]="","",IF(_xll.BDP(tbl_coded[[#This Row],[KPW Provider BBID]]&amp;" CompanyID",$AQ$1)="#N/A Invalid Security","--",IF(_xll.BDP(tbl_coded[[#This Row],[KPW Provider BBID]]&amp;" CompanyID",$AQ$1)="#N/A N/A","--",_xll.BDP(tbl_coded[[#This Row],[KPW Provider BBID]]&amp;" CompanyID",$AQ$1))))</f>
        <v>#NAME?</v>
      </c>
      <c r="AR236" s="124" t="e">
        <f ca="1">IF(tbl_coded[[#This Row],[ISIN]]="","",tbl_coded[[#This Row],[穆迪KPW评级]]&amp;"/"&amp;tbl_coded[[#This Row],[SPKPW评级]]&amp;"/"&amp;tbl_coded[[#This Row],[FITCHKPW评级]])</f>
        <v>#NAME?</v>
      </c>
      <c r="AS236" s="124" t="e">
        <f ca="1">IF(tbl_coded[[#This Row],[ISIN]]="","",IF(OR(_xll.BDP($B236&amp;" Corp",AS$1)="#N/A N/A"),"--",_xll.BDP($B236&amp;" Corp",AS$1)))</f>
        <v>#NAME?</v>
      </c>
      <c r="AT236" s="124" t="e">
        <f ca="1">IF(tbl_coded[[#This Row],[ISIN]]="","",IF(_xll.BDS($B236&amp;" Corp",AT$1)="#N/A Field Not Applicable","",_xll.BDS($B236&amp;" Corp",AT$1)))</f>
        <v>#NAME?</v>
      </c>
      <c r="AU236" s="124" t="e">
        <f ca="1">IF(tbl_coded[[#This Row],[SBLC Provider BBID]]="","",_xll.BDP(tbl_coded[[#This Row],[SBLC Provider BBID]]&amp;" CompanyID","NAME"))</f>
        <v>#NAME?</v>
      </c>
      <c r="AV236" s="124" t="e">
        <f ca="1">IF(tbl_coded[[#This Row],[ISIN]]="","",IF(OR(_xll.BDP($B236&amp;" Corp",AV$1)="#N/A N/A"),"--",TEXT(_xll.BDP($B236&amp;" Corp",AV$1),"yyyy/mm/dd")))</f>
        <v>#NAME?</v>
      </c>
      <c r="AW236" s="124" t="e">
        <f ca="1">IF(tbl_coded[[#This Row],[ISIN]]="","",IF(OR(_xll.BDP($B236&amp;" Corp",AW$1)="#N/A N/A"),"--",TEXT(_xll.BDP($B236&amp;" Corp",AW$1),"yyyy/mm/dd")))</f>
        <v>#NAME?</v>
      </c>
      <c r="AX236" s="124" t="e">
        <f ca="1">IF(tbl_coded[[#This Row],[ISIN]]="","",IF(OR(_xll.BDP($B236&amp;" Corp",AX$1)="#N/A N/A"),"--",TEXT(_xll.BDP($B236&amp;" Corp",AX$1),"yyyy/mm/dd")))</f>
        <v>#NAME?</v>
      </c>
      <c r="AY236" s="124" t="e">
        <f ca="1">IF(tbl_coded[[#This Row],[ISIN]]="","",IF(OR(_xll.BDP($B236&amp;" Corp",AY$1)="#N/A Field Not Applicable"),"--",TEXT(_xll.BDP($B236&amp;" Corp",AY$1),"yyyy/mm/dd")))</f>
        <v>#NAME?</v>
      </c>
      <c r="AZ236" s="124" t="e">
        <f ca="1">IF(tbl_coded[[#This Row],[ISIN]]="","",IF(OR(_xll.BDP($B236&amp;" Corp",AZ$1)="#N/A N/A"),"--",_xll.BDP($B236&amp;" Corp",AZ$1)))</f>
        <v>#NAME?</v>
      </c>
      <c r="BA236" s="124" t="e">
        <f ca="1">IF(tbl_coded[[#This Row],[ISIN]]="","",IF(OR(_xll.BDP($B236&amp;" Corp",BA$1)="#N/A N/A"),"--",_xll.BDP($B236&amp;" Corp",BA$1)))</f>
        <v>#NAME?</v>
      </c>
      <c r="BB236" s="124" t="e">
        <f ca="1">IF(tbl_coded[[#This Row],[ISIN]]="","",IF(OR(_xll.BDP($B236&amp;" Corp",BB$1)="#N/A N/A"),"--",_xll.BDP($B236&amp;" Corp",BB$1)))</f>
        <v>#NAME?</v>
      </c>
      <c r="BC236" s="124" t="e">
        <f ca="1">IF(tbl_coded[[#This Row],[ISIN]]="","",IF(OR(_xll.BDP($B236&amp;" Corp",BC$1)="#N/A Field Not Applicable"),"--",_xll.BDP($B236&amp;" Corp",BC$1)))</f>
        <v>#NAME?</v>
      </c>
      <c r="BD236" s="124" t="e">
        <f ca="1">IF(tbl_coded[[#This Row],[ISIN]]="","",IF(OR(_xll.BDP($B236&amp;" Corp",BD$1)="#N/A Field Not Applicable"),"--",_xll.BDP($B236&amp;" Corp",BD$1)))</f>
        <v>#NAME?</v>
      </c>
      <c r="BE236" s="124" t="e">
        <f ca="1">IF(tbl_coded[[#This Row],[ISIN]]="","",IF(OR(_xll.BDP($B236&amp;" Corp",BE$1)="#N/A Field Not Applicable"),"--",_xll.BDP($B236&amp;" Corp",BE$1)))</f>
        <v>#NAME?</v>
      </c>
      <c r="BF236" s="124" t="e">
        <f ca="1">IF(tbl_coded[[#This Row],[ISIN]]="","",IF(OR(_xll.BDP($B236&amp;" Corp",BF$1)="#N/A Field Not Applicable"),"--",_xll.BDP($B236&amp;" Corp",BF$1)))</f>
        <v>#NAME?</v>
      </c>
      <c r="BG236" s="124" t="e">
        <f ca="1">IF(tbl_coded[[#This Row],[ISIN]]="","",IF(OR(_xll.BDP($B236&amp;" Corp",BG$1)="#N/A Field Not Applicable"),"--",IF(_xll.BDP($B236&amp;" Corp",BG$1)="#N/A N/A","N",_xll.BDP($B236&amp;" Corp",BG$1))))</f>
        <v>#NAME?</v>
      </c>
      <c r="BH236" s="124" t="e">
        <f ca="1">IF(tbl_coded[[#This Row],[ISIN]]="","",IF(OR(_xll.BDP($B236&amp;" Corp",BH$1)="#N/A N/A"),"",_xll.BDP($B236&amp;" Corp",BH$1)))</f>
        <v>#NAME?</v>
      </c>
      <c r="BI236" s="124" t="e">
        <f ca="1">IF(tbl_coded[[#This Row],[ISIN]]="","",IF(OR(tbl_coded[[#This Row],[Parent company tiker]]=""),"",IF(_xll.BDP(tbl_coded[[#This Row],[Parent company tiker]]&amp;" Equity",BI$1)="#N/A N/A","--",_xll.BDP(tbl_coded[[#This Row],[Parent company tiker]]&amp;" Equity",BI$1))))</f>
        <v>#NAME?</v>
      </c>
      <c r="BJ236" s="124" t="e">
        <f ca="1">IF(tbl_coded[[#This Row],[ISIN]]="","",IF(OR(tbl_coded[[#This Row],[Parent company tiker]]=""),"",IF(_xll.BDP(tbl_coded[[#This Row],[Parent company tiker]]&amp;" Equity",BJ$1)="#N/A N/A","--",_xll.BDP(tbl_coded[[#This Row],[Parent company tiker]]&amp;" Equity",BJ$1))))</f>
        <v>#NAME?</v>
      </c>
      <c r="BK236" s="124" t="e">
        <f ca="1">IF(tbl_coded[[#This Row],[ISIN]]="","",IF(OR(tbl_coded[[#This Row],[Parent company tiker]]=""),"",IF(_xll.BDP(tbl_coded[[#This Row],[Parent company tiker]]&amp;" Equity",BK$1)="#N/A N/A","--",_xll.BDP(tbl_coded[[#This Row],[Parent company tiker]]&amp;" Equity",BK$1))))</f>
        <v>#NAME?</v>
      </c>
      <c r="BL236" s="124" t="e">
        <f ca="1">IF(tbl_coded[[#This Row],[ISIN]]="","",IF(OR(tbl_coded[[#This Row],[Parent company tiker]]=""),"",IF(_xll.BDP(tbl_coded[[#This Row],[Parent company tiker]]&amp;" Equity",BL$1)="#N/A N/A","--",_xll.BDP(tbl_coded[[#This Row],[Parent company tiker]]&amp;" Equity",BL$1))))</f>
        <v>#NAME?</v>
      </c>
      <c r="BM23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6" s="124" t="e">
        <f ca="1">IF(tbl_coded[[#This Row],[Column9]]&lt;&gt;"--",tbl_coded[[#This Row],[G''tor rating]],IF(tbl_coded[[#This Row],[KPW Name]]&lt;&gt;"",tbl_coded[[#This Row],[KPW Rating]],IF(tbl_coded[[#This Row],[Parent company tiker]]&lt;&gt;"",tbl_coded[[#This Row],[parent评级]],tbl_coded[[#This Row],[Issuer rating]])))</f>
        <v>#NAME?</v>
      </c>
      <c r="BO236" s="159" t="str">
        <f ca="1">IFERROR(IF(tbl_coded[[#This Row],[GREEN]]="Y","GREEN",IF(tbl_coded[[#This Row],[SUSTAINABLE]]="Y","SUSTAINABLE",IF(tbl_coded[[#This Row],[SOCIAL]]="Y","SOCIAL",IF(tbl_coded[[#This Row],[Sustainable linked]]="Y","SUSTAINABLE LINKED"," ")))),"")</f>
        <v/>
      </c>
    </row>
    <row r="237" spans="1:67" ht="15" customHeight="1">
      <c r="A237" s="119">
        <v>235</v>
      </c>
      <c r="B237" s="120" t="str">
        <f>IF(美元债一级!$C$4:$C$1048576&lt;&gt;"",美元债一级!C238,"")</f>
        <v>HK0000910635</v>
      </c>
      <c r="C237" s="124" t="e">
        <f ca="1">IF(tbl_coded[[#This Row],[ISIN]]="","",IF(tbl_coded[[#This Row],[Index]]&gt;$A$1,"",IF(_xll.BDP($B237&amp;" Corp",C$1)="#N/A N/A","",_xll.BDP($B237&amp;" Corp",C$1))))</f>
        <v>#NAME?</v>
      </c>
      <c r="D237" s="124" t="e">
        <f ca="1">IF(tbl_coded[[#This Row],[ISIN]]="","",IF(_xll.BDP($B237&amp;" Corp",D$1)="#N/A N/A","",_xll.BDP($B237&amp;" Corp",D$1)))</f>
        <v>#NAME?</v>
      </c>
      <c r="E237" s="124" t="e">
        <f ca="1">IF(tbl_coded[[#This Row],[ISIN]]="","",IF(_xll.BDP($B237&amp;" Corp",E$1)="#N/A N/A","--",_xll.BDP($B237&amp;" Corp",E$1)))</f>
        <v>#NAME?</v>
      </c>
      <c r="F237" s="124" t="e">
        <f ca="1">IF(tbl_coded[[#This Row],[ISIN]]="","",IF(_xll.BDS($B237&amp;" Corp",F$1)="#N/A Field Not Applicable","",_xll.BDS($B237&amp;" Corp",F$1)))</f>
        <v>#NAME?</v>
      </c>
      <c r="G237" s="124" t="e">
        <f ca="1">IF(tbl_coded[[#This Row],[ISIN]]="","",IF(_xll.BDP($F237&amp;" CompanyID",G$1)="#N/A Invalid Security","",_xll.BDP($F237&amp;" CompanyID",G$1)))</f>
        <v>#NAME?</v>
      </c>
      <c r="H237" s="124" t="e">
        <f ca="1">IF(tbl_coded[[#This Row],[ISIN]]="","",IF(_xll.BDP($B237&amp;" Corp",H$1)="#N/A N/A","--",_xll.BDP($B237&amp;" Corp",H$1)))</f>
        <v>#NAME?</v>
      </c>
      <c r="I237" s="124" t="e">
        <f ca="1">IF(tbl_coded[[#This Row],[ISIN]]="","",IF(_xll.BDP($B237&amp;" Corp",I$1)="#N/A N/A","--",_xll.BDP($B237&amp;" Corp",I$1)))</f>
        <v>#NAME?</v>
      </c>
      <c r="J237" s="124" t="e">
        <f ca="1">IF(tbl_coded[[#This Row],[ISIN]]="","",IF(_xll.BDP($B237&amp;" Corp",J$1)="#N/A N/A","--",_xll.BDP($B237&amp;" Corp",J$1)))</f>
        <v>#NAME?</v>
      </c>
      <c r="K237" s="124" t="e">
        <f ca="1">IF(tbl_coded[[#This Row],[ISIN]]="","",IF(_xll.BDP($B237&amp;" Corp",K$1)="#N/A N/A","--",_xll.BDP($B237&amp;" Corp",K$1)))</f>
        <v>#NAME?</v>
      </c>
      <c r="L237" s="124" t="e">
        <f ca="1">IF(tbl_coded[[#This Row],[ISIN]]="","",IF(_xll.BDP($B237&amp;" Corp",L$1)="#N/A N/A","--",_xll.BDP($B237&amp;" Corp",L$1)))</f>
        <v>#NAME?</v>
      </c>
      <c r="M237" s="124" t="e">
        <f ca="1">IF(tbl_coded[[#This Row],[ISIN]]="","",IF(_xll.BDP($B237&amp;" Corp",M$1)="#N/A N/A","--",_xll.BDP($B237&amp;" Corp",M$1)))</f>
        <v>#NAME?</v>
      </c>
      <c r="N237" s="124" t="e">
        <f ca="1">IF(tbl_coded[[#This Row],[ISIN]]="","",IF(_xll.BDP($B237&amp;" Corp",N$1)="#N/A N/A","--",_xll.BDP($B237&amp;" Corp",N$1)))</f>
        <v>#NAME?</v>
      </c>
      <c r="O237" s="124" t="e">
        <f ca="1">IF(tbl_coded[[#This Row],[ISIN]]="","",IF(_xll.BDP($B237&amp;" Corp",O$1)="#N/A N/A","--",_xll.BDP($B237&amp;" Corp",O$1)))</f>
        <v>#NAME?</v>
      </c>
      <c r="P237" s="124" t="e">
        <f ca="1">IF(tbl_coded[[#This Row],[ISIN]]="","",IF(_xll.BDP($B237&amp;" Corp",P$1)="#N/A N/A","--",_xll.BDP($B237&amp;" Corp",P$1)))</f>
        <v>#NAME?</v>
      </c>
      <c r="Q23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7" s="124" t="e">
        <f ca="1">IF(tbl_coded[[#This Row],[ISIN]]="","",IF(OR(_xll.BDP($B237&amp;" Corp",R$1)="#N/A N/A",_xll.BDP($B237&amp;" Corp",R$1)="#N/A Invalid Security",_xll.BDP($B237&amp;" Corp",R$1)="#N/A Field Not Applicable"),"--",_xll.BDP($B237&amp;" Corp",R$1)))</f>
        <v>#NAME?</v>
      </c>
      <c r="S237" s="124" t="e">
        <f ca="1">IF(tbl_coded[[#This Row],[ISIN]]="","",IF(OR(_xll.BDP($R237&amp;" Equity",S$1)="#N/A N/A",_xll.BDP($R237&amp;" Equity",S$1)="#N/A Invalid Security"),"--",_xll.BDP($R237&amp;" Equity",S$1)))</f>
        <v>#NAME?</v>
      </c>
      <c r="T237" s="124" t="e">
        <f ca="1">IF(tbl_coded[[#This Row],[ISIN]]="","",IF(OR(_xll.BDP($R237&amp;" Equity",T$1)="#N/A N/A",_xll.BDP($R237&amp;" Equity",T$1)="#N/A Invalid Security"),"--",_xll.BDP($R237&amp;" Equity",T$1)))</f>
        <v>#NAME?</v>
      </c>
      <c r="U237" s="124" t="e">
        <f ca="1">IF(tbl_coded[[#This Row],[ISIN]]="","",IF(OR(_xll.BDP($R237&amp;" Equity",U$1)="#N/A N/A",_xll.BDP($R237&amp;" Equity",U$1)="#N/A Invalid Security"),"--",_xll.BDP($R237&amp;" Equity",U$1)))</f>
        <v>#NAME?</v>
      </c>
      <c r="V237" s="124" t="e">
        <f ca="1">IF(tbl_coded[[#This Row],[ISIN]]="","",IF(OR(_xll.BDP($R237&amp;" Equity",V$1)="#N/A N/A",_xll.BDP($R237&amp;" Equity",V$1)="#N/A Invalid Security"),"--",_xll.BDP($R237&amp;" Equity",V$1)))</f>
        <v>#NAME?</v>
      </c>
      <c r="W237" s="124" t="e">
        <f ca="1">IF(tbl_coded[[#This Row],[ISIN]]="","",IF(OR(_xll.BDP($R237&amp;" Equity",W$1)="#N/A N/A",_xll.BDP($R237&amp;" Equity",W$1)="#N/A Invalid Security"),"--",_xll.BDP($R237&amp;" Equity",W$1)))</f>
        <v>#NAME?</v>
      </c>
      <c r="X237" s="124" t="e">
        <f ca="1">IF(tbl_coded[[#This Row],[ISIN]]="","",IF(OR(_xll.BDP($R237&amp;" Equity",X$1)="#N/A N/A",_xll.BDP($R237&amp;" Equity",X$1)="#N/A Invalid Security"),"--",_xll.BDP($R237&amp;" Equity",X$1)))</f>
        <v>#NAME?</v>
      </c>
      <c r="Y23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7" s="124" t="str">
        <f ca="1">IF(tbl_coded[[#This Row],[ISIN]]="","",IF(ISNUMBER(_xll.BDP(B237&amp;" Corp",Z$1)),_xll.BDP(B237&amp;" Corp",Z$1),""))</f>
        <v/>
      </c>
      <c r="AA237" s="124" t="str">
        <f ca="1">IF(tbl_coded[[#This Row],[ISIN]]="","",IF(ISNUMBER(_xll.BDP(B237&amp;" Corp",AA$1)),_xll.BDP(B237&amp;" Corp",AA$1),""))</f>
        <v/>
      </c>
      <c r="AB237" s="124" t="str">
        <f ca="1">IF(tbl_coded[[#This Row],[ISIN]]="","",IF(ISNUMBER(_xll.BDP(B237&amp;" Corp",AB$1)),_xll.BDP(B237&amp;" Corp",AB$1),""))</f>
        <v/>
      </c>
      <c r="AC237" s="124" t="str">
        <f ca="1">IF(tbl_coded[[#This Row],[ISIN]]="","",IF(ISNUMBER(_xll.BDP(B237&amp;" Corp",AC$1)),_xll.BDP(B237&amp;" Corp",AC$1),""))</f>
        <v/>
      </c>
      <c r="AD237" s="124" t="e">
        <f ca="1">IF(tbl_coded[[#This Row],[ISIN]]="","",IF((_xll.BDP(B237&amp;" Corp",AD$1))="#N/A Field Not Applicable","",_xll.BDP(B237&amp;" Corp",AD$1)))</f>
        <v>#NAME?</v>
      </c>
      <c r="AE237" s="124" t="e">
        <f ca="1">IF(tbl_coded[[#This Row],[ISIN]]="","",IF((_xll.BDP(B237&amp;" Corp",AE$1))="#N/A N/A","--",_xll.BDP(B237&amp;" Corp",AE$1)))</f>
        <v>#NAME?</v>
      </c>
      <c r="AF237" s="124" t="e">
        <f ca="1">IF(tbl_coded[[#This Row],[ISIN]]="","",IF(IFERROR(MATCH(H237,rtg_num[Moody''s],0)&gt;10,0),"HY",IF(IFERROR(MATCH(I237,rtg_num[S&amp;P],0)&gt;10,0),"HY",IF(IFERROR(MATCH(J237,rtg_num[Fitch],0)&gt;10,0),"HY",IF(H237&amp;I237&amp;J237="------","NR",IF(IFERROR(FIND("#N/A",Coded!H237),0)&amp;IFERROR(FIND("#N/A",Coded!H237),0)&amp;IFERROR(FIND("#N/A",Coded!H237),0)&lt;&gt;"000",IF(INDEX(美元债一级!$O:$O,MATCH(tbl_coded[[#This Row],[ISIN]],美元债一级!$I:$I,0))="--/--/--","NR","IG"),"IG"))))))</f>
        <v>#NAME?</v>
      </c>
      <c r="AG23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7" s="125" t="e">
        <f ca="1">IF(tbl_coded[[#This Row],[ISIN]]="","",IF(_xll.BDP($B237&amp;" Corp",AI$1)="#N/A N/A","--",_xll.BDP($B237&amp;" Corp",AI$1)))</f>
        <v>#NAME?</v>
      </c>
      <c r="AJ237" s="122" t="e">
        <f ca="1">IF(tbl_coded[[#This Row],[ISIN]]="","",IF(OR(_xll.BDP(_xll.BDP(tbl_coded[[#This Row],[ISIN]]&amp;" Corp", "ISSUER_EQUITY_TICKER")&amp;" Equity",AJ$1)="#N/A N/A"),"--",_xll.BDP(_xll.BDP(tbl_coded[[#This Row],[ISIN]]&amp;" Corp", "ISSUER_EQUITY_TICKER")&amp;" Equity",AJ$1)))</f>
        <v>#NAME?</v>
      </c>
      <c r="AK23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24" t="e">
        <f ca="1">IF(tbl_coded[[#This Row],[ISIN]]="","",IF(OR(_xll.BDP(_xll.BDP(tbl_coded[[#This Row],[ISIN]]&amp;" Corp", "ISSUER_EQUITY_TICKER")&amp;" Equity",AL$1)="#N/A N/A"),"--",_xll.BDP(_xll.BDP(tbl_coded[[#This Row],[ISIN]]&amp;" Corp", "ISSUER_EQUITY_TICKER")&amp;" Equity",AL$1)))</f>
        <v>#NAME?</v>
      </c>
      <c r="AM237" s="124" t="e">
        <f ca="1">IF(tbl_coded[[#This Row],[ISIN]]="","",IF(_xll.BDS($B237&amp;" Corp",AM$1)="#N/A Field Not Applicable","",_xll.BDS($B237&amp;" Corp",AM$1)))</f>
        <v>#NAME?</v>
      </c>
      <c r="AN237" s="124" t="e">
        <f ca="1">IF(tbl_coded[[#This Row],[ISIN]]="","",IF(_xll.BDP(tbl_coded[[#This Row],[KPW Provider BBID]]&amp;" CompanyID","NAME")="#N/A Invalid Security","",_xll.BDP(tbl_coded[[#This Row],[KPW Provider BBID]]&amp;" CompanyID","NAME")))</f>
        <v>#NAME?</v>
      </c>
      <c r="AO237" s="124" t="e">
        <f ca="1">IF(tbl_coded[[#This Row],[ISIN]]="","",IF(_xll.BDP(tbl_coded[[#This Row],[KPW Provider BBID]]&amp;" CompanyID",$AO$1)="#N/A Invalid Security","--",IF(_xll.BDP(tbl_coded[[#This Row],[KPW Provider BBID]]&amp;" CompanyID",$AO$1)="#N/A N/A","--",_xll.BDP(tbl_coded[[#This Row],[KPW Provider BBID]]&amp;" CompanyID",$AO$1))))</f>
        <v>#NAME?</v>
      </c>
      <c r="AP237" s="124" t="e">
        <f ca="1">IF(tbl_coded[[#This Row],[ISIN]]="","",IF(_xll.BDP(tbl_coded[[#This Row],[KPW Provider BBID]]&amp;" CompanyID",$AP$1)="#N/A Invalid Security","--",IF(_xll.BDP(tbl_coded[[#This Row],[KPW Provider BBID]]&amp;" CompanyID",$AP$1)="#N/A N/A","--",_xll.BDP(tbl_coded[[#This Row],[KPW Provider BBID]]&amp;" CompanyID",$AP$1))))</f>
        <v>#NAME?</v>
      </c>
      <c r="AQ237" s="124" t="e">
        <f ca="1">IF(tbl_coded[[#This Row],[ISIN]]="","",IF(_xll.BDP(tbl_coded[[#This Row],[KPW Provider BBID]]&amp;" CompanyID",$AQ$1)="#N/A Invalid Security","--",IF(_xll.BDP(tbl_coded[[#This Row],[KPW Provider BBID]]&amp;" CompanyID",$AQ$1)="#N/A N/A","--",_xll.BDP(tbl_coded[[#This Row],[KPW Provider BBID]]&amp;" CompanyID",$AQ$1))))</f>
        <v>#NAME?</v>
      </c>
      <c r="AR237" s="124" t="e">
        <f ca="1">IF(tbl_coded[[#This Row],[ISIN]]="","",tbl_coded[[#This Row],[穆迪KPW评级]]&amp;"/"&amp;tbl_coded[[#This Row],[SPKPW评级]]&amp;"/"&amp;tbl_coded[[#This Row],[FITCHKPW评级]])</f>
        <v>#NAME?</v>
      </c>
      <c r="AS237" s="124" t="e">
        <f ca="1">IF(tbl_coded[[#This Row],[ISIN]]="","",IF(OR(_xll.BDP($B237&amp;" Corp",AS$1)="#N/A N/A"),"--",_xll.BDP($B237&amp;" Corp",AS$1)))</f>
        <v>#NAME?</v>
      </c>
      <c r="AT237" s="124" t="e">
        <f ca="1">IF(tbl_coded[[#This Row],[ISIN]]="","",IF(_xll.BDS($B237&amp;" Corp",AT$1)="#N/A Field Not Applicable","",_xll.BDS($B237&amp;" Corp",AT$1)))</f>
        <v>#NAME?</v>
      </c>
      <c r="AU237" s="124" t="e">
        <f ca="1">IF(tbl_coded[[#This Row],[SBLC Provider BBID]]="","",_xll.BDP(tbl_coded[[#This Row],[SBLC Provider BBID]]&amp;" CompanyID","NAME"))</f>
        <v>#NAME?</v>
      </c>
      <c r="AV237" s="124" t="e">
        <f ca="1">IF(tbl_coded[[#This Row],[ISIN]]="","",IF(OR(_xll.BDP($B237&amp;" Corp",AV$1)="#N/A N/A"),"--",TEXT(_xll.BDP($B237&amp;" Corp",AV$1),"yyyy/mm/dd")))</f>
        <v>#NAME?</v>
      </c>
      <c r="AW237" s="124" t="e">
        <f ca="1">IF(tbl_coded[[#This Row],[ISIN]]="","",IF(OR(_xll.BDP($B237&amp;" Corp",AW$1)="#N/A N/A"),"--",TEXT(_xll.BDP($B237&amp;" Corp",AW$1),"yyyy/mm/dd")))</f>
        <v>#NAME?</v>
      </c>
      <c r="AX237" s="124" t="e">
        <f ca="1">IF(tbl_coded[[#This Row],[ISIN]]="","",IF(OR(_xll.BDP($B237&amp;" Corp",AX$1)="#N/A N/A"),"--",TEXT(_xll.BDP($B237&amp;" Corp",AX$1),"yyyy/mm/dd")))</f>
        <v>#NAME?</v>
      </c>
      <c r="AY237" s="124" t="e">
        <f ca="1">IF(tbl_coded[[#This Row],[ISIN]]="","",IF(OR(_xll.BDP($B237&amp;" Corp",AY$1)="#N/A Field Not Applicable"),"--",TEXT(_xll.BDP($B237&amp;" Corp",AY$1),"yyyy/mm/dd")))</f>
        <v>#NAME?</v>
      </c>
      <c r="AZ237" s="124" t="e">
        <f ca="1">IF(tbl_coded[[#This Row],[ISIN]]="","",IF(OR(_xll.BDP($B237&amp;" Corp",AZ$1)="#N/A N/A"),"--",_xll.BDP($B237&amp;" Corp",AZ$1)))</f>
        <v>#NAME?</v>
      </c>
      <c r="BA237" s="124" t="e">
        <f ca="1">IF(tbl_coded[[#This Row],[ISIN]]="","",IF(OR(_xll.BDP($B237&amp;" Corp",BA$1)="#N/A N/A"),"--",_xll.BDP($B237&amp;" Corp",BA$1)))</f>
        <v>#NAME?</v>
      </c>
      <c r="BB237" s="124" t="e">
        <f ca="1">IF(tbl_coded[[#This Row],[ISIN]]="","",IF(OR(_xll.BDP($B237&amp;" Corp",BB$1)="#N/A N/A"),"--",_xll.BDP($B237&amp;" Corp",BB$1)))</f>
        <v>#NAME?</v>
      </c>
      <c r="BC237" s="124" t="e">
        <f ca="1">IF(tbl_coded[[#This Row],[ISIN]]="","",IF(OR(_xll.BDP($B237&amp;" Corp",BC$1)="#N/A Field Not Applicable"),"--",_xll.BDP($B237&amp;" Corp",BC$1)))</f>
        <v>#NAME?</v>
      </c>
      <c r="BD237" s="124" t="e">
        <f ca="1">IF(tbl_coded[[#This Row],[ISIN]]="","",IF(OR(_xll.BDP($B237&amp;" Corp",BD$1)="#N/A Field Not Applicable"),"--",_xll.BDP($B237&amp;" Corp",BD$1)))</f>
        <v>#NAME?</v>
      </c>
      <c r="BE237" s="124" t="e">
        <f ca="1">IF(tbl_coded[[#This Row],[ISIN]]="","",IF(OR(_xll.BDP($B237&amp;" Corp",BE$1)="#N/A Field Not Applicable"),"--",_xll.BDP($B237&amp;" Corp",BE$1)))</f>
        <v>#NAME?</v>
      </c>
      <c r="BF237" s="124" t="e">
        <f ca="1">IF(tbl_coded[[#This Row],[ISIN]]="","",IF(OR(_xll.BDP($B237&amp;" Corp",BF$1)="#N/A Field Not Applicable"),"--",_xll.BDP($B237&amp;" Corp",BF$1)))</f>
        <v>#NAME?</v>
      </c>
      <c r="BG237" s="124" t="e">
        <f ca="1">IF(tbl_coded[[#This Row],[ISIN]]="","",IF(OR(_xll.BDP($B237&amp;" Corp",BG$1)="#N/A Field Not Applicable"),"--",IF(_xll.BDP($B237&amp;" Corp",BG$1)="#N/A N/A","N",_xll.BDP($B237&amp;" Corp",BG$1))))</f>
        <v>#NAME?</v>
      </c>
      <c r="BH237" s="124" t="e">
        <f ca="1">IF(tbl_coded[[#This Row],[ISIN]]="","",IF(OR(_xll.BDP($B237&amp;" Corp",BH$1)="#N/A N/A"),"",_xll.BDP($B237&amp;" Corp",BH$1)))</f>
        <v>#NAME?</v>
      </c>
      <c r="BI237" s="124" t="e">
        <f ca="1">IF(tbl_coded[[#This Row],[ISIN]]="","",IF(OR(tbl_coded[[#This Row],[Parent company tiker]]=""),"",IF(_xll.BDP(tbl_coded[[#This Row],[Parent company tiker]]&amp;" Equity",BI$1)="#N/A N/A","--",_xll.BDP(tbl_coded[[#This Row],[Parent company tiker]]&amp;" Equity",BI$1))))</f>
        <v>#NAME?</v>
      </c>
      <c r="BJ237" s="124" t="e">
        <f ca="1">IF(tbl_coded[[#This Row],[ISIN]]="","",IF(OR(tbl_coded[[#This Row],[Parent company tiker]]=""),"",IF(_xll.BDP(tbl_coded[[#This Row],[Parent company tiker]]&amp;" Equity",BJ$1)="#N/A N/A","--",_xll.BDP(tbl_coded[[#This Row],[Parent company tiker]]&amp;" Equity",BJ$1))))</f>
        <v>#NAME?</v>
      </c>
      <c r="BK237" s="124" t="e">
        <f ca="1">IF(tbl_coded[[#This Row],[ISIN]]="","",IF(OR(tbl_coded[[#This Row],[Parent company tiker]]=""),"",IF(_xll.BDP(tbl_coded[[#This Row],[Parent company tiker]]&amp;" Equity",BK$1)="#N/A N/A","--",_xll.BDP(tbl_coded[[#This Row],[Parent company tiker]]&amp;" Equity",BK$1))))</f>
        <v>#NAME?</v>
      </c>
      <c r="BL237" s="124" t="e">
        <f ca="1">IF(tbl_coded[[#This Row],[ISIN]]="","",IF(OR(tbl_coded[[#This Row],[Parent company tiker]]=""),"",IF(_xll.BDP(tbl_coded[[#This Row],[Parent company tiker]]&amp;" Equity",BL$1)="#N/A N/A","--",_xll.BDP(tbl_coded[[#This Row],[Parent company tiker]]&amp;" Equity",BL$1))))</f>
        <v>#NAME?</v>
      </c>
      <c r="BM23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7" s="124" t="e">
        <f ca="1">IF(tbl_coded[[#This Row],[Column9]]&lt;&gt;"--",tbl_coded[[#This Row],[G''tor rating]],IF(tbl_coded[[#This Row],[KPW Name]]&lt;&gt;"",tbl_coded[[#This Row],[KPW Rating]],IF(tbl_coded[[#This Row],[Parent company tiker]]&lt;&gt;"",tbl_coded[[#This Row],[parent评级]],tbl_coded[[#This Row],[Issuer rating]])))</f>
        <v>#NAME?</v>
      </c>
      <c r="BO237" s="159" t="str">
        <f ca="1">IFERROR(IF(tbl_coded[[#This Row],[GREEN]]="Y","GREEN",IF(tbl_coded[[#This Row],[SUSTAINABLE]]="Y","SUSTAINABLE",IF(tbl_coded[[#This Row],[SOCIAL]]="Y","SOCIAL",IF(tbl_coded[[#This Row],[Sustainable linked]]="Y","SUSTAINABLE LINKED"," ")))),"")</f>
        <v/>
      </c>
    </row>
    <row r="238" spans="1:67" ht="15" customHeight="1">
      <c r="A238" s="119">
        <v>236</v>
      </c>
      <c r="B238" s="120" t="str">
        <f>IF(美元债一级!$C$4:$C$1048576&lt;&gt;"",美元债一级!C239,"")</f>
        <v>XS2590646274</v>
      </c>
      <c r="C238" s="124" t="e">
        <f ca="1">IF(tbl_coded[[#This Row],[ISIN]]="","",IF(tbl_coded[[#This Row],[Index]]&gt;$A$1,"",IF(_xll.BDP($B238&amp;" Corp",C$1)="#N/A N/A","",_xll.BDP($B238&amp;" Corp",C$1))))</f>
        <v>#NAME?</v>
      </c>
      <c r="D238" s="124" t="e">
        <f ca="1">IF(tbl_coded[[#This Row],[ISIN]]="","",IF(_xll.BDP($B238&amp;" Corp",D$1)="#N/A N/A","",_xll.BDP($B238&amp;" Corp",D$1)))</f>
        <v>#NAME?</v>
      </c>
      <c r="E238" s="124" t="e">
        <f ca="1">IF(tbl_coded[[#This Row],[ISIN]]="","",IF(_xll.BDP($B238&amp;" Corp",E$1)="#N/A N/A","--",_xll.BDP($B238&amp;" Corp",E$1)))</f>
        <v>#NAME?</v>
      </c>
      <c r="F238" s="124" t="e">
        <f ca="1">IF(tbl_coded[[#This Row],[ISIN]]="","",IF(_xll.BDS($B238&amp;" Corp",F$1)="#N/A Field Not Applicable","",_xll.BDS($B238&amp;" Corp",F$1)))</f>
        <v>#NAME?</v>
      </c>
      <c r="G238" s="124" t="e">
        <f ca="1">IF(tbl_coded[[#This Row],[ISIN]]="","",IF(_xll.BDP($F238&amp;" CompanyID",G$1)="#N/A Invalid Security","",_xll.BDP($F238&amp;" CompanyID",G$1)))</f>
        <v>#NAME?</v>
      </c>
      <c r="H238" s="124" t="e">
        <f ca="1">IF(tbl_coded[[#This Row],[ISIN]]="","",IF(_xll.BDP($B238&amp;" Corp",H$1)="#N/A N/A","--",_xll.BDP($B238&amp;" Corp",H$1)))</f>
        <v>#NAME?</v>
      </c>
      <c r="I238" s="124" t="e">
        <f ca="1">IF(tbl_coded[[#This Row],[ISIN]]="","",IF(_xll.BDP($B238&amp;" Corp",I$1)="#N/A N/A","--",_xll.BDP($B238&amp;" Corp",I$1)))</f>
        <v>#NAME?</v>
      </c>
      <c r="J238" s="124" t="e">
        <f ca="1">IF(tbl_coded[[#This Row],[ISIN]]="","",IF(_xll.BDP($B238&amp;" Corp",J$1)="#N/A N/A","--",_xll.BDP($B238&amp;" Corp",J$1)))</f>
        <v>#NAME?</v>
      </c>
      <c r="K238" s="124" t="e">
        <f ca="1">IF(tbl_coded[[#This Row],[ISIN]]="","",IF(_xll.BDP($B238&amp;" Corp",K$1)="#N/A N/A","--",_xll.BDP($B238&amp;" Corp",K$1)))</f>
        <v>#NAME?</v>
      </c>
      <c r="L238" s="124" t="e">
        <f ca="1">IF(tbl_coded[[#This Row],[ISIN]]="","",IF(_xll.BDP($B238&amp;" Corp",L$1)="#N/A N/A","--",_xll.BDP($B238&amp;" Corp",L$1)))</f>
        <v>#NAME?</v>
      </c>
      <c r="M238" s="124" t="e">
        <f ca="1">IF(tbl_coded[[#This Row],[ISIN]]="","",IF(_xll.BDP($B238&amp;" Corp",M$1)="#N/A N/A","--",_xll.BDP($B238&amp;" Corp",M$1)))</f>
        <v>#NAME?</v>
      </c>
      <c r="N238" s="124" t="e">
        <f ca="1">IF(tbl_coded[[#This Row],[ISIN]]="","",IF(_xll.BDP($B238&amp;" Corp",N$1)="#N/A N/A","--",_xll.BDP($B238&amp;" Corp",N$1)))</f>
        <v>#NAME?</v>
      </c>
      <c r="O238" s="124" t="e">
        <f ca="1">IF(tbl_coded[[#This Row],[ISIN]]="","",IF(_xll.BDP($B238&amp;" Corp",O$1)="#N/A N/A","--",_xll.BDP($B238&amp;" Corp",O$1)))</f>
        <v>#NAME?</v>
      </c>
      <c r="P238" s="124" t="e">
        <f ca="1">IF(tbl_coded[[#This Row],[ISIN]]="","",IF(_xll.BDP($B238&amp;" Corp",P$1)="#N/A N/A","--",_xll.BDP($B238&amp;" Corp",P$1)))</f>
        <v>#NAME?</v>
      </c>
      <c r="Q23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8" s="124" t="e">
        <f ca="1">IF(tbl_coded[[#This Row],[ISIN]]="","",IF(OR(_xll.BDP($B238&amp;" Corp",R$1)="#N/A N/A",_xll.BDP($B238&amp;" Corp",R$1)="#N/A Invalid Security",_xll.BDP($B238&amp;" Corp",R$1)="#N/A Field Not Applicable"),"--",_xll.BDP($B238&amp;" Corp",R$1)))</f>
        <v>#NAME?</v>
      </c>
      <c r="S238" s="124" t="e">
        <f ca="1">IF(tbl_coded[[#This Row],[ISIN]]="","",IF(OR(_xll.BDP($R238&amp;" Equity",S$1)="#N/A N/A",_xll.BDP($R238&amp;" Equity",S$1)="#N/A Invalid Security"),"--",_xll.BDP($R238&amp;" Equity",S$1)))</f>
        <v>#NAME?</v>
      </c>
      <c r="T238" s="124" t="e">
        <f ca="1">IF(tbl_coded[[#This Row],[ISIN]]="","",IF(OR(_xll.BDP($R238&amp;" Equity",T$1)="#N/A N/A",_xll.BDP($R238&amp;" Equity",T$1)="#N/A Invalid Security"),"--",_xll.BDP($R238&amp;" Equity",T$1)))</f>
        <v>#NAME?</v>
      </c>
      <c r="U238" s="124" t="e">
        <f ca="1">IF(tbl_coded[[#This Row],[ISIN]]="","",IF(OR(_xll.BDP($R238&amp;" Equity",U$1)="#N/A N/A",_xll.BDP($R238&amp;" Equity",U$1)="#N/A Invalid Security"),"--",_xll.BDP($R238&amp;" Equity",U$1)))</f>
        <v>#NAME?</v>
      </c>
      <c r="V238" s="124" t="e">
        <f ca="1">IF(tbl_coded[[#This Row],[ISIN]]="","",IF(OR(_xll.BDP($R238&amp;" Equity",V$1)="#N/A N/A",_xll.BDP($R238&amp;" Equity",V$1)="#N/A Invalid Security"),"--",_xll.BDP($R238&amp;" Equity",V$1)))</f>
        <v>#NAME?</v>
      </c>
      <c r="W238" s="124" t="e">
        <f ca="1">IF(tbl_coded[[#This Row],[ISIN]]="","",IF(OR(_xll.BDP($R238&amp;" Equity",W$1)="#N/A N/A",_xll.BDP($R238&amp;" Equity",W$1)="#N/A Invalid Security"),"--",_xll.BDP($R238&amp;" Equity",W$1)))</f>
        <v>#NAME?</v>
      </c>
      <c r="X238" s="124" t="e">
        <f ca="1">IF(tbl_coded[[#This Row],[ISIN]]="","",IF(OR(_xll.BDP($R238&amp;" Equity",X$1)="#N/A N/A",_xll.BDP($R238&amp;" Equity",X$1)="#N/A Invalid Security"),"--",_xll.BDP($R238&amp;" Equity",X$1)))</f>
        <v>#NAME?</v>
      </c>
      <c r="Y23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8" s="124" t="str">
        <f ca="1">IF(tbl_coded[[#This Row],[ISIN]]="","",IF(ISNUMBER(_xll.BDP(B238&amp;" Corp",Z$1)),_xll.BDP(B238&amp;" Corp",Z$1),""))</f>
        <v/>
      </c>
      <c r="AA238" s="124" t="str">
        <f ca="1">IF(tbl_coded[[#This Row],[ISIN]]="","",IF(ISNUMBER(_xll.BDP(B238&amp;" Corp",AA$1)),_xll.BDP(B238&amp;" Corp",AA$1),""))</f>
        <v/>
      </c>
      <c r="AB238" s="124" t="str">
        <f ca="1">IF(tbl_coded[[#This Row],[ISIN]]="","",IF(ISNUMBER(_xll.BDP(B238&amp;" Corp",AB$1)),_xll.BDP(B238&amp;" Corp",AB$1),""))</f>
        <v/>
      </c>
      <c r="AC238" s="124" t="str">
        <f ca="1">IF(tbl_coded[[#This Row],[ISIN]]="","",IF(ISNUMBER(_xll.BDP(B238&amp;" Corp",AC$1)),_xll.BDP(B238&amp;" Corp",AC$1),""))</f>
        <v/>
      </c>
      <c r="AD238" s="124" t="e">
        <f ca="1">IF(tbl_coded[[#This Row],[ISIN]]="","",IF((_xll.BDP(B238&amp;" Corp",AD$1))="#N/A Field Not Applicable","",_xll.BDP(B238&amp;" Corp",AD$1)))</f>
        <v>#NAME?</v>
      </c>
      <c r="AE238" s="124" t="e">
        <f ca="1">IF(tbl_coded[[#This Row],[ISIN]]="","",IF((_xll.BDP(B238&amp;" Corp",AE$1))="#N/A N/A","--",_xll.BDP(B238&amp;" Corp",AE$1)))</f>
        <v>#NAME?</v>
      </c>
      <c r="AF238" s="124" t="e">
        <f ca="1">IF(tbl_coded[[#This Row],[ISIN]]="","",IF(IFERROR(MATCH(H238,rtg_num[Moody''s],0)&gt;10,0),"HY",IF(IFERROR(MATCH(I238,rtg_num[S&amp;P],0)&gt;10,0),"HY",IF(IFERROR(MATCH(J238,rtg_num[Fitch],0)&gt;10,0),"HY",IF(H238&amp;I238&amp;J238="------","NR",IF(IFERROR(FIND("#N/A",Coded!H238),0)&amp;IFERROR(FIND("#N/A",Coded!H238),0)&amp;IFERROR(FIND("#N/A",Coded!H238),0)&lt;&gt;"000",IF(INDEX(美元债一级!$O:$O,MATCH(tbl_coded[[#This Row],[ISIN]],美元债一级!$I:$I,0))="--/--/--","NR","IG"),"IG"))))))</f>
        <v>#NAME?</v>
      </c>
      <c r="AG23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8" s="125" t="e">
        <f ca="1">IF(tbl_coded[[#This Row],[ISIN]]="","",IF(_xll.BDP($B238&amp;" Corp",AI$1)="#N/A N/A","--",_xll.BDP($B238&amp;" Corp",AI$1)))</f>
        <v>#NAME?</v>
      </c>
      <c r="AJ238" s="122" t="e">
        <f ca="1">IF(tbl_coded[[#This Row],[ISIN]]="","",IF(OR(_xll.BDP(_xll.BDP(tbl_coded[[#This Row],[ISIN]]&amp;" Corp", "ISSUER_EQUITY_TICKER")&amp;" Equity",AJ$1)="#N/A N/A"),"--",_xll.BDP(_xll.BDP(tbl_coded[[#This Row],[ISIN]]&amp;" Corp", "ISSUER_EQUITY_TICKER")&amp;" Equity",AJ$1)))</f>
        <v>#NAME?</v>
      </c>
      <c r="AK23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24" t="e">
        <f ca="1">IF(tbl_coded[[#This Row],[ISIN]]="","",IF(OR(_xll.BDP(_xll.BDP(tbl_coded[[#This Row],[ISIN]]&amp;" Corp", "ISSUER_EQUITY_TICKER")&amp;" Equity",AL$1)="#N/A N/A"),"--",_xll.BDP(_xll.BDP(tbl_coded[[#This Row],[ISIN]]&amp;" Corp", "ISSUER_EQUITY_TICKER")&amp;" Equity",AL$1)))</f>
        <v>#NAME?</v>
      </c>
      <c r="AM238" s="124" t="e">
        <f ca="1">IF(tbl_coded[[#This Row],[ISIN]]="","",IF(_xll.BDS($B238&amp;" Corp",AM$1)="#N/A Field Not Applicable","",_xll.BDS($B238&amp;" Corp",AM$1)))</f>
        <v>#NAME?</v>
      </c>
      <c r="AN238" s="124" t="e">
        <f ca="1">IF(tbl_coded[[#This Row],[ISIN]]="","",IF(_xll.BDP(tbl_coded[[#This Row],[KPW Provider BBID]]&amp;" CompanyID","NAME")="#N/A Invalid Security","",_xll.BDP(tbl_coded[[#This Row],[KPW Provider BBID]]&amp;" CompanyID","NAME")))</f>
        <v>#NAME?</v>
      </c>
      <c r="AO238" s="124" t="e">
        <f ca="1">IF(tbl_coded[[#This Row],[ISIN]]="","",IF(_xll.BDP(tbl_coded[[#This Row],[KPW Provider BBID]]&amp;" CompanyID",$AO$1)="#N/A Invalid Security","--",IF(_xll.BDP(tbl_coded[[#This Row],[KPW Provider BBID]]&amp;" CompanyID",$AO$1)="#N/A N/A","--",_xll.BDP(tbl_coded[[#This Row],[KPW Provider BBID]]&amp;" CompanyID",$AO$1))))</f>
        <v>#NAME?</v>
      </c>
      <c r="AP238" s="124" t="e">
        <f ca="1">IF(tbl_coded[[#This Row],[ISIN]]="","",IF(_xll.BDP(tbl_coded[[#This Row],[KPW Provider BBID]]&amp;" CompanyID",$AP$1)="#N/A Invalid Security","--",IF(_xll.BDP(tbl_coded[[#This Row],[KPW Provider BBID]]&amp;" CompanyID",$AP$1)="#N/A N/A","--",_xll.BDP(tbl_coded[[#This Row],[KPW Provider BBID]]&amp;" CompanyID",$AP$1))))</f>
        <v>#NAME?</v>
      </c>
      <c r="AQ238" s="124" t="e">
        <f ca="1">IF(tbl_coded[[#This Row],[ISIN]]="","",IF(_xll.BDP(tbl_coded[[#This Row],[KPW Provider BBID]]&amp;" CompanyID",$AQ$1)="#N/A Invalid Security","--",IF(_xll.BDP(tbl_coded[[#This Row],[KPW Provider BBID]]&amp;" CompanyID",$AQ$1)="#N/A N/A","--",_xll.BDP(tbl_coded[[#This Row],[KPW Provider BBID]]&amp;" CompanyID",$AQ$1))))</f>
        <v>#NAME?</v>
      </c>
      <c r="AR238" s="124" t="e">
        <f ca="1">IF(tbl_coded[[#This Row],[ISIN]]="","",tbl_coded[[#This Row],[穆迪KPW评级]]&amp;"/"&amp;tbl_coded[[#This Row],[SPKPW评级]]&amp;"/"&amp;tbl_coded[[#This Row],[FITCHKPW评级]])</f>
        <v>#NAME?</v>
      </c>
      <c r="AS238" s="124" t="e">
        <f ca="1">IF(tbl_coded[[#This Row],[ISIN]]="","",IF(OR(_xll.BDP($B238&amp;" Corp",AS$1)="#N/A N/A"),"--",_xll.BDP($B238&amp;" Corp",AS$1)))</f>
        <v>#NAME?</v>
      </c>
      <c r="AT238" s="124" t="e">
        <f ca="1">IF(tbl_coded[[#This Row],[ISIN]]="","",IF(_xll.BDS($B238&amp;" Corp",AT$1)="#N/A Field Not Applicable","",_xll.BDS($B238&amp;" Corp",AT$1)))</f>
        <v>#NAME?</v>
      </c>
      <c r="AU238" s="124" t="e">
        <f ca="1">IF(tbl_coded[[#This Row],[SBLC Provider BBID]]="","",_xll.BDP(tbl_coded[[#This Row],[SBLC Provider BBID]]&amp;" CompanyID","NAME"))</f>
        <v>#NAME?</v>
      </c>
      <c r="AV238" s="124" t="e">
        <f ca="1">IF(tbl_coded[[#This Row],[ISIN]]="","",IF(OR(_xll.BDP($B238&amp;" Corp",AV$1)="#N/A N/A"),"--",TEXT(_xll.BDP($B238&amp;" Corp",AV$1),"yyyy/mm/dd")))</f>
        <v>#NAME?</v>
      </c>
      <c r="AW238" s="124" t="e">
        <f ca="1">IF(tbl_coded[[#This Row],[ISIN]]="","",IF(OR(_xll.BDP($B238&amp;" Corp",AW$1)="#N/A N/A"),"--",TEXT(_xll.BDP($B238&amp;" Corp",AW$1),"yyyy/mm/dd")))</f>
        <v>#NAME?</v>
      </c>
      <c r="AX238" s="124" t="e">
        <f ca="1">IF(tbl_coded[[#This Row],[ISIN]]="","",IF(OR(_xll.BDP($B238&amp;" Corp",AX$1)="#N/A N/A"),"--",TEXT(_xll.BDP($B238&amp;" Corp",AX$1),"yyyy/mm/dd")))</f>
        <v>#NAME?</v>
      </c>
      <c r="AY238" s="124" t="e">
        <f ca="1">IF(tbl_coded[[#This Row],[ISIN]]="","",IF(OR(_xll.BDP($B238&amp;" Corp",AY$1)="#N/A Field Not Applicable"),"--",TEXT(_xll.BDP($B238&amp;" Corp",AY$1),"yyyy/mm/dd")))</f>
        <v>#NAME?</v>
      </c>
      <c r="AZ238" s="124" t="e">
        <f ca="1">IF(tbl_coded[[#This Row],[ISIN]]="","",IF(OR(_xll.BDP($B238&amp;" Corp",AZ$1)="#N/A N/A"),"--",_xll.BDP($B238&amp;" Corp",AZ$1)))</f>
        <v>#NAME?</v>
      </c>
      <c r="BA238" s="124" t="e">
        <f ca="1">IF(tbl_coded[[#This Row],[ISIN]]="","",IF(OR(_xll.BDP($B238&amp;" Corp",BA$1)="#N/A N/A"),"--",_xll.BDP($B238&amp;" Corp",BA$1)))</f>
        <v>#NAME?</v>
      </c>
      <c r="BB238" s="124" t="e">
        <f ca="1">IF(tbl_coded[[#This Row],[ISIN]]="","",IF(OR(_xll.BDP($B238&amp;" Corp",BB$1)="#N/A N/A"),"--",_xll.BDP($B238&amp;" Corp",BB$1)))</f>
        <v>#NAME?</v>
      </c>
      <c r="BC238" s="124" t="e">
        <f ca="1">IF(tbl_coded[[#This Row],[ISIN]]="","",IF(OR(_xll.BDP($B238&amp;" Corp",BC$1)="#N/A Field Not Applicable"),"--",_xll.BDP($B238&amp;" Corp",BC$1)))</f>
        <v>#NAME?</v>
      </c>
      <c r="BD238" s="124" t="e">
        <f ca="1">IF(tbl_coded[[#This Row],[ISIN]]="","",IF(OR(_xll.BDP($B238&amp;" Corp",BD$1)="#N/A Field Not Applicable"),"--",_xll.BDP($B238&amp;" Corp",BD$1)))</f>
        <v>#NAME?</v>
      </c>
      <c r="BE238" s="124" t="e">
        <f ca="1">IF(tbl_coded[[#This Row],[ISIN]]="","",IF(OR(_xll.BDP($B238&amp;" Corp",BE$1)="#N/A Field Not Applicable"),"--",_xll.BDP($B238&amp;" Corp",BE$1)))</f>
        <v>#NAME?</v>
      </c>
      <c r="BF238" s="124" t="e">
        <f ca="1">IF(tbl_coded[[#This Row],[ISIN]]="","",IF(OR(_xll.BDP($B238&amp;" Corp",BF$1)="#N/A Field Not Applicable"),"--",_xll.BDP($B238&amp;" Corp",BF$1)))</f>
        <v>#NAME?</v>
      </c>
      <c r="BG238" s="124" t="e">
        <f ca="1">IF(tbl_coded[[#This Row],[ISIN]]="","",IF(OR(_xll.BDP($B238&amp;" Corp",BG$1)="#N/A Field Not Applicable"),"--",IF(_xll.BDP($B238&amp;" Corp",BG$1)="#N/A N/A","N",_xll.BDP($B238&amp;" Corp",BG$1))))</f>
        <v>#NAME?</v>
      </c>
      <c r="BH238" s="124" t="e">
        <f ca="1">IF(tbl_coded[[#This Row],[ISIN]]="","",IF(OR(_xll.BDP($B238&amp;" Corp",BH$1)="#N/A N/A"),"",_xll.BDP($B238&amp;" Corp",BH$1)))</f>
        <v>#NAME?</v>
      </c>
      <c r="BI238" s="124" t="e">
        <f ca="1">IF(tbl_coded[[#This Row],[ISIN]]="","",IF(OR(tbl_coded[[#This Row],[Parent company tiker]]=""),"",IF(_xll.BDP(tbl_coded[[#This Row],[Parent company tiker]]&amp;" Equity",BI$1)="#N/A N/A","--",_xll.BDP(tbl_coded[[#This Row],[Parent company tiker]]&amp;" Equity",BI$1))))</f>
        <v>#NAME?</v>
      </c>
      <c r="BJ238" s="124" t="e">
        <f ca="1">IF(tbl_coded[[#This Row],[ISIN]]="","",IF(OR(tbl_coded[[#This Row],[Parent company tiker]]=""),"",IF(_xll.BDP(tbl_coded[[#This Row],[Parent company tiker]]&amp;" Equity",BJ$1)="#N/A N/A","--",_xll.BDP(tbl_coded[[#This Row],[Parent company tiker]]&amp;" Equity",BJ$1))))</f>
        <v>#NAME?</v>
      </c>
      <c r="BK238" s="124" t="e">
        <f ca="1">IF(tbl_coded[[#This Row],[ISIN]]="","",IF(OR(tbl_coded[[#This Row],[Parent company tiker]]=""),"",IF(_xll.BDP(tbl_coded[[#This Row],[Parent company tiker]]&amp;" Equity",BK$1)="#N/A N/A","--",_xll.BDP(tbl_coded[[#This Row],[Parent company tiker]]&amp;" Equity",BK$1))))</f>
        <v>#NAME?</v>
      </c>
      <c r="BL238" s="124" t="e">
        <f ca="1">IF(tbl_coded[[#This Row],[ISIN]]="","",IF(OR(tbl_coded[[#This Row],[Parent company tiker]]=""),"",IF(_xll.BDP(tbl_coded[[#This Row],[Parent company tiker]]&amp;" Equity",BL$1)="#N/A N/A","--",_xll.BDP(tbl_coded[[#This Row],[Parent company tiker]]&amp;" Equity",BL$1))))</f>
        <v>#NAME?</v>
      </c>
      <c r="BM23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8" s="124" t="e">
        <f ca="1">IF(tbl_coded[[#This Row],[Column9]]&lt;&gt;"--",tbl_coded[[#This Row],[G''tor rating]],IF(tbl_coded[[#This Row],[KPW Name]]&lt;&gt;"",tbl_coded[[#This Row],[KPW Rating]],IF(tbl_coded[[#This Row],[Parent company tiker]]&lt;&gt;"",tbl_coded[[#This Row],[parent评级]],tbl_coded[[#This Row],[Issuer rating]])))</f>
        <v>#NAME?</v>
      </c>
      <c r="BO238" s="159" t="str">
        <f ca="1">IFERROR(IF(tbl_coded[[#This Row],[GREEN]]="Y","GREEN",IF(tbl_coded[[#This Row],[SUSTAINABLE]]="Y","SUSTAINABLE",IF(tbl_coded[[#This Row],[SOCIAL]]="Y","SOCIAL",IF(tbl_coded[[#This Row],[Sustainable linked]]="Y","SUSTAINABLE LINKED"," ")))),"")</f>
        <v/>
      </c>
    </row>
    <row r="239" spans="1:67" ht="15" customHeight="1">
      <c r="A239" s="119">
        <v>237</v>
      </c>
      <c r="B239" s="120" t="str">
        <f>IF(美元债一级!$C$4:$C$1048576&lt;&gt;"",美元债一级!C240,"")</f>
        <v>XS2590644220</v>
      </c>
      <c r="C239" s="124" t="e">
        <f ca="1">IF(tbl_coded[[#This Row],[ISIN]]="","",IF(tbl_coded[[#This Row],[Index]]&gt;$A$1,"",IF(_xll.BDP($B239&amp;" Corp",C$1)="#N/A N/A","",_xll.BDP($B239&amp;" Corp",C$1))))</f>
        <v>#NAME?</v>
      </c>
      <c r="D239" s="124" t="e">
        <f ca="1">IF(tbl_coded[[#This Row],[ISIN]]="","",IF(_xll.BDP($B239&amp;" Corp",D$1)="#N/A N/A","",_xll.BDP($B239&amp;" Corp",D$1)))</f>
        <v>#NAME?</v>
      </c>
      <c r="E239" s="124" t="e">
        <f ca="1">IF(tbl_coded[[#This Row],[ISIN]]="","",IF(_xll.BDP($B239&amp;" Corp",E$1)="#N/A N/A","--",_xll.BDP($B239&amp;" Corp",E$1)))</f>
        <v>#NAME?</v>
      </c>
      <c r="F239" s="124" t="e">
        <f ca="1">IF(tbl_coded[[#This Row],[ISIN]]="","",IF(_xll.BDS($B239&amp;" Corp",F$1)="#N/A Field Not Applicable","",_xll.BDS($B239&amp;" Corp",F$1)))</f>
        <v>#NAME?</v>
      </c>
      <c r="G239" s="124" t="e">
        <f ca="1">IF(tbl_coded[[#This Row],[ISIN]]="","",IF(_xll.BDP($F239&amp;" CompanyID",G$1)="#N/A Invalid Security","",_xll.BDP($F239&amp;" CompanyID",G$1)))</f>
        <v>#NAME?</v>
      </c>
      <c r="H239" s="124" t="e">
        <f ca="1">IF(tbl_coded[[#This Row],[ISIN]]="","",IF(_xll.BDP($B239&amp;" Corp",H$1)="#N/A N/A","--",_xll.BDP($B239&amp;" Corp",H$1)))</f>
        <v>#NAME?</v>
      </c>
      <c r="I239" s="124" t="e">
        <f ca="1">IF(tbl_coded[[#This Row],[ISIN]]="","",IF(_xll.BDP($B239&amp;" Corp",I$1)="#N/A N/A","--",_xll.BDP($B239&amp;" Corp",I$1)))</f>
        <v>#NAME?</v>
      </c>
      <c r="J239" s="124" t="e">
        <f ca="1">IF(tbl_coded[[#This Row],[ISIN]]="","",IF(_xll.BDP($B239&amp;" Corp",J$1)="#N/A N/A","--",_xll.BDP($B239&amp;" Corp",J$1)))</f>
        <v>#NAME?</v>
      </c>
      <c r="K239" s="124" t="e">
        <f ca="1">IF(tbl_coded[[#This Row],[ISIN]]="","",IF(_xll.BDP($B239&amp;" Corp",K$1)="#N/A N/A","--",_xll.BDP($B239&amp;" Corp",K$1)))</f>
        <v>#NAME?</v>
      </c>
      <c r="L239" s="124" t="e">
        <f ca="1">IF(tbl_coded[[#This Row],[ISIN]]="","",IF(_xll.BDP($B239&amp;" Corp",L$1)="#N/A N/A","--",_xll.BDP($B239&amp;" Corp",L$1)))</f>
        <v>#NAME?</v>
      </c>
      <c r="M239" s="124" t="e">
        <f ca="1">IF(tbl_coded[[#This Row],[ISIN]]="","",IF(_xll.BDP($B239&amp;" Corp",M$1)="#N/A N/A","--",_xll.BDP($B239&amp;" Corp",M$1)))</f>
        <v>#NAME?</v>
      </c>
      <c r="N239" s="124" t="e">
        <f ca="1">IF(tbl_coded[[#This Row],[ISIN]]="","",IF(_xll.BDP($B239&amp;" Corp",N$1)="#N/A N/A","--",_xll.BDP($B239&amp;" Corp",N$1)))</f>
        <v>#NAME?</v>
      </c>
      <c r="O239" s="124" t="e">
        <f ca="1">IF(tbl_coded[[#This Row],[ISIN]]="","",IF(_xll.BDP($B239&amp;" Corp",O$1)="#N/A N/A","--",_xll.BDP($B239&amp;" Corp",O$1)))</f>
        <v>#NAME?</v>
      </c>
      <c r="P239" s="124" t="e">
        <f ca="1">IF(tbl_coded[[#This Row],[ISIN]]="","",IF(_xll.BDP($B239&amp;" Corp",P$1)="#N/A N/A","--",_xll.BDP($B239&amp;" Corp",P$1)))</f>
        <v>#NAME?</v>
      </c>
      <c r="Q23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9" s="124" t="e">
        <f ca="1">IF(tbl_coded[[#This Row],[ISIN]]="","",IF(OR(_xll.BDP($B239&amp;" Corp",R$1)="#N/A N/A",_xll.BDP($B239&amp;" Corp",R$1)="#N/A Invalid Security",_xll.BDP($B239&amp;" Corp",R$1)="#N/A Field Not Applicable"),"--",_xll.BDP($B239&amp;" Corp",R$1)))</f>
        <v>#NAME?</v>
      </c>
      <c r="S239" s="124" t="e">
        <f ca="1">IF(tbl_coded[[#This Row],[ISIN]]="","",IF(OR(_xll.BDP($R239&amp;" Equity",S$1)="#N/A N/A",_xll.BDP($R239&amp;" Equity",S$1)="#N/A Invalid Security"),"--",_xll.BDP($R239&amp;" Equity",S$1)))</f>
        <v>#NAME?</v>
      </c>
      <c r="T239" s="124" t="e">
        <f ca="1">IF(tbl_coded[[#This Row],[ISIN]]="","",IF(OR(_xll.BDP($R239&amp;" Equity",T$1)="#N/A N/A",_xll.BDP($R239&amp;" Equity",T$1)="#N/A Invalid Security"),"--",_xll.BDP($R239&amp;" Equity",T$1)))</f>
        <v>#NAME?</v>
      </c>
      <c r="U239" s="124" t="e">
        <f ca="1">IF(tbl_coded[[#This Row],[ISIN]]="","",IF(OR(_xll.BDP($R239&amp;" Equity",U$1)="#N/A N/A",_xll.BDP($R239&amp;" Equity",U$1)="#N/A Invalid Security"),"--",_xll.BDP($R239&amp;" Equity",U$1)))</f>
        <v>#NAME?</v>
      </c>
      <c r="V239" s="124" t="e">
        <f ca="1">IF(tbl_coded[[#This Row],[ISIN]]="","",IF(OR(_xll.BDP($R239&amp;" Equity",V$1)="#N/A N/A",_xll.BDP($R239&amp;" Equity",V$1)="#N/A Invalid Security"),"--",_xll.BDP($R239&amp;" Equity",V$1)))</f>
        <v>#NAME?</v>
      </c>
      <c r="W239" s="124" t="e">
        <f ca="1">IF(tbl_coded[[#This Row],[ISIN]]="","",IF(OR(_xll.BDP($R239&amp;" Equity",W$1)="#N/A N/A",_xll.BDP($R239&amp;" Equity",W$1)="#N/A Invalid Security"),"--",_xll.BDP($R239&amp;" Equity",W$1)))</f>
        <v>#NAME?</v>
      </c>
      <c r="X239" s="124" t="e">
        <f ca="1">IF(tbl_coded[[#This Row],[ISIN]]="","",IF(OR(_xll.BDP($R239&amp;" Equity",X$1)="#N/A N/A",_xll.BDP($R239&amp;" Equity",X$1)="#N/A Invalid Security"),"--",_xll.BDP($R239&amp;" Equity",X$1)))</f>
        <v>#NAME?</v>
      </c>
      <c r="Y23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9" s="124" t="str">
        <f ca="1">IF(tbl_coded[[#This Row],[ISIN]]="","",IF(ISNUMBER(_xll.BDP(B239&amp;" Corp",Z$1)),_xll.BDP(B239&amp;" Corp",Z$1),""))</f>
        <v/>
      </c>
      <c r="AA239" s="124" t="str">
        <f ca="1">IF(tbl_coded[[#This Row],[ISIN]]="","",IF(ISNUMBER(_xll.BDP(B239&amp;" Corp",AA$1)),_xll.BDP(B239&amp;" Corp",AA$1),""))</f>
        <v/>
      </c>
      <c r="AB239" s="124" t="str">
        <f ca="1">IF(tbl_coded[[#This Row],[ISIN]]="","",IF(ISNUMBER(_xll.BDP(B239&amp;" Corp",AB$1)),_xll.BDP(B239&amp;" Corp",AB$1),""))</f>
        <v/>
      </c>
      <c r="AC239" s="124" t="str">
        <f ca="1">IF(tbl_coded[[#This Row],[ISIN]]="","",IF(ISNUMBER(_xll.BDP(B239&amp;" Corp",AC$1)),_xll.BDP(B239&amp;" Corp",AC$1),""))</f>
        <v/>
      </c>
      <c r="AD239" s="124" t="e">
        <f ca="1">IF(tbl_coded[[#This Row],[ISIN]]="","",IF((_xll.BDP(B239&amp;" Corp",AD$1))="#N/A Field Not Applicable","",_xll.BDP(B239&amp;" Corp",AD$1)))</f>
        <v>#NAME?</v>
      </c>
      <c r="AE239" s="124" t="e">
        <f ca="1">IF(tbl_coded[[#This Row],[ISIN]]="","",IF((_xll.BDP(B239&amp;" Corp",AE$1))="#N/A N/A","--",_xll.BDP(B239&amp;" Corp",AE$1)))</f>
        <v>#NAME?</v>
      </c>
      <c r="AF239" s="124" t="e">
        <f ca="1">IF(tbl_coded[[#This Row],[ISIN]]="","",IF(IFERROR(MATCH(H239,rtg_num[Moody''s],0)&gt;10,0),"HY",IF(IFERROR(MATCH(I239,rtg_num[S&amp;P],0)&gt;10,0),"HY",IF(IFERROR(MATCH(J239,rtg_num[Fitch],0)&gt;10,0),"HY",IF(H239&amp;I239&amp;J239="------","NR",IF(IFERROR(FIND("#N/A",Coded!H239),0)&amp;IFERROR(FIND("#N/A",Coded!H239),0)&amp;IFERROR(FIND("#N/A",Coded!H239),0)&lt;&gt;"000",IF(INDEX(美元债一级!$O:$O,MATCH(tbl_coded[[#This Row],[ISIN]],美元债一级!$I:$I,0))="--/--/--","NR","IG"),"IG"))))))</f>
        <v>#NAME?</v>
      </c>
      <c r="AG23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9" s="125" t="e">
        <f ca="1">IF(tbl_coded[[#This Row],[ISIN]]="","",IF(_xll.BDP($B239&amp;" Corp",AI$1)="#N/A N/A","--",_xll.BDP($B239&amp;" Corp",AI$1)))</f>
        <v>#NAME?</v>
      </c>
      <c r="AJ239" s="122" t="e">
        <f ca="1">IF(tbl_coded[[#This Row],[ISIN]]="","",IF(OR(_xll.BDP(_xll.BDP(tbl_coded[[#This Row],[ISIN]]&amp;" Corp", "ISSUER_EQUITY_TICKER")&amp;" Equity",AJ$1)="#N/A N/A"),"--",_xll.BDP(_xll.BDP(tbl_coded[[#This Row],[ISIN]]&amp;" Corp", "ISSUER_EQUITY_TICKER")&amp;" Equity",AJ$1)))</f>
        <v>#NAME?</v>
      </c>
      <c r="AK23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24" t="e">
        <f ca="1">IF(tbl_coded[[#This Row],[ISIN]]="","",IF(OR(_xll.BDP(_xll.BDP(tbl_coded[[#This Row],[ISIN]]&amp;" Corp", "ISSUER_EQUITY_TICKER")&amp;" Equity",AL$1)="#N/A N/A"),"--",_xll.BDP(_xll.BDP(tbl_coded[[#This Row],[ISIN]]&amp;" Corp", "ISSUER_EQUITY_TICKER")&amp;" Equity",AL$1)))</f>
        <v>#NAME?</v>
      </c>
      <c r="AM239" s="124" t="e">
        <f ca="1">IF(tbl_coded[[#This Row],[ISIN]]="","",IF(_xll.BDS($B239&amp;" Corp",AM$1)="#N/A Field Not Applicable","",_xll.BDS($B239&amp;" Corp",AM$1)))</f>
        <v>#NAME?</v>
      </c>
      <c r="AN239" s="124" t="e">
        <f ca="1">IF(tbl_coded[[#This Row],[ISIN]]="","",IF(_xll.BDP(tbl_coded[[#This Row],[KPW Provider BBID]]&amp;" CompanyID","NAME")="#N/A Invalid Security","",_xll.BDP(tbl_coded[[#This Row],[KPW Provider BBID]]&amp;" CompanyID","NAME")))</f>
        <v>#NAME?</v>
      </c>
      <c r="AO239" s="124" t="e">
        <f ca="1">IF(tbl_coded[[#This Row],[ISIN]]="","",IF(_xll.BDP(tbl_coded[[#This Row],[KPW Provider BBID]]&amp;" CompanyID",$AO$1)="#N/A Invalid Security","--",IF(_xll.BDP(tbl_coded[[#This Row],[KPW Provider BBID]]&amp;" CompanyID",$AO$1)="#N/A N/A","--",_xll.BDP(tbl_coded[[#This Row],[KPW Provider BBID]]&amp;" CompanyID",$AO$1))))</f>
        <v>#NAME?</v>
      </c>
      <c r="AP239" s="124" t="e">
        <f ca="1">IF(tbl_coded[[#This Row],[ISIN]]="","",IF(_xll.BDP(tbl_coded[[#This Row],[KPW Provider BBID]]&amp;" CompanyID",$AP$1)="#N/A Invalid Security","--",IF(_xll.BDP(tbl_coded[[#This Row],[KPW Provider BBID]]&amp;" CompanyID",$AP$1)="#N/A N/A","--",_xll.BDP(tbl_coded[[#This Row],[KPW Provider BBID]]&amp;" CompanyID",$AP$1))))</f>
        <v>#NAME?</v>
      </c>
      <c r="AQ239" s="124" t="e">
        <f ca="1">IF(tbl_coded[[#This Row],[ISIN]]="","",IF(_xll.BDP(tbl_coded[[#This Row],[KPW Provider BBID]]&amp;" CompanyID",$AQ$1)="#N/A Invalid Security","--",IF(_xll.BDP(tbl_coded[[#This Row],[KPW Provider BBID]]&amp;" CompanyID",$AQ$1)="#N/A N/A","--",_xll.BDP(tbl_coded[[#This Row],[KPW Provider BBID]]&amp;" CompanyID",$AQ$1))))</f>
        <v>#NAME?</v>
      </c>
      <c r="AR239" s="124" t="e">
        <f ca="1">IF(tbl_coded[[#This Row],[ISIN]]="","",tbl_coded[[#This Row],[穆迪KPW评级]]&amp;"/"&amp;tbl_coded[[#This Row],[SPKPW评级]]&amp;"/"&amp;tbl_coded[[#This Row],[FITCHKPW评级]])</f>
        <v>#NAME?</v>
      </c>
      <c r="AS239" s="124" t="e">
        <f ca="1">IF(tbl_coded[[#This Row],[ISIN]]="","",IF(OR(_xll.BDP($B239&amp;" Corp",AS$1)="#N/A N/A"),"--",_xll.BDP($B239&amp;" Corp",AS$1)))</f>
        <v>#NAME?</v>
      </c>
      <c r="AT239" s="124" t="e">
        <f ca="1">IF(tbl_coded[[#This Row],[ISIN]]="","",IF(_xll.BDS($B239&amp;" Corp",AT$1)="#N/A Field Not Applicable","",_xll.BDS($B239&amp;" Corp",AT$1)))</f>
        <v>#NAME?</v>
      </c>
      <c r="AU239" s="124" t="e">
        <f ca="1">IF(tbl_coded[[#This Row],[SBLC Provider BBID]]="","",_xll.BDP(tbl_coded[[#This Row],[SBLC Provider BBID]]&amp;" CompanyID","NAME"))</f>
        <v>#NAME?</v>
      </c>
      <c r="AV239" s="124" t="e">
        <f ca="1">IF(tbl_coded[[#This Row],[ISIN]]="","",IF(OR(_xll.BDP($B239&amp;" Corp",AV$1)="#N/A N/A"),"--",TEXT(_xll.BDP($B239&amp;" Corp",AV$1),"yyyy/mm/dd")))</f>
        <v>#NAME?</v>
      </c>
      <c r="AW239" s="124" t="e">
        <f ca="1">IF(tbl_coded[[#This Row],[ISIN]]="","",IF(OR(_xll.BDP($B239&amp;" Corp",AW$1)="#N/A N/A"),"--",TEXT(_xll.BDP($B239&amp;" Corp",AW$1),"yyyy/mm/dd")))</f>
        <v>#NAME?</v>
      </c>
      <c r="AX239" s="124" t="e">
        <f ca="1">IF(tbl_coded[[#This Row],[ISIN]]="","",IF(OR(_xll.BDP($B239&amp;" Corp",AX$1)="#N/A N/A"),"--",TEXT(_xll.BDP($B239&amp;" Corp",AX$1),"yyyy/mm/dd")))</f>
        <v>#NAME?</v>
      </c>
      <c r="AY239" s="124" t="e">
        <f ca="1">IF(tbl_coded[[#This Row],[ISIN]]="","",IF(OR(_xll.BDP($B239&amp;" Corp",AY$1)="#N/A Field Not Applicable"),"--",TEXT(_xll.BDP($B239&amp;" Corp",AY$1),"yyyy/mm/dd")))</f>
        <v>#NAME?</v>
      </c>
      <c r="AZ239" s="124" t="e">
        <f ca="1">IF(tbl_coded[[#This Row],[ISIN]]="","",IF(OR(_xll.BDP($B239&amp;" Corp",AZ$1)="#N/A N/A"),"--",_xll.BDP($B239&amp;" Corp",AZ$1)))</f>
        <v>#NAME?</v>
      </c>
      <c r="BA239" s="124" t="e">
        <f ca="1">IF(tbl_coded[[#This Row],[ISIN]]="","",IF(OR(_xll.BDP($B239&amp;" Corp",BA$1)="#N/A N/A"),"--",_xll.BDP($B239&amp;" Corp",BA$1)))</f>
        <v>#NAME?</v>
      </c>
      <c r="BB239" s="124" t="e">
        <f ca="1">IF(tbl_coded[[#This Row],[ISIN]]="","",IF(OR(_xll.BDP($B239&amp;" Corp",BB$1)="#N/A N/A"),"--",_xll.BDP($B239&amp;" Corp",BB$1)))</f>
        <v>#NAME?</v>
      </c>
      <c r="BC239" s="124" t="e">
        <f ca="1">IF(tbl_coded[[#This Row],[ISIN]]="","",IF(OR(_xll.BDP($B239&amp;" Corp",BC$1)="#N/A Field Not Applicable"),"--",_xll.BDP($B239&amp;" Corp",BC$1)))</f>
        <v>#NAME?</v>
      </c>
      <c r="BD239" s="124" t="e">
        <f ca="1">IF(tbl_coded[[#This Row],[ISIN]]="","",IF(OR(_xll.BDP($B239&amp;" Corp",BD$1)="#N/A Field Not Applicable"),"--",_xll.BDP($B239&amp;" Corp",BD$1)))</f>
        <v>#NAME?</v>
      </c>
      <c r="BE239" s="124" t="e">
        <f ca="1">IF(tbl_coded[[#This Row],[ISIN]]="","",IF(OR(_xll.BDP($B239&amp;" Corp",BE$1)="#N/A Field Not Applicable"),"--",_xll.BDP($B239&amp;" Corp",BE$1)))</f>
        <v>#NAME?</v>
      </c>
      <c r="BF239" s="124" t="e">
        <f ca="1">IF(tbl_coded[[#This Row],[ISIN]]="","",IF(OR(_xll.BDP($B239&amp;" Corp",BF$1)="#N/A Field Not Applicable"),"--",_xll.BDP($B239&amp;" Corp",BF$1)))</f>
        <v>#NAME?</v>
      </c>
      <c r="BG239" s="124" t="e">
        <f ca="1">IF(tbl_coded[[#This Row],[ISIN]]="","",IF(OR(_xll.BDP($B239&amp;" Corp",BG$1)="#N/A Field Not Applicable"),"--",IF(_xll.BDP($B239&amp;" Corp",BG$1)="#N/A N/A","N",_xll.BDP($B239&amp;" Corp",BG$1))))</f>
        <v>#NAME?</v>
      </c>
      <c r="BH239" s="124" t="e">
        <f ca="1">IF(tbl_coded[[#This Row],[ISIN]]="","",IF(OR(_xll.BDP($B239&amp;" Corp",BH$1)="#N/A N/A"),"",_xll.BDP($B239&amp;" Corp",BH$1)))</f>
        <v>#NAME?</v>
      </c>
      <c r="BI239" s="124" t="e">
        <f ca="1">IF(tbl_coded[[#This Row],[ISIN]]="","",IF(OR(tbl_coded[[#This Row],[Parent company tiker]]=""),"",IF(_xll.BDP(tbl_coded[[#This Row],[Parent company tiker]]&amp;" Equity",BI$1)="#N/A N/A","--",_xll.BDP(tbl_coded[[#This Row],[Parent company tiker]]&amp;" Equity",BI$1))))</f>
        <v>#NAME?</v>
      </c>
      <c r="BJ239" s="124" t="e">
        <f ca="1">IF(tbl_coded[[#This Row],[ISIN]]="","",IF(OR(tbl_coded[[#This Row],[Parent company tiker]]=""),"",IF(_xll.BDP(tbl_coded[[#This Row],[Parent company tiker]]&amp;" Equity",BJ$1)="#N/A N/A","--",_xll.BDP(tbl_coded[[#This Row],[Parent company tiker]]&amp;" Equity",BJ$1))))</f>
        <v>#NAME?</v>
      </c>
      <c r="BK239" s="124" t="e">
        <f ca="1">IF(tbl_coded[[#This Row],[ISIN]]="","",IF(OR(tbl_coded[[#This Row],[Parent company tiker]]=""),"",IF(_xll.BDP(tbl_coded[[#This Row],[Parent company tiker]]&amp;" Equity",BK$1)="#N/A N/A","--",_xll.BDP(tbl_coded[[#This Row],[Parent company tiker]]&amp;" Equity",BK$1))))</f>
        <v>#NAME?</v>
      </c>
      <c r="BL239" s="124" t="e">
        <f ca="1">IF(tbl_coded[[#This Row],[ISIN]]="","",IF(OR(tbl_coded[[#This Row],[Parent company tiker]]=""),"",IF(_xll.BDP(tbl_coded[[#This Row],[Parent company tiker]]&amp;" Equity",BL$1)="#N/A N/A","--",_xll.BDP(tbl_coded[[#This Row],[Parent company tiker]]&amp;" Equity",BL$1))))</f>
        <v>#NAME?</v>
      </c>
      <c r="BM23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9" s="124" t="e">
        <f ca="1">IF(tbl_coded[[#This Row],[Column9]]&lt;&gt;"--",tbl_coded[[#This Row],[G''tor rating]],IF(tbl_coded[[#This Row],[KPW Name]]&lt;&gt;"",tbl_coded[[#This Row],[KPW Rating]],IF(tbl_coded[[#This Row],[Parent company tiker]]&lt;&gt;"",tbl_coded[[#This Row],[parent评级]],tbl_coded[[#This Row],[Issuer rating]])))</f>
        <v>#NAME?</v>
      </c>
      <c r="BO239" s="159" t="str">
        <f ca="1">IFERROR(IF(tbl_coded[[#This Row],[GREEN]]="Y","GREEN",IF(tbl_coded[[#This Row],[SUSTAINABLE]]="Y","SUSTAINABLE",IF(tbl_coded[[#This Row],[SOCIAL]]="Y","SOCIAL",IF(tbl_coded[[#This Row],[Sustainable linked]]="Y","SUSTAINABLE LINKED"," ")))),"")</f>
        <v/>
      </c>
    </row>
    <row r="240" spans="1:67" ht="15" customHeight="1">
      <c r="A240" s="119">
        <v>238</v>
      </c>
      <c r="B240" s="120" t="str">
        <f>IF(美元债一级!$C$4:$C$1048576&lt;&gt;"",美元债一级!C241,"")</f>
        <v>HK0000895216</v>
      </c>
      <c r="C240" s="124" t="e">
        <f ca="1">IF(tbl_coded[[#This Row],[ISIN]]="","",IF(tbl_coded[[#This Row],[Index]]&gt;$A$1,"",IF(_xll.BDP($B240&amp;" Corp",C$1)="#N/A N/A","",_xll.BDP($B240&amp;" Corp",C$1))))</f>
        <v>#NAME?</v>
      </c>
      <c r="D240" s="124" t="e">
        <f ca="1">IF(tbl_coded[[#This Row],[ISIN]]="","",IF(_xll.BDP($B240&amp;" Corp",D$1)="#N/A N/A","",_xll.BDP($B240&amp;" Corp",D$1)))</f>
        <v>#NAME?</v>
      </c>
      <c r="E240" s="124" t="e">
        <f ca="1">IF(tbl_coded[[#This Row],[ISIN]]="","",IF(_xll.BDP($B240&amp;" Corp",E$1)="#N/A N/A","--",_xll.BDP($B240&amp;" Corp",E$1)))</f>
        <v>#NAME?</v>
      </c>
      <c r="F240" s="124" t="e">
        <f ca="1">IF(tbl_coded[[#This Row],[ISIN]]="","",IF(_xll.BDS($B240&amp;" Corp",F$1)="#N/A Field Not Applicable","",_xll.BDS($B240&amp;" Corp",F$1)))</f>
        <v>#NAME?</v>
      </c>
      <c r="G240" s="124" t="e">
        <f ca="1">IF(tbl_coded[[#This Row],[ISIN]]="","",IF(_xll.BDP($F240&amp;" CompanyID",G$1)="#N/A Invalid Security","",_xll.BDP($F240&amp;" CompanyID",G$1)))</f>
        <v>#NAME?</v>
      </c>
      <c r="H240" s="124" t="e">
        <f ca="1">IF(tbl_coded[[#This Row],[ISIN]]="","",IF(_xll.BDP($B240&amp;" Corp",H$1)="#N/A N/A","--",_xll.BDP($B240&amp;" Corp",H$1)))</f>
        <v>#NAME?</v>
      </c>
      <c r="I240" s="124" t="e">
        <f ca="1">IF(tbl_coded[[#This Row],[ISIN]]="","",IF(_xll.BDP($B240&amp;" Corp",I$1)="#N/A N/A","--",_xll.BDP($B240&amp;" Corp",I$1)))</f>
        <v>#NAME?</v>
      </c>
      <c r="J240" s="124" t="e">
        <f ca="1">IF(tbl_coded[[#This Row],[ISIN]]="","",IF(_xll.BDP($B240&amp;" Corp",J$1)="#N/A N/A","--",_xll.BDP($B240&amp;" Corp",J$1)))</f>
        <v>#NAME?</v>
      </c>
      <c r="K240" s="124" t="e">
        <f ca="1">IF(tbl_coded[[#This Row],[ISIN]]="","",IF(_xll.BDP($B240&amp;" Corp",K$1)="#N/A N/A","--",_xll.BDP($B240&amp;" Corp",K$1)))</f>
        <v>#NAME?</v>
      </c>
      <c r="L240" s="124" t="e">
        <f ca="1">IF(tbl_coded[[#This Row],[ISIN]]="","",IF(_xll.BDP($B240&amp;" Corp",L$1)="#N/A N/A","--",_xll.BDP($B240&amp;" Corp",L$1)))</f>
        <v>#NAME?</v>
      </c>
      <c r="M240" s="124" t="e">
        <f ca="1">IF(tbl_coded[[#This Row],[ISIN]]="","",IF(_xll.BDP($B240&amp;" Corp",M$1)="#N/A N/A","--",_xll.BDP($B240&amp;" Corp",M$1)))</f>
        <v>#NAME?</v>
      </c>
      <c r="N240" s="124" t="e">
        <f ca="1">IF(tbl_coded[[#This Row],[ISIN]]="","",IF(_xll.BDP($B240&amp;" Corp",N$1)="#N/A N/A","--",_xll.BDP($B240&amp;" Corp",N$1)))</f>
        <v>#NAME?</v>
      </c>
      <c r="O240" s="124" t="e">
        <f ca="1">IF(tbl_coded[[#This Row],[ISIN]]="","",IF(_xll.BDP($B240&amp;" Corp",O$1)="#N/A N/A","--",_xll.BDP($B240&amp;" Corp",O$1)))</f>
        <v>#NAME?</v>
      </c>
      <c r="P240" s="124" t="e">
        <f ca="1">IF(tbl_coded[[#This Row],[ISIN]]="","",IF(_xll.BDP($B240&amp;" Corp",P$1)="#N/A N/A","--",_xll.BDP($B240&amp;" Corp",P$1)))</f>
        <v>#NAME?</v>
      </c>
      <c r="Q24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0" s="124" t="e">
        <f ca="1">IF(tbl_coded[[#This Row],[ISIN]]="","",IF(OR(_xll.BDP($B240&amp;" Corp",R$1)="#N/A N/A",_xll.BDP($B240&amp;" Corp",R$1)="#N/A Invalid Security",_xll.BDP($B240&amp;" Corp",R$1)="#N/A Field Not Applicable"),"--",_xll.BDP($B240&amp;" Corp",R$1)))</f>
        <v>#NAME?</v>
      </c>
      <c r="S240" s="124" t="e">
        <f ca="1">IF(tbl_coded[[#This Row],[ISIN]]="","",IF(OR(_xll.BDP($R240&amp;" Equity",S$1)="#N/A N/A",_xll.BDP($R240&amp;" Equity",S$1)="#N/A Invalid Security"),"--",_xll.BDP($R240&amp;" Equity",S$1)))</f>
        <v>#NAME?</v>
      </c>
      <c r="T240" s="124" t="e">
        <f ca="1">IF(tbl_coded[[#This Row],[ISIN]]="","",IF(OR(_xll.BDP($R240&amp;" Equity",T$1)="#N/A N/A",_xll.BDP($R240&amp;" Equity",T$1)="#N/A Invalid Security"),"--",_xll.BDP($R240&amp;" Equity",T$1)))</f>
        <v>#NAME?</v>
      </c>
      <c r="U240" s="124" t="e">
        <f ca="1">IF(tbl_coded[[#This Row],[ISIN]]="","",IF(OR(_xll.BDP($R240&amp;" Equity",U$1)="#N/A N/A",_xll.BDP($R240&amp;" Equity",U$1)="#N/A Invalid Security"),"--",_xll.BDP($R240&amp;" Equity",U$1)))</f>
        <v>#NAME?</v>
      </c>
      <c r="V240" s="124" t="e">
        <f ca="1">IF(tbl_coded[[#This Row],[ISIN]]="","",IF(OR(_xll.BDP($R240&amp;" Equity",V$1)="#N/A N/A",_xll.BDP($R240&amp;" Equity",V$1)="#N/A Invalid Security"),"--",_xll.BDP($R240&amp;" Equity",V$1)))</f>
        <v>#NAME?</v>
      </c>
      <c r="W240" s="124" t="e">
        <f ca="1">IF(tbl_coded[[#This Row],[ISIN]]="","",IF(OR(_xll.BDP($R240&amp;" Equity",W$1)="#N/A N/A",_xll.BDP($R240&amp;" Equity",W$1)="#N/A Invalid Security"),"--",_xll.BDP($R240&amp;" Equity",W$1)))</f>
        <v>#NAME?</v>
      </c>
      <c r="X240" s="124" t="e">
        <f ca="1">IF(tbl_coded[[#This Row],[ISIN]]="","",IF(OR(_xll.BDP($R240&amp;" Equity",X$1)="#N/A N/A",_xll.BDP($R240&amp;" Equity",X$1)="#N/A Invalid Security"),"--",_xll.BDP($R240&amp;" Equity",X$1)))</f>
        <v>#NAME?</v>
      </c>
      <c r="Y24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0" s="124" t="str">
        <f ca="1">IF(tbl_coded[[#This Row],[ISIN]]="","",IF(ISNUMBER(_xll.BDP(B240&amp;" Corp",Z$1)),_xll.BDP(B240&amp;" Corp",Z$1),""))</f>
        <v/>
      </c>
      <c r="AA240" s="124" t="str">
        <f ca="1">IF(tbl_coded[[#This Row],[ISIN]]="","",IF(ISNUMBER(_xll.BDP(B240&amp;" Corp",AA$1)),_xll.BDP(B240&amp;" Corp",AA$1),""))</f>
        <v/>
      </c>
      <c r="AB240" s="124" t="str">
        <f ca="1">IF(tbl_coded[[#This Row],[ISIN]]="","",IF(ISNUMBER(_xll.BDP(B240&amp;" Corp",AB$1)),_xll.BDP(B240&amp;" Corp",AB$1),""))</f>
        <v/>
      </c>
      <c r="AC240" s="124" t="str">
        <f ca="1">IF(tbl_coded[[#This Row],[ISIN]]="","",IF(ISNUMBER(_xll.BDP(B240&amp;" Corp",AC$1)),_xll.BDP(B240&amp;" Corp",AC$1),""))</f>
        <v/>
      </c>
      <c r="AD240" s="124" t="e">
        <f ca="1">IF(tbl_coded[[#This Row],[ISIN]]="","",IF((_xll.BDP(B240&amp;" Corp",AD$1))="#N/A Field Not Applicable","",_xll.BDP(B240&amp;" Corp",AD$1)))</f>
        <v>#NAME?</v>
      </c>
      <c r="AE240" s="124" t="e">
        <f ca="1">IF(tbl_coded[[#This Row],[ISIN]]="","",IF((_xll.BDP(B240&amp;" Corp",AE$1))="#N/A N/A","--",_xll.BDP(B240&amp;" Corp",AE$1)))</f>
        <v>#NAME?</v>
      </c>
      <c r="AF240" s="124" t="e">
        <f ca="1">IF(tbl_coded[[#This Row],[ISIN]]="","",IF(IFERROR(MATCH(H240,rtg_num[Moody''s],0)&gt;10,0),"HY",IF(IFERROR(MATCH(I240,rtg_num[S&amp;P],0)&gt;10,0),"HY",IF(IFERROR(MATCH(J240,rtg_num[Fitch],0)&gt;10,0),"HY",IF(H240&amp;I240&amp;J240="------","NR",IF(IFERROR(FIND("#N/A",Coded!H240),0)&amp;IFERROR(FIND("#N/A",Coded!H240),0)&amp;IFERROR(FIND("#N/A",Coded!H240),0)&lt;&gt;"000",IF(INDEX(美元债一级!$O:$O,MATCH(tbl_coded[[#This Row],[ISIN]],美元债一级!$I:$I,0))="--/--/--","NR","IG"),"IG"))))))</f>
        <v>#NAME?</v>
      </c>
      <c r="AG24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0" s="125" t="e">
        <f ca="1">IF(tbl_coded[[#This Row],[ISIN]]="","",IF(_xll.BDP($B240&amp;" Corp",AI$1)="#N/A N/A","--",_xll.BDP($B240&amp;" Corp",AI$1)))</f>
        <v>#NAME?</v>
      </c>
      <c r="AJ240" s="122" t="e">
        <f ca="1">IF(tbl_coded[[#This Row],[ISIN]]="","",IF(OR(_xll.BDP(_xll.BDP(tbl_coded[[#This Row],[ISIN]]&amp;" Corp", "ISSUER_EQUITY_TICKER")&amp;" Equity",AJ$1)="#N/A N/A"),"--",_xll.BDP(_xll.BDP(tbl_coded[[#This Row],[ISIN]]&amp;" Corp", "ISSUER_EQUITY_TICKER")&amp;" Equity",AJ$1)))</f>
        <v>#NAME?</v>
      </c>
      <c r="AK24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24" t="e">
        <f ca="1">IF(tbl_coded[[#This Row],[ISIN]]="","",IF(OR(_xll.BDP(_xll.BDP(tbl_coded[[#This Row],[ISIN]]&amp;" Corp", "ISSUER_EQUITY_TICKER")&amp;" Equity",AL$1)="#N/A N/A"),"--",_xll.BDP(_xll.BDP(tbl_coded[[#This Row],[ISIN]]&amp;" Corp", "ISSUER_EQUITY_TICKER")&amp;" Equity",AL$1)))</f>
        <v>#NAME?</v>
      </c>
      <c r="AM240" s="124" t="s">
        <v>447</v>
      </c>
      <c r="AN240" s="124" t="e">
        <f ca="1">IF(tbl_coded[[#This Row],[ISIN]]="","",IF(_xll.BDP(tbl_coded[[#This Row],[KPW Provider BBID]]&amp;" CompanyID","NAME")="#N/A Invalid Security","",_xll.BDP(tbl_coded[[#This Row],[KPW Provider BBID]]&amp;" CompanyID","NAME")))</f>
        <v>#NAME?</v>
      </c>
      <c r="AO240" s="124" t="e">
        <f ca="1">IF(tbl_coded[[#This Row],[ISIN]]="","",IF(_xll.BDP(tbl_coded[[#This Row],[KPW Provider BBID]]&amp;" CompanyID",$AO$1)="#N/A Invalid Security","--",IF(_xll.BDP(tbl_coded[[#This Row],[KPW Provider BBID]]&amp;" CompanyID",$AO$1)="#N/A N/A","--",_xll.BDP(tbl_coded[[#This Row],[KPW Provider BBID]]&amp;" CompanyID",$AO$1))))</f>
        <v>#NAME?</v>
      </c>
      <c r="AP240" s="124" t="e">
        <f ca="1">IF(tbl_coded[[#This Row],[ISIN]]="","",IF(_xll.BDP(tbl_coded[[#This Row],[KPW Provider BBID]]&amp;" CompanyID",$AP$1)="#N/A Invalid Security","--",IF(_xll.BDP(tbl_coded[[#This Row],[KPW Provider BBID]]&amp;" CompanyID",$AP$1)="#N/A N/A","--",_xll.BDP(tbl_coded[[#This Row],[KPW Provider BBID]]&amp;" CompanyID",$AP$1))))</f>
        <v>#NAME?</v>
      </c>
      <c r="AQ240" s="124" t="e">
        <f ca="1">IF(tbl_coded[[#This Row],[ISIN]]="","",IF(_xll.BDP(tbl_coded[[#This Row],[KPW Provider BBID]]&amp;" CompanyID",$AQ$1)="#N/A Invalid Security","--",IF(_xll.BDP(tbl_coded[[#This Row],[KPW Provider BBID]]&amp;" CompanyID",$AQ$1)="#N/A N/A","--",_xll.BDP(tbl_coded[[#This Row],[KPW Provider BBID]]&amp;" CompanyID",$AQ$1))))</f>
        <v>#NAME?</v>
      </c>
      <c r="AR240" s="124" t="e">
        <f ca="1">IF(tbl_coded[[#This Row],[ISIN]]="","",tbl_coded[[#This Row],[穆迪KPW评级]]&amp;"/"&amp;tbl_coded[[#This Row],[SPKPW评级]]&amp;"/"&amp;tbl_coded[[#This Row],[FITCHKPW评级]])</f>
        <v>#NAME?</v>
      </c>
      <c r="AS240" s="124" t="e">
        <f ca="1">IF(tbl_coded[[#This Row],[ISIN]]="","",IF(OR(_xll.BDP($B240&amp;" Corp",AS$1)="#N/A N/A"),"--",_xll.BDP($B240&amp;" Corp",AS$1)))</f>
        <v>#NAME?</v>
      </c>
      <c r="AT240" s="124" t="e">
        <f ca="1">IF(tbl_coded[[#This Row],[ISIN]]="","",IF(_xll.BDS($B240&amp;" Corp",AT$1)="#N/A Field Not Applicable","",_xll.BDS($B240&amp;" Corp",AT$1)))</f>
        <v>#NAME?</v>
      </c>
      <c r="AU240" s="124" t="e">
        <f ca="1">IF(tbl_coded[[#This Row],[SBLC Provider BBID]]="","",_xll.BDP(tbl_coded[[#This Row],[SBLC Provider BBID]]&amp;" CompanyID","NAME"))</f>
        <v>#NAME?</v>
      </c>
      <c r="AV240" s="124" t="e">
        <f ca="1">IF(tbl_coded[[#This Row],[ISIN]]="","",IF(OR(_xll.BDP($B240&amp;" Corp",AV$1)="#N/A N/A"),"--",TEXT(_xll.BDP($B240&amp;" Corp",AV$1),"yyyy/mm/dd")))</f>
        <v>#NAME?</v>
      </c>
      <c r="AW240" s="124" t="e">
        <f ca="1">IF(tbl_coded[[#This Row],[ISIN]]="","",IF(OR(_xll.BDP($B240&amp;" Corp",AW$1)="#N/A N/A"),"--",TEXT(_xll.BDP($B240&amp;" Corp",AW$1),"yyyy/mm/dd")))</f>
        <v>#NAME?</v>
      </c>
      <c r="AX240" s="124" t="e">
        <f ca="1">IF(tbl_coded[[#This Row],[ISIN]]="","",IF(OR(_xll.BDP($B240&amp;" Corp",AX$1)="#N/A N/A"),"--",TEXT(_xll.BDP($B240&amp;" Corp",AX$1),"yyyy/mm/dd")))</f>
        <v>#NAME?</v>
      </c>
      <c r="AY240" s="124" t="e">
        <f ca="1">IF(tbl_coded[[#This Row],[ISIN]]="","",IF(OR(_xll.BDP($B240&amp;" Corp",AY$1)="#N/A Field Not Applicable"),"--",TEXT(_xll.BDP($B240&amp;" Corp",AY$1),"yyyy/mm/dd")))</f>
        <v>#NAME?</v>
      </c>
      <c r="AZ240" s="124" t="e">
        <f ca="1">IF(tbl_coded[[#This Row],[ISIN]]="","",IF(OR(_xll.BDP($B240&amp;" Corp",AZ$1)="#N/A N/A"),"--",_xll.BDP($B240&amp;" Corp",AZ$1)))</f>
        <v>#NAME?</v>
      </c>
      <c r="BA240" s="124" t="e">
        <f ca="1">IF(tbl_coded[[#This Row],[ISIN]]="","",IF(OR(_xll.BDP($B240&amp;" Corp",BA$1)="#N/A N/A"),"--",_xll.BDP($B240&amp;" Corp",BA$1)))</f>
        <v>#NAME?</v>
      </c>
      <c r="BB240" s="124" t="e">
        <f ca="1">IF(tbl_coded[[#This Row],[ISIN]]="","",IF(OR(_xll.BDP($B240&amp;" Corp",BB$1)="#N/A N/A"),"--",_xll.BDP($B240&amp;" Corp",BB$1)))</f>
        <v>#NAME?</v>
      </c>
      <c r="BC240" s="124" t="e">
        <f ca="1">IF(tbl_coded[[#This Row],[ISIN]]="","",IF(OR(_xll.BDP($B240&amp;" Corp",BC$1)="#N/A Field Not Applicable"),"--",_xll.BDP($B240&amp;" Corp",BC$1)))</f>
        <v>#NAME?</v>
      </c>
      <c r="BD240" s="124" t="e">
        <f ca="1">IF(tbl_coded[[#This Row],[ISIN]]="","",IF(OR(_xll.BDP($B240&amp;" Corp",BD$1)="#N/A Field Not Applicable"),"--",_xll.BDP($B240&amp;" Corp",BD$1)))</f>
        <v>#NAME?</v>
      </c>
      <c r="BE240" s="124" t="e">
        <f ca="1">IF(tbl_coded[[#This Row],[ISIN]]="","",IF(OR(_xll.BDP($B240&amp;" Corp",BE$1)="#N/A Field Not Applicable"),"--",_xll.BDP($B240&amp;" Corp",BE$1)))</f>
        <v>#NAME?</v>
      </c>
      <c r="BF240" s="124" t="e">
        <f ca="1">IF(tbl_coded[[#This Row],[ISIN]]="","",IF(OR(_xll.BDP($B240&amp;" Corp",BF$1)="#N/A Field Not Applicable"),"--",_xll.BDP($B240&amp;" Corp",BF$1)))</f>
        <v>#NAME?</v>
      </c>
      <c r="BG240" s="124" t="e">
        <f ca="1">IF(tbl_coded[[#This Row],[ISIN]]="","",IF(OR(_xll.BDP($B240&amp;" Corp",BG$1)="#N/A Field Not Applicable"),"--",IF(_xll.BDP($B240&amp;" Corp",BG$1)="#N/A N/A","N",_xll.BDP($B240&amp;" Corp",BG$1))))</f>
        <v>#NAME?</v>
      </c>
      <c r="BH240" s="124" t="e">
        <f ca="1">IF(tbl_coded[[#This Row],[ISIN]]="","",IF(OR(_xll.BDP($B240&amp;" Corp",BH$1)="#N/A N/A"),"",_xll.BDP($B240&amp;" Corp",BH$1)))</f>
        <v>#NAME?</v>
      </c>
      <c r="BI240" s="124" t="e">
        <f ca="1">IF(tbl_coded[[#This Row],[ISIN]]="","",IF(OR(tbl_coded[[#This Row],[Parent company tiker]]=""),"",IF(_xll.BDP(tbl_coded[[#This Row],[Parent company tiker]]&amp;" Equity",BI$1)="#N/A N/A","--",_xll.BDP(tbl_coded[[#This Row],[Parent company tiker]]&amp;" Equity",BI$1))))</f>
        <v>#NAME?</v>
      </c>
      <c r="BJ240" s="124" t="e">
        <f ca="1">IF(tbl_coded[[#This Row],[ISIN]]="","",IF(OR(tbl_coded[[#This Row],[Parent company tiker]]=""),"",IF(_xll.BDP(tbl_coded[[#This Row],[Parent company tiker]]&amp;" Equity",BJ$1)="#N/A N/A","--",_xll.BDP(tbl_coded[[#This Row],[Parent company tiker]]&amp;" Equity",BJ$1))))</f>
        <v>#NAME?</v>
      </c>
      <c r="BK240" s="124" t="e">
        <f ca="1">IF(tbl_coded[[#This Row],[ISIN]]="","",IF(OR(tbl_coded[[#This Row],[Parent company tiker]]=""),"",IF(_xll.BDP(tbl_coded[[#This Row],[Parent company tiker]]&amp;" Equity",BK$1)="#N/A N/A","--",_xll.BDP(tbl_coded[[#This Row],[Parent company tiker]]&amp;" Equity",BK$1))))</f>
        <v>#NAME?</v>
      </c>
      <c r="BL240" s="124" t="e">
        <f ca="1">IF(tbl_coded[[#This Row],[ISIN]]="","",IF(OR(tbl_coded[[#This Row],[Parent company tiker]]=""),"",IF(_xll.BDP(tbl_coded[[#This Row],[Parent company tiker]]&amp;" Equity",BL$1)="#N/A N/A","--",_xll.BDP(tbl_coded[[#This Row],[Parent company tiker]]&amp;" Equity",BL$1))))</f>
        <v>#NAME?</v>
      </c>
      <c r="BM24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0" s="124" t="e">
        <f ca="1">IF(tbl_coded[[#This Row],[Column9]]&lt;&gt;"--",tbl_coded[[#This Row],[G''tor rating]],IF(tbl_coded[[#This Row],[KPW Name]]&lt;&gt;"",tbl_coded[[#This Row],[KPW Rating]],IF(tbl_coded[[#This Row],[Parent company tiker]]&lt;&gt;"",tbl_coded[[#This Row],[parent评级]],tbl_coded[[#This Row],[Issuer rating]])))</f>
        <v>#NAME?</v>
      </c>
      <c r="BO240" s="159" t="str">
        <f ca="1">IFERROR(IF(tbl_coded[[#This Row],[GREEN]]="Y","GREEN",IF(tbl_coded[[#This Row],[SUSTAINABLE]]="Y","SUSTAINABLE",IF(tbl_coded[[#This Row],[SOCIAL]]="Y","SOCIAL",IF(tbl_coded[[#This Row],[Sustainable linked]]="Y","SUSTAINABLE LINKED"," ")))),"")</f>
        <v/>
      </c>
    </row>
    <row r="241" spans="1:67" ht="15" customHeight="1">
      <c r="A241" s="119">
        <v>239</v>
      </c>
      <c r="B241" s="120" t="str">
        <f>IF(美元债一级!$C$4:$C$1048576&lt;&gt;"",美元债一级!C242,"")</f>
        <v>HK0000910619</v>
      </c>
      <c r="C241" s="122" t="e">
        <f ca="1">IF(tbl_coded[[#This Row],[ISIN]]="","",IF(tbl_coded[[#This Row],[Index]]&gt;$A$1,"",IF(_xll.BDP($B241&amp;" Corp",C$1)="#N/A N/A","",_xll.BDP($B241&amp;" Corp",C$1))))</f>
        <v>#NAME?</v>
      </c>
      <c r="D241" s="122" t="e">
        <f ca="1">IF(tbl_coded[[#This Row],[ISIN]]="","",IF(_xll.BDP($B241&amp;" Corp",D$1)="#N/A N/A","",_xll.BDP($B241&amp;" Corp",D$1)))</f>
        <v>#NAME?</v>
      </c>
      <c r="E241" s="122" t="e">
        <f ca="1">IF(tbl_coded[[#This Row],[ISIN]]="","",IF(_xll.BDP($B241&amp;" Corp",E$1)="#N/A N/A","--",_xll.BDP($B241&amp;" Corp",E$1)))</f>
        <v>#NAME?</v>
      </c>
      <c r="F241" s="122" t="e">
        <f ca="1">IF(tbl_coded[[#This Row],[ISIN]]="","",IF(_xll.BDS($B241&amp;" Corp",F$1)="#N/A Field Not Applicable","",_xll.BDS($B241&amp;" Corp",F$1)))</f>
        <v>#NAME?</v>
      </c>
      <c r="G241" s="122" t="e">
        <f ca="1">IF(tbl_coded[[#This Row],[ISIN]]="","",IF(_xll.BDP($F241&amp;" CompanyID",G$1)="#N/A Invalid Security","",_xll.BDP($F241&amp;" CompanyID",G$1)))</f>
        <v>#NAME?</v>
      </c>
      <c r="H241" s="122" t="e">
        <f ca="1">IF(tbl_coded[[#This Row],[ISIN]]="","",IF(_xll.BDP($B241&amp;" Corp",H$1)="#N/A N/A","--",_xll.BDP($B241&amp;" Corp",H$1)))</f>
        <v>#NAME?</v>
      </c>
      <c r="I241" s="122" t="e">
        <f ca="1">IF(tbl_coded[[#This Row],[ISIN]]="","",IF(_xll.BDP($B241&amp;" Corp",I$1)="#N/A N/A","--",_xll.BDP($B241&amp;" Corp",I$1)))</f>
        <v>#NAME?</v>
      </c>
      <c r="J241" s="122" t="e">
        <f ca="1">IF(tbl_coded[[#This Row],[ISIN]]="","",IF(_xll.BDP($B241&amp;" Corp",J$1)="#N/A N/A","--",_xll.BDP($B241&amp;" Corp",J$1)))</f>
        <v>#NAME?</v>
      </c>
      <c r="K241" s="122" t="e">
        <f ca="1">IF(tbl_coded[[#This Row],[ISIN]]="","",IF(_xll.BDP($B241&amp;" Corp",K$1)="#N/A N/A","--",_xll.BDP($B241&amp;" Corp",K$1)))</f>
        <v>#NAME?</v>
      </c>
      <c r="L241" s="122" t="e">
        <f ca="1">IF(tbl_coded[[#This Row],[ISIN]]="","",IF(_xll.BDP($B241&amp;" Corp",L$1)="#N/A N/A","--",_xll.BDP($B241&amp;" Corp",L$1)))</f>
        <v>#NAME?</v>
      </c>
      <c r="M241" s="122" t="e">
        <f ca="1">IF(tbl_coded[[#This Row],[ISIN]]="","",IF(_xll.BDP($B241&amp;" Corp",M$1)="#N/A N/A","--",_xll.BDP($B241&amp;" Corp",M$1)))</f>
        <v>#NAME?</v>
      </c>
      <c r="N241" s="122" t="e">
        <f ca="1">IF(tbl_coded[[#This Row],[ISIN]]="","",IF(_xll.BDP($B241&amp;" Corp",N$1)="#N/A N/A","--",_xll.BDP($B241&amp;" Corp",N$1)))</f>
        <v>#NAME?</v>
      </c>
      <c r="O241" s="122" t="e">
        <f ca="1">IF(tbl_coded[[#This Row],[ISIN]]="","",IF(_xll.BDP($B241&amp;" Corp",O$1)="#N/A N/A","--",_xll.BDP($B241&amp;" Corp",O$1)))</f>
        <v>#NAME?</v>
      </c>
      <c r="P241" s="122" t="e">
        <f ca="1">IF(tbl_coded[[#This Row],[ISIN]]="","",IF(_xll.BDP($B241&amp;" Corp",P$1)="#N/A N/A","--",_xll.BDP($B241&amp;" Corp",P$1)))</f>
        <v>#NAME?</v>
      </c>
      <c r="Q24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1" s="122" t="e">
        <f ca="1">IF(tbl_coded[[#This Row],[ISIN]]="","",IF(OR(_xll.BDP($B241&amp;" Corp",R$1)="#N/A N/A",_xll.BDP($B241&amp;" Corp",R$1)="#N/A Invalid Security",_xll.BDP($B241&amp;" Corp",R$1)="#N/A Field Not Applicable"),"--",_xll.BDP($B241&amp;" Corp",R$1)))</f>
        <v>#NAME?</v>
      </c>
      <c r="S241" s="122" t="e">
        <f ca="1">IF(tbl_coded[[#This Row],[ISIN]]="","",IF(OR(_xll.BDP($R241&amp;" Equity",S$1)="#N/A N/A",_xll.BDP($R241&amp;" Equity",S$1)="#N/A Invalid Security"),"--",_xll.BDP($R241&amp;" Equity",S$1)))</f>
        <v>#NAME?</v>
      </c>
      <c r="T241" s="122" t="e">
        <f ca="1">IF(tbl_coded[[#This Row],[ISIN]]="","",IF(OR(_xll.BDP($R241&amp;" Equity",T$1)="#N/A N/A",_xll.BDP($R241&amp;" Equity",T$1)="#N/A Invalid Security"),"--",_xll.BDP($R241&amp;" Equity",T$1)))</f>
        <v>#NAME?</v>
      </c>
      <c r="U241" s="122" t="e">
        <f ca="1">IF(tbl_coded[[#This Row],[ISIN]]="","",IF(OR(_xll.BDP($R241&amp;" Equity",U$1)="#N/A N/A",_xll.BDP($R241&amp;" Equity",U$1)="#N/A Invalid Security"),"--",_xll.BDP($R241&amp;" Equity",U$1)))</f>
        <v>#NAME?</v>
      </c>
      <c r="V241" s="122" t="e">
        <f ca="1">IF(tbl_coded[[#This Row],[ISIN]]="","",IF(OR(_xll.BDP($R241&amp;" Equity",V$1)="#N/A N/A",_xll.BDP($R241&amp;" Equity",V$1)="#N/A Invalid Security"),"--",_xll.BDP($R241&amp;" Equity",V$1)))</f>
        <v>#NAME?</v>
      </c>
      <c r="W241" s="122" t="e">
        <f ca="1">IF(tbl_coded[[#This Row],[ISIN]]="","",IF(OR(_xll.BDP($R241&amp;" Equity",W$1)="#N/A N/A",_xll.BDP($R241&amp;" Equity",W$1)="#N/A Invalid Security"),"--",_xll.BDP($R241&amp;" Equity",W$1)))</f>
        <v>#NAME?</v>
      </c>
      <c r="X241" s="122" t="e">
        <f ca="1">IF(tbl_coded[[#This Row],[ISIN]]="","",IF(OR(_xll.BDP($R241&amp;" Equity",X$1)="#N/A N/A",_xll.BDP($R241&amp;" Equity",X$1)="#N/A Invalid Security"),"--",_xll.BDP($R241&amp;" Equity",X$1)))</f>
        <v>#NAME?</v>
      </c>
      <c r="Y24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1" s="122" t="str">
        <f ca="1">IF(tbl_coded[[#This Row],[ISIN]]="","",IF(ISNUMBER(_xll.BDP(B241&amp;" Corp",Z$1)),_xll.BDP(B241&amp;" Corp",Z$1),""))</f>
        <v/>
      </c>
      <c r="AA241" s="122" t="str">
        <f ca="1">IF(tbl_coded[[#This Row],[ISIN]]="","",IF(ISNUMBER(_xll.BDP(B241&amp;" Corp",AA$1)),_xll.BDP(B241&amp;" Corp",AA$1),""))</f>
        <v/>
      </c>
      <c r="AB241" s="122" t="str">
        <f ca="1">IF(tbl_coded[[#This Row],[ISIN]]="","",IF(ISNUMBER(_xll.BDP(B241&amp;" Corp",AB$1)),_xll.BDP(B241&amp;" Corp",AB$1),""))</f>
        <v/>
      </c>
      <c r="AC241" s="122" t="str">
        <f ca="1">IF(tbl_coded[[#This Row],[ISIN]]="","",IF(ISNUMBER(_xll.BDP(B241&amp;" Corp",AC$1)),_xll.BDP(B241&amp;" Corp",AC$1),""))</f>
        <v/>
      </c>
      <c r="AD241" s="122" t="e">
        <f ca="1">IF(tbl_coded[[#This Row],[ISIN]]="","",IF((_xll.BDP(B241&amp;" Corp",AD$1))="#N/A Field Not Applicable","",_xll.BDP(B241&amp;" Corp",AD$1)))</f>
        <v>#NAME?</v>
      </c>
      <c r="AE241" s="122" t="e">
        <f ca="1">IF(tbl_coded[[#This Row],[ISIN]]="","",IF((_xll.BDP(B241&amp;" Corp",AE$1))="#N/A N/A","--",_xll.BDP(B241&amp;" Corp",AE$1)))</f>
        <v>#NAME?</v>
      </c>
      <c r="AF241" s="122" t="e">
        <f ca="1">IF(tbl_coded[[#This Row],[ISIN]]="","",IF(IFERROR(MATCH(H241,rtg_num[Moody''s],0)&gt;10,0),"HY",IF(IFERROR(MATCH(I241,rtg_num[S&amp;P],0)&gt;10,0),"HY",IF(IFERROR(MATCH(J241,rtg_num[Fitch],0)&gt;10,0),"HY",IF(H241&amp;I241&amp;J241="------","NR",IF(IFERROR(FIND("#N/A",Coded!H241),0)&amp;IFERROR(FIND("#N/A",Coded!H241),0)&amp;IFERROR(FIND("#N/A",Coded!H241),0)&lt;&gt;"000",IF(INDEX(美元债一级!$O:$O,MATCH(tbl_coded[[#This Row],[ISIN]],美元债一级!$I:$I,0))="--/--/--","NR","IG"),"IG"))))))</f>
        <v>#NAME?</v>
      </c>
      <c r="AG24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1" s="123" t="e">
        <f ca="1">IF(tbl_coded[[#This Row],[ISIN]]="","",IF(_xll.BDP($B241&amp;" Corp",AI$1)="#N/A N/A","--",_xll.BDP($B241&amp;" Corp",AI$1)))</f>
        <v>#NAME?</v>
      </c>
      <c r="AJ241" s="122" t="e">
        <f ca="1">IF(tbl_coded[[#This Row],[ISIN]]="","",IF(OR(_xll.BDP(_xll.BDP(tbl_coded[[#This Row],[ISIN]]&amp;" Corp", "ISSUER_EQUITY_TICKER")&amp;" Equity",AJ$1)="#N/A N/A"),"--",_xll.BDP(_xll.BDP(tbl_coded[[#This Row],[ISIN]]&amp;" Corp", "ISSUER_EQUITY_TICKER")&amp;" Equity",AJ$1)))</f>
        <v>#NAME?</v>
      </c>
      <c r="AK24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25" t="e">
        <f ca="1">IF(tbl_coded[[#This Row],[ISIN]]="","",IF(OR(_xll.BDP(_xll.BDP(tbl_coded[[#This Row],[ISIN]]&amp;" Corp", "ISSUER_EQUITY_TICKER")&amp;" Equity",AL$1)="#N/A N/A"),"--",_xll.BDP(_xll.BDP(tbl_coded[[#This Row],[ISIN]]&amp;" Corp", "ISSUER_EQUITY_TICKER")&amp;" Equity",AL$1)))</f>
        <v>#NAME?</v>
      </c>
      <c r="AM241" s="125" t="e">
        <f ca="1">IF(tbl_coded[[#This Row],[ISIN]]="","",IF(_xll.BDS($B241&amp;" Corp",AM$1)="#N/A Field Not Applicable","",_xll.BDS($B241&amp;" Corp",AM$1)))</f>
        <v>#NAME?</v>
      </c>
      <c r="AN241" s="125" t="e">
        <f ca="1">IF(tbl_coded[[#This Row],[ISIN]]="","",IF(_xll.BDP(tbl_coded[[#This Row],[KPW Provider BBID]]&amp;" CompanyID","NAME")="#N/A Invalid Security","",_xll.BDP(tbl_coded[[#This Row],[KPW Provider BBID]]&amp;" CompanyID","NAME")))</f>
        <v>#NAME?</v>
      </c>
      <c r="AO241" s="125" t="e">
        <f ca="1">IF(tbl_coded[[#This Row],[ISIN]]="","",IF(_xll.BDP(tbl_coded[[#This Row],[KPW Provider BBID]]&amp;" CompanyID",$AO$1)="#N/A Invalid Security","--",IF(_xll.BDP(tbl_coded[[#This Row],[KPW Provider BBID]]&amp;" CompanyID",$AO$1)="#N/A N/A","--",_xll.BDP(tbl_coded[[#This Row],[KPW Provider BBID]]&amp;" CompanyID",$AO$1))))</f>
        <v>#NAME?</v>
      </c>
      <c r="AP241" s="125" t="e">
        <f ca="1">IF(tbl_coded[[#This Row],[ISIN]]="","",IF(_xll.BDP(tbl_coded[[#This Row],[KPW Provider BBID]]&amp;" CompanyID",$AP$1)="#N/A Invalid Security","--",IF(_xll.BDP(tbl_coded[[#This Row],[KPW Provider BBID]]&amp;" CompanyID",$AP$1)="#N/A N/A","--",_xll.BDP(tbl_coded[[#This Row],[KPW Provider BBID]]&amp;" CompanyID",$AP$1))))</f>
        <v>#NAME?</v>
      </c>
      <c r="AQ241" s="125" t="e">
        <f ca="1">IF(tbl_coded[[#This Row],[ISIN]]="","",IF(_xll.BDP(tbl_coded[[#This Row],[KPW Provider BBID]]&amp;" CompanyID",$AQ$1)="#N/A Invalid Security","--",IF(_xll.BDP(tbl_coded[[#This Row],[KPW Provider BBID]]&amp;" CompanyID",$AQ$1)="#N/A N/A","--",_xll.BDP(tbl_coded[[#This Row],[KPW Provider BBID]]&amp;" CompanyID",$AQ$1))))</f>
        <v>#NAME?</v>
      </c>
      <c r="AR241" s="125" t="e">
        <f ca="1">IF(tbl_coded[[#This Row],[ISIN]]="","",tbl_coded[[#This Row],[穆迪KPW评级]]&amp;"/"&amp;tbl_coded[[#This Row],[SPKPW评级]]&amp;"/"&amp;tbl_coded[[#This Row],[FITCHKPW评级]])</f>
        <v>#NAME?</v>
      </c>
      <c r="AS241" s="125" t="e">
        <f ca="1">IF(tbl_coded[[#This Row],[ISIN]]="","",IF(OR(_xll.BDP($B241&amp;" Corp",AS$1)="#N/A N/A"),"--",_xll.BDP($B241&amp;" Corp",AS$1)))</f>
        <v>#NAME?</v>
      </c>
      <c r="AT241" s="125" t="e">
        <f ca="1">IF(tbl_coded[[#This Row],[ISIN]]="","",IF(_xll.BDS($B241&amp;" Corp",AT$1)="#N/A Field Not Applicable","",_xll.BDS($B241&amp;" Corp",AT$1)))</f>
        <v>#NAME?</v>
      </c>
      <c r="AU241" s="125" t="e">
        <f ca="1">IF(tbl_coded[[#This Row],[SBLC Provider BBID]]="","",_xll.BDP(tbl_coded[[#This Row],[SBLC Provider BBID]]&amp;" CompanyID","NAME"))</f>
        <v>#NAME?</v>
      </c>
      <c r="AV241" s="125" t="e">
        <f ca="1">IF(tbl_coded[[#This Row],[ISIN]]="","",IF(OR(_xll.BDP($B241&amp;" Corp",AV$1)="#N/A N/A"),"--",TEXT(_xll.BDP($B241&amp;" Corp",AV$1),"yyyy/mm/dd")))</f>
        <v>#NAME?</v>
      </c>
      <c r="AW241" s="125" t="e">
        <f ca="1">IF(tbl_coded[[#This Row],[ISIN]]="","",IF(OR(_xll.BDP($B241&amp;" Corp",AW$1)="#N/A N/A"),"--",TEXT(_xll.BDP($B241&amp;" Corp",AW$1),"yyyy/mm/dd")))</f>
        <v>#NAME?</v>
      </c>
      <c r="AX241" s="125" t="e">
        <f ca="1">IF(tbl_coded[[#This Row],[ISIN]]="","",IF(OR(_xll.BDP($B241&amp;" Corp",AX$1)="#N/A N/A"),"--",TEXT(_xll.BDP($B241&amp;" Corp",AX$1),"yyyy/mm/dd")))</f>
        <v>#NAME?</v>
      </c>
      <c r="AY241" s="125" t="e">
        <f ca="1">IF(tbl_coded[[#This Row],[ISIN]]="","",IF(OR(_xll.BDP($B241&amp;" Corp",AY$1)="#N/A Field Not Applicable"),"--",TEXT(_xll.BDP($B241&amp;" Corp",AY$1),"yyyy/mm/dd")))</f>
        <v>#NAME?</v>
      </c>
      <c r="AZ241" s="125" t="e">
        <f ca="1">IF(tbl_coded[[#This Row],[ISIN]]="","",IF(OR(_xll.BDP($B241&amp;" Corp",AZ$1)="#N/A N/A"),"--",_xll.BDP($B241&amp;" Corp",AZ$1)))</f>
        <v>#NAME?</v>
      </c>
      <c r="BA241" s="125" t="e">
        <f ca="1">IF(tbl_coded[[#This Row],[ISIN]]="","",IF(OR(_xll.BDP($B241&amp;" Corp",BA$1)="#N/A N/A"),"--",_xll.BDP($B241&amp;" Corp",BA$1)))</f>
        <v>#NAME?</v>
      </c>
      <c r="BB241" s="125" t="e">
        <f ca="1">IF(tbl_coded[[#This Row],[ISIN]]="","",IF(OR(_xll.BDP($B241&amp;" Corp",BB$1)="#N/A N/A"),"--",_xll.BDP($B241&amp;" Corp",BB$1)))</f>
        <v>#NAME?</v>
      </c>
      <c r="BC241" s="125" t="e">
        <f ca="1">IF(tbl_coded[[#This Row],[ISIN]]="","",IF(OR(_xll.BDP($B241&amp;" Corp",BC$1)="#N/A Field Not Applicable"),"--",_xll.BDP($B241&amp;" Corp",BC$1)))</f>
        <v>#NAME?</v>
      </c>
      <c r="BD241" s="125" t="e">
        <f ca="1">IF(tbl_coded[[#This Row],[ISIN]]="","",IF(OR(_xll.BDP($B241&amp;" Corp",BD$1)="#N/A Field Not Applicable"),"--",_xll.BDP($B241&amp;" Corp",BD$1)))</f>
        <v>#NAME?</v>
      </c>
      <c r="BE241" s="125" t="e">
        <f ca="1">IF(tbl_coded[[#This Row],[ISIN]]="","",IF(OR(_xll.BDP($B241&amp;" Corp",BE$1)="#N/A Field Not Applicable"),"--",_xll.BDP($B241&amp;" Corp",BE$1)))</f>
        <v>#NAME?</v>
      </c>
      <c r="BF241" s="125" t="e">
        <f ca="1">IF(tbl_coded[[#This Row],[ISIN]]="","",IF(OR(_xll.BDP($B241&amp;" Corp",BF$1)="#N/A Field Not Applicable"),"--",_xll.BDP($B241&amp;" Corp",BF$1)))</f>
        <v>#NAME?</v>
      </c>
      <c r="BG241" s="125" t="e">
        <f ca="1">IF(tbl_coded[[#This Row],[ISIN]]="","",IF(OR(_xll.BDP($B241&amp;" Corp",BG$1)="#N/A Field Not Applicable"),"--",IF(_xll.BDP($B241&amp;" Corp",BG$1)="#N/A N/A","N",_xll.BDP($B241&amp;" Corp",BG$1))))</f>
        <v>#NAME?</v>
      </c>
      <c r="BH241" s="125" t="e">
        <f ca="1">IF(tbl_coded[[#This Row],[ISIN]]="","",IF(OR(_xll.BDP($B241&amp;" Corp",BH$1)="#N/A N/A"),"",_xll.BDP($B241&amp;" Corp",BH$1)))</f>
        <v>#NAME?</v>
      </c>
      <c r="BI241" s="125" t="e">
        <f ca="1">IF(tbl_coded[[#This Row],[ISIN]]="","",IF(OR(tbl_coded[[#This Row],[Parent company tiker]]=""),"",IF(_xll.BDP(tbl_coded[[#This Row],[Parent company tiker]]&amp;" Equity",BI$1)="#N/A N/A","--",_xll.BDP(tbl_coded[[#This Row],[Parent company tiker]]&amp;" Equity",BI$1))))</f>
        <v>#NAME?</v>
      </c>
      <c r="BJ241" s="125" t="e">
        <f ca="1">IF(tbl_coded[[#This Row],[ISIN]]="","",IF(OR(tbl_coded[[#This Row],[Parent company tiker]]=""),"",IF(_xll.BDP(tbl_coded[[#This Row],[Parent company tiker]]&amp;" Equity",BJ$1)="#N/A N/A","--",_xll.BDP(tbl_coded[[#This Row],[Parent company tiker]]&amp;" Equity",BJ$1))))</f>
        <v>#NAME?</v>
      </c>
      <c r="BK241" s="125" t="e">
        <f ca="1">IF(tbl_coded[[#This Row],[ISIN]]="","",IF(OR(tbl_coded[[#This Row],[Parent company tiker]]=""),"",IF(_xll.BDP(tbl_coded[[#This Row],[Parent company tiker]]&amp;" Equity",BK$1)="#N/A N/A","--",_xll.BDP(tbl_coded[[#This Row],[Parent company tiker]]&amp;" Equity",BK$1))))</f>
        <v>#NAME?</v>
      </c>
      <c r="BL241" s="125" t="e">
        <f ca="1">IF(tbl_coded[[#This Row],[ISIN]]="","",IF(OR(tbl_coded[[#This Row],[Parent company tiker]]=""),"",IF(_xll.BDP(tbl_coded[[#This Row],[Parent company tiker]]&amp;" Equity",BL$1)="#N/A N/A","--",_xll.BDP(tbl_coded[[#This Row],[Parent company tiker]]&amp;" Equity",BL$1))))</f>
        <v>#NAME?</v>
      </c>
      <c r="BM24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1" s="125" t="e">
        <f ca="1">IF(tbl_coded[[#This Row],[Column9]]&lt;&gt;"--",tbl_coded[[#This Row],[G''tor rating]],IF(tbl_coded[[#This Row],[KPW Name]]&lt;&gt;"",tbl_coded[[#This Row],[KPW Rating]],IF(tbl_coded[[#This Row],[Parent company tiker]]&lt;&gt;"",tbl_coded[[#This Row],[parent评级]],tbl_coded[[#This Row],[Issuer rating]])))</f>
        <v>#NAME?</v>
      </c>
      <c r="BO241" s="159" t="str">
        <f ca="1">IFERROR(IF(tbl_coded[[#This Row],[GREEN]]="Y","GREEN",IF(tbl_coded[[#This Row],[SUSTAINABLE]]="Y","SUSTAINABLE",IF(tbl_coded[[#This Row],[SOCIAL]]="Y","SOCIAL",IF(tbl_coded[[#This Row],[Sustainable linked]]="Y","SUSTAINABLE LINKED"," ")))),"")</f>
        <v/>
      </c>
    </row>
    <row r="242" spans="1:67" ht="15" customHeight="1">
      <c r="A242" s="119">
        <v>240</v>
      </c>
      <c r="B242" s="120" t="str">
        <f>IF(美元债一级!$C$4:$C$1048576&lt;&gt;"",美元债一级!C243,"")</f>
        <v>HK0000910577</v>
      </c>
      <c r="C242" s="122" t="e">
        <f ca="1">IF(tbl_coded[[#This Row],[ISIN]]="","",IF(tbl_coded[[#This Row],[Index]]&gt;$A$1,"",IF(_xll.BDP($B242&amp;" Corp",C$1)="#N/A N/A","",_xll.BDP($B242&amp;" Corp",C$1))))</f>
        <v>#NAME?</v>
      </c>
      <c r="D242" s="122" t="e">
        <f ca="1">IF(tbl_coded[[#This Row],[ISIN]]="","",IF(_xll.BDP($B242&amp;" Corp",D$1)="#N/A N/A","",_xll.BDP($B242&amp;" Corp",D$1)))</f>
        <v>#NAME?</v>
      </c>
      <c r="E242" s="122" t="e">
        <f ca="1">IF(tbl_coded[[#This Row],[ISIN]]="","",IF(_xll.BDP($B242&amp;" Corp",E$1)="#N/A N/A","--",_xll.BDP($B242&amp;" Corp",E$1)))</f>
        <v>#NAME?</v>
      </c>
      <c r="F242" s="122" t="e">
        <f ca="1">IF(tbl_coded[[#This Row],[ISIN]]="","",IF(_xll.BDS($B242&amp;" Corp",F$1)="#N/A Field Not Applicable","",_xll.BDS($B242&amp;" Corp",F$1)))</f>
        <v>#NAME?</v>
      </c>
      <c r="G242" s="122" t="e">
        <f ca="1">IF(tbl_coded[[#This Row],[ISIN]]="","",IF(_xll.BDP($F242&amp;" CompanyID",G$1)="#N/A Invalid Security","",_xll.BDP($F242&amp;" CompanyID",G$1)))</f>
        <v>#NAME?</v>
      </c>
      <c r="H242" s="122" t="e">
        <f ca="1">IF(tbl_coded[[#This Row],[ISIN]]="","",IF(_xll.BDP($B242&amp;" Corp",H$1)="#N/A N/A","--",_xll.BDP($B242&amp;" Corp",H$1)))</f>
        <v>#NAME?</v>
      </c>
      <c r="I242" s="122" t="e">
        <f ca="1">IF(tbl_coded[[#This Row],[ISIN]]="","",IF(_xll.BDP($B242&amp;" Corp",I$1)="#N/A N/A","--",_xll.BDP($B242&amp;" Corp",I$1)))</f>
        <v>#NAME?</v>
      </c>
      <c r="J242" s="122" t="e">
        <f ca="1">IF(tbl_coded[[#This Row],[ISIN]]="","",IF(_xll.BDP($B242&amp;" Corp",J$1)="#N/A N/A","--",_xll.BDP($B242&amp;" Corp",J$1)))</f>
        <v>#NAME?</v>
      </c>
      <c r="K242" s="122" t="e">
        <f ca="1">IF(tbl_coded[[#This Row],[ISIN]]="","",IF(_xll.BDP($B242&amp;" Corp",K$1)="#N/A N/A","--",_xll.BDP($B242&amp;" Corp",K$1)))</f>
        <v>#NAME?</v>
      </c>
      <c r="L242" s="122" t="e">
        <f ca="1">IF(tbl_coded[[#This Row],[ISIN]]="","",IF(_xll.BDP($B242&amp;" Corp",L$1)="#N/A N/A","--",_xll.BDP($B242&amp;" Corp",L$1)))</f>
        <v>#NAME?</v>
      </c>
      <c r="M242" s="122" t="e">
        <f ca="1">IF(tbl_coded[[#This Row],[ISIN]]="","",IF(_xll.BDP($B242&amp;" Corp",M$1)="#N/A N/A","--",_xll.BDP($B242&amp;" Corp",M$1)))</f>
        <v>#NAME?</v>
      </c>
      <c r="N242" s="122" t="e">
        <f ca="1">IF(tbl_coded[[#This Row],[ISIN]]="","",IF(_xll.BDP($B242&amp;" Corp",N$1)="#N/A N/A","--",_xll.BDP($B242&amp;" Corp",N$1)))</f>
        <v>#NAME?</v>
      </c>
      <c r="O242" s="122" t="e">
        <f ca="1">IF(tbl_coded[[#This Row],[ISIN]]="","",IF(_xll.BDP($B242&amp;" Corp",O$1)="#N/A N/A","--",_xll.BDP($B242&amp;" Corp",O$1)))</f>
        <v>#NAME?</v>
      </c>
      <c r="P242" s="122" t="e">
        <f ca="1">IF(tbl_coded[[#This Row],[ISIN]]="","",IF(_xll.BDP($B242&amp;" Corp",P$1)="#N/A N/A","--",_xll.BDP($B242&amp;" Corp",P$1)))</f>
        <v>#NAME?</v>
      </c>
      <c r="Q24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2" s="122" t="e">
        <f ca="1">IF(tbl_coded[[#This Row],[ISIN]]="","",IF(OR(_xll.BDP($B242&amp;" Corp",R$1)="#N/A N/A",_xll.BDP($B242&amp;" Corp",R$1)="#N/A Invalid Security",_xll.BDP($B242&amp;" Corp",R$1)="#N/A Field Not Applicable"),"--",_xll.BDP($B242&amp;" Corp",R$1)))</f>
        <v>#NAME?</v>
      </c>
      <c r="S242" s="122" t="e">
        <f ca="1">IF(tbl_coded[[#This Row],[ISIN]]="","",IF(OR(_xll.BDP($R242&amp;" Equity",S$1)="#N/A N/A",_xll.BDP($R242&amp;" Equity",S$1)="#N/A Invalid Security"),"--",_xll.BDP($R242&amp;" Equity",S$1)))</f>
        <v>#NAME?</v>
      </c>
      <c r="T242" s="122" t="e">
        <f ca="1">IF(tbl_coded[[#This Row],[ISIN]]="","",IF(OR(_xll.BDP($R242&amp;" Equity",T$1)="#N/A N/A",_xll.BDP($R242&amp;" Equity",T$1)="#N/A Invalid Security"),"--",_xll.BDP($R242&amp;" Equity",T$1)))</f>
        <v>#NAME?</v>
      </c>
      <c r="U242" s="122" t="e">
        <f ca="1">IF(tbl_coded[[#This Row],[ISIN]]="","",IF(OR(_xll.BDP($R242&amp;" Equity",U$1)="#N/A N/A",_xll.BDP($R242&amp;" Equity",U$1)="#N/A Invalid Security"),"--",_xll.BDP($R242&amp;" Equity",U$1)))</f>
        <v>#NAME?</v>
      </c>
      <c r="V242" s="122" t="e">
        <f ca="1">IF(tbl_coded[[#This Row],[ISIN]]="","",IF(OR(_xll.BDP($R242&amp;" Equity",V$1)="#N/A N/A",_xll.BDP($R242&amp;" Equity",V$1)="#N/A Invalid Security"),"--",_xll.BDP($R242&amp;" Equity",V$1)))</f>
        <v>#NAME?</v>
      </c>
      <c r="W242" s="122" t="e">
        <f ca="1">IF(tbl_coded[[#This Row],[ISIN]]="","",IF(OR(_xll.BDP($R242&amp;" Equity",W$1)="#N/A N/A",_xll.BDP($R242&amp;" Equity",W$1)="#N/A Invalid Security"),"--",_xll.BDP($R242&amp;" Equity",W$1)))</f>
        <v>#NAME?</v>
      </c>
      <c r="X242" s="122" t="e">
        <f ca="1">IF(tbl_coded[[#This Row],[ISIN]]="","",IF(OR(_xll.BDP($R242&amp;" Equity",X$1)="#N/A N/A",_xll.BDP($R242&amp;" Equity",X$1)="#N/A Invalid Security"),"--",_xll.BDP($R242&amp;" Equity",X$1)))</f>
        <v>#NAME?</v>
      </c>
      <c r="Y24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2" s="122" t="str">
        <f ca="1">IF(tbl_coded[[#This Row],[ISIN]]="","",IF(ISNUMBER(_xll.BDP(B242&amp;" Corp",Z$1)),_xll.BDP(B242&amp;" Corp",Z$1),""))</f>
        <v/>
      </c>
      <c r="AA242" s="122" t="str">
        <f ca="1">IF(tbl_coded[[#This Row],[ISIN]]="","",IF(ISNUMBER(_xll.BDP(B242&amp;" Corp",AA$1)),_xll.BDP(B242&amp;" Corp",AA$1),""))</f>
        <v/>
      </c>
      <c r="AB242" s="122" t="str">
        <f ca="1">IF(tbl_coded[[#This Row],[ISIN]]="","",IF(ISNUMBER(_xll.BDP(B242&amp;" Corp",AB$1)),_xll.BDP(B242&amp;" Corp",AB$1),""))</f>
        <v/>
      </c>
      <c r="AC242" s="122" t="str">
        <f ca="1">IF(tbl_coded[[#This Row],[ISIN]]="","",IF(ISNUMBER(_xll.BDP(B242&amp;" Corp",AC$1)),_xll.BDP(B242&amp;" Corp",AC$1),""))</f>
        <v/>
      </c>
      <c r="AD242" s="122" t="e">
        <f ca="1">IF(tbl_coded[[#This Row],[ISIN]]="","",IF((_xll.BDP(B242&amp;" Corp",AD$1))="#N/A Field Not Applicable","",_xll.BDP(B242&amp;" Corp",AD$1)))</f>
        <v>#NAME?</v>
      </c>
      <c r="AE242" s="122" t="e">
        <f ca="1">IF(tbl_coded[[#This Row],[ISIN]]="","",IF((_xll.BDP(B242&amp;" Corp",AE$1))="#N/A N/A","--",_xll.BDP(B242&amp;" Corp",AE$1)))</f>
        <v>#NAME?</v>
      </c>
      <c r="AF242" s="122" t="e">
        <f ca="1">IF(tbl_coded[[#This Row],[ISIN]]="","",IF(IFERROR(MATCH(H242,rtg_num[Moody''s],0)&gt;10,0),"HY",IF(IFERROR(MATCH(I242,rtg_num[S&amp;P],0)&gt;10,0),"HY",IF(IFERROR(MATCH(J242,rtg_num[Fitch],0)&gt;10,0),"HY",IF(H242&amp;I242&amp;J242="------","NR",IF(IFERROR(FIND("#N/A",Coded!H242),0)&amp;IFERROR(FIND("#N/A",Coded!H242),0)&amp;IFERROR(FIND("#N/A",Coded!H242),0)&lt;&gt;"000",IF(INDEX(美元债一级!$O:$O,MATCH(tbl_coded[[#This Row],[ISIN]],美元债一级!$I:$I,0))="--/--/--","NR","IG"),"IG"))))))</f>
        <v>#NAME?</v>
      </c>
      <c r="AG24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2" s="123" t="e">
        <f ca="1">IF(tbl_coded[[#This Row],[ISIN]]="","",IF(_xll.BDP($B242&amp;" Corp",AI$1)="#N/A N/A","--",_xll.BDP($B242&amp;" Corp",AI$1)))</f>
        <v>#NAME?</v>
      </c>
      <c r="AJ242" s="122" t="e">
        <f ca="1">IF(tbl_coded[[#This Row],[ISIN]]="","",IF(OR(_xll.BDP(_xll.BDP(tbl_coded[[#This Row],[ISIN]]&amp;" Corp", "ISSUER_EQUITY_TICKER")&amp;" Equity",AJ$1)="#N/A N/A"),"--",_xll.BDP(_xll.BDP(tbl_coded[[#This Row],[ISIN]]&amp;" Corp", "ISSUER_EQUITY_TICKER")&amp;" Equity",AJ$1)))</f>
        <v>#NAME?</v>
      </c>
      <c r="AK24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25" t="e">
        <f ca="1">IF(tbl_coded[[#This Row],[ISIN]]="","",IF(OR(_xll.BDP(_xll.BDP(tbl_coded[[#This Row],[ISIN]]&amp;" Corp", "ISSUER_EQUITY_TICKER")&amp;" Equity",AL$1)="#N/A N/A"),"--",_xll.BDP(_xll.BDP(tbl_coded[[#This Row],[ISIN]]&amp;" Corp", "ISSUER_EQUITY_TICKER")&amp;" Equity",AL$1)))</f>
        <v>#NAME?</v>
      </c>
      <c r="AM242" s="125" t="e">
        <f ca="1">IF(tbl_coded[[#This Row],[ISIN]]="","",IF(_xll.BDS($B242&amp;" Corp",AM$1)="#N/A Field Not Applicable","",_xll.BDS($B242&amp;" Corp",AM$1)))</f>
        <v>#NAME?</v>
      </c>
      <c r="AN242" s="125" t="e">
        <f ca="1">IF(tbl_coded[[#This Row],[ISIN]]="","",IF(_xll.BDP(tbl_coded[[#This Row],[KPW Provider BBID]]&amp;" CompanyID","NAME")="#N/A Invalid Security","",_xll.BDP(tbl_coded[[#This Row],[KPW Provider BBID]]&amp;" CompanyID","NAME")))</f>
        <v>#NAME?</v>
      </c>
      <c r="AO242" s="125" t="e">
        <f ca="1">IF(tbl_coded[[#This Row],[ISIN]]="","",IF(_xll.BDP(tbl_coded[[#This Row],[KPW Provider BBID]]&amp;" CompanyID",$AO$1)="#N/A Invalid Security","--",IF(_xll.BDP(tbl_coded[[#This Row],[KPW Provider BBID]]&amp;" CompanyID",$AO$1)="#N/A N/A","--",_xll.BDP(tbl_coded[[#This Row],[KPW Provider BBID]]&amp;" CompanyID",$AO$1))))</f>
        <v>#NAME?</v>
      </c>
      <c r="AP242" s="125" t="e">
        <f ca="1">IF(tbl_coded[[#This Row],[ISIN]]="","",IF(_xll.BDP(tbl_coded[[#This Row],[KPW Provider BBID]]&amp;" CompanyID",$AP$1)="#N/A Invalid Security","--",IF(_xll.BDP(tbl_coded[[#This Row],[KPW Provider BBID]]&amp;" CompanyID",$AP$1)="#N/A N/A","--",_xll.BDP(tbl_coded[[#This Row],[KPW Provider BBID]]&amp;" CompanyID",$AP$1))))</f>
        <v>#NAME?</v>
      </c>
      <c r="AQ242" s="125" t="e">
        <f ca="1">IF(tbl_coded[[#This Row],[ISIN]]="","",IF(_xll.BDP(tbl_coded[[#This Row],[KPW Provider BBID]]&amp;" CompanyID",$AQ$1)="#N/A Invalid Security","--",IF(_xll.BDP(tbl_coded[[#This Row],[KPW Provider BBID]]&amp;" CompanyID",$AQ$1)="#N/A N/A","--",_xll.BDP(tbl_coded[[#This Row],[KPW Provider BBID]]&amp;" CompanyID",$AQ$1))))</f>
        <v>#NAME?</v>
      </c>
      <c r="AR242" s="125" t="e">
        <f ca="1">IF(tbl_coded[[#This Row],[ISIN]]="","",tbl_coded[[#This Row],[穆迪KPW评级]]&amp;"/"&amp;tbl_coded[[#This Row],[SPKPW评级]]&amp;"/"&amp;tbl_coded[[#This Row],[FITCHKPW评级]])</f>
        <v>#NAME?</v>
      </c>
      <c r="AS242" s="125" t="e">
        <f ca="1">IF(tbl_coded[[#This Row],[ISIN]]="","",IF(OR(_xll.BDP($B242&amp;" Corp",AS$1)="#N/A N/A"),"--",_xll.BDP($B242&amp;" Corp",AS$1)))</f>
        <v>#NAME?</v>
      </c>
      <c r="AT242" s="125" t="e">
        <f ca="1">IF(tbl_coded[[#This Row],[ISIN]]="","",IF(_xll.BDS($B242&amp;" Corp",AT$1)="#N/A Field Not Applicable","",_xll.BDS($B242&amp;" Corp",AT$1)))</f>
        <v>#NAME?</v>
      </c>
      <c r="AU242" s="125" t="e">
        <f ca="1">IF(tbl_coded[[#This Row],[SBLC Provider BBID]]="","",_xll.BDP(tbl_coded[[#This Row],[SBLC Provider BBID]]&amp;" CompanyID","NAME"))</f>
        <v>#NAME?</v>
      </c>
      <c r="AV242" s="125" t="e">
        <f ca="1">IF(tbl_coded[[#This Row],[ISIN]]="","",IF(OR(_xll.BDP($B242&amp;" Corp",AV$1)="#N/A N/A"),"--",TEXT(_xll.BDP($B242&amp;" Corp",AV$1),"yyyy/mm/dd")))</f>
        <v>#NAME?</v>
      </c>
      <c r="AW242" s="125" t="e">
        <f ca="1">IF(tbl_coded[[#This Row],[ISIN]]="","",IF(OR(_xll.BDP($B242&amp;" Corp",AW$1)="#N/A N/A"),"--",TEXT(_xll.BDP($B242&amp;" Corp",AW$1),"yyyy/mm/dd")))</f>
        <v>#NAME?</v>
      </c>
      <c r="AX242" s="125" t="e">
        <f ca="1">IF(tbl_coded[[#This Row],[ISIN]]="","",IF(OR(_xll.BDP($B242&amp;" Corp",AX$1)="#N/A N/A"),"--",TEXT(_xll.BDP($B242&amp;" Corp",AX$1),"yyyy/mm/dd")))</f>
        <v>#NAME?</v>
      </c>
      <c r="AY242" s="125" t="e">
        <f ca="1">IF(tbl_coded[[#This Row],[ISIN]]="","",IF(OR(_xll.BDP($B242&amp;" Corp",AY$1)="#N/A Field Not Applicable"),"--",TEXT(_xll.BDP($B242&amp;" Corp",AY$1),"yyyy/mm/dd")))</f>
        <v>#NAME?</v>
      </c>
      <c r="AZ242" s="125" t="e">
        <f ca="1">IF(tbl_coded[[#This Row],[ISIN]]="","",IF(OR(_xll.BDP($B242&amp;" Corp",AZ$1)="#N/A N/A"),"--",_xll.BDP($B242&amp;" Corp",AZ$1)))</f>
        <v>#NAME?</v>
      </c>
      <c r="BA242" s="125" t="e">
        <f ca="1">IF(tbl_coded[[#This Row],[ISIN]]="","",IF(OR(_xll.BDP($B242&amp;" Corp",BA$1)="#N/A N/A"),"--",_xll.BDP($B242&amp;" Corp",BA$1)))</f>
        <v>#NAME?</v>
      </c>
      <c r="BB242" s="125" t="e">
        <f ca="1">IF(tbl_coded[[#This Row],[ISIN]]="","",IF(OR(_xll.BDP($B242&amp;" Corp",BB$1)="#N/A N/A"),"--",_xll.BDP($B242&amp;" Corp",BB$1)))</f>
        <v>#NAME?</v>
      </c>
      <c r="BC242" s="125" t="e">
        <f ca="1">IF(tbl_coded[[#This Row],[ISIN]]="","",IF(OR(_xll.BDP($B242&amp;" Corp",BC$1)="#N/A Field Not Applicable"),"--",_xll.BDP($B242&amp;" Corp",BC$1)))</f>
        <v>#NAME?</v>
      </c>
      <c r="BD242" s="125" t="e">
        <f ca="1">IF(tbl_coded[[#This Row],[ISIN]]="","",IF(OR(_xll.BDP($B242&amp;" Corp",BD$1)="#N/A Field Not Applicable"),"--",_xll.BDP($B242&amp;" Corp",BD$1)))</f>
        <v>#NAME?</v>
      </c>
      <c r="BE242" s="125" t="e">
        <f ca="1">IF(tbl_coded[[#This Row],[ISIN]]="","",IF(OR(_xll.BDP($B242&amp;" Corp",BE$1)="#N/A Field Not Applicable"),"--",_xll.BDP($B242&amp;" Corp",BE$1)))</f>
        <v>#NAME?</v>
      </c>
      <c r="BF242" s="125" t="e">
        <f ca="1">IF(tbl_coded[[#This Row],[ISIN]]="","",IF(OR(_xll.BDP($B242&amp;" Corp",BF$1)="#N/A Field Not Applicable"),"--",_xll.BDP($B242&amp;" Corp",BF$1)))</f>
        <v>#NAME?</v>
      </c>
      <c r="BG242" s="125" t="e">
        <f ca="1">IF(tbl_coded[[#This Row],[ISIN]]="","",IF(OR(_xll.BDP($B242&amp;" Corp",BG$1)="#N/A Field Not Applicable"),"--",IF(_xll.BDP($B242&amp;" Corp",BG$1)="#N/A N/A","N",_xll.BDP($B242&amp;" Corp",BG$1))))</f>
        <v>#NAME?</v>
      </c>
      <c r="BH242" s="125" t="e">
        <f ca="1">IF(tbl_coded[[#This Row],[ISIN]]="","",IF(OR(_xll.BDP($B242&amp;" Corp",BH$1)="#N/A N/A"),"",_xll.BDP($B242&amp;" Corp",BH$1)))</f>
        <v>#NAME?</v>
      </c>
      <c r="BI242" s="125" t="e">
        <f ca="1">IF(tbl_coded[[#This Row],[ISIN]]="","",IF(OR(tbl_coded[[#This Row],[Parent company tiker]]=""),"",IF(_xll.BDP(tbl_coded[[#This Row],[Parent company tiker]]&amp;" Equity",BI$1)="#N/A N/A","--",_xll.BDP(tbl_coded[[#This Row],[Parent company tiker]]&amp;" Equity",BI$1))))</f>
        <v>#NAME?</v>
      </c>
      <c r="BJ242" s="125" t="e">
        <f ca="1">IF(tbl_coded[[#This Row],[ISIN]]="","",IF(OR(tbl_coded[[#This Row],[Parent company tiker]]=""),"",IF(_xll.BDP(tbl_coded[[#This Row],[Parent company tiker]]&amp;" Equity",BJ$1)="#N/A N/A","--",_xll.BDP(tbl_coded[[#This Row],[Parent company tiker]]&amp;" Equity",BJ$1))))</f>
        <v>#NAME?</v>
      </c>
      <c r="BK242" s="125" t="e">
        <f ca="1">IF(tbl_coded[[#This Row],[ISIN]]="","",IF(OR(tbl_coded[[#This Row],[Parent company tiker]]=""),"",IF(_xll.BDP(tbl_coded[[#This Row],[Parent company tiker]]&amp;" Equity",BK$1)="#N/A N/A","--",_xll.BDP(tbl_coded[[#This Row],[Parent company tiker]]&amp;" Equity",BK$1))))</f>
        <v>#NAME?</v>
      </c>
      <c r="BL242" s="125" t="e">
        <f ca="1">IF(tbl_coded[[#This Row],[ISIN]]="","",IF(OR(tbl_coded[[#This Row],[Parent company tiker]]=""),"",IF(_xll.BDP(tbl_coded[[#This Row],[Parent company tiker]]&amp;" Equity",BL$1)="#N/A N/A","--",_xll.BDP(tbl_coded[[#This Row],[Parent company tiker]]&amp;" Equity",BL$1))))</f>
        <v>#NAME?</v>
      </c>
      <c r="BM24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2" s="125" t="e">
        <f ca="1">IF(tbl_coded[[#This Row],[Column9]]&lt;&gt;"--",tbl_coded[[#This Row],[G''tor rating]],IF(tbl_coded[[#This Row],[KPW Name]]&lt;&gt;"",tbl_coded[[#This Row],[KPW Rating]],IF(tbl_coded[[#This Row],[Parent company tiker]]&lt;&gt;"",tbl_coded[[#This Row],[parent评级]],tbl_coded[[#This Row],[Issuer rating]])))</f>
        <v>#NAME?</v>
      </c>
      <c r="BO242" s="159" t="str">
        <f ca="1">IFERROR(IF(tbl_coded[[#This Row],[GREEN]]="Y","GREEN",IF(tbl_coded[[#This Row],[SUSTAINABLE]]="Y","SUSTAINABLE",IF(tbl_coded[[#This Row],[SOCIAL]]="Y","SOCIAL",IF(tbl_coded[[#This Row],[Sustainable linked]]="Y","SUSTAINABLE LINKED"," ")))),"")</f>
        <v/>
      </c>
    </row>
    <row r="243" spans="1:67" ht="15" customHeight="1">
      <c r="A243" s="119">
        <v>241</v>
      </c>
      <c r="B243" s="120" t="str">
        <f>IF(美元债一级!$C$4:$C$1048576&lt;&gt;"",美元债一级!C244,"")</f>
        <v>XS2590142985</v>
      </c>
      <c r="C243" s="122" t="e">
        <f ca="1">IF(tbl_coded[[#This Row],[ISIN]]="","",IF(tbl_coded[[#This Row],[Index]]&gt;$A$1,"",IF(_xll.BDP($B243&amp;" Corp",C$1)="#N/A N/A","",_xll.BDP($B243&amp;" Corp",C$1))))</f>
        <v>#NAME?</v>
      </c>
      <c r="D243" s="122" t="e">
        <f ca="1">IF(tbl_coded[[#This Row],[ISIN]]="","",IF(_xll.BDP($B243&amp;" Corp",D$1)="#N/A N/A","",_xll.BDP($B243&amp;" Corp",D$1)))</f>
        <v>#NAME?</v>
      </c>
      <c r="E243" s="122" t="e">
        <f ca="1">IF(tbl_coded[[#This Row],[ISIN]]="","",IF(_xll.BDP($B243&amp;" Corp",E$1)="#N/A N/A","--",_xll.BDP($B243&amp;" Corp",E$1)))</f>
        <v>#NAME?</v>
      </c>
      <c r="F243" s="122" t="e">
        <f ca="1">IF(tbl_coded[[#This Row],[ISIN]]="","",IF(_xll.BDS($B243&amp;" Corp",F$1)="#N/A Field Not Applicable","",_xll.BDS($B243&amp;" Corp",F$1)))</f>
        <v>#NAME?</v>
      </c>
      <c r="G243" s="122" t="e">
        <f ca="1">IF(tbl_coded[[#This Row],[ISIN]]="","",IF(_xll.BDP($F243&amp;" CompanyID",G$1)="#N/A Invalid Security","",_xll.BDP($F243&amp;" CompanyID",G$1)))</f>
        <v>#NAME?</v>
      </c>
      <c r="H243" s="122" t="e">
        <f ca="1">IF(tbl_coded[[#This Row],[ISIN]]="","",IF(_xll.BDP($B243&amp;" Corp",H$1)="#N/A N/A","--",_xll.BDP($B243&amp;" Corp",H$1)))</f>
        <v>#NAME?</v>
      </c>
      <c r="I243" s="122" t="e">
        <f ca="1">IF(tbl_coded[[#This Row],[ISIN]]="","",IF(_xll.BDP($B243&amp;" Corp",I$1)="#N/A N/A","--",_xll.BDP($B243&amp;" Corp",I$1)))</f>
        <v>#NAME?</v>
      </c>
      <c r="J243" s="122" t="e">
        <f ca="1">IF(tbl_coded[[#This Row],[ISIN]]="","",IF(_xll.BDP($B243&amp;" Corp",J$1)="#N/A N/A","--",_xll.BDP($B243&amp;" Corp",J$1)))</f>
        <v>#NAME?</v>
      </c>
      <c r="K243" s="122" t="e">
        <f ca="1">IF(tbl_coded[[#This Row],[ISIN]]="","",IF(_xll.BDP($B243&amp;" Corp",K$1)="#N/A N/A","--",_xll.BDP($B243&amp;" Corp",K$1)))</f>
        <v>#NAME?</v>
      </c>
      <c r="L243" s="122" t="e">
        <f ca="1">IF(tbl_coded[[#This Row],[ISIN]]="","",IF(_xll.BDP($B243&amp;" Corp",L$1)="#N/A N/A","--",_xll.BDP($B243&amp;" Corp",L$1)))</f>
        <v>#NAME?</v>
      </c>
      <c r="M243" s="122" t="e">
        <f ca="1">IF(tbl_coded[[#This Row],[ISIN]]="","",IF(_xll.BDP($B243&amp;" Corp",M$1)="#N/A N/A","--",_xll.BDP($B243&amp;" Corp",M$1)))</f>
        <v>#NAME?</v>
      </c>
      <c r="N243" s="122" t="e">
        <f ca="1">IF(tbl_coded[[#This Row],[ISIN]]="","",IF(_xll.BDP($B243&amp;" Corp",N$1)="#N/A N/A","--",_xll.BDP($B243&amp;" Corp",N$1)))</f>
        <v>#NAME?</v>
      </c>
      <c r="O243" s="122" t="e">
        <f ca="1">IF(tbl_coded[[#This Row],[ISIN]]="","",IF(_xll.BDP($B243&amp;" Corp",O$1)="#N/A N/A","--",_xll.BDP($B243&amp;" Corp",O$1)))</f>
        <v>#NAME?</v>
      </c>
      <c r="P243" s="122" t="e">
        <f ca="1">IF(tbl_coded[[#This Row],[ISIN]]="","",IF(_xll.BDP($B243&amp;" Corp",P$1)="#N/A N/A","--",_xll.BDP($B243&amp;" Corp",P$1)))</f>
        <v>#NAME?</v>
      </c>
      <c r="Q24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3" s="122" t="e">
        <f ca="1">IF(tbl_coded[[#This Row],[ISIN]]="","",IF(OR(_xll.BDP($B243&amp;" Corp",R$1)="#N/A N/A",_xll.BDP($B243&amp;" Corp",R$1)="#N/A Invalid Security",_xll.BDP($B243&amp;" Corp",R$1)="#N/A Field Not Applicable"),"--",_xll.BDP($B243&amp;" Corp",R$1)))</f>
        <v>#NAME?</v>
      </c>
      <c r="S243" s="122" t="e">
        <f ca="1">IF(tbl_coded[[#This Row],[ISIN]]="","",IF(OR(_xll.BDP($R243&amp;" Equity",S$1)="#N/A N/A",_xll.BDP($R243&amp;" Equity",S$1)="#N/A Invalid Security"),"--",_xll.BDP($R243&amp;" Equity",S$1)))</f>
        <v>#NAME?</v>
      </c>
      <c r="T243" s="122" t="e">
        <f ca="1">IF(tbl_coded[[#This Row],[ISIN]]="","",IF(OR(_xll.BDP($R243&amp;" Equity",T$1)="#N/A N/A",_xll.BDP($R243&amp;" Equity",T$1)="#N/A Invalid Security"),"--",_xll.BDP($R243&amp;" Equity",T$1)))</f>
        <v>#NAME?</v>
      </c>
      <c r="U243" s="122" t="e">
        <f ca="1">IF(tbl_coded[[#This Row],[ISIN]]="","",IF(OR(_xll.BDP($R243&amp;" Equity",U$1)="#N/A N/A",_xll.BDP($R243&amp;" Equity",U$1)="#N/A Invalid Security"),"--",_xll.BDP($R243&amp;" Equity",U$1)))</f>
        <v>#NAME?</v>
      </c>
      <c r="V243" s="122" t="e">
        <f ca="1">IF(tbl_coded[[#This Row],[ISIN]]="","",IF(OR(_xll.BDP($R243&amp;" Equity",V$1)="#N/A N/A",_xll.BDP($R243&amp;" Equity",V$1)="#N/A Invalid Security"),"--",_xll.BDP($R243&amp;" Equity",V$1)))</f>
        <v>#NAME?</v>
      </c>
      <c r="W243" s="122" t="e">
        <f ca="1">IF(tbl_coded[[#This Row],[ISIN]]="","",IF(OR(_xll.BDP($R243&amp;" Equity",W$1)="#N/A N/A",_xll.BDP($R243&amp;" Equity",W$1)="#N/A Invalid Security"),"--",_xll.BDP($R243&amp;" Equity",W$1)))</f>
        <v>#NAME?</v>
      </c>
      <c r="X243" s="122" t="e">
        <f ca="1">IF(tbl_coded[[#This Row],[ISIN]]="","",IF(OR(_xll.BDP($R243&amp;" Equity",X$1)="#N/A N/A",_xll.BDP($R243&amp;" Equity",X$1)="#N/A Invalid Security"),"--",_xll.BDP($R243&amp;" Equity",X$1)))</f>
        <v>#NAME?</v>
      </c>
      <c r="Y24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3" s="122" t="str">
        <f ca="1">IF(tbl_coded[[#This Row],[ISIN]]="","",IF(ISNUMBER(_xll.BDP(B243&amp;" Corp",Z$1)),_xll.BDP(B243&amp;" Corp",Z$1),""))</f>
        <v/>
      </c>
      <c r="AA243" s="122" t="str">
        <f ca="1">IF(tbl_coded[[#This Row],[ISIN]]="","",IF(ISNUMBER(_xll.BDP(B243&amp;" Corp",AA$1)),_xll.BDP(B243&amp;" Corp",AA$1),""))</f>
        <v/>
      </c>
      <c r="AB243" s="122" t="str">
        <f ca="1">IF(tbl_coded[[#This Row],[ISIN]]="","",IF(ISNUMBER(_xll.BDP(B243&amp;" Corp",AB$1)),_xll.BDP(B243&amp;" Corp",AB$1),""))</f>
        <v/>
      </c>
      <c r="AC243" s="122" t="str">
        <f ca="1">IF(tbl_coded[[#This Row],[ISIN]]="","",IF(ISNUMBER(_xll.BDP(B243&amp;" Corp",AC$1)),_xll.BDP(B243&amp;" Corp",AC$1),""))</f>
        <v/>
      </c>
      <c r="AD243" s="122" t="e">
        <f ca="1">IF(tbl_coded[[#This Row],[ISIN]]="","",IF((_xll.BDP(B243&amp;" Corp",AD$1))="#N/A Field Not Applicable","",_xll.BDP(B243&amp;" Corp",AD$1)))</f>
        <v>#NAME?</v>
      </c>
      <c r="AE243" s="122" t="e">
        <f ca="1">IF(tbl_coded[[#This Row],[ISIN]]="","",IF((_xll.BDP(B243&amp;" Corp",AE$1))="#N/A N/A","--",_xll.BDP(B243&amp;" Corp",AE$1)))</f>
        <v>#NAME?</v>
      </c>
      <c r="AF243" s="122" t="e">
        <f ca="1">IF(tbl_coded[[#This Row],[ISIN]]="","",IF(IFERROR(MATCH(H243,rtg_num[Moody''s],0)&gt;10,0),"HY",IF(IFERROR(MATCH(I243,rtg_num[S&amp;P],0)&gt;10,0),"HY",IF(IFERROR(MATCH(J243,rtg_num[Fitch],0)&gt;10,0),"HY",IF(H243&amp;I243&amp;J243="------","NR",IF(IFERROR(FIND("#N/A",Coded!H243),0)&amp;IFERROR(FIND("#N/A",Coded!H243),0)&amp;IFERROR(FIND("#N/A",Coded!H243),0)&lt;&gt;"000",IF(INDEX(美元债一级!$O:$O,MATCH(tbl_coded[[#This Row],[ISIN]],美元债一级!$I:$I,0))="--/--/--","NR","IG"),"IG"))))))</f>
        <v>#NAME?</v>
      </c>
      <c r="AG24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3" s="123" t="e">
        <f ca="1">IF(tbl_coded[[#This Row],[ISIN]]="","",IF(_xll.BDP($B243&amp;" Corp",AI$1)="#N/A N/A","--",_xll.BDP($B243&amp;" Corp",AI$1)))</f>
        <v>#NAME?</v>
      </c>
      <c r="AJ243" s="122" t="e">
        <f ca="1">IF(tbl_coded[[#This Row],[ISIN]]="","",IF(OR(_xll.BDP(_xll.BDP(tbl_coded[[#This Row],[ISIN]]&amp;" Corp", "ISSUER_EQUITY_TICKER")&amp;" Equity",AJ$1)="#N/A N/A"),"--",_xll.BDP(_xll.BDP(tbl_coded[[#This Row],[ISIN]]&amp;" Corp", "ISSUER_EQUITY_TICKER")&amp;" Equity",AJ$1)))</f>
        <v>#NAME?</v>
      </c>
      <c r="AK24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25" t="e">
        <f ca="1">IF(tbl_coded[[#This Row],[ISIN]]="","",IF(OR(_xll.BDP(_xll.BDP(tbl_coded[[#This Row],[ISIN]]&amp;" Corp", "ISSUER_EQUITY_TICKER")&amp;" Equity",AL$1)="#N/A N/A"),"--",_xll.BDP(_xll.BDP(tbl_coded[[#This Row],[ISIN]]&amp;" Corp", "ISSUER_EQUITY_TICKER")&amp;" Equity",AL$1)))</f>
        <v>#NAME?</v>
      </c>
      <c r="AM243" s="125" t="e">
        <f ca="1">IF(tbl_coded[[#This Row],[ISIN]]="","",IF(_xll.BDS($B243&amp;" Corp",AM$1)="#N/A Field Not Applicable","",_xll.BDS($B243&amp;" Corp",AM$1)))</f>
        <v>#NAME?</v>
      </c>
      <c r="AN243" s="125" t="e">
        <f ca="1">IF(tbl_coded[[#This Row],[ISIN]]="","",IF(_xll.BDP(tbl_coded[[#This Row],[KPW Provider BBID]]&amp;" CompanyID","NAME")="#N/A Invalid Security","",_xll.BDP(tbl_coded[[#This Row],[KPW Provider BBID]]&amp;" CompanyID","NAME")))</f>
        <v>#NAME?</v>
      </c>
      <c r="AO243" s="125" t="e">
        <f ca="1">IF(tbl_coded[[#This Row],[ISIN]]="","",IF(_xll.BDP(tbl_coded[[#This Row],[KPW Provider BBID]]&amp;" CompanyID",$AO$1)="#N/A Invalid Security","--",IF(_xll.BDP(tbl_coded[[#This Row],[KPW Provider BBID]]&amp;" CompanyID",$AO$1)="#N/A N/A","--",_xll.BDP(tbl_coded[[#This Row],[KPW Provider BBID]]&amp;" CompanyID",$AO$1))))</f>
        <v>#NAME?</v>
      </c>
      <c r="AP243" s="125" t="e">
        <f ca="1">IF(tbl_coded[[#This Row],[ISIN]]="","",IF(_xll.BDP(tbl_coded[[#This Row],[KPW Provider BBID]]&amp;" CompanyID",$AP$1)="#N/A Invalid Security","--",IF(_xll.BDP(tbl_coded[[#This Row],[KPW Provider BBID]]&amp;" CompanyID",$AP$1)="#N/A N/A","--",_xll.BDP(tbl_coded[[#This Row],[KPW Provider BBID]]&amp;" CompanyID",$AP$1))))</f>
        <v>#NAME?</v>
      </c>
      <c r="AQ243" s="125" t="e">
        <f ca="1">IF(tbl_coded[[#This Row],[ISIN]]="","",IF(_xll.BDP(tbl_coded[[#This Row],[KPW Provider BBID]]&amp;" CompanyID",$AQ$1)="#N/A Invalid Security","--",IF(_xll.BDP(tbl_coded[[#This Row],[KPW Provider BBID]]&amp;" CompanyID",$AQ$1)="#N/A N/A","--",_xll.BDP(tbl_coded[[#This Row],[KPW Provider BBID]]&amp;" CompanyID",$AQ$1))))</f>
        <v>#NAME?</v>
      </c>
      <c r="AR243" s="125" t="e">
        <f ca="1">IF(tbl_coded[[#This Row],[ISIN]]="","",tbl_coded[[#This Row],[穆迪KPW评级]]&amp;"/"&amp;tbl_coded[[#This Row],[SPKPW评级]]&amp;"/"&amp;tbl_coded[[#This Row],[FITCHKPW评级]])</f>
        <v>#NAME?</v>
      </c>
      <c r="AS243" s="125" t="e">
        <f ca="1">IF(tbl_coded[[#This Row],[ISIN]]="","",IF(OR(_xll.BDP($B243&amp;" Corp",AS$1)="#N/A N/A"),"--",_xll.BDP($B243&amp;" Corp",AS$1)))</f>
        <v>#NAME?</v>
      </c>
      <c r="AT243" s="125" t="e">
        <f ca="1">IF(tbl_coded[[#This Row],[ISIN]]="","",IF(_xll.BDS($B243&amp;" Corp",AT$1)="#N/A Field Not Applicable","",_xll.BDS($B243&amp;" Corp",AT$1)))</f>
        <v>#NAME?</v>
      </c>
      <c r="AU243" s="125" t="e">
        <f ca="1">IF(tbl_coded[[#This Row],[SBLC Provider BBID]]="","",_xll.BDP(tbl_coded[[#This Row],[SBLC Provider BBID]]&amp;" CompanyID","NAME"))</f>
        <v>#NAME?</v>
      </c>
      <c r="AV243" s="125" t="e">
        <f ca="1">IF(tbl_coded[[#This Row],[ISIN]]="","",IF(OR(_xll.BDP($B243&amp;" Corp",AV$1)="#N/A N/A"),"--",TEXT(_xll.BDP($B243&amp;" Corp",AV$1),"yyyy/mm/dd")))</f>
        <v>#NAME?</v>
      </c>
      <c r="AW243" s="125" t="e">
        <f ca="1">IF(tbl_coded[[#This Row],[ISIN]]="","",IF(OR(_xll.BDP($B243&amp;" Corp",AW$1)="#N/A N/A"),"--",TEXT(_xll.BDP($B243&amp;" Corp",AW$1),"yyyy/mm/dd")))</f>
        <v>#NAME?</v>
      </c>
      <c r="AX243" s="125" t="e">
        <f ca="1">IF(tbl_coded[[#This Row],[ISIN]]="","",IF(OR(_xll.BDP($B243&amp;" Corp",AX$1)="#N/A N/A"),"--",TEXT(_xll.BDP($B243&amp;" Corp",AX$1),"yyyy/mm/dd")))</f>
        <v>#NAME?</v>
      </c>
      <c r="AY243" s="125" t="e">
        <f ca="1">IF(tbl_coded[[#This Row],[ISIN]]="","",IF(OR(_xll.BDP($B243&amp;" Corp",AY$1)="#N/A Field Not Applicable"),"--",TEXT(_xll.BDP($B243&amp;" Corp",AY$1),"yyyy/mm/dd")))</f>
        <v>#NAME?</v>
      </c>
      <c r="AZ243" s="125" t="e">
        <f ca="1">IF(tbl_coded[[#This Row],[ISIN]]="","",IF(OR(_xll.BDP($B243&amp;" Corp",AZ$1)="#N/A N/A"),"--",_xll.BDP($B243&amp;" Corp",AZ$1)))</f>
        <v>#NAME?</v>
      </c>
      <c r="BA243" s="125" t="e">
        <f ca="1">IF(tbl_coded[[#This Row],[ISIN]]="","",IF(OR(_xll.BDP($B243&amp;" Corp",BA$1)="#N/A N/A"),"--",_xll.BDP($B243&amp;" Corp",BA$1)))</f>
        <v>#NAME?</v>
      </c>
      <c r="BB243" s="125" t="e">
        <f ca="1">IF(tbl_coded[[#This Row],[ISIN]]="","",IF(OR(_xll.BDP($B243&amp;" Corp",BB$1)="#N/A N/A"),"--",_xll.BDP($B243&amp;" Corp",BB$1)))</f>
        <v>#NAME?</v>
      </c>
      <c r="BC243" s="125" t="e">
        <f ca="1">IF(tbl_coded[[#This Row],[ISIN]]="","",IF(OR(_xll.BDP($B243&amp;" Corp",BC$1)="#N/A Field Not Applicable"),"--",_xll.BDP($B243&amp;" Corp",BC$1)))</f>
        <v>#NAME?</v>
      </c>
      <c r="BD243" s="125" t="e">
        <f ca="1">IF(tbl_coded[[#This Row],[ISIN]]="","",IF(OR(_xll.BDP($B243&amp;" Corp",BD$1)="#N/A Field Not Applicable"),"--",_xll.BDP($B243&amp;" Corp",BD$1)))</f>
        <v>#NAME?</v>
      </c>
      <c r="BE243" s="125" t="e">
        <f ca="1">IF(tbl_coded[[#This Row],[ISIN]]="","",IF(OR(_xll.BDP($B243&amp;" Corp",BE$1)="#N/A Field Not Applicable"),"--",_xll.BDP($B243&amp;" Corp",BE$1)))</f>
        <v>#NAME?</v>
      </c>
      <c r="BF243" s="125" t="e">
        <f ca="1">IF(tbl_coded[[#This Row],[ISIN]]="","",IF(OR(_xll.BDP($B243&amp;" Corp",BF$1)="#N/A Field Not Applicable"),"--",_xll.BDP($B243&amp;" Corp",BF$1)))</f>
        <v>#NAME?</v>
      </c>
      <c r="BG243" s="125" t="e">
        <f ca="1">IF(tbl_coded[[#This Row],[ISIN]]="","",IF(OR(_xll.BDP($B243&amp;" Corp",BG$1)="#N/A Field Not Applicable"),"--",IF(_xll.BDP($B243&amp;" Corp",BG$1)="#N/A N/A","N",_xll.BDP($B243&amp;" Corp",BG$1))))</f>
        <v>#NAME?</v>
      </c>
      <c r="BH243" s="125" t="e">
        <f ca="1">IF(tbl_coded[[#This Row],[ISIN]]="","",IF(OR(_xll.BDP($B243&amp;" Corp",BH$1)="#N/A N/A"),"",_xll.BDP($B243&amp;" Corp",BH$1)))</f>
        <v>#NAME?</v>
      </c>
      <c r="BI243" s="125" t="e">
        <f ca="1">IF(tbl_coded[[#This Row],[ISIN]]="","",IF(OR(tbl_coded[[#This Row],[Parent company tiker]]=""),"",IF(_xll.BDP(tbl_coded[[#This Row],[Parent company tiker]]&amp;" Equity",BI$1)="#N/A N/A","--",_xll.BDP(tbl_coded[[#This Row],[Parent company tiker]]&amp;" Equity",BI$1))))</f>
        <v>#NAME?</v>
      </c>
      <c r="BJ243" s="125" t="e">
        <f ca="1">IF(tbl_coded[[#This Row],[ISIN]]="","",IF(OR(tbl_coded[[#This Row],[Parent company tiker]]=""),"",IF(_xll.BDP(tbl_coded[[#This Row],[Parent company tiker]]&amp;" Equity",BJ$1)="#N/A N/A","--",_xll.BDP(tbl_coded[[#This Row],[Parent company tiker]]&amp;" Equity",BJ$1))))</f>
        <v>#NAME?</v>
      </c>
      <c r="BK243" s="125" t="e">
        <f ca="1">IF(tbl_coded[[#This Row],[ISIN]]="","",IF(OR(tbl_coded[[#This Row],[Parent company tiker]]=""),"",IF(_xll.BDP(tbl_coded[[#This Row],[Parent company tiker]]&amp;" Equity",BK$1)="#N/A N/A","--",_xll.BDP(tbl_coded[[#This Row],[Parent company tiker]]&amp;" Equity",BK$1))))</f>
        <v>#NAME?</v>
      </c>
      <c r="BL243" s="125" t="e">
        <f ca="1">IF(tbl_coded[[#This Row],[ISIN]]="","",IF(OR(tbl_coded[[#This Row],[Parent company tiker]]=""),"",IF(_xll.BDP(tbl_coded[[#This Row],[Parent company tiker]]&amp;" Equity",BL$1)="#N/A N/A","--",_xll.BDP(tbl_coded[[#This Row],[Parent company tiker]]&amp;" Equity",BL$1))))</f>
        <v>#NAME?</v>
      </c>
      <c r="BM24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3" s="125" t="e">
        <f ca="1">IF(tbl_coded[[#This Row],[Column9]]&lt;&gt;"--",tbl_coded[[#This Row],[G''tor rating]],IF(tbl_coded[[#This Row],[KPW Name]]&lt;&gt;"",tbl_coded[[#This Row],[KPW Rating]],IF(tbl_coded[[#This Row],[Parent company tiker]]&lt;&gt;"",tbl_coded[[#This Row],[parent评级]],tbl_coded[[#This Row],[Issuer rating]])))</f>
        <v>#NAME?</v>
      </c>
      <c r="BO243" s="159" t="str">
        <f ca="1">IFERROR(IF(tbl_coded[[#This Row],[GREEN]]="Y","GREEN",IF(tbl_coded[[#This Row],[SUSTAINABLE]]="Y","SUSTAINABLE",IF(tbl_coded[[#This Row],[SOCIAL]]="Y","SOCIAL",IF(tbl_coded[[#This Row],[Sustainable linked]]="Y","SUSTAINABLE LINKED"," ")))),"")</f>
        <v/>
      </c>
    </row>
    <row r="244" spans="1:67" ht="15" customHeight="1">
      <c r="A244" s="119">
        <v>242</v>
      </c>
      <c r="B244" s="120" t="str">
        <f>IF(美元债一级!$C$4:$C$1048576&lt;&gt;"",美元债一级!C245,"")</f>
        <v>HK0000910502</v>
      </c>
      <c r="C244" s="124" t="e">
        <f ca="1">IF(tbl_coded[[#This Row],[ISIN]]="","",IF(tbl_coded[[#This Row],[Index]]&gt;$A$1,"",IF(_xll.BDP($B244&amp;" Corp",C$1)="#N/A N/A","",_xll.BDP($B244&amp;" Corp",C$1))))</f>
        <v>#NAME?</v>
      </c>
      <c r="D244" s="124" t="e">
        <f ca="1">IF(tbl_coded[[#This Row],[ISIN]]="","",IF(_xll.BDP($B244&amp;" Corp",D$1)="#N/A N/A","",_xll.BDP($B244&amp;" Corp",D$1)))</f>
        <v>#NAME?</v>
      </c>
      <c r="E244" s="124" t="e">
        <f ca="1">IF(tbl_coded[[#This Row],[ISIN]]="","",IF(_xll.BDP($B244&amp;" Corp",E$1)="#N/A N/A","--",_xll.BDP($B244&amp;" Corp",E$1)))</f>
        <v>#NAME?</v>
      </c>
      <c r="F244" s="124" t="e">
        <f ca="1">IF(tbl_coded[[#This Row],[ISIN]]="","",IF(_xll.BDS($B244&amp;" Corp",F$1)="#N/A Field Not Applicable","",_xll.BDS($B244&amp;" Corp",F$1)))</f>
        <v>#NAME?</v>
      </c>
      <c r="G244" s="124" t="e">
        <f ca="1">IF(tbl_coded[[#This Row],[ISIN]]="","",IF(_xll.BDP($F244&amp;" CompanyID",G$1)="#N/A Invalid Security","",_xll.BDP($F244&amp;" CompanyID",G$1)))</f>
        <v>#NAME?</v>
      </c>
      <c r="H244" s="124" t="e">
        <f ca="1">IF(tbl_coded[[#This Row],[ISIN]]="","",IF(_xll.BDP($B244&amp;" Corp",H$1)="#N/A N/A","--",_xll.BDP($B244&amp;" Corp",H$1)))</f>
        <v>#NAME?</v>
      </c>
      <c r="I244" s="124" t="e">
        <f ca="1">IF(tbl_coded[[#This Row],[ISIN]]="","",IF(_xll.BDP($B244&amp;" Corp",I$1)="#N/A N/A","--",_xll.BDP($B244&amp;" Corp",I$1)))</f>
        <v>#NAME?</v>
      </c>
      <c r="J244" s="124" t="e">
        <f ca="1">IF(tbl_coded[[#This Row],[ISIN]]="","",IF(_xll.BDP($B244&amp;" Corp",J$1)="#N/A N/A","--",_xll.BDP($B244&amp;" Corp",J$1)))</f>
        <v>#NAME?</v>
      </c>
      <c r="K244" s="124" t="e">
        <f ca="1">IF(tbl_coded[[#This Row],[ISIN]]="","",IF(_xll.BDP($B244&amp;" Corp",K$1)="#N/A N/A","--",_xll.BDP($B244&amp;" Corp",K$1)))</f>
        <v>#NAME?</v>
      </c>
      <c r="L244" s="124" t="e">
        <f ca="1">IF(tbl_coded[[#This Row],[ISIN]]="","",IF(_xll.BDP($B244&amp;" Corp",L$1)="#N/A N/A","--",_xll.BDP($B244&amp;" Corp",L$1)))</f>
        <v>#NAME?</v>
      </c>
      <c r="M244" s="124" t="e">
        <f ca="1">IF(tbl_coded[[#This Row],[ISIN]]="","",IF(_xll.BDP($B244&amp;" Corp",M$1)="#N/A N/A","--",_xll.BDP($B244&amp;" Corp",M$1)))</f>
        <v>#NAME?</v>
      </c>
      <c r="N244" s="124" t="e">
        <f ca="1">IF(tbl_coded[[#This Row],[ISIN]]="","",IF(_xll.BDP($B244&amp;" Corp",N$1)="#N/A N/A","--",_xll.BDP($B244&amp;" Corp",N$1)))</f>
        <v>#NAME?</v>
      </c>
      <c r="O244" s="124" t="e">
        <f ca="1">IF(tbl_coded[[#This Row],[ISIN]]="","",IF(_xll.BDP($B244&amp;" Corp",O$1)="#N/A N/A","--",_xll.BDP($B244&amp;" Corp",O$1)))</f>
        <v>#NAME?</v>
      </c>
      <c r="P244" s="124" t="e">
        <f ca="1">IF(tbl_coded[[#This Row],[ISIN]]="","",IF(_xll.BDP($B244&amp;" Corp",P$1)="#N/A N/A","--",_xll.BDP($B244&amp;" Corp",P$1)))</f>
        <v>#NAME?</v>
      </c>
      <c r="Q24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4" s="124" t="e">
        <f ca="1">IF(tbl_coded[[#This Row],[ISIN]]="","",IF(OR(_xll.BDP($B244&amp;" Corp",R$1)="#N/A N/A",_xll.BDP($B244&amp;" Corp",R$1)="#N/A Invalid Security",_xll.BDP($B244&amp;" Corp",R$1)="#N/A Field Not Applicable"),"--",_xll.BDP($B244&amp;" Corp",R$1)))</f>
        <v>#NAME?</v>
      </c>
      <c r="S244" s="124" t="e">
        <f ca="1">IF(tbl_coded[[#This Row],[ISIN]]="","",IF(OR(_xll.BDP($R244&amp;" Equity",S$1)="#N/A N/A",_xll.BDP($R244&amp;" Equity",S$1)="#N/A Invalid Security"),"--",_xll.BDP($R244&amp;" Equity",S$1)))</f>
        <v>#NAME?</v>
      </c>
      <c r="T244" s="124" t="e">
        <f ca="1">IF(tbl_coded[[#This Row],[ISIN]]="","",IF(OR(_xll.BDP($R244&amp;" Equity",T$1)="#N/A N/A",_xll.BDP($R244&amp;" Equity",T$1)="#N/A Invalid Security"),"--",_xll.BDP($R244&amp;" Equity",T$1)))</f>
        <v>#NAME?</v>
      </c>
      <c r="U244" s="124" t="e">
        <f ca="1">IF(tbl_coded[[#This Row],[ISIN]]="","",IF(OR(_xll.BDP($R244&amp;" Equity",U$1)="#N/A N/A",_xll.BDP($R244&amp;" Equity",U$1)="#N/A Invalid Security"),"--",_xll.BDP($R244&amp;" Equity",U$1)))</f>
        <v>#NAME?</v>
      </c>
      <c r="V244" s="124" t="e">
        <f ca="1">IF(tbl_coded[[#This Row],[ISIN]]="","",IF(OR(_xll.BDP($R244&amp;" Equity",V$1)="#N/A N/A",_xll.BDP($R244&amp;" Equity",V$1)="#N/A Invalid Security"),"--",_xll.BDP($R244&amp;" Equity",V$1)))</f>
        <v>#NAME?</v>
      </c>
      <c r="W244" s="124" t="e">
        <f ca="1">IF(tbl_coded[[#This Row],[ISIN]]="","",IF(OR(_xll.BDP($R244&amp;" Equity",W$1)="#N/A N/A",_xll.BDP($R244&amp;" Equity",W$1)="#N/A Invalid Security"),"--",_xll.BDP($R244&amp;" Equity",W$1)))</f>
        <v>#NAME?</v>
      </c>
      <c r="X244" s="124" t="e">
        <f ca="1">IF(tbl_coded[[#This Row],[ISIN]]="","",IF(OR(_xll.BDP($R244&amp;" Equity",X$1)="#N/A N/A",_xll.BDP($R244&amp;" Equity",X$1)="#N/A Invalid Security"),"--",_xll.BDP($R244&amp;" Equity",X$1)))</f>
        <v>#NAME?</v>
      </c>
      <c r="Y24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4" s="124" t="str">
        <f ca="1">IF(tbl_coded[[#This Row],[ISIN]]="","",IF(ISNUMBER(_xll.BDP(B244&amp;" Corp",Z$1)),_xll.BDP(B244&amp;" Corp",Z$1),""))</f>
        <v/>
      </c>
      <c r="AA244" s="124" t="str">
        <f ca="1">IF(tbl_coded[[#This Row],[ISIN]]="","",IF(ISNUMBER(_xll.BDP(B244&amp;" Corp",AA$1)),_xll.BDP(B244&amp;" Corp",AA$1),""))</f>
        <v/>
      </c>
      <c r="AB244" s="124" t="str">
        <f ca="1">IF(tbl_coded[[#This Row],[ISIN]]="","",IF(ISNUMBER(_xll.BDP(B244&amp;" Corp",AB$1)),_xll.BDP(B244&amp;" Corp",AB$1),""))</f>
        <v/>
      </c>
      <c r="AC244" s="124" t="str">
        <f ca="1">IF(tbl_coded[[#This Row],[ISIN]]="","",IF(ISNUMBER(_xll.BDP(B244&amp;" Corp",AC$1)),_xll.BDP(B244&amp;" Corp",AC$1),""))</f>
        <v/>
      </c>
      <c r="AD244" s="124" t="e">
        <f ca="1">IF(tbl_coded[[#This Row],[ISIN]]="","",IF((_xll.BDP(B244&amp;" Corp",AD$1))="#N/A Field Not Applicable","",_xll.BDP(B244&amp;" Corp",AD$1)))</f>
        <v>#NAME?</v>
      </c>
      <c r="AE244" s="124" t="e">
        <f ca="1">IF(tbl_coded[[#This Row],[ISIN]]="","",IF((_xll.BDP(B244&amp;" Corp",AE$1))="#N/A N/A","--",_xll.BDP(B244&amp;" Corp",AE$1)))</f>
        <v>#NAME?</v>
      </c>
      <c r="AF244" s="124" t="e">
        <f ca="1">IF(tbl_coded[[#This Row],[ISIN]]="","",IF(IFERROR(MATCH(H244,rtg_num[Moody''s],0)&gt;10,0),"HY",IF(IFERROR(MATCH(I244,rtg_num[S&amp;P],0)&gt;10,0),"HY",IF(IFERROR(MATCH(J244,rtg_num[Fitch],0)&gt;10,0),"HY",IF(H244&amp;I244&amp;J244="------","NR",IF(IFERROR(FIND("#N/A",Coded!H244),0)&amp;IFERROR(FIND("#N/A",Coded!H244),0)&amp;IFERROR(FIND("#N/A",Coded!H244),0)&lt;&gt;"000",IF(INDEX(美元债一级!$O:$O,MATCH(tbl_coded[[#This Row],[ISIN]],美元债一级!$I:$I,0))="--/--/--","NR","IG"),"IG"))))))</f>
        <v>#NAME?</v>
      </c>
      <c r="AG24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4" s="125" t="e">
        <f ca="1">IF(tbl_coded[[#This Row],[ISIN]]="","",IF(_xll.BDP($B244&amp;" Corp",AI$1)="#N/A N/A","--",_xll.BDP($B244&amp;" Corp",AI$1)))</f>
        <v>#NAME?</v>
      </c>
      <c r="AJ244" s="122" t="e">
        <f ca="1">IF(tbl_coded[[#This Row],[ISIN]]="","",IF(OR(_xll.BDP(_xll.BDP(tbl_coded[[#This Row],[ISIN]]&amp;" Corp", "ISSUER_EQUITY_TICKER")&amp;" Equity",AJ$1)="#N/A N/A"),"--",_xll.BDP(_xll.BDP(tbl_coded[[#This Row],[ISIN]]&amp;" Corp", "ISSUER_EQUITY_TICKER")&amp;" Equity",AJ$1)))</f>
        <v>#NAME?</v>
      </c>
      <c r="AK24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24" t="e">
        <f ca="1">IF(tbl_coded[[#This Row],[ISIN]]="","",IF(OR(_xll.BDP(_xll.BDP(tbl_coded[[#This Row],[ISIN]]&amp;" Corp", "ISSUER_EQUITY_TICKER")&amp;" Equity",AL$1)="#N/A N/A"),"--",_xll.BDP(_xll.BDP(tbl_coded[[#This Row],[ISIN]]&amp;" Corp", "ISSUER_EQUITY_TICKER")&amp;" Equity",AL$1)))</f>
        <v>#NAME?</v>
      </c>
      <c r="AM244" s="124" t="e">
        <f ca="1">IF(tbl_coded[[#This Row],[ISIN]]="","",IF(_xll.BDS($B244&amp;" Corp",AM$1)="#N/A Field Not Applicable","",_xll.BDS($B244&amp;" Corp",AM$1)))</f>
        <v>#NAME?</v>
      </c>
      <c r="AN244" s="124" t="e">
        <f ca="1">IF(tbl_coded[[#This Row],[ISIN]]="","",IF(_xll.BDP(tbl_coded[[#This Row],[KPW Provider BBID]]&amp;" CompanyID","NAME")="#N/A Invalid Security","",_xll.BDP(tbl_coded[[#This Row],[KPW Provider BBID]]&amp;" CompanyID","NAME")))</f>
        <v>#NAME?</v>
      </c>
      <c r="AO244" s="124" t="e">
        <f ca="1">IF(tbl_coded[[#This Row],[ISIN]]="","",IF(_xll.BDP(tbl_coded[[#This Row],[KPW Provider BBID]]&amp;" CompanyID",$AO$1)="#N/A Invalid Security","--",IF(_xll.BDP(tbl_coded[[#This Row],[KPW Provider BBID]]&amp;" CompanyID",$AO$1)="#N/A N/A","--",_xll.BDP(tbl_coded[[#This Row],[KPW Provider BBID]]&amp;" CompanyID",$AO$1))))</f>
        <v>#NAME?</v>
      </c>
      <c r="AP244" s="124" t="e">
        <f ca="1">IF(tbl_coded[[#This Row],[ISIN]]="","",IF(_xll.BDP(tbl_coded[[#This Row],[KPW Provider BBID]]&amp;" CompanyID",$AP$1)="#N/A Invalid Security","--",IF(_xll.BDP(tbl_coded[[#This Row],[KPW Provider BBID]]&amp;" CompanyID",$AP$1)="#N/A N/A","--",_xll.BDP(tbl_coded[[#This Row],[KPW Provider BBID]]&amp;" CompanyID",$AP$1))))</f>
        <v>#NAME?</v>
      </c>
      <c r="AQ244" s="124" t="e">
        <f ca="1">IF(tbl_coded[[#This Row],[ISIN]]="","",IF(_xll.BDP(tbl_coded[[#This Row],[KPW Provider BBID]]&amp;" CompanyID",$AQ$1)="#N/A Invalid Security","--",IF(_xll.BDP(tbl_coded[[#This Row],[KPW Provider BBID]]&amp;" CompanyID",$AQ$1)="#N/A N/A","--",_xll.BDP(tbl_coded[[#This Row],[KPW Provider BBID]]&amp;" CompanyID",$AQ$1))))</f>
        <v>#NAME?</v>
      </c>
      <c r="AR244" s="124" t="e">
        <f ca="1">IF(tbl_coded[[#This Row],[ISIN]]="","",tbl_coded[[#This Row],[穆迪KPW评级]]&amp;"/"&amp;tbl_coded[[#This Row],[SPKPW评级]]&amp;"/"&amp;tbl_coded[[#This Row],[FITCHKPW评级]])</f>
        <v>#NAME?</v>
      </c>
      <c r="AS244" s="124" t="e">
        <f ca="1">IF(tbl_coded[[#This Row],[ISIN]]="","",IF(OR(_xll.BDP($B244&amp;" Corp",AS$1)="#N/A N/A"),"--",_xll.BDP($B244&amp;" Corp",AS$1)))</f>
        <v>#NAME?</v>
      </c>
      <c r="AT244" s="124" t="e">
        <f ca="1">IF(tbl_coded[[#This Row],[ISIN]]="","",IF(_xll.BDS($B244&amp;" Corp",AT$1)="#N/A Field Not Applicable","",_xll.BDS($B244&amp;" Corp",AT$1)))</f>
        <v>#NAME?</v>
      </c>
      <c r="AU244" s="124" t="e">
        <f ca="1">IF(tbl_coded[[#This Row],[SBLC Provider BBID]]="","",_xll.BDP(tbl_coded[[#This Row],[SBLC Provider BBID]]&amp;" CompanyID","NAME"))</f>
        <v>#NAME?</v>
      </c>
      <c r="AV244" s="124" t="e">
        <f ca="1">IF(tbl_coded[[#This Row],[ISIN]]="","",IF(OR(_xll.BDP($B244&amp;" Corp",AV$1)="#N/A N/A"),"--",TEXT(_xll.BDP($B244&amp;" Corp",AV$1),"yyyy/mm/dd")))</f>
        <v>#NAME?</v>
      </c>
      <c r="AW244" s="124" t="e">
        <f ca="1">IF(tbl_coded[[#This Row],[ISIN]]="","",IF(OR(_xll.BDP($B244&amp;" Corp",AW$1)="#N/A N/A"),"--",TEXT(_xll.BDP($B244&amp;" Corp",AW$1),"yyyy/mm/dd")))</f>
        <v>#NAME?</v>
      </c>
      <c r="AX244" s="124" t="e">
        <f ca="1">IF(tbl_coded[[#This Row],[ISIN]]="","",IF(OR(_xll.BDP($B244&amp;" Corp",AX$1)="#N/A N/A"),"--",TEXT(_xll.BDP($B244&amp;" Corp",AX$1),"yyyy/mm/dd")))</f>
        <v>#NAME?</v>
      </c>
      <c r="AY244" s="124" t="e">
        <f ca="1">IF(tbl_coded[[#This Row],[ISIN]]="","",IF(OR(_xll.BDP($B244&amp;" Corp",AY$1)="#N/A Field Not Applicable"),"--",TEXT(_xll.BDP($B244&amp;" Corp",AY$1),"yyyy/mm/dd")))</f>
        <v>#NAME?</v>
      </c>
      <c r="AZ244" s="124" t="e">
        <f ca="1">IF(tbl_coded[[#This Row],[ISIN]]="","",IF(OR(_xll.BDP($B244&amp;" Corp",AZ$1)="#N/A N/A"),"--",_xll.BDP($B244&amp;" Corp",AZ$1)))</f>
        <v>#NAME?</v>
      </c>
      <c r="BA244" s="124" t="e">
        <f ca="1">IF(tbl_coded[[#This Row],[ISIN]]="","",IF(OR(_xll.BDP($B244&amp;" Corp",BA$1)="#N/A N/A"),"--",_xll.BDP($B244&amp;" Corp",BA$1)))</f>
        <v>#NAME?</v>
      </c>
      <c r="BB244" s="124" t="e">
        <f ca="1">IF(tbl_coded[[#This Row],[ISIN]]="","",IF(OR(_xll.BDP($B244&amp;" Corp",BB$1)="#N/A N/A"),"--",_xll.BDP($B244&amp;" Corp",BB$1)))</f>
        <v>#NAME?</v>
      </c>
      <c r="BC244" s="124" t="e">
        <f ca="1">IF(tbl_coded[[#This Row],[ISIN]]="","",IF(OR(_xll.BDP($B244&amp;" Corp",BC$1)="#N/A Field Not Applicable"),"--",_xll.BDP($B244&amp;" Corp",BC$1)))</f>
        <v>#NAME?</v>
      </c>
      <c r="BD244" s="124" t="e">
        <f ca="1">IF(tbl_coded[[#This Row],[ISIN]]="","",IF(OR(_xll.BDP($B244&amp;" Corp",BD$1)="#N/A Field Not Applicable"),"--",_xll.BDP($B244&amp;" Corp",BD$1)))</f>
        <v>#NAME?</v>
      </c>
      <c r="BE244" s="124" t="e">
        <f ca="1">IF(tbl_coded[[#This Row],[ISIN]]="","",IF(OR(_xll.BDP($B244&amp;" Corp",BE$1)="#N/A Field Not Applicable"),"--",_xll.BDP($B244&amp;" Corp",BE$1)))</f>
        <v>#NAME?</v>
      </c>
      <c r="BF244" s="124" t="e">
        <f ca="1">IF(tbl_coded[[#This Row],[ISIN]]="","",IF(OR(_xll.BDP($B244&amp;" Corp",BF$1)="#N/A Field Not Applicable"),"--",_xll.BDP($B244&amp;" Corp",BF$1)))</f>
        <v>#NAME?</v>
      </c>
      <c r="BG244" s="124" t="e">
        <f ca="1">IF(tbl_coded[[#This Row],[ISIN]]="","",IF(OR(_xll.BDP($B244&amp;" Corp",BG$1)="#N/A Field Not Applicable"),"--",IF(_xll.BDP($B244&amp;" Corp",BG$1)="#N/A N/A","N",_xll.BDP($B244&amp;" Corp",BG$1))))</f>
        <v>#NAME?</v>
      </c>
      <c r="BH244" s="124" t="e">
        <f ca="1">IF(tbl_coded[[#This Row],[ISIN]]="","",IF(OR(_xll.BDP($B244&amp;" Corp",BH$1)="#N/A N/A"),"",_xll.BDP($B244&amp;" Corp",BH$1)))</f>
        <v>#NAME?</v>
      </c>
      <c r="BI244" s="124" t="e">
        <f ca="1">IF(tbl_coded[[#This Row],[ISIN]]="","",IF(OR(tbl_coded[[#This Row],[Parent company tiker]]=""),"",IF(_xll.BDP(tbl_coded[[#This Row],[Parent company tiker]]&amp;" Equity",BI$1)="#N/A N/A","--",_xll.BDP(tbl_coded[[#This Row],[Parent company tiker]]&amp;" Equity",BI$1))))</f>
        <v>#NAME?</v>
      </c>
      <c r="BJ244" s="124" t="e">
        <f ca="1">IF(tbl_coded[[#This Row],[ISIN]]="","",IF(OR(tbl_coded[[#This Row],[Parent company tiker]]=""),"",IF(_xll.BDP(tbl_coded[[#This Row],[Parent company tiker]]&amp;" Equity",BJ$1)="#N/A N/A","--",_xll.BDP(tbl_coded[[#This Row],[Parent company tiker]]&amp;" Equity",BJ$1))))</f>
        <v>#NAME?</v>
      </c>
      <c r="BK244" s="124" t="e">
        <f ca="1">IF(tbl_coded[[#This Row],[ISIN]]="","",IF(OR(tbl_coded[[#This Row],[Parent company tiker]]=""),"",IF(_xll.BDP(tbl_coded[[#This Row],[Parent company tiker]]&amp;" Equity",BK$1)="#N/A N/A","--",_xll.BDP(tbl_coded[[#This Row],[Parent company tiker]]&amp;" Equity",BK$1))))</f>
        <v>#NAME?</v>
      </c>
      <c r="BL244" s="124" t="e">
        <f ca="1">IF(tbl_coded[[#This Row],[ISIN]]="","",IF(OR(tbl_coded[[#This Row],[Parent company tiker]]=""),"",IF(_xll.BDP(tbl_coded[[#This Row],[Parent company tiker]]&amp;" Equity",BL$1)="#N/A N/A","--",_xll.BDP(tbl_coded[[#This Row],[Parent company tiker]]&amp;" Equity",BL$1))))</f>
        <v>#NAME?</v>
      </c>
      <c r="BM24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4" s="124" t="e">
        <f ca="1">IF(tbl_coded[[#This Row],[Column9]]&lt;&gt;"--",tbl_coded[[#This Row],[G''tor rating]],IF(tbl_coded[[#This Row],[KPW Name]]&lt;&gt;"",tbl_coded[[#This Row],[KPW Rating]],IF(tbl_coded[[#This Row],[Parent company tiker]]&lt;&gt;"",tbl_coded[[#This Row],[parent评级]],tbl_coded[[#This Row],[Issuer rating]])))</f>
        <v>#NAME?</v>
      </c>
      <c r="BO244" s="159" t="str">
        <f ca="1">IFERROR(IF(tbl_coded[[#This Row],[GREEN]]="Y","GREEN",IF(tbl_coded[[#This Row],[SUSTAINABLE]]="Y","SUSTAINABLE",IF(tbl_coded[[#This Row],[SOCIAL]]="Y","SOCIAL",IF(tbl_coded[[#This Row],[Sustainable linked]]="Y","SUSTAINABLE LINKED"," ")))),"")</f>
        <v/>
      </c>
    </row>
    <row r="245" spans="1:67" ht="15" customHeight="1">
      <c r="A245" s="119">
        <v>243</v>
      </c>
      <c r="B245" s="120" t="str">
        <f>IF(美元债一级!$C$4:$C$1048576&lt;&gt;"",美元债一级!C246,"")</f>
        <v>HK0000910569</v>
      </c>
      <c r="C245" s="124" t="e">
        <f ca="1">IF(tbl_coded[[#This Row],[ISIN]]="","",IF(tbl_coded[[#This Row],[Index]]&gt;$A$1,"",IF(_xll.BDP($B245&amp;" Corp",C$1)="#N/A N/A","",_xll.BDP($B245&amp;" Corp",C$1))))</f>
        <v>#NAME?</v>
      </c>
      <c r="D245" s="124" t="e">
        <f ca="1">IF(tbl_coded[[#This Row],[ISIN]]="","",IF(_xll.BDP($B245&amp;" Corp",D$1)="#N/A N/A","",_xll.BDP($B245&amp;" Corp",D$1)))</f>
        <v>#NAME?</v>
      </c>
      <c r="E245" s="124" t="e">
        <f ca="1">IF(tbl_coded[[#This Row],[ISIN]]="","",IF(_xll.BDP($B245&amp;" Corp",E$1)="#N/A N/A","--",_xll.BDP($B245&amp;" Corp",E$1)))</f>
        <v>#NAME?</v>
      </c>
      <c r="F245" s="124" t="e">
        <f ca="1">IF(tbl_coded[[#This Row],[ISIN]]="","",IF(_xll.BDS($B245&amp;" Corp",F$1)="#N/A Field Not Applicable","",_xll.BDS($B245&amp;" Corp",F$1)))</f>
        <v>#NAME?</v>
      </c>
      <c r="G245" s="124" t="e">
        <f ca="1">IF(tbl_coded[[#This Row],[ISIN]]="","",IF(_xll.BDP($F245&amp;" CompanyID",G$1)="#N/A Invalid Security","",_xll.BDP($F245&amp;" CompanyID",G$1)))</f>
        <v>#NAME?</v>
      </c>
      <c r="H245" s="124" t="e">
        <f ca="1">IF(tbl_coded[[#This Row],[ISIN]]="","",IF(_xll.BDP($B245&amp;" Corp",H$1)="#N/A N/A","--",_xll.BDP($B245&amp;" Corp",H$1)))</f>
        <v>#NAME?</v>
      </c>
      <c r="I245" s="124" t="e">
        <f ca="1">IF(tbl_coded[[#This Row],[ISIN]]="","",IF(_xll.BDP($B245&amp;" Corp",I$1)="#N/A N/A","--",_xll.BDP($B245&amp;" Corp",I$1)))</f>
        <v>#NAME?</v>
      </c>
      <c r="J245" s="124" t="e">
        <f ca="1">IF(tbl_coded[[#This Row],[ISIN]]="","",IF(_xll.BDP($B245&amp;" Corp",J$1)="#N/A N/A","--",_xll.BDP($B245&amp;" Corp",J$1)))</f>
        <v>#NAME?</v>
      </c>
      <c r="K245" s="124" t="e">
        <f ca="1">IF(tbl_coded[[#This Row],[ISIN]]="","",IF(_xll.BDP($B245&amp;" Corp",K$1)="#N/A N/A","--",_xll.BDP($B245&amp;" Corp",K$1)))</f>
        <v>#NAME?</v>
      </c>
      <c r="L245" s="124" t="e">
        <f ca="1">IF(tbl_coded[[#This Row],[ISIN]]="","",IF(_xll.BDP($B245&amp;" Corp",L$1)="#N/A N/A","--",_xll.BDP($B245&amp;" Corp",L$1)))</f>
        <v>#NAME?</v>
      </c>
      <c r="M245" s="124" t="e">
        <f ca="1">IF(tbl_coded[[#This Row],[ISIN]]="","",IF(_xll.BDP($B245&amp;" Corp",M$1)="#N/A N/A","--",_xll.BDP($B245&amp;" Corp",M$1)))</f>
        <v>#NAME?</v>
      </c>
      <c r="N245" s="124" t="e">
        <f ca="1">IF(tbl_coded[[#This Row],[ISIN]]="","",IF(_xll.BDP($B245&amp;" Corp",N$1)="#N/A N/A","--",_xll.BDP($B245&amp;" Corp",N$1)))</f>
        <v>#NAME?</v>
      </c>
      <c r="O245" s="124" t="e">
        <f ca="1">IF(tbl_coded[[#This Row],[ISIN]]="","",IF(_xll.BDP($B245&amp;" Corp",O$1)="#N/A N/A","--",_xll.BDP($B245&amp;" Corp",O$1)))</f>
        <v>#NAME?</v>
      </c>
      <c r="P245" s="124" t="e">
        <f ca="1">IF(tbl_coded[[#This Row],[ISIN]]="","",IF(_xll.BDP($B245&amp;" Corp",P$1)="#N/A N/A","--",_xll.BDP($B245&amp;" Corp",P$1)))</f>
        <v>#NAME?</v>
      </c>
      <c r="Q24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5" s="124" t="e">
        <f ca="1">IF(tbl_coded[[#This Row],[ISIN]]="","",IF(OR(_xll.BDP($B245&amp;" Corp",R$1)="#N/A N/A",_xll.BDP($B245&amp;" Corp",R$1)="#N/A Invalid Security",_xll.BDP($B245&amp;" Corp",R$1)="#N/A Field Not Applicable"),"--",_xll.BDP($B245&amp;" Corp",R$1)))</f>
        <v>#NAME?</v>
      </c>
      <c r="S245" s="124" t="e">
        <f ca="1">IF(tbl_coded[[#This Row],[ISIN]]="","",IF(OR(_xll.BDP($R245&amp;" Equity",S$1)="#N/A N/A",_xll.BDP($R245&amp;" Equity",S$1)="#N/A Invalid Security"),"--",_xll.BDP($R245&amp;" Equity",S$1)))</f>
        <v>#NAME?</v>
      </c>
      <c r="T245" s="124" t="e">
        <f ca="1">IF(tbl_coded[[#This Row],[ISIN]]="","",IF(OR(_xll.BDP($R245&amp;" Equity",T$1)="#N/A N/A",_xll.BDP($R245&amp;" Equity",T$1)="#N/A Invalid Security"),"--",_xll.BDP($R245&amp;" Equity",T$1)))</f>
        <v>#NAME?</v>
      </c>
      <c r="U245" s="124" t="e">
        <f ca="1">IF(tbl_coded[[#This Row],[ISIN]]="","",IF(OR(_xll.BDP($R245&amp;" Equity",U$1)="#N/A N/A",_xll.BDP($R245&amp;" Equity",U$1)="#N/A Invalid Security"),"--",_xll.BDP($R245&amp;" Equity",U$1)))</f>
        <v>#NAME?</v>
      </c>
      <c r="V245" s="124" t="e">
        <f ca="1">IF(tbl_coded[[#This Row],[ISIN]]="","",IF(OR(_xll.BDP($R245&amp;" Equity",V$1)="#N/A N/A",_xll.BDP($R245&amp;" Equity",V$1)="#N/A Invalid Security"),"--",_xll.BDP($R245&amp;" Equity",V$1)))</f>
        <v>#NAME?</v>
      </c>
      <c r="W245" s="124" t="e">
        <f ca="1">IF(tbl_coded[[#This Row],[ISIN]]="","",IF(OR(_xll.BDP($R245&amp;" Equity",W$1)="#N/A N/A",_xll.BDP($R245&amp;" Equity",W$1)="#N/A Invalid Security"),"--",_xll.BDP($R245&amp;" Equity",W$1)))</f>
        <v>#NAME?</v>
      </c>
      <c r="X245" s="124" t="e">
        <f ca="1">IF(tbl_coded[[#This Row],[ISIN]]="","",IF(OR(_xll.BDP($R245&amp;" Equity",X$1)="#N/A N/A",_xll.BDP($R245&amp;" Equity",X$1)="#N/A Invalid Security"),"--",_xll.BDP($R245&amp;" Equity",X$1)))</f>
        <v>#NAME?</v>
      </c>
      <c r="Y24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5" s="124" t="str">
        <f ca="1">IF(tbl_coded[[#This Row],[ISIN]]="","",IF(ISNUMBER(_xll.BDP(B245&amp;" Corp",Z$1)),_xll.BDP(B245&amp;" Corp",Z$1),""))</f>
        <v/>
      </c>
      <c r="AA245" s="124" t="str">
        <f ca="1">IF(tbl_coded[[#This Row],[ISIN]]="","",IF(ISNUMBER(_xll.BDP(B245&amp;" Corp",AA$1)),_xll.BDP(B245&amp;" Corp",AA$1),""))</f>
        <v/>
      </c>
      <c r="AB245" s="124" t="str">
        <f ca="1">IF(tbl_coded[[#This Row],[ISIN]]="","",IF(ISNUMBER(_xll.BDP(B245&amp;" Corp",AB$1)),_xll.BDP(B245&amp;" Corp",AB$1),""))</f>
        <v/>
      </c>
      <c r="AC245" s="124" t="str">
        <f ca="1">IF(tbl_coded[[#This Row],[ISIN]]="","",IF(ISNUMBER(_xll.BDP(B245&amp;" Corp",AC$1)),_xll.BDP(B245&amp;" Corp",AC$1),""))</f>
        <v/>
      </c>
      <c r="AD245" s="124" t="e">
        <f ca="1">IF(tbl_coded[[#This Row],[ISIN]]="","",IF((_xll.BDP(B245&amp;" Corp",AD$1))="#N/A Field Not Applicable","",_xll.BDP(B245&amp;" Corp",AD$1)))</f>
        <v>#NAME?</v>
      </c>
      <c r="AE245" s="124" t="e">
        <f ca="1">IF(tbl_coded[[#This Row],[ISIN]]="","",IF((_xll.BDP(B245&amp;" Corp",AE$1))="#N/A N/A","--",_xll.BDP(B245&amp;" Corp",AE$1)))</f>
        <v>#NAME?</v>
      </c>
      <c r="AF245" s="124" t="e">
        <f ca="1">IF(tbl_coded[[#This Row],[ISIN]]="","",IF(IFERROR(MATCH(H245,rtg_num[Moody''s],0)&gt;10,0),"HY",IF(IFERROR(MATCH(I245,rtg_num[S&amp;P],0)&gt;10,0),"HY",IF(IFERROR(MATCH(J245,rtg_num[Fitch],0)&gt;10,0),"HY",IF(H245&amp;I245&amp;J245="------","NR",IF(IFERROR(FIND("#N/A",Coded!H245),0)&amp;IFERROR(FIND("#N/A",Coded!H245),0)&amp;IFERROR(FIND("#N/A",Coded!H245),0)&lt;&gt;"000",IF(INDEX(美元债一级!$O:$O,MATCH(tbl_coded[[#This Row],[ISIN]],美元债一级!$I:$I,0))="--/--/--","NR","IG"),"IG"))))))</f>
        <v>#NAME?</v>
      </c>
      <c r="AG24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5" s="125" t="e">
        <f ca="1">IF(tbl_coded[[#This Row],[ISIN]]="","",IF(_xll.BDP($B245&amp;" Corp",AI$1)="#N/A N/A","--",_xll.BDP($B245&amp;" Corp",AI$1)))</f>
        <v>#NAME?</v>
      </c>
      <c r="AJ245" s="122" t="e">
        <f ca="1">IF(tbl_coded[[#This Row],[ISIN]]="","",IF(OR(_xll.BDP(_xll.BDP(tbl_coded[[#This Row],[ISIN]]&amp;" Corp", "ISSUER_EQUITY_TICKER")&amp;" Equity",AJ$1)="#N/A N/A"),"--",_xll.BDP(_xll.BDP(tbl_coded[[#This Row],[ISIN]]&amp;" Corp", "ISSUER_EQUITY_TICKER")&amp;" Equity",AJ$1)))</f>
        <v>#NAME?</v>
      </c>
      <c r="AK24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24" t="e">
        <f ca="1">IF(tbl_coded[[#This Row],[ISIN]]="","",IF(OR(_xll.BDP(_xll.BDP(tbl_coded[[#This Row],[ISIN]]&amp;" Corp", "ISSUER_EQUITY_TICKER")&amp;" Equity",AL$1)="#N/A N/A"),"--",_xll.BDP(_xll.BDP(tbl_coded[[#This Row],[ISIN]]&amp;" Corp", "ISSUER_EQUITY_TICKER")&amp;" Equity",AL$1)))</f>
        <v>#NAME?</v>
      </c>
      <c r="AM245" s="124" t="e">
        <f ca="1">IF(tbl_coded[[#This Row],[ISIN]]="","",IF(_xll.BDS($B245&amp;" Corp",AM$1)="#N/A Field Not Applicable","",_xll.BDS($B245&amp;" Corp",AM$1)))</f>
        <v>#NAME?</v>
      </c>
      <c r="AN245" s="124" t="e">
        <f ca="1">IF(tbl_coded[[#This Row],[ISIN]]="","",IF(_xll.BDP(tbl_coded[[#This Row],[KPW Provider BBID]]&amp;" CompanyID","NAME")="#N/A Invalid Security","",_xll.BDP(tbl_coded[[#This Row],[KPW Provider BBID]]&amp;" CompanyID","NAME")))</f>
        <v>#NAME?</v>
      </c>
      <c r="AO245" s="124" t="e">
        <f ca="1">IF(tbl_coded[[#This Row],[ISIN]]="","",IF(_xll.BDP(tbl_coded[[#This Row],[KPW Provider BBID]]&amp;" CompanyID",$AO$1)="#N/A Invalid Security","--",IF(_xll.BDP(tbl_coded[[#This Row],[KPW Provider BBID]]&amp;" CompanyID",$AO$1)="#N/A N/A","--",_xll.BDP(tbl_coded[[#This Row],[KPW Provider BBID]]&amp;" CompanyID",$AO$1))))</f>
        <v>#NAME?</v>
      </c>
      <c r="AP245" s="124" t="e">
        <f ca="1">IF(tbl_coded[[#This Row],[ISIN]]="","",IF(_xll.BDP(tbl_coded[[#This Row],[KPW Provider BBID]]&amp;" CompanyID",$AP$1)="#N/A Invalid Security","--",IF(_xll.BDP(tbl_coded[[#This Row],[KPW Provider BBID]]&amp;" CompanyID",$AP$1)="#N/A N/A","--",_xll.BDP(tbl_coded[[#This Row],[KPW Provider BBID]]&amp;" CompanyID",$AP$1))))</f>
        <v>#NAME?</v>
      </c>
      <c r="AQ245" s="124" t="e">
        <f ca="1">IF(tbl_coded[[#This Row],[ISIN]]="","",IF(_xll.BDP(tbl_coded[[#This Row],[KPW Provider BBID]]&amp;" CompanyID",$AQ$1)="#N/A Invalid Security","--",IF(_xll.BDP(tbl_coded[[#This Row],[KPW Provider BBID]]&amp;" CompanyID",$AQ$1)="#N/A N/A","--",_xll.BDP(tbl_coded[[#This Row],[KPW Provider BBID]]&amp;" CompanyID",$AQ$1))))</f>
        <v>#NAME?</v>
      </c>
      <c r="AR245" s="124" t="e">
        <f ca="1">IF(tbl_coded[[#This Row],[ISIN]]="","",tbl_coded[[#This Row],[穆迪KPW评级]]&amp;"/"&amp;tbl_coded[[#This Row],[SPKPW评级]]&amp;"/"&amp;tbl_coded[[#This Row],[FITCHKPW评级]])</f>
        <v>#NAME?</v>
      </c>
      <c r="AS245" s="124" t="e">
        <f ca="1">IF(tbl_coded[[#This Row],[ISIN]]="","",IF(OR(_xll.BDP($B245&amp;" Corp",AS$1)="#N/A N/A"),"--",_xll.BDP($B245&amp;" Corp",AS$1)))</f>
        <v>#NAME?</v>
      </c>
      <c r="AT245" s="124" t="e">
        <f ca="1">IF(tbl_coded[[#This Row],[ISIN]]="","",IF(_xll.BDS($B245&amp;" Corp",AT$1)="#N/A Field Not Applicable","",_xll.BDS($B245&amp;" Corp",AT$1)))</f>
        <v>#NAME?</v>
      </c>
      <c r="AU245" s="124" t="e">
        <f ca="1">IF(tbl_coded[[#This Row],[SBLC Provider BBID]]="","",_xll.BDP(tbl_coded[[#This Row],[SBLC Provider BBID]]&amp;" CompanyID","NAME"))</f>
        <v>#NAME?</v>
      </c>
      <c r="AV245" s="124" t="e">
        <f ca="1">IF(tbl_coded[[#This Row],[ISIN]]="","",IF(OR(_xll.BDP($B245&amp;" Corp",AV$1)="#N/A N/A"),"--",TEXT(_xll.BDP($B245&amp;" Corp",AV$1),"yyyy/mm/dd")))</f>
        <v>#NAME?</v>
      </c>
      <c r="AW245" s="124" t="e">
        <f ca="1">IF(tbl_coded[[#This Row],[ISIN]]="","",IF(OR(_xll.BDP($B245&amp;" Corp",AW$1)="#N/A N/A"),"--",TEXT(_xll.BDP($B245&amp;" Corp",AW$1),"yyyy/mm/dd")))</f>
        <v>#NAME?</v>
      </c>
      <c r="AX245" s="124" t="e">
        <f ca="1">IF(tbl_coded[[#This Row],[ISIN]]="","",IF(OR(_xll.BDP($B245&amp;" Corp",AX$1)="#N/A N/A"),"--",TEXT(_xll.BDP($B245&amp;" Corp",AX$1),"yyyy/mm/dd")))</f>
        <v>#NAME?</v>
      </c>
      <c r="AY245" s="124" t="e">
        <f ca="1">IF(tbl_coded[[#This Row],[ISIN]]="","",IF(OR(_xll.BDP($B245&amp;" Corp",AY$1)="#N/A Field Not Applicable"),"--",TEXT(_xll.BDP($B245&amp;" Corp",AY$1),"yyyy/mm/dd")))</f>
        <v>#NAME?</v>
      </c>
      <c r="AZ245" s="124" t="e">
        <f ca="1">IF(tbl_coded[[#This Row],[ISIN]]="","",IF(OR(_xll.BDP($B245&amp;" Corp",AZ$1)="#N/A N/A"),"--",_xll.BDP($B245&amp;" Corp",AZ$1)))</f>
        <v>#NAME?</v>
      </c>
      <c r="BA245" s="124" t="e">
        <f ca="1">IF(tbl_coded[[#This Row],[ISIN]]="","",IF(OR(_xll.BDP($B245&amp;" Corp",BA$1)="#N/A N/A"),"--",_xll.BDP($B245&amp;" Corp",BA$1)))</f>
        <v>#NAME?</v>
      </c>
      <c r="BB245" s="124" t="e">
        <f ca="1">IF(tbl_coded[[#This Row],[ISIN]]="","",IF(OR(_xll.BDP($B245&amp;" Corp",BB$1)="#N/A N/A"),"--",_xll.BDP($B245&amp;" Corp",BB$1)))</f>
        <v>#NAME?</v>
      </c>
      <c r="BC245" s="124" t="e">
        <f ca="1">IF(tbl_coded[[#This Row],[ISIN]]="","",IF(OR(_xll.BDP($B245&amp;" Corp",BC$1)="#N/A Field Not Applicable"),"--",_xll.BDP($B245&amp;" Corp",BC$1)))</f>
        <v>#NAME?</v>
      </c>
      <c r="BD245" s="124" t="e">
        <f ca="1">IF(tbl_coded[[#This Row],[ISIN]]="","",IF(OR(_xll.BDP($B245&amp;" Corp",BD$1)="#N/A Field Not Applicable"),"--",_xll.BDP($B245&amp;" Corp",BD$1)))</f>
        <v>#NAME?</v>
      </c>
      <c r="BE245" s="124" t="e">
        <f ca="1">IF(tbl_coded[[#This Row],[ISIN]]="","",IF(OR(_xll.BDP($B245&amp;" Corp",BE$1)="#N/A Field Not Applicable"),"--",_xll.BDP($B245&amp;" Corp",BE$1)))</f>
        <v>#NAME?</v>
      </c>
      <c r="BF245" s="124" t="e">
        <f ca="1">IF(tbl_coded[[#This Row],[ISIN]]="","",IF(OR(_xll.BDP($B245&amp;" Corp",BF$1)="#N/A Field Not Applicable"),"--",_xll.BDP($B245&amp;" Corp",BF$1)))</f>
        <v>#NAME?</v>
      </c>
      <c r="BG245" s="124" t="e">
        <f ca="1">IF(tbl_coded[[#This Row],[ISIN]]="","",IF(OR(_xll.BDP($B245&amp;" Corp",BG$1)="#N/A Field Not Applicable"),"--",IF(_xll.BDP($B245&amp;" Corp",BG$1)="#N/A N/A","N",_xll.BDP($B245&amp;" Corp",BG$1))))</f>
        <v>#NAME?</v>
      </c>
      <c r="BH245" s="124" t="e">
        <f ca="1">IF(tbl_coded[[#This Row],[ISIN]]="","",IF(OR(_xll.BDP($B245&amp;" Corp",BH$1)="#N/A N/A"),"",_xll.BDP($B245&amp;" Corp",BH$1)))</f>
        <v>#NAME?</v>
      </c>
      <c r="BI245" s="124" t="e">
        <f ca="1">IF(tbl_coded[[#This Row],[ISIN]]="","",IF(OR(tbl_coded[[#This Row],[Parent company tiker]]=""),"",IF(_xll.BDP(tbl_coded[[#This Row],[Parent company tiker]]&amp;" Equity",BI$1)="#N/A N/A","--",_xll.BDP(tbl_coded[[#This Row],[Parent company tiker]]&amp;" Equity",BI$1))))</f>
        <v>#NAME?</v>
      </c>
      <c r="BJ245" s="124" t="e">
        <f ca="1">IF(tbl_coded[[#This Row],[ISIN]]="","",IF(OR(tbl_coded[[#This Row],[Parent company tiker]]=""),"",IF(_xll.BDP(tbl_coded[[#This Row],[Parent company tiker]]&amp;" Equity",BJ$1)="#N/A N/A","--",_xll.BDP(tbl_coded[[#This Row],[Parent company tiker]]&amp;" Equity",BJ$1))))</f>
        <v>#NAME?</v>
      </c>
      <c r="BK245" s="124" t="e">
        <f ca="1">IF(tbl_coded[[#This Row],[ISIN]]="","",IF(OR(tbl_coded[[#This Row],[Parent company tiker]]=""),"",IF(_xll.BDP(tbl_coded[[#This Row],[Parent company tiker]]&amp;" Equity",BK$1)="#N/A N/A","--",_xll.BDP(tbl_coded[[#This Row],[Parent company tiker]]&amp;" Equity",BK$1))))</f>
        <v>#NAME?</v>
      </c>
      <c r="BL245" s="124" t="e">
        <f ca="1">IF(tbl_coded[[#This Row],[ISIN]]="","",IF(OR(tbl_coded[[#This Row],[Parent company tiker]]=""),"",IF(_xll.BDP(tbl_coded[[#This Row],[Parent company tiker]]&amp;" Equity",BL$1)="#N/A N/A","--",_xll.BDP(tbl_coded[[#This Row],[Parent company tiker]]&amp;" Equity",BL$1))))</f>
        <v>#NAME?</v>
      </c>
      <c r="BM24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5" s="124" t="e">
        <f ca="1">IF(tbl_coded[[#This Row],[Column9]]&lt;&gt;"--",tbl_coded[[#This Row],[G''tor rating]],IF(tbl_coded[[#This Row],[KPW Name]]&lt;&gt;"",tbl_coded[[#This Row],[KPW Rating]],IF(tbl_coded[[#This Row],[Parent company tiker]]&lt;&gt;"",tbl_coded[[#This Row],[parent评级]],tbl_coded[[#This Row],[Issuer rating]])))</f>
        <v>#NAME?</v>
      </c>
      <c r="BO245" s="159" t="str">
        <f ca="1">IFERROR(IF(tbl_coded[[#This Row],[GREEN]]="Y","GREEN",IF(tbl_coded[[#This Row],[SUSTAINABLE]]="Y","SUSTAINABLE",IF(tbl_coded[[#This Row],[SOCIAL]]="Y","SOCIAL",IF(tbl_coded[[#This Row],[Sustainable linked]]="Y","SUSTAINABLE LINKED"," ")))),"")</f>
        <v/>
      </c>
    </row>
    <row r="246" spans="1:67" ht="15" customHeight="1">
      <c r="A246" s="119">
        <v>244</v>
      </c>
      <c r="B246" s="120" t="str">
        <f>IF(美元债一级!$C$4:$C$1048576&lt;&gt;"",美元债一级!C247,"")</f>
        <v>HK0000910551</v>
      </c>
      <c r="C246" s="124" t="e">
        <f ca="1">IF(tbl_coded[[#This Row],[ISIN]]="","",IF(tbl_coded[[#This Row],[Index]]&gt;$A$1,"",IF(_xll.BDP($B246&amp;" Corp",C$1)="#N/A N/A","",_xll.BDP($B246&amp;" Corp",C$1))))</f>
        <v>#NAME?</v>
      </c>
      <c r="D246" s="124" t="e">
        <f ca="1">IF(tbl_coded[[#This Row],[ISIN]]="","",IF(_xll.BDP($B246&amp;" Corp",D$1)="#N/A N/A","",_xll.BDP($B246&amp;" Corp",D$1)))</f>
        <v>#NAME?</v>
      </c>
      <c r="E246" s="124" t="e">
        <f ca="1">IF(tbl_coded[[#This Row],[ISIN]]="","",IF(_xll.BDP($B246&amp;" Corp",E$1)="#N/A N/A","--",_xll.BDP($B246&amp;" Corp",E$1)))</f>
        <v>#NAME?</v>
      </c>
      <c r="F246" s="124" t="e">
        <f ca="1">IF(tbl_coded[[#This Row],[ISIN]]="","",IF(_xll.BDS($B246&amp;" Corp",F$1)="#N/A Field Not Applicable","",_xll.BDS($B246&amp;" Corp",F$1)))</f>
        <v>#NAME?</v>
      </c>
      <c r="G246" s="124" t="e">
        <f ca="1">IF(tbl_coded[[#This Row],[ISIN]]="","",IF(_xll.BDP($F246&amp;" CompanyID",G$1)="#N/A Invalid Security","",_xll.BDP($F246&amp;" CompanyID",G$1)))</f>
        <v>#NAME?</v>
      </c>
      <c r="H246" s="124" t="e">
        <f ca="1">IF(tbl_coded[[#This Row],[ISIN]]="","",IF(_xll.BDP($B246&amp;" Corp",H$1)="#N/A N/A","--",_xll.BDP($B246&amp;" Corp",H$1)))</f>
        <v>#NAME?</v>
      </c>
      <c r="I246" s="124" t="e">
        <f ca="1">IF(tbl_coded[[#This Row],[ISIN]]="","",IF(_xll.BDP($B246&amp;" Corp",I$1)="#N/A N/A","--",_xll.BDP($B246&amp;" Corp",I$1)))</f>
        <v>#NAME?</v>
      </c>
      <c r="J246" s="124" t="e">
        <f ca="1">IF(tbl_coded[[#This Row],[ISIN]]="","",IF(_xll.BDP($B246&amp;" Corp",J$1)="#N/A N/A","--",_xll.BDP($B246&amp;" Corp",J$1)))</f>
        <v>#NAME?</v>
      </c>
      <c r="K246" s="124" t="e">
        <f ca="1">IF(tbl_coded[[#This Row],[ISIN]]="","",IF(_xll.BDP($B246&amp;" Corp",K$1)="#N/A N/A","--",_xll.BDP($B246&amp;" Corp",K$1)))</f>
        <v>#NAME?</v>
      </c>
      <c r="L246" s="124" t="e">
        <f ca="1">IF(tbl_coded[[#This Row],[ISIN]]="","",IF(_xll.BDP($B246&amp;" Corp",L$1)="#N/A N/A","--",_xll.BDP($B246&amp;" Corp",L$1)))</f>
        <v>#NAME?</v>
      </c>
      <c r="M246" s="124" t="e">
        <f ca="1">IF(tbl_coded[[#This Row],[ISIN]]="","",IF(_xll.BDP($B246&amp;" Corp",M$1)="#N/A N/A","--",_xll.BDP($B246&amp;" Corp",M$1)))</f>
        <v>#NAME?</v>
      </c>
      <c r="N246" s="124" t="e">
        <f ca="1">IF(tbl_coded[[#This Row],[ISIN]]="","",IF(_xll.BDP($B246&amp;" Corp",N$1)="#N/A N/A","--",_xll.BDP($B246&amp;" Corp",N$1)))</f>
        <v>#NAME?</v>
      </c>
      <c r="O246" s="124" t="e">
        <f ca="1">IF(tbl_coded[[#This Row],[ISIN]]="","",IF(_xll.BDP($B246&amp;" Corp",O$1)="#N/A N/A","--",_xll.BDP($B246&amp;" Corp",O$1)))</f>
        <v>#NAME?</v>
      </c>
      <c r="P246" s="124" t="e">
        <f ca="1">IF(tbl_coded[[#This Row],[ISIN]]="","",IF(_xll.BDP($B246&amp;" Corp",P$1)="#N/A N/A","--",_xll.BDP($B246&amp;" Corp",P$1)))</f>
        <v>#NAME?</v>
      </c>
      <c r="Q24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6" s="124" t="e">
        <f ca="1">IF(tbl_coded[[#This Row],[ISIN]]="","",IF(OR(_xll.BDP($B246&amp;" Corp",R$1)="#N/A N/A",_xll.BDP($B246&amp;" Corp",R$1)="#N/A Invalid Security",_xll.BDP($B246&amp;" Corp",R$1)="#N/A Field Not Applicable"),"--",_xll.BDP($B246&amp;" Corp",R$1)))</f>
        <v>#NAME?</v>
      </c>
      <c r="S246" s="124" t="e">
        <f ca="1">IF(tbl_coded[[#This Row],[ISIN]]="","",IF(OR(_xll.BDP($R246&amp;" Equity",S$1)="#N/A N/A",_xll.BDP($R246&amp;" Equity",S$1)="#N/A Invalid Security"),"--",_xll.BDP($R246&amp;" Equity",S$1)))</f>
        <v>#NAME?</v>
      </c>
      <c r="T246" s="124" t="e">
        <f ca="1">IF(tbl_coded[[#This Row],[ISIN]]="","",IF(OR(_xll.BDP($R246&amp;" Equity",T$1)="#N/A N/A",_xll.BDP($R246&amp;" Equity",T$1)="#N/A Invalid Security"),"--",_xll.BDP($R246&amp;" Equity",T$1)))</f>
        <v>#NAME?</v>
      </c>
      <c r="U246" s="124" t="e">
        <f ca="1">IF(tbl_coded[[#This Row],[ISIN]]="","",IF(OR(_xll.BDP($R246&amp;" Equity",U$1)="#N/A N/A",_xll.BDP($R246&amp;" Equity",U$1)="#N/A Invalid Security"),"--",_xll.BDP($R246&amp;" Equity",U$1)))</f>
        <v>#NAME?</v>
      </c>
      <c r="V246" s="124" t="e">
        <f ca="1">IF(tbl_coded[[#This Row],[ISIN]]="","",IF(OR(_xll.BDP($R246&amp;" Equity",V$1)="#N/A N/A",_xll.BDP($R246&amp;" Equity",V$1)="#N/A Invalid Security"),"--",_xll.BDP($R246&amp;" Equity",V$1)))</f>
        <v>#NAME?</v>
      </c>
      <c r="W246" s="124" t="e">
        <f ca="1">IF(tbl_coded[[#This Row],[ISIN]]="","",IF(OR(_xll.BDP($R246&amp;" Equity",W$1)="#N/A N/A",_xll.BDP($R246&amp;" Equity",W$1)="#N/A Invalid Security"),"--",_xll.BDP($R246&amp;" Equity",W$1)))</f>
        <v>#NAME?</v>
      </c>
      <c r="X246" s="124" t="e">
        <f ca="1">IF(tbl_coded[[#This Row],[ISIN]]="","",IF(OR(_xll.BDP($R246&amp;" Equity",X$1)="#N/A N/A",_xll.BDP($R246&amp;" Equity",X$1)="#N/A Invalid Security"),"--",_xll.BDP($R246&amp;" Equity",X$1)))</f>
        <v>#NAME?</v>
      </c>
      <c r="Y24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6" s="124" t="str">
        <f ca="1">IF(tbl_coded[[#This Row],[ISIN]]="","",IF(ISNUMBER(_xll.BDP(B246&amp;" Corp",Z$1)),_xll.BDP(B246&amp;" Corp",Z$1),""))</f>
        <v/>
      </c>
      <c r="AA246" s="124" t="str">
        <f ca="1">IF(tbl_coded[[#This Row],[ISIN]]="","",IF(ISNUMBER(_xll.BDP(B246&amp;" Corp",AA$1)),_xll.BDP(B246&amp;" Corp",AA$1),""))</f>
        <v/>
      </c>
      <c r="AB246" s="124" t="str">
        <f ca="1">IF(tbl_coded[[#This Row],[ISIN]]="","",IF(ISNUMBER(_xll.BDP(B246&amp;" Corp",AB$1)),_xll.BDP(B246&amp;" Corp",AB$1),""))</f>
        <v/>
      </c>
      <c r="AC246" s="124" t="str">
        <f ca="1">IF(tbl_coded[[#This Row],[ISIN]]="","",IF(ISNUMBER(_xll.BDP(B246&amp;" Corp",AC$1)),_xll.BDP(B246&amp;" Corp",AC$1),""))</f>
        <v/>
      </c>
      <c r="AD246" s="124" t="e">
        <f ca="1">IF(tbl_coded[[#This Row],[ISIN]]="","",IF((_xll.BDP(B246&amp;" Corp",AD$1))="#N/A Field Not Applicable","",_xll.BDP(B246&amp;" Corp",AD$1)))</f>
        <v>#NAME?</v>
      </c>
      <c r="AE246" s="124" t="e">
        <f ca="1">IF(tbl_coded[[#This Row],[ISIN]]="","",IF((_xll.BDP(B246&amp;" Corp",AE$1))="#N/A N/A","--",_xll.BDP(B246&amp;" Corp",AE$1)))</f>
        <v>#NAME?</v>
      </c>
      <c r="AF246" s="124" t="e">
        <f ca="1">IF(tbl_coded[[#This Row],[ISIN]]="","",IF(IFERROR(MATCH(H246,rtg_num[Moody''s],0)&gt;10,0),"HY",IF(IFERROR(MATCH(I246,rtg_num[S&amp;P],0)&gt;10,0),"HY",IF(IFERROR(MATCH(J246,rtg_num[Fitch],0)&gt;10,0),"HY",IF(H246&amp;I246&amp;J246="------","NR",IF(IFERROR(FIND("#N/A",Coded!H246),0)&amp;IFERROR(FIND("#N/A",Coded!H246),0)&amp;IFERROR(FIND("#N/A",Coded!H246),0)&lt;&gt;"000",IF(INDEX(美元债一级!$O:$O,MATCH(tbl_coded[[#This Row],[ISIN]],美元债一级!$I:$I,0))="--/--/--","NR","IG"),"IG"))))))</f>
        <v>#NAME?</v>
      </c>
      <c r="AG24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6" s="125" t="e">
        <f ca="1">IF(tbl_coded[[#This Row],[ISIN]]="","",IF(_xll.BDP($B246&amp;" Corp",AI$1)="#N/A N/A","--",_xll.BDP($B246&amp;" Corp",AI$1)))</f>
        <v>#NAME?</v>
      </c>
      <c r="AJ246" s="122" t="e">
        <f ca="1">IF(tbl_coded[[#This Row],[ISIN]]="","",IF(OR(_xll.BDP(_xll.BDP(tbl_coded[[#This Row],[ISIN]]&amp;" Corp", "ISSUER_EQUITY_TICKER")&amp;" Equity",AJ$1)="#N/A N/A"),"--",_xll.BDP(_xll.BDP(tbl_coded[[#This Row],[ISIN]]&amp;" Corp", "ISSUER_EQUITY_TICKER")&amp;" Equity",AJ$1)))</f>
        <v>#NAME?</v>
      </c>
      <c r="AK24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24" t="e">
        <f ca="1">IF(tbl_coded[[#This Row],[ISIN]]="","",IF(OR(_xll.BDP(_xll.BDP(tbl_coded[[#This Row],[ISIN]]&amp;" Corp", "ISSUER_EQUITY_TICKER")&amp;" Equity",AL$1)="#N/A N/A"),"--",_xll.BDP(_xll.BDP(tbl_coded[[#This Row],[ISIN]]&amp;" Corp", "ISSUER_EQUITY_TICKER")&amp;" Equity",AL$1)))</f>
        <v>#NAME?</v>
      </c>
      <c r="AM246" s="124" t="e">
        <f ca="1">IF(tbl_coded[[#This Row],[ISIN]]="","",IF(_xll.BDS($B246&amp;" Corp",AM$1)="#N/A Field Not Applicable","",_xll.BDS($B246&amp;" Corp",AM$1)))</f>
        <v>#NAME?</v>
      </c>
      <c r="AN246" s="124" t="e">
        <f ca="1">IF(tbl_coded[[#This Row],[ISIN]]="","",IF(_xll.BDP(tbl_coded[[#This Row],[KPW Provider BBID]]&amp;" CompanyID","NAME")="#N/A Invalid Security","",_xll.BDP(tbl_coded[[#This Row],[KPW Provider BBID]]&amp;" CompanyID","NAME")))</f>
        <v>#NAME?</v>
      </c>
      <c r="AO246" s="124" t="e">
        <f ca="1">IF(tbl_coded[[#This Row],[ISIN]]="","",IF(_xll.BDP(tbl_coded[[#This Row],[KPW Provider BBID]]&amp;" CompanyID",$AO$1)="#N/A Invalid Security","--",IF(_xll.BDP(tbl_coded[[#This Row],[KPW Provider BBID]]&amp;" CompanyID",$AO$1)="#N/A N/A","--",_xll.BDP(tbl_coded[[#This Row],[KPW Provider BBID]]&amp;" CompanyID",$AO$1))))</f>
        <v>#NAME?</v>
      </c>
      <c r="AP246" s="124" t="e">
        <f ca="1">IF(tbl_coded[[#This Row],[ISIN]]="","",IF(_xll.BDP(tbl_coded[[#This Row],[KPW Provider BBID]]&amp;" CompanyID",$AP$1)="#N/A Invalid Security","--",IF(_xll.BDP(tbl_coded[[#This Row],[KPW Provider BBID]]&amp;" CompanyID",$AP$1)="#N/A N/A","--",_xll.BDP(tbl_coded[[#This Row],[KPW Provider BBID]]&amp;" CompanyID",$AP$1))))</f>
        <v>#NAME?</v>
      </c>
      <c r="AQ246" s="124" t="e">
        <f ca="1">IF(tbl_coded[[#This Row],[ISIN]]="","",IF(_xll.BDP(tbl_coded[[#This Row],[KPW Provider BBID]]&amp;" CompanyID",$AQ$1)="#N/A Invalid Security","--",IF(_xll.BDP(tbl_coded[[#This Row],[KPW Provider BBID]]&amp;" CompanyID",$AQ$1)="#N/A N/A","--",_xll.BDP(tbl_coded[[#This Row],[KPW Provider BBID]]&amp;" CompanyID",$AQ$1))))</f>
        <v>#NAME?</v>
      </c>
      <c r="AR246" s="124" t="e">
        <f ca="1">IF(tbl_coded[[#This Row],[ISIN]]="","",tbl_coded[[#This Row],[穆迪KPW评级]]&amp;"/"&amp;tbl_coded[[#This Row],[SPKPW评级]]&amp;"/"&amp;tbl_coded[[#This Row],[FITCHKPW评级]])</f>
        <v>#NAME?</v>
      </c>
      <c r="AS246" s="124" t="e">
        <f ca="1">IF(tbl_coded[[#This Row],[ISIN]]="","",IF(OR(_xll.BDP($B246&amp;" Corp",AS$1)="#N/A N/A"),"--",_xll.BDP($B246&amp;" Corp",AS$1)))</f>
        <v>#NAME?</v>
      </c>
      <c r="AT246" s="124" t="e">
        <f ca="1">IF(tbl_coded[[#This Row],[ISIN]]="","",IF(_xll.BDS($B246&amp;" Corp",AT$1)="#N/A Field Not Applicable","",_xll.BDS($B246&amp;" Corp",AT$1)))</f>
        <v>#NAME?</v>
      </c>
      <c r="AU246" s="124" t="e">
        <f ca="1">IF(tbl_coded[[#This Row],[SBLC Provider BBID]]="","",_xll.BDP(tbl_coded[[#This Row],[SBLC Provider BBID]]&amp;" CompanyID","NAME"))</f>
        <v>#NAME?</v>
      </c>
      <c r="AV246" s="124" t="e">
        <f ca="1">IF(tbl_coded[[#This Row],[ISIN]]="","",IF(OR(_xll.BDP($B246&amp;" Corp",AV$1)="#N/A N/A"),"--",TEXT(_xll.BDP($B246&amp;" Corp",AV$1),"yyyy/mm/dd")))</f>
        <v>#NAME?</v>
      </c>
      <c r="AW246" s="124" t="e">
        <f ca="1">IF(tbl_coded[[#This Row],[ISIN]]="","",IF(OR(_xll.BDP($B246&amp;" Corp",AW$1)="#N/A N/A"),"--",TEXT(_xll.BDP($B246&amp;" Corp",AW$1),"yyyy/mm/dd")))</f>
        <v>#NAME?</v>
      </c>
      <c r="AX246" s="124" t="e">
        <f ca="1">IF(tbl_coded[[#This Row],[ISIN]]="","",IF(OR(_xll.BDP($B246&amp;" Corp",AX$1)="#N/A N/A"),"--",TEXT(_xll.BDP($B246&amp;" Corp",AX$1),"yyyy/mm/dd")))</f>
        <v>#NAME?</v>
      </c>
      <c r="AY246" s="124" t="e">
        <f ca="1">IF(tbl_coded[[#This Row],[ISIN]]="","",IF(OR(_xll.BDP($B246&amp;" Corp",AY$1)="#N/A Field Not Applicable"),"--",TEXT(_xll.BDP($B246&amp;" Corp",AY$1),"yyyy/mm/dd")))</f>
        <v>#NAME?</v>
      </c>
      <c r="AZ246" s="124" t="e">
        <f ca="1">IF(tbl_coded[[#This Row],[ISIN]]="","",IF(OR(_xll.BDP($B246&amp;" Corp",AZ$1)="#N/A N/A"),"--",_xll.BDP($B246&amp;" Corp",AZ$1)))</f>
        <v>#NAME?</v>
      </c>
      <c r="BA246" s="124" t="e">
        <f ca="1">IF(tbl_coded[[#This Row],[ISIN]]="","",IF(OR(_xll.BDP($B246&amp;" Corp",BA$1)="#N/A N/A"),"--",_xll.BDP($B246&amp;" Corp",BA$1)))</f>
        <v>#NAME?</v>
      </c>
      <c r="BB246" s="124" t="e">
        <f ca="1">IF(tbl_coded[[#This Row],[ISIN]]="","",IF(OR(_xll.BDP($B246&amp;" Corp",BB$1)="#N/A N/A"),"--",_xll.BDP($B246&amp;" Corp",BB$1)))</f>
        <v>#NAME?</v>
      </c>
      <c r="BC246" s="124" t="e">
        <f ca="1">IF(tbl_coded[[#This Row],[ISIN]]="","",IF(OR(_xll.BDP($B246&amp;" Corp",BC$1)="#N/A Field Not Applicable"),"--",_xll.BDP($B246&amp;" Corp",BC$1)))</f>
        <v>#NAME?</v>
      </c>
      <c r="BD246" s="124" t="e">
        <f ca="1">IF(tbl_coded[[#This Row],[ISIN]]="","",IF(OR(_xll.BDP($B246&amp;" Corp",BD$1)="#N/A Field Not Applicable"),"--",_xll.BDP($B246&amp;" Corp",BD$1)))</f>
        <v>#NAME?</v>
      </c>
      <c r="BE246" s="124" t="e">
        <f ca="1">IF(tbl_coded[[#This Row],[ISIN]]="","",IF(OR(_xll.BDP($B246&amp;" Corp",BE$1)="#N/A Field Not Applicable"),"--",_xll.BDP($B246&amp;" Corp",BE$1)))</f>
        <v>#NAME?</v>
      </c>
      <c r="BF246" s="124" t="e">
        <f ca="1">IF(tbl_coded[[#This Row],[ISIN]]="","",IF(OR(_xll.BDP($B246&amp;" Corp",BF$1)="#N/A Field Not Applicable"),"--",_xll.BDP($B246&amp;" Corp",BF$1)))</f>
        <v>#NAME?</v>
      </c>
      <c r="BG246" s="124" t="e">
        <f ca="1">IF(tbl_coded[[#This Row],[ISIN]]="","",IF(OR(_xll.BDP($B246&amp;" Corp",BG$1)="#N/A Field Not Applicable"),"--",IF(_xll.BDP($B246&amp;" Corp",BG$1)="#N/A N/A","N",_xll.BDP($B246&amp;" Corp",BG$1))))</f>
        <v>#NAME?</v>
      </c>
      <c r="BH246" s="124" t="e">
        <f ca="1">IF(tbl_coded[[#This Row],[ISIN]]="","",IF(OR(_xll.BDP($B246&amp;" Corp",BH$1)="#N/A N/A"),"",_xll.BDP($B246&amp;" Corp",BH$1)))</f>
        <v>#NAME?</v>
      </c>
      <c r="BI246" s="124" t="e">
        <f ca="1">IF(tbl_coded[[#This Row],[ISIN]]="","",IF(OR(tbl_coded[[#This Row],[Parent company tiker]]=""),"",IF(_xll.BDP(tbl_coded[[#This Row],[Parent company tiker]]&amp;" Equity",BI$1)="#N/A N/A","--",_xll.BDP(tbl_coded[[#This Row],[Parent company tiker]]&amp;" Equity",BI$1))))</f>
        <v>#NAME?</v>
      </c>
      <c r="BJ246" s="124" t="e">
        <f ca="1">IF(tbl_coded[[#This Row],[ISIN]]="","",IF(OR(tbl_coded[[#This Row],[Parent company tiker]]=""),"",IF(_xll.BDP(tbl_coded[[#This Row],[Parent company tiker]]&amp;" Equity",BJ$1)="#N/A N/A","--",_xll.BDP(tbl_coded[[#This Row],[Parent company tiker]]&amp;" Equity",BJ$1))))</f>
        <v>#NAME?</v>
      </c>
      <c r="BK246" s="124" t="e">
        <f ca="1">IF(tbl_coded[[#This Row],[ISIN]]="","",IF(OR(tbl_coded[[#This Row],[Parent company tiker]]=""),"",IF(_xll.BDP(tbl_coded[[#This Row],[Parent company tiker]]&amp;" Equity",BK$1)="#N/A N/A","--",_xll.BDP(tbl_coded[[#This Row],[Parent company tiker]]&amp;" Equity",BK$1))))</f>
        <v>#NAME?</v>
      </c>
      <c r="BL246" s="124" t="e">
        <f ca="1">IF(tbl_coded[[#This Row],[ISIN]]="","",IF(OR(tbl_coded[[#This Row],[Parent company tiker]]=""),"",IF(_xll.BDP(tbl_coded[[#This Row],[Parent company tiker]]&amp;" Equity",BL$1)="#N/A N/A","--",_xll.BDP(tbl_coded[[#This Row],[Parent company tiker]]&amp;" Equity",BL$1))))</f>
        <v>#NAME?</v>
      </c>
      <c r="BM24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6" s="124" t="e">
        <f ca="1">IF(tbl_coded[[#This Row],[Column9]]&lt;&gt;"--",tbl_coded[[#This Row],[G''tor rating]],IF(tbl_coded[[#This Row],[KPW Name]]&lt;&gt;"",tbl_coded[[#This Row],[KPW Rating]],IF(tbl_coded[[#This Row],[Parent company tiker]]&lt;&gt;"",tbl_coded[[#This Row],[parent评级]],tbl_coded[[#This Row],[Issuer rating]])))</f>
        <v>#NAME?</v>
      </c>
      <c r="BO246" s="159" t="str">
        <f ca="1">IFERROR(IF(tbl_coded[[#This Row],[GREEN]]="Y","GREEN",IF(tbl_coded[[#This Row],[SUSTAINABLE]]="Y","SUSTAINABLE",IF(tbl_coded[[#This Row],[SOCIAL]]="Y","SOCIAL",IF(tbl_coded[[#This Row],[Sustainable linked]]="Y","SUSTAINABLE LINKED"," ")))),"")</f>
        <v/>
      </c>
    </row>
    <row r="247" spans="1:67" ht="15" customHeight="1">
      <c r="A247" s="119">
        <v>245</v>
      </c>
      <c r="B247" s="120" t="str">
        <f>IF(美元债一级!$C$4:$C$1048576&lt;&gt;"",美元债一级!C248,"")</f>
        <v>HK0000910601</v>
      </c>
      <c r="C247" s="124" t="e">
        <f ca="1">IF(tbl_coded[[#This Row],[ISIN]]="","",IF(tbl_coded[[#This Row],[Index]]&gt;$A$1,"",IF(_xll.BDP($B247&amp;" Corp",C$1)="#N/A N/A","",_xll.BDP($B247&amp;" Corp",C$1))))</f>
        <v>#NAME?</v>
      </c>
      <c r="D247" s="124" t="e">
        <f ca="1">IF(tbl_coded[[#This Row],[ISIN]]="","",IF(_xll.BDP($B247&amp;" Corp",D$1)="#N/A N/A","",_xll.BDP($B247&amp;" Corp",D$1)))</f>
        <v>#NAME?</v>
      </c>
      <c r="E247" s="124" t="e">
        <f ca="1">IF(tbl_coded[[#This Row],[ISIN]]="","",IF(_xll.BDP($B247&amp;" Corp",E$1)="#N/A N/A","--",_xll.BDP($B247&amp;" Corp",E$1)))</f>
        <v>#NAME?</v>
      </c>
      <c r="F247" s="124" t="e">
        <f ca="1">IF(tbl_coded[[#This Row],[ISIN]]="","",IF(_xll.BDS($B247&amp;" Corp",F$1)="#N/A Field Not Applicable","",_xll.BDS($B247&amp;" Corp",F$1)))</f>
        <v>#NAME?</v>
      </c>
      <c r="G247" s="124" t="e">
        <f ca="1">IF(tbl_coded[[#This Row],[ISIN]]="","",IF(_xll.BDP($F247&amp;" CompanyID",G$1)="#N/A Invalid Security","",_xll.BDP($F247&amp;" CompanyID",G$1)))</f>
        <v>#NAME?</v>
      </c>
      <c r="H247" s="124" t="e">
        <f ca="1">IF(tbl_coded[[#This Row],[ISIN]]="","",IF(_xll.BDP($B247&amp;" Corp",H$1)="#N/A N/A","--",_xll.BDP($B247&amp;" Corp",H$1)))</f>
        <v>#NAME?</v>
      </c>
      <c r="I247" s="124" t="e">
        <f ca="1">IF(tbl_coded[[#This Row],[ISIN]]="","",IF(_xll.BDP($B247&amp;" Corp",I$1)="#N/A N/A","--",_xll.BDP($B247&amp;" Corp",I$1)))</f>
        <v>#NAME?</v>
      </c>
      <c r="J247" s="124" t="e">
        <f ca="1">IF(tbl_coded[[#This Row],[ISIN]]="","",IF(_xll.BDP($B247&amp;" Corp",J$1)="#N/A N/A","--",_xll.BDP($B247&amp;" Corp",J$1)))</f>
        <v>#NAME?</v>
      </c>
      <c r="K247" s="124" t="e">
        <f ca="1">IF(tbl_coded[[#This Row],[ISIN]]="","",IF(_xll.BDP($B247&amp;" Corp",K$1)="#N/A N/A","--",_xll.BDP($B247&amp;" Corp",K$1)))</f>
        <v>#NAME?</v>
      </c>
      <c r="L247" s="124" t="e">
        <f ca="1">IF(tbl_coded[[#This Row],[ISIN]]="","",IF(_xll.BDP($B247&amp;" Corp",L$1)="#N/A N/A","--",_xll.BDP($B247&amp;" Corp",L$1)))</f>
        <v>#NAME?</v>
      </c>
      <c r="M247" s="124" t="e">
        <f ca="1">IF(tbl_coded[[#This Row],[ISIN]]="","",IF(_xll.BDP($B247&amp;" Corp",M$1)="#N/A N/A","--",_xll.BDP($B247&amp;" Corp",M$1)))</f>
        <v>#NAME?</v>
      </c>
      <c r="N247" s="124" t="e">
        <f ca="1">IF(tbl_coded[[#This Row],[ISIN]]="","",IF(_xll.BDP($B247&amp;" Corp",N$1)="#N/A N/A","--",_xll.BDP($B247&amp;" Corp",N$1)))</f>
        <v>#NAME?</v>
      </c>
      <c r="O247" s="124" t="e">
        <f ca="1">IF(tbl_coded[[#This Row],[ISIN]]="","",IF(_xll.BDP($B247&amp;" Corp",O$1)="#N/A N/A","--",_xll.BDP($B247&amp;" Corp",O$1)))</f>
        <v>#NAME?</v>
      </c>
      <c r="P247" s="124" t="e">
        <f ca="1">IF(tbl_coded[[#This Row],[ISIN]]="","",IF(_xll.BDP($B247&amp;" Corp",P$1)="#N/A N/A","--",_xll.BDP($B247&amp;" Corp",P$1)))</f>
        <v>#NAME?</v>
      </c>
      <c r="Q24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7" s="124" t="e">
        <f ca="1">IF(tbl_coded[[#This Row],[ISIN]]="","",IF(OR(_xll.BDP($B247&amp;" Corp",R$1)="#N/A N/A",_xll.BDP($B247&amp;" Corp",R$1)="#N/A Invalid Security",_xll.BDP($B247&amp;" Corp",R$1)="#N/A Field Not Applicable"),"--",_xll.BDP($B247&amp;" Corp",R$1)))</f>
        <v>#NAME?</v>
      </c>
      <c r="S247" s="124" t="e">
        <f ca="1">IF(tbl_coded[[#This Row],[ISIN]]="","",IF(OR(_xll.BDP($R247&amp;" Equity",S$1)="#N/A N/A",_xll.BDP($R247&amp;" Equity",S$1)="#N/A Invalid Security"),"--",_xll.BDP($R247&amp;" Equity",S$1)))</f>
        <v>#NAME?</v>
      </c>
      <c r="T247" s="124" t="e">
        <f ca="1">IF(tbl_coded[[#This Row],[ISIN]]="","",IF(OR(_xll.BDP($R247&amp;" Equity",T$1)="#N/A N/A",_xll.BDP($R247&amp;" Equity",T$1)="#N/A Invalid Security"),"--",_xll.BDP($R247&amp;" Equity",T$1)))</f>
        <v>#NAME?</v>
      </c>
      <c r="U247" s="124" t="e">
        <f ca="1">IF(tbl_coded[[#This Row],[ISIN]]="","",IF(OR(_xll.BDP($R247&amp;" Equity",U$1)="#N/A N/A",_xll.BDP($R247&amp;" Equity",U$1)="#N/A Invalid Security"),"--",_xll.BDP($R247&amp;" Equity",U$1)))</f>
        <v>#NAME?</v>
      </c>
      <c r="V247" s="124" t="e">
        <f ca="1">IF(tbl_coded[[#This Row],[ISIN]]="","",IF(OR(_xll.BDP($R247&amp;" Equity",V$1)="#N/A N/A",_xll.BDP($R247&amp;" Equity",V$1)="#N/A Invalid Security"),"--",_xll.BDP($R247&amp;" Equity",V$1)))</f>
        <v>#NAME?</v>
      </c>
      <c r="W247" s="124" t="e">
        <f ca="1">IF(tbl_coded[[#This Row],[ISIN]]="","",IF(OR(_xll.BDP($R247&amp;" Equity",W$1)="#N/A N/A",_xll.BDP($R247&amp;" Equity",W$1)="#N/A Invalid Security"),"--",_xll.BDP($R247&amp;" Equity",W$1)))</f>
        <v>#NAME?</v>
      </c>
      <c r="X247" s="124" t="e">
        <f ca="1">IF(tbl_coded[[#This Row],[ISIN]]="","",IF(OR(_xll.BDP($R247&amp;" Equity",X$1)="#N/A N/A",_xll.BDP($R247&amp;" Equity",X$1)="#N/A Invalid Security"),"--",_xll.BDP($R247&amp;" Equity",X$1)))</f>
        <v>#NAME?</v>
      </c>
      <c r="Y24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7" s="124" t="str">
        <f ca="1">IF(tbl_coded[[#This Row],[ISIN]]="","",IF(ISNUMBER(_xll.BDP(B247&amp;" Corp",Z$1)),_xll.BDP(B247&amp;" Corp",Z$1),""))</f>
        <v/>
      </c>
      <c r="AA247" s="124" t="str">
        <f ca="1">IF(tbl_coded[[#This Row],[ISIN]]="","",IF(ISNUMBER(_xll.BDP(B247&amp;" Corp",AA$1)),_xll.BDP(B247&amp;" Corp",AA$1),""))</f>
        <v/>
      </c>
      <c r="AB247" s="124" t="str">
        <f ca="1">IF(tbl_coded[[#This Row],[ISIN]]="","",IF(ISNUMBER(_xll.BDP(B247&amp;" Corp",AB$1)),_xll.BDP(B247&amp;" Corp",AB$1),""))</f>
        <v/>
      </c>
      <c r="AC247" s="124" t="str">
        <f ca="1">IF(tbl_coded[[#This Row],[ISIN]]="","",IF(ISNUMBER(_xll.BDP(B247&amp;" Corp",AC$1)),_xll.BDP(B247&amp;" Corp",AC$1),""))</f>
        <v/>
      </c>
      <c r="AD247" s="124" t="e">
        <f ca="1">IF(tbl_coded[[#This Row],[ISIN]]="","",IF((_xll.BDP(B247&amp;" Corp",AD$1))="#N/A Field Not Applicable","",_xll.BDP(B247&amp;" Corp",AD$1)))</f>
        <v>#NAME?</v>
      </c>
      <c r="AE247" s="124" t="e">
        <f ca="1">IF(tbl_coded[[#This Row],[ISIN]]="","",IF((_xll.BDP(B247&amp;" Corp",AE$1))="#N/A N/A","--",_xll.BDP(B247&amp;" Corp",AE$1)))</f>
        <v>#NAME?</v>
      </c>
      <c r="AF247" s="124" t="e">
        <f ca="1">IF(tbl_coded[[#This Row],[ISIN]]="","",IF(IFERROR(MATCH(H247,rtg_num[Moody''s],0)&gt;10,0),"HY",IF(IFERROR(MATCH(I247,rtg_num[S&amp;P],0)&gt;10,0),"HY",IF(IFERROR(MATCH(J247,rtg_num[Fitch],0)&gt;10,0),"HY",IF(H247&amp;I247&amp;J247="------","NR",IF(IFERROR(FIND("#N/A",Coded!H247),0)&amp;IFERROR(FIND("#N/A",Coded!H247),0)&amp;IFERROR(FIND("#N/A",Coded!H247),0)&lt;&gt;"000",IF(INDEX(美元债一级!$O:$O,MATCH(tbl_coded[[#This Row],[ISIN]],美元债一级!$I:$I,0))="--/--/--","NR","IG"),"IG"))))))</f>
        <v>#NAME?</v>
      </c>
      <c r="AG24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7" s="125" t="e">
        <f ca="1">IF(tbl_coded[[#This Row],[ISIN]]="","",IF(_xll.BDP($B247&amp;" Corp",AI$1)="#N/A N/A","--",_xll.BDP($B247&amp;" Corp",AI$1)))</f>
        <v>#NAME?</v>
      </c>
      <c r="AJ247" s="122" t="e">
        <f ca="1">IF(tbl_coded[[#This Row],[ISIN]]="","",IF(OR(_xll.BDP(_xll.BDP(tbl_coded[[#This Row],[ISIN]]&amp;" Corp", "ISSUER_EQUITY_TICKER")&amp;" Equity",AJ$1)="#N/A N/A"),"--",_xll.BDP(_xll.BDP(tbl_coded[[#This Row],[ISIN]]&amp;" Corp", "ISSUER_EQUITY_TICKER")&amp;" Equity",AJ$1)))</f>
        <v>#NAME?</v>
      </c>
      <c r="AK24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24" t="e">
        <f ca="1">IF(tbl_coded[[#This Row],[ISIN]]="","",IF(OR(_xll.BDP(_xll.BDP(tbl_coded[[#This Row],[ISIN]]&amp;" Corp", "ISSUER_EQUITY_TICKER")&amp;" Equity",AL$1)="#N/A N/A"),"--",_xll.BDP(_xll.BDP(tbl_coded[[#This Row],[ISIN]]&amp;" Corp", "ISSUER_EQUITY_TICKER")&amp;" Equity",AL$1)))</f>
        <v>#NAME?</v>
      </c>
      <c r="AM247" s="124" t="e">
        <f ca="1">IF(tbl_coded[[#This Row],[ISIN]]="","",IF(_xll.BDS($B247&amp;" Corp",AM$1)="#N/A Field Not Applicable","",_xll.BDS($B247&amp;" Corp",AM$1)))</f>
        <v>#NAME?</v>
      </c>
      <c r="AN247" s="124" t="e">
        <f ca="1">IF(tbl_coded[[#This Row],[ISIN]]="","",IF(_xll.BDP(tbl_coded[[#This Row],[KPW Provider BBID]]&amp;" CompanyID","NAME")="#N/A Invalid Security","",_xll.BDP(tbl_coded[[#This Row],[KPW Provider BBID]]&amp;" CompanyID","NAME")))</f>
        <v>#NAME?</v>
      </c>
      <c r="AO247" s="124" t="e">
        <f ca="1">IF(tbl_coded[[#This Row],[ISIN]]="","",IF(_xll.BDP(tbl_coded[[#This Row],[KPW Provider BBID]]&amp;" CompanyID",$AO$1)="#N/A Invalid Security","--",IF(_xll.BDP(tbl_coded[[#This Row],[KPW Provider BBID]]&amp;" CompanyID",$AO$1)="#N/A N/A","--",_xll.BDP(tbl_coded[[#This Row],[KPW Provider BBID]]&amp;" CompanyID",$AO$1))))</f>
        <v>#NAME?</v>
      </c>
      <c r="AP247" s="124" t="e">
        <f ca="1">IF(tbl_coded[[#This Row],[ISIN]]="","",IF(_xll.BDP(tbl_coded[[#This Row],[KPW Provider BBID]]&amp;" CompanyID",$AP$1)="#N/A Invalid Security","--",IF(_xll.BDP(tbl_coded[[#This Row],[KPW Provider BBID]]&amp;" CompanyID",$AP$1)="#N/A N/A","--",_xll.BDP(tbl_coded[[#This Row],[KPW Provider BBID]]&amp;" CompanyID",$AP$1))))</f>
        <v>#NAME?</v>
      </c>
      <c r="AQ247" s="124" t="e">
        <f ca="1">IF(tbl_coded[[#This Row],[ISIN]]="","",IF(_xll.BDP(tbl_coded[[#This Row],[KPW Provider BBID]]&amp;" CompanyID",$AQ$1)="#N/A Invalid Security","--",IF(_xll.BDP(tbl_coded[[#This Row],[KPW Provider BBID]]&amp;" CompanyID",$AQ$1)="#N/A N/A","--",_xll.BDP(tbl_coded[[#This Row],[KPW Provider BBID]]&amp;" CompanyID",$AQ$1))))</f>
        <v>#NAME?</v>
      </c>
      <c r="AR247" s="124" t="e">
        <f ca="1">IF(tbl_coded[[#This Row],[ISIN]]="","",tbl_coded[[#This Row],[穆迪KPW评级]]&amp;"/"&amp;tbl_coded[[#This Row],[SPKPW评级]]&amp;"/"&amp;tbl_coded[[#This Row],[FITCHKPW评级]])</f>
        <v>#NAME?</v>
      </c>
      <c r="AS247" s="124" t="e">
        <f ca="1">IF(tbl_coded[[#This Row],[ISIN]]="","",IF(OR(_xll.BDP($B247&amp;" Corp",AS$1)="#N/A N/A"),"--",_xll.BDP($B247&amp;" Corp",AS$1)))</f>
        <v>#NAME?</v>
      </c>
      <c r="AT247" s="124" t="e">
        <f ca="1">IF(tbl_coded[[#This Row],[ISIN]]="","",IF(_xll.BDS($B247&amp;" Corp",AT$1)="#N/A Field Not Applicable","",_xll.BDS($B247&amp;" Corp",AT$1)))</f>
        <v>#NAME?</v>
      </c>
      <c r="AU247" s="124" t="e">
        <f ca="1">IF(tbl_coded[[#This Row],[SBLC Provider BBID]]="","",_xll.BDP(tbl_coded[[#This Row],[SBLC Provider BBID]]&amp;" CompanyID","NAME"))</f>
        <v>#NAME?</v>
      </c>
      <c r="AV247" s="124" t="e">
        <f ca="1">IF(tbl_coded[[#This Row],[ISIN]]="","",IF(OR(_xll.BDP($B247&amp;" Corp",AV$1)="#N/A N/A"),"--",TEXT(_xll.BDP($B247&amp;" Corp",AV$1),"yyyy/mm/dd")))</f>
        <v>#NAME?</v>
      </c>
      <c r="AW247" s="124" t="e">
        <f ca="1">IF(tbl_coded[[#This Row],[ISIN]]="","",IF(OR(_xll.BDP($B247&amp;" Corp",AW$1)="#N/A N/A"),"--",TEXT(_xll.BDP($B247&amp;" Corp",AW$1),"yyyy/mm/dd")))</f>
        <v>#NAME?</v>
      </c>
      <c r="AX247" s="124" t="e">
        <f ca="1">IF(tbl_coded[[#This Row],[ISIN]]="","",IF(OR(_xll.BDP($B247&amp;" Corp",AX$1)="#N/A N/A"),"--",TEXT(_xll.BDP($B247&amp;" Corp",AX$1),"yyyy/mm/dd")))</f>
        <v>#NAME?</v>
      </c>
      <c r="AY247" s="124" t="e">
        <f ca="1">IF(tbl_coded[[#This Row],[ISIN]]="","",IF(OR(_xll.BDP($B247&amp;" Corp",AY$1)="#N/A Field Not Applicable"),"--",TEXT(_xll.BDP($B247&amp;" Corp",AY$1),"yyyy/mm/dd")))</f>
        <v>#NAME?</v>
      </c>
      <c r="AZ247" s="124" t="e">
        <f ca="1">IF(tbl_coded[[#This Row],[ISIN]]="","",IF(OR(_xll.BDP($B247&amp;" Corp",AZ$1)="#N/A N/A"),"--",_xll.BDP($B247&amp;" Corp",AZ$1)))</f>
        <v>#NAME?</v>
      </c>
      <c r="BA247" s="124" t="e">
        <f ca="1">IF(tbl_coded[[#This Row],[ISIN]]="","",IF(OR(_xll.BDP($B247&amp;" Corp",BA$1)="#N/A N/A"),"--",_xll.BDP($B247&amp;" Corp",BA$1)))</f>
        <v>#NAME?</v>
      </c>
      <c r="BB247" s="124" t="e">
        <f ca="1">IF(tbl_coded[[#This Row],[ISIN]]="","",IF(OR(_xll.BDP($B247&amp;" Corp",BB$1)="#N/A N/A"),"--",_xll.BDP($B247&amp;" Corp",BB$1)))</f>
        <v>#NAME?</v>
      </c>
      <c r="BC247" s="124" t="e">
        <f ca="1">IF(tbl_coded[[#This Row],[ISIN]]="","",IF(OR(_xll.BDP($B247&amp;" Corp",BC$1)="#N/A Field Not Applicable"),"--",_xll.BDP($B247&amp;" Corp",BC$1)))</f>
        <v>#NAME?</v>
      </c>
      <c r="BD247" s="124" t="e">
        <f ca="1">IF(tbl_coded[[#This Row],[ISIN]]="","",IF(OR(_xll.BDP($B247&amp;" Corp",BD$1)="#N/A Field Not Applicable"),"--",_xll.BDP($B247&amp;" Corp",BD$1)))</f>
        <v>#NAME?</v>
      </c>
      <c r="BE247" s="124" t="e">
        <f ca="1">IF(tbl_coded[[#This Row],[ISIN]]="","",IF(OR(_xll.BDP($B247&amp;" Corp",BE$1)="#N/A Field Not Applicable"),"--",_xll.BDP($B247&amp;" Corp",BE$1)))</f>
        <v>#NAME?</v>
      </c>
      <c r="BF247" s="124" t="e">
        <f ca="1">IF(tbl_coded[[#This Row],[ISIN]]="","",IF(OR(_xll.BDP($B247&amp;" Corp",BF$1)="#N/A Field Not Applicable"),"--",_xll.BDP($B247&amp;" Corp",BF$1)))</f>
        <v>#NAME?</v>
      </c>
      <c r="BG247" s="124" t="e">
        <f ca="1">IF(tbl_coded[[#This Row],[ISIN]]="","",IF(OR(_xll.BDP($B247&amp;" Corp",BG$1)="#N/A Field Not Applicable"),"--",IF(_xll.BDP($B247&amp;" Corp",BG$1)="#N/A N/A","N",_xll.BDP($B247&amp;" Corp",BG$1))))</f>
        <v>#NAME?</v>
      </c>
      <c r="BH247" s="124" t="e">
        <f ca="1">IF(tbl_coded[[#This Row],[ISIN]]="","",IF(OR(_xll.BDP($B247&amp;" Corp",BH$1)="#N/A N/A"),"",_xll.BDP($B247&amp;" Corp",BH$1)))</f>
        <v>#NAME?</v>
      </c>
      <c r="BI247" s="124" t="e">
        <f ca="1">IF(tbl_coded[[#This Row],[ISIN]]="","",IF(OR(tbl_coded[[#This Row],[Parent company tiker]]=""),"",IF(_xll.BDP(tbl_coded[[#This Row],[Parent company tiker]]&amp;" Equity",BI$1)="#N/A N/A","--",_xll.BDP(tbl_coded[[#This Row],[Parent company tiker]]&amp;" Equity",BI$1))))</f>
        <v>#NAME?</v>
      </c>
      <c r="BJ247" s="124" t="e">
        <f ca="1">IF(tbl_coded[[#This Row],[ISIN]]="","",IF(OR(tbl_coded[[#This Row],[Parent company tiker]]=""),"",IF(_xll.BDP(tbl_coded[[#This Row],[Parent company tiker]]&amp;" Equity",BJ$1)="#N/A N/A","--",_xll.BDP(tbl_coded[[#This Row],[Parent company tiker]]&amp;" Equity",BJ$1))))</f>
        <v>#NAME?</v>
      </c>
      <c r="BK247" s="124" t="e">
        <f ca="1">IF(tbl_coded[[#This Row],[ISIN]]="","",IF(OR(tbl_coded[[#This Row],[Parent company tiker]]=""),"",IF(_xll.BDP(tbl_coded[[#This Row],[Parent company tiker]]&amp;" Equity",BK$1)="#N/A N/A","--",_xll.BDP(tbl_coded[[#This Row],[Parent company tiker]]&amp;" Equity",BK$1))))</f>
        <v>#NAME?</v>
      </c>
      <c r="BL247" s="124" t="e">
        <f ca="1">IF(tbl_coded[[#This Row],[ISIN]]="","",IF(OR(tbl_coded[[#This Row],[Parent company tiker]]=""),"",IF(_xll.BDP(tbl_coded[[#This Row],[Parent company tiker]]&amp;" Equity",BL$1)="#N/A N/A","--",_xll.BDP(tbl_coded[[#This Row],[Parent company tiker]]&amp;" Equity",BL$1))))</f>
        <v>#NAME?</v>
      </c>
      <c r="BM24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7" s="124" t="e">
        <f ca="1">IF(tbl_coded[[#This Row],[Column9]]&lt;&gt;"--",tbl_coded[[#This Row],[G''tor rating]],IF(tbl_coded[[#This Row],[KPW Name]]&lt;&gt;"",tbl_coded[[#This Row],[KPW Rating]],IF(tbl_coded[[#This Row],[Parent company tiker]]&lt;&gt;"",tbl_coded[[#This Row],[parent评级]],tbl_coded[[#This Row],[Issuer rating]])))</f>
        <v>#NAME?</v>
      </c>
      <c r="BO247" s="159" t="str">
        <f ca="1">IFERROR(IF(tbl_coded[[#This Row],[GREEN]]="Y","GREEN",IF(tbl_coded[[#This Row],[SUSTAINABLE]]="Y","SUSTAINABLE",IF(tbl_coded[[#This Row],[SOCIAL]]="Y","SOCIAL",IF(tbl_coded[[#This Row],[Sustainable linked]]="Y","SUSTAINABLE LINKED"," ")))),"")</f>
        <v/>
      </c>
    </row>
    <row r="248" spans="1:67" ht="15" customHeight="1">
      <c r="A248" s="119">
        <v>246</v>
      </c>
      <c r="B248" s="120" t="str">
        <f>IF(美元债一级!$C$4:$C$1048576&lt;&gt;"",美元债一级!C249,"")</f>
        <v>HK0000910411</v>
      </c>
      <c r="C248" s="124" t="e">
        <f ca="1">IF(tbl_coded[[#This Row],[ISIN]]="","",IF(tbl_coded[[#This Row],[Index]]&gt;$A$1,"",IF(_xll.BDP($B248&amp;" Corp",C$1)="#N/A N/A","",_xll.BDP($B248&amp;" Corp",C$1))))</f>
        <v>#NAME?</v>
      </c>
      <c r="D248" s="124" t="e">
        <f ca="1">IF(tbl_coded[[#This Row],[ISIN]]="","",IF(_xll.BDP($B248&amp;" Corp",D$1)="#N/A N/A","",_xll.BDP($B248&amp;" Corp",D$1)))</f>
        <v>#NAME?</v>
      </c>
      <c r="E248" s="124" t="e">
        <f ca="1">IF(tbl_coded[[#This Row],[ISIN]]="","",IF(_xll.BDP($B248&amp;" Corp",E$1)="#N/A N/A","--",_xll.BDP($B248&amp;" Corp",E$1)))</f>
        <v>#NAME?</v>
      </c>
      <c r="F248" s="124" t="e">
        <f ca="1">IF(tbl_coded[[#This Row],[ISIN]]="","",IF(_xll.BDS($B248&amp;" Corp",F$1)="#N/A Field Not Applicable","",_xll.BDS($B248&amp;" Corp",F$1)))</f>
        <v>#NAME?</v>
      </c>
      <c r="G248" s="124" t="e">
        <f ca="1">IF(tbl_coded[[#This Row],[ISIN]]="","",IF(_xll.BDP($F248&amp;" CompanyID",G$1)="#N/A Invalid Security","",_xll.BDP($F248&amp;" CompanyID",G$1)))</f>
        <v>#NAME?</v>
      </c>
      <c r="H248" s="124" t="e">
        <f ca="1">IF(tbl_coded[[#This Row],[ISIN]]="","",IF(_xll.BDP($B248&amp;" Corp",H$1)="#N/A N/A","--",_xll.BDP($B248&amp;" Corp",H$1)))</f>
        <v>#NAME?</v>
      </c>
      <c r="I248" s="124" t="e">
        <f ca="1">IF(tbl_coded[[#This Row],[ISIN]]="","",IF(_xll.BDP($B248&amp;" Corp",I$1)="#N/A N/A","--",_xll.BDP($B248&amp;" Corp",I$1)))</f>
        <v>#NAME?</v>
      </c>
      <c r="J248" s="124" t="e">
        <f ca="1">IF(tbl_coded[[#This Row],[ISIN]]="","",IF(_xll.BDP($B248&amp;" Corp",J$1)="#N/A N/A","--",_xll.BDP($B248&amp;" Corp",J$1)))</f>
        <v>#NAME?</v>
      </c>
      <c r="K248" s="124" t="e">
        <f ca="1">IF(tbl_coded[[#This Row],[ISIN]]="","",IF(_xll.BDP($B248&amp;" Corp",K$1)="#N/A N/A","--",_xll.BDP($B248&amp;" Corp",K$1)))</f>
        <v>#NAME?</v>
      </c>
      <c r="L248" s="124" t="e">
        <f ca="1">IF(tbl_coded[[#This Row],[ISIN]]="","",IF(_xll.BDP($B248&amp;" Corp",L$1)="#N/A N/A","--",_xll.BDP($B248&amp;" Corp",L$1)))</f>
        <v>#NAME?</v>
      </c>
      <c r="M248" s="124" t="e">
        <f ca="1">IF(tbl_coded[[#This Row],[ISIN]]="","",IF(_xll.BDP($B248&amp;" Corp",M$1)="#N/A N/A","--",_xll.BDP($B248&amp;" Corp",M$1)))</f>
        <v>#NAME?</v>
      </c>
      <c r="N248" s="124" t="e">
        <f ca="1">IF(tbl_coded[[#This Row],[ISIN]]="","",IF(_xll.BDP($B248&amp;" Corp",N$1)="#N/A N/A","--",_xll.BDP($B248&amp;" Corp",N$1)))</f>
        <v>#NAME?</v>
      </c>
      <c r="O248" s="124" t="e">
        <f ca="1">IF(tbl_coded[[#This Row],[ISIN]]="","",IF(_xll.BDP($B248&amp;" Corp",O$1)="#N/A N/A","--",_xll.BDP($B248&amp;" Corp",O$1)))</f>
        <v>#NAME?</v>
      </c>
      <c r="P248" s="124" t="e">
        <f ca="1">IF(tbl_coded[[#This Row],[ISIN]]="","",IF(_xll.BDP($B248&amp;" Corp",P$1)="#N/A N/A","--",_xll.BDP($B248&amp;" Corp",P$1)))</f>
        <v>#NAME?</v>
      </c>
      <c r="Q24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8" s="124" t="e">
        <f ca="1">IF(tbl_coded[[#This Row],[ISIN]]="","",IF(OR(_xll.BDP($B248&amp;" Corp",R$1)="#N/A N/A",_xll.BDP($B248&amp;" Corp",R$1)="#N/A Invalid Security",_xll.BDP($B248&amp;" Corp",R$1)="#N/A Field Not Applicable"),"--",_xll.BDP($B248&amp;" Corp",R$1)))</f>
        <v>#NAME?</v>
      </c>
      <c r="S248" s="124" t="e">
        <f ca="1">IF(tbl_coded[[#This Row],[ISIN]]="","",IF(OR(_xll.BDP($R248&amp;" Equity",S$1)="#N/A N/A",_xll.BDP($R248&amp;" Equity",S$1)="#N/A Invalid Security"),"--",_xll.BDP($R248&amp;" Equity",S$1)))</f>
        <v>#NAME?</v>
      </c>
      <c r="T248" s="124" t="e">
        <f ca="1">IF(tbl_coded[[#This Row],[ISIN]]="","",IF(OR(_xll.BDP($R248&amp;" Equity",T$1)="#N/A N/A",_xll.BDP($R248&amp;" Equity",T$1)="#N/A Invalid Security"),"--",_xll.BDP($R248&amp;" Equity",T$1)))</f>
        <v>#NAME?</v>
      </c>
      <c r="U248" s="124" t="e">
        <f ca="1">IF(tbl_coded[[#This Row],[ISIN]]="","",IF(OR(_xll.BDP($R248&amp;" Equity",U$1)="#N/A N/A",_xll.BDP($R248&amp;" Equity",U$1)="#N/A Invalid Security"),"--",_xll.BDP($R248&amp;" Equity",U$1)))</f>
        <v>#NAME?</v>
      </c>
      <c r="V248" s="124" t="e">
        <f ca="1">IF(tbl_coded[[#This Row],[ISIN]]="","",IF(OR(_xll.BDP($R248&amp;" Equity",V$1)="#N/A N/A",_xll.BDP($R248&amp;" Equity",V$1)="#N/A Invalid Security"),"--",_xll.BDP($R248&amp;" Equity",V$1)))</f>
        <v>#NAME?</v>
      </c>
      <c r="W248" s="124" t="e">
        <f ca="1">IF(tbl_coded[[#This Row],[ISIN]]="","",IF(OR(_xll.BDP($R248&amp;" Equity",W$1)="#N/A N/A",_xll.BDP($R248&amp;" Equity",W$1)="#N/A Invalid Security"),"--",_xll.BDP($R248&amp;" Equity",W$1)))</f>
        <v>#NAME?</v>
      </c>
      <c r="X248" s="124" t="e">
        <f ca="1">IF(tbl_coded[[#This Row],[ISIN]]="","",IF(OR(_xll.BDP($R248&amp;" Equity",X$1)="#N/A N/A",_xll.BDP($R248&amp;" Equity",X$1)="#N/A Invalid Security"),"--",_xll.BDP($R248&amp;" Equity",X$1)))</f>
        <v>#NAME?</v>
      </c>
      <c r="Y24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8" s="124" t="str">
        <f ca="1">IF(tbl_coded[[#This Row],[ISIN]]="","",IF(ISNUMBER(_xll.BDP(B248&amp;" Corp",Z$1)),_xll.BDP(B248&amp;" Corp",Z$1),""))</f>
        <v/>
      </c>
      <c r="AA248" s="124" t="str">
        <f ca="1">IF(tbl_coded[[#This Row],[ISIN]]="","",IF(ISNUMBER(_xll.BDP(B248&amp;" Corp",AA$1)),_xll.BDP(B248&amp;" Corp",AA$1),""))</f>
        <v/>
      </c>
      <c r="AB248" s="124" t="str">
        <f ca="1">IF(tbl_coded[[#This Row],[ISIN]]="","",IF(ISNUMBER(_xll.BDP(B248&amp;" Corp",AB$1)),_xll.BDP(B248&amp;" Corp",AB$1),""))</f>
        <v/>
      </c>
      <c r="AC248" s="124" t="str">
        <f ca="1">IF(tbl_coded[[#This Row],[ISIN]]="","",IF(ISNUMBER(_xll.BDP(B248&amp;" Corp",AC$1)),_xll.BDP(B248&amp;" Corp",AC$1),""))</f>
        <v/>
      </c>
      <c r="AD248" s="124" t="e">
        <f ca="1">IF(tbl_coded[[#This Row],[ISIN]]="","",IF((_xll.BDP(B248&amp;" Corp",AD$1))="#N/A Field Not Applicable","",_xll.BDP(B248&amp;" Corp",AD$1)))</f>
        <v>#NAME?</v>
      </c>
      <c r="AE248" s="124" t="e">
        <f ca="1">IF(tbl_coded[[#This Row],[ISIN]]="","",IF((_xll.BDP(B248&amp;" Corp",AE$1))="#N/A N/A","--",_xll.BDP(B248&amp;" Corp",AE$1)))</f>
        <v>#NAME?</v>
      </c>
      <c r="AF248" s="124" t="e">
        <f ca="1">IF(tbl_coded[[#This Row],[ISIN]]="","",IF(IFERROR(MATCH(H248,rtg_num[Moody''s],0)&gt;10,0),"HY",IF(IFERROR(MATCH(I248,rtg_num[S&amp;P],0)&gt;10,0),"HY",IF(IFERROR(MATCH(J248,rtg_num[Fitch],0)&gt;10,0),"HY",IF(H248&amp;I248&amp;J248="------","NR",IF(IFERROR(FIND("#N/A",Coded!H248),0)&amp;IFERROR(FIND("#N/A",Coded!H248),0)&amp;IFERROR(FIND("#N/A",Coded!H248),0)&lt;&gt;"000",IF(INDEX(美元债一级!$O:$O,MATCH(tbl_coded[[#This Row],[ISIN]],美元债一级!$I:$I,0))="--/--/--","NR","IG"),"IG"))))))</f>
        <v>#NAME?</v>
      </c>
      <c r="AG24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8" s="125" t="e">
        <f ca="1">IF(tbl_coded[[#This Row],[ISIN]]="","",IF(_xll.BDP($B248&amp;" Corp",AI$1)="#N/A N/A","--",_xll.BDP($B248&amp;" Corp",AI$1)))</f>
        <v>#NAME?</v>
      </c>
      <c r="AJ248" s="122" t="e">
        <f ca="1">IF(tbl_coded[[#This Row],[ISIN]]="","",IF(OR(_xll.BDP(_xll.BDP(tbl_coded[[#This Row],[ISIN]]&amp;" Corp", "ISSUER_EQUITY_TICKER")&amp;" Equity",AJ$1)="#N/A N/A"),"--",_xll.BDP(_xll.BDP(tbl_coded[[#This Row],[ISIN]]&amp;" Corp", "ISSUER_EQUITY_TICKER")&amp;" Equity",AJ$1)))</f>
        <v>#NAME?</v>
      </c>
      <c r="AK24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24" t="e">
        <f ca="1">IF(tbl_coded[[#This Row],[ISIN]]="","",IF(OR(_xll.BDP(_xll.BDP(tbl_coded[[#This Row],[ISIN]]&amp;" Corp", "ISSUER_EQUITY_TICKER")&amp;" Equity",AL$1)="#N/A N/A"),"--",_xll.BDP(_xll.BDP(tbl_coded[[#This Row],[ISIN]]&amp;" Corp", "ISSUER_EQUITY_TICKER")&amp;" Equity",AL$1)))</f>
        <v>#NAME?</v>
      </c>
      <c r="AM248" s="124" t="e">
        <f ca="1">IF(tbl_coded[[#This Row],[ISIN]]="","",IF(_xll.BDS($B248&amp;" Corp",AM$1)="#N/A Field Not Applicable","",_xll.BDS($B248&amp;" Corp",AM$1)))</f>
        <v>#NAME?</v>
      </c>
      <c r="AN248" s="124" t="e">
        <f ca="1">IF(tbl_coded[[#This Row],[ISIN]]="","",IF(_xll.BDP(tbl_coded[[#This Row],[KPW Provider BBID]]&amp;" CompanyID","NAME")="#N/A Invalid Security","",_xll.BDP(tbl_coded[[#This Row],[KPW Provider BBID]]&amp;" CompanyID","NAME")))</f>
        <v>#NAME?</v>
      </c>
      <c r="AO248" s="124" t="e">
        <f ca="1">IF(tbl_coded[[#This Row],[ISIN]]="","",IF(_xll.BDP(tbl_coded[[#This Row],[KPW Provider BBID]]&amp;" CompanyID",$AO$1)="#N/A Invalid Security","--",IF(_xll.BDP(tbl_coded[[#This Row],[KPW Provider BBID]]&amp;" CompanyID",$AO$1)="#N/A N/A","--",_xll.BDP(tbl_coded[[#This Row],[KPW Provider BBID]]&amp;" CompanyID",$AO$1))))</f>
        <v>#NAME?</v>
      </c>
      <c r="AP248" s="124" t="e">
        <f ca="1">IF(tbl_coded[[#This Row],[ISIN]]="","",IF(_xll.BDP(tbl_coded[[#This Row],[KPW Provider BBID]]&amp;" CompanyID",$AP$1)="#N/A Invalid Security","--",IF(_xll.BDP(tbl_coded[[#This Row],[KPW Provider BBID]]&amp;" CompanyID",$AP$1)="#N/A N/A","--",_xll.BDP(tbl_coded[[#This Row],[KPW Provider BBID]]&amp;" CompanyID",$AP$1))))</f>
        <v>#NAME?</v>
      </c>
      <c r="AQ248" s="124" t="e">
        <f ca="1">IF(tbl_coded[[#This Row],[ISIN]]="","",IF(_xll.BDP(tbl_coded[[#This Row],[KPW Provider BBID]]&amp;" CompanyID",$AQ$1)="#N/A Invalid Security","--",IF(_xll.BDP(tbl_coded[[#This Row],[KPW Provider BBID]]&amp;" CompanyID",$AQ$1)="#N/A N/A","--",_xll.BDP(tbl_coded[[#This Row],[KPW Provider BBID]]&amp;" CompanyID",$AQ$1))))</f>
        <v>#NAME?</v>
      </c>
      <c r="AR248" s="124" t="e">
        <f ca="1">IF(tbl_coded[[#This Row],[ISIN]]="","",tbl_coded[[#This Row],[穆迪KPW评级]]&amp;"/"&amp;tbl_coded[[#This Row],[SPKPW评级]]&amp;"/"&amp;tbl_coded[[#This Row],[FITCHKPW评级]])</f>
        <v>#NAME?</v>
      </c>
      <c r="AS248" s="124" t="e">
        <f ca="1">IF(tbl_coded[[#This Row],[ISIN]]="","",IF(OR(_xll.BDP($B248&amp;" Corp",AS$1)="#N/A N/A"),"--",_xll.BDP($B248&amp;" Corp",AS$1)))</f>
        <v>#NAME?</v>
      </c>
      <c r="AT248" s="124" t="e">
        <f ca="1">IF(tbl_coded[[#This Row],[ISIN]]="","",IF(_xll.BDS($B248&amp;" Corp",AT$1)="#N/A Field Not Applicable","",_xll.BDS($B248&amp;" Corp",AT$1)))</f>
        <v>#NAME?</v>
      </c>
      <c r="AU248" s="124" t="e">
        <f ca="1">IF(tbl_coded[[#This Row],[SBLC Provider BBID]]="","",_xll.BDP(tbl_coded[[#This Row],[SBLC Provider BBID]]&amp;" CompanyID","NAME"))</f>
        <v>#NAME?</v>
      </c>
      <c r="AV248" s="124" t="e">
        <f ca="1">IF(tbl_coded[[#This Row],[ISIN]]="","",IF(OR(_xll.BDP($B248&amp;" Corp",AV$1)="#N/A N/A"),"--",TEXT(_xll.BDP($B248&amp;" Corp",AV$1),"yyyy/mm/dd")))</f>
        <v>#NAME?</v>
      </c>
      <c r="AW248" s="124" t="e">
        <f ca="1">IF(tbl_coded[[#This Row],[ISIN]]="","",IF(OR(_xll.BDP($B248&amp;" Corp",AW$1)="#N/A N/A"),"--",TEXT(_xll.BDP($B248&amp;" Corp",AW$1),"yyyy/mm/dd")))</f>
        <v>#NAME?</v>
      </c>
      <c r="AX248" s="124" t="e">
        <f ca="1">IF(tbl_coded[[#This Row],[ISIN]]="","",IF(OR(_xll.BDP($B248&amp;" Corp",AX$1)="#N/A N/A"),"--",TEXT(_xll.BDP($B248&amp;" Corp",AX$1),"yyyy/mm/dd")))</f>
        <v>#NAME?</v>
      </c>
      <c r="AY248" s="124" t="e">
        <f ca="1">IF(tbl_coded[[#This Row],[ISIN]]="","",IF(OR(_xll.BDP($B248&amp;" Corp",AY$1)="#N/A Field Not Applicable"),"--",TEXT(_xll.BDP($B248&amp;" Corp",AY$1),"yyyy/mm/dd")))</f>
        <v>#NAME?</v>
      </c>
      <c r="AZ248" s="124" t="e">
        <f ca="1">IF(tbl_coded[[#This Row],[ISIN]]="","",IF(OR(_xll.BDP($B248&amp;" Corp",AZ$1)="#N/A N/A"),"--",_xll.BDP($B248&amp;" Corp",AZ$1)))</f>
        <v>#NAME?</v>
      </c>
      <c r="BA248" s="124" t="e">
        <f ca="1">IF(tbl_coded[[#This Row],[ISIN]]="","",IF(OR(_xll.BDP($B248&amp;" Corp",BA$1)="#N/A N/A"),"--",_xll.BDP($B248&amp;" Corp",BA$1)))</f>
        <v>#NAME?</v>
      </c>
      <c r="BB248" s="124" t="e">
        <f ca="1">IF(tbl_coded[[#This Row],[ISIN]]="","",IF(OR(_xll.BDP($B248&amp;" Corp",BB$1)="#N/A N/A"),"--",_xll.BDP($B248&amp;" Corp",BB$1)))</f>
        <v>#NAME?</v>
      </c>
      <c r="BC248" s="124" t="e">
        <f ca="1">IF(tbl_coded[[#This Row],[ISIN]]="","",IF(OR(_xll.BDP($B248&amp;" Corp",BC$1)="#N/A Field Not Applicable"),"--",_xll.BDP($B248&amp;" Corp",BC$1)))</f>
        <v>#NAME?</v>
      </c>
      <c r="BD248" s="124" t="e">
        <f ca="1">IF(tbl_coded[[#This Row],[ISIN]]="","",IF(OR(_xll.BDP($B248&amp;" Corp",BD$1)="#N/A Field Not Applicable"),"--",_xll.BDP($B248&amp;" Corp",BD$1)))</f>
        <v>#NAME?</v>
      </c>
      <c r="BE248" s="124" t="e">
        <f ca="1">IF(tbl_coded[[#This Row],[ISIN]]="","",IF(OR(_xll.BDP($B248&amp;" Corp",BE$1)="#N/A Field Not Applicable"),"--",_xll.BDP($B248&amp;" Corp",BE$1)))</f>
        <v>#NAME?</v>
      </c>
      <c r="BF248" s="124" t="e">
        <f ca="1">IF(tbl_coded[[#This Row],[ISIN]]="","",IF(OR(_xll.BDP($B248&amp;" Corp",BF$1)="#N/A Field Not Applicable"),"--",_xll.BDP($B248&amp;" Corp",BF$1)))</f>
        <v>#NAME?</v>
      </c>
      <c r="BG248" s="124" t="e">
        <f ca="1">IF(tbl_coded[[#This Row],[ISIN]]="","",IF(OR(_xll.BDP($B248&amp;" Corp",BG$1)="#N/A Field Not Applicable"),"--",IF(_xll.BDP($B248&amp;" Corp",BG$1)="#N/A N/A","N",_xll.BDP($B248&amp;" Corp",BG$1))))</f>
        <v>#NAME?</v>
      </c>
      <c r="BH248" s="124" t="e">
        <f ca="1">IF(tbl_coded[[#This Row],[ISIN]]="","",IF(OR(_xll.BDP($B248&amp;" Corp",BH$1)="#N/A N/A"),"",_xll.BDP($B248&amp;" Corp",BH$1)))</f>
        <v>#NAME?</v>
      </c>
      <c r="BI248" s="124" t="e">
        <f ca="1">IF(tbl_coded[[#This Row],[ISIN]]="","",IF(OR(tbl_coded[[#This Row],[Parent company tiker]]=""),"",IF(_xll.BDP(tbl_coded[[#This Row],[Parent company tiker]]&amp;" Equity",BI$1)="#N/A N/A","--",_xll.BDP(tbl_coded[[#This Row],[Parent company tiker]]&amp;" Equity",BI$1))))</f>
        <v>#NAME?</v>
      </c>
      <c r="BJ248" s="124" t="e">
        <f ca="1">IF(tbl_coded[[#This Row],[ISIN]]="","",IF(OR(tbl_coded[[#This Row],[Parent company tiker]]=""),"",IF(_xll.BDP(tbl_coded[[#This Row],[Parent company tiker]]&amp;" Equity",BJ$1)="#N/A N/A","--",_xll.BDP(tbl_coded[[#This Row],[Parent company tiker]]&amp;" Equity",BJ$1))))</f>
        <v>#NAME?</v>
      </c>
      <c r="BK248" s="124" t="e">
        <f ca="1">IF(tbl_coded[[#This Row],[ISIN]]="","",IF(OR(tbl_coded[[#This Row],[Parent company tiker]]=""),"",IF(_xll.BDP(tbl_coded[[#This Row],[Parent company tiker]]&amp;" Equity",BK$1)="#N/A N/A","--",_xll.BDP(tbl_coded[[#This Row],[Parent company tiker]]&amp;" Equity",BK$1))))</f>
        <v>#NAME?</v>
      </c>
      <c r="BL248" s="124" t="e">
        <f ca="1">IF(tbl_coded[[#This Row],[ISIN]]="","",IF(OR(tbl_coded[[#This Row],[Parent company tiker]]=""),"",IF(_xll.BDP(tbl_coded[[#This Row],[Parent company tiker]]&amp;" Equity",BL$1)="#N/A N/A","--",_xll.BDP(tbl_coded[[#This Row],[Parent company tiker]]&amp;" Equity",BL$1))))</f>
        <v>#NAME?</v>
      </c>
      <c r="BM24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8" s="124" t="e">
        <f ca="1">IF(tbl_coded[[#This Row],[Column9]]&lt;&gt;"--",tbl_coded[[#This Row],[G''tor rating]],IF(tbl_coded[[#This Row],[KPW Name]]&lt;&gt;"",tbl_coded[[#This Row],[KPW Rating]],IF(tbl_coded[[#This Row],[Parent company tiker]]&lt;&gt;"",tbl_coded[[#This Row],[parent评级]],tbl_coded[[#This Row],[Issuer rating]])))</f>
        <v>#NAME?</v>
      </c>
      <c r="BO248" s="159" t="str">
        <f ca="1">IFERROR(IF(tbl_coded[[#This Row],[GREEN]]="Y","GREEN",IF(tbl_coded[[#This Row],[SUSTAINABLE]]="Y","SUSTAINABLE",IF(tbl_coded[[#This Row],[SOCIAL]]="Y","SOCIAL",IF(tbl_coded[[#This Row],[Sustainable linked]]="Y","SUSTAINABLE LINKED"," ")))),"")</f>
        <v/>
      </c>
    </row>
    <row r="249" spans="1:67" ht="15" customHeight="1">
      <c r="A249" s="119">
        <v>247</v>
      </c>
      <c r="B249" s="120" t="str">
        <f>IF(美元债一级!$C$4:$C$1048576&lt;&gt;"",美元债一级!C250,"")</f>
        <v>XS2589792907</v>
      </c>
      <c r="C249" s="124" t="e">
        <f ca="1">IF(tbl_coded[[#This Row],[ISIN]]="","",IF(tbl_coded[[#This Row],[Index]]&gt;$A$1,"",IF(_xll.BDP($B249&amp;" Corp",C$1)="#N/A N/A","",_xll.BDP($B249&amp;" Corp",C$1))))</f>
        <v>#NAME?</v>
      </c>
      <c r="D249" s="124" t="e">
        <f ca="1">IF(tbl_coded[[#This Row],[ISIN]]="","",IF(_xll.BDP($B249&amp;" Corp",D$1)="#N/A N/A","",_xll.BDP($B249&amp;" Corp",D$1)))</f>
        <v>#NAME?</v>
      </c>
      <c r="E249" s="124" t="e">
        <f ca="1">IF(tbl_coded[[#This Row],[ISIN]]="","",IF(_xll.BDP($B249&amp;" Corp",E$1)="#N/A N/A","--",_xll.BDP($B249&amp;" Corp",E$1)))</f>
        <v>#NAME?</v>
      </c>
      <c r="F249" s="124" t="e">
        <f ca="1">IF(tbl_coded[[#This Row],[ISIN]]="","",IF(_xll.BDS($B249&amp;" Corp",F$1)="#N/A Field Not Applicable","",_xll.BDS($B249&amp;" Corp",F$1)))</f>
        <v>#NAME?</v>
      </c>
      <c r="G249" s="124" t="e">
        <f ca="1">IF(tbl_coded[[#This Row],[ISIN]]="","",IF(_xll.BDP($F249&amp;" CompanyID",G$1)="#N/A Invalid Security","",_xll.BDP($F249&amp;" CompanyID",G$1)))</f>
        <v>#NAME?</v>
      </c>
      <c r="H249" s="124" t="e">
        <f ca="1">IF(tbl_coded[[#This Row],[ISIN]]="","",IF(_xll.BDP($B249&amp;" Corp",H$1)="#N/A N/A","--",_xll.BDP($B249&amp;" Corp",H$1)))</f>
        <v>#NAME?</v>
      </c>
      <c r="I249" s="124" t="e">
        <f ca="1">IF(tbl_coded[[#This Row],[ISIN]]="","",IF(_xll.BDP($B249&amp;" Corp",I$1)="#N/A N/A","--",_xll.BDP($B249&amp;" Corp",I$1)))</f>
        <v>#NAME?</v>
      </c>
      <c r="J249" s="124" t="e">
        <f ca="1">IF(tbl_coded[[#This Row],[ISIN]]="","",IF(_xll.BDP($B249&amp;" Corp",J$1)="#N/A N/A","--",_xll.BDP($B249&amp;" Corp",J$1)))</f>
        <v>#NAME?</v>
      </c>
      <c r="K249" s="124" t="e">
        <f ca="1">IF(tbl_coded[[#This Row],[ISIN]]="","",IF(_xll.BDP($B249&amp;" Corp",K$1)="#N/A N/A","--",_xll.BDP($B249&amp;" Corp",K$1)))</f>
        <v>#NAME?</v>
      </c>
      <c r="L249" s="124" t="e">
        <f ca="1">IF(tbl_coded[[#This Row],[ISIN]]="","",IF(_xll.BDP($B249&amp;" Corp",L$1)="#N/A N/A","--",_xll.BDP($B249&amp;" Corp",L$1)))</f>
        <v>#NAME?</v>
      </c>
      <c r="M249" s="124" t="e">
        <f ca="1">IF(tbl_coded[[#This Row],[ISIN]]="","",IF(_xll.BDP($B249&amp;" Corp",M$1)="#N/A N/A","--",_xll.BDP($B249&amp;" Corp",M$1)))</f>
        <v>#NAME?</v>
      </c>
      <c r="N249" s="124" t="e">
        <f ca="1">IF(tbl_coded[[#This Row],[ISIN]]="","",IF(_xll.BDP($B249&amp;" Corp",N$1)="#N/A N/A","--",_xll.BDP($B249&amp;" Corp",N$1)))</f>
        <v>#NAME?</v>
      </c>
      <c r="O249" s="124" t="e">
        <f ca="1">IF(tbl_coded[[#This Row],[ISIN]]="","",IF(_xll.BDP($B249&amp;" Corp",O$1)="#N/A N/A","--",_xll.BDP($B249&amp;" Corp",O$1)))</f>
        <v>#NAME?</v>
      </c>
      <c r="P249" s="124" t="e">
        <f ca="1">IF(tbl_coded[[#This Row],[ISIN]]="","",IF(_xll.BDP($B249&amp;" Corp",P$1)="#N/A N/A","--",_xll.BDP($B249&amp;" Corp",P$1)))</f>
        <v>#NAME?</v>
      </c>
      <c r="Q24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9" s="124" t="e">
        <f ca="1">IF(tbl_coded[[#This Row],[ISIN]]="","",IF(OR(_xll.BDP($B249&amp;" Corp",R$1)="#N/A N/A",_xll.BDP($B249&amp;" Corp",R$1)="#N/A Invalid Security",_xll.BDP($B249&amp;" Corp",R$1)="#N/A Field Not Applicable"),"--",_xll.BDP($B249&amp;" Corp",R$1)))</f>
        <v>#NAME?</v>
      </c>
      <c r="S249" s="124" t="e">
        <f ca="1">IF(tbl_coded[[#This Row],[ISIN]]="","",IF(OR(_xll.BDP($R249&amp;" Equity",S$1)="#N/A N/A",_xll.BDP($R249&amp;" Equity",S$1)="#N/A Invalid Security"),"--",_xll.BDP($R249&amp;" Equity",S$1)))</f>
        <v>#NAME?</v>
      </c>
      <c r="T249" s="124" t="e">
        <f ca="1">IF(tbl_coded[[#This Row],[ISIN]]="","",IF(OR(_xll.BDP($R249&amp;" Equity",T$1)="#N/A N/A",_xll.BDP($R249&amp;" Equity",T$1)="#N/A Invalid Security"),"--",_xll.BDP($R249&amp;" Equity",T$1)))</f>
        <v>#NAME?</v>
      </c>
      <c r="U249" s="124" t="e">
        <f ca="1">IF(tbl_coded[[#This Row],[ISIN]]="","",IF(OR(_xll.BDP($R249&amp;" Equity",U$1)="#N/A N/A",_xll.BDP($R249&amp;" Equity",U$1)="#N/A Invalid Security"),"--",_xll.BDP($R249&amp;" Equity",U$1)))</f>
        <v>#NAME?</v>
      </c>
      <c r="V249" s="124" t="e">
        <f ca="1">IF(tbl_coded[[#This Row],[ISIN]]="","",IF(OR(_xll.BDP($R249&amp;" Equity",V$1)="#N/A N/A",_xll.BDP($R249&amp;" Equity",V$1)="#N/A Invalid Security"),"--",_xll.BDP($R249&amp;" Equity",V$1)))</f>
        <v>#NAME?</v>
      </c>
      <c r="W249" s="124" t="e">
        <f ca="1">IF(tbl_coded[[#This Row],[ISIN]]="","",IF(OR(_xll.BDP($R249&amp;" Equity",W$1)="#N/A N/A",_xll.BDP($R249&amp;" Equity",W$1)="#N/A Invalid Security"),"--",_xll.BDP($R249&amp;" Equity",W$1)))</f>
        <v>#NAME?</v>
      </c>
      <c r="X249" s="124" t="e">
        <f ca="1">IF(tbl_coded[[#This Row],[ISIN]]="","",IF(OR(_xll.BDP($R249&amp;" Equity",X$1)="#N/A N/A",_xll.BDP($R249&amp;" Equity",X$1)="#N/A Invalid Security"),"--",_xll.BDP($R249&amp;" Equity",X$1)))</f>
        <v>#NAME?</v>
      </c>
      <c r="Y24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9" s="124" t="str">
        <f ca="1">IF(tbl_coded[[#This Row],[ISIN]]="","",IF(ISNUMBER(_xll.BDP(B249&amp;" Corp",Z$1)),_xll.BDP(B249&amp;" Corp",Z$1),""))</f>
        <v/>
      </c>
      <c r="AA249" s="124" t="str">
        <f ca="1">IF(tbl_coded[[#This Row],[ISIN]]="","",IF(ISNUMBER(_xll.BDP(B249&amp;" Corp",AA$1)),_xll.BDP(B249&amp;" Corp",AA$1),""))</f>
        <v/>
      </c>
      <c r="AB249" s="124" t="str">
        <f ca="1">IF(tbl_coded[[#This Row],[ISIN]]="","",IF(ISNUMBER(_xll.BDP(B249&amp;" Corp",AB$1)),_xll.BDP(B249&amp;" Corp",AB$1),""))</f>
        <v/>
      </c>
      <c r="AC249" s="124" t="str">
        <f ca="1">IF(tbl_coded[[#This Row],[ISIN]]="","",IF(ISNUMBER(_xll.BDP(B249&amp;" Corp",AC$1)),_xll.BDP(B249&amp;" Corp",AC$1),""))</f>
        <v/>
      </c>
      <c r="AD249" s="124" t="e">
        <f ca="1">IF(tbl_coded[[#This Row],[ISIN]]="","",IF((_xll.BDP(B249&amp;" Corp",AD$1))="#N/A Field Not Applicable","",_xll.BDP(B249&amp;" Corp",AD$1)))</f>
        <v>#NAME?</v>
      </c>
      <c r="AE249" s="124" t="e">
        <f ca="1">IF(tbl_coded[[#This Row],[ISIN]]="","",IF((_xll.BDP(B249&amp;" Corp",AE$1))="#N/A N/A","--",_xll.BDP(B249&amp;" Corp",AE$1)))</f>
        <v>#NAME?</v>
      </c>
      <c r="AF249" s="124" t="e">
        <f ca="1">IF(tbl_coded[[#This Row],[ISIN]]="","",IF(IFERROR(MATCH(H249,rtg_num[Moody''s],0)&gt;10,0),"HY",IF(IFERROR(MATCH(I249,rtg_num[S&amp;P],0)&gt;10,0),"HY",IF(IFERROR(MATCH(J249,rtg_num[Fitch],0)&gt;10,0),"HY",IF(H249&amp;I249&amp;J249="------","NR",IF(IFERROR(FIND("#N/A",Coded!H249),0)&amp;IFERROR(FIND("#N/A",Coded!H249),0)&amp;IFERROR(FIND("#N/A",Coded!H249),0)&lt;&gt;"000",IF(INDEX(美元债一级!$O:$O,MATCH(tbl_coded[[#This Row],[ISIN]],美元债一级!$I:$I,0))="--/--/--","NR","IG"),"IG"))))))</f>
        <v>#NAME?</v>
      </c>
      <c r="AG24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9" s="125" t="e">
        <f ca="1">IF(tbl_coded[[#This Row],[ISIN]]="","",IF(_xll.BDP($B249&amp;" Corp",AI$1)="#N/A N/A","--",_xll.BDP($B249&amp;" Corp",AI$1)))</f>
        <v>#NAME?</v>
      </c>
      <c r="AJ249" s="122" t="e">
        <f ca="1">IF(tbl_coded[[#This Row],[ISIN]]="","",IF(OR(_xll.BDP(_xll.BDP(tbl_coded[[#This Row],[ISIN]]&amp;" Corp", "ISSUER_EQUITY_TICKER")&amp;" Equity",AJ$1)="#N/A N/A"),"--",_xll.BDP(_xll.BDP(tbl_coded[[#This Row],[ISIN]]&amp;" Corp", "ISSUER_EQUITY_TICKER")&amp;" Equity",AJ$1)))</f>
        <v>#NAME?</v>
      </c>
      <c r="AK24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24" t="e">
        <f ca="1">IF(tbl_coded[[#This Row],[ISIN]]="","",IF(OR(_xll.BDP(_xll.BDP(tbl_coded[[#This Row],[ISIN]]&amp;" Corp", "ISSUER_EQUITY_TICKER")&amp;" Equity",AL$1)="#N/A N/A"),"--",_xll.BDP(_xll.BDP(tbl_coded[[#This Row],[ISIN]]&amp;" Corp", "ISSUER_EQUITY_TICKER")&amp;" Equity",AL$1)))</f>
        <v>#NAME?</v>
      </c>
      <c r="AM249" s="124" t="s">
        <v>447</v>
      </c>
      <c r="AN249" s="124" t="e">
        <f ca="1">IF(tbl_coded[[#This Row],[ISIN]]="","",IF(_xll.BDP(tbl_coded[[#This Row],[KPW Provider BBID]]&amp;" CompanyID","NAME")="#N/A Invalid Security","",_xll.BDP(tbl_coded[[#This Row],[KPW Provider BBID]]&amp;" CompanyID","NAME")))</f>
        <v>#NAME?</v>
      </c>
      <c r="AO249" s="124" t="e">
        <f ca="1">IF(tbl_coded[[#This Row],[ISIN]]="","",IF(_xll.BDP(tbl_coded[[#This Row],[KPW Provider BBID]]&amp;" CompanyID",$AO$1)="#N/A Invalid Security","--",IF(_xll.BDP(tbl_coded[[#This Row],[KPW Provider BBID]]&amp;" CompanyID",$AO$1)="#N/A N/A","--",_xll.BDP(tbl_coded[[#This Row],[KPW Provider BBID]]&amp;" CompanyID",$AO$1))))</f>
        <v>#NAME?</v>
      </c>
      <c r="AP249" s="124" t="e">
        <f ca="1">IF(tbl_coded[[#This Row],[ISIN]]="","",IF(_xll.BDP(tbl_coded[[#This Row],[KPW Provider BBID]]&amp;" CompanyID",$AP$1)="#N/A Invalid Security","--",IF(_xll.BDP(tbl_coded[[#This Row],[KPW Provider BBID]]&amp;" CompanyID",$AP$1)="#N/A N/A","--",_xll.BDP(tbl_coded[[#This Row],[KPW Provider BBID]]&amp;" CompanyID",$AP$1))))</f>
        <v>#NAME?</v>
      </c>
      <c r="AQ249" s="124" t="e">
        <f ca="1">IF(tbl_coded[[#This Row],[ISIN]]="","",IF(_xll.BDP(tbl_coded[[#This Row],[KPW Provider BBID]]&amp;" CompanyID",$AQ$1)="#N/A Invalid Security","--",IF(_xll.BDP(tbl_coded[[#This Row],[KPW Provider BBID]]&amp;" CompanyID",$AQ$1)="#N/A N/A","--",_xll.BDP(tbl_coded[[#This Row],[KPW Provider BBID]]&amp;" CompanyID",$AQ$1))))</f>
        <v>#NAME?</v>
      </c>
      <c r="AR249" s="124" t="e">
        <f ca="1">IF(tbl_coded[[#This Row],[ISIN]]="","",tbl_coded[[#This Row],[穆迪KPW评级]]&amp;"/"&amp;tbl_coded[[#This Row],[SPKPW评级]]&amp;"/"&amp;tbl_coded[[#This Row],[FITCHKPW评级]])</f>
        <v>#NAME?</v>
      </c>
      <c r="AS249" s="124" t="e">
        <f ca="1">IF(tbl_coded[[#This Row],[ISIN]]="","",IF(OR(_xll.BDP($B249&amp;" Corp",AS$1)="#N/A N/A"),"--",_xll.BDP($B249&amp;" Corp",AS$1)))</f>
        <v>#NAME?</v>
      </c>
      <c r="AT249" s="124" t="e">
        <f ca="1">IF(tbl_coded[[#This Row],[ISIN]]="","",IF(_xll.BDS($B249&amp;" Corp",AT$1)="#N/A Field Not Applicable","",_xll.BDS($B249&amp;" Corp",AT$1)))</f>
        <v>#NAME?</v>
      </c>
      <c r="AU249" s="124" t="e">
        <f ca="1">IF(tbl_coded[[#This Row],[SBLC Provider BBID]]="","",_xll.BDP(tbl_coded[[#This Row],[SBLC Provider BBID]]&amp;" CompanyID","NAME"))</f>
        <v>#NAME?</v>
      </c>
      <c r="AV249" s="124" t="e">
        <f ca="1">IF(tbl_coded[[#This Row],[ISIN]]="","",IF(OR(_xll.BDP($B249&amp;" Corp",AV$1)="#N/A N/A"),"--",TEXT(_xll.BDP($B249&amp;" Corp",AV$1),"yyyy/mm/dd")))</f>
        <v>#NAME?</v>
      </c>
      <c r="AW249" s="124" t="e">
        <f ca="1">IF(tbl_coded[[#This Row],[ISIN]]="","",IF(OR(_xll.BDP($B249&amp;" Corp",AW$1)="#N/A N/A"),"--",TEXT(_xll.BDP($B249&amp;" Corp",AW$1),"yyyy/mm/dd")))</f>
        <v>#NAME?</v>
      </c>
      <c r="AX249" s="124" t="e">
        <f ca="1">IF(tbl_coded[[#This Row],[ISIN]]="","",IF(OR(_xll.BDP($B249&amp;" Corp",AX$1)="#N/A N/A"),"--",TEXT(_xll.BDP($B249&amp;" Corp",AX$1),"yyyy/mm/dd")))</f>
        <v>#NAME?</v>
      </c>
      <c r="AY249" s="124" t="e">
        <f ca="1">IF(tbl_coded[[#This Row],[ISIN]]="","",IF(OR(_xll.BDP($B249&amp;" Corp",AY$1)="#N/A Field Not Applicable"),"--",TEXT(_xll.BDP($B249&amp;" Corp",AY$1),"yyyy/mm/dd")))</f>
        <v>#NAME?</v>
      </c>
      <c r="AZ249" s="124" t="e">
        <f ca="1">IF(tbl_coded[[#This Row],[ISIN]]="","",IF(OR(_xll.BDP($B249&amp;" Corp",AZ$1)="#N/A N/A"),"--",_xll.BDP($B249&amp;" Corp",AZ$1)))</f>
        <v>#NAME?</v>
      </c>
      <c r="BA249" s="124" t="e">
        <f ca="1">IF(tbl_coded[[#This Row],[ISIN]]="","",IF(OR(_xll.BDP($B249&amp;" Corp",BA$1)="#N/A N/A"),"--",_xll.BDP($B249&amp;" Corp",BA$1)))</f>
        <v>#NAME?</v>
      </c>
      <c r="BB249" s="124" t="e">
        <f ca="1">IF(tbl_coded[[#This Row],[ISIN]]="","",IF(OR(_xll.BDP($B249&amp;" Corp",BB$1)="#N/A N/A"),"--",_xll.BDP($B249&amp;" Corp",BB$1)))</f>
        <v>#NAME?</v>
      </c>
      <c r="BC249" s="124" t="e">
        <f ca="1">IF(tbl_coded[[#This Row],[ISIN]]="","",IF(OR(_xll.BDP($B249&amp;" Corp",BC$1)="#N/A Field Not Applicable"),"--",_xll.BDP($B249&amp;" Corp",BC$1)))</f>
        <v>#NAME?</v>
      </c>
      <c r="BD249" s="124" t="e">
        <f ca="1">IF(tbl_coded[[#This Row],[ISIN]]="","",IF(OR(_xll.BDP($B249&amp;" Corp",BD$1)="#N/A Field Not Applicable"),"--",_xll.BDP($B249&amp;" Corp",BD$1)))</f>
        <v>#NAME?</v>
      </c>
      <c r="BE249" s="124" t="e">
        <f ca="1">IF(tbl_coded[[#This Row],[ISIN]]="","",IF(OR(_xll.BDP($B249&amp;" Corp",BE$1)="#N/A Field Not Applicable"),"--",_xll.BDP($B249&amp;" Corp",BE$1)))</f>
        <v>#NAME?</v>
      </c>
      <c r="BF249" s="124" t="e">
        <f ca="1">IF(tbl_coded[[#This Row],[ISIN]]="","",IF(OR(_xll.BDP($B249&amp;" Corp",BF$1)="#N/A Field Not Applicable"),"--",_xll.BDP($B249&amp;" Corp",BF$1)))</f>
        <v>#NAME?</v>
      </c>
      <c r="BG249" s="124" t="e">
        <f ca="1">IF(tbl_coded[[#This Row],[ISIN]]="","",IF(OR(_xll.BDP($B249&amp;" Corp",BG$1)="#N/A Field Not Applicable"),"--",IF(_xll.BDP($B249&amp;" Corp",BG$1)="#N/A N/A","N",_xll.BDP($B249&amp;" Corp",BG$1))))</f>
        <v>#NAME?</v>
      </c>
      <c r="BH249" s="124" t="e">
        <f ca="1">IF(tbl_coded[[#This Row],[ISIN]]="","",IF(OR(_xll.BDP($B249&amp;" Corp",BH$1)="#N/A N/A"),"",_xll.BDP($B249&amp;" Corp",BH$1)))</f>
        <v>#NAME?</v>
      </c>
      <c r="BI249" s="124" t="e">
        <f ca="1">IF(tbl_coded[[#This Row],[ISIN]]="","",IF(OR(tbl_coded[[#This Row],[Parent company tiker]]=""),"",IF(_xll.BDP(tbl_coded[[#This Row],[Parent company tiker]]&amp;" Equity",BI$1)="#N/A N/A","--",_xll.BDP(tbl_coded[[#This Row],[Parent company tiker]]&amp;" Equity",BI$1))))</f>
        <v>#NAME?</v>
      </c>
      <c r="BJ249" s="124" t="e">
        <f ca="1">IF(tbl_coded[[#This Row],[ISIN]]="","",IF(OR(tbl_coded[[#This Row],[Parent company tiker]]=""),"",IF(_xll.BDP(tbl_coded[[#This Row],[Parent company tiker]]&amp;" Equity",BJ$1)="#N/A N/A","--",_xll.BDP(tbl_coded[[#This Row],[Parent company tiker]]&amp;" Equity",BJ$1))))</f>
        <v>#NAME?</v>
      </c>
      <c r="BK249" s="124" t="e">
        <f ca="1">IF(tbl_coded[[#This Row],[ISIN]]="","",IF(OR(tbl_coded[[#This Row],[Parent company tiker]]=""),"",IF(_xll.BDP(tbl_coded[[#This Row],[Parent company tiker]]&amp;" Equity",BK$1)="#N/A N/A","--",_xll.BDP(tbl_coded[[#This Row],[Parent company tiker]]&amp;" Equity",BK$1))))</f>
        <v>#NAME?</v>
      </c>
      <c r="BL249" s="124" t="e">
        <f ca="1">IF(tbl_coded[[#This Row],[ISIN]]="","",IF(OR(tbl_coded[[#This Row],[Parent company tiker]]=""),"",IF(_xll.BDP(tbl_coded[[#This Row],[Parent company tiker]]&amp;" Equity",BL$1)="#N/A N/A","--",_xll.BDP(tbl_coded[[#This Row],[Parent company tiker]]&amp;" Equity",BL$1))))</f>
        <v>#NAME?</v>
      </c>
      <c r="BM24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9" s="124" t="e">
        <f ca="1">IF(tbl_coded[[#This Row],[Column9]]&lt;&gt;"--",tbl_coded[[#This Row],[G''tor rating]],IF(tbl_coded[[#This Row],[KPW Name]]&lt;&gt;"",tbl_coded[[#This Row],[KPW Rating]],IF(tbl_coded[[#This Row],[Parent company tiker]]&lt;&gt;"",tbl_coded[[#This Row],[parent评级]],tbl_coded[[#This Row],[Issuer rating]])))</f>
        <v>#NAME?</v>
      </c>
      <c r="BO249" s="159" t="str">
        <f ca="1">IFERROR(IF(tbl_coded[[#This Row],[GREEN]]="Y","GREEN",IF(tbl_coded[[#This Row],[SUSTAINABLE]]="Y","SUSTAINABLE",IF(tbl_coded[[#This Row],[SOCIAL]]="Y","SOCIAL",IF(tbl_coded[[#This Row],[Sustainable linked]]="Y","SUSTAINABLE LINKED"," ")))),"")</f>
        <v/>
      </c>
    </row>
    <row r="250" spans="1:67" ht="15" customHeight="1">
      <c r="A250" s="119">
        <v>248</v>
      </c>
      <c r="B250" s="120" t="str">
        <f>IF(美元债一级!$C$4:$C$1048576&lt;&gt;"",美元债一级!C251,"")</f>
        <v>XS2589783740</v>
      </c>
      <c r="C250" s="122" t="e">
        <f ca="1">IF(tbl_coded[[#This Row],[ISIN]]="","",IF(tbl_coded[[#This Row],[Index]]&gt;$A$1,"",IF(_xll.BDP($B250&amp;" Corp",C$1)="#N/A N/A","",_xll.BDP($B250&amp;" Corp",C$1))))</f>
        <v>#NAME?</v>
      </c>
      <c r="D250" s="122" t="e">
        <f ca="1">IF(tbl_coded[[#This Row],[ISIN]]="","",IF(_xll.BDP($B250&amp;" Corp",D$1)="#N/A N/A","",_xll.BDP($B250&amp;" Corp",D$1)))</f>
        <v>#NAME?</v>
      </c>
      <c r="E250" s="122" t="e">
        <f ca="1">IF(tbl_coded[[#This Row],[ISIN]]="","",IF(_xll.BDP($B250&amp;" Corp",E$1)="#N/A N/A","--",_xll.BDP($B250&amp;" Corp",E$1)))</f>
        <v>#NAME?</v>
      </c>
      <c r="F250" s="122" t="e">
        <f ca="1">IF(tbl_coded[[#This Row],[ISIN]]="","",IF(_xll.BDS($B250&amp;" Corp",F$1)="#N/A Field Not Applicable","",_xll.BDS($B250&amp;" Corp",F$1)))</f>
        <v>#NAME?</v>
      </c>
      <c r="G250" s="122" t="e">
        <f ca="1">IF(tbl_coded[[#This Row],[ISIN]]="","",IF(_xll.BDP($F250&amp;" CompanyID",G$1)="#N/A Invalid Security","",_xll.BDP($F250&amp;" CompanyID",G$1)))</f>
        <v>#NAME?</v>
      </c>
      <c r="H250" s="122" t="e">
        <f ca="1">IF(tbl_coded[[#This Row],[ISIN]]="","",IF(_xll.BDP($B250&amp;" Corp",H$1)="#N/A N/A","--",_xll.BDP($B250&amp;" Corp",H$1)))</f>
        <v>#NAME?</v>
      </c>
      <c r="I250" s="122" t="e">
        <f ca="1">IF(tbl_coded[[#This Row],[ISIN]]="","",IF(_xll.BDP($B250&amp;" Corp",I$1)="#N/A N/A","--",_xll.BDP($B250&amp;" Corp",I$1)))</f>
        <v>#NAME?</v>
      </c>
      <c r="J250" s="122" t="e">
        <f ca="1">IF(tbl_coded[[#This Row],[ISIN]]="","",IF(_xll.BDP($B250&amp;" Corp",J$1)="#N/A N/A","--",_xll.BDP($B250&amp;" Corp",J$1)))</f>
        <v>#NAME?</v>
      </c>
      <c r="K250" s="122" t="e">
        <f ca="1">IF(tbl_coded[[#This Row],[ISIN]]="","",IF(_xll.BDP($B250&amp;" Corp",K$1)="#N/A N/A","--",_xll.BDP($B250&amp;" Corp",K$1)))</f>
        <v>#NAME?</v>
      </c>
      <c r="L250" s="122" t="e">
        <f ca="1">IF(tbl_coded[[#This Row],[ISIN]]="","",IF(_xll.BDP($B250&amp;" Corp",L$1)="#N/A N/A","--",_xll.BDP($B250&amp;" Corp",L$1)))</f>
        <v>#NAME?</v>
      </c>
      <c r="M250" s="122" t="e">
        <f ca="1">IF(tbl_coded[[#This Row],[ISIN]]="","",IF(_xll.BDP($B250&amp;" Corp",M$1)="#N/A N/A","--",_xll.BDP($B250&amp;" Corp",M$1)))</f>
        <v>#NAME?</v>
      </c>
      <c r="N250" s="122" t="e">
        <f ca="1">IF(tbl_coded[[#This Row],[ISIN]]="","",IF(_xll.BDP($B250&amp;" Corp",N$1)="#N/A N/A","--",_xll.BDP($B250&amp;" Corp",N$1)))</f>
        <v>#NAME?</v>
      </c>
      <c r="O250" s="122" t="e">
        <f ca="1">IF(tbl_coded[[#This Row],[ISIN]]="","",IF(_xll.BDP($B250&amp;" Corp",O$1)="#N/A N/A","--",_xll.BDP($B250&amp;" Corp",O$1)))</f>
        <v>#NAME?</v>
      </c>
      <c r="P250" s="122" t="e">
        <f ca="1">IF(tbl_coded[[#This Row],[ISIN]]="","",IF(_xll.BDP($B250&amp;" Corp",P$1)="#N/A N/A","--",_xll.BDP($B250&amp;" Corp",P$1)))</f>
        <v>#NAME?</v>
      </c>
      <c r="Q25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0" s="122" t="e">
        <f ca="1">IF(tbl_coded[[#This Row],[ISIN]]="","",IF(OR(_xll.BDP($B250&amp;" Corp",R$1)="#N/A N/A",_xll.BDP($B250&amp;" Corp",R$1)="#N/A Invalid Security",_xll.BDP($B250&amp;" Corp",R$1)="#N/A Field Not Applicable"),"--",_xll.BDP($B250&amp;" Corp",R$1)))</f>
        <v>#NAME?</v>
      </c>
      <c r="S250" s="122" t="e">
        <f ca="1">IF(tbl_coded[[#This Row],[ISIN]]="","",IF(OR(_xll.BDP($R250&amp;" Equity",S$1)="#N/A N/A",_xll.BDP($R250&amp;" Equity",S$1)="#N/A Invalid Security"),"--",_xll.BDP($R250&amp;" Equity",S$1)))</f>
        <v>#NAME?</v>
      </c>
      <c r="T250" s="122" t="e">
        <f ca="1">IF(tbl_coded[[#This Row],[ISIN]]="","",IF(OR(_xll.BDP($R250&amp;" Equity",T$1)="#N/A N/A",_xll.BDP($R250&amp;" Equity",T$1)="#N/A Invalid Security"),"--",_xll.BDP($R250&amp;" Equity",T$1)))</f>
        <v>#NAME?</v>
      </c>
      <c r="U250" s="122" t="e">
        <f ca="1">IF(tbl_coded[[#This Row],[ISIN]]="","",IF(OR(_xll.BDP($R250&amp;" Equity",U$1)="#N/A N/A",_xll.BDP($R250&amp;" Equity",U$1)="#N/A Invalid Security"),"--",_xll.BDP($R250&amp;" Equity",U$1)))</f>
        <v>#NAME?</v>
      </c>
      <c r="V250" s="122" t="e">
        <f ca="1">IF(tbl_coded[[#This Row],[ISIN]]="","",IF(OR(_xll.BDP($R250&amp;" Equity",V$1)="#N/A N/A",_xll.BDP($R250&amp;" Equity",V$1)="#N/A Invalid Security"),"--",_xll.BDP($R250&amp;" Equity",V$1)))</f>
        <v>#NAME?</v>
      </c>
      <c r="W250" s="122" t="e">
        <f ca="1">IF(tbl_coded[[#This Row],[ISIN]]="","",IF(OR(_xll.BDP($R250&amp;" Equity",W$1)="#N/A N/A",_xll.BDP($R250&amp;" Equity",W$1)="#N/A Invalid Security"),"--",_xll.BDP($R250&amp;" Equity",W$1)))</f>
        <v>#NAME?</v>
      </c>
      <c r="X250" s="122" t="e">
        <f ca="1">IF(tbl_coded[[#This Row],[ISIN]]="","",IF(OR(_xll.BDP($R250&amp;" Equity",X$1)="#N/A N/A",_xll.BDP($R250&amp;" Equity",X$1)="#N/A Invalid Security"),"--",_xll.BDP($R250&amp;" Equity",X$1)))</f>
        <v>#NAME?</v>
      </c>
      <c r="Y25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0" s="122" t="str">
        <f ca="1">IF(tbl_coded[[#This Row],[ISIN]]="","",IF(ISNUMBER(_xll.BDP(B250&amp;" Corp",Z$1)),_xll.BDP(B250&amp;" Corp",Z$1),""))</f>
        <v/>
      </c>
      <c r="AA250" s="122" t="str">
        <f ca="1">IF(tbl_coded[[#This Row],[ISIN]]="","",IF(ISNUMBER(_xll.BDP(B250&amp;" Corp",AA$1)),_xll.BDP(B250&amp;" Corp",AA$1),""))</f>
        <v/>
      </c>
      <c r="AB250" s="122" t="str">
        <f ca="1">IF(tbl_coded[[#This Row],[ISIN]]="","",IF(ISNUMBER(_xll.BDP(B250&amp;" Corp",AB$1)),_xll.BDP(B250&amp;" Corp",AB$1),""))</f>
        <v/>
      </c>
      <c r="AC250" s="122" t="str">
        <f ca="1">IF(tbl_coded[[#This Row],[ISIN]]="","",IF(ISNUMBER(_xll.BDP(B250&amp;" Corp",AC$1)),_xll.BDP(B250&amp;" Corp",AC$1),""))</f>
        <v/>
      </c>
      <c r="AD250" s="122" t="e">
        <f ca="1">IF(tbl_coded[[#This Row],[ISIN]]="","",IF((_xll.BDP(B250&amp;" Corp",AD$1))="#N/A Field Not Applicable","",_xll.BDP(B250&amp;" Corp",AD$1)))</f>
        <v>#NAME?</v>
      </c>
      <c r="AE250" s="122" t="e">
        <f ca="1">IF(tbl_coded[[#This Row],[ISIN]]="","",IF((_xll.BDP(B250&amp;" Corp",AE$1))="#N/A N/A","--",_xll.BDP(B250&amp;" Corp",AE$1)))</f>
        <v>#NAME?</v>
      </c>
      <c r="AF250" s="122" t="e">
        <f ca="1">IF(tbl_coded[[#This Row],[ISIN]]="","",IF(IFERROR(MATCH(H250,rtg_num[Moody''s],0)&gt;10,0),"HY",IF(IFERROR(MATCH(I250,rtg_num[S&amp;P],0)&gt;10,0),"HY",IF(IFERROR(MATCH(J250,rtg_num[Fitch],0)&gt;10,0),"HY",IF(H250&amp;I250&amp;J250="------","NR",IF(IFERROR(FIND("#N/A",Coded!H250),0)&amp;IFERROR(FIND("#N/A",Coded!H250),0)&amp;IFERROR(FIND("#N/A",Coded!H250),0)&lt;&gt;"000",IF(INDEX(美元债一级!$O:$O,MATCH(tbl_coded[[#This Row],[ISIN]],美元债一级!$I:$I,0))="--/--/--","NR","IG"),"IG"))))))</f>
        <v>#NAME?</v>
      </c>
      <c r="AG25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0" s="123" t="e">
        <f ca="1">IF(tbl_coded[[#This Row],[ISIN]]="","",IF(_xll.BDP($B250&amp;" Corp",AI$1)="#N/A N/A","--",_xll.BDP($B250&amp;" Corp",AI$1)))</f>
        <v>#NAME?</v>
      </c>
      <c r="AJ250" s="122" t="e">
        <f ca="1">IF(tbl_coded[[#This Row],[ISIN]]="","",IF(OR(_xll.BDP(_xll.BDP(tbl_coded[[#This Row],[ISIN]]&amp;" Corp", "ISSUER_EQUITY_TICKER")&amp;" Equity",AJ$1)="#N/A N/A"),"--",_xll.BDP(_xll.BDP(tbl_coded[[#This Row],[ISIN]]&amp;" Corp", "ISSUER_EQUITY_TICKER")&amp;" Equity",AJ$1)))</f>
        <v>#NAME?</v>
      </c>
      <c r="AK25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25" t="e">
        <f ca="1">IF(tbl_coded[[#This Row],[ISIN]]="","",IF(OR(_xll.BDP(_xll.BDP(tbl_coded[[#This Row],[ISIN]]&amp;" Corp", "ISSUER_EQUITY_TICKER")&amp;" Equity",AL$1)="#N/A N/A"),"--",_xll.BDP(_xll.BDP(tbl_coded[[#This Row],[ISIN]]&amp;" Corp", "ISSUER_EQUITY_TICKER")&amp;" Equity",AL$1)))</f>
        <v>#NAME?</v>
      </c>
      <c r="AM250" s="125" t="e">
        <f ca="1">IF(tbl_coded[[#This Row],[ISIN]]="","",IF(_xll.BDS($B250&amp;" Corp",AM$1)="#N/A Field Not Applicable","",_xll.BDS($B250&amp;" Corp",AM$1)))</f>
        <v>#NAME?</v>
      </c>
      <c r="AN250" s="125" t="e">
        <f ca="1">IF(tbl_coded[[#This Row],[ISIN]]="","",IF(_xll.BDP(tbl_coded[[#This Row],[KPW Provider BBID]]&amp;" CompanyID","NAME")="#N/A Invalid Security","",_xll.BDP(tbl_coded[[#This Row],[KPW Provider BBID]]&amp;" CompanyID","NAME")))</f>
        <v>#NAME?</v>
      </c>
      <c r="AO250" s="125" t="e">
        <f ca="1">IF(tbl_coded[[#This Row],[ISIN]]="","",IF(_xll.BDP(tbl_coded[[#This Row],[KPW Provider BBID]]&amp;" CompanyID",$AO$1)="#N/A Invalid Security","--",IF(_xll.BDP(tbl_coded[[#This Row],[KPW Provider BBID]]&amp;" CompanyID",$AO$1)="#N/A N/A","--",_xll.BDP(tbl_coded[[#This Row],[KPW Provider BBID]]&amp;" CompanyID",$AO$1))))</f>
        <v>#NAME?</v>
      </c>
      <c r="AP250" s="125" t="e">
        <f ca="1">IF(tbl_coded[[#This Row],[ISIN]]="","",IF(_xll.BDP(tbl_coded[[#This Row],[KPW Provider BBID]]&amp;" CompanyID",$AP$1)="#N/A Invalid Security","--",IF(_xll.BDP(tbl_coded[[#This Row],[KPW Provider BBID]]&amp;" CompanyID",$AP$1)="#N/A N/A","--",_xll.BDP(tbl_coded[[#This Row],[KPW Provider BBID]]&amp;" CompanyID",$AP$1))))</f>
        <v>#NAME?</v>
      </c>
      <c r="AQ250" s="125" t="e">
        <f ca="1">IF(tbl_coded[[#This Row],[ISIN]]="","",IF(_xll.BDP(tbl_coded[[#This Row],[KPW Provider BBID]]&amp;" CompanyID",$AQ$1)="#N/A Invalid Security","--",IF(_xll.BDP(tbl_coded[[#This Row],[KPW Provider BBID]]&amp;" CompanyID",$AQ$1)="#N/A N/A","--",_xll.BDP(tbl_coded[[#This Row],[KPW Provider BBID]]&amp;" CompanyID",$AQ$1))))</f>
        <v>#NAME?</v>
      </c>
      <c r="AR250" s="125" t="e">
        <f ca="1">IF(tbl_coded[[#This Row],[ISIN]]="","",tbl_coded[[#This Row],[穆迪KPW评级]]&amp;"/"&amp;tbl_coded[[#This Row],[SPKPW评级]]&amp;"/"&amp;tbl_coded[[#This Row],[FITCHKPW评级]])</f>
        <v>#NAME?</v>
      </c>
      <c r="AS250" s="125" t="e">
        <f ca="1">IF(tbl_coded[[#This Row],[ISIN]]="","",IF(OR(_xll.BDP($B250&amp;" Corp",AS$1)="#N/A N/A"),"--",_xll.BDP($B250&amp;" Corp",AS$1)))</f>
        <v>#NAME?</v>
      </c>
      <c r="AT250" s="125" t="e">
        <f ca="1">IF(tbl_coded[[#This Row],[ISIN]]="","",IF(_xll.BDS($B250&amp;" Corp",AT$1)="#N/A Field Not Applicable","",_xll.BDS($B250&amp;" Corp",AT$1)))</f>
        <v>#NAME?</v>
      </c>
      <c r="AU250" s="125" t="e">
        <f ca="1">IF(tbl_coded[[#This Row],[SBLC Provider BBID]]="","",_xll.BDP(tbl_coded[[#This Row],[SBLC Provider BBID]]&amp;" CompanyID","NAME"))</f>
        <v>#NAME?</v>
      </c>
      <c r="AV250" s="125" t="e">
        <f ca="1">IF(tbl_coded[[#This Row],[ISIN]]="","",IF(OR(_xll.BDP($B250&amp;" Corp",AV$1)="#N/A N/A"),"--",TEXT(_xll.BDP($B250&amp;" Corp",AV$1),"yyyy/mm/dd")))</f>
        <v>#NAME?</v>
      </c>
      <c r="AW250" s="125" t="e">
        <f ca="1">IF(tbl_coded[[#This Row],[ISIN]]="","",IF(OR(_xll.BDP($B250&amp;" Corp",AW$1)="#N/A N/A"),"--",TEXT(_xll.BDP($B250&amp;" Corp",AW$1),"yyyy/mm/dd")))</f>
        <v>#NAME?</v>
      </c>
      <c r="AX250" s="125" t="e">
        <f ca="1">IF(tbl_coded[[#This Row],[ISIN]]="","",IF(OR(_xll.BDP($B250&amp;" Corp",AX$1)="#N/A N/A"),"--",TEXT(_xll.BDP($B250&amp;" Corp",AX$1),"yyyy/mm/dd")))</f>
        <v>#NAME?</v>
      </c>
      <c r="AY250" s="125" t="e">
        <f ca="1">IF(tbl_coded[[#This Row],[ISIN]]="","",IF(OR(_xll.BDP($B250&amp;" Corp",AY$1)="#N/A Field Not Applicable"),"--",TEXT(_xll.BDP($B250&amp;" Corp",AY$1),"yyyy/mm/dd")))</f>
        <v>#NAME?</v>
      </c>
      <c r="AZ250" s="125" t="e">
        <f ca="1">IF(tbl_coded[[#This Row],[ISIN]]="","",IF(OR(_xll.BDP($B250&amp;" Corp",AZ$1)="#N/A N/A"),"--",_xll.BDP($B250&amp;" Corp",AZ$1)))</f>
        <v>#NAME?</v>
      </c>
      <c r="BA250" s="125" t="e">
        <f ca="1">IF(tbl_coded[[#This Row],[ISIN]]="","",IF(OR(_xll.BDP($B250&amp;" Corp",BA$1)="#N/A N/A"),"--",_xll.BDP($B250&amp;" Corp",BA$1)))</f>
        <v>#NAME?</v>
      </c>
      <c r="BB250" s="125" t="e">
        <f ca="1">IF(tbl_coded[[#This Row],[ISIN]]="","",IF(OR(_xll.BDP($B250&amp;" Corp",BB$1)="#N/A N/A"),"--",_xll.BDP($B250&amp;" Corp",BB$1)))</f>
        <v>#NAME?</v>
      </c>
      <c r="BC250" s="125" t="e">
        <f ca="1">IF(tbl_coded[[#This Row],[ISIN]]="","",IF(OR(_xll.BDP($B250&amp;" Corp",BC$1)="#N/A Field Not Applicable"),"--",_xll.BDP($B250&amp;" Corp",BC$1)))</f>
        <v>#NAME?</v>
      </c>
      <c r="BD250" s="125" t="e">
        <f ca="1">IF(tbl_coded[[#This Row],[ISIN]]="","",IF(OR(_xll.BDP($B250&amp;" Corp",BD$1)="#N/A Field Not Applicable"),"--",_xll.BDP($B250&amp;" Corp",BD$1)))</f>
        <v>#NAME?</v>
      </c>
      <c r="BE250" s="125" t="e">
        <f ca="1">IF(tbl_coded[[#This Row],[ISIN]]="","",IF(OR(_xll.BDP($B250&amp;" Corp",BE$1)="#N/A Field Not Applicable"),"--",_xll.BDP($B250&amp;" Corp",BE$1)))</f>
        <v>#NAME?</v>
      </c>
      <c r="BF250" s="125" t="e">
        <f ca="1">IF(tbl_coded[[#This Row],[ISIN]]="","",IF(OR(_xll.BDP($B250&amp;" Corp",BF$1)="#N/A Field Not Applicable"),"--",_xll.BDP($B250&amp;" Corp",BF$1)))</f>
        <v>#NAME?</v>
      </c>
      <c r="BG250" s="125" t="e">
        <f ca="1">IF(tbl_coded[[#This Row],[ISIN]]="","",IF(OR(_xll.BDP($B250&amp;" Corp",BG$1)="#N/A Field Not Applicable"),"--",IF(_xll.BDP($B250&amp;" Corp",BG$1)="#N/A N/A","N",_xll.BDP($B250&amp;" Corp",BG$1))))</f>
        <v>#NAME?</v>
      </c>
      <c r="BH250" s="125" t="e">
        <f ca="1">IF(tbl_coded[[#This Row],[ISIN]]="","",IF(OR(_xll.BDP($B250&amp;" Corp",BH$1)="#N/A N/A"),"",_xll.BDP($B250&amp;" Corp",BH$1)))</f>
        <v>#NAME?</v>
      </c>
      <c r="BI250" s="125" t="e">
        <f ca="1">IF(tbl_coded[[#This Row],[ISIN]]="","",IF(OR(tbl_coded[[#This Row],[Parent company tiker]]=""),"",IF(_xll.BDP(tbl_coded[[#This Row],[Parent company tiker]]&amp;" Equity",BI$1)="#N/A N/A","--",_xll.BDP(tbl_coded[[#This Row],[Parent company tiker]]&amp;" Equity",BI$1))))</f>
        <v>#NAME?</v>
      </c>
      <c r="BJ250" s="125" t="e">
        <f ca="1">IF(tbl_coded[[#This Row],[ISIN]]="","",IF(OR(tbl_coded[[#This Row],[Parent company tiker]]=""),"",IF(_xll.BDP(tbl_coded[[#This Row],[Parent company tiker]]&amp;" Equity",BJ$1)="#N/A N/A","--",_xll.BDP(tbl_coded[[#This Row],[Parent company tiker]]&amp;" Equity",BJ$1))))</f>
        <v>#NAME?</v>
      </c>
      <c r="BK250" s="125" t="e">
        <f ca="1">IF(tbl_coded[[#This Row],[ISIN]]="","",IF(OR(tbl_coded[[#This Row],[Parent company tiker]]=""),"",IF(_xll.BDP(tbl_coded[[#This Row],[Parent company tiker]]&amp;" Equity",BK$1)="#N/A N/A","--",_xll.BDP(tbl_coded[[#This Row],[Parent company tiker]]&amp;" Equity",BK$1))))</f>
        <v>#NAME?</v>
      </c>
      <c r="BL250" s="125" t="e">
        <f ca="1">IF(tbl_coded[[#This Row],[ISIN]]="","",IF(OR(tbl_coded[[#This Row],[Parent company tiker]]=""),"",IF(_xll.BDP(tbl_coded[[#This Row],[Parent company tiker]]&amp;" Equity",BL$1)="#N/A N/A","--",_xll.BDP(tbl_coded[[#This Row],[Parent company tiker]]&amp;" Equity",BL$1))))</f>
        <v>#NAME?</v>
      </c>
      <c r="BM25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0" s="125" t="e">
        <f ca="1">IF(tbl_coded[[#This Row],[Column9]]&lt;&gt;"--",tbl_coded[[#This Row],[G''tor rating]],IF(tbl_coded[[#This Row],[KPW Name]]&lt;&gt;"",tbl_coded[[#This Row],[KPW Rating]],IF(tbl_coded[[#This Row],[Parent company tiker]]&lt;&gt;"",tbl_coded[[#This Row],[parent评级]],tbl_coded[[#This Row],[Issuer rating]])))</f>
        <v>#NAME?</v>
      </c>
      <c r="BO250" s="159" t="str">
        <f ca="1">IFERROR(IF(tbl_coded[[#This Row],[GREEN]]="Y","GREEN",IF(tbl_coded[[#This Row],[SUSTAINABLE]]="Y","SUSTAINABLE",IF(tbl_coded[[#This Row],[SOCIAL]]="Y","SOCIAL",IF(tbl_coded[[#This Row],[Sustainable linked]]="Y","SUSTAINABLE LINKED"," ")))),"")</f>
        <v/>
      </c>
    </row>
    <row r="251" spans="1:67" ht="15" customHeight="1">
      <c r="A251" s="119">
        <v>249</v>
      </c>
      <c r="B251" s="120" t="str">
        <f>IF(美元债一级!$C$4:$C$1048576&lt;&gt;"",美元债一级!C252,"")</f>
        <v>XS2589248512</v>
      </c>
      <c r="C251" s="122" t="e">
        <f ca="1">IF(tbl_coded[[#This Row],[ISIN]]="","",IF(tbl_coded[[#This Row],[Index]]&gt;$A$1,"",IF(_xll.BDP($B251&amp;" Corp",C$1)="#N/A N/A","",_xll.BDP($B251&amp;" Corp",C$1))))</f>
        <v>#NAME?</v>
      </c>
      <c r="D251" s="122" t="e">
        <f ca="1">IF(tbl_coded[[#This Row],[ISIN]]="","",IF(_xll.BDP($B251&amp;" Corp",D$1)="#N/A N/A","",_xll.BDP($B251&amp;" Corp",D$1)))</f>
        <v>#NAME?</v>
      </c>
      <c r="E251" s="122" t="e">
        <f ca="1">IF(tbl_coded[[#This Row],[ISIN]]="","",IF(_xll.BDP($B251&amp;" Corp",E$1)="#N/A N/A","--",_xll.BDP($B251&amp;" Corp",E$1)))</f>
        <v>#NAME?</v>
      </c>
      <c r="F251" s="122" t="e">
        <f ca="1">IF(tbl_coded[[#This Row],[ISIN]]="","",IF(_xll.BDS($B251&amp;" Corp",F$1)="#N/A Field Not Applicable","",_xll.BDS($B251&amp;" Corp",F$1)))</f>
        <v>#NAME?</v>
      </c>
      <c r="G251" s="122" t="e">
        <f ca="1">IF(tbl_coded[[#This Row],[ISIN]]="","",IF(_xll.BDP($F251&amp;" CompanyID",G$1)="#N/A Invalid Security","",_xll.BDP($F251&amp;" CompanyID",G$1)))</f>
        <v>#NAME?</v>
      </c>
      <c r="H251" s="122" t="e">
        <f ca="1">IF(tbl_coded[[#This Row],[ISIN]]="","",IF(_xll.BDP($B251&amp;" Corp",H$1)="#N/A N/A","--",_xll.BDP($B251&amp;" Corp",H$1)))</f>
        <v>#NAME?</v>
      </c>
      <c r="I251" s="122" t="e">
        <f ca="1">IF(tbl_coded[[#This Row],[ISIN]]="","",IF(_xll.BDP($B251&amp;" Corp",I$1)="#N/A N/A","--",_xll.BDP($B251&amp;" Corp",I$1)))</f>
        <v>#NAME?</v>
      </c>
      <c r="J251" s="122" t="e">
        <f ca="1">IF(tbl_coded[[#This Row],[ISIN]]="","",IF(_xll.BDP($B251&amp;" Corp",J$1)="#N/A N/A","--",_xll.BDP($B251&amp;" Corp",J$1)))</f>
        <v>#NAME?</v>
      </c>
      <c r="K251" s="122" t="e">
        <f ca="1">IF(tbl_coded[[#This Row],[ISIN]]="","",IF(_xll.BDP($B251&amp;" Corp",K$1)="#N/A N/A","--",_xll.BDP($B251&amp;" Corp",K$1)))</f>
        <v>#NAME?</v>
      </c>
      <c r="L251" s="122" t="e">
        <f ca="1">IF(tbl_coded[[#This Row],[ISIN]]="","",IF(_xll.BDP($B251&amp;" Corp",L$1)="#N/A N/A","--",_xll.BDP($B251&amp;" Corp",L$1)))</f>
        <v>#NAME?</v>
      </c>
      <c r="M251" s="122" t="e">
        <f ca="1">IF(tbl_coded[[#This Row],[ISIN]]="","",IF(_xll.BDP($B251&amp;" Corp",M$1)="#N/A N/A","--",_xll.BDP($B251&amp;" Corp",M$1)))</f>
        <v>#NAME?</v>
      </c>
      <c r="N251" s="122" t="e">
        <f ca="1">IF(tbl_coded[[#This Row],[ISIN]]="","",IF(_xll.BDP($B251&amp;" Corp",N$1)="#N/A N/A","--",_xll.BDP($B251&amp;" Corp",N$1)))</f>
        <v>#NAME?</v>
      </c>
      <c r="O251" s="122" t="e">
        <f ca="1">IF(tbl_coded[[#This Row],[ISIN]]="","",IF(_xll.BDP($B251&amp;" Corp",O$1)="#N/A N/A","--",_xll.BDP($B251&amp;" Corp",O$1)))</f>
        <v>#NAME?</v>
      </c>
      <c r="P251" s="122" t="e">
        <f ca="1">IF(tbl_coded[[#This Row],[ISIN]]="","",IF(_xll.BDP($B251&amp;" Corp",P$1)="#N/A N/A","--",_xll.BDP($B251&amp;" Corp",P$1)))</f>
        <v>#NAME?</v>
      </c>
      <c r="Q25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1" s="122" t="e">
        <f ca="1">IF(tbl_coded[[#This Row],[ISIN]]="","",IF(OR(_xll.BDP($B251&amp;" Corp",R$1)="#N/A N/A",_xll.BDP($B251&amp;" Corp",R$1)="#N/A Invalid Security",_xll.BDP($B251&amp;" Corp",R$1)="#N/A Field Not Applicable"),"--",_xll.BDP($B251&amp;" Corp",R$1)))</f>
        <v>#NAME?</v>
      </c>
      <c r="S251" s="122" t="e">
        <f ca="1">IF(tbl_coded[[#This Row],[ISIN]]="","",IF(OR(_xll.BDP($R251&amp;" Equity",S$1)="#N/A N/A",_xll.BDP($R251&amp;" Equity",S$1)="#N/A Invalid Security"),"--",_xll.BDP($R251&amp;" Equity",S$1)))</f>
        <v>#NAME?</v>
      </c>
      <c r="T251" s="122" t="e">
        <f ca="1">IF(tbl_coded[[#This Row],[ISIN]]="","",IF(OR(_xll.BDP($R251&amp;" Equity",T$1)="#N/A N/A",_xll.BDP($R251&amp;" Equity",T$1)="#N/A Invalid Security"),"--",_xll.BDP($R251&amp;" Equity",T$1)))</f>
        <v>#NAME?</v>
      </c>
      <c r="U251" s="122" t="e">
        <f ca="1">IF(tbl_coded[[#This Row],[ISIN]]="","",IF(OR(_xll.BDP($R251&amp;" Equity",U$1)="#N/A N/A",_xll.BDP($R251&amp;" Equity",U$1)="#N/A Invalid Security"),"--",_xll.BDP($R251&amp;" Equity",U$1)))</f>
        <v>#NAME?</v>
      </c>
      <c r="V251" s="122" t="e">
        <f ca="1">IF(tbl_coded[[#This Row],[ISIN]]="","",IF(OR(_xll.BDP($R251&amp;" Equity",V$1)="#N/A N/A",_xll.BDP($R251&amp;" Equity",V$1)="#N/A Invalid Security"),"--",_xll.BDP($R251&amp;" Equity",V$1)))</f>
        <v>#NAME?</v>
      </c>
      <c r="W251" s="122" t="e">
        <f ca="1">IF(tbl_coded[[#This Row],[ISIN]]="","",IF(OR(_xll.BDP($R251&amp;" Equity",W$1)="#N/A N/A",_xll.BDP($R251&amp;" Equity",W$1)="#N/A Invalid Security"),"--",_xll.BDP($R251&amp;" Equity",W$1)))</f>
        <v>#NAME?</v>
      </c>
      <c r="X251" s="122" t="e">
        <f ca="1">IF(tbl_coded[[#This Row],[ISIN]]="","",IF(OR(_xll.BDP($R251&amp;" Equity",X$1)="#N/A N/A",_xll.BDP($R251&amp;" Equity",X$1)="#N/A Invalid Security"),"--",_xll.BDP($R251&amp;" Equity",X$1)))</f>
        <v>#NAME?</v>
      </c>
      <c r="Y25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1" s="122" t="str">
        <f ca="1">IF(tbl_coded[[#This Row],[ISIN]]="","",IF(ISNUMBER(_xll.BDP(B251&amp;" Corp",Z$1)),_xll.BDP(B251&amp;" Corp",Z$1),""))</f>
        <v/>
      </c>
      <c r="AA251" s="122" t="str">
        <f ca="1">IF(tbl_coded[[#This Row],[ISIN]]="","",IF(ISNUMBER(_xll.BDP(B251&amp;" Corp",AA$1)),_xll.BDP(B251&amp;" Corp",AA$1),""))</f>
        <v/>
      </c>
      <c r="AB251" s="122" t="str">
        <f ca="1">IF(tbl_coded[[#This Row],[ISIN]]="","",IF(ISNUMBER(_xll.BDP(B251&amp;" Corp",AB$1)),_xll.BDP(B251&amp;" Corp",AB$1),""))</f>
        <v/>
      </c>
      <c r="AC251" s="122" t="str">
        <f ca="1">IF(tbl_coded[[#This Row],[ISIN]]="","",IF(ISNUMBER(_xll.BDP(B251&amp;" Corp",AC$1)),_xll.BDP(B251&amp;" Corp",AC$1),""))</f>
        <v/>
      </c>
      <c r="AD251" s="122" t="e">
        <f ca="1">IF(tbl_coded[[#This Row],[ISIN]]="","",IF((_xll.BDP(B251&amp;" Corp",AD$1))="#N/A Field Not Applicable","",_xll.BDP(B251&amp;" Corp",AD$1)))</f>
        <v>#NAME?</v>
      </c>
      <c r="AE251" s="122" t="e">
        <f ca="1">IF(tbl_coded[[#This Row],[ISIN]]="","",IF((_xll.BDP(B251&amp;" Corp",AE$1))="#N/A N/A","--",_xll.BDP(B251&amp;" Corp",AE$1)))</f>
        <v>#NAME?</v>
      </c>
      <c r="AF251" s="122" t="e">
        <f ca="1">IF(tbl_coded[[#This Row],[ISIN]]="","",IF(IFERROR(MATCH(H251,rtg_num[Moody''s],0)&gt;10,0),"HY",IF(IFERROR(MATCH(I251,rtg_num[S&amp;P],0)&gt;10,0),"HY",IF(IFERROR(MATCH(J251,rtg_num[Fitch],0)&gt;10,0),"HY",IF(H251&amp;I251&amp;J251="------","NR",IF(IFERROR(FIND("#N/A",Coded!H251),0)&amp;IFERROR(FIND("#N/A",Coded!H251),0)&amp;IFERROR(FIND("#N/A",Coded!H251),0)&lt;&gt;"000",IF(INDEX(美元债一级!$O:$O,MATCH(tbl_coded[[#This Row],[ISIN]],美元债一级!$I:$I,0))="--/--/--","NR","IG"),"IG"))))))</f>
        <v>#NAME?</v>
      </c>
      <c r="AG25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1" s="123" t="e">
        <f ca="1">IF(tbl_coded[[#This Row],[ISIN]]="","",IF(_xll.BDP($B251&amp;" Corp",AI$1)="#N/A N/A","--",_xll.BDP($B251&amp;" Corp",AI$1)))</f>
        <v>#NAME?</v>
      </c>
      <c r="AJ251" s="122" t="e">
        <f ca="1">IF(tbl_coded[[#This Row],[ISIN]]="","",IF(OR(_xll.BDP(_xll.BDP(tbl_coded[[#This Row],[ISIN]]&amp;" Corp", "ISSUER_EQUITY_TICKER")&amp;" Equity",AJ$1)="#N/A N/A"),"--",_xll.BDP(_xll.BDP(tbl_coded[[#This Row],[ISIN]]&amp;" Corp", "ISSUER_EQUITY_TICKER")&amp;" Equity",AJ$1)))</f>
        <v>#NAME?</v>
      </c>
      <c r="AK25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25" t="e">
        <f ca="1">IF(tbl_coded[[#This Row],[ISIN]]="","",IF(OR(_xll.BDP(_xll.BDP(tbl_coded[[#This Row],[ISIN]]&amp;" Corp", "ISSUER_EQUITY_TICKER")&amp;" Equity",AL$1)="#N/A N/A"),"--",_xll.BDP(_xll.BDP(tbl_coded[[#This Row],[ISIN]]&amp;" Corp", "ISSUER_EQUITY_TICKER")&amp;" Equity",AL$1)))</f>
        <v>#NAME?</v>
      </c>
      <c r="AM251" s="125" t="e">
        <f ca="1">IF(tbl_coded[[#This Row],[ISIN]]="","",IF(_xll.BDS($B251&amp;" Corp",AM$1)="#N/A Field Not Applicable","",_xll.BDS($B251&amp;" Corp",AM$1)))</f>
        <v>#NAME?</v>
      </c>
      <c r="AN251" s="125" t="e">
        <f ca="1">IF(tbl_coded[[#This Row],[ISIN]]="","",IF(_xll.BDP(tbl_coded[[#This Row],[KPW Provider BBID]]&amp;" CompanyID","NAME")="#N/A Invalid Security","",_xll.BDP(tbl_coded[[#This Row],[KPW Provider BBID]]&amp;" CompanyID","NAME")))</f>
        <v>#NAME?</v>
      </c>
      <c r="AO251" s="125" t="e">
        <f ca="1">IF(tbl_coded[[#This Row],[ISIN]]="","",IF(_xll.BDP(tbl_coded[[#This Row],[KPW Provider BBID]]&amp;" CompanyID",$AO$1)="#N/A Invalid Security","--",IF(_xll.BDP(tbl_coded[[#This Row],[KPW Provider BBID]]&amp;" CompanyID",$AO$1)="#N/A N/A","--",_xll.BDP(tbl_coded[[#This Row],[KPW Provider BBID]]&amp;" CompanyID",$AO$1))))</f>
        <v>#NAME?</v>
      </c>
      <c r="AP251" s="125" t="e">
        <f ca="1">IF(tbl_coded[[#This Row],[ISIN]]="","",IF(_xll.BDP(tbl_coded[[#This Row],[KPW Provider BBID]]&amp;" CompanyID",$AP$1)="#N/A Invalid Security","--",IF(_xll.BDP(tbl_coded[[#This Row],[KPW Provider BBID]]&amp;" CompanyID",$AP$1)="#N/A N/A","--",_xll.BDP(tbl_coded[[#This Row],[KPW Provider BBID]]&amp;" CompanyID",$AP$1))))</f>
        <v>#NAME?</v>
      </c>
      <c r="AQ251" s="125" t="e">
        <f ca="1">IF(tbl_coded[[#This Row],[ISIN]]="","",IF(_xll.BDP(tbl_coded[[#This Row],[KPW Provider BBID]]&amp;" CompanyID",$AQ$1)="#N/A Invalid Security","--",IF(_xll.BDP(tbl_coded[[#This Row],[KPW Provider BBID]]&amp;" CompanyID",$AQ$1)="#N/A N/A","--",_xll.BDP(tbl_coded[[#This Row],[KPW Provider BBID]]&amp;" CompanyID",$AQ$1))))</f>
        <v>#NAME?</v>
      </c>
      <c r="AR251" s="125" t="e">
        <f ca="1">IF(tbl_coded[[#This Row],[ISIN]]="","",tbl_coded[[#This Row],[穆迪KPW评级]]&amp;"/"&amp;tbl_coded[[#This Row],[SPKPW评级]]&amp;"/"&amp;tbl_coded[[#This Row],[FITCHKPW评级]])</f>
        <v>#NAME?</v>
      </c>
      <c r="AS251" s="125" t="e">
        <f ca="1">IF(tbl_coded[[#This Row],[ISIN]]="","",IF(OR(_xll.BDP($B251&amp;" Corp",AS$1)="#N/A N/A"),"--",_xll.BDP($B251&amp;" Corp",AS$1)))</f>
        <v>#NAME?</v>
      </c>
      <c r="AT251" s="125" t="e">
        <f ca="1">IF(tbl_coded[[#This Row],[ISIN]]="","",IF(_xll.BDS($B251&amp;" Corp",AT$1)="#N/A Field Not Applicable","",_xll.BDS($B251&amp;" Corp",AT$1)))</f>
        <v>#NAME?</v>
      </c>
      <c r="AU251" s="125" t="e">
        <f ca="1">IF(tbl_coded[[#This Row],[SBLC Provider BBID]]="","",_xll.BDP(tbl_coded[[#This Row],[SBLC Provider BBID]]&amp;" CompanyID","NAME"))</f>
        <v>#NAME?</v>
      </c>
      <c r="AV251" s="125" t="e">
        <f ca="1">IF(tbl_coded[[#This Row],[ISIN]]="","",IF(OR(_xll.BDP($B251&amp;" Corp",AV$1)="#N/A N/A"),"--",TEXT(_xll.BDP($B251&amp;" Corp",AV$1),"yyyy/mm/dd")))</f>
        <v>#NAME?</v>
      </c>
      <c r="AW251" s="125" t="e">
        <f ca="1">IF(tbl_coded[[#This Row],[ISIN]]="","",IF(OR(_xll.BDP($B251&amp;" Corp",AW$1)="#N/A N/A"),"--",TEXT(_xll.BDP($B251&amp;" Corp",AW$1),"yyyy/mm/dd")))</f>
        <v>#NAME?</v>
      </c>
      <c r="AX251" s="125" t="e">
        <f ca="1">IF(tbl_coded[[#This Row],[ISIN]]="","",IF(OR(_xll.BDP($B251&amp;" Corp",AX$1)="#N/A N/A"),"--",TEXT(_xll.BDP($B251&amp;" Corp",AX$1),"yyyy/mm/dd")))</f>
        <v>#NAME?</v>
      </c>
      <c r="AY251" s="125" t="e">
        <f ca="1">IF(tbl_coded[[#This Row],[ISIN]]="","",IF(OR(_xll.BDP($B251&amp;" Corp",AY$1)="#N/A Field Not Applicable"),"--",TEXT(_xll.BDP($B251&amp;" Corp",AY$1),"yyyy/mm/dd")))</f>
        <v>#NAME?</v>
      </c>
      <c r="AZ251" s="125" t="e">
        <f ca="1">IF(tbl_coded[[#This Row],[ISIN]]="","",IF(OR(_xll.BDP($B251&amp;" Corp",AZ$1)="#N/A N/A"),"--",_xll.BDP($B251&amp;" Corp",AZ$1)))</f>
        <v>#NAME?</v>
      </c>
      <c r="BA251" s="125" t="e">
        <f ca="1">IF(tbl_coded[[#This Row],[ISIN]]="","",IF(OR(_xll.BDP($B251&amp;" Corp",BA$1)="#N/A N/A"),"--",_xll.BDP($B251&amp;" Corp",BA$1)))</f>
        <v>#NAME?</v>
      </c>
      <c r="BB251" s="125" t="e">
        <f ca="1">IF(tbl_coded[[#This Row],[ISIN]]="","",IF(OR(_xll.BDP($B251&amp;" Corp",BB$1)="#N/A N/A"),"--",_xll.BDP($B251&amp;" Corp",BB$1)))</f>
        <v>#NAME?</v>
      </c>
      <c r="BC251" s="125" t="e">
        <f ca="1">IF(tbl_coded[[#This Row],[ISIN]]="","",IF(OR(_xll.BDP($B251&amp;" Corp",BC$1)="#N/A Field Not Applicable"),"--",_xll.BDP($B251&amp;" Corp",BC$1)))</f>
        <v>#NAME?</v>
      </c>
      <c r="BD251" s="125" t="e">
        <f ca="1">IF(tbl_coded[[#This Row],[ISIN]]="","",IF(OR(_xll.BDP($B251&amp;" Corp",BD$1)="#N/A Field Not Applicable"),"--",_xll.BDP($B251&amp;" Corp",BD$1)))</f>
        <v>#NAME?</v>
      </c>
      <c r="BE251" s="125" t="e">
        <f ca="1">IF(tbl_coded[[#This Row],[ISIN]]="","",IF(OR(_xll.BDP($B251&amp;" Corp",BE$1)="#N/A Field Not Applicable"),"--",_xll.BDP($B251&amp;" Corp",BE$1)))</f>
        <v>#NAME?</v>
      </c>
      <c r="BF251" s="125" t="e">
        <f ca="1">IF(tbl_coded[[#This Row],[ISIN]]="","",IF(OR(_xll.BDP($B251&amp;" Corp",BF$1)="#N/A Field Not Applicable"),"--",_xll.BDP($B251&amp;" Corp",BF$1)))</f>
        <v>#NAME?</v>
      </c>
      <c r="BG251" s="125" t="e">
        <f ca="1">IF(tbl_coded[[#This Row],[ISIN]]="","",IF(OR(_xll.BDP($B251&amp;" Corp",BG$1)="#N/A Field Not Applicable"),"--",IF(_xll.BDP($B251&amp;" Corp",BG$1)="#N/A N/A","N",_xll.BDP($B251&amp;" Corp",BG$1))))</f>
        <v>#NAME?</v>
      </c>
      <c r="BH251" s="125" t="e">
        <f ca="1">IF(tbl_coded[[#This Row],[ISIN]]="","",IF(OR(_xll.BDP($B251&amp;" Corp",BH$1)="#N/A N/A"),"",_xll.BDP($B251&amp;" Corp",BH$1)))</f>
        <v>#NAME?</v>
      </c>
      <c r="BI251" s="125" t="e">
        <f ca="1">IF(tbl_coded[[#This Row],[ISIN]]="","",IF(OR(tbl_coded[[#This Row],[Parent company tiker]]=""),"",IF(_xll.BDP(tbl_coded[[#This Row],[Parent company tiker]]&amp;" Equity",BI$1)="#N/A N/A","--",_xll.BDP(tbl_coded[[#This Row],[Parent company tiker]]&amp;" Equity",BI$1))))</f>
        <v>#NAME?</v>
      </c>
      <c r="BJ251" s="125" t="e">
        <f ca="1">IF(tbl_coded[[#This Row],[ISIN]]="","",IF(OR(tbl_coded[[#This Row],[Parent company tiker]]=""),"",IF(_xll.BDP(tbl_coded[[#This Row],[Parent company tiker]]&amp;" Equity",BJ$1)="#N/A N/A","--",_xll.BDP(tbl_coded[[#This Row],[Parent company tiker]]&amp;" Equity",BJ$1))))</f>
        <v>#NAME?</v>
      </c>
      <c r="BK251" s="125" t="e">
        <f ca="1">IF(tbl_coded[[#This Row],[ISIN]]="","",IF(OR(tbl_coded[[#This Row],[Parent company tiker]]=""),"",IF(_xll.BDP(tbl_coded[[#This Row],[Parent company tiker]]&amp;" Equity",BK$1)="#N/A N/A","--",_xll.BDP(tbl_coded[[#This Row],[Parent company tiker]]&amp;" Equity",BK$1))))</f>
        <v>#NAME?</v>
      </c>
      <c r="BL251" s="125" t="e">
        <f ca="1">IF(tbl_coded[[#This Row],[ISIN]]="","",IF(OR(tbl_coded[[#This Row],[Parent company tiker]]=""),"",IF(_xll.BDP(tbl_coded[[#This Row],[Parent company tiker]]&amp;" Equity",BL$1)="#N/A N/A","--",_xll.BDP(tbl_coded[[#This Row],[Parent company tiker]]&amp;" Equity",BL$1))))</f>
        <v>#NAME?</v>
      </c>
      <c r="BM25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1" s="125" t="e">
        <f ca="1">IF(tbl_coded[[#This Row],[Column9]]&lt;&gt;"--",tbl_coded[[#This Row],[G''tor rating]],IF(tbl_coded[[#This Row],[KPW Name]]&lt;&gt;"",tbl_coded[[#This Row],[KPW Rating]],IF(tbl_coded[[#This Row],[Parent company tiker]]&lt;&gt;"",tbl_coded[[#This Row],[parent评级]],tbl_coded[[#This Row],[Issuer rating]])))</f>
        <v>#NAME?</v>
      </c>
      <c r="BO251" s="159" t="str">
        <f ca="1">IFERROR(IF(tbl_coded[[#This Row],[GREEN]]="Y","GREEN",IF(tbl_coded[[#This Row],[SUSTAINABLE]]="Y","SUSTAINABLE",IF(tbl_coded[[#This Row],[SOCIAL]]="Y","SOCIAL",IF(tbl_coded[[#This Row],[Sustainable linked]]="Y","SUSTAINABLE LINKED"," ")))),"")</f>
        <v/>
      </c>
    </row>
    <row r="252" spans="1:67" ht="15" customHeight="1">
      <c r="A252" s="119">
        <v>250</v>
      </c>
      <c r="B252" s="120" t="str">
        <f>IF(美元债一级!$C$4:$C$1048576&lt;&gt;"",美元债一级!C253,"")</f>
        <v>XS2589290472</v>
      </c>
      <c r="C252" s="122" t="e">
        <f ca="1">IF(tbl_coded[[#This Row],[ISIN]]="","",IF(tbl_coded[[#This Row],[Index]]&gt;$A$1,"",IF(_xll.BDP($B252&amp;" Corp",C$1)="#N/A N/A","",_xll.BDP($B252&amp;" Corp",C$1))))</f>
        <v>#NAME?</v>
      </c>
      <c r="D252" s="122" t="e">
        <f ca="1">IF(tbl_coded[[#This Row],[ISIN]]="","",IF(_xll.BDP($B252&amp;" Corp",D$1)="#N/A N/A","",_xll.BDP($B252&amp;" Corp",D$1)))</f>
        <v>#NAME?</v>
      </c>
      <c r="E252" s="122" t="e">
        <f ca="1">IF(tbl_coded[[#This Row],[ISIN]]="","",IF(_xll.BDP($B252&amp;" Corp",E$1)="#N/A N/A","--",_xll.BDP($B252&amp;" Corp",E$1)))</f>
        <v>#NAME?</v>
      </c>
      <c r="F252" s="122" t="e">
        <f ca="1">IF(tbl_coded[[#This Row],[ISIN]]="","",IF(_xll.BDS($B252&amp;" Corp",F$1)="#N/A Field Not Applicable","",_xll.BDS($B252&amp;" Corp",F$1)))</f>
        <v>#NAME?</v>
      </c>
      <c r="G252" s="122" t="e">
        <f ca="1">IF(tbl_coded[[#This Row],[ISIN]]="","",IF(_xll.BDP($F252&amp;" CompanyID",G$1)="#N/A Invalid Security","",_xll.BDP($F252&amp;" CompanyID",G$1)))</f>
        <v>#NAME?</v>
      </c>
      <c r="H252" s="122" t="e">
        <f ca="1">IF(tbl_coded[[#This Row],[ISIN]]="","",IF(_xll.BDP($B252&amp;" Corp",H$1)="#N/A N/A","--",_xll.BDP($B252&amp;" Corp",H$1)))</f>
        <v>#NAME?</v>
      </c>
      <c r="I252" s="122" t="e">
        <f ca="1">IF(tbl_coded[[#This Row],[ISIN]]="","",IF(_xll.BDP($B252&amp;" Corp",I$1)="#N/A N/A","--",_xll.BDP($B252&amp;" Corp",I$1)))</f>
        <v>#NAME?</v>
      </c>
      <c r="J252" s="122" t="e">
        <f ca="1">IF(tbl_coded[[#This Row],[ISIN]]="","",IF(_xll.BDP($B252&amp;" Corp",J$1)="#N/A N/A","--",_xll.BDP($B252&amp;" Corp",J$1)))</f>
        <v>#NAME?</v>
      </c>
      <c r="K252" s="122" t="e">
        <f ca="1">IF(tbl_coded[[#This Row],[ISIN]]="","",IF(_xll.BDP($B252&amp;" Corp",K$1)="#N/A N/A","--",_xll.BDP($B252&amp;" Corp",K$1)))</f>
        <v>#NAME?</v>
      </c>
      <c r="L252" s="122" t="e">
        <f ca="1">IF(tbl_coded[[#This Row],[ISIN]]="","",IF(_xll.BDP($B252&amp;" Corp",L$1)="#N/A N/A","--",_xll.BDP($B252&amp;" Corp",L$1)))</f>
        <v>#NAME?</v>
      </c>
      <c r="M252" s="122" t="e">
        <f ca="1">IF(tbl_coded[[#This Row],[ISIN]]="","",IF(_xll.BDP($B252&amp;" Corp",M$1)="#N/A N/A","--",_xll.BDP($B252&amp;" Corp",M$1)))</f>
        <v>#NAME?</v>
      </c>
      <c r="N252" s="122" t="e">
        <f ca="1">IF(tbl_coded[[#This Row],[ISIN]]="","",IF(_xll.BDP($B252&amp;" Corp",N$1)="#N/A N/A","--",_xll.BDP($B252&amp;" Corp",N$1)))</f>
        <v>#NAME?</v>
      </c>
      <c r="O252" s="122" t="e">
        <f ca="1">IF(tbl_coded[[#This Row],[ISIN]]="","",IF(_xll.BDP($B252&amp;" Corp",O$1)="#N/A N/A","--",_xll.BDP($B252&amp;" Corp",O$1)))</f>
        <v>#NAME?</v>
      </c>
      <c r="P252" s="122" t="e">
        <f ca="1">IF(tbl_coded[[#This Row],[ISIN]]="","",IF(_xll.BDP($B252&amp;" Corp",P$1)="#N/A N/A","--",_xll.BDP($B252&amp;" Corp",P$1)))</f>
        <v>#NAME?</v>
      </c>
      <c r="Q252"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2" s="122" t="e">
        <f ca="1">IF(tbl_coded[[#This Row],[ISIN]]="","",IF(OR(_xll.BDP($B252&amp;" Corp",R$1)="#N/A N/A",_xll.BDP($B252&amp;" Corp",R$1)="#N/A Invalid Security",_xll.BDP($B252&amp;" Corp",R$1)="#N/A Field Not Applicable"),"--",_xll.BDP($B252&amp;" Corp",R$1)))</f>
        <v>#NAME?</v>
      </c>
      <c r="S252" s="122" t="e">
        <f ca="1">IF(tbl_coded[[#This Row],[ISIN]]="","",IF(OR(_xll.BDP($R252&amp;" Equity",S$1)="#N/A N/A",_xll.BDP($R252&amp;" Equity",S$1)="#N/A Invalid Security"),"--",_xll.BDP($R252&amp;" Equity",S$1)))</f>
        <v>#NAME?</v>
      </c>
      <c r="T252" s="122" t="e">
        <f ca="1">IF(tbl_coded[[#This Row],[ISIN]]="","",IF(OR(_xll.BDP($R252&amp;" Equity",T$1)="#N/A N/A",_xll.BDP($R252&amp;" Equity",T$1)="#N/A Invalid Security"),"--",_xll.BDP($R252&amp;" Equity",T$1)))</f>
        <v>#NAME?</v>
      </c>
      <c r="U252" s="122" t="e">
        <f ca="1">IF(tbl_coded[[#This Row],[ISIN]]="","",IF(OR(_xll.BDP($R252&amp;" Equity",U$1)="#N/A N/A",_xll.BDP($R252&amp;" Equity",U$1)="#N/A Invalid Security"),"--",_xll.BDP($R252&amp;" Equity",U$1)))</f>
        <v>#NAME?</v>
      </c>
      <c r="V252" s="122" t="e">
        <f ca="1">IF(tbl_coded[[#This Row],[ISIN]]="","",IF(OR(_xll.BDP($R252&amp;" Equity",V$1)="#N/A N/A",_xll.BDP($R252&amp;" Equity",V$1)="#N/A Invalid Security"),"--",_xll.BDP($R252&amp;" Equity",V$1)))</f>
        <v>#NAME?</v>
      </c>
      <c r="W252" s="122" t="e">
        <f ca="1">IF(tbl_coded[[#This Row],[ISIN]]="","",IF(OR(_xll.BDP($R252&amp;" Equity",W$1)="#N/A N/A",_xll.BDP($R252&amp;" Equity",W$1)="#N/A Invalid Security"),"--",_xll.BDP($R252&amp;" Equity",W$1)))</f>
        <v>#NAME?</v>
      </c>
      <c r="X252" s="122" t="e">
        <f ca="1">IF(tbl_coded[[#This Row],[ISIN]]="","",IF(OR(_xll.BDP($R252&amp;" Equity",X$1)="#N/A N/A",_xll.BDP($R252&amp;" Equity",X$1)="#N/A Invalid Security"),"--",_xll.BDP($R252&amp;" Equity",X$1)))</f>
        <v>#NAME?</v>
      </c>
      <c r="Y252"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2" s="122" t="str">
        <f ca="1">IF(tbl_coded[[#This Row],[ISIN]]="","",IF(ISNUMBER(_xll.BDP(B252&amp;" Corp",Z$1)),_xll.BDP(B252&amp;" Corp",Z$1),""))</f>
        <v/>
      </c>
      <c r="AA252" s="122" t="str">
        <f ca="1">IF(tbl_coded[[#This Row],[ISIN]]="","",IF(ISNUMBER(_xll.BDP(B252&amp;" Corp",AA$1)),_xll.BDP(B252&amp;" Corp",AA$1),""))</f>
        <v/>
      </c>
      <c r="AB252" s="122" t="str">
        <f ca="1">IF(tbl_coded[[#This Row],[ISIN]]="","",IF(ISNUMBER(_xll.BDP(B252&amp;" Corp",AB$1)),_xll.BDP(B252&amp;" Corp",AB$1),""))</f>
        <v/>
      </c>
      <c r="AC252" s="122" t="str">
        <f ca="1">IF(tbl_coded[[#This Row],[ISIN]]="","",IF(ISNUMBER(_xll.BDP(B252&amp;" Corp",AC$1)),_xll.BDP(B252&amp;" Corp",AC$1),""))</f>
        <v/>
      </c>
      <c r="AD252" s="122" t="e">
        <f ca="1">IF(tbl_coded[[#This Row],[ISIN]]="","",IF((_xll.BDP(B252&amp;" Corp",AD$1))="#N/A Field Not Applicable","",_xll.BDP(B252&amp;" Corp",AD$1)))</f>
        <v>#NAME?</v>
      </c>
      <c r="AE252" s="122" t="e">
        <f ca="1">IF(tbl_coded[[#This Row],[ISIN]]="","",IF((_xll.BDP(B252&amp;" Corp",AE$1))="#N/A N/A","--",_xll.BDP(B252&amp;" Corp",AE$1)))</f>
        <v>#NAME?</v>
      </c>
      <c r="AF252" s="122" t="e">
        <f ca="1">IF(tbl_coded[[#This Row],[ISIN]]="","",IF(IFERROR(MATCH(H252,rtg_num[Moody''s],0)&gt;10,0),"HY",IF(IFERROR(MATCH(I252,rtg_num[S&amp;P],0)&gt;10,0),"HY",IF(IFERROR(MATCH(J252,rtg_num[Fitch],0)&gt;10,0),"HY",IF(H252&amp;I252&amp;J252="------","NR",IF(IFERROR(FIND("#N/A",Coded!H252),0)&amp;IFERROR(FIND("#N/A",Coded!H252),0)&amp;IFERROR(FIND("#N/A",Coded!H252),0)&lt;&gt;"000",IF(INDEX(美元债一级!$O:$O,MATCH(tbl_coded[[#This Row],[ISIN]],美元债一级!$I:$I,0))="--/--/--","NR","IG"),"IG"))))))</f>
        <v>#NAME?</v>
      </c>
      <c r="AG252"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2"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2" s="123" t="e">
        <f ca="1">IF(tbl_coded[[#This Row],[ISIN]]="","",IF(_xll.BDP($B252&amp;" Corp",AI$1)="#N/A N/A","--",_xll.BDP($B252&amp;" Corp",AI$1)))</f>
        <v>#NAME?</v>
      </c>
      <c r="AJ252" s="122" t="e">
        <f ca="1">IF(tbl_coded[[#This Row],[ISIN]]="","",IF(OR(_xll.BDP(_xll.BDP(tbl_coded[[#This Row],[ISIN]]&amp;" Corp", "ISSUER_EQUITY_TICKER")&amp;" Equity",AJ$1)="#N/A N/A"),"--",_xll.BDP(_xll.BDP(tbl_coded[[#This Row],[ISIN]]&amp;" Corp", "ISSUER_EQUITY_TICKER")&amp;" Equity",AJ$1)))</f>
        <v>#NAME?</v>
      </c>
      <c r="AK252"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25" t="e">
        <f ca="1">IF(tbl_coded[[#This Row],[ISIN]]="","",IF(OR(_xll.BDP(_xll.BDP(tbl_coded[[#This Row],[ISIN]]&amp;" Corp", "ISSUER_EQUITY_TICKER")&amp;" Equity",AL$1)="#N/A N/A"),"--",_xll.BDP(_xll.BDP(tbl_coded[[#This Row],[ISIN]]&amp;" Corp", "ISSUER_EQUITY_TICKER")&amp;" Equity",AL$1)))</f>
        <v>#NAME?</v>
      </c>
      <c r="AM252" s="125" t="e">
        <f ca="1">IF(tbl_coded[[#This Row],[ISIN]]="","",IF(_xll.BDS($B252&amp;" Corp",AM$1)="#N/A Field Not Applicable","",_xll.BDS($B252&amp;" Corp",AM$1)))</f>
        <v>#NAME?</v>
      </c>
      <c r="AN252" s="125" t="e">
        <f ca="1">IF(tbl_coded[[#This Row],[ISIN]]="","",IF(_xll.BDP(tbl_coded[[#This Row],[KPW Provider BBID]]&amp;" CompanyID","NAME")="#N/A Invalid Security","",_xll.BDP(tbl_coded[[#This Row],[KPW Provider BBID]]&amp;" CompanyID","NAME")))</f>
        <v>#NAME?</v>
      </c>
      <c r="AO252" s="125" t="e">
        <f ca="1">IF(tbl_coded[[#This Row],[ISIN]]="","",IF(_xll.BDP(tbl_coded[[#This Row],[KPW Provider BBID]]&amp;" CompanyID",$AO$1)="#N/A Invalid Security","--",IF(_xll.BDP(tbl_coded[[#This Row],[KPW Provider BBID]]&amp;" CompanyID",$AO$1)="#N/A N/A","--",_xll.BDP(tbl_coded[[#This Row],[KPW Provider BBID]]&amp;" CompanyID",$AO$1))))</f>
        <v>#NAME?</v>
      </c>
      <c r="AP252" s="125" t="e">
        <f ca="1">IF(tbl_coded[[#This Row],[ISIN]]="","",IF(_xll.BDP(tbl_coded[[#This Row],[KPW Provider BBID]]&amp;" CompanyID",$AP$1)="#N/A Invalid Security","--",IF(_xll.BDP(tbl_coded[[#This Row],[KPW Provider BBID]]&amp;" CompanyID",$AP$1)="#N/A N/A","--",_xll.BDP(tbl_coded[[#This Row],[KPW Provider BBID]]&amp;" CompanyID",$AP$1))))</f>
        <v>#NAME?</v>
      </c>
      <c r="AQ252" s="125" t="e">
        <f ca="1">IF(tbl_coded[[#This Row],[ISIN]]="","",IF(_xll.BDP(tbl_coded[[#This Row],[KPW Provider BBID]]&amp;" CompanyID",$AQ$1)="#N/A Invalid Security","--",IF(_xll.BDP(tbl_coded[[#This Row],[KPW Provider BBID]]&amp;" CompanyID",$AQ$1)="#N/A N/A","--",_xll.BDP(tbl_coded[[#This Row],[KPW Provider BBID]]&amp;" CompanyID",$AQ$1))))</f>
        <v>#NAME?</v>
      </c>
      <c r="AR252" s="125" t="e">
        <f ca="1">IF(tbl_coded[[#This Row],[ISIN]]="","",tbl_coded[[#This Row],[穆迪KPW评级]]&amp;"/"&amp;tbl_coded[[#This Row],[SPKPW评级]]&amp;"/"&amp;tbl_coded[[#This Row],[FITCHKPW评级]])</f>
        <v>#NAME?</v>
      </c>
      <c r="AS252" s="125" t="e">
        <f ca="1">IF(tbl_coded[[#This Row],[ISIN]]="","",IF(OR(_xll.BDP($B252&amp;" Corp",AS$1)="#N/A N/A"),"--",_xll.BDP($B252&amp;" Corp",AS$1)))</f>
        <v>#NAME?</v>
      </c>
      <c r="AT252" s="125" t="e">
        <f ca="1">IF(tbl_coded[[#This Row],[ISIN]]="","",IF(_xll.BDS($B252&amp;" Corp",AT$1)="#N/A Field Not Applicable","",_xll.BDS($B252&amp;" Corp",AT$1)))</f>
        <v>#NAME?</v>
      </c>
      <c r="AU252" s="125" t="e">
        <f ca="1">IF(tbl_coded[[#This Row],[SBLC Provider BBID]]="","",_xll.BDP(tbl_coded[[#This Row],[SBLC Provider BBID]]&amp;" CompanyID","NAME"))</f>
        <v>#NAME?</v>
      </c>
      <c r="AV252" s="125" t="e">
        <f ca="1">IF(tbl_coded[[#This Row],[ISIN]]="","",IF(OR(_xll.BDP($B252&amp;" Corp",AV$1)="#N/A N/A"),"--",TEXT(_xll.BDP($B252&amp;" Corp",AV$1),"yyyy/mm/dd")))</f>
        <v>#NAME?</v>
      </c>
      <c r="AW252" s="125" t="e">
        <f ca="1">IF(tbl_coded[[#This Row],[ISIN]]="","",IF(OR(_xll.BDP($B252&amp;" Corp",AW$1)="#N/A N/A"),"--",TEXT(_xll.BDP($B252&amp;" Corp",AW$1),"yyyy/mm/dd")))</f>
        <v>#NAME?</v>
      </c>
      <c r="AX252" s="125" t="e">
        <f ca="1">IF(tbl_coded[[#This Row],[ISIN]]="","",IF(OR(_xll.BDP($B252&amp;" Corp",AX$1)="#N/A N/A"),"--",TEXT(_xll.BDP($B252&amp;" Corp",AX$1),"yyyy/mm/dd")))</f>
        <v>#NAME?</v>
      </c>
      <c r="AY252" s="125" t="e">
        <f ca="1">IF(tbl_coded[[#This Row],[ISIN]]="","",IF(OR(_xll.BDP($B252&amp;" Corp",AY$1)="#N/A Field Not Applicable"),"--",TEXT(_xll.BDP($B252&amp;" Corp",AY$1),"yyyy/mm/dd")))</f>
        <v>#NAME?</v>
      </c>
      <c r="AZ252" s="125" t="e">
        <f ca="1">IF(tbl_coded[[#This Row],[ISIN]]="","",IF(OR(_xll.BDP($B252&amp;" Corp",AZ$1)="#N/A N/A"),"--",_xll.BDP($B252&amp;" Corp",AZ$1)))</f>
        <v>#NAME?</v>
      </c>
      <c r="BA252" s="125" t="e">
        <f ca="1">IF(tbl_coded[[#This Row],[ISIN]]="","",IF(OR(_xll.BDP($B252&amp;" Corp",BA$1)="#N/A N/A"),"--",_xll.BDP($B252&amp;" Corp",BA$1)))</f>
        <v>#NAME?</v>
      </c>
      <c r="BB252" s="125" t="e">
        <f ca="1">IF(tbl_coded[[#This Row],[ISIN]]="","",IF(OR(_xll.BDP($B252&amp;" Corp",BB$1)="#N/A N/A"),"--",_xll.BDP($B252&amp;" Corp",BB$1)))</f>
        <v>#NAME?</v>
      </c>
      <c r="BC252" s="125" t="e">
        <f ca="1">IF(tbl_coded[[#This Row],[ISIN]]="","",IF(OR(_xll.BDP($B252&amp;" Corp",BC$1)="#N/A Field Not Applicable"),"--",_xll.BDP($B252&amp;" Corp",BC$1)))</f>
        <v>#NAME?</v>
      </c>
      <c r="BD252" s="125" t="e">
        <f ca="1">IF(tbl_coded[[#This Row],[ISIN]]="","",IF(OR(_xll.BDP($B252&amp;" Corp",BD$1)="#N/A Field Not Applicable"),"--",_xll.BDP($B252&amp;" Corp",BD$1)))</f>
        <v>#NAME?</v>
      </c>
      <c r="BE252" s="125" t="e">
        <f ca="1">IF(tbl_coded[[#This Row],[ISIN]]="","",IF(OR(_xll.BDP($B252&amp;" Corp",BE$1)="#N/A Field Not Applicable"),"--",_xll.BDP($B252&amp;" Corp",BE$1)))</f>
        <v>#NAME?</v>
      </c>
      <c r="BF252" s="125" t="e">
        <f ca="1">IF(tbl_coded[[#This Row],[ISIN]]="","",IF(OR(_xll.BDP($B252&amp;" Corp",BF$1)="#N/A Field Not Applicable"),"--",_xll.BDP($B252&amp;" Corp",BF$1)))</f>
        <v>#NAME?</v>
      </c>
      <c r="BG252" s="125" t="e">
        <f ca="1">IF(tbl_coded[[#This Row],[ISIN]]="","",IF(OR(_xll.BDP($B252&amp;" Corp",BG$1)="#N/A Field Not Applicable"),"--",IF(_xll.BDP($B252&amp;" Corp",BG$1)="#N/A N/A","N",_xll.BDP($B252&amp;" Corp",BG$1))))</f>
        <v>#NAME?</v>
      </c>
      <c r="BH252" s="125" t="e">
        <f ca="1">IF(tbl_coded[[#This Row],[ISIN]]="","",IF(OR(_xll.BDP($B252&amp;" Corp",BH$1)="#N/A N/A"),"",_xll.BDP($B252&amp;" Corp",BH$1)))</f>
        <v>#NAME?</v>
      </c>
      <c r="BI252" s="125" t="e">
        <f ca="1">IF(tbl_coded[[#This Row],[ISIN]]="","",IF(OR(tbl_coded[[#This Row],[Parent company tiker]]=""),"",IF(_xll.BDP(tbl_coded[[#This Row],[Parent company tiker]]&amp;" Equity",BI$1)="#N/A N/A","--",_xll.BDP(tbl_coded[[#This Row],[Parent company tiker]]&amp;" Equity",BI$1))))</f>
        <v>#NAME?</v>
      </c>
      <c r="BJ252" s="125" t="e">
        <f ca="1">IF(tbl_coded[[#This Row],[ISIN]]="","",IF(OR(tbl_coded[[#This Row],[Parent company tiker]]=""),"",IF(_xll.BDP(tbl_coded[[#This Row],[Parent company tiker]]&amp;" Equity",BJ$1)="#N/A N/A","--",_xll.BDP(tbl_coded[[#This Row],[Parent company tiker]]&amp;" Equity",BJ$1))))</f>
        <v>#NAME?</v>
      </c>
      <c r="BK252" s="125" t="e">
        <f ca="1">IF(tbl_coded[[#This Row],[ISIN]]="","",IF(OR(tbl_coded[[#This Row],[Parent company tiker]]=""),"",IF(_xll.BDP(tbl_coded[[#This Row],[Parent company tiker]]&amp;" Equity",BK$1)="#N/A N/A","--",_xll.BDP(tbl_coded[[#This Row],[Parent company tiker]]&amp;" Equity",BK$1))))</f>
        <v>#NAME?</v>
      </c>
      <c r="BL252" s="125" t="e">
        <f ca="1">IF(tbl_coded[[#This Row],[ISIN]]="","",IF(OR(tbl_coded[[#This Row],[Parent company tiker]]=""),"",IF(_xll.BDP(tbl_coded[[#This Row],[Parent company tiker]]&amp;" Equity",BL$1)="#N/A N/A","--",_xll.BDP(tbl_coded[[#This Row],[Parent company tiker]]&amp;" Equity",BL$1))))</f>
        <v>#NAME?</v>
      </c>
      <c r="BM252"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2" s="125" t="e">
        <f ca="1">IF(tbl_coded[[#This Row],[Column9]]&lt;&gt;"--",tbl_coded[[#This Row],[G''tor rating]],IF(tbl_coded[[#This Row],[KPW Name]]&lt;&gt;"",tbl_coded[[#This Row],[KPW Rating]],IF(tbl_coded[[#This Row],[Parent company tiker]]&lt;&gt;"",tbl_coded[[#This Row],[parent评级]],tbl_coded[[#This Row],[Issuer rating]])))</f>
        <v>#NAME?</v>
      </c>
      <c r="BO252" s="159" t="str">
        <f ca="1">IFERROR(IF(tbl_coded[[#This Row],[GREEN]]="Y","GREEN",IF(tbl_coded[[#This Row],[SUSTAINABLE]]="Y","SUSTAINABLE",IF(tbl_coded[[#This Row],[SOCIAL]]="Y","SOCIAL",IF(tbl_coded[[#This Row],[Sustainable linked]]="Y","SUSTAINABLE LINKED"," ")))),"")</f>
        <v/>
      </c>
    </row>
    <row r="253" spans="1:67" ht="15" customHeight="1">
      <c r="A253" s="119">
        <v>251</v>
      </c>
      <c r="B253" s="120" t="str">
        <f>IF(美元债一级!$C$4:$C$1048576&lt;&gt;"",美元债一级!C254,"")</f>
        <v>XS2497721600</v>
      </c>
      <c r="C253" s="124" t="e">
        <f ca="1">IF(tbl_coded[[#This Row],[ISIN]]="","",IF(tbl_coded[[#This Row],[Index]]&gt;$A$1,"",IF(_xll.BDP($B253&amp;" Corp",C$1)="#N/A N/A","",_xll.BDP($B253&amp;" Corp",C$1))))</f>
        <v>#NAME?</v>
      </c>
      <c r="D253" s="124" t="e">
        <f ca="1">IF(tbl_coded[[#This Row],[ISIN]]="","",IF(_xll.BDP($B253&amp;" Corp",D$1)="#N/A N/A","",_xll.BDP($B253&amp;" Corp",D$1)))</f>
        <v>#NAME?</v>
      </c>
      <c r="E253" s="124" t="e">
        <f ca="1">IF(tbl_coded[[#This Row],[ISIN]]="","",IF(_xll.BDP($B253&amp;" Corp",E$1)="#N/A N/A","--",_xll.BDP($B253&amp;" Corp",E$1)))</f>
        <v>#NAME?</v>
      </c>
      <c r="F253" s="124" t="e">
        <f ca="1">IF(tbl_coded[[#This Row],[ISIN]]="","",IF(_xll.BDS($B253&amp;" Corp",F$1)="#N/A Field Not Applicable","",_xll.BDS($B253&amp;" Corp",F$1)))</f>
        <v>#NAME?</v>
      </c>
      <c r="G253" s="124" t="e">
        <f ca="1">IF(tbl_coded[[#This Row],[ISIN]]="","",IF(_xll.BDP($F253&amp;" CompanyID",G$1)="#N/A Invalid Security","",_xll.BDP($F253&amp;" CompanyID",G$1)))</f>
        <v>#NAME?</v>
      </c>
      <c r="H253" s="124" t="e">
        <f ca="1">IF(tbl_coded[[#This Row],[ISIN]]="","",IF(_xll.BDP($B253&amp;" Corp",H$1)="#N/A N/A","--",_xll.BDP($B253&amp;" Corp",H$1)))</f>
        <v>#NAME?</v>
      </c>
      <c r="I253" s="124" t="e">
        <f ca="1">IF(tbl_coded[[#This Row],[ISIN]]="","",IF(_xll.BDP($B253&amp;" Corp",I$1)="#N/A N/A","--",_xll.BDP($B253&amp;" Corp",I$1)))</f>
        <v>#NAME?</v>
      </c>
      <c r="J253" s="124" t="e">
        <f ca="1">IF(tbl_coded[[#This Row],[ISIN]]="","",IF(_xll.BDP($B253&amp;" Corp",J$1)="#N/A N/A","--",_xll.BDP($B253&amp;" Corp",J$1)))</f>
        <v>#NAME?</v>
      </c>
      <c r="K253" s="124" t="e">
        <f ca="1">IF(tbl_coded[[#This Row],[ISIN]]="","",IF(_xll.BDP($B253&amp;" Corp",K$1)="#N/A N/A","--",_xll.BDP($B253&amp;" Corp",K$1)))</f>
        <v>#NAME?</v>
      </c>
      <c r="L253" s="124" t="e">
        <f ca="1">IF(tbl_coded[[#This Row],[ISIN]]="","",IF(_xll.BDP($B253&amp;" Corp",L$1)="#N/A N/A","--",_xll.BDP($B253&amp;" Corp",L$1)))</f>
        <v>#NAME?</v>
      </c>
      <c r="M253" s="124" t="e">
        <f ca="1">IF(tbl_coded[[#This Row],[ISIN]]="","",IF(_xll.BDP($B253&amp;" Corp",M$1)="#N/A N/A","--",_xll.BDP($B253&amp;" Corp",M$1)))</f>
        <v>#NAME?</v>
      </c>
      <c r="N253" s="124" t="e">
        <f ca="1">IF(tbl_coded[[#This Row],[ISIN]]="","",IF(_xll.BDP($B253&amp;" Corp",N$1)="#N/A N/A","--",_xll.BDP($B253&amp;" Corp",N$1)))</f>
        <v>#NAME?</v>
      </c>
      <c r="O253" s="124" t="e">
        <f ca="1">IF(tbl_coded[[#This Row],[ISIN]]="","",IF(_xll.BDP($B253&amp;" Corp",O$1)="#N/A N/A","--",_xll.BDP($B253&amp;" Corp",O$1)))</f>
        <v>#NAME?</v>
      </c>
      <c r="P253" s="124" t="e">
        <f ca="1">IF(tbl_coded[[#This Row],[ISIN]]="","",IF(_xll.BDP($B253&amp;" Corp",P$1)="#N/A N/A","--",_xll.BDP($B253&amp;" Corp",P$1)))</f>
        <v>#NAME?</v>
      </c>
      <c r="Q25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3" s="124" t="e">
        <f ca="1">IF(tbl_coded[[#This Row],[ISIN]]="","",IF(OR(_xll.BDP($B253&amp;" Corp",R$1)="#N/A N/A",_xll.BDP($B253&amp;" Corp",R$1)="#N/A Invalid Security",_xll.BDP($B253&amp;" Corp",R$1)="#N/A Field Not Applicable"),"--",_xll.BDP($B253&amp;" Corp",R$1)))</f>
        <v>#NAME?</v>
      </c>
      <c r="S253" s="124" t="e">
        <f ca="1">IF(tbl_coded[[#This Row],[ISIN]]="","",IF(OR(_xll.BDP($R253&amp;" Equity",S$1)="#N/A N/A",_xll.BDP($R253&amp;" Equity",S$1)="#N/A Invalid Security"),"--",_xll.BDP($R253&amp;" Equity",S$1)))</f>
        <v>#NAME?</v>
      </c>
      <c r="T253" s="124" t="e">
        <f ca="1">IF(tbl_coded[[#This Row],[ISIN]]="","",IF(OR(_xll.BDP($R253&amp;" Equity",T$1)="#N/A N/A",_xll.BDP($R253&amp;" Equity",T$1)="#N/A Invalid Security"),"--",_xll.BDP($R253&amp;" Equity",T$1)))</f>
        <v>#NAME?</v>
      </c>
      <c r="U253" s="124" t="e">
        <f ca="1">IF(tbl_coded[[#This Row],[ISIN]]="","",IF(OR(_xll.BDP($R253&amp;" Equity",U$1)="#N/A N/A",_xll.BDP($R253&amp;" Equity",U$1)="#N/A Invalid Security"),"--",_xll.BDP($R253&amp;" Equity",U$1)))</f>
        <v>#NAME?</v>
      </c>
      <c r="V253" s="124" t="e">
        <f ca="1">IF(tbl_coded[[#This Row],[ISIN]]="","",IF(OR(_xll.BDP($R253&amp;" Equity",V$1)="#N/A N/A",_xll.BDP($R253&amp;" Equity",V$1)="#N/A Invalid Security"),"--",_xll.BDP($R253&amp;" Equity",V$1)))</f>
        <v>#NAME?</v>
      </c>
      <c r="W253" s="124" t="e">
        <f ca="1">IF(tbl_coded[[#This Row],[ISIN]]="","",IF(OR(_xll.BDP($R253&amp;" Equity",W$1)="#N/A N/A",_xll.BDP($R253&amp;" Equity",W$1)="#N/A Invalid Security"),"--",_xll.BDP($R253&amp;" Equity",W$1)))</f>
        <v>#NAME?</v>
      </c>
      <c r="X253" s="124" t="e">
        <f ca="1">IF(tbl_coded[[#This Row],[ISIN]]="","",IF(OR(_xll.BDP($R253&amp;" Equity",X$1)="#N/A N/A",_xll.BDP($R253&amp;" Equity",X$1)="#N/A Invalid Security"),"--",_xll.BDP($R253&amp;" Equity",X$1)))</f>
        <v>#NAME?</v>
      </c>
      <c r="Y25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3" s="124" t="str">
        <f ca="1">IF(tbl_coded[[#This Row],[ISIN]]="","",IF(ISNUMBER(_xll.BDP(B253&amp;" Corp",Z$1)),_xll.BDP(B253&amp;" Corp",Z$1),""))</f>
        <v/>
      </c>
      <c r="AA253" s="124" t="str">
        <f ca="1">IF(tbl_coded[[#This Row],[ISIN]]="","",IF(ISNUMBER(_xll.BDP(B253&amp;" Corp",AA$1)),_xll.BDP(B253&amp;" Corp",AA$1),""))</f>
        <v/>
      </c>
      <c r="AB253" s="124" t="str">
        <f ca="1">IF(tbl_coded[[#This Row],[ISIN]]="","",IF(ISNUMBER(_xll.BDP(B253&amp;" Corp",AB$1)),_xll.BDP(B253&amp;" Corp",AB$1),""))</f>
        <v/>
      </c>
      <c r="AC253" s="124" t="str">
        <f ca="1">IF(tbl_coded[[#This Row],[ISIN]]="","",IF(ISNUMBER(_xll.BDP(B253&amp;" Corp",AC$1)),_xll.BDP(B253&amp;" Corp",AC$1),""))</f>
        <v/>
      </c>
      <c r="AD253" s="124" t="e">
        <f ca="1">IF(tbl_coded[[#This Row],[ISIN]]="","",IF((_xll.BDP(B253&amp;" Corp",AD$1))="#N/A Field Not Applicable","",_xll.BDP(B253&amp;" Corp",AD$1)))</f>
        <v>#NAME?</v>
      </c>
      <c r="AE253" s="124" t="e">
        <f ca="1">IF(tbl_coded[[#This Row],[ISIN]]="","",IF((_xll.BDP(B253&amp;" Corp",AE$1))="#N/A N/A","--",_xll.BDP(B253&amp;" Corp",AE$1)))</f>
        <v>#NAME?</v>
      </c>
      <c r="AF253" s="124" t="e">
        <f ca="1">IF(tbl_coded[[#This Row],[ISIN]]="","",IF(IFERROR(MATCH(H253,rtg_num[Moody''s],0)&gt;10,0),"HY",IF(IFERROR(MATCH(I253,rtg_num[S&amp;P],0)&gt;10,0),"HY",IF(IFERROR(MATCH(J253,rtg_num[Fitch],0)&gt;10,0),"HY",IF(H253&amp;I253&amp;J253="------","NR",IF(IFERROR(FIND("#N/A",Coded!H253),0)&amp;IFERROR(FIND("#N/A",Coded!H253),0)&amp;IFERROR(FIND("#N/A",Coded!H253),0)&lt;&gt;"000",IF(INDEX(美元债一级!$O:$O,MATCH(tbl_coded[[#This Row],[ISIN]],美元债一级!$I:$I,0))="--/--/--","NR","IG"),"IG"))))))</f>
        <v>#NAME?</v>
      </c>
      <c r="AG25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3" s="125" t="e">
        <f ca="1">IF(tbl_coded[[#This Row],[ISIN]]="","",IF(_xll.BDP($B253&amp;" Corp",AI$1)="#N/A N/A","--",_xll.BDP($B253&amp;" Corp",AI$1)))</f>
        <v>#NAME?</v>
      </c>
      <c r="AJ253" s="122" t="e">
        <f ca="1">IF(tbl_coded[[#This Row],[ISIN]]="","",IF(OR(_xll.BDP(_xll.BDP(tbl_coded[[#This Row],[ISIN]]&amp;" Corp", "ISSUER_EQUITY_TICKER")&amp;" Equity",AJ$1)="#N/A N/A"),"--",_xll.BDP(_xll.BDP(tbl_coded[[#This Row],[ISIN]]&amp;" Corp", "ISSUER_EQUITY_TICKER")&amp;" Equity",AJ$1)))</f>
        <v>#NAME?</v>
      </c>
      <c r="AK25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24" t="e">
        <f ca="1">IF(tbl_coded[[#This Row],[ISIN]]="","",IF(OR(_xll.BDP(_xll.BDP(tbl_coded[[#This Row],[ISIN]]&amp;" Corp", "ISSUER_EQUITY_TICKER")&amp;" Equity",AL$1)="#N/A N/A"),"--",_xll.BDP(_xll.BDP(tbl_coded[[#This Row],[ISIN]]&amp;" Corp", "ISSUER_EQUITY_TICKER")&amp;" Equity",AL$1)))</f>
        <v>#NAME?</v>
      </c>
      <c r="AM253" s="124" t="e">
        <f ca="1">IF(tbl_coded[[#This Row],[ISIN]]="","",IF(_xll.BDS($B253&amp;" Corp",AM$1)="#N/A Field Not Applicable","",_xll.BDS($B253&amp;" Corp",AM$1)))</f>
        <v>#NAME?</v>
      </c>
      <c r="AN253" s="124" t="e">
        <f ca="1">IF(tbl_coded[[#This Row],[ISIN]]="","",IF(_xll.BDP(tbl_coded[[#This Row],[KPW Provider BBID]]&amp;" CompanyID","NAME")="#N/A Invalid Security","",_xll.BDP(tbl_coded[[#This Row],[KPW Provider BBID]]&amp;" CompanyID","NAME")))</f>
        <v>#NAME?</v>
      </c>
      <c r="AO253" s="124" t="e">
        <f ca="1">IF(tbl_coded[[#This Row],[ISIN]]="","",IF(_xll.BDP(tbl_coded[[#This Row],[KPW Provider BBID]]&amp;" CompanyID",$AO$1)="#N/A Invalid Security","--",IF(_xll.BDP(tbl_coded[[#This Row],[KPW Provider BBID]]&amp;" CompanyID",$AO$1)="#N/A N/A","--",_xll.BDP(tbl_coded[[#This Row],[KPW Provider BBID]]&amp;" CompanyID",$AO$1))))</f>
        <v>#NAME?</v>
      </c>
      <c r="AP253" s="124" t="e">
        <f ca="1">IF(tbl_coded[[#This Row],[ISIN]]="","",IF(_xll.BDP(tbl_coded[[#This Row],[KPW Provider BBID]]&amp;" CompanyID",$AP$1)="#N/A Invalid Security","--",IF(_xll.BDP(tbl_coded[[#This Row],[KPW Provider BBID]]&amp;" CompanyID",$AP$1)="#N/A N/A","--",_xll.BDP(tbl_coded[[#This Row],[KPW Provider BBID]]&amp;" CompanyID",$AP$1))))</f>
        <v>#NAME?</v>
      </c>
      <c r="AQ253" s="124" t="e">
        <f ca="1">IF(tbl_coded[[#This Row],[ISIN]]="","",IF(_xll.BDP(tbl_coded[[#This Row],[KPW Provider BBID]]&amp;" CompanyID",$AQ$1)="#N/A Invalid Security","--",IF(_xll.BDP(tbl_coded[[#This Row],[KPW Provider BBID]]&amp;" CompanyID",$AQ$1)="#N/A N/A","--",_xll.BDP(tbl_coded[[#This Row],[KPW Provider BBID]]&amp;" CompanyID",$AQ$1))))</f>
        <v>#NAME?</v>
      </c>
      <c r="AR253" s="124" t="e">
        <f ca="1">IF(tbl_coded[[#This Row],[ISIN]]="","",tbl_coded[[#This Row],[穆迪KPW评级]]&amp;"/"&amp;tbl_coded[[#This Row],[SPKPW评级]]&amp;"/"&amp;tbl_coded[[#This Row],[FITCHKPW评级]])</f>
        <v>#NAME?</v>
      </c>
      <c r="AS253" s="124" t="e">
        <f ca="1">IF(tbl_coded[[#This Row],[ISIN]]="","",IF(OR(_xll.BDP($B253&amp;" Corp",AS$1)="#N/A N/A"),"--",_xll.BDP($B253&amp;" Corp",AS$1)))</f>
        <v>#NAME?</v>
      </c>
      <c r="AT253" s="124" t="e">
        <f ca="1">IF(tbl_coded[[#This Row],[ISIN]]="","",IF(_xll.BDS($B253&amp;" Corp",AT$1)="#N/A Field Not Applicable","",_xll.BDS($B253&amp;" Corp",AT$1)))</f>
        <v>#NAME?</v>
      </c>
      <c r="AU253" s="124" t="e">
        <f ca="1">IF(tbl_coded[[#This Row],[SBLC Provider BBID]]="","",_xll.BDP(tbl_coded[[#This Row],[SBLC Provider BBID]]&amp;" CompanyID","NAME"))</f>
        <v>#NAME?</v>
      </c>
      <c r="AV253" s="124" t="e">
        <f ca="1">IF(tbl_coded[[#This Row],[ISIN]]="","",IF(OR(_xll.BDP($B253&amp;" Corp",AV$1)="#N/A N/A"),"--",TEXT(_xll.BDP($B253&amp;" Corp",AV$1),"yyyy/mm/dd")))</f>
        <v>#NAME?</v>
      </c>
      <c r="AW253" s="124" t="e">
        <f ca="1">IF(tbl_coded[[#This Row],[ISIN]]="","",IF(OR(_xll.BDP($B253&amp;" Corp",AW$1)="#N/A N/A"),"--",TEXT(_xll.BDP($B253&amp;" Corp",AW$1),"yyyy/mm/dd")))</f>
        <v>#NAME?</v>
      </c>
      <c r="AX253" s="124" t="e">
        <f ca="1">IF(tbl_coded[[#This Row],[ISIN]]="","",IF(OR(_xll.BDP($B253&amp;" Corp",AX$1)="#N/A N/A"),"--",TEXT(_xll.BDP($B253&amp;" Corp",AX$1),"yyyy/mm/dd")))</f>
        <v>#NAME?</v>
      </c>
      <c r="AY253" s="124" t="e">
        <f ca="1">IF(tbl_coded[[#This Row],[ISIN]]="","",IF(OR(_xll.BDP($B253&amp;" Corp",AY$1)="#N/A Field Not Applicable"),"--",TEXT(_xll.BDP($B253&amp;" Corp",AY$1),"yyyy/mm/dd")))</f>
        <v>#NAME?</v>
      </c>
      <c r="AZ253" s="124" t="e">
        <f ca="1">IF(tbl_coded[[#This Row],[ISIN]]="","",IF(OR(_xll.BDP($B253&amp;" Corp",AZ$1)="#N/A N/A"),"--",_xll.BDP($B253&amp;" Corp",AZ$1)))</f>
        <v>#NAME?</v>
      </c>
      <c r="BA253" s="124" t="e">
        <f ca="1">IF(tbl_coded[[#This Row],[ISIN]]="","",IF(OR(_xll.BDP($B253&amp;" Corp",BA$1)="#N/A N/A"),"--",_xll.BDP($B253&amp;" Corp",BA$1)))</f>
        <v>#NAME?</v>
      </c>
      <c r="BB253" s="124" t="e">
        <f ca="1">IF(tbl_coded[[#This Row],[ISIN]]="","",IF(OR(_xll.BDP($B253&amp;" Corp",BB$1)="#N/A N/A"),"--",_xll.BDP($B253&amp;" Corp",BB$1)))</f>
        <v>#NAME?</v>
      </c>
      <c r="BC253" s="124" t="e">
        <f ca="1">IF(tbl_coded[[#This Row],[ISIN]]="","",IF(OR(_xll.BDP($B253&amp;" Corp",BC$1)="#N/A Field Not Applicable"),"--",_xll.BDP($B253&amp;" Corp",BC$1)))</f>
        <v>#NAME?</v>
      </c>
      <c r="BD253" s="124" t="e">
        <f ca="1">IF(tbl_coded[[#This Row],[ISIN]]="","",IF(OR(_xll.BDP($B253&amp;" Corp",BD$1)="#N/A Field Not Applicable"),"--",_xll.BDP($B253&amp;" Corp",BD$1)))</f>
        <v>#NAME?</v>
      </c>
      <c r="BE253" s="124" t="e">
        <f ca="1">IF(tbl_coded[[#This Row],[ISIN]]="","",IF(OR(_xll.BDP($B253&amp;" Corp",BE$1)="#N/A Field Not Applicable"),"--",_xll.BDP($B253&amp;" Corp",BE$1)))</f>
        <v>#NAME?</v>
      </c>
      <c r="BF253" s="124" t="e">
        <f ca="1">IF(tbl_coded[[#This Row],[ISIN]]="","",IF(OR(_xll.BDP($B253&amp;" Corp",BF$1)="#N/A Field Not Applicable"),"--",_xll.BDP($B253&amp;" Corp",BF$1)))</f>
        <v>#NAME?</v>
      </c>
      <c r="BG253" s="124" t="e">
        <f ca="1">IF(tbl_coded[[#This Row],[ISIN]]="","",IF(OR(_xll.BDP($B253&amp;" Corp",BG$1)="#N/A Field Not Applicable"),"--",IF(_xll.BDP($B253&amp;" Corp",BG$1)="#N/A N/A","N",_xll.BDP($B253&amp;" Corp",BG$1))))</f>
        <v>#NAME?</v>
      </c>
      <c r="BH253" s="124" t="e">
        <f ca="1">IF(tbl_coded[[#This Row],[ISIN]]="","",IF(OR(_xll.BDP($B253&amp;" Corp",BH$1)="#N/A N/A"),"",_xll.BDP($B253&amp;" Corp",BH$1)))</f>
        <v>#NAME?</v>
      </c>
      <c r="BI253" s="124" t="e">
        <f ca="1">IF(tbl_coded[[#This Row],[ISIN]]="","",IF(OR(tbl_coded[[#This Row],[Parent company tiker]]=""),"",IF(_xll.BDP(tbl_coded[[#This Row],[Parent company tiker]]&amp;" Equity",BI$1)="#N/A N/A","--",_xll.BDP(tbl_coded[[#This Row],[Parent company tiker]]&amp;" Equity",BI$1))))</f>
        <v>#NAME?</v>
      </c>
      <c r="BJ253" s="124" t="e">
        <f ca="1">IF(tbl_coded[[#This Row],[ISIN]]="","",IF(OR(tbl_coded[[#This Row],[Parent company tiker]]=""),"",IF(_xll.BDP(tbl_coded[[#This Row],[Parent company tiker]]&amp;" Equity",BJ$1)="#N/A N/A","--",_xll.BDP(tbl_coded[[#This Row],[Parent company tiker]]&amp;" Equity",BJ$1))))</f>
        <v>#NAME?</v>
      </c>
      <c r="BK253" s="124" t="e">
        <f ca="1">IF(tbl_coded[[#This Row],[ISIN]]="","",IF(OR(tbl_coded[[#This Row],[Parent company tiker]]=""),"",IF(_xll.BDP(tbl_coded[[#This Row],[Parent company tiker]]&amp;" Equity",BK$1)="#N/A N/A","--",_xll.BDP(tbl_coded[[#This Row],[Parent company tiker]]&amp;" Equity",BK$1))))</f>
        <v>#NAME?</v>
      </c>
      <c r="BL253" s="124" t="e">
        <f ca="1">IF(tbl_coded[[#This Row],[ISIN]]="","",IF(OR(tbl_coded[[#This Row],[Parent company tiker]]=""),"",IF(_xll.BDP(tbl_coded[[#This Row],[Parent company tiker]]&amp;" Equity",BL$1)="#N/A N/A","--",_xll.BDP(tbl_coded[[#This Row],[Parent company tiker]]&amp;" Equity",BL$1))))</f>
        <v>#NAME?</v>
      </c>
      <c r="BM25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3" s="124" t="e">
        <f ca="1">IF(tbl_coded[[#This Row],[Column9]]&lt;&gt;"--",tbl_coded[[#This Row],[G''tor rating]],IF(tbl_coded[[#This Row],[KPW Name]]&lt;&gt;"",tbl_coded[[#This Row],[KPW Rating]],IF(tbl_coded[[#This Row],[Parent company tiker]]&lt;&gt;"",tbl_coded[[#This Row],[parent评级]],tbl_coded[[#This Row],[Issuer rating]])))</f>
        <v>#NAME?</v>
      </c>
      <c r="BO253" s="159" t="str">
        <f ca="1">IFERROR(IF(tbl_coded[[#This Row],[GREEN]]="Y","GREEN",IF(tbl_coded[[#This Row],[SUSTAINABLE]]="Y","SUSTAINABLE",IF(tbl_coded[[#This Row],[SOCIAL]]="Y","SOCIAL",IF(tbl_coded[[#This Row],[Sustainable linked]]="Y","SUSTAINABLE LINKED"," ")))),"")</f>
        <v/>
      </c>
    </row>
    <row r="254" spans="1:67" ht="15" customHeight="1">
      <c r="A254" s="119">
        <v>252</v>
      </c>
      <c r="B254" s="120" t="str">
        <f>IF(美元债一级!$C$4:$C$1048576&lt;&gt;"",美元债一级!C255,"")</f>
        <v>XS2588945290</v>
      </c>
      <c r="C254" s="124" t="e">
        <f ca="1">IF(tbl_coded[[#This Row],[ISIN]]="","",IF(tbl_coded[[#This Row],[Index]]&gt;$A$1,"",IF(_xll.BDP($B254&amp;" Corp",C$1)="#N/A N/A","",_xll.BDP($B254&amp;" Corp",C$1))))</f>
        <v>#NAME?</v>
      </c>
      <c r="D254" s="124" t="e">
        <f ca="1">IF(tbl_coded[[#This Row],[ISIN]]="","",IF(_xll.BDP($B254&amp;" Corp",D$1)="#N/A N/A","",_xll.BDP($B254&amp;" Corp",D$1)))</f>
        <v>#NAME?</v>
      </c>
      <c r="E254" s="124" t="e">
        <f ca="1">IF(tbl_coded[[#This Row],[ISIN]]="","",IF(_xll.BDP($B254&amp;" Corp",E$1)="#N/A N/A","--",_xll.BDP($B254&amp;" Corp",E$1)))</f>
        <v>#NAME?</v>
      </c>
      <c r="F254" s="124" t="e">
        <f ca="1">IF(tbl_coded[[#This Row],[ISIN]]="","",IF(_xll.BDS($B254&amp;" Corp",F$1)="#N/A Field Not Applicable","",_xll.BDS($B254&amp;" Corp",F$1)))</f>
        <v>#NAME?</v>
      </c>
      <c r="G254" s="124" t="e">
        <f ca="1">IF(tbl_coded[[#This Row],[ISIN]]="","",IF(_xll.BDP($F254&amp;" CompanyID",G$1)="#N/A Invalid Security","",_xll.BDP($F254&amp;" CompanyID",G$1)))</f>
        <v>#NAME?</v>
      </c>
      <c r="H254" s="124" t="e">
        <f ca="1">IF(tbl_coded[[#This Row],[ISIN]]="","",IF(_xll.BDP($B254&amp;" Corp",H$1)="#N/A N/A","--",_xll.BDP($B254&amp;" Corp",H$1)))</f>
        <v>#NAME?</v>
      </c>
      <c r="I254" s="124" t="e">
        <f ca="1">IF(tbl_coded[[#This Row],[ISIN]]="","",IF(_xll.BDP($B254&amp;" Corp",I$1)="#N/A N/A","--",_xll.BDP($B254&amp;" Corp",I$1)))</f>
        <v>#NAME?</v>
      </c>
      <c r="J254" s="124" t="e">
        <f ca="1">IF(tbl_coded[[#This Row],[ISIN]]="","",IF(_xll.BDP($B254&amp;" Corp",J$1)="#N/A N/A","--",_xll.BDP($B254&amp;" Corp",J$1)))</f>
        <v>#NAME?</v>
      </c>
      <c r="K254" s="124" t="e">
        <f ca="1">IF(tbl_coded[[#This Row],[ISIN]]="","",IF(_xll.BDP($B254&amp;" Corp",K$1)="#N/A N/A","--",_xll.BDP($B254&amp;" Corp",K$1)))</f>
        <v>#NAME?</v>
      </c>
      <c r="L254" s="124" t="e">
        <f ca="1">IF(tbl_coded[[#This Row],[ISIN]]="","",IF(_xll.BDP($B254&amp;" Corp",L$1)="#N/A N/A","--",_xll.BDP($B254&amp;" Corp",L$1)))</f>
        <v>#NAME?</v>
      </c>
      <c r="M254" s="124" t="e">
        <f ca="1">IF(tbl_coded[[#This Row],[ISIN]]="","",IF(_xll.BDP($B254&amp;" Corp",M$1)="#N/A N/A","--",_xll.BDP($B254&amp;" Corp",M$1)))</f>
        <v>#NAME?</v>
      </c>
      <c r="N254" s="124" t="e">
        <f ca="1">IF(tbl_coded[[#This Row],[ISIN]]="","",IF(_xll.BDP($B254&amp;" Corp",N$1)="#N/A N/A","--",_xll.BDP($B254&amp;" Corp",N$1)))</f>
        <v>#NAME?</v>
      </c>
      <c r="O254" s="124" t="e">
        <f ca="1">IF(tbl_coded[[#This Row],[ISIN]]="","",IF(_xll.BDP($B254&amp;" Corp",O$1)="#N/A N/A","--",_xll.BDP($B254&amp;" Corp",O$1)))</f>
        <v>#NAME?</v>
      </c>
      <c r="P254" s="124" t="e">
        <f ca="1">IF(tbl_coded[[#This Row],[ISIN]]="","",IF(_xll.BDP($B254&amp;" Corp",P$1)="#N/A N/A","--",_xll.BDP($B254&amp;" Corp",P$1)))</f>
        <v>#NAME?</v>
      </c>
      <c r="Q25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4" s="124" t="e">
        <f ca="1">IF(tbl_coded[[#This Row],[ISIN]]="","",IF(OR(_xll.BDP($B254&amp;" Corp",R$1)="#N/A N/A",_xll.BDP($B254&amp;" Corp",R$1)="#N/A Invalid Security",_xll.BDP($B254&amp;" Corp",R$1)="#N/A Field Not Applicable"),"--",_xll.BDP($B254&amp;" Corp",R$1)))</f>
        <v>#NAME?</v>
      </c>
      <c r="S254" s="124" t="e">
        <f ca="1">IF(tbl_coded[[#This Row],[ISIN]]="","",IF(OR(_xll.BDP($R254&amp;" Equity",S$1)="#N/A N/A",_xll.BDP($R254&amp;" Equity",S$1)="#N/A Invalid Security"),"--",_xll.BDP($R254&amp;" Equity",S$1)))</f>
        <v>#NAME?</v>
      </c>
      <c r="T254" s="124" t="e">
        <f ca="1">IF(tbl_coded[[#This Row],[ISIN]]="","",IF(OR(_xll.BDP($R254&amp;" Equity",T$1)="#N/A N/A",_xll.BDP($R254&amp;" Equity",T$1)="#N/A Invalid Security"),"--",_xll.BDP($R254&amp;" Equity",T$1)))</f>
        <v>#NAME?</v>
      </c>
      <c r="U254" s="124" t="e">
        <f ca="1">IF(tbl_coded[[#This Row],[ISIN]]="","",IF(OR(_xll.BDP($R254&amp;" Equity",U$1)="#N/A N/A",_xll.BDP($R254&amp;" Equity",U$1)="#N/A Invalid Security"),"--",_xll.BDP($R254&amp;" Equity",U$1)))</f>
        <v>#NAME?</v>
      </c>
      <c r="V254" s="124" t="e">
        <f ca="1">IF(tbl_coded[[#This Row],[ISIN]]="","",IF(OR(_xll.BDP($R254&amp;" Equity",V$1)="#N/A N/A",_xll.BDP($R254&amp;" Equity",V$1)="#N/A Invalid Security"),"--",_xll.BDP($R254&amp;" Equity",V$1)))</f>
        <v>#NAME?</v>
      </c>
      <c r="W254" s="124" t="e">
        <f ca="1">IF(tbl_coded[[#This Row],[ISIN]]="","",IF(OR(_xll.BDP($R254&amp;" Equity",W$1)="#N/A N/A",_xll.BDP($R254&amp;" Equity",W$1)="#N/A Invalid Security"),"--",_xll.BDP($R254&amp;" Equity",W$1)))</f>
        <v>#NAME?</v>
      </c>
      <c r="X254" s="124" t="e">
        <f ca="1">IF(tbl_coded[[#This Row],[ISIN]]="","",IF(OR(_xll.BDP($R254&amp;" Equity",X$1)="#N/A N/A",_xll.BDP($R254&amp;" Equity",X$1)="#N/A Invalid Security"),"--",_xll.BDP($R254&amp;" Equity",X$1)))</f>
        <v>#NAME?</v>
      </c>
      <c r="Y25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4" s="124" t="str">
        <f ca="1">IF(tbl_coded[[#This Row],[ISIN]]="","",IF(ISNUMBER(_xll.BDP(B254&amp;" Corp",Z$1)),_xll.BDP(B254&amp;" Corp",Z$1),""))</f>
        <v/>
      </c>
      <c r="AA254" s="124" t="str">
        <f ca="1">IF(tbl_coded[[#This Row],[ISIN]]="","",IF(ISNUMBER(_xll.BDP(B254&amp;" Corp",AA$1)),_xll.BDP(B254&amp;" Corp",AA$1),""))</f>
        <v/>
      </c>
      <c r="AB254" s="124" t="str">
        <f ca="1">IF(tbl_coded[[#This Row],[ISIN]]="","",IF(ISNUMBER(_xll.BDP(B254&amp;" Corp",AB$1)),_xll.BDP(B254&amp;" Corp",AB$1),""))</f>
        <v/>
      </c>
      <c r="AC254" s="124" t="str">
        <f ca="1">IF(tbl_coded[[#This Row],[ISIN]]="","",IF(ISNUMBER(_xll.BDP(B254&amp;" Corp",AC$1)),_xll.BDP(B254&amp;" Corp",AC$1),""))</f>
        <v/>
      </c>
      <c r="AD254" s="124" t="e">
        <f ca="1">IF(tbl_coded[[#This Row],[ISIN]]="","",IF((_xll.BDP(B254&amp;" Corp",AD$1))="#N/A Field Not Applicable","",_xll.BDP(B254&amp;" Corp",AD$1)))</f>
        <v>#NAME?</v>
      </c>
      <c r="AE254" s="124" t="e">
        <f ca="1">IF(tbl_coded[[#This Row],[ISIN]]="","",IF((_xll.BDP(B254&amp;" Corp",AE$1))="#N/A N/A","--",_xll.BDP(B254&amp;" Corp",AE$1)))</f>
        <v>#NAME?</v>
      </c>
      <c r="AF254" s="124" t="e">
        <f ca="1">IF(tbl_coded[[#This Row],[ISIN]]="","",IF(IFERROR(MATCH(H254,rtg_num[Moody''s],0)&gt;10,0),"HY",IF(IFERROR(MATCH(I254,rtg_num[S&amp;P],0)&gt;10,0),"HY",IF(IFERROR(MATCH(J254,rtg_num[Fitch],0)&gt;10,0),"HY",IF(H254&amp;I254&amp;J254="------","NR",IF(IFERROR(FIND("#N/A",Coded!H254),0)&amp;IFERROR(FIND("#N/A",Coded!H254),0)&amp;IFERROR(FIND("#N/A",Coded!H254),0)&lt;&gt;"000",IF(INDEX(美元债一级!$O:$O,MATCH(tbl_coded[[#This Row],[ISIN]],美元债一级!$I:$I,0))="--/--/--","NR","IG"),"IG"))))))</f>
        <v>#NAME?</v>
      </c>
      <c r="AG25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4" s="125" t="e">
        <f ca="1">IF(tbl_coded[[#This Row],[ISIN]]="","",IF(_xll.BDP($B254&amp;" Corp",AI$1)="#N/A N/A","--",_xll.BDP($B254&amp;" Corp",AI$1)))</f>
        <v>#NAME?</v>
      </c>
      <c r="AJ254" s="122" t="e">
        <f ca="1">IF(tbl_coded[[#This Row],[ISIN]]="","",IF(OR(_xll.BDP(_xll.BDP(tbl_coded[[#This Row],[ISIN]]&amp;" Corp", "ISSUER_EQUITY_TICKER")&amp;" Equity",AJ$1)="#N/A N/A"),"--",_xll.BDP(_xll.BDP(tbl_coded[[#This Row],[ISIN]]&amp;" Corp", "ISSUER_EQUITY_TICKER")&amp;" Equity",AJ$1)))</f>
        <v>#NAME?</v>
      </c>
      <c r="AK25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24" t="e">
        <f ca="1">IF(tbl_coded[[#This Row],[ISIN]]="","",IF(OR(_xll.BDP(_xll.BDP(tbl_coded[[#This Row],[ISIN]]&amp;" Corp", "ISSUER_EQUITY_TICKER")&amp;" Equity",AL$1)="#N/A N/A"),"--",_xll.BDP(_xll.BDP(tbl_coded[[#This Row],[ISIN]]&amp;" Corp", "ISSUER_EQUITY_TICKER")&amp;" Equity",AL$1)))</f>
        <v>#NAME?</v>
      </c>
      <c r="AM254" s="124" t="e">
        <f ca="1">IF(tbl_coded[[#This Row],[ISIN]]="","",IF(_xll.BDS($B254&amp;" Corp",AM$1)="#N/A Field Not Applicable","",_xll.BDS($B254&amp;" Corp",AM$1)))</f>
        <v>#NAME?</v>
      </c>
      <c r="AN254" s="124" t="e">
        <f ca="1">IF(tbl_coded[[#This Row],[ISIN]]="","",IF(_xll.BDP(tbl_coded[[#This Row],[KPW Provider BBID]]&amp;" CompanyID","NAME")="#N/A Invalid Security","",_xll.BDP(tbl_coded[[#This Row],[KPW Provider BBID]]&amp;" CompanyID","NAME")))</f>
        <v>#NAME?</v>
      </c>
      <c r="AO254" s="124" t="e">
        <f ca="1">IF(tbl_coded[[#This Row],[ISIN]]="","",IF(_xll.BDP(tbl_coded[[#This Row],[KPW Provider BBID]]&amp;" CompanyID",$AO$1)="#N/A Invalid Security","--",IF(_xll.BDP(tbl_coded[[#This Row],[KPW Provider BBID]]&amp;" CompanyID",$AO$1)="#N/A N/A","--",_xll.BDP(tbl_coded[[#This Row],[KPW Provider BBID]]&amp;" CompanyID",$AO$1))))</f>
        <v>#NAME?</v>
      </c>
      <c r="AP254" s="124" t="e">
        <f ca="1">IF(tbl_coded[[#This Row],[ISIN]]="","",IF(_xll.BDP(tbl_coded[[#This Row],[KPW Provider BBID]]&amp;" CompanyID",$AP$1)="#N/A Invalid Security","--",IF(_xll.BDP(tbl_coded[[#This Row],[KPW Provider BBID]]&amp;" CompanyID",$AP$1)="#N/A N/A","--",_xll.BDP(tbl_coded[[#This Row],[KPW Provider BBID]]&amp;" CompanyID",$AP$1))))</f>
        <v>#NAME?</v>
      </c>
      <c r="AQ254" s="124" t="e">
        <f ca="1">IF(tbl_coded[[#This Row],[ISIN]]="","",IF(_xll.BDP(tbl_coded[[#This Row],[KPW Provider BBID]]&amp;" CompanyID",$AQ$1)="#N/A Invalid Security","--",IF(_xll.BDP(tbl_coded[[#This Row],[KPW Provider BBID]]&amp;" CompanyID",$AQ$1)="#N/A N/A","--",_xll.BDP(tbl_coded[[#This Row],[KPW Provider BBID]]&amp;" CompanyID",$AQ$1))))</f>
        <v>#NAME?</v>
      </c>
      <c r="AR254" s="124" t="e">
        <f ca="1">IF(tbl_coded[[#This Row],[ISIN]]="","",tbl_coded[[#This Row],[穆迪KPW评级]]&amp;"/"&amp;tbl_coded[[#This Row],[SPKPW评级]]&amp;"/"&amp;tbl_coded[[#This Row],[FITCHKPW评级]])</f>
        <v>#NAME?</v>
      </c>
      <c r="AS254" s="124" t="e">
        <f ca="1">IF(tbl_coded[[#This Row],[ISIN]]="","",IF(OR(_xll.BDP($B254&amp;" Corp",AS$1)="#N/A N/A"),"--",_xll.BDP($B254&amp;" Corp",AS$1)))</f>
        <v>#NAME?</v>
      </c>
      <c r="AT254" s="124" t="e">
        <f ca="1">IF(tbl_coded[[#This Row],[ISIN]]="","",IF(_xll.BDS($B254&amp;" Corp",AT$1)="#N/A Field Not Applicable","",_xll.BDS($B254&amp;" Corp",AT$1)))</f>
        <v>#NAME?</v>
      </c>
      <c r="AU254" s="124" t="e">
        <f ca="1">IF(tbl_coded[[#This Row],[SBLC Provider BBID]]="","",_xll.BDP(tbl_coded[[#This Row],[SBLC Provider BBID]]&amp;" CompanyID","NAME"))</f>
        <v>#NAME?</v>
      </c>
      <c r="AV254" s="124" t="e">
        <f ca="1">IF(tbl_coded[[#This Row],[ISIN]]="","",IF(OR(_xll.BDP($B254&amp;" Corp",AV$1)="#N/A N/A"),"--",TEXT(_xll.BDP($B254&amp;" Corp",AV$1),"yyyy/mm/dd")))</f>
        <v>#NAME?</v>
      </c>
      <c r="AW254" s="124" t="e">
        <f ca="1">IF(tbl_coded[[#This Row],[ISIN]]="","",IF(OR(_xll.BDP($B254&amp;" Corp",AW$1)="#N/A N/A"),"--",TEXT(_xll.BDP($B254&amp;" Corp",AW$1),"yyyy/mm/dd")))</f>
        <v>#NAME?</v>
      </c>
      <c r="AX254" s="124" t="e">
        <f ca="1">IF(tbl_coded[[#This Row],[ISIN]]="","",IF(OR(_xll.BDP($B254&amp;" Corp",AX$1)="#N/A N/A"),"--",TEXT(_xll.BDP($B254&amp;" Corp",AX$1),"yyyy/mm/dd")))</f>
        <v>#NAME?</v>
      </c>
      <c r="AY254" s="124" t="e">
        <f ca="1">IF(tbl_coded[[#This Row],[ISIN]]="","",IF(OR(_xll.BDP($B254&amp;" Corp",AY$1)="#N/A Field Not Applicable"),"--",TEXT(_xll.BDP($B254&amp;" Corp",AY$1),"yyyy/mm/dd")))</f>
        <v>#NAME?</v>
      </c>
      <c r="AZ254" s="124" t="e">
        <f ca="1">IF(tbl_coded[[#This Row],[ISIN]]="","",IF(OR(_xll.BDP($B254&amp;" Corp",AZ$1)="#N/A N/A"),"--",_xll.BDP($B254&amp;" Corp",AZ$1)))</f>
        <v>#NAME?</v>
      </c>
      <c r="BA254" s="124" t="e">
        <f ca="1">IF(tbl_coded[[#This Row],[ISIN]]="","",IF(OR(_xll.BDP($B254&amp;" Corp",BA$1)="#N/A N/A"),"--",_xll.BDP($B254&amp;" Corp",BA$1)))</f>
        <v>#NAME?</v>
      </c>
      <c r="BB254" s="124" t="e">
        <f ca="1">IF(tbl_coded[[#This Row],[ISIN]]="","",IF(OR(_xll.BDP($B254&amp;" Corp",BB$1)="#N/A N/A"),"--",_xll.BDP($B254&amp;" Corp",BB$1)))</f>
        <v>#NAME?</v>
      </c>
      <c r="BC254" s="124" t="e">
        <f ca="1">IF(tbl_coded[[#This Row],[ISIN]]="","",IF(OR(_xll.BDP($B254&amp;" Corp",BC$1)="#N/A Field Not Applicable"),"--",_xll.BDP($B254&amp;" Corp",BC$1)))</f>
        <v>#NAME?</v>
      </c>
      <c r="BD254" s="124" t="e">
        <f ca="1">IF(tbl_coded[[#This Row],[ISIN]]="","",IF(OR(_xll.BDP($B254&amp;" Corp",BD$1)="#N/A Field Not Applicable"),"--",_xll.BDP($B254&amp;" Corp",BD$1)))</f>
        <v>#NAME?</v>
      </c>
      <c r="BE254" s="124" t="e">
        <f ca="1">IF(tbl_coded[[#This Row],[ISIN]]="","",IF(OR(_xll.BDP($B254&amp;" Corp",BE$1)="#N/A Field Not Applicable"),"--",_xll.BDP($B254&amp;" Corp",BE$1)))</f>
        <v>#NAME?</v>
      </c>
      <c r="BF254" s="124" t="e">
        <f ca="1">IF(tbl_coded[[#This Row],[ISIN]]="","",IF(OR(_xll.BDP($B254&amp;" Corp",BF$1)="#N/A Field Not Applicable"),"--",_xll.BDP($B254&amp;" Corp",BF$1)))</f>
        <v>#NAME?</v>
      </c>
      <c r="BG254" s="124" t="e">
        <f ca="1">IF(tbl_coded[[#This Row],[ISIN]]="","",IF(OR(_xll.BDP($B254&amp;" Corp",BG$1)="#N/A Field Not Applicable"),"--",IF(_xll.BDP($B254&amp;" Corp",BG$1)="#N/A N/A","N",_xll.BDP($B254&amp;" Corp",BG$1))))</f>
        <v>#NAME?</v>
      </c>
      <c r="BH254" s="124" t="e">
        <f ca="1">IF(tbl_coded[[#This Row],[ISIN]]="","",IF(OR(_xll.BDP($B254&amp;" Corp",BH$1)="#N/A N/A"),"",_xll.BDP($B254&amp;" Corp",BH$1)))</f>
        <v>#NAME?</v>
      </c>
      <c r="BI254" s="124" t="e">
        <f ca="1">IF(tbl_coded[[#This Row],[ISIN]]="","",IF(OR(tbl_coded[[#This Row],[Parent company tiker]]=""),"",IF(_xll.BDP(tbl_coded[[#This Row],[Parent company tiker]]&amp;" Equity",BI$1)="#N/A N/A","--",_xll.BDP(tbl_coded[[#This Row],[Parent company tiker]]&amp;" Equity",BI$1))))</f>
        <v>#NAME?</v>
      </c>
      <c r="BJ254" s="124" t="e">
        <f ca="1">IF(tbl_coded[[#This Row],[ISIN]]="","",IF(OR(tbl_coded[[#This Row],[Parent company tiker]]=""),"",IF(_xll.BDP(tbl_coded[[#This Row],[Parent company tiker]]&amp;" Equity",BJ$1)="#N/A N/A","--",_xll.BDP(tbl_coded[[#This Row],[Parent company tiker]]&amp;" Equity",BJ$1))))</f>
        <v>#NAME?</v>
      </c>
      <c r="BK254" s="124" t="e">
        <f ca="1">IF(tbl_coded[[#This Row],[ISIN]]="","",IF(OR(tbl_coded[[#This Row],[Parent company tiker]]=""),"",IF(_xll.BDP(tbl_coded[[#This Row],[Parent company tiker]]&amp;" Equity",BK$1)="#N/A N/A","--",_xll.BDP(tbl_coded[[#This Row],[Parent company tiker]]&amp;" Equity",BK$1))))</f>
        <v>#NAME?</v>
      </c>
      <c r="BL254" s="124" t="e">
        <f ca="1">IF(tbl_coded[[#This Row],[ISIN]]="","",IF(OR(tbl_coded[[#This Row],[Parent company tiker]]=""),"",IF(_xll.BDP(tbl_coded[[#This Row],[Parent company tiker]]&amp;" Equity",BL$1)="#N/A N/A","--",_xll.BDP(tbl_coded[[#This Row],[Parent company tiker]]&amp;" Equity",BL$1))))</f>
        <v>#NAME?</v>
      </c>
      <c r="BM25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4" s="124" t="e">
        <f ca="1">IF(tbl_coded[[#This Row],[Column9]]&lt;&gt;"--",tbl_coded[[#This Row],[G''tor rating]],IF(tbl_coded[[#This Row],[KPW Name]]&lt;&gt;"",tbl_coded[[#This Row],[KPW Rating]],IF(tbl_coded[[#This Row],[Parent company tiker]]&lt;&gt;"",tbl_coded[[#This Row],[parent评级]],tbl_coded[[#This Row],[Issuer rating]])))</f>
        <v>#NAME?</v>
      </c>
      <c r="BO254" s="159" t="str">
        <f ca="1">IFERROR(IF(tbl_coded[[#This Row],[GREEN]]="Y","GREEN",IF(tbl_coded[[#This Row],[SUSTAINABLE]]="Y","SUSTAINABLE",IF(tbl_coded[[#This Row],[SOCIAL]]="Y","SOCIAL",IF(tbl_coded[[#This Row],[Sustainable linked]]="Y","SUSTAINABLE LINKED"," ")))),"")</f>
        <v/>
      </c>
    </row>
    <row r="255" spans="1:67" ht="15" customHeight="1">
      <c r="A255" s="119">
        <v>253</v>
      </c>
      <c r="B255" s="120" t="str">
        <f>IF(美元债一级!$C$4:$C$1048576&lt;&gt;"",美元债一级!C256,"")</f>
        <v>HK0000910239</v>
      </c>
      <c r="C255" s="124" t="e">
        <f ca="1">IF(tbl_coded[[#This Row],[ISIN]]="","",IF(tbl_coded[[#This Row],[Index]]&gt;$A$1,"",IF(_xll.BDP($B255&amp;" Corp",C$1)="#N/A N/A","",_xll.BDP($B255&amp;" Corp",C$1))))</f>
        <v>#NAME?</v>
      </c>
      <c r="D255" s="124" t="e">
        <f ca="1">IF(tbl_coded[[#This Row],[ISIN]]="","",IF(_xll.BDP($B255&amp;" Corp",D$1)="#N/A N/A","",_xll.BDP($B255&amp;" Corp",D$1)))</f>
        <v>#NAME?</v>
      </c>
      <c r="E255" s="124" t="e">
        <f ca="1">IF(tbl_coded[[#This Row],[ISIN]]="","",IF(_xll.BDP($B255&amp;" Corp",E$1)="#N/A N/A","--",_xll.BDP($B255&amp;" Corp",E$1)))</f>
        <v>#NAME?</v>
      </c>
      <c r="F255" s="124" t="e">
        <f ca="1">IF(tbl_coded[[#This Row],[ISIN]]="","",IF(_xll.BDS($B255&amp;" Corp",F$1)="#N/A Field Not Applicable","",_xll.BDS($B255&amp;" Corp",F$1)))</f>
        <v>#NAME?</v>
      </c>
      <c r="G255" s="124" t="e">
        <f ca="1">IF(tbl_coded[[#This Row],[ISIN]]="","",IF(_xll.BDP($F255&amp;" CompanyID",G$1)="#N/A Invalid Security","",_xll.BDP($F255&amp;" CompanyID",G$1)))</f>
        <v>#NAME?</v>
      </c>
      <c r="H255" s="124" t="e">
        <f ca="1">IF(tbl_coded[[#This Row],[ISIN]]="","",IF(_xll.BDP($B255&amp;" Corp",H$1)="#N/A N/A","--",_xll.BDP($B255&amp;" Corp",H$1)))</f>
        <v>#NAME?</v>
      </c>
      <c r="I255" s="124" t="e">
        <f ca="1">IF(tbl_coded[[#This Row],[ISIN]]="","",IF(_xll.BDP($B255&amp;" Corp",I$1)="#N/A N/A","--",_xll.BDP($B255&amp;" Corp",I$1)))</f>
        <v>#NAME?</v>
      </c>
      <c r="J255" s="124" t="e">
        <f ca="1">IF(tbl_coded[[#This Row],[ISIN]]="","",IF(_xll.BDP($B255&amp;" Corp",J$1)="#N/A N/A","--",_xll.BDP($B255&amp;" Corp",J$1)))</f>
        <v>#NAME?</v>
      </c>
      <c r="K255" s="124" t="e">
        <f ca="1">IF(tbl_coded[[#This Row],[ISIN]]="","",IF(_xll.BDP($B255&amp;" Corp",K$1)="#N/A N/A","--",_xll.BDP($B255&amp;" Corp",K$1)))</f>
        <v>#NAME?</v>
      </c>
      <c r="L255" s="124" t="e">
        <f ca="1">IF(tbl_coded[[#This Row],[ISIN]]="","",IF(_xll.BDP($B255&amp;" Corp",L$1)="#N/A N/A","--",_xll.BDP($B255&amp;" Corp",L$1)))</f>
        <v>#NAME?</v>
      </c>
      <c r="M255" s="124" t="e">
        <f ca="1">IF(tbl_coded[[#This Row],[ISIN]]="","",IF(_xll.BDP($B255&amp;" Corp",M$1)="#N/A N/A","--",_xll.BDP($B255&amp;" Corp",M$1)))</f>
        <v>#NAME?</v>
      </c>
      <c r="N255" s="124" t="e">
        <f ca="1">IF(tbl_coded[[#This Row],[ISIN]]="","",IF(_xll.BDP($B255&amp;" Corp",N$1)="#N/A N/A","--",_xll.BDP($B255&amp;" Corp",N$1)))</f>
        <v>#NAME?</v>
      </c>
      <c r="O255" s="124" t="e">
        <f ca="1">IF(tbl_coded[[#This Row],[ISIN]]="","",IF(_xll.BDP($B255&amp;" Corp",O$1)="#N/A N/A","--",_xll.BDP($B255&amp;" Corp",O$1)))</f>
        <v>#NAME?</v>
      </c>
      <c r="P255" s="124" t="e">
        <f ca="1">IF(tbl_coded[[#This Row],[ISIN]]="","",IF(_xll.BDP($B255&amp;" Corp",P$1)="#N/A N/A","--",_xll.BDP($B255&amp;" Corp",P$1)))</f>
        <v>#NAME?</v>
      </c>
      <c r="Q25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5" s="124" t="e">
        <f ca="1">IF(tbl_coded[[#This Row],[ISIN]]="","",IF(OR(_xll.BDP($B255&amp;" Corp",R$1)="#N/A N/A",_xll.BDP($B255&amp;" Corp",R$1)="#N/A Invalid Security",_xll.BDP($B255&amp;" Corp",R$1)="#N/A Field Not Applicable"),"--",_xll.BDP($B255&amp;" Corp",R$1)))</f>
        <v>#NAME?</v>
      </c>
      <c r="S255" s="124" t="e">
        <f ca="1">IF(tbl_coded[[#This Row],[ISIN]]="","",IF(OR(_xll.BDP($R255&amp;" Equity",S$1)="#N/A N/A",_xll.BDP($R255&amp;" Equity",S$1)="#N/A Invalid Security"),"--",_xll.BDP($R255&amp;" Equity",S$1)))</f>
        <v>#NAME?</v>
      </c>
      <c r="T255" s="124" t="e">
        <f ca="1">IF(tbl_coded[[#This Row],[ISIN]]="","",IF(OR(_xll.BDP($R255&amp;" Equity",T$1)="#N/A N/A",_xll.BDP($R255&amp;" Equity",T$1)="#N/A Invalid Security"),"--",_xll.BDP($R255&amp;" Equity",T$1)))</f>
        <v>#NAME?</v>
      </c>
      <c r="U255" s="124" t="e">
        <f ca="1">IF(tbl_coded[[#This Row],[ISIN]]="","",IF(OR(_xll.BDP($R255&amp;" Equity",U$1)="#N/A N/A",_xll.BDP($R255&amp;" Equity",U$1)="#N/A Invalid Security"),"--",_xll.BDP($R255&amp;" Equity",U$1)))</f>
        <v>#NAME?</v>
      </c>
      <c r="V255" s="124" t="e">
        <f ca="1">IF(tbl_coded[[#This Row],[ISIN]]="","",IF(OR(_xll.BDP($R255&amp;" Equity",V$1)="#N/A N/A",_xll.BDP($R255&amp;" Equity",V$1)="#N/A Invalid Security"),"--",_xll.BDP($R255&amp;" Equity",V$1)))</f>
        <v>#NAME?</v>
      </c>
      <c r="W255" s="124" t="e">
        <f ca="1">IF(tbl_coded[[#This Row],[ISIN]]="","",IF(OR(_xll.BDP($R255&amp;" Equity",W$1)="#N/A N/A",_xll.BDP($R255&amp;" Equity",W$1)="#N/A Invalid Security"),"--",_xll.BDP($R255&amp;" Equity",W$1)))</f>
        <v>#NAME?</v>
      </c>
      <c r="X255" s="124" t="e">
        <f ca="1">IF(tbl_coded[[#This Row],[ISIN]]="","",IF(OR(_xll.BDP($R255&amp;" Equity",X$1)="#N/A N/A",_xll.BDP($R255&amp;" Equity",X$1)="#N/A Invalid Security"),"--",_xll.BDP($R255&amp;" Equity",X$1)))</f>
        <v>#NAME?</v>
      </c>
      <c r="Y25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5" s="124" t="str">
        <f ca="1">IF(tbl_coded[[#This Row],[ISIN]]="","",IF(ISNUMBER(_xll.BDP(B255&amp;" Corp",Z$1)),_xll.BDP(B255&amp;" Corp",Z$1),""))</f>
        <v/>
      </c>
      <c r="AA255" s="124" t="str">
        <f ca="1">IF(tbl_coded[[#This Row],[ISIN]]="","",IF(ISNUMBER(_xll.BDP(B255&amp;" Corp",AA$1)),_xll.BDP(B255&amp;" Corp",AA$1),""))</f>
        <v/>
      </c>
      <c r="AB255" s="124" t="str">
        <f ca="1">IF(tbl_coded[[#This Row],[ISIN]]="","",IF(ISNUMBER(_xll.BDP(B255&amp;" Corp",AB$1)),_xll.BDP(B255&amp;" Corp",AB$1),""))</f>
        <v/>
      </c>
      <c r="AC255" s="124" t="str">
        <f ca="1">IF(tbl_coded[[#This Row],[ISIN]]="","",IF(ISNUMBER(_xll.BDP(B255&amp;" Corp",AC$1)),_xll.BDP(B255&amp;" Corp",AC$1),""))</f>
        <v/>
      </c>
      <c r="AD255" s="124" t="e">
        <f ca="1">IF(tbl_coded[[#This Row],[ISIN]]="","",IF((_xll.BDP(B255&amp;" Corp",AD$1))="#N/A Field Not Applicable","",_xll.BDP(B255&amp;" Corp",AD$1)))</f>
        <v>#NAME?</v>
      </c>
      <c r="AE255" s="124" t="e">
        <f ca="1">IF(tbl_coded[[#This Row],[ISIN]]="","",IF((_xll.BDP(B255&amp;" Corp",AE$1))="#N/A N/A","--",_xll.BDP(B255&amp;" Corp",AE$1)))</f>
        <v>#NAME?</v>
      </c>
      <c r="AF255" s="124" t="e">
        <f ca="1">IF(tbl_coded[[#This Row],[ISIN]]="","",IF(IFERROR(MATCH(H255,rtg_num[Moody''s],0)&gt;10,0),"HY",IF(IFERROR(MATCH(I255,rtg_num[S&amp;P],0)&gt;10,0),"HY",IF(IFERROR(MATCH(J255,rtg_num[Fitch],0)&gt;10,0),"HY",IF(H255&amp;I255&amp;J255="------","NR",IF(IFERROR(FIND("#N/A",Coded!H255),0)&amp;IFERROR(FIND("#N/A",Coded!H255),0)&amp;IFERROR(FIND("#N/A",Coded!H255),0)&lt;&gt;"000",IF(INDEX(美元债一级!$O:$O,MATCH(tbl_coded[[#This Row],[ISIN]],美元债一级!$I:$I,0))="--/--/--","NR","IG"),"IG"))))))</f>
        <v>#NAME?</v>
      </c>
      <c r="AG25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5" s="125" t="e">
        <f ca="1">IF(tbl_coded[[#This Row],[ISIN]]="","",IF(_xll.BDP($B255&amp;" Corp",AI$1)="#N/A N/A","--",_xll.BDP($B255&amp;" Corp",AI$1)))</f>
        <v>#NAME?</v>
      </c>
      <c r="AJ255" s="122" t="e">
        <f ca="1">IF(tbl_coded[[#This Row],[ISIN]]="","",IF(OR(_xll.BDP(_xll.BDP(tbl_coded[[#This Row],[ISIN]]&amp;" Corp", "ISSUER_EQUITY_TICKER")&amp;" Equity",AJ$1)="#N/A N/A"),"--",_xll.BDP(_xll.BDP(tbl_coded[[#This Row],[ISIN]]&amp;" Corp", "ISSUER_EQUITY_TICKER")&amp;" Equity",AJ$1)))</f>
        <v>#NAME?</v>
      </c>
      <c r="AK25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24" t="e">
        <f ca="1">IF(tbl_coded[[#This Row],[ISIN]]="","",IF(OR(_xll.BDP(_xll.BDP(tbl_coded[[#This Row],[ISIN]]&amp;" Corp", "ISSUER_EQUITY_TICKER")&amp;" Equity",AL$1)="#N/A N/A"),"--",_xll.BDP(_xll.BDP(tbl_coded[[#This Row],[ISIN]]&amp;" Corp", "ISSUER_EQUITY_TICKER")&amp;" Equity",AL$1)))</f>
        <v>#NAME?</v>
      </c>
      <c r="AM255" s="124" t="e">
        <f ca="1">IF(tbl_coded[[#This Row],[ISIN]]="","",IF(_xll.BDS($B255&amp;" Corp",AM$1)="#N/A Field Not Applicable","",_xll.BDS($B255&amp;" Corp",AM$1)))</f>
        <v>#NAME?</v>
      </c>
      <c r="AN255" s="124" t="e">
        <f ca="1">IF(tbl_coded[[#This Row],[ISIN]]="","",IF(_xll.BDP(tbl_coded[[#This Row],[KPW Provider BBID]]&amp;" CompanyID","NAME")="#N/A Invalid Security","",_xll.BDP(tbl_coded[[#This Row],[KPW Provider BBID]]&amp;" CompanyID","NAME")))</f>
        <v>#NAME?</v>
      </c>
      <c r="AO255" s="124" t="e">
        <f ca="1">IF(tbl_coded[[#This Row],[ISIN]]="","",IF(_xll.BDP(tbl_coded[[#This Row],[KPW Provider BBID]]&amp;" CompanyID",$AO$1)="#N/A Invalid Security","--",IF(_xll.BDP(tbl_coded[[#This Row],[KPW Provider BBID]]&amp;" CompanyID",$AO$1)="#N/A N/A","--",_xll.BDP(tbl_coded[[#This Row],[KPW Provider BBID]]&amp;" CompanyID",$AO$1))))</f>
        <v>#NAME?</v>
      </c>
      <c r="AP255" s="124" t="e">
        <f ca="1">IF(tbl_coded[[#This Row],[ISIN]]="","",IF(_xll.BDP(tbl_coded[[#This Row],[KPW Provider BBID]]&amp;" CompanyID",$AP$1)="#N/A Invalid Security","--",IF(_xll.BDP(tbl_coded[[#This Row],[KPW Provider BBID]]&amp;" CompanyID",$AP$1)="#N/A N/A","--",_xll.BDP(tbl_coded[[#This Row],[KPW Provider BBID]]&amp;" CompanyID",$AP$1))))</f>
        <v>#NAME?</v>
      </c>
      <c r="AQ255" s="124" t="e">
        <f ca="1">IF(tbl_coded[[#This Row],[ISIN]]="","",IF(_xll.BDP(tbl_coded[[#This Row],[KPW Provider BBID]]&amp;" CompanyID",$AQ$1)="#N/A Invalid Security","--",IF(_xll.BDP(tbl_coded[[#This Row],[KPW Provider BBID]]&amp;" CompanyID",$AQ$1)="#N/A N/A","--",_xll.BDP(tbl_coded[[#This Row],[KPW Provider BBID]]&amp;" CompanyID",$AQ$1))))</f>
        <v>#NAME?</v>
      </c>
      <c r="AR255" s="124" t="e">
        <f ca="1">IF(tbl_coded[[#This Row],[ISIN]]="","",tbl_coded[[#This Row],[穆迪KPW评级]]&amp;"/"&amp;tbl_coded[[#This Row],[SPKPW评级]]&amp;"/"&amp;tbl_coded[[#This Row],[FITCHKPW评级]])</f>
        <v>#NAME?</v>
      </c>
      <c r="AS255" s="124" t="e">
        <f ca="1">IF(tbl_coded[[#This Row],[ISIN]]="","",IF(OR(_xll.BDP($B255&amp;" Corp",AS$1)="#N/A N/A"),"--",_xll.BDP($B255&amp;" Corp",AS$1)))</f>
        <v>#NAME?</v>
      </c>
      <c r="AT255" s="124" t="e">
        <f ca="1">IF(tbl_coded[[#This Row],[ISIN]]="","",IF(_xll.BDS($B255&amp;" Corp",AT$1)="#N/A Field Not Applicable","",_xll.BDS($B255&amp;" Corp",AT$1)))</f>
        <v>#NAME?</v>
      </c>
      <c r="AU255" s="124" t="e">
        <f ca="1">IF(tbl_coded[[#This Row],[SBLC Provider BBID]]="","",_xll.BDP(tbl_coded[[#This Row],[SBLC Provider BBID]]&amp;" CompanyID","NAME"))</f>
        <v>#NAME?</v>
      </c>
      <c r="AV255" s="124" t="e">
        <f ca="1">IF(tbl_coded[[#This Row],[ISIN]]="","",IF(OR(_xll.BDP($B255&amp;" Corp",AV$1)="#N/A N/A"),"--",TEXT(_xll.BDP($B255&amp;" Corp",AV$1),"yyyy/mm/dd")))</f>
        <v>#NAME?</v>
      </c>
      <c r="AW255" s="124" t="e">
        <f ca="1">IF(tbl_coded[[#This Row],[ISIN]]="","",IF(OR(_xll.BDP($B255&amp;" Corp",AW$1)="#N/A N/A"),"--",TEXT(_xll.BDP($B255&amp;" Corp",AW$1),"yyyy/mm/dd")))</f>
        <v>#NAME?</v>
      </c>
      <c r="AX255" s="124" t="e">
        <f ca="1">IF(tbl_coded[[#This Row],[ISIN]]="","",IF(OR(_xll.BDP($B255&amp;" Corp",AX$1)="#N/A N/A"),"--",TEXT(_xll.BDP($B255&amp;" Corp",AX$1),"yyyy/mm/dd")))</f>
        <v>#NAME?</v>
      </c>
      <c r="AY255" s="124" t="e">
        <f ca="1">IF(tbl_coded[[#This Row],[ISIN]]="","",IF(OR(_xll.BDP($B255&amp;" Corp",AY$1)="#N/A Field Not Applicable"),"--",TEXT(_xll.BDP($B255&amp;" Corp",AY$1),"yyyy/mm/dd")))</f>
        <v>#NAME?</v>
      </c>
      <c r="AZ255" s="124" t="e">
        <f ca="1">IF(tbl_coded[[#This Row],[ISIN]]="","",IF(OR(_xll.BDP($B255&amp;" Corp",AZ$1)="#N/A N/A"),"--",_xll.BDP($B255&amp;" Corp",AZ$1)))</f>
        <v>#NAME?</v>
      </c>
      <c r="BA255" s="124" t="e">
        <f ca="1">IF(tbl_coded[[#This Row],[ISIN]]="","",IF(OR(_xll.BDP($B255&amp;" Corp",BA$1)="#N/A N/A"),"--",_xll.BDP($B255&amp;" Corp",BA$1)))</f>
        <v>#NAME?</v>
      </c>
      <c r="BB255" s="124" t="e">
        <f ca="1">IF(tbl_coded[[#This Row],[ISIN]]="","",IF(OR(_xll.BDP($B255&amp;" Corp",BB$1)="#N/A N/A"),"--",_xll.BDP($B255&amp;" Corp",BB$1)))</f>
        <v>#NAME?</v>
      </c>
      <c r="BC255" s="124" t="e">
        <f ca="1">IF(tbl_coded[[#This Row],[ISIN]]="","",IF(OR(_xll.BDP($B255&amp;" Corp",BC$1)="#N/A Field Not Applicable"),"--",_xll.BDP($B255&amp;" Corp",BC$1)))</f>
        <v>#NAME?</v>
      </c>
      <c r="BD255" s="124" t="e">
        <f ca="1">IF(tbl_coded[[#This Row],[ISIN]]="","",IF(OR(_xll.BDP($B255&amp;" Corp",BD$1)="#N/A Field Not Applicable"),"--",_xll.BDP($B255&amp;" Corp",BD$1)))</f>
        <v>#NAME?</v>
      </c>
      <c r="BE255" s="124" t="e">
        <f ca="1">IF(tbl_coded[[#This Row],[ISIN]]="","",IF(OR(_xll.BDP($B255&amp;" Corp",BE$1)="#N/A Field Not Applicable"),"--",_xll.BDP($B255&amp;" Corp",BE$1)))</f>
        <v>#NAME?</v>
      </c>
      <c r="BF255" s="124" t="e">
        <f ca="1">IF(tbl_coded[[#This Row],[ISIN]]="","",IF(OR(_xll.BDP($B255&amp;" Corp",BF$1)="#N/A Field Not Applicable"),"--",_xll.BDP($B255&amp;" Corp",BF$1)))</f>
        <v>#NAME?</v>
      </c>
      <c r="BG255" s="124" t="e">
        <f ca="1">IF(tbl_coded[[#This Row],[ISIN]]="","",IF(OR(_xll.BDP($B255&amp;" Corp",BG$1)="#N/A Field Not Applicable"),"--",IF(_xll.BDP($B255&amp;" Corp",BG$1)="#N/A N/A","N",_xll.BDP($B255&amp;" Corp",BG$1))))</f>
        <v>#NAME?</v>
      </c>
      <c r="BH255" s="124" t="e">
        <f ca="1">IF(tbl_coded[[#This Row],[ISIN]]="","",IF(OR(_xll.BDP($B255&amp;" Corp",BH$1)="#N/A N/A"),"",_xll.BDP($B255&amp;" Corp",BH$1)))</f>
        <v>#NAME?</v>
      </c>
      <c r="BI255" s="124" t="e">
        <f ca="1">IF(tbl_coded[[#This Row],[ISIN]]="","",IF(OR(tbl_coded[[#This Row],[Parent company tiker]]=""),"",IF(_xll.BDP(tbl_coded[[#This Row],[Parent company tiker]]&amp;" Equity",BI$1)="#N/A N/A","--",_xll.BDP(tbl_coded[[#This Row],[Parent company tiker]]&amp;" Equity",BI$1))))</f>
        <v>#NAME?</v>
      </c>
      <c r="BJ255" s="124" t="e">
        <f ca="1">IF(tbl_coded[[#This Row],[ISIN]]="","",IF(OR(tbl_coded[[#This Row],[Parent company tiker]]=""),"",IF(_xll.BDP(tbl_coded[[#This Row],[Parent company tiker]]&amp;" Equity",BJ$1)="#N/A N/A","--",_xll.BDP(tbl_coded[[#This Row],[Parent company tiker]]&amp;" Equity",BJ$1))))</f>
        <v>#NAME?</v>
      </c>
      <c r="BK255" s="124" t="e">
        <f ca="1">IF(tbl_coded[[#This Row],[ISIN]]="","",IF(OR(tbl_coded[[#This Row],[Parent company tiker]]=""),"",IF(_xll.BDP(tbl_coded[[#This Row],[Parent company tiker]]&amp;" Equity",BK$1)="#N/A N/A","--",_xll.BDP(tbl_coded[[#This Row],[Parent company tiker]]&amp;" Equity",BK$1))))</f>
        <v>#NAME?</v>
      </c>
      <c r="BL255" s="124" t="e">
        <f ca="1">IF(tbl_coded[[#This Row],[ISIN]]="","",IF(OR(tbl_coded[[#This Row],[Parent company tiker]]=""),"",IF(_xll.BDP(tbl_coded[[#This Row],[Parent company tiker]]&amp;" Equity",BL$1)="#N/A N/A","--",_xll.BDP(tbl_coded[[#This Row],[Parent company tiker]]&amp;" Equity",BL$1))))</f>
        <v>#NAME?</v>
      </c>
      <c r="BM25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5" s="124" t="e">
        <f ca="1">IF(tbl_coded[[#This Row],[Column9]]&lt;&gt;"--",tbl_coded[[#This Row],[G''tor rating]],IF(tbl_coded[[#This Row],[KPW Name]]&lt;&gt;"",tbl_coded[[#This Row],[KPW Rating]],IF(tbl_coded[[#This Row],[Parent company tiker]]&lt;&gt;"",tbl_coded[[#This Row],[parent评级]],tbl_coded[[#This Row],[Issuer rating]])))</f>
        <v>#NAME?</v>
      </c>
      <c r="BO255" s="159" t="str">
        <f ca="1">IFERROR(IF(tbl_coded[[#This Row],[GREEN]]="Y","GREEN",IF(tbl_coded[[#This Row],[SUSTAINABLE]]="Y","SUSTAINABLE",IF(tbl_coded[[#This Row],[SOCIAL]]="Y","SOCIAL",IF(tbl_coded[[#This Row],[Sustainable linked]]="Y","SUSTAINABLE LINKED"," ")))),"")</f>
        <v/>
      </c>
    </row>
    <row r="256" spans="1:67" ht="15" customHeight="1">
      <c r="A256" s="119">
        <v>254</v>
      </c>
      <c r="B256" s="120" t="str">
        <f>IF(美元债一级!$C$4:$C$1048576&lt;&gt;"",美元债一级!C257,"")</f>
        <v>XS2588952312</v>
      </c>
      <c r="C256" s="124" t="e">
        <f ca="1">IF(tbl_coded[[#This Row],[ISIN]]="","",IF(tbl_coded[[#This Row],[Index]]&gt;$A$1,"",IF(_xll.BDP($B256&amp;" Corp",C$1)="#N/A N/A","",_xll.BDP($B256&amp;" Corp",C$1))))</f>
        <v>#NAME?</v>
      </c>
      <c r="D256" s="124" t="e">
        <f ca="1">IF(tbl_coded[[#This Row],[ISIN]]="","",IF(_xll.BDP($B256&amp;" Corp",D$1)="#N/A N/A","",_xll.BDP($B256&amp;" Corp",D$1)))</f>
        <v>#NAME?</v>
      </c>
      <c r="E256" s="124" t="e">
        <f ca="1">IF(tbl_coded[[#This Row],[ISIN]]="","",IF(_xll.BDP($B256&amp;" Corp",E$1)="#N/A N/A","--",_xll.BDP($B256&amp;" Corp",E$1)))</f>
        <v>#NAME?</v>
      </c>
      <c r="F256" s="124" t="e">
        <f ca="1">IF(tbl_coded[[#This Row],[ISIN]]="","",IF(_xll.BDS($B256&amp;" Corp",F$1)="#N/A Field Not Applicable","",_xll.BDS($B256&amp;" Corp",F$1)))</f>
        <v>#NAME?</v>
      </c>
      <c r="G256" s="124" t="e">
        <f ca="1">IF(tbl_coded[[#This Row],[ISIN]]="","",IF(_xll.BDP($F256&amp;" CompanyID",G$1)="#N/A Invalid Security","",_xll.BDP($F256&amp;" CompanyID",G$1)))</f>
        <v>#NAME?</v>
      </c>
      <c r="H256" s="124" t="e">
        <f ca="1">IF(tbl_coded[[#This Row],[ISIN]]="","",IF(_xll.BDP($B256&amp;" Corp",H$1)="#N/A N/A","--",_xll.BDP($B256&amp;" Corp",H$1)))</f>
        <v>#NAME?</v>
      </c>
      <c r="I256" s="124" t="e">
        <f ca="1">IF(tbl_coded[[#This Row],[ISIN]]="","",IF(_xll.BDP($B256&amp;" Corp",I$1)="#N/A N/A","--",_xll.BDP($B256&amp;" Corp",I$1)))</f>
        <v>#NAME?</v>
      </c>
      <c r="J256" s="124" t="e">
        <f ca="1">IF(tbl_coded[[#This Row],[ISIN]]="","",IF(_xll.BDP($B256&amp;" Corp",J$1)="#N/A N/A","--",_xll.BDP($B256&amp;" Corp",J$1)))</f>
        <v>#NAME?</v>
      </c>
      <c r="K256" s="124" t="e">
        <f ca="1">IF(tbl_coded[[#This Row],[ISIN]]="","",IF(_xll.BDP($B256&amp;" Corp",K$1)="#N/A N/A","--",_xll.BDP($B256&amp;" Corp",K$1)))</f>
        <v>#NAME?</v>
      </c>
      <c r="L256" s="124" t="e">
        <f ca="1">IF(tbl_coded[[#This Row],[ISIN]]="","",IF(_xll.BDP($B256&amp;" Corp",L$1)="#N/A N/A","--",_xll.BDP($B256&amp;" Corp",L$1)))</f>
        <v>#NAME?</v>
      </c>
      <c r="M256" s="124" t="e">
        <f ca="1">IF(tbl_coded[[#This Row],[ISIN]]="","",IF(_xll.BDP($B256&amp;" Corp",M$1)="#N/A N/A","--",_xll.BDP($B256&amp;" Corp",M$1)))</f>
        <v>#NAME?</v>
      </c>
      <c r="N256" s="124" t="e">
        <f ca="1">IF(tbl_coded[[#This Row],[ISIN]]="","",IF(_xll.BDP($B256&amp;" Corp",N$1)="#N/A N/A","--",_xll.BDP($B256&amp;" Corp",N$1)))</f>
        <v>#NAME?</v>
      </c>
      <c r="O256" s="124" t="e">
        <f ca="1">IF(tbl_coded[[#This Row],[ISIN]]="","",IF(_xll.BDP($B256&amp;" Corp",O$1)="#N/A N/A","--",_xll.BDP($B256&amp;" Corp",O$1)))</f>
        <v>#NAME?</v>
      </c>
      <c r="P256" s="124" t="e">
        <f ca="1">IF(tbl_coded[[#This Row],[ISIN]]="","",IF(_xll.BDP($B256&amp;" Corp",P$1)="#N/A N/A","--",_xll.BDP($B256&amp;" Corp",P$1)))</f>
        <v>#NAME?</v>
      </c>
      <c r="Q25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6" s="124" t="e">
        <f ca="1">IF(tbl_coded[[#This Row],[ISIN]]="","",IF(OR(_xll.BDP($B256&amp;" Corp",R$1)="#N/A N/A",_xll.BDP($B256&amp;" Corp",R$1)="#N/A Invalid Security",_xll.BDP($B256&amp;" Corp",R$1)="#N/A Field Not Applicable"),"--",_xll.BDP($B256&amp;" Corp",R$1)))</f>
        <v>#NAME?</v>
      </c>
      <c r="S256" s="124" t="e">
        <f ca="1">IF(tbl_coded[[#This Row],[ISIN]]="","",IF(OR(_xll.BDP($R256&amp;" Equity",S$1)="#N/A N/A",_xll.BDP($R256&amp;" Equity",S$1)="#N/A Invalid Security"),"--",_xll.BDP($R256&amp;" Equity",S$1)))</f>
        <v>#NAME?</v>
      </c>
      <c r="T256" s="124" t="e">
        <f ca="1">IF(tbl_coded[[#This Row],[ISIN]]="","",IF(OR(_xll.BDP($R256&amp;" Equity",T$1)="#N/A N/A",_xll.BDP($R256&amp;" Equity",T$1)="#N/A Invalid Security"),"--",_xll.BDP($R256&amp;" Equity",T$1)))</f>
        <v>#NAME?</v>
      </c>
      <c r="U256" s="124" t="e">
        <f ca="1">IF(tbl_coded[[#This Row],[ISIN]]="","",IF(OR(_xll.BDP($R256&amp;" Equity",U$1)="#N/A N/A",_xll.BDP($R256&amp;" Equity",U$1)="#N/A Invalid Security"),"--",_xll.BDP($R256&amp;" Equity",U$1)))</f>
        <v>#NAME?</v>
      </c>
      <c r="V256" s="124" t="e">
        <f ca="1">IF(tbl_coded[[#This Row],[ISIN]]="","",IF(OR(_xll.BDP($R256&amp;" Equity",V$1)="#N/A N/A",_xll.BDP($R256&amp;" Equity",V$1)="#N/A Invalid Security"),"--",_xll.BDP($R256&amp;" Equity",V$1)))</f>
        <v>#NAME?</v>
      </c>
      <c r="W256" s="124" t="e">
        <f ca="1">IF(tbl_coded[[#This Row],[ISIN]]="","",IF(OR(_xll.BDP($R256&amp;" Equity",W$1)="#N/A N/A",_xll.BDP($R256&amp;" Equity",W$1)="#N/A Invalid Security"),"--",_xll.BDP($R256&amp;" Equity",W$1)))</f>
        <v>#NAME?</v>
      </c>
      <c r="X256" s="124" t="e">
        <f ca="1">IF(tbl_coded[[#This Row],[ISIN]]="","",IF(OR(_xll.BDP($R256&amp;" Equity",X$1)="#N/A N/A",_xll.BDP($R256&amp;" Equity",X$1)="#N/A Invalid Security"),"--",_xll.BDP($R256&amp;" Equity",X$1)))</f>
        <v>#NAME?</v>
      </c>
      <c r="Y25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6" s="124" t="str">
        <f ca="1">IF(tbl_coded[[#This Row],[ISIN]]="","",IF(ISNUMBER(_xll.BDP(B256&amp;" Corp",Z$1)),_xll.BDP(B256&amp;" Corp",Z$1),""))</f>
        <v/>
      </c>
      <c r="AA256" s="124" t="str">
        <f ca="1">IF(tbl_coded[[#This Row],[ISIN]]="","",IF(ISNUMBER(_xll.BDP(B256&amp;" Corp",AA$1)),_xll.BDP(B256&amp;" Corp",AA$1),""))</f>
        <v/>
      </c>
      <c r="AB256" s="124" t="str">
        <f ca="1">IF(tbl_coded[[#This Row],[ISIN]]="","",IF(ISNUMBER(_xll.BDP(B256&amp;" Corp",AB$1)),_xll.BDP(B256&amp;" Corp",AB$1),""))</f>
        <v/>
      </c>
      <c r="AC256" s="124" t="str">
        <f ca="1">IF(tbl_coded[[#This Row],[ISIN]]="","",IF(ISNUMBER(_xll.BDP(B256&amp;" Corp",AC$1)),_xll.BDP(B256&amp;" Corp",AC$1),""))</f>
        <v/>
      </c>
      <c r="AD256" s="124" t="e">
        <f ca="1">IF(tbl_coded[[#This Row],[ISIN]]="","",IF((_xll.BDP(B256&amp;" Corp",AD$1))="#N/A Field Not Applicable","",_xll.BDP(B256&amp;" Corp",AD$1)))</f>
        <v>#NAME?</v>
      </c>
      <c r="AE256" s="124" t="e">
        <f ca="1">IF(tbl_coded[[#This Row],[ISIN]]="","",IF((_xll.BDP(B256&amp;" Corp",AE$1))="#N/A N/A","--",_xll.BDP(B256&amp;" Corp",AE$1)))</f>
        <v>#NAME?</v>
      </c>
      <c r="AF256" s="124" t="e">
        <f ca="1">IF(tbl_coded[[#This Row],[ISIN]]="","",IF(IFERROR(MATCH(H256,rtg_num[Moody''s],0)&gt;10,0),"HY",IF(IFERROR(MATCH(I256,rtg_num[S&amp;P],0)&gt;10,0),"HY",IF(IFERROR(MATCH(J256,rtg_num[Fitch],0)&gt;10,0),"HY",IF(H256&amp;I256&amp;J256="------","NR",IF(IFERROR(FIND("#N/A",Coded!H256),0)&amp;IFERROR(FIND("#N/A",Coded!H256),0)&amp;IFERROR(FIND("#N/A",Coded!H256),0)&lt;&gt;"000",IF(INDEX(美元债一级!$O:$O,MATCH(tbl_coded[[#This Row],[ISIN]],美元债一级!$I:$I,0))="--/--/--","NR","IG"),"IG"))))))</f>
        <v>#NAME?</v>
      </c>
      <c r="AG25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6" s="125" t="e">
        <f ca="1">IF(tbl_coded[[#This Row],[ISIN]]="","",IF(_xll.BDP($B256&amp;" Corp",AI$1)="#N/A N/A","--",_xll.BDP($B256&amp;" Corp",AI$1)))</f>
        <v>#NAME?</v>
      </c>
      <c r="AJ256" s="122" t="e">
        <f ca="1">IF(tbl_coded[[#This Row],[ISIN]]="","",IF(OR(_xll.BDP(_xll.BDP(tbl_coded[[#This Row],[ISIN]]&amp;" Corp", "ISSUER_EQUITY_TICKER")&amp;" Equity",AJ$1)="#N/A N/A"),"--",_xll.BDP(_xll.BDP(tbl_coded[[#This Row],[ISIN]]&amp;" Corp", "ISSUER_EQUITY_TICKER")&amp;" Equity",AJ$1)))</f>
        <v>#NAME?</v>
      </c>
      <c r="AK25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24" t="e">
        <f ca="1">IF(tbl_coded[[#This Row],[ISIN]]="","",IF(OR(_xll.BDP(_xll.BDP(tbl_coded[[#This Row],[ISIN]]&amp;" Corp", "ISSUER_EQUITY_TICKER")&amp;" Equity",AL$1)="#N/A N/A"),"--",_xll.BDP(_xll.BDP(tbl_coded[[#This Row],[ISIN]]&amp;" Corp", "ISSUER_EQUITY_TICKER")&amp;" Equity",AL$1)))</f>
        <v>#NAME?</v>
      </c>
      <c r="AM256" s="124" t="e">
        <f ca="1">IF(tbl_coded[[#This Row],[ISIN]]="","",IF(_xll.BDS($B256&amp;" Corp",AM$1)="#N/A Field Not Applicable","",_xll.BDS($B256&amp;" Corp",AM$1)))</f>
        <v>#NAME?</v>
      </c>
      <c r="AN256" s="124" t="e">
        <f ca="1">IF(tbl_coded[[#This Row],[ISIN]]="","",IF(_xll.BDP(tbl_coded[[#This Row],[KPW Provider BBID]]&amp;" CompanyID","NAME")="#N/A Invalid Security","",_xll.BDP(tbl_coded[[#This Row],[KPW Provider BBID]]&amp;" CompanyID","NAME")))</f>
        <v>#NAME?</v>
      </c>
      <c r="AO256" s="124" t="e">
        <f ca="1">IF(tbl_coded[[#This Row],[ISIN]]="","",IF(_xll.BDP(tbl_coded[[#This Row],[KPW Provider BBID]]&amp;" CompanyID",$AO$1)="#N/A Invalid Security","--",IF(_xll.BDP(tbl_coded[[#This Row],[KPW Provider BBID]]&amp;" CompanyID",$AO$1)="#N/A N/A","--",_xll.BDP(tbl_coded[[#This Row],[KPW Provider BBID]]&amp;" CompanyID",$AO$1))))</f>
        <v>#NAME?</v>
      </c>
      <c r="AP256" s="124" t="e">
        <f ca="1">IF(tbl_coded[[#This Row],[ISIN]]="","",IF(_xll.BDP(tbl_coded[[#This Row],[KPW Provider BBID]]&amp;" CompanyID",$AP$1)="#N/A Invalid Security","--",IF(_xll.BDP(tbl_coded[[#This Row],[KPW Provider BBID]]&amp;" CompanyID",$AP$1)="#N/A N/A","--",_xll.BDP(tbl_coded[[#This Row],[KPW Provider BBID]]&amp;" CompanyID",$AP$1))))</f>
        <v>#NAME?</v>
      </c>
      <c r="AQ256" s="124" t="e">
        <f ca="1">IF(tbl_coded[[#This Row],[ISIN]]="","",IF(_xll.BDP(tbl_coded[[#This Row],[KPW Provider BBID]]&amp;" CompanyID",$AQ$1)="#N/A Invalid Security","--",IF(_xll.BDP(tbl_coded[[#This Row],[KPW Provider BBID]]&amp;" CompanyID",$AQ$1)="#N/A N/A","--",_xll.BDP(tbl_coded[[#This Row],[KPW Provider BBID]]&amp;" CompanyID",$AQ$1))))</f>
        <v>#NAME?</v>
      </c>
      <c r="AR256" s="124" t="e">
        <f ca="1">IF(tbl_coded[[#This Row],[ISIN]]="","",tbl_coded[[#This Row],[穆迪KPW评级]]&amp;"/"&amp;tbl_coded[[#This Row],[SPKPW评级]]&amp;"/"&amp;tbl_coded[[#This Row],[FITCHKPW评级]])</f>
        <v>#NAME?</v>
      </c>
      <c r="AS256" s="124" t="e">
        <f ca="1">IF(tbl_coded[[#This Row],[ISIN]]="","",IF(OR(_xll.BDP($B256&amp;" Corp",AS$1)="#N/A N/A"),"--",_xll.BDP($B256&amp;" Corp",AS$1)))</f>
        <v>#NAME?</v>
      </c>
      <c r="AT256" s="124" t="e">
        <f ca="1">IF(tbl_coded[[#This Row],[ISIN]]="","",IF(_xll.BDS($B256&amp;" Corp",AT$1)="#N/A Field Not Applicable","",_xll.BDS($B256&amp;" Corp",AT$1)))</f>
        <v>#NAME?</v>
      </c>
      <c r="AU256" s="124" t="e">
        <f ca="1">IF(tbl_coded[[#This Row],[SBLC Provider BBID]]="","",_xll.BDP(tbl_coded[[#This Row],[SBLC Provider BBID]]&amp;" CompanyID","NAME"))</f>
        <v>#NAME?</v>
      </c>
      <c r="AV256" s="124" t="e">
        <f ca="1">IF(tbl_coded[[#This Row],[ISIN]]="","",IF(OR(_xll.BDP($B256&amp;" Corp",AV$1)="#N/A N/A"),"--",TEXT(_xll.BDP($B256&amp;" Corp",AV$1),"yyyy/mm/dd")))</f>
        <v>#NAME?</v>
      </c>
      <c r="AW256" s="124" t="e">
        <f ca="1">IF(tbl_coded[[#This Row],[ISIN]]="","",IF(OR(_xll.BDP($B256&amp;" Corp",AW$1)="#N/A N/A"),"--",TEXT(_xll.BDP($B256&amp;" Corp",AW$1),"yyyy/mm/dd")))</f>
        <v>#NAME?</v>
      </c>
      <c r="AX256" s="124" t="e">
        <f ca="1">IF(tbl_coded[[#This Row],[ISIN]]="","",IF(OR(_xll.BDP($B256&amp;" Corp",AX$1)="#N/A N/A"),"--",TEXT(_xll.BDP($B256&amp;" Corp",AX$1),"yyyy/mm/dd")))</f>
        <v>#NAME?</v>
      </c>
      <c r="AY256" s="124" t="e">
        <f ca="1">IF(tbl_coded[[#This Row],[ISIN]]="","",IF(OR(_xll.BDP($B256&amp;" Corp",AY$1)="#N/A Field Not Applicable"),"--",TEXT(_xll.BDP($B256&amp;" Corp",AY$1),"yyyy/mm/dd")))</f>
        <v>#NAME?</v>
      </c>
      <c r="AZ256" s="124" t="e">
        <f ca="1">IF(tbl_coded[[#This Row],[ISIN]]="","",IF(OR(_xll.BDP($B256&amp;" Corp",AZ$1)="#N/A N/A"),"--",_xll.BDP($B256&amp;" Corp",AZ$1)))</f>
        <v>#NAME?</v>
      </c>
      <c r="BA256" s="124" t="e">
        <f ca="1">IF(tbl_coded[[#This Row],[ISIN]]="","",IF(OR(_xll.BDP($B256&amp;" Corp",BA$1)="#N/A N/A"),"--",_xll.BDP($B256&amp;" Corp",BA$1)))</f>
        <v>#NAME?</v>
      </c>
      <c r="BB256" s="124" t="e">
        <f ca="1">IF(tbl_coded[[#This Row],[ISIN]]="","",IF(OR(_xll.BDP($B256&amp;" Corp",BB$1)="#N/A N/A"),"--",_xll.BDP($B256&amp;" Corp",BB$1)))</f>
        <v>#NAME?</v>
      </c>
      <c r="BC256" s="124" t="e">
        <f ca="1">IF(tbl_coded[[#This Row],[ISIN]]="","",IF(OR(_xll.BDP($B256&amp;" Corp",BC$1)="#N/A Field Not Applicable"),"--",_xll.BDP($B256&amp;" Corp",BC$1)))</f>
        <v>#NAME?</v>
      </c>
      <c r="BD256" s="124" t="e">
        <f ca="1">IF(tbl_coded[[#This Row],[ISIN]]="","",IF(OR(_xll.BDP($B256&amp;" Corp",BD$1)="#N/A Field Not Applicable"),"--",_xll.BDP($B256&amp;" Corp",BD$1)))</f>
        <v>#NAME?</v>
      </c>
      <c r="BE256" s="124" t="e">
        <f ca="1">IF(tbl_coded[[#This Row],[ISIN]]="","",IF(OR(_xll.BDP($B256&amp;" Corp",BE$1)="#N/A Field Not Applicable"),"--",_xll.BDP($B256&amp;" Corp",BE$1)))</f>
        <v>#NAME?</v>
      </c>
      <c r="BF256" s="124" t="e">
        <f ca="1">IF(tbl_coded[[#This Row],[ISIN]]="","",IF(OR(_xll.BDP($B256&amp;" Corp",BF$1)="#N/A Field Not Applicable"),"--",_xll.BDP($B256&amp;" Corp",BF$1)))</f>
        <v>#NAME?</v>
      </c>
      <c r="BG256" s="124" t="e">
        <f ca="1">IF(tbl_coded[[#This Row],[ISIN]]="","",IF(OR(_xll.BDP($B256&amp;" Corp",BG$1)="#N/A Field Not Applicable"),"--",IF(_xll.BDP($B256&amp;" Corp",BG$1)="#N/A N/A","N",_xll.BDP($B256&amp;" Corp",BG$1))))</f>
        <v>#NAME?</v>
      </c>
      <c r="BH256" s="124" t="e">
        <f ca="1">IF(tbl_coded[[#This Row],[ISIN]]="","",IF(OR(_xll.BDP($B256&amp;" Corp",BH$1)="#N/A N/A"),"",_xll.BDP($B256&amp;" Corp",BH$1)))</f>
        <v>#NAME?</v>
      </c>
      <c r="BI256" s="124" t="e">
        <f ca="1">IF(tbl_coded[[#This Row],[ISIN]]="","",IF(OR(tbl_coded[[#This Row],[Parent company tiker]]=""),"",IF(_xll.BDP(tbl_coded[[#This Row],[Parent company tiker]]&amp;" Equity",BI$1)="#N/A N/A","--",_xll.BDP(tbl_coded[[#This Row],[Parent company tiker]]&amp;" Equity",BI$1))))</f>
        <v>#NAME?</v>
      </c>
      <c r="BJ256" s="124" t="e">
        <f ca="1">IF(tbl_coded[[#This Row],[ISIN]]="","",IF(OR(tbl_coded[[#This Row],[Parent company tiker]]=""),"",IF(_xll.BDP(tbl_coded[[#This Row],[Parent company tiker]]&amp;" Equity",BJ$1)="#N/A N/A","--",_xll.BDP(tbl_coded[[#This Row],[Parent company tiker]]&amp;" Equity",BJ$1))))</f>
        <v>#NAME?</v>
      </c>
      <c r="BK256" s="124" t="e">
        <f ca="1">IF(tbl_coded[[#This Row],[ISIN]]="","",IF(OR(tbl_coded[[#This Row],[Parent company tiker]]=""),"",IF(_xll.BDP(tbl_coded[[#This Row],[Parent company tiker]]&amp;" Equity",BK$1)="#N/A N/A","--",_xll.BDP(tbl_coded[[#This Row],[Parent company tiker]]&amp;" Equity",BK$1))))</f>
        <v>#NAME?</v>
      </c>
      <c r="BL256" s="124" t="e">
        <f ca="1">IF(tbl_coded[[#This Row],[ISIN]]="","",IF(OR(tbl_coded[[#This Row],[Parent company tiker]]=""),"",IF(_xll.BDP(tbl_coded[[#This Row],[Parent company tiker]]&amp;" Equity",BL$1)="#N/A N/A","--",_xll.BDP(tbl_coded[[#This Row],[Parent company tiker]]&amp;" Equity",BL$1))))</f>
        <v>#NAME?</v>
      </c>
      <c r="BM25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6" s="124" t="e">
        <f ca="1">IF(tbl_coded[[#This Row],[Column9]]&lt;&gt;"--",tbl_coded[[#This Row],[G''tor rating]],IF(tbl_coded[[#This Row],[KPW Name]]&lt;&gt;"",tbl_coded[[#This Row],[KPW Rating]],IF(tbl_coded[[#This Row],[Parent company tiker]]&lt;&gt;"",tbl_coded[[#This Row],[parent评级]],tbl_coded[[#This Row],[Issuer rating]])))</f>
        <v>#NAME?</v>
      </c>
      <c r="BO256" s="159" t="str">
        <f ca="1">IFERROR(IF(tbl_coded[[#This Row],[GREEN]]="Y","GREEN",IF(tbl_coded[[#This Row],[SUSTAINABLE]]="Y","SUSTAINABLE",IF(tbl_coded[[#This Row],[SOCIAL]]="Y","SOCIAL",IF(tbl_coded[[#This Row],[Sustainable linked]]="Y","SUSTAINABLE LINKED"," ")))),"")</f>
        <v/>
      </c>
    </row>
    <row r="257" spans="1:67" ht="15" customHeight="1">
      <c r="A257" s="119">
        <v>255</v>
      </c>
      <c r="B257" s="120" t="str">
        <f>IF(美元债一级!$C$4:$C$1048576&lt;&gt;"",美元债一级!C258,"")</f>
        <v>XS2588953716</v>
      </c>
      <c r="C257" s="124" t="e">
        <f ca="1">IF(tbl_coded[[#This Row],[ISIN]]="","",IF(tbl_coded[[#This Row],[Index]]&gt;$A$1,"",IF(_xll.BDP($B257&amp;" Corp",C$1)="#N/A N/A","",_xll.BDP($B257&amp;" Corp",C$1))))</f>
        <v>#NAME?</v>
      </c>
      <c r="D257" s="124" t="e">
        <f ca="1">IF(tbl_coded[[#This Row],[ISIN]]="","",IF(_xll.BDP($B257&amp;" Corp",D$1)="#N/A N/A","",_xll.BDP($B257&amp;" Corp",D$1)))</f>
        <v>#NAME?</v>
      </c>
      <c r="E257" s="124" t="e">
        <f ca="1">IF(tbl_coded[[#This Row],[ISIN]]="","",IF(_xll.BDP($B257&amp;" Corp",E$1)="#N/A N/A","--",_xll.BDP($B257&amp;" Corp",E$1)))</f>
        <v>#NAME?</v>
      </c>
      <c r="F257" s="124" t="e">
        <f ca="1">IF(tbl_coded[[#This Row],[ISIN]]="","",IF(_xll.BDS($B257&amp;" Corp",F$1)="#N/A Field Not Applicable","",_xll.BDS($B257&amp;" Corp",F$1)))</f>
        <v>#NAME?</v>
      </c>
      <c r="G257" s="124" t="e">
        <f ca="1">IF(tbl_coded[[#This Row],[ISIN]]="","",IF(_xll.BDP($F257&amp;" CompanyID",G$1)="#N/A Invalid Security","",_xll.BDP($F257&amp;" CompanyID",G$1)))</f>
        <v>#NAME?</v>
      </c>
      <c r="H257" s="124" t="e">
        <f ca="1">IF(tbl_coded[[#This Row],[ISIN]]="","",IF(_xll.BDP($B257&amp;" Corp",H$1)="#N/A N/A","--",_xll.BDP($B257&amp;" Corp",H$1)))</f>
        <v>#NAME?</v>
      </c>
      <c r="I257" s="124" t="e">
        <f ca="1">IF(tbl_coded[[#This Row],[ISIN]]="","",IF(_xll.BDP($B257&amp;" Corp",I$1)="#N/A N/A","--",_xll.BDP($B257&amp;" Corp",I$1)))</f>
        <v>#NAME?</v>
      </c>
      <c r="J257" s="124" t="e">
        <f ca="1">IF(tbl_coded[[#This Row],[ISIN]]="","",IF(_xll.BDP($B257&amp;" Corp",J$1)="#N/A N/A","--",_xll.BDP($B257&amp;" Corp",J$1)))</f>
        <v>#NAME?</v>
      </c>
      <c r="K257" s="124" t="e">
        <f ca="1">IF(tbl_coded[[#This Row],[ISIN]]="","",IF(_xll.BDP($B257&amp;" Corp",K$1)="#N/A N/A","--",_xll.BDP($B257&amp;" Corp",K$1)))</f>
        <v>#NAME?</v>
      </c>
      <c r="L257" s="124" t="e">
        <f ca="1">IF(tbl_coded[[#This Row],[ISIN]]="","",IF(_xll.BDP($B257&amp;" Corp",L$1)="#N/A N/A","--",_xll.BDP($B257&amp;" Corp",L$1)))</f>
        <v>#NAME?</v>
      </c>
      <c r="M257" s="124" t="e">
        <f ca="1">IF(tbl_coded[[#This Row],[ISIN]]="","",IF(_xll.BDP($B257&amp;" Corp",M$1)="#N/A N/A","--",_xll.BDP($B257&amp;" Corp",M$1)))</f>
        <v>#NAME?</v>
      </c>
      <c r="N257" s="124" t="e">
        <f ca="1">IF(tbl_coded[[#This Row],[ISIN]]="","",IF(_xll.BDP($B257&amp;" Corp",N$1)="#N/A N/A","--",_xll.BDP($B257&amp;" Corp",N$1)))</f>
        <v>#NAME?</v>
      </c>
      <c r="O257" s="124" t="e">
        <f ca="1">IF(tbl_coded[[#This Row],[ISIN]]="","",IF(_xll.BDP($B257&amp;" Corp",O$1)="#N/A N/A","--",_xll.BDP($B257&amp;" Corp",O$1)))</f>
        <v>#NAME?</v>
      </c>
      <c r="P257" s="124" t="e">
        <f ca="1">IF(tbl_coded[[#This Row],[ISIN]]="","",IF(_xll.BDP($B257&amp;" Corp",P$1)="#N/A N/A","--",_xll.BDP($B257&amp;" Corp",P$1)))</f>
        <v>#NAME?</v>
      </c>
      <c r="Q25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7" s="124" t="e">
        <f ca="1">IF(tbl_coded[[#This Row],[ISIN]]="","",IF(OR(_xll.BDP($B257&amp;" Corp",R$1)="#N/A N/A",_xll.BDP($B257&amp;" Corp",R$1)="#N/A Invalid Security",_xll.BDP($B257&amp;" Corp",R$1)="#N/A Field Not Applicable"),"--",_xll.BDP($B257&amp;" Corp",R$1)))</f>
        <v>#NAME?</v>
      </c>
      <c r="S257" s="124" t="e">
        <f ca="1">IF(tbl_coded[[#This Row],[ISIN]]="","",IF(OR(_xll.BDP($R257&amp;" Equity",S$1)="#N/A N/A",_xll.BDP($R257&amp;" Equity",S$1)="#N/A Invalid Security"),"--",_xll.BDP($R257&amp;" Equity",S$1)))</f>
        <v>#NAME?</v>
      </c>
      <c r="T257" s="124" t="e">
        <f ca="1">IF(tbl_coded[[#This Row],[ISIN]]="","",IF(OR(_xll.BDP($R257&amp;" Equity",T$1)="#N/A N/A",_xll.BDP($R257&amp;" Equity",T$1)="#N/A Invalid Security"),"--",_xll.BDP($R257&amp;" Equity",T$1)))</f>
        <v>#NAME?</v>
      </c>
      <c r="U257" s="124" t="e">
        <f ca="1">IF(tbl_coded[[#This Row],[ISIN]]="","",IF(OR(_xll.BDP($R257&amp;" Equity",U$1)="#N/A N/A",_xll.BDP($R257&amp;" Equity",U$1)="#N/A Invalid Security"),"--",_xll.BDP($R257&amp;" Equity",U$1)))</f>
        <v>#NAME?</v>
      </c>
      <c r="V257" s="124" t="e">
        <f ca="1">IF(tbl_coded[[#This Row],[ISIN]]="","",IF(OR(_xll.BDP($R257&amp;" Equity",V$1)="#N/A N/A",_xll.BDP($R257&amp;" Equity",V$1)="#N/A Invalid Security"),"--",_xll.BDP($R257&amp;" Equity",V$1)))</f>
        <v>#NAME?</v>
      </c>
      <c r="W257" s="124" t="e">
        <f ca="1">IF(tbl_coded[[#This Row],[ISIN]]="","",IF(OR(_xll.BDP($R257&amp;" Equity",W$1)="#N/A N/A",_xll.BDP($R257&amp;" Equity",W$1)="#N/A Invalid Security"),"--",_xll.BDP($R257&amp;" Equity",W$1)))</f>
        <v>#NAME?</v>
      </c>
      <c r="X257" s="124" t="e">
        <f ca="1">IF(tbl_coded[[#This Row],[ISIN]]="","",IF(OR(_xll.BDP($R257&amp;" Equity",X$1)="#N/A N/A",_xll.BDP($R257&amp;" Equity",X$1)="#N/A Invalid Security"),"--",_xll.BDP($R257&amp;" Equity",X$1)))</f>
        <v>#NAME?</v>
      </c>
      <c r="Y25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7" s="124" t="str">
        <f ca="1">IF(tbl_coded[[#This Row],[ISIN]]="","",IF(ISNUMBER(_xll.BDP(B257&amp;" Corp",Z$1)),_xll.BDP(B257&amp;" Corp",Z$1),""))</f>
        <v/>
      </c>
      <c r="AA257" s="124" t="str">
        <f ca="1">IF(tbl_coded[[#This Row],[ISIN]]="","",IF(ISNUMBER(_xll.BDP(B257&amp;" Corp",AA$1)),_xll.BDP(B257&amp;" Corp",AA$1),""))</f>
        <v/>
      </c>
      <c r="AB257" s="124" t="str">
        <f ca="1">IF(tbl_coded[[#This Row],[ISIN]]="","",IF(ISNUMBER(_xll.BDP(B257&amp;" Corp",AB$1)),_xll.BDP(B257&amp;" Corp",AB$1),""))</f>
        <v/>
      </c>
      <c r="AC257" s="124" t="str">
        <f ca="1">IF(tbl_coded[[#This Row],[ISIN]]="","",IF(ISNUMBER(_xll.BDP(B257&amp;" Corp",AC$1)),_xll.BDP(B257&amp;" Corp",AC$1),""))</f>
        <v/>
      </c>
      <c r="AD257" s="124" t="e">
        <f ca="1">IF(tbl_coded[[#This Row],[ISIN]]="","",IF((_xll.BDP(B257&amp;" Corp",AD$1))="#N/A Field Not Applicable","",_xll.BDP(B257&amp;" Corp",AD$1)))</f>
        <v>#NAME?</v>
      </c>
      <c r="AE257" s="124" t="e">
        <f ca="1">IF(tbl_coded[[#This Row],[ISIN]]="","",IF((_xll.BDP(B257&amp;" Corp",AE$1))="#N/A N/A","--",_xll.BDP(B257&amp;" Corp",AE$1)))</f>
        <v>#NAME?</v>
      </c>
      <c r="AF257" s="124" t="e">
        <f ca="1">IF(tbl_coded[[#This Row],[ISIN]]="","",IF(IFERROR(MATCH(H257,rtg_num[Moody''s],0)&gt;10,0),"HY",IF(IFERROR(MATCH(I257,rtg_num[S&amp;P],0)&gt;10,0),"HY",IF(IFERROR(MATCH(J257,rtg_num[Fitch],0)&gt;10,0),"HY",IF(H257&amp;I257&amp;J257="------","NR",IF(IFERROR(FIND("#N/A",Coded!H257),0)&amp;IFERROR(FIND("#N/A",Coded!H257),0)&amp;IFERROR(FIND("#N/A",Coded!H257),0)&lt;&gt;"000",IF(INDEX(美元债一级!$O:$O,MATCH(tbl_coded[[#This Row],[ISIN]],美元债一级!$I:$I,0))="--/--/--","NR","IG"),"IG"))))))</f>
        <v>#NAME?</v>
      </c>
      <c r="AG25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7" s="125" t="e">
        <f ca="1">IF(tbl_coded[[#This Row],[ISIN]]="","",IF(_xll.BDP($B257&amp;" Corp",AI$1)="#N/A N/A","--",_xll.BDP($B257&amp;" Corp",AI$1)))</f>
        <v>#NAME?</v>
      </c>
      <c r="AJ257" s="122" t="e">
        <f ca="1">IF(tbl_coded[[#This Row],[ISIN]]="","",IF(OR(_xll.BDP(_xll.BDP(tbl_coded[[#This Row],[ISIN]]&amp;" Corp", "ISSUER_EQUITY_TICKER")&amp;" Equity",AJ$1)="#N/A N/A"),"--",_xll.BDP(_xll.BDP(tbl_coded[[#This Row],[ISIN]]&amp;" Corp", "ISSUER_EQUITY_TICKER")&amp;" Equity",AJ$1)))</f>
        <v>#NAME?</v>
      </c>
      <c r="AK25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24" t="e">
        <f ca="1">IF(tbl_coded[[#This Row],[ISIN]]="","",IF(OR(_xll.BDP(_xll.BDP(tbl_coded[[#This Row],[ISIN]]&amp;" Corp", "ISSUER_EQUITY_TICKER")&amp;" Equity",AL$1)="#N/A N/A"),"--",_xll.BDP(_xll.BDP(tbl_coded[[#This Row],[ISIN]]&amp;" Corp", "ISSUER_EQUITY_TICKER")&amp;" Equity",AL$1)))</f>
        <v>#NAME?</v>
      </c>
      <c r="AM257" s="124" t="e">
        <f ca="1">IF(tbl_coded[[#This Row],[ISIN]]="","",IF(_xll.BDS($B257&amp;" Corp",AM$1)="#N/A Field Not Applicable","",_xll.BDS($B257&amp;" Corp",AM$1)))</f>
        <v>#NAME?</v>
      </c>
      <c r="AN257" s="124" t="e">
        <f ca="1">IF(tbl_coded[[#This Row],[ISIN]]="","",IF(_xll.BDP(tbl_coded[[#This Row],[KPW Provider BBID]]&amp;" CompanyID","NAME")="#N/A Invalid Security","",_xll.BDP(tbl_coded[[#This Row],[KPW Provider BBID]]&amp;" CompanyID","NAME")))</f>
        <v>#NAME?</v>
      </c>
      <c r="AO257" s="124" t="e">
        <f ca="1">IF(tbl_coded[[#This Row],[ISIN]]="","",IF(_xll.BDP(tbl_coded[[#This Row],[KPW Provider BBID]]&amp;" CompanyID",$AO$1)="#N/A Invalid Security","--",IF(_xll.BDP(tbl_coded[[#This Row],[KPW Provider BBID]]&amp;" CompanyID",$AO$1)="#N/A N/A","--",_xll.BDP(tbl_coded[[#This Row],[KPW Provider BBID]]&amp;" CompanyID",$AO$1))))</f>
        <v>#NAME?</v>
      </c>
      <c r="AP257" s="124" t="e">
        <f ca="1">IF(tbl_coded[[#This Row],[ISIN]]="","",IF(_xll.BDP(tbl_coded[[#This Row],[KPW Provider BBID]]&amp;" CompanyID",$AP$1)="#N/A Invalid Security","--",IF(_xll.BDP(tbl_coded[[#This Row],[KPW Provider BBID]]&amp;" CompanyID",$AP$1)="#N/A N/A","--",_xll.BDP(tbl_coded[[#This Row],[KPW Provider BBID]]&amp;" CompanyID",$AP$1))))</f>
        <v>#NAME?</v>
      </c>
      <c r="AQ257" s="124" t="e">
        <f ca="1">IF(tbl_coded[[#This Row],[ISIN]]="","",IF(_xll.BDP(tbl_coded[[#This Row],[KPW Provider BBID]]&amp;" CompanyID",$AQ$1)="#N/A Invalid Security","--",IF(_xll.BDP(tbl_coded[[#This Row],[KPW Provider BBID]]&amp;" CompanyID",$AQ$1)="#N/A N/A","--",_xll.BDP(tbl_coded[[#This Row],[KPW Provider BBID]]&amp;" CompanyID",$AQ$1))))</f>
        <v>#NAME?</v>
      </c>
      <c r="AR257" s="124" t="e">
        <f ca="1">IF(tbl_coded[[#This Row],[ISIN]]="","",tbl_coded[[#This Row],[穆迪KPW评级]]&amp;"/"&amp;tbl_coded[[#This Row],[SPKPW评级]]&amp;"/"&amp;tbl_coded[[#This Row],[FITCHKPW评级]])</f>
        <v>#NAME?</v>
      </c>
      <c r="AS257" s="124" t="e">
        <f ca="1">IF(tbl_coded[[#This Row],[ISIN]]="","",IF(OR(_xll.BDP($B257&amp;" Corp",AS$1)="#N/A N/A"),"--",_xll.BDP($B257&amp;" Corp",AS$1)))</f>
        <v>#NAME?</v>
      </c>
      <c r="AT257" s="124" t="e">
        <f ca="1">IF(tbl_coded[[#This Row],[ISIN]]="","",IF(_xll.BDS($B257&amp;" Corp",AT$1)="#N/A Field Not Applicable","",_xll.BDS($B257&amp;" Corp",AT$1)))</f>
        <v>#NAME?</v>
      </c>
      <c r="AU257" s="124" t="e">
        <f ca="1">IF(tbl_coded[[#This Row],[SBLC Provider BBID]]="","",_xll.BDP(tbl_coded[[#This Row],[SBLC Provider BBID]]&amp;" CompanyID","NAME"))</f>
        <v>#NAME?</v>
      </c>
      <c r="AV257" s="124" t="e">
        <f ca="1">IF(tbl_coded[[#This Row],[ISIN]]="","",IF(OR(_xll.BDP($B257&amp;" Corp",AV$1)="#N/A N/A"),"--",TEXT(_xll.BDP($B257&amp;" Corp",AV$1),"yyyy/mm/dd")))</f>
        <v>#NAME?</v>
      </c>
      <c r="AW257" s="124" t="e">
        <f ca="1">IF(tbl_coded[[#This Row],[ISIN]]="","",IF(OR(_xll.BDP($B257&amp;" Corp",AW$1)="#N/A N/A"),"--",TEXT(_xll.BDP($B257&amp;" Corp",AW$1),"yyyy/mm/dd")))</f>
        <v>#NAME?</v>
      </c>
      <c r="AX257" s="124" t="e">
        <f ca="1">IF(tbl_coded[[#This Row],[ISIN]]="","",IF(OR(_xll.BDP($B257&amp;" Corp",AX$1)="#N/A N/A"),"--",TEXT(_xll.BDP($B257&amp;" Corp",AX$1),"yyyy/mm/dd")))</f>
        <v>#NAME?</v>
      </c>
      <c r="AY257" s="124" t="e">
        <f ca="1">IF(tbl_coded[[#This Row],[ISIN]]="","",IF(OR(_xll.BDP($B257&amp;" Corp",AY$1)="#N/A Field Not Applicable"),"--",TEXT(_xll.BDP($B257&amp;" Corp",AY$1),"yyyy/mm/dd")))</f>
        <v>#NAME?</v>
      </c>
      <c r="AZ257" s="124" t="e">
        <f ca="1">IF(tbl_coded[[#This Row],[ISIN]]="","",IF(OR(_xll.BDP($B257&amp;" Corp",AZ$1)="#N/A N/A"),"--",_xll.BDP($B257&amp;" Corp",AZ$1)))</f>
        <v>#NAME?</v>
      </c>
      <c r="BA257" s="124" t="e">
        <f ca="1">IF(tbl_coded[[#This Row],[ISIN]]="","",IF(OR(_xll.BDP($B257&amp;" Corp",BA$1)="#N/A N/A"),"--",_xll.BDP($B257&amp;" Corp",BA$1)))</f>
        <v>#NAME?</v>
      </c>
      <c r="BB257" s="124" t="e">
        <f ca="1">IF(tbl_coded[[#This Row],[ISIN]]="","",IF(OR(_xll.BDP($B257&amp;" Corp",BB$1)="#N/A N/A"),"--",_xll.BDP($B257&amp;" Corp",BB$1)))</f>
        <v>#NAME?</v>
      </c>
      <c r="BC257" s="124" t="e">
        <f ca="1">IF(tbl_coded[[#This Row],[ISIN]]="","",IF(OR(_xll.BDP($B257&amp;" Corp",BC$1)="#N/A Field Not Applicable"),"--",_xll.BDP($B257&amp;" Corp",BC$1)))</f>
        <v>#NAME?</v>
      </c>
      <c r="BD257" s="124" t="e">
        <f ca="1">IF(tbl_coded[[#This Row],[ISIN]]="","",IF(OR(_xll.BDP($B257&amp;" Corp",BD$1)="#N/A Field Not Applicable"),"--",_xll.BDP($B257&amp;" Corp",BD$1)))</f>
        <v>#NAME?</v>
      </c>
      <c r="BE257" s="124" t="e">
        <f ca="1">IF(tbl_coded[[#This Row],[ISIN]]="","",IF(OR(_xll.BDP($B257&amp;" Corp",BE$1)="#N/A Field Not Applicable"),"--",_xll.BDP($B257&amp;" Corp",BE$1)))</f>
        <v>#NAME?</v>
      </c>
      <c r="BF257" s="124" t="e">
        <f ca="1">IF(tbl_coded[[#This Row],[ISIN]]="","",IF(OR(_xll.BDP($B257&amp;" Corp",BF$1)="#N/A Field Not Applicable"),"--",_xll.BDP($B257&amp;" Corp",BF$1)))</f>
        <v>#NAME?</v>
      </c>
      <c r="BG257" s="124" t="e">
        <f ca="1">IF(tbl_coded[[#This Row],[ISIN]]="","",IF(OR(_xll.BDP($B257&amp;" Corp",BG$1)="#N/A Field Not Applicable"),"--",IF(_xll.BDP($B257&amp;" Corp",BG$1)="#N/A N/A","N",_xll.BDP($B257&amp;" Corp",BG$1))))</f>
        <v>#NAME?</v>
      </c>
      <c r="BH257" s="124" t="e">
        <f ca="1">IF(tbl_coded[[#This Row],[ISIN]]="","",IF(OR(_xll.BDP($B257&amp;" Corp",BH$1)="#N/A N/A"),"",_xll.BDP($B257&amp;" Corp",BH$1)))</f>
        <v>#NAME?</v>
      </c>
      <c r="BI257" s="124" t="e">
        <f ca="1">IF(tbl_coded[[#This Row],[ISIN]]="","",IF(OR(tbl_coded[[#This Row],[Parent company tiker]]=""),"",IF(_xll.BDP(tbl_coded[[#This Row],[Parent company tiker]]&amp;" Equity",BI$1)="#N/A N/A","--",_xll.BDP(tbl_coded[[#This Row],[Parent company tiker]]&amp;" Equity",BI$1))))</f>
        <v>#NAME?</v>
      </c>
      <c r="BJ257" s="124" t="e">
        <f ca="1">IF(tbl_coded[[#This Row],[ISIN]]="","",IF(OR(tbl_coded[[#This Row],[Parent company tiker]]=""),"",IF(_xll.BDP(tbl_coded[[#This Row],[Parent company tiker]]&amp;" Equity",BJ$1)="#N/A N/A","--",_xll.BDP(tbl_coded[[#This Row],[Parent company tiker]]&amp;" Equity",BJ$1))))</f>
        <v>#NAME?</v>
      </c>
      <c r="BK257" s="124" t="e">
        <f ca="1">IF(tbl_coded[[#This Row],[ISIN]]="","",IF(OR(tbl_coded[[#This Row],[Parent company tiker]]=""),"",IF(_xll.BDP(tbl_coded[[#This Row],[Parent company tiker]]&amp;" Equity",BK$1)="#N/A N/A","--",_xll.BDP(tbl_coded[[#This Row],[Parent company tiker]]&amp;" Equity",BK$1))))</f>
        <v>#NAME?</v>
      </c>
      <c r="BL257" s="124" t="e">
        <f ca="1">IF(tbl_coded[[#This Row],[ISIN]]="","",IF(OR(tbl_coded[[#This Row],[Parent company tiker]]=""),"",IF(_xll.BDP(tbl_coded[[#This Row],[Parent company tiker]]&amp;" Equity",BL$1)="#N/A N/A","--",_xll.BDP(tbl_coded[[#This Row],[Parent company tiker]]&amp;" Equity",BL$1))))</f>
        <v>#NAME?</v>
      </c>
      <c r="BM25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7" s="124" t="e">
        <f ca="1">IF(tbl_coded[[#This Row],[Column9]]&lt;&gt;"--",tbl_coded[[#This Row],[G''tor rating]],IF(tbl_coded[[#This Row],[KPW Name]]&lt;&gt;"",tbl_coded[[#This Row],[KPW Rating]],IF(tbl_coded[[#This Row],[Parent company tiker]]&lt;&gt;"",tbl_coded[[#This Row],[parent评级]],tbl_coded[[#This Row],[Issuer rating]])))</f>
        <v>#NAME?</v>
      </c>
      <c r="BO257" s="159" t="str">
        <f ca="1">IFERROR(IF(tbl_coded[[#This Row],[GREEN]]="Y","GREEN",IF(tbl_coded[[#This Row],[SUSTAINABLE]]="Y","SUSTAINABLE",IF(tbl_coded[[#This Row],[SOCIAL]]="Y","SOCIAL",IF(tbl_coded[[#This Row],[Sustainable linked]]="Y","SUSTAINABLE LINKED"," ")))),"")</f>
        <v/>
      </c>
    </row>
    <row r="258" spans="1:67" ht="15" customHeight="1">
      <c r="A258" s="119">
        <v>256</v>
      </c>
      <c r="B258" s="120" t="str">
        <f>IF(美元债一级!$C$4:$C$1048576&lt;&gt;"",美元债一级!C259,"")</f>
        <v>XS2587695623</v>
      </c>
      <c r="C258" s="124" t="e">
        <f ca="1">IF(tbl_coded[[#This Row],[ISIN]]="","",IF(tbl_coded[[#This Row],[Index]]&gt;$A$1,"",IF(_xll.BDP($B258&amp;" Corp",C$1)="#N/A N/A","",_xll.BDP($B258&amp;" Corp",C$1))))</f>
        <v>#NAME?</v>
      </c>
      <c r="D258" s="124" t="e">
        <f ca="1">IF(tbl_coded[[#This Row],[ISIN]]="","",IF(_xll.BDP($B258&amp;" Corp",D$1)="#N/A N/A","",_xll.BDP($B258&amp;" Corp",D$1)))</f>
        <v>#NAME?</v>
      </c>
      <c r="E258" s="124" t="e">
        <f ca="1">IF(tbl_coded[[#This Row],[ISIN]]="","",IF(_xll.BDP($B258&amp;" Corp",E$1)="#N/A N/A","--",_xll.BDP($B258&amp;" Corp",E$1)))</f>
        <v>#NAME?</v>
      </c>
      <c r="F258" s="124" t="e">
        <f ca="1">IF(tbl_coded[[#This Row],[ISIN]]="","",IF(_xll.BDS($B258&amp;" Corp",F$1)="#N/A Field Not Applicable","",_xll.BDS($B258&amp;" Corp",F$1)))</f>
        <v>#NAME?</v>
      </c>
      <c r="G258" s="124" t="e">
        <f ca="1">IF(tbl_coded[[#This Row],[ISIN]]="","",IF(_xll.BDP($F258&amp;" CompanyID",G$1)="#N/A Invalid Security","",_xll.BDP($F258&amp;" CompanyID",G$1)))</f>
        <v>#NAME?</v>
      </c>
      <c r="H258" s="124" t="e">
        <f ca="1">IF(tbl_coded[[#This Row],[ISIN]]="","",IF(_xll.BDP($B258&amp;" Corp",H$1)="#N/A N/A","--",_xll.BDP($B258&amp;" Corp",H$1)))</f>
        <v>#NAME?</v>
      </c>
      <c r="I258" s="124" t="e">
        <f ca="1">IF(tbl_coded[[#This Row],[ISIN]]="","",IF(_xll.BDP($B258&amp;" Corp",I$1)="#N/A N/A","--",_xll.BDP($B258&amp;" Corp",I$1)))</f>
        <v>#NAME?</v>
      </c>
      <c r="J258" s="124" t="e">
        <f ca="1">IF(tbl_coded[[#This Row],[ISIN]]="","",IF(_xll.BDP($B258&amp;" Corp",J$1)="#N/A N/A","--",_xll.BDP($B258&amp;" Corp",J$1)))</f>
        <v>#NAME?</v>
      </c>
      <c r="K258" s="124" t="e">
        <f ca="1">IF(tbl_coded[[#This Row],[ISIN]]="","",IF(_xll.BDP($B258&amp;" Corp",K$1)="#N/A N/A","--",_xll.BDP($B258&amp;" Corp",K$1)))</f>
        <v>#NAME?</v>
      </c>
      <c r="L258" s="124" t="e">
        <f ca="1">IF(tbl_coded[[#This Row],[ISIN]]="","",IF(_xll.BDP($B258&amp;" Corp",L$1)="#N/A N/A","--",_xll.BDP($B258&amp;" Corp",L$1)))</f>
        <v>#NAME?</v>
      </c>
      <c r="M258" s="124" t="e">
        <f ca="1">IF(tbl_coded[[#This Row],[ISIN]]="","",IF(_xll.BDP($B258&amp;" Corp",M$1)="#N/A N/A","--",_xll.BDP($B258&amp;" Corp",M$1)))</f>
        <v>#NAME?</v>
      </c>
      <c r="N258" s="124" t="e">
        <f ca="1">IF(tbl_coded[[#This Row],[ISIN]]="","",IF(_xll.BDP($B258&amp;" Corp",N$1)="#N/A N/A","--",_xll.BDP($B258&amp;" Corp",N$1)))</f>
        <v>#NAME?</v>
      </c>
      <c r="O258" s="124" t="e">
        <f ca="1">IF(tbl_coded[[#This Row],[ISIN]]="","",IF(_xll.BDP($B258&amp;" Corp",O$1)="#N/A N/A","--",_xll.BDP($B258&amp;" Corp",O$1)))</f>
        <v>#NAME?</v>
      </c>
      <c r="P258" s="124" t="e">
        <f ca="1">IF(tbl_coded[[#This Row],[ISIN]]="","",IF(_xll.BDP($B258&amp;" Corp",P$1)="#N/A N/A","--",_xll.BDP($B258&amp;" Corp",P$1)))</f>
        <v>#NAME?</v>
      </c>
      <c r="Q25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8" s="124" t="e">
        <f ca="1">IF(tbl_coded[[#This Row],[ISIN]]="","",IF(OR(_xll.BDP($B258&amp;" Corp",R$1)="#N/A N/A",_xll.BDP($B258&amp;" Corp",R$1)="#N/A Invalid Security",_xll.BDP($B258&amp;" Corp",R$1)="#N/A Field Not Applicable"),"--",_xll.BDP($B258&amp;" Corp",R$1)))</f>
        <v>#NAME?</v>
      </c>
      <c r="S258" s="124" t="e">
        <f ca="1">IF(tbl_coded[[#This Row],[ISIN]]="","",IF(OR(_xll.BDP($R258&amp;" Equity",S$1)="#N/A N/A",_xll.BDP($R258&amp;" Equity",S$1)="#N/A Invalid Security"),"--",_xll.BDP($R258&amp;" Equity",S$1)))</f>
        <v>#NAME?</v>
      </c>
      <c r="T258" s="124" t="e">
        <f ca="1">IF(tbl_coded[[#This Row],[ISIN]]="","",IF(OR(_xll.BDP($R258&amp;" Equity",T$1)="#N/A N/A",_xll.BDP($R258&amp;" Equity",T$1)="#N/A Invalid Security"),"--",_xll.BDP($R258&amp;" Equity",T$1)))</f>
        <v>#NAME?</v>
      </c>
      <c r="U258" s="124" t="e">
        <f ca="1">IF(tbl_coded[[#This Row],[ISIN]]="","",IF(OR(_xll.BDP($R258&amp;" Equity",U$1)="#N/A N/A",_xll.BDP($R258&amp;" Equity",U$1)="#N/A Invalid Security"),"--",_xll.BDP($R258&amp;" Equity",U$1)))</f>
        <v>#NAME?</v>
      </c>
      <c r="V258" s="124" t="e">
        <f ca="1">IF(tbl_coded[[#This Row],[ISIN]]="","",IF(OR(_xll.BDP($R258&amp;" Equity",V$1)="#N/A N/A",_xll.BDP($R258&amp;" Equity",V$1)="#N/A Invalid Security"),"--",_xll.BDP($R258&amp;" Equity",V$1)))</f>
        <v>#NAME?</v>
      </c>
      <c r="W258" s="124" t="e">
        <f ca="1">IF(tbl_coded[[#This Row],[ISIN]]="","",IF(OR(_xll.BDP($R258&amp;" Equity",W$1)="#N/A N/A",_xll.BDP($R258&amp;" Equity",W$1)="#N/A Invalid Security"),"--",_xll.BDP($R258&amp;" Equity",W$1)))</f>
        <v>#NAME?</v>
      </c>
      <c r="X258" s="124" t="e">
        <f ca="1">IF(tbl_coded[[#This Row],[ISIN]]="","",IF(OR(_xll.BDP($R258&amp;" Equity",X$1)="#N/A N/A",_xll.BDP($R258&amp;" Equity",X$1)="#N/A Invalid Security"),"--",_xll.BDP($R258&amp;" Equity",X$1)))</f>
        <v>#NAME?</v>
      </c>
      <c r="Y25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8" s="124" t="str">
        <f ca="1">IF(tbl_coded[[#This Row],[ISIN]]="","",IF(ISNUMBER(_xll.BDP(B258&amp;" Corp",Z$1)),_xll.BDP(B258&amp;" Corp",Z$1),""))</f>
        <v/>
      </c>
      <c r="AA258" s="124" t="str">
        <f ca="1">IF(tbl_coded[[#This Row],[ISIN]]="","",IF(ISNUMBER(_xll.BDP(B258&amp;" Corp",AA$1)),_xll.BDP(B258&amp;" Corp",AA$1),""))</f>
        <v/>
      </c>
      <c r="AB258" s="124" t="str">
        <f ca="1">IF(tbl_coded[[#This Row],[ISIN]]="","",IF(ISNUMBER(_xll.BDP(B258&amp;" Corp",AB$1)),_xll.BDP(B258&amp;" Corp",AB$1),""))</f>
        <v/>
      </c>
      <c r="AC258" s="124" t="str">
        <f ca="1">IF(tbl_coded[[#This Row],[ISIN]]="","",IF(ISNUMBER(_xll.BDP(B258&amp;" Corp",AC$1)),_xll.BDP(B258&amp;" Corp",AC$1),""))</f>
        <v/>
      </c>
      <c r="AD258" s="124" t="e">
        <f ca="1">IF(tbl_coded[[#This Row],[ISIN]]="","",IF((_xll.BDP(B258&amp;" Corp",AD$1))="#N/A Field Not Applicable","",_xll.BDP(B258&amp;" Corp",AD$1)))</f>
        <v>#NAME?</v>
      </c>
      <c r="AE258" s="124" t="e">
        <f ca="1">IF(tbl_coded[[#This Row],[ISIN]]="","",IF((_xll.BDP(B258&amp;" Corp",AE$1))="#N/A N/A","--",_xll.BDP(B258&amp;" Corp",AE$1)))</f>
        <v>#NAME?</v>
      </c>
      <c r="AF258" s="124" t="e">
        <f ca="1">IF(tbl_coded[[#This Row],[ISIN]]="","",IF(IFERROR(MATCH(H258,rtg_num[Moody''s],0)&gt;10,0),"HY",IF(IFERROR(MATCH(I258,rtg_num[S&amp;P],0)&gt;10,0),"HY",IF(IFERROR(MATCH(J258,rtg_num[Fitch],0)&gt;10,0),"HY",IF(H258&amp;I258&amp;J258="------","NR",IF(IFERROR(FIND("#N/A",Coded!H258),0)&amp;IFERROR(FIND("#N/A",Coded!H258),0)&amp;IFERROR(FIND("#N/A",Coded!H258),0)&lt;&gt;"000",IF(INDEX(美元债一级!$O:$O,MATCH(tbl_coded[[#This Row],[ISIN]],美元债一级!$I:$I,0))="--/--/--","NR","IG"),"IG"))))))</f>
        <v>#NAME?</v>
      </c>
      <c r="AG25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8" s="125" t="e">
        <f ca="1">IF(tbl_coded[[#This Row],[ISIN]]="","",IF(_xll.BDP($B258&amp;" Corp",AI$1)="#N/A N/A","--",_xll.BDP($B258&amp;" Corp",AI$1)))</f>
        <v>#NAME?</v>
      </c>
      <c r="AJ258" s="122" t="e">
        <f ca="1">IF(tbl_coded[[#This Row],[ISIN]]="","",IF(OR(_xll.BDP(_xll.BDP(tbl_coded[[#This Row],[ISIN]]&amp;" Corp", "ISSUER_EQUITY_TICKER")&amp;" Equity",AJ$1)="#N/A N/A"),"--",_xll.BDP(_xll.BDP(tbl_coded[[#This Row],[ISIN]]&amp;" Corp", "ISSUER_EQUITY_TICKER")&amp;" Equity",AJ$1)))</f>
        <v>#NAME?</v>
      </c>
      <c r="AK25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24" t="e">
        <f ca="1">IF(tbl_coded[[#This Row],[ISIN]]="","",IF(OR(_xll.BDP(_xll.BDP(tbl_coded[[#This Row],[ISIN]]&amp;" Corp", "ISSUER_EQUITY_TICKER")&amp;" Equity",AL$1)="#N/A N/A"),"--",_xll.BDP(_xll.BDP(tbl_coded[[#This Row],[ISIN]]&amp;" Corp", "ISSUER_EQUITY_TICKER")&amp;" Equity",AL$1)))</f>
        <v>#NAME?</v>
      </c>
      <c r="AM258" s="124" t="s">
        <v>447</v>
      </c>
      <c r="AN258" s="124" t="e">
        <f ca="1">IF(tbl_coded[[#This Row],[ISIN]]="","",IF(_xll.BDP(tbl_coded[[#This Row],[KPW Provider BBID]]&amp;" CompanyID","NAME")="#N/A Invalid Security","",_xll.BDP(tbl_coded[[#This Row],[KPW Provider BBID]]&amp;" CompanyID","NAME")))</f>
        <v>#NAME?</v>
      </c>
      <c r="AO258" s="124" t="e">
        <f ca="1">IF(tbl_coded[[#This Row],[ISIN]]="","",IF(_xll.BDP(tbl_coded[[#This Row],[KPW Provider BBID]]&amp;" CompanyID",$AO$1)="#N/A Invalid Security","--",IF(_xll.BDP(tbl_coded[[#This Row],[KPW Provider BBID]]&amp;" CompanyID",$AO$1)="#N/A N/A","--",_xll.BDP(tbl_coded[[#This Row],[KPW Provider BBID]]&amp;" CompanyID",$AO$1))))</f>
        <v>#NAME?</v>
      </c>
      <c r="AP258" s="124" t="e">
        <f ca="1">IF(tbl_coded[[#This Row],[ISIN]]="","",IF(_xll.BDP(tbl_coded[[#This Row],[KPW Provider BBID]]&amp;" CompanyID",$AP$1)="#N/A Invalid Security","--",IF(_xll.BDP(tbl_coded[[#This Row],[KPW Provider BBID]]&amp;" CompanyID",$AP$1)="#N/A N/A","--",_xll.BDP(tbl_coded[[#This Row],[KPW Provider BBID]]&amp;" CompanyID",$AP$1))))</f>
        <v>#NAME?</v>
      </c>
      <c r="AQ258" s="124" t="e">
        <f ca="1">IF(tbl_coded[[#This Row],[ISIN]]="","",IF(_xll.BDP(tbl_coded[[#This Row],[KPW Provider BBID]]&amp;" CompanyID",$AQ$1)="#N/A Invalid Security","--",IF(_xll.BDP(tbl_coded[[#This Row],[KPW Provider BBID]]&amp;" CompanyID",$AQ$1)="#N/A N/A","--",_xll.BDP(tbl_coded[[#This Row],[KPW Provider BBID]]&amp;" CompanyID",$AQ$1))))</f>
        <v>#NAME?</v>
      </c>
      <c r="AR258" s="124" t="e">
        <f ca="1">IF(tbl_coded[[#This Row],[ISIN]]="","",tbl_coded[[#This Row],[穆迪KPW评级]]&amp;"/"&amp;tbl_coded[[#This Row],[SPKPW评级]]&amp;"/"&amp;tbl_coded[[#This Row],[FITCHKPW评级]])</f>
        <v>#NAME?</v>
      </c>
      <c r="AS258" s="124" t="e">
        <f ca="1">IF(tbl_coded[[#This Row],[ISIN]]="","",IF(OR(_xll.BDP($B258&amp;" Corp",AS$1)="#N/A N/A"),"--",_xll.BDP($B258&amp;" Corp",AS$1)))</f>
        <v>#NAME?</v>
      </c>
      <c r="AT258" s="124" t="e">
        <f ca="1">IF(tbl_coded[[#This Row],[ISIN]]="","",IF(_xll.BDS($B258&amp;" Corp",AT$1)="#N/A Field Not Applicable","",_xll.BDS($B258&amp;" Corp",AT$1)))</f>
        <v>#NAME?</v>
      </c>
      <c r="AU258" s="124" t="e">
        <f ca="1">IF(tbl_coded[[#This Row],[SBLC Provider BBID]]="","",_xll.BDP(tbl_coded[[#This Row],[SBLC Provider BBID]]&amp;" CompanyID","NAME"))</f>
        <v>#NAME?</v>
      </c>
      <c r="AV258" s="124" t="e">
        <f ca="1">IF(tbl_coded[[#This Row],[ISIN]]="","",IF(OR(_xll.BDP($B258&amp;" Corp",AV$1)="#N/A N/A"),"--",TEXT(_xll.BDP($B258&amp;" Corp",AV$1),"yyyy/mm/dd")))</f>
        <v>#NAME?</v>
      </c>
      <c r="AW258" s="124" t="e">
        <f ca="1">IF(tbl_coded[[#This Row],[ISIN]]="","",IF(OR(_xll.BDP($B258&amp;" Corp",AW$1)="#N/A N/A"),"--",TEXT(_xll.BDP($B258&amp;" Corp",AW$1),"yyyy/mm/dd")))</f>
        <v>#NAME?</v>
      </c>
      <c r="AX258" s="124" t="e">
        <f ca="1">IF(tbl_coded[[#This Row],[ISIN]]="","",IF(OR(_xll.BDP($B258&amp;" Corp",AX$1)="#N/A N/A"),"--",TEXT(_xll.BDP($B258&amp;" Corp",AX$1),"yyyy/mm/dd")))</f>
        <v>#NAME?</v>
      </c>
      <c r="AY258" s="124" t="e">
        <f ca="1">IF(tbl_coded[[#This Row],[ISIN]]="","",IF(OR(_xll.BDP($B258&amp;" Corp",AY$1)="#N/A Field Not Applicable"),"--",TEXT(_xll.BDP($B258&amp;" Corp",AY$1),"yyyy/mm/dd")))</f>
        <v>#NAME?</v>
      </c>
      <c r="AZ258" s="124" t="e">
        <f ca="1">IF(tbl_coded[[#This Row],[ISIN]]="","",IF(OR(_xll.BDP($B258&amp;" Corp",AZ$1)="#N/A N/A"),"--",_xll.BDP($B258&amp;" Corp",AZ$1)))</f>
        <v>#NAME?</v>
      </c>
      <c r="BA258" s="124" t="e">
        <f ca="1">IF(tbl_coded[[#This Row],[ISIN]]="","",IF(OR(_xll.BDP($B258&amp;" Corp",BA$1)="#N/A N/A"),"--",_xll.BDP($B258&amp;" Corp",BA$1)))</f>
        <v>#NAME?</v>
      </c>
      <c r="BB258" s="124" t="e">
        <f ca="1">IF(tbl_coded[[#This Row],[ISIN]]="","",IF(OR(_xll.BDP($B258&amp;" Corp",BB$1)="#N/A N/A"),"--",_xll.BDP($B258&amp;" Corp",BB$1)))</f>
        <v>#NAME?</v>
      </c>
      <c r="BC258" s="124" t="e">
        <f ca="1">IF(tbl_coded[[#This Row],[ISIN]]="","",IF(OR(_xll.BDP($B258&amp;" Corp",BC$1)="#N/A Field Not Applicable"),"--",_xll.BDP($B258&amp;" Corp",BC$1)))</f>
        <v>#NAME?</v>
      </c>
      <c r="BD258" s="124" t="e">
        <f ca="1">IF(tbl_coded[[#This Row],[ISIN]]="","",IF(OR(_xll.BDP($B258&amp;" Corp",BD$1)="#N/A Field Not Applicable"),"--",_xll.BDP($B258&amp;" Corp",BD$1)))</f>
        <v>#NAME?</v>
      </c>
      <c r="BE258" s="124" t="e">
        <f ca="1">IF(tbl_coded[[#This Row],[ISIN]]="","",IF(OR(_xll.BDP($B258&amp;" Corp",BE$1)="#N/A Field Not Applicable"),"--",_xll.BDP($B258&amp;" Corp",BE$1)))</f>
        <v>#NAME?</v>
      </c>
      <c r="BF258" s="124" t="e">
        <f ca="1">IF(tbl_coded[[#This Row],[ISIN]]="","",IF(OR(_xll.BDP($B258&amp;" Corp",BF$1)="#N/A Field Not Applicable"),"--",_xll.BDP($B258&amp;" Corp",BF$1)))</f>
        <v>#NAME?</v>
      </c>
      <c r="BG258" s="124" t="e">
        <f ca="1">IF(tbl_coded[[#This Row],[ISIN]]="","",IF(OR(_xll.BDP($B258&amp;" Corp",BG$1)="#N/A Field Not Applicable"),"--",IF(_xll.BDP($B258&amp;" Corp",BG$1)="#N/A N/A","N",_xll.BDP($B258&amp;" Corp",BG$1))))</f>
        <v>#NAME?</v>
      </c>
      <c r="BH258" s="124" t="e">
        <f ca="1">IF(tbl_coded[[#This Row],[ISIN]]="","",IF(OR(_xll.BDP($B258&amp;" Corp",BH$1)="#N/A N/A"),"",_xll.BDP($B258&amp;" Corp",BH$1)))</f>
        <v>#NAME?</v>
      </c>
      <c r="BI258" s="124" t="e">
        <f ca="1">IF(tbl_coded[[#This Row],[ISIN]]="","",IF(OR(tbl_coded[[#This Row],[Parent company tiker]]=""),"",IF(_xll.BDP(tbl_coded[[#This Row],[Parent company tiker]]&amp;" Equity",BI$1)="#N/A N/A","--",_xll.BDP(tbl_coded[[#This Row],[Parent company tiker]]&amp;" Equity",BI$1))))</f>
        <v>#NAME?</v>
      </c>
      <c r="BJ258" s="124" t="e">
        <f ca="1">IF(tbl_coded[[#This Row],[ISIN]]="","",IF(OR(tbl_coded[[#This Row],[Parent company tiker]]=""),"",IF(_xll.BDP(tbl_coded[[#This Row],[Parent company tiker]]&amp;" Equity",BJ$1)="#N/A N/A","--",_xll.BDP(tbl_coded[[#This Row],[Parent company tiker]]&amp;" Equity",BJ$1))))</f>
        <v>#NAME?</v>
      </c>
      <c r="BK258" s="124" t="e">
        <f ca="1">IF(tbl_coded[[#This Row],[ISIN]]="","",IF(OR(tbl_coded[[#This Row],[Parent company tiker]]=""),"",IF(_xll.BDP(tbl_coded[[#This Row],[Parent company tiker]]&amp;" Equity",BK$1)="#N/A N/A","--",_xll.BDP(tbl_coded[[#This Row],[Parent company tiker]]&amp;" Equity",BK$1))))</f>
        <v>#NAME?</v>
      </c>
      <c r="BL258" s="124" t="e">
        <f ca="1">IF(tbl_coded[[#This Row],[ISIN]]="","",IF(OR(tbl_coded[[#This Row],[Parent company tiker]]=""),"",IF(_xll.BDP(tbl_coded[[#This Row],[Parent company tiker]]&amp;" Equity",BL$1)="#N/A N/A","--",_xll.BDP(tbl_coded[[#This Row],[Parent company tiker]]&amp;" Equity",BL$1))))</f>
        <v>#NAME?</v>
      </c>
      <c r="BM25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8" s="124" t="e">
        <f ca="1">IF(tbl_coded[[#This Row],[Column9]]&lt;&gt;"--",tbl_coded[[#This Row],[G''tor rating]],IF(tbl_coded[[#This Row],[KPW Name]]&lt;&gt;"",tbl_coded[[#This Row],[KPW Rating]],IF(tbl_coded[[#This Row],[Parent company tiker]]&lt;&gt;"",tbl_coded[[#This Row],[parent评级]],tbl_coded[[#This Row],[Issuer rating]])))</f>
        <v>#NAME?</v>
      </c>
      <c r="BO258" s="159" t="str">
        <f ca="1">IFERROR(IF(tbl_coded[[#This Row],[GREEN]]="Y","GREEN",IF(tbl_coded[[#This Row],[SUSTAINABLE]]="Y","SUSTAINABLE",IF(tbl_coded[[#This Row],[SOCIAL]]="Y","SOCIAL",IF(tbl_coded[[#This Row],[Sustainable linked]]="Y","SUSTAINABLE LINKED"," ")))),"")</f>
        <v/>
      </c>
    </row>
    <row r="259" spans="1:67" ht="15" customHeight="1">
      <c r="A259" s="119">
        <v>257</v>
      </c>
      <c r="B259" s="120" t="str">
        <f>IF(美元债一级!$C$4:$C$1048576&lt;&gt;"",美元债一级!C260,"")</f>
        <v>HK0000910155</v>
      </c>
      <c r="C259" s="122" t="e">
        <f ca="1">IF(tbl_coded[[#This Row],[ISIN]]="","",IF(tbl_coded[[#This Row],[Index]]&gt;$A$1,"",IF(_xll.BDP($B259&amp;" Corp",C$1)="#N/A N/A","",_xll.BDP($B259&amp;" Corp",C$1))))</f>
        <v>#NAME?</v>
      </c>
      <c r="D259" s="122" t="e">
        <f ca="1">IF(tbl_coded[[#This Row],[ISIN]]="","",IF(_xll.BDP($B259&amp;" Corp",D$1)="#N/A N/A","",_xll.BDP($B259&amp;" Corp",D$1)))</f>
        <v>#NAME?</v>
      </c>
      <c r="E259" s="122" t="e">
        <f ca="1">IF(tbl_coded[[#This Row],[ISIN]]="","",IF(_xll.BDP($B259&amp;" Corp",E$1)="#N/A N/A","--",_xll.BDP($B259&amp;" Corp",E$1)))</f>
        <v>#NAME?</v>
      </c>
      <c r="F259" s="122" t="e">
        <f ca="1">IF(tbl_coded[[#This Row],[ISIN]]="","",IF(_xll.BDS($B259&amp;" Corp",F$1)="#N/A Field Not Applicable","",_xll.BDS($B259&amp;" Corp",F$1)))</f>
        <v>#NAME?</v>
      </c>
      <c r="G259" s="122" t="e">
        <f ca="1">IF(tbl_coded[[#This Row],[ISIN]]="","",IF(_xll.BDP($F259&amp;" CompanyID",G$1)="#N/A Invalid Security","",_xll.BDP($F259&amp;" CompanyID",G$1)))</f>
        <v>#NAME?</v>
      </c>
      <c r="H259" s="122" t="e">
        <f ca="1">IF(tbl_coded[[#This Row],[ISIN]]="","",IF(_xll.BDP($B259&amp;" Corp",H$1)="#N/A N/A","--",_xll.BDP($B259&amp;" Corp",H$1)))</f>
        <v>#NAME?</v>
      </c>
      <c r="I259" s="122" t="e">
        <f ca="1">IF(tbl_coded[[#This Row],[ISIN]]="","",IF(_xll.BDP($B259&amp;" Corp",I$1)="#N/A N/A","--",_xll.BDP($B259&amp;" Corp",I$1)))</f>
        <v>#NAME?</v>
      </c>
      <c r="J259" s="122" t="e">
        <f ca="1">IF(tbl_coded[[#This Row],[ISIN]]="","",IF(_xll.BDP($B259&amp;" Corp",J$1)="#N/A N/A","--",_xll.BDP($B259&amp;" Corp",J$1)))</f>
        <v>#NAME?</v>
      </c>
      <c r="K259" s="122" t="e">
        <f ca="1">IF(tbl_coded[[#This Row],[ISIN]]="","",IF(_xll.BDP($B259&amp;" Corp",K$1)="#N/A N/A","--",_xll.BDP($B259&amp;" Corp",K$1)))</f>
        <v>#NAME?</v>
      </c>
      <c r="L259" s="122" t="e">
        <f ca="1">IF(tbl_coded[[#This Row],[ISIN]]="","",IF(_xll.BDP($B259&amp;" Corp",L$1)="#N/A N/A","--",_xll.BDP($B259&amp;" Corp",L$1)))</f>
        <v>#NAME?</v>
      </c>
      <c r="M259" s="122" t="e">
        <f ca="1">IF(tbl_coded[[#This Row],[ISIN]]="","",IF(_xll.BDP($B259&amp;" Corp",M$1)="#N/A N/A","--",_xll.BDP($B259&amp;" Corp",M$1)))</f>
        <v>#NAME?</v>
      </c>
      <c r="N259" s="122" t="e">
        <f ca="1">IF(tbl_coded[[#This Row],[ISIN]]="","",IF(_xll.BDP($B259&amp;" Corp",N$1)="#N/A N/A","--",_xll.BDP($B259&amp;" Corp",N$1)))</f>
        <v>#NAME?</v>
      </c>
      <c r="O259" s="122" t="e">
        <f ca="1">IF(tbl_coded[[#This Row],[ISIN]]="","",IF(_xll.BDP($B259&amp;" Corp",O$1)="#N/A N/A","--",_xll.BDP($B259&amp;" Corp",O$1)))</f>
        <v>#NAME?</v>
      </c>
      <c r="P259" s="122" t="e">
        <f ca="1">IF(tbl_coded[[#This Row],[ISIN]]="","",IF(_xll.BDP($B259&amp;" Corp",P$1)="#N/A N/A","--",_xll.BDP($B259&amp;" Corp",P$1)))</f>
        <v>#NAME?</v>
      </c>
      <c r="Q25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9" s="122" t="e">
        <f ca="1">IF(tbl_coded[[#This Row],[ISIN]]="","",IF(OR(_xll.BDP($B259&amp;" Corp",R$1)="#N/A N/A",_xll.BDP($B259&amp;" Corp",R$1)="#N/A Invalid Security",_xll.BDP($B259&amp;" Corp",R$1)="#N/A Field Not Applicable"),"--",_xll.BDP($B259&amp;" Corp",R$1)))</f>
        <v>#NAME?</v>
      </c>
      <c r="S259" s="122" t="e">
        <f ca="1">IF(tbl_coded[[#This Row],[ISIN]]="","",IF(OR(_xll.BDP($R259&amp;" Equity",S$1)="#N/A N/A",_xll.BDP($R259&amp;" Equity",S$1)="#N/A Invalid Security"),"--",_xll.BDP($R259&amp;" Equity",S$1)))</f>
        <v>#NAME?</v>
      </c>
      <c r="T259" s="122" t="e">
        <f ca="1">IF(tbl_coded[[#This Row],[ISIN]]="","",IF(OR(_xll.BDP($R259&amp;" Equity",T$1)="#N/A N/A",_xll.BDP($R259&amp;" Equity",T$1)="#N/A Invalid Security"),"--",_xll.BDP($R259&amp;" Equity",T$1)))</f>
        <v>#NAME?</v>
      </c>
      <c r="U259" s="122" t="e">
        <f ca="1">IF(tbl_coded[[#This Row],[ISIN]]="","",IF(OR(_xll.BDP($R259&amp;" Equity",U$1)="#N/A N/A",_xll.BDP($R259&amp;" Equity",U$1)="#N/A Invalid Security"),"--",_xll.BDP($R259&amp;" Equity",U$1)))</f>
        <v>#NAME?</v>
      </c>
      <c r="V259" s="122" t="e">
        <f ca="1">IF(tbl_coded[[#This Row],[ISIN]]="","",IF(OR(_xll.BDP($R259&amp;" Equity",V$1)="#N/A N/A",_xll.BDP($R259&amp;" Equity",V$1)="#N/A Invalid Security"),"--",_xll.BDP($R259&amp;" Equity",V$1)))</f>
        <v>#NAME?</v>
      </c>
      <c r="W259" s="122" t="e">
        <f ca="1">IF(tbl_coded[[#This Row],[ISIN]]="","",IF(OR(_xll.BDP($R259&amp;" Equity",W$1)="#N/A N/A",_xll.BDP($R259&amp;" Equity",W$1)="#N/A Invalid Security"),"--",_xll.BDP($R259&amp;" Equity",W$1)))</f>
        <v>#NAME?</v>
      </c>
      <c r="X259" s="122" t="e">
        <f ca="1">IF(tbl_coded[[#This Row],[ISIN]]="","",IF(OR(_xll.BDP($R259&amp;" Equity",X$1)="#N/A N/A",_xll.BDP($R259&amp;" Equity",X$1)="#N/A Invalid Security"),"--",_xll.BDP($R259&amp;" Equity",X$1)))</f>
        <v>#NAME?</v>
      </c>
      <c r="Y25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9" s="122" t="str">
        <f ca="1">IF(tbl_coded[[#This Row],[ISIN]]="","",IF(ISNUMBER(_xll.BDP(B259&amp;" Corp",Z$1)),_xll.BDP(B259&amp;" Corp",Z$1),""))</f>
        <v/>
      </c>
      <c r="AA259" s="122" t="str">
        <f ca="1">IF(tbl_coded[[#This Row],[ISIN]]="","",IF(ISNUMBER(_xll.BDP(B259&amp;" Corp",AA$1)),_xll.BDP(B259&amp;" Corp",AA$1),""))</f>
        <v/>
      </c>
      <c r="AB259" s="122" t="str">
        <f ca="1">IF(tbl_coded[[#This Row],[ISIN]]="","",IF(ISNUMBER(_xll.BDP(B259&amp;" Corp",AB$1)),_xll.BDP(B259&amp;" Corp",AB$1),""))</f>
        <v/>
      </c>
      <c r="AC259" s="122" t="str">
        <f ca="1">IF(tbl_coded[[#This Row],[ISIN]]="","",IF(ISNUMBER(_xll.BDP(B259&amp;" Corp",AC$1)),_xll.BDP(B259&amp;" Corp",AC$1),""))</f>
        <v/>
      </c>
      <c r="AD259" s="122" t="e">
        <f ca="1">IF(tbl_coded[[#This Row],[ISIN]]="","",IF((_xll.BDP(B259&amp;" Corp",AD$1))="#N/A Field Not Applicable","",_xll.BDP(B259&amp;" Corp",AD$1)))</f>
        <v>#NAME?</v>
      </c>
      <c r="AE259" s="122" t="e">
        <f ca="1">IF(tbl_coded[[#This Row],[ISIN]]="","",IF((_xll.BDP(B259&amp;" Corp",AE$1))="#N/A N/A","--",_xll.BDP(B259&amp;" Corp",AE$1)))</f>
        <v>#NAME?</v>
      </c>
      <c r="AF259" s="122" t="e">
        <f ca="1">IF(tbl_coded[[#This Row],[ISIN]]="","",IF(IFERROR(MATCH(H259,rtg_num[Moody''s],0)&gt;10,0),"HY",IF(IFERROR(MATCH(I259,rtg_num[S&amp;P],0)&gt;10,0),"HY",IF(IFERROR(MATCH(J259,rtg_num[Fitch],0)&gt;10,0),"HY",IF(H259&amp;I259&amp;J259="------","NR",IF(IFERROR(FIND("#N/A",Coded!H259),0)&amp;IFERROR(FIND("#N/A",Coded!H259),0)&amp;IFERROR(FIND("#N/A",Coded!H259),0)&lt;&gt;"000",IF(INDEX(美元债一级!$O:$O,MATCH(tbl_coded[[#This Row],[ISIN]],美元债一级!$I:$I,0))="--/--/--","NR","IG"),"IG"))))))</f>
        <v>#NAME?</v>
      </c>
      <c r="AG25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9" s="123" t="e">
        <f ca="1">IF(tbl_coded[[#This Row],[ISIN]]="","",IF(_xll.BDP($B259&amp;" Corp",AI$1)="#N/A N/A","--",_xll.BDP($B259&amp;" Corp",AI$1)))</f>
        <v>#NAME?</v>
      </c>
      <c r="AJ259" s="122" t="e">
        <f ca="1">IF(tbl_coded[[#This Row],[ISIN]]="","",IF(OR(_xll.BDP(_xll.BDP(tbl_coded[[#This Row],[ISIN]]&amp;" Corp", "ISSUER_EQUITY_TICKER")&amp;" Equity",AJ$1)="#N/A N/A"),"--",_xll.BDP(_xll.BDP(tbl_coded[[#This Row],[ISIN]]&amp;" Corp", "ISSUER_EQUITY_TICKER")&amp;" Equity",AJ$1)))</f>
        <v>#NAME?</v>
      </c>
      <c r="AK25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25" t="e">
        <f ca="1">IF(tbl_coded[[#This Row],[ISIN]]="","",IF(OR(_xll.BDP(_xll.BDP(tbl_coded[[#This Row],[ISIN]]&amp;" Corp", "ISSUER_EQUITY_TICKER")&amp;" Equity",AL$1)="#N/A N/A"),"--",_xll.BDP(_xll.BDP(tbl_coded[[#This Row],[ISIN]]&amp;" Corp", "ISSUER_EQUITY_TICKER")&amp;" Equity",AL$1)))</f>
        <v>#NAME?</v>
      </c>
      <c r="AM259" s="125" t="e">
        <f ca="1">IF(tbl_coded[[#This Row],[ISIN]]="","",IF(_xll.BDS($B259&amp;" Corp",AM$1)="#N/A Field Not Applicable","",_xll.BDS($B259&amp;" Corp",AM$1)))</f>
        <v>#NAME?</v>
      </c>
      <c r="AN259" s="125" t="e">
        <f ca="1">IF(tbl_coded[[#This Row],[ISIN]]="","",IF(_xll.BDP(tbl_coded[[#This Row],[KPW Provider BBID]]&amp;" CompanyID","NAME")="#N/A Invalid Security","",_xll.BDP(tbl_coded[[#This Row],[KPW Provider BBID]]&amp;" CompanyID","NAME")))</f>
        <v>#NAME?</v>
      </c>
      <c r="AO259" s="125" t="e">
        <f ca="1">IF(tbl_coded[[#This Row],[ISIN]]="","",IF(_xll.BDP(tbl_coded[[#This Row],[KPW Provider BBID]]&amp;" CompanyID",$AO$1)="#N/A Invalid Security","--",IF(_xll.BDP(tbl_coded[[#This Row],[KPW Provider BBID]]&amp;" CompanyID",$AO$1)="#N/A N/A","--",_xll.BDP(tbl_coded[[#This Row],[KPW Provider BBID]]&amp;" CompanyID",$AO$1))))</f>
        <v>#NAME?</v>
      </c>
      <c r="AP259" s="125" t="e">
        <f ca="1">IF(tbl_coded[[#This Row],[ISIN]]="","",IF(_xll.BDP(tbl_coded[[#This Row],[KPW Provider BBID]]&amp;" CompanyID",$AP$1)="#N/A Invalid Security","--",IF(_xll.BDP(tbl_coded[[#This Row],[KPW Provider BBID]]&amp;" CompanyID",$AP$1)="#N/A N/A","--",_xll.BDP(tbl_coded[[#This Row],[KPW Provider BBID]]&amp;" CompanyID",$AP$1))))</f>
        <v>#NAME?</v>
      </c>
      <c r="AQ259" s="125" t="e">
        <f ca="1">IF(tbl_coded[[#This Row],[ISIN]]="","",IF(_xll.BDP(tbl_coded[[#This Row],[KPW Provider BBID]]&amp;" CompanyID",$AQ$1)="#N/A Invalid Security","--",IF(_xll.BDP(tbl_coded[[#This Row],[KPW Provider BBID]]&amp;" CompanyID",$AQ$1)="#N/A N/A","--",_xll.BDP(tbl_coded[[#This Row],[KPW Provider BBID]]&amp;" CompanyID",$AQ$1))))</f>
        <v>#NAME?</v>
      </c>
      <c r="AR259" s="125" t="e">
        <f ca="1">IF(tbl_coded[[#This Row],[ISIN]]="","",tbl_coded[[#This Row],[穆迪KPW评级]]&amp;"/"&amp;tbl_coded[[#This Row],[SPKPW评级]]&amp;"/"&amp;tbl_coded[[#This Row],[FITCHKPW评级]])</f>
        <v>#NAME?</v>
      </c>
      <c r="AS259" s="125" t="e">
        <f ca="1">IF(tbl_coded[[#This Row],[ISIN]]="","",IF(OR(_xll.BDP($B259&amp;" Corp",AS$1)="#N/A N/A"),"--",_xll.BDP($B259&amp;" Corp",AS$1)))</f>
        <v>#NAME?</v>
      </c>
      <c r="AT259" s="125" t="e">
        <f ca="1">IF(tbl_coded[[#This Row],[ISIN]]="","",IF(_xll.BDS($B259&amp;" Corp",AT$1)="#N/A Field Not Applicable","",_xll.BDS($B259&amp;" Corp",AT$1)))</f>
        <v>#NAME?</v>
      </c>
      <c r="AU259" s="125" t="e">
        <f ca="1">IF(tbl_coded[[#This Row],[SBLC Provider BBID]]="","",_xll.BDP(tbl_coded[[#This Row],[SBLC Provider BBID]]&amp;" CompanyID","NAME"))</f>
        <v>#NAME?</v>
      </c>
      <c r="AV259" s="125" t="e">
        <f ca="1">IF(tbl_coded[[#This Row],[ISIN]]="","",IF(OR(_xll.BDP($B259&amp;" Corp",AV$1)="#N/A N/A"),"--",TEXT(_xll.BDP($B259&amp;" Corp",AV$1),"yyyy/mm/dd")))</f>
        <v>#NAME?</v>
      </c>
      <c r="AW259" s="125" t="e">
        <f ca="1">IF(tbl_coded[[#This Row],[ISIN]]="","",IF(OR(_xll.BDP($B259&amp;" Corp",AW$1)="#N/A N/A"),"--",TEXT(_xll.BDP($B259&amp;" Corp",AW$1),"yyyy/mm/dd")))</f>
        <v>#NAME?</v>
      </c>
      <c r="AX259" s="125" t="e">
        <f ca="1">IF(tbl_coded[[#This Row],[ISIN]]="","",IF(OR(_xll.BDP($B259&amp;" Corp",AX$1)="#N/A N/A"),"--",TEXT(_xll.BDP($B259&amp;" Corp",AX$1),"yyyy/mm/dd")))</f>
        <v>#NAME?</v>
      </c>
      <c r="AY259" s="125" t="e">
        <f ca="1">IF(tbl_coded[[#This Row],[ISIN]]="","",IF(OR(_xll.BDP($B259&amp;" Corp",AY$1)="#N/A Field Not Applicable"),"--",TEXT(_xll.BDP($B259&amp;" Corp",AY$1),"yyyy/mm/dd")))</f>
        <v>#NAME?</v>
      </c>
      <c r="AZ259" s="125" t="e">
        <f ca="1">IF(tbl_coded[[#This Row],[ISIN]]="","",IF(OR(_xll.BDP($B259&amp;" Corp",AZ$1)="#N/A N/A"),"--",_xll.BDP($B259&amp;" Corp",AZ$1)))</f>
        <v>#NAME?</v>
      </c>
      <c r="BA259" s="125" t="e">
        <f ca="1">IF(tbl_coded[[#This Row],[ISIN]]="","",IF(OR(_xll.BDP($B259&amp;" Corp",BA$1)="#N/A N/A"),"--",_xll.BDP($B259&amp;" Corp",BA$1)))</f>
        <v>#NAME?</v>
      </c>
      <c r="BB259" s="125" t="e">
        <f ca="1">IF(tbl_coded[[#This Row],[ISIN]]="","",IF(OR(_xll.BDP($B259&amp;" Corp",BB$1)="#N/A N/A"),"--",_xll.BDP($B259&amp;" Corp",BB$1)))</f>
        <v>#NAME?</v>
      </c>
      <c r="BC259" s="125" t="e">
        <f ca="1">IF(tbl_coded[[#This Row],[ISIN]]="","",IF(OR(_xll.BDP($B259&amp;" Corp",BC$1)="#N/A Field Not Applicable"),"--",_xll.BDP($B259&amp;" Corp",BC$1)))</f>
        <v>#NAME?</v>
      </c>
      <c r="BD259" s="125" t="e">
        <f ca="1">IF(tbl_coded[[#This Row],[ISIN]]="","",IF(OR(_xll.BDP($B259&amp;" Corp",BD$1)="#N/A Field Not Applicable"),"--",_xll.BDP($B259&amp;" Corp",BD$1)))</f>
        <v>#NAME?</v>
      </c>
      <c r="BE259" s="125" t="e">
        <f ca="1">IF(tbl_coded[[#This Row],[ISIN]]="","",IF(OR(_xll.BDP($B259&amp;" Corp",BE$1)="#N/A Field Not Applicable"),"--",_xll.BDP($B259&amp;" Corp",BE$1)))</f>
        <v>#NAME?</v>
      </c>
      <c r="BF259" s="125" t="e">
        <f ca="1">IF(tbl_coded[[#This Row],[ISIN]]="","",IF(OR(_xll.BDP($B259&amp;" Corp",BF$1)="#N/A Field Not Applicable"),"--",_xll.BDP($B259&amp;" Corp",BF$1)))</f>
        <v>#NAME?</v>
      </c>
      <c r="BG259" s="125" t="e">
        <f ca="1">IF(tbl_coded[[#This Row],[ISIN]]="","",IF(OR(_xll.BDP($B259&amp;" Corp",BG$1)="#N/A Field Not Applicable"),"--",IF(_xll.BDP($B259&amp;" Corp",BG$1)="#N/A N/A","N",_xll.BDP($B259&amp;" Corp",BG$1))))</f>
        <v>#NAME?</v>
      </c>
      <c r="BH259" s="125" t="e">
        <f ca="1">IF(tbl_coded[[#This Row],[ISIN]]="","",IF(OR(_xll.BDP($B259&amp;" Corp",BH$1)="#N/A N/A"),"",_xll.BDP($B259&amp;" Corp",BH$1)))</f>
        <v>#NAME?</v>
      </c>
      <c r="BI259" s="125" t="e">
        <f ca="1">IF(tbl_coded[[#This Row],[ISIN]]="","",IF(OR(tbl_coded[[#This Row],[Parent company tiker]]=""),"",IF(_xll.BDP(tbl_coded[[#This Row],[Parent company tiker]]&amp;" Equity",BI$1)="#N/A N/A","--",_xll.BDP(tbl_coded[[#This Row],[Parent company tiker]]&amp;" Equity",BI$1))))</f>
        <v>#NAME?</v>
      </c>
      <c r="BJ259" s="125" t="e">
        <f ca="1">IF(tbl_coded[[#This Row],[ISIN]]="","",IF(OR(tbl_coded[[#This Row],[Parent company tiker]]=""),"",IF(_xll.BDP(tbl_coded[[#This Row],[Parent company tiker]]&amp;" Equity",BJ$1)="#N/A N/A","--",_xll.BDP(tbl_coded[[#This Row],[Parent company tiker]]&amp;" Equity",BJ$1))))</f>
        <v>#NAME?</v>
      </c>
      <c r="BK259" s="125" t="e">
        <f ca="1">IF(tbl_coded[[#This Row],[ISIN]]="","",IF(OR(tbl_coded[[#This Row],[Parent company tiker]]=""),"",IF(_xll.BDP(tbl_coded[[#This Row],[Parent company tiker]]&amp;" Equity",BK$1)="#N/A N/A","--",_xll.BDP(tbl_coded[[#This Row],[Parent company tiker]]&amp;" Equity",BK$1))))</f>
        <v>#NAME?</v>
      </c>
      <c r="BL259" s="125" t="e">
        <f ca="1">IF(tbl_coded[[#This Row],[ISIN]]="","",IF(OR(tbl_coded[[#This Row],[Parent company tiker]]=""),"",IF(_xll.BDP(tbl_coded[[#This Row],[Parent company tiker]]&amp;" Equity",BL$1)="#N/A N/A","--",_xll.BDP(tbl_coded[[#This Row],[Parent company tiker]]&amp;" Equity",BL$1))))</f>
        <v>#NAME?</v>
      </c>
      <c r="BM25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9" s="125" t="e">
        <f ca="1">IF(tbl_coded[[#This Row],[Column9]]&lt;&gt;"--",tbl_coded[[#This Row],[G''tor rating]],IF(tbl_coded[[#This Row],[KPW Name]]&lt;&gt;"",tbl_coded[[#This Row],[KPW Rating]],IF(tbl_coded[[#This Row],[Parent company tiker]]&lt;&gt;"",tbl_coded[[#This Row],[parent评级]],tbl_coded[[#This Row],[Issuer rating]])))</f>
        <v>#NAME?</v>
      </c>
      <c r="BO259" s="159" t="str">
        <f ca="1">IFERROR(IF(tbl_coded[[#This Row],[GREEN]]="Y","GREEN",IF(tbl_coded[[#This Row],[SUSTAINABLE]]="Y","SUSTAINABLE",IF(tbl_coded[[#This Row],[SOCIAL]]="Y","SOCIAL",IF(tbl_coded[[#This Row],[Sustainable linked]]="Y","SUSTAINABLE LINKED"," ")))),"")</f>
        <v/>
      </c>
    </row>
    <row r="260" spans="1:67" ht="15" customHeight="1">
      <c r="A260" s="119">
        <v>258</v>
      </c>
      <c r="B260" s="120" t="str">
        <f>IF(美元债一级!$C$4:$C$1048576&lt;&gt;"",美元债一级!C261,"")</f>
        <v>XS2587693412</v>
      </c>
      <c r="C260" s="122" t="e">
        <f ca="1">IF(tbl_coded[[#This Row],[ISIN]]="","",IF(tbl_coded[[#This Row],[Index]]&gt;$A$1,"",IF(_xll.BDP($B260&amp;" Corp",C$1)="#N/A N/A","",_xll.BDP($B260&amp;" Corp",C$1))))</f>
        <v>#NAME?</v>
      </c>
      <c r="D260" s="122" t="e">
        <f ca="1">IF(tbl_coded[[#This Row],[ISIN]]="","",IF(_xll.BDP($B260&amp;" Corp",D$1)="#N/A N/A","",_xll.BDP($B260&amp;" Corp",D$1)))</f>
        <v>#NAME?</v>
      </c>
      <c r="E260" s="122" t="e">
        <f ca="1">IF(tbl_coded[[#This Row],[ISIN]]="","",IF(_xll.BDP($B260&amp;" Corp",E$1)="#N/A N/A","--",_xll.BDP($B260&amp;" Corp",E$1)))</f>
        <v>#NAME?</v>
      </c>
      <c r="F260" s="122" t="e">
        <f ca="1">IF(tbl_coded[[#This Row],[ISIN]]="","",IF(_xll.BDS($B260&amp;" Corp",F$1)="#N/A Field Not Applicable","",_xll.BDS($B260&amp;" Corp",F$1)))</f>
        <v>#NAME?</v>
      </c>
      <c r="G260" s="122" t="e">
        <f ca="1">IF(tbl_coded[[#This Row],[ISIN]]="","",IF(_xll.BDP($F260&amp;" CompanyID",G$1)="#N/A Invalid Security","",_xll.BDP($F260&amp;" CompanyID",G$1)))</f>
        <v>#NAME?</v>
      </c>
      <c r="H260" s="122" t="e">
        <f ca="1">IF(tbl_coded[[#This Row],[ISIN]]="","",IF(_xll.BDP($B260&amp;" Corp",H$1)="#N/A N/A","--",_xll.BDP($B260&amp;" Corp",H$1)))</f>
        <v>#NAME?</v>
      </c>
      <c r="I260" s="122" t="e">
        <f ca="1">IF(tbl_coded[[#This Row],[ISIN]]="","",IF(_xll.BDP($B260&amp;" Corp",I$1)="#N/A N/A","--",_xll.BDP($B260&amp;" Corp",I$1)))</f>
        <v>#NAME?</v>
      </c>
      <c r="J260" s="122" t="e">
        <f ca="1">IF(tbl_coded[[#This Row],[ISIN]]="","",IF(_xll.BDP($B260&amp;" Corp",J$1)="#N/A N/A","--",_xll.BDP($B260&amp;" Corp",J$1)))</f>
        <v>#NAME?</v>
      </c>
      <c r="K260" s="122" t="e">
        <f ca="1">IF(tbl_coded[[#This Row],[ISIN]]="","",IF(_xll.BDP($B260&amp;" Corp",K$1)="#N/A N/A","--",_xll.BDP($B260&amp;" Corp",K$1)))</f>
        <v>#NAME?</v>
      </c>
      <c r="L260" s="122" t="e">
        <f ca="1">IF(tbl_coded[[#This Row],[ISIN]]="","",IF(_xll.BDP($B260&amp;" Corp",L$1)="#N/A N/A","--",_xll.BDP($B260&amp;" Corp",L$1)))</f>
        <v>#NAME?</v>
      </c>
      <c r="M260" s="122" t="e">
        <f ca="1">IF(tbl_coded[[#This Row],[ISIN]]="","",IF(_xll.BDP($B260&amp;" Corp",M$1)="#N/A N/A","--",_xll.BDP($B260&amp;" Corp",M$1)))</f>
        <v>#NAME?</v>
      </c>
      <c r="N260" s="122" t="e">
        <f ca="1">IF(tbl_coded[[#This Row],[ISIN]]="","",IF(_xll.BDP($B260&amp;" Corp",N$1)="#N/A N/A","--",_xll.BDP($B260&amp;" Corp",N$1)))</f>
        <v>#NAME?</v>
      </c>
      <c r="O260" s="122" t="e">
        <f ca="1">IF(tbl_coded[[#This Row],[ISIN]]="","",IF(_xll.BDP($B260&amp;" Corp",O$1)="#N/A N/A","--",_xll.BDP($B260&amp;" Corp",O$1)))</f>
        <v>#NAME?</v>
      </c>
      <c r="P260" s="122" t="e">
        <f ca="1">IF(tbl_coded[[#This Row],[ISIN]]="","",IF(_xll.BDP($B260&amp;" Corp",P$1)="#N/A N/A","--",_xll.BDP($B260&amp;" Corp",P$1)))</f>
        <v>#NAME?</v>
      </c>
      <c r="Q26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0" s="122" t="e">
        <f ca="1">IF(tbl_coded[[#This Row],[ISIN]]="","",IF(OR(_xll.BDP($B260&amp;" Corp",R$1)="#N/A N/A",_xll.BDP($B260&amp;" Corp",R$1)="#N/A Invalid Security",_xll.BDP($B260&amp;" Corp",R$1)="#N/A Field Not Applicable"),"--",_xll.BDP($B260&amp;" Corp",R$1)))</f>
        <v>#NAME?</v>
      </c>
      <c r="S260" s="122" t="e">
        <f ca="1">IF(tbl_coded[[#This Row],[ISIN]]="","",IF(OR(_xll.BDP($R260&amp;" Equity",S$1)="#N/A N/A",_xll.BDP($R260&amp;" Equity",S$1)="#N/A Invalid Security"),"--",_xll.BDP($R260&amp;" Equity",S$1)))</f>
        <v>#NAME?</v>
      </c>
      <c r="T260" s="122" t="e">
        <f ca="1">IF(tbl_coded[[#This Row],[ISIN]]="","",IF(OR(_xll.BDP($R260&amp;" Equity",T$1)="#N/A N/A",_xll.BDP($R260&amp;" Equity",T$1)="#N/A Invalid Security"),"--",_xll.BDP($R260&amp;" Equity",T$1)))</f>
        <v>#NAME?</v>
      </c>
      <c r="U260" s="122" t="e">
        <f ca="1">IF(tbl_coded[[#This Row],[ISIN]]="","",IF(OR(_xll.BDP($R260&amp;" Equity",U$1)="#N/A N/A",_xll.BDP($R260&amp;" Equity",U$1)="#N/A Invalid Security"),"--",_xll.BDP($R260&amp;" Equity",U$1)))</f>
        <v>#NAME?</v>
      </c>
      <c r="V260" s="122" t="e">
        <f ca="1">IF(tbl_coded[[#This Row],[ISIN]]="","",IF(OR(_xll.BDP($R260&amp;" Equity",V$1)="#N/A N/A",_xll.BDP($R260&amp;" Equity",V$1)="#N/A Invalid Security"),"--",_xll.BDP($R260&amp;" Equity",V$1)))</f>
        <v>#NAME?</v>
      </c>
      <c r="W260" s="122" t="e">
        <f ca="1">IF(tbl_coded[[#This Row],[ISIN]]="","",IF(OR(_xll.BDP($R260&amp;" Equity",W$1)="#N/A N/A",_xll.BDP($R260&amp;" Equity",W$1)="#N/A Invalid Security"),"--",_xll.BDP($R260&amp;" Equity",W$1)))</f>
        <v>#NAME?</v>
      </c>
      <c r="X260" s="122" t="e">
        <f ca="1">IF(tbl_coded[[#This Row],[ISIN]]="","",IF(OR(_xll.BDP($R260&amp;" Equity",X$1)="#N/A N/A",_xll.BDP($R260&amp;" Equity",X$1)="#N/A Invalid Security"),"--",_xll.BDP($R260&amp;" Equity",X$1)))</f>
        <v>#NAME?</v>
      </c>
      <c r="Y26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0" s="122" t="str">
        <f ca="1">IF(tbl_coded[[#This Row],[ISIN]]="","",IF(ISNUMBER(_xll.BDP(B260&amp;" Corp",Z$1)),_xll.BDP(B260&amp;" Corp",Z$1),""))</f>
        <v/>
      </c>
      <c r="AA260" s="122" t="str">
        <f ca="1">IF(tbl_coded[[#This Row],[ISIN]]="","",IF(ISNUMBER(_xll.BDP(B260&amp;" Corp",AA$1)),_xll.BDP(B260&amp;" Corp",AA$1),""))</f>
        <v/>
      </c>
      <c r="AB260" s="122" t="str">
        <f ca="1">IF(tbl_coded[[#This Row],[ISIN]]="","",IF(ISNUMBER(_xll.BDP(B260&amp;" Corp",AB$1)),_xll.BDP(B260&amp;" Corp",AB$1),""))</f>
        <v/>
      </c>
      <c r="AC260" s="122" t="str">
        <f ca="1">IF(tbl_coded[[#This Row],[ISIN]]="","",IF(ISNUMBER(_xll.BDP(B260&amp;" Corp",AC$1)),_xll.BDP(B260&amp;" Corp",AC$1),""))</f>
        <v/>
      </c>
      <c r="AD260" s="122" t="e">
        <f ca="1">IF(tbl_coded[[#This Row],[ISIN]]="","",IF((_xll.BDP(B260&amp;" Corp",AD$1))="#N/A Field Not Applicable","",_xll.BDP(B260&amp;" Corp",AD$1)))</f>
        <v>#NAME?</v>
      </c>
      <c r="AE260" s="122" t="e">
        <f ca="1">IF(tbl_coded[[#This Row],[ISIN]]="","",IF((_xll.BDP(B260&amp;" Corp",AE$1))="#N/A N/A","--",_xll.BDP(B260&amp;" Corp",AE$1)))</f>
        <v>#NAME?</v>
      </c>
      <c r="AF260" s="122" t="e">
        <f ca="1">IF(tbl_coded[[#This Row],[ISIN]]="","",IF(IFERROR(MATCH(H260,rtg_num[Moody''s],0)&gt;10,0),"HY",IF(IFERROR(MATCH(I260,rtg_num[S&amp;P],0)&gt;10,0),"HY",IF(IFERROR(MATCH(J260,rtg_num[Fitch],0)&gt;10,0),"HY",IF(H260&amp;I260&amp;J260="------","NR",IF(IFERROR(FIND("#N/A",Coded!H260),0)&amp;IFERROR(FIND("#N/A",Coded!H260),0)&amp;IFERROR(FIND("#N/A",Coded!H260),0)&lt;&gt;"000",IF(INDEX(美元债一级!$O:$O,MATCH(tbl_coded[[#This Row],[ISIN]],美元债一级!$I:$I,0))="--/--/--","NR","IG"),"IG"))))))</f>
        <v>#NAME?</v>
      </c>
      <c r="AG26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0" s="123" t="e">
        <f ca="1">IF(tbl_coded[[#This Row],[ISIN]]="","",IF(_xll.BDP($B260&amp;" Corp",AI$1)="#N/A N/A","--",_xll.BDP($B260&amp;" Corp",AI$1)))</f>
        <v>#NAME?</v>
      </c>
      <c r="AJ260" s="122" t="e">
        <f ca="1">IF(tbl_coded[[#This Row],[ISIN]]="","",IF(OR(_xll.BDP(_xll.BDP(tbl_coded[[#This Row],[ISIN]]&amp;" Corp", "ISSUER_EQUITY_TICKER")&amp;" Equity",AJ$1)="#N/A N/A"),"--",_xll.BDP(_xll.BDP(tbl_coded[[#This Row],[ISIN]]&amp;" Corp", "ISSUER_EQUITY_TICKER")&amp;" Equity",AJ$1)))</f>
        <v>#NAME?</v>
      </c>
      <c r="AK26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25" t="e">
        <f ca="1">IF(tbl_coded[[#This Row],[ISIN]]="","",IF(OR(_xll.BDP(_xll.BDP(tbl_coded[[#This Row],[ISIN]]&amp;" Corp", "ISSUER_EQUITY_TICKER")&amp;" Equity",AL$1)="#N/A N/A"),"--",_xll.BDP(_xll.BDP(tbl_coded[[#This Row],[ISIN]]&amp;" Corp", "ISSUER_EQUITY_TICKER")&amp;" Equity",AL$1)))</f>
        <v>#NAME?</v>
      </c>
      <c r="AM260" s="125" t="e">
        <f ca="1">IF(tbl_coded[[#This Row],[ISIN]]="","",IF(_xll.BDS($B260&amp;" Corp",AM$1)="#N/A Field Not Applicable","",_xll.BDS($B260&amp;" Corp",AM$1)))</f>
        <v>#NAME?</v>
      </c>
      <c r="AN260" s="125" t="e">
        <f ca="1">IF(tbl_coded[[#This Row],[ISIN]]="","",IF(_xll.BDP(tbl_coded[[#This Row],[KPW Provider BBID]]&amp;" CompanyID","NAME")="#N/A Invalid Security","",_xll.BDP(tbl_coded[[#This Row],[KPW Provider BBID]]&amp;" CompanyID","NAME")))</f>
        <v>#NAME?</v>
      </c>
      <c r="AO260" s="125" t="e">
        <f ca="1">IF(tbl_coded[[#This Row],[ISIN]]="","",IF(_xll.BDP(tbl_coded[[#This Row],[KPW Provider BBID]]&amp;" CompanyID",$AO$1)="#N/A Invalid Security","--",IF(_xll.BDP(tbl_coded[[#This Row],[KPW Provider BBID]]&amp;" CompanyID",$AO$1)="#N/A N/A","--",_xll.BDP(tbl_coded[[#This Row],[KPW Provider BBID]]&amp;" CompanyID",$AO$1))))</f>
        <v>#NAME?</v>
      </c>
      <c r="AP260" s="125" t="e">
        <f ca="1">IF(tbl_coded[[#This Row],[ISIN]]="","",IF(_xll.BDP(tbl_coded[[#This Row],[KPW Provider BBID]]&amp;" CompanyID",$AP$1)="#N/A Invalid Security","--",IF(_xll.BDP(tbl_coded[[#This Row],[KPW Provider BBID]]&amp;" CompanyID",$AP$1)="#N/A N/A","--",_xll.BDP(tbl_coded[[#This Row],[KPW Provider BBID]]&amp;" CompanyID",$AP$1))))</f>
        <v>#NAME?</v>
      </c>
      <c r="AQ260" s="125" t="e">
        <f ca="1">IF(tbl_coded[[#This Row],[ISIN]]="","",IF(_xll.BDP(tbl_coded[[#This Row],[KPW Provider BBID]]&amp;" CompanyID",$AQ$1)="#N/A Invalid Security","--",IF(_xll.BDP(tbl_coded[[#This Row],[KPW Provider BBID]]&amp;" CompanyID",$AQ$1)="#N/A N/A","--",_xll.BDP(tbl_coded[[#This Row],[KPW Provider BBID]]&amp;" CompanyID",$AQ$1))))</f>
        <v>#NAME?</v>
      </c>
      <c r="AR260" s="125" t="e">
        <f ca="1">IF(tbl_coded[[#This Row],[ISIN]]="","",tbl_coded[[#This Row],[穆迪KPW评级]]&amp;"/"&amp;tbl_coded[[#This Row],[SPKPW评级]]&amp;"/"&amp;tbl_coded[[#This Row],[FITCHKPW评级]])</f>
        <v>#NAME?</v>
      </c>
      <c r="AS260" s="125" t="e">
        <f ca="1">IF(tbl_coded[[#This Row],[ISIN]]="","",IF(OR(_xll.BDP($B260&amp;" Corp",AS$1)="#N/A N/A"),"--",_xll.BDP($B260&amp;" Corp",AS$1)))</f>
        <v>#NAME?</v>
      </c>
      <c r="AT260" s="125" t="e">
        <f ca="1">IF(tbl_coded[[#This Row],[ISIN]]="","",IF(_xll.BDS($B260&amp;" Corp",AT$1)="#N/A Field Not Applicable","",_xll.BDS($B260&amp;" Corp",AT$1)))</f>
        <v>#NAME?</v>
      </c>
      <c r="AU260" s="125" t="e">
        <f ca="1">IF(tbl_coded[[#This Row],[SBLC Provider BBID]]="","",_xll.BDP(tbl_coded[[#This Row],[SBLC Provider BBID]]&amp;" CompanyID","NAME"))</f>
        <v>#NAME?</v>
      </c>
      <c r="AV260" s="125" t="e">
        <f ca="1">IF(tbl_coded[[#This Row],[ISIN]]="","",IF(OR(_xll.BDP($B260&amp;" Corp",AV$1)="#N/A N/A"),"--",TEXT(_xll.BDP($B260&amp;" Corp",AV$1),"yyyy/mm/dd")))</f>
        <v>#NAME?</v>
      </c>
      <c r="AW260" s="125" t="e">
        <f ca="1">IF(tbl_coded[[#This Row],[ISIN]]="","",IF(OR(_xll.BDP($B260&amp;" Corp",AW$1)="#N/A N/A"),"--",TEXT(_xll.BDP($B260&amp;" Corp",AW$1),"yyyy/mm/dd")))</f>
        <v>#NAME?</v>
      </c>
      <c r="AX260" s="125" t="e">
        <f ca="1">IF(tbl_coded[[#This Row],[ISIN]]="","",IF(OR(_xll.BDP($B260&amp;" Corp",AX$1)="#N/A N/A"),"--",TEXT(_xll.BDP($B260&amp;" Corp",AX$1),"yyyy/mm/dd")))</f>
        <v>#NAME?</v>
      </c>
      <c r="AY260" s="125" t="e">
        <f ca="1">IF(tbl_coded[[#This Row],[ISIN]]="","",IF(OR(_xll.BDP($B260&amp;" Corp",AY$1)="#N/A Field Not Applicable"),"--",TEXT(_xll.BDP($B260&amp;" Corp",AY$1),"yyyy/mm/dd")))</f>
        <v>#NAME?</v>
      </c>
      <c r="AZ260" s="125" t="e">
        <f ca="1">IF(tbl_coded[[#This Row],[ISIN]]="","",IF(OR(_xll.BDP($B260&amp;" Corp",AZ$1)="#N/A N/A"),"--",_xll.BDP($B260&amp;" Corp",AZ$1)))</f>
        <v>#NAME?</v>
      </c>
      <c r="BA260" s="125" t="e">
        <f ca="1">IF(tbl_coded[[#This Row],[ISIN]]="","",IF(OR(_xll.BDP($B260&amp;" Corp",BA$1)="#N/A N/A"),"--",_xll.BDP($B260&amp;" Corp",BA$1)))</f>
        <v>#NAME?</v>
      </c>
      <c r="BB260" s="125" t="e">
        <f ca="1">IF(tbl_coded[[#This Row],[ISIN]]="","",IF(OR(_xll.BDP($B260&amp;" Corp",BB$1)="#N/A N/A"),"--",_xll.BDP($B260&amp;" Corp",BB$1)))</f>
        <v>#NAME?</v>
      </c>
      <c r="BC260" s="125" t="e">
        <f ca="1">IF(tbl_coded[[#This Row],[ISIN]]="","",IF(OR(_xll.BDP($B260&amp;" Corp",BC$1)="#N/A Field Not Applicable"),"--",_xll.BDP($B260&amp;" Corp",BC$1)))</f>
        <v>#NAME?</v>
      </c>
      <c r="BD260" s="125" t="e">
        <f ca="1">IF(tbl_coded[[#This Row],[ISIN]]="","",IF(OR(_xll.BDP($B260&amp;" Corp",BD$1)="#N/A Field Not Applicable"),"--",_xll.BDP($B260&amp;" Corp",BD$1)))</f>
        <v>#NAME?</v>
      </c>
      <c r="BE260" s="125" t="e">
        <f ca="1">IF(tbl_coded[[#This Row],[ISIN]]="","",IF(OR(_xll.BDP($B260&amp;" Corp",BE$1)="#N/A Field Not Applicable"),"--",_xll.BDP($B260&amp;" Corp",BE$1)))</f>
        <v>#NAME?</v>
      </c>
      <c r="BF260" s="125" t="e">
        <f ca="1">IF(tbl_coded[[#This Row],[ISIN]]="","",IF(OR(_xll.BDP($B260&amp;" Corp",BF$1)="#N/A Field Not Applicable"),"--",_xll.BDP($B260&amp;" Corp",BF$1)))</f>
        <v>#NAME?</v>
      </c>
      <c r="BG260" s="125" t="e">
        <f ca="1">IF(tbl_coded[[#This Row],[ISIN]]="","",IF(OR(_xll.BDP($B260&amp;" Corp",BG$1)="#N/A Field Not Applicable"),"--",IF(_xll.BDP($B260&amp;" Corp",BG$1)="#N/A N/A","N",_xll.BDP($B260&amp;" Corp",BG$1))))</f>
        <v>#NAME?</v>
      </c>
      <c r="BH260" s="125" t="e">
        <f ca="1">IF(tbl_coded[[#This Row],[ISIN]]="","",IF(OR(_xll.BDP($B260&amp;" Corp",BH$1)="#N/A N/A"),"",_xll.BDP($B260&amp;" Corp",BH$1)))</f>
        <v>#NAME?</v>
      </c>
      <c r="BI260" s="125" t="e">
        <f ca="1">IF(tbl_coded[[#This Row],[ISIN]]="","",IF(OR(tbl_coded[[#This Row],[Parent company tiker]]=""),"",IF(_xll.BDP(tbl_coded[[#This Row],[Parent company tiker]]&amp;" Equity",BI$1)="#N/A N/A","--",_xll.BDP(tbl_coded[[#This Row],[Parent company tiker]]&amp;" Equity",BI$1))))</f>
        <v>#NAME?</v>
      </c>
      <c r="BJ260" s="125" t="e">
        <f ca="1">IF(tbl_coded[[#This Row],[ISIN]]="","",IF(OR(tbl_coded[[#This Row],[Parent company tiker]]=""),"",IF(_xll.BDP(tbl_coded[[#This Row],[Parent company tiker]]&amp;" Equity",BJ$1)="#N/A N/A","--",_xll.BDP(tbl_coded[[#This Row],[Parent company tiker]]&amp;" Equity",BJ$1))))</f>
        <v>#NAME?</v>
      </c>
      <c r="BK260" s="125" t="e">
        <f ca="1">IF(tbl_coded[[#This Row],[ISIN]]="","",IF(OR(tbl_coded[[#This Row],[Parent company tiker]]=""),"",IF(_xll.BDP(tbl_coded[[#This Row],[Parent company tiker]]&amp;" Equity",BK$1)="#N/A N/A","--",_xll.BDP(tbl_coded[[#This Row],[Parent company tiker]]&amp;" Equity",BK$1))))</f>
        <v>#NAME?</v>
      </c>
      <c r="BL260" s="125" t="e">
        <f ca="1">IF(tbl_coded[[#This Row],[ISIN]]="","",IF(OR(tbl_coded[[#This Row],[Parent company tiker]]=""),"",IF(_xll.BDP(tbl_coded[[#This Row],[Parent company tiker]]&amp;" Equity",BL$1)="#N/A N/A","--",_xll.BDP(tbl_coded[[#This Row],[Parent company tiker]]&amp;" Equity",BL$1))))</f>
        <v>#NAME?</v>
      </c>
      <c r="BM26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0" s="125" t="e">
        <f ca="1">IF(tbl_coded[[#This Row],[Column9]]&lt;&gt;"--",tbl_coded[[#This Row],[G''tor rating]],IF(tbl_coded[[#This Row],[KPW Name]]&lt;&gt;"",tbl_coded[[#This Row],[KPW Rating]],IF(tbl_coded[[#This Row],[Parent company tiker]]&lt;&gt;"",tbl_coded[[#This Row],[parent评级]],tbl_coded[[#This Row],[Issuer rating]])))</f>
        <v>#NAME?</v>
      </c>
      <c r="BO260" s="159" t="str">
        <f ca="1">IFERROR(IF(tbl_coded[[#This Row],[GREEN]]="Y","GREEN",IF(tbl_coded[[#This Row],[SUSTAINABLE]]="Y","SUSTAINABLE",IF(tbl_coded[[#This Row],[SOCIAL]]="Y","SOCIAL",IF(tbl_coded[[#This Row],[Sustainable linked]]="Y","SUSTAINABLE LINKED"," ")))),"")</f>
        <v/>
      </c>
    </row>
    <row r="261" spans="1:67" ht="15" customHeight="1">
      <c r="A261" s="119">
        <v>259</v>
      </c>
      <c r="B261" s="120" t="str">
        <f>IF(美元债一级!$C$4:$C$1048576&lt;&gt;"",美元债一级!C262,"")</f>
        <v>XS2587575726</v>
      </c>
      <c r="C261" s="122" t="e">
        <f ca="1">IF(tbl_coded[[#This Row],[ISIN]]="","",IF(tbl_coded[[#This Row],[Index]]&gt;$A$1,"",IF(_xll.BDP($B261&amp;" Corp",C$1)="#N/A N/A","",_xll.BDP($B261&amp;" Corp",C$1))))</f>
        <v>#NAME?</v>
      </c>
      <c r="D261" s="122" t="e">
        <f ca="1">IF(tbl_coded[[#This Row],[ISIN]]="","",IF(_xll.BDP($B261&amp;" Corp",D$1)="#N/A N/A","",_xll.BDP($B261&amp;" Corp",D$1)))</f>
        <v>#NAME?</v>
      </c>
      <c r="E261" s="122" t="e">
        <f ca="1">IF(tbl_coded[[#This Row],[ISIN]]="","",IF(_xll.BDP($B261&amp;" Corp",E$1)="#N/A N/A","--",_xll.BDP($B261&amp;" Corp",E$1)))</f>
        <v>#NAME?</v>
      </c>
      <c r="F261" s="122" t="e">
        <f ca="1">IF(tbl_coded[[#This Row],[ISIN]]="","",IF(_xll.BDS($B261&amp;" Corp",F$1)="#N/A Field Not Applicable","",_xll.BDS($B261&amp;" Corp",F$1)))</f>
        <v>#NAME?</v>
      </c>
      <c r="G261" s="122" t="e">
        <f ca="1">IF(tbl_coded[[#This Row],[ISIN]]="","",IF(_xll.BDP($F261&amp;" CompanyID",G$1)="#N/A Invalid Security","",_xll.BDP($F261&amp;" CompanyID",G$1)))</f>
        <v>#NAME?</v>
      </c>
      <c r="H261" s="122" t="e">
        <f ca="1">IF(tbl_coded[[#This Row],[ISIN]]="","",IF(_xll.BDP($B261&amp;" Corp",H$1)="#N/A N/A","--",_xll.BDP($B261&amp;" Corp",H$1)))</f>
        <v>#NAME?</v>
      </c>
      <c r="I261" s="122" t="e">
        <f ca="1">IF(tbl_coded[[#This Row],[ISIN]]="","",IF(_xll.BDP($B261&amp;" Corp",I$1)="#N/A N/A","--",_xll.BDP($B261&amp;" Corp",I$1)))</f>
        <v>#NAME?</v>
      </c>
      <c r="J261" s="122" t="e">
        <f ca="1">IF(tbl_coded[[#This Row],[ISIN]]="","",IF(_xll.BDP($B261&amp;" Corp",J$1)="#N/A N/A","--",_xll.BDP($B261&amp;" Corp",J$1)))</f>
        <v>#NAME?</v>
      </c>
      <c r="K261" s="122" t="e">
        <f ca="1">IF(tbl_coded[[#This Row],[ISIN]]="","",IF(_xll.BDP($B261&amp;" Corp",K$1)="#N/A N/A","--",_xll.BDP($B261&amp;" Corp",K$1)))</f>
        <v>#NAME?</v>
      </c>
      <c r="L261" s="122" t="e">
        <f ca="1">IF(tbl_coded[[#This Row],[ISIN]]="","",IF(_xll.BDP($B261&amp;" Corp",L$1)="#N/A N/A","--",_xll.BDP($B261&amp;" Corp",L$1)))</f>
        <v>#NAME?</v>
      </c>
      <c r="M261" s="122" t="e">
        <f ca="1">IF(tbl_coded[[#This Row],[ISIN]]="","",IF(_xll.BDP($B261&amp;" Corp",M$1)="#N/A N/A","--",_xll.BDP($B261&amp;" Corp",M$1)))</f>
        <v>#NAME?</v>
      </c>
      <c r="N261" s="122" t="e">
        <f ca="1">IF(tbl_coded[[#This Row],[ISIN]]="","",IF(_xll.BDP($B261&amp;" Corp",N$1)="#N/A N/A","--",_xll.BDP($B261&amp;" Corp",N$1)))</f>
        <v>#NAME?</v>
      </c>
      <c r="O261" s="122" t="e">
        <f ca="1">IF(tbl_coded[[#This Row],[ISIN]]="","",IF(_xll.BDP($B261&amp;" Corp",O$1)="#N/A N/A","--",_xll.BDP($B261&amp;" Corp",O$1)))</f>
        <v>#NAME?</v>
      </c>
      <c r="P261" s="122" t="e">
        <f ca="1">IF(tbl_coded[[#This Row],[ISIN]]="","",IF(_xll.BDP($B261&amp;" Corp",P$1)="#N/A N/A","--",_xll.BDP($B261&amp;" Corp",P$1)))</f>
        <v>#NAME?</v>
      </c>
      <c r="Q261"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1" s="122" t="e">
        <f ca="1">IF(tbl_coded[[#This Row],[ISIN]]="","",IF(OR(_xll.BDP($B261&amp;" Corp",R$1)="#N/A N/A",_xll.BDP($B261&amp;" Corp",R$1)="#N/A Invalid Security",_xll.BDP($B261&amp;" Corp",R$1)="#N/A Field Not Applicable"),"--",_xll.BDP($B261&amp;" Corp",R$1)))</f>
        <v>#NAME?</v>
      </c>
      <c r="S261" s="122" t="e">
        <f ca="1">IF(tbl_coded[[#This Row],[ISIN]]="","",IF(OR(_xll.BDP($R261&amp;" Equity",S$1)="#N/A N/A",_xll.BDP($R261&amp;" Equity",S$1)="#N/A Invalid Security"),"--",_xll.BDP($R261&amp;" Equity",S$1)))</f>
        <v>#NAME?</v>
      </c>
      <c r="T261" s="122" t="e">
        <f ca="1">IF(tbl_coded[[#This Row],[ISIN]]="","",IF(OR(_xll.BDP($R261&amp;" Equity",T$1)="#N/A N/A",_xll.BDP($R261&amp;" Equity",T$1)="#N/A Invalid Security"),"--",_xll.BDP($R261&amp;" Equity",T$1)))</f>
        <v>#NAME?</v>
      </c>
      <c r="U261" s="122" t="e">
        <f ca="1">IF(tbl_coded[[#This Row],[ISIN]]="","",IF(OR(_xll.BDP($R261&amp;" Equity",U$1)="#N/A N/A",_xll.BDP($R261&amp;" Equity",U$1)="#N/A Invalid Security"),"--",_xll.BDP($R261&amp;" Equity",U$1)))</f>
        <v>#NAME?</v>
      </c>
      <c r="V261" s="122" t="e">
        <f ca="1">IF(tbl_coded[[#This Row],[ISIN]]="","",IF(OR(_xll.BDP($R261&amp;" Equity",V$1)="#N/A N/A",_xll.BDP($R261&amp;" Equity",V$1)="#N/A Invalid Security"),"--",_xll.BDP($R261&amp;" Equity",V$1)))</f>
        <v>#NAME?</v>
      </c>
      <c r="W261" s="122" t="e">
        <f ca="1">IF(tbl_coded[[#This Row],[ISIN]]="","",IF(OR(_xll.BDP($R261&amp;" Equity",W$1)="#N/A N/A",_xll.BDP($R261&amp;" Equity",W$1)="#N/A Invalid Security"),"--",_xll.BDP($R261&amp;" Equity",W$1)))</f>
        <v>#NAME?</v>
      </c>
      <c r="X261" s="122" t="e">
        <f ca="1">IF(tbl_coded[[#This Row],[ISIN]]="","",IF(OR(_xll.BDP($R261&amp;" Equity",X$1)="#N/A N/A",_xll.BDP($R261&amp;" Equity",X$1)="#N/A Invalid Security"),"--",_xll.BDP($R261&amp;" Equity",X$1)))</f>
        <v>#NAME?</v>
      </c>
      <c r="Y261"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1" s="122" t="str">
        <f ca="1">IF(tbl_coded[[#This Row],[ISIN]]="","",IF(ISNUMBER(_xll.BDP(B261&amp;" Corp",Z$1)),_xll.BDP(B261&amp;" Corp",Z$1),""))</f>
        <v/>
      </c>
      <c r="AA261" s="122" t="str">
        <f ca="1">IF(tbl_coded[[#This Row],[ISIN]]="","",IF(ISNUMBER(_xll.BDP(B261&amp;" Corp",AA$1)),_xll.BDP(B261&amp;" Corp",AA$1),""))</f>
        <v/>
      </c>
      <c r="AB261" s="122" t="str">
        <f ca="1">IF(tbl_coded[[#This Row],[ISIN]]="","",IF(ISNUMBER(_xll.BDP(B261&amp;" Corp",AB$1)),_xll.BDP(B261&amp;" Corp",AB$1),""))</f>
        <v/>
      </c>
      <c r="AC261" s="122" t="str">
        <f ca="1">IF(tbl_coded[[#This Row],[ISIN]]="","",IF(ISNUMBER(_xll.BDP(B261&amp;" Corp",AC$1)),_xll.BDP(B261&amp;" Corp",AC$1),""))</f>
        <v/>
      </c>
      <c r="AD261" s="122" t="e">
        <f ca="1">IF(tbl_coded[[#This Row],[ISIN]]="","",IF((_xll.BDP(B261&amp;" Corp",AD$1))="#N/A Field Not Applicable","",_xll.BDP(B261&amp;" Corp",AD$1)))</f>
        <v>#NAME?</v>
      </c>
      <c r="AE261" s="122" t="e">
        <f ca="1">IF(tbl_coded[[#This Row],[ISIN]]="","",IF((_xll.BDP(B261&amp;" Corp",AE$1))="#N/A N/A","--",_xll.BDP(B261&amp;" Corp",AE$1)))</f>
        <v>#NAME?</v>
      </c>
      <c r="AF261" s="122" t="e">
        <f ca="1">IF(tbl_coded[[#This Row],[ISIN]]="","",IF(IFERROR(MATCH(H261,rtg_num[Moody''s],0)&gt;10,0),"HY",IF(IFERROR(MATCH(I261,rtg_num[S&amp;P],0)&gt;10,0),"HY",IF(IFERROR(MATCH(J261,rtg_num[Fitch],0)&gt;10,0),"HY",IF(H261&amp;I261&amp;J261="------","NR",IF(IFERROR(FIND("#N/A",Coded!H261),0)&amp;IFERROR(FIND("#N/A",Coded!H261),0)&amp;IFERROR(FIND("#N/A",Coded!H261),0)&lt;&gt;"000",IF(INDEX(美元债一级!$O:$O,MATCH(tbl_coded[[#This Row],[ISIN]],美元债一级!$I:$I,0))="--/--/--","NR","IG"),"IG"))))))</f>
        <v>#NAME?</v>
      </c>
      <c r="AG261"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1"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1" s="123" t="e">
        <f ca="1">IF(tbl_coded[[#This Row],[ISIN]]="","",IF(_xll.BDP($B261&amp;" Corp",AI$1)="#N/A N/A","--",_xll.BDP($B261&amp;" Corp",AI$1)))</f>
        <v>#NAME?</v>
      </c>
      <c r="AJ261" s="122" t="e">
        <f ca="1">IF(tbl_coded[[#This Row],[ISIN]]="","",IF(OR(_xll.BDP(_xll.BDP(tbl_coded[[#This Row],[ISIN]]&amp;" Corp", "ISSUER_EQUITY_TICKER")&amp;" Equity",AJ$1)="#N/A N/A"),"--",_xll.BDP(_xll.BDP(tbl_coded[[#This Row],[ISIN]]&amp;" Corp", "ISSUER_EQUITY_TICKER")&amp;" Equity",AJ$1)))</f>
        <v>#NAME?</v>
      </c>
      <c r="AK261"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25" t="e">
        <f ca="1">IF(tbl_coded[[#This Row],[ISIN]]="","",IF(OR(_xll.BDP(_xll.BDP(tbl_coded[[#This Row],[ISIN]]&amp;" Corp", "ISSUER_EQUITY_TICKER")&amp;" Equity",AL$1)="#N/A N/A"),"--",_xll.BDP(_xll.BDP(tbl_coded[[#This Row],[ISIN]]&amp;" Corp", "ISSUER_EQUITY_TICKER")&amp;" Equity",AL$1)))</f>
        <v>#NAME?</v>
      </c>
      <c r="AM261" s="125" t="e">
        <f ca="1">IF(tbl_coded[[#This Row],[ISIN]]="","",IF(_xll.BDS($B261&amp;" Corp",AM$1)="#N/A Field Not Applicable","",_xll.BDS($B261&amp;" Corp",AM$1)))</f>
        <v>#NAME?</v>
      </c>
      <c r="AN261" s="125" t="e">
        <f ca="1">IF(tbl_coded[[#This Row],[ISIN]]="","",IF(_xll.BDP(tbl_coded[[#This Row],[KPW Provider BBID]]&amp;" CompanyID","NAME")="#N/A Invalid Security","",_xll.BDP(tbl_coded[[#This Row],[KPW Provider BBID]]&amp;" CompanyID","NAME")))</f>
        <v>#NAME?</v>
      </c>
      <c r="AO261" s="125" t="e">
        <f ca="1">IF(tbl_coded[[#This Row],[ISIN]]="","",IF(_xll.BDP(tbl_coded[[#This Row],[KPW Provider BBID]]&amp;" CompanyID",$AO$1)="#N/A Invalid Security","--",IF(_xll.BDP(tbl_coded[[#This Row],[KPW Provider BBID]]&amp;" CompanyID",$AO$1)="#N/A N/A","--",_xll.BDP(tbl_coded[[#This Row],[KPW Provider BBID]]&amp;" CompanyID",$AO$1))))</f>
        <v>#NAME?</v>
      </c>
      <c r="AP261" s="125" t="e">
        <f ca="1">IF(tbl_coded[[#This Row],[ISIN]]="","",IF(_xll.BDP(tbl_coded[[#This Row],[KPW Provider BBID]]&amp;" CompanyID",$AP$1)="#N/A Invalid Security","--",IF(_xll.BDP(tbl_coded[[#This Row],[KPW Provider BBID]]&amp;" CompanyID",$AP$1)="#N/A N/A","--",_xll.BDP(tbl_coded[[#This Row],[KPW Provider BBID]]&amp;" CompanyID",$AP$1))))</f>
        <v>#NAME?</v>
      </c>
      <c r="AQ261" s="125" t="e">
        <f ca="1">IF(tbl_coded[[#This Row],[ISIN]]="","",IF(_xll.BDP(tbl_coded[[#This Row],[KPW Provider BBID]]&amp;" CompanyID",$AQ$1)="#N/A Invalid Security","--",IF(_xll.BDP(tbl_coded[[#This Row],[KPW Provider BBID]]&amp;" CompanyID",$AQ$1)="#N/A N/A","--",_xll.BDP(tbl_coded[[#This Row],[KPW Provider BBID]]&amp;" CompanyID",$AQ$1))))</f>
        <v>#NAME?</v>
      </c>
      <c r="AR261" s="125" t="e">
        <f ca="1">IF(tbl_coded[[#This Row],[ISIN]]="","",tbl_coded[[#This Row],[穆迪KPW评级]]&amp;"/"&amp;tbl_coded[[#This Row],[SPKPW评级]]&amp;"/"&amp;tbl_coded[[#This Row],[FITCHKPW评级]])</f>
        <v>#NAME?</v>
      </c>
      <c r="AS261" s="125" t="e">
        <f ca="1">IF(tbl_coded[[#This Row],[ISIN]]="","",IF(OR(_xll.BDP($B261&amp;" Corp",AS$1)="#N/A N/A"),"--",_xll.BDP($B261&amp;" Corp",AS$1)))</f>
        <v>#NAME?</v>
      </c>
      <c r="AT261" s="125" t="e">
        <f ca="1">IF(tbl_coded[[#This Row],[ISIN]]="","",IF(_xll.BDS($B261&amp;" Corp",AT$1)="#N/A Field Not Applicable","",_xll.BDS($B261&amp;" Corp",AT$1)))</f>
        <v>#NAME?</v>
      </c>
      <c r="AU261" s="125" t="e">
        <f ca="1">IF(tbl_coded[[#This Row],[SBLC Provider BBID]]="","",_xll.BDP(tbl_coded[[#This Row],[SBLC Provider BBID]]&amp;" CompanyID","NAME"))</f>
        <v>#NAME?</v>
      </c>
      <c r="AV261" s="125" t="e">
        <f ca="1">IF(tbl_coded[[#This Row],[ISIN]]="","",IF(OR(_xll.BDP($B261&amp;" Corp",AV$1)="#N/A N/A"),"--",TEXT(_xll.BDP($B261&amp;" Corp",AV$1),"yyyy/mm/dd")))</f>
        <v>#NAME?</v>
      </c>
      <c r="AW261" s="125" t="e">
        <f ca="1">IF(tbl_coded[[#This Row],[ISIN]]="","",IF(OR(_xll.BDP($B261&amp;" Corp",AW$1)="#N/A N/A"),"--",TEXT(_xll.BDP($B261&amp;" Corp",AW$1),"yyyy/mm/dd")))</f>
        <v>#NAME?</v>
      </c>
      <c r="AX261" s="125" t="e">
        <f ca="1">IF(tbl_coded[[#This Row],[ISIN]]="","",IF(OR(_xll.BDP($B261&amp;" Corp",AX$1)="#N/A N/A"),"--",TEXT(_xll.BDP($B261&amp;" Corp",AX$1),"yyyy/mm/dd")))</f>
        <v>#NAME?</v>
      </c>
      <c r="AY261" s="125" t="e">
        <f ca="1">IF(tbl_coded[[#This Row],[ISIN]]="","",IF(OR(_xll.BDP($B261&amp;" Corp",AY$1)="#N/A Field Not Applicable"),"--",TEXT(_xll.BDP($B261&amp;" Corp",AY$1),"yyyy/mm/dd")))</f>
        <v>#NAME?</v>
      </c>
      <c r="AZ261" s="125" t="e">
        <f ca="1">IF(tbl_coded[[#This Row],[ISIN]]="","",IF(OR(_xll.BDP($B261&amp;" Corp",AZ$1)="#N/A N/A"),"--",_xll.BDP($B261&amp;" Corp",AZ$1)))</f>
        <v>#NAME?</v>
      </c>
      <c r="BA261" s="125" t="e">
        <f ca="1">IF(tbl_coded[[#This Row],[ISIN]]="","",IF(OR(_xll.BDP($B261&amp;" Corp",BA$1)="#N/A N/A"),"--",_xll.BDP($B261&amp;" Corp",BA$1)))</f>
        <v>#NAME?</v>
      </c>
      <c r="BB261" s="125" t="e">
        <f ca="1">IF(tbl_coded[[#This Row],[ISIN]]="","",IF(OR(_xll.BDP($B261&amp;" Corp",BB$1)="#N/A N/A"),"--",_xll.BDP($B261&amp;" Corp",BB$1)))</f>
        <v>#NAME?</v>
      </c>
      <c r="BC261" s="125" t="e">
        <f ca="1">IF(tbl_coded[[#This Row],[ISIN]]="","",IF(OR(_xll.BDP($B261&amp;" Corp",BC$1)="#N/A Field Not Applicable"),"--",_xll.BDP($B261&amp;" Corp",BC$1)))</f>
        <v>#NAME?</v>
      </c>
      <c r="BD261" s="125" t="e">
        <f ca="1">IF(tbl_coded[[#This Row],[ISIN]]="","",IF(OR(_xll.BDP($B261&amp;" Corp",BD$1)="#N/A Field Not Applicable"),"--",_xll.BDP($B261&amp;" Corp",BD$1)))</f>
        <v>#NAME?</v>
      </c>
      <c r="BE261" s="125" t="e">
        <f ca="1">IF(tbl_coded[[#This Row],[ISIN]]="","",IF(OR(_xll.BDP($B261&amp;" Corp",BE$1)="#N/A Field Not Applicable"),"--",_xll.BDP($B261&amp;" Corp",BE$1)))</f>
        <v>#NAME?</v>
      </c>
      <c r="BF261" s="125" t="e">
        <f ca="1">IF(tbl_coded[[#This Row],[ISIN]]="","",IF(OR(_xll.BDP($B261&amp;" Corp",BF$1)="#N/A Field Not Applicable"),"--",_xll.BDP($B261&amp;" Corp",BF$1)))</f>
        <v>#NAME?</v>
      </c>
      <c r="BG261" s="125" t="e">
        <f ca="1">IF(tbl_coded[[#This Row],[ISIN]]="","",IF(OR(_xll.BDP($B261&amp;" Corp",BG$1)="#N/A Field Not Applicable"),"--",IF(_xll.BDP($B261&amp;" Corp",BG$1)="#N/A N/A","N",_xll.BDP($B261&amp;" Corp",BG$1))))</f>
        <v>#NAME?</v>
      </c>
      <c r="BH261" s="125" t="e">
        <f ca="1">IF(tbl_coded[[#This Row],[ISIN]]="","",IF(OR(_xll.BDP($B261&amp;" Corp",BH$1)="#N/A N/A"),"",_xll.BDP($B261&amp;" Corp",BH$1)))</f>
        <v>#NAME?</v>
      </c>
      <c r="BI261" s="125" t="e">
        <f ca="1">IF(tbl_coded[[#This Row],[ISIN]]="","",IF(OR(tbl_coded[[#This Row],[Parent company tiker]]=""),"",IF(_xll.BDP(tbl_coded[[#This Row],[Parent company tiker]]&amp;" Equity",BI$1)="#N/A N/A","--",_xll.BDP(tbl_coded[[#This Row],[Parent company tiker]]&amp;" Equity",BI$1))))</f>
        <v>#NAME?</v>
      </c>
      <c r="BJ261" s="125" t="e">
        <f ca="1">IF(tbl_coded[[#This Row],[ISIN]]="","",IF(OR(tbl_coded[[#This Row],[Parent company tiker]]=""),"",IF(_xll.BDP(tbl_coded[[#This Row],[Parent company tiker]]&amp;" Equity",BJ$1)="#N/A N/A","--",_xll.BDP(tbl_coded[[#This Row],[Parent company tiker]]&amp;" Equity",BJ$1))))</f>
        <v>#NAME?</v>
      </c>
      <c r="BK261" s="125" t="e">
        <f ca="1">IF(tbl_coded[[#This Row],[ISIN]]="","",IF(OR(tbl_coded[[#This Row],[Parent company tiker]]=""),"",IF(_xll.BDP(tbl_coded[[#This Row],[Parent company tiker]]&amp;" Equity",BK$1)="#N/A N/A","--",_xll.BDP(tbl_coded[[#This Row],[Parent company tiker]]&amp;" Equity",BK$1))))</f>
        <v>#NAME?</v>
      </c>
      <c r="BL261" s="125" t="e">
        <f ca="1">IF(tbl_coded[[#This Row],[ISIN]]="","",IF(OR(tbl_coded[[#This Row],[Parent company tiker]]=""),"",IF(_xll.BDP(tbl_coded[[#This Row],[Parent company tiker]]&amp;" Equity",BL$1)="#N/A N/A","--",_xll.BDP(tbl_coded[[#This Row],[Parent company tiker]]&amp;" Equity",BL$1))))</f>
        <v>#NAME?</v>
      </c>
      <c r="BM261"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1" s="125" t="e">
        <f ca="1">IF(tbl_coded[[#This Row],[Column9]]&lt;&gt;"--",tbl_coded[[#This Row],[G''tor rating]],IF(tbl_coded[[#This Row],[KPW Name]]&lt;&gt;"",tbl_coded[[#This Row],[KPW Rating]],IF(tbl_coded[[#This Row],[Parent company tiker]]&lt;&gt;"",tbl_coded[[#This Row],[parent评级]],tbl_coded[[#This Row],[Issuer rating]])))</f>
        <v>#NAME?</v>
      </c>
      <c r="BO261" s="159" t="str">
        <f ca="1">IFERROR(IF(tbl_coded[[#This Row],[GREEN]]="Y","GREEN",IF(tbl_coded[[#This Row],[SUSTAINABLE]]="Y","SUSTAINABLE",IF(tbl_coded[[#This Row],[SOCIAL]]="Y","SOCIAL",IF(tbl_coded[[#This Row],[Sustainable linked]]="Y","SUSTAINABLE LINKED"," ")))),"")</f>
        <v/>
      </c>
    </row>
    <row r="262" spans="1:67" ht="15" customHeight="1">
      <c r="A262" s="119">
        <v>260</v>
      </c>
      <c r="B262" s="120" t="str">
        <f>IF(美元债一级!$C$4:$C$1048576&lt;&gt;"",美元债一级!C263,"")</f>
        <v>XS2587721643</v>
      </c>
      <c r="C262" s="124" t="e">
        <f ca="1">IF(tbl_coded[[#This Row],[ISIN]]="","",IF(tbl_coded[[#This Row],[Index]]&gt;$A$1,"",IF(_xll.BDP($B262&amp;" Corp",C$1)="#N/A N/A","",_xll.BDP($B262&amp;" Corp",C$1))))</f>
        <v>#NAME?</v>
      </c>
      <c r="D262" s="124" t="e">
        <f ca="1">IF(tbl_coded[[#This Row],[ISIN]]="","",IF(_xll.BDP($B262&amp;" Corp",D$1)="#N/A N/A","",_xll.BDP($B262&amp;" Corp",D$1)))</f>
        <v>#NAME?</v>
      </c>
      <c r="E262" s="124" t="e">
        <f ca="1">IF(tbl_coded[[#This Row],[ISIN]]="","",IF(_xll.BDP($B262&amp;" Corp",E$1)="#N/A N/A","--",_xll.BDP($B262&amp;" Corp",E$1)))</f>
        <v>#NAME?</v>
      </c>
      <c r="F262" s="124" t="e">
        <f ca="1">IF(tbl_coded[[#This Row],[ISIN]]="","",IF(_xll.BDS($B262&amp;" Corp",F$1)="#N/A Field Not Applicable","",_xll.BDS($B262&amp;" Corp",F$1)))</f>
        <v>#NAME?</v>
      </c>
      <c r="G262" s="124" t="e">
        <f ca="1">IF(tbl_coded[[#This Row],[ISIN]]="","",IF(_xll.BDP($F262&amp;" CompanyID",G$1)="#N/A Invalid Security","",_xll.BDP($F262&amp;" CompanyID",G$1)))</f>
        <v>#NAME?</v>
      </c>
      <c r="H262" s="124" t="e">
        <f ca="1">IF(tbl_coded[[#This Row],[ISIN]]="","",IF(_xll.BDP($B262&amp;" Corp",H$1)="#N/A N/A","--",_xll.BDP($B262&amp;" Corp",H$1)))</f>
        <v>#NAME?</v>
      </c>
      <c r="I262" s="124" t="e">
        <f ca="1">IF(tbl_coded[[#This Row],[ISIN]]="","",IF(_xll.BDP($B262&amp;" Corp",I$1)="#N/A N/A","--",_xll.BDP($B262&amp;" Corp",I$1)))</f>
        <v>#NAME?</v>
      </c>
      <c r="J262" s="124" t="e">
        <f ca="1">IF(tbl_coded[[#This Row],[ISIN]]="","",IF(_xll.BDP($B262&amp;" Corp",J$1)="#N/A N/A","--",_xll.BDP($B262&amp;" Corp",J$1)))</f>
        <v>#NAME?</v>
      </c>
      <c r="K262" s="124" t="e">
        <f ca="1">IF(tbl_coded[[#This Row],[ISIN]]="","",IF(_xll.BDP($B262&amp;" Corp",K$1)="#N/A N/A","--",_xll.BDP($B262&amp;" Corp",K$1)))</f>
        <v>#NAME?</v>
      </c>
      <c r="L262" s="124" t="e">
        <f ca="1">IF(tbl_coded[[#This Row],[ISIN]]="","",IF(_xll.BDP($B262&amp;" Corp",L$1)="#N/A N/A","--",_xll.BDP($B262&amp;" Corp",L$1)))</f>
        <v>#NAME?</v>
      </c>
      <c r="M262" s="124" t="e">
        <f ca="1">IF(tbl_coded[[#This Row],[ISIN]]="","",IF(_xll.BDP($B262&amp;" Corp",M$1)="#N/A N/A","--",_xll.BDP($B262&amp;" Corp",M$1)))</f>
        <v>#NAME?</v>
      </c>
      <c r="N262" s="124" t="e">
        <f ca="1">IF(tbl_coded[[#This Row],[ISIN]]="","",IF(_xll.BDP($B262&amp;" Corp",N$1)="#N/A N/A","--",_xll.BDP($B262&amp;" Corp",N$1)))</f>
        <v>#NAME?</v>
      </c>
      <c r="O262" s="124" t="e">
        <f ca="1">IF(tbl_coded[[#This Row],[ISIN]]="","",IF(_xll.BDP($B262&amp;" Corp",O$1)="#N/A N/A","--",_xll.BDP($B262&amp;" Corp",O$1)))</f>
        <v>#NAME?</v>
      </c>
      <c r="P262" s="124" t="e">
        <f ca="1">IF(tbl_coded[[#This Row],[ISIN]]="","",IF(_xll.BDP($B262&amp;" Corp",P$1)="#N/A N/A","--",_xll.BDP($B262&amp;" Corp",P$1)))</f>
        <v>#NAME?</v>
      </c>
      <c r="Q26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2" s="124" t="e">
        <f ca="1">IF(tbl_coded[[#This Row],[ISIN]]="","",IF(OR(_xll.BDP($B262&amp;" Corp",R$1)="#N/A N/A",_xll.BDP($B262&amp;" Corp",R$1)="#N/A Invalid Security",_xll.BDP($B262&amp;" Corp",R$1)="#N/A Field Not Applicable"),"--",_xll.BDP($B262&amp;" Corp",R$1)))</f>
        <v>#NAME?</v>
      </c>
      <c r="S262" s="124" t="e">
        <f ca="1">IF(tbl_coded[[#This Row],[ISIN]]="","",IF(OR(_xll.BDP($R262&amp;" Equity",S$1)="#N/A N/A",_xll.BDP($R262&amp;" Equity",S$1)="#N/A Invalid Security"),"--",_xll.BDP($R262&amp;" Equity",S$1)))</f>
        <v>#NAME?</v>
      </c>
      <c r="T262" s="124" t="e">
        <f ca="1">IF(tbl_coded[[#This Row],[ISIN]]="","",IF(OR(_xll.BDP($R262&amp;" Equity",T$1)="#N/A N/A",_xll.BDP($R262&amp;" Equity",T$1)="#N/A Invalid Security"),"--",_xll.BDP($R262&amp;" Equity",T$1)))</f>
        <v>#NAME?</v>
      </c>
      <c r="U262" s="124" t="e">
        <f ca="1">IF(tbl_coded[[#This Row],[ISIN]]="","",IF(OR(_xll.BDP($R262&amp;" Equity",U$1)="#N/A N/A",_xll.BDP($R262&amp;" Equity",U$1)="#N/A Invalid Security"),"--",_xll.BDP($R262&amp;" Equity",U$1)))</f>
        <v>#NAME?</v>
      </c>
      <c r="V262" s="124" t="e">
        <f ca="1">IF(tbl_coded[[#This Row],[ISIN]]="","",IF(OR(_xll.BDP($R262&amp;" Equity",V$1)="#N/A N/A",_xll.BDP($R262&amp;" Equity",V$1)="#N/A Invalid Security"),"--",_xll.BDP($R262&amp;" Equity",V$1)))</f>
        <v>#NAME?</v>
      </c>
      <c r="W262" s="124" t="e">
        <f ca="1">IF(tbl_coded[[#This Row],[ISIN]]="","",IF(OR(_xll.BDP($R262&amp;" Equity",W$1)="#N/A N/A",_xll.BDP($R262&amp;" Equity",W$1)="#N/A Invalid Security"),"--",_xll.BDP($R262&amp;" Equity",W$1)))</f>
        <v>#NAME?</v>
      </c>
      <c r="X262" s="124" t="e">
        <f ca="1">IF(tbl_coded[[#This Row],[ISIN]]="","",IF(OR(_xll.BDP($R262&amp;" Equity",X$1)="#N/A N/A",_xll.BDP($R262&amp;" Equity",X$1)="#N/A Invalid Security"),"--",_xll.BDP($R262&amp;" Equity",X$1)))</f>
        <v>#NAME?</v>
      </c>
      <c r="Y26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2" s="124" t="str">
        <f ca="1">IF(tbl_coded[[#This Row],[ISIN]]="","",IF(ISNUMBER(_xll.BDP(B262&amp;" Corp",Z$1)),_xll.BDP(B262&amp;" Corp",Z$1),""))</f>
        <v/>
      </c>
      <c r="AA262" s="124" t="str">
        <f ca="1">IF(tbl_coded[[#This Row],[ISIN]]="","",IF(ISNUMBER(_xll.BDP(B262&amp;" Corp",AA$1)),_xll.BDP(B262&amp;" Corp",AA$1),""))</f>
        <v/>
      </c>
      <c r="AB262" s="124" t="str">
        <f ca="1">IF(tbl_coded[[#This Row],[ISIN]]="","",IF(ISNUMBER(_xll.BDP(B262&amp;" Corp",AB$1)),_xll.BDP(B262&amp;" Corp",AB$1),""))</f>
        <v/>
      </c>
      <c r="AC262" s="124" t="str">
        <f ca="1">IF(tbl_coded[[#This Row],[ISIN]]="","",IF(ISNUMBER(_xll.BDP(B262&amp;" Corp",AC$1)),_xll.BDP(B262&amp;" Corp",AC$1),""))</f>
        <v/>
      </c>
      <c r="AD262" s="124" t="e">
        <f ca="1">IF(tbl_coded[[#This Row],[ISIN]]="","",IF((_xll.BDP(B262&amp;" Corp",AD$1))="#N/A Field Not Applicable","",_xll.BDP(B262&amp;" Corp",AD$1)))</f>
        <v>#NAME?</v>
      </c>
      <c r="AE262" s="124" t="e">
        <f ca="1">IF(tbl_coded[[#This Row],[ISIN]]="","",IF((_xll.BDP(B262&amp;" Corp",AE$1))="#N/A N/A","--",_xll.BDP(B262&amp;" Corp",AE$1)))</f>
        <v>#NAME?</v>
      </c>
      <c r="AF262" s="124" t="e">
        <f ca="1">IF(tbl_coded[[#This Row],[ISIN]]="","",IF(IFERROR(MATCH(H262,rtg_num[Moody''s],0)&gt;10,0),"HY",IF(IFERROR(MATCH(I262,rtg_num[S&amp;P],0)&gt;10,0),"HY",IF(IFERROR(MATCH(J262,rtg_num[Fitch],0)&gt;10,0),"HY",IF(H262&amp;I262&amp;J262="------","NR",IF(IFERROR(FIND("#N/A",Coded!H262),0)&amp;IFERROR(FIND("#N/A",Coded!H262),0)&amp;IFERROR(FIND("#N/A",Coded!H262),0)&lt;&gt;"000",IF(INDEX(美元债一级!$O:$O,MATCH(tbl_coded[[#This Row],[ISIN]],美元债一级!$I:$I,0))="--/--/--","NR","IG"),"IG"))))))</f>
        <v>#NAME?</v>
      </c>
      <c r="AG26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2" s="125" t="e">
        <f ca="1">IF(tbl_coded[[#This Row],[ISIN]]="","",IF(_xll.BDP($B262&amp;" Corp",AI$1)="#N/A N/A","--",_xll.BDP($B262&amp;" Corp",AI$1)))</f>
        <v>#NAME?</v>
      </c>
      <c r="AJ262" s="122" t="e">
        <f ca="1">IF(tbl_coded[[#This Row],[ISIN]]="","",IF(OR(_xll.BDP(_xll.BDP(tbl_coded[[#This Row],[ISIN]]&amp;" Corp", "ISSUER_EQUITY_TICKER")&amp;" Equity",AJ$1)="#N/A N/A"),"--",_xll.BDP(_xll.BDP(tbl_coded[[#This Row],[ISIN]]&amp;" Corp", "ISSUER_EQUITY_TICKER")&amp;" Equity",AJ$1)))</f>
        <v>#NAME?</v>
      </c>
      <c r="AK26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24" t="e">
        <f ca="1">IF(tbl_coded[[#This Row],[ISIN]]="","",IF(OR(_xll.BDP(_xll.BDP(tbl_coded[[#This Row],[ISIN]]&amp;" Corp", "ISSUER_EQUITY_TICKER")&amp;" Equity",AL$1)="#N/A N/A"),"--",_xll.BDP(_xll.BDP(tbl_coded[[#This Row],[ISIN]]&amp;" Corp", "ISSUER_EQUITY_TICKER")&amp;" Equity",AL$1)))</f>
        <v>#NAME?</v>
      </c>
      <c r="AM262" s="124" t="e">
        <f ca="1">IF(tbl_coded[[#This Row],[ISIN]]="","",IF(_xll.BDS($B262&amp;" Corp",AM$1)="#N/A Field Not Applicable","",_xll.BDS($B262&amp;" Corp",AM$1)))</f>
        <v>#NAME?</v>
      </c>
      <c r="AN262" s="124" t="e">
        <f ca="1">IF(tbl_coded[[#This Row],[ISIN]]="","",IF(_xll.BDP(tbl_coded[[#This Row],[KPW Provider BBID]]&amp;" CompanyID","NAME")="#N/A Invalid Security","",_xll.BDP(tbl_coded[[#This Row],[KPW Provider BBID]]&amp;" CompanyID","NAME")))</f>
        <v>#NAME?</v>
      </c>
      <c r="AO262" s="124" t="e">
        <f ca="1">IF(tbl_coded[[#This Row],[ISIN]]="","",IF(_xll.BDP(tbl_coded[[#This Row],[KPW Provider BBID]]&amp;" CompanyID",$AO$1)="#N/A Invalid Security","--",IF(_xll.BDP(tbl_coded[[#This Row],[KPW Provider BBID]]&amp;" CompanyID",$AO$1)="#N/A N/A","--",_xll.BDP(tbl_coded[[#This Row],[KPW Provider BBID]]&amp;" CompanyID",$AO$1))))</f>
        <v>#NAME?</v>
      </c>
      <c r="AP262" s="124" t="e">
        <f ca="1">IF(tbl_coded[[#This Row],[ISIN]]="","",IF(_xll.BDP(tbl_coded[[#This Row],[KPW Provider BBID]]&amp;" CompanyID",$AP$1)="#N/A Invalid Security","--",IF(_xll.BDP(tbl_coded[[#This Row],[KPW Provider BBID]]&amp;" CompanyID",$AP$1)="#N/A N/A","--",_xll.BDP(tbl_coded[[#This Row],[KPW Provider BBID]]&amp;" CompanyID",$AP$1))))</f>
        <v>#NAME?</v>
      </c>
      <c r="AQ262" s="124" t="e">
        <f ca="1">IF(tbl_coded[[#This Row],[ISIN]]="","",IF(_xll.BDP(tbl_coded[[#This Row],[KPW Provider BBID]]&amp;" CompanyID",$AQ$1)="#N/A Invalid Security","--",IF(_xll.BDP(tbl_coded[[#This Row],[KPW Provider BBID]]&amp;" CompanyID",$AQ$1)="#N/A N/A","--",_xll.BDP(tbl_coded[[#This Row],[KPW Provider BBID]]&amp;" CompanyID",$AQ$1))))</f>
        <v>#NAME?</v>
      </c>
      <c r="AR262" s="124" t="e">
        <f ca="1">IF(tbl_coded[[#This Row],[ISIN]]="","",tbl_coded[[#This Row],[穆迪KPW评级]]&amp;"/"&amp;tbl_coded[[#This Row],[SPKPW评级]]&amp;"/"&amp;tbl_coded[[#This Row],[FITCHKPW评级]])</f>
        <v>#NAME?</v>
      </c>
      <c r="AS262" s="124" t="e">
        <f ca="1">IF(tbl_coded[[#This Row],[ISIN]]="","",IF(OR(_xll.BDP($B262&amp;" Corp",AS$1)="#N/A N/A"),"--",_xll.BDP($B262&amp;" Corp",AS$1)))</f>
        <v>#NAME?</v>
      </c>
      <c r="AT262" s="124" t="e">
        <f ca="1">IF(tbl_coded[[#This Row],[ISIN]]="","",IF(_xll.BDS($B262&amp;" Corp",AT$1)="#N/A Field Not Applicable","",_xll.BDS($B262&amp;" Corp",AT$1)))</f>
        <v>#NAME?</v>
      </c>
      <c r="AU262" s="124" t="e">
        <f ca="1">IF(tbl_coded[[#This Row],[SBLC Provider BBID]]="","",_xll.BDP(tbl_coded[[#This Row],[SBLC Provider BBID]]&amp;" CompanyID","NAME"))</f>
        <v>#NAME?</v>
      </c>
      <c r="AV262" s="124" t="e">
        <f ca="1">IF(tbl_coded[[#This Row],[ISIN]]="","",IF(OR(_xll.BDP($B262&amp;" Corp",AV$1)="#N/A N/A"),"--",TEXT(_xll.BDP($B262&amp;" Corp",AV$1),"yyyy/mm/dd")))</f>
        <v>#NAME?</v>
      </c>
      <c r="AW262" s="124" t="e">
        <f ca="1">IF(tbl_coded[[#This Row],[ISIN]]="","",IF(OR(_xll.BDP($B262&amp;" Corp",AW$1)="#N/A N/A"),"--",TEXT(_xll.BDP($B262&amp;" Corp",AW$1),"yyyy/mm/dd")))</f>
        <v>#NAME?</v>
      </c>
      <c r="AX262" s="124" t="e">
        <f ca="1">IF(tbl_coded[[#This Row],[ISIN]]="","",IF(OR(_xll.BDP($B262&amp;" Corp",AX$1)="#N/A N/A"),"--",TEXT(_xll.BDP($B262&amp;" Corp",AX$1),"yyyy/mm/dd")))</f>
        <v>#NAME?</v>
      </c>
      <c r="AY262" s="124" t="e">
        <f ca="1">IF(tbl_coded[[#This Row],[ISIN]]="","",IF(OR(_xll.BDP($B262&amp;" Corp",AY$1)="#N/A Field Not Applicable"),"--",TEXT(_xll.BDP($B262&amp;" Corp",AY$1),"yyyy/mm/dd")))</f>
        <v>#NAME?</v>
      </c>
      <c r="AZ262" s="124" t="e">
        <f ca="1">IF(tbl_coded[[#This Row],[ISIN]]="","",IF(OR(_xll.BDP($B262&amp;" Corp",AZ$1)="#N/A N/A"),"--",_xll.BDP($B262&amp;" Corp",AZ$1)))</f>
        <v>#NAME?</v>
      </c>
      <c r="BA262" s="124" t="e">
        <f ca="1">IF(tbl_coded[[#This Row],[ISIN]]="","",IF(OR(_xll.BDP($B262&amp;" Corp",BA$1)="#N/A N/A"),"--",_xll.BDP($B262&amp;" Corp",BA$1)))</f>
        <v>#NAME?</v>
      </c>
      <c r="BB262" s="124" t="e">
        <f ca="1">IF(tbl_coded[[#This Row],[ISIN]]="","",IF(OR(_xll.BDP($B262&amp;" Corp",BB$1)="#N/A N/A"),"--",_xll.BDP($B262&amp;" Corp",BB$1)))</f>
        <v>#NAME?</v>
      </c>
      <c r="BC262" s="124" t="e">
        <f ca="1">IF(tbl_coded[[#This Row],[ISIN]]="","",IF(OR(_xll.BDP($B262&amp;" Corp",BC$1)="#N/A Field Not Applicable"),"--",_xll.BDP($B262&amp;" Corp",BC$1)))</f>
        <v>#NAME?</v>
      </c>
      <c r="BD262" s="124" t="e">
        <f ca="1">IF(tbl_coded[[#This Row],[ISIN]]="","",IF(OR(_xll.BDP($B262&amp;" Corp",BD$1)="#N/A Field Not Applicable"),"--",_xll.BDP($B262&amp;" Corp",BD$1)))</f>
        <v>#NAME?</v>
      </c>
      <c r="BE262" s="124" t="e">
        <f ca="1">IF(tbl_coded[[#This Row],[ISIN]]="","",IF(OR(_xll.BDP($B262&amp;" Corp",BE$1)="#N/A Field Not Applicable"),"--",_xll.BDP($B262&amp;" Corp",BE$1)))</f>
        <v>#NAME?</v>
      </c>
      <c r="BF262" s="124" t="e">
        <f ca="1">IF(tbl_coded[[#This Row],[ISIN]]="","",IF(OR(_xll.BDP($B262&amp;" Corp",BF$1)="#N/A Field Not Applicable"),"--",_xll.BDP($B262&amp;" Corp",BF$1)))</f>
        <v>#NAME?</v>
      </c>
      <c r="BG262" s="124" t="e">
        <f ca="1">IF(tbl_coded[[#This Row],[ISIN]]="","",IF(OR(_xll.BDP($B262&amp;" Corp",BG$1)="#N/A Field Not Applicable"),"--",IF(_xll.BDP($B262&amp;" Corp",BG$1)="#N/A N/A","N",_xll.BDP($B262&amp;" Corp",BG$1))))</f>
        <v>#NAME?</v>
      </c>
      <c r="BH262" s="124" t="e">
        <f ca="1">IF(tbl_coded[[#This Row],[ISIN]]="","",IF(OR(_xll.BDP($B262&amp;" Corp",BH$1)="#N/A N/A"),"",_xll.BDP($B262&amp;" Corp",BH$1)))</f>
        <v>#NAME?</v>
      </c>
      <c r="BI262" s="124" t="e">
        <f ca="1">IF(tbl_coded[[#This Row],[ISIN]]="","",IF(OR(tbl_coded[[#This Row],[Parent company tiker]]=""),"",IF(_xll.BDP(tbl_coded[[#This Row],[Parent company tiker]]&amp;" Equity",BI$1)="#N/A N/A","--",_xll.BDP(tbl_coded[[#This Row],[Parent company tiker]]&amp;" Equity",BI$1))))</f>
        <v>#NAME?</v>
      </c>
      <c r="BJ262" s="124" t="e">
        <f ca="1">IF(tbl_coded[[#This Row],[ISIN]]="","",IF(OR(tbl_coded[[#This Row],[Parent company tiker]]=""),"",IF(_xll.BDP(tbl_coded[[#This Row],[Parent company tiker]]&amp;" Equity",BJ$1)="#N/A N/A","--",_xll.BDP(tbl_coded[[#This Row],[Parent company tiker]]&amp;" Equity",BJ$1))))</f>
        <v>#NAME?</v>
      </c>
      <c r="BK262" s="124" t="e">
        <f ca="1">IF(tbl_coded[[#This Row],[ISIN]]="","",IF(OR(tbl_coded[[#This Row],[Parent company tiker]]=""),"",IF(_xll.BDP(tbl_coded[[#This Row],[Parent company tiker]]&amp;" Equity",BK$1)="#N/A N/A","--",_xll.BDP(tbl_coded[[#This Row],[Parent company tiker]]&amp;" Equity",BK$1))))</f>
        <v>#NAME?</v>
      </c>
      <c r="BL262" s="124" t="e">
        <f ca="1">IF(tbl_coded[[#This Row],[ISIN]]="","",IF(OR(tbl_coded[[#This Row],[Parent company tiker]]=""),"",IF(_xll.BDP(tbl_coded[[#This Row],[Parent company tiker]]&amp;" Equity",BL$1)="#N/A N/A","--",_xll.BDP(tbl_coded[[#This Row],[Parent company tiker]]&amp;" Equity",BL$1))))</f>
        <v>#NAME?</v>
      </c>
      <c r="BM26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2" s="124" t="e">
        <f ca="1">IF(tbl_coded[[#This Row],[Column9]]&lt;&gt;"--",tbl_coded[[#This Row],[G''tor rating]],IF(tbl_coded[[#This Row],[KPW Name]]&lt;&gt;"",tbl_coded[[#This Row],[KPW Rating]],IF(tbl_coded[[#This Row],[Parent company tiker]]&lt;&gt;"",tbl_coded[[#This Row],[parent评级]],tbl_coded[[#This Row],[Issuer rating]])))</f>
        <v>#NAME?</v>
      </c>
      <c r="BO262" s="159" t="str">
        <f ca="1">IFERROR(IF(tbl_coded[[#This Row],[GREEN]]="Y","GREEN",IF(tbl_coded[[#This Row],[SUSTAINABLE]]="Y","SUSTAINABLE",IF(tbl_coded[[#This Row],[SOCIAL]]="Y","SOCIAL",IF(tbl_coded[[#This Row],[Sustainable linked]]="Y","SUSTAINABLE LINKED"," ")))),"")</f>
        <v/>
      </c>
    </row>
    <row r="263" spans="1:67" ht="15" customHeight="1">
      <c r="A263" s="119">
        <v>261</v>
      </c>
      <c r="B263" s="120" t="str">
        <f>IF(美元债一级!$C$4:$C$1048576&lt;&gt;"",美元债一级!C264,"")</f>
        <v>XS2587288825</v>
      </c>
      <c r="C263" s="124" t="e">
        <f ca="1">IF(tbl_coded[[#This Row],[ISIN]]="","",IF(tbl_coded[[#This Row],[Index]]&gt;$A$1,"",IF(_xll.BDP($B263&amp;" Corp",C$1)="#N/A N/A","",_xll.BDP($B263&amp;" Corp",C$1))))</f>
        <v>#NAME?</v>
      </c>
      <c r="D263" s="124" t="e">
        <f ca="1">IF(tbl_coded[[#This Row],[ISIN]]="","",IF(_xll.BDP($B263&amp;" Corp",D$1)="#N/A N/A","",_xll.BDP($B263&amp;" Corp",D$1)))</f>
        <v>#NAME?</v>
      </c>
      <c r="E263" s="124" t="e">
        <f ca="1">IF(tbl_coded[[#This Row],[ISIN]]="","",IF(_xll.BDP($B263&amp;" Corp",E$1)="#N/A N/A","--",_xll.BDP($B263&amp;" Corp",E$1)))</f>
        <v>#NAME?</v>
      </c>
      <c r="F263" s="124" t="e">
        <f ca="1">IF(tbl_coded[[#This Row],[ISIN]]="","",IF(_xll.BDS($B263&amp;" Corp",F$1)="#N/A Field Not Applicable","",_xll.BDS($B263&amp;" Corp",F$1)))</f>
        <v>#NAME?</v>
      </c>
      <c r="G263" s="124" t="e">
        <f ca="1">IF(tbl_coded[[#This Row],[ISIN]]="","",IF(_xll.BDP($F263&amp;" CompanyID",G$1)="#N/A Invalid Security","",_xll.BDP($F263&amp;" CompanyID",G$1)))</f>
        <v>#NAME?</v>
      </c>
      <c r="H263" s="124" t="e">
        <f ca="1">IF(tbl_coded[[#This Row],[ISIN]]="","",IF(_xll.BDP($B263&amp;" Corp",H$1)="#N/A N/A","--",_xll.BDP($B263&amp;" Corp",H$1)))</f>
        <v>#NAME?</v>
      </c>
      <c r="I263" s="124" t="e">
        <f ca="1">IF(tbl_coded[[#This Row],[ISIN]]="","",IF(_xll.BDP($B263&amp;" Corp",I$1)="#N/A N/A","--",_xll.BDP($B263&amp;" Corp",I$1)))</f>
        <v>#NAME?</v>
      </c>
      <c r="J263" s="124" t="e">
        <f ca="1">IF(tbl_coded[[#This Row],[ISIN]]="","",IF(_xll.BDP($B263&amp;" Corp",J$1)="#N/A N/A","--",_xll.BDP($B263&amp;" Corp",J$1)))</f>
        <v>#NAME?</v>
      </c>
      <c r="K263" s="124" t="e">
        <f ca="1">IF(tbl_coded[[#This Row],[ISIN]]="","",IF(_xll.BDP($B263&amp;" Corp",K$1)="#N/A N/A","--",_xll.BDP($B263&amp;" Corp",K$1)))</f>
        <v>#NAME?</v>
      </c>
      <c r="L263" s="124" t="e">
        <f ca="1">IF(tbl_coded[[#This Row],[ISIN]]="","",IF(_xll.BDP($B263&amp;" Corp",L$1)="#N/A N/A","--",_xll.BDP($B263&amp;" Corp",L$1)))</f>
        <v>#NAME?</v>
      </c>
      <c r="M263" s="124" t="e">
        <f ca="1">IF(tbl_coded[[#This Row],[ISIN]]="","",IF(_xll.BDP($B263&amp;" Corp",M$1)="#N/A N/A","--",_xll.BDP($B263&amp;" Corp",M$1)))</f>
        <v>#NAME?</v>
      </c>
      <c r="N263" s="124" t="e">
        <f ca="1">IF(tbl_coded[[#This Row],[ISIN]]="","",IF(_xll.BDP($B263&amp;" Corp",N$1)="#N/A N/A","--",_xll.BDP($B263&amp;" Corp",N$1)))</f>
        <v>#NAME?</v>
      </c>
      <c r="O263" s="124" t="e">
        <f ca="1">IF(tbl_coded[[#This Row],[ISIN]]="","",IF(_xll.BDP($B263&amp;" Corp",O$1)="#N/A N/A","--",_xll.BDP($B263&amp;" Corp",O$1)))</f>
        <v>#NAME?</v>
      </c>
      <c r="P263" s="124" t="e">
        <f ca="1">IF(tbl_coded[[#This Row],[ISIN]]="","",IF(_xll.BDP($B263&amp;" Corp",P$1)="#N/A N/A","--",_xll.BDP($B263&amp;" Corp",P$1)))</f>
        <v>#NAME?</v>
      </c>
      <c r="Q26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3" s="124" t="e">
        <f ca="1">IF(tbl_coded[[#This Row],[ISIN]]="","",IF(OR(_xll.BDP($B263&amp;" Corp",R$1)="#N/A N/A",_xll.BDP($B263&amp;" Corp",R$1)="#N/A Invalid Security",_xll.BDP($B263&amp;" Corp",R$1)="#N/A Field Not Applicable"),"--",_xll.BDP($B263&amp;" Corp",R$1)))</f>
        <v>#NAME?</v>
      </c>
      <c r="S263" s="124" t="e">
        <f ca="1">IF(tbl_coded[[#This Row],[ISIN]]="","",IF(OR(_xll.BDP($R263&amp;" Equity",S$1)="#N/A N/A",_xll.BDP($R263&amp;" Equity",S$1)="#N/A Invalid Security"),"--",_xll.BDP($R263&amp;" Equity",S$1)))</f>
        <v>#NAME?</v>
      </c>
      <c r="T263" s="124" t="e">
        <f ca="1">IF(tbl_coded[[#This Row],[ISIN]]="","",IF(OR(_xll.BDP($R263&amp;" Equity",T$1)="#N/A N/A",_xll.BDP($R263&amp;" Equity",T$1)="#N/A Invalid Security"),"--",_xll.BDP($R263&amp;" Equity",T$1)))</f>
        <v>#NAME?</v>
      </c>
      <c r="U263" s="124" t="e">
        <f ca="1">IF(tbl_coded[[#This Row],[ISIN]]="","",IF(OR(_xll.BDP($R263&amp;" Equity",U$1)="#N/A N/A",_xll.BDP($R263&amp;" Equity",U$1)="#N/A Invalid Security"),"--",_xll.BDP($R263&amp;" Equity",U$1)))</f>
        <v>#NAME?</v>
      </c>
      <c r="V263" s="124" t="e">
        <f ca="1">IF(tbl_coded[[#This Row],[ISIN]]="","",IF(OR(_xll.BDP($R263&amp;" Equity",V$1)="#N/A N/A",_xll.BDP($R263&amp;" Equity",V$1)="#N/A Invalid Security"),"--",_xll.BDP($R263&amp;" Equity",V$1)))</f>
        <v>#NAME?</v>
      </c>
      <c r="W263" s="124" t="e">
        <f ca="1">IF(tbl_coded[[#This Row],[ISIN]]="","",IF(OR(_xll.BDP($R263&amp;" Equity",W$1)="#N/A N/A",_xll.BDP($R263&amp;" Equity",W$1)="#N/A Invalid Security"),"--",_xll.BDP($R263&amp;" Equity",W$1)))</f>
        <v>#NAME?</v>
      </c>
      <c r="X263" s="124" t="e">
        <f ca="1">IF(tbl_coded[[#This Row],[ISIN]]="","",IF(OR(_xll.BDP($R263&amp;" Equity",X$1)="#N/A N/A",_xll.BDP($R263&amp;" Equity",X$1)="#N/A Invalid Security"),"--",_xll.BDP($R263&amp;" Equity",X$1)))</f>
        <v>#NAME?</v>
      </c>
      <c r="Y26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3" s="124" t="str">
        <f ca="1">IF(tbl_coded[[#This Row],[ISIN]]="","",IF(ISNUMBER(_xll.BDP(B263&amp;" Corp",Z$1)),_xll.BDP(B263&amp;" Corp",Z$1),""))</f>
        <v/>
      </c>
      <c r="AA263" s="124" t="str">
        <f ca="1">IF(tbl_coded[[#This Row],[ISIN]]="","",IF(ISNUMBER(_xll.BDP(B263&amp;" Corp",AA$1)),_xll.BDP(B263&amp;" Corp",AA$1),""))</f>
        <v/>
      </c>
      <c r="AB263" s="124" t="str">
        <f ca="1">IF(tbl_coded[[#This Row],[ISIN]]="","",IF(ISNUMBER(_xll.BDP(B263&amp;" Corp",AB$1)),_xll.BDP(B263&amp;" Corp",AB$1),""))</f>
        <v/>
      </c>
      <c r="AC263" s="124" t="str">
        <f ca="1">IF(tbl_coded[[#This Row],[ISIN]]="","",IF(ISNUMBER(_xll.BDP(B263&amp;" Corp",AC$1)),_xll.BDP(B263&amp;" Corp",AC$1),""))</f>
        <v/>
      </c>
      <c r="AD263" s="124" t="e">
        <f ca="1">IF(tbl_coded[[#This Row],[ISIN]]="","",IF((_xll.BDP(B263&amp;" Corp",AD$1))="#N/A Field Not Applicable","",_xll.BDP(B263&amp;" Corp",AD$1)))</f>
        <v>#NAME?</v>
      </c>
      <c r="AE263" s="124" t="e">
        <f ca="1">IF(tbl_coded[[#This Row],[ISIN]]="","",IF((_xll.BDP(B263&amp;" Corp",AE$1))="#N/A N/A","--",_xll.BDP(B263&amp;" Corp",AE$1)))</f>
        <v>#NAME?</v>
      </c>
      <c r="AF263" s="124" t="e">
        <f ca="1">IF(tbl_coded[[#This Row],[ISIN]]="","",IF(IFERROR(MATCH(H263,rtg_num[Moody''s],0)&gt;10,0),"HY",IF(IFERROR(MATCH(I263,rtg_num[S&amp;P],0)&gt;10,0),"HY",IF(IFERROR(MATCH(J263,rtg_num[Fitch],0)&gt;10,0),"HY",IF(H263&amp;I263&amp;J263="------","NR",IF(IFERROR(FIND("#N/A",Coded!H263),0)&amp;IFERROR(FIND("#N/A",Coded!H263),0)&amp;IFERROR(FIND("#N/A",Coded!H263),0)&lt;&gt;"000",IF(INDEX(美元债一级!$O:$O,MATCH(tbl_coded[[#This Row],[ISIN]],美元债一级!$I:$I,0))="--/--/--","NR","IG"),"IG"))))))</f>
        <v>#NAME?</v>
      </c>
      <c r="AG26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3" s="125" t="e">
        <f ca="1">IF(tbl_coded[[#This Row],[ISIN]]="","",IF(_xll.BDP($B263&amp;" Corp",AI$1)="#N/A N/A","--",_xll.BDP($B263&amp;" Corp",AI$1)))</f>
        <v>#NAME?</v>
      </c>
      <c r="AJ263" s="122" t="e">
        <f ca="1">IF(tbl_coded[[#This Row],[ISIN]]="","",IF(OR(_xll.BDP(_xll.BDP(tbl_coded[[#This Row],[ISIN]]&amp;" Corp", "ISSUER_EQUITY_TICKER")&amp;" Equity",AJ$1)="#N/A N/A"),"--",_xll.BDP(_xll.BDP(tbl_coded[[#This Row],[ISIN]]&amp;" Corp", "ISSUER_EQUITY_TICKER")&amp;" Equity",AJ$1)))</f>
        <v>#NAME?</v>
      </c>
      <c r="AK26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24" t="e">
        <f ca="1">IF(tbl_coded[[#This Row],[ISIN]]="","",IF(OR(_xll.BDP(_xll.BDP(tbl_coded[[#This Row],[ISIN]]&amp;" Corp", "ISSUER_EQUITY_TICKER")&amp;" Equity",AL$1)="#N/A N/A"),"--",_xll.BDP(_xll.BDP(tbl_coded[[#This Row],[ISIN]]&amp;" Corp", "ISSUER_EQUITY_TICKER")&amp;" Equity",AL$1)))</f>
        <v>#NAME?</v>
      </c>
      <c r="AM263" s="124" t="e">
        <f ca="1">IF(tbl_coded[[#This Row],[ISIN]]="","",IF(_xll.BDS($B263&amp;" Corp",AM$1)="#N/A Field Not Applicable","",_xll.BDS($B263&amp;" Corp",AM$1)))</f>
        <v>#NAME?</v>
      </c>
      <c r="AN263" s="124" t="e">
        <f ca="1">IF(tbl_coded[[#This Row],[ISIN]]="","",IF(_xll.BDP(tbl_coded[[#This Row],[KPW Provider BBID]]&amp;" CompanyID","NAME")="#N/A Invalid Security","",_xll.BDP(tbl_coded[[#This Row],[KPW Provider BBID]]&amp;" CompanyID","NAME")))</f>
        <v>#NAME?</v>
      </c>
      <c r="AO263" s="124" t="e">
        <f ca="1">IF(tbl_coded[[#This Row],[ISIN]]="","",IF(_xll.BDP(tbl_coded[[#This Row],[KPW Provider BBID]]&amp;" CompanyID",$AO$1)="#N/A Invalid Security","--",IF(_xll.BDP(tbl_coded[[#This Row],[KPW Provider BBID]]&amp;" CompanyID",$AO$1)="#N/A N/A","--",_xll.BDP(tbl_coded[[#This Row],[KPW Provider BBID]]&amp;" CompanyID",$AO$1))))</f>
        <v>#NAME?</v>
      </c>
      <c r="AP263" s="124" t="e">
        <f ca="1">IF(tbl_coded[[#This Row],[ISIN]]="","",IF(_xll.BDP(tbl_coded[[#This Row],[KPW Provider BBID]]&amp;" CompanyID",$AP$1)="#N/A Invalid Security","--",IF(_xll.BDP(tbl_coded[[#This Row],[KPW Provider BBID]]&amp;" CompanyID",$AP$1)="#N/A N/A","--",_xll.BDP(tbl_coded[[#This Row],[KPW Provider BBID]]&amp;" CompanyID",$AP$1))))</f>
        <v>#NAME?</v>
      </c>
      <c r="AQ263" s="124" t="e">
        <f ca="1">IF(tbl_coded[[#This Row],[ISIN]]="","",IF(_xll.BDP(tbl_coded[[#This Row],[KPW Provider BBID]]&amp;" CompanyID",$AQ$1)="#N/A Invalid Security","--",IF(_xll.BDP(tbl_coded[[#This Row],[KPW Provider BBID]]&amp;" CompanyID",$AQ$1)="#N/A N/A","--",_xll.BDP(tbl_coded[[#This Row],[KPW Provider BBID]]&amp;" CompanyID",$AQ$1))))</f>
        <v>#NAME?</v>
      </c>
      <c r="AR263" s="124" t="e">
        <f ca="1">IF(tbl_coded[[#This Row],[ISIN]]="","",tbl_coded[[#This Row],[穆迪KPW评级]]&amp;"/"&amp;tbl_coded[[#This Row],[SPKPW评级]]&amp;"/"&amp;tbl_coded[[#This Row],[FITCHKPW评级]])</f>
        <v>#NAME?</v>
      </c>
      <c r="AS263" s="124" t="e">
        <f ca="1">IF(tbl_coded[[#This Row],[ISIN]]="","",IF(OR(_xll.BDP($B263&amp;" Corp",AS$1)="#N/A N/A"),"--",_xll.BDP($B263&amp;" Corp",AS$1)))</f>
        <v>#NAME?</v>
      </c>
      <c r="AT263" s="124" t="e">
        <f ca="1">IF(tbl_coded[[#This Row],[ISIN]]="","",IF(_xll.BDS($B263&amp;" Corp",AT$1)="#N/A Field Not Applicable","",_xll.BDS($B263&amp;" Corp",AT$1)))</f>
        <v>#NAME?</v>
      </c>
      <c r="AU263" s="124" t="e">
        <f ca="1">IF(tbl_coded[[#This Row],[SBLC Provider BBID]]="","",_xll.BDP(tbl_coded[[#This Row],[SBLC Provider BBID]]&amp;" CompanyID","NAME"))</f>
        <v>#NAME?</v>
      </c>
      <c r="AV263" s="124" t="e">
        <f ca="1">IF(tbl_coded[[#This Row],[ISIN]]="","",IF(OR(_xll.BDP($B263&amp;" Corp",AV$1)="#N/A N/A"),"--",TEXT(_xll.BDP($B263&amp;" Corp",AV$1),"yyyy/mm/dd")))</f>
        <v>#NAME?</v>
      </c>
      <c r="AW263" s="124" t="e">
        <f ca="1">IF(tbl_coded[[#This Row],[ISIN]]="","",IF(OR(_xll.BDP($B263&amp;" Corp",AW$1)="#N/A N/A"),"--",TEXT(_xll.BDP($B263&amp;" Corp",AW$1),"yyyy/mm/dd")))</f>
        <v>#NAME?</v>
      </c>
      <c r="AX263" s="124" t="e">
        <f ca="1">IF(tbl_coded[[#This Row],[ISIN]]="","",IF(OR(_xll.BDP($B263&amp;" Corp",AX$1)="#N/A N/A"),"--",TEXT(_xll.BDP($B263&amp;" Corp",AX$1),"yyyy/mm/dd")))</f>
        <v>#NAME?</v>
      </c>
      <c r="AY263" s="124" t="e">
        <f ca="1">IF(tbl_coded[[#This Row],[ISIN]]="","",IF(OR(_xll.BDP($B263&amp;" Corp",AY$1)="#N/A Field Not Applicable"),"--",TEXT(_xll.BDP($B263&amp;" Corp",AY$1),"yyyy/mm/dd")))</f>
        <v>#NAME?</v>
      </c>
      <c r="AZ263" s="124" t="e">
        <f ca="1">IF(tbl_coded[[#This Row],[ISIN]]="","",IF(OR(_xll.BDP($B263&amp;" Corp",AZ$1)="#N/A N/A"),"--",_xll.BDP($B263&amp;" Corp",AZ$1)))</f>
        <v>#NAME?</v>
      </c>
      <c r="BA263" s="124" t="e">
        <f ca="1">IF(tbl_coded[[#This Row],[ISIN]]="","",IF(OR(_xll.BDP($B263&amp;" Corp",BA$1)="#N/A N/A"),"--",_xll.BDP($B263&amp;" Corp",BA$1)))</f>
        <v>#NAME?</v>
      </c>
      <c r="BB263" s="124" t="e">
        <f ca="1">IF(tbl_coded[[#This Row],[ISIN]]="","",IF(OR(_xll.BDP($B263&amp;" Corp",BB$1)="#N/A N/A"),"--",_xll.BDP($B263&amp;" Corp",BB$1)))</f>
        <v>#NAME?</v>
      </c>
      <c r="BC263" s="124" t="e">
        <f ca="1">IF(tbl_coded[[#This Row],[ISIN]]="","",IF(OR(_xll.BDP($B263&amp;" Corp",BC$1)="#N/A Field Not Applicable"),"--",_xll.BDP($B263&amp;" Corp",BC$1)))</f>
        <v>#NAME?</v>
      </c>
      <c r="BD263" s="124" t="e">
        <f ca="1">IF(tbl_coded[[#This Row],[ISIN]]="","",IF(OR(_xll.BDP($B263&amp;" Corp",BD$1)="#N/A Field Not Applicable"),"--",_xll.BDP($B263&amp;" Corp",BD$1)))</f>
        <v>#NAME?</v>
      </c>
      <c r="BE263" s="124" t="e">
        <f ca="1">IF(tbl_coded[[#This Row],[ISIN]]="","",IF(OR(_xll.BDP($B263&amp;" Corp",BE$1)="#N/A Field Not Applicable"),"--",_xll.BDP($B263&amp;" Corp",BE$1)))</f>
        <v>#NAME?</v>
      </c>
      <c r="BF263" s="124" t="e">
        <f ca="1">IF(tbl_coded[[#This Row],[ISIN]]="","",IF(OR(_xll.BDP($B263&amp;" Corp",BF$1)="#N/A Field Not Applicable"),"--",_xll.BDP($B263&amp;" Corp",BF$1)))</f>
        <v>#NAME?</v>
      </c>
      <c r="BG263" s="124" t="e">
        <f ca="1">IF(tbl_coded[[#This Row],[ISIN]]="","",IF(OR(_xll.BDP($B263&amp;" Corp",BG$1)="#N/A Field Not Applicable"),"--",IF(_xll.BDP($B263&amp;" Corp",BG$1)="#N/A N/A","N",_xll.BDP($B263&amp;" Corp",BG$1))))</f>
        <v>#NAME?</v>
      </c>
      <c r="BH263" s="124" t="e">
        <f ca="1">IF(tbl_coded[[#This Row],[ISIN]]="","",IF(OR(_xll.BDP($B263&amp;" Corp",BH$1)="#N/A N/A"),"",_xll.BDP($B263&amp;" Corp",BH$1)))</f>
        <v>#NAME?</v>
      </c>
      <c r="BI263" s="124" t="e">
        <f ca="1">IF(tbl_coded[[#This Row],[ISIN]]="","",IF(OR(tbl_coded[[#This Row],[Parent company tiker]]=""),"",IF(_xll.BDP(tbl_coded[[#This Row],[Parent company tiker]]&amp;" Equity",BI$1)="#N/A N/A","--",_xll.BDP(tbl_coded[[#This Row],[Parent company tiker]]&amp;" Equity",BI$1))))</f>
        <v>#NAME?</v>
      </c>
      <c r="BJ263" s="124" t="e">
        <f ca="1">IF(tbl_coded[[#This Row],[ISIN]]="","",IF(OR(tbl_coded[[#This Row],[Parent company tiker]]=""),"",IF(_xll.BDP(tbl_coded[[#This Row],[Parent company tiker]]&amp;" Equity",BJ$1)="#N/A N/A","--",_xll.BDP(tbl_coded[[#This Row],[Parent company tiker]]&amp;" Equity",BJ$1))))</f>
        <v>#NAME?</v>
      </c>
      <c r="BK263" s="124" t="e">
        <f ca="1">IF(tbl_coded[[#This Row],[ISIN]]="","",IF(OR(tbl_coded[[#This Row],[Parent company tiker]]=""),"",IF(_xll.BDP(tbl_coded[[#This Row],[Parent company tiker]]&amp;" Equity",BK$1)="#N/A N/A","--",_xll.BDP(tbl_coded[[#This Row],[Parent company tiker]]&amp;" Equity",BK$1))))</f>
        <v>#NAME?</v>
      </c>
      <c r="BL263" s="124" t="e">
        <f ca="1">IF(tbl_coded[[#This Row],[ISIN]]="","",IF(OR(tbl_coded[[#This Row],[Parent company tiker]]=""),"",IF(_xll.BDP(tbl_coded[[#This Row],[Parent company tiker]]&amp;" Equity",BL$1)="#N/A N/A","--",_xll.BDP(tbl_coded[[#This Row],[Parent company tiker]]&amp;" Equity",BL$1))))</f>
        <v>#NAME?</v>
      </c>
      <c r="BM26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3" s="124" t="e">
        <f ca="1">IF(tbl_coded[[#This Row],[Column9]]&lt;&gt;"--",tbl_coded[[#This Row],[G''tor rating]],IF(tbl_coded[[#This Row],[KPW Name]]&lt;&gt;"",tbl_coded[[#This Row],[KPW Rating]],IF(tbl_coded[[#This Row],[Parent company tiker]]&lt;&gt;"",tbl_coded[[#This Row],[parent评级]],tbl_coded[[#This Row],[Issuer rating]])))</f>
        <v>#NAME?</v>
      </c>
      <c r="BO263" s="159" t="str">
        <f ca="1">IFERROR(IF(tbl_coded[[#This Row],[GREEN]]="Y","GREEN",IF(tbl_coded[[#This Row],[SUSTAINABLE]]="Y","SUSTAINABLE",IF(tbl_coded[[#This Row],[SOCIAL]]="Y","SOCIAL",IF(tbl_coded[[#This Row],[Sustainable linked]]="Y","SUSTAINABLE LINKED"," ")))),"")</f>
        <v/>
      </c>
    </row>
    <row r="264" spans="1:67" ht="15" customHeight="1">
      <c r="A264" s="119">
        <v>262</v>
      </c>
      <c r="B264" s="120" t="str">
        <f>IF(美元债一级!$C$4:$C$1048576&lt;&gt;"",美元债一级!C265,"")</f>
        <v>HK0000910122</v>
      </c>
      <c r="C264" s="124" t="e">
        <f ca="1">IF(tbl_coded[[#This Row],[ISIN]]="","",IF(tbl_coded[[#This Row],[Index]]&gt;$A$1,"",IF(_xll.BDP($B264&amp;" Corp",C$1)="#N/A N/A","",_xll.BDP($B264&amp;" Corp",C$1))))</f>
        <v>#NAME?</v>
      </c>
      <c r="D264" s="124" t="e">
        <f ca="1">IF(tbl_coded[[#This Row],[ISIN]]="","",IF(_xll.BDP($B264&amp;" Corp",D$1)="#N/A N/A","",_xll.BDP($B264&amp;" Corp",D$1)))</f>
        <v>#NAME?</v>
      </c>
      <c r="E264" s="124" t="e">
        <f ca="1">IF(tbl_coded[[#This Row],[ISIN]]="","",IF(_xll.BDP($B264&amp;" Corp",E$1)="#N/A N/A","--",_xll.BDP($B264&amp;" Corp",E$1)))</f>
        <v>#NAME?</v>
      </c>
      <c r="F264" s="124" t="e">
        <f ca="1">IF(tbl_coded[[#This Row],[ISIN]]="","",IF(_xll.BDS($B264&amp;" Corp",F$1)="#N/A Field Not Applicable","",_xll.BDS($B264&amp;" Corp",F$1)))</f>
        <v>#NAME?</v>
      </c>
      <c r="G264" s="124" t="e">
        <f ca="1">IF(tbl_coded[[#This Row],[ISIN]]="","",IF(_xll.BDP($F264&amp;" CompanyID",G$1)="#N/A Invalid Security","",_xll.BDP($F264&amp;" CompanyID",G$1)))</f>
        <v>#NAME?</v>
      </c>
      <c r="H264" s="124" t="e">
        <f ca="1">IF(tbl_coded[[#This Row],[ISIN]]="","",IF(_xll.BDP($B264&amp;" Corp",H$1)="#N/A N/A","--",_xll.BDP($B264&amp;" Corp",H$1)))</f>
        <v>#NAME?</v>
      </c>
      <c r="I264" s="124" t="e">
        <f ca="1">IF(tbl_coded[[#This Row],[ISIN]]="","",IF(_xll.BDP($B264&amp;" Corp",I$1)="#N/A N/A","--",_xll.BDP($B264&amp;" Corp",I$1)))</f>
        <v>#NAME?</v>
      </c>
      <c r="J264" s="124" t="e">
        <f ca="1">IF(tbl_coded[[#This Row],[ISIN]]="","",IF(_xll.BDP($B264&amp;" Corp",J$1)="#N/A N/A","--",_xll.BDP($B264&amp;" Corp",J$1)))</f>
        <v>#NAME?</v>
      </c>
      <c r="K264" s="124" t="e">
        <f ca="1">IF(tbl_coded[[#This Row],[ISIN]]="","",IF(_xll.BDP($B264&amp;" Corp",K$1)="#N/A N/A","--",_xll.BDP($B264&amp;" Corp",K$1)))</f>
        <v>#NAME?</v>
      </c>
      <c r="L264" s="124" t="e">
        <f ca="1">IF(tbl_coded[[#This Row],[ISIN]]="","",IF(_xll.BDP($B264&amp;" Corp",L$1)="#N/A N/A","--",_xll.BDP($B264&amp;" Corp",L$1)))</f>
        <v>#NAME?</v>
      </c>
      <c r="M264" s="124" t="e">
        <f ca="1">IF(tbl_coded[[#This Row],[ISIN]]="","",IF(_xll.BDP($B264&amp;" Corp",M$1)="#N/A N/A","--",_xll.BDP($B264&amp;" Corp",M$1)))</f>
        <v>#NAME?</v>
      </c>
      <c r="N264" s="124" t="e">
        <f ca="1">IF(tbl_coded[[#This Row],[ISIN]]="","",IF(_xll.BDP($B264&amp;" Corp",N$1)="#N/A N/A","--",_xll.BDP($B264&amp;" Corp",N$1)))</f>
        <v>#NAME?</v>
      </c>
      <c r="O264" s="124" t="e">
        <f ca="1">IF(tbl_coded[[#This Row],[ISIN]]="","",IF(_xll.BDP($B264&amp;" Corp",O$1)="#N/A N/A","--",_xll.BDP($B264&amp;" Corp",O$1)))</f>
        <v>#NAME?</v>
      </c>
      <c r="P264" s="124" t="e">
        <f ca="1">IF(tbl_coded[[#This Row],[ISIN]]="","",IF(_xll.BDP($B264&amp;" Corp",P$1)="#N/A N/A","--",_xll.BDP($B264&amp;" Corp",P$1)))</f>
        <v>#NAME?</v>
      </c>
      <c r="Q26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4" s="124" t="e">
        <f ca="1">IF(tbl_coded[[#This Row],[ISIN]]="","",IF(OR(_xll.BDP($B264&amp;" Corp",R$1)="#N/A N/A",_xll.BDP($B264&amp;" Corp",R$1)="#N/A Invalid Security",_xll.BDP($B264&amp;" Corp",R$1)="#N/A Field Not Applicable"),"--",_xll.BDP($B264&amp;" Corp",R$1)))</f>
        <v>#NAME?</v>
      </c>
      <c r="S264" s="124" t="e">
        <f ca="1">IF(tbl_coded[[#This Row],[ISIN]]="","",IF(OR(_xll.BDP($R264&amp;" Equity",S$1)="#N/A N/A",_xll.BDP($R264&amp;" Equity",S$1)="#N/A Invalid Security"),"--",_xll.BDP($R264&amp;" Equity",S$1)))</f>
        <v>#NAME?</v>
      </c>
      <c r="T264" s="124" t="e">
        <f ca="1">IF(tbl_coded[[#This Row],[ISIN]]="","",IF(OR(_xll.BDP($R264&amp;" Equity",T$1)="#N/A N/A",_xll.BDP($R264&amp;" Equity",T$1)="#N/A Invalid Security"),"--",_xll.BDP($R264&amp;" Equity",T$1)))</f>
        <v>#NAME?</v>
      </c>
      <c r="U264" s="124" t="e">
        <f ca="1">IF(tbl_coded[[#This Row],[ISIN]]="","",IF(OR(_xll.BDP($R264&amp;" Equity",U$1)="#N/A N/A",_xll.BDP($R264&amp;" Equity",U$1)="#N/A Invalid Security"),"--",_xll.BDP($R264&amp;" Equity",U$1)))</f>
        <v>#NAME?</v>
      </c>
      <c r="V264" s="124" t="e">
        <f ca="1">IF(tbl_coded[[#This Row],[ISIN]]="","",IF(OR(_xll.BDP($R264&amp;" Equity",V$1)="#N/A N/A",_xll.BDP($R264&amp;" Equity",V$1)="#N/A Invalid Security"),"--",_xll.BDP($R264&amp;" Equity",V$1)))</f>
        <v>#NAME?</v>
      </c>
      <c r="W264" s="124" t="e">
        <f ca="1">IF(tbl_coded[[#This Row],[ISIN]]="","",IF(OR(_xll.BDP($R264&amp;" Equity",W$1)="#N/A N/A",_xll.BDP($R264&amp;" Equity",W$1)="#N/A Invalid Security"),"--",_xll.BDP($R264&amp;" Equity",W$1)))</f>
        <v>#NAME?</v>
      </c>
      <c r="X264" s="124" t="e">
        <f ca="1">IF(tbl_coded[[#This Row],[ISIN]]="","",IF(OR(_xll.BDP($R264&amp;" Equity",X$1)="#N/A N/A",_xll.BDP($R264&amp;" Equity",X$1)="#N/A Invalid Security"),"--",_xll.BDP($R264&amp;" Equity",X$1)))</f>
        <v>#NAME?</v>
      </c>
      <c r="Y26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4" s="124" t="str">
        <f ca="1">IF(tbl_coded[[#This Row],[ISIN]]="","",IF(ISNUMBER(_xll.BDP(B264&amp;" Corp",Z$1)),_xll.BDP(B264&amp;" Corp",Z$1),""))</f>
        <v/>
      </c>
      <c r="AA264" s="124" t="str">
        <f ca="1">IF(tbl_coded[[#This Row],[ISIN]]="","",IF(ISNUMBER(_xll.BDP(B264&amp;" Corp",AA$1)),_xll.BDP(B264&amp;" Corp",AA$1),""))</f>
        <v/>
      </c>
      <c r="AB264" s="124" t="str">
        <f ca="1">IF(tbl_coded[[#This Row],[ISIN]]="","",IF(ISNUMBER(_xll.BDP(B264&amp;" Corp",AB$1)),_xll.BDP(B264&amp;" Corp",AB$1),""))</f>
        <v/>
      </c>
      <c r="AC264" s="124" t="str">
        <f ca="1">IF(tbl_coded[[#This Row],[ISIN]]="","",IF(ISNUMBER(_xll.BDP(B264&amp;" Corp",AC$1)),_xll.BDP(B264&amp;" Corp",AC$1),""))</f>
        <v/>
      </c>
      <c r="AD264" s="124" t="e">
        <f ca="1">IF(tbl_coded[[#This Row],[ISIN]]="","",IF((_xll.BDP(B264&amp;" Corp",AD$1))="#N/A Field Not Applicable","",_xll.BDP(B264&amp;" Corp",AD$1)))</f>
        <v>#NAME?</v>
      </c>
      <c r="AE264" s="124" t="e">
        <f ca="1">IF(tbl_coded[[#This Row],[ISIN]]="","",IF((_xll.BDP(B264&amp;" Corp",AE$1))="#N/A N/A","--",_xll.BDP(B264&amp;" Corp",AE$1)))</f>
        <v>#NAME?</v>
      </c>
      <c r="AF264" s="124" t="e">
        <f ca="1">IF(tbl_coded[[#This Row],[ISIN]]="","",IF(IFERROR(MATCH(H264,rtg_num[Moody''s],0)&gt;10,0),"HY",IF(IFERROR(MATCH(I264,rtg_num[S&amp;P],0)&gt;10,0),"HY",IF(IFERROR(MATCH(J264,rtg_num[Fitch],0)&gt;10,0),"HY",IF(H264&amp;I264&amp;J264="------","NR",IF(IFERROR(FIND("#N/A",Coded!H264),0)&amp;IFERROR(FIND("#N/A",Coded!H264),0)&amp;IFERROR(FIND("#N/A",Coded!H264),0)&lt;&gt;"000",IF(INDEX(美元债一级!$O:$O,MATCH(tbl_coded[[#This Row],[ISIN]],美元债一级!$I:$I,0))="--/--/--","NR","IG"),"IG"))))))</f>
        <v>#NAME?</v>
      </c>
      <c r="AG26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4" s="125" t="e">
        <f ca="1">IF(tbl_coded[[#This Row],[ISIN]]="","",IF(_xll.BDP($B264&amp;" Corp",AI$1)="#N/A N/A","--",_xll.BDP($B264&amp;" Corp",AI$1)))</f>
        <v>#NAME?</v>
      </c>
      <c r="AJ264" s="122" t="e">
        <f ca="1">IF(tbl_coded[[#This Row],[ISIN]]="","",IF(OR(_xll.BDP(_xll.BDP(tbl_coded[[#This Row],[ISIN]]&amp;" Corp", "ISSUER_EQUITY_TICKER")&amp;" Equity",AJ$1)="#N/A N/A"),"--",_xll.BDP(_xll.BDP(tbl_coded[[#This Row],[ISIN]]&amp;" Corp", "ISSUER_EQUITY_TICKER")&amp;" Equity",AJ$1)))</f>
        <v>#NAME?</v>
      </c>
      <c r="AK26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24" t="e">
        <f ca="1">IF(tbl_coded[[#This Row],[ISIN]]="","",IF(OR(_xll.BDP(_xll.BDP(tbl_coded[[#This Row],[ISIN]]&amp;" Corp", "ISSUER_EQUITY_TICKER")&amp;" Equity",AL$1)="#N/A N/A"),"--",_xll.BDP(_xll.BDP(tbl_coded[[#This Row],[ISIN]]&amp;" Corp", "ISSUER_EQUITY_TICKER")&amp;" Equity",AL$1)))</f>
        <v>#NAME?</v>
      </c>
      <c r="AM264" s="124" t="e">
        <f ca="1">IF(tbl_coded[[#This Row],[ISIN]]="","",IF(_xll.BDS($B264&amp;" Corp",AM$1)="#N/A Field Not Applicable","",_xll.BDS($B264&amp;" Corp",AM$1)))</f>
        <v>#NAME?</v>
      </c>
      <c r="AN264" s="124" t="e">
        <f ca="1">IF(tbl_coded[[#This Row],[ISIN]]="","",IF(_xll.BDP(tbl_coded[[#This Row],[KPW Provider BBID]]&amp;" CompanyID","NAME")="#N/A Invalid Security","",_xll.BDP(tbl_coded[[#This Row],[KPW Provider BBID]]&amp;" CompanyID","NAME")))</f>
        <v>#NAME?</v>
      </c>
      <c r="AO264" s="124" t="e">
        <f ca="1">IF(tbl_coded[[#This Row],[ISIN]]="","",IF(_xll.BDP(tbl_coded[[#This Row],[KPW Provider BBID]]&amp;" CompanyID",$AO$1)="#N/A Invalid Security","--",IF(_xll.BDP(tbl_coded[[#This Row],[KPW Provider BBID]]&amp;" CompanyID",$AO$1)="#N/A N/A","--",_xll.BDP(tbl_coded[[#This Row],[KPW Provider BBID]]&amp;" CompanyID",$AO$1))))</f>
        <v>#NAME?</v>
      </c>
      <c r="AP264" s="124" t="e">
        <f ca="1">IF(tbl_coded[[#This Row],[ISIN]]="","",IF(_xll.BDP(tbl_coded[[#This Row],[KPW Provider BBID]]&amp;" CompanyID",$AP$1)="#N/A Invalid Security","--",IF(_xll.BDP(tbl_coded[[#This Row],[KPW Provider BBID]]&amp;" CompanyID",$AP$1)="#N/A N/A","--",_xll.BDP(tbl_coded[[#This Row],[KPW Provider BBID]]&amp;" CompanyID",$AP$1))))</f>
        <v>#NAME?</v>
      </c>
      <c r="AQ264" s="124" t="e">
        <f ca="1">IF(tbl_coded[[#This Row],[ISIN]]="","",IF(_xll.BDP(tbl_coded[[#This Row],[KPW Provider BBID]]&amp;" CompanyID",$AQ$1)="#N/A Invalid Security","--",IF(_xll.BDP(tbl_coded[[#This Row],[KPW Provider BBID]]&amp;" CompanyID",$AQ$1)="#N/A N/A","--",_xll.BDP(tbl_coded[[#This Row],[KPW Provider BBID]]&amp;" CompanyID",$AQ$1))))</f>
        <v>#NAME?</v>
      </c>
      <c r="AR264" s="124" t="e">
        <f ca="1">IF(tbl_coded[[#This Row],[ISIN]]="","",tbl_coded[[#This Row],[穆迪KPW评级]]&amp;"/"&amp;tbl_coded[[#This Row],[SPKPW评级]]&amp;"/"&amp;tbl_coded[[#This Row],[FITCHKPW评级]])</f>
        <v>#NAME?</v>
      </c>
      <c r="AS264" s="124" t="e">
        <f ca="1">IF(tbl_coded[[#This Row],[ISIN]]="","",IF(OR(_xll.BDP($B264&amp;" Corp",AS$1)="#N/A N/A"),"--",_xll.BDP($B264&amp;" Corp",AS$1)))</f>
        <v>#NAME?</v>
      </c>
      <c r="AT264" s="124" t="e">
        <f ca="1">IF(tbl_coded[[#This Row],[ISIN]]="","",IF(_xll.BDS($B264&amp;" Corp",AT$1)="#N/A Field Not Applicable","",_xll.BDS($B264&amp;" Corp",AT$1)))</f>
        <v>#NAME?</v>
      </c>
      <c r="AU264" s="124" t="e">
        <f ca="1">IF(tbl_coded[[#This Row],[SBLC Provider BBID]]="","",_xll.BDP(tbl_coded[[#This Row],[SBLC Provider BBID]]&amp;" CompanyID","NAME"))</f>
        <v>#NAME?</v>
      </c>
      <c r="AV264" s="124" t="e">
        <f ca="1">IF(tbl_coded[[#This Row],[ISIN]]="","",IF(OR(_xll.BDP($B264&amp;" Corp",AV$1)="#N/A N/A"),"--",TEXT(_xll.BDP($B264&amp;" Corp",AV$1),"yyyy/mm/dd")))</f>
        <v>#NAME?</v>
      </c>
      <c r="AW264" s="124" t="e">
        <f ca="1">IF(tbl_coded[[#This Row],[ISIN]]="","",IF(OR(_xll.BDP($B264&amp;" Corp",AW$1)="#N/A N/A"),"--",TEXT(_xll.BDP($B264&amp;" Corp",AW$1),"yyyy/mm/dd")))</f>
        <v>#NAME?</v>
      </c>
      <c r="AX264" s="124" t="e">
        <f ca="1">IF(tbl_coded[[#This Row],[ISIN]]="","",IF(OR(_xll.BDP($B264&amp;" Corp",AX$1)="#N/A N/A"),"--",TEXT(_xll.BDP($B264&amp;" Corp",AX$1),"yyyy/mm/dd")))</f>
        <v>#NAME?</v>
      </c>
      <c r="AY264" s="124" t="e">
        <f ca="1">IF(tbl_coded[[#This Row],[ISIN]]="","",IF(OR(_xll.BDP($B264&amp;" Corp",AY$1)="#N/A Field Not Applicable"),"--",TEXT(_xll.BDP($B264&amp;" Corp",AY$1),"yyyy/mm/dd")))</f>
        <v>#NAME?</v>
      </c>
      <c r="AZ264" s="124" t="e">
        <f ca="1">IF(tbl_coded[[#This Row],[ISIN]]="","",IF(OR(_xll.BDP($B264&amp;" Corp",AZ$1)="#N/A N/A"),"--",_xll.BDP($B264&amp;" Corp",AZ$1)))</f>
        <v>#NAME?</v>
      </c>
      <c r="BA264" s="124" t="e">
        <f ca="1">IF(tbl_coded[[#This Row],[ISIN]]="","",IF(OR(_xll.BDP($B264&amp;" Corp",BA$1)="#N/A N/A"),"--",_xll.BDP($B264&amp;" Corp",BA$1)))</f>
        <v>#NAME?</v>
      </c>
      <c r="BB264" s="124" t="e">
        <f ca="1">IF(tbl_coded[[#This Row],[ISIN]]="","",IF(OR(_xll.BDP($B264&amp;" Corp",BB$1)="#N/A N/A"),"--",_xll.BDP($B264&amp;" Corp",BB$1)))</f>
        <v>#NAME?</v>
      </c>
      <c r="BC264" s="124" t="e">
        <f ca="1">IF(tbl_coded[[#This Row],[ISIN]]="","",IF(OR(_xll.BDP($B264&amp;" Corp",BC$1)="#N/A Field Not Applicable"),"--",_xll.BDP($B264&amp;" Corp",BC$1)))</f>
        <v>#NAME?</v>
      </c>
      <c r="BD264" s="124" t="e">
        <f ca="1">IF(tbl_coded[[#This Row],[ISIN]]="","",IF(OR(_xll.BDP($B264&amp;" Corp",BD$1)="#N/A Field Not Applicable"),"--",_xll.BDP($B264&amp;" Corp",BD$1)))</f>
        <v>#NAME?</v>
      </c>
      <c r="BE264" s="124" t="e">
        <f ca="1">IF(tbl_coded[[#This Row],[ISIN]]="","",IF(OR(_xll.BDP($B264&amp;" Corp",BE$1)="#N/A Field Not Applicable"),"--",_xll.BDP($B264&amp;" Corp",BE$1)))</f>
        <v>#NAME?</v>
      </c>
      <c r="BF264" s="124" t="e">
        <f ca="1">IF(tbl_coded[[#This Row],[ISIN]]="","",IF(OR(_xll.BDP($B264&amp;" Corp",BF$1)="#N/A Field Not Applicable"),"--",_xll.BDP($B264&amp;" Corp",BF$1)))</f>
        <v>#NAME?</v>
      </c>
      <c r="BG264" s="124" t="e">
        <f ca="1">IF(tbl_coded[[#This Row],[ISIN]]="","",IF(OR(_xll.BDP($B264&amp;" Corp",BG$1)="#N/A Field Not Applicable"),"--",IF(_xll.BDP($B264&amp;" Corp",BG$1)="#N/A N/A","N",_xll.BDP($B264&amp;" Corp",BG$1))))</f>
        <v>#NAME?</v>
      </c>
      <c r="BH264" s="124" t="e">
        <f ca="1">IF(tbl_coded[[#This Row],[ISIN]]="","",IF(OR(_xll.BDP($B264&amp;" Corp",BH$1)="#N/A N/A"),"",_xll.BDP($B264&amp;" Corp",BH$1)))</f>
        <v>#NAME?</v>
      </c>
      <c r="BI264" s="124" t="e">
        <f ca="1">IF(tbl_coded[[#This Row],[ISIN]]="","",IF(OR(tbl_coded[[#This Row],[Parent company tiker]]=""),"",IF(_xll.BDP(tbl_coded[[#This Row],[Parent company tiker]]&amp;" Equity",BI$1)="#N/A N/A","--",_xll.BDP(tbl_coded[[#This Row],[Parent company tiker]]&amp;" Equity",BI$1))))</f>
        <v>#NAME?</v>
      </c>
      <c r="BJ264" s="124" t="e">
        <f ca="1">IF(tbl_coded[[#This Row],[ISIN]]="","",IF(OR(tbl_coded[[#This Row],[Parent company tiker]]=""),"",IF(_xll.BDP(tbl_coded[[#This Row],[Parent company tiker]]&amp;" Equity",BJ$1)="#N/A N/A","--",_xll.BDP(tbl_coded[[#This Row],[Parent company tiker]]&amp;" Equity",BJ$1))))</f>
        <v>#NAME?</v>
      </c>
      <c r="BK264" s="124" t="e">
        <f ca="1">IF(tbl_coded[[#This Row],[ISIN]]="","",IF(OR(tbl_coded[[#This Row],[Parent company tiker]]=""),"",IF(_xll.BDP(tbl_coded[[#This Row],[Parent company tiker]]&amp;" Equity",BK$1)="#N/A N/A","--",_xll.BDP(tbl_coded[[#This Row],[Parent company tiker]]&amp;" Equity",BK$1))))</f>
        <v>#NAME?</v>
      </c>
      <c r="BL264" s="124" t="e">
        <f ca="1">IF(tbl_coded[[#This Row],[ISIN]]="","",IF(OR(tbl_coded[[#This Row],[Parent company tiker]]=""),"",IF(_xll.BDP(tbl_coded[[#This Row],[Parent company tiker]]&amp;" Equity",BL$1)="#N/A N/A","--",_xll.BDP(tbl_coded[[#This Row],[Parent company tiker]]&amp;" Equity",BL$1))))</f>
        <v>#NAME?</v>
      </c>
      <c r="BM26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4" s="124" t="e">
        <f ca="1">IF(tbl_coded[[#This Row],[Column9]]&lt;&gt;"--",tbl_coded[[#This Row],[G''tor rating]],IF(tbl_coded[[#This Row],[KPW Name]]&lt;&gt;"",tbl_coded[[#This Row],[KPW Rating]],IF(tbl_coded[[#This Row],[Parent company tiker]]&lt;&gt;"",tbl_coded[[#This Row],[parent评级]],tbl_coded[[#This Row],[Issuer rating]])))</f>
        <v>#NAME?</v>
      </c>
      <c r="BO264" s="159" t="str">
        <f ca="1">IFERROR(IF(tbl_coded[[#This Row],[GREEN]]="Y","GREEN",IF(tbl_coded[[#This Row],[SUSTAINABLE]]="Y","SUSTAINABLE",IF(tbl_coded[[#This Row],[SOCIAL]]="Y","SOCIAL",IF(tbl_coded[[#This Row],[Sustainable linked]]="Y","SUSTAINABLE LINKED"," ")))),"")</f>
        <v/>
      </c>
    </row>
    <row r="265" spans="1:67" ht="15" customHeight="1">
      <c r="A265" s="119">
        <v>263</v>
      </c>
      <c r="B265" s="120" t="str">
        <f>IF(美元债一级!$C$4:$C$1048576&lt;&gt;"",美元债一级!C266,"")</f>
        <v>HK0000910148</v>
      </c>
      <c r="C265" s="124" t="e">
        <f ca="1">IF(tbl_coded[[#This Row],[ISIN]]="","",IF(tbl_coded[[#This Row],[Index]]&gt;$A$1,"",IF(_xll.BDP($B265&amp;" Corp",C$1)="#N/A N/A","",_xll.BDP($B265&amp;" Corp",C$1))))</f>
        <v>#NAME?</v>
      </c>
      <c r="D265" s="124" t="e">
        <f ca="1">IF(tbl_coded[[#This Row],[ISIN]]="","",IF(_xll.BDP($B265&amp;" Corp",D$1)="#N/A N/A","",_xll.BDP($B265&amp;" Corp",D$1)))</f>
        <v>#NAME?</v>
      </c>
      <c r="E265" s="124" t="e">
        <f ca="1">IF(tbl_coded[[#This Row],[ISIN]]="","",IF(_xll.BDP($B265&amp;" Corp",E$1)="#N/A N/A","--",_xll.BDP($B265&amp;" Corp",E$1)))</f>
        <v>#NAME?</v>
      </c>
      <c r="F265" s="124" t="e">
        <f ca="1">IF(tbl_coded[[#This Row],[ISIN]]="","",IF(_xll.BDS($B265&amp;" Corp",F$1)="#N/A Field Not Applicable","",_xll.BDS($B265&amp;" Corp",F$1)))</f>
        <v>#NAME?</v>
      </c>
      <c r="G265" s="124" t="e">
        <f ca="1">IF(tbl_coded[[#This Row],[ISIN]]="","",IF(_xll.BDP($F265&amp;" CompanyID",G$1)="#N/A Invalid Security","",_xll.BDP($F265&amp;" CompanyID",G$1)))</f>
        <v>#NAME?</v>
      </c>
      <c r="H265" s="124" t="e">
        <f ca="1">IF(tbl_coded[[#This Row],[ISIN]]="","",IF(_xll.BDP($B265&amp;" Corp",H$1)="#N/A N/A","--",_xll.BDP($B265&amp;" Corp",H$1)))</f>
        <v>#NAME?</v>
      </c>
      <c r="I265" s="124" t="e">
        <f ca="1">IF(tbl_coded[[#This Row],[ISIN]]="","",IF(_xll.BDP($B265&amp;" Corp",I$1)="#N/A N/A","--",_xll.BDP($B265&amp;" Corp",I$1)))</f>
        <v>#NAME?</v>
      </c>
      <c r="J265" s="124" t="e">
        <f ca="1">IF(tbl_coded[[#This Row],[ISIN]]="","",IF(_xll.BDP($B265&amp;" Corp",J$1)="#N/A N/A","--",_xll.BDP($B265&amp;" Corp",J$1)))</f>
        <v>#NAME?</v>
      </c>
      <c r="K265" s="124" t="e">
        <f ca="1">IF(tbl_coded[[#This Row],[ISIN]]="","",IF(_xll.BDP($B265&amp;" Corp",K$1)="#N/A N/A","--",_xll.BDP($B265&amp;" Corp",K$1)))</f>
        <v>#NAME?</v>
      </c>
      <c r="L265" s="124" t="e">
        <f ca="1">IF(tbl_coded[[#This Row],[ISIN]]="","",IF(_xll.BDP($B265&amp;" Corp",L$1)="#N/A N/A","--",_xll.BDP($B265&amp;" Corp",L$1)))</f>
        <v>#NAME?</v>
      </c>
      <c r="M265" s="124" t="e">
        <f ca="1">IF(tbl_coded[[#This Row],[ISIN]]="","",IF(_xll.BDP($B265&amp;" Corp",M$1)="#N/A N/A","--",_xll.BDP($B265&amp;" Corp",M$1)))</f>
        <v>#NAME?</v>
      </c>
      <c r="N265" s="124" t="e">
        <f ca="1">IF(tbl_coded[[#This Row],[ISIN]]="","",IF(_xll.BDP($B265&amp;" Corp",N$1)="#N/A N/A","--",_xll.BDP($B265&amp;" Corp",N$1)))</f>
        <v>#NAME?</v>
      </c>
      <c r="O265" s="124" t="e">
        <f ca="1">IF(tbl_coded[[#This Row],[ISIN]]="","",IF(_xll.BDP($B265&amp;" Corp",O$1)="#N/A N/A","--",_xll.BDP($B265&amp;" Corp",O$1)))</f>
        <v>#NAME?</v>
      </c>
      <c r="P265" s="124" t="e">
        <f ca="1">IF(tbl_coded[[#This Row],[ISIN]]="","",IF(_xll.BDP($B265&amp;" Corp",P$1)="#N/A N/A","--",_xll.BDP($B265&amp;" Corp",P$1)))</f>
        <v>#NAME?</v>
      </c>
      <c r="Q26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5" s="124" t="e">
        <f ca="1">IF(tbl_coded[[#This Row],[ISIN]]="","",IF(OR(_xll.BDP($B265&amp;" Corp",R$1)="#N/A N/A",_xll.BDP($B265&amp;" Corp",R$1)="#N/A Invalid Security",_xll.BDP($B265&amp;" Corp",R$1)="#N/A Field Not Applicable"),"--",_xll.BDP($B265&amp;" Corp",R$1)))</f>
        <v>#NAME?</v>
      </c>
      <c r="S265" s="124" t="e">
        <f ca="1">IF(tbl_coded[[#This Row],[ISIN]]="","",IF(OR(_xll.BDP($R265&amp;" Equity",S$1)="#N/A N/A",_xll.BDP($R265&amp;" Equity",S$1)="#N/A Invalid Security"),"--",_xll.BDP($R265&amp;" Equity",S$1)))</f>
        <v>#NAME?</v>
      </c>
      <c r="T265" s="124" t="e">
        <f ca="1">IF(tbl_coded[[#This Row],[ISIN]]="","",IF(OR(_xll.BDP($R265&amp;" Equity",T$1)="#N/A N/A",_xll.BDP($R265&amp;" Equity",T$1)="#N/A Invalid Security"),"--",_xll.BDP($R265&amp;" Equity",T$1)))</f>
        <v>#NAME?</v>
      </c>
      <c r="U265" s="124" t="e">
        <f ca="1">IF(tbl_coded[[#This Row],[ISIN]]="","",IF(OR(_xll.BDP($R265&amp;" Equity",U$1)="#N/A N/A",_xll.BDP($R265&amp;" Equity",U$1)="#N/A Invalid Security"),"--",_xll.BDP($R265&amp;" Equity",U$1)))</f>
        <v>#NAME?</v>
      </c>
      <c r="V265" s="124" t="e">
        <f ca="1">IF(tbl_coded[[#This Row],[ISIN]]="","",IF(OR(_xll.BDP($R265&amp;" Equity",V$1)="#N/A N/A",_xll.BDP($R265&amp;" Equity",V$1)="#N/A Invalid Security"),"--",_xll.BDP($R265&amp;" Equity",V$1)))</f>
        <v>#NAME?</v>
      </c>
      <c r="W265" s="124" t="e">
        <f ca="1">IF(tbl_coded[[#This Row],[ISIN]]="","",IF(OR(_xll.BDP($R265&amp;" Equity",W$1)="#N/A N/A",_xll.BDP($R265&amp;" Equity",W$1)="#N/A Invalid Security"),"--",_xll.BDP($R265&amp;" Equity",W$1)))</f>
        <v>#NAME?</v>
      </c>
      <c r="X265" s="124" t="e">
        <f ca="1">IF(tbl_coded[[#This Row],[ISIN]]="","",IF(OR(_xll.BDP($R265&amp;" Equity",X$1)="#N/A N/A",_xll.BDP($R265&amp;" Equity",X$1)="#N/A Invalid Security"),"--",_xll.BDP($R265&amp;" Equity",X$1)))</f>
        <v>#NAME?</v>
      </c>
      <c r="Y26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5" s="124" t="str">
        <f ca="1">IF(tbl_coded[[#This Row],[ISIN]]="","",IF(ISNUMBER(_xll.BDP(B265&amp;" Corp",Z$1)),_xll.BDP(B265&amp;" Corp",Z$1),""))</f>
        <v/>
      </c>
      <c r="AA265" s="124" t="str">
        <f ca="1">IF(tbl_coded[[#This Row],[ISIN]]="","",IF(ISNUMBER(_xll.BDP(B265&amp;" Corp",AA$1)),_xll.BDP(B265&amp;" Corp",AA$1),""))</f>
        <v/>
      </c>
      <c r="AB265" s="124" t="str">
        <f ca="1">IF(tbl_coded[[#This Row],[ISIN]]="","",IF(ISNUMBER(_xll.BDP(B265&amp;" Corp",AB$1)),_xll.BDP(B265&amp;" Corp",AB$1),""))</f>
        <v/>
      </c>
      <c r="AC265" s="124" t="str">
        <f ca="1">IF(tbl_coded[[#This Row],[ISIN]]="","",IF(ISNUMBER(_xll.BDP(B265&amp;" Corp",AC$1)),_xll.BDP(B265&amp;" Corp",AC$1),""))</f>
        <v/>
      </c>
      <c r="AD265" s="124" t="e">
        <f ca="1">IF(tbl_coded[[#This Row],[ISIN]]="","",IF((_xll.BDP(B265&amp;" Corp",AD$1))="#N/A Field Not Applicable","",_xll.BDP(B265&amp;" Corp",AD$1)))</f>
        <v>#NAME?</v>
      </c>
      <c r="AE265" s="124" t="e">
        <f ca="1">IF(tbl_coded[[#This Row],[ISIN]]="","",IF((_xll.BDP(B265&amp;" Corp",AE$1))="#N/A N/A","--",_xll.BDP(B265&amp;" Corp",AE$1)))</f>
        <v>#NAME?</v>
      </c>
      <c r="AF265" s="124" t="e">
        <f ca="1">IF(tbl_coded[[#This Row],[ISIN]]="","",IF(IFERROR(MATCH(H265,rtg_num[Moody''s],0)&gt;10,0),"HY",IF(IFERROR(MATCH(I265,rtg_num[S&amp;P],0)&gt;10,0),"HY",IF(IFERROR(MATCH(J265,rtg_num[Fitch],0)&gt;10,0),"HY",IF(H265&amp;I265&amp;J265="------","NR",IF(IFERROR(FIND("#N/A",Coded!H265),0)&amp;IFERROR(FIND("#N/A",Coded!H265),0)&amp;IFERROR(FIND("#N/A",Coded!H265),0)&lt;&gt;"000",IF(INDEX(美元债一级!$O:$O,MATCH(tbl_coded[[#This Row],[ISIN]],美元债一级!$I:$I,0))="--/--/--","NR","IG"),"IG"))))))</f>
        <v>#NAME?</v>
      </c>
      <c r="AG26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5" s="125" t="e">
        <f ca="1">IF(tbl_coded[[#This Row],[ISIN]]="","",IF(_xll.BDP($B265&amp;" Corp",AI$1)="#N/A N/A","--",_xll.BDP($B265&amp;" Corp",AI$1)))</f>
        <v>#NAME?</v>
      </c>
      <c r="AJ265" s="122" t="e">
        <f ca="1">IF(tbl_coded[[#This Row],[ISIN]]="","",IF(OR(_xll.BDP(_xll.BDP(tbl_coded[[#This Row],[ISIN]]&amp;" Corp", "ISSUER_EQUITY_TICKER")&amp;" Equity",AJ$1)="#N/A N/A"),"--",_xll.BDP(_xll.BDP(tbl_coded[[#This Row],[ISIN]]&amp;" Corp", "ISSUER_EQUITY_TICKER")&amp;" Equity",AJ$1)))</f>
        <v>#NAME?</v>
      </c>
      <c r="AK26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24" t="e">
        <f ca="1">IF(tbl_coded[[#This Row],[ISIN]]="","",IF(OR(_xll.BDP(_xll.BDP(tbl_coded[[#This Row],[ISIN]]&amp;" Corp", "ISSUER_EQUITY_TICKER")&amp;" Equity",AL$1)="#N/A N/A"),"--",_xll.BDP(_xll.BDP(tbl_coded[[#This Row],[ISIN]]&amp;" Corp", "ISSUER_EQUITY_TICKER")&amp;" Equity",AL$1)))</f>
        <v>#NAME?</v>
      </c>
      <c r="AM265" s="124" t="e">
        <f ca="1">IF(tbl_coded[[#This Row],[ISIN]]="","",IF(_xll.BDS($B265&amp;" Corp",AM$1)="#N/A Field Not Applicable","",_xll.BDS($B265&amp;" Corp",AM$1)))</f>
        <v>#NAME?</v>
      </c>
      <c r="AN265" s="124" t="e">
        <f ca="1">IF(tbl_coded[[#This Row],[ISIN]]="","",IF(_xll.BDP(tbl_coded[[#This Row],[KPW Provider BBID]]&amp;" CompanyID","NAME")="#N/A Invalid Security","",_xll.BDP(tbl_coded[[#This Row],[KPW Provider BBID]]&amp;" CompanyID","NAME")))</f>
        <v>#NAME?</v>
      </c>
      <c r="AO265" s="124" t="e">
        <f ca="1">IF(tbl_coded[[#This Row],[ISIN]]="","",IF(_xll.BDP(tbl_coded[[#This Row],[KPW Provider BBID]]&amp;" CompanyID",$AO$1)="#N/A Invalid Security","--",IF(_xll.BDP(tbl_coded[[#This Row],[KPW Provider BBID]]&amp;" CompanyID",$AO$1)="#N/A N/A","--",_xll.BDP(tbl_coded[[#This Row],[KPW Provider BBID]]&amp;" CompanyID",$AO$1))))</f>
        <v>#NAME?</v>
      </c>
      <c r="AP265" s="124" t="e">
        <f ca="1">IF(tbl_coded[[#This Row],[ISIN]]="","",IF(_xll.BDP(tbl_coded[[#This Row],[KPW Provider BBID]]&amp;" CompanyID",$AP$1)="#N/A Invalid Security","--",IF(_xll.BDP(tbl_coded[[#This Row],[KPW Provider BBID]]&amp;" CompanyID",$AP$1)="#N/A N/A","--",_xll.BDP(tbl_coded[[#This Row],[KPW Provider BBID]]&amp;" CompanyID",$AP$1))))</f>
        <v>#NAME?</v>
      </c>
      <c r="AQ265" s="124" t="e">
        <f ca="1">IF(tbl_coded[[#This Row],[ISIN]]="","",IF(_xll.BDP(tbl_coded[[#This Row],[KPW Provider BBID]]&amp;" CompanyID",$AQ$1)="#N/A Invalid Security","--",IF(_xll.BDP(tbl_coded[[#This Row],[KPW Provider BBID]]&amp;" CompanyID",$AQ$1)="#N/A N/A","--",_xll.BDP(tbl_coded[[#This Row],[KPW Provider BBID]]&amp;" CompanyID",$AQ$1))))</f>
        <v>#NAME?</v>
      </c>
      <c r="AR265" s="124" t="e">
        <f ca="1">IF(tbl_coded[[#This Row],[ISIN]]="","",tbl_coded[[#This Row],[穆迪KPW评级]]&amp;"/"&amp;tbl_coded[[#This Row],[SPKPW评级]]&amp;"/"&amp;tbl_coded[[#This Row],[FITCHKPW评级]])</f>
        <v>#NAME?</v>
      </c>
      <c r="AS265" s="124" t="e">
        <f ca="1">IF(tbl_coded[[#This Row],[ISIN]]="","",IF(OR(_xll.BDP($B265&amp;" Corp",AS$1)="#N/A N/A"),"--",_xll.BDP($B265&amp;" Corp",AS$1)))</f>
        <v>#NAME?</v>
      </c>
      <c r="AT265" s="124" t="e">
        <f ca="1">IF(tbl_coded[[#This Row],[ISIN]]="","",IF(_xll.BDS($B265&amp;" Corp",AT$1)="#N/A Field Not Applicable","",_xll.BDS($B265&amp;" Corp",AT$1)))</f>
        <v>#NAME?</v>
      </c>
      <c r="AU265" s="124" t="e">
        <f ca="1">IF(tbl_coded[[#This Row],[SBLC Provider BBID]]="","",_xll.BDP(tbl_coded[[#This Row],[SBLC Provider BBID]]&amp;" CompanyID","NAME"))</f>
        <v>#NAME?</v>
      </c>
      <c r="AV265" s="124" t="e">
        <f ca="1">IF(tbl_coded[[#This Row],[ISIN]]="","",IF(OR(_xll.BDP($B265&amp;" Corp",AV$1)="#N/A N/A"),"--",TEXT(_xll.BDP($B265&amp;" Corp",AV$1),"yyyy/mm/dd")))</f>
        <v>#NAME?</v>
      </c>
      <c r="AW265" s="124" t="e">
        <f ca="1">IF(tbl_coded[[#This Row],[ISIN]]="","",IF(OR(_xll.BDP($B265&amp;" Corp",AW$1)="#N/A N/A"),"--",TEXT(_xll.BDP($B265&amp;" Corp",AW$1),"yyyy/mm/dd")))</f>
        <v>#NAME?</v>
      </c>
      <c r="AX265" s="124" t="e">
        <f ca="1">IF(tbl_coded[[#This Row],[ISIN]]="","",IF(OR(_xll.BDP($B265&amp;" Corp",AX$1)="#N/A N/A"),"--",TEXT(_xll.BDP($B265&amp;" Corp",AX$1),"yyyy/mm/dd")))</f>
        <v>#NAME?</v>
      </c>
      <c r="AY265" s="124" t="e">
        <f ca="1">IF(tbl_coded[[#This Row],[ISIN]]="","",IF(OR(_xll.BDP($B265&amp;" Corp",AY$1)="#N/A Field Not Applicable"),"--",TEXT(_xll.BDP($B265&amp;" Corp",AY$1),"yyyy/mm/dd")))</f>
        <v>#NAME?</v>
      </c>
      <c r="AZ265" s="124" t="e">
        <f ca="1">IF(tbl_coded[[#This Row],[ISIN]]="","",IF(OR(_xll.BDP($B265&amp;" Corp",AZ$1)="#N/A N/A"),"--",_xll.BDP($B265&amp;" Corp",AZ$1)))</f>
        <v>#NAME?</v>
      </c>
      <c r="BA265" s="124" t="e">
        <f ca="1">IF(tbl_coded[[#This Row],[ISIN]]="","",IF(OR(_xll.BDP($B265&amp;" Corp",BA$1)="#N/A N/A"),"--",_xll.BDP($B265&amp;" Corp",BA$1)))</f>
        <v>#NAME?</v>
      </c>
      <c r="BB265" s="124" t="e">
        <f ca="1">IF(tbl_coded[[#This Row],[ISIN]]="","",IF(OR(_xll.BDP($B265&amp;" Corp",BB$1)="#N/A N/A"),"--",_xll.BDP($B265&amp;" Corp",BB$1)))</f>
        <v>#NAME?</v>
      </c>
      <c r="BC265" s="124" t="e">
        <f ca="1">IF(tbl_coded[[#This Row],[ISIN]]="","",IF(OR(_xll.BDP($B265&amp;" Corp",BC$1)="#N/A Field Not Applicable"),"--",_xll.BDP($B265&amp;" Corp",BC$1)))</f>
        <v>#NAME?</v>
      </c>
      <c r="BD265" s="124" t="e">
        <f ca="1">IF(tbl_coded[[#This Row],[ISIN]]="","",IF(OR(_xll.BDP($B265&amp;" Corp",BD$1)="#N/A Field Not Applicable"),"--",_xll.BDP($B265&amp;" Corp",BD$1)))</f>
        <v>#NAME?</v>
      </c>
      <c r="BE265" s="124" t="e">
        <f ca="1">IF(tbl_coded[[#This Row],[ISIN]]="","",IF(OR(_xll.BDP($B265&amp;" Corp",BE$1)="#N/A Field Not Applicable"),"--",_xll.BDP($B265&amp;" Corp",BE$1)))</f>
        <v>#NAME?</v>
      </c>
      <c r="BF265" s="124" t="e">
        <f ca="1">IF(tbl_coded[[#This Row],[ISIN]]="","",IF(OR(_xll.BDP($B265&amp;" Corp",BF$1)="#N/A Field Not Applicable"),"--",_xll.BDP($B265&amp;" Corp",BF$1)))</f>
        <v>#NAME?</v>
      </c>
      <c r="BG265" s="124" t="e">
        <f ca="1">IF(tbl_coded[[#This Row],[ISIN]]="","",IF(OR(_xll.BDP($B265&amp;" Corp",BG$1)="#N/A Field Not Applicable"),"--",IF(_xll.BDP($B265&amp;" Corp",BG$1)="#N/A N/A","N",_xll.BDP($B265&amp;" Corp",BG$1))))</f>
        <v>#NAME?</v>
      </c>
      <c r="BH265" s="124" t="e">
        <f ca="1">IF(tbl_coded[[#This Row],[ISIN]]="","",IF(OR(_xll.BDP($B265&amp;" Corp",BH$1)="#N/A N/A"),"",_xll.BDP($B265&amp;" Corp",BH$1)))</f>
        <v>#NAME?</v>
      </c>
      <c r="BI265" s="124" t="e">
        <f ca="1">IF(tbl_coded[[#This Row],[ISIN]]="","",IF(OR(tbl_coded[[#This Row],[Parent company tiker]]=""),"",IF(_xll.BDP(tbl_coded[[#This Row],[Parent company tiker]]&amp;" Equity",BI$1)="#N/A N/A","--",_xll.BDP(tbl_coded[[#This Row],[Parent company tiker]]&amp;" Equity",BI$1))))</f>
        <v>#NAME?</v>
      </c>
      <c r="BJ265" s="124" t="e">
        <f ca="1">IF(tbl_coded[[#This Row],[ISIN]]="","",IF(OR(tbl_coded[[#This Row],[Parent company tiker]]=""),"",IF(_xll.BDP(tbl_coded[[#This Row],[Parent company tiker]]&amp;" Equity",BJ$1)="#N/A N/A","--",_xll.BDP(tbl_coded[[#This Row],[Parent company tiker]]&amp;" Equity",BJ$1))))</f>
        <v>#NAME?</v>
      </c>
      <c r="BK265" s="124" t="e">
        <f ca="1">IF(tbl_coded[[#This Row],[ISIN]]="","",IF(OR(tbl_coded[[#This Row],[Parent company tiker]]=""),"",IF(_xll.BDP(tbl_coded[[#This Row],[Parent company tiker]]&amp;" Equity",BK$1)="#N/A N/A","--",_xll.BDP(tbl_coded[[#This Row],[Parent company tiker]]&amp;" Equity",BK$1))))</f>
        <v>#NAME?</v>
      </c>
      <c r="BL265" s="124" t="e">
        <f ca="1">IF(tbl_coded[[#This Row],[ISIN]]="","",IF(OR(tbl_coded[[#This Row],[Parent company tiker]]=""),"",IF(_xll.BDP(tbl_coded[[#This Row],[Parent company tiker]]&amp;" Equity",BL$1)="#N/A N/A","--",_xll.BDP(tbl_coded[[#This Row],[Parent company tiker]]&amp;" Equity",BL$1))))</f>
        <v>#NAME?</v>
      </c>
      <c r="BM26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5" s="124" t="e">
        <f ca="1">IF(tbl_coded[[#This Row],[Column9]]&lt;&gt;"--",tbl_coded[[#This Row],[G''tor rating]],IF(tbl_coded[[#This Row],[KPW Name]]&lt;&gt;"",tbl_coded[[#This Row],[KPW Rating]],IF(tbl_coded[[#This Row],[Parent company tiker]]&lt;&gt;"",tbl_coded[[#This Row],[parent评级]],tbl_coded[[#This Row],[Issuer rating]])))</f>
        <v>#NAME?</v>
      </c>
      <c r="BO265" s="159" t="str">
        <f ca="1">IFERROR(IF(tbl_coded[[#This Row],[GREEN]]="Y","GREEN",IF(tbl_coded[[#This Row],[SUSTAINABLE]]="Y","SUSTAINABLE",IF(tbl_coded[[#This Row],[SOCIAL]]="Y","SOCIAL",IF(tbl_coded[[#This Row],[Sustainable linked]]="Y","SUSTAINABLE LINKED"," ")))),"")</f>
        <v/>
      </c>
    </row>
    <row r="266" spans="1:67" ht="15" customHeight="1">
      <c r="A266" s="119">
        <v>264</v>
      </c>
      <c r="B266" s="120" t="str">
        <f>IF(美元债一级!$C$4:$C$1048576&lt;&gt;"",美元债一级!C267,"")</f>
        <v>HK0000910114</v>
      </c>
      <c r="C266" s="124" t="e">
        <f ca="1">IF(tbl_coded[[#This Row],[ISIN]]="","",IF(tbl_coded[[#This Row],[Index]]&gt;$A$1,"",IF(_xll.BDP($B266&amp;" Corp",C$1)="#N/A N/A","",_xll.BDP($B266&amp;" Corp",C$1))))</f>
        <v>#NAME?</v>
      </c>
      <c r="D266" s="124" t="e">
        <f ca="1">IF(tbl_coded[[#This Row],[ISIN]]="","",IF(_xll.BDP($B266&amp;" Corp",D$1)="#N/A N/A","",_xll.BDP($B266&amp;" Corp",D$1)))</f>
        <v>#NAME?</v>
      </c>
      <c r="E266" s="124" t="e">
        <f ca="1">IF(tbl_coded[[#This Row],[ISIN]]="","",IF(_xll.BDP($B266&amp;" Corp",E$1)="#N/A N/A","--",_xll.BDP($B266&amp;" Corp",E$1)))</f>
        <v>#NAME?</v>
      </c>
      <c r="F266" s="124" t="e">
        <f ca="1">IF(tbl_coded[[#This Row],[ISIN]]="","",IF(_xll.BDS($B266&amp;" Corp",F$1)="#N/A Field Not Applicable","",_xll.BDS($B266&amp;" Corp",F$1)))</f>
        <v>#NAME?</v>
      </c>
      <c r="G266" s="124" t="e">
        <f ca="1">IF(tbl_coded[[#This Row],[ISIN]]="","",IF(_xll.BDP($F266&amp;" CompanyID",G$1)="#N/A Invalid Security","",_xll.BDP($F266&amp;" CompanyID",G$1)))</f>
        <v>#NAME?</v>
      </c>
      <c r="H266" s="124" t="e">
        <f ca="1">IF(tbl_coded[[#This Row],[ISIN]]="","",IF(_xll.BDP($B266&amp;" Corp",H$1)="#N/A N/A","--",_xll.BDP($B266&amp;" Corp",H$1)))</f>
        <v>#NAME?</v>
      </c>
      <c r="I266" s="124" t="e">
        <f ca="1">IF(tbl_coded[[#This Row],[ISIN]]="","",IF(_xll.BDP($B266&amp;" Corp",I$1)="#N/A N/A","--",_xll.BDP($B266&amp;" Corp",I$1)))</f>
        <v>#NAME?</v>
      </c>
      <c r="J266" s="124" t="e">
        <f ca="1">IF(tbl_coded[[#This Row],[ISIN]]="","",IF(_xll.BDP($B266&amp;" Corp",J$1)="#N/A N/A","--",_xll.BDP($B266&amp;" Corp",J$1)))</f>
        <v>#NAME?</v>
      </c>
      <c r="K266" s="124" t="e">
        <f ca="1">IF(tbl_coded[[#This Row],[ISIN]]="","",IF(_xll.BDP($B266&amp;" Corp",K$1)="#N/A N/A","--",_xll.BDP($B266&amp;" Corp",K$1)))</f>
        <v>#NAME?</v>
      </c>
      <c r="L266" s="124" t="e">
        <f ca="1">IF(tbl_coded[[#This Row],[ISIN]]="","",IF(_xll.BDP($B266&amp;" Corp",L$1)="#N/A N/A","--",_xll.BDP($B266&amp;" Corp",L$1)))</f>
        <v>#NAME?</v>
      </c>
      <c r="M266" s="124" t="e">
        <f ca="1">IF(tbl_coded[[#This Row],[ISIN]]="","",IF(_xll.BDP($B266&amp;" Corp",M$1)="#N/A N/A","--",_xll.BDP($B266&amp;" Corp",M$1)))</f>
        <v>#NAME?</v>
      </c>
      <c r="N266" s="124" t="e">
        <f ca="1">IF(tbl_coded[[#This Row],[ISIN]]="","",IF(_xll.BDP($B266&amp;" Corp",N$1)="#N/A N/A","--",_xll.BDP($B266&amp;" Corp",N$1)))</f>
        <v>#NAME?</v>
      </c>
      <c r="O266" s="124" t="e">
        <f ca="1">IF(tbl_coded[[#This Row],[ISIN]]="","",IF(_xll.BDP($B266&amp;" Corp",O$1)="#N/A N/A","--",_xll.BDP($B266&amp;" Corp",O$1)))</f>
        <v>#NAME?</v>
      </c>
      <c r="P266" s="124" t="e">
        <f ca="1">IF(tbl_coded[[#This Row],[ISIN]]="","",IF(_xll.BDP($B266&amp;" Corp",P$1)="#N/A N/A","--",_xll.BDP($B266&amp;" Corp",P$1)))</f>
        <v>#NAME?</v>
      </c>
      <c r="Q26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6" s="124" t="e">
        <f ca="1">IF(tbl_coded[[#This Row],[ISIN]]="","",IF(OR(_xll.BDP($B266&amp;" Corp",R$1)="#N/A N/A",_xll.BDP($B266&amp;" Corp",R$1)="#N/A Invalid Security",_xll.BDP($B266&amp;" Corp",R$1)="#N/A Field Not Applicable"),"--",_xll.BDP($B266&amp;" Corp",R$1)))</f>
        <v>#NAME?</v>
      </c>
      <c r="S266" s="124" t="e">
        <f ca="1">IF(tbl_coded[[#This Row],[ISIN]]="","",IF(OR(_xll.BDP($R266&amp;" Equity",S$1)="#N/A N/A",_xll.BDP($R266&amp;" Equity",S$1)="#N/A Invalid Security"),"--",_xll.BDP($R266&amp;" Equity",S$1)))</f>
        <v>#NAME?</v>
      </c>
      <c r="T266" s="124" t="e">
        <f ca="1">IF(tbl_coded[[#This Row],[ISIN]]="","",IF(OR(_xll.BDP($R266&amp;" Equity",T$1)="#N/A N/A",_xll.BDP($R266&amp;" Equity",T$1)="#N/A Invalid Security"),"--",_xll.BDP($R266&amp;" Equity",T$1)))</f>
        <v>#NAME?</v>
      </c>
      <c r="U266" s="124" t="e">
        <f ca="1">IF(tbl_coded[[#This Row],[ISIN]]="","",IF(OR(_xll.BDP($R266&amp;" Equity",U$1)="#N/A N/A",_xll.BDP($R266&amp;" Equity",U$1)="#N/A Invalid Security"),"--",_xll.BDP($R266&amp;" Equity",U$1)))</f>
        <v>#NAME?</v>
      </c>
      <c r="V266" s="124" t="e">
        <f ca="1">IF(tbl_coded[[#This Row],[ISIN]]="","",IF(OR(_xll.BDP($R266&amp;" Equity",V$1)="#N/A N/A",_xll.BDP($R266&amp;" Equity",V$1)="#N/A Invalid Security"),"--",_xll.BDP($R266&amp;" Equity",V$1)))</f>
        <v>#NAME?</v>
      </c>
      <c r="W266" s="124" t="e">
        <f ca="1">IF(tbl_coded[[#This Row],[ISIN]]="","",IF(OR(_xll.BDP($R266&amp;" Equity",W$1)="#N/A N/A",_xll.BDP($R266&amp;" Equity",W$1)="#N/A Invalid Security"),"--",_xll.BDP($R266&amp;" Equity",W$1)))</f>
        <v>#NAME?</v>
      </c>
      <c r="X266" s="124" t="e">
        <f ca="1">IF(tbl_coded[[#This Row],[ISIN]]="","",IF(OR(_xll.BDP($R266&amp;" Equity",X$1)="#N/A N/A",_xll.BDP($R266&amp;" Equity",X$1)="#N/A Invalid Security"),"--",_xll.BDP($R266&amp;" Equity",X$1)))</f>
        <v>#NAME?</v>
      </c>
      <c r="Y26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6" s="124" t="str">
        <f ca="1">IF(tbl_coded[[#This Row],[ISIN]]="","",IF(ISNUMBER(_xll.BDP(B266&amp;" Corp",Z$1)),_xll.BDP(B266&amp;" Corp",Z$1),""))</f>
        <v/>
      </c>
      <c r="AA266" s="124" t="str">
        <f ca="1">IF(tbl_coded[[#This Row],[ISIN]]="","",IF(ISNUMBER(_xll.BDP(B266&amp;" Corp",AA$1)),_xll.BDP(B266&amp;" Corp",AA$1),""))</f>
        <v/>
      </c>
      <c r="AB266" s="124" t="str">
        <f ca="1">IF(tbl_coded[[#This Row],[ISIN]]="","",IF(ISNUMBER(_xll.BDP(B266&amp;" Corp",AB$1)),_xll.BDP(B266&amp;" Corp",AB$1),""))</f>
        <v/>
      </c>
      <c r="AC266" s="124" t="str">
        <f ca="1">IF(tbl_coded[[#This Row],[ISIN]]="","",IF(ISNUMBER(_xll.BDP(B266&amp;" Corp",AC$1)),_xll.BDP(B266&amp;" Corp",AC$1),""))</f>
        <v/>
      </c>
      <c r="AD266" s="124" t="e">
        <f ca="1">IF(tbl_coded[[#This Row],[ISIN]]="","",IF((_xll.BDP(B266&amp;" Corp",AD$1))="#N/A Field Not Applicable","",_xll.BDP(B266&amp;" Corp",AD$1)))</f>
        <v>#NAME?</v>
      </c>
      <c r="AE266" s="124" t="e">
        <f ca="1">IF(tbl_coded[[#This Row],[ISIN]]="","",IF((_xll.BDP(B266&amp;" Corp",AE$1))="#N/A N/A","--",_xll.BDP(B266&amp;" Corp",AE$1)))</f>
        <v>#NAME?</v>
      </c>
      <c r="AF266" s="124" t="e">
        <f ca="1">IF(tbl_coded[[#This Row],[ISIN]]="","",IF(IFERROR(MATCH(H266,rtg_num[Moody''s],0)&gt;10,0),"HY",IF(IFERROR(MATCH(I266,rtg_num[S&amp;P],0)&gt;10,0),"HY",IF(IFERROR(MATCH(J266,rtg_num[Fitch],0)&gt;10,0),"HY",IF(H266&amp;I266&amp;J266="------","NR",IF(IFERROR(FIND("#N/A",Coded!H266),0)&amp;IFERROR(FIND("#N/A",Coded!H266),0)&amp;IFERROR(FIND("#N/A",Coded!H266),0)&lt;&gt;"000",IF(INDEX(美元债一级!$O:$O,MATCH(tbl_coded[[#This Row],[ISIN]],美元债一级!$I:$I,0))="--/--/--","NR","IG"),"IG"))))))</f>
        <v>#NAME?</v>
      </c>
      <c r="AG26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6" s="125" t="e">
        <f ca="1">IF(tbl_coded[[#This Row],[ISIN]]="","",IF(_xll.BDP($B266&amp;" Corp",AI$1)="#N/A N/A","--",_xll.BDP($B266&amp;" Corp",AI$1)))</f>
        <v>#NAME?</v>
      </c>
      <c r="AJ266" s="122" t="e">
        <f ca="1">IF(tbl_coded[[#This Row],[ISIN]]="","",IF(OR(_xll.BDP(_xll.BDP(tbl_coded[[#This Row],[ISIN]]&amp;" Corp", "ISSUER_EQUITY_TICKER")&amp;" Equity",AJ$1)="#N/A N/A"),"--",_xll.BDP(_xll.BDP(tbl_coded[[#This Row],[ISIN]]&amp;" Corp", "ISSUER_EQUITY_TICKER")&amp;" Equity",AJ$1)))</f>
        <v>#NAME?</v>
      </c>
      <c r="AK26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24" t="e">
        <f ca="1">IF(tbl_coded[[#This Row],[ISIN]]="","",IF(OR(_xll.BDP(_xll.BDP(tbl_coded[[#This Row],[ISIN]]&amp;" Corp", "ISSUER_EQUITY_TICKER")&amp;" Equity",AL$1)="#N/A N/A"),"--",_xll.BDP(_xll.BDP(tbl_coded[[#This Row],[ISIN]]&amp;" Corp", "ISSUER_EQUITY_TICKER")&amp;" Equity",AL$1)))</f>
        <v>#NAME?</v>
      </c>
      <c r="AM266" s="124" t="e">
        <f ca="1">IF(tbl_coded[[#This Row],[ISIN]]="","",IF(_xll.BDS($B266&amp;" Corp",AM$1)="#N/A Field Not Applicable","",_xll.BDS($B266&amp;" Corp",AM$1)))</f>
        <v>#NAME?</v>
      </c>
      <c r="AN266" s="124" t="e">
        <f ca="1">IF(tbl_coded[[#This Row],[ISIN]]="","",IF(_xll.BDP(tbl_coded[[#This Row],[KPW Provider BBID]]&amp;" CompanyID","NAME")="#N/A Invalid Security","",_xll.BDP(tbl_coded[[#This Row],[KPW Provider BBID]]&amp;" CompanyID","NAME")))</f>
        <v>#NAME?</v>
      </c>
      <c r="AO266" s="124" t="e">
        <f ca="1">IF(tbl_coded[[#This Row],[ISIN]]="","",IF(_xll.BDP(tbl_coded[[#This Row],[KPW Provider BBID]]&amp;" CompanyID",$AO$1)="#N/A Invalid Security","--",IF(_xll.BDP(tbl_coded[[#This Row],[KPW Provider BBID]]&amp;" CompanyID",$AO$1)="#N/A N/A","--",_xll.BDP(tbl_coded[[#This Row],[KPW Provider BBID]]&amp;" CompanyID",$AO$1))))</f>
        <v>#NAME?</v>
      </c>
      <c r="AP266" s="124" t="e">
        <f ca="1">IF(tbl_coded[[#This Row],[ISIN]]="","",IF(_xll.BDP(tbl_coded[[#This Row],[KPW Provider BBID]]&amp;" CompanyID",$AP$1)="#N/A Invalid Security","--",IF(_xll.BDP(tbl_coded[[#This Row],[KPW Provider BBID]]&amp;" CompanyID",$AP$1)="#N/A N/A","--",_xll.BDP(tbl_coded[[#This Row],[KPW Provider BBID]]&amp;" CompanyID",$AP$1))))</f>
        <v>#NAME?</v>
      </c>
      <c r="AQ266" s="124" t="e">
        <f ca="1">IF(tbl_coded[[#This Row],[ISIN]]="","",IF(_xll.BDP(tbl_coded[[#This Row],[KPW Provider BBID]]&amp;" CompanyID",$AQ$1)="#N/A Invalid Security","--",IF(_xll.BDP(tbl_coded[[#This Row],[KPW Provider BBID]]&amp;" CompanyID",$AQ$1)="#N/A N/A","--",_xll.BDP(tbl_coded[[#This Row],[KPW Provider BBID]]&amp;" CompanyID",$AQ$1))))</f>
        <v>#NAME?</v>
      </c>
      <c r="AR266" s="124" t="e">
        <f ca="1">IF(tbl_coded[[#This Row],[ISIN]]="","",tbl_coded[[#This Row],[穆迪KPW评级]]&amp;"/"&amp;tbl_coded[[#This Row],[SPKPW评级]]&amp;"/"&amp;tbl_coded[[#This Row],[FITCHKPW评级]])</f>
        <v>#NAME?</v>
      </c>
      <c r="AS266" s="124" t="e">
        <f ca="1">IF(tbl_coded[[#This Row],[ISIN]]="","",IF(OR(_xll.BDP($B266&amp;" Corp",AS$1)="#N/A N/A"),"--",_xll.BDP($B266&amp;" Corp",AS$1)))</f>
        <v>#NAME?</v>
      </c>
      <c r="AT266" s="124" t="e">
        <f ca="1">IF(tbl_coded[[#This Row],[ISIN]]="","",IF(_xll.BDS($B266&amp;" Corp",AT$1)="#N/A Field Not Applicable","",_xll.BDS($B266&amp;" Corp",AT$1)))</f>
        <v>#NAME?</v>
      </c>
      <c r="AU266" s="124" t="e">
        <f ca="1">IF(tbl_coded[[#This Row],[SBLC Provider BBID]]="","",_xll.BDP(tbl_coded[[#This Row],[SBLC Provider BBID]]&amp;" CompanyID","NAME"))</f>
        <v>#NAME?</v>
      </c>
      <c r="AV266" s="124" t="e">
        <f ca="1">IF(tbl_coded[[#This Row],[ISIN]]="","",IF(OR(_xll.BDP($B266&amp;" Corp",AV$1)="#N/A N/A"),"--",TEXT(_xll.BDP($B266&amp;" Corp",AV$1),"yyyy/mm/dd")))</f>
        <v>#NAME?</v>
      </c>
      <c r="AW266" s="124" t="e">
        <f ca="1">IF(tbl_coded[[#This Row],[ISIN]]="","",IF(OR(_xll.BDP($B266&amp;" Corp",AW$1)="#N/A N/A"),"--",TEXT(_xll.BDP($B266&amp;" Corp",AW$1),"yyyy/mm/dd")))</f>
        <v>#NAME?</v>
      </c>
      <c r="AX266" s="124" t="e">
        <f ca="1">IF(tbl_coded[[#This Row],[ISIN]]="","",IF(OR(_xll.BDP($B266&amp;" Corp",AX$1)="#N/A N/A"),"--",TEXT(_xll.BDP($B266&amp;" Corp",AX$1),"yyyy/mm/dd")))</f>
        <v>#NAME?</v>
      </c>
      <c r="AY266" s="124" t="e">
        <f ca="1">IF(tbl_coded[[#This Row],[ISIN]]="","",IF(OR(_xll.BDP($B266&amp;" Corp",AY$1)="#N/A Field Not Applicable"),"--",TEXT(_xll.BDP($B266&amp;" Corp",AY$1),"yyyy/mm/dd")))</f>
        <v>#NAME?</v>
      </c>
      <c r="AZ266" s="124" t="e">
        <f ca="1">IF(tbl_coded[[#This Row],[ISIN]]="","",IF(OR(_xll.BDP($B266&amp;" Corp",AZ$1)="#N/A N/A"),"--",_xll.BDP($B266&amp;" Corp",AZ$1)))</f>
        <v>#NAME?</v>
      </c>
      <c r="BA266" s="124" t="e">
        <f ca="1">IF(tbl_coded[[#This Row],[ISIN]]="","",IF(OR(_xll.BDP($B266&amp;" Corp",BA$1)="#N/A N/A"),"--",_xll.BDP($B266&amp;" Corp",BA$1)))</f>
        <v>#NAME?</v>
      </c>
      <c r="BB266" s="124" t="e">
        <f ca="1">IF(tbl_coded[[#This Row],[ISIN]]="","",IF(OR(_xll.BDP($B266&amp;" Corp",BB$1)="#N/A N/A"),"--",_xll.BDP($B266&amp;" Corp",BB$1)))</f>
        <v>#NAME?</v>
      </c>
      <c r="BC266" s="124" t="e">
        <f ca="1">IF(tbl_coded[[#This Row],[ISIN]]="","",IF(OR(_xll.BDP($B266&amp;" Corp",BC$1)="#N/A Field Not Applicable"),"--",_xll.BDP($B266&amp;" Corp",BC$1)))</f>
        <v>#NAME?</v>
      </c>
      <c r="BD266" s="124" t="e">
        <f ca="1">IF(tbl_coded[[#This Row],[ISIN]]="","",IF(OR(_xll.BDP($B266&amp;" Corp",BD$1)="#N/A Field Not Applicable"),"--",_xll.BDP($B266&amp;" Corp",BD$1)))</f>
        <v>#NAME?</v>
      </c>
      <c r="BE266" s="124" t="e">
        <f ca="1">IF(tbl_coded[[#This Row],[ISIN]]="","",IF(OR(_xll.BDP($B266&amp;" Corp",BE$1)="#N/A Field Not Applicable"),"--",_xll.BDP($B266&amp;" Corp",BE$1)))</f>
        <v>#NAME?</v>
      </c>
      <c r="BF266" s="124" t="e">
        <f ca="1">IF(tbl_coded[[#This Row],[ISIN]]="","",IF(OR(_xll.BDP($B266&amp;" Corp",BF$1)="#N/A Field Not Applicable"),"--",_xll.BDP($B266&amp;" Corp",BF$1)))</f>
        <v>#NAME?</v>
      </c>
      <c r="BG266" s="124" t="e">
        <f ca="1">IF(tbl_coded[[#This Row],[ISIN]]="","",IF(OR(_xll.BDP($B266&amp;" Corp",BG$1)="#N/A Field Not Applicable"),"--",IF(_xll.BDP($B266&amp;" Corp",BG$1)="#N/A N/A","N",_xll.BDP($B266&amp;" Corp",BG$1))))</f>
        <v>#NAME?</v>
      </c>
      <c r="BH266" s="124" t="e">
        <f ca="1">IF(tbl_coded[[#This Row],[ISIN]]="","",IF(OR(_xll.BDP($B266&amp;" Corp",BH$1)="#N/A N/A"),"",_xll.BDP($B266&amp;" Corp",BH$1)))</f>
        <v>#NAME?</v>
      </c>
      <c r="BI266" s="124" t="e">
        <f ca="1">IF(tbl_coded[[#This Row],[ISIN]]="","",IF(OR(tbl_coded[[#This Row],[Parent company tiker]]=""),"",IF(_xll.BDP(tbl_coded[[#This Row],[Parent company tiker]]&amp;" Equity",BI$1)="#N/A N/A","--",_xll.BDP(tbl_coded[[#This Row],[Parent company tiker]]&amp;" Equity",BI$1))))</f>
        <v>#NAME?</v>
      </c>
      <c r="BJ266" s="124" t="e">
        <f ca="1">IF(tbl_coded[[#This Row],[ISIN]]="","",IF(OR(tbl_coded[[#This Row],[Parent company tiker]]=""),"",IF(_xll.BDP(tbl_coded[[#This Row],[Parent company tiker]]&amp;" Equity",BJ$1)="#N/A N/A","--",_xll.BDP(tbl_coded[[#This Row],[Parent company tiker]]&amp;" Equity",BJ$1))))</f>
        <v>#NAME?</v>
      </c>
      <c r="BK266" s="124" t="e">
        <f ca="1">IF(tbl_coded[[#This Row],[ISIN]]="","",IF(OR(tbl_coded[[#This Row],[Parent company tiker]]=""),"",IF(_xll.BDP(tbl_coded[[#This Row],[Parent company tiker]]&amp;" Equity",BK$1)="#N/A N/A","--",_xll.BDP(tbl_coded[[#This Row],[Parent company tiker]]&amp;" Equity",BK$1))))</f>
        <v>#NAME?</v>
      </c>
      <c r="BL266" s="124" t="e">
        <f ca="1">IF(tbl_coded[[#This Row],[ISIN]]="","",IF(OR(tbl_coded[[#This Row],[Parent company tiker]]=""),"",IF(_xll.BDP(tbl_coded[[#This Row],[Parent company tiker]]&amp;" Equity",BL$1)="#N/A N/A","--",_xll.BDP(tbl_coded[[#This Row],[Parent company tiker]]&amp;" Equity",BL$1))))</f>
        <v>#NAME?</v>
      </c>
      <c r="BM26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6" s="124" t="e">
        <f ca="1">IF(tbl_coded[[#This Row],[Column9]]&lt;&gt;"--",tbl_coded[[#This Row],[G''tor rating]],IF(tbl_coded[[#This Row],[KPW Name]]&lt;&gt;"",tbl_coded[[#This Row],[KPW Rating]],IF(tbl_coded[[#This Row],[Parent company tiker]]&lt;&gt;"",tbl_coded[[#This Row],[parent评级]],tbl_coded[[#This Row],[Issuer rating]])))</f>
        <v>#NAME?</v>
      </c>
      <c r="BO266" s="159" t="str">
        <f ca="1">IFERROR(IF(tbl_coded[[#This Row],[GREEN]]="Y","GREEN",IF(tbl_coded[[#This Row],[SUSTAINABLE]]="Y","SUSTAINABLE",IF(tbl_coded[[#This Row],[SOCIAL]]="Y","SOCIAL",IF(tbl_coded[[#This Row],[Sustainable linked]]="Y","SUSTAINABLE LINKED"," ")))),"")</f>
        <v/>
      </c>
    </row>
    <row r="267" spans="1:67" ht="15" customHeight="1">
      <c r="A267" s="119">
        <v>265</v>
      </c>
      <c r="B267" s="120" t="str">
        <f>IF(美元债一级!$C$4:$C$1048576&lt;&gt;"",美元债一级!C268,"")</f>
        <v>HK0000910023</v>
      </c>
      <c r="C267" s="124" t="e">
        <f ca="1">IF(tbl_coded[[#This Row],[ISIN]]="","",IF(tbl_coded[[#This Row],[Index]]&gt;$A$1,"",IF(_xll.BDP($B267&amp;" Corp",C$1)="#N/A N/A","",_xll.BDP($B267&amp;" Corp",C$1))))</f>
        <v>#NAME?</v>
      </c>
      <c r="D267" s="124" t="e">
        <f ca="1">IF(tbl_coded[[#This Row],[ISIN]]="","",IF(_xll.BDP($B267&amp;" Corp",D$1)="#N/A N/A","",_xll.BDP($B267&amp;" Corp",D$1)))</f>
        <v>#NAME?</v>
      </c>
      <c r="E267" s="124" t="e">
        <f ca="1">IF(tbl_coded[[#This Row],[ISIN]]="","",IF(_xll.BDP($B267&amp;" Corp",E$1)="#N/A N/A","--",_xll.BDP($B267&amp;" Corp",E$1)))</f>
        <v>#NAME?</v>
      </c>
      <c r="F267" s="124" t="e">
        <f ca="1">IF(tbl_coded[[#This Row],[ISIN]]="","",IF(_xll.BDS($B267&amp;" Corp",F$1)="#N/A Field Not Applicable","",_xll.BDS($B267&amp;" Corp",F$1)))</f>
        <v>#NAME?</v>
      </c>
      <c r="G267" s="124" t="e">
        <f ca="1">IF(tbl_coded[[#This Row],[ISIN]]="","",IF(_xll.BDP($F267&amp;" CompanyID",G$1)="#N/A Invalid Security","",_xll.BDP($F267&amp;" CompanyID",G$1)))</f>
        <v>#NAME?</v>
      </c>
      <c r="H267" s="124" t="e">
        <f ca="1">IF(tbl_coded[[#This Row],[ISIN]]="","",IF(_xll.BDP($B267&amp;" Corp",H$1)="#N/A N/A","--",_xll.BDP($B267&amp;" Corp",H$1)))</f>
        <v>#NAME?</v>
      </c>
      <c r="I267" s="124" t="e">
        <f ca="1">IF(tbl_coded[[#This Row],[ISIN]]="","",IF(_xll.BDP($B267&amp;" Corp",I$1)="#N/A N/A","--",_xll.BDP($B267&amp;" Corp",I$1)))</f>
        <v>#NAME?</v>
      </c>
      <c r="J267" s="124" t="e">
        <f ca="1">IF(tbl_coded[[#This Row],[ISIN]]="","",IF(_xll.BDP($B267&amp;" Corp",J$1)="#N/A N/A","--",_xll.BDP($B267&amp;" Corp",J$1)))</f>
        <v>#NAME?</v>
      </c>
      <c r="K267" s="124" t="e">
        <f ca="1">IF(tbl_coded[[#This Row],[ISIN]]="","",IF(_xll.BDP($B267&amp;" Corp",K$1)="#N/A N/A","--",_xll.BDP($B267&amp;" Corp",K$1)))</f>
        <v>#NAME?</v>
      </c>
      <c r="L267" s="124" t="e">
        <f ca="1">IF(tbl_coded[[#This Row],[ISIN]]="","",IF(_xll.BDP($B267&amp;" Corp",L$1)="#N/A N/A","--",_xll.BDP($B267&amp;" Corp",L$1)))</f>
        <v>#NAME?</v>
      </c>
      <c r="M267" s="124" t="e">
        <f ca="1">IF(tbl_coded[[#This Row],[ISIN]]="","",IF(_xll.BDP($B267&amp;" Corp",M$1)="#N/A N/A","--",_xll.BDP($B267&amp;" Corp",M$1)))</f>
        <v>#NAME?</v>
      </c>
      <c r="N267" s="124" t="e">
        <f ca="1">IF(tbl_coded[[#This Row],[ISIN]]="","",IF(_xll.BDP($B267&amp;" Corp",N$1)="#N/A N/A","--",_xll.BDP($B267&amp;" Corp",N$1)))</f>
        <v>#NAME?</v>
      </c>
      <c r="O267" s="124" t="e">
        <f ca="1">IF(tbl_coded[[#This Row],[ISIN]]="","",IF(_xll.BDP($B267&amp;" Corp",O$1)="#N/A N/A","--",_xll.BDP($B267&amp;" Corp",O$1)))</f>
        <v>#NAME?</v>
      </c>
      <c r="P267" s="124" t="e">
        <f ca="1">IF(tbl_coded[[#This Row],[ISIN]]="","",IF(_xll.BDP($B267&amp;" Corp",P$1)="#N/A N/A","--",_xll.BDP($B267&amp;" Corp",P$1)))</f>
        <v>#NAME?</v>
      </c>
      <c r="Q26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7" s="124" t="e">
        <f ca="1">IF(tbl_coded[[#This Row],[ISIN]]="","",IF(OR(_xll.BDP($B267&amp;" Corp",R$1)="#N/A N/A",_xll.BDP($B267&amp;" Corp",R$1)="#N/A Invalid Security",_xll.BDP($B267&amp;" Corp",R$1)="#N/A Field Not Applicable"),"--",_xll.BDP($B267&amp;" Corp",R$1)))</f>
        <v>#NAME?</v>
      </c>
      <c r="S267" s="124" t="e">
        <f ca="1">IF(tbl_coded[[#This Row],[ISIN]]="","",IF(OR(_xll.BDP($R267&amp;" Equity",S$1)="#N/A N/A",_xll.BDP($R267&amp;" Equity",S$1)="#N/A Invalid Security"),"--",_xll.BDP($R267&amp;" Equity",S$1)))</f>
        <v>#NAME?</v>
      </c>
      <c r="T267" s="124" t="e">
        <f ca="1">IF(tbl_coded[[#This Row],[ISIN]]="","",IF(OR(_xll.BDP($R267&amp;" Equity",T$1)="#N/A N/A",_xll.BDP($R267&amp;" Equity",T$1)="#N/A Invalid Security"),"--",_xll.BDP($R267&amp;" Equity",T$1)))</f>
        <v>#NAME?</v>
      </c>
      <c r="U267" s="124" t="e">
        <f ca="1">IF(tbl_coded[[#This Row],[ISIN]]="","",IF(OR(_xll.BDP($R267&amp;" Equity",U$1)="#N/A N/A",_xll.BDP($R267&amp;" Equity",U$1)="#N/A Invalid Security"),"--",_xll.BDP($R267&amp;" Equity",U$1)))</f>
        <v>#NAME?</v>
      </c>
      <c r="V267" s="124" t="e">
        <f ca="1">IF(tbl_coded[[#This Row],[ISIN]]="","",IF(OR(_xll.BDP($R267&amp;" Equity",V$1)="#N/A N/A",_xll.BDP($R267&amp;" Equity",V$1)="#N/A Invalid Security"),"--",_xll.BDP($R267&amp;" Equity",V$1)))</f>
        <v>#NAME?</v>
      </c>
      <c r="W267" s="124" t="e">
        <f ca="1">IF(tbl_coded[[#This Row],[ISIN]]="","",IF(OR(_xll.BDP($R267&amp;" Equity",W$1)="#N/A N/A",_xll.BDP($R267&amp;" Equity",W$1)="#N/A Invalid Security"),"--",_xll.BDP($R267&amp;" Equity",W$1)))</f>
        <v>#NAME?</v>
      </c>
      <c r="X267" s="124" t="e">
        <f ca="1">IF(tbl_coded[[#This Row],[ISIN]]="","",IF(OR(_xll.BDP($R267&amp;" Equity",X$1)="#N/A N/A",_xll.BDP($R267&amp;" Equity",X$1)="#N/A Invalid Security"),"--",_xll.BDP($R267&amp;" Equity",X$1)))</f>
        <v>#NAME?</v>
      </c>
      <c r="Y26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7" s="124" t="str">
        <f ca="1">IF(tbl_coded[[#This Row],[ISIN]]="","",IF(ISNUMBER(_xll.BDP(B267&amp;" Corp",Z$1)),_xll.BDP(B267&amp;" Corp",Z$1),""))</f>
        <v/>
      </c>
      <c r="AA267" s="124" t="str">
        <f ca="1">IF(tbl_coded[[#This Row],[ISIN]]="","",IF(ISNUMBER(_xll.BDP(B267&amp;" Corp",AA$1)),_xll.BDP(B267&amp;" Corp",AA$1),""))</f>
        <v/>
      </c>
      <c r="AB267" s="124" t="str">
        <f ca="1">IF(tbl_coded[[#This Row],[ISIN]]="","",IF(ISNUMBER(_xll.BDP(B267&amp;" Corp",AB$1)),_xll.BDP(B267&amp;" Corp",AB$1),""))</f>
        <v/>
      </c>
      <c r="AC267" s="124" t="str">
        <f ca="1">IF(tbl_coded[[#This Row],[ISIN]]="","",IF(ISNUMBER(_xll.BDP(B267&amp;" Corp",AC$1)),_xll.BDP(B267&amp;" Corp",AC$1),""))</f>
        <v/>
      </c>
      <c r="AD267" s="124" t="e">
        <f ca="1">IF(tbl_coded[[#This Row],[ISIN]]="","",IF((_xll.BDP(B267&amp;" Corp",AD$1))="#N/A Field Not Applicable","",_xll.BDP(B267&amp;" Corp",AD$1)))</f>
        <v>#NAME?</v>
      </c>
      <c r="AE267" s="124" t="e">
        <f ca="1">IF(tbl_coded[[#This Row],[ISIN]]="","",IF((_xll.BDP(B267&amp;" Corp",AE$1))="#N/A N/A","--",_xll.BDP(B267&amp;" Corp",AE$1)))</f>
        <v>#NAME?</v>
      </c>
      <c r="AF267" s="124" t="e">
        <f ca="1">IF(tbl_coded[[#This Row],[ISIN]]="","",IF(IFERROR(MATCH(H267,rtg_num[Moody''s],0)&gt;10,0),"HY",IF(IFERROR(MATCH(I267,rtg_num[S&amp;P],0)&gt;10,0),"HY",IF(IFERROR(MATCH(J267,rtg_num[Fitch],0)&gt;10,0),"HY",IF(H267&amp;I267&amp;J267="------","NR",IF(IFERROR(FIND("#N/A",Coded!H267),0)&amp;IFERROR(FIND("#N/A",Coded!H267),0)&amp;IFERROR(FIND("#N/A",Coded!H267),0)&lt;&gt;"000",IF(INDEX(美元债一级!$O:$O,MATCH(tbl_coded[[#This Row],[ISIN]],美元债一级!$I:$I,0))="--/--/--","NR","IG"),"IG"))))))</f>
        <v>#NAME?</v>
      </c>
      <c r="AG26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7" s="125" t="e">
        <f ca="1">IF(tbl_coded[[#This Row],[ISIN]]="","",IF(_xll.BDP($B267&amp;" Corp",AI$1)="#N/A N/A","--",_xll.BDP($B267&amp;" Corp",AI$1)))</f>
        <v>#NAME?</v>
      </c>
      <c r="AJ267" s="122" t="e">
        <f ca="1">IF(tbl_coded[[#This Row],[ISIN]]="","",IF(OR(_xll.BDP(_xll.BDP(tbl_coded[[#This Row],[ISIN]]&amp;" Corp", "ISSUER_EQUITY_TICKER")&amp;" Equity",AJ$1)="#N/A N/A"),"--",_xll.BDP(_xll.BDP(tbl_coded[[#This Row],[ISIN]]&amp;" Corp", "ISSUER_EQUITY_TICKER")&amp;" Equity",AJ$1)))</f>
        <v>#NAME?</v>
      </c>
      <c r="AK26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24" t="e">
        <f ca="1">IF(tbl_coded[[#This Row],[ISIN]]="","",IF(OR(_xll.BDP(_xll.BDP(tbl_coded[[#This Row],[ISIN]]&amp;" Corp", "ISSUER_EQUITY_TICKER")&amp;" Equity",AL$1)="#N/A N/A"),"--",_xll.BDP(_xll.BDP(tbl_coded[[#This Row],[ISIN]]&amp;" Corp", "ISSUER_EQUITY_TICKER")&amp;" Equity",AL$1)))</f>
        <v>#NAME?</v>
      </c>
      <c r="AM267" s="124" t="s">
        <v>447</v>
      </c>
      <c r="AN267" s="124" t="e">
        <f ca="1">IF(tbl_coded[[#This Row],[ISIN]]="","",IF(_xll.BDP(tbl_coded[[#This Row],[KPW Provider BBID]]&amp;" CompanyID","NAME")="#N/A Invalid Security","",_xll.BDP(tbl_coded[[#This Row],[KPW Provider BBID]]&amp;" CompanyID","NAME")))</f>
        <v>#NAME?</v>
      </c>
      <c r="AO267" s="124" t="e">
        <f ca="1">IF(tbl_coded[[#This Row],[ISIN]]="","",IF(_xll.BDP(tbl_coded[[#This Row],[KPW Provider BBID]]&amp;" CompanyID",$AO$1)="#N/A Invalid Security","--",IF(_xll.BDP(tbl_coded[[#This Row],[KPW Provider BBID]]&amp;" CompanyID",$AO$1)="#N/A N/A","--",_xll.BDP(tbl_coded[[#This Row],[KPW Provider BBID]]&amp;" CompanyID",$AO$1))))</f>
        <v>#NAME?</v>
      </c>
      <c r="AP267" s="124" t="e">
        <f ca="1">IF(tbl_coded[[#This Row],[ISIN]]="","",IF(_xll.BDP(tbl_coded[[#This Row],[KPW Provider BBID]]&amp;" CompanyID",$AP$1)="#N/A Invalid Security","--",IF(_xll.BDP(tbl_coded[[#This Row],[KPW Provider BBID]]&amp;" CompanyID",$AP$1)="#N/A N/A","--",_xll.BDP(tbl_coded[[#This Row],[KPW Provider BBID]]&amp;" CompanyID",$AP$1))))</f>
        <v>#NAME?</v>
      </c>
      <c r="AQ267" s="124" t="e">
        <f ca="1">IF(tbl_coded[[#This Row],[ISIN]]="","",IF(_xll.BDP(tbl_coded[[#This Row],[KPW Provider BBID]]&amp;" CompanyID",$AQ$1)="#N/A Invalid Security","--",IF(_xll.BDP(tbl_coded[[#This Row],[KPW Provider BBID]]&amp;" CompanyID",$AQ$1)="#N/A N/A","--",_xll.BDP(tbl_coded[[#This Row],[KPW Provider BBID]]&amp;" CompanyID",$AQ$1))))</f>
        <v>#NAME?</v>
      </c>
      <c r="AR267" s="124" t="e">
        <f ca="1">IF(tbl_coded[[#This Row],[ISIN]]="","",tbl_coded[[#This Row],[穆迪KPW评级]]&amp;"/"&amp;tbl_coded[[#This Row],[SPKPW评级]]&amp;"/"&amp;tbl_coded[[#This Row],[FITCHKPW评级]])</f>
        <v>#NAME?</v>
      </c>
      <c r="AS267" s="124" t="e">
        <f ca="1">IF(tbl_coded[[#This Row],[ISIN]]="","",IF(OR(_xll.BDP($B267&amp;" Corp",AS$1)="#N/A N/A"),"--",_xll.BDP($B267&amp;" Corp",AS$1)))</f>
        <v>#NAME?</v>
      </c>
      <c r="AT267" s="124" t="e">
        <f ca="1">IF(tbl_coded[[#This Row],[ISIN]]="","",IF(_xll.BDS($B267&amp;" Corp",AT$1)="#N/A Field Not Applicable","",_xll.BDS($B267&amp;" Corp",AT$1)))</f>
        <v>#NAME?</v>
      </c>
      <c r="AU267" s="124" t="e">
        <f ca="1">IF(tbl_coded[[#This Row],[SBLC Provider BBID]]="","",_xll.BDP(tbl_coded[[#This Row],[SBLC Provider BBID]]&amp;" CompanyID","NAME"))</f>
        <v>#NAME?</v>
      </c>
      <c r="AV267" s="124" t="e">
        <f ca="1">IF(tbl_coded[[#This Row],[ISIN]]="","",IF(OR(_xll.BDP($B267&amp;" Corp",AV$1)="#N/A N/A"),"--",TEXT(_xll.BDP($B267&amp;" Corp",AV$1),"yyyy/mm/dd")))</f>
        <v>#NAME?</v>
      </c>
      <c r="AW267" s="124" t="e">
        <f ca="1">IF(tbl_coded[[#This Row],[ISIN]]="","",IF(OR(_xll.BDP($B267&amp;" Corp",AW$1)="#N/A N/A"),"--",TEXT(_xll.BDP($B267&amp;" Corp",AW$1),"yyyy/mm/dd")))</f>
        <v>#NAME?</v>
      </c>
      <c r="AX267" s="124" t="e">
        <f ca="1">IF(tbl_coded[[#This Row],[ISIN]]="","",IF(OR(_xll.BDP($B267&amp;" Corp",AX$1)="#N/A N/A"),"--",TEXT(_xll.BDP($B267&amp;" Corp",AX$1),"yyyy/mm/dd")))</f>
        <v>#NAME?</v>
      </c>
      <c r="AY267" s="124" t="e">
        <f ca="1">IF(tbl_coded[[#This Row],[ISIN]]="","",IF(OR(_xll.BDP($B267&amp;" Corp",AY$1)="#N/A Field Not Applicable"),"--",TEXT(_xll.BDP($B267&amp;" Corp",AY$1),"yyyy/mm/dd")))</f>
        <v>#NAME?</v>
      </c>
      <c r="AZ267" s="124" t="e">
        <f ca="1">IF(tbl_coded[[#This Row],[ISIN]]="","",IF(OR(_xll.BDP($B267&amp;" Corp",AZ$1)="#N/A N/A"),"--",_xll.BDP($B267&amp;" Corp",AZ$1)))</f>
        <v>#NAME?</v>
      </c>
      <c r="BA267" s="124" t="e">
        <f ca="1">IF(tbl_coded[[#This Row],[ISIN]]="","",IF(OR(_xll.BDP($B267&amp;" Corp",BA$1)="#N/A N/A"),"--",_xll.BDP($B267&amp;" Corp",BA$1)))</f>
        <v>#NAME?</v>
      </c>
      <c r="BB267" s="124" t="e">
        <f ca="1">IF(tbl_coded[[#This Row],[ISIN]]="","",IF(OR(_xll.BDP($B267&amp;" Corp",BB$1)="#N/A N/A"),"--",_xll.BDP($B267&amp;" Corp",BB$1)))</f>
        <v>#NAME?</v>
      </c>
      <c r="BC267" s="124" t="e">
        <f ca="1">IF(tbl_coded[[#This Row],[ISIN]]="","",IF(OR(_xll.BDP($B267&amp;" Corp",BC$1)="#N/A Field Not Applicable"),"--",_xll.BDP($B267&amp;" Corp",BC$1)))</f>
        <v>#NAME?</v>
      </c>
      <c r="BD267" s="124" t="e">
        <f ca="1">IF(tbl_coded[[#This Row],[ISIN]]="","",IF(OR(_xll.BDP($B267&amp;" Corp",BD$1)="#N/A Field Not Applicable"),"--",_xll.BDP($B267&amp;" Corp",BD$1)))</f>
        <v>#NAME?</v>
      </c>
      <c r="BE267" s="124" t="e">
        <f ca="1">IF(tbl_coded[[#This Row],[ISIN]]="","",IF(OR(_xll.BDP($B267&amp;" Corp",BE$1)="#N/A Field Not Applicable"),"--",_xll.BDP($B267&amp;" Corp",BE$1)))</f>
        <v>#NAME?</v>
      </c>
      <c r="BF267" s="124" t="e">
        <f ca="1">IF(tbl_coded[[#This Row],[ISIN]]="","",IF(OR(_xll.BDP($B267&amp;" Corp",BF$1)="#N/A Field Not Applicable"),"--",_xll.BDP($B267&amp;" Corp",BF$1)))</f>
        <v>#NAME?</v>
      </c>
      <c r="BG267" s="124" t="e">
        <f ca="1">IF(tbl_coded[[#This Row],[ISIN]]="","",IF(OR(_xll.BDP($B267&amp;" Corp",BG$1)="#N/A Field Not Applicable"),"--",IF(_xll.BDP($B267&amp;" Corp",BG$1)="#N/A N/A","N",_xll.BDP($B267&amp;" Corp",BG$1))))</f>
        <v>#NAME?</v>
      </c>
      <c r="BH267" s="124" t="e">
        <f ca="1">IF(tbl_coded[[#This Row],[ISIN]]="","",IF(OR(_xll.BDP($B267&amp;" Corp",BH$1)="#N/A N/A"),"",_xll.BDP($B267&amp;" Corp",BH$1)))</f>
        <v>#NAME?</v>
      </c>
      <c r="BI267" s="124" t="e">
        <f ca="1">IF(tbl_coded[[#This Row],[ISIN]]="","",IF(OR(tbl_coded[[#This Row],[Parent company tiker]]=""),"",IF(_xll.BDP(tbl_coded[[#This Row],[Parent company tiker]]&amp;" Equity",BI$1)="#N/A N/A","--",_xll.BDP(tbl_coded[[#This Row],[Parent company tiker]]&amp;" Equity",BI$1))))</f>
        <v>#NAME?</v>
      </c>
      <c r="BJ267" s="124" t="e">
        <f ca="1">IF(tbl_coded[[#This Row],[ISIN]]="","",IF(OR(tbl_coded[[#This Row],[Parent company tiker]]=""),"",IF(_xll.BDP(tbl_coded[[#This Row],[Parent company tiker]]&amp;" Equity",BJ$1)="#N/A N/A","--",_xll.BDP(tbl_coded[[#This Row],[Parent company tiker]]&amp;" Equity",BJ$1))))</f>
        <v>#NAME?</v>
      </c>
      <c r="BK267" s="124" t="e">
        <f ca="1">IF(tbl_coded[[#This Row],[ISIN]]="","",IF(OR(tbl_coded[[#This Row],[Parent company tiker]]=""),"",IF(_xll.BDP(tbl_coded[[#This Row],[Parent company tiker]]&amp;" Equity",BK$1)="#N/A N/A","--",_xll.BDP(tbl_coded[[#This Row],[Parent company tiker]]&amp;" Equity",BK$1))))</f>
        <v>#NAME?</v>
      </c>
      <c r="BL267" s="124" t="e">
        <f ca="1">IF(tbl_coded[[#This Row],[ISIN]]="","",IF(OR(tbl_coded[[#This Row],[Parent company tiker]]=""),"",IF(_xll.BDP(tbl_coded[[#This Row],[Parent company tiker]]&amp;" Equity",BL$1)="#N/A N/A","--",_xll.BDP(tbl_coded[[#This Row],[Parent company tiker]]&amp;" Equity",BL$1))))</f>
        <v>#NAME?</v>
      </c>
      <c r="BM26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7" s="124" t="e">
        <f ca="1">IF(tbl_coded[[#This Row],[Column9]]&lt;&gt;"--",tbl_coded[[#This Row],[G''tor rating]],IF(tbl_coded[[#This Row],[KPW Name]]&lt;&gt;"",tbl_coded[[#This Row],[KPW Rating]],IF(tbl_coded[[#This Row],[Parent company tiker]]&lt;&gt;"",tbl_coded[[#This Row],[parent评级]],tbl_coded[[#This Row],[Issuer rating]])))</f>
        <v>#NAME?</v>
      </c>
      <c r="BO267" s="159" t="str">
        <f ca="1">IFERROR(IF(tbl_coded[[#This Row],[GREEN]]="Y","GREEN",IF(tbl_coded[[#This Row],[SUSTAINABLE]]="Y","SUSTAINABLE",IF(tbl_coded[[#This Row],[SOCIAL]]="Y","SOCIAL",IF(tbl_coded[[#This Row],[Sustainable linked]]="Y","SUSTAINABLE LINKED"," ")))),"")</f>
        <v/>
      </c>
    </row>
    <row r="268" spans="1:67" ht="15" customHeight="1">
      <c r="A268" s="119">
        <v>266</v>
      </c>
      <c r="B268" s="120" t="str">
        <f>IF(美元债一级!$C$4:$C$1048576&lt;&gt;"",美元债一级!C269,"")</f>
        <v>XS2586752235</v>
      </c>
      <c r="C268" s="122" t="e">
        <f ca="1">IF(tbl_coded[[#This Row],[ISIN]]="","",IF(tbl_coded[[#This Row],[Index]]&gt;$A$1,"",IF(_xll.BDP($B268&amp;" Corp",C$1)="#N/A N/A","",_xll.BDP($B268&amp;" Corp",C$1))))</f>
        <v>#NAME?</v>
      </c>
      <c r="D268" s="122" t="e">
        <f ca="1">IF(tbl_coded[[#This Row],[ISIN]]="","",IF(_xll.BDP($B268&amp;" Corp",D$1)="#N/A N/A","",_xll.BDP($B268&amp;" Corp",D$1)))</f>
        <v>#NAME?</v>
      </c>
      <c r="E268" s="122" t="e">
        <f ca="1">IF(tbl_coded[[#This Row],[ISIN]]="","",IF(_xll.BDP($B268&amp;" Corp",E$1)="#N/A N/A","--",_xll.BDP($B268&amp;" Corp",E$1)))</f>
        <v>#NAME?</v>
      </c>
      <c r="F268" s="122" t="e">
        <f ca="1">IF(tbl_coded[[#This Row],[ISIN]]="","",IF(_xll.BDS($B268&amp;" Corp",F$1)="#N/A Field Not Applicable","",_xll.BDS($B268&amp;" Corp",F$1)))</f>
        <v>#NAME?</v>
      </c>
      <c r="G268" s="122" t="e">
        <f ca="1">IF(tbl_coded[[#This Row],[ISIN]]="","",IF(_xll.BDP($F268&amp;" CompanyID",G$1)="#N/A Invalid Security","",_xll.BDP($F268&amp;" CompanyID",G$1)))</f>
        <v>#NAME?</v>
      </c>
      <c r="H268" s="122" t="e">
        <f ca="1">IF(tbl_coded[[#This Row],[ISIN]]="","",IF(_xll.BDP($B268&amp;" Corp",H$1)="#N/A N/A","--",_xll.BDP($B268&amp;" Corp",H$1)))</f>
        <v>#NAME?</v>
      </c>
      <c r="I268" s="122" t="e">
        <f ca="1">IF(tbl_coded[[#This Row],[ISIN]]="","",IF(_xll.BDP($B268&amp;" Corp",I$1)="#N/A N/A","--",_xll.BDP($B268&amp;" Corp",I$1)))</f>
        <v>#NAME?</v>
      </c>
      <c r="J268" s="122" t="e">
        <f ca="1">IF(tbl_coded[[#This Row],[ISIN]]="","",IF(_xll.BDP($B268&amp;" Corp",J$1)="#N/A N/A","--",_xll.BDP($B268&amp;" Corp",J$1)))</f>
        <v>#NAME?</v>
      </c>
      <c r="K268" s="122" t="e">
        <f ca="1">IF(tbl_coded[[#This Row],[ISIN]]="","",IF(_xll.BDP($B268&amp;" Corp",K$1)="#N/A N/A","--",_xll.BDP($B268&amp;" Corp",K$1)))</f>
        <v>#NAME?</v>
      </c>
      <c r="L268" s="122" t="e">
        <f ca="1">IF(tbl_coded[[#This Row],[ISIN]]="","",IF(_xll.BDP($B268&amp;" Corp",L$1)="#N/A N/A","--",_xll.BDP($B268&amp;" Corp",L$1)))</f>
        <v>#NAME?</v>
      </c>
      <c r="M268" s="122" t="e">
        <f ca="1">IF(tbl_coded[[#This Row],[ISIN]]="","",IF(_xll.BDP($B268&amp;" Corp",M$1)="#N/A N/A","--",_xll.BDP($B268&amp;" Corp",M$1)))</f>
        <v>#NAME?</v>
      </c>
      <c r="N268" s="122" t="e">
        <f ca="1">IF(tbl_coded[[#This Row],[ISIN]]="","",IF(_xll.BDP($B268&amp;" Corp",N$1)="#N/A N/A","--",_xll.BDP($B268&amp;" Corp",N$1)))</f>
        <v>#NAME?</v>
      </c>
      <c r="O268" s="122" t="e">
        <f ca="1">IF(tbl_coded[[#This Row],[ISIN]]="","",IF(_xll.BDP($B268&amp;" Corp",O$1)="#N/A N/A","--",_xll.BDP($B268&amp;" Corp",O$1)))</f>
        <v>#NAME?</v>
      </c>
      <c r="P268" s="122" t="e">
        <f ca="1">IF(tbl_coded[[#This Row],[ISIN]]="","",IF(_xll.BDP($B268&amp;" Corp",P$1)="#N/A N/A","--",_xll.BDP($B268&amp;" Corp",P$1)))</f>
        <v>#NAME?</v>
      </c>
      <c r="Q26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8" s="122" t="e">
        <f ca="1">IF(tbl_coded[[#This Row],[ISIN]]="","",IF(OR(_xll.BDP($B268&amp;" Corp",R$1)="#N/A N/A",_xll.BDP($B268&amp;" Corp",R$1)="#N/A Invalid Security",_xll.BDP($B268&amp;" Corp",R$1)="#N/A Field Not Applicable"),"--",_xll.BDP($B268&amp;" Corp",R$1)))</f>
        <v>#NAME?</v>
      </c>
      <c r="S268" s="122" t="e">
        <f ca="1">IF(tbl_coded[[#This Row],[ISIN]]="","",IF(OR(_xll.BDP($R268&amp;" Equity",S$1)="#N/A N/A",_xll.BDP($R268&amp;" Equity",S$1)="#N/A Invalid Security"),"--",_xll.BDP($R268&amp;" Equity",S$1)))</f>
        <v>#NAME?</v>
      </c>
      <c r="T268" s="122" t="e">
        <f ca="1">IF(tbl_coded[[#This Row],[ISIN]]="","",IF(OR(_xll.BDP($R268&amp;" Equity",T$1)="#N/A N/A",_xll.BDP($R268&amp;" Equity",T$1)="#N/A Invalid Security"),"--",_xll.BDP($R268&amp;" Equity",T$1)))</f>
        <v>#NAME?</v>
      </c>
      <c r="U268" s="122" t="e">
        <f ca="1">IF(tbl_coded[[#This Row],[ISIN]]="","",IF(OR(_xll.BDP($R268&amp;" Equity",U$1)="#N/A N/A",_xll.BDP($R268&amp;" Equity",U$1)="#N/A Invalid Security"),"--",_xll.BDP($R268&amp;" Equity",U$1)))</f>
        <v>#NAME?</v>
      </c>
      <c r="V268" s="122" t="e">
        <f ca="1">IF(tbl_coded[[#This Row],[ISIN]]="","",IF(OR(_xll.BDP($R268&amp;" Equity",V$1)="#N/A N/A",_xll.BDP($R268&amp;" Equity",V$1)="#N/A Invalid Security"),"--",_xll.BDP($R268&amp;" Equity",V$1)))</f>
        <v>#NAME?</v>
      </c>
      <c r="W268" s="122" t="e">
        <f ca="1">IF(tbl_coded[[#This Row],[ISIN]]="","",IF(OR(_xll.BDP($R268&amp;" Equity",W$1)="#N/A N/A",_xll.BDP($R268&amp;" Equity",W$1)="#N/A Invalid Security"),"--",_xll.BDP($R268&amp;" Equity",W$1)))</f>
        <v>#NAME?</v>
      </c>
      <c r="X268" s="122" t="e">
        <f ca="1">IF(tbl_coded[[#This Row],[ISIN]]="","",IF(OR(_xll.BDP($R268&amp;" Equity",X$1)="#N/A N/A",_xll.BDP($R268&amp;" Equity",X$1)="#N/A Invalid Security"),"--",_xll.BDP($R268&amp;" Equity",X$1)))</f>
        <v>#NAME?</v>
      </c>
      <c r="Y26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8" s="122" t="str">
        <f ca="1">IF(tbl_coded[[#This Row],[ISIN]]="","",IF(ISNUMBER(_xll.BDP(B268&amp;" Corp",Z$1)),_xll.BDP(B268&amp;" Corp",Z$1),""))</f>
        <v/>
      </c>
      <c r="AA268" s="122" t="str">
        <f ca="1">IF(tbl_coded[[#This Row],[ISIN]]="","",IF(ISNUMBER(_xll.BDP(B268&amp;" Corp",AA$1)),_xll.BDP(B268&amp;" Corp",AA$1),""))</f>
        <v/>
      </c>
      <c r="AB268" s="122" t="str">
        <f ca="1">IF(tbl_coded[[#This Row],[ISIN]]="","",IF(ISNUMBER(_xll.BDP(B268&amp;" Corp",AB$1)),_xll.BDP(B268&amp;" Corp",AB$1),""))</f>
        <v/>
      </c>
      <c r="AC268" s="122" t="str">
        <f ca="1">IF(tbl_coded[[#This Row],[ISIN]]="","",IF(ISNUMBER(_xll.BDP(B268&amp;" Corp",AC$1)),_xll.BDP(B268&amp;" Corp",AC$1),""))</f>
        <v/>
      </c>
      <c r="AD268" s="122" t="e">
        <f ca="1">IF(tbl_coded[[#This Row],[ISIN]]="","",IF((_xll.BDP(B268&amp;" Corp",AD$1))="#N/A Field Not Applicable","",_xll.BDP(B268&amp;" Corp",AD$1)))</f>
        <v>#NAME?</v>
      </c>
      <c r="AE268" s="122" t="e">
        <f ca="1">IF(tbl_coded[[#This Row],[ISIN]]="","",IF((_xll.BDP(B268&amp;" Corp",AE$1))="#N/A N/A","--",_xll.BDP(B268&amp;" Corp",AE$1)))</f>
        <v>#NAME?</v>
      </c>
      <c r="AF268" s="122" t="e">
        <f ca="1">IF(tbl_coded[[#This Row],[ISIN]]="","",IF(IFERROR(MATCH(H268,rtg_num[Moody''s],0)&gt;10,0),"HY",IF(IFERROR(MATCH(I268,rtg_num[S&amp;P],0)&gt;10,0),"HY",IF(IFERROR(MATCH(J268,rtg_num[Fitch],0)&gt;10,0),"HY",IF(H268&amp;I268&amp;J268="------","NR",IF(IFERROR(FIND("#N/A",Coded!H268),0)&amp;IFERROR(FIND("#N/A",Coded!H268),0)&amp;IFERROR(FIND("#N/A",Coded!H268),0)&lt;&gt;"000",IF(INDEX(美元债一级!$O:$O,MATCH(tbl_coded[[#This Row],[ISIN]],美元债一级!$I:$I,0))="--/--/--","NR","IG"),"IG"))))))</f>
        <v>#NAME?</v>
      </c>
      <c r="AG26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8" s="123" t="e">
        <f ca="1">IF(tbl_coded[[#This Row],[ISIN]]="","",IF(_xll.BDP($B268&amp;" Corp",AI$1)="#N/A N/A","--",_xll.BDP($B268&amp;" Corp",AI$1)))</f>
        <v>#NAME?</v>
      </c>
      <c r="AJ268" s="122" t="e">
        <f ca="1">IF(tbl_coded[[#This Row],[ISIN]]="","",IF(OR(_xll.BDP(_xll.BDP(tbl_coded[[#This Row],[ISIN]]&amp;" Corp", "ISSUER_EQUITY_TICKER")&amp;" Equity",AJ$1)="#N/A N/A"),"--",_xll.BDP(_xll.BDP(tbl_coded[[#This Row],[ISIN]]&amp;" Corp", "ISSUER_EQUITY_TICKER")&amp;" Equity",AJ$1)))</f>
        <v>#NAME?</v>
      </c>
      <c r="AK26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25" t="e">
        <f ca="1">IF(tbl_coded[[#This Row],[ISIN]]="","",IF(OR(_xll.BDP(_xll.BDP(tbl_coded[[#This Row],[ISIN]]&amp;" Corp", "ISSUER_EQUITY_TICKER")&amp;" Equity",AL$1)="#N/A N/A"),"--",_xll.BDP(_xll.BDP(tbl_coded[[#This Row],[ISIN]]&amp;" Corp", "ISSUER_EQUITY_TICKER")&amp;" Equity",AL$1)))</f>
        <v>#NAME?</v>
      </c>
      <c r="AM268" s="125" t="e">
        <f ca="1">IF(tbl_coded[[#This Row],[ISIN]]="","",IF(_xll.BDS($B268&amp;" Corp",AM$1)="#N/A Field Not Applicable","",_xll.BDS($B268&amp;" Corp",AM$1)))</f>
        <v>#NAME?</v>
      </c>
      <c r="AN268" s="125" t="e">
        <f ca="1">IF(tbl_coded[[#This Row],[ISIN]]="","",IF(_xll.BDP(tbl_coded[[#This Row],[KPW Provider BBID]]&amp;" CompanyID","NAME")="#N/A Invalid Security","",_xll.BDP(tbl_coded[[#This Row],[KPW Provider BBID]]&amp;" CompanyID","NAME")))</f>
        <v>#NAME?</v>
      </c>
      <c r="AO268" s="125" t="e">
        <f ca="1">IF(tbl_coded[[#This Row],[ISIN]]="","",IF(_xll.BDP(tbl_coded[[#This Row],[KPW Provider BBID]]&amp;" CompanyID",$AO$1)="#N/A Invalid Security","--",IF(_xll.BDP(tbl_coded[[#This Row],[KPW Provider BBID]]&amp;" CompanyID",$AO$1)="#N/A N/A","--",_xll.BDP(tbl_coded[[#This Row],[KPW Provider BBID]]&amp;" CompanyID",$AO$1))))</f>
        <v>#NAME?</v>
      </c>
      <c r="AP268" s="125" t="e">
        <f ca="1">IF(tbl_coded[[#This Row],[ISIN]]="","",IF(_xll.BDP(tbl_coded[[#This Row],[KPW Provider BBID]]&amp;" CompanyID",$AP$1)="#N/A Invalid Security","--",IF(_xll.BDP(tbl_coded[[#This Row],[KPW Provider BBID]]&amp;" CompanyID",$AP$1)="#N/A N/A","--",_xll.BDP(tbl_coded[[#This Row],[KPW Provider BBID]]&amp;" CompanyID",$AP$1))))</f>
        <v>#NAME?</v>
      </c>
      <c r="AQ268" s="125" t="e">
        <f ca="1">IF(tbl_coded[[#This Row],[ISIN]]="","",IF(_xll.BDP(tbl_coded[[#This Row],[KPW Provider BBID]]&amp;" CompanyID",$AQ$1)="#N/A Invalid Security","--",IF(_xll.BDP(tbl_coded[[#This Row],[KPW Provider BBID]]&amp;" CompanyID",$AQ$1)="#N/A N/A","--",_xll.BDP(tbl_coded[[#This Row],[KPW Provider BBID]]&amp;" CompanyID",$AQ$1))))</f>
        <v>#NAME?</v>
      </c>
      <c r="AR268" s="125" t="e">
        <f ca="1">IF(tbl_coded[[#This Row],[ISIN]]="","",tbl_coded[[#This Row],[穆迪KPW评级]]&amp;"/"&amp;tbl_coded[[#This Row],[SPKPW评级]]&amp;"/"&amp;tbl_coded[[#This Row],[FITCHKPW评级]])</f>
        <v>#NAME?</v>
      </c>
      <c r="AS268" s="125" t="e">
        <f ca="1">IF(tbl_coded[[#This Row],[ISIN]]="","",IF(OR(_xll.BDP($B268&amp;" Corp",AS$1)="#N/A N/A"),"--",_xll.BDP($B268&amp;" Corp",AS$1)))</f>
        <v>#NAME?</v>
      </c>
      <c r="AT268" s="125" t="e">
        <f ca="1">IF(tbl_coded[[#This Row],[ISIN]]="","",IF(_xll.BDS($B268&amp;" Corp",AT$1)="#N/A Field Not Applicable","",_xll.BDS($B268&amp;" Corp",AT$1)))</f>
        <v>#NAME?</v>
      </c>
      <c r="AU268" s="125" t="e">
        <f ca="1">IF(tbl_coded[[#This Row],[SBLC Provider BBID]]="","",_xll.BDP(tbl_coded[[#This Row],[SBLC Provider BBID]]&amp;" CompanyID","NAME"))</f>
        <v>#NAME?</v>
      </c>
      <c r="AV268" s="125" t="e">
        <f ca="1">IF(tbl_coded[[#This Row],[ISIN]]="","",IF(OR(_xll.BDP($B268&amp;" Corp",AV$1)="#N/A N/A"),"--",TEXT(_xll.BDP($B268&amp;" Corp",AV$1),"yyyy/mm/dd")))</f>
        <v>#NAME?</v>
      </c>
      <c r="AW268" s="125" t="e">
        <f ca="1">IF(tbl_coded[[#This Row],[ISIN]]="","",IF(OR(_xll.BDP($B268&amp;" Corp",AW$1)="#N/A N/A"),"--",TEXT(_xll.BDP($B268&amp;" Corp",AW$1),"yyyy/mm/dd")))</f>
        <v>#NAME?</v>
      </c>
      <c r="AX268" s="125" t="e">
        <f ca="1">IF(tbl_coded[[#This Row],[ISIN]]="","",IF(OR(_xll.BDP($B268&amp;" Corp",AX$1)="#N/A N/A"),"--",TEXT(_xll.BDP($B268&amp;" Corp",AX$1),"yyyy/mm/dd")))</f>
        <v>#NAME?</v>
      </c>
      <c r="AY268" s="125" t="e">
        <f ca="1">IF(tbl_coded[[#This Row],[ISIN]]="","",IF(OR(_xll.BDP($B268&amp;" Corp",AY$1)="#N/A Field Not Applicable"),"--",TEXT(_xll.BDP($B268&amp;" Corp",AY$1),"yyyy/mm/dd")))</f>
        <v>#NAME?</v>
      </c>
      <c r="AZ268" s="125" t="e">
        <f ca="1">IF(tbl_coded[[#This Row],[ISIN]]="","",IF(OR(_xll.BDP($B268&amp;" Corp",AZ$1)="#N/A N/A"),"--",_xll.BDP($B268&amp;" Corp",AZ$1)))</f>
        <v>#NAME?</v>
      </c>
      <c r="BA268" s="125" t="e">
        <f ca="1">IF(tbl_coded[[#This Row],[ISIN]]="","",IF(OR(_xll.BDP($B268&amp;" Corp",BA$1)="#N/A N/A"),"--",_xll.BDP($B268&amp;" Corp",BA$1)))</f>
        <v>#NAME?</v>
      </c>
      <c r="BB268" s="125" t="e">
        <f ca="1">IF(tbl_coded[[#This Row],[ISIN]]="","",IF(OR(_xll.BDP($B268&amp;" Corp",BB$1)="#N/A N/A"),"--",_xll.BDP($B268&amp;" Corp",BB$1)))</f>
        <v>#NAME?</v>
      </c>
      <c r="BC268" s="125" t="e">
        <f ca="1">IF(tbl_coded[[#This Row],[ISIN]]="","",IF(OR(_xll.BDP($B268&amp;" Corp",BC$1)="#N/A Field Not Applicable"),"--",_xll.BDP($B268&amp;" Corp",BC$1)))</f>
        <v>#NAME?</v>
      </c>
      <c r="BD268" s="125" t="e">
        <f ca="1">IF(tbl_coded[[#This Row],[ISIN]]="","",IF(OR(_xll.BDP($B268&amp;" Corp",BD$1)="#N/A Field Not Applicable"),"--",_xll.BDP($B268&amp;" Corp",BD$1)))</f>
        <v>#NAME?</v>
      </c>
      <c r="BE268" s="125" t="e">
        <f ca="1">IF(tbl_coded[[#This Row],[ISIN]]="","",IF(OR(_xll.BDP($B268&amp;" Corp",BE$1)="#N/A Field Not Applicable"),"--",_xll.BDP($B268&amp;" Corp",BE$1)))</f>
        <v>#NAME?</v>
      </c>
      <c r="BF268" s="125" t="e">
        <f ca="1">IF(tbl_coded[[#This Row],[ISIN]]="","",IF(OR(_xll.BDP($B268&amp;" Corp",BF$1)="#N/A Field Not Applicable"),"--",_xll.BDP($B268&amp;" Corp",BF$1)))</f>
        <v>#NAME?</v>
      </c>
      <c r="BG268" s="125" t="e">
        <f ca="1">IF(tbl_coded[[#This Row],[ISIN]]="","",IF(OR(_xll.BDP($B268&amp;" Corp",BG$1)="#N/A Field Not Applicable"),"--",IF(_xll.BDP($B268&amp;" Corp",BG$1)="#N/A N/A","N",_xll.BDP($B268&amp;" Corp",BG$1))))</f>
        <v>#NAME?</v>
      </c>
      <c r="BH268" s="125" t="e">
        <f ca="1">IF(tbl_coded[[#This Row],[ISIN]]="","",IF(OR(_xll.BDP($B268&amp;" Corp",BH$1)="#N/A N/A"),"",_xll.BDP($B268&amp;" Corp",BH$1)))</f>
        <v>#NAME?</v>
      </c>
      <c r="BI268" s="125" t="e">
        <f ca="1">IF(tbl_coded[[#This Row],[ISIN]]="","",IF(OR(tbl_coded[[#This Row],[Parent company tiker]]=""),"",IF(_xll.BDP(tbl_coded[[#This Row],[Parent company tiker]]&amp;" Equity",BI$1)="#N/A N/A","--",_xll.BDP(tbl_coded[[#This Row],[Parent company tiker]]&amp;" Equity",BI$1))))</f>
        <v>#NAME?</v>
      </c>
      <c r="BJ268" s="125" t="e">
        <f ca="1">IF(tbl_coded[[#This Row],[ISIN]]="","",IF(OR(tbl_coded[[#This Row],[Parent company tiker]]=""),"",IF(_xll.BDP(tbl_coded[[#This Row],[Parent company tiker]]&amp;" Equity",BJ$1)="#N/A N/A","--",_xll.BDP(tbl_coded[[#This Row],[Parent company tiker]]&amp;" Equity",BJ$1))))</f>
        <v>#NAME?</v>
      </c>
      <c r="BK268" s="125" t="e">
        <f ca="1">IF(tbl_coded[[#This Row],[ISIN]]="","",IF(OR(tbl_coded[[#This Row],[Parent company tiker]]=""),"",IF(_xll.BDP(tbl_coded[[#This Row],[Parent company tiker]]&amp;" Equity",BK$1)="#N/A N/A","--",_xll.BDP(tbl_coded[[#This Row],[Parent company tiker]]&amp;" Equity",BK$1))))</f>
        <v>#NAME?</v>
      </c>
      <c r="BL268" s="125" t="e">
        <f ca="1">IF(tbl_coded[[#This Row],[ISIN]]="","",IF(OR(tbl_coded[[#This Row],[Parent company tiker]]=""),"",IF(_xll.BDP(tbl_coded[[#This Row],[Parent company tiker]]&amp;" Equity",BL$1)="#N/A N/A","--",_xll.BDP(tbl_coded[[#This Row],[Parent company tiker]]&amp;" Equity",BL$1))))</f>
        <v>#NAME?</v>
      </c>
      <c r="BM26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8" s="125" t="e">
        <f ca="1">IF(tbl_coded[[#This Row],[Column9]]&lt;&gt;"--",tbl_coded[[#This Row],[G''tor rating]],IF(tbl_coded[[#This Row],[KPW Name]]&lt;&gt;"",tbl_coded[[#This Row],[KPW Rating]],IF(tbl_coded[[#This Row],[Parent company tiker]]&lt;&gt;"",tbl_coded[[#This Row],[parent评级]],tbl_coded[[#This Row],[Issuer rating]])))</f>
        <v>#NAME?</v>
      </c>
      <c r="BO268" s="159" t="str">
        <f ca="1">IFERROR(IF(tbl_coded[[#This Row],[GREEN]]="Y","GREEN",IF(tbl_coded[[#This Row],[SUSTAINABLE]]="Y","SUSTAINABLE",IF(tbl_coded[[#This Row],[SOCIAL]]="Y","SOCIAL",IF(tbl_coded[[#This Row],[Sustainable linked]]="Y","SUSTAINABLE LINKED"," ")))),"")</f>
        <v/>
      </c>
    </row>
    <row r="269" spans="1:67" ht="15" customHeight="1">
      <c r="A269" s="119">
        <v>267</v>
      </c>
      <c r="B269" s="120" t="str">
        <f>IF(美元债一级!$C$4:$C$1048576&lt;&gt;"",美元债一级!C270,"")</f>
        <v>HK0000909959</v>
      </c>
      <c r="C269" s="122" t="e">
        <f ca="1">IF(tbl_coded[[#This Row],[ISIN]]="","",IF(tbl_coded[[#This Row],[Index]]&gt;$A$1,"",IF(_xll.BDP($B269&amp;" Corp",C$1)="#N/A N/A","",_xll.BDP($B269&amp;" Corp",C$1))))</f>
        <v>#NAME?</v>
      </c>
      <c r="D269" s="122" t="e">
        <f ca="1">IF(tbl_coded[[#This Row],[ISIN]]="","",IF(_xll.BDP($B269&amp;" Corp",D$1)="#N/A N/A","",_xll.BDP($B269&amp;" Corp",D$1)))</f>
        <v>#NAME?</v>
      </c>
      <c r="E269" s="122" t="e">
        <f ca="1">IF(tbl_coded[[#This Row],[ISIN]]="","",IF(_xll.BDP($B269&amp;" Corp",E$1)="#N/A N/A","--",_xll.BDP($B269&amp;" Corp",E$1)))</f>
        <v>#NAME?</v>
      </c>
      <c r="F269" s="122" t="e">
        <f ca="1">IF(tbl_coded[[#This Row],[ISIN]]="","",IF(_xll.BDS($B269&amp;" Corp",F$1)="#N/A Field Not Applicable","",_xll.BDS($B269&amp;" Corp",F$1)))</f>
        <v>#NAME?</v>
      </c>
      <c r="G269" s="122" t="e">
        <f ca="1">IF(tbl_coded[[#This Row],[ISIN]]="","",IF(_xll.BDP($F269&amp;" CompanyID",G$1)="#N/A Invalid Security","",_xll.BDP($F269&amp;" CompanyID",G$1)))</f>
        <v>#NAME?</v>
      </c>
      <c r="H269" s="122" t="e">
        <f ca="1">IF(tbl_coded[[#This Row],[ISIN]]="","",IF(_xll.BDP($B269&amp;" Corp",H$1)="#N/A N/A","--",_xll.BDP($B269&amp;" Corp",H$1)))</f>
        <v>#NAME?</v>
      </c>
      <c r="I269" s="122" t="e">
        <f ca="1">IF(tbl_coded[[#This Row],[ISIN]]="","",IF(_xll.BDP($B269&amp;" Corp",I$1)="#N/A N/A","--",_xll.BDP($B269&amp;" Corp",I$1)))</f>
        <v>#NAME?</v>
      </c>
      <c r="J269" s="122" t="e">
        <f ca="1">IF(tbl_coded[[#This Row],[ISIN]]="","",IF(_xll.BDP($B269&amp;" Corp",J$1)="#N/A N/A","--",_xll.BDP($B269&amp;" Corp",J$1)))</f>
        <v>#NAME?</v>
      </c>
      <c r="K269" s="122" t="e">
        <f ca="1">IF(tbl_coded[[#This Row],[ISIN]]="","",IF(_xll.BDP($B269&amp;" Corp",K$1)="#N/A N/A","--",_xll.BDP($B269&amp;" Corp",K$1)))</f>
        <v>#NAME?</v>
      </c>
      <c r="L269" s="122" t="e">
        <f ca="1">IF(tbl_coded[[#This Row],[ISIN]]="","",IF(_xll.BDP($B269&amp;" Corp",L$1)="#N/A N/A","--",_xll.BDP($B269&amp;" Corp",L$1)))</f>
        <v>#NAME?</v>
      </c>
      <c r="M269" s="122" t="e">
        <f ca="1">IF(tbl_coded[[#This Row],[ISIN]]="","",IF(_xll.BDP($B269&amp;" Corp",M$1)="#N/A N/A","--",_xll.BDP($B269&amp;" Corp",M$1)))</f>
        <v>#NAME?</v>
      </c>
      <c r="N269" s="122" t="e">
        <f ca="1">IF(tbl_coded[[#This Row],[ISIN]]="","",IF(_xll.BDP($B269&amp;" Corp",N$1)="#N/A N/A","--",_xll.BDP($B269&amp;" Corp",N$1)))</f>
        <v>#NAME?</v>
      </c>
      <c r="O269" s="122" t="e">
        <f ca="1">IF(tbl_coded[[#This Row],[ISIN]]="","",IF(_xll.BDP($B269&amp;" Corp",O$1)="#N/A N/A","--",_xll.BDP($B269&amp;" Corp",O$1)))</f>
        <v>#NAME?</v>
      </c>
      <c r="P269" s="122" t="e">
        <f ca="1">IF(tbl_coded[[#This Row],[ISIN]]="","",IF(_xll.BDP($B269&amp;" Corp",P$1)="#N/A N/A","--",_xll.BDP($B269&amp;" Corp",P$1)))</f>
        <v>#NAME?</v>
      </c>
      <c r="Q26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9" s="122" t="e">
        <f ca="1">IF(tbl_coded[[#This Row],[ISIN]]="","",IF(OR(_xll.BDP($B269&amp;" Corp",R$1)="#N/A N/A",_xll.BDP($B269&amp;" Corp",R$1)="#N/A Invalid Security",_xll.BDP($B269&amp;" Corp",R$1)="#N/A Field Not Applicable"),"--",_xll.BDP($B269&amp;" Corp",R$1)))</f>
        <v>#NAME?</v>
      </c>
      <c r="S269" s="122" t="e">
        <f ca="1">IF(tbl_coded[[#This Row],[ISIN]]="","",IF(OR(_xll.BDP($R269&amp;" Equity",S$1)="#N/A N/A",_xll.BDP($R269&amp;" Equity",S$1)="#N/A Invalid Security"),"--",_xll.BDP($R269&amp;" Equity",S$1)))</f>
        <v>#NAME?</v>
      </c>
      <c r="T269" s="122" t="e">
        <f ca="1">IF(tbl_coded[[#This Row],[ISIN]]="","",IF(OR(_xll.BDP($R269&amp;" Equity",T$1)="#N/A N/A",_xll.BDP($R269&amp;" Equity",T$1)="#N/A Invalid Security"),"--",_xll.BDP($R269&amp;" Equity",T$1)))</f>
        <v>#NAME?</v>
      </c>
      <c r="U269" s="122" t="e">
        <f ca="1">IF(tbl_coded[[#This Row],[ISIN]]="","",IF(OR(_xll.BDP($R269&amp;" Equity",U$1)="#N/A N/A",_xll.BDP($R269&amp;" Equity",U$1)="#N/A Invalid Security"),"--",_xll.BDP($R269&amp;" Equity",U$1)))</f>
        <v>#NAME?</v>
      </c>
      <c r="V269" s="122" t="e">
        <f ca="1">IF(tbl_coded[[#This Row],[ISIN]]="","",IF(OR(_xll.BDP($R269&amp;" Equity",V$1)="#N/A N/A",_xll.BDP($R269&amp;" Equity",V$1)="#N/A Invalid Security"),"--",_xll.BDP($R269&amp;" Equity",V$1)))</f>
        <v>#NAME?</v>
      </c>
      <c r="W269" s="122" t="e">
        <f ca="1">IF(tbl_coded[[#This Row],[ISIN]]="","",IF(OR(_xll.BDP($R269&amp;" Equity",W$1)="#N/A N/A",_xll.BDP($R269&amp;" Equity",W$1)="#N/A Invalid Security"),"--",_xll.BDP($R269&amp;" Equity",W$1)))</f>
        <v>#NAME?</v>
      </c>
      <c r="X269" s="122" t="e">
        <f ca="1">IF(tbl_coded[[#This Row],[ISIN]]="","",IF(OR(_xll.BDP($R269&amp;" Equity",X$1)="#N/A N/A",_xll.BDP($R269&amp;" Equity",X$1)="#N/A Invalid Security"),"--",_xll.BDP($R269&amp;" Equity",X$1)))</f>
        <v>#NAME?</v>
      </c>
      <c r="Y26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9" s="122" t="str">
        <f ca="1">IF(tbl_coded[[#This Row],[ISIN]]="","",IF(ISNUMBER(_xll.BDP(B269&amp;" Corp",Z$1)),_xll.BDP(B269&amp;" Corp",Z$1),""))</f>
        <v/>
      </c>
      <c r="AA269" s="122" t="str">
        <f ca="1">IF(tbl_coded[[#This Row],[ISIN]]="","",IF(ISNUMBER(_xll.BDP(B269&amp;" Corp",AA$1)),_xll.BDP(B269&amp;" Corp",AA$1),""))</f>
        <v/>
      </c>
      <c r="AB269" s="122" t="str">
        <f ca="1">IF(tbl_coded[[#This Row],[ISIN]]="","",IF(ISNUMBER(_xll.BDP(B269&amp;" Corp",AB$1)),_xll.BDP(B269&amp;" Corp",AB$1),""))</f>
        <v/>
      </c>
      <c r="AC269" s="122" t="str">
        <f ca="1">IF(tbl_coded[[#This Row],[ISIN]]="","",IF(ISNUMBER(_xll.BDP(B269&amp;" Corp",AC$1)),_xll.BDP(B269&amp;" Corp",AC$1),""))</f>
        <v/>
      </c>
      <c r="AD269" s="122" t="e">
        <f ca="1">IF(tbl_coded[[#This Row],[ISIN]]="","",IF((_xll.BDP(B269&amp;" Corp",AD$1))="#N/A Field Not Applicable","",_xll.BDP(B269&amp;" Corp",AD$1)))</f>
        <v>#NAME?</v>
      </c>
      <c r="AE269" s="122" t="e">
        <f ca="1">IF(tbl_coded[[#This Row],[ISIN]]="","",IF((_xll.BDP(B269&amp;" Corp",AE$1))="#N/A N/A","--",_xll.BDP(B269&amp;" Corp",AE$1)))</f>
        <v>#NAME?</v>
      </c>
      <c r="AF269" s="122" t="e">
        <f ca="1">IF(tbl_coded[[#This Row],[ISIN]]="","",IF(IFERROR(MATCH(H269,rtg_num[Moody''s],0)&gt;10,0),"HY",IF(IFERROR(MATCH(I269,rtg_num[S&amp;P],0)&gt;10,0),"HY",IF(IFERROR(MATCH(J269,rtg_num[Fitch],0)&gt;10,0),"HY",IF(H269&amp;I269&amp;J269="------","NR",IF(IFERROR(FIND("#N/A",Coded!H269),0)&amp;IFERROR(FIND("#N/A",Coded!H269),0)&amp;IFERROR(FIND("#N/A",Coded!H269),0)&lt;&gt;"000",IF(INDEX(美元债一级!$O:$O,MATCH(tbl_coded[[#This Row],[ISIN]],美元债一级!$I:$I,0))="--/--/--","NR","IG"),"IG"))))))</f>
        <v>#NAME?</v>
      </c>
      <c r="AG26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9" s="123" t="e">
        <f ca="1">IF(tbl_coded[[#This Row],[ISIN]]="","",IF(_xll.BDP($B269&amp;" Corp",AI$1)="#N/A N/A","--",_xll.BDP($B269&amp;" Corp",AI$1)))</f>
        <v>#NAME?</v>
      </c>
      <c r="AJ269" s="122" t="e">
        <f ca="1">IF(tbl_coded[[#This Row],[ISIN]]="","",IF(OR(_xll.BDP(_xll.BDP(tbl_coded[[#This Row],[ISIN]]&amp;" Corp", "ISSUER_EQUITY_TICKER")&amp;" Equity",AJ$1)="#N/A N/A"),"--",_xll.BDP(_xll.BDP(tbl_coded[[#This Row],[ISIN]]&amp;" Corp", "ISSUER_EQUITY_TICKER")&amp;" Equity",AJ$1)))</f>
        <v>#NAME?</v>
      </c>
      <c r="AK26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25" t="e">
        <f ca="1">IF(tbl_coded[[#This Row],[ISIN]]="","",IF(OR(_xll.BDP(_xll.BDP(tbl_coded[[#This Row],[ISIN]]&amp;" Corp", "ISSUER_EQUITY_TICKER")&amp;" Equity",AL$1)="#N/A N/A"),"--",_xll.BDP(_xll.BDP(tbl_coded[[#This Row],[ISIN]]&amp;" Corp", "ISSUER_EQUITY_TICKER")&amp;" Equity",AL$1)))</f>
        <v>#NAME?</v>
      </c>
      <c r="AM269" s="125" t="e">
        <f ca="1">IF(tbl_coded[[#This Row],[ISIN]]="","",IF(_xll.BDS($B269&amp;" Corp",AM$1)="#N/A Field Not Applicable","",_xll.BDS($B269&amp;" Corp",AM$1)))</f>
        <v>#NAME?</v>
      </c>
      <c r="AN269" s="125" t="e">
        <f ca="1">IF(tbl_coded[[#This Row],[ISIN]]="","",IF(_xll.BDP(tbl_coded[[#This Row],[KPW Provider BBID]]&amp;" CompanyID","NAME")="#N/A Invalid Security","",_xll.BDP(tbl_coded[[#This Row],[KPW Provider BBID]]&amp;" CompanyID","NAME")))</f>
        <v>#NAME?</v>
      </c>
      <c r="AO269" s="125" t="e">
        <f ca="1">IF(tbl_coded[[#This Row],[ISIN]]="","",IF(_xll.BDP(tbl_coded[[#This Row],[KPW Provider BBID]]&amp;" CompanyID",$AO$1)="#N/A Invalid Security","--",IF(_xll.BDP(tbl_coded[[#This Row],[KPW Provider BBID]]&amp;" CompanyID",$AO$1)="#N/A N/A","--",_xll.BDP(tbl_coded[[#This Row],[KPW Provider BBID]]&amp;" CompanyID",$AO$1))))</f>
        <v>#NAME?</v>
      </c>
      <c r="AP269" s="125" t="e">
        <f ca="1">IF(tbl_coded[[#This Row],[ISIN]]="","",IF(_xll.BDP(tbl_coded[[#This Row],[KPW Provider BBID]]&amp;" CompanyID",$AP$1)="#N/A Invalid Security","--",IF(_xll.BDP(tbl_coded[[#This Row],[KPW Provider BBID]]&amp;" CompanyID",$AP$1)="#N/A N/A","--",_xll.BDP(tbl_coded[[#This Row],[KPW Provider BBID]]&amp;" CompanyID",$AP$1))))</f>
        <v>#NAME?</v>
      </c>
      <c r="AQ269" s="125" t="e">
        <f ca="1">IF(tbl_coded[[#This Row],[ISIN]]="","",IF(_xll.BDP(tbl_coded[[#This Row],[KPW Provider BBID]]&amp;" CompanyID",$AQ$1)="#N/A Invalid Security","--",IF(_xll.BDP(tbl_coded[[#This Row],[KPW Provider BBID]]&amp;" CompanyID",$AQ$1)="#N/A N/A","--",_xll.BDP(tbl_coded[[#This Row],[KPW Provider BBID]]&amp;" CompanyID",$AQ$1))))</f>
        <v>#NAME?</v>
      </c>
      <c r="AR269" s="125" t="e">
        <f ca="1">IF(tbl_coded[[#This Row],[ISIN]]="","",tbl_coded[[#This Row],[穆迪KPW评级]]&amp;"/"&amp;tbl_coded[[#This Row],[SPKPW评级]]&amp;"/"&amp;tbl_coded[[#This Row],[FITCHKPW评级]])</f>
        <v>#NAME?</v>
      </c>
      <c r="AS269" s="125" t="e">
        <f ca="1">IF(tbl_coded[[#This Row],[ISIN]]="","",IF(OR(_xll.BDP($B269&amp;" Corp",AS$1)="#N/A N/A"),"--",_xll.BDP($B269&amp;" Corp",AS$1)))</f>
        <v>#NAME?</v>
      </c>
      <c r="AT269" s="125" t="e">
        <f ca="1">IF(tbl_coded[[#This Row],[ISIN]]="","",IF(_xll.BDS($B269&amp;" Corp",AT$1)="#N/A Field Not Applicable","",_xll.BDS($B269&amp;" Corp",AT$1)))</f>
        <v>#NAME?</v>
      </c>
      <c r="AU269" s="125" t="e">
        <f ca="1">IF(tbl_coded[[#This Row],[SBLC Provider BBID]]="","",_xll.BDP(tbl_coded[[#This Row],[SBLC Provider BBID]]&amp;" CompanyID","NAME"))</f>
        <v>#NAME?</v>
      </c>
      <c r="AV269" s="125" t="e">
        <f ca="1">IF(tbl_coded[[#This Row],[ISIN]]="","",IF(OR(_xll.BDP($B269&amp;" Corp",AV$1)="#N/A N/A"),"--",TEXT(_xll.BDP($B269&amp;" Corp",AV$1),"yyyy/mm/dd")))</f>
        <v>#NAME?</v>
      </c>
      <c r="AW269" s="125" t="e">
        <f ca="1">IF(tbl_coded[[#This Row],[ISIN]]="","",IF(OR(_xll.BDP($B269&amp;" Corp",AW$1)="#N/A N/A"),"--",TEXT(_xll.BDP($B269&amp;" Corp",AW$1),"yyyy/mm/dd")))</f>
        <v>#NAME?</v>
      </c>
      <c r="AX269" s="125" t="e">
        <f ca="1">IF(tbl_coded[[#This Row],[ISIN]]="","",IF(OR(_xll.BDP($B269&amp;" Corp",AX$1)="#N/A N/A"),"--",TEXT(_xll.BDP($B269&amp;" Corp",AX$1),"yyyy/mm/dd")))</f>
        <v>#NAME?</v>
      </c>
      <c r="AY269" s="125" t="e">
        <f ca="1">IF(tbl_coded[[#This Row],[ISIN]]="","",IF(OR(_xll.BDP($B269&amp;" Corp",AY$1)="#N/A Field Not Applicable"),"--",TEXT(_xll.BDP($B269&amp;" Corp",AY$1),"yyyy/mm/dd")))</f>
        <v>#NAME?</v>
      </c>
      <c r="AZ269" s="125" t="e">
        <f ca="1">IF(tbl_coded[[#This Row],[ISIN]]="","",IF(OR(_xll.BDP($B269&amp;" Corp",AZ$1)="#N/A N/A"),"--",_xll.BDP($B269&amp;" Corp",AZ$1)))</f>
        <v>#NAME?</v>
      </c>
      <c r="BA269" s="125" t="e">
        <f ca="1">IF(tbl_coded[[#This Row],[ISIN]]="","",IF(OR(_xll.BDP($B269&amp;" Corp",BA$1)="#N/A N/A"),"--",_xll.BDP($B269&amp;" Corp",BA$1)))</f>
        <v>#NAME?</v>
      </c>
      <c r="BB269" s="125" t="e">
        <f ca="1">IF(tbl_coded[[#This Row],[ISIN]]="","",IF(OR(_xll.BDP($B269&amp;" Corp",BB$1)="#N/A N/A"),"--",_xll.BDP($B269&amp;" Corp",BB$1)))</f>
        <v>#NAME?</v>
      </c>
      <c r="BC269" s="125" t="e">
        <f ca="1">IF(tbl_coded[[#This Row],[ISIN]]="","",IF(OR(_xll.BDP($B269&amp;" Corp",BC$1)="#N/A Field Not Applicable"),"--",_xll.BDP($B269&amp;" Corp",BC$1)))</f>
        <v>#NAME?</v>
      </c>
      <c r="BD269" s="125" t="e">
        <f ca="1">IF(tbl_coded[[#This Row],[ISIN]]="","",IF(OR(_xll.BDP($B269&amp;" Corp",BD$1)="#N/A Field Not Applicable"),"--",_xll.BDP($B269&amp;" Corp",BD$1)))</f>
        <v>#NAME?</v>
      </c>
      <c r="BE269" s="125" t="e">
        <f ca="1">IF(tbl_coded[[#This Row],[ISIN]]="","",IF(OR(_xll.BDP($B269&amp;" Corp",BE$1)="#N/A Field Not Applicable"),"--",_xll.BDP($B269&amp;" Corp",BE$1)))</f>
        <v>#NAME?</v>
      </c>
      <c r="BF269" s="125" t="e">
        <f ca="1">IF(tbl_coded[[#This Row],[ISIN]]="","",IF(OR(_xll.BDP($B269&amp;" Corp",BF$1)="#N/A Field Not Applicable"),"--",_xll.BDP($B269&amp;" Corp",BF$1)))</f>
        <v>#NAME?</v>
      </c>
      <c r="BG269" s="125" t="e">
        <f ca="1">IF(tbl_coded[[#This Row],[ISIN]]="","",IF(OR(_xll.BDP($B269&amp;" Corp",BG$1)="#N/A Field Not Applicable"),"--",IF(_xll.BDP($B269&amp;" Corp",BG$1)="#N/A N/A","N",_xll.BDP($B269&amp;" Corp",BG$1))))</f>
        <v>#NAME?</v>
      </c>
      <c r="BH269" s="125" t="e">
        <f ca="1">IF(tbl_coded[[#This Row],[ISIN]]="","",IF(OR(_xll.BDP($B269&amp;" Corp",BH$1)="#N/A N/A"),"",_xll.BDP($B269&amp;" Corp",BH$1)))</f>
        <v>#NAME?</v>
      </c>
      <c r="BI269" s="125" t="e">
        <f ca="1">IF(tbl_coded[[#This Row],[ISIN]]="","",IF(OR(tbl_coded[[#This Row],[Parent company tiker]]=""),"",IF(_xll.BDP(tbl_coded[[#This Row],[Parent company tiker]]&amp;" Equity",BI$1)="#N/A N/A","--",_xll.BDP(tbl_coded[[#This Row],[Parent company tiker]]&amp;" Equity",BI$1))))</f>
        <v>#NAME?</v>
      </c>
      <c r="BJ269" s="125" t="e">
        <f ca="1">IF(tbl_coded[[#This Row],[ISIN]]="","",IF(OR(tbl_coded[[#This Row],[Parent company tiker]]=""),"",IF(_xll.BDP(tbl_coded[[#This Row],[Parent company tiker]]&amp;" Equity",BJ$1)="#N/A N/A","--",_xll.BDP(tbl_coded[[#This Row],[Parent company tiker]]&amp;" Equity",BJ$1))))</f>
        <v>#NAME?</v>
      </c>
      <c r="BK269" s="125" t="e">
        <f ca="1">IF(tbl_coded[[#This Row],[ISIN]]="","",IF(OR(tbl_coded[[#This Row],[Parent company tiker]]=""),"",IF(_xll.BDP(tbl_coded[[#This Row],[Parent company tiker]]&amp;" Equity",BK$1)="#N/A N/A","--",_xll.BDP(tbl_coded[[#This Row],[Parent company tiker]]&amp;" Equity",BK$1))))</f>
        <v>#NAME?</v>
      </c>
      <c r="BL269" s="125" t="e">
        <f ca="1">IF(tbl_coded[[#This Row],[ISIN]]="","",IF(OR(tbl_coded[[#This Row],[Parent company tiker]]=""),"",IF(_xll.BDP(tbl_coded[[#This Row],[Parent company tiker]]&amp;" Equity",BL$1)="#N/A N/A","--",_xll.BDP(tbl_coded[[#This Row],[Parent company tiker]]&amp;" Equity",BL$1))))</f>
        <v>#NAME?</v>
      </c>
      <c r="BM26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9" s="125" t="e">
        <f ca="1">IF(tbl_coded[[#This Row],[Column9]]&lt;&gt;"--",tbl_coded[[#This Row],[G''tor rating]],IF(tbl_coded[[#This Row],[KPW Name]]&lt;&gt;"",tbl_coded[[#This Row],[KPW Rating]],IF(tbl_coded[[#This Row],[Parent company tiker]]&lt;&gt;"",tbl_coded[[#This Row],[parent评级]],tbl_coded[[#This Row],[Issuer rating]])))</f>
        <v>#NAME?</v>
      </c>
      <c r="BO269" s="159" t="str">
        <f ca="1">IFERROR(IF(tbl_coded[[#This Row],[GREEN]]="Y","GREEN",IF(tbl_coded[[#This Row],[SUSTAINABLE]]="Y","SUSTAINABLE",IF(tbl_coded[[#This Row],[SOCIAL]]="Y","SOCIAL",IF(tbl_coded[[#This Row],[Sustainable linked]]="Y","SUSTAINABLE LINKED"," ")))),"")</f>
        <v/>
      </c>
    </row>
    <row r="270" spans="1:67" ht="15" customHeight="1">
      <c r="A270" s="119">
        <v>268</v>
      </c>
      <c r="B270" s="120" t="str">
        <f>IF(美元债一级!$C$4:$C$1048576&lt;&gt;"",美元债一级!C271,"")</f>
        <v>HK0000909942</v>
      </c>
      <c r="C270" s="122" t="e">
        <f ca="1">IF(tbl_coded[[#This Row],[ISIN]]="","",IF(tbl_coded[[#This Row],[Index]]&gt;$A$1,"",IF(_xll.BDP($B270&amp;" Corp",C$1)="#N/A N/A","",_xll.BDP($B270&amp;" Corp",C$1))))</f>
        <v>#NAME?</v>
      </c>
      <c r="D270" s="122" t="e">
        <f ca="1">IF(tbl_coded[[#This Row],[ISIN]]="","",IF(_xll.BDP($B270&amp;" Corp",D$1)="#N/A N/A","",_xll.BDP($B270&amp;" Corp",D$1)))</f>
        <v>#NAME?</v>
      </c>
      <c r="E270" s="122" t="e">
        <f ca="1">IF(tbl_coded[[#This Row],[ISIN]]="","",IF(_xll.BDP($B270&amp;" Corp",E$1)="#N/A N/A","--",_xll.BDP($B270&amp;" Corp",E$1)))</f>
        <v>#NAME?</v>
      </c>
      <c r="F270" s="122" t="e">
        <f ca="1">IF(tbl_coded[[#This Row],[ISIN]]="","",IF(_xll.BDS($B270&amp;" Corp",F$1)="#N/A Field Not Applicable","",_xll.BDS($B270&amp;" Corp",F$1)))</f>
        <v>#NAME?</v>
      </c>
      <c r="G270" s="122" t="e">
        <f ca="1">IF(tbl_coded[[#This Row],[ISIN]]="","",IF(_xll.BDP($F270&amp;" CompanyID",G$1)="#N/A Invalid Security","",_xll.BDP($F270&amp;" CompanyID",G$1)))</f>
        <v>#NAME?</v>
      </c>
      <c r="H270" s="122" t="e">
        <f ca="1">IF(tbl_coded[[#This Row],[ISIN]]="","",IF(_xll.BDP($B270&amp;" Corp",H$1)="#N/A N/A","--",_xll.BDP($B270&amp;" Corp",H$1)))</f>
        <v>#NAME?</v>
      </c>
      <c r="I270" s="122" t="e">
        <f ca="1">IF(tbl_coded[[#This Row],[ISIN]]="","",IF(_xll.BDP($B270&amp;" Corp",I$1)="#N/A N/A","--",_xll.BDP($B270&amp;" Corp",I$1)))</f>
        <v>#NAME?</v>
      </c>
      <c r="J270" s="122" t="e">
        <f ca="1">IF(tbl_coded[[#This Row],[ISIN]]="","",IF(_xll.BDP($B270&amp;" Corp",J$1)="#N/A N/A","--",_xll.BDP($B270&amp;" Corp",J$1)))</f>
        <v>#NAME?</v>
      </c>
      <c r="K270" s="122" t="e">
        <f ca="1">IF(tbl_coded[[#This Row],[ISIN]]="","",IF(_xll.BDP($B270&amp;" Corp",K$1)="#N/A N/A","--",_xll.BDP($B270&amp;" Corp",K$1)))</f>
        <v>#NAME?</v>
      </c>
      <c r="L270" s="122" t="e">
        <f ca="1">IF(tbl_coded[[#This Row],[ISIN]]="","",IF(_xll.BDP($B270&amp;" Corp",L$1)="#N/A N/A","--",_xll.BDP($B270&amp;" Corp",L$1)))</f>
        <v>#NAME?</v>
      </c>
      <c r="M270" s="122" t="e">
        <f ca="1">IF(tbl_coded[[#This Row],[ISIN]]="","",IF(_xll.BDP($B270&amp;" Corp",M$1)="#N/A N/A","--",_xll.BDP($B270&amp;" Corp",M$1)))</f>
        <v>#NAME?</v>
      </c>
      <c r="N270" s="122" t="e">
        <f ca="1">IF(tbl_coded[[#This Row],[ISIN]]="","",IF(_xll.BDP($B270&amp;" Corp",N$1)="#N/A N/A","--",_xll.BDP($B270&amp;" Corp",N$1)))</f>
        <v>#NAME?</v>
      </c>
      <c r="O270" s="122" t="e">
        <f ca="1">IF(tbl_coded[[#This Row],[ISIN]]="","",IF(_xll.BDP($B270&amp;" Corp",O$1)="#N/A N/A","--",_xll.BDP($B270&amp;" Corp",O$1)))</f>
        <v>#NAME?</v>
      </c>
      <c r="P270" s="122" t="e">
        <f ca="1">IF(tbl_coded[[#This Row],[ISIN]]="","",IF(_xll.BDP($B270&amp;" Corp",P$1)="#N/A N/A","--",_xll.BDP($B270&amp;" Corp",P$1)))</f>
        <v>#NAME?</v>
      </c>
      <c r="Q270"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0" s="122" t="e">
        <f ca="1">IF(tbl_coded[[#This Row],[ISIN]]="","",IF(OR(_xll.BDP($B270&amp;" Corp",R$1)="#N/A N/A",_xll.BDP($B270&amp;" Corp",R$1)="#N/A Invalid Security",_xll.BDP($B270&amp;" Corp",R$1)="#N/A Field Not Applicable"),"--",_xll.BDP($B270&amp;" Corp",R$1)))</f>
        <v>#NAME?</v>
      </c>
      <c r="S270" s="122" t="e">
        <f ca="1">IF(tbl_coded[[#This Row],[ISIN]]="","",IF(OR(_xll.BDP($R270&amp;" Equity",S$1)="#N/A N/A",_xll.BDP($R270&amp;" Equity",S$1)="#N/A Invalid Security"),"--",_xll.BDP($R270&amp;" Equity",S$1)))</f>
        <v>#NAME?</v>
      </c>
      <c r="T270" s="122" t="e">
        <f ca="1">IF(tbl_coded[[#This Row],[ISIN]]="","",IF(OR(_xll.BDP($R270&amp;" Equity",T$1)="#N/A N/A",_xll.BDP($R270&amp;" Equity",T$1)="#N/A Invalid Security"),"--",_xll.BDP($R270&amp;" Equity",T$1)))</f>
        <v>#NAME?</v>
      </c>
      <c r="U270" s="122" t="e">
        <f ca="1">IF(tbl_coded[[#This Row],[ISIN]]="","",IF(OR(_xll.BDP($R270&amp;" Equity",U$1)="#N/A N/A",_xll.BDP($R270&amp;" Equity",U$1)="#N/A Invalid Security"),"--",_xll.BDP($R270&amp;" Equity",U$1)))</f>
        <v>#NAME?</v>
      </c>
      <c r="V270" s="122" t="e">
        <f ca="1">IF(tbl_coded[[#This Row],[ISIN]]="","",IF(OR(_xll.BDP($R270&amp;" Equity",V$1)="#N/A N/A",_xll.BDP($R270&amp;" Equity",V$1)="#N/A Invalid Security"),"--",_xll.BDP($R270&amp;" Equity",V$1)))</f>
        <v>#NAME?</v>
      </c>
      <c r="W270" s="122" t="e">
        <f ca="1">IF(tbl_coded[[#This Row],[ISIN]]="","",IF(OR(_xll.BDP($R270&amp;" Equity",W$1)="#N/A N/A",_xll.BDP($R270&amp;" Equity",W$1)="#N/A Invalid Security"),"--",_xll.BDP($R270&amp;" Equity",W$1)))</f>
        <v>#NAME?</v>
      </c>
      <c r="X270" s="122" t="e">
        <f ca="1">IF(tbl_coded[[#This Row],[ISIN]]="","",IF(OR(_xll.BDP($R270&amp;" Equity",X$1)="#N/A N/A",_xll.BDP($R270&amp;" Equity",X$1)="#N/A Invalid Security"),"--",_xll.BDP($R270&amp;" Equity",X$1)))</f>
        <v>#NAME?</v>
      </c>
      <c r="Y270"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0" s="122" t="str">
        <f ca="1">IF(tbl_coded[[#This Row],[ISIN]]="","",IF(ISNUMBER(_xll.BDP(B270&amp;" Corp",Z$1)),_xll.BDP(B270&amp;" Corp",Z$1),""))</f>
        <v/>
      </c>
      <c r="AA270" s="122" t="str">
        <f ca="1">IF(tbl_coded[[#This Row],[ISIN]]="","",IF(ISNUMBER(_xll.BDP(B270&amp;" Corp",AA$1)),_xll.BDP(B270&amp;" Corp",AA$1),""))</f>
        <v/>
      </c>
      <c r="AB270" s="122" t="str">
        <f ca="1">IF(tbl_coded[[#This Row],[ISIN]]="","",IF(ISNUMBER(_xll.BDP(B270&amp;" Corp",AB$1)),_xll.BDP(B270&amp;" Corp",AB$1),""))</f>
        <v/>
      </c>
      <c r="AC270" s="122" t="str">
        <f ca="1">IF(tbl_coded[[#This Row],[ISIN]]="","",IF(ISNUMBER(_xll.BDP(B270&amp;" Corp",AC$1)),_xll.BDP(B270&amp;" Corp",AC$1),""))</f>
        <v/>
      </c>
      <c r="AD270" s="122" t="e">
        <f ca="1">IF(tbl_coded[[#This Row],[ISIN]]="","",IF((_xll.BDP(B270&amp;" Corp",AD$1))="#N/A Field Not Applicable","",_xll.BDP(B270&amp;" Corp",AD$1)))</f>
        <v>#NAME?</v>
      </c>
      <c r="AE270" s="122" t="e">
        <f ca="1">IF(tbl_coded[[#This Row],[ISIN]]="","",IF((_xll.BDP(B270&amp;" Corp",AE$1))="#N/A N/A","--",_xll.BDP(B270&amp;" Corp",AE$1)))</f>
        <v>#NAME?</v>
      </c>
      <c r="AF270" s="122" t="e">
        <f ca="1">IF(tbl_coded[[#This Row],[ISIN]]="","",IF(IFERROR(MATCH(H270,rtg_num[Moody''s],0)&gt;10,0),"HY",IF(IFERROR(MATCH(I270,rtg_num[S&amp;P],0)&gt;10,0),"HY",IF(IFERROR(MATCH(J270,rtg_num[Fitch],0)&gt;10,0),"HY",IF(H270&amp;I270&amp;J270="------","NR",IF(IFERROR(FIND("#N/A",Coded!H270),0)&amp;IFERROR(FIND("#N/A",Coded!H270),0)&amp;IFERROR(FIND("#N/A",Coded!H270),0)&lt;&gt;"000",IF(INDEX(美元债一级!$O:$O,MATCH(tbl_coded[[#This Row],[ISIN]],美元债一级!$I:$I,0))="--/--/--","NR","IG"),"IG"))))))</f>
        <v>#NAME?</v>
      </c>
      <c r="AG270"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0"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0" s="123" t="e">
        <f ca="1">IF(tbl_coded[[#This Row],[ISIN]]="","",IF(_xll.BDP($B270&amp;" Corp",AI$1)="#N/A N/A","--",_xll.BDP($B270&amp;" Corp",AI$1)))</f>
        <v>#NAME?</v>
      </c>
      <c r="AJ270" s="122" t="e">
        <f ca="1">IF(tbl_coded[[#This Row],[ISIN]]="","",IF(OR(_xll.BDP(_xll.BDP(tbl_coded[[#This Row],[ISIN]]&amp;" Corp", "ISSUER_EQUITY_TICKER")&amp;" Equity",AJ$1)="#N/A N/A"),"--",_xll.BDP(_xll.BDP(tbl_coded[[#This Row],[ISIN]]&amp;" Corp", "ISSUER_EQUITY_TICKER")&amp;" Equity",AJ$1)))</f>
        <v>#NAME?</v>
      </c>
      <c r="AK270"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25" t="e">
        <f ca="1">IF(tbl_coded[[#This Row],[ISIN]]="","",IF(OR(_xll.BDP(_xll.BDP(tbl_coded[[#This Row],[ISIN]]&amp;" Corp", "ISSUER_EQUITY_TICKER")&amp;" Equity",AL$1)="#N/A N/A"),"--",_xll.BDP(_xll.BDP(tbl_coded[[#This Row],[ISIN]]&amp;" Corp", "ISSUER_EQUITY_TICKER")&amp;" Equity",AL$1)))</f>
        <v>#NAME?</v>
      </c>
      <c r="AM270" s="125" t="e">
        <f ca="1">IF(tbl_coded[[#This Row],[ISIN]]="","",IF(_xll.BDS($B270&amp;" Corp",AM$1)="#N/A Field Not Applicable","",_xll.BDS($B270&amp;" Corp",AM$1)))</f>
        <v>#NAME?</v>
      </c>
      <c r="AN270" s="125" t="e">
        <f ca="1">IF(tbl_coded[[#This Row],[ISIN]]="","",IF(_xll.BDP(tbl_coded[[#This Row],[KPW Provider BBID]]&amp;" CompanyID","NAME")="#N/A Invalid Security","",_xll.BDP(tbl_coded[[#This Row],[KPW Provider BBID]]&amp;" CompanyID","NAME")))</f>
        <v>#NAME?</v>
      </c>
      <c r="AO270" s="125" t="e">
        <f ca="1">IF(tbl_coded[[#This Row],[ISIN]]="","",IF(_xll.BDP(tbl_coded[[#This Row],[KPW Provider BBID]]&amp;" CompanyID",$AO$1)="#N/A Invalid Security","--",IF(_xll.BDP(tbl_coded[[#This Row],[KPW Provider BBID]]&amp;" CompanyID",$AO$1)="#N/A N/A","--",_xll.BDP(tbl_coded[[#This Row],[KPW Provider BBID]]&amp;" CompanyID",$AO$1))))</f>
        <v>#NAME?</v>
      </c>
      <c r="AP270" s="125" t="e">
        <f ca="1">IF(tbl_coded[[#This Row],[ISIN]]="","",IF(_xll.BDP(tbl_coded[[#This Row],[KPW Provider BBID]]&amp;" CompanyID",$AP$1)="#N/A Invalid Security","--",IF(_xll.BDP(tbl_coded[[#This Row],[KPW Provider BBID]]&amp;" CompanyID",$AP$1)="#N/A N/A","--",_xll.BDP(tbl_coded[[#This Row],[KPW Provider BBID]]&amp;" CompanyID",$AP$1))))</f>
        <v>#NAME?</v>
      </c>
      <c r="AQ270" s="125" t="e">
        <f ca="1">IF(tbl_coded[[#This Row],[ISIN]]="","",IF(_xll.BDP(tbl_coded[[#This Row],[KPW Provider BBID]]&amp;" CompanyID",$AQ$1)="#N/A Invalid Security","--",IF(_xll.BDP(tbl_coded[[#This Row],[KPW Provider BBID]]&amp;" CompanyID",$AQ$1)="#N/A N/A","--",_xll.BDP(tbl_coded[[#This Row],[KPW Provider BBID]]&amp;" CompanyID",$AQ$1))))</f>
        <v>#NAME?</v>
      </c>
      <c r="AR270" s="125" t="e">
        <f ca="1">IF(tbl_coded[[#This Row],[ISIN]]="","",tbl_coded[[#This Row],[穆迪KPW评级]]&amp;"/"&amp;tbl_coded[[#This Row],[SPKPW评级]]&amp;"/"&amp;tbl_coded[[#This Row],[FITCHKPW评级]])</f>
        <v>#NAME?</v>
      </c>
      <c r="AS270" s="125" t="e">
        <f ca="1">IF(tbl_coded[[#This Row],[ISIN]]="","",IF(OR(_xll.BDP($B270&amp;" Corp",AS$1)="#N/A N/A"),"--",_xll.BDP($B270&amp;" Corp",AS$1)))</f>
        <v>#NAME?</v>
      </c>
      <c r="AT270" s="125" t="e">
        <f ca="1">IF(tbl_coded[[#This Row],[ISIN]]="","",IF(_xll.BDS($B270&amp;" Corp",AT$1)="#N/A Field Not Applicable","",_xll.BDS($B270&amp;" Corp",AT$1)))</f>
        <v>#NAME?</v>
      </c>
      <c r="AU270" s="125" t="e">
        <f ca="1">IF(tbl_coded[[#This Row],[SBLC Provider BBID]]="","",_xll.BDP(tbl_coded[[#This Row],[SBLC Provider BBID]]&amp;" CompanyID","NAME"))</f>
        <v>#NAME?</v>
      </c>
      <c r="AV270" s="125" t="e">
        <f ca="1">IF(tbl_coded[[#This Row],[ISIN]]="","",IF(OR(_xll.BDP($B270&amp;" Corp",AV$1)="#N/A N/A"),"--",TEXT(_xll.BDP($B270&amp;" Corp",AV$1),"yyyy/mm/dd")))</f>
        <v>#NAME?</v>
      </c>
      <c r="AW270" s="125" t="e">
        <f ca="1">IF(tbl_coded[[#This Row],[ISIN]]="","",IF(OR(_xll.BDP($B270&amp;" Corp",AW$1)="#N/A N/A"),"--",TEXT(_xll.BDP($B270&amp;" Corp",AW$1),"yyyy/mm/dd")))</f>
        <v>#NAME?</v>
      </c>
      <c r="AX270" s="125" t="e">
        <f ca="1">IF(tbl_coded[[#This Row],[ISIN]]="","",IF(OR(_xll.BDP($B270&amp;" Corp",AX$1)="#N/A N/A"),"--",TEXT(_xll.BDP($B270&amp;" Corp",AX$1),"yyyy/mm/dd")))</f>
        <v>#NAME?</v>
      </c>
      <c r="AY270" s="125" t="e">
        <f ca="1">IF(tbl_coded[[#This Row],[ISIN]]="","",IF(OR(_xll.BDP($B270&amp;" Corp",AY$1)="#N/A Field Not Applicable"),"--",TEXT(_xll.BDP($B270&amp;" Corp",AY$1),"yyyy/mm/dd")))</f>
        <v>#NAME?</v>
      </c>
      <c r="AZ270" s="125" t="e">
        <f ca="1">IF(tbl_coded[[#This Row],[ISIN]]="","",IF(OR(_xll.BDP($B270&amp;" Corp",AZ$1)="#N/A N/A"),"--",_xll.BDP($B270&amp;" Corp",AZ$1)))</f>
        <v>#NAME?</v>
      </c>
      <c r="BA270" s="125" t="e">
        <f ca="1">IF(tbl_coded[[#This Row],[ISIN]]="","",IF(OR(_xll.BDP($B270&amp;" Corp",BA$1)="#N/A N/A"),"--",_xll.BDP($B270&amp;" Corp",BA$1)))</f>
        <v>#NAME?</v>
      </c>
      <c r="BB270" s="125" t="e">
        <f ca="1">IF(tbl_coded[[#This Row],[ISIN]]="","",IF(OR(_xll.BDP($B270&amp;" Corp",BB$1)="#N/A N/A"),"--",_xll.BDP($B270&amp;" Corp",BB$1)))</f>
        <v>#NAME?</v>
      </c>
      <c r="BC270" s="125" t="e">
        <f ca="1">IF(tbl_coded[[#This Row],[ISIN]]="","",IF(OR(_xll.BDP($B270&amp;" Corp",BC$1)="#N/A Field Not Applicable"),"--",_xll.BDP($B270&amp;" Corp",BC$1)))</f>
        <v>#NAME?</v>
      </c>
      <c r="BD270" s="125" t="e">
        <f ca="1">IF(tbl_coded[[#This Row],[ISIN]]="","",IF(OR(_xll.BDP($B270&amp;" Corp",BD$1)="#N/A Field Not Applicable"),"--",_xll.BDP($B270&amp;" Corp",BD$1)))</f>
        <v>#NAME?</v>
      </c>
      <c r="BE270" s="125" t="e">
        <f ca="1">IF(tbl_coded[[#This Row],[ISIN]]="","",IF(OR(_xll.BDP($B270&amp;" Corp",BE$1)="#N/A Field Not Applicable"),"--",_xll.BDP($B270&amp;" Corp",BE$1)))</f>
        <v>#NAME?</v>
      </c>
      <c r="BF270" s="125" t="e">
        <f ca="1">IF(tbl_coded[[#This Row],[ISIN]]="","",IF(OR(_xll.BDP($B270&amp;" Corp",BF$1)="#N/A Field Not Applicable"),"--",_xll.BDP($B270&amp;" Corp",BF$1)))</f>
        <v>#NAME?</v>
      </c>
      <c r="BG270" s="125" t="e">
        <f ca="1">IF(tbl_coded[[#This Row],[ISIN]]="","",IF(OR(_xll.BDP($B270&amp;" Corp",BG$1)="#N/A Field Not Applicable"),"--",IF(_xll.BDP($B270&amp;" Corp",BG$1)="#N/A N/A","N",_xll.BDP($B270&amp;" Corp",BG$1))))</f>
        <v>#NAME?</v>
      </c>
      <c r="BH270" s="125" t="e">
        <f ca="1">IF(tbl_coded[[#This Row],[ISIN]]="","",IF(OR(_xll.BDP($B270&amp;" Corp",BH$1)="#N/A N/A"),"",_xll.BDP($B270&amp;" Corp",BH$1)))</f>
        <v>#NAME?</v>
      </c>
      <c r="BI270" s="125" t="e">
        <f ca="1">IF(tbl_coded[[#This Row],[ISIN]]="","",IF(OR(tbl_coded[[#This Row],[Parent company tiker]]=""),"",IF(_xll.BDP(tbl_coded[[#This Row],[Parent company tiker]]&amp;" Equity",BI$1)="#N/A N/A","--",_xll.BDP(tbl_coded[[#This Row],[Parent company tiker]]&amp;" Equity",BI$1))))</f>
        <v>#NAME?</v>
      </c>
      <c r="BJ270" s="125" t="e">
        <f ca="1">IF(tbl_coded[[#This Row],[ISIN]]="","",IF(OR(tbl_coded[[#This Row],[Parent company tiker]]=""),"",IF(_xll.BDP(tbl_coded[[#This Row],[Parent company tiker]]&amp;" Equity",BJ$1)="#N/A N/A","--",_xll.BDP(tbl_coded[[#This Row],[Parent company tiker]]&amp;" Equity",BJ$1))))</f>
        <v>#NAME?</v>
      </c>
      <c r="BK270" s="125" t="e">
        <f ca="1">IF(tbl_coded[[#This Row],[ISIN]]="","",IF(OR(tbl_coded[[#This Row],[Parent company tiker]]=""),"",IF(_xll.BDP(tbl_coded[[#This Row],[Parent company tiker]]&amp;" Equity",BK$1)="#N/A N/A","--",_xll.BDP(tbl_coded[[#This Row],[Parent company tiker]]&amp;" Equity",BK$1))))</f>
        <v>#NAME?</v>
      </c>
      <c r="BL270" s="125" t="e">
        <f ca="1">IF(tbl_coded[[#This Row],[ISIN]]="","",IF(OR(tbl_coded[[#This Row],[Parent company tiker]]=""),"",IF(_xll.BDP(tbl_coded[[#This Row],[Parent company tiker]]&amp;" Equity",BL$1)="#N/A N/A","--",_xll.BDP(tbl_coded[[#This Row],[Parent company tiker]]&amp;" Equity",BL$1))))</f>
        <v>#NAME?</v>
      </c>
      <c r="BM270"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0" s="125" t="e">
        <f ca="1">IF(tbl_coded[[#This Row],[Column9]]&lt;&gt;"--",tbl_coded[[#This Row],[G''tor rating]],IF(tbl_coded[[#This Row],[KPW Name]]&lt;&gt;"",tbl_coded[[#This Row],[KPW Rating]],IF(tbl_coded[[#This Row],[Parent company tiker]]&lt;&gt;"",tbl_coded[[#This Row],[parent评级]],tbl_coded[[#This Row],[Issuer rating]])))</f>
        <v>#NAME?</v>
      </c>
      <c r="BO270" s="159" t="str">
        <f ca="1">IFERROR(IF(tbl_coded[[#This Row],[GREEN]]="Y","GREEN",IF(tbl_coded[[#This Row],[SUSTAINABLE]]="Y","SUSTAINABLE",IF(tbl_coded[[#This Row],[SOCIAL]]="Y","SOCIAL",IF(tbl_coded[[#This Row],[Sustainable linked]]="Y","SUSTAINABLE LINKED"," ")))),"")</f>
        <v/>
      </c>
    </row>
    <row r="271" spans="1:67" ht="15" customHeight="1">
      <c r="A271" s="119">
        <v>269</v>
      </c>
      <c r="B271" s="120" t="str">
        <f>IF(美元债一级!$C$4:$C$1048576&lt;&gt;"",美元债一级!C272,"")</f>
        <v>HK0000909934</v>
      </c>
      <c r="C271" s="124" t="e">
        <f ca="1">IF(tbl_coded[[#This Row],[ISIN]]="","",IF(tbl_coded[[#This Row],[Index]]&gt;$A$1,"",IF(_xll.BDP($B271&amp;" Corp",C$1)="#N/A N/A","",_xll.BDP($B271&amp;" Corp",C$1))))</f>
        <v>#NAME?</v>
      </c>
      <c r="D271" s="124" t="e">
        <f ca="1">IF(tbl_coded[[#This Row],[ISIN]]="","",IF(_xll.BDP($B271&amp;" Corp",D$1)="#N/A N/A","",_xll.BDP($B271&amp;" Corp",D$1)))</f>
        <v>#NAME?</v>
      </c>
      <c r="E271" s="124" t="e">
        <f ca="1">IF(tbl_coded[[#This Row],[ISIN]]="","",IF(_xll.BDP($B271&amp;" Corp",E$1)="#N/A N/A","--",_xll.BDP($B271&amp;" Corp",E$1)))</f>
        <v>#NAME?</v>
      </c>
      <c r="F271" s="124" t="e">
        <f ca="1">IF(tbl_coded[[#This Row],[ISIN]]="","",IF(_xll.BDS($B271&amp;" Corp",F$1)="#N/A Field Not Applicable","",_xll.BDS($B271&amp;" Corp",F$1)))</f>
        <v>#NAME?</v>
      </c>
      <c r="G271" s="124" t="e">
        <f ca="1">IF(tbl_coded[[#This Row],[ISIN]]="","",IF(_xll.BDP($F271&amp;" CompanyID",G$1)="#N/A Invalid Security","",_xll.BDP($F271&amp;" CompanyID",G$1)))</f>
        <v>#NAME?</v>
      </c>
      <c r="H271" s="124" t="e">
        <f ca="1">IF(tbl_coded[[#This Row],[ISIN]]="","",IF(_xll.BDP($B271&amp;" Corp",H$1)="#N/A N/A","--",_xll.BDP($B271&amp;" Corp",H$1)))</f>
        <v>#NAME?</v>
      </c>
      <c r="I271" s="124" t="e">
        <f ca="1">IF(tbl_coded[[#This Row],[ISIN]]="","",IF(_xll.BDP($B271&amp;" Corp",I$1)="#N/A N/A","--",_xll.BDP($B271&amp;" Corp",I$1)))</f>
        <v>#NAME?</v>
      </c>
      <c r="J271" s="124" t="e">
        <f ca="1">IF(tbl_coded[[#This Row],[ISIN]]="","",IF(_xll.BDP($B271&amp;" Corp",J$1)="#N/A N/A","--",_xll.BDP($B271&amp;" Corp",J$1)))</f>
        <v>#NAME?</v>
      </c>
      <c r="K271" s="124" t="e">
        <f ca="1">IF(tbl_coded[[#This Row],[ISIN]]="","",IF(_xll.BDP($B271&amp;" Corp",K$1)="#N/A N/A","--",_xll.BDP($B271&amp;" Corp",K$1)))</f>
        <v>#NAME?</v>
      </c>
      <c r="L271" s="124" t="e">
        <f ca="1">IF(tbl_coded[[#This Row],[ISIN]]="","",IF(_xll.BDP($B271&amp;" Corp",L$1)="#N/A N/A","--",_xll.BDP($B271&amp;" Corp",L$1)))</f>
        <v>#NAME?</v>
      </c>
      <c r="M271" s="124" t="e">
        <f ca="1">IF(tbl_coded[[#This Row],[ISIN]]="","",IF(_xll.BDP($B271&amp;" Corp",M$1)="#N/A N/A","--",_xll.BDP($B271&amp;" Corp",M$1)))</f>
        <v>#NAME?</v>
      </c>
      <c r="N271" s="124" t="e">
        <f ca="1">IF(tbl_coded[[#This Row],[ISIN]]="","",IF(_xll.BDP($B271&amp;" Corp",N$1)="#N/A N/A","--",_xll.BDP($B271&amp;" Corp",N$1)))</f>
        <v>#NAME?</v>
      </c>
      <c r="O271" s="124" t="e">
        <f ca="1">IF(tbl_coded[[#This Row],[ISIN]]="","",IF(_xll.BDP($B271&amp;" Corp",O$1)="#N/A N/A","--",_xll.BDP($B271&amp;" Corp",O$1)))</f>
        <v>#NAME?</v>
      </c>
      <c r="P271" s="124" t="e">
        <f ca="1">IF(tbl_coded[[#This Row],[ISIN]]="","",IF(_xll.BDP($B271&amp;" Corp",P$1)="#N/A N/A","--",_xll.BDP($B271&amp;" Corp",P$1)))</f>
        <v>#NAME?</v>
      </c>
      <c r="Q27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1" s="124" t="e">
        <f ca="1">IF(tbl_coded[[#This Row],[ISIN]]="","",IF(OR(_xll.BDP($B271&amp;" Corp",R$1)="#N/A N/A",_xll.BDP($B271&amp;" Corp",R$1)="#N/A Invalid Security",_xll.BDP($B271&amp;" Corp",R$1)="#N/A Field Not Applicable"),"--",_xll.BDP($B271&amp;" Corp",R$1)))</f>
        <v>#NAME?</v>
      </c>
      <c r="S271" s="124" t="e">
        <f ca="1">IF(tbl_coded[[#This Row],[ISIN]]="","",IF(OR(_xll.BDP($R271&amp;" Equity",S$1)="#N/A N/A",_xll.BDP($R271&amp;" Equity",S$1)="#N/A Invalid Security"),"--",_xll.BDP($R271&amp;" Equity",S$1)))</f>
        <v>#NAME?</v>
      </c>
      <c r="T271" s="124" t="e">
        <f ca="1">IF(tbl_coded[[#This Row],[ISIN]]="","",IF(OR(_xll.BDP($R271&amp;" Equity",T$1)="#N/A N/A",_xll.BDP($R271&amp;" Equity",T$1)="#N/A Invalid Security"),"--",_xll.BDP($R271&amp;" Equity",T$1)))</f>
        <v>#NAME?</v>
      </c>
      <c r="U271" s="124" t="e">
        <f ca="1">IF(tbl_coded[[#This Row],[ISIN]]="","",IF(OR(_xll.BDP($R271&amp;" Equity",U$1)="#N/A N/A",_xll.BDP($R271&amp;" Equity",U$1)="#N/A Invalid Security"),"--",_xll.BDP($R271&amp;" Equity",U$1)))</f>
        <v>#NAME?</v>
      </c>
      <c r="V271" s="124" t="e">
        <f ca="1">IF(tbl_coded[[#This Row],[ISIN]]="","",IF(OR(_xll.BDP($R271&amp;" Equity",V$1)="#N/A N/A",_xll.BDP($R271&amp;" Equity",V$1)="#N/A Invalid Security"),"--",_xll.BDP($R271&amp;" Equity",V$1)))</f>
        <v>#NAME?</v>
      </c>
      <c r="W271" s="124" t="e">
        <f ca="1">IF(tbl_coded[[#This Row],[ISIN]]="","",IF(OR(_xll.BDP($R271&amp;" Equity",W$1)="#N/A N/A",_xll.BDP($R271&amp;" Equity",W$1)="#N/A Invalid Security"),"--",_xll.BDP($R271&amp;" Equity",W$1)))</f>
        <v>#NAME?</v>
      </c>
      <c r="X271" s="124" t="e">
        <f ca="1">IF(tbl_coded[[#This Row],[ISIN]]="","",IF(OR(_xll.BDP($R271&amp;" Equity",X$1)="#N/A N/A",_xll.BDP($R271&amp;" Equity",X$1)="#N/A Invalid Security"),"--",_xll.BDP($R271&amp;" Equity",X$1)))</f>
        <v>#NAME?</v>
      </c>
      <c r="Y27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1" s="124" t="str">
        <f ca="1">IF(tbl_coded[[#This Row],[ISIN]]="","",IF(ISNUMBER(_xll.BDP(B271&amp;" Corp",Z$1)),_xll.BDP(B271&amp;" Corp",Z$1),""))</f>
        <v/>
      </c>
      <c r="AA271" s="124" t="str">
        <f ca="1">IF(tbl_coded[[#This Row],[ISIN]]="","",IF(ISNUMBER(_xll.BDP(B271&amp;" Corp",AA$1)),_xll.BDP(B271&amp;" Corp",AA$1),""))</f>
        <v/>
      </c>
      <c r="AB271" s="124" t="str">
        <f ca="1">IF(tbl_coded[[#This Row],[ISIN]]="","",IF(ISNUMBER(_xll.BDP(B271&amp;" Corp",AB$1)),_xll.BDP(B271&amp;" Corp",AB$1),""))</f>
        <v/>
      </c>
      <c r="AC271" s="124" t="str">
        <f ca="1">IF(tbl_coded[[#This Row],[ISIN]]="","",IF(ISNUMBER(_xll.BDP(B271&amp;" Corp",AC$1)),_xll.BDP(B271&amp;" Corp",AC$1),""))</f>
        <v/>
      </c>
      <c r="AD271" s="124" t="e">
        <f ca="1">IF(tbl_coded[[#This Row],[ISIN]]="","",IF((_xll.BDP(B271&amp;" Corp",AD$1))="#N/A Field Not Applicable","",_xll.BDP(B271&amp;" Corp",AD$1)))</f>
        <v>#NAME?</v>
      </c>
      <c r="AE271" s="124" t="e">
        <f ca="1">IF(tbl_coded[[#This Row],[ISIN]]="","",IF((_xll.BDP(B271&amp;" Corp",AE$1))="#N/A N/A","--",_xll.BDP(B271&amp;" Corp",AE$1)))</f>
        <v>#NAME?</v>
      </c>
      <c r="AF271" s="124" t="e">
        <f ca="1">IF(tbl_coded[[#This Row],[ISIN]]="","",IF(IFERROR(MATCH(H271,rtg_num[Moody''s],0)&gt;10,0),"HY",IF(IFERROR(MATCH(I271,rtg_num[S&amp;P],0)&gt;10,0),"HY",IF(IFERROR(MATCH(J271,rtg_num[Fitch],0)&gt;10,0),"HY",IF(H271&amp;I271&amp;J271="------","NR",IF(IFERROR(FIND("#N/A",Coded!H271),0)&amp;IFERROR(FIND("#N/A",Coded!H271),0)&amp;IFERROR(FIND("#N/A",Coded!H271),0)&lt;&gt;"000",IF(INDEX(美元债一级!$O:$O,MATCH(tbl_coded[[#This Row],[ISIN]],美元债一级!$I:$I,0))="--/--/--","NR","IG"),"IG"))))))</f>
        <v>#NAME?</v>
      </c>
      <c r="AG27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1" s="125" t="e">
        <f ca="1">IF(tbl_coded[[#This Row],[ISIN]]="","",IF(_xll.BDP($B271&amp;" Corp",AI$1)="#N/A N/A","--",_xll.BDP($B271&amp;" Corp",AI$1)))</f>
        <v>#NAME?</v>
      </c>
      <c r="AJ271" s="122" t="e">
        <f ca="1">IF(tbl_coded[[#This Row],[ISIN]]="","",IF(OR(_xll.BDP(_xll.BDP(tbl_coded[[#This Row],[ISIN]]&amp;" Corp", "ISSUER_EQUITY_TICKER")&amp;" Equity",AJ$1)="#N/A N/A"),"--",_xll.BDP(_xll.BDP(tbl_coded[[#This Row],[ISIN]]&amp;" Corp", "ISSUER_EQUITY_TICKER")&amp;" Equity",AJ$1)))</f>
        <v>#NAME?</v>
      </c>
      <c r="AK27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24" t="e">
        <f ca="1">IF(tbl_coded[[#This Row],[ISIN]]="","",IF(OR(_xll.BDP(_xll.BDP(tbl_coded[[#This Row],[ISIN]]&amp;" Corp", "ISSUER_EQUITY_TICKER")&amp;" Equity",AL$1)="#N/A N/A"),"--",_xll.BDP(_xll.BDP(tbl_coded[[#This Row],[ISIN]]&amp;" Corp", "ISSUER_EQUITY_TICKER")&amp;" Equity",AL$1)))</f>
        <v>#NAME?</v>
      </c>
      <c r="AM271" s="124" t="e">
        <f ca="1">IF(tbl_coded[[#This Row],[ISIN]]="","",IF(_xll.BDS($B271&amp;" Corp",AM$1)="#N/A Field Not Applicable","",_xll.BDS($B271&amp;" Corp",AM$1)))</f>
        <v>#NAME?</v>
      </c>
      <c r="AN271" s="124" t="e">
        <f ca="1">IF(tbl_coded[[#This Row],[ISIN]]="","",IF(_xll.BDP(tbl_coded[[#This Row],[KPW Provider BBID]]&amp;" CompanyID","NAME")="#N/A Invalid Security","",_xll.BDP(tbl_coded[[#This Row],[KPW Provider BBID]]&amp;" CompanyID","NAME")))</f>
        <v>#NAME?</v>
      </c>
      <c r="AO271" s="124" t="e">
        <f ca="1">IF(tbl_coded[[#This Row],[ISIN]]="","",IF(_xll.BDP(tbl_coded[[#This Row],[KPW Provider BBID]]&amp;" CompanyID",$AO$1)="#N/A Invalid Security","--",IF(_xll.BDP(tbl_coded[[#This Row],[KPW Provider BBID]]&amp;" CompanyID",$AO$1)="#N/A N/A","--",_xll.BDP(tbl_coded[[#This Row],[KPW Provider BBID]]&amp;" CompanyID",$AO$1))))</f>
        <v>#NAME?</v>
      </c>
      <c r="AP271" s="124" t="e">
        <f ca="1">IF(tbl_coded[[#This Row],[ISIN]]="","",IF(_xll.BDP(tbl_coded[[#This Row],[KPW Provider BBID]]&amp;" CompanyID",$AP$1)="#N/A Invalid Security","--",IF(_xll.BDP(tbl_coded[[#This Row],[KPW Provider BBID]]&amp;" CompanyID",$AP$1)="#N/A N/A","--",_xll.BDP(tbl_coded[[#This Row],[KPW Provider BBID]]&amp;" CompanyID",$AP$1))))</f>
        <v>#NAME?</v>
      </c>
      <c r="AQ271" s="124" t="e">
        <f ca="1">IF(tbl_coded[[#This Row],[ISIN]]="","",IF(_xll.BDP(tbl_coded[[#This Row],[KPW Provider BBID]]&amp;" CompanyID",$AQ$1)="#N/A Invalid Security","--",IF(_xll.BDP(tbl_coded[[#This Row],[KPW Provider BBID]]&amp;" CompanyID",$AQ$1)="#N/A N/A","--",_xll.BDP(tbl_coded[[#This Row],[KPW Provider BBID]]&amp;" CompanyID",$AQ$1))))</f>
        <v>#NAME?</v>
      </c>
      <c r="AR271" s="124" t="e">
        <f ca="1">IF(tbl_coded[[#This Row],[ISIN]]="","",tbl_coded[[#This Row],[穆迪KPW评级]]&amp;"/"&amp;tbl_coded[[#This Row],[SPKPW评级]]&amp;"/"&amp;tbl_coded[[#This Row],[FITCHKPW评级]])</f>
        <v>#NAME?</v>
      </c>
      <c r="AS271" s="124" t="e">
        <f ca="1">IF(tbl_coded[[#This Row],[ISIN]]="","",IF(OR(_xll.BDP($B271&amp;" Corp",AS$1)="#N/A N/A"),"--",_xll.BDP($B271&amp;" Corp",AS$1)))</f>
        <v>#NAME?</v>
      </c>
      <c r="AT271" s="124" t="e">
        <f ca="1">IF(tbl_coded[[#This Row],[ISIN]]="","",IF(_xll.BDS($B271&amp;" Corp",AT$1)="#N/A Field Not Applicable","",_xll.BDS($B271&amp;" Corp",AT$1)))</f>
        <v>#NAME?</v>
      </c>
      <c r="AU271" s="124" t="e">
        <f ca="1">IF(tbl_coded[[#This Row],[SBLC Provider BBID]]="","",_xll.BDP(tbl_coded[[#This Row],[SBLC Provider BBID]]&amp;" CompanyID","NAME"))</f>
        <v>#NAME?</v>
      </c>
      <c r="AV271" s="124" t="e">
        <f ca="1">IF(tbl_coded[[#This Row],[ISIN]]="","",IF(OR(_xll.BDP($B271&amp;" Corp",AV$1)="#N/A N/A"),"--",TEXT(_xll.BDP($B271&amp;" Corp",AV$1),"yyyy/mm/dd")))</f>
        <v>#NAME?</v>
      </c>
      <c r="AW271" s="124" t="e">
        <f ca="1">IF(tbl_coded[[#This Row],[ISIN]]="","",IF(OR(_xll.BDP($B271&amp;" Corp",AW$1)="#N/A N/A"),"--",TEXT(_xll.BDP($B271&amp;" Corp",AW$1),"yyyy/mm/dd")))</f>
        <v>#NAME?</v>
      </c>
      <c r="AX271" s="124" t="e">
        <f ca="1">IF(tbl_coded[[#This Row],[ISIN]]="","",IF(OR(_xll.BDP($B271&amp;" Corp",AX$1)="#N/A N/A"),"--",TEXT(_xll.BDP($B271&amp;" Corp",AX$1),"yyyy/mm/dd")))</f>
        <v>#NAME?</v>
      </c>
      <c r="AY271" s="124" t="e">
        <f ca="1">IF(tbl_coded[[#This Row],[ISIN]]="","",IF(OR(_xll.BDP($B271&amp;" Corp",AY$1)="#N/A Field Not Applicable"),"--",TEXT(_xll.BDP($B271&amp;" Corp",AY$1),"yyyy/mm/dd")))</f>
        <v>#NAME?</v>
      </c>
      <c r="AZ271" s="124" t="e">
        <f ca="1">IF(tbl_coded[[#This Row],[ISIN]]="","",IF(OR(_xll.BDP($B271&amp;" Corp",AZ$1)="#N/A N/A"),"--",_xll.BDP($B271&amp;" Corp",AZ$1)))</f>
        <v>#NAME?</v>
      </c>
      <c r="BA271" s="124" t="e">
        <f ca="1">IF(tbl_coded[[#This Row],[ISIN]]="","",IF(OR(_xll.BDP($B271&amp;" Corp",BA$1)="#N/A N/A"),"--",_xll.BDP($B271&amp;" Corp",BA$1)))</f>
        <v>#NAME?</v>
      </c>
      <c r="BB271" s="124" t="e">
        <f ca="1">IF(tbl_coded[[#This Row],[ISIN]]="","",IF(OR(_xll.BDP($B271&amp;" Corp",BB$1)="#N/A N/A"),"--",_xll.BDP($B271&amp;" Corp",BB$1)))</f>
        <v>#NAME?</v>
      </c>
      <c r="BC271" s="124" t="e">
        <f ca="1">IF(tbl_coded[[#This Row],[ISIN]]="","",IF(OR(_xll.BDP($B271&amp;" Corp",BC$1)="#N/A Field Not Applicable"),"--",_xll.BDP($B271&amp;" Corp",BC$1)))</f>
        <v>#NAME?</v>
      </c>
      <c r="BD271" s="124" t="e">
        <f ca="1">IF(tbl_coded[[#This Row],[ISIN]]="","",IF(OR(_xll.BDP($B271&amp;" Corp",BD$1)="#N/A Field Not Applicable"),"--",_xll.BDP($B271&amp;" Corp",BD$1)))</f>
        <v>#NAME?</v>
      </c>
      <c r="BE271" s="124" t="e">
        <f ca="1">IF(tbl_coded[[#This Row],[ISIN]]="","",IF(OR(_xll.BDP($B271&amp;" Corp",BE$1)="#N/A Field Not Applicable"),"--",_xll.BDP($B271&amp;" Corp",BE$1)))</f>
        <v>#NAME?</v>
      </c>
      <c r="BF271" s="124" t="e">
        <f ca="1">IF(tbl_coded[[#This Row],[ISIN]]="","",IF(OR(_xll.BDP($B271&amp;" Corp",BF$1)="#N/A Field Not Applicable"),"--",_xll.BDP($B271&amp;" Corp",BF$1)))</f>
        <v>#NAME?</v>
      </c>
      <c r="BG271" s="124" t="e">
        <f ca="1">IF(tbl_coded[[#This Row],[ISIN]]="","",IF(OR(_xll.BDP($B271&amp;" Corp",BG$1)="#N/A Field Not Applicable"),"--",IF(_xll.BDP($B271&amp;" Corp",BG$1)="#N/A N/A","N",_xll.BDP($B271&amp;" Corp",BG$1))))</f>
        <v>#NAME?</v>
      </c>
      <c r="BH271" s="124" t="e">
        <f ca="1">IF(tbl_coded[[#This Row],[ISIN]]="","",IF(OR(_xll.BDP($B271&amp;" Corp",BH$1)="#N/A N/A"),"",_xll.BDP($B271&amp;" Corp",BH$1)))</f>
        <v>#NAME?</v>
      </c>
      <c r="BI271" s="124" t="e">
        <f ca="1">IF(tbl_coded[[#This Row],[ISIN]]="","",IF(OR(tbl_coded[[#This Row],[Parent company tiker]]=""),"",IF(_xll.BDP(tbl_coded[[#This Row],[Parent company tiker]]&amp;" Equity",BI$1)="#N/A N/A","--",_xll.BDP(tbl_coded[[#This Row],[Parent company tiker]]&amp;" Equity",BI$1))))</f>
        <v>#NAME?</v>
      </c>
      <c r="BJ271" s="124" t="e">
        <f ca="1">IF(tbl_coded[[#This Row],[ISIN]]="","",IF(OR(tbl_coded[[#This Row],[Parent company tiker]]=""),"",IF(_xll.BDP(tbl_coded[[#This Row],[Parent company tiker]]&amp;" Equity",BJ$1)="#N/A N/A","--",_xll.BDP(tbl_coded[[#This Row],[Parent company tiker]]&amp;" Equity",BJ$1))))</f>
        <v>#NAME?</v>
      </c>
      <c r="BK271" s="124" t="e">
        <f ca="1">IF(tbl_coded[[#This Row],[ISIN]]="","",IF(OR(tbl_coded[[#This Row],[Parent company tiker]]=""),"",IF(_xll.BDP(tbl_coded[[#This Row],[Parent company tiker]]&amp;" Equity",BK$1)="#N/A N/A","--",_xll.BDP(tbl_coded[[#This Row],[Parent company tiker]]&amp;" Equity",BK$1))))</f>
        <v>#NAME?</v>
      </c>
      <c r="BL271" s="124" t="e">
        <f ca="1">IF(tbl_coded[[#This Row],[ISIN]]="","",IF(OR(tbl_coded[[#This Row],[Parent company tiker]]=""),"",IF(_xll.BDP(tbl_coded[[#This Row],[Parent company tiker]]&amp;" Equity",BL$1)="#N/A N/A","--",_xll.BDP(tbl_coded[[#This Row],[Parent company tiker]]&amp;" Equity",BL$1))))</f>
        <v>#NAME?</v>
      </c>
      <c r="BM27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1" s="124" t="e">
        <f ca="1">IF(tbl_coded[[#This Row],[Column9]]&lt;&gt;"--",tbl_coded[[#This Row],[G''tor rating]],IF(tbl_coded[[#This Row],[KPW Name]]&lt;&gt;"",tbl_coded[[#This Row],[KPW Rating]],IF(tbl_coded[[#This Row],[Parent company tiker]]&lt;&gt;"",tbl_coded[[#This Row],[parent评级]],tbl_coded[[#This Row],[Issuer rating]])))</f>
        <v>#NAME?</v>
      </c>
      <c r="BO271" s="159" t="str">
        <f ca="1">IFERROR(IF(tbl_coded[[#This Row],[GREEN]]="Y","GREEN",IF(tbl_coded[[#This Row],[SUSTAINABLE]]="Y","SUSTAINABLE",IF(tbl_coded[[#This Row],[SOCIAL]]="Y","SOCIAL",IF(tbl_coded[[#This Row],[Sustainable linked]]="Y","SUSTAINABLE LINKED"," ")))),"")</f>
        <v/>
      </c>
    </row>
    <row r="272" spans="1:67" ht="15" customHeight="1">
      <c r="A272" s="119">
        <v>270</v>
      </c>
      <c r="B272" s="120" t="str">
        <f>IF(美元债一级!$C$4:$C$1048576&lt;&gt;"",美元债一级!C273,"")</f>
        <v>HK0000909835</v>
      </c>
      <c r="C272" s="124" t="e">
        <f ca="1">IF(tbl_coded[[#This Row],[ISIN]]="","",IF(tbl_coded[[#This Row],[Index]]&gt;$A$1,"",IF(_xll.BDP($B272&amp;" Corp",C$1)="#N/A N/A","",_xll.BDP($B272&amp;" Corp",C$1))))</f>
        <v>#NAME?</v>
      </c>
      <c r="D272" s="124" t="e">
        <f ca="1">IF(tbl_coded[[#This Row],[ISIN]]="","",IF(_xll.BDP($B272&amp;" Corp",D$1)="#N/A N/A","",_xll.BDP($B272&amp;" Corp",D$1)))</f>
        <v>#NAME?</v>
      </c>
      <c r="E272" s="124" t="e">
        <f ca="1">IF(tbl_coded[[#This Row],[ISIN]]="","",IF(_xll.BDP($B272&amp;" Corp",E$1)="#N/A N/A","--",_xll.BDP($B272&amp;" Corp",E$1)))</f>
        <v>#NAME?</v>
      </c>
      <c r="F272" s="124" t="e">
        <f ca="1">IF(tbl_coded[[#This Row],[ISIN]]="","",IF(_xll.BDS($B272&amp;" Corp",F$1)="#N/A Field Not Applicable","",_xll.BDS($B272&amp;" Corp",F$1)))</f>
        <v>#NAME?</v>
      </c>
      <c r="G272" s="124" t="e">
        <f ca="1">IF(tbl_coded[[#This Row],[ISIN]]="","",IF(_xll.BDP($F272&amp;" CompanyID",G$1)="#N/A Invalid Security","",_xll.BDP($F272&amp;" CompanyID",G$1)))</f>
        <v>#NAME?</v>
      </c>
      <c r="H272" s="124" t="e">
        <f ca="1">IF(tbl_coded[[#This Row],[ISIN]]="","",IF(_xll.BDP($B272&amp;" Corp",H$1)="#N/A N/A","--",_xll.BDP($B272&amp;" Corp",H$1)))</f>
        <v>#NAME?</v>
      </c>
      <c r="I272" s="124" t="e">
        <f ca="1">IF(tbl_coded[[#This Row],[ISIN]]="","",IF(_xll.BDP($B272&amp;" Corp",I$1)="#N/A N/A","--",_xll.BDP($B272&amp;" Corp",I$1)))</f>
        <v>#NAME?</v>
      </c>
      <c r="J272" s="124" t="e">
        <f ca="1">IF(tbl_coded[[#This Row],[ISIN]]="","",IF(_xll.BDP($B272&amp;" Corp",J$1)="#N/A N/A","--",_xll.BDP($B272&amp;" Corp",J$1)))</f>
        <v>#NAME?</v>
      </c>
      <c r="K272" s="124" t="e">
        <f ca="1">IF(tbl_coded[[#This Row],[ISIN]]="","",IF(_xll.BDP($B272&amp;" Corp",K$1)="#N/A N/A","--",_xll.BDP($B272&amp;" Corp",K$1)))</f>
        <v>#NAME?</v>
      </c>
      <c r="L272" s="124" t="e">
        <f ca="1">IF(tbl_coded[[#This Row],[ISIN]]="","",IF(_xll.BDP($B272&amp;" Corp",L$1)="#N/A N/A","--",_xll.BDP($B272&amp;" Corp",L$1)))</f>
        <v>#NAME?</v>
      </c>
      <c r="M272" s="124" t="e">
        <f ca="1">IF(tbl_coded[[#This Row],[ISIN]]="","",IF(_xll.BDP($B272&amp;" Corp",M$1)="#N/A N/A","--",_xll.BDP($B272&amp;" Corp",M$1)))</f>
        <v>#NAME?</v>
      </c>
      <c r="N272" s="124" t="e">
        <f ca="1">IF(tbl_coded[[#This Row],[ISIN]]="","",IF(_xll.BDP($B272&amp;" Corp",N$1)="#N/A N/A","--",_xll.BDP($B272&amp;" Corp",N$1)))</f>
        <v>#NAME?</v>
      </c>
      <c r="O272" s="124" t="e">
        <f ca="1">IF(tbl_coded[[#This Row],[ISIN]]="","",IF(_xll.BDP($B272&amp;" Corp",O$1)="#N/A N/A","--",_xll.BDP($B272&amp;" Corp",O$1)))</f>
        <v>#NAME?</v>
      </c>
      <c r="P272" s="124" t="e">
        <f ca="1">IF(tbl_coded[[#This Row],[ISIN]]="","",IF(_xll.BDP($B272&amp;" Corp",P$1)="#N/A N/A","--",_xll.BDP($B272&amp;" Corp",P$1)))</f>
        <v>#NAME?</v>
      </c>
      <c r="Q27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2" s="124" t="e">
        <f ca="1">IF(tbl_coded[[#This Row],[ISIN]]="","",IF(OR(_xll.BDP($B272&amp;" Corp",R$1)="#N/A N/A",_xll.BDP($B272&amp;" Corp",R$1)="#N/A Invalid Security",_xll.BDP($B272&amp;" Corp",R$1)="#N/A Field Not Applicable"),"--",_xll.BDP($B272&amp;" Corp",R$1)))</f>
        <v>#NAME?</v>
      </c>
      <c r="S272" s="124" t="e">
        <f ca="1">IF(tbl_coded[[#This Row],[ISIN]]="","",IF(OR(_xll.BDP($R272&amp;" Equity",S$1)="#N/A N/A",_xll.BDP($R272&amp;" Equity",S$1)="#N/A Invalid Security"),"--",_xll.BDP($R272&amp;" Equity",S$1)))</f>
        <v>#NAME?</v>
      </c>
      <c r="T272" s="124" t="e">
        <f ca="1">IF(tbl_coded[[#This Row],[ISIN]]="","",IF(OR(_xll.BDP($R272&amp;" Equity",T$1)="#N/A N/A",_xll.BDP($R272&amp;" Equity",T$1)="#N/A Invalid Security"),"--",_xll.BDP($R272&amp;" Equity",T$1)))</f>
        <v>#NAME?</v>
      </c>
      <c r="U272" s="124" t="e">
        <f ca="1">IF(tbl_coded[[#This Row],[ISIN]]="","",IF(OR(_xll.BDP($R272&amp;" Equity",U$1)="#N/A N/A",_xll.BDP($R272&amp;" Equity",U$1)="#N/A Invalid Security"),"--",_xll.BDP($R272&amp;" Equity",U$1)))</f>
        <v>#NAME?</v>
      </c>
      <c r="V272" s="124" t="e">
        <f ca="1">IF(tbl_coded[[#This Row],[ISIN]]="","",IF(OR(_xll.BDP($R272&amp;" Equity",V$1)="#N/A N/A",_xll.BDP($R272&amp;" Equity",V$1)="#N/A Invalid Security"),"--",_xll.BDP($R272&amp;" Equity",V$1)))</f>
        <v>#NAME?</v>
      </c>
      <c r="W272" s="124" t="e">
        <f ca="1">IF(tbl_coded[[#This Row],[ISIN]]="","",IF(OR(_xll.BDP($R272&amp;" Equity",W$1)="#N/A N/A",_xll.BDP($R272&amp;" Equity",W$1)="#N/A Invalid Security"),"--",_xll.BDP($R272&amp;" Equity",W$1)))</f>
        <v>#NAME?</v>
      </c>
      <c r="X272" s="124" t="e">
        <f ca="1">IF(tbl_coded[[#This Row],[ISIN]]="","",IF(OR(_xll.BDP($R272&amp;" Equity",X$1)="#N/A N/A",_xll.BDP($R272&amp;" Equity",X$1)="#N/A Invalid Security"),"--",_xll.BDP($R272&amp;" Equity",X$1)))</f>
        <v>#NAME?</v>
      </c>
      <c r="Y27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2" s="124" t="str">
        <f ca="1">IF(tbl_coded[[#This Row],[ISIN]]="","",IF(ISNUMBER(_xll.BDP(B272&amp;" Corp",Z$1)),_xll.BDP(B272&amp;" Corp",Z$1),""))</f>
        <v/>
      </c>
      <c r="AA272" s="124" t="str">
        <f ca="1">IF(tbl_coded[[#This Row],[ISIN]]="","",IF(ISNUMBER(_xll.BDP(B272&amp;" Corp",AA$1)),_xll.BDP(B272&amp;" Corp",AA$1),""))</f>
        <v/>
      </c>
      <c r="AB272" s="124" t="str">
        <f ca="1">IF(tbl_coded[[#This Row],[ISIN]]="","",IF(ISNUMBER(_xll.BDP(B272&amp;" Corp",AB$1)),_xll.BDP(B272&amp;" Corp",AB$1),""))</f>
        <v/>
      </c>
      <c r="AC272" s="124" t="str">
        <f ca="1">IF(tbl_coded[[#This Row],[ISIN]]="","",IF(ISNUMBER(_xll.BDP(B272&amp;" Corp",AC$1)),_xll.BDP(B272&amp;" Corp",AC$1),""))</f>
        <v/>
      </c>
      <c r="AD272" s="124" t="e">
        <f ca="1">IF(tbl_coded[[#This Row],[ISIN]]="","",IF((_xll.BDP(B272&amp;" Corp",AD$1))="#N/A Field Not Applicable","",_xll.BDP(B272&amp;" Corp",AD$1)))</f>
        <v>#NAME?</v>
      </c>
      <c r="AE272" s="124" t="e">
        <f ca="1">IF(tbl_coded[[#This Row],[ISIN]]="","",IF((_xll.BDP(B272&amp;" Corp",AE$1))="#N/A N/A","--",_xll.BDP(B272&amp;" Corp",AE$1)))</f>
        <v>#NAME?</v>
      </c>
      <c r="AF272" s="124" t="e">
        <f ca="1">IF(tbl_coded[[#This Row],[ISIN]]="","",IF(IFERROR(MATCH(H272,rtg_num[Moody''s],0)&gt;10,0),"HY",IF(IFERROR(MATCH(I272,rtg_num[S&amp;P],0)&gt;10,0),"HY",IF(IFERROR(MATCH(J272,rtg_num[Fitch],0)&gt;10,0),"HY",IF(H272&amp;I272&amp;J272="------","NR",IF(IFERROR(FIND("#N/A",Coded!H272),0)&amp;IFERROR(FIND("#N/A",Coded!H272),0)&amp;IFERROR(FIND("#N/A",Coded!H272),0)&lt;&gt;"000",IF(INDEX(美元债一级!$O:$O,MATCH(tbl_coded[[#This Row],[ISIN]],美元债一级!$I:$I,0))="--/--/--","NR","IG"),"IG"))))))</f>
        <v>#NAME?</v>
      </c>
      <c r="AG27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2" s="125" t="e">
        <f ca="1">IF(tbl_coded[[#This Row],[ISIN]]="","",IF(_xll.BDP($B272&amp;" Corp",AI$1)="#N/A N/A","--",_xll.BDP($B272&amp;" Corp",AI$1)))</f>
        <v>#NAME?</v>
      </c>
      <c r="AJ272" s="122" t="e">
        <f ca="1">IF(tbl_coded[[#This Row],[ISIN]]="","",IF(OR(_xll.BDP(_xll.BDP(tbl_coded[[#This Row],[ISIN]]&amp;" Corp", "ISSUER_EQUITY_TICKER")&amp;" Equity",AJ$1)="#N/A N/A"),"--",_xll.BDP(_xll.BDP(tbl_coded[[#This Row],[ISIN]]&amp;" Corp", "ISSUER_EQUITY_TICKER")&amp;" Equity",AJ$1)))</f>
        <v>#NAME?</v>
      </c>
      <c r="AK27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24" t="e">
        <f ca="1">IF(tbl_coded[[#This Row],[ISIN]]="","",IF(OR(_xll.BDP(_xll.BDP(tbl_coded[[#This Row],[ISIN]]&amp;" Corp", "ISSUER_EQUITY_TICKER")&amp;" Equity",AL$1)="#N/A N/A"),"--",_xll.BDP(_xll.BDP(tbl_coded[[#This Row],[ISIN]]&amp;" Corp", "ISSUER_EQUITY_TICKER")&amp;" Equity",AL$1)))</f>
        <v>#NAME?</v>
      </c>
      <c r="AM272" s="124" t="e">
        <f ca="1">IF(tbl_coded[[#This Row],[ISIN]]="","",IF(_xll.BDS($B272&amp;" Corp",AM$1)="#N/A Field Not Applicable","",_xll.BDS($B272&amp;" Corp",AM$1)))</f>
        <v>#NAME?</v>
      </c>
      <c r="AN272" s="124" t="e">
        <f ca="1">IF(tbl_coded[[#This Row],[ISIN]]="","",IF(_xll.BDP(tbl_coded[[#This Row],[KPW Provider BBID]]&amp;" CompanyID","NAME")="#N/A Invalid Security","",_xll.BDP(tbl_coded[[#This Row],[KPW Provider BBID]]&amp;" CompanyID","NAME")))</f>
        <v>#NAME?</v>
      </c>
      <c r="AO272" s="124" t="e">
        <f ca="1">IF(tbl_coded[[#This Row],[ISIN]]="","",IF(_xll.BDP(tbl_coded[[#This Row],[KPW Provider BBID]]&amp;" CompanyID",$AO$1)="#N/A Invalid Security","--",IF(_xll.BDP(tbl_coded[[#This Row],[KPW Provider BBID]]&amp;" CompanyID",$AO$1)="#N/A N/A","--",_xll.BDP(tbl_coded[[#This Row],[KPW Provider BBID]]&amp;" CompanyID",$AO$1))))</f>
        <v>#NAME?</v>
      </c>
      <c r="AP272" s="124" t="e">
        <f ca="1">IF(tbl_coded[[#This Row],[ISIN]]="","",IF(_xll.BDP(tbl_coded[[#This Row],[KPW Provider BBID]]&amp;" CompanyID",$AP$1)="#N/A Invalid Security","--",IF(_xll.BDP(tbl_coded[[#This Row],[KPW Provider BBID]]&amp;" CompanyID",$AP$1)="#N/A N/A","--",_xll.BDP(tbl_coded[[#This Row],[KPW Provider BBID]]&amp;" CompanyID",$AP$1))))</f>
        <v>#NAME?</v>
      </c>
      <c r="AQ272" s="124" t="e">
        <f ca="1">IF(tbl_coded[[#This Row],[ISIN]]="","",IF(_xll.BDP(tbl_coded[[#This Row],[KPW Provider BBID]]&amp;" CompanyID",$AQ$1)="#N/A Invalid Security","--",IF(_xll.BDP(tbl_coded[[#This Row],[KPW Provider BBID]]&amp;" CompanyID",$AQ$1)="#N/A N/A","--",_xll.BDP(tbl_coded[[#This Row],[KPW Provider BBID]]&amp;" CompanyID",$AQ$1))))</f>
        <v>#NAME?</v>
      </c>
      <c r="AR272" s="124" t="e">
        <f ca="1">IF(tbl_coded[[#This Row],[ISIN]]="","",tbl_coded[[#This Row],[穆迪KPW评级]]&amp;"/"&amp;tbl_coded[[#This Row],[SPKPW评级]]&amp;"/"&amp;tbl_coded[[#This Row],[FITCHKPW评级]])</f>
        <v>#NAME?</v>
      </c>
      <c r="AS272" s="124" t="e">
        <f ca="1">IF(tbl_coded[[#This Row],[ISIN]]="","",IF(OR(_xll.BDP($B272&amp;" Corp",AS$1)="#N/A N/A"),"--",_xll.BDP($B272&amp;" Corp",AS$1)))</f>
        <v>#NAME?</v>
      </c>
      <c r="AT272" s="124" t="e">
        <f ca="1">IF(tbl_coded[[#This Row],[ISIN]]="","",IF(_xll.BDS($B272&amp;" Corp",AT$1)="#N/A Field Not Applicable","",_xll.BDS($B272&amp;" Corp",AT$1)))</f>
        <v>#NAME?</v>
      </c>
      <c r="AU272" s="124" t="e">
        <f ca="1">IF(tbl_coded[[#This Row],[SBLC Provider BBID]]="","",_xll.BDP(tbl_coded[[#This Row],[SBLC Provider BBID]]&amp;" CompanyID","NAME"))</f>
        <v>#NAME?</v>
      </c>
      <c r="AV272" s="124" t="e">
        <f ca="1">IF(tbl_coded[[#This Row],[ISIN]]="","",IF(OR(_xll.BDP($B272&amp;" Corp",AV$1)="#N/A N/A"),"--",TEXT(_xll.BDP($B272&amp;" Corp",AV$1),"yyyy/mm/dd")))</f>
        <v>#NAME?</v>
      </c>
      <c r="AW272" s="124" t="e">
        <f ca="1">IF(tbl_coded[[#This Row],[ISIN]]="","",IF(OR(_xll.BDP($B272&amp;" Corp",AW$1)="#N/A N/A"),"--",TEXT(_xll.BDP($B272&amp;" Corp",AW$1),"yyyy/mm/dd")))</f>
        <v>#NAME?</v>
      </c>
      <c r="AX272" s="124" t="e">
        <f ca="1">IF(tbl_coded[[#This Row],[ISIN]]="","",IF(OR(_xll.BDP($B272&amp;" Corp",AX$1)="#N/A N/A"),"--",TEXT(_xll.BDP($B272&amp;" Corp",AX$1),"yyyy/mm/dd")))</f>
        <v>#NAME?</v>
      </c>
      <c r="AY272" s="124" t="e">
        <f ca="1">IF(tbl_coded[[#This Row],[ISIN]]="","",IF(OR(_xll.BDP($B272&amp;" Corp",AY$1)="#N/A Field Not Applicable"),"--",TEXT(_xll.BDP($B272&amp;" Corp",AY$1),"yyyy/mm/dd")))</f>
        <v>#NAME?</v>
      </c>
      <c r="AZ272" s="124" t="e">
        <f ca="1">IF(tbl_coded[[#This Row],[ISIN]]="","",IF(OR(_xll.BDP($B272&amp;" Corp",AZ$1)="#N/A N/A"),"--",_xll.BDP($B272&amp;" Corp",AZ$1)))</f>
        <v>#NAME?</v>
      </c>
      <c r="BA272" s="124" t="e">
        <f ca="1">IF(tbl_coded[[#This Row],[ISIN]]="","",IF(OR(_xll.BDP($B272&amp;" Corp",BA$1)="#N/A N/A"),"--",_xll.BDP($B272&amp;" Corp",BA$1)))</f>
        <v>#NAME?</v>
      </c>
      <c r="BB272" s="124" t="e">
        <f ca="1">IF(tbl_coded[[#This Row],[ISIN]]="","",IF(OR(_xll.BDP($B272&amp;" Corp",BB$1)="#N/A N/A"),"--",_xll.BDP($B272&amp;" Corp",BB$1)))</f>
        <v>#NAME?</v>
      </c>
      <c r="BC272" s="124" t="e">
        <f ca="1">IF(tbl_coded[[#This Row],[ISIN]]="","",IF(OR(_xll.BDP($B272&amp;" Corp",BC$1)="#N/A Field Not Applicable"),"--",_xll.BDP($B272&amp;" Corp",BC$1)))</f>
        <v>#NAME?</v>
      </c>
      <c r="BD272" s="124" t="e">
        <f ca="1">IF(tbl_coded[[#This Row],[ISIN]]="","",IF(OR(_xll.BDP($B272&amp;" Corp",BD$1)="#N/A Field Not Applicable"),"--",_xll.BDP($B272&amp;" Corp",BD$1)))</f>
        <v>#NAME?</v>
      </c>
      <c r="BE272" s="124" t="e">
        <f ca="1">IF(tbl_coded[[#This Row],[ISIN]]="","",IF(OR(_xll.BDP($B272&amp;" Corp",BE$1)="#N/A Field Not Applicable"),"--",_xll.BDP($B272&amp;" Corp",BE$1)))</f>
        <v>#NAME?</v>
      </c>
      <c r="BF272" s="124" t="e">
        <f ca="1">IF(tbl_coded[[#This Row],[ISIN]]="","",IF(OR(_xll.BDP($B272&amp;" Corp",BF$1)="#N/A Field Not Applicable"),"--",_xll.BDP($B272&amp;" Corp",BF$1)))</f>
        <v>#NAME?</v>
      </c>
      <c r="BG272" s="124" t="e">
        <f ca="1">IF(tbl_coded[[#This Row],[ISIN]]="","",IF(OR(_xll.BDP($B272&amp;" Corp",BG$1)="#N/A Field Not Applicable"),"--",IF(_xll.BDP($B272&amp;" Corp",BG$1)="#N/A N/A","N",_xll.BDP($B272&amp;" Corp",BG$1))))</f>
        <v>#NAME?</v>
      </c>
      <c r="BH272" s="124" t="e">
        <f ca="1">IF(tbl_coded[[#This Row],[ISIN]]="","",IF(OR(_xll.BDP($B272&amp;" Corp",BH$1)="#N/A N/A"),"",_xll.BDP($B272&amp;" Corp",BH$1)))</f>
        <v>#NAME?</v>
      </c>
      <c r="BI272" s="124" t="e">
        <f ca="1">IF(tbl_coded[[#This Row],[ISIN]]="","",IF(OR(tbl_coded[[#This Row],[Parent company tiker]]=""),"",IF(_xll.BDP(tbl_coded[[#This Row],[Parent company tiker]]&amp;" Equity",BI$1)="#N/A N/A","--",_xll.BDP(tbl_coded[[#This Row],[Parent company tiker]]&amp;" Equity",BI$1))))</f>
        <v>#NAME?</v>
      </c>
      <c r="BJ272" s="124" t="e">
        <f ca="1">IF(tbl_coded[[#This Row],[ISIN]]="","",IF(OR(tbl_coded[[#This Row],[Parent company tiker]]=""),"",IF(_xll.BDP(tbl_coded[[#This Row],[Parent company tiker]]&amp;" Equity",BJ$1)="#N/A N/A","--",_xll.BDP(tbl_coded[[#This Row],[Parent company tiker]]&amp;" Equity",BJ$1))))</f>
        <v>#NAME?</v>
      </c>
      <c r="BK272" s="124" t="e">
        <f ca="1">IF(tbl_coded[[#This Row],[ISIN]]="","",IF(OR(tbl_coded[[#This Row],[Parent company tiker]]=""),"",IF(_xll.BDP(tbl_coded[[#This Row],[Parent company tiker]]&amp;" Equity",BK$1)="#N/A N/A","--",_xll.BDP(tbl_coded[[#This Row],[Parent company tiker]]&amp;" Equity",BK$1))))</f>
        <v>#NAME?</v>
      </c>
      <c r="BL272" s="124" t="e">
        <f ca="1">IF(tbl_coded[[#This Row],[ISIN]]="","",IF(OR(tbl_coded[[#This Row],[Parent company tiker]]=""),"",IF(_xll.BDP(tbl_coded[[#This Row],[Parent company tiker]]&amp;" Equity",BL$1)="#N/A N/A","--",_xll.BDP(tbl_coded[[#This Row],[Parent company tiker]]&amp;" Equity",BL$1))))</f>
        <v>#NAME?</v>
      </c>
      <c r="BM27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2" s="124" t="e">
        <f ca="1">IF(tbl_coded[[#This Row],[Column9]]&lt;&gt;"--",tbl_coded[[#This Row],[G''tor rating]],IF(tbl_coded[[#This Row],[KPW Name]]&lt;&gt;"",tbl_coded[[#This Row],[KPW Rating]],IF(tbl_coded[[#This Row],[Parent company tiker]]&lt;&gt;"",tbl_coded[[#This Row],[parent评级]],tbl_coded[[#This Row],[Issuer rating]])))</f>
        <v>#NAME?</v>
      </c>
      <c r="BO272" s="159" t="str">
        <f ca="1">IFERROR(IF(tbl_coded[[#This Row],[GREEN]]="Y","GREEN",IF(tbl_coded[[#This Row],[SUSTAINABLE]]="Y","SUSTAINABLE",IF(tbl_coded[[#This Row],[SOCIAL]]="Y","SOCIAL",IF(tbl_coded[[#This Row],[Sustainable linked]]="Y","SUSTAINABLE LINKED"," ")))),"")</f>
        <v/>
      </c>
    </row>
    <row r="273" spans="1:67" ht="15" customHeight="1">
      <c r="A273" s="119">
        <v>271</v>
      </c>
      <c r="B273" s="120" t="str">
        <f>IF(美元债一级!$C$4:$C$1048576&lt;&gt;"",美元债一级!C274,"")</f>
        <v>HK0000909751</v>
      </c>
      <c r="C273" s="124" t="e">
        <f ca="1">IF(tbl_coded[[#This Row],[ISIN]]="","",IF(tbl_coded[[#This Row],[Index]]&gt;$A$1,"",IF(_xll.BDP($B273&amp;" Corp",C$1)="#N/A N/A","",_xll.BDP($B273&amp;" Corp",C$1))))</f>
        <v>#NAME?</v>
      </c>
      <c r="D273" s="124" t="e">
        <f ca="1">IF(tbl_coded[[#This Row],[ISIN]]="","",IF(_xll.BDP($B273&amp;" Corp",D$1)="#N/A N/A","",_xll.BDP($B273&amp;" Corp",D$1)))</f>
        <v>#NAME?</v>
      </c>
      <c r="E273" s="124" t="e">
        <f ca="1">IF(tbl_coded[[#This Row],[ISIN]]="","",IF(_xll.BDP($B273&amp;" Corp",E$1)="#N/A N/A","--",_xll.BDP($B273&amp;" Corp",E$1)))</f>
        <v>#NAME?</v>
      </c>
      <c r="F273" s="124" t="e">
        <f ca="1">IF(tbl_coded[[#This Row],[ISIN]]="","",IF(_xll.BDS($B273&amp;" Corp",F$1)="#N/A Field Not Applicable","",_xll.BDS($B273&amp;" Corp",F$1)))</f>
        <v>#NAME?</v>
      </c>
      <c r="G273" s="124" t="e">
        <f ca="1">IF(tbl_coded[[#This Row],[ISIN]]="","",IF(_xll.BDP($F273&amp;" CompanyID",G$1)="#N/A Invalid Security","",_xll.BDP($F273&amp;" CompanyID",G$1)))</f>
        <v>#NAME?</v>
      </c>
      <c r="H273" s="124" t="e">
        <f ca="1">IF(tbl_coded[[#This Row],[ISIN]]="","",IF(_xll.BDP($B273&amp;" Corp",H$1)="#N/A N/A","--",_xll.BDP($B273&amp;" Corp",H$1)))</f>
        <v>#NAME?</v>
      </c>
      <c r="I273" s="124" t="e">
        <f ca="1">IF(tbl_coded[[#This Row],[ISIN]]="","",IF(_xll.BDP($B273&amp;" Corp",I$1)="#N/A N/A","--",_xll.BDP($B273&amp;" Corp",I$1)))</f>
        <v>#NAME?</v>
      </c>
      <c r="J273" s="124" t="e">
        <f ca="1">IF(tbl_coded[[#This Row],[ISIN]]="","",IF(_xll.BDP($B273&amp;" Corp",J$1)="#N/A N/A","--",_xll.BDP($B273&amp;" Corp",J$1)))</f>
        <v>#NAME?</v>
      </c>
      <c r="K273" s="124" t="e">
        <f ca="1">IF(tbl_coded[[#This Row],[ISIN]]="","",IF(_xll.BDP($B273&amp;" Corp",K$1)="#N/A N/A","--",_xll.BDP($B273&amp;" Corp",K$1)))</f>
        <v>#NAME?</v>
      </c>
      <c r="L273" s="124" t="e">
        <f ca="1">IF(tbl_coded[[#This Row],[ISIN]]="","",IF(_xll.BDP($B273&amp;" Corp",L$1)="#N/A N/A","--",_xll.BDP($B273&amp;" Corp",L$1)))</f>
        <v>#NAME?</v>
      </c>
      <c r="M273" s="124" t="e">
        <f ca="1">IF(tbl_coded[[#This Row],[ISIN]]="","",IF(_xll.BDP($B273&amp;" Corp",M$1)="#N/A N/A","--",_xll.BDP($B273&amp;" Corp",M$1)))</f>
        <v>#NAME?</v>
      </c>
      <c r="N273" s="124" t="e">
        <f ca="1">IF(tbl_coded[[#This Row],[ISIN]]="","",IF(_xll.BDP($B273&amp;" Corp",N$1)="#N/A N/A","--",_xll.BDP($B273&amp;" Corp",N$1)))</f>
        <v>#NAME?</v>
      </c>
      <c r="O273" s="124" t="e">
        <f ca="1">IF(tbl_coded[[#This Row],[ISIN]]="","",IF(_xll.BDP($B273&amp;" Corp",O$1)="#N/A N/A","--",_xll.BDP($B273&amp;" Corp",O$1)))</f>
        <v>#NAME?</v>
      </c>
      <c r="P273" s="124" t="e">
        <f ca="1">IF(tbl_coded[[#This Row],[ISIN]]="","",IF(_xll.BDP($B273&amp;" Corp",P$1)="#N/A N/A","--",_xll.BDP($B273&amp;" Corp",P$1)))</f>
        <v>#NAME?</v>
      </c>
      <c r="Q27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3" s="124" t="e">
        <f ca="1">IF(tbl_coded[[#This Row],[ISIN]]="","",IF(OR(_xll.BDP($B273&amp;" Corp",R$1)="#N/A N/A",_xll.BDP($B273&amp;" Corp",R$1)="#N/A Invalid Security",_xll.BDP($B273&amp;" Corp",R$1)="#N/A Field Not Applicable"),"--",_xll.BDP($B273&amp;" Corp",R$1)))</f>
        <v>#NAME?</v>
      </c>
      <c r="S273" s="124" t="e">
        <f ca="1">IF(tbl_coded[[#This Row],[ISIN]]="","",IF(OR(_xll.BDP($R273&amp;" Equity",S$1)="#N/A N/A",_xll.BDP($R273&amp;" Equity",S$1)="#N/A Invalid Security"),"--",_xll.BDP($R273&amp;" Equity",S$1)))</f>
        <v>#NAME?</v>
      </c>
      <c r="T273" s="124" t="e">
        <f ca="1">IF(tbl_coded[[#This Row],[ISIN]]="","",IF(OR(_xll.BDP($R273&amp;" Equity",T$1)="#N/A N/A",_xll.BDP($R273&amp;" Equity",T$1)="#N/A Invalid Security"),"--",_xll.BDP($R273&amp;" Equity",T$1)))</f>
        <v>#NAME?</v>
      </c>
      <c r="U273" s="124" t="e">
        <f ca="1">IF(tbl_coded[[#This Row],[ISIN]]="","",IF(OR(_xll.BDP($R273&amp;" Equity",U$1)="#N/A N/A",_xll.BDP($R273&amp;" Equity",U$1)="#N/A Invalid Security"),"--",_xll.BDP($R273&amp;" Equity",U$1)))</f>
        <v>#NAME?</v>
      </c>
      <c r="V273" s="124" t="e">
        <f ca="1">IF(tbl_coded[[#This Row],[ISIN]]="","",IF(OR(_xll.BDP($R273&amp;" Equity",V$1)="#N/A N/A",_xll.BDP($R273&amp;" Equity",V$1)="#N/A Invalid Security"),"--",_xll.BDP($R273&amp;" Equity",V$1)))</f>
        <v>#NAME?</v>
      </c>
      <c r="W273" s="124" t="e">
        <f ca="1">IF(tbl_coded[[#This Row],[ISIN]]="","",IF(OR(_xll.BDP($R273&amp;" Equity",W$1)="#N/A N/A",_xll.BDP($R273&amp;" Equity",W$1)="#N/A Invalid Security"),"--",_xll.BDP($R273&amp;" Equity",W$1)))</f>
        <v>#NAME?</v>
      </c>
      <c r="X273" s="124" t="e">
        <f ca="1">IF(tbl_coded[[#This Row],[ISIN]]="","",IF(OR(_xll.BDP($R273&amp;" Equity",X$1)="#N/A N/A",_xll.BDP($R273&amp;" Equity",X$1)="#N/A Invalid Security"),"--",_xll.BDP($R273&amp;" Equity",X$1)))</f>
        <v>#NAME?</v>
      </c>
      <c r="Y27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3" s="124" t="str">
        <f ca="1">IF(tbl_coded[[#This Row],[ISIN]]="","",IF(ISNUMBER(_xll.BDP(B273&amp;" Corp",Z$1)),_xll.BDP(B273&amp;" Corp",Z$1),""))</f>
        <v/>
      </c>
      <c r="AA273" s="124" t="str">
        <f ca="1">IF(tbl_coded[[#This Row],[ISIN]]="","",IF(ISNUMBER(_xll.BDP(B273&amp;" Corp",AA$1)),_xll.BDP(B273&amp;" Corp",AA$1),""))</f>
        <v/>
      </c>
      <c r="AB273" s="124" t="str">
        <f ca="1">IF(tbl_coded[[#This Row],[ISIN]]="","",IF(ISNUMBER(_xll.BDP(B273&amp;" Corp",AB$1)),_xll.BDP(B273&amp;" Corp",AB$1),""))</f>
        <v/>
      </c>
      <c r="AC273" s="124" t="str">
        <f ca="1">IF(tbl_coded[[#This Row],[ISIN]]="","",IF(ISNUMBER(_xll.BDP(B273&amp;" Corp",AC$1)),_xll.BDP(B273&amp;" Corp",AC$1),""))</f>
        <v/>
      </c>
      <c r="AD273" s="124" t="e">
        <f ca="1">IF(tbl_coded[[#This Row],[ISIN]]="","",IF((_xll.BDP(B273&amp;" Corp",AD$1))="#N/A Field Not Applicable","",_xll.BDP(B273&amp;" Corp",AD$1)))</f>
        <v>#NAME?</v>
      </c>
      <c r="AE273" s="124" t="e">
        <f ca="1">IF(tbl_coded[[#This Row],[ISIN]]="","",IF((_xll.BDP(B273&amp;" Corp",AE$1))="#N/A N/A","--",_xll.BDP(B273&amp;" Corp",AE$1)))</f>
        <v>#NAME?</v>
      </c>
      <c r="AF273" s="124" t="e">
        <f ca="1">IF(tbl_coded[[#This Row],[ISIN]]="","",IF(IFERROR(MATCH(H273,rtg_num[Moody''s],0)&gt;10,0),"HY",IF(IFERROR(MATCH(I273,rtg_num[S&amp;P],0)&gt;10,0),"HY",IF(IFERROR(MATCH(J273,rtg_num[Fitch],0)&gt;10,0),"HY",IF(H273&amp;I273&amp;J273="------","NR",IF(IFERROR(FIND("#N/A",Coded!H273),0)&amp;IFERROR(FIND("#N/A",Coded!H273),0)&amp;IFERROR(FIND("#N/A",Coded!H273),0)&lt;&gt;"000",IF(INDEX(美元债一级!$O:$O,MATCH(tbl_coded[[#This Row],[ISIN]],美元债一级!$I:$I,0))="--/--/--","NR","IG"),"IG"))))))</f>
        <v>#NAME?</v>
      </c>
      <c r="AG27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3" s="125" t="e">
        <f ca="1">IF(tbl_coded[[#This Row],[ISIN]]="","",IF(_xll.BDP($B273&amp;" Corp",AI$1)="#N/A N/A","--",_xll.BDP($B273&amp;" Corp",AI$1)))</f>
        <v>#NAME?</v>
      </c>
      <c r="AJ273" s="122" t="e">
        <f ca="1">IF(tbl_coded[[#This Row],[ISIN]]="","",IF(OR(_xll.BDP(_xll.BDP(tbl_coded[[#This Row],[ISIN]]&amp;" Corp", "ISSUER_EQUITY_TICKER")&amp;" Equity",AJ$1)="#N/A N/A"),"--",_xll.BDP(_xll.BDP(tbl_coded[[#This Row],[ISIN]]&amp;" Corp", "ISSUER_EQUITY_TICKER")&amp;" Equity",AJ$1)))</f>
        <v>#NAME?</v>
      </c>
      <c r="AK27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24" t="e">
        <f ca="1">IF(tbl_coded[[#This Row],[ISIN]]="","",IF(OR(_xll.BDP(_xll.BDP(tbl_coded[[#This Row],[ISIN]]&amp;" Corp", "ISSUER_EQUITY_TICKER")&amp;" Equity",AL$1)="#N/A N/A"),"--",_xll.BDP(_xll.BDP(tbl_coded[[#This Row],[ISIN]]&amp;" Corp", "ISSUER_EQUITY_TICKER")&amp;" Equity",AL$1)))</f>
        <v>#NAME?</v>
      </c>
      <c r="AM273" s="124" t="e">
        <f ca="1">IF(tbl_coded[[#This Row],[ISIN]]="","",IF(_xll.BDS($B273&amp;" Corp",AM$1)="#N/A Field Not Applicable","",_xll.BDS($B273&amp;" Corp",AM$1)))</f>
        <v>#NAME?</v>
      </c>
      <c r="AN273" s="124" t="e">
        <f ca="1">IF(tbl_coded[[#This Row],[ISIN]]="","",IF(_xll.BDP(tbl_coded[[#This Row],[KPW Provider BBID]]&amp;" CompanyID","NAME")="#N/A Invalid Security","",_xll.BDP(tbl_coded[[#This Row],[KPW Provider BBID]]&amp;" CompanyID","NAME")))</f>
        <v>#NAME?</v>
      </c>
      <c r="AO273" s="124" t="e">
        <f ca="1">IF(tbl_coded[[#This Row],[ISIN]]="","",IF(_xll.BDP(tbl_coded[[#This Row],[KPW Provider BBID]]&amp;" CompanyID",$AO$1)="#N/A Invalid Security","--",IF(_xll.BDP(tbl_coded[[#This Row],[KPW Provider BBID]]&amp;" CompanyID",$AO$1)="#N/A N/A","--",_xll.BDP(tbl_coded[[#This Row],[KPW Provider BBID]]&amp;" CompanyID",$AO$1))))</f>
        <v>#NAME?</v>
      </c>
      <c r="AP273" s="124" t="e">
        <f ca="1">IF(tbl_coded[[#This Row],[ISIN]]="","",IF(_xll.BDP(tbl_coded[[#This Row],[KPW Provider BBID]]&amp;" CompanyID",$AP$1)="#N/A Invalid Security","--",IF(_xll.BDP(tbl_coded[[#This Row],[KPW Provider BBID]]&amp;" CompanyID",$AP$1)="#N/A N/A","--",_xll.BDP(tbl_coded[[#This Row],[KPW Provider BBID]]&amp;" CompanyID",$AP$1))))</f>
        <v>#NAME?</v>
      </c>
      <c r="AQ273" s="124" t="e">
        <f ca="1">IF(tbl_coded[[#This Row],[ISIN]]="","",IF(_xll.BDP(tbl_coded[[#This Row],[KPW Provider BBID]]&amp;" CompanyID",$AQ$1)="#N/A Invalid Security","--",IF(_xll.BDP(tbl_coded[[#This Row],[KPW Provider BBID]]&amp;" CompanyID",$AQ$1)="#N/A N/A","--",_xll.BDP(tbl_coded[[#This Row],[KPW Provider BBID]]&amp;" CompanyID",$AQ$1))))</f>
        <v>#NAME?</v>
      </c>
      <c r="AR273" s="124" t="e">
        <f ca="1">IF(tbl_coded[[#This Row],[ISIN]]="","",tbl_coded[[#This Row],[穆迪KPW评级]]&amp;"/"&amp;tbl_coded[[#This Row],[SPKPW评级]]&amp;"/"&amp;tbl_coded[[#This Row],[FITCHKPW评级]])</f>
        <v>#NAME?</v>
      </c>
      <c r="AS273" s="124" t="e">
        <f ca="1">IF(tbl_coded[[#This Row],[ISIN]]="","",IF(OR(_xll.BDP($B273&amp;" Corp",AS$1)="#N/A N/A"),"--",_xll.BDP($B273&amp;" Corp",AS$1)))</f>
        <v>#NAME?</v>
      </c>
      <c r="AT273" s="124" t="e">
        <f ca="1">IF(tbl_coded[[#This Row],[ISIN]]="","",IF(_xll.BDS($B273&amp;" Corp",AT$1)="#N/A Field Not Applicable","",_xll.BDS($B273&amp;" Corp",AT$1)))</f>
        <v>#NAME?</v>
      </c>
      <c r="AU273" s="124" t="e">
        <f ca="1">IF(tbl_coded[[#This Row],[SBLC Provider BBID]]="","",_xll.BDP(tbl_coded[[#This Row],[SBLC Provider BBID]]&amp;" CompanyID","NAME"))</f>
        <v>#NAME?</v>
      </c>
      <c r="AV273" s="124" t="e">
        <f ca="1">IF(tbl_coded[[#This Row],[ISIN]]="","",IF(OR(_xll.BDP($B273&amp;" Corp",AV$1)="#N/A N/A"),"--",TEXT(_xll.BDP($B273&amp;" Corp",AV$1),"yyyy/mm/dd")))</f>
        <v>#NAME?</v>
      </c>
      <c r="AW273" s="124" t="e">
        <f ca="1">IF(tbl_coded[[#This Row],[ISIN]]="","",IF(OR(_xll.BDP($B273&amp;" Corp",AW$1)="#N/A N/A"),"--",TEXT(_xll.BDP($B273&amp;" Corp",AW$1),"yyyy/mm/dd")))</f>
        <v>#NAME?</v>
      </c>
      <c r="AX273" s="124" t="e">
        <f ca="1">IF(tbl_coded[[#This Row],[ISIN]]="","",IF(OR(_xll.BDP($B273&amp;" Corp",AX$1)="#N/A N/A"),"--",TEXT(_xll.BDP($B273&amp;" Corp",AX$1),"yyyy/mm/dd")))</f>
        <v>#NAME?</v>
      </c>
      <c r="AY273" s="124" t="e">
        <f ca="1">IF(tbl_coded[[#This Row],[ISIN]]="","",IF(OR(_xll.BDP($B273&amp;" Corp",AY$1)="#N/A Field Not Applicable"),"--",TEXT(_xll.BDP($B273&amp;" Corp",AY$1),"yyyy/mm/dd")))</f>
        <v>#NAME?</v>
      </c>
      <c r="AZ273" s="124" t="e">
        <f ca="1">IF(tbl_coded[[#This Row],[ISIN]]="","",IF(OR(_xll.BDP($B273&amp;" Corp",AZ$1)="#N/A N/A"),"--",_xll.BDP($B273&amp;" Corp",AZ$1)))</f>
        <v>#NAME?</v>
      </c>
      <c r="BA273" s="124" t="e">
        <f ca="1">IF(tbl_coded[[#This Row],[ISIN]]="","",IF(OR(_xll.BDP($B273&amp;" Corp",BA$1)="#N/A N/A"),"--",_xll.BDP($B273&amp;" Corp",BA$1)))</f>
        <v>#NAME?</v>
      </c>
      <c r="BB273" s="124" t="e">
        <f ca="1">IF(tbl_coded[[#This Row],[ISIN]]="","",IF(OR(_xll.BDP($B273&amp;" Corp",BB$1)="#N/A N/A"),"--",_xll.BDP($B273&amp;" Corp",BB$1)))</f>
        <v>#NAME?</v>
      </c>
      <c r="BC273" s="124" t="e">
        <f ca="1">IF(tbl_coded[[#This Row],[ISIN]]="","",IF(OR(_xll.BDP($B273&amp;" Corp",BC$1)="#N/A Field Not Applicable"),"--",_xll.BDP($B273&amp;" Corp",BC$1)))</f>
        <v>#NAME?</v>
      </c>
      <c r="BD273" s="124" t="e">
        <f ca="1">IF(tbl_coded[[#This Row],[ISIN]]="","",IF(OR(_xll.BDP($B273&amp;" Corp",BD$1)="#N/A Field Not Applicable"),"--",_xll.BDP($B273&amp;" Corp",BD$1)))</f>
        <v>#NAME?</v>
      </c>
      <c r="BE273" s="124" t="e">
        <f ca="1">IF(tbl_coded[[#This Row],[ISIN]]="","",IF(OR(_xll.BDP($B273&amp;" Corp",BE$1)="#N/A Field Not Applicable"),"--",_xll.BDP($B273&amp;" Corp",BE$1)))</f>
        <v>#NAME?</v>
      </c>
      <c r="BF273" s="124" t="e">
        <f ca="1">IF(tbl_coded[[#This Row],[ISIN]]="","",IF(OR(_xll.BDP($B273&amp;" Corp",BF$1)="#N/A Field Not Applicable"),"--",_xll.BDP($B273&amp;" Corp",BF$1)))</f>
        <v>#NAME?</v>
      </c>
      <c r="BG273" s="124" t="e">
        <f ca="1">IF(tbl_coded[[#This Row],[ISIN]]="","",IF(OR(_xll.BDP($B273&amp;" Corp",BG$1)="#N/A Field Not Applicable"),"--",IF(_xll.BDP($B273&amp;" Corp",BG$1)="#N/A N/A","N",_xll.BDP($B273&amp;" Corp",BG$1))))</f>
        <v>#NAME?</v>
      </c>
      <c r="BH273" s="124" t="e">
        <f ca="1">IF(tbl_coded[[#This Row],[ISIN]]="","",IF(OR(_xll.BDP($B273&amp;" Corp",BH$1)="#N/A N/A"),"",_xll.BDP($B273&amp;" Corp",BH$1)))</f>
        <v>#NAME?</v>
      </c>
      <c r="BI273" s="124" t="e">
        <f ca="1">IF(tbl_coded[[#This Row],[ISIN]]="","",IF(OR(tbl_coded[[#This Row],[Parent company tiker]]=""),"",IF(_xll.BDP(tbl_coded[[#This Row],[Parent company tiker]]&amp;" Equity",BI$1)="#N/A N/A","--",_xll.BDP(tbl_coded[[#This Row],[Parent company tiker]]&amp;" Equity",BI$1))))</f>
        <v>#NAME?</v>
      </c>
      <c r="BJ273" s="124" t="e">
        <f ca="1">IF(tbl_coded[[#This Row],[ISIN]]="","",IF(OR(tbl_coded[[#This Row],[Parent company tiker]]=""),"",IF(_xll.BDP(tbl_coded[[#This Row],[Parent company tiker]]&amp;" Equity",BJ$1)="#N/A N/A","--",_xll.BDP(tbl_coded[[#This Row],[Parent company tiker]]&amp;" Equity",BJ$1))))</f>
        <v>#NAME?</v>
      </c>
      <c r="BK273" s="124" t="e">
        <f ca="1">IF(tbl_coded[[#This Row],[ISIN]]="","",IF(OR(tbl_coded[[#This Row],[Parent company tiker]]=""),"",IF(_xll.BDP(tbl_coded[[#This Row],[Parent company tiker]]&amp;" Equity",BK$1)="#N/A N/A","--",_xll.BDP(tbl_coded[[#This Row],[Parent company tiker]]&amp;" Equity",BK$1))))</f>
        <v>#NAME?</v>
      </c>
      <c r="BL273" s="124" t="e">
        <f ca="1">IF(tbl_coded[[#This Row],[ISIN]]="","",IF(OR(tbl_coded[[#This Row],[Parent company tiker]]=""),"",IF(_xll.BDP(tbl_coded[[#This Row],[Parent company tiker]]&amp;" Equity",BL$1)="#N/A N/A","--",_xll.BDP(tbl_coded[[#This Row],[Parent company tiker]]&amp;" Equity",BL$1))))</f>
        <v>#NAME?</v>
      </c>
      <c r="BM27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3" s="124" t="e">
        <f ca="1">IF(tbl_coded[[#This Row],[Column9]]&lt;&gt;"--",tbl_coded[[#This Row],[G''tor rating]],IF(tbl_coded[[#This Row],[KPW Name]]&lt;&gt;"",tbl_coded[[#This Row],[KPW Rating]],IF(tbl_coded[[#This Row],[Parent company tiker]]&lt;&gt;"",tbl_coded[[#This Row],[parent评级]],tbl_coded[[#This Row],[Issuer rating]])))</f>
        <v>#NAME?</v>
      </c>
      <c r="BO273" s="159" t="str">
        <f ca="1">IFERROR(IF(tbl_coded[[#This Row],[GREEN]]="Y","GREEN",IF(tbl_coded[[#This Row],[SUSTAINABLE]]="Y","SUSTAINABLE",IF(tbl_coded[[#This Row],[SOCIAL]]="Y","SOCIAL",IF(tbl_coded[[#This Row],[Sustainable linked]]="Y","SUSTAINABLE LINKED"," ")))),"")</f>
        <v/>
      </c>
    </row>
    <row r="274" spans="1:67" ht="15" customHeight="1">
      <c r="A274" s="119">
        <v>272</v>
      </c>
      <c r="B274" s="120" t="str">
        <f>IF(美元债一级!$C$4:$C$1048576&lt;&gt;"",美元债一级!C275,"")</f>
        <v>XS2584528447</v>
      </c>
      <c r="C274" s="124" t="e">
        <f ca="1">IF(tbl_coded[[#This Row],[ISIN]]="","",IF(tbl_coded[[#This Row],[Index]]&gt;$A$1,"",IF(_xll.BDP($B274&amp;" Corp",C$1)="#N/A N/A","",_xll.BDP($B274&amp;" Corp",C$1))))</f>
        <v>#NAME?</v>
      </c>
      <c r="D274" s="124" t="e">
        <f ca="1">IF(tbl_coded[[#This Row],[ISIN]]="","",IF(_xll.BDP($B274&amp;" Corp",D$1)="#N/A N/A","",_xll.BDP($B274&amp;" Corp",D$1)))</f>
        <v>#NAME?</v>
      </c>
      <c r="E274" s="124" t="e">
        <f ca="1">IF(tbl_coded[[#This Row],[ISIN]]="","",IF(_xll.BDP($B274&amp;" Corp",E$1)="#N/A N/A","--",_xll.BDP($B274&amp;" Corp",E$1)))</f>
        <v>#NAME?</v>
      </c>
      <c r="F274" s="124" t="e">
        <f ca="1">IF(tbl_coded[[#This Row],[ISIN]]="","",IF(_xll.BDS($B274&amp;" Corp",F$1)="#N/A Field Not Applicable","",_xll.BDS($B274&amp;" Corp",F$1)))</f>
        <v>#NAME?</v>
      </c>
      <c r="G274" s="124" t="e">
        <f ca="1">IF(tbl_coded[[#This Row],[ISIN]]="","",IF(_xll.BDP($F274&amp;" CompanyID",G$1)="#N/A Invalid Security","",_xll.BDP($F274&amp;" CompanyID",G$1)))</f>
        <v>#NAME?</v>
      </c>
      <c r="H274" s="124" t="e">
        <f ca="1">IF(tbl_coded[[#This Row],[ISIN]]="","",IF(_xll.BDP($B274&amp;" Corp",H$1)="#N/A N/A","--",_xll.BDP($B274&amp;" Corp",H$1)))</f>
        <v>#NAME?</v>
      </c>
      <c r="I274" s="124" t="e">
        <f ca="1">IF(tbl_coded[[#This Row],[ISIN]]="","",IF(_xll.BDP($B274&amp;" Corp",I$1)="#N/A N/A","--",_xll.BDP($B274&amp;" Corp",I$1)))</f>
        <v>#NAME?</v>
      </c>
      <c r="J274" s="124" t="e">
        <f ca="1">IF(tbl_coded[[#This Row],[ISIN]]="","",IF(_xll.BDP($B274&amp;" Corp",J$1)="#N/A N/A","--",_xll.BDP($B274&amp;" Corp",J$1)))</f>
        <v>#NAME?</v>
      </c>
      <c r="K274" s="124" t="e">
        <f ca="1">IF(tbl_coded[[#This Row],[ISIN]]="","",IF(_xll.BDP($B274&amp;" Corp",K$1)="#N/A N/A","--",_xll.BDP($B274&amp;" Corp",K$1)))</f>
        <v>#NAME?</v>
      </c>
      <c r="L274" s="124" t="e">
        <f ca="1">IF(tbl_coded[[#This Row],[ISIN]]="","",IF(_xll.BDP($B274&amp;" Corp",L$1)="#N/A N/A","--",_xll.BDP($B274&amp;" Corp",L$1)))</f>
        <v>#NAME?</v>
      </c>
      <c r="M274" s="124" t="e">
        <f ca="1">IF(tbl_coded[[#This Row],[ISIN]]="","",IF(_xll.BDP($B274&amp;" Corp",M$1)="#N/A N/A","--",_xll.BDP($B274&amp;" Corp",M$1)))</f>
        <v>#NAME?</v>
      </c>
      <c r="N274" s="124" t="e">
        <f ca="1">IF(tbl_coded[[#This Row],[ISIN]]="","",IF(_xll.BDP($B274&amp;" Corp",N$1)="#N/A N/A","--",_xll.BDP($B274&amp;" Corp",N$1)))</f>
        <v>#NAME?</v>
      </c>
      <c r="O274" s="124" t="e">
        <f ca="1">IF(tbl_coded[[#This Row],[ISIN]]="","",IF(_xll.BDP($B274&amp;" Corp",O$1)="#N/A N/A","--",_xll.BDP($B274&amp;" Corp",O$1)))</f>
        <v>#NAME?</v>
      </c>
      <c r="P274" s="124" t="e">
        <f ca="1">IF(tbl_coded[[#This Row],[ISIN]]="","",IF(_xll.BDP($B274&amp;" Corp",P$1)="#N/A N/A","--",_xll.BDP($B274&amp;" Corp",P$1)))</f>
        <v>#NAME?</v>
      </c>
      <c r="Q27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4" s="124" t="e">
        <f ca="1">IF(tbl_coded[[#This Row],[ISIN]]="","",IF(OR(_xll.BDP($B274&amp;" Corp",R$1)="#N/A N/A",_xll.BDP($B274&amp;" Corp",R$1)="#N/A Invalid Security",_xll.BDP($B274&amp;" Corp",R$1)="#N/A Field Not Applicable"),"--",_xll.BDP($B274&amp;" Corp",R$1)))</f>
        <v>#NAME?</v>
      </c>
      <c r="S274" s="124" t="e">
        <f ca="1">IF(tbl_coded[[#This Row],[ISIN]]="","",IF(OR(_xll.BDP($R274&amp;" Equity",S$1)="#N/A N/A",_xll.BDP($R274&amp;" Equity",S$1)="#N/A Invalid Security"),"--",_xll.BDP($R274&amp;" Equity",S$1)))</f>
        <v>#NAME?</v>
      </c>
      <c r="T274" s="124" t="e">
        <f ca="1">IF(tbl_coded[[#This Row],[ISIN]]="","",IF(OR(_xll.BDP($R274&amp;" Equity",T$1)="#N/A N/A",_xll.BDP($R274&amp;" Equity",T$1)="#N/A Invalid Security"),"--",_xll.BDP($R274&amp;" Equity",T$1)))</f>
        <v>#NAME?</v>
      </c>
      <c r="U274" s="124" t="e">
        <f ca="1">IF(tbl_coded[[#This Row],[ISIN]]="","",IF(OR(_xll.BDP($R274&amp;" Equity",U$1)="#N/A N/A",_xll.BDP($R274&amp;" Equity",U$1)="#N/A Invalid Security"),"--",_xll.BDP($R274&amp;" Equity",U$1)))</f>
        <v>#NAME?</v>
      </c>
      <c r="V274" s="124" t="e">
        <f ca="1">IF(tbl_coded[[#This Row],[ISIN]]="","",IF(OR(_xll.BDP($R274&amp;" Equity",V$1)="#N/A N/A",_xll.BDP($R274&amp;" Equity",V$1)="#N/A Invalid Security"),"--",_xll.BDP($R274&amp;" Equity",V$1)))</f>
        <v>#NAME?</v>
      </c>
      <c r="W274" s="124" t="e">
        <f ca="1">IF(tbl_coded[[#This Row],[ISIN]]="","",IF(OR(_xll.BDP($R274&amp;" Equity",W$1)="#N/A N/A",_xll.BDP($R274&amp;" Equity",W$1)="#N/A Invalid Security"),"--",_xll.BDP($R274&amp;" Equity",W$1)))</f>
        <v>#NAME?</v>
      </c>
      <c r="X274" s="124" t="e">
        <f ca="1">IF(tbl_coded[[#This Row],[ISIN]]="","",IF(OR(_xll.BDP($R274&amp;" Equity",X$1)="#N/A N/A",_xll.BDP($R274&amp;" Equity",X$1)="#N/A Invalid Security"),"--",_xll.BDP($R274&amp;" Equity",X$1)))</f>
        <v>#NAME?</v>
      </c>
      <c r="Y27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4" s="124" t="str">
        <f ca="1">IF(tbl_coded[[#This Row],[ISIN]]="","",IF(ISNUMBER(_xll.BDP(B274&amp;" Corp",Z$1)),_xll.BDP(B274&amp;" Corp",Z$1),""))</f>
        <v/>
      </c>
      <c r="AA274" s="124" t="str">
        <f ca="1">IF(tbl_coded[[#This Row],[ISIN]]="","",IF(ISNUMBER(_xll.BDP(B274&amp;" Corp",AA$1)),_xll.BDP(B274&amp;" Corp",AA$1),""))</f>
        <v/>
      </c>
      <c r="AB274" s="124" t="str">
        <f ca="1">IF(tbl_coded[[#This Row],[ISIN]]="","",IF(ISNUMBER(_xll.BDP(B274&amp;" Corp",AB$1)),_xll.BDP(B274&amp;" Corp",AB$1),""))</f>
        <v/>
      </c>
      <c r="AC274" s="124" t="str">
        <f ca="1">IF(tbl_coded[[#This Row],[ISIN]]="","",IF(ISNUMBER(_xll.BDP(B274&amp;" Corp",AC$1)),_xll.BDP(B274&amp;" Corp",AC$1),""))</f>
        <v/>
      </c>
      <c r="AD274" s="124" t="e">
        <f ca="1">IF(tbl_coded[[#This Row],[ISIN]]="","",IF((_xll.BDP(B274&amp;" Corp",AD$1))="#N/A Field Not Applicable","",_xll.BDP(B274&amp;" Corp",AD$1)))</f>
        <v>#NAME?</v>
      </c>
      <c r="AE274" s="124" t="e">
        <f ca="1">IF(tbl_coded[[#This Row],[ISIN]]="","",IF((_xll.BDP(B274&amp;" Corp",AE$1))="#N/A N/A","--",_xll.BDP(B274&amp;" Corp",AE$1)))</f>
        <v>#NAME?</v>
      </c>
      <c r="AF274" s="124" t="e">
        <f ca="1">IF(tbl_coded[[#This Row],[ISIN]]="","",IF(IFERROR(MATCH(H274,rtg_num[Moody''s],0)&gt;10,0),"HY",IF(IFERROR(MATCH(I274,rtg_num[S&amp;P],0)&gt;10,0),"HY",IF(IFERROR(MATCH(J274,rtg_num[Fitch],0)&gt;10,0),"HY",IF(H274&amp;I274&amp;J274="------","NR",IF(IFERROR(FIND("#N/A",Coded!H274),0)&amp;IFERROR(FIND("#N/A",Coded!H274),0)&amp;IFERROR(FIND("#N/A",Coded!H274),0)&lt;&gt;"000",IF(INDEX(美元债一级!$O:$O,MATCH(tbl_coded[[#This Row],[ISIN]],美元债一级!$I:$I,0))="--/--/--","NR","IG"),"IG"))))))</f>
        <v>#NAME?</v>
      </c>
      <c r="AG27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4" s="125" t="e">
        <f ca="1">IF(tbl_coded[[#This Row],[ISIN]]="","",IF(_xll.BDP($B274&amp;" Corp",AI$1)="#N/A N/A","--",_xll.BDP($B274&amp;" Corp",AI$1)))</f>
        <v>#NAME?</v>
      </c>
      <c r="AJ274" s="122" t="e">
        <f ca="1">IF(tbl_coded[[#This Row],[ISIN]]="","",IF(OR(_xll.BDP(_xll.BDP(tbl_coded[[#This Row],[ISIN]]&amp;" Corp", "ISSUER_EQUITY_TICKER")&amp;" Equity",AJ$1)="#N/A N/A"),"--",_xll.BDP(_xll.BDP(tbl_coded[[#This Row],[ISIN]]&amp;" Corp", "ISSUER_EQUITY_TICKER")&amp;" Equity",AJ$1)))</f>
        <v>#NAME?</v>
      </c>
      <c r="AK27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24" t="e">
        <f ca="1">IF(tbl_coded[[#This Row],[ISIN]]="","",IF(OR(_xll.BDP(_xll.BDP(tbl_coded[[#This Row],[ISIN]]&amp;" Corp", "ISSUER_EQUITY_TICKER")&amp;" Equity",AL$1)="#N/A N/A"),"--",_xll.BDP(_xll.BDP(tbl_coded[[#This Row],[ISIN]]&amp;" Corp", "ISSUER_EQUITY_TICKER")&amp;" Equity",AL$1)))</f>
        <v>#NAME?</v>
      </c>
      <c r="AM274" s="124" t="e">
        <f ca="1">IF(tbl_coded[[#This Row],[ISIN]]="","",IF(_xll.BDS($B274&amp;" Corp",AM$1)="#N/A Field Not Applicable","",_xll.BDS($B274&amp;" Corp",AM$1)))</f>
        <v>#NAME?</v>
      </c>
      <c r="AN274" s="124" t="e">
        <f ca="1">IF(tbl_coded[[#This Row],[ISIN]]="","",IF(_xll.BDP(tbl_coded[[#This Row],[KPW Provider BBID]]&amp;" CompanyID","NAME")="#N/A Invalid Security","",_xll.BDP(tbl_coded[[#This Row],[KPW Provider BBID]]&amp;" CompanyID","NAME")))</f>
        <v>#NAME?</v>
      </c>
      <c r="AO274" s="124" t="e">
        <f ca="1">IF(tbl_coded[[#This Row],[ISIN]]="","",IF(_xll.BDP(tbl_coded[[#This Row],[KPW Provider BBID]]&amp;" CompanyID",$AO$1)="#N/A Invalid Security","--",IF(_xll.BDP(tbl_coded[[#This Row],[KPW Provider BBID]]&amp;" CompanyID",$AO$1)="#N/A N/A","--",_xll.BDP(tbl_coded[[#This Row],[KPW Provider BBID]]&amp;" CompanyID",$AO$1))))</f>
        <v>#NAME?</v>
      </c>
      <c r="AP274" s="124" t="e">
        <f ca="1">IF(tbl_coded[[#This Row],[ISIN]]="","",IF(_xll.BDP(tbl_coded[[#This Row],[KPW Provider BBID]]&amp;" CompanyID",$AP$1)="#N/A Invalid Security","--",IF(_xll.BDP(tbl_coded[[#This Row],[KPW Provider BBID]]&amp;" CompanyID",$AP$1)="#N/A N/A","--",_xll.BDP(tbl_coded[[#This Row],[KPW Provider BBID]]&amp;" CompanyID",$AP$1))))</f>
        <v>#NAME?</v>
      </c>
      <c r="AQ274" s="124" t="e">
        <f ca="1">IF(tbl_coded[[#This Row],[ISIN]]="","",IF(_xll.BDP(tbl_coded[[#This Row],[KPW Provider BBID]]&amp;" CompanyID",$AQ$1)="#N/A Invalid Security","--",IF(_xll.BDP(tbl_coded[[#This Row],[KPW Provider BBID]]&amp;" CompanyID",$AQ$1)="#N/A N/A","--",_xll.BDP(tbl_coded[[#This Row],[KPW Provider BBID]]&amp;" CompanyID",$AQ$1))))</f>
        <v>#NAME?</v>
      </c>
      <c r="AR274" s="124" t="e">
        <f ca="1">IF(tbl_coded[[#This Row],[ISIN]]="","",tbl_coded[[#This Row],[穆迪KPW评级]]&amp;"/"&amp;tbl_coded[[#This Row],[SPKPW评级]]&amp;"/"&amp;tbl_coded[[#This Row],[FITCHKPW评级]])</f>
        <v>#NAME?</v>
      </c>
      <c r="AS274" s="124" t="e">
        <f ca="1">IF(tbl_coded[[#This Row],[ISIN]]="","",IF(OR(_xll.BDP($B274&amp;" Corp",AS$1)="#N/A N/A"),"--",_xll.BDP($B274&amp;" Corp",AS$1)))</f>
        <v>#NAME?</v>
      </c>
      <c r="AT274" s="124" t="e">
        <f ca="1">IF(tbl_coded[[#This Row],[ISIN]]="","",IF(_xll.BDS($B274&amp;" Corp",AT$1)="#N/A Field Not Applicable","",_xll.BDS($B274&amp;" Corp",AT$1)))</f>
        <v>#NAME?</v>
      </c>
      <c r="AU274" s="124" t="e">
        <f ca="1">IF(tbl_coded[[#This Row],[SBLC Provider BBID]]="","",_xll.BDP(tbl_coded[[#This Row],[SBLC Provider BBID]]&amp;" CompanyID","NAME"))</f>
        <v>#NAME?</v>
      </c>
      <c r="AV274" s="124" t="e">
        <f ca="1">IF(tbl_coded[[#This Row],[ISIN]]="","",IF(OR(_xll.BDP($B274&amp;" Corp",AV$1)="#N/A N/A"),"--",TEXT(_xll.BDP($B274&amp;" Corp",AV$1),"yyyy/mm/dd")))</f>
        <v>#NAME?</v>
      </c>
      <c r="AW274" s="124" t="e">
        <f ca="1">IF(tbl_coded[[#This Row],[ISIN]]="","",IF(OR(_xll.BDP($B274&amp;" Corp",AW$1)="#N/A N/A"),"--",TEXT(_xll.BDP($B274&amp;" Corp",AW$1),"yyyy/mm/dd")))</f>
        <v>#NAME?</v>
      </c>
      <c r="AX274" s="124" t="e">
        <f ca="1">IF(tbl_coded[[#This Row],[ISIN]]="","",IF(OR(_xll.BDP($B274&amp;" Corp",AX$1)="#N/A N/A"),"--",TEXT(_xll.BDP($B274&amp;" Corp",AX$1),"yyyy/mm/dd")))</f>
        <v>#NAME?</v>
      </c>
      <c r="AY274" s="124" t="e">
        <f ca="1">IF(tbl_coded[[#This Row],[ISIN]]="","",IF(OR(_xll.BDP($B274&amp;" Corp",AY$1)="#N/A Field Not Applicable"),"--",TEXT(_xll.BDP($B274&amp;" Corp",AY$1),"yyyy/mm/dd")))</f>
        <v>#NAME?</v>
      </c>
      <c r="AZ274" s="124" t="e">
        <f ca="1">IF(tbl_coded[[#This Row],[ISIN]]="","",IF(OR(_xll.BDP($B274&amp;" Corp",AZ$1)="#N/A N/A"),"--",_xll.BDP($B274&amp;" Corp",AZ$1)))</f>
        <v>#NAME?</v>
      </c>
      <c r="BA274" s="124" t="e">
        <f ca="1">IF(tbl_coded[[#This Row],[ISIN]]="","",IF(OR(_xll.BDP($B274&amp;" Corp",BA$1)="#N/A N/A"),"--",_xll.BDP($B274&amp;" Corp",BA$1)))</f>
        <v>#NAME?</v>
      </c>
      <c r="BB274" s="124" t="e">
        <f ca="1">IF(tbl_coded[[#This Row],[ISIN]]="","",IF(OR(_xll.BDP($B274&amp;" Corp",BB$1)="#N/A N/A"),"--",_xll.BDP($B274&amp;" Corp",BB$1)))</f>
        <v>#NAME?</v>
      </c>
      <c r="BC274" s="124" t="e">
        <f ca="1">IF(tbl_coded[[#This Row],[ISIN]]="","",IF(OR(_xll.BDP($B274&amp;" Corp",BC$1)="#N/A Field Not Applicable"),"--",_xll.BDP($B274&amp;" Corp",BC$1)))</f>
        <v>#NAME?</v>
      </c>
      <c r="BD274" s="124" t="e">
        <f ca="1">IF(tbl_coded[[#This Row],[ISIN]]="","",IF(OR(_xll.BDP($B274&amp;" Corp",BD$1)="#N/A Field Not Applicable"),"--",_xll.BDP($B274&amp;" Corp",BD$1)))</f>
        <v>#NAME?</v>
      </c>
      <c r="BE274" s="124" t="e">
        <f ca="1">IF(tbl_coded[[#This Row],[ISIN]]="","",IF(OR(_xll.BDP($B274&amp;" Corp",BE$1)="#N/A Field Not Applicable"),"--",_xll.BDP($B274&amp;" Corp",BE$1)))</f>
        <v>#NAME?</v>
      </c>
      <c r="BF274" s="124" t="e">
        <f ca="1">IF(tbl_coded[[#This Row],[ISIN]]="","",IF(OR(_xll.BDP($B274&amp;" Corp",BF$1)="#N/A Field Not Applicable"),"--",_xll.BDP($B274&amp;" Corp",BF$1)))</f>
        <v>#NAME?</v>
      </c>
      <c r="BG274" s="124" t="e">
        <f ca="1">IF(tbl_coded[[#This Row],[ISIN]]="","",IF(OR(_xll.BDP($B274&amp;" Corp",BG$1)="#N/A Field Not Applicable"),"--",IF(_xll.BDP($B274&amp;" Corp",BG$1)="#N/A N/A","N",_xll.BDP($B274&amp;" Corp",BG$1))))</f>
        <v>#NAME?</v>
      </c>
      <c r="BH274" s="124" t="e">
        <f ca="1">IF(tbl_coded[[#This Row],[ISIN]]="","",IF(OR(_xll.BDP($B274&amp;" Corp",BH$1)="#N/A N/A"),"",_xll.BDP($B274&amp;" Corp",BH$1)))</f>
        <v>#NAME?</v>
      </c>
      <c r="BI274" s="124" t="e">
        <f ca="1">IF(tbl_coded[[#This Row],[ISIN]]="","",IF(OR(tbl_coded[[#This Row],[Parent company tiker]]=""),"",IF(_xll.BDP(tbl_coded[[#This Row],[Parent company tiker]]&amp;" Equity",BI$1)="#N/A N/A","--",_xll.BDP(tbl_coded[[#This Row],[Parent company tiker]]&amp;" Equity",BI$1))))</f>
        <v>#NAME?</v>
      </c>
      <c r="BJ274" s="124" t="e">
        <f ca="1">IF(tbl_coded[[#This Row],[ISIN]]="","",IF(OR(tbl_coded[[#This Row],[Parent company tiker]]=""),"",IF(_xll.BDP(tbl_coded[[#This Row],[Parent company tiker]]&amp;" Equity",BJ$1)="#N/A N/A","--",_xll.BDP(tbl_coded[[#This Row],[Parent company tiker]]&amp;" Equity",BJ$1))))</f>
        <v>#NAME?</v>
      </c>
      <c r="BK274" s="124" t="e">
        <f ca="1">IF(tbl_coded[[#This Row],[ISIN]]="","",IF(OR(tbl_coded[[#This Row],[Parent company tiker]]=""),"",IF(_xll.BDP(tbl_coded[[#This Row],[Parent company tiker]]&amp;" Equity",BK$1)="#N/A N/A","--",_xll.BDP(tbl_coded[[#This Row],[Parent company tiker]]&amp;" Equity",BK$1))))</f>
        <v>#NAME?</v>
      </c>
      <c r="BL274" s="124" t="e">
        <f ca="1">IF(tbl_coded[[#This Row],[ISIN]]="","",IF(OR(tbl_coded[[#This Row],[Parent company tiker]]=""),"",IF(_xll.BDP(tbl_coded[[#This Row],[Parent company tiker]]&amp;" Equity",BL$1)="#N/A N/A","--",_xll.BDP(tbl_coded[[#This Row],[Parent company tiker]]&amp;" Equity",BL$1))))</f>
        <v>#NAME?</v>
      </c>
      <c r="BM27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4" s="124" t="e">
        <f ca="1">IF(tbl_coded[[#This Row],[Column9]]&lt;&gt;"--",tbl_coded[[#This Row],[G''tor rating]],IF(tbl_coded[[#This Row],[KPW Name]]&lt;&gt;"",tbl_coded[[#This Row],[KPW Rating]],IF(tbl_coded[[#This Row],[Parent company tiker]]&lt;&gt;"",tbl_coded[[#This Row],[parent评级]],tbl_coded[[#This Row],[Issuer rating]])))</f>
        <v>#NAME?</v>
      </c>
      <c r="BO274" s="159" t="str">
        <f ca="1">IFERROR(IF(tbl_coded[[#This Row],[GREEN]]="Y","GREEN",IF(tbl_coded[[#This Row],[SUSTAINABLE]]="Y","SUSTAINABLE",IF(tbl_coded[[#This Row],[SOCIAL]]="Y","SOCIAL",IF(tbl_coded[[#This Row],[Sustainable linked]]="Y","SUSTAINABLE LINKED"," ")))),"")</f>
        <v/>
      </c>
    </row>
    <row r="275" spans="1:67" ht="15" customHeight="1">
      <c r="A275" s="119">
        <v>273</v>
      </c>
      <c r="B275" s="120" t="str">
        <f>IF(美元债一级!$C$4:$C$1048576&lt;&gt;"",美元债一级!C276,"")</f>
        <v>XS2584515972</v>
      </c>
      <c r="C275" s="124" t="e">
        <f ca="1">IF(tbl_coded[[#This Row],[ISIN]]="","",IF(tbl_coded[[#This Row],[Index]]&gt;$A$1,"",IF(_xll.BDP($B275&amp;" Corp",C$1)="#N/A N/A","",_xll.BDP($B275&amp;" Corp",C$1))))</f>
        <v>#NAME?</v>
      </c>
      <c r="D275" s="124" t="e">
        <f ca="1">IF(tbl_coded[[#This Row],[ISIN]]="","",IF(_xll.BDP($B275&amp;" Corp",D$1)="#N/A N/A","",_xll.BDP($B275&amp;" Corp",D$1)))</f>
        <v>#NAME?</v>
      </c>
      <c r="E275" s="124" t="e">
        <f ca="1">IF(tbl_coded[[#This Row],[ISIN]]="","",IF(_xll.BDP($B275&amp;" Corp",E$1)="#N/A N/A","--",_xll.BDP($B275&amp;" Corp",E$1)))</f>
        <v>#NAME?</v>
      </c>
      <c r="F275" s="124" t="e">
        <f ca="1">IF(tbl_coded[[#This Row],[ISIN]]="","",IF(_xll.BDS($B275&amp;" Corp",F$1)="#N/A Field Not Applicable","",_xll.BDS($B275&amp;" Corp",F$1)))</f>
        <v>#NAME?</v>
      </c>
      <c r="G275" s="124" t="e">
        <f ca="1">IF(tbl_coded[[#This Row],[ISIN]]="","",IF(_xll.BDP($F275&amp;" CompanyID",G$1)="#N/A Invalid Security","",_xll.BDP($F275&amp;" CompanyID",G$1)))</f>
        <v>#NAME?</v>
      </c>
      <c r="H275" s="124" t="e">
        <f ca="1">IF(tbl_coded[[#This Row],[ISIN]]="","",IF(_xll.BDP($B275&amp;" Corp",H$1)="#N/A N/A","--",_xll.BDP($B275&amp;" Corp",H$1)))</f>
        <v>#NAME?</v>
      </c>
      <c r="I275" s="124" t="e">
        <f ca="1">IF(tbl_coded[[#This Row],[ISIN]]="","",IF(_xll.BDP($B275&amp;" Corp",I$1)="#N/A N/A","--",_xll.BDP($B275&amp;" Corp",I$1)))</f>
        <v>#NAME?</v>
      </c>
      <c r="J275" s="124" t="e">
        <f ca="1">IF(tbl_coded[[#This Row],[ISIN]]="","",IF(_xll.BDP($B275&amp;" Corp",J$1)="#N/A N/A","--",_xll.BDP($B275&amp;" Corp",J$1)))</f>
        <v>#NAME?</v>
      </c>
      <c r="K275" s="124" t="e">
        <f ca="1">IF(tbl_coded[[#This Row],[ISIN]]="","",IF(_xll.BDP($B275&amp;" Corp",K$1)="#N/A N/A","--",_xll.BDP($B275&amp;" Corp",K$1)))</f>
        <v>#NAME?</v>
      </c>
      <c r="L275" s="124" t="e">
        <f ca="1">IF(tbl_coded[[#This Row],[ISIN]]="","",IF(_xll.BDP($B275&amp;" Corp",L$1)="#N/A N/A","--",_xll.BDP($B275&amp;" Corp",L$1)))</f>
        <v>#NAME?</v>
      </c>
      <c r="M275" s="124" t="e">
        <f ca="1">IF(tbl_coded[[#This Row],[ISIN]]="","",IF(_xll.BDP($B275&amp;" Corp",M$1)="#N/A N/A","--",_xll.BDP($B275&amp;" Corp",M$1)))</f>
        <v>#NAME?</v>
      </c>
      <c r="N275" s="124" t="e">
        <f ca="1">IF(tbl_coded[[#This Row],[ISIN]]="","",IF(_xll.BDP($B275&amp;" Corp",N$1)="#N/A N/A","--",_xll.BDP($B275&amp;" Corp",N$1)))</f>
        <v>#NAME?</v>
      </c>
      <c r="O275" s="124" t="e">
        <f ca="1">IF(tbl_coded[[#This Row],[ISIN]]="","",IF(_xll.BDP($B275&amp;" Corp",O$1)="#N/A N/A","--",_xll.BDP($B275&amp;" Corp",O$1)))</f>
        <v>#NAME?</v>
      </c>
      <c r="P275" s="124" t="e">
        <f ca="1">IF(tbl_coded[[#This Row],[ISIN]]="","",IF(_xll.BDP($B275&amp;" Corp",P$1)="#N/A N/A","--",_xll.BDP($B275&amp;" Corp",P$1)))</f>
        <v>#NAME?</v>
      </c>
      <c r="Q27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5" s="124" t="e">
        <f ca="1">IF(tbl_coded[[#This Row],[ISIN]]="","",IF(OR(_xll.BDP($B275&amp;" Corp",R$1)="#N/A N/A",_xll.BDP($B275&amp;" Corp",R$1)="#N/A Invalid Security",_xll.BDP($B275&amp;" Corp",R$1)="#N/A Field Not Applicable"),"--",_xll.BDP($B275&amp;" Corp",R$1)))</f>
        <v>#NAME?</v>
      </c>
      <c r="S275" s="124" t="e">
        <f ca="1">IF(tbl_coded[[#This Row],[ISIN]]="","",IF(OR(_xll.BDP($R275&amp;" Equity",S$1)="#N/A N/A",_xll.BDP($R275&amp;" Equity",S$1)="#N/A Invalid Security"),"--",_xll.BDP($R275&amp;" Equity",S$1)))</f>
        <v>#NAME?</v>
      </c>
      <c r="T275" s="124" t="e">
        <f ca="1">IF(tbl_coded[[#This Row],[ISIN]]="","",IF(OR(_xll.BDP($R275&amp;" Equity",T$1)="#N/A N/A",_xll.BDP($R275&amp;" Equity",T$1)="#N/A Invalid Security"),"--",_xll.BDP($R275&amp;" Equity",T$1)))</f>
        <v>#NAME?</v>
      </c>
      <c r="U275" s="124" t="e">
        <f ca="1">IF(tbl_coded[[#This Row],[ISIN]]="","",IF(OR(_xll.BDP($R275&amp;" Equity",U$1)="#N/A N/A",_xll.BDP($R275&amp;" Equity",U$1)="#N/A Invalid Security"),"--",_xll.BDP($R275&amp;" Equity",U$1)))</f>
        <v>#NAME?</v>
      </c>
      <c r="V275" s="124" t="e">
        <f ca="1">IF(tbl_coded[[#This Row],[ISIN]]="","",IF(OR(_xll.BDP($R275&amp;" Equity",V$1)="#N/A N/A",_xll.BDP($R275&amp;" Equity",V$1)="#N/A Invalid Security"),"--",_xll.BDP($R275&amp;" Equity",V$1)))</f>
        <v>#NAME?</v>
      </c>
      <c r="W275" s="124" t="e">
        <f ca="1">IF(tbl_coded[[#This Row],[ISIN]]="","",IF(OR(_xll.BDP($R275&amp;" Equity",W$1)="#N/A N/A",_xll.BDP($R275&amp;" Equity",W$1)="#N/A Invalid Security"),"--",_xll.BDP($R275&amp;" Equity",W$1)))</f>
        <v>#NAME?</v>
      </c>
      <c r="X275" s="124" t="e">
        <f ca="1">IF(tbl_coded[[#This Row],[ISIN]]="","",IF(OR(_xll.BDP($R275&amp;" Equity",X$1)="#N/A N/A",_xll.BDP($R275&amp;" Equity",X$1)="#N/A Invalid Security"),"--",_xll.BDP($R275&amp;" Equity",X$1)))</f>
        <v>#NAME?</v>
      </c>
      <c r="Y27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5" s="124" t="str">
        <f ca="1">IF(tbl_coded[[#This Row],[ISIN]]="","",IF(ISNUMBER(_xll.BDP(B275&amp;" Corp",Z$1)),_xll.BDP(B275&amp;" Corp",Z$1),""))</f>
        <v/>
      </c>
      <c r="AA275" s="124" t="str">
        <f ca="1">IF(tbl_coded[[#This Row],[ISIN]]="","",IF(ISNUMBER(_xll.BDP(B275&amp;" Corp",AA$1)),_xll.BDP(B275&amp;" Corp",AA$1),""))</f>
        <v/>
      </c>
      <c r="AB275" s="124" t="str">
        <f ca="1">IF(tbl_coded[[#This Row],[ISIN]]="","",IF(ISNUMBER(_xll.BDP(B275&amp;" Corp",AB$1)),_xll.BDP(B275&amp;" Corp",AB$1),""))</f>
        <v/>
      </c>
      <c r="AC275" s="124" t="str">
        <f ca="1">IF(tbl_coded[[#This Row],[ISIN]]="","",IF(ISNUMBER(_xll.BDP(B275&amp;" Corp",AC$1)),_xll.BDP(B275&amp;" Corp",AC$1),""))</f>
        <v/>
      </c>
      <c r="AD275" s="124" t="e">
        <f ca="1">IF(tbl_coded[[#This Row],[ISIN]]="","",IF((_xll.BDP(B275&amp;" Corp",AD$1))="#N/A Field Not Applicable","",_xll.BDP(B275&amp;" Corp",AD$1)))</f>
        <v>#NAME?</v>
      </c>
      <c r="AE275" s="124" t="e">
        <f ca="1">IF(tbl_coded[[#This Row],[ISIN]]="","",IF((_xll.BDP(B275&amp;" Corp",AE$1))="#N/A N/A","--",_xll.BDP(B275&amp;" Corp",AE$1)))</f>
        <v>#NAME?</v>
      </c>
      <c r="AF275" s="124" t="e">
        <f ca="1">IF(tbl_coded[[#This Row],[ISIN]]="","",IF(IFERROR(MATCH(H275,rtg_num[Moody''s],0)&gt;10,0),"HY",IF(IFERROR(MATCH(I275,rtg_num[S&amp;P],0)&gt;10,0),"HY",IF(IFERROR(MATCH(J275,rtg_num[Fitch],0)&gt;10,0),"HY",IF(H275&amp;I275&amp;J275="------","NR",IF(IFERROR(FIND("#N/A",Coded!H275),0)&amp;IFERROR(FIND("#N/A",Coded!H275),0)&amp;IFERROR(FIND("#N/A",Coded!H275),0)&lt;&gt;"000",IF(INDEX(美元债一级!$O:$O,MATCH(tbl_coded[[#This Row],[ISIN]],美元债一级!$I:$I,0))="--/--/--","NR","IG"),"IG"))))))</f>
        <v>#NAME?</v>
      </c>
      <c r="AG27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5" s="125" t="e">
        <f ca="1">IF(tbl_coded[[#This Row],[ISIN]]="","",IF(_xll.BDP($B275&amp;" Corp",AI$1)="#N/A N/A","--",_xll.BDP($B275&amp;" Corp",AI$1)))</f>
        <v>#NAME?</v>
      </c>
      <c r="AJ275" s="122" t="e">
        <f ca="1">IF(tbl_coded[[#This Row],[ISIN]]="","",IF(OR(_xll.BDP(_xll.BDP(tbl_coded[[#This Row],[ISIN]]&amp;" Corp", "ISSUER_EQUITY_TICKER")&amp;" Equity",AJ$1)="#N/A N/A"),"--",_xll.BDP(_xll.BDP(tbl_coded[[#This Row],[ISIN]]&amp;" Corp", "ISSUER_EQUITY_TICKER")&amp;" Equity",AJ$1)))</f>
        <v>#NAME?</v>
      </c>
      <c r="AK27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24" t="e">
        <f ca="1">IF(tbl_coded[[#This Row],[ISIN]]="","",IF(OR(_xll.BDP(_xll.BDP(tbl_coded[[#This Row],[ISIN]]&amp;" Corp", "ISSUER_EQUITY_TICKER")&amp;" Equity",AL$1)="#N/A N/A"),"--",_xll.BDP(_xll.BDP(tbl_coded[[#This Row],[ISIN]]&amp;" Corp", "ISSUER_EQUITY_TICKER")&amp;" Equity",AL$1)))</f>
        <v>#NAME?</v>
      </c>
      <c r="AM275" s="124" t="e">
        <f ca="1">IF(tbl_coded[[#This Row],[ISIN]]="","",IF(_xll.BDS($B275&amp;" Corp",AM$1)="#N/A Field Not Applicable","",_xll.BDS($B275&amp;" Corp",AM$1)))</f>
        <v>#NAME?</v>
      </c>
      <c r="AN275" s="124" t="e">
        <f ca="1">IF(tbl_coded[[#This Row],[ISIN]]="","",IF(_xll.BDP(tbl_coded[[#This Row],[KPW Provider BBID]]&amp;" CompanyID","NAME")="#N/A Invalid Security","",_xll.BDP(tbl_coded[[#This Row],[KPW Provider BBID]]&amp;" CompanyID","NAME")))</f>
        <v>#NAME?</v>
      </c>
      <c r="AO275" s="124" t="e">
        <f ca="1">IF(tbl_coded[[#This Row],[ISIN]]="","",IF(_xll.BDP(tbl_coded[[#This Row],[KPW Provider BBID]]&amp;" CompanyID",$AO$1)="#N/A Invalid Security","--",IF(_xll.BDP(tbl_coded[[#This Row],[KPW Provider BBID]]&amp;" CompanyID",$AO$1)="#N/A N/A","--",_xll.BDP(tbl_coded[[#This Row],[KPW Provider BBID]]&amp;" CompanyID",$AO$1))))</f>
        <v>#NAME?</v>
      </c>
      <c r="AP275" s="124" t="e">
        <f ca="1">IF(tbl_coded[[#This Row],[ISIN]]="","",IF(_xll.BDP(tbl_coded[[#This Row],[KPW Provider BBID]]&amp;" CompanyID",$AP$1)="#N/A Invalid Security","--",IF(_xll.BDP(tbl_coded[[#This Row],[KPW Provider BBID]]&amp;" CompanyID",$AP$1)="#N/A N/A","--",_xll.BDP(tbl_coded[[#This Row],[KPW Provider BBID]]&amp;" CompanyID",$AP$1))))</f>
        <v>#NAME?</v>
      </c>
      <c r="AQ275" s="124" t="e">
        <f ca="1">IF(tbl_coded[[#This Row],[ISIN]]="","",IF(_xll.BDP(tbl_coded[[#This Row],[KPW Provider BBID]]&amp;" CompanyID",$AQ$1)="#N/A Invalid Security","--",IF(_xll.BDP(tbl_coded[[#This Row],[KPW Provider BBID]]&amp;" CompanyID",$AQ$1)="#N/A N/A","--",_xll.BDP(tbl_coded[[#This Row],[KPW Provider BBID]]&amp;" CompanyID",$AQ$1))))</f>
        <v>#NAME?</v>
      </c>
      <c r="AR275" s="124" t="e">
        <f ca="1">IF(tbl_coded[[#This Row],[ISIN]]="","",tbl_coded[[#This Row],[穆迪KPW评级]]&amp;"/"&amp;tbl_coded[[#This Row],[SPKPW评级]]&amp;"/"&amp;tbl_coded[[#This Row],[FITCHKPW评级]])</f>
        <v>#NAME?</v>
      </c>
      <c r="AS275" s="124" t="e">
        <f ca="1">IF(tbl_coded[[#This Row],[ISIN]]="","",IF(OR(_xll.BDP($B275&amp;" Corp",AS$1)="#N/A N/A"),"--",_xll.BDP($B275&amp;" Corp",AS$1)))</f>
        <v>#NAME?</v>
      </c>
      <c r="AT275" s="124" t="e">
        <f ca="1">IF(tbl_coded[[#This Row],[ISIN]]="","",IF(_xll.BDS($B275&amp;" Corp",AT$1)="#N/A Field Not Applicable","",_xll.BDS($B275&amp;" Corp",AT$1)))</f>
        <v>#NAME?</v>
      </c>
      <c r="AU275" s="124" t="e">
        <f ca="1">IF(tbl_coded[[#This Row],[SBLC Provider BBID]]="","",_xll.BDP(tbl_coded[[#This Row],[SBLC Provider BBID]]&amp;" CompanyID","NAME"))</f>
        <v>#NAME?</v>
      </c>
      <c r="AV275" s="124" t="e">
        <f ca="1">IF(tbl_coded[[#This Row],[ISIN]]="","",IF(OR(_xll.BDP($B275&amp;" Corp",AV$1)="#N/A N/A"),"--",TEXT(_xll.BDP($B275&amp;" Corp",AV$1),"yyyy/mm/dd")))</f>
        <v>#NAME?</v>
      </c>
      <c r="AW275" s="124" t="e">
        <f ca="1">IF(tbl_coded[[#This Row],[ISIN]]="","",IF(OR(_xll.BDP($B275&amp;" Corp",AW$1)="#N/A N/A"),"--",TEXT(_xll.BDP($B275&amp;" Corp",AW$1),"yyyy/mm/dd")))</f>
        <v>#NAME?</v>
      </c>
      <c r="AX275" s="124" t="e">
        <f ca="1">IF(tbl_coded[[#This Row],[ISIN]]="","",IF(OR(_xll.BDP($B275&amp;" Corp",AX$1)="#N/A N/A"),"--",TEXT(_xll.BDP($B275&amp;" Corp",AX$1),"yyyy/mm/dd")))</f>
        <v>#NAME?</v>
      </c>
      <c r="AY275" s="124" t="e">
        <f ca="1">IF(tbl_coded[[#This Row],[ISIN]]="","",IF(OR(_xll.BDP($B275&amp;" Corp",AY$1)="#N/A Field Not Applicable"),"--",TEXT(_xll.BDP($B275&amp;" Corp",AY$1),"yyyy/mm/dd")))</f>
        <v>#NAME?</v>
      </c>
      <c r="AZ275" s="124" t="e">
        <f ca="1">IF(tbl_coded[[#This Row],[ISIN]]="","",IF(OR(_xll.BDP($B275&amp;" Corp",AZ$1)="#N/A N/A"),"--",_xll.BDP($B275&amp;" Corp",AZ$1)))</f>
        <v>#NAME?</v>
      </c>
      <c r="BA275" s="124" t="e">
        <f ca="1">IF(tbl_coded[[#This Row],[ISIN]]="","",IF(OR(_xll.BDP($B275&amp;" Corp",BA$1)="#N/A N/A"),"--",_xll.BDP($B275&amp;" Corp",BA$1)))</f>
        <v>#NAME?</v>
      </c>
      <c r="BB275" s="124" t="e">
        <f ca="1">IF(tbl_coded[[#This Row],[ISIN]]="","",IF(OR(_xll.BDP($B275&amp;" Corp",BB$1)="#N/A N/A"),"--",_xll.BDP($B275&amp;" Corp",BB$1)))</f>
        <v>#NAME?</v>
      </c>
      <c r="BC275" s="124" t="e">
        <f ca="1">IF(tbl_coded[[#This Row],[ISIN]]="","",IF(OR(_xll.BDP($B275&amp;" Corp",BC$1)="#N/A Field Not Applicable"),"--",_xll.BDP($B275&amp;" Corp",BC$1)))</f>
        <v>#NAME?</v>
      </c>
      <c r="BD275" s="124" t="e">
        <f ca="1">IF(tbl_coded[[#This Row],[ISIN]]="","",IF(OR(_xll.BDP($B275&amp;" Corp",BD$1)="#N/A Field Not Applicable"),"--",_xll.BDP($B275&amp;" Corp",BD$1)))</f>
        <v>#NAME?</v>
      </c>
      <c r="BE275" s="124" t="e">
        <f ca="1">IF(tbl_coded[[#This Row],[ISIN]]="","",IF(OR(_xll.BDP($B275&amp;" Corp",BE$1)="#N/A Field Not Applicable"),"--",_xll.BDP($B275&amp;" Corp",BE$1)))</f>
        <v>#NAME?</v>
      </c>
      <c r="BF275" s="124" t="e">
        <f ca="1">IF(tbl_coded[[#This Row],[ISIN]]="","",IF(OR(_xll.BDP($B275&amp;" Corp",BF$1)="#N/A Field Not Applicable"),"--",_xll.BDP($B275&amp;" Corp",BF$1)))</f>
        <v>#NAME?</v>
      </c>
      <c r="BG275" s="124" t="e">
        <f ca="1">IF(tbl_coded[[#This Row],[ISIN]]="","",IF(OR(_xll.BDP($B275&amp;" Corp",BG$1)="#N/A Field Not Applicable"),"--",IF(_xll.BDP($B275&amp;" Corp",BG$1)="#N/A N/A","N",_xll.BDP($B275&amp;" Corp",BG$1))))</f>
        <v>#NAME?</v>
      </c>
      <c r="BH275" s="124" t="e">
        <f ca="1">IF(tbl_coded[[#This Row],[ISIN]]="","",IF(OR(_xll.BDP($B275&amp;" Corp",BH$1)="#N/A N/A"),"",_xll.BDP($B275&amp;" Corp",BH$1)))</f>
        <v>#NAME?</v>
      </c>
      <c r="BI275" s="124" t="e">
        <f ca="1">IF(tbl_coded[[#This Row],[ISIN]]="","",IF(OR(tbl_coded[[#This Row],[Parent company tiker]]=""),"",IF(_xll.BDP(tbl_coded[[#This Row],[Parent company tiker]]&amp;" Equity",BI$1)="#N/A N/A","--",_xll.BDP(tbl_coded[[#This Row],[Parent company tiker]]&amp;" Equity",BI$1))))</f>
        <v>#NAME?</v>
      </c>
      <c r="BJ275" s="124" t="e">
        <f ca="1">IF(tbl_coded[[#This Row],[ISIN]]="","",IF(OR(tbl_coded[[#This Row],[Parent company tiker]]=""),"",IF(_xll.BDP(tbl_coded[[#This Row],[Parent company tiker]]&amp;" Equity",BJ$1)="#N/A N/A","--",_xll.BDP(tbl_coded[[#This Row],[Parent company tiker]]&amp;" Equity",BJ$1))))</f>
        <v>#NAME?</v>
      </c>
      <c r="BK275" s="124" t="e">
        <f ca="1">IF(tbl_coded[[#This Row],[ISIN]]="","",IF(OR(tbl_coded[[#This Row],[Parent company tiker]]=""),"",IF(_xll.BDP(tbl_coded[[#This Row],[Parent company tiker]]&amp;" Equity",BK$1)="#N/A N/A","--",_xll.BDP(tbl_coded[[#This Row],[Parent company tiker]]&amp;" Equity",BK$1))))</f>
        <v>#NAME?</v>
      </c>
      <c r="BL275" s="124" t="e">
        <f ca="1">IF(tbl_coded[[#This Row],[ISIN]]="","",IF(OR(tbl_coded[[#This Row],[Parent company tiker]]=""),"",IF(_xll.BDP(tbl_coded[[#This Row],[Parent company tiker]]&amp;" Equity",BL$1)="#N/A N/A","--",_xll.BDP(tbl_coded[[#This Row],[Parent company tiker]]&amp;" Equity",BL$1))))</f>
        <v>#NAME?</v>
      </c>
      <c r="BM27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5" s="124" t="e">
        <f ca="1">IF(tbl_coded[[#This Row],[Column9]]&lt;&gt;"--",tbl_coded[[#This Row],[G''tor rating]],IF(tbl_coded[[#This Row],[KPW Name]]&lt;&gt;"",tbl_coded[[#This Row],[KPW Rating]],IF(tbl_coded[[#This Row],[Parent company tiker]]&lt;&gt;"",tbl_coded[[#This Row],[parent评级]],tbl_coded[[#This Row],[Issuer rating]])))</f>
        <v>#NAME?</v>
      </c>
      <c r="BO275" s="159" t="str">
        <f ca="1">IFERROR(IF(tbl_coded[[#This Row],[GREEN]]="Y","GREEN",IF(tbl_coded[[#This Row],[SUSTAINABLE]]="Y","SUSTAINABLE",IF(tbl_coded[[#This Row],[SOCIAL]]="Y","SOCIAL",IF(tbl_coded[[#This Row],[Sustainable linked]]="Y","SUSTAINABLE LINKED"," ")))),"")</f>
        <v/>
      </c>
    </row>
    <row r="276" spans="1:67" ht="15" customHeight="1">
      <c r="A276" s="119">
        <v>274</v>
      </c>
      <c r="B276" s="120" t="str">
        <f>IF(美元债一级!$C$4:$C$1048576&lt;&gt;"",美元债一级!C277,"")</f>
        <v>XS2584530187</v>
      </c>
      <c r="C276" s="124" t="e">
        <f ca="1">IF(tbl_coded[[#This Row],[ISIN]]="","",IF(tbl_coded[[#This Row],[Index]]&gt;$A$1,"",IF(_xll.BDP($B276&amp;" Corp",C$1)="#N/A N/A","",_xll.BDP($B276&amp;" Corp",C$1))))</f>
        <v>#NAME?</v>
      </c>
      <c r="D276" s="124" t="e">
        <f ca="1">IF(tbl_coded[[#This Row],[ISIN]]="","",IF(_xll.BDP($B276&amp;" Corp",D$1)="#N/A N/A","",_xll.BDP($B276&amp;" Corp",D$1)))</f>
        <v>#NAME?</v>
      </c>
      <c r="E276" s="124" t="e">
        <f ca="1">IF(tbl_coded[[#This Row],[ISIN]]="","",IF(_xll.BDP($B276&amp;" Corp",E$1)="#N/A N/A","--",_xll.BDP($B276&amp;" Corp",E$1)))</f>
        <v>#NAME?</v>
      </c>
      <c r="F276" s="124" t="e">
        <f ca="1">IF(tbl_coded[[#This Row],[ISIN]]="","",IF(_xll.BDS($B276&amp;" Corp",F$1)="#N/A Field Not Applicable","",_xll.BDS($B276&amp;" Corp",F$1)))</f>
        <v>#NAME?</v>
      </c>
      <c r="G276" s="124" t="e">
        <f ca="1">IF(tbl_coded[[#This Row],[ISIN]]="","",IF(_xll.BDP($F276&amp;" CompanyID",G$1)="#N/A Invalid Security","",_xll.BDP($F276&amp;" CompanyID",G$1)))</f>
        <v>#NAME?</v>
      </c>
      <c r="H276" s="124" t="e">
        <f ca="1">IF(tbl_coded[[#This Row],[ISIN]]="","",IF(_xll.BDP($B276&amp;" Corp",H$1)="#N/A N/A","--",_xll.BDP($B276&amp;" Corp",H$1)))</f>
        <v>#NAME?</v>
      </c>
      <c r="I276" s="124" t="e">
        <f ca="1">IF(tbl_coded[[#This Row],[ISIN]]="","",IF(_xll.BDP($B276&amp;" Corp",I$1)="#N/A N/A","--",_xll.BDP($B276&amp;" Corp",I$1)))</f>
        <v>#NAME?</v>
      </c>
      <c r="J276" s="124" t="e">
        <f ca="1">IF(tbl_coded[[#This Row],[ISIN]]="","",IF(_xll.BDP($B276&amp;" Corp",J$1)="#N/A N/A","--",_xll.BDP($B276&amp;" Corp",J$1)))</f>
        <v>#NAME?</v>
      </c>
      <c r="K276" s="124" t="e">
        <f ca="1">IF(tbl_coded[[#This Row],[ISIN]]="","",IF(_xll.BDP($B276&amp;" Corp",K$1)="#N/A N/A","--",_xll.BDP($B276&amp;" Corp",K$1)))</f>
        <v>#NAME?</v>
      </c>
      <c r="L276" s="124" t="e">
        <f ca="1">IF(tbl_coded[[#This Row],[ISIN]]="","",IF(_xll.BDP($B276&amp;" Corp",L$1)="#N/A N/A","--",_xll.BDP($B276&amp;" Corp",L$1)))</f>
        <v>#NAME?</v>
      </c>
      <c r="M276" s="124" t="e">
        <f ca="1">IF(tbl_coded[[#This Row],[ISIN]]="","",IF(_xll.BDP($B276&amp;" Corp",M$1)="#N/A N/A","--",_xll.BDP($B276&amp;" Corp",M$1)))</f>
        <v>#NAME?</v>
      </c>
      <c r="N276" s="124" t="e">
        <f ca="1">IF(tbl_coded[[#This Row],[ISIN]]="","",IF(_xll.BDP($B276&amp;" Corp",N$1)="#N/A N/A","--",_xll.BDP($B276&amp;" Corp",N$1)))</f>
        <v>#NAME?</v>
      </c>
      <c r="O276" s="124" t="e">
        <f ca="1">IF(tbl_coded[[#This Row],[ISIN]]="","",IF(_xll.BDP($B276&amp;" Corp",O$1)="#N/A N/A","--",_xll.BDP($B276&amp;" Corp",O$1)))</f>
        <v>#NAME?</v>
      </c>
      <c r="P276" s="124" t="e">
        <f ca="1">IF(tbl_coded[[#This Row],[ISIN]]="","",IF(_xll.BDP($B276&amp;" Corp",P$1)="#N/A N/A","--",_xll.BDP($B276&amp;" Corp",P$1)))</f>
        <v>#NAME?</v>
      </c>
      <c r="Q27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6" s="124" t="e">
        <f ca="1">IF(tbl_coded[[#This Row],[ISIN]]="","",IF(OR(_xll.BDP($B276&amp;" Corp",R$1)="#N/A N/A",_xll.BDP($B276&amp;" Corp",R$1)="#N/A Invalid Security",_xll.BDP($B276&amp;" Corp",R$1)="#N/A Field Not Applicable"),"--",_xll.BDP($B276&amp;" Corp",R$1)))</f>
        <v>#NAME?</v>
      </c>
      <c r="S276" s="124" t="e">
        <f ca="1">IF(tbl_coded[[#This Row],[ISIN]]="","",IF(OR(_xll.BDP($R276&amp;" Equity",S$1)="#N/A N/A",_xll.BDP($R276&amp;" Equity",S$1)="#N/A Invalid Security"),"--",_xll.BDP($R276&amp;" Equity",S$1)))</f>
        <v>#NAME?</v>
      </c>
      <c r="T276" s="124" t="e">
        <f ca="1">IF(tbl_coded[[#This Row],[ISIN]]="","",IF(OR(_xll.BDP($R276&amp;" Equity",T$1)="#N/A N/A",_xll.BDP($R276&amp;" Equity",T$1)="#N/A Invalid Security"),"--",_xll.BDP($R276&amp;" Equity",T$1)))</f>
        <v>#NAME?</v>
      </c>
      <c r="U276" s="124" t="e">
        <f ca="1">IF(tbl_coded[[#This Row],[ISIN]]="","",IF(OR(_xll.BDP($R276&amp;" Equity",U$1)="#N/A N/A",_xll.BDP($R276&amp;" Equity",U$1)="#N/A Invalid Security"),"--",_xll.BDP($R276&amp;" Equity",U$1)))</f>
        <v>#NAME?</v>
      </c>
      <c r="V276" s="124" t="e">
        <f ca="1">IF(tbl_coded[[#This Row],[ISIN]]="","",IF(OR(_xll.BDP($R276&amp;" Equity",V$1)="#N/A N/A",_xll.BDP($R276&amp;" Equity",V$1)="#N/A Invalid Security"),"--",_xll.BDP($R276&amp;" Equity",V$1)))</f>
        <v>#NAME?</v>
      </c>
      <c r="W276" s="124" t="e">
        <f ca="1">IF(tbl_coded[[#This Row],[ISIN]]="","",IF(OR(_xll.BDP($R276&amp;" Equity",W$1)="#N/A N/A",_xll.BDP($R276&amp;" Equity",W$1)="#N/A Invalid Security"),"--",_xll.BDP($R276&amp;" Equity",W$1)))</f>
        <v>#NAME?</v>
      </c>
      <c r="X276" s="124" t="e">
        <f ca="1">IF(tbl_coded[[#This Row],[ISIN]]="","",IF(OR(_xll.BDP($R276&amp;" Equity",X$1)="#N/A N/A",_xll.BDP($R276&amp;" Equity",X$1)="#N/A Invalid Security"),"--",_xll.BDP($R276&amp;" Equity",X$1)))</f>
        <v>#NAME?</v>
      </c>
      <c r="Y27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6" s="124" t="str">
        <f ca="1">IF(tbl_coded[[#This Row],[ISIN]]="","",IF(ISNUMBER(_xll.BDP(B276&amp;" Corp",Z$1)),_xll.BDP(B276&amp;" Corp",Z$1),""))</f>
        <v/>
      </c>
      <c r="AA276" s="124" t="str">
        <f ca="1">IF(tbl_coded[[#This Row],[ISIN]]="","",IF(ISNUMBER(_xll.BDP(B276&amp;" Corp",AA$1)),_xll.BDP(B276&amp;" Corp",AA$1),""))</f>
        <v/>
      </c>
      <c r="AB276" s="124" t="str">
        <f ca="1">IF(tbl_coded[[#This Row],[ISIN]]="","",IF(ISNUMBER(_xll.BDP(B276&amp;" Corp",AB$1)),_xll.BDP(B276&amp;" Corp",AB$1),""))</f>
        <v/>
      </c>
      <c r="AC276" s="124" t="str">
        <f ca="1">IF(tbl_coded[[#This Row],[ISIN]]="","",IF(ISNUMBER(_xll.BDP(B276&amp;" Corp",AC$1)),_xll.BDP(B276&amp;" Corp",AC$1),""))</f>
        <v/>
      </c>
      <c r="AD276" s="124" t="e">
        <f ca="1">IF(tbl_coded[[#This Row],[ISIN]]="","",IF((_xll.BDP(B276&amp;" Corp",AD$1))="#N/A Field Not Applicable","",_xll.BDP(B276&amp;" Corp",AD$1)))</f>
        <v>#NAME?</v>
      </c>
      <c r="AE276" s="124" t="e">
        <f ca="1">IF(tbl_coded[[#This Row],[ISIN]]="","",IF((_xll.BDP(B276&amp;" Corp",AE$1))="#N/A N/A","--",_xll.BDP(B276&amp;" Corp",AE$1)))</f>
        <v>#NAME?</v>
      </c>
      <c r="AF276" s="124" t="e">
        <f ca="1">IF(tbl_coded[[#This Row],[ISIN]]="","",IF(IFERROR(MATCH(H276,rtg_num[Moody''s],0)&gt;10,0),"HY",IF(IFERROR(MATCH(I276,rtg_num[S&amp;P],0)&gt;10,0),"HY",IF(IFERROR(MATCH(J276,rtg_num[Fitch],0)&gt;10,0),"HY",IF(H276&amp;I276&amp;J276="------","NR",IF(IFERROR(FIND("#N/A",Coded!H276),0)&amp;IFERROR(FIND("#N/A",Coded!H276),0)&amp;IFERROR(FIND("#N/A",Coded!H276),0)&lt;&gt;"000",IF(INDEX(美元债一级!$O:$O,MATCH(tbl_coded[[#This Row],[ISIN]],美元债一级!$I:$I,0))="--/--/--","NR","IG"),"IG"))))))</f>
        <v>#NAME?</v>
      </c>
      <c r="AG27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6" s="125" t="e">
        <f ca="1">IF(tbl_coded[[#This Row],[ISIN]]="","",IF(_xll.BDP($B276&amp;" Corp",AI$1)="#N/A N/A","--",_xll.BDP($B276&amp;" Corp",AI$1)))</f>
        <v>#NAME?</v>
      </c>
      <c r="AJ276" s="122" t="e">
        <f ca="1">IF(tbl_coded[[#This Row],[ISIN]]="","",IF(OR(_xll.BDP(_xll.BDP(tbl_coded[[#This Row],[ISIN]]&amp;" Corp", "ISSUER_EQUITY_TICKER")&amp;" Equity",AJ$1)="#N/A N/A"),"--",_xll.BDP(_xll.BDP(tbl_coded[[#This Row],[ISIN]]&amp;" Corp", "ISSUER_EQUITY_TICKER")&amp;" Equity",AJ$1)))</f>
        <v>#NAME?</v>
      </c>
      <c r="AK27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24" t="e">
        <f ca="1">IF(tbl_coded[[#This Row],[ISIN]]="","",IF(OR(_xll.BDP(_xll.BDP(tbl_coded[[#This Row],[ISIN]]&amp;" Corp", "ISSUER_EQUITY_TICKER")&amp;" Equity",AL$1)="#N/A N/A"),"--",_xll.BDP(_xll.BDP(tbl_coded[[#This Row],[ISIN]]&amp;" Corp", "ISSUER_EQUITY_TICKER")&amp;" Equity",AL$1)))</f>
        <v>#NAME?</v>
      </c>
      <c r="AM276" s="124" t="s">
        <v>447</v>
      </c>
      <c r="AN276" s="124" t="e">
        <f ca="1">IF(tbl_coded[[#This Row],[ISIN]]="","",IF(_xll.BDP(tbl_coded[[#This Row],[KPW Provider BBID]]&amp;" CompanyID","NAME")="#N/A Invalid Security","",_xll.BDP(tbl_coded[[#This Row],[KPW Provider BBID]]&amp;" CompanyID","NAME")))</f>
        <v>#NAME?</v>
      </c>
      <c r="AO276" s="124" t="e">
        <f ca="1">IF(tbl_coded[[#This Row],[ISIN]]="","",IF(_xll.BDP(tbl_coded[[#This Row],[KPW Provider BBID]]&amp;" CompanyID",$AO$1)="#N/A Invalid Security","--",IF(_xll.BDP(tbl_coded[[#This Row],[KPW Provider BBID]]&amp;" CompanyID",$AO$1)="#N/A N/A","--",_xll.BDP(tbl_coded[[#This Row],[KPW Provider BBID]]&amp;" CompanyID",$AO$1))))</f>
        <v>#NAME?</v>
      </c>
      <c r="AP276" s="124" t="e">
        <f ca="1">IF(tbl_coded[[#This Row],[ISIN]]="","",IF(_xll.BDP(tbl_coded[[#This Row],[KPW Provider BBID]]&amp;" CompanyID",$AP$1)="#N/A Invalid Security","--",IF(_xll.BDP(tbl_coded[[#This Row],[KPW Provider BBID]]&amp;" CompanyID",$AP$1)="#N/A N/A","--",_xll.BDP(tbl_coded[[#This Row],[KPW Provider BBID]]&amp;" CompanyID",$AP$1))))</f>
        <v>#NAME?</v>
      </c>
      <c r="AQ276" s="124" t="e">
        <f ca="1">IF(tbl_coded[[#This Row],[ISIN]]="","",IF(_xll.BDP(tbl_coded[[#This Row],[KPW Provider BBID]]&amp;" CompanyID",$AQ$1)="#N/A Invalid Security","--",IF(_xll.BDP(tbl_coded[[#This Row],[KPW Provider BBID]]&amp;" CompanyID",$AQ$1)="#N/A N/A","--",_xll.BDP(tbl_coded[[#This Row],[KPW Provider BBID]]&amp;" CompanyID",$AQ$1))))</f>
        <v>#NAME?</v>
      </c>
      <c r="AR276" s="124" t="e">
        <f ca="1">IF(tbl_coded[[#This Row],[ISIN]]="","",tbl_coded[[#This Row],[穆迪KPW评级]]&amp;"/"&amp;tbl_coded[[#This Row],[SPKPW评级]]&amp;"/"&amp;tbl_coded[[#This Row],[FITCHKPW评级]])</f>
        <v>#NAME?</v>
      </c>
      <c r="AS276" s="124" t="e">
        <f ca="1">IF(tbl_coded[[#This Row],[ISIN]]="","",IF(OR(_xll.BDP($B276&amp;" Corp",AS$1)="#N/A N/A"),"--",_xll.BDP($B276&amp;" Corp",AS$1)))</f>
        <v>#NAME?</v>
      </c>
      <c r="AT276" s="124" t="e">
        <f ca="1">IF(tbl_coded[[#This Row],[ISIN]]="","",IF(_xll.BDS($B276&amp;" Corp",AT$1)="#N/A Field Not Applicable","",_xll.BDS($B276&amp;" Corp",AT$1)))</f>
        <v>#NAME?</v>
      </c>
      <c r="AU276" s="124" t="e">
        <f ca="1">IF(tbl_coded[[#This Row],[SBLC Provider BBID]]="","",_xll.BDP(tbl_coded[[#This Row],[SBLC Provider BBID]]&amp;" CompanyID","NAME"))</f>
        <v>#NAME?</v>
      </c>
      <c r="AV276" s="124" t="e">
        <f ca="1">IF(tbl_coded[[#This Row],[ISIN]]="","",IF(OR(_xll.BDP($B276&amp;" Corp",AV$1)="#N/A N/A"),"--",TEXT(_xll.BDP($B276&amp;" Corp",AV$1),"yyyy/mm/dd")))</f>
        <v>#NAME?</v>
      </c>
      <c r="AW276" s="124" t="e">
        <f ca="1">IF(tbl_coded[[#This Row],[ISIN]]="","",IF(OR(_xll.BDP($B276&amp;" Corp",AW$1)="#N/A N/A"),"--",TEXT(_xll.BDP($B276&amp;" Corp",AW$1),"yyyy/mm/dd")))</f>
        <v>#NAME?</v>
      </c>
      <c r="AX276" s="124" t="e">
        <f ca="1">IF(tbl_coded[[#This Row],[ISIN]]="","",IF(OR(_xll.BDP($B276&amp;" Corp",AX$1)="#N/A N/A"),"--",TEXT(_xll.BDP($B276&amp;" Corp",AX$1),"yyyy/mm/dd")))</f>
        <v>#NAME?</v>
      </c>
      <c r="AY276" s="124" t="e">
        <f ca="1">IF(tbl_coded[[#This Row],[ISIN]]="","",IF(OR(_xll.BDP($B276&amp;" Corp",AY$1)="#N/A Field Not Applicable"),"--",TEXT(_xll.BDP($B276&amp;" Corp",AY$1),"yyyy/mm/dd")))</f>
        <v>#NAME?</v>
      </c>
      <c r="AZ276" s="124" t="e">
        <f ca="1">IF(tbl_coded[[#This Row],[ISIN]]="","",IF(OR(_xll.BDP($B276&amp;" Corp",AZ$1)="#N/A N/A"),"--",_xll.BDP($B276&amp;" Corp",AZ$1)))</f>
        <v>#NAME?</v>
      </c>
      <c r="BA276" s="124" t="e">
        <f ca="1">IF(tbl_coded[[#This Row],[ISIN]]="","",IF(OR(_xll.BDP($B276&amp;" Corp",BA$1)="#N/A N/A"),"--",_xll.BDP($B276&amp;" Corp",BA$1)))</f>
        <v>#NAME?</v>
      </c>
      <c r="BB276" s="124" t="e">
        <f ca="1">IF(tbl_coded[[#This Row],[ISIN]]="","",IF(OR(_xll.BDP($B276&amp;" Corp",BB$1)="#N/A N/A"),"--",_xll.BDP($B276&amp;" Corp",BB$1)))</f>
        <v>#NAME?</v>
      </c>
      <c r="BC276" s="124" t="e">
        <f ca="1">IF(tbl_coded[[#This Row],[ISIN]]="","",IF(OR(_xll.BDP($B276&amp;" Corp",BC$1)="#N/A Field Not Applicable"),"--",_xll.BDP($B276&amp;" Corp",BC$1)))</f>
        <v>#NAME?</v>
      </c>
      <c r="BD276" s="124" t="e">
        <f ca="1">IF(tbl_coded[[#This Row],[ISIN]]="","",IF(OR(_xll.BDP($B276&amp;" Corp",BD$1)="#N/A Field Not Applicable"),"--",_xll.BDP($B276&amp;" Corp",BD$1)))</f>
        <v>#NAME?</v>
      </c>
      <c r="BE276" s="124" t="e">
        <f ca="1">IF(tbl_coded[[#This Row],[ISIN]]="","",IF(OR(_xll.BDP($B276&amp;" Corp",BE$1)="#N/A Field Not Applicable"),"--",_xll.BDP($B276&amp;" Corp",BE$1)))</f>
        <v>#NAME?</v>
      </c>
      <c r="BF276" s="124" t="e">
        <f ca="1">IF(tbl_coded[[#This Row],[ISIN]]="","",IF(OR(_xll.BDP($B276&amp;" Corp",BF$1)="#N/A Field Not Applicable"),"--",_xll.BDP($B276&amp;" Corp",BF$1)))</f>
        <v>#NAME?</v>
      </c>
      <c r="BG276" s="124" t="e">
        <f ca="1">IF(tbl_coded[[#This Row],[ISIN]]="","",IF(OR(_xll.BDP($B276&amp;" Corp",BG$1)="#N/A Field Not Applicable"),"--",IF(_xll.BDP($B276&amp;" Corp",BG$1)="#N/A N/A","N",_xll.BDP($B276&amp;" Corp",BG$1))))</f>
        <v>#NAME?</v>
      </c>
      <c r="BH276" s="124" t="e">
        <f ca="1">IF(tbl_coded[[#This Row],[ISIN]]="","",IF(OR(_xll.BDP($B276&amp;" Corp",BH$1)="#N/A N/A"),"",_xll.BDP($B276&amp;" Corp",BH$1)))</f>
        <v>#NAME?</v>
      </c>
      <c r="BI276" s="124" t="e">
        <f ca="1">IF(tbl_coded[[#This Row],[ISIN]]="","",IF(OR(tbl_coded[[#This Row],[Parent company tiker]]=""),"",IF(_xll.BDP(tbl_coded[[#This Row],[Parent company tiker]]&amp;" Equity",BI$1)="#N/A N/A","--",_xll.BDP(tbl_coded[[#This Row],[Parent company tiker]]&amp;" Equity",BI$1))))</f>
        <v>#NAME?</v>
      </c>
      <c r="BJ276" s="124" t="e">
        <f ca="1">IF(tbl_coded[[#This Row],[ISIN]]="","",IF(OR(tbl_coded[[#This Row],[Parent company tiker]]=""),"",IF(_xll.BDP(tbl_coded[[#This Row],[Parent company tiker]]&amp;" Equity",BJ$1)="#N/A N/A","--",_xll.BDP(tbl_coded[[#This Row],[Parent company tiker]]&amp;" Equity",BJ$1))))</f>
        <v>#NAME?</v>
      </c>
      <c r="BK276" s="124" t="e">
        <f ca="1">IF(tbl_coded[[#This Row],[ISIN]]="","",IF(OR(tbl_coded[[#This Row],[Parent company tiker]]=""),"",IF(_xll.BDP(tbl_coded[[#This Row],[Parent company tiker]]&amp;" Equity",BK$1)="#N/A N/A","--",_xll.BDP(tbl_coded[[#This Row],[Parent company tiker]]&amp;" Equity",BK$1))))</f>
        <v>#NAME?</v>
      </c>
      <c r="BL276" s="124" t="e">
        <f ca="1">IF(tbl_coded[[#This Row],[ISIN]]="","",IF(OR(tbl_coded[[#This Row],[Parent company tiker]]=""),"",IF(_xll.BDP(tbl_coded[[#This Row],[Parent company tiker]]&amp;" Equity",BL$1)="#N/A N/A","--",_xll.BDP(tbl_coded[[#This Row],[Parent company tiker]]&amp;" Equity",BL$1))))</f>
        <v>#NAME?</v>
      </c>
      <c r="BM27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6" s="124" t="e">
        <f ca="1">IF(tbl_coded[[#This Row],[Column9]]&lt;&gt;"--",tbl_coded[[#This Row],[G''tor rating]],IF(tbl_coded[[#This Row],[KPW Name]]&lt;&gt;"",tbl_coded[[#This Row],[KPW Rating]],IF(tbl_coded[[#This Row],[Parent company tiker]]&lt;&gt;"",tbl_coded[[#This Row],[parent评级]],tbl_coded[[#This Row],[Issuer rating]])))</f>
        <v>#NAME?</v>
      </c>
      <c r="BO276" s="159" t="str">
        <f ca="1">IFERROR(IF(tbl_coded[[#This Row],[GREEN]]="Y","GREEN",IF(tbl_coded[[#This Row],[SUSTAINABLE]]="Y","SUSTAINABLE",IF(tbl_coded[[#This Row],[SOCIAL]]="Y","SOCIAL",IF(tbl_coded[[#This Row],[Sustainable linked]]="Y","SUSTAINABLE LINKED"," ")))),"")</f>
        <v/>
      </c>
    </row>
    <row r="277" spans="1:67" ht="15" customHeight="1">
      <c r="A277" s="119">
        <v>275</v>
      </c>
      <c r="B277" s="120" t="str">
        <f>IF(美元债一级!$C$4:$C$1048576&lt;&gt;"",美元债一级!C278,"")</f>
        <v>HK0000905486</v>
      </c>
      <c r="C277" s="122" t="e">
        <f ca="1">IF(tbl_coded[[#This Row],[ISIN]]="","",IF(tbl_coded[[#This Row],[Index]]&gt;$A$1,"",IF(_xll.BDP($B277&amp;" Corp",C$1)="#N/A N/A","",_xll.BDP($B277&amp;" Corp",C$1))))</f>
        <v>#NAME?</v>
      </c>
      <c r="D277" s="122" t="e">
        <f ca="1">IF(tbl_coded[[#This Row],[ISIN]]="","",IF(_xll.BDP($B277&amp;" Corp",D$1)="#N/A N/A","",_xll.BDP($B277&amp;" Corp",D$1)))</f>
        <v>#NAME?</v>
      </c>
      <c r="E277" s="122" t="e">
        <f ca="1">IF(tbl_coded[[#This Row],[ISIN]]="","",IF(_xll.BDP($B277&amp;" Corp",E$1)="#N/A N/A","--",_xll.BDP($B277&amp;" Corp",E$1)))</f>
        <v>#NAME?</v>
      </c>
      <c r="F277" s="122" t="e">
        <f ca="1">IF(tbl_coded[[#This Row],[ISIN]]="","",IF(_xll.BDS($B277&amp;" Corp",F$1)="#N/A Field Not Applicable","",_xll.BDS($B277&amp;" Corp",F$1)))</f>
        <v>#NAME?</v>
      </c>
      <c r="G277" s="122" t="e">
        <f ca="1">IF(tbl_coded[[#This Row],[ISIN]]="","",IF(_xll.BDP($F277&amp;" CompanyID",G$1)="#N/A Invalid Security","",_xll.BDP($F277&amp;" CompanyID",G$1)))</f>
        <v>#NAME?</v>
      </c>
      <c r="H277" s="122" t="e">
        <f ca="1">IF(tbl_coded[[#This Row],[ISIN]]="","",IF(_xll.BDP($B277&amp;" Corp",H$1)="#N/A N/A","--",_xll.BDP($B277&amp;" Corp",H$1)))</f>
        <v>#NAME?</v>
      </c>
      <c r="I277" s="122" t="e">
        <f ca="1">IF(tbl_coded[[#This Row],[ISIN]]="","",IF(_xll.BDP($B277&amp;" Corp",I$1)="#N/A N/A","--",_xll.BDP($B277&amp;" Corp",I$1)))</f>
        <v>#NAME?</v>
      </c>
      <c r="J277" s="122" t="e">
        <f ca="1">IF(tbl_coded[[#This Row],[ISIN]]="","",IF(_xll.BDP($B277&amp;" Corp",J$1)="#N/A N/A","--",_xll.BDP($B277&amp;" Corp",J$1)))</f>
        <v>#NAME?</v>
      </c>
      <c r="K277" s="122" t="e">
        <f ca="1">IF(tbl_coded[[#This Row],[ISIN]]="","",IF(_xll.BDP($B277&amp;" Corp",K$1)="#N/A N/A","--",_xll.BDP($B277&amp;" Corp",K$1)))</f>
        <v>#NAME?</v>
      </c>
      <c r="L277" s="122" t="e">
        <f ca="1">IF(tbl_coded[[#This Row],[ISIN]]="","",IF(_xll.BDP($B277&amp;" Corp",L$1)="#N/A N/A","--",_xll.BDP($B277&amp;" Corp",L$1)))</f>
        <v>#NAME?</v>
      </c>
      <c r="M277" s="122" t="e">
        <f ca="1">IF(tbl_coded[[#This Row],[ISIN]]="","",IF(_xll.BDP($B277&amp;" Corp",M$1)="#N/A N/A","--",_xll.BDP($B277&amp;" Corp",M$1)))</f>
        <v>#NAME?</v>
      </c>
      <c r="N277" s="122" t="e">
        <f ca="1">IF(tbl_coded[[#This Row],[ISIN]]="","",IF(_xll.BDP($B277&amp;" Corp",N$1)="#N/A N/A","--",_xll.BDP($B277&amp;" Corp",N$1)))</f>
        <v>#NAME?</v>
      </c>
      <c r="O277" s="122" t="e">
        <f ca="1">IF(tbl_coded[[#This Row],[ISIN]]="","",IF(_xll.BDP($B277&amp;" Corp",O$1)="#N/A N/A","--",_xll.BDP($B277&amp;" Corp",O$1)))</f>
        <v>#NAME?</v>
      </c>
      <c r="P277" s="122" t="e">
        <f ca="1">IF(tbl_coded[[#This Row],[ISIN]]="","",IF(_xll.BDP($B277&amp;" Corp",P$1)="#N/A N/A","--",_xll.BDP($B277&amp;" Corp",P$1)))</f>
        <v>#NAME?</v>
      </c>
      <c r="Q27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7" s="122" t="e">
        <f ca="1">IF(tbl_coded[[#This Row],[ISIN]]="","",IF(OR(_xll.BDP($B277&amp;" Corp",R$1)="#N/A N/A",_xll.BDP($B277&amp;" Corp",R$1)="#N/A Invalid Security",_xll.BDP($B277&amp;" Corp",R$1)="#N/A Field Not Applicable"),"--",_xll.BDP($B277&amp;" Corp",R$1)))</f>
        <v>#NAME?</v>
      </c>
      <c r="S277" s="122" t="e">
        <f ca="1">IF(tbl_coded[[#This Row],[ISIN]]="","",IF(OR(_xll.BDP($R277&amp;" Equity",S$1)="#N/A N/A",_xll.BDP($R277&amp;" Equity",S$1)="#N/A Invalid Security"),"--",_xll.BDP($R277&amp;" Equity",S$1)))</f>
        <v>#NAME?</v>
      </c>
      <c r="T277" s="122" t="e">
        <f ca="1">IF(tbl_coded[[#This Row],[ISIN]]="","",IF(OR(_xll.BDP($R277&amp;" Equity",T$1)="#N/A N/A",_xll.BDP($R277&amp;" Equity",T$1)="#N/A Invalid Security"),"--",_xll.BDP($R277&amp;" Equity",T$1)))</f>
        <v>#NAME?</v>
      </c>
      <c r="U277" s="122" t="e">
        <f ca="1">IF(tbl_coded[[#This Row],[ISIN]]="","",IF(OR(_xll.BDP($R277&amp;" Equity",U$1)="#N/A N/A",_xll.BDP($R277&amp;" Equity",U$1)="#N/A Invalid Security"),"--",_xll.BDP($R277&amp;" Equity",U$1)))</f>
        <v>#NAME?</v>
      </c>
      <c r="V277" s="122" t="e">
        <f ca="1">IF(tbl_coded[[#This Row],[ISIN]]="","",IF(OR(_xll.BDP($R277&amp;" Equity",V$1)="#N/A N/A",_xll.BDP($R277&amp;" Equity",V$1)="#N/A Invalid Security"),"--",_xll.BDP($R277&amp;" Equity",V$1)))</f>
        <v>#NAME?</v>
      </c>
      <c r="W277" s="122" t="e">
        <f ca="1">IF(tbl_coded[[#This Row],[ISIN]]="","",IF(OR(_xll.BDP($R277&amp;" Equity",W$1)="#N/A N/A",_xll.BDP($R277&amp;" Equity",W$1)="#N/A Invalid Security"),"--",_xll.BDP($R277&amp;" Equity",W$1)))</f>
        <v>#NAME?</v>
      </c>
      <c r="X277" s="122" t="e">
        <f ca="1">IF(tbl_coded[[#This Row],[ISIN]]="","",IF(OR(_xll.BDP($R277&amp;" Equity",X$1)="#N/A N/A",_xll.BDP($R277&amp;" Equity",X$1)="#N/A Invalid Security"),"--",_xll.BDP($R277&amp;" Equity",X$1)))</f>
        <v>#NAME?</v>
      </c>
      <c r="Y27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7" s="122" t="str">
        <f ca="1">IF(tbl_coded[[#This Row],[ISIN]]="","",IF(ISNUMBER(_xll.BDP(B277&amp;" Corp",Z$1)),_xll.BDP(B277&amp;" Corp",Z$1),""))</f>
        <v/>
      </c>
      <c r="AA277" s="122" t="str">
        <f ca="1">IF(tbl_coded[[#This Row],[ISIN]]="","",IF(ISNUMBER(_xll.BDP(B277&amp;" Corp",AA$1)),_xll.BDP(B277&amp;" Corp",AA$1),""))</f>
        <v/>
      </c>
      <c r="AB277" s="122" t="str">
        <f ca="1">IF(tbl_coded[[#This Row],[ISIN]]="","",IF(ISNUMBER(_xll.BDP(B277&amp;" Corp",AB$1)),_xll.BDP(B277&amp;" Corp",AB$1),""))</f>
        <v/>
      </c>
      <c r="AC277" s="122" t="str">
        <f ca="1">IF(tbl_coded[[#This Row],[ISIN]]="","",IF(ISNUMBER(_xll.BDP(B277&amp;" Corp",AC$1)),_xll.BDP(B277&amp;" Corp",AC$1),""))</f>
        <v/>
      </c>
      <c r="AD277" s="122" t="e">
        <f ca="1">IF(tbl_coded[[#This Row],[ISIN]]="","",IF((_xll.BDP(B277&amp;" Corp",AD$1))="#N/A Field Not Applicable","",_xll.BDP(B277&amp;" Corp",AD$1)))</f>
        <v>#NAME?</v>
      </c>
      <c r="AE277" s="122" t="e">
        <f ca="1">IF(tbl_coded[[#This Row],[ISIN]]="","",IF((_xll.BDP(B277&amp;" Corp",AE$1))="#N/A N/A","--",_xll.BDP(B277&amp;" Corp",AE$1)))</f>
        <v>#NAME?</v>
      </c>
      <c r="AF277" s="122" t="e">
        <f ca="1">IF(tbl_coded[[#This Row],[ISIN]]="","",IF(IFERROR(MATCH(H277,rtg_num[Moody''s],0)&gt;10,0),"HY",IF(IFERROR(MATCH(I277,rtg_num[S&amp;P],0)&gt;10,0),"HY",IF(IFERROR(MATCH(J277,rtg_num[Fitch],0)&gt;10,0),"HY",IF(H277&amp;I277&amp;J277="------","NR",IF(IFERROR(FIND("#N/A",Coded!H277),0)&amp;IFERROR(FIND("#N/A",Coded!H277),0)&amp;IFERROR(FIND("#N/A",Coded!H277),0)&lt;&gt;"000",IF(INDEX(美元债一级!$O:$O,MATCH(tbl_coded[[#This Row],[ISIN]],美元债一级!$I:$I,0))="--/--/--","NR","IG"),"IG"))))))</f>
        <v>#NAME?</v>
      </c>
      <c r="AG27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7" s="123" t="e">
        <f ca="1">IF(tbl_coded[[#This Row],[ISIN]]="","",IF(_xll.BDP($B277&amp;" Corp",AI$1)="#N/A N/A","--",_xll.BDP($B277&amp;" Corp",AI$1)))</f>
        <v>#NAME?</v>
      </c>
      <c r="AJ277" s="122" t="e">
        <f ca="1">IF(tbl_coded[[#This Row],[ISIN]]="","",IF(OR(_xll.BDP(_xll.BDP(tbl_coded[[#This Row],[ISIN]]&amp;" Corp", "ISSUER_EQUITY_TICKER")&amp;" Equity",AJ$1)="#N/A N/A"),"--",_xll.BDP(_xll.BDP(tbl_coded[[#This Row],[ISIN]]&amp;" Corp", "ISSUER_EQUITY_TICKER")&amp;" Equity",AJ$1)))</f>
        <v>#NAME?</v>
      </c>
      <c r="AK27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25" t="e">
        <f ca="1">IF(tbl_coded[[#This Row],[ISIN]]="","",IF(OR(_xll.BDP(_xll.BDP(tbl_coded[[#This Row],[ISIN]]&amp;" Corp", "ISSUER_EQUITY_TICKER")&amp;" Equity",AL$1)="#N/A N/A"),"--",_xll.BDP(_xll.BDP(tbl_coded[[#This Row],[ISIN]]&amp;" Corp", "ISSUER_EQUITY_TICKER")&amp;" Equity",AL$1)))</f>
        <v>#NAME?</v>
      </c>
      <c r="AM277" s="125" t="e">
        <f ca="1">IF(tbl_coded[[#This Row],[ISIN]]="","",IF(_xll.BDS($B277&amp;" Corp",AM$1)="#N/A Field Not Applicable","",_xll.BDS($B277&amp;" Corp",AM$1)))</f>
        <v>#NAME?</v>
      </c>
      <c r="AN277" s="125" t="e">
        <f ca="1">IF(tbl_coded[[#This Row],[ISIN]]="","",IF(_xll.BDP(tbl_coded[[#This Row],[KPW Provider BBID]]&amp;" CompanyID","NAME")="#N/A Invalid Security","",_xll.BDP(tbl_coded[[#This Row],[KPW Provider BBID]]&amp;" CompanyID","NAME")))</f>
        <v>#NAME?</v>
      </c>
      <c r="AO277" s="125" t="e">
        <f ca="1">IF(tbl_coded[[#This Row],[ISIN]]="","",IF(_xll.BDP(tbl_coded[[#This Row],[KPW Provider BBID]]&amp;" CompanyID",$AO$1)="#N/A Invalid Security","--",IF(_xll.BDP(tbl_coded[[#This Row],[KPW Provider BBID]]&amp;" CompanyID",$AO$1)="#N/A N/A","--",_xll.BDP(tbl_coded[[#This Row],[KPW Provider BBID]]&amp;" CompanyID",$AO$1))))</f>
        <v>#NAME?</v>
      </c>
      <c r="AP277" s="125" t="e">
        <f ca="1">IF(tbl_coded[[#This Row],[ISIN]]="","",IF(_xll.BDP(tbl_coded[[#This Row],[KPW Provider BBID]]&amp;" CompanyID",$AP$1)="#N/A Invalid Security","--",IF(_xll.BDP(tbl_coded[[#This Row],[KPW Provider BBID]]&amp;" CompanyID",$AP$1)="#N/A N/A","--",_xll.BDP(tbl_coded[[#This Row],[KPW Provider BBID]]&amp;" CompanyID",$AP$1))))</f>
        <v>#NAME?</v>
      </c>
      <c r="AQ277" s="125" t="e">
        <f ca="1">IF(tbl_coded[[#This Row],[ISIN]]="","",IF(_xll.BDP(tbl_coded[[#This Row],[KPW Provider BBID]]&amp;" CompanyID",$AQ$1)="#N/A Invalid Security","--",IF(_xll.BDP(tbl_coded[[#This Row],[KPW Provider BBID]]&amp;" CompanyID",$AQ$1)="#N/A N/A","--",_xll.BDP(tbl_coded[[#This Row],[KPW Provider BBID]]&amp;" CompanyID",$AQ$1))))</f>
        <v>#NAME?</v>
      </c>
      <c r="AR277" s="125" t="e">
        <f ca="1">IF(tbl_coded[[#This Row],[ISIN]]="","",tbl_coded[[#This Row],[穆迪KPW评级]]&amp;"/"&amp;tbl_coded[[#This Row],[SPKPW评级]]&amp;"/"&amp;tbl_coded[[#This Row],[FITCHKPW评级]])</f>
        <v>#NAME?</v>
      </c>
      <c r="AS277" s="125" t="e">
        <f ca="1">IF(tbl_coded[[#This Row],[ISIN]]="","",IF(OR(_xll.BDP($B277&amp;" Corp",AS$1)="#N/A N/A"),"--",_xll.BDP($B277&amp;" Corp",AS$1)))</f>
        <v>#NAME?</v>
      </c>
      <c r="AT277" s="125" t="e">
        <f ca="1">IF(tbl_coded[[#This Row],[ISIN]]="","",IF(_xll.BDS($B277&amp;" Corp",AT$1)="#N/A Field Not Applicable","",_xll.BDS($B277&amp;" Corp",AT$1)))</f>
        <v>#NAME?</v>
      </c>
      <c r="AU277" s="125" t="e">
        <f ca="1">IF(tbl_coded[[#This Row],[SBLC Provider BBID]]="","",_xll.BDP(tbl_coded[[#This Row],[SBLC Provider BBID]]&amp;" CompanyID","NAME"))</f>
        <v>#NAME?</v>
      </c>
      <c r="AV277" s="125" t="e">
        <f ca="1">IF(tbl_coded[[#This Row],[ISIN]]="","",IF(OR(_xll.BDP($B277&amp;" Corp",AV$1)="#N/A N/A"),"--",TEXT(_xll.BDP($B277&amp;" Corp",AV$1),"yyyy/mm/dd")))</f>
        <v>#NAME?</v>
      </c>
      <c r="AW277" s="125" t="e">
        <f ca="1">IF(tbl_coded[[#This Row],[ISIN]]="","",IF(OR(_xll.BDP($B277&amp;" Corp",AW$1)="#N/A N/A"),"--",TEXT(_xll.BDP($B277&amp;" Corp",AW$1),"yyyy/mm/dd")))</f>
        <v>#NAME?</v>
      </c>
      <c r="AX277" s="125" t="e">
        <f ca="1">IF(tbl_coded[[#This Row],[ISIN]]="","",IF(OR(_xll.BDP($B277&amp;" Corp",AX$1)="#N/A N/A"),"--",TEXT(_xll.BDP($B277&amp;" Corp",AX$1),"yyyy/mm/dd")))</f>
        <v>#NAME?</v>
      </c>
      <c r="AY277" s="125" t="e">
        <f ca="1">IF(tbl_coded[[#This Row],[ISIN]]="","",IF(OR(_xll.BDP($B277&amp;" Corp",AY$1)="#N/A Field Not Applicable"),"--",TEXT(_xll.BDP($B277&amp;" Corp",AY$1),"yyyy/mm/dd")))</f>
        <v>#NAME?</v>
      </c>
      <c r="AZ277" s="125" t="e">
        <f ca="1">IF(tbl_coded[[#This Row],[ISIN]]="","",IF(OR(_xll.BDP($B277&amp;" Corp",AZ$1)="#N/A N/A"),"--",_xll.BDP($B277&amp;" Corp",AZ$1)))</f>
        <v>#NAME?</v>
      </c>
      <c r="BA277" s="125" t="e">
        <f ca="1">IF(tbl_coded[[#This Row],[ISIN]]="","",IF(OR(_xll.BDP($B277&amp;" Corp",BA$1)="#N/A N/A"),"--",_xll.BDP($B277&amp;" Corp",BA$1)))</f>
        <v>#NAME?</v>
      </c>
      <c r="BB277" s="125" t="e">
        <f ca="1">IF(tbl_coded[[#This Row],[ISIN]]="","",IF(OR(_xll.BDP($B277&amp;" Corp",BB$1)="#N/A N/A"),"--",_xll.BDP($B277&amp;" Corp",BB$1)))</f>
        <v>#NAME?</v>
      </c>
      <c r="BC277" s="125" t="e">
        <f ca="1">IF(tbl_coded[[#This Row],[ISIN]]="","",IF(OR(_xll.BDP($B277&amp;" Corp",BC$1)="#N/A Field Not Applicable"),"--",_xll.BDP($B277&amp;" Corp",BC$1)))</f>
        <v>#NAME?</v>
      </c>
      <c r="BD277" s="125" t="e">
        <f ca="1">IF(tbl_coded[[#This Row],[ISIN]]="","",IF(OR(_xll.BDP($B277&amp;" Corp",BD$1)="#N/A Field Not Applicable"),"--",_xll.BDP($B277&amp;" Corp",BD$1)))</f>
        <v>#NAME?</v>
      </c>
      <c r="BE277" s="125" t="e">
        <f ca="1">IF(tbl_coded[[#This Row],[ISIN]]="","",IF(OR(_xll.BDP($B277&amp;" Corp",BE$1)="#N/A Field Not Applicable"),"--",_xll.BDP($B277&amp;" Corp",BE$1)))</f>
        <v>#NAME?</v>
      </c>
      <c r="BF277" s="125" t="e">
        <f ca="1">IF(tbl_coded[[#This Row],[ISIN]]="","",IF(OR(_xll.BDP($B277&amp;" Corp",BF$1)="#N/A Field Not Applicable"),"--",_xll.BDP($B277&amp;" Corp",BF$1)))</f>
        <v>#NAME?</v>
      </c>
      <c r="BG277" s="125" t="e">
        <f ca="1">IF(tbl_coded[[#This Row],[ISIN]]="","",IF(OR(_xll.BDP($B277&amp;" Corp",BG$1)="#N/A Field Not Applicable"),"--",IF(_xll.BDP($B277&amp;" Corp",BG$1)="#N/A N/A","N",_xll.BDP($B277&amp;" Corp",BG$1))))</f>
        <v>#NAME?</v>
      </c>
      <c r="BH277" s="125" t="e">
        <f ca="1">IF(tbl_coded[[#This Row],[ISIN]]="","",IF(OR(_xll.BDP($B277&amp;" Corp",BH$1)="#N/A N/A"),"",_xll.BDP($B277&amp;" Corp",BH$1)))</f>
        <v>#NAME?</v>
      </c>
      <c r="BI277" s="125" t="e">
        <f ca="1">IF(tbl_coded[[#This Row],[ISIN]]="","",IF(OR(tbl_coded[[#This Row],[Parent company tiker]]=""),"",IF(_xll.BDP(tbl_coded[[#This Row],[Parent company tiker]]&amp;" Equity",BI$1)="#N/A N/A","--",_xll.BDP(tbl_coded[[#This Row],[Parent company tiker]]&amp;" Equity",BI$1))))</f>
        <v>#NAME?</v>
      </c>
      <c r="BJ277" s="125" t="e">
        <f ca="1">IF(tbl_coded[[#This Row],[ISIN]]="","",IF(OR(tbl_coded[[#This Row],[Parent company tiker]]=""),"",IF(_xll.BDP(tbl_coded[[#This Row],[Parent company tiker]]&amp;" Equity",BJ$1)="#N/A N/A","--",_xll.BDP(tbl_coded[[#This Row],[Parent company tiker]]&amp;" Equity",BJ$1))))</f>
        <v>#NAME?</v>
      </c>
      <c r="BK277" s="125" t="e">
        <f ca="1">IF(tbl_coded[[#This Row],[ISIN]]="","",IF(OR(tbl_coded[[#This Row],[Parent company tiker]]=""),"",IF(_xll.BDP(tbl_coded[[#This Row],[Parent company tiker]]&amp;" Equity",BK$1)="#N/A N/A","--",_xll.BDP(tbl_coded[[#This Row],[Parent company tiker]]&amp;" Equity",BK$1))))</f>
        <v>#NAME?</v>
      </c>
      <c r="BL277" s="125" t="e">
        <f ca="1">IF(tbl_coded[[#This Row],[ISIN]]="","",IF(OR(tbl_coded[[#This Row],[Parent company tiker]]=""),"",IF(_xll.BDP(tbl_coded[[#This Row],[Parent company tiker]]&amp;" Equity",BL$1)="#N/A N/A","--",_xll.BDP(tbl_coded[[#This Row],[Parent company tiker]]&amp;" Equity",BL$1))))</f>
        <v>#NAME?</v>
      </c>
      <c r="BM27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7" s="125" t="e">
        <f ca="1">IF(tbl_coded[[#This Row],[Column9]]&lt;&gt;"--",tbl_coded[[#This Row],[G''tor rating]],IF(tbl_coded[[#This Row],[KPW Name]]&lt;&gt;"",tbl_coded[[#This Row],[KPW Rating]],IF(tbl_coded[[#This Row],[Parent company tiker]]&lt;&gt;"",tbl_coded[[#This Row],[parent评级]],tbl_coded[[#This Row],[Issuer rating]])))</f>
        <v>#NAME?</v>
      </c>
      <c r="BO277" s="159" t="str">
        <f ca="1">IFERROR(IF(tbl_coded[[#This Row],[GREEN]]="Y","GREEN",IF(tbl_coded[[#This Row],[SUSTAINABLE]]="Y","SUSTAINABLE",IF(tbl_coded[[#This Row],[SOCIAL]]="Y","SOCIAL",IF(tbl_coded[[#This Row],[Sustainable linked]]="Y","SUSTAINABLE LINKED"," ")))),"")</f>
        <v/>
      </c>
    </row>
    <row r="278" spans="1:67" ht="15" customHeight="1">
      <c r="A278" s="119">
        <v>276</v>
      </c>
      <c r="B278" s="120" t="str">
        <f>IF(美元债一级!$C$4:$C$1048576&lt;&gt;"",美元债一级!C279,"")</f>
        <v>HK0000905395</v>
      </c>
      <c r="C278" s="122" t="e">
        <f ca="1">IF(tbl_coded[[#This Row],[ISIN]]="","",IF(tbl_coded[[#This Row],[Index]]&gt;$A$1,"",IF(_xll.BDP($B278&amp;" Corp",C$1)="#N/A N/A","",_xll.BDP($B278&amp;" Corp",C$1))))</f>
        <v>#NAME?</v>
      </c>
      <c r="D278" s="122" t="e">
        <f ca="1">IF(tbl_coded[[#This Row],[ISIN]]="","",IF(_xll.BDP($B278&amp;" Corp",D$1)="#N/A N/A","",_xll.BDP($B278&amp;" Corp",D$1)))</f>
        <v>#NAME?</v>
      </c>
      <c r="E278" s="122" t="e">
        <f ca="1">IF(tbl_coded[[#This Row],[ISIN]]="","",IF(_xll.BDP($B278&amp;" Corp",E$1)="#N/A N/A","--",_xll.BDP($B278&amp;" Corp",E$1)))</f>
        <v>#NAME?</v>
      </c>
      <c r="F278" s="122" t="e">
        <f ca="1">IF(tbl_coded[[#This Row],[ISIN]]="","",IF(_xll.BDS($B278&amp;" Corp",F$1)="#N/A Field Not Applicable","",_xll.BDS($B278&amp;" Corp",F$1)))</f>
        <v>#NAME?</v>
      </c>
      <c r="G278" s="122" t="e">
        <f ca="1">IF(tbl_coded[[#This Row],[ISIN]]="","",IF(_xll.BDP($F278&amp;" CompanyID",G$1)="#N/A Invalid Security","",_xll.BDP($F278&amp;" CompanyID",G$1)))</f>
        <v>#NAME?</v>
      </c>
      <c r="H278" s="122" t="e">
        <f ca="1">IF(tbl_coded[[#This Row],[ISIN]]="","",IF(_xll.BDP($B278&amp;" Corp",H$1)="#N/A N/A","--",_xll.BDP($B278&amp;" Corp",H$1)))</f>
        <v>#NAME?</v>
      </c>
      <c r="I278" s="122" t="e">
        <f ca="1">IF(tbl_coded[[#This Row],[ISIN]]="","",IF(_xll.BDP($B278&amp;" Corp",I$1)="#N/A N/A","--",_xll.BDP($B278&amp;" Corp",I$1)))</f>
        <v>#NAME?</v>
      </c>
      <c r="J278" s="122" t="e">
        <f ca="1">IF(tbl_coded[[#This Row],[ISIN]]="","",IF(_xll.BDP($B278&amp;" Corp",J$1)="#N/A N/A","--",_xll.BDP($B278&amp;" Corp",J$1)))</f>
        <v>#NAME?</v>
      </c>
      <c r="K278" s="122" t="e">
        <f ca="1">IF(tbl_coded[[#This Row],[ISIN]]="","",IF(_xll.BDP($B278&amp;" Corp",K$1)="#N/A N/A","--",_xll.BDP($B278&amp;" Corp",K$1)))</f>
        <v>#NAME?</v>
      </c>
      <c r="L278" s="122" t="e">
        <f ca="1">IF(tbl_coded[[#This Row],[ISIN]]="","",IF(_xll.BDP($B278&amp;" Corp",L$1)="#N/A N/A","--",_xll.BDP($B278&amp;" Corp",L$1)))</f>
        <v>#NAME?</v>
      </c>
      <c r="M278" s="122" t="e">
        <f ca="1">IF(tbl_coded[[#This Row],[ISIN]]="","",IF(_xll.BDP($B278&amp;" Corp",M$1)="#N/A N/A","--",_xll.BDP($B278&amp;" Corp",M$1)))</f>
        <v>#NAME?</v>
      </c>
      <c r="N278" s="122" t="e">
        <f ca="1">IF(tbl_coded[[#This Row],[ISIN]]="","",IF(_xll.BDP($B278&amp;" Corp",N$1)="#N/A N/A","--",_xll.BDP($B278&amp;" Corp",N$1)))</f>
        <v>#NAME?</v>
      </c>
      <c r="O278" s="122" t="e">
        <f ca="1">IF(tbl_coded[[#This Row],[ISIN]]="","",IF(_xll.BDP($B278&amp;" Corp",O$1)="#N/A N/A","--",_xll.BDP($B278&amp;" Corp",O$1)))</f>
        <v>#NAME?</v>
      </c>
      <c r="P278" s="122" t="e">
        <f ca="1">IF(tbl_coded[[#This Row],[ISIN]]="","",IF(_xll.BDP($B278&amp;" Corp",P$1)="#N/A N/A","--",_xll.BDP($B278&amp;" Corp",P$1)))</f>
        <v>#NAME?</v>
      </c>
      <c r="Q27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8" s="122" t="e">
        <f ca="1">IF(tbl_coded[[#This Row],[ISIN]]="","",IF(OR(_xll.BDP($B278&amp;" Corp",R$1)="#N/A N/A",_xll.BDP($B278&amp;" Corp",R$1)="#N/A Invalid Security",_xll.BDP($B278&amp;" Corp",R$1)="#N/A Field Not Applicable"),"--",_xll.BDP($B278&amp;" Corp",R$1)))</f>
        <v>#NAME?</v>
      </c>
      <c r="S278" s="122" t="e">
        <f ca="1">IF(tbl_coded[[#This Row],[ISIN]]="","",IF(OR(_xll.BDP($R278&amp;" Equity",S$1)="#N/A N/A",_xll.BDP($R278&amp;" Equity",S$1)="#N/A Invalid Security"),"--",_xll.BDP($R278&amp;" Equity",S$1)))</f>
        <v>#NAME?</v>
      </c>
      <c r="T278" s="122" t="e">
        <f ca="1">IF(tbl_coded[[#This Row],[ISIN]]="","",IF(OR(_xll.BDP($R278&amp;" Equity",T$1)="#N/A N/A",_xll.BDP($R278&amp;" Equity",T$1)="#N/A Invalid Security"),"--",_xll.BDP($R278&amp;" Equity",T$1)))</f>
        <v>#NAME?</v>
      </c>
      <c r="U278" s="122" t="e">
        <f ca="1">IF(tbl_coded[[#This Row],[ISIN]]="","",IF(OR(_xll.BDP($R278&amp;" Equity",U$1)="#N/A N/A",_xll.BDP($R278&amp;" Equity",U$1)="#N/A Invalid Security"),"--",_xll.BDP($R278&amp;" Equity",U$1)))</f>
        <v>#NAME?</v>
      </c>
      <c r="V278" s="122" t="e">
        <f ca="1">IF(tbl_coded[[#This Row],[ISIN]]="","",IF(OR(_xll.BDP($R278&amp;" Equity",V$1)="#N/A N/A",_xll.BDP($R278&amp;" Equity",V$1)="#N/A Invalid Security"),"--",_xll.BDP($R278&amp;" Equity",V$1)))</f>
        <v>#NAME?</v>
      </c>
      <c r="W278" s="122" t="e">
        <f ca="1">IF(tbl_coded[[#This Row],[ISIN]]="","",IF(OR(_xll.BDP($R278&amp;" Equity",W$1)="#N/A N/A",_xll.BDP($R278&amp;" Equity",W$1)="#N/A Invalid Security"),"--",_xll.BDP($R278&amp;" Equity",W$1)))</f>
        <v>#NAME?</v>
      </c>
      <c r="X278" s="122" t="e">
        <f ca="1">IF(tbl_coded[[#This Row],[ISIN]]="","",IF(OR(_xll.BDP($R278&amp;" Equity",X$1)="#N/A N/A",_xll.BDP($R278&amp;" Equity",X$1)="#N/A Invalid Security"),"--",_xll.BDP($R278&amp;" Equity",X$1)))</f>
        <v>#NAME?</v>
      </c>
      <c r="Y27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8" s="122" t="str">
        <f ca="1">IF(tbl_coded[[#This Row],[ISIN]]="","",IF(ISNUMBER(_xll.BDP(B278&amp;" Corp",Z$1)),_xll.BDP(B278&amp;" Corp",Z$1),""))</f>
        <v/>
      </c>
      <c r="AA278" s="122" t="str">
        <f ca="1">IF(tbl_coded[[#This Row],[ISIN]]="","",IF(ISNUMBER(_xll.BDP(B278&amp;" Corp",AA$1)),_xll.BDP(B278&amp;" Corp",AA$1),""))</f>
        <v/>
      </c>
      <c r="AB278" s="122" t="str">
        <f ca="1">IF(tbl_coded[[#This Row],[ISIN]]="","",IF(ISNUMBER(_xll.BDP(B278&amp;" Corp",AB$1)),_xll.BDP(B278&amp;" Corp",AB$1),""))</f>
        <v/>
      </c>
      <c r="AC278" s="122" t="str">
        <f ca="1">IF(tbl_coded[[#This Row],[ISIN]]="","",IF(ISNUMBER(_xll.BDP(B278&amp;" Corp",AC$1)),_xll.BDP(B278&amp;" Corp",AC$1),""))</f>
        <v/>
      </c>
      <c r="AD278" s="122" t="e">
        <f ca="1">IF(tbl_coded[[#This Row],[ISIN]]="","",IF((_xll.BDP(B278&amp;" Corp",AD$1))="#N/A Field Not Applicable","",_xll.BDP(B278&amp;" Corp",AD$1)))</f>
        <v>#NAME?</v>
      </c>
      <c r="AE278" s="122" t="e">
        <f ca="1">IF(tbl_coded[[#This Row],[ISIN]]="","",IF((_xll.BDP(B278&amp;" Corp",AE$1))="#N/A N/A","--",_xll.BDP(B278&amp;" Corp",AE$1)))</f>
        <v>#NAME?</v>
      </c>
      <c r="AF278" s="122" t="e">
        <f ca="1">IF(tbl_coded[[#This Row],[ISIN]]="","",IF(IFERROR(MATCH(H278,rtg_num[Moody''s],0)&gt;10,0),"HY",IF(IFERROR(MATCH(I278,rtg_num[S&amp;P],0)&gt;10,0),"HY",IF(IFERROR(MATCH(J278,rtg_num[Fitch],0)&gt;10,0),"HY",IF(H278&amp;I278&amp;J278="------","NR",IF(IFERROR(FIND("#N/A",Coded!H278),0)&amp;IFERROR(FIND("#N/A",Coded!H278),0)&amp;IFERROR(FIND("#N/A",Coded!H278),0)&lt;&gt;"000",IF(INDEX(美元债一级!$O:$O,MATCH(tbl_coded[[#This Row],[ISIN]],美元债一级!$I:$I,0))="--/--/--","NR","IG"),"IG"))))))</f>
        <v>#NAME?</v>
      </c>
      <c r="AG27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8" s="123" t="e">
        <f ca="1">IF(tbl_coded[[#This Row],[ISIN]]="","",IF(_xll.BDP($B278&amp;" Corp",AI$1)="#N/A N/A","--",_xll.BDP($B278&amp;" Corp",AI$1)))</f>
        <v>#NAME?</v>
      </c>
      <c r="AJ278" s="122" t="e">
        <f ca="1">IF(tbl_coded[[#This Row],[ISIN]]="","",IF(OR(_xll.BDP(_xll.BDP(tbl_coded[[#This Row],[ISIN]]&amp;" Corp", "ISSUER_EQUITY_TICKER")&amp;" Equity",AJ$1)="#N/A N/A"),"--",_xll.BDP(_xll.BDP(tbl_coded[[#This Row],[ISIN]]&amp;" Corp", "ISSUER_EQUITY_TICKER")&amp;" Equity",AJ$1)))</f>
        <v>#NAME?</v>
      </c>
      <c r="AK27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25" t="e">
        <f ca="1">IF(tbl_coded[[#This Row],[ISIN]]="","",IF(OR(_xll.BDP(_xll.BDP(tbl_coded[[#This Row],[ISIN]]&amp;" Corp", "ISSUER_EQUITY_TICKER")&amp;" Equity",AL$1)="#N/A N/A"),"--",_xll.BDP(_xll.BDP(tbl_coded[[#This Row],[ISIN]]&amp;" Corp", "ISSUER_EQUITY_TICKER")&amp;" Equity",AL$1)))</f>
        <v>#NAME?</v>
      </c>
      <c r="AM278" s="125" t="e">
        <f ca="1">IF(tbl_coded[[#This Row],[ISIN]]="","",IF(_xll.BDS($B278&amp;" Corp",AM$1)="#N/A Field Not Applicable","",_xll.BDS($B278&amp;" Corp",AM$1)))</f>
        <v>#NAME?</v>
      </c>
      <c r="AN278" s="125" t="e">
        <f ca="1">IF(tbl_coded[[#This Row],[ISIN]]="","",IF(_xll.BDP(tbl_coded[[#This Row],[KPW Provider BBID]]&amp;" CompanyID","NAME")="#N/A Invalid Security","",_xll.BDP(tbl_coded[[#This Row],[KPW Provider BBID]]&amp;" CompanyID","NAME")))</f>
        <v>#NAME?</v>
      </c>
      <c r="AO278" s="125" t="e">
        <f ca="1">IF(tbl_coded[[#This Row],[ISIN]]="","",IF(_xll.BDP(tbl_coded[[#This Row],[KPW Provider BBID]]&amp;" CompanyID",$AO$1)="#N/A Invalid Security","--",IF(_xll.BDP(tbl_coded[[#This Row],[KPW Provider BBID]]&amp;" CompanyID",$AO$1)="#N/A N/A","--",_xll.BDP(tbl_coded[[#This Row],[KPW Provider BBID]]&amp;" CompanyID",$AO$1))))</f>
        <v>#NAME?</v>
      </c>
      <c r="AP278" s="125" t="e">
        <f ca="1">IF(tbl_coded[[#This Row],[ISIN]]="","",IF(_xll.BDP(tbl_coded[[#This Row],[KPW Provider BBID]]&amp;" CompanyID",$AP$1)="#N/A Invalid Security","--",IF(_xll.BDP(tbl_coded[[#This Row],[KPW Provider BBID]]&amp;" CompanyID",$AP$1)="#N/A N/A","--",_xll.BDP(tbl_coded[[#This Row],[KPW Provider BBID]]&amp;" CompanyID",$AP$1))))</f>
        <v>#NAME?</v>
      </c>
      <c r="AQ278" s="125" t="e">
        <f ca="1">IF(tbl_coded[[#This Row],[ISIN]]="","",IF(_xll.BDP(tbl_coded[[#This Row],[KPW Provider BBID]]&amp;" CompanyID",$AQ$1)="#N/A Invalid Security","--",IF(_xll.BDP(tbl_coded[[#This Row],[KPW Provider BBID]]&amp;" CompanyID",$AQ$1)="#N/A N/A","--",_xll.BDP(tbl_coded[[#This Row],[KPW Provider BBID]]&amp;" CompanyID",$AQ$1))))</f>
        <v>#NAME?</v>
      </c>
      <c r="AR278" s="125" t="e">
        <f ca="1">IF(tbl_coded[[#This Row],[ISIN]]="","",tbl_coded[[#This Row],[穆迪KPW评级]]&amp;"/"&amp;tbl_coded[[#This Row],[SPKPW评级]]&amp;"/"&amp;tbl_coded[[#This Row],[FITCHKPW评级]])</f>
        <v>#NAME?</v>
      </c>
      <c r="AS278" s="125" t="e">
        <f ca="1">IF(tbl_coded[[#This Row],[ISIN]]="","",IF(OR(_xll.BDP($B278&amp;" Corp",AS$1)="#N/A N/A"),"--",_xll.BDP($B278&amp;" Corp",AS$1)))</f>
        <v>#NAME?</v>
      </c>
      <c r="AT278" s="125" t="e">
        <f ca="1">IF(tbl_coded[[#This Row],[ISIN]]="","",IF(_xll.BDS($B278&amp;" Corp",AT$1)="#N/A Field Not Applicable","",_xll.BDS($B278&amp;" Corp",AT$1)))</f>
        <v>#NAME?</v>
      </c>
      <c r="AU278" s="125" t="e">
        <f ca="1">IF(tbl_coded[[#This Row],[SBLC Provider BBID]]="","",_xll.BDP(tbl_coded[[#This Row],[SBLC Provider BBID]]&amp;" CompanyID","NAME"))</f>
        <v>#NAME?</v>
      </c>
      <c r="AV278" s="125" t="e">
        <f ca="1">IF(tbl_coded[[#This Row],[ISIN]]="","",IF(OR(_xll.BDP($B278&amp;" Corp",AV$1)="#N/A N/A"),"--",TEXT(_xll.BDP($B278&amp;" Corp",AV$1),"yyyy/mm/dd")))</f>
        <v>#NAME?</v>
      </c>
      <c r="AW278" s="125" t="e">
        <f ca="1">IF(tbl_coded[[#This Row],[ISIN]]="","",IF(OR(_xll.BDP($B278&amp;" Corp",AW$1)="#N/A N/A"),"--",TEXT(_xll.BDP($B278&amp;" Corp",AW$1),"yyyy/mm/dd")))</f>
        <v>#NAME?</v>
      </c>
      <c r="AX278" s="125" t="e">
        <f ca="1">IF(tbl_coded[[#This Row],[ISIN]]="","",IF(OR(_xll.BDP($B278&amp;" Corp",AX$1)="#N/A N/A"),"--",TEXT(_xll.BDP($B278&amp;" Corp",AX$1),"yyyy/mm/dd")))</f>
        <v>#NAME?</v>
      </c>
      <c r="AY278" s="125" t="e">
        <f ca="1">IF(tbl_coded[[#This Row],[ISIN]]="","",IF(OR(_xll.BDP($B278&amp;" Corp",AY$1)="#N/A Field Not Applicable"),"--",TEXT(_xll.BDP($B278&amp;" Corp",AY$1),"yyyy/mm/dd")))</f>
        <v>#NAME?</v>
      </c>
      <c r="AZ278" s="125" t="e">
        <f ca="1">IF(tbl_coded[[#This Row],[ISIN]]="","",IF(OR(_xll.BDP($B278&amp;" Corp",AZ$1)="#N/A N/A"),"--",_xll.BDP($B278&amp;" Corp",AZ$1)))</f>
        <v>#NAME?</v>
      </c>
      <c r="BA278" s="125" t="e">
        <f ca="1">IF(tbl_coded[[#This Row],[ISIN]]="","",IF(OR(_xll.BDP($B278&amp;" Corp",BA$1)="#N/A N/A"),"--",_xll.BDP($B278&amp;" Corp",BA$1)))</f>
        <v>#NAME?</v>
      </c>
      <c r="BB278" s="125" t="e">
        <f ca="1">IF(tbl_coded[[#This Row],[ISIN]]="","",IF(OR(_xll.BDP($B278&amp;" Corp",BB$1)="#N/A N/A"),"--",_xll.BDP($B278&amp;" Corp",BB$1)))</f>
        <v>#NAME?</v>
      </c>
      <c r="BC278" s="125" t="e">
        <f ca="1">IF(tbl_coded[[#This Row],[ISIN]]="","",IF(OR(_xll.BDP($B278&amp;" Corp",BC$1)="#N/A Field Not Applicable"),"--",_xll.BDP($B278&amp;" Corp",BC$1)))</f>
        <v>#NAME?</v>
      </c>
      <c r="BD278" s="125" t="e">
        <f ca="1">IF(tbl_coded[[#This Row],[ISIN]]="","",IF(OR(_xll.BDP($B278&amp;" Corp",BD$1)="#N/A Field Not Applicable"),"--",_xll.BDP($B278&amp;" Corp",BD$1)))</f>
        <v>#NAME?</v>
      </c>
      <c r="BE278" s="125" t="e">
        <f ca="1">IF(tbl_coded[[#This Row],[ISIN]]="","",IF(OR(_xll.BDP($B278&amp;" Corp",BE$1)="#N/A Field Not Applicable"),"--",_xll.BDP($B278&amp;" Corp",BE$1)))</f>
        <v>#NAME?</v>
      </c>
      <c r="BF278" s="125" t="e">
        <f ca="1">IF(tbl_coded[[#This Row],[ISIN]]="","",IF(OR(_xll.BDP($B278&amp;" Corp",BF$1)="#N/A Field Not Applicable"),"--",_xll.BDP($B278&amp;" Corp",BF$1)))</f>
        <v>#NAME?</v>
      </c>
      <c r="BG278" s="125" t="e">
        <f ca="1">IF(tbl_coded[[#This Row],[ISIN]]="","",IF(OR(_xll.BDP($B278&amp;" Corp",BG$1)="#N/A Field Not Applicable"),"--",IF(_xll.BDP($B278&amp;" Corp",BG$1)="#N/A N/A","N",_xll.BDP($B278&amp;" Corp",BG$1))))</f>
        <v>#NAME?</v>
      </c>
      <c r="BH278" s="125" t="e">
        <f ca="1">IF(tbl_coded[[#This Row],[ISIN]]="","",IF(OR(_xll.BDP($B278&amp;" Corp",BH$1)="#N/A N/A"),"",_xll.BDP($B278&amp;" Corp",BH$1)))</f>
        <v>#NAME?</v>
      </c>
      <c r="BI278" s="125" t="e">
        <f ca="1">IF(tbl_coded[[#This Row],[ISIN]]="","",IF(OR(tbl_coded[[#This Row],[Parent company tiker]]=""),"",IF(_xll.BDP(tbl_coded[[#This Row],[Parent company tiker]]&amp;" Equity",BI$1)="#N/A N/A","--",_xll.BDP(tbl_coded[[#This Row],[Parent company tiker]]&amp;" Equity",BI$1))))</f>
        <v>#NAME?</v>
      </c>
      <c r="BJ278" s="125" t="e">
        <f ca="1">IF(tbl_coded[[#This Row],[ISIN]]="","",IF(OR(tbl_coded[[#This Row],[Parent company tiker]]=""),"",IF(_xll.BDP(tbl_coded[[#This Row],[Parent company tiker]]&amp;" Equity",BJ$1)="#N/A N/A","--",_xll.BDP(tbl_coded[[#This Row],[Parent company tiker]]&amp;" Equity",BJ$1))))</f>
        <v>#NAME?</v>
      </c>
      <c r="BK278" s="125" t="e">
        <f ca="1">IF(tbl_coded[[#This Row],[ISIN]]="","",IF(OR(tbl_coded[[#This Row],[Parent company tiker]]=""),"",IF(_xll.BDP(tbl_coded[[#This Row],[Parent company tiker]]&amp;" Equity",BK$1)="#N/A N/A","--",_xll.BDP(tbl_coded[[#This Row],[Parent company tiker]]&amp;" Equity",BK$1))))</f>
        <v>#NAME?</v>
      </c>
      <c r="BL278" s="125" t="e">
        <f ca="1">IF(tbl_coded[[#This Row],[ISIN]]="","",IF(OR(tbl_coded[[#This Row],[Parent company tiker]]=""),"",IF(_xll.BDP(tbl_coded[[#This Row],[Parent company tiker]]&amp;" Equity",BL$1)="#N/A N/A","--",_xll.BDP(tbl_coded[[#This Row],[Parent company tiker]]&amp;" Equity",BL$1))))</f>
        <v>#NAME?</v>
      </c>
      <c r="BM27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8" s="125" t="e">
        <f ca="1">IF(tbl_coded[[#This Row],[Column9]]&lt;&gt;"--",tbl_coded[[#This Row],[G''tor rating]],IF(tbl_coded[[#This Row],[KPW Name]]&lt;&gt;"",tbl_coded[[#This Row],[KPW Rating]],IF(tbl_coded[[#This Row],[Parent company tiker]]&lt;&gt;"",tbl_coded[[#This Row],[parent评级]],tbl_coded[[#This Row],[Issuer rating]])))</f>
        <v>#NAME?</v>
      </c>
      <c r="BO278" s="159" t="str">
        <f ca="1">IFERROR(IF(tbl_coded[[#This Row],[GREEN]]="Y","GREEN",IF(tbl_coded[[#This Row],[SUSTAINABLE]]="Y","SUSTAINABLE",IF(tbl_coded[[#This Row],[SOCIAL]]="Y","SOCIAL",IF(tbl_coded[[#This Row],[Sustainable linked]]="Y","SUSTAINABLE LINKED"," ")))),"")</f>
        <v/>
      </c>
    </row>
    <row r="279" spans="1:67" ht="15" customHeight="1">
      <c r="A279" s="119">
        <v>277</v>
      </c>
      <c r="B279" s="120" t="str">
        <f>IF(美元债一级!$C$4:$C$1048576&lt;&gt;"",美元债一级!C280,"")</f>
        <v>XS2584160076</v>
      </c>
      <c r="C279" s="122" t="e">
        <f ca="1">IF(tbl_coded[[#This Row],[ISIN]]="","",IF(tbl_coded[[#This Row],[Index]]&gt;$A$1,"",IF(_xll.BDP($B279&amp;" Corp",C$1)="#N/A N/A","",_xll.BDP($B279&amp;" Corp",C$1))))</f>
        <v>#NAME?</v>
      </c>
      <c r="D279" s="122" t="e">
        <f ca="1">IF(tbl_coded[[#This Row],[ISIN]]="","",IF(_xll.BDP($B279&amp;" Corp",D$1)="#N/A N/A","",_xll.BDP($B279&amp;" Corp",D$1)))</f>
        <v>#NAME?</v>
      </c>
      <c r="E279" s="122" t="e">
        <f ca="1">IF(tbl_coded[[#This Row],[ISIN]]="","",IF(_xll.BDP($B279&amp;" Corp",E$1)="#N/A N/A","--",_xll.BDP($B279&amp;" Corp",E$1)))</f>
        <v>#NAME?</v>
      </c>
      <c r="F279" s="122" t="e">
        <f ca="1">IF(tbl_coded[[#This Row],[ISIN]]="","",IF(_xll.BDS($B279&amp;" Corp",F$1)="#N/A Field Not Applicable","",_xll.BDS($B279&amp;" Corp",F$1)))</f>
        <v>#NAME?</v>
      </c>
      <c r="G279" s="122" t="e">
        <f ca="1">IF(tbl_coded[[#This Row],[ISIN]]="","",IF(_xll.BDP($F279&amp;" CompanyID",G$1)="#N/A Invalid Security","",_xll.BDP($F279&amp;" CompanyID",G$1)))</f>
        <v>#NAME?</v>
      </c>
      <c r="H279" s="122" t="e">
        <f ca="1">IF(tbl_coded[[#This Row],[ISIN]]="","",IF(_xll.BDP($B279&amp;" Corp",H$1)="#N/A N/A","--",_xll.BDP($B279&amp;" Corp",H$1)))</f>
        <v>#NAME?</v>
      </c>
      <c r="I279" s="122" t="e">
        <f ca="1">IF(tbl_coded[[#This Row],[ISIN]]="","",IF(_xll.BDP($B279&amp;" Corp",I$1)="#N/A N/A","--",_xll.BDP($B279&amp;" Corp",I$1)))</f>
        <v>#NAME?</v>
      </c>
      <c r="J279" s="122" t="e">
        <f ca="1">IF(tbl_coded[[#This Row],[ISIN]]="","",IF(_xll.BDP($B279&amp;" Corp",J$1)="#N/A N/A","--",_xll.BDP($B279&amp;" Corp",J$1)))</f>
        <v>#NAME?</v>
      </c>
      <c r="K279" s="122" t="e">
        <f ca="1">IF(tbl_coded[[#This Row],[ISIN]]="","",IF(_xll.BDP($B279&amp;" Corp",K$1)="#N/A N/A","--",_xll.BDP($B279&amp;" Corp",K$1)))</f>
        <v>#NAME?</v>
      </c>
      <c r="L279" s="122" t="e">
        <f ca="1">IF(tbl_coded[[#This Row],[ISIN]]="","",IF(_xll.BDP($B279&amp;" Corp",L$1)="#N/A N/A","--",_xll.BDP($B279&amp;" Corp",L$1)))</f>
        <v>#NAME?</v>
      </c>
      <c r="M279" s="122" t="e">
        <f ca="1">IF(tbl_coded[[#This Row],[ISIN]]="","",IF(_xll.BDP($B279&amp;" Corp",M$1)="#N/A N/A","--",_xll.BDP($B279&amp;" Corp",M$1)))</f>
        <v>#NAME?</v>
      </c>
      <c r="N279" s="122" t="e">
        <f ca="1">IF(tbl_coded[[#This Row],[ISIN]]="","",IF(_xll.BDP($B279&amp;" Corp",N$1)="#N/A N/A","--",_xll.BDP($B279&amp;" Corp",N$1)))</f>
        <v>#NAME?</v>
      </c>
      <c r="O279" s="122" t="e">
        <f ca="1">IF(tbl_coded[[#This Row],[ISIN]]="","",IF(_xll.BDP($B279&amp;" Corp",O$1)="#N/A N/A","--",_xll.BDP($B279&amp;" Corp",O$1)))</f>
        <v>#NAME?</v>
      </c>
      <c r="P279" s="122" t="e">
        <f ca="1">IF(tbl_coded[[#This Row],[ISIN]]="","",IF(_xll.BDP($B279&amp;" Corp",P$1)="#N/A N/A","--",_xll.BDP($B279&amp;" Corp",P$1)))</f>
        <v>#NAME?</v>
      </c>
      <c r="Q279"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9" s="122" t="e">
        <f ca="1">IF(tbl_coded[[#This Row],[ISIN]]="","",IF(OR(_xll.BDP($B279&amp;" Corp",R$1)="#N/A N/A",_xll.BDP($B279&amp;" Corp",R$1)="#N/A Invalid Security",_xll.BDP($B279&amp;" Corp",R$1)="#N/A Field Not Applicable"),"--",_xll.BDP($B279&amp;" Corp",R$1)))</f>
        <v>#NAME?</v>
      </c>
      <c r="S279" s="122" t="e">
        <f ca="1">IF(tbl_coded[[#This Row],[ISIN]]="","",IF(OR(_xll.BDP($R279&amp;" Equity",S$1)="#N/A N/A",_xll.BDP($R279&amp;" Equity",S$1)="#N/A Invalid Security"),"--",_xll.BDP($R279&amp;" Equity",S$1)))</f>
        <v>#NAME?</v>
      </c>
      <c r="T279" s="122" t="e">
        <f ca="1">IF(tbl_coded[[#This Row],[ISIN]]="","",IF(OR(_xll.BDP($R279&amp;" Equity",T$1)="#N/A N/A",_xll.BDP($R279&amp;" Equity",T$1)="#N/A Invalid Security"),"--",_xll.BDP($R279&amp;" Equity",T$1)))</f>
        <v>#NAME?</v>
      </c>
      <c r="U279" s="122" t="e">
        <f ca="1">IF(tbl_coded[[#This Row],[ISIN]]="","",IF(OR(_xll.BDP($R279&amp;" Equity",U$1)="#N/A N/A",_xll.BDP($R279&amp;" Equity",U$1)="#N/A Invalid Security"),"--",_xll.BDP($R279&amp;" Equity",U$1)))</f>
        <v>#NAME?</v>
      </c>
      <c r="V279" s="122" t="e">
        <f ca="1">IF(tbl_coded[[#This Row],[ISIN]]="","",IF(OR(_xll.BDP($R279&amp;" Equity",V$1)="#N/A N/A",_xll.BDP($R279&amp;" Equity",V$1)="#N/A Invalid Security"),"--",_xll.BDP($R279&amp;" Equity",V$1)))</f>
        <v>#NAME?</v>
      </c>
      <c r="W279" s="122" t="e">
        <f ca="1">IF(tbl_coded[[#This Row],[ISIN]]="","",IF(OR(_xll.BDP($R279&amp;" Equity",W$1)="#N/A N/A",_xll.BDP($R279&amp;" Equity",W$1)="#N/A Invalid Security"),"--",_xll.BDP($R279&amp;" Equity",W$1)))</f>
        <v>#NAME?</v>
      </c>
      <c r="X279" s="122" t="e">
        <f ca="1">IF(tbl_coded[[#This Row],[ISIN]]="","",IF(OR(_xll.BDP($R279&amp;" Equity",X$1)="#N/A N/A",_xll.BDP($R279&amp;" Equity",X$1)="#N/A Invalid Security"),"--",_xll.BDP($R279&amp;" Equity",X$1)))</f>
        <v>#NAME?</v>
      </c>
      <c r="Y279"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9" s="122" t="str">
        <f ca="1">IF(tbl_coded[[#This Row],[ISIN]]="","",IF(ISNUMBER(_xll.BDP(B279&amp;" Corp",Z$1)),_xll.BDP(B279&amp;" Corp",Z$1),""))</f>
        <v/>
      </c>
      <c r="AA279" s="122" t="str">
        <f ca="1">IF(tbl_coded[[#This Row],[ISIN]]="","",IF(ISNUMBER(_xll.BDP(B279&amp;" Corp",AA$1)),_xll.BDP(B279&amp;" Corp",AA$1),""))</f>
        <v/>
      </c>
      <c r="AB279" s="122" t="str">
        <f ca="1">IF(tbl_coded[[#This Row],[ISIN]]="","",IF(ISNUMBER(_xll.BDP(B279&amp;" Corp",AB$1)),_xll.BDP(B279&amp;" Corp",AB$1),""))</f>
        <v/>
      </c>
      <c r="AC279" s="122" t="str">
        <f ca="1">IF(tbl_coded[[#This Row],[ISIN]]="","",IF(ISNUMBER(_xll.BDP(B279&amp;" Corp",AC$1)),_xll.BDP(B279&amp;" Corp",AC$1),""))</f>
        <v/>
      </c>
      <c r="AD279" s="122" t="e">
        <f ca="1">IF(tbl_coded[[#This Row],[ISIN]]="","",IF((_xll.BDP(B279&amp;" Corp",AD$1))="#N/A Field Not Applicable","",_xll.BDP(B279&amp;" Corp",AD$1)))</f>
        <v>#NAME?</v>
      </c>
      <c r="AE279" s="122" t="e">
        <f ca="1">IF(tbl_coded[[#This Row],[ISIN]]="","",IF((_xll.BDP(B279&amp;" Corp",AE$1))="#N/A N/A","--",_xll.BDP(B279&amp;" Corp",AE$1)))</f>
        <v>#NAME?</v>
      </c>
      <c r="AF279" s="122" t="e">
        <f ca="1">IF(tbl_coded[[#This Row],[ISIN]]="","",IF(IFERROR(MATCH(H279,rtg_num[Moody''s],0)&gt;10,0),"HY",IF(IFERROR(MATCH(I279,rtg_num[S&amp;P],0)&gt;10,0),"HY",IF(IFERROR(MATCH(J279,rtg_num[Fitch],0)&gt;10,0),"HY",IF(H279&amp;I279&amp;J279="------","NR",IF(IFERROR(FIND("#N/A",Coded!H279),0)&amp;IFERROR(FIND("#N/A",Coded!H279),0)&amp;IFERROR(FIND("#N/A",Coded!H279),0)&lt;&gt;"000",IF(INDEX(美元债一级!$O:$O,MATCH(tbl_coded[[#This Row],[ISIN]],美元债一级!$I:$I,0))="--/--/--","NR","IG"),"IG"))))))</f>
        <v>#NAME?</v>
      </c>
      <c r="AG279"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9"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9" s="123" t="e">
        <f ca="1">IF(tbl_coded[[#This Row],[ISIN]]="","",IF(_xll.BDP($B279&amp;" Corp",AI$1)="#N/A N/A","--",_xll.BDP($B279&amp;" Corp",AI$1)))</f>
        <v>#NAME?</v>
      </c>
      <c r="AJ279" s="122" t="e">
        <f ca="1">IF(tbl_coded[[#This Row],[ISIN]]="","",IF(OR(_xll.BDP(_xll.BDP(tbl_coded[[#This Row],[ISIN]]&amp;" Corp", "ISSUER_EQUITY_TICKER")&amp;" Equity",AJ$1)="#N/A N/A"),"--",_xll.BDP(_xll.BDP(tbl_coded[[#This Row],[ISIN]]&amp;" Corp", "ISSUER_EQUITY_TICKER")&amp;" Equity",AJ$1)))</f>
        <v>#NAME?</v>
      </c>
      <c r="AK279"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25" t="e">
        <f ca="1">IF(tbl_coded[[#This Row],[ISIN]]="","",IF(OR(_xll.BDP(_xll.BDP(tbl_coded[[#This Row],[ISIN]]&amp;" Corp", "ISSUER_EQUITY_TICKER")&amp;" Equity",AL$1)="#N/A N/A"),"--",_xll.BDP(_xll.BDP(tbl_coded[[#This Row],[ISIN]]&amp;" Corp", "ISSUER_EQUITY_TICKER")&amp;" Equity",AL$1)))</f>
        <v>#NAME?</v>
      </c>
      <c r="AM279" s="125" t="e">
        <f ca="1">IF(tbl_coded[[#This Row],[ISIN]]="","",IF(_xll.BDS($B279&amp;" Corp",AM$1)="#N/A Field Not Applicable","",_xll.BDS($B279&amp;" Corp",AM$1)))</f>
        <v>#NAME?</v>
      </c>
      <c r="AN279" s="125" t="e">
        <f ca="1">IF(tbl_coded[[#This Row],[ISIN]]="","",IF(_xll.BDP(tbl_coded[[#This Row],[KPW Provider BBID]]&amp;" CompanyID","NAME")="#N/A Invalid Security","",_xll.BDP(tbl_coded[[#This Row],[KPW Provider BBID]]&amp;" CompanyID","NAME")))</f>
        <v>#NAME?</v>
      </c>
      <c r="AO279" s="125" t="e">
        <f ca="1">IF(tbl_coded[[#This Row],[ISIN]]="","",IF(_xll.BDP(tbl_coded[[#This Row],[KPW Provider BBID]]&amp;" CompanyID",$AO$1)="#N/A Invalid Security","--",IF(_xll.BDP(tbl_coded[[#This Row],[KPW Provider BBID]]&amp;" CompanyID",$AO$1)="#N/A N/A","--",_xll.BDP(tbl_coded[[#This Row],[KPW Provider BBID]]&amp;" CompanyID",$AO$1))))</f>
        <v>#NAME?</v>
      </c>
      <c r="AP279" s="125" t="e">
        <f ca="1">IF(tbl_coded[[#This Row],[ISIN]]="","",IF(_xll.BDP(tbl_coded[[#This Row],[KPW Provider BBID]]&amp;" CompanyID",$AP$1)="#N/A Invalid Security","--",IF(_xll.BDP(tbl_coded[[#This Row],[KPW Provider BBID]]&amp;" CompanyID",$AP$1)="#N/A N/A","--",_xll.BDP(tbl_coded[[#This Row],[KPW Provider BBID]]&amp;" CompanyID",$AP$1))))</f>
        <v>#NAME?</v>
      </c>
      <c r="AQ279" s="125" t="e">
        <f ca="1">IF(tbl_coded[[#This Row],[ISIN]]="","",IF(_xll.BDP(tbl_coded[[#This Row],[KPW Provider BBID]]&amp;" CompanyID",$AQ$1)="#N/A Invalid Security","--",IF(_xll.BDP(tbl_coded[[#This Row],[KPW Provider BBID]]&amp;" CompanyID",$AQ$1)="#N/A N/A","--",_xll.BDP(tbl_coded[[#This Row],[KPW Provider BBID]]&amp;" CompanyID",$AQ$1))))</f>
        <v>#NAME?</v>
      </c>
      <c r="AR279" s="125" t="e">
        <f ca="1">IF(tbl_coded[[#This Row],[ISIN]]="","",tbl_coded[[#This Row],[穆迪KPW评级]]&amp;"/"&amp;tbl_coded[[#This Row],[SPKPW评级]]&amp;"/"&amp;tbl_coded[[#This Row],[FITCHKPW评级]])</f>
        <v>#NAME?</v>
      </c>
      <c r="AS279" s="125" t="e">
        <f ca="1">IF(tbl_coded[[#This Row],[ISIN]]="","",IF(OR(_xll.BDP($B279&amp;" Corp",AS$1)="#N/A N/A"),"--",_xll.BDP($B279&amp;" Corp",AS$1)))</f>
        <v>#NAME?</v>
      </c>
      <c r="AT279" s="125" t="e">
        <f ca="1">IF(tbl_coded[[#This Row],[ISIN]]="","",IF(_xll.BDS($B279&amp;" Corp",AT$1)="#N/A Field Not Applicable","",_xll.BDS($B279&amp;" Corp",AT$1)))</f>
        <v>#NAME?</v>
      </c>
      <c r="AU279" s="125" t="e">
        <f ca="1">IF(tbl_coded[[#This Row],[SBLC Provider BBID]]="","",_xll.BDP(tbl_coded[[#This Row],[SBLC Provider BBID]]&amp;" CompanyID","NAME"))</f>
        <v>#NAME?</v>
      </c>
      <c r="AV279" s="125" t="e">
        <f ca="1">IF(tbl_coded[[#This Row],[ISIN]]="","",IF(OR(_xll.BDP($B279&amp;" Corp",AV$1)="#N/A N/A"),"--",TEXT(_xll.BDP($B279&amp;" Corp",AV$1),"yyyy/mm/dd")))</f>
        <v>#NAME?</v>
      </c>
      <c r="AW279" s="125" t="e">
        <f ca="1">IF(tbl_coded[[#This Row],[ISIN]]="","",IF(OR(_xll.BDP($B279&amp;" Corp",AW$1)="#N/A N/A"),"--",TEXT(_xll.BDP($B279&amp;" Corp",AW$1),"yyyy/mm/dd")))</f>
        <v>#NAME?</v>
      </c>
      <c r="AX279" s="125" t="e">
        <f ca="1">IF(tbl_coded[[#This Row],[ISIN]]="","",IF(OR(_xll.BDP($B279&amp;" Corp",AX$1)="#N/A N/A"),"--",TEXT(_xll.BDP($B279&amp;" Corp",AX$1),"yyyy/mm/dd")))</f>
        <v>#NAME?</v>
      </c>
      <c r="AY279" s="125" t="e">
        <f ca="1">IF(tbl_coded[[#This Row],[ISIN]]="","",IF(OR(_xll.BDP($B279&amp;" Corp",AY$1)="#N/A Field Not Applicable"),"--",TEXT(_xll.BDP($B279&amp;" Corp",AY$1),"yyyy/mm/dd")))</f>
        <v>#NAME?</v>
      </c>
      <c r="AZ279" s="125" t="e">
        <f ca="1">IF(tbl_coded[[#This Row],[ISIN]]="","",IF(OR(_xll.BDP($B279&amp;" Corp",AZ$1)="#N/A N/A"),"--",_xll.BDP($B279&amp;" Corp",AZ$1)))</f>
        <v>#NAME?</v>
      </c>
      <c r="BA279" s="125" t="e">
        <f ca="1">IF(tbl_coded[[#This Row],[ISIN]]="","",IF(OR(_xll.BDP($B279&amp;" Corp",BA$1)="#N/A N/A"),"--",_xll.BDP($B279&amp;" Corp",BA$1)))</f>
        <v>#NAME?</v>
      </c>
      <c r="BB279" s="125" t="e">
        <f ca="1">IF(tbl_coded[[#This Row],[ISIN]]="","",IF(OR(_xll.BDP($B279&amp;" Corp",BB$1)="#N/A N/A"),"--",_xll.BDP($B279&amp;" Corp",BB$1)))</f>
        <v>#NAME?</v>
      </c>
      <c r="BC279" s="125" t="e">
        <f ca="1">IF(tbl_coded[[#This Row],[ISIN]]="","",IF(OR(_xll.BDP($B279&amp;" Corp",BC$1)="#N/A Field Not Applicable"),"--",_xll.BDP($B279&amp;" Corp",BC$1)))</f>
        <v>#NAME?</v>
      </c>
      <c r="BD279" s="125" t="e">
        <f ca="1">IF(tbl_coded[[#This Row],[ISIN]]="","",IF(OR(_xll.BDP($B279&amp;" Corp",BD$1)="#N/A Field Not Applicable"),"--",_xll.BDP($B279&amp;" Corp",BD$1)))</f>
        <v>#NAME?</v>
      </c>
      <c r="BE279" s="125" t="e">
        <f ca="1">IF(tbl_coded[[#This Row],[ISIN]]="","",IF(OR(_xll.BDP($B279&amp;" Corp",BE$1)="#N/A Field Not Applicable"),"--",_xll.BDP($B279&amp;" Corp",BE$1)))</f>
        <v>#NAME?</v>
      </c>
      <c r="BF279" s="125" t="e">
        <f ca="1">IF(tbl_coded[[#This Row],[ISIN]]="","",IF(OR(_xll.BDP($B279&amp;" Corp",BF$1)="#N/A Field Not Applicable"),"--",_xll.BDP($B279&amp;" Corp",BF$1)))</f>
        <v>#NAME?</v>
      </c>
      <c r="BG279" s="125" t="e">
        <f ca="1">IF(tbl_coded[[#This Row],[ISIN]]="","",IF(OR(_xll.BDP($B279&amp;" Corp",BG$1)="#N/A Field Not Applicable"),"--",IF(_xll.BDP($B279&amp;" Corp",BG$1)="#N/A N/A","N",_xll.BDP($B279&amp;" Corp",BG$1))))</f>
        <v>#NAME?</v>
      </c>
      <c r="BH279" s="125" t="e">
        <f ca="1">IF(tbl_coded[[#This Row],[ISIN]]="","",IF(OR(_xll.BDP($B279&amp;" Corp",BH$1)="#N/A N/A"),"",_xll.BDP($B279&amp;" Corp",BH$1)))</f>
        <v>#NAME?</v>
      </c>
      <c r="BI279" s="125" t="e">
        <f ca="1">IF(tbl_coded[[#This Row],[ISIN]]="","",IF(OR(tbl_coded[[#This Row],[Parent company tiker]]=""),"",IF(_xll.BDP(tbl_coded[[#This Row],[Parent company tiker]]&amp;" Equity",BI$1)="#N/A N/A","--",_xll.BDP(tbl_coded[[#This Row],[Parent company tiker]]&amp;" Equity",BI$1))))</f>
        <v>#NAME?</v>
      </c>
      <c r="BJ279" s="125" t="e">
        <f ca="1">IF(tbl_coded[[#This Row],[ISIN]]="","",IF(OR(tbl_coded[[#This Row],[Parent company tiker]]=""),"",IF(_xll.BDP(tbl_coded[[#This Row],[Parent company tiker]]&amp;" Equity",BJ$1)="#N/A N/A","--",_xll.BDP(tbl_coded[[#This Row],[Parent company tiker]]&amp;" Equity",BJ$1))))</f>
        <v>#NAME?</v>
      </c>
      <c r="BK279" s="125" t="e">
        <f ca="1">IF(tbl_coded[[#This Row],[ISIN]]="","",IF(OR(tbl_coded[[#This Row],[Parent company tiker]]=""),"",IF(_xll.BDP(tbl_coded[[#This Row],[Parent company tiker]]&amp;" Equity",BK$1)="#N/A N/A","--",_xll.BDP(tbl_coded[[#This Row],[Parent company tiker]]&amp;" Equity",BK$1))))</f>
        <v>#NAME?</v>
      </c>
      <c r="BL279" s="125" t="e">
        <f ca="1">IF(tbl_coded[[#This Row],[ISIN]]="","",IF(OR(tbl_coded[[#This Row],[Parent company tiker]]=""),"",IF(_xll.BDP(tbl_coded[[#This Row],[Parent company tiker]]&amp;" Equity",BL$1)="#N/A N/A","--",_xll.BDP(tbl_coded[[#This Row],[Parent company tiker]]&amp;" Equity",BL$1))))</f>
        <v>#NAME?</v>
      </c>
      <c r="BM279"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9" s="125" t="e">
        <f ca="1">IF(tbl_coded[[#This Row],[Column9]]&lt;&gt;"--",tbl_coded[[#This Row],[G''tor rating]],IF(tbl_coded[[#This Row],[KPW Name]]&lt;&gt;"",tbl_coded[[#This Row],[KPW Rating]],IF(tbl_coded[[#This Row],[Parent company tiker]]&lt;&gt;"",tbl_coded[[#This Row],[parent评级]],tbl_coded[[#This Row],[Issuer rating]])))</f>
        <v>#NAME?</v>
      </c>
      <c r="BO279" s="159" t="str">
        <f ca="1">IFERROR(IF(tbl_coded[[#This Row],[GREEN]]="Y","GREEN",IF(tbl_coded[[#This Row],[SUSTAINABLE]]="Y","SUSTAINABLE",IF(tbl_coded[[#This Row],[SOCIAL]]="Y","SOCIAL",IF(tbl_coded[[#This Row],[Sustainable linked]]="Y","SUSTAINABLE LINKED"," ")))),"")</f>
        <v/>
      </c>
    </row>
    <row r="280" spans="1:67" ht="15" customHeight="1">
      <c r="A280" s="119">
        <v>278</v>
      </c>
      <c r="B280" s="120" t="str">
        <f>IF(美元债一级!$C$4:$C$1048576&lt;&gt;"",美元债一级!C281,"")</f>
        <v>HK0000905429</v>
      </c>
      <c r="C280" s="124" t="e">
        <f ca="1">IF(tbl_coded[[#This Row],[ISIN]]="","",IF(tbl_coded[[#This Row],[Index]]&gt;$A$1,"",IF(_xll.BDP($B280&amp;" Corp",C$1)="#N/A N/A","",_xll.BDP($B280&amp;" Corp",C$1))))</f>
        <v>#NAME?</v>
      </c>
      <c r="D280" s="124" t="e">
        <f ca="1">IF(tbl_coded[[#This Row],[ISIN]]="","",IF(_xll.BDP($B280&amp;" Corp",D$1)="#N/A N/A","",_xll.BDP($B280&amp;" Corp",D$1)))</f>
        <v>#NAME?</v>
      </c>
      <c r="E280" s="124" t="e">
        <f ca="1">IF(tbl_coded[[#This Row],[ISIN]]="","",IF(_xll.BDP($B280&amp;" Corp",E$1)="#N/A N/A","--",_xll.BDP($B280&amp;" Corp",E$1)))</f>
        <v>#NAME?</v>
      </c>
      <c r="F280" s="124" t="e">
        <f ca="1">IF(tbl_coded[[#This Row],[ISIN]]="","",IF(_xll.BDS($B280&amp;" Corp",F$1)="#N/A Field Not Applicable","",_xll.BDS($B280&amp;" Corp",F$1)))</f>
        <v>#NAME?</v>
      </c>
      <c r="G280" s="124" t="e">
        <f ca="1">IF(tbl_coded[[#This Row],[ISIN]]="","",IF(_xll.BDP($F280&amp;" CompanyID",G$1)="#N/A Invalid Security","",_xll.BDP($F280&amp;" CompanyID",G$1)))</f>
        <v>#NAME?</v>
      </c>
      <c r="H280" s="124" t="e">
        <f ca="1">IF(tbl_coded[[#This Row],[ISIN]]="","",IF(_xll.BDP($B280&amp;" Corp",H$1)="#N/A N/A","--",_xll.BDP($B280&amp;" Corp",H$1)))</f>
        <v>#NAME?</v>
      </c>
      <c r="I280" s="124" t="e">
        <f ca="1">IF(tbl_coded[[#This Row],[ISIN]]="","",IF(_xll.BDP($B280&amp;" Corp",I$1)="#N/A N/A","--",_xll.BDP($B280&amp;" Corp",I$1)))</f>
        <v>#NAME?</v>
      </c>
      <c r="J280" s="124" t="e">
        <f ca="1">IF(tbl_coded[[#This Row],[ISIN]]="","",IF(_xll.BDP($B280&amp;" Corp",J$1)="#N/A N/A","--",_xll.BDP($B280&amp;" Corp",J$1)))</f>
        <v>#NAME?</v>
      </c>
      <c r="K280" s="124" t="e">
        <f ca="1">IF(tbl_coded[[#This Row],[ISIN]]="","",IF(_xll.BDP($B280&amp;" Corp",K$1)="#N/A N/A","--",_xll.BDP($B280&amp;" Corp",K$1)))</f>
        <v>#NAME?</v>
      </c>
      <c r="L280" s="124" t="e">
        <f ca="1">IF(tbl_coded[[#This Row],[ISIN]]="","",IF(_xll.BDP($B280&amp;" Corp",L$1)="#N/A N/A","--",_xll.BDP($B280&amp;" Corp",L$1)))</f>
        <v>#NAME?</v>
      </c>
      <c r="M280" s="124" t="e">
        <f ca="1">IF(tbl_coded[[#This Row],[ISIN]]="","",IF(_xll.BDP($B280&amp;" Corp",M$1)="#N/A N/A","--",_xll.BDP($B280&amp;" Corp",M$1)))</f>
        <v>#NAME?</v>
      </c>
      <c r="N280" s="124" t="e">
        <f ca="1">IF(tbl_coded[[#This Row],[ISIN]]="","",IF(_xll.BDP($B280&amp;" Corp",N$1)="#N/A N/A","--",_xll.BDP($B280&amp;" Corp",N$1)))</f>
        <v>#NAME?</v>
      </c>
      <c r="O280" s="124" t="e">
        <f ca="1">IF(tbl_coded[[#This Row],[ISIN]]="","",IF(_xll.BDP($B280&amp;" Corp",O$1)="#N/A N/A","--",_xll.BDP($B280&amp;" Corp",O$1)))</f>
        <v>#NAME?</v>
      </c>
      <c r="P280" s="124" t="e">
        <f ca="1">IF(tbl_coded[[#This Row],[ISIN]]="","",IF(_xll.BDP($B280&amp;" Corp",P$1)="#N/A N/A","--",_xll.BDP($B280&amp;" Corp",P$1)))</f>
        <v>#NAME?</v>
      </c>
      <c r="Q28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0" s="124" t="e">
        <f ca="1">IF(tbl_coded[[#This Row],[ISIN]]="","",IF(OR(_xll.BDP($B280&amp;" Corp",R$1)="#N/A N/A",_xll.BDP($B280&amp;" Corp",R$1)="#N/A Invalid Security",_xll.BDP($B280&amp;" Corp",R$1)="#N/A Field Not Applicable"),"--",_xll.BDP($B280&amp;" Corp",R$1)))</f>
        <v>#NAME?</v>
      </c>
      <c r="S280" s="124" t="e">
        <f ca="1">IF(tbl_coded[[#This Row],[ISIN]]="","",IF(OR(_xll.BDP($R280&amp;" Equity",S$1)="#N/A N/A",_xll.BDP($R280&amp;" Equity",S$1)="#N/A Invalid Security"),"--",_xll.BDP($R280&amp;" Equity",S$1)))</f>
        <v>#NAME?</v>
      </c>
      <c r="T280" s="124" t="e">
        <f ca="1">IF(tbl_coded[[#This Row],[ISIN]]="","",IF(OR(_xll.BDP($R280&amp;" Equity",T$1)="#N/A N/A",_xll.BDP($R280&amp;" Equity",T$1)="#N/A Invalid Security"),"--",_xll.BDP($R280&amp;" Equity",T$1)))</f>
        <v>#NAME?</v>
      </c>
      <c r="U280" s="124" t="e">
        <f ca="1">IF(tbl_coded[[#This Row],[ISIN]]="","",IF(OR(_xll.BDP($R280&amp;" Equity",U$1)="#N/A N/A",_xll.BDP($R280&amp;" Equity",U$1)="#N/A Invalid Security"),"--",_xll.BDP($R280&amp;" Equity",U$1)))</f>
        <v>#NAME?</v>
      </c>
      <c r="V280" s="124" t="e">
        <f ca="1">IF(tbl_coded[[#This Row],[ISIN]]="","",IF(OR(_xll.BDP($R280&amp;" Equity",V$1)="#N/A N/A",_xll.BDP($R280&amp;" Equity",V$1)="#N/A Invalid Security"),"--",_xll.BDP($R280&amp;" Equity",V$1)))</f>
        <v>#NAME?</v>
      </c>
      <c r="W280" s="124" t="e">
        <f ca="1">IF(tbl_coded[[#This Row],[ISIN]]="","",IF(OR(_xll.BDP($R280&amp;" Equity",W$1)="#N/A N/A",_xll.BDP($R280&amp;" Equity",W$1)="#N/A Invalid Security"),"--",_xll.BDP($R280&amp;" Equity",W$1)))</f>
        <v>#NAME?</v>
      </c>
      <c r="X280" s="124" t="e">
        <f ca="1">IF(tbl_coded[[#This Row],[ISIN]]="","",IF(OR(_xll.BDP($R280&amp;" Equity",X$1)="#N/A N/A",_xll.BDP($R280&amp;" Equity",X$1)="#N/A Invalid Security"),"--",_xll.BDP($R280&amp;" Equity",X$1)))</f>
        <v>#NAME?</v>
      </c>
      <c r="Y28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0" s="124" t="str">
        <f ca="1">IF(tbl_coded[[#This Row],[ISIN]]="","",IF(ISNUMBER(_xll.BDP(B280&amp;" Corp",Z$1)),_xll.BDP(B280&amp;" Corp",Z$1),""))</f>
        <v/>
      </c>
      <c r="AA280" s="124" t="str">
        <f ca="1">IF(tbl_coded[[#This Row],[ISIN]]="","",IF(ISNUMBER(_xll.BDP(B280&amp;" Corp",AA$1)),_xll.BDP(B280&amp;" Corp",AA$1),""))</f>
        <v/>
      </c>
      <c r="AB280" s="124" t="str">
        <f ca="1">IF(tbl_coded[[#This Row],[ISIN]]="","",IF(ISNUMBER(_xll.BDP(B280&amp;" Corp",AB$1)),_xll.BDP(B280&amp;" Corp",AB$1),""))</f>
        <v/>
      </c>
      <c r="AC280" s="124" t="str">
        <f ca="1">IF(tbl_coded[[#This Row],[ISIN]]="","",IF(ISNUMBER(_xll.BDP(B280&amp;" Corp",AC$1)),_xll.BDP(B280&amp;" Corp",AC$1),""))</f>
        <v/>
      </c>
      <c r="AD280" s="124" t="e">
        <f ca="1">IF(tbl_coded[[#This Row],[ISIN]]="","",IF((_xll.BDP(B280&amp;" Corp",AD$1))="#N/A Field Not Applicable","",_xll.BDP(B280&amp;" Corp",AD$1)))</f>
        <v>#NAME?</v>
      </c>
      <c r="AE280" s="124" t="e">
        <f ca="1">IF(tbl_coded[[#This Row],[ISIN]]="","",IF((_xll.BDP(B280&amp;" Corp",AE$1))="#N/A N/A","--",_xll.BDP(B280&amp;" Corp",AE$1)))</f>
        <v>#NAME?</v>
      </c>
      <c r="AF280" s="124" t="e">
        <f ca="1">IF(tbl_coded[[#This Row],[ISIN]]="","",IF(IFERROR(MATCH(H280,rtg_num[Moody''s],0)&gt;10,0),"HY",IF(IFERROR(MATCH(I280,rtg_num[S&amp;P],0)&gt;10,0),"HY",IF(IFERROR(MATCH(J280,rtg_num[Fitch],0)&gt;10,0),"HY",IF(H280&amp;I280&amp;J280="------","NR",IF(IFERROR(FIND("#N/A",Coded!H280),0)&amp;IFERROR(FIND("#N/A",Coded!H280),0)&amp;IFERROR(FIND("#N/A",Coded!H280),0)&lt;&gt;"000",IF(INDEX(美元债一级!$O:$O,MATCH(tbl_coded[[#This Row],[ISIN]],美元债一级!$I:$I,0))="--/--/--","NR","IG"),"IG"))))))</f>
        <v>#NAME?</v>
      </c>
      <c r="AG28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0" s="125" t="e">
        <f ca="1">IF(tbl_coded[[#This Row],[ISIN]]="","",IF(_xll.BDP($B280&amp;" Corp",AI$1)="#N/A N/A","--",_xll.BDP($B280&amp;" Corp",AI$1)))</f>
        <v>#NAME?</v>
      </c>
      <c r="AJ280" s="122" t="e">
        <f ca="1">IF(tbl_coded[[#This Row],[ISIN]]="","",IF(OR(_xll.BDP(_xll.BDP(tbl_coded[[#This Row],[ISIN]]&amp;" Corp", "ISSUER_EQUITY_TICKER")&amp;" Equity",AJ$1)="#N/A N/A"),"--",_xll.BDP(_xll.BDP(tbl_coded[[#This Row],[ISIN]]&amp;" Corp", "ISSUER_EQUITY_TICKER")&amp;" Equity",AJ$1)))</f>
        <v>#NAME?</v>
      </c>
      <c r="AK28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24" t="e">
        <f ca="1">IF(tbl_coded[[#This Row],[ISIN]]="","",IF(OR(_xll.BDP(_xll.BDP(tbl_coded[[#This Row],[ISIN]]&amp;" Corp", "ISSUER_EQUITY_TICKER")&amp;" Equity",AL$1)="#N/A N/A"),"--",_xll.BDP(_xll.BDP(tbl_coded[[#This Row],[ISIN]]&amp;" Corp", "ISSUER_EQUITY_TICKER")&amp;" Equity",AL$1)))</f>
        <v>#NAME?</v>
      </c>
      <c r="AM280" s="124" t="e">
        <f ca="1">IF(tbl_coded[[#This Row],[ISIN]]="","",IF(_xll.BDS($B280&amp;" Corp",AM$1)="#N/A Field Not Applicable","",_xll.BDS($B280&amp;" Corp",AM$1)))</f>
        <v>#NAME?</v>
      </c>
      <c r="AN280" s="124" t="e">
        <f ca="1">IF(tbl_coded[[#This Row],[ISIN]]="","",IF(_xll.BDP(tbl_coded[[#This Row],[KPW Provider BBID]]&amp;" CompanyID","NAME")="#N/A Invalid Security","",_xll.BDP(tbl_coded[[#This Row],[KPW Provider BBID]]&amp;" CompanyID","NAME")))</f>
        <v>#NAME?</v>
      </c>
      <c r="AO280" s="124" t="e">
        <f ca="1">IF(tbl_coded[[#This Row],[ISIN]]="","",IF(_xll.BDP(tbl_coded[[#This Row],[KPW Provider BBID]]&amp;" CompanyID",$AO$1)="#N/A Invalid Security","--",IF(_xll.BDP(tbl_coded[[#This Row],[KPW Provider BBID]]&amp;" CompanyID",$AO$1)="#N/A N/A","--",_xll.BDP(tbl_coded[[#This Row],[KPW Provider BBID]]&amp;" CompanyID",$AO$1))))</f>
        <v>#NAME?</v>
      </c>
      <c r="AP280" s="124" t="e">
        <f ca="1">IF(tbl_coded[[#This Row],[ISIN]]="","",IF(_xll.BDP(tbl_coded[[#This Row],[KPW Provider BBID]]&amp;" CompanyID",$AP$1)="#N/A Invalid Security","--",IF(_xll.BDP(tbl_coded[[#This Row],[KPW Provider BBID]]&amp;" CompanyID",$AP$1)="#N/A N/A","--",_xll.BDP(tbl_coded[[#This Row],[KPW Provider BBID]]&amp;" CompanyID",$AP$1))))</f>
        <v>#NAME?</v>
      </c>
      <c r="AQ280" s="124" t="e">
        <f ca="1">IF(tbl_coded[[#This Row],[ISIN]]="","",IF(_xll.BDP(tbl_coded[[#This Row],[KPW Provider BBID]]&amp;" CompanyID",$AQ$1)="#N/A Invalid Security","--",IF(_xll.BDP(tbl_coded[[#This Row],[KPW Provider BBID]]&amp;" CompanyID",$AQ$1)="#N/A N/A","--",_xll.BDP(tbl_coded[[#This Row],[KPW Provider BBID]]&amp;" CompanyID",$AQ$1))))</f>
        <v>#NAME?</v>
      </c>
      <c r="AR280" s="124" t="e">
        <f ca="1">IF(tbl_coded[[#This Row],[ISIN]]="","",tbl_coded[[#This Row],[穆迪KPW评级]]&amp;"/"&amp;tbl_coded[[#This Row],[SPKPW评级]]&amp;"/"&amp;tbl_coded[[#This Row],[FITCHKPW评级]])</f>
        <v>#NAME?</v>
      </c>
      <c r="AS280" s="124" t="e">
        <f ca="1">IF(tbl_coded[[#This Row],[ISIN]]="","",IF(OR(_xll.BDP($B280&amp;" Corp",AS$1)="#N/A N/A"),"--",_xll.BDP($B280&amp;" Corp",AS$1)))</f>
        <v>#NAME?</v>
      </c>
      <c r="AT280" s="124" t="e">
        <f ca="1">IF(tbl_coded[[#This Row],[ISIN]]="","",IF(_xll.BDS($B280&amp;" Corp",AT$1)="#N/A Field Not Applicable","",_xll.BDS($B280&amp;" Corp",AT$1)))</f>
        <v>#NAME?</v>
      </c>
      <c r="AU280" s="124" t="e">
        <f ca="1">IF(tbl_coded[[#This Row],[SBLC Provider BBID]]="","",_xll.BDP(tbl_coded[[#This Row],[SBLC Provider BBID]]&amp;" CompanyID","NAME"))</f>
        <v>#NAME?</v>
      </c>
      <c r="AV280" s="124" t="e">
        <f ca="1">IF(tbl_coded[[#This Row],[ISIN]]="","",IF(OR(_xll.BDP($B280&amp;" Corp",AV$1)="#N/A N/A"),"--",TEXT(_xll.BDP($B280&amp;" Corp",AV$1),"yyyy/mm/dd")))</f>
        <v>#NAME?</v>
      </c>
      <c r="AW280" s="124" t="e">
        <f ca="1">IF(tbl_coded[[#This Row],[ISIN]]="","",IF(OR(_xll.BDP($B280&amp;" Corp",AW$1)="#N/A N/A"),"--",TEXT(_xll.BDP($B280&amp;" Corp",AW$1),"yyyy/mm/dd")))</f>
        <v>#NAME?</v>
      </c>
      <c r="AX280" s="124" t="e">
        <f ca="1">IF(tbl_coded[[#This Row],[ISIN]]="","",IF(OR(_xll.BDP($B280&amp;" Corp",AX$1)="#N/A N/A"),"--",TEXT(_xll.BDP($B280&amp;" Corp",AX$1),"yyyy/mm/dd")))</f>
        <v>#NAME?</v>
      </c>
      <c r="AY280" s="124" t="e">
        <f ca="1">IF(tbl_coded[[#This Row],[ISIN]]="","",IF(OR(_xll.BDP($B280&amp;" Corp",AY$1)="#N/A Field Not Applicable"),"--",TEXT(_xll.BDP($B280&amp;" Corp",AY$1),"yyyy/mm/dd")))</f>
        <v>#NAME?</v>
      </c>
      <c r="AZ280" s="124" t="e">
        <f ca="1">IF(tbl_coded[[#This Row],[ISIN]]="","",IF(OR(_xll.BDP($B280&amp;" Corp",AZ$1)="#N/A N/A"),"--",_xll.BDP($B280&amp;" Corp",AZ$1)))</f>
        <v>#NAME?</v>
      </c>
      <c r="BA280" s="124" t="e">
        <f ca="1">IF(tbl_coded[[#This Row],[ISIN]]="","",IF(OR(_xll.BDP($B280&amp;" Corp",BA$1)="#N/A N/A"),"--",_xll.BDP($B280&amp;" Corp",BA$1)))</f>
        <v>#NAME?</v>
      </c>
      <c r="BB280" s="124" t="e">
        <f ca="1">IF(tbl_coded[[#This Row],[ISIN]]="","",IF(OR(_xll.BDP($B280&amp;" Corp",BB$1)="#N/A N/A"),"--",_xll.BDP($B280&amp;" Corp",BB$1)))</f>
        <v>#NAME?</v>
      </c>
      <c r="BC280" s="124" t="e">
        <f ca="1">IF(tbl_coded[[#This Row],[ISIN]]="","",IF(OR(_xll.BDP($B280&amp;" Corp",BC$1)="#N/A Field Not Applicable"),"--",_xll.BDP($B280&amp;" Corp",BC$1)))</f>
        <v>#NAME?</v>
      </c>
      <c r="BD280" s="124" t="e">
        <f ca="1">IF(tbl_coded[[#This Row],[ISIN]]="","",IF(OR(_xll.BDP($B280&amp;" Corp",BD$1)="#N/A Field Not Applicable"),"--",_xll.BDP($B280&amp;" Corp",BD$1)))</f>
        <v>#NAME?</v>
      </c>
      <c r="BE280" s="124" t="e">
        <f ca="1">IF(tbl_coded[[#This Row],[ISIN]]="","",IF(OR(_xll.BDP($B280&amp;" Corp",BE$1)="#N/A Field Not Applicable"),"--",_xll.BDP($B280&amp;" Corp",BE$1)))</f>
        <v>#NAME?</v>
      </c>
      <c r="BF280" s="124" t="e">
        <f ca="1">IF(tbl_coded[[#This Row],[ISIN]]="","",IF(OR(_xll.BDP($B280&amp;" Corp",BF$1)="#N/A Field Not Applicable"),"--",_xll.BDP($B280&amp;" Corp",BF$1)))</f>
        <v>#NAME?</v>
      </c>
      <c r="BG280" s="124" t="e">
        <f ca="1">IF(tbl_coded[[#This Row],[ISIN]]="","",IF(OR(_xll.BDP($B280&amp;" Corp",BG$1)="#N/A Field Not Applicable"),"--",IF(_xll.BDP($B280&amp;" Corp",BG$1)="#N/A N/A","N",_xll.BDP($B280&amp;" Corp",BG$1))))</f>
        <v>#NAME?</v>
      </c>
      <c r="BH280" s="124" t="e">
        <f ca="1">IF(tbl_coded[[#This Row],[ISIN]]="","",IF(OR(_xll.BDP($B280&amp;" Corp",BH$1)="#N/A N/A"),"",_xll.BDP($B280&amp;" Corp",BH$1)))</f>
        <v>#NAME?</v>
      </c>
      <c r="BI280" s="124" t="e">
        <f ca="1">IF(tbl_coded[[#This Row],[ISIN]]="","",IF(OR(tbl_coded[[#This Row],[Parent company tiker]]=""),"",IF(_xll.BDP(tbl_coded[[#This Row],[Parent company tiker]]&amp;" Equity",BI$1)="#N/A N/A","--",_xll.BDP(tbl_coded[[#This Row],[Parent company tiker]]&amp;" Equity",BI$1))))</f>
        <v>#NAME?</v>
      </c>
      <c r="BJ280" s="124" t="e">
        <f ca="1">IF(tbl_coded[[#This Row],[ISIN]]="","",IF(OR(tbl_coded[[#This Row],[Parent company tiker]]=""),"",IF(_xll.BDP(tbl_coded[[#This Row],[Parent company tiker]]&amp;" Equity",BJ$1)="#N/A N/A","--",_xll.BDP(tbl_coded[[#This Row],[Parent company tiker]]&amp;" Equity",BJ$1))))</f>
        <v>#NAME?</v>
      </c>
      <c r="BK280" s="124" t="e">
        <f ca="1">IF(tbl_coded[[#This Row],[ISIN]]="","",IF(OR(tbl_coded[[#This Row],[Parent company tiker]]=""),"",IF(_xll.BDP(tbl_coded[[#This Row],[Parent company tiker]]&amp;" Equity",BK$1)="#N/A N/A","--",_xll.BDP(tbl_coded[[#This Row],[Parent company tiker]]&amp;" Equity",BK$1))))</f>
        <v>#NAME?</v>
      </c>
      <c r="BL280" s="124" t="e">
        <f ca="1">IF(tbl_coded[[#This Row],[ISIN]]="","",IF(OR(tbl_coded[[#This Row],[Parent company tiker]]=""),"",IF(_xll.BDP(tbl_coded[[#This Row],[Parent company tiker]]&amp;" Equity",BL$1)="#N/A N/A","--",_xll.BDP(tbl_coded[[#This Row],[Parent company tiker]]&amp;" Equity",BL$1))))</f>
        <v>#NAME?</v>
      </c>
      <c r="BM28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0" s="124" t="e">
        <f ca="1">IF(tbl_coded[[#This Row],[Column9]]&lt;&gt;"--",tbl_coded[[#This Row],[G''tor rating]],IF(tbl_coded[[#This Row],[KPW Name]]&lt;&gt;"",tbl_coded[[#This Row],[KPW Rating]],IF(tbl_coded[[#This Row],[Parent company tiker]]&lt;&gt;"",tbl_coded[[#This Row],[parent评级]],tbl_coded[[#This Row],[Issuer rating]])))</f>
        <v>#NAME?</v>
      </c>
      <c r="BO280" s="159" t="str">
        <f ca="1">IFERROR(IF(tbl_coded[[#This Row],[GREEN]]="Y","GREEN",IF(tbl_coded[[#This Row],[SUSTAINABLE]]="Y","SUSTAINABLE",IF(tbl_coded[[#This Row],[SOCIAL]]="Y","SOCIAL",IF(tbl_coded[[#This Row],[Sustainable linked]]="Y","SUSTAINABLE LINKED"," ")))),"")</f>
        <v/>
      </c>
    </row>
    <row r="281" spans="1:67" ht="15" customHeight="1">
      <c r="A281" s="119">
        <v>279</v>
      </c>
      <c r="B281" s="120" t="str">
        <f>IF(美元债一级!$C$4:$C$1048576&lt;&gt;"",美元债一级!C282,"")</f>
        <v>XS2584137413</v>
      </c>
      <c r="C281" s="124" t="e">
        <f ca="1">IF(tbl_coded[[#This Row],[ISIN]]="","",IF(tbl_coded[[#This Row],[Index]]&gt;$A$1,"",IF(_xll.BDP($B281&amp;" Corp",C$1)="#N/A N/A","",_xll.BDP($B281&amp;" Corp",C$1))))</f>
        <v>#NAME?</v>
      </c>
      <c r="D281" s="124" t="e">
        <f ca="1">IF(tbl_coded[[#This Row],[ISIN]]="","",IF(_xll.BDP($B281&amp;" Corp",D$1)="#N/A N/A","",_xll.BDP($B281&amp;" Corp",D$1)))</f>
        <v>#NAME?</v>
      </c>
      <c r="E281" s="124" t="e">
        <f ca="1">IF(tbl_coded[[#This Row],[ISIN]]="","",IF(_xll.BDP($B281&amp;" Corp",E$1)="#N/A N/A","--",_xll.BDP($B281&amp;" Corp",E$1)))</f>
        <v>#NAME?</v>
      </c>
      <c r="F281" s="124" t="e">
        <f ca="1">IF(tbl_coded[[#This Row],[ISIN]]="","",IF(_xll.BDS($B281&amp;" Corp",F$1)="#N/A Field Not Applicable","",_xll.BDS($B281&amp;" Corp",F$1)))</f>
        <v>#NAME?</v>
      </c>
      <c r="G281" s="124" t="e">
        <f ca="1">IF(tbl_coded[[#This Row],[ISIN]]="","",IF(_xll.BDP($F281&amp;" CompanyID",G$1)="#N/A Invalid Security","",_xll.BDP($F281&amp;" CompanyID",G$1)))</f>
        <v>#NAME?</v>
      </c>
      <c r="H281" s="124" t="e">
        <f ca="1">IF(tbl_coded[[#This Row],[ISIN]]="","",IF(_xll.BDP($B281&amp;" Corp",H$1)="#N/A N/A","--",_xll.BDP($B281&amp;" Corp",H$1)))</f>
        <v>#NAME?</v>
      </c>
      <c r="I281" s="124" t="e">
        <f ca="1">IF(tbl_coded[[#This Row],[ISIN]]="","",IF(_xll.BDP($B281&amp;" Corp",I$1)="#N/A N/A","--",_xll.BDP($B281&amp;" Corp",I$1)))</f>
        <v>#NAME?</v>
      </c>
      <c r="J281" s="124" t="e">
        <f ca="1">IF(tbl_coded[[#This Row],[ISIN]]="","",IF(_xll.BDP($B281&amp;" Corp",J$1)="#N/A N/A","--",_xll.BDP($B281&amp;" Corp",J$1)))</f>
        <v>#NAME?</v>
      </c>
      <c r="K281" s="124" t="e">
        <f ca="1">IF(tbl_coded[[#This Row],[ISIN]]="","",IF(_xll.BDP($B281&amp;" Corp",K$1)="#N/A N/A","--",_xll.BDP($B281&amp;" Corp",K$1)))</f>
        <v>#NAME?</v>
      </c>
      <c r="L281" s="124" t="e">
        <f ca="1">IF(tbl_coded[[#This Row],[ISIN]]="","",IF(_xll.BDP($B281&amp;" Corp",L$1)="#N/A N/A","--",_xll.BDP($B281&amp;" Corp",L$1)))</f>
        <v>#NAME?</v>
      </c>
      <c r="M281" s="124" t="e">
        <f ca="1">IF(tbl_coded[[#This Row],[ISIN]]="","",IF(_xll.BDP($B281&amp;" Corp",M$1)="#N/A N/A","--",_xll.BDP($B281&amp;" Corp",M$1)))</f>
        <v>#NAME?</v>
      </c>
      <c r="N281" s="124" t="e">
        <f ca="1">IF(tbl_coded[[#This Row],[ISIN]]="","",IF(_xll.BDP($B281&amp;" Corp",N$1)="#N/A N/A","--",_xll.BDP($B281&amp;" Corp",N$1)))</f>
        <v>#NAME?</v>
      </c>
      <c r="O281" s="124" t="e">
        <f ca="1">IF(tbl_coded[[#This Row],[ISIN]]="","",IF(_xll.BDP($B281&amp;" Corp",O$1)="#N/A N/A","--",_xll.BDP($B281&amp;" Corp",O$1)))</f>
        <v>#NAME?</v>
      </c>
      <c r="P281" s="124" t="e">
        <f ca="1">IF(tbl_coded[[#This Row],[ISIN]]="","",IF(_xll.BDP($B281&amp;" Corp",P$1)="#N/A N/A","--",_xll.BDP($B281&amp;" Corp",P$1)))</f>
        <v>#NAME?</v>
      </c>
      <c r="Q28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1" s="124" t="e">
        <f ca="1">IF(tbl_coded[[#This Row],[ISIN]]="","",IF(OR(_xll.BDP($B281&amp;" Corp",R$1)="#N/A N/A",_xll.BDP($B281&amp;" Corp",R$1)="#N/A Invalid Security",_xll.BDP($B281&amp;" Corp",R$1)="#N/A Field Not Applicable"),"--",_xll.BDP($B281&amp;" Corp",R$1)))</f>
        <v>#NAME?</v>
      </c>
      <c r="S281" s="124" t="e">
        <f ca="1">IF(tbl_coded[[#This Row],[ISIN]]="","",IF(OR(_xll.BDP($R281&amp;" Equity",S$1)="#N/A N/A",_xll.BDP($R281&amp;" Equity",S$1)="#N/A Invalid Security"),"--",_xll.BDP($R281&amp;" Equity",S$1)))</f>
        <v>#NAME?</v>
      </c>
      <c r="T281" s="124" t="e">
        <f ca="1">IF(tbl_coded[[#This Row],[ISIN]]="","",IF(OR(_xll.BDP($R281&amp;" Equity",T$1)="#N/A N/A",_xll.BDP($R281&amp;" Equity",T$1)="#N/A Invalid Security"),"--",_xll.BDP($R281&amp;" Equity",T$1)))</f>
        <v>#NAME?</v>
      </c>
      <c r="U281" s="124" t="e">
        <f ca="1">IF(tbl_coded[[#This Row],[ISIN]]="","",IF(OR(_xll.BDP($R281&amp;" Equity",U$1)="#N/A N/A",_xll.BDP($R281&amp;" Equity",U$1)="#N/A Invalid Security"),"--",_xll.BDP($R281&amp;" Equity",U$1)))</f>
        <v>#NAME?</v>
      </c>
      <c r="V281" s="124" t="e">
        <f ca="1">IF(tbl_coded[[#This Row],[ISIN]]="","",IF(OR(_xll.BDP($R281&amp;" Equity",V$1)="#N/A N/A",_xll.BDP($R281&amp;" Equity",V$1)="#N/A Invalid Security"),"--",_xll.BDP($R281&amp;" Equity",V$1)))</f>
        <v>#NAME?</v>
      </c>
      <c r="W281" s="124" t="e">
        <f ca="1">IF(tbl_coded[[#This Row],[ISIN]]="","",IF(OR(_xll.BDP($R281&amp;" Equity",W$1)="#N/A N/A",_xll.BDP($R281&amp;" Equity",W$1)="#N/A Invalid Security"),"--",_xll.BDP($R281&amp;" Equity",W$1)))</f>
        <v>#NAME?</v>
      </c>
      <c r="X281" s="124" t="e">
        <f ca="1">IF(tbl_coded[[#This Row],[ISIN]]="","",IF(OR(_xll.BDP($R281&amp;" Equity",X$1)="#N/A N/A",_xll.BDP($R281&amp;" Equity",X$1)="#N/A Invalid Security"),"--",_xll.BDP($R281&amp;" Equity",X$1)))</f>
        <v>#NAME?</v>
      </c>
      <c r="Y28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1" s="124" t="str">
        <f ca="1">IF(tbl_coded[[#This Row],[ISIN]]="","",IF(ISNUMBER(_xll.BDP(B281&amp;" Corp",Z$1)),_xll.BDP(B281&amp;" Corp",Z$1),""))</f>
        <v/>
      </c>
      <c r="AA281" s="124" t="str">
        <f ca="1">IF(tbl_coded[[#This Row],[ISIN]]="","",IF(ISNUMBER(_xll.BDP(B281&amp;" Corp",AA$1)),_xll.BDP(B281&amp;" Corp",AA$1),""))</f>
        <v/>
      </c>
      <c r="AB281" s="124" t="str">
        <f ca="1">IF(tbl_coded[[#This Row],[ISIN]]="","",IF(ISNUMBER(_xll.BDP(B281&amp;" Corp",AB$1)),_xll.BDP(B281&amp;" Corp",AB$1),""))</f>
        <v/>
      </c>
      <c r="AC281" s="124" t="str">
        <f ca="1">IF(tbl_coded[[#This Row],[ISIN]]="","",IF(ISNUMBER(_xll.BDP(B281&amp;" Corp",AC$1)),_xll.BDP(B281&amp;" Corp",AC$1),""))</f>
        <v/>
      </c>
      <c r="AD281" s="124" t="e">
        <f ca="1">IF(tbl_coded[[#This Row],[ISIN]]="","",IF((_xll.BDP(B281&amp;" Corp",AD$1))="#N/A Field Not Applicable","",_xll.BDP(B281&amp;" Corp",AD$1)))</f>
        <v>#NAME?</v>
      </c>
      <c r="AE281" s="124" t="e">
        <f ca="1">IF(tbl_coded[[#This Row],[ISIN]]="","",IF((_xll.BDP(B281&amp;" Corp",AE$1))="#N/A N/A","--",_xll.BDP(B281&amp;" Corp",AE$1)))</f>
        <v>#NAME?</v>
      </c>
      <c r="AF281" s="124" t="e">
        <f ca="1">IF(tbl_coded[[#This Row],[ISIN]]="","",IF(IFERROR(MATCH(H281,rtg_num[Moody''s],0)&gt;10,0),"HY",IF(IFERROR(MATCH(I281,rtg_num[S&amp;P],0)&gt;10,0),"HY",IF(IFERROR(MATCH(J281,rtg_num[Fitch],0)&gt;10,0),"HY",IF(H281&amp;I281&amp;J281="------","NR",IF(IFERROR(FIND("#N/A",Coded!H281),0)&amp;IFERROR(FIND("#N/A",Coded!H281),0)&amp;IFERROR(FIND("#N/A",Coded!H281),0)&lt;&gt;"000",IF(INDEX(美元债一级!$O:$O,MATCH(tbl_coded[[#This Row],[ISIN]],美元债一级!$I:$I,0))="--/--/--","NR","IG"),"IG"))))))</f>
        <v>#NAME?</v>
      </c>
      <c r="AG28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1" s="125" t="e">
        <f ca="1">IF(tbl_coded[[#This Row],[ISIN]]="","",IF(_xll.BDP($B281&amp;" Corp",AI$1)="#N/A N/A","--",_xll.BDP($B281&amp;" Corp",AI$1)))</f>
        <v>#NAME?</v>
      </c>
      <c r="AJ281" s="122" t="e">
        <f ca="1">IF(tbl_coded[[#This Row],[ISIN]]="","",IF(OR(_xll.BDP(_xll.BDP(tbl_coded[[#This Row],[ISIN]]&amp;" Corp", "ISSUER_EQUITY_TICKER")&amp;" Equity",AJ$1)="#N/A N/A"),"--",_xll.BDP(_xll.BDP(tbl_coded[[#This Row],[ISIN]]&amp;" Corp", "ISSUER_EQUITY_TICKER")&amp;" Equity",AJ$1)))</f>
        <v>#NAME?</v>
      </c>
      <c r="AK28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24" t="e">
        <f ca="1">IF(tbl_coded[[#This Row],[ISIN]]="","",IF(OR(_xll.BDP(_xll.BDP(tbl_coded[[#This Row],[ISIN]]&amp;" Corp", "ISSUER_EQUITY_TICKER")&amp;" Equity",AL$1)="#N/A N/A"),"--",_xll.BDP(_xll.BDP(tbl_coded[[#This Row],[ISIN]]&amp;" Corp", "ISSUER_EQUITY_TICKER")&amp;" Equity",AL$1)))</f>
        <v>#NAME?</v>
      </c>
      <c r="AM281" s="124" t="e">
        <f ca="1">IF(tbl_coded[[#This Row],[ISIN]]="","",IF(_xll.BDS($B281&amp;" Corp",AM$1)="#N/A Field Not Applicable","",_xll.BDS($B281&amp;" Corp",AM$1)))</f>
        <v>#NAME?</v>
      </c>
      <c r="AN281" s="124" t="e">
        <f ca="1">IF(tbl_coded[[#This Row],[ISIN]]="","",IF(_xll.BDP(tbl_coded[[#This Row],[KPW Provider BBID]]&amp;" CompanyID","NAME")="#N/A Invalid Security","",_xll.BDP(tbl_coded[[#This Row],[KPW Provider BBID]]&amp;" CompanyID","NAME")))</f>
        <v>#NAME?</v>
      </c>
      <c r="AO281" s="124" t="e">
        <f ca="1">IF(tbl_coded[[#This Row],[ISIN]]="","",IF(_xll.BDP(tbl_coded[[#This Row],[KPW Provider BBID]]&amp;" CompanyID",$AO$1)="#N/A Invalid Security","--",IF(_xll.BDP(tbl_coded[[#This Row],[KPW Provider BBID]]&amp;" CompanyID",$AO$1)="#N/A N/A","--",_xll.BDP(tbl_coded[[#This Row],[KPW Provider BBID]]&amp;" CompanyID",$AO$1))))</f>
        <v>#NAME?</v>
      </c>
      <c r="AP281" s="124" t="e">
        <f ca="1">IF(tbl_coded[[#This Row],[ISIN]]="","",IF(_xll.BDP(tbl_coded[[#This Row],[KPW Provider BBID]]&amp;" CompanyID",$AP$1)="#N/A Invalid Security","--",IF(_xll.BDP(tbl_coded[[#This Row],[KPW Provider BBID]]&amp;" CompanyID",$AP$1)="#N/A N/A","--",_xll.BDP(tbl_coded[[#This Row],[KPW Provider BBID]]&amp;" CompanyID",$AP$1))))</f>
        <v>#NAME?</v>
      </c>
      <c r="AQ281" s="124" t="e">
        <f ca="1">IF(tbl_coded[[#This Row],[ISIN]]="","",IF(_xll.BDP(tbl_coded[[#This Row],[KPW Provider BBID]]&amp;" CompanyID",$AQ$1)="#N/A Invalid Security","--",IF(_xll.BDP(tbl_coded[[#This Row],[KPW Provider BBID]]&amp;" CompanyID",$AQ$1)="#N/A N/A","--",_xll.BDP(tbl_coded[[#This Row],[KPW Provider BBID]]&amp;" CompanyID",$AQ$1))))</f>
        <v>#NAME?</v>
      </c>
      <c r="AR281" s="124" t="e">
        <f ca="1">IF(tbl_coded[[#This Row],[ISIN]]="","",tbl_coded[[#This Row],[穆迪KPW评级]]&amp;"/"&amp;tbl_coded[[#This Row],[SPKPW评级]]&amp;"/"&amp;tbl_coded[[#This Row],[FITCHKPW评级]])</f>
        <v>#NAME?</v>
      </c>
      <c r="AS281" s="124" t="e">
        <f ca="1">IF(tbl_coded[[#This Row],[ISIN]]="","",IF(OR(_xll.BDP($B281&amp;" Corp",AS$1)="#N/A N/A"),"--",_xll.BDP($B281&amp;" Corp",AS$1)))</f>
        <v>#NAME?</v>
      </c>
      <c r="AT281" s="124" t="e">
        <f ca="1">IF(tbl_coded[[#This Row],[ISIN]]="","",IF(_xll.BDS($B281&amp;" Corp",AT$1)="#N/A Field Not Applicable","",_xll.BDS($B281&amp;" Corp",AT$1)))</f>
        <v>#NAME?</v>
      </c>
      <c r="AU281" s="124" t="e">
        <f ca="1">IF(tbl_coded[[#This Row],[SBLC Provider BBID]]="","",_xll.BDP(tbl_coded[[#This Row],[SBLC Provider BBID]]&amp;" CompanyID","NAME"))</f>
        <v>#NAME?</v>
      </c>
      <c r="AV281" s="124" t="e">
        <f ca="1">IF(tbl_coded[[#This Row],[ISIN]]="","",IF(OR(_xll.BDP($B281&amp;" Corp",AV$1)="#N/A N/A"),"--",TEXT(_xll.BDP($B281&amp;" Corp",AV$1),"yyyy/mm/dd")))</f>
        <v>#NAME?</v>
      </c>
      <c r="AW281" s="124" t="e">
        <f ca="1">IF(tbl_coded[[#This Row],[ISIN]]="","",IF(OR(_xll.BDP($B281&amp;" Corp",AW$1)="#N/A N/A"),"--",TEXT(_xll.BDP($B281&amp;" Corp",AW$1),"yyyy/mm/dd")))</f>
        <v>#NAME?</v>
      </c>
      <c r="AX281" s="124" t="e">
        <f ca="1">IF(tbl_coded[[#This Row],[ISIN]]="","",IF(OR(_xll.BDP($B281&amp;" Corp",AX$1)="#N/A N/A"),"--",TEXT(_xll.BDP($B281&amp;" Corp",AX$1),"yyyy/mm/dd")))</f>
        <v>#NAME?</v>
      </c>
      <c r="AY281" s="124" t="e">
        <f ca="1">IF(tbl_coded[[#This Row],[ISIN]]="","",IF(OR(_xll.BDP($B281&amp;" Corp",AY$1)="#N/A Field Not Applicable"),"--",TEXT(_xll.BDP($B281&amp;" Corp",AY$1),"yyyy/mm/dd")))</f>
        <v>#NAME?</v>
      </c>
      <c r="AZ281" s="124" t="e">
        <f ca="1">IF(tbl_coded[[#This Row],[ISIN]]="","",IF(OR(_xll.BDP($B281&amp;" Corp",AZ$1)="#N/A N/A"),"--",_xll.BDP($B281&amp;" Corp",AZ$1)))</f>
        <v>#NAME?</v>
      </c>
      <c r="BA281" s="124" t="e">
        <f ca="1">IF(tbl_coded[[#This Row],[ISIN]]="","",IF(OR(_xll.BDP($B281&amp;" Corp",BA$1)="#N/A N/A"),"--",_xll.BDP($B281&amp;" Corp",BA$1)))</f>
        <v>#NAME?</v>
      </c>
      <c r="BB281" s="124" t="e">
        <f ca="1">IF(tbl_coded[[#This Row],[ISIN]]="","",IF(OR(_xll.BDP($B281&amp;" Corp",BB$1)="#N/A N/A"),"--",_xll.BDP($B281&amp;" Corp",BB$1)))</f>
        <v>#NAME?</v>
      </c>
      <c r="BC281" s="124" t="e">
        <f ca="1">IF(tbl_coded[[#This Row],[ISIN]]="","",IF(OR(_xll.BDP($B281&amp;" Corp",BC$1)="#N/A Field Not Applicable"),"--",_xll.BDP($B281&amp;" Corp",BC$1)))</f>
        <v>#NAME?</v>
      </c>
      <c r="BD281" s="124" t="e">
        <f ca="1">IF(tbl_coded[[#This Row],[ISIN]]="","",IF(OR(_xll.BDP($B281&amp;" Corp",BD$1)="#N/A Field Not Applicable"),"--",_xll.BDP($B281&amp;" Corp",BD$1)))</f>
        <v>#NAME?</v>
      </c>
      <c r="BE281" s="124" t="e">
        <f ca="1">IF(tbl_coded[[#This Row],[ISIN]]="","",IF(OR(_xll.BDP($B281&amp;" Corp",BE$1)="#N/A Field Not Applicable"),"--",_xll.BDP($B281&amp;" Corp",BE$1)))</f>
        <v>#NAME?</v>
      </c>
      <c r="BF281" s="124" t="e">
        <f ca="1">IF(tbl_coded[[#This Row],[ISIN]]="","",IF(OR(_xll.BDP($B281&amp;" Corp",BF$1)="#N/A Field Not Applicable"),"--",_xll.BDP($B281&amp;" Corp",BF$1)))</f>
        <v>#NAME?</v>
      </c>
      <c r="BG281" s="124" t="e">
        <f ca="1">IF(tbl_coded[[#This Row],[ISIN]]="","",IF(OR(_xll.BDP($B281&amp;" Corp",BG$1)="#N/A Field Not Applicable"),"--",IF(_xll.BDP($B281&amp;" Corp",BG$1)="#N/A N/A","N",_xll.BDP($B281&amp;" Corp",BG$1))))</f>
        <v>#NAME?</v>
      </c>
      <c r="BH281" s="124" t="e">
        <f ca="1">IF(tbl_coded[[#This Row],[ISIN]]="","",IF(OR(_xll.BDP($B281&amp;" Corp",BH$1)="#N/A N/A"),"",_xll.BDP($B281&amp;" Corp",BH$1)))</f>
        <v>#NAME?</v>
      </c>
      <c r="BI281" s="124" t="e">
        <f ca="1">IF(tbl_coded[[#This Row],[ISIN]]="","",IF(OR(tbl_coded[[#This Row],[Parent company tiker]]=""),"",IF(_xll.BDP(tbl_coded[[#This Row],[Parent company tiker]]&amp;" Equity",BI$1)="#N/A N/A","--",_xll.BDP(tbl_coded[[#This Row],[Parent company tiker]]&amp;" Equity",BI$1))))</f>
        <v>#NAME?</v>
      </c>
      <c r="BJ281" s="124" t="e">
        <f ca="1">IF(tbl_coded[[#This Row],[ISIN]]="","",IF(OR(tbl_coded[[#This Row],[Parent company tiker]]=""),"",IF(_xll.BDP(tbl_coded[[#This Row],[Parent company tiker]]&amp;" Equity",BJ$1)="#N/A N/A","--",_xll.BDP(tbl_coded[[#This Row],[Parent company tiker]]&amp;" Equity",BJ$1))))</f>
        <v>#NAME?</v>
      </c>
      <c r="BK281" s="124" t="e">
        <f ca="1">IF(tbl_coded[[#This Row],[ISIN]]="","",IF(OR(tbl_coded[[#This Row],[Parent company tiker]]=""),"",IF(_xll.BDP(tbl_coded[[#This Row],[Parent company tiker]]&amp;" Equity",BK$1)="#N/A N/A","--",_xll.BDP(tbl_coded[[#This Row],[Parent company tiker]]&amp;" Equity",BK$1))))</f>
        <v>#NAME?</v>
      </c>
      <c r="BL281" s="124" t="e">
        <f ca="1">IF(tbl_coded[[#This Row],[ISIN]]="","",IF(OR(tbl_coded[[#This Row],[Parent company tiker]]=""),"",IF(_xll.BDP(tbl_coded[[#This Row],[Parent company tiker]]&amp;" Equity",BL$1)="#N/A N/A","--",_xll.BDP(tbl_coded[[#This Row],[Parent company tiker]]&amp;" Equity",BL$1))))</f>
        <v>#NAME?</v>
      </c>
      <c r="BM28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1" s="124" t="e">
        <f ca="1">IF(tbl_coded[[#This Row],[Column9]]&lt;&gt;"--",tbl_coded[[#This Row],[G''tor rating]],IF(tbl_coded[[#This Row],[KPW Name]]&lt;&gt;"",tbl_coded[[#This Row],[KPW Rating]],IF(tbl_coded[[#This Row],[Parent company tiker]]&lt;&gt;"",tbl_coded[[#This Row],[parent评级]],tbl_coded[[#This Row],[Issuer rating]])))</f>
        <v>#NAME?</v>
      </c>
      <c r="BO281" s="159" t="str">
        <f ca="1">IFERROR(IF(tbl_coded[[#This Row],[GREEN]]="Y","GREEN",IF(tbl_coded[[#This Row],[SUSTAINABLE]]="Y","SUSTAINABLE",IF(tbl_coded[[#This Row],[SOCIAL]]="Y","SOCIAL",IF(tbl_coded[[#This Row],[Sustainable linked]]="Y","SUSTAINABLE LINKED"," ")))),"")</f>
        <v/>
      </c>
    </row>
    <row r="282" spans="1:67" ht="15" customHeight="1">
      <c r="A282" s="119">
        <v>280</v>
      </c>
      <c r="B282" s="120" t="str">
        <f>IF(美元债一级!$C$4:$C$1048576&lt;&gt;"",美元债一级!C283,"")</f>
        <v>XS2583615120</v>
      </c>
      <c r="C282" s="124" t="e">
        <f ca="1">IF(tbl_coded[[#This Row],[ISIN]]="","",IF(tbl_coded[[#This Row],[Index]]&gt;$A$1,"",IF(_xll.BDP($B282&amp;" Corp",C$1)="#N/A N/A","",_xll.BDP($B282&amp;" Corp",C$1))))</f>
        <v>#NAME?</v>
      </c>
      <c r="D282" s="124" t="e">
        <f ca="1">IF(tbl_coded[[#This Row],[ISIN]]="","",IF(_xll.BDP($B282&amp;" Corp",D$1)="#N/A N/A","",_xll.BDP($B282&amp;" Corp",D$1)))</f>
        <v>#NAME?</v>
      </c>
      <c r="E282" s="124" t="e">
        <f ca="1">IF(tbl_coded[[#This Row],[ISIN]]="","",IF(_xll.BDP($B282&amp;" Corp",E$1)="#N/A N/A","--",_xll.BDP($B282&amp;" Corp",E$1)))</f>
        <v>#NAME?</v>
      </c>
      <c r="F282" s="124" t="e">
        <f ca="1">IF(tbl_coded[[#This Row],[ISIN]]="","",IF(_xll.BDS($B282&amp;" Corp",F$1)="#N/A Field Not Applicable","",_xll.BDS($B282&amp;" Corp",F$1)))</f>
        <v>#NAME?</v>
      </c>
      <c r="G282" s="124" t="e">
        <f ca="1">IF(tbl_coded[[#This Row],[ISIN]]="","",IF(_xll.BDP($F282&amp;" CompanyID",G$1)="#N/A Invalid Security","",_xll.BDP($F282&amp;" CompanyID",G$1)))</f>
        <v>#NAME?</v>
      </c>
      <c r="H282" s="124" t="e">
        <f ca="1">IF(tbl_coded[[#This Row],[ISIN]]="","",IF(_xll.BDP($B282&amp;" Corp",H$1)="#N/A N/A","--",_xll.BDP($B282&amp;" Corp",H$1)))</f>
        <v>#NAME?</v>
      </c>
      <c r="I282" s="124" t="e">
        <f ca="1">IF(tbl_coded[[#This Row],[ISIN]]="","",IF(_xll.BDP($B282&amp;" Corp",I$1)="#N/A N/A","--",_xll.BDP($B282&amp;" Corp",I$1)))</f>
        <v>#NAME?</v>
      </c>
      <c r="J282" s="124" t="e">
        <f ca="1">IF(tbl_coded[[#This Row],[ISIN]]="","",IF(_xll.BDP($B282&amp;" Corp",J$1)="#N/A N/A","--",_xll.BDP($B282&amp;" Corp",J$1)))</f>
        <v>#NAME?</v>
      </c>
      <c r="K282" s="124" t="e">
        <f ca="1">IF(tbl_coded[[#This Row],[ISIN]]="","",IF(_xll.BDP($B282&amp;" Corp",K$1)="#N/A N/A","--",_xll.BDP($B282&amp;" Corp",K$1)))</f>
        <v>#NAME?</v>
      </c>
      <c r="L282" s="124" t="e">
        <f ca="1">IF(tbl_coded[[#This Row],[ISIN]]="","",IF(_xll.BDP($B282&amp;" Corp",L$1)="#N/A N/A","--",_xll.BDP($B282&amp;" Corp",L$1)))</f>
        <v>#NAME?</v>
      </c>
      <c r="M282" s="124" t="e">
        <f ca="1">IF(tbl_coded[[#This Row],[ISIN]]="","",IF(_xll.BDP($B282&amp;" Corp",M$1)="#N/A N/A","--",_xll.BDP($B282&amp;" Corp",M$1)))</f>
        <v>#NAME?</v>
      </c>
      <c r="N282" s="124" t="e">
        <f ca="1">IF(tbl_coded[[#This Row],[ISIN]]="","",IF(_xll.BDP($B282&amp;" Corp",N$1)="#N/A N/A","--",_xll.BDP($B282&amp;" Corp",N$1)))</f>
        <v>#NAME?</v>
      </c>
      <c r="O282" s="124" t="e">
        <f ca="1">IF(tbl_coded[[#This Row],[ISIN]]="","",IF(_xll.BDP($B282&amp;" Corp",O$1)="#N/A N/A","--",_xll.BDP($B282&amp;" Corp",O$1)))</f>
        <v>#NAME?</v>
      </c>
      <c r="P282" s="124" t="e">
        <f ca="1">IF(tbl_coded[[#This Row],[ISIN]]="","",IF(_xll.BDP($B282&amp;" Corp",P$1)="#N/A N/A","--",_xll.BDP($B282&amp;" Corp",P$1)))</f>
        <v>#NAME?</v>
      </c>
      <c r="Q28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2" s="124" t="e">
        <f ca="1">IF(tbl_coded[[#This Row],[ISIN]]="","",IF(OR(_xll.BDP($B282&amp;" Corp",R$1)="#N/A N/A",_xll.BDP($B282&amp;" Corp",R$1)="#N/A Invalid Security",_xll.BDP($B282&amp;" Corp",R$1)="#N/A Field Not Applicable"),"--",_xll.BDP($B282&amp;" Corp",R$1)))</f>
        <v>#NAME?</v>
      </c>
      <c r="S282" s="124" t="e">
        <f ca="1">IF(tbl_coded[[#This Row],[ISIN]]="","",IF(OR(_xll.BDP($R282&amp;" Equity",S$1)="#N/A N/A",_xll.BDP($R282&amp;" Equity",S$1)="#N/A Invalid Security"),"--",_xll.BDP($R282&amp;" Equity",S$1)))</f>
        <v>#NAME?</v>
      </c>
      <c r="T282" s="124" t="e">
        <f ca="1">IF(tbl_coded[[#This Row],[ISIN]]="","",IF(OR(_xll.BDP($R282&amp;" Equity",T$1)="#N/A N/A",_xll.BDP($R282&amp;" Equity",T$1)="#N/A Invalid Security"),"--",_xll.BDP($R282&amp;" Equity",T$1)))</f>
        <v>#NAME?</v>
      </c>
      <c r="U282" s="124" t="e">
        <f ca="1">IF(tbl_coded[[#This Row],[ISIN]]="","",IF(OR(_xll.BDP($R282&amp;" Equity",U$1)="#N/A N/A",_xll.BDP($R282&amp;" Equity",U$1)="#N/A Invalid Security"),"--",_xll.BDP($R282&amp;" Equity",U$1)))</f>
        <v>#NAME?</v>
      </c>
      <c r="V282" s="124" t="e">
        <f ca="1">IF(tbl_coded[[#This Row],[ISIN]]="","",IF(OR(_xll.BDP($R282&amp;" Equity",V$1)="#N/A N/A",_xll.BDP($R282&amp;" Equity",V$1)="#N/A Invalid Security"),"--",_xll.BDP($R282&amp;" Equity",V$1)))</f>
        <v>#NAME?</v>
      </c>
      <c r="W282" s="124" t="e">
        <f ca="1">IF(tbl_coded[[#This Row],[ISIN]]="","",IF(OR(_xll.BDP($R282&amp;" Equity",W$1)="#N/A N/A",_xll.BDP($R282&amp;" Equity",W$1)="#N/A Invalid Security"),"--",_xll.BDP($R282&amp;" Equity",W$1)))</f>
        <v>#NAME?</v>
      </c>
      <c r="X282" s="124" t="e">
        <f ca="1">IF(tbl_coded[[#This Row],[ISIN]]="","",IF(OR(_xll.BDP($R282&amp;" Equity",X$1)="#N/A N/A",_xll.BDP($R282&amp;" Equity",X$1)="#N/A Invalid Security"),"--",_xll.BDP($R282&amp;" Equity",X$1)))</f>
        <v>#NAME?</v>
      </c>
      <c r="Y28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2" s="124" t="str">
        <f ca="1">IF(tbl_coded[[#This Row],[ISIN]]="","",IF(ISNUMBER(_xll.BDP(B282&amp;" Corp",Z$1)),_xll.BDP(B282&amp;" Corp",Z$1),""))</f>
        <v/>
      </c>
      <c r="AA282" s="124" t="str">
        <f ca="1">IF(tbl_coded[[#This Row],[ISIN]]="","",IF(ISNUMBER(_xll.BDP(B282&amp;" Corp",AA$1)),_xll.BDP(B282&amp;" Corp",AA$1),""))</f>
        <v/>
      </c>
      <c r="AB282" s="124" t="str">
        <f ca="1">IF(tbl_coded[[#This Row],[ISIN]]="","",IF(ISNUMBER(_xll.BDP(B282&amp;" Corp",AB$1)),_xll.BDP(B282&amp;" Corp",AB$1),""))</f>
        <v/>
      </c>
      <c r="AC282" s="124" t="str">
        <f ca="1">IF(tbl_coded[[#This Row],[ISIN]]="","",IF(ISNUMBER(_xll.BDP(B282&amp;" Corp",AC$1)),_xll.BDP(B282&amp;" Corp",AC$1),""))</f>
        <v/>
      </c>
      <c r="AD282" s="124" t="e">
        <f ca="1">IF(tbl_coded[[#This Row],[ISIN]]="","",IF((_xll.BDP(B282&amp;" Corp",AD$1))="#N/A Field Not Applicable","",_xll.BDP(B282&amp;" Corp",AD$1)))</f>
        <v>#NAME?</v>
      </c>
      <c r="AE282" s="124" t="e">
        <f ca="1">IF(tbl_coded[[#This Row],[ISIN]]="","",IF((_xll.BDP(B282&amp;" Corp",AE$1))="#N/A N/A","--",_xll.BDP(B282&amp;" Corp",AE$1)))</f>
        <v>#NAME?</v>
      </c>
      <c r="AF282" s="124" t="e">
        <f ca="1">IF(tbl_coded[[#This Row],[ISIN]]="","",IF(IFERROR(MATCH(H282,rtg_num[Moody''s],0)&gt;10,0),"HY",IF(IFERROR(MATCH(I282,rtg_num[S&amp;P],0)&gt;10,0),"HY",IF(IFERROR(MATCH(J282,rtg_num[Fitch],0)&gt;10,0),"HY",IF(H282&amp;I282&amp;J282="------","NR",IF(IFERROR(FIND("#N/A",Coded!H282),0)&amp;IFERROR(FIND("#N/A",Coded!H282),0)&amp;IFERROR(FIND("#N/A",Coded!H282),0)&lt;&gt;"000",IF(INDEX(美元债一级!$O:$O,MATCH(tbl_coded[[#This Row],[ISIN]],美元债一级!$I:$I,0))="--/--/--","NR","IG"),"IG"))))))</f>
        <v>#NAME?</v>
      </c>
      <c r="AG28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2" s="125" t="e">
        <f ca="1">IF(tbl_coded[[#This Row],[ISIN]]="","",IF(_xll.BDP($B282&amp;" Corp",AI$1)="#N/A N/A","--",_xll.BDP($B282&amp;" Corp",AI$1)))</f>
        <v>#NAME?</v>
      </c>
      <c r="AJ282" s="122" t="e">
        <f ca="1">IF(tbl_coded[[#This Row],[ISIN]]="","",IF(OR(_xll.BDP(_xll.BDP(tbl_coded[[#This Row],[ISIN]]&amp;" Corp", "ISSUER_EQUITY_TICKER")&amp;" Equity",AJ$1)="#N/A N/A"),"--",_xll.BDP(_xll.BDP(tbl_coded[[#This Row],[ISIN]]&amp;" Corp", "ISSUER_EQUITY_TICKER")&amp;" Equity",AJ$1)))</f>
        <v>#NAME?</v>
      </c>
      <c r="AK28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24" t="e">
        <f ca="1">IF(tbl_coded[[#This Row],[ISIN]]="","",IF(OR(_xll.BDP(_xll.BDP(tbl_coded[[#This Row],[ISIN]]&amp;" Corp", "ISSUER_EQUITY_TICKER")&amp;" Equity",AL$1)="#N/A N/A"),"--",_xll.BDP(_xll.BDP(tbl_coded[[#This Row],[ISIN]]&amp;" Corp", "ISSUER_EQUITY_TICKER")&amp;" Equity",AL$1)))</f>
        <v>#NAME?</v>
      </c>
      <c r="AM282" s="124" t="e">
        <f ca="1">IF(tbl_coded[[#This Row],[ISIN]]="","",IF(_xll.BDS($B282&amp;" Corp",AM$1)="#N/A Field Not Applicable","",_xll.BDS($B282&amp;" Corp",AM$1)))</f>
        <v>#NAME?</v>
      </c>
      <c r="AN282" s="124" t="e">
        <f ca="1">IF(tbl_coded[[#This Row],[ISIN]]="","",IF(_xll.BDP(tbl_coded[[#This Row],[KPW Provider BBID]]&amp;" CompanyID","NAME")="#N/A Invalid Security","",_xll.BDP(tbl_coded[[#This Row],[KPW Provider BBID]]&amp;" CompanyID","NAME")))</f>
        <v>#NAME?</v>
      </c>
      <c r="AO282" s="124" t="e">
        <f ca="1">IF(tbl_coded[[#This Row],[ISIN]]="","",IF(_xll.BDP(tbl_coded[[#This Row],[KPW Provider BBID]]&amp;" CompanyID",$AO$1)="#N/A Invalid Security","--",IF(_xll.BDP(tbl_coded[[#This Row],[KPW Provider BBID]]&amp;" CompanyID",$AO$1)="#N/A N/A","--",_xll.BDP(tbl_coded[[#This Row],[KPW Provider BBID]]&amp;" CompanyID",$AO$1))))</f>
        <v>#NAME?</v>
      </c>
      <c r="AP282" s="124" t="e">
        <f ca="1">IF(tbl_coded[[#This Row],[ISIN]]="","",IF(_xll.BDP(tbl_coded[[#This Row],[KPW Provider BBID]]&amp;" CompanyID",$AP$1)="#N/A Invalid Security","--",IF(_xll.BDP(tbl_coded[[#This Row],[KPW Provider BBID]]&amp;" CompanyID",$AP$1)="#N/A N/A","--",_xll.BDP(tbl_coded[[#This Row],[KPW Provider BBID]]&amp;" CompanyID",$AP$1))))</f>
        <v>#NAME?</v>
      </c>
      <c r="AQ282" s="124" t="e">
        <f ca="1">IF(tbl_coded[[#This Row],[ISIN]]="","",IF(_xll.BDP(tbl_coded[[#This Row],[KPW Provider BBID]]&amp;" CompanyID",$AQ$1)="#N/A Invalid Security","--",IF(_xll.BDP(tbl_coded[[#This Row],[KPW Provider BBID]]&amp;" CompanyID",$AQ$1)="#N/A N/A","--",_xll.BDP(tbl_coded[[#This Row],[KPW Provider BBID]]&amp;" CompanyID",$AQ$1))))</f>
        <v>#NAME?</v>
      </c>
      <c r="AR282" s="124" t="e">
        <f ca="1">IF(tbl_coded[[#This Row],[ISIN]]="","",tbl_coded[[#This Row],[穆迪KPW评级]]&amp;"/"&amp;tbl_coded[[#This Row],[SPKPW评级]]&amp;"/"&amp;tbl_coded[[#This Row],[FITCHKPW评级]])</f>
        <v>#NAME?</v>
      </c>
      <c r="AS282" s="124" t="e">
        <f ca="1">IF(tbl_coded[[#This Row],[ISIN]]="","",IF(OR(_xll.BDP($B282&amp;" Corp",AS$1)="#N/A N/A"),"--",_xll.BDP($B282&amp;" Corp",AS$1)))</f>
        <v>#NAME?</v>
      </c>
      <c r="AT282" s="124" t="e">
        <f ca="1">IF(tbl_coded[[#This Row],[ISIN]]="","",IF(_xll.BDS($B282&amp;" Corp",AT$1)="#N/A Field Not Applicable","",_xll.BDS($B282&amp;" Corp",AT$1)))</f>
        <v>#NAME?</v>
      </c>
      <c r="AU282" s="124" t="e">
        <f ca="1">IF(tbl_coded[[#This Row],[SBLC Provider BBID]]="","",_xll.BDP(tbl_coded[[#This Row],[SBLC Provider BBID]]&amp;" CompanyID","NAME"))</f>
        <v>#NAME?</v>
      </c>
      <c r="AV282" s="124" t="e">
        <f ca="1">IF(tbl_coded[[#This Row],[ISIN]]="","",IF(OR(_xll.BDP($B282&amp;" Corp",AV$1)="#N/A N/A"),"--",TEXT(_xll.BDP($B282&amp;" Corp",AV$1),"yyyy/mm/dd")))</f>
        <v>#NAME?</v>
      </c>
      <c r="AW282" s="124" t="e">
        <f ca="1">IF(tbl_coded[[#This Row],[ISIN]]="","",IF(OR(_xll.BDP($B282&amp;" Corp",AW$1)="#N/A N/A"),"--",TEXT(_xll.BDP($B282&amp;" Corp",AW$1),"yyyy/mm/dd")))</f>
        <v>#NAME?</v>
      </c>
      <c r="AX282" s="124" t="e">
        <f ca="1">IF(tbl_coded[[#This Row],[ISIN]]="","",IF(OR(_xll.BDP($B282&amp;" Corp",AX$1)="#N/A N/A"),"--",TEXT(_xll.BDP($B282&amp;" Corp",AX$1),"yyyy/mm/dd")))</f>
        <v>#NAME?</v>
      </c>
      <c r="AY282" s="124" t="e">
        <f ca="1">IF(tbl_coded[[#This Row],[ISIN]]="","",IF(OR(_xll.BDP($B282&amp;" Corp",AY$1)="#N/A Field Not Applicable"),"--",TEXT(_xll.BDP($B282&amp;" Corp",AY$1),"yyyy/mm/dd")))</f>
        <v>#NAME?</v>
      </c>
      <c r="AZ282" s="124" t="e">
        <f ca="1">IF(tbl_coded[[#This Row],[ISIN]]="","",IF(OR(_xll.BDP($B282&amp;" Corp",AZ$1)="#N/A N/A"),"--",_xll.BDP($B282&amp;" Corp",AZ$1)))</f>
        <v>#NAME?</v>
      </c>
      <c r="BA282" s="124" t="e">
        <f ca="1">IF(tbl_coded[[#This Row],[ISIN]]="","",IF(OR(_xll.BDP($B282&amp;" Corp",BA$1)="#N/A N/A"),"--",_xll.BDP($B282&amp;" Corp",BA$1)))</f>
        <v>#NAME?</v>
      </c>
      <c r="BB282" s="124" t="e">
        <f ca="1">IF(tbl_coded[[#This Row],[ISIN]]="","",IF(OR(_xll.BDP($B282&amp;" Corp",BB$1)="#N/A N/A"),"--",_xll.BDP($B282&amp;" Corp",BB$1)))</f>
        <v>#NAME?</v>
      </c>
      <c r="BC282" s="124" t="e">
        <f ca="1">IF(tbl_coded[[#This Row],[ISIN]]="","",IF(OR(_xll.BDP($B282&amp;" Corp",BC$1)="#N/A Field Not Applicable"),"--",_xll.BDP($B282&amp;" Corp",BC$1)))</f>
        <v>#NAME?</v>
      </c>
      <c r="BD282" s="124" t="e">
        <f ca="1">IF(tbl_coded[[#This Row],[ISIN]]="","",IF(OR(_xll.BDP($B282&amp;" Corp",BD$1)="#N/A Field Not Applicable"),"--",_xll.BDP($B282&amp;" Corp",BD$1)))</f>
        <v>#NAME?</v>
      </c>
      <c r="BE282" s="124" t="e">
        <f ca="1">IF(tbl_coded[[#This Row],[ISIN]]="","",IF(OR(_xll.BDP($B282&amp;" Corp",BE$1)="#N/A Field Not Applicable"),"--",_xll.BDP($B282&amp;" Corp",BE$1)))</f>
        <v>#NAME?</v>
      </c>
      <c r="BF282" s="124" t="e">
        <f ca="1">IF(tbl_coded[[#This Row],[ISIN]]="","",IF(OR(_xll.BDP($B282&amp;" Corp",BF$1)="#N/A Field Not Applicable"),"--",_xll.BDP($B282&amp;" Corp",BF$1)))</f>
        <v>#NAME?</v>
      </c>
      <c r="BG282" s="124" t="e">
        <f ca="1">IF(tbl_coded[[#This Row],[ISIN]]="","",IF(OR(_xll.BDP($B282&amp;" Corp",BG$1)="#N/A Field Not Applicable"),"--",IF(_xll.BDP($B282&amp;" Corp",BG$1)="#N/A N/A","N",_xll.BDP($B282&amp;" Corp",BG$1))))</f>
        <v>#NAME?</v>
      </c>
      <c r="BH282" s="124" t="e">
        <f ca="1">IF(tbl_coded[[#This Row],[ISIN]]="","",IF(OR(_xll.BDP($B282&amp;" Corp",BH$1)="#N/A N/A"),"",_xll.BDP($B282&amp;" Corp",BH$1)))</f>
        <v>#NAME?</v>
      </c>
      <c r="BI282" s="124" t="e">
        <f ca="1">IF(tbl_coded[[#This Row],[ISIN]]="","",IF(OR(tbl_coded[[#This Row],[Parent company tiker]]=""),"",IF(_xll.BDP(tbl_coded[[#This Row],[Parent company tiker]]&amp;" Equity",BI$1)="#N/A N/A","--",_xll.BDP(tbl_coded[[#This Row],[Parent company tiker]]&amp;" Equity",BI$1))))</f>
        <v>#NAME?</v>
      </c>
      <c r="BJ282" s="124" t="e">
        <f ca="1">IF(tbl_coded[[#This Row],[ISIN]]="","",IF(OR(tbl_coded[[#This Row],[Parent company tiker]]=""),"",IF(_xll.BDP(tbl_coded[[#This Row],[Parent company tiker]]&amp;" Equity",BJ$1)="#N/A N/A","--",_xll.BDP(tbl_coded[[#This Row],[Parent company tiker]]&amp;" Equity",BJ$1))))</f>
        <v>#NAME?</v>
      </c>
      <c r="BK282" s="124" t="e">
        <f ca="1">IF(tbl_coded[[#This Row],[ISIN]]="","",IF(OR(tbl_coded[[#This Row],[Parent company tiker]]=""),"",IF(_xll.BDP(tbl_coded[[#This Row],[Parent company tiker]]&amp;" Equity",BK$1)="#N/A N/A","--",_xll.BDP(tbl_coded[[#This Row],[Parent company tiker]]&amp;" Equity",BK$1))))</f>
        <v>#NAME?</v>
      </c>
      <c r="BL282" s="124" t="e">
        <f ca="1">IF(tbl_coded[[#This Row],[ISIN]]="","",IF(OR(tbl_coded[[#This Row],[Parent company tiker]]=""),"",IF(_xll.BDP(tbl_coded[[#This Row],[Parent company tiker]]&amp;" Equity",BL$1)="#N/A N/A","--",_xll.BDP(tbl_coded[[#This Row],[Parent company tiker]]&amp;" Equity",BL$1))))</f>
        <v>#NAME?</v>
      </c>
      <c r="BM28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2" s="124" t="e">
        <f ca="1">IF(tbl_coded[[#This Row],[Column9]]&lt;&gt;"--",tbl_coded[[#This Row],[G''tor rating]],IF(tbl_coded[[#This Row],[KPW Name]]&lt;&gt;"",tbl_coded[[#This Row],[KPW Rating]],IF(tbl_coded[[#This Row],[Parent company tiker]]&lt;&gt;"",tbl_coded[[#This Row],[parent评级]],tbl_coded[[#This Row],[Issuer rating]])))</f>
        <v>#NAME?</v>
      </c>
      <c r="BO282" s="159" t="str">
        <f ca="1">IFERROR(IF(tbl_coded[[#This Row],[GREEN]]="Y","GREEN",IF(tbl_coded[[#This Row],[SUSTAINABLE]]="Y","SUSTAINABLE",IF(tbl_coded[[#This Row],[SOCIAL]]="Y","SOCIAL",IF(tbl_coded[[#This Row],[Sustainable linked]]="Y","SUSTAINABLE LINKED"," ")))),"")</f>
        <v/>
      </c>
    </row>
    <row r="283" spans="1:67" ht="15" customHeight="1">
      <c r="A283" s="119">
        <v>281</v>
      </c>
      <c r="B283" s="120" t="str">
        <f>IF(美元债一级!$C$4:$C$1048576&lt;&gt;"",美元债一级!C284,"")</f>
        <v>HK0000905288</v>
      </c>
      <c r="C283" s="124" t="e">
        <f ca="1">IF(tbl_coded[[#This Row],[ISIN]]="","",IF(tbl_coded[[#This Row],[Index]]&gt;$A$1,"",IF(_xll.BDP($B283&amp;" Corp",C$1)="#N/A N/A","",_xll.BDP($B283&amp;" Corp",C$1))))</f>
        <v>#NAME?</v>
      </c>
      <c r="D283" s="124" t="e">
        <f ca="1">IF(tbl_coded[[#This Row],[ISIN]]="","",IF(_xll.BDP($B283&amp;" Corp",D$1)="#N/A N/A","",_xll.BDP($B283&amp;" Corp",D$1)))</f>
        <v>#NAME?</v>
      </c>
      <c r="E283" s="124" t="e">
        <f ca="1">IF(tbl_coded[[#This Row],[ISIN]]="","",IF(_xll.BDP($B283&amp;" Corp",E$1)="#N/A N/A","--",_xll.BDP($B283&amp;" Corp",E$1)))</f>
        <v>#NAME?</v>
      </c>
      <c r="F283" s="124" t="e">
        <f ca="1">IF(tbl_coded[[#This Row],[ISIN]]="","",IF(_xll.BDS($B283&amp;" Corp",F$1)="#N/A Field Not Applicable","",_xll.BDS($B283&amp;" Corp",F$1)))</f>
        <v>#NAME?</v>
      </c>
      <c r="G283" s="124" t="e">
        <f ca="1">IF(tbl_coded[[#This Row],[ISIN]]="","",IF(_xll.BDP($F283&amp;" CompanyID",G$1)="#N/A Invalid Security","",_xll.BDP($F283&amp;" CompanyID",G$1)))</f>
        <v>#NAME?</v>
      </c>
      <c r="H283" s="124" t="e">
        <f ca="1">IF(tbl_coded[[#This Row],[ISIN]]="","",IF(_xll.BDP($B283&amp;" Corp",H$1)="#N/A N/A","--",_xll.BDP($B283&amp;" Corp",H$1)))</f>
        <v>#NAME?</v>
      </c>
      <c r="I283" s="124" t="e">
        <f ca="1">IF(tbl_coded[[#This Row],[ISIN]]="","",IF(_xll.BDP($B283&amp;" Corp",I$1)="#N/A N/A","--",_xll.BDP($B283&amp;" Corp",I$1)))</f>
        <v>#NAME?</v>
      </c>
      <c r="J283" s="124" t="e">
        <f ca="1">IF(tbl_coded[[#This Row],[ISIN]]="","",IF(_xll.BDP($B283&amp;" Corp",J$1)="#N/A N/A","--",_xll.BDP($B283&amp;" Corp",J$1)))</f>
        <v>#NAME?</v>
      </c>
      <c r="K283" s="124" t="e">
        <f ca="1">IF(tbl_coded[[#This Row],[ISIN]]="","",IF(_xll.BDP($B283&amp;" Corp",K$1)="#N/A N/A","--",_xll.BDP($B283&amp;" Corp",K$1)))</f>
        <v>#NAME?</v>
      </c>
      <c r="L283" s="124" t="e">
        <f ca="1">IF(tbl_coded[[#This Row],[ISIN]]="","",IF(_xll.BDP($B283&amp;" Corp",L$1)="#N/A N/A","--",_xll.BDP($B283&amp;" Corp",L$1)))</f>
        <v>#NAME?</v>
      </c>
      <c r="M283" s="124" t="e">
        <f ca="1">IF(tbl_coded[[#This Row],[ISIN]]="","",IF(_xll.BDP($B283&amp;" Corp",M$1)="#N/A N/A","--",_xll.BDP($B283&amp;" Corp",M$1)))</f>
        <v>#NAME?</v>
      </c>
      <c r="N283" s="124" t="e">
        <f ca="1">IF(tbl_coded[[#This Row],[ISIN]]="","",IF(_xll.BDP($B283&amp;" Corp",N$1)="#N/A N/A","--",_xll.BDP($B283&amp;" Corp",N$1)))</f>
        <v>#NAME?</v>
      </c>
      <c r="O283" s="124" t="e">
        <f ca="1">IF(tbl_coded[[#This Row],[ISIN]]="","",IF(_xll.BDP($B283&amp;" Corp",O$1)="#N/A N/A","--",_xll.BDP($B283&amp;" Corp",O$1)))</f>
        <v>#NAME?</v>
      </c>
      <c r="P283" s="124" t="e">
        <f ca="1">IF(tbl_coded[[#This Row],[ISIN]]="","",IF(_xll.BDP($B283&amp;" Corp",P$1)="#N/A N/A","--",_xll.BDP($B283&amp;" Corp",P$1)))</f>
        <v>#NAME?</v>
      </c>
      <c r="Q28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3" s="124" t="e">
        <f ca="1">IF(tbl_coded[[#This Row],[ISIN]]="","",IF(OR(_xll.BDP($B283&amp;" Corp",R$1)="#N/A N/A",_xll.BDP($B283&amp;" Corp",R$1)="#N/A Invalid Security",_xll.BDP($B283&amp;" Corp",R$1)="#N/A Field Not Applicable"),"--",_xll.BDP($B283&amp;" Corp",R$1)))</f>
        <v>#NAME?</v>
      </c>
      <c r="S283" s="124" t="e">
        <f ca="1">IF(tbl_coded[[#This Row],[ISIN]]="","",IF(OR(_xll.BDP($R283&amp;" Equity",S$1)="#N/A N/A",_xll.BDP($R283&amp;" Equity",S$1)="#N/A Invalid Security"),"--",_xll.BDP($R283&amp;" Equity",S$1)))</f>
        <v>#NAME?</v>
      </c>
      <c r="T283" s="124" t="e">
        <f ca="1">IF(tbl_coded[[#This Row],[ISIN]]="","",IF(OR(_xll.BDP($R283&amp;" Equity",T$1)="#N/A N/A",_xll.BDP($R283&amp;" Equity",T$1)="#N/A Invalid Security"),"--",_xll.BDP($R283&amp;" Equity",T$1)))</f>
        <v>#NAME?</v>
      </c>
      <c r="U283" s="124" t="e">
        <f ca="1">IF(tbl_coded[[#This Row],[ISIN]]="","",IF(OR(_xll.BDP($R283&amp;" Equity",U$1)="#N/A N/A",_xll.BDP($R283&amp;" Equity",U$1)="#N/A Invalid Security"),"--",_xll.BDP($R283&amp;" Equity",U$1)))</f>
        <v>#NAME?</v>
      </c>
      <c r="V283" s="124" t="e">
        <f ca="1">IF(tbl_coded[[#This Row],[ISIN]]="","",IF(OR(_xll.BDP($R283&amp;" Equity",V$1)="#N/A N/A",_xll.BDP($R283&amp;" Equity",V$1)="#N/A Invalid Security"),"--",_xll.BDP($R283&amp;" Equity",V$1)))</f>
        <v>#NAME?</v>
      </c>
      <c r="W283" s="124" t="e">
        <f ca="1">IF(tbl_coded[[#This Row],[ISIN]]="","",IF(OR(_xll.BDP($R283&amp;" Equity",W$1)="#N/A N/A",_xll.BDP($R283&amp;" Equity",W$1)="#N/A Invalid Security"),"--",_xll.BDP($R283&amp;" Equity",W$1)))</f>
        <v>#NAME?</v>
      </c>
      <c r="X283" s="124" t="e">
        <f ca="1">IF(tbl_coded[[#This Row],[ISIN]]="","",IF(OR(_xll.BDP($R283&amp;" Equity",X$1)="#N/A N/A",_xll.BDP($R283&amp;" Equity",X$1)="#N/A Invalid Security"),"--",_xll.BDP($R283&amp;" Equity",X$1)))</f>
        <v>#NAME?</v>
      </c>
      <c r="Y28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3" s="124" t="str">
        <f ca="1">IF(tbl_coded[[#This Row],[ISIN]]="","",IF(ISNUMBER(_xll.BDP(B283&amp;" Corp",Z$1)),_xll.BDP(B283&amp;" Corp",Z$1),""))</f>
        <v/>
      </c>
      <c r="AA283" s="124" t="str">
        <f ca="1">IF(tbl_coded[[#This Row],[ISIN]]="","",IF(ISNUMBER(_xll.BDP(B283&amp;" Corp",AA$1)),_xll.BDP(B283&amp;" Corp",AA$1),""))</f>
        <v/>
      </c>
      <c r="AB283" s="124" t="str">
        <f ca="1">IF(tbl_coded[[#This Row],[ISIN]]="","",IF(ISNUMBER(_xll.BDP(B283&amp;" Corp",AB$1)),_xll.BDP(B283&amp;" Corp",AB$1),""))</f>
        <v/>
      </c>
      <c r="AC283" s="124" t="str">
        <f ca="1">IF(tbl_coded[[#This Row],[ISIN]]="","",IF(ISNUMBER(_xll.BDP(B283&amp;" Corp",AC$1)),_xll.BDP(B283&amp;" Corp",AC$1),""))</f>
        <v/>
      </c>
      <c r="AD283" s="124" t="e">
        <f ca="1">IF(tbl_coded[[#This Row],[ISIN]]="","",IF((_xll.BDP(B283&amp;" Corp",AD$1))="#N/A Field Not Applicable","",_xll.BDP(B283&amp;" Corp",AD$1)))</f>
        <v>#NAME?</v>
      </c>
      <c r="AE283" s="124" t="e">
        <f ca="1">IF(tbl_coded[[#This Row],[ISIN]]="","",IF((_xll.BDP(B283&amp;" Corp",AE$1))="#N/A N/A","--",_xll.BDP(B283&amp;" Corp",AE$1)))</f>
        <v>#NAME?</v>
      </c>
      <c r="AF283" s="124" t="e">
        <f ca="1">IF(tbl_coded[[#This Row],[ISIN]]="","",IF(IFERROR(MATCH(H283,rtg_num[Moody''s],0)&gt;10,0),"HY",IF(IFERROR(MATCH(I283,rtg_num[S&amp;P],0)&gt;10,0),"HY",IF(IFERROR(MATCH(J283,rtg_num[Fitch],0)&gt;10,0),"HY",IF(H283&amp;I283&amp;J283="------","NR",IF(IFERROR(FIND("#N/A",Coded!H283),0)&amp;IFERROR(FIND("#N/A",Coded!H283),0)&amp;IFERROR(FIND("#N/A",Coded!H283),0)&lt;&gt;"000",IF(INDEX(美元债一级!$O:$O,MATCH(tbl_coded[[#This Row],[ISIN]],美元债一级!$I:$I,0))="--/--/--","NR","IG"),"IG"))))))</f>
        <v>#NAME?</v>
      </c>
      <c r="AG28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3" s="125" t="e">
        <f ca="1">IF(tbl_coded[[#This Row],[ISIN]]="","",IF(_xll.BDP($B283&amp;" Corp",AI$1)="#N/A N/A","--",_xll.BDP($B283&amp;" Corp",AI$1)))</f>
        <v>#NAME?</v>
      </c>
      <c r="AJ283" s="122" t="e">
        <f ca="1">IF(tbl_coded[[#This Row],[ISIN]]="","",IF(OR(_xll.BDP(_xll.BDP(tbl_coded[[#This Row],[ISIN]]&amp;" Corp", "ISSUER_EQUITY_TICKER")&amp;" Equity",AJ$1)="#N/A N/A"),"--",_xll.BDP(_xll.BDP(tbl_coded[[#This Row],[ISIN]]&amp;" Corp", "ISSUER_EQUITY_TICKER")&amp;" Equity",AJ$1)))</f>
        <v>#NAME?</v>
      </c>
      <c r="AK28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24" t="e">
        <f ca="1">IF(tbl_coded[[#This Row],[ISIN]]="","",IF(OR(_xll.BDP(_xll.BDP(tbl_coded[[#This Row],[ISIN]]&amp;" Corp", "ISSUER_EQUITY_TICKER")&amp;" Equity",AL$1)="#N/A N/A"),"--",_xll.BDP(_xll.BDP(tbl_coded[[#This Row],[ISIN]]&amp;" Corp", "ISSUER_EQUITY_TICKER")&amp;" Equity",AL$1)))</f>
        <v>#NAME?</v>
      </c>
      <c r="AM283" s="124" t="e">
        <f ca="1">IF(tbl_coded[[#This Row],[ISIN]]="","",IF(_xll.BDS($B283&amp;" Corp",AM$1)="#N/A Field Not Applicable","",_xll.BDS($B283&amp;" Corp",AM$1)))</f>
        <v>#NAME?</v>
      </c>
      <c r="AN283" s="124" t="e">
        <f ca="1">IF(tbl_coded[[#This Row],[ISIN]]="","",IF(_xll.BDP(tbl_coded[[#This Row],[KPW Provider BBID]]&amp;" CompanyID","NAME")="#N/A Invalid Security","",_xll.BDP(tbl_coded[[#This Row],[KPW Provider BBID]]&amp;" CompanyID","NAME")))</f>
        <v>#NAME?</v>
      </c>
      <c r="AO283" s="124" t="e">
        <f ca="1">IF(tbl_coded[[#This Row],[ISIN]]="","",IF(_xll.BDP(tbl_coded[[#This Row],[KPW Provider BBID]]&amp;" CompanyID",$AO$1)="#N/A Invalid Security","--",IF(_xll.BDP(tbl_coded[[#This Row],[KPW Provider BBID]]&amp;" CompanyID",$AO$1)="#N/A N/A","--",_xll.BDP(tbl_coded[[#This Row],[KPW Provider BBID]]&amp;" CompanyID",$AO$1))))</f>
        <v>#NAME?</v>
      </c>
      <c r="AP283" s="124" t="e">
        <f ca="1">IF(tbl_coded[[#This Row],[ISIN]]="","",IF(_xll.BDP(tbl_coded[[#This Row],[KPW Provider BBID]]&amp;" CompanyID",$AP$1)="#N/A Invalid Security","--",IF(_xll.BDP(tbl_coded[[#This Row],[KPW Provider BBID]]&amp;" CompanyID",$AP$1)="#N/A N/A","--",_xll.BDP(tbl_coded[[#This Row],[KPW Provider BBID]]&amp;" CompanyID",$AP$1))))</f>
        <v>#NAME?</v>
      </c>
      <c r="AQ283" s="124" t="e">
        <f ca="1">IF(tbl_coded[[#This Row],[ISIN]]="","",IF(_xll.BDP(tbl_coded[[#This Row],[KPW Provider BBID]]&amp;" CompanyID",$AQ$1)="#N/A Invalid Security","--",IF(_xll.BDP(tbl_coded[[#This Row],[KPW Provider BBID]]&amp;" CompanyID",$AQ$1)="#N/A N/A","--",_xll.BDP(tbl_coded[[#This Row],[KPW Provider BBID]]&amp;" CompanyID",$AQ$1))))</f>
        <v>#NAME?</v>
      </c>
      <c r="AR283" s="124" t="e">
        <f ca="1">IF(tbl_coded[[#This Row],[ISIN]]="","",tbl_coded[[#This Row],[穆迪KPW评级]]&amp;"/"&amp;tbl_coded[[#This Row],[SPKPW评级]]&amp;"/"&amp;tbl_coded[[#This Row],[FITCHKPW评级]])</f>
        <v>#NAME?</v>
      </c>
      <c r="AS283" s="124" t="e">
        <f ca="1">IF(tbl_coded[[#This Row],[ISIN]]="","",IF(OR(_xll.BDP($B283&amp;" Corp",AS$1)="#N/A N/A"),"--",_xll.BDP($B283&amp;" Corp",AS$1)))</f>
        <v>#NAME?</v>
      </c>
      <c r="AT283" s="124" t="e">
        <f ca="1">IF(tbl_coded[[#This Row],[ISIN]]="","",IF(_xll.BDS($B283&amp;" Corp",AT$1)="#N/A Field Not Applicable","",_xll.BDS($B283&amp;" Corp",AT$1)))</f>
        <v>#NAME?</v>
      </c>
      <c r="AU283" s="124" t="e">
        <f ca="1">IF(tbl_coded[[#This Row],[SBLC Provider BBID]]="","",_xll.BDP(tbl_coded[[#This Row],[SBLC Provider BBID]]&amp;" CompanyID","NAME"))</f>
        <v>#NAME?</v>
      </c>
      <c r="AV283" s="124" t="e">
        <f ca="1">IF(tbl_coded[[#This Row],[ISIN]]="","",IF(OR(_xll.BDP($B283&amp;" Corp",AV$1)="#N/A N/A"),"--",TEXT(_xll.BDP($B283&amp;" Corp",AV$1),"yyyy/mm/dd")))</f>
        <v>#NAME?</v>
      </c>
      <c r="AW283" s="124" t="e">
        <f ca="1">IF(tbl_coded[[#This Row],[ISIN]]="","",IF(OR(_xll.BDP($B283&amp;" Corp",AW$1)="#N/A N/A"),"--",TEXT(_xll.BDP($B283&amp;" Corp",AW$1),"yyyy/mm/dd")))</f>
        <v>#NAME?</v>
      </c>
      <c r="AX283" s="124" t="e">
        <f ca="1">IF(tbl_coded[[#This Row],[ISIN]]="","",IF(OR(_xll.BDP($B283&amp;" Corp",AX$1)="#N/A N/A"),"--",TEXT(_xll.BDP($B283&amp;" Corp",AX$1),"yyyy/mm/dd")))</f>
        <v>#NAME?</v>
      </c>
      <c r="AY283" s="124" t="e">
        <f ca="1">IF(tbl_coded[[#This Row],[ISIN]]="","",IF(OR(_xll.BDP($B283&amp;" Corp",AY$1)="#N/A Field Not Applicable"),"--",TEXT(_xll.BDP($B283&amp;" Corp",AY$1),"yyyy/mm/dd")))</f>
        <v>#NAME?</v>
      </c>
      <c r="AZ283" s="124" t="e">
        <f ca="1">IF(tbl_coded[[#This Row],[ISIN]]="","",IF(OR(_xll.BDP($B283&amp;" Corp",AZ$1)="#N/A N/A"),"--",_xll.BDP($B283&amp;" Corp",AZ$1)))</f>
        <v>#NAME?</v>
      </c>
      <c r="BA283" s="124" t="e">
        <f ca="1">IF(tbl_coded[[#This Row],[ISIN]]="","",IF(OR(_xll.BDP($B283&amp;" Corp",BA$1)="#N/A N/A"),"--",_xll.BDP($B283&amp;" Corp",BA$1)))</f>
        <v>#NAME?</v>
      </c>
      <c r="BB283" s="124" t="e">
        <f ca="1">IF(tbl_coded[[#This Row],[ISIN]]="","",IF(OR(_xll.BDP($B283&amp;" Corp",BB$1)="#N/A N/A"),"--",_xll.BDP($B283&amp;" Corp",BB$1)))</f>
        <v>#NAME?</v>
      </c>
      <c r="BC283" s="124" t="e">
        <f ca="1">IF(tbl_coded[[#This Row],[ISIN]]="","",IF(OR(_xll.BDP($B283&amp;" Corp",BC$1)="#N/A Field Not Applicable"),"--",_xll.BDP($B283&amp;" Corp",BC$1)))</f>
        <v>#NAME?</v>
      </c>
      <c r="BD283" s="124" t="e">
        <f ca="1">IF(tbl_coded[[#This Row],[ISIN]]="","",IF(OR(_xll.BDP($B283&amp;" Corp",BD$1)="#N/A Field Not Applicable"),"--",_xll.BDP($B283&amp;" Corp",BD$1)))</f>
        <v>#NAME?</v>
      </c>
      <c r="BE283" s="124" t="e">
        <f ca="1">IF(tbl_coded[[#This Row],[ISIN]]="","",IF(OR(_xll.BDP($B283&amp;" Corp",BE$1)="#N/A Field Not Applicable"),"--",_xll.BDP($B283&amp;" Corp",BE$1)))</f>
        <v>#NAME?</v>
      </c>
      <c r="BF283" s="124" t="e">
        <f ca="1">IF(tbl_coded[[#This Row],[ISIN]]="","",IF(OR(_xll.BDP($B283&amp;" Corp",BF$1)="#N/A Field Not Applicable"),"--",_xll.BDP($B283&amp;" Corp",BF$1)))</f>
        <v>#NAME?</v>
      </c>
      <c r="BG283" s="124" t="e">
        <f ca="1">IF(tbl_coded[[#This Row],[ISIN]]="","",IF(OR(_xll.BDP($B283&amp;" Corp",BG$1)="#N/A Field Not Applicable"),"--",IF(_xll.BDP($B283&amp;" Corp",BG$1)="#N/A N/A","N",_xll.BDP($B283&amp;" Corp",BG$1))))</f>
        <v>#NAME?</v>
      </c>
      <c r="BH283" s="124" t="e">
        <f ca="1">IF(tbl_coded[[#This Row],[ISIN]]="","",IF(OR(_xll.BDP($B283&amp;" Corp",BH$1)="#N/A N/A"),"",_xll.BDP($B283&amp;" Corp",BH$1)))</f>
        <v>#NAME?</v>
      </c>
      <c r="BI283" s="124" t="e">
        <f ca="1">IF(tbl_coded[[#This Row],[ISIN]]="","",IF(OR(tbl_coded[[#This Row],[Parent company tiker]]=""),"",IF(_xll.BDP(tbl_coded[[#This Row],[Parent company tiker]]&amp;" Equity",BI$1)="#N/A N/A","--",_xll.BDP(tbl_coded[[#This Row],[Parent company tiker]]&amp;" Equity",BI$1))))</f>
        <v>#NAME?</v>
      </c>
      <c r="BJ283" s="124" t="e">
        <f ca="1">IF(tbl_coded[[#This Row],[ISIN]]="","",IF(OR(tbl_coded[[#This Row],[Parent company tiker]]=""),"",IF(_xll.BDP(tbl_coded[[#This Row],[Parent company tiker]]&amp;" Equity",BJ$1)="#N/A N/A","--",_xll.BDP(tbl_coded[[#This Row],[Parent company tiker]]&amp;" Equity",BJ$1))))</f>
        <v>#NAME?</v>
      </c>
      <c r="BK283" s="124" t="e">
        <f ca="1">IF(tbl_coded[[#This Row],[ISIN]]="","",IF(OR(tbl_coded[[#This Row],[Parent company tiker]]=""),"",IF(_xll.BDP(tbl_coded[[#This Row],[Parent company tiker]]&amp;" Equity",BK$1)="#N/A N/A","--",_xll.BDP(tbl_coded[[#This Row],[Parent company tiker]]&amp;" Equity",BK$1))))</f>
        <v>#NAME?</v>
      </c>
      <c r="BL283" s="124" t="e">
        <f ca="1">IF(tbl_coded[[#This Row],[ISIN]]="","",IF(OR(tbl_coded[[#This Row],[Parent company tiker]]=""),"",IF(_xll.BDP(tbl_coded[[#This Row],[Parent company tiker]]&amp;" Equity",BL$1)="#N/A N/A","--",_xll.BDP(tbl_coded[[#This Row],[Parent company tiker]]&amp;" Equity",BL$1))))</f>
        <v>#NAME?</v>
      </c>
      <c r="BM28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3" s="124" t="e">
        <f ca="1">IF(tbl_coded[[#This Row],[Column9]]&lt;&gt;"--",tbl_coded[[#This Row],[G''tor rating]],IF(tbl_coded[[#This Row],[KPW Name]]&lt;&gt;"",tbl_coded[[#This Row],[KPW Rating]],IF(tbl_coded[[#This Row],[Parent company tiker]]&lt;&gt;"",tbl_coded[[#This Row],[parent评级]],tbl_coded[[#This Row],[Issuer rating]])))</f>
        <v>#NAME?</v>
      </c>
      <c r="BO283" s="159" t="str">
        <f ca="1">IFERROR(IF(tbl_coded[[#This Row],[GREEN]]="Y","GREEN",IF(tbl_coded[[#This Row],[SUSTAINABLE]]="Y","SUSTAINABLE",IF(tbl_coded[[#This Row],[SOCIAL]]="Y","SOCIAL",IF(tbl_coded[[#This Row],[Sustainable linked]]="Y","SUSTAINABLE LINKED"," ")))),"")</f>
        <v/>
      </c>
    </row>
    <row r="284" spans="1:67" ht="15" customHeight="1">
      <c r="A284" s="119">
        <v>282</v>
      </c>
      <c r="B284" s="120" t="str">
        <f>IF(美元债一级!$C$4:$C$1048576&lt;&gt;"",美元债一级!C285,"")</f>
        <v>HK0000905254</v>
      </c>
      <c r="C284" s="124" t="e">
        <f ca="1">IF(tbl_coded[[#This Row],[ISIN]]="","",IF(tbl_coded[[#This Row],[Index]]&gt;$A$1,"",IF(_xll.BDP($B284&amp;" Corp",C$1)="#N/A N/A","",_xll.BDP($B284&amp;" Corp",C$1))))</f>
        <v>#NAME?</v>
      </c>
      <c r="D284" s="124" t="e">
        <f ca="1">IF(tbl_coded[[#This Row],[ISIN]]="","",IF(_xll.BDP($B284&amp;" Corp",D$1)="#N/A N/A","",_xll.BDP($B284&amp;" Corp",D$1)))</f>
        <v>#NAME?</v>
      </c>
      <c r="E284" s="124" t="e">
        <f ca="1">IF(tbl_coded[[#This Row],[ISIN]]="","",IF(_xll.BDP($B284&amp;" Corp",E$1)="#N/A N/A","--",_xll.BDP($B284&amp;" Corp",E$1)))</f>
        <v>#NAME?</v>
      </c>
      <c r="F284" s="124" t="e">
        <f ca="1">IF(tbl_coded[[#This Row],[ISIN]]="","",IF(_xll.BDS($B284&amp;" Corp",F$1)="#N/A Field Not Applicable","",_xll.BDS($B284&amp;" Corp",F$1)))</f>
        <v>#NAME?</v>
      </c>
      <c r="G284" s="124" t="e">
        <f ca="1">IF(tbl_coded[[#This Row],[ISIN]]="","",IF(_xll.BDP($F284&amp;" CompanyID",G$1)="#N/A Invalid Security","",_xll.BDP($F284&amp;" CompanyID",G$1)))</f>
        <v>#NAME?</v>
      </c>
      <c r="H284" s="124" t="e">
        <f ca="1">IF(tbl_coded[[#This Row],[ISIN]]="","",IF(_xll.BDP($B284&amp;" Corp",H$1)="#N/A N/A","--",_xll.BDP($B284&amp;" Corp",H$1)))</f>
        <v>#NAME?</v>
      </c>
      <c r="I284" s="124" t="e">
        <f ca="1">IF(tbl_coded[[#This Row],[ISIN]]="","",IF(_xll.BDP($B284&amp;" Corp",I$1)="#N/A N/A","--",_xll.BDP($B284&amp;" Corp",I$1)))</f>
        <v>#NAME?</v>
      </c>
      <c r="J284" s="124" t="e">
        <f ca="1">IF(tbl_coded[[#This Row],[ISIN]]="","",IF(_xll.BDP($B284&amp;" Corp",J$1)="#N/A N/A","--",_xll.BDP($B284&amp;" Corp",J$1)))</f>
        <v>#NAME?</v>
      </c>
      <c r="K284" s="124" t="e">
        <f ca="1">IF(tbl_coded[[#This Row],[ISIN]]="","",IF(_xll.BDP($B284&amp;" Corp",K$1)="#N/A N/A","--",_xll.BDP($B284&amp;" Corp",K$1)))</f>
        <v>#NAME?</v>
      </c>
      <c r="L284" s="124" t="e">
        <f ca="1">IF(tbl_coded[[#This Row],[ISIN]]="","",IF(_xll.BDP($B284&amp;" Corp",L$1)="#N/A N/A","--",_xll.BDP($B284&amp;" Corp",L$1)))</f>
        <v>#NAME?</v>
      </c>
      <c r="M284" s="124" t="e">
        <f ca="1">IF(tbl_coded[[#This Row],[ISIN]]="","",IF(_xll.BDP($B284&amp;" Corp",M$1)="#N/A N/A","--",_xll.BDP($B284&amp;" Corp",M$1)))</f>
        <v>#NAME?</v>
      </c>
      <c r="N284" s="124" t="e">
        <f ca="1">IF(tbl_coded[[#This Row],[ISIN]]="","",IF(_xll.BDP($B284&amp;" Corp",N$1)="#N/A N/A","--",_xll.BDP($B284&amp;" Corp",N$1)))</f>
        <v>#NAME?</v>
      </c>
      <c r="O284" s="124" t="e">
        <f ca="1">IF(tbl_coded[[#This Row],[ISIN]]="","",IF(_xll.BDP($B284&amp;" Corp",O$1)="#N/A N/A","--",_xll.BDP($B284&amp;" Corp",O$1)))</f>
        <v>#NAME?</v>
      </c>
      <c r="P284" s="124" t="e">
        <f ca="1">IF(tbl_coded[[#This Row],[ISIN]]="","",IF(_xll.BDP($B284&amp;" Corp",P$1)="#N/A N/A","--",_xll.BDP($B284&amp;" Corp",P$1)))</f>
        <v>#NAME?</v>
      </c>
      <c r="Q28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4" s="124" t="e">
        <f ca="1">IF(tbl_coded[[#This Row],[ISIN]]="","",IF(OR(_xll.BDP($B284&amp;" Corp",R$1)="#N/A N/A",_xll.BDP($B284&amp;" Corp",R$1)="#N/A Invalid Security",_xll.BDP($B284&amp;" Corp",R$1)="#N/A Field Not Applicable"),"--",_xll.BDP($B284&amp;" Corp",R$1)))</f>
        <v>#NAME?</v>
      </c>
      <c r="S284" s="124" t="e">
        <f ca="1">IF(tbl_coded[[#This Row],[ISIN]]="","",IF(OR(_xll.BDP($R284&amp;" Equity",S$1)="#N/A N/A",_xll.BDP($R284&amp;" Equity",S$1)="#N/A Invalid Security"),"--",_xll.BDP($R284&amp;" Equity",S$1)))</f>
        <v>#NAME?</v>
      </c>
      <c r="T284" s="124" t="e">
        <f ca="1">IF(tbl_coded[[#This Row],[ISIN]]="","",IF(OR(_xll.BDP($R284&amp;" Equity",T$1)="#N/A N/A",_xll.BDP($R284&amp;" Equity",T$1)="#N/A Invalid Security"),"--",_xll.BDP($R284&amp;" Equity",T$1)))</f>
        <v>#NAME?</v>
      </c>
      <c r="U284" s="124" t="e">
        <f ca="1">IF(tbl_coded[[#This Row],[ISIN]]="","",IF(OR(_xll.BDP($R284&amp;" Equity",U$1)="#N/A N/A",_xll.BDP($R284&amp;" Equity",U$1)="#N/A Invalid Security"),"--",_xll.BDP($R284&amp;" Equity",U$1)))</f>
        <v>#NAME?</v>
      </c>
      <c r="V284" s="124" t="e">
        <f ca="1">IF(tbl_coded[[#This Row],[ISIN]]="","",IF(OR(_xll.BDP($R284&amp;" Equity",V$1)="#N/A N/A",_xll.BDP($R284&amp;" Equity",V$1)="#N/A Invalid Security"),"--",_xll.BDP($R284&amp;" Equity",V$1)))</f>
        <v>#NAME?</v>
      </c>
      <c r="W284" s="124" t="e">
        <f ca="1">IF(tbl_coded[[#This Row],[ISIN]]="","",IF(OR(_xll.BDP($R284&amp;" Equity",W$1)="#N/A N/A",_xll.BDP($R284&amp;" Equity",W$1)="#N/A Invalid Security"),"--",_xll.BDP($R284&amp;" Equity",W$1)))</f>
        <v>#NAME?</v>
      </c>
      <c r="X284" s="124" t="e">
        <f ca="1">IF(tbl_coded[[#This Row],[ISIN]]="","",IF(OR(_xll.BDP($R284&amp;" Equity",X$1)="#N/A N/A",_xll.BDP($R284&amp;" Equity",X$1)="#N/A Invalid Security"),"--",_xll.BDP($R284&amp;" Equity",X$1)))</f>
        <v>#NAME?</v>
      </c>
      <c r="Y28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4" s="124" t="str">
        <f ca="1">IF(tbl_coded[[#This Row],[ISIN]]="","",IF(ISNUMBER(_xll.BDP(B284&amp;" Corp",Z$1)),_xll.BDP(B284&amp;" Corp",Z$1),""))</f>
        <v/>
      </c>
      <c r="AA284" s="124" t="str">
        <f ca="1">IF(tbl_coded[[#This Row],[ISIN]]="","",IF(ISNUMBER(_xll.BDP(B284&amp;" Corp",AA$1)),_xll.BDP(B284&amp;" Corp",AA$1),""))</f>
        <v/>
      </c>
      <c r="AB284" s="124" t="str">
        <f ca="1">IF(tbl_coded[[#This Row],[ISIN]]="","",IF(ISNUMBER(_xll.BDP(B284&amp;" Corp",AB$1)),_xll.BDP(B284&amp;" Corp",AB$1),""))</f>
        <v/>
      </c>
      <c r="AC284" s="124" t="str">
        <f ca="1">IF(tbl_coded[[#This Row],[ISIN]]="","",IF(ISNUMBER(_xll.BDP(B284&amp;" Corp",AC$1)),_xll.BDP(B284&amp;" Corp",AC$1),""))</f>
        <v/>
      </c>
      <c r="AD284" s="124" t="e">
        <f ca="1">IF(tbl_coded[[#This Row],[ISIN]]="","",IF((_xll.BDP(B284&amp;" Corp",AD$1))="#N/A Field Not Applicable","",_xll.BDP(B284&amp;" Corp",AD$1)))</f>
        <v>#NAME?</v>
      </c>
      <c r="AE284" s="124" t="e">
        <f ca="1">IF(tbl_coded[[#This Row],[ISIN]]="","",IF((_xll.BDP(B284&amp;" Corp",AE$1))="#N/A N/A","--",_xll.BDP(B284&amp;" Corp",AE$1)))</f>
        <v>#NAME?</v>
      </c>
      <c r="AF284" s="124" t="e">
        <f ca="1">IF(tbl_coded[[#This Row],[ISIN]]="","",IF(IFERROR(MATCH(H284,rtg_num[Moody''s],0)&gt;10,0),"HY",IF(IFERROR(MATCH(I284,rtg_num[S&amp;P],0)&gt;10,0),"HY",IF(IFERROR(MATCH(J284,rtg_num[Fitch],0)&gt;10,0),"HY",IF(H284&amp;I284&amp;J284="------","NR",IF(IFERROR(FIND("#N/A",Coded!H284),0)&amp;IFERROR(FIND("#N/A",Coded!H284),0)&amp;IFERROR(FIND("#N/A",Coded!H284),0)&lt;&gt;"000",IF(INDEX(美元债一级!$O:$O,MATCH(tbl_coded[[#This Row],[ISIN]],美元债一级!$I:$I,0))="--/--/--","NR","IG"),"IG"))))))</f>
        <v>#NAME?</v>
      </c>
      <c r="AG28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4" s="125" t="e">
        <f ca="1">IF(tbl_coded[[#This Row],[ISIN]]="","",IF(_xll.BDP($B284&amp;" Corp",AI$1)="#N/A N/A","--",_xll.BDP($B284&amp;" Corp",AI$1)))</f>
        <v>#NAME?</v>
      </c>
      <c r="AJ284" s="122" t="e">
        <f ca="1">IF(tbl_coded[[#This Row],[ISIN]]="","",IF(OR(_xll.BDP(_xll.BDP(tbl_coded[[#This Row],[ISIN]]&amp;" Corp", "ISSUER_EQUITY_TICKER")&amp;" Equity",AJ$1)="#N/A N/A"),"--",_xll.BDP(_xll.BDP(tbl_coded[[#This Row],[ISIN]]&amp;" Corp", "ISSUER_EQUITY_TICKER")&amp;" Equity",AJ$1)))</f>
        <v>#NAME?</v>
      </c>
      <c r="AK28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24" t="e">
        <f ca="1">IF(tbl_coded[[#This Row],[ISIN]]="","",IF(OR(_xll.BDP(_xll.BDP(tbl_coded[[#This Row],[ISIN]]&amp;" Corp", "ISSUER_EQUITY_TICKER")&amp;" Equity",AL$1)="#N/A N/A"),"--",_xll.BDP(_xll.BDP(tbl_coded[[#This Row],[ISIN]]&amp;" Corp", "ISSUER_EQUITY_TICKER")&amp;" Equity",AL$1)))</f>
        <v>#NAME?</v>
      </c>
      <c r="AM284" s="124" t="e">
        <f ca="1">IF(tbl_coded[[#This Row],[ISIN]]="","",IF(_xll.BDS($B284&amp;" Corp",AM$1)="#N/A Field Not Applicable","",_xll.BDS($B284&amp;" Corp",AM$1)))</f>
        <v>#NAME?</v>
      </c>
      <c r="AN284" s="124" t="e">
        <f ca="1">IF(tbl_coded[[#This Row],[ISIN]]="","",IF(_xll.BDP(tbl_coded[[#This Row],[KPW Provider BBID]]&amp;" CompanyID","NAME")="#N/A Invalid Security","",_xll.BDP(tbl_coded[[#This Row],[KPW Provider BBID]]&amp;" CompanyID","NAME")))</f>
        <v>#NAME?</v>
      </c>
      <c r="AO284" s="124" t="e">
        <f ca="1">IF(tbl_coded[[#This Row],[ISIN]]="","",IF(_xll.BDP(tbl_coded[[#This Row],[KPW Provider BBID]]&amp;" CompanyID",$AO$1)="#N/A Invalid Security","--",IF(_xll.BDP(tbl_coded[[#This Row],[KPW Provider BBID]]&amp;" CompanyID",$AO$1)="#N/A N/A","--",_xll.BDP(tbl_coded[[#This Row],[KPW Provider BBID]]&amp;" CompanyID",$AO$1))))</f>
        <v>#NAME?</v>
      </c>
      <c r="AP284" s="124" t="e">
        <f ca="1">IF(tbl_coded[[#This Row],[ISIN]]="","",IF(_xll.BDP(tbl_coded[[#This Row],[KPW Provider BBID]]&amp;" CompanyID",$AP$1)="#N/A Invalid Security","--",IF(_xll.BDP(tbl_coded[[#This Row],[KPW Provider BBID]]&amp;" CompanyID",$AP$1)="#N/A N/A","--",_xll.BDP(tbl_coded[[#This Row],[KPW Provider BBID]]&amp;" CompanyID",$AP$1))))</f>
        <v>#NAME?</v>
      </c>
      <c r="AQ284" s="124" t="e">
        <f ca="1">IF(tbl_coded[[#This Row],[ISIN]]="","",IF(_xll.BDP(tbl_coded[[#This Row],[KPW Provider BBID]]&amp;" CompanyID",$AQ$1)="#N/A Invalid Security","--",IF(_xll.BDP(tbl_coded[[#This Row],[KPW Provider BBID]]&amp;" CompanyID",$AQ$1)="#N/A N/A","--",_xll.BDP(tbl_coded[[#This Row],[KPW Provider BBID]]&amp;" CompanyID",$AQ$1))))</f>
        <v>#NAME?</v>
      </c>
      <c r="AR284" s="124" t="e">
        <f ca="1">IF(tbl_coded[[#This Row],[ISIN]]="","",tbl_coded[[#This Row],[穆迪KPW评级]]&amp;"/"&amp;tbl_coded[[#This Row],[SPKPW评级]]&amp;"/"&amp;tbl_coded[[#This Row],[FITCHKPW评级]])</f>
        <v>#NAME?</v>
      </c>
      <c r="AS284" s="124" t="e">
        <f ca="1">IF(tbl_coded[[#This Row],[ISIN]]="","",IF(OR(_xll.BDP($B284&amp;" Corp",AS$1)="#N/A N/A"),"--",_xll.BDP($B284&amp;" Corp",AS$1)))</f>
        <v>#NAME?</v>
      </c>
      <c r="AT284" s="124" t="e">
        <f ca="1">IF(tbl_coded[[#This Row],[ISIN]]="","",IF(_xll.BDS($B284&amp;" Corp",AT$1)="#N/A Field Not Applicable","",_xll.BDS($B284&amp;" Corp",AT$1)))</f>
        <v>#NAME?</v>
      </c>
      <c r="AU284" s="124" t="e">
        <f ca="1">IF(tbl_coded[[#This Row],[SBLC Provider BBID]]="","",_xll.BDP(tbl_coded[[#This Row],[SBLC Provider BBID]]&amp;" CompanyID","NAME"))</f>
        <v>#NAME?</v>
      </c>
      <c r="AV284" s="124" t="e">
        <f ca="1">IF(tbl_coded[[#This Row],[ISIN]]="","",IF(OR(_xll.BDP($B284&amp;" Corp",AV$1)="#N/A N/A"),"--",TEXT(_xll.BDP($B284&amp;" Corp",AV$1),"yyyy/mm/dd")))</f>
        <v>#NAME?</v>
      </c>
      <c r="AW284" s="124" t="e">
        <f ca="1">IF(tbl_coded[[#This Row],[ISIN]]="","",IF(OR(_xll.BDP($B284&amp;" Corp",AW$1)="#N/A N/A"),"--",TEXT(_xll.BDP($B284&amp;" Corp",AW$1),"yyyy/mm/dd")))</f>
        <v>#NAME?</v>
      </c>
      <c r="AX284" s="124" t="e">
        <f ca="1">IF(tbl_coded[[#This Row],[ISIN]]="","",IF(OR(_xll.BDP($B284&amp;" Corp",AX$1)="#N/A N/A"),"--",TEXT(_xll.BDP($B284&amp;" Corp",AX$1),"yyyy/mm/dd")))</f>
        <v>#NAME?</v>
      </c>
      <c r="AY284" s="124" t="e">
        <f ca="1">IF(tbl_coded[[#This Row],[ISIN]]="","",IF(OR(_xll.BDP($B284&amp;" Corp",AY$1)="#N/A Field Not Applicable"),"--",TEXT(_xll.BDP($B284&amp;" Corp",AY$1),"yyyy/mm/dd")))</f>
        <v>#NAME?</v>
      </c>
      <c r="AZ284" s="124" t="e">
        <f ca="1">IF(tbl_coded[[#This Row],[ISIN]]="","",IF(OR(_xll.BDP($B284&amp;" Corp",AZ$1)="#N/A N/A"),"--",_xll.BDP($B284&amp;" Corp",AZ$1)))</f>
        <v>#NAME?</v>
      </c>
      <c r="BA284" s="124" t="e">
        <f ca="1">IF(tbl_coded[[#This Row],[ISIN]]="","",IF(OR(_xll.BDP($B284&amp;" Corp",BA$1)="#N/A N/A"),"--",_xll.BDP($B284&amp;" Corp",BA$1)))</f>
        <v>#NAME?</v>
      </c>
      <c r="BB284" s="124" t="e">
        <f ca="1">IF(tbl_coded[[#This Row],[ISIN]]="","",IF(OR(_xll.BDP($B284&amp;" Corp",BB$1)="#N/A N/A"),"--",_xll.BDP($B284&amp;" Corp",BB$1)))</f>
        <v>#NAME?</v>
      </c>
      <c r="BC284" s="124" t="e">
        <f ca="1">IF(tbl_coded[[#This Row],[ISIN]]="","",IF(OR(_xll.BDP($B284&amp;" Corp",BC$1)="#N/A Field Not Applicable"),"--",_xll.BDP($B284&amp;" Corp",BC$1)))</f>
        <v>#NAME?</v>
      </c>
      <c r="BD284" s="124" t="e">
        <f ca="1">IF(tbl_coded[[#This Row],[ISIN]]="","",IF(OR(_xll.BDP($B284&amp;" Corp",BD$1)="#N/A Field Not Applicable"),"--",_xll.BDP($B284&amp;" Corp",BD$1)))</f>
        <v>#NAME?</v>
      </c>
      <c r="BE284" s="124" t="e">
        <f ca="1">IF(tbl_coded[[#This Row],[ISIN]]="","",IF(OR(_xll.BDP($B284&amp;" Corp",BE$1)="#N/A Field Not Applicable"),"--",_xll.BDP($B284&amp;" Corp",BE$1)))</f>
        <v>#NAME?</v>
      </c>
      <c r="BF284" s="124" t="e">
        <f ca="1">IF(tbl_coded[[#This Row],[ISIN]]="","",IF(OR(_xll.BDP($B284&amp;" Corp",BF$1)="#N/A Field Not Applicable"),"--",_xll.BDP($B284&amp;" Corp",BF$1)))</f>
        <v>#NAME?</v>
      </c>
      <c r="BG284" s="124" t="e">
        <f ca="1">IF(tbl_coded[[#This Row],[ISIN]]="","",IF(OR(_xll.BDP($B284&amp;" Corp",BG$1)="#N/A Field Not Applicable"),"--",IF(_xll.BDP($B284&amp;" Corp",BG$1)="#N/A N/A","N",_xll.BDP($B284&amp;" Corp",BG$1))))</f>
        <v>#NAME?</v>
      </c>
      <c r="BH284" s="124" t="e">
        <f ca="1">IF(tbl_coded[[#This Row],[ISIN]]="","",IF(OR(_xll.BDP($B284&amp;" Corp",BH$1)="#N/A N/A"),"",_xll.BDP($B284&amp;" Corp",BH$1)))</f>
        <v>#NAME?</v>
      </c>
      <c r="BI284" s="124" t="e">
        <f ca="1">IF(tbl_coded[[#This Row],[ISIN]]="","",IF(OR(tbl_coded[[#This Row],[Parent company tiker]]=""),"",IF(_xll.BDP(tbl_coded[[#This Row],[Parent company tiker]]&amp;" Equity",BI$1)="#N/A N/A","--",_xll.BDP(tbl_coded[[#This Row],[Parent company tiker]]&amp;" Equity",BI$1))))</f>
        <v>#NAME?</v>
      </c>
      <c r="BJ284" s="124" t="e">
        <f ca="1">IF(tbl_coded[[#This Row],[ISIN]]="","",IF(OR(tbl_coded[[#This Row],[Parent company tiker]]=""),"",IF(_xll.BDP(tbl_coded[[#This Row],[Parent company tiker]]&amp;" Equity",BJ$1)="#N/A N/A","--",_xll.BDP(tbl_coded[[#This Row],[Parent company tiker]]&amp;" Equity",BJ$1))))</f>
        <v>#NAME?</v>
      </c>
      <c r="BK284" s="124" t="e">
        <f ca="1">IF(tbl_coded[[#This Row],[ISIN]]="","",IF(OR(tbl_coded[[#This Row],[Parent company tiker]]=""),"",IF(_xll.BDP(tbl_coded[[#This Row],[Parent company tiker]]&amp;" Equity",BK$1)="#N/A N/A","--",_xll.BDP(tbl_coded[[#This Row],[Parent company tiker]]&amp;" Equity",BK$1))))</f>
        <v>#NAME?</v>
      </c>
      <c r="BL284" s="124" t="e">
        <f ca="1">IF(tbl_coded[[#This Row],[ISIN]]="","",IF(OR(tbl_coded[[#This Row],[Parent company tiker]]=""),"",IF(_xll.BDP(tbl_coded[[#This Row],[Parent company tiker]]&amp;" Equity",BL$1)="#N/A N/A","--",_xll.BDP(tbl_coded[[#This Row],[Parent company tiker]]&amp;" Equity",BL$1))))</f>
        <v>#NAME?</v>
      </c>
      <c r="BM28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4" s="124" t="e">
        <f ca="1">IF(tbl_coded[[#This Row],[Column9]]&lt;&gt;"--",tbl_coded[[#This Row],[G''tor rating]],IF(tbl_coded[[#This Row],[KPW Name]]&lt;&gt;"",tbl_coded[[#This Row],[KPW Rating]],IF(tbl_coded[[#This Row],[Parent company tiker]]&lt;&gt;"",tbl_coded[[#This Row],[parent评级]],tbl_coded[[#This Row],[Issuer rating]])))</f>
        <v>#NAME?</v>
      </c>
      <c r="BO284" s="159" t="str">
        <f ca="1">IFERROR(IF(tbl_coded[[#This Row],[GREEN]]="Y","GREEN",IF(tbl_coded[[#This Row],[SUSTAINABLE]]="Y","SUSTAINABLE",IF(tbl_coded[[#This Row],[SOCIAL]]="Y","SOCIAL",IF(tbl_coded[[#This Row],[Sustainable linked]]="Y","SUSTAINABLE LINKED"," ")))),"")</f>
        <v/>
      </c>
    </row>
    <row r="285" spans="1:67" ht="15" customHeight="1">
      <c r="A285" s="119">
        <v>283</v>
      </c>
      <c r="B285" s="120" t="str">
        <f>IF(美元债一级!$C$4:$C$1048576&lt;&gt;"",美元债一级!C286,"")</f>
        <v>HK0000905247</v>
      </c>
      <c r="C285" s="124" t="e">
        <f ca="1">IF(tbl_coded[[#This Row],[ISIN]]="","",IF(tbl_coded[[#This Row],[Index]]&gt;$A$1,"",IF(_xll.BDP($B285&amp;" Corp",C$1)="#N/A N/A","",_xll.BDP($B285&amp;" Corp",C$1))))</f>
        <v>#NAME?</v>
      </c>
      <c r="D285" s="124" t="e">
        <f ca="1">IF(tbl_coded[[#This Row],[ISIN]]="","",IF(_xll.BDP($B285&amp;" Corp",D$1)="#N/A N/A","",_xll.BDP($B285&amp;" Corp",D$1)))</f>
        <v>#NAME?</v>
      </c>
      <c r="E285" s="124" t="e">
        <f ca="1">IF(tbl_coded[[#This Row],[ISIN]]="","",IF(_xll.BDP($B285&amp;" Corp",E$1)="#N/A N/A","--",_xll.BDP($B285&amp;" Corp",E$1)))</f>
        <v>#NAME?</v>
      </c>
      <c r="F285" s="124" t="e">
        <f ca="1">IF(tbl_coded[[#This Row],[ISIN]]="","",IF(_xll.BDS($B285&amp;" Corp",F$1)="#N/A Field Not Applicable","",_xll.BDS($B285&amp;" Corp",F$1)))</f>
        <v>#NAME?</v>
      </c>
      <c r="G285" s="124" t="e">
        <f ca="1">IF(tbl_coded[[#This Row],[ISIN]]="","",IF(_xll.BDP($F285&amp;" CompanyID",G$1)="#N/A Invalid Security","",_xll.BDP($F285&amp;" CompanyID",G$1)))</f>
        <v>#NAME?</v>
      </c>
      <c r="H285" s="124" t="e">
        <f ca="1">IF(tbl_coded[[#This Row],[ISIN]]="","",IF(_xll.BDP($B285&amp;" Corp",H$1)="#N/A N/A","--",_xll.BDP($B285&amp;" Corp",H$1)))</f>
        <v>#NAME?</v>
      </c>
      <c r="I285" s="124" t="e">
        <f ca="1">IF(tbl_coded[[#This Row],[ISIN]]="","",IF(_xll.BDP($B285&amp;" Corp",I$1)="#N/A N/A","--",_xll.BDP($B285&amp;" Corp",I$1)))</f>
        <v>#NAME?</v>
      </c>
      <c r="J285" s="124" t="e">
        <f ca="1">IF(tbl_coded[[#This Row],[ISIN]]="","",IF(_xll.BDP($B285&amp;" Corp",J$1)="#N/A N/A","--",_xll.BDP($B285&amp;" Corp",J$1)))</f>
        <v>#NAME?</v>
      </c>
      <c r="K285" s="124" t="e">
        <f ca="1">IF(tbl_coded[[#This Row],[ISIN]]="","",IF(_xll.BDP($B285&amp;" Corp",K$1)="#N/A N/A","--",_xll.BDP($B285&amp;" Corp",K$1)))</f>
        <v>#NAME?</v>
      </c>
      <c r="L285" s="124" t="e">
        <f ca="1">IF(tbl_coded[[#This Row],[ISIN]]="","",IF(_xll.BDP($B285&amp;" Corp",L$1)="#N/A N/A","--",_xll.BDP($B285&amp;" Corp",L$1)))</f>
        <v>#NAME?</v>
      </c>
      <c r="M285" s="124" t="e">
        <f ca="1">IF(tbl_coded[[#This Row],[ISIN]]="","",IF(_xll.BDP($B285&amp;" Corp",M$1)="#N/A N/A","--",_xll.BDP($B285&amp;" Corp",M$1)))</f>
        <v>#NAME?</v>
      </c>
      <c r="N285" s="124" t="e">
        <f ca="1">IF(tbl_coded[[#This Row],[ISIN]]="","",IF(_xll.BDP($B285&amp;" Corp",N$1)="#N/A N/A","--",_xll.BDP($B285&amp;" Corp",N$1)))</f>
        <v>#NAME?</v>
      </c>
      <c r="O285" s="124" t="e">
        <f ca="1">IF(tbl_coded[[#This Row],[ISIN]]="","",IF(_xll.BDP($B285&amp;" Corp",O$1)="#N/A N/A","--",_xll.BDP($B285&amp;" Corp",O$1)))</f>
        <v>#NAME?</v>
      </c>
      <c r="P285" s="124" t="e">
        <f ca="1">IF(tbl_coded[[#This Row],[ISIN]]="","",IF(_xll.BDP($B285&amp;" Corp",P$1)="#N/A N/A","--",_xll.BDP($B285&amp;" Corp",P$1)))</f>
        <v>#NAME?</v>
      </c>
      <c r="Q285"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5" s="124" t="e">
        <f ca="1">IF(tbl_coded[[#This Row],[ISIN]]="","",IF(OR(_xll.BDP($B285&amp;" Corp",R$1)="#N/A N/A",_xll.BDP($B285&amp;" Corp",R$1)="#N/A Invalid Security",_xll.BDP($B285&amp;" Corp",R$1)="#N/A Field Not Applicable"),"--",_xll.BDP($B285&amp;" Corp",R$1)))</f>
        <v>#NAME?</v>
      </c>
      <c r="S285" s="124" t="e">
        <f ca="1">IF(tbl_coded[[#This Row],[ISIN]]="","",IF(OR(_xll.BDP($R285&amp;" Equity",S$1)="#N/A N/A",_xll.BDP($R285&amp;" Equity",S$1)="#N/A Invalid Security"),"--",_xll.BDP($R285&amp;" Equity",S$1)))</f>
        <v>#NAME?</v>
      </c>
      <c r="T285" s="124" t="e">
        <f ca="1">IF(tbl_coded[[#This Row],[ISIN]]="","",IF(OR(_xll.BDP($R285&amp;" Equity",T$1)="#N/A N/A",_xll.BDP($R285&amp;" Equity",T$1)="#N/A Invalid Security"),"--",_xll.BDP($R285&amp;" Equity",T$1)))</f>
        <v>#NAME?</v>
      </c>
      <c r="U285" s="124" t="e">
        <f ca="1">IF(tbl_coded[[#This Row],[ISIN]]="","",IF(OR(_xll.BDP($R285&amp;" Equity",U$1)="#N/A N/A",_xll.BDP($R285&amp;" Equity",U$1)="#N/A Invalid Security"),"--",_xll.BDP($R285&amp;" Equity",U$1)))</f>
        <v>#NAME?</v>
      </c>
      <c r="V285" s="124" t="e">
        <f ca="1">IF(tbl_coded[[#This Row],[ISIN]]="","",IF(OR(_xll.BDP($R285&amp;" Equity",V$1)="#N/A N/A",_xll.BDP($R285&amp;" Equity",V$1)="#N/A Invalid Security"),"--",_xll.BDP($R285&amp;" Equity",V$1)))</f>
        <v>#NAME?</v>
      </c>
      <c r="W285" s="124" t="e">
        <f ca="1">IF(tbl_coded[[#This Row],[ISIN]]="","",IF(OR(_xll.BDP($R285&amp;" Equity",W$1)="#N/A N/A",_xll.BDP($R285&amp;" Equity",W$1)="#N/A Invalid Security"),"--",_xll.BDP($R285&amp;" Equity",W$1)))</f>
        <v>#NAME?</v>
      </c>
      <c r="X285" s="124" t="e">
        <f ca="1">IF(tbl_coded[[#This Row],[ISIN]]="","",IF(OR(_xll.BDP($R285&amp;" Equity",X$1)="#N/A N/A",_xll.BDP($R285&amp;" Equity",X$1)="#N/A Invalid Security"),"--",_xll.BDP($R285&amp;" Equity",X$1)))</f>
        <v>#NAME?</v>
      </c>
      <c r="Y285"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5" s="124" t="str">
        <f ca="1">IF(tbl_coded[[#This Row],[ISIN]]="","",IF(ISNUMBER(_xll.BDP(B285&amp;" Corp",Z$1)),_xll.BDP(B285&amp;" Corp",Z$1),""))</f>
        <v/>
      </c>
      <c r="AA285" s="124" t="str">
        <f ca="1">IF(tbl_coded[[#This Row],[ISIN]]="","",IF(ISNUMBER(_xll.BDP(B285&amp;" Corp",AA$1)),_xll.BDP(B285&amp;" Corp",AA$1),""))</f>
        <v/>
      </c>
      <c r="AB285" s="124" t="str">
        <f ca="1">IF(tbl_coded[[#This Row],[ISIN]]="","",IF(ISNUMBER(_xll.BDP(B285&amp;" Corp",AB$1)),_xll.BDP(B285&amp;" Corp",AB$1),""))</f>
        <v/>
      </c>
      <c r="AC285" s="124" t="str">
        <f ca="1">IF(tbl_coded[[#This Row],[ISIN]]="","",IF(ISNUMBER(_xll.BDP(B285&amp;" Corp",AC$1)),_xll.BDP(B285&amp;" Corp",AC$1),""))</f>
        <v/>
      </c>
      <c r="AD285" s="124" t="e">
        <f ca="1">IF(tbl_coded[[#This Row],[ISIN]]="","",IF((_xll.BDP(B285&amp;" Corp",AD$1))="#N/A Field Not Applicable","",_xll.BDP(B285&amp;" Corp",AD$1)))</f>
        <v>#NAME?</v>
      </c>
      <c r="AE285" s="124" t="e">
        <f ca="1">IF(tbl_coded[[#This Row],[ISIN]]="","",IF((_xll.BDP(B285&amp;" Corp",AE$1))="#N/A N/A","--",_xll.BDP(B285&amp;" Corp",AE$1)))</f>
        <v>#NAME?</v>
      </c>
      <c r="AF285" s="124" t="e">
        <f ca="1">IF(tbl_coded[[#This Row],[ISIN]]="","",IF(IFERROR(MATCH(H285,rtg_num[Moody''s],0)&gt;10,0),"HY",IF(IFERROR(MATCH(I285,rtg_num[S&amp;P],0)&gt;10,0),"HY",IF(IFERROR(MATCH(J285,rtg_num[Fitch],0)&gt;10,0),"HY",IF(H285&amp;I285&amp;J285="------","NR",IF(IFERROR(FIND("#N/A",Coded!H285),0)&amp;IFERROR(FIND("#N/A",Coded!H285),0)&amp;IFERROR(FIND("#N/A",Coded!H285),0)&lt;&gt;"000",IF(INDEX(美元债一级!$O:$O,MATCH(tbl_coded[[#This Row],[ISIN]],美元债一级!$I:$I,0))="--/--/--","NR","IG"),"IG"))))))</f>
        <v>#NAME?</v>
      </c>
      <c r="AG285"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5"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5" s="125" t="e">
        <f ca="1">IF(tbl_coded[[#This Row],[ISIN]]="","",IF(_xll.BDP($B285&amp;" Corp",AI$1)="#N/A N/A","--",_xll.BDP($B285&amp;" Corp",AI$1)))</f>
        <v>#NAME?</v>
      </c>
      <c r="AJ285" s="122" t="e">
        <f ca="1">IF(tbl_coded[[#This Row],[ISIN]]="","",IF(OR(_xll.BDP(_xll.BDP(tbl_coded[[#This Row],[ISIN]]&amp;" Corp", "ISSUER_EQUITY_TICKER")&amp;" Equity",AJ$1)="#N/A N/A"),"--",_xll.BDP(_xll.BDP(tbl_coded[[#This Row],[ISIN]]&amp;" Corp", "ISSUER_EQUITY_TICKER")&amp;" Equity",AJ$1)))</f>
        <v>#NAME?</v>
      </c>
      <c r="AK285"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24" t="e">
        <f ca="1">IF(tbl_coded[[#This Row],[ISIN]]="","",IF(OR(_xll.BDP(_xll.BDP(tbl_coded[[#This Row],[ISIN]]&amp;" Corp", "ISSUER_EQUITY_TICKER")&amp;" Equity",AL$1)="#N/A N/A"),"--",_xll.BDP(_xll.BDP(tbl_coded[[#This Row],[ISIN]]&amp;" Corp", "ISSUER_EQUITY_TICKER")&amp;" Equity",AL$1)))</f>
        <v>#NAME?</v>
      </c>
      <c r="AM285" s="124" t="s">
        <v>447</v>
      </c>
      <c r="AN285" s="124" t="e">
        <f ca="1">IF(tbl_coded[[#This Row],[ISIN]]="","",IF(_xll.BDP(tbl_coded[[#This Row],[KPW Provider BBID]]&amp;" CompanyID","NAME")="#N/A Invalid Security","",_xll.BDP(tbl_coded[[#This Row],[KPW Provider BBID]]&amp;" CompanyID","NAME")))</f>
        <v>#NAME?</v>
      </c>
      <c r="AO285" s="124" t="e">
        <f ca="1">IF(tbl_coded[[#This Row],[ISIN]]="","",IF(_xll.BDP(tbl_coded[[#This Row],[KPW Provider BBID]]&amp;" CompanyID",$AO$1)="#N/A Invalid Security","--",IF(_xll.BDP(tbl_coded[[#This Row],[KPW Provider BBID]]&amp;" CompanyID",$AO$1)="#N/A N/A","--",_xll.BDP(tbl_coded[[#This Row],[KPW Provider BBID]]&amp;" CompanyID",$AO$1))))</f>
        <v>#NAME?</v>
      </c>
      <c r="AP285" s="124" t="e">
        <f ca="1">IF(tbl_coded[[#This Row],[ISIN]]="","",IF(_xll.BDP(tbl_coded[[#This Row],[KPW Provider BBID]]&amp;" CompanyID",$AP$1)="#N/A Invalid Security","--",IF(_xll.BDP(tbl_coded[[#This Row],[KPW Provider BBID]]&amp;" CompanyID",$AP$1)="#N/A N/A","--",_xll.BDP(tbl_coded[[#This Row],[KPW Provider BBID]]&amp;" CompanyID",$AP$1))))</f>
        <v>#NAME?</v>
      </c>
      <c r="AQ285" s="124" t="e">
        <f ca="1">IF(tbl_coded[[#This Row],[ISIN]]="","",IF(_xll.BDP(tbl_coded[[#This Row],[KPW Provider BBID]]&amp;" CompanyID",$AQ$1)="#N/A Invalid Security","--",IF(_xll.BDP(tbl_coded[[#This Row],[KPW Provider BBID]]&amp;" CompanyID",$AQ$1)="#N/A N/A","--",_xll.BDP(tbl_coded[[#This Row],[KPW Provider BBID]]&amp;" CompanyID",$AQ$1))))</f>
        <v>#NAME?</v>
      </c>
      <c r="AR285" s="124" t="e">
        <f ca="1">IF(tbl_coded[[#This Row],[ISIN]]="","",tbl_coded[[#This Row],[穆迪KPW评级]]&amp;"/"&amp;tbl_coded[[#This Row],[SPKPW评级]]&amp;"/"&amp;tbl_coded[[#This Row],[FITCHKPW评级]])</f>
        <v>#NAME?</v>
      </c>
      <c r="AS285" s="124" t="e">
        <f ca="1">IF(tbl_coded[[#This Row],[ISIN]]="","",IF(OR(_xll.BDP($B285&amp;" Corp",AS$1)="#N/A N/A"),"--",_xll.BDP($B285&amp;" Corp",AS$1)))</f>
        <v>#NAME?</v>
      </c>
      <c r="AT285" s="124" t="e">
        <f ca="1">IF(tbl_coded[[#This Row],[ISIN]]="","",IF(_xll.BDS($B285&amp;" Corp",AT$1)="#N/A Field Not Applicable","",_xll.BDS($B285&amp;" Corp",AT$1)))</f>
        <v>#NAME?</v>
      </c>
      <c r="AU285" s="124" t="e">
        <f ca="1">IF(tbl_coded[[#This Row],[SBLC Provider BBID]]="","",_xll.BDP(tbl_coded[[#This Row],[SBLC Provider BBID]]&amp;" CompanyID","NAME"))</f>
        <v>#NAME?</v>
      </c>
      <c r="AV285" s="124" t="e">
        <f ca="1">IF(tbl_coded[[#This Row],[ISIN]]="","",IF(OR(_xll.BDP($B285&amp;" Corp",AV$1)="#N/A N/A"),"--",TEXT(_xll.BDP($B285&amp;" Corp",AV$1),"yyyy/mm/dd")))</f>
        <v>#NAME?</v>
      </c>
      <c r="AW285" s="124" t="e">
        <f ca="1">IF(tbl_coded[[#This Row],[ISIN]]="","",IF(OR(_xll.BDP($B285&amp;" Corp",AW$1)="#N/A N/A"),"--",TEXT(_xll.BDP($B285&amp;" Corp",AW$1),"yyyy/mm/dd")))</f>
        <v>#NAME?</v>
      </c>
      <c r="AX285" s="124" t="e">
        <f ca="1">IF(tbl_coded[[#This Row],[ISIN]]="","",IF(OR(_xll.BDP($B285&amp;" Corp",AX$1)="#N/A N/A"),"--",TEXT(_xll.BDP($B285&amp;" Corp",AX$1),"yyyy/mm/dd")))</f>
        <v>#NAME?</v>
      </c>
      <c r="AY285" s="124" t="e">
        <f ca="1">IF(tbl_coded[[#This Row],[ISIN]]="","",IF(OR(_xll.BDP($B285&amp;" Corp",AY$1)="#N/A Field Not Applicable"),"--",TEXT(_xll.BDP($B285&amp;" Corp",AY$1),"yyyy/mm/dd")))</f>
        <v>#NAME?</v>
      </c>
      <c r="AZ285" s="124" t="e">
        <f ca="1">IF(tbl_coded[[#This Row],[ISIN]]="","",IF(OR(_xll.BDP($B285&amp;" Corp",AZ$1)="#N/A N/A"),"--",_xll.BDP($B285&amp;" Corp",AZ$1)))</f>
        <v>#NAME?</v>
      </c>
      <c r="BA285" s="124" t="e">
        <f ca="1">IF(tbl_coded[[#This Row],[ISIN]]="","",IF(OR(_xll.BDP($B285&amp;" Corp",BA$1)="#N/A N/A"),"--",_xll.BDP($B285&amp;" Corp",BA$1)))</f>
        <v>#NAME?</v>
      </c>
      <c r="BB285" s="124" t="e">
        <f ca="1">IF(tbl_coded[[#This Row],[ISIN]]="","",IF(OR(_xll.BDP($B285&amp;" Corp",BB$1)="#N/A N/A"),"--",_xll.BDP($B285&amp;" Corp",BB$1)))</f>
        <v>#NAME?</v>
      </c>
      <c r="BC285" s="124" t="e">
        <f ca="1">IF(tbl_coded[[#This Row],[ISIN]]="","",IF(OR(_xll.BDP($B285&amp;" Corp",BC$1)="#N/A Field Not Applicable"),"--",_xll.BDP($B285&amp;" Corp",BC$1)))</f>
        <v>#NAME?</v>
      </c>
      <c r="BD285" s="124" t="e">
        <f ca="1">IF(tbl_coded[[#This Row],[ISIN]]="","",IF(OR(_xll.BDP($B285&amp;" Corp",BD$1)="#N/A Field Not Applicable"),"--",_xll.BDP($B285&amp;" Corp",BD$1)))</f>
        <v>#NAME?</v>
      </c>
      <c r="BE285" s="124" t="e">
        <f ca="1">IF(tbl_coded[[#This Row],[ISIN]]="","",IF(OR(_xll.BDP($B285&amp;" Corp",BE$1)="#N/A Field Not Applicable"),"--",_xll.BDP($B285&amp;" Corp",BE$1)))</f>
        <v>#NAME?</v>
      </c>
      <c r="BF285" s="124" t="e">
        <f ca="1">IF(tbl_coded[[#This Row],[ISIN]]="","",IF(OR(_xll.BDP($B285&amp;" Corp",BF$1)="#N/A Field Not Applicable"),"--",_xll.BDP($B285&amp;" Corp",BF$1)))</f>
        <v>#NAME?</v>
      </c>
      <c r="BG285" s="124" t="e">
        <f ca="1">IF(tbl_coded[[#This Row],[ISIN]]="","",IF(OR(_xll.BDP($B285&amp;" Corp",BG$1)="#N/A Field Not Applicable"),"--",IF(_xll.BDP($B285&amp;" Corp",BG$1)="#N/A N/A","N",_xll.BDP($B285&amp;" Corp",BG$1))))</f>
        <v>#NAME?</v>
      </c>
      <c r="BH285" s="124" t="e">
        <f ca="1">IF(tbl_coded[[#This Row],[ISIN]]="","",IF(OR(_xll.BDP($B285&amp;" Corp",BH$1)="#N/A N/A"),"",_xll.BDP($B285&amp;" Corp",BH$1)))</f>
        <v>#NAME?</v>
      </c>
      <c r="BI285" s="124" t="e">
        <f ca="1">IF(tbl_coded[[#This Row],[ISIN]]="","",IF(OR(tbl_coded[[#This Row],[Parent company tiker]]=""),"",IF(_xll.BDP(tbl_coded[[#This Row],[Parent company tiker]]&amp;" Equity",BI$1)="#N/A N/A","--",_xll.BDP(tbl_coded[[#This Row],[Parent company tiker]]&amp;" Equity",BI$1))))</f>
        <v>#NAME?</v>
      </c>
      <c r="BJ285" s="124" t="e">
        <f ca="1">IF(tbl_coded[[#This Row],[ISIN]]="","",IF(OR(tbl_coded[[#This Row],[Parent company tiker]]=""),"",IF(_xll.BDP(tbl_coded[[#This Row],[Parent company tiker]]&amp;" Equity",BJ$1)="#N/A N/A","--",_xll.BDP(tbl_coded[[#This Row],[Parent company tiker]]&amp;" Equity",BJ$1))))</f>
        <v>#NAME?</v>
      </c>
      <c r="BK285" s="124" t="e">
        <f ca="1">IF(tbl_coded[[#This Row],[ISIN]]="","",IF(OR(tbl_coded[[#This Row],[Parent company tiker]]=""),"",IF(_xll.BDP(tbl_coded[[#This Row],[Parent company tiker]]&amp;" Equity",BK$1)="#N/A N/A","--",_xll.BDP(tbl_coded[[#This Row],[Parent company tiker]]&amp;" Equity",BK$1))))</f>
        <v>#NAME?</v>
      </c>
      <c r="BL285" s="124" t="e">
        <f ca="1">IF(tbl_coded[[#This Row],[ISIN]]="","",IF(OR(tbl_coded[[#This Row],[Parent company tiker]]=""),"",IF(_xll.BDP(tbl_coded[[#This Row],[Parent company tiker]]&amp;" Equity",BL$1)="#N/A N/A","--",_xll.BDP(tbl_coded[[#This Row],[Parent company tiker]]&amp;" Equity",BL$1))))</f>
        <v>#NAME?</v>
      </c>
      <c r="BM285"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5" s="124" t="e">
        <f ca="1">IF(tbl_coded[[#This Row],[Column9]]&lt;&gt;"--",tbl_coded[[#This Row],[G''tor rating]],IF(tbl_coded[[#This Row],[KPW Name]]&lt;&gt;"",tbl_coded[[#This Row],[KPW Rating]],IF(tbl_coded[[#This Row],[Parent company tiker]]&lt;&gt;"",tbl_coded[[#This Row],[parent评级]],tbl_coded[[#This Row],[Issuer rating]])))</f>
        <v>#NAME?</v>
      </c>
      <c r="BO285" s="159" t="str">
        <f ca="1">IFERROR(IF(tbl_coded[[#This Row],[GREEN]]="Y","GREEN",IF(tbl_coded[[#This Row],[SUSTAINABLE]]="Y","SUSTAINABLE",IF(tbl_coded[[#This Row],[SOCIAL]]="Y","SOCIAL",IF(tbl_coded[[#This Row],[Sustainable linked]]="Y","SUSTAINABLE LINKED"," ")))),"")</f>
        <v/>
      </c>
    </row>
    <row r="286" spans="1:67" ht="15" customHeight="1">
      <c r="A286" s="119">
        <v>284</v>
      </c>
      <c r="B286" s="120" t="str">
        <f>IF(美元债一级!$C$4:$C$1048576&lt;&gt;"",美元债一级!C287,"")</f>
        <v>HK0000905338</v>
      </c>
      <c r="C286" s="122" t="e">
        <f ca="1">IF(tbl_coded[[#This Row],[ISIN]]="","",IF(tbl_coded[[#This Row],[Index]]&gt;$A$1,"",IF(_xll.BDP($B286&amp;" Corp",C$1)="#N/A N/A","",_xll.BDP($B286&amp;" Corp",C$1))))</f>
        <v>#NAME?</v>
      </c>
      <c r="D286" s="122" t="e">
        <f ca="1">IF(tbl_coded[[#This Row],[ISIN]]="","",IF(_xll.BDP($B286&amp;" Corp",D$1)="#N/A N/A","",_xll.BDP($B286&amp;" Corp",D$1)))</f>
        <v>#NAME?</v>
      </c>
      <c r="E286" s="122" t="e">
        <f ca="1">IF(tbl_coded[[#This Row],[ISIN]]="","",IF(_xll.BDP($B286&amp;" Corp",E$1)="#N/A N/A","--",_xll.BDP($B286&amp;" Corp",E$1)))</f>
        <v>#NAME?</v>
      </c>
      <c r="F286" s="122" t="e">
        <f ca="1">IF(tbl_coded[[#This Row],[ISIN]]="","",IF(_xll.BDS($B286&amp;" Corp",F$1)="#N/A Field Not Applicable","",_xll.BDS($B286&amp;" Corp",F$1)))</f>
        <v>#NAME?</v>
      </c>
      <c r="G286" s="122" t="e">
        <f ca="1">IF(tbl_coded[[#This Row],[ISIN]]="","",IF(_xll.BDP($F286&amp;" CompanyID",G$1)="#N/A Invalid Security","",_xll.BDP($F286&amp;" CompanyID",G$1)))</f>
        <v>#NAME?</v>
      </c>
      <c r="H286" s="122" t="e">
        <f ca="1">IF(tbl_coded[[#This Row],[ISIN]]="","",IF(_xll.BDP($B286&amp;" Corp",H$1)="#N/A N/A","--",_xll.BDP($B286&amp;" Corp",H$1)))</f>
        <v>#NAME?</v>
      </c>
      <c r="I286" s="122" t="e">
        <f ca="1">IF(tbl_coded[[#This Row],[ISIN]]="","",IF(_xll.BDP($B286&amp;" Corp",I$1)="#N/A N/A","--",_xll.BDP($B286&amp;" Corp",I$1)))</f>
        <v>#NAME?</v>
      </c>
      <c r="J286" s="122" t="e">
        <f ca="1">IF(tbl_coded[[#This Row],[ISIN]]="","",IF(_xll.BDP($B286&amp;" Corp",J$1)="#N/A N/A","--",_xll.BDP($B286&amp;" Corp",J$1)))</f>
        <v>#NAME?</v>
      </c>
      <c r="K286" s="122" t="e">
        <f ca="1">IF(tbl_coded[[#This Row],[ISIN]]="","",IF(_xll.BDP($B286&amp;" Corp",K$1)="#N/A N/A","--",_xll.BDP($B286&amp;" Corp",K$1)))</f>
        <v>#NAME?</v>
      </c>
      <c r="L286" s="122" t="e">
        <f ca="1">IF(tbl_coded[[#This Row],[ISIN]]="","",IF(_xll.BDP($B286&amp;" Corp",L$1)="#N/A N/A","--",_xll.BDP($B286&amp;" Corp",L$1)))</f>
        <v>#NAME?</v>
      </c>
      <c r="M286" s="122" t="e">
        <f ca="1">IF(tbl_coded[[#This Row],[ISIN]]="","",IF(_xll.BDP($B286&amp;" Corp",M$1)="#N/A N/A","--",_xll.BDP($B286&amp;" Corp",M$1)))</f>
        <v>#NAME?</v>
      </c>
      <c r="N286" s="122" t="e">
        <f ca="1">IF(tbl_coded[[#This Row],[ISIN]]="","",IF(_xll.BDP($B286&amp;" Corp",N$1)="#N/A N/A","--",_xll.BDP($B286&amp;" Corp",N$1)))</f>
        <v>#NAME?</v>
      </c>
      <c r="O286" s="122" t="e">
        <f ca="1">IF(tbl_coded[[#This Row],[ISIN]]="","",IF(_xll.BDP($B286&amp;" Corp",O$1)="#N/A N/A","--",_xll.BDP($B286&amp;" Corp",O$1)))</f>
        <v>#NAME?</v>
      </c>
      <c r="P286" s="122" t="e">
        <f ca="1">IF(tbl_coded[[#This Row],[ISIN]]="","",IF(_xll.BDP($B286&amp;" Corp",P$1)="#N/A N/A","--",_xll.BDP($B286&amp;" Corp",P$1)))</f>
        <v>#NAME?</v>
      </c>
      <c r="Q28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6" s="122" t="e">
        <f ca="1">IF(tbl_coded[[#This Row],[ISIN]]="","",IF(OR(_xll.BDP($B286&amp;" Corp",R$1)="#N/A N/A",_xll.BDP($B286&amp;" Corp",R$1)="#N/A Invalid Security",_xll.BDP($B286&amp;" Corp",R$1)="#N/A Field Not Applicable"),"--",_xll.BDP($B286&amp;" Corp",R$1)))</f>
        <v>#NAME?</v>
      </c>
      <c r="S286" s="122" t="e">
        <f ca="1">IF(tbl_coded[[#This Row],[ISIN]]="","",IF(OR(_xll.BDP($R286&amp;" Equity",S$1)="#N/A N/A",_xll.BDP($R286&amp;" Equity",S$1)="#N/A Invalid Security"),"--",_xll.BDP($R286&amp;" Equity",S$1)))</f>
        <v>#NAME?</v>
      </c>
      <c r="T286" s="122" t="e">
        <f ca="1">IF(tbl_coded[[#This Row],[ISIN]]="","",IF(OR(_xll.BDP($R286&amp;" Equity",T$1)="#N/A N/A",_xll.BDP($R286&amp;" Equity",T$1)="#N/A Invalid Security"),"--",_xll.BDP($R286&amp;" Equity",T$1)))</f>
        <v>#NAME?</v>
      </c>
      <c r="U286" s="122" t="e">
        <f ca="1">IF(tbl_coded[[#This Row],[ISIN]]="","",IF(OR(_xll.BDP($R286&amp;" Equity",U$1)="#N/A N/A",_xll.BDP($R286&amp;" Equity",U$1)="#N/A Invalid Security"),"--",_xll.BDP($R286&amp;" Equity",U$1)))</f>
        <v>#NAME?</v>
      </c>
      <c r="V286" s="122" t="e">
        <f ca="1">IF(tbl_coded[[#This Row],[ISIN]]="","",IF(OR(_xll.BDP($R286&amp;" Equity",V$1)="#N/A N/A",_xll.BDP($R286&amp;" Equity",V$1)="#N/A Invalid Security"),"--",_xll.BDP($R286&amp;" Equity",V$1)))</f>
        <v>#NAME?</v>
      </c>
      <c r="W286" s="122" t="e">
        <f ca="1">IF(tbl_coded[[#This Row],[ISIN]]="","",IF(OR(_xll.BDP($R286&amp;" Equity",W$1)="#N/A N/A",_xll.BDP($R286&amp;" Equity",W$1)="#N/A Invalid Security"),"--",_xll.BDP($R286&amp;" Equity",W$1)))</f>
        <v>#NAME?</v>
      </c>
      <c r="X286" s="122" t="e">
        <f ca="1">IF(tbl_coded[[#This Row],[ISIN]]="","",IF(OR(_xll.BDP($R286&amp;" Equity",X$1)="#N/A N/A",_xll.BDP($R286&amp;" Equity",X$1)="#N/A Invalid Security"),"--",_xll.BDP($R286&amp;" Equity",X$1)))</f>
        <v>#NAME?</v>
      </c>
      <c r="Y28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6" s="122" t="str">
        <f ca="1">IF(tbl_coded[[#This Row],[ISIN]]="","",IF(ISNUMBER(_xll.BDP(B286&amp;" Corp",Z$1)),_xll.BDP(B286&amp;" Corp",Z$1),""))</f>
        <v/>
      </c>
      <c r="AA286" s="122" t="str">
        <f ca="1">IF(tbl_coded[[#This Row],[ISIN]]="","",IF(ISNUMBER(_xll.BDP(B286&amp;" Corp",AA$1)),_xll.BDP(B286&amp;" Corp",AA$1),""))</f>
        <v/>
      </c>
      <c r="AB286" s="122" t="str">
        <f ca="1">IF(tbl_coded[[#This Row],[ISIN]]="","",IF(ISNUMBER(_xll.BDP(B286&amp;" Corp",AB$1)),_xll.BDP(B286&amp;" Corp",AB$1),""))</f>
        <v/>
      </c>
      <c r="AC286" s="122" t="str">
        <f ca="1">IF(tbl_coded[[#This Row],[ISIN]]="","",IF(ISNUMBER(_xll.BDP(B286&amp;" Corp",AC$1)),_xll.BDP(B286&amp;" Corp",AC$1),""))</f>
        <v/>
      </c>
      <c r="AD286" s="122" t="e">
        <f ca="1">IF(tbl_coded[[#This Row],[ISIN]]="","",IF((_xll.BDP(B286&amp;" Corp",AD$1))="#N/A Field Not Applicable","",_xll.BDP(B286&amp;" Corp",AD$1)))</f>
        <v>#NAME?</v>
      </c>
      <c r="AE286" s="122" t="e">
        <f ca="1">IF(tbl_coded[[#This Row],[ISIN]]="","",IF((_xll.BDP(B286&amp;" Corp",AE$1))="#N/A N/A","--",_xll.BDP(B286&amp;" Corp",AE$1)))</f>
        <v>#NAME?</v>
      </c>
      <c r="AF286" s="122" t="e">
        <f ca="1">IF(tbl_coded[[#This Row],[ISIN]]="","",IF(IFERROR(MATCH(H286,rtg_num[Moody''s],0)&gt;10,0),"HY",IF(IFERROR(MATCH(I286,rtg_num[S&amp;P],0)&gt;10,0),"HY",IF(IFERROR(MATCH(J286,rtg_num[Fitch],0)&gt;10,0),"HY",IF(H286&amp;I286&amp;J286="------","NR",IF(IFERROR(FIND("#N/A",Coded!H286),0)&amp;IFERROR(FIND("#N/A",Coded!H286),0)&amp;IFERROR(FIND("#N/A",Coded!H286),0)&lt;&gt;"000",IF(INDEX(美元债一级!$O:$O,MATCH(tbl_coded[[#This Row],[ISIN]],美元债一级!$I:$I,0))="--/--/--","NR","IG"),"IG"))))))</f>
        <v>#NAME?</v>
      </c>
      <c r="AG28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6" s="123" t="e">
        <f ca="1">IF(tbl_coded[[#This Row],[ISIN]]="","",IF(_xll.BDP($B286&amp;" Corp",AI$1)="#N/A N/A","--",_xll.BDP($B286&amp;" Corp",AI$1)))</f>
        <v>#NAME?</v>
      </c>
      <c r="AJ286" s="122" t="e">
        <f ca="1">IF(tbl_coded[[#This Row],[ISIN]]="","",IF(OR(_xll.BDP(_xll.BDP(tbl_coded[[#This Row],[ISIN]]&amp;" Corp", "ISSUER_EQUITY_TICKER")&amp;" Equity",AJ$1)="#N/A N/A"),"--",_xll.BDP(_xll.BDP(tbl_coded[[#This Row],[ISIN]]&amp;" Corp", "ISSUER_EQUITY_TICKER")&amp;" Equity",AJ$1)))</f>
        <v>#NAME?</v>
      </c>
      <c r="AK28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25" t="e">
        <f ca="1">IF(tbl_coded[[#This Row],[ISIN]]="","",IF(OR(_xll.BDP(_xll.BDP(tbl_coded[[#This Row],[ISIN]]&amp;" Corp", "ISSUER_EQUITY_TICKER")&amp;" Equity",AL$1)="#N/A N/A"),"--",_xll.BDP(_xll.BDP(tbl_coded[[#This Row],[ISIN]]&amp;" Corp", "ISSUER_EQUITY_TICKER")&amp;" Equity",AL$1)))</f>
        <v>#NAME?</v>
      </c>
      <c r="AM286" s="125" t="e">
        <f ca="1">IF(tbl_coded[[#This Row],[ISIN]]="","",IF(_xll.BDS($B286&amp;" Corp",AM$1)="#N/A Field Not Applicable","",_xll.BDS($B286&amp;" Corp",AM$1)))</f>
        <v>#NAME?</v>
      </c>
      <c r="AN286" s="125" t="e">
        <f ca="1">IF(tbl_coded[[#This Row],[ISIN]]="","",IF(_xll.BDP(tbl_coded[[#This Row],[KPW Provider BBID]]&amp;" CompanyID","NAME")="#N/A Invalid Security","",_xll.BDP(tbl_coded[[#This Row],[KPW Provider BBID]]&amp;" CompanyID","NAME")))</f>
        <v>#NAME?</v>
      </c>
      <c r="AO286" s="125" t="e">
        <f ca="1">IF(tbl_coded[[#This Row],[ISIN]]="","",IF(_xll.BDP(tbl_coded[[#This Row],[KPW Provider BBID]]&amp;" CompanyID",$AO$1)="#N/A Invalid Security","--",IF(_xll.BDP(tbl_coded[[#This Row],[KPW Provider BBID]]&amp;" CompanyID",$AO$1)="#N/A N/A","--",_xll.BDP(tbl_coded[[#This Row],[KPW Provider BBID]]&amp;" CompanyID",$AO$1))))</f>
        <v>#NAME?</v>
      </c>
      <c r="AP286" s="125" t="e">
        <f ca="1">IF(tbl_coded[[#This Row],[ISIN]]="","",IF(_xll.BDP(tbl_coded[[#This Row],[KPW Provider BBID]]&amp;" CompanyID",$AP$1)="#N/A Invalid Security","--",IF(_xll.BDP(tbl_coded[[#This Row],[KPW Provider BBID]]&amp;" CompanyID",$AP$1)="#N/A N/A","--",_xll.BDP(tbl_coded[[#This Row],[KPW Provider BBID]]&amp;" CompanyID",$AP$1))))</f>
        <v>#NAME?</v>
      </c>
      <c r="AQ286" s="125" t="e">
        <f ca="1">IF(tbl_coded[[#This Row],[ISIN]]="","",IF(_xll.BDP(tbl_coded[[#This Row],[KPW Provider BBID]]&amp;" CompanyID",$AQ$1)="#N/A Invalid Security","--",IF(_xll.BDP(tbl_coded[[#This Row],[KPW Provider BBID]]&amp;" CompanyID",$AQ$1)="#N/A N/A","--",_xll.BDP(tbl_coded[[#This Row],[KPW Provider BBID]]&amp;" CompanyID",$AQ$1))))</f>
        <v>#NAME?</v>
      </c>
      <c r="AR286" s="125" t="e">
        <f ca="1">IF(tbl_coded[[#This Row],[ISIN]]="","",tbl_coded[[#This Row],[穆迪KPW评级]]&amp;"/"&amp;tbl_coded[[#This Row],[SPKPW评级]]&amp;"/"&amp;tbl_coded[[#This Row],[FITCHKPW评级]])</f>
        <v>#NAME?</v>
      </c>
      <c r="AS286" s="125" t="e">
        <f ca="1">IF(tbl_coded[[#This Row],[ISIN]]="","",IF(OR(_xll.BDP($B286&amp;" Corp",AS$1)="#N/A N/A"),"--",_xll.BDP($B286&amp;" Corp",AS$1)))</f>
        <v>#NAME?</v>
      </c>
      <c r="AT286" s="125" t="e">
        <f ca="1">IF(tbl_coded[[#This Row],[ISIN]]="","",IF(_xll.BDS($B286&amp;" Corp",AT$1)="#N/A Field Not Applicable","",_xll.BDS($B286&amp;" Corp",AT$1)))</f>
        <v>#NAME?</v>
      </c>
      <c r="AU286" s="125" t="e">
        <f ca="1">IF(tbl_coded[[#This Row],[SBLC Provider BBID]]="","",_xll.BDP(tbl_coded[[#This Row],[SBLC Provider BBID]]&amp;" CompanyID","NAME"))</f>
        <v>#NAME?</v>
      </c>
      <c r="AV286" s="125" t="e">
        <f ca="1">IF(tbl_coded[[#This Row],[ISIN]]="","",IF(OR(_xll.BDP($B286&amp;" Corp",AV$1)="#N/A N/A"),"--",TEXT(_xll.BDP($B286&amp;" Corp",AV$1),"yyyy/mm/dd")))</f>
        <v>#NAME?</v>
      </c>
      <c r="AW286" s="125" t="e">
        <f ca="1">IF(tbl_coded[[#This Row],[ISIN]]="","",IF(OR(_xll.BDP($B286&amp;" Corp",AW$1)="#N/A N/A"),"--",TEXT(_xll.BDP($B286&amp;" Corp",AW$1),"yyyy/mm/dd")))</f>
        <v>#NAME?</v>
      </c>
      <c r="AX286" s="125" t="e">
        <f ca="1">IF(tbl_coded[[#This Row],[ISIN]]="","",IF(OR(_xll.BDP($B286&amp;" Corp",AX$1)="#N/A N/A"),"--",TEXT(_xll.BDP($B286&amp;" Corp",AX$1),"yyyy/mm/dd")))</f>
        <v>#NAME?</v>
      </c>
      <c r="AY286" s="125" t="e">
        <f ca="1">IF(tbl_coded[[#This Row],[ISIN]]="","",IF(OR(_xll.BDP($B286&amp;" Corp",AY$1)="#N/A Field Not Applicable"),"--",TEXT(_xll.BDP($B286&amp;" Corp",AY$1),"yyyy/mm/dd")))</f>
        <v>#NAME?</v>
      </c>
      <c r="AZ286" s="125" t="e">
        <f ca="1">IF(tbl_coded[[#This Row],[ISIN]]="","",IF(OR(_xll.BDP($B286&amp;" Corp",AZ$1)="#N/A N/A"),"--",_xll.BDP($B286&amp;" Corp",AZ$1)))</f>
        <v>#NAME?</v>
      </c>
      <c r="BA286" s="125" t="e">
        <f ca="1">IF(tbl_coded[[#This Row],[ISIN]]="","",IF(OR(_xll.BDP($B286&amp;" Corp",BA$1)="#N/A N/A"),"--",_xll.BDP($B286&amp;" Corp",BA$1)))</f>
        <v>#NAME?</v>
      </c>
      <c r="BB286" s="125" t="e">
        <f ca="1">IF(tbl_coded[[#This Row],[ISIN]]="","",IF(OR(_xll.BDP($B286&amp;" Corp",BB$1)="#N/A N/A"),"--",_xll.BDP($B286&amp;" Corp",BB$1)))</f>
        <v>#NAME?</v>
      </c>
      <c r="BC286" s="125" t="e">
        <f ca="1">IF(tbl_coded[[#This Row],[ISIN]]="","",IF(OR(_xll.BDP($B286&amp;" Corp",BC$1)="#N/A Field Not Applicable"),"--",_xll.BDP($B286&amp;" Corp",BC$1)))</f>
        <v>#NAME?</v>
      </c>
      <c r="BD286" s="125" t="e">
        <f ca="1">IF(tbl_coded[[#This Row],[ISIN]]="","",IF(OR(_xll.BDP($B286&amp;" Corp",BD$1)="#N/A Field Not Applicable"),"--",_xll.BDP($B286&amp;" Corp",BD$1)))</f>
        <v>#NAME?</v>
      </c>
      <c r="BE286" s="125" t="e">
        <f ca="1">IF(tbl_coded[[#This Row],[ISIN]]="","",IF(OR(_xll.BDP($B286&amp;" Corp",BE$1)="#N/A Field Not Applicable"),"--",_xll.BDP($B286&amp;" Corp",BE$1)))</f>
        <v>#NAME?</v>
      </c>
      <c r="BF286" s="125" t="e">
        <f ca="1">IF(tbl_coded[[#This Row],[ISIN]]="","",IF(OR(_xll.BDP($B286&amp;" Corp",BF$1)="#N/A Field Not Applicable"),"--",_xll.BDP($B286&amp;" Corp",BF$1)))</f>
        <v>#NAME?</v>
      </c>
      <c r="BG286" s="125" t="e">
        <f ca="1">IF(tbl_coded[[#This Row],[ISIN]]="","",IF(OR(_xll.BDP($B286&amp;" Corp",BG$1)="#N/A Field Not Applicable"),"--",IF(_xll.BDP($B286&amp;" Corp",BG$1)="#N/A N/A","N",_xll.BDP($B286&amp;" Corp",BG$1))))</f>
        <v>#NAME?</v>
      </c>
      <c r="BH286" s="125" t="e">
        <f ca="1">IF(tbl_coded[[#This Row],[ISIN]]="","",IF(OR(_xll.BDP($B286&amp;" Corp",BH$1)="#N/A N/A"),"",_xll.BDP($B286&amp;" Corp",BH$1)))</f>
        <v>#NAME?</v>
      </c>
      <c r="BI286" s="125" t="e">
        <f ca="1">IF(tbl_coded[[#This Row],[ISIN]]="","",IF(OR(tbl_coded[[#This Row],[Parent company tiker]]=""),"",IF(_xll.BDP(tbl_coded[[#This Row],[Parent company tiker]]&amp;" Equity",BI$1)="#N/A N/A","--",_xll.BDP(tbl_coded[[#This Row],[Parent company tiker]]&amp;" Equity",BI$1))))</f>
        <v>#NAME?</v>
      </c>
      <c r="BJ286" s="125" t="e">
        <f ca="1">IF(tbl_coded[[#This Row],[ISIN]]="","",IF(OR(tbl_coded[[#This Row],[Parent company tiker]]=""),"",IF(_xll.BDP(tbl_coded[[#This Row],[Parent company tiker]]&amp;" Equity",BJ$1)="#N/A N/A","--",_xll.BDP(tbl_coded[[#This Row],[Parent company tiker]]&amp;" Equity",BJ$1))))</f>
        <v>#NAME?</v>
      </c>
      <c r="BK286" s="125" t="e">
        <f ca="1">IF(tbl_coded[[#This Row],[ISIN]]="","",IF(OR(tbl_coded[[#This Row],[Parent company tiker]]=""),"",IF(_xll.BDP(tbl_coded[[#This Row],[Parent company tiker]]&amp;" Equity",BK$1)="#N/A N/A","--",_xll.BDP(tbl_coded[[#This Row],[Parent company tiker]]&amp;" Equity",BK$1))))</f>
        <v>#NAME?</v>
      </c>
      <c r="BL286" s="125" t="e">
        <f ca="1">IF(tbl_coded[[#This Row],[ISIN]]="","",IF(OR(tbl_coded[[#This Row],[Parent company tiker]]=""),"",IF(_xll.BDP(tbl_coded[[#This Row],[Parent company tiker]]&amp;" Equity",BL$1)="#N/A N/A","--",_xll.BDP(tbl_coded[[#This Row],[Parent company tiker]]&amp;" Equity",BL$1))))</f>
        <v>#NAME?</v>
      </c>
      <c r="BM28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6" s="125" t="e">
        <f ca="1">IF(tbl_coded[[#This Row],[Column9]]&lt;&gt;"--",tbl_coded[[#This Row],[G''tor rating]],IF(tbl_coded[[#This Row],[KPW Name]]&lt;&gt;"",tbl_coded[[#This Row],[KPW Rating]],IF(tbl_coded[[#This Row],[Parent company tiker]]&lt;&gt;"",tbl_coded[[#This Row],[parent评级]],tbl_coded[[#This Row],[Issuer rating]])))</f>
        <v>#NAME?</v>
      </c>
      <c r="BO286" s="159" t="str">
        <f ca="1">IFERROR(IF(tbl_coded[[#This Row],[GREEN]]="Y","GREEN",IF(tbl_coded[[#This Row],[SUSTAINABLE]]="Y","SUSTAINABLE",IF(tbl_coded[[#This Row],[SOCIAL]]="Y","SOCIAL",IF(tbl_coded[[#This Row],[Sustainable linked]]="Y","SUSTAINABLE LINKED"," ")))),"")</f>
        <v/>
      </c>
    </row>
    <row r="287" spans="1:67" ht="15" customHeight="1">
      <c r="A287" s="119">
        <v>285</v>
      </c>
      <c r="B287" s="120" t="str">
        <f>IF(美元债一级!$C$4:$C$1048576&lt;&gt;"",美元债一级!C288,"")</f>
        <v>HK0000905205</v>
      </c>
      <c r="C287" s="122" t="e">
        <f ca="1">IF(tbl_coded[[#This Row],[ISIN]]="","",IF(tbl_coded[[#This Row],[Index]]&gt;$A$1,"",IF(_xll.BDP($B287&amp;" Corp",C$1)="#N/A N/A","",_xll.BDP($B287&amp;" Corp",C$1))))</f>
        <v>#NAME?</v>
      </c>
      <c r="D287" s="122" t="e">
        <f ca="1">IF(tbl_coded[[#This Row],[ISIN]]="","",IF(_xll.BDP($B287&amp;" Corp",D$1)="#N/A N/A","",_xll.BDP($B287&amp;" Corp",D$1)))</f>
        <v>#NAME?</v>
      </c>
      <c r="E287" s="122" t="e">
        <f ca="1">IF(tbl_coded[[#This Row],[ISIN]]="","",IF(_xll.BDP($B287&amp;" Corp",E$1)="#N/A N/A","--",_xll.BDP($B287&amp;" Corp",E$1)))</f>
        <v>#NAME?</v>
      </c>
      <c r="F287" s="122" t="e">
        <f ca="1">IF(tbl_coded[[#This Row],[ISIN]]="","",IF(_xll.BDS($B287&amp;" Corp",F$1)="#N/A Field Not Applicable","",_xll.BDS($B287&amp;" Corp",F$1)))</f>
        <v>#NAME?</v>
      </c>
      <c r="G287" s="122" t="e">
        <f ca="1">IF(tbl_coded[[#This Row],[ISIN]]="","",IF(_xll.BDP($F287&amp;" CompanyID",G$1)="#N/A Invalid Security","",_xll.BDP($F287&amp;" CompanyID",G$1)))</f>
        <v>#NAME?</v>
      </c>
      <c r="H287" s="122" t="e">
        <f ca="1">IF(tbl_coded[[#This Row],[ISIN]]="","",IF(_xll.BDP($B287&amp;" Corp",H$1)="#N/A N/A","--",_xll.BDP($B287&amp;" Corp",H$1)))</f>
        <v>#NAME?</v>
      </c>
      <c r="I287" s="122" t="e">
        <f ca="1">IF(tbl_coded[[#This Row],[ISIN]]="","",IF(_xll.BDP($B287&amp;" Corp",I$1)="#N/A N/A","--",_xll.BDP($B287&amp;" Corp",I$1)))</f>
        <v>#NAME?</v>
      </c>
      <c r="J287" s="122" t="e">
        <f ca="1">IF(tbl_coded[[#This Row],[ISIN]]="","",IF(_xll.BDP($B287&amp;" Corp",J$1)="#N/A N/A","--",_xll.BDP($B287&amp;" Corp",J$1)))</f>
        <v>#NAME?</v>
      </c>
      <c r="K287" s="122" t="e">
        <f ca="1">IF(tbl_coded[[#This Row],[ISIN]]="","",IF(_xll.BDP($B287&amp;" Corp",K$1)="#N/A N/A","--",_xll.BDP($B287&amp;" Corp",K$1)))</f>
        <v>#NAME?</v>
      </c>
      <c r="L287" s="122" t="e">
        <f ca="1">IF(tbl_coded[[#This Row],[ISIN]]="","",IF(_xll.BDP($B287&amp;" Corp",L$1)="#N/A N/A","--",_xll.BDP($B287&amp;" Corp",L$1)))</f>
        <v>#NAME?</v>
      </c>
      <c r="M287" s="122" t="e">
        <f ca="1">IF(tbl_coded[[#This Row],[ISIN]]="","",IF(_xll.BDP($B287&amp;" Corp",M$1)="#N/A N/A","--",_xll.BDP($B287&amp;" Corp",M$1)))</f>
        <v>#NAME?</v>
      </c>
      <c r="N287" s="122" t="e">
        <f ca="1">IF(tbl_coded[[#This Row],[ISIN]]="","",IF(_xll.BDP($B287&amp;" Corp",N$1)="#N/A N/A","--",_xll.BDP($B287&amp;" Corp",N$1)))</f>
        <v>#NAME?</v>
      </c>
      <c r="O287" s="122" t="e">
        <f ca="1">IF(tbl_coded[[#This Row],[ISIN]]="","",IF(_xll.BDP($B287&amp;" Corp",O$1)="#N/A N/A","--",_xll.BDP($B287&amp;" Corp",O$1)))</f>
        <v>#NAME?</v>
      </c>
      <c r="P287" s="122" t="e">
        <f ca="1">IF(tbl_coded[[#This Row],[ISIN]]="","",IF(_xll.BDP($B287&amp;" Corp",P$1)="#N/A N/A","--",_xll.BDP($B287&amp;" Corp",P$1)))</f>
        <v>#NAME?</v>
      </c>
      <c r="Q28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7" s="122" t="e">
        <f ca="1">IF(tbl_coded[[#This Row],[ISIN]]="","",IF(OR(_xll.BDP($B287&amp;" Corp",R$1)="#N/A N/A",_xll.BDP($B287&amp;" Corp",R$1)="#N/A Invalid Security",_xll.BDP($B287&amp;" Corp",R$1)="#N/A Field Not Applicable"),"--",_xll.BDP($B287&amp;" Corp",R$1)))</f>
        <v>#NAME?</v>
      </c>
      <c r="S287" s="122" t="e">
        <f ca="1">IF(tbl_coded[[#This Row],[ISIN]]="","",IF(OR(_xll.BDP($R287&amp;" Equity",S$1)="#N/A N/A",_xll.BDP($R287&amp;" Equity",S$1)="#N/A Invalid Security"),"--",_xll.BDP($R287&amp;" Equity",S$1)))</f>
        <v>#NAME?</v>
      </c>
      <c r="T287" s="122" t="e">
        <f ca="1">IF(tbl_coded[[#This Row],[ISIN]]="","",IF(OR(_xll.BDP($R287&amp;" Equity",T$1)="#N/A N/A",_xll.BDP($R287&amp;" Equity",T$1)="#N/A Invalid Security"),"--",_xll.BDP($R287&amp;" Equity",T$1)))</f>
        <v>#NAME?</v>
      </c>
      <c r="U287" s="122" t="e">
        <f ca="1">IF(tbl_coded[[#This Row],[ISIN]]="","",IF(OR(_xll.BDP($R287&amp;" Equity",U$1)="#N/A N/A",_xll.BDP($R287&amp;" Equity",U$1)="#N/A Invalid Security"),"--",_xll.BDP($R287&amp;" Equity",U$1)))</f>
        <v>#NAME?</v>
      </c>
      <c r="V287" s="122" t="e">
        <f ca="1">IF(tbl_coded[[#This Row],[ISIN]]="","",IF(OR(_xll.BDP($R287&amp;" Equity",V$1)="#N/A N/A",_xll.BDP($R287&amp;" Equity",V$1)="#N/A Invalid Security"),"--",_xll.BDP($R287&amp;" Equity",V$1)))</f>
        <v>#NAME?</v>
      </c>
      <c r="W287" s="122" t="e">
        <f ca="1">IF(tbl_coded[[#This Row],[ISIN]]="","",IF(OR(_xll.BDP($R287&amp;" Equity",W$1)="#N/A N/A",_xll.BDP($R287&amp;" Equity",W$1)="#N/A Invalid Security"),"--",_xll.BDP($R287&amp;" Equity",W$1)))</f>
        <v>#NAME?</v>
      </c>
      <c r="X287" s="122" t="e">
        <f ca="1">IF(tbl_coded[[#This Row],[ISIN]]="","",IF(OR(_xll.BDP($R287&amp;" Equity",X$1)="#N/A N/A",_xll.BDP($R287&amp;" Equity",X$1)="#N/A Invalid Security"),"--",_xll.BDP($R287&amp;" Equity",X$1)))</f>
        <v>#NAME?</v>
      </c>
      <c r="Y28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7" s="122" t="str">
        <f ca="1">IF(tbl_coded[[#This Row],[ISIN]]="","",IF(ISNUMBER(_xll.BDP(B287&amp;" Corp",Z$1)),_xll.BDP(B287&amp;" Corp",Z$1),""))</f>
        <v/>
      </c>
      <c r="AA287" s="122" t="str">
        <f ca="1">IF(tbl_coded[[#This Row],[ISIN]]="","",IF(ISNUMBER(_xll.BDP(B287&amp;" Corp",AA$1)),_xll.BDP(B287&amp;" Corp",AA$1),""))</f>
        <v/>
      </c>
      <c r="AB287" s="122" t="str">
        <f ca="1">IF(tbl_coded[[#This Row],[ISIN]]="","",IF(ISNUMBER(_xll.BDP(B287&amp;" Corp",AB$1)),_xll.BDP(B287&amp;" Corp",AB$1),""))</f>
        <v/>
      </c>
      <c r="AC287" s="122" t="str">
        <f ca="1">IF(tbl_coded[[#This Row],[ISIN]]="","",IF(ISNUMBER(_xll.BDP(B287&amp;" Corp",AC$1)),_xll.BDP(B287&amp;" Corp",AC$1),""))</f>
        <v/>
      </c>
      <c r="AD287" s="122" t="e">
        <f ca="1">IF(tbl_coded[[#This Row],[ISIN]]="","",IF((_xll.BDP(B287&amp;" Corp",AD$1))="#N/A Field Not Applicable","",_xll.BDP(B287&amp;" Corp",AD$1)))</f>
        <v>#NAME?</v>
      </c>
      <c r="AE287" s="122" t="e">
        <f ca="1">IF(tbl_coded[[#This Row],[ISIN]]="","",IF((_xll.BDP(B287&amp;" Corp",AE$1))="#N/A N/A","--",_xll.BDP(B287&amp;" Corp",AE$1)))</f>
        <v>#NAME?</v>
      </c>
      <c r="AF287" s="122" t="e">
        <f ca="1">IF(tbl_coded[[#This Row],[ISIN]]="","",IF(IFERROR(MATCH(H287,rtg_num[Moody''s],0)&gt;10,0),"HY",IF(IFERROR(MATCH(I287,rtg_num[S&amp;P],0)&gt;10,0),"HY",IF(IFERROR(MATCH(J287,rtg_num[Fitch],0)&gt;10,0),"HY",IF(H287&amp;I287&amp;J287="------","NR",IF(IFERROR(FIND("#N/A",Coded!H287),0)&amp;IFERROR(FIND("#N/A",Coded!H287),0)&amp;IFERROR(FIND("#N/A",Coded!H287),0)&lt;&gt;"000",IF(INDEX(美元债一级!$O:$O,MATCH(tbl_coded[[#This Row],[ISIN]],美元债一级!$I:$I,0))="--/--/--","NR","IG"),"IG"))))))</f>
        <v>#NAME?</v>
      </c>
      <c r="AG28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7" s="123" t="e">
        <f ca="1">IF(tbl_coded[[#This Row],[ISIN]]="","",IF(_xll.BDP($B287&amp;" Corp",AI$1)="#N/A N/A","--",_xll.BDP($B287&amp;" Corp",AI$1)))</f>
        <v>#NAME?</v>
      </c>
      <c r="AJ287" s="122" t="e">
        <f ca="1">IF(tbl_coded[[#This Row],[ISIN]]="","",IF(OR(_xll.BDP(_xll.BDP(tbl_coded[[#This Row],[ISIN]]&amp;" Corp", "ISSUER_EQUITY_TICKER")&amp;" Equity",AJ$1)="#N/A N/A"),"--",_xll.BDP(_xll.BDP(tbl_coded[[#This Row],[ISIN]]&amp;" Corp", "ISSUER_EQUITY_TICKER")&amp;" Equity",AJ$1)))</f>
        <v>#NAME?</v>
      </c>
      <c r="AK28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25" t="e">
        <f ca="1">IF(tbl_coded[[#This Row],[ISIN]]="","",IF(OR(_xll.BDP(_xll.BDP(tbl_coded[[#This Row],[ISIN]]&amp;" Corp", "ISSUER_EQUITY_TICKER")&amp;" Equity",AL$1)="#N/A N/A"),"--",_xll.BDP(_xll.BDP(tbl_coded[[#This Row],[ISIN]]&amp;" Corp", "ISSUER_EQUITY_TICKER")&amp;" Equity",AL$1)))</f>
        <v>#NAME?</v>
      </c>
      <c r="AM287" s="125" t="e">
        <f ca="1">IF(tbl_coded[[#This Row],[ISIN]]="","",IF(_xll.BDS($B287&amp;" Corp",AM$1)="#N/A Field Not Applicable","",_xll.BDS($B287&amp;" Corp",AM$1)))</f>
        <v>#NAME?</v>
      </c>
      <c r="AN287" s="125" t="e">
        <f ca="1">IF(tbl_coded[[#This Row],[ISIN]]="","",IF(_xll.BDP(tbl_coded[[#This Row],[KPW Provider BBID]]&amp;" CompanyID","NAME")="#N/A Invalid Security","",_xll.BDP(tbl_coded[[#This Row],[KPW Provider BBID]]&amp;" CompanyID","NAME")))</f>
        <v>#NAME?</v>
      </c>
      <c r="AO287" s="125" t="e">
        <f ca="1">IF(tbl_coded[[#This Row],[ISIN]]="","",IF(_xll.BDP(tbl_coded[[#This Row],[KPW Provider BBID]]&amp;" CompanyID",$AO$1)="#N/A Invalid Security","--",IF(_xll.BDP(tbl_coded[[#This Row],[KPW Provider BBID]]&amp;" CompanyID",$AO$1)="#N/A N/A","--",_xll.BDP(tbl_coded[[#This Row],[KPW Provider BBID]]&amp;" CompanyID",$AO$1))))</f>
        <v>#NAME?</v>
      </c>
      <c r="AP287" s="125" t="e">
        <f ca="1">IF(tbl_coded[[#This Row],[ISIN]]="","",IF(_xll.BDP(tbl_coded[[#This Row],[KPW Provider BBID]]&amp;" CompanyID",$AP$1)="#N/A Invalid Security","--",IF(_xll.BDP(tbl_coded[[#This Row],[KPW Provider BBID]]&amp;" CompanyID",$AP$1)="#N/A N/A","--",_xll.BDP(tbl_coded[[#This Row],[KPW Provider BBID]]&amp;" CompanyID",$AP$1))))</f>
        <v>#NAME?</v>
      </c>
      <c r="AQ287" s="125" t="e">
        <f ca="1">IF(tbl_coded[[#This Row],[ISIN]]="","",IF(_xll.BDP(tbl_coded[[#This Row],[KPW Provider BBID]]&amp;" CompanyID",$AQ$1)="#N/A Invalid Security","--",IF(_xll.BDP(tbl_coded[[#This Row],[KPW Provider BBID]]&amp;" CompanyID",$AQ$1)="#N/A N/A","--",_xll.BDP(tbl_coded[[#This Row],[KPW Provider BBID]]&amp;" CompanyID",$AQ$1))))</f>
        <v>#NAME?</v>
      </c>
      <c r="AR287" s="125" t="e">
        <f ca="1">IF(tbl_coded[[#This Row],[ISIN]]="","",tbl_coded[[#This Row],[穆迪KPW评级]]&amp;"/"&amp;tbl_coded[[#This Row],[SPKPW评级]]&amp;"/"&amp;tbl_coded[[#This Row],[FITCHKPW评级]])</f>
        <v>#NAME?</v>
      </c>
      <c r="AS287" s="125" t="e">
        <f ca="1">IF(tbl_coded[[#This Row],[ISIN]]="","",IF(OR(_xll.BDP($B287&amp;" Corp",AS$1)="#N/A N/A"),"--",_xll.BDP($B287&amp;" Corp",AS$1)))</f>
        <v>#NAME?</v>
      </c>
      <c r="AT287" s="125" t="e">
        <f ca="1">IF(tbl_coded[[#This Row],[ISIN]]="","",IF(_xll.BDS($B287&amp;" Corp",AT$1)="#N/A Field Not Applicable","",_xll.BDS($B287&amp;" Corp",AT$1)))</f>
        <v>#NAME?</v>
      </c>
      <c r="AU287" s="125" t="e">
        <f ca="1">IF(tbl_coded[[#This Row],[SBLC Provider BBID]]="","",_xll.BDP(tbl_coded[[#This Row],[SBLC Provider BBID]]&amp;" CompanyID","NAME"))</f>
        <v>#NAME?</v>
      </c>
      <c r="AV287" s="125" t="e">
        <f ca="1">IF(tbl_coded[[#This Row],[ISIN]]="","",IF(OR(_xll.BDP($B287&amp;" Corp",AV$1)="#N/A N/A"),"--",TEXT(_xll.BDP($B287&amp;" Corp",AV$1),"yyyy/mm/dd")))</f>
        <v>#NAME?</v>
      </c>
      <c r="AW287" s="125" t="e">
        <f ca="1">IF(tbl_coded[[#This Row],[ISIN]]="","",IF(OR(_xll.BDP($B287&amp;" Corp",AW$1)="#N/A N/A"),"--",TEXT(_xll.BDP($B287&amp;" Corp",AW$1),"yyyy/mm/dd")))</f>
        <v>#NAME?</v>
      </c>
      <c r="AX287" s="125" t="e">
        <f ca="1">IF(tbl_coded[[#This Row],[ISIN]]="","",IF(OR(_xll.BDP($B287&amp;" Corp",AX$1)="#N/A N/A"),"--",TEXT(_xll.BDP($B287&amp;" Corp",AX$1),"yyyy/mm/dd")))</f>
        <v>#NAME?</v>
      </c>
      <c r="AY287" s="125" t="e">
        <f ca="1">IF(tbl_coded[[#This Row],[ISIN]]="","",IF(OR(_xll.BDP($B287&amp;" Corp",AY$1)="#N/A Field Not Applicable"),"--",TEXT(_xll.BDP($B287&amp;" Corp",AY$1),"yyyy/mm/dd")))</f>
        <v>#NAME?</v>
      </c>
      <c r="AZ287" s="125" t="e">
        <f ca="1">IF(tbl_coded[[#This Row],[ISIN]]="","",IF(OR(_xll.BDP($B287&amp;" Corp",AZ$1)="#N/A N/A"),"--",_xll.BDP($B287&amp;" Corp",AZ$1)))</f>
        <v>#NAME?</v>
      </c>
      <c r="BA287" s="125" t="e">
        <f ca="1">IF(tbl_coded[[#This Row],[ISIN]]="","",IF(OR(_xll.BDP($B287&amp;" Corp",BA$1)="#N/A N/A"),"--",_xll.BDP($B287&amp;" Corp",BA$1)))</f>
        <v>#NAME?</v>
      </c>
      <c r="BB287" s="125" t="e">
        <f ca="1">IF(tbl_coded[[#This Row],[ISIN]]="","",IF(OR(_xll.BDP($B287&amp;" Corp",BB$1)="#N/A N/A"),"--",_xll.BDP($B287&amp;" Corp",BB$1)))</f>
        <v>#NAME?</v>
      </c>
      <c r="BC287" s="125" t="e">
        <f ca="1">IF(tbl_coded[[#This Row],[ISIN]]="","",IF(OR(_xll.BDP($B287&amp;" Corp",BC$1)="#N/A Field Not Applicable"),"--",_xll.BDP($B287&amp;" Corp",BC$1)))</f>
        <v>#NAME?</v>
      </c>
      <c r="BD287" s="125" t="e">
        <f ca="1">IF(tbl_coded[[#This Row],[ISIN]]="","",IF(OR(_xll.BDP($B287&amp;" Corp",BD$1)="#N/A Field Not Applicable"),"--",_xll.BDP($B287&amp;" Corp",BD$1)))</f>
        <v>#NAME?</v>
      </c>
      <c r="BE287" s="125" t="e">
        <f ca="1">IF(tbl_coded[[#This Row],[ISIN]]="","",IF(OR(_xll.BDP($B287&amp;" Corp",BE$1)="#N/A Field Not Applicable"),"--",_xll.BDP($B287&amp;" Corp",BE$1)))</f>
        <v>#NAME?</v>
      </c>
      <c r="BF287" s="125" t="e">
        <f ca="1">IF(tbl_coded[[#This Row],[ISIN]]="","",IF(OR(_xll.BDP($B287&amp;" Corp",BF$1)="#N/A Field Not Applicable"),"--",_xll.BDP($B287&amp;" Corp",BF$1)))</f>
        <v>#NAME?</v>
      </c>
      <c r="BG287" s="125" t="e">
        <f ca="1">IF(tbl_coded[[#This Row],[ISIN]]="","",IF(OR(_xll.BDP($B287&amp;" Corp",BG$1)="#N/A Field Not Applicable"),"--",IF(_xll.BDP($B287&amp;" Corp",BG$1)="#N/A N/A","N",_xll.BDP($B287&amp;" Corp",BG$1))))</f>
        <v>#NAME?</v>
      </c>
      <c r="BH287" s="125" t="e">
        <f ca="1">IF(tbl_coded[[#This Row],[ISIN]]="","",IF(OR(_xll.BDP($B287&amp;" Corp",BH$1)="#N/A N/A"),"",_xll.BDP($B287&amp;" Corp",BH$1)))</f>
        <v>#NAME?</v>
      </c>
      <c r="BI287" s="125" t="e">
        <f ca="1">IF(tbl_coded[[#This Row],[ISIN]]="","",IF(OR(tbl_coded[[#This Row],[Parent company tiker]]=""),"",IF(_xll.BDP(tbl_coded[[#This Row],[Parent company tiker]]&amp;" Equity",BI$1)="#N/A N/A","--",_xll.BDP(tbl_coded[[#This Row],[Parent company tiker]]&amp;" Equity",BI$1))))</f>
        <v>#NAME?</v>
      </c>
      <c r="BJ287" s="125" t="e">
        <f ca="1">IF(tbl_coded[[#This Row],[ISIN]]="","",IF(OR(tbl_coded[[#This Row],[Parent company tiker]]=""),"",IF(_xll.BDP(tbl_coded[[#This Row],[Parent company tiker]]&amp;" Equity",BJ$1)="#N/A N/A","--",_xll.BDP(tbl_coded[[#This Row],[Parent company tiker]]&amp;" Equity",BJ$1))))</f>
        <v>#NAME?</v>
      </c>
      <c r="BK287" s="125" t="e">
        <f ca="1">IF(tbl_coded[[#This Row],[ISIN]]="","",IF(OR(tbl_coded[[#This Row],[Parent company tiker]]=""),"",IF(_xll.BDP(tbl_coded[[#This Row],[Parent company tiker]]&amp;" Equity",BK$1)="#N/A N/A","--",_xll.BDP(tbl_coded[[#This Row],[Parent company tiker]]&amp;" Equity",BK$1))))</f>
        <v>#NAME?</v>
      </c>
      <c r="BL287" s="125" t="e">
        <f ca="1">IF(tbl_coded[[#This Row],[ISIN]]="","",IF(OR(tbl_coded[[#This Row],[Parent company tiker]]=""),"",IF(_xll.BDP(tbl_coded[[#This Row],[Parent company tiker]]&amp;" Equity",BL$1)="#N/A N/A","--",_xll.BDP(tbl_coded[[#This Row],[Parent company tiker]]&amp;" Equity",BL$1))))</f>
        <v>#NAME?</v>
      </c>
      <c r="BM28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7" s="125" t="e">
        <f ca="1">IF(tbl_coded[[#This Row],[Column9]]&lt;&gt;"--",tbl_coded[[#This Row],[G''tor rating]],IF(tbl_coded[[#This Row],[KPW Name]]&lt;&gt;"",tbl_coded[[#This Row],[KPW Rating]],IF(tbl_coded[[#This Row],[Parent company tiker]]&lt;&gt;"",tbl_coded[[#This Row],[parent评级]],tbl_coded[[#This Row],[Issuer rating]])))</f>
        <v>#NAME?</v>
      </c>
      <c r="BO287" s="159" t="str">
        <f ca="1">IFERROR(IF(tbl_coded[[#This Row],[GREEN]]="Y","GREEN",IF(tbl_coded[[#This Row],[SUSTAINABLE]]="Y","SUSTAINABLE",IF(tbl_coded[[#This Row],[SOCIAL]]="Y","SOCIAL",IF(tbl_coded[[#This Row],[Sustainable linked]]="Y","SUSTAINABLE LINKED"," ")))),"")</f>
        <v/>
      </c>
    </row>
    <row r="288" spans="1:67" ht="15" customHeight="1">
      <c r="A288" s="119">
        <v>286</v>
      </c>
      <c r="B288" s="120" t="str">
        <f>IF(美元债一级!$C$4:$C$1048576&lt;&gt;"",美元债一级!C289,"")</f>
        <v>XS2583241372</v>
      </c>
      <c r="C288" s="122" t="e">
        <f ca="1">IF(tbl_coded[[#This Row],[ISIN]]="","",IF(tbl_coded[[#This Row],[Index]]&gt;$A$1,"",IF(_xll.BDP($B288&amp;" Corp",C$1)="#N/A N/A","",_xll.BDP($B288&amp;" Corp",C$1))))</f>
        <v>#NAME?</v>
      </c>
      <c r="D288" s="122" t="e">
        <f ca="1">IF(tbl_coded[[#This Row],[ISIN]]="","",IF(_xll.BDP($B288&amp;" Corp",D$1)="#N/A N/A","",_xll.BDP($B288&amp;" Corp",D$1)))</f>
        <v>#NAME?</v>
      </c>
      <c r="E288" s="122" t="e">
        <f ca="1">IF(tbl_coded[[#This Row],[ISIN]]="","",IF(_xll.BDP($B288&amp;" Corp",E$1)="#N/A N/A","--",_xll.BDP($B288&amp;" Corp",E$1)))</f>
        <v>#NAME?</v>
      </c>
      <c r="F288" s="122" t="e">
        <f ca="1">IF(tbl_coded[[#This Row],[ISIN]]="","",IF(_xll.BDS($B288&amp;" Corp",F$1)="#N/A Field Not Applicable","",_xll.BDS($B288&amp;" Corp",F$1)))</f>
        <v>#NAME?</v>
      </c>
      <c r="G288" s="122" t="e">
        <f ca="1">IF(tbl_coded[[#This Row],[ISIN]]="","",IF(_xll.BDP($F288&amp;" CompanyID",G$1)="#N/A Invalid Security","",_xll.BDP($F288&amp;" CompanyID",G$1)))</f>
        <v>#NAME?</v>
      </c>
      <c r="H288" s="122" t="e">
        <f ca="1">IF(tbl_coded[[#This Row],[ISIN]]="","",IF(_xll.BDP($B288&amp;" Corp",H$1)="#N/A N/A","--",_xll.BDP($B288&amp;" Corp",H$1)))</f>
        <v>#NAME?</v>
      </c>
      <c r="I288" s="122" t="e">
        <f ca="1">IF(tbl_coded[[#This Row],[ISIN]]="","",IF(_xll.BDP($B288&amp;" Corp",I$1)="#N/A N/A","--",_xll.BDP($B288&amp;" Corp",I$1)))</f>
        <v>#NAME?</v>
      </c>
      <c r="J288" s="122" t="e">
        <f ca="1">IF(tbl_coded[[#This Row],[ISIN]]="","",IF(_xll.BDP($B288&amp;" Corp",J$1)="#N/A N/A","--",_xll.BDP($B288&amp;" Corp",J$1)))</f>
        <v>#NAME?</v>
      </c>
      <c r="K288" s="122" t="e">
        <f ca="1">IF(tbl_coded[[#This Row],[ISIN]]="","",IF(_xll.BDP($B288&amp;" Corp",K$1)="#N/A N/A","--",_xll.BDP($B288&amp;" Corp",K$1)))</f>
        <v>#NAME?</v>
      </c>
      <c r="L288" s="122" t="e">
        <f ca="1">IF(tbl_coded[[#This Row],[ISIN]]="","",IF(_xll.BDP($B288&amp;" Corp",L$1)="#N/A N/A","--",_xll.BDP($B288&amp;" Corp",L$1)))</f>
        <v>#NAME?</v>
      </c>
      <c r="M288" s="122" t="e">
        <f ca="1">IF(tbl_coded[[#This Row],[ISIN]]="","",IF(_xll.BDP($B288&amp;" Corp",M$1)="#N/A N/A","--",_xll.BDP($B288&amp;" Corp",M$1)))</f>
        <v>#NAME?</v>
      </c>
      <c r="N288" s="122" t="e">
        <f ca="1">IF(tbl_coded[[#This Row],[ISIN]]="","",IF(_xll.BDP($B288&amp;" Corp",N$1)="#N/A N/A","--",_xll.BDP($B288&amp;" Corp",N$1)))</f>
        <v>#NAME?</v>
      </c>
      <c r="O288" s="122" t="e">
        <f ca="1">IF(tbl_coded[[#This Row],[ISIN]]="","",IF(_xll.BDP($B288&amp;" Corp",O$1)="#N/A N/A","--",_xll.BDP($B288&amp;" Corp",O$1)))</f>
        <v>#NAME?</v>
      </c>
      <c r="P288" s="122" t="e">
        <f ca="1">IF(tbl_coded[[#This Row],[ISIN]]="","",IF(_xll.BDP($B288&amp;" Corp",P$1)="#N/A N/A","--",_xll.BDP($B288&amp;" Corp",P$1)))</f>
        <v>#NAME?</v>
      </c>
      <c r="Q288"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8" s="122" t="e">
        <f ca="1">IF(tbl_coded[[#This Row],[ISIN]]="","",IF(OR(_xll.BDP($B288&amp;" Corp",R$1)="#N/A N/A",_xll.BDP($B288&amp;" Corp",R$1)="#N/A Invalid Security",_xll.BDP($B288&amp;" Corp",R$1)="#N/A Field Not Applicable"),"--",_xll.BDP($B288&amp;" Corp",R$1)))</f>
        <v>#NAME?</v>
      </c>
      <c r="S288" s="122" t="e">
        <f ca="1">IF(tbl_coded[[#This Row],[ISIN]]="","",IF(OR(_xll.BDP($R288&amp;" Equity",S$1)="#N/A N/A",_xll.BDP($R288&amp;" Equity",S$1)="#N/A Invalid Security"),"--",_xll.BDP($R288&amp;" Equity",S$1)))</f>
        <v>#NAME?</v>
      </c>
      <c r="T288" s="122" t="e">
        <f ca="1">IF(tbl_coded[[#This Row],[ISIN]]="","",IF(OR(_xll.BDP($R288&amp;" Equity",T$1)="#N/A N/A",_xll.BDP($R288&amp;" Equity",T$1)="#N/A Invalid Security"),"--",_xll.BDP($R288&amp;" Equity",T$1)))</f>
        <v>#NAME?</v>
      </c>
      <c r="U288" s="122" t="e">
        <f ca="1">IF(tbl_coded[[#This Row],[ISIN]]="","",IF(OR(_xll.BDP($R288&amp;" Equity",U$1)="#N/A N/A",_xll.BDP($R288&amp;" Equity",U$1)="#N/A Invalid Security"),"--",_xll.BDP($R288&amp;" Equity",U$1)))</f>
        <v>#NAME?</v>
      </c>
      <c r="V288" s="122" t="e">
        <f ca="1">IF(tbl_coded[[#This Row],[ISIN]]="","",IF(OR(_xll.BDP($R288&amp;" Equity",V$1)="#N/A N/A",_xll.BDP($R288&amp;" Equity",V$1)="#N/A Invalid Security"),"--",_xll.BDP($R288&amp;" Equity",V$1)))</f>
        <v>#NAME?</v>
      </c>
      <c r="W288" s="122" t="e">
        <f ca="1">IF(tbl_coded[[#This Row],[ISIN]]="","",IF(OR(_xll.BDP($R288&amp;" Equity",W$1)="#N/A N/A",_xll.BDP($R288&amp;" Equity",W$1)="#N/A Invalid Security"),"--",_xll.BDP($R288&amp;" Equity",W$1)))</f>
        <v>#NAME?</v>
      </c>
      <c r="X288" s="122" t="e">
        <f ca="1">IF(tbl_coded[[#This Row],[ISIN]]="","",IF(OR(_xll.BDP($R288&amp;" Equity",X$1)="#N/A N/A",_xll.BDP($R288&amp;" Equity",X$1)="#N/A Invalid Security"),"--",_xll.BDP($R288&amp;" Equity",X$1)))</f>
        <v>#NAME?</v>
      </c>
      <c r="Y288"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8" s="122" t="str">
        <f ca="1">IF(tbl_coded[[#This Row],[ISIN]]="","",IF(ISNUMBER(_xll.BDP(B288&amp;" Corp",Z$1)),_xll.BDP(B288&amp;" Corp",Z$1),""))</f>
        <v/>
      </c>
      <c r="AA288" s="122" t="str">
        <f ca="1">IF(tbl_coded[[#This Row],[ISIN]]="","",IF(ISNUMBER(_xll.BDP(B288&amp;" Corp",AA$1)),_xll.BDP(B288&amp;" Corp",AA$1),""))</f>
        <v/>
      </c>
      <c r="AB288" s="122" t="str">
        <f ca="1">IF(tbl_coded[[#This Row],[ISIN]]="","",IF(ISNUMBER(_xll.BDP(B288&amp;" Corp",AB$1)),_xll.BDP(B288&amp;" Corp",AB$1),""))</f>
        <v/>
      </c>
      <c r="AC288" s="122" t="str">
        <f ca="1">IF(tbl_coded[[#This Row],[ISIN]]="","",IF(ISNUMBER(_xll.BDP(B288&amp;" Corp",AC$1)),_xll.BDP(B288&amp;" Corp",AC$1),""))</f>
        <v/>
      </c>
      <c r="AD288" s="122" t="e">
        <f ca="1">IF(tbl_coded[[#This Row],[ISIN]]="","",IF((_xll.BDP(B288&amp;" Corp",AD$1))="#N/A Field Not Applicable","",_xll.BDP(B288&amp;" Corp",AD$1)))</f>
        <v>#NAME?</v>
      </c>
      <c r="AE288" s="122" t="e">
        <f ca="1">IF(tbl_coded[[#This Row],[ISIN]]="","",IF((_xll.BDP(B288&amp;" Corp",AE$1))="#N/A N/A","--",_xll.BDP(B288&amp;" Corp",AE$1)))</f>
        <v>#NAME?</v>
      </c>
      <c r="AF288" s="122" t="e">
        <f ca="1">IF(tbl_coded[[#This Row],[ISIN]]="","",IF(IFERROR(MATCH(H288,rtg_num[Moody''s],0)&gt;10,0),"HY",IF(IFERROR(MATCH(I288,rtg_num[S&amp;P],0)&gt;10,0),"HY",IF(IFERROR(MATCH(J288,rtg_num[Fitch],0)&gt;10,0),"HY",IF(H288&amp;I288&amp;J288="------","NR",IF(IFERROR(FIND("#N/A",Coded!H288),0)&amp;IFERROR(FIND("#N/A",Coded!H288),0)&amp;IFERROR(FIND("#N/A",Coded!H288),0)&lt;&gt;"000",IF(INDEX(美元债一级!$O:$O,MATCH(tbl_coded[[#This Row],[ISIN]],美元债一级!$I:$I,0))="--/--/--","NR","IG"),"IG"))))))</f>
        <v>#NAME?</v>
      </c>
      <c r="AG288"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8"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8" s="123" t="e">
        <f ca="1">IF(tbl_coded[[#This Row],[ISIN]]="","",IF(_xll.BDP($B288&amp;" Corp",AI$1)="#N/A N/A","--",_xll.BDP($B288&amp;" Corp",AI$1)))</f>
        <v>#NAME?</v>
      </c>
      <c r="AJ288" s="122" t="e">
        <f ca="1">IF(tbl_coded[[#This Row],[ISIN]]="","",IF(OR(_xll.BDP(_xll.BDP(tbl_coded[[#This Row],[ISIN]]&amp;" Corp", "ISSUER_EQUITY_TICKER")&amp;" Equity",AJ$1)="#N/A N/A"),"--",_xll.BDP(_xll.BDP(tbl_coded[[#This Row],[ISIN]]&amp;" Corp", "ISSUER_EQUITY_TICKER")&amp;" Equity",AJ$1)))</f>
        <v>#NAME?</v>
      </c>
      <c r="AK288"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25" t="e">
        <f ca="1">IF(tbl_coded[[#This Row],[ISIN]]="","",IF(OR(_xll.BDP(_xll.BDP(tbl_coded[[#This Row],[ISIN]]&amp;" Corp", "ISSUER_EQUITY_TICKER")&amp;" Equity",AL$1)="#N/A N/A"),"--",_xll.BDP(_xll.BDP(tbl_coded[[#This Row],[ISIN]]&amp;" Corp", "ISSUER_EQUITY_TICKER")&amp;" Equity",AL$1)))</f>
        <v>#NAME?</v>
      </c>
      <c r="AM288" s="125" t="e">
        <f ca="1">IF(tbl_coded[[#This Row],[ISIN]]="","",IF(_xll.BDS($B288&amp;" Corp",AM$1)="#N/A Field Not Applicable","",_xll.BDS($B288&amp;" Corp",AM$1)))</f>
        <v>#NAME?</v>
      </c>
      <c r="AN288" s="125" t="e">
        <f ca="1">IF(tbl_coded[[#This Row],[ISIN]]="","",IF(_xll.BDP(tbl_coded[[#This Row],[KPW Provider BBID]]&amp;" CompanyID","NAME")="#N/A Invalid Security","",_xll.BDP(tbl_coded[[#This Row],[KPW Provider BBID]]&amp;" CompanyID","NAME")))</f>
        <v>#NAME?</v>
      </c>
      <c r="AO288" s="125" t="e">
        <f ca="1">IF(tbl_coded[[#This Row],[ISIN]]="","",IF(_xll.BDP(tbl_coded[[#This Row],[KPW Provider BBID]]&amp;" CompanyID",$AO$1)="#N/A Invalid Security","--",IF(_xll.BDP(tbl_coded[[#This Row],[KPW Provider BBID]]&amp;" CompanyID",$AO$1)="#N/A N/A","--",_xll.BDP(tbl_coded[[#This Row],[KPW Provider BBID]]&amp;" CompanyID",$AO$1))))</f>
        <v>#NAME?</v>
      </c>
      <c r="AP288" s="125" t="e">
        <f ca="1">IF(tbl_coded[[#This Row],[ISIN]]="","",IF(_xll.BDP(tbl_coded[[#This Row],[KPW Provider BBID]]&amp;" CompanyID",$AP$1)="#N/A Invalid Security","--",IF(_xll.BDP(tbl_coded[[#This Row],[KPW Provider BBID]]&amp;" CompanyID",$AP$1)="#N/A N/A","--",_xll.BDP(tbl_coded[[#This Row],[KPW Provider BBID]]&amp;" CompanyID",$AP$1))))</f>
        <v>#NAME?</v>
      </c>
      <c r="AQ288" s="125" t="e">
        <f ca="1">IF(tbl_coded[[#This Row],[ISIN]]="","",IF(_xll.BDP(tbl_coded[[#This Row],[KPW Provider BBID]]&amp;" CompanyID",$AQ$1)="#N/A Invalid Security","--",IF(_xll.BDP(tbl_coded[[#This Row],[KPW Provider BBID]]&amp;" CompanyID",$AQ$1)="#N/A N/A","--",_xll.BDP(tbl_coded[[#This Row],[KPW Provider BBID]]&amp;" CompanyID",$AQ$1))))</f>
        <v>#NAME?</v>
      </c>
      <c r="AR288" s="125" t="e">
        <f ca="1">IF(tbl_coded[[#This Row],[ISIN]]="","",tbl_coded[[#This Row],[穆迪KPW评级]]&amp;"/"&amp;tbl_coded[[#This Row],[SPKPW评级]]&amp;"/"&amp;tbl_coded[[#This Row],[FITCHKPW评级]])</f>
        <v>#NAME?</v>
      </c>
      <c r="AS288" s="125" t="e">
        <f ca="1">IF(tbl_coded[[#This Row],[ISIN]]="","",IF(OR(_xll.BDP($B288&amp;" Corp",AS$1)="#N/A N/A"),"--",_xll.BDP($B288&amp;" Corp",AS$1)))</f>
        <v>#NAME?</v>
      </c>
      <c r="AT288" s="125" t="e">
        <f ca="1">IF(tbl_coded[[#This Row],[ISIN]]="","",IF(_xll.BDS($B288&amp;" Corp",AT$1)="#N/A Field Not Applicable","",_xll.BDS($B288&amp;" Corp",AT$1)))</f>
        <v>#NAME?</v>
      </c>
      <c r="AU288" s="125" t="e">
        <f ca="1">IF(tbl_coded[[#This Row],[SBLC Provider BBID]]="","",_xll.BDP(tbl_coded[[#This Row],[SBLC Provider BBID]]&amp;" CompanyID","NAME"))</f>
        <v>#NAME?</v>
      </c>
      <c r="AV288" s="125" t="e">
        <f ca="1">IF(tbl_coded[[#This Row],[ISIN]]="","",IF(OR(_xll.BDP($B288&amp;" Corp",AV$1)="#N/A N/A"),"--",TEXT(_xll.BDP($B288&amp;" Corp",AV$1),"yyyy/mm/dd")))</f>
        <v>#NAME?</v>
      </c>
      <c r="AW288" s="125" t="e">
        <f ca="1">IF(tbl_coded[[#This Row],[ISIN]]="","",IF(OR(_xll.BDP($B288&amp;" Corp",AW$1)="#N/A N/A"),"--",TEXT(_xll.BDP($B288&amp;" Corp",AW$1),"yyyy/mm/dd")))</f>
        <v>#NAME?</v>
      </c>
      <c r="AX288" s="125" t="e">
        <f ca="1">IF(tbl_coded[[#This Row],[ISIN]]="","",IF(OR(_xll.BDP($B288&amp;" Corp",AX$1)="#N/A N/A"),"--",TEXT(_xll.BDP($B288&amp;" Corp",AX$1),"yyyy/mm/dd")))</f>
        <v>#NAME?</v>
      </c>
      <c r="AY288" s="125" t="e">
        <f ca="1">IF(tbl_coded[[#This Row],[ISIN]]="","",IF(OR(_xll.BDP($B288&amp;" Corp",AY$1)="#N/A Field Not Applicable"),"--",TEXT(_xll.BDP($B288&amp;" Corp",AY$1),"yyyy/mm/dd")))</f>
        <v>#NAME?</v>
      </c>
      <c r="AZ288" s="125" t="e">
        <f ca="1">IF(tbl_coded[[#This Row],[ISIN]]="","",IF(OR(_xll.BDP($B288&amp;" Corp",AZ$1)="#N/A N/A"),"--",_xll.BDP($B288&amp;" Corp",AZ$1)))</f>
        <v>#NAME?</v>
      </c>
      <c r="BA288" s="125" t="e">
        <f ca="1">IF(tbl_coded[[#This Row],[ISIN]]="","",IF(OR(_xll.BDP($B288&amp;" Corp",BA$1)="#N/A N/A"),"--",_xll.BDP($B288&amp;" Corp",BA$1)))</f>
        <v>#NAME?</v>
      </c>
      <c r="BB288" s="125" t="e">
        <f ca="1">IF(tbl_coded[[#This Row],[ISIN]]="","",IF(OR(_xll.BDP($B288&amp;" Corp",BB$1)="#N/A N/A"),"--",_xll.BDP($B288&amp;" Corp",BB$1)))</f>
        <v>#NAME?</v>
      </c>
      <c r="BC288" s="125" t="e">
        <f ca="1">IF(tbl_coded[[#This Row],[ISIN]]="","",IF(OR(_xll.BDP($B288&amp;" Corp",BC$1)="#N/A Field Not Applicable"),"--",_xll.BDP($B288&amp;" Corp",BC$1)))</f>
        <v>#NAME?</v>
      </c>
      <c r="BD288" s="125" t="e">
        <f ca="1">IF(tbl_coded[[#This Row],[ISIN]]="","",IF(OR(_xll.BDP($B288&amp;" Corp",BD$1)="#N/A Field Not Applicable"),"--",_xll.BDP($B288&amp;" Corp",BD$1)))</f>
        <v>#NAME?</v>
      </c>
      <c r="BE288" s="125" t="e">
        <f ca="1">IF(tbl_coded[[#This Row],[ISIN]]="","",IF(OR(_xll.BDP($B288&amp;" Corp",BE$1)="#N/A Field Not Applicable"),"--",_xll.BDP($B288&amp;" Corp",BE$1)))</f>
        <v>#NAME?</v>
      </c>
      <c r="BF288" s="125" t="e">
        <f ca="1">IF(tbl_coded[[#This Row],[ISIN]]="","",IF(OR(_xll.BDP($B288&amp;" Corp",BF$1)="#N/A Field Not Applicable"),"--",_xll.BDP($B288&amp;" Corp",BF$1)))</f>
        <v>#NAME?</v>
      </c>
      <c r="BG288" s="125" t="e">
        <f ca="1">IF(tbl_coded[[#This Row],[ISIN]]="","",IF(OR(_xll.BDP($B288&amp;" Corp",BG$1)="#N/A Field Not Applicable"),"--",IF(_xll.BDP($B288&amp;" Corp",BG$1)="#N/A N/A","N",_xll.BDP($B288&amp;" Corp",BG$1))))</f>
        <v>#NAME?</v>
      </c>
      <c r="BH288" s="125" t="e">
        <f ca="1">IF(tbl_coded[[#This Row],[ISIN]]="","",IF(OR(_xll.BDP($B288&amp;" Corp",BH$1)="#N/A N/A"),"",_xll.BDP($B288&amp;" Corp",BH$1)))</f>
        <v>#NAME?</v>
      </c>
      <c r="BI288" s="125" t="e">
        <f ca="1">IF(tbl_coded[[#This Row],[ISIN]]="","",IF(OR(tbl_coded[[#This Row],[Parent company tiker]]=""),"",IF(_xll.BDP(tbl_coded[[#This Row],[Parent company tiker]]&amp;" Equity",BI$1)="#N/A N/A","--",_xll.BDP(tbl_coded[[#This Row],[Parent company tiker]]&amp;" Equity",BI$1))))</f>
        <v>#NAME?</v>
      </c>
      <c r="BJ288" s="125" t="e">
        <f ca="1">IF(tbl_coded[[#This Row],[ISIN]]="","",IF(OR(tbl_coded[[#This Row],[Parent company tiker]]=""),"",IF(_xll.BDP(tbl_coded[[#This Row],[Parent company tiker]]&amp;" Equity",BJ$1)="#N/A N/A","--",_xll.BDP(tbl_coded[[#This Row],[Parent company tiker]]&amp;" Equity",BJ$1))))</f>
        <v>#NAME?</v>
      </c>
      <c r="BK288" s="125" t="e">
        <f ca="1">IF(tbl_coded[[#This Row],[ISIN]]="","",IF(OR(tbl_coded[[#This Row],[Parent company tiker]]=""),"",IF(_xll.BDP(tbl_coded[[#This Row],[Parent company tiker]]&amp;" Equity",BK$1)="#N/A N/A","--",_xll.BDP(tbl_coded[[#This Row],[Parent company tiker]]&amp;" Equity",BK$1))))</f>
        <v>#NAME?</v>
      </c>
      <c r="BL288" s="125" t="e">
        <f ca="1">IF(tbl_coded[[#This Row],[ISIN]]="","",IF(OR(tbl_coded[[#This Row],[Parent company tiker]]=""),"",IF(_xll.BDP(tbl_coded[[#This Row],[Parent company tiker]]&amp;" Equity",BL$1)="#N/A N/A","--",_xll.BDP(tbl_coded[[#This Row],[Parent company tiker]]&amp;" Equity",BL$1))))</f>
        <v>#NAME?</v>
      </c>
      <c r="BM288"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8" s="125" t="e">
        <f ca="1">IF(tbl_coded[[#This Row],[Column9]]&lt;&gt;"--",tbl_coded[[#This Row],[G''tor rating]],IF(tbl_coded[[#This Row],[KPW Name]]&lt;&gt;"",tbl_coded[[#This Row],[KPW Rating]],IF(tbl_coded[[#This Row],[Parent company tiker]]&lt;&gt;"",tbl_coded[[#This Row],[parent评级]],tbl_coded[[#This Row],[Issuer rating]])))</f>
        <v>#NAME?</v>
      </c>
      <c r="BO288" s="159" t="str">
        <f ca="1">IFERROR(IF(tbl_coded[[#This Row],[GREEN]]="Y","GREEN",IF(tbl_coded[[#This Row],[SUSTAINABLE]]="Y","SUSTAINABLE",IF(tbl_coded[[#This Row],[SOCIAL]]="Y","SOCIAL",IF(tbl_coded[[#This Row],[Sustainable linked]]="Y","SUSTAINABLE LINKED"," ")))),"")</f>
        <v/>
      </c>
    </row>
    <row r="289" spans="1:67" ht="15" customHeight="1">
      <c r="A289" s="119">
        <v>287</v>
      </c>
      <c r="B289" s="120" t="str">
        <f>IF(美元债一级!$C$4:$C$1048576&lt;&gt;"",美元债一级!C290,"")</f>
        <v>XS2582809542</v>
      </c>
      <c r="C289" s="124" t="e">
        <f ca="1">IF(tbl_coded[[#This Row],[ISIN]]="","",IF(tbl_coded[[#This Row],[Index]]&gt;$A$1,"",IF(_xll.BDP($B289&amp;" Corp",C$1)="#N/A N/A","",_xll.BDP($B289&amp;" Corp",C$1))))</f>
        <v>#NAME?</v>
      </c>
      <c r="D289" s="124" t="e">
        <f ca="1">IF(tbl_coded[[#This Row],[ISIN]]="","",IF(_xll.BDP($B289&amp;" Corp",D$1)="#N/A N/A","",_xll.BDP($B289&amp;" Corp",D$1)))</f>
        <v>#NAME?</v>
      </c>
      <c r="E289" s="124" t="e">
        <f ca="1">IF(tbl_coded[[#This Row],[ISIN]]="","",IF(_xll.BDP($B289&amp;" Corp",E$1)="#N/A N/A","--",_xll.BDP($B289&amp;" Corp",E$1)))</f>
        <v>#NAME?</v>
      </c>
      <c r="F289" s="124" t="e">
        <f ca="1">IF(tbl_coded[[#This Row],[ISIN]]="","",IF(_xll.BDS($B289&amp;" Corp",F$1)="#N/A Field Not Applicable","",_xll.BDS($B289&amp;" Corp",F$1)))</f>
        <v>#NAME?</v>
      </c>
      <c r="G289" s="124" t="e">
        <f ca="1">IF(tbl_coded[[#This Row],[ISIN]]="","",IF(_xll.BDP($F289&amp;" CompanyID",G$1)="#N/A Invalid Security","",_xll.BDP($F289&amp;" CompanyID",G$1)))</f>
        <v>#NAME?</v>
      </c>
      <c r="H289" s="124" t="e">
        <f ca="1">IF(tbl_coded[[#This Row],[ISIN]]="","",IF(_xll.BDP($B289&amp;" Corp",H$1)="#N/A N/A","--",_xll.BDP($B289&amp;" Corp",H$1)))</f>
        <v>#NAME?</v>
      </c>
      <c r="I289" s="124" t="e">
        <f ca="1">IF(tbl_coded[[#This Row],[ISIN]]="","",IF(_xll.BDP($B289&amp;" Corp",I$1)="#N/A N/A","--",_xll.BDP($B289&amp;" Corp",I$1)))</f>
        <v>#NAME?</v>
      </c>
      <c r="J289" s="124" t="e">
        <f ca="1">IF(tbl_coded[[#This Row],[ISIN]]="","",IF(_xll.BDP($B289&amp;" Corp",J$1)="#N/A N/A","--",_xll.BDP($B289&amp;" Corp",J$1)))</f>
        <v>#NAME?</v>
      </c>
      <c r="K289" s="124" t="e">
        <f ca="1">IF(tbl_coded[[#This Row],[ISIN]]="","",IF(_xll.BDP($B289&amp;" Corp",K$1)="#N/A N/A","--",_xll.BDP($B289&amp;" Corp",K$1)))</f>
        <v>#NAME?</v>
      </c>
      <c r="L289" s="124" t="e">
        <f ca="1">IF(tbl_coded[[#This Row],[ISIN]]="","",IF(_xll.BDP($B289&amp;" Corp",L$1)="#N/A N/A","--",_xll.BDP($B289&amp;" Corp",L$1)))</f>
        <v>#NAME?</v>
      </c>
      <c r="M289" s="124" t="e">
        <f ca="1">IF(tbl_coded[[#This Row],[ISIN]]="","",IF(_xll.BDP($B289&amp;" Corp",M$1)="#N/A N/A","--",_xll.BDP($B289&amp;" Corp",M$1)))</f>
        <v>#NAME?</v>
      </c>
      <c r="N289" s="124" t="e">
        <f ca="1">IF(tbl_coded[[#This Row],[ISIN]]="","",IF(_xll.BDP($B289&amp;" Corp",N$1)="#N/A N/A","--",_xll.BDP($B289&amp;" Corp",N$1)))</f>
        <v>#NAME?</v>
      </c>
      <c r="O289" s="124" t="e">
        <f ca="1">IF(tbl_coded[[#This Row],[ISIN]]="","",IF(_xll.BDP($B289&amp;" Corp",O$1)="#N/A N/A","--",_xll.BDP($B289&amp;" Corp",O$1)))</f>
        <v>#NAME?</v>
      </c>
      <c r="P289" s="124" t="e">
        <f ca="1">IF(tbl_coded[[#This Row],[ISIN]]="","",IF(_xll.BDP($B289&amp;" Corp",P$1)="#N/A N/A","--",_xll.BDP($B289&amp;" Corp",P$1)))</f>
        <v>#NAME?</v>
      </c>
      <c r="Q28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9" s="124" t="e">
        <f ca="1">IF(tbl_coded[[#This Row],[ISIN]]="","",IF(OR(_xll.BDP($B289&amp;" Corp",R$1)="#N/A N/A",_xll.BDP($B289&amp;" Corp",R$1)="#N/A Invalid Security",_xll.BDP($B289&amp;" Corp",R$1)="#N/A Field Not Applicable"),"--",_xll.BDP($B289&amp;" Corp",R$1)))</f>
        <v>#NAME?</v>
      </c>
      <c r="S289" s="124" t="e">
        <f ca="1">IF(tbl_coded[[#This Row],[ISIN]]="","",IF(OR(_xll.BDP($R289&amp;" Equity",S$1)="#N/A N/A",_xll.BDP($R289&amp;" Equity",S$1)="#N/A Invalid Security"),"--",_xll.BDP($R289&amp;" Equity",S$1)))</f>
        <v>#NAME?</v>
      </c>
      <c r="T289" s="124" t="e">
        <f ca="1">IF(tbl_coded[[#This Row],[ISIN]]="","",IF(OR(_xll.BDP($R289&amp;" Equity",T$1)="#N/A N/A",_xll.BDP($R289&amp;" Equity",T$1)="#N/A Invalid Security"),"--",_xll.BDP($R289&amp;" Equity",T$1)))</f>
        <v>#NAME?</v>
      </c>
      <c r="U289" s="124" t="e">
        <f ca="1">IF(tbl_coded[[#This Row],[ISIN]]="","",IF(OR(_xll.BDP($R289&amp;" Equity",U$1)="#N/A N/A",_xll.BDP($R289&amp;" Equity",U$1)="#N/A Invalid Security"),"--",_xll.BDP($R289&amp;" Equity",U$1)))</f>
        <v>#NAME?</v>
      </c>
      <c r="V289" s="124" t="e">
        <f ca="1">IF(tbl_coded[[#This Row],[ISIN]]="","",IF(OR(_xll.BDP($R289&amp;" Equity",V$1)="#N/A N/A",_xll.BDP($R289&amp;" Equity",V$1)="#N/A Invalid Security"),"--",_xll.BDP($R289&amp;" Equity",V$1)))</f>
        <v>#NAME?</v>
      </c>
      <c r="W289" s="124" t="e">
        <f ca="1">IF(tbl_coded[[#This Row],[ISIN]]="","",IF(OR(_xll.BDP($R289&amp;" Equity",W$1)="#N/A N/A",_xll.BDP($R289&amp;" Equity",W$1)="#N/A Invalid Security"),"--",_xll.BDP($R289&amp;" Equity",W$1)))</f>
        <v>#NAME?</v>
      </c>
      <c r="X289" s="124" t="e">
        <f ca="1">IF(tbl_coded[[#This Row],[ISIN]]="","",IF(OR(_xll.BDP($R289&amp;" Equity",X$1)="#N/A N/A",_xll.BDP($R289&amp;" Equity",X$1)="#N/A Invalid Security"),"--",_xll.BDP($R289&amp;" Equity",X$1)))</f>
        <v>#NAME?</v>
      </c>
      <c r="Y28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9" s="124" t="str">
        <f ca="1">IF(tbl_coded[[#This Row],[ISIN]]="","",IF(ISNUMBER(_xll.BDP(B289&amp;" Corp",Z$1)),_xll.BDP(B289&amp;" Corp",Z$1),""))</f>
        <v/>
      </c>
      <c r="AA289" s="124" t="str">
        <f ca="1">IF(tbl_coded[[#This Row],[ISIN]]="","",IF(ISNUMBER(_xll.BDP(B289&amp;" Corp",AA$1)),_xll.BDP(B289&amp;" Corp",AA$1),""))</f>
        <v/>
      </c>
      <c r="AB289" s="124" t="str">
        <f ca="1">IF(tbl_coded[[#This Row],[ISIN]]="","",IF(ISNUMBER(_xll.BDP(B289&amp;" Corp",AB$1)),_xll.BDP(B289&amp;" Corp",AB$1),""))</f>
        <v/>
      </c>
      <c r="AC289" s="124" t="str">
        <f ca="1">IF(tbl_coded[[#This Row],[ISIN]]="","",IF(ISNUMBER(_xll.BDP(B289&amp;" Corp",AC$1)),_xll.BDP(B289&amp;" Corp",AC$1),""))</f>
        <v/>
      </c>
      <c r="AD289" s="124" t="e">
        <f ca="1">IF(tbl_coded[[#This Row],[ISIN]]="","",IF((_xll.BDP(B289&amp;" Corp",AD$1))="#N/A Field Not Applicable","",_xll.BDP(B289&amp;" Corp",AD$1)))</f>
        <v>#NAME?</v>
      </c>
      <c r="AE289" s="124" t="e">
        <f ca="1">IF(tbl_coded[[#This Row],[ISIN]]="","",IF((_xll.BDP(B289&amp;" Corp",AE$1))="#N/A N/A","--",_xll.BDP(B289&amp;" Corp",AE$1)))</f>
        <v>#NAME?</v>
      </c>
      <c r="AF289" s="124" t="e">
        <f ca="1">IF(tbl_coded[[#This Row],[ISIN]]="","",IF(IFERROR(MATCH(H289,rtg_num[Moody''s],0)&gt;10,0),"HY",IF(IFERROR(MATCH(I289,rtg_num[S&amp;P],0)&gt;10,0),"HY",IF(IFERROR(MATCH(J289,rtg_num[Fitch],0)&gt;10,0),"HY",IF(H289&amp;I289&amp;J289="------","NR",IF(IFERROR(FIND("#N/A",Coded!H289),0)&amp;IFERROR(FIND("#N/A",Coded!H289),0)&amp;IFERROR(FIND("#N/A",Coded!H289),0)&lt;&gt;"000",IF(INDEX(美元债一级!$O:$O,MATCH(tbl_coded[[#This Row],[ISIN]],美元债一级!$I:$I,0))="--/--/--","NR","IG"),"IG"))))))</f>
        <v>#NAME?</v>
      </c>
      <c r="AG28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9" s="125" t="e">
        <f ca="1">IF(tbl_coded[[#This Row],[ISIN]]="","",IF(_xll.BDP($B289&amp;" Corp",AI$1)="#N/A N/A","--",_xll.BDP($B289&amp;" Corp",AI$1)))</f>
        <v>#NAME?</v>
      </c>
      <c r="AJ289" s="122" t="e">
        <f ca="1">IF(tbl_coded[[#This Row],[ISIN]]="","",IF(OR(_xll.BDP(_xll.BDP(tbl_coded[[#This Row],[ISIN]]&amp;" Corp", "ISSUER_EQUITY_TICKER")&amp;" Equity",AJ$1)="#N/A N/A"),"--",_xll.BDP(_xll.BDP(tbl_coded[[#This Row],[ISIN]]&amp;" Corp", "ISSUER_EQUITY_TICKER")&amp;" Equity",AJ$1)))</f>
        <v>#NAME?</v>
      </c>
      <c r="AK28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24" t="e">
        <f ca="1">IF(tbl_coded[[#This Row],[ISIN]]="","",IF(OR(_xll.BDP(_xll.BDP(tbl_coded[[#This Row],[ISIN]]&amp;" Corp", "ISSUER_EQUITY_TICKER")&amp;" Equity",AL$1)="#N/A N/A"),"--",_xll.BDP(_xll.BDP(tbl_coded[[#This Row],[ISIN]]&amp;" Corp", "ISSUER_EQUITY_TICKER")&amp;" Equity",AL$1)))</f>
        <v>#NAME?</v>
      </c>
      <c r="AM289" s="124" t="e">
        <f ca="1">IF(tbl_coded[[#This Row],[ISIN]]="","",IF(_xll.BDS($B289&amp;" Corp",AM$1)="#N/A Field Not Applicable","",_xll.BDS($B289&amp;" Corp",AM$1)))</f>
        <v>#NAME?</v>
      </c>
      <c r="AN289" s="124" t="e">
        <f ca="1">IF(tbl_coded[[#This Row],[ISIN]]="","",IF(_xll.BDP(tbl_coded[[#This Row],[KPW Provider BBID]]&amp;" CompanyID","NAME")="#N/A Invalid Security","",_xll.BDP(tbl_coded[[#This Row],[KPW Provider BBID]]&amp;" CompanyID","NAME")))</f>
        <v>#NAME?</v>
      </c>
      <c r="AO289" s="124" t="e">
        <f ca="1">IF(tbl_coded[[#This Row],[ISIN]]="","",IF(_xll.BDP(tbl_coded[[#This Row],[KPW Provider BBID]]&amp;" CompanyID",$AO$1)="#N/A Invalid Security","--",IF(_xll.BDP(tbl_coded[[#This Row],[KPW Provider BBID]]&amp;" CompanyID",$AO$1)="#N/A N/A","--",_xll.BDP(tbl_coded[[#This Row],[KPW Provider BBID]]&amp;" CompanyID",$AO$1))))</f>
        <v>#NAME?</v>
      </c>
      <c r="AP289" s="124" t="e">
        <f ca="1">IF(tbl_coded[[#This Row],[ISIN]]="","",IF(_xll.BDP(tbl_coded[[#This Row],[KPW Provider BBID]]&amp;" CompanyID",$AP$1)="#N/A Invalid Security","--",IF(_xll.BDP(tbl_coded[[#This Row],[KPW Provider BBID]]&amp;" CompanyID",$AP$1)="#N/A N/A","--",_xll.BDP(tbl_coded[[#This Row],[KPW Provider BBID]]&amp;" CompanyID",$AP$1))))</f>
        <v>#NAME?</v>
      </c>
      <c r="AQ289" s="124" t="e">
        <f ca="1">IF(tbl_coded[[#This Row],[ISIN]]="","",IF(_xll.BDP(tbl_coded[[#This Row],[KPW Provider BBID]]&amp;" CompanyID",$AQ$1)="#N/A Invalid Security","--",IF(_xll.BDP(tbl_coded[[#This Row],[KPW Provider BBID]]&amp;" CompanyID",$AQ$1)="#N/A N/A","--",_xll.BDP(tbl_coded[[#This Row],[KPW Provider BBID]]&amp;" CompanyID",$AQ$1))))</f>
        <v>#NAME?</v>
      </c>
      <c r="AR289" s="124" t="e">
        <f ca="1">IF(tbl_coded[[#This Row],[ISIN]]="","",tbl_coded[[#This Row],[穆迪KPW评级]]&amp;"/"&amp;tbl_coded[[#This Row],[SPKPW评级]]&amp;"/"&amp;tbl_coded[[#This Row],[FITCHKPW评级]])</f>
        <v>#NAME?</v>
      </c>
      <c r="AS289" s="124" t="e">
        <f ca="1">IF(tbl_coded[[#This Row],[ISIN]]="","",IF(OR(_xll.BDP($B289&amp;" Corp",AS$1)="#N/A N/A"),"--",_xll.BDP($B289&amp;" Corp",AS$1)))</f>
        <v>#NAME?</v>
      </c>
      <c r="AT289" s="124" t="e">
        <f ca="1">IF(tbl_coded[[#This Row],[ISIN]]="","",IF(_xll.BDS($B289&amp;" Corp",AT$1)="#N/A Field Not Applicable","",_xll.BDS($B289&amp;" Corp",AT$1)))</f>
        <v>#NAME?</v>
      </c>
      <c r="AU289" s="124" t="e">
        <f ca="1">IF(tbl_coded[[#This Row],[SBLC Provider BBID]]="","",_xll.BDP(tbl_coded[[#This Row],[SBLC Provider BBID]]&amp;" CompanyID","NAME"))</f>
        <v>#NAME?</v>
      </c>
      <c r="AV289" s="124" t="e">
        <f ca="1">IF(tbl_coded[[#This Row],[ISIN]]="","",IF(OR(_xll.BDP($B289&amp;" Corp",AV$1)="#N/A N/A"),"--",TEXT(_xll.BDP($B289&amp;" Corp",AV$1),"yyyy/mm/dd")))</f>
        <v>#NAME?</v>
      </c>
      <c r="AW289" s="124" t="e">
        <f ca="1">IF(tbl_coded[[#This Row],[ISIN]]="","",IF(OR(_xll.BDP($B289&amp;" Corp",AW$1)="#N/A N/A"),"--",TEXT(_xll.BDP($B289&amp;" Corp",AW$1),"yyyy/mm/dd")))</f>
        <v>#NAME?</v>
      </c>
      <c r="AX289" s="124" t="e">
        <f ca="1">IF(tbl_coded[[#This Row],[ISIN]]="","",IF(OR(_xll.BDP($B289&amp;" Corp",AX$1)="#N/A N/A"),"--",TEXT(_xll.BDP($B289&amp;" Corp",AX$1),"yyyy/mm/dd")))</f>
        <v>#NAME?</v>
      </c>
      <c r="AY289" s="124" t="e">
        <f ca="1">IF(tbl_coded[[#This Row],[ISIN]]="","",IF(OR(_xll.BDP($B289&amp;" Corp",AY$1)="#N/A Field Not Applicable"),"--",TEXT(_xll.BDP($B289&amp;" Corp",AY$1),"yyyy/mm/dd")))</f>
        <v>#NAME?</v>
      </c>
      <c r="AZ289" s="124" t="e">
        <f ca="1">IF(tbl_coded[[#This Row],[ISIN]]="","",IF(OR(_xll.BDP($B289&amp;" Corp",AZ$1)="#N/A N/A"),"--",_xll.BDP($B289&amp;" Corp",AZ$1)))</f>
        <v>#NAME?</v>
      </c>
      <c r="BA289" s="124" t="e">
        <f ca="1">IF(tbl_coded[[#This Row],[ISIN]]="","",IF(OR(_xll.BDP($B289&amp;" Corp",BA$1)="#N/A N/A"),"--",_xll.BDP($B289&amp;" Corp",BA$1)))</f>
        <v>#NAME?</v>
      </c>
      <c r="BB289" s="124" t="e">
        <f ca="1">IF(tbl_coded[[#This Row],[ISIN]]="","",IF(OR(_xll.BDP($B289&amp;" Corp",BB$1)="#N/A N/A"),"--",_xll.BDP($B289&amp;" Corp",BB$1)))</f>
        <v>#NAME?</v>
      </c>
      <c r="BC289" s="124" t="e">
        <f ca="1">IF(tbl_coded[[#This Row],[ISIN]]="","",IF(OR(_xll.BDP($B289&amp;" Corp",BC$1)="#N/A Field Not Applicable"),"--",_xll.BDP($B289&amp;" Corp",BC$1)))</f>
        <v>#NAME?</v>
      </c>
      <c r="BD289" s="124" t="e">
        <f ca="1">IF(tbl_coded[[#This Row],[ISIN]]="","",IF(OR(_xll.BDP($B289&amp;" Corp",BD$1)="#N/A Field Not Applicable"),"--",_xll.BDP($B289&amp;" Corp",BD$1)))</f>
        <v>#NAME?</v>
      </c>
      <c r="BE289" s="124" t="e">
        <f ca="1">IF(tbl_coded[[#This Row],[ISIN]]="","",IF(OR(_xll.BDP($B289&amp;" Corp",BE$1)="#N/A Field Not Applicable"),"--",_xll.BDP($B289&amp;" Corp",BE$1)))</f>
        <v>#NAME?</v>
      </c>
      <c r="BF289" s="124" t="e">
        <f ca="1">IF(tbl_coded[[#This Row],[ISIN]]="","",IF(OR(_xll.BDP($B289&amp;" Corp",BF$1)="#N/A Field Not Applicable"),"--",_xll.BDP($B289&amp;" Corp",BF$1)))</f>
        <v>#NAME?</v>
      </c>
      <c r="BG289" s="124" t="e">
        <f ca="1">IF(tbl_coded[[#This Row],[ISIN]]="","",IF(OR(_xll.BDP($B289&amp;" Corp",BG$1)="#N/A Field Not Applicable"),"--",IF(_xll.BDP($B289&amp;" Corp",BG$1)="#N/A N/A","N",_xll.BDP($B289&amp;" Corp",BG$1))))</f>
        <v>#NAME?</v>
      </c>
      <c r="BH289" s="124" t="e">
        <f ca="1">IF(tbl_coded[[#This Row],[ISIN]]="","",IF(OR(_xll.BDP($B289&amp;" Corp",BH$1)="#N/A N/A"),"",_xll.BDP($B289&amp;" Corp",BH$1)))</f>
        <v>#NAME?</v>
      </c>
      <c r="BI289" s="124" t="e">
        <f ca="1">IF(tbl_coded[[#This Row],[ISIN]]="","",IF(OR(tbl_coded[[#This Row],[Parent company tiker]]=""),"",IF(_xll.BDP(tbl_coded[[#This Row],[Parent company tiker]]&amp;" Equity",BI$1)="#N/A N/A","--",_xll.BDP(tbl_coded[[#This Row],[Parent company tiker]]&amp;" Equity",BI$1))))</f>
        <v>#NAME?</v>
      </c>
      <c r="BJ289" s="124" t="e">
        <f ca="1">IF(tbl_coded[[#This Row],[ISIN]]="","",IF(OR(tbl_coded[[#This Row],[Parent company tiker]]=""),"",IF(_xll.BDP(tbl_coded[[#This Row],[Parent company tiker]]&amp;" Equity",BJ$1)="#N/A N/A","--",_xll.BDP(tbl_coded[[#This Row],[Parent company tiker]]&amp;" Equity",BJ$1))))</f>
        <v>#NAME?</v>
      </c>
      <c r="BK289" s="124" t="e">
        <f ca="1">IF(tbl_coded[[#This Row],[ISIN]]="","",IF(OR(tbl_coded[[#This Row],[Parent company tiker]]=""),"",IF(_xll.BDP(tbl_coded[[#This Row],[Parent company tiker]]&amp;" Equity",BK$1)="#N/A N/A","--",_xll.BDP(tbl_coded[[#This Row],[Parent company tiker]]&amp;" Equity",BK$1))))</f>
        <v>#NAME?</v>
      </c>
      <c r="BL289" s="124" t="e">
        <f ca="1">IF(tbl_coded[[#This Row],[ISIN]]="","",IF(OR(tbl_coded[[#This Row],[Parent company tiker]]=""),"",IF(_xll.BDP(tbl_coded[[#This Row],[Parent company tiker]]&amp;" Equity",BL$1)="#N/A N/A","--",_xll.BDP(tbl_coded[[#This Row],[Parent company tiker]]&amp;" Equity",BL$1))))</f>
        <v>#NAME?</v>
      </c>
      <c r="BM28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9" s="124" t="e">
        <f ca="1">IF(tbl_coded[[#This Row],[Column9]]&lt;&gt;"--",tbl_coded[[#This Row],[G''tor rating]],IF(tbl_coded[[#This Row],[KPW Name]]&lt;&gt;"",tbl_coded[[#This Row],[KPW Rating]],IF(tbl_coded[[#This Row],[Parent company tiker]]&lt;&gt;"",tbl_coded[[#This Row],[parent评级]],tbl_coded[[#This Row],[Issuer rating]])))</f>
        <v>#NAME?</v>
      </c>
      <c r="BO289" s="159" t="str">
        <f ca="1">IFERROR(IF(tbl_coded[[#This Row],[GREEN]]="Y","GREEN",IF(tbl_coded[[#This Row],[SUSTAINABLE]]="Y","SUSTAINABLE",IF(tbl_coded[[#This Row],[SOCIAL]]="Y","SOCIAL",IF(tbl_coded[[#This Row],[Sustainable linked]]="Y","SUSTAINABLE LINKED"," ")))),"")</f>
        <v/>
      </c>
    </row>
    <row r="290" spans="1:67" ht="15" customHeight="1">
      <c r="A290" s="119">
        <v>288</v>
      </c>
      <c r="B290" s="120" t="str">
        <f>IF(美元债一级!$C$4:$C$1048576&lt;&gt;"",美元债一级!C291,"")</f>
        <v>XS2570766449</v>
      </c>
      <c r="C290" s="124" t="e">
        <f ca="1">IF(tbl_coded[[#This Row],[ISIN]]="","",IF(tbl_coded[[#This Row],[Index]]&gt;$A$1,"",IF(_xll.BDP($B290&amp;" Corp",C$1)="#N/A N/A","",_xll.BDP($B290&amp;" Corp",C$1))))</f>
        <v>#NAME?</v>
      </c>
      <c r="D290" s="124" t="e">
        <f ca="1">IF(tbl_coded[[#This Row],[ISIN]]="","",IF(_xll.BDP($B290&amp;" Corp",D$1)="#N/A N/A","",_xll.BDP($B290&amp;" Corp",D$1)))</f>
        <v>#NAME?</v>
      </c>
      <c r="E290" s="124" t="e">
        <f ca="1">IF(tbl_coded[[#This Row],[ISIN]]="","",IF(_xll.BDP($B290&amp;" Corp",E$1)="#N/A N/A","--",_xll.BDP($B290&amp;" Corp",E$1)))</f>
        <v>#NAME?</v>
      </c>
      <c r="F290" s="124" t="e">
        <f ca="1">IF(tbl_coded[[#This Row],[ISIN]]="","",IF(_xll.BDS($B290&amp;" Corp",F$1)="#N/A Field Not Applicable","",_xll.BDS($B290&amp;" Corp",F$1)))</f>
        <v>#NAME?</v>
      </c>
      <c r="G290" s="124" t="e">
        <f ca="1">IF(tbl_coded[[#This Row],[ISIN]]="","",IF(_xll.BDP($F290&amp;" CompanyID",G$1)="#N/A Invalid Security","",_xll.BDP($F290&amp;" CompanyID",G$1)))</f>
        <v>#NAME?</v>
      </c>
      <c r="H290" s="124" t="e">
        <f ca="1">IF(tbl_coded[[#This Row],[ISIN]]="","",IF(_xll.BDP($B290&amp;" Corp",H$1)="#N/A N/A","--",_xll.BDP($B290&amp;" Corp",H$1)))</f>
        <v>#NAME?</v>
      </c>
      <c r="I290" s="124" t="e">
        <f ca="1">IF(tbl_coded[[#This Row],[ISIN]]="","",IF(_xll.BDP($B290&amp;" Corp",I$1)="#N/A N/A","--",_xll.BDP($B290&amp;" Corp",I$1)))</f>
        <v>#NAME?</v>
      </c>
      <c r="J290" s="124" t="e">
        <f ca="1">IF(tbl_coded[[#This Row],[ISIN]]="","",IF(_xll.BDP($B290&amp;" Corp",J$1)="#N/A N/A","--",_xll.BDP($B290&amp;" Corp",J$1)))</f>
        <v>#NAME?</v>
      </c>
      <c r="K290" s="124" t="e">
        <f ca="1">IF(tbl_coded[[#This Row],[ISIN]]="","",IF(_xll.BDP($B290&amp;" Corp",K$1)="#N/A N/A","--",_xll.BDP($B290&amp;" Corp",K$1)))</f>
        <v>#NAME?</v>
      </c>
      <c r="L290" s="124" t="e">
        <f ca="1">IF(tbl_coded[[#This Row],[ISIN]]="","",IF(_xll.BDP($B290&amp;" Corp",L$1)="#N/A N/A","--",_xll.BDP($B290&amp;" Corp",L$1)))</f>
        <v>#NAME?</v>
      </c>
      <c r="M290" s="124" t="e">
        <f ca="1">IF(tbl_coded[[#This Row],[ISIN]]="","",IF(_xll.BDP($B290&amp;" Corp",M$1)="#N/A N/A","--",_xll.BDP($B290&amp;" Corp",M$1)))</f>
        <v>#NAME?</v>
      </c>
      <c r="N290" s="124" t="e">
        <f ca="1">IF(tbl_coded[[#This Row],[ISIN]]="","",IF(_xll.BDP($B290&amp;" Corp",N$1)="#N/A N/A","--",_xll.BDP($B290&amp;" Corp",N$1)))</f>
        <v>#NAME?</v>
      </c>
      <c r="O290" s="124" t="e">
        <f ca="1">IF(tbl_coded[[#This Row],[ISIN]]="","",IF(_xll.BDP($B290&amp;" Corp",O$1)="#N/A N/A","--",_xll.BDP($B290&amp;" Corp",O$1)))</f>
        <v>#NAME?</v>
      </c>
      <c r="P290" s="124" t="e">
        <f ca="1">IF(tbl_coded[[#This Row],[ISIN]]="","",IF(_xll.BDP($B290&amp;" Corp",P$1)="#N/A N/A","--",_xll.BDP($B290&amp;" Corp",P$1)))</f>
        <v>#NAME?</v>
      </c>
      <c r="Q29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0" s="124" t="e">
        <f ca="1">IF(tbl_coded[[#This Row],[ISIN]]="","",IF(OR(_xll.BDP($B290&amp;" Corp",R$1)="#N/A N/A",_xll.BDP($B290&amp;" Corp",R$1)="#N/A Invalid Security",_xll.BDP($B290&amp;" Corp",R$1)="#N/A Field Not Applicable"),"--",_xll.BDP($B290&amp;" Corp",R$1)))</f>
        <v>#NAME?</v>
      </c>
      <c r="S290" s="124" t="e">
        <f ca="1">IF(tbl_coded[[#This Row],[ISIN]]="","",IF(OR(_xll.BDP($R290&amp;" Equity",S$1)="#N/A N/A",_xll.BDP($R290&amp;" Equity",S$1)="#N/A Invalid Security"),"--",_xll.BDP($R290&amp;" Equity",S$1)))</f>
        <v>#NAME?</v>
      </c>
      <c r="T290" s="124" t="e">
        <f ca="1">IF(tbl_coded[[#This Row],[ISIN]]="","",IF(OR(_xll.BDP($R290&amp;" Equity",T$1)="#N/A N/A",_xll.BDP($R290&amp;" Equity",T$1)="#N/A Invalid Security"),"--",_xll.BDP($R290&amp;" Equity",T$1)))</f>
        <v>#NAME?</v>
      </c>
      <c r="U290" s="124" t="e">
        <f ca="1">IF(tbl_coded[[#This Row],[ISIN]]="","",IF(OR(_xll.BDP($R290&amp;" Equity",U$1)="#N/A N/A",_xll.BDP($R290&amp;" Equity",U$1)="#N/A Invalid Security"),"--",_xll.BDP($R290&amp;" Equity",U$1)))</f>
        <v>#NAME?</v>
      </c>
      <c r="V290" s="124" t="e">
        <f ca="1">IF(tbl_coded[[#This Row],[ISIN]]="","",IF(OR(_xll.BDP($R290&amp;" Equity",V$1)="#N/A N/A",_xll.BDP($R290&amp;" Equity",V$1)="#N/A Invalid Security"),"--",_xll.BDP($R290&amp;" Equity",V$1)))</f>
        <v>#NAME?</v>
      </c>
      <c r="W290" s="124" t="e">
        <f ca="1">IF(tbl_coded[[#This Row],[ISIN]]="","",IF(OR(_xll.BDP($R290&amp;" Equity",W$1)="#N/A N/A",_xll.BDP($R290&amp;" Equity",W$1)="#N/A Invalid Security"),"--",_xll.BDP($R290&amp;" Equity",W$1)))</f>
        <v>#NAME?</v>
      </c>
      <c r="X290" s="124" t="e">
        <f ca="1">IF(tbl_coded[[#This Row],[ISIN]]="","",IF(OR(_xll.BDP($R290&amp;" Equity",X$1)="#N/A N/A",_xll.BDP($R290&amp;" Equity",X$1)="#N/A Invalid Security"),"--",_xll.BDP($R290&amp;" Equity",X$1)))</f>
        <v>#NAME?</v>
      </c>
      <c r="Y29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0" s="124" t="str">
        <f ca="1">IF(tbl_coded[[#This Row],[ISIN]]="","",IF(ISNUMBER(_xll.BDP(B290&amp;" Corp",Z$1)),_xll.BDP(B290&amp;" Corp",Z$1),""))</f>
        <v/>
      </c>
      <c r="AA290" s="124" t="str">
        <f ca="1">IF(tbl_coded[[#This Row],[ISIN]]="","",IF(ISNUMBER(_xll.BDP(B290&amp;" Corp",AA$1)),_xll.BDP(B290&amp;" Corp",AA$1),""))</f>
        <v/>
      </c>
      <c r="AB290" s="124" t="str">
        <f ca="1">IF(tbl_coded[[#This Row],[ISIN]]="","",IF(ISNUMBER(_xll.BDP(B290&amp;" Corp",AB$1)),_xll.BDP(B290&amp;" Corp",AB$1),""))</f>
        <v/>
      </c>
      <c r="AC290" s="124" t="str">
        <f ca="1">IF(tbl_coded[[#This Row],[ISIN]]="","",IF(ISNUMBER(_xll.BDP(B290&amp;" Corp",AC$1)),_xll.BDP(B290&amp;" Corp",AC$1),""))</f>
        <v/>
      </c>
      <c r="AD290" s="124" t="e">
        <f ca="1">IF(tbl_coded[[#This Row],[ISIN]]="","",IF((_xll.BDP(B290&amp;" Corp",AD$1))="#N/A Field Not Applicable","",_xll.BDP(B290&amp;" Corp",AD$1)))</f>
        <v>#NAME?</v>
      </c>
      <c r="AE290" s="124" t="e">
        <f ca="1">IF(tbl_coded[[#This Row],[ISIN]]="","",IF((_xll.BDP(B290&amp;" Corp",AE$1))="#N/A N/A","--",_xll.BDP(B290&amp;" Corp",AE$1)))</f>
        <v>#NAME?</v>
      </c>
      <c r="AF290" s="124" t="e">
        <f ca="1">IF(tbl_coded[[#This Row],[ISIN]]="","",IF(IFERROR(MATCH(H290,rtg_num[Moody''s],0)&gt;10,0),"HY",IF(IFERROR(MATCH(I290,rtg_num[S&amp;P],0)&gt;10,0),"HY",IF(IFERROR(MATCH(J290,rtg_num[Fitch],0)&gt;10,0),"HY",IF(H290&amp;I290&amp;J290="------","NR",IF(IFERROR(FIND("#N/A",Coded!H290),0)&amp;IFERROR(FIND("#N/A",Coded!H290),0)&amp;IFERROR(FIND("#N/A",Coded!H290),0)&lt;&gt;"000",IF(INDEX(美元债一级!$O:$O,MATCH(tbl_coded[[#This Row],[ISIN]],美元债一级!$I:$I,0))="--/--/--","NR","IG"),"IG"))))))</f>
        <v>#NAME?</v>
      </c>
      <c r="AG29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0" s="125" t="e">
        <f ca="1">IF(tbl_coded[[#This Row],[ISIN]]="","",IF(_xll.BDP($B290&amp;" Corp",AI$1)="#N/A N/A","--",_xll.BDP($B290&amp;" Corp",AI$1)))</f>
        <v>#NAME?</v>
      </c>
      <c r="AJ290" s="122" t="e">
        <f ca="1">IF(tbl_coded[[#This Row],[ISIN]]="","",IF(OR(_xll.BDP(_xll.BDP(tbl_coded[[#This Row],[ISIN]]&amp;" Corp", "ISSUER_EQUITY_TICKER")&amp;" Equity",AJ$1)="#N/A N/A"),"--",_xll.BDP(_xll.BDP(tbl_coded[[#This Row],[ISIN]]&amp;" Corp", "ISSUER_EQUITY_TICKER")&amp;" Equity",AJ$1)))</f>
        <v>#NAME?</v>
      </c>
      <c r="AK29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24" t="e">
        <f ca="1">IF(tbl_coded[[#This Row],[ISIN]]="","",IF(OR(_xll.BDP(_xll.BDP(tbl_coded[[#This Row],[ISIN]]&amp;" Corp", "ISSUER_EQUITY_TICKER")&amp;" Equity",AL$1)="#N/A N/A"),"--",_xll.BDP(_xll.BDP(tbl_coded[[#This Row],[ISIN]]&amp;" Corp", "ISSUER_EQUITY_TICKER")&amp;" Equity",AL$1)))</f>
        <v>#NAME?</v>
      </c>
      <c r="AM290" s="124" t="e">
        <f ca="1">IF(tbl_coded[[#This Row],[ISIN]]="","",IF(_xll.BDS($B290&amp;" Corp",AM$1)="#N/A Field Not Applicable","",_xll.BDS($B290&amp;" Corp",AM$1)))</f>
        <v>#NAME?</v>
      </c>
      <c r="AN290" s="124" t="e">
        <f ca="1">IF(tbl_coded[[#This Row],[ISIN]]="","",IF(_xll.BDP(tbl_coded[[#This Row],[KPW Provider BBID]]&amp;" CompanyID","NAME")="#N/A Invalid Security","",_xll.BDP(tbl_coded[[#This Row],[KPW Provider BBID]]&amp;" CompanyID","NAME")))</f>
        <v>#NAME?</v>
      </c>
      <c r="AO290" s="124" t="e">
        <f ca="1">IF(tbl_coded[[#This Row],[ISIN]]="","",IF(_xll.BDP(tbl_coded[[#This Row],[KPW Provider BBID]]&amp;" CompanyID",$AO$1)="#N/A Invalid Security","--",IF(_xll.BDP(tbl_coded[[#This Row],[KPW Provider BBID]]&amp;" CompanyID",$AO$1)="#N/A N/A","--",_xll.BDP(tbl_coded[[#This Row],[KPW Provider BBID]]&amp;" CompanyID",$AO$1))))</f>
        <v>#NAME?</v>
      </c>
      <c r="AP290" s="124" t="e">
        <f ca="1">IF(tbl_coded[[#This Row],[ISIN]]="","",IF(_xll.BDP(tbl_coded[[#This Row],[KPW Provider BBID]]&amp;" CompanyID",$AP$1)="#N/A Invalid Security","--",IF(_xll.BDP(tbl_coded[[#This Row],[KPW Provider BBID]]&amp;" CompanyID",$AP$1)="#N/A N/A","--",_xll.BDP(tbl_coded[[#This Row],[KPW Provider BBID]]&amp;" CompanyID",$AP$1))))</f>
        <v>#NAME?</v>
      </c>
      <c r="AQ290" s="124" t="e">
        <f ca="1">IF(tbl_coded[[#This Row],[ISIN]]="","",IF(_xll.BDP(tbl_coded[[#This Row],[KPW Provider BBID]]&amp;" CompanyID",$AQ$1)="#N/A Invalid Security","--",IF(_xll.BDP(tbl_coded[[#This Row],[KPW Provider BBID]]&amp;" CompanyID",$AQ$1)="#N/A N/A","--",_xll.BDP(tbl_coded[[#This Row],[KPW Provider BBID]]&amp;" CompanyID",$AQ$1))))</f>
        <v>#NAME?</v>
      </c>
      <c r="AR290" s="124" t="e">
        <f ca="1">IF(tbl_coded[[#This Row],[ISIN]]="","",tbl_coded[[#This Row],[穆迪KPW评级]]&amp;"/"&amp;tbl_coded[[#This Row],[SPKPW评级]]&amp;"/"&amp;tbl_coded[[#This Row],[FITCHKPW评级]])</f>
        <v>#NAME?</v>
      </c>
      <c r="AS290" s="124" t="e">
        <f ca="1">IF(tbl_coded[[#This Row],[ISIN]]="","",IF(OR(_xll.BDP($B290&amp;" Corp",AS$1)="#N/A N/A"),"--",_xll.BDP($B290&amp;" Corp",AS$1)))</f>
        <v>#NAME?</v>
      </c>
      <c r="AT290" s="124" t="e">
        <f ca="1">IF(tbl_coded[[#This Row],[ISIN]]="","",IF(_xll.BDS($B290&amp;" Corp",AT$1)="#N/A Field Not Applicable","",_xll.BDS($B290&amp;" Corp",AT$1)))</f>
        <v>#NAME?</v>
      </c>
      <c r="AU290" s="124" t="e">
        <f ca="1">IF(tbl_coded[[#This Row],[SBLC Provider BBID]]="","",_xll.BDP(tbl_coded[[#This Row],[SBLC Provider BBID]]&amp;" CompanyID","NAME"))</f>
        <v>#NAME?</v>
      </c>
      <c r="AV290" s="124" t="e">
        <f ca="1">IF(tbl_coded[[#This Row],[ISIN]]="","",IF(OR(_xll.BDP($B290&amp;" Corp",AV$1)="#N/A N/A"),"--",TEXT(_xll.BDP($B290&amp;" Corp",AV$1),"yyyy/mm/dd")))</f>
        <v>#NAME?</v>
      </c>
      <c r="AW290" s="124" t="e">
        <f ca="1">IF(tbl_coded[[#This Row],[ISIN]]="","",IF(OR(_xll.BDP($B290&amp;" Corp",AW$1)="#N/A N/A"),"--",TEXT(_xll.BDP($B290&amp;" Corp",AW$1),"yyyy/mm/dd")))</f>
        <v>#NAME?</v>
      </c>
      <c r="AX290" s="124" t="e">
        <f ca="1">IF(tbl_coded[[#This Row],[ISIN]]="","",IF(OR(_xll.BDP($B290&amp;" Corp",AX$1)="#N/A N/A"),"--",TEXT(_xll.BDP($B290&amp;" Corp",AX$1),"yyyy/mm/dd")))</f>
        <v>#NAME?</v>
      </c>
      <c r="AY290" s="124" t="e">
        <f ca="1">IF(tbl_coded[[#This Row],[ISIN]]="","",IF(OR(_xll.BDP($B290&amp;" Corp",AY$1)="#N/A Field Not Applicable"),"--",TEXT(_xll.BDP($B290&amp;" Corp",AY$1),"yyyy/mm/dd")))</f>
        <v>#NAME?</v>
      </c>
      <c r="AZ290" s="124" t="e">
        <f ca="1">IF(tbl_coded[[#This Row],[ISIN]]="","",IF(OR(_xll.BDP($B290&amp;" Corp",AZ$1)="#N/A N/A"),"--",_xll.BDP($B290&amp;" Corp",AZ$1)))</f>
        <v>#NAME?</v>
      </c>
      <c r="BA290" s="124" t="e">
        <f ca="1">IF(tbl_coded[[#This Row],[ISIN]]="","",IF(OR(_xll.BDP($B290&amp;" Corp",BA$1)="#N/A N/A"),"--",_xll.BDP($B290&amp;" Corp",BA$1)))</f>
        <v>#NAME?</v>
      </c>
      <c r="BB290" s="124" t="e">
        <f ca="1">IF(tbl_coded[[#This Row],[ISIN]]="","",IF(OR(_xll.BDP($B290&amp;" Corp",BB$1)="#N/A N/A"),"--",_xll.BDP($B290&amp;" Corp",BB$1)))</f>
        <v>#NAME?</v>
      </c>
      <c r="BC290" s="124" t="e">
        <f ca="1">IF(tbl_coded[[#This Row],[ISIN]]="","",IF(OR(_xll.BDP($B290&amp;" Corp",BC$1)="#N/A Field Not Applicable"),"--",_xll.BDP($B290&amp;" Corp",BC$1)))</f>
        <v>#NAME?</v>
      </c>
      <c r="BD290" s="124" t="e">
        <f ca="1">IF(tbl_coded[[#This Row],[ISIN]]="","",IF(OR(_xll.BDP($B290&amp;" Corp",BD$1)="#N/A Field Not Applicable"),"--",_xll.BDP($B290&amp;" Corp",BD$1)))</f>
        <v>#NAME?</v>
      </c>
      <c r="BE290" s="124" t="e">
        <f ca="1">IF(tbl_coded[[#This Row],[ISIN]]="","",IF(OR(_xll.BDP($B290&amp;" Corp",BE$1)="#N/A Field Not Applicable"),"--",_xll.BDP($B290&amp;" Corp",BE$1)))</f>
        <v>#NAME?</v>
      </c>
      <c r="BF290" s="124" t="e">
        <f ca="1">IF(tbl_coded[[#This Row],[ISIN]]="","",IF(OR(_xll.BDP($B290&amp;" Corp",BF$1)="#N/A Field Not Applicable"),"--",_xll.BDP($B290&amp;" Corp",BF$1)))</f>
        <v>#NAME?</v>
      </c>
      <c r="BG290" s="124" t="e">
        <f ca="1">IF(tbl_coded[[#This Row],[ISIN]]="","",IF(OR(_xll.BDP($B290&amp;" Corp",BG$1)="#N/A Field Not Applicable"),"--",IF(_xll.BDP($B290&amp;" Corp",BG$1)="#N/A N/A","N",_xll.BDP($B290&amp;" Corp",BG$1))))</f>
        <v>#NAME?</v>
      </c>
      <c r="BH290" s="124" t="e">
        <f ca="1">IF(tbl_coded[[#This Row],[ISIN]]="","",IF(OR(_xll.BDP($B290&amp;" Corp",BH$1)="#N/A N/A"),"",_xll.BDP($B290&amp;" Corp",BH$1)))</f>
        <v>#NAME?</v>
      </c>
      <c r="BI290" s="124" t="e">
        <f ca="1">IF(tbl_coded[[#This Row],[ISIN]]="","",IF(OR(tbl_coded[[#This Row],[Parent company tiker]]=""),"",IF(_xll.BDP(tbl_coded[[#This Row],[Parent company tiker]]&amp;" Equity",BI$1)="#N/A N/A","--",_xll.BDP(tbl_coded[[#This Row],[Parent company tiker]]&amp;" Equity",BI$1))))</f>
        <v>#NAME?</v>
      </c>
      <c r="BJ290" s="124" t="e">
        <f ca="1">IF(tbl_coded[[#This Row],[ISIN]]="","",IF(OR(tbl_coded[[#This Row],[Parent company tiker]]=""),"",IF(_xll.BDP(tbl_coded[[#This Row],[Parent company tiker]]&amp;" Equity",BJ$1)="#N/A N/A","--",_xll.BDP(tbl_coded[[#This Row],[Parent company tiker]]&amp;" Equity",BJ$1))))</f>
        <v>#NAME?</v>
      </c>
      <c r="BK290" s="124" t="e">
        <f ca="1">IF(tbl_coded[[#This Row],[ISIN]]="","",IF(OR(tbl_coded[[#This Row],[Parent company tiker]]=""),"",IF(_xll.BDP(tbl_coded[[#This Row],[Parent company tiker]]&amp;" Equity",BK$1)="#N/A N/A","--",_xll.BDP(tbl_coded[[#This Row],[Parent company tiker]]&amp;" Equity",BK$1))))</f>
        <v>#NAME?</v>
      </c>
      <c r="BL290" s="124" t="e">
        <f ca="1">IF(tbl_coded[[#This Row],[ISIN]]="","",IF(OR(tbl_coded[[#This Row],[Parent company tiker]]=""),"",IF(_xll.BDP(tbl_coded[[#This Row],[Parent company tiker]]&amp;" Equity",BL$1)="#N/A N/A","--",_xll.BDP(tbl_coded[[#This Row],[Parent company tiker]]&amp;" Equity",BL$1))))</f>
        <v>#NAME?</v>
      </c>
      <c r="BM29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0" s="124" t="e">
        <f ca="1">IF(tbl_coded[[#This Row],[Column9]]&lt;&gt;"--",tbl_coded[[#This Row],[G''tor rating]],IF(tbl_coded[[#This Row],[KPW Name]]&lt;&gt;"",tbl_coded[[#This Row],[KPW Rating]],IF(tbl_coded[[#This Row],[Parent company tiker]]&lt;&gt;"",tbl_coded[[#This Row],[parent评级]],tbl_coded[[#This Row],[Issuer rating]])))</f>
        <v>#NAME?</v>
      </c>
      <c r="BO290" s="159" t="str">
        <f ca="1">IFERROR(IF(tbl_coded[[#This Row],[GREEN]]="Y","GREEN",IF(tbl_coded[[#This Row],[SUSTAINABLE]]="Y","SUSTAINABLE",IF(tbl_coded[[#This Row],[SOCIAL]]="Y","SOCIAL",IF(tbl_coded[[#This Row],[Sustainable linked]]="Y","SUSTAINABLE LINKED"," ")))),"")</f>
        <v/>
      </c>
    </row>
    <row r="291" spans="1:67" ht="15" customHeight="1">
      <c r="A291" s="119">
        <v>289</v>
      </c>
      <c r="B291" s="120" t="str">
        <f>IF(美元债一级!$C$4:$C$1048576&lt;&gt;"",美元债一级!C292,"")</f>
        <v>HK0000904786</v>
      </c>
      <c r="C291" s="124" t="e">
        <f ca="1">IF(tbl_coded[[#This Row],[ISIN]]="","",IF(tbl_coded[[#This Row],[Index]]&gt;$A$1,"",IF(_xll.BDP($B291&amp;" Corp",C$1)="#N/A N/A","",_xll.BDP($B291&amp;" Corp",C$1))))</f>
        <v>#NAME?</v>
      </c>
      <c r="D291" s="124" t="e">
        <f ca="1">IF(tbl_coded[[#This Row],[ISIN]]="","",IF(_xll.BDP($B291&amp;" Corp",D$1)="#N/A N/A","",_xll.BDP($B291&amp;" Corp",D$1)))</f>
        <v>#NAME?</v>
      </c>
      <c r="E291" s="124" t="e">
        <f ca="1">IF(tbl_coded[[#This Row],[ISIN]]="","",IF(_xll.BDP($B291&amp;" Corp",E$1)="#N/A N/A","--",_xll.BDP($B291&amp;" Corp",E$1)))</f>
        <v>#NAME?</v>
      </c>
      <c r="F291" s="124" t="e">
        <f ca="1">IF(tbl_coded[[#This Row],[ISIN]]="","",IF(_xll.BDS($B291&amp;" Corp",F$1)="#N/A Field Not Applicable","",_xll.BDS($B291&amp;" Corp",F$1)))</f>
        <v>#NAME?</v>
      </c>
      <c r="G291" s="124" t="e">
        <f ca="1">IF(tbl_coded[[#This Row],[ISIN]]="","",IF(_xll.BDP($F291&amp;" CompanyID",G$1)="#N/A Invalid Security","",_xll.BDP($F291&amp;" CompanyID",G$1)))</f>
        <v>#NAME?</v>
      </c>
      <c r="H291" s="124" t="e">
        <f ca="1">IF(tbl_coded[[#This Row],[ISIN]]="","",IF(_xll.BDP($B291&amp;" Corp",H$1)="#N/A N/A","--",_xll.BDP($B291&amp;" Corp",H$1)))</f>
        <v>#NAME?</v>
      </c>
      <c r="I291" s="124" t="e">
        <f ca="1">IF(tbl_coded[[#This Row],[ISIN]]="","",IF(_xll.BDP($B291&amp;" Corp",I$1)="#N/A N/A","--",_xll.BDP($B291&amp;" Corp",I$1)))</f>
        <v>#NAME?</v>
      </c>
      <c r="J291" s="124" t="e">
        <f ca="1">IF(tbl_coded[[#This Row],[ISIN]]="","",IF(_xll.BDP($B291&amp;" Corp",J$1)="#N/A N/A","--",_xll.BDP($B291&amp;" Corp",J$1)))</f>
        <v>#NAME?</v>
      </c>
      <c r="K291" s="124" t="e">
        <f ca="1">IF(tbl_coded[[#This Row],[ISIN]]="","",IF(_xll.BDP($B291&amp;" Corp",K$1)="#N/A N/A","--",_xll.BDP($B291&amp;" Corp",K$1)))</f>
        <v>#NAME?</v>
      </c>
      <c r="L291" s="124" t="e">
        <f ca="1">IF(tbl_coded[[#This Row],[ISIN]]="","",IF(_xll.BDP($B291&amp;" Corp",L$1)="#N/A N/A","--",_xll.BDP($B291&amp;" Corp",L$1)))</f>
        <v>#NAME?</v>
      </c>
      <c r="M291" s="124" t="e">
        <f ca="1">IF(tbl_coded[[#This Row],[ISIN]]="","",IF(_xll.BDP($B291&amp;" Corp",M$1)="#N/A N/A","--",_xll.BDP($B291&amp;" Corp",M$1)))</f>
        <v>#NAME?</v>
      </c>
      <c r="N291" s="124" t="e">
        <f ca="1">IF(tbl_coded[[#This Row],[ISIN]]="","",IF(_xll.BDP($B291&amp;" Corp",N$1)="#N/A N/A","--",_xll.BDP($B291&amp;" Corp",N$1)))</f>
        <v>#NAME?</v>
      </c>
      <c r="O291" s="124" t="e">
        <f ca="1">IF(tbl_coded[[#This Row],[ISIN]]="","",IF(_xll.BDP($B291&amp;" Corp",O$1)="#N/A N/A","--",_xll.BDP($B291&amp;" Corp",O$1)))</f>
        <v>#NAME?</v>
      </c>
      <c r="P291" s="124" t="e">
        <f ca="1">IF(tbl_coded[[#This Row],[ISIN]]="","",IF(_xll.BDP($B291&amp;" Corp",P$1)="#N/A N/A","--",_xll.BDP($B291&amp;" Corp",P$1)))</f>
        <v>#NAME?</v>
      </c>
      <c r="Q29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1" s="124" t="e">
        <f ca="1">IF(tbl_coded[[#This Row],[ISIN]]="","",IF(OR(_xll.BDP($B291&amp;" Corp",R$1)="#N/A N/A",_xll.BDP($B291&amp;" Corp",R$1)="#N/A Invalid Security",_xll.BDP($B291&amp;" Corp",R$1)="#N/A Field Not Applicable"),"--",_xll.BDP($B291&amp;" Corp",R$1)))</f>
        <v>#NAME?</v>
      </c>
      <c r="S291" s="124" t="e">
        <f ca="1">IF(tbl_coded[[#This Row],[ISIN]]="","",IF(OR(_xll.BDP($R291&amp;" Equity",S$1)="#N/A N/A",_xll.BDP($R291&amp;" Equity",S$1)="#N/A Invalid Security"),"--",_xll.BDP($R291&amp;" Equity",S$1)))</f>
        <v>#NAME?</v>
      </c>
      <c r="T291" s="124" t="e">
        <f ca="1">IF(tbl_coded[[#This Row],[ISIN]]="","",IF(OR(_xll.BDP($R291&amp;" Equity",T$1)="#N/A N/A",_xll.BDP($R291&amp;" Equity",T$1)="#N/A Invalid Security"),"--",_xll.BDP($R291&amp;" Equity",T$1)))</f>
        <v>#NAME?</v>
      </c>
      <c r="U291" s="124" t="e">
        <f ca="1">IF(tbl_coded[[#This Row],[ISIN]]="","",IF(OR(_xll.BDP($R291&amp;" Equity",U$1)="#N/A N/A",_xll.BDP($R291&amp;" Equity",U$1)="#N/A Invalid Security"),"--",_xll.BDP($R291&amp;" Equity",U$1)))</f>
        <v>#NAME?</v>
      </c>
      <c r="V291" s="124" t="e">
        <f ca="1">IF(tbl_coded[[#This Row],[ISIN]]="","",IF(OR(_xll.BDP($R291&amp;" Equity",V$1)="#N/A N/A",_xll.BDP($R291&amp;" Equity",V$1)="#N/A Invalid Security"),"--",_xll.BDP($R291&amp;" Equity",V$1)))</f>
        <v>#NAME?</v>
      </c>
      <c r="W291" s="124" t="e">
        <f ca="1">IF(tbl_coded[[#This Row],[ISIN]]="","",IF(OR(_xll.BDP($R291&amp;" Equity",W$1)="#N/A N/A",_xll.BDP($R291&amp;" Equity",W$1)="#N/A Invalid Security"),"--",_xll.BDP($R291&amp;" Equity",W$1)))</f>
        <v>#NAME?</v>
      </c>
      <c r="X291" s="124" t="e">
        <f ca="1">IF(tbl_coded[[#This Row],[ISIN]]="","",IF(OR(_xll.BDP($R291&amp;" Equity",X$1)="#N/A N/A",_xll.BDP($R291&amp;" Equity",X$1)="#N/A Invalid Security"),"--",_xll.BDP($R291&amp;" Equity",X$1)))</f>
        <v>#NAME?</v>
      </c>
      <c r="Y29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1" s="124" t="str">
        <f ca="1">IF(tbl_coded[[#This Row],[ISIN]]="","",IF(ISNUMBER(_xll.BDP(B291&amp;" Corp",Z$1)),_xll.BDP(B291&amp;" Corp",Z$1),""))</f>
        <v/>
      </c>
      <c r="AA291" s="124" t="str">
        <f ca="1">IF(tbl_coded[[#This Row],[ISIN]]="","",IF(ISNUMBER(_xll.BDP(B291&amp;" Corp",AA$1)),_xll.BDP(B291&amp;" Corp",AA$1),""))</f>
        <v/>
      </c>
      <c r="AB291" s="124" t="str">
        <f ca="1">IF(tbl_coded[[#This Row],[ISIN]]="","",IF(ISNUMBER(_xll.BDP(B291&amp;" Corp",AB$1)),_xll.BDP(B291&amp;" Corp",AB$1),""))</f>
        <v/>
      </c>
      <c r="AC291" s="124" t="str">
        <f ca="1">IF(tbl_coded[[#This Row],[ISIN]]="","",IF(ISNUMBER(_xll.BDP(B291&amp;" Corp",AC$1)),_xll.BDP(B291&amp;" Corp",AC$1),""))</f>
        <v/>
      </c>
      <c r="AD291" s="124" t="e">
        <f ca="1">IF(tbl_coded[[#This Row],[ISIN]]="","",IF((_xll.BDP(B291&amp;" Corp",AD$1))="#N/A Field Not Applicable","",_xll.BDP(B291&amp;" Corp",AD$1)))</f>
        <v>#NAME?</v>
      </c>
      <c r="AE291" s="124" t="e">
        <f ca="1">IF(tbl_coded[[#This Row],[ISIN]]="","",IF((_xll.BDP(B291&amp;" Corp",AE$1))="#N/A N/A","--",_xll.BDP(B291&amp;" Corp",AE$1)))</f>
        <v>#NAME?</v>
      </c>
      <c r="AF291" s="124" t="e">
        <f ca="1">IF(tbl_coded[[#This Row],[ISIN]]="","",IF(IFERROR(MATCH(H291,rtg_num[Moody''s],0)&gt;10,0),"HY",IF(IFERROR(MATCH(I291,rtg_num[S&amp;P],0)&gt;10,0),"HY",IF(IFERROR(MATCH(J291,rtg_num[Fitch],0)&gt;10,0),"HY",IF(H291&amp;I291&amp;J291="------","NR",IF(IFERROR(FIND("#N/A",Coded!H291),0)&amp;IFERROR(FIND("#N/A",Coded!H291),0)&amp;IFERROR(FIND("#N/A",Coded!H291),0)&lt;&gt;"000",IF(INDEX(美元债一级!$O:$O,MATCH(tbl_coded[[#This Row],[ISIN]],美元债一级!$I:$I,0))="--/--/--","NR","IG"),"IG"))))))</f>
        <v>#NAME?</v>
      </c>
      <c r="AG29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1" s="125" t="e">
        <f ca="1">IF(tbl_coded[[#This Row],[ISIN]]="","",IF(_xll.BDP($B291&amp;" Corp",AI$1)="#N/A N/A","--",_xll.BDP($B291&amp;" Corp",AI$1)))</f>
        <v>#NAME?</v>
      </c>
      <c r="AJ291" s="122" t="e">
        <f ca="1">IF(tbl_coded[[#This Row],[ISIN]]="","",IF(OR(_xll.BDP(_xll.BDP(tbl_coded[[#This Row],[ISIN]]&amp;" Corp", "ISSUER_EQUITY_TICKER")&amp;" Equity",AJ$1)="#N/A N/A"),"--",_xll.BDP(_xll.BDP(tbl_coded[[#This Row],[ISIN]]&amp;" Corp", "ISSUER_EQUITY_TICKER")&amp;" Equity",AJ$1)))</f>
        <v>#NAME?</v>
      </c>
      <c r="AK29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24" t="e">
        <f ca="1">IF(tbl_coded[[#This Row],[ISIN]]="","",IF(OR(_xll.BDP(_xll.BDP(tbl_coded[[#This Row],[ISIN]]&amp;" Corp", "ISSUER_EQUITY_TICKER")&amp;" Equity",AL$1)="#N/A N/A"),"--",_xll.BDP(_xll.BDP(tbl_coded[[#This Row],[ISIN]]&amp;" Corp", "ISSUER_EQUITY_TICKER")&amp;" Equity",AL$1)))</f>
        <v>#NAME?</v>
      </c>
      <c r="AM291" s="124" t="e">
        <f ca="1">IF(tbl_coded[[#This Row],[ISIN]]="","",IF(_xll.BDS($B291&amp;" Corp",AM$1)="#N/A Field Not Applicable","",_xll.BDS($B291&amp;" Corp",AM$1)))</f>
        <v>#NAME?</v>
      </c>
      <c r="AN291" s="124" t="e">
        <f ca="1">IF(tbl_coded[[#This Row],[ISIN]]="","",IF(_xll.BDP(tbl_coded[[#This Row],[KPW Provider BBID]]&amp;" CompanyID","NAME")="#N/A Invalid Security","",_xll.BDP(tbl_coded[[#This Row],[KPW Provider BBID]]&amp;" CompanyID","NAME")))</f>
        <v>#NAME?</v>
      </c>
      <c r="AO291" s="124" t="e">
        <f ca="1">IF(tbl_coded[[#This Row],[ISIN]]="","",IF(_xll.BDP(tbl_coded[[#This Row],[KPW Provider BBID]]&amp;" CompanyID",$AO$1)="#N/A Invalid Security","--",IF(_xll.BDP(tbl_coded[[#This Row],[KPW Provider BBID]]&amp;" CompanyID",$AO$1)="#N/A N/A","--",_xll.BDP(tbl_coded[[#This Row],[KPW Provider BBID]]&amp;" CompanyID",$AO$1))))</f>
        <v>#NAME?</v>
      </c>
      <c r="AP291" s="124" t="e">
        <f ca="1">IF(tbl_coded[[#This Row],[ISIN]]="","",IF(_xll.BDP(tbl_coded[[#This Row],[KPW Provider BBID]]&amp;" CompanyID",$AP$1)="#N/A Invalid Security","--",IF(_xll.BDP(tbl_coded[[#This Row],[KPW Provider BBID]]&amp;" CompanyID",$AP$1)="#N/A N/A","--",_xll.BDP(tbl_coded[[#This Row],[KPW Provider BBID]]&amp;" CompanyID",$AP$1))))</f>
        <v>#NAME?</v>
      </c>
      <c r="AQ291" s="124" t="e">
        <f ca="1">IF(tbl_coded[[#This Row],[ISIN]]="","",IF(_xll.BDP(tbl_coded[[#This Row],[KPW Provider BBID]]&amp;" CompanyID",$AQ$1)="#N/A Invalid Security","--",IF(_xll.BDP(tbl_coded[[#This Row],[KPW Provider BBID]]&amp;" CompanyID",$AQ$1)="#N/A N/A","--",_xll.BDP(tbl_coded[[#This Row],[KPW Provider BBID]]&amp;" CompanyID",$AQ$1))))</f>
        <v>#NAME?</v>
      </c>
      <c r="AR291" s="124" t="e">
        <f ca="1">IF(tbl_coded[[#This Row],[ISIN]]="","",tbl_coded[[#This Row],[穆迪KPW评级]]&amp;"/"&amp;tbl_coded[[#This Row],[SPKPW评级]]&amp;"/"&amp;tbl_coded[[#This Row],[FITCHKPW评级]])</f>
        <v>#NAME?</v>
      </c>
      <c r="AS291" s="124" t="e">
        <f ca="1">IF(tbl_coded[[#This Row],[ISIN]]="","",IF(OR(_xll.BDP($B291&amp;" Corp",AS$1)="#N/A N/A"),"--",_xll.BDP($B291&amp;" Corp",AS$1)))</f>
        <v>#NAME?</v>
      </c>
      <c r="AT291" s="124" t="e">
        <f ca="1">IF(tbl_coded[[#This Row],[ISIN]]="","",IF(_xll.BDS($B291&amp;" Corp",AT$1)="#N/A Field Not Applicable","",_xll.BDS($B291&amp;" Corp",AT$1)))</f>
        <v>#NAME?</v>
      </c>
      <c r="AU291" s="124" t="e">
        <f ca="1">IF(tbl_coded[[#This Row],[SBLC Provider BBID]]="","",_xll.BDP(tbl_coded[[#This Row],[SBLC Provider BBID]]&amp;" CompanyID","NAME"))</f>
        <v>#NAME?</v>
      </c>
      <c r="AV291" s="124" t="e">
        <f ca="1">IF(tbl_coded[[#This Row],[ISIN]]="","",IF(OR(_xll.BDP($B291&amp;" Corp",AV$1)="#N/A N/A"),"--",TEXT(_xll.BDP($B291&amp;" Corp",AV$1),"yyyy/mm/dd")))</f>
        <v>#NAME?</v>
      </c>
      <c r="AW291" s="124" t="e">
        <f ca="1">IF(tbl_coded[[#This Row],[ISIN]]="","",IF(OR(_xll.BDP($B291&amp;" Corp",AW$1)="#N/A N/A"),"--",TEXT(_xll.BDP($B291&amp;" Corp",AW$1),"yyyy/mm/dd")))</f>
        <v>#NAME?</v>
      </c>
      <c r="AX291" s="124" t="e">
        <f ca="1">IF(tbl_coded[[#This Row],[ISIN]]="","",IF(OR(_xll.BDP($B291&amp;" Corp",AX$1)="#N/A N/A"),"--",TEXT(_xll.BDP($B291&amp;" Corp",AX$1),"yyyy/mm/dd")))</f>
        <v>#NAME?</v>
      </c>
      <c r="AY291" s="124" t="e">
        <f ca="1">IF(tbl_coded[[#This Row],[ISIN]]="","",IF(OR(_xll.BDP($B291&amp;" Corp",AY$1)="#N/A Field Not Applicable"),"--",TEXT(_xll.BDP($B291&amp;" Corp",AY$1),"yyyy/mm/dd")))</f>
        <v>#NAME?</v>
      </c>
      <c r="AZ291" s="124" t="e">
        <f ca="1">IF(tbl_coded[[#This Row],[ISIN]]="","",IF(OR(_xll.BDP($B291&amp;" Corp",AZ$1)="#N/A N/A"),"--",_xll.BDP($B291&amp;" Corp",AZ$1)))</f>
        <v>#NAME?</v>
      </c>
      <c r="BA291" s="124" t="e">
        <f ca="1">IF(tbl_coded[[#This Row],[ISIN]]="","",IF(OR(_xll.BDP($B291&amp;" Corp",BA$1)="#N/A N/A"),"--",_xll.BDP($B291&amp;" Corp",BA$1)))</f>
        <v>#NAME?</v>
      </c>
      <c r="BB291" s="124" t="e">
        <f ca="1">IF(tbl_coded[[#This Row],[ISIN]]="","",IF(OR(_xll.BDP($B291&amp;" Corp",BB$1)="#N/A N/A"),"--",_xll.BDP($B291&amp;" Corp",BB$1)))</f>
        <v>#NAME?</v>
      </c>
      <c r="BC291" s="124" t="e">
        <f ca="1">IF(tbl_coded[[#This Row],[ISIN]]="","",IF(OR(_xll.BDP($B291&amp;" Corp",BC$1)="#N/A Field Not Applicable"),"--",_xll.BDP($B291&amp;" Corp",BC$1)))</f>
        <v>#NAME?</v>
      </c>
      <c r="BD291" s="124" t="e">
        <f ca="1">IF(tbl_coded[[#This Row],[ISIN]]="","",IF(OR(_xll.BDP($B291&amp;" Corp",BD$1)="#N/A Field Not Applicable"),"--",_xll.BDP($B291&amp;" Corp",BD$1)))</f>
        <v>#NAME?</v>
      </c>
      <c r="BE291" s="124" t="e">
        <f ca="1">IF(tbl_coded[[#This Row],[ISIN]]="","",IF(OR(_xll.BDP($B291&amp;" Corp",BE$1)="#N/A Field Not Applicable"),"--",_xll.BDP($B291&amp;" Corp",BE$1)))</f>
        <v>#NAME?</v>
      </c>
      <c r="BF291" s="124" t="e">
        <f ca="1">IF(tbl_coded[[#This Row],[ISIN]]="","",IF(OR(_xll.BDP($B291&amp;" Corp",BF$1)="#N/A Field Not Applicable"),"--",_xll.BDP($B291&amp;" Corp",BF$1)))</f>
        <v>#NAME?</v>
      </c>
      <c r="BG291" s="124" t="e">
        <f ca="1">IF(tbl_coded[[#This Row],[ISIN]]="","",IF(OR(_xll.BDP($B291&amp;" Corp",BG$1)="#N/A Field Not Applicable"),"--",IF(_xll.BDP($B291&amp;" Corp",BG$1)="#N/A N/A","N",_xll.BDP($B291&amp;" Corp",BG$1))))</f>
        <v>#NAME?</v>
      </c>
      <c r="BH291" s="124" t="e">
        <f ca="1">IF(tbl_coded[[#This Row],[ISIN]]="","",IF(OR(_xll.BDP($B291&amp;" Corp",BH$1)="#N/A N/A"),"",_xll.BDP($B291&amp;" Corp",BH$1)))</f>
        <v>#NAME?</v>
      </c>
      <c r="BI291" s="124" t="e">
        <f ca="1">IF(tbl_coded[[#This Row],[ISIN]]="","",IF(OR(tbl_coded[[#This Row],[Parent company tiker]]=""),"",IF(_xll.BDP(tbl_coded[[#This Row],[Parent company tiker]]&amp;" Equity",BI$1)="#N/A N/A","--",_xll.BDP(tbl_coded[[#This Row],[Parent company tiker]]&amp;" Equity",BI$1))))</f>
        <v>#NAME?</v>
      </c>
      <c r="BJ291" s="124" t="e">
        <f ca="1">IF(tbl_coded[[#This Row],[ISIN]]="","",IF(OR(tbl_coded[[#This Row],[Parent company tiker]]=""),"",IF(_xll.BDP(tbl_coded[[#This Row],[Parent company tiker]]&amp;" Equity",BJ$1)="#N/A N/A","--",_xll.BDP(tbl_coded[[#This Row],[Parent company tiker]]&amp;" Equity",BJ$1))))</f>
        <v>#NAME?</v>
      </c>
      <c r="BK291" s="124" t="e">
        <f ca="1">IF(tbl_coded[[#This Row],[ISIN]]="","",IF(OR(tbl_coded[[#This Row],[Parent company tiker]]=""),"",IF(_xll.BDP(tbl_coded[[#This Row],[Parent company tiker]]&amp;" Equity",BK$1)="#N/A N/A","--",_xll.BDP(tbl_coded[[#This Row],[Parent company tiker]]&amp;" Equity",BK$1))))</f>
        <v>#NAME?</v>
      </c>
      <c r="BL291" s="124" t="e">
        <f ca="1">IF(tbl_coded[[#This Row],[ISIN]]="","",IF(OR(tbl_coded[[#This Row],[Parent company tiker]]=""),"",IF(_xll.BDP(tbl_coded[[#This Row],[Parent company tiker]]&amp;" Equity",BL$1)="#N/A N/A","--",_xll.BDP(tbl_coded[[#This Row],[Parent company tiker]]&amp;" Equity",BL$1))))</f>
        <v>#NAME?</v>
      </c>
      <c r="BM29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1" s="124" t="e">
        <f ca="1">IF(tbl_coded[[#This Row],[Column9]]&lt;&gt;"--",tbl_coded[[#This Row],[G''tor rating]],IF(tbl_coded[[#This Row],[KPW Name]]&lt;&gt;"",tbl_coded[[#This Row],[KPW Rating]],IF(tbl_coded[[#This Row],[Parent company tiker]]&lt;&gt;"",tbl_coded[[#This Row],[parent评级]],tbl_coded[[#This Row],[Issuer rating]])))</f>
        <v>#NAME?</v>
      </c>
      <c r="BO291" s="159" t="str">
        <f ca="1">IFERROR(IF(tbl_coded[[#This Row],[GREEN]]="Y","GREEN",IF(tbl_coded[[#This Row],[SUSTAINABLE]]="Y","SUSTAINABLE",IF(tbl_coded[[#This Row],[SOCIAL]]="Y","SOCIAL",IF(tbl_coded[[#This Row],[Sustainable linked]]="Y","SUSTAINABLE LINKED"," ")))),"")</f>
        <v/>
      </c>
    </row>
    <row r="292" spans="1:67" ht="15" customHeight="1">
      <c r="A292" s="119">
        <v>290</v>
      </c>
      <c r="B292" s="120" t="str">
        <f>IF(美元债一级!$C$4:$C$1048576&lt;&gt;"",美元债一级!C293,"")</f>
        <v>HK0000904760</v>
      </c>
      <c r="C292" s="124" t="e">
        <f ca="1">IF(tbl_coded[[#This Row],[ISIN]]="","",IF(tbl_coded[[#This Row],[Index]]&gt;$A$1,"",IF(_xll.BDP($B292&amp;" Corp",C$1)="#N/A N/A","",_xll.BDP($B292&amp;" Corp",C$1))))</f>
        <v>#NAME?</v>
      </c>
      <c r="D292" s="124" t="e">
        <f ca="1">IF(tbl_coded[[#This Row],[ISIN]]="","",IF(_xll.BDP($B292&amp;" Corp",D$1)="#N/A N/A","",_xll.BDP($B292&amp;" Corp",D$1)))</f>
        <v>#NAME?</v>
      </c>
      <c r="E292" s="124" t="e">
        <f ca="1">IF(tbl_coded[[#This Row],[ISIN]]="","",IF(_xll.BDP($B292&amp;" Corp",E$1)="#N/A N/A","--",_xll.BDP($B292&amp;" Corp",E$1)))</f>
        <v>#NAME?</v>
      </c>
      <c r="F292" s="124" t="e">
        <f ca="1">IF(tbl_coded[[#This Row],[ISIN]]="","",IF(_xll.BDS($B292&amp;" Corp",F$1)="#N/A Field Not Applicable","",_xll.BDS($B292&amp;" Corp",F$1)))</f>
        <v>#NAME?</v>
      </c>
      <c r="G292" s="124" t="e">
        <f ca="1">IF(tbl_coded[[#This Row],[ISIN]]="","",IF(_xll.BDP($F292&amp;" CompanyID",G$1)="#N/A Invalid Security","",_xll.BDP($F292&amp;" CompanyID",G$1)))</f>
        <v>#NAME?</v>
      </c>
      <c r="H292" s="124" t="e">
        <f ca="1">IF(tbl_coded[[#This Row],[ISIN]]="","",IF(_xll.BDP($B292&amp;" Corp",H$1)="#N/A N/A","--",_xll.BDP($B292&amp;" Corp",H$1)))</f>
        <v>#NAME?</v>
      </c>
      <c r="I292" s="124" t="e">
        <f ca="1">IF(tbl_coded[[#This Row],[ISIN]]="","",IF(_xll.BDP($B292&amp;" Corp",I$1)="#N/A N/A","--",_xll.BDP($B292&amp;" Corp",I$1)))</f>
        <v>#NAME?</v>
      </c>
      <c r="J292" s="124" t="e">
        <f ca="1">IF(tbl_coded[[#This Row],[ISIN]]="","",IF(_xll.BDP($B292&amp;" Corp",J$1)="#N/A N/A","--",_xll.BDP($B292&amp;" Corp",J$1)))</f>
        <v>#NAME?</v>
      </c>
      <c r="K292" s="124" t="e">
        <f ca="1">IF(tbl_coded[[#This Row],[ISIN]]="","",IF(_xll.BDP($B292&amp;" Corp",K$1)="#N/A N/A","--",_xll.BDP($B292&amp;" Corp",K$1)))</f>
        <v>#NAME?</v>
      </c>
      <c r="L292" s="124" t="e">
        <f ca="1">IF(tbl_coded[[#This Row],[ISIN]]="","",IF(_xll.BDP($B292&amp;" Corp",L$1)="#N/A N/A","--",_xll.BDP($B292&amp;" Corp",L$1)))</f>
        <v>#NAME?</v>
      </c>
      <c r="M292" s="124" t="e">
        <f ca="1">IF(tbl_coded[[#This Row],[ISIN]]="","",IF(_xll.BDP($B292&amp;" Corp",M$1)="#N/A N/A","--",_xll.BDP($B292&amp;" Corp",M$1)))</f>
        <v>#NAME?</v>
      </c>
      <c r="N292" s="124" t="e">
        <f ca="1">IF(tbl_coded[[#This Row],[ISIN]]="","",IF(_xll.BDP($B292&amp;" Corp",N$1)="#N/A N/A","--",_xll.BDP($B292&amp;" Corp",N$1)))</f>
        <v>#NAME?</v>
      </c>
      <c r="O292" s="124" t="e">
        <f ca="1">IF(tbl_coded[[#This Row],[ISIN]]="","",IF(_xll.BDP($B292&amp;" Corp",O$1)="#N/A N/A","--",_xll.BDP($B292&amp;" Corp",O$1)))</f>
        <v>#NAME?</v>
      </c>
      <c r="P292" s="124" t="e">
        <f ca="1">IF(tbl_coded[[#This Row],[ISIN]]="","",IF(_xll.BDP($B292&amp;" Corp",P$1)="#N/A N/A","--",_xll.BDP($B292&amp;" Corp",P$1)))</f>
        <v>#NAME?</v>
      </c>
      <c r="Q29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2" s="124" t="e">
        <f ca="1">IF(tbl_coded[[#This Row],[ISIN]]="","",IF(OR(_xll.BDP($B292&amp;" Corp",R$1)="#N/A N/A",_xll.BDP($B292&amp;" Corp",R$1)="#N/A Invalid Security",_xll.BDP($B292&amp;" Corp",R$1)="#N/A Field Not Applicable"),"--",_xll.BDP($B292&amp;" Corp",R$1)))</f>
        <v>#NAME?</v>
      </c>
      <c r="S292" s="124" t="e">
        <f ca="1">IF(tbl_coded[[#This Row],[ISIN]]="","",IF(OR(_xll.BDP($R292&amp;" Equity",S$1)="#N/A N/A",_xll.BDP($R292&amp;" Equity",S$1)="#N/A Invalid Security"),"--",_xll.BDP($R292&amp;" Equity",S$1)))</f>
        <v>#NAME?</v>
      </c>
      <c r="T292" s="124" t="e">
        <f ca="1">IF(tbl_coded[[#This Row],[ISIN]]="","",IF(OR(_xll.BDP($R292&amp;" Equity",T$1)="#N/A N/A",_xll.BDP($R292&amp;" Equity",T$1)="#N/A Invalid Security"),"--",_xll.BDP($R292&amp;" Equity",T$1)))</f>
        <v>#NAME?</v>
      </c>
      <c r="U292" s="124" t="e">
        <f ca="1">IF(tbl_coded[[#This Row],[ISIN]]="","",IF(OR(_xll.BDP($R292&amp;" Equity",U$1)="#N/A N/A",_xll.BDP($R292&amp;" Equity",U$1)="#N/A Invalid Security"),"--",_xll.BDP($R292&amp;" Equity",U$1)))</f>
        <v>#NAME?</v>
      </c>
      <c r="V292" s="124" t="e">
        <f ca="1">IF(tbl_coded[[#This Row],[ISIN]]="","",IF(OR(_xll.BDP($R292&amp;" Equity",V$1)="#N/A N/A",_xll.BDP($R292&amp;" Equity",V$1)="#N/A Invalid Security"),"--",_xll.BDP($R292&amp;" Equity",V$1)))</f>
        <v>#NAME?</v>
      </c>
      <c r="W292" s="124" t="e">
        <f ca="1">IF(tbl_coded[[#This Row],[ISIN]]="","",IF(OR(_xll.BDP($R292&amp;" Equity",W$1)="#N/A N/A",_xll.BDP($R292&amp;" Equity",W$1)="#N/A Invalid Security"),"--",_xll.BDP($R292&amp;" Equity",W$1)))</f>
        <v>#NAME?</v>
      </c>
      <c r="X292" s="124" t="e">
        <f ca="1">IF(tbl_coded[[#This Row],[ISIN]]="","",IF(OR(_xll.BDP($R292&amp;" Equity",X$1)="#N/A N/A",_xll.BDP($R292&amp;" Equity",X$1)="#N/A Invalid Security"),"--",_xll.BDP($R292&amp;" Equity",X$1)))</f>
        <v>#NAME?</v>
      </c>
      <c r="Y29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2" s="124" t="str">
        <f ca="1">IF(tbl_coded[[#This Row],[ISIN]]="","",IF(ISNUMBER(_xll.BDP(B292&amp;" Corp",Z$1)),_xll.BDP(B292&amp;" Corp",Z$1),""))</f>
        <v/>
      </c>
      <c r="AA292" s="124" t="str">
        <f ca="1">IF(tbl_coded[[#This Row],[ISIN]]="","",IF(ISNUMBER(_xll.BDP(B292&amp;" Corp",AA$1)),_xll.BDP(B292&amp;" Corp",AA$1),""))</f>
        <v/>
      </c>
      <c r="AB292" s="124" t="str">
        <f ca="1">IF(tbl_coded[[#This Row],[ISIN]]="","",IF(ISNUMBER(_xll.BDP(B292&amp;" Corp",AB$1)),_xll.BDP(B292&amp;" Corp",AB$1),""))</f>
        <v/>
      </c>
      <c r="AC292" s="124" t="str">
        <f ca="1">IF(tbl_coded[[#This Row],[ISIN]]="","",IF(ISNUMBER(_xll.BDP(B292&amp;" Corp",AC$1)),_xll.BDP(B292&amp;" Corp",AC$1),""))</f>
        <v/>
      </c>
      <c r="AD292" s="124" t="e">
        <f ca="1">IF(tbl_coded[[#This Row],[ISIN]]="","",IF((_xll.BDP(B292&amp;" Corp",AD$1))="#N/A Field Not Applicable","",_xll.BDP(B292&amp;" Corp",AD$1)))</f>
        <v>#NAME?</v>
      </c>
      <c r="AE292" s="124" t="e">
        <f ca="1">IF(tbl_coded[[#This Row],[ISIN]]="","",IF((_xll.BDP(B292&amp;" Corp",AE$1))="#N/A N/A","--",_xll.BDP(B292&amp;" Corp",AE$1)))</f>
        <v>#NAME?</v>
      </c>
      <c r="AF292" s="124" t="e">
        <f ca="1">IF(tbl_coded[[#This Row],[ISIN]]="","",IF(IFERROR(MATCH(H292,rtg_num[Moody''s],0)&gt;10,0),"HY",IF(IFERROR(MATCH(I292,rtg_num[S&amp;P],0)&gt;10,0),"HY",IF(IFERROR(MATCH(J292,rtg_num[Fitch],0)&gt;10,0),"HY",IF(H292&amp;I292&amp;J292="------","NR",IF(IFERROR(FIND("#N/A",Coded!H292),0)&amp;IFERROR(FIND("#N/A",Coded!H292),0)&amp;IFERROR(FIND("#N/A",Coded!H292),0)&lt;&gt;"000",IF(INDEX(美元债一级!$O:$O,MATCH(tbl_coded[[#This Row],[ISIN]],美元债一级!$I:$I,0))="--/--/--","NR","IG"),"IG"))))))</f>
        <v>#NAME?</v>
      </c>
      <c r="AG29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2" s="125" t="e">
        <f ca="1">IF(tbl_coded[[#This Row],[ISIN]]="","",IF(_xll.BDP($B292&amp;" Corp",AI$1)="#N/A N/A","--",_xll.BDP($B292&amp;" Corp",AI$1)))</f>
        <v>#NAME?</v>
      </c>
      <c r="AJ292" s="122" t="e">
        <f ca="1">IF(tbl_coded[[#This Row],[ISIN]]="","",IF(OR(_xll.BDP(_xll.BDP(tbl_coded[[#This Row],[ISIN]]&amp;" Corp", "ISSUER_EQUITY_TICKER")&amp;" Equity",AJ$1)="#N/A N/A"),"--",_xll.BDP(_xll.BDP(tbl_coded[[#This Row],[ISIN]]&amp;" Corp", "ISSUER_EQUITY_TICKER")&amp;" Equity",AJ$1)))</f>
        <v>#NAME?</v>
      </c>
      <c r="AK29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24" t="e">
        <f ca="1">IF(tbl_coded[[#This Row],[ISIN]]="","",IF(OR(_xll.BDP(_xll.BDP(tbl_coded[[#This Row],[ISIN]]&amp;" Corp", "ISSUER_EQUITY_TICKER")&amp;" Equity",AL$1)="#N/A N/A"),"--",_xll.BDP(_xll.BDP(tbl_coded[[#This Row],[ISIN]]&amp;" Corp", "ISSUER_EQUITY_TICKER")&amp;" Equity",AL$1)))</f>
        <v>#NAME?</v>
      </c>
      <c r="AM292" s="124" t="e">
        <f ca="1">IF(tbl_coded[[#This Row],[ISIN]]="","",IF(_xll.BDS($B292&amp;" Corp",AM$1)="#N/A Field Not Applicable","",_xll.BDS($B292&amp;" Corp",AM$1)))</f>
        <v>#NAME?</v>
      </c>
      <c r="AN292" s="124" t="e">
        <f ca="1">IF(tbl_coded[[#This Row],[ISIN]]="","",IF(_xll.BDP(tbl_coded[[#This Row],[KPW Provider BBID]]&amp;" CompanyID","NAME")="#N/A Invalid Security","",_xll.BDP(tbl_coded[[#This Row],[KPW Provider BBID]]&amp;" CompanyID","NAME")))</f>
        <v>#NAME?</v>
      </c>
      <c r="AO292" s="124" t="e">
        <f ca="1">IF(tbl_coded[[#This Row],[ISIN]]="","",IF(_xll.BDP(tbl_coded[[#This Row],[KPW Provider BBID]]&amp;" CompanyID",$AO$1)="#N/A Invalid Security","--",IF(_xll.BDP(tbl_coded[[#This Row],[KPW Provider BBID]]&amp;" CompanyID",$AO$1)="#N/A N/A","--",_xll.BDP(tbl_coded[[#This Row],[KPW Provider BBID]]&amp;" CompanyID",$AO$1))))</f>
        <v>#NAME?</v>
      </c>
      <c r="AP292" s="124" t="e">
        <f ca="1">IF(tbl_coded[[#This Row],[ISIN]]="","",IF(_xll.BDP(tbl_coded[[#This Row],[KPW Provider BBID]]&amp;" CompanyID",$AP$1)="#N/A Invalid Security","--",IF(_xll.BDP(tbl_coded[[#This Row],[KPW Provider BBID]]&amp;" CompanyID",$AP$1)="#N/A N/A","--",_xll.BDP(tbl_coded[[#This Row],[KPW Provider BBID]]&amp;" CompanyID",$AP$1))))</f>
        <v>#NAME?</v>
      </c>
      <c r="AQ292" s="124" t="e">
        <f ca="1">IF(tbl_coded[[#This Row],[ISIN]]="","",IF(_xll.BDP(tbl_coded[[#This Row],[KPW Provider BBID]]&amp;" CompanyID",$AQ$1)="#N/A Invalid Security","--",IF(_xll.BDP(tbl_coded[[#This Row],[KPW Provider BBID]]&amp;" CompanyID",$AQ$1)="#N/A N/A","--",_xll.BDP(tbl_coded[[#This Row],[KPW Provider BBID]]&amp;" CompanyID",$AQ$1))))</f>
        <v>#NAME?</v>
      </c>
      <c r="AR292" s="124" t="e">
        <f ca="1">IF(tbl_coded[[#This Row],[ISIN]]="","",tbl_coded[[#This Row],[穆迪KPW评级]]&amp;"/"&amp;tbl_coded[[#This Row],[SPKPW评级]]&amp;"/"&amp;tbl_coded[[#This Row],[FITCHKPW评级]])</f>
        <v>#NAME?</v>
      </c>
      <c r="AS292" s="124" t="e">
        <f ca="1">IF(tbl_coded[[#This Row],[ISIN]]="","",IF(OR(_xll.BDP($B292&amp;" Corp",AS$1)="#N/A N/A"),"--",_xll.BDP($B292&amp;" Corp",AS$1)))</f>
        <v>#NAME?</v>
      </c>
      <c r="AT292" s="124" t="e">
        <f ca="1">IF(tbl_coded[[#This Row],[ISIN]]="","",IF(_xll.BDS($B292&amp;" Corp",AT$1)="#N/A Field Not Applicable","",_xll.BDS($B292&amp;" Corp",AT$1)))</f>
        <v>#NAME?</v>
      </c>
      <c r="AU292" s="124" t="e">
        <f ca="1">IF(tbl_coded[[#This Row],[SBLC Provider BBID]]="","",_xll.BDP(tbl_coded[[#This Row],[SBLC Provider BBID]]&amp;" CompanyID","NAME"))</f>
        <v>#NAME?</v>
      </c>
      <c r="AV292" s="124" t="e">
        <f ca="1">IF(tbl_coded[[#This Row],[ISIN]]="","",IF(OR(_xll.BDP($B292&amp;" Corp",AV$1)="#N/A N/A"),"--",TEXT(_xll.BDP($B292&amp;" Corp",AV$1),"yyyy/mm/dd")))</f>
        <v>#NAME?</v>
      </c>
      <c r="AW292" s="124" t="e">
        <f ca="1">IF(tbl_coded[[#This Row],[ISIN]]="","",IF(OR(_xll.BDP($B292&amp;" Corp",AW$1)="#N/A N/A"),"--",TEXT(_xll.BDP($B292&amp;" Corp",AW$1),"yyyy/mm/dd")))</f>
        <v>#NAME?</v>
      </c>
      <c r="AX292" s="124" t="e">
        <f ca="1">IF(tbl_coded[[#This Row],[ISIN]]="","",IF(OR(_xll.BDP($B292&amp;" Corp",AX$1)="#N/A N/A"),"--",TEXT(_xll.BDP($B292&amp;" Corp",AX$1),"yyyy/mm/dd")))</f>
        <v>#NAME?</v>
      </c>
      <c r="AY292" s="124" t="e">
        <f ca="1">IF(tbl_coded[[#This Row],[ISIN]]="","",IF(OR(_xll.BDP($B292&amp;" Corp",AY$1)="#N/A Field Not Applicable"),"--",TEXT(_xll.BDP($B292&amp;" Corp",AY$1),"yyyy/mm/dd")))</f>
        <v>#NAME?</v>
      </c>
      <c r="AZ292" s="124" t="e">
        <f ca="1">IF(tbl_coded[[#This Row],[ISIN]]="","",IF(OR(_xll.BDP($B292&amp;" Corp",AZ$1)="#N/A N/A"),"--",_xll.BDP($B292&amp;" Corp",AZ$1)))</f>
        <v>#NAME?</v>
      </c>
      <c r="BA292" s="124" t="e">
        <f ca="1">IF(tbl_coded[[#This Row],[ISIN]]="","",IF(OR(_xll.BDP($B292&amp;" Corp",BA$1)="#N/A N/A"),"--",_xll.BDP($B292&amp;" Corp",BA$1)))</f>
        <v>#NAME?</v>
      </c>
      <c r="BB292" s="124" t="e">
        <f ca="1">IF(tbl_coded[[#This Row],[ISIN]]="","",IF(OR(_xll.BDP($B292&amp;" Corp",BB$1)="#N/A N/A"),"--",_xll.BDP($B292&amp;" Corp",BB$1)))</f>
        <v>#NAME?</v>
      </c>
      <c r="BC292" s="124" t="e">
        <f ca="1">IF(tbl_coded[[#This Row],[ISIN]]="","",IF(OR(_xll.BDP($B292&amp;" Corp",BC$1)="#N/A Field Not Applicable"),"--",_xll.BDP($B292&amp;" Corp",BC$1)))</f>
        <v>#NAME?</v>
      </c>
      <c r="BD292" s="124" t="e">
        <f ca="1">IF(tbl_coded[[#This Row],[ISIN]]="","",IF(OR(_xll.BDP($B292&amp;" Corp",BD$1)="#N/A Field Not Applicable"),"--",_xll.BDP($B292&amp;" Corp",BD$1)))</f>
        <v>#NAME?</v>
      </c>
      <c r="BE292" s="124" t="e">
        <f ca="1">IF(tbl_coded[[#This Row],[ISIN]]="","",IF(OR(_xll.BDP($B292&amp;" Corp",BE$1)="#N/A Field Not Applicable"),"--",_xll.BDP($B292&amp;" Corp",BE$1)))</f>
        <v>#NAME?</v>
      </c>
      <c r="BF292" s="124" t="e">
        <f ca="1">IF(tbl_coded[[#This Row],[ISIN]]="","",IF(OR(_xll.BDP($B292&amp;" Corp",BF$1)="#N/A Field Not Applicable"),"--",_xll.BDP($B292&amp;" Corp",BF$1)))</f>
        <v>#NAME?</v>
      </c>
      <c r="BG292" s="124" t="e">
        <f ca="1">IF(tbl_coded[[#This Row],[ISIN]]="","",IF(OR(_xll.BDP($B292&amp;" Corp",BG$1)="#N/A Field Not Applicable"),"--",IF(_xll.BDP($B292&amp;" Corp",BG$1)="#N/A N/A","N",_xll.BDP($B292&amp;" Corp",BG$1))))</f>
        <v>#NAME?</v>
      </c>
      <c r="BH292" s="124" t="e">
        <f ca="1">IF(tbl_coded[[#This Row],[ISIN]]="","",IF(OR(_xll.BDP($B292&amp;" Corp",BH$1)="#N/A N/A"),"",_xll.BDP($B292&amp;" Corp",BH$1)))</f>
        <v>#NAME?</v>
      </c>
      <c r="BI292" s="124" t="e">
        <f ca="1">IF(tbl_coded[[#This Row],[ISIN]]="","",IF(OR(tbl_coded[[#This Row],[Parent company tiker]]=""),"",IF(_xll.BDP(tbl_coded[[#This Row],[Parent company tiker]]&amp;" Equity",BI$1)="#N/A N/A","--",_xll.BDP(tbl_coded[[#This Row],[Parent company tiker]]&amp;" Equity",BI$1))))</f>
        <v>#NAME?</v>
      </c>
      <c r="BJ292" s="124" t="e">
        <f ca="1">IF(tbl_coded[[#This Row],[ISIN]]="","",IF(OR(tbl_coded[[#This Row],[Parent company tiker]]=""),"",IF(_xll.BDP(tbl_coded[[#This Row],[Parent company tiker]]&amp;" Equity",BJ$1)="#N/A N/A","--",_xll.BDP(tbl_coded[[#This Row],[Parent company tiker]]&amp;" Equity",BJ$1))))</f>
        <v>#NAME?</v>
      </c>
      <c r="BK292" s="124" t="e">
        <f ca="1">IF(tbl_coded[[#This Row],[ISIN]]="","",IF(OR(tbl_coded[[#This Row],[Parent company tiker]]=""),"",IF(_xll.BDP(tbl_coded[[#This Row],[Parent company tiker]]&amp;" Equity",BK$1)="#N/A N/A","--",_xll.BDP(tbl_coded[[#This Row],[Parent company tiker]]&amp;" Equity",BK$1))))</f>
        <v>#NAME?</v>
      </c>
      <c r="BL292" s="124" t="e">
        <f ca="1">IF(tbl_coded[[#This Row],[ISIN]]="","",IF(OR(tbl_coded[[#This Row],[Parent company tiker]]=""),"",IF(_xll.BDP(tbl_coded[[#This Row],[Parent company tiker]]&amp;" Equity",BL$1)="#N/A N/A","--",_xll.BDP(tbl_coded[[#This Row],[Parent company tiker]]&amp;" Equity",BL$1))))</f>
        <v>#NAME?</v>
      </c>
      <c r="BM29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2" s="124" t="e">
        <f ca="1">IF(tbl_coded[[#This Row],[Column9]]&lt;&gt;"--",tbl_coded[[#This Row],[G''tor rating]],IF(tbl_coded[[#This Row],[KPW Name]]&lt;&gt;"",tbl_coded[[#This Row],[KPW Rating]],IF(tbl_coded[[#This Row],[Parent company tiker]]&lt;&gt;"",tbl_coded[[#This Row],[parent评级]],tbl_coded[[#This Row],[Issuer rating]])))</f>
        <v>#NAME?</v>
      </c>
      <c r="BO292" s="159" t="str">
        <f ca="1">IFERROR(IF(tbl_coded[[#This Row],[GREEN]]="Y","GREEN",IF(tbl_coded[[#This Row],[SUSTAINABLE]]="Y","SUSTAINABLE",IF(tbl_coded[[#This Row],[SOCIAL]]="Y","SOCIAL",IF(tbl_coded[[#This Row],[Sustainable linked]]="Y","SUSTAINABLE LINKED"," ")))),"")</f>
        <v/>
      </c>
    </row>
    <row r="293" spans="1:67" ht="15" customHeight="1">
      <c r="A293" s="119">
        <v>291</v>
      </c>
      <c r="B293" s="120" t="str">
        <f>IF(美元债一级!$C$4:$C$1048576&lt;&gt;"",美元债一级!C294,"")</f>
        <v>XS2560864253</v>
      </c>
      <c r="C293" s="124" t="e">
        <f ca="1">IF(tbl_coded[[#This Row],[ISIN]]="","",IF(tbl_coded[[#This Row],[Index]]&gt;$A$1,"",IF(_xll.BDP($B293&amp;" Corp",C$1)="#N/A N/A","",_xll.BDP($B293&amp;" Corp",C$1))))</f>
        <v>#NAME?</v>
      </c>
      <c r="D293" s="124" t="e">
        <f ca="1">IF(tbl_coded[[#This Row],[ISIN]]="","",IF(_xll.BDP($B293&amp;" Corp",D$1)="#N/A N/A","",_xll.BDP($B293&amp;" Corp",D$1)))</f>
        <v>#NAME?</v>
      </c>
      <c r="E293" s="124" t="e">
        <f ca="1">IF(tbl_coded[[#This Row],[ISIN]]="","",IF(_xll.BDP($B293&amp;" Corp",E$1)="#N/A N/A","--",_xll.BDP($B293&amp;" Corp",E$1)))</f>
        <v>#NAME?</v>
      </c>
      <c r="F293" s="124" t="e">
        <f ca="1">IF(tbl_coded[[#This Row],[ISIN]]="","",IF(_xll.BDS($B293&amp;" Corp",F$1)="#N/A Field Not Applicable","",_xll.BDS($B293&amp;" Corp",F$1)))</f>
        <v>#NAME?</v>
      </c>
      <c r="G293" s="124" t="e">
        <f ca="1">IF(tbl_coded[[#This Row],[ISIN]]="","",IF(_xll.BDP($F293&amp;" CompanyID",G$1)="#N/A Invalid Security","",_xll.BDP($F293&amp;" CompanyID",G$1)))</f>
        <v>#NAME?</v>
      </c>
      <c r="H293" s="124" t="e">
        <f ca="1">IF(tbl_coded[[#This Row],[ISIN]]="","",IF(_xll.BDP($B293&amp;" Corp",H$1)="#N/A N/A","--",_xll.BDP($B293&amp;" Corp",H$1)))</f>
        <v>#NAME?</v>
      </c>
      <c r="I293" s="124" t="e">
        <f ca="1">IF(tbl_coded[[#This Row],[ISIN]]="","",IF(_xll.BDP($B293&amp;" Corp",I$1)="#N/A N/A","--",_xll.BDP($B293&amp;" Corp",I$1)))</f>
        <v>#NAME?</v>
      </c>
      <c r="J293" s="124" t="e">
        <f ca="1">IF(tbl_coded[[#This Row],[ISIN]]="","",IF(_xll.BDP($B293&amp;" Corp",J$1)="#N/A N/A","--",_xll.BDP($B293&amp;" Corp",J$1)))</f>
        <v>#NAME?</v>
      </c>
      <c r="K293" s="124" t="e">
        <f ca="1">IF(tbl_coded[[#This Row],[ISIN]]="","",IF(_xll.BDP($B293&amp;" Corp",K$1)="#N/A N/A","--",_xll.BDP($B293&amp;" Corp",K$1)))</f>
        <v>#NAME?</v>
      </c>
      <c r="L293" s="124" t="e">
        <f ca="1">IF(tbl_coded[[#This Row],[ISIN]]="","",IF(_xll.BDP($B293&amp;" Corp",L$1)="#N/A N/A","--",_xll.BDP($B293&amp;" Corp",L$1)))</f>
        <v>#NAME?</v>
      </c>
      <c r="M293" s="124" t="e">
        <f ca="1">IF(tbl_coded[[#This Row],[ISIN]]="","",IF(_xll.BDP($B293&amp;" Corp",M$1)="#N/A N/A","--",_xll.BDP($B293&amp;" Corp",M$1)))</f>
        <v>#NAME?</v>
      </c>
      <c r="N293" s="124" t="e">
        <f ca="1">IF(tbl_coded[[#This Row],[ISIN]]="","",IF(_xll.BDP($B293&amp;" Corp",N$1)="#N/A N/A","--",_xll.BDP($B293&amp;" Corp",N$1)))</f>
        <v>#NAME?</v>
      </c>
      <c r="O293" s="124" t="e">
        <f ca="1">IF(tbl_coded[[#This Row],[ISIN]]="","",IF(_xll.BDP($B293&amp;" Corp",O$1)="#N/A N/A","--",_xll.BDP($B293&amp;" Corp",O$1)))</f>
        <v>#NAME?</v>
      </c>
      <c r="P293" s="124" t="e">
        <f ca="1">IF(tbl_coded[[#This Row],[ISIN]]="","",IF(_xll.BDP($B293&amp;" Corp",P$1)="#N/A N/A","--",_xll.BDP($B293&amp;" Corp",P$1)))</f>
        <v>#NAME?</v>
      </c>
      <c r="Q29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3" s="124" t="e">
        <f ca="1">IF(tbl_coded[[#This Row],[ISIN]]="","",IF(OR(_xll.BDP($B293&amp;" Corp",R$1)="#N/A N/A",_xll.BDP($B293&amp;" Corp",R$1)="#N/A Invalid Security",_xll.BDP($B293&amp;" Corp",R$1)="#N/A Field Not Applicable"),"--",_xll.BDP($B293&amp;" Corp",R$1)))</f>
        <v>#NAME?</v>
      </c>
      <c r="S293" s="124" t="e">
        <f ca="1">IF(tbl_coded[[#This Row],[ISIN]]="","",IF(OR(_xll.BDP($R293&amp;" Equity",S$1)="#N/A N/A",_xll.BDP($R293&amp;" Equity",S$1)="#N/A Invalid Security"),"--",_xll.BDP($R293&amp;" Equity",S$1)))</f>
        <v>#NAME?</v>
      </c>
      <c r="T293" s="124" t="e">
        <f ca="1">IF(tbl_coded[[#This Row],[ISIN]]="","",IF(OR(_xll.BDP($R293&amp;" Equity",T$1)="#N/A N/A",_xll.BDP($R293&amp;" Equity",T$1)="#N/A Invalid Security"),"--",_xll.BDP($R293&amp;" Equity",T$1)))</f>
        <v>#NAME?</v>
      </c>
      <c r="U293" s="124" t="e">
        <f ca="1">IF(tbl_coded[[#This Row],[ISIN]]="","",IF(OR(_xll.BDP($R293&amp;" Equity",U$1)="#N/A N/A",_xll.BDP($R293&amp;" Equity",U$1)="#N/A Invalid Security"),"--",_xll.BDP($R293&amp;" Equity",U$1)))</f>
        <v>#NAME?</v>
      </c>
      <c r="V293" s="124" t="e">
        <f ca="1">IF(tbl_coded[[#This Row],[ISIN]]="","",IF(OR(_xll.BDP($R293&amp;" Equity",V$1)="#N/A N/A",_xll.BDP($R293&amp;" Equity",V$1)="#N/A Invalid Security"),"--",_xll.BDP($R293&amp;" Equity",V$1)))</f>
        <v>#NAME?</v>
      </c>
      <c r="W293" s="124" t="e">
        <f ca="1">IF(tbl_coded[[#This Row],[ISIN]]="","",IF(OR(_xll.BDP($R293&amp;" Equity",W$1)="#N/A N/A",_xll.BDP($R293&amp;" Equity",W$1)="#N/A Invalid Security"),"--",_xll.BDP($R293&amp;" Equity",W$1)))</f>
        <v>#NAME?</v>
      </c>
      <c r="X293" s="124" t="e">
        <f ca="1">IF(tbl_coded[[#This Row],[ISIN]]="","",IF(OR(_xll.BDP($R293&amp;" Equity",X$1)="#N/A N/A",_xll.BDP($R293&amp;" Equity",X$1)="#N/A Invalid Security"),"--",_xll.BDP($R293&amp;" Equity",X$1)))</f>
        <v>#NAME?</v>
      </c>
      <c r="Y29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3" s="124" t="str">
        <f ca="1">IF(tbl_coded[[#This Row],[ISIN]]="","",IF(ISNUMBER(_xll.BDP(B293&amp;" Corp",Z$1)),_xll.BDP(B293&amp;" Corp",Z$1),""))</f>
        <v/>
      </c>
      <c r="AA293" s="124" t="str">
        <f ca="1">IF(tbl_coded[[#This Row],[ISIN]]="","",IF(ISNUMBER(_xll.BDP(B293&amp;" Corp",AA$1)),_xll.BDP(B293&amp;" Corp",AA$1),""))</f>
        <v/>
      </c>
      <c r="AB293" s="124" t="str">
        <f ca="1">IF(tbl_coded[[#This Row],[ISIN]]="","",IF(ISNUMBER(_xll.BDP(B293&amp;" Corp",AB$1)),_xll.BDP(B293&amp;" Corp",AB$1),""))</f>
        <v/>
      </c>
      <c r="AC293" s="124" t="str">
        <f ca="1">IF(tbl_coded[[#This Row],[ISIN]]="","",IF(ISNUMBER(_xll.BDP(B293&amp;" Corp",AC$1)),_xll.BDP(B293&amp;" Corp",AC$1),""))</f>
        <v/>
      </c>
      <c r="AD293" s="124" t="e">
        <f ca="1">IF(tbl_coded[[#This Row],[ISIN]]="","",IF((_xll.BDP(B293&amp;" Corp",AD$1))="#N/A Field Not Applicable","",_xll.BDP(B293&amp;" Corp",AD$1)))</f>
        <v>#NAME?</v>
      </c>
      <c r="AE293" s="124" t="e">
        <f ca="1">IF(tbl_coded[[#This Row],[ISIN]]="","",IF((_xll.BDP(B293&amp;" Corp",AE$1))="#N/A N/A","--",_xll.BDP(B293&amp;" Corp",AE$1)))</f>
        <v>#NAME?</v>
      </c>
      <c r="AF293" s="124" t="e">
        <f ca="1">IF(tbl_coded[[#This Row],[ISIN]]="","",IF(IFERROR(MATCH(H293,rtg_num[Moody''s],0)&gt;10,0),"HY",IF(IFERROR(MATCH(I293,rtg_num[S&amp;P],0)&gt;10,0),"HY",IF(IFERROR(MATCH(J293,rtg_num[Fitch],0)&gt;10,0),"HY",IF(H293&amp;I293&amp;J293="------","NR",IF(IFERROR(FIND("#N/A",Coded!H293),0)&amp;IFERROR(FIND("#N/A",Coded!H293),0)&amp;IFERROR(FIND("#N/A",Coded!H293),0)&lt;&gt;"000",IF(INDEX(美元债一级!$O:$O,MATCH(tbl_coded[[#This Row],[ISIN]],美元债一级!$I:$I,0))="--/--/--","NR","IG"),"IG"))))))</f>
        <v>#NAME?</v>
      </c>
      <c r="AG29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3" s="125" t="e">
        <f ca="1">IF(tbl_coded[[#This Row],[ISIN]]="","",IF(_xll.BDP($B293&amp;" Corp",AI$1)="#N/A N/A","--",_xll.BDP($B293&amp;" Corp",AI$1)))</f>
        <v>#NAME?</v>
      </c>
      <c r="AJ293" s="122" t="e">
        <f ca="1">IF(tbl_coded[[#This Row],[ISIN]]="","",IF(OR(_xll.BDP(_xll.BDP(tbl_coded[[#This Row],[ISIN]]&amp;" Corp", "ISSUER_EQUITY_TICKER")&amp;" Equity",AJ$1)="#N/A N/A"),"--",_xll.BDP(_xll.BDP(tbl_coded[[#This Row],[ISIN]]&amp;" Corp", "ISSUER_EQUITY_TICKER")&amp;" Equity",AJ$1)))</f>
        <v>#NAME?</v>
      </c>
      <c r="AK29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24" t="e">
        <f ca="1">IF(tbl_coded[[#This Row],[ISIN]]="","",IF(OR(_xll.BDP(_xll.BDP(tbl_coded[[#This Row],[ISIN]]&amp;" Corp", "ISSUER_EQUITY_TICKER")&amp;" Equity",AL$1)="#N/A N/A"),"--",_xll.BDP(_xll.BDP(tbl_coded[[#This Row],[ISIN]]&amp;" Corp", "ISSUER_EQUITY_TICKER")&amp;" Equity",AL$1)))</f>
        <v>#NAME?</v>
      </c>
      <c r="AM293" s="124" t="e">
        <f ca="1">IF(tbl_coded[[#This Row],[ISIN]]="","",IF(_xll.BDS($B293&amp;" Corp",AM$1)="#N/A Field Not Applicable","",_xll.BDS($B293&amp;" Corp",AM$1)))</f>
        <v>#NAME?</v>
      </c>
      <c r="AN293" s="124" t="e">
        <f ca="1">IF(tbl_coded[[#This Row],[ISIN]]="","",IF(_xll.BDP(tbl_coded[[#This Row],[KPW Provider BBID]]&amp;" CompanyID","NAME")="#N/A Invalid Security","",_xll.BDP(tbl_coded[[#This Row],[KPW Provider BBID]]&amp;" CompanyID","NAME")))</f>
        <v>#NAME?</v>
      </c>
      <c r="AO293" s="124" t="e">
        <f ca="1">IF(tbl_coded[[#This Row],[ISIN]]="","",IF(_xll.BDP(tbl_coded[[#This Row],[KPW Provider BBID]]&amp;" CompanyID",$AO$1)="#N/A Invalid Security","--",IF(_xll.BDP(tbl_coded[[#This Row],[KPW Provider BBID]]&amp;" CompanyID",$AO$1)="#N/A N/A","--",_xll.BDP(tbl_coded[[#This Row],[KPW Provider BBID]]&amp;" CompanyID",$AO$1))))</f>
        <v>#NAME?</v>
      </c>
      <c r="AP293" s="124" t="e">
        <f ca="1">IF(tbl_coded[[#This Row],[ISIN]]="","",IF(_xll.BDP(tbl_coded[[#This Row],[KPW Provider BBID]]&amp;" CompanyID",$AP$1)="#N/A Invalid Security","--",IF(_xll.BDP(tbl_coded[[#This Row],[KPW Provider BBID]]&amp;" CompanyID",$AP$1)="#N/A N/A","--",_xll.BDP(tbl_coded[[#This Row],[KPW Provider BBID]]&amp;" CompanyID",$AP$1))))</f>
        <v>#NAME?</v>
      </c>
      <c r="AQ293" s="124" t="e">
        <f ca="1">IF(tbl_coded[[#This Row],[ISIN]]="","",IF(_xll.BDP(tbl_coded[[#This Row],[KPW Provider BBID]]&amp;" CompanyID",$AQ$1)="#N/A Invalid Security","--",IF(_xll.BDP(tbl_coded[[#This Row],[KPW Provider BBID]]&amp;" CompanyID",$AQ$1)="#N/A N/A","--",_xll.BDP(tbl_coded[[#This Row],[KPW Provider BBID]]&amp;" CompanyID",$AQ$1))))</f>
        <v>#NAME?</v>
      </c>
      <c r="AR293" s="124" t="e">
        <f ca="1">IF(tbl_coded[[#This Row],[ISIN]]="","",tbl_coded[[#This Row],[穆迪KPW评级]]&amp;"/"&amp;tbl_coded[[#This Row],[SPKPW评级]]&amp;"/"&amp;tbl_coded[[#This Row],[FITCHKPW评级]])</f>
        <v>#NAME?</v>
      </c>
      <c r="AS293" s="124" t="e">
        <f ca="1">IF(tbl_coded[[#This Row],[ISIN]]="","",IF(OR(_xll.BDP($B293&amp;" Corp",AS$1)="#N/A N/A"),"--",_xll.BDP($B293&amp;" Corp",AS$1)))</f>
        <v>#NAME?</v>
      </c>
      <c r="AT293" s="124" t="e">
        <f ca="1">IF(tbl_coded[[#This Row],[ISIN]]="","",IF(_xll.BDS($B293&amp;" Corp",AT$1)="#N/A Field Not Applicable","",_xll.BDS($B293&amp;" Corp",AT$1)))</f>
        <v>#NAME?</v>
      </c>
      <c r="AU293" s="124" t="e">
        <f ca="1">IF(tbl_coded[[#This Row],[SBLC Provider BBID]]="","",_xll.BDP(tbl_coded[[#This Row],[SBLC Provider BBID]]&amp;" CompanyID","NAME"))</f>
        <v>#NAME?</v>
      </c>
      <c r="AV293" s="124" t="e">
        <f ca="1">IF(tbl_coded[[#This Row],[ISIN]]="","",IF(OR(_xll.BDP($B293&amp;" Corp",AV$1)="#N/A N/A"),"--",TEXT(_xll.BDP($B293&amp;" Corp",AV$1),"yyyy/mm/dd")))</f>
        <v>#NAME?</v>
      </c>
      <c r="AW293" s="124" t="e">
        <f ca="1">IF(tbl_coded[[#This Row],[ISIN]]="","",IF(OR(_xll.BDP($B293&amp;" Corp",AW$1)="#N/A N/A"),"--",TEXT(_xll.BDP($B293&amp;" Corp",AW$1),"yyyy/mm/dd")))</f>
        <v>#NAME?</v>
      </c>
      <c r="AX293" s="124" t="e">
        <f ca="1">IF(tbl_coded[[#This Row],[ISIN]]="","",IF(OR(_xll.BDP($B293&amp;" Corp",AX$1)="#N/A N/A"),"--",TEXT(_xll.BDP($B293&amp;" Corp",AX$1),"yyyy/mm/dd")))</f>
        <v>#NAME?</v>
      </c>
      <c r="AY293" s="124" t="e">
        <f ca="1">IF(tbl_coded[[#This Row],[ISIN]]="","",IF(OR(_xll.BDP($B293&amp;" Corp",AY$1)="#N/A Field Not Applicable"),"--",TEXT(_xll.BDP($B293&amp;" Corp",AY$1),"yyyy/mm/dd")))</f>
        <v>#NAME?</v>
      </c>
      <c r="AZ293" s="124" t="e">
        <f ca="1">IF(tbl_coded[[#This Row],[ISIN]]="","",IF(OR(_xll.BDP($B293&amp;" Corp",AZ$1)="#N/A N/A"),"--",_xll.BDP($B293&amp;" Corp",AZ$1)))</f>
        <v>#NAME?</v>
      </c>
      <c r="BA293" s="124" t="e">
        <f ca="1">IF(tbl_coded[[#This Row],[ISIN]]="","",IF(OR(_xll.BDP($B293&amp;" Corp",BA$1)="#N/A N/A"),"--",_xll.BDP($B293&amp;" Corp",BA$1)))</f>
        <v>#NAME?</v>
      </c>
      <c r="BB293" s="124" t="e">
        <f ca="1">IF(tbl_coded[[#This Row],[ISIN]]="","",IF(OR(_xll.BDP($B293&amp;" Corp",BB$1)="#N/A N/A"),"--",_xll.BDP($B293&amp;" Corp",BB$1)))</f>
        <v>#NAME?</v>
      </c>
      <c r="BC293" s="124" t="e">
        <f ca="1">IF(tbl_coded[[#This Row],[ISIN]]="","",IF(OR(_xll.BDP($B293&amp;" Corp",BC$1)="#N/A Field Not Applicable"),"--",_xll.BDP($B293&amp;" Corp",BC$1)))</f>
        <v>#NAME?</v>
      </c>
      <c r="BD293" s="124" t="e">
        <f ca="1">IF(tbl_coded[[#This Row],[ISIN]]="","",IF(OR(_xll.BDP($B293&amp;" Corp",BD$1)="#N/A Field Not Applicable"),"--",_xll.BDP($B293&amp;" Corp",BD$1)))</f>
        <v>#NAME?</v>
      </c>
      <c r="BE293" s="124" t="e">
        <f ca="1">IF(tbl_coded[[#This Row],[ISIN]]="","",IF(OR(_xll.BDP($B293&amp;" Corp",BE$1)="#N/A Field Not Applicable"),"--",_xll.BDP($B293&amp;" Corp",BE$1)))</f>
        <v>#NAME?</v>
      </c>
      <c r="BF293" s="124" t="e">
        <f ca="1">IF(tbl_coded[[#This Row],[ISIN]]="","",IF(OR(_xll.BDP($B293&amp;" Corp",BF$1)="#N/A Field Not Applicable"),"--",_xll.BDP($B293&amp;" Corp",BF$1)))</f>
        <v>#NAME?</v>
      </c>
      <c r="BG293" s="124" t="e">
        <f ca="1">IF(tbl_coded[[#This Row],[ISIN]]="","",IF(OR(_xll.BDP($B293&amp;" Corp",BG$1)="#N/A Field Not Applicable"),"--",IF(_xll.BDP($B293&amp;" Corp",BG$1)="#N/A N/A","N",_xll.BDP($B293&amp;" Corp",BG$1))))</f>
        <v>#NAME?</v>
      </c>
      <c r="BH293" s="124" t="e">
        <f ca="1">IF(tbl_coded[[#This Row],[ISIN]]="","",IF(OR(_xll.BDP($B293&amp;" Corp",BH$1)="#N/A N/A"),"",_xll.BDP($B293&amp;" Corp",BH$1)))</f>
        <v>#NAME?</v>
      </c>
      <c r="BI293" s="124" t="e">
        <f ca="1">IF(tbl_coded[[#This Row],[ISIN]]="","",IF(OR(tbl_coded[[#This Row],[Parent company tiker]]=""),"",IF(_xll.BDP(tbl_coded[[#This Row],[Parent company tiker]]&amp;" Equity",BI$1)="#N/A N/A","--",_xll.BDP(tbl_coded[[#This Row],[Parent company tiker]]&amp;" Equity",BI$1))))</f>
        <v>#NAME?</v>
      </c>
      <c r="BJ293" s="124" t="e">
        <f ca="1">IF(tbl_coded[[#This Row],[ISIN]]="","",IF(OR(tbl_coded[[#This Row],[Parent company tiker]]=""),"",IF(_xll.BDP(tbl_coded[[#This Row],[Parent company tiker]]&amp;" Equity",BJ$1)="#N/A N/A","--",_xll.BDP(tbl_coded[[#This Row],[Parent company tiker]]&amp;" Equity",BJ$1))))</f>
        <v>#NAME?</v>
      </c>
      <c r="BK293" s="124" t="e">
        <f ca="1">IF(tbl_coded[[#This Row],[ISIN]]="","",IF(OR(tbl_coded[[#This Row],[Parent company tiker]]=""),"",IF(_xll.BDP(tbl_coded[[#This Row],[Parent company tiker]]&amp;" Equity",BK$1)="#N/A N/A","--",_xll.BDP(tbl_coded[[#This Row],[Parent company tiker]]&amp;" Equity",BK$1))))</f>
        <v>#NAME?</v>
      </c>
      <c r="BL293" s="124" t="e">
        <f ca="1">IF(tbl_coded[[#This Row],[ISIN]]="","",IF(OR(tbl_coded[[#This Row],[Parent company tiker]]=""),"",IF(_xll.BDP(tbl_coded[[#This Row],[Parent company tiker]]&amp;" Equity",BL$1)="#N/A N/A","--",_xll.BDP(tbl_coded[[#This Row],[Parent company tiker]]&amp;" Equity",BL$1))))</f>
        <v>#NAME?</v>
      </c>
      <c r="BM29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3" s="124" t="e">
        <f ca="1">IF(tbl_coded[[#This Row],[Column9]]&lt;&gt;"--",tbl_coded[[#This Row],[G''tor rating]],IF(tbl_coded[[#This Row],[KPW Name]]&lt;&gt;"",tbl_coded[[#This Row],[KPW Rating]],IF(tbl_coded[[#This Row],[Parent company tiker]]&lt;&gt;"",tbl_coded[[#This Row],[parent评级]],tbl_coded[[#This Row],[Issuer rating]])))</f>
        <v>#NAME?</v>
      </c>
      <c r="BO293" s="159" t="str">
        <f ca="1">IFERROR(IF(tbl_coded[[#This Row],[GREEN]]="Y","GREEN",IF(tbl_coded[[#This Row],[SUSTAINABLE]]="Y","SUSTAINABLE",IF(tbl_coded[[#This Row],[SOCIAL]]="Y","SOCIAL",IF(tbl_coded[[#This Row],[Sustainable linked]]="Y","SUSTAINABLE LINKED"," ")))),"")</f>
        <v/>
      </c>
    </row>
    <row r="294" spans="1:67" ht="15" customHeight="1">
      <c r="A294" s="119">
        <v>292</v>
      </c>
      <c r="B294" s="120" t="str">
        <f>IF(美元债一级!$C$4:$C$1048576&lt;&gt;"",美元债一级!C295,"")</f>
        <v>XS2572133580</v>
      </c>
      <c r="C294" s="124" t="e">
        <f ca="1">IF(tbl_coded[[#This Row],[ISIN]]="","",IF(tbl_coded[[#This Row],[Index]]&gt;$A$1,"",IF(_xll.BDP($B294&amp;" Corp",C$1)="#N/A N/A","",_xll.BDP($B294&amp;" Corp",C$1))))</f>
        <v>#NAME?</v>
      </c>
      <c r="D294" s="124" t="e">
        <f ca="1">IF(tbl_coded[[#This Row],[ISIN]]="","",IF(_xll.BDP($B294&amp;" Corp",D$1)="#N/A N/A","",_xll.BDP($B294&amp;" Corp",D$1)))</f>
        <v>#NAME?</v>
      </c>
      <c r="E294" s="124" t="e">
        <f ca="1">IF(tbl_coded[[#This Row],[ISIN]]="","",IF(_xll.BDP($B294&amp;" Corp",E$1)="#N/A N/A","--",_xll.BDP($B294&amp;" Corp",E$1)))</f>
        <v>#NAME?</v>
      </c>
      <c r="F294" s="124" t="e">
        <f ca="1">IF(tbl_coded[[#This Row],[ISIN]]="","",IF(_xll.BDS($B294&amp;" Corp",F$1)="#N/A Field Not Applicable","",_xll.BDS($B294&amp;" Corp",F$1)))</f>
        <v>#NAME?</v>
      </c>
      <c r="G294" s="124" t="e">
        <f ca="1">IF(tbl_coded[[#This Row],[ISIN]]="","",IF(_xll.BDP($F294&amp;" CompanyID",G$1)="#N/A Invalid Security","",_xll.BDP($F294&amp;" CompanyID",G$1)))</f>
        <v>#NAME?</v>
      </c>
      <c r="H294" s="124" t="e">
        <f ca="1">IF(tbl_coded[[#This Row],[ISIN]]="","",IF(_xll.BDP($B294&amp;" Corp",H$1)="#N/A N/A","--",_xll.BDP($B294&amp;" Corp",H$1)))</f>
        <v>#NAME?</v>
      </c>
      <c r="I294" s="124" t="e">
        <f ca="1">IF(tbl_coded[[#This Row],[ISIN]]="","",IF(_xll.BDP($B294&amp;" Corp",I$1)="#N/A N/A","--",_xll.BDP($B294&amp;" Corp",I$1)))</f>
        <v>#NAME?</v>
      </c>
      <c r="J294" s="124" t="e">
        <f ca="1">IF(tbl_coded[[#This Row],[ISIN]]="","",IF(_xll.BDP($B294&amp;" Corp",J$1)="#N/A N/A","--",_xll.BDP($B294&amp;" Corp",J$1)))</f>
        <v>#NAME?</v>
      </c>
      <c r="K294" s="124" t="e">
        <f ca="1">IF(tbl_coded[[#This Row],[ISIN]]="","",IF(_xll.BDP($B294&amp;" Corp",K$1)="#N/A N/A","--",_xll.BDP($B294&amp;" Corp",K$1)))</f>
        <v>#NAME?</v>
      </c>
      <c r="L294" s="124" t="e">
        <f ca="1">IF(tbl_coded[[#This Row],[ISIN]]="","",IF(_xll.BDP($B294&amp;" Corp",L$1)="#N/A N/A","--",_xll.BDP($B294&amp;" Corp",L$1)))</f>
        <v>#NAME?</v>
      </c>
      <c r="M294" s="124" t="e">
        <f ca="1">IF(tbl_coded[[#This Row],[ISIN]]="","",IF(_xll.BDP($B294&amp;" Corp",M$1)="#N/A N/A","--",_xll.BDP($B294&amp;" Corp",M$1)))</f>
        <v>#NAME?</v>
      </c>
      <c r="N294" s="124" t="e">
        <f ca="1">IF(tbl_coded[[#This Row],[ISIN]]="","",IF(_xll.BDP($B294&amp;" Corp",N$1)="#N/A N/A","--",_xll.BDP($B294&amp;" Corp",N$1)))</f>
        <v>#NAME?</v>
      </c>
      <c r="O294" s="124" t="e">
        <f ca="1">IF(tbl_coded[[#This Row],[ISIN]]="","",IF(_xll.BDP($B294&amp;" Corp",O$1)="#N/A N/A","--",_xll.BDP($B294&amp;" Corp",O$1)))</f>
        <v>#NAME?</v>
      </c>
      <c r="P294" s="124" t="e">
        <f ca="1">IF(tbl_coded[[#This Row],[ISIN]]="","",IF(_xll.BDP($B294&amp;" Corp",P$1)="#N/A N/A","--",_xll.BDP($B294&amp;" Corp",P$1)))</f>
        <v>#NAME?</v>
      </c>
      <c r="Q294"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4" s="124" t="e">
        <f ca="1">IF(tbl_coded[[#This Row],[ISIN]]="","",IF(OR(_xll.BDP($B294&amp;" Corp",R$1)="#N/A N/A",_xll.BDP($B294&amp;" Corp",R$1)="#N/A Invalid Security",_xll.BDP($B294&amp;" Corp",R$1)="#N/A Field Not Applicable"),"--",_xll.BDP($B294&amp;" Corp",R$1)))</f>
        <v>#NAME?</v>
      </c>
      <c r="S294" s="124" t="e">
        <f ca="1">IF(tbl_coded[[#This Row],[ISIN]]="","",IF(OR(_xll.BDP($R294&amp;" Equity",S$1)="#N/A N/A",_xll.BDP($R294&amp;" Equity",S$1)="#N/A Invalid Security"),"--",_xll.BDP($R294&amp;" Equity",S$1)))</f>
        <v>#NAME?</v>
      </c>
      <c r="T294" s="124" t="e">
        <f ca="1">IF(tbl_coded[[#This Row],[ISIN]]="","",IF(OR(_xll.BDP($R294&amp;" Equity",T$1)="#N/A N/A",_xll.BDP($R294&amp;" Equity",T$1)="#N/A Invalid Security"),"--",_xll.BDP($R294&amp;" Equity",T$1)))</f>
        <v>#NAME?</v>
      </c>
      <c r="U294" s="124" t="e">
        <f ca="1">IF(tbl_coded[[#This Row],[ISIN]]="","",IF(OR(_xll.BDP($R294&amp;" Equity",U$1)="#N/A N/A",_xll.BDP($R294&amp;" Equity",U$1)="#N/A Invalid Security"),"--",_xll.BDP($R294&amp;" Equity",U$1)))</f>
        <v>#NAME?</v>
      </c>
      <c r="V294" s="124" t="e">
        <f ca="1">IF(tbl_coded[[#This Row],[ISIN]]="","",IF(OR(_xll.BDP($R294&amp;" Equity",V$1)="#N/A N/A",_xll.BDP($R294&amp;" Equity",V$1)="#N/A Invalid Security"),"--",_xll.BDP($R294&amp;" Equity",V$1)))</f>
        <v>#NAME?</v>
      </c>
      <c r="W294" s="124" t="e">
        <f ca="1">IF(tbl_coded[[#This Row],[ISIN]]="","",IF(OR(_xll.BDP($R294&amp;" Equity",W$1)="#N/A N/A",_xll.BDP($R294&amp;" Equity",W$1)="#N/A Invalid Security"),"--",_xll.BDP($R294&amp;" Equity",W$1)))</f>
        <v>#NAME?</v>
      </c>
      <c r="X294" s="124" t="e">
        <f ca="1">IF(tbl_coded[[#This Row],[ISIN]]="","",IF(OR(_xll.BDP($R294&amp;" Equity",X$1)="#N/A N/A",_xll.BDP($R294&amp;" Equity",X$1)="#N/A Invalid Security"),"--",_xll.BDP($R294&amp;" Equity",X$1)))</f>
        <v>#NAME?</v>
      </c>
      <c r="Y294"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4" s="124" t="str">
        <f ca="1">IF(tbl_coded[[#This Row],[ISIN]]="","",IF(ISNUMBER(_xll.BDP(B294&amp;" Corp",Z$1)),_xll.BDP(B294&amp;" Corp",Z$1),""))</f>
        <v/>
      </c>
      <c r="AA294" s="124" t="str">
        <f ca="1">IF(tbl_coded[[#This Row],[ISIN]]="","",IF(ISNUMBER(_xll.BDP(B294&amp;" Corp",AA$1)),_xll.BDP(B294&amp;" Corp",AA$1),""))</f>
        <v/>
      </c>
      <c r="AB294" s="124" t="str">
        <f ca="1">IF(tbl_coded[[#This Row],[ISIN]]="","",IF(ISNUMBER(_xll.BDP(B294&amp;" Corp",AB$1)),_xll.BDP(B294&amp;" Corp",AB$1),""))</f>
        <v/>
      </c>
      <c r="AC294" s="124" t="str">
        <f ca="1">IF(tbl_coded[[#This Row],[ISIN]]="","",IF(ISNUMBER(_xll.BDP(B294&amp;" Corp",AC$1)),_xll.BDP(B294&amp;" Corp",AC$1),""))</f>
        <v/>
      </c>
      <c r="AD294" s="124" t="e">
        <f ca="1">IF(tbl_coded[[#This Row],[ISIN]]="","",IF((_xll.BDP(B294&amp;" Corp",AD$1))="#N/A Field Not Applicable","",_xll.BDP(B294&amp;" Corp",AD$1)))</f>
        <v>#NAME?</v>
      </c>
      <c r="AE294" s="124" t="e">
        <f ca="1">IF(tbl_coded[[#This Row],[ISIN]]="","",IF((_xll.BDP(B294&amp;" Corp",AE$1))="#N/A N/A","--",_xll.BDP(B294&amp;" Corp",AE$1)))</f>
        <v>#NAME?</v>
      </c>
      <c r="AF294" s="124" t="e">
        <f ca="1">IF(tbl_coded[[#This Row],[ISIN]]="","",IF(IFERROR(MATCH(H294,rtg_num[Moody''s],0)&gt;10,0),"HY",IF(IFERROR(MATCH(I294,rtg_num[S&amp;P],0)&gt;10,0),"HY",IF(IFERROR(MATCH(J294,rtg_num[Fitch],0)&gt;10,0),"HY",IF(H294&amp;I294&amp;J294="------","NR",IF(IFERROR(FIND("#N/A",Coded!H294),0)&amp;IFERROR(FIND("#N/A",Coded!H294),0)&amp;IFERROR(FIND("#N/A",Coded!H294),0)&lt;&gt;"000",IF(INDEX(美元债一级!$O:$O,MATCH(tbl_coded[[#This Row],[ISIN]],美元债一级!$I:$I,0))="--/--/--","NR","IG"),"IG"))))))</f>
        <v>#NAME?</v>
      </c>
      <c r="AG294"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4"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4" s="125" t="e">
        <f ca="1">IF(tbl_coded[[#This Row],[ISIN]]="","",IF(_xll.BDP($B294&amp;" Corp",AI$1)="#N/A N/A","--",_xll.BDP($B294&amp;" Corp",AI$1)))</f>
        <v>#NAME?</v>
      </c>
      <c r="AJ294" s="122" t="e">
        <f ca="1">IF(tbl_coded[[#This Row],[ISIN]]="","",IF(OR(_xll.BDP(_xll.BDP(tbl_coded[[#This Row],[ISIN]]&amp;" Corp", "ISSUER_EQUITY_TICKER")&amp;" Equity",AJ$1)="#N/A N/A"),"--",_xll.BDP(_xll.BDP(tbl_coded[[#This Row],[ISIN]]&amp;" Corp", "ISSUER_EQUITY_TICKER")&amp;" Equity",AJ$1)))</f>
        <v>#NAME?</v>
      </c>
      <c r="AK294"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24" t="e">
        <f ca="1">IF(tbl_coded[[#This Row],[ISIN]]="","",IF(OR(_xll.BDP(_xll.BDP(tbl_coded[[#This Row],[ISIN]]&amp;" Corp", "ISSUER_EQUITY_TICKER")&amp;" Equity",AL$1)="#N/A N/A"),"--",_xll.BDP(_xll.BDP(tbl_coded[[#This Row],[ISIN]]&amp;" Corp", "ISSUER_EQUITY_TICKER")&amp;" Equity",AL$1)))</f>
        <v>#NAME?</v>
      </c>
      <c r="AM294" s="124" t="s">
        <v>447</v>
      </c>
      <c r="AN294" s="124" t="e">
        <f ca="1">IF(tbl_coded[[#This Row],[ISIN]]="","",IF(_xll.BDP(tbl_coded[[#This Row],[KPW Provider BBID]]&amp;" CompanyID","NAME")="#N/A Invalid Security","",_xll.BDP(tbl_coded[[#This Row],[KPW Provider BBID]]&amp;" CompanyID","NAME")))</f>
        <v>#NAME?</v>
      </c>
      <c r="AO294" s="124" t="e">
        <f ca="1">IF(tbl_coded[[#This Row],[ISIN]]="","",IF(_xll.BDP(tbl_coded[[#This Row],[KPW Provider BBID]]&amp;" CompanyID",$AO$1)="#N/A Invalid Security","--",IF(_xll.BDP(tbl_coded[[#This Row],[KPW Provider BBID]]&amp;" CompanyID",$AO$1)="#N/A N/A","--",_xll.BDP(tbl_coded[[#This Row],[KPW Provider BBID]]&amp;" CompanyID",$AO$1))))</f>
        <v>#NAME?</v>
      </c>
      <c r="AP294" s="124" t="e">
        <f ca="1">IF(tbl_coded[[#This Row],[ISIN]]="","",IF(_xll.BDP(tbl_coded[[#This Row],[KPW Provider BBID]]&amp;" CompanyID",$AP$1)="#N/A Invalid Security","--",IF(_xll.BDP(tbl_coded[[#This Row],[KPW Provider BBID]]&amp;" CompanyID",$AP$1)="#N/A N/A","--",_xll.BDP(tbl_coded[[#This Row],[KPW Provider BBID]]&amp;" CompanyID",$AP$1))))</f>
        <v>#NAME?</v>
      </c>
      <c r="AQ294" s="124" t="e">
        <f ca="1">IF(tbl_coded[[#This Row],[ISIN]]="","",IF(_xll.BDP(tbl_coded[[#This Row],[KPW Provider BBID]]&amp;" CompanyID",$AQ$1)="#N/A Invalid Security","--",IF(_xll.BDP(tbl_coded[[#This Row],[KPW Provider BBID]]&amp;" CompanyID",$AQ$1)="#N/A N/A","--",_xll.BDP(tbl_coded[[#This Row],[KPW Provider BBID]]&amp;" CompanyID",$AQ$1))))</f>
        <v>#NAME?</v>
      </c>
      <c r="AR294" s="124" t="e">
        <f ca="1">IF(tbl_coded[[#This Row],[ISIN]]="","",tbl_coded[[#This Row],[穆迪KPW评级]]&amp;"/"&amp;tbl_coded[[#This Row],[SPKPW评级]]&amp;"/"&amp;tbl_coded[[#This Row],[FITCHKPW评级]])</f>
        <v>#NAME?</v>
      </c>
      <c r="AS294" s="124" t="e">
        <f ca="1">IF(tbl_coded[[#This Row],[ISIN]]="","",IF(OR(_xll.BDP($B294&amp;" Corp",AS$1)="#N/A N/A"),"--",_xll.BDP($B294&amp;" Corp",AS$1)))</f>
        <v>#NAME?</v>
      </c>
      <c r="AT294" s="124" t="e">
        <f ca="1">IF(tbl_coded[[#This Row],[ISIN]]="","",IF(_xll.BDS($B294&amp;" Corp",AT$1)="#N/A Field Not Applicable","",_xll.BDS($B294&amp;" Corp",AT$1)))</f>
        <v>#NAME?</v>
      </c>
      <c r="AU294" s="124" t="e">
        <f ca="1">IF(tbl_coded[[#This Row],[SBLC Provider BBID]]="","",_xll.BDP(tbl_coded[[#This Row],[SBLC Provider BBID]]&amp;" CompanyID","NAME"))</f>
        <v>#NAME?</v>
      </c>
      <c r="AV294" s="124" t="e">
        <f ca="1">IF(tbl_coded[[#This Row],[ISIN]]="","",IF(OR(_xll.BDP($B294&amp;" Corp",AV$1)="#N/A N/A"),"--",TEXT(_xll.BDP($B294&amp;" Corp",AV$1),"yyyy/mm/dd")))</f>
        <v>#NAME?</v>
      </c>
      <c r="AW294" s="124" t="e">
        <f ca="1">IF(tbl_coded[[#This Row],[ISIN]]="","",IF(OR(_xll.BDP($B294&amp;" Corp",AW$1)="#N/A N/A"),"--",TEXT(_xll.BDP($B294&amp;" Corp",AW$1),"yyyy/mm/dd")))</f>
        <v>#NAME?</v>
      </c>
      <c r="AX294" s="124" t="e">
        <f ca="1">IF(tbl_coded[[#This Row],[ISIN]]="","",IF(OR(_xll.BDP($B294&amp;" Corp",AX$1)="#N/A N/A"),"--",TEXT(_xll.BDP($B294&amp;" Corp",AX$1),"yyyy/mm/dd")))</f>
        <v>#NAME?</v>
      </c>
      <c r="AY294" s="124" t="e">
        <f ca="1">IF(tbl_coded[[#This Row],[ISIN]]="","",IF(OR(_xll.BDP($B294&amp;" Corp",AY$1)="#N/A Field Not Applicable"),"--",TEXT(_xll.BDP($B294&amp;" Corp",AY$1),"yyyy/mm/dd")))</f>
        <v>#NAME?</v>
      </c>
      <c r="AZ294" s="124" t="e">
        <f ca="1">IF(tbl_coded[[#This Row],[ISIN]]="","",IF(OR(_xll.BDP($B294&amp;" Corp",AZ$1)="#N/A N/A"),"--",_xll.BDP($B294&amp;" Corp",AZ$1)))</f>
        <v>#NAME?</v>
      </c>
      <c r="BA294" s="124" t="e">
        <f ca="1">IF(tbl_coded[[#This Row],[ISIN]]="","",IF(OR(_xll.BDP($B294&amp;" Corp",BA$1)="#N/A N/A"),"--",_xll.BDP($B294&amp;" Corp",BA$1)))</f>
        <v>#NAME?</v>
      </c>
      <c r="BB294" s="124" t="e">
        <f ca="1">IF(tbl_coded[[#This Row],[ISIN]]="","",IF(OR(_xll.BDP($B294&amp;" Corp",BB$1)="#N/A N/A"),"--",_xll.BDP($B294&amp;" Corp",BB$1)))</f>
        <v>#NAME?</v>
      </c>
      <c r="BC294" s="124" t="e">
        <f ca="1">IF(tbl_coded[[#This Row],[ISIN]]="","",IF(OR(_xll.BDP($B294&amp;" Corp",BC$1)="#N/A Field Not Applicable"),"--",_xll.BDP($B294&amp;" Corp",BC$1)))</f>
        <v>#NAME?</v>
      </c>
      <c r="BD294" s="124" t="e">
        <f ca="1">IF(tbl_coded[[#This Row],[ISIN]]="","",IF(OR(_xll.BDP($B294&amp;" Corp",BD$1)="#N/A Field Not Applicable"),"--",_xll.BDP($B294&amp;" Corp",BD$1)))</f>
        <v>#NAME?</v>
      </c>
      <c r="BE294" s="124" t="e">
        <f ca="1">IF(tbl_coded[[#This Row],[ISIN]]="","",IF(OR(_xll.BDP($B294&amp;" Corp",BE$1)="#N/A Field Not Applicable"),"--",_xll.BDP($B294&amp;" Corp",BE$1)))</f>
        <v>#NAME?</v>
      </c>
      <c r="BF294" s="124" t="e">
        <f ca="1">IF(tbl_coded[[#This Row],[ISIN]]="","",IF(OR(_xll.BDP($B294&amp;" Corp",BF$1)="#N/A Field Not Applicable"),"--",_xll.BDP($B294&amp;" Corp",BF$1)))</f>
        <v>#NAME?</v>
      </c>
      <c r="BG294" s="124" t="e">
        <f ca="1">IF(tbl_coded[[#This Row],[ISIN]]="","",IF(OR(_xll.BDP($B294&amp;" Corp",BG$1)="#N/A Field Not Applicable"),"--",IF(_xll.BDP($B294&amp;" Corp",BG$1)="#N/A N/A","N",_xll.BDP($B294&amp;" Corp",BG$1))))</f>
        <v>#NAME?</v>
      </c>
      <c r="BH294" s="124" t="e">
        <f ca="1">IF(tbl_coded[[#This Row],[ISIN]]="","",IF(OR(_xll.BDP($B294&amp;" Corp",BH$1)="#N/A N/A"),"",_xll.BDP($B294&amp;" Corp",BH$1)))</f>
        <v>#NAME?</v>
      </c>
      <c r="BI294" s="124" t="e">
        <f ca="1">IF(tbl_coded[[#This Row],[ISIN]]="","",IF(OR(tbl_coded[[#This Row],[Parent company tiker]]=""),"",IF(_xll.BDP(tbl_coded[[#This Row],[Parent company tiker]]&amp;" Equity",BI$1)="#N/A N/A","--",_xll.BDP(tbl_coded[[#This Row],[Parent company tiker]]&amp;" Equity",BI$1))))</f>
        <v>#NAME?</v>
      </c>
      <c r="BJ294" s="124" t="e">
        <f ca="1">IF(tbl_coded[[#This Row],[ISIN]]="","",IF(OR(tbl_coded[[#This Row],[Parent company tiker]]=""),"",IF(_xll.BDP(tbl_coded[[#This Row],[Parent company tiker]]&amp;" Equity",BJ$1)="#N/A N/A","--",_xll.BDP(tbl_coded[[#This Row],[Parent company tiker]]&amp;" Equity",BJ$1))))</f>
        <v>#NAME?</v>
      </c>
      <c r="BK294" s="124" t="e">
        <f ca="1">IF(tbl_coded[[#This Row],[ISIN]]="","",IF(OR(tbl_coded[[#This Row],[Parent company tiker]]=""),"",IF(_xll.BDP(tbl_coded[[#This Row],[Parent company tiker]]&amp;" Equity",BK$1)="#N/A N/A","--",_xll.BDP(tbl_coded[[#This Row],[Parent company tiker]]&amp;" Equity",BK$1))))</f>
        <v>#NAME?</v>
      </c>
      <c r="BL294" s="124" t="e">
        <f ca="1">IF(tbl_coded[[#This Row],[ISIN]]="","",IF(OR(tbl_coded[[#This Row],[Parent company tiker]]=""),"",IF(_xll.BDP(tbl_coded[[#This Row],[Parent company tiker]]&amp;" Equity",BL$1)="#N/A N/A","--",_xll.BDP(tbl_coded[[#This Row],[Parent company tiker]]&amp;" Equity",BL$1))))</f>
        <v>#NAME?</v>
      </c>
      <c r="BM294"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4" s="124" t="e">
        <f ca="1">IF(tbl_coded[[#This Row],[Column9]]&lt;&gt;"--",tbl_coded[[#This Row],[G''tor rating]],IF(tbl_coded[[#This Row],[KPW Name]]&lt;&gt;"",tbl_coded[[#This Row],[KPW Rating]],IF(tbl_coded[[#This Row],[Parent company tiker]]&lt;&gt;"",tbl_coded[[#This Row],[parent评级]],tbl_coded[[#This Row],[Issuer rating]])))</f>
        <v>#NAME?</v>
      </c>
      <c r="BO294" s="159" t="str">
        <f ca="1">IFERROR(IF(tbl_coded[[#This Row],[GREEN]]="Y","GREEN",IF(tbl_coded[[#This Row],[SUSTAINABLE]]="Y","SUSTAINABLE",IF(tbl_coded[[#This Row],[SOCIAL]]="Y","SOCIAL",IF(tbl_coded[[#This Row],[Sustainable linked]]="Y","SUSTAINABLE LINKED"," ")))),"")</f>
        <v/>
      </c>
    </row>
    <row r="295" spans="1:67" ht="15" customHeight="1">
      <c r="A295" s="119">
        <v>293</v>
      </c>
      <c r="B295" s="120" t="str">
        <f>IF(美元债一级!$C$4:$C$1048576&lt;&gt;"",美元债一级!C296,"")</f>
        <v>XS2571672752</v>
      </c>
      <c r="C295" s="122" t="e">
        <f ca="1">IF(tbl_coded[[#This Row],[ISIN]]="","",IF(tbl_coded[[#This Row],[Index]]&gt;$A$1,"",IF(_xll.BDP($B295&amp;" Corp",C$1)="#N/A N/A","",_xll.BDP($B295&amp;" Corp",C$1))))</f>
        <v>#NAME?</v>
      </c>
      <c r="D295" s="122" t="e">
        <f ca="1">IF(tbl_coded[[#This Row],[ISIN]]="","",IF(_xll.BDP($B295&amp;" Corp",D$1)="#N/A N/A","",_xll.BDP($B295&amp;" Corp",D$1)))</f>
        <v>#NAME?</v>
      </c>
      <c r="E295" s="122" t="e">
        <f ca="1">IF(tbl_coded[[#This Row],[ISIN]]="","",IF(_xll.BDP($B295&amp;" Corp",E$1)="#N/A N/A","--",_xll.BDP($B295&amp;" Corp",E$1)))</f>
        <v>#NAME?</v>
      </c>
      <c r="F295" s="122" t="e">
        <f ca="1">IF(tbl_coded[[#This Row],[ISIN]]="","",IF(_xll.BDS($B295&amp;" Corp",F$1)="#N/A Field Not Applicable","",_xll.BDS($B295&amp;" Corp",F$1)))</f>
        <v>#NAME?</v>
      </c>
      <c r="G295" s="122" t="e">
        <f ca="1">IF(tbl_coded[[#This Row],[ISIN]]="","",IF(_xll.BDP($F295&amp;" CompanyID",G$1)="#N/A Invalid Security","",_xll.BDP($F295&amp;" CompanyID",G$1)))</f>
        <v>#NAME?</v>
      </c>
      <c r="H295" s="122" t="e">
        <f ca="1">IF(tbl_coded[[#This Row],[ISIN]]="","",IF(_xll.BDP($B295&amp;" Corp",H$1)="#N/A N/A","--",_xll.BDP($B295&amp;" Corp",H$1)))</f>
        <v>#NAME?</v>
      </c>
      <c r="I295" s="122" t="e">
        <f ca="1">IF(tbl_coded[[#This Row],[ISIN]]="","",IF(_xll.BDP($B295&amp;" Corp",I$1)="#N/A N/A","--",_xll.BDP($B295&amp;" Corp",I$1)))</f>
        <v>#NAME?</v>
      </c>
      <c r="J295" s="122" t="e">
        <f ca="1">IF(tbl_coded[[#This Row],[ISIN]]="","",IF(_xll.BDP($B295&amp;" Corp",J$1)="#N/A N/A","--",_xll.BDP($B295&amp;" Corp",J$1)))</f>
        <v>#NAME?</v>
      </c>
      <c r="K295" s="122" t="e">
        <f ca="1">IF(tbl_coded[[#This Row],[ISIN]]="","",IF(_xll.BDP($B295&amp;" Corp",K$1)="#N/A N/A","--",_xll.BDP($B295&amp;" Corp",K$1)))</f>
        <v>#NAME?</v>
      </c>
      <c r="L295" s="122" t="e">
        <f ca="1">IF(tbl_coded[[#This Row],[ISIN]]="","",IF(_xll.BDP($B295&amp;" Corp",L$1)="#N/A N/A","--",_xll.BDP($B295&amp;" Corp",L$1)))</f>
        <v>#NAME?</v>
      </c>
      <c r="M295" s="122" t="e">
        <f ca="1">IF(tbl_coded[[#This Row],[ISIN]]="","",IF(_xll.BDP($B295&amp;" Corp",M$1)="#N/A N/A","--",_xll.BDP($B295&amp;" Corp",M$1)))</f>
        <v>#NAME?</v>
      </c>
      <c r="N295" s="122" t="e">
        <f ca="1">IF(tbl_coded[[#This Row],[ISIN]]="","",IF(_xll.BDP($B295&amp;" Corp",N$1)="#N/A N/A","--",_xll.BDP($B295&amp;" Corp",N$1)))</f>
        <v>#NAME?</v>
      </c>
      <c r="O295" s="122" t="e">
        <f ca="1">IF(tbl_coded[[#This Row],[ISIN]]="","",IF(_xll.BDP($B295&amp;" Corp",O$1)="#N/A N/A","--",_xll.BDP($B295&amp;" Corp",O$1)))</f>
        <v>#NAME?</v>
      </c>
      <c r="P295" s="122" t="e">
        <f ca="1">IF(tbl_coded[[#This Row],[ISIN]]="","",IF(_xll.BDP($B295&amp;" Corp",P$1)="#N/A N/A","--",_xll.BDP($B295&amp;" Corp",P$1)))</f>
        <v>#NAME?</v>
      </c>
      <c r="Q29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5" s="122" t="e">
        <f ca="1">IF(tbl_coded[[#This Row],[ISIN]]="","",IF(OR(_xll.BDP($B295&amp;" Corp",R$1)="#N/A N/A",_xll.BDP($B295&amp;" Corp",R$1)="#N/A Invalid Security",_xll.BDP($B295&amp;" Corp",R$1)="#N/A Field Not Applicable"),"--",_xll.BDP($B295&amp;" Corp",R$1)))</f>
        <v>#NAME?</v>
      </c>
      <c r="S295" s="122" t="e">
        <f ca="1">IF(tbl_coded[[#This Row],[ISIN]]="","",IF(OR(_xll.BDP($R295&amp;" Equity",S$1)="#N/A N/A",_xll.BDP($R295&amp;" Equity",S$1)="#N/A Invalid Security"),"--",_xll.BDP($R295&amp;" Equity",S$1)))</f>
        <v>#NAME?</v>
      </c>
      <c r="T295" s="122" t="e">
        <f ca="1">IF(tbl_coded[[#This Row],[ISIN]]="","",IF(OR(_xll.BDP($R295&amp;" Equity",T$1)="#N/A N/A",_xll.BDP($R295&amp;" Equity",T$1)="#N/A Invalid Security"),"--",_xll.BDP($R295&amp;" Equity",T$1)))</f>
        <v>#NAME?</v>
      </c>
      <c r="U295" s="122" t="e">
        <f ca="1">IF(tbl_coded[[#This Row],[ISIN]]="","",IF(OR(_xll.BDP($R295&amp;" Equity",U$1)="#N/A N/A",_xll.BDP($R295&amp;" Equity",U$1)="#N/A Invalid Security"),"--",_xll.BDP($R295&amp;" Equity",U$1)))</f>
        <v>#NAME?</v>
      </c>
      <c r="V295" s="122" t="e">
        <f ca="1">IF(tbl_coded[[#This Row],[ISIN]]="","",IF(OR(_xll.BDP($R295&amp;" Equity",V$1)="#N/A N/A",_xll.BDP($R295&amp;" Equity",V$1)="#N/A Invalid Security"),"--",_xll.BDP($R295&amp;" Equity",V$1)))</f>
        <v>#NAME?</v>
      </c>
      <c r="W295" s="122" t="e">
        <f ca="1">IF(tbl_coded[[#This Row],[ISIN]]="","",IF(OR(_xll.BDP($R295&amp;" Equity",W$1)="#N/A N/A",_xll.BDP($R295&amp;" Equity",W$1)="#N/A Invalid Security"),"--",_xll.BDP($R295&amp;" Equity",W$1)))</f>
        <v>#NAME?</v>
      </c>
      <c r="X295" s="122" t="e">
        <f ca="1">IF(tbl_coded[[#This Row],[ISIN]]="","",IF(OR(_xll.BDP($R295&amp;" Equity",X$1)="#N/A N/A",_xll.BDP($R295&amp;" Equity",X$1)="#N/A Invalid Security"),"--",_xll.BDP($R295&amp;" Equity",X$1)))</f>
        <v>#NAME?</v>
      </c>
      <c r="Y29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5" s="122" t="str">
        <f ca="1">IF(tbl_coded[[#This Row],[ISIN]]="","",IF(ISNUMBER(_xll.BDP(B295&amp;" Corp",Z$1)),_xll.BDP(B295&amp;" Corp",Z$1),""))</f>
        <v/>
      </c>
      <c r="AA295" s="122" t="str">
        <f ca="1">IF(tbl_coded[[#This Row],[ISIN]]="","",IF(ISNUMBER(_xll.BDP(B295&amp;" Corp",AA$1)),_xll.BDP(B295&amp;" Corp",AA$1),""))</f>
        <v/>
      </c>
      <c r="AB295" s="122" t="str">
        <f ca="1">IF(tbl_coded[[#This Row],[ISIN]]="","",IF(ISNUMBER(_xll.BDP(B295&amp;" Corp",AB$1)),_xll.BDP(B295&amp;" Corp",AB$1),""))</f>
        <v/>
      </c>
      <c r="AC295" s="122" t="str">
        <f ca="1">IF(tbl_coded[[#This Row],[ISIN]]="","",IF(ISNUMBER(_xll.BDP(B295&amp;" Corp",AC$1)),_xll.BDP(B295&amp;" Corp",AC$1),""))</f>
        <v/>
      </c>
      <c r="AD295" s="122" t="e">
        <f ca="1">IF(tbl_coded[[#This Row],[ISIN]]="","",IF((_xll.BDP(B295&amp;" Corp",AD$1))="#N/A Field Not Applicable","",_xll.BDP(B295&amp;" Corp",AD$1)))</f>
        <v>#NAME?</v>
      </c>
      <c r="AE295" s="122" t="e">
        <f ca="1">IF(tbl_coded[[#This Row],[ISIN]]="","",IF((_xll.BDP(B295&amp;" Corp",AE$1))="#N/A N/A","--",_xll.BDP(B295&amp;" Corp",AE$1)))</f>
        <v>#NAME?</v>
      </c>
      <c r="AF295" s="122" t="e">
        <f ca="1">IF(tbl_coded[[#This Row],[ISIN]]="","",IF(IFERROR(MATCH(H295,rtg_num[Moody''s],0)&gt;10,0),"HY",IF(IFERROR(MATCH(I295,rtg_num[S&amp;P],0)&gt;10,0),"HY",IF(IFERROR(MATCH(J295,rtg_num[Fitch],0)&gt;10,0),"HY",IF(H295&amp;I295&amp;J295="------","NR",IF(IFERROR(FIND("#N/A",Coded!H295),0)&amp;IFERROR(FIND("#N/A",Coded!H295),0)&amp;IFERROR(FIND("#N/A",Coded!H295),0)&lt;&gt;"000",IF(INDEX(美元债一级!$O:$O,MATCH(tbl_coded[[#This Row],[ISIN]],美元债一级!$I:$I,0))="--/--/--","NR","IG"),"IG"))))))</f>
        <v>#NAME?</v>
      </c>
      <c r="AG29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5" s="123" t="e">
        <f ca="1">IF(tbl_coded[[#This Row],[ISIN]]="","",IF(_xll.BDP($B295&amp;" Corp",AI$1)="#N/A N/A","--",_xll.BDP($B295&amp;" Corp",AI$1)))</f>
        <v>#NAME?</v>
      </c>
      <c r="AJ295" s="122" t="e">
        <f ca="1">IF(tbl_coded[[#This Row],[ISIN]]="","",IF(OR(_xll.BDP(_xll.BDP(tbl_coded[[#This Row],[ISIN]]&amp;" Corp", "ISSUER_EQUITY_TICKER")&amp;" Equity",AJ$1)="#N/A N/A"),"--",_xll.BDP(_xll.BDP(tbl_coded[[#This Row],[ISIN]]&amp;" Corp", "ISSUER_EQUITY_TICKER")&amp;" Equity",AJ$1)))</f>
        <v>#NAME?</v>
      </c>
      <c r="AK29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25" t="e">
        <f ca="1">IF(tbl_coded[[#This Row],[ISIN]]="","",IF(OR(_xll.BDP(_xll.BDP(tbl_coded[[#This Row],[ISIN]]&amp;" Corp", "ISSUER_EQUITY_TICKER")&amp;" Equity",AL$1)="#N/A N/A"),"--",_xll.BDP(_xll.BDP(tbl_coded[[#This Row],[ISIN]]&amp;" Corp", "ISSUER_EQUITY_TICKER")&amp;" Equity",AL$1)))</f>
        <v>#NAME?</v>
      </c>
      <c r="AM295" s="125" t="e">
        <f ca="1">IF(tbl_coded[[#This Row],[ISIN]]="","",IF(_xll.BDS($B295&amp;" Corp",AM$1)="#N/A Field Not Applicable","",_xll.BDS($B295&amp;" Corp",AM$1)))</f>
        <v>#NAME?</v>
      </c>
      <c r="AN295" s="125" t="e">
        <f ca="1">IF(tbl_coded[[#This Row],[ISIN]]="","",IF(_xll.BDP(tbl_coded[[#This Row],[KPW Provider BBID]]&amp;" CompanyID","NAME")="#N/A Invalid Security","",_xll.BDP(tbl_coded[[#This Row],[KPW Provider BBID]]&amp;" CompanyID","NAME")))</f>
        <v>#NAME?</v>
      </c>
      <c r="AO295" s="125" t="e">
        <f ca="1">IF(tbl_coded[[#This Row],[ISIN]]="","",IF(_xll.BDP(tbl_coded[[#This Row],[KPW Provider BBID]]&amp;" CompanyID",$AO$1)="#N/A Invalid Security","--",IF(_xll.BDP(tbl_coded[[#This Row],[KPW Provider BBID]]&amp;" CompanyID",$AO$1)="#N/A N/A","--",_xll.BDP(tbl_coded[[#This Row],[KPW Provider BBID]]&amp;" CompanyID",$AO$1))))</f>
        <v>#NAME?</v>
      </c>
      <c r="AP295" s="125" t="e">
        <f ca="1">IF(tbl_coded[[#This Row],[ISIN]]="","",IF(_xll.BDP(tbl_coded[[#This Row],[KPW Provider BBID]]&amp;" CompanyID",$AP$1)="#N/A Invalid Security","--",IF(_xll.BDP(tbl_coded[[#This Row],[KPW Provider BBID]]&amp;" CompanyID",$AP$1)="#N/A N/A","--",_xll.BDP(tbl_coded[[#This Row],[KPW Provider BBID]]&amp;" CompanyID",$AP$1))))</f>
        <v>#NAME?</v>
      </c>
      <c r="AQ295" s="125" t="e">
        <f ca="1">IF(tbl_coded[[#This Row],[ISIN]]="","",IF(_xll.BDP(tbl_coded[[#This Row],[KPW Provider BBID]]&amp;" CompanyID",$AQ$1)="#N/A Invalid Security","--",IF(_xll.BDP(tbl_coded[[#This Row],[KPW Provider BBID]]&amp;" CompanyID",$AQ$1)="#N/A N/A","--",_xll.BDP(tbl_coded[[#This Row],[KPW Provider BBID]]&amp;" CompanyID",$AQ$1))))</f>
        <v>#NAME?</v>
      </c>
      <c r="AR295" s="125" t="e">
        <f ca="1">IF(tbl_coded[[#This Row],[ISIN]]="","",tbl_coded[[#This Row],[穆迪KPW评级]]&amp;"/"&amp;tbl_coded[[#This Row],[SPKPW评级]]&amp;"/"&amp;tbl_coded[[#This Row],[FITCHKPW评级]])</f>
        <v>#NAME?</v>
      </c>
      <c r="AS295" s="125" t="e">
        <f ca="1">IF(tbl_coded[[#This Row],[ISIN]]="","",IF(OR(_xll.BDP($B295&amp;" Corp",AS$1)="#N/A N/A"),"--",_xll.BDP($B295&amp;" Corp",AS$1)))</f>
        <v>#NAME?</v>
      </c>
      <c r="AT295" s="125" t="e">
        <f ca="1">IF(tbl_coded[[#This Row],[ISIN]]="","",IF(_xll.BDS($B295&amp;" Corp",AT$1)="#N/A Field Not Applicable","",_xll.BDS($B295&amp;" Corp",AT$1)))</f>
        <v>#NAME?</v>
      </c>
      <c r="AU295" s="125" t="e">
        <f ca="1">IF(tbl_coded[[#This Row],[SBLC Provider BBID]]="","",_xll.BDP(tbl_coded[[#This Row],[SBLC Provider BBID]]&amp;" CompanyID","NAME"))</f>
        <v>#NAME?</v>
      </c>
      <c r="AV295" s="125" t="e">
        <f ca="1">IF(tbl_coded[[#This Row],[ISIN]]="","",IF(OR(_xll.BDP($B295&amp;" Corp",AV$1)="#N/A N/A"),"--",TEXT(_xll.BDP($B295&amp;" Corp",AV$1),"yyyy/mm/dd")))</f>
        <v>#NAME?</v>
      </c>
      <c r="AW295" s="125" t="e">
        <f ca="1">IF(tbl_coded[[#This Row],[ISIN]]="","",IF(OR(_xll.BDP($B295&amp;" Corp",AW$1)="#N/A N/A"),"--",TEXT(_xll.BDP($B295&amp;" Corp",AW$1),"yyyy/mm/dd")))</f>
        <v>#NAME?</v>
      </c>
      <c r="AX295" s="125" t="e">
        <f ca="1">IF(tbl_coded[[#This Row],[ISIN]]="","",IF(OR(_xll.BDP($B295&amp;" Corp",AX$1)="#N/A N/A"),"--",TEXT(_xll.BDP($B295&amp;" Corp",AX$1),"yyyy/mm/dd")))</f>
        <v>#NAME?</v>
      </c>
      <c r="AY295" s="125" t="e">
        <f ca="1">IF(tbl_coded[[#This Row],[ISIN]]="","",IF(OR(_xll.BDP($B295&amp;" Corp",AY$1)="#N/A Field Not Applicable"),"--",TEXT(_xll.BDP($B295&amp;" Corp",AY$1),"yyyy/mm/dd")))</f>
        <v>#NAME?</v>
      </c>
      <c r="AZ295" s="125" t="e">
        <f ca="1">IF(tbl_coded[[#This Row],[ISIN]]="","",IF(OR(_xll.BDP($B295&amp;" Corp",AZ$1)="#N/A N/A"),"--",_xll.BDP($B295&amp;" Corp",AZ$1)))</f>
        <v>#NAME?</v>
      </c>
      <c r="BA295" s="125" t="e">
        <f ca="1">IF(tbl_coded[[#This Row],[ISIN]]="","",IF(OR(_xll.BDP($B295&amp;" Corp",BA$1)="#N/A N/A"),"--",_xll.BDP($B295&amp;" Corp",BA$1)))</f>
        <v>#NAME?</v>
      </c>
      <c r="BB295" s="125" t="e">
        <f ca="1">IF(tbl_coded[[#This Row],[ISIN]]="","",IF(OR(_xll.BDP($B295&amp;" Corp",BB$1)="#N/A N/A"),"--",_xll.BDP($B295&amp;" Corp",BB$1)))</f>
        <v>#NAME?</v>
      </c>
      <c r="BC295" s="125" t="e">
        <f ca="1">IF(tbl_coded[[#This Row],[ISIN]]="","",IF(OR(_xll.BDP($B295&amp;" Corp",BC$1)="#N/A Field Not Applicable"),"--",_xll.BDP($B295&amp;" Corp",BC$1)))</f>
        <v>#NAME?</v>
      </c>
      <c r="BD295" s="125" t="e">
        <f ca="1">IF(tbl_coded[[#This Row],[ISIN]]="","",IF(OR(_xll.BDP($B295&amp;" Corp",BD$1)="#N/A Field Not Applicable"),"--",_xll.BDP($B295&amp;" Corp",BD$1)))</f>
        <v>#NAME?</v>
      </c>
      <c r="BE295" s="125" t="e">
        <f ca="1">IF(tbl_coded[[#This Row],[ISIN]]="","",IF(OR(_xll.BDP($B295&amp;" Corp",BE$1)="#N/A Field Not Applicable"),"--",_xll.BDP($B295&amp;" Corp",BE$1)))</f>
        <v>#NAME?</v>
      </c>
      <c r="BF295" s="125" t="e">
        <f ca="1">IF(tbl_coded[[#This Row],[ISIN]]="","",IF(OR(_xll.BDP($B295&amp;" Corp",BF$1)="#N/A Field Not Applicable"),"--",_xll.BDP($B295&amp;" Corp",BF$1)))</f>
        <v>#NAME?</v>
      </c>
      <c r="BG295" s="125" t="e">
        <f ca="1">IF(tbl_coded[[#This Row],[ISIN]]="","",IF(OR(_xll.BDP($B295&amp;" Corp",BG$1)="#N/A Field Not Applicable"),"--",IF(_xll.BDP($B295&amp;" Corp",BG$1)="#N/A N/A","N",_xll.BDP($B295&amp;" Corp",BG$1))))</f>
        <v>#NAME?</v>
      </c>
      <c r="BH295" s="125" t="e">
        <f ca="1">IF(tbl_coded[[#This Row],[ISIN]]="","",IF(OR(_xll.BDP($B295&amp;" Corp",BH$1)="#N/A N/A"),"",_xll.BDP($B295&amp;" Corp",BH$1)))</f>
        <v>#NAME?</v>
      </c>
      <c r="BI295" s="125" t="e">
        <f ca="1">IF(tbl_coded[[#This Row],[ISIN]]="","",IF(OR(tbl_coded[[#This Row],[Parent company tiker]]=""),"",IF(_xll.BDP(tbl_coded[[#This Row],[Parent company tiker]]&amp;" Equity",BI$1)="#N/A N/A","--",_xll.BDP(tbl_coded[[#This Row],[Parent company tiker]]&amp;" Equity",BI$1))))</f>
        <v>#NAME?</v>
      </c>
      <c r="BJ295" s="125" t="e">
        <f ca="1">IF(tbl_coded[[#This Row],[ISIN]]="","",IF(OR(tbl_coded[[#This Row],[Parent company tiker]]=""),"",IF(_xll.BDP(tbl_coded[[#This Row],[Parent company tiker]]&amp;" Equity",BJ$1)="#N/A N/A","--",_xll.BDP(tbl_coded[[#This Row],[Parent company tiker]]&amp;" Equity",BJ$1))))</f>
        <v>#NAME?</v>
      </c>
      <c r="BK295" s="125" t="e">
        <f ca="1">IF(tbl_coded[[#This Row],[ISIN]]="","",IF(OR(tbl_coded[[#This Row],[Parent company tiker]]=""),"",IF(_xll.BDP(tbl_coded[[#This Row],[Parent company tiker]]&amp;" Equity",BK$1)="#N/A N/A","--",_xll.BDP(tbl_coded[[#This Row],[Parent company tiker]]&amp;" Equity",BK$1))))</f>
        <v>#NAME?</v>
      </c>
      <c r="BL295" s="125" t="e">
        <f ca="1">IF(tbl_coded[[#This Row],[ISIN]]="","",IF(OR(tbl_coded[[#This Row],[Parent company tiker]]=""),"",IF(_xll.BDP(tbl_coded[[#This Row],[Parent company tiker]]&amp;" Equity",BL$1)="#N/A N/A","--",_xll.BDP(tbl_coded[[#This Row],[Parent company tiker]]&amp;" Equity",BL$1))))</f>
        <v>#NAME?</v>
      </c>
      <c r="BM29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5" s="125" t="e">
        <f ca="1">IF(tbl_coded[[#This Row],[Column9]]&lt;&gt;"--",tbl_coded[[#This Row],[G''tor rating]],IF(tbl_coded[[#This Row],[KPW Name]]&lt;&gt;"",tbl_coded[[#This Row],[KPW Rating]],IF(tbl_coded[[#This Row],[Parent company tiker]]&lt;&gt;"",tbl_coded[[#This Row],[parent评级]],tbl_coded[[#This Row],[Issuer rating]])))</f>
        <v>#NAME?</v>
      </c>
      <c r="BO295" s="159" t="str">
        <f ca="1">IFERROR(IF(tbl_coded[[#This Row],[GREEN]]="Y","GREEN",IF(tbl_coded[[#This Row],[SUSTAINABLE]]="Y","SUSTAINABLE",IF(tbl_coded[[#This Row],[SOCIAL]]="Y","SOCIAL",IF(tbl_coded[[#This Row],[Sustainable linked]]="Y","SUSTAINABLE LINKED"," ")))),"")</f>
        <v/>
      </c>
    </row>
    <row r="296" spans="1:67" ht="15" customHeight="1">
      <c r="A296" s="119">
        <v>294</v>
      </c>
      <c r="B296" s="120" t="str">
        <f>IF(美元债一级!$C$4:$C$1048576&lt;&gt;"",美元债一级!C297,"")</f>
        <v>XS2576259233</v>
      </c>
      <c r="C296" s="122" t="e">
        <f ca="1">IF(tbl_coded[[#This Row],[ISIN]]="","",IF(tbl_coded[[#This Row],[Index]]&gt;$A$1,"",IF(_xll.BDP($B296&amp;" Corp",C$1)="#N/A N/A","",_xll.BDP($B296&amp;" Corp",C$1))))</f>
        <v>#NAME?</v>
      </c>
      <c r="D296" s="122" t="e">
        <f ca="1">IF(tbl_coded[[#This Row],[ISIN]]="","",IF(_xll.BDP($B296&amp;" Corp",D$1)="#N/A N/A","",_xll.BDP($B296&amp;" Corp",D$1)))</f>
        <v>#NAME?</v>
      </c>
      <c r="E296" s="122" t="e">
        <f ca="1">IF(tbl_coded[[#This Row],[ISIN]]="","",IF(_xll.BDP($B296&amp;" Corp",E$1)="#N/A N/A","--",_xll.BDP($B296&amp;" Corp",E$1)))</f>
        <v>#NAME?</v>
      </c>
      <c r="F296" s="122" t="e">
        <f ca="1">IF(tbl_coded[[#This Row],[ISIN]]="","",IF(_xll.BDS($B296&amp;" Corp",F$1)="#N/A Field Not Applicable","",_xll.BDS($B296&amp;" Corp",F$1)))</f>
        <v>#NAME?</v>
      </c>
      <c r="G296" s="122" t="e">
        <f ca="1">IF(tbl_coded[[#This Row],[ISIN]]="","",IF(_xll.BDP($F296&amp;" CompanyID",G$1)="#N/A Invalid Security","",_xll.BDP($F296&amp;" CompanyID",G$1)))</f>
        <v>#NAME?</v>
      </c>
      <c r="H296" s="122" t="e">
        <f ca="1">IF(tbl_coded[[#This Row],[ISIN]]="","",IF(_xll.BDP($B296&amp;" Corp",H$1)="#N/A N/A","--",_xll.BDP($B296&amp;" Corp",H$1)))</f>
        <v>#NAME?</v>
      </c>
      <c r="I296" s="122" t="e">
        <f ca="1">IF(tbl_coded[[#This Row],[ISIN]]="","",IF(_xll.BDP($B296&amp;" Corp",I$1)="#N/A N/A","--",_xll.BDP($B296&amp;" Corp",I$1)))</f>
        <v>#NAME?</v>
      </c>
      <c r="J296" s="122" t="e">
        <f ca="1">IF(tbl_coded[[#This Row],[ISIN]]="","",IF(_xll.BDP($B296&amp;" Corp",J$1)="#N/A N/A","--",_xll.BDP($B296&amp;" Corp",J$1)))</f>
        <v>#NAME?</v>
      </c>
      <c r="K296" s="122" t="e">
        <f ca="1">IF(tbl_coded[[#This Row],[ISIN]]="","",IF(_xll.BDP($B296&amp;" Corp",K$1)="#N/A N/A","--",_xll.BDP($B296&amp;" Corp",K$1)))</f>
        <v>#NAME?</v>
      </c>
      <c r="L296" s="122" t="e">
        <f ca="1">IF(tbl_coded[[#This Row],[ISIN]]="","",IF(_xll.BDP($B296&amp;" Corp",L$1)="#N/A N/A","--",_xll.BDP($B296&amp;" Corp",L$1)))</f>
        <v>#NAME?</v>
      </c>
      <c r="M296" s="122" t="e">
        <f ca="1">IF(tbl_coded[[#This Row],[ISIN]]="","",IF(_xll.BDP($B296&amp;" Corp",M$1)="#N/A N/A","--",_xll.BDP($B296&amp;" Corp",M$1)))</f>
        <v>#NAME?</v>
      </c>
      <c r="N296" s="122" t="e">
        <f ca="1">IF(tbl_coded[[#This Row],[ISIN]]="","",IF(_xll.BDP($B296&amp;" Corp",N$1)="#N/A N/A","--",_xll.BDP($B296&amp;" Corp",N$1)))</f>
        <v>#NAME?</v>
      </c>
      <c r="O296" s="122" t="e">
        <f ca="1">IF(tbl_coded[[#This Row],[ISIN]]="","",IF(_xll.BDP($B296&amp;" Corp",O$1)="#N/A N/A","--",_xll.BDP($B296&amp;" Corp",O$1)))</f>
        <v>#NAME?</v>
      </c>
      <c r="P296" s="122" t="e">
        <f ca="1">IF(tbl_coded[[#This Row],[ISIN]]="","",IF(_xll.BDP($B296&amp;" Corp",P$1)="#N/A N/A","--",_xll.BDP($B296&amp;" Corp",P$1)))</f>
        <v>#NAME?</v>
      </c>
      <c r="Q29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6" s="122" t="e">
        <f ca="1">IF(tbl_coded[[#This Row],[ISIN]]="","",IF(OR(_xll.BDP($B296&amp;" Corp",R$1)="#N/A N/A",_xll.BDP($B296&amp;" Corp",R$1)="#N/A Invalid Security",_xll.BDP($B296&amp;" Corp",R$1)="#N/A Field Not Applicable"),"--",_xll.BDP($B296&amp;" Corp",R$1)))</f>
        <v>#NAME?</v>
      </c>
      <c r="S296" s="122" t="e">
        <f ca="1">IF(tbl_coded[[#This Row],[ISIN]]="","",IF(OR(_xll.BDP($R296&amp;" Equity",S$1)="#N/A N/A",_xll.BDP($R296&amp;" Equity",S$1)="#N/A Invalid Security"),"--",_xll.BDP($R296&amp;" Equity",S$1)))</f>
        <v>#NAME?</v>
      </c>
      <c r="T296" s="122" t="e">
        <f ca="1">IF(tbl_coded[[#This Row],[ISIN]]="","",IF(OR(_xll.BDP($R296&amp;" Equity",T$1)="#N/A N/A",_xll.BDP($R296&amp;" Equity",T$1)="#N/A Invalid Security"),"--",_xll.BDP($R296&amp;" Equity",T$1)))</f>
        <v>#NAME?</v>
      </c>
      <c r="U296" s="122" t="e">
        <f ca="1">IF(tbl_coded[[#This Row],[ISIN]]="","",IF(OR(_xll.BDP($R296&amp;" Equity",U$1)="#N/A N/A",_xll.BDP($R296&amp;" Equity",U$1)="#N/A Invalid Security"),"--",_xll.BDP($R296&amp;" Equity",U$1)))</f>
        <v>#NAME?</v>
      </c>
      <c r="V296" s="122" t="e">
        <f ca="1">IF(tbl_coded[[#This Row],[ISIN]]="","",IF(OR(_xll.BDP($R296&amp;" Equity",V$1)="#N/A N/A",_xll.BDP($R296&amp;" Equity",V$1)="#N/A Invalid Security"),"--",_xll.BDP($R296&amp;" Equity",V$1)))</f>
        <v>#NAME?</v>
      </c>
      <c r="W296" s="122" t="e">
        <f ca="1">IF(tbl_coded[[#This Row],[ISIN]]="","",IF(OR(_xll.BDP($R296&amp;" Equity",W$1)="#N/A N/A",_xll.BDP($R296&amp;" Equity",W$1)="#N/A Invalid Security"),"--",_xll.BDP($R296&amp;" Equity",W$1)))</f>
        <v>#NAME?</v>
      </c>
      <c r="X296" s="122" t="e">
        <f ca="1">IF(tbl_coded[[#This Row],[ISIN]]="","",IF(OR(_xll.BDP($R296&amp;" Equity",X$1)="#N/A N/A",_xll.BDP($R296&amp;" Equity",X$1)="#N/A Invalid Security"),"--",_xll.BDP($R296&amp;" Equity",X$1)))</f>
        <v>#NAME?</v>
      </c>
      <c r="Y29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6" s="122" t="str">
        <f ca="1">IF(tbl_coded[[#This Row],[ISIN]]="","",IF(ISNUMBER(_xll.BDP(B296&amp;" Corp",Z$1)),_xll.BDP(B296&amp;" Corp",Z$1),""))</f>
        <v/>
      </c>
      <c r="AA296" s="122" t="str">
        <f ca="1">IF(tbl_coded[[#This Row],[ISIN]]="","",IF(ISNUMBER(_xll.BDP(B296&amp;" Corp",AA$1)),_xll.BDP(B296&amp;" Corp",AA$1),""))</f>
        <v/>
      </c>
      <c r="AB296" s="122" t="str">
        <f ca="1">IF(tbl_coded[[#This Row],[ISIN]]="","",IF(ISNUMBER(_xll.BDP(B296&amp;" Corp",AB$1)),_xll.BDP(B296&amp;" Corp",AB$1),""))</f>
        <v/>
      </c>
      <c r="AC296" s="122" t="str">
        <f ca="1">IF(tbl_coded[[#This Row],[ISIN]]="","",IF(ISNUMBER(_xll.BDP(B296&amp;" Corp",AC$1)),_xll.BDP(B296&amp;" Corp",AC$1),""))</f>
        <v/>
      </c>
      <c r="AD296" s="122" t="e">
        <f ca="1">IF(tbl_coded[[#This Row],[ISIN]]="","",IF((_xll.BDP(B296&amp;" Corp",AD$1))="#N/A Field Not Applicable","",_xll.BDP(B296&amp;" Corp",AD$1)))</f>
        <v>#NAME?</v>
      </c>
      <c r="AE296" s="122" t="e">
        <f ca="1">IF(tbl_coded[[#This Row],[ISIN]]="","",IF((_xll.BDP(B296&amp;" Corp",AE$1))="#N/A N/A","--",_xll.BDP(B296&amp;" Corp",AE$1)))</f>
        <v>#NAME?</v>
      </c>
      <c r="AF296" s="122" t="e">
        <f ca="1">IF(tbl_coded[[#This Row],[ISIN]]="","",IF(IFERROR(MATCH(H296,rtg_num[Moody''s],0)&gt;10,0),"HY",IF(IFERROR(MATCH(I296,rtg_num[S&amp;P],0)&gt;10,0),"HY",IF(IFERROR(MATCH(J296,rtg_num[Fitch],0)&gt;10,0),"HY",IF(H296&amp;I296&amp;J296="------","NR",IF(IFERROR(FIND("#N/A",Coded!H296),0)&amp;IFERROR(FIND("#N/A",Coded!H296),0)&amp;IFERROR(FIND("#N/A",Coded!H296),0)&lt;&gt;"000",IF(INDEX(美元债一级!$O:$O,MATCH(tbl_coded[[#This Row],[ISIN]],美元债一级!$I:$I,0))="--/--/--","NR","IG"),"IG"))))))</f>
        <v>#NAME?</v>
      </c>
      <c r="AG29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6" s="123" t="e">
        <f ca="1">IF(tbl_coded[[#This Row],[ISIN]]="","",IF(_xll.BDP($B296&amp;" Corp",AI$1)="#N/A N/A","--",_xll.BDP($B296&amp;" Corp",AI$1)))</f>
        <v>#NAME?</v>
      </c>
      <c r="AJ296" s="122" t="e">
        <f ca="1">IF(tbl_coded[[#This Row],[ISIN]]="","",IF(OR(_xll.BDP(_xll.BDP(tbl_coded[[#This Row],[ISIN]]&amp;" Corp", "ISSUER_EQUITY_TICKER")&amp;" Equity",AJ$1)="#N/A N/A"),"--",_xll.BDP(_xll.BDP(tbl_coded[[#This Row],[ISIN]]&amp;" Corp", "ISSUER_EQUITY_TICKER")&amp;" Equity",AJ$1)))</f>
        <v>#NAME?</v>
      </c>
      <c r="AK29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25" t="e">
        <f ca="1">IF(tbl_coded[[#This Row],[ISIN]]="","",IF(OR(_xll.BDP(_xll.BDP(tbl_coded[[#This Row],[ISIN]]&amp;" Corp", "ISSUER_EQUITY_TICKER")&amp;" Equity",AL$1)="#N/A N/A"),"--",_xll.BDP(_xll.BDP(tbl_coded[[#This Row],[ISIN]]&amp;" Corp", "ISSUER_EQUITY_TICKER")&amp;" Equity",AL$1)))</f>
        <v>#NAME?</v>
      </c>
      <c r="AM296" s="125" t="e">
        <f ca="1">IF(tbl_coded[[#This Row],[ISIN]]="","",IF(_xll.BDS($B296&amp;" Corp",AM$1)="#N/A Field Not Applicable","",_xll.BDS($B296&amp;" Corp",AM$1)))</f>
        <v>#NAME?</v>
      </c>
      <c r="AN296" s="125" t="e">
        <f ca="1">IF(tbl_coded[[#This Row],[ISIN]]="","",IF(_xll.BDP(tbl_coded[[#This Row],[KPW Provider BBID]]&amp;" CompanyID","NAME")="#N/A Invalid Security","",_xll.BDP(tbl_coded[[#This Row],[KPW Provider BBID]]&amp;" CompanyID","NAME")))</f>
        <v>#NAME?</v>
      </c>
      <c r="AO296" s="125" t="e">
        <f ca="1">IF(tbl_coded[[#This Row],[ISIN]]="","",IF(_xll.BDP(tbl_coded[[#This Row],[KPW Provider BBID]]&amp;" CompanyID",$AO$1)="#N/A Invalid Security","--",IF(_xll.BDP(tbl_coded[[#This Row],[KPW Provider BBID]]&amp;" CompanyID",$AO$1)="#N/A N/A","--",_xll.BDP(tbl_coded[[#This Row],[KPW Provider BBID]]&amp;" CompanyID",$AO$1))))</f>
        <v>#NAME?</v>
      </c>
      <c r="AP296" s="125" t="e">
        <f ca="1">IF(tbl_coded[[#This Row],[ISIN]]="","",IF(_xll.BDP(tbl_coded[[#This Row],[KPW Provider BBID]]&amp;" CompanyID",$AP$1)="#N/A Invalid Security","--",IF(_xll.BDP(tbl_coded[[#This Row],[KPW Provider BBID]]&amp;" CompanyID",$AP$1)="#N/A N/A","--",_xll.BDP(tbl_coded[[#This Row],[KPW Provider BBID]]&amp;" CompanyID",$AP$1))))</f>
        <v>#NAME?</v>
      </c>
      <c r="AQ296" s="125" t="e">
        <f ca="1">IF(tbl_coded[[#This Row],[ISIN]]="","",IF(_xll.BDP(tbl_coded[[#This Row],[KPW Provider BBID]]&amp;" CompanyID",$AQ$1)="#N/A Invalid Security","--",IF(_xll.BDP(tbl_coded[[#This Row],[KPW Provider BBID]]&amp;" CompanyID",$AQ$1)="#N/A N/A","--",_xll.BDP(tbl_coded[[#This Row],[KPW Provider BBID]]&amp;" CompanyID",$AQ$1))))</f>
        <v>#NAME?</v>
      </c>
      <c r="AR296" s="125" t="e">
        <f ca="1">IF(tbl_coded[[#This Row],[ISIN]]="","",tbl_coded[[#This Row],[穆迪KPW评级]]&amp;"/"&amp;tbl_coded[[#This Row],[SPKPW评级]]&amp;"/"&amp;tbl_coded[[#This Row],[FITCHKPW评级]])</f>
        <v>#NAME?</v>
      </c>
      <c r="AS296" s="125" t="e">
        <f ca="1">IF(tbl_coded[[#This Row],[ISIN]]="","",IF(OR(_xll.BDP($B296&amp;" Corp",AS$1)="#N/A N/A"),"--",_xll.BDP($B296&amp;" Corp",AS$1)))</f>
        <v>#NAME?</v>
      </c>
      <c r="AT296" s="125" t="e">
        <f ca="1">IF(tbl_coded[[#This Row],[ISIN]]="","",IF(_xll.BDS($B296&amp;" Corp",AT$1)="#N/A Field Not Applicable","",_xll.BDS($B296&amp;" Corp",AT$1)))</f>
        <v>#NAME?</v>
      </c>
      <c r="AU296" s="125" t="e">
        <f ca="1">IF(tbl_coded[[#This Row],[SBLC Provider BBID]]="","",_xll.BDP(tbl_coded[[#This Row],[SBLC Provider BBID]]&amp;" CompanyID","NAME"))</f>
        <v>#NAME?</v>
      </c>
      <c r="AV296" s="125" t="e">
        <f ca="1">IF(tbl_coded[[#This Row],[ISIN]]="","",IF(OR(_xll.BDP($B296&amp;" Corp",AV$1)="#N/A N/A"),"--",TEXT(_xll.BDP($B296&amp;" Corp",AV$1),"yyyy/mm/dd")))</f>
        <v>#NAME?</v>
      </c>
      <c r="AW296" s="125" t="e">
        <f ca="1">IF(tbl_coded[[#This Row],[ISIN]]="","",IF(OR(_xll.BDP($B296&amp;" Corp",AW$1)="#N/A N/A"),"--",TEXT(_xll.BDP($B296&amp;" Corp",AW$1),"yyyy/mm/dd")))</f>
        <v>#NAME?</v>
      </c>
      <c r="AX296" s="125" t="e">
        <f ca="1">IF(tbl_coded[[#This Row],[ISIN]]="","",IF(OR(_xll.BDP($B296&amp;" Corp",AX$1)="#N/A N/A"),"--",TEXT(_xll.BDP($B296&amp;" Corp",AX$1),"yyyy/mm/dd")))</f>
        <v>#NAME?</v>
      </c>
      <c r="AY296" s="125" t="e">
        <f ca="1">IF(tbl_coded[[#This Row],[ISIN]]="","",IF(OR(_xll.BDP($B296&amp;" Corp",AY$1)="#N/A Field Not Applicable"),"--",TEXT(_xll.BDP($B296&amp;" Corp",AY$1),"yyyy/mm/dd")))</f>
        <v>#NAME?</v>
      </c>
      <c r="AZ296" s="125" t="e">
        <f ca="1">IF(tbl_coded[[#This Row],[ISIN]]="","",IF(OR(_xll.BDP($B296&amp;" Corp",AZ$1)="#N/A N/A"),"--",_xll.BDP($B296&amp;" Corp",AZ$1)))</f>
        <v>#NAME?</v>
      </c>
      <c r="BA296" s="125" t="e">
        <f ca="1">IF(tbl_coded[[#This Row],[ISIN]]="","",IF(OR(_xll.BDP($B296&amp;" Corp",BA$1)="#N/A N/A"),"--",_xll.BDP($B296&amp;" Corp",BA$1)))</f>
        <v>#NAME?</v>
      </c>
      <c r="BB296" s="125" t="e">
        <f ca="1">IF(tbl_coded[[#This Row],[ISIN]]="","",IF(OR(_xll.BDP($B296&amp;" Corp",BB$1)="#N/A N/A"),"--",_xll.BDP($B296&amp;" Corp",BB$1)))</f>
        <v>#NAME?</v>
      </c>
      <c r="BC296" s="125" t="e">
        <f ca="1">IF(tbl_coded[[#This Row],[ISIN]]="","",IF(OR(_xll.BDP($B296&amp;" Corp",BC$1)="#N/A Field Not Applicable"),"--",_xll.BDP($B296&amp;" Corp",BC$1)))</f>
        <v>#NAME?</v>
      </c>
      <c r="BD296" s="125" t="e">
        <f ca="1">IF(tbl_coded[[#This Row],[ISIN]]="","",IF(OR(_xll.BDP($B296&amp;" Corp",BD$1)="#N/A Field Not Applicable"),"--",_xll.BDP($B296&amp;" Corp",BD$1)))</f>
        <v>#NAME?</v>
      </c>
      <c r="BE296" s="125" t="e">
        <f ca="1">IF(tbl_coded[[#This Row],[ISIN]]="","",IF(OR(_xll.BDP($B296&amp;" Corp",BE$1)="#N/A Field Not Applicable"),"--",_xll.BDP($B296&amp;" Corp",BE$1)))</f>
        <v>#NAME?</v>
      </c>
      <c r="BF296" s="125" t="e">
        <f ca="1">IF(tbl_coded[[#This Row],[ISIN]]="","",IF(OR(_xll.BDP($B296&amp;" Corp",BF$1)="#N/A Field Not Applicable"),"--",_xll.BDP($B296&amp;" Corp",BF$1)))</f>
        <v>#NAME?</v>
      </c>
      <c r="BG296" s="125" t="e">
        <f ca="1">IF(tbl_coded[[#This Row],[ISIN]]="","",IF(OR(_xll.BDP($B296&amp;" Corp",BG$1)="#N/A Field Not Applicable"),"--",IF(_xll.BDP($B296&amp;" Corp",BG$1)="#N/A N/A","N",_xll.BDP($B296&amp;" Corp",BG$1))))</f>
        <v>#NAME?</v>
      </c>
      <c r="BH296" s="125" t="e">
        <f ca="1">IF(tbl_coded[[#This Row],[ISIN]]="","",IF(OR(_xll.BDP($B296&amp;" Corp",BH$1)="#N/A N/A"),"",_xll.BDP($B296&amp;" Corp",BH$1)))</f>
        <v>#NAME?</v>
      </c>
      <c r="BI296" s="125" t="e">
        <f ca="1">IF(tbl_coded[[#This Row],[ISIN]]="","",IF(OR(tbl_coded[[#This Row],[Parent company tiker]]=""),"",IF(_xll.BDP(tbl_coded[[#This Row],[Parent company tiker]]&amp;" Equity",BI$1)="#N/A N/A","--",_xll.BDP(tbl_coded[[#This Row],[Parent company tiker]]&amp;" Equity",BI$1))))</f>
        <v>#NAME?</v>
      </c>
      <c r="BJ296" s="125" t="e">
        <f ca="1">IF(tbl_coded[[#This Row],[ISIN]]="","",IF(OR(tbl_coded[[#This Row],[Parent company tiker]]=""),"",IF(_xll.BDP(tbl_coded[[#This Row],[Parent company tiker]]&amp;" Equity",BJ$1)="#N/A N/A","--",_xll.BDP(tbl_coded[[#This Row],[Parent company tiker]]&amp;" Equity",BJ$1))))</f>
        <v>#NAME?</v>
      </c>
      <c r="BK296" s="125" t="e">
        <f ca="1">IF(tbl_coded[[#This Row],[ISIN]]="","",IF(OR(tbl_coded[[#This Row],[Parent company tiker]]=""),"",IF(_xll.BDP(tbl_coded[[#This Row],[Parent company tiker]]&amp;" Equity",BK$1)="#N/A N/A","--",_xll.BDP(tbl_coded[[#This Row],[Parent company tiker]]&amp;" Equity",BK$1))))</f>
        <v>#NAME?</v>
      </c>
      <c r="BL296" s="125" t="e">
        <f ca="1">IF(tbl_coded[[#This Row],[ISIN]]="","",IF(OR(tbl_coded[[#This Row],[Parent company tiker]]=""),"",IF(_xll.BDP(tbl_coded[[#This Row],[Parent company tiker]]&amp;" Equity",BL$1)="#N/A N/A","--",_xll.BDP(tbl_coded[[#This Row],[Parent company tiker]]&amp;" Equity",BL$1))))</f>
        <v>#NAME?</v>
      </c>
      <c r="BM29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6" s="125" t="e">
        <f ca="1">IF(tbl_coded[[#This Row],[Column9]]&lt;&gt;"--",tbl_coded[[#This Row],[G''tor rating]],IF(tbl_coded[[#This Row],[KPW Name]]&lt;&gt;"",tbl_coded[[#This Row],[KPW Rating]],IF(tbl_coded[[#This Row],[Parent company tiker]]&lt;&gt;"",tbl_coded[[#This Row],[parent评级]],tbl_coded[[#This Row],[Issuer rating]])))</f>
        <v>#NAME?</v>
      </c>
      <c r="BO296" s="159" t="str">
        <f ca="1">IFERROR(IF(tbl_coded[[#This Row],[GREEN]]="Y","GREEN",IF(tbl_coded[[#This Row],[SUSTAINABLE]]="Y","SUSTAINABLE",IF(tbl_coded[[#This Row],[SOCIAL]]="Y","SOCIAL",IF(tbl_coded[[#This Row],[Sustainable linked]]="Y","SUSTAINABLE LINKED"," ")))),"")</f>
        <v/>
      </c>
    </row>
    <row r="297" spans="1:67" ht="15" customHeight="1">
      <c r="A297" s="119">
        <v>295</v>
      </c>
      <c r="B297" s="120" t="str">
        <f>IF(美元债一级!$C$4:$C$1048576&lt;&gt;"",美元债一级!C298,"")</f>
        <v>XS2576121805</v>
      </c>
      <c r="C297" s="122" t="e">
        <f ca="1">IF(tbl_coded[[#This Row],[ISIN]]="","",IF(tbl_coded[[#This Row],[Index]]&gt;$A$1,"",IF(_xll.BDP($B297&amp;" Corp",C$1)="#N/A N/A","",_xll.BDP($B297&amp;" Corp",C$1))))</f>
        <v>#NAME?</v>
      </c>
      <c r="D297" s="122" t="e">
        <f ca="1">IF(tbl_coded[[#This Row],[ISIN]]="","",IF(_xll.BDP($B297&amp;" Corp",D$1)="#N/A N/A","",_xll.BDP($B297&amp;" Corp",D$1)))</f>
        <v>#NAME?</v>
      </c>
      <c r="E297" s="122" t="e">
        <f ca="1">IF(tbl_coded[[#This Row],[ISIN]]="","",IF(_xll.BDP($B297&amp;" Corp",E$1)="#N/A N/A","--",_xll.BDP($B297&amp;" Corp",E$1)))</f>
        <v>#NAME?</v>
      </c>
      <c r="F297" s="122" t="e">
        <f ca="1">IF(tbl_coded[[#This Row],[ISIN]]="","",IF(_xll.BDS($B297&amp;" Corp",F$1)="#N/A Field Not Applicable","",_xll.BDS($B297&amp;" Corp",F$1)))</f>
        <v>#NAME?</v>
      </c>
      <c r="G297" s="122" t="e">
        <f ca="1">IF(tbl_coded[[#This Row],[ISIN]]="","",IF(_xll.BDP($F297&amp;" CompanyID",G$1)="#N/A Invalid Security","",_xll.BDP($F297&amp;" CompanyID",G$1)))</f>
        <v>#NAME?</v>
      </c>
      <c r="H297" s="122" t="e">
        <f ca="1">IF(tbl_coded[[#This Row],[ISIN]]="","",IF(_xll.BDP($B297&amp;" Corp",H$1)="#N/A N/A","--",_xll.BDP($B297&amp;" Corp",H$1)))</f>
        <v>#NAME?</v>
      </c>
      <c r="I297" s="122" t="e">
        <f ca="1">IF(tbl_coded[[#This Row],[ISIN]]="","",IF(_xll.BDP($B297&amp;" Corp",I$1)="#N/A N/A","--",_xll.BDP($B297&amp;" Corp",I$1)))</f>
        <v>#NAME?</v>
      </c>
      <c r="J297" s="122" t="e">
        <f ca="1">IF(tbl_coded[[#This Row],[ISIN]]="","",IF(_xll.BDP($B297&amp;" Corp",J$1)="#N/A N/A","--",_xll.BDP($B297&amp;" Corp",J$1)))</f>
        <v>#NAME?</v>
      </c>
      <c r="K297" s="122" t="e">
        <f ca="1">IF(tbl_coded[[#This Row],[ISIN]]="","",IF(_xll.BDP($B297&amp;" Corp",K$1)="#N/A N/A","--",_xll.BDP($B297&amp;" Corp",K$1)))</f>
        <v>#NAME?</v>
      </c>
      <c r="L297" s="122" t="e">
        <f ca="1">IF(tbl_coded[[#This Row],[ISIN]]="","",IF(_xll.BDP($B297&amp;" Corp",L$1)="#N/A N/A","--",_xll.BDP($B297&amp;" Corp",L$1)))</f>
        <v>#NAME?</v>
      </c>
      <c r="M297" s="122" t="e">
        <f ca="1">IF(tbl_coded[[#This Row],[ISIN]]="","",IF(_xll.BDP($B297&amp;" Corp",M$1)="#N/A N/A","--",_xll.BDP($B297&amp;" Corp",M$1)))</f>
        <v>#NAME?</v>
      </c>
      <c r="N297" s="122" t="e">
        <f ca="1">IF(tbl_coded[[#This Row],[ISIN]]="","",IF(_xll.BDP($B297&amp;" Corp",N$1)="#N/A N/A","--",_xll.BDP($B297&amp;" Corp",N$1)))</f>
        <v>#NAME?</v>
      </c>
      <c r="O297" s="122" t="e">
        <f ca="1">IF(tbl_coded[[#This Row],[ISIN]]="","",IF(_xll.BDP($B297&amp;" Corp",O$1)="#N/A N/A","--",_xll.BDP($B297&amp;" Corp",O$1)))</f>
        <v>#NAME?</v>
      </c>
      <c r="P297" s="122" t="e">
        <f ca="1">IF(tbl_coded[[#This Row],[ISIN]]="","",IF(_xll.BDP($B297&amp;" Corp",P$1)="#N/A N/A","--",_xll.BDP($B297&amp;" Corp",P$1)))</f>
        <v>#NAME?</v>
      </c>
      <c r="Q297"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7" s="122" t="e">
        <f ca="1">IF(tbl_coded[[#This Row],[ISIN]]="","",IF(OR(_xll.BDP($B297&amp;" Corp",R$1)="#N/A N/A",_xll.BDP($B297&amp;" Corp",R$1)="#N/A Invalid Security",_xll.BDP($B297&amp;" Corp",R$1)="#N/A Field Not Applicable"),"--",_xll.BDP($B297&amp;" Corp",R$1)))</f>
        <v>#NAME?</v>
      </c>
      <c r="S297" s="122" t="e">
        <f ca="1">IF(tbl_coded[[#This Row],[ISIN]]="","",IF(OR(_xll.BDP($R297&amp;" Equity",S$1)="#N/A N/A",_xll.BDP($R297&amp;" Equity",S$1)="#N/A Invalid Security"),"--",_xll.BDP($R297&amp;" Equity",S$1)))</f>
        <v>#NAME?</v>
      </c>
      <c r="T297" s="122" t="e">
        <f ca="1">IF(tbl_coded[[#This Row],[ISIN]]="","",IF(OR(_xll.BDP($R297&amp;" Equity",T$1)="#N/A N/A",_xll.BDP($R297&amp;" Equity",T$1)="#N/A Invalid Security"),"--",_xll.BDP($R297&amp;" Equity",T$1)))</f>
        <v>#NAME?</v>
      </c>
      <c r="U297" s="122" t="e">
        <f ca="1">IF(tbl_coded[[#This Row],[ISIN]]="","",IF(OR(_xll.BDP($R297&amp;" Equity",U$1)="#N/A N/A",_xll.BDP($R297&amp;" Equity",U$1)="#N/A Invalid Security"),"--",_xll.BDP($R297&amp;" Equity",U$1)))</f>
        <v>#NAME?</v>
      </c>
      <c r="V297" s="122" t="e">
        <f ca="1">IF(tbl_coded[[#This Row],[ISIN]]="","",IF(OR(_xll.BDP($R297&amp;" Equity",V$1)="#N/A N/A",_xll.BDP($R297&amp;" Equity",V$1)="#N/A Invalid Security"),"--",_xll.BDP($R297&amp;" Equity",V$1)))</f>
        <v>#NAME?</v>
      </c>
      <c r="W297" s="122" t="e">
        <f ca="1">IF(tbl_coded[[#This Row],[ISIN]]="","",IF(OR(_xll.BDP($R297&amp;" Equity",W$1)="#N/A N/A",_xll.BDP($R297&amp;" Equity",W$1)="#N/A Invalid Security"),"--",_xll.BDP($R297&amp;" Equity",W$1)))</f>
        <v>#NAME?</v>
      </c>
      <c r="X297" s="122" t="e">
        <f ca="1">IF(tbl_coded[[#This Row],[ISIN]]="","",IF(OR(_xll.BDP($R297&amp;" Equity",X$1)="#N/A N/A",_xll.BDP($R297&amp;" Equity",X$1)="#N/A Invalid Security"),"--",_xll.BDP($R297&amp;" Equity",X$1)))</f>
        <v>#NAME?</v>
      </c>
      <c r="Y297"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7" s="122" t="str">
        <f ca="1">IF(tbl_coded[[#This Row],[ISIN]]="","",IF(ISNUMBER(_xll.BDP(B297&amp;" Corp",Z$1)),_xll.BDP(B297&amp;" Corp",Z$1),""))</f>
        <v/>
      </c>
      <c r="AA297" s="122" t="str">
        <f ca="1">IF(tbl_coded[[#This Row],[ISIN]]="","",IF(ISNUMBER(_xll.BDP(B297&amp;" Corp",AA$1)),_xll.BDP(B297&amp;" Corp",AA$1),""))</f>
        <v/>
      </c>
      <c r="AB297" s="122" t="str">
        <f ca="1">IF(tbl_coded[[#This Row],[ISIN]]="","",IF(ISNUMBER(_xll.BDP(B297&amp;" Corp",AB$1)),_xll.BDP(B297&amp;" Corp",AB$1),""))</f>
        <v/>
      </c>
      <c r="AC297" s="122" t="str">
        <f ca="1">IF(tbl_coded[[#This Row],[ISIN]]="","",IF(ISNUMBER(_xll.BDP(B297&amp;" Corp",AC$1)),_xll.BDP(B297&amp;" Corp",AC$1),""))</f>
        <v/>
      </c>
      <c r="AD297" s="122" t="e">
        <f ca="1">IF(tbl_coded[[#This Row],[ISIN]]="","",IF((_xll.BDP(B297&amp;" Corp",AD$1))="#N/A Field Not Applicable","",_xll.BDP(B297&amp;" Corp",AD$1)))</f>
        <v>#NAME?</v>
      </c>
      <c r="AE297" s="122" t="e">
        <f ca="1">IF(tbl_coded[[#This Row],[ISIN]]="","",IF((_xll.BDP(B297&amp;" Corp",AE$1))="#N/A N/A","--",_xll.BDP(B297&amp;" Corp",AE$1)))</f>
        <v>#NAME?</v>
      </c>
      <c r="AF297" s="122" t="e">
        <f ca="1">IF(tbl_coded[[#This Row],[ISIN]]="","",IF(IFERROR(MATCH(H297,rtg_num[Moody''s],0)&gt;10,0),"HY",IF(IFERROR(MATCH(I297,rtg_num[S&amp;P],0)&gt;10,0),"HY",IF(IFERROR(MATCH(J297,rtg_num[Fitch],0)&gt;10,0),"HY",IF(H297&amp;I297&amp;J297="------","NR",IF(IFERROR(FIND("#N/A",Coded!H297),0)&amp;IFERROR(FIND("#N/A",Coded!H297),0)&amp;IFERROR(FIND("#N/A",Coded!H297),0)&lt;&gt;"000",IF(INDEX(美元债一级!$O:$O,MATCH(tbl_coded[[#This Row],[ISIN]],美元债一级!$I:$I,0))="--/--/--","NR","IG"),"IG"))))))</f>
        <v>#NAME?</v>
      </c>
      <c r="AG297"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7"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7" s="123" t="e">
        <f ca="1">IF(tbl_coded[[#This Row],[ISIN]]="","",IF(_xll.BDP($B297&amp;" Corp",AI$1)="#N/A N/A","--",_xll.BDP($B297&amp;" Corp",AI$1)))</f>
        <v>#NAME?</v>
      </c>
      <c r="AJ297" s="122" t="e">
        <f ca="1">IF(tbl_coded[[#This Row],[ISIN]]="","",IF(OR(_xll.BDP(_xll.BDP(tbl_coded[[#This Row],[ISIN]]&amp;" Corp", "ISSUER_EQUITY_TICKER")&amp;" Equity",AJ$1)="#N/A N/A"),"--",_xll.BDP(_xll.BDP(tbl_coded[[#This Row],[ISIN]]&amp;" Corp", "ISSUER_EQUITY_TICKER")&amp;" Equity",AJ$1)))</f>
        <v>#NAME?</v>
      </c>
      <c r="AK297"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25" t="e">
        <f ca="1">IF(tbl_coded[[#This Row],[ISIN]]="","",IF(OR(_xll.BDP(_xll.BDP(tbl_coded[[#This Row],[ISIN]]&amp;" Corp", "ISSUER_EQUITY_TICKER")&amp;" Equity",AL$1)="#N/A N/A"),"--",_xll.BDP(_xll.BDP(tbl_coded[[#This Row],[ISIN]]&amp;" Corp", "ISSUER_EQUITY_TICKER")&amp;" Equity",AL$1)))</f>
        <v>#NAME?</v>
      </c>
      <c r="AM297" s="125" t="e">
        <f ca="1">IF(tbl_coded[[#This Row],[ISIN]]="","",IF(_xll.BDS($B297&amp;" Corp",AM$1)="#N/A Field Not Applicable","",_xll.BDS($B297&amp;" Corp",AM$1)))</f>
        <v>#NAME?</v>
      </c>
      <c r="AN297" s="125" t="e">
        <f ca="1">IF(tbl_coded[[#This Row],[ISIN]]="","",IF(_xll.BDP(tbl_coded[[#This Row],[KPW Provider BBID]]&amp;" CompanyID","NAME")="#N/A Invalid Security","",_xll.BDP(tbl_coded[[#This Row],[KPW Provider BBID]]&amp;" CompanyID","NAME")))</f>
        <v>#NAME?</v>
      </c>
      <c r="AO297" s="125" t="e">
        <f ca="1">IF(tbl_coded[[#This Row],[ISIN]]="","",IF(_xll.BDP(tbl_coded[[#This Row],[KPW Provider BBID]]&amp;" CompanyID",$AO$1)="#N/A Invalid Security","--",IF(_xll.BDP(tbl_coded[[#This Row],[KPW Provider BBID]]&amp;" CompanyID",$AO$1)="#N/A N/A","--",_xll.BDP(tbl_coded[[#This Row],[KPW Provider BBID]]&amp;" CompanyID",$AO$1))))</f>
        <v>#NAME?</v>
      </c>
      <c r="AP297" s="125" t="e">
        <f ca="1">IF(tbl_coded[[#This Row],[ISIN]]="","",IF(_xll.BDP(tbl_coded[[#This Row],[KPW Provider BBID]]&amp;" CompanyID",$AP$1)="#N/A Invalid Security","--",IF(_xll.BDP(tbl_coded[[#This Row],[KPW Provider BBID]]&amp;" CompanyID",$AP$1)="#N/A N/A","--",_xll.BDP(tbl_coded[[#This Row],[KPW Provider BBID]]&amp;" CompanyID",$AP$1))))</f>
        <v>#NAME?</v>
      </c>
      <c r="AQ297" s="125" t="e">
        <f ca="1">IF(tbl_coded[[#This Row],[ISIN]]="","",IF(_xll.BDP(tbl_coded[[#This Row],[KPW Provider BBID]]&amp;" CompanyID",$AQ$1)="#N/A Invalid Security","--",IF(_xll.BDP(tbl_coded[[#This Row],[KPW Provider BBID]]&amp;" CompanyID",$AQ$1)="#N/A N/A","--",_xll.BDP(tbl_coded[[#This Row],[KPW Provider BBID]]&amp;" CompanyID",$AQ$1))))</f>
        <v>#NAME?</v>
      </c>
      <c r="AR297" s="125" t="e">
        <f ca="1">IF(tbl_coded[[#This Row],[ISIN]]="","",tbl_coded[[#This Row],[穆迪KPW评级]]&amp;"/"&amp;tbl_coded[[#This Row],[SPKPW评级]]&amp;"/"&amp;tbl_coded[[#This Row],[FITCHKPW评级]])</f>
        <v>#NAME?</v>
      </c>
      <c r="AS297" s="125" t="e">
        <f ca="1">IF(tbl_coded[[#This Row],[ISIN]]="","",IF(OR(_xll.BDP($B297&amp;" Corp",AS$1)="#N/A N/A"),"--",_xll.BDP($B297&amp;" Corp",AS$1)))</f>
        <v>#NAME?</v>
      </c>
      <c r="AT297" s="125" t="e">
        <f ca="1">IF(tbl_coded[[#This Row],[ISIN]]="","",IF(_xll.BDS($B297&amp;" Corp",AT$1)="#N/A Field Not Applicable","",_xll.BDS($B297&amp;" Corp",AT$1)))</f>
        <v>#NAME?</v>
      </c>
      <c r="AU297" s="125" t="e">
        <f ca="1">IF(tbl_coded[[#This Row],[SBLC Provider BBID]]="","",_xll.BDP(tbl_coded[[#This Row],[SBLC Provider BBID]]&amp;" CompanyID","NAME"))</f>
        <v>#NAME?</v>
      </c>
      <c r="AV297" s="125" t="e">
        <f ca="1">IF(tbl_coded[[#This Row],[ISIN]]="","",IF(OR(_xll.BDP($B297&amp;" Corp",AV$1)="#N/A N/A"),"--",TEXT(_xll.BDP($B297&amp;" Corp",AV$1),"yyyy/mm/dd")))</f>
        <v>#NAME?</v>
      </c>
      <c r="AW297" s="125" t="e">
        <f ca="1">IF(tbl_coded[[#This Row],[ISIN]]="","",IF(OR(_xll.BDP($B297&amp;" Corp",AW$1)="#N/A N/A"),"--",TEXT(_xll.BDP($B297&amp;" Corp",AW$1),"yyyy/mm/dd")))</f>
        <v>#NAME?</v>
      </c>
      <c r="AX297" s="125" t="e">
        <f ca="1">IF(tbl_coded[[#This Row],[ISIN]]="","",IF(OR(_xll.BDP($B297&amp;" Corp",AX$1)="#N/A N/A"),"--",TEXT(_xll.BDP($B297&amp;" Corp",AX$1),"yyyy/mm/dd")))</f>
        <v>#NAME?</v>
      </c>
      <c r="AY297" s="125" t="e">
        <f ca="1">IF(tbl_coded[[#This Row],[ISIN]]="","",IF(OR(_xll.BDP($B297&amp;" Corp",AY$1)="#N/A Field Not Applicable"),"--",TEXT(_xll.BDP($B297&amp;" Corp",AY$1),"yyyy/mm/dd")))</f>
        <v>#NAME?</v>
      </c>
      <c r="AZ297" s="125" t="e">
        <f ca="1">IF(tbl_coded[[#This Row],[ISIN]]="","",IF(OR(_xll.BDP($B297&amp;" Corp",AZ$1)="#N/A N/A"),"--",_xll.BDP($B297&amp;" Corp",AZ$1)))</f>
        <v>#NAME?</v>
      </c>
      <c r="BA297" s="125" t="e">
        <f ca="1">IF(tbl_coded[[#This Row],[ISIN]]="","",IF(OR(_xll.BDP($B297&amp;" Corp",BA$1)="#N/A N/A"),"--",_xll.BDP($B297&amp;" Corp",BA$1)))</f>
        <v>#NAME?</v>
      </c>
      <c r="BB297" s="125" t="e">
        <f ca="1">IF(tbl_coded[[#This Row],[ISIN]]="","",IF(OR(_xll.BDP($B297&amp;" Corp",BB$1)="#N/A N/A"),"--",_xll.BDP($B297&amp;" Corp",BB$1)))</f>
        <v>#NAME?</v>
      </c>
      <c r="BC297" s="125" t="e">
        <f ca="1">IF(tbl_coded[[#This Row],[ISIN]]="","",IF(OR(_xll.BDP($B297&amp;" Corp",BC$1)="#N/A Field Not Applicable"),"--",_xll.BDP($B297&amp;" Corp",BC$1)))</f>
        <v>#NAME?</v>
      </c>
      <c r="BD297" s="125" t="e">
        <f ca="1">IF(tbl_coded[[#This Row],[ISIN]]="","",IF(OR(_xll.BDP($B297&amp;" Corp",BD$1)="#N/A Field Not Applicable"),"--",_xll.BDP($B297&amp;" Corp",BD$1)))</f>
        <v>#NAME?</v>
      </c>
      <c r="BE297" s="125" t="e">
        <f ca="1">IF(tbl_coded[[#This Row],[ISIN]]="","",IF(OR(_xll.BDP($B297&amp;" Corp",BE$1)="#N/A Field Not Applicable"),"--",_xll.BDP($B297&amp;" Corp",BE$1)))</f>
        <v>#NAME?</v>
      </c>
      <c r="BF297" s="125" t="e">
        <f ca="1">IF(tbl_coded[[#This Row],[ISIN]]="","",IF(OR(_xll.BDP($B297&amp;" Corp",BF$1)="#N/A Field Not Applicable"),"--",_xll.BDP($B297&amp;" Corp",BF$1)))</f>
        <v>#NAME?</v>
      </c>
      <c r="BG297" s="125" t="e">
        <f ca="1">IF(tbl_coded[[#This Row],[ISIN]]="","",IF(OR(_xll.BDP($B297&amp;" Corp",BG$1)="#N/A Field Not Applicable"),"--",IF(_xll.BDP($B297&amp;" Corp",BG$1)="#N/A N/A","N",_xll.BDP($B297&amp;" Corp",BG$1))))</f>
        <v>#NAME?</v>
      </c>
      <c r="BH297" s="125" t="e">
        <f ca="1">IF(tbl_coded[[#This Row],[ISIN]]="","",IF(OR(_xll.BDP($B297&amp;" Corp",BH$1)="#N/A N/A"),"",_xll.BDP($B297&amp;" Corp",BH$1)))</f>
        <v>#NAME?</v>
      </c>
      <c r="BI297" s="125" t="e">
        <f ca="1">IF(tbl_coded[[#This Row],[ISIN]]="","",IF(OR(tbl_coded[[#This Row],[Parent company tiker]]=""),"",IF(_xll.BDP(tbl_coded[[#This Row],[Parent company tiker]]&amp;" Equity",BI$1)="#N/A N/A","--",_xll.BDP(tbl_coded[[#This Row],[Parent company tiker]]&amp;" Equity",BI$1))))</f>
        <v>#NAME?</v>
      </c>
      <c r="BJ297" s="125" t="e">
        <f ca="1">IF(tbl_coded[[#This Row],[ISIN]]="","",IF(OR(tbl_coded[[#This Row],[Parent company tiker]]=""),"",IF(_xll.BDP(tbl_coded[[#This Row],[Parent company tiker]]&amp;" Equity",BJ$1)="#N/A N/A","--",_xll.BDP(tbl_coded[[#This Row],[Parent company tiker]]&amp;" Equity",BJ$1))))</f>
        <v>#NAME?</v>
      </c>
      <c r="BK297" s="125" t="e">
        <f ca="1">IF(tbl_coded[[#This Row],[ISIN]]="","",IF(OR(tbl_coded[[#This Row],[Parent company tiker]]=""),"",IF(_xll.BDP(tbl_coded[[#This Row],[Parent company tiker]]&amp;" Equity",BK$1)="#N/A N/A","--",_xll.BDP(tbl_coded[[#This Row],[Parent company tiker]]&amp;" Equity",BK$1))))</f>
        <v>#NAME?</v>
      </c>
      <c r="BL297" s="125" t="e">
        <f ca="1">IF(tbl_coded[[#This Row],[ISIN]]="","",IF(OR(tbl_coded[[#This Row],[Parent company tiker]]=""),"",IF(_xll.BDP(tbl_coded[[#This Row],[Parent company tiker]]&amp;" Equity",BL$1)="#N/A N/A","--",_xll.BDP(tbl_coded[[#This Row],[Parent company tiker]]&amp;" Equity",BL$1))))</f>
        <v>#NAME?</v>
      </c>
      <c r="BM297"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7" s="125" t="e">
        <f ca="1">IF(tbl_coded[[#This Row],[Column9]]&lt;&gt;"--",tbl_coded[[#This Row],[G''tor rating]],IF(tbl_coded[[#This Row],[KPW Name]]&lt;&gt;"",tbl_coded[[#This Row],[KPW Rating]],IF(tbl_coded[[#This Row],[Parent company tiker]]&lt;&gt;"",tbl_coded[[#This Row],[parent评级]],tbl_coded[[#This Row],[Issuer rating]])))</f>
        <v>#NAME?</v>
      </c>
      <c r="BO297" s="159" t="str">
        <f ca="1">IFERROR(IF(tbl_coded[[#This Row],[GREEN]]="Y","GREEN",IF(tbl_coded[[#This Row],[SUSTAINABLE]]="Y","SUSTAINABLE",IF(tbl_coded[[#This Row],[SOCIAL]]="Y","SOCIAL",IF(tbl_coded[[#This Row],[Sustainable linked]]="Y","SUSTAINABLE LINKED"," ")))),"")</f>
        <v/>
      </c>
    </row>
    <row r="298" spans="1:67" ht="15" customHeight="1">
      <c r="A298" s="119">
        <v>296</v>
      </c>
      <c r="B298" s="120" t="str">
        <f>IF(美元债一级!$C$4:$C$1048576&lt;&gt;"",美元债一级!C299,"")</f>
        <v>XS2500897678</v>
      </c>
      <c r="C298" s="124" t="e">
        <f ca="1">IF(tbl_coded[[#This Row],[ISIN]]="","",IF(tbl_coded[[#This Row],[Index]]&gt;$A$1,"",IF(_xll.BDP($B298&amp;" Corp",C$1)="#N/A N/A","",_xll.BDP($B298&amp;" Corp",C$1))))</f>
        <v>#NAME?</v>
      </c>
      <c r="D298" s="124" t="e">
        <f ca="1">IF(tbl_coded[[#This Row],[ISIN]]="","",IF(_xll.BDP($B298&amp;" Corp",D$1)="#N/A N/A","",_xll.BDP($B298&amp;" Corp",D$1)))</f>
        <v>#NAME?</v>
      </c>
      <c r="E298" s="124" t="e">
        <f ca="1">IF(tbl_coded[[#This Row],[ISIN]]="","",IF(_xll.BDP($B298&amp;" Corp",E$1)="#N/A N/A","--",_xll.BDP($B298&amp;" Corp",E$1)))</f>
        <v>#NAME?</v>
      </c>
      <c r="F298" s="124" t="e">
        <f ca="1">IF(tbl_coded[[#This Row],[ISIN]]="","",IF(_xll.BDS($B298&amp;" Corp",F$1)="#N/A Field Not Applicable","",_xll.BDS($B298&amp;" Corp",F$1)))</f>
        <v>#NAME?</v>
      </c>
      <c r="G298" s="124" t="e">
        <f ca="1">IF(tbl_coded[[#This Row],[ISIN]]="","",IF(_xll.BDP($F298&amp;" CompanyID",G$1)="#N/A Invalid Security","",_xll.BDP($F298&amp;" CompanyID",G$1)))</f>
        <v>#NAME?</v>
      </c>
      <c r="H298" s="124" t="e">
        <f ca="1">IF(tbl_coded[[#This Row],[ISIN]]="","",IF(_xll.BDP($B298&amp;" Corp",H$1)="#N/A N/A","--",_xll.BDP($B298&amp;" Corp",H$1)))</f>
        <v>#NAME?</v>
      </c>
      <c r="I298" s="124" t="e">
        <f ca="1">IF(tbl_coded[[#This Row],[ISIN]]="","",IF(_xll.BDP($B298&amp;" Corp",I$1)="#N/A N/A","--",_xll.BDP($B298&amp;" Corp",I$1)))</f>
        <v>#NAME?</v>
      </c>
      <c r="J298" s="124" t="e">
        <f ca="1">IF(tbl_coded[[#This Row],[ISIN]]="","",IF(_xll.BDP($B298&amp;" Corp",J$1)="#N/A N/A","--",_xll.BDP($B298&amp;" Corp",J$1)))</f>
        <v>#NAME?</v>
      </c>
      <c r="K298" s="124" t="e">
        <f ca="1">IF(tbl_coded[[#This Row],[ISIN]]="","",IF(_xll.BDP($B298&amp;" Corp",K$1)="#N/A N/A","--",_xll.BDP($B298&amp;" Corp",K$1)))</f>
        <v>#NAME?</v>
      </c>
      <c r="L298" s="124" t="e">
        <f ca="1">IF(tbl_coded[[#This Row],[ISIN]]="","",IF(_xll.BDP($B298&amp;" Corp",L$1)="#N/A N/A","--",_xll.BDP($B298&amp;" Corp",L$1)))</f>
        <v>#NAME?</v>
      </c>
      <c r="M298" s="124" t="e">
        <f ca="1">IF(tbl_coded[[#This Row],[ISIN]]="","",IF(_xll.BDP($B298&amp;" Corp",M$1)="#N/A N/A","--",_xll.BDP($B298&amp;" Corp",M$1)))</f>
        <v>#NAME?</v>
      </c>
      <c r="N298" s="124" t="e">
        <f ca="1">IF(tbl_coded[[#This Row],[ISIN]]="","",IF(_xll.BDP($B298&amp;" Corp",N$1)="#N/A N/A","--",_xll.BDP($B298&amp;" Corp",N$1)))</f>
        <v>#NAME?</v>
      </c>
      <c r="O298" s="124" t="e">
        <f ca="1">IF(tbl_coded[[#This Row],[ISIN]]="","",IF(_xll.BDP($B298&amp;" Corp",O$1)="#N/A N/A","--",_xll.BDP($B298&amp;" Corp",O$1)))</f>
        <v>#NAME?</v>
      </c>
      <c r="P298" s="124" t="e">
        <f ca="1">IF(tbl_coded[[#This Row],[ISIN]]="","",IF(_xll.BDP($B298&amp;" Corp",P$1)="#N/A N/A","--",_xll.BDP($B298&amp;" Corp",P$1)))</f>
        <v>#NAME?</v>
      </c>
      <c r="Q29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8" s="124" t="e">
        <f ca="1">IF(tbl_coded[[#This Row],[ISIN]]="","",IF(OR(_xll.BDP($B298&amp;" Corp",R$1)="#N/A N/A",_xll.BDP($B298&amp;" Corp",R$1)="#N/A Invalid Security",_xll.BDP($B298&amp;" Corp",R$1)="#N/A Field Not Applicable"),"--",_xll.BDP($B298&amp;" Corp",R$1)))</f>
        <v>#NAME?</v>
      </c>
      <c r="S298" s="124" t="e">
        <f ca="1">IF(tbl_coded[[#This Row],[ISIN]]="","",IF(OR(_xll.BDP($R298&amp;" Equity",S$1)="#N/A N/A",_xll.BDP($R298&amp;" Equity",S$1)="#N/A Invalid Security"),"--",_xll.BDP($R298&amp;" Equity",S$1)))</f>
        <v>#NAME?</v>
      </c>
      <c r="T298" s="124" t="e">
        <f ca="1">IF(tbl_coded[[#This Row],[ISIN]]="","",IF(OR(_xll.BDP($R298&amp;" Equity",T$1)="#N/A N/A",_xll.BDP($R298&amp;" Equity",T$1)="#N/A Invalid Security"),"--",_xll.BDP($R298&amp;" Equity",T$1)))</f>
        <v>#NAME?</v>
      </c>
      <c r="U298" s="124" t="e">
        <f ca="1">IF(tbl_coded[[#This Row],[ISIN]]="","",IF(OR(_xll.BDP($R298&amp;" Equity",U$1)="#N/A N/A",_xll.BDP($R298&amp;" Equity",U$1)="#N/A Invalid Security"),"--",_xll.BDP($R298&amp;" Equity",U$1)))</f>
        <v>#NAME?</v>
      </c>
      <c r="V298" s="124" t="e">
        <f ca="1">IF(tbl_coded[[#This Row],[ISIN]]="","",IF(OR(_xll.BDP($R298&amp;" Equity",V$1)="#N/A N/A",_xll.BDP($R298&amp;" Equity",V$1)="#N/A Invalid Security"),"--",_xll.BDP($R298&amp;" Equity",V$1)))</f>
        <v>#NAME?</v>
      </c>
      <c r="W298" s="124" t="e">
        <f ca="1">IF(tbl_coded[[#This Row],[ISIN]]="","",IF(OR(_xll.BDP($R298&amp;" Equity",W$1)="#N/A N/A",_xll.BDP($R298&amp;" Equity",W$1)="#N/A Invalid Security"),"--",_xll.BDP($R298&amp;" Equity",W$1)))</f>
        <v>#NAME?</v>
      </c>
      <c r="X298" s="124" t="e">
        <f ca="1">IF(tbl_coded[[#This Row],[ISIN]]="","",IF(OR(_xll.BDP($R298&amp;" Equity",X$1)="#N/A N/A",_xll.BDP($R298&amp;" Equity",X$1)="#N/A Invalid Security"),"--",_xll.BDP($R298&amp;" Equity",X$1)))</f>
        <v>#NAME?</v>
      </c>
      <c r="Y29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8" s="124" t="str">
        <f ca="1">IF(tbl_coded[[#This Row],[ISIN]]="","",IF(ISNUMBER(_xll.BDP(B298&amp;" Corp",Z$1)),_xll.BDP(B298&amp;" Corp",Z$1),""))</f>
        <v/>
      </c>
      <c r="AA298" s="124" t="str">
        <f ca="1">IF(tbl_coded[[#This Row],[ISIN]]="","",IF(ISNUMBER(_xll.BDP(B298&amp;" Corp",AA$1)),_xll.BDP(B298&amp;" Corp",AA$1),""))</f>
        <v/>
      </c>
      <c r="AB298" s="124" t="str">
        <f ca="1">IF(tbl_coded[[#This Row],[ISIN]]="","",IF(ISNUMBER(_xll.BDP(B298&amp;" Corp",AB$1)),_xll.BDP(B298&amp;" Corp",AB$1),""))</f>
        <v/>
      </c>
      <c r="AC298" s="124" t="str">
        <f ca="1">IF(tbl_coded[[#This Row],[ISIN]]="","",IF(ISNUMBER(_xll.BDP(B298&amp;" Corp",AC$1)),_xll.BDP(B298&amp;" Corp",AC$1),""))</f>
        <v/>
      </c>
      <c r="AD298" s="124" t="e">
        <f ca="1">IF(tbl_coded[[#This Row],[ISIN]]="","",IF((_xll.BDP(B298&amp;" Corp",AD$1))="#N/A Field Not Applicable","",_xll.BDP(B298&amp;" Corp",AD$1)))</f>
        <v>#NAME?</v>
      </c>
      <c r="AE298" s="124" t="e">
        <f ca="1">IF(tbl_coded[[#This Row],[ISIN]]="","",IF((_xll.BDP(B298&amp;" Corp",AE$1))="#N/A N/A","--",_xll.BDP(B298&amp;" Corp",AE$1)))</f>
        <v>#NAME?</v>
      </c>
      <c r="AF298" s="124" t="e">
        <f ca="1">IF(tbl_coded[[#This Row],[ISIN]]="","",IF(IFERROR(MATCH(H298,rtg_num[Moody''s],0)&gt;10,0),"HY",IF(IFERROR(MATCH(I298,rtg_num[S&amp;P],0)&gt;10,0),"HY",IF(IFERROR(MATCH(J298,rtg_num[Fitch],0)&gt;10,0),"HY",IF(H298&amp;I298&amp;J298="------","NR",IF(IFERROR(FIND("#N/A",Coded!H298),0)&amp;IFERROR(FIND("#N/A",Coded!H298),0)&amp;IFERROR(FIND("#N/A",Coded!H298),0)&lt;&gt;"000",IF(INDEX(美元债一级!$O:$O,MATCH(tbl_coded[[#This Row],[ISIN]],美元债一级!$I:$I,0))="--/--/--","NR","IG"),"IG"))))))</f>
        <v>#NAME?</v>
      </c>
      <c r="AG29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8" s="125" t="e">
        <f ca="1">IF(tbl_coded[[#This Row],[ISIN]]="","",IF(_xll.BDP($B298&amp;" Corp",AI$1)="#N/A N/A","--",_xll.BDP($B298&amp;" Corp",AI$1)))</f>
        <v>#NAME?</v>
      </c>
      <c r="AJ298" s="122" t="e">
        <f ca="1">IF(tbl_coded[[#This Row],[ISIN]]="","",IF(OR(_xll.BDP(_xll.BDP(tbl_coded[[#This Row],[ISIN]]&amp;" Corp", "ISSUER_EQUITY_TICKER")&amp;" Equity",AJ$1)="#N/A N/A"),"--",_xll.BDP(_xll.BDP(tbl_coded[[#This Row],[ISIN]]&amp;" Corp", "ISSUER_EQUITY_TICKER")&amp;" Equity",AJ$1)))</f>
        <v>#NAME?</v>
      </c>
      <c r="AK29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24" t="e">
        <f ca="1">IF(tbl_coded[[#This Row],[ISIN]]="","",IF(OR(_xll.BDP(_xll.BDP(tbl_coded[[#This Row],[ISIN]]&amp;" Corp", "ISSUER_EQUITY_TICKER")&amp;" Equity",AL$1)="#N/A N/A"),"--",_xll.BDP(_xll.BDP(tbl_coded[[#This Row],[ISIN]]&amp;" Corp", "ISSUER_EQUITY_TICKER")&amp;" Equity",AL$1)))</f>
        <v>#NAME?</v>
      </c>
      <c r="AM298" s="124" t="e">
        <f ca="1">IF(tbl_coded[[#This Row],[ISIN]]="","",IF(_xll.BDS($B298&amp;" Corp",AM$1)="#N/A Field Not Applicable","",_xll.BDS($B298&amp;" Corp",AM$1)))</f>
        <v>#NAME?</v>
      </c>
      <c r="AN298" s="124" t="e">
        <f ca="1">IF(tbl_coded[[#This Row],[ISIN]]="","",IF(_xll.BDP(tbl_coded[[#This Row],[KPW Provider BBID]]&amp;" CompanyID","NAME")="#N/A Invalid Security","",_xll.BDP(tbl_coded[[#This Row],[KPW Provider BBID]]&amp;" CompanyID","NAME")))</f>
        <v>#NAME?</v>
      </c>
      <c r="AO298" s="124" t="e">
        <f ca="1">IF(tbl_coded[[#This Row],[ISIN]]="","",IF(_xll.BDP(tbl_coded[[#This Row],[KPW Provider BBID]]&amp;" CompanyID",$AO$1)="#N/A Invalid Security","--",IF(_xll.BDP(tbl_coded[[#This Row],[KPW Provider BBID]]&amp;" CompanyID",$AO$1)="#N/A N/A","--",_xll.BDP(tbl_coded[[#This Row],[KPW Provider BBID]]&amp;" CompanyID",$AO$1))))</f>
        <v>#NAME?</v>
      </c>
      <c r="AP298" s="124" t="e">
        <f ca="1">IF(tbl_coded[[#This Row],[ISIN]]="","",IF(_xll.BDP(tbl_coded[[#This Row],[KPW Provider BBID]]&amp;" CompanyID",$AP$1)="#N/A Invalid Security","--",IF(_xll.BDP(tbl_coded[[#This Row],[KPW Provider BBID]]&amp;" CompanyID",$AP$1)="#N/A N/A","--",_xll.BDP(tbl_coded[[#This Row],[KPW Provider BBID]]&amp;" CompanyID",$AP$1))))</f>
        <v>#NAME?</v>
      </c>
      <c r="AQ298" s="124" t="e">
        <f ca="1">IF(tbl_coded[[#This Row],[ISIN]]="","",IF(_xll.BDP(tbl_coded[[#This Row],[KPW Provider BBID]]&amp;" CompanyID",$AQ$1)="#N/A Invalid Security","--",IF(_xll.BDP(tbl_coded[[#This Row],[KPW Provider BBID]]&amp;" CompanyID",$AQ$1)="#N/A N/A","--",_xll.BDP(tbl_coded[[#This Row],[KPW Provider BBID]]&amp;" CompanyID",$AQ$1))))</f>
        <v>#NAME?</v>
      </c>
      <c r="AR298" s="124" t="e">
        <f ca="1">IF(tbl_coded[[#This Row],[ISIN]]="","",tbl_coded[[#This Row],[穆迪KPW评级]]&amp;"/"&amp;tbl_coded[[#This Row],[SPKPW评级]]&amp;"/"&amp;tbl_coded[[#This Row],[FITCHKPW评级]])</f>
        <v>#NAME?</v>
      </c>
      <c r="AS298" s="124" t="e">
        <f ca="1">IF(tbl_coded[[#This Row],[ISIN]]="","",IF(OR(_xll.BDP($B298&amp;" Corp",AS$1)="#N/A N/A"),"--",_xll.BDP($B298&amp;" Corp",AS$1)))</f>
        <v>#NAME?</v>
      </c>
      <c r="AT298" s="124" t="e">
        <f ca="1">IF(tbl_coded[[#This Row],[ISIN]]="","",IF(_xll.BDS($B298&amp;" Corp",AT$1)="#N/A Field Not Applicable","",_xll.BDS($B298&amp;" Corp",AT$1)))</f>
        <v>#NAME?</v>
      </c>
      <c r="AU298" s="124" t="e">
        <f ca="1">IF(tbl_coded[[#This Row],[SBLC Provider BBID]]="","",_xll.BDP(tbl_coded[[#This Row],[SBLC Provider BBID]]&amp;" CompanyID","NAME"))</f>
        <v>#NAME?</v>
      </c>
      <c r="AV298" s="124" t="e">
        <f ca="1">IF(tbl_coded[[#This Row],[ISIN]]="","",IF(OR(_xll.BDP($B298&amp;" Corp",AV$1)="#N/A N/A"),"--",TEXT(_xll.BDP($B298&amp;" Corp",AV$1),"yyyy/mm/dd")))</f>
        <v>#NAME?</v>
      </c>
      <c r="AW298" s="124" t="e">
        <f ca="1">IF(tbl_coded[[#This Row],[ISIN]]="","",IF(OR(_xll.BDP($B298&amp;" Corp",AW$1)="#N/A N/A"),"--",TEXT(_xll.BDP($B298&amp;" Corp",AW$1),"yyyy/mm/dd")))</f>
        <v>#NAME?</v>
      </c>
      <c r="AX298" s="124" t="e">
        <f ca="1">IF(tbl_coded[[#This Row],[ISIN]]="","",IF(OR(_xll.BDP($B298&amp;" Corp",AX$1)="#N/A N/A"),"--",TEXT(_xll.BDP($B298&amp;" Corp",AX$1),"yyyy/mm/dd")))</f>
        <v>#NAME?</v>
      </c>
      <c r="AY298" s="124" t="e">
        <f ca="1">IF(tbl_coded[[#This Row],[ISIN]]="","",IF(OR(_xll.BDP($B298&amp;" Corp",AY$1)="#N/A Field Not Applicable"),"--",TEXT(_xll.BDP($B298&amp;" Corp",AY$1),"yyyy/mm/dd")))</f>
        <v>#NAME?</v>
      </c>
      <c r="AZ298" s="124" t="e">
        <f ca="1">IF(tbl_coded[[#This Row],[ISIN]]="","",IF(OR(_xll.BDP($B298&amp;" Corp",AZ$1)="#N/A N/A"),"--",_xll.BDP($B298&amp;" Corp",AZ$1)))</f>
        <v>#NAME?</v>
      </c>
      <c r="BA298" s="124" t="e">
        <f ca="1">IF(tbl_coded[[#This Row],[ISIN]]="","",IF(OR(_xll.BDP($B298&amp;" Corp",BA$1)="#N/A N/A"),"--",_xll.BDP($B298&amp;" Corp",BA$1)))</f>
        <v>#NAME?</v>
      </c>
      <c r="BB298" s="124" t="e">
        <f ca="1">IF(tbl_coded[[#This Row],[ISIN]]="","",IF(OR(_xll.BDP($B298&amp;" Corp",BB$1)="#N/A N/A"),"--",_xll.BDP($B298&amp;" Corp",BB$1)))</f>
        <v>#NAME?</v>
      </c>
      <c r="BC298" s="124" t="e">
        <f ca="1">IF(tbl_coded[[#This Row],[ISIN]]="","",IF(OR(_xll.BDP($B298&amp;" Corp",BC$1)="#N/A Field Not Applicable"),"--",_xll.BDP($B298&amp;" Corp",BC$1)))</f>
        <v>#NAME?</v>
      </c>
      <c r="BD298" s="124" t="e">
        <f ca="1">IF(tbl_coded[[#This Row],[ISIN]]="","",IF(OR(_xll.BDP($B298&amp;" Corp",BD$1)="#N/A Field Not Applicable"),"--",_xll.BDP($B298&amp;" Corp",BD$1)))</f>
        <v>#NAME?</v>
      </c>
      <c r="BE298" s="124" t="e">
        <f ca="1">IF(tbl_coded[[#This Row],[ISIN]]="","",IF(OR(_xll.BDP($B298&amp;" Corp",BE$1)="#N/A Field Not Applicable"),"--",_xll.BDP($B298&amp;" Corp",BE$1)))</f>
        <v>#NAME?</v>
      </c>
      <c r="BF298" s="124" t="e">
        <f ca="1">IF(tbl_coded[[#This Row],[ISIN]]="","",IF(OR(_xll.BDP($B298&amp;" Corp",BF$1)="#N/A Field Not Applicable"),"--",_xll.BDP($B298&amp;" Corp",BF$1)))</f>
        <v>#NAME?</v>
      </c>
      <c r="BG298" s="124" t="e">
        <f ca="1">IF(tbl_coded[[#This Row],[ISIN]]="","",IF(OR(_xll.BDP($B298&amp;" Corp",BG$1)="#N/A Field Not Applicable"),"--",IF(_xll.BDP($B298&amp;" Corp",BG$1)="#N/A N/A","N",_xll.BDP($B298&amp;" Corp",BG$1))))</f>
        <v>#NAME?</v>
      </c>
      <c r="BH298" s="124" t="e">
        <f ca="1">IF(tbl_coded[[#This Row],[ISIN]]="","",IF(OR(_xll.BDP($B298&amp;" Corp",BH$1)="#N/A N/A"),"",_xll.BDP($B298&amp;" Corp",BH$1)))</f>
        <v>#NAME?</v>
      </c>
      <c r="BI298" s="124" t="e">
        <f ca="1">IF(tbl_coded[[#This Row],[ISIN]]="","",IF(OR(tbl_coded[[#This Row],[Parent company tiker]]=""),"",IF(_xll.BDP(tbl_coded[[#This Row],[Parent company tiker]]&amp;" Equity",BI$1)="#N/A N/A","--",_xll.BDP(tbl_coded[[#This Row],[Parent company tiker]]&amp;" Equity",BI$1))))</f>
        <v>#NAME?</v>
      </c>
      <c r="BJ298" s="124" t="e">
        <f ca="1">IF(tbl_coded[[#This Row],[ISIN]]="","",IF(OR(tbl_coded[[#This Row],[Parent company tiker]]=""),"",IF(_xll.BDP(tbl_coded[[#This Row],[Parent company tiker]]&amp;" Equity",BJ$1)="#N/A N/A","--",_xll.BDP(tbl_coded[[#This Row],[Parent company tiker]]&amp;" Equity",BJ$1))))</f>
        <v>#NAME?</v>
      </c>
      <c r="BK298" s="124" t="e">
        <f ca="1">IF(tbl_coded[[#This Row],[ISIN]]="","",IF(OR(tbl_coded[[#This Row],[Parent company tiker]]=""),"",IF(_xll.BDP(tbl_coded[[#This Row],[Parent company tiker]]&amp;" Equity",BK$1)="#N/A N/A","--",_xll.BDP(tbl_coded[[#This Row],[Parent company tiker]]&amp;" Equity",BK$1))))</f>
        <v>#NAME?</v>
      </c>
      <c r="BL298" s="124" t="e">
        <f ca="1">IF(tbl_coded[[#This Row],[ISIN]]="","",IF(OR(tbl_coded[[#This Row],[Parent company tiker]]=""),"",IF(_xll.BDP(tbl_coded[[#This Row],[Parent company tiker]]&amp;" Equity",BL$1)="#N/A N/A","--",_xll.BDP(tbl_coded[[#This Row],[Parent company tiker]]&amp;" Equity",BL$1))))</f>
        <v>#NAME?</v>
      </c>
      <c r="BM29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8" s="124" t="e">
        <f ca="1">IF(tbl_coded[[#This Row],[Column9]]&lt;&gt;"--",tbl_coded[[#This Row],[G''tor rating]],IF(tbl_coded[[#This Row],[KPW Name]]&lt;&gt;"",tbl_coded[[#This Row],[KPW Rating]],IF(tbl_coded[[#This Row],[Parent company tiker]]&lt;&gt;"",tbl_coded[[#This Row],[parent评级]],tbl_coded[[#This Row],[Issuer rating]])))</f>
        <v>#NAME?</v>
      </c>
      <c r="BO298" s="159" t="str">
        <f ca="1">IFERROR(IF(tbl_coded[[#This Row],[GREEN]]="Y","GREEN",IF(tbl_coded[[#This Row],[SUSTAINABLE]]="Y","SUSTAINABLE",IF(tbl_coded[[#This Row],[SOCIAL]]="Y","SOCIAL",IF(tbl_coded[[#This Row],[Sustainable linked]]="Y","SUSTAINABLE LINKED"," ")))),"")</f>
        <v/>
      </c>
    </row>
    <row r="299" spans="1:67" ht="15" customHeight="1">
      <c r="A299" s="119">
        <v>297</v>
      </c>
      <c r="B299" s="120" t="str">
        <f>IF(美元债一级!$C$4:$C$1048576&lt;&gt;"",美元债一级!C300,"")</f>
        <v>XS2502825164</v>
      </c>
      <c r="C299" s="124" t="e">
        <f ca="1">IF(tbl_coded[[#This Row],[ISIN]]="","",IF(tbl_coded[[#This Row],[Index]]&gt;$A$1,"",IF(_xll.BDP($B299&amp;" Corp",C$1)="#N/A N/A","",_xll.BDP($B299&amp;" Corp",C$1))))</f>
        <v>#NAME?</v>
      </c>
      <c r="D299" s="124" t="e">
        <f ca="1">IF(tbl_coded[[#This Row],[ISIN]]="","",IF(_xll.BDP($B299&amp;" Corp",D$1)="#N/A N/A","",_xll.BDP($B299&amp;" Corp",D$1)))</f>
        <v>#NAME?</v>
      </c>
      <c r="E299" s="124" t="e">
        <f ca="1">IF(tbl_coded[[#This Row],[ISIN]]="","",IF(_xll.BDP($B299&amp;" Corp",E$1)="#N/A N/A","--",_xll.BDP($B299&amp;" Corp",E$1)))</f>
        <v>#NAME?</v>
      </c>
      <c r="F299" s="124" t="e">
        <f ca="1">IF(tbl_coded[[#This Row],[ISIN]]="","",IF(_xll.BDS($B299&amp;" Corp",F$1)="#N/A Field Not Applicable","",_xll.BDS($B299&amp;" Corp",F$1)))</f>
        <v>#NAME?</v>
      </c>
      <c r="G299" s="124" t="e">
        <f ca="1">IF(tbl_coded[[#This Row],[ISIN]]="","",IF(_xll.BDP($F299&amp;" CompanyID",G$1)="#N/A Invalid Security","",_xll.BDP($F299&amp;" CompanyID",G$1)))</f>
        <v>#NAME?</v>
      </c>
      <c r="H299" s="124" t="e">
        <f ca="1">IF(tbl_coded[[#This Row],[ISIN]]="","",IF(_xll.BDP($B299&amp;" Corp",H$1)="#N/A N/A","--",_xll.BDP($B299&amp;" Corp",H$1)))</f>
        <v>#NAME?</v>
      </c>
      <c r="I299" s="124" t="e">
        <f ca="1">IF(tbl_coded[[#This Row],[ISIN]]="","",IF(_xll.BDP($B299&amp;" Corp",I$1)="#N/A N/A","--",_xll.BDP($B299&amp;" Corp",I$1)))</f>
        <v>#NAME?</v>
      </c>
      <c r="J299" s="124" t="e">
        <f ca="1">IF(tbl_coded[[#This Row],[ISIN]]="","",IF(_xll.BDP($B299&amp;" Corp",J$1)="#N/A N/A","--",_xll.BDP($B299&amp;" Corp",J$1)))</f>
        <v>#NAME?</v>
      </c>
      <c r="K299" s="124" t="e">
        <f ca="1">IF(tbl_coded[[#This Row],[ISIN]]="","",IF(_xll.BDP($B299&amp;" Corp",K$1)="#N/A N/A","--",_xll.BDP($B299&amp;" Corp",K$1)))</f>
        <v>#NAME?</v>
      </c>
      <c r="L299" s="124" t="e">
        <f ca="1">IF(tbl_coded[[#This Row],[ISIN]]="","",IF(_xll.BDP($B299&amp;" Corp",L$1)="#N/A N/A","--",_xll.BDP($B299&amp;" Corp",L$1)))</f>
        <v>#NAME?</v>
      </c>
      <c r="M299" s="124" t="e">
        <f ca="1">IF(tbl_coded[[#This Row],[ISIN]]="","",IF(_xll.BDP($B299&amp;" Corp",M$1)="#N/A N/A","--",_xll.BDP($B299&amp;" Corp",M$1)))</f>
        <v>#NAME?</v>
      </c>
      <c r="N299" s="124" t="e">
        <f ca="1">IF(tbl_coded[[#This Row],[ISIN]]="","",IF(_xll.BDP($B299&amp;" Corp",N$1)="#N/A N/A","--",_xll.BDP($B299&amp;" Corp",N$1)))</f>
        <v>#NAME?</v>
      </c>
      <c r="O299" s="124" t="e">
        <f ca="1">IF(tbl_coded[[#This Row],[ISIN]]="","",IF(_xll.BDP($B299&amp;" Corp",O$1)="#N/A N/A","--",_xll.BDP($B299&amp;" Corp",O$1)))</f>
        <v>#NAME?</v>
      </c>
      <c r="P299" s="124" t="e">
        <f ca="1">IF(tbl_coded[[#This Row],[ISIN]]="","",IF(_xll.BDP($B299&amp;" Corp",P$1)="#N/A N/A","--",_xll.BDP($B299&amp;" Corp",P$1)))</f>
        <v>#NAME?</v>
      </c>
      <c r="Q29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9" s="124" t="e">
        <f ca="1">IF(tbl_coded[[#This Row],[ISIN]]="","",IF(OR(_xll.BDP($B299&amp;" Corp",R$1)="#N/A N/A",_xll.BDP($B299&amp;" Corp",R$1)="#N/A Invalid Security",_xll.BDP($B299&amp;" Corp",R$1)="#N/A Field Not Applicable"),"--",_xll.BDP($B299&amp;" Corp",R$1)))</f>
        <v>#NAME?</v>
      </c>
      <c r="S299" s="124" t="e">
        <f ca="1">IF(tbl_coded[[#This Row],[ISIN]]="","",IF(OR(_xll.BDP($R299&amp;" Equity",S$1)="#N/A N/A",_xll.BDP($R299&amp;" Equity",S$1)="#N/A Invalid Security"),"--",_xll.BDP($R299&amp;" Equity",S$1)))</f>
        <v>#NAME?</v>
      </c>
      <c r="T299" s="124" t="e">
        <f ca="1">IF(tbl_coded[[#This Row],[ISIN]]="","",IF(OR(_xll.BDP($R299&amp;" Equity",T$1)="#N/A N/A",_xll.BDP($R299&amp;" Equity",T$1)="#N/A Invalid Security"),"--",_xll.BDP($R299&amp;" Equity",T$1)))</f>
        <v>#NAME?</v>
      </c>
      <c r="U299" s="124" t="e">
        <f ca="1">IF(tbl_coded[[#This Row],[ISIN]]="","",IF(OR(_xll.BDP($R299&amp;" Equity",U$1)="#N/A N/A",_xll.BDP($R299&amp;" Equity",U$1)="#N/A Invalid Security"),"--",_xll.BDP($R299&amp;" Equity",U$1)))</f>
        <v>#NAME?</v>
      </c>
      <c r="V299" s="124" t="e">
        <f ca="1">IF(tbl_coded[[#This Row],[ISIN]]="","",IF(OR(_xll.BDP($R299&amp;" Equity",V$1)="#N/A N/A",_xll.BDP($R299&amp;" Equity",V$1)="#N/A Invalid Security"),"--",_xll.BDP($R299&amp;" Equity",V$1)))</f>
        <v>#NAME?</v>
      </c>
      <c r="W299" s="124" t="e">
        <f ca="1">IF(tbl_coded[[#This Row],[ISIN]]="","",IF(OR(_xll.BDP($R299&amp;" Equity",W$1)="#N/A N/A",_xll.BDP($R299&amp;" Equity",W$1)="#N/A Invalid Security"),"--",_xll.BDP($R299&amp;" Equity",W$1)))</f>
        <v>#NAME?</v>
      </c>
      <c r="X299" s="124" t="e">
        <f ca="1">IF(tbl_coded[[#This Row],[ISIN]]="","",IF(OR(_xll.BDP($R299&amp;" Equity",X$1)="#N/A N/A",_xll.BDP($R299&amp;" Equity",X$1)="#N/A Invalid Security"),"--",_xll.BDP($R299&amp;" Equity",X$1)))</f>
        <v>#NAME?</v>
      </c>
      <c r="Y29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9" s="124" t="str">
        <f ca="1">IF(tbl_coded[[#This Row],[ISIN]]="","",IF(ISNUMBER(_xll.BDP(B299&amp;" Corp",Z$1)),_xll.BDP(B299&amp;" Corp",Z$1),""))</f>
        <v/>
      </c>
      <c r="AA299" s="124" t="str">
        <f ca="1">IF(tbl_coded[[#This Row],[ISIN]]="","",IF(ISNUMBER(_xll.BDP(B299&amp;" Corp",AA$1)),_xll.BDP(B299&amp;" Corp",AA$1),""))</f>
        <v/>
      </c>
      <c r="AB299" s="124" t="str">
        <f ca="1">IF(tbl_coded[[#This Row],[ISIN]]="","",IF(ISNUMBER(_xll.BDP(B299&amp;" Corp",AB$1)),_xll.BDP(B299&amp;" Corp",AB$1),""))</f>
        <v/>
      </c>
      <c r="AC299" s="124" t="str">
        <f ca="1">IF(tbl_coded[[#This Row],[ISIN]]="","",IF(ISNUMBER(_xll.BDP(B299&amp;" Corp",AC$1)),_xll.BDP(B299&amp;" Corp",AC$1),""))</f>
        <v/>
      </c>
      <c r="AD299" s="124" t="e">
        <f ca="1">IF(tbl_coded[[#This Row],[ISIN]]="","",IF((_xll.BDP(B299&amp;" Corp",AD$1))="#N/A Field Not Applicable","",_xll.BDP(B299&amp;" Corp",AD$1)))</f>
        <v>#NAME?</v>
      </c>
      <c r="AE299" s="124" t="e">
        <f ca="1">IF(tbl_coded[[#This Row],[ISIN]]="","",IF((_xll.BDP(B299&amp;" Corp",AE$1))="#N/A N/A","--",_xll.BDP(B299&amp;" Corp",AE$1)))</f>
        <v>#NAME?</v>
      </c>
      <c r="AF299" s="124" t="e">
        <f ca="1">IF(tbl_coded[[#This Row],[ISIN]]="","",IF(IFERROR(MATCH(H299,rtg_num[Moody''s],0)&gt;10,0),"HY",IF(IFERROR(MATCH(I299,rtg_num[S&amp;P],0)&gt;10,0),"HY",IF(IFERROR(MATCH(J299,rtg_num[Fitch],0)&gt;10,0),"HY",IF(H299&amp;I299&amp;J299="------","NR",IF(IFERROR(FIND("#N/A",Coded!H299),0)&amp;IFERROR(FIND("#N/A",Coded!H299),0)&amp;IFERROR(FIND("#N/A",Coded!H299),0)&lt;&gt;"000",IF(INDEX(美元债一级!$O:$O,MATCH(tbl_coded[[#This Row],[ISIN]],美元债一级!$I:$I,0))="--/--/--","NR","IG"),"IG"))))))</f>
        <v>#NAME?</v>
      </c>
      <c r="AG29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9" s="125" t="e">
        <f ca="1">IF(tbl_coded[[#This Row],[ISIN]]="","",IF(_xll.BDP($B299&amp;" Corp",AI$1)="#N/A N/A","--",_xll.BDP($B299&amp;" Corp",AI$1)))</f>
        <v>#NAME?</v>
      </c>
      <c r="AJ299" s="122" t="e">
        <f ca="1">IF(tbl_coded[[#This Row],[ISIN]]="","",IF(OR(_xll.BDP(_xll.BDP(tbl_coded[[#This Row],[ISIN]]&amp;" Corp", "ISSUER_EQUITY_TICKER")&amp;" Equity",AJ$1)="#N/A N/A"),"--",_xll.BDP(_xll.BDP(tbl_coded[[#This Row],[ISIN]]&amp;" Corp", "ISSUER_EQUITY_TICKER")&amp;" Equity",AJ$1)))</f>
        <v>#NAME?</v>
      </c>
      <c r="AK29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24" t="e">
        <f ca="1">IF(tbl_coded[[#This Row],[ISIN]]="","",IF(OR(_xll.BDP(_xll.BDP(tbl_coded[[#This Row],[ISIN]]&amp;" Corp", "ISSUER_EQUITY_TICKER")&amp;" Equity",AL$1)="#N/A N/A"),"--",_xll.BDP(_xll.BDP(tbl_coded[[#This Row],[ISIN]]&amp;" Corp", "ISSUER_EQUITY_TICKER")&amp;" Equity",AL$1)))</f>
        <v>#NAME?</v>
      </c>
      <c r="AM299" s="124" t="e">
        <f ca="1">IF(tbl_coded[[#This Row],[ISIN]]="","",IF(_xll.BDS($B299&amp;" Corp",AM$1)="#N/A Field Not Applicable","",_xll.BDS($B299&amp;" Corp",AM$1)))</f>
        <v>#NAME?</v>
      </c>
      <c r="AN299" s="124" t="e">
        <f ca="1">IF(tbl_coded[[#This Row],[ISIN]]="","",IF(_xll.BDP(tbl_coded[[#This Row],[KPW Provider BBID]]&amp;" CompanyID","NAME")="#N/A Invalid Security","",_xll.BDP(tbl_coded[[#This Row],[KPW Provider BBID]]&amp;" CompanyID","NAME")))</f>
        <v>#NAME?</v>
      </c>
      <c r="AO299" s="124" t="e">
        <f ca="1">IF(tbl_coded[[#This Row],[ISIN]]="","",IF(_xll.BDP(tbl_coded[[#This Row],[KPW Provider BBID]]&amp;" CompanyID",$AO$1)="#N/A Invalid Security","--",IF(_xll.BDP(tbl_coded[[#This Row],[KPW Provider BBID]]&amp;" CompanyID",$AO$1)="#N/A N/A","--",_xll.BDP(tbl_coded[[#This Row],[KPW Provider BBID]]&amp;" CompanyID",$AO$1))))</f>
        <v>#NAME?</v>
      </c>
      <c r="AP299" s="124" t="e">
        <f ca="1">IF(tbl_coded[[#This Row],[ISIN]]="","",IF(_xll.BDP(tbl_coded[[#This Row],[KPW Provider BBID]]&amp;" CompanyID",$AP$1)="#N/A Invalid Security","--",IF(_xll.BDP(tbl_coded[[#This Row],[KPW Provider BBID]]&amp;" CompanyID",$AP$1)="#N/A N/A","--",_xll.BDP(tbl_coded[[#This Row],[KPW Provider BBID]]&amp;" CompanyID",$AP$1))))</f>
        <v>#NAME?</v>
      </c>
      <c r="AQ299" s="124" t="e">
        <f ca="1">IF(tbl_coded[[#This Row],[ISIN]]="","",IF(_xll.BDP(tbl_coded[[#This Row],[KPW Provider BBID]]&amp;" CompanyID",$AQ$1)="#N/A Invalid Security","--",IF(_xll.BDP(tbl_coded[[#This Row],[KPW Provider BBID]]&amp;" CompanyID",$AQ$1)="#N/A N/A","--",_xll.BDP(tbl_coded[[#This Row],[KPW Provider BBID]]&amp;" CompanyID",$AQ$1))))</f>
        <v>#NAME?</v>
      </c>
      <c r="AR299" s="124" t="e">
        <f ca="1">IF(tbl_coded[[#This Row],[ISIN]]="","",tbl_coded[[#This Row],[穆迪KPW评级]]&amp;"/"&amp;tbl_coded[[#This Row],[SPKPW评级]]&amp;"/"&amp;tbl_coded[[#This Row],[FITCHKPW评级]])</f>
        <v>#NAME?</v>
      </c>
      <c r="AS299" s="124" t="e">
        <f ca="1">IF(tbl_coded[[#This Row],[ISIN]]="","",IF(OR(_xll.BDP($B299&amp;" Corp",AS$1)="#N/A N/A"),"--",_xll.BDP($B299&amp;" Corp",AS$1)))</f>
        <v>#NAME?</v>
      </c>
      <c r="AT299" s="124" t="e">
        <f ca="1">IF(tbl_coded[[#This Row],[ISIN]]="","",IF(_xll.BDS($B299&amp;" Corp",AT$1)="#N/A Field Not Applicable","",_xll.BDS($B299&amp;" Corp",AT$1)))</f>
        <v>#NAME?</v>
      </c>
      <c r="AU299" s="124" t="e">
        <f ca="1">IF(tbl_coded[[#This Row],[SBLC Provider BBID]]="","",_xll.BDP(tbl_coded[[#This Row],[SBLC Provider BBID]]&amp;" CompanyID","NAME"))</f>
        <v>#NAME?</v>
      </c>
      <c r="AV299" s="124" t="e">
        <f ca="1">IF(tbl_coded[[#This Row],[ISIN]]="","",IF(OR(_xll.BDP($B299&amp;" Corp",AV$1)="#N/A N/A"),"--",TEXT(_xll.BDP($B299&amp;" Corp",AV$1),"yyyy/mm/dd")))</f>
        <v>#NAME?</v>
      </c>
      <c r="AW299" s="124" t="e">
        <f ca="1">IF(tbl_coded[[#This Row],[ISIN]]="","",IF(OR(_xll.BDP($B299&amp;" Corp",AW$1)="#N/A N/A"),"--",TEXT(_xll.BDP($B299&amp;" Corp",AW$1),"yyyy/mm/dd")))</f>
        <v>#NAME?</v>
      </c>
      <c r="AX299" s="124" t="e">
        <f ca="1">IF(tbl_coded[[#This Row],[ISIN]]="","",IF(OR(_xll.BDP($B299&amp;" Corp",AX$1)="#N/A N/A"),"--",TEXT(_xll.BDP($B299&amp;" Corp",AX$1),"yyyy/mm/dd")))</f>
        <v>#NAME?</v>
      </c>
      <c r="AY299" s="124" t="e">
        <f ca="1">IF(tbl_coded[[#This Row],[ISIN]]="","",IF(OR(_xll.BDP($B299&amp;" Corp",AY$1)="#N/A Field Not Applicable"),"--",TEXT(_xll.BDP($B299&amp;" Corp",AY$1),"yyyy/mm/dd")))</f>
        <v>#NAME?</v>
      </c>
      <c r="AZ299" s="124" t="e">
        <f ca="1">IF(tbl_coded[[#This Row],[ISIN]]="","",IF(OR(_xll.BDP($B299&amp;" Corp",AZ$1)="#N/A N/A"),"--",_xll.BDP($B299&amp;" Corp",AZ$1)))</f>
        <v>#NAME?</v>
      </c>
      <c r="BA299" s="124" t="e">
        <f ca="1">IF(tbl_coded[[#This Row],[ISIN]]="","",IF(OR(_xll.BDP($B299&amp;" Corp",BA$1)="#N/A N/A"),"--",_xll.BDP($B299&amp;" Corp",BA$1)))</f>
        <v>#NAME?</v>
      </c>
      <c r="BB299" s="124" t="e">
        <f ca="1">IF(tbl_coded[[#This Row],[ISIN]]="","",IF(OR(_xll.BDP($B299&amp;" Corp",BB$1)="#N/A N/A"),"--",_xll.BDP($B299&amp;" Corp",BB$1)))</f>
        <v>#NAME?</v>
      </c>
      <c r="BC299" s="124" t="e">
        <f ca="1">IF(tbl_coded[[#This Row],[ISIN]]="","",IF(OR(_xll.BDP($B299&amp;" Corp",BC$1)="#N/A Field Not Applicable"),"--",_xll.BDP($B299&amp;" Corp",BC$1)))</f>
        <v>#NAME?</v>
      </c>
      <c r="BD299" s="124" t="e">
        <f ca="1">IF(tbl_coded[[#This Row],[ISIN]]="","",IF(OR(_xll.BDP($B299&amp;" Corp",BD$1)="#N/A Field Not Applicable"),"--",_xll.BDP($B299&amp;" Corp",BD$1)))</f>
        <v>#NAME?</v>
      </c>
      <c r="BE299" s="124" t="e">
        <f ca="1">IF(tbl_coded[[#This Row],[ISIN]]="","",IF(OR(_xll.BDP($B299&amp;" Corp",BE$1)="#N/A Field Not Applicable"),"--",_xll.BDP($B299&amp;" Corp",BE$1)))</f>
        <v>#NAME?</v>
      </c>
      <c r="BF299" s="124" t="e">
        <f ca="1">IF(tbl_coded[[#This Row],[ISIN]]="","",IF(OR(_xll.BDP($B299&amp;" Corp",BF$1)="#N/A Field Not Applicable"),"--",_xll.BDP($B299&amp;" Corp",BF$1)))</f>
        <v>#NAME?</v>
      </c>
      <c r="BG299" s="124" t="e">
        <f ca="1">IF(tbl_coded[[#This Row],[ISIN]]="","",IF(OR(_xll.BDP($B299&amp;" Corp",BG$1)="#N/A Field Not Applicable"),"--",IF(_xll.BDP($B299&amp;" Corp",BG$1)="#N/A N/A","N",_xll.BDP($B299&amp;" Corp",BG$1))))</f>
        <v>#NAME?</v>
      </c>
      <c r="BH299" s="124" t="e">
        <f ca="1">IF(tbl_coded[[#This Row],[ISIN]]="","",IF(OR(_xll.BDP($B299&amp;" Corp",BH$1)="#N/A N/A"),"",_xll.BDP($B299&amp;" Corp",BH$1)))</f>
        <v>#NAME?</v>
      </c>
      <c r="BI299" s="124" t="e">
        <f ca="1">IF(tbl_coded[[#This Row],[ISIN]]="","",IF(OR(tbl_coded[[#This Row],[Parent company tiker]]=""),"",IF(_xll.BDP(tbl_coded[[#This Row],[Parent company tiker]]&amp;" Equity",BI$1)="#N/A N/A","--",_xll.BDP(tbl_coded[[#This Row],[Parent company tiker]]&amp;" Equity",BI$1))))</f>
        <v>#NAME?</v>
      </c>
      <c r="BJ299" s="124" t="e">
        <f ca="1">IF(tbl_coded[[#This Row],[ISIN]]="","",IF(OR(tbl_coded[[#This Row],[Parent company tiker]]=""),"",IF(_xll.BDP(tbl_coded[[#This Row],[Parent company tiker]]&amp;" Equity",BJ$1)="#N/A N/A","--",_xll.BDP(tbl_coded[[#This Row],[Parent company tiker]]&amp;" Equity",BJ$1))))</f>
        <v>#NAME?</v>
      </c>
      <c r="BK299" s="124" t="e">
        <f ca="1">IF(tbl_coded[[#This Row],[ISIN]]="","",IF(OR(tbl_coded[[#This Row],[Parent company tiker]]=""),"",IF(_xll.BDP(tbl_coded[[#This Row],[Parent company tiker]]&amp;" Equity",BK$1)="#N/A N/A","--",_xll.BDP(tbl_coded[[#This Row],[Parent company tiker]]&amp;" Equity",BK$1))))</f>
        <v>#NAME?</v>
      </c>
      <c r="BL299" s="124" t="e">
        <f ca="1">IF(tbl_coded[[#This Row],[ISIN]]="","",IF(OR(tbl_coded[[#This Row],[Parent company tiker]]=""),"",IF(_xll.BDP(tbl_coded[[#This Row],[Parent company tiker]]&amp;" Equity",BL$1)="#N/A N/A","--",_xll.BDP(tbl_coded[[#This Row],[Parent company tiker]]&amp;" Equity",BL$1))))</f>
        <v>#NAME?</v>
      </c>
      <c r="BM29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9" s="124" t="e">
        <f ca="1">IF(tbl_coded[[#This Row],[Column9]]&lt;&gt;"--",tbl_coded[[#This Row],[G''tor rating]],IF(tbl_coded[[#This Row],[KPW Name]]&lt;&gt;"",tbl_coded[[#This Row],[KPW Rating]],IF(tbl_coded[[#This Row],[Parent company tiker]]&lt;&gt;"",tbl_coded[[#This Row],[parent评级]],tbl_coded[[#This Row],[Issuer rating]])))</f>
        <v>#NAME?</v>
      </c>
      <c r="BO299" s="159" t="str">
        <f ca="1">IFERROR(IF(tbl_coded[[#This Row],[GREEN]]="Y","GREEN",IF(tbl_coded[[#This Row],[SUSTAINABLE]]="Y","SUSTAINABLE",IF(tbl_coded[[#This Row],[SOCIAL]]="Y","SOCIAL",IF(tbl_coded[[#This Row],[Sustainable linked]]="Y","SUSTAINABLE LINKED"," ")))),"")</f>
        <v/>
      </c>
    </row>
    <row r="300" spans="1:67" ht="15" customHeight="1">
      <c r="A300" s="119">
        <v>298</v>
      </c>
      <c r="B300" s="120" t="str">
        <f>IF(美元债一级!$C$4:$C$1048576&lt;&gt;"",美元债一级!C301,"")</f>
        <v>XS2502824944</v>
      </c>
      <c r="C300" s="124" t="e">
        <f ca="1">IF(tbl_coded[[#This Row],[ISIN]]="","",IF(tbl_coded[[#This Row],[Index]]&gt;$A$1,"",IF(_xll.BDP($B300&amp;" Corp",C$1)="#N/A N/A","",_xll.BDP($B300&amp;" Corp",C$1))))</f>
        <v>#NAME?</v>
      </c>
      <c r="D300" s="124" t="e">
        <f ca="1">IF(tbl_coded[[#This Row],[ISIN]]="","",IF(_xll.BDP($B300&amp;" Corp",D$1)="#N/A N/A","",_xll.BDP($B300&amp;" Corp",D$1)))</f>
        <v>#NAME?</v>
      </c>
      <c r="E300" s="124" t="e">
        <f ca="1">IF(tbl_coded[[#This Row],[ISIN]]="","",IF(_xll.BDP($B300&amp;" Corp",E$1)="#N/A N/A","--",_xll.BDP($B300&amp;" Corp",E$1)))</f>
        <v>#NAME?</v>
      </c>
      <c r="F300" s="124" t="e">
        <f ca="1">IF(tbl_coded[[#This Row],[ISIN]]="","",IF(_xll.BDS($B300&amp;" Corp",F$1)="#N/A Field Not Applicable","",_xll.BDS($B300&amp;" Corp",F$1)))</f>
        <v>#NAME?</v>
      </c>
      <c r="G300" s="124" t="e">
        <f ca="1">IF(tbl_coded[[#This Row],[ISIN]]="","",IF(_xll.BDP($F300&amp;" CompanyID",G$1)="#N/A Invalid Security","",_xll.BDP($F300&amp;" CompanyID",G$1)))</f>
        <v>#NAME?</v>
      </c>
      <c r="H300" s="124" t="e">
        <f ca="1">IF(tbl_coded[[#This Row],[ISIN]]="","",IF(_xll.BDP($B300&amp;" Corp",H$1)="#N/A N/A","--",_xll.BDP($B300&amp;" Corp",H$1)))</f>
        <v>#NAME?</v>
      </c>
      <c r="I300" s="124" t="e">
        <f ca="1">IF(tbl_coded[[#This Row],[ISIN]]="","",IF(_xll.BDP($B300&amp;" Corp",I$1)="#N/A N/A","--",_xll.BDP($B300&amp;" Corp",I$1)))</f>
        <v>#NAME?</v>
      </c>
      <c r="J300" s="124" t="e">
        <f ca="1">IF(tbl_coded[[#This Row],[ISIN]]="","",IF(_xll.BDP($B300&amp;" Corp",J$1)="#N/A N/A","--",_xll.BDP($B300&amp;" Corp",J$1)))</f>
        <v>#NAME?</v>
      </c>
      <c r="K300" s="124" t="e">
        <f ca="1">IF(tbl_coded[[#This Row],[ISIN]]="","",IF(_xll.BDP($B300&amp;" Corp",K$1)="#N/A N/A","--",_xll.BDP($B300&amp;" Corp",K$1)))</f>
        <v>#NAME?</v>
      </c>
      <c r="L300" s="124" t="e">
        <f ca="1">IF(tbl_coded[[#This Row],[ISIN]]="","",IF(_xll.BDP($B300&amp;" Corp",L$1)="#N/A N/A","--",_xll.BDP($B300&amp;" Corp",L$1)))</f>
        <v>#NAME?</v>
      </c>
      <c r="M300" s="124" t="e">
        <f ca="1">IF(tbl_coded[[#This Row],[ISIN]]="","",IF(_xll.BDP($B300&amp;" Corp",M$1)="#N/A N/A","--",_xll.BDP($B300&amp;" Corp",M$1)))</f>
        <v>#NAME?</v>
      </c>
      <c r="N300" s="124" t="e">
        <f ca="1">IF(tbl_coded[[#This Row],[ISIN]]="","",IF(_xll.BDP($B300&amp;" Corp",N$1)="#N/A N/A","--",_xll.BDP($B300&amp;" Corp",N$1)))</f>
        <v>#NAME?</v>
      </c>
      <c r="O300" s="124" t="e">
        <f ca="1">IF(tbl_coded[[#This Row],[ISIN]]="","",IF(_xll.BDP($B300&amp;" Corp",O$1)="#N/A N/A","--",_xll.BDP($B300&amp;" Corp",O$1)))</f>
        <v>#NAME?</v>
      </c>
      <c r="P300" s="124" t="e">
        <f ca="1">IF(tbl_coded[[#This Row],[ISIN]]="","",IF(_xll.BDP($B300&amp;" Corp",P$1)="#N/A N/A","--",_xll.BDP($B300&amp;" Corp",P$1)))</f>
        <v>#NAME?</v>
      </c>
      <c r="Q30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0" s="124" t="e">
        <f ca="1">IF(tbl_coded[[#This Row],[ISIN]]="","",IF(OR(_xll.BDP($B300&amp;" Corp",R$1)="#N/A N/A",_xll.BDP($B300&amp;" Corp",R$1)="#N/A Invalid Security",_xll.BDP($B300&amp;" Corp",R$1)="#N/A Field Not Applicable"),"--",_xll.BDP($B300&amp;" Corp",R$1)))</f>
        <v>#NAME?</v>
      </c>
      <c r="S300" s="124" t="e">
        <f ca="1">IF(tbl_coded[[#This Row],[ISIN]]="","",IF(OR(_xll.BDP($R300&amp;" Equity",S$1)="#N/A N/A",_xll.BDP($R300&amp;" Equity",S$1)="#N/A Invalid Security"),"--",_xll.BDP($R300&amp;" Equity",S$1)))</f>
        <v>#NAME?</v>
      </c>
      <c r="T300" s="124" t="e">
        <f ca="1">IF(tbl_coded[[#This Row],[ISIN]]="","",IF(OR(_xll.BDP($R300&amp;" Equity",T$1)="#N/A N/A",_xll.BDP($R300&amp;" Equity",T$1)="#N/A Invalid Security"),"--",_xll.BDP($R300&amp;" Equity",T$1)))</f>
        <v>#NAME?</v>
      </c>
      <c r="U300" s="124" t="e">
        <f ca="1">IF(tbl_coded[[#This Row],[ISIN]]="","",IF(OR(_xll.BDP($R300&amp;" Equity",U$1)="#N/A N/A",_xll.BDP($R300&amp;" Equity",U$1)="#N/A Invalid Security"),"--",_xll.BDP($R300&amp;" Equity",U$1)))</f>
        <v>#NAME?</v>
      </c>
      <c r="V300" s="124" t="e">
        <f ca="1">IF(tbl_coded[[#This Row],[ISIN]]="","",IF(OR(_xll.BDP($R300&amp;" Equity",V$1)="#N/A N/A",_xll.BDP($R300&amp;" Equity",V$1)="#N/A Invalid Security"),"--",_xll.BDP($R300&amp;" Equity",V$1)))</f>
        <v>#NAME?</v>
      </c>
      <c r="W300" s="124" t="e">
        <f ca="1">IF(tbl_coded[[#This Row],[ISIN]]="","",IF(OR(_xll.BDP($R300&amp;" Equity",W$1)="#N/A N/A",_xll.BDP($R300&amp;" Equity",W$1)="#N/A Invalid Security"),"--",_xll.BDP($R300&amp;" Equity",W$1)))</f>
        <v>#NAME?</v>
      </c>
      <c r="X300" s="124" t="e">
        <f ca="1">IF(tbl_coded[[#This Row],[ISIN]]="","",IF(OR(_xll.BDP($R300&amp;" Equity",X$1)="#N/A N/A",_xll.BDP($R300&amp;" Equity",X$1)="#N/A Invalid Security"),"--",_xll.BDP($R300&amp;" Equity",X$1)))</f>
        <v>#NAME?</v>
      </c>
      <c r="Y30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0" s="124" t="str">
        <f ca="1">IF(tbl_coded[[#This Row],[ISIN]]="","",IF(ISNUMBER(_xll.BDP(B300&amp;" Corp",Z$1)),_xll.BDP(B300&amp;" Corp",Z$1),""))</f>
        <v/>
      </c>
      <c r="AA300" s="124" t="str">
        <f ca="1">IF(tbl_coded[[#This Row],[ISIN]]="","",IF(ISNUMBER(_xll.BDP(B300&amp;" Corp",AA$1)),_xll.BDP(B300&amp;" Corp",AA$1),""))</f>
        <v/>
      </c>
      <c r="AB300" s="124" t="str">
        <f ca="1">IF(tbl_coded[[#This Row],[ISIN]]="","",IF(ISNUMBER(_xll.BDP(B300&amp;" Corp",AB$1)),_xll.BDP(B300&amp;" Corp",AB$1),""))</f>
        <v/>
      </c>
      <c r="AC300" s="124" t="str">
        <f ca="1">IF(tbl_coded[[#This Row],[ISIN]]="","",IF(ISNUMBER(_xll.BDP(B300&amp;" Corp",AC$1)),_xll.BDP(B300&amp;" Corp",AC$1),""))</f>
        <v/>
      </c>
      <c r="AD300" s="124" t="e">
        <f ca="1">IF(tbl_coded[[#This Row],[ISIN]]="","",IF((_xll.BDP(B300&amp;" Corp",AD$1))="#N/A Field Not Applicable","",_xll.BDP(B300&amp;" Corp",AD$1)))</f>
        <v>#NAME?</v>
      </c>
      <c r="AE300" s="124" t="e">
        <f ca="1">IF(tbl_coded[[#This Row],[ISIN]]="","",IF((_xll.BDP(B300&amp;" Corp",AE$1))="#N/A N/A","--",_xll.BDP(B300&amp;" Corp",AE$1)))</f>
        <v>#NAME?</v>
      </c>
      <c r="AF300" s="124" t="e">
        <f ca="1">IF(tbl_coded[[#This Row],[ISIN]]="","",IF(IFERROR(MATCH(H300,rtg_num[Moody''s],0)&gt;10,0),"HY",IF(IFERROR(MATCH(I300,rtg_num[S&amp;P],0)&gt;10,0),"HY",IF(IFERROR(MATCH(J300,rtg_num[Fitch],0)&gt;10,0),"HY",IF(H300&amp;I300&amp;J300="------","NR",IF(IFERROR(FIND("#N/A",Coded!H300),0)&amp;IFERROR(FIND("#N/A",Coded!H300),0)&amp;IFERROR(FIND("#N/A",Coded!H300),0)&lt;&gt;"000",IF(INDEX(美元债一级!$O:$O,MATCH(tbl_coded[[#This Row],[ISIN]],美元债一级!$I:$I,0))="--/--/--","NR","IG"),"IG"))))))</f>
        <v>#NAME?</v>
      </c>
      <c r="AG30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0" s="125" t="e">
        <f ca="1">IF(tbl_coded[[#This Row],[ISIN]]="","",IF(_xll.BDP($B300&amp;" Corp",AI$1)="#N/A N/A","--",_xll.BDP($B300&amp;" Corp",AI$1)))</f>
        <v>#NAME?</v>
      </c>
      <c r="AJ300" s="122" t="e">
        <f ca="1">IF(tbl_coded[[#This Row],[ISIN]]="","",IF(OR(_xll.BDP(_xll.BDP(tbl_coded[[#This Row],[ISIN]]&amp;" Corp", "ISSUER_EQUITY_TICKER")&amp;" Equity",AJ$1)="#N/A N/A"),"--",_xll.BDP(_xll.BDP(tbl_coded[[#This Row],[ISIN]]&amp;" Corp", "ISSUER_EQUITY_TICKER")&amp;" Equity",AJ$1)))</f>
        <v>#NAME?</v>
      </c>
      <c r="AK30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24" t="e">
        <f ca="1">IF(tbl_coded[[#This Row],[ISIN]]="","",IF(OR(_xll.BDP(_xll.BDP(tbl_coded[[#This Row],[ISIN]]&amp;" Corp", "ISSUER_EQUITY_TICKER")&amp;" Equity",AL$1)="#N/A N/A"),"--",_xll.BDP(_xll.BDP(tbl_coded[[#This Row],[ISIN]]&amp;" Corp", "ISSUER_EQUITY_TICKER")&amp;" Equity",AL$1)))</f>
        <v>#NAME?</v>
      </c>
      <c r="AM300" s="124" t="e">
        <f ca="1">IF(tbl_coded[[#This Row],[ISIN]]="","",IF(_xll.BDS($B300&amp;" Corp",AM$1)="#N/A Field Not Applicable","",_xll.BDS($B300&amp;" Corp",AM$1)))</f>
        <v>#NAME?</v>
      </c>
      <c r="AN300" s="124" t="e">
        <f ca="1">IF(tbl_coded[[#This Row],[ISIN]]="","",IF(_xll.BDP(tbl_coded[[#This Row],[KPW Provider BBID]]&amp;" CompanyID","NAME")="#N/A Invalid Security","",_xll.BDP(tbl_coded[[#This Row],[KPW Provider BBID]]&amp;" CompanyID","NAME")))</f>
        <v>#NAME?</v>
      </c>
      <c r="AO300" s="124" t="e">
        <f ca="1">IF(tbl_coded[[#This Row],[ISIN]]="","",IF(_xll.BDP(tbl_coded[[#This Row],[KPW Provider BBID]]&amp;" CompanyID",$AO$1)="#N/A Invalid Security","--",IF(_xll.BDP(tbl_coded[[#This Row],[KPW Provider BBID]]&amp;" CompanyID",$AO$1)="#N/A N/A","--",_xll.BDP(tbl_coded[[#This Row],[KPW Provider BBID]]&amp;" CompanyID",$AO$1))))</f>
        <v>#NAME?</v>
      </c>
      <c r="AP300" s="124" t="e">
        <f ca="1">IF(tbl_coded[[#This Row],[ISIN]]="","",IF(_xll.BDP(tbl_coded[[#This Row],[KPW Provider BBID]]&amp;" CompanyID",$AP$1)="#N/A Invalid Security","--",IF(_xll.BDP(tbl_coded[[#This Row],[KPW Provider BBID]]&amp;" CompanyID",$AP$1)="#N/A N/A","--",_xll.BDP(tbl_coded[[#This Row],[KPW Provider BBID]]&amp;" CompanyID",$AP$1))))</f>
        <v>#NAME?</v>
      </c>
      <c r="AQ300" s="124" t="e">
        <f ca="1">IF(tbl_coded[[#This Row],[ISIN]]="","",IF(_xll.BDP(tbl_coded[[#This Row],[KPW Provider BBID]]&amp;" CompanyID",$AQ$1)="#N/A Invalid Security","--",IF(_xll.BDP(tbl_coded[[#This Row],[KPW Provider BBID]]&amp;" CompanyID",$AQ$1)="#N/A N/A","--",_xll.BDP(tbl_coded[[#This Row],[KPW Provider BBID]]&amp;" CompanyID",$AQ$1))))</f>
        <v>#NAME?</v>
      </c>
      <c r="AR300" s="124" t="e">
        <f ca="1">IF(tbl_coded[[#This Row],[ISIN]]="","",tbl_coded[[#This Row],[穆迪KPW评级]]&amp;"/"&amp;tbl_coded[[#This Row],[SPKPW评级]]&amp;"/"&amp;tbl_coded[[#This Row],[FITCHKPW评级]])</f>
        <v>#NAME?</v>
      </c>
      <c r="AS300" s="124" t="e">
        <f ca="1">IF(tbl_coded[[#This Row],[ISIN]]="","",IF(OR(_xll.BDP($B300&amp;" Corp",AS$1)="#N/A N/A"),"--",_xll.BDP($B300&amp;" Corp",AS$1)))</f>
        <v>#NAME?</v>
      </c>
      <c r="AT300" s="124" t="e">
        <f ca="1">IF(tbl_coded[[#This Row],[ISIN]]="","",IF(_xll.BDS($B300&amp;" Corp",AT$1)="#N/A Field Not Applicable","",_xll.BDS($B300&amp;" Corp",AT$1)))</f>
        <v>#NAME?</v>
      </c>
      <c r="AU300" s="124" t="e">
        <f ca="1">IF(tbl_coded[[#This Row],[SBLC Provider BBID]]="","",_xll.BDP(tbl_coded[[#This Row],[SBLC Provider BBID]]&amp;" CompanyID","NAME"))</f>
        <v>#NAME?</v>
      </c>
      <c r="AV300" s="124" t="e">
        <f ca="1">IF(tbl_coded[[#This Row],[ISIN]]="","",IF(OR(_xll.BDP($B300&amp;" Corp",AV$1)="#N/A N/A"),"--",TEXT(_xll.BDP($B300&amp;" Corp",AV$1),"yyyy/mm/dd")))</f>
        <v>#NAME?</v>
      </c>
      <c r="AW300" s="124" t="e">
        <f ca="1">IF(tbl_coded[[#This Row],[ISIN]]="","",IF(OR(_xll.BDP($B300&amp;" Corp",AW$1)="#N/A N/A"),"--",TEXT(_xll.BDP($B300&amp;" Corp",AW$1),"yyyy/mm/dd")))</f>
        <v>#NAME?</v>
      </c>
      <c r="AX300" s="124" t="e">
        <f ca="1">IF(tbl_coded[[#This Row],[ISIN]]="","",IF(OR(_xll.BDP($B300&amp;" Corp",AX$1)="#N/A N/A"),"--",TEXT(_xll.BDP($B300&amp;" Corp",AX$1),"yyyy/mm/dd")))</f>
        <v>#NAME?</v>
      </c>
      <c r="AY300" s="124" t="e">
        <f ca="1">IF(tbl_coded[[#This Row],[ISIN]]="","",IF(OR(_xll.BDP($B300&amp;" Corp",AY$1)="#N/A Field Not Applicable"),"--",TEXT(_xll.BDP($B300&amp;" Corp",AY$1),"yyyy/mm/dd")))</f>
        <v>#NAME?</v>
      </c>
      <c r="AZ300" s="124" t="e">
        <f ca="1">IF(tbl_coded[[#This Row],[ISIN]]="","",IF(OR(_xll.BDP($B300&amp;" Corp",AZ$1)="#N/A N/A"),"--",_xll.BDP($B300&amp;" Corp",AZ$1)))</f>
        <v>#NAME?</v>
      </c>
      <c r="BA300" s="124" t="e">
        <f ca="1">IF(tbl_coded[[#This Row],[ISIN]]="","",IF(OR(_xll.BDP($B300&amp;" Corp",BA$1)="#N/A N/A"),"--",_xll.BDP($B300&amp;" Corp",BA$1)))</f>
        <v>#NAME?</v>
      </c>
      <c r="BB300" s="124" t="e">
        <f ca="1">IF(tbl_coded[[#This Row],[ISIN]]="","",IF(OR(_xll.BDP($B300&amp;" Corp",BB$1)="#N/A N/A"),"--",_xll.BDP($B300&amp;" Corp",BB$1)))</f>
        <v>#NAME?</v>
      </c>
      <c r="BC300" s="124" t="e">
        <f ca="1">IF(tbl_coded[[#This Row],[ISIN]]="","",IF(OR(_xll.BDP($B300&amp;" Corp",BC$1)="#N/A Field Not Applicable"),"--",_xll.BDP($B300&amp;" Corp",BC$1)))</f>
        <v>#NAME?</v>
      </c>
      <c r="BD300" s="124" t="e">
        <f ca="1">IF(tbl_coded[[#This Row],[ISIN]]="","",IF(OR(_xll.BDP($B300&amp;" Corp",BD$1)="#N/A Field Not Applicable"),"--",_xll.BDP($B300&amp;" Corp",BD$1)))</f>
        <v>#NAME?</v>
      </c>
      <c r="BE300" s="124" t="e">
        <f ca="1">IF(tbl_coded[[#This Row],[ISIN]]="","",IF(OR(_xll.BDP($B300&amp;" Corp",BE$1)="#N/A Field Not Applicable"),"--",_xll.BDP($B300&amp;" Corp",BE$1)))</f>
        <v>#NAME?</v>
      </c>
      <c r="BF300" s="124" t="e">
        <f ca="1">IF(tbl_coded[[#This Row],[ISIN]]="","",IF(OR(_xll.BDP($B300&amp;" Corp",BF$1)="#N/A Field Not Applicable"),"--",_xll.BDP($B300&amp;" Corp",BF$1)))</f>
        <v>#NAME?</v>
      </c>
      <c r="BG300" s="124" t="e">
        <f ca="1">IF(tbl_coded[[#This Row],[ISIN]]="","",IF(OR(_xll.BDP($B300&amp;" Corp",BG$1)="#N/A Field Not Applicable"),"--",IF(_xll.BDP($B300&amp;" Corp",BG$1)="#N/A N/A","N",_xll.BDP($B300&amp;" Corp",BG$1))))</f>
        <v>#NAME?</v>
      </c>
      <c r="BH300" s="124" t="e">
        <f ca="1">IF(tbl_coded[[#This Row],[ISIN]]="","",IF(OR(_xll.BDP($B300&amp;" Corp",BH$1)="#N/A N/A"),"",_xll.BDP($B300&amp;" Corp",BH$1)))</f>
        <v>#NAME?</v>
      </c>
      <c r="BI300" s="124" t="e">
        <f ca="1">IF(tbl_coded[[#This Row],[ISIN]]="","",IF(OR(tbl_coded[[#This Row],[Parent company tiker]]=""),"",IF(_xll.BDP(tbl_coded[[#This Row],[Parent company tiker]]&amp;" Equity",BI$1)="#N/A N/A","--",_xll.BDP(tbl_coded[[#This Row],[Parent company tiker]]&amp;" Equity",BI$1))))</f>
        <v>#NAME?</v>
      </c>
      <c r="BJ300" s="124" t="e">
        <f ca="1">IF(tbl_coded[[#This Row],[ISIN]]="","",IF(OR(tbl_coded[[#This Row],[Parent company tiker]]=""),"",IF(_xll.BDP(tbl_coded[[#This Row],[Parent company tiker]]&amp;" Equity",BJ$1)="#N/A N/A","--",_xll.BDP(tbl_coded[[#This Row],[Parent company tiker]]&amp;" Equity",BJ$1))))</f>
        <v>#NAME?</v>
      </c>
      <c r="BK300" s="124" t="e">
        <f ca="1">IF(tbl_coded[[#This Row],[ISIN]]="","",IF(OR(tbl_coded[[#This Row],[Parent company tiker]]=""),"",IF(_xll.BDP(tbl_coded[[#This Row],[Parent company tiker]]&amp;" Equity",BK$1)="#N/A N/A","--",_xll.BDP(tbl_coded[[#This Row],[Parent company tiker]]&amp;" Equity",BK$1))))</f>
        <v>#NAME?</v>
      </c>
      <c r="BL300" s="124" t="e">
        <f ca="1">IF(tbl_coded[[#This Row],[ISIN]]="","",IF(OR(tbl_coded[[#This Row],[Parent company tiker]]=""),"",IF(_xll.BDP(tbl_coded[[#This Row],[Parent company tiker]]&amp;" Equity",BL$1)="#N/A N/A","--",_xll.BDP(tbl_coded[[#This Row],[Parent company tiker]]&amp;" Equity",BL$1))))</f>
        <v>#NAME?</v>
      </c>
      <c r="BM30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0" s="124" t="e">
        <f ca="1">IF(tbl_coded[[#This Row],[Column9]]&lt;&gt;"--",tbl_coded[[#This Row],[G''tor rating]],IF(tbl_coded[[#This Row],[KPW Name]]&lt;&gt;"",tbl_coded[[#This Row],[KPW Rating]],IF(tbl_coded[[#This Row],[Parent company tiker]]&lt;&gt;"",tbl_coded[[#This Row],[parent评级]],tbl_coded[[#This Row],[Issuer rating]])))</f>
        <v>#NAME?</v>
      </c>
      <c r="BO300" s="159" t="str">
        <f ca="1">IFERROR(IF(tbl_coded[[#This Row],[GREEN]]="Y","GREEN",IF(tbl_coded[[#This Row],[SUSTAINABLE]]="Y","SUSTAINABLE",IF(tbl_coded[[#This Row],[SOCIAL]]="Y","SOCIAL",IF(tbl_coded[[#This Row],[Sustainable linked]]="Y","SUSTAINABLE LINKED"," ")))),"")</f>
        <v/>
      </c>
    </row>
    <row r="301" spans="1:67" ht="15" customHeight="1">
      <c r="A301" s="119">
        <v>299</v>
      </c>
      <c r="B301" s="120" t="str">
        <f>IF(美元债一级!$C$4:$C$1048576&lt;&gt;"",美元债一级!C302,"")</f>
        <v>XS2560991015</v>
      </c>
      <c r="C301" s="124" t="e">
        <f ca="1">IF(tbl_coded[[#This Row],[ISIN]]="","",IF(tbl_coded[[#This Row],[Index]]&gt;$A$1,"",IF(_xll.BDP($B301&amp;" Corp",C$1)="#N/A N/A","",_xll.BDP($B301&amp;" Corp",C$1))))</f>
        <v>#NAME?</v>
      </c>
      <c r="D301" s="124" t="e">
        <f ca="1">IF(tbl_coded[[#This Row],[ISIN]]="","",IF(_xll.BDP($B301&amp;" Corp",D$1)="#N/A N/A","",_xll.BDP($B301&amp;" Corp",D$1)))</f>
        <v>#NAME?</v>
      </c>
      <c r="E301" s="124" t="e">
        <f ca="1">IF(tbl_coded[[#This Row],[ISIN]]="","",IF(_xll.BDP($B301&amp;" Corp",E$1)="#N/A N/A","--",_xll.BDP($B301&amp;" Corp",E$1)))</f>
        <v>#NAME?</v>
      </c>
      <c r="F301" s="124" t="e">
        <f ca="1">IF(tbl_coded[[#This Row],[ISIN]]="","",IF(_xll.BDS($B301&amp;" Corp",F$1)="#N/A Field Not Applicable","",_xll.BDS($B301&amp;" Corp",F$1)))</f>
        <v>#NAME?</v>
      </c>
      <c r="G301" s="124" t="e">
        <f ca="1">IF(tbl_coded[[#This Row],[ISIN]]="","",IF(_xll.BDP($F301&amp;" CompanyID",G$1)="#N/A Invalid Security","",_xll.BDP($F301&amp;" CompanyID",G$1)))</f>
        <v>#NAME?</v>
      </c>
      <c r="H301" s="124" t="e">
        <f ca="1">IF(tbl_coded[[#This Row],[ISIN]]="","",IF(_xll.BDP($B301&amp;" Corp",H$1)="#N/A N/A","--",_xll.BDP($B301&amp;" Corp",H$1)))</f>
        <v>#NAME?</v>
      </c>
      <c r="I301" s="124" t="e">
        <f ca="1">IF(tbl_coded[[#This Row],[ISIN]]="","",IF(_xll.BDP($B301&amp;" Corp",I$1)="#N/A N/A","--",_xll.BDP($B301&amp;" Corp",I$1)))</f>
        <v>#NAME?</v>
      </c>
      <c r="J301" s="124" t="e">
        <f ca="1">IF(tbl_coded[[#This Row],[ISIN]]="","",IF(_xll.BDP($B301&amp;" Corp",J$1)="#N/A N/A","--",_xll.BDP($B301&amp;" Corp",J$1)))</f>
        <v>#NAME?</v>
      </c>
      <c r="K301" s="124" t="e">
        <f ca="1">IF(tbl_coded[[#This Row],[ISIN]]="","",IF(_xll.BDP($B301&amp;" Corp",K$1)="#N/A N/A","--",_xll.BDP($B301&amp;" Corp",K$1)))</f>
        <v>#NAME?</v>
      </c>
      <c r="L301" s="124" t="e">
        <f ca="1">IF(tbl_coded[[#This Row],[ISIN]]="","",IF(_xll.BDP($B301&amp;" Corp",L$1)="#N/A N/A","--",_xll.BDP($B301&amp;" Corp",L$1)))</f>
        <v>#NAME?</v>
      </c>
      <c r="M301" s="124" t="e">
        <f ca="1">IF(tbl_coded[[#This Row],[ISIN]]="","",IF(_xll.BDP($B301&amp;" Corp",M$1)="#N/A N/A","--",_xll.BDP($B301&amp;" Corp",M$1)))</f>
        <v>#NAME?</v>
      </c>
      <c r="N301" s="124" t="e">
        <f ca="1">IF(tbl_coded[[#This Row],[ISIN]]="","",IF(_xll.BDP($B301&amp;" Corp",N$1)="#N/A N/A","--",_xll.BDP($B301&amp;" Corp",N$1)))</f>
        <v>#NAME?</v>
      </c>
      <c r="O301" s="124" t="e">
        <f ca="1">IF(tbl_coded[[#This Row],[ISIN]]="","",IF(_xll.BDP($B301&amp;" Corp",O$1)="#N/A N/A","--",_xll.BDP($B301&amp;" Corp",O$1)))</f>
        <v>#NAME?</v>
      </c>
      <c r="P301" s="124" t="e">
        <f ca="1">IF(tbl_coded[[#This Row],[ISIN]]="","",IF(_xll.BDP($B301&amp;" Corp",P$1)="#N/A N/A","--",_xll.BDP($B301&amp;" Corp",P$1)))</f>
        <v>#NAME?</v>
      </c>
      <c r="Q30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1" s="124" t="e">
        <f ca="1">IF(tbl_coded[[#This Row],[ISIN]]="","",IF(OR(_xll.BDP($B301&amp;" Corp",R$1)="#N/A N/A",_xll.BDP($B301&amp;" Corp",R$1)="#N/A Invalid Security",_xll.BDP($B301&amp;" Corp",R$1)="#N/A Field Not Applicable"),"--",_xll.BDP($B301&amp;" Corp",R$1)))</f>
        <v>#NAME?</v>
      </c>
      <c r="S301" s="124" t="e">
        <f ca="1">IF(tbl_coded[[#This Row],[ISIN]]="","",IF(OR(_xll.BDP($R301&amp;" Equity",S$1)="#N/A N/A",_xll.BDP($R301&amp;" Equity",S$1)="#N/A Invalid Security"),"--",_xll.BDP($R301&amp;" Equity",S$1)))</f>
        <v>#NAME?</v>
      </c>
      <c r="T301" s="124" t="e">
        <f ca="1">IF(tbl_coded[[#This Row],[ISIN]]="","",IF(OR(_xll.BDP($R301&amp;" Equity",T$1)="#N/A N/A",_xll.BDP($R301&amp;" Equity",T$1)="#N/A Invalid Security"),"--",_xll.BDP($R301&amp;" Equity",T$1)))</f>
        <v>#NAME?</v>
      </c>
      <c r="U301" s="124" t="e">
        <f ca="1">IF(tbl_coded[[#This Row],[ISIN]]="","",IF(OR(_xll.BDP($R301&amp;" Equity",U$1)="#N/A N/A",_xll.BDP($R301&amp;" Equity",U$1)="#N/A Invalid Security"),"--",_xll.BDP($R301&amp;" Equity",U$1)))</f>
        <v>#NAME?</v>
      </c>
      <c r="V301" s="124" t="e">
        <f ca="1">IF(tbl_coded[[#This Row],[ISIN]]="","",IF(OR(_xll.BDP($R301&amp;" Equity",V$1)="#N/A N/A",_xll.BDP($R301&amp;" Equity",V$1)="#N/A Invalid Security"),"--",_xll.BDP($R301&amp;" Equity",V$1)))</f>
        <v>#NAME?</v>
      </c>
      <c r="W301" s="124" t="e">
        <f ca="1">IF(tbl_coded[[#This Row],[ISIN]]="","",IF(OR(_xll.BDP($R301&amp;" Equity",W$1)="#N/A N/A",_xll.BDP($R301&amp;" Equity",W$1)="#N/A Invalid Security"),"--",_xll.BDP($R301&amp;" Equity",W$1)))</f>
        <v>#NAME?</v>
      </c>
      <c r="X301" s="124" t="e">
        <f ca="1">IF(tbl_coded[[#This Row],[ISIN]]="","",IF(OR(_xll.BDP($R301&amp;" Equity",X$1)="#N/A N/A",_xll.BDP($R301&amp;" Equity",X$1)="#N/A Invalid Security"),"--",_xll.BDP($R301&amp;" Equity",X$1)))</f>
        <v>#NAME?</v>
      </c>
      <c r="Y30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1" s="124" t="str">
        <f ca="1">IF(tbl_coded[[#This Row],[ISIN]]="","",IF(ISNUMBER(_xll.BDP(B301&amp;" Corp",Z$1)),_xll.BDP(B301&amp;" Corp",Z$1),""))</f>
        <v/>
      </c>
      <c r="AA301" s="124" t="str">
        <f ca="1">IF(tbl_coded[[#This Row],[ISIN]]="","",IF(ISNUMBER(_xll.BDP(B301&amp;" Corp",AA$1)),_xll.BDP(B301&amp;" Corp",AA$1),""))</f>
        <v/>
      </c>
      <c r="AB301" s="124" t="str">
        <f ca="1">IF(tbl_coded[[#This Row],[ISIN]]="","",IF(ISNUMBER(_xll.BDP(B301&amp;" Corp",AB$1)),_xll.BDP(B301&amp;" Corp",AB$1),""))</f>
        <v/>
      </c>
      <c r="AC301" s="124" t="str">
        <f ca="1">IF(tbl_coded[[#This Row],[ISIN]]="","",IF(ISNUMBER(_xll.BDP(B301&amp;" Corp",AC$1)),_xll.BDP(B301&amp;" Corp",AC$1),""))</f>
        <v/>
      </c>
      <c r="AD301" s="124" t="e">
        <f ca="1">IF(tbl_coded[[#This Row],[ISIN]]="","",IF((_xll.BDP(B301&amp;" Corp",AD$1))="#N/A Field Not Applicable","",_xll.BDP(B301&amp;" Corp",AD$1)))</f>
        <v>#NAME?</v>
      </c>
      <c r="AE301" s="124" t="e">
        <f ca="1">IF(tbl_coded[[#This Row],[ISIN]]="","",IF((_xll.BDP(B301&amp;" Corp",AE$1))="#N/A N/A","--",_xll.BDP(B301&amp;" Corp",AE$1)))</f>
        <v>#NAME?</v>
      </c>
      <c r="AF301" s="124" t="e">
        <f ca="1">IF(tbl_coded[[#This Row],[ISIN]]="","",IF(IFERROR(MATCH(H301,rtg_num[Moody''s],0)&gt;10,0),"HY",IF(IFERROR(MATCH(I301,rtg_num[S&amp;P],0)&gt;10,0),"HY",IF(IFERROR(MATCH(J301,rtg_num[Fitch],0)&gt;10,0),"HY",IF(H301&amp;I301&amp;J301="------","NR",IF(IFERROR(FIND("#N/A",Coded!H301),0)&amp;IFERROR(FIND("#N/A",Coded!H301),0)&amp;IFERROR(FIND("#N/A",Coded!H301),0)&lt;&gt;"000",IF(INDEX(美元债一级!$O:$O,MATCH(tbl_coded[[#This Row],[ISIN]],美元债一级!$I:$I,0))="--/--/--","NR","IG"),"IG"))))))</f>
        <v>#NAME?</v>
      </c>
      <c r="AG30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1" s="125" t="e">
        <f ca="1">IF(tbl_coded[[#This Row],[ISIN]]="","",IF(_xll.BDP($B301&amp;" Corp",AI$1)="#N/A N/A","--",_xll.BDP($B301&amp;" Corp",AI$1)))</f>
        <v>#NAME?</v>
      </c>
      <c r="AJ301" s="122" t="e">
        <f ca="1">IF(tbl_coded[[#This Row],[ISIN]]="","",IF(OR(_xll.BDP(_xll.BDP(tbl_coded[[#This Row],[ISIN]]&amp;" Corp", "ISSUER_EQUITY_TICKER")&amp;" Equity",AJ$1)="#N/A N/A"),"--",_xll.BDP(_xll.BDP(tbl_coded[[#This Row],[ISIN]]&amp;" Corp", "ISSUER_EQUITY_TICKER")&amp;" Equity",AJ$1)))</f>
        <v>#NAME?</v>
      </c>
      <c r="AK30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24" t="e">
        <f ca="1">IF(tbl_coded[[#This Row],[ISIN]]="","",IF(OR(_xll.BDP(_xll.BDP(tbl_coded[[#This Row],[ISIN]]&amp;" Corp", "ISSUER_EQUITY_TICKER")&amp;" Equity",AL$1)="#N/A N/A"),"--",_xll.BDP(_xll.BDP(tbl_coded[[#This Row],[ISIN]]&amp;" Corp", "ISSUER_EQUITY_TICKER")&amp;" Equity",AL$1)))</f>
        <v>#NAME?</v>
      </c>
      <c r="AM301" s="124" t="e">
        <f ca="1">IF(tbl_coded[[#This Row],[ISIN]]="","",IF(_xll.BDS($B301&amp;" Corp",AM$1)="#N/A Field Not Applicable","",_xll.BDS($B301&amp;" Corp",AM$1)))</f>
        <v>#NAME?</v>
      </c>
      <c r="AN301" s="124" t="e">
        <f ca="1">IF(tbl_coded[[#This Row],[ISIN]]="","",IF(_xll.BDP(tbl_coded[[#This Row],[KPW Provider BBID]]&amp;" CompanyID","NAME")="#N/A Invalid Security","",_xll.BDP(tbl_coded[[#This Row],[KPW Provider BBID]]&amp;" CompanyID","NAME")))</f>
        <v>#NAME?</v>
      </c>
      <c r="AO301" s="124" t="e">
        <f ca="1">IF(tbl_coded[[#This Row],[ISIN]]="","",IF(_xll.BDP(tbl_coded[[#This Row],[KPW Provider BBID]]&amp;" CompanyID",$AO$1)="#N/A Invalid Security","--",IF(_xll.BDP(tbl_coded[[#This Row],[KPW Provider BBID]]&amp;" CompanyID",$AO$1)="#N/A N/A","--",_xll.BDP(tbl_coded[[#This Row],[KPW Provider BBID]]&amp;" CompanyID",$AO$1))))</f>
        <v>#NAME?</v>
      </c>
      <c r="AP301" s="124" t="e">
        <f ca="1">IF(tbl_coded[[#This Row],[ISIN]]="","",IF(_xll.BDP(tbl_coded[[#This Row],[KPW Provider BBID]]&amp;" CompanyID",$AP$1)="#N/A Invalid Security","--",IF(_xll.BDP(tbl_coded[[#This Row],[KPW Provider BBID]]&amp;" CompanyID",$AP$1)="#N/A N/A","--",_xll.BDP(tbl_coded[[#This Row],[KPW Provider BBID]]&amp;" CompanyID",$AP$1))))</f>
        <v>#NAME?</v>
      </c>
      <c r="AQ301" s="124" t="e">
        <f ca="1">IF(tbl_coded[[#This Row],[ISIN]]="","",IF(_xll.BDP(tbl_coded[[#This Row],[KPW Provider BBID]]&amp;" CompanyID",$AQ$1)="#N/A Invalid Security","--",IF(_xll.BDP(tbl_coded[[#This Row],[KPW Provider BBID]]&amp;" CompanyID",$AQ$1)="#N/A N/A","--",_xll.BDP(tbl_coded[[#This Row],[KPW Provider BBID]]&amp;" CompanyID",$AQ$1))))</f>
        <v>#NAME?</v>
      </c>
      <c r="AR301" s="124" t="e">
        <f ca="1">IF(tbl_coded[[#This Row],[ISIN]]="","",tbl_coded[[#This Row],[穆迪KPW评级]]&amp;"/"&amp;tbl_coded[[#This Row],[SPKPW评级]]&amp;"/"&amp;tbl_coded[[#This Row],[FITCHKPW评级]])</f>
        <v>#NAME?</v>
      </c>
      <c r="AS301" s="124" t="e">
        <f ca="1">IF(tbl_coded[[#This Row],[ISIN]]="","",IF(OR(_xll.BDP($B301&amp;" Corp",AS$1)="#N/A N/A"),"--",_xll.BDP($B301&amp;" Corp",AS$1)))</f>
        <v>#NAME?</v>
      </c>
      <c r="AT301" s="124" t="e">
        <f ca="1">IF(tbl_coded[[#This Row],[ISIN]]="","",IF(_xll.BDS($B301&amp;" Corp",AT$1)="#N/A Field Not Applicable","",_xll.BDS($B301&amp;" Corp",AT$1)))</f>
        <v>#NAME?</v>
      </c>
      <c r="AU301" s="124" t="e">
        <f ca="1">IF(tbl_coded[[#This Row],[SBLC Provider BBID]]="","",_xll.BDP(tbl_coded[[#This Row],[SBLC Provider BBID]]&amp;" CompanyID","NAME"))</f>
        <v>#NAME?</v>
      </c>
      <c r="AV301" s="124" t="e">
        <f ca="1">IF(tbl_coded[[#This Row],[ISIN]]="","",IF(OR(_xll.BDP($B301&amp;" Corp",AV$1)="#N/A N/A"),"--",TEXT(_xll.BDP($B301&amp;" Corp",AV$1),"yyyy/mm/dd")))</f>
        <v>#NAME?</v>
      </c>
      <c r="AW301" s="124" t="e">
        <f ca="1">IF(tbl_coded[[#This Row],[ISIN]]="","",IF(OR(_xll.BDP($B301&amp;" Corp",AW$1)="#N/A N/A"),"--",TEXT(_xll.BDP($B301&amp;" Corp",AW$1),"yyyy/mm/dd")))</f>
        <v>#NAME?</v>
      </c>
      <c r="AX301" s="124" t="e">
        <f ca="1">IF(tbl_coded[[#This Row],[ISIN]]="","",IF(OR(_xll.BDP($B301&amp;" Corp",AX$1)="#N/A N/A"),"--",TEXT(_xll.BDP($B301&amp;" Corp",AX$1),"yyyy/mm/dd")))</f>
        <v>#NAME?</v>
      </c>
      <c r="AY301" s="124" t="e">
        <f ca="1">IF(tbl_coded[[#This Row],[ISIN]]="","",IF(OR(_xll.BDP($B301&amp;" Corp",AY$1)="#N/A Field Not Applicable"),"--",TEXT(_xll.BDP($B301&amp;" Corp",AY$1),"yyyy/mm/dd")))</f>
        <v>#NAME?</v>
      </c>
      <c r="AZ301" s="124" t="e">
        <f ca="1">IF(tbl_coded[[#This Row],[ISIN]]="","",IF(OR(_xll.BDP($B301&amp;" Corp",AZ$1)="#N/A N/A"),"--",_xll.BDP($B301&amp;" Corp",AZ$1)))</f>
        <v>#NAME?</v>
      </c>
      <c r="BA301" s="124" t="e">
        <f ca="1">IF(tbl_coded[[#This Row],[ISIN]]="","",IF(OR(_xll.BDP($B301&amp;" Corp",BA$1)="#N/A N/A"),"--",_xll.BDP($B301&amp;" Corp",BA$1)))</f>
        <v>#NAME?</v>
      </c>
      <c r="BB301" s="124" t="e">
        <f ca="1">IF(tbl_coded[[#This Row],[ISIN]]="","",IF(OR(_xll.BDP($B301&amp;" Corp",BB$1)="#N/A N/A"),"--",_xll.BDP($B301&amp;" Corp",BB$1)))</f>
        <v>#NAME?</v>
      </c>
      <c r="BC301" s="124" t="e">
        <f ca="1">IF(tbl_coded[[#This Row],[ISIN]]="","",IF(OR(_xll.BDP($B301&amp;" Corp",BC$1)="#N/A Field Not Applicable"),"--",_xll.BDP($B301&amp;" Corp",BC$1)))</f>
        <v>#NAME?</v>
      </c>
      <c r="BD301" s="124" t="e">
        <f ca="1">IF(tbl_coded[[#This Row],[ISIN]]="","",IF(OR(_xll.BDP($B301&amp;" Corp",BD$1)="#N/A Field Not Applicable"),"--",_xll.BDP($B301&amp;" Corp",BD$1)))</f>
        <v>#NAME?</v>
      </c>
      <c r="BE301" s="124" t="e">
        <f ca="1">IF(tbl_coded[[#This Row],[ISIN]]="","",IF(OR(_xll.BDP($B301&amp;" Corp",BE$1)="#N/A Field Not Applicable"),"--",_xll.BDP($B301&amp;" Corp",BE$1)))</f>
        <v>#NAME?</v>
      </c>
      <c r="BF301" s="124" t="e">
        <f ca="1">IF(tbl_coded[[#This Row],[ISIN]]="","",IF(OR(_xll.BDP($B301&amp;" Corp",BF$1)="#N/A Field Not Applicable"),"--",_xll.BDP($B301&amp;" Corp",BF$1)))</f>
        <v>#NAME?</v>
      </c>
      <c r="BG301" s="124" t="e">
        <f ca="1">IF(tbl_coded[[#This Row],[ISIN]]="","",IF(OR(_xll.BDP($B301&amp;" Corp",BG$1)="#N/A Field Not Applicable"),"--",IF(_xll.BDP($B301&amp;" Corp",BG$1)="#N/A N/A","N",_xll.BDP($B301&amp;" Corp",BG$1))))</f>
        <v>#NAME?</v>
      </c>
      <c r="BH301" s="124" t="e">
        <f ca="1">IF(tbl_coded[[#This Row],[ISIN]]="","",IF(OR(_xll.BDP($B301&amp;" Corp",BH$1)="#N/A N/A"),"",_xll.BDP($B301&amp;" Corp",BH$1)))</f>
        <v>#NAME?</v>
      </c>
      <c r="BI301" s="124" t="e">
        <f ca="1">IF(tbl_coded[[#This Row],[ISIN]]="","",IF(OR(tbl_coded[[#This Row],[Parent company tiker]]=""),"",IF(_xll.BDP(tbl_coded[[#This Row],[Parent company tiker]]&amp;" Equity",BI$1)="#N/A N/A","--",_xll.BDP(tbl_coded[[#This Row],[Parent company tiker]]&amp;" Equity",BI$1))))</f>
        <v>#NAME?</v>
      </c>
      <c r="BJ301" s="124" t="e">
        <f ca="1">IF(tbl_coded[[#This Row],[ISIN]]="","",IF(OR(tbl_coded[[#This Row],[Parent company tiker]]=""),"",IF(_xll.BDP(tbl_coded[[#This Row],[Parent company tiker]]&amp;" Equity",BJ$1)="#N/A N/A","--",_xll.BDP(tbl_coded[[#This Row],[Parent company tiker]]&amp;" Equity",BJ$1))))</f>
        <v>#NAME?</v>
      </c>
      <c r="BK301" s="124" t="e">
        <f ca="1">IF(tbl_coded[[#This Row],[ISIN]]="","",IF(OR(tbl_coded[[#This Row],[Parent company tiker]]=""),"",IF(_xll.BDP(tbl_coded[[#This Row],[Parent company tiker]]&amp;" Equity",BK$1)="#N/A N/A","--",_xll.BDP(tbl_coded[[#This Row],[Parent company tiker]]&amp;" Equity",BK$1))))</f>
        <v>#NAME?</v>
      </c>
      <c r="BL301" s="124" t="e">
        <f ca="1">IF(tbl_coded[[#This Row],[ISIN]]="","",IF(OR(tbl_coded[[#This Row],[Parent company tiker]]=""),"",IF(_xll.BDP(tbl_coded[[#This Row],[Parent company tiker]]&amp;" Equity",BL$1)="#N/A N/A","--",_xll.BDP(tbl_coded[[#This Row],[Parent company tiker]]&amp;" Equity",BL$1))))</f>
        <v>#NAME?</v>
      </c>
      <c r="BM30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1" s="124" t="e">
        <f ca="1">IF(tbl_coded[[#This Row],[Column9]]&lt;&gt;"--",tbl_coded[[#This Row],[G''tor rating]],IF(tbl_coded[[#This Row],[KPW Name]]&lt;&gt;"",tbl_coded[[#This Row],[KPW Rating]],IF(tbl_coded[[#This Row],[Parent company tiker]]&lt;&gt;"",tbl_coded[[#This Row],[parent评级]],tbl_coded[[#This Row],[Issuer rating]])))</f>
        <v>#NAME?</v>
      </c>
      <c r="BO301" s="159" t="str">
        <f ca="1">IFERROR(IF(tbl_coded[[#This Row],[GREEN]]="Y","GREEN",IF(tbl_coded[[#This Row],[SUSTAINABLE]]="Y","SUSTAINABLE",IF(tbl_coded[[#This Row],[SOCIAL]]="Y","SOCIAL",IF(tbl_coded[[#This Row],[Sustainable linked]]="Y","SUSTAINABLE LINKED"," ")))),"")</f>
        <v/>
      </c>
    </row>
    <row r="302" spans="1:67" ht="15" customHeight="1">
      <c r="A302" s="119">
        <v>300</v>
      </c>
      <c r="B302" s="120" t="str">
        <f>IF(美元债一级!$C$4:$C$1048576&lt;&gt;"",美元债一级!C303,"")</f>
        <v>HK0000898442</v>
      </c>
      <c r="C302" s="124" t="e">
        <f ca="1">IF(tbl_coded[[#This Row],[ISIN]]="","",IF(tbl_coded[[#This Row],[Index]]&gt;$A$1,"",IF(_xll.BDP($B302&amp;" Corp",C$1)="#N/A N/A","",_xll.BDP($B302&amp;" Corp",C$1))))</f>
        <v>#NAME?</v>
      </c>
      <c r="D302" s="124" t="e">
        <f ca="1">IF(tbl_coded[[#This Row],[ISIN]]="","",IF(_xll.BDP($B302&amp;" Corp",D$1)="#N/A N/A","",_xll.BDP($B302&amp;" Corp",D$1)))</f>
        <v>#NAME?</v>
      </c>
      <c r="E302" s="124" t="e">
        <f ca="1">IF(tbl_coded[[#This Row],[ISIN]]="","",IF(_xll.BDP($B302&amp;" Corp",E$1)="#N/A N/A","--",_xll.BDP($B302&amp;" Corp",E$1)))</f>
        <v>#NAME?</v>
      </c>
      <c r="F302" s="124" t="e">
        <f ca="1">IF(tbl_coded[[#This Row],[ISIN]]="","",IF(_xll.BDS($B302&amp;" Corp",F$1)="#N/A Field Not Applicable","",_xll.BDS($B302&amp;" Corp",F$1)))</f>
        <v>#NAME?</v>
      </c>
      <c r="G302" s="124" t="e">
        <f ca="1">IF(tbl_coded[[#This Row],[ISIN]]="","",IF(_xll.BDP($F302&amp;" CompanyID",G$1)="#N/A Invalid Security","",_xll.BDP($F302&amp;" CompanyID",G$1)))</f>
        <v>#NAME?</v>
      </c>
      <c r="H302" s="124" t="e">
        <f ca="1">IF(tbl_coded[[#This Row],[ISIN]]="","",IF(_xll.BDP($B302&amp;" Corp",H$1)="#N/A N/A","--",_xll.BDP($B302&amp;" Corp",H$1)))</f>
        <v>#NAME?</v>
      </c>
      <c r="I302" s="124" t="e">
        <f ca="1">IF(tbl_coded[[#This Row],[ISIN]]="","",IF(_xll.BDP($B302&amp;" Corp",I$1)="#N/A N/A","--",_xll.BDP($B302&amp;" Corp",I$1)))</f>
        <v>#NAME?</v>
      </c>
      <c r="J302" s="124" t="e">
        <f ca="1">IF(tbl_coded[[#This Row],[ISIN]]="","",IF(_xll.BDP($B302&amp;" Corp",J$1)="#N/A N/A","--",_xll.BDP($B302&amp;" Corp",J$1)))</f>
        <v>#NAME?</v>
      </c>
      <c r="K302" s="124" t="e">
        <f ca="1">IF(tbl_coded[[#This Row],[ISIN]]="","",IF(_xll.BDP($B302&amp;" Corp",K$1)="#N/A N/A","--",_xll.BDP($B302&amp;" Corp",K$1)))</f>
        <v>#NAME?</v>
      </c>
      <c r="L302" s="124" t="e">
        <f ca="1">IF(tbl_coded[[#This Row],[ISIN]]="","",IF(_xll.BDP($B302&amp;" Corp",L$1)="#N/A N/A","--",_xll.BDP($B302&amp;" Corp",L$1)))</f>
        <v>#NAME?</v>
      </c>
      <c r="M302" s="124" t="e">
        <f ca="1">IF(tbl_coded[[#This Row],[ISIN]]="","",IF(_xll.BDP($B302&amp;" Corp",M$1)="#N/A N/A","--",_xll.BDP($B302&amp;" Corp",M$1)))</f>
        <v>#NAME?</v>
      </c>
      <c r="N302" s="124" t="e">
        <f ca="1">IF(tbl_coded[[#This Row],[ISIN]]="","",IF(_xll.BDP($B302&amp;" Corp",N$1)="#N/A N/A","--",_xll.BDP($B302&amp;" Corp",N$1)))</f>
        <v>#NAME?</v>
      </c>
      <c r="O302" s="124" t="e">
        <f ca="1">IF(tbl_coded[[#This Row],[ISIN]]="","",IF(_xll.BDP($B302&amp;" Corp",O$1)="#N/A N/A","--",_xll.BDP($B302&amp;" Corp",O$1)))</f>
        <v>#NAME?</v>
      </c>
      <c r="P302" s="124" t="e">
        <f ca="1">IF(tbl_coded[[#This Row],[ISIN]]="","",IF(_xll.BDP($B302&amp;" Corp",P$1)="#N/A N/A","--",_xll.BDP($B302&amp;" Corp",P$1)))</f>
        <v>#NAME?</v>
      </c>
      <c r="Q30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2" s="124" t="e">
        <f ca="1">IF(tbl_coded[[#This Row],[ISIN]]="","",IF(OR(_xll.BDP($B302&amp;" Corp",R$1)="#N/A N/A",_xll.BDP($B302&amp;" Corp",R$1)="#N/A Invalid Security",_xll.BDP($B302&amp;" Corp",R$1)="#N/A Field Not Applicable"),"--",_xll.BDP($B302&amp;" Corp",R$1)))</f>
        <v>#NAME?</v>
      </c>
      <c r="S302" s="124" t="e">
        <f ca="1">IF(tbl_coded[[#This Row],[ISIN]]="","",IF(OR(_xll.BDP($R302&amp;" Equity",S$1)="#N/A N/A",_xll.BDP($R302&amp;" Equity",S$1)="#N/A Invalid Security"),"--",_xll.BDP($R302&amp;" Equity",S$1)))</f>
        <v>#NAME?</v>
      </c>
      <c r="T302" s="124" t="e">
        <f ca="1">IF(tbl_coded[[#This Row],[ISIN]]="","",IF(OR(_xll.BDP($R302&amp;" Equity",T$1)="#N/A N/A",_xll.BDP($R302&amp;" Equity",T$1)="#N/A Invalid Security"),"--",_xll.BDP($R302&amp;" Equity",T$1)))</f>
        <v>#NAME?</v>
      </c>
      <c r="U302" s="124" t="e">
        <f ca="1">IF(tbl_coded[[#This Row],[ISIN]]="","",IF(OR(_xll.BDP($R302&amp;" Equity",U$1)="#N/A N/A",_xll.BDP($R302&amp;" Equity",U$1)="#N/A Invalid Security"),"--",_xll.BDP($R302&amp;" Equity",U$1)))</f>
        <v>#NAME?</v>
      </c>
      <c r="V302" s="124" t="e">
        <f ca="1">IF(tbl_coded[[#This Row],[ISIN]]="","",IF(OR(_xll.BDP($R302&amp;" Equity",V$1)="#N/A N/A",_xll.BDP($R302&amp;" Equity",V$1)="#N/A Invalid Security"),"--",_xll.BDP($R302&amp;" Equity",V$1)))</f>
        <v>#NAME?</v>
      </c>
      <c r="W302" s="124" t="e">
        <f ca="1">IF(tbl_coded[[#This Row],[ISIN]]="","",IF(OR(_xll.BDP($R302&amp;" Equity",W$1)="#N/A N/A",_xll.BDP($R302&amp;" Equity",W$1)="#N/A Invalid Security"),"--",_xll.BDP($R302&amp;" Equity",W$1)))</f>
        <v>#NAME?</v>
      </c>
      <c r="X302" s="124" t="e">
        <f ca="1">IF(tbl_coded[[#This Row],[ISIN]]="","",IF(OR(_xll.BDP($R302&amp;" Equity",X$1)="#N/A N/A",_xll.BDP($R302&amp;" Equity",X$1)="#N/A Invalid Security"),"--",_xll.BDP($R302&amp;" Equity",X$1)))</f>
        <v>#NAME?</v>
      </c>
      <c r="Y30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2" s="124" t="str">
        <f ca="1">IF(tbl_coded[[#This Row],[ISIN]]="","",IF(ISNUMBER(_xll.BDP(B302&amp;" Corp",Z$1)),_xll.BDP(B302&amp;" Corp",Z$1),""))</f>
        <v/>
      </c>
      <c r="AA302" s="124" t="str">
        <f ca="1">IF(tbl_coded[[#This Row],[ISIN]]="","",IF(ISNUMBER(_xll.BDP(B302&amp;" Corp",AA$1)),_xll.BDP(B302&amp;" Corp",AA$1),""))</f>
        <v/>
      </c>
      <c r="AB302" s="124" t="str">
        <f ca="1">IF(tbl_coded[[#This Row],[ISIN]]="","",IF(ISNUMBER(_xll.BDP(B302&amp;" Corp",AB$1)),_xll.BDP(B302&amp;" Corp",AB$1),""))</f>
        <v/>
      </c>
      <c r="AC302" s="124" t="str">
        <f ca="1">IF(tbl_coded[[#This Row],[ISIN]]="","",IF(ISNUMBER(_xll.BDP(B302&amp;" Corp",AC$1)),_xll.BDP(B302&amp;" Corp",AC$1),""))</f>
        <v/>
      </c>
      <c r="AD302" s="124" t="e">
        <f ca="1">IF(tbl_coded[[#This Row],[ISIN]]="","",IF((_xll.BDP(B302&amp;" Corp",AD$1))="#N/A Field Not Applicable","",_xll.BDP(B302&amp;" Corp",AD$1)))</f>
        <v>#NAME?</v>
      </c>
      <c r="AE302" s="124" t="e">
        <f ca="1">IF(tbl_coded[[#This Row],[ISIN]]="","",IF((_xll.BDP(B302&amp;" Corp",AE$1))="#N/A N/A","--",_xll.BDP(B302&amp;" Corp",AE$1)))</f>
        <v>#NAME?</v>
      </c>
      <c r="AF302" s="124" t="e">
        <f ca="1">IF(tbl_coded[[#This Row],[ISIN]]="","",IF(IFERROR(MATCH(H302,rtg_num[Moody''s],0)&gt;10,0),"HY",IF(IFERROR(MATCH(I302,rtg_num[S&amp;P],0)&gt;10,0),"HY",IF(IFERROR(MATCH(J302,rtg_num[Fitch],0)&gt;10,0),"HY",IF(H302&amp;I302&amp;J302="------","NR",IF(IFERROR(FIND("#N/A",Coded!H302),0)&amp;IFERROR(FIND("#N/A",Coded!H302),0)&amp;IFERROR(FIND("#N/A",Coded!H302),0)&lt;&gt;"000",IF(INDEX(美元债一级!$O:$O,MATCH(tbl_coded[[#This Row],[ISIN]],美元债一级!$I:$I,0))="--/--/--","NR","IG"),"IG"))))))</f>
        <v>#NAME?</v>
      </c>
      <c r="AG30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2" s="125" t="e">
        <f ca="1">IF(tbl_coded[[#This Row],[ISIN]]="","",IF(_xll.BDP($B302&amp;" Corp",AI$1)="#N/A N/A","--",_xll.BDP($B302&amp;" Corp",AI$1)))</f>
        <v>#NAME?</v>
      </c>
      <c r="AJ302" s="122" t="e">
        <f ca="1">IF(tbl_coded[[#This Row],[ISIN]]="","",IF(OR(_xll.BDP(_xll.BDP(tbl_coded[[#This Row],[ISIN]]&amp;" Corp", "ISSUER_EQUITY_TICKER")&amp;" Equity",AJ$1)="#N/A N/A"),"--",_xll.BDP(_xll.BDP(tbl_coded[[#This Row],[ISIN]]&amp;" Corp", "ISSUER_EQUITY_TICKER")&amp;" Equity",AJ$1)))</f>
        <v>#NAME?</v>
      </c>
      <c r="AK30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24" t="e">
        <f ca="1">IF(tbl_coded[[#This Row],[ISIN]]="","",IF(OR(_xll.BDP(_xll.BDP(tbl_coded[[#This Row],[ISIN]]&amp;" Corp", "ISSUER_EQUITY_TICKER")&amp;" Equity",AL$1)="#N/A N/A"),"--",_xll.BDP(_xll.BDP(tbl_coded[[#This Row],[ISIN]]&amp;" Corp", "ISSUER_EQUITY_TICKER")&amp;" Equity",AL$1)))</f>
        <v>#NAME?</v>
      </c>
      <c r="AM302" s="124" t="e">
        <f ca="1">IF(tbl_coded[[#This Row],[ISIN]]="","",IF(_xll.BDS($B302&amp;" Corp",AM$1)="#N/A Field Not Applicable","",_xll.BDS($B302&amp;" Corp",AM$1)))</f>
        <v>#NAME?</v>
      </c>
      <c r="AN302" s="124" t="e">
        <f ca="1">IF(tbl_coded[[#This Row],[ISIN]]="","",IF(_xll.BDP(tbl_coded[[#This Row],[KPW Provider BBID]]&amp;" CompanyID","NAME")="#N/A Invalid Security","",_xll.BDP(tbl_coded[[#This Row],[KPW Provider BBID]]&amp;" CompanyID","NAME")))</f>
        <v>#NAME?</v>
      </c>
      <c r="AO302" s="124" t="e">
        <f ca="1">IF(tbl_coded[[#This Row],[ISIN]]="","",IF(_xll.BDP(tbl_coded[[#This Row],[KPW Provider BBID]]&amp;" CompanyID",$AO$1)="#N/A Invalid Security","--",IF(_xll.BDP(tbl_coded[[#This Row],[KPW Provider BBID]]&amp;" CompanyID",$AO$1)="#N/A N/A","--",_xll.BDP(tbl_coded[[#This Row],[KPW Provider BBID]]&amp;" CompanyID",$AO$1))))</f>
        <v>#NAME?</v>
      </c>
      <c r="AP302" s="124" t="e">
        <f ca="1">IF(tbl_coded[[#This Row],[ISIN]]="","",IF(_xll.BDP(tbl_coded[[#This Row],[KPW Provider BBID]]&amp;" CompanyID",$AP$1)="#N/A Invalid Security","--",IF(_xll.BDP(tbl_coded[[#This Row],[KPW Provider BBID]]&amp;" CompanyID",$AP$1)="#N/A N/A","--",_xll.BDP(tbl_coded[[#This Row],[KPW Provider BBID]]&amp;" CompanyID",$AP$1))))</f>
        <v>#NAME?</v>
      </c>
      <c r="AQ302" s="124" t="e">
        <f ca="1">IF(tbl_coded[[#This Row],[ISIN]]="","",IF(_xll.BDP(tbl_coded[[#This Row],[KPW Provider BBID]]&amp;" CompanyID",$AQ$1)="#N/A Invalid Security","--",IF(_xll.BDP(tbl_coded[[#This Row],[KPW Provider BBID]]&amp;" CompanyID",$AQ$1)="#N/A N/A","--",_xll.BDP(tbl_coded[[#This Row],[KPW Provider BBID]]&amp;" CompanyID",$AQ$1))))</f>
        <v>#NAME?</v>
      </c>
      <c r="AR302" s="124" t="e">
        <f ca="1">IF(tbl_coded[[#This Row],[ISIN]]="","",tbl_coded[[#This Row],[穆迪KPW评级]]&amp;"/"&amp;tbl_coded[[#This Row],[SPKPW评级]]&amp;"/"&amp;tbl_coded[[#This Row],[FITCHKPW评级]])</f>
        <v>#NAME?</v>
      </c>
      <c r="AS302" s="124" t="e">
        <f ca="1">IF(tbl_coded[[#This Row],[ISIN]]="","",IF(OR(_xll.BDP($B302&amp;" Corp",AS$1)="#N/A N/A"),"--",_xll.BDP($B302&amp;" Corp",AS$1)))</f>
        <v>#NAME?</v>
      </c>
      <c r="AT302" s="124" t="e">
        <f ca="1">IF(tbl_coded[[#This Row],[ISIN]]="","",IF(_xll.BDS($B302&amp;" Corp",AT$1)="#N/A Field Not Applicable","",_xll.BDS($B302&amp;" Corp",AT$1)))</f>
        <v>#NAME?</v>
      </c>
      <c r="AU302" s="124" t="e">
        <f ca="1">IF(tbl_coded[[#This Row],[SBLC Provider BBID]]="","",_xll.BDP(tbl_coded[[#This Row],[SBLC Provider BBID]]&amp;" CompanyID","NAME"))</f>
        <v>#NAME?</v>
      </c>
      <c r="AV302" s="124" t="e">
        <f ca="1">IF(tbl_coded[[#This Row],[ISIN]]="","",IF(OR(_xll.BDP($B302&amp;" Corp",AV$1)="#N/A N/A"),"--",TEXT(_xll.BDP($B302&amp;" Corp",AV$1),"yyyy/mm/dd")))</f>
        <v>#NAME?</v>
      </c>
      <c r="AW302" s="124" t="e">
        <f ca="1">IF(tbl_coded[[#This Row],[ISIN]]="","",IF(OR(_xll.BDP($B302&amp;" Corp",AW$1)="#N/A N/A"),"--",TEXT(_xll.BDP($B302&amp;" Corp",AW$1),"yyyy/mm/dd")))</f>
        <v>#NAME?</v>
      </c>
      <c r="AX302" s="124" t="e">
        <f ca="1">IF(tbl_coded[[#This Row],[ISIN]]="","",IF(OR(_xll.BDP($B302&amp;" Corp",AX$1)="#N/A N/A"),"--",TEXT(_xll.BDP($B302&amp;" Corp",AX$1),"yyyy/mm/dd")))</f>
        <v>#NAME?</v>
      </c>
      <c r="AY302" s="124" t="e">
        <f ca="1">IF(tbl_coded[[#This Row],[ISIN]]="","",IF(OR(_xll.BDP($B302&amp;" Corp",AY$1)="#N/A Field Not Applicable"),"--",TEXT(_xll.BDP($B302&amp;" Corp",AY$1),"yyyy/mm/dd")))</f>
        <v>#NAME?</v>
      </c>
      <c r="AZ302" s="124" t="e">
        <f ca="1">IF(tbl_coded[[#This Row],[ISIN]]="","",IF(OR(_xll.BDP($B302&amp;" Corp",AZ$1)="#N/A N/A"),"--",_xll.BDP($B302&amp;" Corp",AZ$1)))</f>
        <v>#NAME?</v>
      </c>
      <c r="BA302" s="124" t="e">
        <f ca="1">IF(tbl_coded[[#This Row],[ISIN]]="","",IF(OR(_xll.BDP($B302&amp;" Corp",BA$1)="#N/A N/A"),"--",_xll.BDP($B302&amp;" Corp",BA$1)))</f>
        <v>#NAME?</v>
      </c>
      <c r="BB302" s="124" t="e">
        <f ca="1">IF(tbl_coded[[#This Row],[ISIN]]="","",IF(OR(_xll.BDP($B302&amp;" Corp",BB$1)="#N/A N/A"),"--",_xll.BDP($B302&amp;" Corp",BB$1)))</f>
        <v>#NAME?</v>
      </c>
      <c r="BC302" s="124" t="e">
        <f ca="1">IF(tbl_coded[[#This Row],[ISIN]]="","",IF(OR(_xll.BDP($B302&amp;" Corp",BC$1)="#N/A Field Not Applicable"),"--",_xll.BDP($B302&amp;" Corp",BC$1)))</f>
        <v>#NAME?</v>
      </c>
      <c r="BD302" s="124" t="e">
        <f ca="1">IF(tbl_coded[[#This Row],[ISIN]]="","",IF(OR(_xll.BDP($B302&amp;" Corp",BD$1)="#N/A Field Not Applicable"),"--",_xll.BDP($B302&amp;" Corp",BD$1)))</f>
        <v>#NAME?</v>
      </c>
      <c r="BE302" s="124" t="e">
        <f ca="1">IF(tbl_coded[[#This Row],[ISIN]]="","",IF(OR(_xll.BDP($B302&amp;" Corp",BE$1)="#N/A Field Not Applicable"),"--",_xll.BDP($B302&amp;" Corp",BE$1)))</f>
        <v>#NAME?</v>
      </c>
      <c r="BF302" s="124" t="e">
        <f ca="1">IF(tbl_coded[[#This Row],[ISIN]]="","",IF(OR(_xll.BDP($B302&amp;" Corp",BF$1)="#N/A Field Not Applicable"),"--",_xll.BDP($B302&amp;" Corp",BF$1)))</f>
        <v>#NAME?</v>
      </c>
      <c r="BG302" s="124" t="e">
        <f ca="1">IF(tbl_coded[[#This Row],[ISIN]]="","",IF(OR(_xll.BDP($B302&amp;" Corp",BG$1)="#N/A Field Not Applicable"),"--",IF(_xll.BDP($B302&amp;" Corp",BG$1)="#N/A N/A","N",_xll.BDP($B302&amp;" Corp",BG$1))))</f>
        <v>#NAME?</v>
      </c>
      <c r="BH302" s="124" t="e">
        <f ca="1">IF(tbl_coded[[#This Row],[ISIN]]="","",IF(OR(_xll.BDP($B302&amp;" Corp",BH$1)="#N/A N/A"),"",_xll.BDP($B302&amp;" Corp",BH$1)))</f>
        <v>#NAME?</v>
      </c>
      <c r="BI302" s="124" t="e">
        <f ca="1">IF(tbl_coded[[#This Row],[ISIN]]="","",IF(OR(tbl_coded[[#This Row],[Parent company tiker]]=""),"",IF(_xll.BDP(tbl_coded[[#This Row],[Parent company tiker]]&amp;" Equity",BI$1)="#N/A N/A","--",_xll.BDP(tbl_coded[[#This Row],[Parent company tiker]]&amp;" Equity",BI$1))))</f>
        <v>#NAME?</v>
      </c>
      <c r="BJ302" s="124" t="e">
        <f ca="1">IF(tbl_coded[[#This Row],[ISIN]]="","",IF(OR(tbl_coded[[#This Row],[Parent company tiker]]=""),"",IF(_xll.BDP(tbl_coded[[#This Row],[Parent company tiker]]&amp;" Equity",BJ$1)="#N/A N/A","--",_xll.BDP(tbl_coded[[#This Row],[Parent company tiker]]&amp;" Equity",BJ$1))))</f>
        <v>#NAME?</v>
      </c>
      <c r="BK302" s="124" t="e">
        <f ca="1">IF(tbl_coded[[#This Row],[ISIN]]="","",IF(OR(tbl_coded[[#This Row],[Parent company tiker]]=""),"",IF(_xll.BDP(tbl_coded[[#This Row],[Parent company tiker]]&amp;" Equity",BK$1)="#N/A N/A","--",_xll.BDP(tbl_coded[[#This Row],[Parent company tiker]]&amp;" Equity",BK$1))))</f>
        <v>#NAME?</v>
      </c>
      <c r="BL302" s="124" t="e">
        <f ca="1">IF(tbl_coded[[#This Row],[ISIN]]="","",IF(OR(tbl_coded[[#This Row],[Parent company tiker]]=""),"",IF(_xll.BDP(tbl_coded[[#This Row],[Parent company tiker]]&amp;" Equity",BL$1)="#N/A N/A","--",_xll.BDP(tbl_coded[[#This Row],[Parent company tiker]]&amp;" Equity",BL$1))))</f>
        <v>#NAME?</v>
      </c>
      <c r="BM30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2" s="124" t="e">
        <f ca="1">IF(tbl_coded[[#This Row],[Column9]]&lt;&gt;"--",tbl_coded[[#This Row],[G''tor rating]],IF(tbl_coded[[#This Row],[KPW Name]]&lt;&gt;"",tbl_coded[[#This Row],[KPW Rating]],IF(tbl_coded[[#This Row],[Parent company tiker]]&lt;&gt;"",tbl_coded[[#This Row],[parent评级]],tbl_coded[[#This Row],[Issuer rating]])))</f>
        <v>#NAME?</v>
      </c>
      <c r="BO302" s="159" t="str">
        <f ca="1">IFERROR(IF(tbl_coded[[#This Row],[GREEN]]="Y","GREEN",IF(tbl_coded[[#This Row],[SUSTAINABLE]]="Y","SUSTAINABLE",IF(tbl_coded[[#This Row],[SOCIAL]]="Y","SOCIAL",IF(tbl_coded[[#This Row],[Sustainable linked]]="Y","SUSTAINABLE LINKED"," ")))),"")</f>
        <v/>
      </c>
    </row>
    <row r="303" spans="1:67" ht="15" customHeight="1">
      <c r="A303" s="119">
        <v>301</v>
      </c>
      <c r="B303" s="120" t="str">
        <f>IF(美元债一级!$C$4:$C$1048576&lt;&gt;"",美元债一级!C304,"")</f>
        <v>XS2568297621</v>
      </c>
      <c r="C303" s="124" t="e">
        <f ca="1">IF(tbl_coded[[#This Row],[ISIN]]="","",IF(tbl_coded[[#This Row],[Index]]&gt;$A$1,"",IF(_xll.BDP($B303&amp;" Corp",C$1)="#N/A N/A","",_xll.BDP($B303&amp;" Corp",C$1))))</f>
        <v>#NAME?</v>
      </c>
      <c r="D303" s="124" t="e">
        <f ca="1">IF(tbl_coded[[#This Row],[ISIN]]="","",IF(_xll.BDP($B303&amp;" Corp",D$1)="#N/A N/A","",_xll.BDP($B303&amp;" Corp",D$1)))</f>
        <v>#NAME?</v>
      </c>
      <c r="E303" s="124" t="e">
        <f ca="1">IF(tbl_coded[[#This Row],[ISIN]]="","",IF(_xll.BDP($B303&amp;" Corp",E$1)="#N/A N/A","--",_xll.BDP($B303&amp;" Corp",E$1)))</f>
        <v>#NAME?</v>
      </c>
      <c r="F303" s="124" t="e">
        <f ca="1">IF(tbl_coded[[#This Row],[ISIN]]="","",IF(_xll.BDS($B303&amp;" Corp",F$1)="#N/A Field Not Applicable","",_xll.BDS($B303&amp;" Corp",F$1)))</f>
        <v>#NAME?</v>
      </c>
      <c r="G303" s="124" t="e">
        <f ca="1">IF(tbl_coded[[#This Row],[ISIN]]="","",IF(_xll.BDP($F303&amp;" CompanyID",G$1)="#N/A Invalid Security","",_xll.BDP($F303&amp;" CompanyID",G$1)))</f>
        <v>#NAME?</v>
      </c>
      <c r="H303" s="124" t="e">
        <f ca="1">IF(tbl_coded[[#This Row],[ISIN]]="","",IF(_xll.BDP($B303&amp;" Corp",H$1)="#N/A N/A","--",_xll.BDP($B303&amp;" Corp",H$1)))</f>
        <v>#NAME?</v>
      </c>
      <c r="I303" s="124" t="e">
        <f ca="1">IF(tbl_coded[[#This Row],[ISIN]]="","",IF(_xll.BDP($B303&amp;" Corp",I$1)="#N/A N/A","--",_xll.BDP($B303&amp;" Corp",I$1)))</f>
        <v>#NAME?</v>
      </c>
      <c r="J303" s="124" t="e">
        <f ca="1">IF(tbl_coded[[#This Row],[ISIN]]="","",IF(_xll.BDP($B303&amp;" Corp",J$1)="#N/A N/A","--",_xll.BDP($B303&amp;" Corp",J$1)))</f>
        <v>#NAME?</v>
      </c>
      <c r="K303" s="124" t="e">
        <f ca="1">IF(tbl_coded[[#This Row],[ISIN]]="","",IF(_xll.BDP($B303&amp;" Corp",K$1)="#N/A N/A","--",_xll.BDP($B303&amp;" Corp",K$1)))</f>
        <v>#NAME?</v>
      </c>
      <c r="L303" s="124" t="e">
        <f ca="1">IF(tbl_coded[[#This Row],[ISIN]]="","",IF(_xll.BDP($B303&amp;" Corp",L$1)="#N/A N/A","--",_xll.BDP($B303&amp;" Corp",L$1)))</f>
        <v>#NAME?</v>
      </c>
      <c r="M303" s="124" t="e">
        <f ca="1">IF(tbl_coded[[#This Row],[ISIN]]="","",IF(_xll.BDP($B303&amp;" Corp",M$1)="#N/A N/A","--",_xll.BDP($B303&amp;" Corp",M$1)))</f>
        <v>#NAME?</v>
      </c>
      <c r="N303" s="124" t="e">
        <f ca="1">IF(tbl_coded[[#This Row],[ISIN]]="","",IF(_xll.BDP($B303&amp;" Corp",N$1)="#N/A N/A","--",_xll.BDP($B303&amp;" Corp",N$1)))</f>
        <v>#NAME?</v>
      </c>
      <c r="O303" s="124" t="e">
        <f ca="1">IF(tbl_coded[[#This Row],[ISIN]]="","",IF(_xll.BDP($B303&amp;" Corp",O$1)="#N/A N/A","--",_xll.BDP($B303&amp;" Corp",O$1)))</f>
        <v>#NAME?</v>
      </c>
      <c r="P303" s="124" t="e">
        <f ca="1">IF(tbl_coded[[#This Row],[ISIN]]="","",IF(_xll.BDP($B303&amp;" Corp",P$1)="#N/A N/A","--",_xll.BDP($B303&amp;" Corp",P$1)))</f>
        <v>#NAME?</v>
      </c>
      <c r="Q303"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3" s="124" t="e">
        <f ca="1">IF(tbl_coded[[#This Row],[ISIN]]="","",IF(OR(_xll.BDP($B303&amp;" Corp",R$1)="#N/A N/A",_xll.BDP($B303&amp;" Corp",R$1)="#N/A Invalid Security",_xll.BDP($B303&amp;" Corp",R$1)="#N/A Field Not Applicable"),"--",_xll.BDP($B303&amp;" Corp",R$1)))</f>
        <v>#NAME?</v>
      </c>
      <c r="S303" s="124" t="e">
        <f ca="1">IF(tbl_coded[[#This Row],[ISIN]]="","",IF(OR(_xll.BDP($R303&amp;" Equity",S$1)="#N/A N/A",_xll.BDP($R303&amp;" Equity",S$1)="#N/A Invalid Security"),"--",_xll.BDP($R303&amp;" Equity",S$1)))</f>
        <v>#NAME?</v>
      </c>
      <c r="T303" s="124" t="e">
        <f ca="1">IF(tbl_coded[[#This Row],[ISIN]]="","",IF(OR(_xll.BDP($R303&amp;" Equity",T$1)="#N/A N/A",_xll.BDP($R303&amp;" Equity",T$1)="#N/A Invalid Security"),"--",_xll.BDP($R303&amp;" Equity",T$1)))</f>
        <v>#NAME?</v>
      </c>
      <c r="U303" s="124" t="e">
        <f ca="1">IF(tbl_coded[[#This Row],[ISIN]]="","",IF(OR(_xll.BDP($R303&amp;" Equity",U$1)="#N/A N/A",_xll.BDP($R303&amp;" Equity",U$1)="#N/A Invalid Security"),"--",_xll.BDP($R303&amp;" Equity",U$1)))</f>
        <v>#NAME?</v>
      </c>
      <c r="V303" s="124" t="e">
        <f ca="1">IF(tbl_coded[[#This Row],[ISIN]]="","",IF(OR(_xll.BDP($R303&amp;" Equity",V$1)="#N/A N/A",_xll.BDP($R303&amp;" Equity",V$1)="#N/A Invalid Security"),"--",_xll.BDP($R303&amp;" Equity",V$1)))</f>
        <v>#NAME?</v>
      </c>
      <c r="W303" s="124" t="e">
        <f ca="1">IF(tbl_coded[[#This Row],[ISIN]]="","",IF(OR(_xll.BDP($R303&amp;" Equity",W$1)="#N/A N/A",_xll.BDP($R303&amp;" Equity",W$1)="#N/A Invalid Security"),"--",_xll.BDP($R303&amp;" Equity",W$1)))</f>
        <v>#NAME?</v>
      </c>
      <c r="X303" s="124" t="e">
        <f ca="1">IF(tbl_coded[[#This Row],[ISIN]]="","",IF(OR(_xll.BDP($R303&amp;" Equity",X$1)="#N/A N/A",_xll.BDP($R303&amp;" Equity",X$1)="#N/A Invalid Security"),"--",_xll.BDP($R303&amp;" Equity",X$1)))</f>
        <v>#NAME?</v>
      </c>
      <c r="Y303"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3" s="124" t="str">
        <f ca="1">IF(tbl_coded[[#This Row],[ISIN]]="","",IF(ISNUMBER(_xll.BDP(B303&amp;" Corp",Z$1)),_xll.BDP(B303&amp;" Corp",Z$1),""))</f>
        <v/>
      </c>
      <c r="AA303" s="124" t="str">
        <f ca="1">IF(tbl_coded[[#This Row],[ISIN]]="","",IF(ISNUMBER(_xll.BDP(B303&amp;" Corp",AA$1)),_xll.BDP(B303&amp;" Corp",AA$1),""))</f>
        <v/>
      </c>
      <c r="AB303" s="124" t="str">
        <f ca="1">IF(tbl_coded[[#This Row],[ISIN]]="","",IF(ISNUMBER(_xll.BDP(B303&amp;" Corp",AB$1)),_xll.BDP(B303&amp;" Corp",AB$1),""))</f>
        <v/>
      </c>
      <c r="AC303" s="124" t="str">
        <f ca="1">IF(tbl_coded[[#This Row],[ISIN]]="","",IF(ISNUMBER(_xll.BDP(B303&amp;" Corp",AC$1)),_xll.BDP(B303&amp;" Corp",AC$1),""))</f>
        <v/>
      </c>
      <c r="AD303" s="124" t="e">
        <f ca="1">IF(tbl_coded[[#This Row],[ISIN]]="","",IF((_xll.BDP(B303&amp;" Corp",AD$1))="#N/A Field Not Applicable","",_xll.BDP(B303&amp;" Corp",AD$1)))</f>
        <v>#NAME?</v>
      </c>
      <c r="AE303" s="124" t="e">
        <f ca="1">IF(tbl_coded[[#This Row],[ISIN]]="","",IF((_xll.BDP(B303&amp;" Corp",AE$1))="#N/A N/A","--",_xll.BDP(B303&amp;" Corp",AE$1)))</f>
        <v>#NAME?</v>
      </c>
      <c r="AF303" s="124" t="e">
        <f ca="1">IF(tbl_coded[[#This Row],[ISIN]]="","",IF(IFERROR(MATCH(H303,rtg_num[Moody''s],0)&gt;10,0),"HY",IF(IFERROR(MATCH(I303,rtg_num[S&amp;P],0)&gt;10,0),"HY",IF(IFERROR(MATCH(J303,rtg_num[Fitch],0)&gt;10,0),"HY",IF(H303&amp;I303&amp;J303="------","NR",IF(IFERROR(FIND("#N/A",Coded!H303),0)&amp;IFERROR(FIND("#N/A",Coded!H303),0)&amp;IFERROR(FIND("#N/A",Coded!H303),0)&lt;&gt;"000",IF(INDEX(美元债一级!$O:$O,MATCH(tbl_coded[[#This Row],[ISIN]],美元债一级!$I:$I,0))="--/--/--","NR","IG"),"IG"))))))</f>
        <v>#NAME?</v>
      </c>
      <c r="AG303"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3"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3" s="125" t="e">
        <f ca="1">IF(tbl_coded[[#This Row],[ISIN]]="","",IF(_xll.BDP($B303&amp;" Corp",AI$1)="#N/A N/A","--",_xll.BDP($B303&amp;" Corp",AI$1)))</f>
        <v>#NAME?</v>
      </c>
      <c r="AJ303" s="122" t="e">
        <f ca="1">IF(tbl_coded[[#This Row],[ISIN]]="","",IF(OR(_xll.BDP(_xll.BDP(tbl_coded[[#This Row],[ISIN]]&amp;" Corp", "ISSUER_EQUITY_TICKER")&amp;" Equity",AJ$1)="#N/A N/A"),"--",_xll.BDP(_xll.BDP(tbl_coded[[#This Row],[ISIN]]&amp;" Corp", "ISSUER_EQUITY_TICKER")&amp;" Equity",AJ$1)))</f>
        <v>#NAME?</v>
      </c>
      <c r="AK303"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24" t="e">
        <f ca="1">IF(tbl_coded[[#This Row],[ISIN]]="","",IF(OR(_xll.BDP(_xll.BDP(tbl_coded[[#This Row],[ISIN]]&amp;" Corp", "ISSUER_EQUITY_TICKER")&amp;" Equity",AL$1)="#N/A N/A"),"--",_xll.BDP(_xll.BDP(tbl_coded[[#This Row],[ISIN]]&amp;" Corp", "ISSUER_EQUITY_TICKER")&amp;" Equity",AL$1)))</f>
        <v>#NAME?</v>
      </c>
      <c r="AM303" s="124" t="s">
        <v>447</v>
      </c>
      <c r="AN303" s="124" t="e">
        <f ca="1">IF(tbl_coded[[#This Row],[ISIN]]="","",IF(_xll.BDP(tbl_coded[[#This Row],[KPW Provider BBID]]&amp;" CompanyID","NAME")="#N/A Invalid Security","",_xll.BDP(tbl_coded[[#This Row],[KPW Provider BBID]]&amp;" CompanyID","NAME")))</f>
        <v>#NAME?</v>
      </c>
      <c r="AO303" s="124" t="e">
        <f ca="1">IF(tbl_coded[[#This Row],[ISIN]]="","",IF(_xll.BDP(tbl_coded[[#This Row],[KPW Provider BBID]]&amp;" CompanyID",$AO$1)="#N/A Invalid Security","--",IF(_xll.BDP(tbl_coded[[#This Row],[KPW Provider BBID]]&amp;" CompanyID",$AO$1)="#N/A N/A","--",_xll.BDP(tbl_coded[[#This Row],[KPW Provider BBID]]&amp;" CompanyID",$AO$1))))</f>
        <v>#NAME?</v>
      </c>
      <c r="AP303" s="124" t="e">
        <f ca="1">IF(tbl_coded[[#This Row],[ISIN]]="","",IF(_xll.BDP(tbl_coded[[#This Row],[KPW Provider BBID]]&amp;" CompanyID",$AP$1)="#N/A Invalid Security","--",IF(_xll.BDP(tbl_coded[[#This Row],[KPW Provider BBID]]&amp;" CompanyID",$AP$1)="#N/A N/A","--",_xll.BDP(tbl_coded[[#This Row],[KPW Provider BBID]]&amp;" CompanyID",$AP$1))))</f>
        <v>#NAME?</v>
      </c>
      <c r="AQ303" s="124" t="e">
        <f ca="1">IF(tbl_coded[[#This Row],[ISIN]]="","",IF(_xll.BDP(tbl_coded[[#This Row],[KPW Provider BBID]]&amp;" CompanyID",$AQ$1)="#N/A Invalid Security","--",IF(_xll.BDP(tbl_coded[[#This Row],[KPW Provider BBID]]&amp;" CompanyID",$AQ$1)="#N/A N/A","--",_xll.BDP(tbl_coded[[#This Row],[KPW Provider BBID]]&amp;" CompanyID",$AQ$1))))</f>
        <v>#NAME?</v>
      </c>
      <c r="AR303" s="124" t="e">
        <f ca="1">IF(tbl_coded[[#This Row],[ISIN]]="","",tbl_coded[[#This Row],[穆迪KPW评级]]&amp;"/"&amp;tbl_coded[[#This Row],[SPKPW评级]]&amp;"/"&amp;tbl_coded[[#This Row],[FITCHKPW评级]])</f>
        <v>#NAME?</v>
      </c>
      <c r="AS303" s="124" t="e">
        <f ca="1">IF(tbl_coded[[#This Row],[ISIN]]="","",IF(OR(_xll.BDP($B303&amp;" Corp",AS$1)="#N/A N/A"),"--",_xll.BDP($B303&amp;" Corp",AS$1)))</f>
        <v>#NAME?</v>
      </c>
      <c r="AT303" s="124" t="e">
        <f ca="1">IF(tbl_coded[[#This Row],[ISIN]]="","",IF(_xll.BDS($B303&amp;" Corp",AT$1)="#N/A Field Not Applicable","",_xll.BDS($B303&amp;" Corp",AT$1)))</f>
        <v>#NAME?</v>
      </c>
      <c r="AU303" s="124" t="e">
        <f ca="1">IF(tbl_coded[[#This Row],[SBLC Provider BBID]]="","",_xll.BDP(tbl_coded[[#This Row],[SBLC Provider BBID]]&amp;" CompanyID","NAME"))</f>
        <v>#NAME?</v>
      </c>
      <c r="AV303" s="124" t="e">
        <f ca="1">IF(tbl_coded[[#This Row],[ISIN]]="","",IF(OR(_xll.BDP($B303&amp;" Corp",AV$1)="#N/A N/A"),"--",TEXT(_xll.BDP($B303&amp;" Corp",AV$1),"yyyy/mm/dd")))</f>
        <v>#NAME?</v>
      </c>
      <c r="AW303" s="124" t="e">
        <f ca="1">IF(tbl_coded[[#This Row],[ISIN]]="","",IF(OR(_xll.BDP($B303&amp;" Corp",AW$1)="#N/A N/A"),"--",TEXT(_xll.BDP($B303&amp;" Corp",AW$1),"yyyy/mm/dd")))</f>
        <v>#NAME?</v>
      </c>
      <c r="AX303" s="124" t="e">
        <f ca="1">IF(tbl_coded[[#This Row],[ISIN]]="","",IF(OR(_xll.BDP($B303&amp;" Corp",AX$1)="#N/A N/A"),"--",TEXT(_xll.BDP($B303&amp;" Corp",AX$1),"yyyy/mm/dd")))</f>
        <v>#NAME?</v>
      </c>
      <c r="AY303" s="124" t="e">
        <f ca="1">IF(tbl_coded[[#This Row],[ISIN]]="","",IF(OR(_xll.BDP($B303&amp;" Corp",AY$1)="#N/A Field Not Applicable"),"--",TEXT(_xll.BDP($B303&amp;" Corp",AY$1),"yyyy/mm/dd")))</f>
        <v>#NAME?</v>
      </c>
      <c r="AZ303" s="124" t="e">
        <f ca="1">IF(tbl_coded[[#This Row],[ISIN]]="","",IF(OR(_xll.BDP($B303&amp;" Corp",AZ$1)="#N/A N/A"),"--",_xll.BDP($B303&amp;" Corp",AZ$1)))</f>
        <v>#NAME?</v>
      </c>
      <c r="BA303" s="124" t="e">
        <f ca="1">IF(tbl_coded[[#This Row],[ISIN]]="","",IF(OR(_xll.BDP($B303&amp;" Corp",BA$1)="#N/A N/A"),"--",_xll.BDP($B303&amp;" Corp",BA$1)))</f>
        <v>#NAME?</v>
      </c>
      <c r="BB303" s="124" t="e">
        <f ca="1">IF(tbl_coded[[#This Row],[ISIN]]="","",IF(OR(_xll.BDP($B303&amp;" Corp",BB$1)="#N/A N/A"),"--",_xll.BDP($B303&amp;" Corp",BB$1)))</f>
        <v>#NAME?</v>
      </c>
      <c r="BC303" s="124" t="e">
        <f ca="1">IF(tbl_coded[[#This Row],[ISIN]]="","",IF(OR(_xll.BDP($B303&amp;" Corp",BC$1)="#N/A Field Not Applicable"),"--",_xll.BDP($B303&amp;" Corp",BC$1)))</f>
        <v>#NAME?</v>
      </c>
      <c r="BD303" s="124" t="e">
        <f ca="1">IF(tbl_coded[[#This Row],[ISIN]]="","",IF(OR(_xll.BDP($B303&amp;" Corp",BD$1)="#N/A Field Not Applicable"),"--",_xll.BDP($B303&amp;" Corp",BD$1)))</f>
        <v>#NAME?</v>
      </c>
      <c r="BE303" s="124" t="e">
        <f ca="1">IF(tbl_coded[[#This Row],[ISIN]]="","",IF(OR(_xll.BDP($B303&amp;" Corp",BE$1)="#N/A Field Not Applicable"),"--",_xll.BDP($B303&amp;" Corp",BE$1)))</f>
        <v>#NAME?</v>
      </c>
      <c r="BF303" s="124" t="e">
        <f ca="1">IF(tbl_coded[[#This Row],[ISIN]]="","",IF(OR(_xll.BDP($B303&amp;" Corp",BF$1)="#N/A Field Not Applicable"),"--",_xll.BDP($B303&amp;" Corp",BF$1)))</f>
        <v>#NAME?</v>
      </c>
      <c r="BG303" s="124" t="e">
        <f ca="1">IF(tbl_coded[[#This Row],[ISIN]]="","",IF(OR(_xll.BDP($B303&amp;" Corp",BG$1)="#N/A Field Not Applicable"),"--",IF(_xll.BDP($B303&amp;" Corp",BG$1)="#N/A N/A","N",_xll.BDP($B303&amp;" Corp",BG$1))))</f>
        <v>#NAME?</v>
      </c>
      <c r="BH303" s="124" t="e">
        <f ca="1">IF(tbl_coded[[#This Row],[ISIN]]="","",IF(OR(_xll.BDP($B303&amp;" Corp",BH$1)="#N/A N/A"),"",_xll.BDP($B303&amp;" Corp",BH$1)))</f>
        <v>#NAME?</v>
      </c>
      <c r="BI303" s="124" t="e">
        <f ca="1">IF(tbl_coded[[#This Row],[ISIN]]="","",IF(OR(tbl_coded[[#This Row],[Parent company tiker]]=""),"",IF(_xll.BDP(tbl_coded[[#This Row],[Parent company tiker]]&amp;" Equity",BI$1)="#N/A N/A","--",_xll.BDP(tbl_coded[[#This Row],[Parent company tiker]]&amp;" Equity",BI$1))))</f>
        <v>#NAME?</v>
      </c>
      <c r="BJ303" s="124" t="e">
        <f ca="1">IF(tbl_coded[[#This Row],[ISIN]]="","",IF(OR(tbl_coded[[#This Row],[Parent company tiker]]=""),"",IF(_xll.BDP(tbl_coded[[#This Row],[Parent company tiker]]&amp;" Equity",BJ$1)="#N/A N/A","--",_xll.BDP(tbl_coded[[#This Row],[Parent company tiker]]&amp;" Equity",BJ$1))))</f>
        <v>#NAME?</v>
      </c>
      <c r="BK303" s="124" t="e">
        <f ca="1">IF(tbl_coded[[#This Row],[ISIN]]="","",IF(OR(tbl_coded[[#This Row],[Parent company tiker]]=""),"",IF(_xll.BDP(tbl_coded[[#This Row],[Parent company tiker]]&amp;" Equity",BK$1)="#N/A N/A","--",_xll.BDP(tbl_coded[[#This Row],[Parent company tiker]]&amp;" Equity",BK$1))))</f>
        <v>#NAME?</v>
      </c>
      <c r="BL303" s="124" t="e">
        <f ca="1">IF(tbl_coded[[#This Row],[ISIN]]="","",IF(OR(tbl_coded[[#This Row],[Parent company tiker]]=""),"",IF(_xll.BDP(tbl_coded[[#This Row],[Parent company tiker]]&amp;" Equity",BL$1)="#N/A N/A","--",_xll.BDP(tbl_coded[[#This Row],[Parent company tiker]]&amp;" Equity",BL$1))))</f>
        <v>#NAME?</v>
      </c>
      <c r="BM303"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3" s="124" t="e">
        <f ca="1">IF(tbl_coded[[#This Row],[Column9]]&lt;&gt;"--",tbl_coded[[#This Row],[G''tor rating]],IF(tbl_coded[[#This Row],[KPW Name]]&lt;&gt;"",tbl_coded[[#This Row],[KPW Rating]],IF(tbl_coded[[#This Row],[Parent company tiker]]&lt;&gt;"",tbl_coded[[#This Row],[parent评级]],tbl_coded[[#This Row],[Issuer rating]])))</f>
        <v>#NAME?</v>
      </c>
      <c r="BO303" s="159" t="str">
        <f ca="1">IFERROR(IF(tbl_coded[[#This Row],[GREEN]]="Y","GREEN",IF(tbl_coded[[#This Row],[SUSTAINABLE]]="Y","SUSTAINABLE",IF(tbl_coded[[#This Row],[SOCIAL]]="Y","SOCIAL",IF(tbl_coded[[#This Row],[Sustainable linked]]="Y","SUSTAINABLE LINKED"," ")))),"")</f>
        <v/>
      </c>
    </row>
    <row r="304" spans="1:67" ht="15" customHeight="1">
      <c r="A304" s="119">
        <v>302</v>
      </c>
      <c r="B304" s="120" t="str">
        <f>IF(美元债一级!$C$4:$C$1048576&lt;&gt;"",美元债一级!C305,"")</f>
        <v>HK0000895810</v>
      </c>
      <c r="C304" s="122" t="e">
        <f ca="1">IF(tbl_coded[[#This Row],[ISIN]]="","",IF(tbl_coded[[#This Row],[Index]]&gt;$A$1,"",IF(_xll.BDP($B304&amp;" Corp",C$1)="#N/A N/A","",_xll.BDP($B304&amp;" Corp",C$1))))</f>
        <v>#NAME?</v>
      </c>
      <c r="D304" s="122" t="e">
        <f ca="1">IF(tbl_coded[[#This Row],[ISIN]]="","",IF(_xll.BDP($B304&amp;" Corp",D$1)="#N/A N/A","",_xll.BDP($B304&amp;" Corp",D$1)))</f>
        <v>#NAME?</v>
      </c>
      <c r="E304" s="122" t="e">
        <f ca="1">IF(tbl_coded[[#This Row],[ISIN]]="","",IF(_xll.BDP($B304&amp;" Corp",E$1)="#N/A N/A","--",_xll.BDP($B304&amp;" Corp",E$1)))</f>
        <v>#NAME?</v>
      </c>
      <c r="F304" s="122" t="e">
        <f ca="1">IF(tbl_coded[[#This Row],[ISIN]]="","",IF(_xll.BDS($B304&amp;" Corp",F$1)="#N/A Field Not Applicable","",_xll.BDS($B304&amp;" Corp",F$1)))</f>
        <v>#NAME?</v>
      </c>
      <c r="G304" s="122" t="e">
        <f ca="1">IF(tbl_coded[[#This Row],[ISIN]]="","",IF(_xll.BDP($F304&amp;" CompanyID",G$1)="#N/A Invalid Security","",_xll.BDP($F304&amp;" CompanyID",G$1)))</f>
        <v>#NAME?</v>
      </c>
      <c r="H304" s="122" t="e">
        <f ca="1">IF(tbl_coded[[#This Row],[ISIN]]="","",IF(_xll.BDP($B304&amp;" Corp",H$1)="#N/A N/A","--",_xll.BDP($B304&amp;" Corp",H$1)))</f>
        <v>#NAME?</v>
      </c>
      <c r="I304" s="122" t="e">
        <f ca="1">IF(tbl_coded[[#This Row],[ISIN]]="","",IF(_xll.BDP($B304&amp;" Corp",I$1)="#N/A N/A","--",_xll.BDP($B304&amp;" Corp",I$1)))</f>
        <v>#NAME?</v>
      </c>
      <c r="J304" s="122" t="e">
        <f ca="1">IF(tbl_coded[[#This Row],[ISIN]]="","",IF(_xll.BDP($B304&amp;" Corp",J$1)="#N/A N/A","--",_xll.BDP($B304&amp;" Corp",J$1)))</f>
        <v>#NAME?</v>
      </c>
      <c r="K304" s="122" t="e">
        <f ca="1">IF(tbl_coded[[#This Row],[ISIN]]="","",IF(_xll.BDP($B304&amp;" Corp",K$1)="#N/A N/A","--",_xll.BDP($B304&amp;" Corp",K$1)))</f>
        <v>#NAME?</v>
      </c>
      <c r="L304" s="122" t="e">
        <f ca="1">IF(tbl_coded[[#This Row],[ISIN]]="","",IF(_xll.BDP($B304&amp;" Corp",L$1)="#N/A N/A","--",_xll.BDP($B304&amp;" Corp",L$1)))</f>
        <v>#NAME?</v>
      </c>
      <c r="M304" s="122" t="e">
        <f ca="1">IF(tbl_coded[[#This Row],[ISIN]]="","",IF(_xll.BDP($B304&amp;" Corp",M$1)="#N/A N/A","--",_xll.BDP($B304&amp;" Corp",M$1)))</f>
        <v>#NAME?</v>
      </c>
      <c r="N304" s="122" t="e">
        <f ca="1">IF(tbl_coded[[#This Row],[ISIN]]="","",IF(_xll.BDP($B304&amp;" Corp",N$1)="#N/A N/A","--",_xll.BDP($B304&amp;" Corp",N$1)))</f>
        <v>#NAME?</v>
      </c>
      <c r="O304" s="122" t="e">
        <f ca="1">IF(tbl_coded[[#This Row],[ISIN]]="","",IF(_xll.BDP($B304&amp;" Corp",O$1)="#N/A N/A","--",_xll.BDP($B304&amp;" Corp",O$1)))</f>
        <v>#NAME?</v>
      </c>
      <c r="P304" s="122" t="e">
        <f ca="1">IF(tbl_coded[[#This Row],[ISIN]]="","",IF(_xll.BDP($B304&amp;" Corp",P$1)="#N/A N/A","--",_xll.BDP($B304&amp;" Corp",P$1)))</f>
        <v>#NAME?</v>
      </c>
      <c r="Q30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4" s="122" t="e">
        <f ca="1">IF(tbl_coded[[#This Row],[ISIN]]="","",IF(OR(_xll.BDP($B304&amp;" Corp",R$1)="#N/A N/A",_xll.BDP($B304&amp;" Corp",R$1)="#N/A Invalid Security",_xll.BDP($B304&amp;" Corp",R$1)="#N/A Field Not Applicable"),"--",_xll.BDP($B304&amp;" Corp",R$1)))</f>
        <v>#NAME?</v>
      </c>
      <c r="S304" s="122" t="e">
        <f ca="1">IF(tbl_coded[[#This Row],[ISIN]]="","",IF(OR(_xll.BDP($R304&amp;" Equity",S$1)="#N/A N/A",_xll.BDP($R304&amp;" Equity",S$1)="#N/A Invalid Security"),"--",_xll.BDP($R304&amp;" Equity",S$1)))</f>
        <v>#NAME?</v>
      </c>
      <c r="T304" s="122" t="e">
        <f ca="1">IF(tbl_coded[[#This Row],[ISIN]]="","",IF(OR(_xll.BDP($R304&amp;" Equity",T$1)="#N/A N/A",_xll.BDP($R304&amp;" Equity",T$1)="#N/A Invalid Security"),"--",_xll.BDP($R304&amp;" Equity",T$1)))</f>
        <v>#NAME?</v>
      </c>
      <c r="U304" s="122" t="e">
        <f ca="1">IF(tbl_coded[[#This Row],[ISIN]]="","",IF(OR(_xll.BDP($R304&amp;" Equity",U$1)="#N/A N/A",_xll.BDP($R304&amp;" Equity",U$1)="#N/A Invalid Security"),"--",_xll.BDP($R304&amp;" Equity",U$1)))</f>
        <v>#NAME?</v>
      </c>
      <c r="V304" s="122" t="e">
        <f ca="1">IF(tbl_coded[[#This Row],[ISIN]]="","",IF(OR(_xll.BDP($R304&amp;" Equity",V$1)="#N/A N/A",_xll.BDP($R304&amp;" Equity",V$1)="#N/A Invalid Security"),"--",_xll.BDP($R304&amp;" Equity",V$1)))</f>
        <v>#NAME?</v>
      </c>
      <c r="W304" s="122" t="e">
        <f ca="1">IF(tbl_coded[[#This Row],[ISIN]]="","",IF(OR(_xll.BDP($R304&amp;" Equity",W$1)="#N/A N/A",_xll.BDP($R304&amp;" Equity",W$1)="#N/A Invalid Security"),"--",_xll.BDP($R304&amp;" Equity",W$1)))</f>
        <v>#NAME?</v>
      </c>
      <c r="X304" s="122" t="e">
        <f ca="1">IF(tbl_coded[[#This Row],[ISIN]]="","",IF(OR(_xll.BDP($R304&amp;" Equity",X$1)="#N/A N/A",_xll.BDP($R304&amp;" Equity",X$1)="#N/A Invalid Security"),"--",_xll.BDP($R304&amp;" Equity",X$1)))</f>
        <v>#NAME?</v>
      </c>
      <c r="Y30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4" s="122" t="str">
        <f ca="1">IF(tbl_coded[[#This Row],[ISIN]]="","",IF(ISNUMBER(_xll.BDP(B304&amp;" Corp",Z$1)),_xll.BDP(B304&amp;" Corp",Z$1),""))</f>
        <v/>
      </c>
      <c r="AA304" s="122" t="str">
        <f ca="1">IF(tbl_coded[[#This Row],[ISIN]]="","",IF(ISNUMBER(_xll.BDP(B304&amp;" Corp",AA$1)),_xll.BDP(B304&amp;" Corp",AA$1),""))</f>
        <v/>
      </c>
      <c r="AB304" s="122" t="str">
        <f ca="1">IF(tbl_coded[[#This Row],[ISIN]]="","",IF(ISNUMBER(_xll.BDP(B304&amp;" Corp",AB$1)),_xll.BDP(B304&amp;" Corp",AB$1),""))</f>
        <v/>
      </c>
      <c r="AC304" s="122" t="str">
        <f ca="1">IF(tbl_coded[[#This Row],[ISIN]]="","",IF(ISNUMBER(_xll.BDP(B304&amp;" Corp",AC$1)),_xll.BDP(B304&amp;" Corp",AC$1),""))</f>
        <v/>
      </c>
      <c r="AD304" s="122" t="e">
        <f ca="1">IF(tbl_coded[[#This Row],[ISIN]]="","",IF((_xll.BDP(B304&amp;" Corp",AD$1))="#N/A Field Not Applicable","",_xll.BDP(B304&amp;" Corp",AD$1)))</f>
        <v>#NAME?</v>
      </c>
      <c r="AE304" s="122" t="e">
        <f ca="1">IF(tbl_coded[[#This Row],[ISIN]]="","",IF((_xll.BDP(B304&amp;" Corp",AE$1))="#N/A N/A","--",_xll.BDP(B304&amp;" Corp",AE$1)))</f>
        <v>#NAME?</v>
      </c>
      <c r="AF304" s="122" t="e">
        <f ca="1">IF(tbl_coded[[#This Row],[ISIN]]="","",IF(IFERROR(MATCH(H304,rtg_num[Moody''s],0)&gt;10,0),"HY",IF(IFERROR(MATCH(I304,rtg_num[S&amp;P],0)&gt;10,0),"HY",IF(IFERROR(MATCH(J304,rtg_num[Fitch],0)&gt;10,0),"HY",IF(H304&amp;I304&amp;J304="------","NR",IF(IFERROR(FIND("#N/A",Coded!H304),0)&amp;IFERROR(FIND("#N/A",Coded!H304),0)&amp;IFERROR(FIND("#N/A",Coded!H304),0)&lt;&gt;"000",IF(INDEX(美元债一级!$O:$O,MATCH(tbl_coded[[#This Row],[ISIN]],美元债一级!$I:$I,0))="--/--/--","NR","IG"),"IG"))))))</f>
        <v>#NAME?</v>
      </c>
      <c r="AG30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4" s="123" t="e">
        <f ca="1">IF(tbl_coded[[#This Row],[ISIN]]="","",IF(_xll.BDP($B304&amp;" Corp",AI$1)="#N/A N/A","--",_xll.BDP($B304&amp;" Corp",AI$1)))</f>
        <v>#NAME?</v>
      </c>
      <c r="AJ304" s="122" t="e">
        <f ca="1">IF(tbl_coded[[#This Row],[ISIN]]="","",IF(OR(_xll.BDP(_xll.BDP(tbl_coded[[#This Row],[ISIN]]&amp;" Corp", "ISSUER_EQUITY_TICKER")&amp;" Equity",AJ$1)="#N/A N/A"),"--",_xll.BDP(_xll.BDP(tbl_coded[[#This Row],[ISIN]]&amp;" Corp", "ISSUER_EQUITY_TICKER")&amp;" Equity",AJ$1)))</f>
        <v>#NAME?</v>
      </c>
      <c r="AK30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25" t="e">
        <f ca="1">IF(tbl_coded[[#This Row],[ISIN]]="","",IF(OR(_xll.BDP(_xll.BDP(tbl_coded[[#This Row],[ISIN]]&amp;" Corp", "ISSUER_EQUITY_TICKER")&amp;" Equity",AL$1)="#N/A N/A"),"--",_xll.BDP(_xll.BDP(tbl_coded[[#This Row],[ISIN]]&amp;" Corp", "ISSUER_EQUITY_TICKER")&amp;" Equity",AL$1)))</f>
        <v>#NAME?</v>
      </c>
      <c r="AM304" s="125" t="e">
        <f ca="1">IF(tbl_coded[[#This Row],[ISIN]]="","",IF(_xll.BDS($B304&amp;" Corp",AM$1)="#N/A Field Not Applicable","",_xll.BDS($B304&amp;" Corp",AM$1)))</f>
        <v>#NAME?</v>
      </c>
      <c r="AN304" s="125" t="e">
        <f ca="1">IF(tbl_coded[[#This Row],[ISIN]]="","",IF(_xll.BDP(tbl_coded[[#This Row],[KPW Provider BBID]]&amp;" CompanyID","NAME")="#N/A Invalid Security","",_xll.BDP(tbl_coded[[#This Row],[KPW Provider BBID]]&amp;" CompanyID","NAME")))</f>
        <v>#NAME?</v>
      </c>
      <c r="AO304" s="125" t="e">
        <f ca="1">IF(tbl_coded[[#This Row],[ISIN]]="","",IF(_xll.BDP(tbl_coded[[#This Row],[KPW Provider BBID]]&amp;" CompanyID",$AO$1)="#N/A Invalid Security","--",IF(_xll.BDP(tbl_coded[[#This Row],[KPW Provider BBID]]&amp;" CompanyID",$AO$1)="#N/A N/A","--",_xll.BDP(tbl_coded[[#This Row],[KPW Provider BBID]]&amp;" CompanyID",$AO$1))))</f>
        <v>#NAME?</v>
      </c>
      <c r="AP304" s="125" t="e">
        <f ca="1">IF(tbl_coded[[#This Row],[ISIN]]="","",IF(_xll.BDP(tbl_coded[[#This Row],[KPW Provider BBID]]&amp;" CompanyID",$AP$1)="#N/A Invalid Security","--",IF(_xll.BDP(tbl_coded[[#This Row],[KPW Provider BBID]]&amp;" CompanyID",$AP$1)="#N/A N/A","--",_xll.BDP(tbl_coded[[#This Row],[KPW Provider BBID]]&amp;" CompanyID",$AP$1))))</f>
        <v>#NAME?</v>
      </c>
      <c r="AQ304" s="125" t="e">
        <f ca="1">IF(tbl_coded[[#This Row],[ISIN]]="","",IF(_xll.BDP(tbl_coded[[#This Row],[KPW Provider BBID]]&amp;" CompanyID",$AQ$1)="#N/A Invalid Security","--",IF(_xll.BDP(tbl_coded[[#This Row],[KPW Provider BBID]]&amp;" CompanyID",$AQ$1)="#N/A N/A","--",_xll.BDP(tbl_coded[[#This Row],[KPW Provider BBID]]&amp;" CompanyID",$AQ$1))))</f>
        <v>#NAME?</v>
      </c>
      <c r="AR304" s="125" t="e">
        <f ca="1">IF(tbl_coded[[#This Row],[ISIN]]="","",tbl_coded[[#This Row],[穆迪KPW评级]]&amp;"/"&amp;tbl_coded[[#This Row],[SPKPW评级]]&amp;"/"&amp;tbl_coded[[#This Row],[FITCHKPW评级]])</f>
        <v>#NAME?</v>
      </c>
      <c r="AS304" s="125" t="e">
        <f ca="1">IF(tbl_coded[[#This Row],[ISIN]]="","",IF(OR(_xll.BDP($B304&amp;" Corp",AS$1)="#N/A N/A"),"--",_xll.BDP($B304&amp;" Corp",AS$1)))</f>
        <v>#NAME?</v>
      </c>
      <c r="AT304" s="125" t="e">
        <f ca="1">IF(tbl_coded[[#This Row],[ISIN]]="","",IF(_xll.BDS($B304&amp;" Corp",AT$1)="#N/A Field Not Applicable","",_xll.BDS($B304&amp;" Corp",AT$1)))</f>
        <v>#NAME?</v>
      </c>
      <c r="AU304" s="125" t="e">
        <f ca="1">IF(tbl_coded[[#This Row],[SBLC Provider BBID]]="","",_xll.BDP(tbl_coded[[#This Row],[SBLC Provider BBID]]&amp;" CompanyID","NAME"))</f>
        <v>#NAME?</v>
      </c>
      <c r="AV304" s="125" t="e">
        <f ca="1">IF(tbl_coded[[#This Row],[ISIN]]="","",IF(OR(_xll.BDP($B304&amp;" Corp",AV$1)="#N/A N/A"),"--",TEXT(_xll.BDP($B304&amp;" Corp",AV$1),"yyyy/mm/dd")))</f>
        <v>#NAME?</v>
      </c>
      <c r="AW304" s="125" t="e">
        <f ca="1">IF(tbl_coded[[#This Row],[ISIN]]="","",IF(OR(_xll.BDP($B304&amp;" Corp",AW$1)="#N/A N/A"),"--",TEXT(_xll.BDP($B304&amp;" Corp",AW$1),"yyyy/mm/dd")))</f>
        <v>#NAME?</v>
      </c>
      <c r="AX304" s="125" t="e">
        <f ca="1">IF(tbl_coded[[#This Row],[ISIN]]="","",IF(OR(_xll.BDP($B304&amp;" Corp",AX$1)="#N/A N/A"),"--",TEXT(_xll.BDP($B304&amp;" Corp",AX$1),"yyyy/mm/dd")))</f>
        <v>#NAME?</v>
      </c>
      <c r="AY304" s="125" t="e">
        <f ca="1">IF(tbl_coded[[#This Row],[ISIN]]="","",IF(OR(_xll.BDP($B304&amp;" Corp",AY$1)="#N/A Field Not Applicable"),"--",TEXT(_xll.BDP($B304&amp;" Corp",AY$1),"yyyy/mm/dd")))</f>
        <v>#NAME?</v>
      </c>
      <c r="AZ304" s="125" t="e">
        <f ca="1">IF(tbl_coded[[#This Row],[ISIN]]="","",IF(OR(_xll.BDP($B304&amp;" Corp",AZ$1)="#N/A N/A"),"--",_xll.BDP($B304&amp;" Corp",AZ$1)))</f>
        <v>#NAME?</v>
      </c>
      <c r="BA304" s="125" t="e">
        <f ca="1">IF(tbl_coded[[#This Row],[ISIN]]="","",IF(OR(_xll.BDP($B304&amp;" Corp",BA$1)="#N/A N/A"),"--",_xll.BDP($B304&amp;" Corp",BA$1)))</f>
        <v>#NAME?</v>
      </c>
      <c r="BB304" s="125" t="e">
        <f ca="1">IF(tbl_coded[[#This Row],[ISIN]]="","",IF(OR(_xll.BDP($B304&amp;" Corp",BB$1)="#N/A N/A"),"--",_xll.BDP($B304&amp;" Corp",BB$1)))</f>
        <v>#NAME?</v>
      </c>
      <c r="BC304" s="125" t="e">
        <f ca="1">IF(tbl_coded[[#This Row],[ISIN]]="","",IF(OR(_xll.BDP($B304&amp;" Corp",BC$1)="#N/A Field Not Applicable"),"--",_xll.BDP($B304&amp;" Corp",BC$1)))</f>
        <v>#NAME?</v>
      </c>
      <c r="BD304" s="125" t="e">
        <f ca="1">IF(tbl_coded[[#This Row],[ISIN]]="","",IF(OR(_xll.BDP($B304&amp;" Corp",BD$1)="#N/A Field Not Applicable"),"--",_xll.BDP($B304&amp;" Corp",BD$1)))</f>
        <v>#NAME?</v>
      </c>
      <c r="BE304" s="125" t="e">
        <f ca="1">IF(tbl_coded[[#This Row],[ISIN]]="","",IF(OR(_xll.BDP($B304&amp;" Corp",BE$1)="#N/A Field Not Applicable"),"--",_xll.BDP($B304&amp;" Corp",BE$1)))</f>
        <v>#NAME?</v>
      </c>
      <c r="BF304" s="125" t="e">
        <f ca="1">IF(tbl_coded[[#This Row],[ISIN]]="","",IF(OR(_xll.BDP($B304&amp;" Corp",BF$1)="#N/A Field Not Applicable"),"--",_xll.BDP($B304&amp;" Corp",BF$1)))</f>
        <v>#NAME?</v>
      </c>
      <c r="BG304" s="125" t="e">
        <f ca="1">IF(tbl_coded[[#This Row],[ISIN]]="","",IF(OR(_xll.BDP($B304&amp;" Corp",BG$1)="#N/A Field Not Applicable"),"--",IF(_xll.BDP($B304&amp;" Corp",BG$1)="#N/A N/A","N",_xll.BDP($B304&amp;" Corp",BG$1))))</f>
        <v>#NAME?</v>
      </c>
      <c r="BH304" s="125" t="e">
        <f ca="1">IF(tbl_coded[[#This Row],[ISIN]]="","",IF(OR(_xll.BDP($B304&amp;" Corp",BH$1)="#N/A N/A"),"",_xll.BDP($B304&amp;" Corp",BH$1)))</f>
        <v>#NAME?</v>
      </c>
      <c r="BI304" s="125" t="e">
        <f ca="1">IF(tbl_coded[[#This Row],[ISIN]]="","",IF(OR(tbl_coded[[#This Row],[Parent company tiker]]=""),"",IF(_xll.BDP(tbl_coded[[#This Row],[Parent company tiker]]&amp;" Equity",BI$1)="#N/A N/A","--",_xll.BDP(tbl_coded[[#This Row],[Parent company tiker]]&amp;" Equity",BI$1))))</f>
        <v>#NAME?</v>
      </c>
      <c r="BJ304" s="125" t="e">
        <f ca="1">IF(tbl_coded[[#This Row],[ISIN]]="","",IF(OR(tbl_coded[[#This Row],[Parent company tiker]]=""),"",IF(_xll.BDP(tbl_coded[[#This Row],[Parent company tiker]]&amp;" Equity",BJ$1)="#N/A N/A","--",_xll.BDP(tbl_coded[[#This Row],[Parent company tiker]]&amp;" Equity",BJ$1))))</f>
        <v>#NAME?</v>
      </c>
      <c r="BK304" s="125" t="e">
        <f ca="1">IF(tbl_coded[[#This Row],[ISIN]]="","",IF(OR(tbl_coded[[#This Row],[Parent company tiker]]=""),"",IF(_xll.BDP(tbl_coded[[#This Row],[Parent company tiker]]&amp;" Equity",BK$1)="#N/A N/A","--",_xll.BDP(tbl_coded[[#This Row],[Parent company tiker]]&amp;" Equity",BK$1))))</f>
        <v>#NAME?</v>
      </c>
      <c r="BL304" s="125" t="e">
        <f ca="1">IF(tbl_coded[[#This Row],[ISIN]]="","",IF(OR(tbl_coded[[#This Row],[Parent company tiker]]=""),"",IF(_xll.BDP(tbl_coded[[#This Row],[Parent company tiker]]&amp;" Equity",BL$1)="#N/A N/A","--",_xll.BDP(tbl_coded[[#This Row],[Parent company tiker]]&amp;" Equity",BL$1))))</f>
        <v>#NAME?</v>
      </c>
      <c r="BM30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4" s="125" t="e">
        <f ca="1">IF(tbl_coded[[#This Row],[Column9]]&lt;&gt;"--",tbl_coded[[#This Row],[G''tor rating]],IF(tbl_coded[[#This Row],[KPW Name]]&lt;&gt;"",tbl_coded[[#This Row],[KPW Rating]],IF(tbl_coded[[#This Row],[Parent company tiker]]&lt;&gt;"",tbl_coded[[#This Row],[parent评级]],tbl_coded[[#This Row],[Issuer rating]])))</f>
        <v>#NAME?</v>
      </c>
      <c r="BO304" s="159" t="str">
        <f ca="1">IFERROR(IF(tbl_coded[[#This Row],[GREEN]]="Y","GREEN",IF(tbl_coded[[#This Row],[SUSTAINABLE]]="Y","SUSTAINABLE",IF(tbl_coded[[#This Row],[SOCIAL]]="Y","SOCIAL",IF(tbl_coded[[#This Row],[Sustainable linked]]="Y","SUSTAINABLE LINKED"," ")))),"")</f>
        <v/>
      </c>
    </row>
    <row r="305" spans="1:67" ht="15" customHeight="1">
      <c r="A305" s="119">
        <v>303</v>
      </c>
      <c r="B305" s="120" t="str">
        <f>IF(美元债一级!$C$4:$C$1048576&lt;&gt;"",美元债一级!C306,"")</f>
        <v>HK0000895828</v>
      </c>
      <c r="C305" s="122" t="e">
        <f ca="1">IF(tbl_coded[[#This Row],[ISIN]]="","",IF(tbl_coded[[#This Row],[Index]]&gt;$A$1,"",IF(_xll.BDP($B305&amp;" Corp",C$1)="#N/A N/A","",_xll.BDP($B305&amp;" Corp",C$1))))</f>
        <v>#NAME?</v>
      </c>
      <c r="D305" s="122" t="e">
        <f ca="1">IF(tbl_coded[[#This Row],[ISIN]]="","",IF(_xll.BDP($B305&amp;" Corp",D$1)="#N/A N/A","",_xll.BDP($B305&amp;" Corp",D$1)))</f>
        <v>#NAME?</v>
      </c>
      <c r="E305" s="122" t="e">
        <f ca="1">IF(tbl_coded[[#This Row],[ISIN]]="","",IF(_xll.BDP($B305&amp;" Corp",E$1)="#N/A N/A","--",_xll.BDP($B305&amp;" Corp",E$1)))</f>
        <v>#NAME?</v>
      </c>
      <c r="F305" s="122" t="e">
        <f ca="1">IF(tbl_coded[[#This Row],[ISIN]]="","",IF(_xll.BDS($B305&amp;" Corp",F$1)="#N/A Field Not Applicable","",_xll.BDS($B305&amp;" Corp",F$1)))</f>
        <v>#NAME?</v>
      </c>
      <c r="G305" s="122" t="e">
        <f ca="1">IF(tbl_coded[[#This Row],[ISIN]]="","",IF(_xll.BDP($F305&amp;" CompanyID",G$1)="#N/A Invalid Security","",_xll.BDP($F305&amp;" CompanyID",G$1)))</f>
        <v>#NAME?</v>
      </c>
      <c r="H305" s="122" t="e">
        <f ca="1">IF(tbl_coded[[#This Row],[ISIN]]="","",IF(_xll.BDP($B305&amp;" Corp",H$1)="#N/A N/A","--",_xll.BDP($B305&amp;" Corp",H$1)))</f>
        <v>#NAME?</v>
      </c>
      <c r="I305" s="122" t="e">
        <f ca="1">IF(tbl_coded[[#This Row],[ISIN]]="","",IF(_xll.BDP($B305&amp;" Corp",I$1)="#N/A N/A","--",_xll.BDP($B305&amp;" Corp",I$1)))</f>
        <v>#NAME?</v>
      </c>
      <c r="J305" s="122" t="e">
        <f ca="1">IF(tbl_coded[[#This Row],[ISIN]]="","",IF(_xll.BDP($B305&amp;" Corp",J$1)="#N/A N/A","--",_xll.BDP($B305&amp;" Corp",J$1)))</f>
        <v>#NAME?</v>
      </c>
      <c r="K305" s="122" t="e">
        <f ca="1">IF(tbl_coded[[#This Row],[ISIN]]="","",IF(_xll.BDP($B305&amp;" Corp",K$1)="#N/A N/A","--",_xll.BDP($B305&amp;" Corp",K$1)))</f>
        <v>#NAME?</v>
      </c>
      <c r="L305" s="122" t="e">
        <f ca="1">IF(tbl_coded[[#This Row],[ISIN]]="","",IF(_xll.BDP($B305&amp;" Corp",L$1)="#N/A N/A","--",_xll.BDP($B305&amp;" Corp",L$1)))</f>
        <v>#NAME?</v>
      </c>
      <c r="M305" s="122" t="e">
        <f ca="1">IF(tbl_coded[[#This Row],[ISIN]]="","",IF(_xll.BDP($B305&amp;" Corp",M$1)="#N/A N/A","--",_xll.BDP($B305&amp;" Corp",M$1)))</f>
        <v>#NAME?</v>
      </c>
      <c r="N305" s="122" t="e">
        <f ca="1">IF(tbl_coded[[#This Row],[ISIN]]="","",IF(_xll.BDP($B305&amp;" Corp",N$1)="#N/A N/A","--",_xll.BDP($B305&amp;" Corp",N$1)))</f>
        <v>#NAME?</v>
      </c>
      <c r="O305" s="122" t="e">
        <f ca="1">IF(tbl_coded[[#This Row],[ISIN]]="","",IF(_xll.BDP($B305&amp;" Corp",O$1)="#N/A N/A","--",_xll.BDP($B305&amp;" Corp",O$1)))</f>
        <v>#NAME?</v>
      </c>
      <c r="P305" s="122" t="e">
        <f ca="1">IF(tbl_coded[[#This Row],[ISIN]]="","",IF(_xll.BDP($B305&amp;" Corp",P$1)="#N/A N/A","--",_xll.BDP($B305&amp;" Corp",P$1)))</f>
        <v>#NAME?</v>
      </c>
      <c r="Q30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5" s="122" t="e">
        <f ca="1">IF(tbl_coded[[#This Row],[ISIN]]="","",IF(OR(_xll.BDP($B305&amp;" Corp",R$1)="#N/A N/A",_xll.BDP($B305&amp;" Corp",R$1)="#N/A Invalid Security",_xll.BDP($B305&amp;" Corp",R$1)="#N/A Field Not Applicable"),"--",_xll.BDP($B305&amp;" Corp",R$1)))</f>
        <v>#NAME?</v>
      </c>
      <c r="S305" s="122" t="e">
        <f ca="1">IF(tbl_coded[[#This Row],[ISIN]]="","",IF(OR(_xll.BDP($R305&amp;" Equity",S$1)="#N/A N/A",_xll.BDP($R305&amp;" Equity",S$1)="#N/A Invalid Security"),"--",_xll.BDP($R305&amp;" Equity",S$1)))</f>
        <v>#NAME?</v>
      </c>
      <c r="T305" s="122" t="e">
        <f ca="1">IF(tbl_coded[[#This Row],[ISIN]]="","",IF(OR(_xll.BDP($R305&amp;" Equity",T$1)="#N/A N/A",_xll.BDP($R305&amp;" Equity",T$1)="#N/A Invalid Security"),"--",_xll.BDP($R305&amp;" Equity",T$1)))</f>
        <v>#NAME?</v>
      </c>
      <c r="U305" s="122" t="e">
        <f ca="1">IF(tbl_coded[[#This Row],[ISIN]]="","",IF(OR(_xll.BDP($R305&amp;" Equity",U$1)="#N/A N/A",_xll.BDP($R305&amp;" Equity",U$1)="#N/A Invalid Security"),"--",_xll.BDP($R305&amp;" Equity",U$1)))</f>
        <v>#NAME?</v>
      </c>
      <c r="V305" s="122" t="e">
        <f ca="1">IF(tbl_coded[[#This Row],[ISIN]]="","",IF(OR(_xll.BDP($R305&amp;" Equity",V$1)="#N/A N/A",_xll.BDP($R305&amp;" Equity",V$1)="#N/A Invalid Security"),"--",_xll.BDP($R305&amp;" Equity",V$1)))</f>
        <v>#NAME?</v>
      </c>
      <c r="W305" s="122" t="e">
        <f ca="1">IF(tbl_coded[[#This Row],[ISIN]]="","",IF(OR(_xll.BDP($R305&amp;" Equity",W$1)="#N/A N/A",_xll.BDP($R305&amp;" Equity",W$1)="#N/A Invalid Security"),"--",_xll.BDP($R305&amp;" Equity",W$1)))</f>
        <v>#NAME?</v>
      </c>
      <c r="X305" s="122" t="e">
        <f ca="1">IF(tbl_coded[[#This Row],[ISIN]]="","",IF(OR(_xll.BDP($R305&amp;" Equity",X$1)="#N/A N/A",_xll.BDP($R305&amp;" Equity",X$1)="#N/A Invalid Security"),"--",_xll.BDP($R305&amp;" Equity",X$1)))</f>
        <v>#NAME?</v>
      </c>
      <c r="Y30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5" s="122" t="str">
        <f ca="1">IF(tbl_coded[[#This Row],[ISIN]]="","",IF(ISNUMBER(_xll.BDP(B305&amp;" Corp",Z$1)),_xll.BDP(B305&amp;" Corp",Z$1),""))</f>
        <v/>
      </c>
      <c r="AA305" s="122" t="str">
        <f ca="1">IF(tbl_coded[[#This Row],[ISIN]]="","",IF(ISNUMBER(_xll.BDP(B305&amp;" Corp",AA$1)),_xll.BDP(B305&amp;" Corp",AA$1),""))</f>
        <v/>
      </c>
      <c r="AB305" s="122" t="str">
        <f ca="1">IF(tbl_coded[[#This Row],[ISIN]]="","",IF(ISNUMBER(_xll.BDP(B305&amp;" Corp",AB$1)),_xll.BDP(B305&amp;" Corp",AB$1),""))</f>
        <v/>
      </c>
      <c r="AC305" s="122" t="str">
        <f ca="1">IF(tbl_coded[[#This Row],[ISIN]]="","",IF(ISNUMBER(_xll.BDP(B305&amp;" Corp",AC$1)),_xll.BDP(B305&amp;" Corp",AC$1),""))</f>
        <v/>
      </c>
      <c r="AD305" s="122" t="e">
        <f ca="1">IF(tbl_coded[[#This Row],[ISIN]]="","",IF((_xll.BDP(B305&amp;" Corp",AD$1))="#N/A Field Not Applicable","",_xll.BDP(B305&amp;" Corp",AD$1)))</f>
        <v>#NAME?</v>
      </c>
      <c r="AE305" s="122" t="e">
        <f ca="1">IF(tbl_coded[[#This Row],[ISIN]]="","",IF((_xll.BDP(B305&amp;" Corp",AE$1))="#N/A N/A","--",_xll.BDP(B305&amp;" Corp",AE$1)))</f>
        <v>#NAME?</v>
      </c>
      <c r="AF305" s="122" t="e">
        <f ca="1">IF(tbl_coded[[#This Row],[ISIN]]="","",IF(IFERROR(MATCH(H305,rtg_num[Moody''s],0)&gt;10,0),"HY",IF(IFERROR(MATCH(I305,rtg_num[S&amp;P],0)&gt;10,0),"HY",IF(IFERROR(MATCH(J305,rtg_num[Fitch],0)&gt;10,0),"HY",IF(H305&amp;I305&amp;J305="------","NR",IF(IFERROR(FIND("#N/A",Coded!H305),0)&amp;IFERROR(FIND("#N/A",Coded!H305),0)&amp;IFERROR(FIND("#N/A",Coded!H305),0)&lt;&gt;"000",IF(INDEX(美元债一级!$O:$O,MATCH(tbl_coded[[#This Row],[ISIN]],美元债一级!$I:$I,0))="--/--/--","NR","IG"),"IG"))))))</f>
        <v>#NAME?</v>
      </c>
      <c r="AG30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5" s="123" t="e">
        <f ca="1">IF(tbl_coded[[#This Row],[ISIN]]="","",IF(_xll.BDP($B305&amp;" Corp",AI$1)="#N/A N/A","--",_xll.BDP($B305&amp;" Corp",AI$1)))</f>
        <v>#NAME?</v>
      </c>
      <c r="AJ305" s="122" t="e">
        <f ca="1">IF(tbl_coded[[#This Row],[ISIN]]="","",IF(OR(_xll.BDP(_xll.BDP(tbl_coded[[#This Row],[ISIN]]&amp;" Corp", "ISSUER_EQUITY_TICKER")&amp;" Equity",AJ$1)="#N/A N/A"),"--",_xll.BDP(_xll.BDP(tbl_coded[[#This Row],[ISIN]]&amp;" Corp", "ISSUER_EQUITY_TICKER")&amp;" Equity",AJ$1)))</f>
        <v>#NAME?</v>
      </c>
      <c r="AK30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25" t="e">
        <f ca="1">IF(tbl_coded[[#This Row],[ISIN]]="","",IF(OR(_xll.BDP(_xll.BDP(tbl_coded[[#This Row],[ISIN]]&amp;" Corp", "ISSUER_EQUITY_TICKER")&amp;" Equity",AL$1)="#N/A N/A"),"--",_xll.BDP(_xll.BDP(tbl_coded[[#This Row],[ISIN]]&amp;" Corp", "ISSUER_EQUITY_TICKER")&amp;" Equity",AL$1)))</f>
        <v>#NAME?</v>
      </c>
      <c r="AM305" s="125" t="e">
        <f ca="1">IF(tbl_coded[[#This Row],[ISIN]]="","",IF(_xll.BDS($B305&amp;" Corp",AM$1)="#N/A Field Not Applicable","",_xll.BDS($B305&amp;" Corp",AM$1)))</f>
        <v>#NAME?</v>
      </c>
      <c r="AN305" s="125" t="e">
        <f ca="1">IF(tbl_coded[[#This Row],[ISIN]]="","",IF(_xll.BDP(tbl_coded[[#This Row],[KPW Provider BBID]]&amp;" CompanyID","NAME")="#N/A Invalid Security","",_xll.BDP(tbl_coded[[#This Row],[KPW Provider BBID]]&amp;" CompanyID","NAME")))</f>
        <v>#NAME?</v>
      </c>
      <c r="AO305" s="125" t="e">
        <f ca="1">IF(tbl_coded[[#This Row],[ISIN]]="","",IF(_xll.BDP(tbl_coded[[#This Row],[KPW Provider BBID]]&amp;" CompanyID",$AO$1)="#N/A Invalid Security","--",IF(_xll.BDP(tbl_coded[[#This Row],[KPW Provider BBID]]&amp;" CompanyID",$AO$1)="#N/A N/A","--",_xll.BDP(tbl_coded[[#This Row],[KPW Provider BBID]]&amp;" CompanyID",$AO$1))))</f>
        <v>#NAME?</v>
      </c>
      <c r="AP305" s="125" t="e">
        <f ca="1">IF(tbl_coded[[#This Row],[ISIN]]="","",IF(_xll.BDP(tbl_coded[[#This Row],[KPW Provider BBID]]&amp;" CompanyID",$AP$1)="#N/A Invalid Security","--",IF(_xll.BDP(tbl_coded[[#This Row],[KPW Provider BBID]]&amp;" CompanyID",$AP$1)="#N/A N/A","--",_xll.BDP(tbl_coded[[#This Row],[KPW Provider BBID]]&amp;" CompanyID",$AP$1))))</f>
        <v>#NAME?</v>
      </c>
      <c r="AQ305" s="125" t="e">
        <f ca="1">IF(tbl_coded[[#This Row],[ISIN]]="","",IF(_xll.BDP(tbl_coded[[#This Row],[KPW Provider BBID]]&amp;" CompanyID",$AQ$1)="#N/A Invalid Security","--",IF(_xll.BDP(tbl_coded[[#This Row],[KPW Provider BBID]]&amp;" CompanyID",$AQ$1)="#N/A N/A","--",_xll.BDP(tbl_coded[[#This Row],[KPW Provider BBID]]&amp;" CompanyID",$AQ$1))))</f>
        <v>#NAME?</v>
      </c>
      <c r="AR305" s="125" t="e">
        <f ca="1">IF(tbl_coded[[#This Row],[ISIN]]="","",tbl_coded[[#This Row],[穆迪KPW评级]]&amp;"/"&amp;tbl_coded[[#This Row],[SPKPW评级]]&amp;"/"&amp;tbl_coded[[#This Row],[FITCHKPW评级]])</f>
        <v>#NAME?</v>
      </c>
      <c r="AS305" s="125" t="e">
        <f ca="1">IF(tbl_coded[[#This Row],[ISIN]]="","",IF(OR(_xll.BDP($B305&amp;" Corp",AS$1)="#N/A N/A"),"--",_xll.BDP($B305&amp;" Corp",AS$1)))</f>
        <v>#NAME?</v>
      </c>
      <c r="AT305" s="125" t="e">
        <f ca="1">IF(tbl_coded[[#This Row],[ISIN]]="","",IF(_xll.BDS($B305&amp;" Corp",AT$1)="#N/A Field Not Applicable","",_xll.BDS($B305&amp;" Corp",AT$1)))</f>
        <v>#NAME?</v>
      </c>
      <c r="AU305" s="125" t="e">
        <f ca="1">IF(tbl_coded[[#This Row],[SBLC Provider BBID]]="","",_xll.BDP(tbl_coded[[#This Row],[SBLC Provider BBID]]&amp;" CompanyID","NAME"))</f>
        <v>#NAME?</v>
      </c>
      <c r="AV305" s="125" t="e">
        <f ca="1">IF(tbl_coded[[#This Row],[ISIN]]="","",IF(OR(_xll.BDP($B305&amp;" Corp",AV$1)="#N/A N/A"),"--",TEXT(_xll.BDP($B305&amp;" Corp",AV$1),"yyyy/mm/dd")))</f>
        <v>#NAME?</v>
      </c>
      <c r="AW305" s="125" t="e">
        <f ca="1">IF(tbl_coded[[#This Row],[ISIN]]="","",IF(OR(_xll.BDP($B305&amp;" Corp",AW$1)="#N/A N/A"),"--",TEXT(_xll.BDP($B305&amp;" Corp",AW$1),"yyyy/mm/dd")))</f>
        <v>#NAME?</v>
      </c>
      <c r="AX305" s="125" t="e">
        <f ca="1">IF(tbl_coded[[#This Row],[ISIN]]="","",IF(OR(_xll.BDP($B305&amp;" Corp",AX$1)="#N/A N/A"),"--",TEXT(_xll.BDP($B305&amp;" Corp",AX$1),"yyyy/mm/dd")))</f>
        <v>#NAME?</v>
      </c>
      <c r="AY305" s="125" t="e">
        <f ca="1">IF(tbl_coded[[#This Row],[ISIN]]="","",IF(OR(_xll.BDP($B305&amp;" Corp",AY$1)="#N/A Field Not Applicable"),"--",TEXT(_xll.BDP($B305&amp;" Corp",AY$1),"yyyy/mm/dd")))</f>
        <v>#NAME?</v>
      </c>
      <c r="AZ305" s="125" t="e">
        <f ca="1">IF(tbl_coded[[#This Row],[ISIN]]="","",IF(OR(_xll.BDP($B305&amp;" Corp",AZ$1)="#N/A N/A"),"--",_xll.BDP($B305&amp;" Corp",AZ$1)))</f>
        <v>#NAME?</v>
      </c>
      <c r="BA305" s="125" t="e">
        <f ca="1">IF(tbl_coded[[#This Row],[ISIN]]="","",IF(OR(_xll.BDP($B305&amp;" Corp",BA$1)="#N/A N/A"),"--",_xll.BDP($B305&amp;" Corp",BA$1)))</f>
        <v>#NAME?</v>
      </c>
      <c r="BB305" s="125" t="e">
        <f ca="1">IF(tbl_coded[[#This Row],[ISIN]]="","",IF(OR(_xll.BDP($B305&amp;" Corp",BB$1)="#N/A N/A"),"--",_xll.BDP($B305&amp;" Corp",BB$1)))</f>
        <v>#NAME?</v>
      </c>
      <c r="BC305" s="125" t="e">
        <f ca="1">IF(tbl_coded[[#This Row],[ISIN]]="","",IF(OR(_xll.BDP($B305&amp;" Corp",BC$1)="#N/A Field Not Applicable"),"--",_xll.BDP($B305&amp;" Corp",BC$1)))</f>
        <v>#NAME?</v>
      </c>
      <c r="BD305" s="125" t="e">
        <f ca="1">IF(tbl_coded[[#This Row],[ISIN]]="","",IF(OR(_xll.BDP($B305&amp;" Corp",BD$1)="#N/A Field Not Applicable"),"--",_xll.BDP($B305&amp;" Corp",BD$1)))</f>
        <v>#NAME?</v>
      </c>
      <c r="BE305" s="125" t="e">
        <f ca="1">IF(tbl_coded[[#This Row],[ISIN]]="","",IF(OR(_xll.BDP($B305&amp;" Corp",BE$1)="#N/A Field Not Applicable"),"--",_xll.BDP($B305&amp;" Corp",BE$1)))</f>
        <v>#NAME?</v>
      </c>
      <c r="BF305" s="125" t="e">
        <f ca="1">IF(tbl_coded[[#This Row],[ISIN]]="","",IF(OR(_xll.BDP($B305&amp;" Corp",BF$1)="#N/A Field Not Applicable"),"--",_xll.BDP($B305&amp;" Corp",BF$1)))</f>
        <v>#NAME?</v>
      </c>
      <c r="BG305" s="125" t="e">
        <f ca="1">IF(tbl_coded[[#This Row],[ISIN]]="","",IF(OR(_xll.BDP($B305&amp;" Corp",BG$1)="#N/A Field Not Applicable"),"--",IF(_xll.BDP($B305&amp;" Corp",BG$1)="#N/A N/A","N",_xll.BDP($B305&amp;" Corp",BG$1))))</f>
        <v>#NAME?</v>
      </c>
      <c r="BH305" s="125" t="e">
        <f ca="1">IF(tbl_coded[[#This Row],[ISIN]]="","",IF(OR(_xll.BDP($B305&amp;" Corp",BH$1)="#N/A N/A"),"",_xll.BDP($B305&amp;" Corp",BH$1)))</f>
        <v>#NAME?</v>
      </c>
      <c r="BI305" s="125" t="e">
        <f ca="1">IF(tbl_coded[[#This Row],[ISIN]]="","",IF(OR(tbl_coded[[#This Row],[Parent company tiker]]=""),"",IF(_xll.BDP(tbl_coded[[#This Row],[Parent company tiker]]&amp;" Equity",BI$1)="#N/A N/A","--",_xll.BDP(tbl_coded[[#This Row],[Parent company tiker]]&amp;" Equity",BI$1))))</f>
        <v>#NAME?</v>
      </c>
      <c r="BJ305" s="125" t="e">
        <f ca="1">IF(tbl_coded[[#This Row],[ISIN]]="","",IF(OR(tbl_coded[[#This Row],[Parent company tiker]]=""),"",IF(_xll.BDP(tbl_coded[[#This Row],[Parent company tiker]]&amp;" Equity",BJ$1)="#N/A N/A","--",_xll.BDP(tbl_coded[[#This Row],[Parent company tiker]]&amp;" Equity",BJ$1))))</f>
        <v>#NAME?</v>
      </c>
      <c r="BK305" s="125" t="e">
        <f ca="1">IF(tbl_coded[[#This Row],[ISIN]]="","",IF(OR(tbl_coded[[#This Row],[Parent company tiker]]=""),"",IF(_xll.BDP(tbl_coded[[#This Row],[Parent company tiker]]&amp;" Equity",BK$1)="#N/A N/A","--",_xll.BDP(tbl_coded[[#This Row],[Parent company tiker]]&amp;" Equity",BK$1))))</f>
        <v>#NAME?</v>
      </c>
      <c r="BL305" s="125" t="e">
        <f ca="1">IF(tbl_coded[[#This Row],[ISIN]]="","",IF(OR(tbl_coded[[#This Row],[Parent company tiker]]=""),"",IF(_xll.BDP(tbl_coded[[#This Row],[Parent company tiker]]&amp;" Equity",BL$1)="#N/A N/A","--",_xll.BDP(tbl_coded[[#This Row],[Parent company tiker]]&amp;" Equity",BL$1))))</f>
        <v>#NAME?</v>
      </c>
      <c r="BM30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5" s="125" t="e">
        <f ca="1">IF(tbl_coded[[#This Row],[Column9]]&lt;&gt;"--",tbl_coded[[#This Row],[G''tor rating]],IF(tbl_coded[[#This Row],[KPW Name]]&lt;&gt;"",tbl_coded[[#This Row],[KPW Rating]],IF(tbl_coded[[#This Row],[Parent company tiker]]&lt;&gt;"",tbl_coded[[#This Row],[parent评级]],tbl_coded[[#This Row],[Issuer rating]])))</f>
        <v>#NAME?</v>
      </c>
      <c r="BO305" s="159" t="str">
        <f ca="1">IFERROR(IF(tbl_coded[[#This Row],[GREEN]]="Y","GREEN",IF(tbl_coded[[#This Row],[SUSTAINABLE]]="Y","SUSTAINABLE",IF(tbl_coded[[#This Row],[SOCIAL]]="Y","SOCIAL",IF(tbl_coded[[#This Row],[Sustainable linked]]="Y","SUSTAINABLE LINKED"," ")))),"")</f>
        <v/>
      </c>
    </row>
    <row r="306" spans="1:67" ht="15" customHeight="1">
      <c r="A306" s="119">
        <v>304</v>
      </c>
      <c r="B306" s="120" t="str">
        <f>IF(美元债一级!$C$4:$C$1048576&lt;&gt;"",美元债一级!C307,"")</f>
        <v>MO0000000089</v>
      </c>
      <c r="C306" s="122" t="e">
        <f ca="1">IF(tbl_coded[[#This Row],[ISIN]]="","",IF(tbl_coded[[#This Row],[Index]]&gt;$A$1,"",IF(_xll.BDP($B306&amp;" Corp",C$1)="#N/A N/A","",_xll.BDP($B306&amp;" Corp",C$1))))</f>
        <v>#NAME?</v>
      </c>
      <c r="D306" s="122" t="e">
        <f ca="1">IF(tbl_coded[[#This Row],[ISIN]]="","",IF(_xll.BDP($B306&amp;" Corp",D$1)="#N/A N/A","",_xll.BDP($B306&amp;" Corp",D$1)))</f>
        <v>#NAME?</v>
      </c>
      <c r="E306" s="122" t="e">
        <f ca="1">IF(tbl_coded[[#This Row],[ISIN]]="","",IF(_xll.BDP($B306&amp;" Corp",E$1)="#N/A N/A","--",_xll.BDP($B306&amp;" Corp",E$1)))</f>
        <v>#NAME?</v>
      </c>
      <c r="F306" s="122" t="e">
        <f ca="1">IF(tbl_coded[[#This Row],[ISIN]]="","",IF(_xll.BDS($B306&amp;" Corp",F$1)="#N/A Field Not Applicable","",_xll.BDS($B306&amp;" Corp",F$1)))</f>
        <v>#NAME?</v>
      </c>
      <c r="G306" s="122" t="e">
        <f ca="1">IF(tbl_coded[[#This Row],[ISIN]]="","",IF(_xll.BDP($F306&amp;" CompanyID",G$1)="#N/A Invalid Security","",_xll.BDP($F306&amp;" CompanyID",G$1)))</f>
        <v>#NAME?</v>
      </c>
      <c r="H306" s="122" t="e">
        <f ca="1">IF(tbl_coded[[#This Row],[ISIN]]="","",IF(_xll.BDP($B306&amp;" Corp",H$1)="#N/A N/A","--",_xll.BDP($B306&amp;" Corp",H$1)))</f>
        <v>#NAME?</v>
      </c>
      <c r="I306" s="122" t="e">
        <f ca="1">IF(tbl_coded[[#This Row],[ISIN]]="","",IF(_xll.BDP($B306&amp;" Corp",I$1)="#N/A N/A","--",_xll.BDP($B306&amp;" Corp",I$1)))</f>
        <v>#NAME?</v>
      </c>
      <c r="J306" s="122" t="e">
        <f ca="1">IF(tbl_coded[[#This Row],[ISIN]]="","",IF(_xll.BDP($B306&amp;" Corp",J$1)="#N/A N/A","--",_xll.BDP($B306&amp;" Corp",J$1)))</f>
        <v>#NAME?</v>
      </c>
      <c r="K306" s="122" t="e">
        <f ca="1">IF(tbl_coded[[#This Row],[ISIN]]="","",IF(_xll.BDP($B306&amp;" Corp",K$1)="#N/A N/A","--",_xll.BDP($B306&amp;" Corp",K$1)))</f>
        <v>#NAME?</v>
      </c>
      <c r="L306" s="122" t="e">
        <f ca="1">IF(tbl_coded[[#This Row],[ISIN]]="","",IF(_xll.BDP($B306&amp;" Corp",L$1)="#N/A N/A","--",_xll.BDP($B306&amp;" Corp",L$1)))</f>
        <v>#NAME?</v>
      </c>
      <c r="M306" s="122" t="e">
        <f ca="1">IF(tbl_coded[[#This Row],[ISIN]]="","",IF(_xll.BDP($B306&amp;" Corp",M$1)="#N/A N/A","--",_xll.BDP($B306&amp;" Corp",M$1)))</f>
        <v>#NAME?</v>
      </c>
      <c r="N306" s="122" t="e">
        <f ca="1">IF(tbl_coded[[#This Row],[ISIN]]="","",IF(_xll.BDP($B306&amp;" Corp",N$1)="#N/A N/A","--",_xll.BDP($B306&amp;" Corp",N$1)))</f>
        <v>#NAME?</v>
      </c>
      <c r="O306" s="122" t="e">
        <f ca="1">IF(tbl_coded[[#This Row],[ISIN]]="","",IF(_xll.BDP($B306&amp;" Corp",O$1)="#N/A N/A","--",_xll.BDP($B306&amp;" Corp",O$1)))</f>
        <v>#NAME?</v>
      </c>
      <c r="P306" s="122" t="e">
        <f ca="1">IF(tbl_coded[[#This Row],[ISIN]]="","",IF(_xll.BDP($B306&amp;" Corp",P$1)="#N/A N/A","--",_xll.BDP($B306&amp;" Corp",P$1)))</f>
        <v>#NAME?</v>
      </c>
      <c r="Q306"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6" s="122" t="e">
        <f ca="1">IF(tbl_coded[[#This Row],[ISIN]]="","",IF(OR(_xll.BDP($B306&amp;" Corp",R$1)="#N/A N/A",_xll.BDP($B306&amp;" Corp",R$1)="#N/A Invalid Security",_xll.BDP($B306&amp;" Corp",R$1)="#N/A Field Not Applicable"),"--",_xll.BDP($B306&amp;" Corp",R$1)))</f>
        <v>#NAME?</v>
      </c>
      <c r="S306" s="122" t="e">
        <f ca="1">IF(tbl_coded[[#This Row],[ISIN]]="","",IF(OR(_xll.BDP($R306&amp;" Equity",S$1)="#N/A N/A",_xll.BDP($R306&amp;" Equity",S$1)="#N/A Invalid Security"),"--",_xll.BDP($R306&amp;" Equity",S$1)))</f>
        <v>#NAME?</v>
      </c>
      <c r="T306" s="122" t="e">
        <f ca="1">IF(tbl_coded[[#This Row],[ISIN]]="","",IF(OR(_xll.BDP($R306&amp;" Equity",T$1)="#N/A N/A",_xll.BDP($R306&amp;" Equity",T$1)="#N/A Invalid Security"),"--",_xll.BDP($R306&amp;" Equity",T$1)))</f>
        <v>#NAME?</v>
      </c>
      <c r="U306" s="122" t="e">
        <f ca="1">IF(tbl_coded[[#This Row],[ISIN]]="","",IF(OR(_xll.BDP($R306&amp;" Equity",U$1)="#N/A N/A",_xll.BDP($R306&amp;" Equity",U$1)="#N/A Invalid Security"),"--",_xll.BDP($R306&amp;" Equity",U$1)))</f>
        <v>#NAME?</v>
      </c>
      <c r="V306" s="122" t="e">
        <f ca="1">IF(tbl_coded[[#This Row],[ISIN]]="","",IF(OR(_xll.BDP($R306&amp;" Equity",V$1)="#N/A N/A",_xll.BDP($R306&amp;" Equity",V$1)="#N/A Invalid Security"),"--",_xll.BDP($R306&amp;" Equity",V$1)))</f>
        <v>#NAME?</v>
      </c>
      <c r="W306" s="122" t="e">
        <f ca="1">IF(tbl_coded[[#This Row],[ISIN]]="","",IF(OR(_xll.BDP($R306&amp;" Equity",W$1)="#N/A N/A",_xll.BDP($R306&amp;" Equity",W$1)="#N/A Invalid Security"),"--",_xll.BDP($R306&amp;" Equity",W$1)))</f>
        <v>#NAME?</v>
      </c>
      <c r="X306" s="122" t="e">
        <f ca="1">IF(tbl_coded[[#This Row],[ISIN]]="","",IF(OR(_xll.BDP($R306&amp;" Equity",X$1)="#N/A N/A",_xll.BDP($R306&amp;" Equity",X$1)="#N/A Invalid Security"),"--",_xll.BDP($R306&amp;" Equity",X$1)))</f>
        <v>#NAME?</v>
      </c>
      <c r="Y306"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6" s="122" t="str">
        <f ca="1">IF(tbl_coded[[#This Row],[ISIN]]="","",IF(ISNUMBER(_xll.BDP(B306&amp;" Corp",Z$1)),_xll.BDP(B306&amp;" Corp",Z$1),""))</f>
        <v/>
      </c>
      <c r="AA306" s="122" t="str">
        <f ca="1">IF(tbl_coded[[#This Row],[ISIN]]="","",IF(ISNUMBER(_xll.BDP(B306&amp;" Corp",AA$1)),_xll.BDP(B306&amp;" Corp",AA$1),""))</f>
        <v/>
      </c>
      <c r="AB306" s="122" t="str">
        <f ca="1">IF(tbl_coded[[#This Row],[ISIN]]="","",IF(ISNUMBER(_xll.BDP(B306&amp;" Corp",AB$1)),_xll.BDP(B306&amp;" Corp",AB$1),""))</f>
        <v/>
      </c>
      <c r="AC306" s="122" t="str">
        <f ca="1">IF(tbl_coded[[#This Row],[ISIN]]="","",IF(ISNUMBER(_xll.BDP(B306&amp;" Corp",AC$1)),_xll.BDP(B306&amp;" Corp",AC$1),""))</f>
        <v/>
      </c>
      <c r="AD306" s="122" t="e">
        <f ca="1">IF(tbl_coded[[#This Row],[ISIN]]="","",IF((_xll.BDP(B306&amp;" Corp",AD$1))="#N/A Field Not Applicable","",_xll.BDP(B306&amp;" Corp",AD$1)))</f>
        <v>#NAME?</v>
      </c>
      <c r="AE306" s="122" t="e">
        <f ca="1">IF(tbl_coded[[#This Row],[ISIN]]="","",IF((_xll.BDP(B306&amp;" Corp",AE$1))="#N/A N/A","--",_xll.BDP(B306&amp;" Corp",AE$1)))</f>
        <v>#NAME?</v>
      </c>
      <c r="AF306" s="122" t="e">
        <f ca="1">IF(tbl_coded[[#This Row],[ISIN]]="","",IF(IFERROR(MATCH(H306,rtg_num[Moody''s],0)&gt;10,0),"HY",IF(IFERROR(MATCH(I306,rtg_num[S&amp;P],0)&gt;10,0),"HY",IF(IFERROR(MATCH(J306,rtg_num[Fitch],0)&gt;10,0),"HY",IF(H306&amp;I306&amp;J306="------","NR",IF(IFERROR(FIND("#N/A",Coded!H306),0)&amp;IFERROR(FIND("#N/A",Coded!H306),0)&amp;IFERROR(FIND("#N/A",Coded!H306),0)&lt;&gt;"000",IF(INDEX(美元债一级!$O:$O,MATCH(tbl_coded[[#This Row],[ISIN]],美元债一级!$I:$I,0))="--/--/--","NR","IG"),"IG"))))))</f>
        <v>#NAME?</v>
      </c>
      <c r="AG306"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6"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6" s="123" t="e">
        <f ca="1">IF(tbl_coded[[#This Row],[ISIN]]="","",IF(_xll.BDP($B306&amp;" Corp",AI$1)="#N/A N/A","--",_xll.BDP($B306&amp;" Corp",AI$1)))</f>
        <v>#NAME?</v>
      </c>
      <c r="AJ306" s="122" t="e">
        <f ca="1">IF(tbl_coded[[#This Row],[ISIN]]="","",IF(OR(_xll.BDP(_xll.BDP(tbl_coded[[#This Row],[ISIN]]&amp;" Corp", "ISSUER_EQUITY_TICKER")&amp;" Equity",AJ$1)="#N/A N/A"),"--",_xll.BDP(_xll.BDP(tbl_coded[[#This Row],[ISIN]]&amp;" Corp", "ISSUER_EQUITY_TICKER")&amp;" Equity",AJ$1)))</f>
        <v>#NAME?</v>
      </c>
      <c r="AK306"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25" t="e">
        <f ca="1">IF(tbl_coded[[#This Row],[ISIN]]="","",IF(OR(_xll.BDP(_xll.BDP(tbl_coded[[#This Row],[ISIN]]&amp;" Corp", "ISSUER_EQUITY_TICKER")&amp;" Equity",AL$1)="#N/A N/A"),"--",_xll.BDP(_xll.BDP(tbl_coded[[#This Row],[ISIN]]&amp;" Corp", "ISSUER_EQUITY_TICKER")&amp;" Equity",AL$1)))</f>
        <v>#NAME?</v>
      </c>
      <c r="AM306" s="125" t="e">
        <f ca="1">IF(tbl_coded[[#This Row],[ISIN]]="","",IF(_xll.BDS($B306&amp;" Corp",AM$1)="#N/A Field Not Applicable","",_xll.BDS($B306&amp;" Corp",AM$1)))</f>
        <v>#NAME?</v>
      </c>
      <c r="AN306" s="125" t="e">
        <f ca="1">IF(tbl_coded[[#This Row],[ISIN]]="","",IF(_xll.BDP(tbl_coded[[#This Row],[KPW Provider BBID]]&amp;" CompanyID","NAME")="#N/A Invalid Security","",_xll.BDP(tbl_coded[[#This Row],[KPW Provider BBID]]&amp;" CompanyID","NAME")))</f>
        <v>#NAME?</v>
      </c>
      <c r="AO306" s="125" t="e">
        <f ca="1">IF(tbl_coded[[#This Row],[ISIN]]="","",IF(_xll.BDP(tbl_coded[[#This Row],[KPW Provider BBID]]&amp;" CompanyID",$AO$1)="#N/A Invalid Security","--",IF(_xll.BDP(tbl_coded[[#This Row],[KPW Provider BBID]]&amp;" CompanyID",$AO$1)="#N/A N/A","--",_xll.BDP(tbl_coded[[#This Row],[KPW Provider BBID]]&amp;" CompanyID",$AO$1))))</f>
        <v>#NAME?</v>
      </c>
      <c r="AP306" s="125" t="e">
        <f ca="1">IF(tbl_coded[[#This Row],[ISIN]]="","",IF(_xll.BDP(tbl_coded[[#This Row],[KPW Provider BBID]]&amp;" CompanyID",$AP$1)="#N/A Invalid Security","--",IF(_xll.BDP(tbl_coded[[#This Row],[KPW Provider BBID]]&amp;" CompanyID",$AP$1)="#N/A N/A","--",_xll.BDP(tbl_coded[[#This Row],[KPW Provider BBID]]&amp;" CompanyID",$AP$1))))</f>
        <v>#NAME?</v>
      </c>
      <c r="AQ306" s="125" t="e">
        <f ca="1">IF(tbl_coded[[#This Row],[ISIN]]="","",IF(_xll.BDP(tbl_coded[[#This Row],[KPW Provider BBID]]&amp;" CompanyID",$AQ$1)="#N/A Invalid Security","--",IF(_xll.BDP(tbl_coded[[#This Row],[KPW Provider BBID]]&amp;" CompanyID",$AQ$1)="#N/A N/A","--",_xll.BDP(tbl_coded[[#This Row],[KPW Provider BBID]]&amp;" CompanyID",$AQ$1))))</f>
        <v>#NAME?</v>
      </c>
      <c r="AR306" s="125" t="e">
        <f ca="1">IF(tbl_coded[[#This Row],[ISIN]]="","",tbl_coded[[#This Row],[穆迪KPW评级]]&amp;"/"&amp;tbl_coded[[#This Row],[SPKPW评级]]&amp;"/"&amp;tbl_coded[[#This Row],[FITCHKPW评级]])</f>
        <v>#NAME?</v>
      </c>
      <c r="AS306" s="125" t="e">
        <f ca="1">IF(tbl_coded[[#This Row],[ISIN]]="","",IF(OR(_xll.BDP($B306&amp;" Corp",AS$1)="#N/A N/A"),"--",_xll.BDP($B306&amp;" Corp",AS$1)))</f>
        <v>#NAME?</v>
      </c>
      <c r="AT306" s="125" t="e">
        <f ca="1">IF(tbl_coded[[#This Row],[ISIN]]="","",IF(_xll.BDS($B306&amp;" Corp",AT$1)="#N/A Field Not Applicable","",_xll.BDS($B306&amp;" Corp",AT$1)))</f>
        <v>#NAME?</v>
      </c>
      <c r="AU306" s="125" t="e">
        <f ca="1">IF(tbl_coded[[#This Row],[SBLC Provider BBID]]="","",_xll.BDP(tbl_coded[[#This Row],[SBLC Provider BBID]]&amp;" CompanyID","NAME"))</f>
        <v>#NAME?</v>
      </c>
      <c r="AV306" s="125" t="e">
        <f ca="1">IF(tbl_coded[[#This Row],[ISIN]]="","",IF(OR(_xll.BDP($B306&amp;" Corp",AV$1)="#N/A N/A"),"--",TEXT(_xll.BDP($B306&amp;" Corp",AV$1),"yyyy/mm/dd")))</f>
        <v>#NAME?</v>
      </c>
      <c r="AW306" s="125" t="e">
        <f ca="1">IF(tbl_coded[[#This Row],[ISIN]]="","",IF(OR(_xll.BDP($B306&amp;" Corp",AW$1)="#N/A N/A"),"--",TEXT(_xll.BDP($B306&amp;" Corp",AW$1),"yyyy/mm/dd")))</f>
        <v>#NAME?</v>
      </c>
      <c r="AX306" s="125" t="e">
        <f ca="1">IF(tbl_coded[[#This Row],[ISIN]]="","",IF(OR(_xll.BDP($B306&amp;" Corp",AX$1)="#N/A N/A"),"--",TEXT(_xll.BDP($B306&amp;" Corp",AX$1),"yyyy/mm/dd")))</f>
        <v>#NAME?</v>
      </c>
      <c r="AY306" s="125" t="e">
        <f ca="1">IF(tbl_coded[[#This Row],[ISIN]]="","",IF(OR(_xll.BDP($B306&amp;" Corp",AY$1)="#N/A Field Not Applicable"),"--",TEXT(_xll.BDP($B306&amp;" Corp",AY$1),"yyyy/mm/dd")))</f>
        <v>#NAME?</v>
      </c>
      <c r="AZ306" s="125" t="e">
        <f ca="1">IF(tbl_coded[[#This Row],[ISIN]]="","",IF(OR(_xll.BDP($B306&amp;" Corp",AZ$1)="#N/A N/A"),"--",_xll.BDP($B306&amp;" Corp",AZ$1)))</f>
        <v>#NAME?</v>
      </c>
      <c r="BA306" s="125" t="e">
        <f ca="1">IF(tbl_coded[[#This Row],[ISIN]]="","",IF(OR(_xll.BDP($B306&amp;" Corp",BA$1)="#N/A N/A"),"--",_xll.BDP($B306&amp;" Corp",BA$1)))</f>
        <v>#NAME?</v>
      </c>
      <c r="BB306" s="125" t="e">
        <f ca="1">IF(tbl_coded[[#This Row],[ISIN]]="","",IF(OR(_xll.BDP($B306&amp;" Corp",BB$1)="#N/A N/A"),"--",_xll.BDP($B306&amp;" Corp",BB$1)))</f>
        <v>#NAME?</v>
      </c>
      <c r="BC306" s="125" t="e">
        <f ca="1">IF(tbl_coded[[#This Row],[ISIN]]="","",IF(OR(_xll.BDP($B306&amp;" Corp",BC$1)="#N/A Field Not Applicable"),"--",_xll.BDP($B306&amp;" Corp",BC$1)))</f>
        <v>#NAME?</v>
      </c>
      <c r="BD306" s="125" t="e">
        <f ca="1">IF(tbl_coded[[#This Row],[ISIN]]="","",IF(OR(_xll.BDP($B306&amp;" Corp",BD$1)="#N/A Field Not Applicable"),"--",_xll.BDP($B306&amp;" Corp",BD$1)))</f>
        <v>#NAME?</v>
      </c>
      <c r="BE306" s="125" t="e">
        <f ca="1">IF(tbl_coded[[#This Row],[ISIN]]="","",IF(OR(_xll.BDP($B306&amp;" Corp",BE$1)="#N/A Field Not Applicable"),"--",_xll.BDP($B306&amp;" Corp",BE$1)))</f>
        <v>#NAME?</v>
      </c>
      <c r="BF306" s="125" t="e">
        <f ca="1">IF(tbl_coded[[#This Row],[ISIN]]="","",IF(OR(_xll.BDP($B306&amp;" Corp",BF$1)="#N/A Field Not Applicable"),"--",_xll.BDP($B306&amp;" Corp",BF$1)))</f>
        <v>#NAME?</v>
      </c>
      <c r="BG306" s="125" t="e">
        <f ca="1">IF(tbl_coded[[#This Row],[ISIN]]="","",IF(OR(_xll.BDP($B306&amp;" Corp",BG$1)="#N/A Field Not Applicable"),"--",IF(_xll.BDP($B306&amp;" Corp",BG$1)="#N/A N/A","N",_xll.BDP($B306&amp;" Corp",BG$1))))</f>
        <v>#NAME?</v>
      </c>
      <c r="BH306" s="125" t="e">
        <f ca="1">IF(tbl_coded[[#This Row],[ISIN]]="","",IF(OR(_xll.BDP($B306&amp;" Corp",BH$1)="#N/A N/A"),"",_xll.BDP($B306&amp;" Corp",BH$1)))</f>
        <v>#NAME?</v>
      </c>
      <c r="BI306" s="125" t="e">
        <f ca="1">IF(tbl_coded[[#This Row],[ISIN]]="","",IF(OR(tbl_coded[[#This Row],[Parent company tiker]]=""),"",IF(_xll.BDP(tbl_coded[[#This Row],[Parent company tiker]]&amp;" Equity",BI$1)="#N/A N/A","--",_xll.BDP(tbl_coded[[#This Row],[Parent company tiker]]&amp;" Equity",BI$1))))</f>
        <v>#NAME?</v>
      </c>
      <c r="BJ306" s="125" t="e">
        <f ca="1">IF(tbl_coded[[#This Row],[ISIN]]="","",IF(OR(tbl_coded[[#This Row],[Parent company tiker]]=""),"",IF(_xll.BDP(tbl_coded[[#This Row],[Parent company tiker]]&amp;" Equity",BJ$1)="#N/A N/A","--",_xll.BDP(tbl_coded[[#This Row],[Parent company tiker]]&amp;" Equity",BJ$1))))</f>
        <v>#NAME?</v>
      </c>
      <c r="BK306" s="125" t="e">
        <f ca="1">IF(tbl_coded[[#This Row],[ISIN]]="","",IF(OR(tbl_coded[[#This Row],[Parent company tiker]]=""),"",IF(_xll.BDP(tbl_coded[[#This Row],[Parent company tiker]]&amp;" Equity",BK$1)="#N/A N/A","--",_xll.BDP(tbl_coded[[#This Row],[Parent company tiker]]&amp;" Equity",BK$1))))</f>
        <v>#NAME?</v>
      </c>
      <c r="BL306" s="125" t="e">
        <f ca="1">IF(tbl_coded[[#This Row],[ISIN]]="","",IF(OR(tbl_coded[[#This Row],[Parent company tiker]]=""),"",IF(_xll.BDP(tbl_coded[[#This Row],[Parent company tiker]]&amp;" Equity",BL$1)="#N/A N/A","--",_xll.BDP(tbl_coded[[#This Row],[Parent company tiker]]&amp;" Equity",BL$1))))</f>
        <v>#NAME?</v>
      </c>
      <c r="BM306"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6" s="125" t="e">
        <f ca="1">IF(tbl_coded[[#This Row],[Column9]]&lt;&gt;"--",tbl_coded[[#This Row],[G''tor rating]],IF(tbl_coded[[#This Row],[KPW Name]]&lt;&gt;"",tbl_coded[[#This Row],[KPW Rating]],IF(tbl_coded[[#This Row],[Parent company tiker]]&lt;&gt;"",tbl_coded[[#This Row],[parent评级]],tbl_coded[[#This Row],[Issuer rating]])))</f>
        <v>#NAME?</v>
      </c>
      <c r="BO306" s="159" t="str">
        <f ca="1">IFERROR(IF(tbl_coded[[#This Row],[GREEN]]="Y","GREEN",IF(tbl_coded[[#This Row],[SUSTAINABLE]]="Y","SUSTAINABLE",IF(tbl_coded[[#This Row],[SOCIAL]]="Y","SOCIAL",IF(tbl_coded[[#This Row],[Sustainable linked]]="Y","SUSTAINABLE LINKED"," ")))),"")</f>
        <v/>
      </c>
    </row>
    <row r="307" spans="1:67" ht="15" customHeight="1">
      <c r="A307" s="119">
        <v>305</v>
      </c>
      <c r="B307" s="120" t="str">
        <f>IF(美元债一级!$C$4:$C$1048576&lt;&gt;"",美元债一级!C308,"")</f>
        <v>HK0000895687</v>
      </c>
      <c r="C307" s="124" t="e">
        <f ca="1">IF(tbl_coded[[#This Row],[ISIN]]="","",IF(tbl_coded[[#This Row],[Index]]&gt;$A$1,"",IF(_xll.BDP($B307&amp;" Corp",C$1)="#N/A N/A","",_xll.BDP($B307&amp;" Corp",C$1))))</f>
        <v>#NAME?</v>
      </c>
      <c r="D307" s="124" t="e">
        <f ca="1">IF(tbl_coded[[#This Row],[ISIN]]="","",IF(_xll.BDP($B307&amp;" Corp",D$1)="#N/A N/A","",_xll.BDP($B307&amp;" Corp",D$1)))</f>
        <v>#NAME?</v>
      </c>
      <c r="E307" s="124" t="e">
        <f ca="1">IF(tbl_coded[[#This Row],[ISIN]]="","",IF(_xll.BDP($B307&amp;" Corp",E$1)="#N/A N/A","--",_xll.BDP($B307&amp;" Corp",E$1)))</f>
        <v>#NAME?</v>
      </c>
      <c r="F307" s="124" t="e">
        <f ca="1">IF(tbl_coded[[#This Row],[ISIN]]="","",IF(_xll.BDS($B307&amp;" Corp",F$1)="#N/A Field Not Applicable","",_xll.BDS($B307&amp;" Corp",F$1)))</f>
        <v>#NAME?</v>
      </c>
      <c r="G307" s="124" t="e">
        <f ca="1">IF(tbl_coded[[#This Row],[ISIN]]="","",IF(_xll.BDP($F307&amp;" CompanyID",G$1)="#N/A Invalid Security","",_xll.BDP($F307&amp;" CompanyID",G$1)))</f>
        <v>#NAME?</v>
      </c>
      <c r="H307" s="124" t="e">
        <f ca="1">IF(tbl_coded[[#This Row],[ISIN]]="","",IF(_xll.BDP($B307&amp;" Corp",H$1)="#N/A N/A","--",_xll.BDP($B307&amp;" Corp",H$1)))</f>
        <v>#NAME?</v>
      </c>
      <c r="I307" s="124" t="e">
        <f ca="1">IF(tbl_coded[[#This Row],[ISIN]]="","",IF(_xll.BDP($B307&amp;" Corp",I$1)="#N/A N/A","--",_xll.BDP($B307&amp;" Corp",I$1)))</f>
        <v>#NAME?</v>
      </c>
      <c r="J307" s="124" t="e">
        <f ca="1">IF(tbl_coded[[#This Row],[ISIN]]="","",IF(_xll.BDP($B307&amp;" Corp",J$1)="#N/A N/A","--",_xll.BDP($B307&amp;" Corp",J$1)))</f>
        <v>#NAME?</v>
      </c>
      <c r="K307" s="124" t="e">
        <f ca="1">IF(tbl_coded[[#This Row],[ISIN]]="","",IF(_xll.BDP($B307&amp;" Corp",K$1)="#N/A N/A","--",_xll.BDP($B307&amp;" Corp",K$1)))</f>
        <v>#NAME?</v>
      </c>
      <c r="L307" s="124" t="e">
        <f ca="1">IF(tbl_coded[[#This Row],[ISIN]]="","",IF(_xll.BDP($B307&amp;" Corp",L$1)="#N/A N/A","--",_xll.BDP($B307&amp;" Corp",L$1)))</f>
        <v>#NAME?</v>
      </c>
      <c r="M307" s="124" t="e">
        <f ca="1">IF(tbl_coded[[#This Row],[ISIN]]="","",IF(_xll.BDP($B307&amp;" Corp",M$1)="#N/A N/A","--",_xll.BDP($B307&amp;" Corp",M$1)))</f>
        <v>#NAME?</v>
      </c>
      <c r="N307" s="124" t="e">
        <f ca="1">IF(tbl_coded[[#This Row],[ISIN]]="","",IF(_xll.BDP($B307&amp;" Corp",N$1)="#N/A N/A","--",_xll.BDP($B307&amp;" Corp",N$1)))</f>
        <v>#NAME?</v>
      </c>
      <c r="O307" s="124" t="e">
        <f ca="1">IF(tbl_coded[[#This Row],[ISIN]]="","",IF(_xll.BDP($B307&amp;" Corp",O$1)="#N/A N/A","--",_xll.BDP($B307&amp;" Corp",O$1)))</f>
        <v>#NAME?</v>
      </c>
      <c r="P307" s="124" t="e">
        <f ca="1">IF(tbl_coded[[#This Row],[ISIN]]="","",IF(_xll.BDP($B307&amp;" Corp",P$1)="#N/A N/A","--",_xll.BDP($B307&amp;" Corp",P$1)))</f>
        <v>#NAME?</v>
      </c>
      <c r="Q30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7" s="124" t="e">
        <f ca="1">IF(tbl_coded[[#This Row],[ISIN]]="","",IF(OR(_xll.BDP($B307&amp;" Corp",R$1)="#N/A N/A",_xll.BDP($B307&amp;" Corp",R$1)="#N/A Invalid Security",_xll.BDP($B307&amp;" Corp",R$1)="#N/A Field Not Applicable"),"--",_xll.BDP($B307&amp;" Corp",R$1)))</f>
        <v>#NAME?</v>
      </c>
      <c r="S307" s="124" t="e">
        <f ca="1">IF(tbl_coded[[#This Row],[ISIN]]="","",IF(OR(_xll.BDP($R307&amp;" Equity",S$1)="#N/A N/A",_xll.BDP($R307&amp;" Equity",S$1)="#N/A Invalid Security"),"--",_xll.BDP($R307&amp;" Equity",S$1)))</f>
        <v>#NAME?</v>
      </c>
      <c r="T307" s="124" t="e">
        <f ca="1">IF(tbl_coded[[#This Row],[ISIN]]="","",IF(OR(_xll.BDP($R307&amp;" Equity",T$1)="#N/A N/A",_xll.BDP($R307&amp;" Equity",T$1)="#N/A Invalid Security"),"--",_xll.BDP($R307&amp;" Equity",T$1)))</f>
        <v>#NAME?</v>
      </c>
      <c r="U307" s="124" t="e">
        <f ca="1">IF(tbl_coded[[#This Row],[ISIN]]="","",IF(OR(_xll.BDP($R307&amp;" Equity",U$1)="#N/A N/A",_xll.BDP($R307&amp;" Equity",U$1)="#N/A Invalid Security"),"--",_xll.BDP($R307&amp;" Equity",U$1)))</f>
        <v>#NAME?</v>
      </c>
      <c r="V307" s="124" t="e">
        <f ca="1">IF(tbl_coded[[#This Row],[ISIN]]="","",IF(OR(_xll.BDP($R307&amp;" Equity",V$1)="#N/A N/A",_xll.BDP($R307&amp;" Equity",V$1)="#N/A Invalid Security"),"--",_xll.BDP($R307&amp;" Equity",V$1)))</f>
        <v>#NAME?</v>
      </c>
      <c r="W307" s="124" t="e">
        <f ca="1">IF(tbl_coded[[#This Row],[ISIN]]="","",IF(OR(_xll.BDP($R307&amp;" Equity",W$1)="#N/A N/A",_xll.BDP($R307&amp;" Equity",W$1)="#N/A Invalid Security"),"--",_xll.BDP($R307&amp;" Equity",W$1)))</f>
        <v>#NAME?</v>
      </c>
      <c r="X307" s="124" t="e">
        <f ca="1">IF(tbl_coded[[#This Row],[ISIN]]="","",IF(OR(_xll.BDP($R307&amp;" Equity",X$1)="#N/A N/A",_xll.BDP($R307&amp;" Equity",X$1)="#N/A Invalid Security"),"--",_xll.BDP($R307&amp;" Equity",X$1)))</f>
        <v>#NAME?</v>
      </c>
      <c r="Y30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7" s="124" t="str">
        <f ca="1">IF(tbl_coded[[#This Row],[ISIN]]="","",IF(ISNUMBER(_xll.BDP(B307&amp;" Corp",Z$1)),_xll.BDP(B307&amp;" Corp",Z$1),""))</f>
        <v/>
      </c>
      <c r="AA307" s="124" t="str">
        <f ca="1">IF(tbl_coded[[#This Row],[ISIN]]="","",IF(ISNUMBER(_xll.BDP(B307&amp;" Corp",AA$1)),_xll.BDP(B307&amp;" Corp",AA$1),""))</f>
        <v/>
      </c>
      <c r="AB307" s="124" t="str">
        <f ca="1">IF(tbl_coded[[#This Row],[ISIN]]="","",IF(ISNUMBER(_xll.BDP(B307&amp;" Corp",AB$1)),_xll.BDP(B307&amp;" Corp",AB$1),""))</f>
        <v/>
      </c>
      <c r="AC307" s="124" t="str">
        <f ca="1">IF(tbl_coded[[#This Row],[ISIN]]="","",IF(ISNUMBER(_xll.BDP(B307&amp;" Corp",AC$1)),_xll.BDP(B307&amp;" Corp",AC$1),""))</f>
        <v/>
      </c>
      <c r="AD307" s="124" t="e">
        <f ca="1">IF(tbl_coded[[#This Row],[ISIN]]="","",IF((_xll.BDP(B307&amp;" Corp",AD$1))="#N/A Field Not Applicable","",_xll.BDP(B307&amp;" Corp",AD$1)))</f>
        <v>#NAME?</v>
      </c>
      <c r="AE307" s="124" t="e">
        <f ca="1">IF(tbl_coded[[#This Row],[ISIN]]="","",IF((_xll.BDP(B307&amp;" Corp",AE$1))="#N/A N/A","--",_xll.BDP(B307&amp;" Corp",AE$1)))</f>
        <v>#NAME?</v>
      </c>
      <c r="AF307" s="124" t="e">
        <f ca="1">IF(tbl_coded[[#This Row],[ISIN]]="","",IF(IFERROR(MATCH(H307,rtg_num[Moody''s],0)&gt;10,0),"HY",IF(IFERROR(MATCH(I307,rtg_num[S&amp;P],0)&gt;10,0),"HY",IF(IFERROR(MATCH(J307,rtg_num[Fitch],0)&gt;10,0),"HY",IF(H307&amp;I307&amp;J307="------","NR",IF(IFERROR(FIND("#N/A",Coded!H307),0)&amp;IFERROR(FIND("#N/A",Coded!H307),0)&amp;IFERROR(FIND("#N/A",Coded!H307),0)&lt;&gt;"000",IF(INDEX(美元债一级!$O:$O,MATCH(tbl_coded[[#This Row],[ISIN]],美元债一级!$I:$I,0))="--/--/--","NR","IG"),"IG"))))))</f>
        <v>#NAME?</v>
      </c>
      <c r="AG30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7" s="125" t="e">
        <f ca="1">IF(tbl_coded[[#This Row],[ISIN]]="","",IF(_xll.BDP($B307&amp;" Corp",AI$1)="#N/A N/A","--",_xll.BDP($B307&amp;" Corp",AI$1)))</f>
        <v>#NAME?</v>
      </c>
      <c r="AJ307" s="122" t="e">
        <f ca="1">IF(tbl_coded[[#This Row],[ISIN]]="","",IF(OR(_xll.BDP(_xll.BDP(tbl_coded[[#This Row],[ISIN]]&amp;" Corp", "ISSUER_EQUITY_TICKER")&amp;" Equity",AJ$1)="#N/A N/A"),"--",_xll.BDP(_xll.BDP(tbl_coded[[#This Row],[ISIN]]&amp;" Corp", "ISSUER_EQUITY_TICKER")&amp;" Equity",AJ$1)))</f>
        <v>#NAME?</v>
      </c>
      <c r="AK30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24" t="e">
        <f ca="1">IF(tbl_coded[[#This Row],[ISIN]]="","",IF(OR(_xll.BDP(_xll.BDP(tbl_coded[[#This Row],[ISIN]]&amp;" Corp", "ISSUER_EQUITY_TICKER")&amp;" Equity",AL$1)="#N/A N/A"),"--",_xll.BDP(_xll.BDP(tbl_coded[[#This Row],[ISIN]]&amp;" Corp", "ISSUER_EQUITY_TICKER")&amp;" Equity",AL$1)))</f>
        <v>#NAME?</v>
      </c>
      <c r="AM307" s="124" t="e">
        <f ca="1">IF(tbl_coded[[#This Row],[ISIN]]="","",IF(_xll.BDS($B307&amp;" Corp",AM$1)="#N/A Field Not Applicable","",_xll.BDS($B307&amp;" Corp",AM$1)))</f>
        <v>#NAME?</v>
      </c>
      <c r="AN307" s="124" t="e">
        <f ca="1">IF(tbl_coded[[#This Row],[ISIN]]="","",IF(_xll.BDP(tbl_coded[[#This Row],[KPW Provider BBID]]&amp;" CompanyID","NAME")="#N/A Invalid Security","",_xll.BDP(tbl_coded[[#This Row],[KPW Provider BBID]]&amp;" CompanyID","NAME")))</f>
        <v>#NAME?</v>
      </c>
      <c r="AO307" s="124" t="e">
        <f ca="1">IF(tbl_coded[[#This Row],[ISIN]]="","",IF(_xll.BDP(tbl_coded[[#This Row],[KPW Provider BBID]]&amp;" CompanyID",$AO$1)="#N/A Invalid Security","--",IF(_xll.BDP(tbl_coded[[#This Row],[KPW Provider BBID]]&amp;" CompanyID",$AO$1)="#N/A N/A","--",_xll.BDP(tbl_coded[[#This Row],[KPW Provider BBID]]&amp;" CompanyID",$AO$1))))</f>
        <v>#NAME?</v>
      </c>
      <c r="AP307" s="124" t="e">
        <f ca="1">IF(tbl_coded[[#This Row],[ISIN]]="","",IF(_xll.BDP(tbl_coded[[#This Row],[KPW Provider BBID]]&amp;" CompanyID",$AP$1)="#N/A Invalid Security","--",IF(_xll.BDP(tbl_coded[[#This Row],[KPW Provider BBID]]&amp;" CompanyID",$AP$1)="#N/A N/A","--",_xll.BDP(tbl_coded[[#This Row],[KPW Provider BBID]]&amp;" CompanyID",$AP$1))))</f>
        <v>#NAME?</v>
      </c>
      <c r="AQ307" s="124" t="e">
        <f ca="1">IF(tbl_coded[[#This Row],[ISIN]]="","",IF(_xll.BDP(tbl_coded[[#This Row],[KPW Provider BBID]]&amp;" CompanyID",$AQ$1)="#N/A Invalid Security","--",IF(_xll.BDP(tbl_coded[[#This Row],[KPW Provider BBID]]&amp;" CompanyID",$AQ$1)="#N/A N/A","--",_xll.BDP(tbl_coded[[#This Row],[KPW Provider BBID]]&amp;" CompanyID",$AQ$1))))</f>
        <v>#NAME?</v>
      </c>
      <c r="AR307" s="124" t="e">
        <f ca="1">IF(tbl_coded[[#This Row],[ISIN]]="","",tbl_coded[[#This Row],[穆迪KPW评级]]&amp;"/"&amp;tbl_coded[[#This Row],[SPKPW评级]]&amp;"/"&amp;tbl_coded[[#This Row],[FITCHKPW评级]])</f>
        <v>#NAME?</v>
      </c>
      <c r="AS307" s="124" t="e">
        <f ca="1">IF(tbl_coded[[#This Row],[ISIN]]="","",IF(OR(_xll.BDP($B307&amp;" Corp",AS$1)="#N/A N/A"),"--",_xll.BDP($B307&amp;" Corp",AS$1)))</f>
        <v>#NAME?</v>
      </c>
      <c r="AT307" s="124" t="e">
        <f ca="1">IF(tbl_coded[[#This Row],[ISIN]]="","",IF(_xll.BDS($B307&amp;" Corp",AT$1)="#N/A Field Not Applicable","",_xll.BDS($B307&amp;" Corp",AT$1)))</f>
        <v>#NAME?</v>
      </c>
      <c r="AU307" s="124" t="e">
        <f ca="1">IF(tbl_coded[[#This Row],[SBLC Provider BBID]]="","",_xll.BDP(tbl_coded[[#This Row],[SBLC Provider BBID]]&amp;" CompanyID","NAME"))</f>
        <v>#NAME?</v>
      </c>
      <c r="AV307" s="124" t="e">
        <f ca="1">IF(tbl_coded[[#This Row],[ISIN]]="","",IF(OR(_xll.BDP($B307&amp;" Corp",AV$1)="#N/A N/A"),"--",TEXT(_xll.BDP($B307&amp;" Corp",AV$1),"yyyy/mm/dd")))</f>
        <v>#NAME?</v>
      </c>
      <c r="AW307" s="124" t="e">
        <f ca="1">IF(tbl_coded[[#This Row],[ISIN]]="","",IF(OR(_xll.BDP($B307&amp;" Corp",AW$1)="#N/A N/A"),"--",TEXT(_xll.BDP($B307&amp;" Corp",AW$1),"yyyy/mm/dd")))</f>
        <v>#NAME?</v>
      </c>
      <c r="AX307" s="124" t="e">
        <f ca="1">IF(tbl_coded[[#This Row],[ISIN]]="","",IF(OR(_xll.BDP($B307&amp;" Corp",AX$1)="#N/A N/A"),"--",TEXT(_xll.BDP($B307&amp;" Corp",AX$1),"yyyy/mm/dd")))</f>
        <v>#NAME?</v>
      </c>
      <c r="AY307" s="124" t="e">
        <f ca="1">IF(tbl_coded[[#This Row],[ISIN]]="","",IF(OR(_xll.BDP($B307&amp;" Corp",AY$1)="#N/A Field Not Applicable"),"--",TEXT(_xll.BDP($B307&amp;" Corp",AY$1),"yyyy/mm/dd")))</f>
        <v>#NAME?</v>
      </c>
      <c r="AZ307" s="124" t="e">
        <f ca="1">IF(tbl_coded[[#This Row],[ISIN]]="","",IF(OR(_xll.BDP($B307&amp;" Corp",AZ$1)="#N/A N/A"),"--",_xll.BDP($B307&amp;" Corp",AZ$1)))</f>
        <v>#NAME?</v>
      </c>
      <c r="BA307" s="124" t="e">
        <f ca="1">IF(tbl_coded[[#This Row],[ISIN]]="","",IF(OR(_xll.BDP($B307&amp;" Corp",BA$1)="#N/A N/A"),"--",_xll.BDP($B307&amp;" Corp",BA$1)))</f>
        <v>#NAME?</v>
      </c>
      <c r="BB307" s="124" t="e">
        <f ca="1">IF(tbl_coded[[#This Row],[ISIN]]="","",IF(OR(_xll.BDP($B307&amp;" Corp",BB$1)="#N/A N/A"),"--",_xll.BDP($B307&amp;" Corp",BB$1)))</f>
        <v>#NAME?</v>
      </c>
      <c r="BC307" s="124" t="e">
        <f ca="1">IF(tbl_coded[[#This Row],[ISIN]]="","",IF(OR(_xll.BDP($B307&amp;" Corp",BC$1)="#N/A Field Not Applicable"),"--",_xll.BDP($B307&amp;" Corp",BC$1)))</f>
        <v>#NAME?</v>
      </c>
      <c r="BD307" s="124" t="e">
        <f ca="1">IF(tbl_coded[[#This Row],[ISIN]]="","",IF(OR(_xll.BDP($B307&amp;" Corp",BD$1)="#N/A Field Not Applicable"),"--",_xll.BDP($B307&amp;" Corp",BD$1)))</f>
        <v>#NAME?</v>
      </c>
      <c r="BE307" s="124" t="e">
        <f ca="1">IF(tbl_coded[[#This Row],[ISIN]]="","",IF(OR(_xll.BDP($B307&amp;" Corp",BE$1)="#N/A Field Not Applicable"),"--",_xll.BDP($B307&amp;" Corp",BE$1)))</f>
        <v>#NAME?</v>
      </c>
      <c r="BF307" s="124" t="e">
        <f ca="1">IF(tbl_coded[[#This Row],[ISIN]]="","",IF(OR(_xll.BDP($B307&amp;" Corp",BF$1)="#N/A Field Not Applicable"),"--",_xll.BDP($B307&amp;" Corp",BF$1)))</f>
        <v>#NAME?</v>
      </c>
      <c r="BG307" s="124" t="e">
        <f ca="1">IF(tbl_coded[[#This Row],[ISIN]]="","",IF(OR(_xll.BDP($B307&amp;" Corp",BG$1)="#N/A Field Not Applicable"),"--",IF(_xll.BDP($B307&amp;" Corp",BG$1)="#N/A N/A","N",_xll.BDP($B307&amp;" Corp",BG$1))))</f>
        <v>#NAME?</v>
      </c>
      <c r="BH307" s="124" t="e">
        <f ca="1">IF(tbl_coded[[#This Row],[ISIN]]="","",IF(OR(_xll.BDP($B307&amp;" Corp",BH$1)="#N/A N/A"),"",_xll.BDP($B307&amp;" Corp",BH$1)))</f>
        <v>#NAME?</v>
      </c>
      <c r="BI307" s="124" t="e">
        <f ca="1">IF(tbl_coded[[#This Row],[ISIN]]="","",IF(OR(tbl_coded[[#This Row],[Parent company tiker]]=""),"",IF(_xll.BDP(tbl_coded[[#This Row],[Parent company tiker]]&amp;" Equity",BI$1)="#N/A N/A","--",_xll.BDP(tbl_coded[[#This Row],[Parent company tiker]]&amp;" Equity",BI$1))))</f>
        <v>#NAME?</v>
      </c>
      <c r="BJ307" s="124" t="e">
        <f ca="1">IF(tbl_coded[[#This Row],[ISIN]]="","",IF(OR(tbl_coded[[#This Row],[Parent company tiker]]=""),"",IF(_xll.BDP(tbl_coded[[#This Row],[Parent company tiker]]&amp;" Equity",BJ$1)="#N/A N/A","--",_xll.BDP(tbl_coded[[#This Row],[Parent company tiker]]&amp;" Equity",BJ$1))))</f>
        <v>#NAME?</v>
      </c>
      <c r="BK307" s="124" t="e">
        <f ca="1">IF(tbl_coded[[#This Row],[ISIN]]="","",IF(OR(tbl_coded[[#This Row],[Parent company tiker]]=""),"",IF(_xll.BDP(tbl_coded[[#This Row],[Parent company tiker]]&amp;" Equity",BK$1)="#N/A N/A","--",_xll.BDP(tbl_coded[[#This Row],[Parent company tiker]]&amp;" Equity",BK$1))))</f>
        <v>#NAME?</v>
      </c>
      <c r="BL307" s="124" t="e">
        <f ca="1">IF(tbl_coded[[#This Row],[ISIN]]="","",IF(OR(tbl_coded[[#This Row],[Parent company tiker]]=""),"",IF(_xll.BDP(tbl_coded[[#This Row],[Parent company tiker]]&amp;" Equity",BL$1)="#N/A N/A","--",_xll.BDP(tbl_coded[[#This Row],[Parent company tiker]]&amp;" Equity",BL$1))))</f>
        <v>#NAME?</v>
      </c>
      <c r="BM30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7" s="124" t="e">
        <f ca="1">IF(tbl_coded[[#This Row],[Column9]]&lt;&gt;"--",tbl_coded[[#This Row],[G''tor rating]],IF(tbl_coded[[#This Row],[KPW Name]]&lt;&gt;"",tbl_coded[[#This Row],[KPW Rating]],IF(tbl_coded[[#This Row],[Parent company tiker]]&lt;&gt;"",tbl_coded[[#This Row],[parent评级]],tbl_coded[[#This Row],[Issuer rating]])))</f>
        <v>#NAME?</v>
      </c>
      <c r="BO307" s="159" t="str">
        <f ca="1">IFERROR(IF(tbl_coded[[#This Row],[GREEN]]="Y","GREEN",IF(tbl_coded[[#This Row],[SUSTAINABLE]]="Y","SUSTAINABLE",IF(tbl_coded[[#This Row],[SOCIAL]]="Y","SOCIAL",IF(tbl_coded[[#This Row],[Sustainable linked]]="Y","SUSTAINABLE LINKED"," ")))),"")</f>
        <v/>
      </c>
    </row>
    <row r="308" spans="1:67" ht="15" customHeight="1">
      <c r="A308" s="119">
        <v>306</v>
      </c>
      <c r="B308" s="120" t="str">
        <f>IF(美元债一级!$C$4:$C$1048576&lt;&gt;"",美元债一级!C309,"")</f>
        <v>HK0000855681</v>
      </c>
      <c r="C308" s="124" t="e">
        <f ca="1">IF(tbl_coded[[#This Row],[ISIN]]="","",IF(tbl_coded[[#This Row],[Index]]&gt;$A$1,"",IF(_xll.BDP($B308&amp;" Corp",C$1)="#N/A N/A","",_xll.BDP($B308&amp;" Corp",C$1))))</f>
        <v>#NAME?</v>
      </c>
      <c r="D308" s="124" t="e">
        <f ca="1">IF(tbl_coded[[#This Row],[ISIN]]="","",IF(_xll.BDP($B308&amp;" Corp",D$1)="#N/A N/A","",_xll.BDP($B308&amp;" Corp",D$1)))</f>
        <v>#NAME?</v>
      </c>
      <c r="E308" s="124" t="e">
        <f ca="1">IF(tbl_coded[[#This Row],[ISIN]]="","",IF(_xll.BDP($B308&amp;" Corp",E$1)="#N/A N/A","--",_xll.BDP($B308&amp;" Corp",E$1)))</f>
        <v>#NAME?</v>
      </c>
      <c r="F308" s="124" t="e">
        <f ca="1">IF(tbl_coded[[#This Row],[ISIN]]="","",IF(_xll.BDS($B308&amp;" Corp",F$1)="#N/A Field Not Applicable","",_xll.BDS($B308&amp;" Corp",F$1)))</f>
        <v>#NAME?</v>
      </c>
      <c r="G308" s="124" t="e">
        <f ca="1">IF(tbl_coded[[#This Row],[ISIN]]="","",IF(_xll.BDP($F308&amp;" CompanyID",G$1)="#N/A Invalid Security","",_xll.BDP($F308&amp;" CompanyID",G$1)))</f>
        <v>#NAME?</v>
      </c>
      <c r="H308" s="124" t="e">
        <f ca="1">IF(tbl_coded[[#This Row],[ISIN]]="","",IF(_xll.BDP($B308&amp;" Corp",H$1)="#N/A N/A","--",_xll.BDP($B308&amp;" Corp",H$1)))</f>
        <v>#NAME?</v>
      </c>
      <c r="I308" s="124" t="e">
        <f ca="1">IF(tbl_coded[[#This Row],[ISIN]]="","",IF(_xll.BDP($B308&amp;" Corp",I$1)="#N/A N/A","--",_xll.BDP($B308&amp;" Corp",I$1)))</f>
        <v>#NAME?</v>
      </c>
      <c r="J308" s="124" t="e">
        <f ca="1">IF(tbl_coded[[#This Row],[ISIN]]="","",IF(_xll.BDP($B308&amp;" Corp",J$1)="#N/A N/A","--",_xll.BDP($B308&amp;" Corp",J$1)))</f>
        <v>#NAME?</v>
      </c>
      <c r="K308" s="124" t="e">
        <f ca="1">IF(tbl_coded[[#This Row],[ISIN]]="","",IF(_xll.BDP($B308&amp;" Corp",K$1)="#N/A N/A","--",_xll.BDP($B308&amp;" Corp",K$1)))</f>
        <v>#NAME?</v>
      </c>
      <c r="L308" s="124" t="e">
        <f ca="1">IF(tbl_coded[[#This Row],[ISIN]]="","",IF(_xll.BDP($B308&amp;" Corp",L$1)="#N/A N/A","--",_xll.BDP($B308&amp;" Corp",L$1)))</f>
        <v>#NAME?</v>
      </c>
      <c r="M308" s="124" t="e">
        <f ca="1">IF(tbl_coded[[#This Row],[ISIN]]="","",IF(_xll.BDP($B308&amp;" Corp",M$1)="#N/A N/A","--",_xll.BDP($B308&amp;" Corp",M$1)))</f>
        <v>#NAME?</v>
      </c>
      <c r="N308" s="124" t="e">
        <f ca="1">IF(tbl_coded[[#This Row],[ISIN]]="","",IF(_xll.BDP($B308&amp;" Corp",N$1)="#N/A N/A","--",_xll.BDP($B308&amp;" Corp",N$1)))</f>
        <v>#NAME?</v>
      </c>
      <c r="O308" s="124" t="e">
        <f ca="1">IF(tbl_coded[[#This Row],[ISIN]]="","",IF(_xll.BDP($B308&amp;" Corp",O$1)="#N/A N/A","--",_xll.BDP($B308&amp;" Corp",O$1)))</f>
        <v>#NAME?</v>
      </c>
      <c r="P308" s="124" t="e">
        <f ca="1">IF(tbl_coded[[#This Row],[ISIN]]="","",IF(_xll.BDP($B308&amp;" Corp",P$1)="#N/A N/A","--",_xll.BDP($B308&amp;" Corp",P$1)))</f>
        <v>#NAME?</v>
      </c>
      <c r="Q30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8" s="124" t="e">
        <f ca="1">IF(tbl_coded[[#This Row],[ISIN]]="","",IF(OR(_xll.BDP($B308&amp;" Corp",R$1)="#N/A N/A",_xll.BDP($B308&amp;" Corp",R$1)="#N/A Invalid Security",_xll.BDP($B308&amp;" Corp",R$1)="#N/A Field Not Applicable"),"--",_xll.BDP($B308&amp;" Corp",R$1)))</f>
        <v>#NAME?</v>
      </c>
      <c r="S308" s="124" t="e">
        <f ca="1">IF(tbl_coded[[#This Row],[ISIN]]="","",IF(OR(_xll.BDP($R308&amp;" Equity",S$1)="#N/A N/A",_xll.BDP($R308&amp;" Equity",S$1)="#N/A Invalid Security"),"--",_xll.BDP($R308&amp;" Equity",S$1)))</f>
        <v>#NAME?</v>
      </c>
      <c r="T308" s="124" t="e">
        <f ca="1">IF(tbl_coded[[#This Row],[ISIN]]="","",IF(OR(_xll.BDP($R308&amp;" Equity",T$1)="#N/A N/A",_xll.BDP($R308&amp;" Equity",T$1)="#N/A Invalid Security"),"--",_xll.BDP($R308&amp;" Equity",T$1)))</f>
        <v>#NAME?</v>
      </c>
      <c r="U308" s="124" t="e">
        <f ca="1">IF(tbl_coded[[#This Row],[ISIN]]="","",IF(OR(_xll.BDP($R308&amp;" Equity",U$1)="#N/A N/A",_xll.BDP($R308&amp;" Equity",U$1)="#N/A Invalid Security"),"--",_xll.BDP($R308&amp;" Equity",U$1)))</f>
        <v>#NAME?</v>
      </c>
      <c r="V308" s="124" t="e">
        <f ca="1">IF(tbl_coded[[#This Row],[ISIN]]="","",IF(OR(_xll.BDP($R308&amp;" Equity",V$1)="#N/A N/A",_xll.BDP($R308&amp;" Equity",V$1)="#N/A Invalid Security"),"--",_xll.BDP($R308&amp;" Equity",V$1)))</f>
        <v>#NAME?</v>
      </c>
      <c r="W308" s="124" t="e">
        <f ca="1">IF(tbl_coded[[#This Row],[ISIN]]="","",IF(OR(_xll.BDP($R308&amp;" Equity",W$1)="#N/A N/A",_xll.BDP($R308&amp;" Equity",W$1)="#N/A Invalid Security"),"--",_xll.BDP($R308&amp;" Equity",W$1)))</f>
        <v>#NAME?</v>
      </c>
      <c r="X308" s="124" t="e">
        <f ca="1">IF(tbl_coded[[#This Row],[ISIN]]="","",IF(OR(_xll.BDP($R308&amp;" Equity",X$1)="#N/A N/A",_xll.BDP($R308&amp;" Equity",X$1)="#N/A Invalid Security"),"--",_xll.BDP($R308&amp;" Equity",X$1)))</f>
        <v>#NAME?</v>
      </c>
      <c r="Y30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8" s="124" t="str">
        <f ca="1">IF(tbl_coded[[#This Row],[ISIN]]="","",IF(ISNUMBER(_xll.BDP(B308&amp;" Corp",Z$1)),_xll.BDP(B308&amp;" Corp",Z$1),""))</f>
        <v/>
      </c>
      <c r="AA308" s="124" t="str">
        <f ca="1">IF(tbl_coded[[#This Row],[ISIN]]="","",IF(ISNUMBER(_xll.BDP(B308&amp;" Corp",AA$1)),_xll.BDP(B308&amp;" Corp",AA$1),""))</f>
        <v/>
      </c>
      <c r="AB308" s="124" t="str">
        <f ca="1">IF(tbl_coded[[#This Row],[ISIN]]="","",IF(ISNUMBER(_xll.BDP(B308&amp;" Corp",AB$1)),_xll.BDP(B308&amp;" Corp",AB$1),""))</f>
        <v/>
      </c>
      <c r="AC308" s="124" t="str">
        <f ca="1">IF(tbl_coded[[#This Row],[ISIN]]="","",IF(ISNUMBER(_xll.BDP(B308&amp;" Corp",AC$1)),_xll.BDP(B308&amp;" Corp",AC$1),""))</f>
        <v/>
      </c>
      <c r="AD308" s="124" t="e">
        <f ca="1">IF(tbl_coded[[#This Row],[ISIN]]="","",IF((_xll.BDP(B308&amp;" Corp",AD$1))="#N/A Field Not Applicable","",_xll.BDP(B308&amp;" Corp",AD$1)))</f>
        <v>#NAME?</v>
      </c>
      <c r="AE308" s="124" t="e">
        <f ca="1">IF(tbl_coded[[#This Row],[ISIN]]="","",IF((_xll.BDP(B308&amp;" Corp",AE$1))="#N/A N/A","--",_xll.BDP(B308&amp;" Corp",AE$1)))</f>
        <v>#NAME?</v>
      </c>
      <c r="AF308" s="124" t="e">
        <f ca="1">IF(tbl_coded[[#This Row],[ISIN]]="","",IF(IFERROR(MATCH(H308,rtg_num[Moody''s],0)&gt;10,0),"HY",IF(IFERROR(MATCH(I308,rtg_num[S&amp;P],0)&gt;10,0),"HY",IF(IFERROR(MATCH(J308,rtg_num[Fitch],0)&gt;10,0),"HY",IF(H308&amp;I308&amp;J308="------","NR",IF(IFERROR(FIND("#N/A",Coded!H308),0)&amp;IFERROR(FIND("#N/A",Coded!H308),0)&amp;IFERROR(FIND("#N/A",Coded!H308),0)&lt;&gt;"000",IF(INDEX(美元债一级!$O:$O,MATCH(tbl_coded[[#This Row],[ISIN]],美元债一级!$I:$I,0))="--/--/--","NR","IG"),"IG"))))))</f>
        <v>#NAME?</v>
      </c>
      <c r="AG30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8" s="125" t="e">
        <f ca="1">IF(tbl_coded[[#This Row],[ISIN]]="","",IF(_xll.BDP($B308&amp;" Corp",AI$1)="#N/A N/A","--",_xll.BDP($B308&amp;" Corp",AI$1)))</f>
        <v>#NAME?</v>
      </c>
      <c r="AJ308" s="122" t="e">
        <f ca="1">IF(tbl_coded[[#This Row],[ISIN]]="","",IF(OR(_xll.BDP(_xll.BDP(tbl_coded[[#This Row],[ISIN]]&amp;" Corp", "ISSUER_EQUITY_TICKER")&amp;" Equity",AJ$1)="#N/A N/A"),"--",_xll.BDP(_xll.BDP(tbl_coded[[#This Row],[ISIN]]&amp;" Corp", "ISSUER_EQUITY_TICKER")&amp;" Equity",AJ$1)))</f>
        <v>#NAME?</v>
      </c>
      <c r="AK30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24" t="e">
        <f ca="1">IF(tbl_coded[[#This Row],[ISIN]]="","",IF(OR(_xll.BDP(_xll.BDP(tbl_coded[[#This Row],[ISIN]]&amp;" Corp", "ISSUER_EQUITY_TICKER")&amp;" Equity",AL$1)="#N/A N/A"),"--",_xll.BDP(_xll.BDP(tbl_coded[[#This Row],[ISIN]]&amp;" Corp", "ISSUER_EQUITY_TICKER")&amp;" Equity",AL$1)))</f>
        <v>#NAME?</v>
      </c>
      <c r="AM308" s="124" t="e">
        <f ca="1">IF(tbl_coded[[#This Row],[ISIN]]="","",IF(_xll.BDS($B308&amp;" Corp",AM$1)="#N/A Field Not Applicable","",_xll.BDS($B308&amp;" Corp",AM$1)))</f>
        <v>#NAME?</v>
      </c>
      <c r="AN308" s="124" t="e">
        <f ca="1">IF(tbl_coded[[#This Row],[ISIN]]="","",IF(_xll.BDP(tbl_coded[[#This Row],[KPW Provider BBID]]&amp;" CompanyID","NAME")="#N/A Invalid Security","",_xll.BDP(tbl_coded[[#This Row],[KPW Provider BBID]]&amp;" CompanyID","NAME")))</f>
        <v>#NAME?</v>
      </c>
      <c r="AO308" s="124" t="e">
        <f ca="1">IF(tbl_coded[[#This Row],[ISIN]]="","",IF(_xll.BDP(tbl_coded[[#This Row],[KPW Provider BBID]]&amp;" CompanyID",$AO$1)="#N/A Invalid Security","--",IF(_xll.BDP(tbl_coded[[#This Row],[KPW Provider BBID]]&amp;" CompanyID",$AO$1)="#N/A N/A","--",_xll.BDP(tbl_coded[[#This Row],[KPW Provider BBID]]&amp;" CompanyID",$AO$1))))</f>
        <v>#NAME?</v>
      </c>
      <c r="AP308" s="124" t="e">
        <f ca="1">IF(tbl_coded[[#This Row],[ISIN]]="","",IF(_xll.BDP(tbl_coded[[#This Row],[KPW Provider BBID]]&amp;" CompanyID",$AP$1)="#N/A Invalid Security","--",IF(_xll.BDP(tbl_coded[[#This Row],[KPW Provider BBID]]&amp;" CompanyID",$AP$1)="#N/A N/A","--",_xll.BDP(tbl_coded[[#This Row],[KPW Provider BBID]]&amp;" CompanyID",$AP$1))))</f>
        <v>#NAME?</v>
      </c>
      <c r="AQ308" s="124" t="e">
        <f ca="1">IF(tbl_coded[[#This Row],[ISIN]]="","",IF(_xll.BDP(tbl_coded[[#This Row],[KPW Provider BBID]]&amp;" CompanyID",$AQ$1)="#N/A Invalid Security","--",IF(_xll.BDP(tbl_coded[[#This Row],[KPW Provider BBID]]&amp;" CompanyID",$AQ$1)="#N/A N/A","--",_xll.BDP(tbl_coded[[#This Row],[KPW Provider BBID]]&amp;" CompanyID",$AQ$1))))</f>
        <v>#NAME?</v>
      </c>
      <c r="AR308" s="124" t="e">
        <f ca="1">IF(tbl_coded[[#This Row],[ISIN]]="","",tbl_coded[[#This Row],[穆迪KPW评级]]&amp;"/"&amp;tbl_coded[[#This Row],[SPKPW评级]]&amp;"/"&amp;tbl_coded[[#This Row],[FITCHKPW评级]])</f>
        <v>#NAME?</v>
      </c>
      <c r="AS308" s="124" t="e">
        <f ca="1">IF(tbl_coded[[#This Row],[ISIN]]="","",IF(OR(_xll.BDP($B308&amp;" Corp",AS$1)="#N/A N/A"),"--",_xll.BDP($B308&amp;" Corp",AS$1)))</f>
        <v>#NAME?</v>
      </c>
      <c r="AT308" s="124" t="e">
        <f ca="1">IF(tbl_coded[[#This Row],[ISIN]]="","",IF(_xll.BDS($B308&amp;" Corp",AT$1)="#N/A Field Not Applicable","",_xll.BDS($B308&amp;" Corp",AT$1)))</f>
        <v>#NAME?</v>
      </c>
      <c r="AU308" s="124" t="e">
        <f ca="1">IF(tbl_coded[[#This Row],[SBLC Provider BBID]]="","",_xll.BDP(tbl_coded[[#This Row],[SBLC Provider BBID]]&amp;" CompanyID","NAME"))</f>
        <v>#NAME?</v>
      </c>
      <c r="AV308" s="124" t="e">
        <f ca="1">IF(tbl_coded[[#This Row],[ISIN]]="","",IF(OR(_xll.BDP($B308&amp;" Corp",AV$1)="#N/A N/A"),"--",TEXT(_xll.BDP($B308&amp;" Corp",AV$1),"yyyy/mm/dd")))</f>
        <v>#NAME?</v>
      </c>
      <c r="AW308" s="124" t="e">
        <f ca="1">IF(tbl_coded[[#This Row],[ISIN]]="","",IF(OR(_xll.BDP($B308&amp;" Corp",AW$1)="#N/A N/A"),"--",TEXT(_xll.BDP($B308&amp;" Corp",AW$1),"yyyy/mm/dd")))</f>
        <v>#NAME?</v>
      </c>
      <c r="AX308" s="124" t="e">
        <f ca="1">IF(tbl_coded[[#This Row],[ISIN]]="","",IF(OR(_xll.BDP($B308&amp;" Corp",AX$1)="#N/A N/A"),"--",TEXT(_xll.BDP($B308&amp;" Corp",AX$1),"yyyy/mm/dd")))</f>
        <v>#NAME?</v>
      </c>
      <c r="AY308" s="124" t="e">
        <f ca="1">IF(tbl_coded[[#This Row],[ISIN]]="","",IF(OR(_xll.BDP($B308&amp;" Corp",AY$1)="#N/A Field Not Applicable"),"--",TEXT(_xll.BDP($B308&amp;" Corp",AY$1),"yyyy/mm/dd")))</f>
        <v>#NAME?</v>
      </c>
      <c r="AZ308" s="124" t="e">
        <f ca="1">IF(tbl_coded[[#This Row],[ISIN]]="","",IF(OR(_xll.BDP($B308&amp;" Corp",AZ$1)="#N/A N/A"),"--",_xll.BDP($B308&amp;" Corp",AZ$1)))</f>
        <v>#NAME?</v>
      </c>
      <c r="BA308" s="124" t="e">
        <f ca="1">IF(tbl_coded[[#This Row],[ISIN]]="","",IF(OR(_xll.BDP($B308&amp;" Corp",BA$1)="#N/A N/A"),"--",_xll.BDP($B308&amp;" Corp",BA$1)))</f>
        <v>#NAME?</v>
      </c>
      <c r="BB308" s="124" t="e">
        <f ca="1">IF(tbl_coded[[#This Row],[ISIN]]="","",IF(OR(_xll.BDP($B308&amp;" Corp",BB$1)="#N/A N/A"),"--",_xll.BDP($B308&amp;" Corp",BB$1)))</f>
        <v>#NAME?</v>
      </c>
      <c r="BC308" s="124" t="e">
        <f ca="1">IF(tbl_coded[[#This Row],[ISIN]]="","",IF(OR(_xll.BDP($B308&amp;" Corp",BC$1)="#N/A Field Not Applicable"),"--",_xll.BDP($B308&amp;" Corp",BC$1)))</f>
        <v>#NAME?</v>
      </c>
      <c r="BD308" s="124" t="e">
        <f ca="1">IF(tbl_coded[[#This Row],[ISIN]]="","",IF(OR(_xll.BDP($B308&amp;" Corp",BD$1)="#N/A Field Not Applicable"),"--",_xll.BDP($B308&amp;" Corp",BD$1)))</f>
        <v>#NAME?</v>
      </c>
      <c r="BE308" s="124" t="e">
        <f ca="1">IF(tbl_coded[[#This Row],[ISIN]]="","",IF(OR(_xll.BDP($B308&amp;" Corp",BE$1)="#N/A Field Not Applicable"),"--",_xll.BDP($B308&amp;" Corp",BE$1)))</f>
        <v>#NAME?</v>
      </c>
      <c r="BF308" s="124" t="e">
        <f ca="1">IF(tbl_coded[[#This Row],[ISIN]]="","",IF(OR(_xll.BDP($B308&amp;" Corp",BF$1)="#N/A Field Not Applicable"),"--",_xll.BDP($B308&amp;" Corp",BF$1)))</f>
        <v>#NAME?</v>
      </c>
      <c r="BG308" s="124" t="e">
        <f ca="1">IF(tbl_coded[[#This Row],[ISIN]]="","",IF(OR(_xll.BDP($B308&amp;" Corp",BG$1)="#N/A Field Not Applicable"),"--",IF(_xll.BDP($B308&amp;" Corp",BG$1)="#N/A N/A","N",_xll.BDP($B308&amp;" Corp",BG$1))))</f>
        <v>#NAME?</v>
      </c>
      <c r="BH308" s="124" t="e">
        <f ca="1">IF(tbl_coded[[#This Row],[ISIN]]="","",IF(OR(_xll.BDP($B308&amp;" Corp",BH$1)="#N/A N/A"),"",_xll.BDP($B308&amp;" Corp",BH$1)))</f>
        <v>#NAME?</v>
      </c>
      <c r="BI308" s="124" t="e">
        <f ca="1">IF(tbl_coded[[#This Row],[ISIN]]="","",IF(OR(tbl_coded[[#This Row],[Parent company tiker]]=""),"",IF(_xll.BDP(tbl_coded[[#This Row],[Parent company tiker]]&amp;" Equity",BI$1)="#N/A N/A","--",_xll.BDP(tbl_coded[[#This Row],[Parent company tiker]]&amp;" Equity",BI$1))))</f>
        <v>#NAME?</v>
      </c>
      <c r="BJ308" s="124" t="e">
        <f ca="1">IF(tbl_coded[[#This Row],[ISIN]]="","",IF(OR(tbl_coded[[#This Row],[Parent company tiker]]=""),"",IF(_xll.BDP(tbl_coded[[#This Row],[Parent company tiker]]&amp;" Equity",BJ$1)="#N/A N/A","--",_xll.BDP(tbl_coded[[#This Row],[Parent company tiker]]&amp;" Equity",BJ$1))))</f>
        <v>#NAME?</v>
      </c>
      <c r="BK308" s="124" t="e">
        <f ca="1">IF(tbl_coded[[#This Row],[ISIN]]="","",IF(OR(tbl_coded[[#This Row],[Parent company tiker]]=""),"",IF(_xll.BDP(tbl_coded[[#This Row],[Parent company tiker]]&amp;" Equity",BK$1)="#N/A N/A","--",_xll.BDP(tbl_coded[[#This Row],[Parent company tiker]]&amp;" Equity",BK$1))))</f>
        <v>#NAME?</v>
      </c>
      <c r="BL308" s="124" t="e">
        <f ca="1">IF(tbl_coded[[#This Row],[ISIN]]="","",IF(OR(tbl_coded[[#This Row],[Parent company tiker]]=""),"",IF(_xll.BDP(tbl_coded[[#This Row],[Parent company tiker]]&amp;" Equity",BL$1)="#N/A N/A","--",_xll.BDP(tbl_coded[[#This Row],[Parent company tiker]]&amp;" Equity",BL$1))))</f>
        <v>#NAME?</v>
      </c>
      <c r="BM30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8" s="124" t="e">
        <f ca="1">IF(tbl_coded[[#This Row],[Column9]]&lt;&gt;"--",tbl_coded[[#This Row],[G''tor rating]],IF(tbl_coded[[#This Row],[KPW Name]]&lt;&gt;"",tbl_coded[[#This Row],[KPW Rating]],IF(tbl_coded[[#This Row],[Parent company tiker]]&lt;&gt;"",tbl_coded[[#This Row],[parent评级]],tbl_coded[[#This Row],[Issuer rating]])))</f>
        <v>#NAME?</v>
      </c>
      <c r="BO308" s="159" t="str">
        <f ca="1">IFERROR(IF(tbl_coded[[#This Row],[GREEN]]="Y","GREEN",IF(tbl_coded[[#This Row],[SUSTAINABLE]]="Y","SUSTAINABLE",IF(tbl_coded[[#This Row],[SOCIAL]]="Y","SOCIAL",IF(tbl_coded[[#This Row],[Sustainable linked]]="Y","SUSTAINABLE LINKED"," ")))),"")</f>
        <v/>
      </c>
    </row>
    <row r="309" spans="1:67" ht="15" customHeight="1">
      <c r="A309" s="119">
        <v>307</v>
      </c>
      <c r="B309" s="120" t="str">
        <f>IF(美元债一级!$C$4:$C$1048576&lt;&gt;"",美元债一级!C310,"")</f>
        <v>HK0000895513</v>
      </c>
      <c r="C309" s="124" t="e">
        <f ca="1">IF(tbl_coded[[#This Row],[ISIN]]="","",IF(tbl_coded[[#This Row],[Index]]&gt;$A$1,"",IF(_xll.BDP($B309&amp;" Corp",C$1)="#N/A N/A","",_xll.BDP($B309&amp;" Corp",C$1))))</f>
        <v>#NAME?</v>
      </c>
      <c r="D309" s="124" t="e">
        <f ca="1">IF(tbl_coded[[#This Row],[ISIN]]="","",IF(_xll.BDP($B309&amp;" Corp",D$1)="#N/A N/A","",_xll.BDP($B309&amp;" Corp",D$1)))</f>
        <v>#NAME?</v>
      </c>
      <c r="E309" s="124" t="e">
        <f ca="1">IF(tbl_coded[[#This Row],[ISIN]]="","",IF(_xll.BDP($B309&amp;" Corp",E$1)="#N/A N/A","--",_xll.BDP($B309&amp;" Corp",E$1)))</f>
        <v>#NAME?</v>
      </c>
      <c r="F309" s="124" t="e">
        <f ca="1">IF(tbl_coded[[#This Row],[ISIN]]="","",IF(_xll.BDS($B309&amp;" Corp",F$1)="#N/A Field Not Applicable","",_xll.BDS($B309&amp;" Corp",F$1)))</f>
        <v>#NAME?</v>
      </c>
      <c r="G309" s="124" t="e">
        <f ca="1">IF(tbl_coded[[#This Row],[ISIN]]="","",IF(_xll.BDP($F309&amp;" CompanyID",G$1)="#N/A Invalid Security","",_xll.BDP($F309&amp;" CompanyID",G$1)))</f>
        <v>#NAME?</v>
      </c>
      <c r="H309" s="124" t="e">
        <f ca="1">IF(tbl_coded[[#This Row],[ISIN]]="","",IF(_xll.BDP($B309&amp;" Corp",H$1)="#N/A N/A","--",_xll.BDP($B309&amp;" Corp",H$1)))</f>
        <v>#NAME?</v>
      </c>
      <c r="I309" s="124" t="e">
        <f ca="1">IF(tbl_coded[[#This Row],[ISIN]]="","",IF(_xll.BDP($B309&amp;" Corp",I$1)="#N/A N/A","--",_xll.BDP($B309&amp;" Corp",I$1)))</f>
        <v>#NAME?</v>
      </c>
      <c r="J309" s="124" t="e">
        <f ca="1">IF(tbl_coded[[#This Row],[ISIN]]="","",IF(_xll.BDP($B309&amp;" Corp",J$1)="#N/A N/A","--",_xll.BDP($B309&amp;" Corp",J$1)))</f>
        <v>#NAME?</v>
      </c>
      <c r="K309" s="124" t="e">
        <f ca="1">IF(tbl_coded[[#This Row],[ISIN]]="","",IF(_xll.BDP($B309&amp;" Corp",K$1)="#N/A N/A","--",_xll.BDP($B309&amp;" Corp",K$1)))</f>
        <v>#NAME?</v>
      </c>
      <c r="L309" s="124" t="e">
        <f ca="1">IF(tbl_coded[[#This Row],[ISIN]]="","",IF(_xll.BDP($B309&amp;" Corp",L$1)="#N/A N/A","--",_xll.BDP($B309&amp;" Corp",L$1)))</f>
        <v>#NAME?</v>
      </c>
      <c r="M309" s="124" t="e">
        <f ca="1">IF(tbl_coded[[#This Row],[ISIN]]="","",IF(_xll.BDP($B309&amp;" Corp",M$1)="#N/A N/A","--",_xll.BDP($B309&amp;" Corp",M$1)))</f>
        <v>#NAME?</v>
      </c>
      <c r="N309" s="124" t="e">
        <f ca="1">IF(tbl_coded[[#This Row],[ISIN]]="","",IF(_xll.BDP($B309&amp;" Corp",N$1)="#N/A N/A","--",_xll.BDP($B309&amp;" Corp",N$1)))</f>
        <v>#NAME?</v>
      </c>
      <c r="O309" s="124" t="e">
        <f ca="1">IF(tbl_coded[[#This Row],[ISIN]]="","",IF(_xll.BDP($B309&amp;" Corp",O$1)="#N/A N/A","--",_xll.BDP($B309&amp;" Corp",O$1)))</f>
        <v>#NAME?</v>
      </c>
      <c r="P309" s="124" t="e">
        <f ca="1">IF(tbl_coded[[#This Row],[ISIN]]="","",IF(_xll.BDP($B309&amp;" Corp",P$1)="#N/A N/A","--",_xll.BDP($B309&amp;" Corp",P$1)))</f>
        <v>#NAME?</v>
      </c>
      <c r="Q309"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9" s="124" t="e">
        <f ca="1">IF(tbl_coded[[#This Row],[ISIN]]="","",IF(OR(_xll.BDP($B309&amp;" Corp",R$1)="#N/A N/A",_xll.BDP($B309&amp;" Corp",R$1)="#N/A Invalid Security",_xll.BDP($B309&amp;" Corp",R$1)="#N/A Field Not Applicable"),"--",_xll.BDP($B309&amp;" Corp",R$1)))</f>
        <v>#NAME?</v>
      </c>
      <c r="S309" s="124" t="e">
        <f ca="1">IF(tbl_coded[[#This Row],[ISIN]]="","",IF(OR(_xll.BDP($R309&amp;" Equity",S$1)="#N/A N/A",_xll.BDP($R309&amp;" Equity",S$1)="#N/A Invalid Security"),"--",_xll.BDP($R309&amp;" Equity",S$1)))</f>
        <v>#NAME?</v>
      </c>
      <c r="T309" s="124" t="e">
        <f ca="1">IF(tbl_coded[[#This Row],[ISIN]]="","",IF(OR(_xll.BDP($R309&amp;" Equity",T$1)="#N/A N/A",_xll.BDP($R309&amp;" Equity",T$1)="#N/A Invalid Security"),"--",_xll.BDP($R309&amp;" Equity",T$1)))</f>
        <v>#NAME?</v>
      </c>
      <c r="U309" s="124" t="e">
        <f ca="1">IF(tbl_coded[[#This Row],[ISIN]]="","",IF(OR(_xll.BDP($R309&amp;" Equity",U$1)="#N/A N/A",_xll.BDP($R309&amp;" Equity",U$1)="#N/A Invalid Security"),"--",_xll.BDP($R309&amp;" Equity",U$1)))</f>
        <v>#NAME?</v>
      </c>
      <c r="V309" s="124" t="e">
        <f ca="1">IF(tbl_coded[[#This Row],[ISIN]]="","",IF(OR(_xll.BDP($R309&amp;" Equity",V$1)="#N/A N/A",_xll.BDP($R309&amp;" Equity",V$1)="#N/A Invalid Security"),"--",_xll.BDP($R309&amp;" Equity",V$1)))</f>
        <v>#NAME?</v>
      </c>
      <c r="W309" s="124" t="e">
        <f ca="1">IF(tbl_coded[[#This Row],[ISIN]]="","",IF(OR(_xll.BDP($R309&amp;" Equity",W$1)="#N/A N/A",_xll.BDP($R309&amp;" Equity",W$1)="#N/A Invalid Security"),"--",_xll.BDP($R309&amp;" Equity",W$1)))</f>
        <v>#NAME?</v>
      </c>
      <c r="X309" s="124" t="e">
        <f ca="1">IF(tbl_coded[[#This Row],[ISIN]]="","",IF(OR(_xll.BDP($R309&amp;" Equity",X$1)="#N/A N/A",_xll.BDP($R309&amp;" Equity",X$1)="#N/A Invalid Security"),"--",_xll.BDP($R309&amp;" Equity",X$1)))</f>
        <v>#NAME?</v>
      </c>
      <c r="Y309"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9" s="124" t="str">
        <f ca="1">IF(tbl_coded[[#This Row],[ISIN]]="","",IF(ISNUMBER(_xll.BDP(B309&amp;" Corp",Z$1)),_xll.BDP(B309&amp;" Corp",Z$1),""))</f>
        <v/>
      </c>
      <c r="AA309" s="124" t="str">
        <f ca="1">IF(tbl_coded[[#This Row],[ISIN]]="","",IF(ISNUMBER(_xll.BDP(B309&amp;" Corp",AA$1)),_xll.BDP(B309&amp;" Corp",AA$1),""))</f>
        <v/>
      </c>
      <c r="AB309" s="124" t="str">
        <f ca="1">IF(tbl_coded[[#This Row],[ISIN]]="","",IF(ISNUMBER(_xll.BDP(B309&amp;" Corp",AB$1)),_xll.BDP(B309&amp;" Corp",AB$1),""))</f>
        <v/>
      </c>
      <c r="AC309" s="124" t="str">
        <f ca="1">IF(tbl_coded[[#This Row],[ISIN]]="","",IF(ISNUMBER(_xll.BDP(B309&amp;" Corp",AC$1)),_xll.BDP(B309&amp;" Corp",AC$1),""))</f>
        <v/>
      </c>
      <c r="AD309" s="124" t="e">
        <f ca="1">IF(tbl_coded[[#This Row],[ISIN]]="","",IF((_xll.BDP(B309&amp;" Corp",AD$1))="#N/A Field Not Applicable","",_xll.BDP(B309&amp;" Corp",AD$1)))</f>
        <v>#NAME?</v>
      </c>
      <c r="AE309" s="124" t="e">
        <f ca="1">IF(tbl_coded[[#This Row],[ISIN]]="","",IF((_xll.BDP(B309&amp;" Corp",AE$1))="#N/A N/A","--",_xll.BDP(B309&amp;" Corp",AE$1)))</f>
        <v>#NAME?</v>
      </c>
      <c r="AF309" s="124" t="e">
        <f ca="1">IF(tbl_coded[[#This Row],[ISIN]]="","",IF(IFERROR(MATCH(H309,rtg_num[Moody''s],0)&gt;10,0),"HY",IF(IFERROR(MATCH(I309,rtg_num[S&amp;P],0)&gt;10,0),"HY",IF(IFERROR(MATCH(J309,rtg_num[Fitch],0)&gt;10,0),"HY",IF(H309&amp;I309&amp;J309="------","NR",IF(IFERROR(FIND("#N/A",Coded!H309),0)&amp;IFERROR(FIND("#N/A",Coded!H309),0)&amp;IFERROR(FIND("#N/A",Coded!H309),0)&lt;&gt;"000",IF(INDEX(美元债一级!$O:$O,MATCH(tbl_coded[[#This Row],[ISIN]],美元债一级!$I:$I,0))="--/--/--","NR","IG"),"IG"))))))</f>
        <v>#NAME?</v>
      </c>
      <c r="AG309"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9"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9" s="125" t="e">
        <f ca="1">IF(tbl_coded[[#This Row],[ISIN]]="","",IF(_xll.BDP($B309&amp;" Corp",AI$1)="#N/A N/A","--",_xll.BDP($B309&amp;" Corp",AI$1)))</f>
        <v>#NAME?</v>
      </c>
      <c r="AJ309" s="122" t="e">
        <f ca="1">IF(tbl_coded[[#This Row],[ISIN]]="","",IF(OR(_xll.BDP(_xll.BDP(tbl_coded[[#This Row],[ISIN]]&amp;" Corp", "ISSUER_EQUITY_TICKER")&amp;" Equity",AJ$1)="#N/A N/A"),"--",_xll.BDP(_xll.BDP(tbl_coded[[#This Row],[ISIN]]&amp;" Corp", "ISSUER_EQUITY_TICKER")&amp;" Equity",AJ$1)))</f>
        <v>#NAME?</v>
      </c>
      <c r="AK309"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24" t="e">
        <f ca="1">IF(tbl_coded[[#This Row],[ISIN]]="","",IF(OR(_xll.BDP(_xll.BDP(tbl_coded[[#This Row],[ISIN]]&amp;" Corp", "ISSUER_EQUITY_TICKER")&amp;" Equity",AL$1)="#N/A N/A"),"--",_xll.BDP(_xll.BDP(tbl_coded[[#This Row],[ISIN]]&amp;" Corp", "ISSUER_EQUITY_TICKER")&amp;" Equity",AL$1)))</f>
        <v>#NAME?</v>
      </c>
      <c r="AM309" s="124" t="e">
        <f ca="1">IF(tbl_coded[[#This Row],[ISIN]]="","",IF(_xll.BDS($B309&amp;" Corp",AM$1)="#N/A Field Not Applicable","",_xll.BDS($B309&amp;" Corp",AM$1)))</f>
        <v>#NAME?</v>
      </c>
      <c r="AN309" s="124" t="e">
        <f ca="1">IF(tbl_coded[[#This Row],[ISIN]]="","",IF(_xll.BDP(tbl_coded[[#This Row],[KPW Provider BBID]]&amp;" CompanyID","NAME")="#N/A Invalid Security","",_xll.BDP(tbl_coded[[#This Row],[KPW Provider BBID]]&amp;" CompanyID","NAME")))</f>
        <v>#NAME?</v>
      </c>
      <c r="AO309" s="124" t="e">
        <f ca="1">IF(tbl_coded[[#This Row],[ISIN]]="","",IF(_xll.BDP(tbl_coded[[#This Row],[KPW Provider BBID]]&amp;" CompanyID",$AO$1)="#N/A Invalid Security","--",IF(_xll.BDP(tbl_coded[[#This Row],[KPW Provider BBID]]&amp;" CompanyID",$AO$1)="#N/A N/A","--",_xll.BDP(tbl_coded[[#This Row],[KPW Provider BBID]]&amp;" CompanyID",$AO$1))))</f>
        <v>#NAME?</v>
      </c>
      <c r="AP309" s="124" t="e">
        <f ca="1">IF(tbl_coded[[#This Row],[ISIN]]="","",IF(_xll.BDP(tbl_coded[[#This Row],[KPW Provider BBID]]&amp;" CompanyID",$AP$1)="#N/A Invalid Security","--",IF(_xll.BDP(tbl_coded[[#This Row],[KPW Provider BBID]]&amp;" CompanyID",$AP$1)="#N/A N/A","--",_xll.BDP(tbl_coded[[#This Row],[KPW Provider BBID]]&amp;" CompanyID",$AP$1))))</f>
        <v>#NAME?</v>
      </c>
      <c r="AQ309" s="124" t="e">
        <f ca="1">IF(tbl_coded[[#This Row],[ISIN]]="","",IF(_xll.BDP(tbl_coded[[#This Row],[KPW Provider BBID]]&amp;" CompanyID",$AQ$1)="#N/A Invalid Security","--",IF(_xll.BDP(tbl_coded[[#This Row],[KPW Provider BBID]]&amp;" CompanyID",$AQ$1)="#N/A N/A","--",_xll.BDP(tbl_coded[[#This Row],[KPW Provider BBID]]&amp;" CompanyID",$AQ$1))))</f>
        <v>#NAME?</v>
      </c>
      <c r="AR309" s="124" t="e">
        <f ca="1">IF(tbl_coded[[#This Row],[ISIN]]="","",tbl_coded[[#This Row],[穆迪KPW评级]]&amp;"/"&amp;tbl_coded[[#This Row],[SPKPW评级]]&amp;"/"&amp;tbl_coded[[#This Row],[FITCHKPW评级]])</f>
        <v>#NAME?</v>
      </c>
      <c r="AS309" s="124" t="e">
        <f ca="1">IF(tbl_coded[[#This Row],[ISIN]]="","",IF(OR(_xll.BDP($B309&amp;" Corp",AS$1)="#N/A N/A"),"--",_xll.BDP($B309&amp;" Corp",AS$1)))</f>
        <v>#NAME?</v>
      </c>
      <c r="AT309" s="124" t="e">
        <f ca="1">IF(tbl_coded[[#This Row],[ISIN]]="","",IF(_xll.BDS($B309&amp;" Corp",AT$1)="#N/A Field Not Applicable","",_xll.BDS($B309&amp;" Corp",AT$1)))</f>
        <v>#NAME?</v>
      </c>
      <c r="AU309" s="124" t="e">
        <f ca="1">IF(tbl_coded[[#This Row],[SBLC Provider BBID]]="","",_xll.BDP(tbl_coded[[#This Row],[SBLC Provider BBID]]&amp;" CompanyID","NAME"))</f>
        <v>#NAME?</v>
      </c>
      <c r="AV309" s="124" t="e">
        <f ca="1">IF(tbl_coded[[#This Row],[ISIN]]="","",IF(OR(_xll.BDP($B309&amp;" Corp",AV$1)="#N/A N/A"),"--",TEXT(_xll.BDP($B309&amp;" Corp",AV$1),"yyyy/mm/dd")))</f>
        <v>#NAME?</v>
      </c>
      <c r="AW309" s="124" t="e">
        <f ca="1">IF(tbl_coded[[#This Row],[ISIN]]="","",IF(OR(_xll.BDP($B309&amp;" Corp",AW$1)="#N/A N/A"),"--",TEXT(_xll.BDP($B309&amp;" Corp",AW$1),"yyyy/mm/dd")))</f>
        <v>#NAME?</v>
      </c>
      <c r="AX309" s="124" t="e">
        <f ca="1">IF(tbl_coded[[#This Row],[ISIN]]="","",IF(OR(_xll.BDP($B309&amp;" Corp",AX$1)="#N/A N/A"),"--",TEXT(_xll.BDP($B309&amp;" Corp",AX$1),"yyyy/mm/dd")))</f>
        <v>#NAME?</v>
      </c>
      <c r="AY309" s="124" t="e">
        <f ca="1">IF(tbl_coded[[#This Row],[ISIN]]="","",IF(OR(_xll.BDP($B309&amp;" Corp",AY$1)="#N/A Field Not Applicable"),"--",TEXT(_xll.BDP($B309&amp;" Corp",AY$1),"yyyy/mm/dd")))</f>
        <v>#NAME?</v>
      </c>
      <c r="AZ309" s="124" t="e">
        <f ca="1">IF(tbl_coded[[#This Row],[ISIN]]="","",IF(OR(_xll.BDP($B309&amp;" Corp",AZ$1)="#N/A N/A"),"--",_xll.BDP($B309&amp;" Corp",AZ$1)))</f>
        <v>#NAME?</v>
      </c>
      <c r="BA309" s="124" t="e">
        <f ca="1">IF(tbl_coded[[#This Row],[ISIN]]="","",IF(OR(_xll.BDP($B309&amp;" Corp",BA$1)="#N/A N/A"),"--",_xll.BDP($B309&amp;" Corp",BA$1)))</f>
        <v>#NAME?</v>
      </c>
      <c r="BB309" s="124" t="e">
        <f ca="1">IF(tbl_coded[[#This Row],[ISIN]]="","",IF(OR(_xll.BDP($B309&amp;" Corp",BB$1)="#N/A N/A"),"--",_xll.BDP($B309&amp;" Corp",BB$1)))</f>
        <v>#NAME?</v>
      </c>
      <c r="BC309" s="124" t="e">
        <f ca="1">IF(tbl_coded[[#This Row],[ISIN]]="","",IF(OR(_xll.BDP($B309&amp;" Corp",BC$1)="#N/A Field Not Applicable"),"--",_xll.BDP($B309&amp;" Corp",BC$1)))</f>
        <v>#NAME?</v>
      </c>
      <c r="BD309" s="124" t="e">
        <f ca="1">IF(tbl_coded[[#This Row],[ISIN]]="","",IF(OR(_xll.BDP($B309&amp;" Corp",BD$1)="#N/A Field Not Applicable"),"--",_xll.BDP($B309&amp;" Corp",BD$1)))</f>
        <v>#NAME?</v>
      </c>
      <c r="BE309" s="124" t="e">
        <f ca="1">IF(tbl_coded[[#This Row],[ISIN]]="","",IF(OR(_xll.BDP($B309&amp;" Corp",BE$1)="#N/A Field Not Applicable"),"--",_xll.BDP($B309&amp;" Corp",BE$1)))</f>
        <v>#NAME?</v>
      </c>
      <c r="BF309" s="124" t="e">
        <f ca="1">IF(tbl_coded[[#This Row],[ISIN]]="","",IF(OR(_xll.BDP($B309&amp;" Corp",BF$1)="#N/A Field Not Applicable"),"--",_xll.BDP($B309&amp;" Corp",BF$1)))</f>
        <v>#NAME?</v>
      </c>
      <c r="BG309" s="124" t="e">
        <f ca="1">IF(tbl_coded[[#This Row],[ISIN]]="","",IF(OR(_xll.BDP($B309&amp;" Corp",BG$1)="#N/A Field Not Applicable"),"--",IF(_xll.BDP($B309&amp;" Corp",BG$1)="#N/A N/A","N",_xll.BDP($B309&amp;" Corp",BG$1))))</f>
        <v>#NAME?</v>
      </c>
      <c r="BH309" s="124" t="e">
        <f ca="1">IF(tbl_coded[[#This Row],[ISIN]]="","",IF(OR(_xll.BDP($B309&amp;" Corp",BH$1)="#N/A N/A"),"",_xll.BDP($B309&amp;" Corp",BH$1)))</f>
        <v>#NAME?</v>
      </c>
      <c r="BI309" s="124" t="e">
        <f ca="1">IF(tbl_coded[[#This Row],[ISIN]]="","",IF(OR(tbl_coded[[#This Row],[Parent company tiker]]=""),"",IF(_xll.BDP(tbl_coded[[#This Row],[Parent company tiker]]&amp;" Equity",BI$1)="#N/A N/A","--",_xll.BDP(tbl_coded[[#This Row],[Parent company tiker]]&amp;" Equity",BI$1))))</f>
        <v>#NAME?</v>
      </c>
      <c r="BJ309" s="124" t="e">
        <f ca="1">IF(tbl_coded[[#This Row],[ISIN]]="","",IF(OR(tbl_coded[[#This Row],[Parent company tiker]]=""),"",IF(_xll.BDP(tbl_coded[[#This Row],[Parent company tiker]]&amp;" Equity",BJ$1)="#N/A N/A","--",_xll.BDP(tbl_coded[[#This Row],[Parent company tiker]]&amp;" Equity",BJ$1))))</f>
        <v>#NAME?</v>
      </c>
      <c r="BK309" s="124" t="e">
        <f ca="1">IF(tbl_coded[[#This Row],[ISIN]]="","",IF(OR(tbl_coded[[#This Row],[Parent company tiker]]=""),"",IF(_xll.BDP(tbl_coded[[#This Row],[Parent company tiker]]&amp;" Equity",BK$1)="#N/A N/A","--",_xll.BDP(tbl_coded[[#This Row],[Parent company tiker]]&amp;" Equity",BK$1))))</f>
        <v>#NAME?</v>
      </c>
      <c r="BL309" s="124" t="e">
        <f ca="1">IF(tbl_coded[[#This Row],[ISIN]]="","",IF(OR(tbl_coded[[#This Row],[Parent company tiker]]=""),"",IF(_xll.BDP(tbl_coded[[#This Row],[Parent company tiker]]&amp;" Equity",BL$1)="#N/A N/A","--",_xll.BDP(tbl_coded[[#This Row],[Parent company tiker]]&amp;" Equity",BL$1))))</f>
        <v>#NAME?</v>
      </c>
      <c r="BM309"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9" s="124" t="e">
        <f ca="1">IF(tbl_coded[[#This Row],[Column9]]&lt;&gt;"--",tbl_coded[[#This Row],[G''tor rating]],IF(tbl_coded[[#This Row],[KPW Name]]&lt;&gt;"",tbl_coded[[#This Row],[KPW Rating]],IF(tbl_coded[[#This Row],[Parent company tiker]]&lt;&gt;"",tbl_coded[[#This Row],[parent评级]],tbl_coded[[#This Row],[Issuer rating]])))</f>
        <v>#NAME?</v>
      </c>
      <c r="BO309" s="159" t="str">
        <f ca="1">IFERROR(IF(tbl_coded[[#This Row],[GREEN]]="Y","GREEN",IF(tbl_coded[[#This Row],[SUSTAINABLE]]="Y","SUSTAINABLE",IF(tbl_coded[[#This Row],[SOCIAL]]="Y","SOCIAL",IF(tbl_coded[[#This Row],[Sustainable linked]]="Y","SUSTAINABLE LINKED"," ")))),"")</f>
        <v/>
      </c>
    </row>
    <row r="310" spans="1:67" ht="15" customHeight="1">
      <c r="A310" s="119">
        <v>308</v>
      </c>
      <c r="B310" s="120" t="str">
        <f>IF(美元债一级!$C$4:$C$1048576&lt;&gt;"",美元债一级!C311,"")</f>
        <v>XS2559193425</v>
      </c>
      <c r="C310" s="124" t="e">
        <f ca="1">IF(tbl_coded[[#This Row],[ISIN]]="","",IF(tbl_coded[[#This Row],[Index]]&gt;$A$1,"",IF(_xll.BDP($B310&amp;" Corp",C$1)="#N/A N/A","",_xll.BDP($B310&amp;" Corp",C$1))))</f>
        <v>#NAME?</v>
      </c>
      <c r="D310" s="124" t="e">
        <f ca="1">IF(tbl_coded[[#This Row],[ISIN]]="","",IF(_xll.BDP($B310&amp;" Corp",D$1)="#N/A N/A","",_xll.BDP($B310&amp;" Corp",D$1)))</f>
        <v>#NAME?</v>
      </c>
      <c r="E310" s="124" t="e">
        <f ca="1">IF(tbl_coded[[#This Row],[ISIN]]="","",IF(_xll.BDP($B310&amp;" Corp",E$1)="#N/A N/A","--",_xll.BDP($B310&amp;" Corp",E$1)))</f>
        <v>#NAME?</v>
      </c>
      <c r="F310" s="124" t="e">
        <f ca="1">IF(tbl_coded[[#This Row],[ISIN]]="","",IF(_xll.BDS($B310&amp;" Corp",F$1)="#N/A Field Not Applicable","",_xll.BDS($B310&amp;" Corp",F$1)))</f>
        <v>#NAME?</v>
      </c>
      <c r="G310" s="124" t="e">
        <f ca="1">IF(tbl_coded[[#This Row],[ISIN]]="","",IF(_xll.BDP($F310&amp;" CompanyID",G$1)="#N/A Invalid Security","",_xll.BDP($F310&amp;" CompanyID",G$1)))</f>
        <v>#NAME?</v>
      </c>
      <c r="H310" s="124" t="e">
        <f ca="1">IF(tbl_coded[[#This Row],[ISIN]]="","",IF(_xll.BDP($B310&amp;" Corp",H$1)="#N/A N/A","--",_xll.BDP($B310&amp;" Corp",H$1)))</f>
        <v>#NAME?</v>
      </c>
      <c r="I310" s="124" t="e">
        <f ca="1">IF(tbl_coded[[#This Row],[ISIN]]="","",IF(_xll.BDP($B310&amp;" Corp",I$1)="#N/A N/A","--",_xll.BDP($B310&amp;" Corp",I$1)))</f>
        <v>#NAME?</v>
      </c>
      <c r="J310" s="124" t="e">
        <f ca="1">IF(tbl_coded[[#This Row],[ISIN]]="","",IF(_xll.BDP($B310&amp;" Corp",J$1)="#N/A N/A","--",_xll.BDP($B310&amp;" Corp",J$1)))</f>
        <v>#NAME?</v>
      </c>
      <c r="K310" s="124" t="e">
        <f ca="1">IF(tbl_coded[[#This Row],[ISIN]]="","",IF(_xll.BDP($B310&amp;" Corp",K$1)="#N/A N/A","--",_xll.BDP($B310&amp;" Corp",K$1)))</f>
        <v>#NAME?</v>
      </c>
      <c r="L310" s="124" t="e">
        <f ca="1">IF(tbl_coded[[#This Row],[ISIN]]="","",IF(_xll.BDP($B310&amp;" Corp",L$1)="#N/A N/A","--",_xll.BDP($B310&amp;" Corp",L$1)))</f>
        <v>#NAME?</v>
      </c>
      <c r="M310" s="124" t="e">
        <f ca="1">IF(tbl_coded[[#This Row],[ISIN]]="","",IF(_xll.BDP($B310&amp;" Corp",M$1)="#N/A N/A","--",_xll.BDP($B310&amp;" Corp",M$1)))</f>
        <v>#NAME?</v>
      </c>
      <c r="N310" s="124" t="e">
        <f ca="1">IF(tbl_coded[[#This Row],[ISIN]]="","",IF(_xll.BDP($B310&amp;" Corp",N$1)="#N/A N/A","--",_xll.BDP($B310&amp;" Corp",N$1)))</f>
        <v>#NAME?</v>
      </c>
      <c r="O310" s="124" t="e">
        <f ca="1">IF(tbl_coded[[#This Row],[ISIN]]="","",IF(_xll.BDP($B310&amp;" Corp",O$1)="#N/A N/A","--",_xll.BDP($B310&amp;" Corp",O$1)))</f>
        <v>#NAME?</v>
      </c>
      <c r="P310" s="124" t="e">
        <f ca="1">IF(tbl_coded[[#This Row],[ISIN]]="","",IF(_xll.BDP($B310&amp;" Corp",P$1)="#N/A N/A","--",_xll.BDP($B310&amp;" Corp",P$1)))</f>
        <v>#NAME?</v>
      </c>
      <c r="Q310"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0" s="124" t="e">
        <f ca="1">IF(tbl_coded[[#This Row],[ISIN]]="","",IF(OR(_xll.BDP($B310&amp;" Corp",R$1)="#N/A N/A",_xll.BDP($B310&amp;" Corp",R$1)="#N/A Invalid Security",_xll.BDP($B310&amp;" Corp",R$1)="#N/A Field Not Applicable"),"--",_xll.BDP($B310&amp;" Corp",R$1)))</f>
        <v>#NAME?</v>
      </c>
      <c r="S310" s="124" t="e">
        <f ca="1">IF(tbl_coded[[#This Row],[ISIN]]="","",IF(OR(_xll.BDP($R310&amp;" Equity",S$1)="#N/A N/A",_xll.BDP($R310&amp;" Equity",S$1)="#N/A Invalid Security"),"--",_xll.BDP($R310&amp;" Equity",S$1)))</f>
        <v>#NAME?</v>
      </c>
      <c r="T310" s="124" t="e">
        <f ca="1">IF(tbl_coded[[#This Row],[ISIN]]="","",IF(OR(_xll.BDP($R310&amp;" Equity",T$1)="#N/A N/A",_xll.BDP($R310&amp;" Equity",T$1)="#N/A Invalid Security"),"--",_xll.BDP($R310&amp;" Equity",T$1)))</f>
        <v>#NAME?</v>
      </c>
      <c r="U310" s="124" t="e">
        <f ca="1">IF(tbl_coded[[#This Row],[ISIN]]="","",IF(OR(_xll.BDP($R310&amp;" Equity",U$1)="#N/A N/A",_xll.BDP($R310&amp;" Equity",U$1)="#N/A Invalid Security"),"--",_xll.BDP($R310&amp;" Equity",U$1)))</f>
        <v>#NAME?</v>
      </c>
      <c r="V310" s="124" t="e">
        <f ca="1">IF(tbl_coded[[#This Row],[ISIN]]="","",IF(OR(_xll.BDP($R310&amp;" Equity",V$1)="#N/A N/A",_xll.BDP($R310&amp;" Equity",V$1)="#N/A Invalid Security"),"--",_xll.BDP($R310&amp;" Equity",V$1)))</f>
        <v>#NAME?</v>
      </c>
      <c r="W310" s="124" t="e">
        <f ca="1">IF(tbl_coded[[#This Row],[ISIN]]="","",IF(OR(_xll.BDP($R310&amp;" Equity",W$1)="#N/A N/A",_xll.BDP($R310&amp;" Equity",W$1)="#N/A Invalid Security"),"--",_xll.BDP($R310&amp;" Equity",W$1)))</f>
        <v>#NAME?</v>
      </c>
      <c r="X310" s="124" t="e">
        <f ca="1">IF(tbl_coded[[#This Row],[ISIN]]="","",IF(OR(_xll.BDP($R310&amp;" Equity",X$1)="#N/A N/A",_xll.BDP($R310&amp;" Equity",X$1)="#N/A Invalid Security"),"--",_xll.BDP($R310&amp;" Equity",X$1)))</f>
        <v>#NAME?</v>
      </c>
      <c r="Y310"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0" s="124" t="str">
        <f ca="1">IF(tbl_coded[[#This Row],[ISIN]]="","",IF(ISNUMBER(_xll.BDP(B310&amp;" Corp",Z$1)),_xll.BDP(B310&amp;" Corp",Z$1),""))</f>
        <v/>
      </c>
      <c r="AA310" s="124" t="str">
        <f ca="1">IF(tbl_coded[[#This Row],[ISIN]]="","",IF(ISNUMBER(_xll.BDP(B310&amp;" Corp",AA$1)),_xll.BDP(B310&amp;" Corp",AA$1),""))</f>
        <v/>
      </c>
      <c r="AB310" s="124" t="str">
        <f ca="1">IF(tbl_coded[[#This Row],[ISIN]]="","",IF(ISNUMBER(_xll.BDP(B310&amp;" Corp",AB$1)),_xll.BDP(B310&amp;" Corp",AB$1),""))</f>
        <v/>
      </c>
      <c r="AC310" s="124" t="str">
        <f ca="1">IF(tbl_coded[[#This Row],[ISIN]]="","",IF(ISNUMBER(_xll.BDP(B310&amp;" Corp",AC$1)),_xll.BDP(B310&amp;" Corp",AC$1),""))</f>
        <v/>
      </c>
      <c r="AD310" s="124" t="e">
        <f ca="1">IF(tbl_coded[[#This Row],[ISIN]]="","",IF((_xll.BDP(B310&amp;" Corp",AD$1))="#N/A Field Not Applicable","",_xll.BDP(B310&amp;" Corp",AD$1)))</f>
        <v>#NAME?</v>
      </c>
      <c r="AE310" s="124" t="e">
        <f ca="1">IF(tbl_coded[[#This Row],[ISIN]]="","",IF((_xll.BDP(B310&amp;" Corp",AE$1))="#N/A N/A","--",_xll.BDP(B310&amp;" Corp",AE$1)))</f>
        <v>#NAME?</v>
      </c>
      <c r="AF310" s="124" t="e">
        <f ca="1">IF(tbl_coded[[#This Row],[ISIN]]="","",IF(IFERROR(MATCH(H310,rtg_num[Moody''s],0)&gt;10,0),"HY",IF(IFERROR(MATCH(I310,rtg_num[S&amp;P],0)&gt;10,0),"HY",IF(IFERROR(MATCH(J310,rtg_num[Fitch],0)&gt;10,0),"HY",IF(H310&amp;I310&amp;J310="------","NR",IF(IFERROR(FIND("#N/A",Coded!H310),0)&amp;IFERROR(FIND("#N/A",Coded!H310),0)&amp;IFERROR(FIND("#N/A",Coded!H310),0)&lt;&gt;"000",IF(INDEX(美元债一级!$O:$O,MATCH(tbl_coded[[#This Row],[ISIN]],美元债一级!$I:$I,0))="--/--/--","NR","IG"),"IG"))))))</f>
        <v>#NAME?</v>
      </c>
      <c r="AG310"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0"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0" s="125" t="e">
        <f ca="1">IF(tbl_coded[[#This Row],[ISIN]]="","",IF(_xll.BDP($B310&amp;" Corp",AI$1)="#N/A N/A","--",_xll.BDP($B310&amp;" Corp",AI$1)))</f>
        <v>#NAME?</v>
      </c>
      <c r="AJ310" s="122" t="e">
        <f ca="1">IF(tbl_coded[[#This Row],[ISIN]]="","",IF(OR(_xll.BDP(_xll.BDP(tbl_coded[[#This Row],[ISIN]]&amp;" Corp", "ISSUER_EQUITY_TICKER")&amp;" Equity",AJ$1)="#N/A N/A"),"--",_xll.BDP(_xll.BDP(tbl_coded[[#This Row],[ISIN]]&amp;" Corp", "ISSUER_EQUITY_TICKER")&amp;" Equity",AJ$1)))</f>
        <v>#NAME?</v>
      </c>
      <c r="AK310"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24" t="e">
        <f ca="1">IF(tbl_coded[[#This Row],[ISIN]]="","",IF(OR(_xll.BDP(_xll.BDP(tbl_coded[[#This Row],[ISIN]]&amp;" Corp", "ISSUER_EQUITY_TICKER")&amp;" Equity",AL$1)="#N/A N/A"),"--",_xll.BDP(_xll.BDP(tbl_coded[[#This Row],[ISIN]]&amp;" Corp", "ISSUER_EQUITY_TICKER")&amp;" Equity",AL$1)))</f>
        <v>#NAME?</v>
      </c>
      <c r="AM310" s="124" t="e">
        <f ca="1">IF(tbl_coded[[#This Row],[ISIN]]="","",IF(_xll.BDS($B310&amp;" Corp",AM$1)="#N/A Field Not Applicable","",_xll.BDS($B310&amp;" Corp",AM$1)))</f>
        <v>#NAME?</v>
      </c>
      <c r="AN310" s="124" t="e">
        <f ca="1">IF(tbl_coded[[#This Row],[ISIN]]="","",IF(_xll.BDP(tbl_coded[[#This Row],[KPW Provider BBID]]&amp;" CompanyID","NAME")="#N/A Invalid Security","",_xll.BDP(tbl_coded[[#This Row],[KPW Provider BBID]]&amp;" CompanyID","NAME")))</f>
        <v>#NAME?</v>
      </c>
      <c r="AO310" s="124" t="e">
        <f ca="1">IF(tbl_coded[[#This Row],[ISIN]]="","",IF(_xll.BDP(tbl_coded[[#This Row],[KPW Provider BBID]]&amp;" CompanyID",$AO$1)="#N/A Invalid Security","--",IF(_xll.BDP(tbl_coded[[#This Row],[KPW Provider BBID]]&amp;" CompanyID",$AO$1)="#N/A N/A","--",_xll.BDP(tbl_coded[[#This Row],[KPW Provider BBID]]&amp;" CompanyID",$AO$1))))</f>
        <v>#NAME?</v>
      </c>
      <c r="AP310" s="124" t="e">
        <f ca="1">IF(tbl_coded[[#This Row],[ISIN]]="","",IF(_xll.BDP(tbl_coded[[#This Row],[KPW Provider BBID]]&amp;" CompanyID",$AP$1)="#N/A Invalid Security","--",IF(_xll.BDP(tbl_coded[[#This Row],[KPW Provider BBID]]&amp;" CompanyID",$AP$1)="#N/A N/A","--",_xll.BDP(tbl_coded[[#This Row],[KPW Provider BBID]]&amp;" CompanyID",$AP$1))))</f>
        <v>#NAME?</v>
      </c>
      <c r="AQ310" s="124" t="e">
        <f ca="1">IF(tbl_coded[[#This Row],[ISIN]]="","",IF(_xll.BDP(tbl_coded[[#This Row],[KPW Provider BBID]]&amp;" CompanyID",$AQ$1)="#N/A Invalid Security","--",IF(_xll.BDP(tbl_coded[[#This Row],[KPW Provider BBID]]&amp;" CompanyID",$AQ$1)="#N/A N/A","--",_xll.BDP(tbl_coded[[#This Row],[KPW Provider BBID]]&amp;" CompanyID",$AQ$1))))</f>
        <v>#NAME?</v>
      </c>
      <c r="AR310" s="124" t="e">
        <f ca="1">IF(tbl_coded[[#This Row],[ISIN]]="","",tbl_coded[[#This Row],[穆迪KPW评级]]&amp;"/"&amp;tbl_coded[[#This Row],[SPKPW评级]]&amp;"/"&amp;tbl_coded[[#This Row],[FITCHKPW评级]])</f>
        <v>#NAME?</v>
      </c>
      <c r="AS310" s="124" t="e">
        <f ca="1">IF(tbl_coded[[#This Row],[ISIN]]="","",IF(OR(_xll.BDP($B310&amp;" Corp",AS$1)="#N/A N/A"),"--",_xll.BDP($B310&amp;" Corp",AS$1)))</f>
        <v>#NAME?</v>
      </c>
      <c r="AT310" s="124" t="e">
        <f ca="1">IF(tbl_coded[[#This Row],[ISIN]]="","",IF(_xll.BDS($B310&amp;" Corp",AT$1)="#N/A Field Not Applicable","",_xll.BDS($B310&amp;" Corp",AT$1)))</f>
        <v>#NAME?</v>
      </c>
      <c r="AU310" s="124" t="e">
        <f ca="1">IF(tbl_coded[[#This Row],[SBLC Provider BBID]]="","",_xll.BDP(tbl_coded[[#This Row],[SBLC Provider BBID]]&amp;" CompanyID","NAME"))</f>
        <v>#NAME?</v>
      </c>
      <c r="AV310" s="124" t="e">
        <f ca="1">IF(tbl_coded[[#This Row],[ISIN]]="","",IF(OR(_xll.BDP($B310&amp;" Corp",AV$1)="#N/A N/A"),"--",TEXT(_xll.BDP($B310&amp;" Corp",AV$1),"yyyy/mm/dd")))</f>
        <v>#NAME?</v>
      </c>
      <c r="AW310" s="124" t="e">
        <f ca="1">IF(tbl_coded[[#This Row],[ISIN]]="","",IF(OR(_xll.BDP($B310&amp;" Corp",AW$1)="#N/A N/A"),"--",TEXT(_xll.BDP($B310&amp;" Corp",AW$1),"yyyy/mm/dd")))</f>
        <v>#NAME?</v>
      </c>
      <c r="AX310" s="124" t="e">
        <f ca="1">IF(tbl_coded[[#This Row],[ISIN]]="","",IF(OR(_xll.BDP($B310&amp;" Corp",AX$1)="#N/A N/A"),"--",TEXT(_xll.BDP($B310&amp;" Corp",AX$1),"yyyy/mm/dd")))</f>
        <v>#NAME?</v>
      </c>
      <c r="AY310" s="124" t="e">
        <f ca="1">IF(tbl_coded[[#This Row],[ISIN]]="","",IF(OR(_xll.BDP($B310&amp;" Corp",AY$1)="#N/A Field Not Applicable"),"--",TEXT(_xll.BDP($B310&amp;" Corp",AY$1),"yyyy/mm/dd")))</f>
        <v>#NAME?</v>
      </c>
      <c r="AZ310" s="124" t="e">
        <f ca="1">IF(tbl_coded[[#This Row],[ISIN]]="","",IF(OR(_xll.BDP($B310&amp;" Corp",AZ$1)="#N/A N/A"),"--",_xll.BDP($B310&amp;" Corp",AZ$1)))</f>
        <v>#NAME?</v>
      </c>
      <c r="BA310" s="124" t="e">
        <f ca="1">IF(tbl_coded[[#This Row],[ISIN]]="","",IF(OR(_xll.BDP($B310&amp;" Corp",BA$1)="#N/A N/A"),"--",_xll.BDP($B310&amp;" Corp",BA$1)))</f>
        <v>#NAME?</v>
      </c>
      <c r="BB310" s="124" t="e">
        <f ca="1">IF(tbl_coded[[#This Row],[ISIN]]="","",IF(OR(_xll.BDP($B310&amp;" Corp",BB$1)="#N/A N/A"),"--",_xll.BDP($B310&amp;" Corp",BB$1)))</f>
        <v>#NAME?</v>
      </c>
      <c r="BC310" s="124" t="e">
        <f ca="1">IF(tbl_coded[[#This Row],[ISIN]]="","",IF(OR(_xll.BDP($B310&amp;" Corp",BC$1)="#N/A Field Not Applicable"),"--",_xll.BDP($B310&amp;" Corp",BC$1)))</f>
        <v>#NAME?</v>
      </c>
      <c r="BD310" s="124" t="e">
        <f ca="1">IF(tbl_coded[[#This Row],[ISIN]]="","",IF(OR(_xll.BDP($B310&amp;" Corp",BD$1)="#N/A Field Not Applicable"),"--",_xll.BDP($B310&amp;" Corp",BD$1)))</f>
        <v>#NAME?</v>
      </c>
      <c r="BE310" s="124" t="e">
        <f ca="1">IF(tbl_coded[[#This Row],[ISIN]]="","",IF(OR(_xll.BDP($B310&amp;" Corp",BE$1)="#N/A Field Not Applicable"),"--",_xll.BDP($B310&amp;" Corp",BE$1)))</f>
        <v>#NAME?</v>
      </c>
      <c r="BF310" s="124" t="e">
        <f ca="1">IF(tbl_coded[[#This Row],[ISIN]]="","",IF(OR(_xll.BDP($B310&amp;" Corp",BF$1)="#N/A Field Not Applicable"),"--",_xll.BDP($B310&amp;" Corp",BF$1)))</f>
        <v>#NAME?</v>
      </c>
      <c r="BG310" s="124" t="e">
        <f ca="1">IF(tbl_coded[[#This Row],[ISIN]]="","",IF(OR(_xll.BDP($B310&amp;" Corp",BG$1)="#N/A Field Not Applicable"),"--",IF(_xll.BDP($B310&amp;" Corp",BG$1)="#N/A N/A","N",_xll.BDP($B310&amp;" Corp",BG$1))))</f>
        <v>#NAME?</v>
      </c>
      <c r="BH310" s="124" t="e">
        <f ca="1">IF(tbl_coded[[#This Row],[ISIN]]="","",IF(OR(_xll.BDP($B310&amp;" Corp",BH$1)="#N/A N/A"),"",_xll.BDP($B310&amp;" Corp",BH$1)))</f>
        <v>#NAME?</v>
      </c>
      <c r="BI310" s="124" t="e">
        <f ca="1">IF(tbl_coded[[#This Row],[ISIN]]="","",IF(OR(tbl_coded[[#This Row],[Parent company tiker]]=""),"",IF(_xll.BDP(tbl_coded[[#This Row],[Parent company tiker]]&amp;" Equity",BI$1)="#N/A N/A","--",_xll.BDP(tbl_coded[[#This Row],[Parent company tiker]]&amp;" Equity",BI$1))))</f>
        <v>#NAME?</v>
      </c>
      <c r="BJ310" s="124" t="e">
        <f ca="1">IF(tbl_coded[[#This Row],[ISIN]]="","",IF(OR(tbl_coded[[#This Row],[Parent company tiker]]=""),"",IF(_xll.BDP(tbl_coded[[#This Row],[Parent company tiker]]&amp;" Equity",BJ$1)="#N/A N/A","--",_xll.BDP(tbl_coded[[#This Row],[Parent company tiker]]&amp;" Equity",BJ$1))))</f>
        <v>#NAME?</v>
      </c>
      <c r="BK310" s="124" t="e">
        <f ca="1">IF(tbl_coded[[#This Row],[ISIN]]="","",IF(OR(tbl_coded[[#This Row],[Parent company tiker]]=""),"",IF(_xll.BDP(tbl_coded[[#This Row],[Parent company tiker]]&amp;" Equity",BK$1)="#N/A N/A","--",_xll.BDP(tbl_coded[[#This Row],[Parent company tiker]]&amp;" Equity",BK$1))))</f>
        <v>#NAME?</v>
      </c>
      <c r="BL310" s="124" t="e">
        <f ca="1">IF(tbl_coded[[#This Row],[ISIN]]="","",IF(OR(tbl_coded[[#This Row],[Parent company tiker]]=""),"",IF(_xll.BDP(tbl_coded[[#This Row],[Parent company tiker]]&amp;" Equity",BL$1)="#N/A N/A","--",_xll.BDP(tbl_coded[[#This Row],[Parent company tiker]]&amp;" Equity",BL$1))))</f>
        <v>#NAME?</v>
      </c>
      <c r="BM310"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0" s="124" t="e">
        <f ca="1">IF(tbl_coded[[#This Row],[Column9]]&lt;&gt;"--",tbl_coded[[#This Row],[G''tor rating]],IF(tbl_coded[[#This Row],[KPW Name]]&lt;&gt;"",tbl_coded[[#This Row],[KPW Rating]],IF(tbl_coded[[#This Row],[Parent company tiker]]&lt;&gt;"",tbl_coded[[#This Row],[parent评级]],tbl_coded[[#This Row],[Issuer rating]])))</f>
        <v>#NAME?</v>
      </c>
      <c r="BO310" s="159" t="str">
        <f ca="1">IFERROR(IF(tbl_coded[[#This Row],[GREEN]]="Y","GREEN",IF(tbl_coded[[#This Row],[SUSTAINABLE]]="Y","SUSTAINABLE",IF(tbl_coded[[#This Row],[SOCIAL]]="Y","SOCIAL",IF(tbl_coded[[#This Row],[Sustainable linked]]="Y","SUSTAINABLE LINKED"," ")))),"")</f>
        <v/>
      </c>
    </row>
    <row r="311" spans="1:67" ht="15" customHeight="1">
      <c r="A311" s="119">
        <v>309</v>
      </c>
      <c r="B311" s="120" t="str">
        <f>IF(美元债一级!$C$4:$C$1048576&lt;&gt;"",美元债一级!C312,"")</f>
        <v>XS2560121464</v>
      </c>
      <c r="C311" s="124" t="e">
        <f ca="1">IF(tbl_coded[[#This Row],[ISIN]]="","",IF(tbl_coded[[#This Row],[Index]]&gt;$A$1,"",IF(_xll.BDP($B311&amp;" Corp",C$1)="#N/A N/A","",_xll.BDP($B311&amp;" Corp",C$1))))</f>
        <v>#NAME?</v>
      </c>
      <c r="D311" s="124" t="e">
        <f ca="1">IF(tbl_coded[[#This Row],[ISIN]]="","",IF(_xll.BDP($B311&amp;" Corp",D$1)="#N/A N/A","",_xll.BDP($B311&amp;" Corp",D$1)))</f>
        <v>#NAME?</v>
      </c>
      <c r="E311" s="124" t="e">
        <f ca="1">IF(tbl_coded[[#This Row],[ISIN]]="","",IF(_xll.BDP($B311&amp;" Corp",E$1)="#N/A N/A","--",_xll.BDP($B311&amp;" Corp",E$1)))</f>
        <v>#NAME?</v>
      </c>
      <c r="F311" s="124" t="e">
        <f ca="1">IF(tbl_coded[[#This Row],[ISIN]]="","",IF(_xll.BDS($B311&amp;" Corp",F$1)="#N/A Field Not Applicable","",_xll.BDS($B311&amp;" Corp",F$1)))</f>
        <v>#NAME?</v>
      </c>
      <c r="G311" s="124" t="e">
        <f ca="1">IF(tbl_coded[[#This Row],[ISIN]]="","",IF(_xll.BDP($F311&amp;" CompanyID",G$1)="#N/A Invalid Security","",_xll.BDP($F311&amp;" CompanyID",G$1)))</f>
        <v>#NAME?</v>
      </c>
      <c r="H311" s="124" t="e">
        <f ca="1">IF(tbl_coded[[#This Row],[ISIN]]="","",IF(_xll.BDP($B311&amp;" Corp",H$1)="#N/A N/A","--",_xll.BDP($B311&amp;" Corp",H$1)))</f>
        <v>#NAME?</v>
      </c>
      <c r="I311" s="124" t="e">
        <f ca="1">IF(tbl_coded[[#This Row],[ISIN]]="","",IF(_xll.BDP($B311&amp;" Corp",I$1)="#N/A N/A","--",_xll.BDP($B311&amp;" Corp",I$1)))</f>
        <v>#NAME?</v>
      </c>
      <c r="J311" s="124" t="e">
        <f ca="1">IF(tbl_coded[[#This Row],[ISIN]]="","",IF(_xll.BDP($B311&amp;" Corp",J$1)="#N/A N/A","--",_xll.BDP($B311&amp;" Corp",J$1)))</f>
        <v>#NAME?</v>
      </c>
      <c r="K311" s="124" t="e">
        <f ca="1">IF(tbl_coded[[#This Row],[ISIN]]="","",IF(_xll.BDP($B311&amp;" Corp",K$1)="#N/A N/A","--",_xll.BDP($B311&amp;" Corp",K$1)))</f>
        <v>#NAME?</v>
      </c>
      <c r="L311" s="124" t="e">
        <f ca="1">IF(tbl_coded[[#This Row],[ISIN]]="","",IF(_xll.BDP($B311&amp;" Corp",L$1)="#N/A N/A","--",_xll.BDP($B311&amp;" Corp",L$1)))</f>
        <v>#NAME?</v>
      </c>
      <c r="M311" s="124" t="e">
        <f ca="1">IF(tbl_coded[[#This Row],[ISIN]]="","",IF(_xll.BDP($B311&amp;" Corp",M$1)="#N/A N/A","--",_xll.BDP($B311&amp;" Corp",M$1)))</f>
        <v>#NAME?</v>
      </c>
      <c r="N311" s="124" t="e">
        <f ca="1">IF(tbl_coded[[#This Row],[ISIN]]="","",IF(_xll.BDP($B311&amp;" Corp",N$1)="#N/A N/A","--",_xll.BDP($B311&amp;" Corp",N$1)))</f>
        <v>#NAME?</v>
      </c>
      <c r="O311" s="124" t="e">
        <f ca="1">IF(tbl_coded[[#This Row],[ISIN]]="","",IF(_xll.BDP($B311&amp;" Corp",O$1)="#N/A N/A","--",_xll.BDP($B311&amp;" Corp",O$1)))</f>
        <v>#NAME?</v>
      </c>
      <c r="P311" s="124" t="e">
        <f ca="1">IF(tbl_coded[[#This Row],[ISIN]]="","",IF(_xll.BDP($B311&amp;" Corp",P$1)="#N/A N/A","--",_xll.BDP($B311&amp;" Corp",P$1)))</f>
        <v>#NAME?</v>
      </c>
      <c r="Q311"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1" s="124" t="e">
        <f ca="1">IF(tbl_coded[[#This Row],[ISIN]]="","",IF(OR(_xll.BDP($B311&amp;" Corp",R$1)="#N/A N/A",_xll.BDP($B311&amp;" Corp",R$1)="#N/A Invalid Security",_xll.BDP($B311&amp;" Corp",R$1)="#N/A Field Not Applicable"),"--",_xll.BDP($B311&amp;" Corp",R$1)))</f>
        <v>#NAME?</v>
      </c>
      <c r="S311" s="124" t="e">
        <f ca="1">IF(tbl_coded[[#This Row],[ISIN]]="","",IF(OR(_xll.BDP($R311&amp;" Equity",S$1)="#N/A N/A",_xll.BDP($R311&amp;" Equity",S$1)="#N/A Invalid Security"),"--",_xll.BDP($R311&amp;" Equity",S$1)))</f>
        <v>#NAME?</v>
      </c>
      <c r="T311" s="124" t="e">
        <f ca="1">IF(tbl_coded[[#This Row],[ISIN]]="","",IF(OR(_xll.BDP($R311&amp;" Equity",T$1)="#N/A N/A",_xll.BDP($R311&amp;" Equity",T$1)="#N/A Invalid Security"),"--",_xll.BDP($R311&amp;" Equity",T$1)))</f>
        <v>#NAME?</v>
      </c>
      <c r="U311" s="124" t="e">
        <f ca="1">IF(tbl_coded[[#This Row],[ISIN]]="","",IF(OR(_xll.BDP($R311&amp;" Equity",U$1)="#N/A N/A",_xll.BDP($R311&amp;" Equity",U$1)="#N/A Invalid Security"),"--",_xll.BDP($R311&amp;" Equity",U$1)))</f>
        <v>#NAME?</v>
      </c>
      <c r="V311" s="124" t="e">
        <f ca="1">IF(tbl_coded[[#This Row],[ISIN]]="","",IF(OR(_xll.BDP($R311&amp;" Equity",V$1)="#N/A N/A",_xll.BDP($R311&amp;" Equity",V$1)="#N/A Invalid Security"),"--",_xll.BDP($R311&amp;" Equity",V$1)))</f>
        <v>#NAME?</v>
      </c>
      <c r="W311" s="124" t="e">
        <f ca="1">IF(tbl_coded[[#This Row],[ISIN]]="","",IF(OR(_xll.BDP($R311&amp;" Equity",W$1)="#N/A N/A",_xll.BDP($R311&amp;" Equity",W$1)="#N/A Invalid Security"),"--",_xll.BDP($R311&amp;" Equity",W$1)))</f>
        <v>#NAME?</v>
      </c>
      <c r="X311" s="124" t="e">
        <f ca="1">IF(tbl_coded[[#This Row],[ISIN]]="","",IF(OR(_xll.BDP($R311&amp;" Equity",X$1)="#N/A N/A",_xll.BDP($R311&amp;" Equity",X$1)="#N/A Invalid Security"),"--",_xll.BDP($R311&amp;" Equity",X$1)))</f>
        <v>#NAME?</v>
      </c>
      <c r="Y311"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1" s="124" t="str">
        <f ca="1">IF(tbl_coded[[#This Row],[ISIN]]="","",IF(ISNUMBER(_xll.BDP(B311&amp;" Corp",Z$1)),_xll.BDP(B311&amp;" Corp",Z$1),""))</f>
        <v/>
      </c>
      <c r="AA311" s="124" t="str">
        <f ca="1">IF(tbl_coded[[#This Row],[ISIN]]="","",IF(ISNUMBER(_xll.BDP(B311&amp;" Corp",AA$1)),_xll.BDP(B311&amp;" Corp",AA$1),""))</f>
        <v/>
      </c>
      <c r="AB311" s="124" t="str">
        <f ca="1">IF(tbl_coded[[#This Row],[ISIN]]="","",IF(ISNUMBER(_xll.BDP(B311&amp;" Corp",AB$1)),_xll.BDP(B311&amp;" Corp",AB$1),""))</f>
        <v/>
      </c>
      <c r="AC311" s="124" t="str">
        <f ca="1">IF(tbl_coded[[#This Row],[ISIN]]="","",IF(ISNUMBER(_xll.BDP(B311&amp;" Corp",AC$1)),_xll.BDP(B311&amp;" Corp",AC$1),""))</f>
        <v/>
      </c>
      <c r="AD311" s="124" t="e">
        <f ca="1">IF(tbl_coded[[#This Row],[ISIN]]="","",IF((_xll.BDP(B311&amp;" Corp",AD$1))="#N/A Field Not Applicable","",_xll.BDP(B311&amp;" Corp",AD$1)))</f>
        <v>#NAME?</v>
      </c>
      <c r="AE311" s="124" t="e">
        <f ca="1">IF(tbl_coded[[#This Row],[ISIN]]="","",IF((_xll.BDP(B311&amp;" Corp",AE$1))="#N/A N/A","--",_xll.BDP(B311&amp;" Corp",AE$1)))</f>
        <v>#NAME?</v>
      </c>
      <c r="AF311" s="124" t="e">
        <f ca="1">IF(tbl_coded[[#This Row],[ISIN]]="","",IF(IFERROR(MATCH(H311,rtg_num[Moody''s],0)&gt;10,0),"HY",IF(IFERROR(MATCH(I311,rtg_num[S&amp;P],0)&gt;10,0),"HY",IF(IFERROR(MATCH(J311,rtg_num[Fitch],0)&gt;10,0),"HY",IF(H311&amp;I311&amp;J311="------","NR",IF(IFERROR(FIND("#N/A",Coded!H311),0)&amp;IFERROR(FIND("#N/A",Coded!H311),0)&amp;IFERROR(FIND("#N/A",Coded!H311),0)&lt;&gt;"000",IF(INDEX(美元债一级!$O:$O,MATCH(tbl_coded[[#This Row],[ISIN]],美元债一级!$I:$I,0))="--/--/--","NR","IG"),"IG"))))))</f>
        <v>#NAME?</v>
      </c>
      <c r="AG311"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1"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1" s="125" t="e">
        <f ca="1">IF(tbl_coded[[#This Row],[ISIN]]="","",IF(_xll.BDP($B311&amp;" Corp",AI$1)="#N/A N/A","--",_xll.BDP($B311&amp;" Corp",AI$1)))</f>
        <v>#NAME?</v>
      </c>
      <c r="AJ311" s="122" t="e">
        <f ca="1">IF(tbl_coded[[#This Row],[ISIN]]="","",IF(OR(_xll.BDP(_xll.BDP(tbl_coded[[#This Row],[ISIN]]&amp;" Corp", "ISSUER_EQUITY_TICKER")&amp;" Equity",AJ$1)="#N/A N/A"),"--",_xll.BDP(_xll.BDP(tbl_coded[[#This Row],[ISIN]]&amp;" Corp", "ISSUER_EQUITY_TICKER")&amp;" Equity",AJ$1)))</f>
        <v>#NAME?</v>
      </c>
      <c r="AK311"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24" t="e">
        <f ca="1">IF(tbl_coded[[#This Row],[ISIN]]="","",IF(OR(_xll.BDP(_xll.BDP(tbl_coded[[#This Row],[ISIN]]&amp;" Corp", "ISSUER_EQUITY_TICKER")&amp;" Equity",AL$1)="#N/A N/A"),"--",_xll.BDP(_xll.BDP(tbl_coded[[#This Row],[ISIN]]&amp;" Corp", "ISSUER_EQUITY_TICKER")&amp;" Equity",AL$1)))</f>
        <v>#NAME?</v>
      </c>
      <c r="AM311" s="124" t="e">
        <f ca="1">IF(tbl_coded[[#This Row],[ISIN]]="","",IF(_xll.BDS($B311&amp;" Corp",AM$1)="#N/A Field Not Applicable","",_xll.BDS($B311&amp;" Corp",AM$1)))</f>
        <v>#NAME?</v>
      </c>
      <c r="AN311" s="124" t="e">
        <f ca="1">IF(tbl_coded[[#This Row],[ISIN]]="","",IF(_xll.BDP(tbl_coded[[#This Row],[KPW Provider BBID]]&amp;" CompanyID","NAME")="#N/A Invalid Security","",_xll.BDP(tbl_coded[[#This Row],[KPW Provider BBID]]&amp;" CompanyID","NAME")))</f>
        <v>#NAME?</v>
      </c>
      <c r="AO311" s="124" t="e">
        <f ca="1">IF(tbl_coded[[#This Row],[ISIN]]="","",IF(_xll.BDP(tbl_coded[[#This Row],[KPW Provider BBID]]&amp;" CompanyID",$AO$1)="#N/A Invalid Security","--",IF(_xll.BDP(tbl_coded[[#This Row],[KPW Provider BBID]]&amp;" CompanyID",$AO$1)="#N/A N/A","--",_xll.BDP(tbl_coded[[#This Row],[KPW Provider BBID]]&amp;" CompanyID",$AO$1))))</f>
        <v>#NAME?</v>
      </c>
      <c r="AP311" s="124" t="e">
        <f ca="1">IF(tbl_coded[[#This Row],[ISIN]]="","",IF(_xll.BDP(tbl_coded[[#This Row],[KPW Provider BBID]]&amp;" CompanyID",$AP$1)="#N/A Invalid Security","--",IF(_xll.BDP(tbl_coded[[#This Row],[KPW Provider BBID]]&amp;" CompanyID",$AP$1)="#N/A N/A","--",_xll.BDP(tbl_coded[[#This Row],[KPW Provider BBID]]&amp;" CompanyID",$AP$1))))</f>
        <v>#NAME?</v>
      </c>
      <c r="AQ311" s="124" t="e">
        <f ca="1">IF(tbl_coded[[#This Row],[ISIN]]="","",IF(_xll.BDP(tbl_coded[[#This Row],[KPW Provider BBID]]&amp;" CompanyID",$AQ$1)="#N/A Invalid Security","--",IF(_xll.BDP(tbl_coded[[#This Row],[KPW Provider BBID]]&amp;" CompanyID",$AQ$1)="#N/A N/A","--",_xll.BDP(tbl_coded[[#This Row],[KPW Provider BBID]]&amp;" CompanyID",$AQ$1))))</f>
        <v>#NAME?</v>
      </c>
      <c r="AR311" s="124" t="e">
        <f ca="1">IF(tbl_coded[[#This Row],[ISIN]]="","",tbl_coded[[#This Row],[穆迪KPW评级]]&amp;"/"&amp;tbl_coded[[#This Row],[SPKPW评级]]&amp;"/"&amp;tbl_coded[[#This Row],[FITCHKPW评级]])</f>
        <v>#NAME?</v>
      </c>
      <c r="AS311" s="124" t="e">
        <f ca="1">IF(tbl_coded[[#This Row],[ISIN]]="","",IF(OR(_xll.BDP($B311&amp;" Corp",AS$1)="#N/A N/A"),"--",_xll.BDP($B311&amp;" Corp",AS$1)))</f>
        <v>#NAME?</v>
      </c>
      <c r="AT311" s="124" t="e">
        <f ca="1">IF(tbl_coded[[#This Row],[ISIN]]="","",IF(_xll.BDS($B311&amp;" Corp",AT$1)="#N/A Field Not Applicable","",_xll.BDS($B311&amp;" Corp",AT$1)))</f>
        <v>#NAME?</v>
      </c>
      <c r="AU311" s="124" t="e">
        <f ca="1">IF(tbl_coded[[#This Row],[SBLC Provider BBID]]="","",_xll.BDP(tbl_coded[[#This Row],[SBLC Provider BBID]]&amp;" CompanyID","NAME"))</f>
        <v>#NAME?</v>
      </c>
      <c r="AV311" s="124" t="e">
        <f ca="1">IF(tbl_coded[[#This Row],[ISIN]]="","",IF(OR(_xll.BDP($B311&amp;" Corp",AV$1)="#N/A N/A"),"--",TEXT(_xll.BDP($B311&amp;" Corp",AV$1),"yyyy/mm/dd")))</f>
        <v>#NAME?</v>
      </c>
      <c r="AW311" s="124" t="e">
        <f ca="1">IF(tbl_coded[[#This Row],[ISIN]]="","",IF(OR(_xll.BDP($B311&amp;" Corp",AW$1)="#N/A N/A"),"--",TEXT(_xll.BDP($B311&amp;" Corp",AW$1),"yyyy/mm/dd")))</f>
        <v>#NAME?</v>
      </c>
      <c r="AX311" s="124" t="e">
        <f ca="1">IF(tbl_coded[[#This Row],[ISIN]]="","",IF(OR(_xll.BDP($B311&amp;" Corp",AX$1)="#N/A N/A"),"--",TEXT(_xll.BDP($B311&amp;" Corp",AX$1),"yyyy/mm/dd")))</f>
        <v>#NAME?</v>
      </c>
      <c r="AY311" s="124" t="e">
        <f ca="1">IF(tbl_coded[[#This Row],[ISIN]]="","",IF(OR(_xll.BDP($B311&amp;" Corp",AY$1)="#N/A Field Not Applicable"),"--",TEXT(_xll.BDP($B311&amp;" Corp",AY$1),"yyyy/mm/dd")))</f>
        <v>#NAME?</v>
      </c>
      <c r="AZ311" s="124" t="e">
        <f ca="1">IF(tbl_coded[[#This Row],[ISIN]]="","",IF(OR(_xll.BDP($B311&amp;" Corp",AZ$1)="#N/A N/A"),"--",_xll.BDP($B311&amp;" Corp",AZ$1)))</f>
        <v>#NAME?</v>
      </c>
      <c r="BA311" s="124" t="e">
        <f ca="1">IF(tbl_coded[[#This Row],[ISIN]]="","",IF(OR(_xll.BDP($B311&amp;" Corp",BA$1)="#N/A N/A"),"--",_xll.BDP($B311&amp;" Corp",BA$1)))</f>
        <v>#NAME?</v>
      </c>
      <c r="BB311" s="124" t="e">
        <f ca="1">IF(tbl_coded[[#This Row],[ISIN]]="","",IF(OR(_xll.BDP($B311&amp;" Corp",BB$1)="#N/A N/A"),"--",_xll.BDP($B311&amp;" Corp",BB$1)))</f>
        <v>#NAME?</v>
      </c>
      <c r="BC311" s="124" t="e">
        <f ca="1">IF(tbl_coded[[#This Row],[ISIN]]="","",IF(OR(_xll.BDP($B311&amp;" Corp",BC$1)="#N/A Field Not Applicable"),"--",_xll.BDP($B311&amp;" Corp",BC$1)))</f>
        <v>#NAME?</v>
      </c>
      <c r="BD311" s="124" t="e">
        <f ca="1">IF(tbl_coded[[#This Row],[ISIN]]="","",IF(OR(_xll.BDP($B311&amp;" Corp",BD$1)="#N/A Field Not Applicable"),"--",_xll.BDP($B311&amp;" Corp",BD$1)))</f>
        <v>#NAME?</v>
      </c>
      <c r="BE311" s="124" t="e">
        <f ca="1">IF(tbl_coded[[#This Row],[ISIN]]="","",IF(OR(_xll.BDP($B311&amp;" Corp",BE$1)="#N/A Field Not Applicable"),"--",_xll.BDP($B311&amp;" Corp",BE$1)))</f>
        <v>#NAME?</v>
      </c>
      <c r="BF311" s="124" t="e">
        <f ca="1">IF(tbl_coded[[#This Row],[ISIN]]="","",IF(OR(_xll.BDP($B311&amp;" Corp",BF$1)="#N/A Field Not Applicable"),"--",_xll.BDP($B311&amp;" Corp",BF$1)))</f>
        <v>#NAME?</v>
      </c>
      <c r="BG311" s="124" t="e">
        <f ca="1">IF(tbl_coded[[#This Row],[ISIN]]="","",IF(OR(_xll.BDP($B311&amp;" Corp",BG$1)="#N/A Field Not Applicable"),"--",IF(_xll.BDP($B311&amp;" Corp",BG$1)="#N/A N/A","N",_xll.BDP($B311&amp;" Corp",BG$1))))</f>
        <v>#NAME?</v>
      </c>
      <c r="BH311" s="124" t="e">
        <f ca="1">IF(tbl_coded[[#This Row],[ISIN]]="","",IF(OR(_xll.BDP($B311&amp;" Corp",BH$1)="#N/A N/A"),"",_xll.BDP($B311&amp;" Corp",BH$1)))</f>
        <v>#NAME?</v>
      </c>
      <c r="BI311" s="124" t="e">
        <f ca="1">IF(tbl_coded[[#This Row],[ISIN]]="","",IF(OR(tbl_coded[[#This Row],[Parent company tiker]]=""),"",IF(_xll.BDP(tbl_coded[[#This Row],[Parent company tiker]]&amp;" Equity",BI$1)="#N/A N/A","--",_xll.BDP(tbl_coded[[#This Row],[Parent company tiker]]&amp;" Equity",BI$1))))</f>
        <v>#NAME?</v>
      </c>
      <c r="BJ311" s="124" t="e">
        <f ca="1">IF(tbl_coded[[#This Row],[ISIN]]="","",IF(OR(tbl_coded[[#This Row],[Parent company tiker]]=""),"",IF(_xll.BDP(tbl_coded[[#This Row],[Parent company tiker]]&amp;" Equity",BJ$1)="#N/A N/A","--",_xll.BDP(tbl_coded[[#This Row],[Parent company tiker]]&amp;" Equity",BJ$1))))</f>
        <v>#NAME?</v>
      </c>
      <c r="BK311" s="124" t="e">
        <f ca="1">IF(tbl_coded[[#This Row],[ISIN]]="","",IF(OR(tbl_coded[[#This Row],[Parent company tiker]]=""),"",IF(_xll.BDP(tbl_coded[[#This Row],[Parent company tiker]]&amp;" Equity",BK$1)="#N/A N/A","--",_xll.BDP(tbl_coded[[#This Row],[Parent company tiker]]&amp;" Equity",BK$1))))</f>
        <v>#NAME?</v>
      </c>
      <c r="BL311" s="124" t="e">
        <f ca="1">IF(tbl_coded[[#This Row],[ISIN]]="","",IF(OR(tbl_coded[[#This Row],[Parent company tiker]]=""),"",IF(_xll.BDP(tbl_coded[[#This Row],[Parent company tiker]]&amp;" Equity",BL$1)="#N/A N/A","--",_xll.BDP(tbl_coded[[#This Row],[Parent company tiker]]&amp;" Equity",BL$1))))</f>
        <v>#NAME?</v>
      </c>
      <c r="BM311"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1" s="124" t="e">
        <f ca="1">IF(tbl_coded[[#This Row],[Column9]]&lt;&gt;"--",tbl_coded[[#This Row],[G''tor rating]],IF(tbl_coded[[#This Row],[KPW Name]]&lt;&gt;"",tbl_coded[[#This Row],[KPW Rating]],IF(tbl_coded[[#This Row],[Parent company tiker]]&lt;&gt;"",tbl_coded[[#This Row],[parent评级]],tbl_coded[[#This Row],[Issuer rating]])))</f>
        <v>#NAME?</v>
      </c>
      <c r="BO311" s="159" t="str">
        <f ca="1">IFERROR(IF(tbl_coded[[#This Row],[GREEN]]="Y","GREEN",IF(tbl_coded[[#This Row],[SUSTAINABLE]]="Y","SUSTAINABLE",IF(tbl_coded[[#This Row],[SOCIAL]]="Y","SOCIAL",IF(tbl_coded[[#This Row],[Sustainable linked]]="Y","SUSTAINABLE LINKED"," ")))),"")</f>
        <v/>
      </c>
    </row>
    <row r="312" spans="1:67" ht="15" customHeight="1">
      <c r="A312" s="119">
        <v>310</v>
      </c>
      <c r="B312" s="120" t="str">
        <f>IF(美元债一级!$C$4:$C$1048576&lt;&gt;"",美元债一级!C313,"")</f>
        <v>HK0000892338</v>
      </c>
      <c r="C312" s="124" t="e">
        <f ca="1">IF(tbl_coded[[#This Row],[ISIN]]="","",IF(tbl_coded[[#This Row],[Index]]&gt;$A$1,"",IF(_xll.BDP($B312&amp;" Corp",C$1)="#N/A N/A","",_xll.BDP($B312&amp;" Corp",C$1))))</f>
        <v>#NAME?</v>
      </c>
      <c r="D312" s="124" t="e">
        <f ca="1">IF(tbl_coded[[#This Row],[ISIN]]="","",IF(_xll.BDP($B312&amp;" Corp",D$1)="#N/A N/A","",_xll.BDP($B312&amp;" Corp",D$1)))</f>
        <v>#NAME?</v>
      </c>
      <c r="E312" s="124" t="e">
        <f ca="1">IF(tbl_coded[[#This Row],[ISIN]]="","",IF(_xll.BDP($B312&amp;" Corp",E$1)="#N/A N/A","--",_xll.BDP($B312&amp;" Corp",E$1)))</f>
        <v>#NAME?</v>
      </c>
      <c r="F312" s="124" t="e">
        <f ca="1">IF(tbl_coded[[#This Row],[ISIN]]="","",IF(_xll.BDS($B312&amp;" Corp",F$1)="#N/A Field Not Applicable","",_xll.BDS($B312&amp;" Corp",F$1)))</f>
        <v>#NAME?</v>
      </c>
      <c r="G312" s="124" t="e">
        <f ca="1">IF(tbl_coded[[#This Row],[ISIN]]="","",IF(_xll.BDP($F312&amp;" CompanyID",G$1)="#N/A Invalid Security","",_xll.BDP($F312&amp;" CompanyID",G$1)))</f>
        <v>#NAME?</v>
      </c>
      <c r="H312" s="124" t="e">
        <f ca="1">IF(tbl_coded[[#This Row],[ISIN]]="","",IF(_xll.BDP($B312&amp;" Corp",H$1)="#N/A N/A","--",_xll.BDP($B312&amp;" Corp",H$1)))</f>
        <v>#NAME?</v>
      </c>
      <c r="I312" s="124" t="e">
        <f ca="1">IF(tbl_coded[[#This Row],[ISIN]]="","",IF(_xll.BDP($B312&amp;" Corp",I$1)="#N/A N/A","--",_xll.BDP($B312&amp;" Corp",I$1)))</f>
        <v>#NAME?</v>
      </c>
      <c r="J312" s="124" t="e">
        <f ca="1">IF(tbl_coded[[#This Row],[ISIN]]="","",IF(_xll.BDP($B312&amp;" Corp",J$1)="#N/A N/A","--",_xll.BDP($B312&amp;" Corp",J$1)))</f>
        <v>#NAME?</v>
      </c>
      <c r="K312" s="124" t="e">
        <f ca="1">IF(tbl_coded[[#This Row],[ISIN]]="","",IF(_xll.BDP($B312&amp;" Corp",K$1)="#N/A N/A","--",_xll.BDP($B312&amp;" Corp",K$1)))</f>
        <v>#NAME?</v>
      </c>
      <c r="L312" s="124" t="e">
        <f ca="1">IF(tbl_coded[[#This Row],[ISIN]]="","",IF(_xll.BDP($B312&amp;" Corp",L$1)="#N/A N/A","--",_xll.BDP($B312&amp;" Corp",L$1)))</f>
        <v>#NAME?</v>
      </c>
      <c r="M312" s="124" t="e">
        <f ca="1">IF(tbl_coded[[#This Row],[ISIN]]="","",IF(_xll.BDP($B312&amp;" Corp",M$1)="#N/A N/A","--",_xll.BDP($B312&amp;" Corp",M$1)))</f>
        <v>#NAME?</v>
      </c>
      <c r="N312" s="124" t="e">
        <f ca="1">IF(tbl_coded[[#This Row],[ISIN]]="","",IF(_xll.BDP($B312&amp;" Corp",N$1)="#N/A N/A","--",_xll.BDP($B312&amp;" Corp",N$1)))</f>
        <v>#NAME?</v>
      </c>
      <c r="O312" s="124" t="e">
        <f ca="1">IF(tbl_coded[[#This Row],[ISIN]]="","",IF(_xll.BDP($B312&amp;" Corp",O$1)="#N/A N/A","--",_xll.BDP($B312&amp;" Corp",O$1)))</f>
        <v>#NAME?</v>
      </c>
      <c r="P312" s="124" t="e">
        <f ca="1">IF(tbl_coded[[#This Row],[ISIN]]="","",IF(_xll.BDP($B312&amp;" Corp",P$1)="#N/A N/A","--",_xll.BDP($B312&amp;" Corp",P$1)))</f>
        <v>#NAME?</v>
      </c>
      <c r="Q312"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2" s="124" t="e">
        <f ca="1">IF(tbl_coded[[#This Row],[ISIN]]="","",IF(OR(_xll.BDP($B312&amp;" Corp",R$1)="#N/A N/A",_xll.BDP($B312&amp;" Corp",R$1)="#N/A Invalid Security",_xll.BDP($B312&amp;" Corp",R$1)="#N/A Field Not Applicable"),"--",_xll.BDP($B312&amp;" Corp",R$1)))</f>
        <v>#NAME?</v>
      </c>
      <c r="S312" s="124" t="e">
        <f ca="1">IF(tbl_coded[[#This Row],[ISIN]]="","",IF(OR(_xll.BDP($R312&amp;" Equity",S$1)="#N/A N/A",_xll.BDP($R312&amp;" Equity",S$1)="#N/A Invalid Security"),"--",_xll.BDP($R312&amp;" Equity",S$1)))</f>
        <v>#NAME?</v>
      </c>
      <c r="T312" s="124" t="e">
        <f ca="1">IF(tbl_coded[[#This Row],[ISIN]]="","",IF(OR(_xll.BDP($R312&amp;" Equity",T$1)="#N/A N/A",_xll.BDP($R312&amp;" Equity",T$1)="#N/A Invalid Security"),"--",_xll.BDP($R312&amp;" Equity",T$1)))</f>
        <v>#NAME?</v>
      </c>
      <c r="U312" s="124" t="e">
        <f ca="1">IF(tbl_coded[[#This Row],[ISIN]]="","",IF(OR(_xll.BDP($R312&amp;" Equity",U$1)="#N/A N/A",_xll.BDP($R312&amp;" Equity",U$1)="#N/A Invalid Security"),"--",_xll.BDP($R312&amp;" Equity",U$1)))</f>
        <v>#NAME?</v>
      </c>
      <c r="V312" s="124" t="e">
        <f ca="1">IF(tbl_coded[[#This Row],[ISIN]]="","",IF(OR(_xll.BDP($R312&amp;" Equity",V$1)="#N/A N/A",_xll.BDP($R312&amp;" Equity",V$1)="#N/A Invalid Security"),"--",_xll.BDP($R312&amp;" Equity",V$1)))</f>
        <v>#NAME?</v>
      </c>
      <c r="W312" s="124" t="e">
        <f ca="1">IF(tbl_coded[[#This Row],[ISIN]]="","",IF(OR(_xll.BDP($R312&amp;" Equity",W$1)="#N/A N/A",_xll.BDP($R312&amp;" Equity",W$1)="#N/A Invalid Security"),"--",_xll.BDP($R312&amp;" Equity",W$1)))</f>
        <v>#NAME?</v>
      </c>
      <c r="X312" s="124" t="e">
        <f ca="1">IF(tbl_coded[[#This Row],[ISIN]]="","",IF(OR(_xll.BDP($R312&amp;" Equity",X$1)="#N/A N/A",_xll.BDP($R312&amp;" Equity",X$1)="#N/A Invalid Security"),"--",_xll.BDP($R312&amp;" Equity",X$1)))</f>
        <v>#NAME?</v>
      </c>
      <c r="Y312"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2" s="124" t="str">
        <f ca="1">IF(tbl_coded[[#This Row],[ISIN]]="","",IF(ISNUMBER(_xll.BDP(B312&amp;" Corp",Z$1)),_xll.BDP(B312&amp;" Corp",Z$1),""))</f>
        <v/>
      </c>
      <c r="AA312" s="124" t="str">
        <f ca="1">IF(tbl_coded[[#This Row],[ISIN]]="","",IF(ISNUMBER(_xll.BDP(B312&amp;" Corp",AA$1)),_xll.BDP(B312&amp;" Corp",AA$1),""))</f>
        <v/>
      </c>
      <c r="AB312" s="124" t="str">
        <f ca="1">IF(tbl_coded[[#This Row],[ISIN]]="","",IF(ISNUMBER(_xll.BDP(B312&amp;" Corp",AB$1)),_xll.BDP(B312&amp;" Corp",AB$1),""))</f>
        <v/>
      </c>
      <c r="AC312" s="124" t="str">
        <f ca="1">IF(tbl_coded[[#This Row],[ISIN]]="","",IF(ISNUMBER(_xll.BDP(B312&amp;" Corp",AC$1)),_xll.BDP(B312&amp;" Corp",AC$1),""))</f>
        <v/>
      </c>
      <c r="AD312" s="124" t="e">
        <f ca="1">IF(tbl_coded[[#This Row],[ISIN]]="","",IF((_xll.BDP(B312&amp;" Corp",AD$1))="#N/A Field Not Applicable","",_xll.BDP(B312&amp;" Corp",AD$1)))</f>
        <v>#NAME?</v>
      </c>
      <c r="AE312" s="124" t="e">
        <f ca="1">IF(tbl_coded[[#This Row],[ISIN]]="","",IF((_xll.BDP(B312&amp;" Corp",AE$1))="#N/A N/A","--",_xll.BDP(B312&amp;" Corp",AE$1)))</f>
        <v>#NAME?</v>
      </c>
      <c r="AF312" s="124" t="e">
        <f ca="1">IF(tbl_coded[[#This Row],[ISIN]]="","",IF(IFERROR(MATCH(H312,rtg_num[Moody''s],0)&gt;10,0),"HY",IF(IFERROR(MATCH(I312,rtg_num[S&amp;P],0)&gt;10,0),"HY",IF(IFERROR(MATCH(J312,rtg_num[Fitch],0)&gt;10,0),"HY",IF(H312&amp;I312&amp;J312="------","NR",IF(IFERROR(FIND("#N/A",Coded!H312),0)&amp;IFERROR(FIND("#N/A",Coded!H312),0)&amp;IFERROR(FIND("#N/A",Coded!H312),0)&lt;&gt;"000",IF(INDEX(美元债一级!$O:$O,MATCH(tbl_coded[[#This Row],[ISIN]],美元债一级!$I:$I,0))="--/--/--","NR","IG"),"IG"))))))</f>
        <v>#NAME?</v>
      </c>
      <c r="AG312"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2"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2" s="125" t="e">
        <f ca="1">IF(tbl_coded[[#This Row],[ISIN]]="","",IF(_xll.BDP($B312&amp;" Corp",AI$1)="#N/A N/A","--",_xll.BDP($B312&amp;" Corp",AI$1)))</f>
        <v>#NAME?</v>
      </c>
      <c r="AJ312" s="122" t="e">
        <f ca="1">IF(tbl_coded[[#This Row],[ISIN]]="","",IF(OR(_xll.BDP(_xll.BDP(tbl_coded[[#This Row],[ISIN]]&amp;" Corp", "ISSUER_EQUITY_TICKER")&amp;" Equity",AJ$1)="#N/A N/A"),"--",_xll.BDP(_xll.BDP(tbl_coded[[#This Row],[ISIN]]&amp;" Corp", "ISSUER_EQUITY_TICKER")&amp;" Equity",AJ$1)))</f>
        <v>#NAME?</v>
      </c>
      <c r="AK312"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24" t="e">
        <f ca="1">IF(tbl_coded[[#This Row],[ISIN]]="","",IF(OR(_xll.BDP(_xll.BDP(tbl_coded[[#This Row],[ISIN]]&amp;" Corp", "ISSUER_EQUITY_TICKER")&amp;" Equity",AL$1)="#N/A N/A"),"--",_xll.BDP(_xll.BDP(tbl_coded[[#This Row],[ISIN]]&amp;" Corp", "ISSUER_EQUITY_TICKER")&amp;" Equity",AL$1)))</f>
        <v>#NAME?</v>
      </c>
      <c r="AM312" s="124" t="s">
        <v>447</v>
      </c>
      <c r="AN312" s="124" t="e">
        <f ca="1">IF(tbl_coded[[#This Row],[ISIN]]="","",IF(_xll.BDP(tbl_coded[[#This Row],[KPW Provider BBID]]&amp;" CompanyID","NAME")="#N/A Invalid Security","",_xll.BDP(tbl_coded[[#This Row],[KPW Provider BBID]]&amp;" CompanyID","NAME")))</f>
        <v>#NAME?</v>
      </c>
      <c r="AO312" s="124" t="e">
        <f ca="1">IF(tbl_coded[[#This Row],[ISIN]]="","",IF(_xll.BDP(tbl_coded[[#This Row],[KPW Provider BBID]]&amp;" CompanyID",$AO$1)="#N/A Invalid Security","--",IF(_xll.BDP(tbl_coded[[#This Row],[KPW Provider BBID]]&amp;" CompanyID",$AO$1)="#N/A N/A","--",_xll.BDP(tbl_coded[[#This Row],[KPW Provider BBID]]&amp;" CompanyID",$AO$1))))</f>
        <v>#NAME?</v>
      </c>
      <c r="AP312" s="124" t="e">
        <f ca="1">IF(tbl_coded[[#This Row],[ISIN]]="","",IF(_xll.BDP(tbl_coded[[#This Row],[KPW Provider BBID]]&amp;" CompanyID",$AP$1)="#N/A Invalid Security","--",IF(_xll.BDP(tbl_coded[[#This Row],[KPW Provider BBID]]&amp;" CompanyID",$AP$1)="#N/A N/A","--",_xll.BDP(tbl_coded[[#This Row],[KPW Provider BBID]]&amp;" CompanyID",$AP$1))))</f>
        <v>#NAME?</v>
      </c>
      <c r="AQ312" s="124" t="e">
        <f ca="1">IF(tbl_coded[[#This Row],[ISIN]]="","",IF(_xll.BDP(tbl_coded[[#This Row],[KPW Provider BBID]]&amp;" CompanyID",$AQ$1)="#N/A Invalid Security","--",IF(_xll.BDP(tbl_coded[[#This Row],[KPW Provider BBID]]&amp;" CompanyID",$AQ$1)="#N/A N/A","--",_xll.BDP(tbl_coded[[#This Row],[KPW Provider BBID]]&amp;" CompanyID",$AQ$1))))</f>
        <v>#NAME?</v>
      </c>
      <c r="AR312" s="124" t="e">
        <f ca="1">IF(tbl_coded[[#This Row],[ISIN]]="","",tbl_coded[[#This Row],[穆迪KPW评级]]&amp;"/"&amp;tbl_coded[[#This Row],[SPKPW评级]]&amp;"/"&amp;tbl_coded[[#This Row],[FITCHKPW评级]])</f>
        <v>#NAME?</v>
      </c>
      <c r="AS312" s="124" t="e">
        <f ca="1">IF(tbl_coded[[#This Row],[ISIN]]="","",IF(OR(_xll.BDP($B312&amp;" Corp",AS$1)="#N/A N/A"),"--",_xll.BDP($B312&amp;" Corp",AS$1)))</f>
        <v>#NAME?</v>
      </c>
      <c r="AT312" s="124" t="e">
        <f ca="1">IF(tbl_coded[[#This Row],[ISIN]]="","",IF(_xll.BDS($B312&amp;" Corp",AT$1)="#N/A Field Not Applicable","",_xll.BDS($B312&amp;" Corp",AT$1)))</f>
        <v>#NAME?</v>
      </c>
      <c r="AU312" s="124" t="e">
        <f ca="1">IF(tbl_coded[[#This Row],[SBLC Provider BBID]]="","",_xll.BDP(tbl_coded[[#This Row],[SBLC Provider BBID]]&amp;" CompanyID","NAME"))</f>
        <v>#NAME?</v>
      </c>
      <c r="AV312" s="124" t="e">
        <f ca="1">IF(tbl_coded[[#This Row],[ISIN]]="","",IF(OR(_xll.BDP($B312&amp;" Corp",AV$1)="#N/A N/A"),"--",TEXT(_xll.BDP($B312&amp;" Corp",AV$1),"yyyy/mm/dd")))</f>
        <v>#NAME?</v>
      </c>
      <c r="AW312" s="124" t="e">
        <f ca="1">IF(tbl_coded[[#This Row],[ISIN]]="","",IF(OR(_xll.BDP($B312&amp;" Corp",AW$1)="#N/A N/A"),"--",TEXT(_xll.BDP($B312&amp;" Corp",AW$1),"yyyy/mm/dd")))</f>
        <v>#NAME?</v>
      </c>
      <c r="AX312" s="124" t="e">
        <f ca="1">IF(tbl_coded[[#This Row],[ISIN]]="","",IF(OR(_xll.BDP($B312&amp;" Corp",AX$1)="#N/A N/A"),"--",TEXT(_xll.BDP($B312&amp;" Corp",AX$1),"yyyy/mm/dd")))</f>
        <v>#NAME?</v>
      </c>
      <c r="AY312" s="124" t="e">
        <f ca="1">IF(tbl_coded[[#This Row],[ISIN]]="","",IF(OR(_xll.BDP($B312&amp;" Corp",AY$1)="#N/A Field Not Applicable"),"--",TEXT(_xll.BDP($B312&amp;" Corp",AY$1),"yyyy/mm/dd")))</f>
        <v>#NAME?</v>
      </c>
      <c r="AZ312" s="124" t="e">
        <f ca="1">IF(tbl_coded[[#This Row],[ISIN]]="","",IF(OR(_xll.BDP($B312&amp;" Corp",AZ$1)="#N/A N/A"),"--",_xll.BDP($B312&amp;" Corp",AZ$1)))</f>
        <v>#NAME?</v>
      </c>
      <c r="BA312" s="124" t="e">
        <f ca="1">IF(tbl_coded[[#This Row],[ISIN]]="","",IF(OR(_xll.BDP($B312&amp;" Corp",BA$1)="#N/A N/A"),"--",_xll.BDP($B312&amp;" Corp",BA$1)))</f>
        <v>#NAME?</v>
      </c>
      <c r="BB312" s="124" t="e">
        <f ca="1">IF(tbl_coded[[#This Row],[ISIN]]="","",IF(OR(_xll.BDP($B312&amp;" Corp",BB$1)="#N/A N/A"),"--",_xll.BDP($B312&amp;" Corp",BB$1)))</f>
        <v>#NAME?</v>
      </c>
      <c r="BC312" s="124" t="e">
        <f ca="1">IF(tbl_coded[[#This Row],[ISIN]]="","",IF(OR(_xll.BDP($B312&amp;" Corp",BC$1)="#N/A Field Not Applicable"),"--",_xll.BDP($B312&amp;" Corp",BC$1)))</f>
        <v>#NAME?</v>
      </c>
      <c r="BD312" s="124" t="e">
        <f ca="1">IF(tbl_coded[[#This Row],[ISIN]]="","",IF(OR(_xll.BDP($B312&amp;" Corp",BD$1)="#N/A Field Not Applicable"),"--",_xll.BDP($B312&amp;" Corp",BD$1)))</f>
        <v>#NAME?</v>
      </c>
      <c r="BE312" s="124" t="e">
        <f ca="1">IF(tbl_coded[[#This Row],[ISIN]]="","",IF(OR(_xll.BDP($B312&amp;" Corp",BE$1)="#N/A Field Not Applicable"),"--",_xll.BDP($B312&amp;" Corp",BE$1)))</f>
        <v>#NAME?</v>
      </c>
      <c r="BF312" s="124" t="e">
        <f ca="1">IF(tbl_coded[[#This Row],[ISIN]]="","",IF(OR(_xll.BDP($B312&amp;" Corp",BF$1)="#N/A Field Not Applicable"),"--",_xll.BDP($B312&amp;" Corp",BF$1)))</f>
        <v>#NAME?</v>
      </c>
      <c r="BG312" s="124" t="e">
        <f ca="1">IF(tbl_coded[[#This Row],[ISIN]]="","",IF(OR(_xll.BDP($B312&amp;" Corp",BG$1)="#N/A Field Not Applicable"),"--",IF(_xll.BDP($B312&amp;" Corp",BG$1)="#N/A N/A","N",_xll.BDP($B312&amp;" Corp",BG$1))))</f>
        <v>#NAME?</v>
      </c>
      <c r="BH312" s="124" t="e">
        <f ca="1">IF(tbl_coded[[#This Row],[ISIN]]="","",IF(OR(_xll.BDP($B312&amp;" Corp",BH$1)="#N/A N/A"),"",_xll.BDP($B312&amp;" Corp",BH$1)))</f>
        <v>#NAME?</v>
      </c>
      <c r="BI312" s="124" t="e">
        <f ca="1">IF(tbl_coded[[#This Row],[ISIN]]="","",IF(OR(tbl_coded[[#This Row],[Parent company tiker]]=""),"",IF(_xll.BDP(tbl_coded[[#This Row],[Parent company tiker]]&amp;" Equity",BI$1)="#N/A N/A","--",_xll.BDP(tbl_coded[[#This Row],[Parent company tiker]]&amp;" Equity",BI$1))))</f>
        <v>#NAME?</v>
      </c>
      <c r="BJ312" s="124" t="e">
        <f ca="1">IF(tbl_coded[[#This Row],[ISIN]]="","",IF(OR(tbl_coded[[#This Row],[Parent company tiker]]=""),"",IF(_xll.BDP(tbl_coded[[#This Row],[Parent company tiker]]&amp;" Equity",BJ$1)="#N/A N/A","--",_xll.BDP(tbl_coded[[#This Row],[Parent company tiker]]&amp;" Equity",BJ$1))))</f>
        <v>#NAME?</v>
      </c>
      <c r="BK312" s="124" t="e">
        <f ca="1">IF(tbl_coded[[#This Row],[ISIN]]="","",IF(OR(tbl_coded[[#This Row],[Parent company tiker]]=""),"",IF(_xll.BDP(tbl_coded[[#This Row],[Parent company tiker]]&amp;" Equity",BK$1)="#N/A N/A","--",_xll.BDP(tbl_coded[[#This Row],[Parent company tiker]]&amp;" Equity",BK$1))))</f>
        <v>#NAME?</v>
      </c>
      <c r="BL312" s="124" t="e">
        <f ca="1">IF(tbl_coded[[#This Row],[ISIN]]="","",IF(OR(tbl_coded[[#This Row],[Parent company tiker]]=""),"",IF(_xll.BDP(tbl_coded[[#This Row],[Parent company tiker]]&amp;" Equity",BL$1)="#N/A N/A","--",_xll.BDP(tbl_coded[[#This Row],[Parent company tiker]]&amp;" Equity",BL$1))))</f>
        <v>#NAME?</v>
      </c>
      <c r="BM312"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2" s="124" t="e">
        <f ca="1">IF(tbl_coded[[#This Row],[Column9]]&lt;&gt;"--",tbl_coded[[#This Row],[G''tor rating]],IF(tbl_coded[[#This Row],[KPW Name]]&lt;&gt;"",tbl_coded[[#This Row],[KPW Rating]],IF(tbl_coded[[#This Row],[Parent company tiker]]&lt;&gt;"",tbl_coded[[#This Row],[parent评级]],tbl_coded[[#This Row],[Issuer rating]])))</f>
        <v>#NAME?</v>
      </c>
      <c r="BO312" s="159" t="str">
        <f ca="1">IFERROR(IF(tbl_coded[[#This Row],[GREEN]]="Y","GREEN",IF(tbl_coded[[#This Row],[SUSTAINABLE]]="Y","SUSTAINABLE",IF(tbl_coded[[#This Row],[SOCIAL]]="Y","SOCIAL",IF(tbl_coded[[#This Row],[Sustainable linked]]="Y","SUSTAINABLE LINKED"," ")))),"")</f>
        <v/>
      </c>
    </row>
    <row r="313" spans="1:67" ht="15" customHeight="1">
      <c r="A313" s="119">
        <v>311</v>
      </c>
      <c r="B313" s="120" t="str">
        <f>IF(美元债一级!$C$4:$C$1048576&lt;&gt;"",美元债一级!C314,"")</f>
        <v>HK0000892528</v>
      </c>
      <c r="C313" s="122" t="e">
        <f ca="1">IF(tbl_coded[[#This Row],[ISIN]]="","",IF(tbl_coded[[#This Row],[Index]]&gt;$A$1,"",IF(_xll.BDP($B313&amp;" Corp",C$1)="#N/A N/A","",_xll.BDP($B313&amp;" Corp",C$1))))</f>
        <v>#NAME?</v>
      </c>
      <c r="D313" s="122" t="e">
        <f ca="1">IF(tbl_coded[[#This Row],[ISIN]]="","",IF(_xll.BDP($B313&amp;" Corp",D$1)="#N/A N/A","",_xll.BDP($B313&amp;" Corp",D$1)))</f>
        <v>#NAME?</v>
      </c>
      <c r="E313" s="122" t="e">
        <f ca="1">IF(tbl_coded[[#This Row],[ISIN]]="","",IF(_xll.BDP($B313&amp;" Corp",E$1)="#N/A N/A","--",_xll.BDP($B313&amp;" Corp",E$1)))</f>
        <v>#NAME?</v>
      </c>
      <c r="F313" s="122" t="e">
        <f ca="1">IF(tbl_coded[[#This Row],[ISIN]]="","",IF(_xll.BDS($B313&amp;" Corp",F$1)="#N/A Field Not Applicable","",_xll.BDS($B313&amp;" Corp",F$1)))</f>
        <v>#NAME?</v>
      </c>
      <c r="G313" s="122" t="e">
        <f ca="1">IF(tbl_coded[[#This Row],[ISIN]]="","",IF(_xll.BDP($F313&amp;" CompanyID",G$1)="#N/A Invalid Security","",_xll.BDP($F313&amp;" CompanyID",G$1)))</f>
        <v>#NAME?</v>
      </c>
      <c r="H313" s="122" t="e">
        <f ca="1">IF(tbl_coded[[#This Row],[ISIN]]="","",IF(_xll.BDP($B313&amp;" Corp",H$1)="#N/A N/A","--",_xll.BDP($B313&amp;" Corp",H$1)))</f>
        <v>#NAME?</v>
      </c>
      <c r="I313" s="122" t="e">
        <f ca="1">IF(tbl_coded[[#This Row],[ISIN]]="","",IF(_xll.BDP($B313&amp;" Corp",I$1)="#N/A N/A","--",_xll.BDP($B313&amp;" Corp",I$1)))</f>
        <v>#NAME?</v>
      </c>
      <c r="J313" s="122" t="e">
        <f ca="1">IF(tbl_coded[[#This Row],[ISIN]]="","",IF(_xll.BDP($B313&amp;" Corp",J$1)="#N/A N/A","--",_xll.BDP($B313&amp;" Corp",J$1)))</f>
        <v>#NAME?</v>
      </c>
      <c r="K313" s="122" t="e">
        <f ca="1">IF(tbl_coded[[#This Row],[ISIN]]="","",IF(_xll.BDP($B313&amp;" Corp",K$1)="#N/A N/A","--",_xll.BDP($B313&amp;" Corp",K$1)))</f>
        <v>#NAME?</v>
      </c>
      <c r="L313" s="122" t="e">
        <f ca="1">IF(tbl_coded[[#This Row],[ISIN]]="","",IF(_xll.BDP($B313&amp;" Corp",L$1)="#N/A N/A","--",_xll.BDP($B313&amp;" Corp",L$1)))</f>
        <v>#NAME?</v>
      </c>
      <c r="M313" s="122" t="e">
        <f ca="1">IF(tbl_coded[[#This Row],[ISIN]]="","",IF(_xll.BDP($B313&amp;" Corp",M$1)="#N/A N/A","--",_xll.BDP($B313&amp;" Corp",M$1)))</f>
        <v>#NAME?</v>
      </c>
      <c r="N313" s="122" t="e">
        <f ca="1">IF(tbl_coded[[#This Row],[ISIN]]="","",IF(_xll.BDP($B313&amp;" Corp",N$1)="#N/A N/A","--",_xll.BDP($B313&amp;" Corp",N$1)))</f>
        <v>#NAME?</v>
      </c>
      <c r="O313" s="122" t="e">
        <f ca="1">IF(tbl_coded[[#This Row],[ISIN]]="","",IF(_xll.BDP($B313&amp;" Corp",O$1)="#N/A N/A","--",_xll.BDP($B313&amp;" Corp",O$1)))</f>
        <v>#NAME?</v>
      </c>
      <c r="P313" s="122" t="e">
        <f ca="1">IF(tbl_coded[[#This Row],[ISIN]]="","",IF(_xll.BDP($B313&amp;" Corp",P$1)="#N/A N/A","--",_xll.BDP($B313&amp;" Corp",P$1)))</f>
        <v>#NAME?</v>
      </c>
      <c r="Q313"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3" s="122" t="e">
        <f ca="1">IF(tbl_coded[[#This Row],[ISIN]]="","",IF(OR(_xll.BDP($B313&amp;" Corp",R$1)="#N/A N/A",_xll.BDP($B313&amp;" Corp",R$1)="#N/A Invalid Security",_xll.BDP($B313&amp;" Corp",R$1)="#N/A Field Not Applicable"),"--",_xll.BDP($B313&amp;" Corp",R$1)))</f>
        <v>#NAME?</v>
      </c>
      <c r="S313" s="122" t="e">
        <f ca="1">IF(tbl_coded[[#This Row],[ISIN]]="","",IF(OR(_xll.BDP($R313&amp;" Equity",S$1)="#N/A N/A",_xll.BDP($R313&amp;" Equity",S$1)="#N/A Invalid Security"),"--",_xll.BDP($R313&amp;" Equity",S$1)))</f>
        <v>#NAME?</v>
      </c>
      <c r="T313" s="122" t="e">
        <f ca="1">IF(tbl_coded[[#This Row],[ISIN]]="","",IF(OR(_xll.BDP($R313&amp;" Equity",T$1)="#N/A N/A",_xll.BDP($R313&amp;" Equity",T$1)="#N/A Invalid Security"),"--",_xll.BDP($R313&amp;" Equity",T$1)))</f>
        <v>#NAME?</v>
      </c>
      <c r="U313" s="122" t="e">
        <f ca="1">IF(tbl_coded[[#This Row],[ISIN]]="","",IF(OR(_xll.BDP($R313&amp;" Equity",U$1)="#N/A N/A",_xll.BDP($R313&amp;" Equity",U$1)="#N/A Invalid Security"),"--",_xll.BDP($R313&amp;" Equity",U$1)))</f>
        <v>#NAME?</v>
      </c>
      <c r="V313" s="122" t="e">
        <f ca="1">IF(tbl_coded[[#This Row],[ISIN]]="","",IF(OR(_xll.BDP($R313&amp;" Equity",V$1)="#N/A N/A",_xll.BDP($R313&amp;" Equity",V$1)="#N/A Invalid Security"),"--",_xll.BDP($R313&amp;" Equity",V$1)))</f>
        <v>#NAME?</v>
      </c>
      <c r="W313" s="122" t="e">
        <f ca="1">IF(tbl_coded[[#This Row],[ISIN]]="","",IF(OR(_xll.BDP($R313&amp;" Equity",W$1)="#N/A N/A",_xll.BDP($R313&amp;" Equity",W$1)="#N/A Invalid Security"),"--",_xll.BDP($R313&amp;" Equity",W$1)))</f>
        <v>#NAME?</v>
      </c>
      <c r="X313" s="122" t="e">
        <f ca="1">IF(tbl_coded[[#This Row],[ISIN]]="","",IF(OR(_xll.BDP($R313&amp;" Equity",X$1)="#N/A N/A",_xll.BDP($R313&amp;" Equity",X$1)="#N/A Invalid Security"),"--",_xll.BDP($R313&amp;" Equity",X$1)))</f>
        <v>#NAME?</v>
      </c>
      <c r="Y313"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3" s="122" t="str">
        <f ca="1">IF(tbl_coded[[#This Row],[ISIN]]="","",IF(ISNUMBER(_xll.BDP(B313&amp;" Corp",Z$1)),_xll.BDP(B313&amp;" Corp",Z$1),""))</f>
        <v/>
      </c>
      <c r="AA313" s="122" t="str">
        <f ca="1">IF(tbl_coded[[#This Row],[ISIN]]="","",IF(ISNUMBER(_xll.BDP(B313&amp;" Corp",AA$1)),_xll.BDP(B313&amp;" Corp",AA$1),""))</f>
        <v/>
      </c>
      <c r="AB313" s="122" t="str">
        <f ca="1">IF(tbl_coded[[#This Row],[ISIN]]="","",IF(ISNUMBER(_xll.BDP(B313&amp;" Corp",AB$1)),_xll.BDP(B313&amp;" Corp",AB$1),""))</f>
        <v/>
      </c>
      <c r="AC313" s="122" t="str">
        <f ca="1">IF(tbl_coded[[#This Row],[ISIN]]="","",IF(ISNUMBER(_xll.BDP(B313&amp;" Corp",AC$1)),_xll.BDP(B313&amp;" Corp",AC$1),""))</f>
        <v/>
      </c>
      <c r="AD313" s="122" t="e">
        <f ca="1">IF(tbl_coded[[#This Row],[ISIN]]="","",IF((_xll.BDP(B313&amp;" Corp",AD$1))="#N/A Field Not Applicable","",_xll.BDP(B313&amp;" Corp",AD$1)))</f>
        <v>#NAME?</v>
      </c>
      <c r="AE313" s="122" t="e">
        <f ca="1">IF(tbl_coded[[#This Row],[ISIN]]="","",IF((_xll.BDP(B313&amp;" Corp",AE$1))="#N/A N/A","--",_xll.BDP(B313&amp;" Corp",AE$1)))</f>
        <v>#NAME?</v>
      </c>
      <c r="AF313" s="122" t="e">
        <f ca="1">IF(tbl_coded[[#This Row],[ISIN]]="","",IF(IFERROR(MATCH(H313,rtg_num[Moody''s],0)&gt;10,0),"HY",IF(IFERROR(MATCH(I313,rtg_num[S&amp;P],0)&gt;10,0),"HY",IF(IFERROR(MATCH(J313,rtg_num[Fitch],0)&gt;10,0),"HY",IF(H313&amp;I313&amp;J313="------","NR",IF(IFERROR(FIND("#N/A",Coded!H313),0)&amp;IFERROR(FIND("#N/A",Coded!H313),0)&amp;IFERROR(FIND("#N/A",Coded!H313),0)&lt;&gt;"000",IF(INDEX(美元债一级!$O:$O,MATCH(tbl_coded[[#This Row],[ISIN]],美元债一级!$I:$I,0))="--/--/--","NR","IG"),"IG"))))))</f>
        <v>#NAME?</v>
      </c>
      <c r="AG313"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3"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3" s="123" t="e">
        <f ca="1">IF(tbl_coded[[#This Row],[ISIN]]="","",IF(_xll.BDP($B313&amp;" Corp",AI$1)="#N/A N/A","--",_xll.BDP($B313&amp;" Corp",AI$1)))</f>
        <v>#NAME?</v>
      </c>
      <c r="AJ313" s="122" t="e">
        <f ca="1">IF(tbl_coded[[#This Row],[ISIN]]="","",IF(OR(_xll.BDP(_xll.BDP(tbl_coded[[#This Row],[ISIN]]&amp;" Corp", "ISSUER_EQUITY_TICKER")&amp;" Equity",AJ$1)="#N/A N/A"),"--",_xll.BDP(_xll.BDP(tbl_coded[[#This Row],[ISIN]]&amp;" Corp", "ISSUER_EQUITY_TICKER")&amp;" Equity",AJ$1)))</f>
        <v>#NAME?</v>
      </c>
      <c r="AK313"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25" t="e">
        <f ca="1">IF(tbl_coded[[#This Row],[ISIN]]="","",IF(OR(_xll.BDP(_xll.BDP(tbl_coded[[#This Row],[ISIN]]&amp;" Corp", "ISSUER_EQUITY_TICKER")&amp;" Equity",AL$1)="#N/A N/A"),"--",_xll.BDP(_xll.BDP(tbl_coded[[#This Row],[ISIN]]&amp;" Corp", "ISSUER_EQUITY_TICKER")&amp;" Equity",AL$1)))</f>
        <v>#NAME?</v>
      </c>
      <c r="AM313" s="125" t="e">
        <f ca="1">IF(tbl_coded[[#This Row],[ISIN]]="","",IF(_xll.BDS($B313&amp;" Corp",AM$1)="#N/A Field Not Applicable","",_xll.BDS($B313&amp;" Corp",AM$1)))</f>
        <v>#NAME?</v>
      </c>
      <c r="AN313" s="125" t="e">
        <f ca="1">IF(tbl_coded[[#This Row],[ISIN]]="","",IF(_xll.BDP(tbl_coded[[#This Row],[KPW Provider BBID]]&amp;" CompanyID","NAME")="#N/A Invalid Security","",_xll.BDP(tbl_coded[[#This Row],[KPW Provider BBID]]&amp;" CompanyID","NAME")))</f>
        <v>#NAME?</v>
      </c>
      <c r="AO313" s="125" t="e">
        <f ca="1">IF(tbl_coded[[#This Row],[ISIN]]="","",IF(_xll.BDP(tbl_coded[[#This Row],[KPW Provider BBID]]&amp;" CompanyID",$AO$1)="#N/A Invalid Security","--",IF(_xll.BDP(tbl_coded[[#This Row],[KPW Provider BBID]]&amp;" CompanyID",$AO$1)="#N/A N/A","--",_xll.BDP(tbl_coded[[#This Row],[KPW Provider BBID]]&amp;" CompanyID",$AO$1))))</f>
        <v>#NAME?</v>
      </c>
      <c r="AP313" s="125" t="e">
        <f ca="1">IF(tbl_coded[[#This Row],[ISIN]]="","",IF(_xll.BDP(tbl_coded[[#This Row],[KPW Provider BBID]]&amp;" CompanyID",$AP$1)="#N/A Invalid Security","--",IF(_xll.BDP(tbl_coded[[#This Row],[KPW Provider BBID]]&amp;" CompanyID",$AP$1)="#N/A N/A","--",_xll.BDP(tbl_coded[[#This Row],[KPW Provider BBID]]&amp;" CompanyID",$AP$1))))</f>
        <v>#NAME?</v>
      </c>
      <c r="AQ313" s="125" t="e">
        <f ca="1">IF(tbl_coded[[#This Row],[ISIN]]="","",IF(_xll.BDP(tbl_coded[[#This Row],[KPW Provider BBID]]&amp;" CompanyID",$AQ$1)="#N/A Invalid Security","--",IF(_xll.BDP(tbl_coded[[#This Row],[KPW Provider BBID]]&amp;" CompanyID",$AQ$1)="#N/A N/A","--",_xll.BDP(tbl_coded[[#This Row],[KPW Provider BBID]]&amp;" CompanyID",$AQ$1))))</f>
        <v>#NAME?</v>
      </c>
      <c r="AR313" s="125" t="e">
        <f ca="1">IF(tbl_coded[[#This Row],[ISIN]]="","",tbl_coded[[#This Row],[穆迪KPW评级]]&amp;"/"&amp;tbl_coded[[#This Row],[SPKPW评级]]&amp;"/"&amp;tbl_coded[[#This Row],[FITCHKPW评级]])</f>
        <v>#NAME?</v>
      </c>
      <c r="AS313" s="125" t="e">
        <f ca="1">IF(tbl_coded[[#This Row],[ISIN]]="","",IF(OR(_xll.BDP($B313&amp;" Corp",AS$1)="#N/A N/A"),"--",_xll.BDP($B313&amp;" Corp",AS$1)))</f>
        <v>#NAME?</v>
      </c>
      <c r="AT313" s="125" t="e">
        <f ca="1">IF(tbl_coded[[#This Row],[ISIN]]="","",IF(_xll.BDS($B313&amp;" Corp",AT$1)="#N/A Field Not Applicable","",_xll.BDS($B313&amp;" Corp",AT$1)))</f>
        <v>#NAME?</v>
      </c>
      <c r="AU313" s="125" t="e">
        <f ca="1">IF(tbl_coded[[#This Row],[SBLC Provider BBID]]="","",_xll.BDP(tbl_coded[[#This Row],[SBLC Provider BBID]]&amp;" CompanyID","NAME"))</f>
        <v>#NAME?</v>
      </c>
      <c r="AV313" s="125" t="e">
        <f ca="1">IF(tbl_coded[[#This Row],[ISIN]]="","",IF(OR(_xll.BDP($B313&amp;" Corp",AV$1)="#N/A N/A"),"--",TEXT(_xll.BDP($B313&amp;" Corp",AV$1),"yyyy/mm/dd")))</f>
        <v>#NAME?</v>
      </c>
      <c r="AW313" s="125" t="e">
        <f ca="1">IF(tbl_coded[[#This Row],[ISIN]]="","",IF(OR(_xll.BDP($B313&amp;" Corp",AW$1)="#N/A N/A"),"--",TEXT(_xll.BDP($B313&amp;" Corp",AW$1),"yyyy/mm/dd")))</f>
        <v>#NAME?</v>
      </c>
      <c r="AX313" s="125" t="e">
        <f ca="1">IF(tbl_coded[[#This Row],[ISIN]]="","",IF(OR(_xll.BDP($B313&amp;" Corp",AX$1)="#N/A N/A"),"--",TEXT(_xll.BDP($B313&amp;" Corp",AX$1),"yyyy/mm/dd")))</f>
        <v>#NAME?</v>
      </c>
      <c r="AY313" s="125" t="e">
        <f ca="1">IF(tbl_coded[[#This Row],[ISIN]]="","",IF(OR(_xll.BDP($B313&amp;" Corp",AY$1)="#N/A Field Not Applicable"),"--",TEXT(_xll.BDP($B313&amp;" Corp",AY$1),"yyyy/mm/dd")))</f>
        <v>#NAME?</v>
      </c>
      <c r="AZ313" s="125" t="e">
        <f ca="1">IF(tbl_coded[[#This Row],[ISIN]]="","",IF(OR(_xll.BDP($B313&amp;" Corp",AZ$1)="#N/A N/A"),"--",_xll.BDP($B313&amp;" Corp",AZ$1)))</f>
        <v>#NAME?</v>
      </c>
      <c r="BA313" s="125" t="e">
        <f ca="1">IF(tbl_coded[[#This Row],[ISIN]]="","",IF(OR(_xll.BDP($B313&amp;" Corp",BA$1)="#N/A N/A"),"--",_xll.BDP($B313&amp;" Corp",BA$1)))</f>
        <v>#NAME?</v>
      </c>
      <c r="BB313" s="125" t="e">
        <f ca="1">IF(tbl_coded[[#This Row],[ISIN]]="","",IF(OR(_xll.BDP($B313&amp;" Corp",BB$1)="#N/A N/A"),"--",_xll.BDP($B313&amp;" Corp",BB$1)))</f>
        <v>#NAME?</v>
      </c>
      <c r="BC313" s="125" t="e">
        <f ca="1">IF(tbl_coded[[#This Row],[ISIN]]="","",IF(OR(_xll.BDP($B313&amp;" Corp",BC$1)="#N/A Field Not Applicable"),"--",_xll.BDP($B313&amp;" Corp",BC$1)))</f>
        <v>#NAME?</v>
      </c>
      <c r="BD313" s="125" t="e">
        <f ca="1">IF(tbl_coded[[#This Row],[ISIN]]="","",IF(OR(_xll.BDP($B313&amp;" Corp",BD$1)="#N/A Field Not Applicable"),"--",_xll.BDP($B313&amp;" Corp",BD$1)))</f>
        <v>#NAME?</v>
      </c>
      <c r="BE313" s="125" t="e">
        <f ca="1">IF(tbl_coded[[#This Row],[ISIN]]="","",IF(OR(_xll.BDP($B313&amp;" Corp",BE$1)="#N/A Field Not Applicable"),"--",_xll.BDP($B313&amp;" Corp",BE$1)))</f>
        <v>#NAME?</v>
      </c>
      <c r="BF313" s="125" t="e">
        <f ca="1">IF(tbl_coded[[#This Row],[ISIN]]="","",IF(OR(_xll.BDP($B313&amp;" Corp",BF$1)="#N/A Field Not Applicable"),"--",_xll.BDP($B313&amp;" Corp",BF$1)))</f>
        <v>#NAME?</v>
      </c>
      <c r="BG313" s="125" t="e">
        <f ca="1">IF(tbl_coded[[#This Row],[ISIN]]="","",IF(OR(_xll.BDP($B313&amp;" Corp",BG$1)="#N/A Field Not Applicable"),"--",IF(_xll.BDP($B313&amp;" Corp",BG$1)="#N/A N/A","N",_xll.BDP($B313&amp;" Corp",BG$1))))</f>
        <v>#NAME?</v>
      </c>
      <c r="BH313" s="125" t="e">
        <f ca="1">IF(tbl_coded[[#This Row],[ISIN]]="","",IF(OR(_xll.BDP($B313&amp;" Corp",BH$1)="#N/A N/A"),"",_xll.BDP($B313&amp;" Corp",BH$1)))</f>
        <v>#NAME?</v>
      </c>
      <c r="BI313" s="125" t="e">
        <f ca="1">IF(tbl_coded[[#This Row],[ISIN]]="","",IF(OR(tbl_coded[[#This Row],[Parent company tiker]]=""),"",IF(_xll.BDP(tbl_coded[[#This Row],[Parent company tiker]]&amp;" Equity",BI$1)="#N/A N/A","--",_xll.BDP(tbl_coded[[#This Row],[Parent company tiker]]&amp;" Equity",BI$1))))</f>
        <v>#NAME?</v>
      </c>
      <c r="BJ313" s="125" t="e">
        <f ca="1">IF(tbl_coded[[#This Row],[ISIN]]="","",IF(OR(tbl_coded[[#This Row],[Parent company tiker]]=""),"",IF(_xll.BDP(tbl_coded[[#This Row],[Parent company tiker]]&amp;" Equity",BJ$1)="#N/A N/A","--",_xll.BDP(tbl_coded[[#This Row],[Parent company tiker]]&amp;" Equity",BJ$1))))</f>
        <v>#NAME?</v>
      </c>
      <c r="BK313" s="125" t="e">
        <f ca="1">IF(tbl_coded[[#This Row],[ISIN]]="","",IF(OR(tbl_coded[[#This Row],[Parent company tiker]]=""),"",IF(_xll.BDP(tbl_coded[[#This Row],[Parent company tiker]]&amp;" Equity",BK$1)="#N/A N/A","--",_xll.BDP(tbl_coded[[#This Row],[Parent company tiker]]&amp;" Equity",BK$1))))</f>
        <v>#NAME?</v>
      </c>
      <c r="BL313" s="125" t="e">
        <f ca="1">IF(tbl_coded[[#This Row],[ISIN]]="","",IF(OR(tbl_coded[[#This Row],[Parent company tiker]]=""),"",IF(_xll.BDP(tbl_coded[[#This Row],[Parent company tiker]]&amp;" Equity",BL$1)="#N/A N/A","--",_xll.BDP(tbl_coded[[#This Row],[Parent company tiker]]&amp;" Equity",BL$1))))</f>
        <v>#NAME?</v>
      </c>
      <c r="BM313"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3" s="125" t="e">
        <f ca="1">IF(tbl_coded[[#This Row],[Column9]]&lt;&gt;"--",tbl_coded[[#This Row],[G''tor rating]],IF(tbl_coded[[#This Row],[KPW Name]]&lt;&gt;"",tbl_coded[[#This Row],[KPW Rating]],IF(tbl_coded[[#This Row],[Parent company tiker]]&lt;&gt;"",tbl_coded[[#This Row],[parent评级]],tbl_coded[[#This Row],[Issuer rating]])))</f>
        <v>#NAME?</v>
      </c>
      <c r="BO313" s="159" t="str">
        <f ca="1">IFERROR(IF(tbl_coded[[#This Row],[GREEN]]="Y","GREEN",IF(tbl_coded[[#This Row],[SUSTAINABLE]]="Y","SUSTAINABLE",IF(tbl_coded[[#This Row],[SOCIAL]]="Y","SOCIAL",IF(tbl_coded[[#This Row],[Sustainable linked]]="Y","SUSTAINABLE LINKED"," ")))),"")</f>
        <v/>
      </c>
    </row>
    <row r="314" spans="1:67" ht="15" customHeight="1">
      <c r="A314" s="119">
        <v>312</v>
      </c>
      <c r="B314" s="120" t="str">
        <f>IF(美元债一级!$C$4:$C$1048576&lt;&gt;"",美元债一级!C315,"")</f>
        <v>HK0000888237</v>
      </c>
      <c r="C314" s="122" t="e">
        <f ca="1">IF(tbl_coded[[#This Row],[ISIN]]="","",IF(tbl_coded[[#This Row],[Index]]&gt;$A$1,"",IF(_xll.BDP($B314&amp;" Corp",C$1)="#N/A N/A","",_xll.BDP($B314&amp;" Corp",C$1))))</f>
        <v>#NAME?</v>
      </c>
      <c r="D314" s="122" t="e">
        <f ca="1">IF(tbl_coded[[#This Row],[ISIN]]="","",IF(_xll.BDP($B314&amp;" Corp",D$1)="#N/A N/A","",_xll.BDP($B314&amp;" Corp",D$1)))</f>
        <v>#NAME?</v>
      </c>
      <c r="E314" s="122" t="e">
        <f ca="1">IF(tbl_coded[[#This Row],[ISIN]]="","",IF(_xll.BDP($B314&amp;" Corp",E$1)="#N/A N/A","--",_xll.BDP($B314&amp;" Corp",E$1)))</f>
        <v>#NAME?</v>
      </c>
      <c r="F314" s="122" t="e">
        <f ca="1">IF(tbl_coded[[#This Row],[ISIN]]="","",IF(_xll.BDS($B314&amp;" Corp",F$1)="#N/A Field Not Applicable","",_xll.BDS($B314&amp;" Corp",F$1)))</f>
        <v>#NAME?</v>
      </c>
      <c r="G314" s="122" t="e">
        <f ca="1">IF(tbl_coded[[#This Row],[ISIN]]="","",IF(_xll.BDP($F314&amp;" CompanyID",G$1)="#N/A Invalid Security","",_xll.BDP($F314&amp;" CompanyID",G$1)))</f>
        <v>#NAME?</v>
      </c>
      <c r="H314" s="122" t="e">
        <f ca="1">IF(tbl_coded[[#This Row],[ISIN]]="","",IF(_xll.BDP($B314&amp;" Corp",H$1)="#N/A N/A","--",_xll.BDP($B314&amp;" Corp",H$1)))</f>
        <v>#NAME?</v>
      </c>
      <c r="I314" s="122" t="e">
        <f ca="1">IF(tbl_coded[[#This Row],[ISIN]]="","",IF(_xll.BDP($B314&amp;" Corp",I$1)="#N/A N/A","--",_xll.BDP($B314&amp;" Corp",I$1)))</f>
        <v>#NAME?</v>
      </c>
      <c r="J314" s="122" t="e">
        <f ca="1">IF(tbl_coded[[#This Row],[ISIN]]="","",IF(_xll.BDP($B314&amp;" Corp",J$1)="#N/A N/A","--",_xll.BDP($B314&amp;" Corp",J$1)))</f>
        <v>#NAME?</v>
      </c>
      <c r="K314" s="122" t="e">
        <f ca="1">IF(tbl_coded[[#This Row],[ISIN]]="","",IF(_xll.BDP($B314&amp;" Corp",K$1)="#N/A N/A","--",_xll.BDP($B314&amp;" Corp",K$1)))</f>
        <v>#NAME?</v>
      </c>
      <c r="L314" s="122" t="e">
        <f ca="1">IF(tbl_coded[[#This Row],[ISIN]]="","",IF(_xll.BDP($B314&amp;" Corp",L$1)="#N/A N/A","--",_xll.BDP($B314&amp;" Corp",L$1)))</f>
        <v>#NAME?</v>
      </c>
      <c r="M314" s="122" t="e">
        <f ca="1">IF(tbl_coded[[#This Row],[ISIN]]="","",IF(_xll.BDP($B314&amp;" Corp",M$1)="#N/A N/A","--",_xll.BDP($B314&amp;" Corp",M$1)))</f>
        <v>#NAME?</v>
      </c>
      <c r="N314" s="122" t="e">
        <f ca="1">IF(tbl_coded[[#This Row],[ISIN]]="","",IF(_xll.BDP($B314&amp;" Corp",N$1)="#N/A N/A","--",_xll.BDP($B314&amp;" Corp",N$1)))</f>
        <v>#NAME?</v>
      </c>
      <c r="O314" s="122" t="e">
        <f ca="1">IF(tbl_coded[[#This Row],[ISIN]]="","",IF(_xll.BDP($B314&amp;" Corp",O$1)="#N/A N/A","--",_xll.BDP($B314&amp;" Corp",O$1)))</f>
        <v>#NAME?</v>
      </c>
      <c r="P314" s="122" t="e">
        <f ca="1">IF(tbl_coded[[#This Row],[ISIN]]="","",IF(_xll.BDP($B314&amp;" Corp",P$1)="#N/A N/A","--",_xll.BDP($B314&amp;" Corp",P$1)))</f>
        <v>#NAME?</v>
      </c>
      <c r="Q314"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4" s="122" t="e">
        <f ca="1">IF(tbl_coded[[#This Row],[ISIN]]="","",IF(OR(_xll.BDP($B314&amp;" Corp",R$1)="#N/A N/A",_xll.BDP($B314&amp;" Corp",R$1)="#N/A Invalid Security",_xll.BDP($B314&amp;" Corp",R$1)="#N/A Field Not Applicable"),"--",_xll.BDP($B314&amp;" Corp",R$1)))</f>
        <v>#NAME?</v>
      </c>
      <c r="S314" s="122" t="e">
        <f ca="1">IF(tbl_coded[[#This Row],[ISIN]]="","",IF(OR(_xll.BDP($R314&amp;" Equity",S$1)="#N/A N/A",_xll.BDP($R314&amp;" Equity",S$1)="#N/A Invalid Security"),"--",_xll.BDP($R314&amp;" Equity",S$1)))</f>
        <v>#NAME?</v>
      </c>
      <c r="T314" s="122" t="e">
        <f ca="1">IF(tbl_coded[[#This Row],[ISIN]]="","",IF(OR(_xll.BDP($R314&amp;" Equity",T$1)="#N/A N/A",_xll.BDP($R314&amp;" Equity",T$1)="#N/A Invalid Security"),"--",_xll.BDP($R314&amp;" Equity",T$1)))</f>
        <v>#NAME?</v>
      </c>
      <c r="U314" s="122" t="e">
        <f ca="1">IF(tbl_coded[[#This Row],[ISIN]]="","",IF(OR(_xll.BDP($R314&amp;" Equity",U$1)="#N/A N/A",_xll.BDP($R314&amp;" Equity",U$1)="#N/A Invalid Security"),"--",_xll.BDP($R314&amp;" Equity",U$1)))</f>
        <v>#NAME?</v>
      </c>
      <c r="V314" s="122" t="e">
        <f ca="1">IF(tbl_coded[[#This Row],[ISIN]]="","",IF(OR(_xll.BDP($R314&amp;" Equity",V$1)="#N/A N/A",_xll.BDP($R314&amp;" Equity",V$1)="#N/A Invalid Security"),"--",_xll.BDP($R314&amp;" Equity",V$1)))</f>
        <v>#NAME?</v>
      </c>
      <c r="W314" s="122" t="e">
        <f ca="1">IF(tbl_coded[[#This Row],[ISIN]]="","",IF(OR(_xll.BDP($R314&amp;" Equity",W$1)="#N/A N/A",_xll.BDP($R314&amp;" Equity",W$1)="#N/A Invalid Security"),"--",_xll.BDP($R314&amp;" Equity",W$1)))</f>
        <v>#NAME?</v>
      </c>
      <c r="X314" s="122" t="e">
        <f ca="1">IF(tbl_coded[[#This Row],[ISIN]]="","",IF(OR(_xll.BDP($R314&amp;" Equity",X$1)="#N/A N/A",_xll.BDP($R314&amp;" Equity",X$1)="#N/A Invalid Security"),"--",_xll.BDP($R314&amp;" Equity",X$1)))</f>
        <v>#NAME?</v>
      </c>
      <c r="Y314"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4" s="122" t="str">
        <f ca="1">IF(tbl_coded[[#This Row],[ISIN]]="","",IF(ISNUMBER(_xll.BDP(B314&amp;" Corp",Z$1)),_xll.BDP(B314&amp;" Corp",Z$1),""))</f>
        <v/>
      </c>
      <c r="AA314" s="122" t="str">
        <f ca="1">IF(tbl_coded[[#This Row],[ISIN]]="","",IF(ISNUMBER(_xll.BDP(B314&amp;" Corp",AA$1)),_xll.BDP(B314&amp;" Corp",AA$1),""))</f>
        <v/>
      </c>
      <c r="AB314" s="122" t="str">
        <f ca="1">IF(tbl_coded[[#This Row],[ISIN]]="","",IF(ISNUMBER(_xll.BDP(B314&amp;" Corp",AB$1)),_xll.BDP(B314&amp;" Corp",AB$1),""))</f>
        <v/>
      </c>
      <c r="AC314" s="122" t="str">
        <f ca="1">IF(tbl_coded[[#This Row],[ISIN]]="","",IF(ISNUMBER(_xll.BDP(B314&amp;" Corp",AC$1)),_xll.BDP(B314&amp;" Corp",AC$1),""))</f>
        <v/>
      </c>
      <c r="AD314" s="122" t="e">
        <f ca="1">IF(tbl_coded[[#This Row],[ISIN]]="","",IF((_xll.BDP(B314&amp;" Corp",AD$1))="#N/A Field Not Applicable","",_xll.BDP(B314&amp;" Corp",AD$1)))</f>
        <v>#NAME?</v>
      </c>
      <c r="AE314" s="122" t="e">
        <f ca="1">IF(tbl_coded[[#This Row],[ISIN]]="","",IF((_xll.BDP(B314&amp;" Corp",AE$1))="#N/A N/A","--",_xll.BDP(B314&amp;" Corp",AE$1)))</f>
        <v>#NAME?</v>
      </c>
      <c r="AF314" s="122" t="e">
        <f ca="1">IF(tbl_coded[[#This Row],[ISIN]]="","",IF(IFERROR(MATCH(H314,rtg_num[Moody''s],0)&gt;10,0),"HY",IF(IFERROR(MATCH(I314,rtg_num[S&amp;P],0)&gt;10,0),"HY",IF(IFERROR(MATCH(J314,rtg_num[Fitch],0)&gt;10,0),"HY",IF(H314&amp;I314&amp;J314="------","NR",IF(IFERROR(FIND("#N/A",Coded!H314),0)&amp;IFERROR(FIND("#N/A",Coded!H314),0)&amp;IFERROR(FIND("#N/A",Coded!H314),0)&lt;&gt;"000",IF(INDEX(美元债一级!$O:$O,MATCH(tbl_coded[[#This Row],[ISIN]],美元债一级!$I:$I,0))="--/--/--","NR","IG"),"IG"))))))</f>
        <v>#NAME?</v>
      </c>
      <c r="AG314"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4"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4" s="123" t="e">
        <f ca="1">IF(tbl_coded[[#This Row],[ISIN]]="","",IF(_xll.BDP($B314&amp;" Corp",AI$1)="#N/A N/A","--",_xll.BDP($B314&amp;" Corp",AI$1)))</f>
        <v>#NAME?</v>
      </c>
      <c r="AJ314" s="122" t="e">
        <f ca="1">IF(tbl_coded[[#This Row],[ISIN]]="","",IF(OR(_xll.BDP(_xll.BDP(tbl_coded[[#This Row],[ISIN]]&amp;" Corp", "ISSUER_EQUITY_TICKER")&amp;" Equity",AJ$1)="#N/A N/A"),"--",_xll.BDP(_xll.BDP(tbl_coded[[#This Row],[ISIN]]&amp;" Corp", "ISSUER_EQUITY_TICKER")&amp;" Equity",AJ$1)))</f>
        <v>#NAME?</v>
      </c>
      <c r="AK314"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25" t="e">
        <f ca="1">IF(tbl_coded[[#This Row],[ISIN]]="","",IF(OR(_xll.BDP(_xll.BDP(tbl_coded[[#This Row],[ISIN]]&amp;" Corp", "ISSUER_EQUITY_TICKER")&amp;" Equity",AL$1)="#N/A N/A"),"--",_xll.BDP(_xll.BDP(tbl_coded[[#This Row],[ISIN]]&amp;" Corp", "ISSUER_EQUITY_TICKER")&amp;" Equity",AL$1)))</f>
        <v>#NAME?</v>
      </c>
      <c r="AM314" s="125" t="e">
        <f ca="1">IF(tbl_coded[[#This Row],[ISIN]]="","",IF(_xll.BDS($B314&amp;" Corp",AM$1)="#N/A Field Not Applicable","",_xll.BDS($B314&amp;" Corp",AM$1)))</f>
        <v>#NAME?</v>
      </c>
      <c r="AN314" s="125" t="e">
        <f ca="1">IF(tbl_coded[[#This Row],[ISIN]]="","",IF(_xll.BDP(tbl_coded[[#This Row],[KPW Provider BBID]]&amp;" CompanyID","NAME")="#N/A Invalid Security","",_xll.BDP(tbl_coded[[#This Row],[KPW Provider BBID]]&amp;" CompanyID","NAME")))</f>
        <v>#NAME?</v>
      </c>
      <c r="AO314" s="125" t="e">
        <f ca="1">IF(tbl_coded[[#This Row],[ISIN]]="","",IF(_xll.BDP(tbl_coded[[#This Row],[KPW Provider BBID]]&amp;" CompanyID",$AO$1)="#N/A Invalid Security","--",IF(_xll.BDP(tbl_coded[[#This Row],[KPW Provider BBID]]&amp;" CompanyID",$AO$1)="#N/A N/A","--",_xll.BDP(tbl_coded[[#This Row],[KPW Provider BBID]]&amp;" CompanyID",$AO$1))))</f>
        <v>#NAME?</v>
      </c>
      <c r="AP314" s="125" t="e">
        <f ca="1">IF(tbl_coded[[#This Row],[ISIN]]="","",IF(_xll.BDP(tbl_coded[[#This Row],[KPW Provider BBID]]&amp;" CompanyID",$AP$1)="#N/A Invalid Security","--",IF(_xll.BDP(tbl_coded[[#This Row],[KPW Provider BBID]]&amp;" CompanyID",$AP$1)="#N/A N/A","--",_xll.BDP(tbl_coded[[#This Row],[KPW Provider BBID]]&amp;" CompanyID",$AP$1))))</f>
        <v>#NAME?</v>
      </c>
      <c r="AQ314" s="125" t="e">
        <f ca="1">IF(tbl_coded[[#This Row],[ISIN]]="","",IF(_xll.BDP(tbl_coded[[#This Row],[KPW Provider BBID]]&amp;" CompanyID",$AQ$1)="#N/A Invalid Security","--",IF(_xll.BDP(tbl_coded[[#This Row],[KPW Provider BBID]]&amp;" CompanyID",$AQ$1)="#N/A N/A","--",_xll.BDP(tbl_coded[[#This Row],[KPW Provider BBID]]&amp;" CompanyID",$AQ$1))))</f>
        <v>#NAME?</v>
      </c>
      <c r="AR314" s="125" t="e">
        <f ca="1">IF(tbl_coded[[#This Row],[ISIN]]="","",tbl_coded[[#This Row],[穆迪KPW评级]]&amp;"/"&amp;tbl_coded[[#This Row],[SPKPW评级]]&amp;"/"&amp;tbl_coded[[#This Row],[FITCHKPW评级]])</f>
        <v>#NAME?</v>
      </c>
      <c r="AS314" s="125" t="e">
        <f ca="1">IF(tbl_coded[[#This Row],[ISIN]]="","",IF(OR(_xll.BDP($B314&amp;" Corp",AS$1)="#N/A N/A"),"--",_xll.BDP($B314&amp;" Corp",AS$1)))</f>
        <v>#NAME?</v>
      </c>
      <c r="AT314" s="125" t="e">
        <f ca="1">IF(tbl_coded[[#This Row],[ISIN]]="","",IF(_xll.BDS($B314&amp;" Corp",AT$1)="#N/A Field Not Applicable","",_xll.BDS($B314&amp;" Corp",AT$1)))</f>
        <v>#NAME?</v>
      </c>
      <c r="AU314" s="125" t="e">
        <f ca="1">IF(tbl_coded[[#This Row],[SBLC Provider BBID]]="","",_xll.BDP(tbl_coded[[#This Row],[SBLC Provider BBID]]&amp;" CompanyID","NAME"))</f>
        <v>#NAME?</v>
      </c>
      <c r="AV314" s="125" t="e">
        <f ca="1">IF(tbl_coded[[#This Row],[ISIN]]="","",IF(OR(_xll.BDP($B314&amp;" Corp",AV$1)="#N/A N/A"),"--",TEXT(_xll.BDP($B314&amp;" Corp",AV$1),"yyyy/mm/dd")))</f>
        <v>#NAME?</v>
      </c>
      <c r="AW314" s="125" t="e">
        <f ca="1">IF(tbl_coded[[#This Row],[ISIN]]="","",IF(OR(_xll.BDP($B314&amp;" Corp",AW$1)="#N/A N/A"),"--",TEXT(_xll.BDP($B314&amp;" Corp",AW$1),"yyyy/mm/dd")))</f>
        <v>#NAME?</v>
      </c>
      <c r="AX314" s="125" t="e">
        <f ca="1">IF(tbl_coded[[#This Row],[ISIN]]="","",IF(OR(_xll.BDP($B314&amp;" Corp",AX$1)="#N/A N/A"),"--",TEXT(_xll.BDP($B314&amp;" Corp",AX$1),"yyyy/mm/dd")))</f>
        <v>#NAME?</v>
      </c>
      <c r="AY314" s="125" t="e">
        <f ca="1">IF(tbl_coded[[#This Row],[ISIN]]="","",IF(OR(_xll.BDP($B314&amp;" Corp",AY$1)="#N/A Field Not Applicable"),"--",TEXT(_xll.BDP($B314&amp;" Corp",AY$1),"yyyy/mm/dd")))</f>
        <v>#NAME?</v>
      </c>
      <c r="AZ314" s="125" t="e">
        <f ca="1">IF(tbl_coded[[#This Row],[ISIN]]="","",IF(OR(_xll.BDP($B314&amp;" Corp",AZ$1)="#N/A N/A"),"--",_xll.BDP($B314&amp;" Corp",AZ$1)))</f>
        <v>#NAME?</v>
      </c>
      <c r="BA314" s="125" t="e">
        <f ca="1">IF(tbl_coded[[#This Row],[ISIN]]="","",IF(OR(_xll.BDP($B314&amp;" Corp",BA$1)="#N/A N/A"),"--",_xll.BDP($B314&amp;" Corp",BA$1)))</f>
        <v>#NAME?</v>
      </c>
      <c r="BB314" s="125" t="e">
        <f ca="1">IF(tbl_coded[[#This Row],[ISIN]]="","",IF(OR(_xll.BDP($B314&amp;" Corp",BB$1)="#N/A N/A"),"--",_xll.BDP($B314&amp;" Corp",BB$1)))</f>
        <v>#NAME?</v>
      </c>
      <c r="BC314" s="125" t="e">
        <f ca="1">IF(tbl_coded[[#This Row],[ISIN]]="","",IF(OR(_xll.BDP($B314&amp;" Corp",BC$1)="#N/A Field Not Applicable"),"--",_xll.BDP($B314&amp;" Corp",BC$1)))</f>
        <v>#NAME?</v>
      </c>
      <c r="BD314" s="125" t="e">
        <f ca="1">IF(tbl_coded[[#This Row],[ISIN]]="","",IF(OR(_xll.BDP($B314&amp;" Corp",BD$1)="#N/A Field Not Applicable"),"--",_xll.BDP($B314&amp;" Corp",BD$1)))</f>
        <v>#NAME?</v>
      </c>
      <c r="BE314" s="125" t="e">
        <f ca="1">IF(tbl_coded[[#This Row],[ISIN]]="","",IF(OR(_xll.BDP($B314&amp;" Corp",BE$1)="#N/A Field Not Applicable"),"--",_xll.BDP($B314&amp;" Corp",BE$1)))</f>
        <v>#NAME?</v>
      </c>
      <c r="BF314" s="125" t="e">
        <f ca="1">IF(tbl_coded[[#This Row],[ISIN]]="","",IF(OR(_xll.BDP($B314&amp;" Corp",BF$1)="#N/A Field Not Applicable"),"--",_xll.BDP($B314&amp;" Corp",BF$1)))</f>
        <v>#NAME?</v>
      </c>
      <c r="BG314" s="125" t="e">
        <f ca="1">IF(tbl_coded[[#This Row],[ISIN]]="","",IF(OR(_xll.BDP($B314&amp;" Corp",BG$1)="#N/A Field Not Applicable"),"--",IF(_xll.BDP($B314&amp;" Corp",BG$1)="#N/A N/A","N",_xll.BDP($B314&amp;" Corp",BG$1))))</f>
        <v>#NAME?</v>
      </c>
      <c r="BH314" s="125" t="e">
        <f ca="1">IF(tbl_coded[[#This Row],[ISIN]]="","",IF(OR(_xll.BDP($B314&amp;" Corp",BH$1)="#N/A N/A"),"",_xll.BDP($B314&amp;" Corp",BH$1)))</f>
        <v>#NAME?</v>
      </c>
      <c r="BI314" s="125" t="e">
        <f ca="1">IF(tbl_coded[[#This Row],[ISIN]]="","",IF(OR(tbl_coded[[#This Row],[Parent company tiker]]=""),"",IF(_xll.BDP(tbl_coded[[#This Row],[Parent company tiker]]&amp;" Equity",BI$1)="#N/A N/A","--",_xll.BDP(tbl_coded[[#This Row],[Parent company tiker]]&amp;" Equity",BI$1))))</f>
        <v>#NAME?</v>
      </c>
      <c r="BJ314" s="125" t="e">
        <f ca="1">IF(tbl_coded[[#This Row],[ISIN]]="","",IF(OR(tbl_coded[[#This Row],[Parent company tiker]]=""),"",IF(_xll.BDP(tbl_coded[[#This Row],[Parent company tiker]]&amp;" Equity",BJ$1)="#N/A N/A","--",_xll.BDP(tbl_coded[[#This Row],[Parent company tiker]]&amp;" Equity",BJ$1))))</f>
        <v>#NAME?</v>
      </c>
      <c r="BK314" s="125" t="e">
        <f ca="1">IF(tbl_coded[[#This Row],[ISIN]]="","",IF(OR(tbl_coded[[#This Row],[Parent company tiker]]=""),"",IF(_xll.BDP(tbl_coded[[#This Row],[Parent company tiker]]&amp;" Equity",BK$1)="#N/A N/A","--",_xll.BDP(tbl_coded[[#This Row],[Parent company tiker]]&amp;" Equity",BK$1))))</f>
        <v>#NAME?</v>
      </c>
      <c r="BL314" s="125" t="e">
        <f ca="1">IF(tbl_coded[[#This Row],[ISIN]]="","",IF(OR(tbl_coded[[#This Row],[Parent company tiker]]=""),"",IF(_xll.BDP(tbl_coded[[#This Row],[Parent company tiker]]&amp;" Equity",BL$1)="#N/A N/A","--",_xll.BDP(tbl_coded[[#This Row],[Parent company tiker]]&amp;" Equity",BL$1))))</f>
        <v>#NAME?</v>
      </c>
      <c r="BM314"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4" s="125" t="e">
        <f ca="1">IF(tbl_coded[[#This Row],[Column9]]&lt;&gt;"--",tbl_coded[[#This Row],[G''tor rating]],IF(tbl_coded[[#This Row],[KPW Name]]&lt;&gt;"",tbl_coded[[#This Row],[KPW Rating]],IF(tbl_coded[[#This Row],[Parent company tiker]]&lt;&gt;"",tbl_coded[[#This Row],[parent评级]],tbl_coded[[#This Row],[Issuer rating]])))</f>
        <v>#NAME?</v>
      </c>
      <c r="BO314" s="159" t="str">
        <f ca="1">IFERROR(IF(tbl_coded[[#This Row],[GREEN]]="Y","GREEN",IF(tbl_coded[[#This Row],[SUSTAINABLE]]="Y","SUSTAINABLE",IF(tbl_coded[[#This Row],[SOCIAL]]="Y","SOCIAL",IF(tbl_coded[[#This Row],[Sustainable linked]]="Y","SUSTAINABLE LINKED"," ")))),"")</f>
        <v/>
      </c>
    </row>
    <row r="315" spans="1:67" ht="15" customHeight="1">
      <c r="A315" s="119">
        <v>313</v>
      </c>
      <c r="B315" s="120" t="str">
        <f>IF(美元债一级!$C$4:$C$1048576&lt;&gt;"",美元债一级!C316,"")</f>
        <v>XS2551272250</v>
      </c>
      <c r="C315" s="122" t="e">
        <f ca="1">IF(tbl_coded[[#This Row],[ISIN]]="","",IF(tbl_coded[[#This Row],[Index]]&gt;$A$1,"",IF(_xll.BDP($B315&amp;" Corp",C$1)="#N/A N/A","",_xll.BDP($B315&amp;" Corp",C$1))))</f>
        <v>#NAME?</v>
      </c>
      <c r="D315" s="122" t="e">
        <f ca="1">IF(tbl_coded[[#This Row],[ISIN]]="","",IF(_xll.BDP($B315&amp;" Corp",D$1)="#N/A N/A","",_xll.BDP($B315&amp;" Corp",D$1)))</f>
        <v>#NAME?</v>
      </c>
      <c r="E315" s="122" t="e">
        <f ca="1">IF(tbl_coded[[#This Row],[ISIN]]="","",IF(_xll.BDP($B315&amp;" Corp",E$1)="#N/A N/A","--",_xll.BDP($B315&amp;" Corp",E$1)))</f>
        <v>#NAME?</v>
      </c>
      <c r="F315" s="122" t="e">
        <f ca="1">IF(tbl_coded[[#This Row],[ISIN]]="","",IF(_xll.BDS($B315&amp;" Corp",F$1)="#N/A Field Not Applicable","",_xll.BDS($B315&amp;" Corp",F$1)))</f>
        <v>#NAME?</v>
      </c>
      <c r="G315" s="122" t="e">
        <f ca="1">IF(tbl_coded[[#This Row],[ISIN]]="","",IF(_xll.BDP($F315&amp;" CompanyID",G$1)="#N/A Invalid Security","",_xll.BDP($F315&amp;" CompanyID",G$1)))</f>
        <v>#NAME?</v>
      </c>
      <c r="H315" s="122" t="e">
        <f ca="1">IF(tbl_coded[[#This Row],[ISIN]]="","",IF(_xll.BDP($B315&amp;" Corp",H$1)="#N/A N/A","--",_xll.BDP($B315&amp;" Corp",H$1)))</f>
        <v>#NAME?</v>
      </c>
      <c r="I315" s="122" t="e">
        <f ca="1">IF(tbl_coded[[#This Row],[ISIN]]="","",IF(_xll.BDP($B315&amp;" Corp",I$1)="#N/A N/A","--",_xll.BDP($B315&amp;" Corp",I$1)))</f>
        <v>#NAME?</v>
      </c>
      <c r="J315" s="122" t="e">
        <f ca="1">IF(tbl_coded[[#This Row],[ISIN]]="","",IF(_xll.BDP($B315&amp;" Corp",J$1)="#N/A N/A","--",_xll.BDP($B315&amp;" Corp",J$1)))</f>
        <v>#NAME?</v>
      </c>
      <c r="K315" s="122" t="e">
        <f ca="1">IF(tbl_coded[[#This Row],[ISIN]]="","",IF(_xll.BDP($B315&amp;" Corp",K$1)="#N/A N/A","--",_xll.BDP($B315&amp;" Corp",K$1)))</f>
        <v>#NAME?</v>
      </c>
      <c r="L315" s="122" t="e">
        <f ca="1">IF(tbl_coded[[#This Row],[ISIN]]="","",IF(_xll.BDP($B315&amp;" Corp",L$1)="#N/A N/A","--",_xll.BDP($B315&amp;" Corp",L$1)))</f>
        <v>#NAME?</v>
      </c>
      <c r="M315" s="122" t="e">
        <f ca="1">IF(tbl_coded[[#This Row],[ISIN]]="","",IF(_xll.BDP($B315&amp;" Corp",M$1)="#N/A N/A","--",_xll.BDP($B315&amp;" Corp",M$1)))</f>
        <v>#NAME?</v>
      </c>
      <c r="N315" s="122" t="e">
        <f ca="1">IF(tbl_coded[[#This Row],[ISIN]]="","",IF(_xll.BDP($B315&amp;" Corp",N$1)="#N/A N/A","--",_xll.BDP($B315&amp;" Corp",N$1)))</f>
        <v>#NAME?</v>
      </c>
      <c r="O315" s="122" t="e">
        <f ca="1">IF(tbl_coded[[#This Row],[ISIN]]="","",IF(_xll.BDP($B315&amp;" Corp",O$1)="#N/A N/A","--",_xll.BDP($B315&amp;" Corp",O$1)))</f>
        <v>#NAME?</v>
      </c>
      <c r="P315" s="122" t="e">
        <f ca="1">IF(tbl_coded[[#This Row],[ISIN]]="","",IF(_xll.BDP($B315&amp;" Corp",P$1)="#N/A N/A","--",_xll.BDP($B315&amp;" Corp",P$1)))</f>
        <v>#NAME?</v>
      </c>
      <c r="Q315" s="12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5" s="122" t="e">
        <f ca="1">IF(tbl_coded[[#This Row],[ISIN]]="","",IF(OR(_xll.BDP($B315&amp;" Corp",R$1)="#N/A N/A",_xll.BDP($B315&amp;" Corp",R$1)="#N/A Invalid Security",_xll.BDP($B315&amp;" Corp",R$1)="#N/A Field Not Applicable"),"--",_xll.BDP($B315&amp;" Corp",R$1)))</f>
        <v>#NAME?</v>
      </c>
      <c r="S315" s="122" t="e">
        <f ca="1">IF(tbl_coded[[#This Row],[ISIN]]="","",IF(OR(_xll.BDP($R315&amp;" Equity",S$1)="#N/A N/A",_xll.BDP($R315&amp;" Equity",S$1)="#N/A Invalid Security"),"--",_xll.BDP($R315&amp;" Equity",S$1)))</f>
        <v>#NAME?</v>
      </c>
      <c r="T315" s="122" t="e">
        <f ca="1">IF(tbl_coded[[#This Row],[ISIN]]="","",IF(OR(_xll.BDP($R315&amp;" Equity",T$1)="#N/A N/A",_xll.BDP($R315&amp;" Equity",T$1)="#N/A Invalid Security"),"--",_xll.BDP($R315&amp;" Equity",T$1)))</f>
        <v>#NAME?</v>
      </c>
      <c r="U315" s="122" t="e">
        <f ca="1">IF(tbl_coded[[#This Row],[ISIN]]="","",IF(OR(_xll.BDP($R315&amp;" Equity",U$1)="#N/A N/A",_xll.BDP($R315&amp;" Equity",U$1)="#N/A Invalid Security"),"--",_xll.BDP($R315&amp;" Equity",U$1)))</f>
        <v>#NAME?</v>
      </c>
      <c r="V315" s="122" t="e">
        <f ca="1">IF(tbl_coded[[#This Row],[ISIN]]="","",IF(OR(_xll.BDP($R315&amp;" Equity",V$1)="#N/A N/A",_xll.BDP($R315&amp;" Equity",V$1)="#N/A Invalid Security"),"--",_xll.BDP($R315&amp;" Equity",V$1)))</f>
        <v>#NAME?</v>
      </c>
      <c r="W315" s="122" t="e">
        <f ca="1">IF(tbl_coded[[#This Row],[ISIN]]="","",IF(OR(_xll.BDP($R315&amp;" Equity",W$1)="#N/A N/A",_xll.BDP($R315&amp;" Equity",W$1)="#N/A Invalid Security"),"--",_xll.BDP($R315&amp;" Equity",W$1)))</f>
        <v>#NAME?</v>
      </c>
      <c r="X315" s="122" t="e">
        <f ca="1">IF(tbl_coded[[#This Row],[ISIN]]="","",IF(OR(_xll.BDP($R315&amp;" Equity",X$1)="#N/A N/A",_xll.BDP($R315&amp;" Equity",X$1)="#N/A Invalid Security"),"--",_xll.BDP($R315&amp;" Equity",X$1)))</f>
        <v>#NAME?</v>
      </c>
      <c r="Y315" s="12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5" s="122" t="str">
        <f ca="1">IF(tbl_coded[[#This Row],[ISIN]]="","",IF(ISNUMBER(_xll.BDP(B315&amp;" Corp",Z$1)),_xll.BDP(B315&amp;" Corp",Z$1),""))</f>
        <v/>
      </c>
      <c r="AA315" s="122" t="str">
        <f ca="1">IF(tbl_coded[[#This Row],[ISIN]]="","",IF(ISNUMBER(_xll.BDP(B315&amp;" Corp",AA$1)),_xll.BDP(B315&amp;" Corp",AA$1),""))</f>
        <v/>
      </c>
      <c r="AB315" s="122" t="str">
        <f ca="1">IF(tbl_coded[[#This Row],[ISIN]]="","",IF(ISNUMBER(_xll.BDP(B315&amp;" Corp",AB$1)),_xll.BDP(B315&amp;" Corp",AB$1),""))</f>
        <v/>
      </c>
      <c r="AC315" s="122" t="str">
        <f ca="1">IF(tbl_coded[[#This Row],[ISIN]]="","",IF(ISNUMBER(_xll.BDP(B315&amp;" Corp",AC$1)),_xll.BDP(B315&amp;" Corp",AC$1),""))</f>
        <v/>
      </c>
      <c r="AD315" s="122" t="e">
        <f ca="1">IF(tbl_coded[[#This Row],[ISIN]]="","",IF((_xll.BDP(B315&amp;" Corp",AD$1))="#N/A Field Not Applicable","",_xll.BDP(B315&amp;" Corp",AD$1)))</f>
        <v>#NAME?</v>
      </c>
      <c r="AE315" s="122" t="e">
        <f ca="1">IF(tbl_coded[[#This Row],[ISIN]]="","",IF((_xll.BDP(B315&amp;" Corp",AE$1))="#N/A N/A","--",_xll.BDP(B315&amp;" Corp",AE$1)))</f>
        <v>#NAME?</v>
      </c>
      <c r="AF315" s="122" t="e">
        <f ca="1">IF(tbl_coded[[#This Row],[ISIN]]="","",IF(IFERROR(MATCH(H315,rtg_num[Moody''s],0)&gt;10,0),"HY",IF(IFERROR(MATCH(I315,rtg_num[S&amp;P],0)&gt;10,0),"HY",IF(IFERROR(MATCH(J315,rtg_num[Fitch],0)&gt;10,0),"HY",IF(H315&amp;I315&amp;J315="------","NR",IF(IFERROR(FIND("#N/A",Coded!H315),0)&amp;IFERROR(FIND("#N/A",Coded!H315),0)&amp;IFERROR(FIND("#N/A",Coded!H315),0)&lt;&gt;"000",IF(INDEX(美元债一级!$O:$O,MATCH(tbl_coded[[#This Row],[ISIN]],美元债一级!$I:$I,0))="--/--/--","NR","IG"),"IG"))))))</f>
        <v>#NAME?</v>
      </c>
      <c r="AG315" s="12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5" s="12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5" s="123" t="e">
        <f ca="1">IF(tbl_coded[[#This Row],[ISIN]]="","",IF(_xll.BDP($B315&amp;" Corp",AI$1)="#N/A N/A","--",_xll.BDP($B315&amp;" Corp",AI$1)))</f>
        <v>#NAME?</v>
      </c>
      <c r="AJ315" s="122" t="e">
        <f ca="1">IF(tbl_coded[[#This Row],[ISIN]]="","",IF(OR(_xll.BDP(_xll.BDP(tbl_coded[[#This Row],[ISIN]]&amp;" Corp", "ISSUER_EQUITY_TICKER")&amp;" Equity",AJ$1)="#N/A N/A"),"--",_xll.BDP(_xll.BDP(tbl_coded[[#This Row],[ISIN]]&amp;" Corp", "ISSUER_EQUITY_TICKER")&amp;" Equity",AJ$1)))</f>
        <v>#NAME?</v>
      </c>
      <c r="AK315" s="12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25" t="e">
        <f ca="1">IF(tbl_coded[[#This Row],[ISIN]]="","",IF(OR(_xll.BDP(_xll.BDP(tbl_coded[[#This Row],[ISIN]]&amp;" Corp", "ISSUER_EQUITY_TICKER")&amp;" Equity",AL$1)="#N/A N/A"),"--",_xll.BDP(_xll.BDP(tbl_coded[[#This Row],[ISIN]]&amp;" Corp", "ISSUER_EQUITY_TICKER")&amp;" Equity",AL$1)))</f>
        <v>#NAME?</v>
      </c>
      <c r="AM315" s="125" t="e">
        <f ca="1">IF(tbl_coded[[#This Row],[ISIN]]="","",IF(_xll.BDS($B315&amp;" Corp",AM$1)="#N/A Field Not Applicable","",_xll.BDS($B315&amp;" Corp",AM$1)))</f>
        <v>#NAME?</v>
      </c>
      <c r="AN315" s="125" t="e">
        <f ca="1">IF(tbl_coded[[#This Row],[ISIN]]="","",IF(_xll.BDP(tbl_coded[[#This Row],[KPW Provider BBID]]&amp;" CompanyID","NAME")="#N/A Invalid Security","",_xll.BDP(tbl_coded[[#This Row],[KPW Provider BBID]]&amp;" CompanyID","NAME")))</f>
        <v>#NAME?</v>
      </c>
      <c r="AO315" s="125" t="e">
        <f ca="1">IF(tbl_coded[[#This Row],[ISIN]]="","",IF(_xll.BDP(tbl_coded[[#This Row],[KPW Provider BBID]]&amp;" CompanyID",$AO$1)="#N/A Invalid Security","--",IF(_xll.BDP(tbl_coded[[#This Row],[KPW Provider BBID]]&amp;" CompanyID",$AO$1)="#N/A N/A","--",_xll.BDP(tbl_coded[[#This Row],[KPW Provider BBID]]&amp;" CompanyID",$AO$1))))</f>
        <v>#NAME?</v>
      </c>
      <c r="AP315" s="125" t="e">
        <f ca="1">IF(tbl_coded[[#This Row],[ISIN]]="","",IF(_xll.BDP(tbl_coded[[#This Row],[KPW Provider BBID]]&amp;" CompanyID",$AP$1)="#N/A Invalid Security","--",IF(_xll.BDP(tbl_coded[[#This Row],[KPW Provider BBID]]&amp;" CompanyID",$AP$1)="#N/A N/A","--",_xll.BDP(tbl_coded[[#This Row],[KPW Provider BBID]]&amp;" CompanyID",$AP$1))))</f>
        <v>#NAME?</v>
      </c>
      <c r="AQ315" s="125" t="e">
        <f ca="1">IF(tbl_coded[[#This Row],[ISIN]]="","",IF(_xll.BDP(tbl_coded[[#This Row],[KPW Provider BBID]]&amp;" CompanyID",$AQ$1)="#N/A Invalid Security","--",IF(_xll.BDP(tbl_coded[[#This Row],[KPW Provider BBID]]&amp;" CompanyID",$AQ$1)="#N/A N/A","--",_xll.BDP(tbl_coded[[#This Row],[KPW Provider BBID]]&amp;" CompanyID",$AQ$1))))</f>
        <v>#NAME?</v>
      </c>
      <c r="AR315" s="125" t="e">
        <f ca="1">IF(tbl_coded[[#This Row],[ISIN]]="","",tbl_coded[[#This Row],[穆迪KPW评级]]&amp;"/"&amp;tbl_coded[[#This Row],[SPKPW评级]]&amp;"/"&amp;tbl_coded[[#This Row],[FITCHKPW评级]])</f>
        <v>#NAME?</v>
      </c>
      <c r="AS315" s="125" t="e">
        <f ca="1">IF(tbl_coded[[#This Row],[ISIN]]="","",IF(OR(_xll.BDP($B315&amp;" Corp",AS$1)="#N/A N/A"),"--",_xll.BDP($B315&amp;" Corp",AS$1)))</f>
        <v>#NAME?</v>
      </c>
      <c r="AT315" s="125" t="e">
        <f ca="1">IF(tbl_coded[[#This Row],[ISIN]]="","",IF(_xll.BDS($B315&amp;" Corp",AT$1)="#N/A Field Not Applicable","",_xll.BDS($B315&amp;" Corp",AT$1)))</f>
        <v>#NAME?</v>
      </c>
      <c r="AU315" s="125" t="e">
        <f ca="1">IF(tbl_coded[[#This Row],[SBLC Provider BBID]]="","",_xll.BDP(tbl_coded[[#This Row],[SBLC Provider BBID]]&amp;" CompanyID","NAME"))</f>
        <v>#NAME?</v>
      </c>
      <c r="AV315" s="125" t="e">
        <f ca="1">IF(tbl_coded[[#This Row],[ISIN]]="","",IF(OR(_xll.BDP($B315&amp;" Corp",AV$1)="#N/A N/A"),"--",TEXT(_xll.BDP($B315&amp;" Corp",AV$1),"yyyy/mm/dd")))</f>
        <v>#NAME?</v>
      </c>
      <c r="AW315" s="125" t="e">
        <f ca="1">IF(tbl_coded[[#This Row],[ISIN]]="","",IF(OR(_xll.BDP($B315&amp;" Corp",AW$1)="#N/A N/A"),"--",TEXT(_xll.BDP($B315&amp;" Corp",AW$1),"yyyy/mm/dd")))</f>
        <v>#NAME?</v>
      </c>
      <c r="AX315" s="125" t="e">
        <f ca="1">IF(tbl_coded[[#This Row],[ISIN]]="","",IF(OR(_xll.BDP($B315&amp;" Corp",AX$1)="#N/A N/A"),"--",TEXT(_xll.BDP($B315&amp;" Corp",AX$1),"yyyy/mm/dd")))</f>
        <v>#NAME?</v>
      </c>
      <c r="AY315" s="125" t="e">
        <f ca="1">IF(tbl_coded[[#This Row],[ISIN]]="","",IF(OR(_xll.BDP($B315&amp;" Corp",AY$1)="#N/A Field Not Applicable"),"--",TEXT(_xll.BDP($B315&amp;" Corp",AY$1),"yyyy/mm/dd")))</f>
        <v>#NAME?</v>
      </c>
      <c r="AZ315" s="125" t="e">
        <f ca="1">IF(tbl_coded[[#This Row],[ISIN]]="","",IF(OR(_xll.BDP($B315&amp;" Corp",AZ$1)="#N/A N/A"),"--",_xll.BDP($B315&amp;" Corp",AZ$1)))</f>
        <v>#NAME?</v>
      </c>
      <c r="BA315" s="125" t="e">
        <f ca="1">IF(tbl_coded[[#This Row],[ISIN]]="","",IF(OR(_xll.BDP($B315&amp;" Corp",BA$1)="#N/A N/A"),"--",_xll.BDP($B315&amp;" Corp",BA$1)))</f>
        <v>#NAME?</v>
      </c>
      <c r="BB315" s="125" t="e">
        <f ca="1">IF(tbl_coded[[#This Row],[ISIN]]="","",IF(OR(_xll.BDP($B315&amp;" Corp",BB$1)="#N/A N/A"),"--",_xll.BDP($B315&amp;" Corp",BB$1)))</f>
        <v>#NAME?</v>
      </c>
      <c r="BC315" s="125" t="e">
        <f ca="1">IF(tbl_coded[[#This Row],[ISIN]]="","",IF(OR(_xll.BDP($B315&amp;" Corp",BC$1)="#N/A Field Not Applicable"),"--",_xll.BDP($B315&amp;" Corp",BC$1)))</f>
        <v>#NAME?</v>
      </c>
      <c r="BD315" s="125" t="e">
        <f ca="1">IF(tbl_coded[[#This Row],[ISIN]]="","",IF(OR(_xll.BDP($B315&amp;" Corp",BD$1)="#N/A Field Not Applicable"),"--",_xll.BDP($B315&amp;" Corp",BD$1)))</f>
        <v>#NAME?</v>
      </c>
      <c r="BE315" s="125" t="e">
        <f ca="1">IF(tbl_coded[[#This Row],[ISIN]]="","",IF(OR(_xll.BDP($B315&amp;" Corp",BE$1)="#N/A Field Not Applicable"),"--",_xll.BDP($B315&amp;" Corp",BE$1)))</f>
        <v>#NAME?</v>
      </c>
      <c r="BF315" s="125" t="e">
        <f ca="1">IF(tbl_coded[[#This Row],[ISIN]]="","",IF(OR(_xll.BDP($B315&amp;" Corp",BF$1)="#N/A Field Not Applicable"),"--",_xll.BDP($B315&amp;" Corp",BF$1)))</f>
        <v>#NAME?</v>
      </c>
      <c r="BG315" s="125" t="e">
        <f ca="1">IF(tbl_coded[[#This Row],[ISIN]]="","",IF(OR(_xll.BDP($B315&amp;" Corp",BG$1)="#N/A Field Not Applicable"),"--",IF(_xll.BDP($B315&amp;" Corp",BG$1)="#N/A N/A","N",_xll.BDP($B315&amp;" Corp",BG$1))))</f>
        <v>#NAME?</v>
      </c>
      <c r="BH315" s="125" t="e">
        <f ca="1">IF(tbl_coded[[#This Row],[ISIN]]="","",IF(OR(_xll.BDP($B315&amp;" Corp",BH$1)="#N/A N/A"),"",_xll.BDP($B315&amp;" Corp",BH$1)))</f>
        <v>#NAME?</v>
      </c>
      <c r="BI315" s="125" t="e">
        <f ca="1">IF(tbl_coded[[#This Row],[ISIN]]="","",IF(OR(tbl_coded[[#This Row],[Parent company tiker]]=""),"",IF(_xll.BDP(tbl_coded[[#This Row],[Parent company tiker]]&amp;" Equity",BI$1)="#N/A N/A","--",_xll.BDP(tbl_coded[[#This Row],[Parent company tiker]]&amp;" Equity",BI$1))))</f>
        <v>#NAME?</v>
      </c>
      <c r="BJ315" s="125" t="e">
        <f ca="1">IF(tbl_coded[[#This Row],[ISIN]]="","",IF(OR(tbl_coded[[#This Row],[Parent company tiker]]=""),"",IF(_xll.BDP(tbl_coded[[#This Row],[Parent company tiker]]&amp;" Equity",BJ$1)="#N/A N/A","--",_xll.BDP(tbl_coded[[#This Row],[Parent company tiker]]&amp;" Equity",BJ$1))))</f>
        <v>#NAME?</v>
      </c>
      <c r="BK315" s="125" t="e">
        <f ca="1">IF(tbl_coded[[#This Row],[ISIN]]="","",IF(OR(tbl_coded[[#This Row],[Parent company tiker]]=""),"",IF(_xll.BDP(tbl_coded[[#This Row],[Parent company tiker]]&amp;" Equity",BK$1)="#N/A N/A","--",_xll.BDP(tbl_coded[[#This Row],[Parent company tiker]]&amp;" Equity",BK$1))))</f>
        <v>#NAME?</v>
      </c>
      <c r="BL315" s="125" t="e">
        <f ca="1">IF(tbl_coded[[#This Row],[ISIN]]="","",IF(OR(tbl_coded[[#This Row],[Parent company tiker]]=""),"",IF(_xll.BDP(tbl_coded[[#This Row],[Parent company tiker]]&amp;" Equity",BL$1)="#N/A N/A","--",_xll.BDP(tbl_coded[[#This Row],[Parent company tiker]]&amp;" Equity",BL$1))))</f>
        <v>#NAME?</v>
      </c>
      <c r="BM315" s="12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5" s="125" t="e">
        <f ca="1">IF(tbl_coded[[#This Row],[Column9]]&lt;&gt;"--",tbl_coded[[#This Row],[G''tor rating]],IF(tbl_coded[[#This Row],[KPW Name]]&lt;&gt;"",tbl_coded[[#This Row],[KPW Rating]],IF(tbl_coded[[#This Row],[Parent company tiker]]&lt;&gt;"",tbl_coded[[#This Row],[parent评级]],tbl_coded[[#This Row],[Issuer rating]])))</f>
        <v>#NAME?</v>
      </c>
      <c r="BO315" s="159" t="str">
        <f ca="1">IFERROR(IF(tbl_coded[[#This Row],[GREEN]]="Y","GREEN",IF(tbl_coded[[#This Row],[SUSTAINABLE]]="Y","SUSTAINABLE",IF(tbl_coded[[#This Row],[SOCIAL]]="Y","SOCIAL",IF(tbl_coded[[#This Row],[Sustainable linked]]="Y","SUSTAINABLE LINKED"," ")))),"")</f>
        <v/>
      </c>
    </row>
    <row r="316" spans="1:67" ht="15" customHeight="1">
      <c r="A316" s="119">
        <v>314</v>
      </c>
      <c r="B316" s="120" t="str">
        <f>IF(美元债一级!$C$4:$C$1048576&lt;&gt;"",美元债一级!C317,"")</f>
        <v>HK0000881943</v>
      </c>
      <c r="C316" s="124" t="e">
        <f ca="1">IF(tbl_coded[[#This Row],[ISIN]]="","",IF(tbl_coded[[#This Row],[Index]]&gt;$A$1,"",IF(_xll.BDP($B316&amp;" Corp",C$1)="#N/A N/A","",_xll.BDP($B316&amp;" Corp",C$1))))</f>
        <v>#NAME?</v>
      </c>
      <c r="D316" s="124" t="e">
        <f ca="1">IF(tbl_coded[[#This Row],[ISIN]]="","",IF(_xll.BDP($B316&amp;" Corp",D$1)="#N/A N/A","",_xll.BDP($B316&amp;" Corp",D$1)))</f>
        <v>#NAME?</v>
      </c>
      <c r="E316" s="124" t="e">
        <f ca="1">IF(tbl_coded[[#This Row],[ISIN]]="","",IF(_xll.BDP($B316&amp;" Corp",E$1)="#N/A N/A","--",_xll.BDP($B316&amp;" Corp",E$1)))</f>
        <v>#NAME?</v>
      </c>
      <c r="F316" s="124" t="e">
        <f ca="1">IF(tbl_coded[[#This Row],[ISIN]]="","",IF(_xll.BDS($B316&amp;" Corp",F$1)="#N/A Field Not Applicable","",_xll.BDS($B316&amp;" Corp",F$1)))</f>
        <v>#NAME?</v>
      </c>
      <c r="G316" s="124" t="e">
        <f ca="1">IF(tbl_coded[[#This Row],[ISIN]]="","",IF(_xll.BDP($F316&amp;" CompanyID",G$1)="#N/A Invalid Security","",_xll.BDP($F316&amp;" CompanyID",G$1)))</f>
        <v>#NAME?</v>
      </c>
      <c r="H316" s="124" t="e">
        <f ca="1">IF(tbl_coded[[#This Row],[ISIN]]="","",IF(_xll.BDP($B316&amp;" Corp",H$1)="#N/A N/A","--",_xll.BDP($B316&amp;" Corp",H$1)))</f>
        <v>#NAME?</v>
      </c>
      <c r="I316" s="124" t="e">
        <f ca="1">IF(tbl_coded[[#This Row],[ISIN]]="","",IF(_xll.BDP($B316&amp;" Corp",I$1)="#N/A N/A","--",_xll.BDP($B316&amp;" Corp",I$1)))</f>
        <v>#NAME?</v>
      </c>
      <c r="J316" s="124" t="e">
        <f ca="1">IF(tbl_coded[[#This Row],[ISIN]]="","",IF(_xll.BDP($B316&amp;" Corp",J$1)="#N/A N/A","--",_xll.BDP($B316&amp;" Corp",J$1)))</f>
        <v>#NAME?</v>
      </c>
      <c r="K316" s="124" t="e">
        <f ca="1">IF(tbl_coded[[#This Row],[ISIN]]="","",IF(_xll.BDP($B316&amp;" Corp",K$1)="#N/A N/A","--",_xll.BDP($B316&amp;" Corp",K$1)))</f>
        <v>#NAME?</v>
      </c>
      <c r="L316" s="124" t="e">
        <f ca="1">IF(tbl_coded[[#This Row],[ISIN]]="","",IF(_xll.BDP($B316&amp;" Corp",L$1)="#N/A N/A","--",_xll.BDP($B316&amp;" Corp",L$1)))</f>
        <v>#NAME?</v>
      </c>
      <c r="M316" s="124" t="e">
        <f ca="1">IF(tbl_coded[[#This Row],[ISIN]]="","",IF(_xll.BDP($B316&amp;" Corp",M$1)="#N/A N/A","--",_xll.BDP($B316&amp;" Corp",M$1)))</f>
        <v>#NAME?</v>
      </c>
      <c r="N316" s="124" t="e">
        <f ca="1">IF(tbl_coded[[#This Row],[ISIN]]="","",IF(_xll.BDP($B316&amp;" Corp",N$1)="#N/A N/A","--",_xll.BDP($B316&amp;" Corp",N$1)))</f>
        <v>#NAME?</v>
      </c>
      <c r="O316" s="124" t="e">
        <f ca="1">IF(tbl_coded[[#This Row],[ISIN]]="","",IF(_xll.BDP($B316&amp;" Corp",O$1)="#N/A N/A","--",_xll.BDP($B316&amp;" Corp",O$1)))</f>
        <v>#NAME?</v>
      </c>
      <c r="P316" s="124" t="e">
        <f ca="1">IF(tbl_coded[[#This Row],[ISIN]]="","",IF(_xll.BDP($B316&amp;" Corp",P$1)="#N/A N/A","--",_xll.BDP($B316&amp;" Corp",P$1)))</f>
        <v>#NAME?</v>
      </c>
      <c r="Q316"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6" s="124" t="e">
        <f ca="1">IF(tbl_coded[[#This Row],[ISIN]]="","",IF(OR(_xll.BDP($B316&amp;" Corp",R$1)="#N/A N/A",_xll.BDP($B316&amp;" Corp",R$1)="#N/A Invalid Security",_xll.BDP($B316&amp;" Corp",R$1)="#N/A Field Not Applicable"),"--",_xll.BDP($B316&amp;" Corp",R$1)))</f>
        <v>#NAME?</v>
      </c>
      <c r="S316" s="124" t="e">
        <f ca="1">IF(tbl_coded[[#This Row],[ISIN]]="","",IF(OR(_xll.BDP($R316&amp;" Equity",S$1)="#N/A N/A",_xll.BDP($R316&amp;" Equity",S$1)="#N/A Invalid Security"),"--",_xll.BDP($R316&amp;" Equity",S$1)))</f>
        <v>#NAME?</v>
      </c>
      <c r="T316" s="124" t="e">
        <f ca="1">IF(tbl_coded[[#This Row],[ISIN]]="","",IF(OR(_xll.BDP($R316&amp;" Equity",T$1)="#N/A N/A",_xll.BDP($R316&amp;" Equity",T$1)="#N/A Invalid Security"),"--",_xll.BDP($R316&amp;" Equity",T$1)))</f>
        <v>#NAME?</v>
      </c>
      <c r="U316" s="124" t="e">
        <f ca="1">IF(tbl_coded[[#This Row],[ISIN]]="","",IF(OR(_xll.BDP($R316&amp;" Equity",U$1)="#N/A N/A",_xll.BDP($R316&amp;" Equity",U$1)="#N/A Invalid Security"),"--",_xll.BDP($R316&amp;" Equity",U$1)))</f>
        <v>#NAME?</v>
      </c>
      <c r="V316" s="124" t="e">
        <f ca="1">IF(tbl_coded[[#This Row],[ISIN]]="","",IF(OR(_xll.BDP($R316&amp;" Equity",V$1)="#N/A N/A",_xll.BDP($R316&amp;" Equity",V$1)="#N/A Invalid Security"),"--",_xll.BDP($R316&amp;" Equity",V$1)))</f>
        <v>#NAME?</v>
      </c>
      <c r="W316" s="124" t="e">
        <f ca="1">IF(tbl_coded[[#This Row],[ISIN]]="","",IF(OR(_xll.BDP($R316&amp;" Equity",W$1)="#N/A N/A",_xll.BDP($R316&amp;" Equity",W$1)="#N/A Invalid Security"),"--",_xll.BDP($R316&amp;" Equity",W$1)))</f>
        <v>#NAME?</v>
      </c>
      <c r="X316" s="124" t="e">
        <f ca="1">IF(tbl_coded[[#This Row],[ISIN]]="","",IF(OR(_xll.BDP($R316&amp;" Equity",X$1)="#N/A N/A",_xll.BDP($R316&amp;" Equity",X$1)="#N/A Invalid Security"),"--",_xll.BDP($R316&amp;" Equity",X$1)))</f>
        <v>#NAME?</v>
      </c>
      <c r="Y316"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6" s="124" t="str">
        <f ca="1">IF(tbl_coded[[#This Row],[ISIN]]="","",IF(ISNUMBER(_xll.BDP(B316&amp;" Corp",Z$1)),_xll.BDP(B316&amp;" Corp",Z$1),""))</f>
        <v/>
      </c>
      <c r="AA316" s="124" t="str">
        <f ca="1">IF(tbl_coded[[#This Row],[ISIN]]="","",IF(ISNUMBER(_xll.BDP(B316&amp;" Corp",AA$1)),_xll.BDP(B316&amp;" Corp",AA$1),""))</f>
        <v/>
      </c>
      <c r="AB316" s="124" t="str">
        <f ca="1">IF(tbl_coded[[#This Row],[ISIN]]="","",IF(ISNUMBER(_xll.BDP(B316&amp;" Corp",AB$1)),_xll.BDP(B316&amp;" Corp",AB$1),""))</f>
        <v/>
      </c>
      <c r="AC316" s="124" t="str">
        <f ca="1">IF(tbl_coded[[#This Row],[ISIN]]="","",IF(ISNUMBER(_xll.BDP(B316&amp;" Corp",AC$1)),_xll.BDP(B316&amp;" Corp",AC$1),""))</f>
        <v/>
      </c>
      <c r="AD316" s="124" t="e">
        <f ca="1">IF(tbl_coded[[#This Row],[ISIN]]="","",IF((_xll.BDP(B316&amp;" Corp",AD$1))="#N/A Field Not Applicable","",_xll.BDP(B316&amp;" Corp",AD$1)))</f>
        <v>#NAME?</v>
      </c>
      <c r="AE316" s="124" t="e">
        <f ca="1">IF(tbl_coded[[#This Row],[ISIN]]="","",IF((_xll.BDP(B316&amp;" Corp",AE$1))="#N/A N/A","--",_xll.BDP(B316&amp;" Corp",AE$1)))</f>
        <v>#NAME?</v>
      </c>
      <c r="AF316" s="124" t="e">
        <f ca="1">IF(tbl_coded[[#This Row],[ISIN]]="","",IF(IFERROR(MATCH(H316,rtg_num[Moody''s],0)&gt;10,0),"HY",IF(IFERROR(MATCH(I316,rtg_num[S&amp;P],0)&gt;10,0),"HY",IF(IFERROR(MATCH(J316,rtg_num[Fitch],0)&gt;10,0),"HY",IF(H316&amp;I316&amp;J316="------","NR",IF(IFERROR(FIND("#N/A",Coded!H316),0)&amp;IFERROR(FIND("#N/A",Coded!H316),0)&amp;IFERROR(FIND("#N/A",Coded!H316),0)&lt;&gt;"000",IF(INDEX(美元债一级!$O:$O,MATCH(tbl_coded[[#This Row],[ISIN]],美元债一级!$I:$I,0))="--/--/--","NR","IG"),"IG"))))))</f>
        <v>#NAME?</v>
      </c>
      <c r="AG316"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6"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6" s="125" t="e">
        <f ca="1">IF(tbl_coded[[#This Row],[ISIN]]="","",IF(_xll.BDP($B316&amp;" Corp",AI$1)="#N/A N/A","--",_xll.BDP($B316&amp;" Corp",AI$1)))</f>
        <v>#NAME?</v>
      </c>
      <c r="AJ316" s="122" t="e">
        <f ca="1">IF(tbl_coded[[#This Row],[ISIN]]="","",IF(OR(_xll.BDP(_xll.BDP(tbl_coded[[#This Row],[ISIN]]&amp;" Corp", "ISSUER_EQUITY_TICKER")&amp;" Equity",AJ$1)="#N/A N/A"),"--",_xll.BDP(_xll.BDP(tbl_coded[[#This Row],[ISIN]]&amp;" Corp", "ISSUER_EQUITY_TICKER")&amp;" Equity",AJ$1)))</f>
        <v>#NAME?</v>
      </c>
      <c r="AK316"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24" t="e">
        <f ca="1">IF(tbl_coded[[#This Row],[ISIN]]="","",IF(OR(_xll.BDP(_xll.BDP(tbl_coded[[#This Row],[ISIN]]&amp;" Corp", "ISSUER_EQUITY_TICKER")&amp;" Equity",AL$1)="#N/A N/A"),"--",_xll.BDP(_xll.BDP(tbl_coded[[#This Row],[ISIN]]&amp;" Corp", "ISSUER_EQUITY_TICKER")&amp;" Equity",AL$1)))</f>
        <v>#NAME?</v>
      </c>
      <c r="AM316" s="124" t="e">
        <f ca="1">IF(tbl_coded[[#This Row],[ISIN]]="","",IF(_xll.BDS($B316&amp;" Corp",AM$1)="#N/A Field Not Applicable","",_xll.BDS($B316&amp;" Corp",AM$1)))</f>
        <v>#NAME?</v>
      </c>
      <c r="AN316" s="124" t="e">
        <f ca="1">IF(tbl_coded[[#This Row],[ISIN]]="","",IF(_xll.BDP(tbl_coded[[#This Row],[KPW Provider BBID]]&amp;" CompanyID","NAME")="#N/A Invalid Security","",_xll.BDP(tbl_coded[[#This Row],[KPW Provider BBID]]&amp;" CompanyID","NAME")))</f>
        <v>#NAME?</v>
      </c>
      <c r="AO316" s="124" t="e">
        <f ca="1">IF(tbl_coded[[#This Row],[ISIN]]="","",IF(_xll.BDP(tbl_coded[[#This Row],[KPW Provider BBID]]&amp;" CompanyID",$AO$1)="#N/A Invalid Security","--",IF(_xll.BDP(tbl_coded[[#This Row],[KPW Provider BBID]]&amp;" CompanyID",$AO$1)="#N/A N/A","--",_xll.BDP(tbl_coded[[#This Row],[KPW Provider BBID]]&amp;" CompanyID",$AO$1))))</f>
        <v>#NAME?</v>
      </c>
      <c r="AP316" s="124" t="e">
        <f ca="1">IF(tbl_coded[[#This Row],[ISIN]]="","",IF(_xll.BDP(tbl_coded[[#This Row],[KPW Provider BBID]]&amp;" CompanyID",$AP$1)="#N/A Invalid Security","--",IF(_xll.BDP(tbl_coded[[#This Row],[KPW Provider BBID]]&amp;" CompanyID",$AP$1)="#N/A N/A","--",_xll.BDP(tbl_coded[[#This Row],[KPW Provider BBID]]&amp;" CompanyID",$AP$1))))</f>
        <v>#NAME?</v>
      </c>
      <c r="AQ316" s="124" t="e">
        <f ca="1">IF(tbl_coded[[#This Row],[ISIN]]="","",IF(_xll.BDP(tbl_coded[[#This Row],[KPW Provider BBID]]&amp;" CompanyID",$AQ$1)="#N/A Invalid Security","--",IF(_xll.BDP(tbl_coded[[#This Row],[KPW Provider BBID]]&amp;" CompanyID",$AQ$1)="#N/A N/A","--",_xll.BDP(tbl_coded[[#This Row],[KPW Provider BBID]]&amp;" CompanyID",$AQ$1))))</f>
        <v>#NAME?</v>
      </c>
      <c r="AR316" s="124" t="e">
        <f ca="1">IF(tbl_coded[[#This Row],[ISIN]]="","",tbl_coded[[#This Row],[穆迪KPW评级]]&amp;"/"&amp;tbl_coded[[#This Row],[SPKPW评级]]&amp;"/"&amp;tbl_coded[[#This Row],[FITCHKPW评级]])</f>
        <v>#NAME?</v>
      </c>
      <c r="AS316" s="124" t="e">
        <f ca="1">IF(tbl_coded[[#This Row],[ISIN]]="","",IF(OR(_xll.BDP($B316&amp;" Corp",AS$1)="#N/A N/A"),"--",_xll.BDP($B316&amp;" Corp",AS$1)))</f>
        <v>#NAME?</v>
      </c>
      <c r="AT316" s="124" t="e">
        <f ca="1">IF(tbl_coded[[#This Row],[ISIN]]="","",IF(_xll.BDS($B316&amp;" Corp",AT$1)="#N/A Field Not Applicable","",_xll.BDS($B316&amp;" Corp",AT$1)))</f>
        <v>#NAME?</v>
      </c>
      <c r="AU316" s="124" t="e">
        <f ca="1">IF(tbl_coded[[#This Row],[SBLC Provider BBID]]="","",_xll.BDP(tbl_coded[[#This Row],[SBLC Provider BBID]]&amp;" CompanyID","NAME"))</f>
        <v>#NAME?</v>
      </c>
      <c r="AV316" s="124" t="e">
        <f ca="1">IF(tbl_coded[[#This Row],[ISIN]]="","",IF(OR(_xll.BDP($B316&amp;" Corp",AV$1)="#N/A N/A"),"--",TEXT(_xll.BDP($B316&amp;" Corp",AV$1),"yyyy/mm/dd")))</f>
        <v>#NAME?</v>
      </c>
      <c r="AW316" s="124" t="e">
        <f ca="1">IF(tbl_coded[[#This Row],[ISIN]]="","",IF(OR(_xll.BDP($B316&amp;" Corp",AW$1)="#N/A N/A"),"--",TEXT(_xll.BDP($B316&amp;" Corp",AW$1),"yyyy/mm/dd")))</f>
        <v>#NAME?</v>
      </c>
      <c r="AX316" s="124" t="e">
        <f ca="1">IF(tbl_coded[[#This Row],[ISIN]]="","",IF(OR(_xll.BDP($B316&amp;" Corp",AX$1)="#N/A N/A"),"--",TEXT(_xll.BDP($B316&amp;" Corp",AX$1),"yyyy/mm/dd")))</f>
        <v>#NAME?</v>
      </c>
      <c r="AY316" s="124" t="e">
        <f ca="1">IF(tbl_coded[[#This Row],[ISIN]]="","",IF(OR(_xll.BDP($B316&amp;" Corp",AY$1)="#N/A Field Not Applicable"),"--",TEXT(_xll.BDP($B316&amp;" Corp",AY$1),"yyyy/mm/dd")))</f>
        <v>#NAME?</v>
      </c>
      <c r="AZ316" s="124" t="e">
        <f ca="1">IF(tbl_coded[[#This Row],[ISIN]]="","",IF(OR(_xll.BDP($B316&amp;" Corp",AZ$1)="#N/A N/A"),"--",_xll.BDP($B316&amp;" Corp",AZ$1)))</f>
        <v>#NAME?</v>
      </c>
      <c r="BA316" s="124" t="e">
        <f ca="1">IF(tbl_coded[[#This Row],[ISIN]]="","",IF(OR(_xll.BDP($B316&amp;" Corp",BA$1)="#N/A N/A"),"--",_xll.BDP($B316&amp;" Corp",BA$1)))</f>
        <v>#NAME?</v>
      </c>
      <c r="BB316" s="124" t="e">
        <f ca="1">IF(tbl_coded[[#This Row],[ISIN]]="","",IF(OR(_xll.BDP($B316&amp;" Corp",BB$1)="#N/A N/A"),"--",_xll.BDP($B316&amp;" Corp",BB$1)))</f>
        <v>#NAME?</v>
      </c>
      <c r="BC316" s="124" t="e">
        <f ca="1">IF(tbl_coded[[#This Row],[ISIN]]="","",IF(OR(_xll.BDP($B316&amp;" Corp",BC$1)="#N/A Field Not Applicable"),"--",_xll.BDP($B316&amp;" Corp",BC$1)))</f>
        <v>#NAME?</v>
      </c>
      <c r="BD316" s="124" t="e">
        <f ca="1">IF(tbl_coded[[#This Row],[ISIN]]="","",IF(OR(_xll.BDP($B316&amp;" Corp",BD$1)="#N/A Field Not Applicable"),"--",_xll.BDP($B316&amp;" Corp",BD$1)))</f>
        <v>#NAME?</v>
      </c>
      <c r="BE316" s="124" t="e">
        <f ca="1">IF(tbl_coded[[#This Row],[ISIN]]="","",IF(OR(_xll.BDP($B316&amp;" Corp",BE$1)="#N/A Field Not Applicable"),"--",_xll.BDP($B316&amp;" Corp",BE$1)))</f>
        <v>#NAME?</v>
      </c>
      <c r="BF316" s="124" t="e">
        <f ca="1">IF(tbl_coded[[#This Row],[ISIN]]="","",IF(OR(_xll.BDP($B316&amp;" Corp",BF$1)="#N/A Field Not Applicable"),"--",_xll.BDP($B316&amp;" Corp",BF$1)))</f>
        <v>#NAME?</v>
      </c>
      <c r="BG316" s="124" t="e">
        <f ca="1">IF(tbl_coded[[#This Row],[ISIN]]="","",IF(OR(_xll.BDP($B316&amp;" Corp",BG$1)="#N/A Field Not Applicable"),"--",IF(_xll.BDP($B316&amp;" Corp",BG$1)="#N/A N/A","N",_xll.BDP($B316&amp;" Corp",BG$1))))</f>
        <v>#NAME?</v>
      </c>
      <c r="BH316" s="124" t="e">
        <f ca="1">IF(tbl_coded[[#This Row],[ISIN]]="","",IF(OR(_xll.BDP($B316&amp;" Corp",BH$1)="#N/A N/A"),"",_xll.BDP($B316&amp;" Corp",BH$1)))</f>
        <v>#NAME?</v>
      </c>
      <c r="BI316" s="124" t="e">
        <f ca="1">IF(tbl_coded[[#This Row],[ISIN]]="","",IF(OR(tbl_coded[[#This Row],[Parent company tiker]]=""),"",IF(_xll.BDP(tbl_coded[[#This Row],[Parent company tiker]]&amp;" Equity",BI$1)="#N/A N/A","--",_xll.BDP(tbl_coded[[#This Row],[Parent company tiker]]&amp;" Equity",BI$1))))</f>
        <v>#NAME?</v>
      </c>
      <c r="BJ316" s="124" t="e">
        <f ca="1">IF(tbl_coded[[#This Row],[ISIN]]="","",IF(OR(tbl_coded[[#This Row],[Parent company tiker]]=""),"",IF(_xll.BDP(tbl_coded[[#This Row],[Parent company tiker]]&amp;" Equity",BJ$1)="#N/A N/A","--",_xll.BDP(tbl_coded[[#This Row],[Parent company tiker]]&amp;" Equity",BJ$1))))</f>
        <v>#NAME?</v>
      </c>
      <c r="BK316" s="124" t="e">
        <f ca="1">IF(tbl_coded[[#This Row],[ISIN]]="","",IF(OR(tbl_coded[[#This Row],[Parent company tiker]]=""),"",IF(_xll.BDP(tbl_coded[[#This Row],[Parent company tiker]]&amp;" Equity",BK$1)="#N/A N/A","--",_xll.BDP(tbl_coded[[#This Row],[Parent company tiker]]&amp;" Equity",BK$1))))</f>
        <v>#NAME?</v>
      </c>
      <c r="BL316" s="124" t="e">
        <f ca="1">IF(tbl_coded[[#This Row],[ISIN]]="","",IF(OR(tbl_coded[[#This Row],[Parent company tiker]]=""),"",IF(_xll.BDP(tbl_coded[[#This Row],[Parent company tiker]]&amp;" Equity",BL$1)="#N/A N/A","--",_xll.BDP(tbl_coded[[#This Row],[Parent company tiker]]&amp;" Equity",BL$1))))</f>
        <v>#NAME?</v>
      </c>
      <c r="BM316"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6" s="124" t="e">
        <f ca="1">IF(tbl_coded[[#This Row],[Column9]]&lt;&gt;"--",tbl_coded[[#This Row],[G''tor rating]],IF(tbl_coded[[#This Row],[KPW Name]]&lt;&gt;"",tbl_coded[[#This Row],[KPW Rating]],IF(tbl_coded[[#This Row],[Parent company tiker]]&lt;&gt;"",tbl_coded[[#This Row],[parent评级]],tbl_coded[[#This Row],[Issuer rating]])))</f>
        <v>#NAME?</v>
      </c>
      <c r="BO316" s="159" t="str">
        <f ca="1">IFERROR(IF(tbl_coded[[#This Row],[GREEN]]="Y","GREEN",IF(tbl_coded[[#This Row],[SUSTAINABLE]]="Y","SUSTAINABLE",IF(tbl_coded[[#This Row],[SOCIAL]]="Y","SOCIAL",IF(tbl_coded[[#This Row],[Sustainable linked]]="Y","SUSTAINABLE LINKED"," ")))),"")</f>
        <v/>
      </c>
    </row>
    <row r="317" spans="1:67" ht="15" customHeight="1">
      <c r="A317" s="119">
        <v>315</v>
      </c>
      <c r="B317" s="120" t="str">
        <f>IF(美元债一级!$C$4:$C$1048576&lt;&gt;"",美元债一级!C318,"")</f>
        <v>HK0000887759</v>
      </c>
      <c r="C317" s="124" t="e">
        <f ca="1">IF(tbl_coded[[#This Row],[ISIN]]="","",IF(tbl_coded[[#This Row],[Index]]&gt;$A$1,"",IF(_xll.BDP($B317&amp;" Corp",C$1)="#N/A N/A","",_xll.BDP($B317&amp;" Corp",C$1))))</f>
        <v>#NAME?</v>
      </c>
      <c r="D317" s="124" t="e">
        <f ca="1">IF(tbl_coded[[#This Row],[ISIN]]="","",IF(_xll.BDP($B317&amp;" Corp",D$1)="#N/A N/A","",_xll.BDP($B317&amp;" Corp",D$1)))</f>
        <v>#NAME?</v>
      </c>
      <c r="E317" s="124" t="e">
        <f ca="1">IF(tbl_coded[[#This Row],[ISIN]]="","",IF(_xll.BDP($B317&amp;" Corp",E$1)="#N/A N/A","--",_xll.BDP($B317&amp;" Corp",E$1)))</f>
        <v>#NAME?</v>
      </c>
      <c r="F317" s="124" t="e">
        <f ca="1">IF(tbl_coded[[#This Row],[ISIN]]="","",IF(_xll.BDS($B317&amp;" Corp",F$1)="#N/A Field Not Applicable","",_xll.BDS($B317&amp;" Corp",F$1)))</f>
        <v>#NAME?</v>
      </c>
      <c r="G317" s="124" t="e">
        <f ca="1">IF(tbl_coded[[#This Row],[ISIN]]="","",IF(_xll.BDP($F317&amp;" CompanyID",G$1)="#N/A Invalid Security","",_xll.BDP($F317&amp;" CompanyID",G$1)))</f>
        <v>#NAME?</v>
      </c>
      <c r="H317" s="124" t="e">
        <f ca="1">IF(tbl_coded[[#This Row],[ISIN]]="","",IF(_xll.BDP($B317&amp;" Corp",H$1)="#N/A N/A","--",_xll.BDP($B317&amp;" Corp",H$1)))</f>
        <v>#NAME?</v>
      </c>
      <c r="I317" s="124" t="e">
        <f ca="1">IF(tbl_coded[[#This Row],[ISIN]]="","",IF(_xll.BDP($B317&amp;" Corp",I$1)="#N/A N/A","--",_xll.BDP($B317&amp;" Corp",I$1)))</f>
        <v>#NAME?</v>
      </c>
      <c r="J317" s="124" t="e">
        <f ca="1">IF(tbl_coded[[#This Row],[ISIN]]="","",IF(_xll.BDP($B317&amp;" Corp",J$1)="#N/A N/A","--",_xll.BDP($B317&amp;" Corp",J$1)))</f>
        <v>#NAME?</v>
      </c>
      <c r="K317" s="124" t="e">
        <f ca="1">IF(tbl_coded[[#This Row],[ISIN]]="","",IF(_xll.BDP($B317&amp;" Corp",K$1)="#N/A N/A","--",_xll.BDP($B317&amp;" Corp",K$1)))</f>
        <v>#NAME?</v>
      </c>
      <c r="L317" s="124" t="e">
        <f ca="1">IF(tbl_coded[[#This Row],[ISIN]]="","",IF(_xll.BDP($B317&amp;" Corp",L$1)="#N/A N/A","--",_xll.BDP($B317&amp;" Corp",L$1)))</f>
        <v>#NAME?</v>
      </c>
      <c r="M317" s="124" t="e">
        <f ca="1">IF(tbl_coded[[#This Row],[ISIN]]="","",IF(_xll.BDP($B317&amp;" Corp",M$1)="#N/A N/A","--",_xll.BDP($B317&amp;" Corp",M$1)))</f>
        <v>#NAME?</v>
      </c>
      <c r="N317" s="124" t="e">
        <f ca="1">IF(tbl_coded[[#This Row],[ISIN]]="","",IF(_xll.BDP($B317&amp;" Corp",N$1)="#N/A N/A","--",_xll.BDP($B317&amp;" Corp",N$1)))</f>
        <v>#NAME?</v>
      </c>
      <c r="O317" s="124" t="e">
        <f ca="1">IF(tbl_coded[[#This Row],[ISIN]]="","",IF(_xll.BDP($B317&amp;" Corp",O$1)="#N/A N/A","--",_xll.BDP($B317&amp;" Corp",O$1)))</f>
        <v>#NAME?</v>
      </c>
      <c r="P317" s="124" t="e">
        <f ca="1">IF(tbl_coded[[#This Row],[ISIN]]="","",IF(_xll.BDP($B317&amp;" Corp",P$1)="#N/A N/A","--",_xll.BDP($B317&amp;" Corp",P$1)))</f>
        <v>#NAME?</v>
      </c>
      <c r="Q317"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7" s="124" t="e">
        <f ca="1">IF(tbl_coded[[#This Row],[ISIN]]="","",IF(OR(_xll.BDP($B317&amp;" Corp",R$1)="#N/A N/A",_xll.BDP($B317&amp;" Corp",R$1)="#N/A Invalid Security",_xll.BDP($B317&amp;" Corp",R$1)="#N/A Field Not Applicable"),"--",_xll.BDP($B317&amp;" Corp",R$1)))</f>
        <v>#NAME?</v>
      </c>
      <c r="S317" s="124" t="e">
        <f ca="1">IF(tbl_coded[[#This Row],[ISIN]]="","",IF(OR(_xll.BDP($R317&amp;" Equity",S$1)="#N/A N/A",_xll.BDP($R317&amp;" Equity",S$1)="#N/A Invalid Security"),"--",_xll.BDP($R317&amp;" Equity",S$1)))</f>
        <v>#NAME?</v>
      </c>
      <c r="T317" s="124" t="e">
        <f ca="1">IF(tbl_coded[[#This Row],[ISIN]]="","",IF(OR(_xll.BDP($R317&amp;" Equity",T$1)="#N/A N/A",_xll.BDP($R317&amp;" Equity",T$1)="#N/A Invalid Security"),"--",_xll.BDP($R317&amp;" Equity",T$1)))</f>
        <v>#NAME?</v>
      </c>
      <c r="U317" s="124" t="e">
        <f ca="1">IF(tbl_coded[[#This Row],[ISIN]]="","",IF(OR(_xll.BDP($R317&amp;" Equity",U$1)="#N/A N/A",_xll.BDP($R317&amp;" Equity",U$1)="#N/A Invalid Security"),"--",_xll.BDP($R317&amp;" Equity",U$1)))</f>
        <v>#NAME?</v>
      </c>
      <c r="V317" s="124" t="e">
        <f ca="1">IF(tbl_coded[[#This Row],[ISIN]]="","",IF(OR(_xll.BDP($R317&amp;" Equity",V$1)="#N/A N/A",_xll.BDP($R317&amp;" Equity",V$1)="#N/A Invalid Security"),"--",_xll.BDP($R317&amp;" Equity",V$1)))</f>
        <v>#NAME?</v>
      </c>
      <c r="W317" s="124" t="e">
        <f ca="1">IF(tbl_coded[[#This Row],[ISIN]]="","",IF(OR(_xll.BDP($R317&amp;" Equity",W$1)="#N/A N/A",_xll.BDP($R317&amp;" Equity",W$1)="#N/A Invalid Security"),"--",_xll.BDP($R317&amp;" Equity",W$1)))</f>
        <v>#NAME?</v>
      </c>
      <c r="X317" s="124" t="e">
        <f ca="1">IF(tbl_coded[[#This Row],[ISIN]]="","",IF(OR(_xll.BDP($R317&amp;" Equity",X$1)="#N/A N/A",_xll.BDP($R317&amp;" Equity",X$1)="#N/A Invalid Security"),"--",_xll.BDP($R317&amp;" Equity",X$1)))</f>
        <v>#NAME?</v>
      </c>
      <c r="Y317"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7" s="124" t="str">
        <f ca="1">IF(tbl_coded[[#This Row],[ISIN]]="","",IF(ISNUMBER(_xll.BDP(B317&amp;" Corp",Z$1)),_xll.BDP(B317&amp;" Corp",Z$1),""))</f>
        <v/>
      </c>
      <c r="AA317" s="124" t="str">
        <f ca="1">IF(tbl_coded[[#This Row],[ISIN]]="","",IF(ISNUMBER(_xll.BDP(B317&amp;" Corp",AA$1)),_xll.BDP(B317&amp;" Corp",AA$1),""))</f>
        <v/>
      </c>
      <c r="AB317" s="124" t="str">
        <f ca="1">IF(tbl_coded[[#This Row],[ISIN]]="","",IF(ISNUMBER(_xll.BDP(B317&amp;" Corp",AB$1)),_xll.BDP(B317&amp;" Corp",AB$1),""))</f>
        <v/>
      </c>
      <c r="AC317" s="124" t="str">
        <f ca="1">IF(tbl_coded[[#This Row],[ISIN]]="","",IF(ISNUMBER(_xll.BDP(B317&amp;" Corp",AC$1)),_xll.BDP(B317&amp;" Corp",AC$1),""))</f>
        <v/>
      </c>
      <c r="AD317" s="124" t="e">
        <f ca="1">IF(tbl_coded[[#This Row],[ISIN]]="","",IF((_xll.BDP(B317&amp;" Corp",AD$1))="#N/A Field Not Applicable","",_xll.BDP(B317&amp;" Corp",AD$1)))</f>
        <v>#NAME?</v>
      </c>
      <c r="AE317" s="124" t="e">
        <f ca="1">IF(tbl_coded[[#This Row],[ISIN]]="","",IF((_xll.BDP(B317&amp;" Corp",AE$1))="#N/A N/A","--",_xll.BDP(B317&amp;" Corp",AE$1)))</f>
        <v>#NAME?</v>
      </c>
      <c r="AF317" s="124" t="e">
        <f ca="1">IF(tbl_coded[[#This Row],[ISIN]]="","",IF(IFERROR(MATCH(H317,rtg_num[Moody''s],0)&gt;10,0),"HY",IF(IFERROR(MATCH(I317,rtg_num[S&amp;P],0)&gt;10,0),"HY",IF(IFERROR(MATCH(J317,rtg_num[Fitch],0)&gt;10,0),"HY",IF(H317&amp;I317&amp;J317="------","NR",IF(IFERROR(FIND("#N/A",Coded!H317),0)&amp;IFERROR(FIND("#N/A",Coded!H317),0)&amp;IFERROR(FIND("#N/A",Coded!H317),0)&lt;&gt;"000",IF(INDEX(美元债一级!$O:$O,MATCH(tbl_coded[[#This Row],[ISIN]],美元债一级!$I:$I,0))="--/--/--","NR","IG"),"IG"))))))</f>
        <v>#NAME?</v>
      </c>
      <c r="AG317"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7"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7" s="125" t="e">
        <f ca="1">IF(tbl_coded[[#This Row],[ISIN]]="","",IF(_xll.BDP($B317&amp;" Corp",AI$1)="#N/A N/A","--",_xll.BDP($B317&amp;" Corp",AI$1)))</f>
        <v>#NAME?</v>
      </c>
      <c r="AJ317" s="122" t="e">
        <f ca="1">IF(tbl_coded[[#This Row],[ISIN]]="","",IF(OR(_xll.BDP(_xll.BDP(tbl_coded[[#This Row],[ISIN]]&amp;" Corp", "ISSUER_EQUITY_TICKER")&amp;" Equity",AJ$1)="#N/A N/A"),"--",_xll.BDP(_xll.BDP(tbl_coded[[#This Row],[ISIN]]&amp;" Corp", "ISSUER_EQUITY_TICKER")&amp;" Equity",AJ$1)))</f>
        <v>#NAME?</v>
      </c>
      <c r="AK317"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24" t="e">
        <f ca="1">IF(tbl_coded[[#This Row],[ISIN]]="","",IF(OR(_xll.BDP(_xll.BDP(tbl_coded[[#This Row],[ISIN]]&amp;" Corp", "ISSUER_EQUITY_TICKER")&amp;" Equity",AL$1)="#N/A N/A"),"--",_xll.BDP(_xll.BDP(tbl_coded[[#This Row],[ISIN]]&amp;" Corp", "ISSUER_EQUITY_TICKER")&amp;" Equity",AL$1)))</f>
        <v>#NAME?</v>
      </c>
      <c r="AM317" s="124" t="e">
        <f ca="1">IF(tbl_coded[[#This Row],[ISIN]]="","",IF(_xll.BDS($B317&amp;" Corp",AM$1)="#N/A Field Not Applicable","",_xll.BDS($B317&amp;" Corp",AM$1)))</f>
        <v>#NAME?</v>
      </c>
      <c r="AN317" s="124" t="e">
        <f ca="1">IF(tbl_coded[[#This Row],[ISIN]]="","",IF(_xll.BDP(tbl_coded[[#This Row],[KPW Provider BBID]]&amp;" CompanyID","NAME")="#N/A Invalid Security","",_xll.BDP(tbl_coded[[#This Row],[KPW Provider BBID]]&amp;" CompanyID","NAME")))</f>
        <v>#NAME?</v>
      </c>
      <c r="AO317" s="124" t="e">
        <f ca="1">IF(tbl_coded[[#This Row],[ISIN]]="","",IF(_xll.BDP(tbl_coded[[#This Row],[KPW Provider BBID]]&amp;" CompanyID",$AO$1)="#N/A Invalid Security","--",IF(_xll.BDP(tbl_coded[[#This Row],[KPW Provider BBID]]&amp;" CompanyID",$AO$1)="#N/A N/A","--",_xll.BDP(tbl_coded[[#This Row],[KPW Provider BBID]]&amp;" CompanyID",$AO$1))))</f>
        <v>#NAME?</v>
      </c>
      <c r="AP317" s="124" t="e">
        <f ca="1">IF(tbl_coded[[#This Row],[ISIN]]="","",IF(_xll.BDP(tbl_coded[[#This Row],[KPW Provider BBID]]&amp;" CompanyID",$AP$1)="#N/A Invalid Security","--",IF(_xll.BDP(tbl_coded[[#This Row],[KPW Provider BBID]]&amp;" CompanyID",$AP$1)="#N/A N/A","--",_xll.BDP(tbl_coded[[#This Row],[KPW Provider BBID]]&amp;" CompanyID",$AP$1))))</f>
        <v>#NAME?</v>
      </c>
      <c r="AQ317" s="124" t="e">
        <f ca="1">IF(tbl_coded[[#This Row],[ISIN]]="","",IF(_xll.BDP(tbl_coded[[#This Row],[KPW Provider BBID]]&amp;" CompanyID",$AQ$1)="#N/A Invalid Security","--",IF(_xll.BDP(tbl_coded[[#This Row],[KPW Provider BBID]]&amp;" CompanyID",$AQ$1)="#N/A N/A","--",_xll.BDP(tbl_coded[[#This Row],[KPW Provider BBID]]&amp;" CompanyID",$AQ$1))))</f>
        <v>#NAME?</v>
      </c>
      <c r="AR317" s="124" t="e">
        <f ca="1">IF(tbl_coded[[#This Row],[ISIN]]="","",tbl_coded[[#This Row],[穆迪KPW评级]]&amp;"/"&amp;tbl_coded[[#This Row],[SPKPW评级]]&amp;"/"&amp;tbl_coded[[#This Row],[FITCHKPW评级]])</f>
        <v>#NAME?</v>
      </c>
      <c r="AS317" s="124" t="e">
        <f ca="1">IF(tbl_coded[[#This Row],[ISIN]]="","",IF(OR(_xll.BDP($B317&amp;" Corp",AS$1)="#N/A N/A"),"--",_xll.BDP($B317&amp;" Corp",AS$1)))</f>
        <v>#NAME?</v>
      </c>
      <c r="AT317" s="124" t="e">
        <f ca="1">IF(tbl_coded[[#This Row],[ISIN]]="","",IF(_xll.BDS($B317&amp;" Corp",AT$1)="#N/A Field Not Applicable","",_xll.BDS($B317&amp;" Corp",AT$1)))</f>
        <v>#NAME?</v>
      </c>
      <c r="AU317" s="124" t="e">
        <f ca="1">IF(tbl_coded[[#This Row],[SBLC Provider BBID]]="","",_xll.BDP(tbl_coded[[#This Row],[SBLC Provider BBID]]&amp;" CompanyID","NAME"))</f>
        <v>#NAME?</v>
      </c>
      <c r="AV317" s="124" t="e">
        <f ca="1">IF(tbl_coded[[#This Row],[ISIN]]="","",IF(OR(_xll.BDP($B317&amp;" Corp",AV$1)="#N/A N/A"),"--",TEXT(_xll.BDP($B317&amp;" Corp",AV$1),"yyyy/mm/dd")))</f>
        <v>#NAME?</v>
      </c>
      <c r="AW317" s="124" t="e">
        <f ca="1">IF(tbl_coded[[#This Row],[ISIN]]="","",IF(OR(_xll.BDP($B317&amp;" Corp",AW$1)="#N/A N/A"),"--",TEXT(_xll.BDP($B317&amp;" Corp",AW$1),"yyyy/mm/dd")))</f>
        <v>#NAME?</v>
      </c>
      <c r="AX317" s="124" t="e">
        <f ca="1">IF(tbl_coded[[#This Row],[ISIN]]="","",IF(OR(_xll.BDP($B317&amp;" Corp",AX$1)="#N/A N/A"),"--",TEXT(_xll.BDP($B317&amp;" Corp",AX$1),"yyyy/mm/dd")))</f>
        <v>#NAME?</v>
      </c>
      <c r="AY317" s="124" t="e">
        <f ca="1">IF(tbl_coded[[#This Row],[ISIN]]="","",IF(OR(_xll.BDP($B317&amp;" Corp",AY$1)="#N/A Field Not Applicable"),"--",TEXT(_xll.BDP($B317&amp;" Corp",AY$1),"yyyy/mm/dd")))</f>
        <v>#NAME?</v>
      </c>
      <c r="AZ317" s="124" t="e">
        <f ca="1">IF(tbl_coded[[#This Row],[ISIN]]="","",IF(OR(_xll.BDP($B317&amp;" Corp",AZ$1)="#N/A N/A"),"--",_xll.BDP($B317&amp;" Corp",AZ$1)))</f>
        <v>#NAME?</v>
      </c>
      <c r="BA317" s="124" t="e">
        <f ca="1">IF(tbl_coded[[#This Row],[ISIN]]="","",IF(OR(_xll.BDP($B317&amp;" Corp",BA$1)="#N/A N/A"),"--",_xll.BDP($B317&amp;" Corp",BA$1)))</f>
        <v>#NAME?</v>
      </c>
      <c r="BB317" s="124" t="e">
        <f ca="1">IF(tbl_coded[[#This Row],[ISIN]]="","",IF(OR(_xll.BDP($B317&amp;" Corp",BB$1)="#N/A N/A"),"--",_xll.BDP($B317&amp;" Corp",BB$1)))</f>
        <v>#NAME?</v>
      </c>
      <c r="BC317" s="124" t="e">
        <f ca="1">IF(tbl_coded[[#This Row],[ISIN]]="","",IF(OR(_xll.BDP($B317&amp;" Corp",BC$1)="#N/A Field Not Applicable"),"--",_xll.BDP($B317&amp;" Corp",BC$1)))</f>
        <v>#NAME?</v>
      </c>
      <c r="BD317" s="124" t="e">
        <f ca="1">IF(tbl_coded[[#This Row],[ISIN]]="","",IF(OR(_xll.BDP($B317&amp;" Corp",BD$1)="#N/A Field Not Applicable"),"--",_xll.BDP($B317&amp;" Corp",BD$1)))</f>
        <v>#NAME?</v>
      </c>
      <c r="BE317" s="124" t="e">
        <f ca="1">IF(tbl_coded[[#This Row],[ISIN]]="","",IF(OR(_xll.BDP($B317&amp;" Corp",BE$1)="#N/A Field Not Applicable"),"--",_xll.BDP($B317&amp;" Corp",BE$1)))</f>
        <v>#NAME?</v>
      </c>
      <c r="BF317" s="124" t="e">
        <f ca="1">IF(tbl_coded[[#This Row],[ISIN]]="","",IF(OR(_xll.BDP($B317&amp;" Corp",BF$1)="#N/A Field Not Applicable"),"--",_xll.BDP($B317&amp;" Corp",BF$1)))</f>
        <v>#NAME?</v>
      </c>
      <c r="BG317" s="124" t="e">
        <f ca="1">IF(tbl_coded[[#This Row],[ISIN]]="","",IF(OR(_xll.BDP($B317&amp;" Corp",BG$1)="#N/A Field Not Applicable"),"--",IF(_xll.BDP($B317&amp;" Corp",BG$1)="#N/A N/A","N",_xll.BDP($B317&amp;" Corp",BG$1))))</f>
        <v>#NAME?</v>
      </c>
      <c r="BH317" s="124" t="e">
        <f ca="1">IF(tbl_coded[[#This Row],[ISIN]]="","",IF(OR(_xll.BDP($B317&amp;" Corp",BH$1)="#N/A N/A"),"",_xll.BDP($B317&amp;" Corp",BH$1)))</f>
        <v>#NAME?</v>
      </c>
      <c r="BI317" s="124" t="e">
        <f ca="1">IF(tbl_coded[[#This Row],[ISIN]]="","",IF(OR(tbl_coded[[#This Row],[Parent company tiker]]=""),"",IF(_xll.BDP(tbl_coded[[#This Row],[Parent company tiker]]&amp;" Equity",BI$1)="#N/A N/A","--",_xll.BDP(tbl_coded[[#This Row],[Parent company tiker]]&amp;" Equity",BI$1))))</f>
        <v>#NAME?</v>
      </c>
      <c r="BJ317" s="124" t="e">
        <f ca="1">IF(tbl_coded[[#This Row],[ISIN]]="","",IF(OR(tbl_coded[[#This Row],[Parent company tiker]]=""),"",IF(_xll.BDP(tbl_coded[[#This Row],[Parent company tiker]]&amp;" Equity",BJ$1)="#N/A N/A","--",_xll.BDP(tbl_coded[[#This Row],[Parent company tiker]]&amp;" Equity",BJ$1))))</f>
        <v>#NAME?</v>
      </c>
      <c r="BK317" s="124" t="e">
        <f ca="1">IF(tbl_coded[[#This Row],[ISIN]]="","",IF(OR(tbl_coded[[#This Row],[Parent company tiker]]=""),"",IF(_xll.BDP(tbl_coded[[#This Row],[Parent company tiker]]&amp;" Equity",BK$1)="#N/A N/A","--",_xll.BDP(tbl_coded[[#This Row],[Parent company tiker]]&amp;" Equity",BK$1))))</f>
        <v>#NAME?</v>
      </c>
      <c r="BL317" s="124" t="e">
        <f ca="1">IF(tbl_coded[[#This Row],[ISIN]]="","",IF(OR(tbl_coded[[#This Row],[Parent company tiker]]=""),"",IF(_xll.BDP(tbl_coded[[#This Row],[Parent company tiker]]&amp;" Equity",BL$1)="#N/A N/A","--",_xll.BDP(tbl_coded[[#This Row],[Parent company tiker]]&amp;" Equity",BL$1))))</f>
        <v>#NAME?</v>
      </c>
      <c r="BM317"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7" s="124" t="e">
        <f ca="1">IF(tbl_coded[[#This Row],[Column9]]&lt;&gt;"--",tbl_coded[[#This Row],[G''tor rating]],IF(tbl_coded[[#This Row],[KPW Name]]&lt;&gt;"",tbl_coded[[#This Row],[KPW Rating]],IF(tbl_coded[[#This Row],[Parent company tiker]]&lt;&gt;"",tbl_coded[[#This Row],[parent评级]],tbl_coded[[#This Row],[Issuer rating]])))</f>
        <v>#NAME?</v>
      </c>
      <c r="BO317" s="159" t="str">
        <f ca="1">IFERROR(IF(tbl_coded[[#This Row],[GREEN]]="Y","GREEN",IF(tbl_coded[[#This Row],[SUSTAINABLE]]="Y","SUSTAINABLE",IF(tbl_coded[[#This Row],[SOCIAL]]="Y","SOCIAL",IF(tbl_coded[[#This Row],[Sustainable linked]]="Y","SUSTAINABLE LINKED"," ")))),"")</f>
        <v/>
      </c>
    </row>
    <row r="318" spans="1:67" ht="15" customHeight="1">
      <c r="A318" s="119">
        <v>316</v>
      </c>
      <c r="B318" s="120" t="str">
        <f>IF(美元债一级!$C$4:$C$1048576&lt;&gt;"",美元债一级!C319,"")</f>
        <v>HK0000887742</v>
      </c>
      <c r="C318" s="124" t="e">
        <f ca="1">IF(tbl_coded[[#This Row],[ISIN]]="","",IF(tbl_coded[[#This Row],[Index]]&gt;$A$1,"",IF(_xll.BDP($B318&amp;" Corp",C$1)="#N/A N/A","",_xll.BDP($B318&amp;" Corp",C$1))))</f>
        <v>#NAME?</v>
      </c>
      <c r="D318" s="124" t="e">
        <f ca="1">IF(tbl_coded[[#This Row],[ISIN]]="","",IF(_xll.BDP($B318&amp;" Corp",D$1)="#N/A N/A","",_xll.BDP($B318&amp;" Corp",D$1)))</f>
        <v>#NAME?</v>
      </c>
      <c r="E318" s="124" t="e">
        <f ca="1">IF(tbl_coded[[#This Row],[ISIN]]="","",IF(_xll.BDP($B318&amp;" Corp",E$1)="#N/A N/A","--",_xll.BDP($B318&amp;" Corp",E$1)))</f>
        <v>#NAME?</v>
      </c>
      <c r="F318" s="124" t="e">
        <f ca="1">IF(tbl_coded[[#This Row],[ISIN]]="","",IF(_xll.BDS($B318&amp;" Corp",F$1)="#N/A Field Not Applicable","",_xll.BDS($B318&amp;" Corp",F$1)))</f>
        <v>#NAME?</v>
      </c>
      <c r="G318" s="124" t="e">
        <f ca="1">IF(tbl_coded[[#This Row],[ISIN]]="","",IF(_xll.BDP($F318&amp;" CompanyID",G$1)="#N/A Invalid Security","",_xll.BDP($F318&amp;" CompanyID",G$1)))</f>
        <v>#NAME?</v>
      </c>
      <c r="H318" s="124" t="e">
        <f ca="1">IF(tbl_coded[[#This Row],[ISIN]]="","",IF(_xll.BDP($B318&amp;" Corp",H$1)="#N/A N/A","--",_xll.BDP($B318&amp;" Corp",H$1)))</f>
        <v>#NAME?</v>
      </c>
      <c r="I318" s="124" t="e">
        <f ca="1">IF(tbl_coded[[#This Row],[ISIN]]="","",IF(_xll.BDP($B318&amp;" Corp",I$1)="#N/A N/A","--",_xll.BDP($B318&amp;" Corp",I$1)))</f>
        <v>#NAME?</v>
      </c>
      <c r="J318" s="124" t="e">
        <f ca="1">IF(tbl_coded[[#This Row],[ISIN]]="","",IF(_xll.BDP($B318&amp;" Corp",J$1)="#N/A N/A","--",_xll.BDP($B318&amp;" Corp",J$1)))</f>
        <v>#NAME?</v>
      </c>
      <c r="K318" s="124" t="e">
        <f ca="1">IF(tbl_coded[[#This Row],[ISIN]]="","",IF(_xll.BDP($B318&amp;" Corp",K$1)="#N/A N/A","--",_xll.BDP($B318&amp;" Corp",K$1)))</f>
        <v>#NAME?</v>
      </c>
      <c r="L318" s="124" t="e">
        <f ca="1">IF(tbl_coded[[#This Row],[ISIN]]="","",IF(_xll.BDP($B318&amp;" Corp",L$1)="#N/A N/A","--",_xll.BDP($B318&amp;" Corp",L$1)))</f>
        <v>#NAME?</v>
      </c>
      <c r="M318" s="124" t="e">
        <f ca="1">IF(tbl_coded[[#This Row],[ISIN]]="","",IF(_xll.BDP($B318&amp;" Corp",M$1)="#N/A N/A","--",_xll.BDP($B318&amp;" Corp",M$1)))</f>
        <v>#NAME?</v>
      </c>
      <c r="N318" s="124" t="e">
        <f ca="1">IF(tbl_coded[[#This Row],[ISIN]]="","",IF(_xll.BDP($B318&amp;" Corp",N$1)="#N/A N/A","--",_xll.BDP($B318&amp;" Corp",N$1)))</f>
        <v>#NAME?</v>
      </c>
      <c r="O318" s="124" t="e">
        <f ca="1">IF(tbl_coded[[#This Row],[ISIN]]="","",IF(_xll.BDP($B318&amp;" Corp",O$1)="#N/A N/A","--",_xll.BDP($B318&amp;" Corp",O$1)))</f>
        <v>#NAME?</v>
      </c>
      <c r="P318" s="124" t="e">
        <f ca="1">IF(tbl_coded[[#This Row],[ISIN]]="","",IF(_xll.BDP($B318&amp;" Corp",P$1)="#N/A N/A","--",_xll.BDP($B318&amp;" Corp",P$1)))</f>
        <v>#NAME?</v>
      </c>
      <c r="Q318" s="124"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8" s="124" t="e">
        <f ca="1">IF(tbl_coded[[#This Row],[ISIN]]="","",IF(OR(_xll.BDP($B318&amp;" Corp",R$1)="#N/A N/A",_xll.BDP($B318&amp;" Corp",R$1)="#N/A Invalid Security",_xll.BDP($B318&amp;" Corp",R$1)="#N/A Field Not Applicable"),"--",_xll.BDP($B318&amp;" Corp",R$1)))</f>
        <v>#NAME?</v>
      </c>
      <c r="S318" s="124" t="e">
        <f ca="1">IF(tbl_coded[[#This Row],[ISIN]]="","",IF(OR(_xll.BDP($R318&amp;" Equity",S$1)="#N/A N/A",_xll.BDP($R318&amp;" Equity",S$1)="#N/A Invalid Security"),"--",_xll.BDP($R318&amp;" Equity",S$1)))</f>
        <v>#NAME?</v>
      </c>
      <c r="T318" s="124" t="e">
        <f ca="1">IF(tbl_coded[[#This Row],[ISIN]]="","",IF(OR(_xll.BDP($R318&amp;" Equity",T$1)="#N/A N/A",_xll.BDP($R318&amp;" Equity",T$1)="#N/A Invalid Security"),"--",_xll.BDP($R318&amp;" Equity",T$1)))</f>
        <v>#NAME?</v>
      </c>
      <c r="U318" s="124" t="e">
        <f ca="1">IF(tbl_coded[[#This Row],[ISIN]]="","",IF(OR(_xll.BDP($R318&amp;" Equity",U$1)="#N/A N/A",_xll.BDP($R318&amp;" Equity",U$1)="#N/A Invalid Security"),"--",_xll.BDP($R318&amp;" Equity",U$1)))</f>
        <v>#NAME?</v>
      </c>
      <c r="V318" s="124" t="e">
        <f ca="1">IF(tbl_coded[[#This Row],[ISIN]]="","",IF(OR(_xll.BDP($R318&amp;" Equity",V$1)="#N/A N/A",_xll.BDP($R318&amp;" Equity",V$1)="#N/A Invalid Security"),"--",_xll.BDP($R318&amp;" Equity",V$1)))</f>
        <v>#NAME?</v>
      </c>
      <c r="W318" s="124" t="e">
        <f ca="1">IF(tbl_coded[[#This Row],[ISIN]]="","",IF(OR(_xll.BDP($R318&amp;" Equity",W$1)="#N/A N/A",_xll.BDP($R318&amp;" Equity",W$1)="#N/A Invalid Security"),"--",_xll.BDP($R318&amp;" Equity",W$1)))</f>
        <v>#NAME?</v>
      </c>
      <c r="X318" s="124" t="e">
        <f ca="1">IF(tbl_coded[[#This Row],[ISIN]]="","",IF(OR(_xll.BDP($R318&amp;" Equity",X$1)="#N/A N/A",_xll.BDP($R318&amp;" Equity",X$1)="#N/A Invalid Security"),"--",_xll.BDP($R318&amp;" Equity",X$1)))</f>
        <v>#NAME?</v>
      </c>
      <c r="Y318" s="124"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8" s="124" t="str">
        <f ca="1">IF(tbl_coded[[#This Row],[ISIN]]="","",IF(ISNUMBER(_xll.BDP(B318&amp;" Corp",Z$1)),_xll.BDP(B318&amp;" Corp",Z$1),""))</f>
        <v/>
      </c>
      <c r="AA318" s="124" t="str">
        <f ca="1">IF(tbl_coded[[#This Row],[ISIN]]="","",IF(ISNUMBER(_xll.BDP(B318&amp;" Corp",AA$1)),_xll.BDP(B318&amp;" Corp",AA$1),""))</f>
        <v/>
      </c>
      <c r="AB318" s="124" t="str">
        <f ca="1">IF(tbl_coded[[#This Row],[ISIN]]="","",IF(ISNUMBER(_xll.BDP(B318&amp;" Corp",AB$1)),_xll.BDP(B318&amp;" Corp",AB$1),""))</f>
        <v/>
      </c>
      <c r="AC318" s="124" t="str">
        <f ca="1">IF(tbl_coded[[#This Row],[ISIN]]="","",IF(ISNUMBER(_xll.BDP(B318&amp;" Corp",AC$1)),_xll.BDP(B318&amp;" Corp",AC$1),""))</f>
        <v/>
      </c>
      <c r="AD318" s="124" t="e">
        <f ca="1">IF(tbl_coded[[#This Row],[ISIN]]="","",IF((_xll.BDP(B318&amp;" Corp",AD$1))="#N/A Field Not Applicable","",_xll.BDP(B318&amp;" Corp",AD$1)))</f>
        <v>#NAME?</v>
      </c>
      <c r="AE318" s="124" t="e">
        <f ca="1">IF(tbl_coded[[#This Row],[ISIN]]="","",IF((_xll.BDP(B318&amp;" Corp",AE$1))="#N/A N/A","--",_xll.BDP(B318&amp;" Corp",AE$1)))</f>
        <v>#NAME?</v>
      </c>
      <c r="AF318" s="124" t="e">
        <f ca="1">IF(tbl_coded[[#This Row],[ISIN]]="","",IF(IFERROR(MATCH(H318,rtg_num[Moody''s],0)&gt;10,0),"HY",IF(IFERROR(MATCH(I318,rtg_num[S&amp;P],0)&gt;10,0),"HY",IF(IFERROR(MATCH(J318,rtg_num[Fitch],0)&gt;10,0),"HY",IF(H318&amp;I318&amp;J318="------","NR",IF(IFERROR(FIND("#N/A",Coded!H318),0)&amp;IFERROR(FIND("#N/A",Coded!H318),0)&amp;IFERROR(FIND("#N/A",Coded!H318),0)&lt;&gt;"000",IF(INDEX(美元债一级!$O:$O,MATCH(tbl_coded[[#This Row],[ISIN]],美元债一级!$I:$I,0))="--/--/--","NR","IG"),"IG"))))))</f>
        <v>#NAME?</v>
      </c>
      <c r="AG318" s="124"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8" s="124"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8" s="125" t="e">
        <f ca="1">IF(tbl_coded[[#This Row],[ISIN]]="","",IF(_xll.BDP($B318&amp;" Corp",AI$1)="#N/A N/A","--",_xll.BDP($B318&amp;" Corp",AI$1)))</f>
        <v>#NAME?</v>
      </c>
      <c r="AJ318" s="122" t="e">
        <f ca="1">IF(tbl_coded[[#This Row],[ISIN]]="","",IF(OR(_xll.BDP(_xll.BDP(tbl_coded[[#This Row],[ISIN]]&amp;" Corp", "ISSUER_EQUITY_TICKER")&amp;" Equity",AJ$1)="#N/A N/A"),"--",_xll.BDP(_xll.BDP(tbl_coded[[#This Row],[ISIN]]&amp;" Corp", "ISSUER_EQUITY_TICKER")&amp;" Equity",AJ$1)))</f>
        <v>#NAME?</v>
      </c>
      <c r="AK318" s="124"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24" t="e">
        <f ca="1">IF(tbl_coded[[#This Row],[ISIN]]="","",IF(OR(_xll.BDP(_xll.BDP(tbl_coded[[#This Row],[ISIN]]&amp;" Corp", "ISSUER_EQUITY_TICKER")&amp;" Equity",AL$1)="#N/A N/A"),"--",_xll.BDP(_xll.BDP(tbl_coded[[#This Row],[ISIN]]&amp;" Corp", "ISSUER_EQUITY_TICKER")&amp;" Equity",AL$1)))</f>
        <v>#NAME?</v>
      </c>
      <c r="AM318" s="124" t="e">
        <f ca="1">IF(tbl_coded[[#This Row],[ISIN]]="","",IF(_xll.BDS($B318&amp;" Corp",AM$1)="#N/A Field Not Applicable","",_xll.BDS($B318&amp;" Corp",AM$1)))</f>
        <v>#NAME?</v>
      </c>
      <c r="AN318" s="124" t="e">
        <f ca="1">IF(tbl_coded[[#This Row],[ISIN]]="","",IF(_xll.BDP(tbl_coded[[#This Row],[KPW Provider BBID]]&amp;" CompanyID","NAME")="#N/A Invalid Security","",_xll.BDP(tbl_coded[[#This Row],[KPW Provider BBID]]&amp;" CompanyID","NAME")))</f>
        <v>#NAME?</v>
      </c>
      <c r="AO318" s="124" t="e">
        <f ca="1">IF(tbl_coded[[#This Row],[ISIN]]="","",IF(_xll.BDP(tbl_coded[[#This Row],[KPW Provider BBID]]&amp;" CompanyID",$AO$1)="#N/A Invalid Security","--",IF(_xll.BDP(tbl_coded[[#This Row],[KPW Provider BBID]]&amp;" CompanyID",$AO$1)="#N/A N/A","--",_xll.BDP(tbl_coded[[#This Row],[KPW Provider BBID]]&amp;" CompanyID",$AO$1))))</f>
        <v>#NAME?</v>
      </c>
      <c r="AP318" s="124" t="e">
        <f ca="1">IF(tbl_coded[[#This Row],[ISIN]]="","",IF(_xll.BDP(tbl_coded[[#This Row],[KPW Provider BBID]]&amp;" CompanyID",$AP$1)="#N/A Invalid Security","--",IF(_xll.BDP(tbl_coded[[#This Row],[KPW Provider BBID]]&amp;" CompanyID",$AP$1)="#N/A N/A","--",_xll.BDP(tbl_coded[[#This Row],[KPW Provider BBID]]&amp;" CompanyID",$AP$1))))</f>
        <v>#NAME?</v>
      </c>
      <c r="AQ318" s="124" t="e">
        <f ca="1">IF(tbl_coded[[#This Row],[ISIN]]="","",IF(_xll.BDP(tbl_coded[[#This Row],[KPW Provider BBID]]&amp;" CompanyID",$AQ$1)="#N/A Invalid Security","--",IF(_xll.BDP(tbl_coded[[#This Row],[KPW Provider BBID]]&amp;" CompanyID",$AQ$1)="#N/A N/A","--",_xll.BDP(tbl_coded[[#This Row],[KPW Provider BBID]]&amp;" CompanyID",$AQ$1))))</f>
        <v>#NAME?</v>
      </c>
      <c r="AR318" s="124" t="e">
        <f ca="1">IF(tbl_coded[[#This Row],[ISIN]]="","",tbl_coded[[#This Row],[穆迪KPW评级]]&amp;"/"&amp;tbl_coded[[#This Row],[SPKPW评级]]&amp;"/"&amp;tbl_coded[[#This Row],[FITCHKPW评级]])</f>
        <v>#NAME?</v>
      </c>
      <c r="AS318" s="124" t="e">
        <f ca="1">IF(tbl_coded[[#This Row],[ISIN]]="","",IF(OR(_xll.BDP($B318&amp;" Corp",AS$1)="#N/A N/A"),"--",_xll.BDP($B318&amp;" Corp",AS$1)))</f>
        <v>#NAME?</v>
      </c>
      <c r="AT318" s="124" t="e">
        <f ca="1">IF(tbl_coded[[#This Row],[ISIN]]="","",IF(_xll.BDS($B318&amp;" Corp",AT$1)="#N/A Field Not Applicable","",_xll.BDS($B318&amp;" Corp",AT$1)))</f>
        <v>#NAME?</v>
      </c>
      <c r="AU318" s="124" t="e">
        <f ca="1">IF(tbl_coded[[#This Row],[SBLC Provider BBID]]="","",_xll.BDP(tbl_coded[[#This Row],[SBLC Provider BBID]]&amp;" CompanyID","NAME"))</f>
        <v>#NAME?</v>
      </c>
      <c r="AV318" s="124" t="e">
        <f ca="1">IF(tbl_coded[[#This Row],[ISIN]]="","",IF(OR(_xll.BDP($B318&amp;" Corp",AV$1)="#N/A N/A"),"--",TEXT(_xll.BDP($B318&amp;" Corp",AV$1),"yyyy/mm/dd")))</f>
        <v>#NAME?</v>
      </c>
      <c r="AW318" s="124" t="e">
        <f ca="1">IF(tbl_coded[[#This Row],[ISIN]]="","",IF(OR(_xll.BDP($B318&amp;" Corp",AW$1)="#N/A N/A"),"--",TEXT(_xll.BDP($B318&amp;" Corp",AW$1),"yyyy/mm/dd")))</f>
        <v>#NAME?</v>
      </c>
      <c r="AX318" s="124" t="e">
        <f ca="1">IF(tbl_coded[[#This Row],[ISIN]]="","",IF(OR(_xll.BDP($B318&amp;" Corp",AX$1)="#N/A N/A"),"--",TEXT(_xll.BDP($B318&amp;" Corp",AX$1),"yyyy/mm/dd")))</f>
        <v>#NAME?</v>
      </c>
      <c r="AY318" s="124" t="e">
        <f ca="1">IF(tbl_coded[[#This Row],[ISIN]]="","",IF(OR(_xll.BDP($B318&amp;" Corp",AY$1)="#N/A Field Not Applicable"),"--",TEXT(_xll.BDP($B318&amp;" Corp",AY$1),"yyyy/mm/dd")))</f>
        <v>#NAME?</v>
      </c>
      <c r="AZ318" s="124" t="e">
        <f ca="1">IF(tbl_coded[[#This Row],[ISIN]]="","",IF(OR(_xll.BDP($B318&amp;" Corp",AZ$1)="#N/A N/A"),"--",_xll.BDP($B318&amp;" Corp",AZ$1)))</f>
        <v>#NAME?</v>
      </c>
      <c r="BA318" s="124" t="e">
        <f ca="1">IF(tbl_coded[[#This Row],[ISIN]]="","",IF(OR(_xll.BDP($B318&amp;" Corp",BA$1)="#N/A N/A"),"--",_xll.BDP($B318&amp;" Corp",BA$1)))</f>
        <v>#NAME?</v>
      </c>
      <c r="BB318" s="124" t="e">
        <f ca="1">IF(tbl_coded[[#This Row],[ISIN]]="","",IF(OR(_xll.BDP($B318&amp;" Corp",BB$1)="#N/A N/A"),"--",_xll.BDP($B318&amp;" Corp",BB$1)))</f>
        <v>#NAME?</v>
      </c>
      <c r="BC318" s="124" t="e">
        <f ca="1">IF(tbl_coded[[#This Row],[ISIN]]="","",IF(OR(_xll.BDP($B318&amp;" Corp",BC$1)="#N/A Field Not Applicable"),"--",_xll.BDP($B318&amp;" Corp",BC$1)))</f>
        <v>#NAME?</v>
      </c>
      <c r="BD318" s="124" t="e">
        <f ca="1">IF(tbl_coded[[#This Row],[ISIN]]="","",IF(OR(_xll.BDP($B318&amp;" Corp",BD$1)="#N/A Field Not Applicable"),"--",_xll.BDP($B318&amp;" Corp",BD$1)))</f>
        <v>#NAME?</v>
      </c>
      <c r="BE318" s="124" t="e">
        <f ca="1">IF(tbl_coded[[#This Row],[ISIN]]="","",IF(OR(_xll.BDP($B318&amp;" Corp",BE$1)="#N/A Field Not Applicable"),"--",_xll.BDP($B318&amp;" Corp",BE$1)))</f>
        <v>#NAME?</v>
      </c>
      <c r="BF318" s="124" t="e">
        <f ca="1">IF(tbl_coded[[#This Row],[ISIN]]="","",IF(OR(_xll.BDP($B318&amp;" Corp",BF$1)="#N/A Field Not Applicable"),"--",_xll.BDP($B318&amp;" Corp",BF$1)))</f>
        <v>#NAME?</v>
      </c>
      <c r="BG318" s="124" t="e">
        <f ca="1">IF(tbl_coded[[#This Row],[ISIN]]="","",IF(OR(_xll.BDP($B318&amp;" Corp",BG$1)="#N/A Field Not Applicable"),"--",IF(_xll.BDP($B318&amp;" Corp",BG$1)="#N/A N/A","N",_xll.BDP($B318&amp;" Corp",BG$1))))</f>
        <v>#NAME?</v>
      </c>
      <c r="BH318" s="124" t="e">
        <f ca="1">IF(tbl_coded[[#This Row],[ISIN]]="","",IF(OR(_xll.BDP($B318&amp;" Corp",BH$1)="#N/A N/A"),"",_xll.BDP($B318&amp;" Corp",BH$1)))</f>
        <v>#NAME?</v>
      </c>
      <c r="BI318" s="124" t="e">
        <f ca="1">IF(tbl_coded[[#This Row],[ISIN]]="","",IF(OR(tbl_coded[[#This Row],[Parent company tiker]]=""),"",IF(_xll.BDP(tbl_coded[[#This Row],[Parent company tiker]]&amp;" Equity",BI$1)="#N/A N/A","--",_xll.BDP(tbl_coded[[#This Row],[Parent company tiker]]&amp;" Equity",BI$1))))</f>
        <v>#NAME?</v>
      </c>
      <c r="BJ318" s="124" t="e">
        <f ca="1">IF(tbl_coded[[#This Row],[ISIN]]="","",IF(OR(tbl_coded[[#This Row],[Parent company tiker]]=""),"",IF(_xll.BDP(tbl_coded[[#This Row],[Parent company tiker]]&amp;" Equity",BJ$1)="#N/A N/A","--",_xll.BDP(tbl_coded[[#This Row],[Parent company tiker]]&amp;" Equity",BJ$1))))</f>
        <v>#NAME?</v>
      </c>
      <c r="BK318" s="124" t="e">
        <f ca="1">IF(tbl_coded[[#This Row],[ISIN]]="","",IF(OR(tbl_coded[[#This Row],[Parent company tiker]]=""),"",IF(_xll.BDP(tbl_coded[[#This Row],[Parent company tiker]]&amp;" Equity",BK$1)="#N/A N/A","--",_xll.BDP(tbl_coded[[#This Row],[Parent company tiker]]&amp;" Equity",BK$1))))</f>
        <v>#NAME?</v>
      </c>
      <c r="BL318" s="124" t="e">
        <f ca="1">IF(tbl_coded[[#This Row],[ISIN]]="","",IF(OR(tbl_coded[[#This Row],[Parent company tiker]]=""),"",IF(_xll.BDP(tbl_coded[[#This Row],[Parent company tiker]]&amp;" Equity",BL$1)="#N/A N/A","--",_xll.BDP(tbl_coded[[#This Row],[Parent company tiker]]&amp;" Equity",BL$1))))</f>
        <v>#NAME?</v>
      </c>
      <c r="BM318" s="124"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8" s="124" t="e">
        <f ca="1">IF(tbl_coded[[#This Row],[Column9]]&lt;&gt;"--",tbl_coded[[#This Row],[G''tor rating]],IF(tbl_coded[[#This Row],[KPW Name]]&lt;&gt;"",tbl_coded[[#This Row],[KPW Rating]],IF(tbl_coded[[#This Row],[Parent company tiker]]&lt;&gt;"",tbl_coded[[#This Row],[parent评级]],tbl_coded[[#This Row],[Issuer rating]])))</f>
        <v>#NAME?</v>
      </c>
      <c r="BO318" s="159" t="str">
        <f ca="1">IFERROR(IF(tbl_coded[[#This Row],[GREEN]]="Y","GREEN",IF(tbl_coded[[#This Row],[SUSTAINABLE]]="Y","SUSTAINABLE",IF(tbl_coded[[#This Row],[SOCIAL]]="Y","SOCIAL",IF(tbl_coded[[#This Row],[Sustainable linked]]="Y","SUSTAINABLE LINKED"," ")))),"")</f>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1"/>
  </sheetPr>
  <dimension ref="A1:CH1625"/>
  <sheetViews>
    <sheetView topLeftCell="AP1" zoomScale="70" zoomScaleNormal="70" workbookViewId="0">
      <selection activeCell="BC2" sqref="BC2"/>
    </sheetView>
  </sheetViews>
  <sheetFormatPr defaultColWidth="9.109375" defaultRowHeight="15.75"/>
  <cols>
    <col min="1" max="1" width="3.77734375" style="65" bestFit="1" customWidth="1"/>
    <col min="2" max="2" width="16.77734375" style="37" bestFit="1" customWidth="1"/>
    <col min="3" max="3" width="6.6640625" style="37" bestFit="1" customWidth="1"/>
    <col min="4" max="4" width="7.44140625" style="37" bestFit="1" customWidth="1"/>
    <col min="5" max="5" width="8.6640625" style="37" bestFit="1" customWidth="1"/>
    <col min="6" max="6" width="7.77734375" style="37" bestFit="1" customWidth="1"/>
    <col min="7" max="7" width="25.77734375" style="37" bestFit="1" customWidth="1"/>
    <col min="8" max="8" width="6" style="37" bestFit="1" customWidth="1"/>
    <col min="9" max="9" width="4.33203125" style="37" bestFit="1" customWidth="1"/>
    <col min="10" max="10" width="12" style="37" bestFit="1" customWidth="1"/>
    <col min="11" max="11" width="27" style="37" bestFit="1" customWidth="1"/>
    <col min="12" max="12" width="10.6640625" style="37" bestFit="1" customWidth="1"/>
    <col min="13" max="13" width="11.21875" style="37" bestFit="1" customWidth="1"/>
    <col min="14" max="14" width="16.109375" style="38" bestFit="1" customWidth="1"/>
    <col min="15" max="15" width="15.21875" style="38" bestFit="1" customWidth="1"/>
    <col min="16" max="16" width="21.109375" style="38" bestFit="1" customWidth="1"/>
    <col min="17" max="17" width="8.5546875" style="39" bestFit="1" customWidth="1"/>
    <col min="18" max="18" width="12.33203125" style="40" bestFit="1" customWidth="1"/>
    <col min="19" max="19" width="12" style="40" bestFit="1" customWidth="1"/>
    <col min="20" max="20" width="25.33203125" style="40" bestFit="1" customWidth="1"/>
    <col min="21" max="23" width="8.77734375" style="40" bestFit="1" customWidth="1"/>
    <col min="24" max="24" width="9.44140625" style="40" bestFit="1" customWidth="1"/>
    <col min="25" max="25" width="9.77734375" style="40" bestFit="1" customWidth="1"/>
    <col min="26" max="26" width="15.109375" style="40" bestFit="1" customWidth="1"/>
    <col min="27" max="29" width="15.109375" bestFit="1" customWidth="1"/>
    <col min="30" max="30" width="16.109375" bestFit="1" customWidth="1"/>
    <col min="31" max="31" width="11.44140625" style="41" bestFit="1" customWidth="1"/>
    <col min="32" max="32" width="16.6640625" style="42" customWidth="1"/>
    <col min="33" max="33" width="12" style="37" bestFit="1" customWidth="1"/>
    <col min="34" max="34" width="34.21875" style="37" bestFit="1" customWidth="1"/>
    <col min="35" max="38" width="10.44140625" style="37" bestFit="1" customWidth="1"/>
    <col min="39" max="39" width="8.77734375" style="37" bestFit="1" customWidth="1"/>
    <col min="40" max="44" width="18.88671875" style="37" bestFit="1" customWidth="1"/>
    <col min="45" max="45" width="11.44140625" style="37" bestFit="1" customWidth="1"/>
    <col min="46" max="54" width="9.109375" style="37"/>
    <col min="55" max="55" width="8.44140625" style="37" bestFit="1" customWidth="1"/>
    <col min="56" max="56" width="9.88671875" style="37" bestFit="1" customWidth="1"/>
    <col min="57" max="57" width="12.21875" style="37" bestFit="1" customWidth="1"/>
    <col min="58" max="58" width="9.44140625" style="37" customWidth="1"/>
    <col min="59" max="61" width="9.109375" style="37"/>
    <col min="62" max="62" width="12.33203125" style="37" customWidth="1"/>
    <col min="63" max="63" width="20.5546875" style="37" customWidth="1"/>
    <col min="64" max="64" width="13.5546875" style="37" customWidth="1"/>
    <col min="65" max="65" width="9.109375" style="37" customWidth="1"/>
    <col min="66" max="66" width="19.5546875" style="37" customWidth="1"/>
    <col min="67" max="67" width="9.109375" style="37"/>
    <col min="68" max="68" width="9.109375" style="37" customWidth="1"/>
    <col min="69" max="16384" width="9.109375" style="37"/>
  </cols>
  <sheetData>
    <row r="1" spans="1:86">
      <c r="BI1"/>
      <c r="BJ1"/>
      <c r="BK1"/>
      <c r="BL1" t="s">
        <v>492</v>
      </c>
      <c r="BM1" t="s">
        <v>493</v>
      </c>
      <c r="BN1" t="s">
        <v>98</v>
      </c>
      <c r="BO1" t="s">
        <v>479</v>
      </c>
      <c r="BP1" t="s">
        <v>205</v>
      </c>
      <c r="BV1" s="104">
        <f ca="1">TODAY()</f>
        <v>45236</v>
      </c>
      <c r="BX1" s="37" t="s">
        <v>840</v>
      </c>
      <c r="BY1" s="37" t="s">
        <v>841</v>
      </c>
      <c r="CC1" s="37" t="s">
        <v>842</v>
      </c>
    </row>
    <row r="2" spans="1:86">
      <c r="A2" s="62" t="s">
        <v>36</v>
      </c>
      <c r="B2" s="43" t="s">
        <v>4</v>
      </c>
      <c r="C2" s="44" t="s">
        <v>157</v>
      </c>
      <c r="D2" s="44" t="s">
        <v>158</v>
      </c>
      <c r="E2" s="44" t="s">
        <v>159</v>
      </c>
      <c r="F2" s="44" t="s">
        <v>160</v>
      </c>
      <c r="G2" s="45" t="s">
        <v>581</v>
      </c>
      <c r="H2" s="45" t="s">
        <v>190</v>
      </c>
      <c r="J2" s="35" t="s">
        <v>36</v>
      </c>
      <c r="K2" s="164" t="s">
        <v>342</v>
      </c>
      <c r="L2" s="165" t="s">
        <v>157</v>
      </c>
      <c r="M2" s="165" t="s">
        <v>158</v>
      </c>
      <c r="N2" s="164" t="s">
        <v>159</v>
      </c>
      <c r="O2" s="164" t="s">
        <v>160</v>
      </c>
      <c r="P2" s="161" t="s">
        <v>581</v>
      </c>
      <c r="Q2" s="161" t="s">
        <v>190</v>
      </c>
      <c r="S2" s="35" t="s">
        <v>36</v>
      </c>
      <c r="T2" s="161" t="s">
        <v>47</v>
      </c>
      <c r="U2" s="161" t="s">
        <v>332</v>
      </c>
      <c r="V2" s="161" t="s">
        <v>15</v>
      </c>
      <c r="W2" s="161" t="s">
        <v>16</v>
      </c>
      <c r="X2" s="161" t="s">
        <v>17</v>
      </c>
      <c r="Y2" s="161" t="s">
        <v>18</v>
      </c>
      <c r="Z2" s="161" t="s">
        <v>582</v>
      </c>
      <c r="AA2" s="161" t="s">
        <v>583</v>
      </c>
      <c r="AB2" s="161" t="s">
        <v>584</v>
      </c>
      <c r="AC2" s="161" t="s">
        <v>585</v>
      </c>
      <c r="AD2" s="161" t="s">
        <v>586</v>
      </c>
      <c r="AE2" s="161" t="s">
        <v>587</v>
      </c>
      <c r="AG2" s="35" t="s">
        <v>36</v>
      </c>
      <c r="AH2" s="170" t="s">
        <v>557</v>
      </c>
      <c r="AI2" s="170" t="s">
        <v>545</v>
      </c>
      <c r="AJ2" s="170" t="s">
        <v>546</v>
      </c>
      <c r="AK2" s="170" t="s">
        <v>547</v>
      </c>
      <c r="AL2" s="170" t="s">
        <v>548</v>
      </c>
      <c r="AM2" s="170" t="s">
        <v>588</v>
      </c>
      <c r="AN2" s="161" t="s">
        <v>582</v>
      </c>
      <c r="AO2" s="161" t="s">
        <v>583</v>
      </c>
      <c r="AP2" s="161" t="s">
        <v>584</v>
      </c>
      <c r="AQ2" s="161" t="s">
        <v>585</v>
      </c>
      <c r="AR2" s="161" t="s">
        <v>586</v>
      </c>
      <c r="AS2" s="161" t="s">
        <v>587</v>
      </c>
      <c r="BC2" s="40"/>
      <c r="BD2" s="40" t="s">
        <v>339</v>
      </c>
      <c r="BE2" s="37" t="s">
        <v>341</v>
      </c>
      <c r="BI2" t="s">
        <v>494</v>
      </c>
      <c r="BJ2" t="s">
        <v>152</v>
      </c>
      <c r="BK2" t="s">
        <v>495</v>
      </c>
      <c r="BL2" t="s">
        <v>496</v>
      </c>
      <c r="BM2" t="s">
        <v>497</v>
      </c>
      <c r="BN2" t="s">
        <v>98</v>
      </c>
      <c r="BO2" t="s">
        <v>498</v>
      </c>
      <c r="BP2" t="s">
        <v>499</v>
      </c>
      <c r="BX2" s="37" t="s">
        <v>843</v>
      </c>
      <c r="BY2" s="37">
        <v>20230101</v>
      </c>
      <c r="BZ2" s="37" t="s">
        <v>844</v>
      </c>
      <c r="CA2" s="37">
        <v>20230331</v>
      </c>
      <c r="CB2" s="37" t="s">
        <v>845</v>
      </c>
      <c r="CC2" s="37" t="s">
        <v>846</v>
      </c>
    </row>
    <row r="3" spans="1:86">
      <c r="A3" s="63">
        <v>1</v>
      </c>
      <c r="B3" s="46" t="s">
        <v>161</v>
      </c>
      <c r="C3" s="47"/>
      <c r="D3" s="47"/>
      <c r="E3" s="47"/>
      <c r="F3" s="47"/>
      <c r="G3" s="40"/>
      <c r="H3" s="40"/>
      <c r="J3" s="35">
        <v>1</v>
      </c>
      <c r="K3" s="166" t="s">
        <v>343</v>
      </c>
      <c r="L3" s="266" t="e">
        <f ca="1">_xll.BDH(P3,Q3, EXE!$I$2,EXE!$I$2,"FILL=P","factor=0.01","DAYS=A")</f>
        <v>#NAME?</v>
      </c>
      <c r="M3" s="168" t="e">
        <f ca="1">ROUND((($L3-_xll.BDH($P3,$Q3,EXE!$J$2,EXE!$J$2, "FILL=P","DAYS=A","factor=0.01"))*10000),0)&amp;"bps"</f>
        <v>#NAME?</v>
      </c>
      <c r="N3" s="168" t="e">
        <f ca="1">ROUND((($L3-_xll.BDH($P3,$Q3,tbl_DateParameter[Start of year],tbl_DateParameter[Start of year], "FILL=P","DAYS=A","factor=0.01"))*10000),0)</f>
        <v>#NAME?</v>
      </c>
      <c r="O3" s="168" t="e">
        <f ca="1">ROUND((($L3-_xll.BDH($P3,$Q3,tbl_DateParameter[[1 year before ]],tbl_DateParameter[[1 year before ]], "FILL=P","DAYS=A","factor=0.01"))*10000),0)</f>
        <v>#NAME?</v>
      </c>
      <c r="P3" s="161" t="s">
        <v>344</v>
      </c>
      <c r="Q3" s="161" t="s">
        <v>189</v>
      </c>
      <c r="S3" s="35">
        <v>1</v>
      </c>
      <c r="T3" s="161" t="s">
        <v>326</v>
      </c>
      <c r="U3" s="161" t="e">
        <f ca="1">_xll.BDH(Z3,$AE$3, EXE!$I$2,EXE!$I$2,"FILL=P","DAYS=A")/100</f>
        <v>#NAME?</v>
      </c>
      <c r="V3" s="161" t="e">
        <f ca="1">_xll.BDH(AA3,$AE$3, EXE!$I$2,EXE!$I$2,"FILL=P","DAYS=A")/100</f>
        <v>#NAME?</v>
      </c>
      <c r="W3" s="161" t="e">
        <f ca="1">_xll.BDH(AB3,$AE$3, EXE!$I$2,EXE!$I$2,"FILL=P","DAYS=A")/100</f>
        <v>#NAME?</v>
      </c>
      <c r="X3" s="161" t="e">
        <f ca="1">_xll.BDH(AC3,$AE$3, EXE!$I$2,EXE!$I$2,"FILL=P","DAYS=A")/100</f>
        <v>#NAME?</v>
      </c>
      <c r="Y3" s="161" t="e">
        <f ca="1">_xll.BDH(AD3,$AE$3, EXE!$I$2,EXE!$I$2,"FILL=P","DAYS=A")/100</f>
        <v>#NAME?</v>
      </c>
      <c r="Z3" s="161" t="s">
        <v>334</v>
      </c>
      <c r="AA3" s="161" t="s">
        <v>335</v>
      </c>
      <c r="AB3" s="161" t="s">
        <v>184</v>
      </c>
      <c r="AC3" s="161" t="s">
        <v>338</v>
      </c>
      <c r="AD3" s="161" t="s">
        <v>340</v>
      </c>
      <c r="AE3" s="161" t="s">
        <v>189</v>
      </c>
      <c r="AF3" s="37"/>
      <c r="AG3" s="35">
        <v>1</v>
      </c>
      <c r="AH3" s="170" t="s">
        <v>549</v>
      </c>
      <c r="AI3" s="170" t="e">
        <f ca="1">_xll.BDH(AN3,$AS3, EXE!$I$2,EXE!$I$2,"FILL=P","DAYS=A")/100</f>
        <v>#NAME?</v>
      </c>
      <c r="AJ3" s="170" t="e">
        <f ca="1">_xll.BDH(AO3,$AS3, EXE!$I$2,EXE!$I$2,"FILL=P","DAYS=A")/100</f>
        <v>#NAME?</v>
      </c>
      <c r="AK3" s="170" t="e">
        <f ca="1">_xll.BDH(AP3,$AS3, EXE!$I$2,EXE!$I$2,"FILL=P","DAYS=A")/100</f>
        <v>#NAME?</v>
      </c>
      <c r="AL3" s="170" t="e">
        <f ca="1">_xll.BDH(AQ3,$AS3, EXE!$I$2,EXE!$I$2,"FILL=P","DAYS=A")/100</f>
        <v>#NAME?</v>
      </c>
      <c r="AM3" s="170" t="e">
        <f ca="1">_xll.BDH(AR3,$AS3, EXE!$I$2,EXE!$I$2,"FILL=P","DAYS=A")/100</f>
        <v>#NAME?</v>
      </c>
      <c r="AN3" s="170" t="str">
        <f t="shared" ref="AN3:AR6" si="0">"FCUSCN "&amp;AI$7&amp;" Index"</f>
        <v>FCUSCN Q423 Index</v>
      </c>
      <c r="AO3" s="170" t="str">
        <f t="shared" si="0"/>
        <v>FCUSCN Q124 Index</v>
      </c>
      <c r="AP3" s="170" t="str">
        <f t="shared" si="0"/>
        <v>FCUSCN Q224 Index</v>
      </c>
      <c r="AQ3" s="170" t="str">
        <f t="shared" si="0"/>
        <v>FCUSCN Q324 Index</v>
      </c>
      <c r="AR3" s="170" t="str">
        <f t="shared" si="0"/>
        <v>FCUSCN Q424 Index</v>
      </c>
      <c r="AS3" s="170" t="s">
        <v>550</v>
      </c>
      <c r="BC3" s="106" t="e">
        <f ca="1">_xll.BDH(AC4,AE4,EXE!L2,EXE!I2,"Dir=V","Dts=S","Sort=D","Quote=C","QtTyp=P","CDR=5D","fill=c","curr=USD","cols=2;rows=262")</f>
        <v>#NAME?</v>
      </c>
      <c r="BD3" s="40">
        <v>2.7858999999999998</v>
      </c>
      <c r="BE3" s="40" t="e">
        <f ca="1">_xll.BDH(AD4,AE4,EXE!L2,EXE!I2,"Dir=V","Dts=h","Sort=D","Quote=C","QtTyp=P","CDR=5D","fill=c","curr=USD","cols=1;rows=262")</f>
        <v>#NAME?</v>
      </c>
      <c r="BI3">
        <v>1</v>
      </c>
      <c r="BJ3" t="s">
        <v>500</v>
      </c>
      <c r="BK3" s="81" t="s">
        <v>501</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76"/>
      <c r="CA3" s="276"/>
    </row>
    <row r="4" spans="1:86">
      <c r="A4" s="64">
        <v>2</v>
      </c>
      <c r="B4" s="48" t="s">
        <v>5</v>
      </c>
      <c r="C4" s="49" t="e">
        <f ca="1">_xll.BDH(G4,H4, EXE!$I$2,EXE!$I$2,"FILL=P","DAYS=A")</f>
        <v>#NAME?</v>
      </c>
      <c r="D4" s="50" t="e">
        <f ca="1">($C4-_xll.BDH($G4,$H4, EXE!J$2,EXE!J$2,"FILL=P","DAYS=A"))/(_xll.BDH($G4,$H4, EXE!J$2,EXE!J$2,"FILL=P","DAYS=A"))</f>
        <v>#NAME?</v>
      </c>
      <c r="E4" s="51" t="e">
        <f ca="1">($C4-_xll.BDH($G4,$H4, EXE!K$2,EXE!K$2,"FILL=P","DAYS=A"))/(_xll.BDH($G4,$H4, EXE!K$2,EXE!K$2,"FILL=P","DAYS=A"))</f>
        <v>#NAME?</v>
      </c>
      <c r="F4" s="51" t="e">
        <f ca="1">($C4-_xll.BDH($G4,$H4, EXE!L$2,EXE!L$2,"FILL=P","DAYS=A"))/(_xll.BDH($G4,$H4, EXE!L$2,EXE!L$2,"FILL=P","DAYS=A"))</f>
        <v>#NAME?</v>
      </c>
      <c r="G4" s="40" t="s">
        <v>191</v>
      </c>
      <c r="H4" s="40" t="s">
        <v>189</v>
      </c>
      <c r="J4" s="169">
        <v>2</v>
      </c>
      <c r="K4" s="166" t="s">
        <v>345</v>
      </c>
      <c r="L4" s="266" t="e">
        <f ca="1">_xll.BDH(P4,Q4, EXE!$I$2,EXE!$I$2,"FILL=P","factor=0.01","DAYS=A")</f>
        <v>#NAME?</v>
      </c>
      <c r="M4" s="168" t="e">
        <f ca="1">ROUND((($L4-_xll.BDH($P4,$Q4,EXE!$J$2,EXE!$J$2, "FILL=P","DAYS=A","factor=0.01"))*10000),0)&amp;"bps"</f>
        <v>#NAME?</v>
      </c>
      <c r="N4" s="168" t="e">
        <f ca="1">ROUND((($L4-_xll.BDH($P4,$Q4,tbl_DateParameter[Start of year],tbl_DateParameter[Start of year], "FILL=P","DAYS=A","factor=0.01"))*10000),0)</f>
        <v>#NAME?</v>
      </c>
      <c r="O4" s="168" t="e">
        <f ca="1">ROUND((($L4-_xll.BDH($P4,$Q4,tbl_DateParameter[[1 year before ]],tbl_DateParameter[[1 year before ]], "FILL=P","DAYS=A","factor=0.01"))*10000),0)</f>
        <v>#NAME?</v>
      </c>
      <c r="P4" s="161" t="s">
        <v>346</v>
      </c>
      <c r="Q4" s="161" t="s">
        <v>189</v>
      </c>
      <c r="S4" s="169">
        <v>2</v>
      </c>
      <c r="T4" s="161" t="s">
        <v>491</v>
      </c>
      <c r="U4" s="161" t="e">
        <f ca="1">_xll.BDH(Z4,$AE$4, EXE!$I$2,EXE!$I$2,"FILL=P","DAYS=A")/100</f>
        <v>#NAME?</v>
      </c>
      <c r="V4" s="161" t="e">
        <f ca="1">_xll.BDH(AA4,$AE$4, EXE!$I$2,EXE!$I$2,"FILL=P","DAYS=A")/100</f>
        <v>#NAME?</v>
      </c>
      <c r="W4" s="161" t="e">
        <f ca="1">_xll.BDH(AB4,$AE$4, EXE!$I$2,EXE!$I$2,"FILL=P","DAYS=A")/100</f>
        <v>#NAME?</v>
      </c>
      <c r="X4" s="161">
        <f>BD3/100</f>
        <v>2.7858999999999998E-2</v>
      </c>
      <c r="Y4" s="161" t="e">
        <f ca="1">BE3/100</f>
        <v>#NAME?</v>
      </c>
      <c r="Z4" s="161" t="s">
        <v>330</v>
      </c>
      <c r="AA4" s="161" t="s">
        <v>336</v>
      </c>
      <c r="AB4" s="161" t="s">
        <v>337</v>
      </c>
      <c r="AC4" s="161" t="s">
        <v>339</v>
      </c>
      <c r="AD4" s="161" t="s">
        <v>341</v>
      </c>
      <c r="AE4" s="161" t="s">
        <v>189</v>
      </c>
      <c r="AF4" s="37"/>
      <c r="AG4" s="169">
        <v>2</v>
      </c>
      <c r="AH4" s="170" t="s">
        <v>551</v>
      </c>
      <c r="AI4" s="170" t="e">
        <f ca="1">_xll.BDH(AN4,$AS4, EXE!$I$2,EXE!$I$2,"FILL=P","DAYS=A")/100</f>
        <v>#NAME?</v>
      </c>
      <c r="AJ4" s="170" t="e">
        <f ca="1">_xll.BDH(AO4,$AS4, EXE!$I$2,EXE!$I$2,"FILL=P","DAYS=A")/100</f>
        <v>#NAME?</v>
      </c>
      <c r="AK4" s="170" t="e">
        <f ca="1">_xll.BDH(AP4,$AS4, EXE!$I$2,EXE!$I$2,"FILL=P","DAYS=A")/100</f>
        <v>#NAME?</v>
      </c>
      <c r="AL4" s="170" t="e">
        <f ca="1">_xll.BDH(AQ4,$AS4, EXE!$I$2,EXE!$I$2,"FILL=P","DAYS=A")/100</f>
        <v>#NAME?</v>
      </c>
      <c r="AM4" s="170" t="e">
        <f ca="1">_xll.BDH(AR4,$AS4, EXE!$I$2,EXE!$I$2,"FILL=P","DAYS=A")/100</f>
        <v>#NAME?</v>
      </c>
      <c r="AN4" s="170" t="str">
        <f t="shared" si="0"/>
        <v>FCUSCN Q423 Index</v>
      </c>
      <c r="AO4" s="170" t="str">
        <f t="shared" si="0"/>
        <v>FCUSCN Q124 Index</v>
      </c>
      <c r="AP4" s="170" t="str">
        <f t="shared" si="0"/>
        <v>FCUSCN Q224 Index</v>
      </c>
      <c r="AQ4" s="170" t="str">
        <f t="shared" si="0"/>
        <v>FCUSCN Q324 Index</v>
      </c>
      <c r="AR4" s="170" t="str">
        <f t="shared" si="0"/>
        <v>FCUSCN Q424 Index</v>
      </c>
      <c r="AS4" s="170" t="s">
        <v>552</v>
      </c>
      <c r="BC4" s="104">
        <v>45232</v>
      </c>
      <c r="BD4" s="37">
        <v>2.7858999999999998</v>
      </c>
      <c r="BE4" s="40">
        <v>3.1280000000000001</v>
      </c>
      <c r="BI4">
        <v>2</v>
      </c>
      <c r="BJ4" t="s">
        <v>502</v>
      </c>
      <c r="BK4" t="s">
        <v>503</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7" t="s">
        <v>11</v>
      </c>
      <c r="BY4" s="37" t="s">
        <v>598</v>
      </c>
      <c r="BZ4" s="37" t="s">
        <v>804</v>
      </c>
      <c r="CA4" s="37" t="s">
        <v>849</v>
      </c>
      <c r="CB4" s="37" t="s">
        <v>850</v>
      </c>
      <c r="CC4" s="37" t="s">
        <v>851</v>
      </c>
      <c r="CD4" s="37" t="s">
        <v>848</v>
      </c>
      <c r="CE4" s="37" t="s">
        <v>852</v>
      </c>
      <c r="CF4" s="37" t="s">
        <v>824</v>
      </c>
      <c r="CG4" s="37" t="s">
        <v>853</v>
      </c>
      <c r="CH4" s="37" t="s">
        <v>847</v>
      </c>
    </row>
    <row r="5" spans="1:86">
      <c r="A5" s="64">
        <v>3</v>
      </c>
      <c r="B5" s="48" t="s">
        <v>6</v>
      </c>
      <c r="C5" s="49" t="e">
        <f ca="1">_xll.BDH(G5,H5, EXE!$I$2,EXE!$I$2,"FILL=P","DAYS=A")</f>
        <v>#NAME?</v>
      </c>
      <c r="D5" s="50" t="e">
        <f ca="1">($C5-_xll.BDH($G5,$H5, EXE!J$2,EXE!J$2,"FILL=P","DAYS=A"))/(_xll.BDH($G5,$H5, EXE!J$2,EXE!J$2,"FILL=P","DAYS=A"))</f>
        <v>#NAME?</v>
      </c>
      <c r="E5" s="51" t="e">
        <f ca="1">($C5-_xll.BDH($G5,$H5, EXE!K$2,EXE!K$2,"FILL=P","DAYS=A"))/(_xll.BDH($G5,$H5, EXE!K$2,EXE!K$2,"FILL=P","DAYS=A"))</f>
        <v>#NAME?</v>
      </c>
      <c r="F5" s="51" t="e">
        <f ca="1">($C5-_xll.BDH($G5,$H5, EXE!L$2,EXE!L$2,"FILL=P","DAYS=A"))/(_xll.BDH($G5,$H5, EXE!L$2,EXE!L$2,"FILL=P","DAYS=A"))</f>
        <v>#NAME?</v>
      </c>
      <c r="G5" s="40" t="s">
        <v>192</v>
      </c>
      <c r="H5" s="40" t="s">
        <v>189</v>
      </c>
      <c r="J5" s="169">
        <v>3</v>
      </c>
      <c r="K5" s="166" t="s">
        <v>347</v>
      </c>
      <c r="L5" s="266" t="e">
        <f ca="1">_xll.BDH(P5,Q5, EXE!$I$2,EXE!$I$2,"FILL=P","factor=0.01","DAYS=A")</f>
        <v>#NAME?</v>
      </c>
      <c r="M5" s="168" t="e">
        <f ca="1">ROUND((($L5-_xll.BDH($P5,$Q5,EXE!$J$2,EXE!$J$2, "FILL=P","DAYS=A","factor=0.01"))*10000),0)&amp;"bps"</f>
        <v>#NAME?</v>
      </c>
      <c r="N5" s="168" t="e">
        <f ca="1">ROUND((($L5-_xll.BDH($P5,$Q5,tbl_DateParameter[Start of year],tbl_DateParameter[Start of year], "FILL=P","DAYS=A","factor=0.01"))*10000),0)</f>
        <v>#NAME?</v>
      </c>
      <c r="O5" s="168" t="e">
        <f ca="1">ROUND((($L5-_xll.BDH($P5,$Q5,tbl_DateParameter[[1 year before ]],tbl_DateParameter[[1 year before ]], "FILL=P","DAYS=A","factor=0.01"))*10000),0)</f>
        <v>#NAME?</v>
      </c>
      <c r="P5" s="161" t="s">
        <v>348</v>
      </c>
      <c r="Q5" s="161" t="s">
        <v>189</v>
      </c>
      <c r="S5" s="169">
        <v>3</v>
      </c>
      <c r="T5" s="161" t="s">
        <v>333</v>
      </c>
      <c r="U5" s="161" t="e">
        <f ca="1">ROUND(( (U3-U4)*10000),0)</f>
        <v>#NAME?</v>
      </c>
      <c r="V5" s="161" t="e">
        <f ca="1">ROUND(((V3-V4)*10000),0)</f>
        <v>#NAME?</v>
      </c>
      <c r="W5" s="161" t="e">
        <f ca="1">ROUND(((W3-W4)*10000),0)</f>
        <v>#NAME?</v>
      </c>
      <c r="X5" s="161" t="e">
        <f ca="1">ROUND(((X3-X4)*10000),0)</f>
        <v>#NAME?</v>
      </c>
      <c r="Y5" s="161" t="e">
        <f ca="1">ROUND(((Y3-Y4)*10000),0)</f>
        <v>#NAME?</v>
      </c>
      <c r="Z5" s="161"/>
      <c r="AA5" s="161"/>
      <c r="AB5" s="161"/>
      <c r="AC5" s="161"/>
      <c r="AD5" s="161"/>
      <c r="AE5" s="161"/>
      <c r="AF5" s="37"/>
      <c r="AG5" s="169">
        <v>3</v>
      </c>
      <c r="AH5" s="170" t="s">
        <v>553</v>
      </c>
      <c r="AI5" s="170" t="e">
        <f ca="1">_xll.BDH(AN5,$AS5, EXE!$I$2,EXE!$I$2,"FILL=P","DAYS=A")/100</f>
        <v>#NAME?</v>
      </c>
      <c r="AJ5" s="170" t="e">
        <f ca="1">_xll.BDH(AO5,$AS5, EXE!$I$2,EXE!$I$2,"FILL=P","DAYS=A")/100</f>
        <v>#NAME?</v>
      </c>
      <c r="AK5" s="170" t="e">
        <f ca="1">_xll.BDH(AP5,$AS5, EXE!$I$2,EXE!$I$2,"FILL=P","DAYS=A")/100</f>
        <v>#NAME?</v>
      </c>
      <c r="AL5" s="170" t="e">
        <f ca="1">_xll.BDH(AQ5,$AS5, EXE!$I$2,EXE!$I$2,"FILL=P","DAYS=A")/100</f>
        <v>#NAME?</v>
      </c>
      <c r="AM5" s="170" t="e">
        <f ca="1">_xll.BDH(AR5,$AS5, EXE!$I$2,EXE!$I$2,"FILL=P","DAYS=A")/100</f>
        <v>#NAME?</v>
      </c>
      <c r="AN5" s="170" t="str">
        <f t="shared" si="0"/>
        <v>FCUSCN Q423 Index</v>
      </c>
      <c r="AO5" s="170" t="str">
        <f t="shared" si="0"/>
        <v>FCUSCN Q124 Index</v>
      </c>
      <c r="AP5" s="170" t="str">
        <f t="shared" si="0"/>
        <v>FCUSCN Q224 Index</v>
      </c>
      <c r="AQ5" s="170" t="str">
        <f t="shared" si="0"/>
        <v>FCUSCN Q324 Index</v>
      </c>
      <c r="AR5" s="170" t="str">
        <f t="shared" si="0"/>
        <v>FCUSCN Q424 Index</v>
      </c>
      <c r="AS5" s="170" t="s">
        <v>554</v>
      </c>
      <c r="BC5" s="104">
        <v>45231</v>
      </c>
      <c r="BD5" s="37">
        <v>2.7858999999999998</v>
      </c>
      <c r="BE5" s="40">
        <v>3.1280000000000001</v>
      </c>
      <c r="BI5">
        <v>3</v>
      </c>
      <c r="BJ5" t="s">
        <v>504</v>
      </c>
      <c r="BK5" t="s">
        <v>505</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7" t="s">
        <v>11</v>
      </c>
      <c r="BX5" s="37">
        <f>IF($BW5=BX$4,1,_xll.BDH($BW5&amp;BX$4&amp;" Curncy","px_last",$BY$2,$CA$2,"per",$CC$2,"dir=h","DTS=h","fill=p"))</f>
        <v>1</v>
      </c>
      <c r="BY5" s="37" t="e">
        <f ca="1">IF($BW5=BY$4,1,_xll.BDH($BW5&amp;BY$4&amp;" Curncy","px_last",$BY$2,$CA$2,"per",$CC$2,"dir=h","DTS=h","fill=p"))</f>
        <v>#NAME?</v>
      </c>
      <c r="BZ5" s="37" t="e">
        <f ca="1">IF($BW5=BZ$4,1,_xll.BDH($BW5&amp;BZ$4&amp;" Curncy","px_last",$BY$2,$CA$2,"per",$CC$2,"dir=h","DTS=h","fill=p"))</f>
        <v>#NAME?</v>
      </c>
      <c r="CA5" s="37" t="e">
        <f ca="1">IF($BW5=CA$4,1,_xll.BDH($BW5&amp;CA$4&amp;" Curncy","px_last",$BY$2,$CA$2,"per",$CC$2,"dir=h","DTS=h","fill=p"))</f>
        <v>#NAME?</v>
      </c>
      <c r="CB5" s="37" t="e">
        <f ca="1">IF($BW5=CB$4,1,_xll.BDH($BW5&amp;CB$4&amp;" Curncy","px_last",$BY$2,$CA$2,"per",$CC$2,"dir=h","DTS=h","fill=p"))</f>
        <v>#NAME?</v>
      </c>
      <c r="CC5" s="37" t="e">
        <f ca="1">IF($BW5=CC$4,1,_xll.BDH($BW5&amp;CC$4&amp;" Curncy","px_last",$BY$2,$CA$2,"per",$CC$2,"dir=h","DTS=h","fill=p"))</f>
        <v>#NAME?</v>
      </c>
      <c r="CD5" s="37" t="e">
        <f ca="1">IF($BW5=CD$4,1,_xll.BDH($BW5&amp;CD$4&amp;" Curncy","px_last",$BY$2,$CA$2,"per",$CC$2,"dir=h","DTS=h","fill=p"))</f>
        <v>#NAME?</v>
      </c>
      <c r="CE5" s="37" t="e">
        <f ca="1">IF($BW5=CE$4,1,_xll.BDH($BW5&amp;CE$4&amp;" Curncy","px_last",$BY$2,$CA$2,"per",$CC$2,"dir=h","DTS=h","fill=p"))</f>
        <v>#NAME?</v>
      </c>
      <c r="CF5" s="37" t="e">
        <f ca="1">IF($BW5=CF$4,1,_xll.BDH($BW5&amp;CF$4&amp;" Curncy","px_last",$BY$2,$CA$2,"per",$CC$2,"dir=h","DTS=h","fill=p"))</f>
        <v>#NAME?</v>
      </c>
      <c r="CG5" s="37" t="e">
        <f ca="1">IF($BW5=CG$4,1,_xll.BDH($BW5&amp;CG$4&amp;" Curncy","px_last",$BY$2,$CA$2,"per",$CC$2,"dir=h","DTS=h","fill=p"))</f>
        <v>#NAME?</v>
      </c>
      <c r="CH5" s="37" t="e">
        <f ca="1">IF($BW5=CH$4,1,_xll.BDH($BW5&amp;CH$4&amp;" Curncy","px_last",$BY$2,$CA$2,"per",$CC$2,"dir=h","DTS=h","fill=p"))</f>
        <v>#NAME?</v>
      </c>
    </row>
    <row r="6" spans="1:86">
      <c r="A6" s="64">
        <v>4</v>
      </c>
      <c r="B6" s="48" t="s">
        <v>7</v>
      </c>
      <c r="C6" s="49" t="e">
        <f ca="1">_xll.BDH(G6,H6, EXE!$I$2,EXE!$I$2,"FILL=P","DAYS=A")</f>
        <v>#NAME?</v>
      </c>
      <c r="D6" s="50" t="e">
        <f ca="1">($C6-_xll.BDH($G6,$H6, EXE!J$2,EXE!J$2,"FILL=P","DAYS=A"))/(_xll.BDH($G6,$H6, EXE!J$2,EXE!J$2,"FILL=P","DAYS=A"))</f>
        <v>#NAME?</v>
      </c>
      <c r="E6" s="51" t="e">
        <f ca="1">($C6-_xll.BDH($G6,$H6, EXE!K$2,EXE!K$2,"FILL=P","DAYS=A"))/(_xll.BDH($G6,$H6, EXE!K$2,EXE!K$2,"FILL=P","DAYS=A"))</f>
        <v>#NAME?</v>
      </c>
      <c r="F6" s="51" t="e">
        <f ca="1">($C6-_xll.BDH($G6,$H6, EXE!L$2,EXE!L$2,"FILL=P","DAYS=A"))/(_xll.BDH($G6,$H6, EXE!L$2,EXE!L$2,"FILL=P","DAYS=A"))</f>
        <v>#NAME?</v>
      </c>
      <c r="G6" s="40" t="s">
        <v>193</v>
      </c>
      <c r="H6" s="40" t="s">
        <v>189</v>
      </c>
      <c r="J6" s="35">
        <v>4</v>
      </c>
      <c r="K6" s="166" t="s">
        <v>349</v>
      </c>
      <c r="L6" s="266" t="e">
        <f ca="1">_xll.BDH(P6,Q6, EXE!$I$2,EXE!$I$2,"FILL=P","factor=0.01","DAYS=A")</f>
        <v>#NAME?</v>
      </c>
      <c r="M6" s="168" t="e">
        <f ca="1">ROUND((($L6-_xll.BDH($P6,$Q6,EXE!$J$2,EXE!$J$2, "FILL=P","DAYS=A","factor=0.01"))*10000),0)&amp;"bps"</f>
        <v>#NAME?</v>
      </c>
      <c r="N6" s="168" t="e">
        <f ca="1">ROUND((($L6-_xll.BDH($P6,$Q6,tbl_DateParameter[Start of year],tbl_DateParameter[Start of year], "FILL=P","DAYS=A","factor=0.01"))*10000),0)</f>
        <v>#NAME?</v>
      </c>
      <c r="O6" s="168" t="e">
        <f ca="1">ROUND((($L6-_xll.BDH($P6,$Q6,tbl_DateParameter[[1 year before ]],tbl_DateParameter[[1 year before ]], "FILL=P","DAYS=A","factor=0.01"))*10000),0)</f>
        <v>#NAME?</v>
      </c>
      <c r="P6" s="161" t="s">
        <v>350</v>
      </c>
      <c r="Q6" s="161" t="s">
        <v>189</v>
      </c>
      <c r="R6" s="37"/>
      <c r="S6" s="37"/>
      <c r="T6" s="37"/>
      <c r="U6" s="37"/>
      <c r="V6" s="37"/>
      <c r="W6" s="37"/>
      <c r="X6" s="37"/>
      <c r="Y6" s="37"/>
      <c r="Z6" s="37"/>
      <c r="AE6" s="37"/>
      <c r="AF6" s="37"/>
      <c r="AG6" s="169">
        <v>4</v>
      </c>
      <c r="AH6" s="170" t="s">
        <v>555</v>
      </c>
      <c r="AI6" s="170" t="e">
        <f ca="1">_xll.BDH(AN6,$AS6, EXE!$I$2,EXE!$I$2,"FILL=P","DAYS=A")/100</f>
        <v>#NAME?</v>
      </c>
      <c r="AJ6" s="170" t="e">
        <f ca="1">_xll.BDH(AO6,$AS6, EXE!$I$2,EXE!$I$2,"FILL=P","DAYS=A")/100</f>
        <v>#NAME?</v>
      </c>
      <c r="AK6" s="170" t="e">
        <f ca="1">_xll.BDH(AP6,$AS6, EXE!$I$2,EXE!$I$2,"FILL=P","DAYS=A")/100</f>
        <v>#NAME?</v>
      </c>
      <c r="AL6" s="170" t="e">
        <f ca="1">_xll.BDH(AQ6,$AS6, EXE!$I$2,EXE!$I$2,"FILL=P","DAYS=A")/100</f>
        <v>#NAME?</v>
      </c>
      <c r="AM6" s="170" t="e">
        <f ca="1">_xll.BDH(AR6,$AS6, EXE!$I$2,EXE!$I$2,"FILL=P","DAYS=A")/100</f>
        <v>#NAME?</v>
      </c>
      <c r="AN6" s="170" t="str">
        <f t="shared" si="0"/>
        <v>FCUSCN Q423 Index</v>
      </c>
      <c r="AO6" s="170" t="str">
        <f t="shared" si="0"/>
        <v>FCUSCN Q124 Index</v>
      </c>
      <c r="AP6" s="170" t="str">
        <f t="shared" si="0"/>
        <v>FCUSCN Q224 Index</v>
      </c>
      <c r="AQ6" s="170" t="str">
        <f t="shared" si="0"/>
        <v>FCUSCN Q324 Index</v>
      </c>
      <c r="AR6" s="170" t="str">
        <f t="shared" si="0"/>
        <v>FCUSCN Q424 Index</v>
      </c>
      <c r="AS6" s="170" t="s">
        <v>556</v>
      </c>
      <c r="BC6" s="104">
        <v>45230</v>
      </c>
      <c r="BD6" s="37">
        <v>2.7858999999999998</v>
      </c>
      <c r="BE6" s="40">
        <v>3.1280000000000001</v>
      </c>
      <c r="BI6">
        <v>4</v>
      </c>
      <c r="BJ6" t="s">
        <v>506</v>
      </c>
      <c r="BK6" s="81" t="s">
        <v>507</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7" t="s">
        <v>598</v>
      </c>
      <c r="BX6" s="37" t="e">
        <f ca="1">IF($BW6=BX$4,1,_xll.BDH($BW6&amp;BX$4&amp;" Curncy","px_last",$BY$2,$CA$2,"per",$CC$2,"dir=h","DTS=h","fill=p"))</f>
        <v>#NAME?</v>
      </c>
      <c r="BY6" s="37">
        <f>IF($BW6=BY$4,1,_xll.BDH($BW6&amp;BY$4&amp;" Curncy","px_last",$BY$2,$CA$2,"per",$CC$2,"dir=h","DTS=h","fill=p"))</f>
        <v>1</v>
      </c>
      <c r="BZ6" s="37" t="e">
        <f ca="1">IF($BW6=BZ$4,1,_xll.BDH($BW6&amp;BZ$4&amp;" Curncy","px_last",$BY$2,$CA$2,"per",$CC$2,"dir=h","DTS=h","fill=p"))</f>
        <v>#NAME?</v>
      </c>
      <c r="CA6" s="37" t="e">
        <f ca="1">IF($BW6=CA$4,1,_xll.BDH($BW6&amp;CA$4&amp;" Curncy","px_last",$BY$2,$CA$2,"per",$CC$2,"dir=h","DTS=h","fill=p"))</f>
        <v>#NAME?</v>
      </c>
      <c r="CB6" s="37" t="e">
        <f ca="1">IF($BW6=CB$4,1,_xll.BDH($BW6&amp;CB$4&amp;" Curncy","px_last",$BY$2,$CA$2,"per",$CC$2,"dir=h","DTS=h","fill=p"))</f>
        <v>#NAME?</v>
      </c>
      <c r="CC6" s="37" t="e">
        <f ca="1">IF($BW6=CC$4,1,_xll.BDH($BW6&amp;CC$4&amp;" Curncy","px_last",$BY$2,$CA$2,"per",$CC$2,"dir=h","DTS=h","fill=p"))</f>
        <v>#NAME?</v>
      </c>
      <c r="CD6" s="37" t="e">
        <f ca="1">IF($BW6=CD$4,1,_xll.BDH($BW6&amp;CD$4&amp;" Curncy","px_last",$BY$2,$CA$2,"per",$CC$2,"dir=h","DTS=h","fill=p"))</f>
        <v>#NAME?</v>
      </c>
      <c r="CE6" s="37" t="e">
        <f ca="1">IF($BW6=CE$4,1,_xll.BDH($BW6&amp;CE$4&amp;" Curncy","px_last",$BY$2,$CA$2,"per",$CC$2,"dir=h","DTS=h","fill=p"))</f>
        <v>#NAME?</v>
      </c>
      <c r="CF6" s="37" t="e">
        <f ca="1">IF($BW6=CF$4,1,_xll.BDH($BW6&amp;CF$4&amp;" Curncy","px_last",$BY$2,$CA$2,"per",$CC$2,"dir=h","DTS=h","fill=p"))</f>
        <v>#NAME?</v>
      </c>
      <c r="CG6" s="37" t="e">
        <f ca="1">IF($BW6=CG$4,1,_xll.BDH($BW6&amp;CG$4&amp;" Curncy","px_last",$BY$2,$CA$2,"per",$CC$2,"dir=h","DTS=h","fill=p"))</f>
        <v>#NAME?</v>
      </c>
      <c r="CH6" s="37" t="e">
        <f ca="1">IF($BW6=CH$4,1,_xll.BDH($BW6&amp;CH$4&amp;" Curncy","px_last",$BY$2,$CA$2,"per",$CC$2,"dir=h","DTS=h","fill=p"))</f>
        <v>#NAME?</v>
      </c>
    </row>
    <row r="7" spans="1:86">
      <c r="A7" s="64">
        <v>5</v>
      </c>
      <c r="B7" s="48" t="s">
        <v>8</v>
      </c>
      <c r="C7" s="49" t="e">
        <f ca="1">_xll.BDH(G7,H7, EXE!$I$2,EXE!$I$2,"FILL=P","DAYS=A")</f>
        <v>#NAME?</v>
      </c>
      <c r="D7" s="50" t="e">
        <f ca="1">($C7-_xll.BDH($G7,$H7, EXE!J$2,EXE!J$2,"FILL=P","DAYS=A"))/(_xll.BDH($G7,$H7, EXE!J$2,EXE!J$2,"FILL=P","DAYS=A"))</f>
        <v>#NAME?</v>
      </c>
      <c r="E7" s="51" t="e">
        <f ca="1">($C7-_xll.BDH($G7,$H7, EXE!K$2,EXE!K$2,"FILL=P","DAYS=A"))/(_xll.BDH($G7,$H7, EXE!K$2,EXE!K$2,"FILL=P","DAYS=A"))</f>
        <v>#NAME?</v>
      </c>
      <c r="F7" s="51" t="e">
        <f ca="1">($C7-_xll.BDH($G7,$H7, EXE!L$2,EXE!L$2,"FILL=P","DAYS=A"))/(_xll.BDH($G7,$H7, EXE!L$2,EXE!L$2,"FILL=P","DAYS=A"))</f>
        <v>#NAME?</v>
      </c>
      <c r="G7" s="40" t="s">
        <v>194</v>
      </c>
      <c r="H7" s="40" t="s">
        <v>189</v>
      </c>
      <c r="J7" s="169">
        <v>5</v>
      </c>
      <c r="K7" s="166" t="s">
        <v>351</v>
      </c>
      <c r="L7" s="266" t="e">
        <f ca="1">_xll.BDH(P7,Q7, EXE!$I$2,EXE!$I$2,"FILL=P","factor=0.01","DAYS=A")</f>
        <v>#NAME?</v>
      </c>
      <c r="M7" s="168" t="e">
        <f ca="1">ROUND((($L7-_xll.BDH($P7,$Q7,EXE!$J$2,EXE!$J$2, "FILL=P","DAYS=A","factor=0.01"))*10000),0)&amp;"bps"</f>
        <v>#NAME?</v>
      </c>
      <c r="N7" s="168" t="e">
        <f ca="1">ROUND((($L7-_xll.BDH($P7,$Q7,tbl_DateParameter[Start of year],tbl_DateParameter[Start of year], "FILL=P","DAYS=A","factor=0.01"))*10000),0)</f>
        <v>#NAME?</v>
      </c>
      <c r="O7" s="168" t="e">
        <f ca="1">ROUND((($L7-_xll.BDH($P7,$Q7,tbl_DateParameter[[1 year before ]],tbl_DateParameter[[1 year before ]], "FILL=P","DAYS=A","factor=0.01"))*10000),0)</f>
        <v>#NAME?</v>
      </c>
      <c r="P7" s="161" t="s">
        <v>352</v>
      </c>
      <c r="Q7" s="161" t="s">
        <v>189</v>
      </c>
      <c r="R7" s="37"/>
      <c r="S7" s="37"/>
      <c r="T7" s="37"/>
      <c r="U7" s="37"/>
      <c r="V7" s="37"/>
      <c r="W7" s="37"/>
      <c r="X7" s="37"/>
      <c r="Y7" s="37"/>
      <c r="Z7" s="37"/>
      <c r="AE7" s="37"/>
      <c r="AF7" s="37"/>
      <c r="AG7" s="23"/>
      <c r="AH7" s="23"/>
      <c r="AI7" s="157" t="str">
        <f>RIGHT(AI2,2)&amp;LEFT(AI2,2)</f>
        <v>Q423</v>
      </c>
      <c r="AJ7" s="157" t="str">
        <f>RIGHT(AJ2,2)&amp;LEFT(AJ2,2)</f>
        <v>Q124</v>
      </c>
      <c r="AK7" s="157" t="str">
        <f>RIGHT(AK2,2)&amp;LEFT(AK2,2)</f>
        <v>Q224</v>
      </c>
      <c r="AL7" s="157" t="str">
        <f>RIGHT(AL2,2)&amp;LEFT(AL2,2)</f>
        <v>Q324</v>
      </c>
      <c r="AM7" s="157" t="str">
        <f>"Q4"&amp;RIGHT(AM2,2)</f>
        <v>Q424</v>
      </c>
      <c r="AN7" s="23"/>
      <c r="AO7" s="23"/>
      <c r="AP7" s="23"/>
      <c r="AQ7" s="23"/>
      <c r="AR7" s="23"/>
      <c r="AS7" s="23"/>
      <c r="BC7" s="104">
        <v>45229</v>
      </c>
      <c r="BD7" s="37">
        <v>2.7858999999999998</v>
      </c>
      <c r="BE7" s="40">
        <v>3.1280000000000001</v>
      </c>
      <c r="BI7">
        <v>5</v>
      </c>
      <c r="BJ7" t="s">
        <v>508</v>
      </c>
      <c r="BK7" t="s">
        <v>509</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7" t="s">
        <v>804</v>
      </c>
      <c r="BX7" s="37" t="e">
        <f ca="1">IF($BW7=BX$4,1,_xll.BDH($BW7&amp;BX$4&amp;" Curncy","px_last",$BY$2,$CA$2,"per",$CC$2,"dir=h","DTS=h","fill=p"))</f>
        <v>#NAME?</v>
      </c>
      <c r="BY7" s="37" t="e">
        <f ca="1">IF($BW7=BY$4,1,_xll.BDH($BW7&amp;BY$4&amp;" Curncy","px_last",$BY$2,$CA$2,"per",$CC$2,"dir=h","DTS=h","fill=p"))</f>
        <v>#NAME?</v>
      </c>
      <c r="BZ7" s="37">
        <f>IF($BW7=BZ$4,1,_xll.BDH($BW7&amp;BZ$4&amp;" Curncy","px_last",$BY$2,$CA$2,"per",$CC$2,"dir=h","DTS=h","fill=p"))</f>
        <v>1</v>
      </c>
      <c r="CA7" s="37" t="e">
        <f ca="1">IF($BW7=CA$4,1,_xll.BDH($BW7&amp;CA$4&amp;" Curncy","px_last",$BY$2,$CA$2,"per",$CC$2,"dir=h","DTS=h","fill=p"))</f>
        <v>#NAME?</v>
      </c>
      <c r="CB7" s="37" t="e">
        <f ca="1">IF($BW7=CB$4,1,_xll.BDH($BW7&amp;CB$4&amp;" Curncy","px_last",$BY$2,$CA$2,"per",$CC$2,"dir=h","DTS=h","fill=p"))</f>
        <v>#NAME?</v>
      </c>
      <c r="CC7" s="37" t="e">
        <f ca="1">IF($BW7=CC$4,1,_xll.BDH($BW7&amp;CC$4&amp;" Curncy","px_last",$BY$2,$CA$2,"per",$CC$2,"dir=h","DTS=h","fill=p"))</f>
        <v>#NAME?</v>
      </c>
      <c r="CD7" s="37" t="e">
        <f ca="1">IF($BW7=CD$4,1,_xll.BDH($BW7&amp;CD$4&amp;" Curncy","px_last",$BY$2,$CA$2,"per",$CC$2,"dir=h","DTS=h","fill=p"))</f>
        <v>#NAME?</v>
      </c>
      <c r="CE7" s="37" t="e">
        <f ca="1">IF($BW7=CE$4,1,_xll.BDH($BW7&amp;CE$4&amp;" Curncy","px_last",$BY$2,$CA$2,"per",$CC$2,"dir=h","DTS=h","fill=p"))</f>
        <v>#NAME?</v>
      </c>
      <c r="CF7" s="37" t="e">
        <f ca="1">IF($BW7=CF$4,1,_xll.BDH($BW7&amp;CF$4&amp;" Curncy","px_last",$BY$2,$CA$2,"per",$CC$2,"dir=h","DTS=h","fill=p"))</f>
        <v>#NAME?</v>
      </c>
      <c r="CG7" s="37" t="e">
        <f ca="1">IF($BW7=CG$4,1,_xll.BDH($BW7&amp;CG$4&amp;" Curncy","px_last",$BY$2,$CA$2,"per",$CC$2,"dir=h","DTS=h","fill=p"))</f>
        <v>#NAME?</v>
      </c>
      <c r="CH7" s="37" t="e">
        <f ca="1">IF($BW7=CH$4,1,_xll.BDH($BW7&amp;CH$4&amp;" Curncy","px_last",$BY$2,$CA$2,"per",$CC$2,"dir=h","DTS=h","fill=p"))</f>
        <v>#NAME?</v>
      </c>
    </row>
    <row r="8" spans="1:86">
      <c r="A8" s="64">
        <v>6</v>
      </c>
      <c r="B8" s="48" t="s">
        <v>27</v>
      </c>
      <c r="C8" s="49" t="e">
        <f ca="1">_xll.BDH(G8,H8, EXE!$I$2,EXE!$I$2,"FILL=P","DAYS=A")</f>
        <v>#NAME?</v>
      </c>
      <c r="D8" s="50" t="e">
        <f ca="1">($C8-_xll.BDH($G8,$H8, EXE!J$2,EXE!J$2,"FILL=P","DAYS=A"))/(_xll.BDH($G8,$H8, EXE!J$2,EXE!J$2,"FILL=P","DAYS=A"))</f>
        <v>#NAME?</v>
      </c>
      <c r="E8" s="51" t="e">
        <f ca="1">($C8-_xll.BDH($G8,$H8, EXE!K$2,EXE!K$2,"FILL=P","DAYS=A"))/(_xll.BDH($G8,$H8, EXE!K$2,EXE!K$2,"FILL=P","DAYS=A"))</f>
        <v>#NAME?</v>
      </c>
      <c r="F8" s="51" t="e">
        <f ca="1">($C8-_xll.BDH($G8,$H8, EXE!L$2,EXE!L$2,"FILL=P","DAYS=A"))/(_xll.BDH($G8,$H8, EXE!L$2,EXE!L$2,"FILL=P","DAYS=A"))</f>
        <v>#NAME?</v>
      </c>
      <c r="G8" s="40" t="s">
        <v>195</v>
      </c>
      <c r="H8" s="40" t="s">
        <v>189</v>
      </c>
      <c r="J8" s="169">
        <v>6</v>
      </c>
      <c r="K8" s="166" t="s">
        <v>353</v>
      </c>
      <c r="L8" s="266" t="e">
        <f ca="1">_xll.BDH(P8,Q8, EXE!$I$2,EXE!$I$2,"FILL=P","factor=0.01","DAYS=A")</f>
        <v>#NAME?</v>
      </c>
      <c r="M8" s="168" t="e">
        <f ca="1">ROUND((($L8-_xll.BDH($P8,$Q8,EXE!$J$2,EXE!$J$2, "FILL=P","DAYS=A","factor=0.01"))*10000),0)&amp;"bps"</f>
        <v>#NAME?</v>
      </c>
      <c r="N8" s="168" t="e">
        <f ca="1">ROUND((($L8-_xll.BDH($P8,$Q8,tbl_DateParameter[Start of year],tbl_DateParameter[Start of year], "FILL=P","DAYS=A","factor=0.01"))*10000),0)</f>
        <v>#NAME?</v>
      </c>
      <c r="O8" s="168" t="e">
        <f ca="1">ROUND((($L8-_xll.BDH($P8,$Q8,tbl_DateParameter[[1 year before ]],tbl_DateParameter[[1 year before ]], "FILL=P","DAYS=A","factor=0.01"))*10000),0)</f>
        <v>#NAME?</v>
      </c>
      <c r="P8" s="161" t="s">
        <v>354</v>
      </c>
      <c r="Q8" s="161" t="s">
        <v>189</v>
      </c>
      <c r="R8" s="37"/>
      <c r="S8" s="37"/>
      <c r="T8" s="37"/>
      <c r="U8" s="37"/>
      <c r="V8" s="37"/>
      <c r="W8" s="37"/>
      <c r="X8" s="37"/>
      <c r="Y8" s="37"/>
      <c r="Z8" s="37"/>
      <c r="AE8" s="37"/>
      <c r="AF8" s="37"/>
      <c r="BC8" s="104">
        <v>45226</v>
      </c>
      <c r="BD8" s="37">
        <v>2.7858999999999998</v>
      </c>
      <c r="BE8" s="40">
        <v>3.1280000000000001</v>
      </c>
      <c r="BI8">
        <v>6</v>
      </c>
      <c r="BJ8" t="s">
        <v>510</v>
      </c>
      <c r="BK8" t="s">
        <v>511</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7" t="s">
        <v>849</v>
      </c>
      <c r="BX8" s="37" t="e">
        <f ca="1">IF($BW8=BX$4,1,_xll.BDH($BW8&amp;BX$4&amp;" Curncy","px_last",$BY$2,$CA$2,"per",$CC$2,"dir=h","DTS=h","fill=p"))</f>
        <v>#NAME?</v>
      </c>
      <c r="BY8" s="37" t="e">
        <f ca="1">IF($BW8=BY$4,1,_xll.BDH($BW8&amp;BY$4&amp;" Curncy","px_last",$BY$2,$CA$2,"per",$CC$2,"dir=h","DTS=h","fill=p"))</f>
        <v>#NAME?</v>
      </c>
      <c r="BZ8" s="37" t="e">
        <f ca="1">IF($BW8=BZ$4,1,_xll.BDH($BW8&amp;BZ$4&amp;" Curncy","px_last",$BY$2,$CA$2,"per",$CC$2,"dir=h","DTS=h","fill=p"))</f>
        <v>#NAME?</v>
      </c>
      <c r="CA8" s="37">
        <f>IF($BW8=CA$4,1,_xll.BDH($BW8&amp;CA$4&amp;" Curncy","px_last",$BY$2,$CA$2,"per",$CC$2,"dir=h","DTS=h","fill=p"))</f>
        <v>1</v>
      </c>
      <c r="CB8" s="37" t="e">
        <f ca="1">IF($BW8=CB$4,1,_xll.BDH($BW8&amp;CB$4&amp;" Curncy","px_last",$BY$2,$CA$2,"per",$CC$2,"dir=h","DTS=h","fill=p"))</f>
        <v>#NAME?</v>
      </c>
      <c r="CC8" s="37" t="e">
        <f ca="1">IF($BW8=CC$4,1,_xll.BDH($BW8&amp;CC$4&amp;" Curncy","px_last",$BY$2,$CA$2,"per",$CC$2,"dir=h","DTS=h","fill=p"))</f>
        <v>#NAME?</v>
      </c>
      <c r="CD8" s="37" t="e">
        <f ca="1">IF($BW8=CD$4,1,_xll.BDH($BW8&amp;CD$4&amp;" Curncy","px_last",$BY$2,$CA$2,"per",$CC$2,"dir=h","DTS=h","fill=p"))</f>
        <v>#NAME?</v>
      </c>
      <c r="CE8" s="37" t="e">
        <f ca="1">IF($BW8=CE$4,1,_xll.BDH($BW8&amp;CE$4&amp;" Curncy","px_last",$BY$2,$CA$2,"per",$CC$2,"dir=h","DTS=h","fill=p"))</f>
        <v>#NAME?</v>
      </c>
      <c r="CF8" s="37" t="e">
        <f ca="1">IF($BW8=CF$4,1,_xll.BDH($BW8&amp;CF$4&amp;" Curncy","px_last",$BY$2,$CA$2,"per",$CC$2,"dir=h","DTS=h","fill=p"))</f>
        <v>#NAME?</v>
      </c>
      <c r="CG8" s="37" t="e">
        <f ca="1">IF($BW8=CG$4,1,_xll.BDH($BW8&amp;CG$4&amp;" Curncy","px_last",$BY$2,$CA$2,"per",$CC$2,"dir=h","DTS=h","fill=p"))</f>
        <v>#NAME?</v>
      </c>
      <c r="CH8" s="37" t="e">
        <f ca="1">IF($BW8=CH$4,1,_xll.BDH($BW8&amp;CH$4&amp;" Curncy","px_last",$BY$2,$CA$2,"per",$CC$2,"dir=h","DTS=h","fill=p"))</f>
        <v>#NAME?</v>
      </c>
    </row>
    <row r="9" spans="1:86">
      <c r="A9" s="64">
        <v>7</v>
      </c>
      <c r="B9" s="48" t="s">
        <v>12</v>
      </c>
      <c r="C9" s="49" t="e">
        <f ca="1">_xll.BDH(G9,H9, EXE!$I$2,EXE!$I$2,"FILL=P","DAYS=A")</f>
        <v>#NAME?</v>
      </c>
      <c r="D9" s="50" t="e">
        <f ca="1">($C9-_xll.BDH($G9,$H9, EXE!J$2,EXE!J$2,"FILL=P","DAYS=A"))/(_xll.BDH($G9,$H9, EXE!J$2,EXE!J$2,"FILL=P","DAYS=A"))</f>
        <v>#NAME?</v>
      </c>
      <c r="E9" s="51" t="e">
        <f ca="1">($C9-_xll.BDH($G9,$H9, EXE!K$2,EXE!K$2,"FILL=P","DAYS=A"))/(_xll.BDH($G9,$H9, EXE!K$2,EXE!K$2,"FILL=P","DAYS=A"))</f>
        <v>#NAME?</v>
      </c>
      <c r="F9" s="51" t="e">
        <f ca="1">($C9-_xll.BDH($G9,$H9, EXE!L$2,EXE!L$2,"FILL=P","DAYS=A"))/(_xll.BDH($G9,$H9, EXE!L$2,EXE!L$2,"FILL=P","DAYS=A"))</f>
        <v>#NAME?</v>
      </c>
      <c r="G9" s="40" t="s">
        <v>196</v>
      </c>
      <c r="H9" s="40" t="s">
        <v>189</v>
      </c>
      <c r="J9" s="35">
        <v>7</v>
      </c>
      <c r="K9" s="166" t="s">
        <v>355</v>
      </c>
      <c r="L9" s="266" t="e">
        <f ca="1">_xll.BDH(P9,Q9, EXE!$I$2,EXE!$I$2,"FILL=P","factor=0.01","DAYS=A")</f>
        <v>#NAME?</v>
      </c>
      <c r="M9" s="168" t="e">
        <f ca="1">ROUND((($L9-_xll.BDH($P9,$Q9,EXE!$J$2,EXE!$J$2, "FILL=P","DAYS=A","factor=0.01"))*10000),0)&amp;"bps"</f>
        <v>#NAME?</v>
      </c>
      <c r="N9" s="168" t="e">
        <f ca="1">ROUND((($L9-_xll.BDH($P9,$Q9,tbl_DateParameter[Start of year],tbl_DateParameter[Start of year], "FILL=P","DAYS=A","factor=0.01"))*10000),0)</f>
        <v>#NAME?</v>
      </c>
      <c r="O9" s="168" t="e">
        <f ca="1">ROUND((($L9-_xll.BDH($P9,$Q9,tbl_DateParameter[[1 year before ]],tbl_DateParameter[[1 year before ]], "FILL=P","DAYS=A","factor=0.01"))*10000),0)</f>
        <v>#NAME?</v>
      </c>
      <c r="P9" s="161" t="s">
        <v>356</v>
      </c>
      <c r="Q9" s="161" t="s">
        <v>189</v>
      </c>
      <c r="R9" s="37"/>
      <c r="S9" s="37"/>
      <c r="T9" s="37"/>
      <c r="U9" s="37"/>
      <c r="V9" s="37"/>
      <c r="W9" s="37"/>
      <c r="X9" s="37"/>
      <c r="Y9" s="37"/>
      <c r="Z9" s="37"/>
      <c r="AE9" s="37"/>
      <c r="AF9" s="37"/>
      <c r="BC9" s="104">
        <v>45225</v>
      </c>
      <c r="BD9" s="37">
        <v>2.7858999999999998</v>
      </c>
      <c r="BE9" s="40">
        <v>3.1280000000000001</v>
      </c>
      <c r="BI9">
        <v>7</v>
      </c>
      <c r="BJ9" t="s">
        <v>279</v>
      </c>
      <c r="BK9" t="s">
        <v>512</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7" t="s">
        <v>850</v>
      </c>
      <c r="BX9" s="37" t="e">
        <f ca="1">IF($BW9=BX$4,1,_xll.BDH($BW9&amp;BX$4&amp;" Curncy","px_last",$BY$2,$CA$2,"per",$CC$2,"dir=h","DTS=h","fill=p"))</f>
        <v>#NAME?</v>
      </c>
      <c r="BY9" s="37" t="e">
        <f ca="1">IF($BW9=BY$4,1,_xll.BDH($BW9&amp;BY$4&amp;" Curncy","px_last",$BY$2,$CA$2,"per",$CC$2,"dir=h","DTS=h","fill=p"))</f>
        <v>#NAME?</v>
      </c>
      <c r="BZ9" s="37" t="e">
        <f ca="1">IF($BW9=BZ$4,1,_xll.BDH($BW9&amp;BZ$4&amp;" Curncy","px_last",$BY$2,$CA$2,"per",$CC$2,"dir=h","DTS=h","fill=p"))</f>
        <v>#NAME?</v>
      </c>
      <c r="CA9" s="37" t="e">
        <f ca="1">IF($BW9=CA$4,1,_xll.BDH($BW9&amp;CA$4&amp;" Curncy","px_last",$BY$2,$CA$2,"per",$CC$2,"dir=h","DTS=h","fill=p"))</f>
        <v>#NAME?</v>
      </c>
      <c r="CB9" s="37">
        <f>IF($BW9=CB$4,1,_xll.BDH($BW9&amp;CB$4&amp;" Curncy","px_last",$BY$2,$CA$2,"per",$CC$2,"dir=h","DTS=h","fill=p"))</f>
        <v>1</v>
      </c>
      <c r="CC9" s="37" t="e">
        <f ca="1">IF($BW9=CC$4,1,_xll.BDH($BW9&amp;CC$4&amp;" Curncy","px_last",$BY$2,$CA$2,"per",$CC$2,"dir=h","DTS=h","fill=p"))</f>
        <v>#NAME?</v>
      </c>
      <c r="CD9" s="37" t="e">
        <f ca="1">IF($BW9=CD$4,1,_xll.BDH($BW9&amp;CD$4&amp;" Curncy","px_last",$BY$2,$CA$2,"per",$CC$2,"dir=h","DTS=h","fill=p"))</f>
        <v>#NAME?</v>
      </c>
      <c r="CE9" s="37" t="e">
        <f ca="1">IF($BW9=CE$4,1,_xll.BDH($BW9&amp;CE$4&amp;" Curncy","px_last",$BY$2,$CA$2,"per",$CC$2,"dir=h","DTS=h","fill=p"))</f>
        <v>#NAME?</v>
      </c>
      <c r="CF9" s="37" t="e">
        <f ca="1">IF($BW9=CF$4,1,_xll.BDH($BW9&amp;CF$4&amp;" Curncy","px_last",$BY$2,$CA$2,"per",$CC$2,"dir=h","DTS=h","fill=p"))</f>
        <v>#NAME?</v>
      </c>
      <c r="CG9" s="37" t="e">
        <f ca="1">IF($BW9=CG$4,1,_xll.BDH($BW9&amp;CG$4&amp;" Curncy","px_last",$BY$2,$CA$2,"per",$CC$2,"dir=h","DTS=h","fill=p"))</f>
        <v>#NAME?</v>
      </c>
      <c r="CH9" s="37" t="e">
        <f ca="1">IF($BW9=CH$4,1,_xll.BDH($BW9&amp;CH$4&amp;" Curncy","px_last",$BY$2,$CA$2,"per",$CC$2,"dir=h","DTS=h","fill=p"))</f>
        <v>#NAME?</v>
      </c>
    </row>
    <row r="10" spans="1:86">
      <c r="A10" s="64">
        <v>8</v>
      </c>
      <c r="B10" s="48" t="s">
        <v>13</v>
      </c>
      <c r="C10" s="49" t="e">
        <f ca="1">_xll.BDH(G10,H10, EXE!$I$2,EXE!$I$2,"FILL=P","DAYS=A")</f>
        <v>#NAME?</v>
      </c>
      <c r="D10" s="50" t="e">
        <f ca="1">($C10-_xll.BDH($G10,$H10, EXE!J$2,EXE!J$2,"FILL=P","DAYS=A"))/(_xll.BDH($G10,$H10, EXE!J$2,EXE!J$2,"FILL=P","DAYS=A"))</f>
        <v>#NAME?</v>
      </c>
      <c r="E10" s="51" t="e">
        <f ca="1">($C10-_xll.BDH($G10,$H10, EXE!K$2,EXE!K$2,"FILL=P","DAYS=A"))/(_xll.BDH($G10,$H10, EXE!K$2,EXE!K$2,"FILL=P","DAYS=A"))</f>
        <v>#NAME?</v>
      </c>
      <c r="F10" s="51" t="e">
        <f ca="1">($C10-_xll.BDH($G10,$H10, EXE!L$2,EXE!L$2,"FILL=P","DAYS=A"))/(_xll.BDH($G10,$H10, EXE!L$2,EXE!L$2,"FILL=P","DAYS=A"))</f>
        <v>#NAME?</v>
      </c>
      <c r="G10" s="40" t="s">
        <v>197</v>
      </c>
      <c r="H10" s="40" t="s">
        <v>189</v>
      </c>
      <c r="J10" s="169">
        <v>8</v>
      </c>
      <c r="K10" s="166" t="s">
        <v>357</v>
      </c>
      <c r="L10" s="266" t="e">
        <f ca="1">_xll.BDH(P10,Q10, EXE!$I$2,EXE!$I$2,"FILL=P","factor=0.01","DAYS=A")</f>
        <v>#NAME?</v>
      </c>
      <c r="M10" s="168" t="e">
        <f ca="1">ROUND((($L10-_xll.BDH($P10,$Q10,EXE!$J$2,EXE!$J$2, "FILL=P","DAYS=A","factor=0.01"))*10000),0)&amp;"bps"</f>
        <v>#NAME?</v>
      </c>
      <c r="N10" s="168" t="e">
        <f ca="1">ROUND((($L10-_xll.BDH($P10,$Q10,tbl_DateParameter[Start of year],tbl_DateParameter[Start of year], "FILL=P","DAYS=A","factor=0.01"))*10000),0)</f>
        <v>#NAME?</v>
      </c>
      <c r="O10" s="168" t="e">
        <f ca="1">ROUND((($L10-_xll.BDH($P10,$Q10,tbl_DateParameter[[1 year before ]],tbl_DateParameter[[1 year before ]], "FILL=P","DAYS=A","factor=0.01"))*10000),0)</f>
        <v>#NAME?</v>
      </c>
      <c r="P10" s="161" t="s">
        <v>327</v>
      </c>
      <c r="Q10" s="161" t="s">
        <v>189</v>
      </c>
      <c r="R10" s="37"/>
      <c r="S10" s="37"/>
      <c r="T10" s="37"/>
      <c r="U10" s="37"/>
      <c r="V10" s="37"/>
      <c r="W10" s="37"/>
      <c r="X10" s="37"/>
      <c r="Y10" s="37"/>
      <c r="Z10" s="37"/>
      <c r="AE10" s="37"/>
      <c r="AF10" s="37"/>
      <c r="BC10" s="104">
        <v>45224</v>
      </c>
      <c r="BD10" s="37">
        <v>2.7858999999999998</v>
      </c>
      <c r="BE10" s="40">
        <v>3.1280000000000001</v>
      </c>
      <c r="BI10">
        <v>8</v>
      </c>
      <c r="BJ10" t="s">
        <v>281</v>
      </c>
      <c r="BK10" t="s">
        <v>513</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7" t="s">
        <v>851</v>
      </c>
      <c r="BX10" s="37" t="e">
        <f ca="1">IF($BW10=BX$4,1,_xll.BDH($BW10&amp;BX$4&amp;" Curncy","px_last",$BY$2,$CA$2,"per",$CC$2,"dir=h","DTS=h","fill=p"))</f>
        <v>#NAME?</v>
      </c>
      <c r="BY10" s="37" t="e">
        <f ca="1">IF($BW10=BY$4,1,_xll.BDH($BW10&amp;BY$4&amp;" Curncy","px_last",$BY$2,$CA$2,"per",$CC$2,"dir=h","DTS=h","fill=p"))</f>
        <v>#NAME?</v>
      </c>
      <c r="BZ10" s="37" t="e">
        <f ca="1">IF($BW10=BZ$4,1,_xll.BDH($BW10&amp;BZ$4&amp;" Curncy","px_last",$BY$2,$CA$2,"per",$CC$2,"dir=h","DTS=h","fill=p"))</f>
        <v>#NAME?</v>
      </c>
      <c r="CA10" s="37" t="e">
        <f ca="1">IF($BW10=CA$4,1,_xll.BDH($BW10&amp;CA$4&amp;" Curncy","px_last",$BY$2,$CA$2,"per",$CC$2,"dir=h","DTS=h","fill=p"))</f>
        <v>#NAME?</v>
      </c>
      <c r="CB10" s="37" t="e">
        <f ca="1">IF($BW10=CB$4,1,_xll.BDH($BW10&amp;CB$4&amp;" Curncy","px_last",$BY$2,$CA$2,"per",$CC$2,"dir=h","DTS=h","fill=p"))</f>
        <v>#NAME?</v>
      </c>
      <c r="CC10" s="37">
        <f>IF($BW10=CC$4,1,_xll.BDH($BW10&amp;CC$4&amp;" Curncy","px_last",$BY$2,$CA$2,"per",$CC$2,"dir=h","DTS=h","fill=p"))</f>
        <v>1</v>
      </c>
      <c r="CD10" s="37" t="e">
        <f ca="1">IF($BW10=CD$4,1,_xll.BDH($BW10&amp;CD$4&amp;" Curncy","px_last",$BY$2,$CA$2,"per",$CC$2,"dir=h","DTS=h","fill=p"))</f>
        <v>#NAME?</v>
      </c>
      <c r="CE10" s="37" t="e">
        <f ca="1">IF($BW10=CE$4,1,_xll.BDH($BW10&amp;CE$4&amp;" Curncy","px_last",$BY$2,$CA$2,"per",$CC$2,"dir=h","DTS=h","fill=p"))</f>
        <v>#NAME?</v>
      </c>
      <c r="CF10" s="37" t="e">
        <f ca="1">IF($BW10=CF$4,1,_xll.BDH($BW10&amp;CF$4&amp;" Curncy","px_last",$BY$2,$CA$2,"per",$CC$2,"dir=h","DTS=h","fill=p"))</f>
        <v>#NAME?</v>
      </c>
      <c r="CG10" s="37" t="e">
        <f ca="1">IF($BW10=CG$4,1,_xll.BDH($BW10&amp;CG$4&amp;" Curncy","px_last",$BY$2,$CA$2,"per",$CC$2,"dir=h","DTS=h","fill=p"))</f>
        <v>#NAME?</v>
      </c>
      <c r="CH10" s="37" t="e">
        <f ca="1">IF($BW10=CH$4,1,_xll.BDH($BW10&amp;CH$4&amp;" Curncy","px_last",$BY$2,$CA$2,"per",$CC$2,"dir=h","DTS=h","fill=p"))</f>
        <v>#NAME?</v>
      </c>
    </row>
    <row r="11" spans="1:86">
      <c r="A11" s="64">
        <v>9</v>
      </c>
      <c r="B11" s="52" t="s">
        <v>19</v>
      </c>
      <c r="C11" s="49" t="e">
        <f ca="1">_xll.BDH(G11,H11, EXE!$I$2,EXE!$I$2,"FILL=P","DAYS=A")</f>
        <v>#NAME?</v>
      </c>
      <c r="D11" s="50" t="e">
        <f ca="1">($C11-_xll.BDH($G11,$H11, EXE!J$2,EXE!J$2,"FILL=P","DAYS=A"))/(_xll.BDH($G11,$H11, EXE!J$2,EXE!J$2,"FILL=P","DAYS=A"))</f>
        <v>#NAME?</v>
      </c>
      <c r="E11" s="51" t="e">
        <f ca="1">($C11-_xll.BDH($G11,$H11, EXE!K$2,EXE!K$2,"FILL=P","DAYS=A"))/(_xll.BDH($G11,$H11, EXE!K$2,EXE!K$2,"FILL=P","DAYS=A"))</f>
        <v>#NAME?</v>
      </c>
      <c r="F11" s="51" t="e">
        <f ca="1">($C11-_xll.BDH($G11,$H11, EXE!L$2,EXE!L$2,"FILL=P","DAYS=A"))/(_xll.BDH($G11,$H11, EXE!L$2,EXE!L$2,"FILL=P","DAYS=A"))</f>
        <v>#NAME?</v>
      </c>
      <c r="G11" s="40" t="s">
        <v>177</v>
      </c>
      <c r="H11" s="40" t="s">
        <v>189</v>
      </c>
      <c r="J11" s="169">
        <v>9</v>
      </c>
      <c r="K11" s="166" t="s">
        <v>358</v>
      </c>
      <c r="L11" s="266" t="e">
        <f ca="1">_xll.BDH(P11,Q11, EXE!$I$2,EXE!$I$2,"FILL=P","factor=0.01","DAYS=A")</f>
        <v>#NAME?</v>
      </c>
      <c r="M11" s="168" t="e">
        <f ca="1">ROUND((($L11-_xll.BDH($P11,$Q11,EXE!$J$2,EXE!$J$2, "FILL=P","DAYS=A","factor=0.01"))*10000),0)&amp;"bps"</f>
        <v>#NAME?</v>
      </c>
      <c r="N11" s="168" t="e">
        <f ca="1">ROUND((($L11-_xll.BDH($P11,$Q11,tbl_DateParameter[Start of year],tbl_DateParameter[Start of year], "FILL=P","DAYS=A","factor=0.01"))*10000),0)</f>
        <v>#NAME?</v>
      </c>
      <c r="O11" s="168" t="e">
        <f ca="1">ROUND((($L11-_xll.BDH($P11,$Q11,tbl_DateParameter[[1 year before ]],tbl_DateParameter[[1 year before ]], "FILL=P","DAYS=A","factor=0.01"))*10000),0)</f>
        <v>#NAME?</v>
      </c>
      <c r="P11" s="161" t="s">
        <v>328</v>
      </c>
      <c r="Q11" s="161" t="s">
        <v>189</v>
      </c>
      <c r="R11" s="37"/>
      <c r="S11" s="37"/>
      <c r="T11" s="37"/>
      <c r="U11" s="37"/>
      <c r="V11" s="37"/>
      <c r="W11" s="37"/>
      <c r="X11" s="37"/>
      <c r="Y11" s="37"/>
      <c r="Z11" s="37"/>
      <c r="AE11" s="37"/>
      <c r="AF11" s="37"/>
      <c r="BC11" s="104">
        <v>45223</v>
      </c>
      <c r="BD11" s="37">
        <v>2.7858999999999998</v>
      </c>
      <c r="BE11" s="40">
        <v>3.1280000000000001</v>
      </c>
      <c r="BI11">
        <v>9</v>
      </c>
      <c r="BJ11" t="s">
        <v>514</v>
      </c>
      <c r="BK11" t="s">
        <v>515</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7" t="s">
        <v>848</v>
      </c>
      <c r="BX11" s="37" t="e">
        <f ca="1">IF($BW11=BX$4,1,_xll.BDH($BW11&amp;BX$4&amp;" Curncy","px_last",$BY$2,$CA$2,"per",$CC$2,"dir=h","DTS=h","fill=p"))</f>
        <v>#NAME?</v>
      </c>
      <c r="BY11" s="37" t="e">
        <f ca="1">IF($BW11=BY$4,1,_xll.BDH($BW11&amp;BY$4&amp;" Curncy","px_last",$BY$2,$CA$2,"per",$CC$2,"dir=h","DTS=h","fill=p"))</f>
        <v>#NAME?</v>
      </c>
      <c r="BZ11" s="37" t="e">
        <f ca="1">IF($BW11=BZ$4,1,_xll.BDH($BW11&amp;BZ$4&amp;" Curncy","px_last",$BY$2,$CA$2,"per",$CC$2,"dir=h","DTS=h","fill=p"))</f>
        <v>#NAME?</v>
      </c>
      <c r="CA11" s="37" t="e">
        <f ca="1">IF($BW11=CA$4,1,_xll.BDH($BW11&amp;CA$4&amp;" Curncy","px_last",$BY$2,$CA$2,"per",$CC$2,"dir=h","DTS=h","fill=p"))</f>
        <v>#NAME?</v>
      </c>
      <c r="CB11" s="37" t="e">
        <f ca="1">IF($BW11=CB$4,1,_xll.BDH($BW11&amp;CB$4&amp;" Curncy","px_last",$BY$2,$CA$2,"per",$CC$2,"dir=h","DTS=h","fill=p"))</f>
        <v>#NAME?</v>
      </c>
      <c r="CC11" s="37" t="e">
        <f ca="1">IF($BW11=CC$4,1,_xll.BDH($BW11&amp;CC$4&amp;" Curncy","px_last",$BY$2,$CA$2,"per",$CC$2,"dir=h","DTS=h","fill=p"))</f>
        <v>#NAME?</v>
      </c>
      <c r="CD11" s="37">
        <f>IF($BW11=CD$4,1,_xll.BDH($BW11&amp;CD$4&amp;" Curncy","px_last",$BY$2,$CA$2,"per",$CC$2,"dir=h","DTS=h","fill=p"))</f>
        <v>1</v>
      </c>
      <c r="CE11" s="37" t="e">
        <f ca="1">IF($BW11=CE$4,1,_xll.BDH($BW11&amp;CE$4&amp;" Curncy","px_last",$BY$2,$CA$2,"per",$CC$2,"dir=h","DTS=h","fill=p"))</f>
        <v>#NAME?</v>
      </c>
      <c r="CF11" s="37" t="e">
        <f ca="1">IF($BW11=CF$4,1,_xll.BDH($BW11&amp;CF$4&amp;" Curncy","px_last",$BY$2,$CA$2,"per",$CC$2,"dir=h","DTS=h","fill=p"))</f>
        <v>#NAME?</v>
      </c>
      <c r="CG11" s="37" t="e">
        <f ca="1">IF($BW11=CG$4,1,_xll.BDH($BW11&amp;CG$4&amp;" Curncy","px_last",$BY$2,$CA$2,"per",$CC$2,"dir=h","DTS=h","fill=p"))</f>
        <v>#NAME?</v>
      </c>
      <c r="CH11" s="37" t="e">
        <f ca="1">IF($BW11=CH$4,1,_xll.BDH($BW11&amp;CH$4&amp;" Curncy","px_last",$BY$2,$CA$2,"per",$CC$2,"dir=h","DTS=h","fill=p"))</f>
        <v>#NAME?</v>
      </c>
    </row>
    <row r="12" spans="1:86">
      <c r="A12" s="64">
        <v>10</v>
      </c>
      <c r="B12" s="46" t="s">
        <v>162</v>
      </c>
      <c r="C12" s="47"/>
      <c r="D12" s="47"/>
      <c r="E12" s="47"/>
      <c r="F12" s="47"/>
      <c r="G12" s="40"/>
      <c r="H12" s="40"/>
      <c r="J12" s="35">
        <v>10</v>
      </c>
      <c r="K12" s="166" t="s">
        <v>359</v>
      </c>
      <c r="L12" s="266" t="e">
        <f ca="1">_xll.BDH(P12,Q12, EXE!$I$2,EXE!$I$2,"FILL=P","factor=0.01","DAYS=A")</f>
        <v>#NAME?</v>
      </c>
      <c r="M12" s="168" t="e">
        <f ca="1">ROUND((($L12-_xll.BDH($P12,$Q12,EXE!$J$2,EXE!$J$2, "FILL=P","DAYS=A","factor=0.01"))*10000),0)&amp;"bps"</f>
        <v>#NAME?</v>
      </c>
      <c r="N12" s="168" t="e">
        <f ca="1">ROUND((($L12-_xll.BDH($P12,$Q12,tbl_DateParameter[Start of year],tbl_DateParameter[Start of year], "FILL=P","DAYS=A","factor=0.01"))*10000),0)</f>
        <v>#NAME?</v>
      </c>
      <c r="O12" s="168" t="e">
        <f ca="1">ROUND((($L12-_xll.BDH($P12,$Q12,tbl_DateParameter[[1 year before ]],tbl_DateParameter[[1 year before ]], "FILL=P","DAYS=A","factor=0.01"))*10000),0)</f>
        <v>#NAME?</v>
      </c>
      <c r="P12" s="161" t="s">
        <v>329</v>
      </c>
      <c r="Q12" s="161" t="s">
        <v>189</v>
      </c>
      <c r="R12" s="37"/>
      <c r="S12" s="37"/>
      <c r="T12" s="37"/>
      <c r="U12" s="37"/>
      <c r="V12" s="37"/>
      <c r="W12" s="37"/>
      <c r="X12" s="37"/>
      <c r="Y12" s="37"/>
      <c r="Z12" s="37"/>
      <c r="AE12" s="37"/>
      <c r="AF12" s="37"/>
      <c r="BC12" s="104">
        <v>45222</v>
      </c>
      <c r="BD12" s="37">
        <v>2.7858999999999998</v>
      </c>
      <c r="BE12" s="40">
        <v>3.1280000000000001</v>
      </c>
      <c r="BI12">
        <v>10</v>
      </c>
      <c r="BJ12" t="s">
        <v>516</v>
      </c>
      <c r="BK12" t="s">
        <v>517</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7" t="s">
        <v>852</v>
      </c>
      <c r="BX12" s="37" t="e">
        <f ca="1">IF($BW12=BX$4,1,_xll.BDH($BW12&amp;BX$4&amp;" Curncy","px_last",$BY$2,$CA$2,"per",$CC$2,"dir=h","DTS=h","fill=p"))</f>
        <v>#NAME?</v>
      </c>
      <c r="BY12" s="37" t="e">
        <f ca="1">IF($BW12=BY$4,1,_xll.BDH($BW12&amp;BY$4&amp;" Curncy","px_last",$BY$2,$CA$2,"per",$CC$2,"dir=h","DTS=h","fill=p"))</f>
        <v>#NAME?</v>
      </c>
      <c r="BZ12" s="37" t="e">
        <f ca="1">IF($BW12=BZ$4,1,_xll.BDH($BW12&amp;BZ$4&amp;" Curncy","px_last",$BY$2,$CA$2,"per",$CC$2,"dir=h","DTS=h","fill=p"))</f>
        <v>#NAME?</v>
      </c>
      <c r="CA12" s="37" t="e">
        <f ca="1">IF($BW12=CA$4,1,_xll.BDH($BW12&amp;CA$4&amp;" Curncy","px_last",$BY$2,$CA$2,"per",$CC$2,"dir=h","DTS=h","fill=p"))</f>
        <v>#NAME?</v>
      </c>
      <c r="CB12" s="37" t="e">
        <f ca="1">IF($BW12=CB$4,1,_xll.BDH($BW12&amp;CB$4&amp;" Curncy","px_last",$BY$2,$CA$2,"per",$CC$2,"dir=h","DTS=h","fill=p"))</f>
        <v>#NAME?</v>
      </c>
      <c r="CC12" s="37" t="e">
        <f ca="1">IF($BW12=CC$4,1,_xll.BDH($BW12&amp;CC$4&amp;" Curncy","px_last",$BY$2,$CA$2,"per",$CC$2,"dir=h","DTS=h","fill=p"))</f>
        <v>#NAME?</v>
      </c>
      <c r="CD12" s="37" t="e">
        <f ca="1">IF($BW12=CD$4,1,_xll.BDH($BW12&amp;CD$4&amp;" Curncy","px_last",$BY$2,$CA$2,"per",$CC$2,"dir=h","DTS=h","fill=p"))</f>
        <v>#NAME?</v>
      </c>
      <c r="CE12" s="37">
        <f>IF($BW12=CE$4,1,_xll.BDH($BW12&amp;CE$4&amp;" Curncy","px_last",$BY$2,$CA$2,"per",$CC$2,"dir=h","DTS=h","fill=p"))</f>
        <v>1</v>
      </c>
      <c r="CF12" s="37" t="e">
        <f ca="1">IF($BW12=CF$4,1,_xll.BDH($BW12&amp;CF$4&amp;" Curncy","px_last",$BY$2,$CA$2,"per",$CC$2,"dir=h","DTS=h","fill=p"))</f>
        <v>#NAME?</v>
      </c>
      <c r="CG12" s="37" t="e">
        <f ca="1">IF($BW12=CG$4,1,_xll.BDH($BW12&amp;CG$4&amp;" Curncy","px_last",$BY$2,$CA$2,"per",$CC$2,"dir=h","DTS=h","fill=p"))</f>
        <v>#NAME?</v>
      </c>
      <c r="CH12" s="37" t="e">
        <f ca="1">IF($BW12=CH$4,1,_xll.BDH($BW12&amp;CH$4&amp;" Curncy","px_last",$BY$2,$CA$2,"per",$CC$2,"dir=h","DTS=h","fill=p"))</f>
        <v>#NAME?</v>
      </c>
    </row>
    <row r="13" spans="1:86">
      <c r="A13" s="64">
        <v>11</v>
      </c>
      <c r="B13" s="48" t="s">
        <v>20</v>
      </c>
      <c r="C13" s="53" t="e">
        <f ca="1">_xll.BDH(G13,H13, EXE!$I$2,EXE!$I$2,"FILL=P","DAYS=A")/100</f>
        <v>#NAME?</v>
      </c>
      <c r="D13" s="54" t="e">
        <f ca="1">ROUND(($C13-_xll.BDH($G13,$H13,EXE!J$2,EXE!J$2,"FILL=P","DAYS=A","factor=0.01"))*10000,0)&amp;"bps"</f>
        <v>#NAME?</v>
      </c>
      <c r="E13" s="267" t="e">
        <f ca="1">ROUND(($C13-_xll.BDH($G13,$H13,tbl_DateParameter[Start of year],tbl_DateParameter[Start of year],"FILL=P","DAYS=A","factor=0.01"))*10000,0)&amp;"bps"</f>
        <v>#NAME?</v>
      </c>
      <c r="F13" s="55" t="e">
        <f ca="1">ROUND(($C13-_xll.BDH($G13,$H13,tbl_DateParameter[[1 year before ]],tbl_DateParameter[[1 year before ]],"FILL=P","DAYS=A","factor=0.01"))*10000,0)&amp;"bps"</f>
        <v>#NAME?</v>
      </c>
      <c r="G13" s="40" t="s">
        <v>178</v>
      </c>
      <c r="H13" s="40" t="s">
        <v>189</v>
      </c>
      <c r="I13" s="40"/>
      <c r="J13" s="40"/>
      <c r="K13" s="40"/>
      <c r="L13" s="40"/>
      <c r="M13" s="40"/>
      <c r="N13" s="40"/>
      <c r="O13" s="40"/>
      <c r="P13" s="40"/>
      <c r="Q13" s="40"/>
      <c r="R13" s="37"/>
      <c r="S13" s="37"/>
      <c r="T13" s="37"/>
      <c r="U13" s="37"/>
      <c r="V13" s="37"/>
      <c r="W13" s="37"/>
      <c r="X13" s="37"/>
      <c r="Y13" s="37"/>
      <c r="Z13" s="37"/>
      <c r="AE13" s="37"/>
      <c r="AF13" s="37"/>
      <c r="BC13" s="104">
        <v>45219</v>
      </c>
      <c r="BD13" s="37">
        <v>2.7858999999999998</v>
      </c>
      <c r="BE13" s="40">
        <v>3.1280000000000001</v>
      </c>
      <c r="BI13">
        <v>11</v>
      </c>
      <c r="BJ13" t="s">
        <v>518</v>
      </c>
      <c r="BK13" t="s">
        <v>519</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7" t="s">
        <v>824</v>
      </c>
      <c r="BX13" s="37" t="e">
        <f ca="1">IF($BW13=BX$4,1,_xll.BDH($BW13&amp;BX$4&amp;" Curncy","px_last",$BY$2,$CA$2,"per",$CC$2,"dir=h","DTS=h","fill=p"))</f>
        <v>#NAME?</v>
      </c>
      <c r="BY13" s="37" t="e">
        <f ca="1">IF($BW13=BY$4,1,_xll.BDH($BW13&amp;BY$4&amp;" Curncy","px_last",$BY$2,$CA$2,"per",$CC$2,"dir=h","DTS=h","fill=p"))</f>
        <v>#NAME?</v>
      </c>
      <c r="BZ13" s="37" t="e">
        <f ca="1">IF($BW13=BZ$4,1,_xll.BDH($BW13&amp;BZ$4&amp;" Curncy","px_last",$BY$2,$CA$2,"per",$CC$2,"dir=h","DTS=h","fill=p"))</f>
        <v>#NAME?</v>
      </c>
      <c r="CA13" s="37" t="e">
        <f ca="1">IF($BW13=CA$4,1,_xll.BDH($BW13&amp;CA$4&amp;" Curncy","px_last",$BY$2,$CA$2,"per",$CC$2,"dir=h","DTS=h","fill=p"))</f>
        <v>#NAME?</v>
      </c>
      <c r="CB13" s="37" t="e">
        <f ca="1">IF($BW13=CB$4,1,_xll.BDH($BW13&amp;CB$4&amp;" Curncy","px_last",$BY$2,$CA$2,"per",$CC$2,"dir=h","DTS=h","fill=p"))</f>
        <v>#NAME?</v>
      </c>
      <c r="CC13" s="37" t="e">
        <f ca="1">IF($BW13=CC$4,1,_xll.BDH($BW13&amp;CC$4&amp;" Curncy","px_last",$BY$2,$CA$2,"per",$CC$2,"dir=h","DTS=h","fill=p"))</f>
        <v>#NAME?</v>
      </c>
      <c r="CD13" s="37" t="e">
        <f ca="1">IF($BW13=CD$4,1,_xll.BDH($BW13&amp;CD$4&amp;" Curncy","px_last",$BY$2,$CA$2,"per",$CC$2,"dir=h","DTS=h","fill=p"))</f>
        <v>#NAME?</v>
      </c>
      <c r="CE13" s="37" t="e">
        <f ca="1">IF($BW13=CE$4,1,_xll.BDH($BW13&amp;CE$4&amp;" Curncy","px_last",$BY$2,$CA$2,"per",$CC$2,"dir=h","DTS=h","fill=p"))</f>
        <v>#NAME?</v>
      </c>
      <c r="CF13" s="37">
        <f>IF($BW13=CF$4,1,_xll.BDH($BW13&amp;CF$4&amp;" Curncy","px_last",$BY$2,$CA$2,"per",$CC$2,"dir=h","DTS=h","fill=p"))</f>
        <v>1</v>
      </c>
      <c r="CG13" s="37" t="e">
        <f ca="1">IF($BW13=CG$4,1,_xll.BDH($BW13&amp;CG$4&amp;" Curncy","px_last",$BY$2,$CA$2,"per",$CC$2,"dir=h","DTS=h","fill=p"))</f>
        <v>#NAME?</v>
      </c>
      <c r="CH13" s="37" t="e">
        <f ca="1">IF($BW13=CH$4,1,_xll.BDH($BW13&amp;CH$4&amp;" Curncy","px_last",$BY$2,$CA$2,"per",$CC$2,"dir=h","DTS=h","fill=p"))</f>
        <v>#NAME?</v>
      </c>
    </row>
    <row r="14" spans="1:86">
      <c r="A14" s="64">
        <v>12</v>
      </c>
      <c r="B14" s="48" t="s">
        <v>21</v>
      </c>
      <c r="C14" s="53" t="e">
        <f ca="1">_xll.BDH(G14,H14, EXE!$I$2,EXE!$I$2,"FILL=P","DAYS=A")/100</f>
        <v>#NAME?</v>
      </c>
      <c r="D14" s="54" t="e">
        <f ca="1">ROUND(($C14-_xll.BDH($G14,$H14,EXE!J$2,EXE!J$2,"FILL=P","DAYS=A","factor=0.01"))*10000,0)&amp;"bps"</f>
        <v>#NAME?</v>
      </c>
      <c r="E14" s="267" t="e">
        <f ca="1">ROUND(($C14-_xll.BDH($G14,$H14,tbl_DateParameter[Start of year],tbl_DateParameter[Start of year],"FILL=P","DAYS=A","factor=0.01"))*10000,0)&amp;"bps"</f>
        <v>#NAME?</v>
      </c>
      <c r="F14" s="55" t="e">
        <f ca="1">ROUND(($C14-_xll.BDH($G14,$H14,tbl_DateParameter[[1 year before ]],tbl_DateParameter[[1 year before ]],"FILL=P","DAYS=A","factor=0.01"))*10000,0)&amp;"bps"</f>
        <v>#NAME?</v>
      </c>
      <c r="G14" s="40" t="s">
        <v>180</v>
      </c>
      <c r="H14" s="40" t="s">
        <v>189</v>
      </c>
      <c r="I14" s="62"/>
      <c r="Q14" s="40"/>
      <c r="R14" s="37"/>
      <c r="S14" s="37"/>
      <c r="T14" s="37"/>
      <c r="U14" s="37"/>
      <c r="V14" s="37"/>
      <c r="W14" s="37"/>
      <c r="X14" s="37"/>
      <c r="Y14" s="37"/>
      <c r="Z14" s="37"/>
      <c r="AE14" s="37"/>
      <c r="AF14" s="37"/>
      <c r="BC14" s="104">
        <v>45218</v>
      </c>
      <c r="BD14" s="37">
        <v>2.7858999999999998</v>
      </c>
      <c r="BE14" s="40">
        <v>3.1280000000000001</v>
      </c>
      <c r="BI14">
        <v>12</v>
      </c>
      <c r="BJ14" t="s">
        <v>520</v>
      </c>
      <c r="BK14" t="s">
        <v>521</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7" t="s">
        <v>853</v>
      </c>
      <c r="BX14" s="37" t="e">
        <f ca="1">IF($BW14=BX$4,1,_xll.BDH($BW14&amp;BX$4&amp;" Curncy","px_last",$BY$2,$CA$2,"per",$CC$2,"dir=h","DTS=h","fill=p"))</f>
        <v>#NAME?</v>
      </c>
      <c r="BY14" s="37" t="e">
        <f ca="1">IF($BW14=BY$4,1,_xll.BDH($BW14&amp;BY$4&amp;" Curncy","px_last",$BY$2,$CA$2,"per",$CC$2,"dir=h","DTS=h","fill=p"))</f>
        <v>#NAME?</v>
      </c>
      <c r="BZ14" s="37" t="e">
        <f ca="1">IF($BW14=BZ$4,1,_xll.BDH($BW14&amp;BZ$4&amp;" Curncy","px_last",$BY$2,$CA$2,"per",$CC$2,"dir=h","DTS=h","fill=p"))</f>
        <v>#NAME?</v>
      </c>
      <c r="CA14" s="37" t="e">
        <f ca="1">IF($BW14=CA$4,1,_xll.BDH($BW14&amp;CA$4&amp;" Curncy","px_last",$BY$2,$CA$2,"per",$CC$2,"dir=h","DTS=h","fill=p"))</f>
        <v>#NAME?</v>
      </c>
      <c r="CB14" s="37" t="e">
        <f ca="1">IF($BW14=CB$4,1,_xll.BDH($BW14&amp;CB$4&amp;" Curncy","px_last",$BY$2,$CA$2,"per",$CC$2,"dir=h","DTS=h","fill=p"))</f>
        <v>#NAME?</v>
      </c>
      <c r="CC14" s="37" t="e">
        <f ca="1">IF($BW14=CC$4,1,_xll.BDH($BW14&amp;CC$4&amp;" Curncy","px_last",$BY$2,$CA$2,"per",$CC$2,"dir=h","DTS=h","fill=p"))</f>
        <v>#NAME?</v>
      </c>
      <c r="CD14" s="37" t="e">
        <f ca="1">IF($BW14=CD$4,1,_xll.BDH($BW14&amp;CD$4&amp;" Curncy","px_last",$BY$2,$CA$2,"per",$CC$2,"dir=h","DTS=h","fill=p"))</f>
        <v>#NAME?</v>
      </c>
      <c r="CE14" s="37" t="e">
        <f ca="1">IF($BW14=CE$4,1,_xll.BDH($BW14&amp;CE$4&amp;" Curncy","px_last",$BY$2,$CA$2,"per",$CC$2,"dir=h","DTS=h","fill=p"))</f>
        <v>#NAME?</v>
      </c>
      <c r="CF14" s="37" t="e">
        <f ca="1">IF($BW14=CF$4,1,_xll.BDH($BW14&amp;CF$4&amp;" Curncy","px_last",$BY$2,$CA$2,"per",$CC$2,"dir=h","DTS=h","fill=p"))</f>
        <v>#NAME?</v>
      </c>
      <c r="CG14" s="37">
        <f>IF($BW14=CG$4,1,_xll.BDH($BW14&amp;CG$4&amp;" Curncy","px_last",$BY$2,$CA$2,"per",$CC$2,"dir=h","DTS=h","fill=p"))</f>
        <v>1</v>
      </c>
      <c r="CH14" s="37" t="e">
        <f ca="1">IF($BW14=CH$4,1,_xll.BDH($BW14&amp;CH$4&amp;" Curncy","px_last",$BY$2,$CA$2,"per",$CC$2,"dir=h","DTS=h","fill=p"))</f>
        <v>#NAME?</v>
      </c>
    </row>
    <row r="15" spans="1:86">
      <c r="A15" s="64">
        <v>13</v>
      </c>
      <c r="B15" s="48" t="s">
        <v>28</v>
      </c>
      <c r="C15" s="53" t="e">
        <f ca="1">_xll.BDH(G15,H15, EXE!$I$2,EXE!$I$2,"FILL=P","DAYS=A")/100</f>
        <v>#NAME?</v>
      </c>
      <c r="D15" s="54" t="e">
        <f ca="1">ROUND(($C15-_xll.BDH($G15,$H15,EXE!J$2,EXE!J$2,"FILL=P","DAYS=A","factor=0.01"))*10000,0)&amp;"bps"</f>
        <v>#NAME?</v>
      </c>
      <c r="E15" s="267" t="e">
        <f ca="1">ROUND(($C15-_xll.BDH($G15,$H15,tbl_DateParameter[Start of year],tbl_DateParameter[Start of year],"FILL=P","DAYS=A","factor=0.01"))*10000,0)&amp;"bps"</f>
        <v>#NAME?</v>
      </c>
      <c r="F15" s="55" t="e">
        <f ca="1">ROUND(($C15-_xll.BDH($G15,$H15,tbl_DateParameter[[1 year before ]],tbl_DateParameter[[1 year before ]],"FILL=P","DAYS=A","factor=0.01"))*10000,0)&amp;"bps"</f>
        <v>#NAME?</v>
      </c>
      <c r="G15" s="40" t="s">
        <v>181</v>
      </c>
      <c r="H15" s="40" t="s">
        <v>189</v>
      </c>
      <c r="I15" s="63"/>
      <c r="Q15" s="40"/>
      <c r="R15" s="37"/>
      <c r="S15" s="37"/>
      <c r="T15" s="37"/>
      <c r="U15" s="37"/>
      <c r="V15" s="37"/>
      <c r="W15" s="37"/>
      <c r="X15" s="37"/>
      <c r="Y15" s="37"/>
      <c r="Z15" s="37"/>
      <c r="AE15" s="37"/>
      <c r="AF15" s="37"/>
      <c r="BC15" s="104">
        <v>45217</v>
      </c>
      <c r="BD15" s="37">
        <v>2.7858999999999998</v>
      </c>
      <c r="BE15" s="40">
        <v>3.1280000000000001</v>
      </c>
      <c r="BI15">
        <v>13</v>
      </c>
      <c r="BJ15" t="s">
        <v>522</v>
      </c>
      <c r="BK15" t="s">
        <v>523</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7" t="s">
        <v>847</v>
      </c>
      <c r="BX15" s="37" t="e">
        <f ca="1">IF($BW15=BX$4,1,_xll.BDH($BW15&amp;BX$4&amp;" Curncy","px_last",$BY$2,$CA$2,"per",$CC$2,"dir=h","DTS=h","fill=p"))</f>
        <v>#NAME?</v>
      </c>
      <c r="BY15" s="37" t="e">
        <f ca="1">IF($BW15=BY$4,1,_xll.BDH($BW15&amp;BY$4&amp;" Curncy","px_last",$BY$2,$CA$2,"per",$CC$2,"dir=h","DTS=h","fill=p"))</f>
        <v>#NAME?</v>
      </c>
      <c r="BZ15" s="37" t="e">
        <f ca="1">IF($BW15=BZ$4,1,_xll.BDH($BW15&amp;BZ$4&amp;" Curncy","px_last",$BY$2,$CA$2,"per",$CC$2,"dir=h","DTS=h","fill=p"))</f>
        <v>#NAME?</v>
      </c>
      <c r="CA15" s="37" t="e">
        <f ca="1">IF($BW15=CA$4,1,_xll.BDH($BW15&amp;CA$4&amp;" Curncy","px_last",$BY$2,$CA$2,"per",$CC$2,"dir=h","DTS=h","fill=p"))</f>
        <v>#NAME?</v>
      </c>
      <c r="CB15" s="37" t="e">
        <f ca="1">IF($BW15=CB$4,1,_xll.BDH($BW15&amp;CB$4&amp;" Curncy","px_last",$BY$2,$CA$2,"per",$CC$2,"dir=h","DTS=h","fill=p"))</f>
        <v>#NAME?</v>
      </c>
      <c r="CC15" s="37" t="e">
        <f ca="1">IF($BW15=CC$4,1,_xll.BDH($BW15&amp;CC$4&amp;" Curncy","px_last",$BY$2,$CA$2,"per",$CC$2,"dir=h","DTS=h","fill=p"))</f>
        <v>#NAME?</v>
      </c>
      <c r="CD15" s="37" t="e">
        <f ca="1">IF($BW15=CD$4,1,_xll.BDH($BW15&amp;CD$4&amp;" Curncy","px_last",$BY$2,$CA$2,"per",$CC$2,"dir=h","DTS=h","fill=p"))</f>
        <v>#NAME?</v>
      </c>
      <c r="CE15" s="37" t="e">
        <f ca="1">IF($BW15=CE$4,1,_xll.BDH($BW15&amp;CE$4&amp;" Curncy","px_last",$BY$2,$CA$2,"per",$CC$2,"dir=h","DTS=h","fill=p"))</f>
        <v>#NAME?</v>
      </c>
      <c r="CF15" s="37" t="e">
        <f ca="1">IF($BW15=CF$4,1,_xll.BDH($BW15&amp;CF$4&amp;" Curncy","px_last",$BY$2,$CA$2,"per",$CC$2,"dir=h","DTS=h","fill=p"))</f>
        <v>#NAME?</v>
      </c>
      <c r="CG15" s="37" t="e">
        <f ca="1">IF($BW15=CG$4,1,_xll.BDH($BW15&amp;CG$4&amp;" Curncy","px_last",$BY$2,$CA$2,"per",$CC$2,"dir=h","DTS=h","fill=p"))</f>
        <v>#NAME?</v>
      </c>
      <c r="CH15" s="37">
        <f>IF($BW15=CH$4,1,_xll.BDH($BW15&amp;CH$4&amp;" Curncy","px_last",$BY$2,$CA$2,"per",$CC$2,"dir=h","DTS=h","fill=p"))</f>
        <v>1</v>
      </c>
    </row>
    <row r="16" spans="1:86">
      <c r="A16" s="64">
        <v>14</v>
      </c>
      <c r="B16" s="52" t="s">
        <v>22</v>
      </c>
      <c r="C16" s="53" t="e">
        <f ca="1">_xll.BDH(G16,H16, EXE!$I$2,EXE!$I$2,"FILL=P","DAYS=A")/100</f>
        <v>#NAME?</v>
      </c>
      <c r="D16" s="54" t="e">
        <f ca="1">ROUND(($C16-_xll.BDH($G16,$H16,EXE!J$2,EXE!J$2,"FILL=P","DAYS=A","factor=0.01"))*10000,0)&amp;"bps"</f>
        <v>#NAME?</v>
      </c>
      <c r="E16" s="267" t="e">
        <f ca="1">ROUND(($C16-_xll.BDH($G16,$H16,tbl_DateParameter[Start of year],tbl_DateParameter[Start of year],"FILL=P","DAYS=A","factor=0.01"))*10000,0)&amp;"bps"</f>
        <v>#NAME?</v>
      </c>
      <c r="F16" s="55" t="e">
        <f ca="1">ROUND(($C16-_xll.BDH($G16,$H16,tbl_DateParameter[[1 year before ]],tbl_DateParameter[[1 year before ]],"FILL=P","DAYS=A","factor=0.01"))*10000,0)&amp;"bps"</f>
        <v>#NAME?</v>
      </c>
      <c r="G16" s="40" t="s">
        <v>183</v>
      </c>
      <c r="H16" s="40" t="s">
        <v>189</v>
      </c>
      <c r="I16" s="63"/>
      <c r="Q16" s="40"/>
      <c r="R16" s="37"/>
      <c r="S16" s="37"/>
      <c r="T16" s="37"/>
      <c r="U16" s="37"/>
      <c r="V16" s="37"/>
      <c r="W16" s="37"/>
      <c r="X16" s="37"/>
      <c r="Y16" s="37"/>
      <c r="Z16" s="37"/>
      <c r="AE16" s="37"/>
      <c r="AF16" s="37"/>
      <c r="BC16" s="104">
        <v>45216</v>
      </c>
      <c r="BD16" s="37">
        <v>2.7858999999999998</v>
      </c>
      <c r="BE16" s="40">
        <v>3.1280000000000001</v>
      </c>
      <c r="BI16">
        <v>14</v>
      </c>
      <c r="BJ16" t="s">
        <v>524</v>
      </c>
      <c r="BK16" t="s">
        <v>525</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64">
        <v>15</v>
      </c>
      <c r="B17" s="46" t="s">
        <v>163</v>
      </c>
      <c r="C17" s="47"/>
      <c r="D17" s="47"/>
      <c r="E17" s="268"/>
      <c r="F17" s="47"/>
      <c r="G17" s="40"/>
      <c r="H17" s="40"/>
      <c r="I17" s="63"/>
      <c r="Q17" s="40"/>
      <c r="R17" s="37"/>
      <c r="S17" s="37"/>
      <c r="T17" s="37"/>
      <c r="U17" s="37"/>
      <c r="V17" s="37"/>
      <c r="W17" s="37"/>
      <c r="X17" s="37"/>
      <c r="Y17" s="37"/>
      <c r="Z17" s="37"/>
      <c r="AE17" s="37"/>
      <c r="AF17" s="37"/>
      <c r="BC17" s="104">
        <v>45215</v>
      </c>
      <c r="BD17" s="37">
        <v>2.7858999999999998</v>
      </c>
      <c r="BE17" s="40">
        <v>3.1280000000000001</v>
      </c>
      <c r="BI17">
        <v>15</v>
      </c>
      <c r="BJ17" t="s">
        <v>526</v>
      </c>
      <c r="BK17" t="s">
        <v>527</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64">
        <v>16</v>
      </c>
      <c r="B18" s="52" t="s">
        <v>29</v>
      </c>
      <c r="C18" s="49" t="e">
        <f ca="1">_xll.BDH(G18,H18, EXE!$I$2,EXE!$I$2,"FILL=P","DAYS=A")</f>
        <v>#NAME?</v>
      </c>
      <c r="D18" s="50" t="e">
        <f ca="1">($C18-_xll.BDH($G18,$H18, EXE!J$2,EXE!J$2,"FILL=P","DAYS=A"))/(_xll.BDH($G18,$H18, EXE!J$2,EXE!J$2,"FILL=P","DAYS=A"))</f>
        <v>#NAME?</v>
      </c>
      <c r="E18" s="51" t="e">
        <f ca="1">($C18-_xll.BDH($G18,$H18, EXE!K$2,EXE!K$2,"FILL=P","DAYS=A"))/(_xll.BDH($G18,$H18, EXE!K$2,EXE!K$2,"FILL=P","DAYS=A"))</f>
        <v>#NAME?</v>
      </c>
      <c r="F18" s="51" t="e">
        <f ca="1">($C18-_xll.BDH($G18,$H18, EXE!L$2,EXE!L$2,"FILL=P","DAYS=A"))/(_xll.BDH($G18,$H18, EXE!L$2,EXE!L$2,"FILL=P","DAYS=A"))</f>
        <v>#NAME?</v>
      </c>
      <c r="G18" s="40" t="s">
        <v>176</v>
      </c>
      <c r="H18" s="40" t="s">
        <v>189</v>
      </c>
      <c r="I18" s="63"/>
      <c r="Q18" s="40"/>
      <c r="R18" s="37"/>
      <c r="S18" s="37"/>
      <c r="T18" s="37"/>
      <c r="U18" s="37"/>
      <c r="V18" s="37"/>
      <c r="W18" s="37"/>
      <c r="X18" s="37"/>
      <c r="Y18" s="37"/>
      <c r="Z18" s="37"/>
      <c r="AE18" s="37"/>
      <c r="AF18" s="37"/>
      <c r="BC18" s="104">
        <v>45212</v>
      </c>
      <c r="BD18" s="37">
        <v>2.7858999999999998</v>
      </c>
      <c r="BE18" s="40">
        <v>3.1280000000000001</v>
      </c>
      <c r="BI18">
        <v>16</v>
      </c>
      <c r="BJ18" t="s">
        <v>528</v>
      </c>
      <c r="BK18" t="s">
        <v>529</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64">
        <v>17</v>
      </c>
      <c r="B19" s="46" t="s">
        <v>164</v>
      </c>
      <c r="C19" s="47"/>
      <c r="D19" s="47"/>
      <c r="E19" s="269"/>
      <c r="F19" s="56"/>
      <c r="G19" s="40"/>
      <c r="H19" s="40"/>
      <c r="I19" s="63"/>
      <c r="Q19" s="40"/>
      <c r="R19" s="37"/>
      <c r="S19" s="37"/>
      <c r="T19" s="37"/>
      <c r="U19" s="37"/>
      <c r="V19" s="37"/>
      <c r="W19" s="37"/>
      <c r="X19" s="37"/>
      <c r="Y19" s="37"/>
      <c r="Z19" s="37"/>
      <c r="AE19" s="37"/>
      <c r="AF19" s="37"/>
      <c r="BC19" s="104">
        <v>45211</v>
      </c>
      <c r="BD19" s="37">
        <v>2.7858999999999998</v>
      </c>
      <c r="BE19" s="40">
        <v>3.1280000000000001</v>
      </c>
      <c r="BI19">
        <v>17</v>
      </c>
      <c r="BJ19" t="s">
        <v>282</v>
      </c>
      <c r="BK19" t="s">
        <v>530</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64">
        <v>18</v>
      </c>
      <c r="B20" s="48" t="s">
        <v>30</v>
      </c>
      <c r="C20" s="49" t="e">
        <f ca="1">_xll.BDH(G20,H20, EXE!$I$2,EXE!$I$2,"FILL=P","DAYS=A")</f>
        <v>#NAME?</v>
      </c>
      <c r="D20" s="50" t="e">
        <f ca="1">($C20-_xll.BDH($G20,$H20, EXE!J$2,EXE!J$2,"FILL=P","DAYS=A"))/(_xll.BDH($G20,$H20, EXE!J$2,EXE!J$2,"FILL=P","DAYS=A"))</f>
        <v>#NAME?</v>
      </c>
      <c r="E20" s="51" t="e">
        <f ca="1">($C20-_xll.BDH($G20,$H20, EXE!K$2,EXE!K$2,"FILL=P","DAYS=A"))/(_xll.BDH($G20,$H20, EXE!K$2,EXE!K$2,"FILL=P","DAYS=A"))</f>
        <v>#NAME?</v>
      </c>
      <c r="F20" s="51" t="e">
        <f ca="1">($C20-_xll.BDH($G20,$H20, EXE!L$2,EXE!L$2,"FILL=P","DAYS=A"))/(_xll.BDH($G20,$H20, EXE!L$2,EXE!L$2,"FILL=P","DAYS=A"))</f>
        <v>#NAME?</v>
      </c>
      <c r="G20" s="40" t="s">
        <v>198</v>
      </c>
      <c r="H20" s="40" t="s">
        <v>189</v>
      </c>
      <c r="I20" s="40"/>
      <c r="J20" s="40"/>
      <c r="K20" s="40"/>
      <c r="L20" s="40"/>
      <c r="M20" s="40"/>
      <c r="N20" s="40"/>
      <c r="O20" s="40"/>
      <c r="P20" s="40"/>
      <c r="Q20" s="40"/>
      <c r="R20" s="37"/>
      <c r="S20" s="37"/>
      <c r="T20" s="37"/>
      <c r="U20" s="37"/>
      <c r="V20" s="37"/>
      <c r="W20" s="37"/>
      <c r="X20" s="37"/>
      <c r="Y20" s="37"/>
      <c r="Z20" s="37"/>
      <c r="AE20" s="37"/>
      <c r="AF20" s="37"/>
      <c r="BC20" s="104">
        <v>45210</v>
      </c>
      <c r="BD20" s="37">
        <v>2.7858999999999998</v>
      </c>
      <c r="BE20" s="40">
        <v>3.1280000000000001</v>
      </c>
      <c r="BI20">
        <v>18</v>
      </c>
      <c r="BJ20" t="s">
        <v>531</v>
      </c>
      <c r="BK20" t="s">
        <v>532</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64">
        <v>19</v>
      </c>
      <c r="B21" s="48" t="s">
        <v>31</v>
      </c>
      <c r="C21" s="49" t="e">
        <f ca="1">_xll.BDH(G21,H21, EXE!$I$2,EXE!$I$2,"FILL=P","DAYS=A")</f>
        <v>#NAME?</v>
      </c>
      <c r="D21" s="50" t="e">
        <f ca="1">($C21-_xll.BDH($G21,$H21, EXE!J$2,EXE!J$2,"FILL=P","DAYS=A"))/(_xll.BDH($G21,$H21, EXE!J$2,EXE!J$2,"FILL=P","DAYS=A"))</f>
        <v>#NAME?</v>
      </c>
      <c r="E21" s="51" t="e">
        <f ca="1">($C21-_xll.BDH($G21,$H21, EXE!K$2,EXE!K$2,"FILL=P","DAYS=A"))/(_xll.BDH($G21,$H21, EXE!K$2,EXE!K$2,"FILL=P","DAYS=A"))</f>
        <v>#NAME?</v>
      </c>
      <c r="F21" s="51" t="e">
        <f ca="1">($C21-_xll.BDH($G21,$H21, EXE!L$2,EXE!L$2,"FILL=P","DAYS=A"))/(_xll.BDH($G21,$H21, EXE!L$2,EXE!L$2,"FILL=P","DAYS=A"))</f>
        <v>#NAME?</v>
      </c>
      <c r="G21" s="40" t="s">
        <v>199</v>
      </c>
      <c r="H21" s="40" t="s">
        <v>189</v>
      </c>
      <c r="I21" s="62"/>
      <c r="W21" s="37"/>
      <c r="X21" s="37"/>
      <c r="Y21" s="37"/>
      <c r="Z21" s="37"/>
      <c r="AE21" s="37"/>
      <c r="AF21" s="37"/>
      <c r="BC21" s="104">
        <v>45209</v>
      </c>
      <c r="BD21" s="37">
        <v>2.7858999999999998</v>
      </c>
      <c r="BE21" s="40">
        <v>3.1280000000000001</v>
      </c>
      <c r="BI21">
        <v>19</v>
      </c>
      <c r="BJ21" t="s">
        <v>533</v>
      </c>
      <c r="BK21" t="s">
        <v>534</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64">
        <v>20</v>
      </c>
      <c r="B22" s="48" t="s">
        <v>32</v>
      </c>
      <c r="C22" s="49" t="e">
        <f ca="1">_xll.BDH(G22,H22, EXE!$I$2,EXE!$I$2,"FILL=P","DAYS=A")</f>
        <v>#NAME?</v>
      </c>
      <c r="D22" s="50" t="e">
        <f ca="1">($C22-_xll.BDH($G22,$H22, EXE!J$2,EXE!J$2,"FILL=P","DAYS=A"))/(_xll.BDH($G22,$H22, EXE!J$2,EXE!J$2,"FILL=P","DAYS=A"))</f>
        <v>#NAME?</v>
      </c>
      <c r="E22" s="51" t="e">
        <f ca="1">($C22-_xll.BDH($G22,$H22, EXE!K$2,EXE!K$2,"FILL=P","DAYS=A"))/(_xll.BDH($G22,$H22, EXE!K$2,EXE!K$2,"FILL=P","DAYS=A"))</f>
        <v>#NAME?</v>
      </c>
      <c r="F22" s="51" t="e">
        <f ca="1">($C22-_xll.BDH($G22,$H22, EXE!L$2,EXE!L$2,"FILL=P","DAYS=A"))/(_xll.BDH($G22,$H22, EXE!L$2,EXE!L$2,"FILL=P","DAYS=A"))</f>
        <v>#NAME?</v>
      </c>
      <c r="G22" s="40" t="s">
        <v>175</v>
      </c>
      <c r="H22" s="40" t="s">
        <v>189</v>
      </c>
      <c r="I22" s="40"/>
      <c r="W22" s="37"/>
      <c r="X22" s="37"/>
      <c r="Y22" s="37"/>
      <c r="Z22" s="37"/>
      <c r="AE22" s="37"/>
      <c r="AF22" s="37"/>
      <c r="BC22" s="104">
        <v>45208</v>
      </c>
      <c r="BD22" s="37">
        <v>2.7858999999999998</v>
      </c>
      <c r="BE22" s="40">
        <v>3.1280000000000001</v>
      </c>
    </row>
    <row r="23" spans="1:68">
      <c r="A23" s="64">
        <v>21</v>
      </c>
      <c r="B23" s="46" t="s">
        <v>165</v>
      </c>
      <c r="C23" s="47"/>
      <c r="D23" s="47"/>
      <c r="E23" s="268"/>
      <c r="F23" s="47"/>
      <c r="G23" s="40"/>
      <c r="H23" s="40"/>
      <c r="I23" s="40"/>
      <c r="W23" s="37"/>
      <c r="X23" s="37"/>
      <c r="Y23" s="37"/>
      <c r="Z23" s="37"/>
      <c r="AE23" s="37"/>
      <c r="AF23" s="37"/>
      <c r="BC23" s="104">
        <v>45205</v>
      </c>
      <c r="BD23" s="37">
        <v>2.7858999999999998</v>
      </c>
      <c r="BE23" s="40">
        <v>3.1280000000000001</v>
      </c>
    </row>
    <row r="24" spans="1:68">
      <c r="A24" s="64">
        <v>22</v>
      </c>
      <c r="B24" s="48" t="s">
        <v>33</v>
      </c>
      <c r="C24" s="49" t="e">
        <f ca="1">_xll.BDH(G24,H24, EXE!$I$2,EXE!$I$2,"FILL=P","DAYS=A")</f>
        <v>#NAME?</v>
      </c>
      <c r="D24" s="50" t="e">
        <f ca="1">($C24-_xll.BDH($G24,$H24, EXE!J$2,EXE!J$2,"FILL=P","DAYS=A"))/(_xll.BDH($G24,$H24, EXE!J$2,EXE!J$2,"FILL=P","DAYS=A"))</f>
        <v>#NAME?</v>
      </c>
      <c r="E24" s="51" t="e">
        <f ca="1">($C24-_xll.BDH($G24,$H24, EXE!K$2,EXE!K$2,"FILL=P","DAYS=A"))/(_xll.BDH($G24,$H24, EXE!K$2,EXE!K$2,"FILL=P","DAYS=A"))</f>
        <v>#NAME?</v>
      </c>
      <c r="F24" s="51" t="e">
        <f ca="1">($C24-_xll.BDH($G24,$H24, EXE!L$2,EXE!L$2,"FILL=P","DAYS=A"))/(_xll.BDH($G24,$H24, EXE!L$2,EXE!L$2,"FILL=P","DAYS=A"))</f>
        <v>#NAME?</v>
      </c>
      <c r="G24" s="40" t="s">
        <v>200</v>
      </c>
      <c r="H24" s="40" t="s">
        <v>189</v>
      </c>
      <c r="I24" s="40"/>
      <c r="W24" s="37"/>
      <c r="X24" s="37"/>
      <c r="Y24" s="37"/>
      <c r="Z24" s="37"/>
      <c r="AE24" s="37"/>
      <c r="AF24" s="37"/>
      <c r="BC24" s="104">
        <v>45204</v>
      </c>
      <c r="BD24" s="37">
        <v>2.7858999999999998</v>
      </c>
      <c r="BE24" s="40">
        <v>3.1280000000000001</v>
      </c>
    </row>
    <row r="25" spans="1:68">
      <c r="A25" s="64">
        <v>23</v>
      </c>
      <c r="B25" s="52" t="s">
        <v>34</v>
      </c>
      <c r="C25" s="49" t="e">
        <f ca="1">_xll.BDH(G25,H25, EXE!$I$2,EXE!$I$2,"FILL=P","DAYS=A")</f>
        <v>#NAME?</v>
      </c>
      <c r="D25" s="50" t="e">
        <f ca="1">($C25-_xll.BDH($G25,$H25, EXE!J$2,EXE!J$2,"FILL=P","DAYS=A"))/(_xll.BDH($G25,$H25, EXE!J$2,EXE!J$2,"FILL=P","DAYS=A"))</f>
        <v>#NAME?</v>
      </c>
      <c r="E25" s="51" t="e">
        <f ca="1">($C25-_xll.BDH($G25,$H25, EXE!K$2,EXE!K$2,"FILL=P","DAYS=A"))/(_xll.BDH($G25,$H25, EXE!K$2,EXE!K$2,"FILL=P","DAYS=A"))</f>
        <v>#NAME?</v>
      </c>
      <c r="F25" s="51" t="e">
        <f ca="1">($C25-_xll.BDH($G25,$H25, EXE!L$2,EXE!L$2,"FILL=P","DAYS=A"))/(_xll.BDH($G25,$H25, EXE!L$2,EXE!L$2,"FILL=P","DAYS=A"))</f>
        <v>#NAME?</v>
      </c>
      <c r="G25" s="40" t="s">
        <v>201</v>
      </c>
      <c r="H25" s="40" t="s">
        <v>189</v>
      </c>
      <c r="I25" s="40"/>
      <c r="J25" s="40"/>
      <c r="K25" s="40"/>
      <c r="L25" s="40"/>
      <c r="M25" s="40"/>
      <c r="N25" s="40"/>
      <c r="O25" s="40"/>
      <c r="P25" s="40"/>
      <c r="Q25" s="40"/>
      <c r="R25" s="37"/>
      <c r="S25" s="37"/>
      <c r="T25" s="37"/>
      <c r="U25" s="37"/>
      <c r="V25" s="37"/>
      <c r="W25" s="37"/>
      <c r="X25" s="37"/>
      <c r="Y25" s="37"/>
      <c r="Z25" s="37"/>
      <c r="AE25" s="37"/>
      <c r="AF25" s="37"/>
      <c r="BC25" s="104">
        <v>45203</v>
      </c>
      <c r="BD25" s="37">
        <v>2.7858999999999998</v>
      </c>
      <c r="BE25" s="40">
        <v>3.1280000000000001</v>
      </c>
    </row>
    <row r="26" spans="1:68">
      <c r="A26" s="64">
        <v>24</v>
      </c>
      <c r="B26" s="46" t="s">
        <v>166</v>
      </c>
      <c r="C26" s="47"/>
      <c r="D26" s="47"/>
      <c r="E26" s="269"/>
      <c r="F26" s="56"/>
      <c r="G26" s="40"/>
      <c r="H26" s="40"/>
      <c r="I26" s="62"/>
      <c r="R26" s="37"/>
      <c r="S26" s="37"/>
      <c r="T26" s="37"/>
      <c r="U26" s="37"/>
      <c r="V26" s="37"/>
      <c r="W26" s="37"/>
      <c r="X26" s="37"/>
      <c r="Y26" s="37"/>
      <c r="Z26" s="37"/>
      <c r="AE26" s="37"/>
      <c r="AF26" s="37"/>
      <c r="BC26" s="104">
        <v>45202</v>
      </c>
      <c r="BD26" s="37">
        <v>2.7858999999999998</v>
      </c>
      <c r="BE26" s="40">
        <v>3.1280000000000001</v>
      </c>
    </row>
    <row r="27" spans="1:68">
      <c r="A27" s="64">
        <v>25</v>
      </c>
      <c r="B27" s="48" t="s">
        <v>35</v>
      </c>
      <c r="C27" s="49" t="e">
        <f ca="1">_xll.BDH(G27,H27, EXE!$I$2,EXE!$I$2,"FILL=P","DAYS=A")</f>
        <v>#NAME?</v>
      </c>
      <c r="D27" s="50" t="e">
        <f ca="1">($C27-_xll.BDH($G27,$H27, EXE!J$2,EXE!J$2,"FILL=P","DAYS=A"))/(_xll.BDH($G27,$H27, EXE!J$2,EXE!J$2,"FILL=P","DAYS=A"))</f>
        <v>#NAME?</v>
      </c>
      <c r="E27" s="51" t="e">
        <f ca="1">($C27-_xll.BDH($G27,$H27, EXE!K$2,EXE!K$2,"FILL=P","DAYS=A"))/(_xll.BDH($G27,$H27, EXE!K$2,EXE!K$2,"FILL=P","DAYS=A"))</f>
        <v>#NAME?</v>
      </c>
      <c r="F27" s="51" t="e">
        <f ca="1">($C27-_xll.BDH($G27,$H27, EXE!L$2,EXE!L$2,"FILL=P","DAYS=A"))/(_xll.BDH($G27,$H27, EXE!L$2,EXE!L$2,"FILL=P","DAYS=A"))</f>
        <v>#NAME?</v>
      </c>
      <c r="G27" s="40" t="s">
        <v>202</v>
      </c>
      <c r="H27" s="40" t="s">
        <v>189</v>
      </c>
      <c r="I27" s="40"/>
      <c r="R27" s="37"/>
      <c r="S27" s="37"/>
      <c r="T27" s="37"/>
      <c r="U27" s="37"/>
      <c r="V27" s="37"/>
      <c r="W27" s="37"/>
      <c r="X27" s="37"/>
      <c r="Y27" s="37"/>
      <c r="Z27" s="37"/>
      <c r="AE27" s="37"/>
      <c r="AF27" s="37"/>
      <c r="BC27" s="104">
        <v>45201</v>
      </c>
      <c r="BD27" s="37">
        <v>2.7858999999999998</v>
      </c>
      <c r="BE27" s="40">
        <v>3.1280000000000001</v>
      </c>
    </row>
    <row r="28" spans="1:68">
      <c r="A28" s="64">
        <v>26</v>
      </c>
      <c r="B28" s="57" t="s">
        <v>26</v>
      </c>
      <c r="C28" s="58" t="e">
        <f ca="1">_xll.BDH(G28,H28, EXE!$I$2,EXE!$I$2,"FILL=P","DAYS=A")</f>
        <v>#NAME?</v>
      </c>
      <c r="D28" s="59" t="e">
        <f ca="1">($C28-_xll.BDH($G28,$H28, EXE!J$2,EXE!J$2,"FILL=P","DAYS=A"))/(_xll.BDH($G28,$H28, EXE!J$2,EXE!J$2,"FILL=P","DAYS=A"))</f>
        <v>#NAME?</v>
      </c>
      <c r="E28" s="60" t="e">
        <f ca="1">($C28-_xll.BDH($G28,$H28, EXE!K$2,EXE!K$2,"FILL=P","DAYS=A"))/(_xll.BDH($G28,$H28, EXE!K$2,EXE!K$2,"FILL=P","DAYS=A"))</f>
        <v>#NAME?</v>
      </c>
      <c r="F28" s="60" t="e">
        <f ca="1">($C28-_xll.BDH($G28,$H28, EXE!L$2,EXE!L$2,"FILL=P","DAYS=A"))/(_xll.BDH($G28,$H28, EXE!L$2,EXE!L$2,"FILL=P","DAYS=A"))</f>
        <v>#NAME?</v>
      </c>
      <c r="G28" s="40" t="s">
        <v>203</v>
      </c>
      <c r="H28" s="40" t="s">
        <v>189</v>
      </c>
      <c r="I28" s="40"/>
      <c r="R28" s="37"/>
      <c r="S28" s="37"/>
      <c r="T28" s="37"/>
      <c r="U28" s="37"/>
      <c r="V28" s="37"/>
      <c r="W28" s="37"/>
      <c r="X28" s="37"/>
      <c r="Y28" s="37"/>
      <c r="Z28" s="37"/>
      <c r="AE28" s="37"/>
      <c r="AF28" s="37"/>
      <c r="BC28" s="104">
        <v>45198</v>
      </c>
      <c r="BD28" s="37">
        <v>2.7858999999999998</v>
      </c>
      <c r="BE28" s="40">
        <v>3.1280000000000001</v>
      </c>
    </row>
    <row r="29" spans="1:68">
      <c r="C29" s="40"/>
      <c r="D29" s="39"/>
      <c r="E29" s="270"/>
      <c r="F29" s="39"/>
      <c r="G29" s="40"/>
      <c r="H29" s="40"/>
      <c r="I29" s="40"/>
      <c r="R29" s="37"/>
      <c r="S29" s="37"/>
      <c r="T29" s="37"/>
      <c r="U29" s="37"/>
      <c r="V29" s="37"/>
      <c r="W29" s="37"/>
      <c r="X29" s="37"/>
      <c r="Y29" s="37"/>
      <c r="Z29" s="37"/>
      <c r="AE29" s="37"/>
      <c r="AF29" s="37"/>
      <c r="BC29" s="104">
        <v>45197</v>
      </c>
      <c r="BD29" s="37">
        <v>2.7858999999999998</v>
      </c>
      <c r="BE29" s="40">
        <v>3.1280000000000001</v>
      </c>
    </row>
    <row r="30" spans="1:68">
      <c r="C30" s="40"/>
      <c r="D30" s="39"/>
      <c r="E30" s="270"/>
      <c r="F30" s="39"/>
      <c r="G30" s="40"/>
      <c r="H30" s="40"/>
      <c r="I30" s="40"/>
      <c r="R30" s="37"/>
      <c r="S30" s="37"/>
      <c r="T30" s="37"/>
      <c r="U30" s="37"/>
      <c r="V30" s="37"/>
      <c r="W30" s="37"/>
      <c r="X30" s="37"/>
      <c r="Y30" s="37"/>
      <c r="Z30" s="37"/>
      <c r="AE30" s="37"/>
      <c r="AF30" s="37"/>
      <c r="BC30" s="104">
        <v>45196</v>
      </c>
      <c r="BD30" s="37">
        <v>2.7858999999999998</v>
      </c>
      <c r="BE30" s="40">
        <v>3.1280000000000001</v>
      </c>
    </row>
    <row r="31" spans="1:68">
      <c r="C31" s="40"/>
      <c r="D31" s="39"/>
      <c r="E31" s="270"/>
      <c r="F31" s="39"/>
      <c r="G31" s="40"/>
      <c r="H31" s="40"/>
      <c r="I31" s="40"/>
      <c r="R31" s="37"/>
      <c r="S31" s="104"/>
      <c r="T31" s="37"/>
      <c r="U31" s="104"/>
      <c r="V31" s="37"/>
      <c r="W31" s="37"/>
      <c r="X31" s="37"/>
      <c r="Y31" s="37"/>
      <c r="Z31" s="37"/>
      <c r="AE31" s="37"/>
      <c r="AF31" s="37"/>
      <c r="BC31" s="104">
        <v>45195</v>
      </c>
      <c r="BD31" s="37">
        <v>2.7858999999999998</v>
      </c>
      <c r="BE31" s="40">
        <v>3.1280000000000001</v>
      </c>
    </row>
    <row r="32" spans="1:68">
      <c r="C32" s="40"/>
      <c r="D32" s="39"/>
      <c r="E32" s="270"/>
      <c r="F32" s="39"/>
      <c r="G32" s="40"/>
      <c r="H32" s="40"/>
      <c r="I32" s="40"/>
      <c r="R32" s="37"/>
      <c r="S32" s="104"/>
      <c r="T32" s="37"/>
      <c r="U32" s="104"/>
      <c r="V32" s="37"/>
      <c r="W32" s="37"/>
      <c r="X32" s="37"/>
      <c r="Y32" s="37"/>
      <c r="Z32" s="37"/>
      <c r="AE32" s="37"/>
      <c r="AF32" s="37"/>
      <c r="BC32" s="104">
        <v>45194</v>
      </c>
      <c r="BD32" s="37">
        <v>2.7858999999999998</v>
      </c>
      <c r="BE32" s="40">
        <v>3.1280000000000001</v>
      </c>
    </row>
    <row r="33" spans="3:57">
      <c r="C33" s="40"/>
      <c r="D33" s="39"/>
      <c r="E33" s="270"/>
      <c r="F33" s="39"/>
      <c r="G33" s="40"/>
      <c r="H33" s="40"/>
      <c r="I33" s="40"/>
      <c r="R33" s="37"/>
      <c r="S33" s="104"/>
      <c r="T33" s="37"/>
      <c r="U33" s="104"/>
      <c r="V33" s="37"/>
      <c r="W33" s="37"/>
      <c r="X33" s="37"/>
      <c r="Y33" s="37"/>
      <c r="Z33" s="37"/>
      <c r="AE33" s="37"/>
      <c r="AF33" s="37"/>
      <c r="BC33" s="104">
        <v>45191</v>
      </c>
      <c r="BD33" s="37">
        <v>2.7858999999999998</v>
      </c>
      <c r="BE33" s="40">
        <v>3.1280000000000001</v>
      </c>
    </row>
    <row r="34" spans="3:57">
      <c r="C34" s="40"/>
      <c r="D34" s="39"/>
      <c r="E34" s="270"/>
      <c r="F34" s="39"/>
      <c r="G34" s="40"/>
      <c r="H34" s="40"/>
      <c r="I34" s="40"/>
      <c r="R34" s="37"/>
      <c r="S34" s="104"/>
      <c r="T34" s="37"/>
      <c r="U34" s="104"/>
      <c r="V34" s="37"/>
      <c r="W34" s="37"/>
      <c r="X34" s="37"/>
      <c r="Y34" s="37"/>
      <c r="Z34" s="37"/>
      <c r="AE34" s="37"/>
      <c r="AF34" s="37"/>
      <c r="BC34" s="104">
        <v>45190</v>
      </c>
      <c r="BD34" s="37">
        <v>2.7858999999999998</v>
      </c>
      <c r="BE34" s="40">
        <v>3.1280000000000001</v>
      </c>
    </row>
    <row r="35" spans="3:57">
      <c r="C35" s="40"/>
      <c r="D35" s="39"/>
      <c r="E35" s="270"/>
      <c r="F35" s="39"/>
      <c r="G35" s="40"/>
      <c r="H35" s="40"/>
      <c r="I35" s="40"/>
      <c r="R35" s="37"/>
      <c r="S35" s="104"/>
      <c r="T35" s="37"/>
      <c r="U35" s="104"/>
      <c r="V35" s="37"/>
      <c r="W35" s="37"/>
      <c r="X35" s="37"/>
      <c r="Y35" s="37"/>
      <c r="Z35" s="37"/>
      <c r="AE35" s="37"/>
      <c r="AF35" s="37"/>
      <c r="BC35" s="104">
        <v>45189</v>
      </c>
      <c r="BD35" s="37">
        <v>2.7858999999999998</v>
      </c>
      <c r="BE35" s="40">
        <v>3.1280000000000001</v>
      </c>
    </row>
    <row r="36" spans="3:57">
      <c r="C36" s="40"/>
      <c r="D36" s="39"/>
      <c r="E36" s="270"/>
      <c r="F36" s="39"/>
      <c r="G36" s="40"/>
      <c r="H36" s="40"/>
      <c r="I36" s="40"/>
      <c r="R36" s="37"/>
      <c r="S36" s="104"/>
      <c r="T36" s="37"/>
      <c r="U36" s="104"/>
      <c r="V36" s="37"/>
      <c r="W36" s="37"/>
      <c r="X36" s="37"/>
      <c r="Y36" s="37"/>
      <c r="Z36" s="37"/>
      <c r="AE36" s="37"/>
      <c r="AF36" s="37"/>
      <c r="BC36" s="104">
        <v>45188</v>
      </c>
      <c r="BD36" s="37">
        <v>2.7858999999999998</v>
      </c>
      <c r="BE36" s="40">
        <v>3.1280000000000001</v>
      </c>
    </row>
    <row r="37" spans="3:57">
      <c r="C37" s="40"/>
      <c r="D37" s="39"/>
      <c r="E37" s="270"/>
      <c r="F37" s="39"/>
      <c r="G37" s="40"/>
      <c r="H37" s="40"/>
      <c r="I37" s="23"/>
      <c r="J37" s="23"/>
      <c r="K37" s="23"/>
      <c r="L37" s="23"/>
      <c r="M37" s="23"/>
      <c r="N37" s="23"/>
      <c r="O37" s="23"/>
      <c r="P37" s="23"/>
      <c r="Q37" s="23"/>
      <c r="R37" s="23"/>
      <c r="S37" s="23"/>
      <c r="T37" s="23"/>
      <c r="U37" s="23"/>
      <c r="V37" s="23"/>
      <c r="W37" s="37"/>
      <c r="X37" s="37"/>
      <c r="Y37" s="37"/>
      <c r="Z37" s="37"/>
      <c r="AE37" s="37"/>
      <c r="AF37" s="37"/>
      <c r="BC37" s="104">
        <v>45187</v>
      </c>
      <c r="BD37" s="37">
        <v>2.7858999999999998</v>
      </c>
      <c r="BE37" s="40">
        <v>3.1280000000000001</v>
      </c>
    </row>
    <row r="38" spans="3:57">
      <c r="C38" s="40"/>
      <c r="D38" s="39"/>
      <c r="E38" s="270"/>
      <c r="F38" s="39"/>
      <c r="G38" s="40"/>
      <c r="H38" s="40"/>
      <c r="I38" s="157"/>
      <c r="W38" s="37"/>
      <c r="X38" s="37"/>
      <c r="Y38" s="37"/>
      <c r="Z38" s="37"/>
      <c r="AE38" s="37"/>
      <c r="AF38" s="37"/>
      <c r="BC38" s="104">
        <v>45184</v>
      </c>
      <c r="BD38" s="37">
        <v>2.7858999999999998</v>
      </c>
      <c r="BE38" s="40">
        <v>3.1280000000000001</v>
      </c>
    </row>
    <row r="39" spans="3:57">
      <c r="C39" s="40"/>
      <c r="D39" s="39"/>
      <c r="E39" s="270"/>
      <c r="F39" s="39"/>
      <c r="G39" s="40"/>
      <c r="H39" s="40"/>
      <c r="I39" s="62"/>
      <c r="W39" s="37"/>
      <c r="X39" s="37"/>
      <c r="Y39" s="37"/>
      <c r="Z39" s="37"/>
      <c r="AE39" s="37"/>
      <c r="AF39" s="37"/>
      <c r="BC39" s="104">
        <v>45183</v>
      </c>
      <c r="BD39" s="37">
        <v>2.7858999999999998</v>
      </c>
      <c r="BE39" s="40">
        <v>3.1280000000000001</v>
      </c>
    </row>
    <row r="40" spans="3:57">
      <c r="C40" s="40"/>
      <c r="D40" s="39"/>
      <c r="E40" s="270"/>
      <c r="F40" s="39"/>
      <c r="G40" s="40"/>
      <c r="H40" s="40"/>
      <c r="I40" s="157"/>
      <c r="W40" s="37"/>
      <c r="X40" s="37"/>
      <c r="Y40" s="37"/>
      <c r="Z40" s="37"/>
      <c r="AE40" s="37"/>
      <c r="AF40" s="37"/>
      <c r="BC40" s="104">
        <v>45182</v>
      </c>
      <c r="BD40" s="37">
        <v>2.7858999999999998</v>
      </c>
      <c r="BE40" s="40">
        <v>3.1280000000000001</v>
      </c>
    </row>
    <row r="41" spans="3:57">
      <c r="C41" s="40"/>
      <c r="D41" s="39"/>
      <c r="E41" s="270"/>
      <c r="F41" s="39"/>
      <c r="G41" s="40"/>
      <c r="H41" s="40"/>
      <c r="I41" s="157"/>
      <c r="W41" s="37"/>
      <c r="X41" s="37"/>
      <c r="Y41" s="37"/>
      <c r="Z41" s="37"/>
      <c r="AE41" s="37"/>
      <c r="AF41" s="37"/>
      <c r="BC41" s="104">
        <v>45181</v>
      </c>
      <c r="BD41" s="37">
        <v>2.7858999999999998</v>
      </c>
      <c r="BE41" s="40">
        <v>3.1280000000000001</v>
      </c>
    </row>
    <row r="42" spans="3:57">
      <c r="C42" s="40"/>
      <c r="D42" s="39"/>
      <c r="E42" s="270"/>
      <c r="F42" s="39"/>
      <c r="G42" s="40"/>
      <c r="H42" s="40"/>
      <c r="I42" s="157"/>
      <c r="W42" s="37"/>
      <c r="X42" s="37"/>
      <c r="Y42" s="37"/>
      <c r="Z42" s="37"/>
      <c r="AE42" s="37"/>
      <c r="AF42" s="37"/>
      <c r="BC42" s="104">
        <v>45180</v>
      </c>
      <c r="BD42" s="37">
        <v>2.7858999999999998</v>
      </c>
      <c r="BE42" s="40">
        <v>3.1280000000000001</v>
      </c>
    </row>
    <row r="43" spans="3:57">
      <c r="C43" s="40"/>
      <c r="D43" s="39"/>
      <c r="E43" s="270"/>
      <c r="F43" s="39"/>
      <c r="G43" s="40"/>
      <c r="H43" s="40"/>
      <c r="I43" s="157"/>
      <c r="W43" s="37"/>
      <c r="X43" s="37"/>
      <c r="Y43" s="37"/>
      <c r="Z43" s="37"/>
      <c r="AE43" s="37"/>
      <c r="AF43" s="37"/>
      <c r="BC43" s="104">
        <v>45177</v>
      </c>
      <c r="BD43" s="37">
        <v>2.7858999999999998</v>
      </c>
      <c r="BE43" s="40">
        <v>3.1280000000000001</v>
      </c>
    </row>
    <row r="44" spans="3:57">
      <c r="C44" s="40"/>
      <c r="D44" s="39"/>
      <c r="E44" s="270"/>
      <c r="F44" s="39"/>
      <c r="G44" s="40"/>
      <c r="H44" s="40"/>
      <c r="I44" s="23"/>
      <c r="W44" s="37"/>
      <c r="X44" s="37"/>
      <c r="Y44" s="37"/>
      <c r="Z44" s="37"/>
      <c r="AE44" s="37"/>
      <c r="AF44" s="37"/>
      <c r="BC44" s="104">
        <v>45176</v>
      </c>
      <c r="BD44" s="37">
        <v>2.7858999999999998</v>
      </c>
      <c r="BE44" s="40">
        <v>3.1280000000000001</v>
      </c>
    </row>
    <row r="45" spans="3:57">
      <c r="C45" s="40"/>
      <c r="D45" s="39"/>
      <c r="E45" s="270"/>
      <c r="F45" s="39"/>
      <c r="G45" s="40"/>
      <c r="H45" s="40"/>
      <c r="I45" s="23"/>
      <c r="J45" s="23"/>
      <c r="K45" s="23"/>
      <c r="L45" s="23"/>
      <c r="M45" s="23"/>
      <c r="N45" s="23"/>
      <c r="O45" s="23"/>
      <c r="P45" s="23"/>
      <c r="Q45" s="23"/>
      <c r="R45" s="23"/>
      <c r="S45" s="23"/>
      <c r="T45" s="23"/>
      <c r="U45" s="23"/>
      <c r="V45" s="23"/>
      <c r="W45" s="37"/>
      <c r="X45" s="37"/>
      <c r="Y45" s="37"/>
      <c r="Z45" s="37"/>
      <c r="AE45" s="37"/>
      <c r="AF45" s="37"/>
      <c r="BC45" s="104">
        <v>45175</v>
      </c>
      <c r="BD45" s="37">
        <v>2.7858999999999998</v>
      </c>
      <c r="BE45" s="40">
        <v>3.1280000000000001</v>
      </c>
    </row>
    <row r="46" spans="3:57">
      <c r="C46" s="40"/>
      <c r="D46" s="39"/>
      <c r="E46" s="270"/>
      <c r="F46" s="39"/>
      <c r="G46" s="40"/>
      <c r="H46" s="40"/>
      <c r="I46" s="23"/>
      <c r="J46" s="23"/>
      <c r="K46" s="23"/>
      <c r="L46" s="23"/>
      <c r="M46" s="23"/>
      <c r="N46" s="23"/>
      <c r="O46" s="23"/>
      <c r="P46" s="23"/>
      <c r="Q46" s="23"/>
      <c r="R46" s="23"/>
      <c r="S46" s="23"/>
      <c r="T46" s="23"/>
      <c r="U46" s="23"/>
      <c r="V46" s="23"/>
      <c r="W46" s="37"/>
      <c r="X46" s="37"/>
      <c r="Y46" s="37"/>
      <c r="Z46" s="37"/>
      <c r="AE46" s="37"/>
      <c r="AF46" s="37"/>
      <c r="BC46" s="104">
        <v>45174</v>
      </c>
      <c r="BD46" s="37">
        <v>2.7858999999999998</v>
      </c>
      <c r="BE46" s="40">
        <v>3.1280000000000001</v>
      </c>
    </row>
    <row r="47" spans="3:57">
      <c r="C47" s="40"/>
      <c r="D47" s="39"/>
      <c r="E47" s="270"/>
      <c r="F47" s="39"/>
      <c r="G47" s="40"/>
      <c r="H47" s="40"/>
      <c r="I47" s="40"/>
      <c r="J47" s="40"/>
      <c r="K47" s="40"/>
      <c r="L47" s="40"/>
      <c r="M47" s="40"/>
      <c r="N47" s="40"/>
      <c r="O47" s="40"/>
      <c r="P47" s="40"/>
      <c r="Q47" s="40"/>
      <c r="R47" s="37"/>
      <c r="S47" s="104"/>
      <c r="T47" s="37"/>
      <c r="U47" s="104"/>
      <c r="V47" s="37"/>
      <c r="W47" s="37"/>
      <c r="X47" s="37"/>
      <c r="Y47" s="37"/>
      <c r="Z47" s="37"/>
      <c r="AE47" s="37"/>
      <c r="AF47" s="37"/>
      <c r="BC47" s="104">
        <v>45173</v>
      </c>
      <c r="BD47" s="37">
        <v>2.7858999999999998</v>
      </c>
      <c r="BE47" s="40">
        <v>3.1280000000000001</v>
      </c>
    </row>
    <row r="48" spans="3:57">
      <c r="C48" s="40"/>
      <c r="D48" s="39"/>
      <c r="E48" s="270"/>
      <c r="F48" s="39"/>
      <c r="G48" s="40"/>
      <c r="H48" s="40"/>
      <c r="I48" s="40"/>
      <c r="J48" s="40"/>
      <c r="K48" s="40"/>
      <c r="L48" s="40"/>
      <c r="M48" s="40"/>
      <c r="N48" s="40"/>
      <c r="O48" s="40"/>
      <c r="P48" s="40"/>
      <c r="Q48" s="40"/>
      <c r="R48" s="37"/>
      <c r="S48" s="104"/>
      <c r="T48" s="37"/>
      <c r="U48" s="104"/>
      <c r="V48" s="37"/>
      <c r="W48" s="37"/>
      <c r="X48" s="37"/>
      <c r="Y48" s="37"/>
      <c r="Z48" s="37"/>
      <c r="AE48" s="37"/>
      <c r="AF48" s="37"/>
      <c r="BC48" s="104">
        <v>45170</v>
      </c>
      <c r="BD48" s="37">
        <v>2.7858999999999998</v>
      </c>
      <c r="BE48" s="40">
        <v>3.1280000000000001</v>
      </c>
    </row>
    <row r="49" spans="3:57">
      <c r="C49" s="40"/>
      <c r="D49" s="39"/>
      <c r="E49" s="270"/>
      <c r="F49" s="39"/>
      <c r="G49" s="40"/>
      <c r="H49" s="40"/>
      <c r="I49" s="40"/>
      <c r="J49" s="40"/>
      <c r="K49" s="40"/>
      <c r="L49" s="40"/>
      <c r="M49" s="40"/>
      <c r="N49" s="40"/>
      <c r="O49" s="40"/>
      <c r="P49" s="40"/>
      <c r="Q49" s="40"/>
      <c r="R49" s="37"/>
      <c r="S49" s="104"/>
      <c r="T49" s="37"/>
      <c r="U49" s="104"/>
      <c r="V49" s="37"/>
      <c r="W49" s="37"/>
      <c r="X49" s="37"/>
      <c r="Y49" s="37"/>
      <c r="Z49" s="37"/>
      <c r="AE49" s="37"/>
      <c r="AF49" s="37"/>
      <c r="BC49" s="104">
        <v>45169</v>
      </c>
      <c r="BD49" s="37">
        <v>2.7858999999999998</v>
      </c>
      <c r="BE49" s="40">
        <v>3.1280000000000001</v>
      </c>
    </row>
    <row r="50" spans="3:57">
      <c r="C50" s="40"/>
      <c r="D50" s="39"/>
      <c r="E50" s="270"/>
      <c r="F50" s="39"/>
      <c r="G50" s="40"/>
      <c r="H50" s="40"/>
      <c r="I50" s="40"/>
      <c r="J50" s="40"/>
      <c r="K50" s="40"/>
      <c r="L50" s="40"/>
      <c r="M50" s="40"/>
      <c r="N50" s="40"/>
      <c r="O50" s="40"/>
      <c r="P50" s="40"/>
      <c r="Q50" s="40"/>
      <c r="R50" s="37"/>
      <c r="S50" s="37"/>
      <c r="T50" s="37"/>
      <c r="U50" s="104"/>
      <c r="V50" s="37"/>
      <c r="W50" s="37"/>
      <c r="X50" s="37"/>
      <c r="Y50" s="37"/>
      <c r="Z50" s="37"/>
      <c r="AE50" s="37"/>
      <c r="AF50" s="37"/>
      <c r="BC50" s="104">
        <v>45168</v>
      </c>
      <c r="BD50" s="37">
        <v>2.7858999999999998</v>
      </c>
      <c r="BE50" s="40">
        <v>3.1280000000000001</v>
      </c>
    </row>
    <row r="51" spans="3:57">
      <c r="C51" s="40"/>
      <c r="D51" s="39"/>
      <c r="E51" s="270"/>
      <c r="F51" s="39"/>
      <c r="G51" s="40"/>
      <c r="H51" s="40"/>
      <c r="I51" s="40"/>
      <c r="J51" s="40"/>
      <c r="K51" s="40"/>
      <c r="L51" s="40"/>
      <c r="M51" s="40"/>
      <c r="N51" s="40"/>
      <c r="O51" s="40"/>
      <c r="P51" s="40"/>
      <c r="Q51" s="40"/>
      <c r="R51" s="37"/>
      <c r="S51" s="37"/>
      <c r="T51" s="37"/>
      <c r="U51" s="104"/>
      <c r="V51" s="37"/>
      <c r="W51" s="37"/>
      <c r="X51" s="37"/>
      <c r="Y51" s="37"/>
      <c r="Z51" s="37"/>
      <c r="AE51" s="37"/>
      <c r="AF51" s="37"/>
      <c r="BC51" s="104">
        <v>45167</v>
      </c>
      <c r="BD51" s="37">
        <v>2.7858999999999998</v>
      </c>
      <c r="BE51" s="40">
        <v>3.1280000000000001</v>
      </c>
    </row>
    <row r="52" spans="3:57">
      <c r="C52" s="40"/>
      <c r="D52" s="39"/>
      <c r="E52" s="270"/>
      <c r="F52" s="39"/>
      <c r="G52" s="40"/>
      <c r="H52" s="40"/>
      <c r="I52" s="40"/>
      <c r="J52" s="40"/>
      <c r="K52" s="40"/>
      <c r="L52" s="40"/>
      <c r="M52" s="40"/>
      <c r="N52" s="40"/>
      <c r="O52" s="40"/>
      <c r="P52" s="40"/>
      <c r="Q52" s="40"/>
      <c r="R52" s="37"/>
      <c r="S52" s="37"/>
      <c r="T52" s="37"/>
      <c r="U52" s="104"/>
      <c r="V52" s="37"/>
      <c r="W52" s="37"/>
      <c r="X52" s="37"/>
      <c r="Y52" s="37"/>
      <c r="Z52" s="37"/>
      <c r="AE52" s="37"/>
      <c r="AF52" s="37"/>
      <c r="BC52" s="104">
        <v>45166</v>
      </c>
      <c r="BD52" s="37">
        <v>2.7858999999999998</v>
      </c>
      <c r="BE52" s="40">
        <v>3.1280000000000001</v>
      </c>
    </row>
    <row r="53" spans="3:57">
      <c r="C53" s="40"/>
      <c r="D53" s="39"/>
      <c r="E53" s="270"/>
      <c r="F53" s="39"/>
      <c r="G53" s="40"/>
      <c r="H53" s="40"/>
      <c r="I53" s="40"/>
      <c r="J53" s="40"/>
      <c r="K53" s="40"/>
      <c r="L53" s="40"/>
      <c r="M53" s="40"/>
      <c r="N53" s="40"/>
      <c r="O53" s="40"/>
      <c r="P53" s="40"/>
      <c r="Q53" s="40"/>
      <c r="R53" s="37"/>
      <c r="S53" s="37"/>
      <c r="T53" s="37"/>
      <c r="U53" s="104"/>
      <c r="V53" s="37"/>
      <c r="W53" s="37"/>
      <c r="X53" s="37"/>
      <c r="Y53" s="37"/>
      <c r="Z53" s="37"/>
      <c r="AE53" s="37"/>
      <c r="AF53" s="37"/>
      <c r="BC53" s="104">
        <v>45163</v>
      </c>
      <c r="BD53" s="37">
        <v>2.7858999999999998</v>
      </c>
      <c r="BE53" s="40">
        <v>3.1280000000000001</v>
      </c>
    </row>
    <row r="54" spans="3:57">
      <c r="C54" s="40"/>
      <c r="D54" s="39"/>
      <c r="E54" s="270"/>
      <c r="F54" s="39"/>
      <c r="G54" s="40"/>
      <c r="H54" s="40"/>
      <c r="I54" s="40"/>
      <c r="J54" s="40"/>
      <c r="K54" s="40"/>
      <c r="L54" s="40"/>
      <c r="M54" s="40"/>
      <c r="N54" s="40"/>
      <c r="O54" s="40"/>
      <c r="P54" s="40"/>
      <c r="Q54" s="40"/>
      <c r="R54" s="37"/>
      <c r="S54" s="37"/>
      <c r="T54" s="37"/>
      <c r="U54" s="104"/>
      <c r="V54" s="37"/>
      <c r="W54" s="37"/>
      <c r="X54" s="37"/>
      <c r="Y54" s="37"/>
      <c r="Z54" s="37"/>
      <c r="AE54" s="37"/>
      <c r="AF54" s="37"/>
      <c r="BC54" s="104">
        <v>45162</v>
      </c>
      <c r="BD54" s="37">
        <v>2.7858999999999998</v>
      </c>
      <c r="BE54" s="40">
        <v>3.1280000000000001</v>
      </c>
    </row>
    <row r="55" spans="3:57">
      <c r="C55" s="40"/>
      <c r="D55" s="39"/>
      <c r="E55" s="270"/>
      <c r="F55" s="39"/>
      <c r="G55" s="40"/>
      <c r="H55" s="40"/>
      <c r="I55" s="40"/>
      <c r="J55" s="40"/>
      <c r="K55" s="40"/>
      <c r="L55" s="40"/>
      <c r="M55" s="40"/>
      <c r="N55" s="40"/>
      <c r="O55" s="40"/>
      <c r="P55" s="40"/>
      <c r="Q55" s="40"/>
      <c r="R55" s="37"/>
      <c r="S55" s="37"/>
      <c r="T55" s="37"/>
      <c r="U55" s="104"/>
      <c r="V55" s="37"/>
      <c r="W55" s="37"/>
      <c r="X55" s="37"/>
      <c r="Y55" s="37"/>
      <c r="Z55" s="37"/>
      <c r="AE55" s="37"/>
      <c r="AF55" s="37"/>
      <c r="BC55" s="104">
        <v>45161</v>
      </c>
      <c r="BD55" s="37">
        <v>2.7858999999999998</v>
      </c>
      <c r="BE55" s="40">
        <v>3.1280000000000001</v>
      </c>
    </row>
    <row r="56" spans="3:57">
      <c r="C56" s="40"/>
      <c r="D56" s="39"/>
      <c r="E56" s="270"/>
      <c r="F56" s="39"/>
      <c r="G56" s="40"/>
      <c r="H56" s="40"/>
      <c r="I56" s="40"/>
      <c r="J56" s="40"/>
      <c r="K56" s="40"/>
      <c r="L56" s="40"/>
      <c r="M56" s="40"/>
      <c r="N56" s="40"/>
      <c r="O56" s="40"/>
      <c r="P56" s="40"/>
      <c r="Q56" s="40"/>
      <c r="R56" s="37"/>
      <c r="S56" s="37"/>
      <c r="T56" s="37"/>
      <c r="U56" s="104"/>
      <c r="V56" s="37"/>
      <c r="W56" s="37"/>
      <c r="X56" s="37"/>
      <c r="Y56" s="37"/>
      <c r="Z56" s="37"/>
      <c r="AE56" s="37"/>
      <c r="AF56" s="37"/>
      <c r="BC56" s="104">
        <v>45160</v>
      </c>
      <c r="BD56" s="37">
        <v>2.7858999999999998</v>
      </c>
      <c r="BE56" s="40">
        <v>3.1280000000000001</v>
      </c>
    </row>
    <row r="57" spans="3:57">
      <c r="C57" s="40"/>
      <c r="D57" s="39"/>
      <c r="E57" s="270"/>
      <c r="F57" s="39"/>
      <c r="G57" s="40"/>
      <c r="H57" s="40"/>
      <c r="I57" s="40"/>
      <c r="J57" s="40"/>
      <c r="K57" s="40"/>
      <c r="L57" s="40"/>
      <c r="M57" s="40"/>
      <c r="N57" s="40"/>
      <c r="O57" s="40"/>
      <c r="P57" s="40"/>
      <c r="Q57" s="40"/>
      <c r="R57" s="37"/>
      <c r="S57" s="37"/>
      <c r="T57" s="37"/>
      <c r="U57" s="104"/>
      <c r="V57" s="37"/>
      <c r="W57" s="37"/>
      <c r="X57" s="37"/>
      <c r="Y57" s="37"/>
      <c r="Z57" s="37"/>
      <c r="AE57" s="37"/>
      <c r="AF57" s="37"/>
      <c r="BC57" s="104">
        <v>45159</v>
      </c>
      <c r="BD57" s="37">
        <v>2.7858999999999998</v>
      </c>
      <c r="BE57" s="40">
        <v>3.1280000000000001</v>
      </c>
    </row>
    <row r="58" spans="3:57">
      <c r="C58" s="40"/>
      <c r="D58" s="39"/>
      <c r="E58" s="270"/>
      <c r="F58" s="39"/>
      <c r="G58" s="40"/>
      <c r="H58" s="40"/>
      <c r="I58" s="40"/>
      <c r="J58" s="40"/>
      <c r="K58" s="40"/>
      <c r="L58" s="40"/>
      <c r="M58" s="40"/>
      <c r="N58" s="40"/>
      <c r="O58" s="40"/>
      <c r="P58" s="40"/>
      <c r="Q58" s="40"/>
      <c r="R58" s="37"/>
      <c r="S58" s="37"/>
      <c r="T58" s="37"/>
      <c r="U58" s="104"/>
      <c r="V58" s="37"/>
      <c r="W58" s="37"/>
      <c r="X58" s="37"/>
      <c r="Y58" s="37"/>
      <c r="Z58" s="37"/>
      <c r="AE58" s="37"/>
      <c r="AF58" s="37"/>
      <c r="BC58" s="104">
        <v>45156</v>
      </c>
      <c r="BD58" s="37">
        <v>2.7858999999999998</v>
      </c>
      <c r="BE58" s="40">
        <v>3.1280000000000001</v>
      </c>
    </row>
    <row r="59" spans="3:57">
      <c r="C59" s="40"/>
      <c r="D59" s="39"/>
      <c r="E59" s="270"/>
      <c r="F59" s="39"/>
      <c r="G59" s="40"/>
      <c r="H59" s="40"/>
      <c r="I59" s="40"/>
      <c r="J59" s="40"/>
      <c r="K59" s="40"/>
      <c r="L59" s="40"/>
      <c r="M59" s="40"/>
      <c r="N59" s="40"/>
      <c r="O59" s="40"/>
      <c r="P59" s="40"/>
      <c r="Q59" s="40"/>
      <c r="R59" s="37"/>
      <c r="S59" s="37"/>
      <c r="T59" s="37"/>
      <c r="U59" s="104"/>
      <c r="V59" s="37"/>
      <c r="W59" s="37"/>
      <c r="X59" s="37"/>
      <c r="Y59" s="37"/>
      <c r="Z59" s="37"/>
      <c r="AE59" s="37"/>
      <c r="AF59" s="37"/>
      <c r="BC59" s="104">
        <v>45155</v>
      </c>
      <c r="BD59" s="37">
        <v>2.7858999999999998</v>
      </c>
      <c r="BE59" s="40">
        <v>3.1280000000000001</v>
      </c>
    </row>
    <row r="60" spans="3:57">
      <c r="C60" s="40"/>
      <c r="D60" s="39"/>
      <c r="E60" s="270"/>
      <c r="F60" s="39"/>
      <c r="G60" s="40"/>
      <c r="H60" s="40"/>
      <c r="I60" s="40"/>
      <c r="J60" s="40"/>
      <c r="K60" s="40"/>
      <c r="L60" s="40"/>
      <c r="M60" s="40"/>
      <c r="N60" s="40"/>
      <c r="O60" s="40"/>
      <c r="P60" s="40"/>
      <c r="Q60" s="40"/>
      <c r="R60" s="37"/>
      <c r="S60" s="37"/>
      <c r="T60" s="37"/>
      <c r="U60" s="104"/>
      <c r="V60" s="37"/>
      <c r="W60" s="37"/>
      <c r="X60" s="37"/>
      <c r="Y60" s="37"/>
      <c r="Z60" s="37"/>
      <c r="AE60" s="37"/>
      <c r="AF60" s="37"/>
      <c r="BC60" s="104">
        <v>45154</v>
      </c>
      <c r="BD60" s="37">
        <v>2.7858999999999998</v>
      </c>
      <c r="BE60" s="40">
        <v>3.1280000000000001</v>
      </c>
    </row>
    <row r="61" spans="3:57">
      <c r="C61" s="40"/>
      <c r="D61" s="39"/>
      <c r="E61" s="270"/>
      <c r="F61" s="39"/>
      <c r="G61" s="40"/>
      <c r="H61" s="40"/>
      <c r="I61" s="40"/>
      <c r="J61" s="40"/>
      <c r="K61" s="40"/>
      <c r="L61" s="40"/>
      <c r="M61" s="40"/>
      <c r="N61" s="40"/>
      <c r="O61" s="40"/>
      <c r="P61" s="40"/>
      <c r="Q61" s="40"/>
      <c r="R61" s="37"/>
      <c r="S61" s="37"/>
      <c r="T61" s="37"/>
      <c r="U61" s="104"/>
      <c r="V61" s="37"/>
      <c r="W61" s="37"/>
      <c r="X61" s="37"/>
      <c r="Y61" s="37"/>
      <c r="Z61" s="37"/>
      <c r="AE61" s="37"/>
      <c r="AF61" s="37"/>
      <c r="BC61" s="104">
        <v>45153</v>
      </c>
      <c r="BD61" s="37">
        <v>2.7858999999999998</v>
      </c>
      <c r="BE61" s="40">
        <v>3.1280000000000001</v>
      </c>
    </row>
    <row r="62" spans="3:57">
      <c r="C62" s="40"/>
      <c r="D62" s="39"/>
      <c r="E62" s="270"/>
      <c r="F62" s="39"/>
      <c r="G62" s="40"/>
      <c r="H62" s="40"/>
      <c r="I62" s="40"/>
      <c r="J62" s="40"/>
      <c r="K62" s="40"/>
      <c r="L62" s="40"/>
      <c r="M62" s="40"/>
      <c r="N62" s="40"/>
      <c r="O62" s="40"/>
      <c r="P62" s="40"/>
      <c r="Q62" s="40"/>
      <c r="R62" s="37"/>
      <c r="S62" s="37"/>
      <c r="T62" s="37"/>
      <c r="U62" s="104"/>
      <c r="V62" s="37"/>
      <c r="W62" s="37"/>
      <c r="X62" s="37"/>
      <c r="Y62" s="37"/>
      <c r="Z62" s="37"/>
      <c r="AE62" s="37"/>
      <c r="AF62" s="37"/>
      <c r="BC62" s="104">
        <v>45152</v>
      </c>
      <c r="BD62" s="37">
        <v>2.7858999999999998</v>
      </c>
      <c r="BE62" s="40">
        <v>3.1280000000000001</v>
      </c>
    </row>
    <row r="63" spans="3:57">
      <c r="C63" s="40"/>
      <c r="D63" s="39"/>
      <c r="E63" s="270"/>
      <c r="F63" s="39"/>
      <c r="G63" s="40"/>
      <c r="H63" s="40"/>
      <c r="I63" s="40"/>
      <c r="J63" s="40"/>
      <c r="K63" s="40"/>
      <c r="L63" s="40"/>
      <c r="M63" s="40"/>
      <c r="N63" s="40"/>
      <c r="O63" s="40"/>
      <c r="P63" s="40"/>
      <c r="Q63" s="40"/>
      <c r="R63" s="37"/>
      <c r="S63" s="37"/>
      <c r="T63" s="37"/>
      <c r="U63" s="104"/>
      <c r="V63" s="37"/>
      <c r="W63" s="37"/>
      <c r="X63" s="37"/>
      <c r="Y63" s="37"/>
      <c r="Z63" s="37"/>
      <c r="AE63" s="37"/>
      <c r="AF63" s="37"/>
      <c r="BC63" s="104">
        <v>45149</v>
      </c>
      <c r="BD63" s="37">
        <v>2.7858999999999998</v>
      </c>
      <c r="BE63" s="40">
        <v>3.1280000000000001</v>
      </c>
    </row>
    <row r="64" spans="3:57">
      <c r="C64" s="40"/>
      <c r="D64" s="39"/>
      <c r="E64" s="270"/>
      <c r="F64" s="39"/>
      <c r="G64" s="40"/>
      <c r="H64" s="40"/>
      <c r="I64" s="40"/>
      <c r="J64" s="40"/>
      <c r="K64" s="40"/>
      <c r="L64" s="40"/>
      <c r="M64" s="40"/>
      <c r="N64" s="40"/>
      <c r="O64" s="40"/>
      <c r="P64" s="40"/>
      <c r="Q64" s="40"/>
      <c r="R64" s="37"/>
      <c r="S64" s="37"/>
      <c r="T64" s="37"/>
      <c r="U64" s="104"/>
      <c r="V64" s="37"/>
      <c r="W64" s="37"/>
      <c r="X64" s="37"/>
      <c r="Y64" s="37"/>
      <c r="Z64" s="37"/>
      <c r="AE64" s="37"/>
      <c r="AF64" s="37"/>
      <c r="BC64" s="104">
        <v>45148</v>
      </c>
      <c r="BD64" s="37">
        <v>2.7858999999999998</v>
      </c>
      <c r="BE64" s="40">
        <v>3.1280000000000001</v>
      </c>
    </row>
    <row r="65" spans="3:57">
      <c r="C65" s="40"/>
      <c r="D65" s="39"/>
      <c r="E65" s="270"/>
      <c r="F65" s="39"/>
      <c r="G65" s="40"/>
      <c r="H65" s="40"/>
      <c r="I65" s="40"/>
      <c r="J65" s="40"/>
      <c r="K65" s="40"/>
      <c r="L65" s="40"/>
      <c r="M65" s="40"/>
      <c r="N65" s="40"/>
      <c r="O65" s="40"/>
      <c r="P65" s="40"/>
      <c r="Q65" s="40"/>
      <c r="R65" s="37"/>
      <c r="S65" s="37"/>
      <c r="T65" s="37"/>
      <c r="U65" s="104"/>
      <c r="V65" s="37"/>
      <c r="W65" s="37"/>
      <c r="X65" s="37"/>
      <c r="Y65" s="37"/>
      <c r="Z65" s="37"/>
      <c r="AE65" s="37"/>
      <c r="AF65" s="37"/>
      <c r="BC65" s="104">
        <v>45147</v>
      </c>
      <c r="BD65" s="37">
        <v>2.7858999999999998</v>
      </c>
      <c r="BE65" s="40">
        <v>3.1280000000000001</v>
      </c>
    </row>
    <row r="66" spans="3:57">
      <c r="C66" s="40"/>
      <c r="D66" s="39"/>
      <c r="E66" s="270"/>
      <c r="F66" s="39"/>
      <c r="G66" s="40"/>
      <c r="H66" s="40"/>
      <c r="I66" s="40"/>
      <c r="J66" s="40"/>
      <c r="K66" s="40"/>
      <c r="L66" s="40"/>
      <c r="M66" s="40"/>
      <c r="N66" s="40"/>
      <c r="O66" s="40"/>
      <c r="P66" s="40"/>
      <c r="Q66" s="40"/>
      <c r="R66" s="37"/>
      <c r="S66" s="37"/>
      <c r="T66" s="37"/>
      <c r="U66" s="104"/>
      <c r="V66" s="37"/>
      <c r="W66" s="37"/>
      <c r="X66" s="37"/>
      <c r="Y66" s="37"/>
      <c r="Z66" s="37"/>
      <c r="AE66" s="37"/>
      <c r="AF66" s="37"/>
      <c r="BC66" s="104">
        <v>45146</v>
      </c>
      <c r="BD66" s="37">
        <v>2.7858999999999998</v>
      </c>
      <c r="BE66" s="40">
        <v>3.1280000000000001</v>
      </c>
    </row>
    <row r="67" spans="3:57">
      <c r="C67" s="40"/>
      <c r="D67" s="39"/>
      <c r="E67" s="270"/>
      <c r="F67" s="39"/>
      <c r="G67" s="40"/>
      <c r="H67" s="40"/>
      <c r="I67" s="40"/>
      <c r="J67" s="40"/>
      <c r="K67" s="40"/>
      <c r="L67" s="40"/>
      <c r="M67" s="40"/>
      <c r="N67" s="40"/>
      <c r="O67" s="40"/>
      <c r="P67" s="40"/>
      <c r="Q67" s="40"/>
      <c r="R67" s="37"/>
      <c r="S67" s="37"/>
      <c r="T67" s="37"/>
      <c r="U67" s="104"/>
      <c r="V67" s="37"/>
      <c r="W67" s="37"/>
      <c r="X67" s="37"/>
      <c r="Y67" s="37"/>
      <c r="Z67" s="37"/>
      <c r="AE67" s="37"/>
      <c r="AF67" s="37"/>
      <c r="BC67" s="104">
        <v>45145</v>
      </c>
      <c r="BD67" s="37">
        <v>2.7858999999999998</v>
      </c>
      <c r="BE67" s="40">
        <v>3.1280000000000001</v>
      </c>
    </row>
    <row r="68" spans="3:57">
      <c r="C68" s="40"/>
      <c r="D68" s="39"/>
      <c r="E68" s="270"/>
      <c r="F68" s="39"/>
      <c r="G68" s="40"/>
      <c r="H68" s="40"/>
      <c r="I68" s="40"/>
      <c r="J68" s="40"/>
      <c r="K68" s="40"/>
      <c r="L68" s="40"/>
      <c r="M68" s="40"/>
      <c r="N68" s="40"/>
      <c r="O68" s="40"/>
      <c r="P68" s="40"/>
      <c r="Q68" s="40"/>
      <c r="R68" s="37"/>
      <c r="S68" s="37"/>
      <c r="T68" s="37"/>
      <c r="U68" s="104"/>
      <c r="V68" s="37"/>
      <c r="W68" s="37"/>
      <c r="X68" s="37"/>
      <c r="Y68" s="37"/>
      <c r="Z68" s="37"/>
      <c r="AE68" s="37"/>
      <c r="AF68" s="37"/>
      <c r="BC68" s="104">
        <v>45142</v>
      </c>
      <c r="BD68" s="37">
        <v>2.7858999999999998</v>
      </c>
      <c r="BE68" s="40">
        <v>3.1280000000000001</v>
      </c>
    </row>
    <row r="69" spans="3:57">
      <c r="C69" s="40"/>
      <c r="D69" s="39"/>
      <c r="E69" s="270"/>
      <c r="F69" s="39"/>
      <c r="G69" s="40"/>
      <c r="H69" s="40"/>
      <c r="I69" s="40"/>
      <c r="J69" s="40"/>
      <c r="K69" s="40"/>
      <c r="L69" s="40"/>
      <c r="M69" s="40"/>
      <c r="N69" s="40"/>
      <c r="O69" s="40"/>
      <c r="P69" s="40"/>
      <c r="Q69" s="40"/>
      <c r="R69" s="37"/>
      <c r="S69" s="37"/>
      <c r="T69" s="37"/>
      <c r="U69" s="104"/>
      <c r="V69" s="37"/>
      <c r="W69" s="37"/>
      <c r="X69" s="37"/>
      <c r="Y69" s="37"/>
      <c r="Z69" s="37"/>
      <c r="AE69" s="37"/>
      <c r="AF69" s="37"/>
      <c r="BC69" s="104">
        <v>45141</v>
      </c>
      <c r="BD69" s="37">
        <v>2.7858999999999998</v>
      </c>
      <c r="BE69" s="40">
        <v>3.1280000000000001</v>
      </c>
    </row>
    <row r="70" spans="3:57">
      <c r="C70" s="40"/>
      <c r="D70" s="39"/>
      <c r="E70" s="270"/>
      <c r="F70" s="39"/>
      <c r="G70" s="40"/>
      <c r="H70" s="40"/>
      <c r="I70" s="40"/>
      <c r="J70" s="40"/>
      <c r="K70" s="40"/>
      <c r="L70" s="40"/>
      <c r="M70" s="40"/>
      <c r="N70" s="40"/>
      <c r="O70" s="40"/>
      <c r="P70" s="40"/>
      <c r="Q70" s="40"/>
      <c r="R70" s="37"/>
      <c r="S70" s="37"/>
      <c r="T70" s="37"/>
      <c r="U70" s="104"/>
      <c r="V70" s="37"/>
      <c r="W70" s="37"/>
      <c r="X70" s="37"/>
      <c r="Y70" s="37"/>
      <c r="Z70" s="37"/>
      <c r="AE70" s="37"/>
      <c r="AF70" s="37"/>
      <c r="BC70" s="104">
        <v>45140</v>
      </c>
      <c r="BD70" s="37">
        <v>2.7858999999999998</v>
      </c>
      <c r="BE70" s="40">
        <v>3.1280000000000001</v>
      </c>
    </row>
    <row r="71" spans="3:57">
      <c r="C71" s="40"/>
      <c r="D71" s="39"/>
      <c r="E71" s="270"/>
      <c r="F71" s="39"/>
      <c r="G71" s="40"/>
      <c r="H71" s="40"/>
      <c r="I71" s="40"/>
      <c r="J71" s="40"/>
      <c r="K71" s="40"/>
      <c r="L71" s="40"/>
      <c r="M71" s="40"/>
      <c r="N71" s="40"/>
      <c r="O71" s="40"/>
      <c r="P71" s="40"/>
      <c r="Q71" s="40"/>
      <c r="R71" s="37"/>
      <c r="S71" s="37"/>
      <c r="T71" s="37"/>
      <c r="U71" s="104"/>
      <c r="V71" s="37"/>
      <c r="W71" s="37"/>
      <c r="X71" s="37"/>
      <c r="Y71" s="37"/>
      <c r="Z71" s="37"/>
      <c r="AE71" s="37"/>
      <c r="AF71" s="37"/>
      <c r="BC71" s="104">
        <v>45139</v>
      </c>
      <c r="BD71" s="37">
        <v>2.7858999999999998</v>
      </c>
      <c r="BE71" s="40">
        <v>3.1280000000000001</v>
      </c>
    </row>
    <row r="72" spans="3:57">
      <c r="C72" s="40"/>
      <c r="D72" s="39"/>
      <c r="E72" s="270"/>
      <c r="F72" s="39"/>
      <c r="G72" s="40"/>
      <c r="H72" s="40"/>
      <c r="I72" s="40"/>
      <c r="J72" s="40"/>
      <c r="K72" s="40"/>
      <c r="L72" s="40"/>
      <c r="M72" s="40"/>
      <c r="N72" s="40"/>
      <c r="O72" s="40"/>
      <c r="P72" s="40"/>
      <c r="Q72" s="40"/>
      <c r="R72" s="37"/>
      <c r="S72" s="37"/>
      <c r="T72" s="37"/>
      <c r="U72" s="104"/>
      <c r="V72" s="37"/>
      <c r="W72" s="37"/>
      <c r="X72" s="37"/>
      <c r="Y72" s="37"/>
      <c r="Z72" s="37"/>
      <c r="AE72" s="37"/>
      <c r="AF72" s="37"/>
      <c r="BC72" s="104">
        <v>45138</v>
      </c>
      <c r="BD72" s="37">
        <v>2.7858999999999998</v>
      </c>
      <c r="BE72" s="40">
        <v>3.1280000000000001</v>
      </c>
    </row>
    <row r="73" spans="3:57">
      <c r="C73" s="40"/>
      <c r="D73" s="39"/>
      <c r="E73" s="270"/>
      <c r="F73" s="39"/>
      <c r="G73" s="40"/>
      <c r="H73" s="40"/>
      <c r="I73" s="40"/>
      <c r="J73" s="40"/>
      <c r="K73" s="40"/>
      <c r="L73" s="40"/>
      <c r="M73" s="40"/>
      <c r="N73" s="40"/>
      <c r="O73" s="40"/>
      <c r="P73" s="40"/>
      <c r="Q73" s="40"/>
      <c r="R73" s="37"/>
      <c r="S73" s="37"/>
      <c r="T73" s="37"/>
      <c r="U73" s="104"/>
      <c r="V73" s="37"/>
      <c r="W73" s="37"/>
      <c r="X73" s="37"/>
      <c r="Y73" s="37"/>
      <c r="Z73" s="37"/>
      <c r="AE73" s="37"/>
      <c r="AF73" s="37"/>
      <c r="BC73" s="104">
        <v>45135</v>
      </c>
      <c r="BD73" s="37">
        <v>2.7858999999999998</v>
      </c>
      <c r="BE73" s="40">
        <v>3.1280000000000001</v>
      </c>
    </row>
    <row r="74" spans="3:57">
      <c r="C74" s="40"/>
      <c r="D74" s="39"/>
      <c r="E74" s="270"/>
      <c r="F74" s="39"/>
      <c r="G74" s="40"/>
      <c r="H74" s="40"/>
      <c r="I74" s="40"/>
      <c r="J74" s="40"/>
      <c r="K74" s="40"/>
      <c r="L74" s="40"/>
      <c r="M74" s="40"/>
      <c r="N74" s="40"/>
      <c r="O74" s="40"/>
      <c r="P74" s="40"/>
      <c r="Q74" s="40"/>
      <c r="R74" s="37"/>
      <c r="S74" s="37"/>
      <c r="T74" s="37"/>
      <c r="U74" s="104"/>
      <c r="V74" s="37"/>
      <c r="W74" s="37"/>
      <c r="X74" s="37"/>
      <c r="Y74" s="37"/>
      <c r="Z74" s="37"/>
      <c r="AE74" s="37"/>
      <c r="AF74" s="37"/>
      <c r="BC74" s="104">
        <v>45134</v>
      </c>
      <c r="BD74" s="37">
        <v>2.7858999999999998</v>
      </c>
      <c r="BE74" s="40">
        <v>3.1280000000000001</v>
      </c>
    </row>
    <row r="75" spans="3:57">
      <c r="C75" s="40"/>
      <c r="D75" s="39"/>
      <c r="E75" s="270"/>
      <c r="F75" s="39"/>
      <c r="G75" s="40"/>
      <c r="H75" s="40"/>
      <c r="I75" s="40"/>
      <c r="J75" s="40"/>
      <c r="K75" s="40"/>
      <c r="L75" s="40"/>
      <c r="M75" s="40"/>
      <c r="N75" s="40"/>
      <c r="O75" s="40"/>
      <c r="P75" s="40"/>
      <c r="Q75" s="40"/>
      <c r="R75" s="37"/>
      <c r="S75" s="37"/>
      <c r="T75" s="37"/>
      <c r="U75" s="104"/>
      <c r="V75" s="37"/>
      <c r="W75" s="37"/>
      <c r="X75" s="37"/>
      <c r="Y75" s="37"/>
      <c r="Z75" s="37"/>
      <c r="AE75" s="37"/>
      <c r="AF75" s="37"/>
      <c r="BC75" s="104">
        <v>45133</v>
      </c>
      <c r="BD75" s="37">
        <v>2.7858999999999998</v>
      </c>
      <c r="BE75" s="40">
        <v>3.1280000000000001</v>
      </c>
    </row>
    <row r="76" spans="3:57">
      <c r="C76" s="40"/>
      <c r="D76" s="39"/>
      <c r="E76" s="270"/>
      <c r="F76" s="39"/>
      <c r="G76" s="40"/>
      <c r="H76" s="40"/>
      <c r="I76" s="40"/>
      <c r="J76" s="40"/>
      <c r="K76" s="40"/>
      <c r="L76" s="40"/>
      <c r="M76" s="40"/>
      <c r="N76" s="40"/>
      <c r="O76" s="40"/>
      <c r="P76" s="40"/>
      <c r="Q76" s="40"/>
      <c r="R76" s="37"/>
      <c r="S76" s="37"/>
      <c r="T76" s="37"/>
      <c r="U76" s="104"/>
      <c r="V76" s="37"/>
      <c r="W76" s="37"/>
      <c r="X76" s="37"/>
      <c r="Y76" s="37"/>
      <c r="Z76" s="37"/>
      <c r="AE76" s="37"/>
      <c r="AF76" s="37"/>
      <c r="BC76" s="104">
        <v>45132</v>
      </c>
      <c r="BD76" s="37">
        <v>2.7858999999999998</v>
      </c>
      <c r="BE76" s="40">
        <v>3.1280000000000001</v>
      </c>
    </row>
    <row r="77" spans="3:57">
      <c r="C77" s="40"/>
      <c r="D77" s="39"/>
      <c r="E77" s="270"/>
      <c r="F77" s="39"/>
      <c r="G77" s="40"/>
      <c r="H77" s="40"/>
      <c r="I77" s="40"/>
      <c r="J77" s="40"/>
      <c r="K77" s="40"/>
      <c r="L77" s="40"/>
      <c r="M77" s="40"/>
      <c r="N77" s="40"/>
      <c r="O77" s="40"/>
      <c r="P77" s="40"/>
      <c r="Q77" s="40"/>
      <c r="R77" s="37"/>
      <c r="S77" s="37"/>
      <c r="T77" s="37"/>
      <c r="U77" s="104"/>
      <c r="V77" s="37"/>
      <c r="W77" s="37"/>
      <c r="X77" s="37"/>
      <c r="Y77" s="37"/>
      <c r="Z77" s="37"/>
      <c r="AE77" s="37"/>
      <c r="AF77" s="37"/>
      <c r="BC77" s="104">
        <v>45131</v>
      </c>
      <c r="BD77" s="37">
        <v>2.7858999999999998</v>
      </c>
      <c r="BE77" s="40">
        <v>3.1280000000000001</v>
      </c>
    </row>
    <row r="78" spans="3:57">
      <c r="C78" s="40"/>
      <c r="D78" s="39"/>
      <c r="E78" s="270"/>
      <c r="F78" s="39"/>
      <c r="G78" s="40"/>
      <c r="H78" s="40"/>
      <c r="I78" s="40"/>
      <c r="J78" s="40"/>
      <c r="K78" s="40"/>
      <c r="L78" s="40"/>
      <c r="M78" s="40"/>
      <c r="N78" s="40"/>
      <c r="O78" s="40"/>
      <c r="P78" s="40"/>
      <c r="Q78" s="40"/>
      <c r="R78" s="37"/>
      <c r="S78" s="37"/>
      <c r="T78" s="37"/>
      <c r="U78" s="104"/>
      <c r="V78" s="37"/>
      <c r="W78" s="37"/>
      <c r="X78" s="37"/>
      <c r="Y78" s="37"/>
      <c r="Z78" s="37"/>
      <c r="AE78" s="37"/>
      <c r="AF78" s="37"/>
      <c r="BC78" s="104">
        <v>45128</v>
      </c>
      <c r="BD78" s="37">
        <v>2.7858999999999998</v>
      </c>
      <c r="BE78" s="40">
        <v>3.1280000000000001</v>
      </c>
    </row>
    <row r="79" spans="3:57">
      <c r="C79" s="40"/>
      <c r="D79" s="39"/>
      <c r="E79" s="270"/>
      <c r="F79" s="39"/>
      <c r="G79" s="40"/>
      <c r="H79" s="40"/>
      <c r="I79" s="40"/>
      <c r="J79" s="40"/>
      <c r="K79" s="40"/>
      <c r="L79" s="40"/>
      <c r="M79" s="40"/>
      <c r="N79" s="40"/>
      <c r="O79" s="40"/>
      <c r="P79" s="40"/>
      <c r="Q79" s="40"/>
      <c r="R79" s="37"/>
      <c r="S79" s="37"/>
      <c r="T79" s="37"/>
      <c r="U79" s="104"/>
      <c r="V79" s="37"/>
      <c r="W79" s="37"/>
      <c r="X79" s="37"/>
      <c r="Y79" s="37"/>
      <c r="Z79" s="37"/>
      <c r="AE79" s="37"/>
      <c r="AF79" s="37"/>
      <c r="BC79" s="104">
        <v>45127</v>
      </c>
      <c r="BD79" s="37">
        <v>2.7858999999999998</v>
      </c>
      <c r="BE79" s="40">
        <v>3.1280000000000001</v>
      </c>
    </row>
    <row r="80" spans="3:57">
      <c r="C80" s="40"/>
      <c r="D80" s="39"/>
      <c r="E80" s="270"/>
      <c r="F80" s="39"/>
      <c r="G80" s="40"/>
      <c r="H80" s="40"/>
      <c r="I80" s="40"/>
      <c r="J80" s="40"/>
      <c r="K80" s="40"/>
      <c r="L80" s="40"/>
      <c r="M80" s="40"/>
      <c r="N80" s="40"/>
      <c r="O80" s="40"/>
      <c r="P80" s="40"/>
      <c r="Q80" s="40"/>
      <c r="R80" s="37"/>
      <c r="S80" s="37"/>
      <c r="T80" s="37"/>
      <c r="U80" s="104"/>
      <c r="V80" s="37"/>
      <c r="W80" s="37"/>
      <c r="X80" s="37"/>
      <c r="Y80" s="37"/>
      <c r="Z80" s="37"/>
      <c r="AE80" s="37"/>
      <c r="AF80" s="37"/>
      <c r="BC80" s="104">
        <v>45126</v>
      </c>
      <c r="BD80" s="37">
        <v>2.7858999999999998</v>
      </c>
      <c r="BE80" s="40">
        <v>3.1280000000000001</v>
      </c>
    </row>
    <row r="81" spans="3:57">
      <c r="C81" s="40"/>
      <c r="D81" s="39"/>
      <c r="E81" s="270"/>
      <c r="F81" s="39"/>
      <c r="G81" s="40"/>
      <c r="H81" s="40"/>
      <c r="I81" s="40"/>
      <c r="J81" s="40"/>
      <c r="K81" s="40"/>
      <c r="L81" s="40"/>
      <c r="M81" s="40"/>
      <c r="N81" s="40"/>
      <c r="O81" s="40"/>
      <c r="P81" s="40"/>
      <c r="Q81" s="40"/>
      <c r="R81" s="37"/>
      <c r="S81" s="37"/>
      <c r="T81" s="37"/>
      <c r="U81" s="104"/>
      <c r="V81" s="37"/>
      <c r="W81" s="37"/>
      <c r="X81" s="37"/>
      <c r="Y81" s="37"/>
      <c r="Z81" s="37"/>
      <c r="AE81" s="37"/>
      <c r="AF81" s="37"/>
      <c r="BC81" s="104">
        <v>45125</v>
      </c>
      <c r="BD81" s="37">
        <v>2.7858999999999998</v>
      </c>
      <c r="BE81" s="40">
        <v>3.1280000000000001</v>
      </c>
    </row>
    <row r="82" spans="3:57">
      <c r="C82" s="40"/>
      <c r="D82" s="39"/>
      <c r="E82" s="270"/>
      <c r="F82" s="39"/>
      <c r="G82" s="40"/>
      <c r="H82" s="40"/>
      <c r="I82" s="40"/>
      <c r="J82" s="40"/>
      <c r="K82" s="40"/>
      <c r="L82" s="40"/>
      <c r="M82" s="40"/>
      <c r="N82" s="40"/>
      <c r="O82" s="40"/>
      <c r="P82" s="40"/>
      <c r="Q82" s="40"/>
      <c r="R82" s="37"/>
      <c r="S82" s="37"/>
      <c r="T82" s="37"/>
      <c r="U82" s="104"/>
      <c r="V82" s="37"/>
      <c r="W82" s="37"/>
      <c r="X82" s="37"/>
      <c r="Y82" s="37"/>
      <c r="Z82" s="37"/>
      <c r="AE82" s="37"/>
      <c r="AF82" s="37"/>
      <c r="BC82" s="104">
        <v>45124</v>
      </c>
      <c r="BD82" s="37">
        <v>2.7858999999999998</v>
      </c>
      <c r="BE82" s="40">
        <v>3.1280000000000001</v>
      </c>
    </row>
    <row r="83" spans="3:57">
      <c r="C83" s="40"/>
      <c r="D83" s="39"/>
      <c r="E83" s="270"/>
      <c r="F83" s="39"/>
      <c r="G83" s="40"/>
      <c r="H83" s="40"/>
      <c r="I83" s="40"/>
      <c r="J83" s="40"/>
      <c r="K83" s="40"/>
      <c r="L83" s="40"/>
      <c r="M83" s="40"/>
      <c r="N83" s="40"/>
      <c r="O83" s="40"/>
      <c r="P83" s="40"/>
      <c r="Q83" s="40"/>
      <c r="R83" s="37"/>
      <c r="S83" s="37"/>
      <c r="T83" s="37"/>
      <c r="U83" s="104"/>
      <c r="V83" s="37"/>
      <c r="W83" s="37"/>
      <c r="X83" s="37"/>
      <c r="Y83" s="37"/>
      <c r="Z83" s="37"/>
      <c r="AE83" s="37"/>
      <c r="AF83" s="37"/>
      <c r="BC83" s="104">
        <v>45121</v>
      </c>
      <c r="BD83" s="37">
        <v>2.7858999999999998</v>
      </c>
      <c r="BE83" s="40">
        <v>3.1280000000000001</v>
      </c>
    </row>
    <row r="84" spans="3:57">
      <c r="C84" s="40"/>
      <c r="D84" s="39"/>
      <c r="E84" s="270"/>
      <c r="F84" s="39"/>
      <c r="G84" s="40"/>
      <c r="H84" s="40"/>
      <c r="I84" s="40"/>
      <c r="J84" s="40"/>
      <c r="K84" s="40"/>
      <c r="L84" s="40"/>
      <c r="M84" s="40"/>
      <c r="N84" s="40"/>
      <c r="O84" s="40"/>
      <c r="P84" s="40"/>
      <c r="Q84" s="40"/>
      <c r="R84" s="37"/>
      <c r="S84" s="37"/>
      <c r="T84" s="37"/>
      <c r="U84" s="104"/>
      <c r="V84" s="37"/>
      <c r="W84" s="37"/>
      <c r="X84" s="37"/>
      <c r="Y84" s="37"/>
      <c r="Z84" s="37"/>
      <c r="AE84" s="37"/>
      <c r="AF84" s="37"/>
      <c r="BC84" s="104">
        <v>45120</v>
      </c>
      <c r="BD84" s="37">
        <v>2.7858999999999998</v>
      </c>
      <c r="BE84" s="40">
        <v>3.1280000000000001</v>
      </c>
    </row>
    <row r="85" spans="3:57">
      <c r="C85" s="40"/>
      <c r="D85" s="39"/>
      <c r="E85" s="270"/>
      <c r="F85" s="39"/>
      <c r="G85" s="40"/>
      <c r="H85" s="40"/>
      <c r="I85" s="40"/>
      <c r="J85" s="40"/>
      <c r="K85" s="40"/>
      <c r="L85" s="40"/>
      <c r="M85" s="40"/>
      <c r="N85" s="40"/>
      <c r="O85" s="40"/>
      <c r="P85" s="40"/>
      <c r="Q85" s="40"/>
      <c r="R85" s="37"/>
      <c r="S85" s="37"/>
      <c r="T85" s="37"/>
      <c r="U85" s="104"/>
      <c r="V85" s="37"/>
      <c r="W85" s="37"/>
      <c r="X85" s="37"/>
      <c r="Y85" s="37"/>
      <c r="Z85" s="37"/>
      <c r="AE85" s="37"/>
      <c r="AF85" s="37"/>
      <c r="BC85" s="104">
        <v>45119</v>
      </c>
      <c r="BD85" s="37">
        <v>2.7858999999999998</v>
      </c>
      <c r="BE85" s="40">
        <v>3.1280000000000001</v>
      </c>
    </row>
    <row r="86" spans="3:57">
      <c r="C86" s="40"/>
      <c r="D86" s="39"/>
      <c r="E86" s="270"/>
      <c r="F86" s="39"/>
      <c r="G86" s="40"/>
      <c r="H86" s="40"/>
      <c r="I86" s="40"/>
      <c r="J86" s="40"/>
      <c r="K86" s="40"/>
      <c r="L86" s="40"/>
      <c r="M86" s="40"/>
      <c r="N86" s="40"/>
      <c r="O86" s="40"/>
      <c r="P86" s="40"/>
      <c r="Q86" s="40"/>
      <c r="R86" s="37"/>
      <c r="S86" s="37"/>
      <c r="T86" s="37"/>
      <c r="U86" s="104"/>
      <c r="V86" s="37"/>
      <c r="W86" s="37"/>
      <c r="X86" s="37"/>
      <c r="Y86" s="37"/>
      <c r="Z86" s="37"/>
      <c r="AE86" s="37"/>
      <c r="AF86" s="37"/>
      <c r="BC86" s="104">
        <v>45118</v>
      </c>
      <c r="BD86" s="37">
        <v>2.7858999999999998</v>
      </c>
      <c r="BE86" s="40">
        <v>3.1280000000000001</v>
      </c>
    </row>
    <row r="87" spans="3:57">
      <c r="C87" s="40"/>
      <c r="D87" s="39"/>
      <c r="E87" s="270"/>
      <c r="F87" s="39"/>
      <c r="G87" s="40"/>
      <c r="H87" s="40"/>
      <c r="I87" s="40"/>
      <c r="J87" s="40"/>
      <c r="K87" s="40"/>
      <c r="L87" s="40"/>
      <c r="M87" s="40"/>
      <c r="N87" s="40"/>
      <c r="O87" s="40"/>
      <c r="P87" s="40"/>
      <c r="Q87" s="40"/>
      <c r="R87" s="37"/>
      <c r="S87" s="37"/>
      <c r="T87" s="37"/>
      <c r="U87" s="104"/>
      <c r="V87" s="37"/>
      <c r="W87" s="37"/>
      <c r="X87" s="37"/>
      <c r="Y87" s="37"/>
      <c r="Z87" s="37"/>
      <c r="AE87" s="37"/>
      <c r="AF87" s="37"/>
      <c r="BC87" s="104">
        <v>45117</v>
      </c>
      <c r="BD87" s="37">
        <v>2.7858999999999998</v>
      </c>
      <c r="BE87" s="40">
        <v>3.1280000000000001</v>
      </c>
    </row>
    <row r="88" spans="3:57">
      <c r="C88" s="40"/>
      <c r="D88" s="39"/>
      <c r="E88" s="270"/>
      <c r="F88" s="39"/>
      <c r="G88" s="40"/>
      <c r="H88" s="40"/>
      <c r="I88" s="40"/>
      <c r="J88" s="40"/>
      <c r="K88" s="40"/>
      <c r="L88" s="40"/>
      <c r="M88" s="40"/>
      <c r="N88" s="40"/>
      <c r="O88" s="40"/>
      <c r="P88" s="40"/>
      <c r="Q88" s="40"/>
      <c r="R88" s="37"/>
      <c r="S88" s="37"/>
      <c r="T88" s="37"/>
      <c r="U88" s="104"/>
      <c r="V88" s="37"/>
      <c r="W88" s="37"/>
      <c r="X88" s="37"/>
      <c r="Y88" s="37"/>
      <c r="Z88" s="37"/>
      <c r="AE88" s="37"/>
      <c r="AF88" s="37"/>
      <c r="BC88" s="104">
        <v>45114</v>
      </c>
      <c r="BD88" s="37">
        <v>2.7858999999999998</v>
      </c>
      <c r="BE88" s="40">
        <v>3.1280000000000001</v>
      </c>
    </row>
    <row r="89" spans="3:57">
      <c r="C89" s="40"/>
      <c r="D89" s="39"/>
      <c r="E89" s="270"/>
      <c r="F89" s="39"/>
      <c r="G89" s="40"/>
      <c r="H89" s="40"/>
      <c r="I89" s="40"/>
      <c r="J89" s="40"/>
      <c r="K89" s="40"/>
      <c r="L89" s="40"/>
      <c r="M89" s="40"/>
      <c r="N89" s="40"/>
      <c r="O89" s="40"/>
      <c r="P89" s="40"/>
      <c r="Q89" s="40"/>
      <c r="R89" s="37"/>
      <c r="S89" s="37"/>
      <c r="T89" s="37"/>
      <c r="U89" s="104"/>
      <c r="V89" s="37"/>
      <c r="W89" s="37"/>
      <c r="X89" s="37"/>
      <c r="Y89" s="37"/>
      <c r="Z89" s="37"/>
      <c r="AE89" s="37"/>
      <c r="AF89" s="37"/>
      <c r="BC89" s="104">
        <v>45113</v>
      </c>
      <c r="BD89" s="37">
        <v>2.7858999999999998</v>
      </c>
      <c r="BE89" s="40">
        <v>3.1280000000000001</v>
      </c>
    </row>
    <row r="90" spans="3:57">
      <c r="C90" s="40"/>
      <c r="D90" s="39"/>
      <c r="E90" s="270"/>
      <c r="F90" s="39"/>
      <c r="G90" s="40"/>
      <c r="H90" s="40"/>
      <c r="I90" s="40"/>
      <c r="J90" s="40"/>
      <c r="K90" s="40"/>
      <c r="L90" s="40"/>
      <c r="M90" s="40"/>
      <c r="N90" s="40"/>
      <c r="O90" s="40"/>
      <c r="P90" s="40"/>
      <c r="Q90" s="40"/>
      <c r="R90" s="37"/>
      <c r="S90" s="37"/>
      <c r="T90" s="37"/>
      <c r="U90" s="104"/>
      <c r="V90" s="37"/>
      <c r="W90" s="37"/>
      <c r="X90" s="37"/>
      <c r="Y90" s="37"/>
      <c r="Z90" s="37"/>
      <c r="AE90" s="37"/>
      <c r="AF90" s="37"/>
      <c r="BC90" s="104">
        <v>45112</v>
      </c>
      <c r="BD90" s="37">
        <v>2.7858999999999998</v>
      </c>
      <c r="BE90" s="40">
        <v>3.1280000000000001</v>
      </c>
    </row>
    <row r="91" spans="3:57">
      <c r="C91" s="40"/>
      <c r="D91" s="39"/>
      <c r="E91" s="270"/>
      <c r="F91" s="39"/>
      <c r="G91" s="40"/>
      <c r="H91" s="40"/>
      <c r="I91" s="40"/>
      <c r="J91" s="40"/>
      <c r="K91" s="40"/>
      <c r="L91" s="40"/>
      <c r="M91" s="40"/>
      <c r="N91" s="40"/>
      <c r="O91" s="40"/>
      <c r="P91" s="40"/>
      <c r="Q91" s="40"/>
      <c r="R91" s="37"/>
      <c r="S91" s="37"/>
      <c r="T91" s="37"/>
      <c r="U91" s="104"/>
      <c r="V91" s="37"/>
      <c r="W91" s="37"/>
      <c r="X91" s="37"/>
      <c r="Y91" s="37"/>
      <c r="Z91" s="37"/>
      <c r="AE91" s="37"/>
      <c r="AF91" s="37"/>
      <c r="BC91" s="104">
        <v>45111</v>
      </c>
      <c r="BD91" s="37">
        <v>2.7858999999999998</v>
      </c>
      <c r="BE91" s="40">
        <v>3.1280000000000001</v>
      </c>
    </row>
    <row r="92" spans="3:57">
      <c r="C92" s="40"/>
      <c r="D92" s="39"/>
      <c r="E92" s="270"/>
      <c r="F92" s="39"/>
      <c r="G92" s="40"/>
      <c r="H92" s="40"/>
      <c r="I92" s="40"/>
      <c r="J92" s="40"/>
      <c r="K92" s="40"/>
      <c r="L92" s="40"/>
      <c r="M92" s="40"/>
      <c r="N92" s="40"/>
      <c r="O92" s="40"/>
      <c r="P92" s="40"/>
      <c r="Q92" s="40"/>
      <c r="R92" s="37"/>
      <c r="S92" s="37"/>
      <c r="T92" s="37"/>
      <c r="U92" s="104"/>
      <c r="V92" s="37"/>
      <c r="W92" s="37"/>
      <c r="X92" s="37"/>
      <c r="Y92" s="37"/>
      <c r="Z92" s="37"/>
      <c r="AE92" s="37"/>
      <c r="AF92" s="37"/>
      <c r="BC92" s="104">
        <v>45110</v>
      </c>
      <c r="BD92" s="37">
        <v>2.7858999999999998</v>
      </c>
      <c r="BE92" s="40">
        <v>3.1280000000000001</v>
      </c>
    </row>
    <row r="93" spans="3:57">
      <c r="C93" s="40"/>
      <c r="D93" s="39"/>
      <c r="E93" s="270"/>
      <c r="F93" s="39"/>
      <c r="G93" s="40"/>
      <c r="H93" s="40"/>
      <c r="I93" s="40"/>
      <c r="J93" s="40"/>
      <c r="K93" s="40"/>
      <c r="L93" s="40"/>
      <c r="M93" s="40"/>
      <c r="N93" s="40"/>
      <c r="O93" s="40"/>
      <c r="P93" s="40"/>
      <c r="Q93" s="40"/>
      <c r="R93" s="37"/>
      <c r="S93" s="37"/>
      <c r="T93" s="37"/>
      <c r="U93" s="104"/>
      <c r="V93" s="37"/>
      <c r="W93" s="37"/>
      <c r="X93" s="37"/>
      <c r="Y93" s="37"/>
      <c r="Z93" s="37"/>
      <c r="AE93" s="37"/>
      <c r="AF93" s="37"/>
      <c r="BC93" s="104">
        <v>45107</v>
      </c>
      <c r="BD93" s="37">
        <v>2.7858999999999998</v>
      </c>
      <c r="BE93" s="40">
        <v>3.1280000000000001</v>
      </c>
    </row>
    <row r="94" spans="3:57">
      <c r="C94" s="40"/>
      <c r="D94" s="39"/>
      <c r="E94" s="270"/>
      <c r="F94" s="39"/>
      <c r="G94" s="40"/>
      <c r="H94" s="40"/>
      <c r="I94" s="40"/>
      <c r="J94" s="40"/>
      <c r="K94" s="40"/>
      <c r="L94" s="40"/>
      <c r="M94" s="40"/>
      <c r="N94" s="40"/>
      <c r="O94" s="40"/>
      <c r="P94" s="40"/>
      <c r="Q94" s="40"/>
      <c r="R94" s="37"/>
      <c r="S94" s="37"/>
      <c r="T94" s="37"/>
      <c r="U94" s="104"/>
      <c r="V94" s="37"/>
      <c r="W94" s="37"/>
      <c r="X94" s="37"/>
      <c r="Y94" s="37"/>
      <c r="Z94" s="37"/>
      <c r="AE94" s="37"/>
      <c r="AF94" s="37"/>
      <c r="BC94" s="104">
        <v>45106</v>
      </c>
      <c r="BD94" s="37">
        <v>2.7858999999999998</v>
      </c>
      <c r="BE94" s="40">
        <v>3.1280000000000001</v>
      </c>
    </row>
    <row r="95" spans="3:57">
      <c r="C95" s="40"/>
      <c r="D95" s="39"/>
      <c r="E95" s="270"/>
      <c r="F95" s="39"/>
      <c r="G95" s="40"/>
      <c r="H95" s="40"/>
      <c r="I95" s="40"/>
      <c r="J95" s="40"/>
      <c r="K95" s="40"/>
      <c r="L95" s="40"/>
      <c r="M95" s="40"/>
      <c r="N95" s="40"/>
      <c r="O95" s="40"/>
      <c r="P95" s="40"/>
      <c r="Q95" s="40"/>
      <c r="R95" s="37"/>
      <c r="S95" s="37"/>
      <c r="T95" s="37"/>
      <c r="U95" s="104"/>
      <c r="V95" s="37"/>
      <c r="W95" s="37"/>
      <c r="X95" s="37"/>
      <c r="Y95" s="37"/>
      <c r="Z95" s="37"/>
      <c r="AE95" s="37"/>
      <c r="AF95" s="37"/>
      <c r="BC95" s="104">
        <v>45105</v>
      </c>
      <c r="BD95" s="37">
        <v>2.7858999999999998</v>
      </c>
      <c r="BE95" s="40">
        <v>3.1280000000000001</v>
      </c>
    </row>
    <row r="96" spans="3:57">
      <c r="C96" s="40"/>
      <c r="D96" s="39"/>
      <c r="E96" s="270"/>
      <c r="F96" s="39"/>
      <c r="G96" s="40"/>
      <c r="H96" s="40"/>
      <c r="I96" s="40"/>
      <c r="J96" s="40"/>
      <c r="K96" s="40"/>
      <c r="L96" s="40"/>
      <c r="M96" s="40"/>
      <c r="N96" s="40"/>
      <c r="O96" s="40"/>
      <c r="P96" s="40"/>
      <c r="Q96" s="40"/>
      <c r="R96" s="37"/>
      <c r="S96" s="37"/>
      <c r="T96" s="37"/>
      <c r="U96" s="104"/>
      <c r="V96" s="37"/>
      <c r="W96" s="37"/>
      <c r="X96" s="37"/>
      <c r="Y96" s="37"/>
      <c r="Z96" s="37"/>
      <c r="AE96" s="37"/>
      <c r="AF96" s="37"/>
      <c r="BC96" s="104">
        <v>45104</v>
      </c>
      <c r="BD96" s="37">
        <v>2.7858999999999998</v>
      </c>
      <c r="BE96" s="40">
        <v>3.1280000000000001</v>
      </c>
    </row>
    <row r="97" spans="3:57">
      <c r="C97" s="40"/>
      <c r="D97" s="39"/>
      <c r="E97" s="270"/>
      <c r="F97" s="39"/>
      <c r="G97" s="40"/>
      <c r="H97" s="40"/>
      <c r="I97" s="40"/>
      <c r="J97" s="40"/>
      <c r="K97" s="40"/>
      <c r="L97" s="40"/>
      <c r="M97" s="40"/>
      <c r="N97" s="40"/>
      <c r="O97" s="40"/>
      <c r="P97" s="40"/>
      <c r="Q97" s="40"/>
      <c r="R97" s="37"/>
      <c r="S97" s="37"/>
      <c r="T97" s="37"/>
      <c r="U97" s="104"/>
      <c r="V97" s="37"/>
      <c r="W97" s="37"/>
      <c r="X97" s="37"/>
      <c r="Y97" s="37"/>
      <c r="Z97" s="37"/>
      <c r="AE97" s="37"/>
      <c r="AF97" s="37"/>
      <c r="BC97" s="104">
        <v>45103</v>
      </c>
      <c r="BD97" s="37">
        <v>2.7858999999999998</v>
      </c>
      <c r="BE97" s="40">
        <v>3.1280000000000001</v>
      </c>
    </row>
    <row r="98" spans="3:57">
      <c r="C98" s="40"/>
      <c r="D98" s="39"/>
      <c r="E98" s="270"/>
      <c r="F98" s="39"/>
      <c r="G98" s="40"/>
      <c r="H98" s="40"/>
      <c r="I98" s="40"/>
      <c r="J98" s="40"/>
      <c r="K98" s="40"/>
      <c r="L98" s="40"/>
      <c r="M98" s="40"/>
      <c r="N98" s="40"/>
      <c r="O98" s="40"/>
      <c r="P98" s="40"/>
      <c r="Q98" s="40"/>
      <c r="R98" s="37"/>
      <c r="S98" s="37"/>
      <c r="T98" s="37"/>
      <c r="U98" s="104"/>
      <c r="V98" s="37"/>
      <c r="W98" s="37"/>
      <c r="X98" s="37"/>
      <c r="Y98" s="37"/>
      <c r="Z98" s="37"/>
      <c r="AE98" s="37"/>
      <c r="AF98" s="37"/>
      <c r="BC98" s="104">
        <v>45100</v>
      </c>
      <c r="BD98" s="37">
        <v>2.7858999999999998</v>
      </c>
      <c r="BE98" s="40">
        <v>3.1280000000000001</v>
      </c>
    </row>
    <row r="99" spans="3:57">
      <c r="C99" s="40"/>
      <c r="D99" s="39"/>
      <c r="E99" s="270"/>
      <c r="F99" s="39"/>
      <c r="G99" s="40"/>
      <c r="H99" s="40"/>
      <c r="I99" s="40"/>
      <c r="J99" s="40"/>
      <c r="K99" s="40"/>
      <c r="L99" s="40"/>
      <c r="M99" s="40"/>
      <c r="N99" s="40"/>
      <c r="O99" s="40"/>
      <c r="P99" s="40"/>
      <c r="Q99" s="40"/>
      <c r="R99" s="37"/>
      <c r="S99" s="37"/>
      <c r="T99" s="37"/>
      <c r="U99" s="104"/>
      <c r="V99" s="37"/>
      <c r="W99" s="37"/>
      <c r="X99" s="37"/>
      <c r="Y99" s="37"/>
      <c r="Z99" s="37"/>
      <c r="AE99" s="37"/>
      <c r="AF99" s="37"/>
      <c r="BC99" s="104">
        <v>45099</v>
      </c>
      <c r="BD99" s="37">
        <v>2.7858999999999998</v>
      </c>
      <c r="BE99" s="40">
        <v>3.1280000000000001</v>
      </c>
    </row>
    <row r="100" spans="3:57">
      <c r="C100" s="40"/>
      <c r="D100" s="39"/>
      <c r="E100" s="270"/>
      <c r="F100" s="39"/>
      <c r="G100" s="40"/>
      <c r="H100" s="40"/>
      <c r="I100" s="40"/>
      <c r="J100" s="40"/>
      <c r="K100" s="40"/>
      <c r="L100" s="40"/>
      <c r="M100" s="40"/>
      <c r="N100" s="40"/>
      <c r="O100" s="40"/>
      <c r="P100" s="40"/>
      <c r="Q100" s="40"/>
      <c r="R100" s="37"/>
      <c r="S100" s="37"/>
      <c r="T100" s="37"/>
      <c r="U100" s="104"/>
      <c r="V100" s="37"/>
      <c r="W100" s="37"/>
      <c r="X100" s="37"/>
      <c r="Y100" s="37"/>
      <c r="Z100" s="37"/>
      <c r="AE100" s="37"/>
      <c r="AF100" s="37"/>
      <c r="BC100" s="104">
        <v>45098</v>
      </c>
      <c r="BD100" s="37">
        <v>2.7858999999999998</v>
      </c>
      <c r="BE100" s="40">
        <v>3.1280000000000001</v>
      </c>
    </row>
    <row r="101" spans="3:57">
      <c r="C101" s="40"/>
      <c r="D101" s="39"/>
      <c r="E101" s="270"/>
      <c r="F101" s="39"/>
      <c r="G101" s="40"/>
      <c r="H101" s="40"/>
      <c r="I101" s="40"/>
      <c r="J101" s="40"/>
      <c r="K101" s="40"/>
      <c r="L101" s="40"/>
      <c r="M101" s="40"/>
      <c r="N101" s="40"/>
      <c r="O101" s="40"/>
      <c r="P101" s="40"/>
      <c r="Q101" s="40"/>
      <c r="R101" s="37"/>
      <c r="S101" s="37"/>
      <c r="T101" s="37"/>
      <c r="U101" s="104"/>
      <c r="V101" s="37"/>
      <c r="W101" s="37"/>
      <c r="X101" s="37"/>
      <c r="Y101" s="37"/>
      <c r="Z101" s="37"/>
      <c r="AE101" s="37"/>
      <c r="AF101" s="37"/>
      <c r="BC101" s="104">
        <v>45097</v>
      </c>
      <c r="BD101" s="37">
        <v>2.7858999999999998</v>
      </c>
      <c r="BE101" s="40">
        <v>3.1280000000000001</v>
      </c>
    </row>
    <row r="102" spans="3:57">
      <c r="C102" s="40"/>
      <c r="D102" s="39"/>
      <c r="E102" s="270"/>
      <c r="F102" s="39"/>
      <c r="G102" s="40"/>
      <c r="H102" s="40"/>
      <c r="I102" s="40"/>
      <c r="J102" s="40"/>
      <c r="K102" s="40"/>
      <c r="L102" s="40"/>
      <c r="M102" s="40"/>
      <c r="N102" s="40"/>
      <c r="O102" s="40"/>
      <c r="P102" s="40"/>
      <c r="Q102" s="40"/>
      <c r="R102" s="37"/>
      <c r="S102" s="37"/>
      <c r="T102" s="37"/>
      <c r="U102" s="104"/>
      <c r="V102" s="37"/>
      <c r="W102" s="37"/>
      <c r="X102" s="37"/>
      <c r="Y102" s="37"/>
      <c r="Z102" s="37"/>
      <c r="AE102" s="37"/>
      <c r="AF102" s="37"/>
      <c r="BC102" s="104">
        <v>45096</v>
      </c>
      <c r="BD102" s="37">
        <v>2.7858999999999998</v>
      </c>
      <c r="BE102" s="40">
        <v>3.1280000000000001</v>
      </c>
    </row>
    <row r="103" spans="3:57">
      <c r="C103" s="40"/>
      <c r="D103" s="39"/>
      <c r="E103" s="270"/>
      <c r="F103" s="39"/>
      <c r="G103" s="40"/>
      <c r="H103" s="40"/>
      <c r="I103" s="40"/>
      <c r="J103" s="40"/>
      <c r="K103" s="40"/>
      <c r="L103" s="40"/>
      <c r="M103" s="40"/>
      <c r="N103" s="40"/>
      <c r="O103" s="40"/>
      <c r="P103" s="40"/>
      <c r="Q103" s="40"/>
      <c r="R103" s="37"/>
      <c r="S103" s="37"/>
      <c r="T103" s="37"/>
      <c r="U103" s="104"/>
      <c r="V103" s="37"/>
      <c r="W103" s="37"/>
      <c r="X103" s="37"/>
      <c r="Y103" s="37"/>
      <c r="Z103" s="37"/>
      <c r="AE103" s="37"/>
      <c r="AF103" s="37"/>
      <c r="BC103" s="104">
        <v>45093</v>
      </c>
      <c r="BD103" s="37">
        <v>2.7858999999999998</v>
      </c>
      <c r="BE103" s="40">
        <v>3.1280000000000001</v>
      </c>
    </row>
    <row r="104" spans="3:57">
      <c r="C104" s="40"/>
      <c r="D104" s="39"/>
      <c r="E104" s="270"/>
      <c r="F104" s="39"/>
      <c r="G104" s="40"/>
      <c r="H104" s="40"/>
      <c r="I104" s="40"/>
      <c r="J104" s="40"/>
      <c r="K104" s="40"/>
      <c r="L104" s="40"/>
      <c r="M104" s="40"/>
      <c r="N104" s="40"/>
      <c r="O104" s="40"/>
      <c r="P104" s="40"/>
      <c r="Q104" s="40"/>
      <c r="R104" s="37"/>
      <c r="S104" s="37"/>
      <c r="T104" s="37"/>
      <c r="U104" s="104"/>
      <c r="V104" s="37"/>
      <c r="W104" s="37"/>
      <c r="X104" s="37"/>
      <c r="Y104" s="37"/>
      <c r="Z104" s="37"/>
      <c r="AE104" s="37"/>
      <c r="AF104" s="37"/>
      <c r="BC104" s="104">
        <v>45092</v>
      </c>
      <c r="BD104" s="37">
        <v>2.7858999999999998</v>
      </c>
      <c r="BE104" s="40">
        <v>3.1280000000000001</v>
      </c>
    </row>
    <row r="105" spans="3:57">
      <c r="C105" s="40"/>
      <c r="D105" s="39"/>
      <c r="E105" s="270"/>
      <c r="F105" s="39"/>
      <c r="G105" s="40"/>
      <c r="H105" s="40"/>
      <c r="I105" s="40"/>
      <c r="J105" s="40"/>
      <c r="K105" s="40"/>
      <c r="L105" s="40"/>
      <c r="M105" s="40"/>
      <c r="N105" s="40"/>
      <c r="O105" s="40"/>
      <c r="P105" s="40"/>
      <c r="Q105" s="40"/>
      <c r="R105" s="37"/>
      <c r="S105" s="37"/>
      <c r="T105" s="37"/>
      <c r="U105" s="104"/>
      <c r="V105" s="37"/>
      <c r="W105" s="37"/>
      <c r="X105" s="37"/>
      <c r="Y105" s="37"/>
      <c r="Z105" s="37"/>
      <c r="AE105" s="37"/>
      <c r="AF105" s="37"/>
      <c r="BC105" s="104">
        <v>45091</v>
      </c>
      <c r="BD105" s="37">
        <v>2.7858999999999998</v>
      </c>
      <c r="BE105" s="40">
        <v>3.1280000000000001</v>
      </c>
    </row>
    <row r="106" spans="3:57">
      <c r="C106" s="40"/>
      <c r="D106" s="39"/>
      <c r="E106" s="270"/>
      <c r="F106" s="39"/>
      <c r="G106" s="40"/>
      <c r="H106" s="40"/>
      <c r="I106" s="40"/>
      <c r="J106" s="40"/>
      <c r="K106" s="40"/>
      <c r="L106" s="40"/>
      <c r="M106" s="40"/>
      <c r="N106" s="40"/>
      <c r="O106" s="40"/>
      <c r="P106" s="40"/>
      <c r="Q106" s="40"/>
      <c r="R106" s="37"/>
      <c r="S106" s="37"/>
      <c r="T106" s="37"/>
      <c r="U106" s="104"/>
      <c r="V106" s="37"/>
      <c r="W106" s="37"/>
      <c r="X106" s="37"/>
      <c r="Y106" s="37"/>
      <c r="Z106" s="37"/>
      <c r="AE106" s="37"/>
      <c r="AF106" s="37"/>
      <c r="BC106" s="104">
        <v>45090</v>
      </c>
      <c r="BD106" s="37">
        <v>2.7858999999999998</v>
      </c>
      <c r="BE106" s="40">
        <v>3.1280000000000001</v>
      </c>
    </row>
    <row r="107" spans="3:57">
      <c r="C107" s="40"/>
      <c r="D107" s="39"/>
      <c r="E107" s="270"/>
      <c r="F107" s="39"/>
      <c r="G107" s="40"/>
      <c r="H107" s="40"/>
      <c r="I107" s="40"/>
      <c r="J107" s="40"/>
      <c r="K107" s="40"/>
      <c r="L107" s="40"/>
      <c r="M107" s="40"/>
      <c r="N107" s="40"/>
      <c r="O107" s="40"/>
      <c r="P107" s="40"/>
      <c r="Q107" s="40"/>
      <c r="R107" s="37"/>
      <c r="S107" s="37"/>
      <c r="T107" s="37"/>
      <c r="U107" s="104"/>
      <c r="V107" s="37"/>
      <c r="W107" s="37"/>
      <c r="X107" s="37"/>
      <c r="Y107" s="37"/>
      <c r="Z107" s="37"/>
      <c r="AE107" s="37"/>
      <c r="AF107" s="37"/>
      <c r="BC107" s="104">
        <v>45089</v>
      </c>
      <c r="BD107" s="37">
        <v>2.7858999999999998</v>
      </c>
      <c r="BE107" s="40">
        <v>3.1280000000000001</v>
      </c>
    </row>
    <row r="108" spans="3:57">
      <c r="C108" s="40"/>
      <c r="D108" s="39"/>
      <c r="E108" s="270"/>
      <c r="F108" s="39"/>
      <c r="G108" s="40"/>
      <c r="H108" s="40"/>
      <c r="I108" s="40"/>
      <c r="J108" s="40"/>
      <c r="K108" s="40"/>
      <c r="L108" s="40"/>
      <c r="M108" s="40"/>
      <c r="N108" s="40"/>
      <c r="O108" s="40"/>
      <c r="P108" s="40"/>
      <c r="Q108" s="40"/>
      <c r="R108" s="37"/>
      <c r="S108" s="37"/>
      <c r="T108" s="37"/>
      <c r="U108" s="104"/>
      <c r="V108" s="37"/>
      <c r="W108" s="37"/>
      <c r="X108" s="37"/>
      <c r="Y108" s="37"/>
      <c r="Z108" s="37"/>
      <c r="AE108" s="37"/>
      <c r="AF108" s="37"/>
      <c r="BC108" s="104">
        <v>45086</v>
      </c>
      <c r="BD108" s="37">
        <v>2.7858999999999998</v>
      </c>
      <c r="BE108" s="40">
        <v>3.1280000000000001</v>
      </c>
    </row>
    <row r="109" spans="3:57">
      <c r="C109" s="40"/>
      <c r="D109" s="39"/>
      <c r="E109" s="270"/>
      <c r="F109" s="39"/>
      <c r="G109" s="40"/>
      <c r="H109" s="40"/>
      <c r="I109" s="40"/>
      <c r="J109" s="40"/>
      <c r="K109" s="40"/>
      <c r="L109" s="40"/>
      <c r="M109" s="40"/>
      <c r="N109" s="40"/>
      <c r="O109" s="40"/>
      <c r="P109" s="40"/>
      <c r="Q109" s="40"/>
      <c r="R109" s="37"/>
      <c r="S109" s="37"/>
      <c r="T109" s="37"/>
      <c r="U109" s="104"/>
      <c r="V109" s="37"/>
      <c r="W109" s="37"/>
      <c r="X109" s="37"/>
      <c r="Y109" s="37"/>
      <c r="Z109" s="37"/>
      <c r="AE109" s="37"/>
      <c r="AF109" s="37"/>
      <c r="BC109" s="104">
        <v>45085</v>
      </c>
      <c r="BD109" s="37">
        <v>2.7858999999999998</v>
      </c>
      <c r="BE109" s="40">
        <v>3.1280000000000001</v>
      </c>
    </row>
    <row r="110" spans="3:57">
      <c r="C110" s="40"/>
      <c r="D110" s="39"/>
      <c r="E110" s="270"/>
      <c r="F110" s="39"/>
      <c r="G110" s="40"/>
      <c r="H110" s="40"/>
      <c r="I110" s="40"/>
      <c r="J110" s="40"/>
      <c r="K110" s="40"/>
      <c r="L110" s="40"/>
      <c r="M110" s="40"/>
      <c r="N110" s="40"/>
      <c r="O110" s="40"/>
      <c r="P110" s="40"/>
      <c r="Q110" s="40"/>
      <c r="R110" s="37"/>
      <c r="S110" s="37"/>
      <c r="T110" s="37"/>
      <c r="U110" s="104"/>
      <c r="V110" s="37"/>
      <c r="W110" s="37"/>
      <c r="X110" s="37"/>
      <c r="Y110" s="37"/>
      <c r="Z110" s="37"/>
      <c r="AE110" s="37"/>
      <c r="AF110" s="37"/>
      <c r="BC110" s="104">
        <v>45084</v>
      </c>
      <c r="BD110" s="37">
        <v>2.7863000000000002</v>
      </c>
      <c r="BE110" s="40">
        <v>3.1282999999999999</v>
      </c>
    </row>
    <row r="111" spans="3:57">
      <c r="C111" s="40"/>
      <c r="D111" s="39"/>
      <c r="E111" s="270"/>
      <c r="F111" s="39"/>
      <c r="G111" s="40"/>
      <c r="H111" s="40"/>
      <c r="I111" s="40"/>
      <c r="J111" s="40"/>
      <c r="K111" s="40"/>
      <c r="L111" s="40"/>
      <c r="M111" s="40"/>
      <c r="N111" s="40"/>
      <c r="O111" s="40"/>
      <c r="P111" s="40"/>
      <c r="Q111" s="40"/>
      <c r="R111" s="37"/>
      <c r="S111" s="37"/>
      <c r="T111" s="37"/>
      <c r="U111" s="104"/>
      <c r="V111" s="37"/>
      <c r="W111" s="37"/>
      <c r="X111" s="37"/>
      <c r="Y111" s="37"/>
      <c r="Z111" s="37"/>
      <c r="AE111" s="37"/>
      <c r="AF111" s="37"/>
      <c r="BC111" s="104">
        <v>45083</v>
      </c>
      <c r="BD111" s="37">
        <v>2.7850000000000001</v>
      </c>
      <c r="BE111" s="40">
        <v>3.1282000000000001</v>
      </c>
    </row>
    <row r="112" spans="3:57">
      <c r="C112" s="40"/>
      <c r="D112" s="39"/>
      <c r="E112" s="270"/>
      <c r="F112" s="39"/>
      <c r="G112" s="40"/>
      <c r="H112" s="40"/>
      <c r="I112" s="40"/>
      <c r="J112" s="40"/>
      <c r="K112" s="40"/>
      <c r="L112" s="40"/>
      <c r="M112" s="40"/>
      <c r="N112" s="40"/>
      <c r="O112" s="40"/>
      <c r="P112" s="40"/>
      <c r="Q112" s="40"/>
      <c r="R112" s="37"/>
      <c r="S112" s="37"/>
      <c r="T112" s="37"/>
      <c r="U112" s="104"/>
      <c r="V112" s="37"/>
      <c r="W112" s="37"/>
      <c r="X112" s="37"/>
      <c r="Y112" s="37"/>
      <c r="Z112" s="37"/>
      <c r="AE112" s="37"/>
      <c r="AF112" s="37"/>
      <c r="BC112" s="104">
        <v>45082</v>
      </c>
      <c r="BD112" s="37">
        <v>2.7843</v>
      </c>
      <c r="BE112" s="40">
        <v>3.1274000000000002</v>
      </c>
    </row>
    <row r="113" spans="3:57">
      <c r="C113" s="40"/>
      <c r="D113" s="39"/>
      <c r="E113" s="270"/>
      <c r="F113" s="39"/>
      <c r="G113" s="40"/>
      <c r="H113" s="40"/>
      <c r="I113" s="40"/>
      <c r="J113" s="40"/>
      <c r="K113" s="40"/>
      <c r="L113" s="40"/>
      <c r="M113" s="40"/>
      <c r="N113" s="40"/>
      <c r="O113" s="40"/>
      <c r="P113" s="40"/>
      <c r="Q113" s="40"/>
      <c r="R113" s="37"/>
      <c r="S113" s="37"/>
      <c r="T113" s="37"/>
      <c r="U113" s="104"/>
      <c r="V113" s="37"/>
      <c r="W113" s="37"/>
      <c r="X113" s="37"/>
      <c r="Y113" s="37"/>
      <c r="Z113" s="37"/>
      <c r="AE113" s="37"/>
      <c r="AF113" s="37"/>
      <c r="BC113" s="104">
        <v>45079</v>
      </c>
      <c r="BD113" s="37">
        <v>2.7843</v>
      </c>
      <c r="BE113" s="40">
        <v>3.1274000000000002</v>
      </c>
    </row>
    <row r="114" spans="3:57">
      <c r="C114" s="40"/>
      <c r="D114" s="39"/>
      <c r="E114" s="270"/>
      <c r="F114" s="39"/>
      <c r="G114" s="40"/>
      <c r="H114" s="40"/>
      <c r="I114" s="40"/>
      <c r="J114" s="40"/>
      <c r="K114" s="40"/>
      <c r="L114" s="40"/>
      <c r="M114" s="40"/>
      <c r="N114" s="40"/>
      <c r="O114" s="40"/>
      <c r="P114" s="40"/>
      <c r="Q114" s="40"/>
      <c r="R114" s="37"/>
      <c r="S114" s="37"/>
      <c r="T114" s="37"/>
      <c r="U114" s="104"/>
      <c r="V114" s="37"/>
      <c r="W114" s="37"/>
      <c r="X114" s="37"/>
      <c r="Y114" s="37"/>
      <c r="Z114" s="37"/>
      <c r="AE114" s="37"/>
      <c r="AF114" s="37"/>
      <c r="BC114" s="104">
        <v>45078</v>
      </c>
      <c r="BD114" s="37">
        <v>2.7852999999999999</v>
      </c>
      <c r="BE114" s="40">
        <v>3.1343999999999999</v>
      </c>
    </row>
    <row r="115" spans="3:57">
      <c r="C115" s="40"/>
      <c r="D115" s="39"/>
      <c r="E115" s="270"/>
      <c r="F115" s="39"/>
      <c r="G115" s="40"/>
      <c r="H115" s="40"/>
      <c r="I115" s="40"/>
      <c r="J115" s="40"/>
      <c r="K115" s="40"/>
      <c r="L115" s="40"/>
      <c r="M115" s="40"/>
      <c r="N115" s="40"/>
      <c r="O115" s="40"/>
      <c r="P115" s="40"/>
      <c r="Q115" s="40"/>
      <c r="R115" s="37"/>
      <c r="S115" s="37"/>
      <c r="T115" s="37"/>
      <c r="U115" s="104"/>
      <c r="V115" s="37"/>
      <c r="W115" s="37"/>
      <c r="X115" s="37"/>
      <c r="Y115" s="37"/>
      <c r="Z115" s="37"/>
      <c r="AE115" s="37"/>
      <c r="AF115" s="37"/>
      <c r="BC115" s="104">
        <v>45077</v>
      </c>
      <c r="BD115" s="37">
        <v>2.7847</v>
      </c>
      <c r="BE115" s="40">
        <v>3.1448999999999998</v>
      </c>
    </row>
    <row r="116" spans="3:57">
      <c r="C116" s="40"/>
      <c r="D116" s="39"/>
      <c r="E116" s="270"/>
      <c r="F116" s="39"/>
      <c r="G116" s="40"/>
      <c r="H116" s="40"/>
      <c r="I116" s="40"/>
      <c r="J116" s="40"/>
      <c r="K116" s="40"/>
      <c r="L116" s="40"/>
      <c r="M116" s="40"/>
      <c r="N116" s="40"/>
      <c r="O116" s="40"/>
      <c r="P116" s="40"/>
      <c r="Q116" s="40"/>
      <c r="R116" s="37"/>
      <c r="S116" s="37"/>
      <c r="T116" s="37"/>
      <c r="U116" s="104"/>
      <c r="V116" s="37"/>
      <c r="W116" s="37"/>
      <c r="X116" s="37"/>
      <c r="Y116" s="37"/>
      <c r="Z116" s="37"/>
      <c r="AE116" s="37"/>
      <c r="AF116" s="37"/>
      <c r="BC116" s="104">
        <v>45076</v>
      </c>
      <c r="BD116" s="37">
        <v>2.7883</v>
      </c>
      <c r="BE116" s="40">
        <v>3.1486999999999998</v>
      </c>
    </row>
    <row r="117" spans="3:57">
      <c r="C117" s="40"/>
      <c r="D117" s="39"/>
      <c r="E117" s="270"/>
      <c r="F117" s="39"/>
      <c r="G117" s="40"/>
      <c r="H117" s="40"/>
      <c r="I117" s="40"/>
      <c r="J117" s="40"/>
      <c r="K117" s="40"/>
      <c r="L117" s="40"/>
      <c r="M117" s="40"/>
      <c r="N117" s="40"/>
      <c r="O117" s="40"/>
      <c r="P117" s="40"/>
      <c r="Q117" s="40"/>
      <c r="R117" s="37"/>
      <c r="S117" s="37"/>
      <c r="T117" s="37"/>
      <c r="U117" s="104"/>
      <c r="V117" s="37"/>
      <c r="W117" s="37"/>
      <c r="X117" s="37"/>
      <c r="Y117" s="37"/>
      <c r="Z117" s="37"/>
      <c r="AE117" s="37"/>
      <c r="AF117" s="37"/>
      <c r="BC117" s="104">
        <v>45075</v>
      </c>
      <c r="BD117" s="37">
        <v>2.7978999999999998</v>
      </c>
      <c r="BE117" s="40">
        <v>3.1448</v>
      </c>
    </row>
    <row r="118" spans="3:57">
      <c r="C118" s="40"/>
      <c r="D118" s="39"/>
      <c r="E118" s="270"/>
      <c r="F118" s="39"/>
      <c r="G118" s="40"/>
      <c r="H118" s="40"/>
      <c r="I118" s="40"/>
      <c r="J118" s="40"/>
      <c r="K118" s="40"/>
      <c r="L118" s="40"/>
      <c r="M118" s="40"/>
      <c r="N118" s="40"/>
      <c r="O118" s="40"/>
      <c r="P118" s="40"/>
      <c r="Q118" s="40"/>
      <c r="R118" s="37"/>
      <c r="S118" s="37"/>
      <c r="T118" s="37"/>
      <c r="U118" s="104"/>
      <c r="V118" s="37"/>
      <c r="W118" s="37"/>
      <c r="X118" s="37"/>
      <c r="Y118" s="37"/>
      <c r="Z118" s="37"/>
      <c r="AE118" s="37"/>
      <c r="AF118" s="37"/>
      <c r="BC118" s="104">
        <v>45072</v>
      </c>
      <c r="BD118" s="37">
        <v>2.7978999999999998</v>
      </c>
      <c r="BE118" s="40">
        <v>3.1448</v>
      </c>
    </row>
    <row r="119" spans="3:57">
      <c r="C119" s="40"/>
      <c r="D119" s="39"/>
      <c r="E119" s="270"/>
      <c r="F119" s="39"/>
      <c r="G119" s="40"/>
      <c r="H119" s="40"/>
      <c r="I119" s="40"/>
      <c r="J119" s="40"/>
      <c r="K119" s="40"/>
      <c r="L119" s="40"/>
      <c r="M119" s="40"/>
      <c r="N119" s="40"/>
      <c r="O119" s="40"/>
      <c r="P119" s="40"/>
      <c r="Q119" s="40"/>
      <c r="R119" s="37"/>
      <c r="S119" s="37"/>
      <c r="T119" s="37"/>
      <c r="U119" s="104"/>
      <c r="V119" s="37"/>
      <c r="W119" s="37"/>
      <c r="X119" s="37"/>
      <c r="Y119" s="37"/>
      <c r="Z119" s="37"/>
      <c r="AE119" s="37"/>
      <c r="AF119" s="37"/>
      <c r="BC119" s="104">
        <v>45071</v>
      </c>
      <c r="BD119" s="37">
        <v>2.7978999999999998</v>
      </c>
      <c r="BE119" s="40">
        <v>3.1448</v>
      </c>
    </row>
    <row r="120" spans="3:57">
      <c r="C120" s="40"/>
      <c r="D120" s="39"/>
      <c r="E120" s="270"/>
      <c r="F120" s="39"/>
      <c r="G120" s="40"/>
      <c r="H120" s="40"/>
      <c r="I120" s="40"/>
      <c r="J120" s="40"/>
      <c r="K120" s="40"/>
      <c r="L120" s="40"/>
      <c r="M120" s="40"/>
      <c r="N120" s="40"/>
      <c r="O120" s="40"/>
      <c r="P120" s="40"/>
      <c r="Q120" s="40"/>
      <c r="R120" s="37"/>
      <c r="S120" s="37"/>
      <c r="T120" s="37"/>
      <c r="U120" s="104"/>
      <c r="V120" s="37"/>
      <c r="W120" s="37"/>
      <c r="X120" s="37"/>
      <c r="Y120" s="37"/>
      <c r="Z120" s="37"/>
      <c r="AE120" s="37"/>
      <c r="AF120" s="37"/>
      <c r="BC120" s="104">
        <v>45070</v>
      </c>
      <c r="BD120" s="37">
        <v>2.7974000000000001</v>
      </c>
      <c r="BE120" s="40">
        <v>3.1448</v>
      </c>
    </row>
    <row r="121" spans="3:57">
      <c r="C121" s="40"/>
      <c r="D121" s="39"/>
      <c r="E121" s="270"/>
      <c r="F121" s="39"/>
      <c r="G121" s="40"/>
      <c r="H121" s="40"/>
      <c r="I121" s="40"/>
      <c r="J121" s="40"/>
      <c r="K121" s="40"/>
      <c r="L121" s="40"/>
      <c r="M121" s="40"/>
      <c r="N121" s="40"/>
      <c r="O121" s="40"/>
      <c r="P121" s="40"/>
      <c r="Q121" s="40"/>
      <c r="R121" s="37"/>
      <c r="S121" s="37"/>
      <c r="T121" s="37"/>
      <c r="U121" s="104"/>
      <c r="V121" s="37"/>
      <c r="W121" s="37"/>
      <c r="X121" s="37"/>
      <c r="Y121" s="37"/>
      <c r="Z121" s="37"/>
      <c r="AE121" s="37"/>
      <c r="AF121" s="37"/>
      <c r="BC121" s="104">
        <v>45069</v>
      </c>
      <c r="BD121" s="37">
        <v>2.8083999999999998</v>
      </c>
      <c r="BE121" s="40">
        <v>3.1450999999999998</v>
      </c>
    </row>
    <row r="122" spans="3:57">
      <c r="C122" s="40"/>
      <c r="D122" s="39"/>
      <c r="E122" s="270"/>
      <c r="F122" s="39"/>
      <c r="G122" s="40"/>
      <c r="H122" s="40"/>
      <c r="I122" s="40"/>
      <c r="J122" s="40"/>
      <c r="K122" s="40"/>
      <c r="L122" s="40"/>
      <c r="M122" s="40"/>
      <c r="N122" s="40"/>
      <c r="O122" s="40"/>
      <c r="P122" s="40"/>
      <c r="Q122" s="40"/>
      <c r="R122" s="37"/>
      <c r="S122" s="37"/>
      <c r="T122" s="37"/>
      <c r="U122" s="104"/>
      <c r="V122" s="37"/>
      <c r="W122" s="37"/>
      <c r="X122" s="37"/>
      <c r="Y122" s="37"/>
      <c r="Z122" s="37"/>
      <c r="AE122" s="37"/>
      <c r="AF122" s="37"/>
      <c r="BC122" s="104">
        <v>45068</v>
      </c>
      <c r="BD122" s="37">
        <v>2.8136000000000001</v>
      </c>
      <c r="BE122" s="40">
        <v>3.1450999999999998</v>
      </c>
    </row>
    <row r="123" spans="3:57">
      <c r="C123" s="40"/>
      <c r="D123" s="39"/>
      <c r="E123" s="270"/>
      <c r="F123" s="39"/>
      <c r="G123" s="40"/>
      <c r="H123" s="40"/>
      <c r="I123" s="40"/>
      <c r="J123" s="40"/>
      <c r="K123" s="40"/>
      <c r="L123" s="40"/>
      <c r="M123" s="40"/>
      <c r="N123" s="40"/>
      <c r="O123" s="40"/>
      <c r="P123" s="40"/>
      <c r="Q123" s="40"/>
      <c r="R123" s="37"/>
      <c r="S123" s="37"/>
      <c r="T123" s="37"/>
      <c r="U123" s="104"/>
      <c r="V123" s="37"/>
      <c r="W123" s="37"/>
      <c r="X123" s="37"/>
      <c r="Y123" s="37"/>
      <c r="Z123" s="37"/>
      <c r="AE123" s="37"/>
      <c r="AF123" s="37"/>
      <c r="BC123" s="104">
        <v>45065</v>
      </c>
      <c r="BD123" s="37">
        <v>2.8136000000000001</v>
      </c>
      <c r="BE123" s="40">
        <v>3.1450999999999998</v>
      </c>
    </row>
    <row r="124" spans="3:57">
      <c r="C124" s="40"/>
      <c r="D124" s="39"/>
      <c r="E124" s="270"/>
      <c r="F124" s="39"/>
      <c r="G124" s="40"/>
      <c r="H124" s="40"/>
      <c r="I124" s="40"/>
      <c r="J124" s="40"/>
      <c r="K124" s="40"/>
      <c r="L124" s="40"/>
      <c r="M124" s="40"/>
      <c r="N124" s="40"/>
      <c r="O124" s="40"/>
      <c r="P124" s="40"/>
      <c r="Q124" s="40"/>
      <c r="R124" s="37"/>
      <c r="S124" s="37"/>
      <c r="T124" s="37"/>
      <c r="U124" s="104"/>
      <c r="V124" s="37"/>
      <c r="W124" s="37"/>
      <c r="X124" s="37"/>
      <c r="Y124" s="37"/>
      <c r="Z124" s="37"/>
      <c r="AE124" s="37"/>
      <c r="AF124" s="37"/>
      <c r="BC124" s="104">
        <v>45064</v>
      </c>
      <c r="BD124" s="37">
        <v>2.8138000000000001</v>
      </c>
      <c r="BE124" s="40">
        <v>3.1450999999999998</v>
      </c>
    </row>
    <row r="125" spans="3:57">
      <c r="C125" s="40"/>
      <c r="D125" s="39"/>
      <c r="E125" s="270"/>
      <c r="F125" s="39"/>
      <c r="G125" s="40"/>
      <c r="H125" s="40"/>
      <c r="I125" s="40"/>
      <c r="J125" s="40"/>
      <c r="K125" s="40"/>
      <c r="L125" s="40"/>
      <c r="M125" s="40"/>
      <c r="N125" s="40"/>
      <c r="O125" s="40"/>
      <c r="P125" s="40"/>
      <c r="Q125" s="40"/>
      <c r="R125" s="37"/>
      <c r="S125" s="37"/>
      <c r="T125" s="37"/>
      <c r="U125" s="104"/>
      <c r="V125" s="37"/>
      <c r="W125" s="37"/>
      <c r="X125" s="37"/>
      <c r="Y125" s="37"/>
      <c r="Z125" s="37"/>
      <c r="AE125" s="37"/>
      <c r="AF125" s="37"/>
      <c r="BC125" s="104">
        <v>45063</v>
      </c>
      <c r="BD125" s="37">
        <v>2.8146</v>
      </c>
      <c r="BE125" s="40">
        <v>3.1385999999999998</v>
      </c>
    </row>
    <row r="126" spans="3:57">
      <c r="C126" s="40"/>
      <c r="D126" s="39"/>
      <c r="E126" s="270"/>
      <c r="F126" s="39"/>
      <c r="G126" s="40"/>
      <c r="H126" s="40"/>
      <c r="I126" s="40"/>
      <c r="J126" s="40"/>
      <c r="K126" s="40"/>
      <c r="L126" s="40"/>
      <c r="M126" s="40"/>
      <c r="N126" s="40"/>
      <c r="O126" s="40"/>
      <c r="P126" s="40"/>
      <c r="Q126" s="40"/>
      <c r="R126" s="37"/>
      <c r="S126" s="37"/>
      <c r="T126" s="37"/>
      <c r="U126" s="104"/>
      <c r="V126" s="37"/>
      <c r="W126" s="37"/>
      <c r="X126" s="37"/>
      <c r="Y126" s="37"/>
      <c r="Z126" s="37"/>
      <c r="AE126" s="37"/>
      <c r="AF126" s="37"/>
      <c r="BC126" s="104">
        <v>45062</v>
      </c>
      <c r="BD126" s="37">
        <v>2.8153000000000001</v>
      </c>
      <c r="BE126" s="40">
        <v>3.1417999999999999</v>
      </c>
    </row>
    <row r="127" spans="3:57">
      <c r="C127" s="40"/>
      <c r="D127" s="39"/>
      <c r="E127" s="270"/>
      <c r="F127" s="39"/>
      <c r="G127" s="40"/>
      <c r="H127" s="40"/>
      <c r="I127" s="40"/>
      <c r="J127" s="40"/>
      <c r="K127" s="40"/>
      <c r="L127" s="40"/>
      <c r="M127" s="40"/>
      <c r="N127" s="40"/>
      <c r="O127" s="40"/>
      <c r="P127" s="40"/>
      <c r="Q127" s="40"/>
      <c r="R127" s="37"/>
      <c r="S127" s="37"/>
      <c r="T127" s="37"/>
      <c r="U127" s="104"/>
      <c r="V127" s="37"/>
      <c r="W127" s="37"/>
      <c r="X127" s="37"/>
      <c r="Y127" s="37"/>
      <c r="Z127" s="37"/>
      <c r="AE127" s="37"/>
      <c r="AF127" s="37"/>
      <c r="BC127" s="104">
        <v>45061</v>
      </c>
      <c r="BD127" s="37">
        <v>2.8182999999999998</v>
      </c>
      <c r="BE127" s="40">
        <v>3.1554000000000002</v>
      </c>
    </row>
    <row r="128" spans="3:57">
      <c r="C128" s="40"/>
      <c r="D128" s="39"/>
      <c r="E128" s="270"/>
      <c r="F128" s="39"/>
      <c r="G128" s="40"/>
      <c r="H128" s="40"/>
      <c r="I128" s="40"/>
      <c r="J128" s="40"/>
      <c r="K128" s="40"/>
      <c r="L128" s="40"/>
      <c r="M128" s="40"/>
      <c r="N128" s="40"/>
      <c r="O128" s="40"/>
      <c r="P128" s="40"/>
      <c r="Q128" s="40"/>
      <c r="R128" s="37"/>
      <c r="S128" s="37"/>
      <c r="T128" s="37"/>
      <c r="U128" s="104"/>
      <c r="V128" s="37"/>
      <c r="W128" s="37"/>
      <c r="X128" s="37"/>
      <c r="Y128" s="37"/>
      <c r="Z128" s="37"/>
      <c r="AE128" s="37"/>
      <c r="AF128" s="37"/>
      <c r="BC128" s="104">
        <v>45058</v>
      </c>
      <c r="BD128" s="37">
        <v>2.8182999999999998</v>
      </c>
      <c r="BE128" s="40">
        <v>3.1554000000000002</v>
      </c>
    </row>
    <row r="129" spans="3:57">
      <c r="C129" s="40"/>
      <c r="D129" s="39"/>
      <c r="E129" s="270"/>
      <c r="F129" s="39"/>
      <c r="G129" s="40"/>
      <c r="H129" s="40"/>
      <c r="I129" s="40"/>
      <c r="J129" s="40"/>
      <c r="K129" s="40"/>
      <c r="L129" s="40"/>
      <c r="M129" s="40"/>
      <c r="N129" s="40"/>
      <c r="O129" s="40"/>
      <c r="P129" s="40"/>
      <c r="Q129" s="40"/>
      <c r="R129" s="37"/>
      <c r="S129" s="37"/>
      <c r="T129" s="37"/>
      <c r="U129" s="104"/>
      <c r="V129" s="37"/>
      <c r="W129" s="37"/>
      <c r="X129" s="37"/>
      <c r="Y129" s="37"/>
      <c r="Z129" s="37"/>
      <c r="AE129" s="37"/>
      <c r="AF129" s="37"/>
      <c r="BC129" s="104">
        <v>45057</v>
      </c>
      <c r="BD129" s="37">
        <v>2.8197000000000001</v>
      </c>
      <c r="BE129" s="40">
        <v>3.1564000000000001</v>
      </c>
    </row>
    <row r="130" spans="3:57">
      <c r="C130" s="40"/>
      <c r="D130" s="39"/>
      <c r="E130" s="270"/>
      <c r="F130" s="39"/>
      <c r="G130" s="40"/>
      <c r="H130" s="40"/>
      <c r="I130" s="40"/>
      <c r="J130" s="40"/>
      <c r="K130" s="40"/>
      <c r="L130" s="40"/>
      <c r="M130" s="40"/>
      <c r="N130" s="40"/>
      <c r="O130" s="40"/>
      <c r="P130" s="40"/>
      <c r="Q130" s="40"/>
      <c r="R130" s="37"/>
      <c r="S130" s="37"/>
      <c r="T130" s="37"/>
      <c r="U130" s="104"/>
      <c r="V130" s="37"/>
      <c r="W130" s="37"/>
      <c r="X130" s="37"/>
      <c r="Y130" s="37"/>
      <c r="Z130" s="37"/>
      <c r="AE130" s="37"/>
      <c r="AF130" s="37"/>
      <c r="BC130" s="104">
        <v>45056</v>
      </c>
      <c r="BD130" s="37">
        <v>2.8246000000000002</v>
      </c>
      <c r="BE130" s="40">
        <v>3.2235</v>
      </c>
    </row>
    <row r="131" spans="3:57">
      <c r="C131" s="40"/>
      <c r="D131" s="39"/>
      <c r="E131" s="270"/>
      <c r="F131" s="39"/>
      <c r="G131" s="40"/>
      <c r="H131" s="40"/>
      <c r="I131" s="40"/>
      <c r="J131" s="40"/>
      <c r="K131" s="40"/>
      <c r="L131" s="40"/>
      <c r="M131" s="40"/>
      <c r="N131" s="40"/>
      <c r="O131" s="40"/>
      <c r="P131" s="40"/>
      <c r="Q131" s="40"/>
      <c r="R131" s="37"/>
      <c r="S131" s="37"/>
      <c r="T131" s="37"/>
      <c r="U131" s="104"/>
      <c r="V131" s="37"/>
      <c r="W131" s="37"/>
      <c r="X131" s="37"/>
      <c r="Y131" s="37"/>
      <c r="Z131" s="37"/>
      <c r="AE131" s="37"/>
      <c r="AF131" s="37"/>
      <c r="BC131" s="104">
        <v>45055</v>
      </c>
      <c r="BD131" s="37">
        <v>2.8288000000000002</v>
      </c>
      <c r="BE131" s="40">
        <v>3.2235</v>
      </c>
    </row>
    <row r="132" spans="3:57">
      <c r="C132" s="40"/>
      <c r="D132" s="39"/>
      <c r="E132" s="270"/>
      <c r="F132" s="39"/>
      <c r="G132" s="40"/>
      <c r="H132" s="40"/>
      <c r="I132" s="40"/>
      <c r="J132" s="40"/>
      <c r="K132" s="40"/>
      <c r="L132" s="40"/>
      <c r="M132" s="40"/>
      <c r="N132" s="40"/>
      <c r="O132" s="40"/>
      <c r="P132" s="40"/>
      <c r="Q132" s="40"/>
      <c r="R132" s="37"/>
      <c r="S132" s="37"/>
      <c r="T132" s="37"/>
      <c r="U132" s="104"/>
      <c r="V132" s="37"/>
      <c r="W132" s="37"/>
      <c r="X132" s="37"/>
      <c r="Y132" s="37"/>
      <c r="Z132" s="37"/>
      <c r="AE132" s="37"/>
      <c r="AF132" s="37"/>
      <c r="BC132" s="104">
        <v>45054</v>
      </c>
      <c r="BD132" s="37">
        <v>2.7629999999999999</v>
      </c>
      <c r="BE132" s="40">
        <v>3.2235</v>
      </c>
    </row>
    <row r="133" spans="3:57">
      <c r="C133" s="40"/>
      <c r="D133" s="39"/>
      <c r="E133" s="270"/>
      <c r="F133" s="39"/>
      <c r="G133" s="40"/>
      <c r="H133" s="40"/>
      <c r="I133" s="40"/>
      <c r="J133" s="40"/>
      <c r="K133" s="40"/>
      <c r="L133" s="40"/>
      <c r="M133" s="40"/>
      <c r="N133" s="40"/>
      <c r="O133" s="40"/>
      <c r="P133" s="40"/>
      <c r="Q133" s="40"/>
      <c r="R133" s="37"/>
      <c r="S133" s="37"/>
      <c r="T133" s="37"/>
      <c r="U133" s="104"/>
      <c r="V133" s="37"/>
      <c r="W133" s="37"/>
      <c r="X133" s="37"/>
      <c r="Y133" s="37"/>
      <c r="Z133" s="37"/>
      <c r="AE133" s="37"/>
      <c r="AF133" s="37"/>
      <c r="BC133" s="104">
        <v>45051</v>
      </c>
      <c r="BD133" s="37">
        <v>2.7629999999999999</v>
      </c>
      <c r="BE133" s="40">
        <v>3.2235</v>
      </c>
    </row>
    <row r="134" spans="3:57">
      <c r="C134" s="40"/>
      <c r="D134" s="39"/>
      <c r="E134" s="270"/>
      <c r="F134" s="39"/>
      <c r="G134" s="40"/>
      <c r="H134" s="40"/>
      <c r="I134" s="40"/>
      <c r="J134" s="40"/>
      <c r="K134" s="40"/>
      <c r="L134" s="40"/>
      <c r="M134" s="40"/>
      <c r="N134" s="40"/>
      <c r="O134" s="40"/>
      <c r="P134" s="40"/>
      <c r="Q134" s="40"/>
      <c r="R134" s="37"/>
      <c r="S134" s="37"/>
      <c r="T134" s="37"/>
      <c r="U134" s="104"/>
      <c r="V134" s="37"/>
      <c r="W134" s="37"/>
      <c r="X134" s="37"/>
      <c r="Y134" s="37"/>
      <c r="Z134" s="37"/>
      <c r="AE134" s="37"/>
      <c r="AF134" s="37"/>
      <c r="BC134" s="104">
        <v>45050</v>
      </c>
      <c r="BD134" s="37">
        <v>2.7629999999999999</v>
      </c>
      <c r="BE134" s="40">
        <v>3.2235</v>
      </c>
    </row>
    <row r="135" spans="3:57">
      <c r="C135" s="40"/>
      <c r="D135" s="39"/>
      <c r="E135" s="270"/>
      <c r="F135" s="39"/>
      <c r="G135" s="40"/>
      <c r="H135" s="40"/>
      <c r="I135" s="40"/>
      <c r="J135" s="40"/>
      <c r="K135" s="40"/>
      <c r="L135" s="40"/>
      <c r="M135" s="40"/>
      <c r="N135" s="40"/>
      <c r="O135" s="40"/>
      <c r="P135" s="40"/>
      <c r="Q135" s="40"/>
      <c r="R135" s="37"/>
      <c r="S135" s="37"/>
      <c r="T135" s="37"/>
      <c r="U135" s="104"/>
      <c r="V135" s="37"/>
      <c r="W135" s="37"/>
      <c r="X135" s="37"/>
      <c r="Y135" s="37"/>
      <c r="Z135" s="37"/>
      <c r="AE135" s="37"/>
      <c r="AF135" s="37"/>
      <c r="BC135" s="104">
        <v>45049</v>
      </c>
      <c r="BD135" s="37">
        <v>2.7629999999999999</v>
      </c>
      <c r="BE135" s="40">
        <v>3.2235</v>
      </c>
    </row>
    <row r="136" spans="3:57">
      <c r="C136" s="40"/>
      <c r="D136" s="39"/>
      <c r="E136" s="270"/>
      <c r="F136" s="39"/>
      <c r="G136" s="40"/>
      <c r="H136" s="40"/>
      <c r="I136" s="40"/>
      <c r="J136" s="40"/>
      <c r="K136" s="40"/>
      <c r="L136" s="40"/>
      <c r="M136" s="40"/>
      <c r="N136" s="40"/>
      <c r="O136" s="40"/>
      <c r="P136" s="40"/>
      <c r="Q136" s="40"/>
      <c r="R136" s="37"/>
      <c r="S136" s="37"/>
      <c r="T136" s="37"/>
      <c r="U136" s="104"/>
      <c r="V136" s="37"/>
      <c r="W136" s="37"/>
      <c r="X136" s="37"/>
      <c r="Y136" s="37"/>
      <c r="Z136" s="37"/>
      <c r="AE136" s="37"/>
      <c r="AF136" s="37"/>
      <c r="BC136" s="104">
        <v>45048</v>
      </c>
      <c r="BD136" s="37">
        <v>2.7629999999999999</v>
      </c>
      <c r="BE136" s="40">
        <v>3.2235</v>
      </c>
    </row>
    <row r="137" spans="3:57">
      <c r="C137" s="40"/>
      <c r="D137" s="39"/>
      <c r="E137" s="270"/>
      <c r="F137" s="39"/>
      <c r="G137" s="40"/>
      <c r="H137" s="40"/>
      <c r="I137" s="40"/>
      <c r="J137" s="40"/>
      <c r="K137" s="40"/>
      <c r="L137" s="40"/>
      <c r="M137" s="40"/>
      <c r="N137" s="40"/>
      <c r="O137" s="40"/>
      <c r="P137" s="40"/>
      <c r="Q137" s="40"/>
      <c r="R137" s="37"/>
      <c r="S137" s="37"/>
      <c r="T137" s="37"/>
      <c r="U137" s="104"/>
      <c r="V137" s="37"/>
      <c r="W137" s="37"/>
      <c r="X137" s="37"/>
      <c r="Y137" s="37"/>
      <c r="Z137" s="37"/>
      <c r="AE137" s="37"/>
      <c r="AF137" s="37"/>
      <c r="BC137" s="104">
        <v>45047</v>
      </c>
      <c r="BD137" s="37">
        <v>2.7629999999999999</v>
      </c>
      <c r="BE137" s="40">
        <v>3.2235</v>
      </c>
    </row>
    <row r="138" spans="3:57">
      <c r="C138" s="40"/>
      <c r="D138" s="39"/>
      <c r="E138" s="270"/>
      <c r="F138" s="39"/>
      <c r="G138" s="40"/>
      <c r="H138" s="40"/>
      <c r="I138" s="40"/>
      <c r="J138" s="40"/>
      <c r="K138" s="40"/>
      <c r="L138" s="40"/>
      <c r="M138" s="40"/>
      <c r="N138" s="40"/>
      <c r="O138" s="40"/>
      <c r="P138" s="40"/>
      <c r="Q138" s="40"/>
      <c r="R138" s="37"/>
      <c r="S138" s="37"/>
      <c r="T138" s="37"/>
      <c r="U138" s="104"/>
      <c r="V138" s="37"/>
      <c r="W138" s="37"/>
      <c r="X138" s="37"/>
      <c r="Y138" s="37"/>
      <c r="Z138" s="37"/>
      <c r="AE138" s="37"/>
      <c r="AF138" s="37"/>
      <c r="BC138" s="104">
        <v>45044</v>
      </c>
      <c r="BD138" s="37">
        <v>2.7629999999999999</v>
      </c>
      <c r="BE138" s="40">
        <v>3.2235</v>
      </c>
    </row>
    <row r="139" spans="3:57">
      <c r="C139" s="40"/>
      <c r="D139" s="39"/>
      <c r="E139" s="270"/>
      <c r="F139" s="39"/>
      <c r="G139" s="40"/>
      <c r="H139" s="40"/>
      <c r="I139" s="40"/>
      <c r="J139" s="40"/>
      <c r="K139" s="40"/>
      <c r="L139" s="40"/>
      <c r="M139" s="40"/>
      <c r="N139" s="40"/>
      <c r="O139" s="40"/>
      <c r="P139" s="40"/>
      <c r="Q139" s="40"/>
      <c r="R139" s="37"/>
      <c r="S139" s="37"/>
      <c r="T139" s="37"/>
      <c r="U139" s="104"/>
      <c r="V139" s="37"/>
      <c r="W139" s="37"/>
      <c r="X139" s="37"/>
      <c r="Y139" s="37"/>
      <c r="Z139" s="37"/>
      <c r="AE139" s="37"/>
      <c r="AF139" s="37"/>
      <c r="BC139" s="104">
        <v>45043</v>
      </c>
      <c r="BD139" s="37">
        <v>2.7629999999999999</v>
      </c>
      <c r="BE139" s="40">
        <v>3.2235</v>
      </c>
    </row>
    <row r="140" spans="3:57">
      <c r="C140" s="40"/>
      <c r="D140" s="39"/>
      <c r="E140" s="270"/>
      <c r="F140" s="39"/>
      <c r="G140" s="40"/>
      <c r="H140" s="40"/>
      <c r="I140" s="40"/>
      <c r="J140" s="40"/>
      <c r="K140" s="40"/>
      <c r="L140" s="40"/>
      <c r="M140" s="40"/>
      <c r="N140" s="40"/>
      <c r="O140" s="40"/>
      <c r="P140" s="40"/>
      <c r="Q140" s="40"/>
      <c r="R140" s="37"/>
      <c r="S140" s="37"/>
      <c r="T140" s="37"/>
      <c r="U140" s="104"/>
      <c r="V140" s="37"/>
      <c r="W140" s="37"/>
      <c r="X140" s="37"/>
      <c r="Y140" s="37"/>
      <c r="Z140" s="37"/>
      <c r="AE140" s="37"/>
      <c r="AF140" s="37"/>
      <c r="BC140" s="104">
        <v>45042</v>
      </c>
      <c r="BD140" s="37">
        <v>2.7629999999999999</v>
      </c>
      <c r="BE140" s="40">
        <v>3.2235</v>
      </c>
    </row>
    <row r="141" spans="3:57">
      <c r="C141" s="40"/>
      <c r="D141" s="39"/>
      <c r="E141" s="270"/>
      <c r="F141" s="39"/>
      <c r="G141" s="40"/>
      <c r="H141" s="40"/>
      <c r="I141" s="40"/>
      <c r="J141" s="40"/>
      <c r="K141" s="40"/>
      <c r="L141" s="40"/>
      <c r="M141" s="40"/>
      <c r="N141" s="40"/>
      <c r="O141" s="40"/>
      <c r="P141" s="40"/>
      <c r="Q141" s="40"/>
      <c r="R141" s="37"/>
      <c r="S141" s="37"/>
      <c r="T141" s="37"/>
      <c r="U141" s="104"/>
      <c r="V141" s="37"/>
      <c r="W141" s="37"/>
      <c r="X141" s="37"/>
      <c r="Y141" s="37"/>
      <c r="Z141" s="37"/>
      <c r="AE141" s="37"/>
      <c r="AF141" s="37"/>
      <c r="BC141" s="104">
        <v>45041</v>
      </c>
      <c r="BD141" s="37">
        <v>2.7629999999999999</v>
      </c>
      <c r="BE141" s="40">
        <v>3.2235</v>
      </c>
    </row>
    <row r="142" spans="3:57">
      <c r="C142" s="40"/>
      <c r="D142" s="39"/>
      <c r="E142" s="270"/>
      <c r="F142" s="39"/>
      <c r="G142" s="40"/>
      <c r="H142" s="40"/>
      <c r="I142" s="40"/>
      <c r="J142" s="40"/>
      <c r="K142" s="40"/>
      <c r="L142" s="40"/>
      <c r="M142" s="40"/>
      <c r="N142" s="40"/>
      <c r="O142" s="40"/>
      <c r="P142" s="40"/>
      <c r="Q142" s="40"/>
      <c r="R142" s="37"/>
      <c r="S142" s="37"/>
      <c r="T142" s="37"/>
      <c r="U142" s="104"/>
      <c r="V142" s="37"/>
      <c r="W142" s="37"/>
      <c r="X142" s="37"/>
      <c r="Y142" s="37"/>
      <c r="Z142" s="37"/>
      <c r="AE142" s="37"/>
      <c r="AF142" s="37"/>
      <c r="BC142" s="104">
        <v>45040</v>
      </c>
      <c r="BD142" s="37">
        <v>2.7629999999999999</v>
      </c>
      <c r="BE142" s="40">
        <v>3.2235</v>
      </c>
    </row>
    <row r="143" spans="3:57">
      <c r="C143" s="40"/>
      <c r="D143" s="39"/>
      <c r="E143" s="270"/>
      <c r="F143" s="39"/>
      <c r="G143" s="40"/>
      <c r="H143" s="40"/>
      <c r="I143" s="40"/>
      <c r="J143" s="40"/>
      <c r="K143" s="40"/>
      <c r="L143" s="40"/>
      <c r="M143" s="40"/>
      <c r="N143" s="40"/>
      <c r="O143" s="40"/>
      <c r="P143" s="40"/>
      <c r="Q143" s="40"/>
      <c r="R143" s="37"/>
      <c r="S143" s="37"/>
      <c r="T143" s="37"/>
      <c r="U143" s="104"/>
      <c r="V143" s="37"/>
      <c r="W143" s="37"/>
      <c r="X143" s="37"/>
      <c r="Y143" s="37"/>
      <c r="Z143" s="37"/>
      <c r="AE143" s="37"/>
      <c r="AF143" s="37"/>
      <c r="BC143" s="104">
        <v>45037</v>
      </c>
      <c r="BD143" s="37">
        <v>2.7629999999999999</v>
      </c>
      <c r="BE143" s="40">
        <v>3.2235</v>
      </c>
    </row>
    <row r="144" spans="3:57">
      <c r="C144" s="40"/>
      <c r="D144" s="39"/>
      <c r="E144" s="270"/>
      <c r="F144" s="39"/>
      <c r="G144" s="40"/>
      <c r="H144" s="40"/>
      <c r="I144" s="40"/>
      <c r="J144" s="40"/>
      <c r="K144" s="40"/>
      <c r="L144" s="40"/>
      <c r="M144" s="40"/>
      <c r="N144" s="40"/>
      <c r="O144" s="40"/>
      <c r="P144" s="40"/>
      <c r="Q144" s="40"/>
      <c r="R144" s="37"/>
      <c r="S144" s="37"/>
      <c r="T144" s="37"/>
      <c r="U144" s="37"/>
      <c r="V144" s="37"/>
      <c r="W144" s="37"/>
      <c r="X144" s="37"/>
      <c r="Y144" s="37"/>
      <c r="Z144" s="37"/>
      <c r="AE144" s="37"/>
      <c r="AF144" s="37"/>
      <c r="BC144" s="104">
        <v>45036</v>
      </c>
      <c r="BD144" s="37">
        <v>2.7629999999999999</v>
      </c>
      <c r="BE144" s="40">
        <v>3.2235</v>
      </c>
    </row>
    <row r="145" spans="3:57">
      <c r="C145" s="40"/>
      <c r="D145" s="39"/>
      <c r="E145" s="270"/>
      <c r="F145" s="39"/>
      <c r="G145" s="40"/>
      <c r="H145" s="40"/>
      <c r="I145" s="40"/>
      <c r="J145" s="40"/>
      <c r="K145" s="40"/>
      <c r="L145" s="40"/>
      <c r="M145" s="40"/>
      <c r="N145" s="40"/>
      <c r="O145" s="40"/>
      <c r="P145" s="40"/>
      <c r="Q145" s="40"/>
      <c r="R145" s="37"/>
      <c r="S145" s="37"/>
      <c r="T145" s="37"/>
      <c r="U145" s="37"/>
      <c r="V145" s="37"/>
      <c r="W145" s="37"/>
      <c r="X145" s="37"/>
      <c r="Y145" s="37"/>
      <c r="Z145" s="37"/>
      <c r="AE145" s="37"/>
      <c r="AF145" s="37"/>
      <c r="BC145" s="104">
        <v>45035</v>
      </c>
      <c r="BD145" s="37">
        <v>2.7629999999999999</v>
      </c>
      <c r="BE145" s="40">
        <v>3.2235</v>
      </c>
    </row>
    <row r="146" spans="3:57">
      <c r="C146" s="40"/>
      <c r="D146" s="39"/>
      <c r="E146" s="270"/>
      <c r="F146" s="39"/>
      <c r="G146" s="40"/>
      <c r="H146" s="40"/>
      <c r="I146" s="40"/>
      <c r="J146" s="40"/>
      <c r="K146" s="40"/>
      <c r="L146" s="40"/>
      <c r="M146" s="40"/>
      <c r="N146" s="40"/>
      <c r="O146" s="40"/>
      <c r="P146" s="40"/>
      <c r="Q146" s="40"/>
      <c r="R146" s="37"/>
      <c r="S146" s="37"/>
      <c r="T146" s="37"/>
      <c r="U146" s="37"/>
      <c r="V146" s="37"/>
      <c r="W146" s="37"/>
      <c r="X146" s="37"/>
      <c r="Y146" s="37"/>
      <c r="Z146" s="37"/>
      <c r="AE146" s="37"/>
      <c r="AF146" s="37"/>
      <c r="BC146" s="104">
        <v>45034</v>
      </c>
      <c r="BD146" s="37">
        <v>2.7629999999999999</v>
      </c>
      <c r="BE146" s="40">
        <v>3.2235</v>
      </c>
    </row>
    <row r="147" spans="3:57">
      <c r="C147" s="40"/>
      <c r="D147" s="39"/>
      <c r="E147" s="270"/>
      <c r="F147" s="39"/>
      <c r="G147" s="40"/>
      <c r="H147" s="40"/>
      <c r="I147" s="40"/>
      <c r="J147" s="40"/>
      <c r="K147" s="40"/>
      <c r="L147" s="40"/>
      <c r="M147" s="40"/>
      <c r="N147" s="40"/>
      <c r="O147" s="40"/>
      <c r="P147" s="40"/>
      <c r="Q147" s="40"/>
      <c r="R147" s="37"/>
      <c r="S147" s="37"/>
      <c r="T147" s="37"/>
      <c r="U147" s="37"/>
      <c r="V147" s="37"/>
      <c r="W147" s="37"/>
      <c r="X147" s="37"/>
      <c r="Y147" s="37"/>
      <c r="Z147" s="37"/>
      <c r="AE147" s="37"/>
      <c r="AF147" s="37"/>
      <c r="BC147" s="104">
        <v>45033</v>
      </c>
      <c r="BD147" s="37">
        <v>2.7629999999999999</v>
      </c>
      <c r="BE147" s="40">
        <v>3.2235</v>
      </c>
    </row>
    <row r="148" spans="3:57">
      <c r="C148" s="40"/>
      <c r="D148" s="39"/>
      <c r="E148" s="270"/>
      <c r="F148" s="39"/>
      <c r="G148" s="40"/>
      <c r="H148" s="40"/>
      <c r="I148" s="40"/>
      <c r="J148" s="40"/>
      <c r="K148" s="40"/>
      <c r="L148" s="40"/>
      <c r="M148" s="40"/>
      <c r="N148" s="40"/>
      <c r="O148" s="40"/>
      <c r="P148" s="40"/>
      <c r="Q148" s="40"/>
      <c r="R148" s="37"/>
      <c r="S148" s="37"/>
      <c r="T148" s="37"/>
      <c r="U148" s="37"/>
      <c r="V148" s="37"/>
      <c r="W148" s="37"/>
      <c r="X148" s="37"/>
      <c r="Y148" s="37"/>
      <c r="Z148" s="37"/>
      <c r="AE148" s="37"/>
      <c r="AF148" s="37"/>
      <c r="BC148" s="104">
        <v>45030</v>
      </c>
      <c r="BD148" s="37">
        <v>2.7629999999999999</v>
      </c>
      <c r="BE148" s="40">
        <v>3.2235</v>
      </c>
    </row>
    <row r="149" spans="3:57">
      <c r="C149" s="40"/>
      <c r="D149" s="39"/>
      <c r="E149" s="270"/>
      <c r="F149" s="39"/>
      <c r="G149" s="40"/>
      <c r="H149" s="40"/>
      <c r="I149" s="40"/>
      <c r="J149" s="40"/>
      <c r="K149" s="40"/>
      <c r="L149" s="40"/>
      <c r="M149" s="40"/>
      <c r="N149" s="40"/>
      <c r="O149" s="40"/>
      <c r="P149" s="40"/>
      <c r="Q149" s="40"/>
      <c r="R149" s="37"/>
      <c r="S149" s="37"/>
      <c r="T149" s="37"/>
      <c r="U149" s="37"/>
      <c r="V149" s="37"/>
      <c r="W149" s="37"/>
      <c r="X149" s="37"/>
      <c r="Y149" s="37"/>
      <c r="Z149" s="37"/>
      <c r="AE149" s="37"/>
      <c r="AF149" s="37"/>
      <c r="BC149" s="104">
        <v>45029</v>
      </c>
      <c r="BD149" s="37">
        <v>2.7629999999999999</v>
      </c>
      <c r="BE149" s="40">
        <v>3.2235</v>
      </c>
    </row>
    <row r="150" spans="3:57">
      <c r="C150" s="40"/>
      <c r="D150" s="39"/>
      <c r="E150" s="270"/>
      <c r="F150" s="39"/>
      <c r="G150" s="40"/>
      <c r="H150" s="40"/>
      <c r="I150" s="40"/>
      <c r="J150" s="40"/>
      <c r="K150" s="40"/>
      <c r="L150" s="40"/>
      <c r="M150" s="40"/>
      <c r="N150" s="40"/>
      <c r="O150" s="40"/>
      <c r="P150" s="40"/>
      <c r="Q150" s="40"/>
      <c r="R150" s="37"/>
      <c r="S150" s="37"/>
      <c r="T150" s="37"/>
      <c r="U150" s="37"/>
      <c r="V150" s="37"/>
      <c r="W150" s="37"/>
      <c r="X150" s="37"/>
      <c r="Y150" s="37"/>
      <c r="Z150" s="37"/>
      <c r="AE150" s="37"/>
      <c r="AF150" s="37"/>
      <c r="BC150" s="104">
        <v>45028</v>
      </c>
      <c r="BD150" s="37">
        <v>2.7629999999999999</v>
      </c>
      <c r="BE150" s="40">
        <v>3.2235</v>
      </c>
    </row>
    <row r="151" spans="3:57">
      <c r="C151" s="40"/>
      <c r="D151" s="39"/>
      <c r="E151" s="270"/>
      <c r="F151" s="39"/>
      <c r="G151" s="40"/>
      <c r="H151" s="40"/>
      <c r="I151" s="40"/>
      <c r="J151" s="40"/>
      <c r="K151" s="40"/>
      <c r="L151" s="40"/>
      <c r="M151" s="40"/>
      <c r="N151" s="40"/>
      <c r="O151" s="40"/>
      <c r="P151" s="40"/>
      <c r="Q151" s="40"/>
      <c r="R151" s="37"/>
      <c r="S151" s="37"/>
      <c r="T151" s="37"/>
      <c r="U151" s="37"/>
      <c r="V151" s="37"/>
      <c r="W151" s="37"/>
      <c r="X151" s="37"/>
      <c r="Y151" s="37"/>
      <c r="Z151" s="37"/>
      <c r="AE151" s="37"/>
      <c r="AF151" s="37"/>
      <c r="BC151" s="104">
        <v>45027</v>
      </c>
      <c r="BD151" s="37">
        <v>2.7629999999999999</v>
      </c>
      <c r="BE151" s="40">
        <v>3.2235</v>
      </c>
    </row>
    <row r="152" spans="3:57">
      <c r="C152" s="40"/>
      <c r="D152" s="39"/>
      <c r="E152" s="270"/>
      <c r="F152" s="39"/>
      <c r="G152" s="40"/>
      <c r="H152" s="40"/>
      <c r="I152" s="40"/>
      <c r="J152" s="40"/>
      <c r="K152" s="40"/>
      <c r="L152" s="40"/>
      <c r="M152" s="40"/>
      <c r="N152" s="40"/>
      <c r="O152" s="40"/>
      <c r="P152" s="40"/>
      <c r="Q152" s="40"/>
      <c r="R152" s="37"/>
      <c r="S152" s="37"/>
      <c r="T152" s="37"/>
      <c r="U152" s="37"/>
      <c r="V152" s="37"/>
      <c r="W152" s="37"/>
      <c r="X152" s="37"/>
      <c r="Y152" s="37"/>
      <c r="Z152" s="37"/>
      <c r="AE152" s="37"/>
      <c r="AF152" s="37"/>
      <c r="BC152" s="104">
        <v>45026</v>
      </c>
      <c r="BD152" s="37">
        <v>2.7629999999999999</v>
      </c>
      <c r="BE152" s="40">
        <v>3.2235</v>
      </c>
    </row>
    <row r="153" spans="3:57">
      <c r="C153" s="40"/>
      <c r="D153" s="39"/>
      <c r="E153" s="270"/>
      <c r="F153" s="39"/>
      <c r="G153" s="40"/>
      <c r="H153" s="40"/>
      <c r="I153" s="40"/>
      <c r="J153" s="40"/>
      <c r="K153" s="40"/>
      <c r="L153" s="40"/>
      <c r="M153" s="40"/>
      <c r="N153" s="40"/>
      <c r="O153" s="40"/>
      <c r="P153" s="40"/>
      <c r="Q153" s="40"/>
      <c r="R153" s="37"/>
      <c r="S153" s="37"/>
      <c r="T153" s="37"/>
      <c r="U153" s="37"/>
      <c r="V153" s="37"/>
      <c r="W153" s="37"/>
      <c r="X153" s="37"/>
      <c r="Y153" s="37"/>
      <c r="Z153" s="37"/>
      <c r="AE153" s="37"/>
      <c r="AF153" s="37"/>
      <c r="BC153" s="104">
        <v>45023</v>
      </c>
      <c r="BD153" s="37">
        <v>2.7629999999999999</v>
      </c>
      <c r="BE153" s="40">
        <v>3.2235</v>
      </c>
    </row>
    <row r="154" spans="3:57">
      <c r="C154" s="40"/>
      <c r="D154" s="39"/>
      <c r="E154" s="270"/>
      <c r="F154" s="39"/>
      <c r="G154" s="40"/>
      <c r="H154" s="40"/>
      <c r="I154" s="40"/>
      <c r="J154" s="40"/>
      <c r="K154" s="40"/>
      <c r="L154" s="40"/>
      <c r="M154" s="40"/>
      <c r="N154" s="40"/>
      <c r="O154" s="40"/>
      <c r="P154" s="40"/>
      <c r="Q154" s="40"/>
      <c r="R154" s="37"/>
      <c r="S154" s="37"/>
      <c r="T154" s="37"/>
      <c r="U154" s="37"/>
      <c r="V154" s="37"/>
      <c r="W154" s="37"/>
      <c r="X154" s="37"/>
      <c r="Y154" s="37"/>
      <c r="Z154" s="37"/>
      <c r="AE154" s="37"/>
      <c r="AF154" s="37"/>
      <c r="BC154" s="104">
        <v>45022</v>
      </c>
      <c r="BD154" s="37">
        <v>2.7629999999999999</v>
      </c>
      <c r="BE154" s="40">
        <v>3.2235</v>
      </c>
    </row>
    <row r="155" spans="3:57">
      <c r="C155" s="40"/>
      <c r="D155" s="39"/>
      <c r="E155" s="270"/>
      <c r="F155" s="39"/>
      <c r="G155" s="40"/>
      <c r="H155" s="40"/>
      <c r="I155" s="40"/>
      <c r="J155" s="40"/>
      <c r="K155" s="40"/>
      <c r="L155" s="40"/>
      <c r="M155" s="40"/>
      <c r="N155" s="40"/>
      <c r="O155" s="40"/>
      <c r="P155" s="40"/>
      <c r="Q155" s="40"/>
      <c r="R155" s="37"/>
      <c r="S155" s="37"/>
      <c r="T155" s="37"/>
      <c r="U155" s="37"/>
      <c r="V155" s="37"/>
      <c r="W155" s="37"/>
      <c r="X155" s="37"/>
      <c r="Y155" s="37"/>
      <c r="Z155" s="37"/>
      <c r="AE155" s="37"/>
      <c r="AF155" s="37"/>
      <c r="BC155" s="104">
        <v>45021</v>
      </c>
      <c r="BD155" s="37">
        <v>2.7629999999999999</v>
      </c>
      <c r="BE155" s="40">
        <v>3.2235</v>
      </c>
    </row>
    <row r="156" spans="3:57">
      <c r="C156" s="40"/>
      <c r="D156" s="39"/>
      <c r="E156" s="270"/>
      <c r="F156" s="39"/>
      <c r="G156" s="40"/>
      <c r="H156" s="40"/>
      <c r="I156" s="40"/>
      <c r="J156" s="40"/>
      <c r="K156" s="40"/>
      <c r="L156" s="40"/>
      <c r="M156" s="40"/>
      <c r="N156" s="40"/>
      <c r="O156" s="40"/>
      <c r="P156" s="40"/>
      <c r="Q156" s="40"/>
      <c r="R156" s="37"/>
      <c r="S156" s="37"/>
      <c r="T156" s="37"/>
      <c r="U156" s="37"/>
      <c r="V156" s="37"/>
      <c r="W156" s="37"/>
      <c r="X156" s="37"/>
      <c r="Y156" s="37"/>
      <c r="Z156" s="37"/>
      <c r="AE156" s="37"/>
      <c r="AF156" s="37"/>
      <c r="BC156" s="104">
        <v>45020</v>
      </c>
      <c r="BD156" s="37">
        <v>2.7629999999999999</v>
      </c>
      <c r="BE156" s="40">
        <v>3.2235</v>
      </c>
    </row>
    <row r="157" spans="3:57">
      <c r="C157" s="40"/>
      <c r="D157" s="39"/>
      <c r="E157" s="270"/>
      <c r="F157" s="39"/>
      <c r="G157" s="40"/>
      <c r="H157" s="40"/>
      <c r="I157" s="40"/>
      <c r="J157" s="40"/>
      <c r="K157" s="40"/>
      <c r="L157" s="40"/>
      <c r="M157" s="40"/>
      <c r="N157" s="40"/>
      <c r="O157" s="40"/>
      <c r="P157" s="40"/>
      <c r="Q157" s="40"/>
      <c r="R157" s="37"/>
      <c r="S157" s="37"/>
      <c r="T157" s="37"/>
      <c r="U157" s="37"/>
      <c r="V157" s="37"/>
      <c r="W157" s="37"/>
      <c r="X157" s="37"/>
      <c r="Y157" s="37"/>
      <c r="Z157" s="37"/>
      <c r="AE157" s="37"/>
      <c r="AF157" s="37"/>
      <c r="BC157" s="104">
        <v>45019</v>
      </c>
      <c r="BD157" s="37">
        <v>2.7629999999999999</v>
      </c>
      <c r="BE157" s="40">
        <v>3.2235</v>
      </c>
    </row>
    <row r="158" spans="3:57">
      <c r="C158" s="40"/>
      <c r="D158" s="39"/>
      <c r="E158" s="270"/>
      <c r="F158" s="39"/>
      <c r="G158" s="40"/>
      <c r="H158" s="40"/>
      <c r="I158" s="40"/>
      <c r="J158" s="40"/>
      <c r="K158" s="40"/>
      <c r="L158" s="40"/>
      <c r="M158" s="40"/>
      <c r="N158" s="40"/>
      <c r="O158" s="40"/>
      <c r="P158" s="40"/>
      <c r="Q158" s="40"/>
      <c r="R158" s="37"/>
      <c r="S158" s="37"/>
      <c r="T158" s="37"/>
      <c r="U158" s="37"/>
      <c r="V158" s="37"/>
      <c r="W158" s="37"/>
      <c r="X158" s="37"/>
      <c r="Y158" s="37"/>
      <c r="Z158" s="37"/>
      <c r="AE158" s="37"/>
      <c r="AF158" s="37"/>
      <c r="BC158" s="104">
        <v>45016</v>
      </c>
      <c r="BD158" s="37">
        <v>2.7629999999999999</v>
      </c>
      <c r="BE158" s="40">
        <v>3.2235</v>
      </c>
    </row>
    <row r="159" spans="3:57">
      <c r="C159" s="40"/>
      <c r="D159" s="39"/>
      <c r="E159" s="270"/>
      <c r="F159" s="39"/>
      <c r="G159" s="40"/>
      <c r="H159" s="40"/>
      <c r="I159" s="40"/>
      <c r="J159" s="40"/>
      <c r="K159" s="40"/>
      <c r="L159" s="40"/>
      <c r="M159" s="40"/>
      <c r="N159" s="40"/>
      <c r="O159" s="40"/>
      <c r="P159" s="40"/>
      <c r="Q159" s="40"/>
      <c r="R159" s="37"/>
      <c r="S159" s="37"/>
      <c r="T159" s="37"/>
      <c r="U159" s="37"/>
      <c r="V159" s="37"/>
      <c r="W159" s="37"/>
      <c r="X159" s="37"/>
      <c r="Y159" s="37"/>
      <c r="Z159" s="37"/>
      <c r="AE159" s="37"/>
      <c r="AF159" s="37"/>
      <c r="BC159" s="104">
        <v>45015</v>
      </c>
      <c r="BD159" s="37">
        <v>2.7629999999999999</v>
      </c>
      <c r="BE159" s="40">
        <v>3.2235</v>
      </c>
    </row>
    <row r="160" spans="3:57">
      <c r="C160" s="40"/>
      <c r="D160" s="39"/>
      <c r="E160" s="270"/>
      <c r="F160" s="39"/>
      <c r="G160" s="40"/>
      <c r="H160" s="40"/>
      <c r="I160" s="40"/>
      <c r="J160" s="40"/>
      <c r="K160" s="40"/>
      <c r="L160" s="40"/>
      <c r="M160" s="40"/>
      <c r="N160" s="40"/>
      <c r="O160" s="40"/>
      <c r="P160" s="40"/>
      <c r="Q160" s="40"/>
      <c r="R160" s="37"/>
      <c r="S160" s="37"/>
      <c r="T160" s="37"/>
      <c r="U160" s="37"/>
      <c r="V160" s="37"/>
      <c r="W160" s="37"/>
      <c r="X160" s="37"/>
      <c r="Y160" s="37"/>
      <c r="Z160" s="37"/>
      <c r="AE160" s="37"/>
      <c r="AF160" s="37"/>
      <c r="BC160" s="104">
        <v>45014</v>
      </c>
      <c r="BD160" s="37">
        <v>2.7629999999999999</v>
      </c>
      <c r="BE160" s="40">
        <v>3.2235</v>
      </c>
    </row>
    <row r="161" spans="3:57">
      <c r="C161" s="40"/>
      <c r="D161" s="39"/>
      <c r="E161" s="270"/>
      <c r="F161" s="39"/>
      <c r="G161" s="40"/>
      <c r="H161" s="40"/>
      <c r="I161" s="40"/>
      <c r="J161" s="40"/>
      <c r="K161" s="40"/>
      <c r="L161" s="40"/>
      <c r="M161" s="40"/>
      <c r="N161" s="40"/>
      <c r="O161" s="40"/>
      <c r="P161" s="40"/>
      <c r="Q161" s="40"/>
      <c r="R161" s="37"/>
      <c r="S161" s="37"/>
      <c r="T161" s="37"/>
      <c r="U161" s="37"/>
      <c r="V161" s="37"/>
      <c r="W161" s="37"/>
      <c r="X161" s="37"/>
      <c r="Y161" s="37"/>
      <c r="Z161" s="37"/>
      <c r="AE161" s="37"/>
      <c r="AF161" s="37"/>
      <c r="BC161" s="104">
        <v>45013</v>
      </c>
      <c r="BD161" s="37">
        <v>2.7629999999999999</v>
      </c>
      <c r="BE161" s="40">
        <v>3.2235</v>
      </c>
    </row>
    <row r="162" spans="3:57">
      <c r="C162" s="40"/>
      <c r="D162" s="39"/>
      <c r="E162" s="270"/>
      <c r="F162" s="39"/>
      <c r="G162" s="40"/>
      <c r="H162" s="40"/>
      <c r="I162" s="40"/>
      <c r="J162" s="40"/>
      <c r="K162" s="40"/>
      <c r="L162" s="40"/>
      <c r="M162" s="40"/>
      <c r="N162" s="40"/>
      <c r="O162" s="40"/>
      <c r="P162" s="40"/>
      <c r="Q162" s="40"/>
      <c r="R162" s="37"/>
      <c r="S162" s="37"/>
      <c r="T162" s="37"/>
      <c r="U162" s="37"/>
      <c r="V162" s="37"/>
      <c r="W162" s="37"/>
      <c r="X162" s="37"/>
      <c r="Y162" s="37"/>
      <c r="Z162" s="37"/>
      <c r="AE162" s="37"/>
      <c r="AF162" s="37"/>
      <c r="BC162" s="104">
        <v>45012</v>
      </c>
      <c r="BD162" s="37">
        <v>2.7629999999999999</v>
      </c>
      <c r="BE162" s="40">
        <v>3.2235</v>
      </c>
    </row>
    <row r="163" spans="3:57">
      <c r="C163" s="40"/>
      <c r="D163" s="39"/>
      <c r="E163" s="270"/>
      <c r="F163" s="39"/>
      <c r="G163" s="40"/>
      <c r="H163" s="40"/>
      <c r="I163" s="40"/>
      <c r="J163" s="40"/>
      <c r="K163" s="40"/>
      <c r="L163" s="40"/>
      <c r="M163" s="40"/>
      <c r="N163" s="40"/>
      <c r="O163" s="40"/>
      <c r="P163" s="40"/>
      <c r="Q163" s="40"/>
      <c r="R163" s="37"/>
      <c r="S163" s="37"/>
      <c r="T163" s="37"/>
      <c r="U163" s="37"/>
      <c r="V163" s="37"/>
      <c r="W163" s="37"/>
      <c r="X163" s="37"/>
      <c r="Y163" s="37"/>
      <c r="Z163" s="37"/>
      <c r="AE163" s="37"/>
      <c r="AF163" s="37"/>
      <c r="BC163" s="104">
        <v>45009</v>
      </c>
      <c r="BD163" s="37">
        <v>2.7629999999999999</v>
      </c>
      <c r="BE163" s="40">
        <v>3.2235</v>
      </c>
    </row>
    <row r="164" spans="3:57">
      <c r="C164" s="40"/>
      <c r="D164" s="39"/>
      <c r="E164" s="270"/>
      <c r="F164" s="39"/>
      <c r="G164" s="40"/>
      <c r="H164" s="40"/>
      <c r="I164" s="40"/>
      <c r="J164" s="40"/>
      <c r="K164" s="40"/>
      <c r="L164" s="40"/>
      <c r="M164" s="40"/>
      <c r="N164" s="40"/>
      <c r="O164" s="40"/>
      <c r="P164" s="40"/>
      <c r="Q164" s="40"/>
      <c r="R164" s="37"/>
      <c r="S164" s="37"/>
      <c r="T164" s="37"/>
      <c r="U164" s="37"/>
      <c r="V164" s="37"/>
      <c r="W164" s="37"/>
      <c r="X164" s="37"/>
      <c r="Y164" s="37"/>
      <c r="Z164" s="37"/>
      <c r="AE164" s="37"/>
      <c r="AF164" s="37"/>
      <c r="BC164" s="104">
        <v>45008</v>
      </c>
      <c r="BD164" s="37">
        <v>2.7629999999999999</v>
      </c>
      <c r="BE164" s="40">
        <v>3.2235</v>
      </c>
    </row>
    <row r="165" spans="3:57">
      <c r="C165" s="40"/>
      <c r="D165" s="39"/>
      <c r="E165" s="270"/>
      <c r="F165" s="39"/>
      <c r="G165" s="40"/>
      <c r="H165" s="40"/>
      <c r="I165" s="40"/>
      <c r="J165" s="40"/>
      <c r="K165" s="40"/>
      <c r="L165" s="40"/>
      <c r="M165" s="40"/>
      <c r="N165" s="40"/>
      <c r="O165" s="40"/>
      <c r="P165" s="40"/>
      <c r="Q165" s="40"/>
      <c r="R165" s="37"/>
      <c r="S165" s="37"/>
      <c r="T165" s="37"/>
      <c r="U165" s="37"/>
      <c r="V165" s="37"/>
      <c r="W165" s="37"/>
      <c r="X165" s="37"/>
      <c r="Y165" s="37"/>
      <c r="Z165" s="37"/>
      <c r="AE165" s="37"/>
      <c r="AF165" s="37"/>
      <c r="BC165" s="104">
        <v>45007</v>
      </c>
      <c r="BD165" s="37">
        <v>2.7629999999999999</v>
      </c>
      <c r="BE165" s="40">
        <v>3.2235</v>
      </c>
    </row>
    <row r="166" spans="3:57">
      <c r="C166" s="40"/>
      <c r="D166" s="39"/>
      <c r="E166" s="270"/>
      <c r="F166" s="39"/>
      <c r="G166" s="40"/>
      <c r="H166" s="40"/>
      <c r="I166" s="40"/>
      <c r="J166" s="40"/>
      <c r="K166" s="40"/>
      <c r="L166" s="40"/>
      <c r="M166" s="40"/>
      <c r="N166" s="40"/>
      <c r="O166" s="40"/>
      <c r="P166" s="40"/>
      <c r="Q166" s="40"/>
      <c r="R166" s="37"/>
      <c r="S166" s="37"/>
      <c r="T166" s="37"/>
      <c r="U166" s="37"/>
      <c r="V166" s="37"/>
      <c r="W166" s="37"/>
      <c r="X166" s="37"/>
      <c r="Y166" s="37"/>
      <c r="Z166" s="37"/>
      <c r="AE166" s="37"/>
      <c r="AF166" s="37"/>
      <c r="BC166" s="104">
        <v>45006</v>
      </c>
      <c r="BD166" s="37">
        <v>2.7629999999999999</v>
      </c>
      <c r="BE166" s="40">
        <v>3.2235</v>
      </c>
    </row>
    <row r="167" spans="3:57">
      <c r="C167" s="40"/>
      <c r="D167" s="39"/>
      <c r="E167" s="270"/>
      <c r="F167" s="39"/>
      <c r="G167" s="40"/>
      <c r="H167" s="40"/>
      <c r="I167" s="40"/>
      <c r="J167" s="40"/>
      <c r="K167" s="40"/>
      <c r="L167" s="40"/>
      <c r="M167" s="40"/>
      <c r="N167" s="40"/>
      <c r="O167" s="40"/>
      <c r="P167" s="40"/>
      <c r="Q167" s="40"/>
      <c r="R167" s="37"/>
      <c r="S167" s="37"/>
      <c r="T167" s="37"/>
      <c r="U167" s="37"/>
      <c r="V167" s="37"/>
      <c r="W167" s="37"/>
      <c r="X167" s="37"/>
      <c r="Y167" s="37"/>
      <c r="Z167" s="37"/>
      <c r="AE167" s="37"/>
      <c r="AF167" s="37"/>
      <c r="BC167" s="104">
        <v>45005</v>
      </c>
      <c r="BD167" s="37">
        <v>2.7629999999999999</v>
      </c>
      <c r="BE167" s="40">
        <v>3.2235</v>
      </c>
    </row>
    <row r="168" spans="3:57">
      <c r="C168" s="40"/>
      <c r="D168" s="39"/>
      <c r="E168" s="270"/>
      <c r="F168" s="39"/>
      <c r="G168" s="40"/>
      <c r="H168" s="40"/>
      <c r="I168" s="40"/>
      <c r="J168" s="40"/>
      <c r="K168" s="40"/>
      <c r="L168" s="40"/>
      <c r="M168" s="40"/>
      <c r="N168" s="40"/>
      <c r="O168" s="40"/>
      <c r="P168" s="40"/>
      <c r="Q168" s="40"/>
      <c r="R168" s="37"/>
      <c r="S168" s="37"/>
      <c r="T168" s="37"/>
      <c r="U168" s="37"/>
      <c r="V168" s="37"/>
      <c r="W168" s="37"/>
      <c r="X168" s="37"/>
      <c r="Y168" s="37"/>
      <c r="Z168" s="37"/>
      <c r="AE168" s="37"/>
      <c r="AF168" s="37"/>
      <c r="BC168" s="104">
        <v>45002</v>
      </c>
      <c r="BD168" s="37">
        <v>2.7629999999999999</v>
      </c>
      <c r="BE168" s="40">
        <v>3.2235</v>
      </c>
    </row>
    <row r="169" spans="3:57">
      <c r="C169" s="40"/>
      <c r="D169" s="39"/>
      <c r="E169" s="270"/>
      <c r="F169" s="39"/>
      <c r="G169" s="40"/>
      <c r="H169" s="40"/>
      <c r="I169" s="40"/>
      <c r="J169" s="40"/>
      <c r="K169" s="40"/>
      <c r="L169" s="40"/>
      <c r="M169" s="40"/>
      <c r="N169" s="40"/>
      <c r="O169" s="40"/>
      <c r="P169" s="40"/>
      <c r="Q169" s="40"/>
      <c r="R169" s="37"/>
      <c r="S169" s="37"/>
      <c r="T169" s="37"/>
      <c r="U169" s="37"/>
      <c r="V169" s="37"/>
      <c r="W169" s="37"/>
      <c r="X169" s="37"/>
      <c r="Y169" s="37"/>
      <c r="Z169" s="37"/>
      <c r="AE169" s="37"/>
      <c r="AF169" s="37"/>
      <c r="BC169" s="104">
        <v>45001</v>
      </c>
      <c r="BD169" s="37">
        <v>2.7629999999999999</v>
      </c>
      <c r="BE169" s="40">
        <v>3.2235</v>
      </c>
    </row>
    <row r="170" spans="3:57">
      <c r="C170" s="40"/>
      <c r="D170" s="39"/>
      <c r="E170" s="270"/>
      <c r="F170" s="39"/>
      <c r="G170" s="40"/>
      <c r="H170" s="40"/>
      <c r="I170" s="40"/>
      <c r="J170" s="40"/>
      <c r="K170" s="40"/>
      <c r="L170" s="40"/>
      <c r="M170" s="40"/>
      <c r="N170" s="40"/>
      <c r="O170" s="40"/>
      <c r="P170" s="40"/>
      <c r="Q170" s="40"/>
      <c r="R170" s="37"/>
      <c r="S170" s="37"/>
      <c r="T170" s="37"/>
      <c r="U170" s="37"/>
      <c r="V170" s="37"/>
      <c r="W170" s="37"/>
      <c r="X170" s="37"/>
      <c r="Y170" s="37"/>
      <c r="Z170" s="37"/>
      <c r="AE170" s="37"/>
      <c r="AF170" s="37"/>
      <c r="BC170" s="104">
        <v>45000</v>
      </c>
      <c r="BD170" s="37">
        <v>2.7629999999999999</v>
      </c>
      <c r="BE170" s="40">
        <v>3.2235</v>
      </c>
    </row>
    <row r="171" spans="3:57">
      <c r="C171" s="40"/>
      <c r="D171" s="39"/>
      <c r="E171" s="270"/>
      <c r="F171" s="39"/>
      <c r="G171" s="40"/>
      <c r="H171" s="40"/>
      <c r="I171" s="40"/>
      <c r="J171" s="40"/>
      <c r="K171" s="40"/>
      <c r="L171" s="40"/>
      <c r="M171" s="40"/>
      <c r="N171" s="40"/>
      <c r="O171" s="40"/>
      <c r="P171" s="40"/>
      <c r="Q171" s="40"/>
      <c r="R171" s="37"/>
      <c r="S171" s="37"/>
      <c r="T171" s="37"/>
      <c r="U171" s="37"/>
      <c r="V171" s="37"/>
      <c r="W171" s="37"/>
      <c r="X171" s="37"/>
      <c r="Y171" s="37"/>
      <c r="Z171" s="37"/>
      <c r="AE171" s="37"/>
      <c r="AF171" s="37"/>
      <c r="BC171" s="104">
        <v>44999</v>
      </c>
      <c r="BD171" s="37">
        <v>2.7629999999999999</v>
      </c>
      <c r="BE171" s="40">
        <v>3.2235</v>
      </c>
    </row>
    <row r="172" spans="3:57">
      <c r="C172" s="40"/>
      <c r="D172" s="39"/>
      <c r="E172" s="270"/>
      <c r="F172" s="39"/>
      <c r="G172" s="40"/>
      <c r="H172" s="40"/>
      <c r="I172" s="40"/>
      <c r="J172" s="40"/>
      <c r="K172" s="40"/>
      <c r="L172" s="40"/>
      <c r="M172" s="40"/>
      <c r="N172" s="40"/>
      <c r="O172" s="40"/>
      <c r="P172" s="40"/>
      <c r="Q172" s="40"/>
      <c r="R172" s="37"/>
      <c r="S172" s="37"/>
      <c r="T172" s="37"/>
      <c r="U172" s="37"/>
      <c r="V172" s="37"/>
      <c r="W172" s="37"/>
      <c r="X172" s="37"/>
      <c r="Y172" s="37"/>
      <c r="Z172" s="37"/>
      <c r="AE172" s="37"/>
      <c r="AF172" s="37"/>
      <c r="BC172" s="104">
        <v>44998</v>
      </c>
      <c r="BD172" s="37">
        <v>2.7629999999999999</v>
      </c>
      <c r="BE172" s="40">
        <v>3.2235</v>
      </c>
    </row>
    <row r="173" spans="3:57">
      <c r="C173" s="40"/>
      <c r="D173" s="39"/>
      <c r="E173" s="270"/>
      <c r="F173" s="39"/>
      <c r="G173" s="40"/>
      <c r="H173" s="40"/>
      <c r="I173" s="40"/>
      <c r="J173" s="40"/>
      <c r="K173" s="40"/>
      <c r="L173" s="40"/>
      <c r="M173" s="40"/>
      <c r="N173" s="40"/>
      <c r="O173" s="40"/>
      <c r="P173" s="40"/>
      <c r="Q173" s="40"/>
      <c r="R173" s="37"/>
      <c r="S173" s="37"/>
      <c r="T173" s="37"/>
      <c r="U173" s="37"/>
      <c r="V173" s="37"/>
      <c r="W173" s="37"/>
      <c r="X173" s="37"/>
      <c r="Y173" s="37"/>
      <c r="Z173" s="37"/>
      <c r="AE173" s="37"/>
      <c r="AF173" s="37"/>
      <c r="BC173" s="104">
        <v>44995</v>
      </c>
      <c r="BD173" s="37">
        <v>2.7629999999999999</v>
      </c>
      <c r="BE173" s="40">
        <v>3.2235</v>
      </c>
    </row>
    <row r="174" spans="3:57">
      <c r="C174" s="40"/>
      <c r="D174" s="39"/>
      <c r="E174" s="270"/>
      <c r="F174" s="39"/>
      <c r="G174" s="40"/>
      <c r="H174" s="40"/>
      <c r="I174" s="40"/>
      <c r="J174" s="40"/>
      <c r="K174" s="40"/>
      <c r="L174" s="40"/>
      <c r="M174" s="40"/>
      <c r="N174" s="40"/>
      <c r="O174" s="40"/>
      <c r="P174" s="40"/>
      <c r="Q174" s="40"/>
      <c r="R174" s="37"/>
      <c r="S174" s="37"/>
      <c r="T174" s="37"/>
      <c r="U174" s="37"/>
      <c r="V174" s="37"/>
      <c r="W174" s="37"/>
      <c r="X174" s="37"/>
      <c r="Y174" s="37"/>
      <c r="Z174" s="37"/>
      <c r="AE174" s="37"/>
      <c r="AF174" s="37"/>
      <c r="BC174" s="104">
        <v>44994</v>
      </c>
      <c r="BD174" s="37">
        <v>2.7629999999999999</v>
      </c>
      <c r="BE174" s="40">
        <v>3.2235</v>
      </c>
    </row>
    <row r="175" spans="3:57">
      <c r="C175" s="40"/>
      <c r="D175" s="39"/>
      <c r="E175" s="270"/>
      <c r="F175" s="39"/>
      <c r="G175" s="40"/>
      <c r="H175" s="40"/>
      <c r="I175" s="40"/>
      <c r="J175" s="40"/>
      <c r="K175" s="40"/>
      <c r="L175" s="40"/>
      <c r="M175" s="40"/>
      <c r="N175" s="40"/>
      <c r="O175" s="40"/>
      <c r="P175" s="40"/>
      <c r="Q175" s="40"/>
      <c r="R175" s="37"/>
      <c r="S175" s="37"/>
      <c r="T175" s="37"/>
      <c r="U175" s="37"/>
      <c r="V175" s="37"/>
      <c r="W175" s="37"/>
      <c r="X175" s="37"/>
      <c r="Y175" s="37"/>
      <c r="Z175" s="37"/>
      <c r="AE175" s="37"/>
      <c r="AF175" s="37"/>
      <c r="BC175" s="104">
        <v>44993</v>
      </c>
      <c r="BD175" s="37">
        <v>2.7629999999999999</v>
      </c>
      <c r="BE175" s="40">
        <v>3.2235</v>
      </c>
    </row>
    <row r="176" spans="3:57">
      <c r="C176" s="40"/>
      <c r="D176" s="39"/>
      <c r="E176" s="270"/>
      <c r="F176" s="39"/>
      <c r="G176" s="40"/>
      <c r="H176" s="40"/>
      <c r="I176" s="40"/>
      <c r="J176" s="40"/>
      <c r="K176" s="40"/>
      <c r="L176" s="40"/>
      <c r="M176" s="40"/>
      <c r="N176" s="40"/>
      <c r="O176" s="40"/>
      <c r="P176" s="40"/>
      <c r="Q176" s="40"/>
      <c r="R176" s="37"/>
      <c r="S176" s="37"/>
      <c r="T176" s="37"/>
      <c r="U176" s="37"/>
      <c r="V176" s="37"/>
      <c r="W176" s="37"/>
      <c r="X176" s="37"/>
      <c r="Y176" s="37"/>
      <c r="Z176" s="37"/>
      <c r="AE176" s="37"/>
      <c r="AF176" s="37"/>
      <c r="BC176" s="104">
        <v>44992</v>
      </c>
      <c r="BD176" s="37">
        <v>2.7629999999999999</v>
      </c>
      <c r="BE176" s="40">
        <v>3.2235</v>
      </c>
    </row>
    <row r="177" spans="3:57">
      <c r="C177" s="40"/>
      <c r="D177" s="39"/>
      <c r="E177" s="270"/>
      <c r="F177" s="39"/>
      <c r="G177" s="40"/>
      <c r="H177" s="40"/>
      <c r="I177" s="40"/>
      <c r="J177" s="40"/>
      <c r="K177" s="40"/>
      <c r="L177" s="40"/>
      <c r="M177" s="40"/>
      <c r="N177" s="40"/>
      <c r="O177" s="40"/>
      <c r="P177" s="40"/>
      <c r="Q177" s="40"/>
      <c r="R177" s="37"/>
      <c r="S177" s="37"/>
      <c r="T177" s="37"/>
      <c r="U177" s="37"/>
      <c r="V177" s="37"/>
      <c r="W177" s="37"/>
      <c r="X177" s="37"/>
      <c r="Y177" s="37"/>
      <c r="Z177" s="37"/>
      <c r="AE177" s="37"/>
      <c r="AF177" s="37"/>
      <c r="BC177" s="104">
        <v>44991</v>
      </c>
      <c r="BD177" s="37">
        <v>2.7629999999999999</v>
      </c>
      <c r="BE177" s="40">
        <v>3.2235</v>
      </c>
    </row>
    <row r="178" spans="3:57">
      <c r="C178" s="40"/>
      <c r="D178" s="39"/>
      <c r="E178" s="270"/>
      <c r="F178" s="39"/>
      <c r="G178" s="40"/>
      <c r="H178" s="40"/>
      <c r="I178" s="40"/>
      <c r="J178" s="40"/>
      <c r="K178" s="40"/>
      <c r="L178" s="40"/>
      <c r="M178" s="40"/>
      <c r="N178" s="40"/>
      <c r="O178" s="40"/>
      <c r="P178" s="40"/>
      <c r="Q178" s="40"/>
      <c r="R178" s="37"/>
      <c r="S178" s="37"/>
      <c r="T178" s="37"/>
      <c r="U178" s="37"/>
      <c r="V178" s="37"/>
      <c r="W178" s="37"/>
      <c r="X178" s="37"/>
      <c r="Y178" s="37"/>
      <c r="Z178" s="37"/>
      <c r="AE178" s="37"/>
      <c r="AF178" s="37"/>
      <c r="BC178" s="104">
        <v>44988</v>
      </c>
      <c r="BD178" s="37">
        <v>2.7629999999999999</v>
      </c>
      <c r="BE178" s="40">
        <v>3.2235</v>
      </c>
    </row>
    <row r="179" spans="3:57">
      <c r="C179" s="40"/>
      <c r="D179" s="39"/>
      <c r="E179" s="270"/>
      <c r="F179" s="39"/>
      <c r="G179" s="40"/>
      <c r="H179" s="40"/>
      <c r="I179" s="40"/>
      <c r="J179" s="40"/>
      <c r="K179" s="40"/>
      <c r="L179" s="40"/>
      <c r="M179" s="40"/>
      <c r="N179" s="40"/>
      <c r="O179" s="40"/>
      <c r="P179" s="40"/>
      <c r="Q179" s="40"/>
      <c r="R179" s="37"/>
      <c r="S179" s="37"/>
      <c r="T179" s="37"/>
      <c r="U179" s="37"/>
      <c r="V179" s="37"/>
      <c r="W179" s="37"/>
      <c r="X179" s="37"/>
      <c r="Y179" s="37"/>
      <c r="Z179" s="37"/>
      <c r="AE179" s="37"/>
      <c r="AF179" s="37"/>
      <c r="BC179" s="104">
        <v>44987</v>
      </c>
      <c r="BD179" s="37">
        <v>2.7629999999999999</v>
      </c>
      <c r="BE179" s="40">
        <v>3.2235</v>
      </c>
    </row>
    <row r="180" spans="3:57">
      <c r="C180" s="40"/>
      <c r="D180" s="39"/>
      <c r="E180" s="270"/>
      <c r="F180" s="39"/>
      <c r="G180" s="40"/>
      <c r="H180" s="40"/>
      <c r="I180" s="40"/>
      <c r="J180" s="40"/>
      <c r="K180" s="40"/>
      <c r="L180" s="40"/>
      <c r="M180" s="40"/>
      <c r="N180" s="40"/>
      <c r="O180" s="40"/>
      <c r="P180" s="40"/>
      <c r="Q180" s="40"/>
      <c r="R180" s="37"/>
      <c r="S180" s="37"/>
      <c r="T180" s="37"/>
      <c r="U180" s="37"/>
      <c r="V180" s="37"/>
      <c r="W180" s="37"/>
      <c r="X180" s="37"/>
      <c r="Y180" s="37"/>
      <c r="Z180" s="37"/>
      <c r="AE180" s="37"/>
      <c r="AF180" s="37"/>
      <c r="BC180" s="104">
        <v>44986</v>
      </c>
      <c r="BD180" s="37">
        <v>2.7629999999999999</v>
      </c>
      <c r="BE180" s="40">
        <v>3.2235</v>
      </c>
    </row>
    <row r="181" spans="3:57">
      <c r="C181" s="40"/>
      <c r="D181" s="39"/>
      <c r="E181" s="270"/>
      <c r="F181" s="39"/>
      <c r="G181" s="40"/>
      <c r="H181" s="40"/>
      <c r="I181" s="40"/>
      <c r="J181" s="40"/>
      <c r="K181" s="40"/>
      <c r="L181" s="40"/>
      <c r="M181" s="40"/>
      <c r="N181" s="40"/>
      <c r="O181" s="40"/>
      <c r="P181" s="40"/>
      <c r="Q181" s="40"/>
      <c r="R181" s="37"/>
      <c r="S181" s="37"/>
      <c r="T181" s="37"/>
      <c r="U181" s="37"/>
      <c r="V181" s="37"/>
      <c r="W181" s="37"/>
      <c r="X181" s="37"/>
      <c r="Y181" s="37"/>
      <c r="Z181" s="37"/>
      <c r="AE181" s="37"/>
      <c r="AF181" s="37"/>
      <c r="BC181" s="104">
        <v>44985</v>
      </c>
      <c r="BD181" s="37">
        <v>2.7629999999999999</v>
      </c>
      <c r="BE181" s="40">
        <v>3.2235</v>
      </c>
    </row>
    <row r="182" spans="3:57">
      <c r="C182" s="40"/>
      <c r="D182" s="39"/>
      <c r="E182" s="270"/>
      <c r="F182" s="39"/>
      <c r="G182" s="40"/>
      <c r="H182" s="40"/>
      <c r="I182" s="40"/>
      <c r="J182" s="40"/>
      <c r="K182" s="40"/>
      <c r="L182" s="40"/>
      <c r="M182" s="40"/>
      <c r="N182" s="40"/>
      <c r="O182" s="40"/>
      <c r="P182" s="40"/>
      <c r="Q182" s="40"/>
      <c r="R182" s="37"/>
      <c r="S182" s="37"/>
      <c r="T182" s="37"/>
      <c r="U182" s="37"/>
      <c r="V182" s="37"/>
      <c r="W182" s="37"/>
      <c r="X182" s="37"/>
      <c r="Y182" s="37"/>
      <c r="Z182" s="37"/>
      <c r="AE182" s="37"/>
      <c r="AF182" s="37"/>
      <c r="BC182" s="104">
        <v>44984</v>
      </c>
      <c r="BD182" s="37">
        <v>2.7629999999999999</v>
      </c>
      <c r="BE182" s="40">
        <v>3.2235</v>
      </c>
    </row>
    <row r="183" spans="3:57">
      <c r="C183" s="40"/>
      <c r="D183" s="39"/>
      <c r="E183" s="270"/>
      <c r="F183" s="39"/>
      <c r="G183" s="40"/>
      <c r="H183" s="40"/>
      <c r="I183" s="40"/>
      <c r="J183" s="40"/>
      <c r="K183" s="40"/>
      <c r="L183" s="40"/>
      <c r="M183" s="40"/>
      <c r="N183" s="40"/>
      <c r="O183" s="40"/>
      <c r="P183" s="40"/>
      <c r="Q183" s="40"/>
      <c r="R183" s="37"/>
      <c r="S183" s="37"/>
      <c r="T183" s="37"/>
      <c r="U183" s="37"/>
      <c r="V183" s="37"/>
      <c r="W183" s="37"/>
      <c r="X183" s="37"/>
      <c r="Y183" s="37"/>
      <c r="Z183" s="37"/>
      <c r="AE183" s="37"/>
      <c r="AF183" s="37"/>
      <c r="BC183" s="104">
        <v>44981</v>
      </c>
      <c r="BD183" s="37">
        <v>2.7629999999999999</v>
      </c>
      <c r="BE183" s="40">
        <v>3.2235</v>
      </c>
    </row>
    <row r="184" spans="3:57">
      <c r="C184" s="40"/>
      <c r="D184" s="39"/>
      <c r="E184" s="270"/>
      <c r="F184" s="39"/>
      <c r="G184" s="40"/>
      <c r="H184" s="40"/>
      <c r="I184" s="40"/>
      <c r="J184" s="40"/>
      <c r="K184" s="40"/>
      <c r="L184" s="40"/>
      <c r="M184" s="40"/>
      <c r="N184" s="40"/>
      <c r="O184" s="40"/>
      <c r="P184" s="40"/>
      <c r="Q184" s="40"/>
      <c r="R184" s="37"/>
      <c r="S184" s="37"/>
      <c r="T184" s="37"/>
      <c r="U184" s="37"/>
      <c r="V184" s="37"/>
      <c r="W184" s="37"/>
      <c r="X184" s="37"/>
      <c r="Y184" s="37"/>
      <c r="Z184" s="37"/>
      <c r="AE184" s="37"/>
      <c r="AF184" s="37"/>
      <c r="BC184" s="104">
        <v>44980</v>
      </c>
      <c r="BD184" s="37">
        <v>2.7629999999999999</v>
      </c>
      <c r="BE184" s="40">
        <v>3.2235</v>
      </c>
    </row>
    <row r="185" spans="3:57">
      <c r="C185" s="40"/>
      <c r="D185" s="39"/>
      <c r="E185" s="270"/>
      <c r="F185" s="39"/>
      <c r="G185" s="40"/>
      <c r="H185" s="40"/>
      <c r="I185" s="40"/>
      <c r="J185" s="40"/>
      <c r="K185" s="40"/>
      <c r="L185" s="40"/>
      <c r="M185" s="40"/>
      <c r="N185" s="40"/>
      <c r="O185" s="40"/>
      <c r="P185" s="40"/>
      <c r="Q185" s="40"/>
      <c r="R185" s="37"/>
      <c r="S185" s="37"/>
      <c r="T185" s="37"/>
      <c r="U185" s="37"/>
      <c r="V185" s="37"/>
      <c r="W185" s="37"/>
      <c r="X185" s="37"/>
      <c r="Y185" s="37"/>
      <c r="Z185" s="37"/>
      <c r="AE185" s="37"/>
      <c r="AF185" s="37"/>
      <c r="BC185" s="104">
        <v>44979</v>
      </c>
      <c r="BD185" s="37">
        <v>2.7629999999999999</v>
      </c>
      <c r="BE185" s="40">
        <v>3.2235</v>
      </c>
    </row>
    <row r="186" spans="3:57">
      <c r="C186" s="40"/>
      <c r="D186" s="39"/>
      <c r="E186" s="270"/>
      <c r="F186" s="39"/>
      <c r="G186" s="40"/>
      <c r="H186" s="40"/>
      <c r="I186" s="40"/>
      <c r="J186" s="40"/>
      <c r="K186" s="40"/>
      <c r="L186" s="40"/>
      <c r="M186" s="40"/>
      <c r="N186" s="40"/>
      <c r="O186" s="40"/>
      <c r="P186" s="40"/>
      <c r="Q186" s="40"/>
      <c r="R186" s="37"/>
      <c r="S186" s="37"/>
      <c r="T186" s="37"/>
      <c r="U186" s="37"/>
      <c r="V186" s="37"/>
      <c r="W186" s="37"/>
      <c r="X186" s="37"/>
      <c r="Y186" s="37"/>
      <c r="Z186" s="37"/>
      <c r="AE186" s="37"/>
      <c r="AF186" s="37"/>
      <c r="BC186" s="104">
        <v>44978</v>
      </c>
      <c r="BD186" s="37">
        <v>2.7629999999999999</v>
      </c>
      <c r="BE186" s="40">
        <v>3.2235</v>
      </c>
    </row>
    <row r="187" spans="3:57">
      <c r="C187" s="40"/>
      <c r="D187" s="39"/>
      <c r="E187" s="270"/>
      <c r="F187" s="39"/>
      <c r="G187" s="40"/>
      <c r="H187" s="40"/>
      <c r="I187" s="40"/>
      <c r="J187" s="40"/>
      <c r="K187" s="40"/>
      <c r="L187" s="40"/>
      <c r="M187" s="40"/>
      <c r="N187" s="40"/>
      <c r="O187" s="40"/>
      <c r="P187" s="40"/>
      <c r="Q187" s="40"/>
      <c r="R187" s="37"/>
      <c r="S187" s="37"/>
      <c r="T187" s="37"/>
      <c r="U187" s="37"/>
      <c r="V187" s="37"/>
      <c r="W187" s="37"/>
      <c r="X187" s="37"/>
      <c r="Y187" s="37"/>
      <c r="Z187" s="37"/>
      <c r="AE187" s="37"/>
      <c r="AF187" s="37"/>
      <c r="BC187" s="104">
        <v>44977</v>
      </c>
      <c r="BD187" s="37">
        <v>2.7629999999999999</v>
      </c>
      <c r="BE187" s="40">
        <v>3.2235</v>
      </c>
    </row>
    <row r="188" spans="3:57">
      <c r="C188" s="40"/>
      <c r="D188" s="39"/>
      <c r="E188" s="270"/>
      <c r="F188" s="39"/>
      <c r="G188" s="40"/>
      <c r="H188" s="40"/>
      <c r="I188" s="40"/>
      <c r="J188" s="40"/>
      <c r="K188" s="40"/>
      <c r="L188" s="40"/>
      <c r="M188" s="40"/>
      <c r="N188" s="40"/>
      <c r="O188" s="40"/>
      <c r="P188" s="40"/>
      <c r="Q188" s="40"/>
      <c r="R188" s="37"/>
      <c r="S188" s="37"/>
      <c r="T188" s="37"/>
      <c r="U188" s="37"/>
      <c r="V188" s="37"/>
      <c r="W188" s="37"/>
      <c r="X188" s="37"/>
      <c r="Y188" s="37"/>
      <c r="Z188" s="37"/>
      <c r="AE188" s="37"/>
      <c r="AF188" s="37"/>
      <c r="BC188" s="104">
        <v>44974</v>
      </c>
      <c r="BD188" s="37">
        <v>2.7629999999999999</v>
      </c>
      <c r="BE188" s="40">
        <v>3.2235</v>
      </c>
    </row>
    <row r="189" spans="3:57">
      <c r="C189" s="40"/>
      <c r="D189" s="39"/>
      <c r="E189" s="270"/>
      <c r="F189" s="39"/>
      <c r="G189" s="40"/>
      <c r="H189" s="40"/>
      <c r="I189" s="40"/>
      <c r="J189" s="40"/>
      <c r="K189" s="40"/>
      <c r="L189" s="40"/>
      <c r="M189" s="40"/>
      <c r="N189" s="40"/>
      <c r="O189" s="40"/>
      <c r="P189" s="40"/>
      <c r="Q189" s="40"/>
      <c r="R189" s="37"/>
      <c r="S189" s="37"/>
      <c r="T189" s="37"/>
      <c r="U189" s="37"/>
      <c r="V189" s="37"/>
      <c r="W189" s="37"/>
      <c r="X189" s="37"/>
      <c r="Y189" s="37"/>
      <c r="Z189" s="37"/>
      <c r="AE189" s="37"/>
      <c r="AF189" s="37"/>
      <c r="BC189" s="104">
        <v>44973</v>
      </c>
      <c r="BD189" s="37">
        <v>2.7629999999999999</v>
      </c>
      <c r="BE189" s="40">
        <v>3.2235</v>
      </c>
    </row>
    <row r="190" spans="3:57">
      <c r="C190" s="40"/>
      <c r="D190" s="39"/>
      <c r="E190" s="270"/>
      <c r="F190" s="39"/>
      <c r="G190" s="40"/>
      <c r="H190" s="40"/>
      <c r="I190" s="40"/>
      <c r="J190" s="40"/>
      <c r="K190" s="40"/>
      <c r="L190" s="40"/>
      <c r="M190" s="40"/>
      <c r="N190" s="40"/>
      <c r="O190" s="40"/>
      <c r="P190" s="40"/>
      <c r="Q190" s="40"/>
      <c r="R190" s="37"/>
      <c r="S190" s="37"/>
      <c r="T190" s="37"/>
      <c r="U190" s="37"/>
      <c r="V190" s="37"/>
      <c r="W190" s="37"/>
      <c r="X190" s="37"/>
      <c r="Y190" s="37"/>
      <c r="Z190" s="37"/>
      <c r="AE190" s="37"/>
      <c r="AF190" s="37"/>
      <c r="BC190" s="104">
        <v>44972</v>
      </c>
      <c r="BD190" s="37">
        <v>2.7629999999999999</v>
      </c>
      <c r="BE190" s="40">
        <v>3.2235</v>
      </c>
    </row>
    <row r="191" spans="3:57">
      <c r="C191" s="40"/>
      <c r="D191" s="39"/>
      <c r="E191" s="270"/>
      <c r="F191" s="39"/>
      <c r="G191" s="40"/>
      <c r="H191" s="40"/>
      <c r="I191" s="40"/>
      <c r="J191" s="40"/>
      <c r="K191" s="40"/>
      <c r="L191" s="40"/>
      <c r="M191" s="40"/>
      <c r="N191" s="40"/>
      <c r="O191" s="40"/>
      <c r="P191" s="40"/>
      <c r="Q191" s="40"/>
      <c r="R191" s="37"/>
      <c r="S191" s="37"/>
      <c r="T191" s="37"/>
      <c r="U191" s="37"/>
      <c r="V191" s="37"/>
      <c r="W191" s="37"/>
      <c r="X191" s="37"/>
      <c r="Y191" s="37"/>
      <c r="Z191" s="37"/>
      <c r="AE191" s="37"/>
      <c r="AF191" s="37"/>
      <c r="BC191" s="104">
        <v>44971</v>
      </c>
      <c r="BD191" s="37">
        <v>2.7629999999999999</v>
      </c>
      <c r="BE191" s="40">
        <v>3.2235</v>
      </c>
    </row>
    <row r="192" spans="3:57">
      <c r="C192" s="40"/>
      <c r="D192" s="39"/>
      <c r="E192" s="270"/>
      <c r="F192" s="39"/>
      <c r="G192" s="40"/>
      <c r="H192" s="40"/>
      <c r="I192" s="40"/>
      <c r="J192" s="40"/>
      <c r="K192" s="40"/>
      <c r="L192" s="40"/>
      <c r="M192" s="40"/>
      <c r="N192" s="40"/>
      <c r="O192" s="40"/>
      <c r="P192" s="40"/>
      <c r="Q192" s="40"/>
      <c r="R192" s="37"/>
      <c r="S192" s="37"/>
      <c r="T192" s="37"/>
      <c r="U192" s="37"/>
      <c r="V192" s="37"/>
      <c r="W192" s="37"/>
      <c r="X192" s="37"/>
      <c r="Y192" s="37"/>
      <c r="Z192" s="37"/>
      <c r="AE192" s="37"/>
      <c r="AF192" s="37"/>
      <c r="BC192" s="104">
        <v>44970</v>
      </c>
      <c r="BD192" s="37">
        <v>2.7629999999999999</v>
      </c>
      <c r="BE192" s="40">
        <v>3.2235</v>
      </c>
    </row>
    <row r="193" spans="3:57">
      <c r="C193" s="40"/>
      <c r="D193" s="39"/>
      <c r="E193" s="270"/>
      <c r="F193" s="39"/>
      <c r="G193" s="40"/>
      <c r="H193" s="40"/>
      <c r="I193" s="40"/>
      <c r="J193" s="40"/>
      <c r="K193" s="40"/>
      <c r="L193" s="40"/>
      <c r="M193" s="40"/>
      <c r="N193" s="40"/>
      <c r="O193" s="40"/>
      <c r="P193" s="40"/>
      <c r="Q193" s="40"/>
      <c r="R193" s="37"/>
      <c r="S193" s="37"/>
      <c r="T193" s="37"/>
      <c r="U193" s="37"/>
      <c r="V193" s="37"/>
      <c r="W193" s="37"/>
      <c r="X193" s="37"/>
      <c r="Y193" s="37"/>
      <c r="Z193" s="37"/>
      <c r="AE193" s="37"/>
      <c r="AF193" s="37"/>
      <c r="BC193" s="104">
        <v>44967</v>
      </c>
      <c r="BD193" s="37">
        <v>2.7629999999999999</v>
      </c>
      <c r="BE193" s="40">
        <v>3.2235</v>
      </c>
    </row>
    <row r="194" spans="3:57">
      <c r="C194" s="40"/>
      <c r="D194" s="39"/>
      <c r="E194" s="270"/>
      <c r="F194" s="39"/>
      <c r="G194" s="40"/>
      <c r="H194" s="40"/>
      <c r="I194" s="40"/>
      <c r="J194" s="40"/>
      <c r="K194" s="40"/>
      <c r="L194" s="40"/>
      <c r="M194" s="40"/>
      <c r="N194" s="40"/>
      <c r="O194" s="40"/>
      <c r="P194" s="40"/>
      <c r="Q194" s="40"/>
      <c r="R194" s="37"/>
      <c r="S194" s="37"/>
      <c r="T194" s="37"/>
      <c r="U194" s="37"/>
      <c r="V194" s="37"/>
      <c r="W194" s="37"/>
      <c r="X194" s="37"/>
      <c r="Y194" s="37"/>
      <c r="Z194" s="37"/>
      <c r="AE194" s="37"/>
      <c r="AF194" s="37"/>
      <c r="BC194" s="104">
        <v>44966</v>
      </c>
      <c r="BD194" s="37">
        <v>2.7629999999999999</v>
      </c>
      <c r="BE194" s="40">
        <v>3.2235</v>
      </c>
    </row>
    <row r="195" spans="3:57">
      <c r="C195" s="40"/>
      <c r="D195" s="39"/>
      <c r="E195" s="270"/>
      <c r="F195" s="39"/>
      <c r="G195" s="40"/>
      <c r="H195" s="40"/>
      <c r="I195" s="40"/>
      <c r="J195" s="40"/>
      <c r="K195" s="40"/>
      <c r="L195" s="40"/>
      <c r="M195" s="40"/>
      <c r="N195" s="40"/>
      <c r="O195" s="40"/>
      <c r="P195" s="40"/>
      <c r="Q195" s="40"/>
      <c r="R195" s="37"/>
      <c r="S195" s="37"/>
      <c r="T195" s="37"/>
      <c r="U195" s="37"/>
      <c r="V195" s="37"/>
      <c r="W195" s="37"/>
      <c r="X195" s="37"/>
      <c r="Y195" s="37"/>
      <c r="Z195" s="37"/>
      <c r="AE195" s="37"/>
      <c r="AF195" s="37"/>
      <c r="BC195" s="104">
        <v>44965</v>
      </c>
      <c r="BD195" s="37">
        <v>2.7629999999999999</v>
      </c>
      <c r="BE195" s="40">
        <v>3.2235</v>
      </c>
    </row>
    <row r="196" spans="3:57">
      <c r="C196" s="40"/>
      <c r="D196" s="39"/>
      <c r="E196" s="270"/>
      <c r="F196" s="39"/>
      <c r="G196" s="40"/>
      <c r="H196" s="40"/>
      <c r="I196" s="40"/>
      <c r="J196" s="40"/>
      <c r="K196" s="40"/>
      <c r="L196" s="40"/>
      <c r="M196" s="40"/>
      <c r="N196" s="40"/>
      <c r="O196" s="40"/>
      <c r="P196" s="40"/>
      <c r="Q196" s="40"/>
      <c r="R196" s="37"/>
      <c r="S196" s="37"/>
      <c r="T196" s="37"/>
      <c r="U196" s="37"/>
      <c r="V196" s="37"/>
      <c r="W196" s="37"/>
      <c r="X196" s="37"/>
      <c r="Y196" s="37"/>
      <c r="Z196" s="37"/>
      <c r="AE196" s="37"/>
      <c r="AF196" s="37"/>
      <c r="BC196" s="104">
        <v>44964</v>
      </c>
      <c r="BD196" s="37">
        <v>2.7629999999999999</v>
      </c>
      <c r="BE196" s="40">
        <v>3.2235</v>
      </c>
    </row>
    <row r="197" spans="3:57">
      <c r="C197" s="40"/>
      <c r="D197" s="39"/>
      <c r="E197" s="270"/>
      <c r="F197" s="39"/>
      <c r="G197" s="40"/>
      <c r="H197" s="40"/>
      <c r="I197" s="40"/>
      <c r="J197" s="40"/>
      <c r="K197" s="40"/>
      <c r="L197" s="40"/>
      <c r="M197" s="40"/>
      <c r="N197" s="40"/>
      <c r="O197" s="40"/>
      <c r="P197" s="40"/>
      <c r="Q197" s="40"/>
      <c r="R197" s="37"/>
      <c r="S197" s="37"/>
      <c r="T197" s="37"/>
      <c r="U197" s="37"/>
      <c r="V197" s="37"/>
      <c r="W197" s="37"/>
      <c r="X197" s="37"/>
      <c r="Y197" s="37"/>
      <c r="Z197" s="37"/>
      <c r="AE197" s="37"/>
      <c r="AF197" s="37"/>
      <c r="BC197" s="104">
        <v>44963</v>
      </c>
      <c r="BD197" s="37">
        <v>2.7629999999999999</v>
      </c>
      <c r="BE197" s="40">
        <v>3.2235</v>
      </c>
    </row>
    <row r="198" spans="3:57">
      <c r="C198" s="40"/>
      <c r="D198" s="39"/>
      <c r="E198" s="270"/>
      <c r="F198" s="39"/>
      <c r="G198" s="40"/>
      <c r="H198" s="40"/>
      <c r="I198" s="40"/>
      <c r="J198" s="40"/>
      <c r="K198" s="40"/>
      <c r="L198" s="40"/>
      <c r="M198" s="40"/>
      <c r="N198" s="40"/>
      <c r="O198" s="40"/>
      <c r="P198" s="40"/>
      <c r="Q198" s="40"/>
      <c r="R198" s="37"/>
      <c r="S198" s="37"/>
      <c r="T198" s="37"/>
      <c r="U198" s="37"/>
      <c r="V198" s="37"/>
      <c r="W198" s="37"/>
      <c r="X198" s="37"/>
      <c r="Y198" s="37"/>
      <c r="Z198" s="37"/>
      <c r="AE198" s="37"/>
      <c r="AF198" s="37"/>
      <c r="BC198" s="104">
        <v>44960</v>
      </c>
      <c r="BD198" s="37">
        <v>2.7629999999999999</v>
      </c>
      <c r="BE198" s="40">
        <v>3.2235</v>
      </c>
    </row>
    <row r="199" spans="3:57">
      <c r="C199" s="40"/>
      <c r="D199" s="39"/>
      <c r="E199" s="270"/>
      <c r="F199" s="39"/>
      <c r="G199" s="40"/>
      <c r="H199" s="40"/>
      <c r="I199" s="40"/>
      <c r="J199" s="40"/>
      <c r="K199" s="40"/>
      <c r="L199" s="40"/>
      <c r="M199" s="40"/>
      <c r="N199" s="40"/>
      <c r="O199" s="40"/>
      <c r="P199" s="40"/>
      <c r="Q199" s="40"/>
      <c r="R199" s="37"/>
      <c r="S199" s="37"/>
      <c r="T199" s="37"/>
      <c r="U199" s="37"/>
      <c r="V199" s="37"/>
      <c r="W199" s="37"/>
      <c r="X199" s="37"/>
      <c r="Y199" s="37"/>
      <c r="Z199" s="37"/>
      <c r="AE199" s="37"/>
      <c r="AF199" s="37"/>
      <c r="BC199" s="104">
        <v>44959</v>
      </c>
      <c r="BD199" s="37">
        <v>2.7629999999999999</v>
      </c>
      <c r="BE199" s="40">
        <v>3.2235</v>
      </c>
    </row>
    <row r="200" spans="3:57">
      <c r="C200" s="40"/>
      <c r="D200" s="39"/>
      <c r="E200" s="270"/>
      <c r="F200" s="39"/>
      <c r="G200" s="40"/>
      <c r="H200" s="40"/>
      <c r="I200" s="40"/>
      <c r="J200" s="40"/>
      <c r="K200" s="40"/>
      <c r="L200" s="40"/>
      <c r="M200" s="40"/>
      <c r="N200" s="40"/>
      <c r="O200" s="40"/>
      <c r="P200" s="40"/>
      <c r="Q200" s="40"/>
      <c r="R200" s="37"/>
      <c r="S200" s="37"/>
      <c r="T200" s="37"/>
      <c r="U200" s="37"/>
      <c r="V200" s="37"/>
      <c r="W200" s="37"/>
      <c r="X200" s="37"/>
      <c r="Y200" s="37"/>
      <c r="Z200" s="37"/>
      <c r="AE200" s="37"/>
      <c r="AF200" s="37"/>
      <c r="BC200" s="104">
        <v>44958</v>
      </c>
      <c r="BD200" s="37">
        <v>2.7629999999999999</v>
      </c>
      <c r="BE200" s="40">
        <v>3.2235</v>
      </c>
    </row>
    <row r="201" spans="3:57">
      <c r="C201" s="40"/>
      <c r="D201" s="39"/>
      <c r="E201" s="270"/>
      <c r="F201" s="39"/>
      <c r="G201" s="40"/>
      <c r="H201" s="40"/>
      <c r="I201" s="40"/>
      <c r="J201" s="40"/>
      <c r="K201" s="40"/>
      <c r="L201" s="40"/>
      <c r="M201" s="40"/>
      <c r="N201" s="40"/>
      <c r="O201" s="40"/>
      <c r="P201" s="40"/>
      <c r="Q201" s="40"/>
      <c r="R201" s="37"/>
      <c r="S201" s="37"/>
      <c r="T201" s="37"/>
      <c r="U201" s="37"/>
      <c r="V201" s="37"/>
      <c r="W201" s="37"/>
      <c r="X201" s="37"/>
      <c r="Y201" s="37"/>
      <c r="Z201" s="37"/>
      <c r="AE201" s="37"/>
      <c r="AF201" s="37"/>
      <c r="BC201" s="104">
        <v>44957</v>
      </c>
      <c r="BD201" s="37">
        <v>2.7629999999999999</v>
      </c>
      <c r="BE201" s="40">
        <v>3.2235</v>
      </c>
    </row>
    <row r="202" spans="3:57">
      <c r="C202" s="40"/>
      <c r="D202" s="39"/>
      <c r="E202" s="270"/>
      <c r="F202" s="39"/>
      <c r="G202" s="40"/>
      <c r="H202" s="40"/>
      <c r="I202" s="40"/>
      <c r="J202" s="40"/>
      <c r="K202" s="40"/>
      <c r="L202" s="40"/>
      <c r="M202" s="40"/>
      <c r="N202" s="40"/>
      <c r="O202" s="40"/>
      <c r="P202" s="40"/>
      <c r="Q202" s="40"/>
      <c r="R202" s="37"/>
      <c r="S202" s="37"/>
      <c r="T202" s="37"/>
      <c r="U202" s="37"/>
      <c r="V202" s="37"/>
      <c r="W202" s="37"/>
      <c r="X202" s="37"/>
      <c r="Y202" s="37"/>
      <c r="Z202" s="37"/>
      <c r="AE202" s="37"/>
      <c r="AF202" s="37"/>
      <c r="BC202" s="104">
        <v>44956</v>
      </c>
      <c r="BD202" s="37">
        <v>2.7629999999999999</v>
      </c>
      <c r="BE202" s="40">
        <v>3.2235</v>
      </c>
    </row>
    <row r="203" spans="3:57">
      <c r="C203" s="40"/>
      <c r="D203" s="39"/>
      <c r="E203" s="270"/>
      <c r="F203" s="39"/>
      <c r="G203" s="40"/>
      <c r="H203" s="40"/>
      <c r="I203" s="40"/>
      <c r="J203" s="40"/>
      <c r="K203" s="40"/>
      <c r="L203" s="40"/>
      <c r="M203" s="40"/>
      <c r="N203" s="40"/>
      <c r="O203" s="40"/>
      <c r="P203" s="40"/>
      <c r="Q203" s="40"/>
      <c r="R203" s="37"/>
      <c r="S203" s="37"/>
      <c r="T203" s="37"/>
      <c r="U203" s="37"/>
      <c r="V203" s="37"/>
      <c r="W203" s="37"/>
      <c r="X203" s="37"/>
      <c r="Y203" s="37"/>
      <c r="Z203" s="37"/>
      <c r="AE203" s="37"/>
      <c r="AF203" s="37"/>
      <c r="BC203" s="104">
        <v>44953</v>
      </c>
      <c r="BD203" s="37">
        <v>2.7629999999999999</v>
      </c>
      <c r="BE203" s="40">
        <v>3.2235</v>
      </c>
    </row>
    <row r="204" spans="3:57">
      <c r="C204" s="40"/>
      <c r="D204" s="39"/>
      <c r="E204" s="270"/>
      <c r="F204" s="39"/>
      <c r="G204" s="40"/>
      <c r="H204" s="40"/>
      <c r="I204" s="40"/>
      <c r="J204" s="40"/>
      <c r="K204" s="40"/>
      <c r="L204" s="40"/>
      <c r="M204" s="40"/>
      <c r="N204" s="40"/>
      <c r="O204" s="40"/>
      <c r="P204" s="40"/>
      <c r="Q204" s="40"/>
      <c r="R204" s="37"/>
      <c r="S204" s="37"/>
      <c r="T204" s="37"/>
      <c r="U204" s="37"/>
      <c r="V204" s="37"/>
      <c r="W204" s="37"/>
      <c r="X204" s="37"/>
      <c r="Y204" s="37"/>
      <c r="Z204" s="37"/>
      <c r="AE204" s="37"/>
      <c r="AF204" s="37"/>
      <c r="BC204" s="104">
        <v>44952</v>
      </c>
      <c r="BD204" s="37">
        <v>2.7629999999999999</v>
      </c>
      <c r="BE204" s="40">
        <v>3.2235</v>
      </c>
    </row>
    <row r="205" spans="3:57">
      <c r="C205" s="40"/>
      <c r="D205" s="39"/>
      <c r="E205" s="270"/>
      <c r="F205" s="39"/>
      <c r="G205" s="40"/>
      <c r="H205" s="40"/>
      <c r="I205" s="40"/>
      <c r="J205" s="40"/>
      <c r="K205" s="40"/>
      <c r="L205" s="40"/>
      <c r="M205" s="40"/>
      <c r="N205" s="40"/>
      <c r="O205" s="40"/>
      <c r="P205" s="40"/>
      <c r="Q205" s="40"/>
      <c r="R205" s="37"/>
      <c r="S205" s="37"/>
      <c r="T205" s="37"/>
      <c r="U205" s="37"/>
      <c r="V205" s="37"/>
      <c r="W205" s="37"/>
      <c r="X205" s="37"/>
      <c r="Y205" s="37"/>
      <c r="Z205" s="37"/>
      <c r="AE205" s="37"/>
      <c r="AF205" s="37"/>
      <c r="BC205" s="104">
        <v>44951</v>
      </c>
      <c r="BD205" s="37">
        <v>2.7629999999999999</v>
      </c>
      <c r="BE205" s="40">
        <v>3.2235</v>
      </c>
    </row>
    <row r="206" spans="3:57">
      <c r="C206" s="40"/>
      <c r="D206" s="39"/>
      <c r="E206" s="270"/>
      <c r="F206" s="39"/>
      <c r="G206" s="40"/>
      <c r="H206" s="40"/>
      <c r="I206" s="40"/>
      <c r="J206" s="40"/>
      <c r="K206" s="40"/>
      <c r="L206" s="40"/>
      <c r="M206" s="40"/>
      <c r="N206" s="40"/>
      <c r="O206" s="40"/>
      <c r="P206" s="40"/>
      <c r="Q206" s="40"/>
      <c r="R206" s="37"/>
      <c r="S206" s="37"/>
      <c r="T206" s="37"/>
      <c r="U206" s="37"/>
      <c r="V206" s="37"/>
      <c r="W206" s="37"/>
      <c r="X206" s="37"/>
      <c r="Y206" s="37"/>
      <c r="Z206" s="37"/>
      <c r="AE206" s="37"/>
      <c r="AF206" s="37"/>
      <c r="BC206" s="104">
        <v>44950</v>
      </c>
      <c r="BD206" s="37">
        <v>2.7629999999999999</v>
      </c>
      <c r="BE206" s="40">
        <v>3.2235</v>
      </c>
    </row>
    <row r="207" spans="3:57">
      <c r="C207" s="40"/>
      <c r="D207" s="39"/>
      <c r="E207" s="270"/>
      <c r="F207" s="39"/>
      <c r="G207" s="40"/>
      <c r="H207" s="40"/>
      <c r="I207" s="40"/>
      <c r="J207" s="40"/>
      <c r="K207" s="40"/>
      <c r="L207" s="40"/>
      <c r="M207" s="40"/>
      <c r="N207" s="40"/>
      <c r="O207" s="40"/>
      <c r="P207" s="40"/>
      <c r="Q207" s="40"/>
      <c r="R207" s="37"/>
      <c r="S207" s="37"/>
      <c r="T207" s="37"/>
      <c r="U207" s="37"/>
      <c r="V207" s="37"/>
      <c r="W207" s="37"/>
      <c r="X207" s="37"/>
      <c r="Y207" s="37"/>
      <c r="Z207" s="37"/>
      <c r="AE207" s="37"/>
      <c r="AF207" s="37"/>
      <c r="BC207" s="104">
        <v>44949</v>
      </c>
      <c r="BD207" s="37">
        <v>2.7629999999999999</v>
      </c>
      <c r="BE207" s="40">
        <v>3.2235</v>
      </c>
    </row>
    <row r="208" spans="3:57">
      <c r="C208" s="40"/>
      <c r="D208" s="39"/>
      <c r="E208" s="270"/>
      <c r="F208" s="39"/>
      <c r="G208" s="40"/>
      <c r="H208" s="40"/>
      <c r="I208" s="40"/>
      <c r="J208" s="40"/>
      <c r="K208" s="40"/>
      <c r="L208" s="40"/>
      <c r="M208" s="40"/>
      <c r="N208" s="40"/>
      <c r="O208" s="40"/>
      <c r="P208" s="40"/>
      <c r="Q208" s="40"/>
      <c r="R208" s="37"/>
      <c r="S208" s="37"/>
      <c r="T208" s="37"/>
      <c r="U208" s="37"/>
      <c r="V208" s="37"/>
      <c r="W208" s="37"/>
      <c r="X208" s="37"/>
      <c r="Y208" s="37"/>
      <c r="Z208" s="37"/>
      <c r="AE208" s="37"/>
      <c r="AF208" s="37"/>
      <c r="BC208" s="104">
        <v>44946</v>
      </c>
      <c r="BD208" s="37">
        <v>2.7629999999999999</v>
      </c>
      <c r="BE208" s="40">
        <v>3.2235</v>
      </c>
    </row>
    <row r="209" spans="3:57">
      <c r="C209" s="40"/>
      <c r="D209" s="39"/>
      <c r="E209" s="270"/>
      <c r="F209" s="39"/>
      <c r="G209" s="40"/>
      <c r="H209" s="40"/>
      <c r="I209" s="40"/>
      <c r="J209" s="40"/>
      <c r="K209" s="40"/>
      <c r="L209" s="40"/>
      <c r="M209" s="40"/>
      <c r="N209" s="40"/>
      <c r="O209" s="40"/>
      <c r="P209" s="40"/>
      <c r="Q209" s="40"/>
      <c r="R209" s="37"/>
      <c r="S209" s="37"/>
      <c r="T209" s="37"/>
      <c r="U209" s="37"/>
      <c r="V209" s="37"/>
      <c r="W209" s="37"/>
      <c r="X209" s="37"/>
      <c r="Y209" s="37"/>
      <c r="Z209" s="37"/>
      <c r="AE209" s="37"/>
      <c r="AF209" s="37"/>
      <c r="BC209" s="104">
        <v>44945</v>
      </c>
      <c r="BD209" s="37">
        <v>2.7629999999999999</v>
      </c>
      <c r="BE209" s="40">
        <v>3.2235</v>
      </c>
    </row>
    <row r="210" spans="3:57">
      <c r="C210" s="40"/>
      <c r="D210" s="39"/>
      <c r="E210" s="270"/>
      <c r="F210" s="39"/>
      <c r="G210" s="40"/>
      <c r="H210" s="40"/>
      <c r="I210" s="40"/>
      <c r="J210" s="40"/>
      <c r="K210" s="40"/>
      <c r="L210" s="40"/>
      <c r="M210" s="40"/>
      <c r="N210" s="40"/>
      <c r="O210" s="40"/>
      <c r="P210" s="40"/>
      <c r="Q210" s="40"/>
      <c r="R210" s="37"/>
      <c r="S210" s="37"/>
      <c r="T210" s="37"/>
      <c r="U210" s="37"/>
      <c r="V210" s="37"/>
      <c r="W210" s="37"/>
      <c r="X210" s="37"/>
      <c r="Y210" s="37"/>
      <c r="Z210" s="37"/>
      <c r="AE210" s="37"/>
      <c r="AF210" s="37"/>
      <c r="BC210" s="104">
        <v>44944</v>
      </c>
      <c r="BD210" s="37">
        <v>2.7629999999999999</v>
      </c>
      <c r="BE210" s="40">
        <v>3.2235</v>
      </c>
    </row>
    <row r="211" spans="3:57">
      <c r="C211" s="40"/>
      <c r="D211" s="39"/>
      <c r="E211" s="270"/>
      <c r="F211" s="39"/>
      <c r="G211" s="40"/>
      <c r="H211" s="40"/>
      <c r="I211" s="40"/>
      <c r="J211" s="40"/>
      <c r="K211" s="40"/>
      <c r="L211" s="40"/>
      <c r="M211" s="40"/>
      <c r="N211" s="40"/>
      <c r="O211" s="40"/>
      <c r="P211" s="40"/>
      <c r="Q211" s="40"/>
      <c r="R211" s="37"/>
      <c r="S211" s="37"/>
      <c r="T211" s="37"/>
      <c r="U211" s="37"/>
      <c r="V211" s="37"/>
      <c r="W211" s="37"/>
      <c r="X211" s="37"/>
      <c r="Y211" s="37"/>
      <c r="Z211" s="37"/>
      <c r="AE211" s="37"/>
      <c r="AF211" s="37"/>
      <c r="BC211" s="104">
        <v>44943</v>
      </c>
      <c r="BD211" s="37">
        <v>2.7629999999999999</v>
      </c>
      <c r="BE211" s="40">
        <v>3.2235</v>
      </c>
    </row>
    <row r="212" spans="3:57">
      <c r="C212" s="40"/>
      <c r="D212" s="39"/>
      <c r="E212" s="270"/>
      <c r="F212" s="39"/>
      <c r="G212" s="40"/>
      <c r="H212" s="40"/>
      <c r="I212" s="40"/>
      <c r="J212" s="40"/>
      <c r="K212" s="40"/>
      <c r="L212" s="40"/>
      <c r="M212" s="40"/>
      <c r="N212" s="40"/>
      <c r="O212" s="40"/>
      <c r="P212" s="40"/>
      <c r="Q212" s="40"/>
      <c r="R212" s="37"/>
      <c r="S212" s="37"/>
      <c r="T212" s="37"/>
      <c r="U212" s="37"/>
      <c r="V212" s="37"/>
      <c r="W212" s="37"/>
      <c r="X212" s="37"/>
      <c r="Y212" s="37"/>
      <c r="Z212" s="37"/>
      <c r="AE212" s="37"/>
      <c r="AF212" s="37"/>
      <c r="BC212" s="104">
        <v>44942</v>
      </c>
      <c r="BD212" s="37">
        <v>2.7629999999999999</v>
      </c>
      <c r="BE212" s="40">
        <v>3.2235</v>
      </c>
    </row>
    <row r="213" spans="3:57">
      <c r="C213" s="40"/>
      <c r="D213" s="39"/>
      <c r="E213" s="270"/>
      <c r="F213" s="39"/>
      <c r="G213" s="40"/>
      <c r="H213" s="40"/>
      <c r="I213" s="40"/>
      <c r="J213" s="40"/>
      <c r="K213" s="40"/>
      <c r="L213" s="40"/>
      <c r="M213" s="40"/>
      <c r="N213" s="40"/>
      <c r="O213" s="40"/>
      <c r="P213" s="40"/>
      <c r="Q213" s="40"/>
      <c r="R213" s="37"/>
      <c r="S213" s="37"/>
      <c r="T213" s="37"/>
      <c r="U213" s="37"/>
      <c r="V213" s="37"/>
      <c r="W213" s="37"/>
      <c r="X213" s="37"/>
      <c r="Y213" s="37"/>
      <c r="Z213" s="37"/>
      <c r="AE213" s="37"/>
      <c r="AF213" s="37"/>
      <c r="BC213" s="104">
        <v>44939</v>
      </c>
      <c r="BD213" s="37">
        <v>2.7629999999999999</v>
      </c>
      <c r="BE213" s="40">
        <v>3.2235</v>
      </c>
    </row>
    <row r="214" spans="3:57">
      <c r="C214" s="40"/>
      <c r="D214" s="39"/>
      <c r="E214" s="270"/>
      <c r="F214" s="39"/>
      <c r="G214" s="40"/>
      <c r="H214" s="40"/>
      <c r="I214" s="40"/>
      <c r="J214" s="40"/>
      <c r="K214" s="40"/>
      <c r="L214" s="40"/>
      <c r="M214" s="40"/>
      <c r="N214" s="40"/>
      <c r="O214" s="40"/>
      <c r="P214" s="40"/>
      <c r="Q214" s="40"/>
      <c r="R214" s="37"/>
      <c r="S214" s="37"/>
      <c r="T214" s="37"/>
      <c r="U214" s="37"/>
      <c r="V214" s="37"/>
      <c r="W214" s="37"/>
      <c r="X214" s="37"/>
      <c r="Y214" s="37"/>
      <c r="Z214" s="37"/>
      <c r="AE214" s="37"/>
      <c r="AF214" s="37"/>
      <c r="BC214" s="104">
        <v>44938</v>
      </c>
      <c r="BD214" s="37">
        <v>2.7629999999999999</v>
      </c>
      <c r="BE214" s="40">
        <v>3.2235</v>
      </c>
    </row>
    <row r="215" spans="3:57">
      <c r="C215" s="40"/>
      <c r="D215" s="39"/>
      <c r="E215" s="270"/>
      <c r="F215" s="39"/>
      <c r="G215" s="40"/>
      <c r="H215" s="40"/>
      <c r="I215" s="40"/>
      <c r="J215" s="40"/>
      <c r="K215" s="40"/>
      <c r="L215" s="40"/>
      <c r="M215" s="40"/>
      <c r="N215" s="40"/>
      <c r="O215" s="40"/>
      <c r="P215" s="40"/>
      <c r="Q215" s="40"/>
      <c r="R215" s="37"/>
      <c r="S215" s="37"/>
      <c r="T215" s="37"/>
      <c r="U215" s="37"/>
      <c r="V215" s="37"/>
      <c r="W215" s="37"/>
      <c r="X215" s="37"/>
      <c r="Y215" s="37"/>
      <c r="Z215" s="37"/>
      <c r="AE215" s="37"/>
      <c r="AF215" s="37"/>
      <c r="BC215" s="104">
        <v>44937</v>
      </c>
      <c r="BD215" s="37">
        <v>2.7629999999999999</v>
      </c>
      <c r="BE215" s="40">
        <v>3.2235</v>
      </c>
    </row>
    <row r="216" spans="3:57">
      <c r="C216" s="40"/>
      <c r="D216" s="39"/>
      <c r="E216" s="270"/>
      <c r="F216" s="39"/>
      <c r="G216" s="40"/>
      <c r="H216" s="40"/>
      <c r="I216" s="40"/>
      <c r="J216" s="40"/>
      <c r="K216" s="40"/>
      <c r="L216" s="40"/>
      <c r="M216" s="40"/>
      <c r="N216" s="40"/>
      <c r="O216" s="40"/>
      <c r="P216" s="40"/>
      <c r="Q216" s="40"/>
      <c r="R216" s="37"/>
      <c r="S216" s="37"/>
      <c r="T216" s="37"/>
      <c r="U216" s="37"/>
      <c r="V216" s="37"/>
      <c r="W216" s="37"/>
      <c r="X216" s="37"/>
      <c r="Y216" s="37"/>
      <c r="Z216" s="37"/>
      <c r="AE216" s="37"/>
      <c r="AF216" s="37"/>
      <c r="BC216" s="104">
        <v>44936</v>
      </c>
      <c r="BD216" s="37">
        <v>2.7629999999999999</v>
      </c>
      <c r="BE216" s="40">
        <v>3.2235</v>
      </c>
    </row>
    <row r="217" spans="3:57">
      <c r="C217" s="40"/>
      <c r="D217" s="39"/>
      <c r="E217" s="270"/>
      <c r="F217" s="39"/>
      <c r="G217" s="40"/>
      <c r="H217" s="40"/>
      <c r="I217" s="40"/>
      <c r="J217" s="40"/>
      <c r="K217" s="40"/>
      <c r="L217" s="40"/>
      <c r="M217" s="40"/>
      <c r="N217" s="40"/>
      <c r="O217" s="40"/>
      <c r="P217" s="40"/>
      <c r="Q217" s="40"/>
      <c r="R217" s="37"/>
      <c r="S217" s="37"/>
      <c r="T217" s="37"/>
      <c r="U217" s="37"/>
      <c r="V217" s="37"/>
      <c r="W217" s="37"/>
      <c r="X217" s="37"/>
      <c r="Y217" s="37"/>
      <c r="Z217" s="37"/>
      <c r="AE217" s="37"/>
      <c r="AF217" s="37"/>
      <c r="BC217" s="104">
        <v>44935</v>
      </c>
      <c r="BD217" s="37">
        <v>2.7629999999999999</v>
      </c>
      <c r="BE217" s="40">
        <v>3.2235</v>
      </c>
    </row>
    <row r="218" spans="3:57">
      <c r="C218" s="40"/>
      <c r="D218" s="39"/>
      <c r="E218" s="270"/>
      <c r="F218" s="39"/>
      <c r="G218" s="40"/>
      <c r="H218" s="40"/>
      <c r="I218" s="40"/>
      <c r="J218" s="40"/>
      <c r="K218" s="40"/>
      <c r="L218" s="40"/>
      <c r="M218" s="40"/>
      <c r="N218" s="40"/>
      <c r="O218" s="40"/>
      <c r="P218" s="40"/>
      <c r="Q218" s="40"/>
      <c r="R218" s="37"/>
      <c r="S218" s="37"/>
      <c r="T218" s="37"/>
      <c r="U218" s="37"/>
      <c r="V218" s="37"/>
      <c r="W218" s="37"/>
      <c r="X218" s="37"/>
      <c r="Y218" s="37"/>
      <c r="Z218" s="37"/>
      <c r="AE218" s="37"/>
      <c r="AF218" s="37"/>
      <c r="BC218" s="104">
        <v>44932</v>
      </c>
      <c r="BD218" s="37">
        <v>2.7629999999999999</v>
      </c>
      <c r="BE218" s="40">
        <v>3.2235</v>
      </c>
    </row>
    <row r="219" spans="3:57">
      <c r="C219" s="40"/>
      <c r="D219" s="39"/>
      <c r="E219" s="270"/>
      <c r="F219" s="39"/>
      <c r="G219" s="40"/>
      <c r="H219" s="40"/>
      <c r="I219" s="40"/>
      <c r="J219" s="40"/>
      <c r="K219" s="40"/>
      <c r="L219" s="40"/>
      <c r="M219" s="40"/>
      <c r="N219" s="40"/>
      <c r="O219" s="40"/>
      <c r="P219" s="40"/>
      <c r="Q219" s="40"/>
      <c r="R219" s="37"/>
      <c r="S219" s="37"/>
      <c r="T219" s="37"/>
      <c r="U219" s="37"/>
      <c r="V219" s="37"/>
      <c r="W219" s="37"/>
      <c r="X219" s="37"/>
      <c r="Y219" s="37"/>
      <c r="Z219" s="37"/>
      <c r="AE219" s="37"/>
      <c r="AF219" s="37"/>
      <c r="BC219" s="104">
        <v>44931</v>
      </c>
      <c r="BD219" s="37">
        <v>2.7629999999999999</v>
      </c>
      <c r="BE219" s="40">
        <v>3.2235</v>
      </c>
    </row>
    <row r="220" spans="3:57">
      <c r="C220" s="40"/>
      <c r="D220" s="39"/>
      <c r="E220" s="270"/>
      <c r="F220" s="39"/>
      <c r="G220" s="40"/>
      <c r="H220" s="40"/>
      <c r="I220" s="40"/>
      <c r="J220" s="40"/>
      <c r="K220" s="40"/>
      <c r="L220" s="40"/>
      <c r="M220" s="40"/>
      <c r="N220" s="40"/>
      <c r="O220" s="40"/>
      <c r="P220" s="40"/>
      <c r="Q220" s="40"/>
      <c r="R220" s="37"/>
      <c r="S220" s="37"/>
      <c r="T220" s="37"/>
      <c r="U220" s="37"/>
      <c r="V220" s="37"/>
      <c r="W220" s="37"/>
      <c r="X220" s="37"/>
      <c r="Y220" s="37"/>
      <c r="Z220" s="37"/>
      <c r="AE220" s="37"/>
      <c r="AF220" s="37"/>
      <c r="BC220" s="104">
        <v>44930</v>
      </c>
      <c r="BD220" s="37">
        <v>2.7629999999999999</v>
      </c>
      <c r="BE220" s="40">
        <v>3.2235</v>
      </c>
    </row>
    <row r="221" spans="3:57">
      <c r="C221" s="40"/>
      <c r="D221" s="39"/>
      <c r="E221" s="270"/>
      <c r="F221" s="39"/>
      <c r="G221" s="40"/>
      <c r="H221" s="40"/>
      <c r="I221" s="40"/>
      <c r="J221" s="40"/>
      <c r="K221" s="40"/>
      <c r="L221" s="40"/>
      <c r="M221" s="40"/>
      <c r="N221" s="40"/>
      <c r="O221" s="40"/>
      <c r="P221" s="40"/>
      <c r="Q221" s="40"/>
      <c r="R221" s="37"/>
      <c r="S221" s="37"/>
      <c r="T221" s="37"/>
      <c r="U221" s="37"/>
      <c r="V221" s="37"/>
      <c r="W221" s="37"/>
      <c r="X221" s="37"/>
      <c r="Y221" s="37"/>
      <c r="Z221" s="37"/>
      <c r="AE221" s="37"/>
      <c r="AF221" s="37"/>
      <c r="BC221" s="104">
        <v>44929</v>
      </c>
      <c r="BD221" s="37">
        <v>2.7629999999999999</v>
      </c>
      <c r="BE221" s="40">
        <v>3.2235</v>
      </c>
    </row>
    <row r="222" spans="3:57">
      <c r="C222" s="40"/>
      <c r="D222" s="39"/>
      <c r="E222" s="270"/>
      <c r="F222" s="39"/>
      <c r="G222" s="40"/>
      <c r="H222" s="40"/>
      <c r="I222" s="40"/>
      <c r="J222" s="40"/>
      <c r="K222" s="40"/>
      <c r="L222" s="40"/>
      <c r="M222" s="40"/>
      <c r="N222" s="40"/>
      <c r="O222" s="40"/>
      <c r="P222" s="40"/>
      <c r="Q222" s="40"/>
      <c r="R222" s="37"/>
      <c r="S222" s="37"/>
      <c r="T222" s="37"/>
      <c r="U222" s="37"/>
      <c r="V222" s="37"/>
      <c r="W222" s="37"/>
      <c r="X222" s="37"/>
      <c r="Y222" s="37"/>
      <c r="Z222" s="37"/>
      <c r="AE222" s="37"/>
      <c r="AF222" s="37"/>
      <c r="BC222" s="104">
        <v>44928</v>
      </c>
      <c r="BD222" s="37">
        <v>2.7629999999999999</v>
      </c>
      <c r="BE222" s="40">
        <v>3.2235</v>
      </c>
    </row>
    <row r="223" spans="3:57">
      <c r="C223" s="40"/>
      <c r="D223" s="39"/>
      <c r="E223" s="270"/>
      <c r="F223" s="39"/>
      <c r="G223" s="40"/>
      <c r="H223" s="40"/>
      <c r="I223" s="40"/>
      <c r="J223" s="40"/>
      <c r="K223" s="40"/>
      <c r="L223" s="40"/>
      <c r="M223" s="40"/>
      <c r="N223" s="40"/>
      <c r="O223" s="40"/>
      <c r="P223" s="40"/>
      <c r="Q223" s="40"/>
      <c r="R223" s="37"/>
      <c r="S223" s="37"/>
      <c r="T223" s="37"/>
      <c r="U223" s="37"/>
      <c r="V223" s="37"/>
      <c r="W223" s="37"/>
      <c r="X223" s="37"/>
      <c r="Y223" s="37"/>
      <c r="Z223" s="37"/>
      <c r="AE223" s="37"/>
      <c r="AF223" s="37"/>
      <c r="BC223" s="104">
        <v>44925</v>
      </c>
      <c r="BD223" s="37">
        <v>2.7629999999999999</v>
      </c>
      <c r="BE223" s="40">
        <v>3.2235</v>
      </c>
    </row>
    <row r="224" spans="3:57">
      <c r="C224" s="40"/>
      <c r="D224" s="39"/>
      <c r="E224" s="270"/>
      <c r="F224" s="39"/>
      <c r="G224" s="40"/>
      <c r="H224" s="40"/>
      <c r="I224" s="40"/>
      <c r="J224" s="40"/>
      <c r="K224" s="40"/>
      <c r="L224" s="40"/>
      <c r="M224" s="40"/>
      <c r="N224" s="40"/>
      <c r="O224" s="40"/>
      <c r="P224" s="40"/>
      <c r="Q224" s="40"/>
      <c r="R224" s="37"/>
      <c r="S224" s="37"/>
      <c r="T224" s="37"/>
      <c r="U224" s="37"/>
      <c r="V224" s="37"/>
      <c r="W224" s="37"/>
      <c r="X224" s="37"/>
      <c r="Y224" s="37"/>
      <c r="Z224" s="37"/>
      <c r="AE224" s="37"/>
      <c r="AF224" s="37"/>
      <c r="BC224" s="104">
        <v>44924</v>
      </c>
      <c r="BD224" s="37">
        <v>2.7629999999999999</v>
      </c>
      <c r="BE224" s="40">
        <v>3.2235</v>
      </c>
    </row>
    <row r="225" spans="3:57">
      <c r="C225" s="40"/>
      <c r="D225" s="39"/>
      <c r="E225" s="270"/>
      <c r="F225" s="39"/>
      <c r="G225" s="40"/>
      <c r="H225" s="40"/>
      <c r="I225" s="40"/>
      <c r="J225" s="40"/>
      <c r="K225" s="40"/>
      <c r="L225" s="40"/>
      <c r="M225" s="40"/>
      <c r="N225" s="40"/>
      <c r="O225" s="40"/>
      <c r="P225" s="40"/>
      <c r="Q225" s="40"/>
      <c r="R225" s="37"/>
      <c r="S225" s="37"/>
      <c r="T225" s="37"/>
      <c r="U225" s="37"/>
      <c r="V225" s="37"/>
      <c r="W225" s="37"/>
      <c r="X225" s="37"/>
      <c r="Y225" s="37"/>
      <c r="Z225" s="37"/>
      <c r="AE225" s="37"/>
      <c r="AF225" s="37"/>
      <c r="BC225" s="104">
        <v>44923</v>
      </c>
      <c r="BD225" s="37">
        <v>2.7629999999999999</v>
      </c>
      <c r="BE225" s="40">
        <v>3.2235</v>
      </c>
    </row>
    <row r="226" spans="3:57">
      <c r="C226" s="40"/>
      <c r="D226" s="39"/>
      <c r="E226" s="270"/>
      <c r="F226" s="39"/>
      <c r="G226" s="40"/>
      <c r="H226" s="40"/>
      <c r="I226" s="40"/>
      <c r="J226" s="40"/>
      <c r="K226" s="40"/>
      <c r="L226" s="40"/>
      <c r="M226" s="40"/>
      <c r="N226" s="40"/>
      <c r="O226" s="40"/>
      <c r="P226" s="40"/>
      <c r="Q226" s="40"/>
      <c r="R226" s="37"/>
      <c r="S226" s="37"/>
      <c r="T226" s="37"/>
      <c r="U226" s="37"/>
      <c r="V226" s="37"/>
      <c r="W226" s="37"/>
      <c r="X226" s="37"/>
      <c r="Y226" s="37"/>
      <c r="Z226" s="37"/>
      <c r="AE226" s="37"/>
      <c r="AF226" s="37"/>
      <c r="BC226" s="104">
        <v>44922</v>
      </c>
      <c r="BD226" s="37">
        <v>2.7629999999999999</v>
      </c>
      <c r="BE226" s="40">
        <v>3.2235</v>
      </c>
    </row>
    <row r="227" spans="3:57">
      <c r="C227" s="40"/>
      <c r="D227" s="39"/>
      <c r="E227" s="270"/>
      <c r="F227" s="39"/>
      <c r="G227" s="40"/>
      <c r="H227" s="40"/>
      <c r="I227" s="40"/>
      <c r="J227" s="40"/>
      <c r="K227" s="40"/>
      <c r="L227" s="40"/>
      <c r="M227" s="40"/>
      <c r="N227" s="40"/>
      <c r="O227" s="40"/>
      <c r="P227" s="40"/>
      <c r="Q227" s="40"/>
      <c r="R227" s="37"/>
      <c r="S227" s="37"/>
      <c r="T227" s="37"/>
      <c r="U227" s="37"/>
      <c r="V227" s="37"/>
      <c r="W227" s="37"/>
      <c r="X227" s="37"/>
      <c r="Y227" s="37"/>
      <c r="Z227" s="37"/>
      <c r="AE227" s="37"/>
      <c r="AF227" s="37"/>
      <c r="BC227" s="104">
        <v>44921</v>
      </c>
      <c r="BD227" s="37">
        <v>2.7629999999999999</v>
      </c>
      <c r="BE227" s="40">
        <v>3.2235</v>
      </c>
    </row>
    <row r="228" spans="3:57">
      <c r="C228" s="40"/>
      <c r="D228" s="39"/>
      <c r="E228" s="270"/>
      <c r="F228" s="39"/>
      <c r="G228" s="40"/>
      <c r="H228" s="40"/>
      <c r="I228" s="40"/>
      <c r="J228" s="40"/>
      <c r="K228" s="40"/>
      <c r="L228" s="40"/>
      <c r="M228" s="40"/>
      <c r="N228" s="40"/>
      <c r="O228" s="40"/>
      <c r="P228" s="40"/>
      <c r="Q228" s="40"/>
      <c r="R228" s="37"/>
      <c r="S228" s="37"/>
      <c r="T228" s="37"/>
      <c r="U228" s="37"/>
      <c r="V228" s="37"/>
      <c r="W228" s="37"/>
      <c r="X228" s="37"/>
      <c r="Y228" s="37"/>
      <c r="Z228" s="37"/>
      <c r="AE228" s="37"/>
      <c r="AF228" s="37"/>
      <c r="BC228" s="104">
        <v>44918</v>
      </c>
      <c r="BD228" s="37">
        <v>2.7629999999999999</v>
      </c>
      <c r="BE228" s="40">
        <v>3.2235</v>
      </c>
    </row>
    <row r="229" spans="3:57">
      <c r="C229" s="40"/>
      <c r="D229" s="39"/>
      <c r="E229" s="270"/>
      <c r="F229" s="39"/>
      <c r="G229" s="40"/>
      <c r="H229" s="40"/>
      <c r="I229" s="40"/>
      <c r="J229" s="40"/>
      <c r="K229" s="40"/>
      <c r="L229" s="40"/>
      <c r="M229" s="40"/>
      <c r="N229" s="40"/>
      <c r="O229" s="40"/>
      <c r="P229" s="40"/>
      <c r="Q229" s="40"/>
      <c r="R229" s="37"/>
      <c r="S229" s="37"/>
      <c r="T229" s="37"/>
      <c r="U229" s="37"/>
      <c r="V229" s="37"/>
      <c r="W229" s="37"/>
      <c r="X229" s="37"/>
      <c r="Y229" s="37"/>
      <c r="Z229" s="37"/>
      <c r="AE229" s="37"/>
      <c r="AF229" s="37"/>
      <c r="BC229" s="104">
        <v>44917</v>
      </c>
      <c r="BD229" s="37">
        <v>2.7629999999999999</v>
      </c>
      <c r="BE229" s="40">
        <v>3.2235</v>
      </c>
    </row>
    <row r="230" spans="3:57">
      <c r="C230" s="40"/>
      <c r="D230" s="39"/>
      <c r="E230" s="270"/>
      <c r="F230" s="39"/>
      <c r="G230" s="40"/>
      <c r="H230" s="40"/>
      <c r="I230" s="40"/>
      <c r="J230" s="40"/>
      <c r="K230" s="40"/>
      <c r="L230" s="40"/>
      <c r="M230" s="40"/>
      <c r="N230" s="40"/>
      <c r="O230" s="40"/>
      <c r="P230" s="40"/>
      <c r="Q230" s="40"/>
      <c r="R230" s="37"/>
      <c r="S230" s="37"/>
      <c r="T230" s="37"/>
      <c r="U230" s="37"/>
      <c r="V230" s="37"/>
      <c r="W230" s="37"/>
      <c r="X230" s="37"/>
      <c r="Y230" s="37"/>
      <c r="Z230" s="37"/>
      <c r="AE230" s="37"/>
      <c r="AF230" s="37"/>
      <c r="BC230" s="104">
        <v>44916</v>
      </c>
      <c r="BD230" s="37">
        <v>2.7629999999999999</v>
      </c>
      <c r="BE230" s="40">
        <v>3.2235</v>
      </c>
    </row>
    <row r="231" spans="3:57">
      <c r="C231" s="40"/>
      <c r="D231" s="39"/>
      <c r="E231" s="270"/>
      <c r="F231" s="39"/>
      <c r="G231" s="40"/>
      <c r="H231" s="40"/>
      <c r="I231" s="40"/>
      <c r="J231" s="40"/>
      <c r="K231" s="40"/>
      <c r="L231" s="40"/>
      <c r="M231" s="40"/>
      <c r="N231" s="40"/>
      <c r="O231" s="40"/>
      <c r="P231" s="40"/>
      <c r="Q231" s="40"/>
      <c r="R231" s="37"/>
      <c r="S231" s="37"/>
      <c r="T231" s="37"/>
      <c r="U231" s="37"/>
      <c r="V231" s="37"/>
      <c r="W231" s="37"/>
      <c r="X231" s="37"/>
      <c r="Y231" s="37"/>
      <c r="Z231" s="37"/>
      <c r="AE231" s="37"/>
      <c r="AF231" s="37"/>
      <c r="BC231" s="104">
        <v>44915</v>
      </c>
      <c r="BD231" s="37">
        <v>2.7629999999999999</v>
      </c>
      <c r="BE231" s="40">
        <v>3.2235</v>
      </c>
    </row>
    <row r="232" spans="3:57">
      <c r="C232" s="40"/>
      <c r="D232" s="39"/>
      <c r="E232" s="270"/>
      <c r="F232" s="39"/>
      <c r="G232" s="40"/>
      <c r="H232" s="40"/>
      <c r="I232" s="40"/>
      <c r="J232" s="40"/>
      <c r="K232" s="40"/>
      <c r="L232" s="40"/>
      <c r="M232" s="40"/>
      <c r="N232" s="40"/>
      <c r="O232" s="40"/>
      <c r="P232" s="40"/>
      <c r="Q232" s="40"/>
      <c r="R232" s="37"/>
      <c r="S232" s="37"/>
      <c r="T232" s="37"/>
      <c r="U232" s="37"/>
      <c r="V232" s="37"/>
      <c r="W232" s="37"/>
      <c r="X232" s="37"/>
      <c r="Y232" s="37"/>
      <c r="Z232" s="37"/>
      <c r="AE232" s="37"/>
      <c r="AF232" s="37"/>
      <c r="BC232" s="104">
        <v>44914</v>
      </c>
      <c r="BD232" s="37">
        <v>2.7629999999999999</v>
      </c>
      <c r="BE232" s="40">
        <v>3.2235</v>
      </c>
    </row>
    <row r="233" spans="3:57">
      <c r="C233" s="40"/>
      <c r="D233" s="39"/>
      <c r="E233" s="270"/>
      <c r="F233" s="39"/>
      <c r="G233" s="40"/>
      <c r="H233" s="40"/>
      <c r="I233" s="40"/>
      <c r="J233" s="40"/>
      <c r="K233" s="40"/>
      <c r="L233" s="40"/>
      <c r="M233" s="40"/>
      <c r="N233" s="40"/>
      <c r="O233" s="40"/>
      <c r="P233" s="40"/>
      <c r="Q233" s="40"/>
      <c r="R233" s="37"/>
      <c r="S233" s="37"/>
      <c r="T233" s="37"/>
      <c r="U233" s="37"/>
      <c r="V233" s="37"/>
      <c r="W233" s="37"/>
      <c r="X233" s="37"/>
      <c r="Y233" s="37"/>
      <c r="Z233" s="37"/>
      <c r="AE233" s="37"/>
      <c r="AF233" s="37"/>
      <c r="BC233" s="104">
        <v>44911</v>
      </c>
      <c r="BD233" s="37">
        <v>2.7629999999999999</v>
      </c>
      <c r="BE233" s="40">
        <v>3.2235</v>
      </c>
    </row>
    <row r="234" spans="3:57">
      <c r="C234" s="40"/>
      <c r="D234" s="39"/>
      <c r="E234" s="270"/>
      <c r="F234" s="39"/>
      <c r="G234" s="40"/>
      <c r="H234" s="40"/>
      <c r="I234" s="40"/>
      <c r="J234" s="40"/>
      <c r="K234" s="40"/>
      <c r="L234" s="40"/>
      <c r="M234" s="40"/>
      <c r="N234" s="40"/>
      <c r="O234" s="40"/>
      <c r="P234" s="40"/>
      <c r="Q234" s="40"/>
      <c r="R234" s="37"/>
      <c r="S234" s="37"/>
      <c r="T234" s="37"/>
      <c r="U234" s="37"/>
      <c r="V234" s="37"/>
      <c r="W234" s="37"/>
      <c r="X234" s="37"/>
      <c r="Y234" s="37"/>
      <c r="Z234" s="37"/>
      <c r="AE234" s="37"/>
      <c r="AF234" s="37"/>
      <c r="BC234" s="104">
        <v>44910</v>
      </c>
      <c r="BD234" s="37">
        <v>2.7629999999999999</v>
      </c>
      <c r="BE234" s="40">
        <v>3.2235</v>
      </c>
    </row>
    <row r="235" spans="3:57">
      <c r="C235" s="40"/>
      <c r="D235" s="39"/>
      <c r="E235" s="270"/>
      <c r="F235" s="39"/>
      <c r="G235" s="40"/>
      <c r="H235" s="40"/>
      <c r="I235" s="40"/>
      <c r="J235" s="40"/>
      <c r="K235" s="40"/>
      <c r="L235" s="40"/>
      <c r="M235" s="40"/>
      <c r="N235" s="40"/>
      <c r="O235" s="40"/>
      <c r="P235" s="40"/>
      <c r="Q235" s="40"/>
      <c r="R235" s="37"/>
      <c r="S235" s="37"/>
      <c r="T235" s="37"/>
      <c r="U235" s="37"/>
      <c r="V235" s="37"/>
      <c r="W235" s="37"/>
      <c r="X235" s="37"/>
      <c r="Y235" s="37"/>
      <c r="Z235" s="37"/>
      <c r="AE235" s="37"/>
      <c r="AF235" s="37"/>
      <c r="BC235" s="104">
        <v>44909</v>
      </c>
      <c r="BD235" s="37">
        <v>2.7629999999999999</v>
      </c>
      <c r="BE235" s="40">
        <v>3.2235</v>
      </c>
    </row>
    <row r="236" spans="3:57">
      <c r="C236" s="40"/>
      <c r="D236" s="39"/>
      <c r="E236" s="270"/>
      <c r="F236" s="39"/>
      <c r="G236" s="40"/>
      <c r="H236" s="40"/>
      <c r="I236" s="40"/>
      <c r="J236" s="40"/>
      <c r="K236" s="40"/>
      <c r="L236" s="40"/>
      <c r="M236" s="40"/>
      <c r="N236" s="40"/>
      <c r="O236" s="40"/>
      <c r="P236" s="40"/>
      <c r="Q236" s="40"/>
      <c r="R236" s="37"/>
      <c r="S236" s="37"/>
      <c r="T236" s="37"/>
      <c r="U236" s="37"/>
      <c r="V236" s="37"/>
      <c r="W236" s="37"/>
      <c r="X236" s="37"/>
      <c r="Y236" s="37"/>
      <c r="Z236" s="37"/>
      <c r="AE236" s="37"/>
      <c r="AF236" s="37"/>
      <c r="BC236" s="104">
        <v>44908</v>
      </c>
      <c r="BD236" s="37">
        <v>2.7629999999999999</v>
      </c>
      <c r="BE236" s="40">
        <v>3.2235</v>
      </c>
    </row>
    <row r="237" spans="3:57">
      <c r="C237" s="40"/>
      <c r="D237" s="39"/>
      <c r="E237" s="270"/>
      <c r="F237" s="39"/>
      <c r="G237" s="40"/>
      <c r="H237" s="40"/>
      <c r="I237" s="40"/>
      <c r="J237" s="40"/>
      <c r="K237" s="40"/>
      <c r="L237" s="40"/>
      <c r="M237" s="40"/>
      <c r="N237" s="40"/>
      <c r="O237" s="40"/>
      <c r="P237" s="40"/>
      <c r="Q237" s="40"/>
      <c r="R237" s="37"/>
      <c r="S237" s="37"/>
      <c r="T237" s="37"/>
      <c r="U237" s="37"/>
      <c r="V237" s="37"/>
      <c r="W237" s="37"/>
      <c r="X237" s="37"/>
      <c r="Y237" s="37"/>
      <c r="Z237" s="37"/>
      <c r="AE237" s="37"/>
      <c r="AF237" s="37"/>
      <c r="BC237" s="104">
        <v>44907</v>
      </c>
      <c r="BD237" s="37">
        <v>2.7629999999999999</v>
      </c>
      <c r="BE237" s="40">
        <v>3.2235</v>
      </c>
    </row>
    <row r="238" spans="3:57">
      <c r="C238" s="40"/>
      <c r="D238" s="39"/>
      <c r="E238" s="270"/>
      <c r="F238" s="39"/>
      <c r="G238" s="40"/>
      <c r="H238" s="40"/>
      <c r="I238" s="40"/>
      <c r="J238" s="40"/>
      <c r="K238" s="40"/>
      <c r="L238" s="40"/>
      <c r="M238" s="40"/>
      <c r="N238" s="40"/>
      <c r="O238" s="40"/>
      <c r="P238" s="40"/>
      <c r="Q238" s="40"/>
      <c r="R238" s="37"/>
      <c r="S238" s="37"/>
      <c r="T238" s="37"/>
      <c r="U238" s="37"/>
      <c r="V238" s="37"/>
      <c r="W238" s="37"/>
      <c r="X238" s="37"/>
      <c r="Y238" s="37"/>
      <c r="Z238" s="37"/>
      <c r="AE238" s="37"/>
      <c r="AF238" s="37"/>
      <c r="BC238" s="104">
        <v>44904</v>
      </c>
      <c r="BD238" s="37">
        <v>2.7629999999999999</v>
      </c>
      <c r="BE238" s="40">
        <v>3.2235</v>
      </c>
    </row>
    <row r="239" spans="3:57">
      <c r="C239" s="40"/>
      <c r="D239" s="39"/>
      <c r="E239" s="270"/>
      <c r="F239" s="39"/>
      <c r="G239" s="40"/>
      <c r="H239" s="40"/>
      <c r="I239" s="40"/>
      <c r="J239" s="40"/>
      <c r="K239" s="40"/>
      <c r="L239" s="40"/>
      <c r="M239" s="40"/>
      <c r="N239" s="40"/>
      <c r="O239" s="40"/>
      <c r="P239" s="40"/>
      <c r="Q239" s="40"/>
      <c r="R239" s="37"/>
      <c r="S239" s="37"/>
      <c r="T239" s="37"/>
      <c r="U239" s="37"/>
      <c r="V239" s="37"/>
      <c r="W239" s="37"/>
      <c r="X239" s="37"/>
      <c r="Y239" s="37"/>
      <c r="Z239" s="37"/>
      <c r="AE239" s="37"/>
      <c r="AF239" s="37"/>
      <c r="BC239" s="104">
        <v>44903</v>
      </c>
      <c r="BD239" s="37">
        <v>2.7629999999999999</v>
      </c>
      <c r="BE239" s="40">
        <v>3.2235</v>
      </c>
    </row>
    <row r="240" spans="3:57">
      <c r="C240" s="40"/>
      <c r="D240" s="39"/>
      <c r="E240" s="270"/>
      <c r="F240" s="39"/>
      <c r="G240" s="40"/>
      <c r="H240" s="40"/>
      <c r="I240" s="40"/>
      <c r="J240" s="40"/>
      <c r="K240" s="40"/>
      <c r="L240" s="40"/>
      <c r="M240" s="40"/>
      <c r="N240" s="40"/>
      <c r="O240" s="40"/>
      <c r="P240" s="40"/>
      <c r="Q240" s="40"/>
      <c r="R240" s="37"/>
      <c r="S240" s="37"/>
      <c r="T240" s="37"/>
      <c r="U240" s="37"/>
      <c r="V240" s="37"/>
      <c r="W240" s="37"/>
      <c r="X240" s="37"/>
      <c r="Y240" s="37"/>
      <c r="Z240" s="37"/>
      <c r="AE240" s="37"/>
      <c r="AF240" s="37"/>
      <c r="BC240" s="104">
        <v>44902</v>
      </c>
      <c r="BD240" s="37">
        <v>2.7629999999999999</v>
      </c>
      <c r="BE240" s="40">
        <v>3.2235</v>
      </c>
    </row>
    <row r="241" spans="3:57">
      <c r="C241" s="40"/>
      <c r="D241" s="39"/>
      <c r="E241" s="270"/>
      <c r="F241" s="39"/>
      <c r="G241" s="40"/>
      <c r="H241" s="40"/>
      <c r="I241" s="40"/>
      <c r="J241" s="40"/>
      <c r="K241" s="40"/>
      <c r="L241" s="40"/>
      <c r="M241" s="40"/>
      <c r="N241" s="40"/>
      <c r="O241" s="40"/>
      <c r="P241" s="40"/>
      <c r="Q241" s="40"/>
      <c r="R241" s="37"/>
      <c r="S241" s="37"/>
      <c r="T241" s="37"/>
      <c r="U241" s="37"/>
      <c r="V241" s="37"/>
      <c r="W241" s="37"/>
      <c r="X241" s="37"/>
      <c r="Y241" s="37"/>
      <c r="Z241" s="37"/>
      <c r="AE241" s="37"/>
      <c r="AF241" s="37"/>
      <c r="BC241" s="104">
        <v>44901</v>
      </c>
      <c r="BD241" s="37">
        <v>2.7629999999999999</v>
      </c>
      <c r="BE241" s="40">
        <v>3.2235</v>
      </c>
    </row>
    <row r="242" spans="3:57">
      <c r="C242" s="40"/>
      <c r="D242" s="39"/>
      <c r="E242" s="270"/>
      <c r="F242" s="39"/>
      <c r="G242" s="40"/>
      <c r="H242" s="40"/>
      <c r="I242" s="40"/>
      <c r="J242" s="40"/>
      <c r="K242" s="40"/>
      <c r="L242" s="40"/>
      <c r="M242" s="40"/>
      <c r="N242" s="40"/>
      <c r="O242" s="40"/>
      <c r="P242" s="40"/>
      <c r="Q242" s="40"/>
      <c r="R242" s="37"/>
      <c r="S242" s="37"/>
      <c r="T242" s="37"/>
      <c r="U242" s="37"/>
      <c r="V242" s="37"/>
      <c r="W242" s="37"/>
      <c r="X242" s="37"/>
      <c r="Y242" s="37"/>
      <c r="Z242" s="37"/>
      <c r="AE242" s="37"/>
      <c r="AF242" s="37"/>
      <c r="BC242" s="104">
        <v>44900</v>
      </c>
      <c r="BD242" s="37">
        <v>2.7629999999999999</v>
      </c>
      <c r="BE242" s="40">
        <v>3.2235</v>
      </c>
    </row>
    <row r="243" spans="3:57">
      <c r="C243" s="40"/>
      <c r="D243" s="39"/>
      <c r="E243" s="270"/>
      <c r="F243" s="39"/>
      <c r="G243" s="40"/>
      <c r="H243" s="40"/>
      <c r="I243" s="40"/>
      <c r="J243" s="40"/>
      <c r="K243" s="40"/>
      <c r="L243" s="40"/>
      <c r="M243" s="40"/>
      <c r="N243" s="40"/>
      <c r="O243" s="40"/>
      <c r="P243" s="40"/>
      <c r="Q243" s="40"/>
      <c r="R243" s="37"/>
      <c r="S243" s="37"/>
      <c r="T243" s="37"/>
      <c r="U243" s="37"/>
      <c r="V243" s="37"/>
      <c r="W243" s="37"/>
      <c r="X243" s="37"/>
      <c r="Y243" s="37"/>
      <c r="Z243" s="37"/>
      <c r="AE243" s="37"/>
      <c r="AF243" s="37"/>
      <c r="BC243" s="104">
        <v>44897</v>
      </c>
      <c r="BD243" s="37">
        <v>2.7629999999999999</v>
      </c>
      <c r="BE243" s="40">
        <v>3.2235</v>
      </c>
    </row>
    <row r="244" spans="3:57">
      <c r="C244" s="40"/>
      <c r="D244" s="39"/>
      <c r="E244" s="270"/>
      <c r="F244" s="39"/>
      <c r="G244" s="40"/>
      <c r="H244" s="40"/>
      <c r="I244" s="40"/>
      <c r="J244" s="40"/>
      <c r="K244" s="40"/>
      <c r="L244" s="40"/>
      <c r="M244" s="40"/>
      <c r="N244" s="40"/>
      <c r="O244" s="40"/>
      <c r="P244" s="40"/>
      <c r="Q244" s="40"/>
      <c r="R244" s="37"/>
      <c r="S244" s="37"/>
      <c r="T244" s="37"/>
      <c r="U244" s="37"/>
      <c r="V244" s="37"/>
      <c r="W244" s="37"/>
      <c r="X244" s="37"/>
      <c r="Y244" s="37"/>
      <c r="Z244" s="37"/>
      <c r="AE244" s="37"/>
      <c r="AF244" s="37"/>
      <c r="BC244" s="104">
        <v>44896</v>
      </c>
      <c r="BD244" s="37">
        <v>2.7793000000000001</v>
      </c>
      <c r="BE244" s="40">
        <v>3.2235</v>
      </c>
    </row>
    <row r="245" spans="3:57">
      <c r="C245" s="40"/>
      <c r="D245" s="39"/>
      <c r="E245" s="270"/>
      <c r="F245" s="39"/>
      <c r="G245" s="40"/>
      <c r="H245" s="40"/>
      <c r="I245" s="40"/>
      <c r="J245" s="40"/>
      <c r="K245" s="40"/>
      <c r="L245" s="40"/>
      <c r="M245" s="40"/>
      <c r="N245" s="40"/>
      <c r="O245" s="40"/>
      <c r="P245" s="40"/>
      <c r="Q245" s="40"/>
      <c r="R245" s="37"/>
      <c r="S245" s="37"/>
      <c r="T245" s="37"/>
      <c r="U245" s="37"/>
      <c r="V245" s="37"/>
      <c r="W245" s="37"/>
      <c r="X245" s="37"/>
      <c r="Y245" s="37"/>
      <c r="Z245" s="37"/>
      <c r="AE245" s="37"/>
      <c r="AF245" s="37"/>
      <c r="BC245" s="104">
        <v>44895</v>
      </c>
      <c r="BD245" s="37">
        <v>2.7797000000000001</v>
      </c>
      <c r="BE245" s="40">
        <v>3.2235</v>
      </c>
    </row>
    <row r="246" spans="3:57">
      <c r="C246" s="40"/>
      <c r="D246" s="39"/>
      <c r="E246" s="270"/>
      <c r="F246" s="39"/>
      <c r="G246" s="40"/>
      <c r="H246" s="40"/>
      <c r="I246" s="40"/>
      <c r="J246" s="40"/>
      <c r="K246" s="40"/>
      <c r="L246" s="40"/>
      <c r="M246" s="40"/>
      <c r="N246" s="40"/>
      <c r="O246" s="40"/>
      <c r="P246" s="40"/>
      <c r="Q246" s="40"/>
      <c r="R246" s="37"/>
      <c r="S246" s="37"/>
      <c r="T246" s="37"/>
      <c r="U246" s="37"/>
      <c r="V246" s="37"/>
      <c r="W246" s="37"/>
      <c r="X246" s="37"/>
      <c r="Y246" s="37"/>
      <c r="Z246" s="37"/>
      <c r="AE246" s="37"/>
      <c r="AF246" s="37"/>
      <c r="BC246" s="104">
        <v>44894</v>
      </c>
      <c r="BD246" s="37">
        <v>2.7938999999999998</v>
      </c>
      <c r="BE246" s="40">
        <v>3.2235</v>
      </c>
    </row>
    <row r="247" spans="3:57">
      <c r="C247" s="40"/>
      <c r="D247" s="39"/>
      <c r="E247" s="270"/>
      <c r="F247" s="39"/>
      <c r="G247" s="40"/>
      <c r="H247" s="40"/>
      <c r="I247" s="40"/>
      <c r="J247" s="40"/>
      <c r="K247" s="40"/>
      <c r="L247" s="40"/>
      <c r="M247" s="40"/>
      <c r="N247" s="40"/>
      <c r="O247" s="40"/>
      <c r="P247" s="40"/>
      <c r="Q247" s="40"/>
      <c r="R247" s="37"/>
      <c r="S247" s="37"/>
      <c r="T247" s="37"/>
      <c r="U247" s="37"/>
      <c r="V247" s="37"/>
      <c r="W247" s="37"/>
      <c r="X247" s="37"/>
      <c r="Y247" s="37"/>
      <c r="Z247" s="37"/>
      <c r="AE247" s="37"/>
      <c r="AF247" s="37"/>
      <c r="BC247" s="104">
        <v>44893</v>
      </c>
      <c r="BD247" s="37">
        <v>2.7728999999999999</v>
      </c>
      <c r="BE247" s="40" t="s">
        <v>1440</v>
      </c>
    </row>
    <row r="248" spans="3:57">
      <c r="C248" s="40"/>
      <c r="D248" s="39"/>
      <c r="E248" s="270"/>
      <c r="F248" s="39"/>
      <c r="G248" s="40"/>
      <c r="H248" s="40"/>
      <c r="I248" s="40"/>
      <c r="J248" s="40"/>
      <c r="K248" s="40"/>
      <c r="L248" s="40"/>
      <c r="M248" s="40"/>
      <c r="N248" s="40"/>
      <c r="O248" s="40"/>
      <c r="P248" s="40"/>
      <c r="Q248" s="40"/>
      <c r="R248" s="37"/>
      <c r="S248" s="37"/>
      <c r="T248" s="37"/>
      <c r="U248" s="37"/>
      <c r="V248" s="37"/>
      <c r="W248" s="37"/>
      <c r="X248" s="37"/>
      <c r="Y248" s="37"/>
      <c r="Z248" s="37"/>
      <c r="AE248" s="37"/>
      <c r="AF248" s="37"/>
      <c r="BC248" s="104">
        <v>44890</v>
      </c>
      <c r="BD248" s="37">
        <v>2.7728000000000002</v>
      </c>
      <c r="BE248" s="40" t="s">
        <v>331</v>
      </c>
    </row>
    <row r="249" spans="3:57">
      <c r="C249" s="40"/>
      <c r="D249" s="39"/>
      <c r="E249" s="270"/>
      <c r="F249" s="39"/>
      <c r="G249" s="40"/>
      <c r="H249" s="40"/>
      <c r="I249" s="40"/>
      <c r="J249" s="40"/>
      <c r="K249" s="40"/>
      <c r="L249" s="40"/>
      <c r="M249" s="40"/>
      <c r="N249" s="40"/>
      <c r="O249" s="40"/>
      <c r="P249" s="40"/>
      <c r="Q249" s="40"/>
      <c r="R249" s="37"/>
      <c r="S249" s="37"/>
      <c r="T249" s="37"/>
      <c r="U249" s="37"/>
      <c r="V249" s="37"/>
      <c r="W249" s="37"/>
      <c r="X249" s="37"/>
      <c r="Y249" s="37"/>
      <c r="Z249" s="37"/>
      <c r="AE249" s="37"/>
      <c r="AF249" s="37"/>
      <c r="BC249" s="104">
        <v>44889</v>
      </c>
      <c r="BD249" s="37">
        <v>2.7751999999999999</v>
      </c>
      <c r="BE249" s="40" t="s">
        <v>331</v>
      </c>
    </row>
    <row r="250" spans="3:57">
      <c r="C250" s="40"/>
      <c r="D250" s="39"/>
      <c r="E250" s="270"/>
      <c r="F250" s="39"/>
      <c r="G250" s="40"/>
      <c r="H250" s="40"/>
      <c r="I250" s="40"/>
      <c r="J250" s="40"/>
      <c r="K250" s="40"/>
      <c r="L250" s="40"/>
      <c r="M250" s="40"/>
      <c r="N250" s="40"/>
      <c r="O250" s="40"/>
      <c r="P250" s="40"/>
      <c r="Q250" s="40"/>
      <c r="R250" s="37"/>
      <c r="S250" s="37"/>
      <c r="T250" s="37"/>
      <c r="U250" s="37"/>
      <c r="V250" s="37"/>
      <c r="W250" s="37"/>
      <c r="X250" s="37"/>
      <c r="Y250" s="37"/>
      <c r="Z250" s="37"/>
      <c r="AE250" s="37"/>
      <c r="AF250" s="37"/>
      <c r="BC250" s="104">
        <v>44888</v>
      </c>
      <c r="BD250" s="37">
        <v>2.7864</v>
      </c>
      <c r="BE250" s="40" t="s">
        <v>331</v>
      </c>
    </row>
    <row r="251" spans="3:57">
      <c r="C251" s="40"/>
      <c r="D251" s="39"/>
      <c r="E251" s="270"/>
      <c r="F251" s="39"/>
      <c r="G251" s="40"/>
      <c r="H251" s="40"/>
      <c r="I251" s="40"/>
      <c r="J251" s="40"/>
      <c r="K251" s="40"/>
      <c r="L251" s="40"/>
      <c r="M251" s="40"/>
      <c r="N251" s="40"/>
      <c r="O251" s="40"/>
      <c r="P251" s="40"/>
      <c r="Q251" s="40"/>
      <c r="R251" s="37"/>
      <c r="S251" s="37"/>
      <c r="T251" s="37"/>
      <c r="U251" s="37"/>
      <c r="V251" s="37"/>
      <c r="W251" s="37"/>
      <c r="X251" s="37"/>
      <c r="Y251" s="37"/>
      <c r="Z251" s="37"/>
      <c r="AE251" s="37"/>
      <c r="AF251" s="37"/>
      <c r="BC251" s="104">
        <v>44887</v>
      </c>
      <c r="BD251" s="37">
        <v>2.7888999999999999</v>
      </c>
      <c r="BE251" s="40" t="s">
        <v>331</v>
      </c>
    </row>
    <row r="252" spans="3:57">
      <c r="C252" s="40"/>
      <c r="D252" s="39"/>
      <c r="E252" s="270"/>
      <c r="F252" s="39"/>
      <c r="G252" s="40"/>
      <c r="H252" s="40"/>
      <c r="I252" s="40"/>
      <c r="J252" s="40"/>
      <c r="K252" s="40"/>
      <c r="L252" s="40"/>
      <c r="M252" s="40"/>
      <c r="N252" s="40"/>
      <c r="O252" s="40"/>
      <c r="P252" s="40"/>
      <c r="Q252" s="40"/>
      <c r="R252" s="37"/>
      <c r="S252" s="37"/>
      <c r="T252" s="37"/>
      <c r="U252" s="37"/>
      <c r="V252" s="37"/>
      <c r="W252" s="37"/>
      <c r="X252" s="37"/>
      <c r="Y252" s="37"/>
      <c r="Z252" s="37"/>
      <c r="AE252" s="37"/>
      <c r="AF252" s="37"/>
      <c r="BC252" s="104">
        <v>44886</v>
      </c>
      <c r="BD252" s="37">
        <v>2.7890999999999999</v>
      </c>
      <c r="BE252" s="40" t="s">
        <v>331</v>
      </c>
    </row>
    <row r="253" spans="3:57">
      <c r="C253" s="40"/>
      <c r="D253" s="39"/>
      <c r="E253" s="270"/>
      <c r="F253" s="39"/>
      <c r="G253" s="40"/>
      <c r="H253" s="40"/>
      <c r="I253" s="40"/>
      <c r="J253" s="40"/>
      <c r="K253" s="40"/>
      <c r="L253" s="40"/>
      <c r="M253" s="40"/>
      <c r="N253" s="40"/>
      <c r="O253" s="40"/>
      <c r="P253" s="40"/>
      <c r="Q253" s="40"/>
      <c r="R253" s="37"/>
      <c r="S253" s="37"/>
      <c r="T253" s="37"/>
      <c r="U253" s="37"/>
      <c r="V253" s="37"/>
      <c r="W253" s="37"/>
      <c r="X253" s="37"/>
      <c r="Y253" s="37"/>
      <c r="Z253" s="37"/>
      <c r="AE253" s="37"/>
      <c r="AF253" s="37"/>
      <c r="BC253" s="104">
        <v>44883</v>
      </c>
      <c r="BD253" s="37">
        <v>2.7926000000000002</v>
      </c>
      <c r="BE253" s="40" t="s">
        <v>331</v>
      </c>
    </row>
    <row r="254" spans="3:57">
      <c r="C254" s="40"/>
      <c r="D254" s="39"/>
      <c r="E254" s="270"/>
      <c r="F254" s="39"/>
      <c r="G254" s="40"/>
      <c r="H254" s="40"/>
      <c r="I254" s="40"/>
      <c r="J254" s="40"/>
      <c r="K254" s="40"/>
      <c r="L254" s="40"/>
      <c r="M254" s="40"/>
      <c r="N254" s="40"/>
      <c r="O254" s="40"/>
      <c r="P254" s="40"/>
      <c r="Q254" s="40"/>
      <c r="R254" s="37"/>
      <c r="S254" s="37"/>
      <c r="T254" s="37"/>
      <c r="U254" s="37"/>
      <c r="V254" s="37"/>
      <c r="W254" s="37"/>
      <c r="X254" s="37"/>
      <c r="Y254" s="37"/>
      <c r="Z254" s="37"/>
      <c r="AE254" s="37"/>
      <c r="AF254" s="37"/>
      <c r="BC254" s="104">
        <v>44882</v>
      </c>
      <c r="BD254" s="37">
        <v>2.7923</v>
      </c>
      <c r="BE254" s="40" t="s">
        <v>331</v>
      </c>
    </row>
    <row r="255" spans="3:57">
      <c r="C255" s="40"/>
      <c r="D255" s="39"/>
      <c r="E255" s="270"/>
      <c r="F255" s="39"/>
      <c r="G255" s="40"/>
      <c r="H255" s="40"/>
      <c r="I255" s="40"/>
      <c r="J255" s="40"/>
      <c r="K255" s="40"/>
      <c r="L255" s="40"/>
      <c r="M255" s="40"/>
      <c r="N255" s="40"/>
      <c r="O255" s="40"/>
      <c r="P255" s="40"/>
      <c r="Q255" s="40"/>
      <c r="R255" s="37"/>
      <c r="S255" s="37"/>
      <c r="T255" s="37"/>
      <c r="U255" s="37"/>
      <c r="V255" s="37"/>
      <c r="W255" s="37"/>
      <c r="X255" s="37"/>
      <c r="Y255" s="37"/>
      <c r="Z255" s="37"/>
      <c r="AE255" s="37"/>
      <c r="AF255" s="37"/>
      <c r="BC255" s="104">
        <v>44881</v>
      </c>
      <c r="BD255" s="37">
        <v>2.7705000000000002</v>
      </c>
      <c r="BE255" s="40" t="s">
        <v>331</v>
      </c>
    </row>
    <row r="256" spans="3:57">
      <c r="C256" s="40"/>
      <c r="D256" s="39"/>
      <c r="E256" s="270"/>
      <c r="F256" s="39"/>
      <c r="G256" s="40"/>
      <c r="H256" s="40"/>
      <c r="I256" s="40"/>
      <c r="J256" s="40"/>
      <c r="K256" s="40"/>
      <c r="L256" s="40"/>
      <c r="M256" s="40"/>
      <c r="N256" s="40"/>
      <c r="O256" s="40"/>
      <c r="P256" s="40"/>
      <c r="Q256" s="40"/>
      <c r="R256" s="37"/>
      <c r="S256" s="37"/>
      <c r="T256" s="37"/>
      <c r="U256" s="37"/>
      <c r="V256" s="37"/>
      <c r="W256" s="37"/>
      <c r="X256" s="37"/>
      <c r="Y256" s="37"/>
      <c r="Z256" s="37"/>
      <c r="AE256" s="37"/>
      <c r="AF256" s="37"/>
      <c r="BC256" s="104">
        <v>44880</v>
      </c>
      <c r="BD256" s="37">
        <v>2.7490000000000001</v>
      </c>
      <c r="BE256" s="40" t="s">
        <v>331</v>
      </c>
    </row>
    <row r="257" spans="3:57">
      <c r="C257" s="40"/>
      <c r="D257" s="39"/>
      <c r="E257" s="270"/>
      <c r="F257" s="39"/>
      <c r="G257" s="40"/>
      <c r="H257" s="40"/>
      <c r="I257" s="40"/>
      <c r="J257" s="40"/>
      <c r="K257" s="40"/>
      <c r="L257" s="40"/>
      <c r="M257" s="40"/>
      <c r="N257" s="40"/>
      <c r="O257" s="40"/>
      <c r="P257" s="40"/>
      <c r="Q257" s="40"/>
      <c r="R257" s="37"/>
      <c r="S257" s="37"/>
      <c r="T257" s="37"/>
      <c r="U257" s="37"/>
      <c r="V257" s="37"/>
      <c r="W257" s="37"/>
      <c r="X257" s="37"/>
      <c r="Y257" s="37"/>
      <c r="Z257" s="37"/>
      <c r="AE257" s="37"/>
      <c r="AF257" s="37"/>
      <c r="BC257" s="104">
        <v>44879</v>
      </c>
      <c r="BD257" s="37">
        <v>2.7143000000000002</v>
      </c>
      <c r="BE257" s="40" t="s">
        <v>331</v>
      </c>
    </row>
    <row r="258" spans="3:57">
      <c r="C258" s="40"/>
      <c r="D258" s="39"/>
      <c r="E258" s="270"/>
      <c r="F258" s="39"/>
      <c r="G258" s="40"/>
      <c r="H258" s="40"/>
      <c r="I258" s="40"/>
      <c r="J258" s="40"/>
      <c r="K258" s="40"/>
      <c r="L258" s="40"/>
      <c r="M258" s="40"/>
      <c r="N258" s="40"/>
      <c r="O258" s="40"/>
      <c r="P258" s="40"/>
      <c r="Q258" s="40"/>
      <c r="R258" s="37"/>
      <c r="S258" s="37"/>
      <c r="T258" s="37"/>
      <c r="U258" s="37"/>
      <c r="V258" s="37"/>
      <c r="W258" s="37"/>
      <c r="X258" s="37"/>
      <c r="Y258" s="37"/>
      <c r="Z258" s="37"/>
      <c r="AE258" s="37"/>
      <c r="AF258" s="37"/>
      <c r="BC258" s="104">
        <v>44876</v>
      </c>
      <c r="BD258" s="37">
        <v>2.7101999999999999</v>
      </c>
      <c r="BE258" s="40" t="s">
        <v>331</v>
      </c>
    </row>
    <row r="259" spans="3:57">
      <c r="C259" s="40"/>
      <c r="D259" s="39"/>
      <c r="E259" s="270"/>
      <c r="F259" s="39"/>
      <c r="G259" s="40"/>
      <c r="H259" s="40"/>
      <c r="I259" s="40"/>
      <c r="J259" s="40"/>
      <c r="K259" s="40"/>
      <c r="L259" s="40"/>
      <c r="M259" s="40"/>
      <c r="N259" s="40"/>
      <c r="O259" s="40"/>
      <c r="P259" s="40"/>
      <c r="Q259" s="40"/>
      <c r="R259" s="37"/>
      <c r="S259" s="37"/>
      <c r="T259" s="37"/>
      <c r="U259" s="37"/>
      <c r="V259" s="37"/>
      <c r="W259" s="37"/>
      <c r="X259" s="37"/>
      <c r="Y259" s="37"/>
      <c r="Z259" s="37"/>
      <c r="AE259" s="37"/>
      <c r="AF259" s="37"/>
      <c r="BC259" s="104">
        <v>44875</v>
      </c>
      <c r="BD259" s="37">
        <v>2.7259000000000002</v>
      </c>
      <c r="BE259" s="40" t="s">
        <v>331</v>
      </c>
    </row>
    <row r="260" spans="3:57">
      <c r="C260" s="40"/>
      <c r="D260" s="39"/>
      <c r="E260" s="270"/>
      <c r="F260" s="39"/>
      <c r="G260" s="40"/>
      <c r="H260" s="40"/>
      <c r="I260" s="40"/>
      <c r="J260" s="40"/>
      <c r="K260" s="40"/>
      <c r="L260" s="40"/>
      <c r="M260" s="40"/>
      <c r="N260" s="40"/>
      <c r="O260" s="40"/>
      <c r="P260" s="40"/>
      <c r="Q260" s="40"/>
      <c r="R260" s="37"/>
      <c r="S260" s="37"/>
      <c r="T260" s="37"/>
      <c r="U260" s="37"/>
      <c r="V260" s="37"/>
      <c r="W260" s="37"/>
      <c r="X260" s="37"/>
      <c r="Y260" s="37"/>
      <c r="Z260" s="37"/>
      <c r="AE260" s="37"/>
      <c r="AF260" s="37"/>
      <c r="BC260" s="104">
        <v>44874</v>
      </c>
      <c r="BD260" s="37">
        <v>2.7275999999999998</v>
      </c>
      <c r="BE260" s="40" t="s">
        <v>331</v>
      </c>
    </row>
    <row r="261" spans="3:57">
      <c r="C261" s="40"/>
      <c r="D261" s="39"/>
      <c r="E261" s="270"/>
      <c r="F261" s="39"/>
      <c r="G261" s="40"/>
      <c r="H261" s="40"/>
      <c r="I261" s="40"/>
      <c r="J261" s="40"/>
      <c r="K261" s="40"/>
      <c r="L261" s="40"/>
      <c r="M261" s="40"/>
      <c r="N261" s="40"/>
      <c r="O261" s="40"/>
      <c r="P261" s="40"/>
      <c r="Q261" s="40"/>
      <c r="R261" s="37"/>
      <c r="S261" s="37"/>
      <c r="T261" s="37"/>
      <c r="U261" s="37"/>
      <c r="V261" s="37"/>
      <c r="W261" s="37"/>
      <c r="X261" s="37"/>
      <c r="Y261" s="37"/>
      <c r="Z261" s="37"/>
      <c r="AE261" s="37"/>
      <c r="AF261" s="37"/>
      <c r="BC261" s="104">
        <v>44873</v>
      </c>
      <c r="BD261" s="37">
        <v>2.7271999999999998</v>
      </c>
      <c r="BE261" s="40" t="s">
        <v>331</v>
      </c>
    </row>
    <row r="262" spans="3:57">
      <c r="C262" s="40"/>
      <c r="D262" s="39"/>
      <c r="E262" s="270"/>
      <c r="F262" s="39"/>
      <c r="G262" s="40"/>
      <c r="H262" s="40"/>
      <c r="I262" s="40"/>
      <c r="J262" s="40"/>
      <c r="K262" s="40"/>
      <c r="L262" s="40"/>
      <c r="M262" s="40"/>
      <c r="N262" s="40"/>
      <c r="O262" s="40"/>
      <c r="P262" s="40"/>
      <c r="Q262" s="40"/>
      <c r="R262" s="37"/>
      <c r="S262" s="37"/>
      <c r="T262" s="37"/>
      <c r="U262" s="37"/>
      <c r="V262" s="37"/>
      <c r="W262" s="37"/>
      <c r="X262" s="37"/>
      <c r="Y262" s="37"/>
      <c r="Z262" s="37"/>
      <c r="AE262" s="37"/>
      <c r="AF262" s="37"/>
      <c r="BC262" s="104">
        <v>44872</v>
      </c>
      <c r="BD262" s="37">
        <v>2.7303999999999999</v>
      </c>
      <c r="BE262" s="40" t="s">
        <v>331</v>
      </c>
    </row>
    <row r="263" spans="3:57">
      <c r="C263" s="40"/>
      <c r="D263" s="39"/>
      <c r="E263" s="270"/>
      <c r="F263" s="39"/>
      <c r="G263" s="40"/>
      <c r="H263" s="40"/>
      <c r="I263" s="40"/>
      <c r="J263" s="40"/>
      <c r="K263" s="40"/>
      <c r="L263" s="40"/>
      <c r="M263" s="40"/>
      <c r="N263" s="40"/>
      <c r="O263" s="40"/>
      <c r="P263" s="40"/>
      <c r="Q263" s="40"/>
      <c r="R263" s="37"/>
      <c r="S263" s="37"/>
      <c r="T263" s="37"/>
      <c r="U263" s="37"/>
      <c r="V263" s="37"/>
      <c r="W263" s="37"/>
      <c r="X263" s="37"/>
      <c r="Y263" s="37"/>
      <c r="Z263" s="37"/>
      <c r="AE263" s="37"/>
      <c r="AF263" s="37"/>
      <c r="BC263" s="104">
        <v>44869</v>
      </c>
      <c r="BD263" s="37">
        <v>2.7345999999999999</v>
      </c>
      <c r="BE263" s="40" t="s">
        <v>331</v>
      </c>
    </row>
    <row r="264" spans="3:57">
      <c r="C264" s="40"/>
      <c r="D264" s="39"/>
      <c r="E264" s="270"/>
      <c r="F264" s="39"/>
      <c r="G264" s="40"/>
      <c r="H264" s="40"/>
      <c r="I264" s="40"/>
      <c r="J264" s="40"/>
      <c r="K264" s="40"/>
      <c r="L264" s="40"/>
      <c r="M264" s="40"/>
      <c r="N264" s="40"/>
      <c r="O264" s="40"/>
      <c r="P264" s="40"/>
      <c r="Q264" s="40"/>
      <c r="R264" s="37"/>
      <c r="S264" s="37"/>
      <c r="T264" s="37"/>
      <c r="U264" s="37"/>
      <c r="V264" s="37"/>
      <c r="W264" s="37"/>
      <c r="X264" s="37"/>
      <c r="Y264" s="37"/>
      <c r="Z264" s="37"/>
      <c r="AE264" s="37"/>
      <c r="AF264" s="37"/>
      <c r="BC264" s="104">
        <v>44868</v>
      </c>
      <c r="BD264" s="37">
        <v>2.7366000000000001</v>
      </c>
      <c r="BE264" s="40" t="s">
        <v>331</v>
      </c>
    </row>
    <row r="265" spans="3:57">
      <c r="C265" s="40"/>
      <c r="D265" s="39"/>
      <c r="E265" s="270"/>
      <c r="F265" s="39"/>
      <c r="G265" s="40"/>
      <c r="H265" s="40"/>
      <c r="I265" s="40"/>
      <c r="J265" s="40"/>
      <c r="K265" s="40"/>
      <c r="L265" s="40"/>
      <c r="M265" s="40"/>
      <c r="N265" s="40"/>
      <c r="O265" s="40"/>
      <c r="P265" s="40"/>
      <c r="Q265" s="40"/>
      <c r="R265" s="37"/>
      <c r="S265" s="37"/>
      <c r="T265" s="37"/>
      <c r="U265" s="37"/>
      <c r="V265" s="37"/>
      <c r="W265" s="37"/>
      <c r="X265" s="37"/>
      <c r="Y265" s="37"/>
      <c r="Z265" s="37"/>
      <c r="AE265" s="37"/>
      <c r="AF265" s="37"/>
      <c r="BC265" s="104"/>
      <c r="BE265" s="40"/>
    </row>
    <row r="266" spans="3:57">
      <c r="C266" s="40"/>
      <c r="D266" s="39"/>
      <c r="E266" s="270"/>
      <c r="F266" s="39"/>
      <c r="G266" s="40"/>
      <c r="H266" s="40"/>
      <c r="I266" s="40"/>
      <c r="J266" s="40"/>
      <c r="K266" s="40"/>
      <c r="L266" s="40"/>
      <c r="M266" s="40"/>
      <c r="N266" s="40"/>
      <c r="O266" s="40"/>
      <c r="P266" s="40"/>
      <c r="Q266" s="40"/>
      <c r="R266" s="37"/>
      <c r="S266" s="37"/>
      <c r="T266" s="37"/>
      <c r="U266" s="37"/>
      <c r="V266" s="37"/>
      <c r="W266" s="37"/>
      <c r="X266" s="37"/>
      <c r="Y266" s="37"/>
      <c r="Z266" s="37"/>
      <c r="AE266" s="37"/>
      <c r="AF266" s="37"/>
      <c r="BC266" s="104"/>
      <c r="BE266" s="40"/>
    </row>
    <row r="267" spans="3:57">
      <c r="C267" s="40"/>
      <c r="D267" s="39"/>
      <c r="E267" s="270"/>
      <c r="F267" s="39"/>
      <c r="G267" s="40"/>
      <c r="H267" s="40"/>
      <c r="I267" s="40"/>
      <c r="J267" s="40"/>
      <c r="K267" s="40"/>
      <c r="L267" s="40"/>
      <c r="M267" s="40"/>
      <c r="N267" s="40"/>
      <c r="O267" s="40"/>
      <c r="P267" s="40"/>
      <c r="Q267" s="40"/>
      <c r="R267" s="37"/>
      <c r="S267" s="37"/>
      <c r="T267" s="37"/>
      <c r="U267" s="37"/>
      <c r="V267" s="37"/>
      <c r="W267" s="37"/>
      <c r="X267" s="37"/>
      <c r="Y267" s="37"/>
      <c r="Z267" s="37"/>
      <c r="AE267" s="37"/>
      <c r="AF267" s="37"/>
      <c r="BC267" s="104"/>
      <c r="BE267" s="40"/>
    </row>
    <row r="268" spans="3:57">
      <c r="C268" s="40"/>
      <c r="D268" s="39"/>
      <c r="E268" s="270"/>
      <c r="F268" s="39"/>
      <c r="G268" s="40"/>
      <c r="H268" s="40"/>
      <c r="I268" s="40"/>
      <c r="J268" s="40"/>
      <c r="K268" s="40"/>
      <c r="L268" s="40"/>
      <c r="M268" s="40"/>
      <c r="N268" s="40"/>
      <c r="O268" s="40"/>
      <c r="P268" s="40"/>
      <c r="Q268" s="40"/>
      <c r="R268" s="37"/>
      <c r="S268" s="37"/>
      <c r="T268" s="37"/>
      <c r="U268" s="37"/>
      <c r="V268" s="37"/>
      <c r="W268" s="37"/>
      <c r="X268" s="37"/>
      <c r="Y268" s="37"/>
      <c r="Z268" s="37"/>
      <c r="AE268" s="37"/>
      <c r="AF268" s="37"/>
      <c r="BC268" s="104"/>
      <c r="BE268" s="40"/>
    </row>
    <row r="269" spans="3:57">
      <c r="C269" s="40"/>
      <c r="D269" s="39"/>
      <c r="E269" s="270"/>
      <c r="F269" s="39"/>
      <c r="G269" s="40"/>
      <c r="H269" s="40"/>
      <c r="I269" s="40"/>
      <c r="J269" s="40"/>
      <c r="K269" s="40"/>
      <c r="L269" s="40"/>
      <c r="M269" s="40"/>
      <c r="N269" s="40"/>
      <c r="O269" s="40"/>
      <c r="P269" s="40"/>
      <c r="Q269" s="40"/>
      <c r="R269" s="37"/>
      <c r="S269" s="37"/>
      <c r="T269" s="37"/>
      <c r="U269" s="37"/>
      <c r="V269" s="37"/>
      <c r="W269" s="37"/>
      <c r="X269" s="37"/>
      <c r="Y269" s="37"/>
      <c r="Z269" s="37"/>
      <c r="AE269" s="37"/>
      <c r="AF269" s="37"/>
      <c r="BC269" s="104"/>
      <c r="BE269" s="40"/>
    </row>
    <row r="270" spans="3:57">
      <c r="C270" s="40"/>
      <c r="D270" s="39"/>
      <c r="E270" s="270"/>
      <c r="F270" s="39"/>
      <c r="G270" s="40"/>
      <c r="H270" s="40"/>
      <c r="I270" s="40"/>
      <c r="J270" s="40"/>
      <c r="K270" s="40"/>
      <c r="L270" s="40"/>
      <c r="M270" s="40"/>
      <c r="N270" s="40"/>
      <c r="O270" s="40"/>
      <c r="P270" s="40"/>
      <c r="Q270" s="40"/>
      <c r="R270" s="37"/>
      <c r="S270" s="37"/>
      <c r="T270" s="37"/>
      <c r="U270" s="37"/>
      <c r="V270" s="37"/>
      <c r="W270" s="37"/>
      <c r="X270" s="37"/>
      <c r="Y270" s="37"/>
      <c r="Z270" s="37"/>
      <c r="AE270" s="37"/>
      <c r="AF270" s="37"/>
      <c r="BC270" s="104"/>
      <c r="BE270" s="40"/>
    </row>
    <row r="271" spans="3:57">
      <c r="C271" s="40"/>
      <c r="D271" s="39"/>
      <c r="E271" s="270"/>
      <c r="F271" s="39"/>
      <c r="G271" s="40"/>
      <c r="H271" s="40"/>
      <c r="I271" s="40"/>
      <c r="J271" s="40"/>
      <c r="K271" s="40"/>
      <c r="L271" s="40"/>
      <c r="M271" s="40"/>
      <c r="N271" s="40"/>
      <c r="O271" s="40"/>
      <c r="P271" s="40"/>
      <c r="Q271" s="40"/>
      <c r="R271" s="37"/>
      <c r="S271" s="37"/>
      <c r="T271" s="37"/>
      <c r="U271" s="37"/>
      <c r="V271" s="37"/>
      <c r="W271" s="37"/>
      <c r="X271" s="37"/>
      <c r="Y271" s="37"/>
      <c r="Z271" s="37"/>
      <c r="AE271" s="37"/>
      <c r="AF271" s="37"/>
      <c r="BC271" s="104"/>
      <c r="BE271" s="40"/>
    </row>
    <row r="272" spans="3:57">
      <c r="C272" s="40"/>
      <c r="D272" s="39"/>
      <c r="E272" s="270"/>
      <c r="F272" s="39"/>
      <c r="G272" s="40"/>
      <c r="H272" s="40"/>
      <c r="I272" s="40"/>
      <c r="J272" s="40"/>
      <c r="K272" s="40"/>
      <c r="L272" s="40"/>
      <c r="M272" s="40"/>
      <c r="N272" s="40"/>
      <c r="O272" s="40"/>
      <c r="P272" s="40"/>
      <c r="Q272" s="40"/>
      <c r="R272" s="37"/>
      <c r="S272" s="37"/>
      <c r="T272" s="37"/>
      <c r="U272" s="37"/>
      <c r="V272" s="37"/>
      <c r="W272" s="37"/>
      <c r="X272" s="37"/>
      <c r="Y272" s="37"/>
      <c r="Z272" s="37"/>
      <c r="AE272" s="37"/>
      <c r="AF272" s="37"/>
      <c r="BC272" s="104"/>
      <c r="BE272" s="40"/>
    </row>
    <row r="273" spans="3:57">
      <c r="C273" s="40"/>
      <c r="D273" s="39"/>
      <c r="E273" s="270"/>
      <c r="F273" s="39"/>
      <c r="G273" s="40"/>
      <c r="H273" s="40"/>
      <c r="I273" s="40"/>
      <c r="J273" s="40"/>
      <c r="K273" s="40"/>
      <c r="L273" s="40"/>
      <c r="M273" s="40"/>
      <c r="N273" s="40"/>
      <c r="O273" s="40"/>
      <c r="P273" s="40"/>
      <c r="Q273" s="40"/>
      <c r="R273" s="37"/>
      <c r="S273" s="37"/>
      <c r="T273" s="37"/>
      <c r="U273" s="37"/>
      <c r="V273" s="37"/>
      <c r="W273" s="37"/>
      <c r="X273" s="37"/>
      <c r="Y273" s="37"/>
      <c r="Z273" s="37"/>
      <c r="AE273" s="37"/>
      <c r="AF273" s="37"/>
      <c r="BC273" s="104"/>
      <c r="BE273" s="40"/>
    </row>
    <row r="274" spans="3:57">
      <c r="C274" s="40"/>
      <c r="D274" s="39"/>
      <c r="E274" s="270"/>
      <c r="F274" s="39"/>
      <c r="G274" s="40"/>
      <c r="H274" s="40"/>
      <c r="I274" s="40"/>
      <c r="J274" s="40"/>
      <c r="K274" s="40"/>
      <c r="L274" s="40"/>
      <c r="M274" s="40"/>
      <c r="N274" s="40"/>
      <c r="O274" s="40"/>
      <c r="P274" s="40"/>
      <c r="Q274" s="40"/>
      <c r="R274" s="37"/>
      <c r="S274" s="37"/>
      <c r="T274" s="37"/>
      <c r="U274" s="37"/>
      <c r="V274" s="37"/>
      <c r="W274" s="37"/>
      <c r="X274" s="37"/>
      <c r="Y274" s="37"/>
      <c r="Z274" s="37"/>
      <c r="AE274" s="37"/>
      <c r="AF274" s="37"/>
      <c r="BC274" s="104"/>
      <c r="BE274" s="40"/>
    </row>
    <row r="275" spans="3:57">
      <c r="C275" s="40"/>
      <c r="D275" s="39"/>
      <c r="E275" s="270"/>
      <c r="F275" s="39"/>
      <c r="G275" s="40"/>
      <c r="H275" s="40"/>
      <c r="I275" s="40"/>
      <c r="J275" s="40"/>
      <c r="K275" s="40"/>
      <c r="L275" s="40"/>
      <c r="M275" s="40"/>
      <c r="N275" s="40"/>
      <c r="O275" s="40"/>
      <c r="P275" s="40"/>
      <c r="Q275" s="40"/>
      <c r="R275" s="37"/>
      <c r="S275" s="37"/>
      <c r="T275" s="37"/>
      <c r="U275" s="37"/>
      <c r="V275" s="37"/>
      <c r="W275" s="37"/>
      <c r="X275" s="37"/>
      <c r="Y275" s="37"/>
      <c r="Z275" s="37"/>
      <c r="AE275" s="37"/>
      <c r="AF275" s="37"/>
      <c r="BC275" s="104"/>
      <c r="BE275" s="40"/>
    </row>
    <row r="276" spans="3:57">
      <c r="C276" s="40"/>
      <c r="D276" s="39"/>
      <c r="E276" s="270"/>
      <c r="F276" s="39"/>
      <c r="G276" s="40"/>
      <c r="H276" s="40"/>
      <c r="I276" s="40"/>
      <c r="J276" s="40"/>
      <c r="K276" s="40"/>
      <c r="L276" s="40"/>
      <c r="M276" s="40"/>
      <c r="N276" s="40"/>
      <c r="O276" s="40"/>
      <c r="P276" s="40"/>
      <c r="Q276" s="40"/>
      <c r="R276" s="37"/>
      <c r="S276" s="37"/>
      <c r="T276" s="37"/>
      <c r="U276" s="37"/>
      <c r="V276" s="37"/>
      <c r="W276" s="37"/>
      <c r="X276" s="37"/>
      <c r="Y276" s="37"/>
      <c r="Z276" s="37"/>
      <c r="AE276" s="37"/>
      <c r="AF276" s="37"/>
      <c r="BC276" s="104"/>
      <c r="BE276" s="40"/>
    </row>
    <row r="277" spans="3:57">
      <c r="C277" s="40"/>
      <c r="D277" s="39"/>
      <c r="E277" s="270"/>
      <c r="F277" s="39"/>
      <c r="G277" s="40"/>
      <c r="H277" s="40"/>
      <c r="I277" s="40"/>
      <c r="J277" s="40"/>
      <c r="K277" s="40"/>
      <c r="L277" s="40"/>
      <c r="M277" s="40"/>
      <c r="N277" s="40"/>
      <c r="O277" s="40"/>
      <c r="P277" s="40"/>
      <c r="Q277" s="40"/>
      <c r="R277" s="37"/>
      <c r="S277" s="37"/>
      <c r="T277" s="37"/>
      <c r="U277" s="37"/>
      <c r="V277" s="37"/>
      <c r="W277" s="37"/>
      <c r="X277" s="37"/>
      <c r="Y277" s="37"/>
      <c r="Z277" s="37"/>
      <c r="AE277" s="37"/>
      <c r="AF277" s="37"/>
      <c r="BC277" s="104"/>
      <c r="BE277" s="40"/>
    </row>
    <row r="278" spans="3:57">
      <c r="C278" s="40"/>
      <c r="D278" s="39"/>
      <c r="E278" s="270"/>
      <c r="F278" s="39"/>
      <c r="G278" s="40"/>
      <c r="H278" s="40"/>
      <c r="I278" s="40"/>
      <c r="J278" s="40"/>
      <c r="K278" s="40"/>
      <c r="L278" s="40"/>
      <c r="M278" s="40"/>
      <c r="N278" s="40"/>
      <c r="O278" s="40"/>
      <c r="P278" s="40"/>
      <c r="Q278" s="40"/>
      <c r="R278" s="37"/>
      <c r="S278" s="37"/>
      <c r="T278" s="37"/>
      <c r="U278" s="37"/>
      <c r="V278" s="37"/>
      <c r="W278" s="37"/>
      <c r="X278" s="37"/>
      <c r="Y278" s="37"/>
      <c r="Z278" s="37"/>
      <c r="AE278" s="37"/>
      <c r="AF278" s="37"/>
      <c r="BC278" s="104"/>
      <c r="BE278" s="40"/>
    </row>
    <row r="279" spans="3:57">
      <c r="C279" s="40"/>
      <c r="D279" s="39"/>
      <c r="E279" s="270"/>
      <c r="F279" s="39"/>
      <c r="G279" s="40"/>
      <c r="H279" s="40"/>
      <c r="I279" s="40"/>
      <c r="J279" s="40"/>
      <c r="K279" s="40"/>
      <c r="L279" s="40"/>
      <c r="M279" s="40"/>
      <c r="N279" s="40"/>
      <c r="O279" s="40"/>
      <c r="P279" s="40"/>
      <c r="Q279" s="40"/>
      <c r="R279" s="37"/>
      <c r="S279" s="37"/>
      <c r="T279" s="37"/>
      <c r="U279" s="37"/>
      <c r="V279" s="37"/>
      <c r="W279" s="37"/>
      <c r="X279" s="37"/>
      <c r="Y279" s="37"/>
      <c r="Z279" s="37"/>
      <c r="AE279" s="37"/>
      <c r="AF279" s="37"/>
      <c r="BC279" s="104"/>
      <c r="BE279" s="40"/>
    </row>
    <row r="280" spans="3:57">
      <c r="C280" s="40"/>
      <c r="D280" s="39"/>
      <c r="E280" s="270"/>
      <c r="F280" s="39"/>
      <c r="G280" s="40"/>
      <c r="H280" s="40"/>
      <c r="I280" s="40"/>
      <c r="J280" s="40"/>
      <c r="K280" s="40"/>
      <c r="L280" s="40"/>
      <c r="M280" s="40"/>
      <c r="N280" s="40"/>
      <c r="O280" s="40"/>
      <c r="P280" s="40"/>
      <c r="Q280" s="40"/>
      <c r="R280" s="37"/>
      <c r="S280" s="37"/>
      <c r="T280" s="37"/>
      <c r="U280" s="37"/>
      <c r="V280" s="37"/>
      <c r="W280" s="37"/>
      <c r="X280" s="37"/>
      <c r="Y280" s="37"/>
      <c r="Z280" s="37"/>
      <c r="AE280" s="37"/>
      <c r="AF280" s="37"/>
      <c r="BC280" s="104"/>
      <c r="BE280" s="40"/>
    </row>
    <row r="281" spans="3:57">
      <c r="C281" s="40"/>
      <c r="D281" s="39"/>
      <c r="E281" s="270"/>
      <c r="F281" s="39"/>
      <c r="G281" s="40"/>
      <c r="H281" s="40"/>
      <c r="I281" s="40"/>
      <c r="J281" s="40"/>
      <c r="K281" s="40"/>
      <c r="L281" s="40"/>
      <c r="M281" s="40"/>
      <c r="N281" s="40"/>
      <c r="O281" s="40"/>
      <c r="P281" s="40"/>
      <c r="Q281" s="40"/>
      <c r="R281" s="37"/>
      <c r="S281" s="37"/>
      <c r="T281" s="37"/>
      <c r="U281" s="37"/>
      <c r="V281" s="37"/>
      <c r="W281" s="37"/>
      <c r="X281" s="37"/>
      <c r="Y281" s="37"/>
      <c r="Z281" s="37"/>
      <c r="AE281" s="37"/>
      <c r="AF281" s="37"/>
      <c r="BC281" s="104"/>
      <c r="BE281" s="40"/>
    </row>
    <row r="282" spans="3:57">
      <c r="C282" s="40"/>
      <c r="D282" s="39"/>
      <c r="E282" s="270"/>
      <c r="F282" s="39"/>
      <c r="G282" s="40"/>
      <c r="H282" s="40"/>
      <c r="I282" s="40"/>
      <c r="J282" s="40"/>
      <c r="K282" s="40"/>
      <c r="L282" s="40"/>
      <c r="M282" s="40"/>
      <c r="N282" s="40"/>
      <c r="O282" s="40"/>
      <c r="P282" s="40"/>
      <c r="Q282" s="40"/>
      <c r="R282" s="37"/>
      <c r="S282" s="37"/>
      <c r="T282" s="37"/>
      <c r="U282" s="37"/>
      <c r="V282" s="37"/>
      <c r="W282" s="37"/>
      <c r="X282" s="37"/>
      <c r="Y282" s="37"/>
      <c r="Z282" s="37"/>
      <c r="AE282" s="37"/>
      <c r="AF282" s="37"/>
      <c r="BC282" s="104"/>
      <c r="BE282" s="40"/>
    </row>
    <row r="283" spans="3:57">
      <c r="C283" s="40"/>
      <c r="D283" s="39"/>
      <c r="E283" s="270"/>
      <c r="F283" s="39"/>
      <c r="G283" s="40"/>
      <c r="H283" s="40"/>
      <c r="I283" s="40"/>
      <c r="J283" s="40"/>
      <c r="K283" s="40"/>
      <c r="L283" s="40"/>
      <c r="M283" s="40"/>
      <c r="N283" s="40"/>
      <c r="O283" s="40"/>
      <c r="P283" s="40"/>
      <c r="Q283" s="40"/>
      <c r="R283" s="37"/>
      <c r="S283" s="37"/>
      <c r="T283" s="37"/>
      <c r="U283" s="37"/>
      <c r="V283" s="37"/>
      <c r="W283" s="37"/>
      <c r="X283" s="37"/>
      <c r="Y283" s="37"/>
      <c r="Z283" s="37"/>
      <c r="AE283" s="37"/>
      <c r="AF283" s="37"/>
      <c r="BC283" s="104"/>
      <c r="BE283" s="40"/>
    </row>
    <row r="284" spans="3:57">
      <c r="C284" s="40"/>
      <c r="D284" s="39"/>
      <c r="E284" s="270"/>
      <c r="F284" s="39"/>
      <c r="G284" s="40"/>
      <c r="H284" s="40"/>
      <c r="I284" s="40"/>
      <c r="J284" s="40"/>
      <c r="K284" s="40"/>
      <c r="L284" s="40"/>
      <c r="M284" s="40"/>
      <c r="N284" s="40"/>
      <c r="O284" s="40"/>
      <c r="P284" s="40"/>
      <c r="Q284" s="40"/>
      <c r="R284" s="37"/>
      <c r="S284" s="37"/>
      <c r="T284" s="37"/>
      <c r="U284" s="37"/>
      <c r="V284" s="37"/>
      <c r="W284" s="37"/>
      <c r="X284" s="37"/>
      <c r="Y284" s="37"/>
      <c r="Z284" s="37"/>
      <c r="AE284" s="37"/>
      <c r="AF284" s="37"/>
      <c r="BC284" s="104"/>
      <c r="BE284" s="40"/>
    </row>
    <row r="285" spans="3:57">
      <c r="C285" s="40"/>
      <c r="D285" s="39"/>
      <c r="E285" s="270"/>
      <c r="F285" s="39"/>
      <c r="G285" s="40"/>
      <c r="H285" s="40"/>
      <c r="I285" s="40"/>
      <c r="J285" s="40"/>
      <c r="K285" s="40"/>
      <c r="L285" s="40"/>
      <c r="M285" s="40"/>
      <c r="N285" s="40"/>
      <c r="O285" s="40"/>
      <c r="P285" s="40"/>
      <c r="Q285" s="40"/>
      <c r="R285" s="37"/>
      <c r="S285" s="37"/>
      <c r="T285" s="37"/>
      <c r="U285" s="37"/>
      <c r="V285" s="37"/>
      <c r="W285" s="37"/>
      <c r="X285" s="37"/>
      <c r="Y285" s="37"/>
      <c r="Z285" s="37"/>
      <c r="AE285" s="37"/>
      <c r="AF285" s="37"/>
      <c r="BC285" s="104"/>
      <c r="BE285" s="40"/>
    </row>
    <row r="286" spans="3:57">
      <c r="C286" s="40"/>
      <c r="D286" s="39"/>
      <c r="E286" s="270"/>
      <c r="F286" s="39"/>
      <c r="G286" s="40"/>
      <c r="H286" s="40"/>
      <c r="I286" s="40"/>
      <c r="J286" s="40"/>
      <c r="K286" s="40"/>
      <c r="L286" s="40"/>
      <c r="M286" s="40"/>
      <c r="N286" s="40"/>
      <c r="O286" s="40"/>
      <c r="P286" s="40"/>
      <c r="Q286" s="40"/>
      <c r="R286" s="37"/>
      <c r="S286" s="37"/>
      <c r="T286" s="37"/>
      <c r="U286" s="37"/>
      <c r="V286" s="37"/>
      <c r="W286" s="37"/>
      <c r="X286" s="37"/>
      <c r="Y286" s="37"/>
      <c r="Z286" s="37"/>
      <c r="AE286" s="37"/>
      <c r="AF286" s="37"/>
      <c r="BC286" s="104"/>
      <c r="BE286" s="40"/>
    </row>
    <row r="287" spans="3:57">
      <c r="C287" s="40"/>
      <c r="D287" s="39"/>
      <c r="E287" s="270"/>
      <c r="F287" s="39"/>
      <c r="G287" s="40"/>
      <c r="H287" s="40"/>
      <c r="I287" s="40"/>
      <c r="J287" s="40"/>
      <c r="K287" s="40"/>
      <c r="L287" s="40"/>
      <c r="M287" s="40"/>
      <c r="N287" s="40"/>
      <c r="O287" s="40"/>
      <c r="P287" s="40"/>
      <c r="Q287" s="40"/>
      <c r="R287" s="37"/>
      <c r="S287" s="37"/>
      <c r="T287" s="37"/>
      <c r="U287" s="37"/>
      <c r="V287" s="37"/>
      <c r="W287" s="37"/>
      <c r="X287" s="37"/>
      <c r="Y287" s="37"/>
      <c r="Z287" s="37"/>
      <c r="AE287" s="37"/>
      <c r="AF287" s="37"/>
      <c r="BC287" s="104"/>
      <c r="BE287" s="40"/>
    </row>
    <row r="288" spans="3:57">
      <c r="C288" s="40"/>
      <c r="D288" s="39"/>
      <c r="E288" s="270"/>
      <c r="F288" s="39"/>
      <c r="G288" s="40"/>
      <c r="H288" s="40"/>
      <c r="I288" s="40"/>
      <c r="J288" s="40"/>
      <c r="K288" s="40"/>
      <c r="L288" s="40"/>
      <c r="M288" s="40"/>
      <c r="N288" s="40"/>
      <c r="O288" s="40"/>
      <c r="P288" s="40"/>
      <c r="Q288" s="40"/>
      <c r="R288" s="37"/>
      <c r="S288" s="37"/>
      <c r="T288" s="37"/>
      <c r="U288" s="37"/>
      <c r="V288" s="37"/>
      <c r="W288" s="37"/>
      <c r="X288" s="37"/>
      <c r="Y288" s="37"/>
      <c r="Z288" s="37"/>
      <c r="AE288" s="37"/>
      <c r="AF288" s="37"/>
      <c r="BC288" s="104"/>
      <c r="BE288" s="40"/>
    </row>
    <row r="289" spans="3:57">
      <c r="C289" s="40"/>
      <c r="D289" s="39"/>
      <c r="E289" s="270"/>
      <c r="F289" s="39"/>
      <c r="G289" s="40"/>
      <c r="H289" s="40"/>
      <c r="I289" s="40"/>
      <c r="J289" s="40"/>
      <c r="K289" s="40"/>
      <c r="L289" s="40"/>
      <c r="M289" s="40"/>
      <c r="N289" s="40"/>
      <c r="O289" s="40"/>
      <c r="P289" s="40"/>
      <c r="Q289" s="40"/>
      <c r="R289" s="37"/>
      <c r="S289" s="37"/>
      <c r="T289" s="37"/>
      <c r="U289" s="37"/>
      <c r="V289" s="37"/>
      <c r="W289" s="37"/>
      <c r="X289" s="37"/>
      <c r="Y289" s="37"/>
      <c r="Z289" s="37"/>
      <c r="AE289" s="37"/>
      <c r="AF289" s="37"/>
      <c r="BC289" s="104"/>
      <c r="BE289" s="40"/>
    </row>
    <row r="290" spans="3:57">
      <c r="C290" s="40"/>
      <c r="D290" s="39"/>
      <c r="E290" s="270"/>
      <c r="F290" s="39"/>
      <c r="G290" s="40"/>
      <c r="H290" s="40"/>
      <c r="I290" s="40"/>
      <c r="J290" s="40"/>
      <c r="K290" s="40"/>
      <c r="L290" s="40"/>
      <c r="M290" s="40"/>
      <c r="N290" s="40"/>
      <c r="O290" s="40"/>
      <c r="P290" s="40"/>
      <c r="Q290" s="40"/>
      <c r="R290" s="37"/>
      <c r="S290" s="37"/>
      <c r="T290" s="37"/>
      <c r="U290" s="37"/>
      <c r="V290" s="37"/>
      <c r="W290" s="37"/>
      <c r="X290" s="37"/>
      <c r="Y290" s="37"/>
      <c r="Z290" s="37"/>
      <c r="AE290" s="37"/>
      <c r="AF290" s="37"/>
      <c r="BC290" s="104"/>
      <c r="BE290" s="40"/>
    </row>
    <row r="291" spans="3:57">
      <c r="C291" s="40"/>
      <c r="D291" s="39"/>
      <c r="E291" s="270"/>
      <c r="F291" s="39"/>
      <c r="G291" s="40"/>
      <c r="H291" s="40"/>
      <c r="I291" s="40"/>
      <c r="J291" s="40"/>
      <c r="K291" s="40"/>
      <c r="L291" s="40"/>
      <c r="M291" s="40"/>
      <c r="N291" s="40"/>
      <c r="O291" s="40"/>
      <c r="P291" s="40"/>
      <c r="Q291" s="40"/>
      <c r="R291" s="37"/>
      <c r="S291" s="37"/>
      <c r="T291" s="37"/>
      <c r="U291" s="37"/>
      <c r="V291" s="37"/>
      <c r="W291" s="37"/>
      <c r="X291" s="37"/>
      <c r="Y291" s="37"/>
      <c r="Z291" s="37"/>
      <c r="AE291" s="37"/>
      <c r="AF291" s="37"/>
      <c r="BC291" s="104"/>
      <c r="BE291" s="40"/>
    </row>
    <row r="292" spans="3:5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E292" s="37"/>
      <c r="AF292" s="37"/>
      <c r="BC292" s="104"/>
      <c r="BE292" s="40"/>
    </row>
    <row r="293" spans="3:5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E293" s="37"/>
      <c r="AF293" s="37"/>
      <c r="BC293" s="104"/>
      <c r="BE293" s="40"/>
    </row>
    <row r="294" spans="3:5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E294" s="37"/>
      <c r="AF294" s="37"/>
      <c r="BC294" s="104"/>
      <c r="BE294" s="40"/>
    </row>
    <row r="295" spans="3:5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E295" s="37"/>
      <c r="AF295" s="37"/>
      <c r="BC295" s="104"/>
      <c r="BE295" s="40"/>
    </row>
    <row r="296" spans="3:5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E296" s="37"/>
      <c r="AF296" s="37"/>
      <c r="BC296" s="104"/>
      <c r="BE296" s="40"/>
    </row>
    <row r="297" spans="3:5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E297" s="37"/>
      <c r="AF297" s="37"/>
      <c r="BC297" s="104"/>
      <c r="BE297" s="40"/>
    </row>
    <row r="298" spans="3:5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E298" s="37"/>
      <c r="AF298" s="37"/>
      <c r="BC298" s="104"/>
      <c r="BE298" s="40"/>
    </row>
    <row r="299" spans="3:5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E299" s="37"/>
      <c r="AF299" s="37"/>
      <c r="BC299" s="104"/>
      <c r="BE299" s="40"/>
    </row>
    <row r="300" spans="3:5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E300" s="37"/>
      <c r="AF300" s="37"/>
      <c r="BC300" s="104"/>
      <c r="BE300" s="40"/>
    </row>
    <row r="301" spans="3:5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E301" s="37"/>
      <c r="AF301" s="37"/>
      <c r="BC301" s="104"/>
      <c r="BE301" s="40"/>
    </row>
    <row r="302" spans="3:5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E302" s="37"/>
      <c r="AF302" s="37"/>
      <c r="BC302" s="104"/>
      <c r="BE302" s="40"/>
    </row>
    <row r="303" spans="3:5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E303" s="37"/>
      <c r="AF303" s="37"/>
      <c r="BC303" s="104"/>
      <c r="BE303" s="40"/>
    </row>
    <row r="304" spans="3:5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E304" s="37"/>
      <c r="AF304" s="37"/>
      <c r="BC304" s="104"/>
      <c r="BE304" s="40"/>
    </row>
    <row r="305" spans="3:5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E305" s="37"/>
      <c r="AF305" s="37"/>
      <c r="BC305" s="104"/>
      <c r="BE305" s="40"/>
    </row>
    <row r="306" spans="3:5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E306" s="37"/>
      <c r="AF306" s="37"/>
      <c r="BC306" s="104"/>
      <c r="BE306" s="40"/>
    </row>
    <row r="307" spans="3:5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E307" s="37"/>
      <c r="AF307" s="37"/>
      <c r="BC307" s="104"/>
      <c r="BE307" s="40"/>
    </row>
    <row r="308" spans="3:5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E308" s="37"/>
      <c r="AF308" s="37"/>
      <c r="BC308" s="104"/>
      <c r="BE308" s="40"/>
    </row>
    <row r="309" spans="3:5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E309" s="37"/>
      <c r="AF309" s="37"/>
      <c r="BC309" s="104"/>
      <c r="BE309" s="40"/>
    </row>
    <row r="310" spans="3:5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E310" s="37"/>
      <c r="AF310" s="37"/>
      <c r="BC310" s="104"/>
      <c r="BE310" s="40"/>
    </row>
    <row r="311" spans="3:5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E311" s="37"/>
      <c r="AF311" s="37"/>
      <c r="BC311" s="104"/>
      <c r="BE311" s="40"/>
    </row>
    <row r="312" spans="3:5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E312" s="37"/>
      <c r="AF312" s="37"/>
      <c r="BC312" s="104"/>
      <c r="BE312" s="40"/>
    </row>
    <row r="313" spans="3:5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E313" s="37"/>
      <c r="AF313" s="37"/>
      <c r="BC313" s="104"/>
      <c r="BE313" s="40"/>
    </row>
    <row r="314" spans="3:5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E314" s="37"/>
      <c r="AF314" s="37"/>
      <c r="BC314" s="104"/>
      <c r="BE314" s="40"/>
    </row>
    <row r="315" spans="3:5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E315" s="37"/>
      <c r="AF315" s="37"/>
      <c r="BC315" s="104"/>
      <c r="BE315" s="40"/>
    </row>
    <row r="316" spans="3:5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E316" s="37"/>
      <c r="AF316" s="37"/>
      <c r="BC316" s="104"/>
      <c r="BE316" s="40"/>
    </row>
    <row r="317" spans="3:5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E317" s="37"/>
      <c r="AF317" s="37"/>
      <c r="BC317" s="104"/>
      <c r="BE317" s="40"/>
    </row>
    <row r="318" spans="3:5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E318" s="37"/>
      <c r="AF318" s="37"/>
      <c r="BC318" s="104"/>
      <c r="BE318" s="40"/>
    </row>
    <row r="319" spans="3:5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E319" s="37"/>
      <c r="AF319" s="37"/>
      <c r="BC319" s="104"/>
      <c r="BE319" s="40"/>
    </row>
    <row r="320" spans="3:5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E320" s="37"/>
      <c r="AF320" s="37"/>
      <c r="BC320" s="104"/>
      <c r="BE320" s="40"/>
    </row>
    <row r="321" spans="3:5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E321" s="37"/>
      <c r="AF321" s="37"/>
      <c r="BC321" s="104"/>
      <c r="BE321" s="40"/>
    </row>
    <row r="322" spans="3:5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E322" s="37"/>
      <c r="AF322" s="37"/>
      <c r="BC322" s="104"/>
      <c r="BE322" s="40"/>
    </row>
    <row r="323" spans="3:5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E323" s="37"/>
      <c r="AF323" s="37"/>
      <c r="BC323" s="104"/>
      <c r="BE323" s="40"/>
    </row>
    <row r="324" spans="3:5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E324" s="37"/>
      <c r="AF324" s="37"/>
      <c r="BC324" s="104"/>
      <c r="BE324" s="40"/>
    </row>
    <row r="325" spans="3:5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E325" s="37"/>
      <c r="AF325" s="37"/>
      <c r="BC325" s="104"/>
      <c r="BE325" s="40"/>
    </row>
    <row r="326" spans="3:5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E326" s="37"/>
      <c r="AF326" s="37"/>
      <c r="BC326" s="104"/>
      <c r="BE326" s="40"/>
    </row>
    <row r="327" spans="3:5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E327" s="37"/>
      <c r="AF327" s="37"/>
      <c r="BC327" s="104"/>
      <c r="BE327" s="40"/>
    </row>
    <row r="328" spans="3:5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E328" s="37"/>
      <c r="AF328" s="37"/>
      <c r="BC328" s="104"/>
      <c r="BE328" s="40"/>
    </row>
    <row r="329" spans="3:5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E329" s="37"/>
      <c r="AF329" s="37"/>
      <c r="BC329" s="104"/>
      <c r="BE329" s="40"/>
    </row>
    <row r="330" spans="3:5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E330" s="37"/>
      <c r="AF330" s="37"/>
      <c r="BC330" s="104"/>
      <c r="BE330" s="40"/>
    </row>
    <row r="331" spans="3:5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E331" s="37"/>
      <c r="AF331" s="37"/>
      <c r="BC331" s="104"/>
      <c r="BE331" s="40"/>
    </row>
    <row r="332" spans="3:5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E332" s="37"/>
      <c r="AF332" s="37"/>
      <c r="BC332" s="104"/>
      <c r="BE332" s="40"/>
    </row>
    <row r="333" spans="3:5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E333" s="37"/>
      <c r="AF333" s="37"/>
      <c r="BC333" s="104"/>
      <c r="BE333" s="40"/>
    </row>
    <row r="334" spans="3:5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E334" s="37"/>
      <c r="AF334" s="37"/>
      <c r="BC334" s="104"/>
      <c r="BE334" s="40"/>
    </row>
    <row r="335" spans="3:5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E335" s="37"/>
      <c r="AF335" s="37"/>
      <c r="BC335" s="104"/>
      <c r="BE335" s="40"/>
    </row>
    <row r="336" spans="3:5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E336" s="37"/>
      <c r="AF336" s="37"/>
      <c r="BC336" s="104"/>
      <c r="BE336" s="40"/>
    </row>
    <row r="337" spans="3:5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E337" s="37"/>
      <c r="AF337" s="37"/>
      <c r="BC337" s="104"/>
      <c r="BE337" s="40"/>
    </row>
    <row r="338" spans="3:5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E338" s="37"/>
      <c r="AF338" s="37"/>
      <c r="BC338" s="104"/>
      <c r="BE338" s="40"/>
    </row>
    <row r="339" spans="3:5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E339" s="37"/>
      <c r="AF339" s="37"/>
      <c r="BC339" s="104"/>
      <c r="BE339" s="40"/>
    </row>
    <row r="340" spans="3:5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E340" s="37"/>
      <c r="AF340" s="37"/>
      <c r="BC340" s="104"/>
      <c r="BE340" s="40"/>
    </row>
    <row r="341" spans="3:5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E341" s="37"/>
      <c r="AF341" s="37"/>
      <c r="BC341" s="104"/>
      <c r="BE341" s="40"/>
    </row>
    <row r="342" spans="3:5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E342" s="37"/>
      <c r="AF342" s="37"/>
      <c r="BC342" s="104"/>
      <c r="BE342" s="40"/>
    </row>
    <row r="343" spans="3:5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E343" s="37"/>
      <c r="AF343" s="37"/>
      <c r="BC343" s="104"/>
      <c r="BE343" s="40"/>
    </row>
    <row r="344" spans="3:5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E344" s="37"/>
      <c r="AF344" s="37"/>
      <c r="BC344" s="104"/>
      <c r="BE344" s="40"/>
    </row>
    <row r="345" spans="3:5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E345" s="37"/>
      <c r="AF345" s="37"/>
      <c r="BC345" s="104"/>
      <c r="BE345" s="40"/>
    </row>
    <row r="346" spans="3:5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E346" s="37"/>
      <c r="AF346" s="37"/>
      <c r="BC346" s="104"/>
      <c r="BE346" s="40"/>
    </row>
    <row r="347" spans="3:5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E347" s="37"/>
      <c r="AF347" s="37"/>
      <c r="BC347" s="104"/>
      <c r="BE347" s="40"/>
    </row>
    <row r="348" spans="3:5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E348" s="37"/>
      <c r="AF348" s="37"/>
      <c r="BC348" s="104"/>
      <c r="BE348" s="40"/>
    </row>
    <row r="349" spans="3:5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E349" s="37"/>
      <c r="AF349" s="37"/>
      <c r="BC349" s="104"/>
      <c r="BE349" s="40"/>
    </row>
    <row r="350" spans="3:5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E350" s="37"/>
      <c r="AF350" s="37"/>
      <c r="BC350" s="104"/>
      <c r="BE350" s="40"/>
    </row>
    <row r="351" spans="3:5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E351" s="37"/>
      <c r="AF351" s="37"/>
      <c r="BC351" s="104"/>
      <c r="BE351" s="40"/>
    </row>
    <row r="352" spans="3:5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E352" s="37"/>
      <c r="AF352" s="37"/>
      <c r="BC352" s="104"/>
      <c r="BE352" s="40"/>
    </row>
    <row r="353" spans="3:5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E353" s="37"/>
      <c r="AF353" s="37"/>
      <c r="BC353" s="104"/>
      <c r="BE353" s="40"/>
    </row>
    <row r="354" spans="3:5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E354" s="37"/>
      <c r="AF354" s="37"/>
      <c r="BC354" s="104"/>
      <c r="BE354" s="40"/>
    </row>
    <row r="355" spans="3:5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E355" s="37"/>
      <c r="AF355" s="37"/>
      <c r="BC355" s="104"/>
      <c r="BE355" s="40"/>
    </row>
    <row r="356" spans="3:5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E356" s="37"/>
      <c r="AF356" s="37"/>
      <c r="BC356" s="104"/>
      <c r="BE356" s="40"/>
    </row>
    <row r="357" spans="3:5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E357" s="37"/>
      <c r="AF357" s="37"/>
      <c r="BC357" s="104"/>
      <c r="BE357" s="40"/>
    </row>
    <row r="358" spans="3:5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E358" s="37"/>
      <c r="AF358" s="37"/>
      <c r="BC358" s="104"/>
      <c r="BE358" s="40"/>
    </row>
    <row r="359" spans="3:5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E359" s="37"/>
      <c r="AF359" s="37"/>
      <c r="BC359" s="104"/>
      <c r="BE359" s="40"/>
    </row>
    <row r="360" spans="3:5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E360" s="37"/>
      <c r="AF360" s="37"/>
      <c r="BC360" s="104"/>
      <c r="BE360" s="104"/>
    </row>
    <row r="361" spans="3:5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E361" s="37"/>
      <c r="AF361" s="37"/>
      <c r="BC361" s="104"/>
      <c r="BE361" s="104"/>
    </row>
    <row r="362" spans="3:5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E362" s="37"/>
      <c r="AF362" s="37"/>
      <c r="BC362" s="104"/>
      <c r="BE362" s="104"/>
    </row>
    <row r="363" spans="3:5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E363" s="37"/>
      <c r="AF363" s="37"/>
      <c r="BC363" s="104"/>
      <c r="BE363" s="104"/>
    </row>
    <row r="364" spans="3:5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E364" s="37"/>
      <c r="AF364" s="37"/>
      <c r="BC364" s="104"/>
      <c r="BE364" s="104"/>
    </row>
    <row r="365" spans="3:5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E365" s="37"/>
      <c r="AF365" s="37"/>
      <c r="BC365" s="104"/>
      <c r="BE365" s="104"/>
    </row>
    <row r="366" spans="3:5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E366" s="37"/>
      <c r="AF366" s="37"/>
      <c r="BC366" s="104"/>
      <c r="BE366" s="104"/>
    </row>
    <row r="367" spans="3:5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E367" s="37"/>
      <c r="AF367" s="37"/>
      <c r="BC367" s="104"/>
      <c r="BE367" s="104"/>
    </row>
    <row r="368" spans="3:5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E368" s="37"/>
      <c r="AF368" s="37"/>
      <c r="BC368" s="104"/>
      <c r="BE368" s="104"/>
    </row>
    <row r="369" spans="3:5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E369" s="37"/>
      <c r="AF369" s="37"/>
      <c r="BC369" s="104"/>
      <c r="BE369" s="104"/>
    </row>
    <row r="370" spans="3:5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E370" s="37"/>
      <c r="AF370" s="37"/>
      <c r="BC370" s="104"/>
      <c r="BE370" s="104"/>
    </row>
    <row r="371" spans="3:5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E371" s="37"/>
      <c r="AF371" s="37"/>
      <c r="BC371" s="104"/>
      <c r="BE371" s="104"/>
    </row>
    <row r="372" spans="3:5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E372" s="37"/>
      <c r="AF372" s="37"/>
      <c r="BC372" s="104"/>
      <c r="BE372" s="104"/>
    </row>
    <row r="373" spans="3:5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E373" s="37"/>
      <c r="AF373" s="37"/>
      <c r="BC373" s="104"/>
      <c r="BE373" s="104"/>
    </row>
    <row r="374" spans="3:5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E374" s="37"/>
      <c r="AF374" s="37"/>
      <c r="BC374" s="104"/>
      <c r="BE374" s="104"/>
    </row>
    <row r="375" spans="3:5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E375" s="37"/>
      <c r="AF375" s="37"/>
      <c r="BC375" s="104"/>
      <c r="BE375" s="104"/>
    </row>
    <row r="376" spans="3:5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E376" s="37"/>
      <c r="AF376" s="37"/>
      <c r="BC376" s="104"/>
      <c r="BE376" s="104"/>
    </row>
    <row r="377" spans="3:5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E377" s="37"/>
      <c r="AF377" s="37"/>
      <c r="BC377" s="104"/>
      <c r="BE377" s="104"/>
    </row>
    <row r="378" spans="3:5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E378" s="37"/>
      <c r="AF378" s="37"/>
      <c r="BC378" s="104"/>
      <c r="BE378" s="104"/>
    </row>
    <row r="379" spans="3:5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E379" s="37"/>
      <c r="AF379" s="37"/>
      <c r="BC379" s="104"/>
      <c r="BE379" s="104"/>
    </row>
    <row r="380" spans="3:5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E380" s="37"/>
      <c r="AF380" s="37"/>
      <c r="BC380" s="104"/>
      <c r="BE380" s="104"/>
    </row>
    <row r="381" spans="3:5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E381" s="37"/>
      <c r="AF381" s="37"/>
      <c r="BC381" s="104"/>
      <c r="BE381" s="104"/>
    </row>
    <row r="382" spans="3:5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E382" s="37"/>
      <c r="AF382" s="37"/>
      <c r="BC382" s="104"/>
      <c r="BE382" s="104"/>
    </row>
    <row r="383" spans="3:5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E383" s="37"/>
      <c r="AF383" s="37"/>
      <c r="BC383" s="104"/>
      <c r="BE383" s="104"/>
    </row>
    <row r="384" spans="3:5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E384" s="37"/>
      <c r="AF384" s="37"/>
      <c r="BC384" s="104"/>
      <c r="BE384" s="104"/>
    </row>
    <row r="385" spans="3:5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E385" s="37"/>
      <c r="AF385" s="37"/>
      <c r="BC385" s="104"/>
      <c r="BE385" s="104"/>
    </row>
    <row r="386" spans="3:5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E386" s="37"/>
      <c r="AF386" s="37"/>
      <c r="BC386" s="104"/>
      <c r="BE386" s="104"/>
    </row>
    <row r="387" spans="3:5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E387" s="37"/>
      <c r="AF387" s="37"/>
      <c r="BC387" s="104"/>
      <c r="BE387" s="104"/>
    </row>
    <row r="388" spans="3:5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E388" s="37"/>
      <c r="AF388" s="37"/>
      <c r="BC388" s="104"/>
      <c r="BE388" s="104"/>
    </row>
    <row r="389" spans="3:5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E389" s="37"/>
      <c r="AF389" s="37"/>
      <c r="BC389" s="104"/>
      <c r="BE389" s="104"/>
    </row>
    <row r="390" spans="3:5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E390" s="37"/>
      <c r="AF390" s="37"/>
      <c r="BC390" s="104"/>
      <c r="BE390" s="104"/>
    </row>
    <row r="391" spans="3:5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E391" s="37"/>
      <c r="AF391" s="37"/>
      <c r="BC391" s="104"/>
      <c r="BE391" s="104"/>
    </row>
    <row r="392" spans="3:5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E392" s="37"/>
      <c r="AF392" s="37"/>
      <c r="BC392" s="104"/>
      <c r="BE392" s="104"/>
    </row>
    <row r="393" spans="3:5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E393" s="37"/>
      <c r="AF393" s="37"/>
      <c r="BC393" s="104"/>
      <c r="BE393" s="104"/>
    </row>
    <row r="394" spans="3:5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E394" s="37"/>
      <c r="AF394" s="37"/>
      <c r="BC394" s="104"/>
      <c r="BE394" s="104"/>
    </row>
    <row r="395" spans="3:5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E395" s="37"/>
      <c r="AF395" s="37"/>
      <c r="BC395" s="104"/>
      <c r="BE395" s="104"/>
    </row>
    <row r="396" spans="3:5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E396" s="37"/>
      <c r="AF396" s="37"/>
      <c r="BC396" s="104"/>
      <c r="BE396" s="104"/>
    </row>
    <row r="397" spans="3:5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E397" s="37"/>
      <c r="AF397" s="37"/>
      <c r="BC397" s="104"/>
      <c r="BE397" s="104"/>
    </row>
    <row r="398" spans="3:5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E398" s="37"/>
      <c r="AF398" s="37"/>
      <c r="BC398" s="104"/>
      <c r="BE398" s="104"/>
    </row>
    <row r="399" spans="3:5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E399" s="37"/>
      <c r="AF399" s="37"/>
      <c r="BC399" s="104"/>
      <c r="BE399" s="104"/>
    </row>
    <row r="400" spans="3:5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E400" s="37"/>
      <c r="AF400" s="37"/>
      <c r="BC400" s="104"/>
      <c r="BE400" s="104"/>
    </row>
    <row r="401" spans="3:5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E401" s="37"/>
      <c r="AF401" s="37"/>
      <c r="BC401" s="104"/>
      <c r="BE401" s="104"/>
    </row>
    <row r="402" spans="3:5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E402" s="37"/>
      <c r="AF402" s="37"/>
      <c r="BC402" s="104"/>
      <c r="BE402" s="104"/>
    </row>
    <row r="403" spans="3:5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E403" s="37"/>
      <c r="AF403" s="37"/>
      <c r="BC403" s="104"/>
      <c r="BE403" s="104"/>
    </row>
    <row r="404" spans="3:5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E404" s="37"/>
      <c r="AF404" s="37"/>
      <c r="BC404" s="104"/>
      <c r="BE404" s="104"/>
    </row>
    <row r="405" spans="3:5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E405" s="37"/>
      <c r="AF405" s="37"/>
      <c r="BC405" s="104"/>
      <c r="BE405" s="104"/>
    </row>
    <row r="406" spans="3:5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E406" s="37"/>
      <c r="AF406" s="37"/>
      <c r="BC406" s="104"/>
      <c r="BE406" s="104"/>
    </row>
    <row r="407" spans="3:5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E407" s="37"/>
      <c r="AF407" s="37"/>
      <c r="BC407" s="104"/>
      <c r="BE407" s="104"/>
    </row>
    <row r="408" spans="3:5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E408" s="37"/>
      <c r="AF408" s="37"/>
      <c r="BC408" s="104"/>
      <c r="BE408" s="104"/>
    </row>
    <row r="409" spans="3:5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E409" s="37"/>
      <c r="AF409" s="37"/>
      <c r="BC409" s="104"/>
      <c r="BE409" s="104"/>
    </row>
    <row r="410" spans="3:5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E410" s="37"/>
      <c r="AF410" s="37"/>
      <c r="BC410" s="104"/>
      <c r="BE410" s="104"/>
    </row>
    <row r="411" spans="3:5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E411" s="37"/>
      <c r="AF411" s="37"/>
      <c r="BC411" s="104"/>
      <c r="BE411" s="104"/>
    </row>
    <row r="412" spans="3:5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E412" s="37"/>
      <c r="AF412" s="37"/>
      <c r="BC412" s="104"/>
      <c r="BE412" s="104"/>
    </row>
    <row r="413" spans="3:5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E413" s="37"/>
      <c r="AF413" s="37"/>
      <c r="BC413" s="104"/>
      <c r="BE413" s="104"/>
    </row>
    <row r="414" spans="3:5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E414" s="37"/>
      <c r="AF414" s="37"/>
      <c r="BC414" s="104"/>
      <c r="BE414" s="104"/>
    </row>
    <row r="415" spans="3:5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E415" s="37"/>
      <c r="AF415" s="37"/>
      <c r="BC415" s="104"/>
      <c r="BE415" s="104"/>
    </row>
    <row r="416" spans="3:5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E416" s="37"/>
      <c r="AF416" s="37"/>
      <c r="BC416" s="104"/>
      <c r="BE416" s="104"/>
    </row>
    <row r="417" spans="3:5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E417" s="37"/>
      <c r="AF417" s="37"/>
      <c r="BC417" s="104"/>
      <c r="BE417" s="104"/>
    </row>
    <row r="418" spans="3:5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E418" s="37"/>
      <c r="AF418" s="37"/>
      <c r="BC418" s="104"/>
      <c r="BE418" s="104"/>
    </row>
    <row r="419" spans="3:5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E419" s="37"/>
      <c r="AF419" s="37"/>
      <c r="BC419" s="104"/>
      <c r="BE419" s="104"/>
    </row>
    <row r="420" spans="3:57">
      <c r="C420" s="40"/>
      <c r="D420" s="39"/>
      <c r="E420" s="39"/>
      <c r="F420" s="39"/>
      <c r="G420" s="40"/>
      <c r="H420" s="40"/>
      <c r="I420" s="40"/>
      <c r="J420" s="40"/>
      <c r="K420" s="40"/>
      <c r="L420" s="40"/>
      <c r="M420" s="40"/>
      <c r="N420" s="40"/>
      <c r="O420" s="40"/>
      <c r="P420" s="40"/>
      <c r="Q420" s="40"/>
      <c r="R420" s="37"/>
      <c r="S420" s="37"/>
      <c r="T420" s="37"/>
      <c r="U420" s="37"/>
      <c r="V420" s="37"/>
      <c r="W420" s="37"/>
      <c r="X420" s="37"/>
      <c r="Y420" s="37"/>
      <c r="Z420" s="37"/>
      <c r="AE420" s="37"/>
      <c r="AF420" s="37"/>
    </row>
    <row r="421" spans="3:57">
      <c r="C421" s="40"/>
      <c r="D421" s="39"/>
      <c r="E421" s="39"/>
      <c r="F421" s="39"/>
      <c r="G421" s="40"/>
      <c r="H421" s="40"/>
      <c r="I421" s="40"/>
      <c r="J421" s="40"/>
      <c r="K421" s="40"/>
      <c r="L421" s="40"/>
      <c r="M421" s="40"/>
      <c r="N421" s="40"/>
      <c r="O421" s="40"/>
      <c r="P421" s="40"/>
      <c r="Q421" s="40"/>
      <c r="R421" s="37"/>
      <c r="S421" s="37"/>
      <c r="T421" s="37"/>
      <c r="U421" s="37"/>
      <c r="V421" s="37"/>
      <c r="W421" s="37"/>
      <c r="X421" s="37"/>
      <c r="Y421" s="37"/>
      <c r="Z421" s="37"/>
      <c r="AE421" s="37"/>
      <c r="AF421" s="37"/>
    </row>
    <row r="422" spans="3:57">
      <c r="C422" s="40"/>
      <c r="D422" s="39"/>
      <c r="E422" s="39"/>
      <c r="F422" s="39"/>
      <c r="G422" s="40"/>
      <c r="H422" s="40"/>
      <c r="I422" s="40"/>
      <c r="J422" s="40"/>
      <c r="K422" s="40"/>
      <c r="L422" s="40"/>
      <c r="M422" s="40"/>
      <c r="N422" s="40"/>
      <c r="O422" s="40"/>
      <c r="P422" s="40"/>
      <c r="Q422" s="40"/>
      <c r="R422" s="37"/>
      <c r="S422" s="37"/>
      <c r="T422" s="37"/>
      <c r="U422" s="37"/>
      <c r="V422" s="37"/>
      <c r="W422" s="37"/>
      <c r="X422" s="37"/>
      <c r="Y422" s="37"/>
      <c r="Z422" s="37"/>
      <c r="AE422" s="37"/>
      <c r="AF422" s="37"/>
      <c r="BC422" s="104"/>
      <c r="BE422" s="104"/>
    </row>
    <row r="423" spans="3:57">
      <c r="C423" s="40"/>
      <c r="D423" s="39"/>
      <c r="E423" s="39"/>
      <c r="F423" s="39"/>
      <c r="G423" s="40"/>
      <c r="H423" s="40"/>
      <c r="I423" s="40"/>
      <c r="J423" s="40"/>
      <c r="K423" s="40"/>
      <c r="L423" s="40"/>
      <c r="M423" s="40"/>
      <c r="N423" s="40"/>
      <c r="O423" s="40"/>
      <c r="P423" s="40"/>
      <c r="Q423" s="40"/>
      <c r="R423" s="37"/>
      <c r="S423" s="37"/>
      <c r="T423" s="37"/>
      <c r="U423" s="37"/>
      <c r="V423" s="37"/>
      <c r="W423" s="37"/>
      <c r="X423" s="37"/>
      <c r="Y423" s="37"/>
      <c r="Z423" s="37"/>
      <c r="AE423" s="37"/>
      <c r="AF423" s="37"/>
      <c r="BC423" s="104"/>
      <c r="BE423" s="104"/>
    </row>
    <row r="424" spans="3:57">
      <c r="C424" s="40"/>
      <c r="D424" s="39"/>
      <c r="E424" s="39"/>
      <c r="F424" s="39"/>
      <c r="G424" s="40"/>
      <c r="H424" s="40"/>
      <c r="I424" s="40"/>
      <c r="J424" s="40"/>
      <c r="K424" s="40"/>
      <c r="L424" s="40"/>
      <c r="M424" s="40"/>
      <c r="N424" s="40"/>
      <c r="O424" s="40"/>
      <c r="P424" s="40"/>
      <c r="Q424" s="40"/>
      <c r="R424" s="37"/>
      <c r="S424" s="37"/>
      <c r="T424" s="37"/>
      <c r="U424" s="37"/>
      <c r="V424" s="37"/>
      <c r="W424" s="37"/>
      <c r="X424" s="37"/>
      <c r="Y424" s="37"/>
      <c r="Z424" s="37"/>
      <c r="AE424" s="37"/>
      <c r="AF424" s="37"/>
      <c r="BC424" s="104"/>
      <c r="BE424" s="104"/>
    </row>
    <row r="425" spans="3:57">
      <c r="C425" s="40"/>
      <c r="D425" s="39"/>
      <c r="E425" s="39"/>
      <c r="F425" s="39"/>
      <c r="G425" s="40"/>
      <c r="H425" s="40"/>
      <c r="I425" s="40"/>
      <c r="J425" s="40"/>
      <c r="K425" s="40"/>
      <c r="L425" s="40"/>
      <c r="M425" s="40"/>
      <c r="N425" s="40"/>
      <c r="O425" s="40"/>
      <c r="P425" s="40"/>
      <c r="Q425" s="40"/>
      <c r="R425" s="37"/>
      <c r="S425" s="37"/>
      <c r="T425" s="37"/>
      <c r="U425" s="37"/>
      <c r="V425" s="37"/>
      <c r="W425" s="37"/>
      <c r="X425" s="37"/>
      <c r="Y425" s="37"/>
      <c r="Z425" s="37"/>
      <c r="AE425" s="37"/>
      <c r="AF425" s="37"/>
      <c r="BC425" s="104"/>
      <c r="BE425" s="104"/>
    </row>
    <row r="426" spans="3:57">
      <c r="C426" s="40"/>
      <c r="D426" s="39"/>
      <c r="E426" s="39"/>
      <c r="F426" s="39"/>
      <c r="G426" s="40"/>
      <c r="H426" s="40"/>
      <c r="I426" s="40"/>
      <c r="J426" s="40"/>
      <c r="K426" s="40"/>
      <c r="L426" s="40"/>
      <c r="M426" s="40"/>
      <c r="N426" s="40"/>
      <c r="O426" s="40"/>
      <c r="P426" s="40"/>
      <c r="Q426" s="40"/>
      <c r="R426" s="37"/>
      <c r="S426" s="37"/>
      <c r="T426" s="37"/>
      <c r="U426" s="37"/>
      <c r="V426" s="37"/>
      <c r="W426" s="37"/>
      <c r="X426" s="37"/>
      <c r="Y426" s="37"/>
      <c r="Z426" s="37"/>
      <c r="AE426" s="37"/>
      <c r="AF426" s="37"/>
      <c r="BC426" s="104"/>
      <c r="BE426" s="104"/>
    </row>
    <row r="427" spans="3:57">
      <c r="C427" s="40"/>
      <c r="D427" s="39"/>
      <c r="E427" s="39"/>
      <c r="F427" s="39"/>
      <c r="G427" s="40"/>
      <c r="H427" s="40"/>
      <c r="I427" s="40"/>
      <c r="J427" s="40"/>
      <c r="K427" s="40"/>
      <c r="L427" s="40"/>
      <c r="M427" s="40"/>
      <c r="N427" s="40"/>
      <c r="O427" s="40"/>
      <c r="P427" s="40"/>
      <c r="Q427" s="40"/>
      <c r="R427" s="37"/>
      <c r="S427" s="37"/>
      <c r="T427" s="37"/>
      <c r="U427" s="37"/>
      <c r="V427" s="37"/>
      <c r="W427" s="37"/>
      <c r="X427" s="37"/>
      <c r="Y427" s="37"/>
      <c r="Z427" s="37"/>
      <c r="AE427" s="37"/>
      <c r="AF427" s="37"/>
      <c r="BC427" s="104"/>
      <c r="BE427" s="104"/>
    </row>
    <row r="428" spans="3:57">
      <c r="C428" s="40"/>
      <c r="D428" s="39"/>
      <c r="E428" s="39"/>
      <c r="F428" s="39"/>
      <c r="G428" s="40"/>
      <c r="H428" s="40"/>
      <c r="I428" s="40"/>
      <c r="J428" s="40"/>
      <c r="K428" s="40"/>
      <c r="L428" s="40"/>
      <c r="M428" s="40"/>
      <c r="N428" s="40"/>
      <c r="O428" s="40"/>
      <c r="P428" s="40"/>
      <c r="Q428" s="40"/>
      <c r="R428" s="37"/>
      <c r="S428" s="37"/>
      <c r="T428" s="37"/>
      <c r="U428" s="37"/>
      <c r="V428" s="37"/>
      <c r="W428" s="37"/>
      <c r="X428" s="37"/>
      <c r="Y428" s="37"/>
      <c r="Z428" s="37"/>
      <c r="AE428" s="37"/>
      <c r="AF428" s="37"/>
      <c r="BC428" s="104"/>
      <c r="BE428" s="104"/>
    </row>
    <row r="429" spans="3:57">
      <c r="C429" s="40"/>
      <c r="D429" s="39"/>
      <c r="E429" s="39"/>
      <c r="F429" s="39"/>
      <c r="G429" s="40"/>
      <c r="H429" s="40"/>
      <c r="I429" s="40"/>
      <c r="J429" s="40"/>
      <c r="K429" s="40"/>
      <c r="L429" s="40"/>
      <c r="M429" s="40"/>
      <c r="N429" s="40"/>
      <c r="O429" s="40"/>
      <c r="P429" s="40"/>
      <c r="Q429" s="40"/>
      <c r="R429" s="37"/>
      <c r="S429" s="37"/>
      <c r="T429" s="37"/>
      <c r="U429" s="37"/>
      <c r="V429" s="37"/>
      <c r="W429" s="37"/>
      <c r="X429" s="37"/>
      <c r="Y429" s="37"/>
      <c r="Z429" s="37"/>
      <c r="AE429" s="37"/>
      <c r="AF429" s="37"/>
      <c r="BC429" s="104"/>
      <c r="BE429" s="104"/>
    </row>
    <row r="430" spans="3:57">
      <c r="C430" s="40"/>
      <c r="D430" s="39"/>
      <c r="E430" s="39"/>
      <c r="F430" s="39"/>
      <c r="G430" s="40"/>
      <c r="H430" s="40"/>
      <c r="I430" s="40"/>
      <c r="J430" s="40"/>
      <c r="K430" s="40"/>
      <c r="L430" s="40"/>
      <c r="M430" s="40"/>
      <c r="N430" s="40"/>
      <c r="O430" s="40"/>
      <c r="P430" s="40"/>
      <c r="Q430" s="40"/>
      <c r="R430" s="37"/>
      <c r="S430" s="37"/>
      <c r="T430" s="37"/>
      <c r="U430" s="37"/>
      <c r="V430" s="37"/>
      <c r="W430" s="37"/>
      <c r="X430" s="37"/>
      <c r="Y430" s="37"/>
      <c r="Z430" s="37"/>
      <c r="AE430" s="37"/>
      <c r="AF430" s="37"/>
      <c r="BC430" s="104"/>
      <c r="BE430" s="104"/>
    </row>
    <row r="431" spans="3:57">
      <c r="C431" s="40"/>
      <c r="D431" s="39"/>
      <c r="E431" s="39"/>
      <c r="F431" s="39"/>
      <c r="G431" s="40"/>
      <c r="H431" s="40"/>
      <c r="I431" s="40"/>
      <c r="J431" s="40"/>
      <c r="K431" s="40"/>
      <c r="L431" s="40"/>
      <c r="M431" s="40"/>
      <c r="N431" s="40"/>
      <c r="O431" s="40"/>
      <c r="P431" s="40"/>
      <c r="Q431" s="40"/>
      <c r="R431" s="37"/>
      <c r="S431" s="37"/>
      <c r="T431" s="37"/>
      <c r="U431" s="37"/>
      <c r="V431" s="37"/>
      <c r="W431" s="37"/>
      <c r="X431" s="37"/>
      <c r="Y431" s="37"/>
      <c r="Z431" s="37"/>
      <c r="AE431" s="37"/>
      <c r="AF431" s="37"/>
      <c r="BC431" s="104"/>
      <c r="BE431" s="104"/>
    </row>
    <row r="432" spans="3:57">
      <c r="C432" s="40"/>
      <c r="D432" s="39"/>
      <c r="E432" s="39"/>
      <c r="F432" s="39"/>
      <c r="G432" s="40"/>
      <c r="H432" s="40"/>
      <c r="I432" s="40"/>
      <c r="J432" s="40"/>
      <c r="K432" s="40"/>
      <c r="L432" s="40"/>
      <c r="M432" s="40"/>
      <c r="N432" s="40"/>
      <c r="O432" s="40"/>
      <c r="P432" s="40"/>
      <c r="Q432" s="40"/>
      <c r="R432" s="37"/>
      <c r="S432" s="37"/>
      <c r="T432" s="37"/>
      <c r="U432" s="37"/>
      <c r="V432" s="37"/>
      <c r="W432" s="37"/>
      <c r="X432" s="37"/>
      <c r="Y432" s="37"/>
      <c r="Z432" s="37"/>
      <c r="AE432" s="37"/>
      <c r="AF432" s="37"/>
      <c r="BC432" s="104"/>
      <c r="BE432" s="104"/>
    </row>
    <row r="433" spans="3:57">
      <c r="C433" s="40"/>
      <c r="D433" s="39"/>
      <c r="E433" s="39"/>
      <c r="F433" s="39"/>
      <c r="G433" s="40"/>
      <c r="H433" s="40"/>
      <c r="I433" s="40"/>
      <c r="J433" s="40"/>
      <c r="K433" s="40"/>
      <c r="L433" s="40"/>
      <c r="M433" s="40"/>
      <c r="N433" s="40"/>
      <c r="O433" s="40"/>
      <c r="P433" s="40"/>
      <c r="Q433" s="40"/>
      <c r="R433" s="37"/>
      <c r="S433" s="37"/>
      <c r="T433" s="37"/>
      <c r="U433" s="37"/>
      <c r="V433" s="37"/>
      <c r="W433" s="37"/>
      <c r="X433" s="37"/>
      <c r="Y433" s="37"/>
      <c r="Z433" s="37"/>
      <c r="AE433" s="37"/>
      <c r="AF433" s="37"/>
      <c r="BC433" s="104"/>
      <c r="BE433" s="104"/>
    </row>
    <row r="434" spans="3:57">
      <c r="C434" s="40"/>
      <c r="D434" s="39"/>
      <c r="E434" s="39"/>
      <c r="F434" s="39"/>
      <c r="G434" s="40"/>
      <c r="H434" s="40"/>
      <c r="I434" s="40"/>
      <c r="J434" s="40"/>
      <c r="K434" s="40"/>
      <c r="L434" s="40"/>
      <c r="M434" s="40"/>
      <c r="N434" s="40"/>
      <c r="O434" s="40"/>
      <c r="P434" s="40"/>
      <c r="Q434" s="40"/>
      <c r="R434" s="37"/>
      <c r="S434" s="37"/>
      <c r="T434" s="37"/>
      <c r="U434" s="37"/>
      <c r="V434" s="37"/>
      <c r="W434" s="37"/>
      <c r="X434" s="37"/>
      <c r="Y434" s="37"/>
      <c r="Z434" s="37"/>
      <c r="AE434" s="37"/>
      <c r="AF434" s="37"/>
      <c r="BC434" s="104"/>
      <c r="BE434" s="104"/>
    </row>
    <row r="435" spans="3:57">
      <c r="C435" s="40"/>
      <c r="D435" s="39"/>
      <c r="E435" s="39"/>
      <c r="F435" s="39"/>
      <c r="G435" s="40"/>
      <c r="H435" s="40"/>
      <c r="I435" s="40"/>
      <c r="J435" s="40"/>
      <c r="K435" s="40"/>
      <c r="L435" s="40"/>
      <c r="M435" s="40"/>
      <c r="N435" s="40"/>
      <c r="O435" s="40"/>
      <c r="P435" s="40"/>
      <c r="Q435" s="40"/>
      <c r="R435" s="37"/>
      <c r="S435" s="37"/>
      <c r="T435" s="37"/>
      <c r="U435" s="37"/>
      <c r="V435" s="37"/>
      <c r="W435" s="37"/>
      <c r="X435" s="37"/>
      <c r="Y435" s="37"/>
      <c r="Z435" s="37"/>
      <c r="AE435" s="37"/>
      <c r="AF435" s="37"/>
      <c r="BC435" s="104"/>
      <c r="BE435" s="104"/>
    </row>
    <row r="436" spans="3:57">
      <c r="C436" s="40"/>
      <c r="D436" s="39"/>
      <c r="E436" s="39"/>
      <c r="F436" s="39"/>
      <c r="G436" s="40"/>
      <c r="H436" s="40"/>
      <c r="I436" s="40"/>
      <c r="J436" s="40"/>
      <c r="K436" s="40"/>
      <c r="L436" s="40"/>
      <c r="M436" s="40"/>
      <c r="N436" s="40"/>
      <c r="O436" s="40"/>
      <c r="P436" s="40"/>
      <c r="Q436" s="40"/>
      <c r="R436" s="37"/>
      <c r="S436" s="37"/>
      <c r="T436" s="37"/>
      <c r="U436" s="37"/>
      <c r="V436" s="37"/>
      <c r="W436" s="37"/>
      <c r="X436" s="37"/>
      <c r="Y436" s="37"/>
      <c r="Z436" s="37"/>
      <c r="AE436" s="37"/>
      <c r="AF436" s="37"/>
      <c r="BC436" s="104"/>
      <c r="BE436" s="104"/>
    </row>
    <row r="437" spans="3:57">
      <c r="C437" s="40"/>
      <c r="D437" s="39"/>
      <c r="E437" s="39"/>
      <c r="F437" s="39"/>
      <c r="G437" s="40"/>
      <c r="H437" s="40"/>
      <c r="I437" s="40"/>
      <c r="J437" s="40"/>
      <c r="K437" s="40"/>
      <c r="L437" s="40"/>
      <c r="M437" s="40"/>
      <c r="N437" s="40"/>
      <c r="O437" s="40"/>
      <c r="P437" s="40"/>
      <c r="Q437" s="40"/>
      <c r="R437" s="37"/>
      <c r="S437" s="37"/>
      <c r="T437" s="37"/>
      <c r="U437" s="37"/>
      <c r="V437" s="37"/>
      <c r="W437" s="37"/>
      <c r="X437" s="37"/>
      <c r="Y437" s="37"/>
      <c r="Z437" s="37"/>
      <c r="AE437" s="37"/>
      <c r="AF437" s="37"/>
      <c r="BC437" s="104"/>
      <c r="BE437" s="104"/>
    </row>
    <row r="438" spans="3:57">
      <c r="C438" s="40"/>
      <c r="D438" s="39"/>
      <c r="E438" s="39"/>
      <c r="F438" s="39"/>
      <c r="G438" s="40"/>
      <c r="H438" s="40"/>
      <c r="I438" s="40"/>
      <c r="J438" s="40"/>
      <c r="K438" s="40"/>
      <c r="L438" s="40"/>
      <c r="M438" s="40"/>
      <c r="N438" s="40"/>
      <c r="O438" s="40"/>
      <c r="P438" s="40"/>
      <c r="Q438" s="40"/>
      <c r="R438" s="37"/>
      <c r="S438" s="37"/>
      <c r="T438" s="37"/>
      <c r="U438" s="37"/>
      <c r="V438" s="37"/>
      <c r="W438" s="37"/>
      <c r="X438" s="37"/>
      <c r="Y438" s="37"/>
      <c r="Z438" s="37"/>
      <c r="AE438" s="37"/>
      <c r="AF438" s="37"/>
      <c r="BC438" s="104"/>
      <c r="BE438" s="104"/>
    </row>
    <row r="439" spans="3:57">
      <c r="C439" s="40"/>
      <c r="D439" s="39"/>
      <c r="E439" s="39"/>
      <c r="F439" s="39"/>
      <c r="G439" s="40"/>
      <c r="H439" s="40"/>
      <c r="I439" s="40"/>
      <c r="J439" s="40"/>
      <c r="K439" s="40"/>
      <c r="L439" s="40"/>
      <c r="M439" s="40"/>
      <c r="N439" s="40"/>
      <c r="O439" s="40"/>
      <c r="P439" s="40"/>
      <c r="Q439" s="40"/>
      <c r="R439" s="37"/>
      <c r="S439" s="37"/>
      <c r="T439" s="37"/>
      <c r="U439" s="37"/>
      <c r="V439" s="37"/>
      <c r="W439" s="37"/>
      <c r="X439" s="37"/>
      <c r="Y439" s="37"/>
      <c r="Z439" s="37"/>
      <c r="AE439" s="37"/>
      <c r="AF439" s="37"/>
      <c r="BC439" s="104"/>
      <c r="BE439" s="104"/>
    </row>
    <row r="440" spans="3:57">
      <c r="C440" s="40"/>
      <c r="D440" s="39"/>
      <c r="E440" s="39"/>
      <c r="F440" s="39"/>
      <c r="G440" s="40"/>
      <c r="H440" s="40"/>
      <c r="I440" s="40"/>
      <c r="J440" s="40"/>
      <c r="K440" s="40"/>
      <c r="L440" s="40"/>
      <c r="M440" s="40"/>
      <c r="N440" s="40"/>
      <c r="O440" s="40"/>
      <c r="P440" s="40"/>
      <c r="Q440" s="40"/>
      <c r="R440" s="37"/>
      <c r="S440" s="37"/>
      <c r="T440" s="37"/>
      <c r="U440" s="37"/>
      <c r="V440" s="37"/>
      <c r="W440" s="37"/>
      <c r="X440" s="37"/>
      <c r="Y440" s="37"/>
      <c r="Z440" s="37"/>
      <c r="AE440" s="37"/>
      <c r="AF440" s="37"/>
      <c r="BC440" s="104"/>
      <c r="BE440" s="104"/>
    </row>
    <row r="441" spans="3:57">
      <c r="C441" s="40"/>
      <c r="D441" s="39"/>
      <c r="E441" s="39"/>
      <c r="F441" s="39"/>
      <c r="G441" s="40"/>
      <c r="H441" s="40"/>
      <c r="I441" s="40"/>
      <c r="J441" s="40"/>
      <c r="K441" s="40"/>
      <c r="L441" s="40"/>
      <c r="M441" s="40"/>
      <c r="N441" s="40"/>
      <c r="O441" s="40"/>
      <c r="P441" s="40"/>
      <c r="Q441" s="40"/>
      <c r="R441" s="37"/>
      <c r="S441" s="37"/>
      <c r="T441" s="37"/>
      <c r="U441" s="37"/>
      <c r="V441" s="37"/>
      <c r="W441" s="37"/>
      <c r="X441" s="37"/>
      <c r="Y441" s="37"/>
      <c r="Z441" s="37"/>
      <c r="AE441" s="37"/>
      <c r="AF441" s="37"/>
      <c r="BC441" s="104"/>
      <c r="BE441" s="104"/>
    </row>
    <row r="442" spans="3:57">
      <c r="C442" s="40"/>
      <c r="D442" s="39"/>
      <c r="E442" s="39"/>
      <c r="F442" s="39"/>
      <c r="G442" s="40"/>
      <c r="H442" s="40"/>
      <c r="I442" s="40"/>
      <c r="J442" s="40"/>
      <c r="K442" s="40"/>
      <c r="L442" s="40"/>
      <c r="M442" s="40"/>
      <c r="N442" s="40"/>
      <c r="O442" s="40"/>
      <c r="P442" s="40"/>
      <c r="Q442" s="40"/>
      <c r="R442" s="37"/>
      <c r="S442" s="37"/>
      <c r="T442" s="37"/>
      <c r="U442" s="37"/>
      <c r="V442" s="37"/>
      <c r="W442" s="37"/>
      <c r="X442" s="37"/>
      <c r="Y442" s="37"/>
      <c r="Z442" s="37"/>
      <c r="AE442" s="37"/>
      <c r="AF442" s="37"/>
      <c r="BC442" s="104"/>
      <c r="BE442" s="104"/>
    </row>
    <row r="443" spans="3:57">
      <c r="C443" s="40"/>
      <c r="D443" s="39"/>
      <c r="E443" s="39"/>
      <c r="F443" s="39"/>
      <c r="G443" s="40"/>
      <c r="H443" s="40"/>
      <c r="I443" s="40"/>
      <c r="J443" s="40"/>
      <c r="K443" s="40"/>
      <c r="L443" s="40"/>
      <c r="M443" s="40"/>
      <c r="N443" s="40"/>
      <c r="O443" s="40"/>
      <c r="P443" s="40"/>
      <c r="Q443" s="40"/>
      <c r="R443" s="37"/>
      <c r="S443" s="37"/>
      <c r="T443" s="37"/>
      <c r="U443" s="37"/>
      <c r="V443" s="37"/>
      <c r="W443" s="37"/>
      <c r="X443" s="37"/>
      <c r="Y443" s="37"/>
      <c r="Z443" s="37"/>
      <c r="AE443" s="37"/>
      <c r="AF443" s="37"/>
      <c r="BC443" s="104"/>
      <c r="BE443" s="104"/>
    </row>
    <row r="444" spans="3:57">
      <c r="C444" s="40"/>
      <c r="D444" s="39"/>
      <c r="E444" s="39"/>
      <c r="F444" s="39"/>
      <c r="G444" s="40"/>
      <c r="H444" s="40"/>
      <c r="I444" s="40"/>
      <c r="J444" s="40"/>
      <c r="K444" s="40"/>
      <c r="L444" s="40"/>
      <c r="M444" s="40"/>
      <c r="N444" s="40"/>
      <c r="O444" s="40"/>
      <c r="P444" s="40"/>
      <c r="Q444" s="40"/>
      <c r="R444" s="37"/>
      <c r="S444" s="37"/>
      <c r="T444" s="37"/>
      <c r="U444" s="37"/>
      <c r="V444" s="37"/>
      <c r="W444" s="37"/>
      <c r="X444" s="37"/>
      <c r="Y444" s="37"/>
      <c r="Z444" s="37"/>
      <c r="AE444" s="37"/>
      <c r="AF444" s="37"/>
      <c r="BC444" s="104"/>
      <c r="BE444" s="104"/>
    </row>
    <row r="445" spans="3:57">
      <c r="C445" s="40"/>
      <c r="D445" s="39"/>
      <c r="E445" s="39"/>
      <c r="F445" s="39"/>
      <c r="G445" s="40"/>
      <c r="H445" s="40"/>
      <c r="I445" s="40"/>
      <c r="J445" s="40"/>
      <c r="K445" s="40"/>
      <c r="L445" s="40"/>
      <c r="M445" s="40"/>
      <c r="N445" s="40"/>
      <c r="O445" s="40"/>
      <c r="P445" s="40"/>
      <c r="Q445" s="40"/>
      <c r="R445" s="37"/>
      <c r="S445" s="37"/>
      <c r="T445" s="37"/>
      <c r="U445" s="37"/>
      <c r="V445" s="37"/>
      <c r="W445" s="37"/>
      <c r="X445" s="37"/>
      <c r="Y445" s="37"/>
      <c r="Z445" s="37"/>
      <c r="AE445" s="37"/>
      <c r="AF445" s="37"/>
      <c r="BC445" s="104"/>
      <c r="BE445" s="104"/>
    </row>
    <row r="446" spans="3:57">
      <c r="C446" s="40"/>
      <c r="D446" s="39"/>
      <c r="E446" s="39"/>
      <c r="F446" s="39"/>
      <c r="G446" s="40"/>
      <c r="H446" s="40"/>
      <c r="I446" s="40"/>
      <c r="J446" s="40"/>
      <c r="K446" s="40"/>
      <c r="L446" s="40"/>
      <c r="M446" s="40"/>
      <c r="N446" s="40"/>
      <c r="O446" s="40"/>
      <c r="P446" s="40"/>
      <c r="Q446" s="40"/>
      <c r="R446" s="37"/>
      <c r="S446" s="37"/>
      <c r="T446" s="37"/>
      <c r="U446" s="37"/>
      <c r="V446" s="37"/>
      <c r="W446" s="37"/>
      <c r="X446" s="37"/>
      <c r="Y446" s="37"/>
      <c r="Z446" s="37"/>
      <c r="AE446" s="37"/>
      <c r="AF446" s="37"/>
      <c r="BC446" s="104"/>
      <c r="BE446" s="104"/>
    </row>
    <row r="447" spans="3:57">
      <c r="C447" s="40"/>
      <c r="D447" s="39"/>
      <c r="E447" s="39"/>
      <c r="F447" s="39"/>
      <c r="G447" s="40"/>
      <c r="H447" s="40"/>
      <c r="I447" s="40"/>
      <c r="J447" s="40"/>
      <c r="K447" s="40"/>
      <c r="L447" s="40"/>
      <c r="M447" s="40"/>
      <c r="N447" s="40"/>
      <c r="O447" s="40"/>
      <c r="P447" s="40"/>
      <c r="Q447" s="40"/>
      <c r="R447" s="37"/>
      <c r="S447" s="37"/>
      <c r="T447" s="37"/>
      <c r="U447" s="37"/>
      <c r="V447" s="37"/>
      <c r="W447" s="37"/>
      <c r="X447" s="37"/>
      <c r="Y447" s="37"/>
      <c r="Z447" s="37"/>
      <c r="AE447" s="37"/>
      <c r="AF447" s="37"/>
      <c r="BC447" s="104"/>
      <c r="BE447" s="104"/>
    </row>
    <row r="448" spans="3:57">
      <c r="C448" s="40"/>
      <c r="D448" s="39"/>
      <c r="E448" s="39"/>
      <c r="F448" s="39"/>
      <c r="G448" s="40"/>
      <c r="H448" s="40"/>
      <c r="I448" s="40"/>
      <c r="J448" s="40"/>
      <c r="K448" s="40"/>
      <c r="L448" s="40"/>
      <c r="M448" s="40"/>
      <c r="N448" s="40"/>
      <c r="O448" s="40"/>
      <c r="P448" s="40"/>
      <c r="Q448" s="40"/>
      <c r="R448" s="37"/>
      <c r="S448" s="37"/>
      <c r="T448" s="37"/>
      <c r="U448" s="37"/>
      <c r="V448" s="37"/>
      <c r="W448" s="37"/>
      <c r="X448" s="37"/>
      <c r="Y448" s="37"/>
      <c r="Z448" s="37"/>
      <c r="AE448" s="37"/>
      <c r="AF448" s="37"/>
      <c r="BC448" s="104"/>
      <c r="BE448" s="104"/>
    </row>
    <row r="449" spans="3:57">
      <c r="C449" s="40"/>
      <c r="D449" s="39"/>
      <c r="E449" s="39"/>
      <c r="F449" s="39"/>
      <c r="G449" s="40"/>
      <c r="H449" s="40"/>
      <c r="I449" s="40"/>
      <c r="J449" s="40"/>
      <c r="K449" s="40"/>
      <c r="L449" s="40"/>
      <c r="M449" s="40"/>
      <c r="N449" s="40"/>
      <c r="O449" s="40"/>
      <c r="P449" s="40"/>
      <c r="Q449" s="40"/>
      <c r="R449" s="37"/>
      <c r="S449" s="37"/>
      <c r="T449" s="37"/>
      <c r="U449" s="37"/>
      <c r="V449" s="37"/>
      <c r="W449" s="37"/>
      <c r="X449" s="37"/>
      <c r="Y449" s="37"/>
      <c r="Z449" s="37"/>
      <c r="AE449" s="37"/>
      <c r="AF449" s="37"/>
      <c r="BC449" s="104"/>
      <c r="BE449" s="104"/>
    </row>
    <row r="450" spans="3:57">
      <c r="C450" s="40"/>
      <c r="D450" s="39"/>
      <c r="E450" s="39"/>
      <c r="F450" s="39"/>
      <c r="G450" s="40"/>
      <c r="H450" s="40"/>
      <c r="I450" s="40"/>
      <c r="J450" s="40"/>
      <c r="K450" s="40"/>
      <c r="L450" s="40"/>
      <c r="M450" s="40"/>
      <c r="N450" s="40"/>
      <c r="O450" s="40"/>
      <c r="P450" s="40"/>
      <c r="Q450" s="40"/>
      <c r="R450" s="37"/>
      <c r="S450" s="37"/>
      <c r="T450" s="37"/>
      <c r="U450" s="37"/>
      <c r="V450" s="37"/>
      <c r="W450" s="37"/>
      <c r="X450" s="37"/>
      <c r="Y450" s="37"/>
      <c r="Z450" s="37"/>
      <c r="AE450" s="37"/>
      <c r="AF450" s="37"/>
      <c r="BC450" s="104"/>
      <c r="BE450" s="104"/>
    </row>
    <row r="451" spans="3:57">
      <c r="C451" s="40"/>
      <c r="D451" s="39"/>
      <c r="E451" s="39"/>
      <c r="F451" s="39"/>
      <c r="G451" s="40"/>
      <c r="H451" s="40"/>
      <c r="I451" s="40"/>
      <c r="J451" s="40"/>
      <c r="K451" s="40"/>
      <c r="L451" s="40"/>
      <c r="M451" s="40"/>
      <c r="N451" s="40"/>
      <c r="O451" s="40"/>
      <c r="P451" s="40"/>
      <c r="Q451" s="40"/>
      <c r="R451" s="37"/>
      <c r="S451" s="37"/>
      <c r="T451" s="37"/>
      <c r="U451" s="37"/>
      <c r="V451" s="37"/>
      <c r="W451" s="37"/>
      <c r="X451" s="37"/>
      <c r="Y451" s="37"/>
      <c r="Z451" s="37"/>
      <c r="AE451" s="37"/>
      <c r="AF451" s="37"/>
      <c r="BC451" s="104"/>
      <c r="BE451" s="104"/>
    </row>
    <row r="452" spans="3:57">
      <c r="C452" s="40"/>
      <c r="D452" s="39"/>
      <c r="E452" s="39"/>
      <c r="F452" s="39"/>
      <c r="G452" s="40"/>
      <c r="H452" s="40"/>
      <c r="I452" s="40"/>
      <c r="J452" s="40"/>
      <c r="K452" s="40"/>
      <c r="L452" s="40"/>
      <c r="M452" s="40"/>
      <c r="N452" s="40"/>
      <c r="O452" s="40"/>
      <c r="P452" s="40"/>
      <c r="Q452" s="40"/>
      <c r="R452" s="37"/>
      <c r="S452" s="37"/>
      <c r="T452" s="37"/>
      <c r="U452" s="37"/>
      <c r="V452" s="37"/>
      <c r="W452" s="37"/>
      <c r="X452" s="37"/>
      <c r="Y452" s="37"/>
      <c r="Z452" s="37"/>
      <c r="AE452" s="37"/>
      <c r="AF452" s="37"/>
      <c r="BC452" s="104"/>
      <c r="BE452" s="104"/>
    </row>
    <row r="453" spans="3:57">
      <c r="C453" s="40"/>
      <c r="D453" s="39"/>
      <c r="E453" s="39"/>
      <c r="F453" s="39"/>
      <c r="G453" s="40"/>
      <c r="H453" s="40"/>
      <c r="I453" s="40"/>
      <c r="J453" s="40"/>
      <c r="K453" s="40"/>
      <c r="L453" s="40"/>
      <c r="M453" s="40"/>
      <c r="N453" s="40"/>
      <c r="O453" s="40"/>
      <c r="P453" s="40"/>
      <c r="Q453" s="40"/>
      <c r="R453" s="37"/>
      <c r="S453" s="37"/>
      <c r="T453" s="37"/>
      <c r="U453" s="37"/>
      <c r="V453" s="37"/>
      <c r="W453" s="37"/>
      <c r="X453" s="37"/>
      <c r="Y453" s="37"/>
      <c r="Z453" s="37"/>
      <c r="AE453" s="37"/>
      <c r="AF453" s="37"/>
      <c r="BC453" s="104"/>
      <c r="BE453" s="104"/>
    </row>
    <row r="454" spans="3:57">
      <c r="C454" s="40"/>
      <c r="D454" s="39"/>
      <c r="E454" s="39"/>
      <c r="F454" s="39"/>
      <c r="G454" s="40"/>
      <c r="H454" s="40"/>
      <c r="I454" s="40"/>
      <c r="J454" s="40"/>
      <c r="K454" s="40"/>
      <c r="L454" s="40"/>
      <c r="M454" s="40"/>
      <c r="N454" s="40"/>
      <c r="O454" s="40"/>
      <c r="P454" s="40"/>
      <c r="Q454" s="40"/>
      <c r="R454" s="37"/>
      <c r="S454" s="37"/>
      <c r="T454" s="37"/>
      <c r="U454" s="37"/>
      <c r="V454" s="37"/>
      <c r="W454" s="37"/>
      <c r="X454" s="37"/>
      <c r="Y454" s="37"/>
      <c r="Z454" s="37"/>
      <c r="AE454" s="37"/>
      <c r="AF454" s="37"/>
      <c r="BC454" s="104"/>
      <c r="BE454" s="104"/>
    </row>
    <row r="455" spans="3:57">
      <c r="C455" s="40"/>
      <c r="D455" s="39"/>
      <c r="E455" s="39"/>
      <c r="F455" s="39"/>
      <c r="G455" s="40"/>
      <c r="H455" s="40"/>
      <c r="I455" s="40"/>
      <c r="J455" s="40"/>
      <c r="K455" s="40"/>
      <c r="L455" s="40"/>
      <c r="M455" s="40"/>
      <c r="N455" s="40"/>
      <c r="O455" s="40"/>
      <c r="P455" s="40"/>
      <c r="Q455" s="40"/>
      <c r="R455" s="37"/>
      <c r="S455" s="37"/>
      <c r="T455" s="37"/>
      <c r="U455" s="37"/>
      <c r="V455" s="37"/>
      <c r="W455" s="37"/>
      <c r="X455" s="37"/>
      <c r="Y455" s="37"/>
      <c r="Z455" s="37"/>
      <c r="AE455" s="37"/>
      <c r="AF455" s="37"/>
      <c r="BC455" s="104"/>
      <c r="BE455" s="104"/>
    </row>
    <row r="456" spans="3:57">
      <c r="C456" s="40"/>
      <c r="D456" s="39"/>
      <c r="E456" s="39"/>
      <c r="F456" s="39"/>
      <c r="G456" s="40"/>
      <c r="H456" s="40"/>
      <c r="I456" s="40"/>
      <c r="J456" s="40"/>
      <c r="K456" s="40"/>
      <c r="L456" s="40"/>
      <c r="M456" s="40"/>
      <c r="N456" s="40"/>
      <c r="O456" s="40"/>
      <c r="P456" s="40"/>
      <c r="Q456" s="40"/>
      <c r="R456" s="37"/>
      <c r="S456" s="37"/>
      <c r="T456" s="37"/>
      <c r="U456" s="37"/>
      <c r="V456" s="37"/>
      <c r="W456" s="37"/>
      <c r="X456" s="37"/>
      <c r="Y456" s="37"/>
      <c r="Z456" s="37"/>
      <c r="AE456" s="37"/>
      <c r="AF456" s="37"/>
      <c r="BC456" s="104"/>
      <c r="BE456" s="104"/>
    </row>
    <row r="457" spans="3:57">
      <c r="C457" s="40"/>
      <c r="D457" s="39"/>
      <c r="E457" s="39"/>
      <c r="F457" s="39"/>
      <c r="G457" s="40"/>
      <c r="H457" s="40"/>
      <c r="I457" s="40"/>
      <c r="J457" s="40"/>
      <c r="K457" s="40"/>
      <c r="L457" s="40"/>
      <c r="M457" s="40"/>
      <c r="N457" s="40"/>
      <c r="O457" s="40"/>
      <c r="P457" s="40"/>
      <c r="Q457" s="40"/>
      <c r="R457" s="37"/>
      <c r="S457" s="37"/>
      <c r="T457" s="37"/>
      <c r="U457" s="37"/>
      <c r="V457" s="37"/>
      <c r="W457" s="37"/>
      <c r="X457" s="37"/>
      <c r="Y457" s="37"/>
      <c r="Z457" s="37"/>
      <c r="AE457" s="37"/>
      <c r="AF457" s="37"/>
      <c r="BC457" s="104"/>
      <c r="BE457" s="104"/>
    </row>
    <row r="458" spans="3:57">
      <c r="C458" s="40"/>
      <c r="D458" s="39"/>
      <c r="E458" s="39"/>
      <c r="F458" s="39"/>
      <c r="G458" s="40"/>
      <c r="H458" s="40"/>
      <c r="I458" s="40"/>
      <c r="J458" s="40"/>
      <c r="K458" s="40"/>
      <c r="L458" s="40"/>
      <c r="M458" s="40"/>
      <c r="N458" s="40"/>
      <c r="O458" s="40"/>
      <c r="P458" s="40"/>
      <c r="Q458" s="40"/>
      <c r="R458" s="37"/>
      <c r="S458" s="37"/>
      <c r="T458" s="37"/>
      <c r="U458" s="37"/>
      <c r="V458" s="37"/>
      <c r="W458" s="37"/>
      <c r="X458" s="37"/>
      <c r="Y458" s="37"/>
      <c r="Z458" s="37"/>
      <c r="AE458" s="37"/>
      <c r="AF458" s="37"/>
      <c r="BC458" s="104"/>
      <c r="BE458" s="104"/>
    </row>
    <row r="459" spans="3:57">
      <c r="C459" s="40"/>
      <c r="D459" s="39"/>
      <c r="E459" s="39"/>
      <c r="F459" s="39"/>
      <c r="G459" s="40"/>
      <c r="H459" s="40"/>
      <c r="I459" s="40"/>
      <c r="J459" s="40"/>
      <c r="K459" s="40"/>
      <c r="L459" s="40"/>
      <c r="M459" s="40"/>
      <c r="N459" s="40"/>
      <c r="O459" s="40"/>
      <c r="P459" s="40"/>
      <c r="Q459" s="40"/>
      <c r="R459" s="37"/>
      <c r="S459" s="37"/>
      <c r="T459" s="37"/>
      <c r="U459" s="37"/>
      <c r="V459" s="37"/>
      <c r="W459" s="37"/>
      <c r="X459" s="37"/>
      <c r="Y459" s="37"/>
      <c r="Z459" s="37"/>
      <c r="AE459" s="37"/>
      <c r="AF459" s="37"/>
      <c r="BC459" s="104"/>
      <c r="BE459" s="104"/>
    </row>
    <row r="460" spans="3:57">
      <c r="C460" s="40"/>
      <c r="D460" s="39"/>
      <c r="E460" s="39"/>
      <c r="F460" s="39"/>
      <c r="G460" s="40"/>
      <c r="H460" s="40"/>
      <c r="I460" s="40"/>
      <c r="J460" s="40"/>
      <c r="K460" s="40"/>
      <c r="L460" s="40"/>
      <c r="M460" s="40"/>
      <c r="N460" s="40"/>
      <c r="O460" s="40"/>
      <c r="P460" s="40"/>
      <c r="Q460" s="40"/>
      <c r="R460" s="37"/>
      <c r="S460" s="37"/>
      <c r="T460" s="37"/>
      <c r="U460" s="37"/>
      <c r="V460" s="37"/>
      <c r="W460" s="37"/>
      <c r="X460" s="37"/>
      <c r="Y460" s="37"/>
      <c r="Z460" s="37"/>
      <c r="AE460" s="37"/>
      <c r="AF460" s="37"/>
      <c r="BC460" s="104"/>
      <c r="BE460" s="104"/>
    </row>
    <row r="461" spans="3:57">
      <c r="C461" s="40"/>
      <c r="D461" s="39"/>
      <c r="E461" s="39"/>
      <c r="F461" s="39"/>
      <c r="G461" s="40"/>
      <c r="H461" s="40"/>
      <c r="I461" s="40"/>
      <c r="J461" s="40"/>
      <c r="K461" s="40"/>
      <c r="L461" s="40"/>
      <c r="M461" s="40"/>
      <c r="N461" s="40"/>
      <c r="O461" s="40"/>
      <c r="P461" s="40"/>
      <c r="Q461" s="40"/>
      <c r="R461" s="37"/>
      <c r="S461" s="37"/>
      <c r="T461" s="37"/>
      <c r="U461" s="37"/>
      <c r="V461" s="37"/>
      <c r="W461" s="37"/>
      <c r="X461" s="37"/>
      <c r="Y461" s="37"/>
      <c r="Z461" s="37"/>
      <c r="AE461" s="37"/>
      <c r="AF461" s="37"/>
      <c r="BC461" s="104"/>
      <c r="BE461" s="104"/>
    </row>
    <row r="462" spans="3:57">
      <c r="C462" s="40"/>
      <c r="D462" s="39"/>
      <c r="E462" s="39"/>
      <c r="F462" s="39"/>
      <c r="G462" s="40"/>
      <c r="H462" s="40"/>
      <c r="I462" s="40"/>
      <c r="J462" s="40"/>
      <c r="K462" s="40"/>
      <c r="L462" s="40"/>
      <c r="M462" s="40"/>
      <c r="N462" s="40"/>
      <c r="O462" s="40"/>
      <c r="P462" s="40"/>
      <c r="Q462" s="40"/>
      <c r="R462" s="37"/>
      <c r="S462" s="37"/>
      <c r="T462" s="37"/>
      <c r="U462" s="37"/>
      <c r="V462" s="37"/>
      <c r="W462" s="37"/>
      <c r="X462" s="37"/>
      <c r="Y462" s="37"/>
      <c r="Z462" s="37"/>
      <c r="AE462" s="37"/>
      <c r="AF462" s="37"/>
      <c r="BC462" s="104"/>
      <c r="BE462" s="104"/>
    </row>
    <row r="463" spans="3:57">
      <c r="C463" s="40"/>
      <c r="D463" s="39"/>
      <c r="E463" s="39"/>
      <c r="F463" s="39"/>
      <c r="G463" s="40"/>
      <c r="H463" s="40"/>
      <c r="I463" s="40"/>
      <c r="J463" s="40"/>
      <c r="K463" s="40"/>
      <c r="L463" s="40"/>
      <c r="M463" s="40"/>
      <c r="N463" s="40"/>
      <c r="O463" s="40"/>
      <c r="P463" s="40"/>
      <c r="Q463" s="40"/>
      <c r="R463" s="37"/>
      <c r="S463" s="37"/>
      <c r="T463" s="37"/>
      <c r="U463" s="37"/>
      <c r="V463" s="37"/>
      <c r="W463" s="37"/>
      <c r="X463" s="37"/>
      <c r="Y463" s="37"/>
      <c r="Z463" s="37"/>
      <c r="AE463" s="37"/>
      <c r="AF463" s="37"/>
      <c r="BC463" s="104"/>
      <c r="BE463" s="104"/>
    </row>
    <row r="464" spans="3:57">
      <c r="C464" s="40"/>
      <c r="D464" s="39"/>
      <c r="E464" s="39"/>
      <c r="F464" s="39"/>
      <c r="G464" s="40"/>
      <c r="H464" s="40"/>
      <c r="I464" s="40"/>
      <c r="J464" s="40"/>
      <c r="K464" s="40"/>
      <c r="L464" s="40"/>
      <c r="M464" s="40"/>
      <c r="N464" s="40"/>
      <c r="O464" s="40"/>
      <c r="P464" s="40"/>
      <c r="Q464" s="40"/>
      <c r="R464" s="37"/>
      <c r="S464" s="37"/>
      <c r="T464" s="37"/>
      <c r="U464" s="37"/>
      <c r="V464" s="37"/>
      <c r="W464" s="37"/>
      <c r="X464" s="37"/>
      <c r="Y464" s="37"/>
      <c r="Z464" s="37"/>
      <c r="AE464" s="37"/>
      <c r="AF464" s="37"/>
      <c r="BC464" s="104"/>
      <c r="BE464" s="104"/>
    </row>
    <row r="465" spans="3:57">
      <c r="C465" s="40"/>
      <c r="D465" s="39"/>
      <c r="E465" s="39"/>
      <c r="F465" s="39"/>
      <c r="G465" s="40"/>
      <c r="H465" s="40"/>
      <c r="I465" s="40"/>
      <c r="J465" s="40"/>
      <c r="K465" s="40"/>
      <c r="L465" s="40"/>
      <c r="M465" s="40"/>
      <c r="N465" s="40"/>
      <c r="O465" s="40"/>
      <c r="P465" s="40"/>
      <c r="Q465" s="40"/>
      <c r="R465" s="37"/>
      <c r="S465" s="37"/>
      <c r="T465" s="37"/>
      <c r="U465" s="37"/>
      <c r="V465" s="37"/>
      <c r="W465" s="37"/>
      <c r="X465" s="37"/>
      <c r="Y465" s="37"/>
      <c r="Z465" s="37"/>
      <c r="AE465" s="37"/>
      <c r="AF465" s="37"/>
      <c r="BC465" s="104"/>
      <c r="BE465" s="104"/>
    </row>
    <row r="466" spans="3:57">
      <c r="C466" s="40"/>
      <c r="D466" s="39"/>
      <c r="E466" s="39"/>
      <c r="F466" s="39"/>
      <c r="G466" s="40"/>
      <c r="H466" s="40"/>
      <c r="I466" s="40"/>
      <c r="J466" s="40"/>
      <c r="K466" s="40"/>
      <c r="L466" s="40"/>
      <c r="M466" s="40"/>
      <c r="N466" s="40"/>
      <c r="O466" s="40"/>
      <c r="P466" s="40"/>
      <c r="Q466" s="40"/>
      <c r="R466" s="37"/>
      <c r="S466" s="37"/>
      <c r="T466" s="37"/>
      <c r="U466" s="37"/>
      <c r="V466" s="37"/>
      <c r="W466" s="37"/>
      <c r="X466" s="37"/>
      <c r="Y466" s="37"/>
      <c r="Z466" s="37"/>
      <c r="AE466" s="37"/>
      <c r="AF466" s="37"/>
      <c r="BC466" s="104"/>
      <c r="BE466" s="104"/>
    </row>
    <row r="467" spans="3:57">
      <c r="C467" s="40"/>
      <c r="D467" s="39"/>
      <c r="E467" s="39"/>
      <c r="F467" s="39"/>
      <c r="G467" s="40"/>
      <c r="H467" s="40"/>
      <c r="I467" s="40"/>
      <c r="J467" s="40"/>
      <c r="K467" s="40"/>
      <c r="L467" s="40"/>
      <c r="M467" s="40"/>
      <c r="N467" s="40"/>
      <c r="O467" s="40"/>
      <c r="P467" s="40"/>
      <c r="Q467" s="40"/>
      <c r="R467" s="37"/>
      <c r="S467" s="37"/>
      <c r="T467" s="37"/>
      <c r="U467" s="37"/>
      <c r="V467" s="37"/>
      <c r="W467" s="37"/>
      <c r="X467" s="37"/>
      <c r="Y467" s="37"/>
      <c r="Z467" s="37"/>
      <c r="AE467" s="37"/>
      <c r="AF467" s="37"/>
      <c r="BC467" s="104"/>
      <c r="BE467" s="104"/>
    </row>
    <row r="468" spans="3:57">
      <c r="C468" s="40"/>
      <c r="D468" s="39"/>
      <c r="E468" s="39"/>
      <c r="F468" s="39"/>
      <c r="G468" s="40"/>
      <c r="H468" s="40"/>
      <c r="I468" s="40"/>
      <c r="J468" s="40"/>
      <c r="K468" s="40"/>
      <c r="L468" s="40"/>
      <c r="M468" s="40"/>
      <c r="N468" s="40"/>
      <c r="O468" s="40"/>
      <c r="P468" s="40"/>
      <c r="Q468" s="40"/>
      <c r="R468" s="37"/>
      <c r="S468" s="37"/>
      <c r="T468" s="37"/>
      <c r="U468" s="37"/>
      <c r="V468" s="37"/>
      <c r="W468" s="37"/>
      <c r="X468" s="37"/>
      <c r="Y468" s="37"/>
      <c r="Z468" s="37"/>
      <c r="AE468" s="37"/>
      <c r="AF468" s="37"/>
      <c r="BC468" s="104"/>
      <c r="BE468" s="104"/>
    </row>
    <row r="469" spans="3:57">
      <c r="C469" s="40"/>
      <c r="D469" s="39"/>
      <c r="E469" s="39"/>
      <c r="F469" s="39"/>
      <c r="G469" s="40"/>
      <c r="H469" s="40"/>
      <c r="I469" s="40"/>
      <c r="J469" s="40"/>
      <c r="K469" s="40"/>
      <c r="L469" s="40"/>
      <c r="M469" s="40"/>
      <c r="N469" s="40"/>
      <c r="O469" s="40"/>
      <c r="P469" s="40"/>
      <c r="Q469" s="40"/>
      <c r="R469" s="37"/>
      <c r="S469" s="37"/>
      <c r="T469" s="37"/>
      <c r="U469" s="37"/>
      <c r="V469" s="37"/>
      <c r="W469" s="37"/>
      <c r="X469" s="37"/>
      <c r="Y469" s="37"/>
      <c r="Z469" s="37"/>
      <c r="AE469" s="37"/>
      <c r="AF469" s="37"/>
      <c r="BC469" s="104"/>
      <c r="BE469" s="104"/>
    </row>
    <row r="470" spans="3:57">
      <c r="C470" s="40"/>
      <c r="D470" s="39"/>
      <c r="E470" s="39"/>
      <c r="F470" s="39"/>
      <c r="G470" s="40"/>
      <c r="H470" s="40"/>
      <c r="I470" s="40"/>
      <c r="J470" s="40"/>
      <c r="K470" s="40"/>
      <c r="L470" s="40"/>
      <c r="M470" s="40"/>
      <c r="N470" s="40"/>
      <c r="O470" s="40"/>
      <c r="P470" s="40"/>
      <c r="Q470" s="40"/>
      <c r="R470" s="37"/>
      <c r="S470" s="37"/>
      <c r="T470" s="37"/>
      <c r="U470" s="37"/>
      <c r="V470" s="37"/>
      <c r="W470" s="37"/>
      <c r="X470" s="37"/>
      <c r="Y470" s="37"/>
      <c r="Z470" s="37"/>
      <c r="AE470" s="37"/>
      <c r="AF470" s="37"/>
      <c r="BC470" s="104"/>
      <c r="BE470" s="104"/>
    </row>
    <row r="471" spans="3:57">
      <c r="C471" s="40"/>
      <c r="D471" s="39"/>
      <c r="E471" s="39"/>
      <c r="F471" s="39"/>
      <c r="G471" s="40"/>
      <c r="H471" s="40"/>
      <c r="I471" s="40"/>
      <c r="J471" s="40"/>
      <c r="K471" s="40"/>
      <c r="L471" s="40"/>
      <c r="M471" s="40"/>
      <c r="N471" s="40"/>
      <c r="O471" s="40"/>
      <c r="P471" s="40"/>
      <c r="Q471" s="40"/>
      <c r="R471" s="37"/>
      <c r="S471" s="37"/>
      <c r="T471" s="37"/>
      <c r="U471" s="37"/>
      <c r="V471" s="37"/>
      <c r="W471" s="37"/>
      <c r="X471" s="37"/>
      <c r="Y471" s="37"/>
      <c r="Z471" s="37"/>
      <c r="AE471" s="37"/>
      <c r="AF471" s="37"/>
      <c r="BC471" s="104"/>
      <c r="BE471" s="104"/>
    </row>
    <row r="472" spans="3:57">
      <c r="C472" s="40"/>
      <c r="D472" s="39"/>
      <c r="E472" s="39"/>
      <c r="F472" s="39"/>
      <c r="G472" s="40"/>
      <c r="H472" s="40"/>
      <c r="I472" s="40"/>
      <c r="J472" s="40"/>
      <c r="K472" s="40"/>
      <c r="L472" s="40"/>
      <c r="M472" s="40"/>
      <c r="N472" s="40"/>
      <c r="O472" s="40"/>
      <c r="P472" s="40"/>
      <c r="Q472" s="40"/>
      <c r="R472" s="37"/>
      <c r="S472" s="37"/>
      <c r="T472" s="37"/>
      <c r="U472" s="37"/>
      <c r="V472" s="37"/>
      <c r="W472" s="37"/>
      <c r="X472" s="37"/>
      <c r="Y472" s="37"/>
      <c r="Z472" s="37"/>
      <c r="AE472" s="37"/>
      <c r="AF472" s="37"/>
      <c r="BC472" s="104"/>
      <c r="BE472" s="104"/>
    </row>
    <row r="473" spans="3:57">
      <c r="C473" s="40"/>
      <c r="D473" s="39"/>
      <c r="E473" s="39"/>
      <c r="F473" s="39"/>
      <c r="G473" s="40"/>
      <c r="H473" s="40"/>
      <c r="I473" s="40"/>
      <c r="J473" s="40"/>
      <c r="K473" s="40"/>
      <c r="L473" s="40"/>
      <c r="M473" s="40"/>
      <c r="N473" s="40"/>
      <c r="O473" s="40"/>
      <c r="P473" s="40"/>
      <c r="Q473" s="40"/>
      <c r="R473" s="37"/>
      <c r="S473" s="37"/>
      <c r="T473" s="37"/>
      <c r="U473" s="37"/>
      <c r="V473" s="37"/>
      <c r="W473" s="37"/>
      <c r="X473" s="37"/>
      <c r="Y473" s="37"/>
      <c r="Z473" s="37"/>
      <c r="AE473" s="37"/>
      <c r="AF473" s="37"/>
      <c r="BC473" s="104"/>
      <c r="BE473" s="104"/>
    </row>
    <row r="474" spans="3:57">
      <c r="C474" s="40"/>
      <c r="D474" s="39"/>
      <c r="E474" s="39"/>
      <c r="F474" s="39"/>
      <c r="G474" s="40"/>
      <c r="H474" s="40"/>
      <c r="I474" s="40"/>
      <c r="J474" s="40"/>
      <c r="K474" s="40"/>
      <c r="L474" s="40"/>
      <c r="M474" s="40"/>
      <c r="N474" s="40"/>
      <c r="O474" s="40"/>
      <c r="P474" s="40"/>
      <c r="Q474" s="40"/>
      <c r="R474" s="37"/>
      <c r="S474" s="37"/>
      <c r="T474" s="37"/>
      <c r="U474" s="37"/>
      <c r="V474" s="37"/>
      <c r="W474" s="37"/>
      <c r="X474" s="37"/>
      <c r="Y474" s="37"/>
      <c r="Z474" s="37"/>
      <c r="AE474" s="37"/>
      <c r="AF474" s="37"/>
      <c r="BC474" s="104"/>
      <c r="BE474" s="104"/>
    </row>
    <row r="475" spans="3:57">
      <c r="C475" s="40"/>
      <c r="D475" s="39"/>
      <c r="E475" s="39"/>
      <c r="F475" s="39"/>
      <c r="G475" s="40"/>
      <c r="H475" s="40"/>
      <c r="I475" s="40"/>
      <c r="J475" s="40"/>
      <c r="K475" s="40"/>
      <c r="L475" s="40"/>
      <c r="M475" s="40"/>
      <c r="N475" s="40"/>
      <c r="O475" s="40"/>
      <c r="P475" s="40"/>
      <c r="Q475" s="40"/>
      <c r="R475" s="37"/>
      <c r="S475" s="37"/>
      <c r="T475" s="37"/>
      <c r="U475" s="37"/>
      <c r="V475" s="37"/>
      <c r="W475" s="37"/>
      <c r="X475" s="37"/>
      <c r="Y475" s="37"/>
      <c r="Z475" s="37"/>
      <c r="AE475" s="37"/>
      <c r="AF475" s="37"/>
      <c r="BC475" s="104"/>
      <c r="BE475" s="104"/>
    </row>
    <row r="476" spans="3:57">
      <c r="C476" s="40"/>
      <c r="D476" s="39"/>
      <c r="E476" s="39"/>
      <c r="F476" s="39"/>
      <c r="G476" s="40"/>
      <c r="H476" s="40"/>
      <c r="I476" s="40"/>
      <c r="J476" s="40"/>
      <c r="K476" s="40"/>
      <c r="L476" s="40"/>
      <c r="M476" s="40"/>
      <c r="N476" s="40"/>
      <c r="O476" s="40"/>
      <c r="P476" s="40"/>
      <c r="Q476" s="40"/>
      <c r="R476" s="37"/>
      <c r="S476" s="37"/>
      <c r="T476" s="37"/>
      <c r="U476" s="37"/>
      <c r="V476" s="37"/>
      <c r="W476" s="37"/>
      <c r="X476" s="37"/>
      <c r="Y476" s="37"/>
      <c r="Z476" s="37"/>
      <c r="AE476" s="37"/>
      <c r="AF476" s="37"/>
      <c r="BC476" s="104"/>
      <c r="BE476" s="104"/>
    </row>
    <row r="477" spans="3:57">
      <c r="C477" s="40"/>
      <c r="D477" s="39"/>
      <c r="E477" s="39"/>
      <c r="F477" s="39"/>
      <c r="G477" s="40"/>
      <c r="H477" s="40"/>
      <c r="I477" s="40"/>
      <c r="J477" s="40"/>
      <c r="K477" s="40"/>
      <c r="L477" s="40"/>
      <c r="M477" s="40"/>
      <c r="N477" s="40"/>
      <c r="O477" s="40"/>
      <c r="P477" s="40"/>
      <c r="Q477" s="40"/>
      <c r="R477" s="37"/>
      <c r="S477" s="37"/>
      <c r="T477" s="37"/>
      <c r="U477" s="37"/>
      <c r="V477" s="37"/>
      <c r="W477" s="37"/>
      <c r="X477" s="37"/>
      <c r="Y477" s="37"/>
      <c r="Z477" s="37"/>
      <c r="AE477" s="37"/>
      <c r="AF477" s="37"/>
      <c r="BC477" s="104"/>
      <c r="BE477" s="104"/>
    </row>
    <row r="478" spans="3:57">
      <c r="C478" s="40"/>
      <c r="D478" s="39"/>
      <c r="E478" s="39"/>
      <c r="F478" s="39"/>
      <c r="G478" s="40"/>
      <c r="H478" s="40"/>
      <c r="I478" s="40"/>
      <c r="J478" s="40"/>
      <c r="K478" s="40"/>
      <c r="L478" s="40"/>
      <c r="M478" s="40"/>
      <c r="N478" s="40"/>
      <c r="O478" s="40"/>
      <c r="P478" s="40"/>
      <c r="Q478" s="40"/>
      <c r="R478" s="37"/>
      <c r="S478" s="37"/>
      <c r="T478" s="37"/>
      <c r="U478" s="37"/>
      <c r="V478" s="37"/>
      <c r="W478" s="37"/>
      <c r="X478" s="37"/>
      <c r="Y478" s="37"/>
      <c r="Z478" s="37"/>
      <c r="AE478" s="37"/>
      <c r="AF478" s="37"/>
      <c r="BC478" s="104"/>
      <c r="BE478" s="104"/>
    </row>
    <row r="479" spans="3:57">
      <c r="C479" s="40"/>
      <c r="D479" s="39"/>
      <c r="E479" s="39"/>
      <c r="F479" s="39"/>
      <c r="G479" s="40"/>
      <c r="H479" s="40"/>
      <c r="I479" s="40"/>
      <c r="J479" s="40"/>
      <c r="K479" s="40"/>
      <c r="L479" s="40"/>
      <c r="M479" s="40"/>
      <c r="N479" s="40"/>
      <c r="O479" s="40"/>
      <c r="P479" s="40"/>
      <c r="Q479" s="40"/>
      <c r="R479" s="37"/>
      <c r="S479" s="37"/>
      <c r="T479" s="37"/>
      <c r="U479" s="37"/>
      <c r="V479" s="37"/>
      <c r="W479" s="37"/>
      <c r="X479" s="37"/>
      <c r="Y479" s="37"/>
      <c r="Z479" s="37"/>
      <c r="AE479" s="37"/>
      <c r="AF479" s="37"/>
      <c r="BC479" s="104"/>
      <c r="BE479" s="104"/>
    </row>
    <row r="480" spans="3:57">
      <c r="C480" s="40"/>
      <c r="D480" s="39"/>
      <c r="E480" s="39"/>
      <c r="F480" s="39"/>
      <c r="G480" s="40"/>
      <c r="H480" s="40"/>
      <c r="I480" s="40"/>
      <c r="J480" s="40"/>
      <c r="K480" s="40"/>
      <c r="L480" s="40"/>
      <c r="M480" s="40"/>
      <c r="N480" s="40"/>
      <c r="O480" s="40"/>
      <c r="P480" s="40"/>
      <c r="Q480" s="40"/>
      <c r="R480" s="37"/>
      <c r="S480" s="37"/>
      <c r="T480" s="37"/>
      <c r="U480" s="37"/>
      <c r="V480" s="37"/>
      <c r="W480" s="37"/>
      <c r="X480" s="37"/>
      <c r="Y480" s="37"/>
      <c r="Z480" s="37"/>
      <c r="AE480" s="37"/>
      <c r="AF480" s="37"/>
      <c r="BC480" s="104"/>
      <c r="BE480" s="104"/>
    </row>
    <row r="481" spans="3:57">
      <c r="C481" s="40"/>
      <c r="D481" s="39"/>
      <c r="E481" s="39"/>
      <c r="F481" s="39"/>
      <c r="G481" s="40"/>
      <c r="H481" s="40"/>
      <c r="I481" s="40"/>
      <c r="J481" s="40"/>
      <c r="K481" s="40"/>
      <c r="L481" s="40"/>
      <c r="M481" s="40"/>
      <c r="N481" s="40"/>
      <c r="O481" s="40"/>
      <c r="P481" s="40"/>
      <c r="Q481" s="40"/>
      <c r="R481" s="37"/>
      <c r="S481" s="37"/>
      <c r="T481" s="37"/>
      <c r="U481" s="37"/>
      <c r="V481" s="37"/>
      <c r="W481" s="37"/>
      <c r="X481" s="37"/>
      <c r="Y481" s="37"/>
      <c r="Z481" s="37"/>
      <c r="AE481" s="37"/>
      <c r="AF481" s="37"/>
      <c r="BC481" s="104"/>
      <c r="BE481" s="104"/>
    </row>
    <row r="482" spans="3:57">
      <c r="C482" s="40"/>
      <c r="D482" s="39"/>
      <c r="E482" s="39"/>
      <c r="F482" s="39"/>
      <c r="G482" s="40"/>
      <c r="H482" s="40"/>
      <c r="I482" s="40"/>
      <c r="J482" s="40"/>
      <c r="K482" s="40"/>
      <c r="L482" s="40"/>
      <c r="M482" s="40"/>
      <c r="N482" s="40"/>
      <c r="O482" s="40"/>
      <c r="P482" s="40"/>
      <c r="Q482" s="40"/>
      <c r="R482" s="37"/>
      <c r="S482" s="37"/>
      <c r="T482" s="37"/>
      <c r="U482" s="37"/>
      <c r="V482" s="37"/>
      <c r="W482" s="37"/>
      <c r="X482" s="37"/>
      <c r="Y482" s="37"/>
      <c r="Z482" s="37"/>
      <c r="AE482" s="37"/>
      <c r="AF482" s="37"/>
      <c r="BC482" s="104"/>
      <c r="BE482" s="104"/>
    </row>
    <row r="483" spans="3:57">
      <c r="C483" s="40"/>
      <c r="D483" s="39"/>
      <c r="E483" s="39"/>
      <c r="F483" s="39"/>
      <c r="G483" s="40"/>
      <c r="H483" s="40"/>
      <c r="I483" s="40"/>
      <c r="J483" s="40"/>
      <c r="K483" s="40"/>
      <c r="L483" s="40"/>
      <c r="M483" s="40"/>
      <c r="N483" s="40"/>
      <c r="O483" s="40"/>
      <c r="P483" s="40"/>
      <c r="Q483" s="40"/>
      <c r="R483" s="37"/>
      <c r="S483" s="37"/>
      <c r="T483" s="37"/>
      <c r="U483" s="37"/>
      <c r="V483" s="37"/>
      <c r="W483" s="37"/>
      <c r="X483" s="37"/>
      <c r="Y483" s="37"/>
      <c r="Z483" s="37"/>
      <c r="AE483" s="37"/>
      <c r="AF483" s="37"/>
      <c r="BC483" s="104"/>
      <c r="BE483" s="104"/>
    </row>
    <row r="484" spans="3:57">
      <c r="C484" s="40"/>
      <c r="D484" s="39"/>
      <c r="E484" s="39"/>
      <c r="F484" s="39"/>
      <c r="G484" s="40"/>
      <c r="H484" s="40"/>
      <c r="I484" s="40"/>
      <c r="J484" s="40"/>
      <c r="K484" s="40"/>
      <c r="L484" s="40"/>
      <c r="M484" s="40"/>
      <c r="N484" s="40"/>
      <c r="O484" s="40"/>
      <c r="P484" s="40"/>
      <c r="Q484" s="40"/>
      <c r="R484" s="37"/>
      <c r="S484" s="37"/>
      <c r="T484" s="37"/>
      <c r="U484" s="37"/>
      <c r="V484" s="37"/>
      <c r="W484" s="37"/>
      <c r="X484" s="37"/>
      <c r="Y484" s="37"/>
      <c r="Z484" s="37"/>
      <c r="AE484" s="37"/>
      <c r="AF484" s="37"/>
      <c r="BC484" s="104"/>
      <c r="BE484" s="104"/>
    </row>
    <row r="485" spans="3:57">
      <c r="C485" s="40"/>
      <c r="D485" s="39"/>
      <c r="E485" s="39"/>
      <c r="F485" s="39"/>
      <c r="G485" s="40"/>
      <c r="H485" s="40"/>
      <c r="I485" s="40"/>
      <c r="J485" s="40"/>
      <c r="K485" s="40"/>
      <c r="L485" s="40"/>
      <c r="M485" s="40"/>
      <c r="N485" s="40"/>
      <c r="O485" s="40"/>
      <c r="P485" s="40"/>
      <c r="Q485" s="40"/>
      <c r="R485" s="37"/>
      <c r="S485" s="37"/>
      <c r="T485" s="37"/>
      <c r="U485" s="37"/>
      <c r="V485" s="37"/>
      <c r="W485" s="37"/>
      <c r="X485" s="37"/>
      <c r="Y485" s="37"/>
      <c r="Z485" s="37"/>
      <c r="AE485" s="37"/>
      <c r="AF485" s="37"/>
      <c r="BC485" s="104"/>
      <c r="BE485" s="104"/>
    </row>
    <row r="486" spans="3:57">
      <c r="C486" s="40"/>
      <c r="D486" s="39"/>
      <c r="E486" s="39"/>
      <c r="F486" s="39"/>
      <c r="G486" s="40"/>
      <c r="H486" s="40"/>
      <c r="I486" s="40"/>
      <c r="J486" s="40"/>
      <c r="K486" s="40"/>
      <c r="L486" s="40"/>
      <c r="M486" s="40"/>
      <c r="N486" s="40"/>
      <c r="O486" s="40"/>
      <c r="P486" s="40"/>
      <c r="Q486" s="40"/>
      <c r="R486" s="37"/>
      <c r="S486" s="37"/>
      <c r="T486" s="37"/>
      <c r="U486" s="37"/>
      <c r="V486" s="37"/>
      <c r="W486" s="37"/>
      <c r="X486" s="37"/>
      <c r="Y486" s="37"/>
      <c r="Z486" s="37"/>
      <c r="AE486" s="37"/>
      <c r="AF486" s="37"/>
      <c r="BC486" s="104"/>
      <c r="BE486" s="104"/>
    </row>
    <row r="487" spans="3:57">
      <c r="C487" s="40"/>
      <c r="D487" s="39"/>
      <c r="E487" s="39"/>
      <c r="F487" s="39"/>
      <c r="G487" s="40"/>
      <c r="H487" s="40"/>
      <c r="I487" s="40"/>
      <c r="J487" s="40"/>
      <c r="K487" s="40"/>
      <c r="L487" s="40"/>
      <c r="M487" s="40"/>
      <c r="N487" s="40"/>
      <c r="O487" s="40"/>
      <c r="P487" s="40"/>
      <c r="Q487" s="40"/>
      <c r="R487" s="37"/>
      <c r="S487" s="37"/>
      <c r="T487" s="37"/>
      <c r="U487" s="37"/>
      <c r="V487" s="37"/>
      <c r="W487" s="37"/>
      <c r="X487" s="37"/>
      <c r="Y487" s="37"/>
      <c r="Z487" s="37"/>
      <c r="AE487" s="37"/>
      <c r="AF487" s="37"/>
      <c r="BC487" s="104"/>
      <c r="BE487" s="104"/>
    </row>
    <row r="488" spans="3:57">
      <c r="C488" s="40"/>
      <c r="D488" s="39"/>
      <c r="E488" s="39"/>
      <c r="F488" s="39"/>
      <c r="G488" s="40"/>
      <c r="H488" s="40"/>
      <c r="I488" s="40"/>
      <c r="J488" s="40"/>
      <c r="K488" s="40"/>
      <c r="L488" s="40"/>
      <c r="M488" s="40"/>
      <c r="N488" s="40"/>
      <c r="O488" s="40"/>
      <c r="P488" s="40"/>
      <c r="Q488" s="40"/>
      <c r="R488" s="37"/>
      <c r="S488" s="37"/>
      <c r="T488" s="37"/>
      <c r="U488" s="37"/>
      <c r="V488" s="37"/>
      <c r="W488" s="37"/>
      <c r="X488" s="37"/>
      <c r="Y488" s="37"/>
      <c r="Z488" s="37"/>
      <c r="AE488" s="37"/>
      <c r="AF488" s="37"/>
      <c r="BC488" s="104"/>
      <c r="BE488" s="104"/>
    </row>
    <row r="489" spans="3:57">
      <c r="C489" s="40"/>
      <c r="D489" s="39"/>
      <c r="E489" s="39"/>
      <c r="F489" s="39"/>
      <c r="G489" s="40"/>
      <c r="H489" s="40"/>
      <c r="I489" s="40"/>
      <c r="J489" s="40"/>
      <c r="K489" s="40"/>
      <c r="L489" s="40"/>
      <c r="M489" s="40"/>
      <c r="N489" s="40"/>
      <c r="O489" s="40"/>
      <c r="P489" s="40"/>
      <c r="Q489" s="40"/>
      <c r="R489" s="37"/>
      <c r="S489" s="37"/>
      <c r="T489" s="37"/>
      <c r="U489" s="37"/>
      <c r="V489" s="37"/>
      <c r="W489" s="37"/>
      <c r="X489" s="37"/>
      <c r="Y489" s="37"/>
      <c r="Z489" s="37"/>
      <c r="AE489" s="37"/>
      <c r="AF489" s="37"/>
      <c r="BC489" s="104"/>
      <c r="BE489" s="104"/>
    </row>
    <row r="490" spans="3:57">
      <c r="C490" s="40"/>
      <c r="D490" s="39"/>
      <c r="E490" s="39"/>
      <c r="F490" s="39"/>
      <c r="G490" s="40"/>
      <c r="H490" s="40"/>
      <c r="I490" s="40"/>
      <c r="J490" s="40"/>
      <c r="K490" s="40"/>
      <c r="L490" s="40"/>
      <c r="M490" s="40"/>
      <c r="N490" s="40"/>
      <c r="O490" s="40"/>
      <c r="P490" s="40"/>
      <c r="Q490" s="40"/>
      <c r="R490" s="37"/>
      <c r="S490" s="37"/>
      <c r="T490" s="37"/>
      <c r="U490" s="37"/>
      <c r="V490" s="37"/>
      <c r="W490" s="37"/>
      <c r="X490" s="37"/>
      <c r="Y490" s="37"/>
      <c r="Z490" s="37"/>
      <c r="AE490" s="37"/>
      <c r="AF490" s="37"/>
      <c r="BC490" s="104"/>
      <c r="BE490" s="104"/>
    </row>
    <row r="491" spans="3:57">
      <c r="C491" s="40"/>
      <c r="D491" s="39"/>
      <c r="E491" s="39"/>
      <c r="F491" s="39"/>
      <c r="G491" s="40"/>
      <c r="H491" s="40"/>
      <c r="I491" s="40"/>
      <c r="J491" s="40"/>
      <c r="K491" s="40"/>
      <c r="L491" s="40"/>
      <c r="M491" s="40"/>
      <c r="N491" s="40"/>
      <c r="O491" s="40"/>
      <c r="P491" s="40"/>
      <c r="Q491" s="40"/>
      <c r="R491" s="37"/>
      <c r="S491" s="37"/>
      <c r="T491" s="37"/>
      <c r="U491" s="37"/>
      <c r="V491" s="37"/>
      <c r="W491" s="37"/>
      <c r="X491" s="37"/>
      <c r="Y491" s="37"/>
      <c r="Z491" s="37"/>
      <c r="AE491" s="37"/>
      <c r="AF491" s="37"/>
      <c r="BC491" s="104"/>
      <c r="BE491" s="104"/>
    </row>
    <row r="492" spans="3:57">
      <c r="C492" s="40"/>
      <c r="D492" s="39"/>
      <c r="E492" s="39"/>
      <c r="F492" s="39"/>
      <c r="G492" s="40"/>
      <c r="H492" s="40"/>
      <c r="I492" s="40"/>
      <c r="J492" s="40"/>
      <c r="K492" s="40"/>
      <c r="L492" s="40"/>
      <c r="M492" s="40"/>
      <c r="N492" s="40"/>
      <c r="O492" s="40"/>
      <c r="P492" s="40"/>
      <c r="Q492" s="40"/>
      <c r="R492" s="37"/>
      <c r="S492" s="37"/>
      <c r="T492" s="37"/>
      <c r="U492" s="37"/>
      <c r="V492" s="37"/>
      <c r="W492" s="37"/>
      <c r="X492" s="37"/>
      <c r="Y492" s="37"/>
      <c r="Z492" s="37"/>
      <c r="AE492" s="37"/>
      <c r="AF492" s="37"/>
      <c r="BC492" s="104"/>
      <c r="BE492" s="104"/>
    </row>
    <row r="493" spans="3:57">
      <c r="C493" s="40"/>
      <c r="D493" s="39"/>
      <c r="E493" s="39"/>
      <c r="F493" s="39"/>
      <c r="G493" s="40"/>
      <c r="H493" s="40"/>
      <c r="I493" s="40"/>
      <c r="J493" s="40"/>
      <c r="K493" s="40"/>
      <c r="L493" s="40"/>
      <c r="M493" s="40"/>
      <c r="N493" s="40"/>
      <c r="O493" s="40"/>
      <c r="P493" s="40"/>
      <c r="Q493" s="40"/>
      <c r="R493" s="37"/>
      <c r="S493" s="37"/>
      <c r="T493" s="37"/>
      <c r="U493" s="37"/>
      <c r="V493" s="37"/>
      <c r="W493" s="37"/>
      <c r="X493" s="37"/>
      <c r="Y493" s="37"/>
      <c r="Z493" s="37"/>
      <c r="AE493" s="37"/>
      <c r="AF493" s="37"/>
      <c r="BC493" s="104"/>
      <c r="BE493" s="104"/>
    </row>
    <row r="494" spans="3:57">
      <c r="C494" s="40"/>
      <c r="D494" s="39"/>
      <c r="E494" s="39"/>
      <c r="F494" s="39"/>
      <c r="G494" s="40"/>
      <c r="H494" s="40"/>
      <c r="I494" s="40"/>
      <c r="J494" s="40"/>
      <c r="K494" s="40"/>
      <c r="L494" s="40"/>
      <c r="M494" s="40"/>
      <c r="N494" s="40"/>
      <c r="O494" s="40"/>
      <c r="P494" s="40"/>
      <c r="Q494" s="40"/>
      <c r="R494" s="37"/>
      <c r="S494" s="37"/>
      <c r="T494" s="37"/>
      <c r="U494" s="37"/>
      <c r="V494" s="37"/>
      <c r="W494" s="37"/>
      <c r="X494" s="37"/>
      <c r="Y494" s="37"/>
      <c r="Z494" s="37"/>
      <c r="AE494" s="37"/>
      <c r="AF494" s="37"/>
      <c r="BC494" s="104"/>
      <c r="BE494" s="104"/>
    </row>
    <row r="495" spans="3:57">
      <c r="C495" s="40"/>
      <c r="D495" s="39"/>
      <c r="E495" s="39"/>
      <c r="F495" s="39"/>
      <c r="G495" s="40"/>
      <c r="H495" s="40"/>
      <c r="I495" s="40"/>
      <c r="J495" s="40"/>
      <c r="K495" s="40"/>
      <c r="L495" s="40"/>
      <c r="M495" s="40"/>
      <c r="N495" s="40"/>
      <c r="O495" s="40"/>
      <c r="P495" s="40"/>
      <c r="Q495" s="40"/>
      <c r="R495" s="37"/>
      <c r="S495" s="37"/>
      <c r="T495" s="37"/>
      <c r="U495" s="37"/>
      <c r="V495" s="37"/>
      <c r="W495" s="37"/>
      <c r="X495" s="37"/>
      <c r="Y495" s="37"/>
      <c r="Z495" s="37"/>
      <c r="AE495" s="37"/>
      <c r="AF495" s="37"/>
      <c r="BC495" s="104"/>
      <c r="BE495" s="104"/>
    </row>
    <row r="496" spans="3:57">
      <c r="C496" s="40"/>
      <c r="D496" s="39"/>
      <c r="E496" s="39"/>
      <c r="F496" s="39"/>
      <c r="G496" s="40"/>
      <c r="H496" s="40"/>
      <c r="I496" s="40"/>
      <c r="J496" s="40"/>
      <c r="K496" s="40"/>
      <c r="L496" s="40"/>
      <c r="M496" s="40"/>
      <c r="N496" s="40"/>
      <c r="O496" s="40"/>
      <c r="P496" s="40"/>
      <c r="Q496" s="40"/>
      <c r="R496" s="37"/>
      <c r="S496" s="37"/>
      <c r="T496" s="37"/>
      <c r="U496" s="37"/>
      <c r="V496" s="37"/>
      <c r="W496" s="37"/>
      <c r="X496" s="37"/>
      <c r="Y496" s="37"/>
      <c r="Z496" s="37"/>
      <c r="AE496" s="37"/>
      <c r="AF496" s="37"/>
      <c r="BC496" s="104"/>
      <c r="BE496" s="104"/>
    </row>
    <row r="497" spans="1:57">
      <c r="C497" s="40"/>
      <c r="D497" s="39"/>
      <c r="E497" s="39"/>
      <c r="F497" s="39"/>
      <c r="G497" s="40"/>
      <c r="H497" s="40"/>
      <c r="I497" s="40"/>
      <c r="J497" s="40"/>
      <c r="K497" s="40"/>
      <c r="L497" s="40"/>
      <c r="M497" s="40"/>
      <c r="N497" s="40"/>
      <c r="O497" s="40"/>
      <c r="P497" s="40"/>
      <c r="Q497" s="40"/>
      <c r="R497" s="37"/>
      <c r="S497" s="37"/>
      <c r="T497" s="37"/>
      <c r="U497" s="37"/>
      <c r="V497" s="37"/>
      <c r="W497" s="37"/>
      <c r="X497" s="37"/>
      <c r="Y497" s="37"/>
      <c r="Z497" s="37"/>
      <c r="AE497" s="37"/>
      <c r="AF497" s="37"/>
      <c r="BC497" s="104"/>
      <c r="BE497" s="104"/>
    </row>
    <row r="498" spans="1:57">
      <c r="C498" s="40"/>
      <c r="D498" s="39"/>
      <c r="E498" s="39"/>
      <c r="F498" s="39"/>
      <c r="G498" s="40"/>
      <c r="H498" s="40"/>
      <c r="I498" s="40"/>
      <c r="J498" s="40"/>
      <c r="K498" s="40"/>
      <c r="L498" s="40"/>
      <c r="M498" s="40"/>
      <c r="N498" s="40"/>
      <c r="O498" s="40"/>
      <c r="P498" s="40"/>
      <c r="Q498" s="40"/>
      <c r="R498" s="37"/>
      <c r="S498" s="37"/>
      <c r="T498" s="37"/>
      <c r="U498" s="37"/>
      <c r="V498" s="37"/>
      <c r="W498" s="37"/>
      <c r="X498" s="37"/>
      <c r="Y498" s="37"/>
      <c r="Z498" s="37"/>
      <c r="AE498" s="37"/>
      <c r="AF498" s="37"/>
      <c r="BC498" s="104"/>
      <c r="BE498" s="104"/>
    </row>
    <row r="499" spans="1:57" s="61" customFormat="1" ht="15">
      <c r="A499" s="65"/>
      <c r="B499" s="37"/>
      <c r="C499" s="40"/>
      <c r="D499" s="39"/>
      <c r="E499" s="39"/>
      <c r="F499" s="39"/>
      <c r="G499" s="40"/>
      <c r="H499" s="40"/>
      <c r="I499" s="40"/>
      <c r="J499" s="40"/>
      <c r="K499" s="40"/>
      <c r="L499" s="40"/>
      <c r="M499" s="40"/>
      <c r="N499" s="40"/>
      <c r="O499" s="40"/>
      <c r="P499" s="40"/>
      <c r="Q499" s="40"/>
      <c r="BC499" s="107"/>
      <c r="BE499" s="107"/>
    </row>
    <row r="500" spans="1:57" s="61" customFormat="1" ht="15">
      <c r="A500" s="65"/>
      <c r="B500" s="37"/>
      <c r="C500" s="40"/>
      <c r="D500" s="39"/>
      <c r="E500" s="39"/>
      <c r="F500" s="39"/>
      <c r="G500" s="40"/>
      <c r="H500" s="40"/>
      <c r="I500" s="40"/>
      <c r="J500" s="40"/>
      <c r="K500" s="40"/>
      <c r="L500" s="40"/>
      <c r="M500" s="40"/>
      <c r="N500" s="40"/>
      <c r="O500" s="40"/>
      <c r="P500" s="40"/>
      <c r="Q500" s="40"/>
      <c r="BC500" s="107"/>
      <c r="BE500" s="107"/>
    </row>
    <row r="501" spans="1:57" s="61" customFormat="1" ht="15">
      <c r="A501" s="65"/>
      <c r="B501" s="37"/>
      <c r="C501" s="40"/>
      <c r="D501" s="39"/>
      <c r="E501" s="39"/>
      <c r="F501" s="39"/>
      <c r="G501" s="40"/>
      <c r="H501" s="40"/>
      <c r="I501" s="40"/>
      <c r="J501" s="40"/>
      <c r="K501" s="40"/>
      <c r="L501" s="40"/>
      <c r="M501" s="40"/>
      <c r="N501" s="40"/>
      <c r="O501" s="40"/>
      <c r="P501" s="40"/>
      <c r="Q501" s="40"/>
      <c r="BC501" s="107"/>
      <c r="BE501" s="107"/>
    </row>
    <row r="502" spans="1:57" s="61" customFormat="1" ht="15">
      <c r="A502" s="65"/>
      <c r="B502" s="37"/>
      <c r="C502" s="40"/>
      <c r="D502" s="39"/>
      <c r="E502" s="39"/>
      <c r="F502" s="39"/>
      <c r="G502" s="40"/>
      <c r="H502" s="40"/>
      <c r="I502" s="40"/>
      <c r="J502" s="40"/>
      <c r="K502" s="40"/>
      <c r="L502" s="40"/>
      <c r="M502" s="40"/>
      <c r="N502" s="40"/>
      <c r="O502" s="40"/>
      <c r="P502" s="40"/>
      <c r="Q502" s="40"/>
      <c r="BC502" s="107"/>
      <c r="BE502" s="107"/>
    </row>
    <row r="503" spans="1:57" s="61" customFormat="1" ht="15">
      <c r="A503" s="65"/>
      <c r="B503" s="37"/>
      <c r="C503" s="40"/>
      <c r="D503" s="39"/>
      <c r="E503" s="39"/>
      <c r="F503" s="39"/>
      <c r="G503" s="40"/>
      <c r="H503" s="40"/>
      <c r="I503" s="40"/>
      <c r="J503" s="40"/>
      <c r="K503" s="40"/>
      <c r="L503" s="40"/>
      <c r="M503" s="40"/>
      <c r="N503" s="40"/>
      <c r="O503" s="40"/>
      <c r="P503" s="40"/>
      <c r="Q503" s="40"/>
      <c r="BC503" s="107"/>
      <c r="BE503" s="107"/>
    </row>
    <row r="504" spans="1:57" s="61" customFormat="1" ht="15">
      <c r="A504" s="65"/>
      <c r="B504" s="37"/>
      <c r="C504" s="40"/>
      <c r="D504" s="39"/>
      <c r="E504" s="39"/>
      <c r="F504" s="39"/>
      <c r="G504" s="40"/>
      <c r="H504" s="40"/>
      <c r="I504" s="40"/>
      <c r="J504" s="40"/>
      <c r="K504" s="40"/>
      <c r="L504" s="40"/>
      <c r="M504" s="40"/>
      <c r="N504" s="40"/>
      <c r="O504" s="40"/>
      <c r="P504" s="40"/>
      <c r="Q504" s="40"/>
    </row>
    <row r="505" spans="1:57" s="61" customFormat="1" ht="15">
      <c r="A505" s="65"/>
      <c r="B505" s="37"/>
      <c r="C505" s="40"/>
      <c r="D505" s="39"/>
      <c r="E505" s="39"/>
      <c r="F505" s="39"/>
      <c r="G505" s="40"/>
      <c r="H505" s="40"/>
      <c r="I505" s="40"/>
      <c r="J505" s="40"/>
      <c r="K505" s="40"/>
      <c r="L505" s="40"/>
      <c r="M505" s="40"/>
      <c r="N505" s="40"/>
      <c r="O505" s="40"/>
      <c r="P505" s="40"/>
      <c r="Q505" s="40"/>
    </row>
    <row r="506" spans="1:57" s="61" customFormat="1" ht="15">
      <c r="A506" s="65"/>
      <c r="B506" s="37"/>
      <c r="C506" s="40"/>
      <c r="D506" s="39"/>
      <c r="E506" s="39"/>
      <c r="F506" s="39"/>
      <c r="G506" s="40"/>
      <c r="H506" s="40"/>
      <c r="I506" s="40"/>
      <c r="J506" s="40"/>
      <c r="K506" s="40"/>
      <c r="L506" s="40"/>
      <c r="M506" s="40"/>
      <c r="N506" s="40"/>
      <c r="O506" s="40"/>
      <c r="P506" s="40"/>
      <c r="Q506" s="40"/>
    </row>
    <row r="507" spans="1:57" s="61" customFormat="1" ht="15">
      <c r="A507" s="65"/>
      <c r="B507" s="37"/>
      <c r="C507" s="40"/>
      <c r="D507" s="39"/>
      <c r="E507" s="39"/>
      <c r="F507" s="39"/>
      <c r="G507" s="40"/>
      <c r="H507" s="40"/>
      <c r="I507" s="40"/>
      <c r="J507" s="40"/>
      <c r="K507" s="40"/>
      <c r="L507" s="40"/>
      <c r="M507" s="40"/>
      <c r="N507" s="40"/>
      <c r="O507" s="40"/>
      <c r="P507" s="40"/>
      <c r="Q507" s="40"/>
    </row>
    <row r="508" spans="1:57" s="61" customFormat="1" ht="15">
      <c r="A508" s="65"/>
      <c r="B508" s="37"/>
      <c r="C508" s="40"/>
      <c r="D508" s="39"/>
      <c r="E508" s="39"/>
      <c r="F508" s="39"/>
      <c r="G508" s="40"/>
      <c r="H508" s="40"/>
      <c r="I508" s="40"/>
      <c r="J508" s="40"/>
      <c r="K508" s="40"/>
      <c r="L508" s="40"/>
      <c r="M508" s="40"/>
      <c r="N508" s="40"/>
      <c r="O508" s="40"/>
      <c r="P508" s="40"/>
      <c r="Q508" s="40"/>
    </row>
    <row r="509" spans="1:57" s="61" customFormat="1" ht="15">
      <c r="A509" s="65"/>
      <c r="B509" s="37"/>
      <c r="C509" s="40"/>
      <c r="D509" s="39"/>
      <c r="E509" s="39"/>
      <c r="F509" s="39"/>
      <c r="G509" s="40"/>
      <c r="H509" s="40"/>
      <c r="I509" s="40"/>
      <c r="J509" s="40"/>
      <c r="K509" s="40"/>
      <c r="L509" s="40"/>
      <c r="M509" s="40"/>
      <c r="N509" s="40"/>
      <c r="O509" s="40"/>
      <c r="P509" s="40"/>
      <c r="Q509" s="40"/>
    </row>
    <row r="510" spans="1:57" s="61" customFormat="1" ht="15">
      <c r="A510" s="65"/>
      <c r="B510" s="37"/>
      <c r="C510" s="40"/>
      <c r="D510" s="39"/>
      <c r="E510" s="39"/>
      <c r="F510" s="39"/>
      <c r="G510" s="40"/>
      <c r="H510" s="40"/>
      <c r="I510" s="40"/>
      <c r="J510" s="40"/>
      <c r="K510" s="40"/>
      <c r="L510" s="40"/>
      <c r="M510" s="40"/>
      <c r="N510" s="40"/>
      <c r="O510" s="40"/>
      <c r="P510" s="40"/>
      <c r="Q510" s="40"/>
    </row>
    <row r="511" spans="1:57" s="61" customFormat="1" ht="15">
      <c r="A511" s="65"/>
      <c r="B511" s="37"/>
      <c r="C511" s="40"/>
      <c r="D511" s="39"/>
      <c r="E511" s="39"/>
      <c r="F511" s="39"/>
      <c r="G511" s="40"/>
      <c r="H511" s="40"/>
      <c r="I511" s="40"/>
      <c r="J511" s="40"/>
      <c r="K511" s="40"/>
      <c r="L511" s="40"/>
      <c r="M511" s="40"/>
      <c r="N511" s="40"/>
      <c r="O511" s="40"/>
      <c r="P511" s="40"/>
      <c r="Q511" s="40"/>
    </row>
    <row r="512" spans="1:57" s="61" customFormat="1" ht="15">
      <c r="A512" s="65"/>
      <c r="B512" s="37"/>
      <c r="C512" s="40"/>
      <c r="D512" s="39"/>
      <c r="E512" s="39"/>
      <c r="F512" s="39"/>
      <c r="G512" s="40"/>
      <c r="H512" s="40"/>
      <c r="I512" s="40"/>
      <c r="J512" s="40"/>
      <c r="K512" s="40"/>
      <c r="L512" s="40"/>
      <c r="M512" s="40"/>
      <c r="N512" s="40"/>
      <c r="O512" s="40"/>
      <c r="P512" s="40"/>
      <c r="Q512" s="40"/>
    </row>
    <row r="513" spans="1:17" s="61" customFormat="1" ht="15">
      <c r="A513" s="65"/>
      <c r="B513" s="37"/>
      <c r="C513" s="40"/>
      <c r="D513" s="39"/>
      <c r="E513" s="39"/>
      <c r="F513" s="39"/>
      <c r="G513" s="40"/>
      <c r="H513" s="40"/>
      <c r="I513" s="40"/>
      <c r="J513" s="40"/>
      <c r="K513" s="40"/>
      <c r="L513" s="40"/>
      <c r="M513" s="40"/>
      <c r="N513" s="40"/>
      <c r="O513" s="40"/>
      <c r="P513" s="40"/>
      <c r="Q513" s="40"/>
    </row>
    <row r="514" spans="1:17" s="61" customFormat="1" ht="15">
      <c r="A514" s="65"/>
      <c r="B514" s="37"/>
      <c r="C514" s="40"/>
      <c r="D514" s="39"/>
      <c r="E514" s="39"/>
      <c r="F514" s="39"/>
      <c r="G514" s="40"/>
      <c r="H514" s="40"/>
      <c r="I514" s="40"/>
      <c r="J514" s="40"/>
      <c r="K514" s="40"/>
      <c r="L514" s="40"/>
      <c r="M514" s="40"/>
      <c r="N514" s="40"/>
      <c r="O514" s="40"/>
      <c r="P514" s="40"/>
      <c r="Q514" s="40"/>
    </row>
    <row r="515" spans="1:17" s="61" customFormat="1" ht="15">
      <c r="A515" s="65"/>
      <c r="B515" s="37"/>
      <c r="C515" s="40"/>
      <c r="D515" s="39"/>
      <c r="E515" s="39"/>
      <c r="F515" s="39"/>
      <c r="G515" s="40"/>
      <c r="H515" s="40"/>
      <c r="I515" s="40"/>
      <c r="J515" s="40"/>
      <c r="K515" s="40"/>
      <c r="L515" s="40"/>
      <c r="M515" s="40"/>
      <c r="N515" s="40"/>
      <c r="O515" s="40"/>
      <c r="P515" s="40"/>
      <c r="Q515" s="40"/>
    </row>
    <row r="516" spans="1:17" s="61" customFormat="1" ht="15">
      <c r="A516" s="65"/>
      <c r="B516" s="37"/>
      <c r="C516" s="40"/>
      <c r="D516" s="39"/>
      <c r="E516" s="39"/>
      <c r="F516" s="39"/>
      <c r="G516" s="40"/>
      <c r="H516" s="40"/>
      <c r="I516" s="40"/>
      <c r="J516" s="40"/>
      <c r="K516" s="40"/>
      <c r="L516" s="40"/>
      <c r="M516" s="40"/>
      <c r="N516" s="40"/>
      <c r="O516" s="40"/>
      <c r="P516" s="40"/>
      <c r="Q516" s="40"/>
    </row>
    <row r="517" spans="1:17" s="61" customFormat="1" ht="15">
      <c r="A517" s="65"/>
      <c r="B517" s="37"/>
      <c r="C517" s="40"/>
      <c r="D517" s="39"/>
      <c r="E517" s="39"/>
      <c r="F517" s="39"/>
      <c r="G517" s="40"/>
      <c r="H517" s="40"/>
      <c r="I517" s="40"/>
      <c r="J517" s="40"/>
      <c r="K517" s="40"/>
      <c r="L517" s="40"/>
      <c r="M517" s="40"/>
      <c r="N517" s="40"/>
      <c r="O517" s="40"/>
      <c r="P517" s="40"/>
      <c r="Q517" s="40"/>
    </row>
    <row r="518" spans="1:17" s="61" customFormat="1" ht="15">
      <c r="A518" s="65"/>
      <c r="B518" s="37"/>
      <c r="C518" s="40"/>
      <c r="D518" s="39"/>
      <c r="E518" s="39"/>
      <c r="F518" s="39"/>
      <c r="G518" s="40"/>
      <c r="H518" s="40"/>
      <c r="I518" s="40"/>
      <c r="J518" s="40"/>
      <c r="K518" s="40"/>
      <c r="L518" s="40"/>
      <c r="M518" s="40"/>
      <c r="N518" s="40"/>
      <c r="O518" s="40"/>
      <c r="P518" s="40"/>
      <c r="Q518" s="40"/>
    </row>
    <row r="519" spans="1:17" s="61" customFormat="1" ht="15">
      <c r="A519" s="65"/>
      <c r="B519" s="37"/>
      <c r="C519" s="40"/>
      <c r="D519" s="39"/>
      <c r="E519" s="39"/>
      <c r="F519" s="39"/>
      <c r="G519" s="40"/>
      <c r="H519" s="40"/>
      <c r="I519" s="40"/>
      <c r="J519" s="40"/>
      <c r="K519" s="40"/>
      <c r="L519" s="40"/>
      <c r="M519" s="40"/>
      <c r="N519" s="40"/>
      <c r="O519" s="40"/>
      <c r="P519" s="40"/>
      <c r="Q519" s="40"/>
    </row>
    <row r="520" spans="1:17" s="61" customFormat="1" ht="15">
      <c r="A520" s="65"/>
      <c r="B520" s="37"/>
      <c r="C520" s="40"/>
      <c r="D520" s="39"/>
      <c r="E520" s="39"/>
      <c r="F520" s="39"/>
      <c r="G520" s="40"/>
      <c r="H520" s="40"/>
      <c r="I520" s="40"/>
      <c r="J520" s="40"/>
      <c r="K520" s="40"/>
      <c r="L520" s="40"/>
      <c r="M520" s="40"/>
      <c r="N520" s="40"/>
      <c r="O520" s="40"/>
      <c r="P520" s="40"/>
      <c r="Q520" s="40"/>
    </row>
    <row r="521" spans="1:17" s="61" customFormat="1" ht="15">
      <c r="A521" s="65"/>
      <c r="B521" s="37"/>
      <c r="C521" s="40"/>
      <c r="D521" s="39"/>
      <c r="E521" s="39"/>
      <c r="F521" s="39"/>
      <c r="G521" s="40"/>
      <c r="H521" s="40"/>
      <c r="I521" s="40"/>
      <c r="J521" s="40"/>
      <c r="K521" s="40"/>
      <c r="L521" s="40"/>
      <c r="M521" s="40"/>
      <c r="N521" s="40"/>
      <c r="O521" s="40"/>
      <c r="P521" s="40"/>
      <c r="Q521" s="40"/>
    </row>
    <row r="522" spans="1:17" s="61" customFormat="1" ht="15">
      <c r="A522" s="65"/>
      <c r="B522" s="37"/>
      <c r="C522" s="40"/>
      <c r="D522" s="39"/>
      <c r="E522" s="39"/>
      <c r="F522" s="39"/>
      <c r="G522" s="40"/>
      <c r="H522" s="40"/>
      <c r="I522" s="40"/>
      <c r="J522" s="40"/>
      <c r="K522" s="40"/>
      <c r="L522" s="40"/>
      <c r="M522" s="40"/>
      <c r="N522" s="40"/>
      <c r="O522" s="40"/>
      <c r="P522" s="40"/>
      <c r="Q522" s="40"/>
    </row>
    <row r="523" spans="1:17" s="61" customFormat="1" ht="15">
      <c r="A523" s="65"/>
      <c r="B523" s="37"/>
      <c r="C523" s="40"/>
      <c r="D523" s="39"/>
      <c r="E523" s="39"/>
      <c r="F523" s="39"/>
      <c r="G523" s="40"/>
      <c r="H523" s="40"/>
      <c r="I523" s="40"/>
      <c r="J523" s="40"/>
      <c r="K523" s="40"/>
      <c r="L523" s="40"/>
      <c r="M523" s="40"/>
      <c r="N523" s="40"/>
      <c r="O523" s="40"/>
      <c r="P523" s="40"/>
      <c r="Q523" s="40"/>
    </row>
    <row r="524" spans="1:17" s="61" customFormat="1" ht="15">
      <c r="A524" s="65"/>
      <c r="B524" s="37"/>
      <c r="C524" s="40"/>
      <c r="D524" s="39"/>
      <c r="E524" s="39"/>
      <c r="F524" s="39"/>
      <c r="G524" s="40"/>
      <c r="H524" s="40"/>
      <c r="I524" s="40"/>
      <c r="J524" s="40"/>
      <c r="K524" s="40"/>
      <c r="L524" s="40"/>
      <c r="M524" s="40"/>
      <c r="N524" s="40"/>
      <c r="O524" s="40"/>
      <c r="P524" s="40"/>
      <c r="Q524" s="40"/>
    </row>
    <row r="525" spans="1:17" s="61" customFormat="1" ht="15">
      <c r="A525" s="65"/>
      <c r="B525" s="37"/>
      <c r="C525" s="40"/>
      <c r="D525" s="39"/>
      <c r="E525" s="39"/>
      <c r="F525" s="39"/>
      <c r="G525" s="40"/>
      <c r="H525" s="40"/>
      <c r="I525" s="40"/>
      <c r="J525" s="40"/>
      <c r="K525" s="40"/>
      <c r="L525" s="40"/>
      <c r="M525" s="40"/>
      <c r="N525" s="40"/>
      <c r="O525" s="40"/>
      <c r="P525" s="40"/>
      <c r="Q525" s="40"/>
    </row>
    <row r="526" spans="1:17" s="61" customFormat="1" ht="15">
      <c r="A526" s="65"/>
      <c r="B526" s="37"/>
      <c r="C526" s="40"/>
      <c r="D526" s="39"/>
      <c r="E526" s="39"/>
      <c r="F526" s="39"/>
      <c r="G526" s="40"/>
      <c r="H526" s="40"/>
      <c r="I526" s="40"/>
      <c r="J526" s="40"/>
      <c r="K526" s="40"/>
      <c r="L526" s="40"/>
      <c r="M526" s="40"/>
      <c r="N526" s="40"/>
      <c r="O526" s="40"/>
      <c r="P526" s="40"/>
      <c r="Q526" s="40"/>
    </row>
    <row r="527" spans="1:17" s="61" customFormat="1" ht="15">
      <c r="A527" s="65"/>
      <c r="B527" s="37"/>
      <c r="C527" s="40"/>
      <c r="D527" s="39"/>
      <c r="E527" s="39"/>
      <c r="F527" s="39"/>
      <c r="G527" s="40"/>
      <c r="H527" s="40"/>
      <c r="I527" s="40"/>
      <c r="J527" s="40"/>
      <c r="K527" s="40"/>
      <c r="L527" s="40"/>
      <c r="M527" s="40"/>
      <c r="N527" s="40"/>
      <c r="O527" s="40"/>
      <c r="P527" s="40"/>
      <c r="Q527" s="40"/>
    </row>
    <row r="528" spans="1:17" s="61" customFormat="1" ht="15">
      <c r="A528" s="65"/>
      <c r="B528" s="37"/>
      <c r="C528" s="40"/>
      <c r="D528" s="39"/>
      <c r="E528" s="39"/>
      <c r="F528" s="39"/>
      <c r="G528" s="40"/>
      <c r="H528" s="40"/>
      <c r="I528" s="40"/>
      <c r="J528" s="40"/>
      <c r="K528" s="40"/>
      <c r="L528" s="40"/>
      <c r="M528" s="40"/>
      <c r="N528" s="40"/>
      <c r="O528" s="40"/>
      <c r="P528" s="40"/>
      <c r="Q528" s="40"/>
    </row>
    <row r="529" spans="1:17" s="61" customFormat="1" ht="15">
      <c r="A529" s="65"/>
      <c r="B529" s="37"/>
      <c r="C529" s="40"/>
      <c r="D529" s="39"/>
      <c r="E529" s="39"/>
      <c r="F529" s="39"/>
      <c r="G529" s="40"/>
      <c r="H529" s="40"/>
      <c r="I529" s="40"/>
      <c r="J529" s="40"/>
      <c r="K529" s="40"/>
      <c r="L529" s="40"/>
      <c r="M529" s="40"/>
      <c r="N529" s="40"/>
      <c r="O529" s="40"/>
      <c r="P529" s="40"/>
      <c r="Q529" s="40"/>
    </row>
    <row r="530" spans="1:17" s="61" customFormat="1" ht="15">
      <c r="A530" s="65"/>
      <c r="B530" s="37"/>
      <c r="C530" s="40"/>
      <c r="D530" s="39"/>
      <c r="E530" s="39"/>
      <c r="F530" s="39"/>
      <c r="G530" s="40"/>
      <c r="H530" s="40"/>
      <c r="I530" s="40"/>
      <c r="J530" s="40"/>
      <c r="K530" s="40"/>
      <c r="L530" s="40"/>
      <c r="M530" s="40"/>
      <c r="N530" s="40"/>
      <c r="O530" s="40"/>
      <c r="P530" s="40"/>
      <c r="Q530" s="40"/>
    </row>
    <row r="531" spans="1:17" s="61" customFormat="1" ht="15">
      <c r="A531" s="65"/>
      <c r="B531" s="37"/>
      <c r="C531" s="40"/>
      <c r="D531" s="39"/>
      <c r="E531" s="39"/>
      <c r="F531" s="39"/>
      <c r="G531" s="40"/>
      <c r="H531" s="40"/>
      <c r="I531" s="40"/>
      <c r="J531" s="40"/>
      <c r="K531" s="40"/>
      <c r="L531" s="40"/>
      <c r="M531" s="40"/>
      <c r="N531" s="40"/>
      <c r="O531" s="40"/>
      <c r="P531" s="40"/>
      <c r="Q531" s="40"/>
    </row>
    <row r="532" spans="1:17" s="61" customFormat="1" ht="15">
      <c r="A532" s="65"/>
      <c r="B532" s="37"/>
      <c r="C532" s="40"/>
      <c r="D532" s="39"/>
      <c r="E532" s="39"/>
      <c r="F532" s="39"/>
      <c r="G532" s="40"/>
      <c r="H532" s="40"/>
      <c r="I532" s="40"/>
      <c r="J532" s="40"/>
      <c r="K532" s="40"/>
      <c r="L532" s="40"/>
      <c r="M532" s="40"/>
      <c r="N532" s="40"/>
      <c r="O532" s="40"/>
      <c r="P532" s="40"/>
      <c r="Q532" s="40"/>
    </row>
    <row r="533" spans="1:17" s="61" customFormat="1" ht="15">
      <c r="A533" s="65"/>
      <c r="B533" s="37"/>
      <c r="C533" s="40"/>
      <c r="D533" s="39"/>
      <c r="E533" s="39"/>
      <c r="F533" s="39"/>
      <c r="G533" s="40"/>
      <c r="H533" s="40"/>
      <c r="I533" s="40"/>
      <c r="J533" s="40"/>
      <c r="K533" s="40"/>
      <c r="L533" s="40"/>
      <c r="M533" s="40"/>
      <c r="N533" s="40"/>
      <c r="O533" s="40"/>
      <c r="P533" s="40"/>
      <c r="Q533" s="40"/>
    </row>
    <row r="534" spans="1:17" s="61" customFormat="1" ht="15">
      <c r="A534" s="65"/>
      <c r="B534" s="37"/>
      <c r="C534" s="40"/>
      <c r="D534" s="39"/>
      <c r="E534" s="39"/>
      <c r="F534" s="39"/>
      <c r="G534" s="40"/>
      <c r="H534" s="40"/>
      <c r="I534" s="40"/>
      <c r="J534" s="40"/>
      <c r="K534" s="40"/>
      <c r="L534" s="40"/>
      <c r="M534" s="40"/>
      <c r="N534" s="40"/>
      <c r="O534" s="40"/>
      <c r="P534" s="40"/>
      <c r="Q534" s="40"/>
    </row>
    <row r="535" spans="1:17" s="61" customFormat="1" ht="15">
      <c r="A535" s="65"/>
      <c r="B535" s="37"/>
      <c r="C535" s="40"/>
      <c r="D535" s="39"/>
      <c r="E535" s="39"/>
      <c r="F535" s="39"/>
      <c r="G535" s="40"/>
      <c r="H535" s="40"/>
      <c r="I535" s="40"/>
      <c r="J535" s="40"/>
      <c r="K535" s="40"/>
      <c r="L535" s="40"/>
      <c r="M535" s="40"/>
      <c r="N535" s="40"/>
      <c r="O535" s="40"/>
      <c r="P535" s="40"/>
      <c r="Q535" s="40"/>
    </row>
    <row r="536" spans="1:17" s="61" customFormat="1" ht="15">
      <c r="A536" s="65"/>
      <c r="B536" s="37"/>
      <c r="C536" s="40"/>
      <c r="D536" s="39"/>
      <c r="E536" s="39"/>
      <c r="F536" s="39"/>
      <c r="G536" s="40"/>
      <c r="H536" s="40"/>
      <c r="I536" s="40"/>
      <c r="J536" s="40"/>
      <c r="K536" s="40"/>
      <c r="L536" s="40"/>
      <c r="M536" s="40"/>
      <c r="N536" s="40"/>
      <c r="O536" s="40"/>
      <c r="P536" s="40"/>
      <c r="Q536" s="40"/>
    </row>
    <row r="537" spans="1:17" s="61" customFormat="1" ht="15">
      <c r="A537" s="65"/>
      <c r="B537" s="37"/>
      <c r="C537" s="40"/>
      <c r="D537" s="39"/>
      <c r="E537" s="39"/>
      <c r="F537" s="39"/>
      <c r="G537" s="40"/>
      <c r="H537" s="40"/>
      <c r="I537" s="40"/>
      <c r="J537" s="40"/>
      <c r="K537" s="40"/>
      <c r="L537" s="40"/>
      <c r="M537" s="40"/>
      <c r="N537" s="40"/>
      <c r="O537" s="40"/>
      <c r="P537" s="40"/>
      <c r="Q537" s="40"/>
    </row>
    <row r="538" spans="1:17" s="61" customFormat="1" ht="15">
      <c r="A538" s="65"/>
      <c r="B538" s="37"/>
      <c r="C538" s="40"/>
      <c r="D538" s="39"/>
      <c r="E538" s="39"/>
      <c r="F538" s="39"/>
      <c r="G538" s="40"/>
      <c r="H538" s="40"/>
      <c r="I538" s="40"/>
      <c r="J538" s="40"/>
      <c r="K538" s="40"/>
      <c r="L538" s="40"/>
      <c r="M538" s="40"/>
      <c r="N538" s="40"/>
      <c r="O538" s="40"/>
      <c r="P538" s="40"/>
      <c r="Q538" s="40"/>
    </row>
    <row r="539" spans="1:17" s="61" customFormat="1" ht="15">
      <c r="A539" s="65"/>
      <c r="B539" s="37"/>
      <c r="C539" s="40"/>
      <c r="D539" s="39"/>
      <c r="E539" s="39"/>
      <c r="F539" s="39"/>
      <c r="G539" s="40"/>
      <c r="H539" s="40"/>
      <c r="I539" s="40"/>
      <c r="J539" s="40"/>
      <c r="K539" s="40"/>
      <c r="L539" s="40"/>
      <c r="M539" s="40"/>
      <c r="N539" s="40"/>
      <c r="O539" s="40"/>
      <c r="P539" s="40"/>
      <c r="Q539" s="40"/>
    </row>
    <row r="540" spans="1:17" s="61" customFormat="1" ht="15">
      <c r="A540" s="65"/>
      <c r="B540" s="37"/>
      <c r="C540" s="40"/>
      <c r="D540" s="39"/>
      <c r="E540" s="39"/>
      <c r="F540" s="39"/>
      <c r="G540" s="40"/>
      <c r="H540" s="40"/>
      <c r="I540" s="40"/>
      <c r="J540" s="40"/>
      <c r="K540" s="40"/>
      <c r="L540" s="40"/>
      <c r="M540" s="40"/>
      <c r="N540" s="40"/>
      <c r="O540" s="40"/>
      <c r="P540" s="40"/>
      <c r="Q540" s="40"/>
    </row>
    <row r="541" spans="1:17" s="61" customFormat="1" ht="15">
      <c r="A541" s="65"/>
      <c r="B541" s="37"/>
      <c r="C541" s="40"/>
      <c r="D541" s="39"/>
      <c r="E541" s="39"/>
      <c r="F541" s="39"/>
      <c r="G541" s="40"/>
      <c r="H541" s="40"/>
      <c r="I541" s="40"/>
      <c r="J541" s="40"/>
      <c r="K541" s="40"/>
      <c r="L541" s="40"/>
      <c r="M541" s="40"/>
      <c r="N541" s="40"/>
      <c r="O541" s="40"/>
      <c r="P541" s="40"/>
      <c r="Q541" s="40"/>
    </row>
    <row r="542" spans="1:17" s="61" customFormat="1" ht="15">
      <c r="A542" s="65"/>
      <c r="B542" s="37"/>
      <c r="C542" s="40"/>
      <c r="D542" s="39"/>
      <c r="E542" s="39"/>
      <c r="F542" s="39"/>
      <c r="G542" s="40"/>
      <c r="H542" s="40"/>
      <c r="I542" s="40"/>
      <c r="J542" s="40"/>
      <c r="K542" s="40"/>
      <c r="L542" s="40"/>
      <c r="M542" s="40"/>
      <c r="N542" s="40"/>
      <c r="O542" s="40"/>
      <c r="P542" s="40"/>
      <c r="Q542" s="40"/>
    </row>
    <row r="543" spans="1:17" s="61" customFormat="1" ht="15">
      <c r="A543" s="65"/>
      <c r="B543" s="37"/>
      <c r="C543" s="40"/>
      <c r="D543" s="39"/>
      <c r="E543" s="39"/>
      <c r="F543" s="39"/>
      <c r="G543" s="40"/>
      <c r="H543" s="40"/>
      <c r="I543" s="40"/>
      <c r="J543" s="40"/>
      <c r="K543" s="40"/>
      <c r="L543" s="40"/>
      <c r="M543" s="40"/>
      <c r="N543" s="40"/>
      <c r="O543" s="40"/>
      <c r="P543" s="40"/>
      <c r="Q543" s="40"/>
    </row>
    <row r="544" spans="1:17" s="61" customFormat="1" ht="15">
      <c r="A544" s="65"/>
      <c r="B544" s="37"/>
      <c r="C544" s="40"/>
      <c r="D544" s="39"/>
      <c r="E544" s="39"/>
      <c r="F544" s="39"/>
      <c r="G544" s="40"/>
      <c r="H544" s="40"/>
      <c r="I544" s="40"/>
      <c r="J544" s="40"/>
      <c r="K544" s="40"/>
      <c r="L544" s="40"/>
      <c r="M544" s="40"/>
      <c r="N544" s="40"/>
      <c r="O544" s="40"/>
      <c r="P544" s="40"/>
      <c r="Q544" s="40"/>
    </row>
    <row r="545" spans="1:17" s="61" customFormat="1" ht="15">
      <c r="A545" s="65"/>
      <c r="B545" s="37"/>
      <c r="C545" s="40"/>
      <c r="D545" s="39"/>
      <c r="E545" s="39"/>
      <c r="F545" s="39"/>
      <c r="G545" s="40"/>
      <c r="H545" s="40"/>
      <c r="I545" s="40"/>
      <c r="J545" s="40"/>
      <c r="K545" s="40"/>
      <c r="L545" s="40"/>
      <c r="M545" s="40"/>
      <c r="N545" s="40"/>
      <c r="O545" s="40"/>
      <c r="P545" s="40"/>
      <c r="Q545" s="40"/>
    </row>
    <row r="546" spans="1:17" s="61" customFormat="1" ht="15">
      <c r="A546" s="65"/>
      <c r="B546" s="37"/>
      <c r="C546" s="40"/>
      <c r="D546" s="39"/>
      <c r="E546" s="39"/>
      <c r="F546" s="39"/>
      <c r="G546" s="40"/>
      <c r="H546" s="40"/>
      <c r="I546" s="40"/>
      <c r="J546" s="40"/>
      <c r="K546" s="40"/>
      <c r="L546" s="40"/>
      <c r="M546" s="40"/>
      <c r="N546" s="40"/>
      <c r="O546" s="40"/>
      <c r="P546" s="40"/>
      <c r="Q546" s="40"/>
    </row>
    <row r="547" spans="1:17" s="61" customFormat="1" ht="15">
      <c r="A547" s="65"/>
      <c r="B547" s="37"/>
      <c r="C547" s="40"/>
      <c r="D547" s="39"/>
      <c r="E547" s="39"/>
      <c r="F547" s="39"/>
      <c r="G547" s="40"/>
      <c r="H547" s="40"/>
      <c r="I547" s="40"/>
      <c r="J547" s="40"/>
      <c r="K547" s="40"/>
      <c r="L547" s="40"/>
      <c r="M547" s="40"/>
      <c r="N547" s="40"/>
      <c r="O547" s="40"/>
      <c r="P547" s="40"/>
      <c r="Q547" s="40"/>
    </row>
    <row r="548" spans="1:17" s="61" customFormat="1" ht="15">
      <c r="A548" s="65"/>
      <c r="B548" s="37"/>
      <c r="C548" s="40"/>
      <c r="D548" s="39"/>
      <c r="E548" s="39"/>
      <c r="F548" s="39"/>
      <c r="G548" s="40"/>
      <c r="H548" s="40"/>
      <c r="I548" s="40"/>
      <c r="J548" s="40"/>
      <c r="K548" s="40"/>
      <c r="L548" s="40"/>
      <c r="M548" s="40"/>
      <c r="N548" s="40"/>
      <c r="O548" s="40"/>
      <c r="P548" s="40"/>
      <c r="Q548" s="40"/>
    </row>
    <row r="549" spans="1:17" s="61" customFormat="1" ht="15">
      <c r="A549" s="65"/>
      <c r="B549" s="37"/>
      <c r="C549" s="40"/>
      <c r="D549" s="39"/>
      <c r="E549" s="39"/>
      <c r="F549" s="39"/>
      <c r="G549" s="40"/>
      <c r="H549" s="40"/>
      <c r="I549" s="40"/>
      <c r="J549" s="40"/>
      <c r="K549" s="40"/>
      <c r="L549" s="40"/>
      <c r="M549" s="40"/>
      <c r="N549" s="40"/>
      <c r="O549" s="40"/>
      <c r="P549" s="40"/>
      <c r="Q549" s="40"/>
    </row>
    <row r="550" spans="1:17" s="61" customFormat="1" ht="15">
      <c r="A550" s="65"/>
      <c r="B550" s="37"/>
      <c r="C550" s="40"/>
      <c r="D550" s="39"/>
      <c r="E550" s="39"/>
      <c r="F550" s="39"/>
      <c r="G550" s="40"/>
      <c r="H550" s="40"/>
      <c r="I550" s="40"/>
      <c r="J550" s="40"/>
      <c r="K550" s="40"/>
      <c r="L550" s="40"/>
      <c r="M550" s="40"/>
      <c r="N550" s="40"/>
      <c r="O550" s="40"/>
      <c r="P550" s="40"/>
      <c r="Q550" s="40"/>
    </row>
    <row r="551" spans="1:17" s="61" customFormat="1" ht="15">
      <c r="A551" s="65"/>
      <c r="B551" s="37"/>
      <c r="C551" s="40"/>
      <c r="D551" s="39"/>
      <c r="E551" s="39"/>
      <c r="F551" s="39"/>
      <c r="G551" s="40"/>
      <c r="H551" s="40"/>
      <c r="I551" s="40"/>
      <c r="J551" s="40"/>
      <c r="K551" s="40"/>
      <c r="L551" s="40"/>
      <c r="M551" s="40"/>
      <c r="N551" s="40"/>
      <c r="O551" s="40"/>
      <c r="P551" s="40"/>
      <c r="Q551" s="40"/>
    </row>
    <row r="552" spans="1:17" s="61" customFormat="1" ht="15">
      <c r="A552" s="65"/>
      <c r="B552" s="37"/>
      <c r="C552" s="40"/>
      <c r="D552" s="39"/>
      <c r="E552" s="39"/>
      <c r="F552" s="39"/>
      <c r="G552" s="40"/>
      <c r="H552" s="40"/>
      <c r="I552" s="40"/>
      <c r="J552" s="40"/>
      <c r="K552" s="40"/>
      <c r="L552" s="40"/>
      <c r="M552" s="40"/>
      <c r="N552" s="40"/>
      <c r="O552" s="40"/>
      <c r="P552" s="40"/>
      <c r="Q552" s="40"/>
    </row>
    <row r="553" spans="1:17" s="61" customFormat="1" ht="15">
      <c r="A553" s="65"/>
      <c r="B553" s="37"/>
      <c r="C553" s="40"/>
      <c r="D553" s="39"/>
      <c r="E553" s="39"/>
      <c r="F553" s="39"/>
      <c r="G553" s="40"/>
      <c r="H553" s="40"/>
      <c r="I553" s="40"/>
      <c r="J553" s="40"/>
      <c r="K553" s="40"/>
      <c r="L553" s="40"/>
      <c r="M553" s="40"/>
      <c r="N553" s="40"/>
      <c r="O553" s="40"/>
      <c r="P553" s="40"/>
      <c r="Q553" s="40"/>
    </row>
    <row r="554" spans="1:17" s="61" customFormat="1" ht="15">
      <c r="A554" s="65"/>
      <c r="B554" s="37"/>
      <c r="C554" s="40"/>
      <c r="D554" s="39"/>
      <c r="E554" s="39"/>
      <c r="F554" s="39"/>
      <c r="G554" s="40"/>
      <c r="H554" s="40"/>
      <c r="I554" s="40"/>
      <c r="J554" s="40"/>
      <c r="K554" s="40"/>
      <c r="L554" s="40"/>
      <c r="M554" s="40"/>
      <c r="N554" s="40"/>
      <c r="O554" s="40"/>
      <c r="P554" s="40"/>
      <c r="Q554" s="40"/>
    </row>
    <row r="555" spans="1:17" s="61" customFormat="1" ht="15">
      <c r="A555" s="65"/>
      <c r="B555" s="37"/>
      <c r="C555" s="40"/>
      <c r="D555" s="39"/>
      <c r="E555" s="39"/>
      <c r="F555" s="39"/>
      <c r="G555" s="40"/>
      <c r="H555" s="40"/>
      <c r="I555" s="40"/>
      <c r="J555" s="40"/>
      <c r="K555" s="40"/>
      <c r="L555" s="40"/>
      <c r="M555" s="40"/>
      <c r="N555" s="40"/>
      <c r="O555" s="40"/>
      <c r="P555" s="40"/>
      <c r="Q555" s="40"/>
    </row>
    <row r="556" spans="1:17" s="61" customFormat="1" ht="15">
      <c r="A556" s="65"/>
      <c r="B556" s="37"/>
      <c r="C556" s="40"/>
      <c r="D556" s="39"/>
      <c r="E556" s="39"/>
      <c r="F556" s="39"/>
      <c r="G556" s="40"/>
      <c r="H556" s="40"/>
      <c r="I556" s="40"/>
      <c r="J556" s="40"/>
      <c r="K556" s="40"/>
      <c r="L556" s="40"/>
      <c r="M556" s="40"/>
      <c r="N556" s="40"/>
      <c r="O556" s="40"/>
      <c r="P556" s="40"/>
      <c r="Q556" s="40"/>
    </row>
    <row r="557" spans="1:17" s="61" customFormat="1" ht="15">
      <c r="A557" s="65"/>
      <c r="B557" s="37"/>
      <c r="C557" s="40"/>
      <c r="D557" s="39"/>
      <c r="E557" s="39"/>
      <c r="F557" s="39"/>
      <c r="G557" s="40"/>
      <c r="H557" s="40"/>
      <c r="I557" s="40"/>
      <c r="J557" s="40"/>
      <c r="K557" s="40"/>
      <c r="L557" s="40"/>
      <c r="M557" s="40"/>
      <c r="N557" s="40"/>
      <c r="O557" s="40"/>
      <c r="P557" s="40"/>
      <c r="Q557" s="40"/>
    </row>
    <row r="558" spans="1:17" s="61" customFormat="1" ht="15">
      <c r="A558" s="65"/>
      <c r="B558" s="37"/>
      <c r="C558" s="40"/>
      <c r="D558" s="39"/>
      <c r="E558" s="39"/>
      <c r="F558" s="39"/>
      <c r="G558" s="40"/>
      <c r="H558" s="40"/>
      <c r="I558" s="40"/>
      <c r="J558" s="40"/>
      <c r="K558" s="40"/>
      <c r="L558" s="40"/>
      <c r="M558" s="40"/>
      <c r="N558" s="40"/>
      <c r="O558" s="40"/>
      <c r="P558" s="40"/>
      <c r="Q558" s="40"/>
    </row>
    <row r="559" spans="1:17" s="61" customFormat="1" ht="15">
      <c r="A559" s="65"/>
      <c r="B559" s="37"/>
      <c r="C559" s="40"/>
      <c r="D559" s="39"/>
      <c r="E559" s="39"/>
      <c r="F559" s="39"/>
      <c r="G559" s="40"/>
      <c r="H559" s="40"/>
      <c r="I559" s="40"/>
      <c r="J559" s="40"/>
      <c r="K559" s="40"/>
      <c r="L559" s="40"/>
      <c r="M559" s="40"/>
      <c r="N559" s="40"/>
      <c r="O559" s="40"/>
      <c r="P559" s="40"/>
      <c r="Q559" s="40"/>
    </row>
    <row r="560" spans="1:17" s="61" customFormat="1" ht="15">
      <c r="A560" s="65"/>
      <c r="B560" s="37"/>
      <c r="C560" s="40"/>
      <c r="D560" s="39"/>
      <c r="E560" s="39"/>
      <c r="F560" s="39"/>
      <c r="G560" s="40"/>
      <c r="H560" s="40"/>
      <c r="I560" s="40"/>
      <c r="J560" s="40"/>
      <c r="K560" s="40"/>
      <c r="L560" s="40"/>
      <c r="M560" s="40"/>
      <c r="N560" s="40"/>
      <c r="O560" s="40"/>
      <c r="P560" s="40"/>
      <c r="Q560" s="40"/>
    </row>
    <row r="561" spans="1:17" s="61" customFormat="1" ht="15">
      <c r="A561" s="65"/>
      <c r="B561" s="37"/>
      <c r="C561" s="40"/>
      <c r="D561" s="39"/>
      <c r="E561" s="39"/>
      <c r="F561" s="39"/>
      <c r="G561" s="40"/>
      <c r="H561" s="40"/>
      <c r="I561" s="40"/>
      <c r="J561" s="40"/>
      <c r="K561" s="40"/>
      <c r="L561" s="40"/>
      <c r="M561" s="40"/>
      <c r="N561" s="40"/>
      <c r="O561" s="40"/>
      <c r="P561" s="40"/>
      <c r="Q561" s="40"/>
    </row>
    <row r="562" spans="1:17" s="61" customFormat="1" ht="15">
      <c r="A562" s="65"/>
      <c r="B562" s="37"/>
      <c r="C562" s="40"/>
      <c r="D562" s="39"/>
      <c r="E562" s="39"/>
      <c r="F562" s="39"/>
      <c r="G562" s="40"/>
      <c r="H562" s="40"/>
      <c r="I562" s="40"/>
      <c r="J562" s="40"/>
      <c r="K562" s="40"/>
      <c r="L562" s="40"/>
      <c r="M562" s="40"/>
      <c r="N562" s="40"/>
      <c r="O562" s="40"/>
      <c r="P562" s="40"/>
      <c r="Q562" s="40"/>
    </row>
    <row r="563" spans="1:17" s="61" customFormat="1" ht="15">
      <c r="A563" s="65"/>
      <c r="B563" s="37"/>
      <c r="C563" s="40"/>
      <c r="D563" s="39"/>
      <c r="E563" s="39"/>
      <c r="F563" s="39"/>
      <c r="G563" s="40"/>
      <c r="H563" s="40"/>
      <c r="I563" s="40"/>
      <c r="J563" s="40"/>
      <c r="K563" s="40"/>
      <c r="L563" s="40"/>
      <c r="M563" s="40"/>
      <c r="N563" s="40"/>
      <c r="O563" s="40"/>
      <c r="P563" s="40"/>
      <c r="Q563" s="40"/>
    </row>
    <row r="564" spans="1:17" s="61" customFormat="1" ht="15">
      <c r="A564" s="65"/>
      <c r="B564" s="37"/>
      <c r="C564" s="40"/>
      <c r="D564" s="39"/>
      <c r="E564" s="39"/>
      <c r="F564" s="39"/>
      <c r="G564" s="40"/>
      <c r="H564" s="40"/>
      <c r="I564" s="40"/>
      <c r="J564" s="40"/>
      <c r="K564" s="40"/>
      <c r="L564" s="40"/>
      <c r="M564" s="40"/>
      <c r="N564" s="40"/>
      <c r="O564" s="40"/>
      <c r="P564" s="40"/>
      <c r="Q564" s="40"/>
    </row>
    <row r="565" spans="1:17" s="61" customFormat="1" ht="15">
      <c r="A565" s="65"/>
      <c r="B565" s="37"/>
      <c r="C565" s="40"/>
      <c r="D565" s="39"/>
      <c r="E565" s="39"/>
      <c r="F565" s="39"/>
      <c r="G565" s="40"/>
      <c r="H565" s="40"/>
      <c r="I565" s="40"/>
      <c r="J565" s="40"/>
      <c r="K565" s="40"/>
      <c r="L565" s="40"/>
      <c r="M565" s="40"/>
      <c r="N565" s="40"/>
      <c r="O565" s="40"/>
      <c r="P565" s="40"/>
      <c r="Q565" s="40"/>
    </row>
    <row r="566" spans="1:17" s="61" customFormat="1" ht="15">
      <c r="A566" s="65"/>
      <c r="B566" s="37"/>
      <c r="C566" s="40"/>
      <c r="D566" s="39"/>
      <c r="E566" s="39"/>
      <c r="F566" s="39"/>
      <c r="G566" s="40"/>
      <c r="H566" s="40"/>
      <c r="I566" s="40"/>
      <c r="J566" s="40"/>
      <c r="K566" s="40"/>
      <c r="L566" s="40"/>
      <c r="M566" s="40"/>
      <c r="N566" s="40"/>
      <c r="O566" s="40"/>
      <c r="P566" s="40"/>
      <c r="Q566" s="40"/>
    </row>
    <row r="567" spans="1:17" s="61" customFormat="1" ht="15">
      <c r="A567" s="65"/>
      <c r="B567" s="37"/>
      <c r="C567" s="40"/>
      <c r="D567" s="39"/>
      <c r="E567" s="39"/>
      <c r="F567" s="39"/>
      <c r="G567" s="40"/>
      <c r="H567" s="40"/>
      <c r="I567" s="40"/>
      <c r="J567" s="40"/>
      <c r="K567" s="40"/>
      <c r="L567" s="40"/>
      <c r="M567" s="40"/>
      <c r="N567" s="40"/>
      <c r="O567" s="40"/>
      <c r="P567" s="40"/>
      <c r="Q567" s="40"/>
    </row>
    <row r="568" spans="1:17" s="61" customFormat="1" ht="15">
      <c r="A568" s="65"/>
      <c r="B568" s="37"/>
      <c r="C568" s="40"/>
      <c r="D568" s="39"/>
      <c r="E568" s="39"/>
      <c r="F568" s="39"/>
      <c r="G568" s="40"/>
      <c r="H568" s="40"/>
      <c r="I568" s="40"/>
      <c r="J568" s="40"/>
      <c r="K568" s="40"/>
      <c r="L568" s="40"/>
      <c r="M568" s="40"/>
      <c r="N568" s="40"/>
      <c r="O568" s="40"/>
      <c r="P568" s="40"/>
      <c r="Q568" s="40"/>
    </row>
    <row r="569" spans="1:17" s="61" customFormat="1" ht="15">
      <c r="A569" s="65"/>
      <c r="B569" s="37"/>
      <c r="C569" s="40"/>
      <c r="D569" s="39"/>
      <c r="E569" s="39"/>
      <c r="F569" s="39"/>
      <c r="G569" s="40"/>
      <c r="H569" s="40"/>
      <c r="I569" s="40"/>
      <c r="J569" s="40"/>
      <c r="K569" s="40"/>
      <c r="L569" s="40"/>
      <c r="M569" s="40"/>
      <c r="N569" s="40"/>
      <c r="O569" s="40"/>
      <c r="P569" s="40"/>
      <c r="Q569" s="40"/>
    </row>
    <row r="570" spans="1:17" s="61" customFormat="1" ht="15">
      <c r="A570" s="65"/>
      <c r="B570" s="37"/>
      <c r="C570" s="40"/>
      <c r="D570" s="39"/>
      <c r="E570" s="39"/>
      <c r="F570" s="39"/>
      <c r="G570" s="40"/>
      <c r="H570" s="40"/>
      <c r="I570" s="40"/>
      <c r="J570" s="40"/>
      <c r="K570" s="40"/>
      <c r="L570" s="40"/>
      <c r="M570" s="40"/>
      <c r="N570" s="40"/>
      <c r="O570" s="40"/>
      <c r="P570" s="40"/>
      <c r="Q570" s="40"/>
    </row>
    <row r="571" spans="1:17" s="61" customFormat="1" ht="15">
      <c r="A571" s="65"/>
      <c r="B571" s="37"/>
      <c r="C571" s="40"/>
      <c r="D571" s="39"/>
      <c r="E571" s="39"/>
      <c r="F571" s="39"/>
      <c r="G571" s="40"/>
      <c r="H571" s="40"/>
      <c r="I571" s="40"/>
      <c r="J571" s="40"/>
      <c r="K571" s="40"/>
      <c r="L571" s="40"/>
      <c r="M571" s="40"/>
      <c r="N571" s="40"/>
      <c r="O571" s="40"/>
      <c r="P571" s="40"/>
      <c r="Q571" s="40"/>
    </row>
    <row r="572" spans="1:17" s="61" customFormat="1" ht="15">
      <c r="A572" s="65"/>
      <c r="B572" s="37"/>
      <c r="C572" s="40"/>
      <c r="D572" s="39"/>
      <c r="E572" s="39"/>
      <c r="F572" s="39"/>
      <c r="G572" s="40"/>
      <c r="H572" s="40"/>
      <c r="I572" s="40"/>
      <c r="J572" s="40"/>
      <c r="K572" s="40"/>
      <c r="L572" s="40"/>
      <c r="M572" s="40"/>
      <c r="N572" s="40"/>
      <c r="O572" s="40"/>
      <c r="P572" s="40"/>
      <c r="Q572" s="40"/>
    </row>
    <row r="573" spans="1:17" s="61" customFormat="1" ht="15">
      <c r="A573" s="65"/>
      <c r="B573" s="37"/>
      <c r="C573" s="40"/>
      <c r="D573" s="39"/>
      <c r="E573" s="39"/>
      <c r="F573" s="39"/>
      <c r="G573" s="40"/>
      <c r="H573" s="40"/>
      <c r="I573" s="40"/>
      <c r="J573" s="40"/>
      <c r="K573" s="40"/>
      <c r="L573" s="40"/>
      <c r="M573" s="40"/>
      <c r="N573" s="40"/>
      <c r="O573" s="40"/>
      <c r="P573" s="40"/>
      <c r="Q573" s="40"/>
    </row>
    <row r="574" spans="1:17" s="61" customFormat="1" ht="15">
      <c r="A574" s="65"/>
      <c r="B574" s="37"/>
      <c r="C574" s="40"/>
      <c r="D574" s="39"/>
      <c r="E574" s="39"/>
      <c r="F574" s="39"/>
      <c r="G574" s="40"/>
      <c r="H574" s="40"/>
      <c r="I574" s="40"/>
      <c r="J574" s="40"/>
      <c r="K574" s="40"/>
      <c r="L574" s="40"/>
      <c r="M574" s="40"/>
      <c r="N574" s="40"/>
      <c r="O574" s="40"/>
      <c r="P574" s="40"/>
      <c r="Q574" s="40"/>
    </row>
    <row r="575" spans="1:17" s="61" customFormat="1" ht="15">
      <c r="A575" s="65"/>
      <c r="B575" s="37"/>
      <c r="C575" s="40"/>
      <c r="D575" s="39"/>
      <c r="E575" s="39"/>
      <c r="F575" s="39"/>
      <c r="G575" s="40"/>
      <c r="H575" s="40"/>
      <c r="I575" s="40"/>
      <c r="J575" s="40"/>
      <c r="K575" s="40"/>
      <c r="L575" s="40"/>
      <c r="M575" s="40"/>
      <c r="N575" s="40"/>
      <c r="O575" s="40"/>
      <c r="P575" s="40"/>
      <c r="Q575" s="40"/>
    </row>
    <row r="576" spans="1:17" s="61" customFormat="1" ht="15">
      <c r="A576" s="65"/>
      <c r="B576" s="37"/>
      <c r="C576" s="40"/>
      <c r="D576" s="39"/>
      <c r="E576" s="39"/>
      <c r="F576" s="39"/>
      <c r="G576" s="40"/>
      <c r="H576" s="40"/>
      <c r="I576" s="40"/>
      <c r="J576" s="40"/>
      <c r="K576" s="40"/>
      <c r="L576" s="40"/>
      <c r="M576" s="40"/>
      <c r="N576" s="40"/>
      <c r="O576" s="40"/>
      <c r="P576" s="40"/>
      <c r="Q576" s="40"/>
    </row>
    <row r="577" spans="1:17" s="61" customFormat="1" ht="15">
      <c r="A577" s="65"/>
      <c r="B577" s="37"/>
      <c r="C577" s="40"/>
      <c r="D577" s="39"/>
      <c r="E577" s="39"/>
      <c r="F577" s="39"/>
      <c r="G577" s="40"/>
      <c r="H577" s="40"/>
      <c r="I577" s="40"/>
      <c r="J577" s="40"/>
      <c r="K577" s="40"/>
      <c r="L577" s="40"/>
      <c r="M577" s="40"/>
      <c r="N577" s="40"/>
      <c r="O577" s="40"/>
      <c r="P577" s="40"/>
      <c r="Q577" s="40"/>
    </row>
    <row r="578" spans="1:17" s="61" customFormat="1" ht="15">
      <c r="A578" s="65"/>
      <c r="B578" s="37"/>
      <c r="C578" s="40"/>
      <c r="D578" s="39"/>
      <c r="E578" s="39"/>
      <c r="F578" s="39"/>
      <c r="G578" s="40"/>
      <c r="H578" s="40"/>
      <c r="I578" s="40"/>
      <c r="J578" s="40"/>
      <c r="K578" s="40"/>
      <c r="L578" s="40"/>
      <c r="M578" s="40"/>
      <c r="N578" s="40"/>
      <c r="O578" s="40"/>
      <c r="P578" s="40"/>
      <c r="Q578" s="40"/>
    </row>
    <row r="579" spans="1:17" s="61" customFormat="1" ht="15">
      <c r="A579" s="65"/>
      <c r="B579" s="37"/>
      <c r="C579" s="40"/>
      <c r="D579" s="39"/>
      <c r="E579" s="39"/>
      <c r="F579" s="39"/>
      <c r="G579" s="40"/>
      <c r="H579" s="40"/>
      <c r="I579" s="40"/>
      <c r="J579" s="40"/>
      <c r="K579" s="40"/>
      <c r="L579" s="40"/>
      <c r="M579" s="40"/>
      <c r="N579" s="40"/>
      <c r="O579" s="40"/>
      <c r="P579" s="40"/>
      <c r="Q579" s="40"/>
    </row>
    <row r="580" spans="1:17" s="61" customFormat="1" ht="15">
      <c r="A580" s="65"/>
      <c r="B580" s="37"/>
      <c r="C580" s="40"/>
      <c r="D580" s="39"/>
      <c r="E580" s="39"/>
      <c r="F580" s="39"/>
      <c r="G580" s="40"/>
      <c r="H580" s="40"/>
      <c r="I580" s="40"/>
      <c r="J580" s="40"/>
      <c r="K580" s="40"/>
      <c r="L580" s="40"/>
      <c r="M580" s="40"/>
      <c r="N580" s="40"/>
      <c r="O580" s="40"/>
      <c r="P580" s="40"/>
      <c r="Q580" s="40"/>
    </row>
    <row r="581" spans="1:17" s="61" customFormat="1" ht="15">
      <c r="A581" s="65"/>
      <c r="B581" s="37"/>
      <c r="C581" s="40"/>
      <c r="D581" s="39"/>
      <c r="E581" s="39"/>
      <c r="F581" s="39"/>
      <c r="G581" s="40"/>
      <c r="H581" s="40"/>
      <c r="I581" s="40"/>
      <c r="J581" s="40"/>
      <c r="K581" s="40"/>
      <c r="L581" s="40"/>
      <c r="M581" s="40"/>
      <c r="N581" s="40"/>
      <c r="O581" s="40"/>
      <c r="P581" s="40"/>
      <c r="Q581" s="40"/>
    </row>
    <row r="582" spans="1:17" s="61" customFormat="1" ht="15">
      <c r="A582" s="65"/>
      <c r="B582" s="37"/>
      <c r="C582" s="40"/>
      <c r="D582" s="39"/>
      <c r="E582" s="39"/>
      <c r="F582" s="39"/>
      <c r="G582" s="40"/>
      <c r="H582" s="40"/>
      <c r="I582" s="40"/>
      <c r="J582" s="40"/>
      <c r="K582" s="40"/>
      <c r="L582" s="40"/>
      <c r="M582" s="40"/>
      <c r="N582" s="40"/>
      <c r="O582" s="40"/>
      <c r="P582" s="40"/>
      <c r="Q582" s="40"/>
    </row>
    <row r="583" spans="1:17" s="61" customFormat="1" ht="15">
      <c r="A583" s="65"/>
      <c r="B583" s="37"/>
      <c r="C583" s="40"/>
      <c r="D583" s="39"/>
      <c r="E583" s="39"/>
      <c r="F583" s="39"/>
      <c r="G583" s="40"/>
      <c r="H583" s="40"/>
      <c r="I583" s="40"/>
      <c r="J583" s="40"/>
      <c r="K583" s="40"/>
      <c r="L583" s="40"/>
      <c r="M583" s="40"/>
      <c r="N583" s="40"/>
      <c r="O583" s="40"/>
      <c r="P583" s="40"/>
      <c r="Q583" s="40"/>
    </row>
    <row r="584" spans="1:17" s="61" customFormat="1" ht="15">
      <c r="A584" s="65"/>
      <c r="B584" s="37"/>
      <c r="C584" s="40"/>
      <c r="D584" s="39"/>
      <c r="E584" s="39"/>
      <c r="F584" s="39"/>
      <c r="G584" s="40"/>
      <c r="H584" s="40"/>
      <c r="I584" s="40"/>
      <c r="J584" s="40"/>
      <c r="K584" s="40"/>
      <c r="L584" s="40"/>
      <c r="M584" s="40"/>
      <c r="N584" s="40"/>
      <c r="O584" s="40"/>
      <c r="P584" s="40"/>
      <c r="Q584" s="40"/>
    </row>
    <row r="585" spans="1:17" s="61" customFormat="1" ht="15">
      <c r="A585" s="65"/>
      <c r="B585" s="37"/>
      <c r="C585" s="40"/>
      <c r="D585" s="39"/>
      <c r="E585" s="39"/>
      <c r="F585" s="39"/>
      <c r="G585" s="40"/>
      <c r="H585" s="40"/>
      <c r="I585" s="40"/>
      <c r="J585" s="40"/>
      <c r="K585" s="40"/>
      <c r="L585" s="40"/>
      <c r="M585" s="40"/>
      <c r="N585" s="40"/>
      <c r="O585" s="40"/>
      <c r="P585" s="40"/>
      <c r="Q585" s="40"/>
    </row>
    <row r="586" spans="1:17" s="61" customFormat="1" ht="15">
      <c r="A586" s="65"/>
      <c r="B586" s="37"/>
      <c r="C586" s="40"/>
      <c r="D586" s="39"/>
      <c r="E586" s="39"/>
      <c r="F586" s="39"/>
      <c r="G586" s="40"/>
      <c r="H586" s="40"/>
      <c r="I586" s="40"/>
      <c r="J586" s="40"/>
      <c r="K586" s="40"/>
      <c r="L586" s="40"/>
      <c r="M586" s="40"/>
      <c r="N586" s="40"/>
      <c r="O586" s="40"/>
      <c r="P586" s="40"/>
      <c r="Q586" s="40"/>
    </row>
    <row r="587" spans="1:17" s="61" customFormat="1" ht="15">
      <c r="A587" s="65"/>
      <c r="B587" s="37"/>
      <c r="C587" s="40"/>
      <c r="D587" s="39"/>
      <c r="E587" s="39"/>
      <c r="F587" s="39"/>
      <c r="G587" s="40"/>
      <c r="H587" s="40"/>
      <c r="I587" s="40"/>
      <c r="J587" s="40"/>
      <c r="K587" s="40"/>
      <c r="L587" s="40"/>
      <c r="M587" s="40"/>
      <c r="N587" s="40"/>
      <c r="O587" s="40"/>
      <c r="P587" s="40"/>
      <c r="Q587" s="40"/>
    </row>
    <row r="588" spans="1:17" s="61" customFormat="1" ht="15">
      <c r="A588" s="65"/>
      <c r="B588" s="37"/>
      <c r="C588" s="40"/>
      <c r="D588" s="39"/>
      <c r="E588" s="39"/>
      <c r="F588" s="39"/>
      <c r="G588" s="40"/>
      <c r="H588" s="40"/>
      <c r="I588" s="40"/>
      <c r="J588" s="40"/>
      <c r="K588" s="40"/>
      <c r="L588" s="40"/>
      <c r="M588" s="40"/>
      <c r="N588" s="40"/>
      <c r="O588" s="40"/>
      <c r="P588" s="40"/>
      <c r="Q588" s="40"/>
    </row>
    <row r="589" spans="1:17" s="61" customFormat="1" ht="15">
      <c r="A589" s="65"/>
      <c r="B589" s="37"/>
      <c r="C589" s="40"/>
      <c r="D589" s="39"/>
      <c r="E589" s="39"/>
      <c r="F589" s="39"/>
      <c r="G589" s="40"/>
      <c r="H589" s="40"/>
      <c r="I589" s="40"/>
      <c r="J589" s="40"/>
      <c r="K589" s="40"/>
      <c r="L589" s="40"/>
      <c r="M589" s="40"/>
      <c r="N589" s="40"/>
      <c r="O589" s="40"/>
      <c r="P589" s="40"/>
      <c r="Q589" s="40"/>
    </row>
    <row r="590" spans="1:17" s="61" customFormat="1" ht="15">
      <c r="A590" s="65"/>
      <c r="B590" s="37"/>
      <c r="C590" s="40"/>
      <c r="D590" s="39"/>
      <c r="E590" s="39"/>
      <c r="F590" s="39"/>
      <c r="G590" s="40"/>
      <c r="H590" s="40"/>
      <c r="I590" s="40"/>
      <c r="J590" s="40"/>
      <c r="K590" s="40"/>
      <c r="L590" s="40"/>
      <c r="M590" s="40"/>
      <c r="N590" s="40"/>
      <c r="O590" s="40"/>
      <c r="P590" s="40"/>
      <c r="Q590" s="40"/>
    </row>
    <row r="591" spans="1:17" s="61" customFormat="1" ht="15">
      <c r="A591" s="65"/>
      <c r="B591" s="37"/>
      <c r="C591" s="40"/>
      <c r="D591" s="39"/>
      <c r="E591" s="39"/>
      <c r="F591" s="39"/>
      <c r="G591" s="40"/>
      <c r="H591" s="40"/>
      <c r="I591" s="40"/>
      <c r="J591" s="40"/>
      <c r="K591" s="40"/>
      <c r="L591" s="40"/>
      <c r="M591" s="40"/>
      <c r="N591" s="40"/>
      <c r="O591" s="40"/>
      <c r="P591" s="40"/>
      <c r="Q591" s="40"/>
    </row>
    <row r="592" spans="1:17" s="61" customFormat="1" ht="15">
      <c r="A592" s="65"/>
      <c r="B592" s="37"/>
      <c r="C592" s="40"/>
      <c r="D592" s="39"/>
      <c r="E592" s="39"/>
      <c r="F592" s="39"/>
      <c r="G592" s="40"/>
      <c r="H592" s="40"/>
      <c r="I592" s="40"/>
      <c r="J592" s="40"/>
      <c r="K592" s="40"/>
      <c r="L592" s="40"/>
      <c r="M592" s="40"/>
      <c r="N592" s="40"/>
      <c r="O592" s="40"/>
      <c r="P592" s="40"/>
      <c r="Q592" s="40"/>
    </row>
    <row r="593" spans="1:17" s="61" customFormat="1" ht="15">
      <c r="A593" s="65"/>
      <c r="B593" s="37"/>
      <c r="C593" s="40"/>
      <c r="D593" s="39"/>
      <c r="E593" s="39"/>
      <c r="F593" s="39"/>
      <c r="G593" s="40"/>
      <c r="H593" s="40"/>
      <c r="I593" s="40"/>
      <c r="J593" s="40"/>
      <c r="K593" s="40"/>
      <c r="L593" s="40"/>
      <c r="M593" s="40"/>
      <c r="N593" s="40"/>
      <c r="O593" s="40"/>
      <c r="P593" s="40"/>
      <c r="Q593" s="40"/>
    </row>
    <row r="594" spans="1:17" s="61" customFormat="1" ht="15">
      <c r="A594" s="65"/>
      <c r="B594" s="37"/>
      <c r="C594" s="40"/>
      <c r="D594" s="39"/>
      <c r="E594" s="39"/>
      <c r="F594" s="39"/>
      <c r="G594" s="40"/>
      <c r="H594" s="40"/>
      <c r="I594" s="40"/>
      <c r="J594" s="40"/>
      <c r="K594" s="40"/>
      <c r="L594" s="40"/>
      <c r="M594" s="40"/>
      <c r="N594" s="40"/>
      <c r="O594" s="40"/>
      <c r="P594" s="40"/>
      <c r="Q594" s="40"/>
    </row>
    <row r="595" spans="1:17" s="61" customFormat="1" ht="15">
      <c r="A595" s="65"/>
      <c r="B595" s="37"/>
      <c r="C595" s="40"/>
      <c r="D595" s="39"/>
      <c r="E595" s="39"/>
      <c r="F595" s="39"/>
      <c r="G595" s="40"/>
      <c r="H595" s="40"/>
      <c r="I595" s="40"/>
      <c r="J595" s="40"/>
      <c r="K595" s="40"/>
      <c r="L595" s="40"/>
      <c r="M595" s="40"/>
      <c r="N595" s="40"/>
      <c r="O595" s="40"/>
      <c r="P595" s="40"/>
      <c r="Q595" s="40"/>
    </row>
    <row r="596" spans="1:17" s="61" customFormat="1" ht="15">
      <c r="A596" s="65"/>
      <c r="B596" s="37"/>
      <c r="C596" s="40"/>
      <c r="D596" s="39"/>
      <c r="E596" s="39"/>
      <c r="F596" s="39"/>
      <c r="G596" s="40"/>
      <c r="H596" s="40"/>
      <c r="I596" s="40"/>
      <c r="J596" s="40"/>
      <c r="K596" s="40"/>
      <c r="L596" s="40"/>
      <c r="M596" s="40"/>
      <c r="N596" s="40"/>
      <c r="O596" s="40"/>
      <c r="P596" s="40"/>
      <c r="Q596" s="40"/>
    </row>
    <row r="597" spans="1:17" s="61" customFormat="1" ht="15">
      <c r="A597" s="65"/>
      <c r="B597" s="37"/>
      <c r="C597" s="40"/>
      <c r="D597" s="39"/>
      <c r="E597" s="39"/>
      <c r="F597" s="39"/>
      <c r="G597" s="40"/>
      <c r="H597" s="40"/>
      <c r="I597" s="40"/>
      <c r="J597" s="40"/>
      <c r="K597" s="40"/>
      <c r="L597" s="40"/>
      <c r="M597" s="40"/>
      <c r="N597" s="40"/>
      <c r="O597" s="40"/>
      <c r="P597" s="40"/>
      <c r="Q597" s="40"/>
    </row>
    <row r="598" spans="1:17" s="61" customFormat="1" ht="15">
      <c r="A598" s="65"/>
      <c r="B598" s="37"/>
      <c r="C598" s="40"/>
      <c r="D598" s="39"/>
      <c r="E598" s="39"/>
      <c r="F598" s="39"/>
      <c r="G598" s="40"/>
      <c r="H598" s="40"/>
      <c r="I598" s="40"/>
      <c r="J598" s="40"/>
      <c r="K598" s="40"/>
      <c r="L598" s="40"/>
      <c r="M598" s="40"/>
      <c r="N598" s="40"/>
      <c r="O598" s="40"/>
      <c r="P598" s="40"/>
      <c r="Q598" s="40"/>
    </row>
    <row r="599" spans="1:17" s="61" customFormat="1" ht="15">
      <c r="A599" s="65"/>
      <c r="B599" s="37"/>
      <c r="C599" s="40"/>
      <c r="D599" s="39"/>
      <c r="E599" s="39"/>
      <c r="F599" s="39"/>
      <c r="G599" s="40"/>
      <c r="H599" s="40"/>
      <c r="I599" s="40"/>
      <c r="J599" s="40"/>
      <c r="K599" s="40"/>
      <c r="L599" s="40"/>
      <c r="M599" s="40"/>
      <c r="N599" s="40"/>
      <c r="O599" s="40"/>
      <c r="P599" s="40"/>
      <c r="Q599" s="40"/>
    </row>
    <row r="600" spans="1:17" s="61" customFormat="1" ht="15">
      <c r="A600" s="65"/>
      <c r="B600" s="37"/>
      <c r="C600" s="40"/>
      <c r="D600" s="39"/>
      <c r="E600" s="39"/>
      <c r="F600" s="39"/>
      <c r="G600" s="40"/>
      <c r="H600" s="40"/>
      <c r="I600" s="40"/>
      <c r="J600" s="40"/>
      <c r="K600" s="40"/>
      <c r="L600" s="40"/>
      <c r="M600" s="40"/>
      <c r="N600" s="40"/>
      <c r="O600" s="40"/>
      <c r="P600" s="40"/>
      <c r="Q600" s="40"/>
    </row>
    <row r="601" spans="1:17" s="61" customFormat="1" ht="15">
      <c r="A601" s="65"/>
      <c r="B601" s="37"/>
      <c r="C601" s="40"/>
      <c r="D601" s="39"/>
      <c r="E601" s="39"/>
      <c r="F601" s="39"/>
      <c r="G601" s="40"/>
      <c r="H601" s="40"/>
      <c r="I601" s="40"/>
      <c r="J601" s="40"/>
      <c r="K601" s="40"/>
      <c r="L601" s="40"/>
      <c r="M601" s="40"/>
      <c r="N601" s="40"/>
      <c r="O601" s="40"/>
      <c r="P601" s="40"/>
      <c r="Q601" s="40"/>
    </row>
    <row r="602" spans="1:17" s="61" customFormat="1" ht="15">
      <c r="A602" s="65"/>
      <c r="B602" s="37"/>
      <c r="C602" s="40"/>
      <c r="D602" s="39"/>
      <c r="E602" s="39"/>
      <c r="F602" s="39"/>
      <c r="G602" s="40"/>
      <c r="H602" s="40"/>
      <c r="I602" s="40"/>
      <c r="J602" s="40"/>
      <c r="K602" s="40"/>
      <c r="L602" s="40"/>
      <c r="M602" s="40"/>
      <c r="N602" s="40"/>
      <c r="O602" s="40"/>
      <c r="P602" s="40"/>
      <c r="Q602" s="40"/>
    </row>
    <row r="603" spans="1:17" s="61" customFormat="1" ht="15">
      <c r="A603" s="65"/>
      <c r="B603" s="37"/>
      <c r="C603" s="40"/>
      <c r="D603" s="39"/>
      <c r="E603" s="39"/>
      <c r="F603" s="39"/>
      <c r="G603" s="40"/>
      <c r="H603" s="40"/>
      <c r="I603" s="40"/>
      <c r="J603" s="40"/>
      <c r="K603" s="40"/>
      <c r="L603" s="40"/>
      <c r="M603" s="40"/>
      <c r="N603" s="40"/>
      <c r="O603" s="40"/>
      <c r="P603" s="40"/>
      <c r="Q603" s="40"/>
    </row>
    <row r="604" spans="1:17" s="61" customFormat="1" ht="15">
      <c r="A604" s="65"/>
      <c r="B604" s="37"/>
      <c r="C604" s="40"/>
      <c r="D604" s="39"/>
      <c r="E604" s="39"/>
      <c r="F604" s="39"/>
      <c r="G604" s="40"/>
      <c r="H604" s="40"/>
      <c r="I604" s="40"/>
      <c r="J604" s="40"/>
      <c r="K604" s="40"/>
      <c r="L604" s="40"/>
      <c r="M604" s="40"/>
      <c r="N604" s="40"/>
      <c r="O604" s="40"/>
      <c r="P604" s="40"/>
      <c r="Q604" s="40"/>
    </row>
    <row r="605" spans="1:17" s="61" customFormat="1" ht="15">
      <c r="A605" s="65"/>
      <c r="B605" s="37"/>
      <c r="C605" s="40"/>
      <c r="D605" s="39"/>
      <c r="E605" s="39"/>
      <c r="F605" s="39"/>
      <c r="G605" s="40"/>
      <c r="H605" s="40"/>
      <c r="I605" s="40"/>
      <c r="J605" s="40"/>
      <c r="K605" s="40"/>
      <c r="L605" s="40"/>
      <c r="M605" s="40"/>
      <c r="N605" s="40"/>
      <c r="O605" s="40"/>
      <c r="P605" s="40"/>
      <c r="Q605" s="40"/>
    </row>
    <row r="606" spans="1:17" s="61" customFormat="1" ht="15">
      <c r="A606" s="65"/>
      <c r="B606" s="37"/>
      <c r="C606" s="40"/>
      <c r="D606" s="39"/>
      <c r="E606" s="39"/>
      <c r="F606" s="39"/>
      <c r="G606" s="40"/>
      <c r="H606" s="40"/>
      <c r="I606" s="40"/>
      <c r="J606" s="40"/>
      <c r="K606" s="40"/>
      <c r="L606" s="40"/>
      <c r="M606" s="40"/>
      <c r="N606" s="40"/>
      <c r="O606" s="40"/>
      <c r="P606" s="40"/>
      <c r="Q606" s="40"/>
    </row>
    <row r="607" spans="1:17" s="61" customFormat="1" ht="15">
      <c r="A607" s="65"/>
      <c r="B607" s="37"/>
      <c r="C607" s="40"/>
      <c r="D607" s="39"/>
      <c r="E607" s="39"/>
      <c r="F607" s="39"/>
      <c r="G607" s="40"/>
      <c r="H607" s="40"/>
      <c r="I607" s="40"/>
      <c r="J607" s="40"/>
      <c r="K607" s="40"/>
      <c r="L607" s="40"/>
      <c r="M607" s="40"/>
      <c r="N607" s="40"/>
      <c r="O607" s="40"/>
      <c r="P607" s="40"/>
      <c r="Q607" s="40"/>
    </row>
    <row r="608" spans="1:17" s="61" customFormat="1" ht="15">
      <c r="A608" s="65"/>
      <c r="B608" s="37"/>
      <c r="C608" s="40"/>
      <c r="D608" s="39"/>
      <c r="E608" s="39"/>
      <c r="F608" s="39"/>
      <c r="G608" s="40"/>
      <c r="H608" s="40"/>
      <c r="I608" s="40"/>
      <c r="J608" s="40"/>
      <c r="K608" s="40"/>
      <c r="L608" s="40"/>
      <c r="M608" s="40"/>
      <c r="N608" s="40"/>
      <c r="O608" s="40"/>
      <c r="P608" s="40"/>
      <c r="Q608" s="40"/>
    </row>
    <row r="609" spans="1:17" s="61" customFormat="1" ht="15">
      <c r="A609" s="65"/>
      <c r="B609" s="37"/>
      <c r="C609" s="40"/>
      <c r="D609" s="39"/>
      <c r="E609" s="39"/>
      <c r="F609" s="39"/>
      <c r="G609" s="40"/>
      <c r="H609" s="40"/>
      <c r="I609" s="40"/>
      <c r="J609" s="40"/>
      <c r="K609" s="40"/>
      <c r="L609" s="40"/>
      <c r="M609" s="40"/>
      <c r="N609" s="40"/>
      <c r="O609" s="40"/>
      <c r="P609" s="40"/>
      <c r="Q609" s="40"/>
    </row>
    <row r="610" spans="1:17" s="61" customFormat="1" ht="15">
      <c r="A610" s="65"/>
      <c r="B610" s="37"/>
      <c r="C610" s="40"/>
      <c r="D610" s="39"/>
      <c r="E610" s="39"/>
      <c r="F610" s="39"/>
      <c r="G610" s="40"/>
      <c r="H610" s="40"/>
      <c r="I610" s="40"/>
      <c r="J610" s="40"/>
      <c r="K610" s="40"/>
      <c r="L610" s="40"/>
      <c r="M610" s="40"/>
      <c r="N610" s="40"/>
      <c r="O610" s="40"/>
      <c r="P610" s="40"/>
      <c r="Q610" s="40"/>
    </row>
    <row r="611" spans="1:17" s="61" customFormat="1" ht="15">
      <c r="A611" s="65"/>
      <c r="B611" s="37"/>
      <c r="C611" s="40"/>
      <c r="D611" s="39"/>
      <c r="E611" s="39"/>
      <c r="F611" s="39"/>
      <c r="G611" s="40"/>
      <c r="H611" s="40"/>
      <c r="I611" s="40"/>
      <c r="J611" s="40"/>
      <c r="K611" s="40"/>
      <c r="L611" s="40"/>
      <c r="M611" s="40"/>
      <c r="N611" s="40"/>
      <c r="O611" s="40"/>
      <c r="P611" s="40"/>
      <c r="Q611" s="40"/>
    </row>
    <row r="612" spans="1:17" s="61" customFormat="1" ht="15">
      <c r="A612" s="65"/>
      <c r="B612" s="37"/>
      <c r="C612" s="40"/>
      <c r="D612" s="39"/>
      <c r="E612" s="39"/>
      <c r="F612" s="39"/>
      <c r="G612" s="40"/>
      <c r="H612" s="40"/>
      <c r="I612" s="40"/>
      <c r="J612" s="40"/>
      <c r="K612" s="40"/>
      <c r="L612" s="40"/>
      <c r="M612" s="40"/>
      <c r="N612" s="40"/>
      <c r="O612" s="40"/>
      <c r="P612" s="40"/>
      <c r="Q612" s="40"/>
    </row>
    <row r="613" spans="1:17" s="61" customFormat="1" ht="15">
      <c r="A613" s="65"/>
      <c r="B613" s="37"/>
      <c r="C613" s="40"/>
      <c r="D613" s="39"/>
      <c r="E613" s="39"/>
      <c r="F613" s="39"/>
      <c r="G613" s="40"/>
      <c r="H613" s="40"/>
      <c r="I613" s="40"/>
      <c r="J613" s="40"/>
      <c r="K613" s="40"/>
      <c r="L613" s="40"/>
      <c r="M613" s="40"/>
      <c r="N613" s="40"/>
      <c r="O613" s="40"/>
      <c r="P613" s="40"/>
      <c r="Q613" s="40"/>
    </row>
    <row r="614" spans="1:17" s="61" customFormat="1" ht="15">
      <c r="A614" s="65"/>
      <c r="B614" s="37"/>
      <c r="C614" s="40"/>
      <c r="D614" s="39"/>
      <c r="E614" s="39"/>
      <c r="F614" s="39"/>
      <c r="G614" s="40"/>
      <c r="H614" s="40"/>
      <c r="I614" s="40"/>
      <c r="J614" s="40"/>
      <c r="K614" s="40"/>
      <c r="L614" s="40"/>
      <c r="M614" s="40"/>
      <c r="N614" s="40"/>
      <c r="O614" s="40"/>
      <c r="P614" s="40"/>
      <c r="Q614" s="40"/>
    </row>
    <row r="615" spans="1:17" s="61" customFormat="1" ht="15">
      <c r="A615" s="65"/>
      <c r="B615" s="37"/>
      <c r="C615" s="40"/>
      <c r="D615" s="39"/>
      <c r="E615" s="39"/>
      <c r="F615" s="39"/>
      <c r="G615" s="40"/>
      <c r="H615" s="40"/>
      <c r="I615" s="40"/>
      <c r="J615" s="40"/>
      <c r="K615" s="40"/>
      <c r="L615" s="40"/>
      <c r="M615" s="40"/>
      <c r="N615" s="40"/>
      <c r="O615" s="40"/>
      <c r="P615" s="40"/>
      <c r="Q615" s="40"/>
    </row>
    <row r="616" spans="1:17" s="61" customFormat="1" ht="15">
      <c r="A616" s="65"/>
      <c r="B616" s="37"/>
      <c r="C616" s="40"/>
      <c r="D616" s="39"/>
      <c r="E616" s="39"/>
      <c r="F616" s="39"/>
      <c r="G616" s="40"/>
      <c r="H616" s="40"/>
      <c r="I616" s="40"/>
      <c r="J616" s="40"/>
      <c r="K616" s="40"/>
      <c r="L616" s="40"/>
      <c r="M616" s="40"/>
      <c r="N616" s="40"/>
      <c r="O616" s="40"/>
      <c r="P616" s="40"/>
      <c r="Q616" s="40"/>
    </row>
    <row r="617" spans="1:17" s="61" customFormat="1" ht="15">
      <c r="A617" s="65"/>
      <c r="B617" s="37"/>
      <c r="C617" s="40"/>
      <c r="D617" s="39"/>
      <c r="E617" s="39"/>
      <c r="F617" s="39"/>
      <c r="G617" s="40"/>
      <c r="H617" s="40"/>
      <c r="I617" s="40"/>
      <c r="J617" s="40"/>
      <c r="K617" s="40"/>
      <c r="L617" s="40"/>
      <c r="M617" s="40"/>
      <c r="N617" s="40"/>
      <c r="O617" s="40"/>
      <c r="P617" s="40"/>
      <c r="Q617" s="40"/>
    </row>
    <row r="618" spans="1:17" s="61" customFormat="1" ht="15">
      <c r="A618" s="65"/>
      <c r="B618" s="37"/>
      <c r="C618" s="40"/>
      <c r="D618" s="39"/>
      <c r="E618" s="39"/>
      <c r="F618" s="39"/>
      <c r="G618" s="40"/>
      <c r="H618" s="40"/>
      <c r="I618" s="40"/>
      <c r="J618" s="40"/>
      <c r="K618" s="40"/>
      <c r="L618" s="40"/>
      <c r="M618" s="40"/>
      <c r="N618" s="40"/>
      <c r="O618" s="40"/>
      <c r="P618" s="40"/>
      <c r="Q618" s="40"/>
    </row>
    <row r="619" spans="1:17" s="61" customFormat="1" ht="15">
      <c r="A619" s="65"/>
      <c r="B619" s="37"/>
      <c r="C619" s="40"/>
      <c r="D619" s="39"/>
      <c r="E619" s="39"/>
      <c r="F619" s="39"/>
      <c r="G619" s="40"/>
      <c r="H619" s="40"/>
      <c r="I619" s="40"/>
      <c r="J619" s="40"/>
      <c r="K619" s="40"/>
      <c r="L619" s="40"/>
      <c r="M619" s="40"/>
      <c r="N619" s="40"/>
      <c r="O619" s="40"/>
      <c r="P619" s="40"/>
      <c r="Q619" s="40"/>
    </row>
    <row r="620" spans="1:17" s="61" customFormat="1" ht="15">
      <c r="A620" s="65"/>
      <c r="B620" s="37"/>
      <c r="C620" s="40"/>
      <c r="D620" s="39"/>
      <c r="E620" s="39"/>
      <c r="F620" s="39"/>
      <c r="G620" s="40"/>
      <c r="H620" s="40"/>
      <c r="I620" s="40"/>
      <c r="J620" s="40"/>
      <c r="K620" s="40"/>
      <c r="L620" s="40"/>
      <c r="M620" s="40"/>
      <c r="N620" s="40"/>
      <c r="O620" s="40"/>
      <c r="P620" s="40"/>
      <c r="Q620" s="40"/>
    </row>
    <row r="621" spans="1:17" s="61" customFormat="1" ht="15">
      <c r="A621" s="65"/>
      <c r="B621" s="37"/>
      <c r="C621" s="40"/>
      <c r="D621" s="39"/>
      <c r="E621" s="39"/>
      <c r="F621" s="39"/>
      <c r="G621" s="40"/>
      <c r="H621" s="40"/>
      <c r="I621" s="40"/>
      <c r="J621" s="40"/>
      <c r="K621" s="40"/>
      <c r="L621" s="40"/>
      <c r="M621" s="40"/>
      <c r="N621" s="40"/>
      <c r="O621" s="40"/>
      <c r="P621" s="40"/>
      <c r="Q621" s="40"/>
    </row>
    <row r="622" spans="1:17" s="61" customFormat="1" ht="15">
      <c r="A622" s="65"/>
      <c r="B622" s="37"/>
      <c r="C622" s="40"/>
      <c r="D622" s="39"/>
      <c r="E622" s="39"/>
      <c r="F622" s="39"/>
      <c r="G622" s="40"/>
      <c r="H622" s="40"/>
      <c r="I622" s="40"/>
      <c r="J622" s="40"/>
      <c r="K622" s="40"/>
      <c r="L622" s="40"/>
      <c r="M622" s="40"/>
      <c r="N622" s="40"/>
      <c r="O622" s="40"/>
      <c r="P622" s="40"/>
      <c r="Q622" s="40"/>
    </row>
    <row r="623" spans="1:17" s="61" customFormat="1" ht="15">
      <c r="A623" s="65"/>
      <c r="B623" s="37"/>
      <c r="C623" s="40"/>
      <c r="D623" s="39"/>
      <c r="E623" s="39"/>
      <c r="F623" s="39"/>
      <c r="G623" s="40"/>
      <c r="H623" s="40"/>
      <c r="I623" s="40"/>
      <c r="J623" s="40"/>
      <c r="K623" s="40"/>
      <c r="L623" s="40"/>
      <c r="M623" s="40"/>
      <c r="N623" s="40"/>
      <c r="O623" s="40"/>
      <c r="P623" s="40"/>
      <c r="Q623" s="40"/>
    </row>
    <row r="624" spans="1:17" s="61" customFormat="1" ht="15">
      <c r="A624" s="65"/>
      <c r="B624" s="37"/>
      <c r="C624" s="40"/>
      <c r="D624" s="39"/>
      <c r="E624" s="39"/>
      <c r="F624" s="39"/>
      <c r="G624" s="40"/>
      <c r="H624" s="40"/>
      <c r="I624" s="40"/>
      <c r="J624" s="40"/>
      <c r="K624" s="40"/>
      <c r="L624" s="40"/>
      <c r="M624" s="40"/>
      <c r="N624" s="40"/>
      <c r="O624" s="40"/>
      <c r="P624" s="40"/>
      <c r="Q624" s="40"/>
    </row>
    <row r="625" spans="1:17" s="61" customFormat="1" ht="15">
      <c r="A625" s="65"/>
      <c r="B625" s="37"/>
      <c r="C625" s="40"/>
      <c r="D625" s="39"/>
      <c r="E625" s="39"/>
      <c r="F625" s="39"/>
      <c r="G625" s="40"/>
      <c r="H625" s="40"/>
      <c r="I625" s="40"/>
      <c r="J625" s="40"/>
      <c r="K625" s="40"/>
      <c r="L625" s="40"/>
      <c r="M625" s="40"/>
      <c r="N625" s="40"/>
      <c r="O625" s="40"/>
      <c r="P625" s="40"/>
      <c r="Q625" s="40"/>
    </row>
    <row r="626" spans="1:17" s="61" customFormat="1" ht="15">
      <c r="A626" s="65"/>
      <c r="B626" s="37"/>
      <c r="C626" s="40"/>
      <c r="D626" s="39"/>
      <c r="E626" s="39"/>
      <c r="F626" s="39"/>
      <c r="G626" s="40"/>
      <c r="H626" s="40"/>
      <c r="I626" s="40"/>
      <c r="J626" s="40"/>
      <c r="K626" s="40"/>
      <c r="L626" s="40"/>
      <c r="M626" s="40"/>
      <c r="N626" s="40"/>
      <c r="O626" s="40"/>
      <c r="P626" s="40"/>
      <c r="Q626" s="40"/>
    </row>
    <row r="627" spans="1:17" s="61" customFormat="1" ht="15">
      <c r="A627" s="65"/>
      <c r="B627" s="37"/>
      <c r="C627" s="40"/>
      <c r="D627" s="39"/>
      <c r="E627" s="39"/>
      <c r="F627" s="39"/>
      <c r="G627" s="40"/>
      <c r="H627" s="40"/>
      <c r="I627" s="40"/>
      <c r="J627" s="40"/>
      <c r="K627" s="40"/>
      <c r="L627" s="40"/>
      <c r="M627" s="40"/>
      <c r="N627" s="40"/>
      <c r="O627" s="40"/>
      <c r="P627" s="40"/>
      <c r="Q627" s="40"/>
    </row>
    <row r="628" spans="1:17" s="61" customFormat="1" ht="15">
      <c r="A628" s="65"/>
      <c r="B628" s="37"/>
      <c r="C628" s="40"/>
      <c r="D628" s="39"/>
      <c r="E628" s="39"/>
      <c r="F628" s="39"/>
      <c r="G628" s="40"/>
      <c r="H628" s="40"/>
      <c r="I628" s="40"/>
      <c r="J628" s="40"/>
      <c r="K628" s="40"/>
      <c r="L628" s="40"/>
      <c r="M628" s="40"/>
      <c r="N628" s="40"/>
      <c r="O628" s="40"/>
      <c r="P628" s="40"/>
      <c r="Q628" s="40"/>
    </row>
    <row r="629" spans="1:17" s="61" customFormat="1" ht="15">
      <c r="A629" s="65"/>
      <c r="B629" s="37"/>
      <c r="C629" s="40"/>
      <c r="D629" s="39"/>
      <c r="E629" s="39"/>
      <c r="F629" s="39"/>
      <c r="G629" s="40"/>
      <c r="H629" s="40"/>
      <c r="I629" s="40"/>
      <c r="J629" s="40"/>
      <c r="K629" s="40"/>
      <c r="L629" s="40"/>
      <c r="M629" s="40"/>
      <c r="N629" s="40"/>
      <c r="O629" s="40"/>
      <c r="P629" s="40"/>
      <c r="Q629" s="40"/>
    </row>
    <row r="630" spans="1:17" s="61" customFormat="1" ht="15">
      <c r="A630" s="65"/>
      <c r="B630" s="37"/>
      <c r="C630" s="40"/>
      <c r="D630" s="39"/>
      <c r="E630" s="39"/>
      <c r="F630" s="39"/>
      <c r="G630" s="40"/>
      <c r="H630" s="40"/>
      <c r="I630" s="40"/>
      <c r="J630" s="40"/>
      <c r="K630" s="40"/>
      <c r="L630" s="40"/>
      <c r="M630" s="40"/>
      <c r="N630" s="40"/>
      <c r="O630" s="40"/>
      <c r="P630" s="40"/>
      <c r="Q630" s="40"/>
    </row>
    <row r="631" spans="1:17" s="61" customFormat="1" ht="15">
      <c r="A631" s="65"/>
      <c r="B631" s="37"/>
      <c r="C631" s="40"/>
      <c r="D631" s="39"/>
      <c r="E631" s="39"/>
      <c r="F631" s="39"/>
      <c r="G631" s="40"/>
      <c r="H631" s="40"/>
      <c r="I631" s="40"/>
      <c r="J631" s="40"/>
      <c r="K631" s="40"/>
      <c r="L631" s="40"/>
      <c r="M631" s="40"/>
      <c r="N631" s="40"/>
      <c r="O631" s="40"/>
      <c r="P631" s="40"/>
      <c r="Q631" s="40"/>
    </row>
    <row r="632" spans="1:17" s="61" customFormat="1" ht="15">
      <c r="A632" s="65"/>
      <c r="B632" s="37"/>
      <c r="C632" s="40"/>
      <c r="D632" s="39"/>
      <c r="E632" s="39"/>
      <c r="F632" s="39"/>
      <c r="G632" s="40"/>
      <c r="H632" s="40"/>
      <c r="I632" s="40"/>
      <c r="J632" s="40"/>
      <c r="K632" s="40"/>
      <c r="L632" s="40"/>
      <c r="M632" s="40"/>
      <c r="N632" s="40"/>
      <c r="O632" s="40"/>
      <c r="P632" s="40"/>
      <c r="Q632" s="40"/>
    </row>
    <row r="633" spans="1:17" s="61" customFormat="1" ht="15">
      <c r="A633" s="65"/>
      <c r="B633" s="37"/>
      <c r="C633" s="40"/>
      <c r="D633" s="39"/>
      <c r="E633" s="39"/>
      <c r="F633" s="39"/>
      <c r="G633" s="40"/>
      <c r="H633" s="40"/>
      <c r="I633" s="40"/>
      <c r="J633" s="40"/>
      <c r="K633" s="40"/>
      <c r="L633" s="40"/>
      <c r="M633" s="40"/>
      <c r="N633" s="40"/>
      <c r="O633" s="40"/>
      <c r="P633" s="40"/>
      <c r="Q633" s="40"/>
    </row>
    <row r="634" spans="1:17" s="61" customFormat="1" ht="15">
      <c r="A634" s="65"/>
      <c r="B634" s="37"/>
      <c r="C634" s="40"/>
      <c r="D634" s="39"/>
      <c r="E634" s="39"/>
      <c r="F634" s="39"/>
      <c r="G634" s="40"/>
      <c r="H634" s="40"/>
      <c r="I634" s="40"/>
      <c r="J634" s="40"/>
      <c r="K634" s="40"/>
      <c r="L634" s="40"/>
      <c r="M634" s="40"/>
      <c r="N634" s="40"/>
      <c r="O634" s="40"/>
      <c r="P634" s="40"/>
      <c r="Q634" s="40"/>
    </row>
    <row r="635" spans="1:17" s="61" customFormat="1" ht="15">
      <c r="A635" s="65"/>
      <c r="B635" s="37"/>
      <c r="C635" s="40"/>
      <c r="D635" s="39"/>
      <c r="E635" s="39"/>
      <c r="F635" s="39"/>
      <c r="G635" s="40"/>
      <c r="H635" s="40"/>
      <c r="I635" s="40"/>
      <c r="J635" s="40"/>
      <c r="K635" s="40"/>
      <c r="L635" s="40"/>
      <c r="M635" s="40"/>
      <c r="N635" s="40"/>
      <c r="O635" s="40"/>
      <c r="P635" s="40"/>
      <c r="Q635" s="40"/>
    </row>
    <row r="636" spans="1:17" s="61" customFormat="1" ht="15">
      <c r="A636" s="65"/>
      <c r="B636" s="37"/>
      <c r="C636" s="40"/>
      <c r="D636" s="39"/>
      <c r="E636" s="39"/>
      <c r="F636" s="39"/>
      <c r="G636" s="40"/>
      <c r="H636" s="40"/>
      <c r="I636" s="40"/>
      <c r="J636" s="40"/>
      <c r="K636" s="40"/>
      <c r="L636" s="40"/>
      <c r="M636" s="40"/>
      <c r="N636" s="40"/>
      <c r="O636" s="40"/>
      <c r="P636" s="40"/>
      <c r="Q636" s="40"/>
    </row>
    <row r="637" spans="1:17" s="61" customFormat="1" ht="15">
      <c r="A637" s="65"/>
      <c r="B637" s="37"/>
      <c r="C637" s="40"/>
      <c r="D637" s="39"/>
      <c r="E637" s="39"/>
      <c r="F637" s="39"/>
      <c r="G637" s="40"/>
      <c r="H637" s="40"/>
      <c r="I637" s="40"/>
      <c r="J637" s="40"/>
      <c r="K637" s="40"/>
      <c r="L637" s="40"/>
      <c r="M637" s="40"/>
      <c r="N637" s="40"/>
      <c r="O637" s="40"/>
      <c r="P637" s="40"/>
      <c r="Q637" s="40"/>
    </row>
    <row r="638" spans="1:17" s="61" customFormat="1" ht="15">
      <c r="A638" s="65"/>
      <c r="B638" s="37"/>
      <c r="C638" s="40"/>
      <c r="D638" s="39"/>
      <c r="E638" s="39"/>
      <c r="F638" s="39"/>
      <c r="G638" s="40"/>
      <c r="H638" s="40"/>
      <c r="I638" s="40"/>
      <c r="J638" s="40"/>
      <c r="K638" s="40"/>
      <c r="L638" s="40"/>
      <c r="M638" s="40"/>
      <c r="N638" s="40"/>
      <c r="O638" s="40"/>
      <c r="P638" s="40"/>
      <c r="Q638" s="40"/>
    </row>
    <row r="639" spans="1:17" s="61" customFormat="1" ht="15">
      <c r="A639" s="65"/>
      <c r="B639" s="37"/>
      <c r="C639" s="40"/>
      <c r="D639" s="39"/>
      <c r="E639" s="39"/>
      <c r="F639" s="39"/>
      <c r="G639" s="40"/>
      <c r="H639" s="40"/>
      <c r="I639" s="40"/>
      <c r="J639" s="40"/>
      <c r="K639" s="40"/>
      <c r="L639" s="40"/>
      <c r="M639" s="40"/>
      <c r="N639" s="40"/>
      <c r="O639" s="40"/>
      <c r="P639" s="40"/>
      <c r="Q639" s="40"/>
    </row>
    <row r="640" spans="1:17" s="61" customFormat="1" ht="15">
      <c r="A640" s="65"/>
      <c r="B640" s="37"/>
      <c r="C640" s="40"/>
      <c r="D640" s="39"/>
      <c r="E640" s="39"/>
      <c r="F640" s="39"/>
      <c r="G640" s="40"/>
      <c r="H640" s="40"/>
      <c r="I640" s="40"/>
      <c r="J640" s="40"/>
      <c r="K640" s="40"/>
      <c r="L640" s="40"/>
      <c r="M640" s="40"/>
      <c r="N640" s="40"/>
      <c r="O640" s="40"/>
      <c r="P640" s="40"/>
      <c r="Q640" s="40"/>
    </row>
    <row r="641" spans="1:17" s="61" customFormat="1" ht="15">
      <c r="A641" s="65"/>
      <c r="B641" s="37"/>
      <c r="C641" s="40"/>
      <c r="D641" s="39"/>
      <c r="E641" s="39"/>
      <c r="F641" s="39"/>
      <c r="G641" s="40"/>
      <c r="H641" s="40"/>
      <c r="I641" s="40"/>
      <c r="J641" s="40"/>
      <c r="K641" s="40"/>
      <c r="L641" s="40"/>
      <c r="M641" s="40"/>
      <c r="N641" s="40"/>
      <c r="O641" s="40"/>
      <c r="P641" s="40"/>
      <c r="Q641" s="40"/>
    </row>
    <row r="642" spans="1:17" s="61" customFormat="1" ht="15">
      <c r="A642" s="65"/>
      <c r="B642" s="37"/>
      <c r="C642" s="40"/>
      <c r="D642" s="39"/>
      <c r="E642" s="39"/>
      <c r="F642" s="39"/>
      <c r="G642" s="40"/>
      <c r="H642" s="40"/>
      <c r="I642" s="40"/>
      <c r="J642" s="40"/>
      <c r="K642" s="40"/>
      <c r="L642" s="40"/>
      <c r="M642" s="40"/>
      <c r="N642" s="40"/>
      <c r="O642" s="40"/>
      <c r="P642" s="40"/>
      <c r="Q642" s="40"/>
    </row>
    <row r="643" spans="1:17" s="61" customFormat="1" ht="15">
      <c r="A643" s="65"/>
      <c r="B643" s="37"/>
      <c r="C643" s="40"/>
      <c r="D643" s="39"/>
      <c r="E643" s="39"/>
      <c r="F643" s="39"/>
      <c r="G643" s="40"/>
      <c r="H643" s="40"/>
      <c r="I643" s="40"/>
      <c r="J643" s="40"/>
      <c r="K643" s="40"/>
      <c r="L643" s="40"/>
      <c r="M643" s="40"/>
      <c r="N643" s="40"/>
      <c r="O643" s="40"/>
      <c r="P643" s="40"/>
      <c r="Q643" s="40"/>
    </row>
    <row r="644" spans="1:17" s="61" customFormat="1" ht="15">
      <c r="A644" s="65"/>
      <c r="B644" s="37"/>
      <c r="C644" s="40"/>
      <c r="D644" s="39"/>
      <c r="E644" s="39"/>
      <c r="F644" s="39"/>
      <c r="G644" s="40"/>
      <c r="H644" s="40"/>
      <c r="I644" s="40"/>
      <c r="J644" s="40"/>
      <c r="K644" s="40"/>
      <c r="L644" s="40"/>
      <c r="M644" s="40"/>
      <c r="N644" s="40"/>
      <c r="O644" s="40"/>
      <c r="P644" s="40"/>
      <c r="Q644" s="40"/>
    </row>
    <row r="645" spans="1:17" s="61" customFormat="1" ht="15">
      <c r="A645" s="65"/>
      <c r="B645" s="37"/>
      <c r="C645" s="40"/>
      <c r="D645" s="39"/>
      <c r="E645" s="39"/>
      <c r="F645" s="39"/>
      <c r="G645" s="40"/>
      <c r="H645" s="40"/>
      <c r="I645" s="40"/>
      <c r="J645" s="40"/>
      <c r="K645" s="40"/>
      <c r="L645" s="40"/>
      <c r="M645" s="40"/>
      <c r="N645" s="40"/>
      <c r="O645" s="40"/>
      <c r="P645" s="40"/>
      <c r="Q645" s="40"/>
    </row>
    <row r="646" spans="1:17" s="61" customFormat="1" ht="15">
      <c r="A646" s="65"/>
      <c r="B646" s="37"/>
      <c r="C646" s="40"/>
      <c r="D646" s="39"/>
      <c r="E646" s="39"/>
      <c r="F646" s="39"/>
      <c r="G646" s="40"/>
      <c r="H646" s="40"/>
      <c r="I646" s="40"/>
      <c r="J646" s="40"/>
      <c r="K646" s="40"/>
      <c r="L646" s="40"/>
      <c r="M646" s="40"/>
      <c r="N646" s="40"/>
      <c r="O646" s="40"/>
      <c r="P646" s="40"/>
      <c r="Q646" s="40"/>
    </row>
    <row r="647" spans="1:17" s="61" customFormat="1" ht="15">
      <c r="A647" s="65"/>
      <c r="B647" s="37"/>
      <c r="C647" s="40"/>
      <c r="D647" s="39"/>
      <c r="E647" s="39"/>
      <c r="F647" s="39"/>
      <c r="G647" s="40"/>
      <c r="H647" s="40"/>
      <c r="I647" s="40"/>
      <c r="J647" s="40"/>
      <c r="K647" s="40"/>
      <c r="L647" s="40"/>
      <c r="M647" s="40"/>
      <c r="N647" s="40"/>
      <c r="O647" s="40"/>
      <c r="P647" s="40"/>
      <c r="Q647" s="40"/>
    </row>
    <row r="648" spans="1:17" s="61" customFormat="1" ht="15">
      <c r="A648" s="65"/>
      <c r="B648" s="37"/>
      <c r="C648" s="40"/>
      <c r="D648" s="39"/>
      <c r="E648" s="39"/>
      <c r="F648" s="39"/>
      <c r="G648" s="40"/>
      <c r="H648" s="40"/>
      <c r="I648" s="40"/>
      <c r="J648" s="40"/>
      <c r="K648" s="40"/>
      <c r="L648" s="40"/>
      <c r="M648" s="40"/>
      <c r="N648" s="40"/>
      <c r="O648" s="40"/>
      <c r="P648" s="40"/>
      <c r="Q648" s="40"/>
    </row>
    <row r="649" spans="1:17" s="61" customFormat="1" ht="15">
      <c r="A649" s="65"/>
      <c r="B649" s="37"/>
      <c r="C649" s="40"/>
      <c r="D649" s="39"/>
      <c r="E649" s="39"/>
      <c r="F649" s="39"/>
      <c r="G649" s="40"/>
      <c r="H649" s="40"/>
      <c r="I649" s="40"/>
      <c r="J649" s="40"/>
      <c r="K649" s="40"/>
      <c r="L649" s="40"/>
      <c r="M649" s="40"/>
      <c r="N649" s="40"/>
      <c r="O649" s="40"/>
      <c r="P649" s="40"/>
      <c r="Q649" s="40"/>
    </row>
    <row r="650" spans="1:17" s="61" customFormat="1" ht="15">
      <c r="A650" s="65"/>
      <c r="B650" s="37"/>
      <c r="C650" s="40"/>
      <c r="D650" s="39"/>
      <c r="E650" s="39"/>
      <c r="F650" s="39"/>
      <c r="G650" s="40"/>
      <c r="H650" s="40"/>
      <c r="I650" s="40"/>
      <c r="J650" s="40"/>
      <c r="K650" s="40"/>
      <c r="L650" s="40"/>
      <c r="M650" s="40"/>
      <c r="N650" s="40"/>
      <c r="O650" s="40"/>
      <c r="P650" s="40"/>
      <c r="Q650" s="40"/>
    </row>
    <row r="651" spans="1:17" s="61" customFormat="1" ht="15">
      <c r="A651" s="65"/>
      <c r="B651" s="37"/>
      <c r="C651" s="40"/>
      <c r="D651" s="39"/>
      <c r="E651" s="39"/>
      <c r="F651" s="39"/>
      <c r="G651" s="40"/>
      <c r="H651" s="40"/>
      <c r="I651" s="40"/>
      <c r="J651" s="40"/>
      <c r="K651" s="40"/>
      <c r="L651" s="40"/>
      <c r="M651" s="40"/>
      <c r="N651" s="40"/>
      <c r="O651" s="40"/>
      <c r="P651" s="40"/>
      <c r="Q651" s="40"/>
    </row>
    <row r="652" spans="1:17" s="61" customFormat="1" ht="15">
      <c r="A652" s="65"/>
      <c r="B652" s="37"/>
      <c r="C652" s="40"/>
      <c r="D652" s="39"/>
      <c r="E652" s="39"/>
      <c r="F652" s="39"/>
      <c r="G652" s="40"/>
      <c r="H652" s="40"/>
      <c r="I652" s="40"/>
      <c r="J652" s="40"/>
      <c r="K652" s="40"/>
      <c r="L652" s="40"/>
      <c r="M652" s="40"/>
      <c r="N652" s="40"/>
      <c r="O652" s="40"/>
      <c r="P652" s="40"/>
      <c r="Q652" s="40"/>
    </row>
    <row r="653" spans="1:17" s="61" customFormat="1" ht="15">
      <c r="A653" s="65"/>
      <c r="B653" s="37"/>
      <c r="C653" s="40"/>
      <c r="D653" s="39"/>
      <c r="E653" s="39"/>
      <c r="F653" s="39"/>
      <c r="G653" s="40"/>
      <c r="H653" s="40"/>
      <c r="I653" s="40"/>
      <c r="J653" s="40"/>
      <c r="K653" s="40"/>
      <c r="L653" s="40"/>
      <c r="M653" s="40"/>
      <c r="N653" s="40"/>
      <c r="O653" s="40"/>
      <c r="P653" s="40"/>
      <c r="Q653" s="40"/>
    </row>
    <row r="654" spans="1:17" s="61" customFormat="1" ht="15">
      <c r="A654" s="65"/>
      <c r="B654" s="37"/>
      <c r="C654" s="40"/>
      <c r="D654" s="39"/>
      <c r="E654" s="39"/>
      <c r="F654" s="39"/>
      <c r="G654" s="40"/>
      <c r="H654" s="40"/>
      <c r="I654" s="40"/>
      <c r="J654" s="40"/>
      <c r="K654" s="40"/>
      <c r="L654" s="40"/>
      <c r="M654" s="40"/>
      <c r="N654" s="40"/>
      <c r="O654" s="40"/>
      <c r="P654" s="40"/>
      <c r="Q654" s="40"/>
    </row>
    <row r="655" spans="1:17" s="61" customFormat="1" ht="15">
      <c r="A655" s="65"/>
      <c r="B655" s="37"/>
      <c r="C655" s="40"/>
      <c r="D655" s="39"/>
      <c r="E655" s="39"/>
      <c r="F655" s="39"/>
      <c r="G655" s="40"/>
      <c r="H655" s="40"/>
      <c r="I655" s="40"/>
      <c r="J655" s="40"/>
      <c r="K655" s="40"/>
      <c r="L655" s="40"/>
      <c r="M655" s="40"/>
      <c r="N655" s="40"/>
      <c r="O655" s="40"/>
      <c r="P655" s="40"/>
      <c r="Q655" s="40"/>
    </row>
    <row r="656" spans="1:17" s="61" customFormat="1" ht="15">
      <c r="A656" s="65"/>
      <c r="B656" s="37"/>
      <c r="C656" s="40"/>
      <c r="D656" s="39"/>
      <c r="E656" s="39"/>
      <c r="F656" s="39"/>
      <c r="G656" s="40"/>
      <c r="H656" s="40"/>
      <c r="I656" s="40"/>
      <c r="J656" s="40"/>
      <c r="K656" s="40"/>
      <c r="L656" s="40"/>
      <c r="M656" s="40"/>
      <c r="N656" s="40"/>
      <c r="O656" s="40"/>
      <c r="P656" s="40"/>
      <c r="Q656" s="40"/>
    </row>
    <row r="657" spans="1:32" s="61" customFormat="1" ht="15">
      <c r="A657" s="65"/>
      <c r="B657" s="37"/>
      <c r="C657" s="40"/>
      <c r="D657" s="39"/>
      <c r="E657" s="39"/>
      <c r="F657" s="39"/>
      <c r="G657" s="40"/>
      <c r="H657" s="40"/>
      <c r="I657" s="40"/>
      <c r="J657" s="40"/>
      <c r="K657" s="40"/>
      <c r="L657" s="40"/>
      <c r="M657" s="40"/>
      <c r="N657" s="40"/>
      <c r="O657" s="40"/>
      <c r="P657" s="40"/>
      <c r="Q657" s="40"/>
    </row>
    <row r="658" spans="1:32" s="61" customFormat="1" ht="15">
      <c r="A658" s="65"/>
      <c r="B658" s="37"/>
      <c r="C658" s="40"/>
      <c r="D658" s="39"/>
      <c r="E658" s="39"/>
      <c r="F658" s="39"/>
      <c r="G658" s="40"/>
      <c r="H658" s="40"/>
      <c r="I658" s="40"/>
      <c r="J658" s="40"/>
      <c r="K658" s="40"/>
      <c r="L658" s="40"/>
      <c r="M658" s="40"/>
      <c r="N658" s="40"/>
      <c r="O658" s="40"/>
      <c r="P658" s="40"/>
      <c r="Q658" s="40"/>
    </row>
    <row r="659" spans="1:32" s="61" customFormat="1" ht="15">
      <c r="A659" s="65"/>
      <c r="B659" s="37"/>
      <c r="C659" s="40"/>
      <c r="D659" s="39"/>
      <c r="E659" s="39"/>
      <c r="F659" s="39"/>
      <c r="G659" s="40"/>
      <c r="H659" s="40"/>
      <c r="I659" s="40"/>
      <c r="J659" s="40"/>
      <c r="K659" s="40"/>
      <c r="L659" s="40"/>
      <c r="M659" s="40"/>
      <c r="N659" s="40"/>
      <c r="O659" s="40"/>
      <c r="P659" s="40"/>
      <c r="Q659" s="40"/>
    </row>
    <row r="660" spans="1:32" s="61" customFormat="1" ht="15">
      <c r="A660" s="65"/>
      <c r="B660" s="37"/>
      <c r="C660" s="40"/>
      <c r="D660" s="39"/>
      <c r="E660" s="39"/>
      <c r="F660" s="39"/>
      <c r="G660" s="40"/>
      <c r="H660" s="40"/>
      <c r="I660" s="40"/>
      <c r="J660" s="40"/>
      <c r="K660" s="40"/>
      <c r="L660" s="40"/>
      <c r="M660" s="40"/>
      <c r="N660" s="40"/>
      <c r="O660" s="40"/>
      <c r="P660" s="40"/>
      <c r="Q660" s="40"/>
    </row>
    <row r="661" spans="1:32" s="61" customFormat="1" ht="15">
      <c r="A661" s="65"/>
      <c r="B661" s="37"/>
      <c r="C661" s="40"/>
      <c r="D661" s="39"/>
      <c r="E661" s="39"/>
      <c r="F661" s="39"/>
      <c r="G661" s="40"/>
      <c r="H661" s="40"/>
      <c r="I661" s="40"/>
      <c r="J661" s="40"/>
      <c r="K661" s="40"/>
      <c r="L661" s="40"/>
      <c r="M661" s="40"/>
      <c r="N661" s="40"/>
      <c r="O661" s="40"/>
      <c r="P661" s="40"/>
      <c r="Q661" s="40"/>
    </row>
    <row r="662" spans="1:32" s="61" customFormat="1" ht="15">
      <c r="A662" s="65"/>
      <c r="B662" s="37"/>
      <c r="C662" s="40"/>
      <c r="D662" s="39"/>
      <c r="E662" s="39"/>
      <c r="F662" s="39"/>
      <c r="G662" s="40"/>
      <c r="H662" s="40"/>
      <c r="I662" s="40"/>
      <c r="J662" s="40"/>
      <c r="K662" s="40"/>
      <c r="L662" s="40"/>
      <c r="M662" s="40"/>
      <c r="N662" s="40"/>
      <c r="O662" s="40"/>
      <c r="P662" s="40"/>
      <c r="Q662" s="40"/>
    </row>
    <row r="663" spans="1:32" s="61" customFormat="1" ht="15">
      <c r="A663" s="65"/>
      <c r="B663" s="37"/>
      <c r="C663" s="40"/>
      <c r="D663" s="39"/>
      <c r="E663" s="39"/>
      <c r="F663" s="39"/>
      <c r="G663" s="40"/>
      <c r="H663" s="40"/>
      <c r="I663" s="40"/>
      <c r="J663" s="40"/>
      <c r="K663" s="40"/>
      <c r="L663" s="40"/>
      <c r="M663" s="40"/>
      <c r="N663" s="40"/>
      <c r="O663" s="40"/>
      <c r="P663" s="40"/>
      <c r="Q663" s="40"/>
    </row>
    <row r="664" spans="1:32" s="61" customFormat="1" ht="15">
      <c r="A664" s="65"/>
      <c r="B664" s="37"/>
      <c r="C664" s="40"/>
      <c r="D664" s="39"/>
      <c r="E664" s="39"/>
      <c r="F664" s="39"/>
      <c r="G664" s="40"/>
      <c r="H664" s="40"/>
      <c r="I664" s="40"/>
      <c r="J664" s="40"/>
      <c r="K664" s="40"/>
      <c r="L664" s="40"/>
      <c r="M664" s="40"/>
      <c r="N664" s="40"/>
      <c r="O664" s="40"/>
      <c r="P664" s="40"/>
      <c r="Q664" s="40"/>
    </row>
    <row r="665" spans="1:32" s="61" customFormat="1" ht="15">
      <c r="A665" s="65"/>
      <c r="B665" s="37"/>
      <c r="C665" s="40"/>
      <c r="D665" s="39"/>
      <c r="E665" s="39"/>
      <c r="F665" s="39"/>
      <c r="G665" s="40"/>
      <c r="H665" s="40"/>
      <c r="I665" s="40"/>
      <c r="J665" s="40"/>
      <c r="K665" s="40"/>
      <c r="L665" s="40"/>
      <c r="M665" s="40"/>
      <c r="N665" s="40"/>
      <c r="O665" s="40"/>
      <c r="P665" s="40"/>
      <c r="Q665" s="40"/>
    </row>
    <row r="666" spans="1:32" s="61" customFormat="1" ht="15">
      <c r="A666" s="65"/>
      <c r="B666" s="37"/>
      <c r="C666" s="40"/>
      <c r="D666" s="39"/>
      <c r="E666" s="39"/>
      <c r="F666" s="39"/>
      <c r="G666" s="40"/>
      <c r="H666" s="40"/>
      <c r="I666" s="40"/>
      <c r="J666" s="40"/>
      <c r="K666" s="40"/>
      <c r="L666" s="40"/>
      <c r="M666" s="40"/>
      <c r="N666" s="40"/>
      <c r="O666" s="40"/>
      <c r="P666" s="40"/>
      <c r="Q666" s="40"/>
    </row>
    <row r="667" spans="1:32">
      <c r="C667" s="40"/>
      <c r="D667" s="39"/>
      <c r="E667" s="39"/>
      <c r="F667" s="39"/>
      <c r="G667" s="40"/>
      <c r="H667" s="40"/>
      <c r="I667" s="40"/>
      <c r="J667" s="40"/>
      <c r="K667" s="40"/>
      <c r="L667" s="40"/>
      <c r="M667" s="40"/>
      <c r="N667" s="40"/>
      <c r="O667" s="40"/>
      <c r="P667" s="40"/>
      <c r="Q667" s="40"/>
      <c r="R667" s="37"/>
      <c r="S667" s="37"/>
      <c r="T667" s="37"/>
      <c r="U667" s="37"/>
      <c r="V667" s="37"/>
      <c r="W667" s="37"/>
      <c r="X667" s="37"/>
      <c r="Y667" s="37"/>
      <c r="Z667" s="37"/>
      <c r="AE667" s="37"/>
      <c r="AF667" s="37"/>
    </row>
    <row r="668" spans="1:32">
      <c r="C668" s="40"/>
      <c r="D668" s="39"/>
      <c r="E668" s="39"/>
      <c r="F668" s="39"/>
      <c r="G668" s="40"/>
      <c r="H668" s="40"/>
      <c r="I668" s="40"/>
      <c r="J668" s="40"/>
      <c r="K668" s="40"/>
      <c r="L668" s="40"/>
      <c r="M668" s="40"/>
      <c r="N668" s="40"/>
      <c r="O668" s="40"/>
      <c r="P668" s="40"/>
      <c r="Q668" s="40"/>
      <c r="R668" s="37"/>
      <c r="S668" s="37"/>
      <c r="T668" s="37"/>
      <c r="U668" s="37"/>
      <c r="V668" s="37"/>
      <c r="W668" s="37"/>
      <c r="X668" s="37"/>
      <c r="Y668" s="37"/>
      <c r="Z668" s="37"/>
      <c r="AE668" s="37"/>
      <c r="AF668" s="37"/>
    </row>
    <row r="669" spans="1:32">
      <c r="C669" s="40"/>
      <c r="D669" s="39"/>
      <c r="E669" s="39"/>
      <c r="F669" s="39"/>
      <c r="G669" s="40"/>
      <c r="H669" s="40"/>
      <c r="I669" s="40"/>
      <c r="J669" s="40"/>
      <c r="K669" s="40"/>
      <c r="L669" s="40"/>
      <c r="M669" s="40"/>
      <c r="N669" s="40"/>
      <c r="O669" s="40"/>
      <c r="P669" s="40"/>
      <c r="Q669" s="40"/>
      <c r="R669" s="37"/>
      <c r="S669" s="37"/>
      <c r="T669" s="37"/>
      <c r="U669" s="37"/>
      <c r="V669" s="37"/>
      <c r="W669" s="37"/>
      <c r="X669" s="37"/>
      <c r="Y669" s="37"/>
      <c r="Z669" s="37"/>
      <c r="AE669" s="37"/>
      <c r="AF669" s="37"/>
    </row>
    <row r="670" spans="1:32">
      <c r="C670" s="40"/>
      <c r="D670" s="39"/>
      <c r="E670" s="39"/>
      <c r="F670" s="39"/>
      <c r="G670" s="40"/>
      <c r="H670" s="40"/>
      <c r="I670" s="40"/>
      <c r="J670" s="40"/>
      <c r="K670" s="40"/>
      <c r="L670" s="40"/>
      <c r="M670" s="40"/>
      <c r="N670" s="40"/>
      <c r="O670" s="40"/>
      <c r="P670" s="40"/>
      <c r="Q670" s="40"/>
      <c r="R670" s="37"/>
      <c r="S670" s="37"/>
      <c r="T670" s="37"/>
      <c r="U670" s="37"/>
      <c r="V670" s="37"/>
      <c r="W670" s="37"/>
      <c r="X670" s="37"/>
      <c r="Y670" s="37"/>
      <c r="Z670" s="37"/>
      <c r="AE670" s="37"/>
      <c r="AF670" s="37"/>
    </row>
    <row r="671" spans="1:32">
      <c r="C671" s="40"/>
      <c r="D671" s="39"/>
      <c r="E671" s="39"/>
      <c r="F671" s="39"/>
      <c r="G671" s="40"/>
      <c r="H671" s="40"/>
      <c r="I671" s="40"/>
      <c r="J671" s="40"/>
      <c r="K671" s="40"/>
      <c r="L671" s="40"/>
      <c r="M671" s="40"/>
      <c r="N671" s="40"/>
      <c r="O671" s="40"/>
      <c r="P671" s="40"/>
      <c r="Q671" s="40"/>
      <c r="R671" s="37"/>
      <c r="S671" s="37"/>
      <c r="T671" s="37"/>
      <c r="U671" s="37"/>
      <c r="V671" s="37"/>
      <c r="W671" s="37"/>
      <c r="X671" s="37"/>
      <c r="Y671" s="37"/>
      <c r="Z671" s="37"/>
      <c r="AE671" s="37"/>
      <c r="AF671" s="37"/>
    </row>
    <row r="672" spans="1:32">
      <c r="C672" s="40"/>
      <c r="D672" s="39"/>
      <c r="E672" s="39"/>
      <c r="F672" s="39"/>
      <c r="G672" s="40"/>
      <c r="H672" s="40"/>
      <c r="I672" s="40"/>
      <c r="J672" s="40"/>
      <c r="K672" s="40"/>
      <c r="L672" s="40"/>
      <c r="M672" s="40"/>
      <c r="N672" s="40"/>
      <c r="O672" s="40"/>
      <c r="P672" s="40"/>
      <c r="Q672" s="40"/>
      <c r="R672" s="37"/>
      <c r="S672" s="37"/>
      <c r="T672" s="37"/>
      <c r="U672" s="37"/>
      <c r="V672" s="37"/>
      <c r="W672" s="37"/>
      <c r="X672" s="37"/>
      <c r="Y672" s="37"/>
      <c r="Z672" s="37"/>
      <c r="AE672" s="37"/>
      <c r="AF672" s="37"/>
    </row>
    <row r="673" spans="3:32">
      <c r="C673" s="40"/>
      <c r="D673" s="39"/>
      <c r="E673" s="39"/>
      <c r="F673" s="39"/>
      <c r="G673" s="40"/>
      <c r="H673" s="40"/>
      <c r="I673" s="40"/>
      <c r="J673" s="40"/>
      <c r="K673" s="40"/>
      <c r="L673" s="40"/>
      <c r="M673" s="40"/>
      <c r="N673" s="40"/>
      <c r="O673" s="40"/>
      <c r="P673" s="40"/>
      <c r="Q673" s="40"/>
      <c r="R673" s="37"/>
      <c r="S673" s="37"/>
      <c r="T673" s="37"/>
      <c r="U673" s="37"/>
      <c r="V673" s="37"/>
      <c r="W673" s="37"/>
      <c r="X673" s="37"/>
      <c r="Y673" s="37"/>
      <c r="Z673" s="37"/>
      <c r="AE673" s="37"/>
      <c r="AF673" s="37"/>
    </row>
    <row r="674" spans="3:32">
      <c r="C674" s="40"/>
      <c r="D674" s="39"/>
      <c r="E674" s="39"/>
      <c r="F674" s="39"/>
      <c r="G674" s="40"/>
      <c r="H674" s="40"/>
      <c r="I674" s="40"/>
      <c r="J674" s="40"/>
      <c r="K674" s="40"/>
      <c r="L674" s="40"/>
      <c r="M674" s="40"/>
      <c r="N674" s="40"/>
      <c r="O674" s="40"/>
      <c r="P674" s="40"/>
      <c r="Q674" s="40"/>
      <c r="R674" s="37"/>
      <c r="S674" s="37"/>
      <c r="T674" s="37"/>
      <c r="U674" s="37"/>
      <c r="V674" s="37"/>
      <c r="W674" s="37"/>
      <c r="X674" s="37"/>
      <c r="Y674" s="37"/>
      <c r="Z674" s="37"/>
      <c r="AE674" s="37"/>
      <c r="AF674" s="37"/>
    </row>
    <row r="675" spans="3:32">
      <c r="C675" s="40"/>
      <c r="D675" s="39"/>
      <c r="E675" s="39"/>
      <c r="F675" s="39"/>
      <c r="G675" s="40"/>
      <c r="H675" s="40"/>
      <c r="I675" s="40"/>
      <c r="J675" s="40"/>
      <c r="K675" s="40"/>
      <c r="L675" s="40"/>
      <c r="M675" s="40"/>
      <c r="N675" s="40"/>
      <c r="O675" s="40"/>
      <c r="P675" s="40"/>
      <c r="Q675" s="40"/>
      <c r="R675" s="37"/>
      <c r="S675" s="37"/>
      <c r="T675" s="37"/>
      <c r="U675" s="37"/>
      <c r="V675" s="37"/>
      <c r="W675" s="37"/>
      <c r="X675" s="37"/>
      <c r="Y675" s="37"/>
      <c r="Z675" s="37"/>
      <c r="AE675" s="37"/>
      <c r="AF675" s="37"/>
    </row>
    <row r="676" spans="3:32">
      <c r="C676" s="40"/>
      <c r="D676" s="39"/>
      <c r="E676" s="39"/>
      <c r="F676" s="39"/>
      <c r="G676" s="40"/>
      <c r="H676" s="40"/>
      <c r="I676" s="40"/>
      <c r="J676" s="40"/>
      <c r="K676" s="40"/>
      <c r="L676" s="40"/>
      <c r="M676" s="40"/>
      <c r="N676" s="40"/>
      <c r="O676" s="40"/>
      <c r="P676" s="40"/>
      <c r="Q676" s="40"/>
      <c r="R676" s="37"/>
      <c r="S676" s="37"/>
      <c r="T676" s="37"/>
      <c r="U676" s="37"/>
      <c r="V676" s="37"/>
      <c r="W676" s="37"/>
      <c r="X676" s="37"/>
      <c r="Y676" s="37"/>
      <c r="Z676" s="37"/>
      <c r="AE676" s="37"/>
      <c r="AF676" s="37"/>
    </row>
    <row r="677" spans="3:32">
      <c r="C677" s="40"/>
      <c r="D677" s="39"/>
      <c r="E677" s="39"/>
      <c r="F677" s="39"/>
      <c r="G677" s="40"/>
      <c r="H677" s="40"/>
      <c r="I677" s="40"/>
      <c r="J677" s="40"/>
      <c r="K677" s="40"/>
      <c r="L677" s="40"/>
      <c r="M677" s="40"/>
      <c r="N677" s="40"/>
      <c r="O677" s="40"/>
      <c r="P677" s="40"/>
      <c r="Q677" s="40"/>
      <c r="R677" s="37"/>
      <c r="S677" s="37"/>
      <c r="T677" s="37"/>
      <c r="U677" s="37"/>
      <c r="V677" s="37"/>
      <c r="W677" s="37"/>
      <c r="X677" s="37"/>
      <c r="Y677" s="37"/>
      <c r="Z677" s="37"/>
      <c r="AE677" s="37"/>
      <c r="AF677" s="37"/>
    </row>
    <row r="678" spans="3:32">
      <c r="C678" s="40"/>
      <c r="D678" s="39"/>
      <c r="E678" s="39"/>
      <c r="F678" s="39"/>
      <c r="G678" s="40"/>
      <c r="H678" s="40"/>
      <c r="I678" s="40"/>
      <c r="J678" s="40"/>
      <c r="K678" s="40"/>
      <c r="L678" s="40"/>
      <c r="M678" s="40"/>
      <c r="N678" s="40"/>
      <c r="O678" s="40"/>
      <c r="P678" s="40"/>
      <c r="Q678" s="40"/>
      <c r="R678" s="37"/>
      <c r="S678" s="37"/>
      <c r="T678" s="37"/>
      <c r="U678" s="37"/>
      <c r="V678" s="37"/>
      <c r="W678" s="37"/>
      <c r="X678" s="37"/>
      <c r="Y678" s="37"/>
      <c r="Z678" s="37"/>
      <c r="AE678" s="37"/>
      <c r="AF678" s="37"/>
    </row>
    <row r="679" spans="3:32">
      <c r="C679" s="40"/>
      <c r="D679" s="39"/>
      <c r="E679" s="39"/>
      <c r="F679" s="39"/>
      <c r="G679" s="40"/>
      <c r="H679" s="40"/>
      <c r="I679" s="40"/>
      <c r="J679" s="40"/>
      <c r="K679" s="40"/>
      <c r="L679" s="40"/>
      <c r="M679" s="40"/>
      <c r="N679" s="40"/>
      <c r="O679" s="40"/>
      <c r="P679" s="40"/>
      <c r="Q679" s="40"/>
      <c r="R679" s="37"/>
      <c r="S679" s="37"/>
      <c r="T679" s="37"/>
      <c r="U679" s="37"/>
      <c r="V679" s="37"/>
      <c r="W679" s="37"/>
      <c r="X679" s="37"/>
      <c r="Y679" s="37"/>
      <c r="Z679" s="37"/>
      <c r="AE679" s="37"/>
      <c r="AF679" s="37"/>
    </row>
    <row r="680" spans="3:32">
      <c r="C680" s="40"/>
      <c r="D680" s="39"/>
      <c r="E680" s="39"/>
      <c r="F680" s="39"/>
      <c r="G680" s="40"/>
      <c r="H680" s="40"/>
      <c r="I680" s="40"/>
      <c r="J680" s="40"/>
      <c r="K680" s="40"/>
      <c r="L680" s="40"/>
      <c r="M680" s="40"/>
      <c r="N680" s="40"/>
      <c r="O680" s="40"/>
      <c r="P680" s="40"/>
      <c r="Q680" s="40"/>
      <c r="R680" s="37"/>
      <c r="S680" s="37"/>
      <c r="T680" s="37"/>
      <c r="U680" s="37"/>
      <c r="V680" s="37"/>
      <c r="W680" s="37"/>
      <c r="X680" s="37"/>
      <c r="Y680" s="37"/>
      <c r="Z680" s="37"/>
      <c r="AE680" s="37"/>
      <c r="AF680" s="37"/>
    </row>
    <row r="681" spans="3:32">
      <c r="C681" s="40"/>
      <c r="D681" s="39"/>
      <c r="E681" s="39"/>
      <c r="F681" s="39"/>
      <c r="G681" s="40"/>
      <c r="H681" s="40"/>
      <c r="I681" s="40"/>
      <c r="J681" s="40"/>
      <c r="K681" s="40"/>
      <c r="L681" s="40"/>
      <c r="M681" s="40"/>
      <c r="N681" s="40"/>
      <c r="O681" s="40"/>
      <c r="P681" s="40"/>
      <c r="Q681" s="40"/>
      <c r="R681" s="37"/>
      <c r="S681" s="37"/>
      <c r="T681" s="37"/>
      <c r="U681" s="37"/>
      <c r="V681" s="37"/>
      <c r="W681" s="37"/>
      <c r="X681" s="37"/>
      <c r="Y681" s="37"/>
      <c r="Z681" s="37"/>
      <c r="AE681" s="37"/>
      <c r="AF681" s="37"/>
    </row>
    <row r="682" spans="3:32">
      <c r="C682" s="40"/>
      <c r="D682" s="39"/>
      <c r="E682" s="39"/>
      <c r="F682" s="39"/>
      <c r="G682" s="40"/>
      <c r="H682" s="40"/>
      <c r="I682" s="40"/>
      <c r="J682" s="40"/>
      <c r="K682" s="40"/>
      <c r="L682" s="40"/>
      <c r="M682" s="40"/>
      <c r="N682" s="40"/>
      <c r="O682" s="40"/>
      <c r="P682" s="40"/>
      <c r="Q682" s="40"/>
      <c r="R682" s="37"/>
      <c r="S682" s="37"/>
      <c r="T682" s="37"/>
      <c r="U682" s="37"/>
      <c r="V682" s="37"/>
      <c r="W682" s="37"/>
      <c r="X682" s="37"/>
      <c r="Y682" s="37"/>
      <c r="Z682" s="37"/>
      <c r="AE682" s="37"/>
      <c r="AF682" s="37"/>
    </row>
    <row r="683" spans="3:32">
      <c r="C683" s="40"/>
      <c r="D683" s="39"/>
      <c r="E683" s="39"/>
      <c r="F683" s="39"/>
      <c r="G683" s="40"/>
      <c r="H683" s="40"/>
      <c r="I683" s="40"/>
      <c r="J683" s="40"/>
      <c r="K683" s="40"/>
      <c r="L683" s="40"/>
      <c r="M683" s="40"/>
      <c r="N683" s="40"/>
      <c r="O683" s="40"/>
      <c r="P683" s="40"/>
      <c r="Q683" s="40"/>
      <c r="R683" s="37"/>
      <c r="S683" s="37"/>
      <c r="T683" s="37"/>
      <c r="U683" s="37"/>
      <c r="V683" s="37"/>
      <c r="W683" s="37"/>
      <c r="X683" s="37"/>
      <c r="Y683" s="37"/>
      <c r="Z683" s="37"/>
      <c r="AE683" s="37"/>
      <c r="AF683" s="37"/>
    </row>
    <row r="684" spans="3:32">
      <c r="C684" s="40"/>
      <c r="D684" s="39"/>
      <c r="E684" s="39"/>
      <c r="F684" s="39"/>
      <c r="G684" s="40"/>
      <c r="H684" s="40"/>
      <c r="I684" s="40"/>
      <c r="J684" s="40"/>
      <c r="K684" s="40"/>
      <c r="L684" s="40"/>
      <c r="M684" s="40"/>
      <c r="N684" s="40"/>
      <c r="O684" s="40"/>
      <c r="P684" s="40"/>
      <c r="Q684" s="40"/>
      <c r="R684" s="37"/>
      <c r="S684" s="37"/>
      <c r="T684" s="37"/>
      <c r="U684" s="37"/>
      <c r="V684" s="37"/>
      <c r="W684" s="37"/>
      <c r="X684" s="37"/>
      <c r="Y684" s="37"/>
      <c r="Z684" s="37"/>
      <c r="AE684" s="37"/>
      <c r="AF684" s="37"/>
    </row>
    <row r="685" spans="3:32">
      <c r="C685" s="40"/>
      <c r="D685" s="39"/>
      <c r="E685" s="39"/>
      <c r="F685" s="39"/>
      <c r="G685" s="40"/>
      <c r="H685" s="40"/>
      <c r="I685" s="40"/>
      <c r="J685" s="40"/>
      <c r="K685" s="40"/>
      <c r="L685" s="40"/>
      <c r="M685" s="40"/>
      <c r="N685" s="40"/>
      <c r="O685" s="40"/>
      <c r="P685" s="40"/>
      <c r="Q685" s="40"/>
      <c r="R685" s="37"/>
      <c r="S685" s="37"/>
      <c r="T685" s="37"/>
      <c r="U685" s="37"/>
      <c r="V685" s="37"/>
      <c r="W685" s="37"/>
      <c r="X685" s="37"/>
      <c r="Y685" s="37"/>
      <c r="Z685" s="37"/>
      <c r="AE685" s="37"/>
      <c r="AF685" s="37"/>
    </row>
    <row r="686" spans="3:32">
      <c r="C686" s="40"/>
      <c r="D686" s="39"/>
      <c r="E686" s="39"/>
      <c r="F686" s="39"/>
      <c r="G686" s="40"/>
      <c r="H686" s="40"/>
      <c r="I686" s="40"/>
      <c r="J686" s="40"/>
      <c r="K686" s="40"/>
      <c r="L686" s="40"/>
      <c r="M686" s="40"/>
      <c r="N686" s="40"/>
      <c r="O686" s="40"/>
      <c r="P686" s="40"/>
      <c r="Q686" s="40"/>
      <c r="R686" s="37"/>
      <c r="S686" s="37"/>
      <c r="T686" s="37"/>
      <c r="U686" s="37"/>
      <c r="V686" s="37"/>
      <c r="W686" s="37"/>
      <c r="X686" s="37"/>
      <c r="Y686" s="37"/>
      <c r="Z686" s="37"/>
      <c r="AE686" s="37"/>
      <c r="AF686" s="37"/>
    </row>
    <row r="687" spans="3:32">
      <c r="C687" s="40"/>
      <c r="D687" s="39"/>
      <c r="E687" s="39"/>
      <c r="F687" s="39"/>
      <c r="G687" s="40"/>
      <c r="H687" s="40"/>
      <c r="I687" s="40"/>
      <c r="J687" s="40"/>
      <c r="K687" s="40"/>
      <c r="L687" s="40"/>
      <c r="M687" s="40"/>
      <c r="N687" s="40"/>
      <c r="O687" s="40"/>
      <c r="P687" s="40"/>
      <c r="Q687" s="40"/>
      <c r="R687" s="37"/>
      <c r="S687" s="37"/>
      <c r="T687" s="37"/>
      <c r="U687" s="37"/>
      <c r="V687" s="37"/>
      <c r="W687" s="37"/>
      <c r="X687" s="37"/>
      <c r="Y687" s="37"/>
      <c r="Z687" s="37"/>
      <c r="AE687" s="37"/>
      <c r="AF687" s="37"/>
    </row>
    <row r="688" spans="3:32">
      <c r="C688" s="40"/>
      <c r="D688" s="39"/>
      <c r="E688" s="39"/>
      <c r="F688" s="39"/>
      <c r="G688" s="40"/>
      <c r="H688" s="40"/>
      <c r="I688" s="40"/>
      <c r="J688" s="40"/>
      <c r="K688" s="40"/>
      <c r="L688" s="40"/>
      <c r="M688" s="40"/>
      <c r="N688" s="40"/>
      <c r="O688" s="40"/>
      <c r="P688" s="40"/>
      <c r="Q688" s="40"/>
      <c r="R688" s="37"/>
      <c r="S688" s="37"/>
      <c r="T688" s="37"/>
      <c r="U688" s="37"/>
      <c r="V688" s="37"/>
      <c r="W688" s="37"/>
      <c r="X688" s="37"/>
      <c r="Y688" s="37"/>
      <c r="Z688" s="37"/>
      <c r="AE688" s="37"/>
      <c r="AF688" s="37"/>
    </row>
    <row r="689" spans="3:32">
      <c r="C689" s="40"/>
      <c r="D689" s="39"/>
      <c r="E689" s="39"/>
      <c r="F689" s="39"/>
      <c r="G689" s="40"/>
      <c r="H689" s="40"/>
      <c r="I689" s="40"/>
      <c r="J689" s="40"/>
      <c r="K689" s="40"/>
      <c r="L689" s="40"/>
      <c r="M689" s="40"/>
      <c r="N689" s="40"/>
      <c r="O689" s="40"/>
      <c r="P689" s="40"/>
      <c r="Q689" s="40"/>
      <c r="R689" s="37"/>
      <c r="S689" s="37"/>
      <c r="T689" s="37"/>
      <c r="U689" s="37"/>
      <c r="V689" s="37"/>
      <c r="W689" s="37"/>
      <c r="X689" s="37"/>
      <c r="Y689" s="37"/>
      <c r="Z689" s="37"/>
      <c r="AE689" s="37"/>
      <c r="AF689" s="37"/>
    </row>
    <row r="690" spans="3:32">
      <c r="C690" s="40"/>
      <c r="D690" s="39"/>
      <c r="E690" s="39"/>
      <c r="F690" s="39"/>
      <c r="G690" s="40"/>
      <c r="H690" s="40"/>
      <c r="I690" s="40"/>
      <c r="J690" s="40"/>
      <c r="K690" s="40"/>
      <c r="L690" s="40"/>
      <c r="M690" s="40"/>
      <c r="N690" s="40"/>
      <c r="O690" s="40"/>
      <c r="P690" s="40"/>
      <c r="Q690" s="40"/>
      <c r="R690" s="37"/>
      <c r="S690" s="37"/>
      <c r="T690" s="37"/>
      <c r="U690" s="37"/>
      <c r="V690" s="37"/>
      <c r="W690" s="37"/>
      <c r="X690" s="37"/>
      <c r="Y690" s="37"/>
      <c r="Z690" s="37"/>
      <c r="AE690" s="37"/>
      <c r="AF690" s="37"/>
    </row>
    <row r="691" spans="3:32">
      <c r="C691" s="40"/>
      <c r="D691" s="39"/>
      <c r="E691" s="39"/>
      <c r="F691" s="39"/>
      <c r="G691" s="40"/>
      <c r="H691" s="40"/>
      <c r="I691" s="40"/>
      <c r="J691" s="40"/>
      <c r="K691" s="40"/>
      <c r="L691" s="40"/>
      <c r="M691" s="40"/>
      <c r="N691" s="40"/>
      <c r="O691" s="40"/>
      <c r="P691" s="40"/>
      <c r="Q691" s="40"/>
      <c r="R691" s="37"/>
      <c r="S691" s="37"/>
      <c r="T691" s="37"/>
      <c r="U691" s="37"/>
      <c r="V691" s="37"/>
      <c r="W691" s="37"/>
      <c r="X691" s="37"/>
      <c r="Y691" s="37"/>
      <c r="Z691" s="37"/>
      <c r="AE691" s="37"/>
      <c r="AF691" s="37"/>
    </row>
    <row r="692" spans="3:32">
      <c r="C692" s="40"/>
      <c r="D692" s="39"/>
      <c r="E692" s="39"/>
      <c r="F692" s="39"/>
      <c r="G692" s="40"/>
      <c r="H692" s="40"/>
      <c r="I692" s="40"/>
      <c r="J692" s="40"/>
      <c r="K692" s="40"/>
      <c r="L692" s="40"/>
      <c r="M692" s="40"/>
      <c r="N692" s="40"/>
      <c r="O692" s="40"/>
      <c r="P692" s="40"/>
      <c r="Q692" s="40"/>
      <c r="R692" s="37"/>
      <c r="S692" s="37"/>
      <c r="T692" s="37"/>
      <c r="U692" s="37"/>
      <c r="V692" s="37"/>
      <c r="W692" s="37"/>
      <c r="X692" s="37"/>
      <c r="Y692" s="37"/>
      <c r="Z692" s="37"/>
      <c r="AE692" s="37"/>
      <c r="AF692" s="37"/>
    </row>
    <row r="693" spans="3:32">
      <c r="C693" s="40"/>
      <c r="D693" s="39"/>
      <c r="E693" s="39"/>
      <c r="F693" s="39"/>
      <c r="G693" s="40"/>
      <c r="H693" s="40"/>
      <c r="I693" s="40"/>
      <c r="J693" s="40"/>
      <c r="K693" s="40"/>
      <c r="L693" s="40"/>
      <c r="M693" s="40"/>
      <c r="N693" s="40"/>
      <c r="O693" s="40"/>
      <c r="P693" s="40"/>
      <c r="Q693" s="40"/>
      <c r="R693" s="37"/>
      <c r="S693" s="37"/>
      <c r="T693" s="37"/>
      <c r="U693" s="37"/>
      <c r="V693" s="37"/>
      <c r="W693" s="37"/>
      <c r="X693" s="37"/>
      <c r="Y693" s="37"/>
      <c r="Z693" s="37"/>
      <c r="AE693" s="37"/>
      <c r="AF693" s="37"/>
    </row>
    <row r="694" spans="3:32">
      <c r="C694" s="40"/>
      <c r="D694" s="39"/>
      <c r="E694" s="39"/>
      <c r="F694" s="39"/>
      <c r="G694" s="40"/>
      <c r="H694" s="40"/>
      <c r="I694" s="40"/>
      <c r="J694" s="40"/>
      <c r="K694" s="40"/>
      <c r="L694" s="40"/>
      <c r="M694" s="40"/>
      <c r="N694" s="40"/>
      <c r="O694" s="40"/>
      <c r="P694" s="40"/>
      <c r="Q694" s="40"/>
      <c r="R694" s="37"/>
      <c r="S694" s="37"/>
      <c r="T694" s="37"/>
      <c r="U694" s="37"/>
      <c r="V694" s="37"/>
      <c r="W694" s="37"/>
      <c r="X694" s="37"/>
      <c r="Y694" s="37"/>
      <c r="Z694" s="37"/>
      <c r="AE694" s="37"/>
      <c r="AF694" s="37"/>
    </row>
    <row r="695" spans="3:32">
      <c r="C695" s="40"/>
      <c r="D695" s="39"/>
      <c r="E695" s="39"/>
      <c r="F695" s="39"/>
      <c r="G695" s="40"/>
      <c r="H695" s="40"/>
      <c r="I695" s="40"/>
      <c r="J695" s="40"/>
      <c r="K695" s="40"/>
      <c r="L695" s="40"/>
      <c r="M695" s="40"/>
      <c r="N695" s="40"/>
      <c r="O695" s="40"/>
      <c r="P695" s="40"/>
      <c r="Q695" s="40"/>
      <c r="R695" s="37"/>
      <c r="S695" s="37"/>
      <c r="T695" s="37"/>
      <c r="U695" s="37"/>
      <c r="V695" s="37"/>
      <c r="W695" s="37"/>
      <c r="X695" s="37"/>
      <c r="Y695" s="37"/>
      <c r="Z695" s="37"/>
      <c r="AE695" s="37"/>
      <c r="AF695" s="37"/>
    </row>
    <row r="696" spans="3:32">
      <c r="C696" s="40"/>
      <c r="D696" s="39"/>
      <c r="E696" s="39"/>
      <c r="F696" s="39"/>
      <c r="G696" s="40"/>
      <c r="H696" s="40"/>
      <c r="I696" s="40"/>
      <c r="J696" s="40"/>
      <c r="K696" s="40"/>
      <c r="L696" s="40"/>
      <c r="M696" s="40"/>
      <c r="N696" s="40"/>
      <c r="O696" s="40"/>
      <c r="P696" s="40"/>
      <c r="Q696" s="40"/>
      <c r="R696" s="37"/>
      <c r="S696" s="37"/>
      <c r="T696" s="37"/>
      <c r="U696" s="37"/>
      <c r="V696" s="37"/>
      <c r="W696" s="37"/>
      <c r="X696" s="37"/>
      <c r="Y696" s="37"/>
      <c r="Z696" s="37"/>
      <c r="AE696" s="37"/>
      <c r="AF696" s="37"/>
    </row>
    <row r="697" spans="3:32">
      <c r="C697" s="40"/>
      <c r="D697" s="39"/>
      <c r="E697" s="39"/>
      <c r="F697" s="39"/>
      <c r="G697" s="40"/>
      <c r="H697" s="40"/>
      <c r="I697" s="40"/>
      <c r="J697" s="40"/>
      <c r="K697" s="40"/>
      <c r="L697" s="40"/>
      <c r="M697" s="40"/>
      <c r="N697" s="40"/>
      <c r="O697" s="40"/>
      <c r="P697" s="40"/>
      <c r="Q697" s="40"/>
      <c r="R697" s="37"/>
      <c r="S697" s="37"/>
      <c r="T697" s="37"/>
      <c r="U697" s="37"/>
      <c r="V697" s="37"/>
      <c r="W697" s="37"/>
      <c r="X697" s="37"/>
      <c r="Y697" s="37"/>
      <c r="Z697" s="37"/>
      <c r="AE697" s="37"/>
      <c r="AF697" s="37"/>
    </row>
    <row r="698" spans="3:32">
      <c r="C698" s="40"/>
      <c r="D698" s="39"/>
      <c r="E698" s="39"/>
      <c r="F698" s="39"/>
      <c r="G698" s="40"/>
      <c r="H698" s="40"/>
      <c r="I698" s="40"/>
      <c r="J698" s="40"/>
      <c r="K698" s="40"/>
      <c r="L698" s="40"/>
      <c r="M698" s="40"/>
      <c r="N698" s="40"/>
      <c r="O698" s="40"/>
      <c r="P698" s="40"/>
      <c r="Q698" s="40"/>
      <c r="R698" s="37"/>
      <c r="S698" s="37"/>
      <c r="T698" s="37"/>
      <c r="U698" s="37"/>
      <c r="V698" s="37"/>
      <c r="W698" s="37"/>
      <c r="X698" s="37"/>
      <c r="Y698" s="37"/>
      <c r="Z698" s="37"/>
      <c r="AE698" s="37"/>
      <c r="AF698" s="37"/>
    </row>
    <row r="699" spans="3:32">
      <c r="C699" s="40"/>
      <c r="D699" s="39"/>
      <c r="E699" s="39"/>
      <c r="F699" s="39"/>
      <c r="G699" s="40"/>
      <c r="H699" s="40"/>
      <c r="I699" s="40"/>
      <c r="J699" s="40"/>
      <c r="K699" s="40"/>
      <c r="L699" s="40"/>
      <c r="M699" s="40"/>
      <c r="N699" s="40"/>
      <c r="O699" s="40"/>
      <c r="P699" s="40"/>
      <c r="Q699" s="40"/>
      <c r="R699" s="37"/>
      <c r="S699" s="37"/>
      <c r="T699" s="37"/>
      <c r="U699" s="37"/>
      <c r="V699" s="37"/>
      <c r="W699" s="37"/>
      <c r="X699" s="37"/>
      <c r="Y699" s="37"/>
      <c r="Z699" s="37"/>
      <c r="AE699" s="37"/>
      <c r="AF699" s="37"/>
    </row>
    <row r="700" spans="3:32">
      <c r="C700" s="40"/>
      <c r="D700" s="39"/>
      <c r="E700" s="39"/>
      <c r="F700" s="39"/>
      <c r="G700" s="40"/>
      <c r="H700" s="40"/>
      <c r="I700" s="40"/>
      <c r="J700" s="40"/>
      <c r="K700" s="40"/>
      <c r="L700" s="40"/>
      <c r="M700" s="40"/>
      <c r="N700" s="40"/>
      <c r="O700" s="40"/>
      <c r="P700" s="40"/>
      <c r="Q700" s="40"/>
      <c r="R700" s="37"/>
      <c r="S700" s="37"/>
      <c r="T700" s="37"/>
      <c r="U700" s="37"/>
      <c r="V700" s="37"/>
      <c r="W700" s="37"/>
      <c r="X700" s="37"/>
      <c r="Y700" s="37"/>
      <c r="Z700" s="37"/>
      <c r="AE700" s="37"/>
      <c r="AF700" s="37"/>
    </row>
    <row r="701" spans="3:32">
      <c r="C701" s="40"/>
      <c r="D701" s="39"/>
      <c r="E701" s="39"/>
      <c r="F701" s="39"/>
      <c r="G701" s="40"/>
      <c r="H701" s="40"/>
      <c r="I701" s="40"/>
      <c r="J701" s="40"/>
      <c r="K701" s="40"/>
      <c r="L701" s="40"/>
      <c r="M701" s="40"/>
      <c r="N701" s="40"/>
      <c r="O701" s="40"/>
      <c r="P701" s="40"/>
      <c r="Q701" s="40"/>
      <c r="R701" s="37"/>
      <c r="S701" s="37"/>
      <c r="T701" s="37"/>
      <c r="U701" s="37"/>
      <c r="V701" s="37"/>
      <c r="W701" s="37"/>
      <c r="X701" s="37"/>
      <c r="Y701" s="37"/>
      <c r="Z701" s="37"/>
      <c r="AE701" s="37"/>
      <c r="AF701" s="37"/>
    </row>
    <row r="702" spans="3:32">
      <c r="C702" s="40"/>
      <c r="D702" s="39"/>
      <c r="E702" s="39"/>
      <c r="F702" s="39"/>
      <c r="G702" s="40"/>
      <c r="H702" s="40"/>
      <c r="I702" s="40"/>
      <c r="J702" s="40"/>
      <c r="K702" s="40"/>
      <c r="L702" s="40"/>
      <c r="M702" s="40"/>
      <c r="N702" s="40"/>
      <c r="O702" s="40"/>
      <c r="P702" s="40"/>
      <c r="Q702" s="40"/>
      <c r="R702" s="37"/>
      <c r="S702" s="37"/>
      <c r="T702" s="37"/>
      <c r="U702" s="37"/>
      <c r="V702" s="37"/>
      <c r="W702" s="37"/>
      <c r="X702" s="37"/>
      <c r="Y702" s="37"/>
      <c r="Z702" s="37"/>
      <c r="AE702" s="37"/>
      <c r="AF702" s="37"/>
    </row>
    <row r="703" spans="3:32">
      <c r="C703" s="40"/>
      <c r="D703" s="39"/>
      <c r="E703" s="39"/>
      <c r="F703" s="39"/>
      <c r="G703" s="40"/>
      <c r="H703" s="40"/>
      <c r="I703" s="40"/>
      <c r="J703" s="40"/>
      <c r="K703" s="40"/>
      <c r="L703" s="40"/>
      <c r="M703" s="40"/>
      <c r="N703" s="40"/>
      <c r="O703" s="40"/>
      <c r="P703" s="40"/>
      <c r="Q703" s="40"/>
      <c r="R703" s="37"/>
      <c r="S703" s="37"/>
      <c r="T703" s="37"/>
      <c r="U703" s="37"/>
      <c r="V703" s="37"/>
      <c r="W703" s="37"/>
      <c r="X703" s="37"/>
      <c r="Y703" s="37"/>
      <c r="Z703" s="37"/>
      <c r="AE703" s="37"/>
      <c r="AF703" s="37"/>
    </row>
    <row r="704" spans="3:32">
      <c r="C704" s="40"/>
      <c r="D704" s="39"/>
      <c r="E704" s="39"/>
      <c r="F704" s="39"/>
      <c r="G704" s="40"/>
      <c r="H704" s="40"/>
      <c r="I704" s="40"/>
      <c r="J704" s="40"/>
      <c r="K704" s="40"/>
      <c r="L704" s="40"/>
      <c r="M704" s="40"/>
      <c r="N704" s="40"/>
      <c r="O704" s="40"/>
      <c r="P704" s="40"/>
      <c r="Q704" s="40"/>
      <c r="R704" s="37"/>
      <c r="S704" s="37"/>
      <c r="T704" s="37"/>
      <c r="U704" s="37"/>
      <c r="V704" s="37"/>
      <c r="W704" s="37"/>
      <c r="X704" s="37"/>
      <c r="Y704" s="37"/>
      <c r="Z704" s="37"/>
      <c r="AE704" s="37"/>
      <c r="AF704" s="37"/>
    </row>
    <row r="705" spans="3:32">
      <c r="C705" s="40"/>
      <c r="D705" s="39"/>
      <c r="E705" s="39"/>
      <c r="F705" s="39"/>
      <c r="G705" s="40"/>
      <c r="H705" s="40"/>
      <c r="I705" s="40"/>
      <c r="J705" s="40"/>
      <c r="K705" s="40"/>
      <c r="L705" s="40"/>
      <c r="M705" s="40"/>
      <c r="N705" s="40"/>
      <c r="O705" s="40"/>
      <c r="P705" s="40"/>
      <c r="Q705" s="40"/>
      <c r="R705" s="37"/>
      <c r="S705" s="37"/>
      <c r="T705" s="37"/>
      <c r="U705" s="37"/>
      <c r="V705" s="37"/>
      <c r="W705" s="37"/>
      <c r="X705" s="37"/>
      <c r="Y705" s="37"/>
      <c r="Z705" s="37"/>
      <c r="AE705" s="37"/>
      <c r="AF705" s="37"/>
    </row>
    <row r="706" spans="3:32">
      <c r="C706" s="40"/>
      <c r="D706" s="39"/>
      <c r="E706" s="39"/>
      <c r="F706" s="39"/>
      <c r="G706" s="40"/>
      <c r="H706" s="40"/>
      <c r="I706" s="40"/>
      <c r="J706" s="40"/>
      <c r="K706" s="40"/>
      <c r="L706" s="40"/>
      <c r="M706" s="40"/>
      <c r="N706" s="40"/>
      <c r="O706" s="40"/>
      <c r="P706" s="40"/>
      <c r="Q706" s="40"/>
      <c r="R706" s="37"/>
      <c r="S706" s="37"/>
      <c r="T706" s="37"/>
      <c r="U706" s="37"/>
      <c r="V706" s="37"/>
      <c r="W706" s="37"/>
      <c r="X706" s="37"/>
      <c r="Y706" s="37"/>
      <c r="Z706" s="37"/>
      <c r="AE706" s="37"/>
      <c r="AF706" s="37"/>
    </row>
    <row r="707" spans="3:32">
      <c r="C707" s="40"/>
      <c r="D707" s="39"/>
      <c r="E707" s="39"/>
      <c r="F707" s="39"/>
      <c r="G707" s="40"/>
      <c r="H707" s="40"/>
      <c r="I707" s="40"/>
      <c r="J707" s="40"/>
      <c r="K707" s="40"/>
      <c r="L707" s="40"/>
      <c r="M707" s="40"/>
      <c r="N707" s="40"/>
      <c r="O707" s="40"/>
      <c r="P707" s="40"/>
      <c r="Q707" s="40"/>
      <c r="R707" s="37"/>
      <c r="S707" s="37"/>
      <c r="T707" s="37"/>
      <c r="U707" s="37"/>
      <c r="V707" s="37"/>
      <c r="W707" s="37"/>
      <c r="X707" s="37"/>
      <c r="Y707" s="37"/>
      <c r="Z707" s="37"/>
      <c r="AE707" s="37"/>
      <c r="AF707" s="37"/>
    </row>
    <row r="708" spans="3:32">
      <c r="C708" s="40"/>
      <c r="D708" s="39"/>
      <c r="E708" s="39"/>
      <c r="F708" s="39"/>
      <c r="G708" s="40"/>
      <c r="H708" s="40"/>
      <c r="I708" s="40"/>
      <c r="J708" s="40"/>
      <c r="K708" s="40"/>
      <c r="L708" s="40"/>
      <c r="M708" s="40"/>
      <c r="N708" s="40"/>
      <c r="O708" s="40"/>
      <c r="P708" s="40"/>
      <c r="Q708" s="40"/>
      <c r="R708" s="37"/>
      <c r="S708" s="37"/>
      <c r="T708" s="37"/>
      <c r="U708" s="37"/>
      <c r="V708" s="37"/>
      <c r="W708" s="37"/>
      <c r="X708" s="37"/>
      <c r="Y708" s="37"/>
      <c r="Z708" s="37"/>
      <c r="AE708" s="37"/>
      <c r="AF708" s="37"/>
    </row>
    <row r="709" spans="3:32">
      <c r="C709" s="40"/>
      <c r="D709" s="39"/>
      <c r="E709" s="39"/>
      <c r="F709" s="39"/>
      <c r="G709" s="40"/>
      <c r="H709" s="40"/>
      <c r="I709" s="40"/>
      <c r="J709" s="40"/>
      <c r="K709" s="40"/>
      <c r="L709" s="40"/>
      <c r="M709" s="40"/>
      <c r="N709" s="40"/>
      <c r="O709" s="40"/>
      <c r="P709" s="40"/>
      <c r="Q709" s="40"/>
      <c r="R709" s="37"/>
      <c r="S709" s="37"/>
      <c r="T709" s="37"/>
      <c r="U709" s="37"/>
      <c r="V709" s="37"/>
      <c r="W709" s="37"/>
      <c r="X709" s="37"/>
      <c r="Y709" s="37"/>
      <c r="Z709" s="37"/>
      <c r="AE709" s="37"/>
      <c r="AF709" s="37"/>
    </row>
    <row r="710" spans="3:32">
      <c r="C710" s="40"/>
      <c r="D710" s="39"/>
      <c r="E710" s="39"/>
      <c r="F710" s="39"/>
      <c r="G710" s="40"/>
      <c r="H710" s="40"/>
      <c r="I710" s="40"/>
      <c r="J710" s="40"/>
      <c r="K710" s="40"/>
      <c r="L710" s="40"/>
      <c r="M710" s="40"/>
      <c r="N710" s="40"/>
      <c r="O710" s="40"/>
      <c r="P710" s="40"/>
      <c r="Q710" s="40"/>
      <c r="R710" s="37"/>
      <c r="S710" s="37"/>
      <c r="T710" s="37"/>
      <c r="U710" s="37"/>
      <c r="V710" s="37"/>
      <c r="W710" s="37"/>
      <c r="X710" s="37"/>
      <c r="Y710" s="37"/>
      <c r="Z710" s="37"/>
      <c r="AE710" s="37"/>
      <c r="AF710" s="37"/>
    </row>
    <row r="711" spans="3:32">
      <c r="C711" s="40"/>
      <c r="D711" s="39"/>
      <c r="E711" s="39"/>
      <c r="F711" s="39"/>
      <c r="G711" s="40"/>
      <c r="H711" s="40"/>
      <c r="I711" s="40"/>
      <c r="J711" s="40"/>
      <c r="K711" s="40"/>
      <c r="L711" s="40"/>
      <c r="M711" s="40"/>
      <c r="N711" s="40"/>
      <c r="O711" s="40"/>
      <c r="P711" s="40"/>
      <c r="Q711" s="40"/>
      <c r="R711" s="37"/>
      <c r="S711" s="37"/>
      <c r="T711" s="37"/>
      <c r="U711" s="37"/>
      <c r="V711" s="37"/>
      <c r="W711" s="37"/>
      <c r="X711" s="37"/>
      <c r="Y711" s="37"/>
      <c r="Z711" s="37"/>
      <c r="AE711" s="37"/>
      <c r="AF711" s="37"/>
    </row>
    <row r="712" spans="3:32">
      <c r="C712" s="40"/>
      <c r="D712" s="39"/>
      <c r="E712" s="39"/>
      <c r="F712" s="39"/>
      <c r="G712" s="40"/>
      <c r="H712" s="40"/>
      <c r="I712" s="40"/>
      <c r="J712" s="40"/>
      <c r="K712" s="40"/>
      <c r="L712" s="40"/>
      <c r="M712" s="40"/>
      <c r="N712" s="40"/>
      <c r="O712" s="40"/>
      <c r="P712" s="40"/>
      <c r="Q712" s="40"/>
      <c r="R712" s="37"/>
      <c r="S712" s="37"/>
      <c r="T712" s="37"/>
      <c r="U712" s="37"/>
      <c r="V712" s="37"/>
      <c r="W712" s="37"/>
      <c r="X712" s="37"/>
      <c r="Y712" s="37"/>
      <c r="Z712" s="37"/>
      <c r="AE712" s="37"/>
      <c r="AF712" s="37"/>
    </row>
    <row r="713" spans="3:32">
      <c r="C713" s="40"/>
      <c r="D713" s="39"/>
      <c r="E713" s="39"/>
      <c r="F713" s="39"/>
      <c r="G713" s="40"/>
      <c r="H713" s="40"/>
      <c r="I713" s="40"/>
      <c r="J713" s="40"/>
      <c r="K713" s="40"/>
      <c r="L713" s="40"/>
      <c r="M713" s="40"/>
      <c r="N713" s="40"/>
      <c r="O713" s="40"/>
      <c r="P713" s="40"/>
      <c r="Q713" s="40"/>
      <c r="R713" s="37"/>
      <c r="S713" s="37"/>
      <c r="T713" s="37"/>
      <c r="U713" s="37"/>
      <c r="V713" s="37"/>
      <c r="W713" s="37"/>
      <c r="X713" s="37"/>
      <c r="Y713" s="37"/>
      <c r="Z713" s="37"/>
      <c r="AE713" s="37"/>
      <c r="AF713" s="37"/>
    </row>
    <row r="714" spans="3:32">
      <c r="C714" s="40"/>
      <c r="D714" s="39"/>
      <c r="E714" s="39"/>
      <c r="F714" s="39"/>
      <c r="G714" s="40"/>
      <c r="H714" s="40"/>
      <c r="I714" s="40"/>
      <c r="J714" s="40"/>
      <c r="K714" s="40"/>
      <c r="L714" s="40"/>
      <c r="M714" s="40"/>
      <c r="N714" s="40"/>
      <c r="O714" s="40"/>
      <c r="P714" s="40"/>
      <c r="Q714" s="40"/>
      <c r="R714" s="37"/>
      <c r="S714" s="37"/>
      <c r="T714" s="37"/>
      <c r="U714" s="37"/>
      <c r="V714" s="37"/>
      <c r="W714" s="37"/>
      <c r="X714" s="37"/>
      <c r="Y714" s="37"/>
      <c r="Z714" s="37"/>
      <c r="AE714" s="37"/>
      <c r="AF714" s="37"/>
    </row>
    <row r="715" spans="3:32">
      <c r="C715" s="40"/>
      <c r="D715" s="39"/>
      <c r="E715" s="39"/>
      <c r="F715" s="39"/>
      <c r="G715" s="40"/>
      <c r="H715" s="40"/>
      <c r="I715" s="40"/>
      <c r="J715" s="40"/>
      <c r="K715" s="40"/>
      <c r="L715" s="40"/>
      <c r="M715" s="40"/>
      <c r="N715" s="40"/>
      <c r="O715" s="40"/>
      <c r="P715" s="40"/>
      <c r="Q715" s="40"/>
      <c r="R715" s="37"/>
      <c r="S715" s="37"/>
      <c r="T715" s="37"/>
      <c r="U715" s="37"/>
      <c r="V715" s="37"/>
      <c r="W715" s="37"/>
      <c r="X715" s="37"/>
      <c r="Y715" s="37"/>
      <c r="Z715" s="37"/>
      <c r="AE715" s="37"/>
      <c r="AF715" s="37"/>
    </row>
    <row r="716" spans="3:32">
      <c r="C716" s="40"/>
      <c r="D716" s="39"/>
      <c r="E716" s="39"/>
      <c r="F716" s="39"/>
      <c r="G716" s="40"/>
      <c r="H716" s="40"/>
      <c r="I716" s="40"/>
      <c r="J716" s="40"/>
      <c r="K716" s="40"/>
      <c r="L716" s="40"/>
      <c r="M716" s="40"/>
      <c r="N716" s="40"/>
      <c r="O716" s="40"/>
      <c r="P716" s="40"/>
      <c r="Q716" s="40"/>
      <c r="R716" s="37"/>
      <c r="S716" s="37"/>
      <c r="T716" s="37"/>
      <c r="U716" s="37"/>
      <c r="V716" s="37"/>
      <c r="W716" s="37"/>
      <c r="X716" s="37"/>
      <c r="Y716" s="37"/>
      <c r="Z716" s="37"/>
      <c r="AE716" s="37"/>
      <c r="AF716" s="37"/>
    </row>
    <row r="717" spans="3:32">
      <c r="C717" s="40"/>
      <c r="D717" s="39"/>
      <c r="E717" s="39"/>
      <c r="F717" s="39"/>
      <c r="G717" s="40"/>
      <c r="H717" s="40"/>
      <c r="I717" s="40"/>
      <c r="J717" s="40"/>
      <c r="K717" s="40"/>
      <c r="L717" s="40"/>
      <c r="M717" s="40"/>
      <c r="N717" s="40"/>
      <c r="O717" s="40"/>
      <c r="P717" s="40"/>
      <c r="Q717" s="40"/>
      <c r="R717" s="37"/>
      <c r="S717" s="37"/>
      <c r="T717" s="37"/>
      <c r="U717" s="37"/>
      <c r="V717" s="37"/>
      <c r="W717" s="37"/>
      <c r="X717" s="37"/>
      <c r="Y717" s="37"/>
      <c r="Z717" s="37"/>
      <c r="AE717" s="37"/>
      <c r="AF717" s="37"/>
    </row>
    <row r="718" spans="3:32">
      <c r="C718" s="40"/>
      <c r="D718" s="39"/>
      <c r="E718" s="39"/>
      <c r="F718" s="39"/>
      <c r="G718" s="40"/>
      <c r="H718" s="40"/>
      <c r="I718" s="40"/>
      <c r="J718" s="40"/>
      <c r="K718" s="40"/>
      <c r="L718" s="40"/>
      <c r="M718" s="40"/>
      <c r="N718" s="40"/>
      <c r="O718" s="40"/>
      <c r="P718" s="40"/>
      <c r="Q718" s="40"/>
      <c r="R718" s="37"/>
      <c r="S718" s="37"/>
      <c r="T718" s="37"/>
      <c r="U718" s="37"/>
      <c r="V718" s="37"/>
      <c r="W718" s="37"/>
      <c r="X718" s="37"/>
      <c r="Y718" s="37"/>
      <c r="Z718" s="37"/>
      <c r="AE718" s="37"/>
      <c r="AF718" s="37"/>
    </row>
    <row r="719" spans="3:32">
      <c r="C719" s="40"/>
      <c r="D719" s="39"/>
      <c r="E719" s="39"/>
      <c r="F719" s="39"/>
      <c r="G719" s="40"/>
      <c r="H719" s="40"/>
      <c r="I719" s="40"/>
      <c r="J719" s="40"/>
      <c r="K719" s="40"/>
      <c r="L719" s="40"/>
      <c r="M719" s="40"/>
      <c r="N719" s="40"/>
      <c r="O719" s="40"/>
      <c r="P719" s="40"/>
      <c r="Q719" s="40"/>
      <c r="R719" s="37"/>
      <c r="S719" s="37"/>
      <c r="T719" s="37"/>
      <c r="U719" s="37"/>
      <c r="V719" s="37"/>
      <c r="W719" s="37"/>
      <c r="X719" s="37"/>
      <c r="Y719" s="37"/>
      <c r="Z719" s="37"/>
      <c r="AE719" s="37"/>
      <c r="AF719" s="37"/>
    </row>
    <row r="720" spans="3:32">
      <c r="C720" s="40"/>
      <c r="D720" s="39"/>
      <c r="E720" s="39"/>
      <c r="F720" s="39"/>
      <c r="G720" s="40"/>
      <c r="H720" s="40"/>
      <c r="I720" s="40"/>
      <c r="J720" s="40"/>
      <c r="K720" s="40"/>
      <c r="L720" s="40"/>
      <c r="M720" s="40"/>
      <c r="N720" s="40"/>
      <c r="O720" s="40"/>
      <c r="P720" s="40"/>
      <c r="Q720" s="40"/>
      <c r="R720" s="37"/>
      <c r="S720" s="37"/>
      <c r="T720" s="37"/>
      <c r="U720" s="37"/>
      <c r="V720" s="37"/>
      <c r="W720" s="37"/>
      <c r="X720" s="37"/>
      <c r="Y720" s="37"/>
      <c r="Z720" s="37"/>
      <c r="AE720" s="37"/>
      <c r="AF720" s="37"/>
    </row>
    <row r="721" spans="3:32">
      <c r="C721" s="40"/>
      <c r="D721" s="39"/>
      <c r="E721" s="39"/>
      <c r="F721" s="39"/>
      <c r="G721" s="40"/>
      <c r="H721" s="40"/>
      <c r="I721" s="40"/>
      <c r="J721" s="40"/>
      <c r="K721" s="40"/>
      <c r="L721" s="40"/>
      <c r="M721" s="40"/>
      <c r="N721" s="40"/>
      <c r="O721" s="40"/>
      <c r="P721" s="40"/>
      <c r="Q721" s="40"/>
      <c r="R721" s="37"/>
      <c r="S721" s="37"/>
      <c r="T721" s="37"/>
      <c r="U721" s="37"/>
      <c r="V721" s="37"/>
      <c r="W721" s="37"/>
      <c r="X721" s="37"/>
      <c r="Y721" s="37"/>
      <c r="Z721" s="37"/>
      <c r="AE721" s="37"/>
      <c r="AF721" s="37"/>
    </row>
    <row r="722" spans="3:32">
      <c r="C722" s="40"/>
      <c r="D722" s="39"/>
      <c r="E722" s="39"/>
      <c r="F722" s="39"/>
      <c r="G722" s="40"/>
      <c r="H722" s="40"/>
      <c r="I722" s="40"/>
      <c r="J722" s="40"/>
      <c r="K722" s="40"/>
      <c r="L722" s="40"/>
      <c r="M722" s="40"/>
      <c r="N722" s="40"/>
      <c r="O722" s="40"/>
      <c r="P722" s="40"/>
      <c r="Q722" s="40"/>
      <c r="R722" s="37"/>
      <c r="S722" s="37"/>
      <c r="T722" s="37"/>
      <c r="U722" s="37"/>
      <c r="V722" s="37"/>
      <c r="W722" s="37"/>
      <c r="X722" s="37"/>
      <c r="Y722" s="37"/>
      <c r="Z722" s="37"/>
      <c r="AE722" s="37"/>
      <c r="AF722" s="37"/>
    </row>
    <row r="723" spans="3:32">
      <c r="C723" s="40"/>
      <c r="D723" s="39"/>
      <c r="E723" s="39"/>
      <c r="F723" s="39"/>
      <c r="G723" s="40"/>
      <c r="H723" s="40"/>
      <c r="I723" s="40"/>
      <c r="J723" s="40"/>
      <c r="K723" s="40"/>
      <c r="L723" s="40"/>
      <c r="M723" s="40"/>
      <c r="N723" s="40"/>
      <c r="O723" s="40"/>
      <c r="P723" s="40"/>
      <c r="Q723" s="40"/>
      <c r="R723" s="37"/>
      <c r="S723" s="37"/>
      <c r="T723" s="37"/>
      <c r="U723" s="37"/>
      <c r="V723" s="37"/>
      <c r="W723" s="37"/>
      <c r="X723" s="37"/>
      <c r="Y723" s="37"/>
      <c r="Z723" s="37"/>
      <c r="AE723" s="37"/>
      <c r="AF723" s="37"/>
    </row>
    <row r="724" spans="3:32">
      <c r="C724" s="40"/>
      <c r="D724" s="39"/>
      <c r="E724" s="39"/>
      <c r="F724" s="39"/>
      <c r="G724" s="40"/>
      <c r="H724" s="40"/>
      <c r="I724" s="40"/>
      <c r="J724" s="40"/>
      <c r="K724" s="40"/>
      <c r="L724" s="40"/>
      <c r="M724" s="40"/>
      <c r="N724" s="40"/>
      <c r="O724" s="40"/>
      <c r="P724" s="40"/>
      <c r="Q724" s="40"/>
      <c r="R724" s="37"/>
      <c r="S724" s="37"/>
      <c r="T724" s="37"/>
      <c r="U724" s="37"/>
      <c r="V724" s="37"/>
      <c r="W724" s="37"/>
      <c r="X724" s="37"/>
      <c r="Y724" s="37"/>
      <c r="Z724" s="37"/>
      <c r="AE724" s="37"/>
      <c r="AF724" s="37"/>
    </row>
    <row r="725" spans="3:32">
      <c r="C725" s="40"/>
      <c r="D725" s="39"/>
      <c r="E725" s="39"/>
      <c r="F725" s="39"/>
      <c r="G725" s="40"/>
      <c r="H725" s="40"/>
      <c r="I725" s="40"/>
      <c r="J725" s="40"/>
      <c r="K725" s="40"/>
      <c r="L725" s="40"/>
      <c r="M725" s="40"/>
      <c r="N725" s="40"/>
      <c r="O725" s="40"/>
      <c r="P725" s="40"/>
      <c r="Q725" s="40"/>
      <c r="R725" s="37"/>
      <c r="S725" s="37"/>
      <c r="T725" s="37"/>
      <c r="U725" s="37"/>
      <c r="V725" s="37"/>
      <c r="W725" s="37"/>
      <c r="X725" s="37"/>
      <c r="Y725" s="37"/>
      <c r="Z725" s="37"/>
      <c r="AE725" s="37"/>
      <c r="AF725" s="37"/>
    </row>
    <row r="726" spans="3:32">
      <c r="C726" s="40"/>
      <c r="D726" s="39"/>
      <c r="E726" s="39"/>
      <c r="F726" s="39"/>
      <c r="G726" s="40"/>
      <c r="H726" s="40"/>
      <c r="I726" s="40"/>
      <c r="J726" s="40"/>
      <c r="K726" s="40"/>
      <c r="L726" s="40"/>
      <c r="M726" s="40"/>
      <c r="N726" s="40"/>
      <c r="O726" s="40"/>
      <c r="P726" s="40"/>
      <c r="Q726" s="40"/>
      <c r="R726" s="37"/>
      <c r="S726" s="37"/>
      <c r="T726" s="37"/>
      <c r="U726" s="37"/>
      <c r="V726" s="37"/>
      <c r="W726" s="37"/>
      <c r="X726" s="37"/>
      <c r="Y726" s="37"/>
      <c r="Z726" s="37"/>
      <c r="AE726" s="37"/>
      <c r="AF726" s="37"/>
    </row>
    <row r="727" spans="3:32">
      <c r="C727" s="40"/>
      <c r="D727" s="39"/>
      <c r="E727" s="39"/>
      <c r="F727" s="39"/>
      <c r="G727" s="40"/>
      <c r="H727" s="40"/>
      <c r="I727" s="40"/>
      <c r="J727" s="40"/>
      <c r="K727" s="40"/>
      <c r="L727" s="40"/>
      <c r="M727" s="40"/>
      <c r="N727" s="40"/>
      <c r="O727" s="40"/>
      <c r="P727" s="40"/>
      <c r="Q727" s="40"/>
      <c r="R727" s="37"/>
      <c r="S727" s="37"/>
      <c r="T727" s="37"/>
      <c r="U727" s="37"/>
      <c r="V727" s="37"/>
      <c r="W727" s="37"/>
      <c r="X727" s="37"/>
      <c r="Y727" s="37"/>
      <c r="Z727" s="37"/>
      <c r="AE727" s="37"/>
      <c r="AF727" s="37"/>
    </row>
    <row r="728" spans="3:32">
      <c r="C728" s="40"/>
      <c r="D728" s="39"/>
      <c r="E728" s="39"/>
      <c r="F728" s="39"/>
      <c r="G728" s="40"/>
      <c r="H728" s="40"/>
      <c r="I728" s="40"/>
      <c r="J728" s="40"/>
      <c r="K728" s="40"/>
      <c r="L728" s="40"/>
      <c r="M728" s="40"/>
      <c r="N728" s="40"/>
      <c r="O728" s="40"/>
      <c r="P728" s="40"/>
      <c r="Q728" s="40"/>
      <c r="R728" s="37"/>
      <c r="S728" s="37"/>
      <c r="T728" s="37"/>
      <c r="U728" s="37"/>
      <c r="V728" s="37"/>
      <c r="W728" s="37"/>
      <c r="X728" s="37"/>
      <c r="Y728" s="37"/>
      <c r="Z728" s="37"/>
      <c r="AE728" s="37"/>
      <c r="AF728" s="37"/>
    </row>
    <row r="729" spans="3:32">
      <c r="C729" s="40"/>
      <c r="D729" s="39"/>
      <c r="E729" s="39"/>
      <c r="F729" s="39"/>
      <c r="G729" s="40"/>
      <c r="H729" s="40"/>
      <c r="I729" s="40"/>
      <c r="J729" s="40"/>
      <c r="K729" s="40"/>
      <c r="L729" s="40"/>
      <c r="M729" s="40"/>
      <c r="N729" s="40"/>
      <c r="O729" s="40"/>
      <c r="P729" s="40"/>
      <c r="Q729" s="40"/>
      <c r="R729" s="37"/>
      <c r="S729" s="37"/>
      <c r="T729" s="37"/>
      <c r="U729" s="37"/>
      <c r="V729" s="37"/>
      <c r="W729" s="37"/>
      <c r="X729" s="37"/>
      <c r="Y729" s="37"/>
      <c r="Z729" s="37"/>
      <c r="AE729" s="37"/>
      <c r="AF729" s="37"/>
    </row>
    <row r="730" spans="3:32">
      <c r="C730" s="40"/>
      <c r="D730" s="39"/>
      <c r="E730" s="39"/>
      <c r="F730" s="39"/>
      <c r="G730" s="40"/>
      <c r="H730" s="40"/>
      <c r="I730" s="40"/>
      <c r="J730" s="40"/>
      <c r="K730" s="40"/>
      <c r="L730" s="40"/>
      <c r="M730" s="40"/>
      <c r="N730" s="40"/>
      <c r="O730" s="40"/>
      <c r="P730" s="40"/>
      <c r="Q730" s="40"/>
      <c r="R730" s="37"/>
      <c r="S730" s="37"/>
      <c r="T730" s="37"/>
      <c r="U730" s="37"/>
      <c r="V730" s="37"/>
      <c r="W730" s="37"/>
      <c r="X730" s="37"/>
      <c r="Y730" s="37"/>
      <c r="Z730" s="37"/>
      <c r="AE730" s="37"/>
      <c r="AF730" s="37"/>
    </row>
    <row r="731" spans="3:32">
      <c r="C731" s="40"/>
      <c r="D731" s="39"/>
      <c r="E731" s="39"/>
      <c r="F731" s="39"/>
      <c r="G731" s="40"/>
      <c r="H731" s="40"/>
      <c r="I731" s="40"/>
      <c r="J731" s="40"/>
      <c r="K731" s="40"/>
      <c r="L731" s="40"/>
      <c r="M731" s="40"/>
      <c r="N731" s="40"/>
      <c r="O731" s="40"/>
      <c r="P731" s="40"/>
      <c r="Q731" s="40"/>
      <c r="R731" s="37"/>
      <c r="S731" s="37"/>
      <c r="T731" s="37"/>
      <c r="U731" s="37"/>
      <c r="V731" s="37"/>
      <c r="W731" s="37"/>
      <c r="X731" s="37"/>
      <c r="Y731" s="37"/>
      <c r="Z731" s="37"/>
      <c r="AE731" s="37"/>
      <c r="AF731" s="37"/>
    </row>
    <row r="732" spans="3:32">
      <c r="C732" s="40"/>
      <c r="D732" s="39"/>
      <c r="E732" s="39"/>
      <c r="F732" s="39"/>
      <c r="G732" s="40"/>
      <c r="H732" s="40"/>
      <c r="I732" s="40"/>
      <c r="J732" s="40"/>
      <c r="K732" s="40"/>
      <c r="L732" s="40"/>
      <c r="M732" s="40"/>
      <c r="N732" s="40"/>
      <c r="O732" s="40"/>
      <c r="P732" s="40"/>
      <c r="Q732" s="40"/>
      <c r="R732" s="37"/>
      <c r="S732" s="37"/>
      <c r="T732" s="37"/>
      <c r="U732" s="37"/>
      <c r="V732" s="37"/>
      <c r="W732" s="37"/>
      <c r="X732" s="37"/>
      <c r="Y732" s="37"/>
      <c r="Z732" s="37"/>
      <c r="AE732" s="37"/>
      <c r="AF732" s="37"/>
    </row>
    <row r="733" spans="3:32">
      <c r="C733" s="40"/>
      <c r="D733" s="39"/>
      <c r="E733" s="39"/>
      <c r="F733" s="39"/>
      <c r="G733" s="40"/>
      <c r="H733" s="40"/>
      <c r="I733" s="40"/>
      <c r="J733" s="40"/>
      <c r="K733" s="40"/>
      <c r="L733" s="40"/>
      <c r="M733" s="40"/>
      <c r="N733" s="40"/>
      <c r="O733" s="40"/>
      <c r="P733" s="40"/>
      <c r="Q733" s="40"/>
      <c r="R733" s="37"/>
      <c r="S733" s="37"/>
      <c r="T733" s="37"/>
      <c r="U733" s="37"/>
      <c r="V733" s="37"/>
      <c r="W733" s="37"/>
      <c r="X733" s="37"/>
      <c r="Y733" s="37"/>
      <c r="Z733" s="37"/>
      <c r="AE733" s="37"/>
      <c r="AF733" s="37"/>
    </row>
    <row r="734" spans="3:32">
      <c r="C734" s="40"/>
      <c r="D734" s="39"/>
      <c r="E734" s="39"/>
      <c r="F734" s="39"/>
      <c r="G734" s="40"/>
      <c r="H734" s="40"/>
      <c r="I734" s="40"/>
      <c r="J734" s="40"/>
      <c r="K734" s="40"/>
      <c r="L734" s="40"/>
      <c r="M734" s="40"/>
      <c r="N734" s="40"/>
      <c r="O734" s="40"/>
      <c r="P734" s="40"/>
      <c r="Q734" s="40"/>
      <c r="R734" s="37"/>
      <c r="S734" s="37"/>
      <c r="T734" s="37"/>
      <c r="U734" s="37"/>
      <c r="V734" s="37"/>
      <c r="W734" s="37"/>
      <c r="X734" s="37"/>
      <c r="Y734" s="37"/>
      <c r="Z734" s="37"/>
      <c r="AE734" s="37"/>
      <c r="AF734" s="37"/>
    </row>
    <row r="735" spans="3:32">
      <c r="C735" s="40"/>
      <c r="D735" s="39"/>
      <c r="E735" s="39"/>
      <c r="F735" s="39"/>
      <c r="G735" s="40"/>
      <c r="H735" s="40"/>
      <c r="I735" s="40"/>
      <c r="J735" s="40"/>
      <c r="K735" s="40"/>
      <c r="L735" s="40"/>
      <c r="M735" s="40"/>
      <c r="N735" s="40"/>
      <c r="O735" s="40"/>
      <c r="P735" s="40"/>
      <c r="Q735" s="40"/>
      <c r="R735" s="37"/>
      <c r="S735" s="37"/>
      <c r="T735" s="37"/>
      <c r="U735" s="37"/>
      <c r="V735" s="37"/>
      <c r="W735" s="37"/>
      <c r="X735" s="37"/>
      <c r="Y735" s="37"/>
      <c r="Z735" s="37"/>
      <c r="AE735" s="37"/>
      <c r="AF735" s="37"/>
    </row>
    <row r="736" spans="3:32">
      <c r="C736" s="40"/>
      <c r="D736" s="39"/>
      <c r="E736" s="39"/>
      <c r="F736" s="39"/>
      <c r="G736" s="40"/>
      <c r="H736" s="40"/>
      <c r="I736" s="40"/>
      <c r="J736" s="40"/>
      <c r="K736" s="40"/>
      <c r="L736" s="40"/>
      <c r="M736" s="40"/>
      <c r="N736" s="40"/>
      <c r="O736" s="40"/>
      <c r="P736" s="40"/>
      <c r="Q736" s="40"/>
      <c r="R736" s="37"/>
      <c r="S736" s="37"/>
      <c r="T736" s="37"/>
      <c r="U736" s="37"/>
      <c r="V736" s="37"/>
      <c r="W736" s="37"/>
      <c r="X736" s="37"/>
      <c r="Y736" s="37"/>
      <c r="Z736" s="37"/>
      <c r="AE736" s="37"/>
      <c r="AF736" s="37"/>
    </row>
    <row r="737" spans="3:32">
      <c r="C737" s="40"/>
      <c r="D737" s="39"/>
      <c r="E737" s="39"/>
      <c r="F737" s="39"/>
      <c r="G737" s="40"/>
      <c r="H737" s="40"/>
      <c r="I737" s="40"/>
      <c r="J737" s="40"/>
      <c r="K737" s="40"/>
      <c r="L737" s="40"/>
      <c r="M737" s="40"/>
      <c r="N737" s="40"/>
      <c r="O737" s="40"/>
      <c r="P737" s="40"/>
      <c r="Q737" s="40"/>
      <c r="R737" s="37"/>
      <c r="S737" s="37"/>
      <c r="T737" s="37"/>
      <c r="U737" s="37"/>
      <c r="V737" s="37"/>
      <c r="W737" s="37"/>
      <c r="X737" s="37"/>
      <c r="Y737" s="37"/>
      <c r="Z737" s="37"/>
      <c r="AE737" s="37"/>
      <c r="AF737" s="37"/>
    </row>
    <row r="738" spans="3:32">
      <c r="C738" s="40"/>
      <c r="D738" s="39"/>
      <c r="E738" s="39"/>
      <c r="F738" s="39"/>
      <c r="G738" s="40"/>
      <c r="H738" s="40"/>
      <c r="I738" s="40"/>
      <c r="J738" s="40"/>
      <c r="K738" s="40"/>
      <c r="L738" s="40"/>
      <c r="M738" s="40"/>
      <c r="N738" s="40"/>
      <c r="O738" s="40"/>
      <c r="P738" s="40"/>
      <c r="Q738" s="40"/>
      <c r="R738" s="37"/>
      <c r="S738" s="37"/>
      <c r="T738" s="37"/>
      <c r="U738" s="37"/>
      <c r="V738" s="37"/>
      <c r="W738" s="37"/>
      <c r="X738" s="37"/>
      <c r="Y738" s="37"/>
      <c r="Z738" s="37"/>
      <c r="AE738" s="37"/>
      <c r="AF738" s="37"/>
    </row>
    <row r="739" spans="3:32">
      <c r="C739" s="40"/>
      <c r="D739" s="39"/>
      <c r="E739" s="39"/>
      <c r="F739" s="39"/>
      <c r="G739" s="40"/>
      <c r="H739" s="40"/>
      <c r="I739" s="40"/>
      <c r="J739" s="40"/>
      <c r="K739" s="40"/>
      <c r="L739" s="40"/>
      <c r="M739" s="40"/>
      <c r="N739" s="40"/>
      <c r="O739" s="40"/>
      <c r="P739" s="40"/>
      <c r="Q739" s="40"/>
      <c r="R739" s="37"/>
      <c r="S739" s="37"/>
      <c r="T739" s="37"/>
      <c r="U739" s="37"/>
      <c r="V739" s="37"/>
      <c r="W739" s="37"/>
      <c r="X739" s="37"/>
      <c r="Y739" s="37"/>
      <c r="Z739" s="37"/>
      <c r="AE739" s="37"/>
      <c r="AF739" s="37"/>
    </row>
    <row r="740" spans="3:32">
      <c r="C740" s="40"/>
      <c r="D740" s="39"/>
      <c r="E740" s="39"/>
      <c r="F740" s="39"/>
      <c r="G740" s="40"/>
      <c r="H740" s="40"/>
      <c r="I740" s="40"/>
      <c r="J740" s="40"/>
      <c r="K740" s="40"/>
      <c r="L740" s="40"/>
      <c r="M740" s="40"/>
      <c r="N740" s="40"/>
      <c r="O740" s="40"/>
      <c r="P740" s="40"/>
      <c r="Q740" s="40"/>
      <c r="R740" s="37"/>
      <c r="S740" s="37"/>
      <c r="T740" s="37"/>
      <c r="U740" s="37"/>
      <c r="V740" s="37"/>
      <c r="W740" s="37"/>
      <c r="X740" s="37"/>
      <c r="Y740" s="37"/>
      <c r="Z740" s="37"/>
      <c r="AE740" s="37"/>
      <c r="AF740" s="37"/>
    </row>
    <row r="741" spans="3:32">
      <c r="C741" s="40"/>
      <c r="D741" s="39"/>
      <c r="E741" s="39"/>
      <c r="F741" s="39"/>
      <c r="G741" s="40"/>
      <c r="H741" s="40"/>
      <c r="I741" s="40"/>
      <c r="J741" s="40"/>
      <c r="K741" s="40"/>
      <c r="L741" s="40"/>
      <c r="M741" s="40"/>
      <c r="N741" s="40"/>
      <c r="O741" s="40"/>
      <c r="P741" s="40"/>
      <c r="Q741" s="40"/>
      <c r="R741" s="37"/>
      <c r="S741" s="37"/>
      <c r="T741" s="37"/>
      <c r="U741" s="37"/>
      <c r="V741" s="37"/>
      <c r="W741" s="37"/>
      <c r="X741" s="37"/>
      <c r="Y741" s="37"/>
      <c r="Z741" s="37"/>
      <c r="AE741" s="37"/>
      <c r="AF741" s="37"/>
    </row>
    <row r="742" spans="3:32">
      <c r="C742" s="40"/>
      <c r="D742" s="39"/>
      <c r="E742" s="39"/>
      <c r="F742" s="39"/>
      <c r="G742" s="40"/>
      <c r="H742" s="40"/>
      <c r="I742" s="40"/>
      <c r="J742" s="40"/>
      <c r="K742" s="40"/>
      <c r="L742" s="40"/>
      <c r="M742" s="40"/>
      <c r="N742" s="40"/>
      <c r="O742" s="40"/>
      <c r="P742" s="40"/>
      <c r="Q742" s="40"/>
      <c r="R742" s="37"/>
      <c r="S742" s="37"/>
      <c r="T742" s="37"/>
      <c r="U742" s="37"/>
      <c r="V742" s="37"/>
      <c r="W742" s="37"/>
      <c r="X742" s="37"/>
      <c r="Y742" s="37"/>
      <c r="Z742" s="37"/>
      <c r="AE742" s="37"/>
      <c r="AF742" s="37"/>
    </row>
    <row r="743" spans="3:32">
      <c r="C743" s="40"/>
      <c r="D743" s="39"/>
      <c r="E743" s="39"/>
      <c r="F743" s="39"/>
      <c r="G743" s="40"/>
      <c r="H743" s="40"/>
      <c r="I743" s="40"/>
      <c r="J743" s="40"/>
      <c r="K743" s="40"/>
      <c r="L743" s="40"/>
      <c r="M743" s="40"/>
      <c r="N743" s="40"/>
      <c r="O743" s="40"/>
      <c r="P743" s="40"/>
      <c r="Q743" s="40"/>
      <c r="R743" s="37"/>
      <c r="S743" s="37"/>
      <c r="T743" s="37"/>
      <c r="U743" s="37"/>
      <c r="V743" s="37"/>
      <c r="W743" s="37"/>
      <c r="X743" s="37"/>
      <c r="Y743" s="37"/>
      <c r="Z743" s="37"/>
      <c r="AE743" s="37"/>
      <c r="AF743" s="37"/>
    </row>
    <row r="744" spans="3:32">
      <c r="C744" s="40"/>
      <c r="D744" s="39"/>
      <c r="E744" s="39"/>
      <c r="F744" s="39"/>
      <c r="G744" s="40"/>
      <c r="H744" s="40"/>
      <c r="I744" s="40"/>
      <c r="J744" s="40"/>
      <c r="K744" s="40"/>
      <c r="L744" s="40"/>
      <c r="M744" s="40"/>
      <c r="N744" s="40"/>
      <c r="O744" s="40"/>
      <c r="P744" s="40"/>
      <c r="Q744" s="40"/>
      <c r="R744" s="37"/>
      <c r="S744" s="37"/>
      <c r="T744" s="37"/>
      <c r="U744" s="37"/>
      <c r="V744" s="37"/>
      <c r="W744" s="37"/>
      <c r="X744" s="37"/>
      <c r="Y744" s="37"/>
      <c r="Z744" s="37"/>
      <c r="AE744" s="37"/>
      <c r="AF744" s="37"/>
    </row>
    <row r="745" spans="3:32">
      <c r="C745" s="40"/>
      <c r="D745" s="39"/>
      <c r="E745" s="39"/>
      <c r="F745" s="39"/>
      <c r="G745" s="40"/>
      <c r="H745" s="40"/>
      <c r="I745" s="40"/>
      <c r="J745" s="40"/>
      <c r="K745" s="40"/>
      <c r="L745" s="40"/>
      <c r="M745" s="40"/>
      <c r="N745" s="40"/>
      <c r="O745" s="40"/>
      <c r="P745" s="40"/>
      <c r="Q745" s="40"/>
      <c r="R745" s="37"/>
      <c r="S745" s="37"/>
      <c r="T745" s="37"/>
      <c r="U745" s="37"/>
      <c r="V745" s="37"/>
      <c r="W745" s="37"/>
      <c r="X745" s="37"/>
      <c r="Y745" s="37"/>
      <c r="Z745" s="37"/>
      <c r="AE745" s="37"/>
      <c r="AF745" s="37"/>
    </row>
    <row r="746" spans="3:32">
      <c r="C746" s="40"/>
      <c r="D746" s="39"/>
      <c r="E746" s="39"/>
      <c r="F746" s="39"/>
      <c r="G746" s="40"/>
      <c r="H746" s="40"/>
      <c r="I746" s="40"/>
      <c r="J746" s="40"/>
      <c r="K746" s="40"/>
      <c r="L746" s="40"/>
      <c r="M746" s="40"/>
      <c r="N746" s="40"/>
      <c r="O746" s="40"/>
      <c r="P746" s="40"/>
      <c r="Q746" s="40"/>
      <c r="R746" s="37"/>
      <c r="S746" s="37"/>
      <c r="T746" s="37"/>
      <c r="U746" s="37"/>
      <c r="V746" s="37"/>
      <c r="W746" s="37"/>
      <c r="X746" s="37"/>
      <c r="Y746" s="37"/>
      <c r="Z746" s="37"/>
      <c r="AE746" s="37"/>
      <c r="AF746" s="37"/>
    </row>
    <row r="747" spans="3:32">
      <c r="C747" s="40"/>
      <c r="D747" s="39"/>
      <c r="E747" s="39"/>
      <c r="F747" s="39"/>
      <c r="G747" s="40"/>
      <c r="H747" s="40"/>
      <c r="I747" s="40"/>
      <c r="J747" s="40"/>
      <c r="K747" s="40"/>
      <c r="L747" s="40"/>
      <c r="M747" s="40"/>
      <c r="N747" s="40"/>
      <c r="O747" s="40"/>
      <c r="P747" s="40"/>
      <c r="Q747" s="40"/>
      <c r="R747" s="37"/>
      <c r="S747" s="37"/>
      <c r="T747" s="37"/>
      <c r="U747" s="37"/>
      <c r="V747" s="37"/>
      <c r="W747" s="37"/>
      <c r="X747" s="37"/>
      <c r="Y747" s="37"/>
      <c r="Z747" s="37"/>
      <c r="AE747" s="37"/>
      <c r="AF747" s="37"/>
    </row>
    <row r="748" spans="3:32">
      <c r="C748" s="40"/>
      <c r="D748" s="39"/>
      <c r="E748" s="39"/>
      <c r="F748" s="39"/>
      <c r="G748" s="40"/>
      <c r="H748" s="40"/>
      <c r="I748" s="40"/>
      <c r="J748" s="40"/>
      <c r="K748" s="40"/>
      <c r="L748" s="40"/>
      <c r="M748" s="40"/>
      <c r="N748" s="40"/>
      <c r="O748" s="40"/>
      <c r="P748" s="40"/>
      <c r="Q748" s="40"/>
      <c r="R748" s="37"/>
      <c r="S748" s="37"/>
      <c r="T748" s="37"/>
      <c r="U748" s="37"/>
      <c r="V748" s="37"/>
      <c r="W748" s="37"/>
      <c r="X748" s="37"/>
      <c r="Y748" s="37"/>
      <c r="Z748" s="37"/>
      <c r="AE748" s="37"/>
      <c r="AF748" s="37"/>
    </row>
    <row r="749" spans="3:32">
      <c r="C749" s="40"/>
      <c r="D749" s="39"/>
      <c r="E749" s="39"/>
      <c r="F749" s="39"/>
      <c r="G749" s="40"/>
      <c r="H749" s="40"/>
      <c r="I749" s="40"/>
      <c r="J749" s="40"/>
      <c r="K749" s="40"/>
      <c r="L749" s="40"/>
      <c r="M749" s="40"/>
      <c r="N749" s="40"/>
      <c r="O749" s="40"/>
      <c r="P749" s="40"/>
      <c r="Q749" s="40"/>
      <c r="R749" s="37"/>
      <c r="S749" s="37"/>
      <c r="T749" s="37"/>
      <c r="U749" s="37"/>
      <c r="V749" s="37"/>
      <c r="W749" s="37"/>
      <c r="X749" s="37"/>
      <c r="Y749" s="37"/>
      <c r="Z749" s="37"/>
      <c r="AE749" s="37"/>
      <c r="AF749" s="37"/>
    </row>
    <row r="750" spans="3:32">
      <c r="C750" s="40"/>
      <c r="D750" s="39"/>
      <c r="E750" s="39"/>
      <c r="F750" s="39"/>
      <c r="G750" s="40"/>
      <c r="H750" s="40"/>
      <c r="I750" s="40"/>
      <c r="J750" s="40"/>
      <c r="K750" s="40"/>
      <c r="L750" s="40"/>
      <c r="M750" s="40"/>
      <c r="N750" s="40"/>
      <c r="O750" s="40"/>
      <c r="P750" s="40"/>
      <c r="Q750" s="40"/>
      <c r="R750" s="37"/>
      <c r="S750" s="37"/>
      <c r="T750" s="37"/>
      <c r="U750" s="37"/>
      <c r="V750" s="37"/>
      <c r="W750" s="37"/>
      <c r="X750" s="37"/>
      <c r="Y750" s="37"/>
      <c r="Z750" s="37"/>
      <c r="AE750" s="37"/>
      <c r="AF750" s="37"/>
    </row>
    <row r="751" spans="3:32">
      <c r="C751" s="40"/>
      <c r="D751" s="39"/>
      <c r="E751" s="39"/>
      <c r="F751" s="39"/>
      <c r="G751" s="40"/>
      <c r="H751" s="40"/>
      <c r="I751" s="40"/>
      <c r="J751" s="40"/>
      <c r="K751" s="40"/>
      <c r="L751" s="40"/>
      <c r="M751" s="40"/>
      <c r="N751" s="40"/>
      <c r="O751" s="40"/>
      <c r="P751" s="40"/>
      <c r="Q751" s="40"/>
      <c r="R751" s="37"/>
      <c r="S751" s="37"/>
      <c r="T751" s="37"/>
      <c r="U751" s="37"/>
      <c r="V751" s="37"/>
      <c r="W751" s="37"/>
      <c r="X751" s="37"/>
      <c r="Y751" s="37"/>
      <c r="Z751" s="37"/>
      <c r="AE751" s="37"/>
      <c r="AF751" s="37"/>
    </row>
    <row r="752" spans="3:32">
      <c r="C752" s="40"/>
      <c r="D752" s="39"/>
      <c r="E752" s="39"/>
      <c r="F752" s="39"/>
      <c r="G752" s="40"/>
      <c r="H752" s="40"/>
      <c r="I752" s="40"/>
      <c r="J752" s="40"/>
      <c r="K752" s="40"/>
      <c r="L752" s="40"/>
      <c r="M752" s="40"/>
      <c r="N752" s="40"/>
      <c r="O752" s="40"/>
      <c r="P752" s="40"/>
      <c r="Q752" s="40"/>
      <c r="R752" s="37"/>
      <c r="S752" s="37"/>
      <c r="T752" s="37"/>
      <c r="U752" s="37"/>
      <c r="V752" s="37"/>
      <c r="W752" s="37"/>
      <c r="X752" s="37"/>
      <c r="Y752" s="37"/>
      <c r="Z752" s="37"/>
      <c r="AE752" s="37"/>
      <c r="AF752" s="37"/>
    </row>
    <row r="753" spans="3:32">
      <c r="C753" s="40"/>
      <c r="D753" s="39"/>
      <c r="E753" s="39"/>
      <c r="F753" s="39"/>
      <c r="G753" s="40"/>
      <c r="H753" s="40"/>
      <c r="I753" s="40"/>
      <c r="J753" s="40"/>
      <c r="K753" s="40"/>
      <c r="L753" s="40"/>
      <c r="M753" s="40"/>
      <c r="N753" s="40"/>
      <c r="O753" s="40"/>
      <c r="P753" s="40"/>
      <c r="Q753" s="40"/>
      <c r="R753" s="37"/>
      <c r="S753" s="37"/>
      <c r="T753" s="37"/>
      <c r="U753" s="37"/>
      <c r="V753" s="37"/>
      <c r="W753" s="37"/>
      <c r="X753" s="37"/>
      <c r="Y753" s="37"/>
      <c r="Z753" s="37"/>
      <c r="AE753" s="37"/>
      <c r="AF753" s="37"/>
    </row>
    <row r="754" spans="3:32">
      <c r="C754" s="40"/>
      <c r="D754" s="39"/>
      <c r="E754" s="39"/>
      <c r="F754" s="39"/>
      <c r="G754" s="40"/>
      <c r="H754" s="40"/>
      <c r="I754" s="40"/>
      <c r="J754" s="40"/>
      <c r="K754" s="40"/>
      <c r="L754" s="40"/>
      <c r="M754" s="40"/>
      <c r="N754" s="40"/>
      <c r="O754" s="40"/>
      <c r="P754" s="40"/>
      <c r="Q754" s="40"/>
      <c r="R754" s="37"/>
      <c r="S754" s="37"/>
      <c r="T754" s="37"/>
      <c r="U754" s="37"/>
      <c r="V754" s="37"/>
      <c r="W754" s="37"/>
      <c r="X754" s="37"/>
      <c r="Y754" s="37"/>
      <c r="Z754" s="37"/>
      <c r="AE754" s="37"/>
      <c r="AF754" s="37"/>
    </row>
    <row r="755" spans="3:32">
      <c r="C755" s="40"/>
      <c r="D755" s="39"/>
      <c r="E755" s="39"/>
      <c r="F755" s="39"/>
      <c r="G755" s="40"/>
      <c r="H755" s="40"/>
      <c r="I755" s="40"/>
      <c r="J755" s="40"/>
      <c r="K755" s="40"/>
      <c r="L755" s="40"/>
      <c r="M755" s="40"/>
      <c r="N755" s="40"/>
      <c r="O755" s="40"/>
      <c r="P755" s="40"/>
      <c r="Q755" s="40"/>
      <c r="R755" s="37"/>
      <c r="S755" s="37"/>
      <c r="T755" s="37"/>
      <c r="U755" s="37"/>
      <c r="V755" s="37"/>
      <c r="W755" s="37"/>
      <c r="X755" s="37"/>
      <c r="Y755" s="37"/>
      <c r="Z755" s="37"/>
      <c r="AE755" s="37"/>
      <c r="AF755" s="37"/>
    </row>
    <row r="756" spans="3:32">
      <c r="C756" s="40"/>
      <c r="D756" s="39"/>
      <c r="E756" s="39"/>
      <c r="F756" s="39"/>
      <c r="G756" s="40"/>
      <c r="H756" s="40"/>
      <c r="I756" s="40"/>
      <c r="J756" s="40"/>
      <c r="K756" s="40"/>
      <c r="L756" s="40"/>
      <c r="M756" s="40"/>
      <c r="N756" s="40"/>
      <c r="O756" s="40"/>
      <c r="P756" s="40"/>
      <c r="Q756" s="40"/>
      <c r="R756" s="37"/>
      <c r="S756" s="37"/>
      <c r="T756" s="37"/>
      <c r="U756" s="37"/>
      <c r="V756" s="37"/>
      <c r="W756" s="37"/>
      <c r="X756" s="37"/>
      <c r="Y756" s="37"/>
      <c r="Z756" s="37"/>
      <c r="AE756" s="37"/>
      <c r="AF756" s="37"/>
    </row>
    <row r="757" spans="3:32">
      <c r="C757" s="40"/>
      <c r="D757" s="39"/>
      <c r="E757" s="39"/>
      <c r="F757" s="39"/>
      <c r="G757" s="40"/>
      <c r="H757" s="40"/>
      <c r="I757" s="40"/>
      <c r="J757" s="40"/>
      <c r="K757" s="40"/>
      <c r="L757" s="40"/>
      <c r="M757" s="40"/>
      <c r="N757" s="40"/>
      <c r="O757" s="40"/>
      <c r="P757" s="40"/>
      <c r="Q757" s="40"/>
      <c r="R757" s="37"/>
      <c r="S757" s="37"/>
      <c r="T757" s="37"/>
      <c r="U757" s="37"/>
      <c r="V757" s="37"/>
      <c r="W757" s="37"/>
      <c r="X757" s="37"/>
      <c r="Y757" s="37"/>
      <c r="Z757" s="37"/>
      <c r="AE757" s="37"/>
      <c r="AF757" s="37"/>
    </row>
    <row r="758" spans="3:32">
      <c r="C758" s="40"/>
      <c r="D758" s="39"/>
      <c r="E758" s="39"/>
      <c r="F758" s="39"/>
      <c r="G758" s="40"/>
      <c r="H758" s="40"/>
      <c r="I758" s="40"/>
      <c r="J758" s="40"/>
      <c r="K758" s="40"/>
      <c r="L758" s="40"/>
      <c r="M758" s="40"/>
      <c r="N758" s="40"/>
      <c r="O758" s="40"/>
      <c r="P758" s="40"/>
      <c r="Q758" s="40"/>
      <c r="R758" s="37"/>
      <c r="S758" s="37"/>
      <c r="T758" s="37"/>
      <c r="U758" s="37"/>
      <c r="V758" s="37"/>
      <c r="W758" s="37"/>
      <c r="X758" s="37"/>
      <c r="Y758" s="37"/>
      <c r="Z758" s="37"/>
      <c r="AE758" s="37"/>
      <c r="AF758" s="37"/>
    </row>
    <row r="759" spans="3:32">
      <c r="C759" s="40"/>
      <c r="D759" s="39"/>
      <c r="E759" s="39"/>
      <c r="F759" s="39"/>
      <c r="G759" s="40"/>
      <c r="H759" s="40"/>
      <c r="I759" s="40"/>
      <c r="J759" s="40"/>
      <c r="K759" s="40"/>
      <c r="L759" s="40"/>
      <c r="M759" s="40"/>
      <c r="N759" s="40"/>
      <c r="O759" s="40"/>
      <c r="P759" s="40"/>
      <c r="Q759" s="40"/>
      <c r="R759" s="37"/>
      <c r="S759" s="37"/>
      <c r="T759" s="37"/>
      <c r="U759" s="37"/>
      <c r="V759" s="37"/>
      <c r="W759" s="37"/>
      <c r="X759" s="37"/>
      <c r="Y759" s="37"/>
      <c r="Z759" s="37"/>
      <c r="AE759" s="37"/>
      <c r="AF759" s="37"/>
    </row>
    <row r="760" spans="3:32">
      <c r="C760" s="40"/>
      <c r="D760" s="39"/>
      <c r="E760" s="39"/>
      <c r="F760" s="39"/>
      <c r="G760" s="40"/>
      <c r="H760" s="40"/>
      <c r="I760" s="40"/>
      <c r="J760" s="40"/>
      <c r="K760" s="40"/>
      <c r="L760" s="40"/>
      <c r="M760" s="40"/>
      <c r="N760" s="40"/>
      <c r="O760" s="40"/>
      <c r="P760" s="40"/>
      <c r="Q760" s="40"/>
      <c r="R760" s="37"/>
      <c r="S760" s="37"/>
      <c r="T760" s="37"/>
      <c r="U760" s="37"/>
      <c r="V760" s="37"/>
      <c r="W760" s="37"/>
      <c r="X760" s="37"/>
      <c r="Y760" s="37"/>
      <c r="Z760" s="37"/>
      <c r="AE760" s="37"/>
      <c r="AF760" s="37"/>
    </row>
    <row r="761" spans="3:32">
      <c r="C761" s="40"/>
      <c r="D761" s="39"/>
      <c r="E761" s="39"/>
      <c r="F761" s="39"/>
      <c r="G761" s="40"/>
      <c r="H761" s="40"/>
      <c r="I761" s="40"/>
      <c r="J761" s="40"/>
      <c r="K761" s="40"/>
      <c r="L761" s="40"/>
      <c r="M761" s="40"/>
      <c r="N761" s="40"/>
      <c r="O761" s="40"/>
      <c r="P761" s="40"/>
      <c r="Q761" s="40"/>
      <c r="R761" s="37"/>
      <c r="S761" s="37"/>
      <c r="T761" s="37"/>
      <c r="U761" s="37"/>
      <c r="V761" s="37"/>
      <c r="W761" s="37"/>
      <c r="X761" s="37"/>
      <c r="Y761" s="37"/>
      <c r="Z761" s="37"/>
      <c r="AE761" s="37"/>
      <c r="AF761" s="37"/>
    </row>
    <row r="762" spans="3:32">
      <c r="C762" s="40"/>
      <c r="D762" s="39"/>
      <c r="E762" s="39"/>
      <c r="F762" s="39"/>
      <c r="G762" s="40"/>
      <c r="H762" s="40"/>
      <c r="I762" s="40"/>
      <c r="J762" s="40"/>
      <c r="K762" s="40"/>
      <c r="L762" s="40"/>
      <c r="M762" s="40"/>
      <c r="N762" s="40"/>
      <c r="O762" s="40"/>
      <c r="P762" s="40"/>
      <c r="Q762" s="40"/>
      <c r="R762" s="37"/>
      <c r="S762" s="37"/>
      <c r="T762" s="37"/>
      <c r="U762" s="37"/>
      <c r="V762" s="37"/>
      <c r="W762" s="37"/>
      <c r="X762" s="37"/>
      <c r="Y762" s="37"/>
      <c r="Z762" s="37"/>
      <c r="AE762" s="37"/>
      <c r="AF762" s="37"/>
    </row>
    <row r="763" spans="3:32">
      <c r="C763" s="40"/>
      <c r="D763" s="39"/>
      <c r="E763" s="39"/>
      <c r="F763" s="39"/>
      <c r="G763" s="40"/>
      <c r="H763" s="40"/>
      <c r="I763" s="40"/>
      <c r="J763" s="40"/>
      <c r="K763" s="40"/>
      <c r="L763" s="40"/>
      <c r="M763" s="40"/>
      <c r="N763" s="40"/>
      <c r="O763" s="40"/>
      <c r="P763" s="40"/>
      <c r="Q763" s="40"/>
      <c r="R763" s="37"/>
      <c r="S763" s="37"/>
      <c r="T763" s="37"/>
      <c r="U763" s="37"/>
      <c r="V763" s="37"/>
      <c r="W763" s="37"/>
      <c r="X763" s="37"/>
      <c r="Y763" s="37"/>
      <c r="Z763" s="37"/>
      <c r="AE763" s="37"/>
      <c r="AF763" s="37"/>
    </row>
    <row r="764" spans="3:32">
      <c r="C764" s="40"/>
      <c r="D764" s="39"/>
      <c r="E764" s="39"/>
      <c r="F764" s="39"/>
      <c r="G764" s="40"/>
      <c r="H764" s="40"/>
      <c r="I764" s="40"/>
      <c r="J764" s="40"/>
      <c r="K764" s="40"/>
      <c r="L764" s="40"/>
      <c r="M764" s="40"/>
      <c r="N764" s="40"/>
      <c r="O764" s="40"/>
      <c r="P764" s="40"/>
      <c r="Q764" s="40"/>
      <c r="R764" s="37"/>
      <c r="S764" s="37"/>
      <c r="T764" s="37"/>
      <c r="U764" s="37"/>
      <c r="V764" s="37"/>
      <c r="W764" s="37"/>
      <c r="X764" s="37"/>
      <c r="Y764" s="37"/>
      <c r="Z764" s="37"/>
      <c r="AE764" s="37"/>
      <c r="AF764" s="37"/>
    </row>
    <row r="765" spans="3:32">
      <c r="C765" s="40"/>
      <c r="D765" s="39"/>
      <c r="E765" s="39"/>
      <c r="F765" s="39"/>
      <c r="G765" s="40"/>
      <c r="H765" s="40"/>
      <c r="I765" s="40"/>
      <c r="J765" s="40"/>
      <c r="K765" s="40"/>
      <c r="L765" s="40"/>
      <c r="M765" s="40"/>
      <c r="N765" s="40"/>
      <c r="O765" s="40"/>
      <c r="P765" s="40"/>
      <c r="Q765" s="40"/>
      <c r="R765" s="37"/>
      <c r="S765" s="37"/>
      <c r="T765" s="37"/>
      <c r="U765" s="37"/>
      <c r="V765" s="37"/>
      <c r="W765" s="37"/>
      <c r="X765" s="37"/>
      <c r="Y765" s="37"/>
      <c r="Z765" s="37"/>
      <c r="AE765" s="37"/>
      <c r="AF765" s="37"/>
    </row>
    <row r="766" spans="3:32">
      <c r="C766" s="40"/>
      <c r="D766" s="39"/>
      <c r="E766" s="39"/>
      <c r="F766" s="39"/>
      <c r="G766" s="40"/>
      <c r="H766" s="40"/>
      <c r="I766" s="40"/>
      <c r="J766" s="40"/>
      <c r="K766" s="40"/>
      <c r="L766" s="40"/>
      <c r="M766" s="40"/>
      <c r="N766" s="40"/>
      <c r="O766" s="40"/>
      <c r="P766" s="40"/>
      <c r="Q766" s="40"/>
      <c r="R766" s="37"/>
      <c r="S766" s="37"/>
      <c r="T766" s="37"/>
      <c r="U766" s="37"/>
      <c r="V766" s="37"/>
      <c r="W766" s="37"/>
      <c r="X766" s="37"/>
      <c r="Y766" s="37"/>
      <c r="Z766" s="37"/>
      <c r="AE766" s="37"/>
      <c r="AF766" s="37"/>
    </row>
    <row r="767" spans="3:32">
      <c r="C767" s="40"/>
      <c r="D767" s="39"/>
      <c r="E767" s="39"/>
      <c r="F767" s="39"/>
      <c r="G767" s="40"/>
      <c r="H767" s="40"/>
      <c r="I767" s="40"/>
      <c r="J767" s="40"/>
      <c r="K767" s="40"/>
      <c r="L767" s="40"/>
      <c r="M767" s="40"/>
      <c r="N767" s="40"/>
      <c r="O767" s="40"/>
      <c r="P767" s="40"/>
      <c r="Q767" s="40"/>
      <c r="R767" s="37"/>
      <c r="S767" s="37"/>
      <c r="T767" s="37"/>
      <c r="U767" s="37"/>
      <c r="V767" s="37"/>
      <c r="W767" s="37"/>
      <c r="X767" s="37"/>
      <c r="Y767" s="37"/>
      <c r="Z767" s="37"/>
      <c r="AE767" s="37"/>
      <c r="AF767" s="37"/>
    </row>
    <row r="768" spans="3:32">
      <c r="C768" s="40"/>
      <c r="D768" s="39"/>
      <c r="E768" s="39"/>
      <c r="F768" s="39"/>
      <c r="G768" s="40"/>
      <c r="H768" s="40"/>
      <c r="I768" s="40"/>
      <c r="J768" s="40"/>
      <c r="K768" s="40"/>
      <c r="L768" s="40"/>
      <c r="M768" s="40"/>
      <c r="N768" s="40"/>
      <c r="O768" s="40"/>
      <c r="P768" s="40"/>
      <c r="Q768" s="40"/>
      <c r="R768" s="37"/>
      <c r="S768" s="37"/>
      <c r="T768" s="37"/>
      <c r="U768" s="37"/>
      <c r="V768" s="37"/>
      <c r="W768" s="37"/>
      <c r="X768" s="37"/>
      <c r="Y768" s="37"/>
      <c r="Z768" s="37"/>
      <c r="AE768" s="37"/>
      <c r="AF768" s="37"/>
    </row>
    <row r="769" spans="3:32">
      <c r="C769" s="40"/>
      <c r="D769" s="39"/>
      <c r="E769" s="39"/>
      <c r="F769" s="39"/>
      <c r="G769" s="40"/>
      <c r="H769" s="40"/>
      <c r="I769" s="40"/>
      <c r="J769" s="40"/>
      <c r="K769" s="40"/>
      <c r="L769" s="40"/>
      <c r="M769" s="40"/>
      <c r="N769" s="40"/>
      <c r="O769" s="40"/>
      <c r="P769" s="40"/>
      <c r="Q769" s="40"/>
      <c r="R769" s="37"/>
      <c r="S769" s="37"/>
      <c r="T769" s="37"/>
      <c r="U769" s="37"/>
      <c r="V769" s="37"/>
      <c r="W769" s="37"/>
      <c r="X769" s="37"/>
      <c r="Y769" s="37"/>
      <c r="Z769" s="37"/>
      <c r="AE769" s="37"/>
      <c r="AF769" s="37"/>
    </row>
    <row r="770" spans="3:32">
      <c r="C770" s="40"/>
      <c r="D770" s="39"/>
      <c r="E770" s="39"/>
      <c r="F770" s="39"/>
      <c r="G770" s="40"/>
      <c r="H770" s="40"/>
      <c r="I770" s="40"/>
      <c r="J770" s="40"/>
      <c r="K770" s="40"/>
      <c r="L770" s="40"/>
      <c r="M770" s="40"/>
      <c r="N770" s="40"/>
      <c r="O770" s="40"/>
      <c r="P770" s="40"/>
      <c r="Q770" s="40"/>
      <c r="R770" s="37"/>
      <c r="S770" s="37"/>
      <c r="T770" s="37"/>
      <c r="U770" s="37"/>
      <c r="V770" s="37"/>
      <c r="W770" s="37"/>
      <c r="X770" s="37"/>
      <c r="Y770" s="37"/>
      <c r="Z770" s="37"/>
      <c r="AE770" s="37"/>
      <c r="AF770" s="37"/>
    </row>
    <row r="771" spans="3:32">
      <c r="C771" s="40"/>
      <c r="D771" s="39"/>
      <c r="E771" s="39"/>
      <c r="F771" s="39"/>
      <c r="G771" s="40"/>
      <c r="H771" s="40"/>
      <c r="I771" s="40"/>
      <c r="J771" s="40"/>
      <c r="K771" s="40"/>
      <c r="L771" s="40"/>
      <c r="M771" s="40"/>
      <c r="N771" s="40"/>
      <c r="O771" s="40"/>
      <c r="P771" s="40"/>
      <c r="Q771" s="40"/>
      <c r="R771" s="37"/>
      <c r="S771" s="37"/>
      <c r="T771" s="37"/>
      <c r="U771" s="37"/>
      <c r="V771" s="37"/>
      <c r="W771" s="37"/>
      <c r="X771" s="37"/>
      <c r="Y771" s="37"/>
      <c r="Z771" s="37"/>
      <c r="AE771" s="37"/>
      <c r="AF771" s="37"/>
    </row>
    <row r="772" spans="3:32">
      <c r="C772" s="40"/>
      <c r="D772" s="39"/>
      <c r="E772" s="39"/>
      <c r="F772" s="39"/>
      <c r="G772" s="40"/>
      <c r="H772" s="40"/>
      <c r="I772" s="40"/>
      <c r="J772" s="40"/>
      <c r="K772" s="40"/>
      <c r="L772" s="40"/>
      <c r="M772" s="40"/>
      <c r="N772" s="40"/>
      <c r="O772" s="40"/>
      <c r="P772" s="40"/>
      <c r="Q772" s="40"/>
      <c r="R772" s="37"/>
      <c r="S772" s="37"/>
      <c r="T772" s="37"/>
      <c r="U772" s="37"/>
      <c r="V772" s="37"/>
      <c r="W772" s="37"/>
      <c r="X772" s="37"/>
      <c r="Y772" s="37"/>
      <c r="Z772" s="37"/>
      <c r="AE772" s="37"/>
      <c r="AF772" s="37"/>
    </row>
    <row r="773" spans="3:32">
      <c r="C773" s="40"/>
      <c r="D773" s="39"/>
      <c r="E773" s="39"/>
      <c r="F773" s="39"/>
      <c r="G773" s="40"/>
      <c r="H773" s="40"/>
      <c r="I773" s="40"/>
      <c r="J773" s="40"/>
      <c r="K773" s="40"/>
      <c r="L773" s="40"/>
      <c r="M773" s="40"/>
      <c r="N773" s="40"/>
      <c r="O773" s="40"/>
      <c r="P773" s="40"/>
      <c r="Q773" s="40"/>
      <c r="R773" s="37"/>
      <c r="S773" s="37"/>
      <c r="T773" s="37"/>
      <c r="U773" s="37"/>
      <c r="V773" s="37"/>
      <c r="W773" s="37"/>
      <c r="X773" s="37"/>
      <c r="Y773" s="37"/>
      <c r="Z773" s="37"/>
      <c r="AE773" s="37"/>
      <c r="AF773" s="37"/>
    </row>
    <row r="774" spans="3:32">
      <c r="C774" s="40"/>
      <c r="D774" s="39"/>
      <c r="E774" s="39"/>
      <c r="F774" s="39"/>
      <c r="G774" s="40"/>
      <c r="H774" s="40"/>
      <c r="I774" s="40"/>
      <c r="J774" s="40"/>
      <c r="K774" s="40"/>
      <c r="L774" s="40"/>
      <c r="M774" s="40"/>
      <c r="N774" s="40"/>
      <c r="O774" s="40"/>
      <c r="P774" s="40"/>
      <c r="Q774" s="40"/>
      <c r="R774" s="37"/>
      <c r="S774" s="37"/>
      <c r="T774" s="37"/>
      <c r="U774" s="37"/>
      <c r="V774" s="37"/>
      <c r="W774" s="37"/>
      <c r="X774" s="37"/>
      <c r="Y774" s="37"/>
      <c r="Z774" s="37"/>
      <c r="AE774" s="37"/>
      <c r="AF774" s="37"/>
    </row>
    <row r="775" spans="3:32">
      <c r="C775" s="40"/>
      <c r="D775" s="39"/>
      <c r="E775" s="39"/>
      <c r="F775" s="39"/>
      <c r="G775" s="40"/>
      <c r="H775" s="40"/>
      <c r="I775" s="40"/>
      <c r="J775" s="40"/>
      <c r="K775" s="40"/>
      <c r="L775" s="40"/>
      <c r="M775" s="40"/>
      <c r="N775" s="40"/>
      <c r="O775" s="40"/>
      <c r="P775" s="40"/>
      <c r="Q775" s="40"/>
      <c r="R775" s="37"/>
      <c r="S775" s="37"/>
      <c r="T775" s="37"/>
      <c r="U775" s="37"/>
      <c r="V775" s="37"/>
      <c r="W775" s="37"/>
      <c r="X775" s="37"/>
      <c r="Y775" s="37"/>
      <c r="Z775" s="37"/>
      <c r="AE775" s="37"/>
      <c r="AF775" s="37"/>
    </row>
    <row r="776" spans="3:32">
      <c r="C776" s="40"/>
      <c r="D776" s="39"/>
      <c r="E776" s="39"/>
      <c r="F776" s="39"/>
      <c r="G776" s="40"/>
      <c r="H776" s="40"/>
      <c r="I776" s="40"/>
      <c r="J776" s="40"/>
      <c r="K776" s="40"/>
      <c r="L776" s="40"/>
      <c r="M776" s="40"/>
      <c r="N776" s="40"/>
      <c r="O776" s="40"/>
      <c r="P776" s="40"/>
      <c r="Q776" s="40"/>
      <c r="R776" s="37"/>
      <c r="S776" s="37"/>
      <c r="T776" s="37"/>
      <c r="U776" s="37"/>
      <c r="V776" s="37"/>
      <c r="W776" s="37"/>
      <c r="X776" s="37"/>
      <c r="Y776" s="37"/>
      <c r="Z776" s="37"/>
      <c r="AE776" s="37"/>
      <c r="AF776" s="37"/>
    </row>
    <row r="777" spans="3:32">
      <c r="C777" s="40"/>
      <c r="D777" s="39"/>
      <c r="E777" s="39"/>
      <c r="F777" s="39"/>
      <c r="G777" s="40"/>
      <c r="H777" s="40"/>
      <c r="I777" s="40"/>
      <c r="J777" s="40"/>
      <c r="K777" s="40"/>
      <c r="L777" s="40"/>
      <c r="M777" s="40"/>
      <c r="N777" s="40"/>
      <c r="O777" s="40"/>
      <c r="P777" s="40"/>
      <c r="Q777" s="40"/>
      <c r="R777" s="37"/>
      <c r="S777" s="37"/>
      <c r="T777" s="37"/>
      <c r="U777" s="37"/>
      <c r="V777" s="37"/>
      <c r="W777" s="37"/>
      <c r="X777" s="37"/>
      <c r="Y777" s="37"/>
      <c r="Z777" s="37"/>
      <c r="AE777" s="37"/>
      <c r="AF777" s="37"/>
    </row>
    <row r="778" spans="3:32">
      <c r="C778" s="40"/>
      <c r="D778" s="39"/>
      <c r="E778" s="39"/>
      <c r="F778" s="39"/>
      <c r="G778" s="40"/>
      <c r="H778" s="40"/>
      <c r="I778" s="40"/>
      <c r="J778" s="40"/>
      <c r="K778" s="40"/>
      <c r="L778" s="40"/>
      <c r="M778" s="40"/>
      <c r="N778" s="40"/>
      <c r="O778" s="40"/>
      <c r="P778" s="40"/>
      <c r="Q778" s="40"/>
      <c r="R778" s="37"/>
      <c r="S778" s="37"/>
      <c r="T778" s="37"/>
      <c r="U778" s="37"/>
      <c r="V778" s="37"/>
      <c r="W778" s="37"/>
      <c r="X778" s="37"/>
      <c r="Y778" s="37"/>
      <c r="Z778" s="37"/>
      <c r="AE778" s="37"/>
      <c r="AF778" s="37"/>
    </row>
    <row r="779" spans="3:32">
      <c r="C779" s="40"/>
      <c r="D779" s="39"/>
      <c r="E779" s="39"/>
      <c r="F779" s="39"/>
      <c r="G779" s="40"/>
      <c r="H779" s="40"/>
      <c r="I779" s="40"/>
      <c r="J779" s="40"/>
      <c r="K779" s="40"/>
      <c r="L779" s="40"/>
      <c r="M779" s="40"/>
      <c r="N779" s="40"/>
      <c r="O779" s="40"/>
      <c r="P779" s="40"/>
      <c r="Q779" s="40"/>
      <c r="R779" s="37"/>
      <c r="S779" s="37"/>
      <c r="T779" s="37"/>
      <c r="U779" s="37"/>
      <c r="V779" s="37"/>
      <c r="W779" s="37"/>
      <c r="X779" s="37"/>
      <c r="Y779" s="37"/>
      <c r="Z779" s="37"/>
      <c r="AE779" s="37"/>
      <c r="AF779" s="37"/>
    </row>
    <row r="780" spans="3:32">
      <c r="C780" s="40"/>
      <c r="D780" s="39"/>
      <c r="E780" s="39"/>
      <c r="F780" s="39"/>
      <c r="G780" s="40"/>
      <c r="H780" s="40"/>
      <c r="I780" s="40"/>
      <c r="J780" s="40"/>
      <c r="K780" s="40"/>
      <c r="L780" s="40"/>
      <c r="M780" s="40"/>
      <c r="N780" s="40"/>
      <c r="O780" s="40"/>
      <c r="P780" s="40"/>
      <c r="Q780" s="40"/>
      <c r="R780" s="37"/>
      <c r="S780" s="37"/>
      <c r="T780" s="37"/>
      <c r="U780" s="37"/>
      <c r="V780" s="37"/>
      <c r="W780" s="37"/>
      <c r="X780" s="37"/>
      <c r="Y780" s="37"/>
      <c r="Z780" s="37"/>
      <c r="AE780" s="37"/>
      <c r="AF780" s="37"/>
    </row>
    <row r="781" spans="3:32">
      <c r="C781" s="40"/>
      <c r="D781" s="39"/>
      <c r="E781" s="39"/>
      <c r="F781" s="39"/>
      <c r="G781" s="40"/>
      <c r="H781" s="40"/>
      <c r="I781" s="40"/>
      <c r="J781" s="40"/>
      <c r="K781" s="40"/>
      <c r="L781" s="40"/>
      <c r="M781" s="40"/>
      <c r="N781" s="40"/>
      <c r="O781" s="40"/>
      <c r="P781" s="40"/>
      <c r="Q781" s="40"/>
      <c r="R781" s="37"/>
      <c r="S781" s="37"/>
      <c r="T781" s="37"/>
      <c r="U781" s="37"/>
      <c r="V781" s="37"/>
      <c r="W781" s="37"/>
      <c r="X781" s="37"/>
      <c r="Y781" s="37"/>
      <c r="Z781" s="37"/>
      <c r="AE781" s="37"/>
      <c r="AF781" s="37"/>
    </row>
    <row r="782" spans="3:32">
      <c r="C782" s="40"/>
      <c r="D782" s="39"/>
      <c r="E782" s="39"/>
      <c r="F782" s="39"/>
      <c r="G782" s="40"/>
      <c r="H782" s="40"/>
      <c r="I782" s="40"/>
      <c r="J782" s="40"/>
      <c r="K782" s="40"/>
      <c r="L782" s="40"/>
      <c r="M782" s="40"/>
      <c r="N782" s="40"/>
      <c r="O782" s="40"/>
      <c r="P782" s="40"/>
      <c r="Q782" s="40"/>
      <c r="R782" s="37"/>
      <c r="S782" s="37"/>
      <c r="T782" s="37"/>
      <c r="U782" s="37"/>
      <c r="V782" s="37"/>
      <c r="W782" s="37"/>
      <c r="X782" s="37"/>
      <c r="Y782" s="37"/>
      <c r="Z782" s="37"/>
      <c r="AE782" s="37"/>
      <c r="AF782" s="37"/>
    </row>
    <row r="783" spans="3:32">
      <c r="C783" s="40"/>
      <c r="D783" s="39"/>
      <c r="E783" s="39"/>
      <c r="F783" s="39"/>
      <c r="G783" s="40"/>
      <c r="H783" s="40"/>
      <c r="I783" s="40"/>
      <c r="J783" s="40"/>
      <c r="K783" s="40"/>
      <c r="L783" s="40"/>
      <c r="M783" s="40"/>
      <c r="N783" s="40"/>
      <c r="O783" s="40"/>
      <c r="P783" s="40"/>
      <c r="Q783" s="40"/>
      <c r="R783" s="37"/>
      <c r="S783" s="37"/>
      <c r="T783" s="37"/>
      <c r="U783" s="37"/>
      <c r="V783" s="37"/>
      <c r="W783" s="37"/>
      <c r="X783" s="37"/>
      <c r="Y783" s="37"/>
      <c r="Z783" s="37"/>
      <c r="AE783" s="37"/>
      <c r="AF783" s="37"/>
    </row>
    <row r="784" spans="3:32">
      <c r="C784" s="40"/>
      <c r="D784" s="39"/>
      <c r="E784" s="39"/>
      <c r="F784" s="39"/>
      <c r="G784" s="40"/>
      <c r="H784" s="40"/>
      <c r="I784" s="40"/>
      <c r="J784" s="40"/>
      <c r="K784" s="40"/>
      <c r="L784" s="40"/>
      <c r="M784" s="40"/>
      <c r="N784" s="40"/>
      <c r="O784" s="40"/>
      <c r="P784" s="40"/>
      <c r="Q784" s="40"/>
      <c r="R784" s="37"/>
      <c r="S784" s="37"/>
      <c r="T784" s="37"/>
      <c r="U784" s="37"/>
      <c r="V784" s="37"/>
      <c r="W784" s="37"/>
      <c r="X784" s="37"/>
      <c r="Y784" s="37"/>
      <c r="Z784" s="37"/>
      <c r="AE784" s="37"/>
      <c r="AF784" s="37"/>
    </row>
    <row r="785" spans="3:32">
      <c r="C785" s="40"/>
      <c r="D785" s="39"/>
      <c r="E785" s="39"/>
      <c r="F785" s="39"/>
      <c r="G785" s="40"/>
      <c r="H785" s="40"/>
      <c r="I785" s="40"/>
      <c r="J785" s="40"/>
      <c r="K785" s="40"/>
      <c r="L785" s="40"/>
      <c r="M785" s="40"/>
      <c r="N785" s="40"/>
      <c r="O785" s="40"/>
      <c r="P785" s="40"/>
      <c r="Q785" s="40"/>
      <c r="R785" s="37"/>
      <c r="S785" s="37"/>
      <c r="T785" s="37"/>
      <c r="U785" s="37"/>
      <c r="V785" s="37"/>
      <c r="W785" s="37"/>
      <c r="X785" s="37"/>
      <c r="Y785" s="37"/>
      <c r="Z785" s="37"/>
      <c r="AE785" s="37"/>
      <c r="AF785" s="37"/>
    </row>
    <row r="786" spans="3:32">
      <c r="C786" s="40"/>
      <c r="D786" s="39"/>
      <c r="E786" s="39"/>
      <c r="F786" s="39"/>
      <c r="G786" s="40"/>
      <c r="H786" s="40"/>
      <c r="I786" s="40"/>
      <c r="J786" s="40"/>
      <c r="K786" s="40"/>
      <c r="L786" s="40"/>
      <c r="M786" s="40"/>
      <c r="N786" s="40"/>
      <c r="O786" s="40"/>
      <c r="P786" s="40"/>
      <c r="Q786" s="40"/>
      <c r="R786" s="37"/>
      <c r="S786" s="37"/>
      <c r="T786" s="37"/>
      <c r="U786" s="37"/>
      <c r="V786" s="37"/>
      <c r="W786" s="37"/>
      <c r="X786" s="37"/>
      <c r="Y786" s="37"/>
      <c r="Z786" s="37"/>
      <c r="AE786" s="37"/>
      <c r="AF786" s="37"/>
    </row>
    <row r="787" spans="3:32">
      <c r="C787" s="40"/>
      <c r="D787" s="39"/>
      <c r="E787" s="39"/>
      <c r="F787" s="39"/>
      <c r="G787" s="40"/>
      <c r="H787" s="40"/>
      <c r="I787" s="40"/>
      <c r="J787" s="40"/>
      <c r="K787" s="40"/>
      <c r="L787" s="40"/>
      <c r="M787" s="40"/>
      <c r="N787" s="40"/>
      <c r="O787" s="40"/>
      <c r="P787" s="40"/>
      <c r="Q787" s="40"/>
      <c r="R787" s="37"/>
      <c r="S787" s="37"/>
      <c r="T787" s="37"/>
      <c r="U787" s="37"/>
      <c r="V787" s="37"/>
      <c r="W787" s="37"/>
      <c r="X787" s="37"/>
      <c r="Y787" s="37"/>
      <c r="Z787" s="37"/>
      <c r="AE787" s="37"/>
      <c r="AF787" s="37"/>
    </row>
    <row r="788" spans="3:32">
      <c r="C788" s="40"/>
      <c r="D788" s="39"/>
      <c r="E788" s="39"/>
      <c r="F788" s="39"/>
      <c r="G788" s="40"/>
      <c r="H788" s="40"/>
      <c r="I788" s="40"/>
      <c r="J788" s="40"/>
      <c r="K788" s="40"/>
      <c r="L788" s="40"/>
      <c r="M788" s="40"/>
      <c r="N788" s="40"/>
      <c r="O788" s="40"/>
      <c r="P788" s="40"/>
      <c r="Q788" s="40"/>
      <c r="R788" s="37"/>
      <c r="S788" s="37"/>
      <c r="T788" s="37"/>
      <c r="U788" s="37"/>
      <c r="V788" s="37"/>
      <c r="W788" s="37"/>
      <c r="X788" s="37"/>
      <c r="Y788" s="37"/>
      <c r="Z788" s="37"/>
      <c r="AE788" s="37"/>
      <c r="AF788" s="37"/>
    </row>
    <row r="789" spans="3:32">
      <c r="C789" s="40"/>
      <c r="D789" s="39"/>
      <c r="E789" s="39"/>
      <c r="F789" s="39"/>
      <c r="G789" s="40"/>
      <c r="H789" s="40"/>
      <c r="I789" s="40"/>
      <c r="J789" s="40"/>
      <c r="K789" s="40"/>
      <c r="L789" s="40"/>
      <c r="M789" s="40"/>
      <c r="N789" s="40"/>
      <c r="O789" s="40"/>
      <c r="P789" s="40"/>
      <c r="Q789" s="40"/>
      <c r="R789" s="37"/>
      <c r="S789" s="37"/>
      <c r="T789" s="37"/>
      <c r="U789" s="37"/>
      <c r="V789" s="37"/>
      <c r="W789" s="37"/>
      <c r="X789" s="37"/>
      <c r="Y789" s="37"/>
      <c r="Z789" s="37"/>
      <c r="AE789" s="37"/>
      <c r="AF789" s="37"/>
    </row>
    <row r="790" spans="3:32">
      <c r="C790" s="40"/>
      <c r="D790" s="39"/>
      <c r="E790" s="39"/>
      <c r="F790" s="39"/>
      <c r="G790" s="40"/>
      <c r="H790" s="40"/>
      <c r="I790" s="40"/>
      <c r="J790" s="40"/>
      <c r="K790" s="40"/>
      <c r="L790" s="40"/>
      <c r="M790" s="40"/>
      <c r="N790" s="40"/>
      <c r="O790" s="40"/>
      <c r="P790" s="40"/>
      <c r="Q790" s="40"/>
      <c r="R790" s="37"/>
      <c r="S790" s="37"/>
      <c r="T790" s="37"/>
      <c r="U790" s="37"/>
      <c r="V790" s="37"/>
      <c r="W790" s="37"/>
      <c r="X790" s="37"/>
      <c r="Y790" s="37"/>
      <c r="Z790" s="37"/>
      <c r="AE790" s="37"/>
      <c r="AF790" s="37"/>
    </row>
    <row r="791" spans="3:32">
      <c r="C791" s="40"/>
      <c r="D791" s="39"/>
      <c r="E791" s="39"/>
      <c r="F791" s="39"/>
      <c r="G791" s="40"/>
      <c r="H791" s="40"/>
      <c r="I791" s="40"/>
      <c r="J791" s="40"/>
      <c r="K791" s="40"/>
      <c r="L791" s="40"/>
      <c r="M791" s="40"/>
      <c r="N791" s="40"/>
      <c r="O791" s="40"/>
      <c r="P791" s="40"/>
      <c r="Q791" s="40"/>
      <c r="R791" s="37"/>
      <c r="S791" s="37"/>
      <c r="T791" s="37"/>
      <c r="U791" s="37"/>
      <c r="V791" s="37"/>
      <c r="W791" s="37"/>
      <c r="X791" s="37"/>
      <c r="Y791" s="37"/>
      <c r="Z791" s="37"/>
      <c r="AE791" s="37"/>
      <c r="AF791" s="37"/>
    </row>
    <row r="792" spans="3:32">
      <c r="C792" s="40"/>
      <c r="D792" s="39"/>
      <c r="E792" s="39"/>
      <c r="F792" s="39"/>
      <c r="G792" s="40"/>
      <c r="H792" s="40"/>
      <c r="I792" s="40"/>
      <c r="J792" s="40"/>
      <c r="K792" s="40"/>
      <c r="L792" s="40"/>
      <c r="M792" s="40"/>
      <c r="N792" s="40"/>
      <c r="O792" s="40"/>
      <c r="P792" s="40"/>
      <c r="Q792" s="40"/>
      <c r="R792" s="37"/>
      <c r="S792" s="37"/>
      <c r="T792" s="37"/>
      <c r="U792" s="37"/>
      <c r="V792" s="37"/>
      <c r="W792" s="37"/>
      <c r="X792" s="37"/>
      <c r="Y792" s="37"/>
      <c r="Z792" s="37"/>
      <c r="AE792" s="37"/>
      <c r="AF792" s="37"/>
    </row>
    <row r="793" spans="3:32">
      <c r="C793" s="40"/>
      <c r="D793" s="39"/>
      <c r="E793" s="39"/>
      <c r="F793" s="39"/>
      <c r="G793" s="40"/>
      <c r="H793" s="40"/>
      <c r="I793" s="40"/>
      <c r="J793" s="40"/>
      <c r="K793" s="40"/>
      <c r="L793" s="40"/>
      <c r="M793" s="40"/>
      <c r="N793" s="40"/>
      <c r="O793" s="40"/>
      <c r="P793" s="40"/>
      <c r="Q793" s="40"/>
      <c r="R793" s="37"/>
      <c r="S793" s="37"/>
      <c r="T793" s="37"/>
      <c r="U793" s="37"/>
      <c r="V793" s="37"/>
      <c r="W793" s="37"/>
      <c r="X793" s="37"/>
      <c r="Y793" s="37"/>
      <c r="Z793" s="37"/>
      <c r="AE793" s="37"/>
      <c r="AF793" s="37"/>
    </row>
    <row r="794" spans="3:32">
      <c r="C794" s="40"/>
      <c r="D794" s="39"/>
      <c r="E794" s="39"/>
      <c r="F794" s="39"/>
      <c r="G794" s="40"/>
      <c r="H794" s="40"/>
      <c r="I794" s="40"/>
      <c r="J794" s="40"/>
      <c r="K794" s="40"/>
      <c r="L794" s="40"/>
      <c r="M794" s="40"/>
      <c r="N794" s="40"/>
      <c r="O794" s="40"/>
      <c r="P794" s="40"/>
      <c r="Q794" s="40"/>
      <c r="R794" s="37"/>
      <c r="S794" s="37"/>
      <c r="T794" s="37"/>
      <c r="U794" s="37"/>
      <c r="V794" s="37"/>
      <c r="W794" s="37"/>
      <c r="X794" s="37"/>
      <c r="Y794" s="37"/>
      <c r="Z794" s="37"/>
      <c r="AE794" s="37"/>
      <c r="AF794" s="37"/>
    </row>
    <row r="795" spans="3:32">
      <c r="C795" s="40"/>
      <c r="D795" s="39"/>
      <c r="E795" s="39"/>
      <c r="F795" s="39"/>
      <c r="G795" s="40"/>
      <c r="H795" s="40"/>
      <c r="I795" s="40"/>
      <c r="J795" s="40"/>
      <c r="K795" s="40"/>
      <c r="L795" s="40"/>
      <c r="M795" s="40"/>
      <c r="N795" s="40"/>
      <c r="O795" s="40"/>
      <c r="P795" s="40"/>
      <c r="Q795" s="40"/>
      <c r="R795" s="37"/>
      <c r="S795" s="37"/>
      <c r="T795" s="37"/>
      <c r="U795" s="37"/>
      <c r="V795" s="37"/>
      <c r="W795" s="37"/>
      <c r="X795" s="37"/>
      <c r="Y795" s="37"/>
      <c r="Z795" s="37"/>
      <c r="AE795" s="37"/>
      <c r="AF795" s="37"/>
    </row>
    <row r="796" spans="3:32">
      <c r="C796" s="40"/>
      <c r="D796" s="39"/>
      <c r="E796" s="39"/>
      <c r="F796" s="39"/>
      <c r="G796" s="40"/>
      <c r="H796" s="40"/>
      <c r="I796" s="40"/>
      <c r="J796" s="40"/>
      <c r="K796" s="40"/>
      <c r="L796" s="40"/>
      <c r="M796" s="40"/>
      <c r="N796" s="40"/>
      <c r="O796" s="40"/>
      <c r="P796" s="40"/>
      <c r="Q796" s="40"/>
      <c r="R796" s="37"/>
      <c r="S796" s="37"/>
      <c r="T796" s="37"/>
      <c r="U796" s="37"/>
      <c r="V796" s="37"/>
      <c r="W796" s="37"/>
      <c r="X796" s="37"/>
      <c r="Y796" s="37"/>
      <c r="Z796" s="37"/>
      <c r="AE796" s="37"/>
      <c r="AF796" s="37"/>
    </row>
    <row r="797" spans="3:32">
      <c r="C797" s="40"/>
      <c r="D797" s="39"/>
      <c r="E797" s="39"/>
      <c r="F797" s="39"/>
      <c r="G797" s="40"/>
      <c r="H797" s="40"/>
      <c r="I797" s="40"/>
      <c r="J797" s="40"/>
      <c r="K797" s="40"/>
      <c r="L797" s="40"/>
      <c r="M797" s="40"/>
      <c r="N797" s="40"/>
      <c r="O797" s="40"/>
      <c r="P797" s="40"/>
      <c r="Q797" s="40"/>
      <c r="R797" s="37"/>
      <c r="S797" s="37"/>
      <c r="T797" s="37"/>
      <c r="U797" s="37"/>
      <c r="V797" s="37"/>
      <c r="W797" s="37"/>
      <c r="X797" s="37"/>
      <c r="Y797" s="37"/>
      <c r="Z797" s="37"/>
      <c r="AE797" s="37"/>
      <c r="AF797" s="37"/>
    </row>
    <row r="798" spans="3:32">
      <c r="C798" s="40"/>
      <c r="D798" s="39"/>
      <c r="E798" s="39"/>
      <c r="F798" s="39"/>
      <c r="G798" s="40"/>
      <c r="H798" s="40"/>
      <c r="I798" s="40"/>
      <c r="J798" s="40"/>
      <c r="K798" s="40"/>
      <c r="L798" s="40"/>
      <c r="M798" s="40"/>
      <c r="N798" s="40"/>
      <c r="O798" s="40"/>
      <c r="P798" s="40"/>
      <c r="Q798" s="40"/>
      <c r="R798" s="37"/>
      <c r="S798" s="37"/>
      <c r="T798" s="37"/>
      <c r="U798" s="37"/>
      <c r="V798" s="37"/>
      <c r="W798" s="37"/>
      <c r="X798" s="37"/>
      <c r="Y798" s="37"/>
      <c r="Z798" s="37"/>
      <c r="AE798" s="37"/>
      <c r="AF798" s="37"/>
    </row>
    <row r="799" spans="3:32">
      <c r="C799" s="40"/>
      <c r="D799" s="39"/>
      <c r="E799" s="39"/>
      <c r="F799" s="39"/>
      <c r="G799" s="40"/>
      <c r="H799" s="40"/>
      <c r="I799" s="40"/>
      <c r="J799" s="40"/>
      <c r="K799" s="40"/>
      <c r="L799" s="40"/>
      <c r="M799" s="40"/>
      <c r="N799" s="40"/>
      <c r="O799" s="40"/>
      <c r="P799" s="40"/>
      <c r="Q799" s="40"/>
      <c r="R799" s="37"/>
      <c r="S799" s="37"/>
      <c r="T799" s="37"/>
      <c r="U799" s="37"/>
      <c r="V799" s="37"/>
      <c r="W799" s="37"/>
      <c r="X799" s="37"/>
      <c r="Y799" s="37"/>
      <c r="Z799" s="37"/>
      <c r="AE799" s="37"/>
      <c r="AF799" s="37"/>
    </row>
    <row r="800" spans="3:32">
      <c r="C800" s="40"/>
      <c r="D800" s="39"/>
      <c r="E800" s="39"/>
      <c r="F800" s="39"/>
      <c r="G800" s="40"/>
      <c r="H800" s="40"/>
      <c r="I800" s="40"/>
      <c r="J800" s="40"/>
      <c r="K800" s="40"/>
      <c r="L800" s="40"/>
      <c r="M800" s="40"/>
      <c r="N800" s="40"/>
      <c r="O800" s="40"/>
      <c r="P800" s="40"/>
      <c r="Q800" s="40"/>
      <c r="R800" s="37"/>
      <c r="S800" s="37"/>
      <c r="T800" s="37"/>
      <c r="U800" s="37"/>
      <c r="V800" s="37"/>
      <c r="W800" s="37"/>
      <c r="X800" s="37"/>
      <c r="Y800" s="37"/>
      <c r="Z800" s="37"/>
      <c r="AE800" s="37"/>
      <c r="AF800" s="37"/>
    </row>
    <row r="801" spans="3:32">
      <c r="C801" s="40"/>
      <c r="D801" s="39"/>
      <c r="E801" s="39"/>
      <c r="F801" s="39"/>
      <c r="G801" s="40"/>
      <c r="H801" s="40"/>
      <c r="I801" s="40"/>
      <c r="J801" s="40"/>
      <c r="K801" s="40"/>
      <c r="L801" s="40"/>
      <c r="M801" s="40"/>
      <c r="N801" s="40"/>
      <c r="O801" s="40"/>
      <c r="P801" s="40"/>
      <c r="Q801" s="40"/>
      <c r="R801" s="37"/>
      <c r="S801" s="37"/>
      <c r="T801" s="37"/>
      <c r="U801" s="37"/>
      <c r="V801" s="37"/>
      <c r="W801" s="37"/>
      <c r="X801" s="37"/>
      <c r="Y801" s="37"/>
      <c r="Z801" s="37"/>
      <c r="AE801" s="37"/>
      <c r="AF801" s="37"/>
    </row>
    <row r="802" spans="3:32">
      <c r="C802" s="40"/>
      <c r="D802" s="39"/>
      <c r="E802" s="39"/>
      <c r="F802" s="39"/>
      <c r="G802" s="40"/>
      <c r="H802" s="40"/>
      <c r="I802" s="40"/>
      <c r="J802" s="40"/>
      <c r="K802" s="40"/>
      <c r="L802" s="40"/>
      <c r="M802" s="40"/>
      <c r="N802" s="40"/>
      <c r="O802" s="40"/>
      <c r="P802" s="40"/>
      <c r="Q802" s="40"/>
      <c r="R802" s="37"/>
      <c r="S802" s="37"/>
      <c r="T802" s="37"/>
      <c r="U802" s="37"/>
      <c r="V802" s="37"/>
      <c r="W802" s="37"/>
      <c r="X802" s="37"/>
      <c r="Y802" s="37"/>
      <c r="Z802" s="37"/>
      <c r="AE802" s="37"/>
      <c r="AF802" s="37"/>
    </row>
    <row r="803" spans="3:32">
      <c r="C803" s="40"/>
      <c r="D803" s="39"/>
      <c r="E803" s="39"/>
      <c r="F803" s="39"/>
      <c r="G803" s="40"/>
      <c r="H803" s="40"/>
      <c r="I803" s="40"/>
      <c r="J803" s="40"/>
      <c r="K803" s="40"/>
      <c r="L803" s="40"/>
      <c r="M803" s="40"/>
      <c r="N803" s="40"/>
      <c r="O803" s="40"/>
      <c r="P803" s="40"/>
      <c r="Q803" s="40"/>
      <c r="R803" s="37"/>
      <c r="S803" s="37"/>
      <c r="T803" s="37"/>
      <c r="U803" s="37"/>
      <c r="V803" s="37"/>
      <c r="W803" s="37"/>
      <c r="X803" s="37"/>
      <c r="Y803" s="37"/>
      <c r="Z803" s="37"/>
      <c r="AE803" s="37"/>
      <c r="AF803" s="37"/>
    </row>
    <row r="804" spans="3:32">
      <c r="C804" s="40"/>
      <c r="D804" s="39"/>
      <c r="E804" s="39"/>
      <c r="F804" s="39"/>
      <c r="G804" s="40"/>
      <c r="H804" s="40"/>
      <c r="I804" s="40"/>
      <c r="J804" s="40"/>
      <c r="K804" s="40"/>
      <c r="L804" s="40"/>
      <c r="M804" s="40"/>
      <c r="N804" s="40"/>
      <c r="O804" s="40"/>
      <c r="P804" s="40"/>
      <c r="Q804" s="40"/>
      <c r="R804" s="37"/>
      <c r="S804" s="37"/>
      <c r="T804" s="37"/>
      <c r="U804" s="37"/>
      <c r="V804" s="37"/>
      <c r="W804" s="37"/>
      <c r="X804" s="37"/>
      <c r="Y804" s="37"/>
      <c r="Z804" s="37"/>
      <c r="AE804" s="37"/>
      <c r="AF804" s="37"/>
    </row>
    <row r="805" spans="3:32">
      <c r="C805" s="40"/>
      <c r="D805" s="39"/>
      <c r="E805" s="39"/>
      <c r="F805" s="39"/>
      <c r="G805" s="40"/>
      <c r="H805" s="40"/>
      <c r="I805" s="40"/>
      <c r="J805" s="40"/>
      <c r="K805" s="40"/>
      <c r="L805" s="40"/>
      <c r="M805" s="40"/>
      <c r="N805" s="40"/>
      <c r="O805" s="40"/>
      <c r="P805" s="40"/>
      <c r="Q805" s="40"/>
      <c r="R805" s="37"/>
      <c r="S805" s="37"/>
      <c r="T805" s="37"/>
      <c r="U805" s="37"/>
      <c r="V805" s="37"/>
      <c r="W805" s="37"/>
      <c r="X805" s="37"/>
      <c r="Y805" s="37"/>
      <c r="Z805" s="37"/>
      <c r="AE805" s="37"/>
      <c r="AF805" s="37"/>
    </row>
    <row r="806" spans="3:32">
      <c r="C806" s="40"/>
      <c r="D806" s="39"/>
      <c r="E806" s="39"/>
      <c r="F806" s="39"/>
      <c r="G806" s="40"/>
      <c r="H806" s="40"/>
      <c r="I806" s="40"/>
      <c r="J806" s="40"/>
      <c r="K806" s="40"/>
      <c r="L806" s="40"/>
      <c r="M806" s="40"/>
      <c r="N806" s="40"/>
      <c r="O806" s="40"/>
      <c r="P806" s="40"/>
      <c r="Q806" s="40"/>
      <c r="R806" s="37"/>
      <c r="S806" s="37"/>
      <c r="T806" s="37"/>
      <c r="U806" s="37"/>
      <c r="V806" s="37"/>
      <c r="W806" s="37"/>
      <c r="X806" s="37"/>
      <c r="Y806" s="37"/>
      <c r="Z806" s="37"/>
      <c r="AE806" s="37"/>
      <c r="AF806" s="37"/>
    </row>
    <row r="807" spans="3:32">
      <c r="C807" s="40"/>
      <c r="D807" s="39"/>
      <c r="E807" s="39"/>
      <c r="F807" s="39"/>
      <c r="G807" s="40"/>
      <c r="H807" s="40"/>
      <c r="I807" s="40"/>
      <c r="J807" s="40"/>
      <c r="K807" s="40"/>
      <c r="L807" s="40"/>
      <c r="M807" s="40"/>
      <c r="N807" s="40"/>
      <c r="O807" s="40"/>
      <c r="P807" s="40"/>
      <c r="Q807" s="40"/>
      <c r="R807" s="37"/>
      <c r="S807" s="37"/>
      <c r="T807" s="37"/>
      <c r="U807" s="37"/>
      <c r="V807" s="37"/>
      <c r="W807" s="37"/>
      <c r="X807" s="37"/>
      <c r="Y807" s="37"/>
      <c r="Z807" s="37"/>
      <c r="AE807" s="37"/>
      <c r="AF807" s="37"/>
    </row>
    <row r="808" spans="3:32">
      <c r="C808" s="40"/>
      <c r="D808" s="39"/>
      <c r="E808" s="39"/>
      <c r="F808" s="39"/>
      <c r="G808" s="40"/>
      <c r="H808" s="40"/>
      <c r="I808" s="40"/>
      <c r="J808" s="40"/>
      <c r="K808" s="40"/>
      <c r="L808" s="40"/>
      <c r="M808" s="40"/>
      <c r="N808" s="40"/>
      <c r="O808" s="40"/>
      <c r="P808" s="40"/>
      <c r="Q808" s="40"/>
      <c r="R808" s="37"/>
      <c r="S808" s="37"/>
      <c r="T808" s="37"/>
      <c r="U808" s="37"/>
      <c r="V808" s="37"/>
      <c r="W808" s="37"/>
      <c r="X808" s="37"/>
      <c r="Y808" s="37"/>
      <c r="Z808" s="37"/>
      <c r="AE808" s="37"/>
      <c r="AF808" s="37"/>
    </row>
    <row r="809" spans="3:32">
      <c r="C809" s="40"/>
      <c r="D809" s="39"/>
      <c r="E809" s="39"/>
      <c r="F809" s="39"/>
      <c r="G809" s="40"/>
      <c r="H809" s="40"/>
      <c r="I809" s="40"/>
      <c r="J809" s="40"/>
      <c r="K809" s="40"/>
      <c r="L809" s="40"/>
      <c r="M809" s="40"/>
      <c r="N809" s="40"/>
      <c r="O809" s="40"/>
      <c r="P809" s="40"/>
      <c r="Q809" s="40"/>
      <c r="R809" s="37"/>
      <c r="S809" s="37"/>
      <c r="T809" s="37"/>
      <c r="U809" s="37"/>
      <c r="V809" s="37"/>
      <c r="W809" s="37"/>
      <c r="X809" s="37"/>
      <c r="Y809" s="37"/>
      <c r="Z809" s="37"/>
      <c r="AE809" s="37"/>
      <c r="AF809" s="37"/>
    </row>
    <row r="810" spans="3:32">
      <c r="C810" s="40"/>
      <c r="D810" s="39"/>
      <c r="E810" s="39"/>
      <c r="F810" s="39"/>
      <c r="G810" s="40"/>
      <c r="H810" s="40"/>
      <c r="I810" s="40"/>
      <c r="J810" s="40"/>
      <c r="K810" s="40"/>
      <c r="L810" s="40"/>
      <c r="M810" s="40"/>
      <c r="N810" s="40"/>
      <c r="O810" s="40"/>
      <c r="P810" s="40"/>
      <c r="Q810" s="40"/>
      <c r="R810" s="37"/>
      <c r="S810" s="37"/>
      <c r="T810" s="37"/>
      <c r="U810" s="37"/>
      <c r="V810" s="37"/>
      <c r="W810" s="37"/>
      <c r="X810" s="37"/>
      <c r="Y810" s="37"/>
      <c r="Z810" s="37"/>
      <c r="AE810" s="37"/>
      <c r="AF810" s="37"/>
    </row>
    <row r="811" spans="3:32">
      <c r="C811" s="40"/>
      <c r="D811" s="39"/>
      <c r="E811" s="39"/>
      <c r="F811" s="39"/>
      <c r="G811" s="40"/>
      <c r="H811" s="40"/>
      <c r="I811" s="40"/>
      <c r="J811" s="40"/>
      <c r="K811" s="40"/>
      <c r="L811" s="40"/>
      <c r="M811" s="40"/>
      <c r="N811" s="40"/>
      <c r="O811" s="40"/>
      <c r="P811" s="40"/>
      <c r="Q811" s="40"/>
      <c r="R811" s="37"/>
      <c r="S811" s="37"/>
      <c r="T811" s="37"/>
      <c r="U811" s="37"/>
      <c r="V811" s="37"/>
      <c r="W811" s="37"/>
      <c r="X811" s="37"/>
      <c r="Y811" s="37"/>
      <c r="Z811" s="37"/>
      <c r="AE811" s="37"/>
      <c r="AF811" s="37"/>
    </row>
    <row r="812" spans="3:32">
      <c r="C812" s="40"/>
      <c r="D812" s="39"/>
      <c r="E812" s="39"/>
      <c r="F812" s="39"/>
      <c r="G812" s="40"/>
      <c r="H812" s="40"/>
      <c r="I812" s="40"/>
      <c r="J812" s="40"/>
      <c r="K812" s="40"/>
      <c r="L812" s="40"/>
      <c r="M812" s="40"/>
      <c r="N812" s="40"/>
      <c r="O812" s="40"/>
      <c r="P812" s="40"/>
      <c r="Q812" s="40"/>
      <c r="R812" s="37"/>
      <c r="S812" s="37"/>
      <c r="T812" s="37"/>
      <c r="U812" s="37"/>
      <c r="V812" s="37"/>
      <c r="W812" s="37"/>
      <c r="X812" s="37"/>
      <c r="Y812" s="37"/>
      <c r="Z812" s="37"/>
      <c r="AE812" s="37"/>
      <c r="AF812" s="37"/>
    </row>
    <row r="813" spans="3:32">
      <c r="C813" s="40"/>
      <c r="D813" s="39"/>
      <c r="E813" s="39"/>
      <c r="F813" s="39"/>
      <c r="G813" s="40"/>
      <c r="H813" s="40"/>
      <c r="I813" s="40"/>
      <c r="J813" s="40"/>
      <c r="K813" s="40"/>
      <c r="L813" s="40"/>
      <c r="M813" s="40"/>
      <c r="N813" s="40"/>
      <c r="O813" s="40"/>
      <c r="P813" s="40"/>
      <c r="Q813" s="40"/>
      <c r="R813" s="37"/>
      <c r="S813" s="37"/>
      <c r="T813" s="37"/>
      <c r="U813" s="37"/>
      <c r="V813" s="37"/>
      <c r="W813" s="37"/>
      <c r="X813" s="37"/>
      <c r="Y813" s="37"/>
      <c r="Z813" s="37"/>
      <c r="AE813" s="37"/>
      <c r="AF813" s="37"/>
    </row>
    <row r="814" spans="3:32">
      <c r="C814" s="40"/>
      <c r="D814" s="39"/>
      <c r="E814" s="39"/>
      <c r="F814" s="39"/>
      <c r="G814" s="40"/>
      <c r="H814" s="40"/>
      <c r="I814" s="40"/>
      <c r="J814" s="40"/>
      <c r="K814" s="40"/>
      <c r="L814" s="40"/>
      <c r="M814" s="40"/>
      <c r="N814" s="40"/>
      <c r="O814" s="40"/>
      <c r="P814" s="40"/>
      <c r="Q814" s="40"/>
      <c r="R814" s="37"/>
      <c r="S814" s="37"/>
      <c r="T814" s="37"/>
      <c r="U814" s="37"/>
      <c r="V814" s="37"/>
      <c r="W814" s="37"/>
      <c r="X814" s="37"/>
      <c r="Y814" s="37"/>
      <c r="Z814" s="37"/>
      <c r="AE814" s="37"/>
      <c r="AF814" s="37"/>
    </row>
    <row r="815" spans="3:32">
      <c r="C815" s="40"/>
      <c r="D815" s="39"/>
      <c r="E815" s="39"/>
      <c r="F815" s="39"/>
      <c r="G815" s="40"/>
      <c r="H815" s="40"/>
      <c r="I815" s="40"/>
      <c r="J815" s="40"/>
      <c r="K815" s="40"/>
      <c r="L815" s="40"/>
      <c r="M815" s="40"/>
      <c r="N815" s="40"/>
      <c r="O815" s="40"/>
      <c r="P815" s="40"/>
      <c r="Q815" s="40"/>
      <c r="R815" s="37"/>
      <c r="S815" s="37"/>
      <c r="T815" s="37"/>
      <c r="U815" s="37"/>
      <c r="V815" s="37"/>
      <c r="W815" s="37"/>
      <c r="X815" s="37"/>
      <c r="Y815" s="37"/>
      <c r="Z815" s="37"/>
      <c r="AE815" s="37"/>
      <c r="AF815" s="37"/>
    </row>
    <row r="816" spans="3:32">
      <c r="C816" s="40"/>
      <c r="D816" s="39"/>
      <c r="E816" s="39"/>
      <c r="F816" s="39"/>
      <c r="G816" s="40"/>
      <c r="H816" s="40"/>
      <c r="I816" s="40"/>
      <c r="J816" s="40"/>
      <c r="K816" s="40"/>
      <c r="L816" s="40"/>
      <c r="M816" s="40"/>
      <c r="N816" s="40"/>
      <c r="O816" s="40"/>
      <c r="P816" s="40"/>
      <c r="Q816" s="40"/>
      <c r="R816" s="37"/>
      <c r="S816" s="37"/>
      <c r="T816" s="37"/>
      <c r="U816" s="37"/>
      <c r="V816" s="37"/>
      <c r="W816" s="37"/>
      <c r="X816" s="37"/>
      <c r="Y816" s="37"/>
      <c r="Z816" s="37"/>
      <c r="AE816" s="37"/>
      <c r="AF816" s="37"/>
    </row>
    <row r="817" spans="3:32">
      <c r="C817" s="40"/>
      <c r="D817" s="39"/>
      <c r="E817" s="39"/>
      <c r="F817" s="39"/>
      <c r="G817" s="40"/>
      <c r="H817" s="40"/>
      <c r="I817" s="40"/>
      <c r="J817" s="40"/>
      <c r="K817" s="40"/>
      <c r="L817" s="40"/>
      <c r="M817" s="40"/>
      <c r="N817" s="40"/>
      <c r="O817" s="40"/>
      <c r="P817" s="40"/>
      <c r="Q817" s="40"/>
      <c r="R817" s="37"/>
      <c r="S817" s="37"/>
      <c r="T817" s="37"/>
      <c r="U817" s="37"/>
      <c r="V817" s="37"/>
      <c r="W817" s="37"/>
      <c r="X817" s="37"/>
      <c r="Y817" s="37"/>
      <c r="Z817" s="37"/>
      <c r="AE817" s="37"/>
      <c r="AF817" s="37"/>
    </row>
    <row r="818" spans="3:32">
      <c r="C818" s="40"/>
      <c r="D818" s="39"/>
      <c r="E818" s="39"/>
      <c r="F818" s="39"/>
      <c r="G818" s="40"/>
      <c r="H818" s="40"/>
      <c r="I818" s="40"/>
      <c r="J818" s="40"/>
      <c r="K818" s="40"/>
      <c r="L818" s="40"/>
      <c r="M818" s="40"/>
      <c r="N818" s="40"/>
      <c r="O818" s="40"/>
      <c r="P818" s="40"/>
      <c r="Q818" s="40"/>
      <c r="R818" s="37"/>
      <c r="S818" s="37"/>
      <c r="T818" s="37"/>
      <c r="U818" s="37"/>
      <c r="V818" s="37"/>
      <c r="W818" s="37"/>
      <c r="X818" s="37"/>
      <c r="Y818" s="37"/>
      <c r="Z818" s="37"/>
      <c r="AE818" s="37"/>
      <c r="AF818" s="37"/>
    </row>
    <row r="819" spans="3:32">
      <c r="C819" s="40"/>
      <c r="D819" s="39"/>
      <c r="E819" s="39"/>
      <c r="F819" s="39"/>
      <c r="G819" s="40"/>
      <c r="H819" s="40"/>
      <c r="I819" s="40"/>
      <c r="J819" s="40"/>
      <c r="K819" s="40"/>
      <c r="L819" s="40"/>
      <c r="M819" s="40"/>
      <c r="N819" s="40"/>
      <c r="O819" s="40"/>
      <c r="P819" s="40"/>
      <c r="Q819" s="40"/>
      <c r="R819" s="37"/>
      <c r="S819" s="37"/>
      <c r="T819" s="37"/>
      <c r="U819" s="37"/>
      <c r="V819" s="37"/>
      <c r="W819" s="37"/>
      <c r="X819" s="37"/>
      <c r="Y819" s="37"/>
      <c r="Z819" s="37"/>
      <c r="AE819" s="37"/>
      <c r="AF819" s="37"/>
    </row>
    <row r="820" spans="3:32">
      <c r="C820" s="40"/>
      <c r="D820" s="39"/>
      <c r="E820" s="39"/>
      <c r="F820" s="39"/>
      <c r="G820" s="40"/>
      <c r="H820" s="40"/>
      <c r="I820" s="40"/>
      <c r="J820" s="40"/>
      <c r="K820" s="40"/>
      <c r="L820" s="40"/>
      <c r="M820" s="40"/>
      <c r="N820" s="40"/>
      <c r="O820" s="40"/>
      <c r="P820" s="40"/>
      <c r="Q820" s="40"/>
      <c r="R820" s="37"/>
      <c r="S820" s="37"/>
      <c r="T820" s="37"/>
      <c r="U820" s="37"/>
      <c r="V820" s="37"/>
      <c r="W820" s="37"/>
      <c r="X820" s="37"/>
      <c r="Y820" s="37"/>
      <c r="Z820" s="37"/>
      <c r="AE820" s="37"/>
      <c r="AF820" s="37"/>
    </row>
    <row r="821" spans="3:32">
      <c r="C821" s="40"/>
      <c r="D821" s="39"/>
      <c r="E821" s="39"/>
      <c r="F821" s="39"/>
      <c r="G821" s="40"/>
      <c r="H821" s="40"/>
      <c r="I821" s="40"/>
      <c r="J821" s="40"/>
      <c r="K821" s="40"/>
      <c r="L821" s="40"/>
      <c r="M821" s="40"/>
      <c r="N821" s="40"/>
      <c r="O821" s="40"/>
      <c r="P821" s="40"/>
      <c r="Q821" s="40"/>
      <c r="R821" s="37"/>
      <c r="S821" s="37"/>
      <c r="T821" s="37"/>
      <c r="U821" s="37"/>
      <c r="V821" s="37"/>
      <c r="W821" s="37"/>
      <c r="X821" s="37"/>
      <c r="Y821" s="37"/>
      <c r="Z821" s="37"/>
      <c r="AE821" s="37"/>
      <c r="AF821" s="37"/>
    </row>
    <row r="822" spans="3:32">
      <c r="C822" s="40"/>
      <c r="D822" s="39"/>
      <c r="E822" s="39"/>
      <c r="F822" s="39"/>
      <c r="G822" s="40"/>
      <c r="H822" s="40"/>
      <c r="I822" s="40"/>
      <c r="J822" s="40"/>
      <c r="K822" s="40"/>
      <c r="L822" s="40"/>
      <c r="M822" s="40"/>
      <c r="N822" s="40"/>
      <c r="O822" s="40"/>
      <c r="P822" s="40"/>
      <c r="Q822" s="40"/>
      <c r="R822" s="37"/>
      <c r="S822" s="37"/>
      <c r="T822" s="37"/>
      <c r="U822" s="37"/>
      <c r="V822" s="37"/>
      <c r="W822" s="37"/>
      <c r="X822" s="37"/>
      <c r="Y822" s="37"/>
      <c r="Z822" s="37"/>
      <c r="AE822" s="37"/>
      <c r="AF822" s="37"/>
    </row>
    <row r="823" spans="3:32">
      <c r="C823" s="40"/>
      <c r="D823" s="39"/>
      <c r="E823" s="39"/>
      <c r="F823" s="39"/>
      <c r="G823" s="40"/>
      <c r="H823" s="40"/>
      <c r="I823" s="40"/>
      <c r="J823" s="40"/>
      <c r="K823" s="40"/>
      <c r="L823" s="40"/>
      <c r="M823" s="40"/>
      <c r="N823" s="40"/>
      <c r="O823" s="40"/>
      <c r="P823" s="40"/>
      <c r="Q823" s="40"/>
      <c r="R823" s="37"/>
      <c r="S823" s="37"/>
      <c r="T823" s="37"/>
      <c r="U823" s="37"/>
      <c r="V823" s="37"/>
      <c r="W823" s="37"/>
      <c r="X823" s="37"/>
      <c r="Y823" s="37"/>
      <c r="Z823" s="37"/>
      <c r="AE823" s="37"/>
      <c r="AF823" s="37"/>
    </row>
    <row r="824" spans="3:32">
      <c r="C824" s="40"/>
      <c r="D824" s="39"/>
      <c r="E824" s="39"/>
      <c r="F824" s="39"/>
      <c r="G824" s="40"/>
      <c r="H824" s="40"/>
      <c r="I824" s="40"/>
      <c r="J824" s="40"/>
      <c r="K824" s="40"/>
      <c r="L824" s="40"/>
      <c r="M824" s="40"/>
      <c r="N824" s="40"/>
      <c r="O824" s="40"/>
      <c r="P824" s="40"/>
      <c r="Q824" s="40"/>
      <c r="R824" s="37"/>
      <c r="S824" s="37"/>
      <c r="T824" s="37"/>
      <c r="U824" s="37"/>
      <c r="V824" s="37"/>
      <c r="W824" s="37"/>
      <c r="X824" s="37"/>
      <c r="Y824" s="37"/>
      <c r="Z824" s="37"/>
      <c r="AE824" s="37"/>
      <c r="AF824" s="37"/>
    </row>
    <row r="825" spans="3:32">
      <c r="C825" s="40"/>
      <c r="D825" s="39"/>
      <c r="E825" s="39"/>
      <c r="F825" s="39"/>
      <c r="G825" s="40"/>
      <c r="H825" s="40"/>
      <c r="I825" s="40"/>
      <c r="J825" s="40"/>
      <c r="K825" s="40"/>
      <c r="L825" s="40"/>
      <c r="M825" s="40"/>
      <c r="N825" s="40"/>
      <c r="O825" s="40"/>
      <c r="P825" s="40"/>
      <c r="Q825" s="40"/>
      <c r="R825" s="37"/>
      <c r="S825" s="37"/>
      <c r="T825" s="37"/>
      <c r="U825" s="37"/>
      <c r="V825" s="37"/>
      <c r="W825" s="37"/>
      <c r="X825" s="37"/>
      <c r="Y825" s="37"/>
      <c r="Z825" s="37"/>
      <c r="AE825" s="37"/>
      <c r="AF825" s="37"/>
    </row>
    <row r="826" spans="3:32">
      <c r="C826" s="40"/>
      <c r="D826" s="39"/>
      <c r="E826" s="39"/>
      <c r="F826" s="39"/>
      <c r="G826" s="40"/>
      <c r="H826" s="40"/>
      <c r="I826" s="40"/>
      <c r="J826" s="40"/>
      <c r="K826" s="40"/>
      <c r="L826" s="40"/>
      <c r="M826" s="40"/>
      <c r="N826" s="40"/>
      <c r="O826" s="40"/>
      <c r="P826" s="40"/>
      <c r="Q826" s="40"/>
      <c r="R826" s="37"/>
      <c r="S826" s="37"/>
      <c r="T826" s="37"/>
      <c r="U826" s="37"/>
      <c r="V826" s="37"/>
      <c r="W826" s="37"/>
      <c r="X826" s="37"/>
      <c r="Y826" s="37"/>
      <c r="Z826" s="37"/>
      <c r="AE826" s="37"/>
      <c r="AF826" s="37"/>
    </row>
    <row r="827" spans="3:32">
      <c r="C827" s="40"/>
      <c r="D827" s="39"/>
      <c r="E827" s="39"/>
      <c r="F827" s="39"/>
      <c r="G827" s="40"/>
      <c r="H827" s="40"/>
      <c r="I827" s="40"/>
      <c r="J827" s="40"/>
      <c r="K827" s="40"/>
      <c r="L827" s="40"/>
      <c r="M827" s="40"/>
      <c r="N827" s="40"/>
      <c r="O827" s="40"/>
      <c r="P827" s="40"/>
      <c r="Q827" s="40"/>
      <c r="R827" s="37"/>
      <c r="S827" s="37"/>
      <c r="T827" s="37"/>
      <c r="U827" s="37"/>
      <c r="V827" s="37"/>
      <c r="W827" s="37"/>
      <c r="X827" s="37"/>
      <c r="Y827" s="37"/>
      <c r="Z827" s="37"/>
      <c r="AE827" s="37"/>
      <c r="AF827" s="37"/>
    </row>
    <row r="828" spans="3:32">
      <c r="C828" s="40"/>
      <c r="D828" s="39"/>
      <c r="E828" s="39"/>
      <c r="F828" s="39"/>
      <c r="G828" s="40"/>
      <c r="H828" s="40"/>
      <c r="I828" s="40"/>
      <c r="J828" s="40"/>
      <c r="K828" s="40"/>
      <c r="L828" s="40"/>
      <c r="M828" s="40"/>
      <c r="N828" s="40"/>
      <c r="O828" s="40"/>
      <c r="P828" s="40"/>
      <c r="Q828" s="40"/>
      <c r="R828" s="37"/>
      <c r="S828" s="37"/>
      <c r="T828" s="37"/>
      <c r="U828" s="37"/>
      <c r="V828" s="37"/>
      <c r="W828" s="37"/>
      <c r="X828" s="37"/>
      <c r="Y828" s="37"/>
      <c r="Z828" s="37"/>
      <c r="AE828" s="37"/>
      <c r="AF828" s="37"/>
    </row>
    <row r="829" spans="3:32">
      <c r="C829" s="40"/>
      <c r="D829" s="39"/>
      <c r="E829" s="39"/>
      <c r="F829" s="39"/>
      <c r="G829" s="40"/>
      <c r="H829" s="40"/>
      <c r="I829" s="40"/>
      <c r="J829" s="40"/>
      <c r="K829" s="40"/>
      <c r="L829" s="40"/>
      <c r="M829" s="40"/>
      <c r="N829" s="40"/>
      <c r="O829" s="40"/>
      <c r="P829" s="40"/>
      <c r="Q829" s="40"/>
      <c r="R829" s="37"/>
      <c r="S829" s="37"/>
      <c r="T829" s="37"/>
      <c r="U829" s="37"/>
      <c r="V829" s="37"/>
      <c r="W829" s="37"/>
      <c r="X829" s="37"/>
      <c r="Y829" s="37"/>
      <c r="Z829" s="37"/>
      <c r="AE829" s="37"/>
      <c r="AF829" s="37"/>
    </row>
    <row r="830" spans="3:32">
      <c r="C830" s="40"/>
      <c r="D830" s="39"/>
      <c r="E830" s="39"/>
      <c r="F830" s="39"/>
      <c r="G830" s="40"/>
      <c r="H830" s="40"/>
      <c r="I830" s="40"/>
      <c r="J830" s="40"/>
      <c r="K830" s="40"/>
      <c r="L830" s="40"/>
      <c r="M830" s="40"/>
      <c r="N830" s="40"/>
      <c r="O830" s="40"/>
      <c r="P830" s="40"/>
      <c r="Q830" s="40"/>
      <c r="R830" s="37"/>
      <c r="S830" s="37"/>
      <c r="T830" s="37"/>
      <c r="U830" s="37"/>
      <c r="V830" s="37"/>
      <c r="W830" s="37"/>
      <c r="X830" s="37"/>
      <c r="Y830" s="37"/>
      <c r="Z830" s="37"/>
      <c r="AE830" s="37"/>
      <c r="AF830" s="37"/>
    </row>
    <row r="831" spans="3:32">
      <c r="C831" s="40"/>
      <c r="D831" s="39"/>
      <c r="E831" s="39"/>
      <c r="F831" s="39"/>
      <c r="G831" s="40"/>
      <c r="H831" s="40"/>
      <c r="I831" s="40"/>
      <c r="J831" s="40"/>
      <c r="K831" s="40"/>
      <c r="L831" s="40"/>
      <c r="M831" s="40"/>
      <c r="N831" s="40"/>
      <c r="O831" s="40"/>
      <c r="P831" s="40"/>
      <c r="Q831" s="40"/>
      <c r="R831" s="37"/>
      <c r="S831" s="37"/>
      <c r="T831" s="37"/>
      <c r="U831" s="37"/>
      <c r="V831" s="37"/>
      <c r="W831" s="37"/>
      <c r="X831" s="37"/>
      <c r="Y831" s="37"/>
      <c r="Z831" s="37"/>
      <c r="AE831" s="37"/>
      <c r="AF831" s="37"/>
    </row>
    <row r="832" spans="3:32">
      <c r="C832" s="40"/>
      <c r="D832" s="39"/>
      <c r="E832" s="39"/>
      <c r="F832" s="39"/>
      <c r="G832" s="40"/>
      <c r="H832" s="40"/>
      <c r="I832" s="40"/>
      <c r="J832" s="40"/>
      <c r="K832" s="40"/>
      <c r="L832" s="40"/>
      <c r="M832" s="40"/>
      <c r="N832" s="40"/>
      <c r="O832" s="40"/>
      <c r="P832" s="40"/>
      <c r="Q832" s="40"/>
      <c r="R832" s="37"/>
      <c r="S832" s="37"/>
      <c r="T832" s="37"/>
      <c r="U832" s="37"/>
      <c r="V832" s="37"/>
      <c r="W832" s="37"/>
      <c r="X832" s="37"/>
      <c r="Y832" s="37"/>
      <c r="Z832" s="37"/>
      <c r="AE832" s="37"/>
      <c r="AF832" s="37"/>
    </row>
    <row r="833" spans="3:32">
      <c r="C833" s="40"/>
      <c r="D833" s="39"/>
      <c r="E833" s="39"/>
      <c r="F833" s="39"/>
      <c r="G833" s="40"/>
      <c r="H833" s="40"/>
      <c r="I833" s="40"/>
      <c r="J833" s="40"/>
      <c r="K833" s="40"/>
      <c r="L833" s="40"/>
      <c r="M833" s="40"/>
      <c r="N833" s="40"/>
      <c r="O833" s="40"/>
      <c r="P833" s="40"/>
      <c r="Q833" s="40"/>
      <c r="R833" s="37"/>
      <c r="S833" s="37"/>
      <c r="T833" s="37"/>
      <c r="U833" s="37"/>
      <c r="V833" s="37"/>
      <c r="W833" s="37"/>
      <c r="X833" s="37"/>
      <c r="Y833" s="37"/>
      <c r="Z833" s="37"/>
      <c r="AE833" s="37"/>
      <c r="AF833" s="37"/>
    </row>
    <row r="834" spans="3:32">
      <c r="C834" s="40"/>
      <c r="D834" s="39"/>
      <c r="E834" s="39"/>
      <c r="F834" s="39"/>
      <c r="G834" s="40"/>
      <c r="H834" s="40"/>
      <c r="I834" s="40"/>
      <c r="J834" s="40"/>
      <c r="K834" s="40"/>
      <c r="L834" s="40"/>
      <c r="M834" s="40"/>
      <c r="N834" s="40"/>
      <c r="O834" s="40"/>
      <c r="P834" s="40"/>
      <c r="Q834" s="40"/>
      <c r="R834" s="37"/>
      <c r="S834" s="37"/>
      <c r="T834" s="37"/>
      <c r="U834" s="37"/>
      <c r="V834" s="37"/>
      <c r="W834" s="37"/>
      <c r="X834" s="37"/>
      <c r="Y834" s="37"/>
      <c r="Z834" s="37"/>
      <c r="AE834" s="37"/>
      <c r="AF834" s="37"/>
    </row>
    <row r="835" spans="3:32">
      <c r="C835" s="40"/>
      <c r="D835" s="39"/>
      <c r="E835" s="39"/>
      <c r="F835" s="39"/>
      <c r="G835" s="40"/>
      <c r="H835" s="40"/>
      <c r="I835" s="40"/>
      <c r="J835" s="40"/>
      <c r="K835" s="40"/>
      <c r="L835" s="40"/>
      <c r="M835" s="40"/>
      <c r="N835" s="40"/>
      <c r="O835" s="40"/>
      <c r="P835" s="40"/>
      <c r="Q835" s="40"/>
      <c r="R835" s="37"/>
      <c r="S835" s="37"/>
      <c r="T835" s="37"/>
      <c r="U835" s="37"/>
      <c r="V835" s="37"/>
      <c r="W835" s="37"/>
      <c r="X835" s="37"/>
      <c r="Y835" s="37"/>
      <c r="Z835" s="37"/>
      <c r="AE835" s="37"/>
      <c r="AF835" s="37"/>
    </row>
    <row r="836" spans="3:32">
      <c r="C836" s="40"/>
      <c r="D836" s="39"/>
      <c r="E836" s="39"/>
      <c r="F836" s="39"/>
      <c r="G836" s="40"/>
      <c r="H836" s="40"/>
      <c r="I836" s="40"/>
      <c r="J836" s="40"/>
      <c r="K836" s="40"/>
      <c r="L836" s="40"/>
      <c r="M836" s="40"/>
      <c r="N836" s="40"/>
      <c r="O836" s="40"/>
      <c r="P836" s="40"/>
      <c r="Q836" s="40"/>
      <c r="R836" s="37"/>
      <c r="S836" s="37"/>
      <c r="T836" s="37"/>
      <c r="U836" s="37"/>
      <c r="V836" s="37"/>
      <c r="W836" s="37"/>
      <c r="X836" s="37"/>
      <c r="Y836" s="37"/>
      <c r="Z836" s="37"/>
      <c r="AE836" s="37"/>
      <c r="AF836" s="37"/>
    </row>
    <row r="837" spans="3:32">
      <c r="C837" s="40"/>
      <c r="D837" s="39"/>
      <c r="E837" s="39"/>
      <c r="F837" s="39"/>
      <c r="G837" s="40"/>
      <c r="H837" s="40"/>
      <c r="I837" s="40"/>
      <c r="J837" s="40"/>
      <c r="K837" s="40"/>
      <c r="L837" s="40"/>
      <c r="M837" s="40"/>
      <c r="N837" s="40"/>
      <c r="O837" s="40"/>
      <c r="P837" s="40"/>
      <c r="Q837" s="40"/>
      <c r="R837" s="37"/>
      <c r="S837" s="37"/>
      <c r="T837" s="37"/>
      <c r="U837" s="37"/>
      <c r="V837" s="37"/>
      <c r="W837" s="37"/>
      <c r="X837" s="37"/>
      <c r="Y837" s="37"/>
      <c r="Z837" s="37"/>
      <c r="AE837" s="37"/>
      <c r="AF837" s="37"/>
    </row>
    <row r="838" spans="3:32">
      <c r="C838" s="40"/>
      <c r="D838" s="39"/>
      <c r="E838" s="39"/>
      <c r="F838" s="39"/>
      <c r="G838" s="40"/>
      <c r="H838" s="40"/>
      <c r="I838" s="40"/>
      <c r="J838" s="40"/>
      <c r="K838" s="40"/>
      <c r="L838" s="40"/>
      <c r="M838" s="40"/>
      <c r="N838" s="40"/>
      <c r="O838" s="40"/>
      <c r="P838" s="40"/>
      <c r="Q838" s="40"/>
      <c r="R838" s="37"/>
      <c r="S838" s="37"/>
      <c r="T838" s="37"/>
      <c r="U838" s="37"/>
      <c r="V838" s="37"/>
      <c r="W838" s="37"/>
      <c r="X838" s="37"/>
      <c r="Y838" s="37"/>
      <c r="Z838" s="37"/>
      <c r="AE838" s="37"/>
      <c r="AF838" s="37"/>
    </row>
    <row r="839" spans="3:32">
      <c r="C839" s="40"/>
      <c r="D839" s="39"/>
      <c r="E839" s="39"/>
      <c r="F839" s="39"/>
      <c r="G839" s="40"/>
      <c r="H839" s="40"/>
      <c r="I839" s="40"/>
      <c r="J839" s="40"/>
      <c r="K839" s="40"/>
      <c r="L839" s="40"/>
      <c r="M839" s="40"/>
      <c r="N839" s="40"/>
      <c r="O839" s="40"/>
      <c r="P839" s="40"/>
      <c r="Q839" s="40"/>
      <c r="R839" s="37"/>
      <c r="S839" s="37"/>
      <c r="T839" s="37"/>
      <c r="U839" s="37"/>
      <c r="V839" s="37"/>
      <c r="W839" s="37"/>
      <c r="X839" s="37"/>
      <c r="Y839" s="37"/>
      <c r="Z839" s="37"/>
      <c r="AE839" s="37"/>
      <c r="AF839" s="37"/>
    </row>
    <row r="840" spans="3:32">
      <c r="C840" s="40"/>
      <c r="D840" s="39"/>
      <c r="E840" s="39"/>
      <c r="F840" s="39"/>
      <c r="G840" s="40"/>
      <c r="H840" s="40"/>
      <c r="I840" s="40"/>
      <c r="J840" s="40"/>
      <c r="K840" s="40"/>
      <c r="L840" s="40"/>
      <c r="M840" s="40"/>
      <c r="N840" s="40"/>
      <c r="O840" s="40"/>
      <c r="P840" s="40"/>
      <c r="Q840" s="40"/>
      <c r="R840" s="37"/>
      <c r="S840" s="37"/>
      <c r="T840" s="37"/>
      <c r="U840" s="37"/>
      <c r="V840" s="37"/>
      <c r="W840" s="37"/>
      <c r="X840" s="37"/>
      <c r="Y840" s="37"/>
      <c r="Z840" s="37"/>
      <c r="AE840" s="37"/>
      <c r="AF840" s="37"/>
    </row>
    <row r="841" spans="3:32">
      <c r="C841" s="40"/>
      <c r="D841" s="39"/>
      <c r="E841" s="39"/>
      <c r="F841" s="39"/>
      <c r="G841" s="40"/>
      <c r="H841" s="40"/>
      <c r="I841" s="40"/>
      <c r="J841" s="40"/>
      <c r="K841" s="40"/>
      <c r="L841" s="40"/>
      <c r="M841" s="40"/>
      <c r="N841" s="40"/>
      <c r="O841" s="40"/>
      <c r="P841" s="40"/>
      <c r="Q841" s="40"/>
      <c r="R841" s="37"/>
      <c r="S841" s="37"/>
      <c r="T841" s="37"/>
      <c r="U841" s="37"/>
      <c r="V841" s="37"/>
      <c r="W841" s="37"/>
      <c r="X841" s="37"/>
      <c r="Y841" s="37"/>
      <c r="Z841" s="37"/>
      <c r="AE841" s="37"/>
      <c r="AF841" s="37"/>
    </row>
    <row r="842" spans="3:32">
      <c r="C842" s="40"/>
      <c r="D842" s="39"/>
      <c r="E842" s="39"/>
      <c r="F842" s="39"/>
      <c r="G842" s="40"/>
      <c r="H842" s="40"/>
      <c r="I842" s="40"/>
      <c r="J842" s="40"/>
      <c r="K842" s="40"/>
      <c r="L842" s="40"/>
      <c r="M842" s="40"/>
      <c r="N842" s="40"/>
      <c r="O842" s="40"/>
      <c r="P842" s="40"/>
      <c r="Q842" s="40"/>
      <c r="R842" s="37"/>
      <c r="S842" s="37"/>
      <c r="T842" s="37"/>
      <c r="U842" s="37"/>
      <c r="V842" s="37"/>
      <c r="W842" s="37"/>
      <c r="X842" s="37"/>
      <c r="Y842" s="37"/>
      <c r="Z842" s="37"/>
      <c r="AE842" s="37"/>
      <c r="AF842" s="37"/>
    </row>
    <row r="843" spans="3:32">
      <c r="C843" s="40"/>
      <c r="D843" s="39"/>
      <c r="E843" s="39"/>
      <c r="F843" s="39"/>
      <c r="G843" s="40"/>
      <c r="H843" s="40"/>
      <c r="I843" s="40"/>
      <c r="J843" s="40"/>
      <c r="K843" s="40"/>
      <c r="L843" s="40"/>
      <c r="M843" s="40"/>
      <c r="N843" s="40"/>
      <c r="O843" s="40"/>
      <c r="P843" s="40"/>
      <c r="Q843" s="40"/>
      <c r="R843" s="37"/>
      <c r="S843" s="37"/>
      <c r="T843" s="37"/>
      <c r="U843" s="37"/>
      <c r="V843" s="37"/>
      <c r="W843" s="37"/>
      <c r="X843" s="37"/>
      <c r="Y843" s="37"/>
      <c r="Z843" s="37"/>
      <c r="AE843" s="37"/>
      <c r="AF843" s="37"/>
    </row>
    <row r="844" spans="3:32">
      <c r="C844" s="40"/>
      <c r="D844" s="39"/>
      <c r="E844" s="39"/>
      <c r="F844" s="39"/>
      <c r="G844" s="40"/>
      <c r="H844" s="40"/>
      <c r="I844" s="40"/>
      <c r="J844" s="40"/>
      <c r="K844" s="40"/>
      <c r="L844" s="40"/>
      <c r="M844" s="40"/>
      <c r="N844" s="40"/>
      <c r="O844" s="40"/>
      <c r="P844" s="40"/>
      <c r="Q844" s="40"/>
      <c r="R844" s="37"/>
      <c r="S844" s="37"/>
      <c r="T844" s="37"/>
      <c r="U844" s="37"/>
      <c r="V844" s="37"/>
      <c r="W844" s="37"/>
      <c r="X844" s="37"/>
      <c r="Y844" s="37"/>
      <c r="Z844" s="37"/>
      <c r="AE844" s="37"/>
      <c r="AF844" s="37"/>
    </row>
    <row r="845" spans="3:32">
      <c r="C845" s="40"/>
      <c r="D845" s="39"/>
      <c r="E845" s="39"/>
      <c r="F845" s="39"/>
      <c r="G845" s="40"/>
      <c r="H845" s="40"/>
      <c r="I845" s="40"/>
      <c r="J845" s="40"/>
      <c r="K845" s="40"/>
      <c r="L845" s="40"/>
      <c r="M845" s="40"/>
      <c r="N845" s="40"/>
      <c r="O845" s="40"/>
      <c r="P845" s="40"/>
      <c r="Q845" s="40"/>
      <c r="R845" s="37"/>
      <c r="S845" s="37"/>
      <c r="T845" s="37"/>
      <c r="U845" s="37"/>
      <c r="V845" s="37"/>
      <c r="W845" s="37"/>
      <c r="X845" s="37"/>
      <c r="Y845" s="37"/>
      <c r="Z845" s="37"/>
      <c r="AE845" s="37"/>
      <c r="AF845" s="37"/>
    </row>
    <row r="846" spans="3:32">
      <c r="C846" s="40"/>
      <c r="D846" s="39"/>
      <c r="E846" s="39"/>
      <c r="F846" s="39"/>
      <c r="G846" s="40"/>
      <c r="H846" s="40"/>
      <c r="I846" s="40"/>
      <c r="J846" s="40"/>
      <c r="K846" s="40"/>
      <c r="L846" s="40"/>
      <c r="M846" s="40"/>
      <c r="N846" s="40"/>
      <c r="O846" s="40"/>
      <c r="P846" s="40"/>
      <c r="Q846" s="40"/>
      <c r="R846" s="37"/>
      <c r="S846" s="37"/>
      <c r="T846" s="37"/>
      <c r="U846" s="37"/>
      <c r="V846" s="37"/>
      <c r="W846" s="37"/>
      <c r="X846" s="37"/>
      <c r="Y846" s="37"/>
      <c r="Z846" s="37"/>
      <c r="AE846" s="37"/>
      <c r="AF846" s="37"/>
    </row>
    <row r="847" spans="3:32">
      <c r="C847" s="40"/>
      <c r="D847" s="39"/>
      <c r="E847" s="39"/>
      <c r="F847" s="39"/>
      <c r="G847" s="40"/>
      <c r="H847" s="40"/>
      <c r="I847" s="40"/>
      <c r="J847" s="40"/>
      <c r="K847" s="40"/>
      <c r="L847" s="40"/>
      <c r="M847" s="40"/>
      <c r="N847" s="40"/>
      <c r="O847" s="40"/>
      <c r="P847" s="40"/>
      <c r="Q847" s="40"/>
      <c r="R847" s="37"/>
      <c r="S847" s="37"/>
      <c r="T847" s="37"/>
      <c r="U847" s="37"/>
      <c r="V847" s="37"/>
      <c r="W847" s="37"/>
      <c r="X847" s="37"/>
      <c r="Y847" s="37"/>
      <c r="Z847" s="37"/>
      <c r="AE847" s="37"/>
      <c r="AF847" s="37"/>
    </row>
    <row r="848" spans="3:32">
      <c r="C848" s="40"/>
      <c r="D848" s="39"/>
      <c r="E848" s="39"/>
      <c r="F848" s="39"/>
      <c r="G848" s="40"/>
      <c r="H848" s="40"/>
      <c r="I848" s="40"/>
      <c r="J848" s="40"/>
      <c r="K848" s="40"/>
      <c r="L848" s="40"/>
      <c r="M848" s="40"/>
      <c r="N848" s="40"/>
      <c r="O848" s="40"/>
      <c r="P848" s="40"/>
      <c r="Q848" s="40"/>
      <c r="R848" s="37"/>
      <c r="S848" s="37"/>
      <c r="T848" s="37"/>
      <c r="U848" s="37"/>
      <c r="V848" s="37"/>
      <c r="W848" s="37"/>
      <c r="X848" s="37"/>
      <c r="Y848" s="37"/>
      <c r="Z848" s="37"/>
      <c r="AE848" s="37"/>
      <c r="AF848" s="37"/>
    </row>
    <row r="849" spans="3:32">
      <c r="C849" s="40"/>
      <c r="D849" s="39"/>
      <c r="E849" s="39"/>
      <c r="F849" s="39"/>
      <c r="G849" s="40"/>
      <c r="H849" s="40"/>
      <c r="I849" s="40"/>
      <c r="J849" s="40"/>
      <c r="K849" s="40"/>
      <c r="L849" s="40"/>
      <c r="M849" s="40"/>
      <c r="N849" s="40"/>
      <c r="O849" s="40"/>
      <c r="P849" s="40"/>
      <c r="Q849" s="40"/>
      <c r="R849" s="37"/>
      <c r="S849" s="37"/>
      <c r="T849" s="37"/>
      <c r="U849" s="37"/>
      <c r="V849" s="37"/>
      <c r="W849" s="37"/>
      <c r="X849" s="37"/>
      <c r="Y849" s="37"/>
      <c r="Z849" s="37"/>
      <c r="AE849" s="37"/>
      <c r="AF849" s="37"/>
    </row>
    <row r="850" spans="3:32">
      <c r="C850" s="40"/>
      <c r="D850" s="39"/>
      <c r="E850" s="39"/>
      <c r="F850" s="39"/>
      <c r="G850" s="40"/>
      <c r="H850" s="40"/>
      <c r="I850" s="40"/>
      <c r="J850" s="40"/>
      <c r="K850" s="40"/>
      <c r="L850" s="40"/>
      <c r="M850" s="40"/>
      <c r="N850" s="40"/>
      <c r="O850" s="40"/>
      <c r="P850" s="40"/>
      <c r="Q850" s="40"/>
      <c r="R850" s="37"/>
      <c r="S850" s="37"/>
      <c r="T850" s="37"/>
      <c r="U850" s="37"/>
      <c r="V850" s="37"/>
      <c r="W850" s="37"/>
      <c r="X850" s="37"/>
      <c r="Y850" s="37"/>
      <c r="Z850" s="37"/>
      <c r="AE850" s="37"/>
      <c r="AF850" s="37"/>
    </row>
    <row r="851" spans="3:32">
      <c r="C851" s="40"/>
      <c r="D851" s="39"/>
      <c r="E851" s="39"/>
      <c r="F851" s="39"/>
      <c r="G851" s="40"/>
      <c r="H851" s="40"/>
      <c r="I851" s="40"/>
      <c r="J851" s="40"/>
      <c r="K851" s="40"/>
      <c r="L851" s="40"/>
      <c r="M851" s="40"/>
      <c r="N851" s="40"/>
      <c r="O851" s="40"/>
      <c r="P851" s="40"/>
      <c r="Q851" s="40"/>
      <c r="R851" s="37"/>
      <c r="S851" s="37"/>
      <c r="T851" s="37"/>
      <c r="U851" s="37"/>
      <c r="V851" s="37"/>
      <c r="W851" s="37"/>
      <c r="X851" s="37"/>
      <c r="Y851" s="37"/>
      <c r="Z851" s="37"/>
      <c r="AE851" s="37"/>
      <c r="AF851" s="37"/>
    </row>
    <row r="852" spans="3:32">
      <c r="C852" s="40"/>
      <c r="D852" s="39"/>
      <c r="E852" s="39"/>
      <c r="F852" s="39"/>
      <c r="G852" s="40"/>
      <c r="H852" s="40"/>
      <c r="I852" s="40"/>
      <c r="J852" s="40"/>
      <c r="K852" s="40"/>
      <c r="L852" s="40"/>
      <c r="M852" s="40"/>
      <c r="N852" s="40"/>
      <c r="O852" s="40"/>
      <c r="P852" s="40"/>
      <c r="Q852" s="40"/>
      <c r="R852" s="37"/>
      <c r="S852" s="37"/>
      <c r="T852" s="37"/>
      <c r="U852" s="37"/>
      <c r="V852" s="37"/>
      <c r="W852" s="37"/>
      <c r="X852" s="37"/>
      <c r="Y852" s="37"/>
      <c r="Z852" s="37"/>
      <c r="AE852" s="37"/>
      <c r="AF852" s="37"/>
    </row>
    <row r="853" spans="3:32">
      <c r="C853" s="40"/>
      <c r="D853" s="39"/>
      <c r="E853" s="39"/>
      <c r="F853" s="39"/>
      <c r="G853" s="40"/>
      <c r="H853" s="40"/>
      <c r="I853" s="40"/>
      <c r="J853" s="40"/>
      <c r="K853" s="40"/>
      <c r="L853" s="40"/>
      <c r="M853" s="40"/>
      <c r="N853" s="40"/>
      <c r="O853" s="40"/>
      <c r="P853" s="40"/>
      <c r="Q853" s="40"/>
      <c r="R853" s="37"/>
      <c r="S853" s="37"/>
      <c r="T853" s="37"/>
      <c r="U853" s="37"/>
      <c r="V853" s="37"/>
      <c r="W853" s="37"/>
      <c r="X853" s="37"/>
      <c r="Y853" s="37"/>
      <c r="Z853" s="37"/>
      <c r="AE853" s="37"/>
      <c r="AF853" s="37"/>
    </row>
    <row r="854" spans="3:32">
      <c r="C854" s="40"/>
      <c r="D854" s="39"/>
      <c r="E854" s="39"/>
      <c r="F854" s="39"/>
      <c r="G854" s="40"/>
      <c r="H854" s="40"/>
      <c r="I854" s="40"/>
      <c r="J854" s="40"/>
      <c r="K854" s="40"/>
      <c r="L854" s="40"/>
      <c r="M854" s="40"/>
      <c r="N854" s="40"/>
      <c r="O854" s="40"/>
      <c r="P854" s="40"/>
      <c r="Q854" s="40"/>
      <c r="R854" s="37"/>
      <c r="S854" s="37"/>
      <c r="T854" s="37"/>
      <c r="U854" s="37"/>
      <c r="V854" s="37"/>
      <c r="W854" s="37"/>
      <c r="X854" s="37"/>
      <c r="Y854" s="37"/>
      <c r="Z854" s="37"/>
      <c r="AE854" s="37"/>
      <c r="AF854" s="37"/>
    </row>
    <row r="855" spans="3:32">
      <c r="C855" s="40"/>
      <c r="D855" s="39"/>
      <c r="E855" s="39"/>
      <c r="F855" s="39"/>
      <c r="G855" s="40"/>
      <c r="H855" s="40"/>
      <c r="I855" s="40"/>
      <c r="J855" s="40"/>
      <c r="K855" s="40"/>
      <c r="L855" s="40"/>
      <c r="M855" s="40"/>
      <c r="N855" s="40"/>
      <c r="O855" s="40"/>
      <c r="P855" s="40"/>
      <c r="Q855" s="40"/>
      <c r="R855" s="37"/>
      <c r="S855" s="37"/>
      <c r="T855" s="37"/>
      <c r="U855" s="37"/>
      <c r="V855" s="37"/>
      <c r="W855" s="37"/>
      <c r="X855" s="37"/>
      <c r="Y855" s="37"/>
      <c r="Z855" s="37"/>
      <c r="AE855" s="37"/>
      <c r="AF855" s="37"/>
    </row>
    <row r="856" spans="3:32">
      <c r="C856" s="40"/>
      <c r="D856" s="39"/>
      <c r="E856" s="39"/>
      <c r="F856" s="39"/>
      <c r="G856" s="40"/>
      <c r="H856" s="40"/>
      <c r="I856" s="40"/>
      <c r="J856" s="40"/>
      <c r="K856" s="40"/>
      <c r="L856" s="40"/>
      <c r="M856" s="40"/>
      <c r="N856" s="40"/>
      <c r="O856" s="40"/>
      <c r="P856" s="40"/>
      <c r="Q856" s="40"/>
      <c r="R856" s="37"/>
      <c r="S856" s="37"/>
      <c r="T856" s="37"/>
      <c r="U856" s="37"/>
      <c r="V856" s="37"/>
      <c r="W856" s="37"/>
      <c r="X856" s="37"/>
      <c r="Y856" s="37"/>
      <c r="Z856" s="37"/>
      <c r="AE856" s="37"/>
      <c r="AF856" s="37"/>
    </row>
    <row r="857" spans="3:32">
      <c r="C857" s="40"/>
      <c r="D857" s="39"/>
      <c r="E857" s="39"/>
      <c r="F857" s="39"/>
      <c r="G857" s="40"/>
      <c r="H857" s="40"/>
      <c r="I857" s="40"/>
      <c r="J857" s="40"/>
      <c r="K857" s="40"/>
      <c r="L857" s="40"/>
      <c r="M857" s="40"/>
      <c r="N857" s="40"/>
      <c r="O857" s="40"/>
      <c r="P857" s="40"/>
      <c r="Q857" s="40"/>
      <c r="R857" s="37"/>
      <c r="S857" s="37"/>
      <c r="T857" s="37"/>
      <c r="U857" s="37"/>
      <c r="V857" s="37"/>
      <c r="W857" s="37"/>
      <c r="X857" s="37"/>
      <c r="Y857" s="37"/>
      <c r="Z857" s="37"/>
      <c r="AE857" s="37"/>
      <c r="AF857" s="37"/>
    </row>
    <row r="858" spans="3:32">
      <c r="C858" s="40"/>
      <c r="D858" s="39"/>
      <c r="E858" s="39"/>
      <c r="F858" s="39"/>
      <c r="G858" s="40"/>
      <c r="H858" s="40"/>
      <c r="I858" s="40"/>
      <c r="J858" s="40"/>
      <c r="K858" s="40"/>
      <c r="L858" s="40"/>
      <c r="M858" s="40"/>
      <c r="N858" s="40"/>
      <c r="O858" s="40"/>
      <c r="P858" s="40"/>
      <c r="Q858" s="40"/>
      <c r="R858" s="37"/>
      <c r="S858" s="37"/>
      <c r="T858" s="37"/>
      <c r="U858" s="37"/>
      <c r="V858" s="37"/>
      <c r="W858" s="37"/>
      <c r="X858" s="37"/>
      <c r="Y858" s="37"/>
      <c r="Z858" s="37"/>
      <c r="AE858" s="37"/>
      <c r="AF858" s="37"/>
    </row>
    <row r="859" spans="3:32">
      <c r="C859" s="40"/>
      <c r="D859" s="39"/>
      <c r="E859" s="39"/>
      <c r="F859" s="39"/>
      <c r="G859" s="40"/>
      <c r="H859" s="40"/>
      <c r="I859" s="40"/>
      <c r="J859" s="40"/>
      <c r="K859" s="40"/>
      <c r="L859" s="40"/>
      <c r="M859" s="40"/>
      <c r="N859" s="40"/>
      <c r="O859" s="40"/>
      <c r="P859" s="40"/>
      <c r="Q859" s="40"/>
      <c r="R859" s="37"/>
      <c r="S859" s="37"/>
      <c r="T859" s="37"/>
      <c r="U859" s="37"/>
      <c r="V859" s="37"/>
      <c r="W859" s="37"/>
      <c r="X859" s="37"/>
      <c r="Y859" s="37"/>
      <c r="Z859" s="37"/>
      <c r="AE859" s="37"/>
      <c r="AF859" s="37"/>
    </row>
    <row r="860" spans="3:32">
      <c r="C860" s="40"/>
      <c r="D860" s="39"/>
      <c r="E860" s="39"/>
      <c r="F860" s="39"/>
      <c r="G860" s="40"/>
      <c r="H860" s="40"/>
      <c r="I860" s="40"/>
      <c r="J860" s="40"/>
      <c r="K860" s="40"/>
      <c r="L860" s="40"/>
      <c r="M860" s="40"/>
      <c r="N860" s="40"/>
      <c r="O860" s="40"/>
      <c r="P860" s="40"/>
      <c r="Q860" s="40"/>
      <c r="R860" s="37"/>
      <c r="S860" s="37"/>
      <c r="T860" s="37"/>
      <c r="U860" s="37"/>
      <c r="V860" s="37"/>
      <c r="W860" s="37"/>
      <c r="X860" s="37"/>
      <c r="Y860" s="37"/>
      <c r="Z860" s="37"/>
      <c r="AE860" s="37"/>
      <c r="AF860" s="37"/>
    </row>
    <row r="861" spans="3:32">
      <c r="C861" s="40"/>
      <c r="D861" s="39"/>
      <c r="E861" s="39"/>
      <c r="F861" s="39"/>
      <c r="G861" s="40"/>
      <c r="H861" s="40"/>
      <c r="I861" s="40"/>
      <c r="J861" s="40"/>
      <c r="K861" s="40"/>
      <c r="L861" s="40"/>
      <c r="M861" s="40"/>
      <c r="N861" s="40"/>
      <c r="O861" s="40"/>
      <c r="P861" s="40"/>
      <c r="Q861" s="40"/>
      <c r="R861" s="37"/>
      <c r="S861" s="37"/>
      <c r="T861" s="37"/>
      <c r="U861" s="37"/>
      <c r="V861" s="37"/>
      <c r="W861" s="37"/>
      <c r="X861" s="37"/>
      <c r="Y861" s="37"/>
      <c r="Z861" s="37"/>
      <c r="AE861" s="37"/>
      <c r="AF861" s="37"/>
    </row>
    <row r="862" spans="3:32">
      <c r="C862" s="40"/>
      <c r="D862" s="39"/>
      <c r="E862" s="39"/>
      <c r="F862" s="39"/>
      <c r="G862" s="40"/>
      <c r="H862" s="40"/>
      <c r="I862" s="40"/>
      <c r="J862" s="40"/>
      <c r="K862" s="40"/>
      <c r="L862" s="40"/>
      <c r="M862" s="40"/>
      <c r="N862" s="40"/>
      <c r="O862" s="40"/>
      <c r="P862" s="40"/>
      <c r="Q862" s="40"/>
      <c r="R862" s="37"/>
      <c r="S862" s="37"/>
      <c r="T862" s="37"/>
      <c r="U862" s="37"/>
      <c r="V862" s="37"/>
      <c r="W862" s="37"/>
      <c r="X862" s="37"/>
      <c r="Y862" s="37"/>
      <c r="Z862" s="37"/>
      <c r="AE862" s="37"/>
      <c r="AF862" s="37"/>
    </row>
    <row r="863" spans="3:32">
      <c r="C863" s="40"/>
      <c r="D863" s="39"/>
      <c r="E863" s="39"/>
      <c r="F863" s="39"/>
      <c r="G863" s="40"/>
      <c r="H863" s="40"/>
      <c r="I863" s="40"/>
      <c r="J863" s="40"/>
      <c r="K863" s="40"/>
      <c r="L863" s="40"/>
      <c r="M863" s="40"/>
      <c r="N863" s="40"/>
      <c r="O863" s="40"/>
      <c r="P863" s="40"/>
      <c r="Q863" s="40"/>
      <c r="R863" s="37"/>
      <c r="S863" s="37"/>
      <c r="T863" s="37"/>
      <c r="U863" s="37"/>
      <c r="V863" s="37"/>
      <c r="W863" s="37"/>
      <c r="X863" s="37"/>
      <c r="Y863" s="37"/>
      <c r="Z863" s="37"/>
      <c r="AE863" s="37"/>
      <c r="AF863" s="37"/>
    </row>
    <row r="864" spans="3:32">
      <c r="C864" s="40"/>
      <c r="D864" s="39"/>
      <c r="E864" s="39"/>
      <c r="F864" s="39"/>
      <c r="G864" s="40"/>
      <c r="H864" s="40"/>
      <c r="I864" s="40"/>
      <c r="J864" s="40"/>
      <c r="K864" s="40"/>
      <c r="L864" s="40"/>
      <c r="M864" s="40"/>
      <c r="N864" s="40"/>
      <c r="O864" s="40"/>
      <c r="P864" s="40"/>
      <c r="Q864" s="40"/>
      <c r="R864" s="37"/>
      <c r="S864" s="37"/>
      <c r="T864" s="37"/>
      <c r="U864" s="37"/>
      <c r="V864" s="37"/>
      <c r="W864" s="37"/>
      <c r="X864" s="37"/>
      <c r="Y864" s="37"/>
      <c r="Z864" s="37"/>
      <c r="AE864" s="37"/>
      <c r="AF864" s="37"/>
    </row>
    <row r="865" spans="3:32">
      <c r="C865" s="40"/>
      <c r="D865" s="39"/>
      <c r="E865" s="39"/>
      <c r="F865" s="39"/>
      <c r="G865" s="40"/>
      <c r="H865" s="40"/>
      <c r="I865" s="40"/>
      <c r="J865" s="40"/>
      <c r="K865" s="40"/>
      <c r="L865" s="40"/>
      <c r="M865" s="40"/>
      <c r="N865" s="40"/>
      <c r="O865" s="40"/>
      <c r="P865" s="40"/>
      <c r="Q865" s="40"/>
      <c r="R865" s="37"/>
      <c r="S865" s="37"/>
      <c r="T865" s="37"/>
      <c r="U865" s="37"/>
      <c r="V865" s="37"/>
      <c r="W865" s="37"/>
      <c r="X865" s="37"/>
      <c r="Y865" s="37"/>
      <c r="Z865" s="37"/>
      <c r="AE865" s="37"/>
      <c r="AF865" s="37"/>
    </row>
    <row r="866" spans="3:32">
      <c r="C866" s="40"/>
      <c r="D866" s="39"/>
      <c r="E866" s="39"/>
      <c r="F866" s="39"/>
      <c r="G866" s="40"/>
      <c r="H866" s="40"/>
      <c r="I866" s="40"/>
      <c r="J866" s="40"/>
      <c r="K866" s="40"/>
      <c r="L866" s="40"/>
      <c r="M866" s="40"/>
      <c r="N866" s="40"/>
      <c r="O866" s="40"/>
      <c r="P866" s="40"/>
      <c r="Q866" s="40"/>
      <c r="R866" s="37"/>
      <c r="S866" s="37"/>
      <c r="T866" s="37"/>
      <c r="U866" s="37"/>
      <c r="V866" s="37"/>
      <c r="W866" s="37"/>
      <c r="X866" s="37"/>
      <c r="Y866" s="37"/>
      <c r="Z866" s="37"/>
      <c r="AE866" s="37"/>
      <c r="AF866" s="37"/>
    </row>
    <row r="867" spans="3:32">
      <c r="C867" s="40"/>
      <c r="D867" s="39"/>
      <c r="E867" s="39"/>
      <c r="F867" s="39"/>
      <c r="G867" s="40"/>
      <c r="H867" s="40"/>
      <c r="I867" s="40"/>
      <c r="J867" s="40"/>
      <c r="K867" s="40"/>
      <c r="L867" s="40"/>
      <c r="M867" s="40"/>
      <c r="N867" s="40"/>
      <c r="O867" s="40"/>
      <c r="P867" s="40"/>
      <c r="Q867" s="40"/>
      <c r="R867" s="37"/>
      <c r="S867" s="37"/>
      <c r="T867" s="37"/>
      <c r="U867" s="37"/>
      <c r="V867" s="37"/>
      <c r="W867" s="37"/>
      <c r="X867" s="37"/>
      <c r="Y867" s="37"/>
      <c r="Z867" s="37"/>
      <c r="AE867" s="37"/>
      <c r="AF867" s="37"/>
    </row>
    <row r="868" spans="3:32">
      <c r="C868" s="40"/>
      <c r="D868" s="39"/>
      <c r="E868" s="39"/>
      <c r="F868" s="39"/>
      <c r="G868" s="40"/>
      <c r="H868" s="40"/>
      <c r="I868" s="40"/>
      <c r="J868" s="40"/>
      <c r="K868" s="40"/>
      <c r="L868" s="40"/>
      <c r="M868" s="40"/>
      <c r="N868" s="40"/>
      <c r="O868" s="40"/>
      <c r="P868" s="40"/>
      <c r="Q868" s="40"/>
      <c r="R868" s="37"/>
      <c r="S868" s="37"/>
      <c r="T868" s="37"/>
      <c r="U868" s="37"/>
      <c r="V868" s="37"/>
      <c r="W868" s="37"/>
      <c r="X868" s="37"/>
      <c r="Y868" s="37"/>
      <c r="Z868" s="37"/>
      <c r="AE868" s="37"/>
      <c r="AF868" s="37"/>
    </row>
    <row r="869" spans="3:32">
      <c r="C869" s="40"/>
      <c r="D869" s="39"/>
      <c r="E869" s="39"/>
      <c r="F869" s="39"/>
      <c r="G869" s="40"/>
      <c r="H869" s="40"/>
      <c r="I869" s="40"/>
      <c r="J869" s="40"/>
      <c r="K869" s="40"/>
      <c r="L869" s="40"/>
      <c r="M869" s="40"/>
      <c r="N869" s="40"/>
      <c r="O869" s="40"/>
      <c r="P869" s="40"/>
      <c r="Q869" s="40"/>
      <c r="R869" s="37"/>
      <c r="S869" s="37"/>
      <c r="T869" s="37"/>
      <c r="U869" s="37"/>
      <c r="V869" s="37"/>
      <c r="W869" s="37"/>
      <c r="X869" s="37"/>
      <c r="Y869" s="37"/>
      <c r="Z869" s="37"/>
      <c r="AE869" s="37"/>
      <c r="AF869" s="37"/>
    </row>
    <row r="870" spans="3:32">
      <c r="C870" s="40"/>
      <c r="D870" s="39"/>
      <c r="E870" s="39"/>
      <c r="F870" s="39"/>
      <c r="G870" s="40"/>
      <c r="H870" s="40"/>
      <c r="I870" s="40"/>
      <c r="J870" s="40"/>
      <c r="K870" s="40"/>
      <c r="L870" s="40"/>
      <c r="M870" s="40"/>
      <c r="N870" s="40"/>
      <c r="O870" s="40"/>
      <c r="P870" s="40"/>
      <c r="Q870" s="40"/>
      <c r="R870" s="37"/>
      <c r="S870" s="37"/>
      <c r="T870" s="37"/>
      <c r="U870" s="37"/>
      <c r="V870" s="37"/>
      <c r="W870" s="37"/>
      <c r="X870" s="37"/>
      <c r="Y870" s="37"/>
      <c r="Z870" s="37"/>
      <c r="AE870" s="37"/>
      <c r="AF870" s="37"/>
    </row>
    <row r="871" spans="3:32">
      <c r="C871" s="40"/>
      <c r="D871" s="39"/>
      <c r="E871" s="39"/>
      <c r="F871" s="39"/>
      <c r="G871" s="40"/>
      <c r="H871" s="40"/>
      <c r="I871" s="40"/>
      <c r="J871" s="40"/>
      <c r="K871" s="40"/>
      <c r="L871" s="40"/>
      <c r="M871" s="40"/>
      <c r="N871" s="40"/>
      <c r="O871" s="40"/>
      <c r="P871" s="40"/>
      <c r="Q871" s="40"/>
      <c r="R871" s="37"/>
      <c r="S871" s="37"/>
      <c r="T871" s="37"/>
      <c r="U871" s="37"/>
      <c r="V871" s="37"/>
      <c r="W871" s="37"/>
      <c r="X871" s="37"/>
      <c r="Y871" s="37"/>
      <c r="Z871" s="37"/>
      <c r="AE871" s="37"/>
      <c r="AF871" s="37"/>
    </row>
    <row r="872" spans="3:32">
      <c r="C872" s="40"/>
      <c r="D872" s="39"/>
      <c r="E872" s="39"/>
      <c r="F872" s="39"/>
      <c r="G872" s="40"/>
      <c r="H872" s="40"/>
      <c r="I872" s="40"/>
      <c r="J872" s="40"/>
      <c r="K872" s="40"/>
      <c r="L872" s="40"/>
      <c r="M872" s="40"/>
      <c r="N872" s="40"/>
      <c r="O872" s="40"/>
      <c r="P872" s="40"/>
      <c r="Q872" s="40"/>
      <c r="R872" s="37"/>
      <c r="S872" s="37"/>
      <c r="T872" s="37"/>
      <c r="U872" s="37"/>
      <c r="V872" s="37"/>
      <c r="W872" s="37"/>
      <c r="X872" s="37"/>
      <c r="Y872" s="37"/>
      <c r="Z872" s="37"/>
      <c r="AE872" s="37"/>
      <c r="AF872" s="37"/>
    </row>
    <row r="873" spans="3:32">
      <c r="C873" s="40"/>
      <c r="D873" s="39"/>
      <c r="E873" s="39"/>
      <c r="F873" s="39"/>
      <c r="G873" s="40"/>
      <c r="H873" s="40"/>
      <c r="I873" s="40"/>
      <c r="J873" s="40"/>
      <c r="K873" s="40"/>
      <c r="L873" s="40"/>
      <c r="M873" s="40"/>
      <c r="N873" s="40"/>
      <c r="O873" s="40"/>
      <c r="P873" s="40"/>
      <c r="Q873" s="40"/>
      <c r="R873" s="37"/>
      <c r="S873" s="37"/>
      <c r="T873" s="37"/>
      <c r="U873" s="37"/>
      <c r="V873" s="37"/>
      <c r="W873" s="37"/>
      <c r="X873" s="37"/>
      <c r="Y873" s="37"/>
      <c r="Z873" s="37"/>
      <c r="AE873" s="37"/>
      <c r="AF873" s="37"/>
    </row>
    <row r="874" spans="3:32">
      <c r="C874" s="40"/>
      <c r="D874" s="39"/>
      <c r="E874" s="39"/>
      <c r="F874" s="39"/>
      <c r="G874" s="40"/>
      <c r="H874" s="40"/>
      <c r="I874" s="40"/>
      <c r="J874" s="40"/>
      <c r="K874" s="40"/>
      <c r="L874" s="40"/>
      <c r="M874" s="40"/>
      <c r="N874" s="40"/>
      <c r="O874" s="40"/>
      <c r="P874" s="40"/>
      <c r="Q874" s="40"/>
      <c r="R874" s="37"/>
      <c r="S874" s="37"/>
      <c r="T874" s="37"/>
      <c r="U874" s="37"/>
      <c r="V874" s="37"/>
      <c r="W874" s="37"/>
      <c r="X874" s="37"/>
      <c r="Y874" s="37"/>
      <c r="Z874" s="37"/>
      <c r="AE874" s="37"/>
      <c r="AF874" s="37"/>
    </row>
    <row r="875" spans="3:32">
      <c r="C875" s="40"/>
      <c r="D875" s="39"/>
      <c r="E875" s="39"/>
      <c r="F875" s="39"/>
      <c r="G875" s="40"/>
      <c r="H875" s="40"/>
      <c r="I875" s="40"/>
      <c r="J875" s="40"/>
      <c r="K875" s="40"/>
      <c r="L875" s="40"/>
      <c r="M875" s="40"/>
      <c r="N875" s="40"/>
      <c r="O875" s="40"/>
      <c r="P875" s="40"/>
      <c r="Q875" s="40"/>
      <c r="R875" s="37"/>
      <c r="S875" s="37"/>
      <c r="T875" s="37"/>
      <c r="U875" s="37"/>
      <c r="V875" s="37"/>
      <c r="W875" s="37"/>
      <c r="X875" s="37"/>
      <c r="Y875" s="37"/>
      <c r="Z875" s="37"/>
      <c r="AE875" s="37"/>
      <c r="AF875" s="37"/>
    </row>
    <row r="876" spans="3:32">
      <c r="C876" s="40"/>
      <c r="D876" s="39"/>
      <c r="E876" s="39"/>
      <c r="F876" s="39"/>
      <c r="G876" s="40"/>
      <c r="H876" s="40"/>
      <c r="I876" s="40"/>
      <c r="J876" s="40"/>
      <c r="K876" s="40"/>
      <c r="L876" s="40"/>
      <c r="M876" s="40"/>
      <c r="N876" s="40"/>
      <c r="O876" s="40"/>
      <c r="P876" s="40"/>
      <c r="Q876" s="40"/>
      <c r="R876" s="37"/>
      <c r="S876" s="37"/>
      <c r="T876" s="37"/>
      <c r="U876" s="37"/>
      <c r="V876" s="37"/>
      <c r="W876" s="37"/>
      <c r="X876" s="37"/>
      <c r="Y876" s="37"/>
      <c r="Z876" s="37"/>
      <c r="AE876" s="37"/>
      <c r="AF876" s="37"/>
    </row>
    <row r="877" spans="3:32">
      <c r="C877" s="40"/>
      <c r="D877" s="39"/>
      <c r="E877" s="39"/>
      <c r="F877" s="39"/>
      <c r="G877" s="40"/>
      <c r="H877" s="40"/>
      <c r="I877" s="40"/>
      <c r="J877" s="40"/>
      <c r="K877" s="40"/>
      <c r="L877" s="40"/>
      <c r="M877" s="40"/>
      <c r="N877" s="40"/>
      <c r="O877" s="40"/>
      <c r="P877" s="40"/>
      <c r="Q877" s="40"/>
      <c r="R877" s="37"/>
      <c r="S877" s="37"/>
      <c r="T877" s="37"/>
      <c r="U877" s="37"/>
      <c r="V877" s="37"/>
      <c r="W877" s="37"/>
      <c r="X877" s="37"/>
      <c r="Y877" s="37"/>
      <c r="Z877" s="37"/>
      <c r="AE877" s="37"/>
      <c r="AF877" s="37"/>
    </row>
    <row r="878" spans="3:32">
      <c r="C878" s="40"/>
      <c r="D878" s="39"/>
      <c r="E878" s="39"/>
      <c r="F878" s="39"/>
      <c r="G878" s="40"/>
      <c r="H878" s="40"/>
      <c r="I878" s="40"/>
      <c r="J878" s="40"/>
      <c r="K878" s="40"/>
      <c r="L878" s="40"/>
      <c r="M878" s="40"/>
      <c r="N878" s="40"/>
      <c r="O878" s="40"/>
      <c r="P878" s="40"/>
      <c r="Q878" s="40"/>
      <c r="R878" s="37"/>
      <c r="S878" s="37"/>
      <c r="T878" s="37"/>
      <c r="U878" s="37"/>
      <c r="V878" s="37"/>
      <c r="W878" s="37"/>
      <c r="X878" s="37"/>
      <c r="Y878" s="37"/>
      <c r="Z878" s="37"/>
      <c r="AE878" s="37"/>
      <c r="AF878" s="37"/>
    </row>
    <row r="879" spans="3:32">
      <c r="C879" s="40"/>
      <c r="D879" s="39"/>
      <c r="E879" s="39"/>
      <c r="F879" s="39"/>
      <c r="G879" s="40"/>
      <c r="H879" s="40"/>
      <c r="I879" s="40"/>
      <c r="J879" s="40"/>
      <c r="K879" s="40"/>
      <c r="L879" s="40"/>
      <c r="M879" s="40"/>
      <c r="N879" s="40"/>
      <c r="O879" s="40"/>
      <c r="P879" s="40"/>
      <c r="Q879" s="40"/>
      <c r="R879" s="37"/>
      <c r="S879" s="37"/>
      <c r="T879" s="37"/>
      <c r="U879" s="37"/>
      <c r="V879" s="37"/>
      <c r="W879" s="37"/>
      <c r="X879" s="37"/>
      <c r="Y879" s="37"/>
      <c r="Z879" s="37"/>
      <c r="AE879" s="37"/>
      <c r="AF879" s="37"/>
    </row>
    <row r="880" spans="3:32">
      <c r="C880" s="40"/>
      <c r="D880" s="39"/>
      <c r="E880" s="39"/>
      <c r="F880" s="39"/>
      <c r="G880" s="40"/>
      <c r="H880" s="40"/>
      <c r="I880" s="40"/>
      <c r="J880" s="40"/>
      <c r="K880" s="40"/>
      <c r="L880" s="40"/>
      <c r="M880" s="40"/>
      <c r="N880" s="40"/>
      <c r="O880" s="40"/>
      <c r="P880" s="40"/>
      <c r="Q880" s="40"/>
      <c r="R880" s="37"/>
      <c r="S880" s="37"/>
      <c r="T880" s="37"/>
      <c r="U880" s="37"/>
      <c r="V880" s="37"/>
      <c r="W880" s="37"/>
      <c r="X880" s="37"/>
      <c r="Y880" s="37"/>
      <c r="Z880" s="37"/>
      <c r="AE880" s="37"/>
      <c r="AF880" s="37"/>
    </row>
    <row r="881" spans="3:32">
      <c r="C881" s="40"/>
      <c r="D881" s="39"/>
      <c r="E881" s="39"/>
      <c r="F881" s="39"/>
      <c r="G881" s="40"/>
      <c r="H881" s="40"/>
      <c r="I881" s="40"/>
      <c r="J881" s="40"/>
      <c r="K881" s="40"/>
      <c r="L881" s="40"/>
      <c r="M881" s="40"/>
      <c r="N881" s="40"/>
      <c r="O881" s="40"/>
      <c r="P881" s="40"/>
      <c r="Q881" s="40"/>
      <c r="R881" s="37"/>
      <c r="S881" s="37"/>
      <c r="T881" s="37"/>
      <c r="U881" s="37"/>
      <c r="V881" s="37"/>
      <c r="W881" s="37"/>
      <c r="X881" s="37"/>
      <c r="Y881" s="37"/>
      <c r="Z881" s="37"/>
      <c r="AE881" s="37"/>
      <c r="AF881" s="37"/>
    </row>
    <row r="882" spans="3:32">
      <c r="C882" s="40"/>
      <c r="D882" s="39"/>
      <c r="E882" s="39"/>
      <c r="F882" s="39"/>
      <c r="G882" s="40"/>
      <c r="H882" s="40"/>
      <c r="I882" s="40"/>
      <c r="J882" s="40"/>
      <c r="K882" s="40"/>
      <c r="L882" s="40"/>
      <c r="M882" s="40"/>
      <c r="N882" s="40"/>
      <c r="O882" s="40"/>
      <c r="P882" s="40"/>
      <c r="Q882" s="40"/>
      <c r="R882" s="37"/>
      <c r="S882" s="37"/>
      <c r="T882" s="37"/>
      <c r="U882" s="37"/>
      <c r="V882" s="37"/>
      <c r="W882" s="37"/>
      <c r="X882" s="37"/>
      <c r="Y882" s="37"/>
      <c r="Z882" s="37"/>
      <c r="AE882" s="37"/>
      <c r="AF882" s="37"/>
    </row>
    <row r="883" spans="3:32">
      <c r="C883" s="40"/>
      <c r="D883" s="39"/>
      <c r="E883" s="39"/>
      <c r="F883" s="39"/>
      <c r="G883" s="40"/>
      <c r="H883" s="40"/>
      <c r="I883" s="40"/>
      <c r="J883" s="40"/>
      <c r="K883" s="40"/>
      <c r="L883" s="40"/>
      <c r="M883" s="40"/>
      <c r="N883" s="40"/>
      <c r="O883" s="40"/>
      <c r="P883" s="40"/>
      <c r="Q883" s="40"/>
      <c r="R883" s="37"/>
      <c r="S883" s="37"/>
      <c r="T883" s="37"/>
      <c r="U883" s="37"/>
      <c r="V883" s="37"/>
      <c r="W883" s="37"/>
      <c r="X883" s="37"/>
      <c r="Y883" s="37"/>
      <c r="Z883" s="37"/>
      <c r="AE883" s="37"/>
      <c r="AF883" s="37"/>
    </row>
    <row r="884" spans="3:32">
      <c r="C884" s="40"/>
      <c r="D884" s="39"/>
      <c r="E884" s="39"/>
      <c r="F884" s="39"/>
      <c r="G884" s="40"/>
      <c r="H884" s="40"/>
      <c r="I884" s="40"/>
      <c r="J884" s="40"/>
      <c r="K884" s="40"/>
      <c r="L884" s="40"/>
      <c r="M884" s="40"/>
      <c r="N884" s="40"/>
      <c r="O884" s="40"/>
      <c r="P884" s="40"/>
      <c r="Q884" s="40"/>
      <c r="R884" s="37"/>
      <c r="S884" s="37"/>
      <c r="T884" s="37"/>
      <c r="U884" s="37"/>
      <c r="V884" s="37"/>
      <c r="W884" s="37"/>
      <c r="X884" s="37"/>
      <c r="Y884" s="37"/>
      <c r="Z884" s="37"/>
      <c r="AE884" s="37"/>
      <c r="AF884" s="37"/>
    </row>
    <row r="885" spans="3:32">
      <c r="C885" s="40"/>
      <c r="D885" s="39"/>
      <c r="E885" s="39"/>
      <c r="F885" s="39"/>
      <c r="G885" s="40"/>
      <c r="H885" s="40"/>
      <c r="I885" s="40"/>
      <c r="J885" s="40"/>
      <c r="K885" s="40"/>
      <c r="L885" s="40"/>
      <c r="M885" s="40"/>
      <c r="N885" s="40"/>
      <c r="O885" s="40"/>
      <c r="P885" s="40"/>
      <c r="Q885" s="40"/>
      <c r="R885" s="37"/>
      <c r="S885" s="37"/>
      <c r="T885" s="37"/>
      <c r="U885" s="37"/>
      <c r="V885" s="37"/>
      <c r="W885" s="37"/>
      <c r="X885" s="37"/>
      <c r="Y885" s="37"/>
      <c r="Z885" s="37"/>
      <c r="AE885" s="37"/>
      <c r="AF885" s="37"/>
    </row>
    <row r="886" spans="3:32">
      <c r="C886" s="40"/>
      <c r="D886" s="39"/>
      <c r="E886" s="39"/>
      <c r="F886" s="39"/>
      <c r="G886" s="40"/>
      <c r="H886" s="40"/>
      <c r="I886" s="40"/>
      <c r="J886" s="40"/>
      <c r="K886" s="40"/>
      <c r="L886" s="40"/>
      <c r="M886" s="40"/>
      <c r="N886" s="40"/>
      <c r="O886" s="40"/>
      <c r="P886" s="40"/>
      <c r="Q886" s="40"/>
      <c r="R886" s="37"/>
      <c r="S886" s="37"/>
      <c r="T886" s="37"/>
      <c r="U886" s="37"/>
      <c r="V886" s="37"/>
      <c r="W886" s="37"/>
      <c r="X886" s="37"/>
      <c r="Y886" s="37"/>
      <c r="Z886" s="37"/>
      <c r="AE886" s="37"/>
      <c r="AF886" s="37"/>
    </row>
    <row r="887" spans="3:32">
      <c r="C887" s="40"/>
      <c r="D887" s="39"/>
      <c r="E887" s="39"/>
      <c r="F887" s="39"/>
      <c r="G887" s="40"/>
      <c r="H887" s="40"/>
      <c r="I887" s="40"/>
      <c r="J887" s="40"/>
      <c r="K887" s="40"/>
      <c r="L887" s="40"/>
      <c r="M887" s="40"/>
      <c r="N887" s="40"/>
      <c r="O887" s="40"/>
      <c r="P887" s="40"/>
      <c r="Q887" s="40"/>
      <c r="R887" s="37"/>
      <c r="S887" s="37"/>
      <c r="T887" s="37"/>
      <c r="U887" s="37"/>
      <c r="V887" s="37"/>
      <c r="W887" s="37"/>
      <c r="X887" s="37"/>
      <c r="Y887" s="37"/>
      <c r="Z887" s="37"/>
      <c r="AE887" s="37"/>
      <c r="AF887" s="37"/>
    </row>
    <row r="888" spans="3:32">
      <c r="C888" s="40"/>
      <c r="D888" s="39"/>
      <c r="E888" s="39"/>
      <c r="F888" s="39"/>
      <c r="G888" s="40"/>
      <c r="H888" s="40"/>
      <c r="I888" s="40"/>
      <c r="J888" s="40"/>
      <c r="K888" s="40"/>
      <c r="L888" s="40"/>
      <c r="M888" s="40"/>
      <c r="N888" s="40"/>
      <c r="O888" s="40"/>
      <c r="P888" s="40"/>
      <c r="Q888" s="40"/>
      <c r="R888" s="37"/>
      <c r="S888" s="37"/>
      <c r="T888" s="37"/>
      <c r="U888" s="37"/>
      <c r="V888" s="37"/>
      <c r="W888" s="37"/>
      <c r="X888" s="37"/>
      <c r="Y888" s="37"/>
      <c r="Z888" s="37"/>
      <c r="AE888" s="37"/>
      <c r="AF888" s="37"/>
    </row>
    <row r="889" spans="3:32">
      <c r="C889" s="40"/>
      <c r="D889" s="39"/>
      <c r="E889" s="39"/>
      <c r="F889" s="39"/>
      <c r="G889" s="40"/>
      <c r="H889" s="40"/>
      <c r="I889" s="40"/>
      <c r="J889" s="40"/>
      <c r="K889" s="40"/>
      <c r="L889" s="40"/>
      <c r="M889" s="40"/>
      <c r="N889" s="40"/>
      <c r="O889" s="40"/>
      <c r="P889" s="40"/>
      <c r="Q889" s="40"/>
      <c r="R889" s="37"/>
      <c r="S889" s="37"/>
      <c r="T889" s="37"/>
      <c r="U889" s="37"/>
      <c r="V889" s="37"/>
      <c r="W889" s="37"/>
      <c r="X889" s="37"/>
      <c r="Y889" s="37"/>
      <c r="Z889" s="37"/>
      <c r="AE889" s="37"/>
      <c r="AF889" s="37"/>
    </row>
    <row r="890" spans="3:32">
      <c r="C890" s="40"/>
      <c r="D890" s="39"/>
      <c r="E890" s="39"/>
      <c r="F890" s="39"/>
      <c r="G890" s="40"/>
      <c r="H890" s="40"/>
      <c r="I890" s="40"/>
      <c r="J890" s="40"/>
      <c r="K890" s="40"/>
      <c r="L890" s="40"/>
      <c r="M890" s="40"/>
      <c r="N890" s="40"/>
      <c r="O890" s="40"/>
      <c r="P890" s="40"/>
      <c r="Q890" s="40"/>
      <c r="R890" s="37"/>
      <c r="S890" s="37"/>
      <c r="T890" s="37"/>
      <c r="U890" s="37"/>
      <c r="V890" s="37"/>
      <c r="W890" s="37"/>
      <c r="X890" s="37"/>
      <c r="Y890" s="37"/>
      <c r="Z890" s="37"/>
      <c r="AE890" s="37"/>
      <c r="AF890" s="37"/>
    </row>
    <row r="891" spans="3:32">
      <c r="C891" s="40"/>
      <c r="D891" s="39"/>
      <c r="E891" s="39"/>
      <c r="F891" s="39"/>
      <c r="G891" s="40"/>
      <c r="H891" s="40"/>
      <c r="I891" s="40"/>
      <c r="J891" s="40"/>
      <c r="K891" s="40"/>
      <c r="L891" s="40"/>
      <c r="M891" s="40"/>
      <c r="N891" s="40"/>
      <c r="O891" s="40"/>
      <c r="P891" s="40"/>
      <c r="Q891" s="40"/>
      <c r="R891" s="37"/>
      <c r="S891" s="37"/>
      <c r="T891" s="37"/>
      <c r="U891" s="37"/>
      <c r="V891" s="37"/>
      <c r="W891" s="37"/>
      <c r="X891" s="37"/>
      <c r="Y891" s="37"/>
      <c r="Z891" s="37"/>
      <c r="AE891" s="37"/>
      <c r="AF891" s="37"/>
    </row>
    <row r="892" spans="3:32">
      <c r="C892" s="40"/>
      <c r="D892" s="39"/>
      <c r="E892" s="39"/>
      <c r="F892" s="39"/>
      <c r="G892" s="40"/>
      <c r="H892" s="40"/>
      <c r="I892" s="40"/>
      <c r="J892" s="40"/>
      <c r="K892" s="40"/>
      <c r="L892" s="40"/>
      <c r="M892" s="40"/>
      <c r="N892" s="40"/>
      <c r="O892" s="40"/>
      <c r="P892" s="40"/>
      <c r="Q892" s="40"/>
      <c r="R892" s="37"/>
      <c r="S892" s="37"/>
      <c r="T892" s="37"/>
      <c r="U892" s="37"/>
      <c r="V892" s="37"/>
      <c r="W892" s="37"/>
      <c r="X892" s="37"/>
      <c r="Y892" s="37"/>
      <c r="Z892" s="37"/>
      <c r="AE892" s="37"/>
      <c r="AF892" s="37"/>
    </row>
    <row r="893" spans="3:32">
      <c r="C893" s="40"/>
      <c r="D893" s="39"/>
      <c r="E893" s="39"/>
      <c r="F893" s="39"/>
      <c r="G893" s="40"/>
      <c r="H893" s="40"/>
      <c r="I893" s="40"/>
      <c r="J893" s="40"/>
      <c r="K893" s="40"/>
      <c r="L893" s="40"/>
      <c r="M893" s="40"/>
      <c r="N893" s="40"/>
      <c r="O893" s="40"/>
      <c r="P893" s="40"/>
      <c r="Q893" s="40"/>
      <c r="R893" s="37"/>
      <c r="S893" s="37"/>
      <c r="T893" s="37"/>
      <c r="U893" s="37"/>
      <c r="V893" s="37"/>
      <c r="W893" s="37"/>
      <c r="X893" s="37"/>
      <c r="Y893" s="37"/>
      <c r="Z893" s="37"/>
      <c r="AE893" s="37"/>
      <c r="AF893" s="37"/>
    </row>
    <row r="894" spans="3:32">
      <c r="C894" s="40"/>
      <c r="D894" s="39"/>
      <c r="E894" s="39"/>
      <c r="F894" s="39"/>
      <c r="G894" s="40"/>
      <c r="H894" s="40"/>
      <c r="I894" s="40"/>
      <c r="J894" s="40"/>
      <c r="K894" s="40"/>
      <c r="L894" s="40"/>
      <c r="M894" s="40"/>
      <c r="N894" s="40"/>
      <c r="O894" s="40"/>
      <c r="P894" s="40"/>
      <c r="Q894" s="40"/>
      <c r="R894" s="37"/>
      <c r="S894" s="37"/>
      <c r="T894" s="37"/>
      <c r="U894" s="37"/>
      <c r="V894" s="37"/>
      <c r="W894" s="37"/>
      <c r="X894" s="37"/>
      <c r="Y894" s="37"/>
      <c r="Z894" s="37"/>
      <c r="AE894" s="37"/>
      <c r="AF894" s="37"/>
    </row>
    <row r="895" spans="3:32">
      <c r="C895" s="40"/>
      <c r="D895" s="39"/>
      <c r="E895" s="39"/>
      <c r="F895" s="39"/>
      <c r="G895" s="40"/>
      <c r="H895" s="40"/>
      <c r="I895" s="40"/>
      <c r="J895" s="40"/>
      <c r="K895" s="40"/>
      <c r="L895" s="40"/>
      <c r="M895" s="40"/>
      <c r="N895" s="40"/>
      <c r="O895" s="40"/>
      <c r="P895" s="40"/>
      <c r="Q895" s="40"/>
      <c r="R895" s="37"/>
      <c r="S895" s="37"/>
      <c r="T895" s="37"/>
      <c r="U895" s="37"/>
      <c r="V895" s="37"/>
      <c r="W895" s="37"/>
      <c r="X895" s="37"/>
      <c r="Y895" s="37"/>
      <c r="Z895" s="37"/>
      <c r="AE895" s="37"/>
      <c r="AF895" s="37"/>
    </row>
    <row r="896" spans="3:32">
      <c r="C896" s="40"/>
      <c r="D896" s="39"/>
      <c r="E896" s="39"/>
      <c r="F896" s="39"/>
      <c r="G896" s="40"/>
      <c r="H896" s="40"/>
      <c r="I896" s="40"/>
      <c r="J896" s="40"/>
      <c r="K896" s="40"/>
      <c r="L896" s="40"/>
      <c r="M896" s="40"/>
      <c r="N896" s="40"/>
      <c r="O896" s="40"/>
      <c r="P896" s="40"/>
      <c r="Q896" s="40"/>
      <c r="R896" s="37"/>
      <c r="S896" s="37"/>
      <c r="T896" s="37"/>
      <c r="U896" s="37"/>
      <c r="V896" s="37"/>
      <c r="W896" s="37"/>
      <c r="X896" s="37"/>
      <c r="Y896" s="37"/>
      <c r="Z896" s="37"/>
      <c r="AE896" s="37"/>
      <c r="AF896" s="37"/>
    </row>
    <row r="897" spans="3:32">
      <c r="C897" s="40"/>
      <c r="D897" s="39"/>
      <c r="E897" s="39"/>
      <c r="F897" s="39"/>
      <c r="G897" s="40"/>
      <c r="H897" s="40"/>
      <c r="I897" s="40"/>
      <c r="J897" s="40"/>
      <c r="K897" s="40"/>
      <c r="L897" s="40"/>
      <c r="M897" s="40"/>
      <c r="N897" s="40"/>
      <c r="O897" s="40"/>
      <c r="P897" s="40"/>
      <c r="Q897" s="40"/>
      <c r="R897" s="37"/>
      <c r="S897" s="37"/>
      <c r="T897" s="37"/>
      <c r="U897" s="37"/>
      <c r="V897" s="37"/>
      <c r="W897" s="37"/>
      <c r="X897" s="37"/>
      <c r="Y897" s="37"/>
      <c r="Z897" s="37"/>
      <c r="AE897" s="37"/>
      <c r="AF897" s="37"/>
    </row>
    <row r="898" spans="3:32">
      <c r="C898" s="40"/>
      <c r="D898" s="39"/>
      <c r="E898" s="39"/>
      <c r="F898" s="39"/>
      <c r="G898" s="40"/>
      <c r="H898" s="40"/>
      <c r="I898" s="40"/>
      <c r="J898" s="40"/>
      <c r="K898" s="40"/>
      <c r="L898" s="40"/>
      <c r="M898" s="40"/>
      <c r="N898" s="40"/>
      <c r="O898" s="40"/>
      <c r="P898" s="40"/>
      <c r="Q898" s="40"/>
      <c r="R898" s="37"/>
      <c r="S898" s="37"/>
      <c r="T898" s="37"/>
      <c r="U898" s="37"/>
      <c r="V898" s="37"/>
      <c r="W898" s="37"/>
      <c r="X898" s="37"/>
      <c r="Y898" s="37"/>
      <c r="Z898" s="37"/>
      <c r="AE898" s="37"/>
      <c r="AF898" s="37"/>
    </row>
    <row r="899" spans="3:32">
      <c r="C899" s="40"/>
      <c r="D899" s="39"/>
      <c r="E899" s="39"/>
      <c r="F899" s="39"/>
      <c r="G899" s="40"/>
      <c r="H899" s="40"/>
      <c r="I899" s="40"/>
      <c r="J899" s="40"/>
      <c r="K899" s="40"/>
      <c r="L899" s="40"/>
      <c r="M899" s="40"/>
      <c r="N899" s="40"/>
      <c r="O899" s="40"/>
      <c r="P899" s="40"/>
      <c r="Q899" s="40"/>
      <c r="R899" s="37"/>
      <c r="S899" s="37"/>
      <c r="T899" s="37"/>
      <c r="U899" s="37"/>
      <c r="V899" s="37"/>
      <c r="W899" s="37"/>
      <c r="X899" s="37"/>
      <c r="Y899" s="37"/>
      <c r="Z899" s="37"/>
      <c r="AE899" s="37"/>
      <c r="AF899" s="37"/>
    </row>
    <row r="900" spans="3:32">
      <c r="C900" s="40"/>
      <c r="D900" s="39"/>
      <c r="E900" s="39"/>
      <c r="F900" s="39"/>
      <c r="G900" s="40"/>
      <c r="H900" s="40"/>
      <c r="I900" s="40"/>
      <c r="J900" s="40"/>
      <c r="K900" s="40"/>
      <c r="L900" s="40"/>
      <c r="M900" s="40"/>
      <c r="N900" s="40"/>
      <c r="O900" s="40"/>
      <c r="P900" s="40"/>
      <c r="Q900" s="40"/>
      <c r="R900" s="37"/>
      <c r="S900" s="37"/>
      <c r="T900" s="37"/>
      <c r="U900" s="37"/>
      <c r="V900" s="37"/>
      <c r="W900" s="37"/>
      <c r="X900" s="37"/>
      <c r="Y900" s="37"/>
      <c r="Z900" s="37"/>
      <c r="AE900" s="37"/>
      <c r="AF900" s="37"/>
    </row>
    <row r="901" spans="3:32">
      <c r="C901" s="40"/>
      <c r="D901" s="39"/>
      <c r="E901" s="39"/>
      <c r="F901" s="39"/>
      <c r="G901" s="40"/>
      <c r="H901" s="40"/>
      <c r="I901" s="40"/>
      <c r="J901" s="40"/>
      <c r="K901" s="40"/>
      <c r="L901" s="40"/>
      <c r="M901" s="40"/>
      <c r="N901" s="40"/>
      <c r="O901" s="40"/>
      <c r="P901" s="40"/>
      <c r="Q901" s="40"/>
      <c r="R901" s="37"/>
      <c r="S901" s="37"/>
      <c r="T901" s="37"/>
      <c r="U901" s="37"/>
      <c r="V901" s="37"/>
      <c r="W901" s="37"/>
      <c r="X901" s="37"/>
      <c r="Y901" s="37"/>
      <c r="Z901" s="37"/>
      <c r="AE901" s="37"/>
      <c r="AF901" s="37"/>
    </row>
    <row r="902" spans="3:32">
      <c r="C902" s="40"/>
      <c r="D902" s="39"/>
      <c r="E902" s="39"/>
      <c r="F902" s="39"/>
      <c r="G902" s="40"/>
      <c r="H902" s="40"/>
      <c r="I902" s="40"/>
      <c r="J902" s="40"/>
      <c r="K902" s="40"/>
      <c r="L902" s="40"/>
      <c r="M902" s="40"/>
      <c r="N902" s="40"/>
      <c r="O902" s="40"/>
      <c r="P902" s="40"/>
      <c r="Q902" s="40"/>
      <c r="R902" s="37"/>
      <c r="S902" s="37"/>
      <c r="T902" s="37"/>
      <c r="U902" s="37"/>
      <c r="V902" s="37"/>
      <c r="W902" s="37"/>
      <c r="X902" s="37"/>
      <c r="Y902" s="37"/>
      <c r="Z902" s="37"/>
      <c r="AE902" s="37"/>
      <c r="AF902" s="37"/>
    </row>
    <row r="903" spans="3:32">
      <c r="C903" s="40"/>
      <c r="D903" s="39"/>
      <c r="E903" s="39"/>
      <c r="F903" s="39"/>
      <c r="G903" s="40"/>
      <c r="H903" s="40"/>
      <c r="I903" s="40"/>
      <c r="J903" s="40"/>
      <c r="K903" s="40"/>
      <c r="L903" s="40"/>
      <c r="M903" s="40"/>
      <c r="N903" s="40"/>
      <c r="O903" s="40"/>
      <c r="P903" s="40"/>
      <c r="Q903" s="40"/>
      <c r="R903" s="37"/>
      <c r="S903" s="37"/>
      <c r="T903" s="37"/>
      <c r="U903" s="37"/>
      <c r="V903" s="37"/>
      <c r="W903" s="37"/>
      <c r="X903" s="37"/>
      <c r="Y903" s="37"/>
      <c r="Z903" s="37"/>
      <c r="AE903" s="37"/>
      <c r="AF903" s="37"/>
    </row>
    <row r="904" spans="3:32">
      <c r="C904" s="40"/>
      <c r="D904" s="39"/>
      <c r="E904" s="39"/>
      <c r="F904" s="39"/>
      <c r="G904" s="40"/>
      <c r="H904" s="40"/>
      <c r="I904" s="40"/>
      <c r="J904" s="40"/>
      <c r="K904" s="40"/>
      <c r="L904" s="40"/>
      <c r="M904" s="40"/>
      <c r="N904" s="40"/>
      <c r="O904" s="40"/>
      <c r="P904" s="40"/>
      <c r="Q904" s="40"/>
      <c r="R904" s="37"/>
      <c r="S904" s="37"/>
      <c r="T904" s="37"/>
      <c r="U904" s="37"/>
      <c r="V904" s="37"/>
      <c r="W904" s="37"/>
      <c r="X904" s="37"/>
      <c r="Y904" s="37"/>
      <c r="Z904" s="37"/>
      <c r="AE904" s="37"/>
      <c r="AF904" s="37"/>
    </row>
    <row r="905" spans="3:32">
      <c r="C905" s="40"/>
      <c r="D905" s="39"/>
      <c r="E905" s="39"/>
      <c r="F905" s="39"/>
      <c r="G905" s="40"/>
      <c r="H905" s="40"/>
      <c r="I905" s="40"/>
      <c r="J905" s="40"/>
      <c r="K905" s="40"/>
      <c r="L905" s="40"/>
      <c r="M905" s="40"/>
      <c r="N905" s="40"/>
      <c r="O905" s="40"/>
      <c r="P905" s="40"/>
      <c r="Q905" s="40"/>
      <c r="R905" s="37"/>
      <c r="S905" s="37"/>
      <c r="T905" s="37"/>
      <c r="U905" s="37"/>
      <c r="V905" s="37"/>
      <c r="W905" s="37"/>
      <c r="X905" s="37"/>
      <c r="Y905" s="37"/>
      <c r="Z905" s="37"/>
      <c r="AE905" s="37"/>
      <c r="AF905" s="37"/>
    </row>
    <row r="906" spans="3:32">
      <c r="C906" s="40"/>
      <c r="D906" s="39"/>
      <c r="E906" s="39"/>
      <c r="F906" s="39"/>
      <c r="G906" s="40"/>
      <c r="H906" s="40"/>
      <c r="I906" s="40"/>
      <c r="J906" s="40"/>
      <c r="K906" s="40"/>
      <c r="L906" s="40"/>
      <c r="M906" s="40"/>
      <c r="N906" s="40"/>
      <c r="O906" s="40"/>
      <c r="P906" s="40"/>
      <c r="Q906" s="40"/>
      <c r="R906" s="37"/>
      <c r="S906" s="37"/>
      <c r="T906" s="37"/>
      <c r="U906" s="37"/>
      <c r="V906" s="37"/>
      <c r="W906" s="37"/>
      <c r="X906" s="37"/>
      <c r="Y906" s="37"/>
      <c r="Z906" s="37"/>
      <c r="AE906" s="37"/>
      <c r="AF906" s="37"/>
    </row>
    <row r="907" spans="3:32">
      <c r="C907" s="40"/>
      <c r="D907" s="39"/>
      <c r="E907" s="39"/>
      <c r="F907" s="39"/>
      <c r="G907" s="40"/>
      <c r="H907" s="40"/>
      <c r="I907" s="40"/>
      <c r="J907" s="40"/>
      <c r="K907" s="40"/>
      <c r="L907" s="40"/>
      <c r="M907" s="40"/>
      <c r="N907" s="40"/>
      <c r="O907" s="40"/>
      <c r="P907" s="40"/>
      <c r="Q907" s="40"/>
      <c r="R907" s="37"/>
      <c r="S907" s="37"/>
      <c r="T907" s="37"/>
      <c r="U907" s="37"/>
      <c r="V907" s="37"/>
      <c r="W907" s="37"/>
      <c r="X907" s="37"/>
      <c r="Y907" s="37"/>
      <c r="Z907" s="37"/>
      <c r="AE907" s="37"/>
      <c r="AF907" s="37"/>
    </row>
    <row r="908" spans="3:32">
      <c r="C908" s="40"/>
      <c r="D908" s="39"/>
      <c r="E908" s="39"/>
      <c r="F908" s="39"/>
      <c r="G908" s="40"/>
      <c r="H908" s="40"/>
      <c r="I908" s="40"/>
      <c r="J908" s="40"/>
      <c r="K908" s="40"/>
      <c r="L908" s="40"/>
      <c r="M908" s="40"/>
      <c r="N908" s="40"/>
      <c r="O908" s="40"/>
      <c r="P908" s="40"/>
      <c r="Q908" s="40"/>
      <c r="R908" s="37"/>
      <c r="S908" s="37"/>
      <c r="T908" s="37"/>
      <c r="U908" s="37"/>
      <c r="V908" s="37"/>
      <c r="W908" s="37"/>
      <c r="X908" s="37"/>
      <c r="Y908" s="37"/>
      <c r="Z908" s="37"/>
      <c r="AE908" s="37"/>
      <c r="AF908" s="37"/>
    </row>
    <row r="909" spans="3:32">
      <c r="C909" s="40"/>
      <c r="D909" s="39"/>
      <c r="E909" s="39"/>
      <c r="F909" s="39"/>
      <c r="G909" s="40"/>
      <c r="H909" s="40"/>
      <c r="I909" s="40"/>
      <c r="J909" s="40"/>
      <c r="K909" s="40"/>
      <c r="L909" s="40"/>
      <c r="M909" s="40"/>
      <c r="N909" s="40"/>
      <c r="O909" s="40"/>
      <c r="P909" s="40"/>
      <c r="Q909" s="40"/>
      <c r="R909" s="37"/>
      <c r="S909" s="37"/>
      <c r="T909" s="37"/>
      <c r="U909" s="37"/>
      <c r="V909" s="37"/>
      <c r="W909" s="37"/>
      <c r="X909" s="37"/>
      <c r="Y909" s="37"/>
      <c r="Z909" s="37"/>
      <c r="AE909" s="37"/>
      <c r="AF909" s="37"/>
    </row>
    <row r="910" spans="3:32">
      <c r="C910" s="40"/>
      <c r="D910" s="39"/>
      <c r="E910" s="39"/>
      <c r="F910" s="39"/>
      <c r="G910" s="40"/>
      <c r="H910" s="40"/>
      <c r="I910" s="40"/>
      <c r="J910" s="40"/>
      <c r="K910" s="40"/>
      <c r="L910" s="40"/>
      <c r="M910" s="40"/>
      <c r="N910" s="40"/>
      <c r="O910" s="40"/>
      <c r="P910" s="40"/>
      <c r="Q910" s="40"/>
      <c r="R910" s="37"/>
      <c r="S910" s="37"/>
      <c r="T910" s="37"/>
      <c r="U910" s="37"/>
      <c r="V910" s="37"/>
      <c r="W910" s="37"/>
      <c r="X910" s="37"/>
      <c r="Y910" s="37"/>
      <c r="Z910" s="37"/>
      <c r="AE910" s="37"/>
      <c r="AF910" s="37"/>
    </row>
    <row r="911" spans="3:32">
      <c r="C911" s="40"/>
      <c r="D911" s="39"/>
      <c r="E911" s="39"/>
      <c r="F911" s="39"/>
      <c r="G911" s="40"/>
      <c r="H911" s="40"/>
      <c r="I911" s="40"/>
      <c r="J911" s="40"/>
      <c r="K911" s="40"/>
      <c r="L911" s="40"/>
      <c r="M911" s="40"/>
      <c r="N911" s="40"/>
      <c r="O911" s="40"/>
      <c r="P911" s="40"/>
      <c r="Q911" s="40"/>
      <c r="R911" s="37"/>
      <c r="S911" s="37"/>
      <c r="T911" s="37"/>
      <c r="U911" s="37"/>
      <c r="V911" s="37"/>
      <c r="W911" s="37"/>
      <c r="X911" s="37"/>
      <c r="Y911" s="37"/>
      <c r="Z911" s="37"/>
      <c r="AE911" s="37"/>
      <c r="AF911" s="37"/>
    </row>
    <row r="912" spans="3:32">
      <c r="C912" s="40"/>
      <c r="D912" s="39"/>
      <c r="E912" s="39"/>
      <c r="F912" s="39"/>
      <c r="G912" s="40"/>
      <c r="H912" s="40"/>
      <c r="I912" s="40"/>
      <c r="J912" s="40"/>
      <c r="K912" s="40"/>
      <c r="L912" s="40"/>
      <c r="M912" s="40"/>
      <c r="N912" s="40"/>
      <c r="O912" s="40"/>
      <c r="P912" s="40"/>
      <c r="Q912" s="40"/>
      <c r="R912" s="37"/>
      <c r="S912" s="37"/>
      <c r="T912" s="37"/>
      <c r="U912" s="37"/>
      <c r="V912" s="37"/>
      <c r="W912" s="37"/>
      <c r="X912" s="37"/>
      <c r="Y912" s="37"/>
      <c r="Z912" s="37"/>
      <c r="AE912" s="37"/>
      <c r="AF912" s="37"/>
    </row>
    <row r="913" spans="3:32">
      <c r="C913" s="40"/>
      <c r="D913" s="39"/>
      <c r="E913" s="39"/>
      <c r="F913" s="39"/>
      <c r="G913" s="40"/>
      <c r="H913" s="40"/>
      <c r="I913" s="40"/>
      <c r="J913" s="40"/>
      <c r="K913" s="40"/>
      <c r="L913" s="40"/>
      <c r="M913" s="40"/>
      <c r="N913" s="40"/>
      <c r="O913" s="40"/>
      <c r="P913" s="40"/>
      <c r="Q913" s="40"/>
      <c r="R913" s="37"/>
      <c r="S913" s="37"/>
      <c r="T913" s="37"/>
      <c r="U913" s="37"/>
      <c r="V913" s="37"/>
      <c r="W913" s="37"/>
      <c r="X913" s="37"/>
      <c r="Y913" s="37"/>
      <c r="Z913" s="37"/>
      <c r="AE913" s="37"/>
      <c r="AF913" s="37"/>
    </row>
    <row r="914" spans="3:32">
      <c r="C914" s="40"/>
      <c r="D914" s="39"/>
      <c r="E914" s="39"/>
      <c r="F914" s="39"/>
      <c r="G914" s="40"/>
      <c r="H914" s="40"/>
      <c r="I914" s="40"/>
      <c r="J914" s="40"/>
      <c r="K914" s="40"/>
      <c r="L914" s="40"/>
      <c r="M914" s="40"/>
      <c r="N914" s="40"/>
      <c r="O914" s="40"/>
      <c r="P914" s="40"/>
      <c r="Q914" s="40"/>
      <c r="R914" s="37"/>
      <c r="S914" s="37"/>
      <c r="T914" s="37"/>
      <c r="U914" s="37"/>
      <c r="V914" s="37"/>
      <c r="W914" s="37"/>
      <c r="X914" s="37"/>
      <c r="Y914" s="37"/>
      <c r="Z914" s="37"/>
      <c r="AE914" s="37"/>
      <c r="AF914" s="37"/>
    </row>
    <row r="915" spans="3:32">
      <c r="C915" s="40"/>
      <c r="D915" s="39"/>
      <c r="E915" s="39"/>
      <c r="F915" s="39"/>
      <c r="G915" s="40"/>
      <c r="H915" s="40"/>
      <c r="I915" s="40"/>
      <c r="J915" s="40"/>
      <c r="K915" s="40"/>
      <c r="L915" s="40"/>
      <c r="M915" s="40"/>
      <c r="N915" s="40"/>
      <c r="O915" s="40"/>
      <c r="P915" s="40"/>
      <c r="Q915" s="40"/>
      <c r="R915" s="37"/>
      <c r="S915" s="37"/>
      <c r="T915" s="37"/>
      <c r="U915" s="37"/>
      <c r="V915" s="37"/>
      <c r="W915" s="37"/>
      <c r="X915" s="37"/>
      <c r="Y915" s="37"/>
      <c r="Z915" s="37"/>
      <c r="AE915" s="37"/>
      <c r="AF915" s="37"/>
    </row>
    <row r="916" spans="3:32">
      <c r="C916" s="40"/>
      <c r="D916" s="39"/>
      <c r="E916" s="39"/>
      <c r="F916" s="39"/>
      <c r="G916" s="40"/>
      <c r="H916" s="40"/>
      <c r="I916" s="40"/>
      <c r="J916" s="40"/>
      <c r="K916" s="40"/>
      <c r="L916" s="40"/>
      <c r="M916" s="40"/>
      <c r="N916" s="40"/>
      <c r="O916" s="40"/>
      <c r="P916" s="40"/>
      <c r="Q916" s="40"/>
      <c r="R916" s="37"/>
      <c r="S916" s="37"/>
      <c r="T916" s="37"/>
      <c r="U916" s="37"/>
      <c r="V916" s="37"/>
      <c r="W916" s="37"/>
      <c r="X916" s="37"/>
      <c r="Y916" s="37"/>
      <c r="Z916" s="37"/>
      <c r="AE916" s="37"/>
      <c r="AF916" s="37"/>
    </row>
    <row r="917" spans="3:32">
      <c r="C917" s="40"/>
      <c r="D917" s="39"/>
      <c r="E917" s="39"/>
      <c r="F917" s="39"/>
      <c r="G917" s="40"/>
      <c r="H917" s="40"/>
      <c r="I917" s="40"/>
      <c r="J917" s="40"/>
      <c r="K917" s="40"/>
      <c r="L917" s="40"/>
      <c r="M917" s="40"/>
      <c r="N917" s="40"/>
      <c r="O917" s="40"/>
      <c r="P917" s="40"/>
      <c r="Q917" s="40"/>
      <c r="R917" s="37"/>
      <c r="S917" s="37"/>
      <c r="T917" s="37"/>
      <c r="U917" s="37"/>
      <c r="V917" s="37"/>
      <c r="W917" s="37"/>
      <c r="X917" s="37"/>
      <c r="Y917" s="37"/>
      <c r="Z917" s="37"/>
      <c r="AE917" s="37"/>
      <c r="AF917" s="37"/>
    </row>
    <row r="918" spans="3:32">
      <c r="C918" s="40"/>
      <c r="D918" s="39"/>
      <c r="E918" s="39"/>
      <c r="F918" s="39"/>
      <c r="G918" s="40"/>
      <c r="H918" s="40"/>
      <c r="I918" s="40"/>
      <c r="J918" s="40"/>
      <c r="K918" s="40"/>
      <c r="L918" s="40"/>
      <c r="M918" s="40"/>
      <c r="N918" s="40"/>
      <c r="O918" s="40"/>
      <c r="P918" s="40"/>
      <c r="Q918" s="40"/>
      <c r="R918" s="37"/>
      <c r="S918" s="37"/>
      <c r="T918" s="37"/>
      <c r="U918" s="37"/>
      <c r="V918" s="37"/>
      <c r="W918" s="37"/>
      <c r="X918" s="37"/>
      <c r="Y918" s="37"/>
      <c r="Z918" s="37"/>
      <c r="AE918" s="37"/>
      <c r="AF918" s="37"/>
    </row>
    <row r="919" spans="3:32">
      <c r="C919" s="40"/>
      <c r="D919" s="39"/>
      <c r="E919" s="39"/>
      <c r="F919" s="39"/>
      <c r="G919" s="40"/>
      <c r="H919" s="40"/>
      <c r="I919" s="40"/>
      <c r="J919" s="40"/>
      <c r="K919" s="40"/>
      <c r="L919" s="40"/>
      <c r="M919" s="40"/>
      <c r="N919" s="40"/>
      <c r="O919" s="40"/>
      <c r="P919" s="40"/>
      <c r="Q919" s="40"/>
      <c r="R919" s="37"/>
      <c r="S919" s="37"/>
      <c r="T919" s="37"/>
      <c r="U919" s="37"/>
      <c r="V919" s="37"/>
      <c r="W919" s="37"/>
      <c r="X919" s="37"/>
      <c r="Y919" s="37"/>
      <c r="Z919" s="37"/>
      <c r="AE919" s="37"/>
      <c r="AF919" s="37"/>
    </row>
    <row r="920" spans="3:32">
      <c r="C920" s="40"/>
      <c r="D920" s="39"/>
      <c r="E920" s="39"/>
      <c r="F920" s="39"/>
      <c r="G920" s="40"/>
      <c r="H920" s="40"/>
      <c r="I920" s="40"/>
      <c r="J920" s="40"/>
      <c r="K920" s="40"/>
      <c r="L920" s="40"/>
      <c r="M920" s="40"/>
      <c r="N920" s="40"/>
      <c r="O920" s="40"/>
      <c r="P920" s="40"/>
      <c r="Q920" s="40"/>
      <c r="R920" s="37"/>
      <c r="S920" s="37"/>
      <c r="T920" s="37"/>
      <c r="U920" s="37"/>
      <c r="V920" s="37"/>
      <c r="W920" s="37"/>
      <c r="X920" s="37"/>
      <c r="Y920" s="37"/>
      <c r="Z920" s="37"/>
      <c r="AE920" s="37"/>
      <c r="AF920" s="37"/>
    </row>
    <row r="921" spans="3:32">
      <c r="C921" s="40"/>
      <c r="D921" s="39"/>
      <c r="E921" s="39"/>
      <c r="F921" s="39"/>
      <c r="G921" s="40"/>
      <c r="H921" s="40"/>
      <c r="I921" s="40"/>
      <c r="J921" s="40"/>
      <c r="K921" s="40"/>
      <c r="L921" s="40"/>
      <c r="M921" s="40"/>
      <c r="N921" s="40"/>
      <c r="O921" s="40"/>
      <c r="P921" s="40"/>
      <c r="Q921" s="40"/>
      <c r="R921" s="37"/>
      <c r="S921" s="37"/>
      <c r="T921" s="37"/>
      <c r="U921" s="37"/>
      <c r="V921" s="37"/>
      <c r="W921" s="37"/>
      <c r="X921" s="37"/>
      <c r="Y921" s="37"/>
      <c r="Z921" s="37"/>
      <c r="AE921" s="37"/>
      <c r="AF921" s="37"/>
    </row>
    <row r="922" spans="3:32">
      <c r="C922" s="40"/>
      <c r="D922" s="39"/>
      <c r="E922" s="39"/>
      <c r="F922" s="39"/>
      <c r="G922" s="40"/>
      <c r="H922" s="40"/>
      <c r="I922" s="40"/>
      <c r="J922" s="40"/>
      <c r="K922" s="40"/>
      <c r="L922" s="40"/>
      <c r="M922" s="40"/>
      <c r="N922" s="40"/>
      <c r="O922" s="40"/>
      <c r="P922" s="40"/>
      <c r="Q922" s="40"/>
      <c r="R922" s="37"/>
      <c r="S922" s="37"/>
      <c r="T922" s="37"/>
      <c r="U922" s="37"/>
      <c r="V922" s="37"/>
      <c r="W922" s="37"/>
      <c r="X922" s="37"/>
      <c r="Y922" s="37"/>
      <c r="Z922" s="37"/>
      <c r="AE922" s="37"/>
      <c r="AF922" s="37"/>
    </row>
    <row r="923" spans="3:32">
      <c r="C923" s="40"/>
      <c r="D923" s="39"/>
      <c r="E923" s="39"/>
      <c r="F923" s="39"/>
      <c r="G923" s="40"/>
      <c r="H923" s="40"/>
      <c r="I923" s="40"/>
      <c r="J923" s="40"/>
      <c r="K923" s="40"/>
      <c r="L923" s="40"/>
      <c r="M923" s="40"/>
      <c r="N923" s="40"/>
      <c r="O923" s="40"/>
      <c r="P923" s="40"/>
      <c r="Q923" s="40"/>
      <c r="R923" s="37"/>
      <c r="S923" s="37"/>
      <c r="T923" s="37"/>
      <c r="U923" s="37"/>
      <c r="V923" s="37"/>
      <c r="W923" s="37"/>
      <c r="X923" s="37"/>
      <c r="Y923" s="37"/>
      <c r="Z923" s="37"/>
      <c r="AE923" s="37"/>
      <c r="AF923" s="37"/>
    </row>
    <row r="924" spans="3:32">
      <c r="C924" s="40"/>
      <c r="D924" s="39"/>
      <c r="E924" s="39"/>
      <c r="F924" s="39"/>
      <c r="G924" s="40"/>
      <c r="H924" s="40"/>
      <c r="I924" s="40"/>
      <c r="J924" s="40"/>
      <c r="K924" s="40"/>
      <c r="L924" s="40"/>
      <c r="M924" s="40"/>
      <c r="N924" s="40"/>
      <c r="O924" s="40"/>
      <c r="P924" s="40"/>
      <c r="Q924" s="40"/>
      <c r="R924" s="37"/>
      <c r="S924" s="37"/>
      <c r="T924" s="37"/>
      <c r="U924" s="37"/>
      <c r="V924" s="37"/>
      <c r="W924" s="37"/>
      <c r="X924" s="37"/>
      <c r="Y924" s="37"/>
      <c r="Z924" s="37"/>
      <c r="AE924" s="37"/>
      <c r="AF924" s="37"/>
    </row>
    <row r="925" spans="3:32">
      <c r="C925" s="40"/>
      <c r="D925" s="39"/>
      <c r="E925" s="39"/>
      <c r="F925" s="39"/>
      <c r="G925" s="40"/>
      <c r="H925" s="40"/>
      <c r="I925" s="40"/>
      <c r="J925" s="40"/>
      <c r="K925" s="40"/>
      <c r="L925" s="40"/>
      <c r="M925" s="40"/>
      <c r="N925" s="40"/>
      <c r="O925" s="40"/>
      <c r="P925" s="40"/>
      <c r="Q925" s="40"/>
      <c r="R925" s="37"/>
      <c r="S925" s="37"/>
      <c r="T925" s="37"/>
      <c r="U925" s="37"/>
      <c r="V925" s="37"/>
      <c r="W925" s="37"/>
      <c r="X925" s="37"/>
      <c r="Y925" s="37"/>
      <c r="Z925" s="37"/>
      <c r="AE925" s="37"/>
      <c r="AF925" s="37"/>
    </row>
    <row r="926" spans="3:32">
      <c r="C926" s="40"/>
      <c r="D926" s="39"/>
      <c r="E926" s="39"/>
      <c r="F926" s="39"/>
      <c r="G926" s="40"/>
      <c r="H926" s="40"/>
      <c r="I926" s="40"/>
      <c r="J926" s="40"/>
      <c r="K926" s="40"/>
      <c r="L926" s="40"/>
      <c r="M926" s="40"/>
      <c r="N926" s="40"/>
      <c r="O926" s="40"/>
      <c r="P926" s="40"/>
      <c r="Q926" s="40"/>
      <c r="R926" s="37"/>
      <c r="S926" s="37"/>
      <c r="T926" s="37"/>
      <c r="U926" s="37"/>
      <c r="V926" s="37"/>
      <c r="W926" s="37"/>
      <c r="X926" s="37"/>
      <c r="Y926" s="37"/>
      <c r="Z926" s="37"/>
      <c r="AE926" s="37"/>
      <c r="AF926" s="37"/>
    </row>
    <row r="927" spans="3:32">
      <c r="C927" s="40"/>
      <c r="D927" s="39"/>
      <c r="E927" s="39"/>
      <c r="F927" s="39"/>
      <c r="G927" s="40"/>
      <c r="H927" s="40"/>
      <c r="I927" s="40"/>
      <c r="J927" s="40"/>
      <c r="K927" s="40"/>
      <c r="L927" s="40"/>
      <c r="M927" s="40"/>
      <c r="N927" s="40"/>
      <c r="O927" s="40"/>
      <c r="P927" s="40"/>
      <c r="Q927" s="40"/>
      <c r="R927" s="37"/>
      <c r="S927" s="37"/>
      <c r="T927" s="37"/>
      <c r="U927" s="37"/>
      <c r="V927" s="37"/>
      <c r="W927" s="37"/>
      <c r="X927" s="37"/>
      <c r="Y927" s="37"/>
      <c r="Z927" s="37"/>
      <c r="AE927" s="37"/>
      <c r="AF927" s="37"/>
    </row>
    <row r="928" spans="3:32">
      <c r="C928" s="40"/>
      <c r="D928" s="39"/>
      <c r="E928" s="39"/>
      <c r="F928" s="39"/>
      <c r="G928" s="40"/>
      <c r="H928" s="40"/>
      <c r="I928" s="40"/>
      <c r="J928" s="40"/>
      <c r="K928" s="40"/>
      <c r="L928" s="40"/>
      <c r="M928" s="40"/>
      <c r="N928" s="40"/>
      <c r="O928" s="40"/>
      <c r="P928" s="40"/>
      <c r="Q928" s="40"/>
      <c r="R928" s="37"/>
      <c r="S928" s="37"/>
      <c r="T928" s="37"/>
      <c r="U928" s="37"/>
      <c r="V928" s="37"/>
      <c r="W928" s="37"/>
      <c r="X928" s="37"/>
      <c r="Y928" s="37"/>
      <c r="Z928" s="37"/>
      <c r="AE928" s="37"/>
      <c r="AF928" s="37"/>
    </row>
    <row r="929" spans="3:32">
      <c r="C929" s="40"/>
      <c r="D929" s="39"/>
      <c r="E929" s="39"/>
      <c r="F929" s="39"/>
      <c r="G929" s="40"/>
      <c r="H929" s="40"/>
      <c r="I929" s="40"/>
      <c r="J929" s="40"/>
      <c r="K929" s="40"/>
      <c r="L929" s="40"/>
      <c r="M929" s="40"/>
      <c r="N929" s="40"/>
      <c r="O929" s="40"/>
      <c r="P929" s="40"/>
      <c r="Q929" s="40"/>
      <c r="R929" s="37"/>
      <c r="S929" s="37"/>
      <c r="T929" s="37"/>
      <c r="U929" s="37"/>
      <c r="V929" s="37"/>
      <c r="W929" s="37"/>
      <c r="X929" s="37"/>
      <c r="Y929" s="37"/>
      <c r="Z929" s="37"/>
      <c r="AE929" s="37"/>
      <c r="AF929" s="37"/>
    </row>
    <row r="930" spans="3:32">
      <c r="C930" s="40"/>
      <c r="D930" s="39"/>
      <c r="E930" s="39"/>
      <c r="F930" s="39"/>
      <c r="G930" s="40"/>
      <c r="H930" s="40"/>
      <c r="I930" s="40"/>
      <c r="J930" s="40"/>
      <c r="K930" s="40"/>
      <c r="L930" s="40"/>
      <c r="M930" s="40"/>
      <c r="N930" s="40"/>
      <c r="O930" s="40"/>
      <c r="P930" s="40"/>
      <c r="Q930" s="40"/>
      <c r="R930" s="37"/>
      <c r="S930" s="37"/>
      <c r="T930" s="37"/>
      <c r="U930" s="37"/>
      <c r="V930" s="37"/>
      <c r="W930" s="37"/>
      <c r="X930" s="37"/>
      <c r="Y930" s="37"/>
      <c r="Z930" s="37"/>
      <c r="AE930" s="37"/>
      <c r="AF930" s="37"/>
    </row>
    <row r="931" spans="3:32">
      <c r="C931" s="40"/>
      <c r="D931" s="39"/>
      <c r="E931" s="39"/>
      <c r="F931" s="39"/>
      <c r="G931" s="40"/>
      <c r="H931" s="40"/>
      <c r="I931" s="40"/>
      <c r="J931" s="40"/>
      <c r="K931" s="40"/>
      <c r="L931" s="40"/>
      <c r="M931" s="40"/>
      <c r="N931" s="40"/>
      <c r="O931" s="40"/>
      <c r="P931" s="40"/>
      <c r="Q931" s="40"/>
      <c r="R931" s="37"/>
      <c r="S931" s="37"/>
      <c r="T931" s="37"/>
      <c r="U931" s="37"/>
      <c r="V931" s="37"/>
      <c r="W931" s="37"/>
      <c r="X931" s="37"/>
      <c r="Y931" s="37"/>
      <c r="Z931" s="37"/>
      <c r="AE931" s="37"/>
      <c r="AF931" s="37"/>
    </row>
    <row r="932" spans="3:32">
      <c r="C932" s="40"/>
      <c r="D932" s="39"/>
      <c r="E932" s="39"/>
      <c r="F932" s="39"/>
      <c r="G932" s="40"/>
      <c r="H932" s="40"/>
      <c r="I932" s="40"/>
      <c r="J932" s="40"/>
      <c r="K932" s="40"/>
      <c r="L932" s="40"/>
      <c r="M932" s="40"/>
      <c r="N932" s="40"/>
      <c r="O932" s="40"/>
      <c r="P932" s="40"/>
      <c r="Q932" s="40"/>
      <c r="R932" s="37"/>
      <c r="S932" s="37"/>
      <c r="T932" s="37"/>
      <c r="U932" s="37"/>
      <c r="V932" s="37"/>
      <c r="W932" s="37"/>
      <c r="X932" s="37"/>
      <c r="Y932" s="37"/>
      <c r="Z932" s="37"/>
      <c r="AE932" s="37"/>
      <c r="AF932" s="37"/>
    </row>
    <row r="933" spans="3:32">
      <c r="C933" s="40"/>
      <c r="D933" s="39"/>
      <c r="E933" s="39"/>
      <c r="F933" s="39"/>
      <c r="G933" s="40"/>
      <c r="H933" s="40"/>
      <c r="I933" s="40"/>
      <c r="J933" s="40"/>
      <c r="K933" s="40"/>
      <c r="L933" s="40"/>
      <c r="M933" s="40"/>
      <c r="N933" s="40"/>
      <c r="O933" s="40"/>
      <c r="P933" s="40"/>
      <c r="Q933" s="40"/>
      <c r="R933" s="37"/>
      <c r="S933" s="37"/>
      <c r="T933" s="37"/>
      <c r="U933" s="37"/>
      <c r="V933" s="37"/>
      <c r="W933" s="37"/>
      <c r="X933" s="37"/>
      <c r="Y933" s="37"/>
      <c r="Z933" s="37"/>
      <c r="AE933" s="37"/>
      <c r="AF933" s="37"/>
    </row>
    <row r="934" spans="3:32">
      <c r="C934" s="40"/>
      <c r="D934" s="39"/>
      <c r="E934" s="39"/>
      <c r="F934" s="39"/>
      <c r="G934" s="40"/>
      <c r="H934" s="40"/>
      <c r="I934" s="40"/>
      <c r="J934" s="40"/>
      <c r="K934" s="40"/>
      <c r="L934" s="40"/>
      <c r="M934" s="40"/>
      <c r="N934" s="40"/>
      <c r="O934" s="40"/>
      <c r="P934" s="40"/>
      <c r="Q934" s="40"/>
      <c r="R934" s="37"/>
      <c r="S934" s="37"/>
      <c r="T934" s="37"/>
      <c r="U934" s="37"/>
      <c r="V934" s="37"/>
      <c r="W934" s="37"/>
      <c r="X934" s="37"/>
      <c r="Y934" s="37"/>
      <c r="Z934" s="37"/>
      <c r="AE934" s="37"/>
      <c r="AF934" s="37"/>
    </row>
    <row r="935" spans="3:32">
      <c r="C935" s="40"/>
      <c r="D935" s="39"/>
      <c r="E935" s="39"/>
      <c r="F935" s="39"/>
      <c r="G935" s="40"/>
      <c r="H935" s="40"/>
      <c r="I935" s="40"/>
      <c r="J935" s="40"/>
      <c r="K935" s="40"/>
      <c r="L935" s="40"/>
      <c r="M935" s="40"/>
      <c r="N935" s="40"/>
      <c r="O935" s="40"/>
      <c r="P935" s="40"/>
      <c r="Q935" s="40"/>
      <c r="R935" s="37"/>
      <c r="S935" s="37"/>
      <c r="T935" s="37"/>
      <c r="U935" s="37"/>
      <c r="V935" s="37"/>
      <c r="W935" s="37"/>
      <c r="X935" s="37"/>
      <c r="Y935" s="37"/>
      <c r="Z935" s="37"/>
      <c r="AE935" s="37"/>
      <c r="AF935" s="37"/>
    </row>
    <row r="936" spans="3:32">
      <c r="C936" s="40"/>
      <c r="D936" s="39"/>
      <c r="E936" s="39"/>
      <c r="F936" s="39"/>
      <c r="G936" s="40"/>
      <c r="H936" s="40"/>
      <c r="I936" s="40"/>
      <c r="J936" s="40"/>
      <c r="K936" s="40"/>
      <c r="L936" s="40"/>
      <c r="M936" s="40"/>
      <c r="N936" s="40"/>
      <c r="O936" s="40"/>
      <c r="P936" s="40"/>
      <c r="Q936" s="40"/>
      <c r="R936" s="37"/>
      <c r="S936" s="37"/>
      <c r="T936" s="37"/>
      <c r="U936" s="37"/>
      <c r="V936" s="37"/>
      <c r="W936" s="37"/>
      <c r="X936" s="37"/>
      <c r="Y936" s="37"/>
      <c r="Z936" s="37"/>
      <c r="AE936" s="37"/>
      <c r="AF936" s="37"/>
    </row>
    <row r="937" spans="3:32">
      <c r="C937" s="40"/>
      <c r="D937" s="39"/>
      <c r="E937" s="39"/>
      <c r="F937" s="39"/>
      <c r="G937" s="40"/>
      <c r="H937" s="40"/>
      <c r="I937" s="40"/>
      <c r="J937" s="40"/>
      <c r="K937" s="40"/>
      <c r="L937" s="40"/>
      <c r="M937" s="40"/>
      <c r="N937" s="40"/>
      <c r="O937" s="40"/>
      <c r="P937" s="40"/>
      <c r="Q937" s="40"/>
      <c r="R937" s="37"/>
      <c r="S937" s="37"/>
      <c r="T937" s="37"/>
      <c r="U937" s="37"/>
      <c r="V937" s="37"/>
      <c r="W937" s="37"/>
      <c r="X937" s="37"/>
      <c r="Y937" s="37"/>
      <c r="Z937" s="37"/>
      <c r="AE937" s="37"/>
      <c r="AF937" s="37"/>
    </row>
    <row r="938" spans="3:32">
      <c r="C938" s="40"/>
      <c r="D938" s="39"/>
      <c r="E938" s="39"/>
      <c r="F938" s="39"/>
      <c r="G938" s="40"/>
      <c r="H938" s="40"/>
      <c r="I938" s="40"/>
      <c r="J938" s="40"/>
      <c r="K938" s="40"/>
      <c r="L938" s="40"/>
      <c r="M938" s="40"/>
      <c r="N938" s="40"/>
      <c r="O938" s="40"/>
      <c r="P938" s="40"/>
      <c r="Q938" s="40"/>
      <c r="R938" s="37"/>
      <c r="S938" s="37"/>
      <c r="T938" s="37"/>
      <c r="U938" s="37"/>
      <c r="V938" s="37"/>
      <c r="W938" s="37"/>
      <c r="X938" s="37"/>
      <c r="Y938" s="37"/>
      <c r="Z938" s="37"/>
      <c r="AE938" s="37"/>
      <c r="AF938" s="37"/>
    </row>
    <row r="939" spans="3:32">
      <c r="C939" s="40"/>
      <c r="D939" s="39"/>
      <c r="E939" s="39"/>
      <c r="F939" s="39"/>
      <c r="G939" s="40"/>
      <c r="H939" s="40"/>
      <c r="I939" s="40"/>
      <c r="J939" s="40"/>
      <c r="K939" s="40"/>
      <c r="L939" s="40"/>
      <c r="M939" s="40"/>
      <c r="N939" s="40"/>
      <c r="O939" s="40"/>
      <c r="P939" s="40"/>
      <c r="Q939" s="40"/>
      <c r="R939" s="37"/>
      <c r="S939" s="37"/>
      <c r="T939" s="37"/>
      <c r="U939" s="37"/>
      <c r="V939" s="37"/>
      <c r="W939" s="37"/>
      <c r="X939" s="37"/>
      <c r="Y939" s="37"/>
      <c r="Z939" s="37"/>
      <c r="AE939" s="37"/>
      <c r="AF939" s="37"/>
    </row>
    <row r="940" spans="3:32">
      <c r="C940" s="40"/>
      <c r="D940" s="39"/>
      <c r="E940" s="39"/>
      <c r="F940" s="39"/>
      <c r="G940" s="40"/>
      <c r="H940" s="40"/>
      <c r="I940" s="40"/>
      <c r="J940" s="40"/>
      <c r="K940" s="40"/>
      <c r="L940" s="40"/>
      <c r="M940" s="40"/>
      <c r="N940" s="40"/>
      <c r="O940" s="40"/>
      <c r="P940" s="40"/>
      <c r="Q940" s="40"/>
      <c r="R940" s="37"/>
      <c r="S940" s="37"/>
      <c r="T940" s="37"/>
      <c r="U940" s="37"/>
      <c r="V940" s="37"/>
      <c r="W940" s="37"/>
      <c r="X940" s="37"/>
      <c r="Y940" s="37"/>
      <c r="Z940" s="37"/>
      <c r="AE940" s="37"/>
      <c r="AF940" s="37"/>
    </row>
    <row r="941" spans="3:32">
      <c r="C941" s="40"/>
      <c r="D941" s="39"/>
      <c r="E941" s="39"/>
      <c r="F941" s="39"/>
      <c r="G941" s="40"/>
      <c r="H941" s="40"/>
      <c r="I941" s="40"/>
      <c r="J941" s="40"/>
      <c r="K941" s="40"/>
      <c r="L941" s="40"/>
      <c r="M941" s="40"/>
      <c r="N941" s="40"/>
      <c r="O941" s="40"/>
      <c r="P941" s="40"/>
      <c r="Q941" s="40"/>
      <c r="R941" s="37"/>
      <c r="S941" s="37"/>
      <c r="T941" s="37"/>
      <c r="U941" s="37"/>
      <c r="V941" s="37"/>
      <c r="W941" s="37"/>
      <c r="X941" s="37"/>
      <c r="Y941" s="37"/>
      <c r="Z941" s="37"/>
      <c r="AE941" s="37"/>
      <c r="AF941" s="37"/>
    </row>
    <row r="942" spans="3:32">
      <c r="C942" s="40"/>
      <c r="D942" s="39"/>
      <c r="E942" s="39"/>
      <c r="F942" s="39"/>
      <c r="G942" s="40"/>
      <c r="H942" s="40"/>
      <c r="I942" s="40"/>
      <c r="J942" s="40"/>
      <c r="K942" s="40"/>
      <c r="L942" s="40"/>
      <c r="M942" s="40"/>
      <c r="N942" s="40"/>
      <c r="O942" s="40"/>
      <c r="P942" s="40"/>
      <c r="Q942" s="40"/>
      <c r="R942" s="37"/>
      <c r="S942" s="37"/>
      <c r="T942" s="37"/>
      <c r="U942" s="37"/>
      <c r="V942" s="37"/>
      <c r="W942" s="37"/>
      <c r="X942" s="37"/>
      <c r="Y942" s="37"/>
      <c r="Z942" s="37"/>
      <c r="AE942" s="37"/>
      <c r="AF942" s="37"/>
    </row>
    <row r="943" spans="3:32">
      <c r="C943" s="40"/>
      <c r="D943" s="39"/>
      <c r="E943" s="39"/>
      <c r="F943" s="39"/>
      <c r="G943" s="40"/>
      <c r="H943" s="40"/>
      <c r="I943" s="40"/>
      <c r="J943" s="40"/>
      <c r="K943" s="40"/>
      <c r="L943" s="40"/>
      <c r="M943" s="40"/>
      <c r="N943" s="40"/>
      <c r="O943" s="40"/>
      <c r="P943" s="40"/>
      <c r="Q943" s="40"/>
      <c r="R943" s="37"/>
      <c r="S943" s="37"/>
      <c r="T943" s="37"/>
      <c r="U943" s="37"/>
      <c r="V943" s="37"/>
      <c r="W943" s="37"/>
      <c r="X943" s="37"/>
      <c r="Y943" s="37"/>
      <c r="Z943" s="37"/>
      <c r="AE943" s="37"/>
      <c r="AF943" s="37"/>
    </row>
    <row r="944" spans="3:32">
      <c r="C944" s="40"/>
      <c r="D944" s="39"/>
      <c r="E944" s="39"/>
      <c r="F944" s="39"/>
      <c r="G944" s="40"/>
      <c r="H944" s="40"/>
      <c r="I944" s="40"/>
      <c r="J944" s="40"/>
      <c r="K944" s="40"/>
      <c r="L944" s="40"/>
      <c r="M944" s="40"/>
      <c r="N944" s="40"/>
      <c r="O944" s="40"/>
      <c r="P944" s="40"/>
      <c r="Q944" s="40"/>
      <c r="R944" s="37"/>
      <c r="S944" s="37"/>
      <c r="T944" s="37"/>
      <c r="U944" s="37"/>
      <c r="V944" s="37"/>
      <c r="W944" s="37"/>
      <c r="X944" s="37"/>
      <c r="Y944" s="37"/>
      <c r="Z944" s="37"/>
      <c r="AE944" s="37"/>
      <c r="AF944" s="37"/>
    </row>
    <row r="945" spans="3:32">
      <c r="C945" s="40"/>
      <c r="D945" s="39"/>
      <c r="E945" s="39"/>
      <c r="F945" s="39"/>
      <c r="G945" s="40"/>
      <c r="H945" s="40"/>
      <c r="I945" s="40"/>
      <c r="J945" s="40"/>
      <c r="K945" s="40"/>
      <c r="L945" s="40"/>
      <c r="M945" s="40"/>
      <c r="N945" s="40"/>
      <c r="O945" s="40"/>
      <c r="P945" s="40"/>
      <c r="Q945" s="40"/>
      <c r="R945" s="37"/>
      <c r="S945" s="37"/>
      <c r="T945" s="37"/>
      <c r="U945" s="37"/>
      <c r="V945" s="37"/>
      <c r="W945" s="37"/>
      <c r="X945" s="37"/>
      <c r="Y945" s="37"/>
      <c r="Z945" s="37"/>
      <c r="AE945" s="37"/>
      <c r="AF945" s="37"/>
    </row>
    <row r="946" spans="3:32">
      <c r="C946" s="40"/>
      <c r="D946" s="39"/>
      <c r="E946" s="39"/>
      <c r="F946" s="39"/>
      <c r="G946" s="40"/>
      <c r="H946" s="40"/>
      <c r="I946" s="40"/>
      <c r="J946" s="40"/>
      <c r="K946" s="40"/>
      <c r="L946" s="40"/>
      <c r="M946" s="40"/>
      <c r="N946" s="40"/>
      <c r="O946" s="40"/>
      <c r="P946" s="40"/>
      <c r="Q946" s="40"/>
      <c r="R946" s="37"/>
      <c r="S946" s="37"/>
      <c r="T946" s="37"/>
      <c r="U946" s="37"/>
      <c r="V946" s="37"/>
      <c r="W946" s="37"/>
      <c r="X946" s="37"/>
      <c r="Y946" s="37"/>
      <c r="Z946" s="37"/>
      <c r="AE946" s="37"/>
      <c r="AF946" s="37"/>
    </row>
    <row r="947" spans="3:32">
      <c r="C947" s="40"/>
      <c r="D947" s="39"/>
      <c r="E947" s="39"/>
      <c r="F947" s="39"/>
      <c r="G947" s="40"/>
      <c r="H947" s="40"/>
      <c r="I947" s="40"/>
      <c r="J947" s="40"/>
      <c r="K947" s="40"/>
      <c r="L947" s="40"/>
      <c r="M947" s="40"/>
      <c r="N947" s="40"/>
      <c r="O947" s="40"/>
      <c r="P947" s="40"/>
      <c r="Q947" s="40"/>
      <c r="R947" s="37"/>
      <c r="S947" s="37"/>
      <c r="T947" s="37"/>
      <c r="U947" s="37"/>
      <c r="V947" s="37"/>
      <c r="W947" s="37"/>
      <c r="X947" s="37"/>
      <c r="Y947" s="37"/>
      <c r="Z947" s="37"/>
      <c r="AE947" s="37"/>
      <c r="AF947" s="37"/>
    </row>
    <row r="948" spans="3:32">
      <c r="C948" s="40"/>
      <c r="D948" s="39"/>
      <c r="E948" s="39"/>
      <c r="F948" s="39"/>
      <c r="G948" s="40"/>
      <c r="H948" s="40"/>
      <c r="I948" s="40"/>
      <c r="J948" s="40"/>
      <c r="K948" s="40"/>
      <c r="L948" s="40"/>
      <c r="M948" s="40"/>
      <c r="N948" s="40"/>
      <c r="O948" s="40"/>
      <c r="P948" s="40"/>
      <c r="Q948" s="40"/>
      <c r="R948" s="37"/>
      <c r="S948" s="37"/>
      <c r="T948" s="37"/>
      <c r="U948" s="37"/>
      <c r="V948" s="37"/>
      <c r="W948" s="37"/>
      <c r="X948" s="37"/>
      <c r="Y948" s="37"/>
      <c r="Z948" s="37"/>
      <c r="AE948" s="37"/>
      <c r="AF948" s="37"/>
    </row>
    <row r="949" spans="3:32">
      <c r="C949" s="40"/>
      <c r="D949" s="39"/>
      <c r="E949" s="39"/>
      <c r="F949" s="39"/>
      <c r="G949" s="40"/>
      <c r="H949" s="40"/>
      <c r="I949" s="40"/>
      <c r="J949" s="40"/>
      <c r="K949" s="40"/>
      <c r="L949" s="40"/>
      <c r="M949" s="40"/>
      <c r="N949" s="40"/>
      <c r="O949" s="40"/>
      <c r="P949" s="40"/>
      <c r="Q949" s="40"/>
      <c r="R949" s="37"/>
      <c r="S949" s="37"/>
      <c r="T949" s="37"/>
      <c r="U949" s="37"/>
      <c r="V949" s="37"/>
      <c r="W949" s="37"/>
      <c r="X949" s="37"/>
      <c r="Y949" s="37"/>
      <c r="Z949" s="37"/>
      <c r="AE949" s="37"/>
      <c r="AF949" s="37"/>
    </row>
    <row r="950" spans="3:32">
      <c r="C950" s="40"/>
      <c r="D950" s="39"/>
      <c r="E950" s="39"/>
      <c r="F950" s="39"/>
      <c r="G950" s="40"/>
      <c r="H950" s="40"/>
      <c r="I950" s="40"/>
      <c r="J950" s="40"/>
      <c r="K950" s="40"/>
      <c r="L950" s="40"/>
      <c r="M950" s="40"/>
      <c r="N950" s="40"/>
      <c r="O950" s="40"/>
      <c r="P950" s="40"/>
      <c r="Q950" s="40"/>
      <c r="R950" s="37"/>
      <c r="S950" s="37"/>
      <c r="T950" s="37"/>
      <c r="U950" s="37"/>
      <c r="V950" s="37"/>
      <c r="W950" s="37"/>
      <c r="X950" s="37"/>
      <c r="Y950" s="37"/>
      <c r="Z950" s="37"/>
      <c r="AE950" s="37"/>
      <c r="AF950" s="37"/>
    </row>
    <row r="951" spans="3:32">
      <c r="C951" s="40"/>
      <c r="D951" s="39"/>
      <c r="E951" s="39"/>
      <c r="F951" s="39"/>
      <c r="G951" s="40"/>
      <c r="H951" s="40"/>
      <c r="I951" s="40"/>
      <c r="J951" s="40"/>
      <c r="K951" s="40"/>
      <c r="L951" s="40"/>
      <c r="M951" s="40"/>
      <c r="N951" s="40"/>
      <c r="O951" s="40"/>
      <c r="P951" s="40"/>
      <c r="Q951" s="40"/>
      <c r="R951" s="37"/>
      <c r="S951" s="37"/>
      <c r="T951" s="37"/>
      <c r="U951" s="37"/>
      <c r="V951" s="37"/>
      <c r="W951" s="37"/>
      <c r="X951" s="37"/>
      <c r="Y951" s="37"/>
      <c r="Z951" s="37"/>
      <c r="AE951" s="37"/>
      <c r="AF951" s="37"/>
    </row>
    <row r="952" spans="3:32">
      <c r="C952" s="40"/>
      <c r="D952" s="39"/>
      <c r="E952" s="39"/>
      <c r="F952" s="39"/>
      <c r="G952" s="40"/>
      <c r="H952" s="40"/>
      <c r="I952" s="40"/>
      <c r="J952" s="40"/>
      <c r="K952" s="40"/>
      <c r="L952" s="40"/>
      <c r="M952" s="40"/>
      <c r="N952" s="40"/>
      <c r="O952" s="40"/>
      <c r="P952" s="40"/>
      <c r="Q952" s="40"/>
      <c r="R952" s="37"/>
      <c r="S952" s="37"/>
      <c r="T952" s="37"/>
      <c r="U952" s="37"/>
      <c r="V952" s="37"/>
      <c r="W952" s="37"/>
      <c r="X952" s="37"/>
      <c r="Y952" s="37"/>
      <c r="Z952" s="37"/>
      <c r="AE952" s="37"/>
      <c r="AF952" s="37"/>
    </row>
    <row r="953" spans="3:32">
      <c r="C953" s="40"/>
      <c r="D953" s="39"/>
      <c r="E953" s="39"/>
      <c r="F953" s="39"/>
      <c r="G953" s="40"/>
      <c r="H953" s="40"/>
      <c r="I953" s="40"/>
      <c r="J953" s="40"/>
      <c r="K953" s="40"/>
      <c r="L953" s="40"/>
      <c r="M953" s="40"/>
      <c r="N953" s="40"/>
      <c r="O953" s="40"/>
      <c r="P953" s="40"/>
      <c r="Q953" s="40"/>
      <c r="R953" s="37"/>
      <c r="S953" s="37"/>
      <c r="T953" s="37"/>
      <c r="U953" s="37"/>
      <c r="V953" s="37"/>
      <c r="W953" s="37"/>
      <c r="X953" s="37"/>
      <c r="Y953" s="37"/>
      <c r="Z953" s="37"/>
      <c r="AE953" s="37"/>
      <c r="AF953" s="37"/>
    </row>
    <row r="954" spans="3:32">
      <c r="C954" s="40"/>
      <c r="D954" s="39"/>
      <c r="E954" s="39"/>
      <c r="F954" s="39"/>
      <c r="G954" s="40"/>
      <c r="H954" s="40"/>
      <c r="I954" s="40"/>
      <c r="J954" s="40"/>
      <c r="K954" s="40"/>
      <c r="L954" s="40"/>
      <c r="M954" s="40"/>
      <c r="N954" s="40"/>
      <c r="O954" s="40"/>
      <c r="P954" s="40"/>
      <c r="Q954" s="40"/>
      <c r="R954" s="37"/>
      <c r="S954" s="37"/>
      <c r="T954" s="37"/>
      <c r="U954" s="37"/>
      <c r="V954" s="37"/>
      <c r="W954" s="37"/>
      <c r="X954" s="37"/>
      <c r="Y954" s="37"/>
      <c r="Z954" s="37"/>
      <c r="AE954" s="37"/>
      <c r="AF954" s="37"/>
    </row>
    <row r="955" spans="3:32">
      <c r="C955" s="40"/>
      <c r="D955" s="39"/>
      <c r="E955" s="39"/>
      <c r="F955" s="39"/>
      <c r="G955" s="40"/>
      <c r="H955" s="40"/>
      <c r="I955" s="40"/>
      <c r="J955" s="40"/>
      <c r="K955" s="40"/>
      <c r="L955" s="40"/>
      <c r="M955" s="40"/>
      <c r="N955" s="40"/>
      <c r="O955" s="40"/>
      <c r="P955" s="40"/>
      <c r="Q955" s="40"/>
      <c r="R955" s="37"/>
      <c r="S955" s="37"/>
      <c r="T955" s="37"/>
      <c r="U955" s="37"/>
      <c r="V955" s="37"/>
      <c r="W955" s="37"/>
      <c r="X955" s="37"/>
      <c r="Y955" s="37"/>
      <c r="Z955" s="37"/>
      <c r="AE955" s="37"/>
      <c r="AF955" s="37"/>
    </row>
    <row r="956" spans="3:32">
      <c r="C956" s="40"/>
      <c r="D956" s="39"/>
      <c r="E956" s="39"/>
      <c r="F956" s="39"/>
      <c r="G956" s="40"/>
      <c r="H956" s="40"/>
      <c r="I956" s="40"/>
      <c r="J956" s="40"/>
      <c r="K956" s="40"/>
      <c r="L956" s="40"/>
      <c r="M956" s="40"/>
      <c r="N956" s="40"/>
      <c r="O956" s="40"/>
      <c r="P956" s="40"/>
      <c r="Q956" s="40"/>
      <c r="R956" s="37"/>
      <c r="S956" s="37"/>
      <c r="T956" s="37"/>
      <c r="U956" s="37"/>
      <c r="V956" s="37"/>
      <c r="W956" s="37"/>
      <c r="X956" s="37"/>
      <c r="Y956" s="37"/>
      <c r="Z956" s="37"/>
      <c r="AE956" s="37"/>
      <c r="AF956" s="37"/>
    </row>
    <row r="957" spans="3:32">
      <c r="C957" s="40"/>
      <c r="D957" s="39"/>
      <c r="E957" s="39"/>
      <c r="F957" s="39"/>
      <c r="G957" s="40"/>
      <c r="H957" s="40"/>
      <c r="I957" s="40"/>
      <c r="J957" s="40"/>
      <c r="K957" s="40"/>
      <c r="L957" s="40"/>
      <c r="M957" s="40"/>
      <c r="N957" s="40"/>
      <c r="O957" s="40"/>
      <c r="P957" s="40"/>
      <c r="Q957" s="40"/>
      <c r="R957" s="37"/>
      <c r="S957" s="37"/>
      <c r="T957" s="37"/>
      <c r="U957" s="37"/>
      <c r="V957" s="37"/>
      <c r="W957" s="37"/>
      <c r="X957" s="37"/>
      <c r="Y957" s="37"/>
      <c r="Z957" s="37"/>
      <c r="AE957" s="37"/>
      <c r="AF957" s="37"/>
    </row>
    <row r="958" spans="3:32">
      <c r="C958" s="40"/>
      <c r="D958" s="39"/>
      <c r="E958" s="39"/>
      <c r="F958" s="39"/>
      <c r="G958" s="40"/>
      <c r="H958" s="40"/>
      <c r="I958" s="40"/>
      <c r="J958" s="40"/>
      <c r="K958" s="40"/>
      <c r="L958" s="40"/>
      <c r="M958" s="40"/>
      <c r="N958" s="40"/>
      <c r="O958" s="40"/>
      <c r="P958" s="40"/>
      <c r="Q958" s="40"/>
      <c r="R958" s="37"/>
      <c r="S958" s="37"/>
      <c r="T958" s="37"/>
      <c r="U958" s="37"/>
      <c r="V958" s="37"/>
      <c r="W958" s="37"/>
      <c r="X958" s="37"/>
      <c r="Y958" s="37"/>
      <c r="Z958" s="37"/>
      <c r="AE958" s="37"/>
      <c r="AF958" s="37"/>
    </row>
    <row r="959" spans="3:32">
      <c r="C959" s="40"/>
      <c r="D959" s="39"/>
      <c r="E959" s="39"/>
      <c r="F959" s="39"/>
      <c r="G959" s="40"/>
      <c r="H959" s="40"/>
      <c r="I959" s="40"/>
      <c r="J959" s="40"/>
      <c r="K959" s="40"/>
      <c r="L959" s="40"/>
      <c r="M959" s="40"/>
      <c r="N959" s="40"/>
      <c r="O959" s="40"/>
      <c r="P959" s="40"/>
      <c r="Q959" s="40"/>
      <c r="R959" s="37"/>
      <c r="S959" s="37"/>
      <c r="T959" s="37"/>
      <c r="U959" s="37"/>
      <c r="V959" s="37"/>
      <c r="W959" s="37"/>
      <c r="X959" s="37"/>
      <c r="Y959" s="37"/>
      <c r="Z959" s="37"/>
      <c r="AE959" s="37"/>
      <c r="AF959" s="37"/>
    </row>
    <row r="960" spans="3:32">
      <c r="C960" s="40"/>
      <c r="D960" s="39"/>
      <c r="E960" s="39"/>
      <c r="F960" s="39"/>
      <c r="G960" s="40"/>
      <c r="H960" s="40"/>
      <c r="I960" s="40"/>
      <c r="J960" s="40"/>
      <c r="K960" s="40"/>
      <c r="L960" s="40"/>
      <c r="M960" s="40"/>
      <c r="N960" s="40"/>
      <c r="O960" s="40"/>
      <c r="P960" s="40"/>
      <c r="Q960" s="40"/>
      <c r="R960" s="37"/>
      <c r="S960" s="37"/>
      <c r="T960" s="37"/>
      <c r="U960" s="37"/>
      <c r="V960" s="37"/>
      <c r="W960" s="37"/>
      <c r="X960" s="37"/>
      <c r="Y960" s="37"/>
      <c r="Z960" s="37"/>
      <c r="AE960" s="37"/>
      <c r="AF960" s="37"/>
    </row>
    <row r="961" spans="3:32">
      <c r="C961" s="40"/>
      <c r="D961" s="39"/>
      <c r="E961" s="39"/>
      <c r="F961" s="39"/>
      <c r="G961" s="40"/>
      <c r="H961" s="40"/>
      <c r="I961" s="40"/>
      <c r="J961" s="40"/>
      <c r="K961" s="40"/>
      <c r="L961" s="40"/>
      <c r="M961" s="40"/>
      <c r="N961" s="40"/>
      <c r="O961" s="40"/>
      <c r="P961" s="40"/>
      <c r="Q961" s="40"/>
      <c r="R961" s="37"/>
      <c r="S961" s="37"/>
      <c r="T961" s="37"/>
      <c r="U961" s="37"/>
      <c r="V961" s="37"/>
      <c r="W961" s="37"/>
      <c r="X961" s="37"/>
      <c r="Y961" s="37"/>
      <c r="Z961" s="37"/>
      <c r="AE961" s="37"/>
      <c r="AF961" s="37"/>
    </row>
    <row r="962" spans="3:32">
      <c r="C962" s="40"/>
      <c r="D962" s="39"/>
      <c r="E962" s="39"/>
      <c r="F962" s="39"/>
      <c r="G962" s="40"/>
      <c r="H962" s="40"/>
      <c r="I962" s="40"/>
      <c r="J962" s="40"/>
      <c r="K962" s="40"/>
      <c r="L962" s="40"/>
      <c r="M962" s="40"/>
      <c r="N962" s="40"/>
      <c r="O962" s="40"/>
      <c r="P962" s="40"/>
      <c r="Q962" s="40"/>
      <c r="R962" s="37"/>
      <c r="S962" s="37"/>
      <c r="T962" s="37"/>
      <c r="U962" s="37"/>
      <c r="V962" s="37"/>
      <c r="W962" s="37"/>
      <c r="X962" s="37"/>
      <c r="Y962" s="37"/>
      <c r="Z962" s="37"/>
      <c r="AE962" s="37"/>
      <c r="AF962" s="37"/>
    </row>
    <row r="963" spans="3:32">
      <c r="C963" s="40"/>
      <c r="D963" s="39"/>
      <c r="E963" s="39"/>
      <c r="F963" s="39"/>
      <c r="G963" s="40"/>
      <c r="H963" s="40"/>
      <c r="I963" s="40"/>
      <c r="J963" s="40"/>
      <c r="K963" s="40"/>
      <c r="L963" s="40"/>
      <c r="M963" s="40"/>
      <c r="N963" s="40"/>
      <c r="O963" s="40"/>
      <c r="P963" s="40"/>
      <c r="Q963" s="40"/>
      <c r="R963" s="37"/>
      <c r="S963" s="37"/>
      <c r="T963" s="37"/>
      <c r="U963" s="37"/>
      <c r="V963" s="37"/>
      <c r="W963" s="37"/>
      <c r="X963" s="37"/>
      <c r="Y963" s="37"/>
      <c r="Z963" s="37"/>
      <c r="AE963" s="37"/>
      <c r="AF963" s="37"/>
    </row>
    <row r="964" spans="3:32">
      <c r="C964" s="40"/>
      <c r="D964" s="39"/>
      <c r="E964" s="39"/>
      <c r="F964" s="39"/>
      <c r="G964" s="40"/>
      <c r="H964" s="40"/>
      <c r="I964" s="40"/>
      <c r="J964" s="40"/>
      <c r="K964" s="40"/>
      <c r="L964" s="40"/>
      <c r="M964" s="40"/>
      <c r="N964" s="40"/>
      <c r="O964" s="40"/>
      <c r="P964" s="40"/>
      <c r="Q964" s="40"/>
      <c r="R964" s="37"/>
      <c r="S964" s="37"/>
      <c r="T964" s="37"/>
      <c r="U964" s="37"/>
      <c r="V964" s="37"/>
      <c r="W964" s="37"/>
      <c r="X964" s="37"/>
      <c r="Y964" s="37"/>
      <c r="Z964" s="37"/>
      <c r="AE964" s="37"/>
      <c r="AF964" s="37"/>
    </row>
    <row r="965" spans="3:32">
      <c r="C965" s="40"/>
      <c r="D965" s="39"/>
      <c r="E965" s="39"/>
      <c r="F965" s="39"/>
      <c r="G965" s="40"/>
      <c r="H965" s="40"/>
      <c r="I965" s="40"/>
      <c r="J965" s="40"/>
      <c r="K965" s="40"/>
      <c r="L965" s="40"/>
      <c r="M965" s="40"/>
      <c r="N965" s="40"/>
      <c r="O965" s="40"/>
      <c r="P965" s="40"/>
      <c r="Q965" s="40"/>
      <c r="R965" s="37"/>
      <c r="S965" s="37"/>
      <c r="T965" s="37"/>
      <c r="U965" s="37"/>
      <c r="V965" s="37"/>
      <c r="W965" s="37"/>
      <c r="X965" s="37"/>
      <c r="Y965" s="37"/>
      <c r="Z965" s="37"/>
      <c r="AE965" s="37"/>
      <c r="AF965" s="37"/>
    </row>
    <row r="966" spans="3:32">
      <c r="C966" s="40"/>
      <c r="D966" s="39"/>
      <c r="E966" s="39"/>
      <c r="F966" s="39"/>
      <c r="G966" s="40"/>
      <c r="H966" s="40"/>
      <c r="I966" s="40"/>
      <c r="J966" s="40"/>
      <c r="K966" s="40"/>
      <c r="L966" s="40"/>
      <c r="M966" s="40"/>
      <c r="N966" s="40"/>
      <c r="O966" s="40"/>
      <c r="P966" s="40"/>
      <c r="Q966" s="40"/>
      <c r="R966" s="37"/>
      <c r="S966" s="37"/>
      <c r="T966" s="37"/>
      <c r="U966" s="37"/>
      <c r="V966" s="37"/>
      <c r="W966" s="37"/>
      <c r="X966" s="37"/>
      <c r="Y966" s="37"/>
      <c r="Z966" s="37"/>
      <c r="AE966" s="37"/>
      <c r="AF966" s="37"/>
    </row>
    <row r="967" spans="3:32">
      <c r="C967" s="40"/>
      <c r="D967" s="39"/>
      <c r="E967" s="39"/>
      <c r="F967" s="39"/>
      <c r="G967" s="40"/>
      <c r="H967" s="40"/>
      <c r="I967" s="40"/>
      <c r="J967" s="40"/>
      <c r="K967" s="40"/>
      <c r="L967" s="40"/>
      <c r="M967" s="40"/>
      <c r="N967" s="40"/>
      <c r="O967" s="40"/>
      <c r="P967" s="40"/>
      <c r="Q967" s="40"/>
      <c r="R967" s="37"/>
      <c r="S967" s="37"/>
      <c r="T967" s="37"/>
      <c r="U967" s="37"/>
      <c r="V967" s="37"/>
      <c r="W967" s="37"/>
      <c r="X967" s="37"/>
      <c r="Y967" s="37"/>
      <c r="Z967" s="37"/>
      <c r="AE967" s="37"/>
      <c r="AF967" s="37"/>
    </row>
    <row r="968" spans="3:32">
      <c r="C968" s="40"/>
      <c r="D968" s="39"/>
      <c r="E968" s="39"/>
      <c r="F968" s="39"/>
      <c r="G968" s="40"/>
      <c r="H968" s="40"/>
      <c r="I968" s="40"/>
      <c r="J968" s="40"/>
      <c r="K968" s="40"/>
      <c r="L968" s="40"/>
      <c r="M968" s="40"/>
      <c r="N968" s="40"/>
      <c r="O968" s="40"/>
      <c r="P968" s="40"/>
      <c r="Q968" s="40"/>
      <c r="R968" s="37"/>
      <c r="S968" s="37"/>
      <c r="T968" s="37"/>
      <c r="U968" s="37"/>
      <c r="V968" s="37"/>
      <c r="W968" s="37"/>
      <c r="X968" s="37"/>
      <c r="Y968" s="37"/>
      <c r="Z968" s="37"/>
      <c r="AE968" s="37"/>
      <c r="AF968" s="37"/>
    </row>
    <row r="969" spans="3:32">
      <c r="C969" s="40"/>
      <c r="D969" s="39"/>
      <c r="E969" s="39"/>
      <c r="F969" s="39"/>
      <c r="G969" s="40"/>
      <c r="H969" s="40"/>
      <c r="I969" s="40"/>
      <c r="J969" s="40"/>
      <c r="K969" s="40"/>
      <c r="L969" s="40"/>
      <c r="M969" s="40"/>
      <c r="N969" s="40"/>
      <c r="O969" s="40"/>
      <c r="P969" s="40"/>
      <c r="Q969" s="40"/>
      <c r="R969" s="37"/>
      <c r="S969" s="37"/>
      <c r="T969" s="37"/>
      <c r="U969" s="37"/>
      <c r="V969" s="37"/>
      <c r="W969" s="37"/>
      <c r="X969" s="37"/>
      <c r="Y969" s="37"/>
      <c r="Z969" s="37"/>
      <c r="AE969" s="37"/>
      <c r="AF969" s="37"/>
    </row>
    <row r="970" spans="3:32">
      <c r="C970" s="40"/>
      <c r="D970" s="39"/>
      <c r="E970" s="39"/>
      <c r="F970" s="39"/>
      <c r="G970" s="40"/>
      <c r="H970" s="40"/>
      <c r="I970" s="40"/>
      <c r="J970" s="40"/>
      <c r="K970" s="40"/>
      <c r="L970" s="40"/>
      <c r="M970" s="40"/>
      <c r="N970" s="40"/>
      <c r="O970" s="40"/>
      <c r="P970" s="40"/>
      <c r="Q970" s="40"/>
      <c r="R970" s="37"/>
      <c r="S970" s="37"/>
      <c r="T970" s="37"/>
      <c r="U970" s="37"/>
      <c r="V970" s="37"/>
      <c r="W970" s="37"/>
      <c r="X970" s="37"/>
      <c r="Y970" s="37"/>
      <c r="Z970" s="37"/>
      <c r="AE970" s="37"/>
      <c r="AF970" s="37"/>
    </row>
    <row r="971" spans="3:32">
      <c r="C971" s="40"/>
      <c r="D971" s="39"/>
      <c r="E971" s="39"/>
      <c r="F971" s="39"/>
      <c r="G971" s="40"/>
      <c r="H971" s="40"/>
      <c r="I971" s="40"/>
      <c r="J971" s="40"/>
      <c r="K971" s="40"/>
      <c r="L971" s="40"/>
      <c r="M971" s="40"/>
      <c r="N971" s="40"/>
      <c r="O971" s="40"/>
      <c r="P971" s="40"/>
      <c r="Q971" s="40"/>
      <c r="R971" s="37"/>
      <c r="S971" s="37"/>
      <c r="T971" s="37"/>
      <c r="U971" s="37"/>
      <c r="V971" s="37"/>
      <c r="W971" s="37"/>
      <c r="X971" s="37"/>
      <c r="Y971" s="37"/>
      <c r="Z971" s="37"/>
      <c r="AE971" s="37"/>
      <c r="AF971" s="37"/>
    </row>
    <row r="972" spans="3:32">
      <c r="C972" s="40"/>
      <c r="D972" s="39"/>
      <c r="E972" s="39"/>
      <c r="F972" s="39"/>
      <c r="G972" s="40"/>
      <c r="H972" s="40"/>
      <c r="I972" s="40"/>
      <c r="J972" s="40"/>
      <c r="K972" s="40"/>
      <c r="L972" s="40"/>
      <c r="M972" s="40"/>
      <c r="N972" s="40"/>
      <c r="O972" s="40"/>
      <c r="P972" s="40"/>
      <c r="Q972" s="40"/>
      <c r="R972" s="37"/>
      <c r="S972" s="37"/>
      <c r="T972" s="37"/>
      <c r="U972" s="37"/>
      <c r="V972" s="37"/>
      <c r="W972" s="37"/>
      <c r="X972" s="37"/>
      <c r="Y972" s="37"/>
      <c r="Z972" s="37"/>
      <c r="AE972" s="37"/>
      <c r="AF972" s="37"/>
    </row>
    <row r="973" spans="3:32">
      <c r="C973" s="40"/>
      <c r="D973" s="39"/>
      <c r="E973" s="39"/>
      <c r="F973" s="39"/>
      <c r="G973" s="40"/>
      <c r="H973" s="40"/>
      <c r="I973" s="40"/>
      <c r="J973" s="40"/>
      <c r="K973" s="40"/>
      <c r="L973" s="40"/>
      <c r="M973" s="40"/>
      <c r="N973" s="40"/>
      <c r="O973" s="40"/>
      <c r="P973" s="40"/>
      <c r="Q973" s="40"/>
      <c r="R973" s="37"/>
      <c r="S973" s="37"/>
      <c r="T973" s="37"/>
      <c r="U973" s="37"/>
      <c r="V973" s="37"/>
      <c r="W973" s="37"/>
      <c r="X973" s="37"/>
      <c r="Y973" s="37"/>
      <c r="Z973" s="37"/>
      <c r="AE973" s="37"/>
      <c r="AF973" s="37"/>
    </row>
    <row r="974" spans="3:32">
      <c r="C974" s="40"/>
      <c r="D974" s="39"/>
      <c r="E974" s="39"/>
      <c r="F974" s="39"/>
      <c r="G974" s="40"/>
      <c r="H974" s="40"/>
      <c r="I974" s="40"/>
      <c r="J974" s="40"/>
      <c r="K974" s="40"/>
      <c r="L974" s="40"/>
      <c r="M974" s="40"/>
      <c r="N974" s="40"/>
      <c r="O974" s="40"/>
      <c r="P974" s="40"/>
      <c r="Q974" s="40"/>
      <c r="R974" s="37"/>
      <c r="S974" s="37"/>
      <c r="T974" s="37"/>
      <c r="U974" s="37"/>
      <c r="V974" s="37"/>
      <c r="W974" s="37"/>
      <c r="X974" s="37"/>
      <c r="Y974" s="37"/>
      <c r="Z974" s="37"/>
      <c r="AE974" s="37"/>
      <c r="AF974" s="37"/>
    </row>
    <row r="975" spans="3:32">
      <c r="C975" s="40"/>
      <c r="D975" s="39"/>
      <c r="E975" s="39"/>
      <c r="F975" s="39"/>
      <c r="G975" s="40"/>
      <c r="H975" s="40"/>
      <c r="I975" s="40"/>
      <c r="J975" s="40"/>
      <c r="K975" s="40"/>
      <c r="L975" s="40"/>
      <c r="M975" s="40"/>
      <c r="N975" s="40"/>
      <c r="O975" s="40"/>
      <c r="P975" s="40"/>
      <c r="Q975" s="40"/>
      <c r="R975" s="37"/>
      <c r="S975" s="37"/>
      <c r="T975" s="37"/>
      <c r="U975" s="37"/>
      <c r="V975" s="37"/>
      <c r="W975" s="37"/>
      <c r="X975" s="37"/>
      <c r="Y975" s="37"/>
      <c r="Z975" s="37"/>
      <c r="AE975" s="37"/>
      <c r="AF975" s="37"/>
    </row>
    <row r="976" spans="3:32">
      <c r="C976" s="40"/>
      <c r="D976" s="39"/>
      <c r="E976" s="39"/>
      <c r="F976" s="39"/>
      <c r="G976" s="40"/>
      <c r="H976" s="40"/>
      <c r="I976" s="40"/>
      <c r="J976" s="40"/>
      <c r="K976" s="40"/>
      <c r="L976" s="40"/>
      <c r="M976" s="40"/>
      <c r="N976" s="40"/>
      <c r="O976" s="40"/>
      <c r="P976" s="40"/>
      <c r="Q976" s="40"/>
      <c r="R976" s="37"/>
      <c r="S976" s="37"/>
      <c r="T976" s="37"/>
      <c r="U976" s="37"/>
      <c r="V976" s="37"/>
      <c r="W976" s="37"/>
      <c r="X976" s="37"/>
      <c r="Y976" s="37"/>
      <c r="Z976" s="37"/>
      <c r="AE976" s="37"/>
      <c r="AF976" s="37"/>
    </row>
    <row r="977" spans="3:32">
      <c r="C977" s="40"/>
      <c r="D977" s="39"/>
      <c r="E977" s="39"/>
      <c r="F977" s="39"/>
      <c r="G977" s="40"/>
      <c r="H977" s="40"/>
      <c r="I977" s="40"/>
      <c r="J977" s="40"/>
      <c r="K977" s="40"/>
      <c r="L977" s="40"/>
      <c r="M977" s="40"/>
      <c r="N977" s="40"/>
      <c r="O977" s="40"/>
      <c r="P977" s="40"/>
      <c r="Q977" s="40"/>
      <c r="R977" s="37"/>
      <c r="S977" s="37"/>
      <c r="T977" s="37"/>
      <c r="U977" s="37"/>
      <c r="V977" s="37"/>
      <c r="W977" s="37"/>
      <c r="X977" s="37"/>
      <c r="Y977" s="37"/>
      <c r="Z977" s="37"/>
      <c r="AE977" s="37"/>
      <c r="AF977" s="37"/>
    </row>
    <row r="978" spans="3:32">
      <c r="C978" s="40"/>
      <c r="D978" s="39"/>
      <c r="E978" s="39"/>
      <c r="F978" s="39"/>
      <c r="G978" s="40"/>
      <c r="H978" s="40"/>
      <c r="I978" s="40"/>
      <c r="J978" s="40"/>
      <c r="K978" s="40"/>
      <c r="L978" s="40"/>
      <c r="M978" s="40"/>
      <c r="N978" s="40"/>
      <c r="O978" s="40"/>
      <c r="P978" s="40"/>
      <c r="Q978" s="40"/>
      <c r="R978" s="37"/>
      <c r="S978" s="37"/>
      <c r="T978" s="37"/>
      <c r="U978" s="37"/>
      <c r="V978" s="37"/>
      <c r="W978" s="37"/>
      <c r="X978" s="37"/>
      <c r="Y978" s="37"/>
      <c r="Z978" s="37"/>
      <c r="AE978" s="37"/>
      <c r="AF978" s="37"/>
    </row>
    <row r="979" spans="3:32">
      <c r="C979" s="40"/>
      <c r="D979" s="39"/>
      <c r="E979" s="39"/>
      <c r="F979" s="39"/>
      <c r="G979" s="40"/>
      <c r="H979" s="40"/>
      <c r="I979" s="40"/>
      <c r="J979" s="40"/>
      <c r="K979" s="40"/>
      <c r="L979" s="40"/>
      <c r="M979" s="40"/>
      <c r="N979" s="40"/>
      <c r="O979" s="40"/>
      <c r="P979" s="40"/>
      <c r="Q979" s="40"/>
      <c r="R979" s="37"/>
      <c r="S979" s="37"/>
      <c r="T979" s="37"/>
      <c r="U979" s="37"/>
      <c r="V979" s="37"/>
      <c r="W979" s="37"/>
      <c r="X979" s="37"/>
      <c r="Y979" s="37"/>
      <c r="Z979" s="37"/>
      <c r="AE979" s="37"/>
      <c r="AF979" s="37"/>
    </row>
    <row r="980" spans="3:32">
      <c r="C980" s="40"/>
      <c r="D980" s="39"/>
      <c r="E980" s="39"/>
      <c r="F980" s="39"/>
      <c r="G980" s="40"/>
      <c r="H980" s="40"/>
      <c r="I980" s="40"/>
      <c r="J980" s="40"/>
      <c r="K980" s="40"/>
      <c r="L980" s="40"/>
      <c r="M980" s="40"/>
      <c r="N980" s="40"/>
      <c r="O980" s="40"/>
      <c r="P980" s="40"/>
      <c r="Q980" s="40"/>
      <c r="R980" s="37"/>
      <c r="S980" s="37"/>
      <c r="T980" s="37"/>
      <c r="U980" s="37"/>
      <c r="V980" s="37"/>
      <c r="W980" s="37"/>
      <c r="X980" s="37"/>
      <c r="Y980" s="37"/>
      <c r="Z980" s="37"/>
      <c r="AE980" s="37"/>
      <c r="AF980" s="37"/>
    </row>
    <row r="981" spans="3:32">
      <c r="C981" s="40"/>
      <c r="D981" s="39"/>
      <c r="E981" s="39"/>
      <c r="F981" s="39"/>
      <c r="G981" s="40"/>
      <c r="H981" s="40"/>
      <c r="I981" s="40"/>
      <c r="J981" s="40"/>
      <c r="K981" s="40"/>
      <c r="L981" s="40"/>
      <c r="M981" s="40"/>
      <c r="N981" s="40"/>
      <c r="O981" s="40"/>
      <c r="P981" s="40"/>
      <c r="Q981" s="40"/>
      <c r="R981" s="37"/>
      <c r="S981" s="37"/>
      <c r="T981" s="37"/>
      <c r="U981" s="37"/>
      <c r="V981" s="37"/>
      <c r="W981" s="37"/>
      <c r="X981" s="37"/>
      <c r="Y981" s="37"/>
      <c r="Z981" s="37"/>
      <c r="AE981" s="37"/>
      <c r="AF981" s="37"/>
    </row>
    <row r="982" spans="3:32">
      <c r="C982" s="40"/>
      <c r="D982" s="39"/>
      <c r="E982" s="39"/>
      <c r="F982" s="39"/>
      <c r="G982" s="40"/>
      <c r="H982" s="40"/>
      <c r="I982" s="40"/>
      <c r="J982" s="40"/>
      <c r="K982" s="40"/>
      <c r="L982" s="40"/>
      <c r="M982" s="40"/>
      <c r="N982" s="40"/>
      <c r="O982" s="40"/>
      <c r="P982" s="40"/>
      <c r="Q982" s="40"/>
      <c r="R982" s="37"/>
      <c r="S982" s="37"/>
      <c r="T982" s="37"/>
      <c r="U982" s="37"/>
      <c r="V982" s="37"/>
      <c r="W982" s="37"/>
      <c r="X982" s="37"/>
      <c r="Y982" s="37"/>
      <c r="Z982" s="37"/>
      <c r="AE982" s="37"/>
      <c r="AF982" s="37"/>
    </row>
    <row r="983" spans="3:32">
      <c r="C983" s="40"/>
      <c r="D983" s="39"/>
      <c r="E983" s="39"/>
      <c r="F983" s="39"/>
      <c r="G983" s="40"/>
      <c r="H983" s="40"/>
      <c r="I983" s="40"/>
      <c r="J983" s="40"/>
      <c r="K983" s="40"/>
      <c r="L983" s="40"/>
      <c r="M983" s="40"/>
      <c r="N983" s="40"/>
      <c r="O983" s="40"/>
      <c r="P983" s="40"/>
      <c r="Q983" s="40"/>
      <c r="R983" s="37"/>
      <c r="S983" s="37"/>
      <c r="T983" s="37"/>
      <c r="U983" s="37"/>
      <c r="V983" s="37"/>
      <c r="W983" s="37"/>
      <c r="X983" s="37"/>
      <c r="Y983" s="37"/>
      <c r="Z983" s="37"/>
      <c r="AE983" s="37"/>
      <c r="AF983" s="37"/>
    </row>
    <row r="984" spans="3:32">
      <c r="C984" s="40"/>
      <c r="D984" s="39"/>
      <c r="E984" s="39"/>
      <c r="F984" s="39"/>
      <c r="G984" s="40"/>
      <c r="H984" s="40"/>
      <c r="I984" s="40"/>
      <c r="J984" s="40"/>
      <c r="K984" s="40"/>
      <c r="L984" s="40"/>
      <c r="M984" s="40"/>
      <c r="N984" s="40"/>
      <c r="O984" s="40"/>
      <c r="P984" s="40"/>
      <c r="Q984" s="40"/>
      <c r="R984" s="37"/>
      <c r="S984" s="37"/>
      <c r="T984" s="37"/>
      <c r="U984" s="37"/>
      <c r="V984" s="37"/>
      <c r="W984" s="37"/>
      <c r="X984" s="37"/>
      <c r="Y984" s="37"/>
      <c r="Z984" s="37"/>
      <c r="AE984" s="37"/>
      <c r="AF984" s="37"/>
    </row>
    <row r="985" spans="3:32">
      <c r="C985" s="40"/>
      <c r="D985" s="39"/>
      <c r="E985" s="39"/>
      <c r="F985" s="39"/>
      <c r="G985" s="40"/>
      <c r="H985" s="40"/>
      <c r="I985" s="40"/>
      <c r="J985" s="40"/>
      <c r="K985" s="40"/>
      <c r="L985" s="40"/>
      <c r="M985" s="40"/>
      <c r="N985" s="40"/>
      <c r="O985" s="40"/>
      <c r="P985" s="40"/>
      <c r="Q985" s="40"/>
      <c r="R985" s="37"/>
      <c r="S985" s="37"/>
      <c r="T985" s="37"/>
      <c r="U985" s="37"/>
      <c r="V985" s="37"/>
      <c r="W985" s="37"/>
      <c r="X985" s="37"/>
      <c r="Y985" s="37"/>
      <c r="Z985" s="37"/>
      <c r="AE985" s="37"/>
      <c r="AF985" s="37"/>
    </row>
    <row r="986" spans="3:32">
      <c r="C986" s="40"/>
      <c r="D986" s="39"/>
      <c r="E986" s="39"/>
      <c r="F986" s="39"/>
      <c r="G986" s="40"/>
      <c r="H986" s="40"/>
      <c r="I986" s="40"/>
      <c r="J986" s="40"/>
      <c r="K986" s="40"/>
      <c r="L986" s="40"/>
      <c r="M986" s="40"/>
      <c r="N986" s="40"/>
      <c r="O986" s="40"/>
      <c r="P986" s="40"/>
      <c r="Q986" s="40"/>
      <c r="R986" s="37"/>
      <c r="S986" s="37"/>
      <c r="T986" s="37"/>
      <c r="U986" s="37"/>
      <c r="V986" s="37"/>
      <c r="W986" s="37"/>
      <c r="X986" s="37"/>
      <c r="Y986" s="37"/>
      <c r="Z986" s="37"/>
      <c r="AE986" s="37"/>
      <c r="AF986" s="37"/>
    </row>
    <row r="987" spans="3:32">
      <c r="C987" s="40"/>
      <c r="D987" s="39"/>
      <c r="E987" s="39"/>
      <c r="F987" s="39"/>
      <c r="G987" s="40"/>
      <c r="H987" s="40"/>
      <c r="I987" s="40"/>
      <c r="J987" s="40"/>
      <c r="K987" s="40"/>
      <c r="L987" s="40"/>
      <c r="M987" s="40"/>
      <c r="N987" s="40"/>
      <c r="O987" s="40"/>
      <c r="P987" s="40"/>
      <c r="Q987" s="40"/>
      <c r="R987" s="37"/>
      <c r="S987" s="37"/>
      <c r="T987" s="37"/>
      <c r="U987" s="37"/>
      <c r="V987" s="37"/>
      <c r="W987" s="37"/>
      <c r="X987" s="37"/>
      <c r="Y987" s="37"/>
      <c r="Z987" s="37"/>
      <c r="AE987" s="37"/>
      <c r="AF987" s="37"/>
    </row>
    <row r="988" spans="3:32">
      <c r="C988" s="40"/>
      <c r="D988" s="39"/>
      <c r="E988" s="39"/>
      <c r="F988" s="39"/>
      <c r="G988" s="40"/>
      <c r="H988" s="40"/>
      <c r="I988" s="40"/>
      <c r="J988" s="40"/>
      <c r="K988" s="40"/>
      <c r="L988" s="40"/>
      <c r="M988" s="40"/>
      <c r="N988" s="40"/>
      <c r="O988" s="40"/>
      <c r="P988" s="40"/>
      <c r="Q988" s="40"/>
      <c r="R988" s="37"/>
      <c r="S988" s="37"/>
      <c r="T988" s="37"/>
      <c r="U988" s="37"/>
      <c r="V988" s="37"/>
      <c r="W988" s="37"/>
      <c r="X988" s="37"/>
      <c r="Y988" s="37"/>
      <c r="Z988" s="37"/>
      <c r="AE988" s="37"/>
      <c r="AF988" s="37"/>
    </row>
    <row r="989" spans="3:32">
      <c r="C989" s="40"/>
      <c r="D989" s="39"/>
      <c r="E989" s="39"/>
      <c r="F989" s="39"/>
      <c r="G989" s="40"/>
      <c r="H989" s="40"/>
      <c r="I989" s="40"/>
      <c r="J989" s="40"/>
      <c r="K989" s="40"/>
      <c r="L989" s="40"/>
      <c r="M989" s="40"/>
      <c r="N989" s="40"/>
      <c r="O989" s="40"/>
      <c r="P989" s="40"/>
      <c r="Q989" s="40"/>
      <c r="R989" s="37"/>
      <c r="S989" s="37"/>
      <c r="T989" s="37"/>
      <c r="U989" s="37"/>
      <c r="V989" s="37"/>
      <c r="W989" s="37"/>
      <c r="X989" s="37"/>
      <c r="Y989" s="37"/>
      <c r="Z989" s="37"/>
      <c r="AE989" s="37"/>
      <c r="AF989" s="37"/>
    </row>
    <row r="990" spans="3:32">
      <c r="C990" s="40"/>
      <c r="D990" s="39"/>
      <c r="E990" s="39"/>
      <c r="F990" s="39"/>
      <c r="G990" s="40"/>
      <c r="H990" s="40"/>
      <c r="I990" s="40"/>
      <c r="J990" s="40"/>
      <c r="K990" s="40"/>
      <c r="L990" s="40"/>
      <c r="M990" s="40"/>
      <c r="N990" s="40"/>
      <c r="O990" s="40"/>
      <c r="P990" s="40"/>
      <c r="Q990" s="40"/>
      <c r="R990" s="37"/>
      <c r="S990" s="37"/>
      <c r="T990" s="37"/>
      <c r="U990" s="37"/>
      <c r="V990" s="37"/>
      <c r="W990" s="37"/>
      <c r="X990" s="37"/>
      <c r="Y990" s="37"/>
      <c r="Z990" s="37"/>
      <c r="AE990" s="37"/>
      <c r="AF990" s="37"/>
    </row>
    <row r="991" spans="3:32">
      <c r="C991" s="40"/>
      <c r="D991" s="39"/>
      <c r="E991" s="39"/>
      <c r="F991" s="39"/>
      <c r="G991" s="40"/>
      <c r="H991" s="40"/>
      <c r="I991" s="40"/>
      <c r="J991" s="40"/>
      <c r="K991" s="40"/>
      <c r="L991" s="40"/>
      <c r="M991" s="40"/>
      <c r="N991" s="40"/>
      <c r="O991" s="40"/>
      <c r="P991" s="40"/>
      <c r="Q991" s="40"/>
      <c r="R991" s="37"/>
      <c r="S991" s="37"/>
      <c r="T991" s="37"/>
      <c r="U991" s="37"/>
      <c r="V991" s="37"/>
      <c r="W991" s="37"/>
      <c r="X991" s="37"/>
      <c r="Y991" s="37"/>
      <c r="Z991" s="37"/>
      <c r="AE991" s="37"/>
      <c r="AF991" s="37"/>
    </row>
    <row r="992" spans="3:32">
      <c r="C992" s="40"/>
      <c r="D992" s="39"/>
      <c r="E992" s="39"/>
      <c r="F992" s="39"/>
      <c r="G992" s="40"/>
      <c r="H992" s="40"/>
      <c r="I992" s="40"/>
      <c r="J992" s="40"/>
      <c r="K992" s="40"/>
      <c r="L992" s="40"/>
      <c r="M992" s="40"/>
      <c r="N992" s="40"/>
      <c r="O992" s="40"/>
      <c r="P992" s="40"/>
      <c r="Q992" s="40"/>
      <c r="R992" s="37"/>
      <c r="S992" s="37"/>
      <c r="T992" s="37"/>
      <c r="U992" s="37"/>
      <c r="V992" s="37"/>
      <c r="W992" s="37"/>
      <c r="X992" s="37"/>
      <c r="Y992" s="37"/>
      <c r="Z992" s="37"/>
      <c r="AE992" s="37"/>
      <c r="AF992" s="37"/>
    </row>
    <row r="993" spans="3:32">
      <c r="C993" s="40"/>
      <c r="D993" s="39"/>
      <c r="E993" s="39"/>
      <c r="F993" s="39"/>
      <c r="G993" s="40"/>
      <c r="H993" s="40"/>
      <c r="I993" s="40"/>
      <c r="J993" s="40"/>
      <c r="K993" s="40"/>
      <c r="L993" s="40"/>
      <c r="M993" s="40"/>
      <c r="N993" s="40"/>
      <c r="O993" s="40"/>
      <c r="P993" s="40"/>
      <c r="Q993" s="40"/>
      <c r="R993" s="37"/>
      <c r="S993" s="37"/>
      <c r="T993" s="37"/>
      <c r="U993" s="37"/>
      <c r="V993" s="37"/>
      <c r="W993" s="37"/>
      <c r="X993" s="37"/>
      <c r="Y993" s="37"/>
      <c r="Z993" s="37"/>
      <c r="AE993" s="37"/>
      <c r="AF993" s="37"/>
    </row>
    <row r="994" spans="3:32">
      <c r="C994" s="40"/>
      <c r="D994" s="39"/>
      <c r="E994" s="39"/>
      <c r="F994" s="39"/>
      <c r="G994" s="40"/>
      <c r="H994" s="40"/>
      <c r="I994" s="40"/>
      <c r="J994" s="40"/>
      <c r="K994" s="40"/>
      <c r="L994" s="40"/>
      <c r="M994" s="40"/>
      <c r="N994" s="40"/>
      <c r="O994" s="40"/>
      <c r="P994" s="40"/>
      <c r="Q994" s="40"/>
      <c r="R994" s="37"/>
      <c r="S994" s="37"/>
      <c r="T994" s="37"/>
      <c r="U994" s="37"/>
      <c r="V994" s="37"/>
      <c r="W994" s="37"/>
      <c r="X994" s="37"/>
      <c r="Y994" s="37"/>
      <c r="Z994" s="37"/>
      <c r="AE994" s="37"/>
      <c r="AF994" s="37"/>
    </row>
    <row r="995" spans="3:32">
      <c r="C995" s="40"/>
      <c r="D995" s="39"/>
      <c r="E995" s="39"/>
      <c r="F995" s="39"/>
      <c r="G995" s="40"/>
      <c r="H995" s="40"/>
      <c r="I995" s="40"/>
      <c r="J995" s="40"/>
      <c r="K995" s="40"/>
      <c r="L995" s="40"/>
      <c r="M995" s="40"/>
      <c r="N995" s="40"/>
      <c r="O995" s="40"/>
      <c r="P995" s="40"/>
      <c r="Q995" s="40"/>
      <c r="R995" s="37"/>
      <c r="S995" s="37"/>
      <c r="T995" s="37"/>
      <c r="U995" s="37"/>
      <c r="V995" s="37"/>
      <c r="W995" s="37"/>
      <c r="X995" s="37"/>
      <c r="Y995" s="37"/>
      <c r="Z995" s="37"/>
      <c r="AE995" s="37"/>
      <c r="AF995" s="37"/>
    </row>
    <row r="996" spans="3:32">
      <c r="C996" s="40"/>
      <c r="D996" s="39"/>
      <c r="E996" s="39"/>
      <c r="F996" s="39"/>
      <c r="G996" s="40"/>
      <c r="H996" s="40"/>
      <c r="I996" s="40"/>
      <c r="J996" s="40"/>
      <c r="K996" s="40"/>
      <c r="L996" s="40"/>
      <c r="M996" s="40"/>
      <c r="N996" s="40"/>
      <c r="O996" s="40"/>
      <c r="P996" s="40"/>
      <c r="Q996" s="40"/>
      <c r="R996" s="37"/>
      <c r="S996" s="37"/>
      <c r="T996" s="37"/>
      <c r="U996" s="37"/>
      <c r="V996" s="37"/>
      <c r="W996" s="37"/>
      <c r="X996" s="37"/>
      <c r="Y996" s="37"/>
      <c r="Z996" s="37"/>
      <c r="AE996" s="37"/>
      <c r="AF996" s="37"/>
    </row>
    <row r="997" spans="3:32">
      <c r="C997" s="40"/>
      <c r="D997" s="39"/>
      <c r="E997" s="39"/>
      <c r="F997" s="39"/>
      <c r="G997" s="40"/>
      <c r="H997" s="40"/>
      <c r="I997" s="40"/>
      <c r="J997" s="40"/>
      <c r="K997" s="40"/>
      <c r="L997" s="40"/>
      <c r="M997" s="40"/>
      <c r="N997" s="40"/>
      <c r="O997" s="40"/>
      <c r="P997" s="40"/>
      <c r="Q997" s="40"/>
      <c r="R997" s="37"/>
      <c r="S997" s="37"/>
      <c r="T997" s="37"/>
      <c r="U997" s="37"/>
      <c r="V997" s="37"/>
      <c r="W997" s="37"/>
      <c r="X997" s="37"/>
      <c r="Y997" s="37"/>
      <c r="Z997" s="37"/>
      <c r="AE997" s="37"/>
      <c r="AF997" s="37"/>
    </row>
    <row r="998" spans="3:32">
      <c r="C998" s="40"/>
      <c r="D998" s="39"/>
      <c r="E998" s="39"/>
      <c r="F998" s="39"/>
      <c r="G998" s="40"/>
      <c r="H998" s="40"/>
      <c r="I998" s="40"/>
      <c r="J998" s="40"/>
      <c r="K998" s="40"/>
      <c r="L998" s="40"/>
      <c r="M998" s="40"/>
      <c r="N998" s="40"/>
      <c r="O998" s="40"/>
      <c r="P998" s="40"/>
      <c r="Q998" s="40"/>
      <c r="R998" s="37"/>
      <c r="S998" s="37"/>
      <c r="T998" s="37"/>
      <c r="U998" s="37"/>
      <c r="V998" s="37"/>
      <c r="W998" s="37"/>
      <c r="X998" s="37"/>
      <c r="Y998" s="37"/>
      <c r="Z998" s="37"/>
      <c r="AE998" s="37"/>
      <c r="AF998" s="37"/>
    </row>
    <row r="999" spans="3:32">
      <c r="C999" s="40"/>
      <c r="D999" s="39"/>
      <c r="E999" s="39"/>
      <c r="F999" s="39"/>
      <c r="G999" s="40"/>
      <c r="H999" s="40"/>
      <c r="I999" s="40"/>
      <c r="J999" s="40"/>
      <c r="K999" s="40"/>
      <c r="L999" s="40"/>
      <c r="M999" s="40"/>
      <c r="N999" s="40"/>
      <c r="O999" s="40"/>
      <c r="P999" s="40"/>
      <c r="Q999" s="40"/>
      <c r="R999" s="37"/>
      <c r="S999" s="37"/>
      <c r="T999" s="37"/>
      <c r="U999" s="37"/>
      <c r="V999" s="37"/>
      <c r="W999" s="37"/>
      <c r="X999" s="37"/>
      <c r="Y999" s="37"/>
      <c r="Z999" s="37"/>
      <c r="AE999" s="37"/>
      <c r="AF999" s="37"/>
    </row>
    <row r="1000" spans="3:32">
      <c r="C1000" s="40"/>
      <c r="D1000" s="39"/>
      <c r="E1000" s="39"/>
      <c r="F1000" s="39"/>
      <c r="G1000" s="40"/>
      <c r="H1000" s="40"/>
      <c r="I1000" s="40"/>
      <c r="J1000" s="40"/>
      <c r="K1000" s="40"/>
      <c r="L1000" s="40"/>
      <c r="M1000" s="40"/>
      <c r="N1000" s="40"/>
      <c r="O1000" s="40"/>
      <c r="P1000" s="40"/>
      <c r="Q1000" s="40"/>
      <c r="R1000" s="37"/>
      <c r="S1000" s="37"/>
      <c r="T1000" s="37"/>
      <c r="U1000" s="37"/>
      <c r="V1000" s="37"/>
      <c r="W1000" s="37"/>
      <c r="X1000" s="37"/>
      <c r="Y1000" s="37"/>
      <c r="Z1000" s="37"/>
      <c r="AE1000" s="37"/>
      <c r="AF1000" s="37"/>
    </row>
    <row r="1001" spans="3:32">
      <c r="C1001" s="40"/>
      <c r="D1001" s="39"/>
      <c r="E1001" s="39"/>
      <c r="F1001" s="39"/>
      <c r="G1001" s="40"/>
      <c r="H1001" s="40"/>
      <c r="I1001" s="40"/>
      <c r="J1001" s="40"/>
      <c r="K1001" s="40"/>
      <c r="L1001" s="40"/>
      <c r="M1001" s="40"/>
      <c r="N1001" s="40"/>
      <c r="O1001" s="40"/>
      <c r="P1001" s="40"/>
      <c r="Q1001" s="40"/>
      <c r="R1001" s="37"/>
      <c r="S1001" s="37"/>
      <c r="T1001" s="37"/>
      <c r="U1001" s="37"/>
      <c r="V1001" s="37"/>
      <c r="W1001" s="37"/>
      <c r="X1001" s="37"/>
      <c r="Y1001" s="37"/>
      <c r="Z1001" s="37"/>
      <c r="AE1001" s="37"/>
      <c r="AF1001" s="37"/>
    </row>
    <row r="1002" spans="3:32">
      <c r="C1002" s="40"/>
      <c r="D1002" s="39"/>
      <c r="E1002" s="39"/>
      <c r="F1002" s="39"/>
      <c r="G1002" s="40"/>
      <c r="H1002" s="40"/>
      <c r="I1002" s="40"/>
      <c r="J1002" s="40"/>
      <c r="K1002" s="40"/>
      <c r="L1002" s="40"/>
      <c r="M1002" s="40"/>
      <c r="N1002" s="40"/>
      <c r="O1002" s="40"/>
      <c r="P1002" s="40"/>
      <c r="Q1002" s="40"/>
      <c r="R1002" s="37"/>
      <c r="S1002" s="37"/>
      <c r="T1002" s="37"/>
      <c r="U1002" s="37"/>
      <c r="V1002" s="37"/>
      <c r="W1002" s="37"/>
      <c r="X1002" s="37"/>
      <c r="Y1002" s="37"/>
      <c r="Z1002" s="37"/>
      <c r="AE1002" s="37"/>
      <c r="AF1002" s="37"/>
    </row>
    <row r="1003" spans="3:32">
      <c r="C1003" s="40"/>
      <c r="D1003" s="39"/>
      <c r="E1003" s="39"/>
      <c r="F1003" s="39"/>
      <c r="G1003" s="40"/>
      <c r="H1003" s="40"/>
      <c r="I1003" s="40"/>
      <c r="J1003" s="40"/>
      <c r="K1003" s="40"/>
      <c r="L1003" s="40"/>
      <c r="M1003" s="40"/>
      <c r="N1003" s="40"/>
      <c r="O1003" s="40"/>
      <c r="P1003" s="40"/>
      <c r="Q1003" s="40"/>
      <c r="R1003" s="37"/>
      <c r="S1003" s="37"/>
      <c r="T1003" s="37"/>
      <c r="U1003" s="37"/>
      <c r="V1003" s="37"/>
      <c r="W1003" s="37"/>
      <c r="X1003" s="37"/>
      <c r="Y1003" s="37"/>
      <c r="Z1003" s="37"/>
      <c r="AE1003" s="37"/>
      <c r="AF1003" s="37"/>
    </row>
    <row r="1004" spans="3:32">
      <c r="C1004" s="40"/>
      <c r="D1004" s="39"/>
      <c r="E1004" s="39"/>
      <c r="F1004" s="39"/>
      <c r="G1004" s="40"/>
      <c r="H1004" s="40"/>
      <c r="I1004" s="40"/>
      <c r="J1004" s="40"/>
      <c r="K1004" s="40"/>
      <c r="L1004" s="40"/>
      <c r="M1004" s="40"/>
      <c r="N1004" s="40"/>
      <c r="O1004" s="40"/>
      <c r="P1004" s="40"/>
      <c r="Q1004" s="40"/>
      <c r="R1004" s="37"/>
      <c r="S1004" s="37"/>
      <c r="T1004" s="37"/>
      <c r="U1004" s="37"/>
      <c r="V1004" s="37"/>
      <c r="W1004" s="37"/>
      <c r="X1004" s="37"/>
      <c r="Y1004" s="37"/>
      <c r="Z1004" s="37"/>
      <c r="AE1004" s="37"/>
      <c r="AF1004" s="37"/>
    </row>
    <row r="1005" spans="3:32">
      <c r="C1005" s="40"/>
      <c r="D1005" s="39"/>
      <c r="E1005" s="39"/>
      <c r="F1005" s="39"/>
      <c r="G1005" s="40"/>
      <c r="H1005" s="40"/>
      <c r="I1005" s="40"/>
      <c r="J1005" s="40"/>
      <c r="K1005" s="40"/>
      <c r="L1005" s="40"/>
      <c r="M1005" s="40"/>
      <c r="N1005" s="40"/>
      <c r="O1005" s="40"/>
      <c r="P1005" s="40"/>
      <c r="Q1005" s="40"/>
      <c r="R1005" s="37"/>
      <c r="S1005" s="37"/>
      <c r="T1005" s="37"/>
      <c r="U1005" s="37"/>
      <c r="V1005" s="37"/>
      <c r="W1005" s="37"/>
      <c r="X1005" s="37"/>
      <c r="Y1005" s="37"/>
      <c r="Z1005" s="37"/>
      <c r="AE1005" s="37"/>
      <c r="AF1005" s="37"/>
    </row>
    <row r="1006" spans="3:32">
      <c r="C1006" s="40"/>
      <c r="D1006" s="39"/>
      <c r="E1006" s="39"/>
      <c r="F1006" s="39"/>
      <c r="G1006" s="40"/>
      <c r="H1006" s="40"/>
      <c r="I1006" s="40"/>
      <c r="J1006" s="40"/>
      <c r="K1006" s="40"/>
      <c r="L1006" s="40"/>
      <c r="M1006" s="40"/>
      <c r="N1006" s="40"/>
      <c r="O1006" s="40"/>
      <c r="P1006" s="40"/>
      <c r="Q1006" s="40"/>
      <c r="R1006" s="37"/>
      <c r="S1006" s="37"/>
      <c r="T1006" s="37"/>
      <c r="U1006" s="37"/>
      <c r="V1006" s="37"/>
      <c r="W1006" s="37"/>
      <c r="X1006" s="37"/>
      <c r="Y1006" s="37"/>
      <c r="Z1006" s="37"/>
      <c r="AE1006" s="37"/>
      <c r="AF1006" s="37"/>
    </row>
    <row r="1007" spans="3:32">
      <c r="C1007" s="40"/>
      <c r="D1007" s="39"/>
      <c r="E1007" s="39"/>
      <c r="F1007" s="39"/>
      <c r="G1007" s="40"/>
      <c r="H1007" s="40"/>
      <c r="I1007" s="40"/>
      <c r="J1007" s="40"/>
      <c r="K1007" s="40"/>
      <c r="L1007" s="40"/>
      <c r="M1007" s="40"/>
      <c r="N1007" s="40"/>
      <c r="O1007" s="40"/>
      <c r="P1007" s="40"/>
      <c r="Q1007" s="40"/>
      <c r="R1007" s="37"/>
      <c r="S1007" s="37"/>
      <c r="T1007" s="37"/>
      <c r="U1007" s="37"/>
      <c r="V1007" s="37"/>
      <c r="W1007" s="37"/>
      <c r="X1007" s="37"/>
      <c r="Y1007" s="37"/>
      <c r="Z1007" s="37"/>
      <c r="AE1007" s="37"/>
      <c r="AF1007" s="37"/>
    </row>
    <row r="1008" spans="3:32">
      <c r="C1008" s="40"/>
      <c r="D1008" s="39"/>
      <c r="E1008" s="39"/>
      <c r="F1008" s="39"/>
      <c r="G1008" s="40"/>
      <c r="H1008" s="40"/>
      <c r="I1008" s="40"/>
      <c r="J1008" s="40"/>
      <c r="K1008" s="40"/>
      <c r="L1008" s="40"/>
      <c r="M1008" s="40"/>
      <c r="N1008" s="40"/>
      <c r="O1008" s="40"/>
      <c r="P1008" s="40"/>
      <c r="Q1008" s="40"/>
      <c r="R1008" s="37"/>
      <c r="S1008" s="37"/>
      <c r="T1008" s="37"/>
      <c r="U1008" s="37"/>
      <c r="V1008" s="37"/>
      <c r="W1008" s="37"/>
      <c r="X1008" s="37"/>
      <c r="Y1008" s="37"/>
      <c r="Z1008" s="37"/>
      <c r="AE1008" s="37"/>
      <c r="AF1008" s="37"/>
    </row>
    <row r="1009" spans="3:32">
      <c r="C1009" s="40"/>
      <c r="D1009" s="39"/>
      <c r="E1009" s="39"/>
      <c r="F1009" s="39"/>
      <c r="G1009" s="40"/>
      <c r="H1009" s="40"/>
      <c r="I1009" s="40"/>
      <c r="J1009" s="40"/>
      <c r="K1009" s="40"/>
      <c r="L1009" s="40"/>
      <c r="M1009" s="40"/>
      <c r="N1009" s="40"/>
      <c r="O1009" s="40"/>
      <c r="P1009" s="40"/>
      <c r="Q1009" s="40"/>
      <c r="R1009" s="37"/>
      <c r="S1009" s="37"/>
      <c r="T1009" s="37"/>
      <c r="U1009" s="37"/>
      <c r="V1009" s="37"/>
      <c r="W1009" s="37"/>
      <c r="X1009" s="37"/>
      <c r="Y1009" s="37"/>
      <c r="Z1009" s="37"/>
      <c r="AE1009" s="37"/>
      <c r="AF1009" s="37"/>
    </row>
    <row r="1010" spans="3:32">
      <c r="C1010" s="40"/>
      <c r="D1010" s="39"/>
      <c r="E1010" s="39"/>
      <c r="F1010" s="39"/>
      <c r="G1010" s="40"/>
      <c r="H1010" s="40"/>
      <c r="I1010" s="40"/>
      <c r="J1010" s="40"/>
      <c r="K1010" s="40"/>
      <c r="L1010" s="40"/>
      <c r="M1010" s="40"/>
      <c r="N1010" s="40"/>
      <c r="O1010" s="40"/>
      <c r="P1010" s="40"/>
      <c r="Q1010" s="40"/>
      <c r="R1010" s="37"/>
      <c r="S1010" s="37"/>
      <c r="T1010" s="37"/>
      <c r="U1010" s="37"/>
      <c r="V1010" s="37"/>
      <c r="W1010" s="37"/>
      <c r="X1010" s="37"/>
      <c r="Y1010" s="37"/>
      <c r="Z1010" s="37"/>
      <c r="AE1010" s="37"/>
      <c r="AF1010" s="37"/>
    </row>
    <row r="1011" spans="3:32">
      <c r="C1011" s="40"/>
      <c r="D1011" s="39"/>
      <c r="E1011" s="39"/>
      <c r="F1011" s="39"/>
      <c r="G1011" s="40"/>
      <c r="H1011" s="40"/>
      <c r="I1011" s="40"/>
      <c r="J1011" s="40"/>
      <c r="K1011" s="40"/>
      <c r="L1011" s="40"/>
      <c r="M1011" s="40"/>
      <c r="N1011" s="40"/>
      <c r="O1011" s="40"/>
      <c r="P1011" s="40"/>
      <c r="Q1011" s="40"/>
      <c r="R1011" s="37"/>
      <c r="S1011" s="37"/>
      <c r="T1011" s="37"/>
      <c r="U1011" s="37"/>
      <c r="V1011" s="37"/>
      <c r="W1011" s="37"/>
      <c r="X1011" s="37"/>
      <c r="Y1011" s="37"/>
      <c r="Z1011" s="37"/>
      <c r="AE1011" s="37"/>
      <c r="AF1011" s="37"/>
    </row>
    <row r="1012" spans="3:32">
      <c r="C1012" s="40"/>
      <c r="D1012" s="39"/>
      <c r="E1012" s="39"/>
      <c r="F1012" s="39"/>
      <c r="G1012" s="40"/>
      <c r="H1012" s="40"/>
      <c r="I1012" s="40"/>
      <c r="J1012" s="40"/>
      <c r="K1012" s="40"/>
      <c r="L1012" s="40"/>
      <c r="M1012" s="40"/>
      <c r="N1012" s="40"/>
      <c r="O1012" s="40"/>
      <c r="P1012" s="40"/>
      <c r="Q1012" s="40"/>
      <c r="R1012" s="37"/>
      <c r="S1012" s="37"/>
      <c r="T1012" s="37"/>
      <c r="U1012" s="37"/>
      <c r="V1012" s="37"/>
      <c r="W1012" s="37"/>
      <c r="X1012" s="37"/>
      <c r="Y1012" s="37"/>
      <c r="Z1012" s="37"/>
      <c r="AE1012" s="37"/>
      <c r="AF1012" s="37"/>
    </row>
    <row r="1013" spans="3:32">
      <c r="C1013" s="40"/>
      <c r="D1013" s="39"/>
      <c r="E1013" s="39"/>
      <c r="F1013" s="39"/>
      <c r="G1013" s="40"/>
      <c r="H1013" s="40"/>
      <c r="I1013" s="40"/>
      <c r="J1013" s="40"/>
      <c r="K1013" s="40"/>
      <c r="L1013" s="40"/>
      <c r="M1013" s="40"/>
      <c r="N1013" s="40"/>
      <c r="O1013" s="40"/>
      <c r="P1013" s="40"/>
      <c r="Q1013" s="40"/>
      <c r="R1013" s="37"/>
      <c r="S1013" s="37"/>
      <c r="T1013" s="37"/>
      <c r="U1013" s="37"/>
      <c r="V1013" s="37"/>
      <c r="W1013" s="37"/>
      <c r="X1013" s="37"/>
      <c r="Y1013" s="37"/>
      <c r="Z1013" s="37"/>
      <c r="AE1013" s="37"/>
      <c r="AF1013" s="37"/>
    </row>
    <row r="1014" spans="3:32">
      <c r="C1014" s="40"/>
      <c r="D1014" s="39"/>
      <c r="E1014" s="39"/>
      <c r="F1014" s="39"/>
      <c r="G1014" s="40"/>
      <c r="H1014" s="40"/>
      <c r="I1014" s="40"/>
      <c r="J1014" s="40"/>
      <c r="K1014" s="40"/>
      <c r="L1014" s="40"/>
      <c r="M1014" s="40"/>
      <c r="N1014" s="40"/>
      <c r="O1014" s="40"/>
      <c r="P1014" s="40"/>
      <c r="Q1014" s="40"/>
      <c r="R1014" s="37"/>
      <c r="S1014" s="37"/>
      <c r="T1014" s="37"/>
      <c r="U1014" s="37"/>
      <c r="V1014" s="37"/>
      <c r="W1014" s="37"/>
      <c r="X1014" s="37"/>
      <c r="Y1014" s="37"/>
      <c r="Z1014" s="37"/>
      <c r="AE1014" s="37"/>
      <c r="AF1014" s="37"/>
    </row>
    <row r="1015" spans="3:32">
      <c r="C1015" s="40"/>
      <c r="D1015" s="39"/>
      <c r="E1015" s="39"/>
      <c r="F1015" s="39"/>
      <c r="G1015" s="40"/>
      <c r="H1015" s="40"/>
      <c r="I1015" s="40"/>
      <c r="J1015" s="40"/>
      <c r="K1015" s="40"/>
      <c r="L1015" s="40"/>
      <c r="M1015" s="40"/>
      <c r="N1015" s="40"/>
      <c r="O1015" s="40"/>
      <c r="P1015" s="40"/>
      <c r="Q1015" s="40"/>
      <c r="R1015" s="37"/>
      <c r="S1015" s="37"/>
      <c r="T1015" s="37"/>
      <c r="U1015" s="37"/>
      <c r="V1015" s="37"/>
      <c r="W1015" s="37"/>
      <c r="X1015" s="37"/>
      <c r="Y1015" s="37"/>
      <c r="Z1015" s="37"/>
      <c r="AE1015" s="37"/>
      <c r="AF1015" s="37"/>
    </row>
    <row r="1016" spans="3:32">
      <c r="C1016" s="40"/>
      <c r="D1016" s="39"/>
      <c r="E1016" s="39"/>
      <c r="F1016" s="39"/>
      <c r="G1016" s="40"/>
      <c r="H1016" s="40"/>
      <c r="I1016" s="40"/>
      <c r="J1016" s="40"/>
      <c r="K1016" s="40"/>
      <c r="L1016" s="40"/>
      <c r="M1016" s="40"/>
      <c r="N1016" s="40"/>
      <c r="O1016" s="40"/>
      <c r="P1016" s="40"/>
      <c r="Q1016" s="40"/>
      <c r="R1016" s="37"/>
      <c r="S1016" s="37"/>
      <c r="T1016" s="37"/>
      <c r="U1016" s="37"/>
      <c r="V1016" s="37"/>
      <c r="W1016" s="37"/>
      <c r="X1016" s="37"/>
      <c r="Y1016" s="37"/>
      <c r="Z1016" s="37"/>
      <c r="AE1016" s="37"/>
      <c r="AF1016" s="37"/>
    </row>
    <row r="1017" spans="3:32">
      <c r="C1017" s="40"/>
      <c r="D1017" s="39"/>
      <c r="E1017" s="39"/>
      <c r="F1017" s="39"/>
      <c r="G1017" s="40"/>
      <c r="H1017" s="40"/>
      <c r="I1017" s="40"/>
      <c r="J1017" s="40"/>
      <c r="K1017" s="40"/>
      <c r="L1017" s="40"/>
      <c r="M1017" s="40"/>
      <c r="N1017" s="40"/>
      <c r="O1017" s="40"/>
      <c r="P1017" s="40"/>
      <c r="Q1017" s="40"/>
      <c r="R1017" s="37"/>
      <c r="S1017" s="37"/>
      <c r="T1017" s="37"/>
      <c r="U1017" s="37"/>
      <c r="V1017" s="37"/>
      <c r="W1017" s="37"/>
      <c r="X1017" s="37"/>
      <c r="Y1017" s="37"/>
      <c r="Z1017" s="37"/>
      <c r="AE1017" s="37"/>
      <c r="AF1017" s="37"/>
    </row>
    <row r="1018" spans="3:32">
      <c r="C1018" s="40"/>
      <c r="D1018" s="39"/>
      <c r="E1018" s="39"/>
      <c r="F1018" s="39"/>
      <c r="G1018" s="40"/>
      <c r="H1018" s="40"/>
      <c r="I1018" s="40"/>
      <c r="J1018" s="40"/>
      <c r="K1018" s="40"/>
      <c r="L1018" s="40"/>
      <c r="M1018" s="40"/>
      <c r="N1018" s="40"/>
      <c r="O1018" s="40"/>
      <c r="P1018" s="40"/>
      <c r="Q1018" s="40"/>
      <c r="R1018" s="37"/>
      <c r="S1018" s="37"/>
      <c r="T1018" s="37"/>
      <c r="U1018" s="37"/>
      <c r="V1018" s="37"/>
      <c r="W1018" s="37"/>
      <c r="X1018" s="37"/>
      <c r="Y1018" s="37"/>
      <c r="Z1018" s="37"/>
      <c r="AE1018" s="37"/>
      <c r="AF1018" s="37"/>
    </row>
    <row r="1019" spans="3:32">
      <c r="C1019" s="40"/>
      <c r="D1019" s="39"/>
      <c r="E1019" s="39"/>
      <c r="F1019" s="39"/>
      <c r="G1019" s="40"/>
      <c r="H1019" s="40"/>
      <c r="I1019" s="40"/>
      <c r="J1019" s="40"/>
      <c r="K1019" s="40"/>
      <c r="L1019" s="40"/>
      <c r="M1019" s="40"/>
      <c r="N1019" s="40"/>
      <c r="O1019" s="40"/>
      <c r="P1019" s="40"/>
      <c r="Q1019" s="40"/>
      <c r="R1019" s="37"/>
      <c r="S1019" s="37"/>
      <c r="T1019" s="37"/>
      <c r="U1019" s="37"/>
      <c r="V1019" s="37"/>
      <c r="W1019" s="37"/>
      <c r="X1019" s="37"/>
      <c r="Y1019" s="37"/>
      <c r="Z1019" s="37"/>
      <c r="AE1019" s="37"/>
      <c r="AF1019" s="37"/>
    </row>
    <row r="1020" spans="3:32">
      <c r="C1020" s="40"/>
      <c r="D1020" s="39"/>
      <c r="E1020" s="39"/>
      <c r="F1020" s="39"/>
      <c r="G1020" s="40"/>
      <c r="H1020" s="40"/>
      <c r="I1020" s="40"/>
      <c r="J1020" s="40"/>
      <c r="K1020" s="40"/>
      <c r="L1020" s="40"/>
      <c r="M1020" s="40"/>
      <c r="N1020" s="40"/>
      <c r="O1020" s="40"/>
      <c r="P1020" s="40"/>
      <c r="Q1020" s="40"/>
      <c r="R1020" s="37"/>
      <c r="S1020" s="37"/>
      <c r="T1020" s="37"/>
      <c r="U1020" s="37"/>
      <c r="V1020" s="37"/>
      <c r="W1020" s="37"/>
      <c r="X1020" s="37"/>
      <c r="Y1020" s="37"/>
      <c r="Z1020" s="37"/>
      <c r="AE1020" s="37"/>
      <c r="AF1020" s="37"/>
    </row>
    <row r="1021" spans="3:32">
      <c r="C1021" s="40"/>
      <c r="D1021" s="39"/>
      <c r="E1021" s="39"/>
      <c r="F1021" s="39"/>
      <c r="G1021" s="40"/>
      <c r="H1021" s="40"/>
      <c r="I1021" s="40"/>
      <c r="J1021" s="40"/>
      <c r="K1021" s="40"/>
      <c r="L1021" s="40"/>
      <c r="M1021" s="40"/>
      <c r="N1021" s="40"/>
      <c r="O1021" s="40"/>
      <c r="P1021" s="40"/>
      <c r="Q1021" s="40"/>
      <c r="R1021" s="37"/>
      <c r="S1021" s="37"/>
      <c r="T1021" s="37"/>
      <c r="U1021" s="37"/>
      <c r="V1021" s="37"/>
      <c r="W1021" s="37"/>
      <c r="X1021" s="37"/>
      <c r="Y1021" s="37"/>
      <c r="Z1021" s="37"/>
      <c r="AE1021" s="37"/>
      <c r="AF1021" s="37"/>
    </row>
    <row r="1022" spans="3:32">
      <c r="C1022" s="40"/>
      <c r="D1022" s="39"/>
      <c r="E1022" s="39"/>
      <c r="F1022" s="39"/>
      <c r="G1022" s="40"/>
      <c r="H1022" s="40"/>
      <c r="I1022" s="40"/>
      <c r="J1022" s="40"/>
      <c r="K1022" s="40"/>
      <c r="L1022" s="40"/>
      <c r="M1022" s="40"/>
      <c r="N1022" s="40"/>
      <c r="O1022" s="40"/>
      <c r="P1022" s="40"/>
      <c r="Q1022" s="40"/>
      <c r="R1022" s="37"/>
      <c r="S1022" s="37"/>
      <c r="T1022" s="37"/>
      <c r="U1022" s="37"/>
      <c r="V1022" s="37"/>
      <c r="W1022" s="37"/>
      <c r="X1022" s="37"/>
      <c r="Y1022" s="37"/>
      <c r="Z1022" s="37"/>
      <c r="AE1022" s="37"/>
      <c r="AF1022" s="37"/>
    </row>
    <row r="1023" spans="3:32">
      <c r="C1023" s="40"/>
      <c r="D1023" s="39"/>
      <c r="E1023" s="39"/>
      <c r="F1023" s="39"/>
      <c r="G1023" s="40"/>
      <c r="H1023" s="40"/>
      <c r="I1023" s="40"/>
      <c r="J1023" s="40"/>
      <c r="K1023" s="40"/>
      <c r="L1023" s="40"/>
      <c r="M1023" s="40"/>
      <c r="N1023" s="40"/>
      <c r="O1023" s="40"/>
      <c r="P1023" s="40"/>
      <c r="Q1023" s="40"/>
      <c r="R1023" s="37"/>
      <c r="S1023" s="37"/>
      <c r="T1023" s="37"/>
      <c r="U1023" s="37"/>
      <c r="V1023" s="37"/>
      <c r="W1023" s="37"/>
      <c r="X1023" s="37"/>
      <c r="Y1023" s="37"/>
      <c r="Z1023" s="37"/>
      <c r="AE1023" s="37"/>
      <c r="AF1023" s="37"/>
    </row>
    <row r="1024" spans="3:32">
      <c r="C1024" s="40"/>
      <c r="D1024" s="39"/>
      <c r="E1024" s="39"/>
      <c r="F1024" s="39"/>
      <c r="G1024" s="40"/>
      <c r="H1024" s="40"/>
      <c r="I1024" s="40"/>
      <c r="J1024" s="40"/>
      <c r="K1024" s="40"/>
      <c r="L1024" s="40"/>
      <c r="M1024" s="40"/>
      <c r="N1024" s="40"/>
      <c r="O1024" s="40"/>
      <c r="P1024" s="40"/>
      <c r="Q1024" s="40"/>
      <c r="R1024" s="37"/>
      <c r="S1024" s="37"/>
      <c r="T1024" s="37"/>
      <c r="U1024" s="37"/>
      <c r="V1024" s="37"/>
      <c r="W1024" s="37"/>
      <c r="X1024" s="37"/>
      <c r="Y1024" s="37"/>
      <c r="Z1024" s="37"/>
      <c r="AE1024" s="37"/>
      <c r="AF1024" s="37"/>
    </row>
    <row r="1025" spans="3:32">
      <c r="C1025" s="40"/>
      <c r="D1025" s="39"/>
      <c r="E1025" s="39"/>
      <c r="F1025" s="39"/>
      <c r="G1025" s="40"/>
      <c r="H1025" s="40"/>
      <c r="I1025" s="40"/>
      <c r="J1025" s="40"/>
      <c r="K1025" s="40"/>
      <c r="L1025" s="40"/>
      <c r="M1025" s="40"/>
      <c r="N1025" s="40"/>
      <c r="O1025" s="40"/>
      <c r="P1025" s="40"/>
      <c r="Q1025" s="40"/>
      <c r="R1025" s="37"/>
      <c r="S1025" s="37"/>
      <c r="T1025" s="37"/>
      <c r="U1025" s="37"/>
      <c r="V1025" s="37"/>
      <c r="W1025" s="37"/>
      <c r="X1025" s="37"/>
      <c r="Y1025" s="37"/>
      <c r="Z1025" s="37"/>
      <c r="AE1025" s="37"/>
      <c r="AF1025" s="37"/>
    </row>
    <row r="1026" spans="3:32">
      <c r="C1026" s="40"/>
      <c r="D1026" s="39"/>
      <c r="E1026" s="39"/>
      <c r="F1026" s="39"/>
      <c r="G1026" s="40"/>
      <c r="H1026" s="40"/>
      <c r="I1026" s="40"/>
      <c r="J1026" s="40"/>
      <c r="K1026" s="40"/>
      <c r="L1026" s="40"/>
      <c r="M1026" s="40"/>
      <c r="N1026" s="40"/>
      <c r="O1026" s="40"/>
      <c r="P1026" s="40"/>
      <c r="Q1026" s="40"/>
      <c r="R1026" s="37"/>
      <c r="S1026" s="37"/>
      <c r="T1026" s="37"/>
      <c r="U1026" s="37"/>
      <c r="V1026" s="37"/>
      <c r="W1026" s="37"/>
      <c r="X1026" s="37"/>
      <c r="Y1026" s="37"/>
      <c r="Z1026" s="37"/>
      <c r="AE1026" s="37"/>
      <c r="AF1026" s="37"/>
    </row>
    <row r="1027" spans="3:32">
      <c r="C1027" s="40"/>
      <c r="D1027" s="39"/>
      <c r="E1027" s="39"/>
      <c r="F1027" s="39"/>
      <c r="G1027" s="40"/>
      <c r="H1027" s="40"/>
      <c r="I1027" s="40"/>
      <c r="J1027" s="40"/>
      <c r="K1027" s="40"/>
      <c r="L1027" s="40"/>
      <c r="M1027" s="40"/>
      <c r="N1027" s="40"/>
      <c r="O1027" s="40"/>
      <c r="P1027" s="40"/>
      <c r="Q1027" s="40"/>
      <c r="R1027" s="37"/>
      <c r="S1027" s="37"/>
      <c r="T1027" s="37"/>
      <c r="U1027" s="37"/>
      <c r="V1027" s="37"/>
      <c r="W1027" s="37"/>
      <c r="X1027" s="37"/>
      <c r="Y1027" s="37"/>
      <c r="Z1027" s="37"/>
      <c r="AE1027" s="37"/>
      <c r="AF1027" s="37"/>
    </row>
    <row r="1028" spans="3:32">
      <c r="C1028" s="40"/>
      <c r="D1028" s="39"/>
      <c r="E1028" s="39"/>
      <c r="F1028" s="39"/>
      <c r="G1028" s="40"/>
      <c r="H1028" s="40"/>
      <c r="I1028" s="40"/>
      <c r="J1028" s="40"/>
      <c r="K1028" s="40"/>
      <c r="L1028" s="40"/>
      <c r="M1028" s="40"/>
      <c r="N1028" s="40"/>
      <c r="O1028" s="40"/>
      <c r="P1028" s="40"/>
      <c r="Q1028" s="40"/>
      <c r="R1028" s="37"/>
      <c r="S1028" s="37"/>
      <c r="T1028" s="37"/>
      <c r="U1028" s="37"/>
      <c r="V1028" s="37"/>
      <c r="W1028" s="37"/>
      <c r="X1028" s="37"/>
      <c r="Y1028" s="37"/>
      <c r="Z1028" s="37"/>
      <c r="AE1028" s="37"/>
      <c r="AF1028" s="37"/>
    </row>
    <row r="1029" spans="3:32">
      <c r="C1029" s="40"/>
      <c r="D1029" s="39"/>
      <c r="E1029" s="39"/>
      <c r="F1029" s="39"/>
      <c r="G1029" s="40"/>
      <c r="H1029" s="40"/>
      <c r="I1029" s="40"/>
      <c r="J1029" s="40"/>
      <c r="K1029" s="40"/>
      <c r="L1029" s="40"/>
      <c r="M1029" s="40"/>
      <c r="N1029" s="40"/>
      <c r="O1029" s="40"/>
      <c r="P1029" s="40"/>
      <c r="Q1029" s="40"/>
      <c r="R1029" s="37"/>
      <c r="S1029" s="37"/>
      <c r="T1029" s="37"/>
      <c r="U1029" s="37"/>
      <c r="V1029" s="37"/>
      <c r="W1029" s="37"/>
      <c r="X1029" s="37"/>
      <c r="Y1029" s="37"/>
      <c r="Z1029" s="37"/>
      <c r="AE1029" s="37"/>
      <c r="AF1029" s="37"/>
    </row>
    <row r="1030" spans="3:32">
      <c r="C1030" s="40"/>
      <c r="D1030" s="39"/>
      <c r="E1030" s="39"/>
      <c r="F1030" s="39"/>
      <c r="G1030" s="40"/>
      <c r="H1030" s="40"/>
      <c r="I1030" s="40"/>
      <c r="J1030" s="40"/>
      <c r="K1030" s="40"/>
      <c r="L1030" s="40"/>
      <c r="M1030" s="40"/>
      <c r="N1030" s="40"/>
      <c r="O1030" s="40"/>
      <c r="P1030" s="40"/>
      <c r="Q1030" s="40"/>
      <c r="R1030" s="37"/>
      <c r="S1030" s="37"/>
      <c r="T1030" s="37"/>
      <c r="U1030" s="37"/>
      <c r="V1030" s="37"/>
      <c r="W1030" s="37"/>
      <c r="X1030" s="37"/>
      <c r="Y1030" s="37"/>
      <c r="Z1030" s="37"/>
      <c r="AE1030" s="37"/>
      <c r="AF1030" s="37"/>
    </row>
    <row r="1031" spans="3:32">
      <c r="C1031" s="40"/>
      <c r="D1031" s="39"/>
      <c r="E1031" s="39"/>
      <c r="F1031" s="39"/>
      <c r="G1031" s="40"/>
      <c r="H1031" s="40"/>
      <c r="I1031" s="40"/>
      <c r="J1031" s="40"/>
      <c r="K1031" s="40"/>
      <c r="L1031" s="40"/>
      <c r="M1031" s="40"/>
      <c r="N1031" s="40"/>
      <c r="O1031" s="40"/>
      <c r="P1031" s="40"/>
      <c r="Q1031" s="40"/>
      <c r="R1031" s="37"/>
      <c r="S1031" s="37"/>
      <c r="T1031" s="37"/>
      <c r="U1031" s="37"/>
      <c r="V1031" s="37"/>
      <c r="W1031" s="37"/>
      <c r="X1031" s="37"/>
      <c r="Y1031" s="37"/>
      <c r="Z1031" s="37"/>
      <c r="AE1031" s="37"/>
      <c r="AF1031" s="37"/>
    </row>
    <row r="1032" spans="3:32">
      <c r="C1032" s="40"/>
      <c r="D1032" s="39"/>
      <c r="E1032" s="39"/>
      <c r="F1032" s="39"/>
      <c r="G1032" s="40"/>
      <c r="H1032" s="40"/>
      <c r="I1032" s="40"/>
      <c r="J1032" s="40"/>
      <c r="K1032" s="40"/>
      <c r="L1032" s="40"/>
      <c r="M1032" s="40"/>
      <c r="N1032" s="40"/>
      <c r="O1032" s="40"/>
      <c r="P1032" s="40"/>
      <c r="Q1032" s="40"/>
      <c r="R1032" s="37"/>
      <c r="S1032" s="37"/>
      <c r="T1032" s="37"/>
      <c r="U1032" s="37"/>
      <c r="V1032" s="37"/>
      <c r="W1032" s="37"/>
      <c r="X1032" s="37"/>
      <c r="Y1032" s="37"/>
      <c r="Z1032" s="37"/>
      <c r="AE1032" s="37"/>
      <c r="AF1032" s="37"/>
    </row>
    <row r="1033" spans="3:32">
      <c r="C1033" s="40"/>
      <c r="D1033" s="39"/>
      <c r="E1033" s="39"/>
      <c r="F1033" s="39"/>
      <c r="G1033" s="40"/>
      <c r="H1033" s="40"/>
      <c r="I1033" s="40"/>
      <c r="J1033" s="40"/>
      <c r="K1033" s="40"/>
      <c r="L1033" s="40"/>
      <c r="M1033" s="40"/>
      <c r="N1033" s="40"/>
      <c r="O1033" s="40"/>
      <c r="P1033" s="40"/>
      <c r="Q1033" s="40"/>
      <c r="R1033" s="37"/>
      <c r="S1033" s="37"/>
      <c r="T1033" s="37"/>
      <c r="U1033" s="37"/>
      <c r="V1033" s="37"/>
      <c r="W1033" s="37"/>
      <c r="X1033" s="37"/>
      <c r="Y1033" s="37"/>
      <c r="Z1033" s="37"/>
      <c r="AE1033" s="37"/>
      <c r="AF1033" s="37"/>
    </row>
    <row r="1034" spans="3:32">
      <c r="C1034" s="40"/>
      <c r="D1034" s="39"/>
      <c r="E1034" s="39"/>
      <c r="F1034" s="39"/>
      <c r="G1034" s="40"/>
      <c r="H1034" s="40"/>
      <c r="I1034" s="40"/>
      <c r="J1034" s="40"/>
      <c r="K1034" s="40"/>
      <c r="L1034" s="40"/>
      <c r="M1034" s="40"/>
      <c r="N1034" s="40"/>
      <c r="O1034" s="40"/>
      <c r="P1034" s="40"/>
      <c r="Q1034" s="40"/>
      <c r="R1034" s="37"/>
      <c r="S1034" s="37"/>
      <c r="T1034" s="37"/>
      <c r="U1034" s="37"/>
      <c r="V1034" s="37"/>
      <c r="W1034" s="37"/>
      <c r="X1034" s="37"/>
      <c r="Y1034" s="37"/>
      <c r="Z1034" s="37"/>
      <c r="AE1034" s="37"/>
      <c r="AF1034" s="37"/>
    </row>
    <row r="1035" spans="3:32">
      <c r="C1035" s="40"/>
      <c r="D1035" s="39"/>
      <c r="E1035" s="39"/>
      <c r="F1035" s="39"/>
      <c r="G1035" s="40"/>
      <c r="H1035" s="40"/>
      <c r="I1035" s="40"/>
      <c r="J1035" s="40"/>
      <c r="K1035" s="40"/>
      <c r="L1035" s="40"/>
      <c r="M1035" s="40"/>
      <c r="N1035" s="40"/>
      <c r="O1035" s="40"/>
      <c r="P1035" s="40"/>
      <c r="Q1035" s="40"/>
      <c r="R1035" s="37"/>
      <c r="S1035" s="37"/>
      <c r="T1035" s="37"/>
      <c r="U1035" s="37"/>
      <c r="V1035" s="37"/>
      <c r="W1035" s="37"/>
      <c r="X1035" s="37"/>
      <c r="Y1035" s="37"/>
      <c r="Z1035" s="37"/>
      <c r="AE1035" s="37"/>
      <c r="AF1035" s="37"/>
    </row>
    <row r="1036" spans="3:32">
      <c r="C1036" s="40"/>
      <c r="D1036" s="39"/>
      <c r="E1036" s="39"/>
      <c r="F1036" s="39"/>
      <c r="G1036" s="40"/>
      <c r="H1036" s="40"/>
      <c r="I1036" s="40"/>
      <c r="J1036" s="40"/>
      <c r="K1036" s="40"/>
      <c r="L1036" s="40"/>
      <c r="M1036" s="40"/>
      <c r="N1036" s="40"/>
      <c r="O1036" s="40"/>
      <c r="P1036" s="40"/>
      <c r="Q1036" s="40"/>
      <c r="R1036" s="37"/>
      <c r="S1036" s="37"/>
      <c r="T1036" s="37"/>
      <c r="U1036" s="37"/>
      <c r="V1036" s="37"/>
      <c r="W1036" s="37"/>
      <c r="X1036" s="37"/>
      <c r="Y1036" s="37"/>
      <c r="Z1036" s="37"/>
      <c r="AE1036" s="37"/>
      <c r="AF1036" s="37"/>
    </row>
    <row r="1037" spans="3:32">
      <c r="C1037" s="40"/>
      <c r="D1037" s="39"/>
      <c r="E1037" s="39"/>
      <c r="F1037" s="39"/>
      <c r="G1037" s="40"/>
      <c r="H1037" s="40"/>
      <c r="I1037" s="40"/>
      <c r="J1037" s="40"/>
      <c r="K1037" s="40"/>
      <c r="L1037" s="40"/>
      <c r="M1037" s="40"/>
      <c r="N1037" s="40"/>
      <c r="O1037" s="40"/>
      <c r="P1037" s="40"/>
      <c r="Q1037" s="40"/>
      <c r="R1037" s="37"/>
      <c r="S1037" s="37"/>
      <c r="T1037" s="37"/>
      <c r="U1037" s="37"/>
      <c r="V1037" s="37"/>
      <c r="W1037" s="37"/>
      <c r="X1037" s="37"/>
      <c r="Y1037" s="37"/>
      <c r="Z1037" s="37"/>
      <c r="AE1037" s="37"/>
      <c r="AF1037" s="37"/>
    </row>
    <row r="1038" spans="3:32">
      <c r="C1038" s="40"/>
      <c r="D1038" s="39"/>
      <c r="E1038" s="39"/>
      <c r="F1038" s="39"/>
      <c r="G1038" s="40"/>
      <c r="H1038" s="40"/>
      <c r="I1038" s="40"/>
      <c r="J1038" s="40"/>
      <c r="K1038" s="40"/>
      <c r="L1038" s="40"/>
      <c r="M1038" s="40"/>
      <c r="N1038" s="40"/>
      <c r="O1038" s="40"/>
      <c r="P1038" s="40"/>
      <c r="Q1038" s="40"/>
      <c r="R1038" s="37"/>
      <c r="S1038" s="37"/>
      <c r="T1038" s="37"/>
      <c r="U1038" s="37"/>
      <c r="V1038" s="37"/>
      <c r="W1038" s="37"/>
      <c r="X1038" s="37"/>
      <c r="Y1038" s="37"/>
      <c r="Z1038" s="37"/>
      <c r="AE1038" s="37"/>
      <c r="AF1038" s="37"/>
    </row>
    <row r="1039" spans="3:32">
      <c r="C1039" s="40"/>
      <c r="D1039" s="39"/>
      <c r="E1039" s="39"/>
      <c r="F1039" s="39"/>
      <c r="G1039" s="40"/>
      <c r="H1039" s="40"/>
      <c r="I1039" s="40"/>
      <c r="J1039" s="40"/>
      <c r="K1039" s="40"/>
      <c r="L1039" s="40"/>
      <c r="M1039" s="40"/>
      <c r="N1039" s="40"/>
      <c r="O1039" s="40"/>
      <c r="P1039" s="40"/>
      <c r="Q1039" s="40"/>
      <c r="R1039" s="37"/>
      <c r="S1039" s="37"/>
      <c r="T1039" s="37"/>
      <c r="U1039" s="37"/>
      <c r="V1039" s="37"/>
      <c r="W1039" s="37"/>
      <c r="X1039" s="37"/>
      <c r="Y1039" s="37"/>
      <c r="Z1039" s="37"/>
      <c r="AE1039" s="37"/>
      <c r="AF1039" s="37"/>
    </row>
    <row r="1040" spans="3:32">
      <c r="C1040" s="40"/>
      <c r="D1040" s="39"/>
      <c r="E1040" s="39"/>
      <c r="F1040" s="39"/>
      <c r="G1040" s="40"/>
      <c r="H1040" s="40"/>
      <c r="I1040" s="40"/>
      <c r="J1040" s="40"/>
      <c r="K1040" s="40"/>
      <c r="L1040" s="40"/>
      <c r="M1040" s="40"/>
      <c r="N1040" s="40"/>
      <c r="O1040" s="40"/>
      <c r="P1040" s="40"/>
      <c r="Q1040" s="40"/>
      <c r="R1040" s="37"/>
      <c r="S1040" s="37"/>
      <c r="T1040" s="37"/>
      <c r="U1040" s="37"/>
      <c r="V1040" s="37"/>
      <c r="W1040" s="37"/>
      <c r="X1040" s="37"/>
      <c r="Y1040" s="37"/>
      <c r="Z1040" s="37"/>
      <c r="AE1040" s="37"/>
      <c r="AF1040" s="37"/>
    </row>
    <row r="1041" spans="3:32">
      <c r="C1041" s="40"/>
      <c r="D1041" s="39"/>
      <c r="E1041" s="39"/>
      <c r="F1041" s="39"/>
      <c r="G1041" s="40"/>
      <c r="H1041" s="40"/>
      <c r="I1041" s="40"/>
      <c r="J1041" s="40"/>
      <c r="K1041" s="40"/>
      <c r="L1041" s="40"/>
      <c r="M1041" s="40"/>
      <c r="N1041" s="40"/>
      <c r="O1041" s="40"/>
      <c r="P1041" s="40"/>
      <c r="Q1041" s="40"/>
      <c r="R1041" s="37"/>
      <c r="S1041" s="37"/>
      <c r="T1041" s="37"/>
      <c r="U1041" s="37"/>
      <c r="V1041" s="37"/>
      <c r="W1041" s="37"/>
      <c r="X1041" s="37"/>
      <c r="Y1041" s="37"/>
      <c r="Z1041" s="37"/>
      <c r="AE1041" s="37"/>
      <c r="AF1041" s="37"/>
    </row>
    <row r="1042" spans="3:32">
      <c r="C1042" s="40"/>
      <c r="D1042" s="39"/>
      <c r="E1042" s="39"/>
      <c r="F1042" s="39"/>
      <c r="G1042" s="40"/>
      <c r="H1042" s="40"/>
      <c r="I1042" s="40"/>
      <c r="J1042" s="40"/>
      <c r="K1042" s="40"/>
      <c r="L1042" s="40"/>
      <c r="M1042" s="40"/>
      <c r="N1042" s="40"/>
      <c r="O1042" s="40"/>
      <c r="P1042" s="40"/>
      <c r="Q1042" s="40"/>
      <c r="R1042" s="37"/>
      <c r="S1042" s="37"/>
      <c r="T1042" s="37"/>
      <c r="U1042" s="37"/>
      <c r="V1042" s="37"/>
      <c r="W1042" s="37"/>
      <c r="X1042" s="37"/>
      <c r="Y1042" s="37"/>
      <c r="Z1042" s="37"/>
      <c r="AE1042" s="37"/>
      <c r="AF1042" s="37"/>
    </row>
    <row r="1043" spans="3:32">
      <c r="C1043" s="40"/>
      <c r="D1043" s="39"/>
      <c r="E1043" s="39"/>
      <c r="F1043" s="39"/>
      <c r="G1043" s="40"/>
      <c r="H1043" s="40"/>
      <c r="I1043" s="40"/>
      <c r="J1043" s="40"/>
      <c r="K1043" s="40"/>
      <c r="L1043" s="40"/>
      <c r="M1043" s="40"/>
      <c r="N1043" s="40"/>
      <c r="O1043" s="40"/>
      <c r="P1043" s="40"/>
      <c r="Q1043" s="40"/>
      <c r="R1043" s="37"/>
      <c r="S1043" s="37"/>
      <c r="T1043" s="37"/>
      <c r="U1043" s="37"/>
      <c r="V1043" s="37"/>
      <c r="W1043" s="37"/>
      <c r="X1043" s="37"/>
      <c r="Y1043" s="37"/>
      <c r="Z1043" s="37"/>
      <c r="AE1043" s="37"/>
      <c r="AF1043" s="37"/>
    </row>
    <row r="1044" spans="3:32">
      <c r="C1044" s="40"/>
      <c r="D1044" s="39"/>
      <c r="E1044" s="39"/>
      <c r="F1044" s="39"/>
      <c r="G1044" s="40"/>
      <c r="H1044" s="40"/>
      <c r="I1044" s="40"/>
      <c r="J1044" s="40"/>
      <c r="K1044" s="40"/>
      <c r="L1044" s="40"/>
      <c r="M1044" s="40"/>
      <c r="N1044" s="40"/>
      <c r="O1044" s="40"/>
      <c r="P1044" s="40"/>
      <c r="Q1044" s="40"/>
      <c r="R1044" s="37"/>
      <c r="S1044" s="37"/>
      <c r="T1044" s="37"/>
      <c r="U1044" s="37"/>
      <c r="V1044" s="37"/>
      <c r="W1044" s="37"/>
      <c r="X1044" s="37"/>
      <c r="Y1044" s="37"/>
      <c r="Z1044" s="37"/>
      <c r="AE1044" s="37"/>
      <c r="AF1044" s="37"/>
    </row>
    <row r="1045" spans="3:32">
      <c r="C1045" s="40"/>
      <c r="D1045" s="39"/>
      <c r="E1045" s="39"/>
      <c r="F1045" s="39"/>
      <c r="G1045" s="40"/>
      <c r="H1045" s="40"/>
      <c r="I1045" s="40"/>
      <c r="J1045" s="40"/>
      <c r="K1045" s="40"/>
      <c r="L1045" s="40"/>
      <c r="M1045" s="40"/>
      <c r="N1045" s="40"/>
      <c r="O1045" s="40"/>
      <c r="P1045" s="40"/>
      <c r="Q1045" s="40"/>
      <c r="R1045" s="37"/>
      <c r="S1045" s="37"/>
      <c r="T1045" s="37"/>
      <c r="U1045" s="37"/>
      <c r="V1045" s="37"/>
      <c r="W1045" s="37"/>
      <c r="X1045" s="37"/>
      <c r="Y1045" s="37"/>
      <c r="Z1045" s="37"/>
      <c r="AE1045" s="37"/>
      <c r="AF1045" s="37"/>
    </row>
    <row r="1046" spans="3:32">
      <c r="C1046" s="40"/>
      <c r="D1046" s="39"/>
      <c r="E1046" s="39"/>
      <c r="F1046" s="39"/>
      <c r="G1046" s="40"/>
      <c r="H1046" s="40"/>
      <c r="I1046" s="40"/>
      <c r="J1046" s="40"/>
      <c r="K1046" s="40"/>
      <c r="L1046" s="40"/>
      <c r="M1046" s="40"/>
      <c r="N1046" s="40"/>
      <c r="O1046" s="40"/>
      <c r="P1046" s="40"/>
      <c r="Q1046" s="40"/>
      <c r="R1046" s="37"/>
      <c r="S1046" s="37"/>
      <c r="T1046" s="37"/>
      <c r="U1046" s="37"/>
      <c r="V1046" s="37"/>
      <c r="W1046" s="37"/>
      <c r="X1046" s="37"/>
      <c r="Y1046" s="37"/>
      <c r="Z1046" s="37"/>
      <c r="AE1046" s="37"/>
      <c r="AF1046" s="37"/>
    </row>
    <row r="1047" spans="3:32">
      <c r="C1047" s="40"/>
      <c r="D1047" s="39"/>
      <c r="E1047" s="39"/>
      <c r="F1047" s="39"/>
      <c r="G1047" s="40"/>
      <c r="H1047" s="40"/>
      <c r="I1047" s="40"/>
      <c r="J1047" s="40"/>
      <c r="K1047" s="40"/>
      <c r="L1047" s="40"/>
      <c r="M1047" s="40"/>
      <c r="N1047" s="40"/>
      <c r="O1047" s="40"/>
      <c r="P1047" s="40"/>
      <c r="Q1047" s="40"/>
      <c r="R1047" s="37"/>
      <c r="S1047" s="37"/>
      <c r="T1047" s="37"/>
      <c r="U1047" s="37"/>
      <c r="V1047" s="37"/>
      <c r="W1047" s="37"/>
      <c r="X1047" s="37"/>
      <c r="Y1047" s="37"/>
      <c r="Z1047" s="37"/>
      <c r="AE1047" s="37"/>
      <c r="AF1047" s="37"/>
    </row>
    <row r="1048" spans="3:32">
      <c r="C1048" s="40"/>
      <c r="D1048" s="39"/>
      <c r="E1048" s="39"/>
      <c r="F1048" s="39"/>
      <c r="G1048" s="40"/>
      <c r="H1048" s="40"/>
      <c r="I1048" s="40"/>
      <c r="J1048" s="40"/>
      <c r="K1048" s="40"/>
      <c r="L1048" s="40"/>
      <c r="M1048" s="40"/>
      <c r="N1048" s="40"/>
      <c r="O1048" s="40"/>
      <c r="P1048" s="40"/>
      <c r="Q1048" s="40"/>
      <c r="R1048" s="37"/>
      <c r="S1048" s="37"/>
      <c r="T1048" s="37"/>
      <c r="U1048" s="37"/>
      <c r="V1048" s="37"/>
      <c r="W1048" s="37"/>
      <c r="X1048" s="37"/>
      <c r="Y1048" s="37"/>
      <c r="Z1048" s="37"/>
      <c r="AE1048" s="37"/>
      <c r="AF1048" s="37"/>
    </row>
    <row r="1049" spans="3:32">
      <c r="C1049" s="40"/>
      <c r="D1049" s="39"/>
      <c r="E1049" s="39"/>
      <c r="F1049" s="39"/>
      <c r="G1049" s="40"/>
      <c r="H1049" s="40"/>
      <c r="I1049" s="40"/>
      <c r="J1049" s="40"/>
      <c r="K1049" s="40"/>
      <c r="L1049" s="40"/>
      <c r="M1049" s="40"/>
      <c r="N1049" s="40"/>
      <c r="O1049" s="40"/>
      <c r="P1049" s="40"/>
      <c r="Q1049" s="40"/>
      <c r="R1049" s="37"/>
      <c r="S1049" s="37"/>
      <c r="T1049" s="37"/>
      <c r="U1049" s="37"/>
      <c r="V1049" s="37"/>
      <c r="W1049" s="37"/>
      <c r="X1049" s="37"/>
      <c r="Y1049" s="37"/>
      <c r="Z1049" s="37"/>
      <c r="AE1049" s="37"/>
      <c r="AF1049" s="37"/>
    </row>
    <row r="1050" spans="3:32">
      <c r="C1050" s="40"/>
      <c r="D1050" s="39"/>
      <c r="E1050" s="39"/>
      <c r="F1050" s="39"/>
      <c r="G1050" s="40"/>
      <c r="H1050" s="40"/>
      <c r="I1050" s="40"/>
      <c r="J1050" s="40"/>
      <c r="K1050" s="40"/>
      <c r="L1050" s="40"/>
      <c r="M1050" s="40"/>
      <c r="N1050" s="40"/>
      <c r="O1050" s="40"/>
      <c r="P1050" s="40"/>
      <c r="Q1050" s="40"/>
      <c r="R1050" s="37"/>
      <c r="S1050" s="37"/>
      <c r="T1050" s="37"/>
      <c r="U1050" s="37"/>
      <c r="V1050" s="37"/>
      <c r="W1050" s="37"/>
      <c r="X1050" s="37"/>
      <c r="Y1050" s="37"/>
      <c r="Z1050" s="37"/>
      <c r="AE1050" s="37"/>
      <c r="AF1050" s="37"/>
    </row>
    <row r="1051" spans="3:32">
      <c r="C1051" s="40"/>
      <c r="D1051" s="39"/>
      <c r="E1051" s="39"/>
      <c r="F1051" s="39"/>
      <c r="G1051" s="40"/>
      <c r="H1051" s="40"/>
      <c r="I1051" s="40"/>
      <c r="J1051" s="40"/>
      <c r="K1051" s="40"/>
      <c r="L1051" s="40"/>
      <c r="M1051" s="40"/>
      <c r="N1051" s="40"/>
      <c r="O1051" s="40"/>
      <c r="P1051" s="40"/>
      <c r="Q1051" s="40"/>
      <c r="R1051" s="37"/>
      <c r="S1051" s="37"/>
      <c r="T1051" s="37"/>
      <c r="U1051" s="37"/>
      <c r="V1051" s="37"/>
      <c r="W1051" s="37"/>
      <c r="X1051" s="37"/>
      <c r="Y1051" s="37"/>
      <c r="Z1051" s="37"/>
      <c r="AE1051" s="37"/>
      <c r="AF1051" s="37"/>
    </row>
    <row r="1052" spans="3:32">
      <c r="C1052" s="40"/>
      <c r="D1052" s="39"/>
      <c r="E1052" s="39"/>
      <c r="F1052" s="39"/>
      <c r="G1052" s="40"/>
      <c r="H1052" s="40"/>
      <c r="I1052" s="40"/>
      <c r="J1052" s="40"/>
      <c r="K1052" s="40"/>
      <c r="L1052" s="40"/>
      <c r="M1052" s="40"/>
      <c r="N1052" s="40"/>
      <c r="O1052" s="40"/>
      <c r="P1052" s="40"/>
      <c r="Q1052" s="40"/>
      <c r="R1052" s="37"/>
      <c r="S1052" s="37"/>
      <c r="T1052" s="37"/>
      <c r="U1052" s="37"/>
      <c r="V1052" s="37"/>
      <c r="W1052" s="37"/>
      <c r="X1052" s="37"/>
      <c r="Y1052" s="37"/>
      <c r="Z1052" s="37"/>
      <c r="AE1052" s="37"/>
      <c r="AF1052" s="37"/>
    </row>
    <row r="1053" spans="3:32">
      <c r="C1053" s="40"/>
      <c r="D1053" s="39"/>
      <c r="E1053" s="39"/>
      <c r="F1053" s="39"/>
      <c r="G1053" s="40"/>
      <c r="H1053" s="40"/>
      <c r="I1053" s="40"/>
      <c r="J1053" s="40"/>
      <c r="K1053" s="40"/>
      <c r="L1053" s="40"/>
      <c r="M1053" s="40"/>
      <c r="N1053" s="40"/>
      <c r="O1053" s="40"/>
      <c r="P1053" s="40"/>
      <c r="Q1053" s="40"/>
      <c r="R1053" s="37"/>
      <c r="S1053" s="37"/>
      <c r="T1053" s="37"/>
      <c r="U1053" s="37"/>
      <c r="V1053" s="37"/>
      <c r="W1053" s="37"/>
      <c r="X1053" s="37"/>
      <c r="Y1053" s="37"/>
      <c r="Z1053" s="37"/>
      <c r="AE1053" s="37"/>
      <c r="AF1053" s="37"/>
    </row>
    <row r="1054" spans="3:32">
      <c r="C1054" s="40"/>
      <c r="D1054" s="39"/>
      <c r="E1054" s="39"/>
      <c r="F1054" s="39"/>
      <c r="G1054" s="40"/>
      <c r="H1054" s="40"/>
      <c r="I1054" s="40"/>
      <c r="J1054" s="40"/>
      <c r="K1054" s="40"/>
      <c r="L1054" s="40"/>
      <c r="M1054" s="40"/>
      <c r="N1054" s="40"/>
      <c r="O1054" s="40"/>
      <c r="P1054" s="40"/>
      <c r="Q1054" s="40"/>
      <c r="R1054" s="37"/>
      <c r="S1054" s="37"/>
      <c r="T1054" s="37"/>
      <c r="U1054" s="37"/>
      <c r="V1054" s="37"/>
      <c r="W1054" s="37"/>
      <c r="X1054" s="37"/>
      <c r="Y1054" s="37"/>
      <c r="Z1054" s="37"/>
      <c r="AE1054" s="37"/>
      <c r="AF1054" s="37"/>
    </row>
    <row r="1055" spans="3:32">
      <c r="C1055" s="40"/>
      <c r="D1055" s="39"/>
      <c r="E1055" s="39"/>
      <c r="F1055" s="39"/>
      <c r="G1055" s="40"/>
      <c r="H1055" s="40"/>
      <c r="I1055" s="40"/>
      <c r="J1055" s="40"/>
      <c r="K1055" s="40"/>
      <c r="L1055" s="40"/>
      <c r="M1055" s="40"/>
      <c r="N1055" s="40"/>
      <c r="O1055" s="40"/>
      <c r="P1055" s="40"/>
      <c r="Q1055" s="40"/>
      <c r="R1055" s="37"/>
      <c r="S1055" s="37"/>
      <c r="T1055" s="37"/>
      <c r="U1055" s="37"/>
      <c r="V1055" s="37"/>
      <c r="W1055" s="37"/>
      <c r="X1055" s="37"/>
      <c r="Y1055" s="37"/>
      <c r="Z1055" s="37"/>
      <c r="AE1055" s="37"/>
      <c r="AF1055" s="37"/>
    </row>
    <row r="1056" spans="3:32">
      <c r="C1056" s="40"/>
      <c r="D1056" s="39"/>
      <c r="E1056" s="39"/>
      <c r="F1056" s="39"/>
      <c r="G1056" s="40"/>
      <c r="H1056" s="40"/>
      <c r="I1056" s="40"/>
      <c r="J1056" s="40"/>
      <c r="K1056" s="40"/>
      <c r="L1056" s="40"/>
      <c r="M1056" s="40"/>
      <c r="N1056" s="40"/>
      <c r="O1056" s="40"/>
      <c r="P1056" s="40"/>
      <c r="Q1056" s="40"/>
      <c r="R1056" s="37"/>
      <c r="S1056" s="37"/>
      <c r="T1056" s="37"/>
      <c r="U1056" s="37"/>
      <c r="V1056" s="37"/>
      <c r="W1056" s="37"/>
      <c r="X1056" s="37"/>
      <c r="Y1056" s="37"/>
      <c r="Z1056" s="37"/>
      <c r="AE1056" s="37"/>
      <c r="AF1056" s="37"/>
    </row>
    <row r="1057" spans="3:32">
      <c r="C1057" s="40"/>
      <c r="D1057" s="39"/>
      <c r="E1057" s="39"/>
      <c r="F1057" s="39"/>
      <c r="G1057" s="40"/>
      <c r="H1057" s="40"/>
      <c r="I1057" s="40"/>
      <c r="J1057" s="40"/>
      <c r="K1057" s="40"/>
      <c r="L1057" s="40"/>
      <c r="M1057" s="40"/>
      <c r="N1057" s="40"/>
      <c r="O1057" s="40"/>
      <c r="P1057" s="40"/>
      <c r="Q1057" s="40"/>
      <c r="R1057" s="37"/>
      <c r="S1057" s="37"/>
      <c r="T1057" s="37"/>
      <c r="U1057" s="37"/>
      <c r="V1057" s="37"/>
      <c r="W1057" s="37"/>
      <c r="X1057" s="37"/>
      <c r="Y1057" s="37"/>
      <c r="Z1057" s="37"/>
      <c r="AE1057" s="37"/>
      <c r="AF1057" s="37"/>
    </row>
    <row r="1058" spans="3:32">
      <c r="C1058" s="40"/>
      <c r="D1058" s="39"/>
      <c r="E1058" s="39"/>
      <c r="F1058" s="39"/>
      <c r="G1058" s="40"/>
      <c r="H1058" s="40"/>
      <c r="I1058" s="40"/>
      <c r="J1058" s="40"/>
      <c r="K1058" s="40"/>
      <c r="L1058" s="40"/>
      <c r="M1058" s="40"/>
      <c r="N1058" s="40"/>
      <c r="O1058" s="40"/>
      <c r="P1058" s="40"/>
      <c r="Q1058" s="40"/>
      <c r="R1058" s="37"/>
      <c r="S1058" s="37"/>
      <c r="T1058" s="37"/>
      <c r="U1058" s="37"/>
      <c r="V1058" s="37"/>
      <c r="W1058" s="37"/>
      <c r="X1058" s="37"/>
      <c r="Y1058" s="37"/>
      <c r="Z1058" s="37"/>
      <c r="AE1058" s="37"/>
      <c r="AF1058" s="37"/>
    </row>
    <row r="1059" spans="3:32">
      <c r="C1059" s="40"/>
      <c r="D1059" s="39"/>
      <c r="E1059" s="39"/>
      <c r="F1059" s="39"/>
      <c r="G1059" s="40"/>
      <c r="H1059" s="40"/>
      <c r="I1059" s="40"/>
      <c r="J1059" s="40"/>
      <c r="K1059" s="40"/>
      <c r="L1059" s="40"/>
      <c r="M1059" s="40"/>
      <c r="N1059" s="40"/>
      <c r="O1059" s="40"/>
      <c r="P1059" s="40"/>
      <c r="Q1059" s="40"/>
      <c r="R1059" s="37"/>
      <c r="S1059" s="37"/>
      <c r="T1059" s="37"/>
      <c r="U1059" s="37"/>
      <c r="V1059" s="37"/>
      <c r="W1059" s="37"/>
      <c r="X1059" s="37"/>
      <c r="Y1059" s="37"/>
      <c r="Z1059" s="37"/>
      <c r="AE1059" s="37"/>
      <c r="AF1059" s="37"/>
    </row>
    <row r="1060" spans="3:32">
      <c r="C1060" s="40"/>
      <c r="D1060" s="39"/>
      <c r="E1060" s="39"/>
      <c r="F1060" s="39"/>
      <c r="G1060" s="40"/>
      <c r="H1060" s="40"/>
      <c r="I1060" s="40"/>
      <c r="J1060" s="40"/>
      <c r="K1060" s="40"/>
      <c r="L1060" s="40"/>
      <c r="M1060" s="40"/>
      <c r="N1060" s="40"/>
      <c r="O1060" s="40"/>
      <c r="P1060" s="40"/>
      <c r="Q1060" s="40"/>
      <c r="R1060" s="37"/>
      <c r="S1060" s="37"/>
      <c r="T1060" s="37"/>
      <c r="U1060" s="37"/>
      <c r="V1060" s="37"/>
      <c r="W1060" s="37"/>
      <c r="X1060" s="37"/>
      <c r="Y1060" s="37"/>
      <c r="Z1060" s="37"/>
      <c r="AE1060" s="37"/>
      <c r="AF1060" s="37"/>
    </row>
    <row r="1061" spans="3:32">
      <c r="C1061" s="40"/>
      <c r="D1061" s="39"/>
      <c r="E1061" s="39"/>
      <c r="F1061" s="39"/>
      <c r="G1061" s="40"/>
      <c r="H1061" s="40"/>
      <c r="I1061" s="40"/>
      <c r="J1061" s="40"/>
      <c r="K1061" s="40"/>
      <c r="L1061" s="40"/>
      <c r="M1061" s="40"/>
      <c r="N1061" s="40"/>
      <c r="O1061" s="40"/>
      <c r="P1061" s="40"/>
      <c r="Q1061" s="40"/>
      <c r="R1061" s="37"/>
      <c r="S1061" s="37"/>
      <c r="T1061" s="37"/>
      <c r="U1061" s="37"/>
      <c r="V1061" s="37"/>
      <c r="W1061" s="37"/>
      <c r="X1061" s="37"/>
      <c r="Y1061" s="37"/>
      <c r="Z1061" s="37"/>
      <c r="AE1061" s="37"/>
      <c r="AF1061" s="37"/>
    </row>
    <row r="1062" spans="3:32">
      <c r="C1062" s="40"/>
      <c r="D1062" s="39"/>
      <c r="E1062" s="39"/>
      <c r="F1062" s="39"/>
      <c r="G1062" s="40"/>
      <c r="H1062" s="40"/>
      <c r="I1062" s="40"/>
      <c r="J1062" s="40"/>
      <c r="K1062" s="40"/>
      <c r="L1062" s="40"/>
      <c r="M1062" s="40"/>
      <c r="N1062" s="40"/>
      <c r="O1062" s="40"/>
      <c r="P1062" s="40"/>
      <c r="Q1062" s="40"/>
      <c r="R1062" s="37"/>
      <c r="S1062" s="37"/>
      <c r="T1062" s="37"/>
      <c r="U1062" s="37"/>
      <c r="V1062" s="37"/>
      <c r="W1062" s="37"/>
      <c r="X1062" s="37"/>
      <c r="Y1062" s="37"/>
      <c r="Z1062" s="37"/>
      <c r="AE1062" s="37"/>
      <c r="AF1062" s="37"/>
    </row>
    <row r="1063" spans="3:32">
      <c r="C1063" s="40"/>
      <c r="D1063" s="39"/>
      <c r="E1063" s="39"/>
      <c r="F1063" s="39"/>
      <c r="G1063" s="40"/>
      <c r="H1063" s="40"/>
      <c r="I1063" s="40"/>
      <c r="J1063" s="40"/>
      <c r="K1063" s="40"/>
      <c r="L1063" s="40"/>
      <c r="M1063" s="40"/>
      <c r="N1063" s="40"/>
      <c r="O1063" s="40"/>
      <c r="P1063" s="40"/>
      <c r="Q1063" s="40"/>
      <c r="R1063" s="37"/>
      <c r="S1063" s="37"/>
      <c r="T1063" s="37"/>
      <c r="U1063" s="37"/>
      <c r="V1063" s="37"/>
      <c r="W1063" s="37"/>
      <c r="X1063" s="37"/>
      <c r="Y1063" s="37"/>
      <c r="Z1063" s="37"/>
      <c r="AE1063" s="37"/>
      <c r="AF1063" s="37"/>
    </row>
    <row r="1064" spans="3:32">
      <c r="C1064" s="40"/>
      <c r="D1064" s="39"/>
      <c r="E1064" s="39"/>
      <c r="F1064" s="39"/>
      <c r="G1064" s="40"/>
      <c r="H1064" s="40"/>
      <c r="I1064" s="40"/>
      <c r="J1064" s="40"/>
      <c r="K1064" s="40"/>
      <c r="L1064" s="40"/>
      <c r="M1064" s="40"/>
      <c r="N1064" s="40"/>
      <c r="O1064" s="40"/>
      <c r="P1064" s="40"/>
      <c r="Q1064" s="40"/>
      <c r="R1064" s="37"/>
      <c r="S1064" s="37"/>
      <c r="T1064" s="37"/>
      <c r="U1064" s="37"/>
      <c r="V1064" s="37"/>
      <c r="W1064" s="37"/>
      <c r="X1064" s="37"/>
      <c r="Y1064" s="37"/>
      <c r="Z1064" s="37"/>
      <c r="AE1064" s="37"/>
      <c r="AF1064" s="37"/>
    </row>
    <row r="1065" spans="3:32">
      <c r="C1065" s="40"/>
      <c r="D1065" s="39"/>
      <c r="E1065" s="39"/>
      <c r="F1065" s="39"/>
      <c r="G1065" s="40"/>
      <c r="H1065" s="40"/>
      <c r="I1065" s="40"/>
      <c r="J1065" s="40"/>
      <c r="K1065" s="40"/>
      <c r="L1065" s="40"/>
      <c r="M1065" s="40"/>
      <c r="N1065" s="40"/>
      <c r="O1065" s="40"/>
      <c r="P1065" s="40"/>
      <c r="Q1065" s="40"/>
      <c r="R1065" s="37"/>
      <c r="S1065" s="37"/>
      <c r="T1065" s="37"/>
      <c r="U1065" s="37"/>
      <c r="V1065" s="37"/>
      <c r="W1065" s="37"/>
      <c r="X1065" s="37"/>
      <c r="Y1065" s="37"/>
      <c r="Z1065" s="37"/>
      <c r="AE1065" s="37"/>
      <c r="AF1065" s="37"/>
    </row>
    <row r="1066" spans="3:32">
      <c r="C1066" s="40"/>
      <c r="D1066" s="39"/>
      <c r="E1066" s="39"/>
      <c r="F1066" s="39"/>
      <c r="G1066" s="40"/>
      <c r="H1066" s="40"/>
      <c r="I1066" s="40"/>
      <c r="J1066" s="40"/>
      <c r="K1066" s="40"/>
      <c r="L1066" s="40"/>
      <c r="M1066" s="40"/>
      <c r="N1066" s="40"/>
      <c r="O1066" s="40"/>
      <c r="P1066" s="40"/>
      <c r="Q1066" s="40"/>
      <c r="R1066" s="37"/>
      <c r="S1066" s="37"/>
      <c r="T1066" s="37"/>
      <c r="U1066" s="37"/>
      <c r="V1066" s="37"/>
      <c r="W1066" s="37"/>
      <c r="X1066" s="37"/>
      <c r="Y1066" s="37"/>
      <c r="Z1066" s="37"/>
      <c r="AE1066" s="37"/>
      <c r="AF1066" s="37"/>
    </row>
    <row r="1067" spans="3:32">
      <c r="C1067" s="40"/>
      <c r="D1067" s="39"/>
      <c r="E1067" s="39"/>
      <c r="F1067" s="39"/>
      <c r="G1067" s="40"/>
      <c r="H1067" s="40"/>
      <c r="I1067" s="40"/>
      <c r="J1067" s="40"/>
      <c r="K1067" s="40"/>
      <c r="L1067" s="40"/>
      <c r="M1067" s="40"/>
      <c r="N1067" s="40"/>
      <c r="O1067" s="40"/>
      <c r="P1067" s="40"/>
      <c r="Q1067" s="40"/>
      <c r="R1067" s="37"/>
      <c r="S1067" s="37"/>
      <c r="T1067" s="37"/>
      <c r="U1067" s="37"/>
      <c r="V1067" s="37"/>
      <c r="W1067" s="37"/>
      <c r="X1067" s="37"/>
      <c r="Y1067" s="37"/>
      <c r="Z1067" s="37"/>
      <c r="AE1067" s="37"/>
      <c r="AF1067" s="37"/>
    </row>
    <row r="1068" spans="3:32">
      <c r="C1068" s="40"/>
      <c r="D1068" s="39"/>
      <c r="E1068" s="39"/>
      <c r="F1068" s="39"/>
      <c r="G1068" s="40"/>
      <c r="H1068" s="40"/>
      <c r="I1068" s="40"/>
      <c r="J1068" s="40"/>
      <c r="K1068" s="40"/>
      <c r="L1068" s="40"/>
      <c r="M1068" s="40"/>
      <c r="N1068" s="40"/>
      <c r="O1068" s="40"/>
      <c r="P1068" s="40"/>
      <c r="Q1068" s="40"/>
      <c r="R1068" s="37"/>
      <c r="S1068" s="37"/>
      <c r="T1068" s="37"/>
      <c r="U1068" s="37"/>
      <c r="V1068" s="37"/>
      <c r="W1068" s="37"/>
      <c r="X1068" s="37"/>
      <c r="Y1068" s="37"/>
      <c r="Z1068" s="37"/>
      <c r="AE1068" s="37"/>
      <c r="AF1068" s="37"/>
    </row>
    <row r="1069" spans="3:32">
      <c r="C1069" s="40"/>
      <c r="D1069" s="39"/>
      <c r="E1069" s="39"/>
      <c r="F1069" s="39"/>
      <c r="G1069" s="40"/>
      <c r="H1069" s="40"/>
      <c r="I1069" s="40"/>
      <c r="J1069" s="40"/>
      <c r="K1069" s="40"/>
      <c r="L1069" s="40"/>
      <c r="M1069" s="40"/>
      <c r="N1069" s="40"/>
      <c r="O1069" s="40"/>
      <c r="P1069" s="40"/>
      <c r="Q1069" s="40"/>
      <c r="R1069" s="37"/>
      <c r="S1069" s="37"/>
      <c r="T1069" s="37"/>
      <c r="U1069" s="37"/>
      <c r="V1069" s="37"/>
      <c r="W1069" s="37"/>
      <c r="X1069" s="37"/>
      <c r="Y1069" s="37"/>
      <c r="Z1069" s="37"/>
      <c r="AE1069" s="37"/>
      <c r="AF1069" s="37"/>
    </row>
    <row r="1070" spans="3:32">
      <c r="C1070" s="40"/>
      <c r="D1070" s="39"/>
      <c r="E1070" s="39"/>
      <c r="F1070" s="39"/>
      <c r="G1070" s="40"/>
      <c r="H1070" s="40"/>
      <c r="I1070" s="40"/>
      <c r="J1070" s="40"/>
      <c r="K1070" s="40"/>
      <c r="L1070" s="40"/>
      <c r="M1070" s="40"/>
      <c r="N1070" s="40"/>
      <c r="O1070" s="40"/>
      <c r="P1070" s="40"/>
      <c r="Q1070" s="40"/>
      <c r="R1070" s="37"/>
      <c r="S1070" s="37"/>
      <c r="T1070" s="37"/>
      <c r="U1070" s="37"/>
      <c r="V1070" s="37"/>
      <c r="W1070" s="37"/>
      <c r="X1070" s="37"/>
      <c r="Y1070" s="37"/>
      <c r="Z1070" s="37"/>
      <c r="AE1070" s="37"/>
      <c r="AF1070" s="37"/>
    </row>
    <row r="1071" spans="3:32">
      <c r="C1071" s="40"/>
      <c r="D1071" s="39"/>
      <c r="E1071" s="39"/>
      <c r="F1071" s="39"/>
      <c r="G1071" s="40"/>
      <c r="H1071" s="40"/>
      <c r="I1071" s="40"/>
      <c r="J1071" s="40"/>
      <c r="K1071" s="40"/>
      <c r="L1071" s="40"/>
      <c r="M1071" s="40"/>
      <c r="N1071" s="40"/>
      <c r="O1071" s="40"/>
      <c r="P1071" s="40"/>
      <c r="Q1071" s="40"/>
      <c r="R1071" s="37"/>
      <c r="S1071" s="37"/>
      <c r="T1071" s="37"/>
      <c r="U1071" s="37"/>
      <c r="V1071" s="37"/>
      <c r="W1071" s="37"/>
      <c r="X1071" s="37"/>
      <c r="Y1071" s="37"/>
      <c r="Z1071" s="37"/>
      <c r="AE1071" s="37"/>
      <c r="AF1071" s="37"/>
    </row>
    <row r="1072" spans="3:32">
      <c r="C1072" s="40"/>
      <c r="D1072" s="39"/>
      <c r="E1072" s="39"/>
      <c r="F1072" s="39"/>
      <c r="G1072" s="40"/>
      <c r="H1072" s="40"/>
      <c r="I1072" s="40"/>
      <c r="J1072" s="40"/>
      <c r="K1072" s="40"/>
      <c r="L1072" s="40"/>
      <c r="M1072" s="40"/>
      <c r="N1072" s="40"/>
      <c r="O1072" s="40"/>
      <c r="P1072" s="40"/>
      <c r="Q1072" s="40"/>
      <c r="R1072" s="37"/>
      <c r="S1072" s="37"/>
      <c r="T1072" s="37"/>
      <c r="U1072" s="37"/>
      <c r="V1072" s="37"/>
      <c r="W1072" s="37"/>
      <c r="X1072" s="37"/>
      <c r="Y1072" s="37"/>
      <c r="Z1072" s="37"/>
      <c r="AE1072" s="37"/>
      <c r="AF1072" s="37"/>
    </row>
    <row r="1073" spans="3:32">
      <c r="C1073" s="40"/>
      <c r="D1073" s="39"/>
      <c r="E1073" s="39"/>
      <c r="F1073" s="39"/>
      <c r="G1073" s="40"/>
      <c r="H1073" s="40"/>
      <c r="I1073" s="40"/>
      <c r="J1073" s="40"/>
      <c r="K1073" s="40"/>
      <c r="L1073" s="40"/>
      <c r="M1073" s="40"/>
      <c r="N1073" s="40"/>
      <c r="O1073" s="40"/>
      <c r="P1073" s="40"/>
      <c r="Q1073" s="40"/>
      <c r="R1073" s="37"/>
      <c r="S1073" s="37"/>
      <c r="T1073" s="37"/>
      <c r="U1073" s="37"/>
      <c r="V1073" s="37"/>
      <c r="W1073" s="37"/>
      <c r="X1073" s="37"/>
      <c r="Y1073" s="37"/>
      <c r="Z1073" s="37"/>
      <c r="AE1073" s="37"/>
      <c r="AF1073" s="37"/>
    </row>
    <row r="1074" spans="3:32">
      <c r="C1074" s="40"/>
      <c r="D1074" s="39"/>
      <c r="E1074" s="39"/>
      <c r="F1074" s="39"/>
      <c r="G1074" s="40"/>
      <c r="H1074" s="40"/>
      <c r="I1074" s="40"/>
      <c r="J1074" s="40"/>
      <c r="K1074" s="40"/>
      <c r="L1074" s="40"/>
      <c r="M1074" s="40"/>
      <c r="N1074" s="40"/>
      <c r="O1074" s="40"/>
      <c r="P1074" s="40"/>
      <c r="Q1074" s="40"/>
      <c r="R1074" s="37"/>
      <c r="S1074" s="37"/>
      <c r="T1074" s="37"/>
      <c r="U1074" s="37"/>
      <c r="V1074" s="37"/>
      <c r="W1074" s="37"/>
      <c r="X1074" s="37"/>
      <c r="Y1074" s="37"/>
      <c r="Z1074" s="37"/>
      <c r="AE1074" s="37"/>
      <c r="AF1074" s="37"/>
    </row>
    <row r="1075" spans="3:32">
      <c r="C1075" s="40"/>
      <c r="D1075" s="39"/>
      <c r="E1075" s="39"/>
      <c r="F1075" s="39"/>
      <c r="G1075" s="40"/>
      <c r="H1075" s="40"/>
      <c r="I1075" s="40"/>
      <c r="J1075" s="40"/>
      <c r="K1075" s="40"/>
      <c r="L1075" s="40"/>
      <c r="M1075" s="40"/>
      <c r="N1075" s="40"/>
      <c r="O1075" s="40"/>
      <c r="P1075" s="40"/>
      <c r="Q1075" s="40"/>
      <c r="R1075" s="37"/>
      <c r="S1075" s="37"/>
      <c r="T1075" s="37"/>
      <c r="U1075" s="37"/>
      <c r="V1075" s="37"/>
      <c r="W1075" s="37"/>
      <c r="X1075" s="37"/>
      <c r="Y1075" s="37"/>
      <c r="Z1075" s="37"/>
      <c r="AE1075" s="37"/>
      <c r="AF1075" s="37"/>
    </row>
    <row r="1076" spans="3:32">
      <c r="C1076" s="40"/>
      <c r="D1076" s="39"/>
      <c r="E1076" s="39"/>
      <c r="F1076" s="39"/>
      <c r="G1076" s="40"/>
      <c r="H1076" s="40"/>
      <c r="I1076" s="40"/>
      <c r="J1076" s="40"/>
      <c r="K1076" s="40"/>
      <c r="L1076" s="40"/>
      <c r="M1076" s="40"/>
      <c r="N1076" s="40"/>
      <c r="O1076" s="40"/>
      <c r="P1076" s="40"/>
      <c r="Q1076" s="40"/>
      <c r="R1076" s="37"/>
      <c r="S1076" s="37"/>
      <c r="T1076" s="37"/>
      <c r="U1076" s="37"/>
      <c r="V1076" s="37"/>
      <c r="W1076" s="37"/>
      <c r="X1076" s="37"/>
      <c r="Y1076" s="37"/>
      <c r="Z1076" s="37"/>
      <c r="AE1076" s="37"/>
      <c r="AF1076" s="37"/>
    </row>
    <row r="1077" spans="3:32">
      <c r="C1077" s="40"/>
      <c r="D1077" s="39"/>
      <c r="E1077" s="39"/>
      <c r="F1077" s="39"/>
      <c r="G1077" s="40"/>
      <c r="H1077" s="40"/>
      <c r="I1077" s="40"/>
      <c r="J1077" s="40"/>
      <c r="K1077" s="40"/>
      <c r="L1077" s="40"/>
      <c r="M1077" s="40"/>
      <c r="N1077" s="40"/>
      <c r="O1077" s="40"/>
      <c r="P1077" s="40"/>
      <c r="Q1077" s="40"/>
      <c r="R1077" s="37"/>
      <c r="S1077" s="37"/>
      <c r="T1077" s="37"/>
      <c r="U1077" s="37"/>
      <c r="V1077" s="37"/>
      <c r="W1077" s="37"/>
      <c r="X1077" s="37"/>
      <c r="Y1077" s="37"/>
      <c r="Z1077" s="37"/>
      <c r="AE1077" s="37"/>
      <c r="AF1077" s="37"/>
    </row>
    <row r="1078" spans="3:32">
      <c r="C1078" s="40"/>
      <c r="D1078" s="39"/>
      <c r="E1078" s="39"/>
      <c r="F1078" s="39"/>
      <c r="G1078" s="40"/>
      <c r="H1078" s="40"/>
      <c r="I1078" s="40"/>
      <c r="J1078" s="40"/>
      <c r="K1078" s="40"/>
      <c r="L1078" s="40"/>
      <c r="M1078" s="40"/>
      <c r="N1078" s="40"/>
      <c r="O1078" s="40"/>
      <c r="P1078" s="40"/>
      <c r="Q1078" s="40"/>
      <c r="R1078" s="37"/>
      <c r="S1078" s="37"/>
      <c r="T1078" s="37"/>
      <c r="U1078" s="37"/>
      <c r="V1078" s="37"/>
      <c r="W1078" s="37"/>
      <c r="X1078" s="37"/>
      <c r="Y1078" s="37"/>
      <c r="Z1078" s="37"/>
      <c r="AE1078" s="37"/>
      <c r="AF1078" s="37"/>
    </row>
    <row r="1079" spans="3:32">
      <c r="C1079" s="40"/>
      <c r="D1079" s="39"/>
      <c r="E1079" s="39"/>
      <c r="F1079" s="39"/>
      <c r="G1079" s="40"/>
      <c r="H1079" s="40"/>
      <c r="I1079" s="40"/>
      <c r="J1079" s="40"/>
      <c r="K1079" s="40"/>
      <c r="L1079" s="40"/>
      <c r="M1079" s="40"/>
      <c r="N1079" s="40"/>
      <c r="O1079" s="40"/>
      <c r="P1079" s="40"/>
      <c r="Q1079" s="40"/>
      <c r="R1079" s="37"/>
      <c r="S1079" s="37"/>
      <c r="T1079" s="37"/>
      <c r="U1079" s="37"/>
      <c r="V1079" s="37"/>
      <c r="W1079" s="37"/>
      <c r="X1079" s="37"/>
      <c r="Y1079" s="37"/>
      <c r="Z1079" s="37"/>
      <c r="AE1079" s="37"/>
      <c r="AF1079" s="37"/>
    </row>
    <row r="1080" spans="3:32">
      <c r="C1080" s="40"/>
      <c r="D1080" s="39"/>
      <c r="E1080" s="39"/>
      <c r="F1080" s="39"/>
      <c r="G1080" s="40"/>
      <c r="H1080" s="40"/>
      <c r="I1080" s="40"/>
      <c r="J1080" s="40"/>
      <c r="K1080" s="40"/>
      <c r="L1080" s="40"/>
      <c r="M1080" s="40"/>
      <c r="N1080" s="40"/>
      <c r="O1080" s="40"/>
      <c r="P1080" s="40"/>
      <c r="Q1080" s="40"/>
      <c r="R1080" s="37"/>
      <c r="S1080" s="37"/>
      <c r="T1080" s="37"/>
      <c r="U1080" s="37"/>
      <c r="V1080" s="37"/>
      <c r="W1080" s="37"/>
      <c r="X1080" s="37"/>
      <c r="Y1080" s="37"/>
      <c r="Z1080" s="37"/>
      <c r="AE1080" s="37"/>
      <c r="AF1080" s="37"/>
    </row>
    <row r="1081" spans="3:32">
      <c r="C1081" s="40"/>
      <c r="D1081" s="39"/>
      <c r="E1081" s="39"/>
      <c r="F1081" s="39"/>
      <c r="G1081" s="40"/>
      <c r="H1081" s="40"/>
      <c r="I1081" s="40"/>
      <c r="J1081" s="40"/>
      <c r="K1081" s="40"/>
      <c r="L1081" s="40"/>
      <c r="M1081" s="40"/>
      <c r="N1081" s="40"/>
      <c r="O1081" s="40"/>
      <c r="P1081" s="40"/>
      <c r="Q1081" s="40"/>
      <c r="R1081" s="37"/>
      <c r="S1081" s="37"/>
      <c r="T1081" s="37"/>
      <c r="U1081" s="37"/>
      <c r="V1081" s="37"/>
      <c r="W1081" s="37"/>
      <c r="X1081" s="37"/>
      <c r="Y1081" s="37"/>
      <c r="Z1081" s="37"/>
      <c r="AE1081" s="37"/>
      <c r="AF1081" s="37"/>
    </row>
    <row r="1082" spans="3:32">
      <c r="C1082" s="40"/>
      <c r="D1082" s="39"/>
      <c r="E1082" s="39"/>
      <c r="F1082" s="39"/>
      <c r="G1082" s="40"/>
      <c r="H1082" s="40"/>
      <c r="I1082" s="40"/>
      <c r="J1082" s="40"/>
      <c r="K1082" s="40"/>
      <c r="L1082" s="40"/>
      <c r="M1082" s="40"/>
      <c r="N1082" s="40"/>
      <c r="O1082" s="40"/>
      <c r="P1082" s="40"/>
      <c r="Q1082" s="40"/>
      <c r="R1082" s="37"/>
      <c r="S1082" s="37"/>
      <c r="T1082" s="37"/>
      <c r="U1082" s="37"/>
      <c r="V1082" s="37"/>
      <c r="W1082" s="37"/>
      <c r="X1082" s="37"/>
      <c r="Y1082" s="37"/>
      <c r="Z1082" s="37"/>
      <c r="AE1082" s="37"/>
      <c r="AF1082" s="37"/>
    </row>
    <row r="1083" spans="3:32">
      <c r="C1083" s="40"/>
      <c r="D1083" s="39"/>
      <c r="E1083" s="39"/>
      <c r="F1083" s="39"/>
      <c r="G1083" s="40"/>
      <c r="H1083" s="40"/>
      <c r="I1083" s="40"/>
      <c r="J1083" s="40"/>
      <c r="K1083" s="40"/>
      <c r="L1083" s="40"/>
      <c r="M1083" s="40"/>
      <c r="N1083" s="40"/>
      <c r="O1083" s="40"/>
      <c r="P1083" s="40"/>
      <c r="Q1083" s="40"/>
      <c r="R1083" s="37"/>
      <c r="S1083" s="37"/>
      <c r="T1083" s="37"/>
      <c r="U1083" s="37"/>
      <c r="V1083" s="37"/>
      <c r="W1083" s="37"/>
      <c r="X1083" s="37"/>
      <c r="Y1083" s="37"/>
      <c r="Z1083" s="37"/>
      <c r="AE1083" s="37"/>
      <c r="AF1083" s="37"/>
    </row>
    <row r="1084" spans="3:32">
      <c r="C1084" s="40"/>
      <c r="D1084" s="39"/>
      <c r="E1084" s="39"/>
      <c r="F1084" s="39"/>
      <c r="G1084" s="40"/>
      <c r="H1084" s="40"/>
      <c r="I1084" s="40"/>
      <c r="J1084" s="40"/>
      <c r="K1084" s="40"/>
      <c r="L1084" s="40"/>
      <c r="M1084" s="40"/>
      <c r="N1084" s="40"/>
      <c r="O1084" s="40"/>
      <c r="P1084" s="40"/>
      <c r="Q1084" s="40"/>
      <c r="R1084" s="37"/>
      <c r="S1084" s="37"/>
      <c r="T1084" s="37"/>
      <c r="U1084" s="37"/>
      <c r="V1084" s="37"/>
      <c r="W1084" s="37"/>
      <c r="X1084" s="37"/>
      <c r="Y1084" s="37"/>
      <c r="Z1084" s="37"/>
      <c r="AE1084" s="37"/>
      <c r="AF1084" s="37"/>
    </row>
    <row r="1085" spans="3:32">
      <c r="C1085" s="40"/>
      <c r="D1085" s="39"/>
      <c r="E1085" s="39"/>
      <c r="F1085" s="39"/>
      <c r="G1085" s="40"/>
      <c r="H1085" s="40"/>
      <c r="I1085" s="40"/>
      <c r="J1085" s="40"/>
      <c r="K1085" s="40"/>
      <c r="L1085" s="40"/>
      <c r="M1085" s="40"/>
      <c r="N1085" s="40"/>
      <c r="O1085" s="40"/>
      <c r="P1085" s="40"/>
      <c r="Q1085" s="40"/>
      <c r="R1085" s="37"/>
      <c r="S1085" s="37"/>
      <c r="T1085" s="37"/>
      <c r="U1085" s="37"/>
      <c r="V1085" s="37"/>
      <c r="W1085" s="37"/>
      <c r="X1085" s="37"/>
      <c r="Y1085" s="37"/>
      <c r="Z1085" s="37"/>
      <c r="AE1085" s="37"/>
      <c r="AF1085" s="37"/>
    </row>
    <row r="1086" spans="3:32">
      <c r="C1086" s="40"/>
      <c r="D1086" s="39"/>
      <c r="E1086" s="39"/>
      <c r="F1086" s="39"/>
      <c r="G1086" s="40"/>
      <c r="H1086" s="40"/>
      <c r="I1086" s="40"/>
      <c r="J1086" s="40"/>
      <c r="K1086" s="40"/>
      <c r="L1086" s="40"/>
      <c r="M1086" s="40"/>
      <c r="N1086" s="40"/>
      <c r="O1086" s="40"/>
      <c r="P1086" s="40"/>
      <c r="Q1086" s="40"/>
      <c r="R1086" s="37"/>
      <c r="S1086" s="37"/>
      <c r="T1086" s="37"/>
      <c r="U1086" s="37"/>
      <c r="V1086" s="37"/>
      <c r="W1086" s="37"/>
      <c r="X1086" s="37"/>
      <c r="Y1086" s="37"/>
      <c r="Z1086" s="37"/>
      <c r="AE1086" s="37"/>
      <c r="AF1086" s="37"/>
    </row>
    <row r="1087" spans="3:32">
      <c r="C1087" s="40"/>
      <c r="D1087" s="39"/>
      <c r="E1087" s="39"/>
      <c r="F1087" s="39"/>
      <c r="G1087" s="40"/>
      <c r="H1087" s="40"/>
      <c r="I1087" s="40"/>
      <c r="J1087" s="40"/>
      <c r="K1087" s="40"/>
      <c r="L1087" s="40"/>
      <c r="M1087" s="40"/>
      <c r="N1087" s="40"/>
      <c r="O1087" s="40"/>
      <c r="P1087" s="40"/>
      <c r="Q1087" s="40"/>
      <c r="R1087" s="37"/>
      <c r="S1087" s="37"/>
      <c r="T1087" s="37"/>
      <c r="U1087" s="37"/>
      <c r="V1087" s="37"/>
      <c r="W1087" s="37"/>
      <c r="X1087" s="37"/>
      <c r="Y1087" s="37"/>
      <c r="Z1087" s="37"/>
      <c r="AE1087" s="37"/>
      <c r="AF1087" s="37"/>
    </row>
    <row r="1088" spans="3:32">
      <c r="C1088" s="40"/>
      <c r="D1088" s="39"/>
      <c r="E1088" s="39"/>
      <c r="F1088" s="39"/>
      <c r="G1088" s="40"/>
      <c r="H1088" s="40"/>
      <c r="I1088" s="40"/>
      <c r="J1088" s="40"/>
      <c r="K1088" s="40"/>
      <c r="L1088" s="40"/>
      <c r="M1088" s="40"/>
      <c r="N1088" s="40"/>
      <c r="O1088" s="40"/>
      <c r="P1088" s="40"/>
      <c r="Q1088" s="40"/>
      <c r="R1088" s="37"/>
      <c r="S1088" s="37"/>
      <c r="T1088" s="37"/>
      <c r="U1088" s="37"/>
      <c r="V1088" s="37"/>
      <c r="W1088" s="37"/>
      <c r="X1088" s="37"/>
      <c r="Y1088" s="37"/>
      <c r="Z1088" s="37"/>
      <c r="AE1088" s="37"/>
      <c r="AF1088" s="37"/>
    </row>
    <row r="1089" spans="3:32">
      <c r="C1089" s="40"/>
      <c r="D1089" s="39"/>
      <c r="E1089" s="39"/>
      <c r="F1089" s="39"/>
      <c r="G1089" s="40"/>
      <c r="H1089" s="40"/>
      <c r="I1089" s="40"/>
      <c r="J1089" s="40"/>
      <c r="K1089" s="40"/>
      <c r="L1089" s="40"/>
      <c r="M1089" s="40"/>
      <c r="N1089" s="40"/>
      <c r="O1089" s="40"/>
      <c r="P1089" s="40"/>
      <c r="Q1089" s="40"/>
      <c r="R1089" s="37"/>
      <c r="S1089" s="37"/>
      <c r="T1089" s="37"/>
      <c r="U1089" s="37"/>
      <c r="V1089" s="37"/>
      <c r="W1089" s="37"/>
      <c r="X1089" s="37"/>
      <c r="Y1089" s="37"/>
      <c r="Z1089" s="37"/>
      <c r="AE1089" s="37"/>
      <c r="AF1089" s="37"/>
    </row>
    <row r="1090" spans="3:32">
      <c r="C1090" s="40"/>
      <c r="D1090" s="39"/>
      <c r="E1090" s="39"/>
      <c r="F1090" s="39"/>
      <c r="G1090" s="40"/>
      <c r="H1090" s="40"/>
      <c r="I1090" s="40"/>
      <c r="J1090" s="40"/>
      <c r="K1090" s="40"/>
      <c r="L1090" s="40"/>
      <c r="M1090" s="40"/>
      <c r="N1090" s="40"/>
      <c r="O1090" s="40"/>
      <c r="P1090" s="40"/>
      <c r="Q1090" s="40"/>
      <c r="R1090" s="37"/>
      <c r="S1090" s="37"/>
      <c r="T1090" s="37"/>
      <c r="U1090" s="37"/>
      <c r="V1090" s="37"/>
      <c r="W1090" s="37"/>
      <c r="X1090" s="37"/>
      <c r="Y1090" s="37"/>
      <c r="Z1090" s="37"/>
      <c r="AE1090" s="37"/>
      <c r="AF1090" s="37"/>
    </row>
    <row r="1091" spans="3:32">
      <c r="C1091" s="40"/>
      <c r="D1091" s="39"/>
      <c r="E1091" s="39"/>
      <c r="F1091" s="39"/>
      <c r="G1091" s="40"/>
      <c r="H1091" s="40"/>
      <c r="I1091" s="40"/>
      <c r="J1091" s="40"/>
      <c r="K1091" s="40"/>
      <c r="L1091" s="40"/>
      <c r="M1091" s="40"/>
      <c r="N1091" s="40"/>
      <c r="O1091" s="40"/>
      <c r="P1091" s="40"/>
      <c r="Q1091" s="40"/>
      <c r="R1091" s="37"/>
      <c r="S1091" s="37"/>
      <c r="T1091" s="37"/>
      <c r="U1091" s="37"/>
      <c r="V1091" s="37"/>
      <c r="W1091" s="37"/>
      <c r="X1091" s="37"/>
      <c r="Y1091" s="37"/>
      <c r="Z1091" s="37"/>
      <c r="AE1091" s="37"/>
      <c r="AF1091" s="37"/>
    </row>
    <row r="1092" spans="3:32">
      <c r="C1092" s="40"/>
      <c r="D1092" s="39"/>
      <c r="E1092" s="39"/>
      <c r="F1092" s="39"/>
      <c r="G1092" s="40"/>
      <c r="H1092" s="40"/>
      <c r="I1092" s="40"/>
      <c r="J1092" s="40"/>
      <c r="K1092" s="40"/>
      <c r="L1092" s="40"/>
      <c r="M1092" s="40"/>
      <c r="N1092" s="40"/>
      <c r="O1092" s="40"/>
      <c r="P1092" s="40"/>
      <c r="Q1092" s="40"/>
      <c r="R1092" s="37"/>
      <c r="S1092" s="37"/>
      <c r="T1092" s="37"/>
      <c r="U1092" s="37"/>
      <c r="V1092" s="37"/>
      <c r="W1092" s="37"/>
      <c r="X1092" s="37"/>
      <c r="Y1092" s="37"/>
      <c r="Z1092" s="37"/>
      <c r="AE1092" s="37"/>
      <c r="AF1092" s="37"/>
    </row>
    <row r="1093" spans="3:32">
      <c r="C1093" s="40"/>
      <c r="D1093" s="39"/>
      <c r="E1093" s="39"/>
      <c r="F1093" s="39"/>
      <c r="G1093" s="40"/>
      <c r="H1093" s="40"/>
      <c r="I1093" s="40"/>
      <c r="J1093" s="40"/>
      <c r="K1093" s="40"/>
      <c r="L1093" s="40"/>
      <c r="M1093" s="40"/>
      <c r="N1093" s="40"/>
      <c r="O1093" s="40"/>
      <c r="P1093" s="40"/>
      <c r="Q1093" s="40"/>
      <c r="R1093" s="37"/>
      <c r="S1093" s="37"/>
      <c r="T1093" s="37"/>
      <c r="U1093" s="37"/>
      <c r="V1093" s="37"/>
      <c r="W1093" s="37"/>
      <c r="X1093" s="37"/>
      <c r="Y1093" s="37"/>
      <c r="Z1093" s="37"/>
      <c r="AE1093" s="37"/>
      <c r="AF1093" s="37"/>
    </row>
    <row r="1094" spans="3:32">
      <c r="C1094" s="40"/>
      <c r="D1094" s="39"/>
      <c r="E1094" s="39"/>
      <c r="F1094" s="39"/>
      <c r="G1094" s="40"/>
      <c r="H1094" s="40"/>
      <c r="I1094" s="40"/>
      <c r="J1094" s="40"/>
      <c r="K1094" s="40"/>
      <c r="L1094" s="40"/>
      <c r="M1094" s="40"/>
      <c r="N1094" s="40"/>
      <c r="O1094" s="40"/>
      <c r="P1094" s="40"/>
      <c r="Q1094" s="40"/>
      <c r="R1094" s="37"/>
      <c r="S1094" s="37"/>
      <c r="T1094" s="37"/>
      <c r="U1094" s="37"/>
      <c r="V1094" s="37"/>
      <c r="W1094" s="37"/>
      <c r="X1094" s="37"/>
      <c r="Y1094" s="37"/>
      <c r="Z1094" s="37"/>
      <c r="AE1094" s="37"/>
      <c r="AF1094" s="37"/>
    </row>
    <row r="1095" spans="3:32">
      <c r="C1095" s="40"/>
      <c r="D1095" s="39"/>
      <c r="E1095" s="39"/>
      <c r="F1095" s="39"/>
      <c r="G1095" s="40"/>
      <c r="H1095" s="40"/>
      <c r="I1095" s="40"/>
      <c r="J1095" s="40"/>
      <c r="K1095" s="40"/>
      <c r="L1095" s="40"/>
      <c r="M1095" s="40"/>
      <c r="N1095" s="40"/>
      <c r="O1095" s="40"/>
      <c r="P1095" s="40"/>
      <c r="Q1095" s="40"/>
      <c r="R1095" s="37"/>
      <c r="S1095" s="37"/>
      <c r="T1095" s="37"/>
      <c r="U1095" s="37"/>
      <c r="V1095" s="37"/>
      <c r="W1095" s="37"/>
      <c r="X1095" s="37"/>
      <c r="Y1095" s="37"/>
      <c r="Z1095" s="37"/>
      <c r="AE1095" s="37"/>
      <c r="AF1095" s="37"/>
    </row>
    <row r="1096" spans="3:32">
      <c r="C1096" s="40"/>
      <c r="D1096" s="39"/>
      <c r="E1096" s="39"/>
      <c r="F1096" s="39"/>
      <c r="G1096" s="40"/>
      <c r="H1096" s="40"/>
      <c r="I1096" s="40"/>
      <c r="J1096" s="40"/>
      <c r="K1096" s="40"/>
      <c r="L1096" s="40"/>
      <c r="M1096" s="40"/>
      <c r="N1096" s="40"/>
      <c r="O1096" s="40"/>
      <c r="P1096" s="40"/>
      <c r="Q1096" s="40"/>
      <c r="R1096" s="37"/>
      <c r="S1096" s="37"/>
      <c r="T1096" s="37"/>
      <c r="U1096" s="37"/>
      <c r="V1096" s="37"/>
      <c r="W1096" s="37"/>
      <c r="X1096" s="37"/>
      <c r="Y1096" s="37"/>
      <c r="Z1096" s="37"/>
      <c r="AE1096" s="37"/>
      <c r="AF1096" s="37"/>
    </row>
    <row r="1097" spans="3:32">
      <c r="C1097" s="40"/>
      <c r="D1097" s="39"/>
      <c r="E1097" s="39"/>
      <c r="F1097" s="39"/>
      <c r="G1097" s="40"/>
      <c r="H1097" s="40"/>
      <c r="I1097" s="40"/>
      <c r="J1097" s="40"/>
      <c r="K1097" s="40"/>
      <c r="L1097" s="40"/>
      <c r="M1097" s="40"/>
      <c r="N1097" s="40"/>
      <c r="O1097" s="40"/>
      <c r="P1097" s="40"/>
      <c r="Q1097" s="40"/>
      <c r="R1097" s="37"/>
      <c r="S1097" s="37"/>
      <c r="T1097" s="37"/>
      <c r="U1097" s="37"/>
      <c r="V1097" s="37"/>
      <c r="W1097" s="37"/>
      <c r="X1097" s="37"/>
      <c r="Y1097" s="37"/>
      <c r="Z1097" s="37"/>
      <c r="AE1097" s="37"/>
      <c r="AF1097" s="37"/>
    </row>
    <row r="1098" spans="3:32">
      <c r="C1098" s="40"/>
      <c r="D1098" s="39"/>
      <c r="E1098" s="39"/>
      <c r="F1098" s="39"/>
      <c r="G1098" s="40"/>
      <c r="H1098" s="40"/>
      <c r="I1098" s="40"/>
      <c r="J1098" s="40"/>
      <c r="K1098" s="40"/>
      <c r="L1098" s="40"/>
      <c r="M1098" s="40"/>
      <c r="N1098" s="40"/>
      <c r="O1098" s="40"/>
      <c r="P1098" s="40"/>
      <c r="Q1098" s="40"/>
      <c r="R1098" s="37"/>
      <c r="S1098" s="37"/>
      <c r="T1098" s="37"/>
      <c r="U1098" s="37"/>
      <c r="V1098" s="37"/>
      <c r="W1098" s="37"/>
      <c r="X1098" s="37"/>
      <c r="Y1098" s="37"/>
      <c r="Z1098" s="37"/>
      <c r="AE1098" s="37"/>
      <c r="AF1098" s="37"/>
    </row>
    <row r="1099" spans="3:32">
      <c r="C1099" s="40"/>
      <c r="D1099" s="39"/>
      <c r="E1099" s="39"/>
      <c r="F1099" s="39"/>
      <c r="G1099" s="40"/>
      <c r="H1099" s="40"/>
      <c r="I1099" s="40"/>
      <c r="J1099" s="40"/>
      <c r="K1099" s="40"/>
      <c r="L1099" s="40"/>
      <c r="M1099" s="40"/>
      <c r="N1099" s="40"/>
      <c r="O1099" s="40"/>
      <c r="P1099" s="40"/>
      <c r="Q1099" s="40"/>
      <c r="R1099" s="37"/>
      <c r="S1099" s="37"/>
      <c r="T1099" s="37"/>
      <c r="U1099" s="37"/>
      <c r="V1099" s="37"/>
      <c r="W1099" s="37"/>
      <c r="X1099" s="37"/>
      <c r="Y1099" s="37"/>
      <c r="Z1099" s="37"/>
      <c r="AE1099" s="37"/>
      <c r="AF1099" s="37"/>
    </row>
    <row r="1100" spans="3:32">
      <c r="C1100" s="40"/>
      <c r="D1100" s="39"/>
      <c r="E1100" s="39"/>
      <c r="F1100" s="39"/>
      <c r="G1100" s="40"/>
      <c r="H1100" s="40"/>
      <c r="I1100" s="40"/>
      <c r="J1100" s="40"/>
      <c r="K1100" s="40"/>
      <c r="L1100" s="40"/>
      <c r="M1100" s="40"/>
      <c r="N1100" s="40"/>
      <c r="O1100" s="40"/>
      <c r="P1100" s="40"/>
      <c r="Q1100" s="40"/>
      <c r="R1100" s="37"/>
      <c r="S1100" s="37"/>
      <c r="T1100" s="37"/>
      <c r="U1100" s="37"/>
      <c r="V1100" s="37"/>
      <c r="W1100" s="37"/>
      <c r="X1100" s="37"/>
      <c r="Y1100" s="37"/>
      <c r="Z1100" s="37"/>
      <c r="AE1100" s="37"/>
      <c r="AF1100" s="37"/>
    </row>
    <row r="1101" spans="3:32">
      <c r="C1101" s="40"/>
      <c r="D1101" s="39"/>
      <c r="E1101" s="39"/>
      <c r="F1101" s="39"/>
      <c r="G1101" s="40"/>
      <c r="H1101" s="40"/>
      <c r="I1101" s="40"/>
      <c r="J1101" s="40"/>
      <c r="K1101" s="40"/>
      <c r="L1101" s="40"/>
      <c r="M1101" s="40"/>
      <c r="N1101" s="40"/>
      <c r="O1101" s="40"/>
      <c r="P1101" s="40"/>
      <c r="Q1101" s="40"/>
      <c r="R1101" s="37"/>
      <c r="S1101" s="37"/>
      <c r="T1101" s="37"/>
      <c r="U1101" s="37"/>
      <c r="V1101" s="37"/>
      <c r="W1101" s="37"/>
      <c r="X1101" s="37"/>
      <c r="Y1101" s="37"/>
      <c r="Z1101" s="37"/>
      <c r="AE1101" s="37"/>
      <c r="AF1101" s="37"/>
    </row>
    <row r="1102" spans="3:32">
      <c r="C1102" s="40"/>
      <c r="D1102" s="39"/>
      <c r="E1102" s="39"/>
      <c r="F1102" s="39"/>
      <c r="G1102" s="40"/>
      <c r="H1102" s="40"/>
      <c r="I1102" s="40"/>
      <c r="J1102" s="40"/>
      <c r="K1102" s="40"/>
      <c r="L1102" s="40"/>
      <c r="M1102" s="40"/>
      <c r="N1102" s="40"/>
      <c r="O1102" s="40"/>
      <c r="P1102" s="40"/>
      <c r="Q1102" s="40"/>
      <c r="R1102" s="37"/>
      <c r="S1102" s="37"/>
      <c r="T1102" s="37"/>
      <c r="U1102" s="37"/>
      <c r="V1102" s="37"/>
      <c r="W1102" s="37"/>
      <c r="X1102" s="37"/>
      <c r="Y1102" s="37"/>
      <c r="Z1102" s="37"/>
      <c r="AE1102" s="37"/>
      <c r="AF1102" s="37"/>
    </row>
    <row r="1103" spans="3:32">
      <c r="C1103" s="40"/>
      <c r="D1103" s="39"/>
      <c r="E1103" s="39"/>
      <c r="F1103" s="39"/>
      <c r="G1103" s="40"/>
      <c r="H1103" s="40"/>
      <c r="I1103" s="40"/>
      <c r="J1103" s="40"/>
      <c r="K1103" s="40"/>
      <c r="L1103" s="40"/>
      <c r="M1103" s="40"/>
      <c r="N1103" s="40"/>
      <c r="O1103" s="40"/>
      <c r="P1103" s="40"/>
      <c r="Q1103" s="40"/>
      <c r="R1103" s="37"/>
      <c r="S1103" s="37"/>
      <c r="T1103" s="37"/>
      <c r="U1103" s="37"/>
      <c r="V1103" s="37"/>
      <c r="W1103" s="37"/>
      <c r="X1103" s="37"/>
      <c r="Y1103" s="37"/>
      <c r="Z1103" s="37"/>
      <c r="AE1103" s="37"/>
      <c r="AF1103" s="37"/>
    </row>
    <row r="1104" spans="3:32">
      <c r="C1104" s="40"/>
      <c r="D1104" s="39"/>
      <c r="E1104" s="39"/>
      <c r="F1104" s="39"/>
      <c r="G1104" s="40"/>
      <c r="H1104" s="40"/>
      <c r="I1104" s="40"/>
      <c r="J1104" s="40"/>
      <c r="K1104" s="40"/>
      <c r="L1104" s="40"/>
      <c r="M1104" s="40"/>
      <c r="N1104" s="40"/>
      <c r="O1104" s="40"/>
      <c r="P1104" s="40"/>
      <c r="Q1104" s="40"/>
      <c r="R1104" s="37"/>
      <c r="S1104" s="37"/>
      <c r="T1104" s="37"/>
      <c r="U1104" s="37"/>
      <c r="V1104" s="37"/>
      <c r="W1104" s="37"/>
      <c r="X1104" s="37"/>
      <c r="Y1104" s="37"/>
      <c r="Z1104" s="37"/>
      <c r="AE1104" s="37"/>
      <c r="AF1104" s="37"/>
    </row>
    <row r="1105" spans="3:32">
      <c r="C1105" s="40"/>
      <c r="D1105" s="39"/>
      <c r="E1105" s="39"/>
      <c r="F1105" s="39"/>
      <c r="G1105" s="40"/>
      <c r="H1105" s="40"/>
      <c r="I1105" s="40"/>
      <c r="J1105" s="40"/>
      <c r="K1105" s="40"/>
      <c r="L1105" s="40"/>
      <c r="M1105" s="40"/>
      <c r="N1105" s="40"/>
      <c r="O1105" s="40"/>
      <c r="P1105" s="40"/>
      <c r="Q1105" s="40"/>
      <c r="R1105" s="37"/>
      <c r="S1105" s="37"/>
      <c r="T1105" s="37"/>
      <c r="U1105" s="37"/>
      <c r="V1105" s="37"/>
      <c r="W1105" s="37"/>
      <c r="X1105" s="37"/>
      <c r="Y1105" s="37"/>
      <c r="Z1105" s="37"/>
      <c r="AE1105" s="37"/>
      <c r="AF1105" s="37"/>
    </row>
    <row r="1106" spans="3:32">
      <c r="C1106" s="40"/>
      <c r="D1106" s="39"/>
      <c r="E1106" s="39"/>
      <c r="F1106" s="39"/>
      <c r="G1106" s="40"/>
      <c r="H1106" s="40"/>
      <c r="I1106" s="40"/>
      <c r="J1106" s="40"/>
      <c r="K1106" s="40"/>
      <c r="L1106" s="40"/>
      <c r="M1106" s="40"/>
      <c r="N1106" s="40"/>
      <c r="O1106" s="40"/>
      <c r="P1106" s="40"/>
      <c r="Q1106" s="40"/>
      <c r="R1106" s="37"/>
      <c r="S1106" s="37"/>
      <c r="T1106" s="37"/>
      <c r="U1106" s="37"/>
      <c r="V1106" s="37"/>
      <c r="W1106" s="37"/>
      <c r="X1106" s="37"/>
      <c r="Y1106" s="37"/>
      <c r="Z1106" s="37"/>
      <c r="AE1106" s="37"/>
      <c r="AF1106" s="37"/>
    </row>
    <row r="1107" spans="3:32">
      <c r="C1107" s="40"/>
      <c r="D1107" s="39"/>
      <c r="E1107" s="39"/>
      <c r="F1107" s="39"/>
      <c r="G1107" s="40"/>
      <c r="H1107" s="40"/>
      <c r="I1107" s="40"/>
      <c r="J1107" s="40"/>
      <c r="K1107" s="40"/>
      <c r="L1107" s="40"/>
      <c r="M1107" s="40"/>
      <c r="N1107" s="40"/>
      <c r="O1107" s="40"/>
      <c r="P1107" s="40"/>
      <c r="Q1107" s="40"/>
      <c r="R1107" s="37"/>
      <c r="S1107" s="37"/>
      <c r="T1107" s="37"/>
      <c r="U1107" s="37"/>
      <c r="V1107" s="37"/>
      <c r="W1107" s="37"/>
      <c r="X1107" s="37"/>
      <c r="Y1107" s="37"/>
      <c r="Z1107" s="37"/>
      <c r="AE1107" s="37"/>
      <c r="AF1107" s="37"/>
    </row>
    <row r="1108" spans="3:32">
      <c r="C1108" s="40"/>
      <c r="D1108" s="39"/>
      <c r="E1108" s="39"/>
      <c r="F1108" s="39"/>
      <c r="G1108" s="40"/>
      <c r="H1108" s="40"/>
      <c r="I1108" s="40"/>
      <c r="J1108" s="40"/>
      <c r="K1108" s="40"/>
      <c r="L1108" s="40"/>
      <c r="M1108" s="40"/>
      <c r="N1108" s="40"/>
      <c r="O1108" s="40"/>
      <c r="P1108" s="40"/>
      <c r="Q1108" s="40"/>
      <c r="R1108" s="37"/>
      <c r="S1108" s="37"/>
      <c r="T1108" s="37"/>
      <c r="U1108" s="37"/>
      <c r="V1108" s="37"/>
      <c r="W1108" s="37"/>
      <c r="X1108" s="37"/>
      <c r="Y1108" s="37"/>
      <c r="Z1108" s="37"/>
      <c r="AE1108" s="37"/>
      <c r="AF1108" s="37"/>
    </row>
    <row r="1109" spans="3:32">
      <c r="C1109" s="40"/>
      <c r="D1109" s="39"/>
      <c r="E1109" s="39"/>
      <c r="F1109" s="39"/>
      <c r="G1109" s="40"/>
      <c r="H1109" s="40"/>
      <c r="I1109" s="40"/>
      <c r="J1109" s="40"/>
      <c r="K1109" s="40"/>
      <c r="L1109" s="40"/>
      <c r="M1109" s="40"/>
      <c r="N1109" s="40"/>
      <c r="O1109" s="40"/>
      <c r="P1109" s="40"/>
      <c r="Q1109" s="40"/>
      <c r="R1109" s="37"/>
      <c r="S1109" s="37"/>
      <c r="T1109" s="37"/>
      <c r="U1109" s="37"/>
      <c r="V1109" s="37"/>
      <c r="W1109" s="37"/>
      <c r="X1109" s="37"/>
      <c r="Y1109" s="37"/>
      <c r="Z1109" s="37"/>
      <c r="AE1109" s="37"/>
      <c r="AF1109" s="37"/>
    </row>
    <row r="1110" spans="3:32">
      <c r="C1110" s="40"/>
      <c r="D1110" s="39"/>
      <c r="E1110" s="39"/>
      <c r="F1110" s="39"/>
      <c r="G1110" s="40"/>
      <c r="H1110" s="40"/>
      <c r="I1110" s="40"/>
      <c r="J1110" s="40"/>
      <c r="K1110" s="40"/>
      <c r="L1110" s="40"/>
      <c r="M1110" s="40"/>
      <c r="N1110" s="40"/>
      <c r="O1110" s="40"/>
      <c r="P1110" s="40"/>
      <c r="Q1110" s="40"/>
      <c r="R1110" s="37"/>
      <c r="S1110" s="37"/>
      <c r="T1110" s="37"/>
      <c r="U1110" s="37"/>
      <c r="V1110" s="37"/>
      <c r="W1110" s="37"/>
      <c r="X1110" s="37"/>
      <c r="Y1110" s="37"/>
      <c r="Z1110" s="37"/>
      <c r="AE1110" s="37"/>
      <c r="AF1110" s="37"/>
    </row>
    <row r="1111" spans="3:32">
      <c r="C1111" s="40"/>
      <c r="D1111" s="39"/>
      <c r="E1111" s="39"/>
      <c r="F1111" s="39"/>
      <c r="G1111" s="40"/>
      <c r="H1111" s="40"/>
      <c r="I1111" s="40"/>
      <c r="J1111" s="40"/>
      <c r="K1111" s="40"/>
      <c r="L1111" s="40"/>
      <c r="M1111" s="40"/>
      <c r="N1111" s="40"/>
      <c r="O1111" s="40"/>
      <c r="P1111" s="40"/>
      <c r="Q1111" s="40"/>
      <c r="R1111" s="37"/>
      <c r="S1111" s="37"/>
      <c r="T1111" s="37"/>
      <c r="U1111" s="37"/>
      <c r="V1111" s="37"/>
      <c r="W1111" s="37"/>
      <c r="X1111" s="37"/>
      <c r="Y1111" s="37"/>
      <c r="Z1111" s="37"/>
      <c r="AE1111" s="37"/>
      <c r="AF1111" s="37"/>
    </row>
    <row r="1112" spans="3:32">
      <c r="C1112" s="40"/>
      <c r="D1112" s="39"/>
      <c r="E1112" s="39"/>
      <c r="F1112" s="39"/>
      <c r="G1112" s="40"/>
      <c r="H1112" s="40"/>
      <c r="I1112" s="40"/>
      <c r="J1112" s="40"/>
      <c r="K1112" s="40"/>
      <c r="L1112" s="40"/>
      <c r="M1112" s="40"/>
      <c r="N1112" s="40"/>
      <c r="O1112" s="40"/>
      <c r="P1112" s="40"/>
      <c r="Q1112" s="40"/>
      <c r="R1112" s="37"/>
      <c r="S1112" s="37"/>
      <c r="T1112" s="37"/>
      <c r="U1112" s="37"/>
      <c r="V1112" s="37"/>
      <c r="W1112" s="37"/>
      <c r="X1112" s="37"/>
      <c r="Y1112" s="37"/>
      <c r="Z1112" s="37"/>
      <c r="AE1112" s="37"/>
      <c r="AF1112" s="37"/>
    </row>
    <row r="1113" spans="3:32">
      <c r="C1113" s="40"/>
      <c r="D1113" s="39"/>
      <c r="E1113" s="39"/>
      <c r="F1113" s="39"/>
      <c r="G1113" s="40"/>
      <c r="H1113" s="40"/>
      <c r="I1113" s="40"/>
      <c r="J1113" s="40"/>
      <c r="K1113" s="40"/>
      <c r="L1113" s="40"/>
      <c r="M1113" s="40"/>
      <c r="N1113" s="40"/>
      <c r="O1113" s="40"/>
      <c r="P1113" s="40"/>
      <c r="Q1113" s="40"/>
      <c r="R1113" s="37"/>
      <c r="S1113" s="37"/>
      <c r="T1113" s="37"/>
      <c r="U1113" s="37"/>
      <c r="V1113" s="37"/>
      <c r="W1113" s="37"/>
      <c r="X1113" s="37"/>
      <c r="Y1113" s="37"/>
      <c r="Z1113" s="37"/>
      <c r="AE1113" s="37"/>
      <c r="AF1113" s="37"/>
    </row>
    <row r="1114" spans="3:32">
      <c r="C1114" s="40"/>
      <c r="D1114" s="39"/>
      <c r="E1114" s="39"/>
      <c r="F1114" s="39"/>
      <c r="G1114" s="40"/>
      <c r="H1114" s="40"/>
      <c r="I1114" s="40"/>
      <c r="J1114" s="40"/>
      <c r="K1114" s="40"/>
      <c r="L1114" s="40"/>
      <c r="M1114" s="40"/>
      <c r="N1114" s="40"/>
      <c r="O1114" s="40"/>
      <c r="P1114" s="40"/>
      <c r="Q1114" s="40"/>
      <c r="R1114" s="37"/>
      <c r="S1114" s="37"/>
      <c r="T1114" s="37"/>
      <c r="U1114" s="37"/>
      <c r="V1114" s="37"/>
      <c r="W1114" s="37"/>
      <c r="X1114" s="37"/>
      <c r="Y1114" s="37"/>
      <c r="Z1114" s="37"/>
      <c r="AE1114" s="37"/>
      <c r="AF1114" s="37"/>
    </row>
    <row r="1115" spans="3:32">
      <c r="C1115" s="40"/>
      <c r="D1115" s="39"/>
      <c r="E1115" s="39"/>
      <c r="F1115" s="39"/>
      <c r="G1115" s="40"/>
      <c r="H1115" s="40"/>
      <c r="I1115" s="40"/>
      <c r="J1115" s="40"/>
      <c r="K1115" s="40"/>
      <c r="L1115" s="40"/>
      <c r="M1115" s="40"/>
      <c r="N1115" s="40"/>
      <c r="O1115" s="40"/>
      <c r="P1115" s="40"/>
      <c r="Q1115" s="40"/>
      <c r="R1115" s="37"/>
      <c r="S1115" s="37"/>
      <c r="T1115" s="37"/>
      <c r="U1115" s="37"/>
      <c r="V1115" s="37"/>
      <c r="W1115" s="37"/>
      <c r="X1115" s="37"/>
      <c r="Y1115" s="37"/>
      <c r="Z1115" s="37"/>
      <c r="AE1115" s="37"/>
      <c r="AF1115" s="37"/>
    </row>
    <row r="1116" spans="3:32">
      <c r="C1116" s="40"/>
      <c r="D1116" s="39"/>
      <c r="E1116" s="39"/>
      <c r="F1116" s="39"/>
      <c r="G1116" s="40"/>
      <c r="H1116" s="40"/>
      <c r="I1116" s="40"/>
      <c r="J1116" s="40"/>
      <c r="K1116" s="40"/>
      <c r="L1116" s="40"/>
      <c r="M1116" s="40"/>
      <c r="N1116" s="40"/>
      <c r="O1116" s="40"/>
      <c r="P1116" s="40"/>
      <c r="Q1116" s="40"/>
      <c r="R1116" s="37"/>
      <c r="S1116" s="37"/>
      <c r="T1116" s="37"/>
      <c r="U1116" s="37"/>
      <c r="V1116" s="37"/>
      <c r="W1116" s="37"/>
      <c r="X1116" s="37"/>
      <c r="Y1116" s="37"/>
      <c r="Z1116" s="37"/>
      <c r="AE1116" s="37"/>
      <c r="AF1116" s="37"/>
    </row>
    <row r="1117" spans="3:32">
      <c r="C1117" s="40"/>
      <c r="D1117" s="39"/>
      <c r="E1117" s="39"/>
      <c r="F1117" s="39"/>
      <c r="G1117" s="40"/>
      <c r="H1117" s="40"/>
      <c r="I1117" s="40"/>
      <c r="J1117" s="40"/>
      <c r="K1117" s="40"/>
      <c r="L1117" s="40"/>
      <c r="M1117" s="40"/>
      <c r="N1117" s="40"/>
      <c r="O1117" s="40"/>
      <c r="P1117" s="40"/>
      <c r="Q1117" s="40"/>
      <c r="R1117" s="37"/>
      <c r="S1117" s="37"/>
      <c r="T1117" s="37"/>
      <c r="U1117" s="37"/>
      <c r="V1117" s="37"/>
      <c r="W1117" s="37"/>
      <c r="X1117" s="37"/>
      <c r="Y1117" s="37"/>
      <c r="Z1117" s="37"/>
      <c r="AE1117" s="37"/>
      <c r="AF1117" s="37"/>
    </row>
    <row r="1118" spans="3:32">
      <c r="C1118" s="40"/>
      <c r="D1118" s="39"/>
      <c r="E1118" s="39"/>
      <c r="F1118" s="39"/>
      <c r="G1118" s="40"/>
      <c r="H1118" s="40"/>
      <c r="I1118" s="40"/>
      <c r="J1118" s="40"/>
      <c r="K1118" s="40"/>
      <c r="L1118" s="40"/>
      <c r="M1118" s="40"/>
      <c r="N1118" s="40"/>
      <c r="O1118" s="40"/>
      <c r="P1118" s="40"/>
      <c r="Q1118" s="40"/>
      <c r="R1118" s="37"/>
      <c r="S1118" s="37"/>
      <c r="T1118" s="37"/>
      <c r="U1118" s="37"/>
      <c r="V1118" s="37"/>
      <c r="W1118" s="37"/>
      <c r="X1118" s="37"/>
      <c r="Y1118" s="37"/>
      <c r="Z1118" s="37"/>
      <c r="AE1118" s="37"/>
      <c r="AF1118" s="37"/>
    </row>
    <row r="1119" spans="3:32">
      <c r="C1119" s="40"/>
      <c r="D1119" s="39"/>
      <c r="E1119" s="39"/>
      <c r="F1119" s="39"/>
      <c r="G1119" s="40"/>
      <c r="H1119" s="40"/>
      <c r="I1119" s="40"/>
      <c r="J1119" s="40"/>
      <c r="K1119" s="40"/>
      <c r="L1119" s="40"/>
      <c r="M1119" s="40"/>
      <c r="N1119" s="40"/>
      <c r="O1119" s="40"/>
      <c r="P1119" s="40"/>
      <c r="Q1119" s="40"/>
      <c r="R1119" s="37"/>
      <c r="S1119" s="37"/>
      <c r="T1119" s="37"/>
      <c r="U1119" s="37"/>
      <c r="V1119" s="37"/>
      <c r="W1119" s="37"/>
      <c r="X1119" s="37"/>
      <c r="Y1119" s="37"/>
      <c r="Z1119" s="37"/>
      <c r="AE1119" s="37"/>
      <c r="AF1119" s="37"/>
    </row>
    <row r="1120" spans="3:32">
      <c r="C1120" s="40"/>
      <c r="D1120" s="39"/>
      <c r="E1120" s="39"/>
      <c r="F1120" s="39"/>
      <c r="G1120" s="40"/>
      <c r="H1120" s="40"/>
      <c r="I1120" s="40"/>
      <c r="J1120" s="40"/>
      <c r="K1120" s="40"/>
      <c r="L1120" s="40"/>
      <c r="M1120" s="40"/>
      <c r="N1120" s="40"/>
      <c r="O1120" s="40"/>
      <c r="P1120" s="40"/>
      <c r="Q1120" s="40"/>
      <c r="R1120" s="37"/>
      <c r="S1120" s="37"/>
      <c r="T1120" s="37"/>
      <c r="U1120" s="37"/>
      <c r="V1120" s="37"/>
      <c r="W1120" s="37"/>
      <c r="X1120" s="37"/>
      <c r="Y1120" s="37"/>
      <c r="Z1120" s="37"/>
      <c r="AE1120" s="37"/>
      <c r="AF1120" s="37"/>
    </row>
    <row r="1121" spans="3:32">
      <c r="C1121" s="40"/>
      <c r="D1121" s="39"/>
      <c r="E1121" s="39"/>
      <c r="F1121" s="39"/>
      <c r="G1121" s="40"/>
      <c r="H1121" s="40"/>
      <c r="I1121" s="40"/>
      <c r="J1121" s="40"/>
      <c r="K1121" s="40"/>
      <c r="L1121" s="40"/>
      <c r="M1121" s="40"/>
      <c r="N1121" s="40"/>
      <c r="O1121" s="40"/>
      <c r="P1121" s="40"/>
      <c r="Q1121" s="40"/>
      <c r="R1121" s="37"/>
      <c r="S1121" s="37"/>
      <c r="T1121" s="37"/>
      <c r="U1121" s="37"/>
      <c r="V1121" s="37"/>
      <c r="W1121" s="37"/>
      <c r="X1121" s="37"/>
      <c r="Y1121" s="37"/>
      <c r="Z1121" s="37"/>
      <c r="AE1121" s="37"/>
      <c r="AF1121" s="37"/>
    </row>
    <row r="1122" spans="3:32">
      <c r="C1122" s="40"/>
      <c r="D1122" s="39"/>
      <c r="E1122" s="39"/>
      <c r="F1122" s="39"/>
      <c r="G1122" s="40"/>
      <c r="H1122" s="40"/>
      <c r="I1122" s="40"/>
      <c r="J1122" s="40"/>
      <c r="K1122" s="40"/>
      <c r="L1122" s="40"/>
      <c r="M1122" s="40"/>
      <c r="N1122" s="40"/>
      <c r="O1122" s="40"/>
      <c r="P1122" s="40"/>
      <c r="Q1122" s="40"/>
      <c r="R1122" s="37"/>
      <c r="S1122" s="37"/>
      <c r="T1122" s="37"/>
      <c r="U1122" s="37"/>
      <c r="V1122" s="37"/>
      <c r="W1122" s="37"/>
      <c r="X1122" s="37"/>
      <c r="Y1122" s="37"/>
      <c r="Z1122" s="37"/>
      <c r="AE1122" s="37"/>
      <c r="AF1122" s="37"/>
    </row>
    <row r="1123" spans="3:32">
      <c r="C1123" s="40"/>
      <c r="D1123" s="39"/>
      <c r="E1123" s="39"/>
      <c r="F1123" s="39"/>
      <c r="G1123" s="40"/>
      <c r="H1123" s="40"/>
      <c r="I1123" s="40"/>
      <c r="J1123" s="40"/>
      <c r="K1123" s="40"/>
      <c r="L1123" s="40"/>
      <c r="M1123" s="40"/>
      <c r="N1123" s="40"/>
      <c r="O1123" s="40"/>
      <c r="P1123" s="40"/>
      <c r="Q1123" s="40"/>
      <c r="R1123" s="37"/>
      <c r="S1123" s="37"/>
      <c r="T1123" s="37"/>
      <c r="U1123" s="37"/>
      <c r="V1123" s="37"/>
      <c r="W1123" s="37"/>
      <c r="X1123" s="37"/>
      <c r="Y1123" s="37"/>
      <c r="Z1123" s="37"/>
      <c r="AE1123" s="37"/>
      <c r="AF1123" s="37"/>
    </row>
    <row r="1124" spans="3:32">
      <c r="C1124" s="40"/>
      <c r="D1124" s="39"/>
      <c r="E1124" s="39"/>
      <c r="F1124" s="39"/>
      <c r="G1124" s="40"/>
      <c r="H1124" s="40"/>
      <c r="I1124" s="40"/>
      <c r="J1124" s="40"/>
      <c r="K1124" s="40"/>
      <c r="L1124" s="40"/>
      <c r="M1124" s="40"/>
      <c r="N1124" s="40"/>
      <c r="O1124" s="40"/>
      <c r="P1124" s="40"/>
      <c r="Q1124" s="40"/>
      <c r="R1124" s="37"/>
      <c r="S1124" s="37"/>
      <c r="T1124" s="37"/>
      <c r="U1124" s="37"/>
      <c r="V1124" s="37"/>
      <c r="W1124" s="37"/>
      <c r="X1124" s="37"/>
      <c r="Y1124" s="37"/>
      <c r="Z1124" s="37"/>
      <c r="AE1124" s="37"/>
      <c r="AF1124" s="37"/>
    </row>
    <row r="1125" spans="3:32">
      <c r="C1125" s="40"/>
      <c r="D1125" s="39"/>
      <c r="E1125" s="39"/>
      <c r="F1125" s="39"/>
      <c r="G1125" s="40"/>
      <c r="H1125" s="40"/>
      <c r="I1125" s="40"/>
      <c r="J1125" s="40"/>
      <c r="K1125" s="40"/>
      <c r="L1125" s="40"/>
      <c r="M1125" s="40"/>
      <c r="N1125" s="40"/>
      <c r="O1125" s="40"/>
      <c r="P1125" s="40"/>
      <c r="Q1125" s="40"/>
      <c r="R1125" s="37"/>
      <c r="S1125" s="37"/>
      <c r="T1125" s="37"/>
      <c r="U1125" s="37"/>
      <c r="V1125" s="37"/>
      <c r="W1125" s="37"/>
      <c r="X1125" s="37"/>
      <c r="Y1125" s="37"/>
      <c r="Z1125" s="37"/>
      <c r="AE1125" s="37"/>
      <c r="AF1125" s="37"/>
    </row>
    <row r="1126" spans="3:32">
      <c r="C1126" s="40"/>
      <c r="D1126" s="39"/>
      <c r="E1126" s="39"/>
      <c r="F1126" s="39"/>
      <c r="G1126" s="40"/>
      <c r="H1126" s="40"/>
      <c r="I1126" s="40"/>
      <c r="J1126" s="40"/>
      <c r="K1126" s="40"/>
      <c r="L1126" s="40"/>
      <c r="M1126" s="40"/>
      <c r="N1126" s="40"/>
      <c r="O1126" s="40"/>
      <c r="P1126" s="40"/>
      <c r="Q1126" s="40"/>
      <c r="R1126" s="37"/>
      <c r="S1126" s="37"/>
      <c r="T1126" s="37"/>
      <c r="U1126" s="37"/>
      <c r="V1126" s="37"/>
      <c r="W1126" s="37"/>
      <c r="X1126" s="37"/>
      <c r="Y1126" s="37"/>
      <c r="Z1126" s="37"/>
      <c r="AE1126" s="37"/>
      <c r="AF1126" s="37"/>
    </row>
    <row r="1127" spans="3:32">
      <c r="C1127" s="40"/>
      <c r="D1127" s="39"/>
      <c r="E1127" s="39"/>
      <c r="F1127" s="39"/>
      <c r="G1127" s="40"/>
      <c r="H1127" s="40"/>
      <c r="I1127" s="40"/>
      <c r="J1127" s="40"/>
      <c r="K1127" s="40"/>
      <c r="L1127" s="40"/>
      <c r="M1127" s="40"/>
      <c r="N1127" s="40"/>
      <c r="O1127" s="40"/>
      <c r="P1127" s="40"/>
      <c r="Q1127" s="40"/>
      <c r="R1127" s="37"/>
      <c r="S1127" s="37"/>
      <c r="T1127" s="37"/>
      <c r="U1127" s="37"/>
      <c r="V1127" s="37"/>
      <c r="W1127" s="37"/>
      <c r="X1127" s="37"/>
      <c r="Y1127" s="37"/>
      <c r="Z1127" s="37"/>
      <c r="AE1127" s="37"/>
      <c r="AF1127" s="37"/>
    </row>
    <row r="1128" spans="3:32">
      <c r="C1128" s="40"/>
      <c r="D1128" s="39"/>
      <c r="E1128" s="39"/>
      <c r="F1128" s="39"/>
      <c r="G1128" s="40"/>
      <c r="H1128" s="40"/>
      <c r="I1128" s="40"/>
      <c r="J1128" s="40"/>
      <c r="K1128" s="40"/>
      <c r="L1128" s="40"/>
      <c r="M1128" s="40"/>
      <c r="N1128" s="40"/>
      <c r="O1128" s="40"/>
      <c r="P1128" s="40"/>
      <c r="Q1128" s="40"/>
      <c r="R1128" s="37"/>
      <c r="S1128" s="37"/>
      <c r="T1128" s="37"/>
      <c r="U1128" s="37"/>
      <c r="V1128" s="37"/>
      <c r="W1128" s="37"/>
      <c r="X1128" s="37"/>
      <c r="Y1128" s="37"/>
      <c r="Z1128" s="37"/>
      <c r="AE1128" s="37"/>
      <c r="AF1128" s="37"/>
    </row>
    <row r="1129" spans="3:32">
      <c r="C1129" s="40"/>
      <c r="D1129" s="39"/>
      <c r="E1129" s="39"/>
      <c r="F1129" s="39"/>
      <c r="G1129" s="40"/>
      <c r="H1129" s="40"/>
      <c r="I1129" s="40"/>
      <c r="J1129" s="40"/>
      <c r="K1129" s="40"/>
      <c r="L1129" s="40"/>
      <c r="M1129" s="40"/>
      <c r="N1129" s="40"/>
      <c r="O1129" s="40"/>
      <c r="P1129" s="40"/>
      <c r="Q1129" s="40"/>
      <c r="R1129" s="37"/>
      <c r="S1129" s="37"/>
      <c r="T1129" s="37"/>
      <c r="U1129" s="37"/>
      <c r="V1129" s="37"/>
      <c r="W1129" s="37"/>
      <c r="X1129" s="37"/>
      <c r="Y1129" s="37"/>
      <c r="Z1129" s="37"/>
      <c r="AE1129" s="37"/>
      <c r="AF1129" s="37"/>
    </row>
    <row r="1130" spans="3:32">
      <c r="C1130" s="40"/>
      <c r="D1130" s="39"/>
      <c r="E1130" s="39"/>
      <c r="F1130" s="39"/>
      <c r="G1130" s="40"/>
      <c r="H1130" s="40"/>
      <c r="I1130" s="40"/>
      <c r="J1130" s="40"/>
      <c r="K1130" s="40"/>
      <c r="L1130" s="40"/>
      <c r="M1130" s="40"/>
      <c r="N1130" s="40"/>
      <c r="O1130" s="40"/>
      <c r="P1130" s="40"/>
      <c r="Q1130" s="40"/>
      <c r="R1130" s="37"/>
      <c r="S1130" s="37"/>
      <c r="T1130" s="37"/>
      <c r="U1130" s="37"/>
      <c r="V1130" s="37"/>
      <c r="W1130" s="37"/>
      <c r="X1130" s="37"/>
      <c r="Y1130" s="37"/>
      <c r="Z1130" s="37"/>
      <c r="AE1130" s="37"/>
      <c r="AF1130" s="37"/>
    </row>
    <row r="1131" spans="3:32">
      <c r="C1131" s="40"/>
      <c r="D1131" s="39"/>
      <c r="E1131" s="39"/>
      <c r="F1131" s="39"/>
      <c r="G1131" s="40"/>
      <c r="H1131" s="40"/>
      <c r="I1131" s="40"/>
      <c r="J1131" s="40"/>
      <c r="K1131" s="40"/>
      <c r="L1131" s="40"/>
      <c r="M1131" s="40"/>
      <c r="N1131" s="40"/>
      <c r="O1131" s="40"/>
      <c r="P1131" s="40"/>
      <c r="Q1131" s="40"/>
      <c r="R1131" s="37"/>
      <c r="S1131" s="37"/>
      <c r="T1131" s="37"/>
      <c r="U1131" s="37"/>
      <c r="V1131" s="37"/>
      <c r="W1131" s="37"/>
      <c r="X1131" s="37"/>
      <c r="Y1131" s="37"/>
      <c r="Z1131" s="37"/>
      <c r="AE1131" s="37"/>
      <c r="AF1131" s="37"/>
    </row>
    <row r="1132" spans="3:32">
      <c r="C1132" s="40"/>
      <c r="D1132" s="39"/>
      <c r="E1132" s="39"/>
      <c r="F1132" s="39"/>
      <c r="G1132" s="40"/>
      <c r="H1132" s="40"/>
      <c r="I1132" s="40"/>
      <c r="J1132" s="40"/>
      <c r="K1132" s="40"/>
      <c r="L1132" s="40"/>
      <c r="M1132" s="40"/>
      <c r="N1132" s="40"/>
      <c r="O1132" s="40"/>
      <c r="P1132" s="40"/>
      <c r="Q1132" s="40"/>
      <c r="R1132" s="37"/>
      <c r="S1132" s="37"/>
      <c r="T1132" s="37"/>
      <c r="U1132" s="37"/>
      <c r="V1132" s="37"/>
      <c r="W1132" s="37"/>
      <c r="X1132" s="37"/>
      <c r="Y1132" s="37"/>
      <c r="Z1132" s="37"/>
      <c r="AE1132" s="37"/>
      <c r="AF1132" s="37"/>
    </row>
    <row r="1133" spans="3:32">
      <c r="C1133" s="40"/>
      <c r="D1133" s="39"/>
      <c r="E1133" s="39"/>
      <c r="F1133" s="39"/>
      <c r="G1133" s="40"/>
      <c r="H1133" s="40"/>
      <c r="I1133" s="40"/>
      <c r="J1133" s="40"/>
      <c r="K1133" s="40"/>
      <c r="L1133" s="40"/>
      <c r="M1133" s="40"/>
      <c r="N1133" s="40"/>
      <c r="O1133" s="40"/>
      <c r="P1133" s="40"/>
      <c r="Q1133" s="40"/>
      <c r="R1133" s="37"/>
      <c r="S1133" s="37"/>
      <c r="T1133" s="37"/>
      <c r="U1133" s="37"/>
      <c r="V1133" s="37"/>
      <c r="W1133" s="37"/>
      <c r="X1133" s="37"/>
      <c r="Y1133" s="37"/>
      <c r="Z1133" s="37"/>
      <c r="AE1133" s="37"/>
      <c r="AF1133" s="37"/>
    </row>
    <row r="1134" spans="3:32">
      <c r="C1134" s="40"/>
      <c r="D1134" s="39"/>
      <c r="E1134" s="39"/>
      <c r="F1134" s="39"/>
      <c r="G1134" s="40"/>
      <c r="H1134" s="40"/>
      <c r="I1134" s="40"/>
      <c r="J1134" s="40"/>
      <c r="K1134" s="40"/>
      <c r="L1134" s="40"/>
      <c r="M1134" s="40"/>
      <c r="N1134" s="40"/>
      <c r="O1134" s="40"/>
      <c r="P1134" s="40"/>
      <c r="Q1134" s="40"/>
      <c r="R1134" s="37"/>
      <c r="S1134" s="37"/>
      <c r="T1134" s="37"/>
      <c r="U1134" s="37"/>
      <c r="V1134" s="37"/>
      <c r="W1134" s="37"/>
      <c r="X1134" s="37"/>
      <c r="Y1134" s="37"/>
      <c r="Z1134" s="37"/>
      <c r="AE1134" s="37"/>
      <c r="AF1134" s="37"/>
    </row>
    <row r="1135" spans="3:32">
      <c r="C1135" s="40"/>
      <c r="D1135" s="39"/>
      <c r="E1135" s="39"/>
      <c r="F1135" s="39"/>
      <c r="G1135" s="40"/>
      <c r="H1135" s="40"/>
      <c r="I1135" s="40"/>
      <c r="J1135" s="40"/>
      <c r="K1135" s="40"/>
      <c r="L1135" s="40"/>
      <c r="M1135" s="40"/>
      <c r="N1135" s="40"/>
      <c r="O1135" s="40"/>
      <c r="P1135" s="40"/>
      <c r="Q1135" s="40"/>
      <c r="R1135" s="37"/>
      <c r="S1135" s="37"/>
      <c r="T1135" s="37"/>
      <c r="U1135" s="37"/>
      <c r="V1135" s="37"/>
      <c r="W1135" s="37"/>
      <c r="X1135" s="37"/>
      <c r="Y1135" s="37"/>
      <c r="Z1135" s="37"/>
      <c r="AE1135" s="37"/>
      <c r="AF1135" s="37"/>
    </row>
    <row r="1136" spans="3:32">
      <c r="C1136" s="40"/>
      <c r="D1136" s="39"/>
      <c r="E1136" s="39"/>
      <c r="F1136" s="39"/>
      <c r="G1136" s="40"/>
      <c r="H1136" s="40"/>
      <c r="I1136" s="40"/>
      <c r="J1136" s="40"/>
      <c r="K1136" s="40"/>
      <c r="L1136" s="40"/>
      <c r="M1136" s="40"/>
      <c r="N1136" s="40"/>
      <c r="O1136" s="40"/>
      <c r="P1136" s="40"/>
      <c r="Q1136" s="40"/>
      <c r="R1136" s="37"/>
      <c r="S1136" s="37"/>
      <c r="T1136" s="37"/>
      <c r="U1136" s="37"/>
      <c r="V1136" s="37"/>
      <c r="W1136" s="37"/>
      <c r="X1136" s="37"/>
      <c r="Y1136" s="37"/>
      <c r="Z1136" s="37"/>
      <c r="AE1136" s="37"/>
      <c r="AF1136" s="37"/>
    </row>
    <row r="1137" spans="3:32">
      <c r="C1137" s="40"/>
      <c r="D1137" s="39"/>
      <c r="E1137" s="39"/>
      <c r="F1137" s="39"/>
      <c r="G1137" s="40"/>
      <c r="H1137" s="40"/>
      <c r="I1137" s="40"/>
      <c r="J1137" s="40"/>
      <c r="K1137" s="40"/>
      <c r="L1137" s="40"/>
      <c r="M1137" s="40"/>
      <c r="N1137" s="40"/>
      <c r="O1137" s="40"/>
      <c r="P1137" s="40"/>
      <c r="Q1137" s="40"/>
      <c r="R1137" s="37"/>
      <c r="S1137" s="37"/>
      <c r="T1137" s="37"/>
      <c r="U1137" s="37"/>
      <c r="V1137" s="37"/>
      <c r="W1137" s="37"/>
      <c r="X1137" s="37"/>
      <c r="Y1137" s="37"/>
      <c r="Z1137" s="37"/>
      <c r="AE1137" s="37"/>
      <c r="AF1137" s="37"/>
    </row>
    <row r="1138" spans="3:32">
      <c r="C1138" s="40"/>
      <c r="D1138" s="39"/>
      <c r="E1138" s="39"/>
      <c r="F1138" s="39"/>
      <c r="G1138" s="40"/>
      <c r="H1138" s="40"/>
      <c r="I1138" s="40"/>
      <c r="J1138" s="40"/>
      <c r="K1138" s="40"/>
      <c r="L1138" s="40"/>
      <c r="M1138" s="40"/>
      <c r="N1138" s="40"/>
      <c r="O1138" s="40"/>
      <c r="P1138" s="40"/>
      <c r="Q1138" s="40"/>
      <c r="R1138" s="37"/>
      <c r="S1138" s="37"/>
      <c r="T1138" s="37"/>
      <c r="U1138" s="37"/>
      <c r="V1138" s="37"/>
      <c r="W1138" s="37"/>
      <c r="X1138" s="37"/>
      <c r="Y1138" s="37"/>
      <c r="Z1138" s="37"/>
      <c r="AE1138" s="37"/>
      <c r="AF1138" s="37"/>
    </row>
    <row r="1139" spans="3:32">
      <c r="C1139" s="40"/>
      <c r="D1139" s="39"/>
      <c r="E1139" s="39"/>
      <c r="F1139" s="39"/>
      <c r="G1139" s="40"/>
      <c r="H1139" s="40"/>
      <c r="I1139" s="40"/>
      <c r="J1139" s="40"/>
      <c r="K1139" s="40"/>
      <c r="L1139" s="40"/>
      <c r="M1139" s="40"/>
      <c r="N1139" s="40"/>
      <c r="O1139" s="40"/>
      <c r="P1139" s="40"/>
      <c r="Q1139" s="40"/>
      <c r="R1139" s="37"/>
      <c r="S1139" s="37"/>
      <c r="T1139" s="37"/>
      <c r="U1139" s="37"/>
      <c r="V1139" s="37"/>
      <c r="W1139" s="37"/>
      <c r="X1139" s="37"/>
      <c r="Y1139" s="37"/>
      <c r="Z1139" s="37"/>
      <c r="AE1139" s="37"/>
      <c r="AF1139" s="37"/>
    </row>
    <row r="1140" spans="3:32">
      <c r="C1140" s="40"/>
      <c r="D1140" s="39"/>
      <c r="E1140" s="39"/>
      <c r="F1140" s="39"/>
      <c r="G1140" s="40"/>
      <c r="H1140" s="40"/>
      <c r="I1140" s="40"/>
      <c r="J1140" s="40"/>
      <c r="K1140" s="40"/>
      <c r="L1140" s="40"/>
      <c r="M1140" s="40"/>
      <c r="N1140" s="40"/>
      <c r="O1140" s="40"/>
      <c r="P1140" s="40"/>
      <c r="Q1140" s="40"/>
      <c r="R1140" s="37"/>
      <c r="S1140" s="37"/>
      <c r="T1140" s="37"/>
      <c r="U1140" s="37"/>
      <c r="V1140" s="37"/>
      <c r="W1140" s="37"/>
      <c r="X1140" s="37"/>
      <c r="Y1140" s="37"/>
      <c r="Z1140" s="37"/>
      <c r="AE1140" s="37"/>
      <c r="AF1140" s="37"/>
    </row>
    <row r="1141" spans="3:32">
      <c r="C1141" s="40"/>
      <c r="D1141" s="39"/>
      <c r="E1141" s="39"/>
      <c r="F1141" s="39"/>
      <c r="G1141" s="40"/>
      <c r="H1141" s="40"/>
      <c r="I1141" s="40"/>
      <c r="J1141" s="40"/>
      <c r="K1141" s="40"/>
      <c r="L1141" s="40"/>
      <c r="M1141" s="40"/>
      <c r="N1141" s="40"/>
      <c r="O1141" s="40"/>
      <c r="P1141" s="40"/>
      <c r="Q1141" s="40"/>
      <c r="R1141" s="37"/>
      <c r="S1141" s="37"/>
      <c r="T1141" s="37"/>
      <c r="U1141" s="37"/>
      <c r="V1141" s="37"/>
      <c r="W1141" s="37"/>
      <c r="X1141" s="37"/>
      <c r="Y1141" s="37"/>
      <c r="Z1141" s="37"/>
      <c r="AE1141" s="37"/>
      <c r="AF1141" s="37"/>
    </row>
    <row r="1142" spans="3:32">
      <c r="C1142" s="40"/>
      <c r="D1142" s="39"/>
      <c r="E1142" s="39"/>
      <c r="F1142" s="39"/>
      <c r="G1142" s="40"/>
      <c r="H1142" s="40"/>
      <c r="I1142" s="40"/>
      <c r="J1142" s="40"/>
      <c r="K1142" s="40"/>
      <c r="L1142" s="40"/>
      <c r="M1142" s="40"/>
      <c r="N1142" s="40"/>
      <c r="O1142" s="40"/>
      <c r="P1142" s="40"/>
      <c r="Q1142" s="40"/>
      <c r="R1142" s="37"/>
      <c r="S1142" s="37"/>
      <c r="T1142" s="37"/>
      <c r="U1142" s="37"/>
      <c r="V1142" s="37"/>
      <c r="W1142" s="37"/>
      <c r="X1142" s="37"/>
      <c r="Y1142" s="37"/>
      <c r="Z1142" s="37"/>
      <c r="AE1142" s="37"/>
      <c r="AF1142" s="37"/>
    </row>
    <row r="1143" spans="3:32">
      <c r="C1143" s="40"/>
      <c r="D1143" s="39"/>
      <c r="E1143" s="39"/>
      <c r="F1143" s="39"/>
      <c r="G1143" s="40"/>
      <c r="H1143" s="40"/>
      <c r="I1143" s="40"/>
      <c r="J1143" s="40"/>
      <c r="K1143" s="40"/>
      <c r="L1143" s="40"/>
      <c r="M1143" s="40"/>
      <c r="N1143" s="40"/>
      <c r="O1143" s="40"/>
      <c r="P1143" s="40"/>
      <c r="Q1143" s="40"/>
      <c r="R1143" s="37"/>
      <c r="S1143" s="37"/>
      <c r="T1143" s="37"/>
      <c r="U1143" s="37"/>
      <c r="V1143" s="37"/>
      <c r="W1143" s="37"/>
      <c r="X1143" s="37"/>
      <c r="Y1143" s="37"/>
      <c r="Z1143" s="37"/>
      <c r="AE1143" s="37"/>
      <c r="AF1143" s="37"/>
    </row>
    <row r="1144" spans="3:32">
      <c r="C1144" s="40"/>
      <c r="D1144" s="39"/>
      <c r="E1144" s="39"/>
      <c r="F1144" s="39"/>
      <c r="G1144" s="40"/>
      <c r="H1144" s="40"/>
      <c r="I1144" s="40"/>
      <c r="J1144" s="40"/>
      <c r="K1144" s="40"/>
      <c r="L1144" s="40"/>
      <c r="M1144" s="40"/>
      <c r="N1144" s="40"/>
      <c r="O1144" s="40"/>
      <c r="P1144" s="40"/>
      <c r="Q1144" s="40"/>
      <c r="R1144" s="37"/>
      <c r="S1144" s="37"/>
      <c r="T1144" s="37"/>
      <c r="U1144" s="37"/>
      <c r="V1144" s="37"/>
      <c r="W1144" s="37"/>
      <c r="X1144" s="37"/>
      <c r="Y1144" s="37"/>
      <c r="Z1144" s="37"/>
      <c r="AE1144" s="37"/>
      <c r="AF1144" s="37"/>
    </row>
    <row r="1145" spans="3:32">
      <c r="C1145" s="40"/>
      <c r="D1145" s="39"/>
      <c r="E1145" s="39"/>
      <c r="F1145" s="39"/>
      <c r="G1145" s="40"/>
      <c r="H1145" s="40"/>
      <c r="I1145" s="40"/>
      <c r="J1145" s="40"/>
      <c r="K1145" s="40"/>
      <c r="L1145" s="40"/>
      <c r="M1145" s="40"/>
      <c r="N1145" s="40"/>
      <c r="O1145" s="40"/>
      <c r="P1145" s="40"/>
      <c r="Q1145" s="40"/>
      <c r="R1145" s="37"/>
      <c r="S1145" s="37"/>
      <c r="T1145" s="37"/>
      <c r="U1145" s="37"/>
      <c r="V1145" s="37"/>
      <c r="W1145" s="37"/>
      <c r="X1145" s="37"/>
      <c r="Y1145" s="37"/>
      <c r="Z1145" s="37"/>
      <c r="AE1145" s="37"/>
      <c r="AF1145" s="37"/>
    </row>
    <row r="1146" spans="3:32">
      <c r="C1146" s="40"/>
      <c r="D1146" s="39"/>
      <c r="E1146" s="39"/>
      <c r="F1146" s="39"/>
      <c r="G1146" s="40"/>
      <c r="H1146" s="40"/>
      <c r="I1146" s="40"/>
      <c r="J1146" s="40"/>
      <c r="K1146" s="40"/>
      <c r="L1146" s="40"/>
      <c r="M1146" s="40"/>
      <c r="N1146" s="40"/>
      <c r="O1146" s="40"/>
      <c r="P1146" s="40"/>
      <c r="Q1146" s="40"/>
      <c r="R1146" s="37"/>
      <c r="S1146" s="37"/>
      <c r="T1146" s="37"/>
      <c r="U1146" s="37"/>
      <c r="V1146" s="37"/>
      <c r="W1146" s="37"/>
      <c r="X1146" s="37"/>
      <c r="Y1146" s="37"/>
      <c r="Z1146" s="37"/>
      <c r="AE1146" s="37"/>
      <c r="AF1146" s="37"/>
    </row>
    <row r="1147" spans="3:32">
      <c r="C1147" s="40"/>
      <c r="D1147" s="39"/>
      <c r="E1147" s="39"/>
      <c r="F1147" s="39"/>
      <c r="G1147" s="40"/>
      <c r="H1147" s="40"/>
      <c r="I1147" s="40"/>
      <c r="J1147" s="40"/>
      <c r="K1147" s="40"/>
      <c r="L1147" s="40"/>
      <c r="M1147" s="40"/>
      <c r="N1147" s="40"/>
      <c r="O1147" s="40"/>
      <c r="P1147" s="40"/>
      <c r="Q1147" s="40"/>
      <c r="R1147" s="37"/>
      <c r="S1147" s="37"/>
      <c r="T1147" s="37"/>
      <c r="U1147" s="37"/>
      <c r="V1147" s="37"/>
      <c r="W1147" s="37"/>
      <c r="X1147" s="37"/>
      <c r="Y1147" s="37"/>
      <c r="Z1147" s="37"/>
      <c r="AE1147" s="37"/>
      <c r="AF1147" s="37"/>
    </row>
    <row r="1148" spans="3:32">
      <c r="C1148" s="40"/>
      <c r="D1148" s="39"/>
      <c r="E1148" s="39"/>
      <c r="F1148" s="39"/>
      <c r="G1148" s="40"/>
      <c r="H1148" s="40"/>
      <c r="I1148" s="40"/>
      <c r="J1148" s="40"/>
      <c r="K1148" s="40"/>
      <c r="L1148" s="40"/>
      <c r="M1148" s="40"/>
      <c r="N1148" s="40"/>
      <c r="O1148" s="40"/>
      <c r="P1148" s="40"/>
      <c r="Q1148" s="40"/>
      <c r="R1148" s="37"/>
      <c r="S1148" s="37"/>
      <c r="T1148" s="37"/>
      <c r="U1148" s="37"/>
      <c r="V1148" s="37"/>
      <c r="W1148" s="37"/>
      <c r="X1148" s="37"/>
      <c r="Y1148" s="37"/>
      <c r="Z1148" s="37"/>
      <c r="AE1148" s="37"/>
      <c r="AF1148" s="37"/>
    </row>
    <row r="1149" spans="3:32">
      <c r="C1149" s="40"/>
      <c r="D1149" s="39"/>
      <c r="E1149" s="39"/>
      <c r="F1149" s="39"/>
      <c r="G1149" s="40"/>
      <c r="H1149" s="40"/>
      <c r="I1149" s="40"/>
      <c r="J1149" s="40"/>
      <c r="K1149" s="40"/>
      <c r="L1149" s="40"/>
      <c r="M1149" s="40"/>
      <c r="N1149" s="40"/>
      <c r="O1149" s="40"/>
      <c r="P1149" s="40"/>
      <c r="Q1149" s="40"/>
      <c r="R1149" s="37"/>
      <c r="S1149" s="37"/>
      <c r="T1149" s="37"/>
      <c r="U1149" s="37"/>
      <c r="V1149" s="37"/>
      <c r="W1149" s="37"/>
      <c r="X1149" s="37"/>
      <c r="Y1149" s="37"/>
      <c r="Z1149" s="37"/>
      <c r="AE1149" s="37"/>
      <c r="AF1149" s="37"/>
    </row>
    <row r="1150" spans="3:32">
      <c r="C1150" s="40"/>
      <c r="D1150" s="39"/>
      <c r="E1150" s="39"/>
      <c r="F1150" s="39"/>
      <c r="G1150" s="40"/>
      <c r="H1150" s="40"/>
      <c r="I1150" s="40"/>
      <c r="J1150" s="40"/>
      <c r="K1150" s="40"/>
      <c r="L1150" s="40"/>
      <c r="M1150" s="40"/>
      <c r="N1150" s="40"/>
      <c r="O1150" s="40"/>
      <c r="P1150" s="40"/>
      <c r="Q1150" s="40"/>
      <c r="R1150" s="37"/>
      <c r="S1150" s="37"/>
      <c r="T1150" s="37"/>
      <c r="U1150" s="37"/>
      <c r="V1150" s="37"/>
      <c r="W1150" s="37"/>
      <c r="X1150" s="37"/>
      <c r="Y1150" s="37"/>
      <c r="Z1150" s="37"/>
      <c r="AE1150" s="37"/>
      <c r="AF1150" s="37"/>
    </row>
    <row r="1151" spans="3:32">
      <c r="C1151" s="40"/>
      <c r="D1151" s="39"/>
      <c r="E1151" s="39"/>
      <c r="F1151" s="39"/>
      <c r="G1151" s="40"/>
      <c r="H1151" s="40"/>
      <c r="I1151" s="40"/>
      <c r="J1151" s="40"/>
      <c r="K1151" s="40"/>
      <c r="L1151" s="40"/>
      <c r="M1151" s="40"/>
      <c r="N1151" s="40"/>
      <c r="O1151" s="40"/>
      <c r="P1151" s="40"/>
      <c r="Q1151" s="40"/>
      <c r="R1151" s="37"/>
      <c r="S1151" s="37"/>
      <c r="T1151" s="37"/>
      <c r="U1151" s="37"/>
      <c r="V1151" s="37"/>
      <c r="W1151" s="37"/>
      <c r="X1151" s="37"/>
      <c r="Y1151" s="37"/>
      <c r="Z1151" s="37"/>
      <c r="AE1151" s="37"/>
      <c r="AF1151" s="37"/>
    </row>
    <row r="1152" spans="3:32">
      <c r="C1152" s="40"/>
      <c r="D1152" s="39"/>
      <c r="E1152" s="39"/>
      <c r="F1152" s="39"/>
      <c r="G1152" s="40"/>
      <c r="H1152" s="40"/>
      <c r="I1152" s="40"/>
      <c r="J1152" s="40"/>
      <c r="K1152" s="40"/>
      <c r="L1152" s="40"/>
      <c r="M1152" s="40"/>
      <c r="N1152" s="40"/>
      <c r="O1152" s="40"/>
      <c r="P1152" s="40"/>
      <c r="Q1152" s="40"/>
      <c r="R1152" s="37"/>
      <c r="S1152" s="37"/>
      <c r="T1152" s="37"/>
      <c r="U1152" s="37"/>
      <c r="V1152" s="37"/>
      <c r="W1152" s="37"/>
      <c r="X1152" s="37"/>
      <c r="Y1152" s="37"/>
      <c r="Z1152" s="37"/>
      <c r="AE1152" s="37"/>
      <c r="AF1152" s="37"/>
    </row>
    <row r="1153" spans="3:32">
      <c r="C1153" s="40"/>
      <c r="D1153" s="39"/>
      <c r="E1153" s="39"/>
      <c r="F1153" s="39"/>
      <c r="G1153" s="40"/>
      <c r="H1153" s="40"/>
      <c r="I1153" s="40"/>
      <c r="J1153" s="40"/>
      <c r="K1153" s="40"/>
      <c r="L1153" s="40"/>
      <c r="M1153" s="40"/>
      <c r="N1153" s="40"/>
      <c r="O1153" s="40"/>
      <c r="P1153" s="40"/>
      <c r="Q1153" s="40"/>
      <c r="R1153" s="37"/>
      <c r="S1153" s="37"/>
      <c r="T1153" s="37"/>
      <c r="U1153" s="37"/>
      <c r="V1153" s="37"/>
      <c r="W1153" s="37"/>
      <c r="X1153" s="37"/>
      <c r="Y1153" s="37"/>
      <c r="Z1153" s="37"/>
      <c r="AE1153" s="37"/>
      <c r="AF1153" s="37"/>
    </row>
    <row r="1154" spans="3:32">
      <c r="C1154" s="40"/>
      <c r="D1154" s="39"/>
      <c r="E1154" s="39"/>
      <c r="F1154" s="39"/>
      <c r="G1154" s="40"/>
      <c r="H1154" s="40"/>
      <c r="I1154" s="40"/>
      <c r="J1154" s="40"/>
      <c r="K1154" s="40"/>
      <c r="L1154" s="40"/>
      <c r="M1154" s="40"/>
      <c r="N1154" s="40"/>
      <c r="O1154" s="40"/>
      <c r="P1154" s="40"/>
      <c r="Q1154" s="40"/>
      <c r="R1154" s="37"/>
      <c r="S1154" s="37"/>
      <c r="T1154" s="37"/>
      <c r="U1154" s="37"/>
      <c r="V1154" s="37"/>
      <c r="W1154" s="37"/>
      <c r="X1154" s="37"/>
      <c r="Y1154" s="37"/>
      <c r="Z1154" s="37"/>
      <c r="AE1154" s="37"/>
      <c r="AF1154" s="37"/>
    </row>
    <row r="1155" spans="3:32">
      <c r="C1155" s="40"/>
      <c r="D1155" s="39"/>
      <c r="E1155" s="39"/>
      <c r="F1155" s="39"/>
      <c r="G1155" s="40"/>
      <c r="H1155" s="40"/>
      <c r="I1155" s="40"/>
      <c r="J1155" s="40"/>
      <c r="K1155" s="40"/>
      <c r="L1155" s="40"/>
      <c r="M1155" s="40"/>
      <c r="N1155" s="40"/>
      <c r="O1155" s="40"/>
      <c r="P1155" s="40"/>
      <c r="Q1155" s="40"/>
      <c r="R1155" s="37"/>
      <c r="S1155" s="37"/>
      <c r="T1155" s="37"/>
      <c r="U1155" s="37"/>
      <c r="V1155" s="37"/>
      <c r="W1155" s="37"/>
      <c r="X1155" s="37"/>
      <c r="Y1155" s="37"/>
      <c r="Z1155" s="37"/>
      <c r="AE1155" s="37"/>
      <c r="AF1155" s="37"/>
    </row>
    <row r="1156" spans="3:32">
      <c r="C1156" s="40"/>
      <c r="D1156" s="39"/>
      <c r="E1156" s="39"/>
      <c r="F1156" s="39"/>
      <c r="G1156" s="40"/>
      <c r="H1156" s="40"/>
      <c r="I1156" s="40"/>
      <c r="J1156" s="40"/>
      <c r="K1156" s="40"/>
      <c r="L1156" s="40"/>
      <c r="M1156" s="40"/>
      <c r="N1156" s="40"/>
      <c r="O1156" s="40"/>
      <c r="P1156" s="40"/>
      <c r="Q1156" s="40"/>
      <c r="R1156" s="37"/>
      <c r="S1156" s="37"/>
      <c r="T1156" s="37"/>
      <c r="U1156" s="37"/>
      <c r="V1156" s="37"/>
      <c r="W1156" s="37"/>
      <c r="X1156" s="37"/>
      <c r="Y1156" s="37"/>
      <c r="Z1156" s="37"/>
      <c r="AE1156" s="37"/>
      <c r="AF1156" s="37"/>
    </row>
    <row r="1157" spans="3:32">
      <c r="C1157" s="40"/>
      <c r="D1157" s="39"/>
      <c r="E1157" s="39"/>
      <c r="F1157" s="39"/>
      <c r="G1157" s="40"/>
      <c r="H1157" s="40"/>
      <c r="I1157" s="40"/>
      <c r="J1157" s="40"/>
      <c r="K1157" s="40"/>
      <c r="L1157" s="40"/>
      <c r="M1157" s="40"/>
      <c r="N1157" s="40"/>
      <c r="O1157" s="40"/>
      <c r="P1157" s="40"/>
      <c r="Q1157" s="40"/>
      <c r="R1157" s="37"/>
      <c r="S1157" s="37"/>
      <c r="T1157" s="37"/>
      <c r="U1157" s="37"/>
      <c r="V1157" s="37"/>
      <c r="W1157" s="37"/>
      <c r="X1157" s="37"/>
      <c r="Y1157" s="37"/>
      <c r="Z1157" s="37"/>
      <c r="AE1157" s="37"/>
      <c r="AF1157" s="37"/>
    </row>
    <row r="1158" spans="3:32">
      <c r="C1158" s="40"/>
      <c r="D1158" s="39"/>
      <c r="E1158" s="39"/>
      <c r="F1158" s="39"/>
      <c r="G1158" s="40"/>
      <c r="H1158" s="40"/>
      <c r="I1158" s="40"/>
      <c r="J1158" s="40"/>
      <c r="K1158" s="40"/>
      <c r="L1158" s="40"/>
      <c r="M1158" s="40"/>
      <c r="N1158" s="40"/>
      <c r="O1158" s="40"/>
      <c r="P1158" s="40"/>
      <c r="Q1158" s="40"/>
      <c r="R1158" s="37"/>
      <c r="S1158" s="37"/>
      <c r="T1158" s="37"/>
      <c r="U1158" s="37"/>
      <c r="V1158" s="37"/>
      <c r="W1158" s="37"/>
      <c r="X1158" s="37"/>
      <c r="Y1158" s="37"/>
      <c r="Z1158" s="37"/>
      <c r="AE1158" s="37"/>
      <c r="AF1158" s="37"/>
    </row>
    <row r="1159" spans="3:32">
      <c r="C1159" s="40"/>
      <c r="D1159" s="39"/>
      <c r="E1159" s="39"/>
      <c r="F1159" s="39"/>
      <c r="G1159" s="40"/>
      <c r="H1159" s="40"/>
      <c r="I1159" s="40"/>
      <c r="J1159" s="40"/>
      <c r="K1159" s="40"/>
      <c r="L1159" s="40"/>
      <c r="M1159" s="40"/>
      <c r="N1159" s="40"/>
      <c r="O1159" s="40"/>
      <c r="P1159" s="40"/>
      <c r="Q1159" s="40"/>
      <c r="R1159" s="37"/>
      <c r="S1159" s="37"/>
      <c r="T1159" s="37"/>
      <c r="U1159" s="37"/>
      <c r="V1159" s="37"/>
      <c r="W1159" s="37"/>
      <c r="X1159" s="37"/>
      <c r="Y1159" s="37"/>
      <c r="Z1159" s="37"/>
      <c r="AE1159" s="37"/>
      <c r="AF1159" s="37"/>
    </row>
    <row r="1160" spans="3:32">
      <c r="C1160" s="40"/>
      <c r="D1160" s="39"/>
      <c r="E1160" s="39"/>
      <c r="F1160" s="39"/>
      <c r="G1160" s="40"/>
      <c r="H1160" s="40"/>
      <c r="I1160" s="40"/>
      <c r="J1160" s="40"/>
      <c r="K1160" s="40"/>
      <c r="L1160" s="40"/>
      <c r="M1160" s="40"/>
      <c r="N1160" s="40"/>
      <c r="O1160" s="40"/>
      <c r="P1160" s="40"/>
      <c r="Q1160" s="40"/>
      <c r="R1160" s="37"/>
      <c r="S1160" s="37"/>
      <c r="T1160" s="37"/>
      <c r="U1160" s="37"/>
      <c r="V1160" s="37"/>
      <c r="W1160" s="37"/>
      <c r="X1160" s="37"/>
      <c r="Y1160" s="37"/>
      <c r="Z1160" s="37"/>
      <c r="AE1160" s="37"/>
      <c r="AF1160" s="37"/>
    </row>
    <row r="1161" spans="3:32">
      <c r="C1161" s="40"/>
      <c r="D1161" s="39"/>
      <c r="E1161" s="39"/>
      <c r="F1161" s="39"/>
      <c r="G1161" s="40"/>
      <c r="H1161" s="40"/>
      <c r="I1161" s="40"/>
      <c r="J1161" s="40"/>
      <c r="K1161" s="40"/>
      <c r="L1161" s="40"/>
      <c r="M1161" s="40"/>
      <c r="N1161" s="40"/>
      <c r="O1161" s="40"/>
      <c r="P1161" s="40"/>
      <c r="Q1161" s="40"/>
      <c r="R1161" s="37"/>
      <c r="S1161" s="37"/>
      <c r="T1161" s="37"/>
      <c r="U1161" s="37"/>
      <c r="V1161" s="37"/>
      <c r="W1161" s="37"/>
      <c r="X1161" s="37"/>
      <c r="Y1161" s="37"/>
      <c r="Z1161" s="37"/>
      <c r="AE1161" s="37"/>
      <c r="AF1161" s="37"/>
    </row>
    <row r="1162" spans="3:32">
      <c r="C1162" s="40"/>
      <c r="D1162" s="39"/>
      <c r="E1162" s="39"/>
      <c r="F1162" s="39"/>
      <c r="G1162" s="40"/>
      <c r="H1162" s="40"/>
      <c r="I1162" s="40"/>
      <c r="J1162" s="40"/>
      <c r="K1162" s="40"/>
      <c r="L1162" s="40"/>
      <c r="M1162" s="40"/>
      <c r="N1162" s="40"/>
      <c r="O1162" s="40"/>
      <c r="P1162" s="40"/>
      <c r="Q1162" s="40"/>
      <c r="R1162" s="37"/>
      <c r="S1162" s="37"/>
      <c r="T1162" s="37"/>
      <c r="U1162" s="37"/>
      <c r="V1162" s="37"/>
      <c r="W1162" s="37"/>
      <c r="X1162" s="37"/>
      <c r="Y1162" s="37"/>
      <c r="Z1162" s="37"/>
      <c r="AE1162" s="37"/>
      <c r="AF1162" s="37"/>
    </row>
    <row r="1163" spans="3:32">
      <c r="C1163" s="40"/>
      <c r="D1163" s="39"/>
      <c r="E1163" s="39"/>
      <c r="F1163" s="39"/>
      <c r="G1163" s="40"/>
      <c r="H1163" s="40"/>
      <c r="I1163" s="40"/>
      <c r="J1163" s="40"/>
      <c r="K1163" s="40"/>
      <c r="L1163" s="40"/>
      <c r="M1163" s="40"/>
      <c r="N1163" s="40"/>
      <c r="O1163" s="40"/>
      <c r="P1163" s="40"/>
      <c r="Q1163" s="40"/>
      <c r="R1163" s="37"/>
      <c r="S1163" s="37"/>
      <c r="T1163" s="37"/>
      <c r="U1163" s="37"/>
      <c r="V1163" s="37"/>
      <c r="W1163" s="37"/>
      <c r="X1163" s="37"/>
      <c r="Y1163" s="37"/>
      <c r="Z1163" s="37"/>
      <c r="AE1163" s="37"/>
      <c r="AF1163" s="37"/>
    </row>
    <row r="1164" spans="3:32">
      <c r="C1164" s="40"/>
      <c r="D1164" s="39"/>
      <c r="E1164" s="39"/>
      <c r="F1164" s="39"/>
      <c r="G1164" s="40"/>
      <c r="H1164" s="40"/>
      <c r="I1164" s="40"/>
      <c r="J1164" s="40"/>
      <c r="K1164" s="40"/>
      <c r="L1164" s="40"/>
      <c r="M1164" s="40"/>
      <c r="N1164" s="40"/>
      <c r="O1164" s="40"/>
      <c r="P1164" s="40"/>
      <c r="Q1164" s="40"/>
      <c r="R1164" s="37"/>
      <c r="S1164" s="37"/>
      <c r="T1164" s="37"/>
      <c r="U1164" s="37"/>
      <c r="V1164" s="37"/>
      <c r="W1164" s="37"/>
      <c r="X1164" s="37"/>
      <c r="Y1164" s="37"/>
      <c r="Z1164" s="37"/>
      <c r="AE1164" s="37"/>
      <c r="AF1164" s="37"/>
    </row>
    <row r="1165" spans="3:32">
      <c r="C1165" s="40"/>
      <c r="D1165" s="39"/>
      <c r="E1165" s="39"/>
      <c r="F1165" s="39"/>
      <c r="G1165" s="40"/>
      <c r="H1165" s="40"/>
      <c r="I1165" s="40"/>
      <c r="J1165" s="40"/>
      <c r="K1165" s="40"/>
      <c r="L1165" s="40"/>
      <c r="M1165" s="40"/>
      <c r="N1165" s="40"/>
      <c r="O1165" s="40"/>
      <c r="P1165" s="40"/>
      <c r="Q1165" s="40"/>
      <c r="R1165" s="37"/>
      <c r="S1165" s="37"/>
      <c r="T1165" s="37"/>
      <c r="U1165" s="37"/>
      <c r="V1165" s="37"/>
      <c r="W1165" s="37"/>
      <c r="X1165" s="37"/>
      <c r="Y1165" s="37"/>
      <c r="Z1165" s="37"/>
      <c r="AE1165" s="37"/>
      <c r="AF1165" s="37"/>
    </row>
    <row r="1166" spans="3:32">
      <c r="C1166" s="40"/>
      <c r="D1166" s="39"/>
      <c r="E1166" s="39"/>
      <c r="F1166" s="39"/>
      <c r="G1166" s="40"/>
      <c r="H1166" s="40"/>
      <c r="I1166" s="40"/>
      <c r="J1166" s="40"/>
      <c r="K1166" s="40"/>
      <c r="L1166" s="40"/>
      <c r="M1166" s="40"/>
      <c r="N1166" s="40"/>
      <c r="O1166" s="40"/>
      <c r="P1166" s="40"/>
      <c r="Q1166" s="40"/>
      <c r="R1166" s="37"/>
      <c r="S1166" s="37"/>
      <c r="T1166" s="37"/>
      <c r="U1166" s="37"/>
      <c r="V1166" s="37"/>
      <c r="W1166" s="37"/>
      <c r="X1166" s="37"/>
      <c r="Y1166" s="37"/>
      <c r="Z1166" s="37"/>
      <c r="AE1166" s="37"/>
      <c r="AF1166" s="37"/>
    </row>
    <row r="1167" spans="3:32">
      <c r="C1167" s="40"/>
      <c r="D1167" s="39"/>
      <c r="E1167" s="39"/>
      <c r="F1167" s="39"/>
      <c r="G1167" s="40"/>
      <c r="H1167" s="40"/>
      <c r="I1167" s="40"/>
      <c r="J1167" s="40"/>
      <c r="K1167" s="40"/>
      <c r="L1167" s="40"/>
      <c r="M1167" s="40"/>
      <c r="N1167" s="40"/>
      <c r="O1167" s="40"/>
      <c r="P1167" s="40"/>
      <c r="Q1167" s="40"/>
      <c r="R1167" s="37"/>
      <c r="S1167" s="37"/>
      <c r="T1167" s="37"/>
      <c r="U1167" s="37"/>
      <c r="V1167" s="37"/>
      <c r="W1167" s="37"/>
      <c r="X1167" s="37"/>
      <c r="Y1167" s="37"/>
      <c r="Z1167" s="37"/>
      <c r="AE1167" s="37"/>
      <c r="AF1167" s="37"/>
    </row>
    <row r="1168" spans="3:32">
      <c r="C1168" s="40"/>
      <c r="D1168" s="39"/>
      <c r="E1168" s="39"/>
      <c r="F1168" s="39"/>
      <c r="G1168" s="40"/>
      <c r="H1168" s="40"/>
      <c r="I1168" s="40"/>
      <c r="J1168" s="40"/>
      <c r="K1168" s="40"/>
      <c r="L1168" s="40"/>
      <c r="M1168" s="40"/>
      <c r="N1168" s="40"/>
      <c r="O1168" s="40"/>
      <c r="P1168" s="40"/>
      <c r="Q1168" s="40"/>
      <c r="R1168" s="37"/>
      <c r="S1168" s="37"/>
      <c r="T1168" s="37"/>
      <c r="U1168" s="37"/>
      <c r="V1168" s="37"/>
      <c r="W1168" s="37"/>
      <c r="X1168" s="37"/>
      <c r="Y1168" s="37"/>
      <c r="Z1168" s="37"/>
      <c r="AE1168" s="37"/>
      <c r="AF1168" s="37"/>
    </row>
    <row r="1169" spans="3:32">
      <c r="C1169" s="40"/>
      <c r="D1169" s="39"/>
      <c r="E1169" s="39"/>
      <c r="F1169" s="39"/>
      <c r="G1169" s="40"/>
      <c r="H1169" s="40"/>
      <c r="I1169" s="40"/>
      <c r="J1169" s="40"/>
      <c r="K1169" s="40"/>
      <c r="L1169" s="40"/>
      <c r="M1169" s="40"/>
      <c r="N1169" s="40"/>
      <c r="O1169" s="40"/>
      <c r="P1169" s="40"/>
      <c r="Q1169" s="40"/>
      <c r="R1169" s="37"/>
      <c r="S1169" s="37"/>
      <c r="T1169" s="37"/>
      <c r="U1169" s="37"/>
      <c r="V1169" s="37"/>
      <c r="W1169" s="37"/>
      <c r="X1169" s="37"/>
      <c r="Y1169" s="37"/>
      <c r="Z1169" s="37"/>
      <c r="AE1169" s="37"/>
      <c r="AF1169" s="37"/>
    </row>
    <row r="1170" spans="3:32">
      <c r="C1170" s="40"/>
      <c r="D1170" s="39"/>
      <c r="E1170" s="39"/>
      <c r="F1170" s="39"/>
      <c r="G1170" s="40"/>
      <c r="H1170" s="40"/>
      <c r="I1170" s="40"/>
      <c r="J1170" s="40"/>
      <c r="K1170" s="40"/>
      <c r="L1170" s="40"/>
      <c r="M1170" s="40"/>
      <c r="N1170" s="40"/>
      <c r="O1170" s="40"/>
      <c r="P1170" s="40"/>
      <c r="Q1170" s="40"/>
      <c r="R1170" s="37"/>
      <c r="S1170" s="37"/>
      <c r="T1170" s="37"/>
      <c r="U1170" s="37"/>
      <c r="V1170" s="37"/>
      <c r="W1170" s="37"/>
      <c r="X1170" s="37"/>
      <c r="Y1170" s="37"/>
      <c r="Z1170" s="37"/>
      <c r="AE1170" s="37"/>
      <c r="AF1170" s="37"/>
    </row>
    <row r="1171" spans="3:32">
      <c r="C1171" s="40"/>
      <c r="D1171" s="39"/>
      <c r="E1171" s="39"/>
      <c r="F1171" s="39"/>
      <c r="G1171" s="40"/>
      <c r="H1171" s="40"/>
      <c r="I1171" s="40"/>
      <c r="J1171" s="40"/>
      <c r="K1171" s="40"/>
      <c r="L1171" s="40"/>
      <c r="M1171" s="40"/>
      <c r="N1171" s="40"/>
      <c r="O1171" s="40"/>
      <c r="P1171" s="40"/>
      <c r="Q1171" s="40"/>
      <c r="R1171" s="37"/>
      <c r="S1171" s="37"/>
      <c r="T1171" s="37"/>
      <c r="U1171" s="37"/>
      <c r="V1171" s="37"/>
      <c r="W1171" s="37"/>
      <c r="X1171" s="37"/>
      <c r="Y1171" s="37"/>
      <c r="Z1171" s="37"/>
      <c r="AE1171" s="37"/>
      <c r="AF1171" s="37"/>
    </row>
    <row r="1172" spans="3:32">
      <c r="C1172" s="40"/>
      <c r="D1172" s="39"/>
      <c r="E1172" s="39"/>
      <c r="F1172" s="39"/>
      <c r="G1172" s="40"/>
      <c r="H1172" s="40"/>
      <c r="I1172" s="40"/>
      <c r="J1172" s="40"/>
      <c r="K1172" s="40"/>
      <c r="L1172" s="40"/>
      <c r="M1172" s="40"/>
      <c r="N1172" s="40"/>
      <c r="O1172" s="40"/>
      <c r="P1172" s="40"/>
      <c r="Q1172" s="40"/>
      <c r="R1172" s="37"/>
      <c r="S1172" s="37"/>
      <c r="T1172" s="37"/>
      <c r="U1172" s="37"/>
      <c r="V1172" s="37"/>
      <c r="W1172" s="37"/>
      <c r="X1172" s="37"/>
      <c r="Y1172" s="37"/>
      <c r="Z1172" s="37"/>
      <c r="AE1172" s="37"/>
      <c r="AF1172" s="37"/>
    </row>
    <row r="1173" spans="3:32">
      <c r="C1173" s="40"/>
      <c r="D1173" s="39"/>
      <c r="E1173" s="39"/>
      <c r="F1173" s="39"/>
      <c r="G1173" s="40"/>
      <c r="H1173" s="40"/>
      <c r="I1173" s="40"/>
      <c r="J1173" s="40"/>
      <c r="K1173" s="40"/>
      <c r="L1173" s="40"/>
      <c r="M1173" s="40"/>
      <c r="N1173" s="40"/>
      <c r="O1173" s="40"/>
      <c r="P1173" s="40"/>
      <c r="Q1173" s="40"/>
      <c r="R1173" s="37"/>
      <c r="S1173" s="37"/>
      <c r="T1173" s="37"/>
      <c r="U1173" s="37"/>
      <c r="V1173" s="37"/>
      <c r="W1173" s="37"/>
      <c r="X1173" s="37"/>
      <c r="Y1173" s="37"/>
      <c r="Z1173" s="37"/>
      <c r="AE1173" s="37"/>
      <c r="AF1173" s="37"/>
    </row>
    <row r="1174" spans="3:32">
      <c r="C1174" s="40"/>
      <c r="D1174" s="39"/>
      <c r="E1174" s="39"/>
      <c r="F1174" s="39"/>
      <c r="G1174" s="40"/>
      <c r="H1174" s="40"/>
      <c r="I1174" s="40"/>
      <c r="J1174" s="40"/>
      <c r="K1174" s="40"/>
      <c r="L1174" s="40"/>
      <c r="M1174" s="40"/>
      <c r="N1174" s="40"/>
      <c r="O1174" s="40"/>
      <c r="P1174" s="40"/>
      <c r="Q1174" s="40"/>
      <c r="R1174" s="37"/>
      <c r="S1174" s="37"/>
      <c r="T1174" s="37"/>
      <c r="U1174" s="37"/>
      <c r="V1174" s="37"/>
      <c r="W1174" s="37"/>
      <c r="X1174" s="37"/>
      <c r="Y1174" s="37"/>
      <c r="Z1174" s="37"/>
      <c r="AE1174" s="37"/>
      <c r="AF1174" s="37"/>
    </row>
    <row r="1175" spans="3:32">
      <c r="C1175" s="40"/>
      <c r="D1175" s="39"/>
      <c r="E1175" s="39"/>
      <c r="F1175" s="39"/>
      <c r="G1175" s="40"/>
      <c r="H1175" s="40"/>
      <c r="I1175" s="40"/>
      <c r="J1175" s="40"/>
      <c r="K1175" s="40"/>
      <c r="L1175" s="40"/>
      <c r="M1175" s="40"/>
      <c r="N1175" s="40"/>
      <c r="O1175" s="40"/>
      <c r="P1175" s="40"/>
      <c r="Q1175" s="40"/>
      <c r="R1175" s="37"/>
      <c r="S1175" s="37"/>
      <c r="T1175" s="37"/>
      <c r="U1175" s="37"/>
      <c r="V1175" s="37"/>
      <c r="W1175" s="37"/>
      <c r="X1175" s="37"/>
      <c r="Y1175" s="37"/>
      <c r="Z1175" s="37"/>
      <c r="AE1175" s="37"/>
      <c r="AF1175" s="37"/>
    </row>
    <row r="1176" spans="3:32">
      <c r="C1176" s="40"/>
      <c r="D1176" s="39"/>
      <c r="E1176" s="39"/>
      <c r="F1176" s="39"/>
      <c r="G1176" s="40"/>
      <c r="H1176" s="40"/>
      <c r="I1176" s="40"/>
      <c r="J1176" s="40"/>
      <c r="K1176" s="40"/>
      <c r="L1176" s="40"/>
      <c r="M1176" s="40"/>
      <c r="N1176" s="40"/>
      <c r="O1176" s="40"/>
      <c r="P1176" s="40"/>
      <c r="Q1176" s="40"/>
      <c r="R1176" s="37"/>
      <c r="S1176" s="37"/>
      <c r="T1176" s="37"/>
      <c r="U1176" s="37"/>
      <c r="V1176" s="37"/>
      <c r="W1176" s="37"/>
      <c r="X1176" s="37"/>
      <c r="Y1176" s="37"/>
      <c r="Z1176" s="37"/>
      <c r="AE1176" s="37"/>
      <c r="AF1176" s="37"/>
    </row>
    <row r="1177" spans="3:32">
      <c r="C1177" s="40"/>
      <c r="D1177" s="39"/>
      <c r="E1177" s="39"/>
      <c r="F1177" s="39"/>
      <c r="G1177" s="40"/>
      <c r="H1177" s="40"/>
      <c r="I1177" s="40"/>
      <c r="J1177" s="40"/>
      <c r="K1177" s="40"/>
      <c r="L1177" s="40"/>
      <c r="M1177" s="40"/>
      <c r="N1177" s="40"/>
      <c r="O1177" s="40"/>
      <c r="P1177" s="40"/>
      <c r="Q1177" s="40"/>
      <c r="R1177" s="37"/>
      <c r="S1177" s="37"/>
      <c r="T1177" s="37"/>
      <c r="U1177" s="37"/>
      <c r="V1177" s="37"/>
      <c r="W1177" s="37"/>
      <c r="X1177" s="37"/>
      <c r="Y1177" s="37"/>
      <c r="Z1177" s="37"/>
      <c r="AE1177" s="37"/>
      <c r="AF1177" s="37"/>
    </row>
    <row r="1178" spans="3:32">
      <c r="C1178" s="40"/>
      <c r="D1178" s="39"/>
      <c r="E1178" s="39"/>
      <c r="F1178" s="39"/>
      <c r="G1178" s="40"/>
      <c r="H1178" s="40"/>
      <c r="I1178" s="40"/>
      <c r="J1178" s="40"/>
      <c r="K1178" s="40"/>
      <c r="L1178" s="40"/>
      <c r="M1178" s="40"/>
      <c r="N1178" s="40"/>
      <c r="O1178" s="40"/>
      <c r="P1178" s="40"/>
      <c r="Q1178" s="40"/>
      <c r="R1178" s="37"/>
      <c r="S1178" s="37"/>
      <c r="T1178" s="37"/>
      <c r="U1178" s="37"/>
      <c r="V1178" s="37"/>
      <c r="W1178" s="37"/>
      <c r="X1178" s="37"/>
      <c r="Y1178" s="37"/>
      <c r="Z1178" s="37"/>
      <c r="AE1178" s="37"/>
      <c r="AF1178" s="37"/>
    </row>
    <row r="1179" spans="3:32">
      <c r="C1179" s="40"/>
      <c r="D1179" s="39"/>
      <c r="E1179" s="39"/>
      <c r="F1179" s="39"/>
      <c r="G1179" s="40"/>
      <c r="H1179" s="40"/>
      <c r="I1179" s="40"/>
      <c r="J1179" s="40"/>
      <c r="K1179" s="40"/>
      <c r="L1179" s="40"/>
      <c r="M1179" s="40"/>
      <c r="N1179" s="40"/>
      <c r="O1179" s="40"/>
      <c r="P1179" s="40"/>
      <c r="Q1179" s="40"/>
      <c r="R1179" s="37"/>
      <c r="S1179" s="37"/>
      <c r="T1179" s="37"/>
      <c r="U1179" s="37"/>
      <c r="V1179" s="37"/>
      <c r="W1179" s="37"/>
      <c r="X1179" s="37"/>
      <c r="Y1179" s="37"/>
      <c r="Z1179" s="37"/>
      <c r="AE1179" s="37"/>
      <c r="AF1179" s="37"/>
    </row>
    <row r="1180" spans="3:32">
      <c r="C1180" s="40"/>
      <c r="D1180" s="39"/>
      <c r="E1180" s="39"/>
      <c r="F1180" s="39"/>
      <c r="G1180" s="40"/>
      <c r="H1180" s="40"/>
      <c r="I1180" s="40"/>
      <c r="J1180" s="40"/>
      <c r="K1180" s="40"/>
      <c r="L1180" s="40"/>
      <c r="M1180" s="40"/>
      <c r="N1180" s="40"/>
      <c r="O1180" s="40"/>
      <c r="P1180" s="40"/>
      <c r="Q1180" s="40"/>
      <c r="R1180" s="37"/>
      <c r="S1180" s="37"/>
      <c r="T1180" s="37"/>
      <c r="U1180" s="37"/>
      <c r="V1180" s="37"/>
      <c r="W1180" s="37"/>
      <c r="X1180" s="37"/>
      <c r="Y1180" s="37"/>
      <c r="Z1180" s="37"/>
      <c r="AE1180" s="37"/>
      <c r="AF1180" s="37"/>
    </row>
    <row r="1181" spans="3:32">
      <c r="C1181" s="40"/>
      <c r="D1181" s="39"/>
      <c r="E1181" s="39"/>
      <c r="F1181" s="39"/>
      <c r="G1181" s="40"/>
      <c r="H1181" s="40"/>
      <c r="I1181" s="40"/>
      <c r="J1181" s="40"/>
      <c r="K1181" s="40"/>
      <c r="L1181" s="40"/>
      <c r="M1181" s="40"/>
      <c r="N1181" s="40"/>
      <c r="O1181" s="40"/>
      <c r="P1181" s="40"/>
      <c r="Q1181" s="40"/>
      <c r="R1181" s="37"/>
      <c r="S1181" s="37"/>
      <c r="T1181" s="37"/>
      <c r="U1181" s="37"/>
      <c r="V1181" s="37"/>
      <c r="W1181" s="37"/>
      <c r="X1181" s="37"/>
      <c r="Y1181" s="37"/>
      <c r="Z1181" s="37"/>
      <c r="AE1181" s="37"/>
      <c r="AF1181" s="37"/>
    </row>
    <row r="1182" spans="3:32">
      <c r="C1182" s="40"/>
      <c r="D1182" s="39"/>
      <c r="E1182" s="39"/>
      <c r="F1182" s="39"/>
      <c r="G1182" s="40"/>
      <c r="H1182" s="40"/>
      <c r="I1182" s="40"/>
      <c r="J1182" s="40"/>
      <c r="K1182" s="40"/>
      <c r="L1182" s="40"/>
      <c r="M1182" s="40"/>
      <c r="N1182" s="40"/>
      <c r="O1182" s="40"/>
      <c r="P1182" s="40"/>
      <c r="Q1182" s="40"/>
      <c r="R1182" s="37"/>
      <c r="S1182" s="37"/>
      <c r="T1182" s="37"/>
      <c r="U1182" s="37"/>
      <c r="V1182" s="37"/>
      <c r="W1182" s="37"/>
      <c r="X1182" s="37"/>
      <c r="Y1182" s="37"/>
      <c r="Z1182" s="37"/>
      <c r="AE1182" s="37"/>
      <c r="AF1182" s="37"/>
    </row>
    <row r="1183" spans="3:32">
      <c r="C1183" s="40"/>
      <c r="D1183" s="39"/>
      <c r="E1183" s="39"/>
      <c r="F1183" s="39"/>
      <c r="G1183" s="40"/>
      <c r="H1183" s="40"/>
      <c r="I1183" s="40"/>
      <c r="J1183" s="40"/>
      <c r="K1183" s="40"/>
      <c r="L1183" s="40"/>
      <c r="M1183" s="40"/>
      <c r="N1183" s="40"/>
      <c r="O1183" s="40"/>
      <c r="P1183" s="40"/>
      <c r="Q1183" s="40"/>
      <c r="R1183" s="37"/>
      <c r="S1183" s="37"/>
      <c r="T1183" s="37"/>
      <c r="U1183" s="37"/>
      <c r="V1183" s="37"/>
      <c r="W1183" s="37"/>
      <c r="X1183" s="37"/>
      <c r="Y1183" s="37"/>
      <c r="Z1183" s="37"/>
      <c r="AE1183" s="37"/>
      <c r="AF1183" s="37"/>
    </row>
    <row r="1184" spans="3:32">
      <c r="C1184" s="40"/>
      <c r="D1184" s="39"/>
      <c r="E1184" s="39"/>
      <c r="F1184" s="39"/>
      <c r="G1184" s="40"/>
      <c r="H1184" s="40"/>
      <c r="I1184" s="40"/>
      <c r="J1184" s="40"/>
      <c r="K1184" s="40"/>
      <c r="L1184" s="40"/>
      <c r="M1184" s="40"/>
      <c r="N1184" s="40"/>
      <c r="O1184" s="40"/>
      <c r="P1184" s="40"/>
      <c r="Q1184" s="40"/>
      <c r="R1184" s="37"/>
      <c r="S1184" s="37"/>
      <c r="T1184" s="37"/>
      <c r="U1184" s="37"/>
      <c r="V1184" s="37"/>
      <c r="W1184" s="37"/>
      <c r="X1184" s="37"/>
      <c r="Y1184" s="37"/>
      <c r="Z1184" s="37"/>
      <c r="AE1184" s="37"/>
      <c r="AF1184" s="37"/>
    </row>
    <row r="1185" spans="3:32">
      <c r="C1185" s="40"/>
      <c r="D1185" s="39"/>
      <c r="E1185" s="39"/>
      <c r="F1185" s="39"/>
      <c r="G1185" s="40"/>
      <c r="H1185" s="40"/>
      <c r="I1185" s="40"/>
      <c r="J1185" s="40"/>
      <c r="K1185" s="40"/>
      <c r="L1185" s="40"/>
      <c r="M1185" s="40"/>
      <c r="N1185" s="40"/>
      <c r="O1185" s="40"/>
      <c r="P1185" s="40"/>
      <c r="Q1185" s="40"/>
      <c r="R1185" s="37"/>
      <c r="S1185" s="37"/>
      <c r="T1185" s="37"/>
      <c r="U1185" s="37"/>
      <c r="V1185" s="37"/>
      <c r="W1185" s="37"/>
      <c r="X1185" s="37"/>
      <c r="Y1185" s="37"/>
      <c r="Z1185" s="37"/>
      <c r="AE1185" s="37"/>
      <c r="AF1185" s="37"/>
    </row>
    <row r="1186" spans="3:32">
      <c r="C1186" s="40"/>
      <c r="D1186" s="39"/>
      <c r="E1186" s="39"/>
      <c r="F1186" s="39"/>
      <c r="G1186" s="40"/>
      <c r="H1186" s="40"/>
      <c r="I1186" s="40"/>
      <c r="J1186" s="40"/>
      <c r="K1186" s="40"/>
      <c r="L1186" s="40"/>
      <c r="M1186" s="40"/>
      <c r="N1186" s="40"/>
      <c r="O1186" s="40"/>
      <c r="P1186" s="40"/>
      <c r="Q1186" s="40"/>
      <c r="R1186" s="37"/>
      <c r="S1186" s="37"/>
      <c r="T1186" s="37"/>
      <c r="U1186" s="37"/>
      <c r="V1186" s="37"/>
      <c r="W1186" s="37"/>
      <c r="X1186" s="37"/>
      <c r="Y1186" s="37"/>
      <c r="Z1186" s="37"/>
      <c r="AE1186" s="37"/>
      <c r="AF1186" s="37"/>
    </row>
    <row r="1187" spans="3:32">
      <c r="C1187" s="40"/>
      <c r="D1187" s="39"/>
      <c r="E1187" s="39"/>
      <c r="F1187" s="39"/>
      <c r="G1187" s="40"/>
      <c r="H1187" s="40"/>
      <c r="I1187" s="40"/>
      <c r="J1187" s="40"/>
      <c r="K1187" s="40"/>
      <c r="L1187" s="40"/>
      <c r="M1187" s="40"/>
      <c r="N1187" s="40"/>
      <c r="O1187" s="40"/>
      <c r="P1187" s="40"/>
      <c r="Q1187" s="40"/>
      <c r="R1187" s="37"/>
      <c r="S1187" s="37"/>
      <c r="T1187" s="37"/>
      <c r="U1187" s="37"/>
      <c r="V1187" s="37"/>
      <c r="W1187" s="37"/>
      <c r="X1187" s="37"/>
      <c r="Y1187" s="37"/>
      <c r="Z1187" s="37"/>
      <c r="AE1187" s="37"/>
      <c r="AF1187" s="37"/>
    </row>
    <row r="1188" spans="3:32">
      <c r="C1188" s="40"/>
      <c r="D1188" s="39"/>
      <c r="E1188" s="39"/>
      <c r="F1188" s="39"/>
      <c r="G1188" s="40"/>
      <c r="H1188" s="40"/>
      <c r="I1188" s="40"/>
      <c r="J1188" s="40"/>
      <c r="K1188" s="40"/>
      <c r="L1188" s="40"/>
      <c r="M1188" s="40"/>
      <c r="N1188" s="40"/>
      <c r="O1188" s="40"/>
      <c r="P1188" s="40"/>
      <c r="Q1188" s="40"/>
      <c r="R1188" s="37"/>
      <c r="S1188" s="37"/>
      <c r="T1188" s="37"/>
      <c r="U1188" s="37"/>
      <c r="V1188" s="37"/>
      <c r="W1188" s="37"/>
      <c r="X1188" s="37"/>
      <c r="Y1188" s="37"/>
      <c r="Z1188" s="37"/>
      <c r="AE1188" s="37"/>
      <c r="AF1188" s="37"/>
    </row>
    <row r="1189" spans="3:32">
      <c r="C1189" s="40"/>
      <c r="D1189" s="39"/>
      <c r="E1189" s="39"/>
      <c r="F1189" s="39"/>
      <c r="G1189" s="40"/>
      <c r="H1189" s="40"/>
      <c r="I1189" s="40"/>
      <c r="J1189" s="40"/>
      <c r="K1189" s="40"/>
      <c r="L1189" s="40"/>
      <c r="M1189" s="40"/>
      <c r="N1189" s="40"/>
      <c r="O1189" s="40"/>
      <c r="P1189" s="40"/>
      <c r="Q1189" s="40"/>
      <c r="R1189" s="37"/>
      <c r="S1189" s="37"/>
      <c r="T1189" s="37"/>
      <c r="U1189" s="37"/>
      <c r="V1189" s="37"/>
      <c r="W1189" s="37"/>
      <c r="X1189" s="37"/>
      <c r="Y1189" s="37"/>
      <c r="Z1189" s="37"/>
      <c r="AE1189" s="37"/>
      <c r="AF1189" s="37"/>
    </row>
    <row r="1190" spans="3:32">
      <c r="C1190" s="40"/>
      <c r="D1190" s="39"/>
      <c r="E1190" s="39"/>
      <c r="F1190" s="39"/>
      <c r="G1190" s="40"/>
      <c r="H1190" s="40"/>
      <c r="I1190" s="40"/>
      <c r="J1190" s="40"/>
      <c r="K1190" s="40"/>
      <c r="L1190" s="40"/>
      <c r="M1190" s="40"/>
      <c r="N1190" s="40"/>
      <c r="O1190" s="40"/>
      <c r="P1190" s="40"/>
      <c r="Q1190" s="40"/>
      <c r="R1190" s="37"/>
      <c r="S1190" s="37"/>
      <c r="T1190" s="37"/>
      <c r="U1190" s="37"/>
      <c r="V1190" s="37"/>
      <c r="W1190" s="37"/>
      <c r="X1190" s="37"/>
      <c r="Y1190" s="37"/>
      <c r="Z1190" s="37"/>
      <c r="AE1190" s="37"/>
      <c r="AF1190" s="37"/>
    </row>
    <row r="1191" spans="3:32">
      <c r="C1191" s="40"/>
      <c r="D1191" s="39"/>
      <c r="E1191" s="39"/>
      <c r="F1191" s="39"/>
      <c r="G1191" s="40"/>
      <c r="H1191" s="40"/>
      <c r="I1191" s="40"/>
      <c r="J1191" s="40"/>
      <c r="K1191" s="40"/>
      <c r="L1191" s="40"/>
      <c r="M1191" s="40"/>
      <c r="N1191" s="40"/>
      <c r="O1191" s="40"/>
      <c r="P1191" s="40"/>
      <c r="Q1191" s="40"/>
      <c r="R1191" s="37"/>
      <c r="S1191" s="37"/>
      <c r="T1191" s="37"/>
      <c r="U1191" s="37"/>
      <c r="V1191" s="37"/>
      <c r="W1191" s="37"/>
      <c r="X1191" s="37"/>
      <c r="Y1191" s="37"/>
      <c r="Z1191" s="37"/>
      <c r="AE1191" s="37"/>
      <c r="AF1191" s="37"/>
    </row>
    <row r="1192" spans="3:32">
      <c r="C1192" s="40"/>
      <c r="D1192" s="39"/>
      <c r="E1192" s="39"/>
      <c r="F1192" s="39"/>
      <c r="G1192" s="40"/>
      <c r="H1192" s="40"/>
      <c r="I1192" s="40"/>
      <c r="J1192" s="40"/>
      <c r="K1192" s="40"/>
      <c r="L1192" s="40"/>
      <c r="M1192" s="40"/>
      <c r="N1192" s="40"/>
      <c r="O1192" s="40"/>
      <c r="P1192" s="40"/>
      <c r="Q1192" s="40"/>
      <c r="R1192" s="37"/>
      <c r="S1192" s="37"/>
      <c r="T1192" s="37"/>
      <c r="U1192" s="37"/>
      <c r="V1192" s="37"/>
      <c r="W1192" s="37"/>
      <c r="X1192" s="37"/>
      <c r="Y1192" s="37"/>
      <c r="Z1192" s="37"/>
      <c r="AE1192" s="37"/>
      <c r="AF1192" s="37"/>
    </row>
    <row r="1193" spans="3:32">
      <c r="C1193" s="40"/>
      <c r="D1193" s="39"/>
      <c r="E1193" s="39"/>
      <c r="F1193" s="39"/>
      <c r="G1193" s="40"/>
      <c r="H1193" s="40"/>
      <c r="I1193" s="40"/>
      <c r="J1193" s="40"/>
      <c r="K1193" s="40"/>
      <c r="L1193" s="40"/>
      <c r="M1193" s="40"/>
      <c r="N1193" s="40"/>
      <c r="O1193" s="40"/>
      <c r="P1193" s="40"/>
      <c r="Q1193" s="40"/>
      <c r="R1193" s="37"/>
      <c r="S1193" s="37"/>
      <c r="T1193" s="37"/>
      <c r="U1193" s="37"/>
      <c r="V1193" s="37"/>
      <c r="W1193" s="37"/>
      <c r="X1193" s="37"/>
      <c r="Y1193" s="37"/>
      <c r="Z1193" s="37"/>
      <c r="AE1193" s="37"/>
      <c r="AF1193" s="37"/>
    </row>
    <row r="1194" spans="3:32">
      <c r="C1194" s="40"/>
      <c r="D1194" s="39"/>
      <c r="E1194" s="39"/>
      <c r="F1194" s="39"/>
      <c r="G1194" s="40"/>
      <c r="H1194" s="40"/>
      <c r="I1194" s="40"/>
      <c r="J1194" s="40"/>
      <c r="K1194" s="40"/>
      <c r="L1194" s="40"/>
      <c r="M1194" s="40"/>
      <c r="N1194" s="40"/>
      <c r="O1194" s="40"/>
      <c r="P1194" s="40"/>
      <c r="Q1194" s="40"/>
      <c r="R1194" s="37"/>
      <c r="S1194" s="37"/>
      <c r="T1194" s="37"/>
      <c r="U1194" s="37"/>
      <c r="V1194" s="37"/>
      <c r="W1194" s="37"/>
      <c r="X1194" s="37"/>
      <c r="Y1194" s="37"/>
      <c r="Z1194" s="37"/>
      <c r="AE1194" s="37"/>
      <c r="AF1194" s="37"/>
    </row>
    <row r="1195" spans="3:32">
      <c r="C1195" s="40"/>
      <c r="D1195" s="39"/>
      <c r="E1195" s="39"/>
      <c r="F1195" s="39"/>
      <c r="G1195" s="40"/>
      <c r="H1195" s="40"/>
      <c r="I1195" s="40"/>
      <c r="J1195" s="40"/>
      <c r="K1195" s="40"/>
      <c r="L1195" s="40"/>
      <c r="M1195" s="40"/>
      <c r="N1195" s="40"/>
      <c r="O1195" s="40"/>
      <c r="P1195" s="40"/>
      <c r="Q1195" s="40"/>
      <c r="R1195" s="37"/>
      <c r="S1195" s="37"/>
      <c r="T1195" s="37"/>
      <c r="U1195" s="37"/>
      <c r="V1195" s="37"/>
      <c r="W1195" s="37"/>
      <c r="X1195" s="37"/>
      <c r="Y1195" s="37"/>
      <c r="Z1195" s="37"/>
      <c r="AE1195" s="37"/>
      <c r="AF1195" s="37"/>
    </row>
    <row r="1196" spans="3:32">
      <c r="C1196" s="40"/>
      <c r="D1196" s="39"/>
      <c r="E1196" s="39"/>
      <c r="F1196" s="39"/>
      <c r="G1196" s="40"/>
      <c r="H1196" s="40"/>
      <c r="I1196" s="40"/>
      <c r="J1196" s="40"/>
      <c r="K1196" s="40"/>
      <c r="L1196" s="40"/>
      <c r="M1196" s="40"/>
      <c r="N1196" s="40"/>
      <c r="O1196" s="40"/>
      <c r="P1196" s="40"/>
      <c r="Q1196" s="40"/>
      <c r="R1196" s="37"/>
      <c r="S1196" s="37"/>
      <c r="T1196" s="37"/>
      <c r="U1196" s="37"/>
      <c r="V1196" s="37"/>
      <c r="W1196" s="37"/>
      <c r="X1196" s="37"/>
      <c r="Y1196" s="37"/>
      <c r="Z1196" s="37"/>
      <c r="AE1196" s="37"/>
      <c r="AF1196" s="37"/>
    </row>
    <row r="1197" spans="3:32">
      <c r="C1197" s="40"/>
      <c r="D1197" s="39"/>
      <c r="E1197" s="39"/>
      <c r="F1197" s="39"/>
      <c r="G1197" s="40"/>
      <c r="H1197" s="40"/>
      <c r="I1197" s="40"/>
      <c r="J1197" s="40"/>
      <c r="K1197" s="40"/>
      <c r="L1197" s="40"/>
      <c r="M1197" s="40"/>
      <c r="N1197" s="40"/>
      <c r="O1197" s="40"/>
      <c r="P1197" s="40"/>
      <c r="Q1197" s="40"/>
      <c r="R1197" s="37"/>
      <c r="S1197" s="37"/>
      <c r="T1197" s="37"/>
      <c r="U1197" s="37"/>
      <c r="V1197" s="37"/>
      <c r="W1197" s="37"/>
      <c r="X1197" s="37"/>
      <c r="Y1197" s="37"/>
      <c r="Z1197" s="37"/>
      <c r="AE1197" s="37"/>
      <c r="AF1197" s="37"/>
    </row>
    <row r="1198" spans="3:32">
      <c r="C1198" s="40"/>
      <c r="D1198" s="39"/>
      <c r="E1198" s="39"/>
      <c r="F1198" s="39"/>
      <c r="G1198" s="40"/>
      <c r="H1198" s="40"/>
      <c r="I1198" s="40"/>
      <c r="J1198" s="40"/>
      <c r="K1198" s="40"/>
      <c r="L1198" s="40"/>
      <c r="M1198" s="40"/>
      <c r="N1198" s="40"/>
      <c r="O1198" s="40"/>
      <c r="P1198" s="40"/>
      <c r="Q1198" s="40"/>
      <c r="R1198" s="37"/>
      <c r="S1198" s="37"/>
      <c r="T1198" s="37"/>
      <c r="U1198" s="37"/>
      <c r="V1198" s="37"/>
      <c r="W1198" s="37"/>
      <c r="X1198" s="37"/>
      <c r="Y1198" s="37"/>
      <c r="Z1198" s="37"/>
      <c r="AE1198" s="37"/>
      <c r="AF1198" s="37"/>
    </row>
    <row r="1199" spans="3:32">
      <c r="C1199" s="40"/>
      <c r="D1199" s="39"/>
      <c r="E1199" s="39"/>
      <c r="F1199" s="39"/>
      <c r="G1199" s="40"/>
      <c r="H1199" s="40"/>
      <c r="I1199" s="40"/>
      <c r="J1199" s="40"/>
      <c r="K1199" s="40"/>
      <c r="L1199" s="40"/>
      <c r="M1199" s="40"/>
      <c r="N1199" s="40"/>
      <c r="O1199" s="40"/>
      <c r="P1199" s="40"/>
      <c r="Q1199" s="40"/>
      <c r="R1199" s="37"/>
      <c r="S1199" s="37"/>
      <c r="T1199" s="37"/>
      <c r="U1199" s="37"/>
      <c r="V1199" s="37"/>
      <c r="W1199" s="37"/>
      <c r="X1199" s="37"/>
      <c r="Y1199" s="37"/>
      <c r="Z1199" s="37"/>
      <c r="AE1199" s="37"/>
      <c r="AF1199" s="37"/>
    </row>
    <row r="1200" spans="3:32">
      <c r="C1200" s="40"/>
      <c r="D1200" s="39"/>
      <c r="E1200" s="39"/>
      <c r="F1200" s="39"/>
      <c r="G1200" s="40"/>
      <c r="H1200" s="40"/>
      <c r="I1200" s="40"/>
      <c r="J1200" s="40"/>
      <c r="K1200" s="40"/>
      <c r="L1200" s="40"/>
      <c r="M1200" s="40"/>
      <c r="N1200" s="40"/>
      <c r="O1200" s="40"/>
      <c r="P1200" s="40"/>
      <c r="Q1200" s="40"/>
      <c r="R1200" s="37"/>
      <c r="S1200" s="37"/>
      <c r="T1200" s="37"/>
      <c r="U1200" s="37"/>
      <c r="V1200" s="37"/>
      <c r="W1200" s="37"/>
      <c r="X1200" s="37"/>
      <c r="Y1200" s="37"/>
      <c r="Z1200" s="37"/>
      <c r="AE1200" s="37"/>
      <c r="AF1200" s="37"/>
    </row>
    <row r="1201" spans="3:32">
      <c r="C1201" s="40"/>
      <c r="D1201" s="39"/>
      <c r="E1201" s="39"/>
      <c r="F1201" s="39"/>
      <c r="G1201" s="40"/>
      <c r="H1201" s="40"/>
      <c r="I1201" s="40"/>
      <c r="J1201" s="40"/>
      <c r="K1201" s="40"/>
      <c r="L1201" s="40"/>
      <c r="M1201" s="40"/>
      <c r="N1201" s="40"/>
      <c r="O1201" s="40"/>
      <c r="P1201" s="40"/>
      <c r="Q1201" s="40"/>
      <c r="R1201" s="37"/>
      <c r="S1201" s="37"/>
      <c r="T1201" s="37"/>
      <c r="U1201" s="37"/>
      <c r="V1201" s="37"/>
      <c r="W1201" s="37"/>
      <c r="X1201" s="37"/>
      <c r="Y1201" s="37"/>
      <c r="Z1201" s="37"/>
      <c r="AE1201" s="37"/>
      <c r="AF1201" s="37"/>
    </row>
    <row r="1202" spans="3:32">
      <c r="C1202" s="40"/>
      <c r="D1202" s="39"/>
      <c r="E1202" s="39"/>
      <c r="F1202" s="39"/>
      <c r="G1202" s="40"/>
      <c r="H1202" s="40"/>
      <c r="I1202" s="40"/>
      <c r="J1202" s="40"/>
      <c r="K1202" s="40"/>
      <c r="L1202" s="40"/>
      <c r="M1202" s="40"/>
      <c r="N1202" s="40"/>
      <c r="O1202" s="40"/>
      <c r="P1202" s="40"/>
      <c r="Q1202" s="40"/>
      <c r="R1202" s="37"/>
      <c r="S1202" s="37"/>
      <c r="T1202" s="37"/>
      <c r="U1202" s="37"/>
      <c r="V1202" s="37"/>
      <c r="W1202" s="37"/>
      <c r="X1202" s="37"/>
      <c r="Y1202" s="37"/>
      <c r="Z1202" s="37"/>
      <c r="AE1202" s="37"/>
      <c r="AF1202" s="37"/>
    </row>
    <row r="1203" spans="3:32">
      <c r="C1203" s="40"/>
      <c r="D1203" s="39"/>
      <c r="E1203" s="39"/>
      <c r="F1203" s="39"/>
      <c r="G1203" s="40"/>
      <c r="H1203" s="40"/>
      <c r="I1203" s="40"/>
      <c r="J1203" s="40"/>
      <c r="K1203" s="40"/>
      <c r="L1203" s="40"/>
      <c r="M1203" s="40"/>
      <c r="N1203" s="40"/>
      <c r="O1203" s="40"/>
      <c r="P1203" s="40"/>
      <c r="Q1203" s="40"/>
      <c r="R1203" s="37"/>
      <c r="S1203" s="37"/>
      <c r="T1203" s="37"/>
      <c r="U1203" s="37"/>
      <c r="V1203" s="37"/>
      <c r="W1203" s="37"/>
      <c r="X1203" s="37"/>
      <c r="Y1203" s="37"/>
      <c r="Z1203" s="37"/>
      <c r="AE1203" s="37"/>
      <c r="AF1203" s="37"/>
    </row>
    <row r="1204" spans="3:32">
      <c r="C1204" s="40"/>
      <c r="D1204" s="39"/>
      <c r="E1204" s="39"/>
      <c r="F1204" s="39"/>
      <c r="G1204" s="40"/>
      <c r="H1204" s="40"/>
      <c r="I1204" s="40"/>
      <c r="J1204" s="40"/>
      <c r="K1204" s="40"/>
      <c r="L1204" s="40"/>
      <c r="M1204" s="40"/>
      <c r="N1204" s="40"/>
      <c r="O1204" s="40"/>
      <c r="P1204" s="40"/>
      <c r="Q1204" s="40"/>
      <c r="R1204" s="37"/>
      <c r="S1204" s="37"/>
      <c r="T1204" s="37"/>
      <c r="U1204" s="37"/>
      <c r="V1204" s="37"/>
      <c r="W1204" s="37"/>
      <c r="X1204" s="37"/>
      <c r="Y1204" s="37"/>
      <c r="Z1204" s="37"/>
      <c r="AE1204" s="37"/>
      <c r="AF1204" s="37"/>
    </row>
    <row r="1205" spans="3:32">
      <c r="C1205" s="40"/>
      <c r="D1205" s="39"/>
      <c r="E1205" s="39"/>
      <c r="F1205" s="39"/>
      <c r="G1205" s="40"/>
      <c r="H1205" s="40"/>
      <c r="I1205" s="40"/>
      <c r="J1205" s="40"/>
      <c r="K1205" s="40"/>
      <c r="L1205" s="40"/>
      <c r="M1205" s="40"/>
      <c r="N1205" s="40"/>
      <c r="O1205" s="40"/>
      <c r="P1205" s="40"/>
      <c r="Q1205" s="40"/>
      <c r="R1205" s="37"/>
      <c r="S1205" s="37"/>
      <c r="T1205" s="37"/>
      <c r="U1205" s="37"/>
      <c r="V1205" s="37"/>
      <c r="W1205" s="37"/>
      <c r="X1205" s="37"/>
      <c r="Y1205" s="37"/>
      <c r="Z1205" s="37"/>
      <c r="AE1205" s="37"/>
      <c r="AF1205" s="37"/>
    </row>
    <row r="1206" spans="3:32">
      <c r="C1206" s="40"/>
      <c r="D1206" s="39"/>
      <c r="E1206" s="39"/>
      <c r="F1206" s="39"/>
      <c r="G1206" s="40"/>
      <c r="H1206" s="40"/>
      <c r="I1206" s="40"/>
      <c r="J1206" s="40"/>
      <c r="K1206" s="40"/>
      <c r="L1206" s="40"/>
      <c r="M1206" s="40"/>
      <c r="N1206" s="40"/>
      <c r="O1206" s="40"/>
      <c r="P1206" s="40"/>
      <c r="Q1206" s="40"/>
      <c r="R1206" s="37"/>
      <c r="S1206" s="37"/>
      <c r="T1206" s="37"/>
      <c r="U1206" s="37"/>
      <c r="V1206" s="37"/>
      <c r="W1206" s="37"/>
      <c r="X1206" s="37"/>
      <c r="Y1206" s="37"/>
      <c r="Z1206" s="37"/>
      <c r="AE1206" s="37"/>
      <c r="AF1206" s="37"/>
    </row>
    <row r="1207" spans="3:32">
      <c r="C1207" s="40"/>
      <c r="D1207" s="39"/>
      <c r="E1207" s="39"/>
      <c r="F1207" s="39"/>
      <c r="G1207" s="40"/>
      <c r="H1207" s="40"/>
      <c r="I1207" s="40"/>
      <c r="J1207" s="40"/>
      <c r="K1207" s="40"/>
      <c r="L1207" s="40"/>
      <c r="M1207" s="40"/>
      <c r="N1207" s="40"/>
      <c r="O1207" s="40"/>
      <c r="P1207" s="40"/>
      <c r="Q1207" s="40"/>
      <c r="R1207" s="37"/>
      <c r="S1207" s="37"/>
      <c r="T1207" s="37"/>
      <c r="U1207" s="37"/>
      <c r="V1207" s="37"/>
      <c r="W1207" s="37"/>
      <c r="X1207" s="37"/>
      <c r="Y1207" s="37"/>
      <c r="Z1207" s="37"/>
      <c r="AE1207" s="37"/>
      <c r="AF1207" s="37"/>
    </row>
    <row r="1208" spans="3:32">
      <c r="C1208" s="40"/>
      <c r="D1208" s="39"/>
      <c r="E1208" s="39"/>
      <c r="F1208" s="39"/>
      <c r="G1208" s="40"/>
      <c r="H1208" s="40"/>
      <c r="I1208" s="40"/>
      <c r="J1208" s="40"/>
      <c r="K1208" s="40"/>
      <c r="L1208" s="40"/>
      <c r="M1208" s="40"/>
      <c r="N1208" s="40"/>
      <c r="O1208" s="40"/>
      <c r="P1208" s="40"/>
      <c r="Q1208" s="40"/>
      <c r="R1208" s="37"/>
      <c r="S1208" s="37"/>
      <c r="T1208" s="37"/>
      <c r="U1208" s="37"/>
      <c r="V1208" s="37"/>
      <c r="W1208" s="37"/>
      <c r="X1208" s="37"/>
      <c r="Y1208" s="37"/>
      <c r="Z1208" s="37"/>
      <c r="AE1208" s="37"/>
      <c r="AF1208" s="37"/>
    </row>
    <row r="1209" spans="3:32">
      <c r="C1209" s="40"/>
      <c r="D1209" s="39"/>
      <c r="E1209" s="39"/>
      <c r="F1209" s="39"/>
      <c r="G1209" s="40"/>
      <c r="H1209" s="40"/>
      <c r="I1209" s="40"/>
      <c r="J1209" s="40"/>
      <c r="K1209" s="40"/>
      <c r="L1209" s="40"/>
      <c r="M1209" s="40"/>
      <c r="N1209" s="40"/>
      <c r="O1209" s="40"/>
      <c r="P1209" s="40"/>
      <c r="Q1209" s="40"/>
      <c r="R1209" s="37"/>
      <c r="S1209" s="37"/>
      <c r="T1209" s="37"/>
      <c r="U1209" s="37"/>
      <c r="V1209" s="37"/>
      <c r="W1209" s="37"/>
      <c r="X1209" s="37"/>
      <c r="Y1209" s="37"/>
      <c r="Z1209" s="37"/>
      <c r="AE1209" s="37"/>
      <c r="AF1209" s="37"/>
    </row>
    <row r="1210" spans="3:32">
      <c r="C1210" s="40"/>
      <c r="D1210" s="39"/>
      <c r="E1210" s="39"/>
      <c r="F1210" s="39"/>
      <c r="G1210" s="40"/>
      <c r="H1210" s="40"/>
      <c r="I1210" s="40"/>
      <c r="J1210" s="40"/>
      <c r="K1210" s="40"/>
      <c r="L1210" s="40"/>
      <c r="M1210" s="40"/>
      <c r="N1210" s="40"/>
      <c r="O1210" s="40"/>
      <c r="P1210" s="40"/>
      <c r="Q1210" s="40"/>
      <c r="R1210" s="37"/>
      <c r="S1210" s="37"/>
      <c r="T1210" s="37"/>
      <c r="U1210" s="37"/>
      <c r="V1210" s="37"/>
      <c r="W1210" s="37"/>
      <c r="X1210" s="37"/>
      <c r="Y1210" s="37"/>
      <c r="Z1210" s="37"/>
      <c r="AE1210" s="37"/>
      <c r="AF1210" s="37"/>
    </row>
    <row r="1211" spans="3:32">
      <c r="C1211" s="40"/>
      <c r="D1211" s="39"/>
      <c r="E1211" s="39"/>
      <c r="F1211" s="39"/>
      <c r="G1211" s="40"/>
      <c r="H1211" s="40"/>
      <c r="I1211" s="40"/>
      <c r="J1211" s="40"/>
      <c r="K1211" s="40"/>
      <c r="L1211" s="40"/>
      <c r="M1211" s="40"/>
      <c r="N1211" s="40"/>
      <c r="O1211" s="40"/>
      <c r="P1211" s="40"/>
      <c r="Q1211" s="40"/>
      <c r="R1211" s="37"/>
      <c r="S1211" s="37"/>
      <c r="T1211" s="37"/>
      <c r="U1211" s="37"/>
      <c r="V1211" s="37"/>
      <c r="W1211" s="37"/>
      <c r="X1211" s="37"/>
      <c r="Y1211" s="37"/>
      <c r="Z1211" s="37"/>
      <c r="AE1211" s="37"/>
      <c r="AF1211" s="37"/>
    </row>
    <row r="1212" spans="3:32">
      <c r="C1212" s="40"/>
      <c r="D1212" s="39"/>
      <c r="E1212" s="39"/>
      <c r="F1212" s="39"/>
      <c r="G1212" s="40"/>
      <c r="H1212" s="40"/>
      <c r="I1212" s="40"/>
      <c r="J1212" s="40"/>
      <c r="K1212" s="40"/>
      <c r="L1212" s="40"/>
      <c r="M1212" s="40"/>
      <c r="N1212" s="40"/>
      <c r="O1212" s="40"/>
      <c r="P1212" s="40"/>
      <c r="Q1212" s="40"/>
      <c r="R1212" s="37"/>
      <c r="S1212" s="37"/>
      <c r="T1212" s="37"/>
      <c r="U1212" s="37"/>
      <c r="V1212" s="37"/>
      <c r="W1212" s="37"/>
      <c r="X1212" s="37"/>
      <c r="Y1212" s="37"/>
      <c r="Z1212" s="37"/>
      <c r="AE1212" s="37"/>
      <c r="AF1212" s="37"/>
    </row>
    <row r="1213" spans="3:32">
      <c r="C1213" s="40"/>
      <c r="D1213" s="39"/>
      <c r="E1213" s="39"/>
      <c r="F1213" s="39"/>
      <c r="G1213" s="40"/>
      <c r="H1213" s="40"/>
      <c r="I1213" s="40"/>
      <c r="J1213" s="40"/>
      <c r="K1213" s="40"/>
      <c r="L1213" s="40"/>
      <c r="M1213" s="40"/>
      <c r="N1213" s="40"/>
      <c r="O1213" s="40"/>
      <c r="P1213" s="40"/>
      <c r="Q1213" s="40"/>
      <c r="R1213" s="37"/>
      <c r="S1213" s="37"/>
      <c r="T1213" s="37"/>
      <c r="U1213" s="37"/>
      <c r="V1213" s="37"/>
      <c r="W1213" s="37"/>
      <c r="X1213" s="37"/>
      <c r="Y1213" s="37"/>
      <c r="Z1213" s="37"/>
      <c r="AE1213" s="37"/>
      <c r="AF1213" s="37"/>
    </row>
    <row r="1214" spans="3:32">
      <c r="C1214" s="40"/>
      <c r="D1214" s="39"/>
      <c r="E1214" s="39"/>
      <c r="F1214" s="39"/>
      <c r="G1214" s="40"/>
      <c r="H1214" s="40"/>
      <c r="I1214" s="40"/>
      <c r="J1214" s="40"/>
      <c r="K1214" s="40"/>
      <c r="L1214" s="40"/>
      <c r="M1214" s="40"/>
      <c r="N1214" s="40"/>
      <c r="O1214" s="40"/>
      <c r="P1214" s="40"/>
      <c r="Q1214" s="40"/>
      <c r="R1214" s="37"/>
      <c r="S1214" s="37"/>
      <c r="T1214" s="37"/>
      <c r="U1214" s="37"/>
      <c r="V1214" s="37"/>
      <c r="W1214" s="37"/>
      <c r="X1214" s="37"/>
      <c r="Y1214" s="37"/>
      <c r="Z1214" s="37"/>
      <c r="AE1214" s="37"/>
      <c r="AF1214" s="37"/>
    </row>
    <row r="1215" spans="3:32">
      <c r="C1215" s="40"/>
      <c r="D1215" s="39"/>
      <c r="E1215" s="39"/>
      <c r="F1215" s="39"/>
      <c r="G1215" s="40"/>
      <c r="H1215" s="40"/>
      <c r="I1215" s="40"/>
      <c r="J1215" s="40"/>
      <c r="K1215" s="40"/>
      <c r="L1215" s="40"/>
      <c r="M1215" s="40"/>
      <c r="N1215" s="40"/>
      <c r="O1215" s="40"/>
      <c r="P1215" s="40"/>
      <c r="Q1215" s="40"/>
      <c r="R1215" s="37"/>
      <c r="S1215" s="37"/>
      <c r="T1215" s="37"/>
      <c r="U1215" s="37"/>
      <c r="V1215" s="37"/>
      <c r="W1215" s="37"/>
      <c r="X1215" s="37"/>
      <c r="Y1215" s="37"/>
      <c r="Z1215" s="37"/>
      <c r="AE1215" s="37"/>
      <c r="AF1215" s="37"/>
    </row>
    <row r="1216" spans="3:32">
      <c r="C1216" s="40"/>
      <c r="D1216" s="39"/>
      <c r="E1216" s="39"/>
      <c r="F1216" s="39"/>
      <c r="G1216" s="40"/>
      <c r="H1216" s="40"/>
      <c r="I1216" s="40"/>
      <c r="J1216" s="40"/>
      <c r="K1216" s="40"/>
      <c r="L1216" s="40"/>
      <c r="M1216" s="40"/>
      <c r="N1216" s="40"/>
      <c r="O1216" s="40"/>
      <c r="P1216" s="40"/>
      <c r="Q1216" s="40"/>
      <c r="R1216" s="37"/>
      <c r="S1216" s="37"/>
      <c r="T1216" s="37"/>
      <c r="U1216" s="37"/>
      <c r="V1216" s="37"/>
      <c r="W1216" s="37"/>
      <c r="X1216" s="37"/>
      <c r="Y1216" s="37"/>
      <c r="Z1216" s="37"/>
      <c r="AE1216" s="37"/>
      <c r="AF1216" s="37"/>
    </row>
    <row r="1217" spans="3:32">
      <c r="C1217" s="40"/>
      <c r="D1217" s="39"/>
      <c r="E1217" s="39"/>
      <c r="F1217" s="39"/>
      <c r="G1217" s="40"/>
      <c r="H1217" s="40"/>
      <c r="I1217" s="40"/>
      <c r="J1217" s="40"/>
      <c r="K1217" s="40"/>
      <c r="L1217" s="40"/>
      <c r="M1217" s="40"/>
      <c r="N1217" s="40"/>
      <c r="O1217" s="40"/>
      <c r="P1217" s="40"/>
      <c r="Q1217" s="40"/>
      <c r="R1217" s="37"/>
      <c r="S1217" s="37"/>
      <c r="T1217" s="37"/>
      <c r="U1217" s="37"/>
      <c r="V1217" s="37"/>
      <c r="W1217" s="37"/>
      <c r="X1217" s="37"/>
      <c r="Y1217" s="37"/>
      <c r="Z1217" s="37"/>
      <c r="AE1217" s="37"/>
      <c r="AF1217" s="37"/>
    </row>
    <row r="1218" spans="3:32">
      <c r="C1218" s="40"/>
      <c r="D1218" s="39"/>
      <c r="E1218" s="39"/>
      <c r="F1218" s="39"/>
      <c r="G1218" s="40"/>
      <c r="H1218" s="40"/>
      <c r="I1218" s="40"/>
      <c r="J1218" s="40"/>
      <c r="K1218" s="40"/>
      <c r="L1218" s="40"/>
      <c r="M1218" s="40"/>
      <c r="N1218" s="40"/>
      <c r="O1218" s="40"/>
      <c r="P1218" s="40"/>
      <c r="Q1218" s="40"/>
      <c r="R1218" s="37"/>
      <c r="S1218" s="37"/>
      <c r="T1218" s="37"/>
      <c r="U1218" s="37"/>
      <c r="V1218" s="37"/>
      <c r="W1218" s="37"/>
      <c r="X1218" s="37"/>
      <c r="Y1218" s="37"/>
      <c r="Z1218" s="37"/>
      <c r="AE1218" s="37"/>
      <c r="AF1218" s="37"/>
    </row>
    <row r="1219" spans="3:32">
      <c r="C1219" s="40"/>
      <c r="D1219" s="39"/>
      <c r="E1219" s="39"/>
      <c r="F1219" s="39"/>
      <c r="G1219" s="40"/>
      <c r="H1219" s="40"/>
      <c r="I1219" s="40"/>
      <c r="J1219" s="40"/>
      <c r="K1219" s="40"/>
      <c r="L1219" s="40"/>
      <c r="M1219" s="40"/>
      <c r="N1219" s="40"/>
      <c r="O1219" s="40"/>
      <c r="P1219" s="40"/>
      <c r="Q1219" s="40"/>
      <c r="R1219" s="37"/>
      <c r="S1219" s="37"/>
      <c r="T1219" s="37"/>
      <c r="U1219" s="37"/>
      <c r="V1219" s="37"/>
      <c r="W1219" s="37"/>
      <c r="X1219" s="37"/>
      <c r="Y1219" s="37"/>
      <c r="Z1219" s="37"/>
      <c r="AE1219" s="37"/>
      <c r="AF1219" s="37"/>
    </row>
    <row r="1220" spans="3:32">
      <c r="C1220" s="40"/>
      <c r="D1220" s="39"/>
      <c r="E1220" s="39"/>
      <c r="F1220" s="39"/>
      <c r="G1220" s="40"/>
      <c r="H1220" s="40"/>
      <c r="I1220" s="40"/>
      <c r="J1220" s="40"/>
      <c r="K1220" s="40"/>
      <c r="L1220" s="40"/>
      <c r="M1220" s="40"/>
      <c r="N1220" s="40"/>
      <c r="O1220" s="40"/>
      <c r="P1220" s="40"/>
      <c r="Q1220" s="40"/>
      <c r="R1220" s="37"/>
      <c r="S1220" s="37"/>
      <c r="T1220" s="37"/>
      <c r="U1220" s="37"/>
      <c r="V1220" s="37"/>
      <c r="W1220" s="37"/>
      <c r="X1220" s="37"/>
      <c r="Y1220" s="37"/>
      <c r="Z1220" s="37"/>
      <c r="AE1220" s="37"/>
      <c r="AF1220" s="37"/>
    </row>
    <row r="1221" spans="3:32">
      <c r="C1221" s="40"/>
      <c r="D1221" s="39"/>
      <c r="E1221" s="39"/>
      <c r="F1221" s="39"/>
      <c r="G1221" s="40"/>
      <c r="H1221" s="40"/>
      <c r="I1221" s="40"/>
      <c r="J1221" s="40"/>
      <c r="K1221" s="40"/>
      <c r="L1221" s="40"/>
      <c r="M1221" s="40"/>
      <c r="N1221" s="40"/>
      <c r="O1221" s="40"/>
      <c r="P1221" s="40"/>
      <c r="Q1221" s="40"/>
      <c r="R1221" s="37"/>
      <c r="S1221" s="37"/>
      <c r="T1221" s="37"/>
      <c r="U1221" s="37"/>
      <c r="V1221" s="37"/>
      <c r="W1221" s="37"/>
      <c r="X1221" s="37"/>
      <c r="Y1221" s="37"/>
      <c r="Z1221" s="37"/>
      <c r="AE1221" s="37"/>
      <c r="AF1221" s="37"/>
    </row>
    <row r="1222" spans="3:32">
      <c r="C1222" s="40"/>
      <c r="D1222" s="39"/>
      <c r="E1222" s="39"/>
      <c r="F1222" s="39"/>
      <c r="G1222" s="40"/>
      <c r="H1222" s="40"/>
      <c r="I1222" s="40"/>
      <c r="J1222" s="40"/>
      <c r="K1222" s="40"/>
      <c r="L1222" s="40"/>
      <c r="M1222" s="40"/>
      <c r="N1222" s="40"/>
      <c r="O1222" s="40"/>
      <c r="P1222" s="40"/>
      <c r="Q1222" s="40"/>
      <c r="R1222" s="37"/>
      <c r="S1222" s="37"/>
      <c r="T1222" s="37"/>
      <c r="U1222" s="37"/>
      <c r="V1222" s="37"/>
      <c r="W1222" s="37"/>
      <c r="X1222" s="37"/>
      <c r="Y1222" s="37"/>
      <c r="Z1222" s="37"/>
      <c r="AE1222" s="37"/>
      <c r="AF1222" s="37"/>
    </row>
    <row r="1223" spans="3:32">
      <c r="C1223" s="40"/>
      <c r="D1223" s="39"/>
      <c r="E1223" s="39"/>
      <c r="F1223" s="39"/>
      <c r="G1223" s="40"/>
      <c r="H1223" s="40"/>
      <c r="I1223" s="40"/>
      <c r="J1223" s="40"/>
      <c r="K1223" s="40"/>
      <c r="L1223" s="40"/>
      <c r="M1223" s="40"/>
      <c r="N1223" s="40"/>
      <c r="O1223" s="40"/>
      <c r="P1223" s="40"/>
      <c r="Q1223" s="40"/>
      <c r="R1223" s="37"/>
      <c r="S1223" s="37"/>
      <c r="T1223" s="37"/>
      <c r="U1223" s="37"/>
      <c r="V1223" s="37"/>
      <c r="W1223" s="37"/>
      <c r="X1223" s="37"/>
      <c r="Y1223" s="37"/>
      <c r="Z1223" s="37"/>
      <c r="AE1223" s="37"/>
      <c r="AF1223" s="37"/>
    </row>
    <row r="1224" spans="3:32">
      <c r="C1224" s="40"/>
      <c r="D1224" s="39"/>
      <c r="E1224" s="39"/>
      <c r="F1224" s="39"/>
      <c r="G1224" s="40"/>
      <c r="H1224" s="40"/>
      <c r="I1224" s="40"/>
      <c r="J1224" s="40"/>
      <c r="K1224" s="40"/>
      <c r="L1224" s="40"/>
      <c r="M1224" s="40"/>
      <c r="N1224" s="40"/>
      <c r="O1224" s="40"/>
      <c r="P1224" s="40"/>
      <c r="Q1224" s="40"/>
      <c r="R1224" s="37"/>
      <c r="S1224" s="37"/>
      <c r="T1224" s="37"/>
      <c r="U1224" s="37"/>
      <c r="V1224" s="37"/>
      <c r="W1224" s="37"/>
      <c r="X1224" s="37"/>
      <c r="Y1224" s="37"/>
      <c r="Z1224" s="37"/>
      <c r="AE1224" s="37"/>
      <c r="AF1224" s="37"/>
    </row>
    <row r="1225" spans="3:32">
      <c r="C1225" s="40"/>
      <c r="D1225" s="39"/>
      <c r="E1225" s="39"/>
      <c r="F1225" s="39"/>
      <c r="G1225" s="40"/>
      <c r="H1225" s="40"/>
      <c r="I1225" s="40"/>
      <c r="J1225" s="40"/>
      <c r="K1225" s="40"/>
      <c r="L1225" s="40"/>
      <c r="M1225" s="40"/>
      <c r="N1225" s="40"/>
      <c r="O1225" s="40"/>
      <c r="P1225" s="40"/>
      <c r="Q1225" s="40"/>
      <c r="R1225" s="37"/>
      <c r="S1225" s="37"/>
      <c r="T1225" s="37"/>
      <c r="U1225" s="37"/>
      <c r="V1225" s="37"/>
      <c r="W1225" s="37"/>
      <c r="X1225" s="37"/>
      <c r="Y1225" s="37"/>
      <c r="Z1225" s="37"/>
      <c r="AE1225" s="37"/>
      <c r="AF1225" s="37"/>
    </row>
    <row r="1226" spans="3:32">
      <c r="C1226" s="40"/>
      <c r="D1226" s="39"/>
      <c r="E1226" s="39"/>
      <c r="F1226" s="39"/>
      <c r="G1226" s="40"/>
      <c r="H1226" s="40"/>
      <c r="I1226" s="40"/>
      <c r="J1226" s="40"/>
      <c r="K1226" s="40"/>
      <c r="L1226" s="40"/>
      <c r="M1226" s="40"/>
      <c r="N1226" s="40"/>
      <c r="O1226" s="40"/>
      <c r="P1226" s="40"/>
      <c r="Q1226" s="40"/>
      <c r="R1226" s="37"/>
      <c r="S1226" s="37"/>
      <c r="T1226" s="37"/>
      <c r="U1226" s="37"/>
      <c r="V1226" s="37"/>
      <c r="W1226" s="37"/>
      <c r="X1226" s="37"/>
      <c r="Y1226" s="37"/>
      <c r="Z1226" s="37"/>
      <c r="AE1226" s="37"/>
      <c r="AF1226" s="37"/>
    </row>
    <row r="1227" spans="3:32">
      <c r="C1227" s="40"/>
      <c r="D1227" s="39"/>
      <c r="E1227" s="39"/>
      <c r="F1227" s="39"/>
      <c r="G1227" s="40"/>
      <c r="H1227" s="40"/>
      <c r="I1227" s="40"/>
      <c r="J1227" s="40"/>
      <c r="K1227" s="40"/>
      <c r="L1227" s="40"/>
      <c r="M1227" s="40"/>
      <c r="N1227" s="40"/>
      <c r="O1227" s="40"/>
      <c r="P1227" s="40"/>
      <c r="Q1227" s="40"/>
      <c r="R1227" s="37"/>
      <c r="S1227" s="37"/>
      <c r="T1227" s="37"/>
      <c r="U1227" s="37"/>
      <c r="V1227" s="37"/>
      <c r="W1227" s="37"/>
      <c r="X1227" s="37"/>
      <c r="Y1227" s="37"/>
      <c r="Z1227" s="37"/>
      <c r="AE1227" s="37"/>
      <c r="AF1227" s="37"/>
    </row>
    <row r="1228" spans="3:32">
      <c r="C1228" s="40"/>
      <c r="D1228" s="39"/>
      <c r="E1228" s="39"/>
      <c r="F1228" s="39"/>
      <c r="G1228" s="40"/>
      <c r="H1228" s="40"/>
      <c r="I1228" s="40"/>
      <c r="J1228" s="40"/>
      <c r="K1228" s="40"/>
      <c r="L1228" s="40"/>
      <c r="M1228" s="40"/>
      <c r="N1228" s="40"/>
      <c r="O1228" s="40"/>
      <c r="P1228" s="40"/>
      <c r="Q1228" s="40"/>
      <c r="R1228" s="37"/>
      <c r="S1228" s="37"/>
      <c r="T1228" s="37"/>
      <c r="U1228" s="37"/>
      <c r="V1228" s="37"/>
      <c r="W1228" s="37"/>
      <c r="X1228" s="37"/>
      <c r="Y1228" s="37"/>
      <c r="Z1228" s="37"/>
      <c r="AE1228" s="37"/>
      <c r="AF1228" s="37"/>
    </row>
    <row r="1229" spans="3:32">
      <c r="C1229" s="40"/>
      <c r="D1229" s="39"/>
      <c r="E1229" s="39"/>
      <c r="F1229" s="39"/>
      <c r="G1229" s="40"/>
      <c r="H1229" s="40"/>
      <c r="I1229" s="40"/>
      <c r="J1229" s="40"/>
      <c r="K1229" s="40"/>
      <c r="L1229" s="40"/>
      <c r="M1229" s="40"/>
      <c r="N1229" s="40"/>
      <c r="O1229" s="40"/>
      <c r="P1229" s="40"/>
      <c r="Q1229" s="40"/>
      <c r="R1229" s="37"/>
      <c r="S1229" s="37"/>
      <c r="T1229" s="37"/>
      <c r="U1229" s="37"/>
      <c r="V1229" s="37"/>
      <c r="W1229" s="37"/>
      <c r="X1229" s="37"/>
      <c r="Y1229" s="37"/>
      <c r="Z1229" s="37"/>
      <c r="AE1229" s="37"/>
      <c r="AF1229" s="37"/>
    </row>
    <row r="1230" spans="3:32">
      <c r="C1230" s="40"/>
      <c r="D1230" s="39"/>
      <c r="E1230" s="39"/>
      <c r="F1230" s="39"/>
      <c r="G1230" s="40"/>
      <c r="H1230" s="40"/>
      <c r="I1230" s="40"/>
      <c r="J1230" s="40"/>
      <c r="K1230" s="40"/>
      <c r="L1230" s="40"/>
      <c r="M1230" s="40"/>
      <c r="N1230" s="40"/>
      <c r="O1230" s="40"/>
      <c r="P1230" s="40"/>
      <c r="Q1230" s="40"/>
      <c r="R1230" s="37"/>
      <c r="S1230" s="37"/>
      <c r="T1230" s="37"/>
      <c r="U1230" s="37"/>
      <c r="V1230" s="37"/>
      <c r="W1230" s="37"/>
      <c r="X1230" s="37"/>
      <c r="Y1230" s="37"/>
      <c r="Z1230" s="37"/>
      <c r="AE1230" s="37"/>
      <c r="AF1230" s="37"/>
    </row>
    <row r="1231" spans="3:32">
      <c r="C1231" s="40"/>
      <c r="D1231" s="39"/>
      <c r="E1231" s="39"/>
      <c r="F1231" s="39"/>
      <c r="G1231" s="40"/>
      <c r="H1231" s="40"/>
      <c r="I1231" s="40"/>
      <c r="J1231" s="40"/>
      <c r="K1231" s="40"/>
      <c r="L1231" s="40"/>
      <c r="M1231" s="40"/>
      <c r="N1231" s="40"/>
      <c r="O1231" s="40"/>
      <c r="P1231" s="40"/>
      <c r="Q1231" s="40"/>
      <c r="R1231" s="37"/>
      <c r="S1231" s="37"/>
      <c r="T1231" s="37"/>
      <c r="U1231" s="37"/>
      <c r="V1231" s="37"/>
      <c r="W1231" s="37"/>
      <c r="X1231" s="37"/>
      <c r="Y1231" s="37"/>
      <c r="Z1231" s="37"/>
      <c r="AE1231" s="37"/>
      <c r="AF1231" s="37"/>
    </row>
    <row r="1232" spans="3:32">
      <c r="C1232" s="40"/>
      <c r="D1232" s="39"/>
      <c r="E1232" s="39"/>
      <c r="F1232" s="39"/>
      <c r="G1232" s="40"/>
      <c r="H1232" s="40"/>
      <c r="I1232" s="40"/>
      <c r="J1232" s="40"/>
      <c r="K1232" s="40"/>
      <c r="L1232" s="40"/>
      <c r="M1232" s="40"/>
      <c r="N1232" s="40"/>
      <c r="O1232" s="40"/>
      <c r="P1232" s="40"/>
      <c r="Q1232" s="40"/>
      <c r="R1232" s="37"/>
      <c r="S1232" s="37"/>
      <c r="T1232" s="37"/>
      <c r="U1232" s="37"/>
      <c r="V1232" s="37"/>
      <c r="W1232" s="37"/>
      <c r="X1232" s="37"/>
      <c r="Y1232" s="37"/>
      <c r="Z1232" s="37"/>
      <c r="AE1232" s="37"/>
      <c r="AF1232" s="37"/>
    </row>
    <row r="1233" spans="3:32">
      <c r="C1233" s="40"/>
      <c r="D1233" s="39"/>
      <c r="E1233" s="39"/>
      <c r="F1233" s="39"/>
      <c r="G1233" s="40"/>
      <c r="H1233" s="40"/>
      <c r="I1233" s="40"/>
      <c r="J1233" s="40"/>
      <c r="K1233" s="40"/>
      <c r="L1233" s="40"/>
      <c r="M1233" s="40"/>
      <c r="N1233" s="40"/>
      <c r="O1233" s="40"/>
      <c r="P1233" s="40"/>
      <c r="Q1233" s="40"/>
      <c r="R1233" s="37"/>
      <c r="S1233" s="37"/>
      <c r="T1233" s="37"/>
      <c r="U1233" s="37"/>
      <c r="V1233" s="37"/>
      <c r="W1233" s="37"/>
      <c r="X1233" s="37"/>
      <c r="Y1233" s="37"/>
      <c r="Z1233" s="37"/>
      <c r="AE1233" s="37"/>
      <c r="AF1233" s="37"/>
    </row>
    <row r="1234" spans="3:32">
      <c r="C1234" s="40"/>
      <c r="D1234" s="39"/>
      <c r="E1234" s="39"/>
      <c r="F1234" s="39"/>
      <c r="G1234" s="40"/>
      <c r="H1234" s="40"/>
      <c r="I1234" s="40"/>
      <c r="J1234" s="40"/>
      <c r="K1234" s="40"/>
      <c r="L1234" s="40"/>
      <c r="M1234" s="40"/>
      <c r="N1234" s="40"/>
      <c r="O1234" s="40"/>
      <c r="P1234" s="40"/>
      <c r="Q1234" s="40"/>
      <c r="R1234" s="37"/>
      <c r="S1234" s="37"/>
      <c r="T1234" s="37"/>
      <c r="U1234" s="37"/>
      <c r="V1234" s="37"/>
      <c r="W1234" s="37"/>
      <c r="X1234" s="37"/>
      <c r="Y1234" s="37"/>
      <c r="Z1234" s="37"/>
      <c r="AE1234" s="37"/>
      <c r="AF1234" s="37"/>
    </row>
    <row r="1235" spans="3:32">
      <c r="C1235" s="40"/>
      <c r="D1235" s="39"/>
      <c r="E1235" s="39"/>
      <c r="F1235" s="39"/>
      <c r="G1235" s="40"/>
      <c r="H1235" s="40"/>
      <c r="I1235" s="40"/>
      <c r="J1235" s="40"/>
      <c r="K1235" s="40"/>
      <c r="L1235" s="40"/>
      <c r="M1235" s="40"/>
      <c r="N1235" s="40"/>
      <c r="O1235" s="40"/>
      <c r="P1235" s="40"/>
      <c r="Q1235" s="40"/>
      <c r="R1235" s="37"/>
      <c r="S1235" s="37"/>
      <c r="T1235" s="37"/>
      <c r="U1235" s="37"/>
      <c r="V1235" s="37"/>
      <c r="W1235" s="37"/>
      <c r="X1235" s="37"/>
      <c r="Y1235" s="37"/>
      <c r="Z1235" s="37"/>
      <c r="AE1235" s="37"/>
      <c r="AF1235" s="37"/>
    </row>
    <row r="1236" spans="3:32">
      <c r="C1236" s="40"/>
      <c r="D1236" s="39"/>
      <c r="E1236" s="39"/>
      <c r="F1236" s="39"/>
      <c r="G1236" s="40"/>
      <c r="H1236" s="40"/>
      <c r="I1236" s="40"/>
      <c r="J1236" s="40"/>
      <c r="K1236" s="40"/>
      <c r="L1236" s="40"/>
      <c r="M1236" s="40"/>
      <c r="N1236" s="40"/>
      <c r="O1236" s="40"/>
      <c r="P1236" s="40"/>
      <c r="Q1236" s="40"/>
      <c r="R1236" s="37"/>
      <c r="S1236" s="37"/>
      <c r="T1236" s="37"/>
      <c r="U1236" s="37"/>
      <c r="V1236" s="37"/>
      <c r="W1236" s="37"/>
      <c r="X1236" s="37"/>
      <c r="Y1236" s="37"/>
      <c r="Z1236" s="37"/>
      <c r="AE1236" s="37"/>
      <c r="AF1236" s="37"/>
    </row>
    <row r="1237" spans="3:32">
      <c r="C1237" s="40"/>
      <c r="D1237" s="39"/>
      <c r="E1237" s="39"/>
      <c r="F1237" s="39"/>
      <c r="G1237" s="40"/>
      <c r="H1237" s="40"/>
      <c r="I1237" s="40"/>
      <c r="J1237" s="40"/>
      <c r="K1237" s="40"/>
      <c r="L1237" s="40"/>
      <c r="M1237" s="40"/>
      <c r="N1237" s="40"/>
      <c r="O1237" s="40"/>
      <c r="P1237" s="40"/>
      <c r="Q1237" s="40"/>
      <c r="R1237" s="37"/>
      <c r="S1237" s="37"/>
      <c r="T1237" s="37"/>
      <c r="U1237" s="37"/>
      <c r="V1237" s="37"/>
      <c r="W1237" s="37"/>
      <c r="X1237" s="37"/>
      <c r="Y1237" s="37"/>
      <c r="Z1237" s="37"/>
      <c r="AE1237" s="37"/>
      <c r="AF1237" s="37"/>
    </row>
    <row r="1238" spans="3:32">
      <c r="C1238" s="40"/>
      <c r="D1238" s="39"/>
      <c r="E1238" s="39"/>
      <c r="F1238" s="39"/>
      <c r="G1238" s="40"/>
      <c r="H1238" s="40"/>
      <c r="I1238" s="40"/>
      <c r="J1238" s="40"/>
      <c r="K1238" s="40"/>
      <c r="L1238" s="40"/>
      <c r="M1238" s="40"/>
      <c r="N1238" s="40"/>
      <c r="O1238" s="40"/>
      <c r="P1238" s="40"/>
      <c r="Q1238" s="40"/>
      <c r="R1238" s="37"/>
      <c r="S1238" s="37"/>
      <c r="T1238" s="37"/>
      <c r="U1238" s="37"/>
      <c r="V1238" s="37"/>
      <c r="W1238" s="37"/>
      <c r="X1238" s="37"/>
      <c r="Y1238" s="37"/>
      <c r="Z1238" s="37"/>
      <c r="AE1238" s="37"/>
      <c r="AF1238" s="37"/>
    </row>
    <row r="1239" spans="3:32">
      <c r="C1239" s="40"/>
      <c r="D1239" s="39"/>
      <c r="E1239" s="39"/>
      <c r="F1239" s="39"/>
      <c r="G1239" s="40"/>
      <c r="H1239" s="40"/>
      <c r="I1239" s="40"/>
      <c r="J1239" s="40"/>
      <c r="K1239" s="40"/>
      <c r="L1239" s="40"/>
      <c r="M1239" s="40"/>
      <c r="N1239" s="40"/>
      <c r="O1239" s="40"/>
      <c r="P1239" s="40"/>
      <c r="Q1239" s="40"/>
      <c r="R1239" s="37"/>
      <c r="S1239" s="37"/>
      <c r="T1239" s="37"/>
      <c r="U1239" s="37"/>
      <c r="V1239" s="37"/>
      <c r="W1239" s="37"/>
      <c r="X1239" s="37"/>
      <c r="Y1239" s="37"/>
      <c r="Z1239" s="37"/>
      <c r="AE1239" s="37"/>
      <c r="AF1239" s="37"/>
    </row>
    <row r="1240" spans="3:32">
      <c r="C1240" s="40"/>
      <c r="D1240" s="39"/>
      <c r="E1240" s="39"/>
      <c r="F1240" s="39"/>
      <c r="G1240" s="40"/>
      <c r="H1240" s="40"/>
      <c r="I1240" s="40"/>
      <c r="J1240" s="40"/>
      <c r="K1240" s="40"/>
      <c r="L1240" s="40"/>
      <c r="M1240" s="40"/>
      <c r="N1240" s="40"/>
      <c r="O1240" s="40"/>
      <c r="P1240" s="40"/>
      <c r="Q1240" s="40"/>
      <c r="R1240" s="37"/>
      <c r="S1240" s="37"/>
      <c r="T1240" s="37"/>
      <c r="U1240" s="37"/>
      <c r="V1240" s="37"/>
      <c r="W1240" s="37"/>
      <c r="X1240" s="37"/>
      <c r="Y1240" s="37"/>
      <c r="Z1240" s="37"/>
      <c r="AE1240" s="37"/>
      <c r="AF1240" s="37"/>
    </row>
    <row r="1241" spans="3:32">
      <c r="C1241" s="40"/>
      <c r="D1241" s="39"/>
      <c r="E1241" s="39"/>
      <c r="F1241" s="39"/>
      <c r="G1241" s="40"/>
      <c r="H1241" s="40"/>
      <c r="I1241" s="40"/>
      <c r="J1241" s="40"/>
      <c r="K1241" s="40"/>
      <c r="L1241" s="40"/>
      <c r="M1241" s="40"/>
      <c r="N1241" s="40"/>
      <c r="O1241" s="40"/>
      <c r="P1241" s="40"/>
      <c r="Q1241" s="40"/>
      <c r="R1241" s="37"/>
      <c r="S1241" s="37"/>
      <c r="T1241" s="37"/>
      <c r="U1241" s="37"/>
      <c r="V1241" s="37"/>
      <c r="W1241" s="37"/>
      <c r="X1241" s="37"/>
      <c r="Y1241" s="37"/>
      <c r="Z1241" s="37"/>
      <c r="AE1241" s="37"/>
      <c r="AF1241" s="37"/>
    </row>
    <row r="1242" spans="3:32">
      <c r="C1242" s="40"/>
      <c r="D1242" s="39"/>
      <c r="E1242" s="39"/>
      <c r="F1242" s="39"/>
      <c r="G1242" s="40"/>
      <c r="H1242" s="40"/>
      <c r="I1242" s="40"/>
      <c r="J1242" s="40"/>
      <c r="K1242" s="40"/>
      <c r="L1242" s="40"/>
      <c r="M1242" s="40"/>
      <c r="N1242" s="40"/>
      <c r="O1242" s="40"/>
      <c r="P1242" s="40"/>
      <c r="Q1242" s="40"/>
      <c r="R1242" s="37"/>
      <c r="S1242" s="37"/>
      <c r="T1242" s="37"/>
      <c r="U1242" s="37"/>
      <c r="V1242" s="37"/>
      <c r="W1242" s="37"/>
      <c r="X1242" s="37"/>
      <c r="Y1242" s="37"/>
      <c r="Z1242" s="37"/>
      <c r="AE1242" s="37"/>
      <c r="AF1242" s="37"/>
    </row>
    <row r="1243" spans="3:32">
      <c r="C1243" s="40"/>
      <c r="D1243" s="39"/>
      <c r="E1243" s="39"/>
      <c r="F1243" s="39"/>
      <c r="G1243" s="40"/>
      <c r="H1243" s="40"/>
      <c r="I1243" s="40"/>
      <c r="J1243" s="40"/>
      <c r="K1243" s="40"/>
      <c r="L1243" s="40"/>
      <c r="M1243" s="40"/>
      <c r="N1243" s="40"/>
      <c r="O1243" s="40"/>
      <c r="P1243" s="40"/>
      <c r="Q1243" s="40"/>
      <c r="R1243" s="37"/>
      <c r="S1243" s="37"/>
      <c r="T1243" s="37"/>
      <c r="U1243" s="37"/>
      <c r="V1243" s="37"/>
      <c r="W1243" s="37"/>
      <c r="X1243" s="37"/>
      <c r="Y1243" s="37"/>
      <c r="Z1243" s="37"/>
      <c r="AE1243" s="37"/>
      <c r="AF1243" s="37"/>
    </row>
    <row r="1244" spans="3:32">
      <c r="C1244" s="40"/>
      <c r="D1244" s="39"/>
      <c r="E1244" s="39"/>
      <c r="F1244" s="39"/>
      <c r="G1244" s="40"/>
      <c r="H1244" s="40"/>
      <c r="I1244" s="40"/>
      <c r="J1244" s="40"/>
      <c r="K1244" s="40"/>
      <c r="L1244" s="40"/>
      <c r="M1244" s="40"/>
      <c r="N1244" s="40"/>
      <c r="O1244" s="40"/>
      <c r="P1244" s="40"/>
      <c r="Q1244" s="40"/>
      <c r="R1244" s="37"/>
      <c r="S1244" s="37"/>
      <c r="T1244" s="37"/>
      <c r="U1244" s="37"/>
      <c r="V1244" s="37"/>
      <c r="W1244" s="37"/>
      <c r="X1244" s="37"/>
      <c r="Y1244" s="37"/>
      <c r="Z1244" s="37"/>
      <c r="AE1244" s="37"/>
      <c r="AF1244" s="37"/>
    </row>
    <row r="1245" spans="3:32">
      <c r="C1245" s="40"/>
      <c r="D1245" s="39"/>
      <c r="E1245" s="39"/>
      <c r="F1245" s="39"/>
      <c r="G1245" s="40"/>
      <c r="H1245" s="40"/>
      <c r="I1245" s="40"/>
      <c r="J1245" s="40"/>
      <c r="K1245" s="40"/>
      <c r="L1245" s="40"/>
      <c r="M1245" s="40"/>
      <c r="N1245" s="40"/>
      <c r="O1245" s="40"/>
      <c r="P1245" s="40"/>
      <c r="Q1245" s="40"/>
      <c r="R1245" s="37"/>
      <c r="S1245" s="37"/>
      <c r="T1245" s="37"/>
      <c r="U1245" s="37"/>
      <c r="V1245" s="37"/>
      <c r="W1245" s="37"/>
      <c r="X1245" s="37"/>
      <c r="Y1245" s="37"/>
      <c r="Z1245" s="37"/>
      <c r="AE1245" s="37"/>
      <c r="AF1245" s="37"/>
    </row>
    <row r="1246" spans="3:32">
      <c r="C1246" s="40"/>
      <c r="D1246" s="39"/>
      <c r="E1246" s="39"/>
      <c r="F1246" s="39"/>
      <c r="G1246" s="40"/>
      <c r="H1246" s="40"/>
      <c r="I1246" s="40"/>
      <c r="J1246" s="40"/>
      <c r="K1246" s="40"/>
      <c r="L1246" s="40"/>
      <c r="M1246" s="40"/>
      <c r="N1246" s="40"/>
      <c r="O1246" s="40"/>
      <c r="P1246" s="40"/>
      <c r="Q1246" s="40"/>
      <c r="R1246" s="37"/>
      <c r="S1246" s="37"/>
      <c r="T1246" s="37"/>
      <c r="U1246" s="37"/>
      <c r="V1246" s="37"/>
      <c r="W1246" s="37"/>
      <c r="X1246" s="37"/>
      <c r="Y1246" s="37"/>
      <c r="Z1246" s="37"/>
      <c r="AE1246" s="37"/>
      <c r="AF1246" s="37"/>
    </row>
    <row r="1247" spans="3:32">
      <c r="C1247" s="40"/>
      <c r="D1247" s="39"/>
      <c r="E1247" s="39"/>
      <c r="F1247" s="39"/>
      <c r="G1247" s="40"/>
      <c r="H1247" s="40"/>
      <c r="I1247" s="40"/>
      <c r="J1247" s="40"/>
      <c r="K1247" s="40"/>
      <c r="L1247" s="40"/>
      <c r="M1247" s="40"/>
      <c r="N1247" s="40"/>
      <c r="O1247" s="40"/>
      <c r="P1247" s="40"/>
      <c r="Q1247" s="40"/>
      <c r="R1247" s="37"/>
      <c r="S1247" s="37"/>
      <c r="T1247" s="37"/>
      <c r="U1247" s="37"/>
      <c r="V1247" s="37"/>
      <c r="W1247" s="37"/>
      <c r="X1247" s="37"/>
      <c r="Y1247" s="37"/>
      <c r="Z1247" s="37"/>
      <c r="AE1247" s="37"/>
      <c r="AF1247" s="37"/>
    </row>
    <row r="1248" spans="3:32">
      <c r="C1248" s="40"/>
      <c r="D1248" s="39"/>
      <c r="E1248" s="39"/>
      <c r="F1248" s="39"/>
      <c r="G1248" s="40"/>
      <c r="H1248" s="40"/>
      <c r="I1248" s="40"/>
      <c r="J1248" s="40"/>
      <c r="K1248" s="40"/>
      <c r="L1248" s="40"/>
      <c r="M1248" s="40"/>
      <c r="N1248" s="40"/>
      <c r="O1248" s="40"/>
      <c r="P1248" s="40"/>
      <c r="Q1248" s="40"/>
      <c r="R1248" s="37"/>
      <c r="S1248" s="37"/>
      <c r="T1248" s="37"/>
      <c r="U1248" s="37"/>
      <c r="V1248" s="37"/>
      <c r="W1248" s="37"/>
      <c r="X1248" s="37"/>
      <c r="Y1248" s="37"/>
      <c r="Z1248" s="37"/>
      <c r="AE1248" s="37"/>
      <c r="AF1248" s="37"/>
    </row>
    <row r="1249" spans="3:32">
      <c r="C1249" s="40"/>
      <c r="D1249" s="39"/>
      <c r="E1249" s="39"/>
      <c r="F1249" s="39"/>
      <c r="G1249" s="40"/>
      <c r="H1249" s="40"/>
      <c r="I1249" s="40"/>
      <c r="J1249" s="40"/>
      <c r="K1249" s="40"/>
      <c r="L1249" s="40"/>
      <c r="M1249" s="40"/>
      <c r="N1249" s="40"/>
      <c r="O1249" s="40"/>
      <c r="P1249" s="40"/>
      <c r="Q1249" s="40"/>
      <c r="R1249" s="37"/>
      <c r="S1249" s="37"/>
      <c r="T1249" s="37"/>
      <c r="U1249" s="37"/>
      <c r="V1249" s="37"/>
      <c r="W1249" s="37"/>
      <c r="X1249" s="37"/>
      <c r="Y1249" s="37"/>
      <c r="Z1249" s="37"/>
      <c r="AE1249" s="37"/>
      <c r="AF1249" s="37"/>
    </row>
    <row r="1250" spans="3:32">
      <c r="C1250" s="40"/>
      <c r="D1250" s="39"/>
      <c r="E1250" s="39"/>
      <c r="F1250" s="39"/>
      <c r="G1250" s="40"/>
      <c r="H1250" s="40"/>
      <c r="I1250" s="40"/>
      <c r="J1250" s="40"/>
      <c r="K1250" s="40"/>
      <c r="L1250" s="40"/>
      <c r="M1250" s="40"/>
      <c r="N1250" s="40"/>
      <c r="O1250" s="40"/>
      <c r="P1250" s="40"/>
      <c r="Q1250" s="40"/>
      <c r="R1250" s="37"/>
      <c r="S1250" s="37"/>
      <c r="T1250" s="37"/>
      <c r="U1250" s="37"/>
      <c r="V1250" s="37"/>
      <c r="W1250" s="37"/>
      <c r="X1250" s="37"/>
      <c r="Y1250" s="37"/>
      <c r="Z1250" s="37"/>
      <c r="AE1250" s="37"/>
      <c r="AF1250" s="37"/>
    </row>
    <row r="1251" spans="3:32">
      <c r="C1251" s="40"/>
      <c r="D1251" s="39"/>
      <c r="E1251" s="39"/>
      <c r="F1251" s="39"/>
      <c r="G1251" s="40"/>
      <c r="H1251" s="40"/>
      <c r="I1251" s="40"/>
      <c r="J1251" s="40"/>
      <c r="K1251" s="40"/>
      <c r="L1251" s="40"/>
      <c r="M1251" s="40"/>
      <c r="N1251" s="40"/>
      <c r="O1251" s="40"/>
      <c r="P1251" s="40"/>
      <c r="Q1251" s="40"/>
      <c r="R1251" s="37"/>
      <c r="S1251" s="37"/>
      <c r="T1251" s="37"/>
      <c r="U1251" s="37"/>
      <c r="V1251" s="37"/>
      <c r="W1251" s="37"/>
      <c r="X1251" s="37"/>
      <c r="Y1251" s="37"/>
      <c r="Z1251" s="37"/>
      <c r="AE1251" s="37"/>
      <c r="AF1251" s="37"/>
    </row>
    <row r="1252" spans="3:32">
      <c r="C1252" s="40"/>
      <c r="D1252" s="39"/>
      <c r="E1252" s="39"/>
      <c r="F1252" s="39"/>
      <c r="G1252" s="40"/>
      <c r="H1252" s="40"/>
      <c r="I1252" s="40"/>
      <c r="J1252" s="40"/>
      <c r="K1252" s="40"/>
      <c r="L1252" s="40"/>
      <c r="M1252" s="40"/>
      <c r="N1252" s="40"/>
      <c r="O1252" s="40"/>
      <c r="P1252" s="40"/>
      <c r="Q1252" s="40"/>
      <c r="R1252" s="37"/>
      <c r="S1252" s="37"/>
      <c r="T1252" s="37"/>
      <c r="U1252" s="37"/>
      <c r="V1252" s="37"/>
      <c r="W1252" s="37"/>
      <c r="X1252" s="37"/>
      <c r="Y1252" s="37"/>
      <c r="Z1252" s="37"/>
      <c r="AE1252" s="37"/>
      <c r="AF1252" s="37"/>
    </row>
    <row r="1253" spans="3:32">
      <c r="C1253" s="40"/>
      <c r="D1253" s="39"/>
      <c r="E1253" s="39"/>
      <c r="F1253" s="39"/>
      <c r="G1253" s="40"/>
      <c r="H1253" s="40"/>
      <c r="I1253" s="40"/>
      <c r="J1253" s="40"/>
      <c r="K1253" s="40"/>
      <c r="L1253" s="40"/>
      <c r="M1253" s="40"/>
      <c r="N1253" s="40"/>
      <c r="O1253" s="40"/>
      <c r="P1253" s="40"/>
      <c r="Q1253" s="40"/>
      <c r="R1253" s="37"/>
      <c r="S1253" s="37"/>
      <c r="T1253" s="37"/>
      <c r="U1253" s="37"/>
      <c r="V1253" s="37"/>
      <c r="W1253" s="37"/>
      <c r="X1253" s="37"/>
      <c r="Y1253" s="37"/>
      <c r="Z1253" s="37"/>
      <c r="AE1253" s="37"/>
      <c r="AF1253" s="37"/>
    </row>
    <row r="1254" spans="3:32">
      <c r="C1254" s="40"/>
      <c r="D1254" s="39"/>
      <c r="E1254" s="39"/>
      <c r="F1254" s="39"/>
      <c r="G1254" s="40"/>
      <c r="H1254" s="40"/>
      <c r="I1254" s="40"/>
      <c r="J1254" s="40"/>
      <c r="K1254" s="40"/>
      <c r="L1254" s="40"/>
      <c r="M1254" s="40"/>
      <c r="N1254" s="40"/>
      <c r="O1254" s="40"/>
      <c r="P1254" s="40"/>
      <c r="Q1254" s="40"/>
      <c r="R1254" s="37"/>
      <c r="S1254" s="37"/>
      <c r="T1254" s="37"/>
      <c r="U1254" s="37"/>
      <c r="V1254" s="37"/>
      <c r="W1254" s="37"/>
      <c r="X1254" s="37"/>
      <c r="Y1254" s="37"/>
      <c r="Z1254" s="37"/>
      <c r="AE1254" s="37"/>
      <c r="AF1254" s="37"/>
    </row>
    <row r="1255" spans="3:32">
      <c r="C1255" s="40"/>
      <c r="D1255" s="39"/>
      <c r="E1255" s="39"/>
      <c r="F1255" s="39"/>
      <c r="G1255" s="40"/>
      <c r="H1255" s="40"/>
      <c r="I1255" s="40"/>
      <c r="J1255" s="40"/>
      <c r="K1255" s="40"/>
      <c r="L1255" s="40"/>
      <c r="M1255" s="40"/>
      <c r="N1255" s="40"/>
      <c r="O1255" s="40"/>
      <c r="P1255" s="40"/>
      <c r="Q1255" s="40"/>
      <c r="R1255" s="37"/>
      <c r="S1255" s="37"/>
      <c r="T1255" s="37"/>
      <c r="U1255" s="37"/>
      <c r="V1255" s="37"/>
      <c r="W1255" s="37"/>
      <c r="X1255" s="37"/>
      <c r="Y1255" s="37"/>
      <c r="Z1255" s="37"/>
      <c r="AE1255" s="37"/>
      <c r="AF1255" s="37"/>
    </row>
    <row r="1256" spans="3:32">
      <c r="C1256" s="40"/>
      <c r="D1256" s="39"/>
      <c r="E1256" s="39"/>
      <c r="F1256" s="39"/>
      <c r="G1256" s="40"/>
      <c r="H1256" s="40"/>
      <c r="I1256" s="40"/>
      <c r="J1256" s="40"/>
      <c r="K1256" s="40"/>
      <c r="L1256" s="40"/>
      <c r="M1256" s="40"/>
      <c r="N1256" s="40"/>
      <c r="O1256" s="40"/>
      <c r="P1256" s="40"/>
      <c r="Q1256" s="40"/>
      <c r="R1256" s="37"/>
      <c r="S1256" s="37"/>
      <c r="T1256" s="37"/>
      <c r="U1256" s="37"/>
      <c r="V1256" s="37"/>
      <c r="W1256" s="37"/>
      <c r="X1256" s="37"/>
      <c r="Y1256" s="37"/>
      <c r="Z1256" s="37"/>
      <c r="AE1256" s="37"/>
      <c r="AF1256" s="37"/>
    </row>
    <row r="1257" spans="3:32">
      <c r="C1257" s="40"/>
      <c r="D1257" s="39"/>
      <c r="E1257" s="39"/>
      <c r="F1257" s="39"/>
      <c r="G1257" s="40"/>
      <c r="H1257" s="40"/>
      <c r="I1257" s="40"/>
      <c r="J1257" s="40"/>
      <c r="K1257" s="40"/>
      <c r="L1257" s="40"/>
      <c r="M1257" s="40"/>
      <c r="N1257" s="40"/>
      <c r="O1257" s="40"/>
      <c r="P1257" s="40"/>
      <c r="Q1257" s="40"/>
      <c r="R1257" s="37"/>
      <c r="S1257" s="37"/>
      <c r="T1257" s="37"/>
      <c r="U1257" s="37"/>
      <c r="V1257" s="37"/>
      <c r="W1257" s="37"/>
      <c r="X1257" s="37"/>
      <c r="Y1257" s="37"/>
      <c r="Z1257" s="37"/>
      <c r="AE1257" s="37"/>
      <c r="AF1257" s="37"/>
    </row>
    <row r="1258" spans="3:32">
      <c r="C1258" s="40"/>
      <c r="D1258" s="39"/>
      <c r="E1258" s="39"/>
      <c r="F1258" s="39"/>
      <c r="G1258" s="40"/>
      <c r="H1258" s="40"/>
      <c r="I1258" s="40"/>
      <c r="J1258" s="40"/>
      <c r="K1258" s="40"/>
      <c r="L1258" s="40"/>
      <c r="M1258" s="40"/>
      <c r="N1258" s="40"/>
      <c r="O1258" s="40"/>
      <c r="P1258" s="40"/>
      <c r="Q1258" s="40"/>
      <c r="R1258" s="37"/>
      <c r="S1258" s="37"/>
      <c r="T1258" s="37"/>
      <c r="U1258" s="37"/>
      <c r="V1258" s="37"/>
      <c r="W1258" s="37"/>
      <c r="X1258" s="37"/>
      <c r="Y1258" s="37"/>
      <c r="Z1258" s="37"/>
      <c r="AE1258" s="37"/>
      <c r="AF1258" s="37"/>
    </row>
    <row r="1259" spans="3:32">
      <c r="C1259" s="40"/>
      <c r="D1259" s="39"/>
      <c r="E1259" s="39"/>
      <c r="F1259" s="39"/>
      <c r="G1259" s="40"/>
      <c r="H1259" s="40"/>
      <c r="I1259" s="40"/>
      <c r="J1259" s="40"/>
      <c r="K1259" s="40"/>
      <c r="L1259" s="40"/>
      <c r="M1259" s="40"/>
      <c r="N1259" s="40"/>
      <c r="O1259" s="40"/>
      <c r="P1259" s="40"/>
      <c r="Q1259" s="40"/>
      <c r="R1259" s="37"/>
      <c r="S1259" s="37"/>
      <c r="T1259" s="37"/>
      <c r="U1259" s="37"/>
      <c r="V1259" s="37"/>
      <c r="W1259" s="37"/>
      <c r="X1259" s="37"/>
      <c r="Y1259" s="37"/>
      <c r="Z1259" s="37"/>
      <c r="AE1259" s="37"/>
      <c r="AF1259" s="37"/>
    </row>
    <row r="1260" spans="3:32">
      <c r="C1260" s="40"/>
      <c r="D1260" s="39"/>
      <c r="E1260" s="39"/>
      <c r="F1260" s="39"/>
      <c r="G1260" s="40"/>
      <c r="H1260" s="40"/>
      <c r="I1260" s="40"/>
      <c r="J1260" s="40"/>
      <c r="K1260" s="40"/>
      <c r="L1260" s="40"/>
      <c r="M1260" s="40"/>
      <c r="N1260" s="40"/>
      <c r="O1260" s="40"/>
      <c r="P1260" s="40"/>
      <c r="Q1260" s="40"/>
      <c r="R1260" s="37"/>
      <c r="S1260" s="37"/>
      <c r="T1260" s="37"/>
      <c r="U1260" s="37"/>
      <c r="V1260" s="37"/>
      <c r="W1260" s="37"/>
      <c r="X1260" s="37"/>
      <c r="Y1260" s="37"/>
      <c r="Z1260" s="37"/>
      <c r="AE1260" s="37"/>
      <c r="AF1260" s="37"/>
    </row>
    <row r="1261" spans="3:32">
      <c r="C1261" s="40"/>
      <c r="D1261" s="39"/>
      <c r="E1261" s="39"/>
      <c r="F1261" s="39"/>
      <c r="G1261" s="40"/>
      <c r="H1261" s="40"/>
      <c r="I1261" s="40"/>
      <c r="J1261" s="40"/>
      <c r="K1261" s="40"/>
      <c r="L1261" s="40"/>
      <c r="M1261" s="40"/>
      <c r="N1261" s="40"/>
      <c r="O1261" s="40"/>
      <c r="P1261" s="40"/>
      <c r="Q1261" s="40"/>
      <c r="R1261" s="37"/>
      <c r="S1261" s="37"/>
      <c r="T1261" s="37"/>
      <c r="U1261" s="37"/>
      <c r="V1261" s="37"/>
      <c r="W1261" s="37"/>
      <c r="X1261" s="37"/>
      <c r="Y1261" s="37"/>
      <c r="Z1261" s="37"/>
      <c r="AE1261" s="37"/>
      <c r="AF1261" s="37"/>
    </row>
    <row r="1262" spans="3:32">
      <c r="C1262" s="40"/>
      <c r="D1262" s="39"/>
      <c r="E1262" s="39"/>
      <c r="F1262" s="39"/>
      <c r="G1262" s="40"/>
      <c r="H1262" s="40"/>
      <c r="I1262" s="40"/>
      <c r="J1262" s="40"/>
      <c r="K1262" s="40"/>
      <c r="L1262" s="40"/>
      <c r="M1262" s="40"/>
      <c r="N1262" s="40"/>
      <c r="O1262" s="40"/>
      <c r="P1262" s="40"/>
      <c r="Q1262" s="40"/>
      <c r="R1262" s="37"/>
      <c r="S1262" s="37"/>
      <c r="T1262" s="37"/>
      <c r="U1262" s="37"/>
      <c r="V1262" s="37"/>
      <c r="W1262" s="37"/>
      <c r="X1262" s="37"/>
      <c r="Y1262" s="37"/>
      <c r="Z1262" s="37"/>
      <c r="AE1262" s="37"/>
      <c r="AF1262" s="37"/>
    </row>
    <row r="1263" spans="3:32">
      <c r="C1263" s="40"/>
      <c r="D1263" s="39"/>
      <c r="E1263" s="39"/>
      <c r="F1263" s="39"/>
      <c r="G1263" s="40"/>
      <c r="H1263" s="40"/>
      <c r="I1263" s="40"/>
      <c r="J1263" s="40"/>
      <c r="K1263" s="40"/>
      <c r="L1263" s="40"/>
      <c r="M1263" s="40"/>
      <c r="N1263" s="40"/>
      <c r="O1263" s="40"/>
      <c r="P1263" s="40"/>
      <c r="Q1263" s="40"/>
      <c r="R1263" s="37"/>
      <c r="S1263" s="37"/>
      <c r="T1263" s="37"/>
      <c r="U1263" s="37"/>
      <c r="V1263" s="37"/>
      <c r="W1263" s="37"/>
      <c r="X1263" s="37"/>
      <c r="Y1263" s="37"/>
      <c r="Z1263" s="37"/>
      <c r="AE1263" s="37"/>
      <c r="AF1263" s="37"/>
    </row>
    <row r="1264" spans="3:32">
      <c r="C1264" s="40"/>
      <c r="D1264" s="39"/>
      <c r="E1264" s="39"/>
      <c r="F1264" s="39"/>
      <c r="G1264" s="40"/>
      <c r="H1264" s="40"/>
      <c r="I1264" s="40"/>
      <c r="J1264" s="40"/>
      <c r="K1264" s="40"/>
      <c r="L1264" s="40"/>
      <c r="M1264" s="40"/>
      <c r="N1264" s="40"/>
      <c r="O1264" s="40"/>
      <c r="P1264" s="40"/>
      <c r="Q1264" s="40"/>
      <c r="R1264" s="37"/>
      <c r="S1264" s="37"/>
      <c r="T1264" s="37"/>
      <c r="U1264" s="37"/>
      <c r="V1264" s="37"/>
      <c r="W1264" s="37"/>
      <c r="X1264" s="37"/>
      <c r="Y1264" s="37"/>
      <c r="Z1264" s="37"/>
      <c r="AE1264" s="37"/>
      <c r="AF1264" s="37"/>
    </row>
    <row r="1265" spans="3:32">
      <c r="C1265" s="40"/>
      <c r="D1265" s="39"/>
      <c r="E1265" s="39"/>
      <c r="F1265" s="39"/>
      <c r="G1265" s="40"/>
      <c r="H1265" s="40"/>
      <c r="I1265" s="40"/>
      <c r="J1265" s="40"/>
      <c r="K1265" s="40"/>
      <c r="L1265" s="40"/>
      <c r="M1265" s="40"/>
      <c r="N1265" s="40"/>
      <c r="O1265" s="40"/>
      <c r="P1265" s="40"/>
      <c r="Q1265" s="40"/>
      <c r="R1265" s="37"/>
      <c r="S1265" s="37"/>
      <c r="T1265" s="37"/>
      <c r="U1265" s="37"/>
      <c r="V1265" s="37"/>
      <c r="W1265" s="37"/>
      <c r="X1265" s="37"/>
      <c r="Y1265" s="37"/>
      <c r="Z1265" s="37"/>
      <c r="AE1265" s="37"/>
      <c r="AF1265" s="37"/>
    </row>
    <row r="1266" spans="3:32">
      <c r="C1266" s="40"/>
      <c r="D1266" s="39"/>
      <c r="E1266" s="39"/>
      <c r="F1266" s="39"/>
      <c r="G1266" s="40"/>
      <c r="H1266" s="40"/>
      <c r="I1266" s="40"/>
      <c r="J1266" s="40"/>
      <c r="K1266" s="40"/>
      <c r="L1266" s="40"/>
      <c r="M1266" s="40"/>
      <c r="N1266" s="40"/>
      <c r="O1266" s="40"/>
      <c r="P1266" s="40"/>
      <c r="Q1266" s="40"/>
      <c r="R1266" s="37"/>
      <c r="S1266" s="37"/>
      <c r="T1266" s="37"/>
      <c r="U1266" s="37"/>
      <c r="V1266" s="37"/>
      <c r="W1266" s="37"/>
      <c r="X1266" s="37"/>
      <c r="Y1266" s="37"/>
      <c r="Z1266" s="37"/>
      <c r="AE1266" s="37"/>
      <c r="AF1266" s="37"/>
    </row>
    <row r="1267" spans="3:32">
      <c r="C1267" s="40"/>
      <c r="D1267" s="39"/>
      <c r="E1267" s="39"/>
      <c r="F1267" s="39"/>
      <c r="G1267" s="40"/>
      <c r="H1267" s="40"/>
      <c r="I1267" s="40"/>
      <c r="J1267" s="40"/>
      <c r="K1267" s="40"/>
      <c r="L1267" s="40"/>
      <c r="M1267" s="40"/>
      <c r="N1267" s="40"/>
      <c r="O1267" s="40"/>
      <c r="P1267" s="40"/>
      <c r="Q1267" s="40"/>
      <c r="R1267" s="37"/>
      <c r="S1267" s="37"/>
      <c r="T1267" s="37"/>
      <c r="U1267" s="37"/>
      <c r="V1267" s="37"/>
      <c r="W1267" s="37"/>
      <c r="X1267" s="37"/>
      <c r="Y1267" s="37"/>
      <c r="Z1267" s="37"/>
      <c r="AE1267" s="37"/>
      <c r="AF1267" s="37"/>
    </row>
    <row r="1268" spans="3:32">
      <c r="C1268" s="40"/>
      <c r="D1268" s="39"/>
      <c r="E1268" s="39"/>
      <c r="F1268" s="39"/>
      <c r="G1268" s="40"/>
      <c r="H1268" s="40"/>
      <c r="I1268" s="40"/>
      <c r="J1268" s="40"/>
      <c r="K1268" s="40"/>
      <c r="L1268" s="40"/>
      <c r="M1268" s="40"/>
      <c r="N1268" s="40"/>
      <c r="O1268" s="40"/>
      <c r="P1268" s="40"/>
      <c r="Q1268" s="40"/>
      <c r="R1268" s="37"/>
      <c r="S1268" s="37"/>
      <c r="T1268" s="37"/>
      <c r="U1268" s="37"/>
      <c r="V1268" s="37"/>
      <c r="W1268" s="37"/>
      <c r="X1268" s="37"/>
      <c r="Y1268" s="37"/>
      <c r="Z1268" s="37"/>
      <c r="AE1268" s="37"/>
      <c r="AF1268" s="37"/>
    </row>
    <row r="1269" spans="3:32">
      <c r="C1269" s="40"/>
      <c r="D1269" s="39"/>
      <c r="E1269" s="39"/>
      <c r="F1269" s="39"/>
      <c r="G1269" s="40"/>
      <c r="H1269" s="40"/>
      <c r="I1269" s="40"/>
      <c r="J1269" s="40"/>
      <c r="K1269" s="40"/>
      <c r="L1269" s="40"/>
      <c r="M1269" s="40"/>
      <c r="N1269" s="40"/>
      <c r="O1269" s="40"/>
      <c r="P1269" s="40"/>
      <c r="Q1269" s="40"/>
      <c r="R1269" s="37"/>
      <c r="S1269" s="37"/>
      <c r="T1269" s="37"/>
      <c r="U1269" s="37"/>
      <c r="V1269" s="37"/>
      <c r="W1269" s="37"/>
      <c r="X1269" s="37"/>
      <c r="Y1269" s="37"/>
      <c r="Z1269" s="37"/>
      <c r="AE1269" s="37"/>
      <c r="AF1269" s="37"/>
    </row>
    <row r="1270" spans="3:32">
      <c r="C1270" s="40"/>
      <c r="D1270" s="39"/>
      <c r="E1270" s="39"/>
      <c r="F1270" s="39"/>
      <c r="G1270" s="40"/>
      <c r="H1270" s="40"/>
      <c r="I1270" s="40"/>
      <c r="J1270" s="40"/>
      <c r="K1270" s="40"/>
      <c r="L1270" s="40"/>
      <c r="M1270" s="40"/>
      <c r="N1270" s="40"/>
      <c r="O1270" s="40"/>
      <c r="P1270" s="40"/>
      <c r="Q1270" s="40"/>
      <c r="R1270" s="37"/>
      <c r="S1270" s="37"/>
      <c r="T1270" s="37"/>
      <c r="U1270" s="37"/>
      <c r="V1270" s="37"/>
      <c r="W1270" s="37"/>
      <c r="X1270" s="37"/>
      <c r="Y1270" s="37"/>
      <c r="Z1270" s="37"/>
      <c r="AE1270" s="37"/>
      <c r="AF1270" s="37"/>
    </row>
    <row r="1271" spans="3:32">
      <c r="C1271" s="40"/>
      <c r="D1271" s="39"/>
      <c r="E1271" s="39"/>
      <c r="F1271" s="39"/>
      <c r="G1271" s="40"/>
      <c r="H1271" s="40"/>
      <c r="I1271" s="40"/>
      <c r="J1271" s="40"/>
      <c r="K1271" s="40"/>
      <c r="L1271" s="40"/>
      <c r="M1271" s="40"/>
      <c r="N1271" s="40"/>
      <c r="O1271" s="40"/>
      <c r="P1271" s="40"/>
      <c r="Q1271" s="40"/>
      <c r="R1271" s="37"/>
      <c r="S1271" s="37"/>
      <c r="T1271" s="37"/>
      <c r="U1271" s="37"/>
      <c r="V1271" s="37"/>
      <c r="W1271" s="37"/>
      <c r="X1271" s="37"/>
      <c r="Y1271" s="37"/>
      <c r="Z1271" s="37"/>
      <c r="AE1271" s="37"/>
      <c r="AF1271" s="37"/>
    </row>
    <row r="1272" spans="3:32">
      <c r="C1272" s="40"/>
      <c r="D1272" s="39"/>
      <c r="E1272" s="39"/>
      <c r="F1272" s="39"/>
      <c r="G1272" s="40"/>
      <c r="H1272" s="40"/>
      <c r="I1272" s="40"/>
      <c r="J1272" s="40"/>
      <c r="K1272" s="40"/>
      <c r="L1272" s="40"/>
      <c r="M1272" s="40"/>
      <c r="N1272" s="40"/>
      <c r="O1272" s="40"/>
      <c r="P1272" s="40"/>
      <c r="Q1272" s="40"/>
      <c r="R1272" s="37"/>
      <c r="S1272" s="37"/>
      <c r="T1272" s="37"/>
      <c r="U1272" s="37"/>
      <c r="V1272" s="37"/>
      <c r="W1272" s="37"/>
      <c r="X1272" s="37"/>
      <c r="Y1272" s="37"/>
      <c r="Z1272" s="37"/>
      <c r="AE1272" s="37"/>
      <c r="AF1272" s="37"/>
    </row>
    <row r="1273" spans="3:32">
      <c r="C1273" s="40"/>
      <c r="D1273" s="39"/>
      <c r="E1273" s="39"/>
      <c r="F1273" s="39"/>
      <c r="G1273" s="40"/>
      <c r="H1273" s="40"/>
      <c r="I1273" s="40"/>
      <c r="J1273" s="40"/>
      <c r="K1273" s="40"/>
      <c r="L1273" s="40"/>
      <c r="M1273" s="40"/>
      <c r="N1273" s="40"/>
      <c r="O1273" s="40"/>
      <c r="P1273" s="40"/>
      <c r="Q1273" s="40"/>
      <c r="R1273" s="37"/>
      <c r="S1273" s="37"/>
      <c r="T1273" s="37"/>
      <c r="U1273" s="37"/>
      <c r="V1273" s="37"/>
      <c r="W1273" s="37"/>
      <c r="X1273" s="37"/>
      <c r="Y1273" s="37"/>
      <c r="Z1273" s="37"/>
      <c r="AE1273" s="37"/>
      <c r="AF1273" s="37"/>
    </row>
    <row r="1274" spans="3:32">
      <c r="C1274" s="40"/>
      <c r="D1274" s="39"/>
      <c r="E1274" s="39"/>
      <c r="F1274" s="39"/>
      <c r="G1274" s="40"/>
      <c r="H1274" s="40"/>
      <c r="I1274" s="40"/>
      <c r="J1274" s="40"/>
      <c r="K1274" s="40"/>
      <c r="L1274" s="40"/>
      <c r="M1274" s="40"/>
      <c r="N1274" s="40"/>
      <c r="O1274" s="40"/>
      <c r="P1274" s="40"/>
      <c r="Q1274" s="40"/>
      <c r="R1274" s="37"/>
      <c r="S1274" s="37"/>
      <c r="T1274" s="37"/>
      <c r="U1274" s="37"/>
      <c r="V1274" s="37"/>
      <c r="W1274" s="37"/>
      <c r="X1274" s="37"/>
      <c r="Y1274" s="37"/>
      <c r="Z1274" s="37"/>
      <c r="AE1274" s="37"/>
      <c r="AF1274" s="37"/>
    </row>
    <row r="1275" spans="3:32">
      <c r="C1275" s="40"/>
      <c r="D1275" s="39"/>
      <c r="E1275" s="39"/>
      <c r="F1275" s="39"/>
      <c r="G1275" s="40"/>
      <c r="H1275" s="40"/>
      <c r="I1275" s="40"/>
      <c r="J1275" s="40"/>
      <c r="K1275" s="40"/>
      <c r="L1275" s="40"/>
      <c r="M1275" s="40"/>
      <c r="N1275" s="40"/>
      <c r="O1275" s="40"/>
      <c r="P1275" s="40"/>
      <c r="Q1275" s="40"/>
      <c r="R1275" s="37"/>
      <c r="S1275" s="37"/>
      <c r="T1275" s="37"/>
      <c r="U1275" s="37"/>
      <c r="V1275" s="37"/>
      <c r="W1275" s="37"/>
      <c r="X1275" s="37"/>
      <c r="Y1275" s="37"/>
      <c r="Z1275" s="37"/>
      <c r="AE1275" s="37"/>
      <c r="AF1275" s="37"/>
    </row>
    <row r="1276" spans="3:32">
      <c r="C1276" s="40"/>
      <c r="D1276" s="39"/>
      <c r="E1276" s="39"/>
      <c r="F1276" s="39"/>
      <c r="G1276" s="40"/>
      <c r="H1276" s="40"/>
      <c r="I1276" s="40"/>
      <c r="J1276" s="40"/>
      <c r="K1276" s="40"/>
      <c r="L1276" s="40"/>
      <c r="M1276" s="40"/>
      <c r="N1276" s="40"/>
      <c r="O1276" s="40"/>
      <c r="P1276" s="40"/>
      <c r="Q1276" s="40"/>
      <c r="R1276" s="37"/>
      <c r="S1276" s="37"/>
      <c r="T1276" s="37"/>
      <c r="U1276" s="37"/>
      <c r="V1276" s="37"/>
      <c r="W1276" s="37"/>
      <c r="X1276" s="37"/>
      <c r="Y1276" s="37"/>
      <c r="Z1276" s="37"/>
      <c r="AE1276" s="37"/>
      <c r="AF1276" s="37"/>
    </row>
    <row r="1277" spans="3:32">
      <c r="C1277" s="40"/>
      <c r="D1277" s="39"/>
      <c r="E1277" s="39"/>
      <c r="F1277" s="39"/>
      <c r="G1277" s="40"/>
      <c r="H1277" s="40"/>
      <c r="I1277" s="40"/>
      <c r="J1277" s="40"/>
      <c r="K1277" s="40"/>
      <c r="L1277" s="40"/>
      <c r="M1277" s="40"/>
      <c r="N1277" s="40"/>
      <c r="O1277" s="40"/>
      <c r="P1277" s="40"/>
      <c r="Q1277" s="40"/>
      <c r="R1277" s="37"/>
      <c r="S1277" s="37"/>
      <c r="T1277" s="37"/>
      <c r="U1277" s="37"/>
      <c r="V1277" s="37"/>
      <c r="W1277" s="37"/>
      <c r="X1277" s="37"/>
      <c r="Y1277" s="37"/>
      <c r="Z1277" s="37"/>
      <c r="AE1277" s="37"/>
      <c r="AF1277" s="37"/>
    </row>
    <row r="1278" spans="3:32">
      <c r="C1278" s="40"/>
      <c r="D1278" s="39"/>
      <c r="E1278" s="39"/>
      <c r="F1278" s="39"/>
      <c r="G1278" s="40"/>
      <c r="H1278" s="40"/>
      <c r="I1278" s="40"/>
      <c r="J1278" s="40"/>
      <c r="K1278" s="40"/>
      <c r="L1278" s="40"/>
      <c r="M1278" s="40"/>
      <c r="N1278" s="40"/>
      <c r="O1278" s="40"/>
      <c r="P1278" s="40"/>
      <c r="Q1278" s="40"/>
      <c r="R1278" s="37"/>
      <c r="S1278" s="37"/>
      <c r="T1278" s="37"/>
      <c r="U1278" s="37"/>
      <c r="V1278" s="37"/>
      <c r="W1278" s="37"/>
      <c r="X1278" s="37"/>
      <c r="Y1278" s="37"/>
      <c r="Z1278" s="37"/>
      <c r="AE1278" s="37"/>
      <c r="AF1278" s="37"/>
    </row>
    <row r="1279" spans="3:32">
      <c r="C1279" s="40"/>
      <c r="D1279" s="39"/>
      <c r="E1279" s="39"/>
      <c r="F1279" s="39"/>
      <c r="G1279" s="40"/>
      <c r="H1279" s="40"/>
      <c r="I1279" s="40"/>
      <c r="J1279" s="40"/>
      <c r="K1279" s="40"/>
      <c r="L1279" s="40"/>
      <c r="M1279" s="40"/>
      <c r="N1279" s="40"/>
      <c r="O1279" s="40"/>
      <c r="P1279" s="40"/>
      <c r="Q1279" s="40"/>
      <c r="R1279" s="37"/>
      <c r="S1279" s="37"/>
      <c r="T1279" s="37"/>
      <c r="U1279" s="37"/>
      <c r="V1279" s="37"/>
      <c r="W1279" s="37"/>
      <c r="X1279" s="37"/>
      <c r="Y1279" s="37"/>
      <c r="Z1279" s="37"/>
      <c r="AE1279" s="37"/>
      <c r="AF1279" s="37"/>
    </row>
    <row r="1280" spans="3:32">
      <c r="C1280" s="40"/>
      <c r="D1280" s="39"/>
      <c r="E1280" s="39"/>
      <c r="F1280" s="39"/>
      <c r="G1280" s="40"/>
      <c r="H1280" s="40"/>
      <c r="I1280" s="40"/>
      <c r="J1280" s="40"/>
      <c r="K1280" s="40"/>
      <c r="L1280" s="40"/>
      <c r="M1280" s="40"/>
      <c r="N1280" s="40"/>
      <c r="O1280" s="40"/>
      <c r="P1280" s="40"/>
      <c r="Q1280" s="40"/>
      <c r="R1280" s="37"/>
      <c r="S1280" s="37"/>
      <c r="T1280" s="37"/>
      <c r="U1280" s="37"/>
      <c r="V1280" s="37"/>
      <c r="W1280" s="37"/>
      <c r="X1280" s="37"/>
      <c r="Y1280" s="37"/>
      <c r="Z1280" s="37"/>
      <c r="AE1280" s="37"/>
      <c r="AF1280" s="37"/>
    </row>
    <row r="1281" spans="3:32">
      <c r="C1281" s="40"/>
      <c r="D1281" s="39"/>
      <c r="E1281" s="39"/>
      <c r="F1281" s="39"/>
      <c r="G1281" s="40"/>
      <c r="H1281" s="40"/>
      <c r="I1281" s="40"/>
      <c r="J1281" s="40"/>
      <c r="K1281" s="40"/>
      <c r="L1281" s="40"/>
      <c r="M1281" s="40"/>
      <c r="N1281" s="40"/>
      <c r="O1281" s="40"/>
      <c r="P1281" s="40"/>
      <c r="Q1281" s="40"/>
      <c r="R1281" s="37"/>
      <c r="S1281" s="37"/>
      <c r="T1281" s="37"/>
      <c r="U1281" s="37"/>
      <c r="V1281" s="37"/>
      <c r="W1281" s="37"/>
      <c r="X1281" s="37"/>
      <c r="Y1281" s="37"/>
      <c r="Z1281" s="37"/>
      <c r="AE1281" s="37"/>
      <c r="AF1281" s="37"/>
    </row>
    <row r="1282" spans="3:32">
      <c r="C1282" s="40"/>
      <c r="D1282" s="39"/>
      <c r="E1282" s="39"/>
      <c r="F1282" s="39"/>
      <c r="G1282" s="40"/>
      <c r="H1282" s="40"/>
      <c r="I1282" s="40"/>
      <c r="J1282" s="40"/>
      <c r="K1282" s="40"/>
      <c r="L1282" s="40"/>
      <c r="M1282" s="40"/>
      <c r="N1282" s="40"/>
      <c r="O1282" s="40"/>
      <c r="P1282" s="40"/>
      <c r="Q1282" s="40"/>
      <c r="R1282" s="37"/>
      <c r="S1282" s="37"/>
      <c r="T1282" s="37"/>
      <c r="U1282" s="37"/>
      <c r="V1282" s="37"/>
      <c r="W1282" s="37"/>
      <c r="X1282" s="37"/>
      <c r="Y1282" s="37"/>
      <c r="Z1282" s="37"/>
      <c r="AE1282" s="37"/>
      <c r="AF1282" s="37"/>
    </row>
    <row r="1283" spans="3:32">
      <c r="C1283" s="40"/>
      <c r="D1283" s="39"/>
      <c r="E1283" s="39"/>
      <c r="F1283" s="39"/>
      <c r="G1283" s="40"/>
      <c r="H1283" s="40"/>
      <c r="I1283" s="40"/>
      <c r="J1283" s="40"/>
      <c r="K1283" s="40"/>
      <c r="L1283" s="40"/>
      <c r="M1283" s="40"/>
      <c r="N1283" s="40"/>
      <c r="O1283" s="40"/>
      <c r="P1283" s="40"/>
      <c r="Q1283" s="40"/>
      <c r="R1283" s="37"/>
      <c r="S1283" s="37"/>
      <c r="T1283" s="37"/>
      <c r="U1283" s="37"/>
      <c r="V1283" s="37"/>
      <c r="W1283" s="37"/>
      <c r="X1283" s="37"/>
      <c r="Y1283" s="37"/>
      <c r="Z1283" s="37"/>
      <c r="AE1283" s="37"/>
      <c r="AF1283" s="37"/>
    </row>
    <row r="1284" spans="3:32">
      <c r="C1284" s="40"/>
      <c r="D1284" s="39"/>
      <c r="E1284" s="39"/>
      <c r="F1284" s="39"/>
      <c r="G1284" s="40"/>
      <c r="H1284" s="40"/>
      <c r="I1284" s="40"/>
      <c r="J1284" s="40"/>
      <c r="K1284" s="40"/>
      <c r="L1284" s="40"/>
      <c r="M1284" s="40"/>
      <c r="N1284" s="40"/>
      <c r="O1284" s="40"/>
      <c r="P1284" s="40"/>
      <c r="Q1284" s="40"/>
      <c r="R1284" s="37"/>
      <c r="S1284" s="37"/>
      <c r="T1284" s="37"/>
      <c r="U1284" s="37"/>
      <c r="V1284" s="37"/>
      <c r="W1284" s="37"/>
      <c r="X1284" s="37"/>
      <c r="Y1284" s="37"/>
      <c r="Z1284" s="37"/>
      <c r="AE1284" s="37"/>
      <c r="AF1284" s="37"/>
    </row>
    <row r="1285" spans="3:32">
      <c r="C1285" s="40"/>
      <c r="D1285" s="39"/>
      <c r="E1285" s="39"/>
      <c r="F1285" s="39"/>
      <c r="G1285" s="40"/>
      <c r="H1285" s="40"/>
      <c r="I1285" s="40"/>
      <c r="J1285" s="40"/>
      <c r="K1285" s="40"/>
      <c r="L1285" s="40"/>
      <c r="M1285" s="40"/>
      <c r="N1285" s="40"/>
      <c r="O1285" s="40"/>
      <c r="P1285" s="40"/>
      <c r="Q1285" s="40"/>
      <c r="R1285" s="37"/>
      <c r="S1285" s="37"/>
      <c r="T1285" s="37"/>
      <c r="U1285" s="37"/>
      <c r="V1285" s="37"/>
      <c r="W1285" s="37"/>
      <c r="X1285" s="37"/>
      <c r="Y1285" s="37"/>
      <c r="Z1285" s="37"/>
      <c r="AE1285" s="37"/>
      <c r="AF1285" s="37"/>
    </row>
    <row r="1286" spans="3:32">
      <c r="C1286" s="40"/>
      <c r="D1286" s="39"/>
      <c r="E1286" s="39"/>
      <c r="F1286" s="39"/>
      <c r="G1286" s="40"/>
      <c r="H1286" s="40"/>
      <c r="I1286" s="40"/>
      <c r="J1286" s="40"/>
      <c r="K1286" s="40"/>
      <c r="L1286" s="40"/>
      <c r="M1286" s="40"/>
      <c r="N1286" s="40"/>
      <c r="O1286" s="40"/>
      <c r="P1286" s="40"/>
      <c r="Q1286" s="40"/>
      <c r="R1286" s="37"/>
      <c r="S1286" s="37"/>
      <c r="T1286" s="37"/>
      <c r="U1286" s="37"/>
      <c r="V1286" s="37"/>
      <c r="W1286" s="37"/>
      <c r="X1286" s="37"/>
      <c r="Y1286" s="37"/>
      <c r="Z1286" s="37"/>
      <c r="AE1286" s="37"/>
      <c r="AF1286" s="37"/>
    </row>
    <row r="1287" spans="3:32">
      <c r="C1287" s="40"/>
      <c r="D1287" s="39"/>
      <c r="E1287" s="39"/>
      <c r="F1287" s="39"/>
      <c r="G1287" s="40"/>
      <c r="H1287" s="40"/>
      <c r="I1287" s="40"/>
      <c r="J1287" s="40"/>
      <c r="K1287" s="40"/>
      <c r="L1287" s="40"/>
      <c r="M1287" s="40"/>
      <c r="N1287" s="40"/>
      <c r="O1287" s="40"/>
      <c r="P1287" s="40"/>
      <c r="Q1287" s="40"/>
      <c r="R1287" s="37"/>
      <c r="S1287" s="37"/>
      <c r="T1287" s="37"/>
      <c r="U1287" s="37"/>
      <c r="V1287" s="37"/>
      <c r="W1287" s="37"/>
      <c r="X1287" s="37"/>
      <c r="Y1287" s="37"/>
      <c r="Z1287" s="37"/>
      <c r="AE1287" s="37"/>
      <c r="AF1287" s="37"/>
    </row>
    <row r="1288" spans="3:32">
      <c r="C1288" s="40"/>
      <c r="D1288" s="39"/>
      <c r="E1288" s="39"/>
      <c r="F1288" s="39"/>
      <c r="G1288" s="40"/>
      <c r="H1288" s="40"/>
      <c r="I1288" s="40"/>
      <c r="J1288" s="40"/>
      <c r="K1288" s="40"/>
      <c r="L1288" s="40"/>
      <c r="M1288" s="40"/>
      <c r="N1288" s="40"/>
      <c r="O1288" s="40"/>
      <c r="P1288" s="40"/>
      <c r="Q1288" s="40"/>
      <c r="R1288" s="37"/>
      <c r="S1288" s="37"/>
      <c r="T1288" s="37"/>
      <c r="U1288" s="37"/>
      <c r="V1288" s="37"/>
      <c r="W1288" s="37"/>
      <c r="X1288" s="37"/>
      <c r="Y1288" s="37"/>
      <c r="Z1288" s="37"/>
      <c r="AE1288" s="37"/>
      <c r="AF1288" s="37"/>
    </row>
    <row r="1289" spans="3:32">
      <c r="C1289" s="40"/>
      <c r="D1289" s="39"/>
      <c r="E1289" s="39"/>
      <c r="F1289" s="39"/>
      <c r="G1289" s="40"/>
      <c r="H1289" s="40"/>
      <c r="I1289" s="40"/>
      <c r="J1289" s="40"/>
      <c r="K1289" s="40"/>
      <c r="L1289" s="40"/>
      <c r="M1289" s="40"/>
      <c r="N1289" s="40"/>
      <c r="O1289" s="40"/>
      <c r="P1289" s="40"/>
      <c r="Q1289" s="40"/>
      <c r="R1289" s="37"/>
      <c r="S1289" s="37"/>
      <c r="T1289" s="37"/>
      <c r="U1289" s="37"/>
      <c r="V1289" s="37"/>
      <c r="W1289" s="37"/>
      <c r="X1289" s="37"/>
      <c r="Y1289" s="37"/>
      <c r="Z1289" s="37"/>
      <c r="AE1289" s="37"/>
      <c r="AF1289" s="37"/>
    </row>
    <row r="1290" spans="3:32">
      <c r="C1290" s="40"/>
      <c r="D1290" s="39"/>
      <c r="E1290" s="39"/>
      <c r="F1290" s="39"/>
      <c r="G1290" s="40"/>
      <c r="H1290" s="40"/>
      <c r="I1290" s="40"/>
      <c r="J1290" s="40"/>
      <c r="K1290" s="40"/>
      <c r="L1290" s="40"/>
      <c r="M1290" s="40"/>
      <c r="N1290" s="40"/>
      <c r="O1290" s="40"/>
      <c r="P1290" s="40"/>
      <c r="Q1290" s="40"/>
      <c r="R1290" s="37"/>
      <c r="S1290" s="37"/>
      <c r="T1290" s="37"/>
      <c r="U1290" s="37"/>
      <c r="V1290" s="37"/>
      <c r="W1290" s="37"/>
      <c r="X1290" s="37"/>
      <c r="Y1290" s="37"/>
      <c r="Z1290" s="37"/>
      <c r="AE1290" s="37"/>
      <c r="AF1290" s="37"/>
    </row>
    <row r="1291" spans="3:32">
      <c r="C1291" s="40"/>
      <c r="D1291" s="39"/>
      <c r="E1291" s="39"/>
      <c r="F1291" s="39"/>
      <c r="G1291" s="40"/>
      <c r="H1291" s="40"/>
      <c r="I1291" s="40"/>
      <c r="J1291" s="40"/>
      <c r="K1291" s="40"/>
      <c r="L1291" s="40"/>
      <c r="M1291" s="40"/>
      <c r="N1291" s="40"/>
      <c r="O1291" s="40"/>
      <c r="P1291" s="40"/>
      <c r="Q1291" s="40"/>
      <c r="R1291" s="37"/>
      <c r="S1291" s="37"/>
      <c r="T1291" s="37"/>
      <c r="U1291" s="37"/>
      <c r="V1291" s="37"/>
      <c r="W1291" s="37"/>
      <c r="X1291" s="37"/>
      <c r="Y1291" s="37"/>
      <c r="Z1291" s="37"/>
      <c r="AE1291" s="37"/>
      <c r="AF1291" s="37"/>
    </row>
    <row r="1292" spans="3:32">
      <c r="C1292" s="40"/>
      <c r="D1292" s="39"/>
      <c r="E1292" s="39"/>
      <c r="F1292" s="39"/>
      <c r="G1292" s="40"/>
      <c r="H1292" s="40"/>
      <c r="I1292" s="40"/>
      <c r="J1292" s="40"/>
      <c r="K1292" s="40"/>
      <c r="L1292" s="40"/>
      <c r="M1292" s="40"/>
      <c r="N1292" s="40"/>
      <c r="O1292" s="40"/>
      <c r="P1292" s="40"/>
      <c r="Q1292" s="40"/>
      <c r="R1292" s="37"/>
      <c r="S1292" s="37"/>
      <c r="T1292" s="37"/>
      <c r="U1292" s="37"/>
      <c r="V1292" s="37"/>
      <c r="W1292" s="37"/>
      <c r="X1292" s="37"/>
      <c r="Y1292" s="37"/>
      <c r="Z1292" s="37"/>
      <c r="AE1292" s="37"/>
      <c r="AF1292" s="37"/>
    </row>
    <row r="1293" spans="3:32">
      <c r="C1293" s="40"/>
      <c r="D1293" s="39"/>
      <c r="E1293" s="39"/>
      <c r="F1293" s="39"/>
      <c r="G1293" s="40"/>
      <c r="H1293" s="40"/>
      <c r="I1293" s="40"/>
      <c r="J1293" s="40"/>
      <c r="K1293" s="40"/>
      <c r="L1293" s="40"/>
      <c r="M1293" s="40"/>
      <c r="N1293" s="40"/>
      <c r="O1293" s="40"/>
      <c r="P1293" s="40"/>
      <c r="Q1293" s="40"/>
      <c r="R1293" s="37"/>
      <c r="S1293" s="37"/>
      <c r="T1293" s="37"/>
      <c r="U1293" s="37"/>
      <c r="V1293" s="37"/>
      <c r="W1293" s="37"/>
      <c r="X1293" s="37"/>
      <c r="Y1293" s="37"/>
      <c r="Z1293" s="37"/>
      <c r="AE1293" s="37"/>
      <c r="AF1293" s="37"/>
    </row>
    <row r="1294" spans="3:32">
      <c r="C1294" s="40"/>
      <c r="D1294" s="39"/>
      <c r="E1294" s="39"/>
      <c r="F1294" s="39"/>
      <c r="G1294" s="40"/>
      <c r="H1294" s="40"/>
      <c r="I1294" s="40"/>
      <c r="J1294" s="40"/>
      <c r="K1294" s="40"/>
      <c r="L1294" s="40"/>
      <c r="M1294" s="40"/>
      <c r="N1294" s="40"/>
      <c r="O1294" s="40"/>
      <c r="P1294" s="40"/>
      <c r="Q1294" s="40"/>
      <c r="R1294" s="37"/>
      <c r="S1294" s="37"/>
      <c r="T1294" s="37"/>
      <c r="U1294" s="37"/>
      <c r="V1294" s="37"/>
      <c r="W1294" s="37"/>
      <c r="X1294" s="37"/>
      <c r="Y1294" s="37"/>
      <c r="Z1294" s="37"/>
      <c r="AE1294" s="37"/>
      <c r="AF1294" s="37"/>
    </row>
    <row r="1295" spans="3:32">
      <c r="C1295" s="40"/>
      <c r="D1295" s="39"/>
      <c r="E1295" s="39"/>
      <c r="F1295" s="39"/>
      <c r="G1295" s="40"/>
      <c r="H1295" s="40"/>
      <c r="I1295" s="40"/>
      <c r="J1295" s="40"/>
      <c r="K1295" s="40"/>
      <c r="L1295" s="40"/>
      <c r="M1295" s="40"/>
      <c r="N1295" s="40"/>
      <c r="O1295" s="40"/>
      <c r="P1295" s="40"/>
      <c r="Q1295" s="40"/>
      <c r="R1295" s="37"/>
      <c r="S1295" s="37"/>
      <c r="T1295" s="37"/>
      <c r="U1295" s="37"/>
      <c r="V1295" s="37"/>
      <c r="W1295" s="37"/>
      <c r="X1295" s="37"/>
      <c r="Y1295" s="37"/>
      <c r="Z1295" s="37"/>
      <c r="AE1295" s="37"/>
      <c r="AF1295" s="37"/>
    </row>
    <row r="1296" spans="3:32">
      <c r="C1296" s="40"/>
      <c r="D1296" s="39"/>
      <c r="E1296" s="39"/>
      <c r="F1296" s="39"/>
      <c r="G1296" s="40"/>
      <c r="H1296" s="40"/>
      <c r="I1296" s="40"/>
      <c r="J1296" s="40"/>
      <c r="K1296" s="40"/>
      <c r="L1296" s="40"/>
      <c r="M1296" s="40"/>
      <c r="N1296" s="40"/>
      <c r="O1296" s="40"/>
      <c r="P1296" s="40"/>
      <c r="Q1296" s="40"/>
      <c r="R1296" s="37"/>
      <c r="S1296" s="37"/>
      <c r="T1296" s="37"/>
      <c r="U1296" s="37"/>
      <c r="V1296" s="37"/>
      <c r="W1296" s="37"/>
      <c r="X1296" s="37"/>
      <c r="Y1296" s="37"/>
      <c r="Z1296" s="37"/>
      <c r="AE1296" s="37"/>
      <c r="AF1296" s="37"/>
    </row>
    <row r="1297" spans="3:32">
      <c r="C1297" s="40"/>
      <c r="D1297" s="39"/>
      <c r="E1297" s="39"/>
      <c r="F1297" s="39"/>
      <c r="G1297" s="40"/>
      <c r="H1297" s="40"/>
      <c r="I1297" s="40"/>
      <c r="J1297" s="40"/>
      <c r="K1297" s="40"/>
      <c r="L1297" s="40"/>
      <c r="M1297" s="40"/>
      <c r="N1297" s="40"/>
      <c r="O1297" s="40"/>
      <c r="P1297" s="40"/>
      <c r="Q1297" s="40"/>
      <c r="R1297" s="37"/>
      <c r="S1297" s="37"/>
      <c r="T1297" s="37"/>
      <c r="U1297" s="37"/>
      <c r="V1297" s="37"/>
      <c r="W1297" s="37"/>
      <c r="X1297" s="37"/>
      <c r="Y1297" s="37"/>
      <c r="Z1297" s="37"/>
      <c r="AE1297" s="37"/>
      <c r="AF1297" s="37"/>
    </row>
    <row r="1298" spans="3:32">
      <c r="C1298" s="40"/>
      <c r="D1298" s="39"/>
      <c r="E1298" s="39"/>
      <c r="F1298" s="39"/>
      <c r="G1298" s="40"/>
      <c r="H1298" s="40"/>
      <c r="I1298" s="40"/>
      <c r="J1298" s="40"/>
      <c r="K1298" s="40"/>
      <c r="L1298" s="40"/>
      <c r="M1298" s="40"/>
      <c r="N1298" s="40"/>
      <c r="O1298" s="40"/>
      <c r="P1298" s="40"/>
      <c r="Q1298" s="40"/>
      <c r="R1298" s="37"/>
      <c r="S1298" s="37"/>
      <c r="T1298" s="37"/>
      <c r="U1298" s="37"/>
      <c r="V1298" s="37"/>
      <c r="W1298" s="37"/>
      <c r="X1298" s="37"/>
      <c r="Y1298" s="37"/>
      <c r="Z1298" s="37"/>
      <c r="AE1298" s="37"/>
      <c r="AF1298" s="37"/>
    </row>
    <row r="1299" spans="3:32">
      <c r="C1299" s="40"/>
      <c r="D1299" s="39"/>
      <c r="E1299" s="39"/>
      <c r="F1299" s="39"/>
      <c r="G1299" s="40"/>
      <c r="H1299" s="40"/>
      <c r="I1299" s="40"/>
      <c r="J1299" s="40"/>
      <c r="K1299" s="40"/>
      <c r="L1299" s="40"/>
      <c r="M1299" s="40"/>
      <c r="N1299" s="40"/>
      <c r="O1299" s="40"/>
      <c r="P1299" s="40"/>
      <c r="Q1299" s="40"/>
      <c r="R1299" s="37"/>
      <c r="S1299" s="37"/>
      <c r="T1299" s="37"/>
      <c r="U1299" s="37"/>
      <c r="V1299" s="37"/>
      <c r="W1299" s="37"/>
      <c r="X1299" s="37"/>
      <c r="Y1299" s="37"/>
      <c r="Z1299" s="37"/>
      <c r="AE1299" s="37"/>
      <c r="AF1299" s="37"/>
    </row>
    <row r="1300" spans="3:32">
      <c r="C1300" s="40"/>
      <c r="D1300" s="39"/>
      <c r="E1300" s="39"/>
      <c r="F1300" s="39"/>
      <c r="G1300" s="40"/>
      <c r="H1300" s="40"/>
      <c r="I1300" s="40"/>
      <c r="J1300" s="40"/>
      <c r="K1300" s="40"/>
      <c r="L1300" s="40"/>
      <c r="M1300" s="40"/>
      <c r="N1300" s="40"/>
      <c r="O1300" s="40"/>
      <c r="P1300" s="40"/>
      <c r="Q1300" s="40"/>
      <c r="R1300" s="37"/>
      <c r="S1300" s="37"/>
      <c r="T1300" s="37"/>
      <c r="U1300" s="37"/>
      <c r="V1300" s="37"/>
      <c r="W1300" s="37"/>
      <c r="X1300" s="37"/>
      <c r="Y1300" s="37"/>
      <c r="Z1300" s="37"/>
      <c r="AE1300" s="37"/>
      <c r="AF1300" s="37"/>
    </row>
    <row r="1301" spans="3:32">
      <c r="C1301" s="40"/>
      <c r="D1301" s="39"/>
      <c r="E1301" s="39"/>
      <c r="F1301" s="39"/>
      <c r="G1301" s="40"/>
      <c r="H1301" s="40"/>
      <c r="I1301" s="40"/>
      <c r="J1301" s="40"/>
      <c r="K1301" s="40"/>
      <c r="L1301" s="40"/>
      <c r="M1301" s="40"/>
      <c r="N1301" s="40"/>
      <c r="O1301" s="40"/>
      <c r="P1301" s="40"/>
      <c r="Q1301" s="40"/>
      <c r="R1301" s="37"/>
      <c r="S1301" s="37"/>
      <c r="T1301" s="37"/>
      <c r="U1301" s="37"/>
      <c r="V1301" s="37"/>
      <c r="W1301" s="37"/>
      <c r="X1301" s="37"/>
      <c r="Y1301" s="37"/>
      <c r="Z1301" s="37"/>
      <c r="AE1301" s="37"/>
      <c r="AF1301" s="37"/>
    </row>
    <row r="1302" spans="3:32">
      <c r="C1302" s="40"/>
      <c r="D1302" s="39"/>
      <c r="E1302" s="39"/>
      <c r="F1302" s="39"/>
      <c r="G1302" s="40"/>
      <c r="H1302" s="40"/>
      <c r="I1302" s="40"/>
      <c r="J1302" s="40"/>
      <c r="K1302" s="40"/>
      <c r="L1302" s="40"/>
      <c r="M1302" s="40"/>
      <c r="N1302" s="40"/>
      <c r="O1302" s="40"/>
      <c r="P1302" s="40"/>
      <c r="Q1302" s="40"/>
      <c r="R1302" s="37"/>
      <c r="S1302" s="37"/>
      <c r="T1302" s="37"/>
      <c r="U1302" s="37"/>
      <c r="V1302" s="37"/>
      <c r="W1302" s="37"/>
      <c r="X1302" s="37"/>
      <c r="Y1302" s="37"/>
      <c r="Z1302" s="37"/>
      <c r="AE1302" s="37"/>
      <c r="AF1302" s="37"/>
    </row>
    <row r="1303" spans="3:32">
      <c r="C1303" s="40"/>
      <c r="D1303" s="39"/>
      <c r="E1303" s="39"/>
      <c r="F1303" s="39"/>
      <c r="G1303" s="40"/>
      <c r="H1303" s="40"/>
      <c r="I1303" s="40"/>
      <c r="J1303" s="40"/>
      <c r="K1303" s="40"/>
      <c r="L1303" s="40"/>
      <c r="M1303" s="40"/>
      <c r="N1303" s="40"/>
      <c r="O1303" s="40"/>
      <c r="P1303" s="40"/>
      <c r="Q1303" s="40"/>
      <c r="R1303" s="37"/>
      <c r="S1303" s="37"/>
      <c r="T1303" s="37"/>
      <c r="U1303" s="37"/>
      <c r="V1303" s="37"/>
      <c r="W1303" s="37"/>
      <c r="X1303" s="37"/>
      <c r="Y1303" s="37"/>
      <c r="Z1303" s="37"/>
      <c r="AE1303" s="37"/>
      <c r="AF1303" s="37"/>
    </row>
    <row r="1304" spans="3:32">
      <c r="C1304" s="40"/>
      <c r="D1304" s="39"/>
      <c r="E1304" s="39"/>
      <c r="F1304" s="39"/>
      <c r="G1304" s="40"/>
      <c r="H1304" s="40"/>
      <c r="I1304" s="40"/>
      <c r="J1304" s="40"/>
      <c r="K1304" s="40"/>
      <c r="L1304" s="40"/>
      <c r="M1304" s="40"/>
      <c r="N1304" s="40"/>
      <c r="O1304" s="40"/>
      <c r="P1304" s="40"/>
      <c r="Q1304" s="40"/>
      <c r="R1304" s="37"/>
      <c r="S1304" s="37"/>
      <c r="T1304" s="37"/>
      <c r="U1304" s="37"/>
      <c r="V1304" s="37"/>
      <c r="W1304" s="37"/>
      <c r="X1304" s="37"/>
      <c r="Y1304" s="37"/>
      <c r="Z1304" s="37"/>
      <c r="AE1304" s="37"/>
      <c r="AF1304" s="37"/>
    </row>
    <row r="1305" spans="3:32">
      <c r="C1305" s="40"/>
      <c r="D1305" s="39"/>
      <c r="E1305" s="39"/>
      <c r="F1305" s="39"/>
      <c r="G1305" s="40"/>
      <c r="H1305" s="40"/>
      <c r="I1305" s="40"/>
      <c r="J1305" s="40"/>
      <c r="K1305" s="40"/>
      <c r="L1305" s="40"/>
      <c r="M1305" s="40"/>
      <c r="N1305" s="40"/>
      <c r="O1305" s="40"/>
      <c r="P1305" s="40"/>
      <c r="Q1305" s="40"/>
      <c r="R1305" s="37"/>
      <c r="S1305" s="37"/>
      <c r="T1305" s="37"/>
      <c r="U1305" s="37"/>
      <c r="V1305" s="37"/>
      <c r="W1305" s="37"/>
      <c r="X1305" s="37"/>
      <c r="Y1305" s="37"/>
      <c r="Z1305" s="37"/>
      <c r="AE1305" s="37"/>
      <c r="AF1305" s="37"/>
    </row>
    <row r="1306" spans="3:32">
      <c r="C1306" s="40"/>
      <c r="D1306" s="39"/>
      <c r="E1306" s="39"/>
      <c r="F1306" s="39"/>
      <c r="G1306" s="40"/>
      <c r="H1306" s="40"/>
      <c r="I1306" s="40"/>
      <c r="J1306" s="40"/>
      <c r="K1306" s="40"/>
      <c r="L1306" s="40"/>
      <c r="M1306" s="40"/>
      <c r="N1306" s="40"/>
      <c r="O1306" s="40"/>
      <c r="P1306" s="40"/>
      <c r="Q1306" s="40"/>
      <c r="R1306" s="37"/>
      <c r="S1306" s="37"/>
      <c r="T1306" s="37"/>
      <c r="U1306" s="37"/>
      <c r="V1306" s="37"/>
      <c r="W1306" s="37"/>
      <c r="X1306" s="37"/>
      <c r="Y1306" s="37"/>
      <c r="Z1306" s="37"/>
      <c r="AE1306" s="37"/>
      <c r="AF1306" s="37"/>
    </row>
    <row r="1307" spans="3:32">
      <c r="C1307" s="40"/>
      <c r="D1307" s="39"/>
      <c r="E1307" s="39"/>
      <c r="F1307" s="39"/>
      <c r="G1307" s="40"/>
      <c r="H1307" s="40"/>
      <c r="I1307" s="40"/>
      <c r="J1307" s="40"/>
      <c r="K1307" s="40"/>
      <c r="L1307" s="40"/>
      <c r="M1307" s="40"/>
      <c r="N1307" s="40"/>
      <c r="O1307" s="40"/>
      <c r="P1307" s="40"/>
      <c r="Q1307" s="40"/>
      <c r="R1307" s="37"/>
      <c r="S1307" s="37"/>
      <c r="T1307" s="37"/>
      <c r="U1307" s="37"/>
      <c r="V1307" s="37"/>
      <c r="W1307" s="37"/>
      <c r="X1307" s="37"/>
      <c r="Y1307" s="37"/>
      <c r="Z1307" s="37"/>
      <c r="AE1307" s="37"/>
      <c r="AF1307" s="37"/>
    </row>
    <row r="1308" spans="3:32">
      <c r="C1308" s="40"/>
      <c r="D1308" s="39"/>
      <c r="E1308" s="39"/>
      <c r="F1308" s="39"/>
      <c r="G1308" s="40"/>
      <c r="H1308" s="40"/>
      <c r="I1308" s="40"/>
      <c r="J1308" s="40"/>
      <c r="K1308" s="40"/>
      <c r="L1308" s="40"/>
      <c r="M1308" s="40"/>
      <c r="N1308" s="40"/>
      <c r="O1308" s="40"/>
      <c r="P1308" s="40"/>
      <c r="Q1308" s="40"/>
      <c r="R1308" s="37"/>
      <c r="S1308" s="37"/>
      <c r="T1308" s="37"/>
      <c r="U1308" s="37"/>
      <c r="V1308" s="37"/>
      <c r="W1308" s="37"/>
      <c r="X1308" s="37"/>
      <c r="Y1308" s="37"/>
      <c r="Z1308" s="37"/>
      <c r="AE1308" s="37"/>
      <c r="AF1308" s="37"/>
    </row>
    <row r="1309" spans="3:32">
      <c r="C1309" s="40"/>
      <c r="D1309" s="39"/>
      <c r="E1309" s="39"/>
      <c r="F1309" s="39"/>
      <c r="G1309" s="40"/>
      <c r="H1309" s="40"/>
      <c r="I1309" s="40"/>
      <c r="J1309" s="40"/>
      <c r="K1309" s="40"/>
      <c r="L1309" s="40"/>
      <c r="M1309" s="40"/>
      <c r="N1309" s="40"/>
      <c r="O1309" s="40"/>
      <c r="P1309" s="40"/>
      <c r="Q1309" s="40"/>
      <c r="R1309" s="37"/>
      <c r="S1309" s="37"/>
      <c r="T1309" s="37"/>
      <c r="U1309" s="37"/>
      <c r="V1309" s="37"/>
      <c r="W1309" s="37"/>
      <c r="X1309" s="37"/>
      <c r="Y1309" s="37"/>
      <c r="Z1309" s="37"/>
      <c r="AE1309" s="37"/>
      <c r="AF1309" s="37"/>
    </row>
    <row r="1310" spans="3:32">
      <c r="C1310" s="40"/>
      <c r="D1310" s="39"/>
      <c r="E1310" s="39"/>
      <c r="F1310" s="39"/>
      <c r="G1310" s="40"/>
      <c r="H1310" s="40"/>
      <c r="I1310" s="40"/>
      <c r="J1310" s="40"/>
      <c r="K1310" s="40"/>
      <c r="L1310" s="40"/>
      <c r="M1310" s="40"/>
      <c r="N1310" s="40"/>
      <c r="O1310" s="40"/>
      <c r="P1310" s="40"/>
      <c r="Q1310" s="40"/>
      <c r="R1310" s="37"/>
      <c r="S1310" s="37"/>
      <c r="T1310" s="37"/>
      <c r="U1310" s="37"/>
      <c r="V1310" s="37"/>
      <c r="W1310" s="37"/>
      <c r="X1310" s="37"/>
      <c r="Y1310" s="37"/>
      <c r="Z1310" s="37"/>
      <c r="AE1310" s="37"/>
      <c r="AF1310" s="37"/>
    </row>
    <row r="1311" spans="3:32">
      <c r="C1311" s="40"/>
      <c r="D1311" s="39"/>
      <c r="E1311" s="39"/>
      <c r="F1311" s="39"/>
      <c r="G1311" s="40"/>
      <c r="H1311" s="40"/>
      <c r="I1311" s="40"/>
      <c r="J1311" s="40"/>
      <c r="K1311" s="40"/>
      <c r="L1311" s="40"/>
      <c r="M1311" s="40"/>
      <c r="N1311" s="40"/>
      <c r="O1311" s="40"/>
      <c r="P1311" s="40"/>
      <c r="Q1311" s="40"/>
      <c r="R1311" s="37"/>
      <c r="S1311" s="37"/>
      <c r="T1311" s="37"/>
      <c r="U1311" s="37"/>
      <c r="V1311" s="37"/>
      <c r="W1311" s="37"/>
      <c r="X1311" s="37"/>
      <c r="Y1311" s="37"/>
      <c r="Z1311" s="37"/>
      <c r="AE1311" s="37"/>
      <c r="AF1311" s="37"/>
    </row>
    <row r="1312" spans="3:32">
      <c r="C1312" s="40"/>
      <c r="D1312" s="39"/>
      <c r="E1312" s="39"/>
      <c r="F1312" s="39"/>
      <c r="G1312" s="40"/>
      <c r="H1312" s="40"/>
      <c r="I1312" s="40"/>
      <c r="J1312" s="40"/>
      <c r="K1312" s="40"/>
      <c r="L1312" s="40"/>
      <c r="M1312" s="40"/>
      <c r="N1312" s="40"/>
      <c r="O1312" s="40"/>
      <c r="P1312" s="40"/>
      <c r="Q1312" s="40"/>
      <c r="R1312" s="37"/>
      <c r="S1312" s="37"/>
      <c r="T1312" s="37"/>
      <c r="U1312" s="37"/>
      <c r="V1312" s="37"/>
      <c r="W1312" s="37"/>
      <c r="X1312" s="37"/>
      <c r="Y1312" s="37"/>
      <c r="Z1312" s="37"/>
      <c r="AE1312" s="37"/>
      <c r="AF1312" s="37"/>
    </row>
    <row r="1313" spans="3:32">
      <c r="C1313" s="40"/>
      <c r="D1313" s="39"/>
      <c r="E1313" s="39"/>
      <c r="F1313" s="39"/>
      <c r="G1313" s="40"/>
      <c r="H1313" s="40"/>
      <c r="I1313" s="40"/>
      <c r="J1313" s="40"/>
      <c r="K1313" s="40"/>
      <c r="L1313" s="40"/>
      <c r="M1313" s="40"/>
      <c r="N1313" s="40"/>
      <c r="O1313" s="40"/>
      <c r="P1313" s="40"/>
      <c r="Q1313" s="40"/>
      <c r="R1313" s="37"/>
      <c r="S1313" s="37"/>
      <c r="T1313" s="37"/>
      <c r="U1313" s="37"/>
      <c r="V1313" s="37"/>
      <c r="W1313" s="37"/>
      <c r="X1313" s="37"/>
      <c r="Y1313" s="37"/>
      <c r="Z1313" s="37"/>
      <c r="AE1313" s="37"/>
      <c r="AF1313" s="37"/>
    </row>
    <row r="1314" spans="3:32">
      <c r="C1314" s="40"/>
      <c r="D1314" s="39"/>
      <c r="E1314" s="39"/>
      <c r="F1314" s="39"/>
      <c r="G1314" s="40"/>
      <c r="H1314" s="40"/>
      <c r="I1314" s="40"/>
      <c r="J1314" s="40"/>
      <c r="K1314" s="40"/>
      <c r="L1314" s="40"/>
      <c r="M1314" s="40"/>
      <c r="N1314" s="40"/>
      <c r="O1314" s="40"/>
      <c r="P1314" s="40"/>
      <c r="Q1314" s="40"/>
      <c r="R1314" s="37"/>
      <c r="S1314" s="37"/>
      <c r="T1314" s="37"/>
      <c r="U1314" s="37"/>
      <c r="V1314" s="37"/>
      <c r="W1314" s="37"/>
      <c r="X1314" s="37"/>
      <c r="Y1314" s="37"/>
      <c r="Z1314" s="37"/>
      <c r="AE1314" s="37"/>
      <c r="AF1314" s="37"/>
    </row>
    <row r="1315" spans="3:32">
      <c r="C1315" s="40"/>
      <c r="D1315" s="39"/>
      <c r="E1315" s="39"/>
      <c r="F1315" s="39"/>
      <c r="G1315" s="40"/>
      <c r="H1315" s="40"/>
      <c r="I1315" s="40"/>
      <c r="J1315" s="40"/>
      <c r="K1315" s="40"/>
      <c r="L1315" s="40"/>
      <c r="M1315" s="40"/>
      <c r="N1315" s="40"/>
      <c r="O1315" s="40"/>
      <c r="P1315" s="40"/>
      <c r="Q1315" s="40"/>
      <c r="R1315" s="37"/>
      <c r="S1315" s="37"/>
      <c r="T1315" s="37"/>
      <c r="U1315" s="37"/>
      <c r="V1315" s="37"/>
      <c r="W1315" s="37"/>
      <c r="X1315" s="37"/>
      <c r="Y1315" s="37"/>
      <c r="Z1315" s="37"/>
      <c r="AE1315" s="37"/>
      <c r="AF1315" s="37"/>
    </row>
    <row r="1316" spans="3:32">
      <c r="C1316" s="40"/>
      <c r="D1316" s="39"/>
      <c r="E1316" s="39"/>
      <c r="F1316" s="39"/>
      <c r="G1316" s="40"/>
      <c r="H1316" s="40"/>
      <c r="I1316" s="40"/>
      <c r="J1316" s="40"/>
      <c r="K1316" s="40"/>
      <c r="L1316" s="40"/>
      <c r="M1316" s="40"/>
      <c r="N1316" s="40"/>
      <c r="O1316" s="40"/>
      <c r="P1316" s="40"/>
      <c r="Q1316" s="40"/>
      <c r="R1316" s="37"/>
      <c r="S1316" s="37"/>
      <c r="T1316" s="37"/>
      <c r="U1316" s="37"/>
      <c r="V1316" s="37"/>
      <c r="W1316" s="37"/>
      <c r="X1316" s="37"/>
      <c r="Y1316" s="37"/>
      <c r="Z1316" s="37"/>
      <c r="AE1316" s="37"/>
      <c r="AF1316" s="37"/>
    </row>
    <row r="1317" spans="3:32">
      <c r="C1317" s="40"/>
      <c r="D1317" s="39"/>
      <c r="E1317" s="39"/>
      <c r="F1317" s="39"/>
      <c r="G1317" s="40"/>
      <c r="H1317" s="40"/>
      <c r="I1317" s="40"/>
      <c r="J1317" s="40"/>
      <c r="K1317" s="40"/>
      <c r="L1317" s="40"/>
      <c r="M1317" s="40"/>
      <c r="N1317" s="40"/>
      <c r="O1317" s="40"/>
      <c r="P1317" s="40"/>
      <c r="Q1317" s="40"/>
      <c r="R1317" s="37"/>
      <c r="S1317" s="37"/>
      <c r="T1317" s="37"/>
      <c r="U1317" s="37"/>
      <c r="V1317" s="37"/>
      <c r="W1317" s="37"/>
      <c r="X1317" s="37"/>
      <c r="Y1317" s="37"/>
      <c r="Z1317" s="37"/>
      <c r="AE1317" s="37"/>
      <c r="AF1317" s="37"/>
    </row>
    <row r="1318" spans="3:32">
      <c r="C1318" s="40"/>
      <c r="D1318" s="39"/>
      <c r="E1318" s="39"/>
      <c r="F1318" s="39"/>
      <c r="G1318" s="40"/>
      <c r="H1318" s="40"/>
      <c r="I1318" s="40"/>
      <c r="J1318" s="40"/>
      <c r="K1318" s="40"/>
      <c r="L1318" s="40"/>
      <c r="M1318" s="40"/>
      <c r="N1318" s="40"/>
      <c r="O1318" s="40"/>
      <c r="P1318" s="40"/>
      <c r="Q1318" s="40"/>
      <c r="R1318" s="37"/>
      <c r="S1318" s="37"/>
      <c r="T1318" s="37"/>
      <c r="U1318" s="37"/>
      <c r="V1318" s="37"/>
      <c r="W1318" s="37"/>
      <c r="X1318" s="37"/>
      <c r="Y1318" s="37"/>
      <c r="Z1318" s="37"/>
      <c r="AE1318" s="37"/>
      <c r="AF1318" s="37"/>
    </row>
    <row r="1319" spans="3:32">
      <c r="C1319" s="40"/>
      <c r="D1319" s="39"/>
      <c r="E1319" s="39"/>
      <c r="F1319" s="39"/>
      <c r="G1319" s="40"/>
      <c r="H1319" s="40"/>
      <c r="I1319" s="40"/>
      <c r="J1319" s="40"/>
      <c r="K1319" s="40"/>
      <c r="L1319" s="40"/>
      <c r="M1319" s="40"/>
      <c r="N1319" s="40"/>
      <c r="O1319" s="40"/>
      <c r="P1319" s="40"/>
      <c r="Q1319" s="40"/>
      <c r="R1319" s="37"/>
      <c r="S1319" s="37"/>
      <c r="T1319" s="37"/>
      <c r="U1319" s="37"/>
      <c r="V1319" s="37"/>
      <c r="W1319" s="37"/>
      <c r="X1319" s="37"/>
      <c r="Y1319" s="37"/>
      <c r="Z1319" s="37"/>
      <c r="AE1319" s="37"/>
      <c r="AF1319" s="37"/>
    </row>
    <row r="1320" spans="3:32">
      <c r="C1320" s="40"/>
      <c r="D1320" s="39"/>
      <c r="E1320" s="39"/>
      <c r="F1320" s="39"/>
      <c r="G1320" s="40"/>
      <c r="H1320" s="40"/>
      <c r="I1320" s="40"/>
      <c r="J1320" s="40"/>
      <c r="K1320" s="40"/>
      <c r="L1320" s="40"/>
      <c r="M1320" s="40"/>
      <c r="N1320" s="40"/>
      <c r="O1320" s="40"/>
      <c r="P1320" s="40"/>
      <c r="Q1320" s="40"/>
      <c r="R1320" s="37"/>
      <c r="S1320" s="37"/>
      <c r="T1320" s="37"/>
      <c r="U1320" s="37"/>
      <c r="V1320" s="37"/>
      <c r="W1320" s="37"/>
      <c r="X1320" s="37"/>
      <c r="Y1320" s="37"/>
      <c r="Z1320" s="37"/>
      <c r="AE1320" s="37"/>
      <c r="AF1320" s="37"/>
    </row>
    <row r="1321" spans="3:32">
      <c r="C1321" s="40"/>
      <c r="D1321" s="39"/>
      <c r="E1321" s="39"/>
      <c r="F1321" s="39"/>
      <c r="G1321" s="40"/>
      <c r="H1321" s="40"/>
      <c r="I1321" s="40"/>
      <c r="J1321" s="40"/>
      <c r="K1321" s="40"/>
      <c r="L1321" s="40"/>
      <c r="M1321" s="40"/>
      <c r="N1321" s="40"/>
      <c r="O1321" s="40"/>
      <c r="P1321" s="40"/>
      <c r="Q1321" s="40"/>
      <c r="R1321" s="37"/>
      <c r="S1321" s="37"/>
      <c r="T1321" s="37"/>
      <c r="U1321" s="37"/>
      <c r="V1321" s="37"/>
      <c r="W1321" s="37"/>
      <c r="X1321" s="37"/>
      <c r="Y1321" s="37"/>
      <c r="Z1321" s="37"/>
      <c r="AE1321" s="37"/>
      <c r="AF1321" s="37"/>
    </row>
    <row r="1322" spans="3:32">
      <c r="C1322" s="40"/>
      <c r="D1322" s="39"/>
      <c r="E1322" s="39"/>
      <c r="F1322" s="39"/>
      <c r="G1322" s="40"/>
      <c r="H1322" s="40"/>
      <c r="I1322" s="40"/>
      <c r="J1322" s="40"/>
      <c r="K1322" s="40"/>
      <c r="L1322" s="40"/>
      <c r="M1322" s="40"/>
      <c r="N1322" s="40"/>
      <c r="O1322" s="40"/>
      <c r="P1322" s="40"/>
      <c r="Q1322" s="40"/>
      <c r="R1322" s="37"/>
      <c r="S1322" s="37"/>
      <c r="T1322" s="37"/>
      <c r="U1322" s="37"/>
      <c r="V1322" s="37"/>
      <c r="W1322" s="37"/>
      <c r="X1322" s="37"/>
      <c r="Y1322" s="37"/>
      <c r="Z1322" s="37"/>
      <c r="AE1322" s="37"/>
      <c r="AF1322" s="37"/>
    </row>
    <row r="1323" spans="3:32">
      <c r="C1323" s="40"/>
      <c r="D1323" s="39"/>
      <c r="E1323" s="39"/>
      <c r="F1323" s="39"/>
      <c r="G1323" s="40"/>
      <c r="H1323" s="40"/>
      <c r="I1323" s="40"/>
      <c r="J1323" s="40"/>
      <c r="K1323" s="40"/>
      <c r="L1323" s="40"/>
      <c r="M1323" s="40"/>
      <c r="N1323" s="40"/>
      <c r="O1323" s="40"/>
      <c r="P1323" s="40"/>
      <c r="Q1323" s="40"/>
      <c r="R1323" s="37"/>
      <c r="S1323" s="37"/>
      <c r="T1323" s="37"/>
      <c r="U1323" s="37"/>
      <c r="V1323" s="37"/>
      <c r="W1323" s="37"/>
      <c r="X1323" s="37"/>
      <c r="Y1323" s="37"/>
      <c r="Z1323" s="37"/>
      <c r="AE1323" s="37"/>
      <c r="AF1323" s="37"/>
    </row>
    <row r="1324" spans="3:32">
      <c r="C1324" s="40"/>
      <c r="D1324" s="39"/>
      <c r="E1324" s="39"/>
      <c r="F1324" s="39"/>
      <c r="G1324" s="40"/>
      <c r="H1324" s="40"/>
      <c r="I1324" s="40"/>
      <c r="J1324" s="40"/>
      <c r="K1324" s="40"/>
      <c r="L1324" s="40"/>
      <c r="M1324" s="40"/>
      <c r="N1324" s="40"/>
      <c r="O1324" s="40"/>
      <c r="P1324" s="40"/>
      <c r="Q1324" s="40"/>
      <c r="R1324" s="37"/>
      <c r="S1324" s="37"/>
      <c r="T1324" s="37"/>
      <c r="U1324" s="37"/>
      <c r="V1324" s="37"/>
      <c r="W1324" s="37"/>
      <c r="X1324" s="37"/>
      <c r="Y1324" s="37"/>
      <c r="Z1324" s="37"/>
      <c r="AE1324" s="37"/>
      <c r="AF1324" s="37"/>
    </row>
    <row r="1325" spans="3:32">
      <c r="C1325" s="40"/>
      <c r="D1325" s="39"/>
      <c r="E1325" s="39"/>
      <c r="F1325" s="39"/>
      <c r="G1325" s="40"/>
      <c r="H1325" s="40"/>
      <c r="I1325" s="40"/>
      <c r="J1325" s="40"/>
      <c r="K1325" s="40"/>
      <c r="L1325" s="40"/>
      <c r="M1325" s="40"/>
      <c r="N1325" s="40"/>
      <c r="O1325" s="40"/>
      <c r="P1325" s="40"/>
      <c r="Q1325" s="40"/>
      <c r="R1325" s="37"/>
      <c r="S1325" s="37"/>
      <c r="T1325" s="37"/>
      <c r="U1325" s="37"/>
      <c r="V1325" s="37"/>
      <c r="W1325" s="37"/>
      <c r="X1325" s="37"/>
      <c r="Y1325" s="37"/>
      <c r="Z1325" s="37"/>
      <c r="AE1325" s="37"/>
      <c r="AF1325" s="37"/>
    </row>
    <row r="1326" spans="3:32">
      <c r="C1326" s="40"/>
      <c r="D1326" s="39"/>
      <c r="E1326" s="39"/>
      <c r="F1326" s="39"/>
      <c r="G1326" s="40"/>
      <c r="H1326" s="40"/>
      <c r="I1326" s="40"/>
      <c r="J1326" s="40"/>
      <c r="K1326" s="40"/>
      <c r="L1326" s="40"/>
      <c r="M1326" s="40"/>
      <c r="N1326" s="40"/>
      <c r="O1326" s="40"/>
      <c r="P1326" s="40"/>
      <c r="Q1326" s="40"/>
      <c r="R1326" s="37"/>
      <c r="S1326" s="37"/>
      <c r="T1326" s="37"/>
      <c r="U1326" s="37"/>
      <c r="V1326" s="37"/>
      <c r="W1326" s="37"/>
      <c r="X1326" s="37"/>
      <c r="Y1326" s="37"/>
      <c r="Z1326" s="37"/>
      <c r="AE1326" s="37"/>
      <c r="AF1326" s="37"/>
    </row>
    <row r="1327" spans="3:32">
      <c r="C1327" s="40"/>
      <c r="D1327" s="39"/>
      <c r="E1327" s="39"/>
      <c r="F1327" s="39"/>
      <c r="G1327" s="40"/>
      <c r="H1327" s="40"/>
      <c r="I1327" s="40"/>
      <c r="J1327" s="40"/>
      <c r="K1327" s="40"/>
      <c r="L1327" s="40"/>
      <c r="M1327" s="40"/>
      <c r="N1327" s="40"/>
      <c r="O1327" s="40"/>
      <c r="P1327" s="40"/>
      <c r="Q1327" s="40"/>
      <c r="R1327" s="37"/>
      <c r="S1327" s="37"/>
      <c r="T1327" s="37"/>
      <c r="U1327" s="37"/>
      <c r="V1327" s="37"/>
      <c r="W1327" s="37"/>
      <c r="X1327" s="37"/>
      <c r="Y1327" s="37"/>
      <c r="Z1327" s="37"/>
      <c r="AE1327" s="37"/>
      <c r="AF1327" s="37"/>
    </row>
    <row r="1328" spans="3:32">
      <c r="C1328" s="40"/>
      <c r="D1328" s="39"/>
      <c r="E1328" s="39"/>
      <c r="F1328" s="39"/>
      <c r="G1328" s="40"/>
      <c r="H1328" s="40"/>
      <c r="I1328" s="40"/>
      <c r="J1328" s="40"/>
      <c r="K1328" s="40"/>
      <c r="L1328" s="40"/>
      <c r="M1328" s="40"/>
      <c r="N1328" s="40"/>
      <c r="O1328" s="40"/>
      <c r="P1328" s="40"/>
      <c r="Q1328" s="40"/>
      <c r="R1328" s="37"/>
      <c r="S1328" s="37"/>
      <c r="T1328" s="37"/>
      <c r="U1328" s="37"/>
      <c r="V1328" s="37"/>
      <c r="W1328" s="37"/>
      <c r="X1328" s="37"/>
      <c r="Y1328" s="37"/>
      <c r="Z1328" s="37"/>
      <c r="AE1328" s="37"/>
      <c r="AF1328" s="37"/>
    </row>
    <row r="1329" spans="3:32">
      <c r="C1329" s="40"/>
      <c r="D1329" s="39"/>
      <c r="E1329" s="39"/>
      <c r="F1329" s="39"/>
      <c r="G1329" s="40"/>
      <c r="H1329" s="40"/>
      <c r="I1329" s="40"/>
      <c r="J1329" s="40"/>
      <c r="K1329" s="40"/>
      <c r="L1329" s="40"/>
      <c r="M1329" s="40"/>
      <c r="N1329" s="40"/>
      <c r="O1329" s="40"/>
      <c r="P1329" s="40"/>
      <c r="Q1329" s="40"/>
      <c r="R1329" s="37"/>
      <c r="S1329" s="37"/>
      <c r="T1329" s="37"/>
      <c r="U1329" s="37"/>
      <c r="V1329" s="37"/>
      <c r="W1329" s="37"/>
      <c r="X1329" s="37"/>
      <c r="Y1329" s="37"/>
      <c r="Z1329" s="37"/>
      <c r="AE1329" s="37"/>
      <c r="AF1329" s="37"/>
    </row>
    <row r="1330" spans="3:32">
      <c r="C1330" s="40"/>
      <c r="D1330" s="39"/>
      <c r="E1330" s="39"/>
      <c r="F1330" s="39"/>
      <c r="G1330" s="40"/>
      <c r="H1330" s="40"/>
      <c r="I1330" s="40"/>
      <c r="J1330" s="40"/>
      <c r="K1330" s="40"/>
      <c r="L1330" s="40"/>
      <c r="M1330" s="40"/>
      <c r="N1330" s="40"/>
      <c r="O1330" s="40"/>
      <c r="P1330" s="40"/>
      <c r="Q1330" s="40"/>
      <c r="R1330" s="37"/>
      <c r="S1330" s="37"/>
      <c r="T1330" s="37"/>
      <c r="U1330" s="37"/>
      <c r="V1330" s="37"/>
      <c r="W1330" s="37"/>
      <c r="X1330" s="37"/>
      <c r="Y1330" s="37"/>
      <c r="Z1330" s="37"/>
      <c r="AE1330" s="37"/>
      <c r="AF1330" s="37"/>
    </row>
    <row r="1331" spans="3:32">
      <c r="C1331" s="40"/>
      <c r="D1331" s="39"/>
      <c r="E1331" s="39"/>
      <c r="F1331" s="39"/>
      <c r="G1331" s="40"/>
      <c r="H1331" s="40"/>
      <c r="I1331" s="40"/>
      <c r="J1331" s="40"/>
      <c r="K1331" s="40"/>
      <c r="L1331" s="40"/>
      <c r="M1331" s="40"/>
      <c r="N1331" s="40"/>
      <c r="O1331" s="40"/>
      <c r="P1331" s="40"/>
      <c r="Q1331" s="40"/>
      <c r="R1331" s="37"/>
      <c r="S1331" s="37"/>
      <c r="T1331" s="37"/>
      <c r="U1331" s="37"/>
      <c r="V1331" s="37"/>
      <c r="W1331" s="37"/>
      <c r="X1331" s="37"/>
      <c r="Y1331" s="37"/>
      <c r="Z1331" s="37"/>
      <c r="AE1331" s="37"/>
      <c r="AF1331" s="37"/>
    </row>
    <row r="1332" spans="3:32">
      <c r="C1332" s="40"/>
      <c r="D1332" s="39"/>
      <c r="E1332" s="39"/>
      <c r="F1332" s="39"/>
      <c r="G1332" s="40"/>
      <c r="H1332" s="40"/>
      <c r="I1332" s="40"/>
      <c r="J1332" s="40"/>
      <c r="K1332" s="40"/>
      <c r="L1332" s="40"/>
      <c r="M1332" s="40"/>
      <c r="N1332" s="40"/>
      <c r="O1332" s="40"/>
      <c r="P1332" s="40"/>
      <c r="Q1332" s="40"/>
      <c r="R1332" s="37"/>
      <c r="S1332" s="37"/>
      <c r="T1332" s="37"/>
      <c r="U1332" s="37"/>
      <c r="V1332" s="37"/>
      <c r="W1332" s="37"/>
      <c r="X1332" s="37"/>
      <c r="Y1332" s="37"/>
      <c r="Z1332" s="37"/>
      <c r="AE1332" s="37"/>
      <c r="AF1332" s="37"/>
    </row>
    <row r="1333" spans="3:32">
      <c r="C1333" s="40"/>
      <c r="D1333" s="39"/>
      <c r="E1333" s="39"/>
      <c r="F1333" s="39"/>
      <c r="G1333" s="40"/>
      <c r="H1333" s="40"/>
      <c r="I1333" s="40"/>
      <c r="J1333" s="40"/>
      <c r="K1333" s="40"/>
      <c r="L1333" s="40"/>
      <c r="M1333" s="40"/>
      <c r="N1333" s="40"/>
      <c r="O1333" s="40"/>
      <c r="P1333" s="40"/>
      <c r="Q1333" s="40"/>
      <c r="R1333" s="37"/>
      <c r="S1333" s="37"/>
      <c r="T1333" s="37"/>
      <c r="U1333" s="37"/>
      <c r="V1333" s="37"/>
      <c r="W1333" s="37"/>
      <c r="X1333" s="37"/>
      <c r="Y1333" s="37"/>
      <c r="Z1333" s="37"/>
      <c r="AE1333" s="37"/>
      <c r="AF1333" s="37"/>
    </row>
    <row r="1334" spans="3:32">
      <c r="C1334" s="40"/>
      <c r="D1334" s="39"/>
      <c r="E1334" s="39"/>
      <c r="F1334" s="39"/>
      <c r="G1334" s="40"/>
      <c r="H1334" s="40"/>
      <c r="I1334" s="40"/>
      <c r="J1334" s="40"/>
      <c r="K1334" s="40"/>
      <c r="L1334" s="40"/>
      <c r="M1334" s="40"/>
      <c r="N1334" s="40"/>
      <c r="O1334" s="40"/>
      <c r="P1334" s="40"/>
      <c r="Q1334" s="40"/>
      <c r="R1334" s="37"/>
      <c r="S1334" s="37"/>
      <c r="T1334" s="37"/>
      <c r="U1334" s="37"/>
      <c r="V1334" s="37"/>
      <c r="W1334" s="37"/>
      <c r="X1334" s="37"/>
      <c r="Y1334" s="37"/>
      <c r="Z1334" s="37"/>
      <c r="AE1334" s="37"/>
      <c r="AF1334" s="37"/>
    </row>
    <row r="1335" spans="3:32">
      <c r="C1335" s="40"/>
      <c r="D1335" s="39"/>
      <c r="E1335" s="39"/>
      <c r="F1335" s="39"/>
      <c r="G1335" s="40"/>
      <c r="H1335" s="40"/>
      <c r="I1335" s="40"/>
      <c r="J1335" s="40"/>
      <c r="K1335" s="40"/>
      <c r="L1335" s="40"/>
      <c r="M1335" s="40"/>
      <c r="N1335" s="40"/>
      <c r="O1335" s="40"/>
      <c r="P1335" s="40"/>
      <c r="Q1335" s="40"/>
      <c r="R1335" s="37"/>
      <c r="S1335" s="37"/>
      <c r="T1335" s="37"/>
      <c r="U1335" s="37"/>
      <c r="V1335" s="37"/>
      <c r="W1335" s="37"/>
      <c r="X1335" s="37"/>
      <c r="Y1335" s="37"/>
      <c r="Z1335" s="37"/>
      <c r="AE1335" s="37"/>
      <c r="AF1335" s="37"/>
    </row>
    <row r="1336" spans="3:32">
      <c r="C1336" s="40"/>
      <c r="D1336" s="39"/>
      <c r="E1336" s="39"/>
      <c r="F1336" s="39"/>
      <c r="G1336" s="40"/>
      <c r="H1336" s="40"/>
      <c r="I1336" s="40"/>
      <c r="J1336" s="40"/>
      <c r="K1336" s="40"/>
      <c r="L1336" s="40"/>
      <c r="M1336" s="40"/>
      <c r="N1336" s="40"/>
      <c r="O1336" s="40"/>
      <c r="P1336" s="40"/>
      <c r="Q1336" s="40"/>
      <c r="R1336" s="37"/>
      <c r="S1336" s="37"/>
      <c r="T1336" s="37"/>
      <c r="U1336" s="37"/>
      <c r="V1336" s="37"/>
      <c r="W1336" s="37"/>
      <c r="X1336" s="37"/>
      <c r="Y1336" s="37"/>
      <c r="Z1336" s="37"/>
      <c r="AE1336" s="37"/>
      <c r="AF1336" s="37"/>
    </row>
    <row r="1337" spans="3:32">
      <c r="C1337" s="40"/>
      <c r="D1337" s="39"/>
      <c r="E1337" s="39"/>
      <c r="F1337" s="39"/>
      <c r="G1337" s="40"/>
      <c r="H1337" s="40"/>
      <c r="I1337" s="40"/>
      <c r="J1337" s="40"/>
      <c r="K1337" s="40"/>
      <c r="L1337" s="40"/>
      <c r="M1337" s="40"/>
      <c r="N1337" s="40"/>
      <c r="O1337" s="40"/>
      <c r="P1337" s="40"/>
      <c r="Q1337" s="40"/>
      <c r="R1337" s="37"/>
      <c r="S1337" s="37"/>
      <c r="T1337" s="37"/>
      <c r="U1337" s="37"/>
      <c r="V1337" s="37"/>
      <c r="W1337" s="37"/>
      <c r="X1337" s="37"/>
      <c r="Y1337" s="37"/>
      <c r="Z1337" s="37"/>
      <c r="AE1337" s="37"/>
      <c r="AF1337" s="37"/>
    </row>
    <row r="1338" spans="3:32">
      <c r="C1338" s="40"/>
      <c r="D1338" s="39"/>
      <c r="E1338" s="39"/>
      <c r="F1338" s="39"/>
      <c r="G1338" s="40"/>
      <c r="H1338" s="40"/>
      <c r="I1338" s="40"/>
      <c r="J1338" s="40"/>
      <c r="K1338" s="40"/>
      <c r="L1338" s="40"/>
      <c r="M1338" s="40"/>
      <c r="N1338" s="40"/>
      <c r="O1338" s="40"/>
      <c r="P1338" s="40"/>
      <c r="Q1338" s="40"/>
      <c r="R1338" s="37"/>
      <c r="S1338" s="37"/>
      <c r="T1338" s="37"/>
      <c r="U1338" s="37"/>
      <c r="V1338" s="37"/>
      <c r="W1338" s="37"/>
      <c r="X1338" s="37"/>
      <c r="Y1338" s="37"/>
      <c r="Z1338" s="37"/>
      <c r="AE1338" s="37"/>
      <c r="AF1338" s="37"/>
    </row>
    <row r="1339" spans="3:32">
      <c r="C1339" s="40"/>
      <c r="D1339" s="39"/>
      <c r="E1339" s="39"/>
      <c r="F1339" s="39"/>
      <c r="G1339" s="40"/>
      <c r="H1339" s="40"/>
      <c r="I1339" s="40"/>
      <c r="J1339" s="40"/>
      <c r="K1339" s="40"/>
      <c r="L1339" s="40"/>
      <c r="M1339" s="40"/>
      <c r="N1339" s="40"/>
      <c r="O1339" s="40"/>
      <c r="P1339" s="40"/>
      <c r="Q1339" s="40"/>
      <c r="R1339" s="37"/>
      <c r="S1339" s="37"/>
      <c r="T1339" s="37"/>
      <c r="U1339" s="37"/>
      <c r="V1339" s="37"/>
      <c r="W1339" s="37"/>
      <c r="X1339" s="37"/>
      <c r="Y1339" s="37"/>
      <c r="Z1339" s="37"/>
      <c r="AE1339" s="37"/>
      <c r="AF1339" s="37"/>
    </row>
    <row r="1340" spans="3:32">
      <c r="C1340" s="40"/>
      <c r="D1340" s="39"/>
      <c r="E1340" s="39"/>
      <c r="F1340" s="39"/>
      <c r="G1340" s="40"/>
      <c r="H1340" s="40"/>
      <c r="I1340" s="40"/>
      <c r="J1340" s="40"/>
      <c r="K1340" s="40"/>
      <c r="L1340" s="40"/>
      <c r="M1340" s="40"/>
      <c r="N1340" s="40"/>
      <c r="O1340" s="40"/>
      <c r="P1340" s="40"/>
      <c r="Q1340" s="40"/>
      <c r="R1340" s="37"/>
      <c r="S1340" s="37"/>
      <c r="T1340" s="37"/>
      <c r="U1340" s="37"/>
      <c r="V1340" s="37"/>
      <c r="W1340" s="37"/>
      <c r="X1340" s="37"/>
      <c r="Y1340" s="37"/>
      <c r="Z1340" s="37"/>
      <c r="AE1340" s="37"/>
      <c r="AF1340" s="37"/>
    </row>
    <row r="1341" spans="3:32">
      <c r="C1341" s="40"/>
      <c r="D1341" s="39"/>
      <c r="E1341" s="39"/>
      <c r="F1341" s="39"/>
      <c r="G1341" s="40"/>
      <c r="H1341" s="40"/>
      <c r="I1341" s="40"/>
      <c r="J1341" s="40"/>
      <c r="K1341" s="40"/>
      <c r="L1341" s="40"/>
      <c r="M1341" s="40"/>
      <c r="N1341" s="40"/>
      <c r="O1341" s="40"/>
      <c r="P1341" s="40"/>
      <c r="Q1341" s="40"/>
      <c r="R1341" s="37"/>
      <c r="S1341" s="37"/>
      <c r="T1341" s="37"/>
      <c r="U1341" s="37"/>
      <c r="V1341" s="37"/>
      <c r="W1341" s="37"/>
      <c r="X1341" s="37"/>
      <c r="Y1341" s="37"/>
      <c r="Z1341" s="37"/>
      <c r="AE1341" s="37"/>
      <c r="AF1341" s="37"/>
    </row>
    <row r="1342" spans="3:32">
      <c r="C1342" s="40"/>
      <c r="D1342" s="39"/>
      <c r="E1342" s="39"/>
      <c r="F1342" s="39"/>
      <c r="G1342" s="40"/>
      <c r="H1342" s="40"/>
      <c r="I1342" s="40"/>
      <c r="J1342" s="40"/>
      <c r="K1342" s="40"/>
      <c r="L1342" s="40"/>
      <c r="M1342" s="40"/>
      <c r="N1342" s="40"/>
      <c r="O1342" s="40"/>
      <c r="P1342" s="40"/>
      <c r="Q1342" s="40"/>
      <c r="R1342" s="37"/>
      <c r="S1342" s="37"/>
      <c r="T1342" s="37"/>
      <c r="U1342" s="37"/>
      <c r="V1342" s="37"/>
      <c r="W1342" s="37"/>
      <c r="X1342" s="37"/>
      <c r="Y1342" s="37"/>
      <c r="Z1342" s="37"/>
      <c r="AE1342" s="37"/>
      <c r="AF1342" s="37"/>
    </row>
    <row r="1343" spans="3:32">
      <c r="C1343" s="40"/>
      <c r="D1343" s="39"/>
      <c r="E1343" s="39"/>
      <c r="F1343" s="39"/>
      <c r="G1343" s="40"/>
      <c r="H1343" s="40"/>
      <c r="I1343" s="40"/>
      <c r="J1343" s="40"/>
      <c r="K1343" s="40"/>
      <c r="L1343" s="40"/>
      <c r="M1343" s="40"/>
      <c r="N1343" s="40"/>
      <c r="O1343" s="40"/>
      <c r="P1343" s="40"/>
      <c r="Q1343" s="40"/>
      <c r="R1343" s="37"/>
      <c r="S1343" s="37"/>
      <c r="T1343" s="37"/>
      <c r="U1343" s="37"/>
      <c r="V1343" s="37"/>
      <c r="W1343" s="37"/>
      <c r="X1343" s="37"/>
      <c r="Y1343" s="37"/>
      <c r="Z1343" s="37"/>
      <c r="AE1343" s="37"/>
      <c r="AF1343" s="37"/>
    </row>
    <row r="1344" spans="3:32">
      <c r="C1344" s="40"/>
      <c r="D1344" s="39"/>
      <c r="E1344" s="39"/>
      <c r="F1344" s="39"/>
      <c r="G1344" s="40"/>
      <c r="H1344" s="40"/>
      <c r="I1344" s="40"/>
      <c r="J1344" s="40"/>
      <c r="K1344" s="40"/>
      <c r="L1344" s="40"/>
      <c r="M1344" s="40"/>
      <c r="N1344" s="40"/>
      <c r="O1344" s="40"/>
      <c r="P1344" s="40"/>
      <c r="Q1344" s="40"/>
      <c r="R1344" s="37"/>
      <c r="S1344" s="37"/>
      <c r="T1344" s="37"/>
      <c r="U1344" s="37"/>
      <c r="V1344" s="37"/>
      <c r="W1344" s="37"/>
      <c r="X1344" s="37"/>
      <c r="Y1344" s="37"/>
      <c r="Z1344" s="37"/>
      <c r="AE1344" s="37"/>
      <c r="AF1344" s="37"/>
    </row>
    <row r="1345" spans="3:32">
      <c r="C1345" s="40"/>
      <c r="D1345" s="39"/>
      <c r="E1345" s="39"/>
      <c r="F1345" s="39"/>
      <c r="G1345" s="40"/>
      <c r="H1345" s="40"/>
      <c r="I1345" s="40"/>
      <c r="J1345" s="40"/>
      <c r="K1345" s="40"/>
      <c r="L1345" s="40"/>
      <c r="M1345" s="40"/>
      <c r="N1345" s="40"/>
      <c r="O1345" s="40"/>
      <c r="P1345" s="40"/>
      <c r="Q1345" s="40"/>
      <c r="R1345" s="37"/>
      <c r="S1345" s="37"/>
      <c r="T1345" s="37"/>
      <c r="U1345" s="37"/>
      <c r="V1345" s="37"/>
      <c r="W1345" s="37"/>
      <c r="X1345" s="37"/>
      <c r="Y1345" s="37"/>
      <c r="Z1345" s="37"/>
      <c r="AE1345" s="37"/>
      <c r="AF1345" s="37"/>
    </row>
    <row r="1346" spans="3:32">
      <c r="C1346" s="40"/>
      <c r="D1346" s="39"/>
      <c r="E1346" s="39"/>
      <c r="F1346" s="39"/>
      <c r="G1346" s="40"/>
      <c r="H1346" s="40"/>
      <c r="I1346" s="40"/>
      <c r="J1346" s="40"/>
      <c r="K1346" s="40"/>
      <c r="L1346" s="40"/>
      <c r="M1346" s="40"/>
      <c r="N1346" s="40"/>
      <c r="O1346" s="40"/>
      <c r="P1346" s="40"/>
      <c r="Q1346" s="40"/>
      <c r="R1346" s="37"/>
      <c r="S1346" s="37"/>
      <c r="T1346" s="37"/>
      <c r="U1346" s="37"/>
      <c r="V1346" s="37"/>
      <c r="W1346" s="37"/>
      <c r="X1346" s="37"/>
      <c r="Y1346" s="37"/>
      <c r="Z1346" s="37"/>
      <c r="AE1346" s="37"/>
      <c r="AF1346" s="37"/>
    </row>
    <row r="1347" spans="3:32">
      <c r="C1347" s="40"/>
      <c r="D1347" s="39"/>
      <c r="E1347" s="39"/>
      <c r="F1347" s="39"/>
      <c r="G1347" s="40"/>
      <c r="H1347" s="40"/>
      <c r="I1347" s="40"/>
      <c r="J1347" s="40"/>
      <c r="K1347" s="40"/>
      <c r="L1347" s="40"/>
      <c r="M1347" s="40"/>
      <c r="N1347" s="40"/>
      <c r="O1347" s="40"/>
      <c r="P1347" s="40"/>
      <c r="Q1347" s="40"/>
      <c r="R1347" s="37"/>
      <c r="S1347" s="37"/>
      <c r="T1347" s="37"/>
      <c r="U1347" s="37"/>
      <c r="V1347" s="37"/>
      <c r="W1347" s="37"/>
      <c r="X1347" s="37"/>
      <c r="Y1347" s="37"/>
      <c r="Z1347" s="37"/>
      <c r="AE1347" s="37"/>
      <c r="AF1347" s="37"/>
    </row>
    <row r="1348" spans="3:32">
      <c r="C1348" s="40"/>
      <c r="D1348" s="39"/>
      <c r="E1348" s="39"/>
      <c r="F1348" s="39"/>
      <c r="G1348" s="40"/>
      <c r="H1348" s="40"/>
      <c r="I1348" s="40"/>
      <c r="J1348" s="40"/>
      <c r="K1348" s="40"/>
      <c r="L1348" s="40"/>
      <c r="M1348" s="40"/>
      <c r="N1348" s="40"/>
      <c r="O1348" s="40"/>
      <c r="P1348" s="40"/>
      <c r="Q1348" s="40"/>
      <c r="R1348" s="37"/>
      <c r="S1348" s="37"/>
      <c r="T1348" s="37"/>
      <c r="U1348" s="37"/>
      <c r="V1348" s="37"/>
      <c r="W1348" s="37"/>
      <c r="X1348" s="37"/>
      <c r="Y1348" s="37"/>
      <c r="Z1348" s="37"/>
      <c r="AE1348" s="37"/>
      <c r="AF1348" s="37"/>
    </row>
    <row r="1349" spans="3:32">
      <c r="C1349" s="40"/>
      <c r="D1349" s="39"/>
      <c r="E1349" s="39"/>
      <c r="F1349" s="39"/>
      <c r="G1349" s="40"/>
      <c r="H1349" s="40"/>
      <c r="I1349" s="40"/>
      <c r="J1349" s="40"/>
      <c r="K1349" s="40"/>
      <c r="L1349" s="40"/>
      <c r="M1349" s="40"/>
      <c r="N1349" s="40"/>
      <c r="O1349" s="40"/>
      <c r="P1349" s="40"/>
      <c r="Q1349" s="40"/>
      <c r="R1349" s="37"/>
      <c r="S1349" s="37"/>
      <c r="T1349" s="37"/>
      <c r="U1349" s="37"/>
      <c r="V1349" s="37"/>
      <c r="W1349" s="37"/>
      <c r="X1349" s="37"/>
      <c r="Y1349" s="37"/>
      <c r="Z1349" s="37"/>
      <c r="AE1349" s="37"/>
      <c r="AF1349" s="37"/>
    </row>
    <row r="1350" spans="3:32">
      <c r="C1350" s="40"/>
      <c r="D1350" s="39"/>
      <c r="E1350" s="39"/>
      <c r="F1350" s="39"/>
      <c r="G1350" s="40"/>
      <c r="H1350" s="40"/>
      <c r="I1350" s="40"/>
      <c r="J1350" s="40"/>
      <c r="K1350" s="40"/>
      <c r="L1350" s="40"/>
      <c r="M1350" s="40"/>
      <c r="N1350" s="40"/>
      <c r="O1350" s="40"/>
      <c r="P1350" s="40"/>
      <c r="Q1350" s="40"/>
      <c r="R1350" s="37"/>
      <c r="S1350" s="37"/>
      <c r="T1350" s="37"/>
      <c r="U1350" s="37"/>
      <c r="V1350" s="37"/>
      <c r="W1350" s="37"/>
      <c r="X1350" s="37"/>
      <c r="Y1350" s="37"/>
      <c r="Z1350" s="37"/>
      <c r="AE1350" s="37"/>
      <c r="AF1350" s="37"/>
    </row>
    <row r="1351" spans="3:32">
      <c r="C1351" s="40"/>
      <c r="D1351" s="39"/>
      <c r="E1351" s="39"/>
      <c r="F1351" s="39"/>
      <c r="G1351" s="40"/>
      <c r="H1351" s="40"/>
      <c r="I1351" s="40"/>
      <c r="J1351" s="40"/>
      <c r="K1351" s="40"/>
      <c r="L1351" s="40"/>
      <c r="M1351" s="40"/>
      <c r="N1351" s="40"/>
      <c r="O1351" s="40"/>
      <c r="P1351" s="40"/>
      <c r="Q1351" s="40"/>
      <c r="R1351" s="37"/>
      <c r="S1351" s="37"/>
      <c r="T1351" s="37"/>
      <c r="U1351" s="37"/>
      <c r="V1351" s="37"/>
      <c r="W1351" s="37"/>
      <c r="X1351" s="37"/>
      <c r="Y1351" s="37"/>
      <c r="Z1351" s="37"/>
      <c r="AE1351" s="37"/>
      <c r="AF1351" s="37"/>
    </row>
    <row r="1352" spans="3:32">
      <c r="C1352" s="40"/>
      <c r="D1352" s="39"/>
      <c r="E1352" s="39"/>
      <c r="F1352" s="39"/>
      <c r="G1352" s="40"/>
      <c r="H1352" s="40"/>
      <c r="I1352" s="40"/>
      <c r="J1352" s="40"/>
      <c r="K1352" s="40"/>
      <c r="L1352" s="40"/>
      <c r="M1352" s="40"/>
      <c r="N1352" s="40"/>
      <c r="O1352" s="40"/>
      <c r="P1352" s="40"/>
      <c r="Q1352" s="40"/>
      <c r="R1352" s="37"/>
      <c r="S1352" s="37"/>
      <c r="T1352" s="37"/>
      <c r="U1352" s="37"/>
      <c r="V1352" s="37"/>
      <c r="W1352" s="37"/>
      <c r="X1352" s="37"/>
      <c r="Y1352" s="37"/>
      <c r="Z1352" s="37"/>
      <c r="AE1352" s="37"/>
      <c r="AF1352" s="37"/>
    </row>
    <row r="1353" spans="3:32">
      <c r="C1353" s="40"/>
      <c r="D1353" s="39"/>
      <c r="E1353" s="39"/>
      <c r="F1353" s="39"/>
      <c r="G1353" s="40"/>
      <c r="H1353" s="40"/>
      <c r="I1353" s="40"/>
      <c r="J1353" s="40"/>
      <c r="K1353" s="40"/>
      <c r="L1353" s="40"/>
      <c r="M1353" s="40"/>
      <c r="N1353" s="40"/>
      <c r="O1353" s="40"/>
      <c r="P1353" s="40"/>
      <c r="Q1353" s="40"/>
      <c r="R1353" s="37"/>
      <c r="S1353" s="37"/>
      <c r="T1353" s="37"/>
      <c r="U1353" s="37"/>
      <c r="V1353" s="37"/>
      <c r="W1353" s="37"/>
      <c r="X1353" s="37"/>
      <c r="Y1353" s="37"/>
      <c r="Z1353" s="37"/>
      <c r="AE1353" s="37"/>
      <c r="AF1353" s="37"/>
    </row>
    <row r="1354" spans="3:32">
      <c r="C1354" s="40"/>
      <c r="D1354" s="39"/>
      <c r="E1354" s="39"/>
      <c r="F1354" s="39"/>
      <c r="G1354" s="40"/>
      <c r="H1354" s="40"/>
      <c r="I1354" s="40"/>
      <c r="J1354" s="40"/>
      <c r="K1354" s="40"/>
      <c r="L1354" s="40"/>
      <c r="M1354" s="40"/>
      <c r="N1354" s="40"/>
      <c r="O1354" s="40"/>
      <c r="P1354" s="40"/>
      <c r="Q1354" s="40"/>
      <c r="R1354" s="37"/>
      <c r="S1354" s="37"/>
      <c r="T1354" s="37"/>
      <c r="U1354" s="37"/>
      <c r="V1354" s="37"/>
      <c r="W1354" s="37"/>
      <c r="X1354" s="37"/>
      <c r="Y1354" s="37"/>
      <c r="Z1354" s="37"/>
      <c r="AE1354" s="37"/>
      <c r="AF1354" s="37"/>
    </row>
    <row r="1355" spans="3:32">
      <c r="C1355" s="40"/>
      <c r="D1355" s="39"/>
      <c r="E1355" s="39"/>
      <c r="F1355" s="39"/>
      <c r="G1355" s="40"/>
      <c r="H1355" s="40"/>
      <c r="I1355" s="40"/>
      <c r="J1355" s="40"/>
      <c r="K1355" s="40"/>
      <c r="L1355" s="40"/>
      <c r="M1355" s="40"/>
      <c r="N1355" s="40"/>
      <c r="O1355" s="40"/>
      <c r="P1355" s="40"/>
      <c r="Q1355" s="40"/>
      <c r="R1355" s="37"/>
      <c r="S1355" s="37"/>
      <c r="T1355" s="37"/>
      <c r="U1355" s="37"/>
      <c r="V1355" s="37"/>
      <c r="W1355" s="37"/>
      <c r="X1355" s="37"/>
      <c r="Y1355" s="37"/>
      <c r="Z1355" s="37"/>
      <c r="AE1355" s="37"/>
      <c r="AF1355" s="37"/>
    </row>
    <row r="1356" spans="3:32">
      <c r="C1356" s="40"/>
      <c r="D1356" s="39"/>
      <c r="E1356" s="39"/>
      <c r="F1356" s="39"/>
      <c r="G1356" s="40"/>
      <c r="H1356" s="40"/>
      <c r="I1356" s="40"/>
      <c r="J1356" s="40"/>
      <c r="K1356" s="40"/>
      <c r="L1356" s="40"/>
      <c r="M1356" s="40"/>
      <c r="N1356" s="40"/>
      <c r="O1356" s="40"/>
      <c r="P1356" s="40"/>
      <c r="Q1356" s="40"/>
      <c r="R1356" s="37"/>
      <c r="S1356" s="37"/>
      <c r="T1356" s="37"/>
      <c r="U1356" s="37"/>
      <c r="V1356" s="37"/>
      <c r="W1356" s="37"/>
      <c r="X1356" s="37"/>
      <c r="Y1356" s="37"/>
      <c r="Z1356" s="37"/>
      <c r="AE1356" s="37"/>
      <c r="AF1356" s="37"/>
    </row>
    <row r="1357" spans="3:32">
      <c r="C1357" s="40"/>
      <c r="D1357" s="39"/>
      <c r="E1357" s="39"/>
      <c r="F1357" s="39"/>
      <c r="G1357" s="40"/>
      <c r="H1357" s="40"/>
      <c r="I1357" s="40"/>
      <c r="J1357" s="40"/>
      <c r="K1357" s="40"/>
      <c r="L1357" s="40"/>
      <c r="M1357" s="40"/>
      <c r="N1357" s="40"/>
      <c r="O1357" s="40"/>
      <c r="P1357" s="40"/>
      <c r="Q1357" s="40"/>
      <c r="R1357" s="37"/>
      <c r="S1357" s="37"/>
      <c r="T1357" s="37"/>
      <c r="U1357" s="37"/>
      <c r="V1357" s="37"/>
      <c r="W1357" s="37"/>
      <c r="X1357" s="37"/>
      <c r="Y1357" s="37"/>
      <c r="Z1357" s="37"/>
      <c r="AE1357" s="37"/>
      <c r="AF1357" s="37"/>
    </row>
    <row r="1358" spans="3:32">
      <c r="C1358" s="40"/>
      <c r="D1358" s="39"/>
      <c r="E1358" s="39"/>
      <c r="F1358" s="39"/>
      <c r="G1358" s="40"/>
      <c r="H1358" s="40"/>
      <c r="I1358" s="40"/>
      <c r="J1358" s="40"/>
      <c r="K1358" s="40"/>
      <c r="L1358" s="40"/>
      <c r="M1358" s="40"/>
      <c r="N1358" s="40"/>
      <c r="O1358" s="40"/>
      <c r="P1358" s="40"/>
      <c r="Q1358" s="40"/>
      <c r="R1358" s="37"/>
      <c r="S1358" s="37"/>
      <c r="T1358" s="37"/>
      <c r="U1358" s="37"/>
      <c r="V1358" s="37"/>
      <c r="W1358" s="37"/>
      <c r="X1358" s="37"/>
      <c r="Y1358" s="37"/>
      <c r="Z1358" s="37"/>
      <c r="AE1358" s="37"/>
      <c r="AF1358" s="37"/>
    </row>
    <row r="1359" spans="3:32">
      <c r="C1359" s="40"/>
      <c r="D1359" s="39"/>
      <c r="E1359" s="39"/>
      <c r="F1359" s="39"/>
      <c r="G1359" s="40"/>
      <c r="H1359" s="40"/>
      <c r="I1359" s="40"/>
      <c r="J1359" s="40"/>
      <c r="K1359" s="40"/>
      <c r="L1359" s="40"/>
      <c r="M1359" s="40"/>
      <c r="N1359" s="40"/>
      <c r="O1359" s="40"/>
      <c r="P1359" s="40"/>
      <c r="Q1359" s="40"/>
      <c r="R1359" s="37"/>
      <c r="S1359" s="37"/>
      <c r="T1359" s="37"/>
      <c r="U1359" s="37"/>
      <c r="V1359" s="37"/>
      <c r="W1359" s="37"/>
      <c r="X1359" s="37"/>
      <c r="Y1359" s="37"/>
      <c r="Z1359" s="37"/>
      <c r="AE1359" s="37"/>
      <c r="AF1359" s="37"/>
    </row>
    <row r="1360" spans="3:32">
      <c r="C1360" s="40"/>
      <c r="D1360" s="39"/>
      <c r="E1360" s="39"/>
      <c r="F1360" s="39"/>
      <c r="G1360" s="40"/>
      <c r="H1360" s="40"/>
      <c r="I1360" s="40"/>
      <c r="J1360" s="40"/>
      <c r="K1360" s="40"/>
      <c r="L1360" s="40"/>
      <c r="M1360" s="40"/>
      <c r="N1360" s="40"/>
      <c r="O1360" s="40"/>
      <c r="P1360" s="40"/>
      <c r="Q1360" s="40"/>
      <c r="R1360" s="37"/>
      <c r="S1360" s="37"/>
      <c r="T1360" s="37"/>
      <c r="U1360" s="37"/>
      <c r="V1360" s="37"/>
      <c r="W1360" s="37"/>
      <c r="X1360" s="37"/>
      <c r="Y1360" s="37"/>
      <c r="Z1360" s="37"/>
      <c r="AE1360" s="37"/>
      <c r="AF1360" s="37"/>
    </row>
    <row r="1361" spans="3:32">
      <c r="C1361" s="40"/>
      <c r="D1361" s="39"/>
      <c r="E1361" s="39"/>
      <c r="F1361" s="39"/>
      <c r="G1361" s="40"/>
      <c r="H1361" s="40"/>
      <c r="I1361" s="40"/>
      <c r="J1361" s="40"/>
      <c r="K1361" s="40"/>
      <c r="L1361" s="40"/>
      <c r="M1361" s="40"/>
      <c r="N1361" s="40"/>
      <c r="O1361" s="40"/>
      <c r="P1361" s="40"/>
      <c r="Q1361" s="40"/>
      <c r="R1361" s="37"/>
      <c r="S1361" s="37"/>
      <c r="T1361" s="37"/>
      <c r="U1361" s="37"/>
      <c r="V1361" s="37"/>
      <c r="W1361" s="37"/>
      <c r="X1361" s="37"/>
      <c r="Y1361" s="37"/>
      <c r="Z1361" s="37"/>
      <c r="AE1361" s="37"/>
      <c r="AF1361" s="37"/>
    </row>
    <row r="1362" spans="3:32">
      <c r="C1362" s="40"/>
      <c r="D1362" s="39"/>
      <c r="E1362" s="39"/>
      <c r="F1362" s="39"/>
      <c r="G1362" s="40"/>
      <c r="H1362" s="40"/>
      <c r="I1362" s="40"/>
      <c r="J1362" s="40"/>
      <c r="K1362" s="40"/>
      <c r="L1362" s="40"/>
      <c r="M1362" s="40"/>
      <c r="N1362" s="40"/>
      <c r="O1362" s="40"/>
      <c r="P1362" s="40"/>
      <c r="Q1362" s="40"/>
      <c r="R1362" s="37"/>
      <c r="S1362" s="37"/>
      <c r="T1362" s="37"/>
      <c r="U1362" s="37"/>
      <c r="V1362" s="37"/>
      <c r="W1362" s="37"/>
      <c r="X1362" s="37"/>
      <c r="Y1362" s="37"/>
      <c r="Z1362" s="37"/>
      <c r="AE1362" s="37"/>
      <c r="AF1362" s="37"/>
    </row>
    <row r="1363" spans="3:32">
      <c r="C1363" s="40"/>
      <c r="D1363" s="39"/>
      <c r="E1363" s="39"/>
      <c r="F1363" s="39"/>
      <c r="G1363" s="40"/>
      <c r="H1363" s="40"/>
      <c r="I1363" s="40"/>
      <c r="J1363" s="40"/>
      <c r="K1363" s="40"/>
      <c r="L1363" s="40"/>
      <c r="M1363" s="40"/>
      <c r="N1363" s="40"/>
      <c r="O1363" s="40"/>
      <c r="P1363" s="40"/>
      <c r="Q1363" s="40"/>
      <c r="R1363" s="37"/>
      <c r="S1363" s="37"/>
      <c r="T1363" s="37"/>
      <c r="U1363" s="37"/>
      <c r="V1363" s="37"/>
      <c r="W1363" s="37"/>
      <c r="X1363" s="37"/>
      <c r="Y1363" s="37"/>
      <c r="Z1363" s="37"/>
      <c r="AE1363" s="37"/>
      <c r="AF1363" s="37"/>
    </row>
    <row r="1364" spans="3:32">
      <c r="C1364" s="40"/>
      <c r="D1364" s="39"/>
      <c r="E1364" s="39"/>
      <c r="F1364" s="39"/>
      <c r="G1364" s="40"/>
      <c r="H1364" s="40"/>
      <c r="I1364" s="40"/>
      <c r="J1364" s="40"/>
      <c r="K1364" s="40"/>
      <c r="L1364" s="40"/>
      <c r="M1364" s="40"/>
      <c r="N1364" s="40"/>
      <c r="O1364" s="40"/>
      <c r="P1364" s="40"/>
      <c r="Q1364" s="40"/>
      <c r="R1364" s="37"/>
      <c r="S1364" s="37"/>
      <c r="T1364" s="37"/>
      <c r="U1364" s="37"/>
      <c r="V1364" s="37"/>
      <c r="W1364" s="37"/>
      <c r="X1364" s="37"/>
      <c r="Y1364" s="37"/>
      <c r="Z1364" s="37"/>
      <c r="AE1364" s="37"/>
      <c r="AF1364" s="37"/>
    </row>
    <row r="1365" spans="3:32">
      <c r="C1365" s="40"/>
      <c r="D1365" s="39"/>
      <c r="E1365" s="39"/>
      <c r="F1365" s="39"/>
      <c r="G1365" s="40"/>
      <c r="H1365" s="40"/>
      <c r="I1365" s="40"/>
      <c r="J1365" s="40"/>
      <c r="K1365" s="40"/>
      <c r="L1365" s="40"/>
      <c r="M1365" s="40"/>
      <c r="N1365" s="40"/>
      <c r="O1365" s="40"/>
      <c r="P1365" s="40"/>
      <c r="Q1365" s="40"/>
      <c r="R1365" s="37"/>
      <c r="S1365" s="37"/>
      <c r="T1365" s="37"/>
      <c r="U1365" s="37"/>
      <c r="V1365" s="37"/>
      <c r="W1365" s="37"/>
      <c r="X1365" s="37"/>
      <c r="Y1365" s="37"/>
      <c r="Z1365" s="37"/>
      <c r="AE1365" s="37"/>
      <c r="AF1365" s="37"/>
    </row>
    <row r="1366" spans="3:32">
      <c r="C1366" s="40"/>
      <c r="D1366" s="39"/>
      <c r="E1366" s="39"/>
      <c r="F1366" s="39"/>
      <c r="G1366" s="40"/>
      <c r="H1366" s="40"/>
      <c r="I1366" s="40"/>
      <c r="J1366" s="40"/>
      <c r="K1366" s="40"/>
      <c r="L1366" s="40"/>
      <c r="M1366" s="40"/>
      <c r="N1366" s="40"/>
      <c r="O1366" s="40"/>
      <c r="P1366" s="40"/>
      <c r="Q1366" s="40"/>
      <c r="R1366" s="37"/>
      <c r="S1366" s="37"/>
      <c r="T1366" s="37"/>
      <c r="U1366" s="37"/>
      <c r="V1366" s="37"/>
      <c r="W1366" s="37"/>
      <c r="X1366" s="37"/>
      <c r="Y1366" s="37"/>
      <c r="Z1366" s="37"/>
      <c r="AE1366" s="37"/>
      <c r="AF1366" s="37"/>
    </row>
    <row r="1367" spans="3:32">
      <c r="C1367" s="40"/>
      <c r="D1367" s="39"/>
      <c r="E1367" s="39"/>
      <c r="F1367" s="39"/>
      <c r="G1367" s="40"/>
      <c r="H1367" s="40"/>
      <c r="I1367" s="40"/>
      <c r="J1367" s="40"/>
      <c r="K1367" s="40"/>
      <c r="L1367" s="40"/>
      <c r="M1367" s="40"/>
      <c r="N1367" s="40"/>
      <c r="O1367" s="40"/>
      <c r="P1367" s="40"/>
      <c r="Q1367" s="40"/>
      <c r="R1367" s="37"/>
      <c r="S1367" s="37"/>
      <c r="T1367" s="37"/>
      <c r="U1367" s="37"/>
      <c r="V1367" s="37"/>
      <c r="W1367" s="37"/>
      <c r="X1367" s="37"/>
      <c r="Y1367" s="37"/>
      <c r="Z1367" s="37"/>
      <c r="AE1367" s="37"/>
      <c r="AF1367" s="37"/>
    </row>
    <row r="1368" spans="3:32">
      <c r="C1368" s="40"/>
      <c r="D1368" s="39"/>
      <c r="E1368" s="39"/>
      <c r="F1368" s="39"/>
      <c r="G1368" s="40"/>
      <c r="H1368" s="40"/>
      <c r="I1368" s="40"/>
      <c r="J1368" s="40"/>
      <c r="K1368" s="40"/>
      <c r="L1368" s="40"/>
      <c r="M1368" s="40"/>
      <c r="N1368" s="40"/>
      <c r="O1368" s="40"/>
      <c r="P1368" s="40"/>
      <c r="Q1368" s="40"/>
      <c r="R1368" s="37"/>
      <c r="S1368" s="37"/>
      <c r="T1368" s="37"/>
      <c r="U1368" s="37"/>
      <c r="V1368" s="37"/>
      <c r="W1368" s="37"/>
      <c r="X1368" s="37"/>
      <c r="Y1368" s="37"/>
      <c r="Z1368" s="37"/>
      <c r="AE1368" s="37"/>
      <c r="AF1368" s="37"/>
    </row>
    <row r="1369" spans="3:32">
      <c r="C1369" s="40"/>
      <c r="D1369" s="39"/>
      <c r="E1369" s="39"/>
      <c r="F1369" s="39"/>
      <c r="G1369" s="40"/>
      <c r="H1369" s="40"/>
      <c r="I1369" s="40"/>
      <c r="J1369" s="40"/>
      <c r="K1369" s="40"/>
      <c r="L1369" s="40"/>
      <c r="M1369" s="40"/>
      <c r="N1369" s="40"/>
      <c r="O1369" s="40"/>
      <c r="P1369" s="40"/>
      <c r="Q1369" s="40"/>
      <c r="R1369" s="37"/>
      <c r="S1369" s="37"/>
      <c r="T1369" s="37"/>
      <c r="U1369" s="37"/>
      <c r="V1369" s="37"/>
      <c r="W1369" s="37"/>
      <c r="X1369" s="37"/>
      <c r="Y1369" s="37"/>
      <c r="Z1369" s="37"/>
      <c r="AE1369" s="37"/>
      <c r="AF1369" s="37"/>
    </row>
    <row r="1370" spans="3:32">
      <c r="C1370" s="40"/>
      <c r="D1370" s="39"/>
      <c r="E1370" s="39"/>
      <c r="F1370" s="39"/>
      <c r="G1370" s="40"/>
      <c r="H1370" s="40"/>
      <c r="I1370" s="40"/>
      <c r="J1370" s="40"/>
      <c r="K1370" s="40"/>
      <c r="L1370" s="40"/>
      <c r="M1370" s="40"/>
      <c r="N1370" s="40"/>
      <c r="O1370" s="40"/>
      <c r="P1370" s="40"/>
      <c r="Q1370" s="40"/>
      <c r="R1370" s="37"/>
      <c r="S1370" s="37"/>
      <c r="T1370" s="37"/>
      <c r="U1370" s="37"/>
      <c r="V1370" s="37"/>
      <c r="W1370" s="37"/>
      <c r="X1370" s="37"/>
      <c r="Y1370" s="37"/>
      <c r="Z1370" s="37"/>
      <c r="AE1370" s="37"/>
      <c r="AF1370" s="37"/>
    </row>
    <row r="1371" spans="3:32">
      <c r="C1371" s="40"/>
      <c r="D1371" s="39"/>
      <c r="E1371" s="39"/>
      <c r="F1371" s="39"/>
      <c r="G1371" s="40"/>
      <c r="H1371" s="40"/>
      <c r="I1371" s="40"/>
      <c r="J1371" s="40"/>
      <c r="K1371" s="40"/>
      <c r="L1371" s="40"/>
      <c r="M1371" s="40"/>
      <c r="N1371" s="40"/>
      <c r="O1371" s="40"/>
      <c r="P1371" s="40"/>
      <c r="Q1371" s="40"/>
      <c r="R1371" s="37"/>
      <c r="S1371" s="37"/>
      <c r="T1371" s="37"/>
      <c r="U1371" s="37"/>
      <c r="V1371" s="37"/>
      <c r="W1371" s="37"/>
      <c r="X1371" s="37"/>
      <c r="Y1371" s="37"/>
      <c r="Z1371" s="37"/>
      <c r="AE1371" s="37"/>
      <c r="AF1371" s="37"/>
    </row>
    <row r="1372" spans="3:32">
      <c r="C1372" s="40"/>
      <c r="D1372" s="39"/>
      <c r="E1372" s="39"/>
      <c r="F1372" s="39"/>
      <c r="G1372" s="40"/>
      <c r="H1372" s="40"/>
      <c r="I1372" s="40"/>
      <c r="J1372" s="40"/>
      <c r="K1372" s="40"/>
      <c r="L1372" s="40"/>
      <c r="M1372" s="40"/>
      <c r="N1372" s="40"/>
      <c r="O1372" s="40"/>
      <c r="P1372" s="40"/>
      <c r="Q1372" s="40"/>
      <c r="R1372" s="37"/>
      <c r="S1372" s="37"/>
      <c r="T1372" s="37"/>
      <c r="U1372" s="37"/>
      <c r="V1372" s="37"/>
      <c r="W1372" s="37"/>
      <c r="X1372" s="37"/>
      <c r="Y1372" s="37"/>
      <c r="Z1372" s="37"/>
      <c r="AE1372" s="37"/>
      <c r="AF1372" s="37"/>
    </row>
    <row r="1373" spans="3:32">
      <c r="C1373" s="40"/>
      <c r="D1373" s="39"/>
      <c r="E1373" s="39"/>
      <c r="F1373" s="39"/>
      <c r="G1373" s="40"/>
      <c r="H1373" s="40"/>
      <c r="I1373" s="40"/>
      <c r="J1373" s="40"/>
      <c r="K1373" s="40"/>
      <c r="L1373" s="40"/>
      <c r="M1373" s="40"/>
      <c r="N1373" s="40"/>
      <c r="O1373" s="40"/>
      <c r="P1373" s="40"/>
      <c r="Q1373" s="40"/>
      <c r="R1373" s="37"/>
      <c r="S1373" s="37"/>
      <c r="T1373" s="37"/>
      <c r="U1373" s="37"/>
      <c r="V1373" s="37"/>
      <c r="W1373" s="37"/>
      <c r="X1373" s="37"/>
      <c r="Y1373" s="37"/>
      <c r="Z1373" s="37"/>
      <c r="AE1373" s="37"/>
      <c r="AF1373" s="37"/>
    </row>
    <row r="1374" spans="3:32">
      <c r="C1374" s="40"/>
      <c r="D1374" s="39"/>
      <c r="E1374" s="39"/>
      <c r="F1374" s="39"/>
      <c r="G1374" s="40"/>
      <c r="H1374" s="40"/>
      <c r="I1374" s="40"/>
      <c r="J1374" s="40"/>
      <c r="K1374" s="40"/>
      <c r="L1374" s="40"/>
      <c r="M1374" s="40"/>
      <c r="N1374" s="40"/>
      <c r="O1374" s="40"/>
      <c r="P1374" s="40"/>
      <c r="Q1374" s="40"/>
      <c r="R1374" s="37"/>
      <c r="S1374" s="37"/>
      <c r="T1374" s="37"/>
      <c r="U1374" s="37"/>
      <c r="V1374" s="37"/>
      <c r="W1374" s="37"/>
      <c r="X1374" s="37"/>
      <c r="Y1374" s="37"/>
      <c r="Z1374" s="37"/>
      <c r="AE1374" s="37"/>
      <c r="AF1374" s="37"/>
    </row>
    <row r="1375" spans="3:32">
      <c r="C1375" s="40"/>
      <c r="D1375" s="39"/>
      <c r="E1375" s="39"/>
      <c r="F1375" s="39"/>
      <c r="G1375" s="40"/>
      <c r="H1375" s="40"/>
      <c r="I1375" s="40"/>
      <c r="J1375" s="40"/>
      <c r="K1375" s="40"/>
      <c r="L1375" s="40"/>
      <c r="M1375" s="40"/>
      <c r="N1375" s="40"/>
      <c r="O1375" s="40"/>
      <c r="P1375" s="40"/>
      <c r="Q1375" s="40"/>
      <c r="R1375" s="37"/>
      <c r="S1375" s="37"/>
      <c r="T1375" s="37"/>
      <c r="U1375" s="37"/>
      <c r="V1375" s="37"/>
      <c r="W1375" s="37"/>
      <c r="X1375" s="37"/>
      <c r="Y1375" s="37"/>
      <c r="Z1375" s="37"/>
      <c r="AE1375" s="37"/>
      <c r="AF1375" s="37"/>
    </row>
    <row r="1376" spans="3:32">
      <c r="C1376" s="40"/>
      <c r="D1376" s="39"/>
      <c r="E1376" s="39"/>
      <c r="F1376" s="39"/>
      <c r="G1376" s="40"/>
      <c r="H1376" s="40"/>
      <c r="I1376" s="40"/>
      <c r="J1376" s="40"/>
      <c r="K1376" s="40"/>
      <c r="L1376" s="40"/>
      <c r="M1376" s="40"/>
      <c r="N1376" s="40"/>
      <c r="O1376" s="40"/>
      <c r="P1376" s="40"/>
      <c r="Q1376" s="40"/>
      <c r="R1376" s="37"/>
      <c r="S1376" s="37"/>
      <c r="T1376" s="37"/>
      <c r="U1376" s="37"/>
      <c r="V1376" s="37"/>
      <c r="W1376" s="37"/>
      <c r="X1376" s="37"/>
      <c r="Y1376" s="37"/>
      <c r="Z1376" s="37"/>
      <c r="AE1376" s="37"/>
      <c r="AF1376" s="37"/>
    </row>
    <row r="1377" spans="3:32">
      <c r="C1377" s="40"/>
      <c r="D1377" s="39"/>
      <c r="E1377" s="39"/>
      <c r="F1377" s="39"/>
      <c r="G1377" s="40"/>
      <c r="H1377" s="40"/>
      <c r="I1377" s="40"/>
      <c r="J1377" s="40"/>
      <c r="K1377" s="40"/>
      <c r="L1377" s="40"/>
      <c r="M1377" s="40"/>
      <c r="N1377" s="40"/>
      <c r="O1377" s="40"/>
      <c r="P1377" s="40"/>
      <c r="Q1377" s="40"/>
      <c r="R1377" s="37"/>
      <c r="S1377" s="37"/>
      <c r="T1377" s="37"/>
      <c r="U1377" s="37"/>
      <c r="V1377" s="37"/>
      <c r="W1377" s="37"/>
      <c r="X1377" s="37"/>
      <c r="Y1377" s="37"/>
      <c r="Z1377" s="37"/>
      <c r="AE1377" s="37"/>
      <c r="AF1377" s="37"/>
    </row>
    <row r="1378" spans="3:32">
      <c r="C1378" s="40"/>
      <c r="D1378" s="39"/>
      <c r="E1378" s="39"/>
      <c r="F1378" s="39"/>
      <c r="G1378" s="40"/>
      <c r="H1378" s="40"/>
      <c r="I1378" s="40"/>
      <c r="J1378" s="40"/>
      <c r="K1378" s="40"/>
      <c r="L1378" s="40"/>
      <c r="M1378" s="40"/>
      <c r="N1378" s="40"/>
      <c r="O1378" s="40"/>
      <c r="P1378" s="40"/>
      <c r="Q1378" s="40"/>
      <c r="R1378" s="37"/>
      <c r="S1378" s="37"/>
      <c r="T1378" s="37"/>
      <c r="U1378" s="37"/>
      <c r="V1378" s="37"/>
      <c r="W1378" s="37"/>
      <c r="X1378" s="37"/>
      <c r="Y1378" s="37"/>
      <c r="Z1378" s="37"/>
      <c r="AE1378" s="37"/>
      <c r="AF1378" s="37"/>
    </row>
    <row r="1379" spans="3:32">
      <c r="C1379" s="40"/>
      <c r="D1379" s="39"/>
      <c r="E1379" s="39"/>
      <c r="F1379" s="39"/>
      <c r="G1379" s="40"/>
      <c r="H1379" s="40"/>
      <c r="I1379" s="40"/>
      <c r="J1379" s="40"/>
      <c r="K1379" s="40"/>
      <c r="L1379" s="40"/>
      <c r="M1379" s="40"/>
      <c r="N1379" s="40"/>
      <c r="O1379" s="40"/>
      <c r="P1379" s="40"/>
      <c r="Q1379" s="40"/>
      <c r="R1379" s="37"/>
      <c r="S1379" s="37"/>
      <c r="T1379" s="37"/>
      <c r="U1379" s="37"/>
      <c r="V1379" s="37"/>
      <c r="W1379" s="37"/>
      <c r="X1379" s="37"/>
      <c r="Y1379" s="37"/>
      <c r="Z1379" s="37"/>
      <c r="AE1379" s="37"/>
      <c r="AF1379" s="37"/>
    </row>
    <row r="1380" spans="3:32">
      <c r="C1380" s="40"/>
      <c r="D1380" s="39"/>
      <c r="E1380" s="39"/>
      <c r="F1380" s="39"/>
      <c r="G1380" s="40"/>
      <c r="H1380" s="40"/>
      <c r="I1380" s="40"/>
      <c r="J1380" s="40"/>
      <c r="K1380" s="40"/>
      <c r="L1380" s="40"/>
      <c r="M1380" s="40"/>
      <c r="N1380" s="40"/>
      <c r="O1380" s="40"/>
      <c r="P1380" s="40"/>
      <c r="Q1380" s="40"/>
      <c r="R1380" s="37"/>
      <c r="S1380" s="37"/>
      <c r="T1380" s="37"/>
      <c r="U1380" s="37"/>
      <c r="V1380" s="37"/>
      <c r="W1380" s="37"/>
      <c r="X1380" s="37"/>
      <c r="Y1380" s="37"/>
      <c r="Z1380" s="37"/>
      <c r="AE1380" s="37"/>
      <c r="AF1380" s="37"/>
    </row>
    <row r="1381" spans="3:32">
      <c r="C1381" s="40"/>
      <c r="D1381" s="39"/>
      <c r="E1381" s="39"/>
      <c r="F1381" s="39"/>
      <c r="G1381" s="40"/>
      <c r="H1381" s="40"/>
      <c r="I1381" s="40"/>
      <c r="J1381" s="40"/>
      <c r="K1381" s="40"/>
      <c r="L1381" s="40"/>
      <c r="M1381" s="40"/>
      <c r="N1381" s="40"/>
      <c r="O1381" s="40"/>
      <c r="P1381" s="40"/>
      <c r="Q1381" s="40"/>
      <c r="R1381" s="37"/>
      <c r="S1381" s="37"/>
      <c r="T1381" s="37"/>
      <c r="U1381" s="37"/>
      <c r="V1381" s="37"/>
      <c r="W1381" s="37"/>
      <c r="X1381" s="37"/>
      <c r="Y1381" s="37"/>
      <c r="Z1381" s="37"/>
      <c r="AE1381" s="37"/>
      <c r="AF1381" s="37"/>
    </row>
    <row r="1382" spans="3:32">
      <c r="C1382" s="40"/>
      <c r="D1382" s="39"/>
      <c r="E1382" s="39"/>
      <c r="F1382" s="39"/>
      <c r="G1382" s="40"/>
      <c r="H1382" s="40"/>
      <c r="I1382" s="40"/>
      <c r="J1382" s="40"/>
      <c r="K1382" s="40"/>
      <c r="L1382" s="40"/>
      <c r="M1382" s="40"/>
      <c r="N1382" s="40"/>
      <c r="O1382" s="40"/>
      <c r="P1382" s="40"/>
      <c r="Q1382" s="40"/>
      <c r="R1382" s="37"/>
      <c r="S1382" s="37"/>
      <c r="T1382" s="37"/>
      <c r="U1382" s="37"/>
      <c r="V1382" s="37"/>
      <c r="W1382" s="37"/>
      <c r="X1382" s="37"/>
      <c r="Y1382" s="37"/>
      <c r="Z1382" s="37"/>
      <c r="AE1382" s="37"/>
      <c r="AF1382" s="37"/>
    </row>
    <row r="1383" spans="3:32">
      <c r="C1383" s="40"/>
      <c r="D1383" s="39"/>
      <c r="E1383" s="39"/>
      <c r="F1383" s="39"/>
      <c r="G1383" s="40"/>
      <c r="H1383" s="40"/>
      <c r="I1383" s="40"/>
      <c r="J1383" s="40"/>
      <c r="K1383" s="40"/>
      <c r="L1383" s="40"/>
      <c r="M1383" s="40"/>
      <c r="N1383" s="40"/>
      <c r="O1383" s="40"/>
      <c r="P1383" s="40"/>
      <c r="Q1383" s="40"/>
      <c r="R1383" s="37"/>
      <c r="S1383" s="37"/>
      <c r="T1383" s="37"/>
      <c r="U1383" s="37"/>
      <c r="V1383" s="37"/>
      <c r="W1383" s="37"/>
      <c r="X1383" s="37"/>
      <c r="Y1383" s="37"/>
      <c r="Z1383" s="37"/>
      <c r="AE1383" s="37"/>
      <c r="AF1383" s="37"/>
    </row>
    <row r="1384" spans="3:32">
      <c r="C1384" s="40"/>
      <c r="D1384" s="39"/>
      <c r="E1384" s="39"/>
      <c r="F1384" s="39"/>
      <c r="G1384" s="40"/>
      <c r="H1384" s="40"/>
      <c r="I1384" s="40"/>
      <c r="J1384" s="40"/>
      <c r="K1384" s="40"/>
      <c r="L1384" s="40"/>
      <c r="M1384" s="40"/>
      <c r="N1384" s="40"/>
      <c r="O1384" s="40"/>
      <c r="P1384" s="40"/>
      <c r="Q1384" s="40"/>
      <c r="R1384" s="37"/>
      <c r="S1384" s="37"/>
      <c r="T1384" s="37"/>
      <c r="U1384" s="37"/>
      <c r="V1384" s="37"/>
      <c r="W1384" s="37"/>
      <c r="X1384" s="37"/>
      <c r="Y1384" s="37"/>
      <c r="Z1384" s="37"/>
      <c r="AE1384" s="37"/>
      <c r="AF1384" s="37"/>
    </row>
    <row r="1385" spans="3:32">
      <c r="C1385" s="40"/>
      <c r="D1385" s="39"/>
      <c r="E1385" s="39"/>
      <c r="F1385" s="39"/>
      <c r="G1385" s="40"/>
      <c r="H1385" s="40"/>
      <c r="I1385" s="40"/>
      <c r="J1385" s="40"/>
      <c r="K1385" s="40"/>
      <c r="L1385" s="40"/>
      <c r="M1385" s="40"/>
      <c r="N1385" s="40"/>
      <c r="O1385" s="40"/>
      <c r="P1385" s="40"/>
      <c r="Q1385" s="40"/>
      <c r="R1385" s="37"/>
      <c r="S1385" s="37"/>
      <c r="T1385" s="37"/>
      <c r="U1385" s="37"/>
      <c r="V1385" s="37"/>
      <c r="W1385" s="37"/>
      <c r="X1385" s="37"/>
      <c r="Y1385" s="37"/>
      <c r="Z1385" s="37"/>
      <c r="AE1385" s="37"/>
      <c r="AF1385" s="37"/>
    </row>
    <row r="1386" spans="3:32">
      <c r="C1386" s="40"/>
      <c r="D1386" s="39"/>
      <c r="E1386" s="39"/>
      <c r="F1386" s="39"/>
      <c r="G1386" s="40"/>
      <c r="H1386" s="40"/>
      <c r="I1386" s="40"/>
      <c r="J1386" s="40"/>
      <c r="K1386" s="40"/>
      <c r="L1386" s="40"/>
      <c r="M1386" s="40"/>
      <c r="N1386" s="40"/>
      <c r="O1386" s="40"/>
      <c r="P1386" s="40"/>
      <c r="Q1386" s="40"/>
      <c r="R1386" s="37"/>
      <c r="S1386" s="37"/>
      <c r="T1386" s="37"/>
      <c r="U1386" s="37"/>
      <c r="V1386" s="37"/>
      <c r="W1386" s="37"/>
      <c r="X1386" s="37"/>
      <c r="Y1386" s="37"/>
      <c r="Z1386" s="37"/>
      <c r="AE1386" s="37"/>
      <c r="AF1386" s="37"/>
    </row>
    <row r="1387" spans="3:32">
      <c r="C1387" s="40"/>
      <c r="D1387" s="39"/>
      <c r="E1387" s="39"/>
      <c r="F1387" s="39"/>
      <c r="G1387" s="40"/>
      <c r="H1387" s="40"/>
      <c r="I1387" s="40"/>
      <c r="J1387" s="40"/>
      <c r="K1387" s="40"/>
      <c r="L1387" s="40"/>
      <c r="M1387" s="40"/>
      <c r="N1387" s="40"/>
      <c r="O1387" s="40"/>
      <c r="P1387" s="40"/>
      <c r="Q1387" s="40"/>
      <c r="R1387" s="37"/>
      <c r="S1387" s="37"/>
      <c r="T1387" s="37"/>
      <c r="U1387" s="37"/>
      <c r="V1387" s="37"/>
      <c r="W1387" s="37"/>
      <c r="X1387" s="37"/>
      <c r="Y1387" s="37"/>
      <c r="Z1387" s="37"/>
      <c r="AE1387" s="37"/>
      <c r="AF1387" s="37"/>
    </row>
    <row r="1388" spans="3:32">
      <c r="C1388" s="40"/>
      <c r="D1388" s="39"/>
      <c r="E1388" s="39"/>
      <c r="F1388" s="39"/>
      <c r="G1388" s="40"/>
      <c r="H1388" s="40"/>
      <c r="I1388" s="40"/>
      <c r="J1388" s="40"/>
      <c r="K1388" s="40"/>
      <c r="L1388" s="40"/>
      <c r="M1388" s="40"/>
      <c r="N1388" s="40"/>
      <c r="O1388" s="40"/>
      <c r="P1388" s="40"/>
      <c r="Q1388" s="40"/>
      <c r="R1388" s="37"/>
      <c r="S1388" s="37"/>
      <c r="T1388" s="37"/>
      <c r="U1388" s="37"/>
      <c r="V1388" s="37"/>
      <c r="W1388" s="37"/>
      <c r="X1388" s="37"/>
      <c r="Y1388" s="37"/>
      <c r="Z1388" s="37"/>
      <c r="AE1388" s="37"/>
      <c r="AF1388" s="37"/>
    </row>
    <row r="1389" spans="3:32">
      <c r="C1389" s="40"/>
      <c r="D1389" s="39"/>
      <c r="E1389" s="39"/>
      <c r="F1389" s="39"/>
      <c r="G1389" s="40"/>
      <c r="H1389" s="40"/>
      <c r="I1389" s="40"/>
      <c r="J1389" s="40"/>
      <c r="K1389" s="40"/>
      <c r="L1389" s="40"/>
      <c r="M1389" s="40"/>
      <c r="N1389" s="40"/>
      <c r="O1389" s="40"/>
      <c r="P1389" s="40"/>
      <c r="Q1389" s="40"/>
      <c r="R1389" s="37"/>
      <c r="S1389" s="37"/>
      <c r="T1389" s="37"/>
      <c r="U1389" s="37"/>
      <c r="V1389" s="37"/>
      <c r="W1389" s="37"/>
      <c r="X1389" s="37"/>
      <c r="Y1389" s="37"/>
      <c r="Z1389" s="37"/>
      <c r="AE1389" s="37"/>
      <c r="AF1389" s="37"/>
    </row>
    <row r="1390" spans="3:32">
      <c r="C1390" s="40"/>
      <c r="D1390" s="39"/>
      <c r="E1390" s="39"/>
      <c r="F1390" s="39"/>
      <c r="G1390" s="40"/>
      <c r="H1390" s="40"/>
      <c r="I1390" s="40"/>
      <c r="J1390" s="40"/>
      <c r="K1390" s="40"/>
      <c r="L1390" s="40"/>
      <c r="M1390" s="40"/>
      <c r="N1390" s="40"/>
      <c r="O1390" s="40"/>
      <c r="P1390" s="40"/>
      <c r="Q1390" s="40"/>
      <c r="R1390" s="37"/>
      <c r="S1390" s="37"/>
      <c r="T1390" s="37"/>
      <c r="U1390" s="37"/>
      <c r="V1390" s="37"/>
      <c r="W1390" s="37"/>
      <c r="X1390" s="37"/>
      <c r="Y1390" s="37"/>
      <c r="Z1390" s="37"/>
      <c r="AE1390" s="37"/>
      <c r="AF1390" s="37"/>
    </row>
    <row r="1391" spans="3:32">
      <c r="C1391" s="40"/>
      <c r="D1391" s="39"/>
      <c r="E1391" s="39"/>
      <c r="F1391" s="39"/>
      <c r="G1391" s="40"/>
      <c r="H1391" s="40"/>
      <c r="I1391" s="40"/>
      <c r="J1391" s="40"/>
      <c r="K1391" s="40"/>
      <c r="L1391" s="40"/>
      <c r="M1391" s="40"/>
      <c r="N1391" s="40"/>
      <c r="O1391" s="40"/>
      <c r="P1391" s="40"/>
      <c r="Q1391" s="40"/>
      <c r="R1391" s="37"/>
      <c r="S1391" s="37"/>
      <c r="T1391" s="37"/>
      <c r="U1391" s="37"/>
      <c r="V1391" s="37"/>
      <c r="W1391" s="37"/>
      <c r="X1391" s="37"/>
      <c r="Y1391" s="37"/>
      <c r="Z1391" s="37"/>
      <c r="AE1391" s="37"/>
      <c r="AF1391" s="37"/>
    </row>
    <row r="1392" spans="3:32">
      <c r="C1392" s="40"/>
      <c r="D1392" s="39"/>
      <c r="E1392" s="39"/>
      <c r="F1392" s="39"/>
      <c r="G1392" s="40"/>
      <c r="H1392" s="40"/>
      <c r="I1392" s="40"/>
      <c r="J1392" s="40"/>
      <c r="K1392" s="40"/>
      <c r="L1392" s="40"/>
      <c r="M1392" s="40"/>
      <c r="N1392" s="40"/>
      <c r="O1392" s="40"/>
      <c r="P1392" s="40"/>
      <c r="Q1392" s="40"/>
      <c r="R1392" s="37"/>
      <c r="S1392" s="37"/>
      <c r="T1392" s="37"/>
      <c r="U1392" s="37"/>
      <c r="V1392" s="37"/>
      <c r="W1392" s="37"/>
      <c r="X1392" s="37"/>
      <c r="Y1392" s="37"/>
      <c r="Z1392" s="37"/>
      <c r="AE1392" s="37"/>
      <c r="AF1392" s="37"/>
    </row>
    <row r="1393" spans="3:32">
      <c r="C1393" s="40"/>
      <c r="D1393" s="39"/>
      <c r="E1393" s="39"/>
      <c r="F1393" s="39"/>
      <c r="G1393" s="40"/>
      <c r="H1393" s="40"/>
      <c r="I1393" s="40"/>
      <c r="J1393" s="40"/>
      <c r="K1393" s="40"/>
      <c r="L1393" s="40"/>
      <c r="M1393" s="40"/>
      <c r="N1393" s="40"/>
      <c r="O1393" s="40"/>
      <c r="P1393" s="40"/>
      <c r="Q1393" s="40"/>
      <c r="R1393" s="37"/>
      <c r="S1393" s="37"/>
      <c r="T1393" s="37"/>
      <c r="U1393" s="37"/>
      <c r="V1393" s="37"/>
      <c r="W1393" s="37"/>
      <c r="X1393" s="37"/>
      <c r="Y1393" s="37"/>
      <c r="Z1393" s="37"/>
      <c r="AE1393" s="37"/>
      <c r="AF1393" s="37"/>
    </row>
    <row r="1394" spans="3:32">
      <c r="C1394" s="40"/>
      <c r="D1394" s="39"/>
      <c r="E1394" s="39"/>
      <c r="F1394" s="39"/>
      <c r="G1394" s="40"/>
      <c r="H1394" s="40"/>
      <c r="I1394" s="40"/>
      <c r="J1394" s="40"/>
      <c r="K1394" s="40"/>
      <c r="L1394" s="40"/>
      <c r="M1394" s="40"/>
      <c r="N1394" s="40"/>
      <c r="O1394" s="40"/>
      <c r="P1394" s="40"/>
      <c r="Q1394" s="40"/>
      <c r="R1394" s="37"/>
      <c r="S1394" s="37"/>
      <c r="T1394" s="37"/>
      <c r="U1394" s="37"/>
      <c r="V1394" s="37"/>
      <c r="W1394" s="37"/>
      <c r="X1394" s="37"/>
      <c r="Y1394" s="37"/>
      <c r="Z1394" s="37"/>
      <c r="AE1394" s="37"/>
      <c r="AF1394" s="37"/>
    </row>
    <row r="1395" spans="3:32">
      <c r="C1395" s="40"/>
      <c r="D1395" s="39"/>
      <c r="E1395" s="39"/>
      <c r="F1395" s="39"/>
      <c r="G1395" s="40"/>
      <c r="H1395" s="40"/>
      <c r="I1395" s="40"/>
      <c r="J1395" s="40"/>
      <c r="K1395" s="40"/>
      <c r="L1395" s="40"/>
      <c r="M1395" s="40"/>
      <c r="N1395" s="40"/>
      <c r="O1395" s="40"/>
      <c r="P1395" s="40"/>
      <c r="Q1395" s="40"/>
      <c r="R1395" s="37"/>
      <c r="S1395" s="37"/>
      <c r="T1395" s="37"/>
      <c r="U1395" s="37"/>
      <c r="V1395" s="37"/>
      <c r="W1395" s="37"/>
      <c r="X1395" s="37"/>
      <c r="Y1395" s="37"/>
      <c r="Z1395" s="37"/>
      <c r="AE1395" s="37"/>
      <c r="AF1395" s="37"/>
    </row>
    <row r="1396" spans="3:32">
      <c r="C1396" s="40"/>
      <c r="D1396" s="39"/>
      <c r="E1396" s="39"/>
      <c r="F1396" s="39"/>
      <c r="G1396" s="40"/>
      <c r="H1396" s="40"/>
      <c r="I1396" s="40"/>
      <c r="J1396" s="40"/>
      <c r="K1396" s="40"/>
      <c r="L1396" s="40"/>
      <c r="M1396" s="40"/>
      <c r="N1396" s="40"/>
      <c r="O1396" s="40"/>
      <c r="P1396" s="40"/>
      <c r="Q1396" s="40"/>
      <c r="R1396" s="37"/>
      <c r="S1396" s="37"/>
      <c r="T1396" s="37"/>
      <c r="U1396" s="37"/>
      <c r="V1396" s="37"/>
      <c r="W1396" s="37"/>
      <c r="X1396" s="37"/>
      <c r="Y1396" s="37"/>
      <c r="Z1396" s="37"/>
      <c r="AE1396" s="37"/>
      <c r="AF1396" s="37"/>
    </row>
    <row r="1397" spans="3:32">
      <c r="C1397" s="40"/>
      <c r="D1397" s="39"/>
      <c r="E1397" s="39"/>
      <c r="F1397" s="39"/>
      <c r="G1397" s="40"/>
      <c r="H1397" s="40"/>
      <c r="I1397" s="40"/>
      <c r="J1397" s="40"/>
      <c r="K1397" s="40"/>
      <c r="L1397" s="40"/>
      <c r="M1397" s="40"/>
      <c r="N1397" s="40"/>
      <c r="O1397" s="40"/>
      <c r="P1397" s="40"/>
      <c r="Q1397" s="40"/>
      <c r="R1397" s="37"/>
      <c r="S1397" s="37"/>
      <c r="T1397" s="37"/>
      <c r="U1397" s="37"/>
      <c r="V1397" s="37"/>
      <c r="W1397" s="37"/>
      <c r="X1397" s="37"/>
      <c r="Y1397" s="37"/>
      <c r="Z1397" s="37"/>
      <c r="AE1397" s="37"/>
      <c r="AF1397" s="37"/>
    </row>
    <row r="1398" spans="3:32">
      <c r="C1398" s="40"/>
      <c r="D1398" s="39"/>
      <c r="E1398" s="39"/>
      <c r="F1398" s="39"/>
      <c r="G1398" s="40"/>
      <c r="H1398" s="40"/>
      <c r="I1398" s="40"/>
      <c r="J1398" s="40"/>
      <c r="K1398" s="40"/>
      <c r="L1398" s="40"/>
      <c r="M1398" s="40"/>
      <c r="N1398" s="40"/>
      <c r="O1398" s="40"/>
      <c r="P1398" s="40"/>
      <c r="Q1398" s="40"/>
      <c r="R1398" s="37"/>
      <c r="S1398" s="37"/>
      <c r="T1398" s="37"/>
      <c r="U1398" s="37"/>
      <c r="V1398" s="37"/>
      <c r="W1398" s="37"/>
      <c r="X1398" s="37"/>
      <c r="Y1398" s="37"/>
      <c r="Z1398" s="37"/>
      <c r="AE1398" s="37"/>
      <c r="AF1398" s="37"/>
    </row>
    <row r="1399" spans="3:32">
      <c r="C1399" s="40"/>
      <c r="D1399" s="39"/>
      <c r="E1399" s="39"/>
      <c r="F1399" s="39"/>
      <c r="G1399" s="40"/>
      <c r="H1399" s="40"/>
      <c r="I1399" s="40"/>
      <c r="J1399" s="40"/>
      <c r="K1399" s="40"/>
      <c r="L1399" s="40"/>
      <c r="M1399" s="40"/>
      <c r="N1399" s="40"/>
      <c r="O1399" s="40"/>
      <c r="P1399" s="40"/>
      <c r="Q1399" s="40"/>
      <c r="R1399" s="37"/>
      <c r="S1399" s="37"/>
      <c r="T1399" s="37"/>
      <c r="U1399" s="37"/>
      <c r="V1399" s="37"/>
      <c r="W1399" s="37"/>
      <c r="X1399" s="37"/>
      <c r="Y1399" s="37"/>
      <c r="Z1399" s="37"/>
      <c r="AE1399" s="37"/>
      <c r="AF1399" s="37"/>
    </row>
    <row r="1400" spans="3:32">
      <c r="C1400" s="40"/>
      <c r="D1400" s="39"/>
      <c r="E1400" s="39"/>
      <c r="F1400" s="39"/>
      <c r="G1400" s="40"/>
      <c r="H1400" s="40"/>
      <c r="I1400" s="40"/>
      <c r="J1400" s="40"/>
      <c r="K1400" s="40"/>
      <c r="L1400" s="40"/>
      <c r="M1400" s="40"/>
      <c r="N1400" s="40"/>
      <c r="O1400" s="40"/>
      <c r="P1400" s="40"/>
      <c r="Q1400" s="40"/>
      <c r="R1400" s="37"/>
      <c r="S1400" s="37"/>
      <c r="T1400" s="37"/>
      <c r="U1400" s="37"/>
      <c r="V1400" s="37"/>
      <c r="W1400" s="37"/>
      <c r="X1400" s="37"/>
      <c r="Y1400" s="37"/>
      <c r="Z1400" s="37"/>
      <c r="AE1400" s="37"/>
      <c r="AF1400" s="37"/>
    </row>
    <row r="1401" spans="3:32">
      <c r="C1401" s="40"/>
      <c r="D1401" s="39"/>
      <c r="E1401" s="39"/>
      <c r="F1401" s="39"/>
      <c r="G1401" s="40"/>
      <c r="H1401" s="40"/>
      <c r="I1401" s="40"/>
      <c r="J1401" s="40"/>
      <c r="K1401" s="40"/>
      <c r="L1401" s="40"/>
      <c r="M1401" s="40"/>
      <c r="N1401" s="40"/>
      <c r="O1401" s="40"/>
      <c r="P1401" s="40"/>
      <c r="Q1401" s="40"/>
      <c r="R1401" s="37"/>
      <c r="S1401" s="37"/>
      <c r="T1401" s="37"/>
      <c r="U1401" s="37"/>
      <c r="V1401" s="37"/>
      <c r="W1401" s="37"/>
      <c r="X1401" s="37"/>
      <c r="Y1401" s="37"/>
      <c r="Z1401" s="37"/>
      <c r="AE1401" s="37"/>
      <c r="AF1401" s="37"/>
    </row>
    <row r="1402" spans="3:32">
      <c r="C1402" s="40"/>
      <c r="D1402" s="39"/>
      <c r="E1402" s="39"/>
      <c r="F1402" s="39"/>
      <c r="G1402" s="40"/>
      <c r="H1402" s="40"/>
      <c r="I1402" s="40"/>
      <c r="J1402" s="40"/>
      <c r="K1402" s="40"/>
      <c r="L1402" s="40"/>
      <c r="M1402" s="40"/>
      <c r="N1402" s="40"/>
      <c r="O1402" s="40"/>
      <c r="P1402" s="40"/>
      <c r="Q1402" s="40"/>
      <c r="R1402" s="37"/>
      <c r="S1402" s="37"/>
      <c r="T1402" s="37"/>
      <c r="U1402" s="37"/>
      <c r="V1402" s="37"/>
      <c r="W1402" s="37"/>
      <c r="X1402" s="37"/>
      <c r="Y1402" s="37"/>
      <c r="Z1402" s="37"/>
      <c r="AE1402" s="37"/>
      <c r="AF1402" s="37"/>
    </row>
    <row r="1403" spans="3:32">
      <c r="C1403" s="40"/>
      <c r="D1403" s="39"/>
      <c r="E1403" s="39"/>
      <c r="F1403" s="39"/>
      <c r="G1403" s="40"/>
      <c r="H1403" s="40"/>
      <c r="I1403" s="40"/>
      <c r="J1403" s="40"/>
      <c r="K1403" s="40"/>
      <c r="L1403" s="40"/>
      <c r="M1403" s="40"/>
      <c r="N1403" s="40"/>
      <c r="O1403" s="40"/>
      <c r="P1403" s="40"/>
      <c r="Q1403" s="40"/>
      <c r="R1403" s="37"/>
      <c r="S1403" s="37"/>
      <c r="T1403" s="37"/>
      <c r="U1403" s="37"/>
      <c r="V1403" s="37"/>
      <c r="W1403" s="37"/>
      <c r="X1403" s="37"/>
      <c r="Y1403" s="37"/>
      <c r="Z1403" s="37"/>
      <c r="AE1403" s="37"/>
      <c r="AF1403" s="37"/>
    </row>
    <row r="1404" spans="3:32">
      <c r="C1404" s="40"/>
      <c r="D1404" s="39"/>
      <c r="E1404" s="39"/>
      <c r="F1404" s="39"/>
      <c r="G1404" s="40"/>
      <c r="H1404" s="40"/>
      <c r="I1404" s="40"/>
      <c r="J1404" s="40"/>
      <c r="K1404" s="40"/>
      <c r="L1404" s="40"/>
      <c r="M1404" s="40"/>
      <c r="N1404" s="40"/>
      <c r="O1404" s="40"/>
      <c r="P1404" s="40"/>
      <c r="Q1404" s="40"/>
      <c r="R1404" s="37"/>
      <c r="S1404" s="37"/>
      <c r="T1404" s="37"/>
      <c r="U1404" s="37"/>
      <c r="V1404" s="37"/>
      <c r="W1404" s="37"/>
      <c r="X1404" s="37"/>
      <c r="Y1404" s="37"/>
      <c r="Z1404" s="37"/>
      <c r="AE1404" s="37"/>
      <c r="AF1404" s="37"/>
    </row>
    <row r="1405" spans="3:32">
      <c r="C1405" s="40"/>
      <c r="D1405" s="39"/>
      <c r="E1405" s="39"/>
      <c r="F1405" s="39"/>
      <c r="G1405" s="40"/>
      <c r="H1405" s="40"/>
      <c r="I1405" s="40"/>
      <c r="J1405" s="40"/>
      <c r="K1405" s="40"/>
      <c r="L1405" s="40"/>
      <c r="M1405" s="40"/>
      <c r="N1405" s="40"/>
      <c r="O1405" s="40"/>
      <c r="P1405" s="40"/>
      <c r="Q1405" s="40"/>
      <c r="R1405" s="37"/>
      <c r="S1405" s="37"/>
      <c r="T1405" s="37"/>
      <c r="U1405" s="37"/>
      <c r="V1405" s="37"/>
      <c r="W1405" s="37"/>
      <c r="X1405" s="37"/>
      <c r="Y1405" s="37"/>
      <c r="Z1405" s="37"/>
      <c r="AE1405" s="37"/>
      <c r="AF1405" s="37"/>
    </row>
    <row r="1406" spans="3:32">
      <c r="C1406" s="40"/>
      <c r="D1406" s="39"/>
      <c r="E1406" s="39"/>
      <c r="F1406" s="39"/>
      <c r="G1406" s="40"/>
      <c r="H1406" s="40"/>
      <c r="I1406" s="40"/>
      <c r="J1406" s="40"/>
      <c r="K1406" s="40"/>
      <c r="L1406" s="40"/>
      <c r="M1406" s="40"/>
      <c r="N1406" s="40"/>
      <c r="O1406" s="40"/>
      <c r="P1406" s="40"/>
      <c r="Q1406" s="40"/>
      <c r="R1406" s="37"/>
      <c r="S1406" s="37"/>
      <c r="T1406" s="37"/>
      <c r="U1406" s="37"/>
      <c r="V1406" s="37"/>
      <c r="W1406" s="37"/>
      <c r="X1406" s="37"/>
      <c r="Y1406" s="37"/>
      <c r="Z1406" s="37"/>
      <c r="AE1406" s="37"/>
      <c r="AF1406" s="37"/>
    </row>
    <row r="1407" spans="3:32">
      <c r="C1407" s="40"/>
      <c r="D1407" s="39"/>
      <c r="E1407" s="39"/>
      <c r="F1407" s="39"/>
      <c r="G1407" s="40"/>
      <c r="H1407" s="40"/>
      <c r="I1407" s="40"/>
      <c r="J1407" s="40"/>
      <c r="K1407" s="40"/>
      <c r="L1407" s="40"/>
      <c r="M1407" s="40"/>
      <c r="N1407" s="40"/>
      <c r="O1407" s="40"/>
      <c r="P1407" s="40"/>
      <c r="Q1407" s="40"/>
      <c r="R1407" s="37"/>
      <c r="S1407" s="37"/>
      <c r="T1407" s="37"/>
      <c r="U1407" s="37"/>
      <c r="V1407" s="37"/>
      <c r="W1407" s="37"/>
      <c r="X1407" s="37"/>
      <c r="Y1407" s="37"/>
      <c r="Z1407" s="37"/>
      <c r="AE1407" s="37"/>
      <c r="AF1407" s="37"/>
    </row>
    <row r="1408" spans="3:32">
      <c r="C1408" s="40"/>
      <c r="D1408" s="39"/>
      <c r="E1408" s="39"/>
      <c r="F1408" s="39"/>
      <c r="G1408" s="40"/>
      <c r="H1408" s="40"/>
      <c r="I1408" s="40"/>
      <c r="J1408" s="40"/>
      <c r="K1408" s="40"/>
      <c r="L1408" s="40"/>
      <c r="M1408" s="40"/>
      <c r="N1408" s="40"/>
      <c r="O1408" s="40"/>
      <c r="P1408" s="40"/>
      <c r="Q1408" s="40"/>
      <c r="R1408" s="37"/>
      <c r="S1408" s="37"/>
      <c r="T1408" s="37"/>
      <c r="U1408" s="37"/>
      <c r="V1408" s="37"/>
      <c r="W1408" s="37"/>
      <c r="X1408" s="37"/>
      <c r="Y1408" s="37"/>
      <c r="Z1408" s="37"/>
      <c r="AE1408" s="37"/>
      <c r="AF1408" s="37"/>
    </row>
    <row r="1409" spans="3:32">
      <c r="C1409" s="40"/>
      <c r="D1409" s="39"/>
      <c r="E1409" s="39"/>
      <c r="F1409" s="39"/>
      <c r="G1409" s="40"/>
      <c r="H1409" s="40"/>
      <c r="I1409" s="40"/>
      <c r="J1409" s="40"/>
      <c r="K1409" s="40"/>
      <c r="L1409" s="40"/>
      <c r="M1409" s="40"/>
      <c r="N1409" s="40"/>
      <c r="O1409" s="40"/>
      <c r="P1409" s="40"/>
      <c r="Q1409" s="40"/>
      <c r="R1409" s="37"/>
      <c r="S1409" s="37"/>
      <c r="T1409" s="37"/>
      <c r="U1409" s="37"/>
      <c r="V1409" s="37"/>
      <c r="W1409" s="37"/>
      <c r="X1409" s="37"/>
      <c r="Y1409" s="37"/>
      <c r="Z1409" s="37"/>
      <c r="AE1409" s="37"/>
      <c r="AF1409" s="37"/>
    </row>
    <row r="1410" spans="3:32">
      <c r="C1410" s="40"/>
      <c r="D1410" s="39"/>
      <c r="E1410" s="39"/>
      <c r="F1410" s="39"/>
      <c r="G1410" s="40"/>
      <c r="H1410" s="40"/>
      <c r="I1410" s="40"/>
      <c r="J1410" s="40"/>
      <c r="K1410" s="40"/>
      <c r="L1410" s="40"/>
      <c r="M1410" s="40"/>
      <c r="N1410" s="40"/>
      <c r="O1410" s="40"/>
      <c r="P1410" s="40"/>
      <c r="Q1410" s="40"/>
      <c r="R1410" s="37"/>
      <c r="S1410" s="37"/>
      <c r="T1410" s="37"/>
      <c r="U1410" s="37"/>
      <c r="V1410" s="37"/>
      <c r="W1410" s="37"/>
      <c r="X1410" s="37"/>
      <c r="Y1410" s="37"/>
      <c r="Z1410" s="37"/>
      <c r="AE1410" s="37"/>
      <c r="AF1410" s="37"/>
    </row>
    <row r="1411" spans="3:32">
      <c r="C1411" s="40"/>
      <c r="D1411" s="39"/>
      <c r="E1411" s="39"/>
      <c r="F1411" s="39"/>
      <c r="G1411" s="40"/>
      <c r="H1411" s="40"/>
      <c r="I1411" s="40"/>
      <c r="J1411" s="40"/>
      <c r="K1411" s="40"/>
      <c r="L1411" s="40"/>
      <c r="M1411" s="40"/>
      <c r="N1411" s="40"/>
      <c r="O1411" s="40"/>
      <c r="P1411" s="40"/>
      <c r="Q1411" s="40"/>
      <c r="R1411" s="37"/>
      <c r="S1411" s="37"/>
      <c r="T1411" s="37"/>
      <c r="U1411" s="37"/>
      <c r="V1411" s="37"/>
      <c r="W1411" s="37"/>
      <c r="X1411" s="37"/>
      <c r="Y1411" s="37"/>
      <c r="Z1411" s="37"/>
      <c r="AE1411" s="37"/>
      <c r="AF1411" s="37"/>
    </row>
    <row r="1412" spans="3:32">
      <c r="C1412" s="40"/>
      <c r="D1412" s="39"/>
      <c r="E1412" s="39"/>
      <c r="F1412" s="39"/>
      <c r="G1412" s="40"/>
      <c r="H1412" s="40"/>
      <c r="I1412" s="40"/>
      <c r="J1412" s="40"/>
      <c r="K1412" s="40"/>
      <c r="L1412" s="40"/>
      <c r="M1412" s="40"/>
      <c r="N1412" s="40"/>
      <c r="O1412" s="40"/>
      <c r="P1412" s="40"/>
      <c r="Q1412" s="40"/>
      <c r="R1412" s="37"/>
      <c r="S1412" s="37"/>
      <c r="T1412" s="37"/>
      <c r="U1412" s="37"/>
      <c r="V1412" s="37"/>
      <c r="W1412" s="37"/>
      <c r="X1412" s="37"/>
      <c r="Y1412" s="37"/>
      <c r="Z1412" s="37"/>
      <c r="AE1412" s="37"/>
      <c r="AF1412" s="37"/>
    </row>
    <row r="1413" spans="3:32">
      <c r="C1413" s="40"/>
      <c r="D1413" s="39"/>
      <c r="E1413" s="39"/>
      <c r="F1413" s="39"/>
      <c r="G1413" s="40"/>
      <c r="H1413" s="40"/>
      <c r="I1413" s="40"/>
      <c r="J1413" s="40"/>
      <c r="K1413" s="40"/>
      <c r="L1413" s="40"/>
      <c r="M1413" s="40"/>
      <c r="N1413" s="40"/>
      <c r="O1413" s="40"/>
      <c r="P1413" s="40"/>
      <c r="Q1413" s="40"/>
      <c r="R1413" s="37"/>
      <c r="S1413" s="37"/>
      <c r="T1413" s="37"/>
      <c r="U1413" s="37"/>
      <c r="V1413" s="37"/>
      <c r="W1413" s="37"/>
      <c r="X1413" s="37"/>
      <c r="Y1413" s="37"/>
      <c r="Z1413" s="37"/>
      <c r="AE1413" s="37"/>
      <c r="AF1413" s="37"/>
    </row>
    <row r="1414" spans="3:32">
      <c r="C1414" s="40"/>
      <c r="D1414" s="39"/>
      <c r="E1414" s="39"/>
      <c r="F1414" s="39"/>
      <c r="G1414" s="40"/>
      <c r="H1414" s="40"/>
      <c r="I1414" s="40"/>
      <c r="J1414" s="40"/>
      <c r="K1414" s="40"/>
      <c r="L1414" s="40"/>
      <c r="M1414" s="40"/>
      <c r="N1414" s="40"/>
      <c r="O1414" s="40"/>
      <c r="P1414" s="40"/>
      <c r="Q1414" s="40"/>
      <c r="R1414" s="37"/>
      <c r="S1414" s="37"/>
      <c r="T1414" s="37"/>
      <c r="U1414" s="37"/>
      <c r="V1414" s="37"/>
      <c r="W1414" s="37"/>
      <c r="X1414" s="37"/>
      <c r="Y1414" s="37"/>
      <c r="Z1414" s="37"/>
      <c r="AE1414" s="37"/>
      <c r="AF1414" s="37"/>
    </row>
    <row r="1415" spans="3:32">
      <c r="C1415" s="40"/>
      <c r="D1415" s="39"/>
      <c r="E1415" s="39"/>
      <c r="F1415" s="39"/>
      <c r="G1415" s="40"/>
      <c r="H1415" s="40"/>
      <c r="I1415" s="40"/>
      <c r="J1415" s="40"/>
      <c r="K1415" s="40"/>
      <c r="L1415" s="40"/>
      <c r="M1415" s="40"/>
      <c r="N1415" s="40"/>
      <c r="O1415" s="40"/>
      <c r="P1415" s="40"/>
      <c r="Q1415" s="40"/>
      <c r="R1415" s="37"/>
      <c r="S1415" s="37"/>
      <c r="T1415" s="37"/>
      <c r="U1415" s="37"/>
      <c r="V1415" s="37"/>
      <c r="W1415" s="37"/>
      <c r="X1415" s="37"/>
      <c r="Y1415" s="37"/>
      <c r="Z1415" s="37"/>
      <c r="AE1415" s="37"/>
      <c r="AF1415" s="37"/>
    </row>
    <row r="1416" spans="3:32">
      <c r="C1416" s="40"/>
      <c r="D1416" s="39"/>
      <c r="E1416" s="39"/>
      <c r="F1416" s="39"/>
      <c r="G1416" s="40"/>
      <c r="H1416" s="40"/>
      <c r="I1416" s="40"/>
      <c r="J1416" s="40"/>
      <c r="K1416" s="40"/>
      <c r="L1416" s="40"/>
      <c r="M1416" s="40"/>
      <c r="N1416" s="40"/>
      <c r="O1416" s="40"/>
      <c r="P1416" s="40"/>
      <c r="Q1416" s="40"/>
      <c r="R1416" s="37"/>
      <c r="S1416" s="37"/>
      <c r="T1416" s="37"/>
      <c r="U1416" s="37"/>
      <c r="V1416" s="37"/>
      <c r="W1416" s="37"/>
      <c r="X1416" s="37"/>
      <c r="Y1416" s="37"/>
      <c r="Z1416" s="37"/>
      <c r="AE1416" s="37"/>
      <c r="AF1416" s="37"/>
    </row>
    <row r="1417" spans="3:32">
      <c r="C1417" s="40"/>
      <c r="D1417" s="39"/>
      <c r="E1417" s="39"/>
      <c r="F1417" s="39"/>
      <c r="G1417" s="40"/>
      <c r="H1417" s="40"/>
      <c r="I1417" s="40"/>
      <c r="J1417" s="40"/>
      <c r="K1417" s="40"/>
      <c r="L1417" s="40"/>
      <c r="M1417" s="40"/>
      <c r="N1417" s="40"/>
      <c r="O1417" s="40"/>
      <c r="P1417" s="40"/>
      <c r="Q1417" s="40"/>
      <c r="R1417" s="37"/>
      <c r="S1417" s="37"/>
      <c r="T1417" s="37"/>
      <c r="U1417" s="37"/>
      <c r="V1417" s="37"/>
      <c r="W1417" s="37"/>
      <c r="X1417" s="37"/>
      <c r="Y1417" s="37"/>
      <c r="Z1417" s="37"/>
      <c r="AE1417" s="37"/>
      <c r="AF1417" s="37"/>
    </row>
    <row r="1418" spans="3:32">
      <c r="C1418" s="40"/>
      <c r="D1418" s="39"/>
      <c r="E1418" s="39"/>
      <c r="F1418" s="39"/>
      <c r="G1418" s="40"/>
      <c r="H1418" s="40"/>
      <c r="I1418" s="40"/>
      <c r="J1418" s="40"/>
      <c r="K1418" s="40"/>
      <c r="L1418" s="40"/>
      <c r="M1418" s="40"/>
      <c r="N1418" s="40"/>
      <c r="O1418" s="40"/>
      <c r="P1418" s="40"/>
      <c r="Q1418" s="40"/>
      <c r="R1418" s="37"/>
      <c r="S1418" s="37"/>
      <c r="T1418" s="37"/>
      <c r="U1418" s="37"/>
      <c r="V1418" s="37"/>
      <c r="W1418" s="37"/>
      <c r="X1418" s="37"/>
      <c r="Y1418" s="37"/>
      <c r="Z1418" s="37"/>
      <c r="AE1418" s="37"/>
      <c r="AF1418" s="37"/>
    </row>
    <row r="1419" spans="3:32">
      <c r="C1419" s="40"/>
      <c r="D1419" s="39"/>
      <c r="E1419" s="39"/>
      <c r="F1419" s="39"/>
      <c r="G1419" s="40"/>
      <c r="H1419" s="40"/>
      <c r="I1419" s="40"/>
      <c r="J1419" s="40"/>
      <c r="K1419" s="40"/>
      <c r="L1419" s="40"/>
      <c r="M1419" s="40"/>
      <c r="N1419" s="40"/>
      <c r="O1419" s="40"/>
      <c r="P1419" s="40"/>
      <c r="Q1419" s="40"/>
      <c r="R1419" s="37"/>
      <c r="S1419" s="37"/>
      <c r="T1419" s="37"/>
      <c r="U1419" s="37"/>
      <c r="V1419" s="37"/>
      <c r="W1419" s="37"/>
      <c r="X1419" s="37"/>
      <c r="Y1419" s="37"/>
      <c r="Z1419" s="37"/>
      <c r="AE1419" s="37"/>
      <c r="AF1419" s="37"/>
    </row>
    <row r="1420" spans="3:32">
      <c r="C1420" s="40"/>
      <c r="D1420" s="39"/>
      <c r="E1420" s="39"/>
      <c r="F1420" s="39"/>
      <c r="G1420" s="40"/>
      <c r="H1420" s="40"/>
      <c r="I1420" s="40"/>
      <c r="J1420" s="40"/>
      <c r="K1420" s="40"/>
      <c r="L1420" s="40"/>
      <c r="M1420" s="40"/>
      <c r="N1420" s="40"/>
      <c r="O1420" s="40"/>
      <c r="P1420" s="40"/>
      <c r="Q1420" s="40"/>
      <c r="R1420" s="37"/>
      <c r="S1420" s="37"/>
      <c r="T1420" s="37"/>
      <c r="U1420" s="37"/>
      <c r="V1420" s="37"/>
      <c r="W1420" s="37"/>
      <c r="X1420" s="37"/>
      <c r="Y1420" s="37"/>
      <c r="Z1420" s="37"/>
      <c r="AE1420" s="37"/>
      <c r="AF1420" s="37"/>
    </row>
    <row r="1421" spans="3:32">
      <c r="C1421" s="40"/>
      <c r="D1421" s="39"/>
      <c r="E1421" s="39"/>
      <c r="F1421" s="39"/>
      <c r="G1421" s="40"/>
      <c r="H1421" s="40"/>
      <c r="I1421" s="40"/>
      <c r="J1421" s="40"/>
      <c r="K1421" s="40"/>
      <c r="L1421" s="40"/>
      <c r="M1421" s="40"/>
      <c r="N1421" s="40"/>
      <c r="O1421" s="40"/>
      <c r="P1421" s="40"/>
      <c r="Q1421" s="40"/>
      <c r="R1421" s="37"/>
      <c r="S1421" s="37"/>
      <c r="T1421" s="37"/>
      <c r="U1421" s="37"/>
      <c r="V1421" s="37"/>
      <c r="W1421" s="37"/>
      <c r="X1421" s="37"/>
      <c r="Y1421" s="37"/>
      <c r="Z1421" s="37"/>
      <c r="AE1421" s="37"/>
      <c r="AF1421" s="37"/>
    </row>
    <row r="1422" spans="3:32">
      <c r="C1422" s="40"/>
      <c r="D1422" s="39"/>
      <c r="E1422" s="39"/>
      <c r="F1422" s="39"/>
      <c r="G1422" s="40"/>
      <c r="H1422" s="40"/>
      <c r="I1422" s="40"/>
      <c r="J1422" s="40"/>
      <c r="K1422" s="40"/>
      <c r="L1422" s="40"/>
      <c r="M1422" s="40"/>
      <c r="N1422" s="40"/>
      <c r="O1422" s="40"/>
      <c r="P1422" s="40"/>
      <c r="Q1422" s="40"/>
      <c r="R1422" s="37"/>
      <c r="S1422" s="37"/>
      <c r="T1422" s="37"/>
      <c r="U1422" s="37"/>
      <c r="V1422" s="37"/>
      <c r="W1422" s="37"/>
      <c r="X1422" s="37"/>
      <c r="Y1422" s="37"/>
      <c r="Z1422" s="37"/>
      <c r="AE1422" s="37"/>
      <c r="AF1422" s="37"/>
    </row>
    <row r="1423" spans="3:32">
      <c r="C1423" s="40"/>
      <c r="D1423" s="39"/>
      <c r="E1423" s="39"/>
      <c r="F1423" s="39"/>
      <c r="G1423" s="40"/>
      <c r="H1423" s="40"/>
      <c r="I1423" s="40"/>
      <c r="J1423" s="40"/>
      <c r="K1423" s="40"/>
      <c r="L1423" s="40"/>
      <c r="M1423" s="40"/>
      <c r="N1423" s="40"/>
      <c r="O1423" s="40"/>
      <c r="P1423" s="40"/>
      <c r="Q1423" s="40"/>
      <c r="R1423" s="37"/>
      <c r="S1423" s="37"/>
      <c r="T1423" s="37"/>
      <c r="U1423" s="37"/>
      <c r="V1423" s="37"/>
      <c r="W1423" s="37"/>
      <c r="X1423" s="37"/>
      <c r="Y1423" s="37"/>
      <c r="Z1423" s="37"/>
      <c r="AE1423" s="37"/>
      <c r="AF1423" s="37"/>
    </row>
    <row r="1424" spans="3:32">
      <c r="C1424" s="40"/>
      <c r="D1424" s="39"/>
      <c r="E1424" s="39"/>
      <c r="F1424" s="39"/>
      <c r="G1424" s="40"/>
      <c r="H1424" s="40"/>
      <c r="I1424" s="40"/>
      <c r="J1424" s="40"/>
      <c r="K1424" s="40"/>
      <c r="L1424" s="40"/>
      <c r="M1424" s="40"/>
      <c r="N1424" s="40"/>
      <c r="O1424" s="40"/>
      <c r="P1424" s="40"/>
      <c r="Q1424" s="40"/>
      <c r="R1424" s="37"/>
      <c r="S1424" s="37"/>
      <c r="T1424" s="37"/>
      <c r="U1424" s="37"/>
      <c r="V1424" s="37"/>
      <c r="W1424" s="37"/>
      <c r="X1424" s="37"/>
      <c r="Y1424" s="37"/>
      <c r="Z1424" s="37"/>
      <c r="AE1424" s="37"/>
      <c r="AF1424" s="37"/>
    </row>
    <row r="1425" spans="3:32">
      <c r="C1425" s="40"/>
      <c r="D1425" s="39"/>
      <c r="E1425" s="39"/>
      <c r="F1425" s="39"/>
      <c r="G1425" s="40"/>
      <c r="H1425" s="40"/>
      <c r="I1425" s="40"/>
      <c r="J1425" s="40"/>
      <c r="K1425" s="40"/>
      <c r="L1425" s="40"/>
      <c r="M1425" s="40"/>
      <c r="N1425" s="40"/>
      <c r="O1425" s="40"/>
      <c r="P1425" s="40"/>
      <c r="Q1425" s="40"/>
      <c r="R1425" s="37"/>
      <c r="S1425" s="37"/>
      <c r="T1425" s="37"/>
      <c r="U1425" s="37"/>
      <c r="V1425" s="37"/>
      <c r="W1425" s="37"/>
      <c r="X1425" s="37"/>
      <c r="Y1425" s="37"/>
      <c r="Z1425" s="37"/>
      <c r="AE1425" s="37"/>
      <c r="AF1425" s="37"/>
    </row>
    <row r="1426" spans="3:32">
      <c r="C1426" s="40"/>
      <c r="D1426" s="39"/>
      <c r="E1426" s="39"/>
      <c r="F1426" s="39"/>
      <c r="G1426" s="40"/>
      <c r="H1426" s="40"/>
      <c r="I1426" s="40"/>
      <c r="J1426" s="40"/>
      <c r="K1426" s="40"/>
      <c r="L1426" s="40"/>
      <c r="M1426" s="40"/>
      <c r="N1426" s="40"/>
      <c r="O1426" s="40"/>
      <c r="P1426" s="40"/>
      <c r="Q1426" s="40"/>
      <c r="R1426" s="37"/>
      <c r="S1426" s="37"/>
      <c r="T1426" s="37"/>
      <c r="U1426" s="37"/>
      <c r="V1426" s="37"/>
      <c r="W1426" s="37"/>
      <c r="X1426" s="37"/>
      <c r="Y1426" s="37"/>
      <c r="Z1426" s="37"/>
      <c r="AE1426" s="37"/>
      <c r="AF1426" s="37"/>
    </row>
    <row r="1427" spans="3:32">
      <c r="C1427" s="40"/>
      <c r="D1427" s="39"/>
      <c r="E1427" s="39"/>
      <c r="F1427" s="39"/>
      <c r="G1427" s="40"/>
      <c r="H1427" s="40"/>
      <c r="I1427" s="40"/>
      <c r="J1427" s="40"/>
      <c r="K1427" s="40"/>
      <c r="L1427" s="40"/>
      <c r="M1427" s="40"/>
      <c r="N1427" s="40"/>
      <c r="O1427" s="40"/>
      <c r="P1427" s="40"/>
      <c r="Q1427" s="40"/>
      <c r="R1427" s="37"/>
      <c r="S1427" s="37"/>
      <c r="T1427" s="37"/>
      <c r="U1427" s="37"/>
      <c r="V1427" s="37"/>
      <c r="W1427" s="37"/>
      <c r="X1427" s="37"/>
      <c r="Y1427" s="37"/>
      <c r="Z1427" s="37"/>
      <c r="AE1427" s="37"/>
      <c r="AF1427" s="37"/>
    </row>
    <row r="1428" spans="3:32">
      <c r="C1428" s="40"/>
      <c r="D1428" s="39"/>
      <c r="E1428" s="39"/>
      <c r="F1428" s="39"/>
      <c r="G1428" s="40"/>
      <c r="H1428" s="40"/>
      <c r="I1428" s="40"/>
      <c r="J1428" s="40"/>
      <c r="K1428" s="40"/>
      <c r="L1428" s="40"/>
      <c r="M1428" s="40"/>
      <c r="N1428" s="40"/>
      <c r="O1428" s="40"/>
      <c r="P1428" s="40"/>
      <c r="Q1428" s="40"/>
      <c r="R1428" s="37"/>
      <c r="S1428" s="37"/>
      <c r="T1428" s="37"/>
      <c r="U1428" s="37"/>
      <c r="V1428" s="37"/>
      <c r="W1428" s="37"/>
      <c r="X1428" s="37"/>
      <c r="Y1428" s="37"/>
      <c r="Z1428" s="37"/>
      <c r="AE1428" s="37"/>
      <c r="AF1428" s="37"/>
    </row>
    <row r="1429" spans="3:32">
      <c r="C1429" s="40"/>
      <c r="D1429" s="39"/>
      <c r="E1429" s="39"/>
      <c r="F1429" s="39"/>
      <c r="G1429" s="40"/>
      <c r="H1429" s="40"/>
      <c r="I1429" s="40"/>
      <c r="J1429" s="40"/>
      <c r="K1429" s="40"/>
      <c r="L1429" s="40"/>
      <c r="M1429" s="40"/>
      <c r="N1429" s="40"/>
      <c r="O1429" s="40"/>
      <c r="P1429" s="40"/>
      <c r="Q1429" s="40"/>
      <c r="R1429" s="37"/>
      <c r="S1429" s="37"/>
      <c r="T1429" s="37"/>
      <c r="U1429" s="37"/>
      <c r="V1429" s="37"/>
      <c r="W1429" s="37"/>
      <c r="X1429" s="37"/>
      <c r="Y1429" s="37"/>
      <c r="Z1429" s="37"/>
      <c r="AE1429" s="37"/>
      <c r="AF1429" s="37"/>
    </row>
    <row r="1430" spans="3:32">
      <c r="C1430" s="40"/>
      <c r="D1430" s="39"/>
      <c r="E1430" s="39"/>
      <c r="F1430" s="39"/>
      <c r="G1430" s="40"/>
      <c r="H1430" s="40"/>
      <c r="I1430" s="40"/>
      <c r="J1430" s="40"/>
      <c r="K1430" s="40"/>
      <c r="L1430" s="40"/>
      <c r="M1430" s="40"/>
      <c r="N1430" s="40"/>
      <c r="O1430" s="40"/>
      <c r="P1430" s="40"/>
      <c r="Q1430" s="40"/>
      <c r="R1430" s="37"/>
      <c r="S1430" s="37"/>
      <c r="T1430" s="37"/>
      <c r="U1430" s="37"/>
      <c r="V1430" s="37"/>
      <c r="W1430" s="37"/>
      <c r="X1430" s="37"/>
      <c r="Y1430" s="37"/>
      <c r="Z1430" s="37"/>
      <c r="AE1430" s="37"/>
      <c r="AF1430" s="37"/>
    </row>
    <row r="1431" spans="3:32">
      <c r="C1431" s="40"/>
      <c r="D1431" s="39"/>
      <c r="E1431" s="39"/>
      <c r="F1431" s="39"/>
      <c r="G1431" s="40"/>
      <c r="H1431" s="40"/>
      <c r="I1431" s="40"/>
      <c r="J1431" s="40"/>
      <c r="K1431" s="40"/>
      <c r="L1431" s="40"/>
      <c r="M1431" s="40"/>
      <c r="N1431" s="40"/>
      <c r="O1431" s="40"/>
      <c r="P1431" s="40"/>
      <c r="Q1431" s="40"/>
      <c r="R1431" s="37"/>
      <c r="S1431" s="37"/>
      <c r="T1431" s="37"/>
      <c r="U1431" s="37"/>
      <c r="V1431" s="37"/>
      <c r="W1431" s="37"/>
      <c r="X1431" s="37"/>
      <c r="Y1431" s="37"/>
      <c r="Z1431" s="37"/>
      <c r="AE1431" s="37"/>
      <c r="AF1431" s="37"/>
    </row>
    <row r="1432" spans="3:32">
      <c r="C1432" s="40"/>
      <c r="D1432" s="39"/>
      <c r="E1432" s="39"/>
      <c r="F1432" s="39"/>
      <c r="G1432" s="40"/>
      <c r="H1432" s="40"/>
      <c r="I1432" s="40"/>
      <c r="J1432" s="40"/>
      <c r="K1432" s="40"/>
      <c r="L1432" s="40"/>
      <c r="M1432" s="40"/>
      <c r="N1432" s="40"/>
      <c r="O1432" s="40"/>
      <c r="P1432" s="40"/>
      <c r="Q1432" s="40"/>
      <c r="R1432" s="37"/>
      <c r="S1432" s="37"/>
      <c r="T1432" s="37"/>
      <c r="U1432" s="37"/>
      <c r="V1432" s="37"/>
      <c r="W1432" s="37"/>
      <c r="X1432" s="37"/>
      <c r="Y1432" s="37"/>
      <c r="Z1432" s="37"/>
      <c r="AE1432" s="37"/>
      <c r="AF1432" s="37"/>
    </row>
    <row r="1433" spans="3:32">
      <c r="C1433" s="40"/>
      <c r="D1433" s="39"/>
      <c r="E1433" s="39"/>
      <c r="F1433" s="39"/>
      <c r="G1433" s="40"/>
      <c r="H1433" s="40"/>
      <c r="I1433" s="40"/>
      <c r="J1433" s="40"/>
      <c r="K1433" s="40"/>
      <c r="L1433" s="40"/>
      <c r="M1433" s="40"/>
      <c r="N1433" s="40"/>
      <c r="O1433" s="40"/>
      <c r="P1433" s="40"/>
      <c r="Q1433" s="40"/>
      <c r="R1433" s="37"/>
      <c r="S1433" s="37"/>
      <c r="T1433" s="37"/>
      <c r="U1433" s="37"/>
      <c r="V1433" s="37"/>
      <c r="W1433" s="37"/>
      <c r="X1433" s="37"/>
      <c r="Y1433" s="37"/>
      <c r="Z1433" s="37"/>
      <c r="AE1433" s="37"/>
      <c r="AF1433" s="37"/>
    </row>
    <row r="1434" spans="3:32">
      <c r="C1434" s="40"/>
      <c r="D1434" s="39"/>
      <c r="E1434" s="39"/>
      <c r="F1434" s="39"/>
      <c r="G1434" s="40"/>
      <c r="H1434" s="40"/>
      <c r="I1434" s="40"/>
      <c r="J1434" s="40"/>
      <c r="K1434" s="40"/>
      <c r="L1434" s="40"/>
      <c r="M1434" s="40"/>
      <c r="N1434" s="40"/>
      <c r="O1434" s="40"/>
      <c r="P1434" s="40"/>
      <c r="Q1434" s="40"/>
      <c r="R1434" s="37"/>
      <c r="S1434" s="37"/>
      <c r="T1434" s="37"/>
      <c r="U1434" s="37"/>
      <c r="V1434" s="37"/>
      <c r="W1434" s="37"/>
      <c r="X1434" s="37"/>
      <c r="Y1434" s="37"/>
      <c r="Z1434" s="37"/>
      <c r="AE1434" s="37"/>
      <c r="AF1434" s="37"/>
    </row>
    <row r="1435" spans="3:32">
      <c r="C1435" s="40"/>
      <c r="D1435" s="39"/>
      <c r="E1435" s="39"/>
      <c r="F1435" s="39"/>
      <c r="G1435" s="40"/>
      <c r="H1435" s="40"/>
      <c r="I1435" s="40"/>
      <c r="J1435" s="40"/>
      <c r="K1435" s="40"/>
      <c r="L1435" s="40"/>
      <c r="M1435" s="40"/>
      <c r="N1435" s="40"/>
      <c r="O1435" s="40"/>
      <c r="P1435" s="40"/>
      <c r="Q1435" s="40"/>
      <c r="R1435" s="37"/>
      <c r="S1435" s="37"/>
      <c r="T1435" s="37"/>
      <c r="U1435" s="37"/>
      <c r="V1435" s="37"/>
      <c r="W1435" s="37"/>
      <c r="X1435" s="37"/>
      <c r="Y1435" s="37"/>
      <c r="Z1435" s="37"/>
      <c r="AE1435" s="37"/>
      <c r="AF1435" s="37"/>
    </row>
    <row r="1436" spans="3:32">
      <c r="C1436" s="40"/>
      <c r="D1436" s="39"/>
      <c r="E1436" s="39"/>
      <c r="F1436" s="39"/>
      <c r="G1436" s="40"/>
      <c r="H1436" s="40"/>
      <c r="I1436" s="40"/>
      <c r="J1436" s="40"/>
      <c r="K1436" s="40"/>
      <c r="L1436" s="40"/>
      <c r="M1436" s="40"/>
      <c r="N1436" s="40"/>
      <c r="O1436" s="40"/>
      <c r="P1436" s="40"/>
      <c r="Q1436" s="40"/>
      <c r="R1436" s="37"/>
      <c r="S1436" s="37"/>
      <c r="T1436" s="37"/>
      <c r="U1436" s="37"/>
      <c r="V1436" s="37"/>
      <c r="W1436" s="37"/>
      <c r="X1436" s="37"/>
      <c r="Y1436" s="37"/>
      <c r="Z1436" s="37"/>
      <c r="AE1436" s="37"/>
      <c r="AF1436" s="37"/>
    </row>
    <row r="1437" spans="3:32">
      <c r="C1437" s="40"/>
      <c r="D1437" s="39"/>
      <c r="E1437" s="39"/>
      <c r="F1437" s="39"/>
      <c r="G1437" s="40"/>
      <c r="H1437" s="40"/>
      <c r="I1437" s="40"/>
      <c r="J1437" s="40"/>
      <c r="K1437" s="40"/>
      <c r="L1437" s="40"/>
      <c r="M1437" s="40"/>
      <c r="N1437" s="40"/>
      <c r="O1437" s="40"/>
      <c r="P1437" s="40"/>
      <c r="Q1437" s="40"/>
      <c r="R1437" s="37"/>
      <c r="S1437" s="37"/>
      <c r="T1437" s="37"/>
      <c r="U1437" s="37"/>
      <c r="V1437" s="37"/>
      <c r="W1437" s="37"/>
      <c r="X1437" s="37"/>
      <c r="Y1437" s="37"/>
      <c r="Z1437" s="37"/>
      <c r="AE1437" s="37"/>
      <c r="AF1437" s="37"/>
    </row>
    <row r="1438" spans="3:32">
      <c r="C1438" s="40"/>
      <c r="D1438" s="39"/>
      <c r="E1438" s="39"/>
      <c r="F1438" s="39"/>
      <c r="G1438" s="40"/>
      <c r="H1438" s="40"/>
      <c r="I1438" s="40"/>
      <c r="J1438" s="40"/>
      <c r="K1438" s="40"/>
      <c r="L1438" s="40"/>
      <c r="M1438" s="40"/>
      <c r="N1438" s="40"/>
      <c r="O1438" s="40"/>
      <c r="P1438" s="40"/>
      <c r="Q1438" s="40"/>
      <c r="R1438" s="37"/>
      <c r="S1438" s="37"/>
      <c r="T1438" s="37"/>
      <c r="U1438" s="37"/>
      <c r="V1438" s="37"/>
      <c r="W1438" s="37"/>
      <c r="X1438" s="37"/>
      <c r="Y1438" s="37"/>
      <c r="Z1438" s="37"/>
      <c r="AE1438" s="37"/>
      <c r="AF1438" s="37"/>
    </row>
    <row r="1439" spans="3:32">
      <c r="C1439" s="40"/>
      <c r="D1439" s="39"/>
      <c r="E1439" s="39"/>
      <c r="F1439" s="39"/>
      <c r="G1439" s="40"/>
      <c r="H1439" s="40"/>
      <c r="I1439" s="40"/>
      <c r="J1439" s="40"/>
      <c r="K1439" s="40"/>
      <c r="L1439" s="40"/>
      <c r="M1439" s="40"/>
      <c r="N1439" s="40"/>
      <c r="O1439" s="40"/>
      <c r="P1439" s="40"/>
      <c r="Q1439" s="40"/>
      <c r="R1439" s="37"/>
      <c r="S1439" s="37"/>
      <c r="T1439" s="37"/>
      <c r="U1439" s="37"/>
      <c r="V1439" s="37"/>
      <c r="W1439" s="37"/>
      <c r="X1439" s="37"/>
      <c r="Y1439" s="37"/>
      <c r="Z1439" s="37"/>
      <c r="AE1439" s="37"/>
      <c r="AF1439" s="37"/>
    </row>
    <row r="1440" spans="3:32">
      <c r="C1440" s="40"/>
      <c r="D1440" s="39"/>
      <c r="E1440" s="39"/>
      <c r="F1440" s="39"/>
      <c r="G1440" s="40"/>
      <c r="H1440" s="40"/>
      <c r="I1440" s="40"/>
      <c r="J1440" s="40"/>
      <c r="K1440" s="40"/>
      <c r="L1440" s="40"/>
      <c r="M1440" s="40"/>
      <c r="N1440" s="40"/>
      <c r="O1440" s="40"/>
      <c r="P1440" s="40"/>
      <c r="Q1440" s="40"/>
      <c r="R1440" s="37"/>
      <c r="S1440" s="37"/>
      <c r="T1440" s="37"/>
      <c r="U1440" s="37"/>
      <c r="V1440" s="37"/>
      <c r="W1440" s="37"/>
      <c r="X1440" s="37"/>
      <c r="Y1440" s="37"/>
      <c r="Z1440" s="37"/>
      <c r="AE1440" s="37"/>
      <c r="AF1440" s="37"/>
    </row>
    <row r="1441" spans="3:32">
      <c r="C1441" s="40"/>
      <c r="D1441" s="39"/>
      <c r="E1441" s="39"/>
      <c r="F1441" s="39"/>
      <c r="G1441" s="40"/>
      <c r="H1441" s="40"/>
      <c r="I1441" s="40"/>
      <c r="J1441" s="40"/>
      <c r="K1441" s="40"/>
      <c r="L1441" s="40"/>
      <c r="M1441" s="40"/>
      <c r="N1441" s="40"/>
      <c r="O1441" s="40"/>
      <c r="P1441" s="40"/>
      <c r="Q1441" s="40"/>
      <c r="R1441" s="37"/>
      <c r="S1441" s="37"/>
      <c r="T1441" s="37"/>
      <c r="U1441" s="37"/>
      <c r="V1441" s="37"/>
      <c r="W1441" s="37"/>
      <c r="X1441" s="37"/>
      <c r="Y1441" s="37"/>
      <c r="Z1441" s="37"/>
      <c r="AE1441" s="37"/>
      <c r="AF1441" s="37"/>
    </row>
    <row r="1442" spans="3:32">
      <c r="C1442" s="40"/>
      <c r="D1442" s="39"/>
      <c r="E1442" s="39"/>
      <c r="F1442" s="39"/>
      <c r="G1442" s="40"/>
      <c r="H1442" s="40"/>
      <c r="I1442" s="40"/>
      <c r="J1442" s="40"/>
      <c r="K1442" s="40"/>
      <c r="L1442" s="40"/>
      <c r="M1442" s="40"/>
      <c r="N1442" s="40"/>
      <c r="O1442" s="40"/>
      <c r="P1442" s="40"/>
      <c r="Q1442" s="40"/>
      <c r="R1442" s="37"/>
      <c r="S1442" s="37"/>
      <c r="T1442" s="37"/>
      <c r="U1442" s="37"/>
      <c r="V1442" s="37"/>
      <c r="W1442" s="37"/>
      <c r="X1442" s="37"/>
      <c r="Y1442" s="37"/>
      <c r="Z1442" s="37"/>
      <c r="AE1442" s="37"/>
      <c r="AF1442" s="37"/>
    </row>
    <row r="1443" spans="3:32">
      <c r="C1443" s="40"/>
      <c r="D1443" s="39"/>
      <c r="E1443" s="39"/>
      <c r="F1443" s="39"/>
      <c r="G1443" s="40"/>
      <c r="H1443" s="40"/>
      <c r="I1443" s="40"/>
      <c r="J1443" s="40"/>
      <c r="K1443" s="40"/>
      <c r="L1443" s="40"/>
      <c r="M1443" s="40"/>
      <c r="N1443" s="40"/>
      <c r="O1443" s="40"/>
      <c r="P1443" s="40"/>
      <c r="Q1443" s="40"/>
      <c r="R1443" s="37"/>
      <c r="S1443" s="37"/>
      <c r="T1443" s="37"/>
      <c r="U1443" s="37"/>
      <c r="V1443" s="37"/>
      <c r="W1443" s="37"/>
      <c r="X1443" s="37"/>
      <c r="Y1443" s="37"/>
      <c r="Z1443" s="37"/>
      <c r="AE1443" s="37"/>
      <c r="AF1443" s="37"/>
    </row>
    <row r="1444" spans="3:32">
      <c r="C1444" s="40"/>
      <c r="D1444" s="39"/>
      <c r="E1444" s="39"/>
      <c r="F1444" s="39"/>
      <c r="G1444" s="40"/>
      <c r="H1444" s="40"/>
      <c r="I1444" s="40"/>
      <c r="J1444" s="40"/>
      <c r="K1444" s="40"/>
      <c r="L1444" s="40"/>
      <c r="M1444" s="40"/>
      <c r="N1444" s="40"/>
      <c r="O1444" s="40"/>
      <c r="P1444" s="40"/>
      <c r="Q1444" s="40"/>
      <c r="R1444" s="37"/>
      <c r="S1444" s="37"/>
      <c r="T1444" s="37"/>
      <c r="U1444" s="37"/>
      <c r="V1444" s="37"/>
      <c r="W1444" s="37"/>
      <c r="X1444" s="37"/>
      <c r="Y1444" s="37"/>
      <c r="Z1444" s="37"/>
      <c r="AE1444" s="37"/>
      <c r="AF1444" s="37"/>
    </row>
    <row r="1445" spans="3:32">
      <c r="C1445" s="40"/>
      <c r="D1445" s="39"/>
      <c r="E1445" s="39"/>
      <c r="F1445" s="39"/>
      <c r="G1445" s="40"/>
      <c r="H1445" s="40"/>
      <c r="I1445" s="40"/>
      <c r="J1445" s="40"/>
      <c r="K1445" s="40"/>
      <c r="L1445" s="40"/>
      <c r="M1445" s="40"/>
      <c r="N1445" s="40"/>
      <c r="O1445" s="40"/>
      <c r="P1445" s="40"/>
      <c r="Q1445" s="40"/>
      <c r="R1445" s="37"/>
      <c r="S1445" s="37"/>
      <c r="T1445" s="37"/>
      <c r="U1445" s="37"/>
      <c r="V1445" s="37"/>
      <c r="W1445" s="37"/>
      <c r="X1445" s="37"/>
      <c r="Y1445" s="37"/>
      <c r="Z1445" s="37"/>
      <c r="AE1445" s="37"/>
      <c r="AF1445" s="37"/>
    </row>
    <row r="1446" spans="3:32">
      <c r="C1446" s="40"/>
      <c r="D1446" s="39"/>
      <c r="E1446" s="39"/>
      <c r="F1446" s="39"/>
      <c r="G1446" s="40"/>
      <c r="H1446" s="40"/>
      <c r="I1446" s="40"/>
      <c r="J1446" s="40"/>
      <c r="K1446" s="40"/>
      <c r="L1446" s="40"/>
      <c r="M1446" s="40"/>
      <c r="N1446" s="40"/>
      <c r="O1446" s="40"/>
      <c r="P1446" s="40"/>
      <c r="Q1446" s="40"/>
      <c r="R1446" s="37"/>
      <c r="S1446" s="37"/>
      <c r="T1446" s="37"/>
      <c r="U1446" s="37"/>
      <c r="V1446" s="37"/>
      <c r="W1446" s="37"/>
      <c r="X1446" s="37"/>
      <c r="Y1446" s="37"/>
      <c r="Z1446" s="37"/>
      <c r="AE1446" s="37"/>
      <c r="AF1446" s="37"/>
    </row>
    <row r="1447" spans="3:32">
      <c r="C1447" s="40"/>
      <c r="D1447" s="39"/>
      <c r="E1447" s="39"/>
      <c r="F1447" s="39"/>
      <c r="G1447" s="40"/>
      <c r="H1447" s="40"/>
      <c r="I1447" s="40"/>
      <c r="J1447" s="40"/>
      <c r="K1447" s="40"/>
      <c r="L1447" s="40"/>
      <c r="M1447" s="40"/>
      <c r="N1447" s="40"/>
      <c r="O1447" s="40"/>
      <c r="P1447" s="40"/>
      <c r="Q1447" s="40"/>
      <c r="R1447" s="37"/>
      <c r="S1447" s="37"/>
      <c r="T1447" s="37"/>
      <c r="U1447" s="37"/>
      <c r="V1447" s="37"/>
      <c r="W1447" s="37"/>
      <c r="X1447" s="37"/>
      <c r="Y1447" s="37"/>
      <c r="Z1447" s="37"/>
      <c r="AE1447" s="37"/>
      <c r="AF1447" s="37"/>
    </row>
    <row r="1448" spans="3:32">
      <c r="C1448" s="40"/>
      <c r="D1448" s="39"/>
      <c r="E1448" s="39"/>
      <c r="F1448" s="39"/>
      <c r="G1448" s="40"/>
      <c r="H1448" s="40"/>
      <c r="I1448" s="40"/>
      <c r="J1448" s="40"/>
      <c r="K1448" s="40"/>
      <c r="L1448" s="40"/>
      <c r="M1448" s="40"/>
      <c r="N1448" s="40"/>
      <c r="O1448" s="40"/>
      <c r="P1448" s="40"/>
      <c r="Q1448" s="40"/>
      <c r="R1448" s="37"/>
      <c r="S1448" s="37"/>
      <c r="T1448" s="37"/>
      <c r="U1448" s="37"/>
      <c r="V1448" s="37"/>
      <c r="W1448" s="37"/>
      <c r="X1448" s="37"/>
      <c r="Y1448" s="37"/>
      <c r="Z1448" s="37"/>
      <c r="AE1448" s="37"/>
      <c r="AF1448" s="37"/>
    </row>
    <row r="1449" spans="3:32">
      <c r="C1449" s="40"/>
      <c r="D1449" s="39"/>
      <c r="E1449" s="39"/>
      <c r="F1449" s="39"/>
      <c r="G1449" s="40"/>
      <c r="H1449" s="40"/>
      <c r="I1449" s="40"/>
      <c r="J1449" s="40"/>
      <c r="K1449" s="40"/>
      <c r="L1449" s="40"/>
      <c r="M1449" s="40"/>
      <c r="N1449" s="40"/>
      <c r="O1449" s="40"/>
      <c r="P1449" s="40"/>
      <c r="Q1449" s="40"/>
      <c r="R1449" s="37"/>
      <c r="S1449" s="37"/>
      <c r="T1449" s="37"/>
      <c r="U1449" s="37"/>
      <c r="V1449" s="37"/>
      <c r="W1449" s="37"/>
      <c r="X1449" s="37"/>
      <c r="Y1449" s="37"/>
      <c r="Z1449" s="37"/>
      <c r="AE1449" s="37"/>
      <c r="AF1449" s="37"/>
    </row>
    <row r="1450" spans="3:32">
      <c r="C1450" s="40"/>
      <c r="D1450" s="39"/>
      <c r="E1450" s="39"/>
      <c r="F1450" s="39"/>
      <c r="G1450" s="40"/>
      <c r="H1450" s="40"/>
      <c r="I1450" s="40"/>
      <c r="J1450" s="40"/>
      <c r="K1450" s="40"/>
      <c r="L1450" s="40"/>
      <c r="M1450" s="40"/>
      <c r="N1450" s="40"/>
      <c r="O1450" s="40"/>
      <c r="P1450" s="40"/>
      <c r="Q1450" s="40"/>
      <c r="R1450" s="37"/>
      <c r="S1450" s="37"/>
      <c r="T1450" s="37"/>
      <c r="U1450" s="37"/>
      <c r="V1450" s="37"/>
      <c r="W1450" s="37"/>
      <c r="X1450" s="37"/>
      <c r="Y1450" s="37"/>
      <c r="Z1450" s="37"/>
      <c r="AE1450" s="37"/>
      <c r="AF1450" s="37"/>
    </row>
    <row r="1451" spans="3:32">
      <c r="C1451" s="40"/>
      <c r="D1451" s="39"/>
      <c r="E1451" s="39"/>
      <c r="F1451" s="39"/>
      <c r="G1451" s="40"/>
      <c r="H1451" s="40"/>
      <c r="I1451" s="40"/>
      <c r="J1451" s="40"/>
      <c r="K1451" s="40"/>
      <c r="L1451" s="40"/>
      <c r="M1451" s="40"/>
      <c r="N1451" s="40"/>
      <c r="O1451" s="40"/>
      <c r="P1451" s="40"/>
      <c r="Q1451" s="40"/>
      <c r="R1451" s="37"/>
      <c r="S1451" s="37"/>
      <c r="T1451" s="37"/>
      <c r="U1451" s="37"/>
      <c r="V1451" s="37"/>
      <c r="W1451" s="37"/>
      <c r="X1451" s="37"/>
      <c r="Y1451" s="37"/>
      <c r="Z1451" s="37"/>
      <c r="AE1451" s="37"/>
      <c r="AF1451" s="37"/>
    </row>
    <row r="1452" spans="3:32">
      <c r="C1452" s="40"/>
      <c r="D1452" s="39"/>
      <c r="E1452" s="39"/>
      <c r="F1452" s="39"/>
      <c r="G1452" s="40"/>
      <c r="H1452" s="40"/>
      <c r="I1452" s="40"/>
      <c r="J1452" s="40"/>
      <c r="K1452" s="40"/>
      <c r="L1452" s="40"/>
      <c r="M1452" s="40"/>
      <c r="N1452" s="40"/>
      <c r="O1452" s="40"/>
      <c r="P1452" s="40"/>
      <c r="Q1452" s="40"/>
      <c r="R1452" s="37"/>
      <c r="S1452" s="37"/>
      <c r="T1452" s="37"/>
      <c r="U1452" s="37"/>
      <c r="V1452" s="37"/>
      <c r="W1452" s="37"/>
      <c r="X1452" s="37"/>
      <c r="Y1452" s="37"/>
      <c r="Z1452" s="37"/>
      <c r="AE1452" s="37"/>
      <c r="AF1452" s="37"/>
    </row>
    <row r="1453" spans="3:32">
      <c r="C1453" s="40"/>
      <c r="D1453" s="39"/>
      <c r="E1453" s="39"/>
      <c r="F1453" s="39"/>
      <c r="G1453" s="40"/>
      <c r="H1453" s="40"/>
      <c r="I1453" s="40"/>
      <c r="J1453" s="40"/>
      <c r="K1453" s="40"/>
      <c r="L1453" s="40"/>
      <c r="M1453" s="40"/>
      <c r="N1453" s="40"/>
      <c r="O1453" s="40"/>
      <c r="P1453" s="40"/>
      <c r="Q1453" s="40"/>
      <c r="R1453" s="37"/>
      <c r="S1453" s="37"/>
      <c r="T1453" s="37"/>
      <c r="U1453" s="37"/>
      <c r="V1453" s="37"/>
      <c r="W1453" s="37"/>
      <c r="X1453" s="37"/>
      <c r="Y1453" s="37"/>
      <c r="Z1453" s="37"/>
      <c r="AE1453" s="37"/>
      <c r="AF1453" s="37"/>
    </row>
    <row r="1454" spans="3:32">
      <c r="C1454" s="40"/>
      <c r="D1454" s="39"/>
      <c r="E1454" s="39"/>
      <c r="F1454" s="39"/>
      <c r="G1454" s="40"/>
      <c r="H1454" s="40"/>
      <c r="I1454" s="40"/>
      <c r="J1454" s="40"/>
      <c r="K1454" s="40"/>
      <c r="L1454" s="40"/>
      <c r="M1454" s="40"/>
      <c r="N1454" s="40"/>
      <c r="O1454" s="40"/>
      <c r="P1454" s="40"/>
      <c r="Q1454" s="40"/>
      <c r="R1454" s="37"/>
      <c r="S1454" s="37"/>
      <c r="T1454" s="37"/>
      <c r="U1454" s="37"/>
      <c r="V1454" s="37"/>
      <c r="W1454" s="37"/>
      <c r="X1454" s="37"/>
      <c r="Y1454" s="37"/>
      <c r="Z1454" s="37"/>
      <c r="AE1454" s="37"/>
      <c r="AF1454" s="37"/>
    </row>
    <row r="1455" spans="3:32">
      <c r="C1455" s="40"/>
      <c r="D1455" s="39"/>
      <c r="E1455" s="39"/>
      <c r="F1455" s="39"/>
      <c r="G1455" s="40"/>
      <c r="H1455" s="40"/>
      <c r="I1455" s="40"/>
      <c r="J1455" s="40"/>
      <c r="K1455" s="40"/>
      <c r="L1455" s="40"/>
      <c r="M1455" s="40"/>
      <c r="N1455" s="40"/>
      <c r="O1455" s="40"/>
      <c r="P1455" s="40"/>
      <c r="Q1455" s="40"/>
      <c r="R1455" s="37"/>
      <c r="S1455" s="37"/>
      <c r="T1455" s="37"/>
      <c r="U1455" s="37"/>
      <c r="V1455" s="37"/>
      <c r="W1455" s="37"/>
      <c r="X1455" s="37"/>
      <c r="Y1455" s="37"/>
      <c r="Z1455" s="37"/>
      <c r="AE1455" s="37"/>
      <c r="AF1455" s="37"/>
    </row>
    <row r="1456" spans="3:32">
      <c r="C1456" s="40"/>
      <c r="D1456" s="39"/>
      <c r="E1456" s="39"/>
      <c r="F1456" s="39"/>
      <c r="G1456" s="40"/>
      <c r="H1456" s="40"/>
      <c r="I1456" s="40"/>
      <c r="J1456" s="40"/>
      <c r="K1456" s="40"/>
      <c r="L1456" s="40"/>
      <c r="M1456" s="40"/>
      <c r="N1456" s="40"/>
      <c r="O1456" s="40"/>
      <c r="P1456" s="40"/>
      <c r="Q1456" s="40"/>
      <c r="R1456" s="37"/>
      <c r="S1456" s="37"/>
      <c r="T1456" s="37"/>
      <c r="U1456" s="37"/>
      <c r="V1456" s="37"/>
      <c r="W1456" s="37"/>
      <c r="X1456" s="37"/>
      <c r="Y1456" s="37"/>
      <c r="Z1456" s="37"/>
      <c r="AE1456" s="37"/>
      <c r="AF1456" s="37"/>
    </row>
    <row r="1457" spans="3:32">
      <c r="C1457" s="40"/>
      <c r="D1457" s="39"/>
      <c r="E1457" s="39"/>
      <c r="F1457" s="39"/>
      <c r="G1457" s="40"/>
      <c r="H1457" s="40"/>
      <c r="I1457" s="40"/>
      <c r="J1457" s="40"/>
      <c r="K1457" s="40"/>
      <c r="L1457" s="40"/>
      <c r="M1457" s="40"/>
      <c r="N1457" s="40"/>
      <c r="O1457" s="40"/>
      <c r="P1457" s="40"/>
      <c r="Q1457" s="40"/>
      <c r="R1457" s="37"/>
      <c r="S1457" s="37"/>
      <c r="T1457" s="37"/>
      <c r="U1457" s="37"/>
      <c r="V1457" s="37"/>
      <c r="W1457" s="37"/>
      <c r="X1457" s="37"/>
      <c r="Y1457" s="37"/>
      <c r="Z1457" s="37"/>
      <c r="AE1457" s="37"/>
      <c r="AF1457" s="37"/>
    </row>
    <row r="1458" spans="3:32">
      <c r="C1458" s="40"/>
      <c r="D1458" s="39"/>
      <c r="E1458" s="39"/>
      <c r="F1458" s="39"/>
      <c r="G1458" s="40"/>
      <c r="H1458" s="40"/>
      <c r="I1458" s="40"/>
      <c r="J1458" s="40"/>
      <c r="K1458" s="40"/>
      <c r="L1458" s="40"/>
      <c r="M1458" s="40"/>
      <c r="N1458" s="40"/>
      <c r="O1458" s="40"/>
      <c r="P1458" s="40"/>
      <c r="Q1458" s="40"/>
      <c r="R1458" s="37"/>
      <c r="S1458" s="37"/>
      <c r="T1458" s="37"/>
      <c r="U1458" s="37"/>
      <c r="V1458" s="37"/>
      <c r="W1458" s="37"/>
      <c r="X1458" s="37"/>
      <c r="Y1458" s="37"/>
      <c r="Z1458" s="37"/>
      <c r="AE1458" s="37"/>
      <c r="AF1458" s="37"/>
    </row>
    <row r="1459" spans="3:32">
      <c r="C1459" s="40"/>
      <c r="D1459" s="39"/>
      <c r="E1459" s="39"/>
      <c r="F1459" s="39"/>
      <c r="G1459" s="40"/>
      <c r="H1459" s="40"/>
      <c r="I1459" s="40"/>
      <c r="J1459" s="40"/>
      <c r="K1459" s="40"/>
      <c r="L1459" s="40"/>
      <c r="M1459" s="40"/>
      <c r="N1459" s="40"/>
      <c r="O1459" s="40"/>
      <c r="P1459" s="40"/>
      <c r="Q1459" s="40"/>
      <c r="R1459" s="37"/>
      <c r="S1459" s="37"/>
      <c r="T1459" s="37"/>
      <c r="U1459" s="37"/>
      <c r="V1459" s="37"/>
      <c r="W1459" s="37"/>
      <c r="X1459" s="37"/>
      <c r="Y1459" s="37"/>
      <c r="Z1459" s="37"/>
      <c r="AE1459" s="37"/>
      <c r="AF1459" s="37"/>
    </row>
    <row r="1460" spans="3:32">
      <c r="C1460" s="40"/>
      <c r="D1460" s="39"/>
      <c r="E1460" s="39"/>
      <c r="F1460" s="39"/>
      <c r="G1460" s="40"/>
      <c r="H1460" s="40"/>
      <c r="I1460" s="40"/>
      <c r="J1460" s="40"/>
      <c r="K1460" s="40"/>
      <c r="L1460" s="40"/>
      <c r="M1460" s="40"/>
      <c r="N1460" s="40"/>
      <c r="O1460" s="40"/>
      <c r="P1460" s="40"/>
      <c r="Q1460" s="40"/>
      <c r="R1460" s="37"/>
      <c r="S1460" s="37"/>
      <c r="T1460" s="37"/>
      <c r="U1460" s="37"/>
      <c r="V1460" s="37"/>
      <c r="W1460" s="37"/>
      <c r="X1460" s="37"/>
      <c r="Y1460" s="37"/>
      <c r="Z1460" s="37"/>
      <c r="AE1460" s="37"/>
      <c r="AF1460" s="37"/>
    </row>
    <row r="1461" spans="3:32">
      <c r="C1461" s="40"/>
      <c r="D1461" s="39"/>
      <c r="E1461" s="39"/>
      <c r="F1461" s="39"/>
      <c r="G1461" s="40"/>
      <c r="H1461" s="40"/>
      <c r="I1461" s="40"/>
      <c r="J1461" s="40"/>
      <c r="K1461" s="40"/>
      <c r="L1461" s="40"/>
      <c r="M1461" s="40"/>
      <c r="N1461" s="40"/>
      <c r="O1461" s="40"/>
      <c r="P1461" s="40"/>
      <c r="Q1461" s="40"/>
      <c r="R1461" s="37"/>
      <c r="S1461" s="37"/>
      <c r="T1461" s="37"/>
      <c r="U1461" s="37"/>
      <c r="V1461" s="37"/>
      <c r="W1461" s="37"/>
      <c r="X1461" s="37"/>
      <c r="Y1461" s="37"/>
      <c r="Z1461" s="37"/>
      <c r="AE1461" s="37"/>
      <c r="AF1461" s="37"/>
    </row>
    <row r="1462" spans="3:32">
      <c r="C1462" s="40"/>
      <c r="D1462" s="39"/>
      <c r="E1462" s="39"/>
      <c r="F1462" s="39"/>
      <c r="G1462" s="40"/>
      <c r="H1462" s="40"/>
      <c r="I1462" s="40"/>
      <c r="J1462" s="40"/>
      <c r="K1462" s="40"/>
      <c r="L1462" s="40"/>
      <c r="M1462" s="40"/>
      <c r="N1462" s="40"/>
      <c r="O1462" s="40"/>
      <c r="P1462" s="40"/>
      <c r="Q1462" s="40"/>
      <c r="R1462" s="37"/>
      <c r="S1462" s="37"/>
      <c r="T1462" s="37"/>
      <c r="U1462" s="37"/>
      <c r="V1462" s="37"/>
      <c r="W1462" s="37"/>
      <c r="X1462" s="37"/>
      <c r="Y1462" s="37"/>
      <c r="Z1462" s="37"/>
      <c r="AE1462" s="37"/>
      <c r="AF1462" s="37"/>
    </row>
    <row r="1463" spans="3:32">
      <c r="C1463" s="40"/>
      <c r="D1463" s="39"/>
      <c r="E1463" s="39"/>
      <c r="F1463" s="39"/>
      <c r="G1463" s="40"/>
      <c r="H1463" s="40"/>
      <c r="I1463" s="40"/>
      <c r="J1463" s="40"/>
      <c r="K1463" s="40"/>
      <c r="L1463" s="40"/>
      <c r="M1463" s="40"/>
      <c r="N1463" s="40"/>
      <c r="O1463" s="40"/>
      <c r="P1463" s="40"/>
      <c r="Q1463" s="40"/>
      <c r="R1463" s="37"/>
      <c r="S1463" s="37"/>
      <c r="T1463" s="37"/>
      <c r="U1463" s="37"/>
      <c r="V1463" s="37"/>
      <c r="W1463" s="37"/>
      <c r="X1463" s="37"/>
      <c r="Y1463" s="37"/>
      <c r="Z1463" s="37"/>
      <c r="AE1463" s="37"/>
      <c r="AF1463" s="37"/>
    </row>
    <row r="1464" spans="3:32">
      <c r="C1464" s="40"/>
      <c r="D1464" s="39"/>
      <c r="E1464" s="39"/>
      <c r="F1464" s="39"/>
      <c r="G1464" s="40"/>
      <c r="H1464" s="40"/>
      <c r="I1464" s="40"/>
      <c r="J1464" s="40"/>
      <c r="K1464" s="40"/>
      <c r="L1464" s="40"/>
      <c r="M1464" s="40"/>
      <c r="N1464" s="40"/>
      <c r="O1464" s="40"/>
      <c r="P1464" s="40"/>
      <c r="Q1464" s="40"/>
      <c r="R1464" s="37"/>
      <c r="S1464" s="37"/>
      <c r="T1464" s="37"/>
      <c r="U1464" s="37"/>
      <c r="V1464" s="37"/>
      <c r="W1464" s="37"/>
      <c r="X1464" s="37"/>
      <c r="Y1464" s="37"/>
      <c r="Z1464" s="37"/>
      <c r="AE1464" s="37"/>
      <c r="AF1464" s="37"/>
    </row>
    <row r="1465" spans="3:32">
      <c r="C1465" s="40"/>
      <c r="D1465" s="39"/>
      <c r="E1465" s="39"/>
      <c r="F1465" s="39"/>
      <c r="G1465" s="40"/>
      <c r="H1465" s="40"/>
      <c r="I1465" s="40"/>
      <c r="J1465" s="40"/>
      <c r="K1465" s="40"/>
      <c r="L1465" s="40"/>
      <c r="M1465" s="40"/>
      <c r="N1465" s="40"/>
      <c r="O1465" s="40"/>
      <c r="P1465" s="40"/>
      <c r="Q1465" s="40"/>
      <c r="R1465" s="37"/>
      <c r="S1465" s="37"/>
      <c r="T1465" s="37"/>
      <c r="U1465" s="37"/>
      <c r="V1465" s="37"/>
      <c r="W1465" s="37"/>
      <c r="X1465" s="37"/>
      <c r="Y1465" s="37"/>
      <c r="Z1465" s="37"/>
      <c r="AE1465" s="37"/>
      <c r="AF1465" s="37"/>
    </row>
    <row r="1466" spans="3:32">
      <c r="C1466" s="40"/>
      <c r="D1466" s="39"/>
      <c r="E1466" s="39"/>
      <c r="F1466" s="39"/>
      <c r="G1466" s="40"/>
      <c r="H1466" s="40"/>
      <c r="I1466" s="40"/>
      <c r="J1466" s="40"/>
      <c r="K1466" s="40"/>
      <c r="L1466" s="40"/>
      <c r="M1466" s="40"/>
      <c r="N1466" s="40"/>
      <c r="O1466" s="40"/>
      <c r="P1466" s="40"/>
      <c r="Q1466" s="40"/>
      <c r="R1466" s="37"/>
      <c r="S1466" s="37"/>
      <c r="T1466" s="37"/>
      <c r="U1466" s="37"/>
      <c r="V1466" s="37"/>
      <c r="W1466" s="37"/>
      <c r="X1466" s="37"/>
      <c r="Y1466" s="37"/>
      <c r="Z1466" s="37"/>
      <c r="AE1466" s="37"/>
      <c r="AF1466" s="37"/>
    </row>
    <row r="1467" spans="3:32">
      <c r="C1467" s="40"/>
      <c r="D1467" s="39"/>
      <c r="E1467" s="39"/>
      <c r="F1467" s="39"/>
      <c r="G1467" s="40"/>
      <c r="H1467" s="40"/>
      <c r="I1467" s="40"/>
      <c r="J1467" s="40"/>
      <c r="K1467" s="40"/>
      <c r="L1467" s="40"/>
      <c r="M1467" s="40"/>
      <c r="N1467" s="40"/>
      <c r="O1467" s="40"/>
      <c r="P1467" s="40"/>
      <c r="Q1467" s="40"/>
      <c r="R1467" s="37"/>
      <c r="S1467" s="37"/>
      <c r="T1467" s="37"/>
      <c r="U1467" s="37"/>
      <c r="V1467" s="37"/>
      <c r="W1467" s="37"/>
      <c r="X1467" s="37"/>
      <c r="Y1467" s="37"/>
      <c r="Z1467" s="37"/>
      <c r="AE1467" s="37"/>
      <c r="AF1467" s="37"/>
    </row>
    <row r="1468" spans="3:32">
      <c r="C1468" s="40"/>
      <c r="D1468" s="39"/>
      <c r="E1468" s="39"/>
      <c r="F1468" s="39"/>
      <c r="G1468" s="40"/>
      <c r="H1468" s="40"/>
      <c r="I1468" s="40"/>
      <c r="J1468" s="40"/>
      <c r="K1468" s="40"/>
      <c r="L1468" s="40"/>
      <c r="M1468" s="40"/>
      <c r="N1468" s="40"/>
      <c r="O1468" s="40"/>
      <c r="P1468" s="40"/>
      <c r="Q1468" s="40"/>
      <c r="R1468" s="37"/>
      <c r="S1468" s="37"/>
      <c r="T1468" s="37"/>
      <c r="U1468" s="37"/>
      <c r="V1468" s="37"/>
      <c r="W1468" s="37"/>
      <c r="X1468" s="37"/>
      <c r="Y1468" s="37"/>
      <c r="Z1468" s="37"/>
      <c r="AE1468" s="37"/>
      <c r="AF1468" s="37"/>
    </row>
    <row r="1469" spans="3:32">
      <c r="C1469" s="40"/>
      <c r="D1469" s="39"/>
      <c r="E1469" s="39"/>
      <c r="F1469" s="39"/>
      <c r="G1469" s="40"/>
      <c r="H1469" s="40"/>
      <c r="I1469" s="40"/>
      <c r="J1469" s="40"/>
      <c r="K1469" s="40"/>
      <c r="L1469" s="40"/>
      <c r="M1469" s="40"/>
      <c r="N1469" s="40"/>
      <c r="O1469" s="40"/>
      <c r="P1469" s="40"/>
      <c r="Q1469" s="40"/>
      <c r="R1469" s="37"/>
      <c r="S1469" s="37"/>
      <c r="T1469" s="37"/>
      <c r="U1469" s="37"/>
      <c r="V1469" s="37"/>
      <c r="W1469" s="37"/>
      <c r="X1469" s="37"/>
      <c r="Y1469" s="37"/>
      <c r="Z1469" s="37"/>
      <c r="AE1469" s="37"/>
      <c r="AF1469" s="37"/>
    </row>
    <row r="1470" spans="3:32">
      <c r="C1470" s="40"/>
      <c r="D1470" s="39"/>
      <c r="E1470" s="39"/>
      <c r="F1470" s="39"/>
      <c r="G1470" s="40"/>
      <c r="H1470" s="40"/>
      <c r="I1470" s="40"/>
      <c r="J1470" s="40"/>
      <c r="K1470" s="40"/>
      <c r="L1470" s="40"/>
      <c r="M1470" s="40"/>
      <c r="N1470" s="40"/>
      <c r="O1470" s="40"/>
      <c r="P1470" s="40"/>
      <c r="Q1470" s="40"/>
      <c r="R1470" s="37"/>
      <c r="S1470" s="37"/>
      <c r="T1470" s="37"/>
      <c r="U1470" s="37"/>
      <c r="V1470" s="37"/>
      <c r="W1470" s="37"/>
      <c r="X1470" s="37"/>
      <c r="Y1470" s="37"/>
      <c r="Z1470" s="37"/>
      <c r="AE1470" s="37"/>
      <c r="AF1470" s="37"/>
    </row>
    <row r="1471" spans="3:32">
      <c r="C1471" s="40"/>
      <c r="D1471" s="39"/>
      <c r="E1471" s="39"/>
      <c r="F1471" s="39"/>
      <c r="G1471" s="40"/>
      <c r="H1471" s="40"/>
      <c r="I1471" s="40"/>
      <c r="J1471" s="40"/>
      <c r="K1471" s="40"/>
      <c r="L1471" s="40"/>
      <c r="M1471" s="40"/>
      <c r="N1471" s="40"/>
      <c r="O1471" s="40"/>
      <c r="P1471" s="40"/>
      <c r="Q1471" s="40"/>
      <c r="R1471" s="37"/>
      <c r="S1471" s="37"/>
      <c r="T1471" s="37"/>
      <c r="U1471" s="37"/>
      <c r="V1471" s="37"/>
      <c r="W1471" s="37"/>
      <c r="X1471" s="37"/>
      <c r="Y1471" s="37"/>
      <c r="Z1471" s="37"/>
      <c r="AE1471" s="37"/>
      <c r="AF1471" s="37"/>
    </row>
    <row r="1472" spans="3:32">
      <c r="C1472" s="40"/>
      <c r="D1472" s="39"/>
      <c r="E1472" s="39"/>
      <c r="F1472" s="39"/>
      <c r="G1472" s="40"/>
      <c r="H1472" s="40"/>
      <c r="I1472" s="40"/>
      <c r="J1472" s="40"/>
      <c r="K1472" s="40"/>
      <c r="L1472" s="40"/>
      <c r="M1472" s="40"/>
      <c r="N1472" s="40"/>
      <c r="O1472" s="40"/>
      <c r="P1472" s="40"/>
      <c r="Q1472" s="40"/>
      <c r="R1472" s="37"/>
      <c r="S1472" s="37"/>
      <c r="T1472" s="37"/>
      <c r="U1472" s="37"/>
      <c r="V1472" s="37"/>
      <c r="W1472" s="37"/>
      <c r="X1472" s="37"/>
      <c r="Y1472" s="37"/>
      <c r="Z1472" s="37"/>
      <c r="AE1472" s="37"/>
      <c r="AF1472" s="37"/>
    </row>
    <row r="1473" spans="3:32">
      <c r="C1473" s="40"/>
      <c r="D1473" s="39"/>
      <c r="E1473" s="39"/>
      <c r="F1473" s="39"/>
      <c r="G1473" s="40"/>
      <c r="H1473" s="40"/>
      <c r="I1473" s="40"/>
      <c r="J1473" s="40"/>
      <c r="K1473" s="40"/>
      <c r="L1473" s="40"/>
      <c r="M1473" s="40"/>
      <c r="N1473" s="40"/>
      <c r="O1473" s="40"/>
      <c r="P1473" s="40"/>
      <c r="Q1473" s="40"/>
      <c r="R1473" s="37"/>
      <c r="S1473" s="37"/>
      <c r="T1473" s="37"/>
      <c r="U1473" s="37"/>
      <c r="V1473" s="37"/>
      <c r="W1473" s="37"/>
      <c r="X1473" s="37"/>
      <c r="Y1473" s="37"/>
      <c r="Z1473" s="37"/>
      <c r="AE1473" s="37"/>
      <c r="AF1473" s="37"/>
    </row>
    <row r="1474" spans="3:32">
      <c r="C1474" s="40"/>
      <c r="D1474" s="39"/>
      <c r="E1474" s="39"/>
      <c r="F1474" s="39"/>
      <c r="G1474" s="40"/>
      <c r="H1474" s="40"/>
      <c r="I1474" s="40"/>
      <c r="J1474" s="40"/>
      <c r="K1474" s="40"/>
      <c r="L1474" s="40"/>
      <c r="M1474" s="40"/>
      <c r="N1474" s="40"/>
      <c r="O1474" s="40"/>
      <c r="P1474" s="40"/>
      <c r="Q1474" s="40"/>
      <c r="R1474" s="37"/>
      <c r="S1474" s="37"/>
      <c r="T1474" s="37"/>
      <c r="U1474" s="37"/>
      <c r="V1474" s="37"/>
      <c r="W1474" s="37"/>
      <c r="X1474" s="37"/>
      <c r="Y1474" s="37"/>
      <c r="Z1474" s="37"/>
      <c r="AE1474" s="37"/>
      <c r="AF1474" s="37"/>
    </row>
    <row r="1475" spans="3:32">
      <c r="C1475" s="40"/>
      <c r="D1475" s="39"/>
      <c r="E1475" s="39"/>
      <c r="F1475" s="39"/>
      <c r="G1475" s="40"/>
      <c r="H1475" s="40"/>
      <c r="I1475" s="40"/>
      <c r="J1475" s="40"/>
      <c r="K1475" s="40"/>
      <c r="L1475" s="40"/>
      <c r="M1475" s="40"/>
      <c r="N1475" s="40"/>
      <c r="O1475" s="40"/>
      <c r="P1475" s="40"/>
      <c r="Q1475" s="40"/>
      <c r="R1475" s="37"/>
      <c r="S1475" s="37"/>
      <c r="T1475" s="37"/>
      <c r="U1475" s="37"/>
      <c r="V1475" s="37"/>
      <c r="W1475" s="37"/>
      <c r="X1475" s="37"/>
      <c r="Y1475" s="37"/>
      <c r="Z1475" s="37"/>
      <c r="AE1475" s="37"/>
      <c r="AF1475" s="37"/>
    </row>
    <row r="1476" spans="3:32">
      <c r="C1476" s="40"/>
      <c r="D1476" s="39"/>
      <c r="E1476" s="39"/>
      <c r="F1476" s="39"/>
      <c r="G1476" s="40"/>
      <c r="H1476" s="40"/>
      <c r="I1476" s="40"/>
      <c r="J1476" s="40"/>
      <c r="K1476" s="40"/>
      <c r="L1476" s="40"/>
      <c r="M1476" s="40"/>
      <c r="N1476" s="40"/>
      <c r="O1476" s="40"/>
      <c r="P1476" s="40"/>
      <c r="Q1476" s="40"/>
      <c r="R1476" s="37"/>
      <c r="S1476" s="37"/>
      <c r="T1476" s="37"/>
      <c r="U1476" s="37"/>
      <c r="V1476" s="37"/>
      <c r="W1476" s="37"/>
      <c r="X1476" s="37"/>
      <c r="Y1476" s="37"/>
      <c r="Z1476" s="37"/>
      <c r="AE1476" s="37"/>
      <c r="AF1476" s="37"/>
    </row>
    <row r="1477" spans="3:32">
      <c r="C1477" s="40"/>
      <c r="D1477" s="39"/>
      <c r="E1477" s="39"/>
      <c r="F1477" s="39"/>
      <c r="G1477" s="40"/>
      <c r="H1477" s="40"/>
      <c r="I1477" s="40"/>
      <c r="J1477" s="40"/>
      <c r="K1477" s="40"/>
      <c r="L1477" s="40"/>
      <c r="M1477" s="40"/>
      <c r="N1477" s="40"/>
      <c r="O1477" s="40"/>
      <c r="P1477" s="40"/>
      <c r="Q1477" s="40"/>
      <c r="R1477" s="37"/>
      <c r="S1477" s="37"/>
      <c r="T1477" s="37"/>
      <c r="U1477" s="37"/>
      <c r="V1477" s="37"/>
      <c r="W1477" s="37"/>
      <c r="X1477" s="37"/>
      <c r="Y1477" s="37"/>
      <c r="Z1477" s="37"/>
      <c r="AE1477" s="37"/>
      <c r="AF1477" s="37"/>
    </row>
    <row r="1478" spans="3:32">
      <c r="C1478" s="40"/>
      <c r="D1478" s="39"/>
      <c r="E1478" s="39"/>
      <c r="F1478" s="39"/>
      <c r="G1478" s="40"/>
      <c r="H1478" s="40"/>
      <c r="I1478" s="40"/>
      <c r="J1478" s="40"/>
      <c r="K1478" s="40"/>
      <c r="L1478" s="40"/>
      <c r="M1478" s="40"/>
      <c r="N1478" s="40"/>
      <c r="O1478" s="40"/>
      <c r="P1478" s="40"/>
      <c r="Q1478" s="40"/>
      <c r="R1478" s="37"/>
      <c r="S1478" s="37"/>
      <c r="T1478" s="37"/>
      <c r="U1478" s="37"/>
      <c r="V1478" s="37"/>
      <c r="W1478" s="37"/>
      <c r="X1478" s="37"/>
      <c r="Y1478" s="37"/>
      <c r="Z1478" s="37"/>
      <c r="AE1478" s="37"/>
      <c r="AF1478" s="37"/>
    </row>
    <row r="1479" spans="3:32">
      <c r="C1479" s="40"/>
      <c r="D1479" s="39"/>
      <c r="E1479" s="39"/>
      <c r="F1479" s="39"/>
      <c r="G1479" s="40"/>
      <c r="H1479" s="40"/>
      <c r="I1479" s="40"/>
      <c r="J1479" s="40"/>
      <c r="K1479" s="40"/>
      <c r="L1479" s="40"/>
      <c r="M1479" s="40"/>
      <c r="N1479" s="40"/>
      <c r="O1479" s="40"/>
      <c r="P1479" s="40"/>
      <c r="Q1479" s="40"/>
      <c r="R1479" s="37"/>
      <c r="S1479" s="37"/>
      <c r="T1479" s="37"/>
      <c r="U1479" s="37"/>
      <c r="V1479" s="37"/>
      <c r="W1479" s="37"/>
      <c r="X1479" s="37"/>
      <c r="Y1479" s="37"/>
      <c r="Z1479" s="37"/>
      <c r="AE1479" s="37"/>
      <c r="AF1479" s="37"/>
    </row>
    <row r="1480" spans="3:32">
      <c r="C1480" s="40"/>
      <c r="D1480" s="39"/>
      <c r="E1480" s="39"/>
      <c r="F1480" s="39"/>
      <c r="G1480" s="40"/>
      <c r="H1480" s="40"/>
      <c r="I1480" s="40"/>
      <c r="J1480" s="40"/>
      <c r="K1480" s="40"/>
      <c r="L1480" s="40"/>
      <c r="M1480" s="40"/>
      <c r="N1480" s="40"/>
      <c r="O1480" s="40"/>
      <c r="P1480" s="40"/>
      <c r="Q1480" s="40"/>
      <c r="R1480" s="37"/>
      <c r="S1480" s="37"/>
      <c r="T1480" s="37"/>
      <c r="U1480" s="37"/>
      <c r="V1480" s="37"/>
      <c r="W1480" s="37"/>
      <c r="X1480" s="37"/>
      <c r="Y1480" s="37"/>
      <c r="Z1480" s="37"/>
      <c r="AE1480" s="37"/>
      <c r="AF1480" s="37"/>
    </row>
    <row r="1481" spans="3:32">
      <c r="C1481" s="40"/>
      <c r="D1481" s="39"/>
      <c r="E1481" s="39"/>
      <c r="F1481" s="39"/>
      <c r="G1481" s="40"/>
      <c r="H1481" s="40"/>
      <c r="I1481" s="40"/>
      <c r="J1481" s="40"/>
      <c r="K1481" s="40"/>
      <c r="L1481" s="40"/>
      <c r="M1481" s="40"/>
      <c r="N1481" s="40"/>
      <c r="O1481" s="40"/>
      <c r="P1481" s="40"/>
      <c r="Q1481" s="40"/>
      <c r="R1481" s="37"/>
      <c r="S1481" s="37"/>
      <c r="T1481" s="37"/>
      <c r="U1481" s="37"/>
      <c r="V1481" s="37"/>
      <c r="W1481" s="37"/>
      <c r="X1481" s="37"/>
      <c r="Y1481" s="37"/>
      <c r="Z1481" s="37"/>
      <c r="AE1481" s="37"/>
      <c r="AF1481" s="37"/>
    </row>
    <row r="1482" spans="3:32">
      <c r="C1482" s="40"/>
      <c r="D1482" s="39"/>
      <c r="E1482" s="39"/>
      <c r="F1482" s="39"/>
      <c r="G1482" s="40"/>
      <c r="H1482" s="40"/>
      <c r="I1482" s="40"/>
      <c r="J1482" s="40"/>
      <c r="K1482" s="40"/>
      <c r="L1482" s="40"/>
      <c r="M1482" s="40"/>
      <c r="N1482" s="40"/>
      <c r="O1482" s="40"/>
      <c r="P1482" s="40"/>
      <c r="Q1482" s="40"/>
      <c r="R1482" s="37"/>
      <c r="S1482" s="37"/>
      <c r="T1482" s="37"/>
      <c r="U1482" s="37"/>
      <c r="V1482" s="37"/>
      <c r="W1482" s="37"/>
      <c r="X1482" s="37"/>
      <c r="Y1482" s="37"/>
      <c r="Z1482" s="37"/>
      <c r="AE1482" s="37"/>
      <c r="AF1482" s="37"/>
    </row>
    <row r="1483" spans="3:32">
      <c r="C1483" s="40"/>
      <c r="D1483" s="39"/>
      <c r="E1483" s="39"/>
      <c r="F1483" s="39"/>
      <c r="G1483" s="40"/>
      <c r="H1483" s="40"/>
      <c r="I1483" s="40"/>
      <c r="J1483" s="40"/>
      <c r="K1483" s="40"/>
      <c r="L1483" s="40"/>
      <c r="M1483" s="40"/>
      <c r="N1483" s="40"/>
      <c r="O1483" s="40"/>
      <c r="P1483" s="40"/>
      <c r="Q1483" s="40"/>
      <c r="R1483" s="37"/>
      <c r="S1483" s="37"/>
      <c r="T1483" s="37"/>
      <c r="U1483" s="37"/>
      <c r="V1483" s="37"/>
      <c r="W1483" s="37"/>
      <c r="X1483" s="37"/>
      <c r="Y1483" s="37"/>
      <c r="Z1483" s="37"/>
      <c r="AE1483" s="37"/>
      <c r="AF1483" s="37"/>
    </row>
    <row r="1484" spans="3:32">
      <c r="C1484" s="40"/>
      <c r="D1484" s="39"/>
      <c r="E1484" s="39"/>
      <c r="F1484" s="39"/>
      <c r="G1484" s="40"/>
      <c r="H1484" s="40"/>
      <c r="I1484" s="40"/>
      <c r="J1484" s="40"/>
      <c r="K1484" s="40"/>
      <c r="L1484" s="40"/>
      <c r="M1484" s="40"/>
      <c r="N1484" s="40"/>
      <c r="O1484" s="40"/>
      <c r="P1484" s="40"/>
      <c r="Q1484" s="40"/>
      <c r="R1484" s="37"/>
      <c r="S1484" s="37"/>
      <c r="T1484" s="37"/>
      <c r="U1484" s="37"/>
      <c r="V1484" s="37"/>
      <c r="W1484" s="37"/>
      <c r="X1484" s="37"/>
      <c r="Y1484" s="37"/>
      <c r="Z1484" s="37"/>
      <c r="AE1484" s="37"/>
      <c r="AF1484" s="37"/>
    </row>
    <row r="1485" spans="3:32">
      <c r="C1485" s="40"/>
      <c r="D1485" s="39"/>
      <c r="E1485" s="39"/>
      <c r="F1485" s="39"/>
      <c r="G1485" s="40"/>
      <c r="H1485" s="40"/>
      <c r="I1485" s="40"/>
      <c r="J1485" s="40"/>
      <c r="K1485" s="40"/>
      <c r="L1485" s="40"/>
      <c r="M1485" s="40"/>
      <c r="N1485" s="40"/>
      <c r="O1485" s="40"/>
      <c r="P1485" s="40"/>
      <c r="Q1485" s="40"/>
      <c r="R1485" s="37"/>
      <c r="S1485" s="37"/>
      <c r="T1485" s="37"/>
      <c r="U1485" s="37"/>
      <c r="V1485" s="37"/>
      <c r="W1485" s="37"/>
      <c r="X1485" s="37"/>
      <c r="Y1485" s="37"/>
      <c r="Z1485" s="37"/>
      <c r="AE1485" s="37"/>
      <c r="AF1485" s="37"/>
    </row>
    <row r="1486" spans="3:32">
      <c r="C1486" s="40"/>
      <c r="D1486" s="39"/>
      <c r="E1486" s="39"/>
      <c r="F1486" s="39"/>
      <c r="G1486" s="40"/>
      <c r="H1486" s="40"/>
      <c r="I1486" s="40"/>
      <c r="J1486" s="40"/>
      <c r="K1486" s="40"/>
      <c r="L1486" s="40"/>
      <c r="M1486" s="40"/>
      <c r="N1486" s="40"/>
      <c r="O1486" s="40"/>
      <c r="P1486" s="40"/>
      <c r="Q1486" s="40"/>
      <c r="R1486" s="37"/>
      <c r="S1486" s="37"/>
      <c r="T1486" s="37"/>
      <c r="U1486" s="37"/>
      <c r="V1486" s="37"/>
      <c r="W1486" s="37"/>
      <c r="X1486" s="37"/>
      <c r="Y1486" s="37"/>
      <c r="Z1486" s="37"/>
      <c r="AE1486" s="37"/>
      <c r="AF1486" s="37"/>
    </row>
    <row r="1487" spans="3:32">
      <c r="C1487" s="40"/>
      <c r="D1487" s="39"/>
      <c r="E1487" s="39"/>
      <c r="F1487" s="39"/>
      <c r="G1487" s="40"/>
      <c r="H1487" s="40"/>
      <c r="I1487" s="40"/>
      <c r="J1487" s="40"/>
      <c r="K1487" s="40"/>
      <c r="L1487" s="40"/>
      <c r="M1487" s="40"/>
      <c r="N1487" s="40"/>
      <c r="O1487" s="40"/>
      <c r="P1487" s="40"/>
      <c r="Q1487" s="40"/>
      <c r="R1487" s="37"/>
      <c r="S1487" s="37"/>
      <c r="T1487" s="37"/>
      <c r="U1487" s="37"/>
      <c r="V1487" s="37"/>
      <c r="W1487" s="37"/>
      <c r="X1487" s="37"/>
      <c r="Y1487" s="37"/>
      <c r="Z1487" s="37"/>
      <c r="AE1487" s="37"/>
      <c r="AF1487" s="37"/>
    </row>
    <row r="1488" spans="3:32">
      <c r="C1488" s="40"/>
      <c r="D1488" s="39"/>
      <c r="E1488" s="39"/>
      <c r="F1488" s="39"/>
      <c r="G1488" s="40"/>
      <c r="H1488" s="40"/>
      <c r="I1488" s="40"/>
      <c r="J1488" s="40"/>
      <c r="K1488" s="40"/>
      <c r="L1488" s="40"/>
      <c r="M1488" s="40"/>
      <c r="N1488" s="40"/>
      <c r="O1488" s="40"/>
      <c r="P1488" s="40"/>
      <c r="Q1488" s="40"/>
      <c r="R1488" s="37"/>
      <c r="S1488" s="37"/>
      <c r="T1488" s="37"/>
      <c r="U1488" s="37"/>
      <c r="V1488" s="37"/>
      <c r="W1488" s="37"/>
      <c r="X1488" s="37"/>
      <c r="Y1488" s="37"/>
      <c r="Z1488" s="37"/>
      <c r="AE1488" s="37"/>
      <c r="AF1488" s="37"/>
    </row>
    <row r="1489" spans="3:32">
      <c r="C1489" s="40"/>
      <c r="D1489" s="39"/>
      <c r="E1489" s="39"/>
      <c r="F1489" s="39"/>
      <c r="G1489" s="40"/>
      <c r="H1489" s="40"/>
      <c r="I1489" s="40"/>
      <c r="J1489" s="40"/>
      <c r="K1489" s="40"/>
      <c r="L1489" s="40"/>
      <c r="M1489" s="40"/>
      <c r="N1489" s="40"/>
      <c r="O1489" s="40"/>
      <c r="P1489" s="40"/>
      <c r="Q1489" s="40"/>
      <c r="R1489" s="37"/>
      <c r="S1489" s="37"/>
      <c r="T1489" s="37"/>
      <c r="U1489" s="37"/>
      <c r="V1489" s="37"/>
      <c r="W1489" s="37"/>
      <c r="X1489" s="37"/>
      <c r="Y1489" s="37"/>
      <c r="Z1489" s="37"/>
      <c r="AE1489" s="37"/>
      <c r="AF1489" s="37"/>
    </row>
    <row r="1490" spans="3:32">
      <c r="C1490" s="40"/>
      <c r="D1490" s="39"/>
      <c r="E1490" s="39"/>
      <c r="F1490" s="39"/>
      <c r="G1490" s="40"/>
      <c r="H1490" s="40"/>
      <c r="I1490" s="40"/>
      <c r="J1490" s="40"/>
      <c r="K1490" s="40"/>
      <c r="L1490" s="40"/>
      <c r="M1490" s="40"/>
      <c r="N1490" s="40"/>
      <c r="O1490" s="40"/>
      <c r="P1490" s="40"/>
      <c r="Q1490" s="40"/>
      <c r="R1490" s="37"/>
      <c r="S1490" s="37"/>
      <c r="T1490" s="37"/>
      <c r="U1490" s="37"/>
      <c r="V1490" s="37"/>
      <c r="W1490" s="37"/>
      <c r="X1490" s="37"/>
      <c r="Y1490" s="37"/>
      <c r="Z1490" s="37"/>
      <c r="AE1490" s="37"/>
      <c r="AF1490" s="37"/>
    </row>
    <row r="1491" spans="3:32">
      <c r="C1491" s="40"/>
      <c r="D1491" s="39"/>
      <c r="E1491" s="39"/>
      <c r="F1491" s="39"/>
      <c r="G1491" s="40"/>
      <c r="H1491" s="40"/>
      <c r="I1491" s="40"/>
      <c r="J1491" s="40"/>
      <c r="K1491" s="40"/>
      <c r="L1491" s="40"/>
      <c r="M1491" s="40"/>
      <c r="N1491" s="40"/>
      <c r="O1491" s="40"/>
      <c r="P1491" s="40"/>
      <c r="Q1491" s="40"/>
      <c r="R1491" s="37"/>
      <c r="S1491" s="37"/>
      <c r="T1491" s="37"/>
      <c r="U1491" s="37"/>
      <c r="V1491" s="37"/>
      <c r="W1491" s="37"/>
      <c r="X1491" s="37"/>
      <c r="Y1491" s="37"/>
      <c r="Z1491" s="37"/>
      <c r="AE1491" s="37"/>
      <c r="AF1491" s="37"/>
    </row>
    <row r="1492" spans="3:32">
      <c r="C1492" s="40"/>
      <c r="D1492" s="39"/>
      <c r="E1492" s="39"/>
      <c r="F1492" s="39"/>
      <c r="G1492" s="40"/>
      <c r="H1492" s="40"/>
      <c r="I1492" s="40"/>
      <c r="J1492" s="40"/>
      <c r="K1492" s="40"/>
      <c r="L1492" s="40"/>
      <c r="M1492" s="40"/>
      <c r="N1492" s="40"/>
      <c r="O1492" s="40"/>
      <c r="P1492" s="40"/>
      <c r="Q1492" s="40"/>
      <c r="R1492" s="37"/>
      <c r="S1492" s="37"/>
      <c r="T1492" s="37"/>
      <c r="U1492" s="37"/>
      <c r="V1492" s="37"/>
      <c r="W1492" s="37"/>
      <c r="X1492" s="37"/>
      <c r="Y1492" s="37"/>
      <c r="Z1492" s="37"/>
      <c r="AE1492" s="37"/>
      <c r="AF1492" s="37"/>
    </row>
    <row r="1493" spans="3:32">
      <c r="C1493" s="40"/>
      <c r="D1493" s="39"/>
      <c r="E1493" s="39"/>
      <c r="F1493" s="39"/>
      <c r="G1493" s="40"/>
      <c r="H1493" s="40"/>
      <c r="I1493" s="40"/>
      <c r="J1493" s="40"/>
      <c r="K1493" s="40"/>
      <c r="L1493" s="40"/>
      <c r="M1493" s="40"/>
      <c r="N1493" s="40"/>
      <c r="O1493" s="40"/>
      <c r="P1493" s="40"/>
      <c r="Q1493" s="40"/>
      <c r="R1493" s="37"/>
      <c r="S1493" s="37"/>
      <c r="T1493" s="37"/>
      <c r="U1493" s="37"/>
      <c r="V1493" s="37"/>
      <c r="W1493" s="37"/>
      <c r="X1493" s="37"/>
      <c r="Y1493" s="37"/>
      <c r="Z1493" s="37"/>
      <c r="AE1493" s="37"/>
      <c r="AF1493" s="37"/>
    </row>
    <row r="1494" spans="3:32">
      <c r="C1494" s="40"/>
      <c r="D1494" s="39"/>
      <c r="E1494" s="39"/>
      <c r="F1494" s="39"/>
      <c r="G1494" s="40"/>
      <c r="H1494" s="40"/>
      <c r="I1494" s="40"/>
      <c r="J1494" s="40"/>
      <c r="K1494" s="40"/>
      <c r="L1494" s="40"/>
      <c r="M1494" s="40"/>
      <c r="N1494" s="40"/>
      <c r="O1494" s="40"/>
      <c r="P1494" s="40"/>
      <c r="Q1494" s="40"/>
      <c r="R1494" s="37"/>
      <c r="S1494" s="37"/>
      <c r="T1494" s="37"/>
      <c r="U1494" s="37"/>
      <c r="V1494" s="37"/>
      <c r="W1494" s="37"/>
      <c r="X1494" s="37"/>
      <c r="Y1494" s="37"/>
      <c r="Z1494" s="37"/>
      <c r="AE1494" s="37"/>
      <c r="AF1494" s="37"/>
    </row>
    <row r="1495" spans="3:32">
      <c r="C1495" s="40"/>
      <c r="D1495" s="39"/>
      <c r="E1495" s="39"/>
      <c r="F1495" s="39"/>
      <c r="G1495" s="40"/>
      <c r="H1495" s="40"/>
      <c r="I1495" s="40"/>
      <c r="J1495" s="40"/>
      <c r="K1495" s="40"/>
      <c r="L1495" s="40"/>
      <c r="M1495" s="40"/>
      <c r="N1495" s="40"/>
      <c r="O1495" s="40"/>
      <c r="P1495" s="40"/>
      <c r="Q1495" s="40"/>
      <c r="R1495" s="37"/>
      <c r="S1495" s="37"/>
      <c r="T1495" s="37"/>
      <c r="U1495" s="37"/>
      <c r="V1495" s="37"/>
      <c r="W1495" s="37"/>
      <c r="X1495" s="37"/>
      <c r="Y1495" s="37"/>
      <c r="Z1495" s="37"/>
      <c r="AE1495" s="37"/>
      <c r="AF1495" s="37"/>
    </row>
    <row r="1496" spans="3:32">
      <c r="C1496" s="40"/>
      <c r="D1496" s="39"/>
      <c r="E1496" s="39"/>
      <c r="F1496" s="39"/>
      <c r="G1496" s="40"/>
      <c r="H1496" s="40"/>
      <c r="I1496" s="40"/>
      <c r="J1496" s="40"/>
      <c r="K1496" s="40"/>
      <c r="L1496" s="40"/>
      <c r="M1496" s="40"/>
      <c r="N1496" s="40"/>
      <c r="O1496" s="40"/>
      <c r="P1496" s="40"/>
      <c r="Q1496" s="40"/>
      <c r="R1496" s="37"/>
      <c r="S1496" s="37"/>
      <c r="T1496" s="37"/>
      <c r="U1496" s="37"/>
      <c r="V1496" s="37"/>
      <c r="W1496" s="37"/>
      <c r="X1496" s="37"/>
      <c r="Y1496" s="37"/>
      <c r="Z1496" s="37"/>
      <c r="AE1496" s="37"/>
      <c r="AF1496" s="37"/>
    </row>
    <row r="1497" spans="3:32">
      <c r="C1497" s="40"/>
      <c r="D1497" s="39"/>
      <c r="E1497" s="39"/>
      <c r="F1497" s="39"/>
      <c r="G1497" s="40"/>
      <c r="H1497" s="40"/>
      <c r="I1497" s="40"/>
      <c r="J1497" s="40"/>
      <c r="K1497" s="40"/>
      <c r="L1497" s="40"/>
      <c r="M1497" s="40"/>
      <c r="N1497" s="40"/>
      <c r="O1497" s="40"/>
      <c r="P1497" s="40"/>
      <c r="Q1497" s="40"/>
      <c r="R1497" s="37"/>
      <c r="S1497" s="37"/>
      <c r="T1497" s="37"/>
      <c r="U1497" s="37"/>
      <c r="V1497" s="37"/>
      <c r="W1497" s="37"/>
      <c r="X1497" s="37"/>
      <c r="Y1497" s="37"/>
      <c r="Z1497" s="37"/>
      <c r="AE1497" s="37"/>
      <c r="AF1497" s="37"/>
    </row>
    <row r="1498" spans="3:32">
      <c r="C1498" s="40"/>
      <c r="D1498" s="39"/>
      <c r="E1498" s="39"/>
      <c r="F1498" s="39"/>
      <c r="G1498" s="40"/>
      <c r="H1498" s="40"/>
      <c r="I1498" s="40"/>
      <c r="J1498" s="40"/>
      <c r="K1498" s="40"/>
      <c r="L1498" s="40"/>
      <c r="M1498" s="40"/>
      <c r="N1498" s="40"/>
      <c r="O1498" s="40"/>
      <c r="P1498" s="40"/>
      <c r="Q1498" s="40"/>
      <c r="R1498" s="37"/>
      <c r="S1498" s="37"/>
      <c r="T1498" s="37"/>
      <c r="U1498" s="37"/>
      <c r="V1498" s="37"/>
      <c r="W1498" s="37"/>
      <c r="X1498" s="37"/>
      <c r="Y1498" s="37"/>
      <c r="Z1498" s="37"/>
      <c r="AE1498" s="37"/>
      <c r="AF1498" s="37"/>
    </row>
    <row r="1499" spans="3:32">
      <c r="C1499" s="40"/>
      <c r="D1499" s="39"/>
      <c r="E1499" s="39"/>
      <c r="F1499" s="39"/>
      <c r="G1499" s="40"/>
      <c r="H1499" s="40"/>
      <c r="I1499" s="40"/>
      <c r="J1499" s="40"/>
      <c r="K1499" s="40"/>
      <c r="L1499" s="40"/>
      <c r="M1499" s="40"/>
      <c r="N1499" s="40"/>
      <c r="O1499" s="40"/>
      <c r="P1499" s="40"/>
      <c r="Q1499" s="40"/>
      <c r="R1499" s="37"/>
      <c r="S1499" s="37"/>
      <c r="T1499" s="37"/>
      <c r="U1499" s="37"/>
      <c r="V1499" s="37"/>
      <c r="W1499" s="37"/>
      <c r="X1499" s="37"/>
      <c r="Y1499" s="37"/>
      <c r="Z1499" s="37"/>
      <c r="AE1499" s="37"/>
      <c r="AF1499" s="37"/>
    </row>
    <row r="1500" spans="3:32">
      <c r="C1500" s="40"/>
      <c r="D1500" s="39"/>
      <c r="E1500" s="39"/>
      <c r="F1500" s="39"/>
      <c r="G1500" s="40"/>
      <c r="H1500" s="40"/>
      <c r="I1500" s="40"/>
      <c r="J1500" s="40"/>
      <c r="K1500" s="40"/>
      <c r="L1500" s="40"/>
      <c r="M1500" s="40"/>
      <c r="N1500" s="40"/>
      <c r="O1500" s="40"/>
      <c r="P1500" s="40"/>
      <c r="Q1500" s="40"/>
      <c r="R1500" s="37"/>
      <c r="S1500" s="37"/>
      <c r="T1500" s="37"/>
      <c r="U1500" s="37"/>
      <c r="V1500" s="37"/>
      <c r="W1500" s="37"/>
      <c r="X1500" s="37"/>
      <c r="Y1500" s="37"/>
      <c r="Z1500" s="37"/>
      <c r="AE1500" s="37"/>
      <c r="AF1500" s="37"/>
    </row>
    <row r="1501" spans="3:32">
      <c r="C1501" s="40"/>
      <c r="D1501" s="39"/>
      <c r="E1501" s="39"/>
      <c r="F1501" s="39"/>
      <c r="G1501" s="40"/>
      <c r="H1501" s="40"/>
      <c r="I1501" s="40"/>
      <c r="J1501" s="40"/>
      <c r="K1501" s="40"/>
      <c r="L1501" s="40"/>
      <c r="M1501" s="40"/>
      <c r="N1501" s="40"/>
      <c r="O1501" s="40"/>
      <c r="P1501" s="40"/>
      <c r="Q1501" s="40"/>
      <c r="R1501" s="37"/>
      <c r="S1501" s="37"/>
      <c r="T1501" s="37"/>
      <c r="U1501" s="37"/>
      <c r="V1501" s="37"/>
      <c r="W1501" s="37"/>
      <c r="X1501" s="37"/>
      <c r="Y1501" s="37"/>
      <c r="Z1501" s="37"/>
      <c r="AE1501" s="37"/>
      <c r="AF1501" s="37"/>
    </row>
    <row r="1502" spans="3:32">
      <c r="C1502" s="40"/>
      <c r="D1502" s="39"/>
      <c r="E1502" s="39"/>
      <c r="F1502" s="39"/>
      <c r="G1502" s="40"/>
      <c r="H1502" s="40"/>
      <c r="I1502" s="40"/>
      <c r="J1502" s="40"/>
      <c r="K1502" s="40"/>
      <c r="L1502" s="40"/>
      <c r="M1502" s="40"/>
      <c r="N1502" s="40"/>
      <c r="O1502" s="40"/>
      <c r="P1502" s="40"/>
      <c r="Q1502" s="40"/>
      <c r="R1502" s="37"/>
      <c r="S1502" s="37"/>
      <c r="T1502" s="37"/>
      <c r="U1502" s="37"/>
      <c r="V1502" s="37"/>
      <c r="W1502" s="37"/>
      <c r="X1502" s="37"/>
      <c r="Y1502" s="37"/>
      <c r="Z1502" s="37"/>
      <c r="AE1502" s="37"/>
      <c r="AF1502" s="37"/>
    </row>
    <row r="1503" spans="3:32">
      <c r="C1503" s="40"/>
      <c r="D1503" s="39"/>
      <c r="E1503" s="39"/>
      <c r="F1503" s="39"/>
      <c r="G1503" s="40"/>
      <c r="H1503" s="40"/>
      <c r="I1503" s="40"/>
      <c r="J1503" s="40"/>
      <c r="K1503" s="40"/>
      <c r="L1503" s="40"/>
      <c r="M1503" s="40"/>
      <c r="N1503" s="40"/>
      <c r="O1503" s="40"/>
      <c r="P1503" s="40"/>
      <c r="Q1503" s="40"/>
      <c r="R1503" s="37"/>
      <c r="S1503" s="37"/>
      <c r="T1503" s="37"/>
      <c r="U1503" s="37"/>
      <c r="V1503" s="37"/>
      <c r="W1503" s="37"/>
      <c r="X1503" s="37"/>
      <c r="Y1503" s="37"/>
      <c r="Z1503" s="37"/>
      <c r="AE1503" s="37"/>
      <c r="AF1503" s="37"/>
    </row>
    <row r="1504" spans="3:32">
      <c r="C1504" s="40"/>
      <c r="D1504" s="39"/>
      <c r="E1504" s="39"/>
      <c r="F1504" s="39"/>
      <c r="G1504" s="40"/>
      <c r="H1504" s="40"/>
      <c r="I1504" s="40"/>
      <c r="J1504" s="40"/>
      <c r="K1504" s="40"/>
      <c r="L1504" s="40"/>
      <c r="M1504" s="40"/>
      <c r="N1504" s="40"/>
      <c r="O1504" s="40"/>
      <c r="P1504" s="40"/>
      <c r="Q1504" s="40"/>
      <c r="R1504" s="37"/>
      <c r="S1504" s="37"/>
      <c r="T1504" s="37"/>
      <c r="U1504" s="37"/>
      <c r="V1504" s="37"/>
      <c r="W1504" s="37"/>
      <c r="X1504" s="37"/>
      <c r="Y1504" s="37"/>
      <c r="Z1504" s="37"/>
      <c r="AE1504" s="37"/>
      <c r="AF1504" s="37"/>
    </row>
    <row r="1505" spans="3:32">
      <c r="C1505" s="40"/>
      <c r="D1505" s="39"/>
      <c r="E1505" s="39"/>
      <c r="F1505" s="39"/>
      <c r="G1505" s="40"/>
      <c r="H1505" s="40"/>
      <c r="I1505" s="40"/>
      <c r="J1505" s="40"/>
      <c r="K1505" s="40"/>
      <c r="L1505" s="40"/>
      <c r="M1505" s="40"/>
      <c r="N1505" s="40"/>
      <c r="O1505" s="40"/>
      <c r="P1505" s="40"/>
      <c r="Q1505" s="40"/>
      <c r="R1505" s="37"/>
      <c r="S1505" s="37"/>
      <c r="T1505" s="37"/>
      <c r="U1505" s="37"/>
      <c r="V1505" s="37"/>
      <c r="W1505" s="37"/>
      <c r="X1505" s="37"/>
      <c r="Y1505" s="37"/>
      <c r="Z1505" s="37"/>
      <c r="AE1505" s="37"/>
      <c r="AF1505" s="37"/>
    </row>
    <row r="1506" spans="3:32">
      <c r="C1506" s="40"/>
      <c r="D1506" s="39"/>
      <c r="E1506" s="39"/>
      <c r="F1506" s="39"/>
      <c r="G1506" s="40"/>
      <c r="H1506" s="40"/>
      <c r="I1506" s="40"/>
      <c r="J1506" s="40"/>
      <c r="K1506" s="40"/>
      <c r="L1506" s="40"/>
      <c r="M1506" s="40"/>
      <c r="N1506" s="40"/>
      <c r="O1506" s="40"/>
      <c r="P1506" s="40"/>
      <c r="Q1506" s="40"/>
      <c r="R1506" s="37"/>
      <c r="S1506" s="37"/>
      <c r="T1506" s="37"/>
      <c r="U1506" s="37"/>
      <c r="V1506" s="37"/>
      <c r="W1506" s="37"/>
      <c r="X1506" s="37"/>
      <c r="Y1506" s="37"/>
      <c r="Z1506" s="37"/>
      <c r="AE1506" s="37"/>
      <c r="AF1506" s="37"/>
    </row>
    <row r="1507" spans="3:32">
      <c r="C1507" s="40"/>
      <c r="D1507" s="39"/>
      <c r="E1507" s="39"/>
      <c r="F1507" s="39"/>
      <c r="G1507" s="40"/>
      <c r="H1507" s="40"/>
      <c r="I1507" s="40"/>
      <c r="J1507" s="40"/>
      <c r="K1507" s="40"/>
      <c r="L1507" s="40"/>
      <c r="M1507" s="40"/>
      <c r="N1507" s="40"/>
      <c r="O1507" s="40"/>
      <c r="P1507" s="40"/>
      <c r="Q1507" s="40"/>
      <c r="R1507" s="37"/>
      <c r="S1507" s="37"/>
      <c r="T1507" s="37"/>
      <c r="U1507" s="37"/>
      <c r="V1507" s="37"/>
      <c r="W1507" s="37"/>
      <c r="X1507" s="37"/>
      <c r="Y1507" s="37"/>
      <c r="Z1507" s="37"/>
      <c r="AE1507" s="37"/>
      <c r="AF1507" s="37"/>
    </row>
    <row r="1508" spans="3:32">
      <c r="C1508" s="40"/>
      <c r="D1508" s="39"/>
      <c r="E1508" s="39"/>
      <c r="F1508" s="39"/>
      <c r="G1508" s="40"/>
      <c r="H1508" s="40"/>
      <c r="I1508" s="40"/>
      <c r="J1508" s="40"/>
      <c r="K1508" s="40"/>
      <c r="L1508" s="40"/>
      <c r="M1508" s="40"/>
      <c r="N1508" s="40"/>
      <c r="O1508" s="40"/>
      <c r="P1508" s="40"/>
      <c r="Q1508" s="40"/>
      <c r="R1508" s="37"/>
      <c r="S1508" s="37"/>
      <c r="T1508" s="37"/>
      <c r="U1508" s="37"/>
      <c r="V1508" s="37"/>
      <c r="W1508" s="37"/>
      <c r="X1508" s="37"/>
      <c r="Y1508" s="37"/>
      <c r="Z1508" s="37"/>
      <c r="AE1508" s="37"/>
      <c r="AF1508" s="37"/>
    </row>
    <row r="1509" spans="3:32">
      <c r="C1509" s="40"/>
      <c r="D1509" s="39"/>
      <c r="E1509" s="39"/>
      <c r="F1509" s="39"/>
      <c r="G1509" s="40"/>
      <c r="H1509" s="40"/>
      <c r="I1509" s="40"/>
      <c r="J1509" s="40"/>
      <c r="K1509" s="40"/>
      <c r="L1509" s="40"/>
      <c r="M1509" s="40"/>
      <c r="N1509" s="40"/>
      <c r="O1509" s="40"/>
      <c r="P1509" s="40"/>
      <c r="Q1509" s="40"/>
      <c r="R1509" s="37"/>
      <c r="S1509" s="37"/>
      <c r="T1509" s="37"/>
      <c r="U1509" s="37"/>
      <c r="V1509" s="37"/>
      <c r="W1509" s="37"/>
      <c r="X1509" s="37"/>
      <c r="Y1509" s="37"/>
      <c r="Z1509" s="37"/>
      <c r="AE1509" s="37"/>
      <c r="AF1509" s="37"/>
    </row>
    <row r="1510" spans="3:32">
      <c r="C1510" s="40"/>
      <c r="D1510" s="39"/>
      <c r="E1510" s="39"/>
      <c r="F1510" s="39"/>
      <c r="G1510" s="40"/>
      <c r="H1510" s="40"/>
      <c r="I1510" s="40"/>
      <c r="J1510" s="40"/>
      <c r="K1510" s="40"/>
      <c r="L1510" s="40"/>
      <c r="M1510" s="40"/>
      <c r="N1510" s="40"/>
      <c r="O1510" s="40"/>
      <c r="P1510" s="40"/>
      <c r="Q1510" s="40"/>
      <c r="R1510" s="37"/>
      <c r="S1510" s="37"/>
      <c r="T1510" s="37"/>
      <c r="U1510" s="37"/>
      <c r="V1510" s="37"/>
      <c r="W1510" s="37"/>
      <c r="X1510" s="37"/>
      <c r="Y1510" s="37"/>
      <c r="Z1510" s="37"/>
      <c r="AE1510" s="37"/>
      <c r="AF1510" s="37"/>
    </row>
    <row r="1511" spans="3:32">
      <c r="C1511" s="40"/>
      <c r="D1511" s="39"/>
      <c r="E1511" s="39"/>
      <c r="F1511" s="39"/>
      <c r="G1511" s="40"/>
      <c r="H1511" s="40"/>
      <c r="I1511" s="40"/>
      <c r="J1511" s="40"/>
      <c r="K1511" s="40"/>
      <c r="L1511" s="40"/>
      <c r="M1511" s="40"/>
      <c r="N1511" s="40"/>
      <c r="O1511" s="40"/>
      <c r="P1511" s="40"/>
      <c r="Q1511" s="40"/>
      <c r="R1511" s="37"/>
      <c r="S1511" s="37"/>
      <c r="T1511" s="37"/>
      <c r="U1511" s="37"/>
      <c r="V1511" s="37"/>
      <c r="W1511" s="37"/>
      <c r="X1511" s="37"/>
      <c r="Y1511" s="37"/>
      <c r="Z1511" s="37"/>
      <c r="AE1511" s="37"/>
      <c r="AF1511" s="37"/>
    </row>
    <row r="1512" spans="3:32">
      <c r="C1512" s="40"/>
      <c r="D1512" s="39"/>
      <c r="E1512" s="39"/>
      <c r="F1512" s="39"/>
      <c r="G1512" s="40"/>
      <c r="H1512" s="40"/>
      <c r="I1512" s="40"/>
      <c r="J1512" s="40"/>
      <c r="K1512" s="40"/>
      <c r="L1512" s="40"/>
      <c r="M1512" s="40"/>
      <c r="N1512" s="40"/>
      <c r="O1512" s="40"/>
      <c r="P1512" s="40"/>
      <c r="Q1512" s="40"/>
      <c r="R1512" s="37"/>
      <c r="S1512" s="37"/>
      <c r="T1512" s="37"/>
      <c r="U1512" s="37"/>
      <c r="V1512" s="37"/>
      <c r="W1512" s="37"/>
      <c r="X1512" s="37"/>
      <c r="Y1512" s="37"/>
      <c r="Z1512" s="37"/>
      <c r="AE1512" s="37"/>
      <c r="AF1512" s="37"/>
    </row>
    <row r="1513" spans="3:32">
      <c r="C1513" s="40"/>
      <c r="D1513" s="39"/>
      <c r="E1513" s="39"/>
      <c r="F1513" s="39"/>
      <c r="G1513" s="40"/>
      <c r="H1513" s="40"/>
      <c r="I1513" s="40"/>
      <c r="J1513" s="40"/>
      <c r="K1513" s="40"/>
      <c r="L1513" s="40"/>
      <c r="M1513" s="40"/>
      <c r="N1513" s="40"/>
      <c r="O1513" s="40"/>
      <c r="P1513" s="40"/>
      <c r="Q1513" s="40"/>
      <c r="R1513" s="37"/>
      <c r="S1513" s="37"/>
      <c r="T1513" s="37"/>
      <c r="U1513" s="37"/>
      <c r="V1513" s="37"/>
      <c r="W1513" s="37"/>
      <c r="X1513" s="37"/>
      <c r="Y1513" s="37"/>
      <c r="Z1513" s="37"/>
      <c r="AE1513" s="37"/>
      <c r="AF1513" s="37"/>
    </row>
    <row r="1514" spans="3:32">
      <c r="C1514" s="40"/>
      <c r="D1514" s="39"/>
      <c r="E1514" s="39"/>
      <c r="F1514" s="39"/>
      <c r="G1514" s="40"/>
      <c r="H1514" s="40"/>
      <c r="I1514" s="40"/>
      <c r="J1514" s="40"/>
      <c r="K1514" s="40"/>
      <c r="L1514" s="40"/>
      <c r="M1514" s="40"/>
      <c r="N1514" s="40"/>
      <c r="O1514" s="40"/>
      <c r="P1514" s="40"/>
      <c r="Q1514" s="40"/>
      <c r="R1514" s="37"/>
      <c r="S1514" s="37"/>
      <c r="T1514" s="37"/>
      <c r="U1514" s="37"/>
      <c r="V1514" s="37"/>
      <c r="W1514" s="37"/>
      <c r="X1514" s="37"/>
      <c r="Y1514" s="37"/>
      <c r="Z1514" s="37"/>
      <c r="AE1514" s="37"/>
      <c r="AF1514" s="37"/>
    </row>
    <row r="1515" spans="3:32">
      <c r="C1515" s="40"/>
      <c r="D1515" s="39"/>
      <c r="E1515" s="39"/>
      <c r="F1515" s="39"/>
      <c r="G1515" s="40"/>
      <c r="H1515" s="40"/>
      <c r="I1515" s="40"/>
      <c r="J1515" s="40"/>
      <c r="K1515" s="40"/>
      <c r="L1515" s="40"/>
      <c r="M1515" s="40"/>
      <c r="N1515" s="40"/>
      <c r="O1515" s="40"/>
      <c r="P1515" s="40"/>
      <c r="Q1515" s="40"/>
      <c r="R1515" s="37"/>
      <c r="S1515" s="37"/>
      <c r="T1515" s="37"/>
      <c r="U1515" s="37"/>
      <c r="V1515" s="37"/>
      <c r="W1515" s="37"/>
      <c r="X1515" s="37"/>
      <c r="Y1515" s="37"/>
      <c r="Z1515" s="37"/>
      <c r="AE1515" s="37"/>
      <c r="AF1515" s="37"/>
    </row>
    <row r="1516" spans="3:32">
      <c r="C1516" s="40"/>
      <c r="D1516" s="39"/>
      <c r="E1516" s="39"/>
      <c r="F1516" s="39"/>
      <c r="G1516" s="40"/>
      <c r="H1516" s="40"/>
      <c r="I1516" s="40"/>
      <c r="J1516" s="40"/>
      <c r="K1516" s="40"/>
      <c r="L1516" s="40"/>
      <c r="M1516" s="40"/>
      <c r="N1516" s="40"/>
      <c r="O1516" s="40"/>
      <c r="P1516" s="40"/>
      <c r="Q1516" s="40"/>
      <c r="R1516" s="37"/>
      <c r="S1516" s="37"/>
      <c r="T1516" s="37"/>
      <c r="U1516" s="37"/>
      <c r="V1516" s="37"/>
      <c r="W1516" s="37"/>
      <c r="X1516" s="37"/>
      <c r="Y1516" s="37"/>
      <c r="Z1516" s="37"/>
      <c r="AE1516" s="37"/>
      <c r="AF1516" s="37"/>
    </row>
    <row r="1517" spans="3:32">
      <c r="C1517" s="40"/>
      <c r="D1517" s="39"/>
      <c r="E1517" s="39"/>
      <c r="F1517" s="39"/>
      <c r="G1517" s="40"/>
      <c r="H1517" s="40"/>
      <c r="I1517" s="40"/>
      <c r="J1517" s="40"/>
      <c r="K1517" s="40"/>
      <c r="L1517" s="40"/>
      <c r="M1517" s="40"/>
      <c r="N1517" s="40"/>
      <c r="O1517" s="40"/>
      <c r="P1517" s="40"/>
      <c r="Q1517" s="40"/>
      <c r="R1517" s="37"/>
      <c r="S1517" s="37"/>
      <c r="T1517" s="37"/>
      <c r="U1517" s="37"/>
      <c r="V1517" s="37"/>
      <c r="W1517" s="37"/>
      <c r="X1517" s="37"/>
      <c r="Y1517" s="37"/>
      <c r="Z1517" s="37"/>
      <c r="AE1517" s="37"/>
      <c r="AF1517" s="37"/>
    </row>
    <row r="1518" spans="3:32">
      <c r="C1518" s="40"/>
      <c r="D1518" s="39"/>
      <c r="E1518" s="39"/>
      <c r="F1518" s="39"/>
      <c r="G1518" s="40"/>
      <c r="H1518" s="40"/>
      <c r="I1518" s="40"/>
      <c r="J1518" s="40"/>
      <c r="K1518" s="40"/>
      <c r="L1518" s="40"/>
      <c r="M1518" s="40"/>
      <c r="N1518" s="40"/>
      <c r="O1518" s="40"/>
      <c r="P1518" s="40"/>
      <c r="Q1518" s="40"/>
      <c r="R1518" s="37"/>
      <c r="S1518" s="37"/>
      <c r="T1518" s="37"/>
      <c r="U1518" s="37"/>
      <c r="V1518" s="37"/>
      <c r="W1518" s="37"/>
      <c r="X1518" s="37"/>
      <c r="Y1518" s="37"/>
      <c r="Z1518" s="37"/>
      <c r="AE1518" s="37"/>
      <c r="AF1518" s="37"/>
    </row>
    <row r="1519" spans="3:32">
      <c r="C1519" s="40"/>
      <c r="D1519" s="39"/>
      <c r="E1519" s="39"/>
      <c r="F1519" s="39"/>
      <c r="G1519" s="40"/>
      <c r="H1519" s="40"/>
      <c r="I1519" s="40"/>
      <c r="J1519" s="40"/>
      <c r="K1519" s="40"/>
      <c r="L1519" s="40"/>
      <c r="M1519" s="40"/>
      <c r="N1519" s="40"/>
      <c r="O1519" s="40"/>
      <c r="P1519" s="40"/>
      <c r="Q1519" s="40"/>
      <c r="R1519" s="37"/>
      <c r="S1519" s="37"/>
      <c r="T1519" s="37"/>
      <c r="U1519" s="37"/>
      <c r="V1519" s="37"/>
      <c r="W1519" s="37"/>
      <c r="X1519" s="37"/>
      <c r="Y1519" s="37"/>
      <c r="Z1519" s="37"/>
      <c r="AE1519" s="37"/>
      <c r="AF1519" s="37"/>
    </row>
    <row r="1520" spans="3:32">
      <c r="C1520" s="40"/>
      <c r="D1520" s="39"/>
      <c r="E1520" s="39"/>
      <c r="F1520" s="39"/>
      <c r="G1520" s="40"/>
      <c r="H1520" s="40"/>
      <c r="I1520" s="40"/>
      <c r="J1520" s="40"/>
      <c r="K1520" s="40"/>
      <c r="L1520" s="40"/>
      <c r="M1520" s="40"/>
      <c r="N1520" s="40"/>
      <c r="O1520" s="40"/>
      <c r="P1520" s="40"/>
      <c r="Q1520" s="40"/>
      <c r="R1520" s="37"/>
      <c r="S1520" s="37"/>
      <c r="T1520" s="37"/>
      <c r="U1520" s="37"/>
      <c r="V1520" s="37"/>
      <c r="W1520" s="37"/>
      <c r="X1520" s="37"/>
      <c r="Y1520" s="37"/>
      <c r="Z1520" s="37"/>
      <c r="AE1520" s="37"/>
      <c r="AF1520" s="37"/>
    </row>
    <row r="1521" spans="3:32">
      <c r="C1521" s="40"/>
      <c r="D1521" s="39"/>
      <c r="E1521" s="39"/>
      <c r="F1521" s="39"/>
      <c r="G1521" s="40"/>
      <c r="H1521" s="40"/>
      <c r="I1521" s="40"/>
      <c r="J1521" s="40"/>
      <c r="K1521" s="40"/>
      <c r="L1521" s="40"/>
      <c r="M1521" s="40"/>
      <c r="N1521" s="40"/>
      <c r="O1521" s="40"/>
      <c r="P1521" s="40"/>
      <c r="Q1521" s="40"/>
      <c r="R1521" s="37"/>
      <c r="S1521" s="37"/>
      <c r="T1521" s="37"/>
      <c r="U1521" s="37"/>
      <c r="V1521" s="37"/>
      <c r="W1521" s="37"/>
      <c r="X1521" s="37"/>
      <c r="Y1521" s="37"/>
      <c r="Z1521" s="37"/>
      <c r="AE1521" s="37"/>
      <c r="AF1521" s="37"/>
    </row>
    <row r="1522" spans="3:32">
      <c r="C1522" s="40"/>
      <c r="D1522" s="39"/>
      <c r="E1522" s="39"/>
      <c r="F1522" s="39"/>
      <c r="G1522" s="40"/>
      <c r="H1522" s="40"/>
      <c r="I1522" s="40"/>
      <c r="J1522" s="40"/>
      <c r="K1522" s="40"/>
      <c r="L1522" s="40"/>
      <c r="M1522" s="40"/>
      <c r="N1522" s="40"/>
      <c r="O1522" s="40"/>
      <c r="P1522" s="40"/>
      <c r="Q1522" s="40"/>
      <c r="R1522" s="37"/>
      <c r="S1522" s="37"/>
      <c r="T1522" s="37"/>
      <c r="U1522" s="37"/>
      <c r="V1522" s="37"/>
      <c r="W1522" s="37"/>
      <c r="X1522" s="37"/>
      <c r="Y1522" s="37"/>
      <c r="Z1522" s="37"/>
      <c r="AE1522" s="37"/>
      <c r="AF1522" s="37"/>
    </row>
    <row r="1523" spans="3:32">
      <c r="C1523" s="40"/>
      <c r="D1523" s="39"/>
      <c r="E1523" s="39"/>
      <c r="F1523" s="39"/>
      <c r="G1523" s="40"/>
      <c r="H1523" s="40"/>
      <c r="I1523" s="40"/>
      <c r="J1523" s="40"/>
      <c r="K1523" s="40"/>
      <c r="L1523" s="40"/>
      <c r="M1523" s="40"/>
      <c r="N1523" s="40"/>
      <c r="O1523" s="40"/>
      <c r="P1523" s="40"/>
      <c r="Q1523" s="40"/>
      <c r="R1523" s="37"/>
      <c r="S1523" s="37"/>
      <c r="T1523" s="37"/>
      <c r="U1523" s="37"/>
      <c r="V1523" s="37"/>
      <c r="W1523" s="37"/>
      <c r="X1523" s="37"/>
      <c r="Y1523" s="37"/>
      <c r="Z1523" s="37"/>
      <c r="AE1523" s="37"/>
      <c r="AF1523" s="37"/>
    </row>
    <row r="1524" spans="3:32">
      <c r="C1524" s="40"/>
      <c r="D1524" s="39"/>
      <c r="E1524" s="39"/>
      <c r="F1524" s="39"/>
      <c r="G1524" s="40"/>
      <c r="H1524" s="40"/>
      <c r="I1524" s="40"/>
      <c r="J1524" s="40"/>
      <c r="K1524" s="40"/>
      <c r="L1524" s="40"/>
      <c r="M1524" s="40"/>
      <c r="N1524" s="40"/>
      <c r="O1524" s="40"/>
      <c r="P1524" s="40"/>
      <c r="Q1524" s="40"/>
      <c r="R1524" s="37"/>
      <c r="S1524" s="37"/>
      <c r="T1524" s="37"/>
      <c r="U1524" s="37"/>
      <c r="V1524" s="37"/>
      <c r="W1524" s="37"/>
      <c r="X1524" s="37"/>
      <c r="Y1524" s="37"/>
      <c r="Z1524" s="37"/>
      <c r="AE1524" s="37"/>
      <c r="AF1524" s="37"/>
    </row>
    <row r="1525" spans="3:32">
      <c r="C1525" s="40"/>
      <c r="D1525" s="39"/>
      <c r="E1525" s="39"/>
      <c r="F1525" s="39"/>
      <c r="G1525" s="40"/>
      <c r="H1525" s="40"/>
      <c r="I1525" s="40"/>
      <c r="J1525" s="40"/>
      <c r="K1525" s="40"/>
      <c r="L1525" s="40"/>
      <c r="M1525" s="40"/>
      <c r="N1525" s="40"/>
      <c r="O1525" s="40"/>
      <c r="P1525" s="40"/>
      <c r="Q1525" s="40"/>
      <c r="R1525" s="37"/>
      <c r="S1525" s="37"/>
      <c r="T1525" s="37"/>
      <c r="U1525" s="37"/>
      <c r="V1525" s="37"/>
      <c r="W1525" s="37"/>
      <c r="X1525" s="37"/>
      <c r="Y1525" s="37"/>
      <c r="Z1525" s="37"/>
      <c r="AE1525" s="37"/>
      <c r="AF1525" s="37"/>
    </row>
    <row r="1526" spans="3:32">
      <c r="C1526" s="40"/>
      <c r="D1526" s="39"/>
      <c r="E1526" s="39"/>
      <c r="F1526" s="39"/>
      <c r="G1526" s="40"/>
      <c r="H1526" s="40"/>
      <c r="I1526" s="40"/>
      <c r="J1526" s="40"/>
      <c r="K1526" s="40"/>
      <c r="L1526" s="40"/>
      <c r="M1526" s="40"/>
      <c r="N1526" s="40"/>
      <c r="O1526" s="40"/>
      <c r="P1526" s="40"/>
      <c r="Q1526" s="40"/>
      <c r="R1526" s="37"/>
      <c r="S1526" s="37"/>
      <c r="T1526" s="37"/>
      <c r="U1526" s="37"/>
      <c r="V1526" s="37"/>
      <c r="W1526" s="37"/>
      <c r="X1526" s="37"/>
      <c r="Y1526" s="37"/>
      <c r="Z1526" s="37"/>
      <c r="AE1526" s="37"/>
      <c r="AF1526" s="37"/>
    </row>
    <row r="1527" spans="3:32">
      <c r="C1527" s="40"/>
      <c r="D1527" s="39"/>
      <c r="E1527" s="39"/>
      <c r="F1527" s="39"/>
      <c r="G1527" s="40"/>
      <c r="H1527" s="40"/>
      <c r="I1527" s="40"/>
      <c r="J1527" s="40"/>
      <c r="K1527" s="40"/>
      <c r="L1527" s="40"/>
      <c r="M1527" s="40"/>
      <c r="N1527" s="40"/>
      <c r="O1527" s="40"/>
      <c r="P1527" s="40"/>
      <c r="Q1527" s="40"/>
      <c r="R1527" s="37"/>
      <c r="S1527" s="37"/>
      <c r="T1527" s="37"/>
      <c r="U1527" s="37"/>
      <c r="V1527" s="37"/>
      <c r="W1527" s="37"/>
      <c r="X1527" s="37"/>
      <c r="Y1527" s="37"/>
      <c r="Z1527" s="37"/>
      <c r="AE1527" s="37"/>
      <c r="AF1527" s="37"/>
    </row>
    <row r="1528" spans="3:32">
      <c r="C1528" s="40"/>
      <c r="D1528" s="39"/>
      <c r="E1528" s="39"/>
      <c r="F1528" s="39"/>
      <c r="G1528" s="40"/>
      <c r="H1528" s="40"/>
      <c r="I1528" s="40"/>
      <c r="J1528" s="40"/>
      <c r="K1528" s="40"/>
      <c r="L1528" s="40"/>
      <c r="M1528" s="40"/>
      <c r="N1528" s="40"/>
      <c r="O1528" s="40"/>
      <c r="P1528" s="40"/>
      <c r="Q1528" s="40"/>
      <c r="R1528" s="37"/>
      <c r="S1528" s="37"/>
      <c r="T1528" s="37"/>
      <c r="U1528" s="37"/>
      <c r="V1528" s="37"/>
      <c r="W1528" s="37"/>
      <c r="X1528" s="37"/>
      <c r="Y1528" s="37"/>
      <c r="Z1528" s="37"/>
      <c r="AE1528" s="37"/>
      <c r="AF1528" s="37"/>
    </row>
    <row r="1529" spans="3:32">
      <c r="C1529" s="40"/>
      <c r="D1529" s="39"/>
      <c r="E1529" s="39"/>
      <c r="F1529" s="39"/>
      <c r="G1529" s="40"/>
      <c r="H1529" s="40"/>
      <c r="I1529" s="40"/>
      <c r="J1529" s="40"/>
      <c r="K1529" s="40"/>
      <c r="L1529" s="40"/>
      <c r="M1529" s="40"/>
      <c r="N1529" s="40"/>
      <c r="O1529" s="40"/>
      <c r="P1529" s="40"/>
      <c r="Q1529" s="40"/>
      <c r="R1529" s="37"/>
      <c r="S1529" s="37"/>
      <c r="T1529" s="37"/>
      <c r="U1529" s="37"/>
      <c r="V1529" s="37"/>
      <c r="W1529" s="37"/>
      <c r="X1529" s="37"/>
      <c r="Y1529" s="37"/>
      <c r="Z1529" s="37"/>
      <c r="AE1529" s="37"/>
      <c r="AF1529" s="37"/>
    </row>
    <row r="1530" spans="3:32">
      <c r="C1530" s="40"/>
      <c r="D1530" s="39"/>
      <c r="E1530" s="39"/>
      <c r="F1530" s="39"/>
      <c r="G1530" s="40"/>
      <c r="H1530" s="40"/>
      <c r="I1530" s="40"/>
      <c r="J1530" s="40"/>
      <c r="K1530" s="40"/>
      <c r="L1530" s="40"/>
      <c r="M1530" s="40"/>
      <c r="N1530" s="40"/>
      <c r="O1530" s="40"/>
      <c r="P1530" s="40"/>
      <c r="Q1530" s="40"/>
      <c r="R1530" s="37"/>
      <c r="S1530" s="37"/>
      <c r="T1530" s="37"/>
      <c r="U1530" s="37"/>
      <c r="V1530" s="37"/>
      <c r="W1530" s="37"/>
      <c r="X1530" s="37"/>
      <c r="Y1530" s="37"/>
      <c r="Z1530" s="37"/>
      <c r="AE1530" s="37"/>
      <c r="AF1530" s="37"/>
    </row>
    <row r="1531" spans="3:32">
      <c r="C1531" s="40"/>
      <c r="D1531" s="39"/>
      <c r="E1531" s="39"/>
      <c r="F1531" s="39"/>
      <c r="G1531" s="40"/>
      <c r="H1531" s="40"/>
      <c r="I1531" s="40"/>
      <c r="J1531" s="40"/>
      <c r="K1531" s="40"/>
      <c r="L1531" s="40"/>
      <c r="M1531" s="40"/>
      <c r="N1531" s="40"/>
      <c r="O1531" s="40"/>
      <c r="P1531" s="40"/>
      <c r="Q1531" s="40"/>
      <c r="R1531" s="37"/>
      <c r="S1531" s="37"/>
      <c r="T1531" s="37"/>
      <c r="U1531" s="37"/>
      <c r="V1531" s="37"/>
      <c r="W1531" s="37"/>
      <c r="X1531" s="37"/>
      <c r="Y1531" s="37"/>
      <c r="Z1531" s="37"/>
      <c r="AE1531" s="37"/>
      <c r="AF1531" s="37"/>
    </row>
    <row r="1532" spans="3:32">
      <c r="C1532" s="40"/>
      <c r="D1532" s="39"/>
      <c r="E1532" s="39"/>
      <c r="F1532" s="39"/>
      <c r="G1532" s="40"/>
      <c r="H1532" s="40"/>
      <c r="I1532" s="40"/>
      <c r="J1532" s="40"/>
      <c r="K1532" s="40"/>
      <c r="L1532" s="40"/>
      <c r="M1532" s="40"/>
      <c r="N1532" s="40"/>
      <c r="O1532" s="40"/>
      <c r="P1532" s="40"/>
      <c r="Q1532" s="40"/>
      <c r="R1532" s="37"/>
      <c r="S1532" s="37"/>
      <c r="T1532" s="37"/>
      <c r="U1532" s="37"/>
      <c r="V1532" s="37"/>
      <c r="W1532" s="37"/>
      <c r="X1532" s="37"/>
      <c r="Y1532" s="37"/>
      <c r="Z1532" s="37"/>
      <c r="AE1532" s="37"/>
      <c r="AF1532" s="37"/>
    </row>
    <row r="1533" spans="3:32">
      <c r="C1533" s="40"/>
      <c r="D1533" s="39"/>
      <c r="E1533" s="39"/>
      <c r="F1533" s="39"/>
      <c r="G1533" s="40"/>
      <c r="H1533" s="40"/>
      <c r="I1533" s="40"/>
      <c r="J1533" s="40"/>
      <c r="K1533" s="40"/>
      <c r="L1533" s="40"/>
      <c r="M1533" s="40"/>
      <c r="N1533" s="40"/>
      <c r="O1533" s="40"/>
      <c r="P1533" s="40"/>
      <c r="Q1533" s="40"/>
      <c r="R1533" s="37"/>
      <c r="S1533" s="37"/>
      <c r="T1533" s="37"/>
      <c r="U1533" s="37"/>
      <c r="V1533" s="37"/>
      <c r="W1533" s="37"/>
      <c r="X1533" s="37"/>
      <c r="Y1533" s="37"/>
      <c r="Z1533" s="37"/>
      <c r="AE1533" s="37"/>
      <c r="AF1533" s="37"/>
    </row>
    <row r="1534" spans="3:32">
      <c r="C1534" s="40"/>
      <c r="D1534" s="39"/>
      <c r="E1534" s="39"/>
      <c r="F1534" s="39"/>
      <c r="G1534" s="40"/>
      <c r="H1534" s="40"/>
      <c r="I1534" s="40"/>
      <c r="J1534" s="40"/>
      <c r="K1534" s="40"/>
      <c r="L1534" s="40"/>
      <c r="M1534" s="40"/>
      <c r="N1534" s="40"/>
      <c r="O1534" s="40"/>
      <c r="P1534" s="40"/>
      <c r="Q1534" s="40"/>
      <c r="R1534" s="37"/>
      <c r="S1534" s="37"/>
      <c r="T1534" s="37"/>
      <c r="U1534" s="37"/>
      <c r="V1534" s="37"/>
      <c r="W1534" s="37"/>
      <c r="X1534" s="37"/>
      <c r="Y1534" s="37"/>
      <c r="Z1534" s="37"/>
      <c r="AE1534" s="37"/>
      <c r="AF1534" s="37"/>
    </row>
    <row r="1535" spans="3:32">
      <c r="C1535" s="40"/>
      <c r="D1535" s="39"/>
      <c r="E1535" s="39"/>
      <c r="F1535" s="39"/>
      <c r="G1535" s="40"/>
      <c r="H1535" s="40"/>
      <c r="I1535" s="40"/>
      <c r="J1535" s="40"/>
      <c r="K1535" s="40"/>
      <c r="L1535" s="40"/>
      <c r="M1535" s="40"/>
      <c r="N1535" s="40"/>
      <c r="O1535" s="40"/>
      <c r="P1535" s="40"/>
      <c r="Q1535" s="40"/>
      <c r="R1535" s="37"/>
      <c r="S1535" s="37"/>
      <c r="T1535" s="37"/>
      <c r="U1535" s="37"/>
      <c r="V1535" s="37"/>
      <c r="W1535" s="37"/>
      <c r="X1535" s="37"/>
      <c r="Y1535" s="37"/>
      <c r="Z1535" s="37"/>
      <c r="AE1535" s="37"/>
      <c r="AF1535" s="37"/>
    </row>
    <row r="1536" spans="3:32">
      <c r="C1536" s="40"/>
      <c r="D1536" s="39"/>
      <c r="E1536" s="39"/>
      <c r="F1536" s="39"/>
      <c r="G1536" s="40"/>
      <c r="H1536" s="40"/>
      <c r="I1536" s="40"/>
      <c r="J1536" s="40"/>
      <c r="K1536" s="40"/>
      <c r="L1536" s="40"/>
      <c r="M1536" s="40"/>
      <c r="N1536" s="40"/>
      <c r="O1536" s="40"/>
      <c r="P1536" s="40"/>
      <c r="Q1536" s="40"/>
      <c r="R1536" s="37"/>
      <c r="S1536" s="37"/>
      <c r="T1536" s="37"/>
      <c r="U1536" s="37"/>
      <c r="V1536" s="37"/>
      <c r="W1536" s="37"/>
      <c r="X1536" s="37"/>
      <c r="Y1536" s="37"/>
      <c r="Z1536" s="37"/>
      <c r="AE1536" s="37"/>
      <c r="AF1536" s="37"/>
    </row>
    <row r="1537" spans="3:32">
      <c r="C1537" s="40"/>
      <c r="D1537" s="39"/>
      <c r="E1537" s="39"/>
      <c r="F1537" s="39"/>
      <c r="G1537" s="40"/>
      <c r="H1537" s="40"/>
      <c r="I1537" s="40"/>
      <c r="J1537" s="40"/>
      <c r="K1537" s="40"/>
      <c r="L1537" s="40"/>
      <c r="M1537" s="40"/>
      <c r="N1537" s="40"/>
      <c r="O1537" s="40"/>
      <c r="P1537" s="40"/>
      <c r="Q1537" s="40"/>
      <c r="R1537" s="37"/>
      <c r="S1537" s="37"/>
      <c r="T1537" s="37"/>
      <c r="U1537" s="37"/>
      <c r="V1537" s="37"/>
      <c r="W1537" s="37"/>
      <c r="X1537" s="37"/>
      <c r="Y1537" s="37"/>
      <c r="Z1537" s="37"/>
      <c r="AE1537" s="37"/>
      <c r="AF1537" s="37"/>
    </row>
    <row r="1538" spans="3:32">
      <c r="C1538" s="40"/>
      <c r="D1538" s="39"/>
      <c r="E1538" s="39"/>
      <c r="F1538" s="39"/>
      <c r="G1538" s="40"/>
      <c r="H1538" s="40"/>
      <c r="I1538" s="40"/>
      <c r="J1538" s="40"/>
      <c r="K1538" s="40"/>
      <c r="L1538" s="40"/>
      <c r="M1538" s="40"/>
      <c r="N1538" s="40"/>
      <c r="O1538" s="40"/>
      <c r="P1538" s="40"/>
      <c r="Q1538" s="40"/>
      <c r="R1538" s="37"/>
      <c r="S1538" s="37"/>
      <c r="T1538" s="37"/>
      <c r="U1538" s="37"/>
      <c r="V1538" s="37"/>
      <c r="W1538" s="37"/>
      <c r="X1538" s="37"/>
      <c r="Y1538" s="37"/>
      <c r="Z1538" s="37"/>
      <c r="AE1538" s="37"/>
      <c r="AF1538" s="37"/>
    </row>
    <row r="1539" spans="3:32">
      <c r="C1539" s="40"/>
      <c r="D1539" s="39"/>
      <c r="E1539" s="39"/>
      <c r="F1539" s="39"/>
      <c r="G1539" s="40"/>
      <c r="H1539" s="40"/>
      <c r="I1539" s="40"/>
      <c r="J1539" s="40"/>
      <c r="K1539" s="40"/>
      <c r="L1539" s="40"/>
      <c r="M1539" s="40"/>
      <c r="N1539" s="40"/>
      <c r="O1539" s="40"/>
      <c r="P1539" s="40"/>
      <c r="Q1539" s="40"/>
      <c r="R1539" s="37"/>
      <c r="S1539" s="37"/>
      <c r="T1539" s="37"/>
      <c r="U1539" s="37"/>
      <c r="V1539" s="37"/>
      <c r="W1539" s="37"/>
      <c r="X1539" s="37"/>
      <c r="Y1539" s="37"/>
      <c r="Z1539" s="37"/>
      <c r="AE1539" s="37"/>
      <c r="AF1539" s="37"/>
    </row>
    <row r="1540" spans="3:32">
      <c r="C1540" s="40"/>
      <c r="D1540" s="39"/>
      <c r="E1540" s="39"/>
      <c r="F1540" s="39"/>
      <c r="G1540" s="40"/>
      <c r="H1540" s="40"/>
      <c r="I1540" s="40"/>
      <c r="J1540" s="40"/>
      <c r="K1540" s="40"/>
      <c r="L1540" s="40"/>
      <c r="M1540" s="40"/>
      <c r="N1540" s="40"/>
      <c r="O1540" s="40"/>
      <c r="P1540" s="40"/>
      <c r="Q1540" s="40"/>
      <c r="R1540" s="37"/>
      <c r="S1540" s="37"/>
      <c r="T1540" s="37"/>
      <c r="U1540" s="37"/>
      <c r="V1540" s="37"/>
      <c r="W1540" s="37"/>
      <c r="X1540" s="37"/>
      <c r="Y1540" s="37"/>
      <c r="Z1540" s="37"/>
      <c r="AE1540" s="37"/>
      <c r="AF1540" s="37"/>
    </row>
    <row r="1541" spans="3:32">
      <c r="C1541" s="40"/>
      <c r="D1541" s="39"/>
      <c r="E1541" s="39"/>
      <c r="F1541" s="39"/>
      <c r="G1541" s="40"/>
      <c r="H1541" s="40"/>
      <c r="I1541" s="40"/>
      <c r="J1541" s="40"/>
      <c r="K1541" s="40"/>
      <c r="L1541" s="40"/>
      <c r="M1541" s="40"/>
      <c r="N1541" s="40"/>
      <c r="O1541" s="40"/>
      <c r="P1541" s="40"/>
      <c r="Q1541" s="40"/>
      <c r="R1541" s="37"/>
      <c r="S1541" s="37"/>
      <c r="T1541" s="37"/>
      <c r="U1541" s="37"/>
      <c r="V1541" s="37"/>
      <c r="W1541" s="37"/>
      <c r="X1541" s="37"/>
      <c r="Y1541" s="37"/>
      <c r="Z1541" s="37"/>
      <c r="AE1541" s="37"/>
      <c r="AF1541" s="37"/>
    </row>
    <row r="1542" spans="3:32">
      <c r="C1542" s="40"/>
      <c r="D1542" s="39"/>
      <c r="E1542" s="39"/>
      <c r="F1542" s="39"/>
      <c r="G1542" s="40"/>
      <c r="H1542" s="40"/>
      <c r="I1542" s="40"/>
      <c r="J1542" s="40"/>
      <c r="K1542" s="40"/>
      <c r="L1542" s="40"/>
      <c r="M1542" s="40"/>
      <c r="N1542" s="40"/>
      <c r="O1542" s="40"/>
      <c r="P1542" s="40"/>
      <c r="Q1542" s="40"/>
      <c r="R1542" s="37"/>
      <c r="S1542" s="37"/>
      <c r="T1542" s="37"/>
      <c r="U1542" s="37"/>
      <c r="V1542" s="37"/>
      <c r="W1542" s="37"/>
      <c r="X1542" s="37"/>
      <c r="Y1542" s="37"/>
      <c r="Z1542" s="37"/>
      <c r="AE1542" s="37"/>
      <c r="AF1542" s="37"/>
    </row>
    <row r="1543" spans="3:32">
      <c r="C1543" s="40"/>
      <c r="D1543" s="39"/>
      <c r="E1543" s="39"/>
      <c r="F1543" s="39"/>
      <c r="G1543" s="40"/>
      <c r="H1543" s="40"/>
      <c r="I1543" s="40"/>
      <c r="J1543" s="40"/>
      <c r="K1543" s="40"/>
      <c r="L1543" s="40"/>
      <c r="M1543" s="40"/>
      <c r="N1543" s="40"/>
      <c r="O1543" s="40"/>
      <c r="P1543" s="40"/>
      <c r="Q1543" s="40"/>
      <c r="R1543" s="37"/>
      <c r="S1543" s="37"/>
      <c r="T1543" s="37"/>
      <c r="U1543" s="37"/>
      <c r="V1543" s="37"/>
      <c r="W1543" s="37"/>
      <c r="X1543" s="37"/>
      <c r="Y1543" s="37"/>
      <c r="Z1543" s="37"/>
      <c r="AE1543" s="37"/>
      <c r="AF1543" s="37"/>
    </row>
    <row r="1544" spans="3:32">
      <c r="C1544" s="40"/>
      <c r="D1544" s="39"/>
      <c r="E1544" s="39"/>
      <c r="F1544" s="39"/>
      <c r="G1544" s="40"/>
      <c r="H1544" s="40"/>
      <c r="I1544" s="40"/>
      <c r="J1544" s="40"/>
      <c r="K1544" s="40"/>
      <c r="L1544" s="40"/>
      <c r="M1544" s="40"/>
      <c r="N1544" s="40"/>
      <c r="O1544" s="40"/>
      <c r="P1544" s="40"/>
      <c r="Q1544" s="40"/>
      <c r="R1544" s="37"/>
      <c r="S1544" s="37"/>
      <c r="T1544" s="37"/>
      <c r="U1544" s="37"/>
      <c r="V1544" s="37"/>
      <c r="W1544" s="37"/>
      <c r="X1544" s="37"/>
      <c r="Y1544" s="37"/>
      <c r="Z1544" s="37"/>
      <c r="AE1544" s="37"/>
      <c r="AF1544" s="37"/>
    </row>
    <row r="1545" spans="3:32">
      <c r="C1545" s="40"/>
      <c r="D1545" s="39"/>
      <c r="E1545" s="39"/>
      <c r="F1545" s="39"/>
      <c r="G1545" s="40"/>
      <c r="H1545" s="40"/>
      <c r="I1545" s="40"/>
      <c r="J1545" s="40"/>
      <c r="K1545" s="40"/>
      <c r="L1545" s="40"/>
      <c r="M1545" s="40"/>
      <c r="N1545" s="40"/>
      <c r="O1545" s="40"/>
      <c r="P1545" s="40"/>
      <c r="Q1545" s="40"/>
      <c r="R1545" s="37"/>
      <c r="S1545" s="37"/>
      <c r="T1545" s="37"/>
      <c r="U1545" s="37"/>
      <c r="V1545" s="37"/>
      <c r="W1545" s="37"/>
      <c r="X1545" s="37"/>
      <c r="Y1545" s="37"/>
      <c r="Z1545" s="37"/>
      <c r="AE1545" s="37"/>
      <c r="AF1545" s="37"/>
    </row>
    <row r="1546" spans="3:32">
      <c r="C1546" s="40"/>
      <c r="D1546" s="39"/>
      <c r="E1546" s="39"/>
      <c r="F1546" s="39"/>
      <c r="G1546" s="40"/>
      <c r="H1546" s="40"/>
      <c r="I1546" s="40"/>
      <c r="J1546" s="40"/>
      <c r="K1546" s="40"/>
      <c r="L1546" s="40"/>
      <c r="M1546" s="40"/>
      <c r="N1546" s="40"/>
      <c r="O1546" s="40"/>
      <c r="P1546" s="40"/>
      <c r="Q1546" s="40"/>
      <c r="R1546" s="37"/>
      <c r="S1546" s="37"/>
      <c r="T1546" s="37"/>
      <c r="U1546" s="37"/>
      <c r="V1546" s="37"/>
      <c r="W1546" s="37"/>
      <c r="X1546" s="37"/>
      <c r="Y1546" s="37"/>
      <c r="Z1546" s="37"/>
      <c r="AE1546" s="37"/>
      <c r="AF1546" s="37"/>
    </row>
    <row r="1547" spans="3:32">
      <c r="C1547" s="40"/>
      <c r="D1547" s="39"/>
      <c r="E1547" s="39"/>
      <c r="F1547" s="39"/>
      <c r="G1547" s="40"/>
      <c r="H1547" s="40"/>
      <c r="I1547" s="40"/>
      <c r="J1547" s="40"/>
      <c r="K1547" s="40"/>
      <c r="L1547" s="40"/>
      <c r="M1547" s="40"/>
      <c r="N1547" s="40"/>
      <c r="O1547" s="40"/>
      <c r="P1547" s="40"/>
      <c r="Q1547" s="40"/>
      <c r="R1547" s="37"/>
      <c r="S1547" s="37"/>
      <c r="T1547" s="37"/>
      <c r="U1547" s="37"/>
      <c r="V1547" s="37"/>
      <c r="W1547" s="37"/>
      <c r="X1547" s="37"/>
      <c r="Y1547" s="37"/>
      <c r="Z1547" s="37"/>
      <c r="AE1547" s="37"/>
      <c r="AF1547" s="37"/>
    </row>
    <row r="1548" spans="3:32">
      <c r="C1548" s="40"/>
      <c r="D1548" s="39"/>
      <c r="E1548" s="39"/>
      <c r="F1548" s="39"/>
      <c r="G1548" s="40"/>
      <c r="H1548" s="40"/>
      <c r="I1548" s="40"/>
      <c r="J1548" s="40"/>
      <c r="K1548" s="40"/>
      <c r="L1548" s="40"/>
      <c r="M1548" s="40"/>
      <c r="N1548" s="40"/>
      <c r="O1548" s="40"/>
      <c r="P1548" s="40"/>
      <c r="Q1548" s="40"/>
      <c r="R1548" s="37"/>
      <c r="S1548" s="37"/>
      <c r="T1548" s="37"/>
      <c r="U1548" s="37"/>
      <c r="V1548" s="37"/>
      <c r="W1548" s="37"/>
      <c r="X1548" s="37"/>
      <c r="Y1548" s="37"/>
      <c r="Z1548" s="37"/>
      <c r="AE1548" s="37"/>
      <c r="AF1548" s="37"/>
    </row>
    <row r="1549" spans="3:32">
      <c r="C1549" s="40"/>
      <c r="D1549" s="39"/>
      <c r="E1549" s="39"/>
      <c r="F1549" s="39"/>
      <c r="G1549" s="40"/>
      <c r="H1549" s="40"/>
      <c r="I1549" s="40"/>
      <c r="J1549" s="40"/>
      <c r="K1549" s="40"/>
      <c r="L1549" s="40"/>
      <c r="M1549" s="40"/>
      <c r="N1549" s="40"/>
      <c r="O1549" s="40"/>
      <c r="P1549" s="40"/>
      <c r="Q1549" s="40"/>
      <c r="R1549" s="37"/>
      <c r="S1549" s="37"/>
      <c r="T1549" s="37"/>
      <c r="U1549" s="37"/>
      <c r="V1549" s="37"/>
      <c r="W1549" s="37"/>
      <c r="X1549" s="37"/>
      <c r="Y1549" s="37"/>
      <c r="Z1549" s="37"/>
      <c r="AE1549" s="37"/>
      <c r="AF1549" s="37"/>
    </row>
    <row r="1550" spans="3:32">
      <c r="C1550" s="40"/>
      <c r="D1550" s="39"/>
      <c r="E1550" s="39"/>
      <c r="F1550" s="39"/>
      <c r="G1550" s="40"/>
      <c r="H1550" s="40"/>
      <c r="I1550" s="40"/>
      <c r="J1550" s="40"/>
      <c r="K1550" s="40"/>
      <c r="L1550" s="40"/>
      <c r="M1550" s="40"/>
      <c r="N1550" s="40"/>
      <c r="O1550" s="40"/>
      <c r="P1550" s="40"/>
      <c r="Q1550" s="40"/>
      <c r="R1550" s="37"/>
      <c r="S1550" s="37"/>
      <c r="T1550" s="37"/>
      <c r="U1550" s="37"/>
      <c r="V1550" s="37"/>
      <c r="W1550" s="37"/>
      <c r="X1550" s="37"/>
      <c r="Y1550" s="37"/>
      <c r="Z1550" s="37"/>
      <c r="AE1550" s="37"/>
      <c r="AF1550" s="37"/>
    </row>
    <row r="1551" spans="3:32">
      <c r="C1551" s="40"/>
      <c r="D1551" s="39"/>
      <c r="E1551" s="39"/>
      <c r="F1551" s="39"/>
      <c r="G1551" s="40"/>
      <c r="H1551" s="40"/>
      <c r="I1551" s="40"/>
      <c r="J1551" s="40"/>
      <c r="K1551" s="40"/>
      <c r="L1551" s="40"/>
      <c r="M1551" s="40"/>
      <c r="N1551" s="40"/>
      <c r="O1551" s="40"/>
      <c r="P1551" s="40"/>
      <c r="Q1551" s="40"/>
      <c r="R1551" s="37"/>
      <c r="S1551" s="37"/>
      <c r="T1551" s="37"/>
      <c r="U1551" s="37"/>
      <c r="V1551" s="37"/>
      <c r="W1551" s="37"/>
      <c r="X1551" s="37"/>
      <c r="Y1551" s="37"/>
      <c r="Z1551" s="37"/>
      <c r="AE1551" s="37"/>
      <c r="AF1551" s="37"/>
    </row>
    <row r="1552" spans="3:32">
      <c r="C1552" s="40"/>
      <c r="D1552" s="39"/>
      <c r="E1552" s="39"/>
      <c r="F1552" s="39"/>
      <c r="G1552" s="40"/>
      <c r="H1552" s="40"/>
      <c r="I1552" s="40"/>
      <c r="J1552" s="40"/>
      <c r="K1552" s="40"/>
      <c r="L1552" s="40"/>
      <c r="M1552" s="40"/>
      <c r="N1552" s="40"/>
      <c r="O1552" s="40"/>
      <c r="P1552" s="40"/>
      <c r="Q1552" s="40"/>
      <c r="R1552" s="37"/>
      <c r="S1552" s="37"/>
      <c r="T1552" s="37"/>
      <c r="U1552" s="37"/>
      <c r="V1552" s="37"/>
      <c r="W1552" s="37"/>
      <c r="X1552" s="37"/>
      <c r="Y1552" s="37"/>
      <c r="Z1552" s="37"/>
      <c r="AE1552" s="37"/>
      <c r="AF1552" s="37"/>
    </row>
    <row r="1553" spans="3:32">
      <c r="C1553" s="40"/>
      <c r="D1553" s="39"/>
      <c r="E1553" s="39"/>
      <c r="F1553" s="39"/>
      <c r="G1553" s="40"/>
      <c r="H1553" s="40"/>
      <c r="I1553" s="40"/>
      <c r="J1553" s="40"/>
      <c r="K1553" s="40"/>
      <c r="L1553" s="40"/>
      <c r="M1553" s="40"/>
      <c r="N1553" s="40"/>
      <c r="O1553" s="40"/>
      <c r="P1553" s="40"/>
      <c r="Q1553" s="40"/>
      <c r="R1553" s="37"/>
      <c r="S1553" s="37"/>
      <c r="T1553" s="37"/>
      <c r="U1553" s="37"/>
      <c r="V1553" s="37"/>
      <c r="W1553" s="37"/>
      <c r="X1553" s="37"/>
      <c r="Y1553" s="37"/>
      <c r="Z1553" s="37"/>
      <c r="AE1553" s="37"/>
      <c r="AF1553" s="37"/>
    </row>
    <row r="1554" spans="3:32">
      <c r="C1554" s="40"/>
      <c r="D1554" s="39"/>
      <c r="E1554" s="39"/>
      <c r="F1554" s="39"/>
      <c r="G1554" s="40"/>
      <c r="H1554" s="40"/>
      <c r="I1554" s="40"/>
      <c r="J1554" s="40"/>
      <c r="K1554" s="40"/>
      <c r="L1554" s="40"/>
      <c r="M1554" s="40"/>
      <c r="N1554" s="40"/>
      <c r="O1554" s="40"/>
      <c r="P1554" s="40"/>
      <c r="Q1554" s="40"/>
      <c r="R1554" s="37"/>
      <c r="S1554" s="37"/>
      <c r="T1554" s="37"/>
      <c r="U1554" s="37"/>
      <c r="V1554" s="37"/>
      <c r="W1554" s="37"/>
      <c r="X1554" s="37"/>
      <c r="Y1554" s="37"/>
      <c r="Z1554" s="37"/>
      <c r="AE1554" s="37"/>
      <c r="AF1554" s="37"/>
    </row>
    <row r="1555" spans="3:32">
      <c r="C1555" s="40"/>
      <c r="D1555" s="39"/>
      <c r="E1555" s="39"/>
      <c r="F1555" s="39"/>
      <c r="G1555" s="40"/>
      <c r="H1555" s="40"/>
      <c r="I1555" s="40"/>
      <c r="J1555" s="40"/>
      <c r="K1555" s="40"/>
      <c r="L1555" s="40"/>
      <c r="M1555" s="40"/>
      <c r="N1555" s="40"/>
      <c r="O1555" s="40"/>
      <c r="P1555" s="40"/>
      <c r="Q1555" s="40"/>
      <c r="R1555" s="37"/>
      <c r="S1555" s="37"/>
      <c r="T1555" s="37"/>
      <c r="U1555" s="37"/>
      <c r="V1555" s="37"/>
      <c r="W1555" s="37"/>
      <c r="X1555" s="37"/>
      <c r="Y1555" s="37"/>
      <c r="Z1555" s="37"/>
      <c r="AE1555" s="37"/>
      <c r="AF1555" s="37"/>
    </row>
    <row r="1556" spans="3:32">
      <c r="C1556" s="40"/>
      <c r="D1556" s="39"/>
      <c r="E1556" s="39"/>
      <c r="F1556" s="39"/>
      <c r="G1556" s="40"/>
      <c r="H1556" s="40"/>
      <c r="I1556" s="40"/>
      <c r="J1556" s="40"/>
      <c r="K1556" s="40"/>
      <c r="L1556" s="40"/>
      <c r="M1556" s="40"/>
      <c r="N1556" s="40"/>
      <c r="O1556" s="40"/>
      <c r="P1556" s="40"/>
      <c r="Q1556" s="40"/>
      <c r="R1556" s="37"/>
      <c r="S1556" s="37"/>
      <c r="T1556" s="37"/>
      <c r="U1556" s="37"/>
      <c r="V1556" s="37"/>
      <c r="W1556" s="37"/>
      <c r="X1556" s="37"/>
      <c r="Y1556" s="37"/>
      <c r="Z1556" s="37"/>
      <c r="AE1556" s="37"/>
      <c r="AF1556" s="37"/>
    </row>
    <row r="1557" spans="3:32">
      <c r="C1557" s="40"/>
      <c r="D1557" s="39"/>
      <c r="E1557" s="39"/>
      <c r="F1557" s="39"/>
      <c r="G1557" s="40"/>
      <c r="H1557" s="40"/>
      <c r="I1557" s="40"/>
      <c r="J1557" s="40"/>
      <c r="K1557" s="40"/>
      <c r="L1557" s="40"/>
      <c r="M1557" s="40"/>
      <c r="N1557" s="40"/>
      <c r="O1557" s="40"/>
      <c r="P1557" s="40"/>
      <c r="Q1557" s="40"/>
      <c r="R1557" s="37"/>
      <c r="S1557" s="37"/>
      <c r="T1557" s="37"/>
      <c r="U1557" s="37"/>
      <c r="V1557" s="37"/>
      <c r="W1557" s="37"/>
      <c r="X1557" s="37"/>
      <c r="Y1557" s="37"/>
      <c r="Z1557" s="37"/>
      <c r="AE1557" s="37"/>
      <c r="AF1557" s="37"/>
    </row>
    <row r="1558" spans="3:32">
      <c r="C1558" s="40"/>
      <c r="D1558" s="39"/>
      <c r="E1558" s="39"/>
      <c r="F1558" s="39"/>
      <c r="G1558" s="40"/>
      <c r="H1558" s="40"/>
      <c r="I1558" s="40"/>
      <c r="J1558" s="40"/>
      <c r="K1558" s="40"/>
      <c r="L1558" s="40"/>
      <c r="M1558" s="40"/>
      <c r="N1558" s="40"/>
      <c r="O1558" s="40"/>
      <c r="P1558" s="40"/>
      <c r="Q1558" s="40"/>
      <c r="R1558" s="37"/>
      <c r="S1558" s="37"/>
      <c r="T1558" s="37"/>
      <c r="U1558" s="37"/>
      <c r="V1558" s="37"/>
      <c r="W1558" s="37"/>
      <c r="X1558" s="37"/>
      <c r="Y1558" s="37"/>
      <c r="Z1558" s="37"/>
      <c r="AE1558" s="37"/>
      <c r="AF1558" s="37"/>
    </row>
    <row r="1559" spans="3:32">
      <c r="C1559" s="40"/>
      <c r="D1559" s="39"/>
      <c r="E1559" s="39"/>
      <c r="F1559" s="39"/>
      <c r="G1559" s="40"/>
      <c r="H1559" s="40"/>
      <c r="I1559" s="40"/>
      <c r="J1559" s="40"/>
      <c r="K1559" s="40"/>
      <c r="L1559" s="40"/>
      <c r="M1559" s="40"/>
      <c r="N1559" s="40"/>
      <c r="O1559" s="40"/>
      <c r="P1559" s="40"/>
      <c r="Q1559" s="40"/>
      <c r="R1559" s="37"/>
      <c r="S1559" s="37"/>
      <c r="T1559" s="37"/>
      <c r="U1559" s="37"/>
      <c r="V1559" s="37"/>
      <c r="W1559" s="37"/>
      <c r="X1559" s="37"/>
      <c r="Y1559" s="37"/>
      <c r="Z1559" s="37"/>
      <c r="AE1559" s="37"/>
      <c r="AF1559" s="37"/>
    </row>
    <row r="1560" spans="3:32">
      <c r="C1560" s="40"/>
      <c r="D1560" s="39"/>
      <c r="E1560" s="39"/>
      <c r="F1560" s="39"/>
      <c r="G1560" s="40"/>
      <c r="H1560" s="40"/>
      <c r="I1560" s="40"/>
      <c r="J1560" s="40"/>
      <c r="K1560" s="40"/>
      <c r="L1560" s="40"/>
      <c r="M1560" s="40"/>
      <c r="N1560" s="40"/>
      <c r="O1560" s="40"/>
      <c r="P1560" s="40"/>
      <c r="Q1560" s="40"/>
      <c r="R1560" s="37"/>
      <c r="S1560" s="37"/>
      <c r="T1560" s="37"/>
      <c r="U1560" s="37"/>
      <c r="V1560" s="37"/>
      <c r="W1560" s="37"/>
      <c r="X1560" s="37"/>
      <c r="Y1560" s="37"/>
      <c r="Z1560" s="37"/>
      <c r="AE1560" s="37"/>
      <c r="AF1560" s="37"/>
    </row>
    <row r="1561" spans="3:32">
      <c r="C1561" s="40"/>
      <c r="D1561" s="39"/>
      <c r="E1561" s="39"/>
      <c r="F1561" s="39"/>
      <c r="G1561" s="40"/>
      <c r="H1561" s="40"/>
      <c r="I1561" s="40"/>
      <c r="J1561" s="40"/>
      <c r="K1561" s="40"/>
      <c r="L1561" s="40"/>
      <c r="M1561" s="40"/>
      <c r="N1561" s="40"/>
      <c r="O1561" s="40"/>
      <c r="P1561" s="40"/>
      <c r="Q1561" s="40"/>
      <c r="R1561" s="37"/>
      <c r="S1561" s="37"/>
      <c r="T1561" s="37"/>
      <c r="U1561" s="37"/>
      <c r="V1561" s="37"/>
      <c r="W1561" s="37"/>
      <c r="X1561" s="37"/>
      <c r="Y1561" s="37"/>
      <c r="Z1561" s="37"/>
      <c r="AE1561" s="37"/>
      <c r="AF1561" s="37"/>
    </row>
    <row r="1562" spans="3:32">
      <c r="C1562" s="40"/>
      <c r="D1562" s="39"/>
      <c r="E1562" s="39"/>
      <c r="F1562" s="39"/>
      <c r="G1562" s="40"/>
      <c r="H1562" s="40"/>
      <c r="I1562" s="40"/>
      <c r="J1562" s="40"/>
      <c r="K1562" s="40"/>
      <c r="L1562" s="40"/>
      <c r="M1562" s="40"/>
      <c r="N1562" s="40"/>
      <c r="O1562" s="40"/>
      <c r="P1562" s="40"/>
      <c r="Q1562" s="40"/>
      <c r="R1562" s="37"/>
      <c r="S1562" s="37"/>
      <c r="T1562" s="37"/>
      <c r="U1562" s="37"/>
      <c r="V1562" s="37"/>
      <c r="W1562" s="37"/>
      <c r="X1562" s="37"/>
      <c r="Y1562" s="37"/>
      <c r="Z1562" s="37"/>
      <c r="AE1562" s="37"/>
      <c r="AF1562" s="37"/>
    </row>
    <row r="1563" spans="3:32">
      <c r="C1563" s="40"/>
      <c r="D1563" s="39"/>
      <c r="E1563" s="39"/>
      <c r="F1563" s="39"/>
      <c r="G1563" s="40"/>
      <c r="H1563" s="40"/>
      <c r="I1563" s="40"/>
      <c r="J1563" s="40"/>
      <c r="K1563" s="40"/>
      <c r="L1563" s="40"/>
      <c r="M1563" s="40"/>
      <c r="N1563" s="40"/>
      <c r="O1563" s="40"/>
      <c r="P1563" s="40"/>
      <c r="Q1563" s="40"/>
      <c r="R1563" s="37"/>
      <c r="S1563" s="37"/>
      <c r="T1563" s="37"/>
      <c r="U1563" s="37"/>
      <c r="V1563" s="37"/>
      <c r="W1563" s="37"/>
      <c r="X1563" s="37"/>
      <c r="Y1563" s="37"/>
      <c r="Z1563" s="37"/>
      <c r="AE1563" s="37"/>
      <c r="AF1563" s="37"/>
    </row>
    <row r="1564" spans="3:32">
      <c r="C1564" s="40"/>
      <c r="D1564" s="39"/>
      <c r="E1564" s="39"/>
      <c r="F1564" s="39"/>
      <c r="G1564" s="40"/>
      <c r="H1564" s="40"/>
      <c r="I1564" s="40"/>
      <c r="J1564" s="40"/>
      <c r="K1564" s="40"/>
      <c r="L1564" s="40"/>
      <c r="M1564" s="40"/>
      <c r="N1564" s="40"/>
      <c r="O1564" s="40"/>
      <c r="P1564" s="40"/>
      <c r="Q1564" s="40"/>
      <c r="R1564" s="37"/>
      <c r="S1564" s="37"/>
      <c r="T1564" s="37"/>
      <c r="U1564" s="37"/>
      <c r="V1564" s="37"/>
      <c r="W1564" s="37"/>
      <c r="X1564" s="37"/>
      <c r="Y1564" s="37"/>
      <c r="Z1564" s="37"/>
      <c r="AE1564" s="37"/>
      <c r="AF1564" s="37"/>
    </row>
    <row r="1565" spans="3:32">
      <c r="C1565" s="40"/>
      <c r="D1565" s="39"/>
      <c r="E1565" s="39"/>
      <c r="F1565" s="39"/>
      <c r="G1565" s="40"/>
      <c r="H1565" s="40"/>
      <c r="I1565" s="40"/>
      <c r="J1565" s="40"/>
      <c r="K1565" s="40"/>
      <c r="L1565" s="40"/>
      <c r="M1565" s="40"/>
      <c r="N1565" s="40"/>
      <c r="O1565" s="40"/>
      <c r="P1565" s="40"/>
      <c r="Q1565" s="40"/>
      <c r="R1565" s="37"/>
      <c r="S1565" s="37"/>
      <c r="T1565" s="37"/>
      <c r="U1565" s="37"/>
      <c r="V1565" s="37"/>
      <c r="W1565" s="37"/>
      <c r="X1565" s="37"/>
      <c r="Y1565" s="37"/>
      <c r="Z1565" s="37"/>
      <c r="AE1565" s="37"/>
      <c r="AF1565" s="37"/>
    </row>
    <row r="1566" spans="3:32">
      <c r="C1566" s="40"/>
      <c r="D1566" s="39"/>
      <c r="E1566" s="39"/>
      <c r="F1566" s="39"/>
      <c r="G1566" s="40"/>
      <c r="H1566" s="40"/>
      <c r="I1566" s="40"/>
      <c r="J1566" s="40"/>
      <c r="K1566" s="40"/>
      <c r="L1566" s="40"/>
      <c r="M1566" s="40"/>
      <c r="N1566" s="40"/>
      <c r="O1566" s="40"/>
      <c r="P1566" s="40"/>
      <c r="Q1566" s="40"/>
      <c r="R1566" s="37"/>
      <c r="S1566" s="37"/>
      <c r="T1566" s="37"/>
      <c r="U1566" s="37"/>
      <c r="V1566" s="37"/>
      <c r="W1566" s="37"/>
      <c r="X1566" s="37"/>
      <c r="Y1566" s="37"/>
      <c r="Z1566" s="37"/>
      <c r="AE1566" s="37"/>
      <c r="AF1566" s="37"/>
    </row>
    <row r="1567" spans="3:32">
      <c r="C1567" s="40"/>
      <c r="D1567" s="39"/>
      <c r="E1567" s="39"/>
      <c r="F1567" s="39"/>
      <c r="G1567" s="40"/>
      <c r="H1567" s="40"/>
      <c r="I1567" s="40"/>
      <c r="J1567" s="40"/>
      <c r="K1567" s="40"/>
      <c r="L1567" s="40"/>
      <c r="M1567" s="40"/>
      <c r="N1567" s="40"/>
      <c r="O1567" s="40"/>
      <c r="P1567" s="40"/>
      <c r="Q1567" s="40"/>
      <c r="R1567" s="37"/>
      <c r="S1567" s="37"/>
      <c r="T1567" s="37"/>
      <c r="U1567" s="37"/>
      <c r="V1567" s="37"/>
      <c r="W1567" s="37"/>
      <c r="X1567" s="37"/>
      <c r="Y1567" s="37"/>
      <c r="Z1567" s="37"/>
      <c r="AE1567" s="37"/>
      <c r="AF1567" s="37"/>
    </row>
    <row r="1568" spans="3:32">
      <c r="C1568" s="40"/>
      <c r="D1568" s="39"/>
      <c r="E1568" s="39"/>
      <c r="F1568" s="39"/>
      <c r="G1568" s="40"/>
      <c r="H1568" s="40"/>
      <c r="I1568" s="40"/>
      <c r="J1568" s="40"/>
      <c r="K1568" s="40"/>
      <c r="L1568" s="40"/>
      <c r="M1568" s="40"/>
      <c r="N1568" s="40"/>
      <c r="O1568" s="40"/>
      <c r="P1568" s="40"/>
      <c r="Q1568" s="40"/>
      <c r="R1568" s="37"/>
      <c r="S1568" s="37"/>
      <c r="T1568" s="37"/>
      <c r="U1568" s="37"/>
      <c r="V1568" s="37"/>
      <c r="W1568" s="37"/>
      <c r="X1568" s="37"/>
      <c r="Y1568" s="37"/>
      <c r="Z1568" s="37"/>
      <c r="AE1568" s="37"/>
      <c r="AF1568" s="37"/>
    </row>
    <row r="1569" spans="3:32">
      <c r="C1569" s="40"/>
      <c r="D1569" s="39"/>
      <c r="E1569" s="39"/>
      <c r="F1569" s="39"/>
      <c r="G1569" s="40"/>
      <c r="H1569" s="40"/>
      <c r="I1569" s="40"/>
      <c r="J1569" s="40"/>
      <c r="K1569" s="40"/>
      <c r="L1569" s="40"/>
      <c r="M1569" s="40"/>
      <c r="N1569" s="40"/>
      <c r="O1569" s="40"/>
      <c r="P1569" s="40"/>
      <c r="Q1569" s="40"/>
      <c r="R1569" s="37"/>
      <c r="S1569" s="37"/>
      <c r="T1569" s="37"/>
      <c r="U1569" s="37"/>
      <c r="V1569" s="37"/>
      <c r="W1569" s="37"/>
      <c r="X1569" s="37"/>
      <c r="Y1569" s="37"/>
      <c r="Z1569" s="37"/>
      <c r="AE1569" s="37"/>
      <c r="AF1569" s="37"/>
    </row>
    <row r="1570" spans="3:32">
      <c r="C1570" s="40"/>
      <c r="D1570" s="39"/>
      <c r="E1570" s="39"/>
      <c r="F1570" s="39"/>
      <c r="G1570" s="40"/>
      <c r="H1570" s="40"/>
      <c r="I1570" s="40"/>
      <c r="J1570" s="40"/>
      <c r="K1570" s="40"/>
      <c r="L1570" s="40"/>
      <c r="M1570" s="40"/>
      <c r="N1570" s="40"/>
      <c r="O1570" s="40"/>
      <c r="P1570" s="40"/>
      <c r="Q1570" s="40"/>
      <c r="R1570" s="37"/>
      <c r="S1570" s="37"/>
      <c r="T1570" s="37"/>
      <c r="U1570" s="37"/>
      <c r="V1570" s="37"/>
      <c r="W1570" s="37"/>
      <c r="X1570" s="37"/>
      <c r="Y1570" s="37"/>
      <c r="Z1570" s="37"/>
      <c r="AE1570" s="37"/>
      <c r="AF1570" s="37"/>
    </row>
    <row r="1571" spans="3:32">
      <c r="C1571" s="40"/>
      <c r="D1571" s="39"/>
      <c r="E1571" s="39"/>
      <c r="F1571" s="39"/>
      <c r="G1571" s="40"/>
      <c r="H1571" s="40"/>
      <c r="I1571" s="40"/>
      <c r="J1571" s="40"/>
      <c r="K1571" s="40"/>
      <c r="L1571" s="40"/>
      <c r="M1571" s="40"/>
      <c r="N1571" s="40"/>
      <c r="O1571" s="40"/>
      <c r="P1571" s="40"/>
      <c r="Q1571" s="40"/>
      <c r="R1571" s="37"/>
      <c r="S1571" s="37"/>
      <c r="T1571" s="37"/>
      <c r="U1571" s="37"/>
      <c r="V1571" s="37"/>
      <c r="W1571" s="37"/>
      <c r="X1571" s="37"/>
      <c r="Y1571" s="37"/>
      <c r="Z1571" s="37"/>
      <c r="AE1571" s="37"/>
      <c r="AF1571" s="37"/>
    </row>
    <row r="1572" spans="3:32">
      <c r="C1572" s="40"/>
      <c r="D1572" s="39"/>
      <c r="E1572" s="39"/>
      <c r="F1572" s="39"/>
      <c r="G1572" s="40"/>
      <c r="H1572" s="40"/>
      <c r="I1572" s="40"/>
      <c r="J1572" s="40"/>
      <c r="K1572" s="40"/>
      <c r="L1572" s="40"/>
      <c r="M1572" s="40"/>
      <c r="N1572" s="40"/>
      <c r="O1572" s="40"/>
      <c r="P1572" s="40"/>
      <c r="Q1572" s="40"/>
      <c r="R1572" s="37"/>
      <c r="S1572" s="37"/>
      <c r="T1572" s="37"/>
      <c r="U1572" s="37"/>
      <c r="V1572" s="37"/>
      <c r="W1572" s="37"/>
      <c r="X1572" s="37"/>
      <c r="Y1572" s="37"/>
      <c r="Z1572" s="37"/>
      <c r="AE1572" s="37"/>
      <c r="AF1572" s="37"/>
    </row>
    <row r="1573" spans="3:32">
      <c r="C1573" s="40"/>
      <c r="D1573" s="39"/>
      <c r="E1573" s="39"/>
      <c r="F1573" s="39"/>
      <c r="G1573" s="40"/>
      <c r="H1573" s="40"/>
      <c r="I1573" s="40"/>
      <c r="J1573" s="40"/>
      <c r="K1573" s="40"/>
      <c r="L1573" s="40"/>
      <c r="M1573" s="40"/>
      <c r="N1573" s="40"/>
      <c r="O1573" s="40"/>
      <c r="P1573" s="40"/>
      <c r="Q1573" s="40"/>
      <c r="R1573" s="37"/>
      <c r="S1573" s="37"/>
      <c r="T1573" s="37"/>
      <c r="U1573" s="37"/>
      <c r="V1573" s="37"/>
      <c r="W1573" s="37"/>
      <c r="X1573" s="37"/>
      <c r="Y1573" s="37"/>
      <c r="Z1573" s="37"/>
      <c r="AE1573" s="37"/>
      <c r="AF1573" s="37"/>
    </row>
    <row r="1574" spans="3:32">
      <c r="C1574" s="40"/>
      <c r="D1574" s="39"/>
      <c r="E1574" s="39"/>
      <c r="F1574" s="39"/>
      <c r="G1574" s="40"/>
      <c r="H1574" s="40"/>
      <c r="I1574" s="40"/>
      <c r="J1574" s="40"/>
      <c r="K1574" s="40"/>
      <c r="L1574" s="40"/>
      <c r="M1574" s="40"/>
      <c r="N1574" s="40"/>
      <c r="O1574" s="40"/>
      <c r="P1574" s="40"/>
      <c r="Q1574" s="40"/>
      <c r="R1574" s="37"/>
      <c r="S1574" s="37"/>
      <c r="T1574" s="37"/>
      <c r="U1574" s="37"/>
      <c r="V1574" s="37"/>
      <c r="W1574" s="37"/>
      <c r="X1574" s="37"/>
      <c r="Y1574" s="37"/>
      <c r="Z1574" s="37"/>
      <c r="AE1574" s="37"/>
      <c r="AF1574" s="37"/>
    </row>
    <row r="1575" spans="3:32">
      <c r="C1575" s="40"/>
      <c r="D1575" s="39"/>
      <c r="E1575" s="39"/>
      <c r="F1575" s="39"/>
      <c r="G1575" s="40"/>
      <c r="H1575" s="40"/>
      <c r="I1575" s="40"/>
      <c r="J1575" s="40"/>
      <c r="K1575" s="40"/>
      <c r="L1575" s="40"/>
      <c r="M1575" s="40"/>
      <c r="N1575" s="40"/>
      <c r="O1575" s="40"/>
      <c r="P1575" s="40"/>
      <c r="Q1575" s="40"/>
      <c r="R1575" s="37"/>
      <c r="S1575" s="37"/>
      <c r="T1575" s="37"/>
      <c r="U1575" s="37"/>
      <c r="V1575" s="37"/>
      <c r="W1575" s="37"/>
      <c r="X1575" s="37"/>
      <c r="Y1575" s="37"/>
      <c r="Z1575" s="37"/>
      <c r="AE1575" s="37"/>
      <c r="AF1575" s="37"/>
    </row>
    <row r="1576" spans="3:32">
      <c r="C1576" s="40"/>
      <c r="D1576" s="39"/>
      <c r="E1576" s="39"/>
      <c r="F1576" s="39"/>
      <c r="G1576" s="40"/>
      <c r="H1576" s="40"/>
      <c r="I1576" s="40"/>
      <c r="J1576" s="40"/>
      <c r="K1576" s="40"/>
      <c r="L1576" s="40"/>
      <c r="M1576" s="40"/>
      <c r="N1576" s="40"/>
      <c r="O1576" s="40"/>
      <c r="P1576" s="40"/>
      <c r="Q1576" s="40"/>
      <c r="R1576" s="37"/>
      <c r="S1576" s="37"/>
      <c r="T1576" s="37"/>
      <c r="U1576" s="37"/>
      <c r="V1576" s="37"/>
      <c r="W1576" s="37"/>
      <c r="X1576" s="37"/>
      <c r="Y1576" s="37"/>
      <c r="Z1576" s="37"/>
      <c r="AE1576" s="37"/>
      <c r="AF1576" s="37"/>
    </row>
    <row r="1577" spans="3:32">
      <c r="C1577" s="40"/>
      <c r="D1577" s="39"/>
      <c r="E1577" s="39"/>
      <c r="F1577" s="39"/>
      <c r="G1577" s="40"/>
      <c r="H1577" s="40"/>
      <c r="I1577" s="40"/>
      <c r="J1577" s="40"/>
      <c r="K1577" s="40"/>
      <c r="L1577" s="40"/>
      <c r="M1577" s="40"/>
      <c r="N1577" s="40"/>
      <c r="O1577" s="40"/>
      <c r="P1577" s="40"/>
      <c r="Q1577" s="40"/>
      <c r="R1577" s="37"/>
      <c r="S1577" s="37"/>
      <c r="T1577" s="37"/>
      <c r="U1577" s="37"/>
      <c r="V1577" s="37"/>
      <c r="W1577" s="37"/>
      <c r="X1577" s="37"/>
      <c r="Y1577" s="37"/>
      <c r="Z1577" s="37"/>
      <c r="AE1577" s="37"/>
      <c r="AF1577" s="37"/>
    </row>
    <row r="1578" spans="3:32">
      <c r="C1578" s="40"/>
      <c r="D1578" s="39"/>
      <c r="E1578" s="39"/>
      <c r="F1578" s="39"/>
      <c r="G1578" s="40"/>
      <c r="H1578" s="40"/>
      <c r="I1578" s="40"/>
      <c r="J1578" s="40"/>
      <c r="K1578" s="40"/>
      <c r="L1578" s="40"/>
      <c r="M1578" s="40"/>
      <c r="N1578" s="40"/>
      <c r="O1578" s="40"/>
      <c r="P1578" s="40"/>
      <c r="Q1578" s="40"/>
      <c r="R1578" s="37"/>
      <c r="S1578" s="37"/>
      <c r="T1578" s="37"/>
      <c r="U1578" s="37"/>
      <c r="V1578" s="37"/>
      <c r="W1578" s="37"/>
      <c r="X1578" s="37"/>
      <c r="Y1578" s="37"/>
      <c r="Z1578" s="37"/>
      <c r="AE1578" s="37"/>
      <c r="AF1578" s="37"/>
    </row>
    <row r="1579" spans="3:32">
      <c r="C1579" s="40"/>
      <c r="D1579" s="39"/>
      <c r="E1579" s="39"/>
      <c r="F1579" s="39"/>
      <c r="G1579" s="40"/>
      <c r="H1579" s="40"/>
      <c r="I1579" s="40"/>
      <c r="J1579" s="40"/>
      <c r="K1579" s="40"/>
      <c r="L1579" s="40"/>
      <c r="M1579" s="40"/>
      <c r="N1579" s="40"/>
      <c r="O1579" s="40"/>
      <c r="P1579" s="40"/>
      <c r="Q1579" s="40"/>
      <c r="R1579" s="37"/>
      <c r="S1579" s="37"/>
      <c r="T1579" s="37"/>
      <c r="U1579" s="37"/>
      <c r="V1579" s="37"/>
      <c r="W1579" s="37"/>
      <c r="X1579" s="37"/>
      <c r="Y1579" s="37"/>
      <c r="Z1579" s="37"/>
      <c r="AE1579" s="37"/>
      <c r="AF1579" s="37"/>
    </row>
    <row r="1580" spans="3:32">
      <c r="C1580" s="40"/>
      <c r="D1580" s="39"/>
      <c r="E1580" s="39"/>
      <c r="F1580" s="39"/>
      <c r="G1580" s="40"/>
      <c r="H1580" s="40"/>
      <c r="I1580" s="40"/>
      <c r="J1580" s="40"/>
      <c r="K1580" s="40"/>
      <c r="L1580" s="40"/>
      <c r="M1580" s="40"/>
      <c r="N1580" s="40"/>
      <c r="O1580" s="40"/>
      <c r="P1580" s="40"/>
      <c r="Q1580" s="40"/>
      <c r="R1580" s="37"/>
      <c r="S1580" s="37"/>
      <c r="T1580" s="37"/>
      <c r="U1580" s="37"/>
      <c r="V1580" s="37"/>
      <c r="W1580" s="37"/>
      <c r="X1580" s="37"/>
      <c r="Y1580" s="37"/>
      <c r="Z1580" s="37"/>
      <c r="AE1580" s="37"/>
      <c r="AF1580" s="37"/>
    </row>
    <row r="1581" spans="3:32">
      <c r="C1581" s="40"/>
      <c r="D1581" s="39"/>
      <c r="E1581" s="39"/>
      <c r="F1581" s="39"/>
      <c r="G1581" s="40"/>
      <c r="H1581" s="40"/>
      <c r="I1581" s="40"/>
      <c r="J1581" s="40"/>
      <c r="K1581" s="40"/>
      <c r="L1581" s="40"/>
      <c r="M1581" s="40"/>
      <c r="N1581" s="40"/>
      <c r="O1581" s="40"/>
      <c r="P1581" s="40"/>
      <c r="Q1581" s="40"/>
      <c r="R1581" s="37"/>
      <c r="S1581" s="37"/>
      <c r="T1581" s="37"/>
      <c r="U1581" s="37"/>
      <c r="V1581" s="37"/>
      <c r="W1581" s="37"/>
      <c r="X1581" s="37"/>
      <c r="Y1581" s="37"/>
      <c r="Z1581" s="37"/>
      <c r="AE1581" s="37"/>
      <c r="AF1581" s="37"/>
    </row>
    <row r="1582" spans="3:32">
      <c r="C1582" s="40"/>
      <c r="D1582" s="39"/>
      <c r="E1582" s="39"/>
      <c r="F1582" s="39"/>
      <c r="G1582" s="40"/>
      <c r="H1582" s="40"/>
      <c r="I1582" s="40"/>
      <c r="J1582" s="40"/>
      <c r="K1582" s="40"/>
      <c r="L1582" s="40"/>
      <c r="M1582" s="40"/>
      <c r="N1582" s="40"/>
      <c r="O1582" s="40"/>
      <c r="P1582" s="40"/>
      <c r="Q1582" s="40"/>
      <c r="R1582" s="37"/>
      <c r="S1582" s="37"/>
      <c r="T1582" s="37"/>
      <c r="U1582" s="37"/>
      <c r="V1582" s="37"/>
      <c r="W1582" s="37"/>
      <c r="X1582" s="37"/>
      <c r="Y1582" s="37"/>
      <c r="Z1582" s="37"/>
      <c r="AE1582" s="37"/>
      <c r="AF1582" s="37"/>
    </row>
    <row r="1583" spans="3:32">
      <c r="C1583" s="40"/>
      <c r="D1583" s="39"/>
      <c r="E1583" s="39"/>
      <c r="F1583" s="39"/>
      <c r="G1583" s="40"/>
      <c r="H1583" s="40"/>
      <c r="I1583" s="40"/>
      <c r="J1583" s="40"/>
      <c r="K1583" s="40"/>
      <c r="L1583" s="40"/>
      <c r="M1583" s="40"/>
      <c r="N1583" s="40"/>
      <c r="O1583" s="40"/>
      <c r="P1583" s="40"/>
      <c r="Q1583" s="40"/>
      <c r="R1583" s="37"/>
      <c r="S1583" s="37"/>
      <c r="T1583" s="37"/>
      <c r="U1583" s="37"/>
      <c r="V1583" s="37"/>
      <c r="W1583" s="37"/>
      <c r="X1583" s="37"/>
      <c r="Y1583" s="37"/>
      <c r="Z1583" s="37"/>
      <c r="AE1583" s="37"/>
      <c r="AF1583" s="37"/>
    </row>
    <row r="1584" spans="3:32">
      <c r="C1584" s="40"/>
      <c r="D1584" s="39"/>
      <c r="E1584" s="39"/>
      <c r="F1584" s="39"/>
      <c r="G1584" s="40"/>
      <c r="H1584" s="40"/>
      <c r="I1584" s="40"/>
      <c r="J1584" s="40"/>
      <c r="K1584" s="40"/>
      <c r="L1584" s="40"/>
      <c r="M1584" s="40"/>
      <c r="N1584" s="40"/>
      <c r="O1584" s="40"/>
      <c r="P1584" s="40"/>
      <c r="Q1584" s="40"/>
      <c r="R1584" s="37"/>
      <c r="S1584" s="37"/>
      <c r="T1584" s="37"/>
      <c r="U1584" s="37"/>
      <c r="V1584" s="37"/>
      <c r="W1584" s="37"/>
      <c r="X1584" s="37"/>
      <c r="Y1584" s="37"/>
      <c r="Z1584" s="37"/>
      <c r="AE1584" s="37"/>
      <c r="AF1584" s="37"/>
    </row>
    <row r="1585" spans="3:32">
      <c r="C1585" s="40"/>
      <c r="D1585" s="39"/>
      <c r="E1585" s="39"/>
      <c r="F1585" s="39"/>
      <c r="G1585" s="40"/>
      <c r="H1585" s="40"/>
      <c r="I1585" s="40"/>
      <c r="J1585" s="40"/>
      <c r="K1585" s="40"/>
      <c r="L1585" s="40"/>
      <c r="M1585" s="40"/>
      <c r="N1585" s="40"/>
      <c r="O1585" s="40"/>
      <c r="P1585" s="40"/>
      <c r="Q1585" s="40"/>
      <c r="R1585" s="37"/>
      <c r="S1585" s="37"/>
      <c r="T1585" s="37"/>
      <c r="U1585" s="37"/>
      <c r="V1585" s="37"/>
      <c r="W1585" s="37"/>
      <c r="X1585" s="37"/>
      <c r="Y1585" s="37"/>
      <c r="Z1585" s="37"/>
      <c r="AE1585" s="37"/>
      <c r="AF1585" s="37"/>
    </row>
    <row r="1586" spans="3:32">
      <c r="C1586" s="40"/>
      <c r="D1586" s="39"/>
      <c r="E1586" s="39"/>
      <c r="F1586" s="39"/>
      <c r="G1586" s="40"/>
      <c r="H1586" s="40"/>
      <c r="I1586" s="40"/>
      <c r="J1586" s="40"/>
      <c r="K1586" s="40"/>
      <c r="L1586" s="40"/>
      <c r="M1586" s="40"/>
      <c r="N1586" s="40"/>
      <c r="O1586" s="40"/>
      <c r="P1586" s="40"/>
      <c r="Q1586" s="40"/>
      <c r="R1586" s="37"/>
      <c r="S1586" s="37"/>
      <c r="T1586" s="37"/>
      <c r="U1586" s="37"/>
      <c r="V1586" s="37"/>
      <c r="W1586" s="37"/>
      <c r="X1586" s="37"/>
      <c r="Y1586" s="37"/>
      <c r="Z1586" s="37"/>
      <c r="AE1586" s="37"/>
      <c r="AF1586" s="37"/>
    </row>
    <row r="1587" spans="3:32">
      <c r="C1587" s="40"/>
      <c r="D1587" s="39"/>
      <c r="E1587" s="39"/>
      <c r="F1587" s="39"/>
      <c r="G1587" s="40"/>
      <c r="H1587" s="40"/>
      <c r="I1587" s="40"/>
      <c r="J1587" s="40"/>
      <c r="K1587" s="40"/>
      <c r="L1587" s="40"/>
      <c r="M1587" s="40"/>
      <c r="N1587" s="40"/>
      <c r="O1587" s="40"/>
      <c r="P1587" s="40"/>
      <c r="Q1587" s="40"/>
      <c r="R1587" s="37"/>
      <c r="S1587" s="37"/>
      <c r="T1587" s="37"/>
      <c r="U1587" s="37"/>
      <c r="V1587" s="37"/>
      <c r="W1587" s="37"/>
      <c r="X1587" s="37"/>
      <c r="Y1587" s="37"/>
      <c r="Z1587" s="37"/>
      <c r="AE1587" s="37"/>
      <c r="AF1587" s="37"/>
    </row>
    <row r="1588" spans="3:32">
      <c r="C1588" s="40"/>
      <c r="D1588" s="39"/>
      <c r="E1588" s="39"/>
      <c r="F1588" s="39"/>
      <c r="G1588" s="40"/>
      <c r="H1588" s="40"/>
      <c r="I1588" s="40"/>
      <c r="J1588" s="40"/>
      <c r="K1588" s="40"/>
      <c r="L1588" s="40"/>
      <c r="M1588" s="40"/>
      <c r="N1588" s="40"/>
      <c r="O1588" s="40"/>
      <c r="P1588" s="40"/>
      <c r="Q1588" s="40"/>
      <c r="R1588" s="37"/>
      <c r="S1588" s="37"/>
      <c r="T1588" s="37"/>
      <c r="U1588" s="37"/>
      <c r="V1588" s="37"/>
      <c r="W1588" s="37"/>
      <c r="X1588" s="37"/>
      <c r="Y1588" s="37"/>
      <c r="Z1588" s="37"/>
      <c r="AE1588" s="37"/>
      <c r="AF1588" s="37"/>
    </row>
    <row r="1589" spans="3:32">
      <c r="C1589" s="40"/>
      <c r="D1589" s="39"/>
      <c r="E1589" s="39"/>
      <c r="F1589" s="39"/>
      <c r="G1589" s="40"/>
      <c r="H1589" s="40"/>
      <c r="I1589" s="40"/>
      <c r="J1589" s="40"/>
      <c r="K1589" s="40"/>
      <c r="L1589" s="40"/>
      <c r="M1589" s="40"/>
      <c r="N1589" s="40"/>
      <c r="O1589" s="40"/>
      <c r="P1589" s="40"/>
      <c r="Q1589" s="40"/>
      <c r="R1589" s="37"/>
      <c r="S1589" s="37"/>
      <c r="T1589" s="37"/>
      <c r="U1589" s="37"/>
      <c r="V1589" s="37"/>
      <c r="W1589" s="37"/>
      <c r="X1589" s="37"/>
      <c r="Y1589" s="37"/>
      <c r="Z1589" s="37"/>
      <c r="AE1589" s="37"/>
      <c r="AF1589" s="37"/>
    </row>
    <row r="1590" spans="3:32">
      <c r="C1590" s="40"/>
      <c r="D1590" s="39"/>
      <c r="E1590" s="39"/>
      <c r="F1590" s="39"/>
      <c r="G1590" s="40"/>
      <c r="H1590" s="40"/>
      <c r="I1590" s="40"/>
      <c r="J1590" s="40"/>
      <c r="K1590" s="40"/>
      <c r="L1590" s="40"/>
      <c r="M1590" s="40"/>
      <c r="N1590" s="40"/>
      <c r="O1590" s="40"/>
      <c r="P1590" s="40"/>
      <c r="Q1590" s="40"/>
      <c r="R1590" s="37"/>
      <c r="S1590" s="37"/>
      <c r="T1590" s="37"/>
      <c r="U1590" s="37"/>
      <c r="V1590" s="37"/>
      <c r="W1590" s="37"/>
      <c r="X1590" s="37"/>
      <c r="Y1590" s="37"/>
      <c r="Z1590" s="37"/>
      <c r="AE1590" s="37"/>
      <c r="AF1590" s="37"/>
    </row>
    <row r="1591" spans="3:32">
      <c r="C1591" s="40"/>
      <c r="D1591" s="39"/>
      <c r="E1591" s="39"/>
      <c r="F1591" s="39"/>
      <c r="G1591" s="40"/>
      <c r="H1591" s="40"/>
      <c r="I1591" s="40"/>
      <c r="J1591" s="40"/>
      <c r="K1591" s="40"/>
      <c r="L1591" s="40"/>
      <c r="M1591" s="40"/>
      <c r="N1591" s="40"/>
      <c r="O1591" s="40"/>
      <c r="P1591" s="40"/>
      <c r="Q1591" s="40"/>
      <c r="R1591" s="37"/>
      <c r="S1591" s="37"/>
      <c r="T1591" s="37"/>
      <c r="U1591" s="37"/>
      <c r="V1591" s="37"/>
      <c r="W1591" s="37"/>
      <c r="X1591" s="37"/>
      <c r="Y1591" s="37"/>
      <c r="Z1591" s="37"/>
      <c r="AE1591" s="37"/>
      <c r="AF1591" s="37"/>
    </row>
    <row r="1592" spans="3:32">
      <c r="C1592" s="40"/>
      <c r="D1592" s="39"/>
      <c r="E1592" s="39"/>
      <c r="F1592" s="39"/>
      <c r="G1592" s="40"/>
      <c r="H1592" s="40"/>
      <c r="I1592" s="40"/>
      <c r="J1592" s="40"/>
      <c r="K1592" s="40"/>
      <c r="L1592" s="40"/>
      <c r="M1592" s="40"/>
      <c r="N1592" s="40"/>
      <c r="O1592" s="40"/>
      <c r="P1592" s="40"/>
      <c r="Q1592" s="40"/>
      <c r="R1592" s="37"/>
      <c r="S1592" s="37"/>
      <c r="T1592" s="37"/>
      <c r="U1592" s="37"/>
      <c r="V1592" s="37"/>
      <c r="W1592" s="37"/>
      <c r="X1592" s="37"/>
      <c r="Y1592" s="37"/>
      <c r="Z1592" s="37"/>
      <c r="AE1592" s="37"/>
      <c r="AF1592" s="37"/>
    </row>
    <row r="1593" spans="3:32">
      <c r="C1593" s="40"/>
      <c r="D1593" s="39"/>
      <c r="E1593" s="39"/>
      <c r="F1593" s="39"/>
      <c r="G1593" s="40"/>
      <c r="H1593" s="40"/>
      <c r="I1593" s="40"/>
      <c r="J1593" s="40"/>
      <c r="K1593" s="40"/>
      <c r="L1593" s="40"/>
      <c r="M1593" s="40"/>
      <c r="N1593" s="40"/>
      <c r="O1593" s="40"/>
      <c r="P1593" s="40"/>
      <c r="Q1593" s="40"/>
      <c r="R1593" s="37"/>
      <c r="S1593" s="37"/>
      <c r="T1593" s="37"/>
      <c r="U1593" s="37"/>
      <c r="V1593" s="37"/>
      <c r="W1593" s="37"/>
      <c r="X1593" s="37"/>
      <c r="Y1593" s="37"/>
      <c r="Z1593" s="37"/>
      <c r="AE1593" s="37"/>
      <c r="AF1593" s="37"/>
    </row>
    <row r="1594" spans="3:32">
      <c r="C1594" s="40"/>
      <c r="D1594" s="39"/>
      <c r="E1594" s="39"/>
      <c r="F1594" s="39"/>
      <c r="G1594" s="40"/>
      <c r="H1594" s="40"/>
      <c r="I1594" s="40"/>
      <c r="J1594" s="40"/>
      <c r="K1594" s="40"/>
      <c r="L1594" s="40"/>
      <c r="M1594" s="40"/>
      <c r="N1594" s="40"/>
      <c r="O1594" s="40"/>
      <c r="P1594" s="40"/>
      <c r="Q1594" s="40"/>
      <c r="R1594" s="37"/>
      <c r="S1594" s="37"/>
      <c r="T1594" s="37"/>
      <c r="U1594" s="37"/>
      <c r="V1594" s="37"/>
      <c r="W1594" s="37"/>
      <c r="X1594" s="37"/>
      <c r="Y1594" s="37"/>
      <c r="Z1594" s="37"/>
      <c r="AE1594" s="37"/>
      <c r="AF1594" s="37"/>
    </row>
    <row r="1595" spans="3:32">
      <c r="C1595" s="40"/>
      <c r="D1595" s="39"/>
      <c r="E1595" s="39"/>
      <c r="F1595" s="39"/>
      <c r="G1595" s="40"/>
      <c r="H1595" s="40"/>
      <c r="I1595" s="40"/>
      <c r="J1595" s="40"/>
      <c r="K1595" s="40"/>
      <c r="L1595" s="40"/>
      <c r="M1595" s="40"/>
      <c r="N1595" s="40"/>
      <c r="O1595" s="40"/>
      <c r="P1595" s="40"/>
      <c r="Q1595" s="40"/>
      <c r="R1595" s="37"/>
      <c r="S1595" s="37"/>
      <c r="T1595" s="37"/>
      <c r="U1595" s="37"/>
      <c r="V1595" s="37"/>
      <c r="W1595" s="37"/>
      <c r="X1595" s="37"/>
      <c r="Y1595" s="37"/>
      <c r="Z1595" s="37"/>
      <c r="AE1595" s="37"/>
      <c r="AF1595" s="37"/>
    </row>
    <row r="1596" spans="3:32">
      <c r="C1596" s="40"/>
      <c r="D1596" s="39"/>
      <c r="E1596" s="39"/>
      <c r="F1596" s="39"/>
      <c r="G1596" s="40"/>
      <c r="H1596" s="40"/>
      <c r="I1596" s="40"/>
      <c r="J1596" s="40"/>
      <c r="K1596" s="40"/>
      <c r="L1596" s="40"/>
      <c r="M1596" s="40"/>
      <c r="N1596" s="40"/>
      <c r="O1596" s="40"/>
      <c r="P1596" s="40"/>
      <c r="Q1596" s="40"/>
      <c r="R1596" s="37"/>
      <c r="S1596" s="37"/>
      <c r="T1596" s="37"/>
      <c r="U1596" s="37"/>
      <c r="V1596" s="37"/>
      <c r="W1596" s="37"/>
      <c r="X1596" s="37"/>
      <c r="Y1596" s="37"/>
      <c r="Z1596" s="37"/>
      <c r="AE1596" s="37"/>
      <c r="AF1596" s="37"/>
    </row>
    <row r="1597" spans="3:32">
      <c r="C1597" s="40"/>
      <c r="D1597" s="39"/>
      <c r="E1597" s="39"/>
      <c r="F1597" s="39"/>
      <c r="G1597" s="40"/>
      <c r="H1597" s="40"/>
      <c r="I1597" s="40"/>
      <c r="J1597" s="40"/>
      <c r="K1597" s="40"/>
      <c r="L1597" s="40"/>
      <c r="M1597" s="40"/>
      <c r="N1597" s="40"/>
      <c r="O1597" s="40"/>
      <c r="P1597" s="40"/>
      <c r="Q1597" s="40"/>
      <c r="R1597" s="37"/>
      <c r="S1597" s="37"/>
      <c r="T1597" s="37"/>
      <c r="U1597" s="37"/>
      <c r="V1597" s="37"/>
      <c r="W1597" s="37"/>
      <c r="X1597" s="37"/>
      <c r="Y1597" s="37"/>
      <c r="Z1597" s="37"/>
      <c r="AE1597" s="37"/>
      <c r="AF1597" s="37"/>
    </row>
    <row r="1598" spans="3:32">
      <c r="C1598" s="40"/>
      <c r="D1598" s="39"/>
      <c r="E1598" s="39"/>
      <c r="F1598" s="39"/>
      <c r="G1598" s="40"/>
      <c r="H1598" s="40"/>
      <c r="I1598" s="40"/>
      <c r="J1598" s="40"/>
      <c r="K1598" s="40"/>
      <c r="L1598" s="40"/>
      <c r="M1598" s="40"/>
      <c r="N1598" s="40"/>
      <c r="O1598" s="40"/>
      <c r="P1598" s="40"/>
      <c r="Q1598" s="40"/>
      <c r="R1598" s="37"/>
      <c r="S1598" s="37"/>
      <c r="T1598" s="37"/>
      <c r="U1598" s="37"/>
      <c r="V1598" s="37"/>
      <c r="W1598" s="37"/>
      <c r="X1598" s="37"/>
      <c r="Y1598" s="37"/>
      <c r="Z1598" s="37"/>
      <c r="AE1598" s="37"/>
      <c r="AF1598" s="37"/>
    </row>
    <row r="1599" spans="3:32">
      <c r="C1599" s="40"/>
      <c r="D1599" s="39"/>
      <c r="E1599" s="39"/>
      <c r="F1599" s="39"/>
      <c r="G1599" s="40"/>
      <c r="H1599" s="40"/>
      <c r="I1599" s="40"/>
      <c r="J1599" s="40"/>
      <c r="K1599" s="40"/>
      <c r="L1599" s="40"/>
      <c r="M1599" s="40"/>
      <c r="N1599" s="40"/>
      <c r="O1599" s="40"/>
      <c r="P1599" s="40"/>
      <c r="Q1599" s="40"/>
      <c r="R1599" s="37"/>
      <c r="S1599" s="37"/>
      <c r="T1599" s="37"/>
      <c r="U1599" s="37"/>
      <c r="V1599" s="37"/>
      <c r="W1599" s="37"/>
      <c r="X1599" s="37"/>
      <c r="Y1599" s="37"/>
      <c r="Z1599" s="37"/>
      <c r="AE1599" s="37"/>
      <c r="AF1599" s="37"/>
    </row>
    <row r="1600" spans="3:32">
      <c r="C1600" s="40"/>
      <c r="D1600" s="39"/>
      <c r="E1600" s="39"/>
      <c r="F1600" s="39"/>
      <c r="G1600" s="40"/>
      <c r="H1600" s="40"/>
      <c r="I1600" s="40"/>
      <c r="J1600" s="40"/>
      <c r="K1600" s="40"/>
      <c r="L1600" s="40"/>
      <c r="M1600" s="40"/>
      <c r="N1600" s="40"/>
      <c r="O1600" s="40"/>
      <c r="P1600" s="40"/>
      <c r="Q1600" s="40"/>
      <c r="R1600" s="37"/>
      <c r="S1600" s="37"/>
      <c r="T1600" s="37"/>
      <c r="U1600" s="37"/>
      <c r="V1600" s="37"/>
      <c r="W1600" s="37"/>
      <c r="X1600" s="37"/>
      <c r="Y1600" s="37"/>
      <c r="Z1600" s="37"/>
      <c r="AE1600" s="37"/>
      <c r="AF1600" s="37"/>
    </row>
    <row r="1601" spans="3:32">
      <c r="C1601" s="40"/>
      <c r="D1601" s="39"/>
      <c r="E1601" s="39"/>
      <c r="F1601" s="39"/>
      <c r="G1601" s="40"/>
      <c r="H1601" s="40"/>
      <c r="I1601" s="40"/>
      <c r="J1601" s="40"/>
      <c r="K1601" s="40"/>
      <c r="L1601" s="40"/>
      <c r="M1601" s="40"/>
      <c r="N1601" s="40"/>
      <c r="O1601" s="40"/>
      <c r="P1601" s="40"/>
      <c r="Q1601" s="40"/>
      <c r="R1601" s="37"/>
      <c r="S1601" s="37"/>
      <c r="T1601" s="37"/>
      <c r="U1601" s="37"/>
      <c r="V1601" s="37"/>
      <c r="W1601" s="37"/>
      <c r="X1601" s="37"/>
      <c r="Y1601" s="37"/>
      <c r="Z1601" s="37"/>
      <c r="AE1601" s="37"/>
      <c r="AF1601" s="37"/>
    </row>
    <row r="1602" spans="3:32">
      <c r="C1602" s="40"/>
      <c r="D1602" s="39"/>
      <c r="E1602" s="39"/>
      <c r="F1602" s="39"/>
      <c r="G1602" s="40"/>
      <c r="H1602" s="40"/>
      <c r="I1602" s="40"/>
      <c r="J1602" s="40"/>
      <c r="K1602" s="40"/>
      <c r="L1602" s="40"/>
      <c r="M1602" s="40"/>
      <c r="N1602" s="40"/>
      <c r="O1602" s="40"/>
      <c r="P1602" s="40"/>
      <c r="Q1602" s="40"/>
      <c r="R1602" s="37"/>
      <c r="S1602" s="37"/>
      <c r="T1602" s="37"/>
      <c r="U1602" s="37"/>
      <c r="V1602" s="37"/>
      <c r="W1602" s="37"/>
      <c r="X1602" s="37"/>
      <c r="Y1602" s="37"/>
      <c r="Z1602" s="37"/>
      <c r="AE1602" s="37"/>
      <c r="AF1602" s="37"/>
    </row>
    <row r="1603" spans="3:32">
      <c r="C1603" s="40"/>
      <c r="D1603" s="39"/>
      <c r="E1603" s="39"/>
      <c r="F1603" s="39"/>
      <c r="G1603" s="40"/>
      <c r="H1603" s="40"/>
      <c r="I1603" s="40"/>
      <c r="J1603" s="40"/>
      <c r="K1603" s="40"/>
      <c r="L1603" s="40"/>
      <c r="M1603" s="40"/>
      <c r="N1603" s="40"/>
      <c r="O1603" s="40"/>
      <c r="P1603" s="40"/>
      <c r="Q1603" s="40"/>
      <c r="R1603" s="37"/>
      <c r="S1603" s="37"/>
      <c r="T1603" s="37"/>
      <c r="U1603" s="37"/>
      <c r="V1603" s="37"/>
      <c r="W1603" s="37"/>
      <c r="X1603" s="37"/>
      <c r="Y1603" s="37"/>
      <c r="Z1603" s="37"/>
      <c r="AE1603" s="37"/>
      <c r="AF1603" s="37"/>
    </row>
    <row r="1604" spans="3:32">
      <c r="C1604" s="40"/>
      <c r="D1604" s="39"/>
      <c r="E1604" s="39"/>
      <c r="F1604" s="39"/>
      <c r="G1604" s="40"/>
      <c r="H1604" s="40"/>
      <c r="I1604" s="40"/>
      <c r="J1604" s="40"/>
      <c r="K1604" s="40"/>
      <c r="L1604" s="40"/>
      <c r="M1604" s="40"/>
      <c r="N1604" s="40"/>
      <c r="O1604" s="40"/>
      <c r="P1604" s="40"/>
      <c r="Q1604" s="40"/>
      <c r="R1604" s="37"/>
      <c r="S1604" s="37"/>
      <c r="T1604" s="37"/>
      <c r="U1604" s="37"/>
      <c r="V1604" s="37"/>
      <c r="W1604" s="37"/>
      <c r="X1604" s="37"/>
      <c r="Y1604" s="37"/>
      <c r="Z1604" s="37"/>
      <c r="AE1604" s="37"/>
      <c r="AF1604" s="37"/>
    </row>
    <row r="1605" spans="3:32">
      <c r="C1605" s="40"/>
      <c r="D1605" s="39"/>
      <c r="E1605" s="39"/>
      <c r="F1605" s="39"/>
      <c r="G1605" s="40"/>
      <c r="H1605" s="40"/>
      <c r="I1605" s="40"/>
      <c r="J1605" s="40"/>
      <c r="K1605" s="40"/>
      <c r="L1605" s="40"/>
      <c r="M1605" s="40"/>
      <c r="N1605" s="40"/>
      <c r="O1605" s="40"/>
      <c r="P1605" s="40"/>
      <c r="Q1605" s="40"/>
      <c r="R1605" s="37"/>
      <c r="S1605" s="37"/>
      <c r="T1605" s="37"/>
      <c r="U1605" s="37"/>
      <c r="V1605" s="37"/>
      <c r="W1605" s="37"/>
      <c r="X1605" s="37"/>
      <c r="Y1605" s="37"/>
      <c r="Z1605" s="37"/>
      <c r="AE1605" s="37"/>
      <c r="AF1605" s="37"/>
    </row>
    <row r="1606" spans="3:32">
      <c r="I1606" s="40"/>
      <c r="J1606" s="40"/>
      <c r="K1606" s="40"/>
      <c r="L1606" s="40"/>
      <c r="M1606" s="40"/>
      <c r="N1606" s="40"/>
      <c r="O1606" s="40"/>
      <c r="P1606" s="40"/>
      <c r="Q1606" s="40"/>
      <c r="R1606" s="37"/>
      <c r="S1606" s="37"/>
      <c r="T1606" s="37"/>
      <c r="U1606" s="37"/>
      <c r="V1606" s="37"/>
      <c r="W1606" s="37"/>
      <c r="X1606" s="37"/>
      <c r="Y1606" s="37"/>
      <c r="Z1606" s="37"/>
      <c r="AE1606" s="37"/>
      <c r="AF1606" s="37"/>
    </row>
    <row r="1607" spans="3:32">
      <c r="I1607" s="40"/>
      <c r="J1607" s="40"/>
      <c r="K1607" s="40"/>
      <c r="L1607" s="40"/>
      <c r="M1607" s="40"/>
      <c r="N1607" s="40"/>
      <c r="O1607" s="40"/>
      <c r="P1607" s="40"/>
      <c r="Q1607" s="40"/>
      <c r="R1607" s="37"/>
      <c r="S1607" s="37"/>
      <c r="T1607" s="37"/>
      <c r="U1607" s="37"/>
      <c r="V1607" s="37"/>
      <c r="W1607" s="37"/>
      <c r="X1607" s="37"/>
      <c r="Y1607" s="37"/>
      <c r="Z1607" s="37"/>
      <c r="AE1607" s="37"/>
      <c r="AF1607" s="37"/>
    </row>
    <row r="1608" spans="3:32">
      <c r="I1608" s="40"/>
      <c r="J1608" s="40"/>
      <c r="K1608" s="40"/>
      <c r="L1608" s="40"/>
      <c r="M1608" s="40"/>
      <c r="N1608" s="40"/>
      <c r="O1608" s="40"/>
      <c r="P1608" s="40"/>
      <c r="Q1608" s="40"/>
      <c r="R1608" s="37"/>
      <c r="S1608" s="37"/>
      <c r="T1608" s="37"/>
      <c r="U1608" s="37"/>
      <c r="V1608" s="37"/>
      <c r="W1608" s="37"/>
      <c r="X1608" s="37"/>
      <c r="Y1608" s="37"/>
      <c r="Z1608" s="37"/>
      <c r="AE1608" s="37"/>
      <c r="AF1608" s="37"/>
    </row>
    <row r="1609" spans="3:32">
      <c r="I1609" s="40"/>
      <c r="J1609" s="40"/>
      <c r="K1609" s="40"/>
      <c r="L1609" s="40"/>
      <c r="M1609" s="40"/>
      <c r="N1609" s="40"/>
      <c r="O1609" s="40"/>
      <c r="P1609" s="40"/>
      <c r="Q1609" s="40"/>
      <c r="R1609" s="37"/>
      <c r="S1609" s="37"/>
      <c r="T1609" s="37"/>
      <c r="U1609" s="37"/>
      <c r="V1609" s="37"/>
      <c r="W1609" s="37"/>
      <c r="X1609" s="37"/>
      <c r="Y1609" s="37"/>
      <c r="Z1609" s="37"/>
      <c r="AE1609" s="37"/>
      <c r="AF1609" s="37"/>
    </row>
    <row r="1610" spans="3:32">
      <c r="I1610" s="40"/>
      <c r="J1610" s="40"/>
      <c r="K1610" s="40"/>
      <c r="L1610" s="40"/>
      <c r="M1610" s="40"/>
      <c r="N1610" s="40"/>
      <c r="O1610" s="40"/>
      <c r="P1610" s="40"/>
      <c r="Q1610" s="40"/>
      <c r="R1610" s="37"/>
      <c r="S1610" s="37"/>
      <c r="T1610" s="37"/>
      <c r="U1610" s="37"/>
      <c r="V1610" s="37"/>
      <c r="W1610" s="37"/>
      <c r="X1610" s="37"/>
      <c r="Y1610" s="37"/>
      <c r="Z1610" s="37"/>
      <c r="AE1610" s="37"/>
      <c r="AF1610" s="37"/>
    </row>
    <row r="1611" spans="3:32">
      <c r="I1611" s="40"/>
      <c r="J1611" s="40"/>
      <c r="K1611" s="40"/>
      <c r="L1611" s="40"/>
      <c r="M1611" s="40"/>
      <c r="N1611" s="40"/>
      <c r="O1611" s="40"/>
      <c r="P1611" s="40"/>
      <c r="Q1611" s="40"/>
      <c r="R1611" s="37"/>
      <c r="S1611" s="37"/>
      <c r="T1611" s="37"/>
      <c r="U1611" s="37"/>
      <c r="V1611" s="37"/>
      <c r="W1611" s="37"/>
      <c r="X1611" s="37"/>
      <c r="Y1611" s="37"/>
      <c r="Z1611" s="37"/>
      <c r="AE1611" s="37"/>
      <c r="AF1611" s="37"/>
    </row>
    <row r="1612" spans="3:32">
      <c r="I1612" s="40"/>
      <c r="J1612" s="40"/>
      <c r="K1612" s="40"/>
      <c r="L1612" s="40"/>
      <c r="M1612" s="40"/>
      <c r="N1612" s="40"/>
      <c r="O1612" s="40"/>
      <c r="P1612" s="40"/>
      <c r="Q1612" s="40"/>
      <c r="R1612" s="37"/>
      <c r="S1612" s="37"/>
      <c r="T1612" s="37"/>
      <c r="U1612" s="37"/>
      <c r="V1612" s="37"/>
      <c r="W1612" s="37"/>
      <c r="X1612" s="37"/>
      <c r="Y1612" s="37"/>
      <c r="Z1612" s="37"/>
      <c r="AE1612" s="37"/>
      <c r="AF1612" s="37"/>
    </row>
    <row r="1613" spans="3:32">
      <c r="I1613" s="40"/>
      <c r="J1613" s="40"/>
      <c r="K1613" s="40"/>
      <c r="L1613" s="40"/>
      <c r="M1613" s="40"/>
      <c r="N1613" s="40"/>
      <c r="O1613" s="40"/>
      <c r="P1613" s="40"/>
      <c r="Q1613" s="40"/>
      <c r="R1613" s="37"/>
      <c r="S1613" s="37"/>
      <c r="T1613" s="37"/>
      <c r="U1613" s="37"/>
      <c r="V1613" s="37"/>
      <c r="W1613" s="37"/>
      <c r="X1613" s="37"/>
      <c r="Y1613" s="37"/>
      <c r="Z1613" s="37"/>
      <c r="AE1613" s="37"/>
      <c r="AF1613" s="37"/>
    </row>
    <row r="1614" spans="3:32">
      <c r="I1614" s="40"/>
      <c r="J1614" s="40"/>
      <c r="K1614" s="40"/>
      <c r="L1614" s="40"/>
      <c r="M1614" s="40"/>
      <c r="N1614" s="40"/>
      <c r="O1614" s="40"/>
      <c r="P1614" s="40"/>
      <c r="Q1614" s="40"/>
      <c r="R1614" s="37"/>
      <c r="S1614" s="37"/>
      <c r="T1614" s="37"/>
      <c r="U1614" s="37"/>
      <c r="V1614" s="37"/>
      <c r="W1614" s="37"/>
      <c r="X1614" s="37"/>
      <c r="Y1614" s="37"/>
      <c r="Z1614" s="37"/>
      <c r="AE1614" s="37"/>
      <c r="AF1614" s="37"/>
    </row>
    <row r="1615" spans="3:32">
      <c r="I1615" s="40"/>
      <c r="J1615" s="40"/>
      <c r="K1615" s="40"/>
      <c r="L1615" s="40"/>
      <c r="M1615" s="40"/>
      <c r="N1615" s="40"/>
      <c r="O1615" s="40"/>
      <c r="P1615" s="40"/>
      <c r="Q1615" s="40"/>
      <c r="R1615" s="37"/>
      <c r="S1615" s="37"/>
      <c r="T1615" s="37"/>
      <c r="U1615" s="37"/>
      <c r="V1615" s="37"/>
      <c r="W1615" s="37"/>
      <c r="X1615" s="37"/>
      <c r="Y1615" s="37"/>
      <c r="Z1615" s="37"/>
      <c r="AE1615" s="37"/>
      <c r="AF1615" s="37"/>
    </row>
    <row r="1616" spans="3:32">
      <c r="I1616" s="40"/>
      <c r="J1616" s="40"/>
      <c r="K1616" s="40"/>
      <c r="L1616" s="40"/>
      <c r="M1616" s="40"/>
      <c r="N1616" s="40"/>
      <c r="O1616" s="40"/>
      <c r="P1616" s="40"/>
      <c r="Q1616" s="40"/>
      <c r="R1616" s="37"/>
      <c r="S1616" s="37"/>
      <c r="T1616" s="37"/>
      <c r="U1616" s="37"/>
      <c r="V1616" s="37"/>
      <c r="W1616" s="37"/>
      <c r="X1616" s="37"/>
      <c r="Y1616" s="37"/>
      <c r="Z1616" s="37"/>
      <c r="AE1616" s="37"/>
      <c r="AF1616" s="37"/>
    </row>
    <row r="1617" spans="9:32">
      <c r="I1617" s="40"/>
      <c r="J1617" s="40"/>
      <c r="K1617" s="40"/>
      <c r="L1617" s="40"/>
      <c r="M1617" s="40"/>
      <c r="N1617" s="40"/>
      <c r="O1617" s="40"/>
      <c r="P1617" s="40"/>
      <c r="Q1617" s="40"/>
      <c r="R1617" s="37"/>
      <c r="S1617" s="37"/>
      <c r="T1617" s="37"/>
      <c r="U1617" s="37"/>
      <c r="V1617" s="37"/>
      <c r="W1617" s="37"/>
      <c r="X1617" s="37"/>
      <c r="Y1617" s="37"/>
      <c r="Z1617" s="37"/>
      <c r="AE1617" s="37"/>
      <c r="AF1617" s="37"/>
    </row>
    <row r="1618" spans="9:32">
      <c r="I1618" s="40"/>
      <c r="J1618" s="40"/>
      <c r="K1618" s="40"/>
      <c r="L1618" s="40"/>
      <c r="M1618" s="40"/>
      <c r="N1618" s="40"/>
      <c r="O1618" s="40"/>
      <c r="P1618" s="40"/>
      <c r="Q1618" s="40"/>
      <c r="R1618" s="37"/>
      <c r="S1618" s="37"/>
      <c r="T1618" s="37"/>
      <c r="U1618" s="37"/>
      <c r="V1618" s="37"/>
      <c r="W1618" s="37"/>
      <c r="X1618" s="37"/>
      <c r="Y1618" s="37"/>
      <c r="Z1618" s="37"/>
      <c r="AE1618" s="37"/>
      <c r="AF1618" s="37"/>
    </row>
    <row r="1619" spans="9:32">
      <c r="I1619" s="40"/>
      <c r="J1619" s="40"/>
      <c r="K1619" s="40"/>
      <c r="L1619" s="40"/>
      <c r="M1619" s="40"/>
      <c r="N1619" s="40"/>
      <c r="O1619" s="40"/>
      <c r="P1619" s="40"/>
      <c r="Q1619" s="40"/>
      <c r="R1619" s="37"/>
      <c r="S1619" s="37"/>
      <c r="T1619" s="37"/>
      <c r="U1619" s="37"/>
      <c r="V1619" s="37"/>
      <c r="W1619" s="37"/>
      <c r="X1619" s="37"/>
      <c r="Y1619" s="37"/>
      <c r="Z1619" s="37"/>
      <c r="AE1619" s="37"/>
      <c r="AF1619" s="37"/>
    </row>
    <row r="1620" spans="9:32">
      <c r="I1620" s="40"/>
      <c r="J1620" s="40"/>
      <c r="K1620" s="40"/>
      <c r="L1620" s="40"/>
      <c r="M1620" s="40"/>
      <c r="N1620" s="40"/>
      <c r="O1620" s="40"/>
      <c r="P1620" s="40"/>
      <c r="Q1620" s="40"/>
      <c r="R1620" s="37"/>
      <c r="S1620" s="37"/>
      <c r="T1620" s="37"/>
      <c r="U1620" s="37"/>
      <c r="V1620" s="37"/>
      <c r="W1620" s="37"/>
      <c r="X1620" s="37"/>
      <c r="Y1620" s="37"/>
      <c r="Z1620" s="37"/>
      <c r="AE1620" s="37"/>
      <c r="AF1620" s="37"/>
    </row>
    <row r="1621" spans="9:32">
      <c r="I1621" s="40"/>
      <c r="J1621" s="40"/>
      <c r="K1621" s="40"/>
      <c r="L1621" s="40"/>
      <c r="M1621" s="40"/>
      <c r="N1621" s="40"/>
      <c r="O1621" s="40"/>
      <c r="P1621" s="40"/>
      <c r="Q1621" s="40"/>
      <c r="R1621" s="37"/>
      <c r="S1621" s="37"/>
      <c r="T1621" s="37"/>
      <c r="U1621" s="37"/>
      <c r="V1621" s="37"/>
      <c r="W1621" s="37"/>
      <c r="X1621" s="37"/>
      <c r="Y1621" s="37"/>
      <c r="Z1621" s="37"/>
      <c r="AE1621" s="37"/>
      <c r="AF1621" s="37"/>
    </row>
    <row r="1622" spans="9:32">
      <c r="I1622" s="40"/>
      <c r="J1622" s="40"/>
      <c r="K1622" s="40"/>
      <c r="L1622" s="40"/>
      <c r="M1622" s="40"/>
      <c r="N1622" s="40"/>
      <c r="O1622" s="40"/>
      <c r="P1622" s="40"/>
      <c r="Q1622" s="40"/>
      <c r="R1622" s="37"/>
      <c r="S1622" s="37"/>
      <c r="T1622" s="37"/>
      <c r="U1622" s="37"/>
      <c r="V1622" s="37"/>
      <c r="W1622" s="37"/>
      <c r="X1622" s="37"/>
      <c r="Y1622" s="37"/>
      <c r="Z1622" s="37"/>
      <c r="AE1622" s="37"/>
      <c r="AF1622" s="37"/>
    </row>
    <row r="1623" spans="9:32">
      <c r="I1623" s="40"/>
      <c r="J1623" s="40"/>
      <c r="K1623" s="40"/>
      <c r="L1623" s="40"/>
      <c r="M1623" s="40"/>
      <c r="N1623" s="40"/>
      <c r="O1623" s="40"/>
      <c r="P1623" s="40"/>
      <c r="Q1623" s="40"/>
      <c r="R1623" s="37"/>
      <c r="S1623" s="37"/>
      <c r="T1623" s="37"/>
      <c r="U1623" s="37"/>
      <c r="V1623" s="37"/>
      <c r="W1623" s="37"/>
      <c r="X1623" s="37"/>
      <c r="Y1623" s="37"/>
      <c r="Z1623" s="37"/>
      <c r="AE1623" s="37"/>
      <c r="AF1623" s="37"/>
    </row>
    <row r="1624" spans="9:32">
      <c r="I1624" s="40"/>
      <c r="J1624" s="40"/>
      <c r="K1624" s="40"/>
      <c r="L1624" s="40"/>
      <c r="M1624" s="40"/>
      <c r="N1624" s="40"/>
      <c r="O1624" s="40"/>
      <c r="P1624" s="40"/>
      <c r="Q1624" s="40"/>
      <c r="R1624" s="37"/>
      <c r="S1624" s="37"/>
      <c r="T1624" s="37"/>
      <c r="U1624" s="37"/>
      <c r="V1624" s="37"/>
      <c r="W1624" s="37"/>
      <c r="X1624" s="37"/>
      <c r="Y1624" s="37"/>
      <c r="Z1624" s="37"/>
      <c r="AE1624" s="37"/>
      <c r="AF1624" s="37"/>
    </row>
    <row r="1625" spans="9:32">
      <c r="Q1625" s="40"/>
      <c r="R1625" s="37"/>
      <c r="S1625" s="37"/>
      <c r="T1625" s="37"/>
      <c r="U1625" s="37"/>
      <c r="V1625" s="37"/>
      <c r="W1625" s="37"/>
      <c r="X1625" s="37"/>
      <c r="Y1625" s="37"/>
      <c r="Z1625" s="37"/>
      <c r="AE1625" s="37"/>
      <c r="AF1625" s="37"/>
    </row>
  </sheetData>
  <phoneticPr fontId="10" type="noConversion"/>
  <conditionalFormatting sqref="D4:D11">
    <cfRule type="cellIs" dxfId="67" priority="47" operator="greaterThanOrEqual">
      <formula>0</formula>
    </cfRule>
    <cfRule type="cellIs" dxfId="66" priority="48" operator="lessThan">
      <formula>0</formula>
    </cfRule>
  </conditionalFormatting>
  <conditionalFormatting sqref="D18">
    <cfRule type="cellIs" dxfId="65" priority="43" operator="greaterThanOrEqual">
      <formula>0</formula>
    </cfRule>
    <cfRule type="cellIs" dxfId="64" priority="44" operator="lessThan">
      <formula>0</formula>
    </cfRule>
  </conditionalFormatting>
  <conditionalFormatting sqref="D20:D22">
    <cfRule type="cellIs" dxfId="63" priority="41" operator="greaterThanOrEqual">
      <formula>0</formula>
    </cfRule>
    <cfRule type="cellIs" dxfId="62" priority="42" operator="lessThan">
      <formula>0</formula>
    </cfRule>
  </conditionalFormatting>
  <conditionalFormatting sqref="D24:D25">
    <cfRule type="cellIs" dxfId="61" priority="39" operator="greaterThanOrEqual">
      <formula>0</formula>
    </cfRule>
    <cfRule type="cellIs" dxfId="60" priority="40" operator="lessThan">
      <formula>0</formula>
    </cfRule>
  </conditionalFormatting>
  <conditionalFormatting sqref="D27:D28">
    <cfRule type="cellIs" dxfId="59" priority="37" operator="greaterThanOrEqual">
      <formula>0</formula>
    </cfRule>
    <cfRule type="cellIs" dxfId="58" priority="38" operator="lessThan">
      <formula>0</formula>
    </cfRule>
  </conditionalFormatting>
  <conditionalFormatting sqref="D19:F19">
    <cfRule type="cellIs" dxfId="57" priority="45" operator="greaterThanOrEqual">
      <formula>0</formula>
    </cfRule>
    <cfRule type="cellIs" dxfId="56"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5" priority="15" operator="greaterThan">
      <formula>0</formula>
    </cfRule>
    <cfRule type="cellIs" dxfId="54" priority="16" operator="lessThan">
      <formula>0</formula>
    </cfRule>
    <cfRule type="containsText" dxfId="53" priority="17" operator="containsText" text="0">
      <formula>NOT(ISERROR(SEARCH("0",M3)))</formula>
    </cfRule>
  </conditionalFormatting>
  <conditionalFormatting sqref="N3:N12">
    <cfRule type="cellIs" dxfId="52" priority="12" operator="greaterThan">
      <formula>0</formula>
    </cfRule>
    <cfRule type="cellIs" dxfId="51" priority="13" operator="lessThan">
      <formula>0</formula>
    </cfRule>
    <cfRule type="containsText" dxfId="50" priority="14" operator="containsText" text="0">
      <formula>NOT(ISERROR(SEARCH("0",N3)))</formula>
    </cfRule>
  </conditionalFormatting>
  <conditionalFormatting sqref="O3:O12">
    <cfRule type="cellIs" dxfId="49" priority="9" operator="greaterThan">
      <formula>0</formula>
    </cfRule>
    <cfRule type="cellIs" dxfId="48" priority="10" operator="lessThan">
      <formula>0</formula>
    </cfRule>
    <cfRule type="containsText" dxfId="47"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700-000000000000}"/>
    <hyperlink ref="BK3" r:id="rId2" xr:uid="{00000000-0004-0000-07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83" t="s">
        <v>733</v>
      </c>
      <c r="B1" s="83" t="s">
        <v>734</v>
      </c>
      <c r="C1" s="83" t="s">
        <v>735</v>
      </c>
      <c r="D1" s="83" t="s">
        <v>726</v>
      </c>
      <c r="E1" s="83" t="s">
        <v>609</v>
      </c>
      <c r="F1" s="83" t="s">
        <v>387</v>
      </c>
      <c r="G1" s="83" t="s">
        <v>731</v>
      </c>
      <c r="H1" s="83" t="s">
        <v>732</v>
      </c>
      <c r="I1" s="83" t="s">
        <v>611</v>
      </c>
      <c r="J1" s="83" t="s">
        <v>612</v>
      </c>
    </row>
    <row r="2" spans="1:10">
      <c r="A2" s="83" t="s">
        <v>662</v>
      </c>
      <c r="B2" t="s">
        <v>618</v>
      </c>
      <c r="D2" s="206" t="str">
        <f>tbl_Indices[[#This Row],[PK_Class]]&amp;"_"&amp;tbl_Indices[[#This Row],[PK_Series]]&amp;tbl_Indices[[#This Row],[PK_Indices]]</f>
        <v>E_INDU</v>
      </c>
      <c r="E2" s="83" t="s">
        <v>5</v>
      </c>
      <c r="F2" s="202" t="s">
        <v>618</v>
      </c>
      <c r="G2" s="83" t="s">
        <v>36</v>
      </c>
      <c r="H2" s="207" t="str">
        <f>tbl_Indices[[#This Row],[Ticker]]&amp;" " &amp;tbl_Indices[[#This Row],[Ticker_Suffix]]</f>
        <v>INDU Index</v>
      </c>
      <c r="I2" s="83">
        <v>2</v>
      </c>
      <c r="J2" s="83"/>
    </row>
    <row r="3" spans="1:10">
      <c r="A3" s="83" t="s">
        <v>662</v>
      </c>
      <c r="B3" t="s">
        <v>720</v>
      </c>
      <c r="D3" s="206" t="str">
        <f>tbl_Indices[[#This Row],[PK_Class]]&amp;"_"&amp;tbl_Indices[[#This Row],[PK_Series]]&amp;tbl_Indices[[#This Row],[PK_Indices]]</f>
        <v>E_SP500</v>
      </c>
      <c r="E3" s="83" t="s">
        <v>6</v>
      </c>
      <c r="F3" s="202" t="s">
        <v>619</v>
      </c>
      <c r="G3" s="83" t="s">
        <v>36</v>
      </c>
      <c r="H3" s="207" t="str">
        <f>tbl_Indices[[#This Row],[Ticker]]&amp;" " &amp;tbl_Indices[[#This Row],[Ticker_Suffix]]</f>
        <v>SPX Index</v>
      </c>
      <c r="I3" s="83">
        <v>3</v>
      </c>
      <c r="J3" s="83"/>
    </row>
    <row r="4" spans="1:10">
      <c r="A4" s="83" t="s">
        <v>662</v>
      </c>
      <c r="B4" t="s">
        <v>721</v>
      </c>
      <c r="D4" s="206" t="str">
        <f>tbl_Indices[[#This Row],[PK_Class]]&amp;"_"&amp;tbl_Indices[[#This Row],[PK_Series]]&amp;tbl_Indices[[#This Row],[PK_Indices]]</f>
        <v>E_NASDAQ</v>
      </c>
      <c r="E4" s="83" t="s">
        <v>7</v>
      </c>
      <c r="F4" s="202" t="s">
        <v>620</v>
      </c>
      <c r="G4" s="83" t="s">
        <v>36</v>
      </c>
      <c r="H4" s="207" t="str">
        <f>tbl_Indices[[#This Row],[Ticker]]&amp;" " &amp;tbl_Indices[[#This Row],[Ticker_Suffix]]</f>
        <v>CCMP Index</v>
      </c>
      <c r="I4" s="83">
        <v>4</v>
      </c>
      <c r="J4" s="83"/>
    </row>
    <row r="5" spans="1:10">
      <c r="A5" s="83" t="s">
        <v>662</v>
      </c>
      <c r="B5" t="s">
        <v>722</v>
      </c>
      <c r="D5" s="206" t="str">
        <f>tbl_Indices[[#This Row],[PK_Class]]&amp;"_"&amp;tbl_Indices[[#This Row],[PK_Series]]&amp;tbl_Indices[[#This Row],[PK_Indices]]</f>
        <v>E_FTSE100</v>
      </c>
      <c r="E5" s="83" t="s">
        <v>8</v>
      </c>
      <c r="F5" s="202" t="s">
        <v>621</v>
      </c>
      <c r="G5" s="83" t="s">
        <v>36</v>
      </c>
      <c r="H5" s="207" t="str">
        <f>tbl_Indices[[#This Row],[Ticker]]&amp;" " &amp;tbl_Indices[[#This Row],[Ticker_Suffix]]</f>
        <v>UKX Index</v>
      </c>
      <c r="I5" s="83">
        <v>5</v>
      </c>
      <c r="J5" s="83"/>
    </row>
    <row r="6" spans="1:10">
      <c r="A6" s="83" t="s">
        <v>662</v>
      </c>
      <c r="B6" t="s">
        <v>723</v>
      </c>
      <c r="D6" s="206" t="str">
        <f>tbl_Indices[[#This Row],[PK_Class]]&amp;"_"&amp;tbl_Indices[[#This Row],[PK_Series]]&amp;tbl_Indices[[#This Row],[PK_Indices]]</f>
        <v>E_NK225</v>
      </c>
      <c r="E6" s="83" t="s">
        <v>27</v>
      </c>
      <c r="F6" s="202" t="s">
        <v>622</v>
      </c>
      <c r="G6" s="83" t="s">
        <v>36</v>
      </c>
      <c r="H6" s="207" t="str">
        <f>tbl_Indices[[#This Row],[Ticker]]&amp;" " &amp;tbl_Indices[[#This Row],[Ticker_Suffix]]</f>
        <v>NKY Index</v>
      </c>
      <c r="I6" s="83">
        <v>6</v>
      </c>
      <c r="J6" s="83"/>
    </row>
    <row r="7" spans="1:10">
      <c r="A7" s="83" t="s">
        <v>662</v>
      </c>
      <c r="B7" t="s">
        <v>623</v>
      </c>
      <c r="D7" s="206" t="str">
        <f>tbl_Indices[[#This Row],[PK_Class]]&amp;"_"&amp;tbl_Indices[[#This Row],[PK_Series]]&amp;tbl_Indices[[#This Row],[PK_Indices]]</f>
        <v>E_HSI</v>
      </c>
      <c r="E7" s="83" t="s">
        <v>12</v>
      </c>
      <c r="F7" s="202" t="s">
        <v>623</v>
      </c>
      <c r="G7" s="83" t="s">
        <v>36</v>
      </c>
      <c r="H7" s="207" t="str">
        <f>tbl_Indices[[#This Row],[Ticker]]&amp;" " &amp;tbl_Indices[[#This Row],[Ticker_Suffix]]</f>
        <v>HSI Index</v>
      </c>
      <c r="I7" s="83">
        <v>7</v>
      </c>
      <c r="J7" s="83"/>
    </row>
    <row r="8" spans="1:10">
      <c r="A8" s="83" t="s">
        <v>662</v>
      </c>
      <c r="B8" t="s">
        <v>624</v>
      </c>
      <c r="D8" s="206" t="str">
        <f>tbl_Indices[[#This Row],[PK_Class]]&amp;"_"&amp;tbl_Indices[[#This Row],[PK_Series]]&amp;tbl_Indices[[#This Row],[PK_Indices]]</f>
        <v>E_SHCOMP</v>
      </c>
      <c r="E8" s="83" t="s">
        <v>13</v>
      </c>
      <c r="F8" s="202" t="s">
        <v>624</v>
      </c>
      <c r="G8" s="83" t="s">
        <v>36</v>
      </c>
      <c r="H8" s="207" t="str">
        <f>tbl_Indices[[#This Row],[Ticker]]&amp;" " &amp;tbl_Indices[[#This Row],[Ticker_Suffix]]</f>
        <v>SHCOMP Index</v>
      </c>
      <c r="I8" s="83">
        <v>8</v>
      </c>
      <c r="J8" s="83"/>
    </row>
    <row r="9" spans="1:10">
      <c r="A9" s="83" t="s">
        <v>662</v>
      </c>
      <c r="B9" t="s">
        <v>25</v>
      </c>
      <c r="D9" s="206" t="str">
        <f>tbl_Indices[[#This Row],[PK_Class]]&amp;"_"&amp;tbl_Indices[[#This Row],[PK_Series]]&amp;tbl_Indices[[#This Row],[PK_Indices]]</f>
        <v>E_VIX</v>
      </c>
      <c r="E9" s="83" t="s">
        <v>698</v>
      </c>
      <c r="F9" s="202" t="s">
        <v>25</v>
      </c>
      <c r="G9" s="83" t="s">
        <v>36</v>
      </c>
      <c r="H9" s="207" t="str">
        <f>tbl_Indices[[#This Row],[Ticker]]&amp;" " &amp;tbl_Indices[[#This Row],[Ticker_Suffix]]</f>
        <v>VIX Index</v>
      </c>
      <c r="I9" s="83">
        <v>9</v>
      </c>
      <c r="J9" s="83" t="s">
        <v>610</v>
      </c>
    </row>
    <row r="10" spans="1:10">
      <c r="A10" s="83" t="s">
        <v>663</v>
      </c>
      <c r="B10" t="s">
        <v>706</v>
      </c>
      <c r="C10" t="s">
        <v>700</v>
      </c>
      <c r="D10" s="206" t="str">
        <f>tbl_Indices[[#This Row],[PK_Class]]&amp;"_"&amp;tbl_Indices[[#This Row],[PK_Series]]&amp;tbl_Indices[[#This Row],[PK_Indices]]</f>
        <v>R_UST3M</v>
      </c>
      <c r="E10" t="s">
        <v>666</v>
      </c>
      <c r="F10" s="204" t="s">
        <v>668</v>
      </c>
      <c r="G10" s="83" t="s">
        <v>36</v>
      </c>
      <c r="H10" s="23" t="str">
        <f>tbl_Indices[[#This Row],[Ticker]]&amp;" " &amp;tbl_Indices[[#This Row],[Ticker_Suffix]]</f>
        <v>USGG3M Index</v>
      </c>
      <c r="I10" s="205"/>
      <c r="J10" s="205" t="s">
        <v>610</v>
      </c>
    </row>
    <row r="11" spans="1:10">
      <c r="A11" s="83" t="s">
        <v>663</v>
      </c>
      <c r="B11" t="s">
        <v>706</v>
      </c>
      <c r="C11" t="s">
        <v>664</v>
      </c>
      <c r="D11" s="206" t="str">
        <f>tbl_Indices[[#This Row],[PK_Class]]&amp;"_"&amp;tbl_Indices[[#This Row],[PK_Series]]&amp;tbl_Indices[[#This Row],[PK_Indices]]</f>
        <v>R_UST2Y</v>
      </c>
      <c r="E11" s="83" t="s">
        <v>674</v>
      </c>
      <c r="F11" s="202" t="s">
        <v>625</v>
      </c>
      <c r="G11" s="83" t="s">
        <v>36</v>
      </c>
      <c r="H11" s="207" t="str">
        <f>tbl_Indices[[#This Row],[Ticker]]&amp;" " &amp;tbl_Indices[[#This Row],[Ticker_Suffix]]</f>
        <v>USGG2YR Index</v>
      </c>
      <c r="I11" s="83">
        <v>11</v>
      </c>
      <c r="J11" s="83" t="s">
        <v>610</v>
      </c>
    </row>
    <row r="12" spans="1:10">
      <c r="A12" s="83" t="s">
        <v>663</v>
      </c>
      <c r="B12" t="s">
        <v>706</v>
      </c>
      <c r="C12" t="s">
        <v>665</v>
      </c>
      <c r="D12" s="206" t="str">
        <f>tbl_Indices[[#This Row],[PK_Class]]&amp;"_"&amp;tbl_Indices[[#This Row],[PK_Series]]&amp;tbl_Indices[[#This Row],[PK_Indices]]</f>
        <v>R_UST3Y</v>
      </c>
      <c r="E12" t="s">
        <v>675</v>
      </c>
      <c r="F12" s="204" t="s">
        <v>667</v>
      </c>
      <c r="G12" s="83" t="s">
        <v>36</v>
      </c>
      <c r="H12" s="23" t="str">
        <f>tbl_Indices[[#This Row],[Ticker]]&amp;" " &amp;tbl_Indices[[#This Row],[Ticker_Suffix]]</f>
        <v>USGG3YR Index</v>
      </c>
      <c r="I12" s="205"/>
      <c r="J12" s="205" t="s">
        <v>610</v>
      </c>
    </row>
    <row r="13" spans="1:10">
      <c r="A13" s="83" t="s">
        <v>663</v>
      </c>
      <c r="B13" t="s">
        <v>706</v>
      </c>
      <c r="C13" t="s">
        <v>650</v>
      </c>
      <c r="D13" s="206" t="str">
        <f>tbl_Indices[[#This Row],[PK_Class]]&amp;"_"&amp;tbl_Indices[[#This Row],[PK_Series]]&amp;tbl_Indices[[#This Row],[PK_Indices]]</f>
        <v>R_UST5Y</v>
      </c>
      <c r="E13" s="83" t="s">
        <v>676</v>
      </c>
      <c r="F13" s="202" t="s">
        <v>626</v>
      </c>
      <c r="G13" s="83" t="s">
        <v>36</v>
      </c>
      <c r="H13" s="207" t="str">
        <f>tbl_Indices[[#This Row],[Ticker]]&amp;" " &amp;tbl_Indices[[#This Row],[Ticker_Suffix]]</f>
        <v>USGG5YR Index</v>
      </c>
      <c r="I13" s="83">
        <v>12</v>
      </c>
      <c r="J13" s="83" t="s">
        <v>610</v>
      </c>
    </row>
    <row r="14" spans="1:10">
      <c r="A14" s="83" t="s">
        <v>663</v>
      </c>
      <c r="B14" t="s">
        <v>706</v>
      </c>
      <c r="C14" t="s">
        <v>701</v>
      </c>
      <c r="D14" s="206" t="str">
        <f>tbl_Indices[[#This Row],[PK_Class]]&amp;"_"&amp;tbl_Indices[[#This Row],[PK_Series]]&amp;tbl_Indices[[#This Row],[PK_Indices]]</f>
        <v>R_UST7Y</v>
      </c>
      <c r="E14" s="83" t="s">
        <v>677</v>
      </c>
      <c r="F14" s="202" t="s">
        <v>627</v>
      </c>
      <c r="G14" s="83" t="s">
        <v>36</v>
      </c>
      <c r="H14" s="207" t="str">
        <f>tbl_Indices[[#This Row],[Ticker]]&amp;" " &amp;tbl_Indices[[#This Row],[Ticker_Suffix]]</f>
        <v>USGG7YR Index</v>
      </c>
      <c r="I14" s="83"/>
      <c r="J14" s="83" t="s">
        <v>610</v>
      </c>
    </row>
    <row r="15" spans="1:10">
      <c r="A15" s="83" t="s">
        <v>663</v>
      </c>
      <c r="B15" t="s">
        <v>706</v>
      </c>
      <c r="C15" t="s">
        <v>702</v>
      </c>
      <c r="D15" s="206" t="str">
        <f>tbl_Indices[[#This Row],[PK_Class]]&amp;"_"&amp;tbl_Indices[[#This Row],[PK_Series]]&amp;tbl_Indices[[#This Row],[PK_Indices]]</f>
        <v>R_UST10Y</v>
      </c>
      <c r="E15" s="83" t="s">
        <v>678</v>
      </c>
      <c r="F15" s="202" t="s">
        <v>628</v>
      </c>
      <c r="G15" s="83" t="s">
        <v>36</v>
      </c>
      <c r="H15" s="207" t="str">
        <f>tbl_Indices[[#This Row],[Ticker]]&amp;" " &amp;tbl_Indices[[#This Row],[Ticker_Suffix]]</f>
        <v>USGG10YR Index</v>
      </c>
      <c r="I15" s="83">
        <v>13</v>
      </c>
      <c r="J15" s="83" t="s">
        <v>610</v>
      </c>
    </row>
    <row r="16" spans="1:10">
      <c r="A16" s="83" t="s">
        <v>663</v>
      </c>
      <c r="B16" t="s">
        <v>706</v>
      </c>
      <c r="C16" t="s">
        <v>703</v>
      </c>
      <c r="D16" s="206" t="str">
        <f>tbl_Indices[[#This Row],[PK_Class]]&amp;"_"&amp;tbl_Indices[[#This Row],[PK_Series]]&amp;tbl_Indices[[#This Row],[PK_Indices]]</f>
        <v>R_UST30Y</v>
      </c>
      <c r="E16" s="83" t="s">
        <v>679</v>
      </c>
      <c r="F16" s="202" t="s">
        <v>629</v>
      </c>
      <c r="G16" s="83" t="s">
        <v>36</v>
      </c>
      <c r="H16" s="207" t="str">
        <f>tbl_Indices[[#This Row],[Ticker]]&amp;" " &amp;tbl_Indices[[#This Row],[Ticker_Suffix]]</f>
        <v>USGG30YR Index</v>
      </c>
      <c r="I16" s="83">
        <v>14</v>
      </c>
      <c r="J16" s="83" t="s">
        <v>610</v>
      </c>
    </row>
    <row r="17" spans="1:10">
      <c r="A17" s="83" t="s">
        <v>663</v>
      </c>
      <c r="B17" t="s">
        <v>724</v>
      </c>
      <c r="C17" t="s">
        <v>725</v>
      </c>
      <c r="D17" s="206" t="str">
        <f>tbl_Indices[[#This Row],[PK_Class]]&amp;"_"&amp;tbl_Indices[[#This Row],[PK_Series]]&amp;tbl_Indices[[#This Row],[PK_Indices]]</f>
        <v>R_CNYREPO7D</v>
      </c>
      <c r="E17" s="83" t="s">
        <v>685</v>
      </c>
      <c r="F17" s="202" t="s">
        <v>630</v>
      </c>
      <c r="G17" s="83" t="s">
        <v>728</v>
      </c>
      <c r="H17" s="207" t="str">
        <f>tbl_Indices[[#This Row],[Ticker]]&amp;" " &amp;tbl_Indices[[#This Row],[Ticker_Suffix]]</f>
        <v>OR007 BGN Curncy</v>
      </c>
      <c r="I17" s="83" t="s">
        <v>610</v>
      </c>
      <c r="J17" s="83"/>
    </row>
    <row r="18" spans="1:10">
      <c r="A18" s="83" t="s">
        <v>663</v>
      </c>
      <c r="B18" t="s">
        <v>709</v>
      </c>
      <c r="C18" t="s">
        <v>664</v>
      </c>
      <c r="D18" s="206" t="str">
        <f>tbl_Indices[[#This Row],[PK_Class]]&amp;"_"&amp;tbl_Indices[[#This Row],[PK_Series]]&amp;tbl_Indices[[#This Row],[PK_Indices]]</f>
        <v>R_CNYIRS7P2Y</v>
      </c>
      <c r="E18" s="83" t="s">
        <v>686</v>
      </c>
      <c r="F18" s="202" t="s">
        <v>632</v>
      </c>
      <c r="G18" s="83" t="s">
        <v>36</v>
      </c>
      <c r="H18" s="207" t="str">
        <f>tbl_Indices[[#This Row],[Ticker]]&amp;" " &amp;tbl_Indices[[#This Row],[Ticker_Suffix]]</f>
        <v>CINR7P2Y Index</v>
      </c>
      <c r="I18" s="83" t="s">
        <v>610</v>
      </c>
      <c r="J18" s="83"/>
    </row>
    <row r="19" spans="1:10">
      <c r="A19" s="83" t="s">
        <v>663</v>
      </c>
      <c r="B19" t="s">
        <v>709</v>
      </c>
      <c r="C19" t="s">
        <v>665</v>
      </c>
      <c r="D19" s="206" t="str">
        <f>tbl_Indices[[#This Row],[PK_Class]]&amp;"_"&amp;tbl_Indices[[#This Row],[PK_Series]]&amp;tbl_Indices[[#This Row],[PK_Indices]]</f>
        <v>R_CNYIRS7P3Y</v>
      </c>
      <c r="E19" s="83" t="s">
        <v>687</v>
      </c>
      <c r="F19" s="202" t="s">
        <v>633</v>
      </c>
      <c r="G19" s="83" t="s">
        <v>36</v>
      </c>
      <c r="H19" s="207" t="str">
        <f>tbl_Indices[[#This Row],[Ticker]]&amp;" " &amp;tbl_Indices[[#This Row],[Ticker_Suffix]]</f>
        <v>CINR7P3Y Index</v>
      </c>
      <c r="I19" s="83" t="s">
        <v>610</v>
      </c>
      <c r="J19" s="83"/>
    </row>
    <row r="20" spans="1:10">
      <c r="A20" s="83" t="s">
        <v>663</v>
      </c>
      <c r="B20" t="s">
        <v>709</v>
      </c>
      <c r="C20" t="s">
        <v>650</v>
      </c>
      <c r="D20" s="206" t="str">
        <f>tbl_Indices[[#This Row],[PK_Class]]&amp;"_"&amp;tbl_Indices[[#This Row],[PK_Series]]&amp;tbl_Indices[[#This Row],[PK_Indices]]</f>
        <v>R_CNYIRS7P5Y</v>
      </c>
      <c r="E20" s="83" t="s">
        <v>688</v>
      </c>
      <c r="F20" s="202" t="s">
        <v>634</v>
      </c>
      <c r="G20" s="83" t="s">
        <v>36</v>
      </c>
      <c r="H20" s="207" t="str">
        <f>tbl_Indices[[#This Row],[Ticker]]&amp;" " &amp;tbl_Indices[[#This Row],[Ticker_Suffix]]</f>
        <v>CINR7P5Y Index</v>
      </c>
      <c r="I20" s="83" t="s">
        <v>610</v>
      </c>
      <c r="J20" s="83"/>
    </row>
    <row r="21" spans="1:10">
      <c r="A21" s="83" t="s">
        <v>663</v>
      </c>
      <c r="B21" t="s">
        <v>707</v>
      </c>
      <c r="C21" t="s">
        <v>664</v>
      </c>
      <c r="D21" s="206" t="str">
        <f>tbl_Indices[[#This Row],[PK_Class]]&amp;"_"&amp;tbl_Indices[[#This Row],[PK_Series]]&amp;tbl_Indices[[#This Row],[PK_Indices]]</f>
        <v>R_CNHIRS2Y</v>
      </c>
      <c r="E21" s="83" t="s">
        <v>682</v>
      </c>
      <c r="F21" s="202" t="s">
        <v>635</v>
      </c>
      <c r="G21" s="83" t="s">
        <v>728</v>
      </c>
      <c r="H21" s="207" t="str">
        <f>tbl_Indices[[#This Row],[Ticker]]&amp;" " &amp;tbl_Indices[[#This Row],[Ticker_Suffix]]</f>
        <v>CNHSQQ2 BGN Curncy</v>
      </c>
      <c r="I21" s="83" t="s">
        <v>610</v>
      </c>
      <c r="J21" s="83" t="s">
        <v>610</v>
      </c>
    </row>
    <row r="22" spans="1:10">
      <c r="A22" s="83" t="s">
        <v>663</v>
      </c>
      <c r="B22" t="s">
        <v>707</v>
      </c>
      <c r="C22" t="s">
        <v>665</v>
      </c>
      <c r="D22" s="206" t="str">
        <f>tbl_Indices[[#This Row],[PK_Class]]&amp;"_"&amp;tbl_Indices[[#This Row],[PK_Series]]&amp;tbl_Indices[[#This Row],[PK_Indices]]</f>
        <v>R_CNHIRS3Y</v>
      </c>
      <c r="E22" s="83" t="s">
        <v>683</v>
      </c>
      <c r="F22" s="202" t="s">
        <v>636</v>
      </c>
      <c r="G22" s="83" t="s">
        <v>728</v>
      </c>
      <c r="H22" s="207" t="str">
        <f>tbl_Indices[[#This Row],[Ticker]]&amp;" " &amp;tbl_Indices[[#This Row],[Ticker_Suffix]]</f>
        <v>CNHSQQ3 BGN Curncy</v>
      </c>
      <c r="I22" s="83" t="s">
        <v>610</v>
      </c>
      <c r="J22" s="83" t="s">
        <v>610</v>
      </c>
    </row>
    <row r="23" spans="1:10">
      <c r="A23" s="83" t="s">
        <v>663</v>
      </c>
      <c r="B23" t="s">
        <v>707</v>
      </c>
      <c r="C23" t="s">
        <v>650</v>
      </c>
      <c r="D23" s="206" t="str">
        <f>tbl_Indices[[#This Row],[PK_Class]]&amp;"_"&amp;tbl_Indices[[#This Row],[PK_Series]]&amp;tbl_Indices[[#This Row],[PK_Indices]]</f>
        <v>R_CNHIRS5Y</v>
      </c>
      <c r="E23" s="83" t="s">
        <v>684</v>
      </c>
      <c r="F23" s="202" t="s">
        <v>637</v>
      </c>
      <c r="G23" s="83" t="s">
        <v>728</v>
      </c>
      <c r="H23" s="207" t="str">
        <f>tbl_Indices[[#This Row],[Ticker]]&amp;" " &amp;tbl_Indices[[#This Row],[Ticker_Suffix]]</f>
        <v>CNHSQQ5 BGN Curncy</v>
      </c>
      <c r="I23" s="83" t="s">
        <v>610</v>
      </c>
      <c r="J23" s="83" t="s">
        <v>610</v>
      </c>
    </row>
    <row r="24" spans="1:10">
      <c r="A24" s="83" t="s">
        <v>663</v>
      </c>
      <c r="B24" t="s">
        <v>669</v>
      </c>
      <c r="C24" t="s">
        <v>704</v>
      </c>
      <c r="D24" s="206" t="str">
        <f>tbl_Indices[[#This Row],[PK_Class]]&amp;"_"&amp;tbl_Indices[[#This Row],[PK_Series]]&amp;tbl_Indices[[#This Row],[PK_Indices]]</f>
        <v>R_CGB1Y</v>
      </c>
      <c r="E24" s="83" t="s">
        <v>693</v>
      </c>
      <c r="F24" s="202" t="s">
        <v>638</v>
      </c>
      <c r="G24" s="83" t="s">
        <v>36</v>
      </c>
      <c r="H24" s="207" t="str">
        <f>tbl_Indices[[#This Row],[Ticker]]&amp;" " &amp;tbl_Indices[[#This Row],[Ticker_Suffix]]</f>
        <v>GCNY1YR Index</v>
      </c>
      <c r="I24" s="83" t="s">
        <v>610</v>
      </c>
      <c r="J24" s="83"/>
    </row>
    <row r="25" spans="1:10">
      <c r="A25" s="83" t="s">
        <v>663</v>
      </c>
      <c r="B25" t="s">
        <v>669</v>
      </c>
      <c r="C25" t="s">
        <v>664</v>
      </c>
      <c r="D25" s="206" t="str">
        <f>tbl_Indices[[#This Row],[PK_Class]]&amp;"_"&amp;tbl_Indices[[#This Row],[PK_Series]]&amp;tbl_Indices[[#This Row],[PK_Indices]]</f>
        <v>R_CGB2Y</v>
      </c>
      <c r="E25" s="83" t="s">
        <v>694</v>
      </c>
      <c r="F25" s="202" t="s">
        <v>639</v>
      </c>
      <c r="G25" s="83" t="s">
        <v>36</v>
      </c>
      <c r="H25" s="207" t="str">
        <f>tbl_Indices[[#This Row],[Ticker]]&amp;" " &amp;tbl_Indices[[#This Row],[Ticker_Suffix]]</f>
        <v>GCNY2YR Index</v>
      </c>
      <c r="I25" s="83" t="s">
        <v>610</v>
      </c>
      <c r="J25" s="83"/>
    </row>
    <row r="26" spans="1:10">
      <c r="A26" s="83" t="s">
        <v>663</v>
      </c>
      <c r="B26" t="s">
        <v>669</v>
      </c>
      <c r="C26" t="s">
        <v>665</v>
      </c>
      <c r="D26" s="206" t="str">
        <f>tbl_Indices[[#This Row],[PK_Class]]&amp;"_"&amp;tbl_Indices[[#This Row],[PK_Series]]&amp;tbl_Indices[[#This Row],[PK_Indices]]</f>
        <v>R_CGB3Y</v>
      </c>
      <c r="E26" s="83" t="s">
        <v>695</v>
      </c>
      <c r="F26" s="202" t="s">
        <v>640</v>
      </c>
      <c r="G26" s="83" t="s">
        <v>36</v>
      </c>
      <c r="H26" s="207" t="str">
        <f>tbl_Indices[[#This Row],[Ticker]]&amp;" " &amp;tbl_Indices[[#This Row],[Ticker_Suffix]]</f>
        <v>GCNY3YR Index</v>
      </c>
      <c r="I26" s="83" t="s">
        <v>610</v>
      </c>
      <c r="J26" s="83"/>
    </row>
    <row r="27" spans="1:10">
      <c r="A27" s="83" t="s">
        <v>663</v>
      </c>
      <c r="B27" t="s">
        <v>669</v>
      </c>
      <c r="C27" t="s">
        <v>650</v>
      </c>
      <c r="D27" s="206" t="str">
        <f>tbl_Indices[[#This Row],[PK_Class]]&amp;"_"&amp;tbl_Indices[[#This Row],[PK_Series]]&amp;tbl_Indices[[#This Row],[PK_Indices]]</f>
        <v>R_CGB5Y</v>
      </c>
      <c r="E27" s="83" t="s">
        <v>696</v>
      </c>
      <c r="F27" s="202" t="s">
        <v>641</v>
      </c>
      <c r="G27" s="83" t="s">
        <v>36</v>
      </c>
      <c r="H27" s="207" t="str">
        <f>tbl_Indices[[#This Row],[Ticker]]&amp;" " &amp;tbl_Indices[[#This Row],[Ticker_Suffix]]</f>
        <v>GCNY5YR Index</v>
      </c>
      <c r="I27" s="83" t="s">
        <v>610</v>
      </c>
      <c r="J27" s="83"/>
    </row>
    <row r="28" spans="1:10">
      <c r="A28" s="83" t="s">
        <v>663</v>
      </c>
      <c r="B28" t="s">
        <v>669</v>
      </c>
      <c r="C28" t="s">
        <v>702</v>
      </c>
      <c r="D28" s="206" t="str">
        <f>tbl_Indices[[#This Row],[PK_Class]]&amp;"_"&amp;tbl_Indices[[#This Row],[PK_Series]]&amp;tbl_Indices[[#This Row],[PK_Indices]]</f>
        <v>R_CGB10Y</v>
      </c>
      <c r="E28" s="83" t="s">
        <v>697</v>
      </c>
      <c r="F28" s="202" t="s">
        <v>642</v>
      </c>
      <c r="G28" s="83" t="s">
        <v>36</v>
      </c>
      <c r="H28" s="207" t="str">
        <f>tbl_Indices[[#This Row],[Ticker]]&amp;" " &amp;tbl_Indices[[#This Row],[Ticker_Suffix]]</f>
        <v>GCNY10YR Index</v>
      </c>
      <c r="I28" s="83" t="s">
        <v>610</v>
      </c>
      <c r="J28" s="83"/>
    </row>
    <row r="29" spans="1:10">
      <c r="A29" s="83" t="s">
        <v>663</v>
      </c>
      <c r="B29" t="s">
        <v>708</v>
      </c>
      <c r="C29" t="s">
        <v>704</v>
      </c>
      <c r="D29" s="206" t="str">
        <f>tbl_Indices[[#This Row],[PK_Class]]&amp;"_"&amp;tbl_Indices[[#This Row],[PK_Series]]&amp;tbl_Indices[[#This Row],[PK_Indices]]</f>
        <v>R_CNHB1Y</v>
      </c>
      <c r="E29" s="83" t="s">
        <v>600</v>
      </c>
      <c r="F29" s="202" t="s">
        <v>643</v>
      </c>
      <c r="G29" s="83" t="s">
        <v>36</v>
      </c>
      <c r="H29" s="207" t="str">
        <f>tbl_Indices[[#This Row],[Ticker]]&amp;" " &amp;tbl_Indices[[#This Row],[Ticker_Suffix]]</f>
        <v>CNHBYR1 Index</v>
      </c>
      <c r="I29" s="83" t="s">
        <v>610</v>
      </c>
      <c r="J29" s="83"/>
    </row>
    <row r="30" spans="1:10">
      <c r="A30" s="83" t="s">
        <v>663</v>
      </c>
      <c r="B30" t="s">
        <v>708</v>
      </c>
      <c r="C30" t="s">
        <v>664</v>
      </c>
      <c r="D30" s="206" t="str">
        <f>tbl_Indices[[#This Row],[PK_Class]]&amp;"_"&amp;tbl_Indices[[#This Row],[PK_Series]]&amp;tbl_Indices[[#This Row],[PK_Indices]]</f>
        <v>R_CNHB2Y</v>
      </c>
      <c r="E30" s="83" t="s">
        <v>601</v>
      </c>
      <c r="F30" s="202" t="s">
        <v>644</v>
      </c>
      <c r="G30" s="83" t="s">
        <v>36</v>
      </c>
      <c r="H30" s="207" t="str">
        <f>tbl_Indices[[#This Row],[Ticker]]&amp;" " &amp;tbl_Indices[[#This Row],[Ticker_Suffix]]</f>
        <v>CNHBYR2 Index</v>
      </c>
      <c r="I30" s="83" t="s">
        <v>610</v>
      </c>
      <c r="J30" s="83"/>
    </row>
    <row r="31" spans="1:10">
      <c r="A31" s="83" t="s">
        <v>663</v>
      </c>
      <c r="B31" t="s">
        <v>708</v>
      </c>
      <c r="C31" t="s">
        <v>665</v>
      </c>
      <c r="D31" s="206" t="str">
        <f>tbl_Indices[[#This Row],[PK_Class]]&amp;"_"&amp;tbl_Indices[[#This Row],[PK_Series]]&amp;tbl_Indices[[#This Row],[PK_Indices]]</f>
        <v>R_CNHB3Y</v>
      </c>
      <c r="E31" s="83" t="s">
        <v>602</v>
      </c>
      <c r="F31" s="202" t="s">
        <v>645</v>
      </c>
      <c r="G31" s="83" t="s">
        <v>36</v>
      </c>
      <c r="H31" s="207" t="str">
        <f>tbl_Indices[[#This Row],[Ticker]]&amp;" " &amp;tbl_Indices[[#This Row],[Ticker_Suffix]]</f>
        <v>CNHBYR3 Index</v>
      </c>
      <c r="I31" s="83" t="s">
        <v>610</v>
      </c>
      <c r="J31" s="83"/>
    </row>
    <row r="32" spans="1:10">
      <c r="A32" s="83" t="s">
        <v>663</v>
      </c>
      <c r="B32" t="s">
        <v>708</v>
      </c>
      <c r="C32" t="s">
        <v>650</v>
      </c>
      <c r="D32" s="206" t="str">
        <f>tbl_Indices[[#This Row],[PK_Class]]&amp;"_"&amp;tbl_Indices[[#This Row],[PK_Series]]&amp;tbl_Indices[[#This Row],[PK_Indices]]</f>
        <v>R_CNHB5Y</v>
      </c>
      <c r="E32" s="83" t="s">
        <v>603</v>
      </c>
      <c r="F32" s="202" t="s">
        <v>646</v>
      </c>
      <c r="G32" s="83" t="s">
        <v>36</v>
      </c>
      <c r="H32" s="207" t="str">
        <f>tbl_Indices[[#This Row],[Ticker]]&amp;" " &amp;tbl_Indices[[#This Row],[Ticker_Suffix]]</f>
        <v>CNHBYR5 Index</v>
      </c>
      <c r="I32" s="83" t="s">
        <v>610</v>
      </c>
      <c r="J32" s="83"/>
    </row>
    <row r="33" spans="1:10">
      <c r="A33" s="83" t="s">
        <v>663</v>
      </c>
      <c r="B33" t="s">
        <v>708</v>
      </c>
      <c r="C33" t="s">
        <v>702</v>
      </c>
      <c r="D33" s="206" t="str">
        <f>tbl_Indices[[#This Row],[PK_Class]]&amp;"_"&amp;tbl_Indices[[#This Row],[PK_Series]]&amp;tbl_Indices[[#This Row],[PK_Indices]]</f>
        <v>R_CNHB10Y</v>
      </c>
      <c r="E33" s="83" t="s">
        <v>604</v>
      </c>
      <c r="F33" s="202" t="s">
        <v>647</v>
      </c>
      <c r="G33" s="83" t="s">
        <v>36</v>
      </c>
      <c r="H33" s="207" t="str">
        <f>tbl_Indices[[#This Row],[Ticker]]&amp;" " &amp;tbl_Indices[[#This Row],[Ticker_Suffix]]</f>
        <v>CNHBYR10 Index</v>
      </c>
      <c r="I33" s="83" t="s">
        <v>610</v>
      </c>
      <c r="J33" s="83"/>
    </row>
    <row r="34" spans="1:10">
      <c r="A34" s="83" t="s">
        <v>663</v>
      </c>
      <c r="B34" t="s">
        <v>710</v>
      </c>
      <c r="C34" t="s">
        <v>705</v>
      </c>
      <c r="D34" s="206" t="str">
        <f>tbl_Indices[[#This Row],[PK_Class]]&amp;"_"&amp;tbl_Indices[[#This Row],[PK_Series]]&amp;tbl_Indices[[#This Row],[PK_Indices]]</f>
        <v>R_CNHHIBOR1M</v>
      </c>
      <c r="E34" s="83" t="s">
        <v>692</v>
      </c>
      <c r="F34" s="202" t="s">
        <v>648</v>
      </c>
      <c r="G34" s="83" t="s">
        <v>36</v>
      </c>
      <c r="H34" s="207" t="str">
        <f>tbl_Indices[[#This Row],[Ticker]]&amp;" " &amp;tbl_Indices[[#This Row],[Ticker_Suffix]]</f>
        <v>HICNH1M Index</v>
      </c>
      <c r="I34" s="83" t="s">
        <v>610</v>
      </c>
      <c r="J34" s="83"/>
    </row>
    <row r="35" spans="1:10">
      <c r="A35" s="83" t="s">
        <v>711</v>
      </c>
      <c r="B35" t="s">
        <v>713</v>
      </c>
      <c r="C35" t="s">
        <v>714</v>
      </c>
      <c r="D35" s="206" t="str">
        <f>tbl_Indices[[#This Row],[PK_Class]]&amp;"_"&amp;tbl_Indices[[#This Row],[PK_Series]]&amp;tbl_Indices[[#This Row],[PK_Indices]]</f>
        <v>FI_CDSITRXEXJPIG5Y</v>
      </c>
      <c r="E35" s="83" t="s">
        <v>29</v>
      </c>
      <c r="F35" s="202" t="s">
        <v>727</v>
      </c>
      <c r="G35" s="83" t="s">
        <v>651</v>
      </c>
      <c r="H35" s="207" t="str">
        <f>tbl_Indices[[#This Row],[Ticker]]&amp;" " &amp;tbl_Indices[[#This Row],[Ticker_Suffix]]</f>
        <v>ITRX EXJP IG CDSI GEN 5Y Corp</v>
      </c>
      <c r="I35" s="83">
        <v>16</v>
      </c>
      <c r="J35" s="83" t="s">
        <v>610</v>
      </c>
    </row>
    <row r="36" spans="1:10">
      <c r="A36" s="83" t="s">
        <v>711</v>
      </c>
      <c r="B36" t="s">
        <v>699</v>
      </c>
      <c r="C36" t="s">
        <v>716</v>
      </c>
      <c r="D36" s="206" t="str">
        <f>tbl_Indices[[#This Row],[PK_Class]]&amp;"_"&amp;tbl_Indices[[#This Row],[PK_Series]]&amp;tbl_Indices[[#This Row],[PK_Indices]]</f>
        <v>FI_KUNGFUBONDTOTAL</v>
      </c>
      <c r="E36" s="83" t="s">
        <v>615</v>
      </c>
      <c r="F36" s="202" t="s">
        <v>652</v>
      </c>
      <c r="G36" s="83" t="s">
        <v>36</v>
      </c>
      <c r="H36" s="207" t="str">
        <f>tbl_Indices[[#This Row],[Ticker]]&amp;" " &amp;tbl_Indices[[#This Row],[Ticker_Suffix]]</f>
        <v>I29380US Index</v>
      </c>
      <c r="I36" s="83">
        <v>18</v>
      </c>
      <c r="J36" s="83"/>
    </row>
    <row r="37" spans="1:10">
      <c r="A37" s="83" t="s">
        <v>711</v>
      </c>
      <c r="B37" t="s">
        <v>699</v>
      </c>
      <c r="C37" t="s">
        <v>649</v>
      </c>
      <c r="D37" s="206" t="str">
        <f>tbl_Indices[[#This Row],[PK_Class]]&amp;"_"&amp;tbl_Indices[[#This Row],[PK_Series]]&amp;tbl_Indices[[#This Row],[PK_Indices]]</f>
        <v>FI_KUNGFUBONDIG</v>
      </c>
      <c r="E37" s="83" t="s">
        <v>616</v>
      </c>
      <c r="F37" s="202" t="s">
        <v>653</v>
      </c>
      <c r="G37" s="83" t="s">
        <v>36</v>
      </c>
      <c r="H37" s="207" t="str">
        <f>tbl_Indices[[#This Row],[Ticker]]&amp;" " &amp;tbl_Indices[[#This Row],[Ticker_Suffix]]</f>
        <v>I29382US Index</v>
      </c>
      <c r="I37" s="83">
        <v>19</v>
      </c>
      <c r="J37" s="83" t="s">
        <v>610</v>
      </c>
    </row>
    <row r="38" spans="1:10">
      <c r="A38" s="83" t="s">
        <v>711</v>
      </c>
      <c r="B38" t="s">
        <v>699</v>
      </c>
      <c r="C38" t="s">
        <v>715</v>
      </c>
      <c r="D38" s="206" t="str">
        <f>tbl_Indices[[#This Row],[PK_Class]]&amp;"_"&amp;tbl_Indices[[#This Row],[PK_Series]]&amp;tbl_Indices[[#This Row],[PK_Indices]]</f>
        <v>FI_KUNGFUBONDHY</v>
      </c>
      <c r="E38" s="83" t="s">
        <v>617</v>
      </c>
      <c r="F38" s="202" t="s">
        <v>654</v>
      </c>
      <c r="G38" s="83" t="s">
        <v>36</v>
      </c>
      <c r="H38" s="207" t="str">
        <f>tbl_Indices[[#This Row],[Ticker]]&amp;" " &amp;tbl_Indices[[#This Row],[Ticker_Suffix]]</f>
        <v>I29381US Index</v>
      </c>
      <c r="I38" s="83">
        <v>20</v>
      </c>
      <c r="J38" s="83" t="s">
        <v>610</v>
      </c>
    </row>
    <row r="39" spans="1:10">
      <c r="A39" s="83" t="s">
        <v>82</v>
      </c>
      <c r="B39" t="s">
        <v>670</v>
      </c>
      <c r="D39" s="206" t="str">
        <f>tbl_Indices[[#This Row],[PK_Class]]&amp;"_"&amp;tbl_Indices[[#This Row],[PK_Series]]&amp;tbl_Indices[[#This Row],[PK_Indices]]</f>
        <v>C_OIL</v>
      </c>
      <c r="E39" s="83" t="s">
        <v>33</v>
      </c>
      <c r="F39" s="202" t="s">
        <v>655</v>
      </c>
      <c r="G39" s="83" t="s">
        <v>656</v>
      </c>
      <c r="H39" s="207" t="str">
        <f>tbl_Indices[[#This Row],[Ticker]]&amp;" " &amp;tbl_Indices[[#This Row],[Ticker_Suffix]]</f>
        <v>C01 Comdty</v>
      </c>
      <c r="I39" s="83">
        <v>22</v>
      </c>
      <c r="J39" s="83"/>
    </row>
    <row r="40" spans="1:10">
      <c r="A40" s="83" t="s">
        <v>82</v>
      </c>
      <c r="B40" t="s">
        <v>671</v>
      </c>
      <c r="D40" s="206" t="str">
        <f>tbl_Indices[[#This Row],[PK_Class]]&amp;"_"&amp;tbl_Indices[[#This Row],[PK_Series]]&amp;tbl_Indices[[#This Row],[PK_Indices]]</f>
        <v>C_GOLD</v>
      </c>
      <c r="E40" s="83" t="s">
        <v>34</v>
      </c>
      <c r="F40" s="202" t="s">
        <v>657</v>
      </c>
      <c r="G40" s="83" t="s">
        <v>36</v>
      </c>
      <c r="H40" s="207" t="str">
        <f>tbl_Indices[[#This Row],[Ticker]]&amp;" " &amp;tbl_Indices[[#This Row],[Ticker_Suffix]]</f>
        <v>GOLDLNPM Index</v>
      </c>
      <c r="I40" s="83">
        <v>23</v>
      </c>
      <c r="J40" s="83"/>
    </row>
    <row r="41" spans="1:10">
      <c r="A41" s="83" t="s">
        <v>597</v>
      </c>
      <c r="B41" t="s">
        <v>658</v>
      </c>
      <c r="D41" s="206" t="str">
        <f>tbl_Indices[[#This Row],[PK_Class]]&amp;"_"&amp;tbl_Indices[[#This Row],[PK_Series]]&amp;tbl_Indices[[#This Row],[PK_Indices]]</f>
        <v>FX_DXY</v>
      </c>
      <c r="E41" s="83" t="s">
        <v>35</v>
      </c>
      <c r="F41" s="202" t="s">
        <v>658</v>
      </c>
      <c r="G41" s="83" t="s">
        <v>631</v>
      </c>
      <c r="H41" s="207" t="str">
        <f>tbl_Indices[[#This Row],[Ticker]]&amp;" " &amp;tbl_Indices[[#This Row],[Ticker_Suffix]]</f>
        <v>DXY Curncy</v>
      </c>
      <c r="I41" s="83">
        <v>25</v>
      </c>
      <c r="J41" s="83" t="s">
        <v>610</v>
      </c>
    </row>
    <row r="42" spans="1:10">
      <c r="A42" s="83" t="s">
        <v>597</v>
      </c>
      <c r="B42" t="s">
        <v>672</v>
      </c>
      <c r="D42" s="206" t="str">
        <f>tbl_Indices[[#This Row],[PK_Class]]&amp;"_"&amp;tbl_Indices[[#This Row],[PK_Series]]&amp;tbl_Indices[[#This Row],[PK_Indices]]</f>
        <v>FX_CNHUSD</v>
      </c>
      <c r="E42" s="83" t="s">
        <v>680</v>
      </c>
      <c r="F42" s="202" t="s">
        <v>598</v>
      </c>
      <c r="G42" s="83" t="s">
        <v>728</v>
      </c>
      <c r="H42" s="207" t="str">
        <f>tbl_Indices[[#This Row],[Ticker]]&amp;" " &amp;tbl_Indices[[#This Row],[Ticker_Suffix]]</f>
        <v>CNH BGN Curncy</v>
      </c>
      <c r="I42" s="83">
        <v>26</v>
      </c>
      <c r="J42" s="83" t="s">
        <v>610</v>
      </c>
    </row>
    <row r="43" spans="1:10">
      <c r="A43" s="83" t="s">
        <v>597</v>
      </c>
      <c r="B43" t="s">
        <v>673</v>
      </c>
      <c r="D43" s="206" t="str">
        <f>tbl_Indices[[#This Row],[PK_Class]]&amp;"_"&amp;tbl_Indices[[#This Row],[PK_Series]]&amp;tbl_Indices[[#This Row],[PK_Indices]]</f>
        <v>FX_CNYUSD</v>
      </c>
      <c r="E43" s="83" t="s">
        <v>681</v>
      </c>
      <c r="F43" s="202" t="s">
        <v>599</v>
      </c>
      <c r="G43" s="83" t="s">
        <v>631</v>
      </c>
      <c r="H43" s="207" t="str">
        <f>tbl_Indices[[#This Row],[Ticker]]&amp;" " &amp;tbl_Indices[[#This Row],[Ticker_Suffix]]</f>
        <v>CNY Curncy</v>
      </c>
      <c r="I43" s="83" t="s">
        <v>610</v>
      </c>
      <c r="J43" s="83" t="s">
        <v>610</v>
      </c>
    </row>
    <row r="44" spans="1:10">
      <c r="A44" s="83" t="s">
        <v>712</v>
      </c>
      <c r="B44" t="s">
        <v>718</v>
      </c>
      <c r="C44" t="s">
        <v>717</v>
      </c>
      <c r="D44" s="206" t="str">
        <f>tbl_Indices[[#This Row],[PK_Class]]&amp;"_"&amp;tbl_Indices[[#This Row],[PK_Series]]&amp;tbl_Indices[[#This Row],[PK_Indices]]</f>
        <v>Z_RMBDEPOSG</v>
      </c>
      <c r="E44" s="83" t="s">
        <v>323</v>
      </c>
      <c r="F44" s="202" t="s">
        <v>659</v>
      </c>
      <c r="G44" s="83" t="s">
        <v>36</v>
      </c>
      <c r="H44" s="207" t="str">
        <f>tbl_Indices[[#This Row],[Ticker]]&amp;" " &amp;tbl_Indices[[#This Row],[Ticker_Suffix]]</f>
        <v>SIRMBDEP Index</v>
      </c>
      <c r="I44" s="83"/>
      <c r="J44" s="83" t="s">
        <v>610</v>
      </c>
    </row>
    <row r="45" spans="1:10">
      <c r="A45" s="83" t="s">
        <v>712</v>
      </c>
      <c r="B45" t="s">
        <v>718</v>
      </c>
      <c r="C45" t="s">
        <v>719</v>
      </c>
      <c r="D45" s="206" t="str">
        <f>tbl_Indices[[#This Row],[PK_Class]]&amp;"_"&amp;tbl_Indices[[#This Row],[PK_Series]]&amp;tbl_Indices[[#This Row],[PK_Indices]]</f>
        <v>Z_RMBDEPOTW</v>
      </c>
      <c r="E45" s="83" t="s">
        <v>324</v>
      </c>
      <c r="F45" s="202" t="s">
        <v>660</v>
      </c>
      <c r="G45" s="83" t="s">
        <v>36</v>
      </c>
      <c r="H45" s="207" t="str">
        <f>tbl_Indices[[#This Row],[Ticker]]&amp;" " &amp;tbl_Indices[[#This Row],[Ticker_Suffix]]</f>
        <v>TWRMTTL Index</v>
      </c>
      <c r="I45" s="83"/>
      <c r="J45" s="83" t="s">
        <v>610</v>
      </c>
    </row>
    <row r="46" spans="1:10">
      <c r="A46" s="83" t="s">
        <v>712</v>
      </c>
      <c r="B46" t="s">
        <v>718</v>
      </c>
      <c r="C46" t="s">
        <v>596</v>
      </c>
      <c r="D46" s="206" t="str">
        <f>tbl_Indices[[#This Row],[PK_Class]]&amp;"_"&amp;tbl_Indices[[#This Row],[PK_Series]]&amp;tbl_Indices[[#This Row],[PK_Indices]]</f>
        <v>Z_RMBDEPOHK</v>
      </c>
      <c r="E46" s="83" t="s">
        <v>325</v>
      </c>
      <c r="F46" s="203" t="s">
        <v>661</v>
      </c>
      <c r="G46" s="83" t="s">
        <v>36</v>
      </c>
      <c r="H46" s="207" t="str">
        <f>tbl_Indices[[#This Row],[Ticker]]&amp;" " &amp;tbl_Indices[[#This Row],[Ticker_Suffix]]</f>
        <v>HKRDTTL Index</v>
      </c>
      <c r="I46" s="83"/>
      <c r="J46" s="83" t="s">
        <v>610</v>
      </c>
    </row>
  </sheetData>
  <phoneticPr fontId="10"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AT172"/>
  <sheetViews>
    <sheetView topLeftCell="A4" zoomScale="85" zoomScaleNormal="85" workbookViewId="0">
      <selection activeCell="A17" sqref="A17:XFD22"/>
    </sheetView>
  </sheetViews>
  <sheetFormatPr defaultColWidth="9.109375" defaultRowHeight="14.25"/>
  <cols>
    <col min="1" max="1" width="25.88671875" style="221" bestFit="1" customWidth="1"/>
    <col min="2" max="2" width="20" style="258" bestFit="1" customWidth="1"/>
    <col min="3" max="3" width="21.5546875" style="235" bestFit="1" customWidth="1"/>
    <col min="4" max="4" width="23.77734375" style="235" bestFit="1" customWidth="1"/>
    <col min="5" max="5" width="9.88671875" style="235" bestFit="1" customWidth="1"/>
    <col min="6" max="9" width="14.33203125" style="235" bestFit="1" customWidth="1"/>
    <col min="10" max="10" width="15.109375" style="235" bestFit="1" customWidth="1"/>
    <col min="11" max="11" width="14.33203125" style="235" bestFit="1" customWidth="1"/>
    <col min="12" max="12" width="15.109375" style="235" bestFit="1" customWidth="1"/>
    <col min="13" max="13" width="14.33203125" style="259" bestFit="1" customWidth="1"/>
    <col min="14" max="14" width="16.6640625" style="259" bestFit="1" customWidth="1"/>
    <col min="15" max="15" width="15.109375" style="259" bestFit="1" customWidth="1"/>
    <col min="16" max="16" width="15.109375" style="260" bestFit="1" customWidth="1"/>
    <col min="17" max="17" width="9.109375" style="235" bestFit="1" customWidth="1"/>
    <col min="18" max="19" width="15.109375" style="235" bestFit="1" customWidth="1"/>
    <col min="20" max="20" width="19.21875" style="261" bestFit="1" customWidth="1"/>
    <col min="21" max="21" width="19.21875" style="262" bestFit="1" customWidth="1"/>
    <col min="22" max="22" width="19.21875" style="235" bestFit="1" customWidth="1"/>
    <col min="23" max="23" width="15.109375" style="235" bestFit="1" customWidth="1"/>
    <col min="24" max="24" width="9.5546875" style="235" bestFit="1" customWidth="1"/>
    <col min="25" max="25" width="13.5546875" style="235" bestFit="1" customWidth="1"/>
    <col min="26" max="26" width="12.6640625" style="235" bestFit="1" customWidth="1"/>
    <col min="27" max="27" width="9.5546875" style="235" bestFit="1" customWidth="1"/>
    <col min="28" max="28" width="7.21875" style="235" bestFit="1" customWidth="1"/>
    <col min="29" max="29" width="11" style="235" bestFit="1" customWidth="1"/>
    <col min="30" max="30" width="17.44140625" style="235" bestFit="1" customWidth="1"/>
    <col min="31" max="33" width="24.77734375" style="235" bestFit="1" customWidth="1"/>
    <col min="34" max="36" width="14.33203125" style="235" bestFit="1" customWidth="1"/>
    <col min="37" max="37" width="15.109375" style="235" bestFit="1" customWidth="1"/>
    <col min="38" max="41" width="19.21875" style="235" bestFit="1" customWidth="1"/>
    <col min="42" max="42" width="20" style="235" bestFit="1" customWidth="1"/>
    <col min="43" max="43" width="19.21875" style="235" bestFit="1" customWidth="1"/>
    <col min="44" max="44" width="17.5546875" style="235" bestFit="1" customWidth="1"/>
    <col min="45" max="45" width="8.77734375" style="235" bestFit="1" customWidth="1"/>
    <col min="46" max="46" width="12.6640625" style="236" bestFit="1" customWidth="1"/>
    <col min="47" max="16384" width="9.109375" style="209"/>
  </cols>
  <sheetData>
    <row r="1" spans="1:46" hidden="1">
      <c r="A1" s="208" t="s">
        <v>168</v>
      </c>
      <c r="B1" s="208"/>
      <c r="C1" s="209"/>
      <c r="D1" s="209"/>
      <c r="E1" s="209"/>
      <c r="F1" s="209"/>
      <c r="G1" s="209"/>
      <c r="H1" s="209"/>
      <c r="I1" s="209"/>
      <c r="J1" s="209"/>
      <c r="K1" s="209"/>
      <c r="L1" s="209"/>
      <c r="M1" s="210"/>
      <c r="N1" s="210"/>
      <c r="O1" s="210"/>
      <c r="P1" s="211"/>
      <c r="Q1" s="209"/>
      <c r="R1" s="209"/>
      <c r="S1" s="209"/>
      <c r="T1" s="212"/>
      <c r="U1" s="213"/>
      <c r="V1" s="209"/>
      <c r="W1" s="209"/>
      <c r="X1" s="209"/>
      <c r="Y1" s="209"/>
      <c r="Z1" s="209"/>
      <c r="AA1" s="209"/>
      <c r="AB1" s="209"/>
      <c r="AC1" s="209"/>
      <c r="AD1" s="209"/>
      <c r="AE1" s="209"/>
      <c r="AF1" s="209"/>
      <c r="AG1" s="209"/>
      <c r="AH1" s="209"/>
      <c r="AI1" s="209"/>
      <c r="AJ1" s="209"/>
      <c r="AK1" s="209"/>
      <c r="AL1" s="209"/>
      <c r="AM1" s="209"/>
      <c r="AN1" s="209"/>
      <c r="AO1" s="209"/>
      <c r="AP1" s="209"/>
      <c r="AQ1" s="209"/>
      <c r="AR1" s="209"/>
      <c r="AS1" s="209"/>
      <c r="AT1" s="209"/>
    </row>
    <row r="2" spans="1:46" hidden="1">
      <c r="A2" s="208" t="s">
        <v>729</v>
      </c>
      <c r="B2" s="208"/>
      <c r="C2" s="209"/>
      <c r="D2" s="209"/>
      <c r="E2" s="209"/>
      <c r="F2" s="209"/>
      <c r="G2" s="209"/>
      <c r="H2" s="209"/>
      <c r="I2" s="209"/>
      <c r="J2" s="209"/>
      <c r="K2" s="209"/>
      <c r="L2" s="209"/>
      <c r="M2" s="210"/>
      <c r="N2" s="210"/>
      <c r="O2" s="210"/>
      <c r="P2" s="211"/>
      <c r="Q2" s="209"/>
      <c r="R2" s="209"/>
      <c r="S2" s="209"/>
      <c r="T2" s="212"/>
      <c r="U2" s="213"/>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row>
    <row r="3" spans="1:46" hidden="1">
      <c r="A3" s="208" t="s">
        <v>730</v>
      </c>
      <c r="B3" s="208"/>
      <c r="C3" s="209"/>
      <c r="D3" s="209"/>
      <c r="E3" s="209"/>
      <c r="F3" s="209"/>
      <c r="G3" s="209"/>
      <c r="H3" s="209"/>
      <c r="I3" s="209"/>
      <c r="J3" s="209"/>
      <c r="K3" s="209"/>
      <c r="L3" s="209"/>
      <c r="M3" s="210"/>
      <c r="N3" s="210"/>
      <c r="O3" s="210"/>
      <c r="P3" s="211"/>
      <c r="Q3" s="209"/>
      <c r="R3" s="209"/>
      <c r="S3" s="209"/>
      <c r="T3" s="212"/>
      <c r="U3" s="213"/>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row>
    <row r="4" spans="1:46">
      <c r="A4" s="209"/>
      <c r="B4" s="209"/>
      <c r="C4" s="209"/>
      <c r="D4" s="209"/>
      <c r="E4" s="209"/>
      <c r="F4" s="209"/>
      <c r="G4" s="209"/>
      <c r="H4" s="209"/>
      <c r="I4" s="209"/>
      <c r="J4" s="209"/>
      <c r="K4" s="209"/>
      <c r="L4" s="209"/>
      <c r="M4" s="210"/>
      <c r="N4" s="210"/>
      <c r="O4" s="210"/>
      <c r="P4" s="211"/>
      <c r="Q4" s="209"/>
      <c r="R4" s="209"/>
      <c r="S4" s="209"/>
      <c r="T4" s="212"/>
      <c r="U4" s="213"/>
      <c r="V4" s="209"/>
      <c r="W4" s="209"/>
      <c r="X4" s="209"/>
      <c r="Y4" s="209"/>
      <c r="Z4" s="209"/>
      <c r="AA4" s="209"/>
      <c r="AB4" s="209"/>
      <c r="AC4" s="209"/>
      <c r="AD4" s="209"/>
      <c r="AE4" s="209"/>
      <c r="AF4" s="209"/>
      <c r="AG4" s="209"/>
      <c r="AH4" s="209"/>
      <c r="AI4" s="209"/>
      <c r="AJ4" s="209"/>
      <c r="AK4" s="209"/>
      <c r="AL4" s="209"/>
      <c r="AM4" s="209"/>
      <c r="AN4" s="209"/>
      <c r="AO4" s="209"/>
      <c r="AP4" s="209"/>
      <c r="AQ4" s="209"/>
      <c r="AR4" s="209"/>
      <c r="AS4" s="209"/>
      <c r="AT4" s="209"/>
    </row>
    <row r="5" spans="1:46">
      <c r="A5" s="209" t="s">
        <v>169</v>
      </c>
      <c r="B5" s="209" t="s">
        <v>170</v>
      </c>
      <c r="C5" s="209" t="s">
        <v>171</v>
      </c>
      <c r="D5" s="209" t="s">
        <v>172</v>
      </c>
      <c r="E5" s="209" t="s">
        <v>173</v>
      </c>
      <c r="F5" s="209"/>
      <c r="G5" s="209"/>
      <c r="H5" s="209"/>
      <c r="I5" s="209"/>
      <c r="J5" s="209"/>
      <c r="K5" s="209"/>
      <c r="L5" s="209"/>
      <c r="M5" s="210"/>
      <c r="N5" s="210"/>
      <c r="O5" s="210"/>
      <c r="P5" s="211"/>
      <c r="Q5" s="209"/>
      <c r="R5" s="209"/>
      <c r="S5" s="209"/>
      <c r="T5" s="212"/>
      <c r="U5" s="213"/>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row>
    <row r="6" spans="1:46" ht="12.75">
      <c r="A6" s="214">
        <f>tbl_DateParameter[Start date]</f>
        <v>45226</v>
      </c>
      <c r="B6" s="214">
        <f>tbl_DateParameter[End date]</f>
        <v>45233</v>
      </c>
      <c r="C6" s="215">
        <f>tbl_DateParameter[1 week before]</f>
        <v>45226</v>
      </c>
      <c r="D6" s="215" t="str">
        <f>tbl_DateParameter[Start of year]</f>
        <v>1/1/2023</v>
      </c>
      <c r="E6" s="215">
        <f>tbl_DateParameter[[1 year before ]]</f>
        <v>44868</v>
      </c>
      <c r="F6" s="216"/>
      <c r="G6" s="216"/>
      <c r="H6" s="216"/>
      <c r="I6" s="216"/>
      <c r="J6" s="216"/>
      <c r="K6" s="216"/>
      <c r="L6" s="209"/>
      <c r="M6" s="209"/>
      <c r="N6" s="209"/>
      <c r="O6" s="209"/>
      <c r="P6" s="211"/>
      <c r="Q6" s="217"/>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row>
    <row r="7" spans="1:46" ht="12.75">
      <c r="A7" s="209"/>
      <c r="B7" s="209"/>
      <c r="C7" s="209"/>
      <c r="D7" s="209"/>
      <c r="E7" s="209"/>
      <c r="F7" s="209"/>
      <c r="G7" s="209"/>
      <c r="H7" s="209"/>
      <c r="I7" s="209"/>
      <c r="J7" s="209"/>
      <c r="K7" s="209"/>
      <c r="L7" s="209"/>
      <c r="M7" s="209"/>
      <c r="N7" s="209"/>
      <c r="O7" s="209"/>
      <c r="P7" s="211"/>
      <c r="Q7" s="217"/>
      <c r="R7" s="209"/>
      <c r="S7" s="209"/>
      <c r="T7" s="209"/>
      <c r="U7" s="209"/>
      <c r="V7" s="209"/>
      <c r="W7" s="209"/>
      <c r="X7" s="209"/>
      <c r="Y7" s="209"/>
      <c r="Z7" s="209"/>
      <c r="AA7" s="209"/>
      <c r="AB7" s="209"/>
      <c r="AC7" s="209"/>
      <c r="AD7" s="209"/>
      <c r="AE7" s="209"/>
      <c r="AF7" s="209"/>
      <c r="AG7" s="209"/>
      <c r="AH7" s="209"/>
      <c r="AI7" s="209"/>
      <c r="AJ7" s="209"/>
      <c r="AK7" s="209"/>
      <c r="AL7" s="209"/>
      <c r="AM7" s="209"/>
      <c r="AN7" s="209"/>
      <c r="AO7" s="209"/>
      <c r="AP7" s="209"/>
      <c r="AQ7" s="209"/>
      <c r="AR7" s="209"/>
      <c r="AS7" s="209"/>
      <c r="AT7" s="209"/>
    </row>
    <row r="8" spans="1:46" ht="12.75">
      <c r="A8" s="218"/>
      <c r="B8" s="218"/>
      <c r="C8" s="218"/>
      <c r="D8" s="218"/>
      <c r="E8" s="218"/>
      <c r="F8" s="218"/>
      <c r="G8" s="218"/>
      <c r="H8" s="218"/>
      <c r="I8" s="209"/>
      <c r="J8" s="209"/>
      <c r="K8" s="209"/>
      <c r="L8" s="209"/>
      <c r="M8" s="209"/>
      <c r="N8" s="209"/>
      <c r="O8" s="209"/>
      <c r="P8" s="211"/>
      <c r="Q8" s="217"/>
      <c r="R8" s="209"/>
      <c r="S8" s="209"/>
      <c r="T8" s="209"/>
      <c r="U8" s="209"/>
      <c r="V8" s="209"/>
      <c r="W8" s="209"/>
      <c r="X8" s="209"/>
      <c r="Y8" s="209"/>
      <c r="Z8" s="209"/>
      <c r="AA8" s="209"/>
      <c r="AB8" s="209"/>
      <c r="AC8" s="209"/>
      <c r="AD8" s="209"/>
      <c r="AE8" s="209"/>
      <c r="AF8" s="209"/>
      <c r="AG8" s="209"/>
      <c r="AH8" s="209"/>
      <c r="AI8" s="209"/>
      <c r="AJ8" s="209"/>
      <c r="AK8" s="209"/>
      <c r="AL8" s="209"/>
      <c r="AM8" s="209"/>
      <c r="AN8" s="209"/>
      <c r="AO8" s="209"/>
      <c r="AP8" s="209"/>
      <c r="AQ8" s="209"/>
      <c r="AR8" s="209"/>
      <c r="AS8" s="209"/>
      <c r="AT8" s="209"/>
    </row>
    <row r="9" spans="1:46" ht="12.75">
      <c r="A9" s="219"/>
      <c r="B9" s="224" t="s">
        <v>616</v>
      </c>
      <c r="C9" s="225" t="s">
        <v>617</v>
      </c>
      <c r="D9" s="225" t="s">
        <v>781</v>
      </c>
      <c r="E9" s="225" t="s">
        <v>698</v>
      </c>
      <c r="F9" s="226" t="s">
        <v>666</v>
      </c>
      <c r="G9" s="225" t="s">
        <v>674</v>
      </c>
      <c r="H9" s="225" t="s">
        <v>675</v>
      </c>
      <c r="I9" s="225" t="s">
        <v>676</v>
      </c>
      <c r="J9" s="225" t="s">
        <v>678</v>
      </c>
      <c r="K9" s="225" t="s">
        <v>677</v>
      </c>
      <c r="L9" s="225" t="s">
        <v>679</v>
      </c>
      <c r="M9" s="227" t="s">
        <v>695</v>
      </c>
      <c r="N9" s="228" t="s">
        <v>323</v>
      </c>
      <c r="O9" s="228" t="s">
        <v>324</v>
      </c>
      <c r="P9" s="228" t="s">
        <v>325</v>
      </c>
      <c r="Q9" s="229" t="s">
        <v>35</v>
      </c>
      <c r="R9" s="228" t="s">
        <v>782</v>
      </c>
      <c r="S9" s="228" t="s">
        <v>783</v>
      </c>
      <c r="T9" s="228" t="s">
        <v>682</v>
      </c>
      <c r="U9" s="228" t="s">
        <v>683</v>
      </c>
      <c r="V9" s="228" t="s">
        <v>684</v>
      </c>
      <c r="W9" s="228" t="s">
        <v>5</v>
      </c>
      <c r="X9" s="228" t="s">
        <v>6</v>
      </c>
      <c r="Y9" s="228" t="s">
        <v>7</v>
      </c>
      <c r="Z9" s="228" t="s">
        <v>8</v>
      </c>
      <c r="AA9" s="228" t="s">
        <v>27</v>
      </c>
      <c r="AB9" s="228" t="s">
        <v>12</v>
      </c>
      <c r="AC9" s="228" t="s">
        <v>13</v>
      </c>
      <c r="AD9" s="228" t="s">
        <v>784</v>
      </c>
      <c r="AE9" s="228" t="s">
        <v>686</v>
      </c>
      <c r="AF9" s="228" t="s">
        <v>687</v>
      </c>
      <c r="AG9" s="228" t="s">
        <v>688</v>
      </c>
      <c r="AH9" s="228" t="s">
        <v>693</v>
      </c>
      <c r="AI9" s="228" t="s">
        <v>694</v>
      </c>
      <c r="AJ9" s="228" t="s">
        <v>696</v>
      </c>
      <c r="AK9" s="228" t="s">
        <v>697</v>
      </c>
      <c r="AL9" s="228" t="s">
        <v>600</v>
      </c>
      <c r="AM9" s="228" t="s">
        <v>601</v>
      </c>
      <c r="AN9" s="228" t="s">
        <v>602</v>
      </c>
      <c r="AO9" s="228" t="s">
        <v>603</v>
      </c>
      <c r="AP9" s="228" t="s">
        <v>604</v>
      </c>
      <c r="AQ9" s="228" t="s">
        <v>692</v>
      </c>
      <c r="AR9" s="228" t="s">
        <v>615</v>
      </c>
      <c r="AS9" s="228" t="s">
        <v>33</v>
      </c>
      <c r="AT9" s="230" t="s">
        <v>34</v>
      </c>
    </row>
    <row r="10" spans="1:46" ht="12.75">
      <c r="A10" s="220" t="s">
        <v>174</v>
      </c>
      <c r="B10" s="231" t="s">
        <v>690</v>
      </c>
      <c r="C10" s="232" t="s">
        <v>691</v>
      </c>
      <c r="D10" s="232" t="s">
        <v>176</v>
      </c>
      <c r="E10" s="232" t="s">
        <v>177</v>
      </c>
      <c r="F10" s="232" t="s">
        <v>689</v>
      </c>
      <c r="G10" s="232" t="s">
        <v>178</v>
      </c>
      <c r="H10" s="232" t="s">
        <v>179</v>
      </c>
      <c r="I10" s="232" t="s">
        <v>180</v>
      </c>
      <c r="J10" s="232" t="s">
        <v>594</v>
      </c>
      <c r="K10" s="232" t="s">
        <v>182</v>
      </c>
      <c r="L10" s="232" t="s">
        <v>183</v>
      </c>
      <c r="M10" s="233" t="s">
        <v>184</v>
      </c>
      <c r="N10" s="234" t="s">
        <v>605</v>
      </c>
      <c r="O10" s="234" t="s">
        <v>606</v>
      </c>
      <c r="P10" s="234" t="s">
        <v>608</v>
      </c>
      <c r="Q10" s="234" t="s">
        <v>202</v>
      </c>
      <c r="R10" s="234" t="s">
        <v>607</v>
      </c>
      <c r="S10" s="234" t="s">
        <v>203</v>
      </c>
      <c r="T10" s="234" t="s">
        <v>327</v>
      </c>
      <c r="U10" s="234" t="s">
        <v>592</v>
      </c>
      <c r="V10" s="234" t="s">
        <v>593</v>
      </c>
      <c r="W10" s="235" t="s">
        <v>613</v>
      </c>
      <c r="X10" s="235" t="s">
        <v>192</v>
      </c>
      <c r="Y10" s="235" t="s">
        <v>193</v>
      </c>
      <c r="Z10" s="235" t="s">
        <v>194</v>
      </c>
      <c r="AA10" s="235" t="s">
        <v>590</v>
      </c>
      <c r="AB10" s="235" t="s">
        <v>196</v>
      </c>
      <c r="AC10" s="235" t="s">
        <v>197</v>
      </c>
      <c r="AD10" s="235" t="s">
        <v>344</v>
      </c>
      <c r="AE10" s="235" t="s">
        <v>350</v>
      </c>
      <c r="AF10" s="235" t="s">
        <v>589</v>
      </c>
      <c r="AG10" s="235" t="s">
        <v>591</v>
      </c>
      <c r="AH10" s="235" t="s">
        <v>334</v>
      </c>
      <c r="AI10" s="235" t="s">
        <v>335</v>
      </c>
      <c r="AJ10" s="235" t="s">
        <v>338</v>
      </c>
      <c r="AK10" s="235" t="s">
        <v>340</v>
      </c>
      <c r="AL10" s="235" t="s">
        <v>330</v>
      </c>
      <c r="AM10" s="235" t="s">
        <v>336</v>
      </c>
      <c r="AN10" s="235" t="s">
        <v>337</v>
      </c>
      <c r="AO10" s="235" t="s">
        <v>339</v>
      </c>
      <c r="AP10" s="235" t="s">
        <v>341</v>
      </c>
      <c r="AQ10" s="235" t="s">
        <v>356</v>
      </c>
      <c r="AR10" s="235" t="s">
        <v>614</v>
      </c>
      <c r="AS10" s="235" t="s">
        <v>595</v>
      </c>
      <c r="AT10" s="236" t="s">
        <v>201</v>
      </c>
    </row>
    <row r="11" spans="1:46" ht="12.75">
      <c r="A11" s="220" t="s">
        <v>185</v>
      </c>
      <c r="B11" s="237">
        <f>$A$6</f>
        <v>45226</v>
      </c>
      <c r="C11" s="238"/>
      <c r="D11" s="238"/>
      <c r="E11" s="238"/>
      <c r="F11" s="238"/>
      <c r="G11" s="238"/>
      <c r="H11" s="238"/>
      <c r="I11" s="238"/>
      <c r="J11" s="238"/>
      <c r="K11" s="238"/>
      <c r="L11" s="238"/>
      <c r="M11" s="239"/>
      <c r="N11" s="235"/>
      <c r="O11" s="235"/>
      <c r="P11" s="238"/>
      <c r="Q11" s="240"/>
      <c r="R11" s="238"/>
      <c r="S11" s="238"/>
      <c r="T11" s="238"/>
      <c r="U11" s="235"/>
    </row>
    <row r="12" spans="1:46" ht="12.75">
      <c r="A12" s="220" t="s">
        <v>186</v>
      </c>
      <c r="B12" s="237">
        <f>$B$6</f>
        <v>45233</v>
      </c>
      <c r="C12" s="238"/>
      <c r="D12" s="238"/>
      <c r="E12" s="238"/>
      <c r="F12" s="238"/>
      <c r="G12" s="241"/>
      <c r="H12" s="238"/>
      <c r="I12" s="238"/>
      <c r="J12" s="238"/>
      <c r="K12" s="241"/>
      <c r="L12" s="238"/>
      <c r="M12" s="239"/>
      <c r="N12" s="235"/>
      <c r="O12" s="235"/>
      <c r="P12" s="238"/>
      <c r="Q12" s="240"/>
      <c r="R12" s="238"/>
      <c r="S12" s="238"/>
      <c r="T12" s="238"/>
      <c r="U12" s="235"/>
    </row>
    <row r="13" spans="1:46" ht="12.75">
      <c r="A13" s="220" t="s">
        <v>187</v>
      </c>
      <c r="B13" s="242" t="s">
        <v>9</v>
      </c>
      <c r="C13" s="243"/>
      <c r="D13" s="244"/>
      <c r="E13" s="238"/>
      <c r="F13" s="244"/>
      <c r="G13" s="243"/>
      <c r="H13" s="244"/>
      <c r="I13" s="238"/>
      <c r="J13" s="244"/>
      <c r="K13" s="243"/>
      <c r="L13" s="244"/>
      <c r="M13" s="239"/>
      <c r="N13" s="235"/>
      <c r="O13" s="235"/>
      <c r="P13" s="244"/>
      <c r="Q13" s="240"/>
      <c r="R13" s="244"/>
      <c r="S13" s="244"/>
      <c r="T13" s="244"/>
      <c r="U13" s="235"/>
    </row>
    <row r="14" spans="1:46" ht="12.75">
      <c r="A14" s="220" t="s">
        <v>10</v>
      </c>
      <c r="B14" s="242" t="s">
        <v>11</v>
      </c>
      <c r="C14" s="243"/>
      <c r="D14" s="244"/>
      <c r="E14" s="238"/>
      <c r="F14" s="244"/>
      <c r="G14" s="243"/>
      <c r="H14" s="244"/>
      <c r="I14" s="238"/>
      <c r="J14" s="244"/>
      <c r="K14" s="243"/>
      <c r="L14" s="244"/>
      <c r="M14" s="239"/>
      <c r="N14" s="235"/>
      <c r="O14" s="235"/>
      <c r="P14" s="244"/>
      <c r="Q14" s="240"/>
      <c r="R14" s="244"/>
      <c r="S14" s="244"/>
      <c r="T14" s="244"/>
      <c r="U14" s="235"/>
    </row>
    <row r="15" spans="1:46" ht="12.75">
      <c r="A15" s="221" t="s">
        <v>188</v>
      </c>
      <c r="B15" s="245" t="s">
        <v>388</v>
      </c>
      <c r="C15" s="243"/>
      <c r="D15" s="243"/>
      <c r="E15" s="238"/>
      <c r="F15" s="243"/>
      <c r="G15" s="243"/>
      <c r="H15" s="243"/>
      <c r="I15" s="238"/>
      <c r="J15" s="243"/>
      <c r="K15" s="243"/>
      <c r="L15" s="243"/>
      <c r="M15" s="235"/>
      <c r="N15" s="235"/>
      <c r="O15" s="235"/>
      <c r="P15" s="243"/>
      <c r="Q15" s="240"/>
      <c r="R15" s="243"/>
      <c r="S15" s="243"/>
      <c r="T15" s="243"/>
      <c r="U15" s="235"/>
    </row>
    <row r="16" spans="1:46" ht="12.75">
      <c r="A16" s="222" t="s">
        <v>14</v>
      </c>
      <c r="B16" s="246" t="s">
        <v>736</v>
      </c>
      <c r="C16" s="247" t="s">
        <v>737</v>
      </c>
      <c r="D16" s="248" t="s">
        <v>738</v>
      </c>
      <c r="E16" s="249" t="s">
        <v>739</v>
      </c>
      <c r="F16" s="250" t="s">
        <v>740</v>
      </c>
      <c r="G16" s="250" t="s">
        <v>741</v>
      </c>
      <c r="H16" s="250" t="s">
        <v>742</v>
      </c>
      <c r="I16" s="250" t="s">
        <v>743</v>
      </c>
      <c r="J16" s="250" t="s">
        <v>744</v>
      </c>
      <c r="K16" s="250" t="s">
        <v>745</v>
      </c>
      <c r="L16" s="250" t="s">
        <v>746</v>
      </c>
      <c r="M16" s="250" t="s">
        <v>747</v>
      </c>
      <c r="N16" s="250" t="s">
        <v>748</v>
      </c>
      <c r="O16" s="250" t="s">
        <v>749</v>
      </c>
      <c r="P16" s="250" t="s">
        <v>750</v>
      </c>
      <c r="Q16" s="250" t="s">
        <v>751</v>
      </c>
      <c r="R16" s="250" t="s">
        <v>752</v>
      </c>
      <c r="S16" s="250" t="s">
        <v>753</v>
      </c>
      <c r="T16" s="250" t="s">
        <v>754</v>
      </c>
      <c r="U16" s="250" t="s">
        <v>755</v>
      </c>
      <c r="V16" s="250" t="s">
        <v>756</v>
      </c>
      <c r="W16" s="251" t="s">
        <v>757</v>
      </c>
      <c r="X16" s="251" t="s">
        <v>758</v>
      </c>
      <c r="Y16" s="251" t="s">
        <v>759</v>
      </c>
      <c r="Z16" s="251" t="s">
        <v>760</v>
      </c>
      <c r="AA16" s="251" t="s">
        <v>761</v>
      </c>
      <c r="AB16" s="251" t="s">
        <v>762</v>
      </c>
      <c r="AC16" s="251" t="s">
        <v>763</v>
      </c>
      <c r="AD16" s="251" t="s">
        <v>764</v>
      </c>
      <c r="AE16" s="251" t="s">
        <v>765</v>
      </c>
      <c r="AF16" s="251" t="s">
        <v>766</v>
      </c>
      <c r="AG16" s="251" t="s">
        <v>767</v>
      </c>
      <c r="AH16" s="251" t="s">
        <v>768</v>
      </c>
      <c r="AI16" s="251" t="s">
        <v>769</v>
      </c>
      <c r="AJ16" s="251" t="s">
        <v>770</v>
      </c>
      <c r="AK16" s="251" t="s">
        <v>771</v>
      </c>
      <c r="AL16" s="251" t="s">
        <v>772</v>
      </c>
      <c r="AM16" s="251" t="s">
        <v>773</v>
      </c>
      <c r="AN16" s="251" t="s">
        <v>774</v>
      </c>
      <c r="AO16" s="251" t="s">
        <v>775</v>
      </c>
      <c r="AP16" s="251" t="s">
        <v>776</v>
      </c>
      <c r="AQ16" s="251" t="s">
        <v>777</v>
      </c>
      <c r="AR16" s="251" t="s">
        <v>778</v>
      </c>
      <c r="AS16" s="251" t="s">
        <v>779</v>
      </c>
      <c r="AT16" s="252" t="s">
        <v>780</v>
      </c>
    </row>
    <row r="17" spans="1:46" ht="12.75">
      <c r="A17" s="223" t="e">
        <f ca="1">_xll.BDH(B10,B15,B11,B12,"Dir=V","Dts=S","Sort=D","Quote=C","QtTyp=P","CDR=5D","fill=c","curr=USD","cols=2;rows=6")</f>
        <v>#NAME?</v>
      </c>
      <c r="B17" s="254">
        <v>171.56319999999999</v>
      </c>
      <c r="C17" s="254" t="e">
        <f ca="1">_xll.BDH(C$10,$B$15,$B$11,$B$12,"Dir=V","Dts=H","Sort=D","Quote=C","QtTyp=P","CDR=5D","fill=c","curr=USD","cols=1;rows=6")</f>
        <v>#NAME?</v>
      </c>
      <c r="D17" s="254" t="e">
        <f ca="1">_xll.BDH(D$10,$B$15,$B$11,$B$12,"Dir=V","Dts=H","Sort=D","Quote=C","QtTyp=P","CDR=5D","fill=c","curr=USD","cols=1;rows=6")</f>
        <v>#NAME?</v>
      </c>
      <c r="E17" s="254" t="e">
        <f ca="1">_xll.BDH(E$10,$B$15,$B$11,$B$12,"Dir=V","Dts=H","Sort=D","Quote=C","QtTyp=P","CDR=5D","fill=c","curr=USD","cols=1;rows=6")</f>
        <v>#NAME?</v>
      </c>
      <c r="F17" s="255" t="e">
        <f ca="1">_xll.BDH(F$10,$B$15,$B$11,$B$12,"Dir=V","Dts=h","Sort=D","Quote=C","QtTyp=P","CDR=5D","fill=c","curr=USD","factor=0.01","cols=1;rows=6")</f>
        <v>#NAME?</v>
      </c>
      <c r="G17" s="255" t="e">
        <f ca="1">_xll.BDH(G$10,$B$15,$B$11,$B$12,"Dir=V","Dts=h","Sort=D","Quote=C","QtTyp=P","CDR=5D","fill=c","curr=USD","factor=0.01","cols=1;rows=6")</f>
        <v>#NAME?</v>
      </c>
      <c r="H17" s="255" t="e">
        <f ca="1">_xll.BDH(H$10,$B$15,$B$11,$B$12,"Dir=V","Dts=h","Sort=D","Quote=C","QtTyp=P","CDR=5D","fill=c","curr=USD","factor=0.01","cols=1;rows=6")</f>
        <v>#NAME?</v>
      </c>
      <c r="I17" s="255" t="e">
        <f ca="1">_xll.BDH(I$10,$B$15,$B$11,$B$12,"Dir=V","Dts=h","Sort=D","Quote=C","QtTyp=P","CDR=5D","fill=c","curr=USD","factor=0.01","cols=1;rows=6")</f>
        <v>#NAME?</v>
      </c>
      <c r="J17" s="255" t="e">
        <f ca="1">_xll.BDH(J$10,$B$15,$B$11,$B$12,"Dir=V","Dts=h","Sort=D","Quote=C","QtTyp=P","CDR=5D","fill=c","curr=USD","factor=0.01","cols=1;rows=6")</f>
        <v>#NAME?</v>
      </c>
      <c r="K17" s="255" t="e">
        <f ca="1">_xll.BDH(K$10,$B$15,$B$11,$B$12,"Dir=V","Dts=h","Sort=D","Quote=C","QtTyp=P","CDR=5D","fill=c","curr=USD","factor=0.01","cols=1;rows=6")</f>
        <v>#NAME?</v>
      </c>
      <c r="L17" s="255" t="e">
        <f ca="1">_xll.BDH(L$10,$B$15,$B$11,$B$12,"Dir=V","Dts=h","Sort=D","Quote=C","QtTyp=P","CDR=5D","fill=c","curr=USD","factor=0.01","cols=1;rows=6")</f>
        <v>#NAME?</v>
      </c>
      <c r="M17" s="255" t="e">
        <f ca="1">_xll.BDH(M$10,$B$15,$B$11,$B$12,"Dir=V","Dts=h","Sort=D","Quote=C","QtTyp=P","CDR=5D","fill=c","curr=USD","factor=0.01","cols=1;rows=6")</f>
        <v>#NAME?</v>
      </c>
      <c r="N17" s="254" t="e">
        <f ca="1">_xll.BDH(N$10,$B$15,"20230331",$B$12,"Dir=V","Dts=H","Sort=D","Quote=C","QtTyp=P","CDR=5D","fill=c","factor=10","cols=1;rows=156")</f>
        <v>#NAME?</v>
      </c>
      <c r="O17" s="254" t="e">
        <f ca="1">_xll.BDH(O$10,$B$15,"20230331",$B$12,"Dir=V","Dts=H","Sort=D","Quote=C","QtTyp=P","CDR=5D","fill=c","factor=10","cols=1;rows=156")</f>
        <v>#NAME?</v>
      </c>
      <c r="P17" s="254" t="e">
        <f ca="1">_xll.BDH(P$10,$B$15,"20230331",$B$12,"Dir=V","Dts=H","Sort=D","Quote=C","QtTyp=P","CDR=5D","fill=c","factor=10","cols=1;rows=156")</f>
        <v>#NAME?</v>
      </c>
      <c r="Q17" s="254" t="e">
        <f ca="1">_xll.BDH(Q$10,$B$15,$B$11,$B$12,"Dir=V","Dts=H","Sort=D","Quote=C","QtTyp=P","CDR=5D","fill=c","cols=1;rows=6")</f>
        <v>#NAME?</v>
      </c>
      <c r="R17" s="254" t="e">
        <f ca="1">_xll.BDH(R$10,$B$15,$B$11,$B$12,"Dir=V","Dts=H","Sort=D","Quote=C","QtTyp=P","CDR=5D","fill=c","cols=1;rows=6")</f>
        <v>#NAME?</v>
      </c>
      <c r="S17" s="254" t="e">
        <f ca="1">_xll.BDH(S$10,$B$15,$B$11,$B$12,"Dir=V","Dts=H","Sort=D","Quote=C","QtTyp=P","CDR=5D","fill=c","cols=1;rows=6")</f>
        <v>#NAME?</v>
      </c>
      <c r="T17" s="254" t="e">
        <f ca="1">_xll.BDH(T$10,$B$15,$B$11,$B$12,"Dir=V","Dts=H","Sort=D","Quote=C","QtTyp=P","CDR=5D","fill=c","factor=0.01","cols=1;rows=6")</f>
        <v>#NAME?</v>
      </c>
      <c r="U17" s="254" t="e">
        <f ca="1">_xll.BDH(U$10,$B$15,$B$11,$B$12,"Dir=V","Dts=H","Sort=D","Quote=C","QtTyp=P","CDR=5D","fill=c","factor=0.01","cols=1;rows=6")</f>
        <v>#NAME?</v>
      </c>
      <c r="V17" s="254" t="e">
        <f ca="1">_xll.BDH(V$10,$B$15,$B$11,$B$12,"Dir=V","Dts=H","Sort=D","Quote=C","QtTyp=P","CDR=5D","fill=c","factor=0.01","cols=1;rows=6")</f>
        <v>#NAME?</v>
      </c>
      <c r="W17" s="254" t="e">
        <f ca="1">_xll.BDH(W$10,$B$15,$B$11,$B$12,"Dir=V","Dts=H","Sort=D","Quote=C","QtTyp=P","CDR=5D","fill=c","cols=1;rows=6")</f>
        <v>#NAME?</v>
      </c>
      <c r="X17" s="254" t="e">
        <f ca="1">_xll.BDH(X$10,$B$15,$B$11,$B$12,"Dir=V","Dts=H","Sort=D","Quote=C","QtTyp=P","CDR=5D","fill=c","cols=1;rows=6")</f>
        <v>#NAME?</v>
      </c>
      <c r="Y17" s="254" t="e">
        <f ca="1">_xll.BDH(Y$10,$B$15,$B$11,$B$12,"Dir=V","Dts=H","Sort=D","Quote=C","QtTyp=P","CDR=5D","fill=c","cols=1;rows=6")</f>
        <v>#NAME?</v>
      </c>
      <c r="Z17" s="254" t="e">
        <f ca="1">_xll.BDH(Z$10,$B$15,$B$11,$B$12,"Dir=V","Dts=H","Sort=D","Quote=C","QtTyp=P","CDR=5D","fill=c","cols=1;rows=6")</f>
        <v>#NAME?</v>
      </c>
      <c r="AA17" s="254" t="e">
        <f ca="1">_xll.BDH(AA$10,$B$15,$B$11,$B$12,"Dir=V","Dts=H","Sort=D","Quote=C","QtTyp=P","CDR=5D","fill=c","cols=1;rows=6")</f>
        <v>#NAME?</v>
      </c>
      <c r="AB17" s="254" t="e">
        <f ca="1">_xll.BDH(AB$10,$B$15,$B$11,$B$12,"Dir=V","Dts=H","Sort=D","Quote=C","QtTyp=P","CDR=5D","fill=c","cols=1;rows=6")</f>
        <v>#NAME?</v>
      </c>
      <c r="AC17" s="254" t="e">
        <f ca="1">_xll.BDH(AC$10,$B$15,$B$11,$B$12,"Dir=V","Dts=H","Sort=D","Quote=C","QtTyp=P","CDR=5D","fill=c","cols=1;rows=6")</f>
        <v>#NAME?</v>
      </c>
      <c r="AD17" s="254" t="e">
        <f ca="1">_xll.BDH(AD$10,$B$15,$B$11,$B$12,"Dir=V","Dts=H","Sort=D","Quote=C","QtTyp=P","CDR=5D","fill=c","factor=0.01","cols=1;rows=6")</f>
        <v>#NAME?</v>
      </c>
      <c r="AE17" s="254" t="e">
        <f ca="1">_xll.BDH(AE$10,$B$15,$B$11,$B$12,"Dir=V","Dts=H","Sort=D","Quote=C","QtTyp=P","CDR=5D","fill=c","factor=0.01","cols=1;rows=6")</f>
        <v>#NAME?</v>
      </c>
      <c r="AF17" s="254" t="e">
        <f ca="1">_xll.BDH(AF$10,$B$15,$B$11,$B$12,"Dir=V","Dts=H","Sort=D","Quote=C","QtTyp=P","CDR=5D","fill=c","factor=0.01","cols=1;rows=6")</f>
        <v>#NAME?</v>
      </c>
      <c r="AG17" s="254" t="e">
        <f ca="1">_xll.BDH(AG$10,$B$15,$B$11,$B$12,"Dir=V","Dts=H","Sort=D","Quote=C","QtTyp=P","CDR=5D","fill=c","factor=0.01","cols=1;rows=6")</f>
        <v>#NAME?</v>
      </c>
      <c r="AH17" s="254" t="e">
        <f ca="1">_xll.BDH(AH$10,$B$15,$B$11,$B$12,"Dir=V","Dts=H","Sort=D","Quote=C","QtTyp=P","CDR=5D","fill=c","factor=0.01","cols=1;rows=6")</f>
        <v>#NAME?</v>
      </c>
      <c r="AI17" s="254" t="e">
        <f ca="1">_xll.BDH(AI$10,$B$15,$B$11,$B$12,"Dir=V","Dts=H","Sort=D","Quote=C","QtTyp=P","CDR=5D","fill=c","factor=0.01","cols=1;rows=6")</f>
        <v>#NAME?</v>
      </c>
      <c r="AJ17" s="254" t="e">
        <f ca="1">_xll.BDH(AJ$10,$B$15,$B$11,$B$12,"Dir=V","Dts=H","Sort=D","Quote=C","QtTyp=P","CDR=5D","fill=c","factor=0.01","cols=1;rows=6")</f>
        <v>#NAME?</v>
      </c>
      <c r="AK17" s="254" t="e">
        <f ca="1">_xll.BDH(AK$10,$B$15,$B$11,$B$12,"Dir=V","Dts=H","Sort=D","Quote=C","QtTyp=P","CDR=5D","fill=c","factor=0.01","cols=1;rows=6")</f>
        <v>#NAME?</v>
      </c>
      <c r="AL17" s="254" t="e">
        <f ca="1">_xll.BDH(AL$10,$B$15,$B$11,$B$12,"Dir=V","Dts=H","Sort=D","Quote=C","QtTyp=P","CDR=5D","fill=c","factor=0.01","cols=1;rows=6")</f>
        <v>#NAME?</v>
      </c>
      <c r="AM17" s="254" t="e">
        <f ca="1">_xll.BDH(AM$10,$B$15,$B$11,$B$12,"Dir=V","Dts=H","Sort=D","Quote=C","QtTyp=P","CDR=5D","fill=c","factor=0.01","cols=1;rows=6")</f>
        <v>#NAME?</v>
      </c>
      <c r="AN17" s="254" t="e">
        <f ca="1">_xll.BDH(AN$10,$B$15,$B$11,$B$12,"Dir=V","Dts=H","Sort=D","Quote=C","QtTyp=P","CDR=5D","fill=c","factor=0.01","cols=1;rows=6")</f>
        <v>#NAME?</v>
      </c>
      <c r="AO17" s="254" t="e">
        <f ca="1">_xll.BDH(AO$10,$B$15,"20230331",$B$12,"Dir=V","Dts=H","Sort=D","Quote=C","QtTyp=P","CDR=5D","fill=c","factor=0.01","cols=1;rows=156")</f>
        <v>#NAME?</v>
      </c>
      <c r="AP17" s="254" t="e">
        <f ca="1">_xll.BDH(AP$10,$B$15,"20230331",$B$12,"Dir=V","Dts=H","Sort=D","Quote=C","QtTyp=P","CDR=5D","fill=c","factor=0.01","cols=1;rows=156")</f>
        <v>#NAME?</v>
      </c>
      <c r="AQ17" s="254" t="e">
        <f ca="1">_xll.BDH(AQ$10,$B$15,$B$11,$B$12,"Dir=V","Dts=H","Sort=D","Quote=C","QtTyp=P","CDR=5D","fill=c","factor=0.01","cols=1;rows=6")</f>
        <v>#NAME?</v>
      </c>
      <c r="AR17" s="254" t="e">
        <f ca="1">_xll.BDH(AR$10,$B$15,$B$11,$B$12,"Dir=V","Dts=H","Sort=D","Quote=C","QtTyp=P","CDR=5D","fill=c","cols=1;rows=6")</f>
        <v>#NAME?</v>
      </c>
      <c r="AS17" s="254" t="e">
        <f ca="1">_xll.BDH(AS$10,$B$15,$B$11,$B$12,"Dir=V","Dts=H","Sort=D","Quote=C","QtTyp=P","CDR=5D","fill=c","cols=1;rows=6")</f>
        <v>#NAME?</v>
      </c>
      <c r="AT17" s="256" t="e">
        <f ca="1">_xll.BDH(AT$10,$B$15,$B$11,$B$12,"Dir=V","Dts=H","Sort=D","Quote=C","QtTyp=P","CDR=5D","fill=c","cols=1;rows=6")</f>
        <v>#NAME?</v>
      </c>
    </row>
    <row r="18" spans="1:46" ht="12.75">
      <c r="A18" s="223">
        <v>45232</v>
      </c>
      <c r="B18" s="253">
        <v>170.8426</v>
      </c>
      <c r="C18" s="254">
        <v>125.77760000000001</v>
      </c>
      <c r="D18" s="254">
        <v>130.15</v>
      </c>
      <c r="E18" s="254">
        <v>15.66</v>
      </c>
      <c r="F18" s="255">
        <v>5.426799878701568E-2</v>
      </c>
      <c r="G18" s="255">
        <v>4.989299888480455E-2</v>
      </c>
      <c r="H18" s="255">
        <v>4.7820998931117353E-2</v>
      </c>
      <c r="I18" s="255">
        <v>4.6339998964220287E-2</v>
      </c>
      <c r="J18" s="255">
        <v>4.6589998958632348E-2</v>
      </c>
      <c r="K18" s="255">
        <v>4.6764998954720791E-2</v>
      </c>
      <c r="L18" s="255">
        <v>4.8007998926937578E-2</v>
      </c>
      <c r="M18" s="255">
        <v>2.4109999461099506E-2</v>
      </c>
      <c r="N18" s="254">
        <v>2240</v>
      </c>
      <c r="O18" s="257">
        <v>1135.26</v>
      </c>
      <c r="P18" s="254">
        <v>9525.7000000000007</v>
      </c>
      <c r="Q18" s="240">
        <v>106.124</v>
      </c>
      <c r="R18" s="254">
        <v>7.3143000000000002</v>
      </c>
      <c r="S18" s="254">
        <v>7.3266</v>
      </c>
      <c r="T18" s="254">
        <v>2.6249999413266778E-2</v>
      </c>
      <c r="U18" s="235">
        <v>2.5299999434500932E-2</v>
      </c>
      <c r="V18" s="235">
        <v>2.5099999438971277E-2</v>
      </c>
      <c r="W18" s="235">
        <v>33839.08</v>
      </c>
      <c r="X18" s="235">
        <v>4317.78</v>
      </c>
      <c r="Y18" s="235">
        <v>13294.19</v>
      </c>
      <c r="Z18" s="235">
        <v>7446.53</v>
      </c>
      <c r="AA18" s="235">
        <v>31949.89</v>
      </c>
      <c r="AB18" s="235">
        <v>17230.59</v>
      </c>
      <c r="AC18" s="235">
        <v>3009.4059999999999</v>
      </c>
      <c r="AD18" s="235">
        <v>2.0515999541431667E-2</v>
      </c>
      <c r="AE18" s="235">
        <v>2.1236999525316057E-2</v>
      </c>
      <c r="AF18" s="235">
        <v>2.2249999502673746E-2</v>
      </c>
      <c r="AG18" s="235">
        <v>2.4390999454818665E-2</v>
      </c>
      <c r="AH18" s="235">
        <v>2.2359999500215055E-2</v>
      </c>
      <c r="AI18" s="235">
        <v>2.3539999473839997E-2</v>
      </c>
      <c r="AJ18" s="235">
        <v>2.5219999436289071E-2</v>
      </c>
      <c r="AK18" s="235">
        <v>2.6599999405443671E-2</v>
      </c>
      <c r="AL18" s="235">
        <v>2.6436999409087003E-2</v>
      </c>
      <c r="AM18" s="235">
        <v>2.6937999397888778E-2</v>
      </c>
      <c r="AN18" s="235">
        <v>2.7767999379336834E-2</v>
      </c>
      <c r="AO18" s="235">
        <v>2.7858999377302823E-2</v>
      </c>
      <c r="AP18" s="235">
        <v>3.1279999300837517E-2</v>
      </c>
      <c r="AQ18" s="235">
        <v>3.1402999298088249E-2</v>
      </c>
      <c r="AR18" s="235">
        <v>169.84719999999999</v>
      </c>
      <c r="AS18" s="235">
        <v>5818</v>
      </c>
      <c r="AT18" s="236">
        <v>1983.6</v>
      </c>
    </row>
    <row r="19" spans="1:46" ht="12.75">
      <c r="A19" s="223">
        <v>45231</v>
      </c>
      <c r="B19" s="253">
        <v>170.3365</v>
      </c>
      <c r="C19" s="254">
        <v>125.5942</v>
      </c>
      <c r="D19" s="254">
        <v>135.75</v>
      </c>
      <c r="E19" s="254">
        <v>16.87</v>
      </c>
      <c r="F19" s="255">
        <v>5.4510998781584205E-2</v>
      </c>
      <c r="G19" s="255">
        <v>4.943599889501929E-2</v>
      </c>
      <c r="H19" s="255">
        <v>4.7531998937577008E-2</v>
      </c>
      <c r="I19" s="255">
        <v>4.649999896064401E-2</v>
      </c>
      <c r="J19" s="255">
        <v>4.7340998941846187E-2</v>
      </c>
      <c r="K19" s="255">
        <v>4.7238998944126073E-2</v>
      </c>
      <c r="L19" s="255">
        <v>4.9272998898662622E-2</v>
      </c>
      <c r="M19" s="255">
        <v>2.435999945551157E-2</v>
      </c>
      <c r="N19" s="254">
        <v>2240</v>
      </c>
      <c r="O19" s="257">
        <v>1135.26</v>
      </c>
      <c r="P19" s="254">
        <v>9525.7000000000007</v>
      </c>
      <c r="Q19" s="240">
        <v>106.884</v>
      </c>
      <c r="R19" s="254">
        <v>7.3159999999999998</v>
      </c>
      <c r="S19" s="254">
        <v>7.3357000000000001</v>
      </c>
      <c r="T19" s="254">
        <v>2.6449999408796429E-2</v>
      </c>
      <c r="U19" s="235">
        <v>2.5699999425560234E-2</v>
      </c>
      <c r="V19" s="235">
        <v>2.5349999433383348E-2</v>
      </c>
      <c r="W19" s="235">
        <v>33274.58</v>
      </c>
      <c r="X19" s="235">
        <v>4237.8599999999997</v>
      </c>
      <c r="Y19" s="235">
        <v>13061.47</v>
      </c>
      <c r="Z19" s="235">
        <v>7342.43</v>
      </c>
      <c r="AA19" s="235">
        <v>31601.65</v>
      </c>
      <c r="AB19" s="235">
        <v>17101.78</v>
      </c>
      <c r="AC19" s="235">
        <v>3023.076</v>
      </c>
      <c r="AD19" s="235">
        <v>2.4805999445542692E-2</v>
      </c>
      <c r="AE19" s="235">
        <v>2.1505999519303438E-2</v>
      </c>
      <c r="AF19" s="235">
        <v>2.2454999498091637E-2</v>
      </c>
      <c r="AG19" s="235">
        <v>2.4654999448917806E-2</v>
      </c>
      <c r="AH19" s="235">
        <v>2.2539999496191739E-2</v>
      </c>
      <c r="AI19" s="235">
        <v>2.3749999469146132E-2</v>
      </c>
      <c r="AJ19" s="235">
        <v>2.5389999432489277E-2</v>
      </c>
      <c r="AK19" s="235">
        <v>2.6889999398961664E-2</v>
      </c>
      <c r="AL19" s="235">
        <v>2.6277999412640932E-2</v>
      </c>
      <c r="AM19" s="235">
        <v>2.7085999394580722E-2</v>
      </c>
      <c r="AN19" s="235">
        <v>2.776599937938154E-2</v>
      </c>
      <c r="AO19" s="235">
        <v>2.7858999377302823E-2</v>
      </c>
      <c r="AP19" s="235">
        <v>3.1279999300837517E-2</v>
      </c>
      <c r="AQ19" s="235">
        <v>3.1837899288367479E-2</v>
      </c>
      <c r="AR19" s="235">
        <v>169.37559999999999</v>
      </c>
      <c r="AS19" s="235">
        <v>5892</v>
      </c>
      <c r="AT19" s="236">
        <v>1986.35</v>
      </c>
    </row>
    <row r="20" spans="1:46" ht="12.75">
      <c r="A20" s="223">
        <v>45230</v>
      </c>
      <c r="B20" s="253">
        <v>169.5172</v>
      </c>
      <c r="C20" s="254">
        <v>125.733</v>
      </c>
      <c r="D20" s="254">
        <v>139.19999999999999</v>
      </c>
      <c r="E20" s="254">
        <v>18.14</v>
      </c>
      <c r="F20" s="255">
        <v>5.4622998779080806E-2</v>
      </c>
      <c r="G20" s="255">
        <v>5.0872998862899838E-2</v>
      </c>
      <c r="H20" s="255">
        <v>4.9259998898953203E-2</v>
      </c>
      <c r="I20" s="255">
        <v>4.853599891513586E-2</v>
      </c>
      <c r="J20" s="255">
        <v>4.9306998897902667E-2</v>
      </c>
      <c r="K20" s="255">
        <v>4.9309998897835612E-2</v>
      </c>
      <c r="L20" s="255">
        <v>5.093099886160344E-2</v>
      </c>
      <c r="M20" s="255">
        <v>2.4219999458640815E-2</v>
      </c>
      <c r="N20" s="254">
        <v>2240</v>
      </c>
      <c r="O20" s="257">
        <v>1135.26</v>
      </c>
      <c r="P20" s="254">
        <v>9525.7000000000007</v>
      </c>
      <c r="Q20" s="240">
        <v>106.663</v>
      </c>
      <c r="R20" s="254">
        <v>7.3163999999999998</v>
      </c>
      <c r="S20" s="254">
        <v>7.3415999999999997</v>
      </c>
      <c r="T20" s="254">
        <v>2.5799999423325063E-2</v>
      </c>
      <c r="U20" s="235">
        <v>2.5049999440088868E-2</v>
      </c>
      <c r="V20" s="235">
        <v>2.4799999445676804E-2</v>
      </c>
      <c r="W20" s="235">
        <v>33052.870000000003</v>
      </c>
      <c r="X20" s="235">
        <v>4193.8</v>
      </c>
      <c r="Y20" s="235">
        <v>12851.24</v>
      </c>
      <c r="Z20" s="235">
        <v>7321.72</v>
      </c>
      <c r="AA20" s="235">
        <v>30858.85</v>
      </c>
      <c r="AB20" s="235">
        <v>17112.48</v>
      </c>
      <c r="AC20" s="235">
        <v>3018.7710000000002</v>
      </c>
      <c r="AD20" s="235">
        <v>1.9572999562509359E-2</v>
      </c>
      <c r="AE20" s="235">
        <v>2.1430999520979821E-2</v>
      </c>
      <c r="AF20" s="235">
        <v>2.2490999497286973E-2</v>
      </c>
      <c r="AG20" s="235">
        <v>2.462399944961071E-2</v>
      </c>
      <c r="AH20" s="235">
        <v>2.2239999502897265E-2</v>
      </c>
      <c r="AI20" s="235">
        <v>2.3559999473392962E-2</v>
      </c>
      <c r="AJ20" s="235">
        <v>2.5379999432712793E-2</v>
      </c>
      <c r="AK20" s="235">
        <v>2.6929999398067596E-2</v>
      </c>
      <c r="AL20" s="235">
        <v>2.6431999409198763E-2</v>
      </c>
      <c r="AM20" s="235">
        <v>2.7086999394558369E-2</v>
      </c>
      <c r="AN20" s="235">
        <v>2.7852999377436936E-2</v>
      </c>
      <c r="AO20" s="235">
        <v>2.7858999377302823E-2</v>
      </c>
      <c r="AP20" s="235">
        <v>3.1279999300837517E-2</v>
      </c>
      <c r="AQ20" s="235">
        <v>3.0310599322505297E-2</v>
      </c>
      <c r="AR20" s="235">
        <v>168.68520000000001</v>
      </c>
      <c r="AS20" s="235">
        <v>5924</v>
      </c>
      <c r="AT20" s="236">
        <v>1996.9</v>
      </c>
    </row>
    <row r="21" spans="1:46" ht="12.75">
      <c r="A21" s="223">
        <v>45229</v>
      </c>
      <c r="B21" s="253">
        <v>169.6927</v>
      </c>
      <c r="C21" s="254">
        <v>125.77630000000001</v>
      </c>
      <c r="D21" s="254">
        <v>139.19999999999999</v>
      </c>
      <c r="E21" s="254">
        <v>19.75</v>
      </c>
      <c r="F21" s="255">
        <v>5.4528998781181871E-2</v>
      </c>
      <c r="G21" s="255">
        <v>5.0539998870342974E-2</v>
      </c>
      <c r="H21" s="255">
        <v>4.8939998906105758E-2</v>
      </c>
      <c r="I21" s="255">
        <v>4.8234998921863739E-2</v>
      </c>
      <c r="J21" s="255">
        <v>4.8941998906061053E-2</v>
      </c>
      <c r="K21" s="255">
        <v>4.8935998906195169E-2</v>
      </c>
      <c r="L21" s="255">
        <v>5.0484998871572311E-2</v>
      </c>
      <c r="M21" s="255">
        <v>2.4259999457746744E-2</v>
      </c>
      <c r="N21" s="254">
        <v>2240</v>
      </c>
      <c r="O21" s="257">
        <v>1135.26</v>
      </c>
      <c r="P21" s="254">
        <v>9525.7000000000007</v>
      </c>
      <c r="Q21" s="240">
        <v>106.12</v>
      </c>
      <c r="R21" s="254">
        <v>7.3109999999999999</v>
      </c>
      <c r="S21" s="254">
        <v>7.3253000000000004</v>
      </c>
      <c r="T21" s="254">
        <v>2.5899999421089885E-2</v>
      </c>
      <c r="U21" s="235">
        <v>2.4799999445676804E-2</v>
      </c>
      <c r="V21" s="235">
        <v>2.4599999450147153E-2</v>
      </c>
      <c r="W21" s="235">
        <v>32928.959999999999</v>
      </c>
      <c r="X21" s="235">
        <v>4166.82</v>
      </c>
      <c r="Y21" s="235">
        <v>12789.48</v>
      </c>
      <c r="Z21" s="235">
        <v>7327.39</v>
      </c>
      <c r="AA21" s="235">
        <v>30696.959999999999</v>
      </c>
      <c r="AB21" s="235">
        <v>17406.36</v>
      </c>
      <c r="AC21" s="235">
        <v>3021.5529999999999</v>
      </c>
      <c r="AD21" s="235">
        <v>2.0994999530725179E-2</v>
      </c>
      <c r="AE21" s="235">
        <v>2.1550999518297614E-2</v>
      </c>
      <c r="AF21" s="235">
        <v>2.2623999494314193E-2</v>
      </c>
      <c r="AG21" s="235">
        <v>2.4801999445632099E-2</v>
      </c>
      <c r="AH21" s="235">
        <v>2.2519999496638774E-2</v>
      </c>
      <c r="AI21" s="235">
        <v>2.3709999470040204E-2</v>
      </c>
      <c r="AJ21" s="235">
        <v>2.5539999429136512E-2</v>
      </c>
      <c r="AK21" s="235">
        <v>2.7159999392926695E-2</v>
      </c>
      <c r="AL21" s="235">
        <v>2.6737999402359127E-2</v>
      </c>
      <c r="AM21" s="235">
        <v>2.7159999392926695E-2</v>
      </c>
      <c r="AN21" s="235">
        <v>2.7836999377794564E-2</v>
      </c>
      <c r="AO21" s="235">
        <v>2.7858999377302823E-2</v>
      </c>
      <c r="AP21" s="235">
        <v>3.1279999300837517E-2</v>
      </c>
      <c r="AQ21" s="235">
        <v>3.4281799233742055E-2</v>
      </c>
      <c r="AR21" s="235">
        <v>168.84540000000001</v>
      </c>
      <c r="AS21" s="235">
        <v>5920</v>
      </c>
      <c r="AT21" s="236">
        <v>1997.6</v>
      </c>
    </row>
    <row r="22" spans="1:46" ht="12.75">
      <c r="A22" s="223">
        <v>45226</v>
      </c>
      <c r="B22" s="253">
        <v>169.8109</v>
      </c>
      <c r="C22" s="254">
        <v>125.7307</v>
      </c>
      <c r="D22" s="254">
        <v>139.19999999999999</v>
      </c>
      <c r="E22" s="254">
        <v>21.27</v>
      </c>
      <c r="F22" s="255">
        <v>5.4484998782165353E-2</v>
      </c>
      <c r="G22" s="255">
        <v>5.0020998881943529E-2</v>
      </c>
      <c r="H22" s="255">
        <v>4.8333998919650914E-2</v>
      </c>
      <c r="I22" s="255">
        <v>4.7613998935744167E-2</v>
      </c>
      <c r="J22" s="255">
        <v>4.8345998919382689E-2</v>
      </c>
      <c r="K22" s="255">
        <v>4.8377998918667432E-2</v>
      </c>
      <c r="L22" s="255">
        <v>5.0143998879194261E-2</v>
      </c>
      <c r="M22" s="255">
        <v>2.4459999453276399E-2</v>
      </c>
      <c r="N22" s="254">
        <v>2240</v>
      </c>
      <c r="O22" s="257">
        <v>1135.26</v>
      </c>
      <c r="P22" s="254">
        <v>9525.7000000000007</v>
      </c>
      <c r="Q22" s="240">
        <v>106.559</v>
      </c>
      <c r="R22" s="254">
        <v>7.3174000000000001</v>
      </c>
      <c r="S22" s="254">
        <v>7.3334000000000001</v>
      </c>
      <c r="T22" s="254">
        <v>2.6849999399855735E-2</v>
      </c>
      <c r="U22" s="235">
        <v>2.5599999427795412E-2</v>
      </c>
      <c r="V22" s="235">
        <v>2.5099999438971277E-2</v>
      </c>
      <c r="W22" s="235">
        <v>32417.59</v>
      </c>
      <c r="X22" s="235">
        <v>4117.37</v>
      </c>
      <c r="Y22" s="235">
        <v>12643.01</v>
      </c>
      <c r="Z22" s="235">
        <v>7291.28</v>
      </c>
      <c r="AA22" s="235">
        <v>30991.69</v>
      </c>
      <c r="AB22" s="235">
        <v>17398.73</v>
      </c>
      <c r="AC22" s="235">
        <v>3017.7840000000001</v>
      </c>
      <c r="AD22" s="235">
        <v>1.8768999580480158E-2</v>
      </c>
      <c r="AE22" s="235">
        <v>2.1682999515347183E-2</v>
      </c>
      <c r="AF22" s="235">
        <v>2.2807999490201476E-2</v>
      </c>
      <c r="AG22" s="235">
        <v>2.4966999441944065E-2</v>
      </c>
      <c r="AH22" s="235">
        <v>2.2519999496638774E-2</v>
      </c>
      <c r="AI22" s="235">
        <v>2.3879999466240406E-2</v>
      </c>
      <c r="AJ22" s="235">
        <v>2.5669999426230789E-2</v>
      </c>
      <c r="AK22" s="235">
        <v>2.7199999392032624E-2</v>
      </c>
      <c r="AL22" s="235">
        <v>2.6737999402359127E-2</v>
      </c>
      <c r="AM22" s="235">
        <v>2.7159999392926695E-2</v>
      </c>
      <c r="AN22" s="235">
        <v>2.7836999377794564E-2</v>
      </c>
      <c r="AO22" s="235">
        <v>2.7858999377302823E-2</v>
      </c>
      <c r="AP22" s="235">
        <v>3.1279999300837517E-2</v>
      </c>
      <c r="AQ22" s="235">
        <v>3.6575799182467159E-2</v>
      </c>
      <c r="AR22" s="235">
        <v>168.9408</v>
      </c>
      <c r="AS22" s="235">
        <v>5980</v>
      </c>
      <c r="AT22" s="236">
        <v>1982.9</v>
      </c>
    </row>
    <row r="23" spans="1:46">
      <c r="A23" s="223"/>
      <c r="N23" s="259">
        <v>2240</v>
      </c>
      <c r="O23" s="259">
        <v>1135.26</v>
      </c>
      <c r="P23" s="260">
        <v>9525.7000000000007</v>
      </c>
      <c r="AO23" s="235">
        <v>2.7858999377302823E-2</v>
      </c>
      <c r="AP23" s="235">
        <v>3.1279999300837517E-2</v>
      </c>
    </row>
    <row r="24" spans="1:46">
      <c r="N24" s="259">
        <v>2240</v>
      </c>
      <c r="O24" s="259">
        <v>1135.26</v>
      </c>
      <c r="P24" s="260">
        <v>9525.7000000000007</v>
      </c>
      <c r="AO24" s="235">
        <v>2.7858999377302823E-2</v>
      </c>
      <c r="AP24" s="235">
        <v>3.1279999300837517E-2</v>
      </c>
    </row>
    <row r="25" spans="1:46">
      <c r="N25" s="259">
        <v>2240</v>
      </c>
      <c r="O25" s="259">
        <v>1135.26</v>
      </c>
      <c r="P25" s="260">
        <v>9525.7000000000007</v>
      </c>
      <c r="AO25" s="235">
        <v>2.7858999377302823E-2</v>
      </c>
      <c r="AP25" s="235">
        <v>3.1279999300837517E-2</v>
      </c>
    </row>
    <row r="26" spans="1:46">
      <c r="N26" s="259">
        <v>2240</v>
      </c>
      <c r="O26" s="259">
        <v>1135.26</v>
      </c>
      <c r="P26" s="260">
        <v>9525.7000000000007</v>
      </c>
      <c r="AO26" s="235">
        <v>2.7858999377302823E-2</v>
      </c>
      <c r="AP26" s="235">
        <v>3.1279999300837517E-2</v>
      </c>
    </row>
    <row r="27" spans="1:46">
      <c r="N27" s="259">
        <v>2240</v>
      </c>
      <c r="O27" s="259">
        <v>1135.26</v>
      </c>
      <c r="P27" s="260">
        <v>9525.7000000000007</v>
      </c>
      <c r="AO27" s="235">
        <v>2.7858999377302823E-2</v>
      </c>
      <c r="AP27" s="235">
        <v>3.1279999300837517E-2</v>
      </c>
    </row>
    <row r="28" spans="1:46">
      <c r="M28" s="235"/>
      <c r="N28" s="235">
        <v>2240</v>
      </c>
      <c r="O28" s="259">
        <v>1135.26</v>
      </c>
      <c r="P28" s="259">
        <v>9525.7000000000007</v>
      </c>
      <c r="Q28" s="259"/>
      <c r="R28" s="260"/>
      <c r="T28" s="235"/>
      <c r="U28" s="235"/>
      <c r="V28" s="261"/>
      <c r="W28" s="262"/>
      <c r="AO28" s="235">
        <v>2.7858999377302823E-2</v>
      </c>
      <c r="AP28" s="235">
        <v>3.1279999300837517E-2</v>
      </c>
    </row>
    <row r="29" spans="1:46">
      <c r="M29" s="235"/>
      <c r="N29" s="235">
        <v>2240</v>
      </c>
      <c r="O29" s="259">
        <v>1135.26</v>
      </c>
      <c r="P29" s="259">
        <v>9525.7000000000007</v>
      </c>
      <c r="Q29" s="259"/>
      <c r="R29" s="260"/>
      <c r="T29" s="235"/>
      <c r="U29" s="235"/>
      <c r="V29" s="261"/>
      <c r="W29" s="262"/>
      <c r="AO29" s="235">
        <v>2.7858999377302823E-2</v>
      </c>
      <c r="AP29" s="235">
        <v>3.1279999300837517E-2</v>
      </c>
    </row>
    <row r="30" spans="1:46">
      <c r="M30" s="235"/>
      <c r="N30" s="235">
        <v>2240</v>
      </c>
      <c r="O30" s="259">
        <v>1135.26</v>
      </c>
      <c r="P30" s="259">
        <v>9525.7000000000007</v>
      </c>
      <c r="Q30" s="259"/>
      <c r="R30" s="260"/>
      <c r="T30" s="235"/>
      <c r="U30" s="235"/>
      <c r="V30" s="261"/>
      <c r="W30" s="262"/>
      <c r="AO30" s="235">
        <v>2.7858999377302823E-2</v>
      </c>
      <c r="AP30" s="235">
        <v>3.1279999300837517E-2</v>
      </c>
    </row>
    <row r="31" spans="1:46">
      <c r="M31" s="235"/>
      <c r="N31" s="235">
        <v>2240</v>
      </c>
      <c r="O31" s="259">
        <v>1135.26</v>
      </c>
      <c r="P31" s="259">
        <v>9525.7000000000007</v>
      </c>
      <c r="Q31" s="259"/>
      <c r="R31" s="260"/>
      <c r="T31" s="235"/>
      <c r="U31" s="235"/>
      <c r="V31" s="261"/>
      <c r="W31" s="262"/>
      <c r="AO31" s="235">
        <v>2.7858999377302823E-2</v>
      </c>
      <c r="AP31" s="235">
        <v>3.1279999300837517E-2</v>
      </c>
    </row>
    <row r="32" spans="1:46">
      <c r="M32" s="235"/>
      <c r="N32" s="235">
        <v>2240</v>
      </c>
      <c r="O32" s="259">
        <v>1135.26</v>
      </c>
      <c r="P32" s="259">
        <v>9525.7000000000007</v>
      </c>
      <c r="Q32" s="259"/>
      <c r="R32" s="260"/>
      <c r="T32" s="235"/>
      <c r="U32" s="235"/>
      <c r="V32" s="261"/>
      <c r="W32" s="262"/>
      <c r="AO32" s="235">
        <v>2.7858999377302823E-2</v>
      </c>
      <c r="AP32" s="235">
        <v>3.1279999300837517E-2</v>
      </c>
    </row>
    <row r="33" spans="13:42">
      <c r="M33" s="235"/>
      <c r="N33" s="235">
        <v>2240</v>
      </c>
      <c r="O33" s="259">
        <v>1135.26</v>
      </c>
      <c r="P33" s="259">
        <v>9525.7000000000007</v>
      </c>
      <c r="Q33" s="259"/>
      <c r="R33" s="260"/>
      <c r="T33" s="235"/>
      <c r="U33" s="235"/>
      <c r="V33" s="261"/>
      <c r="W33" s="262"/>
      <c r="AO33" s="235">
        <v>2.7858999377302823E-2</v>
      </c>
      <c r="AP33" s="235">
        <v>3.1279999300837517E-2</v>
      </c>
    </row>
    <row r="34" spans="13:42">
      <c r="M34" s="235"/>
      <c r="N34" s="235">
        <v>2240</v>
      </c>
      <c r="O34" s="259">
        <v>1135.26</v>
      </c>
      <c r="P34" s="259">
        <v>9525.7000000000007</v>
      </c>
      <c r="Q34" s="259"/>
      <c r="R34" s="260"/>
      <c r="T34" s="235"/>
      <c r="U34" s="235"/>
      <c r="V34" s="261"/>
      <c r="W34" s="262"/>
      <c r="AO34" s="235">
        <v>2.7858999377302823E-2</v>
      </c>
      <c r="AP34" s="235">
        <v>3.1279999300837517E-2</v>
      </c>
    </row>
    <row r="35" spans="13:42">
      <c r="M35" s="235"/>
      <c r="N35" s="235">
        <v>2240</v>
      </c>
      <c r="O35" s="259">
        <v>1135.26</v>
      </c>
      <c r="P35" s="259">
        <v>9525.7000000000007</v>
      </c>
      <c r="Q35" s="259"/>
      <c r="R35" s="260"/>
      <c r="T35" s="235"/>
      <c r="U35" s="235"/>
      <c r="V35" s="261"/>
      <c r="W35" s="262"/>
      <c r="AO35" s="235">
        <v>2.7858999377302823E-2</v>
      </c>
      <c r="AP35" s="235">
        <v>3.1279999300837517E-2</v>
      </c>
    </row>
    <row r="36" spans="13:42">
      <c r="M36" s="235"/>
      <c r="N36" s="235">
        <v>2240</v>
      </c>
      <c r="O36" s="259">
        <v>1135.26</v>
      </c>
      <c r="P36" s="259">
        <v>9525.7000000000007</v>
      </c>
      <c r="Q36" s="259"/>
      <c r="R36" s="260"/>
      <c r="T36" s="235"/>
      <c r="U36" s="235"/>
      <c r="V36" s="261"/>
      <c r="W36" s="262"/>
      <c r="AO36" s="235">
        <v>2.7858999377302823E-2</v>
      </c>
      <c r="AP36" s="235">
        <v>3.1279999300837517E-2</v>
      </c>
    </row>
    <row r="37" spans="13:42">
      <c r="M37" s="235"/>
      <c r="N37" s="235">
        <v>2240</v>
      </c>
      <c r="O37" s="259">
        <v>1135.26</v>
      </c>
      <c r="P37" s="259">
        <v>9525.7000000000007</v>
      </c>
      <c r="Q37" s="259"/>
      <c r="R37" s="260"/>
      <c r="T37" s="235"/>
      <c r="U37" s="235"/>
      <c r="V37" s="261"/>
      <c r="W37" s="262"/>
      <c r="AO37" s="235">
        <v>2.7858999377302823E-2</v>
      </c>
      <c r="AP37" s="235">
        <v>3.1279999300837517E-2</v>
      </c>
    </row>
    <row r="38" spans="13:42">
      <c r="M38" s="235"/>
      <c r="N38" s="235">
        <v>2240</v>
      </c>
      <c r="O38" s="259">
        <v>1135.26</v>
      </c>
      <c r="P38" s="259">
        <v>9525.7000000000007</v>
      </c>
      <c r="Q38" s="259"/>
      <c r="R38" s="260"/>
      <c r="T38" s="235"/>
      <c r="U38" s="235"/>
      <c r="V38" s="261"/>
      <c r="W38" s="262"/>
      <c r="AO38" s="235">
        <v>2.7858999377302823E-2</v>
      </c>
      <c r="AP38" s="235">
        <v>3.1279999300837517E-2</v>
      </c>
    </row>
    <row r="39" spans="13:42">
      <c r="M39" s="235"/>
      <c r="N39" s="235">
        <v>2240</v>
      </c>
      <c r="O39" s="259">
        <v>1135.26</v>
      </c>
      <c r="P39" s="259">
        <v>9525.7000000000007</v>
      </c>
      <c r="Q39" s="259"/>
      <c r="R39" s="260"/>
      <c r="T39" s="235"/>
      <c r="U39" s="235"/>
      <c r="V39" s="261"/>
      <c r="W39" s="262"/>
      <c r="AO39" s="235">
        <v>2.7858999377302823E-2</v>
      </c>
      <c r="AP39" s="235">
        <v>3.1279999300837517E-2</v>
      </c>
    </row>
    <row r="40" spans="13:42">
      <c r="M40" s="235"/>
      <c r="N40" s="235">
        <v>2240</v>
      </c>
      <c r="O40" s="259">
        <v>1135.26</v>
      </c>
      <c r="P40" s="259">
        <v>9525.7000000000007</v>
      </c>
      <c r="Q40" s="259"/>
      <c r="R40" s="260"/>
      <c r="T40" s="235"/>
      <c r="U40" s="235"/>
      <c r="V40" s="261"/>
      <c r="W40" s="262"/>
      <c r="AO40" s="235">
        <v>2.7858999377302823E-2</v>
      </c>
      <c r="AP40" s="235">
        <v>3.1279999300837517E-2</v>
      </c>
    </row>
    <row r="41" spans="13:42">
      <c r="M41" s="235"/>
      <c r="N41" s="235">
        <v>2240</v>
      </c>
      <c r="O41" s="259">
        <v>1135.26</v>
      </c>
      <c r="P41" s="259">
        <v>9525.7000000000007</v>
      </c>
      <c r="Q41" s="259"/>
      <c r="R41" s="260"/>
      <c r="T41" s="235"/>
      <c r="U41" s="235"/>
      <c r="V41" s="261"/>
      <c r="W41" s="262"/>
      <c r="AO41" s="235">
        <v>2.7858999377302823E-2</v>
      </c>
      <c r="AP41" s="235">
        <v>3.1279999300837517E-2</v>
      </c>
    </row>
    <row r="42" spans="13:42">
      <c r="M42" s="235"/>
      <c r="N42" s="235">
        <v>2020</v>
      </c>
      <c r="O42" s="259">
        <v>1210.75</v>
      </c>
      <c r="P42" s="259">
        <v>9624.7999999999993</v>
      </c>
      <c r="Q42" s="259"/>
      <c r="R42" s="260"/>
      <c r="T42" s="235"/>
      <c r="U42" s="235"/>
      <c r="V42" s="261"/>
      <c r="W42" s="262"/>
      <c r="AO42" s="235">
        <v>2.7858999377302823E-2</v>
      </c>
      <c r="AP42" s="235">
        <v>3.1279999300837517E-2</v>
      </c>
    </row>
    <row r="43" spans="13:42">
      <c r="M43" s="235"/>
      <c r="N43" s="235">
        <v>2020</v>
      </c>
      <c r="O43" s="259">
        <v>1210.75</v>
      </c>
      <c r="P43" s="259">
        <v>9624.7999999999993</v>
      </c>
      <c r="Q43" s="259"/>
      <c r="R43" s="260"/>
      <c r="T43" s="235"/>
      <c r="U43" s="235"/>
      <c r="V43" s="261"/>
      <c r="W43" s="262"/>
      <c r="AO43" s="235">
        <v>2.7858999377302823E-2</v>
      </c>
      <c r="AP43" s="235">
        <v>3.1279999300837517E-2</v>
      </c>
    </row>
    <row r="44" spans="13:42">
      <c r="M44" s="235"/>
      <c r="N44" s="235">
        <v>2020</v>
      </c>
      <c r="O44" s="259">
        <v>1210.75</v>
      </c>
      <c r="P44" s="259">
        <v>9624.7999999999993</v>
      </c>
      <c r="Q44" s="259"/>
      <c r="R44" s="260"/>
      <c r="T44" s="235"/>
      <c r="U44" s="235"/>
      <c r="V44" s="261"/>
      <c r="W44" s="262"/>
      <c r="AO44" s="235">
        <v>2.7858999377302823E-2</v>
      </c>
      <c r="AP44" s="235">
        <v>3.1279999300837517E-2</v>
      </c>
    </row>
    <row r="45" spans="13:42">
      <c r="M45" s="235"/>
      <c r="N45" s="235">
        <v>2020</v>
      </c>
      <c r="O45" s="259">
        <v>1210.75</v>
      </c>
      <c r="P45" s="259">
        <v>9624.7999999999993</v>
      </c>
      <c r="Q45" s="259"/>
      <c r="R45" s="260"/>
      <c r="T45" s="235"/>
      <c r="U45" s="235"/>
      <c r="V45" s="261"/>
      <c r="W45" s="262"/>
      <c r="AO45" s="235">
        <v>2.7858999377302823E-2</v>
      </c>
      <c r="AP45" s="235">
        <v>3.1279999300837517E-2</v>
      </c>
    </row>
    <row r="46" spans="13:42">
      <c r="M46" s="235"/>
      <c r="N46" s="235">
        <v>2020</v>
      </c>
      <c r="O46" s="259">
        <v>1210.75</v>
      </c>
      <c r="P46" s="259">
        <v>9624.7999999999993</v>
      </c>
      <c r="Q46" s="259"/>
      <c r="R46" s="260"/>
      <c r="T46" s="235"/>
      <c r="U46" s="235"/>
      <c r="V46" s="261"/>
      <c r="W46" s="262"/>
      <c r="AO46" s="235">
        <v>2.7858999377302823E-2</v>
      </c>
      <c r="AP46" s="235">
        <v>3.1279999300837517E-2</v>
      </c>
    </row>
    <row r="47" spans="13:42">
      <c r="M47" s="235"/>
      <c r="N47" s="235">
        <v>2020</v>
      </c>
      <c r="O47" s="259">
        <v>1210.75</v>
      </c>
      <c r="P47" s="259">
        <v>9624.7999999999993</v>
      </c>
      <c r="Q47" s="259"/>
      <c r="R47" s="260"/>
      <c r="T47" s="235"/>
      <c r="U47" s="235"/>
      <c r="V47" s="261"/>
      <c r="W47" s="262"/>
      <c r="AO47" s="235">
        <v>2.7858999377302823E-2</v>
      </c>
      <c r="AP47" s="235">
        <v>3.1279999300837517E-2</v>
      </c>
    </row>
    <row r="48" spans="13:42">
      <c r="M48" s="235"/>
      <c r="N48" s="235">
        <v>2020</v>
      </c>
      <c r="O48" s="259">
        <v>1210.75</v>
      </c>
      <c r="P48" s="259">
        <v>9624.7999999999993</v>
      </c>
      <c r="Q48" s="259"/>
      <c r="R48" s="260"/>
      <c r="T48" s="235"/>
      <c r="U48" s="235"/>
      <c r="V48" s="261"/>
      <c r="W48" s="262"/>
      <c r="AO48" s="235">
        <v>2.7858999377302823E-2</v>
      </c>
      <c r="AP48" s="235">
        <v>3.1279999300837517E-2</v>
      </c>
    </row>
    <row r="49" spans="13:42">
      <c r="M49" s="235"/>
      <c r="N49" s="235">
        <v>2020</v>
      </c>
      <c r="O49" s="259">
        <v>1210.75</v>
      </c>
      <c r="P49" s="259">
        <v>9624.7999999999993</v>
      </c>
      <c r="Q49" s="259"/>
      <c r="R49" s="260"/>
      <c r="T49" s="235"/>
      <c r="U49" s="235"/>
      <c r="V49" s="261"/>
      <c r="W49" s="262"/>
      <c r="AO49" s="235">
        <v>2.7858999377302823E-2</v>
      </c>
      <c r="AP49" s="235">
        <v>3.1279999300837517E-2</v>
      </c>
    </row>
    <row r="50" spans="13:42">
      <c r="M50" s="235"/>
      <c r="N50" s="235">
        <v>2020</v>
      </c>
      <c r="O50" s="259">
        <v>1210.75</v>
      </c>
      <c r="P50" s="259">
        <v>9624.7999999999993</v>
      </c>
      <c r="Q50" s="259"/>
      <c r="R50" s="260"/>
      <c r="T50" s="235"/>
      <c r="U50" s="235"/>
      <c r="V50" s="261"/>
      <c r="W50" s="262"/>
      <c r="AO50" s="235">
        <v>2.7858999377302823E-2</v>
      </c>
      <c r="AP50" s="235">
        <v>3.1279999300837517E-2</v>
      </c>
    </row>
    <row r="51" spans="13:42">
      <c r="M51" s="235"/>
      <c r="N51" s="235">
        <v>2020</v>
      </c>
      <c r="O51" s="259">
        <v>1210.75</v>
      </c>
      <c r="P51" s="259">
        <v>9624.7999999999993</v>
      </c>
      <c r="Q51" s="259"/>
      <c r="R51" s="260"/>
      <c r="T51" s="235"/>
      <c r="U51" s="235"/>
      <c r="V51" s="261"/>
      <c r="W51" s="262"/>
      <c r="AO51" s="235">
        <v>2.7858999377302823E-2</v>
      </c>
      <c r="AP51" s="235">
        <v>3.1279999300837517E-2</v>
      </c>
    </row>
    <row r="52" spans="13:42">
      <c r="M52" s="235"/>
      <c r="N52" s="235">
        <v>2020</v>
      </c>
      <c r="O52" s="259">
        <v>1210.75</v>
      </c>
      <c r="P52" s="259">
        <v>9624.7999999999993</v>
      </c>
      <c r="Q52" s="259"/>
      <c r="R52" s="260"/>
      <c r="T52" s="235"/>
      <c r="U52" s="235"/>
      <c r="V52" s="261"/>
      <c r="W52" s="262"/>
      <c r="AO52" s="235">
        <v>2.7858999377302823E-2</v>
      </c>
      <c r="AP52" s="235">
        <v>3.1279999300837517E-2</v>
      </c>
    </row>
    <row r="53" spans="13:42">
      <c r="M53" s="235"/>
      <c r="N53" s="235">
        <v>2020</v>
      </c>
      <c r="O53" s="259">
        <v>1210.75</v>
      </c>
      <c r="P53" s="259">
        <v>9624.7999999999993</v>
      </c>
      <c r="Q53" s="259"/>
      <c r="R53" s="260"/>
      <c r="T53" s="235"/>
      <c r="U53" s="235"/>
      <c r="V53" s="261"/>
      <c r="W53" s="262"/>
      <c r="AO53" s="235">
        <v>2.7858999377302823E-2</v>
      </c>
      <c r="AP53" s="235">
        <v>3.1279999300837517E-2</v>
      </c>
    </row>
    <row r="54" spans="13:42">
      <c r="M54" s="235"/>
      <c r="N54" s="235">
        <v>2020</v>
      </c>
      <c r="O54" s="259">
        <v>1210.75</v>
      </c>
      <c r="P54" s="259">
        <v>9624.7999999999993</v>
      </c>
      <c r="Q54" s="259"/>
      <c r="R54" s="260"/>
      <c r="T54" s="235"/>
      <c r="U54" s="235"/>
      <c r="V54" s="261"/>
      <c r="W54" s="262"/>
      <c r="AO54" s="235">
        <v>2.7858999377302823E-2</v>
      </c>
      <c r="AP54" s="235">
        <v>3.1279999300837517E-2</v>
      </c>
    </row>
    <row r="55" spans="13:42">
      <c r="M55" s="235"/>
      <c r="N55" s="235">
        <v>2020</v>
      </c>
      <c r="O55" s="259">
        <v>1210.75</v>
      </c>
      <c r="P55" s="259">
        <v>9624.7999999999993</v>
      </c>
      <c r="Q55" s="259"/>
      <c r="R55" s="260"/>
      <c r="T55" s="235"/>
      <c r="U55" s="235"/>
      <c r="V55" s="261"/>
      <c r="W55" s="262"/>
      <c r="AO55" s="235">
        <v>2.7858999377302823E-2</v>
      </c>
      <c r="AP55" s="235">
        <v>3.1279999300837517E-2</v>
      </c>
    </row>
    <row r="56" spans="13:42">
      <c r="M56" s="235"/>
      <c r="N56" s="235">
        <v>2020</v>
      </c>
      <c r="O56" s="259">
        <v>1210.75</v>
      </c>
      <c r="P56" s="259">
        <v>9624.7999999999993</v>
      </c>
      <c r="Q56" s="259"/>
      <c r="R56" s="260"/>
      <c r="T56" s="235"/>
      <c r="U56" s="235"/>
      <c r="V56" s="261"/>
      <c r="W56" s="262"/>
      <c r="AO56" s="235">
        <v>2.7858999377302823E-2</v>
      </c>
      <c r="AP56" s="235">
        <v>3.1279999300837517E-2</v>
      </c>
    </row>
    <row r="57" spans="13:42">
      <c r="M57" s="235"/>
      <c r="N57" s="235">
        <v>2020</v>
      </c>
      <c r="O57" s="259">
        <v>1210.75</v>
      </c>
      <c r="P57" s="259">
        <v>9624.7999999999993</v>
      </c>
      <c r="Q57" s="259"/>
      <c r="R57" s="260"/>
      <c r="T57" s="235"/>
      <c r="U57" s="235"/>
      <c r="V57" s="261"/>
      <c r="W57" s="262"/>
      <c r="AO57" s="235">
        <v>2.7858999377302823E-2</v>
      </c>
      <c r="AP57" s="235">
        <v>3.1279999300837517E-2</v>
      </c>
    </row>
    <row r="58" spans="13:42">
      <c r="M58" s="235"/>
      <c r="N58" s="235">
        <v>2020</v>
      </c>
      <c r="O58" s="259">
        <v>1210.75</v>
      </c>
      <c r="P58" s="259">
        <v>9624.7999999999993</v>
      </c>
      <c r="Q58" s="259"/>
      <c r="R58" s="260"/>
      <c r="T58" s="235"/>
      <c r="U58" s="235"/>
      <c r="V58" s="261"/>
      <c r="W58" s="262"/>
      <c r="AO58" s="235">
        <v>2.7858999377302823E-2</v>
      </c>
      <c r="AP58" s="235">
        <v>3.1279999300837517E-2</v>
      </c>
    </row>
    <row r="59" spans="13:42">
      <c r="M59" s="235"/>
      <c r="N59" s="235">
        <v>2020</v>
      </c>
      <c r="O59" s="259">
        <v>1210.75</v>
      </c>
      <c r="P59" s="259">
        <v>9624.7999999999993</v>
      </c>
      <c r="Q59" s="259"/>
      <c r="R59" s="260"/>
      <c r="T59" s="235"/>
      <c r="U59" s="235"/>
      <c r="V59" s="261"/>
      <c r="W59" s="262"/>
      <c r="AO59" s="235">
        <v>2.7858999377302823E-2</v>
      </c>
      <c r="AP59" s="235">
        <v>3.1279999300837517E-2</v>
      </c>
    </row>
    <row r="60" spans="13:42">
      <c r="M60" s="235"/>
      <c r="N60" s="235">
        <v>2020</v>
      </c>
      <c r="O60" s="259">
        <v>1210.75</v>
      </c>
      <c r="P60" s="259">
        <v>9624.7999999999993</v>
      </c>
      <c r="Q60" s="259"/>
      <c r="R60" s="260"/>
      <c r="T60" s="235"/>
      <c r="U60" s="235"/>
      <c r="V60" s="261"/>
      <c r="W60" s="262"/>
      <c r="AO60" s="235">
        <v>2.7858999377302823E-2</v>
      </c>
      <c r="AP60" s="235">
        <v>3.1279999300837517E-2</v>
      </c>
    </row>
    <row r="61" spans="13:42">
      <c r="M61" s="235"/>
      <c r="N61" s="235">
        <v>2020</v>
      </c>
      <c r="O61" s="259">
        <v>1210.75</v>
      </c>
      <c r="P61" s="259">
        <v>9624.7999999999993</v>
      </c>
      <c r="Q61" s="259"/>
      <c r="R61" s="260"/>
      <c r="T61" s="235"/>
      <c r="U61" s="235"/>
      <c r="V61" s="261"/>
      <c r="W61" s="262"/>
      <c r="AO61" s="235">
        <v>2.7858999377302823E-2</v>
      </c>
      <c r="AP61" s="235">
        <v>3.1279999300837517E-2</v>
      </c>
    </row>
    <row r="62" spans="13:42">
      <c r="M62" s="235"/>
      <c r="N62" s="235">
        <v>2020</v>
      </c>
      <c r="O62" s="259">
        <v>1210.75</v>
      </c>
      <c r="P62" s="259">
        <v>9624.7999999999993</v>
      </c>
      <c r="Q62" s="259"/>
      <c r="R62" s="260"/>
      <c r="T62" s="235"/>
      <c r="U62" s="235"/>
      <c r="V62" s="261"/>
      <c r="W62" s="262"/>
      <c r="AO62" s="235">
        <v>2.7858999377302823E-2</v>
      </c>
      <c r="AP62" s="235">
        <v>3.1279999300837517E-2</v>
      </c>
    </row>
    <row r="63" spans="13:42">
      <c r="M63" s="235"/>
      <c r="N63" s="235">
        <v>2020</v>
      </c>
      <c r="O63" s="259">
        <v>1210.75</v>
      </c>
      <c r="P63" s="259">
        <v>9624.7999999999993</v>
      </c>
      <c r="Q63" s="259"/>
      <c r="R63" s="260"/>
      <c r="T63" s="235"/>
      <c r="U63" s="235"/>
      <c r="V63" s="261"/>
      <c r="W63" s="262"/>
      <c r="AO63" s="235">
        <v>2.7858999377302823E-2</v>
      </c>
      <c r="AP63" s="235">
        <v>3.1279999300837517E-2</v>
      </c>
    </row>
    <row r="64" spans="13:42">
      <c r="M64" s="235"/>
      <c r="N64" s="235">
        <v>2020</v>
      </c>
      <c r="O64" s="259">
        <v>1275.44</v>
      </c>
      <c r="P64" s="259">
        <v>9078.7999999999993</v>
      </c>
      <c r="Q64" s="259"/>
      <c r="R64" s="260"/>
      <c r="T64" s="235"/>
      <c r="U64" s="235"/>
      <c r="V64" s="261"/>
      <c r="W64" s="262"/>
      <c r="AO64" s="235">
        <v>2.7858999377302823E-2</v>
      </c>
      <c r="AP64" s="235">
        <v>3.1279999300837517E-2</v>
      </c>
    </row>
    <row r="65" spans="13:42">
      <c r="M65" s="235"/>
      <c r="N65" s="235">
        <v>2020</v>
      </c>
      <c r="O65" s="259">
        <v>1275.44</v>
      </c>
      <c r="P65" s="259">
        <v>9078.7999999999993</v>
      </c>
      <c r="Q65" s="259"/>
      <c r="R65" s="260"/>
      <c r="T65" s="235"/>
      <c r="U65" s="235"/>
      <c r="V65" s="261"/>
      <c r="W65" s="262"/>
      <c r="AO65" s="235">
        <v>2.7858999377302823E-2</v>
      </c>
      <c r="AP65" s="235">
        <v>3.1279999300837517E-2</v>
      </c>
    </row>
    <row r="66" spans="13:42">
      <c r="M66" s="235"/>
      <c r="N66" s="235">
        <v>2020</v>
      </c>
      <c r="O66" s="259">
        <v>1275.44</v>
      </c>
      <c r="P66" s="259">
        <v>9078.7999999999993</v>
      </c>
      <c r="Q66" s="259"/>
      <c r="R66" s="260"/>
      <c r="T66" s="235"/>
      <c r="U66" s="235"/>
      <c r="V66" s="261"/>
      <c r="W66" s="262"/>
      <c r="AO66" s="235">
        <v>2.7858999377302823E-2</v>
      </c>
      <c r="AP66" s="235">
        <v>3.1279999300837517E-2</v>
      </c>
    </row>
    <row r="67" spans="13:42">
      <c r="M67" s="235"/>
      <c r="N67" s="235">
        <v>2020</v>
      </c>
      <c r="O67" s="259">
        <v>1275.44</v>
      </c>
      <c r="P67" s="259">
        <v>9078.7999999999993</v>
      </c>
      <c r="Q67" s="259"/>
      <c r="R67" s="260"/>
      <c r="T67" s="235"/>
      <c r="U67" s="235"/>
      <c r="V67" s="261"/>
      <c r="W67" s="262"/>
      <c r="AO67" s="235">
        <v>2.7858999377302823E-2</v>
      </c>
      <c r="AP67" s="235">
        <v>3.1279999300837517E-2</v>
      </c>
    </row>
    <row r="68" spans="13:42">
      <c r="M68" s="235"/>
      <c r="N68" s="235">
        <v>2020</v>
      </c>
      <c r="O68" s="259">
        <v>1275.44</v>
      </c>
      <c r="P68" s="259">
        <v>9078.7999999999993</v>
      </c>
      <c r="Q68" s="259"/>
      <c r="R68" s="260"/>
      <c r="T68" s="235"/>
      <c r="U68" s="235"/>
      <c r="V68" s="261"/>
      <c r="W68" s="262"/>
      <c r="AO68" s="235">
        <v>2.7858999377302823E-2</v>
      </c>
      <c r="AP68" s="235">
        <v>3.1279999300837517E-2</v>
      </c>
    </row>
    <row r="69" spans="13:42">
      <c r="M69" s="235"/>
      <c r="N69" s="235">
        <v>2020</v>
      </c>
      <c r="O69" s="259">
        <v>1275.44</v>
      </c>
      <c r="P69" s="259">
        <v>9078.7999999999993</v>
      </c>
      <c r="Q69" s="259"/>
      <c r="R69" s="260"/>
      <c r="T69" s="235"/>
      <c r="U69" s="235"/>
      <c r="V69" s="261"/>
      <c r="W69" s="262"/>
      <c r="AO69" s="235">
        <v>2.7858999377302823E-2</v>
      </c>
      <c r="AP69" s="235">
        <v>3.1279999300837517E-2</v>
      </c>
    </row>
    <row r="70" spans="13:42">
      <c r="M70" s="235"/>
      <c r="N70" s="235">
        <v>2020</v>
      </c>
      <c r="O70" s="259">
        <v>1275.44</v>
      </c>
      <c r="P70" s="259">
        <v>9078.7999999999993</v>
      </c>
      <c r="Q70" s="259"/>
      <c r="R70" s="260"/>
      <c r="T70" s="235"/>
      <c r="U70" s="235"/>
      <c r="V70" s="261"/>
      <c r="W70" s="262"/>
      <c r="AO70" s="235">
        <v>2.7858999377302823E-2</v>
      </c>
      <c r="AP70" s="235">
        <v>3.1279999300837517E-2</v>
      </c>
    </row>
    <row r="71" spans="13:42">
      <c r="M71" s="235"/>
      <c r="N71" s="235">
        <v>2020</v>
      </c>
      <c r="O71" s="259">
        <v>1275.44</v>
      </c>
      <c r="P71" s="259">
        <v>9078.7999999999993</v>
      </c>
      <c r="Q71" s="259"/>
      <c r="R71" s="260"/>
      <c r="T71" s="235"/>
      <c r="U71" s="235"/>
      <c r="V71" s="261"/>
      <c r="W71" s="262"/>
      <c r="AO71" s="235">
        <v>2.7858999377302823E-2</v>
      </c>
      <c r="AP71" s="235">
        <v>3.1279999300837517E-2</v>
      </c>
    </row>
    <row r="72" spans="13:42">
      <c r="M72" s="235"/>
      <c r="N72" s="235">
        <v>2020</v>
      </c>
      <c r="O72" s="259">
        <v>1275.44</v>
      </c>
      <c r="P72" s="259">
        <v>9078.7999999999993</v>
      </c>
      <c r="Q72" s="259"/>
      <c r="R72" s="260"/>
      <c r="T72" s="235"/>
      <c r="U72" s="235"/>
      <c r="V72" s="261"/>
      <c r="W72" s="262"/>
      <c r="AO72" s="235">
        <v>2.7858999377302823E-2</v>
      </c>
      <c r="AP72" s="235">
        <v>3.1279999300837517E-2</v>
      </c>
    </row>
    <row r="73" spans="13:42">
      <c r="M73" s="235"/>
      <c r="N73" s="235">
        <v>2020</v>
      </c>
      <c r="O73" s="259">
        <v>1275.44</v>
      </c>
      <c r="P73" s="259">
        <v>9078.7999999999993</v>
      </c>
      <c r="Q73" s="259"/>
      <c r="R73" s="260"/>
      <c r="T73" s="235"/>
      <c r="U73" s="235"/>
      <c r="V73" s="261"/>
      <c r="W73" s="262"/>
      <c r="AO73" s="235">
        <v>2.7858999377302823E-2</v>
      </c>
      <c r="AP73" s="235">
        <v>3.1279999300837517E-2</v>
      </c>
    </row>
    <row r="74" spans="13:42">
      <c r="N74" s="259">
        <v>2020</v>
      </c>
      <c r="O74" s="259">
        <v>1275.44</v>
      </c>
      <c r="P74" s="260">
        <v>9078.7999999999993</v>
      </c>
      <c r="AO74" s="235">
        <v>2.7858999377302823E-2</v>
      </c>
      <c r="AP74" s="235">
        <v>3.1279999300837517E-2</v>
      </c>
    </row>
    <row r="75" spans="13:42">
      <c r="N75" s="259">
        <v>2020</v>
      </c>
      <c r="O75" s="259">
        <v>1275.44</v>
      </c>
      <c r="P75" s="260">
        <v>9078.7999999999993</v>
      </c>
      <c r="AO75" s="235">
        <v>2.7858999377302823E-2</v>
      </c>
      <c r="AP75" s="235">
        <v>3.1279999300837517E-2</v>
      </c>
    </row>
    <row r="76" spans="13:42">
      <c r="N76" s="259">
        <v>2020</v>
      </c>
      <c r="O76" s="259">
        <v>1275.44</v>
      </c>
      <c r="P76" s="260">
        <v>9078.7999999999993</v>
      </c>
      <c r="AO76" s="235">
        <v>2.7858999377302823E-2</v>
      </c>
      <c r="AP76" s="235">
        <v>3.1279999300837517E-2</v>
      </c>
    </row>
    <row r="77" spans="13:42">
      <c r="N77" s="259">
        <v>2020</v>
      </c>
      <c r="O77" s="259">
        <v>1275.44</v>
      </c>
      <c r="P77" s="260">
        <v>9078.7999999999993</v>
      </c>
      <c r="AO77" s="235">
        <v>2.7858999377302823E-2</v>
      </c>
      <c r="AP77" s="235">
        <v>3.1279999300837517E-2</v>
      </c>
    </row>
    <row r="78" spans="13:42">
      <c r="N78" s="259">
        <v>2020</v>
      </c>
      <c r="O78" s="259">
        <v>1275.44</v>
      </c>
      <c r="P78" s="260">
        <v>9078.7999999999993</v>
      </c>
      <c r="AO78" s="235">
        <v>2.7858999377302823E-2</v>
      </c>
      <c r="AP78" s="235">
        <v>3.1279999300837517E-2</v>
      </c>
    </row>
    <row r="79" spans="13:42">
      <c r="N79" s="259">
        <v>2020</v>
      </c>
      <c r="O79" s="259">
        <v>1275.44</v>
      </c>
      <c r="P79" s="260">
        <v>9078.7999999999993</v>
      </c>
      <c r="AO79" s="235">
        <v>2.7858999377302823E-2</v>
      </c>
      <c r="AP79" s="235">
        <v>3.1279999300837517E-2</v>
      </c>
    </row>
    <row r="80" spans="13:42">
      <c r="N80" s="259">
        <v>2020</v>
      </c>
      <c r="O80" s="259">
        <v>1275.44</v>
      </c>
      <c r="P80" s="260">
        <v>9078.7999999999993</v>
      </c>
      <c r="AO80" s="235">
        <v>2.7858999377302823E-2</v>
      </c>
      <c r="AP80" s="235">
        <v>3.1279999300837517E-2</v>
      </c>
    </row>
    <row r="81" spans="14:42">
      <c r="N81" s="259">
        <v>2020</v>
      </c>
      <c r="O81" s="259">
        <v>1275.44</v>
      </c>
      <c r="P81" s="260">
        <v>9078.7999999999993</v>
      </c>
      <c r="AO81" s="235">
        <v>2.7858999377302823E-2</v>
      </c>
      <c r="AP81" s="235">
        <v>3.1279999300837517E-2</v>
      </c>
    </row>
    <row r="82" spans="14:42">
      <c r="N82" s="259">
        <v>2020</v>
      </c>
      <c r="O82" s="259">
        <v>1275.44</v>
      </c>
      <c r="P82" s="260">
        <v>9078.7999999999993</v>
      </c>
      <c r="AO82" s="235">
        <v>2.7858999377302823E-2</v>
      </c>
      <c r="AP82" s="235">
        <v>3.1279999300837517E-2</v>
      </c>
    </row>
    <row r="83" spans="14:42">
      <c r="N83" s="259">
        <v>2020</v>
      </c>
      <c r="O83" s="259">
        <v>1275.44</v>
      </c>
      <c r="P83" s="260">
        <v>9078.7999999999993</v>
      </c>
      <c r="AO83" s="235">
        <v>2.7858999377302823E-2</v>
      </c>
      <c r="AP83" s="235">
        <v>3.1279999300837517E-2</v>
      </c>
    </row>
    <row r="84" spans="14:42">
      <c r="N84" s="259">
        <v>2020</v>
      </c>
      <c r="O84" s="259">
        <v>1275.44</v>
      </c>
      <c r="P84" s="260">
        <v>9078.7999999999993</v>
      </c>
      <c r="AO84" s="235">
        <v>2.7858999377302823E-2</v>
      </c>
      <c r="AP84" s="235">
        <v>3.1279999300837517E-2</v>
      </c>
    </row>
    <row r="85" spans="14:42">
      <c r="N85" s="259">
        <v>2020</v>
      </c>
      <c r="O85" s="259">
        <v>1275.44</v>
      </c>
      <c r="P85" s="260">
        <v>9078.7999999999993</v>
      </c>
      <c r="AO85" s="235">
        <v>2.7858999377302823E-2</v>
      </c>
      <c r="AP85" s="235">
        <v>3.1279999300837517E-2</v>
      </c>
    </row>
    <row r="86" spans="14:42">
      <c r="N86" s="259">
        <v>2020</v>
      </c>
      <c r="O86" s="259">
        <v>1275.44</v>
      </c>
      <c r="P86" s="260">
        <v>9078.7999999999993</v>
      </c>
      <c r="AO86" s="235">
        <v>2.7858999377302823E-2</v>
      </c>
      <c r="AP86" s="235">
        <v>3.1279999300837517E-2</v>
      </c>
    </row>
    <row r="87" spans="14:42">
      <c r="N87" s="259">
        <v>2020</v>
      </c>
      <c r="O87" s="259">
        <v>1352.68</v>
      </c>
      <c r="P87" s="260">
        <v>9073</v>
      </c>
      <c r="AO87" s="235">
        <v>2.7858999377302823E-2</v>
      </c>
      <c r="AP87" s="235">
        <v>3.1279999300837517E-2</v>
      </c>
    </row>
    <row r="88" spans="14:42">
      <c r="N88" s="259">
        <v>2020</v>
      </c>
      <c r="O88" s="259">
        <v>1352.68</v>
      </c>
      <c r="P88" s="260">
        <v>9073</v>
      </c>
      <c r="AO88" s="235">
        <v>2.7858999377302823E-2</v>
      </c>
      <c r="AP88" s="235">
        <v>3.1279999300837517E-2</v>
      </c>
    </row>
    <row r="89" spans="14:42">
      <c r="N89" s="259">
        <v>2020</v>
      </c>
      <c r="O89" s="259">
        <v>1352.68</v>
      </c>
      <c r="P89" s="260">
        <v>9073</v>
      </c>
      <c r="AO89" s="235">
        <v>2.7858999377302823E-2</v>
      </c>
      <c r="AP89" s="235">
        <v>3.1279999300837517E-2</v>
      </c>
    </row>
    <row r="90" spans="14:42">
      <c r="N90" s="259">
        <v>2020</v>
      </c>
      <c r="O90" s="259">
        <v>1352.68</v>
      </c>
      <c r="P90" s="260">
        <v>9073</v>
      </c>
      <c r="AO90" s="235">
        <v>2.7858999377302823E-2</v>
      </c>
      <c r="AP90" s="235">
        <v>3.1279999300837517E-2</v>
      </c>
    </row>
    <row r="91" spans="14:42">
      <c r="N91" s="259">
        <v>2020</v>
      </c>
      <c r="O91" s="259">
        <v>1352.68</v>
      </c>
      <c r="P91" s="260">
        <v>9073</v>
      </c>
      <c r="AO91" s="235">
        <v>2.7858999377302823E-2</v>
      </c>
      <c r="AP91" s="235">
        <v>3.1279999300837517E-2</v>
      </c>
    </row>
    <row r="92" spans="14:42">
      <c r="N92" s="259">
        <v>2020</v>
      </c>
      <c r="O92" s="259">
        <v>1352.68</v>
      </c>
      <c r="P92" s="260">
        <v>9073</v>
      </c>
      <c r="AO92" s="235">
        <v>2.7858999377302823E-2</v>
      </c>
      <c r="AP92" s="235">
        <v>3.1279999300837517E-2</v>
      </c>
    </row>
    <row r="93" spans="14:42">
      <c r="N93" s="259">
        <v>2020</v>
      </c>
      <c r="O93" s="259">
        <v>1352.68</v>
      </c>
      <c r="P93" s="260">
        <v>9073</v>
      </c>
      <c r="AO93" s="235">
        <v>2.7858999377302823E-2</v>
      </c>
      <c r="AP93" s="235">
        <v>3.1279999300837517E-2</v>
      </c>
    </row>
    <row r="94" spans="14:42">
      <c r="N94" s="259">
        <v>2020</v>
      </c>
      <c r="O94" s="259">
        <v>1352.68</v>
      </c>
      <c r="P94" s="260">
        <v>9073</v>
      </c>
      <c r="AO94" s="235">
        <v>2.7858999377302823E-2</v>
      </c>
      <c r="AP94" s="235">
        <v>3.1279999300837517E-2</v>
      </c>
    </row>
    <row r="95" spans="14:42">
      <c r="N95" s="259">
        <v>2020</v>
      </c>
      <c r="O95" s="259">
        <v>1352.68</v>
      </c>
      <c r="P95" s="260">
        <v>9073</v>
      </c>
      <c r="AO95" s="235">
        <v>2.7858999377302823E-2</v>
      </c>
      <c r="AP95" s="235">
        <v>3.1279999300837517E-2</v>
      </c>
    </row>
    <row r="96" spans="14:42">
      <c r="N96" s="259">
        <v>2020</v>
      </c>
      <c r="O96" s="259">
        <v>1352.68</v>
      </c>
      <c r="P96" s="260">
        <v>9073</v>
      </c>
      <c r="AO96" s="235">
        <v>2.7858999377302823E-2</v>
      </c>
      <c r="AP96" s="235">
        <v>3.1279999300837517E-2</v>
      </c>
    </row>
    <row r="97" spans="14:42">
      <c r="N97" s="259">
        <v>2020</v>
      </c>
      <c r="O97" s="259">
        <v>1352.68</v>
      </c>
      <c r="P97" s="260">
        <v>9073</v>
      </c>
      <c r="AO97" s="235">
        <v>2.7858999377302823E-2</v>
      </c>
      <c r="AP97" s="235">
        <v>3.1279999300837517E-2</v>
      </c>
    </row>
    <row r="98" spans="14:42">
      <c r="N98" s="259">
        <v>2020</v>
      </c>
      <c r="O98" s="259">
        <v>1352.68</v>
      </c>
      <c r="P98" s="260">
        <v>9073</v>
      </c>
      <c r="AO98" s="235">
        <v>2.7858999377302823E-2</v>
      </c>
      <c r="AP98" s="235">
        <v>3.1279999300837517E-2</v>
      </c>
    </row>
    <row r="99" spans="14:42">
      <c r="N99" s="259">
        <v>2020</v>
      </c>
      <c r="O99" s="259">
        <v>1352.68</v>
      </c>
      <c r="P99" s="260">
        <v>9073</v>
      </c>
      <c r="AO99" s="235">
        <v>2.7858999377302823E-2</v>
      </c>
      <c r="AP99" s="235">
        <v>3.1279999300837517E-2</v>
      </c>
    </row>
    <row r="100" spans="14:42">
      <c r="N100" s="259">
        <v>2020</v>
      </c>
      <c r="O100" s="259">
        <v>1352.68</v>
      </c>
      <c r="P100" s="260">
        <v>9073</v>
      </c>
      <c r="AO100" s="235">
        <v>2.7858999377302823E-2</v>
      </c>
      <c r="AP100" s="235">
        <v>3.1279999300837517E-2</v>
      </c>
    </row>
    <row r="101" spans="14:42">
      <c r="N101" s="259">
        <v>2020</v>
      </c>
      <c r="O101" s="259">
        <v>1352.68</v>
      </c>
      <c r="P101" s="260">
        <v>9073</v>
      </c>
      <c r="AO101" s="235">
        <v>2.7858999377302823E-2</v>
      </c>
      <c r="AP101" s="235">
        <v>3.1279999300837517E-2</v>
      </c>
    </row>
    <row r="102" spans="14:42">
      <c r="N102" s="259">
        <v>2020</v>
      </c>
      <c r="O102" s="259">
        <v>1352.68</v>
      </c>
      <c r="P102" s="260">
        <v>9073</v>
      </c>
      <c r="AO102" s="235">
        <v>2.7858999377302823E-2</v>
      </c>
      <c r="AP102" s="235">
        <v>3.1279999300837517E-2</v>
      </c>
    </row>
    <row r="103" spans="14:42">
      <c r="N103" s="259">
        <v>2020</v>
      </c>
      <c r="O103" s="259">
        <v>1352.68</v>
      </c>
      <c r="P103" s="260">
        <v>9073</v>
      </c>
      <c r="AO103" s="235">
        <v>2.7858999377302823E-2</v>
      </c>
      <c r="AP103" s="235">
        <v>3.1279999300837517E-2</v>
      </c>
    </row>
    <row r="104" spans="14:42">
      <c r="N104" s="259">
        <v>2020</v>
      </c>
      <c r="O104" s="259">
        <v>1352.68</v>
      </c>
      <c r="P104" s="260">
        <v>9073</v>
      </c>
      <c r="AO104" s="235">
        <v>2.7858999377302823E-2</v>
      </c>
      <c r="AP104" s="235">
        <v>3.1279999300837517E-2</v>
      </c>
    </row>
    <row r="105" spans="14:42">
      <c r="N105" s="259">
        <v>2020</v>
      </c>
      <c r="O105" s="259">
        <v>1352.68</v>
      </c>
      <c r="P105" s="260">
        <v>9073</v>
      </c>
      <c r="AO105" s="235">
        <v>2.7858999377302823E-2</v>
      </c>
      <c r="AP105" s="235">
        <v>3.1279999300837517E-2</v>
      </c>
    </row>
    <row r="106" spans="14:42">
      <c r="N106" s="259">
        <v>2020</v>
      </c>
      <c r="O106" s="259">
        <v>1352.68</v>
      </c>
      <c r="P106" s="260">
        <v>9073</v>
      </c>
      <c r="AO106" s="235">
        <v>2.7858999377302823E-2</v>
      </c>
      <c r="AP106" s="235">
        <v>3.1279999300837517E-2</v>
      </c>
    </row>
    <row r="107" spans="14:42">
      <c r="N107" s="259">
        <v>2020</v>
      </c>
      <c r="O107" s="259">
        <v>1352.68</v>
      </c>
      <c r="P107" s="260">
        <v>9073</v>
      </c>
      <c r="AO107" s="235">
        <v>2.7858999377302823E-2</v>
      </c>
      <c r="AP107" s="235">
        <v>3.1279999300837517E-2</v>
      </c>
    </row>
    <row r="108" spans="14:42">
      <c r="N108" s="259">
        <v>1730</v>
      </c>
      <c r="O108" s="259">
        <v>1399.1499999999999</v>
      </c>
      <c r="P108" s="260">
        <v>8917.4</v>
      </c>
      <c r="AO108" s="235">
        <v>2.7858999377302823E-2</v>
      </c>
      <c r="AP108" s="235">
        <v>3.1279999300837517E-2</v>
      </c>
    </row>
    <row r="109" spans="14:42">
      <c r="N109" s="259">
        <v>1730</v>
      </c>
      <c r="O109" s="259">
        <v>1399.1499999999999</v>
      </c>
      <c r="P109" s="260">
        <v>8917.4</v>
      </c>
      <c r="AO109" s="235">
        <v>2.7858999377302823E-2</v>
      </c>
      <c r="AP109" s="235">
        <v>3.1279999300837517E-2</v>
      </c>
    </row>
    <row r="110" spans="14:42">
      <c r="N110" s="259">
        <v>1730</v>
      </c>
      <c r="O110" s="259">
        <v>1399.1499999999999</v>
      </c>
      <c r="P110" s="260">
        <v>8917.4</v>
      </c>
      <c r="AO110" s="235">
        <v>2.7858999377302823E-2</v>
      </c>
      <c r="AP110" s="235">
        <v>3.1279999300837517E-2</v>
      </c>
    </row>
    <row r="111" spans="14:42">
      <c r="N111" s="259">
        <v>1730</v>
      </c>
      <c r="O111" s="259">
        <v>1399.1499999999999</v>
      </c>
      <c r="P111" s="260">
        <v>8917.4</v>
      </c>
      <c r="AO111" s="235">
        <v>2.7858999377302823E-2</v>
      </c>
      <c r="AP111" s="235">
        <v>3.1279999300837517E-2</v>
      </c>
    </row>
    <row r="112" spans="14:42">
      <c r="N112" s="259">
        <v>1730</v>
      </c>
      <c r="O112" s="259">
        <v>1399.1499999999999</v>
      </c>
      <c r="P112" s="260">
        <v>8917.4</v>
      </c>
      <c r="AO112" s="235">
        <v>2.7858999377302823E-2</v>
      </c>
      <c r="AP112" s="235">
        <v>3.1279999300837517E-2</v>
      </c>
    </row>
    <row r="113" spans="14:42">
      <c r="N113" s="259">
        <v>1730</v>
      </c>
      <c r="O113" s="259">
        <v>1399.1499999999999</v>
      </c>
      <c r="P113" s="260">
        <v>8917.4</v>
      </c>
      <c r="AO113" s="235">
        <v>2.7858999377302823E-2</v>
      </c>
      <c r="AP113" s="235">
        <v>3.1279999300837517E-2</v>
      </c>
    </row>
    <row r="114" spans="14:42">
      <c r="N114" s="259">
        <v>1730</v>
      </c>
      <c r="O114" s="259">
        <v>1399.1499999999999</v>
      </c>
      <c r="P114" s="260">
        <v>8917.4</v>
      </c>
      <c r="AO114" s="235">
        <v>2.7858999377302823E-2</v>
      </c>
      <c r="AP114" s="235">
        <v>3.1279999300837517E-2</v>
      </c>
    </row>
    <row r="115" spans="14:42">
      <c r="N115" s="259">
        <v>1730</v>
      </c>
      <c r="O115" s="259">
        <v>1399.1499999999999</v>
      </c>
      <c r="P115" s="260">
        <v>8917.4</v>
      </c>
      <c r="AO115" s="235">
        <v>2.7858999377302823E-2</v>
      </c>
      <c r="AP115" s="235">
        <v>3.1279999300837517E-2</v>
      </c>
    </row>
    <row r="116" spans="14:42">
      <c r="N116" s="259">
        <v>1730</v>
      </c>
      <c r="O116" s="259">
        <v>1399.1499999999999</v>
      </c>
      <c r="P116" s="260">
        <v>8917.4</v>
      </c>
      <c r="AO116" s="235">
        <v>2.7858999377302823E-2</v>
      </c>
      <c r="AP116" s="235">
        <v>3.1279999300837517E-2</v>
      </c>
    </row>
    <row r="117" spans="14:42">
      <c r="N117" s="259">
        <v>1730</v>
      </c>
      <c r="O117" s="259">
        <v>1399.1499999999999</v>
      </c>
      <c r="P117" s="260">
        <v>8917.4</v>
      </c>
      <c r="AO117" s="235">
        <v>2.7858999377302823E-2</v>
      </c>
      <c r="AP117" s="235">
        <v>3.1279999300837517E-2</v>
      </c>
    </row>
    <row r="118" spans="14:42">
      <c r="N118" s="259">
        <v>1730</v>
      </c>
      <c r="O118" s="259">
        <v>1399.1499999999999</v>
      </c>
      <c r="P118" s="260">
        <v>8917.4</v>
      </c>
      <c r="AO118" s="235">
        <v>2.7858999377302823E-2</v>
      </c>
      <c r="AP118" s="235">
        <v>3.1279999300837517E-2</v>
      </c>
    </row>
    <row r="119" spans="14:42">
      <c r="N119" s="259">
        <v>1730</v>
      </c>
      <c r="O119" s="259">
        <v>1399.1499999999999</v>
      </c>
      <c r="P119" s="260">
        <v>8917.4</v>
      </c>
      <c r="AO119" s="235">
        <v>2.7858999377302823E-2</v>
      </c>
      <c r="AP119" s="235">
        <v>3.1279999300837517E-2</v>
      </c>
    </row>
    <row r="120" spans="14:42">
      <c r="N120" s="259">
        <v>1730</v>
      </c>
      <c r="O120" s="259">
        <v>1399.1499999999999</v>
      </c>
      <c r="P120" s="260">
        <v>8917.4</v>
      </c>
      <c r="AO120" s="235">
        <v>2.7858999377302823E-2</v>
      </c>
      <c r="AP120" s="235">
        <v>3.1279999300837517E-2</v>
      </c>
    </row>
    <row r="121" spans="14:42">
      <c r="N121" s="259">
        <v>1730</v>
      </c>
      <c r="O121" s="259">
        <v>1399.1499999999999</v>
      </c>
      <c r="P121" s="260">
        <v>8917.4</v>
      </c>
      <c r="AO121" s="235">
        <v>2.7858999377302823E-2</v>
      </c>
      <c r="AP121" s="235">
        <v>3.1279999300837517E-2</v>
      </c>
    </row>
    <row r="122" spans="14:42">
      <c r="N122" s="259">
        <v>1730</v>
      </c>
      <c r="O122" s="259">
        <v>1399.1499999999999</v>
      </c>
      <c r="P122" s="260">
        <v>8917.4</v>
      </c>
      <c r="AO122" s="235">
        <v>2.7858999377302823E-2</v>
      </c>
      <c r="AP122" s="235">
        <v>3.1279999300837517E-2</v>
      </c>
    </row>
    <row r="123" spans="14:42">
      <c r="N123" s="259">
        <v>1730</v>
      </c>
      <c r="O123" s="259">
        <v>1399.1499999999999</v>
      </c>
      <c r="P123" s="260">
        <v>8917.4</v>
      </c>
      <c r="AO123" s="235">
        <v>2.7858999377302823E-2</v>
      </c>
      <c r="AP123" s="235">
        <v>3.1279999300837517E-2</v>
      </c>
    </row>
    <row r="124" spans="14:42">
      <c r="N124" s="259">
        <v>1730</v>
      </c>
      <c r="O124" s="259">
        <v>1399.1499999999999</v>
      </c>
      <c r="P124" s="260">
        <v>8917.4</v>
      </c>
      <c r="AO124" s="235">
        <v>2.786299937721342E-2</v>
      </c>
      <c r="AP124" s="235">
        <v>3.1282999300770463E-2</v>
      </c>
    </row>
    <row r="125" spans="14:42">
      <c r="N125" s="259">
        <v>1730</v>
      </c>
      <c r="O125" s="259">
        <v>1399.1499999999999</v>
      </c>
      <c r="P125" s="260">
        <v>8917.4</v>
      </c>
      <c r="AO125" s="235">
        <v>2.7849999377503994E-2</v>
      </c>
      <c r="AP125" s="235">
        <v>3.1281999300792812E-2</v>
      </c>
    </row>
    <row r="126" spans="14:42">
      <c r="N126" s="259">
        <v>1730</v>
      </c>
      <c r="O126" s="259">
        <v>1399.1499999999999</v>
      </c>
      <c r="P126" s="260">
        <v>8917.4</v>
      </c>
      <c r="AO126" s="235">
        <v>2.7842999377660452E-2</v>
      </c>
      <c r="AP126" s="235">
        <v>3.1273999300971626E-2</v>
      </c>
    </row>
    <row r="127" spans="14:42">
      <c r="N127" s="259">
        <v>1730</v>
      </c>
      <c r="O127" s="259">
        <v>1399.1499999999999</v>
      </c>
      <c r="P127" s="260">
        <v>8917.4</v>
      </c>
      <c r="AO127" s="235">
        <v>2.7842999377660452E-2</v>
      </c>
      <c r="AP127" s="235">
        <v>3.1273999300971626E-2</v>
      </c>
    </row>
    <row r="128" spans="14:42">
      <c r="N128" s="259">
        <v>1730</v>
      </c>
      <c r="O128" s="259">
        <v>1399.1499999999999</v>
      </c>
      <c r="P128" s="260">
        <v>8917.4</v>
      </c>
      <c r="AO128" s="235">
        <v>2.7852999377436936E-2</v>
      </c>
      <c r="AP128" s="235">
        <v>3.1343999299407004E-2</v>
      </c>
    </row>
    <row r="129" spans="14:42">
      <c r="N129" s="259">
        <v>1730</v>
      </c>
      <c r="O129" s="259">
        <v>1399.1499999999999</v>
      </c>
      <c r="P129" s="260">
        <v>8917.4</v>
      </c>
      <c r="AO129" s="235">
        <v>2.7846999377571045E-2</v>
      </c>
      <c r="AP129" s="235">
        <v>3.1448999297060069E-2</v>
      </c>
    </row>
    <row r="130" spans="14:42">
      <c r="N130" s="259">
        <v>1730</v>
      </c>
      <c r="O130" s="259">
        <v>1419.03</v>
      </c>
      <c r="P130" s="260">
        <v>8329.6</v>
      </c>
      <c r="AO130" s="235">
        <v>2.7882999376766384E-2</v>
      </c>
      <c r="AP130" s="235">
        <v>3.1486999296210703E-2</v>
      </c>
    </row>
    <row r="131" spans="14:42">
      <c r="N131" s="259">
        <v>1730</v>
      </c>
      <c r="O131" s="259">
        <v>1419.03</v>
      </c>
      <c r="P131" s="260">
        <v>8329.6</v>
      </c>
      <c r="AO131" s="235">
        <v>2.7978999374620613E-2</v>
      </c>
      <c r="AP131" s="235">
        <v>3.1447999297082425E-2</v>
      </c>
    </row>
    <row r="132" spans="14:42">
      <c r="N132" s="259">
        <v>1730</v>
      </c>
      <c r="O132" s="259">
        <v>1419.03</v>
      </c>
      <c r="P132" s="260">
        <v>8329.6</v>
      </c>
      <c r="AO132" s="235">
        <v>2.7978999374620613E-2</v>
      </c>
      <c r="AP132" s="235">
        <v>3.1447999297082425E-2</v>
      </c>
    </row>
    <row r="133" spans="14:42">
      <c r="N133" s="259">
        <v>1730</v>
      </c>
      <c r="O133" s="259">
        <v>1419.03</v>
      </c>
      <c r="P133" s="260">
        <v>8329.6</v>
      </c>
      <c r="AO133" s="235">
        <v>2.7978999374620613E-2</v>
      </c>
      <c r="AP133" s="235">
        <v>3.1447999297082425E-2</v>
      </c>
    </row>
    <row r="134" spans="14:42">
      <c r="N134" s="259">
        <v>1730</v>
      </c>
      <c r="O134" s="259">
        <v>1419.03</v>
      </c>
      <c r="P134" s="260">
        <v>8329.6</v>
      </c>
      <c r="AO134" s="235">
        <v>2.7973999374732376E-2</v>
      </c>
      <c r="AP134" s="235">
        <v>3.1447999297082425E-2</v>
      </c>
    </row>
    <row r="135" spans="14:42">
      <c r="N135" s="259">
        <v>1730</v>
      </c>
      <c r="O135" s="259">
        <v>1419.03</v>
      </c>
      <c r="P135" s="260">
        <v>8329.6</v>
      </c>
      <c r="AO135" s="235">
        <v>2.8083999372273682E-2</v>
      </c>
      <c r="AP135" s="235">
        <v>3.1450999297015364E-2</v>
      </c>
    </row>
    <row r="136" spans="14:42">
      <c r="N136" s="259">
        <v>1730</v>
      </c>
      <c r="O136" s="259">
        <v>1419.03</v>
      </c>
      <c r="P136" s="260">
        <v>8329.6</v>
      </c>
      <c r="AO136" s="235">
        <v>2.8135999371111393E-2</v>
      </c>
      <c r="AP136" s="235">
        <v>3.1450999297015364E-2</v>
      </c>
    </row>
    <row r="137" spans="14:42">
      <c r="N137" s="259">
        <v>1730</v>
      </c>
      <c r="O137" s="259">
        <v>1419.03</v>
      </c>
      <c r="P137" s="260">
        <v>8329.6</v>
      </c>
      <c r="AO137" s="235">
        <v>2.8135999371111393E-2</v>
      </c>
      <c r="AP137" s="235">
        <v>3.1450999297015364E-2</v>
      </c>
    </row>
    <row r="138" spans="14:42">
      <c r="N138" s="259">
        <v>1730</v>
      </c>
      <c r="O138" s="259">
        <v>1419.03</v>
      </c>
      <c r="P138" s="260">
        <v>8329.6</v>
      </c>
      <c r="AO138" s="235">
        <v>2.8137999371066692E-2</v>
      </c>
      <c r="AP138" s="235">
        <v>3.1450999297015364E-2</v>
      </c>
    </row>
    <row r="139" spans="14:42">
      <c r="N139" s="259">
        <v>1730</v>
      </c>
      <c r="O139" s="259">
        <v>1419.03</v>
      </c>
      <c r="P139" s="260">
        <v>8329.6</v>
      </c>
      <c r="AO139" s="235">
        <v>2.8145999370887874E-2</v>
      </c>
      <c r="AP139" s="235">
        <v>3.1385999298468227E-2</v>
      </c>
    </row>
    <row r="140" spans="14:42">
      <c r="N140" s="259">
        <v>1730</v>
      </c>
      <c r="O140" s="259">
        <v>1419.03</v>
      </c>
      <c r="P140" s="260">
        <v>8329.6</v>
      </c>
      <c r="AO140" s="235">
        <v>2.8152999370731416E-2</v>
      </c>
      <c r="AP140" s="235">
        <v>3.1417999297752977E-2</v>
      </c>
    </row>
    <row r="141" spans="14:42">
      <c r="N141" s="259">
        <v>1730</v>
      </c>
      <c r="O141" s="259">
        <v>1419.03</v>
      </c>
      <c r="P141" s="260">
        <v>8329.6</v>
      </c>
      <c r="AO141" s="235">
        <v>2.8182999370060861E-2</v>
      </c>
      <c r="AP141" s="235">
        <v>3.1553999294713142E-2</v>
      </c>
    </row>
    <row r="142" spans="14:42">
      <c r="N142" s="259">
        <v>1730</v>
      </c>
      <c r="O142" s="259">
        <v>1419.03</v>
      </c>
      <c r="P142" s="260">
        <v>8329.6</v>
      </c>
      <c r="AO142" s="235">
        <v>2.8182999370060861E-2</v>
      </c>
      <c r="AP142" s="235">
        <v>3.1553999294713142E-2</v>
      </c>
    </row>
    <row r="143" spans="14:42">
      <c r="N143" s="259">
        <v>1730</v>
      </c>
      <c r="O143" s="259">
        <v>1419.03</v>
      </c>
      <c r="P143" s="260">
        <v>8329.6</v>
      </c>
      <c r="AO143" s="235">
        <v>2.8196999369747937E-2</v>
      </c>
      <c r="AP143" s="235">
        <v>3.1563999294489622E-2</v>
      </c>
    </row>
    <row r="144" spans="14:42">
      <c r="N144" s="259">
        <v>1730</v>
      </c>
      <c r="O144" s="259">
        <v>1419.03</v>
      </c>
      <c r="P144" s="260">
        <v>8329.6</v>
      </c>
      <c r="AO144" s="235">
        <v>2.8245999368652703E-2</v>
      </c>
      <c r="AP144" s="235" t="s">
        <v>331</v>
      </c>
    </row>
    <row r="145" spans="14:42">
      <c r="N145" s="259">
        <v>1730</v>
      </c>
      <c r="O145" s="259">
        <v>1419.03</v>
      </c>
      <c r="P145" s="260">
        <v>8329.6</v>
      </c>
      <c r="AO145" s="235">
        <v>2.828799936771393E-2</v>
      </c>
      <c r="AP145" s="235" t="s">
        <v>331</v>
      </c>
    </row>
    <row r="146" spans="14:42">
      <c r="N146" s="259">
        <v>1730</v>
      </c>
      <c r="O146" s="259">
        <v>1419.03</v>
      </c>
      <c r="P146" s="260">
        <v>8329.6</v>
      </c>
      <c r="AO146" s="235" t="s">
        <v>331</v>
      </c>
      <c r="AP146" s="235" t="s">
        <v>331</v>
      </c>
    </row>
    <row r="147" spans="14:42">
      <c r="N147" s="259">
        <v>1730</v>
      </c>
      <c r="O147" s="259">
        <v>1419.03</v>
      </c>
      <c r="P147" s="260">
        <v>8329.6</v>
      </c>
      <c r="AO147" s="235" t="s">
        <v>331</v>
      </c>
      <c r="AP147" s="235" t="s">
        <v>331</v>
      </c>
    </row>
    <row r="148" spans="14:42">
      <c r="N148" s="259">
        <v>1730</v>
      </c>
      <c r="O148" s="259">
        <v>1419.03</v>
      </c>
      <c r="P148" s="260">
        <v>8329.6</v>
      </c>
      <c r="AO148" s="235" t="s">
        <v>331</v>
      </c>
      <c r="AP148" s="235" t="s">
        <v>331</v>
      </c>
    </row>
    <row r="149" spans="14:42">
      <c r="N149" s="259">
        <v>1730</v>
      </c>
      <c r="O149" s="259">
        <v>1419.03</v>
      </c>
      <c r="P149" s="260">
        <v>8329.6</v>
      </c>
      <c r="AO149" s="235" t="s">
        <v>331</v>
      </c>
      <c r="AP149" s="235" t="s">
        <v>331</v>
      </c>
    </row>
    <row r="150" spans="14:42">
      <c r="N150" s="259">
        <v>1730</v>
      </c>
      <c r="O150" s="259">
        <v>1419.03</v>
      </c>
      <c r="P150" s="260">
        <v>8329.6</v>
      </c>
      <c r="AO150" s="235" t="s">
        <v>331</v>
      </c>
      <c r="AP150" s="235" t="s">
        <v>331</v>
      </c>
    </row>
    <row r="151" spans="14:42">
      <c r="N151" s="259">
        <v>1730</v>
      </c>
      <c r="O151" s="259">
        <v>1419.03</v>
      </c>
      <c r="P151" s="260">
        <v>8329.6</v>
      </c>
      <c r="AO151" s="235" t="s">
        <v>331</v>
      </c>
      <c r="AP151" s="235" t="s">
        <v>331</v>
      </c>
    </row>
    <row r="152" spans="14:42">
      <c r="N152" s="259">
        <v>1730</v>
      </c>
      <c r="O152" s="259">
        <v>1472.79</v>
      </c>
      <c r="P152" s="260">
        <v>7940.9000000000005</v>
      </c>
      <c r="AO152" s="235" t="s">
        <v>331</v>
      </c>
      <c r="AP152" s="235" t="s">
        <v>331</v>
      </c>
    </row>
    <row r="153" spans="14:42">
      <c r="N153" s="259">
        <v>1730</v>
      </c>
      <c r="O153" s="259">
        <v>1472.79</v>
      </c>
      <c r="P153" s="260">
        <v>7940.9000000000005</v>
      </c>
      <c r="AO153" s="235" t="s">
        <v>331</v>
      </c>
      <c r="AP153" s="235" t="s">
        <v>331</v>
      </c>
    </row>
    <row r="154" spans="14:42">
      <c r="N154" s="259">
        <v>1730</v>
      </c>
      <c r="O154" s="259">
        <v>1472.79</v>
      </c>
      <c r="P154" s="260">
        <v>7940.9000000000005</v>
      </c>
      <c r="AO154" s="235" t="s">
        <v>331</v>
      </c>
      <c r="AP154" s="235" t="s">
        <v>331</v>
      </c>
    </row>
    <row r="155" spans="14:42">
      <c r="N155" s="259">
        <v>1730</v>
      </c>
      <c r="O155" s="259">
        <v>1472.79</v>
      </c>
      <c r="P155" s="260">
        <v>7940.9000000000005</v>
      </c>
      <c r="AO155" s="235" t="s">
        <v>331</v>
      </c>
      <c r="AP155" s="235" t="s">
        <v>331</v>
      </c>
    </row>
    <row r="156" spans="14:42">
      <c r="N156" s="259">
        <v>1730</v>
      </c>
      <c r="O156" s="259">
        <v>1472.79</v>
      </c>
      <c r="P156" s="260">
        <v>7940.9000000000005</v>
      </c>
      <c r="AO156" s="235" t="s">
        <v>331</v>
      </c>
      <c r="AP156" s="235" t="s">
        <v>331</v>
      </c>
    </row>
    <row r="157" spans="14:42">
      <c r="N157" s="259">
        <v>1730</v>
      </c>
      <c r="O157" s="259">
        <v>1472.79</v>
      </c>
      <c r="P157" s="260">
        <v>7940.9000000000005</v>
      </c>
      <c r="AO157" s="235" t="s">
        <v>331</v>
      </c>
      <c r="AP157" s="235" t="s">
        <v>331</v>
      </c>
    </row>
    <row r="158" spans="14:42">
      <c r="N158" s="259">
        <v>1730</v>
      </c>
      <c r="O158" s="259">
        <v>1472.79</v>
      </c>
      <c r="P158" s="260">
        <v>7940.9000000000005</v>
      </c>
      <c r="AO158" s="235" t="s">
        <v>331</v>
      </c>
      <c r="AP158" s="235" t="s">
        <v>331</v>
      </c>
    </row>
    <row r="159" spans="14:42">
      <c r="N159" s="259">
        <v>1730</v>
      </c>
      <c r="O159" s="259">
        <v>1472.79</v>
      </c>
      <c r="P159" s="260">
        <v>7940.9000000000005</v>
      </c>
      <c r="AO159" s="235" t="s">
        <v>331</v>
      </c>
      <c r="AP159" s="235" t="s">
        <v>331</v>
      </c>
    </row>
    <row r="160" spans="14:42">
      <c r="N160" s="259">
        <v>1730</v>
      </c>
      <c r="O160" s="259">
        <v>1472.79</v>
      </c>
      <c r="P160" s="260">
        <v>7940.9000000000005</v>
      </c>
      <c r="AO160" s="235" t="s">
        <v>331</v>
      </c>
      <c r="AP160" s="235" t="s">
        <v>331</v>
      </c>
    </row>
    <row r="161" spans="14:42">
      <c r="N161" s="259">
        <v>1730</v>
      </c>
      <c r="O161" s="259">
        <v>1472.79</v>
      </c>
      <c r="P161" s="260">
        <v>7940.9000000000005</v>
      </c>
      <c r="AO161" s="235" t="s">
        <v>331</v>
      </c>
      <c r="AP161" s="235" t="s">
        <v>331</v>
      </c>
    </row>
    <row r="162" spans="14:42">
      <c r="N162" s="259">
        <v>1730</v>
      </c>
      <c r="O162" s="259">
        <v>1472.79</v>
      </c>
      <c r="P162" s="260">
        <v>7940.9000000000005</v>
      </c>
      <c r="AO162" s="235" t="s">
        <v>331</v>
      </c>
      <c r="AP162" s="235" t="s">
        <v>331</v>
      </c>
    </row>
    <row r="163" spans="14:42">
      <c r="N163" s="259">
        <v>1730</v>
      </c>
      <c r="O163" s="259">
        <v>1472.79</v>
      </c>
      <c r="P163" s="260">
        <v>7940.9000000000005</v>
      </c>
      <c r="AO163" s="235" t="s">
        <v>331</v>
      </c>
      <c r="AP163" s="235" t="s">
        <v>331</v>
      </c>
    </row>
    <row r="164" spans="14:42">
      <c r="N164" s="259">
        <v>1730</v>
      </c>
      <c r="O164" s="259">
        <v>1472.79</v>
      </c>
      <c r="P164" s="260">
        <v>7940.9000000000005</v>
      </c>
      <c r="AO164" s="235" t="s">
        <v>331</v>
      </c>
      <c r="AP164" s="235" t="s">
        <v>331</v>
      </c>
    </row>
    <row r="165" spans="14:42">
      <c r="N165" s="259">
        <v>1730</v>
      </c>
      <c r="O165" s="259">
        <v>1472.79</v>
      </c>
      <c r="P165" s="260">
        <v>7940.9000000000005</v>
      </c>
      <c r="AO165" s="235" t="s">
        <v>331</v>
      </c>
      <c r="AP165" s="235" t="s">
        <v>331</v>
      </c>
    </row>
    <row r="166" spans="14:42">
      <c r="N166" s="259">
        <v>1730</v>
      </c>
      <c r="O166" s="259">
        <v>1472.79</v>
      </c>
      <c r="P166" s="260">
        <v>7940.9000000000005</v>
      </c>
      <c r="AO166" s="235" t="s">
        <v>331</v>
      </c>
      <c r="AP166" s="235" t="s">
        <v>331</v>
      </c>
    </row>
    <row r="167" spans="14:42">
      <c r="N167" s="259">
        <v>1730</v>
      </c>
      <c r="O167" s="259">
        <v>1472.79</v>
      </c>
      <c r="P167" s="260">
        <v>7940.9000000000005</v>
      </c>
      <c r="AO167" s="235" t="s">
        <v>331</v>
      </c>
      <c r="AP167" s="235" t="s">
        <v>331</v>
      </c>
    </row>
    <row r="168" spans="14:42">
      <c r="N168" s="259">
        <v>1730</v>
      </c>
      <c r="O168" s="259">
        <v>1472.79</v>
      </c>
      <c r="P168" s="260">
        <v>7940.9000000000005</v>
      </c>
      <c r="AO168" s="235" t="s">
        <v>331</v>
      </c>
      <c r="AP168" s="235" t="s">
        <v>331</v>
      </c>
    </row>
    <row r="169" spans="14:42">
      <c r="N169" s="259">
        <v>1730</v>
      </c>
      <c r="O169" s="259">
        <v>1472.79</v>
      </c>
      <c r="P169" s="260">
        <v>7940.9000000000005</v>
      </c>
      <c r="AO169" s="235" t="s">
        <v>331</v>
      </c>
      <c r="AP169" s="235" t="s">
        <v>331</v>
      </c>
    </row>
    <row r="170" spans="14:42">
      <c r="N170" s="259">
        <v>1730</v>
      </c>
      <c r="O170" s="259">
        <v>1472.79</v>
      </c>
      <c r="P170" s="260">
        <v>7940.9000000000005</v>
      </c>
      <c r="AO170" s="235" t="s">
        <v>331</v>
      </c>
      <c r="AP170" s="235" t="s">
        <v>331</v>
      </c>
    </row>
    <row r="171" spans="14:42">
      <c r="N171" s="259">
        <v>1730</v>
      </c>
      <c r="O171" s="259">
        <v>1472.79</v>
      </c>
      <c r="P171" s="260">
        <v>7940.9000000000005</v>
      </c>
      <c r="AO171" s="235" t="s">
        <v>331</v>
      </c>
      <c r="AP171" s="235" t="s">
        <v>331</v>
      </c>
    </row>
    <row r="172" spans="14:42">
      <c r="N172" s="259">
        <v>1730</v>
      </c>
      <c r="O172" s="259">
        <v>1472.79</v>
      </c>
      <c r="P172" s="260">
        <v>7940.9000000000005</v>
      </c>
      <c r="AO172" s="235" t="s">
        <v>331</v>
      </c>
      <c r="AP172" s="235" t="s">
        <v>331</v>
      </c>
    </row>
  </sheetData>
  <phoneticPr fontId="10" type="noConversion"/>
  <conditionalFormatting sqref="B10:AT10">
    <cfRule type="duplicateValues" dxfId="28" priority="76"/>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2" tint="0.499984740745262"/>
  </sheetPr>
  <dimension ref="A1:BO318"/>
  <sheetViews>
    <sheetView zoomScale="115" zoomScaleNormal="115" workbookViewId="0">
      <pane xSplit="1" topLeftCell="B1" activePane="topRight" state="frozen"/>
      <selection activeCell="F23" sqref="F23"/>
      <selection pane="topRight" activeCell="A3" sqref="A3:BO318"/>
    </sheetView>
  </sheetViews>
  <sheetFormatPr defaultColWidth="8.88671875" defaultRowHeight="12"/>
  <cols>
    <col min="1" max="1" width="5.6640625" style="68" bestFit="1" customWidth="1"/>
    <col min="2" max="2" width="9.109375" style="68" bestFit="1" customWidth="1"/>
    <col min="3" max="3" width="15.5546875" style="68" bestFit="1" customWidth="1"/>
    <col min="4" max="4" width="19.21875" style="68" bestFit="1" customWidth="1"/>
    <col min="5" max="5" width="18.6640625" style="68" bestFit="1" customWidth="1"/>
    <col min="6" max="6" width="21.44140625" style="68" bestFit="1" customWidth="1"/>
    <col min="7" max="7" width="17.88671875" style="68" bestFit="1" customWidth="1"/>
    <col min="8" max="11" width="13.21875" style="68" bestFit="1" customWidth="1"/>
    <col min="12" max="12" width="16.6640625" style="68" bestFit="1" customWidth="1"/>
    <col min="13" max="13" width="17.6640625" style="68" bestFit="1" customWidth="1"/>
    <col min="14" max="14" width="18.44140625" style="68" bestFit="1" customWidth="1"/>
    <col min="15" max="15" width="19.5546875" style="68" bestFit="1" customWidth="1"/>
    <col min="16" max="17" width="19.5546875" style="68" customWidth="1"/>
    <col min="18" max="18" width="16.21875" style="68" bestFit="1" customWidth="1"/>
    <col min="19" max="19" width="11.109375" style="68" bestFit="1" customWidth="1"/>
    <col min="20" max="20" width="16.6640625" style="68" bestFit="1" customWidth="1"/>
    <col min="21" max="21" width="17.6640625" style="68" bestFit="1" customWidth="1"/>
    <col min="22" max="22" width="18.44140625" style="68" bestFit="1" customWidth="1"/>
    <col min="23" max="23" width="19.5546875" style="68" bestFit="1" customWidth="1"/>
    <col min="24" max="25" width="19.5546875" style="68" customWidth="1"/>
    <col min="26" max="26" width="14.21875" style="68" bestFit="1" customWidth="1"/>
    <col min="27" max="27" width="24.6640625" style="68" bestFit="1" customWidth="1"/>
    <col min="28" max="28" width="24.6640625" style="68" customWidth="1"/>
    <col min="29" max="29" width="8.44140625" style="68" bestFit="1" customWidth="1"/>
    <col min="30" max="31" width="13.21875" style="68" bestFit="1" customWidth="1"/>
    <col min="32" max="32" width="7.44140625" style="68" bestFit="1" customWidth="1"/>
    <col min="33" max="33" width="39.6640625" style="68" bestFit="1" customWidth="1"/>
    <col min="34" max="34" width="7.44140625" style="68" bestFit="1" customWidth="1"/>
    <col min="35" max="36" width="7.44140625" style="68" customWidth="1"/>
    <col min="37" max="37" width="9.21875" style="68" bestFit="1" customWidth="1"/>
    <col min="38" max="38" width="20.88671875" style="68" bestFit="1" customWidth="1"/>
    <col min="39" max="39" width="21.44140625" style="68" bestFit="1" customWidth="1"/>
    <col min="40" max="40" width="19.88671875" style="68" bestFit="1" customWidth="1"/>
    <col min="41" max="44" width="19.88671875" style="68" customWidth="1"/>
    <col min="45" max="45" width="30.109375" style="68" bestFit="1" customWidth="1"/>
    <col min="46" max="46" width="15.77734375" style="68" bestFit="1" customWidth="1"/>
    <col min="47" max="47" width="13.21875" style="68" bestFit="1" customWidth="1"/>
    <col min="48" max="48" width="7.88671875" style="68" bestFit="1" customWidth="1"/>
    <col min="49" max="49" width="7.21875" style="68" bestFit="1" customWidth="1"/>
    <col min="50" max="50" width="15.5546875" style="68" bestFit="1" customWidth="1"/>
    <col min="51" max="51" width="16.21875" style="68" bestFit="1" customWidth="1"/>
    <col min="52" max="52" width="8.109375" style="68" bestFit="1" customWidth="1"/>
    <col min="53" max="53" width="4.88671875" style="68" bestFit="1" customWidth="1"/>
    <col min="54" max="54" width="8.21875" style="68" bestFit="1" customWidth="1"/>
    <col min="55" max="57" width="8.21875" style="68" customWidth="1"/>
    <col min="58" max="59" width="15.88671875" style="68" customWidth="1"/>
    <col min="60" max="67" width="17.44140625" style="68" customWidth="1"/>
    <col min="68" max="16384" width="8.88671875" style="68"/>
  </cols>
  <sheetData>
    <row r="1" spans="1:67">
      <c r="B1" s="68" t="s">
        <v>44</v>
      </c>
      <c r="C1" s="68" t="s">
        <v>143</v>
      </c>
      <c r="D1" s="68" t="s">
        <v>144</v>
      </c>
      <c r="E1" s="68" t="s">
        <v>145</v>
      </c>
      <c r="F1" s="68" t="s">
        <v>146</v>
      </c>
      <c r="G1" s="68" t="s">
        <v>206</v>
      </c>
      <c r="H1" s="68" t="s">
        <v>147</v>
      </c>
      <c r="I1" s="68" t="s">
        <v>148</v>
      </c>
      <c r="J1" s="68" t="s">
        <v>149</v>
      </c>
      <c r="K1" s="68" t="s">
        <v>23</v>
      </c>
      <c r="L1" s="68" t="s">
        <v>535</v>
      </c>
      <c r="M1" s="68" t="s">
        <v>24</v>
      </c>
      <c r="N1" s="68" t="s">
        <v>150</v>
      </c>
      <c r="O1" s="68" t="s">
        <v>45</v>
      </c>
      <c r="P1" s="68" t="s">
        <v>46</v>
      </c>
      <c r="R1" s="68" t="s">
        <v>151</v>
      </c>
      <c r="S1" s="68" t="s">
        <v>23</v>
      </c>
      <c r="T1" s="68" t="s">
        <v>535</v>
      </c>
      <c r="U1" s="68" t="s">
        <v>24</v>
      </c>
      <c r="V1" s="68" t="s">
        <v>150</v>
      </c>
      <c r="W1" s="68" t="s">
        <v>45</v>
      </c>
      <c r="X1" s="68" t="s">
        <v>46</v>
      </c>
      <c r="Z1" s="68" t="s">
        <v>1</v>
      </c>
      <c r="AA1" s="68" t="s">
        <v>2</v>
      </c>
      <c r="AB1" s="68" t="s">
        <v>578</v>
      </c>
      <c r="AC1" s="68" t="s">
        <v>3</v>
      </c>
      <c r="AD1" s="68" t="s">
        <v>129</v>
      </c>
      <c r="AE1" s="68" t="s">
        <v>128</v>
      </c>
      <c r="AF1" s="68" t="s">
        <v>39</v>
      </c>
      <c r="AH1" s="68" t="s">
        <v>41</v>
      </c>
      <c r="AI1" s="68" t="s">
        <v>321</v>
      </c>
      <c r="AJ1" s="68" t="s">
        <v>394</v>
      </c>
      <c r="AK1" s="68" t="s">
        <v>40</v>
      </c>
      <c r="AL1" s="68" t="s">
        <v>444</v>
      </c>
      <c r="AM1" s="68" t="s">
        <v>146</v>
      </c>
      <c r="AN1" s="68" t="s">
        <v>451</v>
      </c>
      <c r="AO1" s="68" t="s">
        <v>23</v>
      </c>
      <c r="AP1" s="68" t="s">
        <v>479</v>
      </c>
      <c r="AQ1" s="68" t="s">
        <v>46</v>
      </c>
      <c r="AR1" s="68" t="s">
        <v>487</v>
      </c>
      <c r="AS1" s="68" t="s">
        <v>436</v>
      </c>
      <c r="AT1" s="68" t="s">
        <v>437</v>
      </c>
      <c r="AU1" s="68" t="s">
        <v>839</v>
      </c>
      <c r="AV1" s="68" t="s">
        <v>438</v>
      </c>
      <c r="AW1" s="68" t="s">
        <v>439</v>
      </c>
      <c r="AX1" s="68" t="s">
        <v>143</v>
      </c>
      <c r="AY1" s="68" t="s">
        <v>440</v>
      </c>
      <c r="AZ1" s="68" t="s">
        <v>441</v>
      </c>
      <c r="BA1" s="68" t="s">
        <v>442</v>
      </c>
      <c r="BB1" s="68" t="s">
        <v>443</v>
      </c>
      <c r="BC1" s="68" t="s">
        <v>454</v>
      </c>
      <c r="BD1" s="68" t="s">
        <v>461</v>
      </c>
      <c r="BE1" s="68" t="s">
        <v>467</v>
      </c>
      <c r="BF1" s="68" t="s">
        <v>468</v>
      </c>
      <c r="BG1" s="68" t="s">
        <v>558</v>
      </c>
      <c r="BH1" s="68" t="s">
        <v>475</v>
      </c>
      <c r="BI1" s="68" t="s">
        <v>23</v>
      </c>
      <c r="BJ1" s="68" t="s">
        <v>535</v>
      </c>
      <c r="BK1" s="68" t="s">
        <v>479</v>
      </c>
      <c r="BL1" s="68" t="s">
        <v>46</v>
      </c>
      <c r="BM1" s="68" t="s">
        <v>570</v>
      </c>
      <c r="BN1" s="68" t="s">
        <v>113</v>
      </c>
      <c r="BO1" s="68" t="s">
        <v>576</v>
      </c>
    </row>
    <row r="2" spans="1:67">
      <c r="A2" s="68" t="s">
        <v>36</v>
      </c>
      <c r="B2" s="68" t="s">
        <v>0</v>
      </c>
      <c r="C2" s="68" t="s">
        <v>14</v>
      </c>
      <c r="D2" s="68" t="s">
        <v>152</v>
      </c>
      <c r="E2" s="68" t="s">
        <v>153</v>
      </c>
      <c r="F2" s="68" t="s">
        <v>154</v>
      </c>
      <c r="G2" s="68" t="s">
        <v>155</v>
      </c>
      <c r="H2" s="68" t="s">
        <v>47</v>
      </c>
      <c r="I2" s="68" t="s">
        <v>48</v>
      </c>
      <c r="J2" s="68" t="s">
        <v>49</v>
      </c>
      <c r="K2" s="68" t="s">
        <v>50</v>
      </c>
      <c r="L2" s="68" t="s">
        <v>563</v>
      </c>
      <c r="M2" s="68" t="s">
        <v>51</v>
      </c>
      <c r="N2" s="68" t="s">
        <v>52</v>
      </c>
      <c r="O2" s="68" t="s">
        <v>53</v>
      </c>
      <c r="P2" s="68" t="s">
        <v>54</v>
      </c>
      <c r="Q2" s="68" t="s">
        <v>562</v>
      </c>
      <c r="R2" s="68" t="s">
        <v>55</v>
      </c>
      <c r="S2" s="68" t="s">
        <v>574</v>
      </c>
      <c r="T2" s="68" t="s">
        <v>568</v>
      </c>
      <c r="U2" s="68" t="s">
        <v>62</v>
      </c>
      <c r="V2" s="68" t="s">
        <v>60</v>
      </c>
      <c r="W2" s="68" t="s">
        <v>61</v>
      </c>
      <c r="X2" s="68" t="s">
        <v>59</v>
      </c>
      <c r="Y2" s="68" t="s">
        <v>575</v>
      </c>
      <c r="Z2" s="68" t="s">
        <v>56</v>
      </c>
      <c r="AA2" s="68" t="s">
        <v>57</v>
      </c>
      <c r="AB2" s="68" t="s">
        <v>580</v>
      </c>
      <c r="AC2" s="68" t="s">
        <v>58</v>
      </c>
      <c r="AD2" s="68" t="s">
        <v>156</v>
      </c>
      <c r="AE2" s="67" t="s">
        <v>114</v>
      </c>
      <c r="AF2" s="68" t="s">
        <v>39</v>
      </c>
      <c r="AG2" s="68" t="s">
        <v>113</v>
      </c>
      <c r="AH2" s="68" t="s">
        <v>38</v>
      </c>
      <c r="AI2" s="68" t="s">
        <v>320</v>
      </c>
      <c r="AJ2" s="68" t="s">
        <v>394</v>
      </c>
      <c r="AK2" s="68" t="s">
        <v>40</v>
      </c>
      <c r="AL2" s="68" t="s">
        <v>432</v>
      </c>
      <c r="AM2" s="68" t="s">
        <v>450</v>
      </c>
      <c r="AN2" s="68" t="s">
        <v>451</v>
      </c>
      <c r="AO2" s="68" t="s">
        <v>483</v>
      </c>
      <c r="AP2" s="68" t="s">
        <v>484</v>
      </c>
      <c r="AQ2" s="68" t="s">
        <v>485</v>
      </c>
      <c r="AR2" s="68" t="s">
        <v>487</v>
      </c>
      <c r="AS2" s="68" t="s">
        <v>433</v>
      </c>
      <c r="AT2" s="68" t="s">
        <v>452</v>
      </c>
      <c r="AU2" s="68" t="s">
        <v>839</v>
      </c>
      <c r="AV2" s="68" t="s">
        <v>411</v>
      </c>
      <c r="AW2" s="68" t="s">
        <v>119</v>
      </c>
      <c r="AX2" s="68" t="s">
        <v>37</v>
      </c>
      <c r="AY2" s="68" t="s">
        <v>434</v>
      </c>
      <c r="AZ2" s="68" t="s">
        <v>379</v>
      </c>
      <c r="BA2" s="68" t="s">
        <v>115</v>
      </c>
      <c r="BB2" s="68" t="s">
        <v>435</v>
      </c>
      <c r="BC2" s="68" t="s">
        <v>455</v>
      </c>
      <c r="BD2" s="68" t="s">
        <v>459</v>
      </c>
      <c r="BE2" s="68" t="s">
        <v>463</v>
      </c>
      <c r="BF2" s="68" t="s">
        <v>465</v>
      </c>
      <c r="BG2" s="68" t="s">
        <v>560</v>
      </c>
      <c r="BH2" s="68" t="s">
        <v>476</v>
      </c>
      <c r="BI2" s="68" t="s">
        <v>470</v>
      </c>
      <c r="BJ2" s="68" t="s">
        <v>496</v>
      </c>
      <c r="BK2" s="68" t="s">
        <v>471</v>
      </c>
      <c r="BL2" s="68" t="s">
        <v>473</v>
      </c>
      <c r="BM2" s="68" t="s">
        <v>570</v>
      </c>
      <c r="BN2" s="68" t="s">
        <v>572</v>
      </c>
      <c r="BO2" s="68" t="s">
        <v>576</v>
      </c>
    </row>
    <row r="3" spans="1:67">
      <c r="A3" s="68">
        <v>1</v>
      </c>
      <c r="B3" s="91" t="e">
        <v>#VALUE!</v>
      </c>
      <c r="C3" s="90" t="e">
        <v>#VALUE!</v>
      </c>
      <c r="D3" s="90" t="e">
        <v>#VALUE!</v>
      </c>
      <c r="E3" s="90" t="e">
        <v>#VALUE!</v>
      </c>
      <c r="F3" s="90" t="e">
        <v>#VALUE!</v>
      </c>
      <c r="G3" s="90" t="e">
        <v>#VALUE!</v>
      </c>
      <c r="H3" s="90" t="e">
        <v>#VALUE!</v>
      </c>
      <c r="I3" s="90" t="e">
        <v>#VALUE!</v>
      </c>
      <c r="J3" s="90" t="e">
        <v>#VALUE!</v>
      </c>
      <c r="K3" s="90" t="e">
        <v>#VALUE!</v>
      </c>
      <c r="L3" s="90" t="e">
        <v>#VALUE!</v>
      </c>
      <c r="M3" s="90" t="e">
        <v>#VALUE!</v>
      </c>
      <c r="N3" s="90" t="e">
        <v>#VALUE!</v>
      </c>
      <c r="O3" s="90" t="e">
        <v>#VALUE!</v>
      </c>
      <c r="P3" s="90" t="e">
        <v>#VALUE!</v>
      </c>
      <c r="Q3" s="90" t="e">
        <v>#VALUE!</v>
      </c>
      <c r="R3" s="90" t="e">
        <v>#VALUE!</v>
      </c>
      <c r="S3" s="90" t="e">
        <v>#VALUE!</v>
      </c>
      <c r="T3" s="90" t="e">
        <v>#VALUE!</v>
      </c>
      <c r="U3" s="90" t="e">
        <v>#VALUE!</v>
      </c>
      <c r="V3" s="90" t="e">
        <v>#VALUE!</v>
      </c>
      <c r="W3" s="90" t="e">
        <v>#VALUE!</v>
      </c>
      <c r="X3" s="90" t="e">
        <v>#VALUE!</v>
      </c>
      <c r="Y3" s="90" t="e">
        <v>#VALUE!</v>
      </c>
      <c r="Z3" s="90" t="e">
        <v>#VALUE!</v>
      </c>
      <c r="AA3" s="90" t="e">
        <v>#VALUE!</v>
      </c>
      <c r="AB3" s="90" t="e">
        <v>#VALUE!</v>
      </c>
      <c r="AC3" s="90" t="e">
        <v>#VALUE!</v>
      </c>
      <c r="AD3" s="90" t="e">
        <v>#VALUE!</v>
      </c>
      <c r="AE3" s="90" t="e">
        <v>#VALUE!</v>
      </c>
      <c r="AF3" s="90" t="e">
        <v>#VALUE!</v>
      </c>
      <c r="AG3" s="90" t="e">
        <v>#VALUE!</v>
      </c>
      <c r="AH3" s="91" t="e">
        <v>#VALUE!</v>
      </c>
      <c r="AI3" s="91" t="e">
        <v>#VALUE!</v>
      </c>
      <c r="AJ3" s="91" t="e">
        <v>#VALUE!</v>
      </c>
      <c r="AK3" s="91" t="e">
        <v>#VALUE!</v>
      </c>
      <c r="AL3" s="91" t="e">
        <v>#VALUE!</v>
      </c>
      <c r="AM3" s="91" t="e">
        <v>#VALUE!</v>
      </c>
      <c r="AN3" s="91" t="e">
        <v>#VALUE!</v>
      </c>
      <c r="AO3" s="91" t="e">
        <v>#VALUE!</v>
      </c>
      <c r="AP3" s="91" t="e">
        <v>#VALUE!</v>
      </c>
      <c r="AQ3" s="91" t="e">
        <v>#VALUE!</v>
      </c>
      <c r="AR3" s="91" t="e">
        <v>#VALUE!</v>
      </c>
      <c r="AS3" s="91" t="e">
        <v>#VALUE!</v>
      </c>
      <c r="AT3" s="91" t="e">
        <v>#VALUE!</v>
      </c>
      <c r="AU3" s="91" t="e">
        <v>#VALUE!</v>
      </c>
      <c r="AV3" s="91" t="e">
        <v>#VALUE!</v>
      </c>
      <c r="AW3" s="91" t="e">
        <v>#VALUE!</v>
      </c>
      <c r="AX3" s="91" t="e">
        <v>#VALUE!</v>
      </c>
      <c r="AY3" s="91" t="e">
        <v>#VALUE!</v>
      </c>
      <c r="AZ3" s="91" t="e">
        <v>#VALUE!</v>
      </c>
      <c r="BA3" s="91" t="e">
        <v>#VALUE!</v>
      </c>
      <c r="BB3" s="91" t="e">
        <v>#VALUE!</v>
      </c>
      <c r="BC3" s="91" t="e">
        <v>#VALUE!</v>
      </c>
      <c r="BD3" s="91" t="e">
        <v>#VALUE!</v>
      </c>
      <c r="BE3" s="91" t="e">
        <v>#VALUE!</v>
      </c>
      <c r="BF3" s="91" t="e">
        <v>#VALUE!</v>
      </c>
      <c r="BG3" s="91" t="e">
        <v>#VALUE!</v>
      </c>
      <c r="BH3" s="91" t="e">
        <v>#VALUE!</v>
      </c>
      <c r="BI3" s="91" t="e">
        <v>#VALUE!</v>
      </c>
      <c r="BJ3" s="91" t="e">
        <v>#VALUE!</v>
      </c>
      <c r="BK3" s="91" t="e">
        <v>#VALUE!</v>
      </c>
      <c r="BL3" s="91" t="e">
        <v>#VALUE!</v>
      </c>
      <c r="BM3" s="91" t="e">
        <v>#VALUE!</v>
      </c>
      <c r="BN3" s="91" t="e">
        <v>#VALUE!</v>
      </c>
      <c r="BO3" s="91" t="s">
        <v>458</v>
      </c>
    </row>
    <row r="4" spans="1:67">
      <c r="A4" s="68">
        <v>2</v>
      </c>
      <c r="B4" s="91" t="s">
        <v>1411</v>
      </c>
      <c r="C4" s="90" t="s">
        <v>941</v>
      </c>
      <c r="D4" s="90" t="s">
        <v>946</v>
      </c>
      <c r="E4" s="90" t="s">
        <v>947</v>
      </c>
      <c r="F4" s="90" t="s">
        <v>458</v>
      </c>
      <c r="G4" s="90" t="s">
        <v>458</v>
      </c>
      <c r="H4" s="90" t="s">
        <v>457</v>
      </c>
      <c r="I4" s="90" t="s">
        <v>457</v>
      </c>
      <c r="J4" s="90" t="s">
        <v>457</v>
      </c>
      <c r="K4" s="90" t="s">
        <v>457</v>
      </c>
      <c r="L4" s="90" t="s">
        <v>457</v>
      </c>
      <c r="M4" s="90" t="s">
        <v>457</v>
      </c>
      <c r="N4" s="90" t="s">
        <v>457</v>
      </c>
      <c r="O4" s="90" t="s">
        <v>457</v>
      </c>
      <c r="P4" s="90" t="s">
        <v>457</v>
      </c>
      <c r="Q4" s="90" t="s">
        <v>142</v>
      </c>
      <c r="R4" s="90" t="s">
        <v>948</v>
      </c>
      <c r="S4" s="90" t="s">
        <v>457</v>
      </c>
      <c r="T4" s="90" t="s">
        <v>457</v>
      </c>
      <c r="U4" s="90" t="s">
        <v>457</v>
      </c>
      <c r="V4" s="90" t="s">
        <v>949</v>
      </c>
      <c r="W4" s="90" t="s">
        <v>457</v>
      </c>
      <c r="X4" s="90" t="s">
        <v>457</v>
      </c>
      <c r="Y4" s="90" t="s">
        <v>950</v>
      </c>
      <c r="Z4" s="90" t="s">
        <v>458</v>
      </c>
      <c r="AA4" s="90" t="s">
        <v>458</v>
      </c>
      <c r="AB4" s="90" t="s">
        <v>458</v>
      </c>
      <c r="AC4" s="90" t="s">
        <v>458</v>
      </c>
      <c r="AD4" s="90" t="s">
        <v>942</v>
      </c>
      <c r="AE4" s="90" t="s">
        <v>457</v>
      </c>
      <c r="AF4" s="90" t="s">
        <v>74</v>
      </c>
      <c r="AG4" s="90" t="s">
        <v>951</v>
      </c>
      <c r="AH4" s="91" t="s">
        <v>142</v>
      </c>
      <c r="AI4" s="91" t="s">
        <v>596</v>
      </c>
      <c r="AJ4" s="91" t="s">
        <v>457</v>
      </c>
      <c r="AK4" s="91" t="s">
        <v>458</v>
      </c>
      <c r="AL4" s="91" t="s">
        <v>952</v>
      </c>
      <c r="AM4" s="91" t="s">
        <v>458</v>
      </c>
      <c r="AN4" s="91" t="s">
        <v>458</v>
      </c>
      <c r="AO4" s="91" t="s">
        <v>457</v>
      </c>
      <c r="AP4" s="91" t="s">
        <v>457</v>
      </c>
      <c r="AQ4" s="91" t="s">
        <v>457</v>
      </c>
      <c r="AR4" s="91" t="s">
        <v>142</v>
      </c>
      <c r="AS4" s="91" t="s">
        <v>953</v>
      </c>
      <c r="AT4" s="91" t="s">
        <v>458</v>
      </c>
      <c r="AU4" s="91" t="s">
        <v>458</v>
      </c>
      <c r="AV4" s="91" t="s">
        <v>1437</v>
      </c>
      <c r="AW4" s="91" t="s">
        <v>1438</v>
      </c>
      <c r="AX4" s="91" t="s">
        <v>944</v>
      </c>
      <c r="AY4" s="91" t="s">
        <v>457</v>
      </c>
      <c r="AZ4" s="91">
        <v>8.5</v>
      </c>
      <c r="BA4" s="91" t="s">
        <v>11</v>
      </c>
      <c r="BB4" s="91">
        <v>98000000</v>
      </c>
      <c r="BC4" s="91" t="s">
        <v>457</v>
      </c>
      <c r="BD4" s="91" t="s">
        <v>942</v>
      </c>
      <c r="BE4" s="91" t="s">
        <v>942</v>
      </c>
      <c r="BF4" s="91" t="s">
        <v>942</v>
      </c>
      <c r="BG4" s="91" t="s">
        <v>942</v>
      </c>
      <c r="BH4" s="91" t="s">
        <v>948</v>
      </c>
      <c r="BI4" s="91" t="s">
        <v>457</v>
      </c>
      <c r="BJ4" s="91" t="s">
        <v>457</v>
      </c>
      <c r="BK4" s="91" t="s">
        <v>457</v>
      </c>
      <c r="BL4" s="91" t="s">
        <v>457</v>
      </c>
      <c r="BM4" s="91" t="s">
        <v>142</v>
      </c>
      <c r="BN4" s="91" t="s">
        <v>950</v>
      </c>
      <c r="BO4" s="91" t="s">
        <v>945</v>
      </c>
    </row>
    <row r="5" spans="1:67">
      <c r="A5" s="68">
        <v>3</v>
      </c>
      <c r="B5" s="91" t="s">
        <v>854</v>
      </c>
      <c r="C5" s="90" t="s">
        <v>955</v>
      </c>
      <c r="D5" s="90" t="s">
        <v>956</v>
      </c>
      <c r="E5" s="90" t="s">
        <v>957</v>
      </c>
      <c r="F5" s="90" t="s">
        <v>458</v>
      </c>
      <c r="G5" s="90" t="s">
        <v>458</v>
      </c>
      <c r="H5" s="90" t="s">
        <v>457</v>
      </c>
      <c r="I5" s="90" t="s">
        <v>457</v>
      </c>
      <c r="J5" s="90" t="s">
        <v>457</v>
      </c>
      <c r="K5" s="90" t="s">
        <v>457</v>
      </c>
      <c r="L5" s="90" t="s">
        <v>457</v>
      </c>
      <c r="M5" s="90" t="s">
        <v>457</v>
      </c>
      <c r="N5" s="90" t="s">
        <v>457</v>
      </c>
      <c r="O5" s="90" t="s">
        <v>457</v>
      </c>
      <c r="P5" s="90" t="s">
        <v>457</v>
      </c>
      <c r="Q5" s="90" t="s">
        <v>142</v>
      </c>
      <c r="R5" s="90" t="s">
        <v>958</v>
      </c>
      <c r="S5" s="90" t="s">
        <v>457</v>
      </c>
      <c r="T5" s="90" t="s">
        <v>457</v>
      </c>
      <c r="U5" s="90" t="s">
        <v>457</v>
      </c>
      <c r="V5" s="90" t="s">
        <v>457</v>
      </c>
      <c r="W5" s="90" t="s">
        <v>457</v>
      </c>
      <c r="X5" s="90" t="s">
        <v>457</v>
      </c>
      <c r="Y5" s="90" t="s">
        <v>142</v>
      </c>
      <c r="Z5" s="90" t="s">
        <v>458</v>
      </c>
      <c r="AA5" s="90" t="s">
        <v>458</v>
      </c>
      <c r="AB5" s="90" t="s">
        <v>458</v>
      </c>
      <c r="AC5" s="90" t="s">
        <v>458</v>
      </c>
      <c r="AD5" s="90" t="s">
        <v>942</v>
      </c>
      <c r="AE5" s="90" t="s">
        <v>457</v>
      </c>
      <c r="AF5" s="90" t="s">
        <v>74</v>
      </c>
      <c r="AG5" s="90" t="s">
        <v>142</v>
      </c>
      <c r="AH5" s="91" t="s">
        <v>142</v>
      </c>
      <c r="AI5" s="91" t="s">
        <v>959</v>
      </c>
      <c r="AJ5" s="91" t="s">
        <v>457</v>
      </c>
      <c r="AK5" s="91" t="s">
        <v>458</v>
      </c>
      <c r="AL5" s="91" t="s">
        <v>960</v>
      </c>
      <c r="AM5" s="91" t="s">
        <v>458</v>
      </c>
      <c r="AN5" s="91" t="s">
        <v>458</v>
      </c>
      <c r="AO5" s="91" t="s">
        <v>457</v>
      </c>
      <c r="AP5" s="91" t="s">
        <v>457</v>
      </c>
      <c r="AQ5" s="91" t="s">
        <v>457</v>
      </c>
      <c r="AR5" s="91" t="s">
        <v>142</v>
      </c>
      <c r="AS5" s="91" t="s">
        <v>961</v>
      </c>
      <c r="AT5" s="91" t="s">
        <v>458</v>
      </c>
      <c r="AU5" s="91" t="s">
        <v>458</v>
      </c>
      <c r="AV5" s="91" t="s">
        <v>954</v>
      </c>
      <c r="AW5" s="91" t="s">
        <v>962</v>
      </c>
      <c r="AX5" s="91" t="s">
        <v>963</v>
      </c>
      <c r="AY5" s="91" t="s">
        <v>457</v>
      </c>
      <c r="AZ5" s="91">
        <v>8</v>
      </c>
      <c r="BA5" s="91" t="s">
        <v>11</v>
      </c>
      <c r="BB5" s="91">
        <v>82280000</v>
      </c>
      <c r="BC5" s="91">
        <v>100</v>
      </c>
      <c r="BD5" s="91" t="s">
        <v>942</v>
      </c>
      <c r="BE5" s="91" t="s">
        <v>942</v>
      </c>
      <c r="BF5" s="91" t="s">
        <v>942</v>
      </c>
      <c r="BG5" s="91" t="s">
        <v>942</v>
      </c>
      <c r="BH5" s="91" t="s">
        <v>958</v>
      </c>
      <c r="BI5" s="91" t="s">
        <v>457</v>
      </c>
      <c r="BJ5" s="91" t="s">
        <v>457</v>
      </c>
      <c r="BK5" s="91" t="s">
        <v>457</v>
      </c>
      <c r="BL5" s="91" t="s">
        <v>457</v>
      </c>
      <c r="BM5" s="91" t="s">
        <v>142</v>
      </c>
      <c r="BN5" s="91" t="s">
        <v>142</v>
      </c>
      <c r="BO5" s="91" t="s">
        <v>945</v>
      </c>
    </row>
    <row r="6" spans="1:67">
      <c r="A6" s="68">
        <v>4</v>
      </c>
      <c r="B6" s="91" t="s">
        <v>858</v>
      </c>
      <c r="C6" s="90" t="s">
        <v>955</v>
      </c>
      <c r="D6" s="90" t="s">
        <v>964</v>
      </c>
      <c r="E6" s="90" t="s">
        <v>965</v>
      </c>
      <c r="F6" s="90" t="s">
        <v>458</v>
      </c>
      <c r="G6" s="90" t="s">
        <v>458</v>
      </c>
      <c r="H6" s="90" t="s">
        <v>457</v>
      </c>
      <c r="I6" s="90" t="s">
        <v>457</v>
      </c>
      <c r="J6" s="90" t="s">
        <v>457</v>
      </c>
      <c r="K6" s="90" t="s">
        <v>457</v>
      </c>
      <c r="L6" s="90" t="s">
        <v>457</v>
      </c>
      <c r="M6" s="90" t="s">
        <v>457</v>
      </c>
      <c r="N6" s="90" t="s">
        <v>457</v>
      </c>
      <c r="O6" s="90" t="s">
        <v>457</v>
      </c>
      <c r="P6" s="90" t="s">
        <v>457</v>
      </c>
      <c r="Q6" s="90" t="s">
        <v>142</v>
      </c>
      <c r="R6" s="90" t="s">
        <v>966</v>
      </c>
      <c r="S6" s="90" t="s">
        <v>457</v>
      </c>
      <c r="T6" s="90" t="s">
        <v>457</v>
      </c>
      <c r="U6" s="90" t="s">
        <v>457</v>
      </c>
      <c r="V6" s="90" t="s">
        <v>457</v>
      </c>
      <c r="W6" s="90" t="s">
        <v>76</v>
      </c>
      <c r="X6" s="90" t="s">
        <v>76</v>
      </c>
      <c r="Y6" s="90" t="s">
        <v>967</v>
      </c>
      <c r="Z6" s="90">
        <v>130</v>
      </c>
      <c r="AA6" s="90">
        <v>130</v>
      </c>
      <c r="AB6" s="90" t="s">
        <v>458</v>
      </c>
      <c r="AC6" s="90" t="s">
        <v>458</v>
      </c>
      <c r="AD6" s="90" t="s">
        <v>942</v>
      </c>
      <c r="AE6" s="90" t="s">
        <v>457</v>
      </c>
      <c r="AF6" s="90" t="s">
        <v>74</v>
      </c>
      <c r="AG6" s="90" t="s">
        <v>968</v>
      </c>
      <c r="AH6" s="91" t="s">
        <v>142</v>
      </c>
      <c r="AI6" s="91" t="s">
        <v>969</v>
      </c>
      <c r="AJ6" s="91" t="s">
        <v>457</v>
      </c>
      <c r="AK6" s="91" t="s">
        <v>458</v>
      </c>
      <c r="AL6" s="91" t="s">
        <v>864</v>
      </c>
      <c r="AM6" s="91" t="s">
        <v>458</v>
      </c>
      <c r="AN6" s="91" t="s">
        <v>458</v>
      </c>
      <c r="AO6" s="91" t="s">
        <v>457</v>
      </c>
      <c r="AP6" s="91" t="s">
        <v>457</v>
      </c>
      <c r="AQ6" s="91" t="s">
        <v>457</v>
      </c>
      <c r="AR6" s="91" t="s">
        <v>142</v>
      </c>
      <c r="AS6" s="91" t="s">
        <v>970</v>
      </c>
      <c r="AT6" s="91" t="s">
        <v>458</v>
      </c>
      <c r="AU6" s="91" t="s">
        <v>458</v>
      </c>
      <c r="AV6" s="91" t="s">
        <v>971</v>
      </c>
      <c r="AW6" s="91" t="s">
        <v>972</v>
      </c>
      <c r="AX6" s="91" t="s">
        <v>963</v>
      </c>
      <c r="AY6" s="91" t="s">
        <v>973</v>
      </c>
      <c r="AZ6" s="91">
        <v>5.75</v>
      </c>
      <c r="BA6" s="91" t="s">
        <v>11</v>
      </c>
      <c r="BB6" s="91">
        <v>500000000</v>
      </c>
      <c r="BC6" s="91">
        <v>99.213999999999999</v>
      </c>
      <c r="BD6" s="91" t="s">
        <v>942</v>
      </c>
      <c r="BE6" s="91" t="s">
        <v>942</v>
      </c>
      <c r="BF6" s="91" t="s">
        <v>942</v>
      </c>
      <c r="BG6" s="91" t="s">
        <v>942</v>
      </c>
      <c r="BH6" s="91" t="s">
        <v>966</v>
      </c>
      <c r="BI6" s="91" t="s">
        <v>457</v>
      </c>
      <c r="BJ6" s="91" t="s">
        <v>457</v>
      </c>
      <c r="BK6" s="91" t="s">
        <v>76</v>
      </c>
      <c r="BL6" s="91" t="s">
        <v>76</v>
      </c>
      <c r="BM6" s="91" t="s">
        <v>967</v>
      </c>
      <c r="BN6" s="91" t="s">
        <v>967</v>
      </c>
      <c r="BO6" s="91" t="s">
        <v>945</v>
      </c>
    </row>
    <row r="7" spans="1:67">
      <c r="A7" s="68">
        <v>5</v>
      </c>
      <c r="B7" s="91" t="s">
        <v>865</v>
      </c>
      <c r="C7" s="90" t="s">
        <v>974</v>
      </c>
      <c r="D7" s="90" t="s">
        <v>975</v>
      </c>
      <c r="E7" s="90" t="s">
        <v>976</v>
      </c>
      <c r="F7" s="90" t="s">
        <v>458</v>
      </c>
      <c r="G7" s="90" t="s">
        <v>458</v>
      </c>
      <c r="H7" s="90" t="s">
        <v>457</v>
      </c>
      <c r="I7" s="90" t="s">
        <v>457</v>
      </c>
      <c r="J7" s="90" t="s">
        <v>457</v>
      </c>
      <c r="K7" s="90" t="s">
        <v>457</v>
      </c>
      <c r="L7" s="90" t="s">
        <v>457</v>
      </c>
      <c r="M7" s="90" t="s">
        <v>457</v>
      </c>
      <c r="N7" s="90" t="s">
        <v>457</v>
      </c>
      <c r="O7" s="90" t="s">
        <v>457</v>
      </c>
      <c r="P7" s="90" t="s">
        <v>457</v>
      </c>
      <c r="Q7" s="90" t="s">
        <v>142</v>
      </c>
      <c r="R7" s="90" t="s">
        <v>977</v>
      </c>
      <c r="S7" s="90" t="s">
        <v>457</v>
      </c>
      <c r="T7" s="90" t="s">
        <v>457</v>
      </c>
      <c r="U7" s="90" t="s">
        <v>457</v>
      </c>
      <c r="V7" s="90" t="s">
        <v>457</v>
      </c>
      <c r="W7" s="90" t="s">
        <v>457</v>
      </c>
      <c r="X7" s="90" t="s">
        <v>457</v>
      </c>
      <c r="Y7" s="90" t="s">
        <v>142</v>
      </c>
      <c r="Z7" s="90" t="s">
        <v>458</v>
      </c>
      <c r="AA7" s="90" t="s">
        <v>458</v>
      </c>
      <c r="AB7" s="90" t="s">
        <v>458</v>
      </c>
      <c r="AC7" s="90" t="s">
        <v>458</v>
      </c>
      <c r="AD7" s="90" t="s">
        <v>942</v>
      </c>
      <c r="AE7" s="90" t="s">
        <v>457</v>
      </c>
      <c r="AF7" s="90" t="s">
        <v>74</v>
      </c>
      <c r="AG7" s="90" t="s">
        <v>142</v>
      </c>
      <c r="AH7" s="91" t="s">
        <v>142</v>
      </c>
      <c r="AI7" s="91" t="s">
        <v>959</v>
      </c>
      <c r="AJ7" s="91" t="s">
        <v>457</v>
      </c>
      <c r="AK7" s="91" t="s">
        <v>458</v>
      </c>
      <c r="AL7" s="91" t="s">
        <v>978</v>
      </c>
      <c r="AM7" s="91" t="s">
        <v>458</v>
      </c>
      <c r="AN7" s="91" t="s">
        <v>458</v>
      </c>
      <c r="AO7" s="91" t="s">
        <v>457</v>
      </c>
      <c r="AP7" s="91" t="s">
        <v>457</v>
      </c>
      <c r="AQ7" s="91" t="s">
        <v>457</v>
      </c>
      <c r="AR7" s="91" t="s">
        <v>142</v>
      </c>
      <c r="AS7" s="91" t="s">
        <v>979</v>
      </c>
      <c r="AT7" s="91">
        <v>71330926</v>
      </c>
      <c r="AU7" s="91" t="s">
        <v>980</v>
      </c>
      <c r="AV7" s="91" t="s">
        <v>981</v>
      </c>
      <c r="AW7" s="91" t="s">
        <v>982</v>
      </c>
      <c r="AX7" s="91" t="s">
        <v>983</v>
      </c>
      <c r="AY7" s="91" t="s">
        <v>457</v>
      </c>
      <c r="AZ7" s="91">
        <v>2.2999999999999998</v>
      </c>
      <c r="BA7" s="91" t="s">
        <v>847</v>
      </c>
      <c r="BB7" s="91">
        <v>3900000000</v>
      </c>
      <c r="BC7" s="91">
        <v>100</v>
      </c>
      <c r="BD7" s="91" t="s">
        <v>942</v>
      </c>
      <c r="BE7" s="91" t="s">
        <v>942</v>
      </c>
      <c r="BF7" s="91" t="s">
        <v>942</v>
      </c>
      <c r="BG7" s="91" t="s">
        <v>942</v>
      </c>
      <c r="BH7" s="91" t="s">
        <v>458</v>
      </c>
      <c r="BI7" s="91" t="s">
        <v>458</v>
      </c>
      <c r="BJ7" s="91" t="s">
        <v>458</v>
      </c>
      <c r="BK7" s="91" t="s">
        <v>458</v>
      </c>
      <c r="BL7" s="91" t="s">
        <v>458</v>
      </c>
      <c r="BM7" s="91" t="s">
        <v>458</v>
      </c>
      <c r="BN7" s="91" t="s">
        <v>142</v>
      </c>
      <c r="BO7" s="91" t="s">
        <v>945</v>
      </c>
    </row>
    <row r="8" spans="1:67">
      <c r="A8" s="68">
        <v>6</v>
      </c>
      <c r="B8" s="91" t="s">
        <v>872</v>
      </c>
      <c r="C8" s="90" t="s">
        <v>984</v>
      </c>
      <c r="D8" s="90" t="s">
        <v>985</v>
      </c>
      <c r="E8" s="90" t="s">
        <v>986</v>
      </c>
      <c r="F8" s="90" t="s">
        <v>458</v>
      </c>
      <c r="G8" s="90" t="s">
        <v>458</v>
      </c>
      <c r="H8" s="90" t="s">
        <v>457</v>
      </c>
      <c r="I8" s="90" t="s">
        <v>457</v>
      </c>
      <c r="J8" s="90" t="s">
        <v>457</v>
      </c>
      <c r="K8" s="90" t="s">
        <v>457</v>
      </c>
      <c r="L8" s="90" t="s">
        <v>457</v>
      </c>
      <c r="M8" s="90" t="s">
        <v>457</v>
      </c>
      <c r="N8" s="90" t="s">
        <v>457</v>
      </c>
      <c r="O8" s="90" t="s">
        <v>457</v>
      </c>
      <c r="P8" s="90" t="s">
        <v>457</v>
      </c>
      <c r="Q8" s="90" t="s">
        <v>142</v>
      </c>
      <c r="R8" s="90" t="s">
        <v>987</v>
      </c>
      <c r="S8" s="90" t="s">
        <v>457</v>
      </c>
      <c r="T8" s="90" t="s">
        <v>457</v>
      </c>
      <c r="U8" s="90" t="s">
        <v>457</v>
      </c>
      <c r="V8" s="90" t="s">
        <v>457</v>
      </c>
      <c r="W8" s="90" t="s">
        <v>63</v>
      </c>
      <c r="X8" s="90" t="s">
        <v>457</v>
      </c>
      <c r="Y8" s="90" t="s">
        <v>362</v>
      </c>
      <c r="Z8" s="90" t="s">
        <v>458</v>
      </c>
      <c r="AA8" s="90" t="s">
        <v>458</v>
      </c>
      <c r="AB8" s="90" t="s">
        <v>458</v>
      </c>
      <c r="AC8" s="90" t="s">
        <v>458</v>
      </c>
      <c r="AD8" s="90" t="s">
        <v>942</v>
      </c>
      <c r="AE8" s="90" t="s">
        <v>457</v>
      </c>
      <c r="AF8" s="90" t="s">
        <v>74</v>
      </c>
      <c r="AG8" s="90" t="s">
        <v>988</v>
      </c>
      <c r="AH8" s="91" t="s">
        <v>142</v>
      </c>
      <c r="AI8" s="91" t="s">
        <v>959</v>
      </c>
      <c r="AJ8" s="91" t="s">
        <v>457</v>
      </c>
      <c r="AK8" s="91" t="s">
        <v>458</v>
      </c>
      <c r="AL8" s="91" t="s">
        <v>833</v>
      </c>
      <c r="AM8" s="91" t="s">
        <v>458</v>
      </c>
      <c r="AN8" s="91" t="s">
        <v>458</v>
      </c>
      <c r="AO8" s="91" t="s">
        <v>457</v>
      </c>
      <c r="AP8" s="91" t="s">
        <v>457</v>
      </c>
      <c r="AQ8" s="91" t="s">
        <v>457</v>
      </c>
      <c r="AR8" s="91" t="s">
        <v>142</v>
      </c>
      <c r="AS8" s="91" t="s">
        <v>989</v>
      </c>
      <c r="AT8" s="91" t="s">
        <v>458</v>
      </c>
      <c r="AU8" s="91" t="s">
        <v>458</v>
      </c>
      <c r="AV8" s="91" t="s">
        <v>990</v>
      </c>
      <c r="AW8" s="91" t="s">
        <v>991</v>
      </c>
      <c r="AX8" s="91" t="s">
        <v>992</v>
      </c>
      <c r="AY8" s="91" t="s">
        <v>457</v>
      </c>
      <c r="AZ8" s="91">
        <v>0</v>
      </c>
      <c r="BA8" s="91" t="s">
        <v>599</v>
      </c>
      <c r="BB8" s="91">
        <v>20000000</v>
      </c>
      <c r="BC8" s="91" t="s">
        <v>457</v>
      </c>
      <c r="BD8" s="91" t="s">
        <v>942</v>
      </c>
      <c r="BE8" s="91" t="s">
        <v>942</v>
      </c>
      <c r="BF8" s="91" t="s">
        <v>942</v>
      </c>
      <c r="BG8" s="91" t="s">
        <v>942</v>
      </c>
      <c r="BH8" s="91" t="s">
        <v>993</v>
      </c>
      <c r="BI8" s="91" t="s">
        <v>457</v>
      </c>
      <c r="BJ8" s="91" t="s">
        <v>457</v>
      </c>
      <c r="BK8" s="91" t="s">
        <v>63</v>
      </c>
      <c r="BL8" s="91" t="s">
        <v>457</v>
      </c>
      <c r="BM8" s="91" t="s">
        <v>362</v>
      </c>
      <c r="BN8" s="91" t="s">
        <v>362</v>
      </c>
      <c r="BO8" s="91" t="s">
        <v>945</v>
      </c>
    </row>
    <row r="9" spans="1:67">
      <c r="A9" s="68">
        <v>7</v>
      </c>
      <c r="B9" s="91" t="s">
        <v>878</v>
      </c>
      <c r="C9" s="90" t="s">
        <v>984</v>
      </c>
      <c r="D9" s="90" t="s">
        <v>994</v>
      </c>
      <c r="E9" s="90" t="s">
        <v>995</v>
      </c>
      <c r="F9" s="90" t="s">
        <v>458</v>
      </c>
      <c r="G9" s="90" t="s">
        <v>458</v>
      </c>
      <c r="H9" s="90" t="s">
        <v>457</v>
      </c>
      <c r="I9" s="90" t="s">
        <v>457</v>
      </c>
      <c r="J9" s="90" t="s">
        <v>457</v>
      </c>
      <c r="K9" s="90" t="s">
        <v>457</v>
      </c>
      <c r="L9" s="90" t="s">
        <v>457</v>
      </c>
      <c r="M9" s="90" t="s">
        <v>457</v>
      </c>
      <c r="N9" s="90" t="s">
        <v>457</v>
      </c>
      <c r="O9" s="90" t="s">
        <v>457</v>
      </c>
      <c r="P9" s="90" t="s">
        <v>457</v>
      </c>
      <c r="Q9" s="90" t="s">
        <v>142</v>
      </c>
      <c r="R9" s="90" t="s">
        <v>996</v>
      </c>
      <c r="S9" s="90" t="s">
        <v>457</v>
      </c>
      <c r="T9" s="90" t="s">
        <v>457</v>
      </c>
      <c r="U9" s="90" t="s">
        <v>457</v>
      </c>
      <c r="V9" s="90" t="s">
        <v>457</v>
      </c>
      <c r="W9" s="90" t="s">
        <v>457</v>
      </c>
      <c r="X9" s="90" t="s">
        <v>457</v>
      </c>
      <c r="Y9" s="90" t="s">
        <v>142</v>
      </c>
      <c r="Z9" s="90" t="s">
        <v>458</v>
      </c>
      <c r="AA9" s="90" t="s">
        <v>458</v>
      </c>
      <c r="AB9" s="90" t="s">
        <v>458</v>
      </c>
      <c r="AC9" s="90" t="s">
        <v>458</v>
      </c>
      <c r="AD9" s="90" t="s">
        <v>942</v>
      </c>
      <c r="AE9" s="90" t="s">
        <v>457</v>
      </c>
      <c r="AF9" s="90" t="s">
        <v>74</v>
      </c>
      <c r="AG9" s="90" t="s">
        <v>142</v>
      </c>
      <c r="AH9" s="91" t="s">
        <v>142</v>
      </c>
      <c r="AI9" s="91" t="s">
        <v>596</v>
      </c>
      <c r="AJ9" s="91" t="s">
        <v>457</v>
      </c>
      <c r="AK9" s="91" t="s">
        <v>458</v>
      </c>
      <c r="AL9" s="91" t="s">
        <v>997</v>
      </c>
      <c r="AM9" s="91" t="s">
        <v>458</v>
      </c>
      <c r="AN9" s="91" t="s">
        <v>458</v>
      </c>
      <c r="AO9" s="91" t="s">
        <v>457</v>
      </c>
      <c r="AP9" s="91" t="s">
        <v>457</v>
      </c>
      <c r="AQ9" s="91" t="s">
        <v>457</v>
      </c>
      <c r="AR9" s="91" t="s">
        <v>142</v>
      </c>
      <c r="AS9" s="91" t="s">
        <v>998</v>
      </c>
      <c r="AT9" s="91" t="s">
        <v>458</v>
      </c>
      <c r="AU9" s="91" t="s">
        <v>458</v>
      </c>
      <c r="AV9" s="91" t="s">
        <v>954</v>
      </c>
      <c r="AW9" s="91" t="s">
        <v>999</v>
      </c>
      <c r="AX9" s="91" t="s">
        <v>992</v>
      </c>
      <c r="AY9" s="91" t="s">
        <v>457</v>
      </c>
      <c r="AZ9" s="91">
        <v>6.9</v>
      </c>
      <c r="BA9" s="91" t="s">
        <v>11</v>
      </c>
      <c r="BB9" s="91">
        <v>170000000</v>
      </c>
      <c r="BC9" s="91">
        <v>100</v>
      </c>
      <c r="BD9" s="91" t="s">
        <v>942</v>
      </c>
      <c r="BE9" s="91" t="s">
        <v>942</v>
      </c>
      <c r="BF9" s="91" t="s">
        <v>942</v>
      </c>
      <c r="BG9" s="91" t="s">
        <v>942</v>
      </c>
      <c r="BH9" s="91" t="s">
        <v>996</v>
      </c>
      <c r="BI9" s="91" t="s">
        <v>457</v>
      </c>
      <c r="BJ9" s="91" t="s">
        <v>457</v>
      </c>
      <c r="BK9" s="91" t="s">
        <v>457</v>
      </c>
      <c r="BL9" s="91" t="s">
        <v>457</v>
      </c>
      <c r="BM9" s="91" t="s">
        <v>142</v>
      </c>
      <c r="BN9" s="91" t="s">
        <v>142</v>
      </c>
      <c r="BO9" s="91" t="s">
        <v>945</v>
      </c>
    </row>
    <row r="10" spans="1:67">
      <c r="A10" s="68">
        <v>8</v>
      </c>
      <c r="B10" s="91" t="s">
        <v>894</v>
      </c>
      <c r="C10" s="90" t="s">
        <v>984</v>
      </c>
      <c r="D10" s="90" t="s">
        <v>994</v>
      </c>
      <c r="E10" s="90" t="s">
        <v>995</v>
      </c>
      <c r="F10" s="90" t="s">
        <v>458</v>
      </c>
      <c r="G10" s="90" t="s">
        <v>458</v>
      </c>
      <c r="H10" s="90" t="s">
        <v>457</v>
      </c>
      <c r="I10" s="90" t="s">
        <v>457</v>
      </c>
      <c r="J10" s="90" t="s">
        <v>457</v>
      </c>
      <c r="K10" s="90" t="s">
        <v>457</v>
      </c>
      <c r="L10" s="90" t="s">
        <v>457</v>
      </c>
      <c r="M10" s="90" t="s">
        <v>457</v>
      </c>
      <c r="N10" s="90" t="s">
        <v>457</v>
      </c>
      <c r="O10" s="90" t="s">
        <v>457</v>
      </c>
      <c r="P10" s="90" t="s">
        <v>457</v>
      </c>
      <c r="Q10" s="90" t="s">
        <v>142</v>
      </c>
      <c r="R10" s="90" t="s">
        <v>996</v>
      </c>
      <c r="S10" s="90" t="s">
        <v>457</v>
      </c>
      <c r="T10" s="90" t="s">
        <v>457</v>
      </c>
      <c r="U10" s="90" t="s">
        <v>457</v>
      </c>
      <c r="V10" s="90" t="s">
        <v>457</v>
      </c>
      <c r="W10" s="90" t="s">
        <v>457</v>
      </c>
      <c r="X10" s="90" t="s">
        <v>457</v>
      </c>
      <c r="Y10" s="90" t="s">
        <v>142</v>
      </c>
      <c r="Z10" s="90" t="s">
        <v>458</v>
      </c>
      <c r="AA10" s="90" t="s">
        <v>458</v>
      </c>
      <c r="AB10" s="90" t="s">
        <v>458</v>
      </c>
      <c r="AC10" s="90" t="s">
        <v>458</v>
      </c>
      <c r="AD10" s="90" t="s">
        <v>942</v>
      </c>
      <c r="AE10" s="90" t="s">
        <v>457</v>
      </c>
      <c r="AF10" s="90" t="s">
        <v>74</v>
      </c>
      <c r="AG10" s="90" t="s">
        <v>142</v>
      </c>
      <c r="AH10" s="91" t="s">
        <v>142</v>
      </c>
      <c r="AI10" s="91" t="s">
        <v>596</v>
      </c>
      <c r="AJ10" s="91" t="s">
        <v>457</v>
      </c>
      <c r="AK10" s="91" t="s">
        <v>458</v>
      </c>
      <c r="AL10" s="91" t="s">
        <v>997</v>
      </c>
      <c r="AM10" s="91" t="s">
        <v>458</v>
      </c>
      <c r="AN10" s="91" t="s">
        <v>458</v>
      </c>
      <c r="AO10" s="91" t="s">
        <v>457</v>
      </c>
      <c r="AP10" s="91" t="s">
        <v>457</v>
      </c>
      <c r="AQ10" s="91" t="s">
        <v>457</v>
      </c>
      <c r="AR10" s="91" t="s">
        <v>142</v>
      </c>
      <c r="AS10" s="91" t="s">
        <v>998</v>
      </c>
      <c r="AT10" s="91" t="s">
        <v>458</v>
      </c>
      <c r="AU10" s="91" t="s">
        <v>458</v>
      </c>
      <c r="AV10" s="91" t="s">
        <v>954</v>
      </c>
      <c r="AW10" s="91" t="s">
        <v>999</v>
      </c>
      <c r="AX10" s="91" t="s">
        <v>992</v>
      </c>
      <c r="AY10" s="91" t="s">
        <v>457</v>
      </c>
      <c r="AZ10" s="91">
        <v>4.3</v>
      </c>
      <c r="BA10" s="91" t="s">
        <v>599</v>
      </c>
      <c r="BB10" s="91">
        <v>900000000</v>
      </c>
      <c r="BC10" s="91">
        <v>100</v>
      </c>
      <c r="BD10" s="91" t="s">
        <v>942</v>
      </c>
      <c r="BE10" s="91" t="s">
        <v>942</v>
      </c>
      <c r="BF10" s="91" t="s">
        <v>942</v>
      </c>
      <c r="BG10" s="91" t="s">
        <v>942</v>
      </c>
      <c r="BH10" s="91" t="s">
        <v>996</v>
      </c>
      <c r="BI10" s="91" t="s">
        <v>457</v>
      </c>
      <c r="BJ10" s="91" t="s">
        <v>457</v>
      </c>
      <c r="BK10" s="91" t="s">
        <v>457</v>
      </c>
      <c r="BL10" s="91" t="s">
        <v>457</v>
      </c>
      <c r="BM10" s="91" t="s">
        <v>142</v>
      </c>
      <c r="BN10" s="91" t="s">
        <v>142</v>
      </c>
      <c r="BO10" s="91" t="s">
        <v>945</v>
      </c>
    </row>
    <row r="11" spans="1:67">
      <c r="A11" s="68">
        <v>9</v>
      </c>
      <c r="B11" s="91" t="s">
        <v>902</v>
      </c>
      <c r="C11" s="90" t="s">
        <v>984</v>
      </c>
      <c r="D11" s="90" t="s">
        <v>1000</v>
      </c>
      <c r="E11" s="90" t="s">
        <v>457</v>
      </c>
      <c r="F11" s="90" t="s">
        <v>458</v>
      </c>
      <c r="G11" s="90" t="s">
        <v>458</v>
      </c>
      <c r="H11" s="90" t="s">
        <v>457</v>
      </c>
      <c r="I11" s="90" t="s">
        <v>457</v>
      </c>
      <c r="J11" s="90" t="s">
        <v>457</v>
      </c>
      <c r="K11" s="90" t="s">
        <v>457</v>
      </c>
      <c r="L11" s="90" t="s">
        <v>457</v>
      </c>
      <c r="M11" s="90" t="s">
        <v>457</v>
      </c>
      <c r="N11" s="90" t="s">
        <v>457</v>
      </c>
      <c r="O11" s="90" t="s">
        <v>457</v>
      </c>
      <c r="P11" s="90" t="s">
        <v>457</v>
      </c>
      <c r="Q11" s="90" t="s">
        <v>142</v>
      </c>
      <c r="R11" s="90" t="s">
        <v>457</v>
      </c>
      <c r="S11" s="90" t="s">
        <v>457</v>
      </c>
      <c r="T11" s="90" t="s">
        <v>457</v>
      </c>
      <c r="U11" s="90" t="s">
        <v>457</v>
      </c>
      <c r="V11" s="90" t="s">
        <v>457</v>
      </c>
      <c r="W11" s="90" t="s">
        <v>457</v>
      </c>
      <c r="X11" s="90" t="s">
        <v>457</v>
      </c>
      <c r="Y11" s="90" t="s">
        <v>458</v>
      </c>
      <c r="Z11" s="90" t="s">
        <v>458</v>
      </c>
      <c r="AA11" s="90" t="s">
        <v>458</v>
      </c>
      <c r="AB11" s="90" t="s">
        <v>458</v>
      </c>
      <c r="AC11" s="90" t="s">
        <v>458</v>
      </c>
      <c r="AD11" s="90" t="s">
        <v>942</v>
      </c>
      <c r="AE11" s="90" t="s">
        <v>457</v>
      </c>
      <c r="AF11" s="90" t="s">
        <v>74</v>
      </c>
      <c r="AG11" s="90" t="s">
        <v>142</v>
      </c>
      <c r="AH11" s="91" t="s">
        <v>142</v>
      </c>
      <c r="AI11" s="91" t="s">
        <v>943</v>
      </c>
      <c r="AJ11" s="91" t="s">
        <v>457</v>
      </c>
      <c r="AK11" s="91" t="s">
        <v>458</v>
      </c>
      <c r="AL11" s="91" t="s">
        <v>1001</v>
      </c>
      <c r="AM11" s="91" t="s">
        <v>458</v>
      </c>
      <c r="AN11" s="91" t="s">
        <v>458</v>
      </c>
      <c r="AO11" s="91" t="s">
        <v>457</v>
      </c>
      <c r="AP11" s="91" t="s">
        <v>457</v>
      </c>
      <c r="AQ11" s="91" t="s">
        <v>457</v>
      </c>
      <c r="AR11" s="91" t="s">
        <v>142</v>
      </c>
      <c r="AS11" s="91" t="s">
        <v>457</v>
      </c>
      <c r="AT11" s="91">
        <v>71327081</v>
      </c>
      <c r="AU11" s="91" t="s">
        <v>1002</v>
      </c>
      <c r="AV11" s="91" t="s">
        <v>944</v>
      </c>
      <c r="AW11" s="91" t="s">
        <v>1003</v>
      </c>
      <c r="AX11" s="91" t="s">
        <v>992</v>
      </c>
      <c r="AY11" s="91" t="s">
        <v>457</v>
      </c>
      <c r="AZ11" s="91">
        <v>4.8</v>
      </c>
      <c r="BA11" s="91" t="s">
        <v>599</v>
      </c>
      <c r="BB11" s="91">
        <v>358000000</v>
      </c>
      <c r="BC11" s="91" t="s">
        <v>457</v>
      </c>
      <c r="BD11" s="91" t="s">
        <v>942</v>
      </c>
      <c r="BE11" s="91" t="s">
        <v>942</v>
      </c>
      <c r="BF11" s="91" t="s">
        <v>942</v>
      </c>
      <c r="BG11" s="91" t="s">
        <v>942</v>
      </c>
      <c r="BH11" s="91" t="s">
        <v>1004</v>
      </c>
      <c r="BI11" s="91" t="s">
        <v>457</v>
      </c>
      <c r="BJ11" s="91" t="s">
        <v>457</v>
      </c>
      <c r="BK11" s="91" t="s">
        <v>457</v>
      </c>
      <c r="BL11" s="91" t="s">
        <v>457</v>
      </c>
      <c r="BM11" s="91" t="s">
        <v>142</v>
      </c>
      <c r="BN11" s="91" t="s">
        <v>142</v>
      </c>
      <c r="BO11" s="91" t="s">
        <v>945</v>
      </c>
    </row>
    <row r="12" spans="1:67">
      <c r="A12" s="68">
        <v>10</v>
      </c>
      <c r="B12" s="91" t="s">
        <v>912</v>
      </c>
      <c r="C12" s="90" t="s">
        <v>1005</v>
      </c>
      <c r="D12" s="90" t="s">
        <v>1006</v>
      </c>
      <c r="E12" s="90" t="s">
        <v>1007</v>
      </c>
      <c r="F12" s="90" t="s">
        <v>458</v>
      </c>
      <c r="G12" s="90" t="s">
        <v>458</v>
      </c>
      <c r="H12" s="90" t="s">
        <v>457</v>
      </c>
      <c r="I12" s="90" t="s">
        <v>457</v>
      </c>
      <c r="J12" s="90" t="s">
        <v>457</v>
      </c>
      <c r="K12" s="90" t="s">
        <v>457</v>
      </c>
      <c r="L12" s="90" t="s">
        <v>457</v>
      </c>
      <c r="M12" s="90" t="s">
        <v>457</v>
      </c>
      <c r="N12" s="90" t="s">
        <v>457</v>
      </c>
      <c r="O12" s="90" t="s">
        <v>457</v>
      </c>
      <c r="P12" s="90" t="s">
        <v>457</v>
      </c>
      <c r="Q12" s="90" t="s">
        <v>142</v>
      </c>
      <c r="R12" s="90" t="s">
        <v>1008</v>
      </c>
      <c r="S12" s="90" t="s">
        <v>457</v>
      </c>
      <c r="T12" s="90" t="s">
        <v>457</v>
      </c>
      <c r="U12" s="90" t="s">
        <v>457</v>
      </c>
      <c r="V12" s="90" t="s">
        <v>457</v>
      </c>
      <c r="W12" s="90" t="s">
        <v>457</v>
      </c>
      <c r="X12" s="90" t="s">
        <v>457</v>
      </c>
      <c r="Y12" s="90" t="s">
        <v>142</v>
      </c>
      <c r="Z12" s="90" t="s">
        <v>458</v>
      </c>
      <c r="AA12" s="90" t="s">
        <v>458</v>
      </c>
      <c r="AB12" s="90" t="s">
        <v>458</v>
      </c>
      <c r="AC12" s="90" t="s">
        <v>458</v>
      </c>
      <c r="AD12" s="90" t="s">
        <v>942</v>
      </c>
      <c r="AE12" s="90" t="s">
        <v>457</v>
      </c>
      <c r="AF12" s="90" t="s">
        <v>74</v>
      </c>
      <c r="AG12" s="90" t="s">
        <v>142</v>
      </c>
      <c r="AH12" s="91" t="s">
        <v>142</v>
      </c>
      <c r="AI12" s="91" t="s">
        <v>596</v>
      </c>
      <c r="AJ12" s="91" t="s">
        <v>457</v>
      </c>
      <c r="AK12" s="91" t="s">
        <v>458</v>
      </c>
      <c r="AL12" s="91" t="s">
        <v>1009</v>
      </c>
      <c r="AM12" s="91" t="s">
        <v>458</v>
      </c>
      <c r="AN12" s="91" t="s">
        <v>458</v>
      </c>
      <c r="AO12" s="91" t="s">
        <v>457</v>
      </c>
      <c r="AP12" s="91" t="s">
        <v>457</v>
      </c>
      <c r="AQ12" s="91" t="s">
        <v>457</v>
      </c>
      <c r="AR12" s="91" t="s">
        <v>142</v>
      </c>
      <c r="AS12" s="91" t="s">
        <v>1010</v>
      </c>
      <c r="AT12" s="91" t="s">
        <v>458</v>
      </c>
      <c r="AU12" s="91" t="s">
        <v>458</v>
      </c>
      <c r="AV12" s="91" t="s">
        <v>983</v>
      </c>
      <c r="AW12" s="91" t="s">
        <v>1011</v>
      </c>
      <c r="AX12" s="91" t="s">
        <v>1012</v>
      </c>
      <c r="AY12" s="91" t="s">
        <v>457</v>
      </c>
      <c r="AZ12" s="91">
        <v>5.0999999999999996</v>
      </c>
      <c r="BA12" s="91" t="s">
        <v>11</v>
      </c>
      <c r="BB12" s="91">
        <v>700000</v>
      </c>
      <c r="BC12" s="91">
        <v>100</v>
      </c>
      <c r="BD12" s="91" t="s">
        <v>942</v>
      </c>
      <c r="BE12" s="91" t="s">
        <v>942</v>
      </c>
      <c r="BF12" s="91" t="s">
        <v>942</v>
      </c>
      <c r="BG12" s="91" t="s">
        <v>942</v>
      </c>
      <c r="BH12" s="91" t="s">
        <v>1013</v>
      </c>
      <c r="BI12" s="91" t="s">
        <v>457</v>
      </c>
      <c r="BJ12" s="91" t="s">
        <v>457</v>
      </c>
      <c r="BK12" s="91" t="s">
        <v>63</v>
      </c>
      <c r="BL12" s="91" t="s">
        <v>63</v>
      </c>
      <c r="BM12" s="91" t="s">
        <v>1014</v>
      </c>
      <c r="BN12" s="91" t="s">
        <v>142</v>
      </c>
      <c r="BO12" s="91" t="s">
        <v>945</v>
      </c>
    </row>
    <row r="13" spans="1:67">
      <c r="A13" s="68">
        <v>11</v>
      </c>
      <c r="B13" s="91" t="s">
        <v>916</v>
      </c>
      <c r="C13" s="90" t="s">
        <v>1005</v>
      </c>
      <c r="D13" s="90" t="s">
        <v>1006</v>
      </c>
      <c r="E13" s="90" t="s">
        <v>1007</v>
      </c>
      <c r="F13" s="90" t="s">
        <v>458</v>
      </c>
      <c r="G13" s="90" t="s">
        <v>458</v>
      </c>
      <c r="H13" s="90" t="s">
        <v>457</v>
      </c>
      <c r="I13" s="90" t="s">
        <v>457</v>
      </c>
      <c r="J13" s="90" t="s">
        <v>457</v>
      </c>
      <c r="K13" s="90" t="s">
        <v>457</v>
      </c>
      <c r="L13" s="90" t="s">
        <v>457</v>
      </c>
      <c r="M13" s="90" t="s">
        <v>457</v>
      </c>
      <c r="N13" s="90" t="s">
        <v>457</v>
      </c>
      <c r="O13" s="90" t="s">
        <v>457</v>
      </c>
      <c r="P13" s="90" t="s">
        <v>457</v>
      </c>
      <c r="Q13" s="90" t="s">
        <v>142</v>
      </c>
      <c r="R13" s="90" t="s">
        <v>1008</v>
      </c>
      <c r="S13" s="90" t="s">
        <v>457</v>
      </c>
      <c r="T13" s="90" t="s">
        <v>457</v>
      </c>
      <c r="U13" s="90" t="s">
        <v>457</v>
      </c>
      <c r="V13" s="90" t="s">
        <v>457</v>
      </c>
      <c r="W13" s="90" t="s">
        <v>457</v>
      </c>
      <c r="X13" s="90" t="s">
        <v>457</v>
      </c>
      <c r="Y13" s="90" t="s">
        <v>142</v>
      </c>
      <c r="Z13" s="90" t="s">
        <v>458</v>
      </c>
      <c r="AA13" s="90" t="s">
        <v>458</v>
      </c>
      <c r="AB13" s="90" t="s">
        <v>458</v>
      </c>
      <c r="AC13" s="90" t="s">
        <v>458</v>
      </c>
      <c r="AD13" s="90" t="s">
        <v>942</v>
      </c>
      <c r="AE13" s="90" t="s">
        <v>457</v>
      </c>
      <c r="AF13" s="90" t="s">
        <v>74</v>
      </c>
      <c r="AG13" s="90" t="s">
        <v>142</v>
      </c>
      <c r="AH13" s="91" t="s">
        <v>142</v>
      </c>
      <c r="AI13" s="91" t="s">
        <v>596</v>
      </c>
      <c r="AJ13" s="91" t="s">
        <v>457</v>
      </c>
      <c r="AK13" s="91" t="s">
        <v>458</v>
      </c>
      <c r="AL13" s="91" t="s">
        <v>1009</v>
      </c>
      <c r="AM13" s="91" t="s">
        <v>458</v>
      </c>
      <c r="AN13" s="91" t="s">
        <v>458</v>
      </c>
      <c r="AO13" s="91" t="s">
        <v>457</v>
      </c>
      <c r="AP13" s="91" t="s">
        <v>457</v>
      </c>
      <c r="AQ13" s="91" t="s">
        <v>457</v>
      </c>
      <c r="AR13" s="91" t="s">
        <v>142</v>
      </c>
      <c r="AS13" s="91" t="s">
        <v>1010</v>
      </c>
      <c r="AT13" s="91" t="s">
        <v>458</v>
      </c>
      <c r="AU13" s="91" t="s">
        <v>458</v>
      </c>
      <c r="AV13" s="91" t="s">
        <v>983</v>
      </c>
      <c r="AW13" s="91" t="s">
        <v>1015</v>
      </c>
      <c r="AX13" s="91" t="s">
        <v>1012</v>
      </c>
      <c r="AY13" s="91" t="s">
        <v>457</v>
      </c>
      <c r="AZ13" s="91">
        <v>5.5</v>
      </c>
      <c r="BA13" s="91" t="s">
        <v>11</v>
      </c>
      <c r="BB13" s="91">
        <v>1200000</v>
      </c>
      <c r="BC13" s="91">
        <v>100</v>
      </c>
      <c r="BD13" s="91" t="s">
        <v>942</v>
      </c>
      <c r="BE13" s="91" t="s">
        <v>942</v>
      </c>
      <c r="BF13" s="91" t="s">
        <v>942</v>
      </c>
      <c r="BG13" s="91" t="s">
        <v>942</v>
      </c>
      <c r="BH13" s="91" t="s">
        <v>1013</v>
      </c>
      <c r="BI13" s="91" t="s">
        <v>457</v>
      </c>
      <c r="BJ13" s="91" t="s">
        <v>457</v>
      </c>
      <c r="BK13" s="91" t="s">
        <v>63</v>
      </c>
      <c r="BL13" s="91" t="s">
        <v>63</v>
      </c>
      <c r="BM13" s="91" t="s">
        <v>1014</v>
      </c>
      <c r="BN13" s="91" t="s">
        <v>142</v>
      </c>
      <c r="BO13" s="91" t="s">
        <v>945</v>
      </c>
    </row>
    <row r="14" spans="1:67">
      <c r="A14" s="68">
        <v>12</v>
      </c>
      <c r="B14" s="91" t="s">
        <v>922</v>
      </c>
      <c r="C14" s="90" t="s">
        <v>1005</v>
      </c>
      <c r="D14" s="90" t="s">
        <v>1016</v>
      </c>
      <c r="E14" s="90" t="s">
        <v>457</v>
      </c>
      <c r="F14" s="90">
        <v>18279102</v>
      </c>
      <c r="G14" s="90" t="s">
        <v>1017</v>
      </c>
      <c r="H14" s="90" t="s">
        <v>457</v>
      </c>
      <c r="I14" s="90" t="s">
        <v>457</v>
      </c>
      <c r="J14" s="90" t="s">
        <v>457</v>
      </c>
      <c r="K14" s="90" t="s">
        <v>457</v>
      </c>
      <c r="L14" s="90" t="s">
        <v>457</v>
      </c>
      <c r="M14" s="90" t="s">
        <v>457</v>
      </c>
      <c r="N14" s="90" t="s">
        <v>457</v>
      </c>
      <c r="O14" s="90" t="s">
        <v>457</v>
      </c>
      <c r="P14" s="90" t="s">
        <v>457</v>
      </c>
      <c r="Q14" s="90" t="s">
        <v>142</v>
      </c>
      <c r="R14" s="90" t="s">
        <v>457</v>
      </c>
      <c r="S14" s="90" t="s">
        <v>457</v>
      </c>
      <c r="T14" s="90" t="s">
        <v>457</v>
      </c>
      <c r="U14" s="90" t="s">
        <v>457</v>
      </c>
      <c r="V14" s="90" t="s">
        <v>457</v>
      </c>
      <c r="W14" s="90" t="s">
        <v>457</v>
      </c>
      <c r="X14" s="90" t="s">
        <v>457</v>
      </c>
      <c r="Y14" s="90" t="s">
        <v>458</v>
      </c>
      <c r="Z14" s="90" t="s">
        <v>458</v>
      </c>
      <c r="AA14" s="90" t="s">
        <v>458</v>
      </c>
      <c r="AB14" s="90" t="s">
        <v>458</v>
      </c>
      <c r="AC14" s="90" t="s">
        <v>458</v>
      </c>
      <c r="AD14" s="90" t="s">
        <v>942</v>
      </c>
      <c r="AE14" s="90" t="s">
        <v>457</v>
      </c>
      <c r="AF14" s="90" t="s">
        <v>74</v>
      </c>
      <c r="AG14" s="90" t="s">
        <v>142</v>
      </c>
      <c r="AH14" s="91" t="s">
        <v>142</v>
      </c>
      <c r="AI14" s="91" t="s">
        <v>959</v>
      </c>
      <c r="AJ14" s="91" t="s">
        <v>457</v>
      </c>
      <c r="AK14" s="91" t="s">
        <v>458</v>
      </c>
      <c r="AL14" s="91" t="s">
        <v>933</v>
      </c>
      <c r="AM14" s="91">
        <v>18279102</v>
      </c>
      <c r="AN14" s="91" t="s">
        <v>1017</v>
      </c>
      <c r="AO14" s="91" t="s">
        <v>457</v>
      </c>
      <c r="AP14" s="91" t="s">
        <v>457</v>
      </c>
      <c r="AQ14" s="91" t="s">
        <v>457</v>
      </c>
      <c r="AR14" s="91" t="s">
        <v>142</v>
      </c>
      <c r="AS14" s="91" t="s">
        <v>457</v>
      </c>
      <c r="AT14" s="91" t="s">
        <v>458</v>
      </c>
      <c r="AU14" s="91" t="s">
        <v>458</v>
      </c>
      <c r="AV14" s="91" t="s">
        <v>944</v>
      </c>
      <c r="AW14" s="91" t="s">
        <v>1018</v>
      </c>
      <c r="AX14" s="91" t="s">
        <v>1012</v>
      </c>
      <c r="AY14" s="91" t="s">
        <v>457</v>
      </c>
      <c r="AZ14" s="91">
        <v>5.5</v>
      </c>
      <c r="BA14" s="91" t="s">
        <v>849</v>
      </c>
      <c r="BB14" s="91">
        <v>108000000</v>
      </c>
      <c r="BC14" s="91">
        <v>100</v>
      </c>
      <c r="BD14" s="91" t="s">
        <v>942</v>
      </c>
      <c r="BE14" s="91" t="s">
        <v>942</v>
      </c>
      <c r="BF14" s="91" t="s">
        <v>942</v>
      </c>
      <c r="BG14" s="91" t="s">
        <v>942</v>
      </c>
      <c r="BH14" s="91" t="s">
        <v>1019</v>
      </c>
      <c r="BI14" s="91" t="s">
        <v>457</v>
      </c>
      <c r="BJ14" s="91" t="s">
        <v>457</v>
      </c>
      <c r="BK14" s="91" t="s">
        <v>457</v>
      </c>
      <c r="BL14" s="91" t="s">
        <v>457</v>
      </c>
      <c r="BM14" s="91" t="s">
        <v>142</v>
      </c>
      <c r="BN14" s="91" t="s">
        <v>142</v>
      </c>
      <c r="BO14" s="91" t="s">
        <v>945</v>
      </c>
    </row>
    <row r="15" spans="1:67">
      <c r="A15" s="68">
        <v>13</v>
      </c>
      <c r="B15" s="91"/>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row>
    <row r="16" spans="1:67">
      <c r="A16" s="68">
        <v>14</v>
      </c>
      <c r="B16" s="91" t="s">
        <v>458</v>
      </c>
      <c r="C16" s="90" t="s">
        <v>458</v>
      </c>
      <c r="D16" s="90" t="s">
        <v>458</v>
      </c>
      <c r="E16" s="90" t="s">
        <v>458</v>
      </c>
      <c r="F16" s="90" t="s">
        <v>458</v>
      </c>
      <c r="G16" s="90" t="s">
        <v>458</v>
      </c>
      <c r="H16" s="90" t="s">
        <v>458</v>
      </c>
      <c r="I16" s="90" t="s">
        <v>458</v>
      </c>
      <c r="J16" s="90" t="s">
        <v>458</v>
      </c>
      <c r="K16" s="90" t="s">
        <v>458</v>
      </c>
      <c r="L16" s="90" t="s">
        <v>458</v>
      </c>
      <c r="M16" s="90" t="s">
        <v>458</v>
      </c>
      <c r="N16" s="90" t="s">
        <v>458</v>
      </c>
      <c r="O16" s="90" t="s">
        <v>458</v>
      </c>
      <c r="P16" s="90" t="s">
        <v>458</v>
      </c>
      <c r="Q16" s="90" t="s">
        <v>1439</v>
      </c>
      <c r="R16" s="90" t="s">
        <v>458</v>
      </c>
      <c r="S16" s="90" t="s">
        <v>458</v>
      </c>
      <c r="T16" s="90" t="s">
        <v>458</v>
      </c>
      <c r="U16" s="90" t="s">
        <v>458</v>
      </c>
      <c r="V16" s="90" t="s">
        <v>458</v>
      </c>
      <c r="W16" s="90" t="s">
        <v>458</v>
      </c>
      <c r="X16" s="90" t="s">
        <v>458</v>
      </c>
      <c r="Y16" s="90" t="s">
        <v>1439</v>
      </c>
      <c r="Z16" s="90" t="s">
        <v>458</v>
      </c>
      <c r="AA16" s="90" t="s">
        <v>458</v>
      </c>
      <c r="AB16" s="90" t="s">
        <v>458</v>
      </c>
      <c r="AC16" s="90" t="s">
        <v>458</v>
      </c>
      <c r="AD16" s="90" t="s">
        <v>458</v>
      </c>
      <c r="AE16" s="90" t="s">
        <v>458</v>
      </c>
      <c r="AF16" s="90" t="s">
        <v>458</v>
      </c>
      <c r="AG16" s="90" t="s">
        <v>458</v>
      </c>
      <c r="AH16" s="91" t="s">
        <v>458</v>
      </c>
      <c r="AI16" s="91" t="s">
        <v>458</v>
      </c>
      <c r="AJ16" s="91" t="s">
        <v>458</v>
      </c>
      <c r="AK16" s="91" t="s">
        <v>458</v>
      </c>
      <c r="AL16" s="91" t="s">
        <v>458</v>
      </c>
      <c r="AM16" s="91" t="s">
        <v>458</v>
      </c>
      <c r="AN16" s="91" t="s">
        <v>458</v>
      </c>
      <c r="AO16" s="91" t="s">
        <v>458</v>
      </c>
      <c r="AP16" s="91" t="s">
        <v>458</v>
      </c>
      <c r="AQ16" s="91" t="s">
        <v>458</v>
      </c>
      <c r="AR16" s="91" t="s">
        <v>458</v>
      </c>
      <c r="AS16" s="91" t="s">
        <v>458</v>
      </c>
      <c r="AT16" s="91" t="s">
        <v>458</v>
      </c>
      <c r="AU16" s="91" t="s">
        <v>458</v>
      </c>
      <c r="AV16" s="91" t="s">
        <v>458</v>
      </c>
      <c r="AW16" s="91" t="s">
        <v>458</v>
      </c>
      <c r="AX16" s="91" t="s">
        <v>458</v>
      </c>
      <c r="AY16" s="91" t="s">
        <v>458</v>
      </c>
      <c r="AZ16" s="91" t="s">
        <v>458</v>
      </c>
      <c r="BA16" s="91" t="s">
        <v>458</v>
      </c>
      <c r="BB16" s="91" t="s">
        <v>458</v>
      </c>
      <c r="BC16" s="91" t="s">
        <v>458</v>
      </c>
      <c r="BD16" s="91" t="s">
        <v>458</v>
      </c>
      <c r="BE16" s="91" t="s">
        <v>458</v>
      </c>
      <c r="BF16" s="91" t="s">
        <v>458</v>
      </c>
      <c r="BG16" s="91" t="s">
        <v>458</v>
      </c>
      <c r="BH16" s="91" t="s">
        <v>458</v>
      </c>
      <c r="BI16" s="91" t="s">
        <v>458</v>
      </c>
      <c r="BJ16" s="91" t="s">
        <v>458</v>
      </c>
      <c r="BK16" s="91" t="s">
        <v>458</v>
      </c>
      <c r="BL16" s="91" t="s">
        <v>458</v>
      </c>
      <c r="BM16" s="91" t="s">
        <v>458</v>
      </c>
      <c r="BN16" s="91" t="s">
        <v>1439</v>
      </c>
      <c r="BO16" s="91" t="s">
        <v>945</v>
      </c>
    </row>
    <row r="17" spans="1:67">
      <c r="A17" s="68">
        <v>15</v>
      </c>
      <c r="B17" s="91" t="s">
        <v>458</v>
      </c>
      <c r="C17" s="90" t="s">
        <v>458</v>
      </c>
      <c r="D17" s="90" t="s">
        <v>458</v>
      </c>
      <c r="E17" s="90" t="s">
        <v>458</v>
      </c>
      <c r="F17" s="90" t="s">
        <v>458</v>
      </c>
      <c r="G17" s="90" t="s">
        <v>458</v>
      </c>
      <c r="H17" s="90" t="s">
        <v>458</v>
      </c>
      <c r="I17" s="90" t="s">
        <v>458</v>
      </c>
      <c r="J17" s="90" t="s">
        <v>458</v>
      </c>
      <c r="K17" s="90" t="s">
        <v>458</v>
      </c>
      <c r="L17" s="90" t="s">
        <v>458</v>
      </c>
      <c r="M17" s="90" t="s">
        <v>458</v>
      </c>
      <c r="N17" s="90" t="s">
        <v>458</v>
      </c>
      <c r="O17" s="90" t="s">
        <v>458</v>
      </c>
      <c r="P17" s="90" t="s">
        <v>458</v>
      </c>
      <c r="Q17" s="90" t="s">
        <v>1439</v>
      </c>
      <c r="R17" s="90" t="s">
        <v>458</v>
      </c>
      <c r="S17" s="90" t="s">
        <v>458</v>
      </c>
      <c r="T17" s="90" t="s">
        <v>458</v>
      </c>
      <c r="U17" s="90" t="s">
        <v>458</v>
      </c>
      <c r="V17" s="90" t="s">
        <v>458</v>
      </c>
      <c r="W17" s="90" t="s">
        <v>458</v>
      </c>
      <c r="X17" s="90" t="s">
        <v>458</v>
      </c>
      <c r="Y17" s="90" t="s">
        <v>1439</v>
      </c>
      <c r="Z17" s="90" t="s">
        <v>458</v>
      </c>
      <c r="AA17" s="90" t="s">
        <v>458</v>
      </c>
      <c r="AB17" s="90" t="s">
        <v>458</v>
      </c>
      <c r="AC17" s="90" t="s">
        <v>458</v>
      </c>
      <c r="AD17" s="90" t="s">
        <v>458</v>
      </c>
      <c r="AE17" s="90" t="s">
        <v>458</v>
      </c>
      <c r="AF17" s="90" t="s">
        <v>458</v>
      </c>
      <c r="AG17" s="90" t="s">
        <v>458</v>
      </c>
      <c r="AH17" s="91" t="s">
        <v>458</v>
      </c>
      <c r="AI17" s="91" t="s">
        <v>458</v>
      </c>
      <c r="AJ17" s="91" t="s">
        <v>458</v>
      </c>
      <c r="AK17" s="91" t="s">
        <v>458</v>
      </c>
      <c r="AL17" s="91" t="s">
        <v>458</v>
      </c>
      <c r="AM17" s="91" t="s">
        <v>458</v>
      </c>
      <c r="AN17" s="91" t="s">
        <v>458</v>
      </c>
      <c r="AO17" s="91" t="s">
        <v>458</v>
      </c>
      <c r="AP17" s="91" t="s">
        <v>458</v>
      </c>
      <c r="AQ17" s="91" t="s">
        <v>458</v>
      </c>
      <c r="AR17" s="91" t="s">
        <v>458</v>
      </c>
      <c r="AS17" s="91" t="s">
        <v>458</v>
      </c>
      <c r="AT17" s="91" t="s">
        <v>458</v>
      </c>
      <c r="AU17" s="91" t="s">
        <v>458</v>
      </c>
      <c r="AV17" s="91" t="s">
        <v>458</v>
      </c>
      <c r="AW17" s="91" t="s">
        <v>458</v>
      </c>
      <c r="AX17" s="91" t="s">
        <v>458</v>
      </c>
      <c r="AY17" s="91" t="s">
        <v>458</v>
      </c>
      <c r="AZ17" s="91" t="s">
        <v>458</v>
      </c>
      <c r="BA17" s="91" t="s">
        <v>458</v>
      </c>
      <c r="BB17" s="91" t="s">
        <v>458</v>
      </c>
      <c r="BC17" s="91" t="s">
        <v>458</v>
      </c>
      <c r="BD17" s="91" t="s">
        <v>458</v>
      </c>
      <c r="BE17" s="91" t="s">
        <v>458</v>
      </c>
      <c r="BF17" s="91" t="s">
        <v>458</v>
      </c>
      <c r="BG17" s="91" t="s">
        <v>458</v>
      </c>
      <c r="BH17" s="91" t="s">
        <v>458</v>
      </c>
      <c r="BI17" s="91" t="s">
        <v>458</v>
      </c>
      <c r="BJ17" s="91" t="s">
        <v>458</v>
      </c>
      <c r="BK17" s="91" t="s">
        <v>458</v>
      </c>
      <c r="BL17" s="91" t="s">
        <v>458</v>
      </c>
      <c r="BM17" s="91" t="s">
        <v>458</v>
      </c>
      <c r="BN17" s="91" t="s">
        <v>1439</v>
      </c>
      <c r="BO17" s="91" t="s">
        <v>945</v>
      </c>
    </row>
    <row r="18" spans="1:67">
      <c r="A18" s="68">
        <v>16</v>
      </c>
      <c r="B18" s="91" t="s">
        <v>458</v>
      </c>
      <c r="C18" s="90" t="s">
        <v>458</v>
      </c>
      <c r="D18" s="90" t="s">
        <v>458</v>
      </c>
      <c r="E18" s="90" t="s">
        <v>458</v>
      </c>
      <c r="F18" s="90" t="s">
        <v>458</v>
      </c>
      <c r="G18" s="90" t="s">
        <v>458</v>
      </c>
      <c r="H18" s="90" t="s">
        <v>458</v>
      </c>
      <c r="I18" s="90" t="s">
        <v>458</v>
      </c>
      <c r="J18" s="90" t="s">
        <v>458</v>
      </c>
      <c r="K18" s="90" t="s">
        <v>458</v>
      </c>
      <c r="L18" s="90" t="s">
        <v>458</v>
      </c>
      <c r="M18" s="90" t="s">
        <v>458</v>
      </c>
      <c r="N18" s="90" t="s">
        <v>458</v>
      </c>
      <c r="O18" s="90" t="s">
        <v>458</v>
      </c>
      <c r="P18" s="90" t="s">
        <v>458</v>
      </c>
      <c r="Q18" s="90" t="s">
        <v>1439</v>
      </c>
      <c r="R18" s="90" t="s">
        <v>458</v>
      </c>
      <c r="S18" s="90" t="s">
        <v>458</v>
      </c>
      <c r="T18" s="90" t="s">
        <v>458</v>
      </c>
      <c r="U18" s="90" t="s">
        <v>458</v>
      </c>
      <c r="V18" s="90" t="s">
        <v>458</v>
      </c>
      <c r="W18" s="90" t="s">
        <v>458</v>
      </c>
      <c r="X18" s="90" t="s">
        <v>458</v>
      </c>
      <c r="Y18" s="90" t="s">
        <v>1439</v>
      </c>
      <c r="Z18" s="90" t="s">
        <v>458</v>
      </c>
      <c r="AA18" s="90" t="s">
        <v>458</v>
      </c>
      <c r="AB18" s="90" t="s">
        <v>458</v>
      </c>
      <c r="AC18" s="90" t="s">
        <v>458</v>
      </c>
      <c r="AD18" s="90" t="s">
        <v>458</v>
      </c>
      <c r="AE18" s="90" t="s">
        <v>458</v>
      </c>
      <c r="AF18" s="90" t="s">
        <v>458</v>
      </c>
      <c r="AG18" s="90" t="s">
        <v>458</v>
      </c>
      <c r="AH18" s="91" t="s">
        <v>458</v>
      </c>
      <c r="AI18" s="91" t="s">
        <v>458</v>
      </c>
      <c r="AJ18" s="91" t="s">
        <v>458</v>
      </c>
      <c r="AK18" s="91" t="s">
        <v>458</v>
      </c>
      <c r="AL18" s="91" t="s">
        <v>458</v>
      </c>
      <c r="AM18" s="91" t="s">
        <v>458</v>
      </c>
      <c r="AN18" s="91" t="s">
        <v>458</v>
      </c>
      <c r="AO18" s="91" t="s">
        <v>458</v>
      </c>
      <c r="AP18" s="91" t="s">
        <v>458</v>
      </c>
      <c r="AQ18" s="91" t="s">
        <v>458</v>
      </c>
      <c r="AR18" s="91" t="s">
        <v>458</v>
      </c>
      <c r="AS18" s="91" t="s">
        <v>458</v>
      </c>
      <c r="AT18" s="91" t="s">
        <v>458</v>
      </c>
      <c r="AU18" s="91" t="s">
        <v>458</v>
      </c>
      <c r="AV18" s="91" t="s">
        <v>458</v>
      </c>
      <c r="AW18" s="91" t="s">
        <v>458</v>
      </c>
      <c r="AX18" s="91" t="s">
        <v>458</v>
      </c>
      <c r="AY18" s="91" t="s">
        <v>458</v>
      </c>
      <c r="AZ18" s="91" t="s">
        <v>458</v>
      </c>
      <c r="BA18" s="91" t="s">
        <v>458</v>
      </c>
      <c r="BB18" s="91" t="s">
        <v>458</v>
      </c>
      <c r="BC18" s="91" t="s">
        <v>458</v>
      </c>
      <c r="BD18" s="91" t="s">
        <v>458</v>
      </c>
      <c r="BE18" s="91" t="s">
        <v>458</v>
      </c>
      <c r="BF18" s="91" t="s">
        <v>458</v>
      </c>
      <c r="BG18" s="91" t="s">
        <v>458</v>
      </c>
      <c r="BH18" s="91" t="s">
        <v>458</v>
      </c>
      <c r="BI18" s="91" t="s">
        <v>458</v>
      </c>
      <c r="BJ18" s="91" t="s">
        <v>458</v>
      </c>
      <c r="BK18" s="91" t="s">
        <v>458</v>
      </c>
      <c r="BL18" s="91" t="s">
        <v>458</v>
      </c>
      <c r="BM18" s="91" t="s">
        <v>458</v>
      </c>
      <c r="BN18" s="91" t="s">
        <v>1439</v>
      </c>
      <c r="BO18" s="91" t="s">
        <v>945</v>
      </c>
    </row>
    <row r="19" spans="1:67">
      <c r="A19" s="68">
        <v>17</v>
      </c>
      <c r="B19" s="91" t="s">
        <v>458</v>
      </c>
      <c r="C19" s="90" t="s">
        <v>458</v>
      </c>
      <c r="D19" s="90" t="s">
        <v>458</v>
      </c>
      <c r="E19" s="90" t="s">
        <v>458</v>
      </c>
      <c r="F19" s="90" t="s">
        <v>458</v>
      </c>
      <c r="G19" s="90" t="s">
        <v>458</v>
      </c>
      <c r="H19" s="90" t="s">
        <v>458</v>
      </c>
      <c r="I19" s="90" t="s">
        <v>458</v>
      </c>
      <c r="J19" s="90" t="s">
        <v>458</v>
      </c>
      <c r="K19" s="90" t="s">
        <v>458</v>
      </c>
      <c r="L19" s="90" t="s">
        <v>458</v>
      </c>
      <c r="M19" s="90" t="s">
        <v>458</v>
      </c>
      <c r="N19" s="90" t="s">
        <v>458</v>
      </c>
      <c r="O19" s="90" t="s">
        <v>458</v>
      </c>
      <c r="P19" s="90" t="s">
        <v>458</v>
      </c>
      <c r="Q19" s="90" t="s">
        <v>1439</v>
      </c>
      <c r="R19" s="90" t="s">
        <v>458</v>
      </c>
      <c r="S19" s="90" t="s">
        <v>458</v>
      </c>
      <c r="T19" s="90" t="s">
        <v>458</v>
      </c>
      <c r="U19" s="90" t="s">
        <v>458</v>
      </c>
      <c r="V19" s="90" t="s">
        <v>458</v>
      </c>
      <c r="W19" s="90" t="s">
        <v>458</v>
      </c>
      <c r="X19" s="90" t="s">
        <v>458</v>
      </c>
      <c r="Y19" s="90" t="s">
        <v>1439</v>
      </c>
      <c r="Z19" s="90" t="s">
        <v>458</v>
      </c>
      <c r="AA19" s="90" t="s">
        <v>458</v>
      </c>
      <c r="AB19" s="90" t="s">
        <v>458</v>
      </c>
      <c r="AC19" s="90" t="s">
        <v>458</v>
      </c>
      <c r="AD19" s="90" t="s">
        <v>458</v>
      </c>
      <c r="AE19" s="90" t="s">
        <v>458</v>
      </c>
      <c r="AF19" s="90" t="s">
        <v>458</v>
      </c>
      <c r="AG19" s="90" t="s">
        <v>458</v>
      </c>
      <c r="AH19" s="91" t="s">
        <v>458</v>
      </c>
      <c r="AI19" s="91" t="s">
        <v>458</v>
      </c>
      <c r="AJ19" s="91" t="s">
        <v>458</v>
      </c>
      <c r="AK19" s="91" t="s">
        <v>458</v>
      </c>
      <c r="AL19" s="91" t="s">
        <v>458</v>
      </c>
      <c r="AM19" s="91" t="s">
        <v>458</v>
      </c>
      <c r="AN19" s="91" t="s">
        <v>458</v>
      </c>
      <c r="AO19" s="91" t="s">
        <v>458</v>
      </c>
      <c r="AP19" s="91" t="s">
        <v>458</v>
      </c>
      <c r="AQ19" s="91" t="s">
        <v>458</v>
      </c>
      <c r="AR19" s="91" t="s">
        <v>458</v>
      </c>
      <c r="AS19" s="91" t="s">
        <v>458</v>
      </c>
      <c r="AT19" s="91" t="s">
        <v>458</v>
      </c>
      <c r="AU19" s="91" t="s">
        <v>458</v>
      </c>
      <c r="AV19" s="91" t="s">
        <v>458</v>
      </c>
      <c r="AW19" s="91" t="s">
        <v>458</v>
      </c>
      <c r="AX19" s="91" t="s">
        <v>458</v>
      </c>
      <c r="AY19" s="91" t="s">
        <v>458</v>
      </c>
      <c r="AZ19" s="91" t="s">
        <v>458</v>
      </c>
      <c r="BA19" s="91" t="s">
        <v>458</v>
      </c>
      <c r="BB19" s="91" t="s">
        <v>458</v>
      </c>
      <c r="BC19" s="91" t="s">
        <v>458</v>
      </c>
      <c r="BD19" s="91" t="s">
        <v>458</v>
      </c>
      <c r="BE19" s="91" t="s">
        <v>458</v>
      </c>
      <c r="BF19" s="91" t="s">
        <v>458</v>
      </c>
      <c r="BG19" s="91" t="s">
        <v>458</v>
      </c>
      <c r="BH19" s="91" t="s">
        <v>458</v>
      </c>
      <c r="BI19" s="91" t="s">
        <v>458</v>
      </c>
      <c r="BJ19" s="91" t="s">
        <v>458</v>
      </c>
      <c r="BK19" s="91" t="s">
        <v>458</v>
      </c>
      <c r="BL19" s="91" t="s">
        <v>458</v>
      </c>
      <c r="BM19" s="91" t="s">
        <v>458</v>
      </c>
      <c r="BN19" s="91" t="s">
        <v>1439</v>
      </c>
      <c r="BO19" s="91" t="s">
        <v>945</v>
      </c>
    </row>
    <row r="20" spans="1:67">
      <c r="A20" s="68">
        <v>18</v>
      </c>
      <c r="B20" s="91" t="s">
        <v>458</v>
      </c>
      <c r="C20" s="90" t="s">
        <v>458</v>
      </c>
      <c r="D20" s="90" t="s">
        <v>458</v>
      </c>
      <c r="E20" s="90" t="s">
        <v>458</v>
      </c>
      <c r="F20" s="90" t="s">
        <v>458</v>
      </c>
      <c r="G20" s="90" t="s">
        <v>458</v>
      </c>
      <c r="H20" s="90" t="s">
        <v>458</v>
      </c>
      <c r="I20" s="90" t="s">
        <v>458</v>
      </c>
      <c r="J20" s="90" t="s">
        <v>458</v>
      </c>
      <c r="K20" s="90" t="s">
        <v>458</v>
      </c>
      <c r="L20" s="90" t="s">
        <v>458</v>
      </c>
      <c r="M20" s="90" t="s">
        <v>458</v>
      </c>
      <c r="N20" s="90" t="s">
        <v>458</v>
      </c>
      <c r="O20" s="90" t="s">
        <v>458</v>
      </c>
      <c r="P20" s="90" t="s">
        <v>458</v>
      </c>
      <c r="Q20" s="90" t="s">
        <v>1439</v>
      </c>
      <c r="R20" s="90" t="s">
        <v>458</v>
      </c>
      <c r="S20" s="90" t="s">
        <v>458</v>
      </c>
      <c r="T20" s="90" t="s">
        <v>458</v>
      </c>
      <c r="U20" s="90" t="s">
        <v>458</v>
      </c>
      <c r="V20" s="90" t="s">
        <v>458</v>
      </c>
      <c r="W20" s="90" t="s">
        <v>458</v>
      </c>
      <c r="X20" s="90" t="s">
        <v>458</v>
      </c>
      <c r="Y20" s="90" t="s">
        <v>1439</v>
      </c>
      <c r="Z20" s="90" t="s">
        <v>458</v>
      </c>
      <c r="AA20" s="90" t="s">
        <v>458</v>
      </c>
      <c r="AB20" s="90" t="s">
        <v>458</v>
      </c>
      <c r="AC20" s="90" t="s">
        <v>458</v>
      </c>
      <c r="AD20" s="90" t="s">
        <v>458</v>
      </c>
      <c r="AE20" s="90" t="s">
        <v>458</v>
      </c>
      <c r="AF20" s="90" t="s">
        <v>458</v>
      </c>
      <c r="AG20" s="90" t="s">
        <v>458</v>
      </c>
      <c r="AH20" s="91" t="s">
        <v>458</v>
      </c>
      <c r="AI20" s="91" t="s">
        <v>458</v>
      </c>
      <c r="AJ20" s="91" t="s">
        <v>458</v>
      </c>
      <c r="AK20" s="91" t="s">
        <v>458</v>
      </c>
      <c r="AL20" s="91" t="s">
        <v>458</v>
      </c>
      <c r="AM20" s="91" t="s">
        <v>458</v>
      </c>
      <c r="AN20" s="91" t="s">
        <v>458</v>
      </c>
      <c r="AO20" s="91" t="s">
        <v>458</v>
      </c>
      <c r="AP20" s="91" t="s">
        <v>458</v>
      </c>
      <c r="AQ20" s="91" t="s">
        <v>458</v>
      </c>
      <c r="AR20" s="91" t="s">
        <v>458</v>
      </c>
      <c r="AS20" s="91" t="s">
        <v>458</v>
      </c>
      <c r="AT20" s="91" t="s">
        <v>458</v>
      </c>
      <c r="AU20" s="91" t="s">
        <v>458</v>
      </c>
      <c r="AV20" s="91" t="s">
        <v>458</v>
      </c>
      <c r="AW20" s="91" t="s">
        <v>458</v>
      </c>
      <c r="AX20" s="91" t="s">
        <v>458</v>
      </c>
      <c r="AY20" s="91" t="s">
        <v>458</v>
      </c>
      <c r="AZ20" s="91" t="s">
        <v>458</v>
      </c>
      <c r="BA20" s="91" t="s">
        <v>458</v>
      </c>
      <c r="BB20" s="91" t="s">
        <v>458</v>
      </c>
      <c r="BC20" s="91" t="s">
        <v>458</v>
      </c>
      <c r="BD20" s="91" t="s">
        <v>458</v>
      </c>
      <c r="BE20" s="91" t="s">
        <v>458</v>
      </c>
      <c r="BF20" s="91" t="s">
        <v>458</v>
      </c>
      <c r="BG20" s="91" t="s">
        <v>458</v>
      </c>
      <c r="BH20" s="91" t="s">
        <v>458</v>
      </c>
      <c r="BI20" s="91" t="s">
        <v>458</v>
      </c>
      <c r="BJ20" s="91" t="s">
        <v>458</v>
      </c>
      <c r="BK20" s="91" t="s">
        <v>458</v>
      </c>
      <c r="BL20" s="91" t="s">
        <v>458</v>
      </c>
      <c r="BM20" s="91" t="s">
        <v>458</v>
      </c>
      <c r="BN20" s="91" t="s">
        <v>1439</v>
      </c>
      <c r="BO20" s="91" t="s">
        <v>945</v>
      </c>
    </row>
    <row r="21" spans="1:67">
      <c r="A21" s="68">
        <v>19</v>
      </c>
      <c r="B21" s="91" t="s">
        <v>458</v>
      </c>
      <c r="C21" s="90" t="s">
        <v>458</v>
      </c>
      <c r="D21" s="90" t="s">
        <v>458</v>
      </c>
      <c r="E21" s="90" t="s">
        <v>458</v>
      </c>
      <c r="F21" s="90" t="s">
        <v>458</v>
      </c>
      <c r="G21" s="90" t="s">
        <v>458</v>
      </c>
      <c r="H21" s="90" t="s">
        <v>458</v>
      </c>
      <c r="I21" s="90" t="s">
        <v>458</v>
      </c>
      <c r="J21" s="90" t="s">
        <v>458</v>
      </c>
      <c r="K21" s="90" t="s">
        <v>458</v>
      </c>
      <c r="L21" s="90" t="s">
        <v>458</v>
      </c>
      <c r="M21" s="90" t="s">
        <v>458</v>
      </c>
      <c r="N21" s="90" t="s">
        <v>458</v>
      </c>
      <c r="O21" s="90" t="s">
        <v>458</v>
      </c>
      <c r="P21" s="90" t="s">
        <v>458</v>
      </c>
      <c r="Q21" s="90" t="s">
        <v>1439</v>
      </c>
      <c r="R21" s="90" t="s">
        <v>458</v>
      </c>
      <c r="S21" s="90" t="s">
        <v>458</v>
      </c>
      <c r="T21" s="90" t="s">
        <v>458</v>
      </c>
      <c r="U21" s="90" t="s">
        <v>458</v>
      </c>
      <c r="V21" s="90" t="s">
        <v>458</v>
      </c>
      <c r="W21" s="90" t="s">
        <v>458</v>
      </c>
      <c r="X21" s="90" t="s">
        <v>458</v>
      </c>
      <c r="Y21" s="90" t="s">
        <v>1439</v>
      </c>
      <c r="Z21" s="90" t="s">
        <v>458</v>
      </c>
      <c r="AA21" s="90" t="s">
        <v>458</v>
      </c>
      <c r="AB21" s="90" t="s">
        <v>458</v>
      </c>
      <c r="AC21" s="90" t="s">
        <v>458</v>
      </c>
      <c r="AD21" s="90" t="s">
        <v>458</v>
      </c>
      <c r="AE21" s="90" t="s">
        <v>458</v>
      </c>
      <c r="AF21" s="90" t="s">
        <v>458</v>
      </c>
      <c r="AG21" s="90" t="s">
        <v>458</v>
      </c>
      <c r="AH21" s="91" t="s">
        <v>458</v>
      </c>
      <c r="AI21" s="91" t="s">
        <v>458</v>
      </c>
      <c r="AJ21" s="91" t="s">
        <v>458</v>
      </c>
      <c r="AK21" s="91" t="s">
        <v>458</v>
      </c>
      <c r="AL21" s="91" t="s">
        <v>458</v>
      </c>
      <c r="AM21" s="91" t="s">
        <v>458</v>
      </c>
      <c r="AN21" s="91" t="s">
        <v>458</v>
      </c>
      <c r="AO21" s="91" t="s">
        <v>458</v>
      </c>
      <c r="AP21" s="91" t="s">
        <v>458</v>
      </c>
      <c r="AQ21" s="91" t="s">
        <v>458</v>
      </c>
      <c r="AR21" s="91" t="s">
        <v>458</v>
      </c>
      <c r="AS21" s="91" t="s">
        <v>458</v>
      </c>
      <c r="AT21" s="91" t="s">
        <v>458</v>
      </c>
      <c r="AU21" s="91" t="s">
        <v>458</v>
      </c>
      <c r="AV21" s="91" t="s">
        <v>458</v>
      </c>
      <c r="AW21" s="91" t="s">
        <v>458</v>
      </c>
      <c r="AX21" s="91" t="s">
        <v>458</v>
      </c>
      <c r="AY21" s="91" t="s">
        <v>458</v>
      </c>
      <c r="AZ21" s="91" t="s">
        <v>458</v>
      </c>
      <c r="BA21" s="91" t="s">
        <v>458</v>
      </c>
      <c r="BB21" s="91" t="s">
        <v>458</v>
      </c>
      <c r="BC21" s="91" t="s">
        <v>458</v>
      </c>
      <c r="BD21" s="91" t="s">
        <v>458</v>
      </c>
      <c r="BE21" s="91" t="s">
        <v>458</v>
      </c>
      <c r="BF21" s="91" t="s">
        <v>458</v>
      </c>
      <c r="BG21" s="91" t="s">
        <v>458</v>
      </c>
      <c r="BH21" s="91" t="s">
        <v>458</v>
      </c>
      <c r="BI21" s="91" t="s">
        <v>458</v>
      </c>
      <c r="BJ21" s="91" t="s">
        <v>458</v>
      </c>
      <c r="BK21" s="91" t="s">
        <v>458</v>
      </c>
      <c r="BL21" s="91" t="s">
        <v>458</v>
      </c>
      <c r="BM21" s="91" t="s">
        <v>458</v>
      </c>
      <c r="BN21" s="91" t="s">
        <v>1439</v>
      </c>
      <c r="BO21" s="91" t="s">
        <v>945</v>
      </c>
    </row>
    <row r="22" spans="1:67">
      <c r="A22" s="68">
        <v>20</v>
      </c>
      <c r="B22" s="91" t="s">
        <v>458</v>
      </c>
      <c r="C22" s="90" t="s">
        <v>458</v>
      </c>
      <c r="D22" s="90" t="s">
        <v>458</v>
      </c>
      <c r="E22" s="90" t="s">
        <v>458</v>
      </c>
      <c r="F22" s="90" t="s">
        <v>458</v>
      </c>
      <c r="G22" s="90" t="s">
        <v>458</v>
      </c>
      <c r="H22" s="90" t="s">
        <v>458</v>
      </c>
      <c r="I22" s="90" t="s">
        <v>458</v>
      </c>
      <c r="J22" s="90" t="s">
        <v>458</v>
      </c>
      <c r="K22" s="90" t="s">
        <v>458</v>
      </c>
      <c r="L22" s="90" t="s">
        <v>458</v>
      </c>
      <c r="M22" s="90" t="s">
        <v>458</v>
      </c>
      <c r="N22" s="90" t="s">
        <v>458</v>
      </c>
      <c r="O22" s="90" t="s">
        <v>458</v>
      </c>
      <c r="P22" s="90" t="s">
        <v>458</v>
      </c>
      <c r="Q22" s="90" t="s">
        <v>1439</v>
      </c>
      <c r="R22" s="90" t="s">
        <v>458</v>
      </c>
      <c r="S22" s="90" t="s">
        <v>458</v>
      </c>
      <c r="T22" s="90" t="s">
        <v>458</v>
      </c>
      <c r="U22" s="90" t="s">
        <v>458</v>
      </c>
      <c r="V22" s="90" t="s">
        <v>458</v>
      </c>
      <c r="W22" s="90" t="s">
        <v>458</v>
      </c>
      <c r="X22" s="90" t="s">
        <v>458</v>
      </c>
      <c r="Y22" s="90" t="s">
        <v>1439</v>
      </c>
      <c r="Z22" s="90" t="s">
        <v>458</v>
      </c>
      <c r="AA22" s="90" t="s">
        <v>458</v>
      </c>
      <c r="AB22" s="90" t="s">
        <v>458</v>
      </c>
      <c r="AC22" s="90" t="s">
        <v>458</v>
      </c>
      <c r="AD22" s="90" t="s">
        <v>458</v>
      </c>
      <c r="AE22" s="90" t="s">
        <v>458</v>
      </c>
      <c r="AF22" s="90" t="s">
        <v>458</v>
      </c>
      <c r="AG22" s="90" t="s">
        <v>458</v>
      </c>
      <c r="AH22" s="91" t="s">
        <v>458</v>
      </c>
      <c r="AI22" s="91" t="s">
        <v>458</v>
      </c>
      <c r="AJ22" s="91" t="s">
        <v>458</v>
      </c>
      <c r="AK22" s="91" t="s">
        <v>458</v>
      </c>
      <c r="AL22" s="91" t="s">
        <v>458</v>
      </c>
      <c r="AM22" s="91" t="s">
        <v>458</v>
      </c>
      <c r="AN22" s="91" t="s">
        <v>458</v>
      </c>
      <c r="AO22" s="91" t="s">
        <v>458</v>
      </c>
      <c r="AP22" s="91" t="s">
        <v>458</v>
      </c>
      <c r="AQ22" s="91" t="s">
        <v>458</v>
      </c>
      <c r="AR22" s="91" t="s">
        <v>458</v>
      </c>
      <c r="AS22" s="91" t="s">
        <v>458</v>
      </c>
      <c r="AT22" s="91" t="s">
        <v>458</v>
      </c>
      <c r="AU22" s="91" t="s">
        <v>458</v>
      </c>
      <c r="AV22" s="91" t="s">
        <v>458</v>
      </c>
      <c r="AW22" s="91" t="s">
        <v>458</v>
      </c>
      <c r="AX22" s="91" t="s">
        <v>458</v>
      </c>
      <c r="AY22" s="91" t="s">
        <v>458</v>
      </c>
      <c r="AZ22" s="91" t="s">
        <v>458</v>
      </c>
      <c r="BA22" s="91" t="s">
        <v>458</v>
      </c>
      <c r="BB22" s="91" t="s">
        <v>458</v>
      </c>
      <c r="BC22" s="91" t="s">
        <v>458</v>
      </c>
      <c r="BD22" s="91" t="s">
        <v>458</v>
      </c>
      <c r="BE22" s="91" t="s">
        <v>458</v>
      </c>
      <c r="BF22" s="91" t="s">
        <v>458</v>
      </c>
      <c r="BG22" s="91" t="s">
        <v>458</v>
      </c>
      <c r="BH22" s="91" t="s">
        <v>458</v>
      </c>
      <c r="BI22" s="91" t="s">
        <v>458</v>
      </c>
      <c r="BJ22" s="91" t="s">
        <v>458</v>
      </c>
      <c r="BK22" s="91" t="s">
        <v>458</v>
      </c>
      <c r="BL22" s="91" t="s">
        <v>458</v>
      </c>
      <c r="BM22" s="91" t="s">
        <v>458</v>
      </c>
      <c r="BN22" s="91" t="s">
        <v>1439</v>
      </c>
      <c r="BO22" s="91" t="s">
        <v>945</v>
      </c>
    </row>
    <row r="23" spans="1:67">
      <c r="A23" s="68">
        <v>21</v>
      </c>
      <c r="B23" s="91" t="s">
        <v>458</v>
      </c>
      <c r="C23" s="90" t="s">
        <v>458</v>
      </c>
      <c r="D23" s="90" t="s">
        <v>458</v>
      </c>
      <c r="E23" s="90" t="s">
        <v>458</v>
      </c>
      <c r="F23" s="90" t="s">
        <v>458</v>
      </c>
      <c r="G23" s="90" t="s">
        <v>458</v>
      </c>
      <c r="H23" s="90" t="s">
        <v>458</v>
      </c>
      <c r="I23" s="90" t="s">
        <v>458</v>
      </c>
      <c r="J23" s="90" t="s">
        <v>458</v>
      </c>
      <c r="K23" s="90" t="s">
        <v>458</v>
      </c>
      <c r="L23" s="90" t="s">
        <v>458</v>
      </c>
      <c r="M23" s="90" t="s">
        <v>458</v>
      </c>
      <c r="N23" s="90" t="s">
        <v>458</v>
      </c>
      <c r="O23" s="90" t="s">
        <v>458</v>
      </c>
      <c r="P23" s="90" t="s">
        <v>458</v>
      </c>
      <c r="Q23" s="90" t="s">
        <v>1439</v>
      </c>
      <c r="R23" s="90" t="s">
        <v>458</v>
      </c>
      <c r="S23" s="90" t="s">
        <v>458</v>
      </c>
      <c r="T23" s="90" t="s">
        <v>458</v>
      </c>
      <c r="U23" s="90" t="s">
        <v>458</v>
      </c>
      <c r="V23" s="90" t="s">
        <v>458</v>
      </c>
      <c r="W23" s="90" t="s">
        <v>458</v>
      </c>
      <c r="X23" s="90" t="s">
        <v>458</v>
      </c>
      <c r="Y23" s="90" t="s">
        <v>1439</v>
      </c>
      <c r="Z23" s="90" t="s">
        <v>458</v>
      </c>
      <c r="AA23" s="90" t="s">
        <v>458</v>
      </c>
      <c r="AB23" s="90" t="s">
        <v>458</v>
      </c>
      <c r="AC23" s="90" t="s">
        <v>458</v>
      </c>
      <c r="AD23" s="90" t="s">
        <v>458</v>
      </c>
      <c r="AE23" s="90" t="s">
        <v>458</v>
      </c>
      <c r="AF23" s="90" t="s">
        <v>458</v>
      </c>
      <c r="AG23" s="90" t="s">
        <v>458</v>
      </c>
      <c r="AH23" s="91" t="s">
        <v>458</v>
      </c>
      <c r="AI23" s="91" t="s">
        <v>458</v>
      </c>
      <c r="AJ23" s="91" t="s">
        <v>458</v>
      </c>
      <c r="AK23" s="91" t="s">
        <v>458</v>
      </c>
      <c r="AL23" s="91" t="s">
        <v>458</v>
      </c>
      <c r="AM23" s="91" t="s">
        <v>458</v>
      </c>
      <c r="AN23" s="91" t="s">
        <v>458</v>
      </c>
      <c r="AO23" s="91" t="s">
        <v>458</v>
      </c>
      <c r="AP23" s="91" t="s">
        <v>458</v>
      </c>
      <c r="AQ23" s="91" t="s">
        <v>458</v>
      </c>
      <c r="AR23" s="91" t="s">
        <v>458</v>
      </c>
      <c r="AS23" s="91" t="s">
        <v>458</v>
      </c>
      <c r="AT23" s="91" t="s">
        <v>458</v>
      </c>
      <c r="AU23" s="91" t="s">
        <v>458</v>
      </c>
      <c r="AV23" s="91" t="s">
        <v>458</v>
      </c>
      <c r="AW23" s="91" t="s">
        <v>458</v>
      </c>
      <c r="AX23" s="91" t="s">
        <v>458</v>
      </c>
      <c r="AY23" s="91" t="s">
        <v>458</v>
      </c>
      <c r="AZ23" s="91" t="s">
        <v>458</v>
      </c>
      <c r="BA23" s="91" t="s">
        <v>458</v>
      </c>
      <c r="BB23" s="91" t="s">
        <v>458</v>
      </c>
      <c r="BC23" s="91" t="s">
        <v>458</v>
      </c>
      <c r="BD23" s="91" t="s">
        <v>458</v>
      </c>
      <c r="BE23" s="91" t="s">
        <v>458</v>
      </c>
      <c r="BF23" s="91" t="s">
        <v>458</v>
      </c>
      <c r="BG23" s="91" t="s">
        <v>458</v>
      </c>
      <c r="BH23" s="91" t="s">
        <v>458</v>
      </c>
      <c r="BI23" s="91" t="s">
        <v>458</v>
      </c>
      <c r="BJ23" s="91" t="s">
        <v>458</v>
      </c>
      <c r="BK23" s="91" t="s">
        <v>458</v>
      </c>
      <c r="BL23" s="91" t="s">
        <v>458</v>
      </c>
      <c r="BM23" s="91" t="s">
        <v>458</v>
      </c>
      <c r="BN23" s="91" t="s">
        <v>1439</v>
      </c>
      <c r="BO23" s="91" t="s">
        <v>945</v>
      </c>
    </row>
    <row r="24" spans="1:67">
      <c r="A24" s="68">
        <v>22</v>
      </c>
      <c r="B24" s="91" t="s">
        <v>458</v>
      </c>
      <c r="C24" s="90" t="s">
        <v>458</v>
      </c>
      <c r="D24" s="90" t="s">
        <v>458</v>
      </c>
      <c r="E24" s="90" t="s">
        <v>458</v>
      </c>
      <c r="F24" s="90" t="s">
        <v>458</v>
      </c>
      <c r="G24" s="90" t="s">
        <v>458</v>
      </c>
      <c r="H24" s="90" t="s">
        <v>458</v>
      </c>
      <c r="I24" s="90" t="s">
        <v>458</v>
      </c>
      <c r="J24" s="90" t="s">
        <v>458</v>
      </c>
      <c r="K24" s="90" t="s">
        <v>458</v>
      </c>
      <c r="L24" s="90" t="s">
        <v>458</v>
      </c>
      <c r="M24" s="90" t="s">
        <v>458</v>
      </c>
      <c r="N24" s="90" t="s">
        <v>458</v>
      </c>
      <c r="O24" s="90" t="s">
        <v>458</v>
      </c>
      <c r="P24" s="90" t="s">
        <v>458</v>
      </c>
      <c r="Q24" s="90" t="s">
        <v>1439</v>
      </c>
      <c r="R24" s="90" t="s">
        <v>458</v>
      </c>
      <c r="S24" s="90" t="s">
        <v>458</v>
      </c>
      <c r="T24" s="90" t="s">
        <v>458</v>
      </c>
      <c r="U24" s="90" t="s">
        <v>458</v>
      </c>
      <c r="V24" s="90" t="s">
        <v>458</v>
      </c>
      <c r="W24" s="90" t="s">
        <v>458</v>
      </c>
      <c r="X24" s="90" t="s">
        <v>458</v>
      </c>
      <c r="Y24" s="90" t="s">
        <v>1439</v>
      </c>
      <c r="Z24" s="90" t="s">
        <v>458</v>
      </c>
      <c r="AA24" s="90" t="s">
        <v>458</v>
      </c>
      <c r="AB24" s="90" t="s">
        <v>458</v>
      </c>
      <c r="AC24" s="90" t="s">
        <v>458</v>
      </c>
      <c r="AD24" s="90" t="s">
        <v>458</v>
      </c>
      <c r="AE24" s="90" t="s">
        <v>458</v>
      </c>
      <c r="AF24" s="90" t="s">
        <v>458</v>
      </c>
      <c r="AG24" s="90" t="s">
        <v>458</v>
      </c>
      <c r="AH24" s="91" t="s">
        <v>458</v>
      </c>
      <c r="AI24" s="91" t="s">
        <v>458</v>
      </c>
      <c r="AJ24" s="91" t="s">
        <v>458</v>
      </c>
      <c r="AK24" s="91" t="s">
        <v>458</v>
      </c>
      <c r="AL24" s="91" t="s">
        <v>458</v>
      </c>
      <c r="AM24" s="91" t="s">
        <v>458</v>
      </c>
      <c r="AN24" s="91" t="s">
        <v>458</v>
      </c>
      <c r="AO24" s="91" t="s">
        <v>458</v>
      </c>
      <c r="AP24" s="91" t="s">
        <v>458</v>
      </c>
      <c r="AQ24" s="91" t="s">
        <v>458</v>
      </c>
      <c r="AR24" s="91" t="s">
        <v>458</v>
      </c>
      <c r="AS24" s="91" t="s">
        <v>458</v>
      </c>
      <c r="AT24" s="91" t="s">
        <v>458</v>
      </c>
      <c r="AU24" s="91" t="s">
        <v>458</v>
      </c>
      <c r="AV24" s="91" t="s">
        <v>458</v>
      </c>
      <c r="AW24" s="91" t="s">
        <v>458</v>
      </c>
      <c r="AX24" s="91" t="s">
        <v>458</v>
      </c>
      <c r="AY24" s="91" t="s">
        <v>458</v>
      </c>
      <c r="AZ24" s="91" t="s">
        <v>458</v>
      </c>
      <c r="BA24" s="91" t="s">
        <v>458</v>
      </c>
      <c r="BB24" s="91" t="s">
        <v>458</v>
      </c>
      <c r="BC24" s="91" t="s">
        <v>458</v>
      </c>
      <c r="BD24" s="91" t="s">
        <v>458</v>
      </c>
      <c r="BE24" s="91" t="s">
        <v>458</v>
      </c>
      <c r="BF24" s="91" t="s">
        <v>458</v>
      </c>
      <c r="BG24" s="91" t="s">
        <v>458</v>
      </c>
      <c r="BH24" s="91" t="s">
        <v>458</v>
      </c>
      <c r="BI24" s="91" t="s">
        <v>458</v>
      </c>
      <c r="BJ24" s="91" t="s">
        <v>458</v>
      </c>
      <c r="BK24" s="91" t="s">
        <v>458</v>
      </c>
      <c r="BL24" s="91" t="s">
        <v>458</v>
      </c>
      <c r="BM24" s="91" t="s">
        <v>458</v>
      </c>
      <c r="BN24" s="91" t="s">
        <v>1439</v>
      </c>
      <c r="BO24" s="91" t="s">
        <v>945</v>
      </c>
    </row>
    <row r="25" spans="1:67">
      <c r="A25" s="68">
        <v>23</v>
      </c>
      <c r="B25" s="91" t="s">
        <v>458</v>
      </c>
      <c r="C25" s="90" t="s">
        <v>458</v>
      </c>
      <c r="D25" s="90" t="s">
        <v>458</v>
      </c>
      <c r="E25" s="90" t="s">
        <v>458</v>
      </c>
      <c r="F25" s="90" t="s">
        <v>458</v>
      </c>
      <c r="G25" s="90" t="s">
        <v>458</v>
      </c>
      <c r="H25" s="90" t="s">
        <v>458</v>
      </c>
      <c r="I25" s="90" t="s">
        <v>458</v>
      </c>
      <c r="J25" s="90" t="s">
        <v>458</v>
      </c>
      <c r="K25" s="90" t="s">
        <v>458</v>
      </c>
      <c r="L25" s="90" t="s">
        <v>458</v>
      </c>
      <c r="M25" s="90" t="s">
        <v>458</v>
      </c>
      <c r="N25" s="90" t="s">
        <v>458</v>
      </c>
      <c r="O25" s="90" t="s">
        <v>458</v>
      </c>
      <c r="P25" s="90" t="s">
        <v>458</v>
      </c>
      <c r="Q25" s="90" t="s">
        <v>1439</v>
      </c>
      <c r="R25" s="90" t="s">
        <v>458</v>
      </c>
      <c r="S25" s="90" t="s">
        <v>458</v>
      </c>
      <c r="T25" s="90" t="s">
        <v>458</v>
      </c>
      <c r="U25" s="90" t="s">
        <v>458</v>
      </c>
      <c r="V25" s="90" t="s">
        <v>458</v>
      </c>
      <c r="W25" s="90" t="s">
        <v>458</v>
      </c>
      <c r="X25" s="90" t="s">
        <v>458</v>
      </c>
      <c r="Y25" s="90" t="s">
        <v>1439</v>
      </c>
      <c r="Z25" s="90" t="s">
        <v>458</v>
      </c>
      <c r="AA25" s="90" t="s">
        <v>458</v>
      </c>
      <c r="AB25" s="90" t="s">
        <v>458</v>
      </c>
      <c r="AC25" s="90" t="s">
        <v>458</v>
      </c>
      <c r="AD25" s="90" t="s">
        <v>458</v>
      </c>
      <c r="AE25" s="90" t="s">
        <v>458</v>
      </c>
      <c r="AF25" s="90" t="s">
        <v>458</v>
      </c>
      <c r="AG25" s="90" t="s">
        <v>458</v>
      </c>
      <c r="AH25" s="91" t="s">
        <v>458</v>
      </c>
      <c r="AI25" s="91" t="s">
        <v>458</v>
      </c>
      <c r="AJ25" s="91" t="s">
        <v>458</v>
      </c>
      <c r="AK25" s="91" t="s">
        <v>458</v>
      </c>
      <c r="AL25" s="91" t="s">
        <v>458</v>
      </c>
      <c r="AM25" s="91" t="s">
        <v>458</v>
      </c>
      <c r="AN25" s="91" t="s">
        <v>458</v>
      </c>
      <c r="AO25" s="91" t="s">
        <v>458</v>
      </c>
      <c r="AP25" s="91" t="s">
        <v>458</v>
      </c>
      <c r="AQ25" s="91" t="s">
        <v>458</v>
      </c>
      <c r="AR25" s="91" t="s">
        <v>458</v>
      </c>
      <c r="AS25" s="91" t="s">
        <v>458</v>
      </c>
      <c r="AT25" s="91" t="s">
        <v>458</v>
      </c>
      <c r="AU25" s="91" t="s">
        <v>458</v>
      </c>
      <c r="AV25" s="91" t="s">
        <v>458</v>
      </c>
      <c r="AW25" s="91" t="s">
        <v>458</v>
      </c>
      <c r="AX25" s="91" t="s">
        <v>458</v>
      </c>
      <c r="AY25" s="91" t="s">
        <v>458</v>
      </c>
      <c r="AZ25" s="91" t="s">
        <v>458</v>
      </c>
      <c r="BA25" s="91" t="s">
        <v>458</v>
      </c>
      <c r="BB25" s="91" t="s">
        <v>458</v>
      </c>
      <c r="BC25" s="91" t="s">
        <v>458</v>
      </c>
      <c r="BD25" s="91" t="s">
        <v>458</v>
      </c>
      <c r="BE25" s="91" t="s">
        <v>458</v>
      </c>
      <c r="BF25" s="91" t="s">
        <v>458</v>
      </c>
      <c r="BG25" s="91" t="s">
        <v>458</v>
      </c>
      <c r="BH25" s="91" t="s">
        <v>458</v>
      </c>
      <c r="BI25" s="91" t="s">
        <v>458</v>
      </c>
      <c r="BJ25" s="91" t="s">
        <v>458</v>
      </c>
      <c r="BK25" s="91" t="s">
        <v>458</v>
      </c>
      <c r="BL25" s="91" t="s">
        <v>458</v>
      </c>
      <c r="BM25" s="91" t="s">
        <v>458</v>
      </c>
      <c r="BN25" s="91" t="s">
        <v>1439</v>
      </c>
      <c r="BO25" s="91" t="s">
        <v>945</v>
      </c>
    </row>
    <row r="26" spans="1:67">
      <c r="A26" s="68">
        <v>24</v>
      </c>
      <c r="B26" s="91" t="s">
        <v>458</v>
      </c>
      <c r="C26" s="90" t="s">
        <v>458</v>
      </c>
      <c r="D26" s="90" t="s">
        <v>458</v>
      </c>
      <c r="E26" s="90" t="s">
        <v>458</v>
      </c>
      <c r="F26" s="90" t="s">
        <v>458</v>
      </c>
      <c r="G26" s="90" t="s">
        <v>458</v>
      </c>
      <c r="H26" s="90" t="s">
        <v>458</v>
      </c>
      <c r="I26" s="90" t="s">
        <v>458</v>
      </c>
      <c r="J26" s="90" t="s">
        <v>458</v>
      </c>
      <c r="K26" s="90" t="s">
        <v>458</v>
      </c>
      <c r="L26" s="90" t="s">
        <v>458</v>
      </c>
      <c r="M26" s="90" t="s">
        <v>458</v>
      </c>
      <c r="N26" s="90" t="s">
        <v>458</v>
      </c>
      <c r="O26" s="90" t="s">
        <v>458</v>
      </c>
      <c r="P26" s="90" t="s">
        <v>458</v>
      </c>
      <c r="Q26" s="90" t="s">
        <v>1439</v>
      </c>
      <c r="R26" s="90" t="s">
        <v>458</v>
      </c>
      <c r="S26" s="90" t="s">
        <v>458</v>
      </c>
      <c r="T26" s="90" t="s">
        <v>458</v>
      </c>
      <c r="U26" s="90" t="s">
        <v>458</v>
      </c>
      <c r="V26" s="90" t="s">
        <v>458</v>
      </c>
      <c r="W26" s="90" t="s">
        <v>458</v>
      </c>
      <c r="X26" s="90" t="s">
        <v>458</v>
      </c>
      <c r="Y26" s="90" t="s">
        <v>1439</v>
      </c>
      <c r="Z26" s="90" t="s">
        <v>458</v>
      </c>
      <c r="AA26" s="90" t="s">
        <v>458</v>
      </c>
      <c r="AB26" s="90" t="s">
        <v>458</v>
      </c>
      <c r="AC26" s="90" t="s">
        <v>458</v>
      </c>
      <c r="AD26" s="90" t="s">
        <v>458</v>
      </c>
      <c r="AE26" s="90" t="s">
        <v>458</v>
      </c>
      <c r="AF26" s="90" t="s">
        <v>458</v>
      </c>
      <c r="AG26" s="90" t="s">
        <v>458</v>
      </c>
      <c r="AH26" s="91" t="s">
        <v>458</v>
      </c>
      <c r="AI26" s="91" t="s">
        <v>458</v>
      </c>
      <c r="AJ26" s="91" t="s">
        <v>458</v>
      </c>
      <c r="AK26" s="91" t="s">
        <v>458</v>
      </c>
      <c r="AL26" s="91" t="s">
        <v>458</v>
      </c>
      <c r="AM26" s="91" t="s">
        <v>458</v>
      </c>
      <c r="AN26" s="91" t="s">
        <v>458</v>
      </c>
      <c r="AO26" s="91" t="s">
        <v>458</v>
      </c>
      <c r="AP26" s="91" t="s">
        <v>458</v>
      </c>
      <c r="AQ26" s="91" t="s">
        <v>458</v>
      </c>
      <c r="AR26" s="91" t="s">
        <v>458</v>
      </c>
      <c r="AS26" s="91" t="s">
        <v>458</v>
      </c>
      <c r="AT26" s="91" t="s">
        <v>458</v>
      </c>
      <c r="AU26" s="91" t="s">
        <v>458</v>
      </c>
      <c r="AV26" s="91" t="s">
        <v>458</v>
      </c>
      <c r="AW26" s="91" t="s">
        <v>458</v>
      </c>
      <c r="AX26" s="91" t="s">
        <v>458</v>
      </c>
      <c r="AY26" s="91" t="s">
        <v>458</v>
      </c>
      <c r="AZ26" s="91" t="s">
        <v>458</v>
      </c>
      <c r="BA26" s="91" t="s">
        <v>458</v>
      </c>
      <c r="BB26" s="91" t="s">
        <v>458</v>
      </c>
      <c r="BC26" s="91" t="s">
        <v>458</v>
      </c>
      <c r="BD26" s="91" t="s">
        <v>458</v>
      </c>
      <c r="BE26" s="91" t="s">
        <v>458</v>
      </c>
      <c r="BF26" s="91" t="s">
        <v>458</v>
      </c>
      <c r="BG26" s="91" t="s">
        <v>458</v>
      </c>
      <c r="BH26" s="91" t="s">
        <v>458</v>
      </c>
      <c r="BI26" s="91" t="s">
        <v>458</v>
      </c>
      <c r="BJ26" s="91" t="s">
        <v>458</v>
      </c>
      <c r="BK26" s="91" t="s">
        <v>458</v>
      </c>
      <c r="BL26" s="91" t="s">
        <v>458</v>
      </c>
      <c r="BM26" s="91" t="s">
        <v>458</v>
      </c>
      <c r="BN26" s="91" t="s">
        <v>1439</v>
      </c>
      <c r="BO26" s="91" t="s">
        <v>945</v>
      </c>
    </row>
    <row r="27" spans="1:67">
      <c r="A27" s="68">
        <v>25</v>
      </c>
      <c r="B27" s="91" t="s">
        <v>458</v>
      </c>
      <c r="C27" s="90" t="s">
        <v>458</v>
      </c>
      <c r="D27" s="90" t="s">
        <v>458</v>
      </c>
      <c r="E27" s="90" t="s">
        <v>458</v>
      </c>
      <c r="F27" s="90" t="s">
        <v>458</v>
      </c>
      <c r="G27" s="90" t="s">
        <v>458</v>
      </c>
      <c r="H27" s="90" t="s">
        <v>458</v>
      </c>
      <c r="I27" s="90" t="s">
        <v>458</v>
      </c>
      <c r="J27" s="90" t="s">
        <v>458</v>
      </c>
      <c r="K27" s="90" t="s">
        <v>458</v>
      </c>
      <c r="L27" s="90" t="s">
        <v>458</v>
      </c>
      <c r="M27" s="90" t="s">
        <v>458</v>
      </c>
      <c r="N27" s="90" t="s">
        <v>458</v>
      </c>
      <c r="O27" s="90" t="s">
        <v>458</v>
      </c>
      <c r="P27" s="90" t="s">
        <v>458</v>
      </c>
      <c r="Q27" s="90" t="s">
        <v>1439</v>
      </c>
      <c r="R27" s="90" t="s">
        <v>458</v>
      </c>
      <c r="S27" s="90" t="s">
        <v>458</v>
      </c>
      <c r="T27" s="90" t="s">
        <v>458</v>
      </c>
      <c r="U27" s="90" t="s">
        <v>458</v>
      </c>
      <c r="V27" s="90" t="s">
        <v>458</v>
      </c>
      <c r="W27" s="90" t="s">
        <v>458</v>
      </c>
      <c r="X27" s="90" t="s">
        <v>458</v>
      </c>
      <c r="Y27" s="90" t="s">
        <v>1439</v>
      </c>
      <c r="Z27" s="90" t="s">
        <v>458</v>
      </c>
      <c r="AA27" s="90" t="s">
        <v>458</v>
      </c>
      <c r="AB27" s="90" t="s">
        <v>458</v>
      </c>
      <c r="AC27" s="90" t="s">
        <v>458</v>
      </c>
      <c r="AD27" s="90" t="s">
        <v>458</v>
      </c>
      <c r="AE27" s="90" t="s">
        <v>458</v>
      </c>
      <c r="AF27" s="90" t="s">
        <v>458</v>
      </c>
      <c r="AG27" s="90" t="s">
        <v>458</v>
      </c>
      <c r="AH27" s="91" t="s">
        <v>458</v>
      </c>
      <c r="AI27" s="91" t="s">
        <v>458</v>
      </c>
      <c r="AJ27" s="91" t="s">
        <v>458</v>
      </c>
      <c r="AK27" s="91" t="s">
        <v>458</v>
      </c>
      <c r="AL27" s="91" t="s">
        <v>458</v>
      </c>
      <c r="AM27" s="91" t="s">
        <v>458</v>
      </c>
      <c r="AN27" s="91" t="s">
        <v>458</v>
      </c>
      <c r="AO27" s="91" t="s">
        <v>458</v>
      </c>
      <c r="AP27" s="91" t="s">
        <v>458</v>
      </c>
      <c r="AQ27" s="91" t="s">
        <v>458</v>
      </c>
      <c r="AR27" s="91" t="s">
        <v>458</v>
      </c>
      <c r="AS27" s="91" t="s">
        <v>458</v>
      </c>
      <c r="AT27" s="91" t="s">
        <v>458</v>
      </c>
      <c r="AU27" s="91" t="s">
        <v>458</v>
      </c>
      <c r="AV27" s="91" t="s">
        <v>458</v>
      </c>
      <c r="AW27" s="91" t="s">
        <v>458</v>
      </c>
      <c r="AX27" s="91" t="s">
        <v>458</v>
      </c>
      <c r="AY27" s="91" t="s">
        <v>458</v>
      </c>
      <c r="AZ27" s="91" t="s">
        <v>458</v>
      </c>
      <c r="BA27" s="91" t="s">
        <v>458</v>
      </c>
      <c r="BB27" s="91" t="s">
        <v>458</v>
      </c>
      <c r="BC27" s="91" t="s">
        <v>458</v>
      </c>
      <c r="BD27" s="91" t="s">
        <v>458</v>
      </c>
      <c r="BE27" s="91" t="s">
        <v>458</v>
      </c>
      <c r="BF27" s="91" t="s">
        <v>458</v>
      </c>
      <c r="BG27" s="91" t="s">
        <v>458</v>
      </c>
      <c r="BH27" s="91" t="s">
        <v>458</v>
      </c>
      <c r="BI27" s="91" t="s">
        <v>458</v>
      </c>
      <c r="BJ27" s="91" t="s">
        <v>458</v>
      </c>
      <c r="BK27" s="91" t="s">
        <v>458</v>
      </c>
      <c r="BL27" s="91" t="s">
        <v>458</v>
      </c>
      <c r="BM27" s="91" t="s">
        <v>458</v>
      </c>
      <c r="BN27" s="91" t="s">
        <v>1439</v>
      </c>
      <c r="BO27" s="91" t="s">
        <v>945</v>
      </c>
    </row>
    <row r="28" spans="1:67">
      <c r="A28" s="68">
        <v>26</v>
      </c>
      <c r="B28" s="91" t="s">
        <v>458</v>
      </c>
      <c r="C28" s="90" t="s">
        <v>458</v>
      </c>
      <c r="D28" s="90" t="s">
        <v>458</v>
      </c>
      <c r="E28" s="90" t="s">
        <v>458</v>
      </c>
      <c r="F28" s="90" t="s">
        <v>458</v>
      </c>
      <c r="G28" s="90" t="s">
        <v>458</v>
      </c>
      <c r="H28" s="90" t="s">
        <v>458</v>
      </c>
      <c r="I28" s="90" t="s">
        <v>458</v>
      </c>
      <c r="J28" s="90" t="s">
        <v>458</v>
      </c>
      <c r="K28" s="90" t="s">
        <v>458</v>
      </c>
      <c r="L28" s="90" t="s">
        <v>458</v>
      </c>
      <c r="M28" s="90" t="s">
        <v>458</v>
      </c>
      <c r="N28" s="90" t="s">
        <v>458</v>
      </c>
      <c r="O28" s="90" t="s">
        <v>458</v>
      </c>
      <c r="P28" s="90" t="s">
        <v>458</v>
      </c>
      <c r="Q28" s="90" t="s">
        <v>1439</v>
      </c>
      <c r="R28" s="90" t="s">
        <v>458</v>
      </c>
      <c r="S28" s="90" t="s">
        <v>458</v>
      </c>
      <c r="T28" s="90" t="s">
        <v>458</v>
      </c>
      <c r="U28" s="90" t="s">
        <v>458</v>
      </c>
      <c r="V28" s="90" t="s">
        <v>458</v>
      </c>
      <c r="W28" s="90" t="s">
        <v>458</v>
      </c>
      <c r="X28" s="90" t="s">
        <v>458</v>
      </c>
      <c r="Y28" s="90" t="s">
        <v>1439</v>
      </c>
      <c r="Z28" s="90" t="s">
        <v>458</v>
      </c>
      <c r="AA28" s="90" t="s">
        <v>458</v>
      </c>
      <c r="AB28" s="90" t="s">
        <v>458</v>
      </c>
      <c r="AC28" s="90" t="s">
        <v>458</v>
      </c>
      <c r="AD28" s="90" t="s">
        <v>458</v>
      </c>
      <c r="AE28" s="90" t="s">
        <v>458</v>
      </c>
      <c r="AF28" s="90" t="s">
        <v>458</v>
      </c>
      <c r="AG28" s="90" t="s">
        <v>458</v>
      </c>
      <c r="AH28" s="91" t="s">
        <v>458</v>
      </c>
      <c r="AI28" s="91" t="s">
        <v>458</v>
      </c>
      <c r="AJ28" s="91" t="s">
        <v>458</v>
      </c>
      <c r="AK28" s="91" t="s">
        <v>458</v>
      </c>
      <c r="AL28" s="91" t="s">
        <v>458</v>
      </c>
      <c r="AM28" s="91" t="s">
        <v>458</v>
      </c>
      <c r="AN28" s="91" t="s">
        <v>458</v>
      </c>
      <c r="AO28" s="91" t="s">
        <v>458</v>
      </c>
      <c r="AP28" s="91" t="s">
        <v>458</v>
      </c>
      <c r="AQ28" s="91" t="s">
        <v>458</v>
      </c>
      <c r="AR28" s="91" t="s">
        <v>458</v>
      </c>
      <c r="AS28" s="91" t="s">
        <v>458</v>
      </c>
      <c r="AT28" s="91" t="s">
        <v>458</v>
      </c>
      <c r="AU28" s="91" t="s">
        <v>458</v>
      </c>
      <c r="AV28" s="91" t="s">
        <v>458</v>
      </c>
      <c r="AW28" s="91" t="s">
        <v>458</v>
      </c>
      <c r="AX28" s="91" t="s">
        <v>458</v>
      </c>
      <c r="AY28" s="91" t="s">
        <v>458</v>
      </c>
      <c r="AZ28" s="91" t="s">
        <v>458</v>
      </c>
      <c r="BA28" s="91" t="s">
        <v>458</v>
      </c>
      <c r="BB28" s="91" t="s">
        <v>458</v>
      </c>
      <c r="BC28" s="91" t="s">
        <v>458</v>
      </c>
      <c r="BD28" s="91" t="s">
        <v>458</v>
      </c>
      <c r="BE28" s="91" t="s">
        <v>458</v>
      </c>
      <c r="BF28" s="91" t="s">
        <v>458</v>
      </c>
      <c r="BG28" s="91" t="s">
        <v>458</v>
      </c>
      <c r="BH28" s="91" t="s">
        <v>458</v>
      </c>
      <c r="BI28" s="91" t="s">
        <v>458</v>
      </c>
      <c r="BJ28" s="91" t="s">
        <v>458</v>
      </c>
      <c r="BK28" s="91" t="s">
        <v>458</v>
      </c>
      <c r="BL28" s="91" t="s">
        <v>458</v>
      </c>
      <c r="BM28" s="91" t="s">
        <v>458</v>
      </c>
      <c r="BN28" s="91" t="s">
        <v>1439</v>
      </c>
      <c r="BO28" s="91" t="s">
        <v>945</v>
      </c>
    </row>
    <row r="29" spans="1:67">
      <c r="A29" s="68">
        <v>27</v>
      </c>
      <c r="B29" s="91" t="s">
        <v>458</v>
      </c>
      <c r="C29" s="90" t="s">
        <v>458</v>
      </c>
      <c r="D29" s="90" t="s">
        <v>458</v>
      </c>
      <c r="E29" s="90" t="s">
        <v>458</v>
      </c>
      <c r="F29" s="90" t="s">
        <v>458</v>
      </c>
      <c r="G29" s="90" t="s">
        <v>458</v>
      </c>
      <c r="H29" s="90" t="s">
        <v>458</v>
      </c>
      <c r="I29" s="90" t="s">
        <v>458</v>
      </c>
      <c r="J29" s="90" t="s">
        <v>458</v>
      </c>
      <c r="K29" s="90" t="s">
        <v>458</v>
      </c>
      <c r="L29" s="90" t="s">
        <v>458</v>
      </c>
      <c r="M29" s="90" t="s">
        <v>458</v>
      </c>
      <c r="N29" s="90" t="s">
        <v>458</v>
      </c>
      <c r="O29" s="90" t="s">
        <v>458</v>
      </c>
      <c r="P29" s="90" t="s">
        <v>458</v>
      </c>
      <c r="Q29" s="90" t="s">
        <v>1439</v>
      </c>
      <c r="R29" s="90" t="s">
        <v>458</v>
      </c>
      <c r="S29" s="90" t="s">
        <v>458</v>
      </c>
      <c r="T29" s="90" t="s">
        <v>458</v>
      </c>
      <c r="U29" s="90" t="s">
        <v>458</v>
      </c>
      <c r="V29" s="90" t="s">
        <v>458</v>
      </c>
      <c r="W29" s="90" t="s">
        <v>458</v>
      </c>
      <c r="X29" s="90" t="s">
        <v>458</v>
      </c>
      <c r="Y29" s="90" t="s">
        <v>1439</v>
      </c>
      <c r="Z29" s="90" t="s">
        <v>458</v>
      </c>
      <c r="AA29" s="90" t="s">
        <v>458</v>
      </c>
      <c r="AB29" s="90" t="s">
        <v>458</v>
      </c>
      <c r="AC29" s="90" t="s">
        <v>458</v>
      </c>
      <c r="AD29" s="90" t="s">
        <v>458</v>
      </c>
      <c r="AE29" s="90" t="s">
        <v>458</v>
      </c>
      <c r="AF29" s="90" t="s">
        <v>458</v>
      </c>
      <c r="AG29" s="90" t="s">
        <v>458</v>
      </c>
      <c r="AH29" s="91" t="s">
        <v>458</v>
      </c>
      <c r="AI29" s="91" t="s">
        <v>458</v>
      </c>
      <c r="AJ29" s="91" t="s">
        <v>458</v>
      </c>
      <c r="AK29" s="91" t="s">
        <v>458</v>
      </c>
      <c r="AL29" s="91" t="s">
        <v>458</v>
      </c>
      <c r="AM29" s="91" t="s">
        <v>458</v>
      </c>
      <c r="AN29" s="91" t="s">
        <v>458</v>
      </c>
      <c r="AO29" s="91" t="s">
        <v>458</v>
      </c>
      <c r="AP29" s="91" t="s">
        <v>458</v>
      </c>
      <c r="AQ29" s="91" t="s">
        <v>458</v>
      </c>
      <c r="AR29" s="91" t="s">
        <v>458</v>
      </c>
      <c r="AS29" s="91" t="s">
        <v>458</v>
      </c>
      <c r="AT29" s="91" t="s">
        <v>458</v>
      </c>
      <c r="AU29" s="91" t="s">
        <v>458</v>
      </c>
      <c r="AV29" s="91" t="s">
        <v>458</v>
      </c>
      <c r="AW29" s="91" t="s">
        <v>458</v>
      </c>
      <c r="AX29" s="91" t="s">
        <v>458</v>
      </c>
      <c r="AY29" s="91" t="s">
        <v>458</v>
      </c>
      <c r="AZ29" s="91" t="s">
        <v>458</v>
      </c>
      <c r="BA29" s="91" t="s">
        <v>458</v>
      </c>
      <c r="BB29" s="91" t="s">
        <v>458</v>
      </c>
      <c r="BC29" s="91" t="s">
        <v>458</v>
      </c>
      <c r="BD29" s="91" t="s">
        <v>458</v>
      </c>
      <c r="BE29" s="91" t="s">
        <v>458</v>
      </c>
      <c r="BF29" s="91" t="s">
        <v>458</v>
      </c>
      <c r="BG29" s="91" t="s">
        <v>458</v>
      </c>
      <c r="BH29" s="91" t="s">
        <v>458</v>
      </c>
      <c r="BI29" s="91" t="s">
        <v>458</v>
      </c>
      <c r="BJ29" s="91" t="s">
        <v>458</v>
      </c>
      <c r="BK29" s="91" t="s">
        <v>458</v>
      </c>
      <c r="BL29" s="91" t="s">
        <v>458</v>
      </c>
      <c r="BM29" s="91" t="s">
        <v>458</v>
      </c>
      <c r="BN29" s="91" t="s">
        <v>1439</v>
      </c>
      <c r="BO29" s="91" t="s">
        <v>945</v>
      </c>
    </row>
    <row r="30" spans="1:67">
      <c r="A30" s="68">
        <v>28</v>
      </c>
      <c r="B30" s="68" t="s">
        <v>458</v>
      </c>
      <c r="C30" s="2" t="s">
        <v>458</v>
      </c>
      <c r="D30" s="2" t="s">
        <v>458</v>
      </c>
      <c r="E30" s="2" t="s">
        <v>458</v>
      </c>
      <c r="F30" s="2" t="s">
        <v>458</v>
      </c>
      <c r="G30" s="2" t="s">
        <v>458</v>
      </c>
      <c r="H30" s="2" t="s">
        <v>458</v>
      </c>
      <c r="I30" s="2" t="s">
        <v>458</v>
      </c>
      <c r="J30" s="2" t="s">
        <v>458</v>
      </c>
      <c r="K30" s="2" t="s">
        <v>458</v>
      </c>
      <c r="L30" s="2" t="s">
        <v>458</v>
      </c>
      <c r="M30" s="2" t="s">
        <v>458</v>
      </c>
      <c r="N30" s="2" t="s">
        <v>458</v>
      </c>
      <c r="O30" s="2" t="s">
        <v>458</v>
      </c>
      <c r="P30" s="2" t="s">
        <v>458</v>
      </c>
      <c r="Q30" s="2" t="s">
        <v>1439</v>
      </c>
      <c r="R30" s="2" t="s">
        <v>458</v>
      </c>
      <c r="S30" s="2" t="s">
        <v>458</v>
      </c>
      <c r="T30" s="2" t="s">
        <v>458</v>
      </c>
      <c r="U30" s="2" t="s">
        <v>458</v>
      </c>
      <c r="V30" s="2" t="s">
        <v>458</v>
      </c>
      <c r="W30" s="2" t="s">
        <v>458</v>
      </c>
      <c r="X30" s="2" t="s">
        <v>458</v>
      </c>
      <c r="Y30" s="2" t="s">
        <v>1439</v>
      </c>
      <c r="Z30" s="2" t="s">
        <v>458</v>
      </c>
      <c r="AA30" s="2" t="s">
        <v>458</v>
      </c>
      <c r="AB30" s="2" t="s">
        <v>458</v>
      </c>
      <c r="AC30" s="2" t="s">
        <v>458</v>
      </c>
      <c r="AD30" s="2" t="s">
        <v>458</v>
      </c>
      <c r="AE30" s="2" t="s">
        <v>458</v>
      </c>
      <c r="AF30" s="2" t="s">
        <v>458</v>
      </c>
      <c r="AG30" s="2" t="s">
        <v>458</v>
      </c>
      <c r="AH30" s="68" t="s">
        <v>458</v>
      </c>
      <c r="AI30" s="68" t="s">
        <v>458</v>
      </c>
      <c r="AJ30" s="68" t="s">
        <v>458</v>
      </c>
      <c r="AK30" s="68" t="s">
        <v>458</v>
      </c>
      <c r="AL30" s="68" t="s">
        <v>458</v>
      </c>
      <c r="AM30" s="68" t="s">
        <v>458</v>
      </c>
      <c r="AN30" s="68" t="s">
        <v>458</v>
      </c>
      <c r="AO30" s="68" t="s">
        <v>458</v>
      </c>
      <c r="AP30" s="68" t="s">
        <v>458</v>
      </c>
      <c r="AQ30" s="68" t="s">
        <v>458</v>
      </c>
      <c r="AR30" s="68" t="s">
        <v>458</v>
      </c>
      <c r="AS30" s="68" t="s">
        <v>458</v>
      </c>
      <c r="AT30" s="68" t="s">
        <v>458</v>
      </c>
      <c r="AU30" s="68" t="s">
        <v>458</v>
      </c>
      <c r="AV30" s="68" t="s">
        <v>458</v>
      </c>
      <c r="AW30" s="68" t="s">
        <v>458</v>
      </c>
      <c r="AX30" s="68" t="s">
        <v>458</v>
      </c>
      <c r="AY30" s="68" t="s">
        <v>458</v>
      </c>
      <c r="AZ30" s="68" t="s">
        <v>458</v>
      </c>
      <c r="BA30" s="68" t="s">
        <v>458</v>
      </c>
      <c r="BB30" s="68" t="s">
        <v>458</v>
      </c>
      <c r="BC30" s="68" t="s">
        <v>458</v>
      </c>
      <c r="BD30" s="68" t="s">
        <v>458</v>
      </c>
      <c r="BE30" s="68" t="s">
        <v>458</v>
      </c>
      <c r="BF30" s="68" t="s">
        <v>458</v>
      </c>
      <c r="BG30" s="68" t="s">
        <v>458</v>
      </c>
      <c r="BH30" s="68" t="s">
        <v>458</v>
      </c>
      <c r="BI30" s="68" t="s">
        <v>458</v>
      </c>
      <c r="BJ30" s="68" t="s">
        <v>458</v>
      </c>
      <c r="BK30" s="68" t="s">
        <v>458</v>
      </c>
      <c r="BL30" s="68" t="s">
        <v>458</v>
      </c>
      <c r="BM30" s="68" t="s">
        <v>458</v>
      </c>
      <c r="BN30" s="68" t="s">
        <v>1439</v>
      </c>
      <c r="BO30" s="68" t="s">
        <v>945</v>
      </c>
    </row>
    <row r="31" spans="1:67">
      <c r="A31" s="68">
        <v>29</v>
      </c>
      <c r="B31" s="68" t="s">
        <v>458</v>
      </c>
      <c r="C31" s="2" t="s">
        <v>458</v>
      </c>
      <c r="D31" s="2" t="s">
        <v>458</v>
      </c>
      <c r="E31" s="2" t="s">
        <v>458</v>
      </c>
      <c r="F31" s="2" t="s">
        <v>458</v>
      </c>
      <c r="G31" s="2" t="s">
        <v>458</v>
      </c>
      <c r="H31" s="2" t="s">
        <v>458</v>
      </c>
      <c r="I31" s="2" t="s">
        <v>458</v>
      </c>
      <c r="J31" s="2" t="s">
        <v>458</v>
      </c>
      <c r="K31" s="2" t="s">
        <v>458</v>
      </c>
      <c r="L31" s="2" t="s">
        <v>458</v>
      </c>
      <c r="M31" s="2" t="s">
        <v>458</v>
      </c>
      <c r="N31" s="2" t="s">
        <v>458</v>
      </c>
      <c r="O31" s="2" t="s">
        <v>458</v>
      </c>
      <c r="P31" s="2" t="s">
        <v>458</v>
      </c>
      <c r="Q31" s="2" t="s">
        <v>1439</v>
      </c>
      <c r="R31" s="2" t="s">
        <v>458</v>
      </c>
      <c r="S31" s="2" t="s">
        <v>458</v>
      </c>
      <c r="T31" s="2" t="s">
        <v>458</v>
      </c>
      <c r="U31" s="2" t="s">
        <v>458</v>
      </c>
      <c r="V31" s="2" t="s">
        <v>458</v>
      </c>
      <c r="W31" s="2" t="s">
        <v>458</v>
      </c>
      <c r="X31" s="2" t="s">
        <v>458</v>
      </c>
      <c r="Y31" s="2" t="s">
        <v>1439</v>
      </c>
      <c r="Z31" s="2" t="s">
        <v>458</v>
      </c>
      <c r="AA31" s="2" t="s">
        <v>458</v>
      </c>
      <c r="AB31" s="2" t="s">
        <v>458</v>
      </c>
      <c r="AC31" s="2" t="s">
        <v>458</v>
      </c>
      <c r="AD31" s="2" t="s">
        <v>458</v>
      </c>
      <c r="AE31" s="2" t="s">
        <v>458</v>
      </c>
      <c r="AF31" s="2" t="s">
        <v>458</v>
      </c>
      <c r="AG31" s="2" t="s">
        <v>458</v>
      </c>
      <c r="AH31" s="68" t="s">
        <v>458</v>
      </c>
      <c r="AI31" s="68" t="s">
        <v>458</v>
      </c>
      <c r="AJ31" s="68" t="s">
        <v>458</v>
      </c>
      <c r="AK31" s="68" t="s">
        <v>458</v>
      </c>
      <c r="AL31" s="68" t="s">
        <v>458</v>
      </c>
      <c r="AM31" s="68" t="s">
        <v>458</v>
      </c>
      <c r="AN31" s="68" t="s">
        <v>458</v>
      </c>
      <c r="AO31" s="68" t="s">
        <v>458</v>
      </c>
      <c r="AP31" s="68" t="s">
        <v>458</v>
      </c>
      <c r="AQ31" s="68" t="s">
        <v>458</v>
      </c>
      <c r="AR31" s="68" t="s">
        <v>458</v>
      </c>
      <c r="AS31" s="68" t="s">
        <v>458</v>
      </c>
      <c r="AT31" s="68" t="s">
        <v>458</v>
      </c>
      <c r="AU31" s="68" t="s">
        <v>458</v>
      </c>
      <c r="AV31" s="68" t="s">
        <v>458</v>
      </c>
      <c r="AW31" s="68" t="s">
        <v>458</v>
      </c>
      <c r="AX31" s="68" t="s">
        <v>458</v>
      </c>
      <c r="AY31" s="68" t="s">
        <v>458</v>
      </c>
      <c r="AZ31" s="68" t="s">
        <v>458</v>
      </c>
      <c r="BA31" s="68" t="s">
        <v>458</v>
      </c>
      <c r="BB31" s="68" t="s">
        <v>458</v>
      </c>
      <c r="BC31" s="68" t="s">
        <v>458</v>
      </c>
      <c r="BD31" s="68" t="s">
        <v>458</v>
      </c>
      <c r="BE31" s="68" t="s">
        <v>458</v>
      </c>
      <c r="BF31" s="68" t="s">
        <v>458</v>
      </c>
      <c r="BG31" s="68" t="s">
        <v>458</v>
      </c>
      <c r="BH31" s="68" t="s">
        <v>458</v>
      </c>
      <c r="BI31" s="68" t="s">
        <v>458</v>
      </c>
      <c r="BJ31" s="68" t="s">
        <v>458</v>
      </c>
      <c r="BK31" s="68" t="s">
        <v>458</v>
      </c>
      <c r="BL31" s="68" t="s">
        <v>458</v>
      </c>
      <c r="BM31" s="68" t="s">
        <v>458</v>
      </c>
      <c r="BN31" s="68" t="s">
        <v>1439</v>
      </c>
      <c r="BO31" s="68" t="s">
        <v>945</v>
      </c>
    </row>
    <row r="32" spans="1:67">
      <c r="A32" s="68">
        <v>30</v>
      </c>
      <c r="B32" s="68" t="s">
        <v>458</v>
      </c>
      <c r="C32" s="2" t="s">
        <v>458</v>
      </c>
      <c r="D32" s="2" t="s">
        <v>458</v>
      </c>
      <c r="E32" s="2" t="s">
        <v>458</v>
      </c>
      <c r="F32" s="2" t="s">
        <v>458</v>
      </c>
      <c r="G32" s="2" t="s">
        <v>458</v>
      </c>
      <c r="H32" s="2" t="s">
        <v>458</v>
      </c>
      <c r="I32" s="2" t="s">
        <v>458</v>
      </c>
      <c r="J32" s="2" t="s">
        <v>458</v>
      </c>
      <c r="K32" s="2" t="s">
        <v>458</v>
      </c>
      <c r="L32" s="2" t="s">
        <v>458</v>
      </c>
      <c r="M32" s="2" t="s">
        <v>458</v>
      </c>
      <c r="N32" s="2" t="s">
        <v>458</v>
      </c>
      <c r="O32" s="2" t="s">
        <v>458</v>
      </c>
      <c r="P32" s="2" t="s">
        <v>458</v>
      </c>
      <c r="Q32" s="2" t="s">
        <v>1439</v>
      </c>
      <c r="R32" s="2" t="s">
        <v>458</v>
      </c>
      <c r="S32" s="2" t="s">
        <v>458</v>
      </c>
      <c r="T32" s="2" t="s">
        <v>458</v>
      </c>
      <c r="U32" s="2" t="s">
        <v>458</v>
      </c>
      <c r="V32" s="2" t="s">
        <v>458</v>
      </c>
      <c r="W32" s="2" t="s">
        <v>458</v>
      </c>
      <c r="X32" s="2" t="s">
        <v>458</v>
      </c>
      <c r="Y32" s="2" t="s">
        <v>1439</v>
      </c>
      <c r="Z32" s="2" t="s">
        <v>458</v>
      </c>
      <c r="AA32" s="2" t="s">
        <v>458</v>
      </c>
      <c r="AB32" s="2" t="s">
        <v>458</v>
      </c>
      <c r="AC32" s="2" t="s">
        <v>458</v>
      </c>
      <c r="AD32" s="2" t="s">
        <v>458</v>
      </c>
      <c r="AE32" s="2" t="s">
        <v>458</v>
      </c>
      <c r="AF32" s="2" t="s">
        <v>458</v>
      </c>
      <c r="AG32" s="2" t="s">
        <v>458</v>
      </c>
      <c r="AH32" s="68" t="s">
        <v>458</v>
      </c>
      <c r="AI32" s="68" t="s">
        <v>458</v>
      </c>
      <c r="AJ32" s="68" t="s">
        <v>458</v>
      </c>
      <c r="AK32" s="68" t="s">
        <v>458</v>
      </c>
      <c r="AL32" s="68" t="s">
        <v>458</v>
      </c>
      <c r="AM32" s="68" t="s">
        <v>458</v>
      </c>
      <c r="AN32" s="68" t="s">
        <v>458</v>
      </c>
      <c r="AO32" s="68" t="s">
        <v>458</v>
      </c>
      <c r="AP32" s="68" t="s">
        <v>458</v>
      </c>
      <c r="AQ32" s="68" t="s">
        <v>458</v>
      </c>
      <c r="AR32" s="68" t="s">
        <v>458</v>
      </c>
      <c r="AS32" s="68" t="s">
        <v>458</v>
      </c>
      <c r="AT32" s="68" t="s">
        <v>458</v>
      </c>
      <c r="AU32" s="68" t="s">
        <v>458</v>
      </c>
      <c r="AV32" s="68" t="s">
        <v>458</v>
      </c>
      <c r="AW32" s="68" t="s">
        <v>458</v>
      </c>
      <c r="AX32" s="68" t="s">
        <v>458</v>
      </c>
      <c r="AY32" s="68" t="s">
        <v>458</v>
      </c>
      <c r="AZ32" s="68" t="s">
        <v>458</v>
      </c>
      <c r="BA32" s="68" t="s">
        <v>458</v>
      </c>
      <c r="BB32" s="68" t="s">
        <v>458</v>
      </c>
      <c r="BC32" s="68" t="s">
        <v>458</v>
      </c>
      <c r="BD32" s="68" t="s">
        <v>458</v>
      </c>
      <c r="BE32" s="68" t="s">
        <v>458</v>
      </c>
      <c r="BF32" s="68" t="s">
        <v>458</v>
      </c>
      <c r="BG32" s="68" t="s">
        <v>458</v>
      </c>
      <c r="BH32" s="68" t="s">
        <v>458</v>
      </c>
      <c r="BI32" s="68" t="s">
        <v>458</v>
      </c>
      <c r="BJ32" s="68" t="s">
        <v>458</v>
      </c>
      <c r="BK32" s="68" t="s">
        <v>458</v>
      </c>
      <c r="BL32" s="68" t="s">
        <v>458</v>
      </c>
      <c r="BM32" s="68" t="s">
        <v>458</v>
      </c>
      <c r="BN32" s="68" t="s">
        <v>1439</v>
      </c>
      <c r="BO32" s="68" t="s">
        <v>945</v>
      </c>
    </row>
    <row r="33" spans="1:67">
      <c r="A33" s="68">
        <v>31</v>
      </c>
      <c r="B33" s="68" t="s">
        <v>458</v>
      </c>
      <c r="C33" s="2" t="s">
        <v>458</v>
      </c>
      <c r="D33" s="2" t="s">
        <v>458</v>
      </c>
      <c r="E33" s="2" t="s">
        <v>458</v>
      </c>
      <c r="F33" s="2" t="s">
        <v>458</v>
      </c>
      <c r="G33" s="2" t="s">
        <v>458</v>
      </c>
      <c r="H33" s="2" t="s">
        <v>458</v>
      </c>
      <c r="I33" s="2" t="s">
        <v>458</v>
      </c>
      <c r="J33" s="2" t="s">
        <v>458</v>
      </c>
      <c r="K33" s="2" t="s">
        <v>458</v>
      </c>
      <c r="L33" s="2" t="s">
        <v>458</v>
      </c>
      <c r="M33" s="2" t="s">
        <v>458</v>
      </c>
      <c r="N33" s="2" t="s">
        <v>458</v>
      </c>
      <c r="O33" s="2" t="s">
        <v>458</v>
      </c>
      <c r="P33" s="2" t="s">
        <v>458</v>
      </c>
      <c r="Q33" s="2" t="s">
        <v>1439</v>
      </c>
      <c r="R33" s="2" t="s">
        <v>458</v>
      </c>
      <c r="S33" s="2" t="s">
        <v>458</v>
      </c>
      <c r="T33" s="2" t="s">
        <v>458</v>
      </c>
      <c r="U33" s="2" t="s">
        <v>458</v>
      </c>
      <c r="V33" s="2" t="s">
        <v>458</v>
      </c>
      <c r="W33" s="2" t="s">
        <v>458</v>
      </c>
      <c r="X33" s="2" t="s">
        <v>458</v>
      </c>
      <c r="Y33" s="2" t="s">
        <v>1439</v>
      </c>
      <c r="Z33" s="2" t="s">
        <v>458</v>
      </c>
      <c r="AA33" s="2" t="s">
        <v>458</v>
      </c>
      <c r="AB33" s="2" t="s">
        <v>458</v>
      </c>
      <c r="AC33" s="2" t="s">
        <v>458</v>
      </c>
      <c r="AD33" s="2" t="s">
        <v>458</v>
      </c>
      <c r="AE33" s="2" t="s">
        <v>458</v>
      </c>
      <c r="AF33" s="2" t="s">
        <v>458</v>
      </c>
      <c r="AG33" s="2" t="s">
        <v>458</v>
      </c>
      <c r="AH33" s="68" t="s">
        <v>458</v>
      </c>
      <c r="AI33" s="68" t="s">
        <v>458</v>
      </c>
      <c r="AJ33" s="68" t="s">
        <v>458</v>
      </c>
      <c r="AK33" s="68" t="s">
        <v>458</v>
      </c>
      <c r="AL33" s="68" t="s">
        <v>458</v>
      </c>
      <c r="AM33" s="68" t="s">
        <v>458</v>
      </c>
      <c r="AN33" s="68" t="s">
        <v>458</v>
      </c>
      <c r="AO33" s="68" t="s">
        <v>458</v>
      </c>
      <c r="AP33" s="68" t="s">
        <v>458</v>
      </c>
      <c r="AQ33" s="68" t="s">
        <v>458</v>
      </c>
      <c r="AR33" s="68" t="s">
        <v>458</v>
      </c>
      <c r="AS33" s="68" t="s">
        <v>458</v>
      </c>
      <c r="AT33" s="68" t="s">
        <v>458</v>
      </c>
      <c r="AU33" s="68" t="s">
        <v>458</v>
      </c>
      <c r="AV33" s="68" t="s">
        <v>458</v>
      </c>
      <c r="AW33" s="68" t="s">
        <v>458</v>
      </c>
      <c r="AX33" s="68" t="s">
        <v>458</v>
      </c>
      <c r="AY33" s="68" t="s">
        <v>458</v>
      </c>
      <c r="AZ33" s="68" t="s">
        <v>458</v>
      </c>
      <c r="BA33" s="68" t="s">
        <v>458</v>
      </c>
      <c r="BB33" s="68" t="s">
        <v>458</v>
      </c>
      <c r="BC33" s="68" t="s">
        <v>458</v>
      </c>
      <c r="BD33" s="68" t="s">
        <v>458</v>
      </c>
      <c r="BE33" s="68" t="s">
        <v>458</v>
      </c>
      <c r="BF33" s="68" t="s">
        <v>458</v>
      </c>
      <c r="BG33" s="68" t="s">
        <v>458</v>
      </c>
      <c r="BH33" s="68" t="s">
        <v>458</v>
      </c>
      <c r="BI33" s="68" t="s">
        <v>458</v>
      </c>
      <c r="BJ33" s="68" t="s">
        <v>458</v>
      </c>
      <c r="BK33" s="68" t="s">
        <v>458</v>
      </c>
      <c r="BL33" s="68" t="s">
        <v>458</v>
      </c>
      <c r="BM33" s="68" t="s">
        <v>458</v>
      </c>
      <c r="BN33" s="68" t="s">
        <v>1439</v>
      </c>
      <c r="BO33" s="68" t="s">
        <v>945</v>
      </c>
    </row>
    <row r="34" spans="1:67">
      <c r="A34" s="68">
        <v>32</v>
      </c>
      <c r="B34" s="68" t="s">
        <v>458</v>
      </c>
      <c r="C34" s="2" t="s">
        <v>458</v>
      </c>
      <c r="D34" s="2" t="s">
        <v>458</v>
      </c>
      <c r="E34" s="2" t="s">
        <v>458</v>
      </c>
      <c r="F34" s="2" t="s">
        <v>458</v>
      </c>
      <c r="G34" s="2" t="s">
        <v>458</v>
      </c>
      <c r="H34" s="2" t="s">
        <v>458</v>
      </c>
      <c r="I34" s="2" t="s">
        <v>458</v>
      </c>
      <c r="J34" s="2" t="s">
        <v>458</v>
      </c>
      <c r="K34" s="2" t="s">
        <v>458</v>
      </c>
      <c r="L34" s="2" t="s">
        <v>458</v>
      </c>
      <c r="M34" s="2" t="s">
        <v>458</v>
      </c>
      <c r="N34" s="2" t="s">
        <v>458</v>
      </c>
      <c r="O34" s="2" t="s">
        <v>458</v>
      </c>
      <c r="P34" s="2" t="s">
        <v>458</v>
      </c>
      <c r="Q34" s="2" t="s">
        <v>1439</v>
      </c>
      <c r="R34" s="2" t="s">
        <v>458</v>
      </c>
      <c r="S34" s="2" t="s">
        <v>458</v>
      </c>
      <c r="T34" s="2" t="s">
        <v>458</v>
      </c>
      <c r="U34" s="2" t="s">
        <v>458</v>
      </c>
      <c r="V34" s="2" t="s">
        <v>458</v>
      </c>
      <c r="W34" s="2" t="s">
        <v>458</v>
      </c>
      <c r="X34" s="2" t="s">
        <v>458</v>
      </c>
      <c r="Y34" s="2" t="s">
        <v>1439</v>
      </c>
      <c r="Z34" s="2" t="s">
        <v>458</v>
      </c>
      <c r="AA34" s="2" t="s">
        <v>458</v>
      </c>
      <c r="AB34" s="2" t="s">
        <v>458</v>
      </c>
      <c r="AC34" s="2" t="s">
        <v>458</v>
      </c>
      <c r="AD34" s="2" t="s">
        <v>458</v>
      </c>
      <c r="AE34" s="2" t="s">
        <v>458</v>
      </c>
      <c r="AF34" s="2" t="s">
        <v>458</v>
      </c>
      <c r="AG34" s="2" t="s">
        <v>458</v>
      </c>
      <c r="AH34" s="68" t="s">
        <v>458</v>
      </c>
      <c r="AI34" s="68" t="s">
        <v>458</v>
      </c>
      <c r="AJ34" s="68" t="s">
        <v>458</v>
      </c>
      <c r="AK34" s="68" t="s">
        <v>458</v>
      </c>
      <c r="AL34" s="68" t="s">
        <v>458</v>
      </c>
      <c r="AM34" s="68" t="s">
        <v>458</v>
      </c>
      <c r="AN34" s="68" t="s">
        <v>458</v>
      </c>
      <c r="AO34" s="68" t="s">
        <v>458</v>
      </c>
      <c r="AP34" s="68" t="s">
        <v>458</v>
      </c>
      <c r="AQ34" s="68" t="s">
        <v>458</v>
      </c>
      <c r="AR34" s="68" t="s">
        <v>458</v>
      </c>
      <c r="AS34" s="68" t="s">
        <v>458</v>
      </c>
      <c r="AT34" s="68" t="s">
        <v>458</v>
      </c>
      <c r="AU34" s="68" t="s">
        <v>458</v>
      </c>
      <c r="AV34" s="68" t="s">
        <v>458</v>
      </c>
      <c r="AW34" s="68" t="s">
        <v>458</v>
      </c>
      <c r="AX34" s="68" t="s">
        <v>458</v>
      </c>
      <c r="AY34" s="68" t="s">
        <v>458</v>
      </c>
      <c r="AZ34" s="68" t="s">
        <v>458</v>
      </c>
      <c r="BA34" s="68" t="s">
        <v>458</v>
      </c>
      <c r="BB34" s="68" t="s">
        <v>458</v>
      </c>
      <c r="BC34" s="68" t="s">
        <v>458</v>
      </c>
      <c r="BD34" s="68" t="s">
        <v>458</v>
      </c>
      <c r="BE34" s="68" t="s">
        <v>458</v>
      </c>
      <c r="BF34" s="68" t="s">
        <v>458</v>
      </c>
      <c r="BG34" s="68" t="s">
        <v>458</v>
      </c>
      <c r="BH34" s="68" t="s">
        <v>458</v>
      </c>
      <c r="BI34" s="68" t="s">
        <v>458</v>
      </c>
      <c r="BJ34" s="68" t="s">
        <v>458</v>
      </c>
      <c r="BK34" s="68" t="s">
        <v>458</v>
      </c>
      <c r="BL34" s="68" t="s">
        <v>458</v>
      </c>
      <c r="BM34" s="68" t="s">
        <v>458</v>
      </c>
      <c r="BN34" s="68" t="s">
        <v>1439</v>
      </c>
      <c r="BO34" s="68" t="s">
        <v>945</v>
      </c>
    </row>
    <row r="35" spans="1:67">
      <c r="A35" s="68">
        <v>33</v>
      </c>
      <c r="B35" s="68" t="s">
        <v>458</v>
      </c>
      <c r="C35" s="2" t="s">
        <v>458</v>
      </c>
      <c r="D35" s="2" t="s">
        <v>458</v>
      </c>
      <c r="E35" s="2" t="s">
        <v>458</v>
      </c>
      <c r="F35" s="2" t="s">
        <v>458</v>
      </c>
      <c r="G35" s="2" t="s">
        <v>458</v>
      </c>
      <c r="H35" s="2" t="s">
        <v>458</v>
      </c>
      <c r="I35" s="2" t="s">
        <v>458</v>
      </c>
      <c r="J35" s="2" t="s">
        <v>458</v>
      </c>
      <c r="K35" s="2" t="s">
        <v>458</v>
      </c>
      <c r="L35" s="2" t="s">
        <v>458</v>
      </c>
      <c r="M35" s="2" t="s">
        <v>458</v>
      </c>
      <c r="N35" s="2" t="s">
        <v>458</v>
      </c>
      <c r="O35" s="2" t="s">
        <v>458</v>
      </c>
      <c r="P35" s="2" t="s">
        <v>458</v>
      </c>
      <c r="Q35" s="2" t="s">
        <v>1439</v>
      </c>
      <c r="R35" s="2" t="s">
        <v>458</v>
      </c>
      <c r="S35" s="2" t="s">
        <v>458</v>
      </c>
      <c r="T35" s="2" t="s">
        <v>458</v>
      </c>
      <c r="U35" s="2" t="s">
        <v>458</v>
      </c>
      <c r="V35" s="2" t="s">
        <v>458</v>
      </c>
      <c r="W35" s="2" t="s">
        <v>458</v>
      </c>
      <c r="X35" s="2" t="s">
        <v>458</v>
      </c>
      <c r="Y35" s="2" t="s">
        <v>1439</v>
      </c>
      <c r="Z35" s="2" t="s">
        <v>458</v>
      </c>
      <c r="AA35" s="2" t="s">
        <v>458</v>
      </c>
      <c r="AB35" s="2" t="s">
        <v>458</v>
      </c>
      <c r="AC35" s="2" t="s">
        <v>458</v>
      </c>
      <c r="AD35" s="2" t="s">
        <v>458</v>
      </c>
      <c r="AE35" s="2" t="s">
        <v>458</v>
      </c>
      <c r="AF35" s="2" t="s">
        <v>458</v>
      </c>
      <c r="AG35" s="2" t="s">
        <v>458</v>
      </c>
      <c r="AH35" s="68" t="s">
        <v>458</v>
      </c>
      <c r="AI35" s="68" t="s">
        <v>458</v>
      </c>
      <c r="AJ35" s="68" t="s">
        <v>458</v>
      </c>
      <c r="AK35" s="68" t="s">
        <v>458</v>
      </c>
      <c r="AL35" s="68" t="s">
        <v>458</v>
      </c>
      <c r="AM35" s="68" t="s">
        <v>458</v>
      </c>
      <c r="AN35" s="68" t="s">
        <v>458</v>
      </c>
      <c r="AO35" s="68" t="s">
        <v>458</v>
      </c>
      <c r="AP35" s="68" t="s">
        <v>458</v>
      </c>
      <c r="AQ35" s="68" t="s">
        <v>458</v>
      </c>
      <c r="AR35" s="68" t="s">
        <v>458</v>
      </c>
      <c r="AS35" s="68" t="s">
        <v>458</v>
      </c>
      <c r="AT35" s="68" t="s">
        <v>458</v>
      </c>
      <c r="AU35" s="68" t="s">
        <v>458</v>
      </c>
      <c r="AV35" s="68" t="s">
        <v>458</v>
      </c>
      <c r="AW35" s="68" t="s">
        <v>458</v>
      </c>
      <c r="AX35" s="68" t="s">
        <v>458</v>
      </c>
      <c r="AY35" s="68" t="s">
        <v>458</v>
      </c>
      <c r="AZ35" s="68" t="s">
        <v>458</v>
      </c>
      <c r="BA35" s="68" t="s">
        <v>458</v>
      </c>
      <c r="BB35" s="68" t="s">
        <v>458</v>
      </c>
      <c r="BC35" s="68" t="s">
        <v>458</v>
      </c>
      <c r="BD35" s="68" t="s">
        <v>458</v>
      </c>
      <c r="BE35" s="68" t="s">
        <v>458</v>
      </c>
      <c r="BF35" s="68" t="s">
        <v>458</v>
      </c>
      <c r="BG35" s="68" t="s">
        <v>458</v>
      </c>
      <c r="BH35" s="68" t="s">
        <v>458</v>
      </c>
      <c r="BI35" s="68" t="s">
        <v>458</v>
      </c>
      <c r="BJ35" s="68" t="s">
        <v>458</v>
      </c>
      <c r="BK35" s="68" t="s">
        <v>458</v>
      </c>
      <c r="BL35" s="68" t="s">
        <v>458</v>
      </c>
      <c r="BM35" s="68" t="s">
        <v>458</v>
      </c>
      <c r="BN35" s="68" t="s">
        <v>1439</v>
      </c>
      <c r="BO35" s="68" t="s">
        <v>945</v>
      </c>
    </row>
    <row r="36" spans="1:67">
      <c r="A36" s="68">
        <v>34</v>
      </c>
      <c r="B36" s="68" t="s">
        <v>458</v>
      </c>
      <c r="C36" s="2" t="s">
        <v>458</v>
      </c>
      <c r="D36" s="2" t="s">
        <v>458</v>
      </c>
      <c r="E36" s="2" t="s">
        <v>458</v>
      </c>
      <c r="F36" s="2" t="s">
        <v>458</v>
      </c>
      <c r="G36" s="2" t="s">
        <v>458</v>
      </c>
      <c r="H36" s="2" t="s">
        <v>458</v>
      </c>
      <c r="I36" s="2" t="s">
        <v>458</v>
      </c>
      <c r="J36" s="2" t="s">
        <v>458</v>
      </c>
      <c r="K36" s="2" t="s">
        <v>458</v>
      </c>
      <c r="L36" s="2" t="s">
        <v>458</v>
      </c>
      <c r="M36" s="2" t="s">
        <v>458</v>
      </c>
      <c r="N36" s="2" t="s">
        <v>458</v>
      </c>
      <c r="O36" s="2" t="s">
        <v>458</v>
      </c>
      <c r="P36" s="2" t="s">
        <v>458</v>
      </c>
      <c r="Q36" s="2" t="s">
        <v>1439</v>
      </c>
      <c r="R36" s="2" t="s">
        <v>458</v>
      </c>
      <c r="S36" s="2" t="s">
        <v>458</v>
      </c>
      <c r="T36" s="2" t="s">
        <v>458</v>
      </c>
      <c r="U36" s="2" t="s">
        <v>458</v>
      </c>
      <c r="V36" s="2" t="s">
        <v>458</v>
      </c>
      <c r="W36" s="2" t="s">
        <v>458</v>
      </c>
      <c r="X36" s="2" t="s">
        <v>458</v>
      </c>
      <c r="Y36" s="2" t="s">
        <v>1439</v>
      </c>
      <c r="Z36" s="2" t="s">
        <v>458</v>
      </c>
      <c r="AA36" s="2" t="s">
        <v>458</v>
      </c>
      <c r="AB36" s="2" t="s">
        <v>458</v>
      </c>
      <c r="AC36" s="2" t="s">
        <v>458</v>
      </c>
      <c r="AD36" s="2" t="s">
        <v>458</v>
      </c>
      <c r="AE36" s="2" t="s">
        <v>458</v>
      </c>
      <c r="AF36" s="2" t="s">
        <v>458</v>
      </c>
      <c r="AG36" s="2" t="s">
        <v>458</v>
      </c>
      <c r="AH36" s="68" t="s">
        <v>458</v>
      </c>
      <c r="AI36" s="68" t="s">
        <v>458</v>
      </c>
      <c r="AJ36" s="68" t="s">
        <v>458</v>
      </c>
      <c r="AK36" s="68" t="s">
        <v>458</v>
      </c>
      <c r="AL36" s="68" t="s">
        <v>458</v>
      </c>
      <c r="AM36" s="68" t="s">
        <v>458</v>
      </c>
      <c r="AN36" s="68" t="s">
        <v>458</v>
      </c>
      <c r="AO36" s="68" t="s">
        <v>458</v>
      </c>
      <c r="AP36" s="68" t="s">
        <v>458</v>
      </c>
      <c r="AQ36" s="68" t="s">
        <v>458</v>
      </c>
      <c r="AR36" s="68" t="s">
        <v>458</v>
      </c>
      <c r="AS36" s="68" t="s">
        <v>458</v>
      </c>
      <c r="AT36" s="68" t="s">
        <v>458</v>
      </c>
      <c r="AU36" s="68" t="s">
        <v>458</v>
      </c>
      <c r="AV36" s="68" t="s">
        <v>458</v>
      </c>
      <c r="AW36" s="68" t="s">
        <v>458</v>
      </c>
      <c r="AX36" s="68" t="s">
        <v>458</v>
      </c>
      <c r="AY36" s="68" t="s">
        <v>458</v>
      </c>
      <c r="AZ36" s="68" t="s">
        <v>458</v>
      </c>
      <c r="BA36" s="68" t="s">
        <v>458</v>
      </c>
      <c r="BB36" s="68" t="s">
        <v>458</v>
      </c>
      <c r="BC36" s="68" t="s">
        <v>458</v>
      </c>
      <c r="BD36" s="68" t="s">
        <v>458</v>
      </c>
      <c r="BE36" s="68" t="s">
        <v>458</v>
      </c>
      <c r="BF36" s="68" t="s">
        <v>458</v>
      </c>
      <c r="BG36" s="68" t="s">
        <v>458</v>
      </c>
      <c r="BH36" s="68" t="s">
        <v>458</v>
      </c>
      <c r="BI36" s="68" t="s">
        <v>458</v>
      </c>
      <c r="BJ36" s="68" t="s">
        <v>458</v>
      </c>
      <c r="BK36" s="68" t="s">
        <v>458</v>
      </c>
      <c r="BL36" s="68" t="s">
        <v>458</v>
      </c>
      <c r="BM36" s="68" t="s">
        <v>458</v>
      </c>
      <c r="BN36" s="68" t="s">
        <v>1439</v>
      </c>
      <c r="BO36" s="68" t="s">
        <v>945</v>
      </c>
    </row>
    <row r="37" spans="1:67">
      <c r="A37" s="68">
        <v>35</v>
      </c>
      <c r="B37" s="68" t="s">
        <v>458</v>
      </c>
      <c r="C37" s="2" t="s">
        <v>458</v>
      </c>
      <c r="D37" s="2" t="s">
        <v>458</v>
      </c>
      <c r="E37" s="2" t="s">
        <v>458</v>
      </c>
      <c r="F37" s="2" t="s">
        <v>458</v>
      </c>
      <c r="G37" s="2" t="s">
        <v>458</v>
      </c>
      <c r="H37" s="2" t="s">
        <v>458</v>
      </c>
      <c r="I37" s="2" t="s">
        <v>458</v>
      </c>
      <c r="J37" s="2" t="s">
        <v>458</v>
      </c>
      <c r="K37" s="2" t="s">
        <v>458</v>
      </c>
      <c r="L37" s="2" t="s">
        <v>458</v>
      </c>
      <c r="M37" s="2" t="s">
        <v>458</v>
      </c>
      <c r="N37" s="2" t="s">
        <v>458</v>
      </c>
      <c r="O37" s="2" t="s">
        <v>458</v>
      </c>
      <c r="P37" s="2" t="s">
        <v>458</v>
      </c>
      <c r="Q37" s="2" t="s">
        <v>1439</v>
      </c>
      <c r="R37" s="2" t="s">
        <v>458</v>
      </c>
      <c r="S37" s="2" t="s">
        <v>458</v>
      </c>
      <c r="T37" s="2" t="s">
        <v>458</v>
      </c>
      <c r="U37" s="2" t="s">
        <v>458</v>
      </c>
      <c r="V37" s="2" t="s">
        <v>458</v>
      </c>
      <c r="W37" s="2" t="s">
        <v>458</v>
      </c>
      <c r="X37" s="2" t="s">
        <v>458</v>
      </c>
      <c r="Y37" s="2" t="s">
        <v>1439</v>
      </c>
      <c r="Z37" s="2" t="s">
        <v>458</v>
      </c>
      <c r="AA37" s="2" t="s">
        <v>458</v>
      </c>
      <c r="AB37" s="2" t="s">
        <v>458</v>
      </c>
      <c r="AC37" s="2" t="s">
        <v>458</v>
      </c>
      <c r="AD37" s="2" t="s">
        <v>458</v>
      </c>
      <c r="AE37" s="2" t="s">
        <v>458</v>
      </c>
      <c r="AF37" s="2" t="s">
        <v>458</v>
      </c>
      <c r="AG37" s="2" t="s">
        <v>458</v>
      </c>
      <c r="AH37" s="68" t="s">
        <v>458</v>
      </c>
      <c r="AI37" s="68" t="s">
        <v>458</v>
      </c>
      <c r="AJ37" s="68" t="s">
        <v>458</v>
      </c>
      <c r="AK37" s="68" t="s">
        <v>458</v>
      </c>
      <c r="AL37" s="68" t="s">
        <v>458</v>
      </c>
      <c r="AM37" s="68" t="s">
        <v>458</v>
      </c>
      <c r="AN37" s="68" t="s">
        <v>458</v>
      </c>
      <c r="AO37" s="68" t="s">
        <v>458</v>
      </c>
      <c r="AP37" s="68" t="s">
        <v>458</v>
      </c>
      <c r="AQ37" s="68" t="s">
        <v>458</v>
      </c>
      <c r="AR37" s="68" t="s">
        <v>458</v>
      </c>
      <c r="AS37" s="68" t="s">
        <v>458</v>
      </c>
      <c r="AT37" s="68" t="s">
        <v>458</v>
      </c>
      <c r="AU37" s="68" t="s">
        <v>458</v>
      </c>
      <c r="AV37" s="68" t="s">
        <v>458</v>
      </c>
      <c r="AW37" s="68" t="s">
        <v>458</v>
      </c>
      <c r="AX37" s="68" t="s">
        <v>458</v>
      </c>
      <c r="AY37" s="68" t="s">
        <v>458</v>
      </c>
      <c r="AZ37" s="68" t="s">
        <v>458</v>
      </c>
      <c r="BA37" s="68" t="s">
        <v>458</v>
      </c>
      <c r="BB37" s="68" t="s">
        <v>458</v>
      </c>
      <c r="BC37" s="68" t="s">
        <v>458</v>
      </c>
      <c r="BD37" s="68" t="s">
        <v>458</v>
      </c>
      <c r="BE37" s="68" t="s">
        <v>458</v>
      </c>
      <c r="BF37" s="68" t="s">
        <v>458</v>
      </c>
      <c r="BG37" s="68" t="s">
        <v>458</v>
      </c>
      <c r="BH37" s="68" t="s">
        <v>458</v>
      </c>
      <c r="BI37" s="68" t="s">
        <v>458</v>
      </c>
      <c r="BJ37" s="68" t="s">
        <v>458</v>
      </c>
      <c r="BK37" s="68" t="s">
        <v>458</v>
      </c>
      <c r="BL37" s="68" t="s">
        <v>458</v>
      </c>
      <c r="BM37" s="68" t="s">
        <v>458</v>
      </c>
      <c r="BN37" s="68" t="s">
        <v>1439</v>
      </c>
      <c r="BO37" s="68" t="s">
        <v>945</v>
      </c>
    </row>
    <row r="38" spans="1:67">
      <c r="A38" s="68">
        <v>36</v>
      </c>
      <c r="B38" s="68" t="s">
        <v>458</v>
      </c>
      <c r="C38" s="2" t="s">
        <v>458</v>
      </c>
      <c r="D38" s="2" t="s">
        <v>458</v>
      </c>
      <c r="E38" s="2" t="s">
        <v>458</v>
      </c>
      <c r="F38" s="2" t="s">
        <v>458</v>
      </c>
      <c r="G38" s="2" t="s">
        <v>458</v>
      </c>
      <c r="H38" s="2" t="s">
        <v>458</v>
      </c>
      <c r="I38" s="2" t="s">
        <v>458</v>
      </c>
      <c r="J38" s="2" t="s">
        <v>458</v>
      </c>
      <c r="K38" s="2" t="s">
        <v>458</v>
      </c>
      <c r="L38" s="2" t="s">
        <v>458</v>
      </c>
      <c r="M38" s="2" t="s">
        <v>458</v>
      </c>
      <c r="N38" s="2" t="s">
        <v>458</v>
      </c>
      <c r="O38" s="2" t="s">
        <v>458</v>
      </c>
      <c r="P38" s="2" t="s">
        <v>458</v>
      </c>
      <c r="Q38" s="2" t="s">
        <v>1439</v>
      </c>
      <c r="R38" s="2" t="s">
        <v>458</v>
      </c>
      <c r="S38" s="2" t="s">
        <v>458</v>
      </c>
      <c r="T38" s="2" t="s">
        <v>458</v>
      </c>
      <c r="U38" s="2" t="s">
        <v>458</v>
      </c>
      <c r="V38" s="2" t="s">
        <v>458</v>
      </c>
      <c r="W38" s="2" t="s">
        <v>458</v>
      </c>
      <c r="X38" s="2" t="s">
        <v>458</v>
      </c>
      <c r="Y38" s="2" t="s">
        <v>1439</v>
      </c>
      <c r="Z38" s="2" t="s">
        <v>458</v>
      </c>
      <c r="AA38" s="2" t="s">
        <v>458</v>
      </c>
      <c r="AB38" s="2" t="s">
        <v>458</v>
      </c>
      <c r="AC38" s="2" t="s">
        <v>458</v>
      </c>
      <c r="AD38" s="2" t="s">
        <v>458</v>
      </c>
      <c r="AE38" s="2" t="s">
        <v>458</v>
      </c>
      <c r="AF38" s="2" t="s">
        <v>458</v>
      </c>
      <c r="AG38" s="2" t="s">
        <v>458</v>
      </c>
      <c r="AH38" s="68" t="s">
        <v>458</v>
      </c>
      <c r="AI38" s="68" t="s">
        <v>458</v>
      </c>
      <c r="AJ38" s="68" t="s">
        <v>458</v>
      </c>
      <c r="AK38" s="68" t="s">
        <v>458</v>
      </c>
      <c r="AL38" s="68" t="s">
        <v>458</v>
      </c>
      <c r="AM38" s="68" t="s">
        <v>458</v>
      </c>
      <c r="AN38" s="68" t="s">
        <v>458</v>
      </c>
      <c r="AO38" s="68" t="s">
        <v>458</v>
      </c>
      <c r="AP38" s="68" t="s">
        <v>458</v>
      </c>
      <c r="AQ38" s="68" t="s">
        <v>458</v>
      </c>
      <c r="AR38" s="68" t="s">
        <v>458</v>
      </c>
      <c r="AS38" s="68" t="s">
        <v>458</v>
      </c>
      <c r="AT38" s="68" t="s">
        <v>458</v>
      </c>
      <c r="AU38" s="68" t="s">
        <v>458</v>
      </c>
      <c r="AV38" s="68" t="s">
        <v>458</v>
      </c>
      <c r="AW38" s="68" t="s">
        <v>458</v>
      </c>
      <c r="AX38" s="68" t="s">
        <v>458</v>
      </c>
      <c r="AY38" s="68" t="s">
        <v>458</v>
      </c>
      <c r="AZ38" s="68" t="s">
        <v>458</v>
      </c>
      <c r="BA38" s="68" t="s">
        <v>458</v>
      </c>
      <c r="BB38" s="68" t="s">
        <v>458</v>
      </c>
      <c r="BC38" s="68" t="s">
        <v>458</v>
      </c>
      <c r="BD38" s="68" t="s">
        <v>458</v>
      </c>
      <c r="BE38" s="68" t="s">
        <v>458</v>
      </c>
      <c r="BF38" s="68" t="s">
        <v>458</v>
      </c>
      <c r="BG38" s="68" t="s">
        <v>458</v>
      </c>
      <c r="BH38" s="68" t="s">
        <v>458</v>
      </c>
      <c r="BI38" s="68" t="s">
        <v>458</v>
      </c>
      <c r="BJ38" s="68" t="s">
        <v>458</v>
      </c>
      <c r="BK38" s="68" t="s">
        <v>458</v>
      </c>
      <c r="BL38" s="68" t="s">
        <v>458</v>
      </c>
      <c r="BM38" s="68" t="s">
        <v>458</v>
      </c>
      <c r="BN38" s="68" t="s">
        <v>1439</v>
      </c>
      <c r="BO38" s="68" t="s">
        <v>945</v>
      </c>
    </row>
    <row r="39" spans="1:67">
      <c r="A39" s="68">
        <v>37</v>
      </c>
      <c r="B39" s="68" t="s">
        <v>458</v>
      </c>
      <c r="C39" s="2" t="s">
        <v>458</v>
      </c>
      <c r="D39" s="2" t="s">
        <v>458</v>
      </c>
      <c r="E39" s="2" t="s">
        <v>458</v>
      </c>
      <c r="F39" s="2" t="s">
        <v>458</v>
      </c>
      <c r="G39" s="2" t="s">
        <v>458</v>
      </c>
      <c r="H39" s="2" t="s">
        <v>458</v>
      </c>
      <c r="I39" s="2" t="s">
        <v>458</v>
      </c>
      <c r="J39" s="2" t="s">
        <v>458</v>
      </c>
      <c r="K39" s="2" t="s">
        <v>458</v>
      </c>
      <c r="L39" s="2" t="s">
        <v>458</v>
      </c>
      <c r="M39" s="2" t="s">
        <v>458</v>
      </c>
      <c r="N39" s="2" t="s">
        <v>458</v>
      </c>
      <c r="O39" s="2" t="s">
        <v>458</v>
      </c>
      <c r="P39" s="2" t="s">
        <v>458</v>
      </c>
      <c r="Q39" s="2" t="s">
        <v>1439</v>
      </c>
      <c r="R39" s="2" t="s">
        <v>458</v>
      </c>
      <c r="S39" s="2" t="s">
        <v>458</v>
      </c>
      <c r="T39" s="2" t="s">
        <v>458</v>
      </c>
      <c r="U39" s="2" t="s">
        <v>458</v>
      </c>
      <c r="V39" s="2" t="s">
        <v>458</v>
      </c>
      <c r="W39" s="2" t="s">
        <v>458</v>
      </c>
      <c r="X39" s="2" t="s">
        <v>458</v>
      </c>
      <c r="Y39" s="2" t="s">
        <v>1439</v>
      </c>
      <c r="Z39" s="2" t="s">
        <v>458</v>
      </c>
      <c r="AA39" s="2" t="s">
        <v>458</v>
      </c>
      <c r="AB39" s="2" t="s">
        <v>458</v>
      </c>
      <c r="AC39" s="2" t="s">
        <v>458</v>
      </c>
      <c r="AD39" s="2" t="s">
        <v>458</v>
      </c>
      <c r="AE39" s="2" t="s">
        <v>458</v>
      </c>
      <c r="AF39" s="2" t="s">
        <v>458</v>
      </c>
      <c r="AG39" s="2" t="s">
        <v>458</v>
      </c>
      <c r="AH39" s="68" t="s">
        <v>458</v>
      </c>
      <c r="AI39" s="68" t="s">
        <v>458</v>
      </c>
      <c r="AJ39" s="68" t="s">
        <v>458</v>
      </c>
      <c r="AK39" s="68" t="s">
        <v>458</v>
      </c>
      <c r="AL39" s="68" t="s">
        <v>458</v>
      </c>
      <c r="AM39" s="68" t="s">
        <v>458</v>
      </c>
      <c r="AN39" s="68" t="s">
        <v>458</v>
      </c>
      <c r="AO39" s="68" t="s">
        <v>458</v>
      </c>
      <c r="AP39" s="68" t="s">
        <v>458</v>
      </c>
      <c r="AQ39" s="68" t="s">
        <v>458</v>
      </c>
      <c r="AR39" s="68" t="s">
        <v>458</v>
      </c>
      <c r="AS39" s="68" t="s">
        <v>458</v>
      </c>
      <c r="AT39" s="68" t="s">
        <v>458</v>
      </c>
      <c r="AU39" s="68" t="s">
        <v>458</v>
      </c>
      <c r="AV39" s="68" t="s">
        <v>458</v>
      </c>
      <c r="AW39" s="68" t="s">
        <v>458</v>
      </c>
      <c r="AX39" s="68" t="s">
        <v>458</v>
      </c>
      <c r="AY39" s="68" t="s">
        <v>458</v>
      </c>
      <c r="AZ39" s="68" t="s">
        <v>458</v>
      </c>
      <c r="BA39" s="68" t="s">
        <v>458</v>
      </c>
      <c r="BB39" s="68" t="s">
        <v>458</v>
      </c>
      <c r="BC39" s="68" t="s">
        <v>458</v>
      </c>
      <c r="BD39" s="68" t="s">
        <v>458</v>
      </c>
      <c r="BE39" s="68" t="s">
        <v>458</v>
      </c>
      <c r="BF39" s="68" t="s">
        <v>458</v>
      </c>
      <c r="BG39" s="68" t="s">
        <v>458</v>
      </c>
      <c r="BH39" s="68" t="s">
        <v>458</v>
      </c>
      <c r="BI39" s="68" t="s">
        <v>458</v>
      </c>
      <c r="BJ39" s="68" t="s">
        <v>458</v>
      </c>
      <c r="BK39" s="68" t="s">
        <v>458</v>
      </c>
      <c r="BL39" s="68" t="s">
        <v>458</v>
      </c>
      <c r="BM39" s="68" t="s">
        <v>458</v>
      </c>
      <c r="BN39" s="68" t="s">
        <v>1439</v>
      </c>
      <c r="BO39" s="68" t="s">
        <v>945</v>
      </c>
    </row>
    <row r="40" spans="1:67">
      <c r="A40" s="68">
        <v>38</v>
      </c>
      <c r="B40" s="68" t="s">
        <v>458</v>
      </c>
      <c r="C40" s="2" t="s">
        <v>458</v>
      </c>
      <c r="D40" s="2" t="s">
        <v>458</v>
      </c>
      <c r="E40" s="2" t="s">
        <v>458</v>
      </c>
      <c r="F40" s="2" t="s">
        <v>458</v>
      </c>
      <c r="G40" s="2" t="s">
        <v>458</v>
      </c>
      <c r="H40" s="2" t="s">
        <v>458</v>
      </c>
      <c r="I40" s="2" t="s">
        <v>458</v>
      </c>
      <c r="J40" s="2" t="s">
        <v>458</v>
      </c>
      <c r="K40" s="2" t="s">
        <v>458</v>
      </c>
      <c r="L40" s="2" t="s">
        <v>458</v>
      </c>
      <c r="M40" s="2" t="s">
        <v>458</v>
      </c>
      <c r="N40" s="2" t="s">
        <v>458</v>
      </c>
      <c r="O40" s="2" t="s">
        <v>458</v>
      </c>
      <c r="P40" s="2" t="s">
        <v>458</v>
      </c>
      <c r="Q40" s="2" t="s">
        <v>1439</v>
      </c>
      <c r="R40" s="2" t="s">
        <v>458</v>
      </c>
      <c r="S40" s="2" t="s">
        <v>458</v>
      </c>
      <c r="T40" s="2" t="s">
        <v>458</v>
      </c>
      <c r="U40" s="2" t="s">
        <v>458</v>
      </c>
      <c r="V40" s="2" t="s">
        <v>458</v>
      </c>
      <c r="W40" s="2" t="s">
        <v>458</v>
      </c>
      <c r="X40" s="2" t="s">
        <v>458</v>
      </c>
      <c r="Y40" s="2" t="s">
        <v>1439</v>
      </c>
      <c r="Z40" s="2" t="s">
        <v>458</v>
      </c>
      <c r="AA40" s="2" t="s">
        <v>458</v>
      </c>
      <c r="AB40" s="2" t="s">
        <v>458</v>
      </c>
      <c r="AC40" s="2" t="s">
        <v>458</v>
      </c>
      <c r="AD40" s="2" t="s">
        <v>458</v>
      </c>
      <c r="AE40" s="2" t="s">
        <v>458</v>
      </c>
      <c r="AF40" s="2" t="s">
        <v>458</v>
      </c>
      <c r="AG40" s="2" t="s">
        <v>458</v>
      </c>
      <c r="AH40" s="68" t="s">
        <v>458</v>
      </c>
      <c r="AI40" s="68" t="s">
        <v>458</v>
      </c>
      <c r="AJ40" s="68" t="s">
        <v>458</v>
      </c>
      <c r="AK40" s="68" t="s">
        <v>458</v>
      </c>
      <c r="AL40" s="68" t="s">
        <v>458</v>
      </c>
      <c r="AM40" s="68" t="s">
        <v>458</v>
      </c>
      <c r="AN40" s="68" t="s">
        <v>458</v>
      </c>
      <c r="AO40" s="68" t="s">
        <v>458</v>
      </c>
      <c r="AP40" s="68" t="s">
        <v>458</v>
      </c>
      <c r="AQ40" s="68" t="s">
        <v>458</v>
      </c>
      <c r="AR40" s="68" t="s">
        <v>458</v>
      </c>
      <c r="AS40" s="68" t="s">
        <v>458</v>
      </c>
      <c r="AT40" s="68" t="s">
        <v>458</v>
      </c>
      <c r="AU40" s="68" t="s">
        <v>458</v>
      </c>
      <c r="AV40" s="68" t="s">
        <v>458</v>
      </c>
      <c r="AW40" s="68" t="s">
        <v>458</v>
      </c>
      <c r="AX40" s="68" t="s">
        <v>458</v>
      </c>
      <c r="AY40" s="68" t="s">
        <v>458</v>
      </c>
      <c r="AZ40" s="68" t="s">
        <v>458</v>
      </c>
      <c r="BA40" s="68" t="s">
        <v>458</v>
      </c>
      <c r="BB40" s="68" t="s">
        <v>458</v>
      </c>
      <c r="BC40" s="68" t="s">
        <v>458</v>
      </c>
      <c r="BD40" s="68" t="s">
        <v>458</v>
      </c>
      <c r="BE40" s="68" t="s">
        <v>458</v>
      </c>
      <c r="BF40" s="68" t="s">
        <v>458</v>
      </c>
      <c r="BG40" s="68" t="s">
        <v>458</v>
      </c>
      <c r="BH40" s="68" t="s">
        <v>458</v>
      </c>
      <c r="BI40" s="68" t="s">
        <v>458</v>
      </c>
      <c r="BJ40" s="68" t="s">
        <v>458</v>
      </c>
      <c r="BK40" s="68" t="s">
        <v>458</v>
      </c>
      <c r="BL40" s="68" t="s">
        <v>458</v>
      </c>
      <c r="BM40" s="68" t="s">
        <v>458</v>
      </c>
      <c r="BN40" s="68" t="s">
        <v>1439</v>
      </c>
      <c r="BO40" s="68" t="s">
        <v>945</v>
      </c>
    </row>
    <row r="41" spans="1:67">
      <c r="A41" s="68">
        <v>39</v>
      </c>
      <c r="B41" s="68" t="s">
        <v>458</v>
      </c>
      <c r="C41" s="2" t="s">
        <v>458</v>
      </c>
      <c r="D41" s="2" t="s">
        <v>458</v>
      </c>
      <c r="E41" s="2" t="s">
        <v>458</v>
      </c>
      <c r="F41" s="2" t="s">
        <v>458</v>
      </c>
      <c r="G41" s="2" t="s">
        <v>458</v>
      </c>
      <c r="H41" s="2" t="s">
        <v>458</v>
      </c>
      <c r="I41" s="2" t="s">
        <v>458</v>
      </c>
      <c r="J41" s="2" t="s">
        <v>458</v>
      </c>
      <c r="K41" s="2" t="s">
        <v>458</v>
      </c>
      <c r="L41" s="2" t="s">
        <v>458</v>
      </c>
      <c r="M41" s="2" t="s">
        <v>458</v>
      </c>
      <c r="N41" s="2" t="s">
        <v>458</v>
      </c>
      <c r="O41" s="2" t="s">
        <v>458</v>
      </c>
      <c r="P41" s="2" t="s">
        <v>458</v>
      </c>
      <c r="Q41" s="2" t="s">
        <v>1439</v>
      </c>
      <c r="R41" s="2" t="s">
        <v>458</v>
      </c>
      <c r="S41" s="2" t="s">
        <v>458</v>
      </c>
      <c r="T41" s="2" t="s">
        <v>458</v>
      </c>
      <c r="U41" s="2" t="s">
        <v>458</v>
      </c>
      <c r="V41" s="2" t="s">
        <v>458</v>
      </c>
      <c r="W41" s="2" t="s">
        <v>458</v>
      </c>
      <c r="X41" s="2" t="s">
        <v>458</v>
      </c>
      <c r="Y41" s="2" t="s">
        <v>1439</v>
      </c>
      <c r="Z41" s="2" t="s">
        <v>458</v>
      </c>
      <c r="AA41" s="2" t="s">
        <v>458</v>
      </c>
      <c r="AB41" s="2" t="s">
        <v>458</v>
      </c>
      <c r="AC41" s="2" t="s">
        <v>458</v>
      </c>
      <c r="AD41" s="2" t="s">
        <v>458</v>
      </c>
      <c r="AE41" s="2" t="s">
        <v>458</v>
      </c>
      <c r="AF41" s="2" t="s">
        <v>458</v>
      </c>
      <c r="AG41" s="2" t="s">
        <v>458</v>
      </c>
      <c r="AH41" s="68" t="s">
        <v>458</v>
      </c>
      <c r="AI41" s="68" t="s">
        <v>458</v>
      </c>
      <c r="AJ41" s="68" t="s">
        <v>458</v>
      </c>
      <c r="AK41" s="68" t="s">
        <v>458</v>
      </c>
      <c r="AL41" s="68" t="s">
        <v>458</v>
      </c>
      <c r="AM41" s="68" t="s">
        <v>458</v>
      </c>
      <c r="AN41" s="68" t="s">
        <v>458</v>
      </c>
      <c r="AO41" s="68" t="s">
        <v>458</v>
      </c>
      <c r="AP41" s="68" t="s">
        <v>458</v>
      </c>
      <c r="AQ41" s="68" t="s">
        <v>458</v>
      </c>
      <c r="AR41" s="68" t="s">
        <v>458</v>
      </c>
      <c r="AS41" s="68" t="s">
        <v>458</v>
      </c>
      <c r="AT41" s="68" t="s">
        <v>458</v>
      </c>
      <c r="AU41" s="68" t="s">
        <v>458</v>
      </c>
      <c r="AV41" s="68" t="s">
        <v>458</v>
      </c>
      <c r="AW41" s="68" t="s">
        <v>458</v>
      </c>
      <c r="AX41" s="68" t="s">
        <v>458</v>
      </c>
      <c r="AY41" s="68" t="s">
        <v>458</v>
      </c>
      <c r="AZ41" s="68" t="s">
        <v>458</v>
      </c>
      <c r="BA41" s="68" t="s">
        <v>458</v>
      </c>
      <c r="BB41" s="68" t="s">
        <v>458</v>
      </c>
      <c r="BC41" s="68" t="s">
        <v>458</v>
      </c>
      <c r="BD41" s="68" t="s">
        <v>458</v>
      </c>
      <c r="BE41" s="68" t="s">
        <v>458</v>
      </c>
      <c r="BF41" s="68" t="s">
        <v>458</v>
      </c>
      <c r="BG41" s="68" t="s">
        <v>458</v>
      </c>
      <c r="BH41" s="68" t="s">
        <v>458</v>
      </c>
      <c r="BI41" s="68" t="s">
        <v>458</v>
      </c>
      <c r="BJ41" s="68" t="s">
        <v>458</v>
      </c>
      <c r="BK41" s="68" t="s">
        <v>458</v>
      </c>
      <c r="BL41" s="68" t="s">
        <v>458</v>
      </c>
      <c r="BM41" s="68" t="s">
        <v>458</v>
      </c>
      <c r="BN41" s="68" t="s">
        <v>1439</v>
      </c>
      <c r="BO41" s="68" t="s">
        <v>945</v>
      </c>
    </row>
    <row r="42" spans="1:67">
      <c r="A42" s="68">
        <v>40</v>
      </c>
      <c r="B42" s="68" t="s">
        <v>458</v>
      </c>
      <c r="C42" s="2" t="s">
        <v>458</v>
      </c>
      <c r="D42" s="2" t="s">
        <v>458</v>
      </c>
      <c r="E42" s="2" t="s">
        <v>458</v>
      </c>
      <c r="F42" s="2" t="s">
        <v>458</v>
      </c>
      <c r="G42" s="2" t="s">
        <v>458</v>
      </c>
      <c r="H42" s="2" t="s">
        <v>458</v>
      </c>
      <c r="I42" s="2" t="s">
        <v>458</v>
      </c>
      <c r="J42" s="2" t="s">
        <v>458</v>
      </c>
      <c r="K42" s="2" t="s">
        <v>458</v>
      </c>
      <c r="L42" s="2" t="s">
        <v>458</v>
      </c>
      <c r="M42" s="2" t="s">
        <v>458</v>
      </c>
      <c r="N42" s="2" t="s">
        <v>458</v>
      </c>
      <c r="O42" s="2" t="s">
        <v>458</v>
      </c>
      <c r="P42" s="2" t="s">
        <v>458</v>
      </c>
      <c r="Q42" s="2" t="s">
        <v>1439</v>
      </c>
      <c r="R42" s="2" t="s">
        <v>458</v>
      </c>
      <c r="S42" s="2" t="s">
        <v>458</v>
      </c>
      <c r="T42" s="2" t="s">
        <v>458</v>
      </c>
      <c r="U42" s="2" t="s">
        <v>458</v>
      </c>
      <c r="V42" s="2" t="s">
        <v>458</v>
      </c>
      <c r="W42" s="2" t="s">
        <v>458</v>
      </c>
      <c r="X42" s="2" t="s">
        <v>458</v>
      </c>
      <c r="Y42" s="2" t="s">
        <v>1439</v>
      </c>
      <c r="Z42" s="2" t="s">
        <v>458</v>
      </c>
      <c r="AA42" s="2" t="s">
        <v>458</v>
      </c>
      <c r="AB42" s="2" t="s">
        <v>458</v>
      </c>
      <c r="AC42" s="2" t="s">
        <v>458</v>
      </c>
      <c r="AD42" s="2" t="s">
        <v>458</v>
      </c>
      <c r="AE42" s="2" t="s">
        <v>458</v>
      </c>
      <c r="AF42" s="2" t="s">
        <v>458</v>
      </c>
      <c r="AG42" s="2" t="s">
        <v>458</v>
      </c>
      <c r="AH42" s="68" t="s">
        <v>458</v>
      </c>
      <c r="AI42" s="68" t="s">
        <v>458</v>
      </c>
      <c r="AJ42" s="68" t="s">
        <v>458</v>
      </c>
      <c r="AK42" s="68" t="s">
        <v>458</v>
      </c>
      <c r="AL42" s="68" t="s">
        <v>458</v>
      </c>
      <c r="AM42" s="68" t="s">
        <v>458</v>
      </c>
      <c r="AN42" s="68" t="s">
        <v>458</v>
      </c>
      <c r="AO42" s="68" t="s">
        <v>458</v>
      </c>
      <c r="AP42" s="68" t="s">
        <v>458</v>
      </c>
      <c r="AQ42" s="68" t="s">
        <v>458</v>
      </c>
      <c r="AR42" s="68" t="s">
        <v>458</v>
      </c>
      <c r="AS42" s="68" t="s">
        <v>458</v>
      </c>
      <c r="AT42" s="68" t="s">
        <v>458</v>
      </c>
      <c r="AU42" s="68" t="s">
        <v>458</v>
      </c>
      <c r="AV42" s="68" t="s">
        <v>458</v>
      </c>
      <c r="AW42" s="68" t="s">
        <v>458</v>
      </c>
      <c r="AX42" s="68" t="s">
        <v>458</v>
      </c>
      <c r="AY42" s="68" t="s">
        <v>458</v>
      </c>
      <c r="AZ42" s="68" t="s">
        <v>458</v>
      </c>
      <c r="BA42" s="68" t="s">
        <v>458</v>
      </c>
      <c r="BB42" s="68" t="s">
        <v>458</v>
      </c>
      <c r="BC42" s="68" t="s">
        <v>458</v>
      </c>
      <c r="BD42" s="68" t="s">
        <v>458</v>
      </c>
      <c r="BE42" s="68" t="s">
        <v>458</v>
      </c>
      <c r="BF42" s="68" t="s">
        <v>458</v>
      </c>
      <c r="BG42" s="68" t="s">
        <v>458</v>
      </c>
      <c r="BH42" s="68" t="s">
        <v>458</v>
      </c>
      <c r="BI42" s="68" t="s">
        <v>458</v>
      </c>
      <c r="BJ42" s="68" t="s">
        <v>458</v>
      </c>
      <c r="BK42" s="68" t="s">
        <v>458</v>
      </c>
      <c r="BL42" s="68" t="s">
        <v>458</v>
      </c>
      <c r="BM42" s="68" t="s">
        <v>458</v>
      </c>
      <c r="BN42" s="68" t="s">
        <v>1439</v>
      </c>
      <c r="BO42" s="68" t="s">
        <v>945</v>
      </c>
    </row>
    <row r="43" spans="1:67">
      <c r="A43" s="68">
        <v>41</v>
      </c>
      <c r="B43" s="68" t="s">
        <v>458</v>
      </c>
      <c r="C43" s="2" t="s">
        <v>458</v>
      </c>
      <c r="D43" s="2" t="s">
        <v>458</v>
      </c>
      <c r="E43" s="2" t="s">
        <v>458</v>
      </c>
      <c r="F43" s="2" t="s">
        <v>458</v>
      </c>
      <c r="G43" s="2" t="s">
        <v>458</v>
      </c>
      <c r="H43" s="2" t="s">
        <v>458</v>
      </c>
      <c r="I43" s="2" t="s">
        <v>458</v>
      </c>
      <c r="J43" s="2" t="s">
        <v>458</v>
      </c>
      <c r="K43" s="2" t="s">
        <v>458</v>
      </c>
      <c r="L43" s="2" t="s">
        <v>458</v>
      </c>
      <c r="M43" s="2" t="s">
        <v>458</v>
      </c>
      <c r="N43" s="2" t="s">
        <v>458</v>
      </c>
      <c r="O43" s="2" t="s">
        <v>458</v>
      </c>
      <c r="P43" s="2" t="s">
        <v>458</v>
      </c>
      <c r="Q43" s="2" t="s">
        <v>1439</v>
      </c>
      <c r="R43" s="2" t="s">
        <v>458</v>
      </c>
      <c r="S43" s="2" t="s">
        <v>458</v>
      </c>
      <c r="T43" s="2" t="s">
        <v>458</v>
      </c>
      <c r="U43" s="2" t="s">
        <v>458</v>
      </c>
      <c r="V43" s="2" t="s">
        <v>458</v>
      </c>
      <c r="W43" s="2" t="s">
        <v>458</v>
      </c>
      <c r="X43" s="2" t="s">
        <v>458</v>
      </c>
      <c r="Y43" s="2" t="s">
        <v>1439</v>
      </c>
      <c r="Z43" s="2" t="s">
        <v>458</v>
      </c>
      <c r="AA43" s="2" t="s">
        <v>458</v>
      </c>
      <c r="AB43" s="2" t="s">
        <v>458</v>
      </c>
      <c r="AC43" s="2" t="s">
        <v>458</v>
      </c>
      <c r="AD43" s="2" t="s">
        <v>458</v>
      </c>
      <c r="AE43" s="2" t="s">
        <v>458</v>
      </c>
      <c r="AF43" s="2" t="s">
        <v>458</v>
      </c>
      <c r="AG43" s="2" t="s">
        <v>458</v>
      </c>
      <c r="AH43" s="68" t="s">
        <v>458</v>
      </c>
      <c r="AI43" s="68" t="s">
        <v>458</v>
      </c>
      <c r="AJ43" s="68" t="s">
        <v>458</v>
      </c>
      <c r="AK43" s="68" t="s">
        <v>458</v>
      </c>
      <c r="AL43" s="68" t="s">
        <v>458</v>
      </c>
      <c r="AM43" s="68" t="s">
        <v>458</v>
      </c>
      <c r="AN43" s="68" t="s">
        <v>458</v>
      </c>
      <c r="AO43" s="68" t="s">
        <v>458</v>
      </c>
      <c r="AP43" s="68" t="s">
        <v>458</v>
      </c>
      <c r="AQ43" s="68" t="s">
        <v>458</v>
      </c>
      <c r="AR43" s="68" t="s">
        <v>458</v>
      </c>
      <c r="AS43" s="68" t="s">
        <v>458</v>
      </c>
      <c r="AT43" s="68" t="s">
        <v>458</v>
      </c>
      <c r="AU43" s="68" t="s">
        <v>458</v>
      </c>
      <c r="AV43" s="68" t="s">
        <v>458</v>
      </c>
      <c r="AW43" s="68" t="s">
        <v>458</v>
      </c>
      <c r="AX43" s="68" t="s">
        <v>458</v>
      </c>
      <c r="AY43" s="68" t="s">
        <v>458</v>
      </c>
      <c r="AZ43" s="68" t="s">
        <v>458</v>
      </c>
      <c r="BA43" s="68" t="s">
        <v>458</v>
      </c>
      <c r="BB43" s="68" t="s">
        <v>458</v>
      </c>
      <c r="BC43" s="68" t="s">
        <v>458</v>
      </c>
      <c r="BD43" s="68" t="s">
        <v>458</v>
      </c>
      <c r="BE43" s="68" t="s">
        <v>458</v>
      </c>
      <c r="BF43" s="68" t="s">
        <v>458</v>
      </c>
      <c r="BG43" s="68" t="s">
        <v>458</v>
      </c>
      <c r="BH43" s="68" t="s">
        <v>458</v>
      </c>
      <c r="BI43" s="68" t="s">
        <v>458</v>
      </c>
      <c r="BJ43" s="68" t="s">
        <v>458</v>
      </c>
      <c r="BK43" s="68" t="s">
        <v>458</v>
      </c>
      <c r="BL43" s="68" t="s">
        <v>458</v>
      </c>
      <c r="BM43" s="68" t="s">
        <v>458</v>
      </c>
      <c r="BN43" s="68" t="s">
        <v>1439</v>
      </c>
      <c r="BO43" s="68" t="s">
        <v>945</v>
      </c>
    </row>
    <row r="44" spans="1:67">
      <c r="A44" s="68">
        <v>42</v>
      </c>
      <c r="B44" s="68" t="s">
        <v>458</v>
      </c>
      <c r="C44" s="2" t="s">
        <v>458</v>
      </c>
      <c r="D44" s="2" t="s">
        <v>458</v>
      </c>
      <c r="E44" s="2" t="s">
        <v>458</v>
      </c>
      <c r="F44" s="2" t="s">
        <v>458</v>
      </c>
      <c r="G44" s="2" t="s">
        <v>458</v>
      </c>
      <c r="H44" s="2" t="s">
        <v>458</v>
      </c>
      <c r="I44" s="2" t="s">
        <v>458</v>
      </c>
      <c r="J44" s="2" t="s">
        <v>458</v>
      </c>
      <c r="K44" s="2" t="s">
        <v>458</v>
      </c>
      <c r="L44" s="2" t="s">
        <v>458</v>
      </c>
      <c r="M44" s="2" t="s">
        <v>458</v>
      </c>
      <c r="N44" s="2" t="s">
        <v>458</v>
      </c>
      <c r="O44" s="2" t="s">
        <v>458</v>
      </c>
      <c r="P44" s="2" t="s">
        <v>458</v>
      </c>
      <c r="Q44" s="2" t="s">
        <v>1439</v>
      </c>
      <c r="R44" s="2" t="s">
        <v>458</v>
      </c>
      <c r="S44" s="2" t="s">
        <v>458</v>
      </c>
      <c r="T44" s="2" t="s">
        <v>458</v>
      </c>
      <c r="U44" s="2" t="s">
        <v>458</v>
      </c>
      <c r="V44" s="2" t="s">
        <v>458</v>
      </c>
      <c r="W44" s="2" t="s">
        <v>458</v>
      </c>
      <c r="X44" s="2" t="s">
        <v>458</v>
      </c>
      <c r="Y44" s="2" t="s">
        <v>1439</v>
      </c>
      <c r="Z44" s="2" t="s">
        <v>458</v>
      </c>
      <c r="AA44" s="2" t="s">
        <v>458</v>
      </c>
      <c r="AB44" s="2" t="s">
        <v>458</v>
      </c>
      <c r="AC44" s="2" t="s">
        <v>458</v>
      </c>
      <c r="AD44" s="2" t="s">
        <v>458</v>
      </c>
      <c r="AE44" s="2" t="s">
        <v>458</v>
      </c>
      <c r="AF44" s="2" t="s">
        <v>458</v>
      </c>
      <c r="AG44" s="2" t="s">
        <v>458</v>
      </c>
      <c r="AH44" s="68" t="s">
        <v>458</v>
      </c>
      <c r="AI44" s="68" t="s">
        <v>458</v>
      </c>
      <c r="AJ44" s="68" t="s">
        <v>458</v>
      </c>
      <c r="AK44" s="68" t="s">
        <v>458</v>
      </c>
      <c r="AL44" s="68" t="s">
        <v>458</v>
      </c>
      <c r="AM44" s="68" t="s">
        <v>458</v>
      </c>
      <c r="AN44" s="68" t="s">
        <v>458</v>
      </c>
      <c r="AO44" s="68" t="s">
        <v>458</v>
      </c>
      <c r="AP44" s="68" t="s">
        <v>458</v>
      </c>
      <c r="AQ44" s="68" t="s">
        <v>458</v>
      </c>
      <c r="AR44" s="68" t="s">
        <v>458</v>
      </c>
      <c r="AS44" s="68" t="s">
        <v>458</v>
      </c>
      <c r="AT44" s="68" t="s">
        <v>458</v>
      </c>
      <c r="AU44" s="68" t="s">
        <v>458</v>
      </c>
      <c r="AV44" s="68" t="s">
        <v>458</v>
      </c>
      <c r="AW44" s="68" t="s">
        <v>458</v>
      </c>
      <c r="AX44" s="68" t="s">
        <v>458</v>
      </c>
      <c r="AY44" s="68" t="s">
        <v>458</v>
      </c>
      <c r="AZ44" s="68" t="s">
        <v>458</v>
      </c>
      <c r="BA44" s="68" t="s">
        <v>458</v>
      </c>
      <c r="BB44" s="68" t="s">
        <v>458</v>
      </c>
      <c r="BC44" s="68" t="s">
        <v>458</v>
      </c>
      <c r="BD44" s="68" t="s">
        <v>458</v>
      </c>
      <c r="BE44" s="68" t="s">
        <v>458</v>
      </c>
      <c r="BF44" s="68" t="s">
        <v>458</v>
      </c>
      <c r="BG44" s="68" t="s">
        <v>458</v>
      </c>
      <c r="BH44" s="68" t="s">
        <v>458</v>
      </c>
      <c r="BI44" s="68" t="s">
        <v>458</v>
      </c>
      <c r="BJ44" s="68" t="s">
        <v>458</v>
      </c>
      <c r="BK44" s="68" t="s">
        <v>458</v>
      </c>
      <c r="BL44" s="68" t="s">
        <v>458</v>
      </c>
      <c r="BM44" s="68" t="s">
        <v>458</v>
      </c>
      <c r="BN44" s="68" t="s">
        <v>1439</v>
      </c>
      <c r="BO44" s="68" t="s">
        <v>945</v>
      </c>
    </row>
    <row r="45" spans="1:67">
      <c r="A45" s="68">
        <v>43</v>
      </c>
      <c r="B45" s="68" t="s">
        <v>458</v>
      </c>
      <c r="C45" s="2" t="s">
        <v>458</v>
      </c>
      <c r="D45" s="2" t="s">
        <v>458</v>
      </c>
      <c r="E45" s="2" t="s">
        <v>458</v>
      </c>
      <c r="F45" s="2" t="s">
        <v>458</v>
      </c>
      <c r="G45" s="2" t="s">
        <v>458</v>
      </c>
      <c r="H45" s="2" t="s">
        <v>458</v>
      </c>
      <c r="I45" s="2" t="s">
        <v>458</v>
      </c>
      <c r="J45" s="2" t="s">
        <v>458</v>
      </c>
      <c r="K45" s="2" t="s">
        <v>458</v>
      </c>
      <c r="L45" s="2" t="s">
        <v>458</v>
      </c>
      <c r="M45" s="2" t="s">
        <v>458</v>
      </c>
      <c r="N45" s="2" t="s">
        <v>458</v>
      </c>
      <c r="O45" s="2" t="s">
        <v>458</v>
      </c>
      <c r="P45" s="2" t="s">
        <v>458</v>
      </c>
      <c r="Q45" s="2" t="s">
        <v>1439</v>
      </c>
      <c r="R45" s="2" t="s">
        <v>458</v>
      </c>
      <c r="S45" s="2" t="s">
        <v>458</v>
      </c>
      <c r="T45" s="2" t="s">
        <v>458</v>
      </c>
      <c r="U45" s="2" t="s">
        <v>458</v>
      </c>
      <c r="V45" s="2" t="s">
        <v>458</v>
      </c>
      <c r="W45" s="2" t="s">
        <v>458</v>
      </c>
      <c r="X45" s="2" t="s">
        <v>458</v>
      </c>
      <c r="Y45" s="2" t="s">
        <v>1439</v>
      </c>
      <c r="Z45" s="2" t="s">
        <v>458</v>
      </c>
      <c r="AA45" s="2" t="s">
        <v>458</v>
      </c>
      <c r="AB45" s="2" t="s">
        <v>458</v>
      </c>
      <c r="AC45" s="2" t="s">
        <v>458</v>
      </c>
      <c r="AD45" s="2" t="s">
        <v>458</v>
      </c>
      <c r="AE45" s="2" t="s">
        <v>458</v>
      </c>
      <c r="AF45" s="2" t="s">
        <v>458</v>
      </c>
      <c r="AG45" s="2" t="s">
        <v>458</v>
      </c>
      <c r="AH45" s="68" t="s">
        <v>458</v>
      </c>
      <c r="AI45" s="68" t="s">
        <v>458</v>
      </c>
      <c r="AJ45" s="68" t="s">
        <v>458</v>
      </c>
      <c r="AK45" s="68" t="s">
        <v>458</v>
      </c>
      <c r="AL45" s="68" t="s">
        <v>458</v>
      </c>
      <c r="AM45" s="68" t="s">
        <v>458</v>
      </c>
      <c r="AN45" s="68" t="s">
        <v>458</v>
      </c>
      <c r="AO45" s="68" t="s">
        <v>458</v>
      </c>
      <c r="AP45" s="68" t="s">
        <v>458</v>
      </c>
      <c r="AQ45" s="68" t="s">
        <v>458</v>
      </c>
      <c r="AR45" s="68" t="s">
        <v>458</v>
      </c>
      <c r="AS45" s="68" t="s">
        <v>458</v>
      </c>
      <c r="AT45" s="68" t="s">
        <v>458</v>
      </c>
      <c r="AU45" s="68" t="s">
        <v>458</v>
      </c>
      <c r="AV45" s="68" t="s">
        <v>458</v>
      </c>
      <c r="AW45" s="68" t="s">
        <v>458</v>
      </c>
      <c r="AX45" s="68" t="s">
        <v>458</v>
      </c>
      <c r="AY45" s="68" t="s">
        <v>458</v>
      </c>
      <c r="AZ45" s="68" t="s">
        <v>458</v>
      </c>
      <c r="BA45" s="68" t="s">
        <v>458</v>
      </c>
      <c r="BB45" s="68" t="s">
        <v>458</v>
      </c>
      <c r="BC45" s="68" t="s">
        <v>458</v>
      </c>
      <c r="BD45" s="68" t="s">
        <v>458</v>
      </c>
      <c r="BE45" s="68" t="s">
        <v>458</v>
      </c>
      <c r="BF45" s="68" t="s">
        <v>458</v>
      </c>
      <c r="BG45" s="68" t="s">
        <v>458</v>
      </c>
      <c r="BH45" s="68" t="s">
        <v>458</v>
      </c>
      <c r="BI45" s="68" t="s">
        <v>458</v>
      </c>
      <c r="BJ45" s="68" t="s">
        <v>458</v>
      </c>
      <c r="BK45" s="68" t="s">
        <v>458</v>
      </c>
      <c r="BL45" s="68" t="s">
        <v>458</v>
      </c>
      <c r="BM45" s="68" t="s">
        <v>458</v>
      </c>
      <c r="BN45" s="68" t="s">
        <v>1439</v>
      </c>
      <c r="BO45" s="68" t="s">
        <v>945</v>
      </c>
    </row>
    <row r="46" spans="1:67">
      <c r="A46" s="68">
        <v>44</v>
      </c>
      <c r="B46" s="68" t="s">
        <v>458</v>
      </c>
      <c r="C46" s="68" t="s">
        <v>458</v>
      </c>
      <c r="D46" s="68" t="s">
        <v>458</v>
      </c>
      <c r="E46" s="68" t="s">
        <v>458</v>
      </c>
      <c r="F46" s="68" t="s">
        <v>458</v>
      </c>
      <c r="G46" s="68" t="s">
        <v>458</v>
      </c>
      <c r="H46" s="68" t="s">
        <v>458</v>
      </c>
      <c r="I46" s="68" t="s">
        <v>458</v>
      </c>
      <c r="J46" s="68" t="s">
        <v>458</v>
      </c>
      <c r="K46" s="68" t="s">
        <v>458</v>
      </c>
      <c r="L46" s="68" t="s">
        <v>458</v>
      </c>
      <c r="M46" s="68" t="s">
        <v>458</v>
      </c>
      <c r="N46" s="68" t="s">
        <v>458</v>
      </c>
      <c r="O46" s="68" t="s">
        <v>458</v>
      </c>
      <c r="P46" s="68" t="s">
        <v>458</v>
      </c>
      <c r="Q46" s="68" t="s">
        <v>1439</v>
      </c>
      <c r="R46" s="68" t="s">
        <v>458</v>
      </c>
      <c r="S46" s="68" t="s">
        <v>458</v>
      </c>
      <c r="T46" s="68" t="s">
        <v>458</v>
      </c>
      <c r="U46" s="68" t="s">
        <v>458</v>
      </c>
      <c r="V46" s="68" t="s">
        <v>458</v>
      </c>
      <c r="W46" s="68" t="s">
        <v>458</v>
      </c>
      <c r="X46" s="68" t="s">
        <v>458</v>
      </c>
      <c r="Y46" s="68" t="s">
        <v>1439</v>
      </c>
      <c r="Z46" s="68" t="s">
        <v>458</v>
      </c>
      <c r="AA46" s="68" t="s">
        <v>458</v>
      </c>
      <c r="AB46" s="68" t="s">
        <v>458</v>
      </c>
      <c r="AC46" s="68" t="s">
        <v>458</v>
      </c>
      <c r="AD46" s="68" t="s">
        <v>458</v>
      </c>
      <c r="AE46" s="68" t="s">
        <v>458</v>
      </c>
      <c r="AF46" s="68" t="s">
        <v>458</v>
      </c>
      <c r="AG46" s="68" t="s">
        <v>458</v>
      </c>
      <c r="AH46" s="68" t="s">
        <v>458</v>
      </c>
      <c r="AI46" s="68" t="s">
        <v>458</v>
      </c>
      <c r="AJ46" s="68" t="s">
        <v>458</v>
      </c>
      <c r="AK46" s="68" t="s">
        <v>458</v>
      </c>
      <c r="AL46" s="68" t="s">
        <v>458</v>
      </c>
      <c r="AM46" s="68" t="s">
        <v>458</v>
      </c>
      <c r="AN46" s="68" t="s">
        <v>458</v>
      </c>
      <c r="AO46" s="68" t="s">
        <v>458</v>
      </c>
      <c r="AP46" s="68" t="s">
        <v>458</v>
      </c>
      <c r="AQ46" s="68" t="s">
        <v>458</v>
      </c>
      <c r="AR46" s="68" t="s">
        <v>458</v>
      </c>
      <c r="AS46" s="68" t="s">
        <v>458</v>
      </c>
      <c r="AT46" s="68" t="s">
        <v>458</v>
      </c>
      <c r="AU46" s="68" t="s">
        <v>458</v>
      </c>
      <c r="AV46" s="68" t="s">
        <v>458</v>
      </c>
      <c r="AW46" s="68" t="s">
        <v>458</v>
      </c>
      <c r="AX46" s="68" t="s">
        <v>458</v>
      </c>
      <c r="AY46" s="68" t="s">
        <v>458</v>
      </c>
      <c r="AZ46" s="68" t="s">
        <v>458</v>
      </c>
      <c r="BA46" s="68" t="s">
        <v>458</v>
      </c>
      <c r="BB46" s="68" t="s">
        <v>458</v>
      </c>
      <c r="BC46" s="68" t="s">
        <v>458</v>
      </c>
      <c r="BD46" s="68" t="s">
        <v>458</v>
      </c>
      <c r="BE46" s="68" t="s">
        <v>458</v>
      </c>
      <c r="BF46" s="68" t="s">
        <v>458</v>
      </c>
      <c r="BG46" s="68" t="s">
        <v>458</v>
      </c>
      <c r="BH46" s="68" t="s">
        <v>458</v>
      </c>
      <c r="BI46" s="68" t="s">
        <v>458</v>
      </c>
      <c r="BJ46" s="68" t="s">
        <v>458</v>
      </c>
      <c r="BK46" s="68" t="s">
        <v>458</v>
      </c>
      <c r="BL46" s="68" t="s">
        <v>458</v>
      </c>
      <c r="BM46" s="68" t="s">
        <v>458</v>
      </c>
      <c r="BN46" s="68" t="s">
        <v>1439</v>
      </c>
      <c r="BO46" s="68" t="s">
        <v>945</v>
      </c>
    </row>
    <row r="47" spans="1:67">
      <c r="A47" s="68">
        <v>45</v>
      </c>
      <c r="B47" s="68" t="s">
        <v>458</v>
      </c>
      <c r="C47" s="68" t="s">
        <v>458</v>
      </c>
      <c r="D47" s="68" t="s">
        <v>458</v>
      </c>
      <c r="E47" s="68" t="s">
        <v>458</v>
      </c>
      <c r="F47" s="68" t="s">
        <v>458</v>
      </c>
      <c r="G47" s="68" t="s">
        <v>458</v>
      </c>
      <c r="H47" s="68" t="s">
        <v>458</v>
      </c>
      <c r="I47" s="68" t="s">
        <v>458</v>
      </c>
      <c r="J47" s="68" t="s">
        <v>458</v>
      </c>
      <c r="K47" s="68" t="s">
        <v>458</v>
      </c>
      <c r="L47" s="68" t="s">
        <v>458</v>
      </c>
      <c r="M47" s="68" t="s">
        <v>458</v>
      </c>
      <c r="N47" s="68" t="s">
        <v>458</v>
      </c>
      <c r="O47" s="68" t="s">
        <v>458</v>
      </c>
      <c r="P47" s="68" t="s">
        <v>458</v>
      </c>
      <c r="Q47" s="68" t="s">
        <v>1439</v>
      </c>
      <c r="R47" s="68" t="s">
        <v>458</v>
      </c>
      <c r="S47" s="68" t="s">
        <v>458</v>
      </c>
      <c r="T47" s="68" t="s">
        <v>458</v>
      </c>
      <c r="U47" s="68" t="s">
        <v>458</v>
      </c>
      <c r="V47" s="68" t="s">
        <v>458</v>
      </c>
      <c r="W47" s="68" t="s">
        <v>458</v>
      </c>
      <c r="X47" s="68" t="s">
        <v>458</v>
      </c>
      <c r="Y47" s="68" t="s">
        <v>1439</v>
      </c>
      <c r="Z47" s="68" t="s">
        <v>458</v>
      </c>
      <c r="AA47" s="68" t="s">
        <v>458</v>
      </c>
      <c r="AB47" s="68" t="s">
        <v>458</v>
      </c>
      <c r="AC47" s="68" t="s">
        <v>458</v>
      </c>
      <c r="AD47" s="68" t="s">
        <v>458</v>
      </c>
      <c r="AE47" s="68" t="s">
        <v>458</v>
      </c>
      <c r="AF47" s="68" t="s">
        <v>458</v>
      </c>
      <c r="AG47" s="68" t="s">
        <v>458</v>
      </c>
      <c r="AH47" s="68" t="s">
        <v>458</v>
      </c>
      <c r="AI47" s="68" t="s">
        <v>458</v>
      </c>
      <c r="AJ47" s="68" t="s">
        <v>458</v>
      </c>
      <c r="AK47" s="68" t="s">
        <v>458</v>
      </c>
      <c r="AL47" s="68" t="s">
        <v>458</v>
      </c>
      <c r="AM47" s="68" t="s">
        <v>458</v>
      </c>
      <c r="AN47" s="68" t="s">
        <v>458</v>
      </c>
      <c r="AO47" s="68" t="s">
        <v>458</v>
      </c>
      <c r="AP47" s="68" t="s">
        <v>458</v>
      </c>
      <c r="AQ47" s="68" t="s">
        <v>458</v>
      </c>
      <c r="AR47" s="68" t="s">
        <v>458</v>
      </c>
      <c r="AS47" s="68" t="s">
        <v>458</v>
      </c>
      <c r="AT47" s="68" t="s">
        <v>458</v>
      </c>
      <c r="AU47" s="68" t="s">
        <v>458</v>
      </c>
      <c r="AV47" s="68" t="s">
        <v>458</v>
      </c>
      <c r="AW47" s="68" t="s">
        <v>458</v>
      </c>
      <c r="AX47" s="68" t="s">
        <v>458</v>
      </c>
      <c r="AY47" s="68" t="s">
        <v>458</v>
      </c>
      <c r="AZ47" s="68" t="s">
        <v>458</v>
      </c>
      <c r="BA47" s="68" t="s">
        <v>458</v>
      </c>
      <c r="BB47" s="68" t="s">
        <v>458</v>
      </c>
      <c r="BC47" s="68" t="s">
        <v>458</v>
      </c>
      <c r="BD47" s="68" t="s">
        <v>458</v>
      </c>
      <c r="BE47" s="68" t="s">
        <v>458</v>
      </c>
      <c r="BF47" s="68" t="s">
        <v>458</v>
      </c>
      <c r="BG47" s="68" t="s">
        <v>458</v>
      </c>
      <c r="BH47" s="68" t="s">
        <v>458</v>
      </c>
      <c r="BI47" s="68" t="s">
        <v>458</v>
      </c>
      <c r="BJ47" s="68" t="s">
        <v>458</v>
      </c>
      <c r="BK47" s="68" t="s">
        <v>458</v>
      </c>
      <c r="BL47" s="68" t="s">
        <v>458</v>
      </c>
      <c r="BM47" s="68" t="s">
        <v>458</v>
      </c>
      <c r="BN47" s="68" t="s">
        <v>1439</v>
      </c>
      <c r="BO47" s="68" t="s">
        <v>945</v>
      </c>
    </row>
    <row r="48" spans="1:67">
      <c r="A48" s="68">
        <v>46</v>
      </c>
      <c r="B48" s="68" t="s">
        <v>458</v>
      </c>
      <c r="C48" s="68" t="s">
        <v>458</v>
      </c>
      <c r="D48" s="68" t="s">
        <v>458</v>
      </c>
      <c r="E48" s="68" t="s">
        <v>458</v>
      </c>
      <c r="F48" s="68" t="s">
        <v>458</v>
      </c>
      <c r="G48" s="68" t="s">
        <v>458</v>
      </c>
      <c r="H48" s="68" t="s">
        <v>458</v>
      </c>
      <c r="I48" s="68" t="s">
        <v>458</v>
      </c>
      <c r="J48" s="68" t="s">
        <v>458</v>
      </c>
      <c r="K48" s="68" t="s">
        <v>458</v>
      </c>
      <c r="L48" s="68" t="s">
        <v>458</v>
      </c>
      <c r="M48" s="68" t="s">
        <v>458</v>
      </c>
      <c r="N48" s="68" t="s">
        <v>458</v>
      </c>
      <c r="O48" s="68" t="s">
        <v>458</v>
      </c>
      <c r="P48" s="68" t="s">
        <v>458</v>
      </c>
      <c r="Q48" s="68" t="s">
        <v>1439</v>
      </c>
      <c r="R48" s="68" t="s">
        <v>458</v>
      </c>
      <c r="S48" s="68" t="s">
        <v>458</v>
      </c>
      <c r="T48" s="68" t="s">
        <v>458</v>
      </c>
      <c r="U48" s="68" t="s">
        <v>458</v>
      </c>
      <c r="V48" s="68" t="s">
        <v>458</v>
      </c>
      <c r="W48" s="68" t="s">
        <v>458</v>
      </c>
      <c r="X48" s="68" t="s">
        <v>458</v>
      </c>
      <c r="Y48" s="68" t="s">
        <v>1439</v>
      </c>
      <c r="Z48" s="68" t="s">
        <v>458</v>
      </c>
      <c r="AA48" s="68" t="s">
        <v>458</v>
      </c>
      <c r="AB48" s="68" t="s">
        <v>458</v>
      </c>
      <c r="AC48" s="68" t="s">
        <v>458</v>
      </c>
      <c r="AD48" s="68" t="s">
        <v>458</v>
      </c>
      <c r="AE48" s="68" t="s">
        <v>458</v>
      </c>
      <c r="AF48" s="68" t="s">
        <v>458</v>
      </c>
      <c r="AG48" s="68" t="s">
        <v>458</v>
      </c>
      <c r="AH48" s="68" t="s">
        <v>458</v>
      </c>
      <c r="AI48" s="68" t="s">
        <v>458</v>
      </c>
      <c r="AJ48" s="68" t="s">
        <v>458</v>
      </c>
      <c r="AK48" s="68" t="s">
        <v>458</v>
      </c>
      <c r="AL48" s="68" t="s">
        <v>458</v>
      </c>
      <c r="AM48" s="68" t="s">
        <v>458</v>
      </c>
      <c r="AN48" s="68" t="s">
        <v>458</v>
      </c>
      <c r="AO48" s="68" t="s">
        <v>458</v>
      </c>
      <c r="AP48" s="68" t="s">
        <v>458</v>
      </c>
      <c r="AQ48" s="68" t="s">
        <v>458</v>
      </c>
      <c r="AR48" s="68" t="s">
        <v>458</v>
      </c>
      <c r="AS48" s="68" t="s">
        <v>458</v>
      </c>
      <c r="AT48" s="68" t="s">
        <v>458</v>
      </c>
      <c r="AU48" s="68" t="s">
        <v>458</v>
      </c>
      <c r="AV48" s="68" t="s">
        <v>458</v>
      </c>
      <c r="AW48" s="68" t="s">
        <v>458</v>
      </c>
      <c r="AX48" s="68" t="s">
        <v>458</v>
      </c>
      <c r="AY48" s="68" t="s">
        <v>458</v>
      </c>
      <c r="AZ48" s="68" t="s">
        <v>458</v>
      </c>
      <c r="BA48" s="68" t="s">
        <v>458</v>
      </c>
      <c r="BB48" s="68" t="s">
        <v>458</v>
      </c>
      <c r="BC48" s="68" t="s">
        <v>458</v>
      </c>
      <c r="BD48" s="68" t="s">
        <v>458</v>
      </c>
      <c r="BE48" s="68" t="s">
        <v>458</v>
      </c>
      <c r="BF48" s="68" t="s">
        <v>458</v>
      </c>
      <c r="BG48" s="68" t="s">
        <v>458</v>
      </c>
      <c r="BH48" s="68" t="s">
        <v>458</v>
      </c>
      <c r="BI48" s="68" t="s">
        <v>458</v>
      </c>
      <c r="BJ48" s="68" t="s">
        <v>458</v>
      </c>
      <c r="BK48" s="68" t="s">
        <v>458</v>
      </c>
      <c r="BL48" s="68" t="s">
        <v>458</v>
      </c>
      <c r="BM48" s="68" t="s">
        <v>458</v>
      </c>
      <c r="BN48" s="68" t="s">
        <v>1439</v>
      </c>
      <c r="BO48" s="68" t="s">
        <v>945</v>
      </c>
    </row>
    <row r="49" spans="1:67">
      <c r="A49" s="68">
        <v>47</v>
      </c>
      <c r="B49" s="68" t="s">
        <v>458</v>
      </c>
      <c r="C49" s="68" t="s">
        <v>458</v>
      </c>
      <c r="D49" s="68" t="s">
        <v>458</v>
      </c>
      <c r="E49" s="68" t="s">
        <v>458</v>
      </c>
      <c r="F49" s="68" t="s">
        <v>458</v>
      </c>
      <c r="G49" s="68" t="s">
        <v>458</v>
      </c>
      <c r="H49" s="68" t="s">
        <v>458</v>
      </c>
      <c r="I49" s="68" t="s">
        <v>458</v>
      </c>
      <c r="J49" s="68" t="s">
        <v>458</v>
      </c>
      <c r="K49" s="68" t="s">
        <v>458</v>
      </c>
      <c r="L49" s="68" t="s">
        <v>458</v>
      </c>
      <c r="M49" s="68" t="s">
        <v>458</v>
      </c>
      <c r="N49" s="68" t="s">
        <v>458</v>
      </c>
      <c r="O49" s="68" t="s">
        <v>458</v>
      </c>
      <c r="P49" s="68" t="s">
        <v>458</v>
      </c>
      <c r="Q49" s="68" t="s">
        <v>1439</v>
      </c>
      <c r="R49" s="68" t="s">
        <v>458</v>
      </c>
      <c r="S49" s="68" t="s">
        <v>458</v>
      </c>
      <c r="T49" s="68" t="s">
        <v>458</v>
      </c>
      <c r="U49" s="68" t="s">
        <v>458</v>
      </c>
      <c r="V49" s="68" t="s">
        <v>458</v>
      </c>
      <c r="W49" s="68" t="s">
        <v>458</v>
      </c>
      <c r="X49" s="68" t="s">
        <v>458</v>
      </c>
      <c r="Y49" s="68" t="s">
        <v>1439</v>
      </c>
      <c r="Z49" s="68" t="s">
        <v>458</v>
      </c>
      <c r="AA49" s="68" t="s">
        <v>458</v>
      </c>
      <c r="AB49" s="68" t="s">
        <v>458</v>
      </c>
      <c r="AC49" s="68" t="s">
        <v>458</v>
      </c>
      <c r="AD49" s="68" t="s">
        <v>458</v>
      </c>
      <c r="AE49" s="68" t="s">
        <v>458</v>
      </c>
      <c r="AF49" s="68" t="s">
        <v>458</v>
      </c>
      <c r="AG49" s="68" t="s">
        <v>458</v>
      </c>
      <c r="AH49" s="68" t="s">
        <v>458</v>
      </c>
      <c r="AI49" s="68" t="s">
        <v>458</v>
      </c>
      <c r="AJ49" s="68" t="s">
        <v>458</v>
      </c>
      <c r="AK49" s="68" t="s">
        <v>458</v>
      </c>
      <c r="AL49" s="68" t="s">
        <v>458</v>
      </c>
      <c r="AM49" s="68" t="s">
        <v>458</v>
      </c>
      <c r="AN49" s="68" t="s">
        <v>458</v>
      </c>
      <c r="AO49" s="68" t="s">
        <v>458</v>
      </c>
      <c r="AP49" s="68" t="s">
        <v>458</v>
      </c>
      <c r="AQ49" s="68" t="s">
        <v>458</v>
      </c>
      <c r="AR49" s="68" t="s">
        <v>458</v>
      </c>
      <c r="AS49" s="68" t="s">
        <v>458</v>
      </c>
      <c r="AT49" s="68" t="s">
        <v>458</v>
      </c>
      <c r="AU49" s="68" t="s">
        <v>458</v>
      </c>
      <c r="AV49" s="68" t="s">
        <v>458</v>
      </c>
      <c r="AW49" s="68" t="s">
        <v>458</v>
      </c>
      <c r="AX49" s="68" t="s">
        <v>458</v>
      </c>
      <c r="AY49" s="68" t="s">
        <v>458</v>
      </c>
      <c r="AZ49" s="68" t="s">
        <v>458</v>
      </c>
      <c r="BA49" s="68" t="s">
        <v>458</v>
      </c>
      <c r="BB49" s="68" t="s">
        <v>458</v>
      </c>
      <c r="BC49" s="68" t="s">
        <v>458</v>
      </c>
      <c r="BD49" s="68" t="s">
        <v>458</v>
      </c>
      <c r="BE49" s="68" t="s">
        <v>458</v>
      </c>
      <c r="BF49" s="68" t="s">
        <v>458</v>
      </c>
      <c r="BG49" s="68" t="s">
        <v>458</v>
      </c>
      <c r="BH49" s="68" t="s">
        <v>458</v>
      </c>
      <c r="BI49" s="68" t="s">
        <v>458</v>
      </c>
      <c r="BJ49" s="68" t="s">
        <v>458</v>
      </c>
      <c r="BK49" s="68" t="s">
        <v>458</v>
      </c>
      <c r="BL49" s="68" t="s">
        <v>458</v>
      </c>
      <c r="BM49" s="68" t="s">
        <v>458</v>
      </c>
      <c r="BN49" s="68" t="s">
        <v>1439</v>
      </c>
      <c r="BO49" s="68" t="s">
        <v>945</v>
      </c>
    </row>
    <row r="50" spans="1:67">
      <c r="A50" s="68">
        <v>48</v>
      </c>
      <c r="B50" s="68" t="s">
        <v>458</v>
      </c>
      <c r="C50" s="68" t="s">
        <v>458</v>
      </c>
      <c r="D50" s="68" t="s">
        <v>458</v>
      </c>
      <c r="E50" s="68" t="s">
        <v>458</v>
      </c>
      <c r="F50" s="68" t="s">
        <v>458</v>
      </c>
      <c r="G50" s="68" t="s">
        <v>458</v>
      </c>
      <c r="H50" s="68" t="s">
        <v>458</v>
      </c>
      <c r="I50" s="68" t="s">
        <v>458</v>
      </c>
      <c r="J50" s="68" t="s">
        <v>458</v>
      </c>
      <c r="K50" s="68" t="s">
        <v>458</v>
      </c>
      <c r="L50" s="68" t="s">
        <v>458</v>
      </c>
      <c r="M50" s="68" t="s">
        <v>458</v>
      </c>
      <c r="N50" s="68" t="s">
        <v>458</v>
      </c>
      <c r="O50" s="68" t="s">
        <v>458</v>
      </c>
      <c r="P50" s="68" t="s">
        <v>458</v>
      </c>
      <c r="Q50" s="68" t="s">
        <v>1439</v>
      </c>
      <c r="R50" s="68" t="s">
        <v>458</v>
      </c>
      <c r="S50" s="68" t="s">
        <v>458</v>
      </c>
      <c r="T50" s="68" t="s">
        <v>458</v>
      </c>
      <c r="U50" s="68" t="s">
        <v>458</v>
      </c>
      <c r="V50" s="68" t="s">
        <v>458</v>
      </c>
      <c r="W50" s="68" t="s">
        <v>458</v>
      </c>
      <c r="X50" s="68" t="s">
        <v>458</v>
      </c>
      <c r="Y50" s="68" t="s">
        <v>1439</v>
      </c>
      <c r="Z50" s="68" t="s">
        <v>458</v>
      </c>
      <c r="AA50" s="68" t="s">
        <v>458</v>
      </c>
      <c r="AB50" s="68" t="s">
        <v>458</v>
      </c>
      <c r="AC50" s="68" t="s">
        <v>458</v>
      </c>
      <c r="AD50" s="68" t="s">
        <v>458</v>
      </c>
      <c r="AE50" s="68" t="s">
        <v>458</v>
      </c>
      <c r="AF50" s="68" t="s">
        <v>458</v>
      </c>
      <c r="AG50" s="68" t="s">
        <v>458</v>
      </c>
      <c r="AH50" s="68" t="s">
        <v>458</v>
      </c>
      <c r="AI50" s="68" t="s">
        <v>458</v>
      </c>
      <c r="AJ50" s="68" t="s">
        <v>458</v>
      </c>
      <c r="AK50" s="68" t="s">
        <v>458</v>
      </c>
      <c r="AL50" s="68" t="s">
        <v>458</v>
      </c>
      <c r="AM50" s="68" t="s">
        <v>458</v>
      </c>
      <c r="AN50" s="68" t="s">
        <v>458</v>
      </c>
      <c r="AO50" s="68" t="s">
        <v>458</v>
      </c>
      <c r="AP50" s="68" t="s">
        <v>458</v>
      </c>
      <c r="AQ50" s="68" t="s">
        <v>458</v>
      </c>
      <c r="AR50" s="68" t="s">
        <v>458</v>
      </c>
      <c r="AS50" s="68" t="s">
        <v>458</v>
      </c>
      <c r="AT50" s="68" t="s">
        <v>458</v>
      </c>
      <c r="AU50" s="68" t="s">
        <v>458</v>
      </c>
      <c r="AV50" s="68" t="s">
        <v>458</v>
      </c>
      <c r="AW50" s="68" t="s">
        <v>458</v>
      </c>
      <c r="AX50" s="68" t="s">
        <v>458</v>
      </c>
      <c r="AY50" s="68" t="s">
        <v>458</v>
      </c>
      <c r="AZ50" s="68" t="s">
        <v>458</v>
      </c>
      <c r="BA50" s="68" t="s">
        <v>458</v>
      </c>
      <c r="BB50" s="68" t="s">
        <v>458</v>
      </c>
      <c r="BC50" s="68" t="s">
        <v>458</v>
      </c>
      <c r="BD50" s="68" t="s">
        <v>458</v>
      </c>
      <c r="BE50" s="68" t="s">
        <v>458</v>
      </c>
      <c r="BF50" s="68" t="s">
        <v>458</v>
      </c>
      <c r="BG50" s="68" t="s">
        <v>458</v>
      </c>
      <c r="BH50" s="68" t="s">
        <v>458</v>
      </c>
      <c r="BI50" s="68" t="s">
        <v>458</v>
      </c>
      <c r="BJ50" s="68" t="s">
        <v>458</v>
      </c>
      <c r="BK50" s="68" t="s">
        <v>458</v>
      </c>
      <c r="BL50" s="68" t="s">
        <v>458</v>
      </c>
      <c r="BM50" s="68" t="s">
        <v>458</v>
      </c>
      <c r="BN50" s="68" t="s">
        <v>1439</v>
      </c>
      <c r="BO50" s="68" t="s">
        <v>945</v>
      </c>
    </row>
    <row r="51" spans="1:67">
      <c r="A51" s="68">
        <v>49</v>
      </c>
      <c r="B51" s="68" t="s">
        <v>458</v>
      </c>
      <c r="C51" s="68" t="s">
        <v>458</v>
      </c>
      <c r="D51" s="68" t="s">
        <v>458</v>
      </c>
      <c r="E51" s="68" t="s">
        <v>458</v>
      </c>
      <c r="F51" s="68" t="s">
        <v>458</v>
      </c>
      <c r="G51" s="68" t="s">
        <v>458</v>
      </c>
      <c r="H51" s="68" t="s">
        <v>458</v>
      </c>
      <c r="I51" s="68" t="s">
        <v>458</v>
      </c>
      <c r="J51" s="68" t="s">
        <v>458</v>
      </c>
      <c r="K51" s="68" t="s">
        <v>458</v>
      </c>
      <c r="L51" s="68" t="s">
        <v>458</v>
      </c>
      <c r="M51" s="68" t="s">
        <v>458</v>
      </c>
      <c r="N51" s="68" t="s">
        <v>458</v>
      </c>
      <c r="O51" s="68" t="s">
        <v>458</v>
      </c>
      <c r="P51" s="68" t="s">
        <v>458</v>
      </c>
      <c r="Q51" s="68" t="s">
        <v>1439</v>
      </c>
      <c r="R51" s="68" t="s">
        <v>458</v>
      </c>
      <c r="S51" s="68" t="s">
        <v>458</v>
      </c>
      <c r="T51" s="68" t="s">
        <v>458</v>
      </c>
      <c r="U51" s="68" t="s">
        <v>458</v>
      </c>
      <c r="V51" s="68" t="s">
        <v>458</v>
      </c>
      <c r="W51" s="68" t="s">
        <v>458</v>
      </c>
      <c r="X51" s="68" t="s">
        <v>458</v>
      </c>
      <c r="Y51" s="68" t="s">
        <v>1439</v>
      </c>
      <c r="Z51" s="68" t="s">
        <v>458</v>
      </c>
      <c r="AA51" s="68" t="s">
        <v>458</v>
      </c>
      <c r="AB51" s="68" t="s">
        <v>458</v>
      </c>
      <c r="AC51" s="68" t="s">
        <v>458</v>
      </c>
      <c r="AD51" s="68" t="s">
        <v>458</v>
      </c>
      <c r="AE51" s="68" t="s">
        <v>458</v>
      </c>
      <c r="AF51" s="68" t="s">
        <v>458</v>
      </c>
      <c r="AG51" s="68" t="s">
        <v>458</v>
      </c>
      <c r="AH51" s="68" t="s">
        <v>458</v>
      </c>
      <c r="AI51" s="68" t="s">
        <v>458</v>
      </c>
      <c r="AJ51" s="68" t="s">
        <v>458</v>
      </c>
      <c r="AK51" s="68" t="s">
        <v>458</v>
      </c>
      <c r="AL51" s="68" t="s">
        <v>458</v>
      </c>
      <c r="AM51" s="68" t="s">
        <v>945</v>
      </c>
      <c r="AN51" s="68" t="s">
        <v>458</v>
      </c>
      <c r="AO51" s="68" t="s">
        <v>458</v>
      </c>
      <c r="AP51" s="68" t="s">
        <v>458</v>
      </c>
      <c r="AQ51" s="68" t="s">
        <v>458</v>
      </c>
      <c r="AR51" s="68" t="s">
        <v>458</v>
      </c>
      <c r="AS51" s="68" t="s">
        <v>458</v>
      </c>
      <c r="AT51" s="68" t="s">
        <v>458</v>
      </c>
      <c r="AU51" s="68" t="s">
        <v>458</v>
      </c>
      <c r="AV51" s="68" t="s">
        <v>458</v>
      </c>
      <c r="AW51" s="68" t="s">
        <v>458</v>
      </c>
      <c r="AX51" s="68" t="s">
        <v>458</v>
      </c>
      <c r="AY51" s="68" t="s">
        <v>458</v>
      </c>
      <c r="AZ51" s="68" t="s">
        <v>458</v>
      </c>
      <c r="BA51" s="68" t="s">
        <v>458</v>
      </c>
      <c r="BB51" s="68" t="s">
        <v>458</v>
      </c>
      <c r="BC51" s="68" t="s">
        <v>458</v>
      </c>
      <c r="BD51" s="68" t="s">
        <v>458</v>
      </c>
      <c r="BE51" s="68" t="s">
        <v>458</v>
      </c>
      <c r="BF51" s="68" t="s">
        <v>458</v>
      </c>
      <c r="BG51" s="68" t="s">
        <v>458</v>
      </c>
      <c r="BH51" s="68" t="s">
        <v>458</v>
      </c>
      <c r="BI51" s="68" t="s">
        <v>458</v>
      </c>
      <c r="BJ51" s="68" t="s">
        <v>458</v>
      </c>
      <c r="BK51" s="68" t="s">
        <v>458</v>
      </c>
      <c r="BL51" s="68" t="s">
        <v>458</v>
      </c>
      <c r="BM51" s="68" t="s">
        <v>458</v>
      </c>
      <c r="BN51" s="68" t="s">
        <v>1439</v>
      </c>
      <c r="BO51" s="68" t="s">
        <v>945</v>
      </c>
    </row>
    <row r="52" spans="1:67">
      <c r="A52" s="68">
        <v>50</v>
      </c>
      <c r="B52" s="68" t="s">
        <v>458</v>
      </c>
      <c r="C52" s="68" t="s">
        <v>458</v>
      </c>
      <c r="D52" s="68" t="s">
        <v>458</v>
      </c>
      <c r="E52" s="68" t="s">
        <v>458</v>
      </c>
      <c r="F52" s="68" t="s">
        <v>458</v>
      </c>
      <c r="G52" s="68" t="s">
        <v>458</v>
      </c>
      <c r="H52" s="68" t="s">
        <v>458</v>
      </c>
      <c r="I52" s="68" t="s">
        <v>458</v>
      </c>
      <c r="J52" s="68" t="s">
        <v>458</v>
      </c>
      <c r="K52" s="68" t="s">
        <v>458</v>
      </c>
      <c r="L52" s="68" t="s">
        <v>458</v>
      </c>
      <c r="M52" s="68" t="s">
        <v>458</v>
      </c>
      <c r="N52" s="68" t="s">
        <v>458</v>
      </c>
      <c r="O52" s="68" t="s">
        <v>458</v>
      </c>
      <c r="P52" s="68" t="s">
        <v>458</v>
      </c>
      <c r="Q52" s="68" t="s">
        <v>1439</v>
      </c>
      <c r="R52" s="68" t="s">
        <v>458</v>
      </c>
      <c r="S52" s="68" t="s">
        <v>458</v>
      </c>
      <c r="T52" s="68" t="s">
        <v>458</v>
      </c>
      <c r="U52" s="68" t="s">
        <v>458</v>
      </c>
      <c r="V52" s="68" t="s">
        <v>458</v>
      </c>
      <c r="W52" s="68" t="s">
        <v>458</v>
      </c>
      <c r="X52" s="68" t="s">
        <v>458</v>
      </c>
      <c r="Y52" s="68" t="s">
        <v>1439</v>
      </c>
      <c r="Z52" s="68" t="s">
        <v>458</v>
      </c>
      <c r="AA52" s="68" t="s">
        <v>458</v>
      </c>
      <c r="AB52" s="68" t="s">
        <v>458</v>
      </c>
      <c r="AC52" s="68" t="s">
        <v>458</v>
      </c>
      <c r="AD52" s="68" t="s">
        <v>458</v>
      </c>
      <c r="AE52" s="68" t="s">
        <v>458</v>
      </c>
      <c r="AF52" s="68" t="s">
        <v>458</v>
      </c>
      <c r="AG52" s="68" t="s">
        <v>458</v>
      </c>
      <c r="AH52" s="68" t="s">
        <v>458</v>
      </c>
      <c r="AI52" s="68" t="s">
        <v>458</v>
      </c>
      <c r="AJ52" s="68" t="s">
        <v>458</v>
      </c>
      <c r="AK52" s="68" t="s">
        <v>458</v>
      </c>
      <c r="AL52" s="68" t="s">
        <v>458</v>
      </c>
      <c r="AM52" s="68" t="s">
        <v>458</v>
      </c>
      <c r="AN52" s="68" t="s">
        <v>458</v>
      </c>
      <c r="AO52" s="68" t="s">
        <v>458</v>
      </c>
      <c r="AP52" s="68" t="s">
        <v>458</v>
      </c>
      <c r="AQ52" s="68" t="s">
        <v>458</v>
      </c>
      <c r="AR52" s="68" t="s">
        <v>458</v>
      </c>
      <c r="AS52" s="68" t="s">
        <v>458</v>
      </c>
      <c r="AT52" s="68" t="s">
        <v>458</v>
      </c>
      <c r="AU52" s="68" t="s">
        <v>458</v>
      </c>
      <c r="AV52" s="68" t="s">
        <v>458</v>
      </c>
      <c r="AW52" s="68" t="s">
        <v>458</v>
      </c>
      <c r="AX52" s="68" t="s">
        <v>458</v>
      </c>
      <c r="AY52" s="68" t="s">
        <v>458</v>
      </c>
      <c r="AZ52" s="68" t="s">
        <v>458</v>
      </c>
      <c r="BA52" s="68" t="s">
        <v>458</v>
      </c>
      <c r="BB52" s="68" t="s">
        <v>458</v>
      </c>
      <c r="BC52" s="68" t="s">
        <v>458</v>
      </c>
      <c r="BD52" s="68" t="s">
        <v>458</v>
      </c>
      <c r="BE52" s="68" t="s">
        <v>458</v>
      </c>
      <c r="BF52" s="68" t="s">
        <v>458</v>
      </c>
      <c r="BG52" s="68" t="s">
        <v>458</v>
      </c>
      <c r="BH52" s="68" t="s">
        <v>458</v>
      </c>
      <c r="BI52" s="68" t="s">
        <v>458</v>
      </c>
      <c r="BJ52" s="68" t="s">
        <v>458</v>
      </c>
      <c r="BK52" s="68" t="s">
        <v>458</v>
      </c>
      <c r="BL52" s="68" t="s">
        <v>458</v>
      </c>
      <c r="BM52" s="68" t="s">
        <v>458</v>
      </c>
      <c r="BN52" s="68" t="s">
        <v>1439</v>
      </c>
      <c r="BO52" s="68" t="s">
        <v>945</v>
      </c>
    </row>
    <row r="53" spans="1:67">
      <c r="A53" s="68">
        <v>51</v>
      </c>
      <c r="B53" s="68" t="s">
        <v>458</v>
      </c>
      <c r="C53" s="68" t="s">
        <v>458</v>
      </c>
      <c r="D53" s="68" t="s">
        <v>458</v>
      </c>
      <c r="E53" s="68" t="s">
        <v>458</v>
      </c>
      <c r="F53" s="68" t="s">
        <v>458</v>
      </c>
      <c r="G53" s="68" t="s">
        <v>458</v>
      </c>
      <c r="H53" s="68" t="s">
        <v>458</v>
      </c>
      <c r="I53" s="68" t="s">
        <v>458</v>
      </c>
      <c r="J53" s="68" t="s">
        <v>458</v>
      </c>
      <c r="K53" s="68" t="s">
        <v>458</v>
      </c>
      <c r="L53" s="68" t="s">
        <v>458</v>
      </c>
      <c r="M53" s="68" t="s">
        <v>458</v>
      </c>
      <c r="N53" s="68" t="s">
        <v>458</v>
      </c>
      <c r="O53" s="68" t="s">
        <v>458</v>
      </c>
      <c r="P53" s="68" t="s">
        <v>458</v>
      </c>
      <c r="Q53" s="68" t="s">
        <v>1439</v>
      </c>
      <c r="R53" s="68" t="s">
        <v>458</v>
      </c>
      <c r="S53" s="68" t="s">
        <v>458</v>
      </c>
      <c r="T53" s="68" t="s">
        <v>458</v>
      </c>
      <c r="U53" s="68" t="s">
        <v>458</v>
      </c>
      <c r="V53" s="68" t="s">
        <v>458</v>
      </c>
      <c r="W53" s="68" t="s">
        <v>458</v>
      </c>
      <c r="X53" s="68" t="s">
        <v>458</v>
      </c>
      <c r="Y53" s="68" t="s">
        <v>1439</v>
      </c>
      <c r="Z53" s="68" t="s">
        <v>458</v>
      </c>
      <c r="AA53" s="68" t="s">
        <v>458</v>
      </c>
      <c r="AB53" s="68" t="s">
        <v>458</v>
      </c>
      <c r="AC53" s="68" t="s">
        <v>458</v>
      </c>
      <c r="AD53" s="68" t="s">
        <v>458</v>
      </c>
      <c r="AE53" s="68" t="s">
        <v>458</v>
      </c>
      <c r="AF53" s="68" t="s">
        <v>458</v>
      </c>
      <c r="AG53" s="68" t="s">
        <v>458</v>
      </c>
      <c r="AH53" s="68" t="s">
        <v>458</v>
      </c>
      <c r="AI53" s="68" t="s">
        <v>458</v>
      </c>
      <c r="AJ53" s="68" t="s">
        <v>458</v>
      </c>
      <c r="AK53" s="68" t="s">
        <v>458</v>
      </c>
      <c r="AL53" s="68" t="s">
        <v>458</v>
      </c>
      <c r="AM53" s="68" t="s">
        <v>458</v>
      </c>
      <c r="AN53" s="68" t="s">
        <v>458</v>
      </c>
      <c r="AO53" s="68" t="s">
        <v>458</v>
      </c>
      <c r="AP53" s="68" t="s">
        <v>458</v>
      </c>
      <c r="AQ53" s="68" t="s">
        <v>458</v>
      </c>
      <c r="AR53" s="68" t="s">
        <v>458</v>
      </c>
      <c r="AS53" s="68" t="s">
        <v>458</v>
      </c>
      <c r="AT53" s="68" t="s">
        <v>458</v>
      </c>
      <c r="AU53" s="68" t="s">
        <v>458</v>
      </c>
      <c r="AV53" s="68" t="s">
        <v>458</v>
      </c>
      <c r="AW53" s="68" t="s">
        <v>458</v>
      </c>
      <c r="AX53" s="68" t="s">
        <v>458</v>
      </c>
      <c r="AY53" s="68" t="s">
        <v>458</v>
      </c>
      <c r="AZ53" s="68" t="s">
        <v>458</v>
      </c>
      <c r="BA53" s="68" t="s">
        <v>458</v>
      </c>
      <c r="BB53" s="68" t="s">
        <v>458</v>
      </c>
      <c r="BC53" s="68" t="s">
        <v>458</v>
      </c>
      <c r="BD53" s="68" t="s">
        <v>458</v>
      </c>
      <c r="BE53" s="68" t="s">
        <v>458</v>
      </c>
      <c r="BF53" s="68" t="s">
        <v>458</v>
      </c>
      <c r="BG53" s="68" t="s">
        <v>458</v>
      </c>
      <c r="BH53" s="68" t="s">
        <v>458</v>
      </c>
      <c r="BI53" s="68" t="s">
        <v>458</v>
      </c>
      <c r="BJ53" s="68" t="s">
        <v>458</v>
      </c>
      <c r="BK53" s="68" t="s">
        <v>458</v>
      </c>
      <c r="BL53" s="68" t="s">
        <v>458</v>
      </c>
      <c r="BM53" s="68" t="s">
        <v>458</v>
      </c>
      <c r="BN53" s="68" t="s">
        <v>1439</v>
      </c>
      <c r="BO53" s="68" t="s">
        <v>945</v>
      </c>
    </row>
    <row r="54" spans="1:67">
      <c r="A54" s="68">
        <v>52</v>
      </c>
      <c r="B54" s="68" t="s">
        <v>458</v>
      </c>
      <c r="C54" s="68" t="s">
        <v>458</v>
      </c>
      <c r="D54" s="68" t="s">
        <v>458</v>
      </c>
      <c r="E54" s="68" t="s">
        <v>458</v>
      </c>
      <c r="F54" s="68" t="s">
        <v>458</v>
      </c>
      <c r="G54" s="68" t="s">
        <v>458</v>
      </c>
      <c r="H54" s="68" t="s">
        <v>458</v>
      </c>
      <c r="I54" s="68" t="s">
        <v>458</v>
      </c>
      <c r="J54" s="68" t="s">
        <v>458</v>
      </c>
      <c r="K54" s="68" t="s">
        <v>458</v>
      </c>
      <c r="L54" s="68" t="s">
        <v>458</v>
      </c>
      <c r="M54" s="68" t="s">
        <v>458</v>
      </c>
      <c r="N54" s="68" t="s">
        <v>458</v>
      </c>
      <c r="O54" s="68" t="s">
        <v>458</v>
      </c>
      <c r="P54" s="68" t="s">
        <v>458</v>
      </c>
      <c r="Q54" s="68" t="s">
        <v>1439</v>
      </c>
      <c r="R54" s="68" t="s">
        <v>458</v>
      </c>
      <c r="S54" s="68" t="s">
        <v>458</v>
      </c>
      <c r="T54" s="68" t="s">
        <v>458</v>
      </c>
      <c r="U54" s="68" t="s">
        <v>458</v>
      </c>
      <c r="V54" s="68" t="s">
        <v>458</v>
      </c>
      <c r="W54" s="68" t="s">
        <v>458</v>
      </c>
      <c r="X54" s="68" t="s">
        <v>458</v>
      </c>
      <c r="Y54" s="68" t="s">
        <v>1439</v>
      </c>
      <c r="Z54" s="68" t="s">
        <v>458</v>
      </c>
      <c r="AA54" s="68" t="s">
        <v>458</v>
      </c>
      <c r="AB54" s="68" t="s">
        <v>458</v>
      </c>
      <c r="AC54" s="68" t="s">
        <v>458</v>
      </c>
      <c r="AD54" s="68" t="s">
        <v>458</v>
      </c>
      <c r="AE54" s="68" t="s">
        <v>458</v>
      </c>
      <c r="AF54" s="68" t="s">
        <v>458</v>
      </c>
      <c r="AG54" s="68" t="s">
        <v>458</v>
      </c>
      <c r="AH54" s="68" t="s">
        <v>458</v>
      </c>
      <c r="AI54" s="68" t="s">
        <v>458</v>
      </c>
      <c r="AJ54" s="68" t="s">
        <v>458</v>
      </c>
      <c r="AK54" s="68" t="s">
        <v>458</v>
      </c>
      <c r="AL54" s="68" t="s">
        <v>458</v>
      </c>
      <c r="AM54" s="68" t="s">
        <v>458</v>
      </c>
      <c r="AN54" s="68" t="s">
        <v>458</v>
      </c>
      <c r="AO54" s="68" t="s">
        <v>458</v>
      </c>
      <c r="AP54" s="68" t="s">
        <v>458</v>
      </c>
      <c r="AQ54" s="68" t="s">
        <v>458</v>
      </c>
      <c r="AR54" s="68" t="s">
        <v>458</v>
      </c>
      <c r="AS54" s="68" t="s">
        <v>458</v>
      </c>
      <c r="AT54" s="68" t="s">
        <v>458</v>
      </c>
      <c r="AU54" s="68" t="s">
        <v>458</v>
      </c>
      <c r="AV54" s="68" t="s">
        <v>458</v>
      </c>
      <c r="AW54" s="68" t="s">
        <v>458</v>
      </c>
      <c r="AX54" s="68" t="s">
        <v>458</v>
      </c>
      <c r="AY54" s="68" t="s">
        <v>458</v>
      </c>
      <c r="AZ54" s="68" t="s">
        <v>458</v>
      </c>
      <c r="BA54" s="68" t="s">
        <v>458</v>
      </c>
      <c r="BB54" s="68" t="s">
        <v>458</v>
      </c>
      <c r="BC54" s="68" t="s">
        <v>458</v>
      </c>
      <c r="BD54" s="68" t="s">
        <v>458</v>
      </c>
      <c r="BE54" s="68" t="s">
        <v>458</v>
      </c>
      <c r="BF54" s="68" t="s">
        <v>458</v>
      </c>
      <c r="BG54" s="68" t="s">
        <v>458</v>
      </c>
      <c r="BH54" s="68" t="s">
        <v>458</v>
      </c>
      <c r="BI54" s="68" t="s">
        <v>458</v>
      </c>
      <c r="BJ54" s="68" t="s">
        <v>458</v>
      </c>
      <c r="BK54" s="68" t="s">
        <v>458</v>
      </c>
      <c r="BL54" s="68" t="s">
        <v>458</v>
      </c>
      <c r="BM54" s="68" t="s">
        <v>458</v>
      </c>
      <c r="BN54" s="68" t="s">
        <v>1439</v>
      </c>
      <c r="BO54" s="68" t="s">
        <v>945</v>
      </c>
    </row>
    <row r="55" spans="1:67">
      <c r="A55" s="68">
        <v>53</v>
      </c>
      <c r="B55" s="68" t="s">
        <v>458</v>
      </c>
      <c r="C55" s="68" t="s">
        <v>458</v>
      </c>
      <c r="D55" s="68" t="s">
        <v>458</v>
      </c>
      <c r="E55" s="68" t="s">
        <v>458</v>
      </c>
      <c r="F55" s="68" t="s">
        <v>458</v>
      </c>
      <c r="G55" s="68" t="s">
        <v>458</v>
      </c>
      <c r="H55" s="68" t="s">
        <v>458</v>
      </c>
      <c r="I55" s="68" t="s">
        <v>458</v>
      </c>
      <c r="J55" s="68" t="s">
        <v>458</v>
      </c>
      <c r="K55" s="68" t="s">
        <v>458</v>
      </c>
      <c r="L55" s="68" t="s">
        <v>458</v>
      </c>
      <c r="M55" s="68" t="s">
        <v>458</v>
      </c>
      <c r="N55" s="68" t="s">
        <v>458</v>
      </c>
      <c r="O55" s="68" t="s">
        <v>458</v>
      </c>
      <c r="P55" s="68" t="s">
        <v>458</v>
      </c>
      <c r="Q55" s="68" t="s">
        <v>1439</v>
      </c>
      <c r="R55" s="68" t="s">
        <v>458</v>
      </c>
      <c r="S55" s="68" t="s">
        <v>458</v>
      </c>
      <c r="T55" s="68" t="s">
        <v>458</v>
      </c>
      <c r="U55" s="68" t="s">
        <v>458</v>
      </c>
      <c r="V55" s="68" t="s">
        <v>458</v>
      </c>
      <c r="W55" s="68" t="s">
        <v>458</v>
      </c>
      <c r="X55" s="68" t="s">
        <v>458</v>
      </c>
      <c r="Y55" s="68" t="s">
        <v>1439</v>
      </c>
      <c r="Z55" s="68" t="s">
        <v>458</v>
      </c>
      <c r="AA55" s="68" t="s">
        <v>458</v>
      </c>
      <c r="AB55" s="68" t="s">
        <v>458</v>
      </c>
      <c r="AC55" s="68" t="s">
        <v>458</v>
      </c>
      <c r="AD55" s="68" t="s">
        <v>458</v>
      </c>
      <c r="AE55" s="68" t="s">
        <v>458</v>
      </c>
      <c r="AF55" s="68" t="s">
        <v>458</v>
      </c>
      <c r="AG55" s="68" t="s">
        <v>458</v>
      </c>
      <c r="AH55" s="68" t="s">
        <v>458</v>
      </c>
      <c r="AI55" s="68" t="s">
        <v>458</v>
      </c>
      <c r="AJ55" s="68" t="s">
        <v>458</v>
      </c>
      <c r="AK55" s="68" t="s">
        <v>458</v>
      </c>
      <c r="AL55" s="68" t="s">
        <v>458</v>
      </c>
      <c r="AM55" s="68" t="s">
        <v>458</v>
      </c>
      <c r="AN55" s="68" t="s">
        <v>458</v>
      </c>
      <c r="AO55" s="68" t="s">
        <v>458</v>
      </c>
      <c r="AP55" s="68" t="s">
        <v>458</v>
      </c>
      <c r="AQ55" s="68" t="s">
        <v>458</v>
      </c>
      <c r="AR55" s="68" t="s">
        <v>458</v>
      </c>
      <c r="AS55" s="68" t="s">
        <v>458</v>
      </c>
      <c r="AT55" s="68" t="s">
        <v>458</v>
      </c>
      <c r="AU55" s="68" t="s">
        <v>458</v>
      </c>
      <c r="AV55" s="68" t="s">
        <v>458</v>
      </c>
      <c r="AW55" s="68" t="s">
        <v>458</v>
      </c>
      <c r="AX55" s="68" t="s">
        <v>458</v>
      </c>
      <c r="AY55" s="68" t="s">
        <v>458</v>
      </c>
      <c r="AZ55" s="68" t="s">
        <v>458</v>
      </c>
      <c r="BA55" s="68" t="s">
        <v>458</v>
      </c>
      <c r="BB55" s="68" t="s">
        <v>458</v>
      </c>
      <c r="BC55" s="68" t="s">
        <v>458</v>
      </c>
      <c r="BD55" s="68" t="s">
        <v>458</v>
      </c>
      <c r="BE55" s="68" t="s">
        <v>458</v>
      </c>
      <c r="BF55" s="68" t="s">
        <v>458</v>
      </c>
      <c r="BG55" s="68" t="s">
        <v>458</v>
      </c>
      <c r="BH55" s="68" t="s">
        <v>458</v>
      </c>
      <c r="BI55" s="68" t="s">
        <v>458</v>
      </c>
      <c r="BJ55" s="68" t="s">
        <v>458</v>
      </c>
      <c r="BK55" s="68" t="s">
        <v>458</v>
      </c>
      <c r="BL55" s="68" t="s">
        <v>458</v>
      </c>
      <c r="BM55" s="68" t="s">
        <v>458</v>
      </c>
      <c r="BN55" s="68" t="s">
        <v>1439</v>
      </c>
      <c r="BO55" s="68" t="s">
        <v>945</v>
      </c>
    </row>
    <row r="56" spans="1:67">
      <c r="A56" s="68">
        <v>54</v>
      </c>
      <c r="B56" s="68" t="s">
        <v>458</v>
      </c>
      <c r="C56" s="68" t="s">
        <v>458</v>
      </c>
      <c r="D56" s="68" t="s">
        <v>458</v>
      </c>
      <c r="E56" s="68" t="s">
        <v>458</v>
      </c>
      <c r="F56" s="68" t="s">
        <v>458</v>
      </c>
      <c r="G56" s="68" t="s">
        <v>458</v>
      </c>
      <c r="H56" s="68" t="s">
        <v>458</v>
      </c>
      <c r="I56" s="68" t="s">
        <v>458</v>
      </c>
      <c r="J56" s="68" t="s">
        <v>458</v>
      </c>
      <c r="K56" s="68" t="s">
        <v>458</v>
      </c>
      <c r="L56" s="68" t="s">
        <v>458</v>
      </c>
      <c r="M56" s="68" t="s">
        <v>458</v>
      </c>
      <c r="N56" s="68" t="s">
        <v>458</v>
      </c>
      <c r="O56" s="68" t="s">
        <v>458</v>
      </c>
      <c r="P56" s="68" t="s">
        <v>458</v>
      </c>
      <c r="Q56" s="68" t="s">
        <v>1439</v>
      </c>
      <c r="R56" s="68" t="s">
        <v>458</v>
      </c>
      <c r="S56" s="68" t="s">
        <v>458</v>
      </c>
      <c r="T56" s="68" t="s">
        <v>458</v>
      </c>
      <c r="U56" s="68" t="s">
        <v>458</v>
      </c>
      <c r="V56" s="68" t="s">
        <v>458</v>
      </c>
      <c r="W56" s="68" t="s">
        <v>458</v>
      </c>
      <c r="X56" s="68" t="s">
        <v>458</v>
      </c>
      <c r="Y56" s="68" t="s">
        <v>1439</v>
      </c>
      <c r="Z56" s="68" t="s">
        <v>458</v>
      </c>
      <c r="AA56" s="68" t="s">
        <v>458</v>
      </c>
      <c r="AB56" s="68" t="s">
        <v>458</v>
      </c>
      <c r="AC56" s="68" t="s">
        <v>458</v>
      </c>
      <c r="AD56" s="68" t="s">
        <v>458</v>
      </c>
      <c r="AE56" s="68" t="s">
        <v>458</v>
      </c>
      <c r="AF56" s="68" t="s">
        <v>458</v>
      </c>
      <c r="AG56" s="68" t="s">
        <v>458</v>
      </c>
      <c r="AH56" s="68" t="s">
        <v>458</v>
      </c>
      <c r="AI56" s="68" t="s">
        <v>458</v>
      </c>
      <c r="AJ56" s="68" t="s">
        <v>458</v>
      </c>
      <c r="AK56" s="68" t="s">
        <v>458</v>
      </c>
      <c r="AL56" s="68" t="s">
        <v>458</v>
      </c>
      <c r="AM56" s="68" t="s">
        <v>458</v>
      </c>
      <c r="AN56" s="68" t="s">
        <v>458</v>
      </c>
      <c r="AO56" s="68" t="s">
        <v>458</v>
      </c>
      <c r="AP56" s="68" t="s">
        <v>458</v>
      </c>
      <c r="AQ56" s="68" t="s">
        <v>458</v>
      </c>
      <c r="AR56" s="68" t="s">
        <v>458</v>
      </c>
      <c r="AS56" s="68" t="s">
        <v>458</v>
      </c>
      <c r="AT56" s="68" t="s">
        <v>458</v>
      </c>
      <c r="AU56" s="68" t="s">
        <v>458</v>
      </c>
      <c r="AV56" s="68" t="s">
        <v>458</v>
      </c>
      <c r="AW56" s="68" t="s">
        <v>458</v>
      </c>
      <c r="AX56" s="68" t="s">
        <v>458</v>
      </c>
      <c r="AY56" s="68" t="s">
        <v>458</v>
      </c>
      <c r="AZ56" s="68" t="s">
        <v>458</v>
      </c>
      <c r="BA56" s="68" t="s">
        <v>458</v>
      </c>
      <c r="BB56" s="68" t="s">
        <v>458</v>
      </c>
      <c r="BC56" s="68" t="s">
        <v>458</v>
      </c>
      <c r="BD56" s="68" t="s">
        <v>458</v>
      </c>
      <c r="BE56" s="68" t="s">
        <v>458</v>
      </c>
      <c r="BF56" s="68" t="s">
        <v>458</v>
      </c>
      <c r="BG56" s="68" t="s">
        <v>458</v>
      </c>
      <c r="BH56" s="68" t="s">
        <v>458</v>
      </c>
      <c r="BI56" s="68" t="s">
        <v>458</v>
      </c>
      <c r="BJ56" s="68" t="s">
        <v>458</v>
      </c>
      <c r="BK56" s="68" t="s">
        <v>458</v>
      </c>
      <c r="BL56" s="68" t="s">
        <v>458</v>
      </c>
      <c r="BM56" s="68" t="s">
        <v>458</v>
      </c>
      <c r="BN56" s="68" t="s">
        <v>1439</v>
      </c>
      <c r="BO56" s="68" t="s">
        <v>945</v>
      </c>
    </row>
    <row r="57" spans="1:67">
      <c r="A57" s="68">
        <v>55</v>
      </c>
      <c r="B57" s="68" t="s">
        <v>458</v>
      </c>
      <c r="C57" s="68" t="s">
        <v>458</v>
      </c>
      <c r="D57" s="68" t="s">
        <v>458</v>
      </c>
      <c r="E57" s="68" t="s">
        <v>458</v>
      </c>
      <c r="F57" s="68" t="s">
        <v>458</v>
      </c>
      <c r="G57" s="68" t="s">
        <v>458</v>
      </c>
      <c r="H57" s="68" t="s">
        <v>458</v>
      </c>
      <c r="I57" s="68" t="s">
        <v>458</v>
      </c>
      <c r="J57" s="68" t="s">
        <v>458</v>
      </c>
      <c r="K57" s="68" t="s">
        <v>458</v>
      </c>
      <c r="L57" s="68" t="s">
        <v>458</v>
      </c>
      <c r="M57" s="68" t="s">
        <v>458</v>
      </c>
      <c r="N57" s="68" t="s">
        <v>458</v>
      </c>
      <c r="O57" s="68" t="s">
        <v>458</v>
      </c>
      <c r="P57" s="68" t="s">
        <v>458</v>
      </c>
      <c r="Q57" s="68" t="s">
        <v>1439</v>
      </c>
      <c r="R57" s="68" t="s">
        <v>458</v>
      </c>
      <c r="S57" s="68" t="s">
        <v>458</v>
      </c>
      <c r="T57" s="68" t="s">
        <v>458</v>
      </c>
      <c r="U57" s="68" t="s">
        <v>458</v>
      </c>
      <c r="V57" s="68" t="s">
        <v>458</v>
      </c>
      <c r="W57" s="68" t="s">
        <v>458</v>
      </c>
      <c r="X57" s="68" t="s">
        <v>458</v>
      </c>
      <c r="Y57" s="68" t="s">
        <v>1439</v>
      </c>
      <c r="Z57" s="68" t="s">
        <v>458</v>
      </c>
      <c r="AA57" s="68" t="s">
        <v>458</v>
      </c>
      <c r="AB57" s="68" t="s">
        <v>458</v>
      </c>
      <c r="AC57" s="68" t="s">
        <v>458</v>
      </c>
      <c r="AD57" s="68" t="s">
        <v>458</v>
      </c>
      <c r="AE57" s="68" t="s">
        <v>458</v>
      </c>
      <c r="AF57" s="68" t="s">
        <v>458</v>
      </c>
      <c r="AG57" s="68" t="s">
        <v>458</v>
      </c>
      <c r="AH57" s="68" t="s">
        <v>458</v>
      </c>
      <c r="AI57" s="68" t="s">
        <v>458</v>
      </c>
      <c r="AJ57" s="68" t="s">
        <v>458</v>
      </c>
      <c r="AK57" s="68" t="s">
        <v>458</v>
      </c>
      <c r="AL57" s="68" t="s">
        <v>458</v>
      </c>
      <c r="AM57" s="68" t="s">
        <v>458</v>
      </c>
      <c r="AN57" s="68" t="s">
        <v>458</v>
      </c>
      <c r="AO57" s="68" t="s">
        <v>458</v>
      </c>
      <c r="AP57" s="68" t="s">
        <v>458</v>
      </c>
      <c r="AQ57" s="68" t="s">
        <v>458</v>
      </c>
      <c r="AR57" s="68" t="s">
        <v>458</v>
      </c>
      <c r="AS57" s="68" t="s">
        <v>458</v>
      </c>
      <c r="AT57" s="68" t="s">
        <v>458</v>
      </c>
      <c r="AU57" s="68" t="s">
        <v>458</v>
      </c>
      <c r="AV57" s="68" t="s">
        <v>458</v>
      </c>
      <c r="AW57" s="68" t="s">
        <v>458</v>
      </c>
      <c r="AX57" s="68" t="s">
        <v>458</v>
      </c>
      <c r="AY57" s="68" t="s">
        <v>458</v>
      </c>
      <c r="AZ57" s="68" t="s">
        <v>458</v>
      </c>
      <c r="BA57" s="68" t="s">
        <v>458</v>
      </c>
      <c r="BB57" s="68" t="s">
        <v>458</v>
      </c>
      <c r="BC57" s="68" t="s">
        <v>458</v>
      </c>
      <c r="BD57" s="68" t="s">
        <v>458</v>
      </c>
      <c r="BE57" s="68" t="s">
        <v>458</v>
      </c>
      <c r="BF57" s="68" t="s">
        <v>458</v>
      </c>
      <c r="BG57" s="68" t="s">
        <v>458</v>
      </c>
      <c r="BH57" s="68" t="s">
        <v>458</v>
      </c>
      <c r="BI57" s="68" t="s">
        <v>458</v>
      </c>
      <c r="BJ57" s="68" t="s">
        <v>458</v>
      </c>
      <c r="BK57" s="68" t="s">
        <v>458</v>
      </c>
      <c r="BL57" s="68" t="s">
        <v>458</v>
      </c>
      <c r="BM57" s="68" t="s">
        <v>458</v>
      </c>
      <c r="BN57" s="68" t="s">
        <v>1439</v>
      </c>
      <c r="BO57" s="68" t="s">
        <v>945</v>
      </c>
    </row>
    <row r="58" spans="1:67">
      <c r="A58" s="68">
        <v>56</v>
      </c>
      <c r="B58" s="68" t="s">
        <v>458</v>
      </c>
      <c r="C58" s="68" t="s">
        <v>458</v>
      </c>
      <c r="D58" s="68" t="s">
        <v>458</v>
      </c>
      <c r="E58" s="68" t="s">
        <v>458</v>
      </c>
      <c r="F58" s="68" t="s">
        <v>458</v>
      </c>
      <c r="G58" s="68" t="s">
        <v>458</v>
      </c>
      <c r="H58" s="68" t="s">
        <v>458</v>
      </c>
      <c r="I58" s="68" t="s">
        <v>458</v>
      </c>
      <c r="J58" s="68" t="s">
        <v>458</v>
      </c>
      <c r="K58" s="68" t="s">
        <v>458</v>
      </c>
      <c r="L58" s="68" t="s">
        <v>458</v>
      </c>
      <c r="M58" s="68" t="s">
        <v>458</v>
      </c>
      <c r="N58" s="68" t="s">
        <v>458</v>
      </c>
      <c r="O58" s="68" t="s">
        <v>458</v>
      </c>
      <c r="P58" s="68" t="s">
        <v>458</v>
      </c>
      <c r="Q58" s="68" t="s">
        <v>1439</v>
      </c>
      <c r="R58" s="68" t="s">
        <v>458</v>
      </c>
      <c r="S58" s="68" t="s">
        <v>458</v>
      </c>
      <c r="T58" s="68" t="s">
        <v>458</v>
      </c>
      <c r="U58" s="68" t="s">
        <v>458</v>
      </c>
      <c r="V58" s="68" t="s">
        <v>458</v>
      </c>
      <c r="W58" s="68" t="s">
        <v>458</v>
      </c>
      <c r="X58" s="68" t="s">
        <v>458</v>
      </c>
      <c r="Y58" s="68" t="s">
        <v>1439</v>
      </c>
      <c r="Z58" s="68" t="s">
        <v>458</v>
      </c>
      <c r="AA58" s="68" t="s">
        <v>458</v>
      </c>
      <c r="AB58" s="68" t="s">
        <v>458</v>
      </c>
      <c r="AC58" s="68" t="s">
        <v>458</v>
      </c>
      <c r="AD58" s="68" t="s">
        <v>458</v>
      </c>
      <c r="AE58" s="68" t="s">
        <v>458</v>
      </c>
      <c r="AF58" s="68" t="s">
        <v>458</v>
      </c>
      <c r="AG58" s="68" t="s">
        <v>458</v>
      </c>
      <c r="AH58" s="68" t="s">
        <v>458</v>
      </c>
      <c r="AI58" s="68" t="s">
        <v>458</v>
      </c>
      <c r="AJ58" s="68" t="s">
        <v>458</v>
      </c>
      <c r="AK58" s="68" t="s">
        <v>458</v>
      </c>
      <c r="AL58" s="68" t="s">
        <v>458</v>
      </c>
      <c r="AM58" s="68" t="s">
        <v>458</v>
      </c>
      <c r="AN58" s="68" t="s">
        <v>458</v>
      </c>
      <c r="AO58" s="68" t="s">
        <v>458</v>
      </c>
      <c r="AP58" s="68" t="s">
        <v>458</v>
      </c>
      <c r="AQ58" s="68" t="s">
        <v>458</v>
      </c>
      <c r="AR58" s="68" t="s">
        <v>458</v>
      </c>
      <c r="AS58" s="68" t="s">
        <v>458</v>
      </c>
      <c r="AT58" s="68" t="s">
        <v>458</v>
      </c>
      <c r="AU58" s="68" t="s">
        <v>458</v>
      </c>
      <c r="AV58" s="68" t="s">
        <v>458</v>
      </c>
      <c r="AW58" s="68" t="s">
        <v>458</v>
      </c>
      <c r="AX58" s="68" t="s">
        <v>458</v>
      </c>
      <c r="AY58" s="68" t="s">
        <v>458</v>
      </c>
      <c r="AZ58" s="68" t="s">
        <v>458</v>
      </c>
      <c r="BA58" s="68" t="s">
        <v>458</v>
      </c>
      <c r="BB58" s="68" t="s">
        <v>458</v>
      </c>
      <c r="BC58" s="68" t="s">
        <v>458</v>
      </c>
      <c r="BD58" s="68" t="s">
        <v>458</v>
      </c>
      <c r="BE58" s="68" t="s">
        <v>458</v>
      </c>
      <c r="BF58" s="68" t="s">
        <v>458</v>
      </c>
      <c r="BG58" s="68" t="s">
        <v>458</v>
      </c>
      <c r="BH58" s="68" t="s">
        <v>458</v>
      </c>
      <c r="BI58" s="68" t="s">
        <v>458</v>
      </c>
      <c r="BJ58" s="68" t="s">
        <v>458</v>
      </c>
      <c r="BK58" s="68" t="s">
        <v>458</v>
      </c>
      <c r="BL58" s="68" t="s">
        <v>458</v>
      </c>
      <c r="BM58" s="68" t="s">
        <v>458</v>
      </c>
      <c r="BN58" s="68" t="s">
        <v>1439</v>
      </c>
      <c r="BO58" s="68" t="s">
        <v>945</v>
      </c>
    </row>
    <row r="59" spans="1:67">
      <c r="A59" s="68">
        <v>57</v>
      </c>
      <c r="B59" s="68" t="s">
        <v>458</v>
      </c>
      <c r="C59" s="68" t="s">
        <v>458</v>
      </c>
      <c r="D59" s="68" t="s">
        <v>458</v>
      </c>
      <c r="E59" s="68" t="s">
        <v>458</v>
      </c>
      <c r="F59" s="68" t="s">
        <v>458</v>
      </c>
      <c r="G59" s="68" t="s">
        <v>458</v>
      </c>
      <c r="H59" s="68" t="s">
        <v>458</v>
      </c>
      <c r="I59" s="68" t="s">
        <v>458</v>
      </c>
      <c r="J59" s="68" t="s">
        <v>458</v>
      </c>
      <c r="K59" s="68" t="s">
        <v>458</v>
      </c>
      <c r="L59" s="68" t="s">
        <v>458</v>
      </c>
      <c r="M59" s="68" t="s">
        <v>458</v>
      </c>
      <c r="N59" s="68" t="s">
        <v>458</v>
      </c>
      <c r="O59" s="68" t="s">
        <v>458</v>
      </c>
      <c r="P59" s="68" t="s">
        <v>458</v>
      </c>
      <c r="Q59" s="68" t="s">
        <v>1439</v>
      </c>
      <c r="R59" s="68" t="s">
        <v>458</v>
      </c>
      <c r="S59" s="68" t="s">
        <v>458</v>
      </c>
      <c r="T59" s="68" t="s">
        <v>458</v>
      </c>
      <c r="U59" s="68" t="s">
        <v>458</v>
      </c>
      <c r="V59" s="68" t="s">
        <v>458</v>
      </c>
      <c r="W59" s="68" t="s">
        <v>458</v>
      </c>
      <c r="X59" s="68" t="s">
        <v>458</v>
      </c>
      <c r="Y59" s="68" t="s">
        <v>1439</v>
      </c>
      <c r="Z59" s="68" t="s">
        <v>458</v>
      </c>
      <c r="AA59" s="68" t="s">
        <v>458</v>
      </c>
      <c r="AB59" s="68" t="s">
        <v>458</v>
      </c>
      <c r="AC59" s="68" t="s">
        <v>458</v>
      </c>
      <c r="AD59" s="68" t="s">
        <v>458</v>
      </c>
      <c r="AE59" s="68" t="s">
        <v>458</v>
      </c>
      <c r="AF59" s="68" t="s">
        <v>458</v>
      </c>
      <c r="AG59" s="68" t="s">
        <v>458</v>
      </c>
      <c r="AH59" s="68" t="s">
        <v>458</v>
      </c>
      <c r="AI59" s="68" t="s">
        <v>458</v>
      </c>
      <c r="AJ59" s="68" t="s">
        <v>458</v>
      </c>
      <c r="AK59" s="68" t="s">
        <v>458</v>
      </c>
      <c r="AL59" s="68" t="s">
        <v>458</v>
      </c>
      <c r="AM59" s="68" t="s">
        <v>458</v>
      </c>
      <c r="AN59" s="68" t="s">
        <v>458</v>
      </c>
      <c r="AO59" s="68" t="s">
        <v>458</v>
      </c>
      <c r="AP59" s="68" t="s">
        <v>458</v>
      </c>
      <c r="AQ59" s="68" t="s">
        <v>458</v>
      </c>
      <c r="AR59" s="68" t="s">
        <v>458</v>
      </c>
      <c r="AS59" s="68" t="s">
        <v>458</v>
      </c>
      <c r="AT59" s="68" t="s">
        <v>458</v>
      </c>
      <c r="AU59" s="68" t="s">
        <v>458</v>
      </c>
      <c r="AV59" s="68" t="s">
        <v>458</v>
      </c>
      <c r="AW59" s="68" t="s">
        <v>458</v>
      </c>
      <c r="AX59" s="68" t="s">
        <v>458</v>
      </c>
      <c r="AY59" s="68" t="s">
        <v>458</v>
      </c>
      <c r="AZ59" s="68" t="s">
        <v>458</v>
      </c>
      <c r="BA59" s="68" t="s">
        <v>458</v>
      </c>
      <c r="BB59" s="68" t="s">
        <v>458</v>
      </c>
      <c r="BC59" s="68" t="s">
        <v>458</v>
      </c>
      <c r="BD59" s="68" t="s">
        <v>458</v>
      </c>
      <c r="BE59" s="68" t="s">
        <v>458</v>
      </c>
      <c r="BF59" s="68" t="s">
        <v>458</v>
      </c>
      <c r="BG59" s="68" t="s">
        <v>458</v>
      </c>
      <c r="BH59" s="68" t="s">
        <v>458</v>
      </c>
      <c r="BI59" s="68" t="s">
        <v>458</v>
      </c>
      <c r="BJ59" s="68" t="s">
        <v>458</v>
      </c>
      <c r="BK59" s="68" t="s">
        <v>458</v>
      </c>
      <c r="BL59" s="68" t="s">
        <v>458</v>
      </c>
      <c r="BM59" s="68" t="s">
        <v>458</v>
      </c>
      <c r="BN59" s="68" t="s">
        <v>1439</v>
      </c>
      <c r="BO59" s="68" t="s">
        <v>945</v>
      </c>
    </row>
    <row r="60" spans="1:67">
      <c r="A60" s="68">
        <v>58</v>
      </c>
      <c r="B60" s="68" t="s">
        <v>458</v>
      </c>
      <c r="C60" s="68" t="s">
        <v>458</v>
      </c>
      <c r="D60" s="68" t="s">
        <v>458</v>
      </c>
      <c r="E60" s="68" t="s">
        <v>458</v>
      </c>
      <c r="F60" s="68" t="s">
        <v>458</v>
      </c>
      <c r="G60" s="68" t="s">
        <v>458</v>
      </c>
      <c r="H60" s="68" t="s">
        <v>458</v>
      </c>
      <c r="I60" s="68" t="s">
        <v>458</v>
      </c>
      <c r="J60" s="68" t="s">
        <v>458</v>
      </c>
      <c r="K60" s="68" t="s">
        <v>458</v>
      </c>
      <c r="L60" s="68" t="s">
        <v>458</v>
      </c>
      <c r="M60" s="68" t="s">
        <v>458</v>
      </c>
      <c r="N60" s="68" t="s">
        <v>458</v>
      </c>
      <c r="O60" s="68" t="s">
        <v>458</v>
      </c>
      <c r="P60" s="68" t="s">
        <v>458</v>
      </c>
      <c r="Q60" s="68" t="s">
        <v>1439</v>
      </c>
      <c r="R60" s="68" t="s">
        <v>458</v>
      </c>
      <c r="S60" s="68" t="s">
        <v>458</v>
      </c>
      <c r="T60" s="68" t="s">
        <v>458</v>
      </c>
      <c r="U60" s="68" t="s">
        <v>458</v>
      </c>
      <c r="V60" s="68" t="s">
        <v>458</v>
      </c>
      <c r="W60" s="68" t="s">
        <v>458</v>
      </c>
      <c r="X60" s="68" t="s">
        <v>458</v>
      </c>
      <c r="Y60" s="68" t="s">
        <v>1439</v>
      </c>
      <c r="Z60" s="68" t="s">
        <v>458</v>
      </c>
      <c r="AA60" s="68" t="s">
        <v>458</v>
      </c>
      <c r="AB60" s="68" t="s">
        <v>458</v>
      </c>
      <c r="AC60" s="68" t="s">
        <v>458</v>
      </c>
      <c r="AD60" s="68" t="s">
        <v>458</v>
      </c>
      <c r="AE60" s="68" t="s">
        <v>458</v>
      </c>
      <c r="AF60" s="68" t="s">
        <v>458</v>
      </c>
      <c r="AG60" s="68" t="s">
        <v>458</v>
      </c>
      <c r="AH60" s="68" t="s">
        <v>458</v>
      </c>
      <c r="AI60" s="68" t="s">
        <v>458</v>
      </c>
      <c r="AJ60" s="68" t="s">
        <v>458</v>
      </c>
      <c r="AK60" s="68" t="s">
        <v>458</v>
      </c>
      <c r="AL60" s="68" t="s">
        <v>458</v>
      </c>
      <c r="AM60" s="68" t="s">
        <v>945</v>
      </c>
      <c r="AN60" s="68" t="s">
        <v>458</v>
      </c>
      <c r="AO60" s="68" t="s">
        <v>458</v>
      </c>
      <c r="AP60" s="68" t="s">
        <v>458</v>
      </c>
      <c r="AQ60" s="68" t="s">
        <v>458</v>
      </c>
      <c r="AR60" s="68" t="s">
        <v>458</v>
      </c>
      <c r="AS60" s="68" t="s">
        <v>458</v>
      </c>
      <c r="AT60" s="68" t="s">
        <v>458</v>
      </c>
      <c r="AU60" s="68" t="s">
        <v>458</v>
      </c>
      <c r="AV60" s="68" t="s">
        <v>458</v>
      </c>
      <c r="AW60" s="68" t="s">
        <v>458</v>
      </c>
      <c r="AX60" s="68" t="s">
        <v>458</v>
      </c>
      <c r="AY60" s="68" t="s">
        <v>458</v>
      </c>
      <c r="AZ60" s="68" t="s">
        <v>458</v>
      </c>
      <c r="BA60" s="68" t="s">
        <v>458</v>
      </c>
      <c r="BB60" s="68" t="s">
        <v>458</v>
      </c>
      <c r="BC60" s="68" t="s">
        <v>458</v>
      </c>
      <c r="BD60" s="68" t="s">
        <v>458</v>
      </c>
      <c r="BE60" s="68" t="s">
        <v>458</v>
      </c>
      <c r="BF60" s="68" t="s">
        <v>458</v>
      </c>
      <c r="BG60" s="68" t="s">
        <v>458</v>
      </c>
      <c r="BH60" s="68" t="s">
        <v>458</v>
      </c>
      <c r="BI60" s="68" t="s">
        <v>458</v>
      </c>
      <c r="BJ60" s="68" t="s">
        <v>458</v>
      </c>
      <c r="BK60" s="68" t="s">
        <v>458</v>
      </c>
      <c r="BL60" s="68" t="s">
        <v>458</v>
      </c>
      <c r="BM60" s="68" t="s">
        <v>458</v>
      </c>
      <c r="BN60" s="68" t="s">
        <v>1439</v>
      </c>
      <c r="BO60" s="68" t="s">
        <v>945</v>
      </c>
    </row>
    <row r="61" spans="1:67">
      <c r="A61" s="68">
        <v>59</v>
      </c>
      <c r="B61" s="68" t="s">
        <v>458</v>
      </c>
      <c r="C61" s="68" t="s">
        <v>458</v>
      </c>
      <c r="D61" s="68" t="s">
        <v>458</v>
      </c>
      <c r="E61" s="68" t="s">
        <v>458</v>
      </c>
      <c r="F61" s="68" t="s">
        <v>458</v>
      </c>
      <c r="G61" s="68" t="s">
        <v>458</v>
      </c>
      <c r="H61" s="68" t="s">
        <v>458</v>
      </c>
      <c r="I61" s="68" t="s">
        <v>458</v>
      </c>
      <c r="J61" s="68" t="s">
        <v>458</v>
      </c>
      <c r="K61" s="68" t="s">
        <v>458</v>
      </c>
      <c r="L61" s="68" t="s">
        <v>458</v>
      </c>
      <c r="M61" s="68" t="s">
        <v>458</v>
      </c>
      <c r="N61" s="68" t="s">
        <v>458</v>
      </c>
      <c r="O61" s="68" t="s">
        <v>458</v>
      </c>
      <c r="P61" s="68" t="s">
        <v>458</v>
      </c>
      <c r="Q61" s="68" t="s">
        <v>1439</v>
      </c>
      <c r="R61" s="68" t="s">
        <v>458</v>
      </c>
      <c r="S61" s="68" t="s">
        <v>458</v>
      </c>
      <c r="T61" s="68" t="s">
        <v>458</v>
      </c>
      <c r="U61" s="68" t="s">
        <v>458</v>
      </c>
      <c r="V61" s="68" t="s">
        <v>458</v>
      </c>
      <c r="W61" s="68" t="s">
        <v>458</v>
      </c>
      <c r="X61" s="68" t="s">
        <v>458</v>
      </c>
      <c r="Y61" s="68" t="s">
        <v>1439</v>
      </c>
      <c r="Z61" s="68" t="s">
        <v>458</v>
      </c>
      <c r="AA61" s="68" t="s">
        <v>458</v>
      </c>
      <c r="AB61" s="68" t="s">
        <v>458</v>
      </c>
      <c r="AC61" s="68" t="s">
        <v>458</v>
      </c>
      <c r="AD61" s="68" t="s">
        <v>458</v>
      </c>
      <c r="AE61" s="68" t="s">
        <v>458</v>
      </c>
      <c r="AF61" s="68" t="s">
        <v>458</v>
      </c>
      <c r="AG61" s="68" t="s">
        <v>458</v>
      </c>
      <c r="AH61" s="68" t="s">
        <v>458</v>
      </c>
      <c r="AI61" s="68" t="s">
        <v>458</v>
      </c>
      <c r="AJ61" s="68" t="s">
        <v>458</v>
      </c>
      <c r="AK61" s="68" t="s">
        <v>458</v>
      </c>
      <c r="AL61" s="68" t="s">
        <v>458</v>
      </c>
      <c r="AM61" s="68" t="s">
        <v>458</v>
      </c>
      <c r="AN61" s="68" t="s">
        <v>458</v>
      </c>
      <c r="AO61" s="68" t="s">
        <v>458</v>
      </c>
      <c r="AP61" s="68" t="s">
        <v>458</v>
      </c>
      <c r="AQ61" s="68" t="s">
        <v>458</v>
      </c>
      <c r="AR61" s="68" t="s">
        <v>458</v>
      </c>
      <c r="AS61" s="68" t="s">
        <v>458</v>
      </c>
      <c r="AT61" s="68" t="s">
        <v>458</v>
      </c>
      <c r="AU61" s="68" t="s">
        <v>458</v>
      </c>
      <c r="AV61" s="68" t="s">
        <v>458</v>
      </c>
      <c r="AW61" s="68" t="s">
        <v>458</v>
      </c>
      <c r="AX61" s="68" t="s">
        <v>458</v>
      </c>
      <c r="AY61" s="68" t="s">
        <v>458</v>
      </c>
      <c r="AZ61" s="68" t="s">
        <v>458</v>
      </c>
      <c r="BA61" s="68" t="s">
        <v>458</v>
      </c>
      <c r="BB61" s="68" t="s">
        <v>458</v>
      </c>
      <c r="BC61" s="68" t="s">
        <v>458</v>
      </c>
      <c r="BD61" s="68" t="s">
        <v>458</v>
      </c>
      <c r="BE61" s="68" t="s">
        <v>458</v>
      </c>
      <c r="BF61" s="68" t="s">
        <v>458</v>
      </c>
      <c r="BG61" s="68" t="s">
        <v>458</v>
      </c>
      <c r="BH61" s="68" t="s">
        <v>458</v>
      </c>
      <c r="BI61" s="68" t="s">
        <v>458</v>
      </c>
      <c r="BJ61" s="68" t="s">
        <v>458</v>
      </c>
      <c r="BK61" s="68" t="s">
        <v>458</v>
      </c>
      <c r="BL61" s="68" t="s">
        <v>458</v>
      </c>
      <c r="BM61" s="68" t="s">
        <v>458</v>
      </c>
      <c r="BN61" s="68" t="s">
        <v>1439</v>
      </c>
      <c r="BO61" s="68" t="s">
        <v>945</v>
      </c>
    </row>
    <row r="62" spans="1:67">
      <c r="A62" s="68">
        <v>60</v>
      </c>
      <c r="B62" s="68" t="s">
        <v>458</v>
      </c>
      <c r="C62" s="68" t="s">
        <v>458</v>
      </c>
      <c r="D62" s="68" t="s">
        <v>458</v>
      </c>
      <c r="E62" s="68" t="s">
        <v>458</v>
      </c>
      <c r="F62" s="68" t="s">
        <v>458</v>
      </c>
      <c r="G62" s="68" t="s">
        <v>458</v>
      </c>
      <c r="H62" s="68" t="s">
        <v>458</v>
      </c>
      <c r="I62" s="68" t="s">
        <v>458</v>
      </c>
      <c r="J62" s="68" t="s">
        <v>458</v>
      </c>
      <c r="K62" s="68" t="s">
        <v>458</v>
      </c>
      <c r="L62" s="68" t="s">
        <v>458</v>
      </c>
      <c r="M62" s="68" t="s">
        <v>458</v>
      </c>
      <c r="N62" s="68" t="s">
        <v>458</v>
      </c>
      <c r="O62" s="68" t="s">
        <v>458</v>
      </c>
      <c r="P62" s="68" t="s">
        <v>458</v>
      </c>
      <c r="Q62" s="68" t="s">
        <v>1439</v>
      </c>
      <c r="R62" s="68" t="s">
        <v>458</v>
      </c>
      <c r="S62" s="68" t="s">
        <v>458</v>
      </c>
      <c r="T62" s="68" t="s">
        <v>458</v>
      </c>
      <c r="U62" s="68" t="s">
        <v>458</v>
      </c>
      <c r="V62" s="68" t="s">
        <v>458</v>
      </c>
      <c r="W62" s="68" t="s">
        <v>458</v>
      </c>
      <c r="X62" s="68" t="s">
        <v>458</v>
      </c>
      <c r="Y62" s="68" t="s">
        <v>1439</v>
      </c>
      <c r="Z62" s="68" t="s">
        <v>458</v>
      </c>
      <c r="AA62" s="68" t="s">
        <v>458</v>
      </c>
      <c r="AB62" s="68" t="s">
        <v>458</v>
      </c>
      <c r="AC62" s="68" t="s">
        <v>458</v>
      </c>
      <c r="AD62" s="68" t="s">
        <v>458</v>
      </c>
      <c r="AE62" s="68" t="s">
        <v>458</v>
      </c>
      <c r="AF62" s="68" t="s">
        <v>458</v>
      </c>
      <c r="AG62" s="68" t="s">
        <v>458</v>
      </c>
      <c r="AH62" s="68" t="s">
        <v>458</v>
      </c>
      <c r="AI62" s="68" t="s">
        <v>458</v>
      </c>
      <c r="AJ62" s="68" t="s">
        <v>458</v>
      </c>
      <c r="AK62" s="68" t="s">
        <v>458</v>
      </c>
      <c r="AL62" s="68" t="s">
        <v>458</v>
      </c>
      <c r="AM62" s="68" t="s">
        <v>458</v>
      </c>
      <c r="AN62" s="68" t="s">
        <v>458</v>
      </c>
      <c r="AO62" s="68" t="s">
        <v>458</v>
      </c>
      <c r="AP62" s="68" t="s">
        <v>458</v>
      </c>
      <c r="AQ62" s="68" t="s">
        <v>458</v>
      </c>
      <c r="AR62" s="68" t="s">
        <v>458</v>
      </c>
      <c r="AS62" s="68" t="s">
        <v>458</v>
      </c>
      <c r="AT62" s="68" t="s">
        <v>458</v>
      </c>
      <c r="AU62" s="68" t="s">
        <v>458</v>
      </c>
      <c r="AV62" s="68" t="s">
        <v>458</v>
      </c>
      <c r="AW62" s="68" t="s">
        <v>458</v>
      </c>
      <c r="AX62" s="68" t="s">
        <v>458</v>
      </c>
      <c r="AY62" s="68" t="s">
        <v>458</v>
      </c>
      <c r="AZ62" s="68" t="s">
        <v>458</v>
      </c>
      <c r="BA62" s="68" t="s">
        <v>458</v>
      </c>
      <c r="BB62" s="68" t="s">
        <v>458</v>
      </c>
      <c r="BC62" s="68" t="s">
        <v>458</v>
      </c>
      <c r="BD62" s="68" t="s">
        <v>458</v>
      </c>
      <c r="BE62" s="68" t="s">
        <v>458</v>
      </c>
      <c r="BF62" s="68" t="s">
        <v>458</v>
      </c>
      <c r="BG62" s="68" t="s">
        <v>458</v>
      </c>
      <c r="BH62" s="68" t="s">
        <v>458</v>
      </c>
      <c r="BI62" s="68" t="s">
        <v>458</v>
      </c>
      <c r="BJ62" s="68" t="s">
        <v>458</v>
      </c>
      <c r="BK62" s="68" t="s">
        <v>458</v>
      </c>
      <c r="BL62" s="68" t="s">
        <v>458</v>
      </c>
      <c r="BM62" s="68" t="s">
        <v>458</v>
      </c>
      <c r="BN62" s="68" t="s">
        <v>1439</v>
      </c>
      <c r="BO62" s="68" t="s">
        <v>945</v>
      </c>
    </row>
    <row r="63" spans="1:67">
      <c r="A63" s="68">
        <v>61</v>
      </c>
      <c r="B63" s="68" t="s">
        <v>458</v>
      </c>
      <c r="C63" s="68" t="s">
        <v>458</v>
      </c>
      <c r="D63" s="68" t="s">
        <v>458</v>
      </c>
      <c r="E63" s="68" t="s">
        <v>458</v>
      </c>
      <c r="F63" s="68" t="s">
        <v>458</v>
      </c>
      <c r="G63" s="68" t="s">
        <v>458</v>
      </c>
      <c r="H63" s="68" t="s">
        <v>458</v>
      </c>
      <c r="I63" s="68" t="s">
        <v>458</v>
      </c>
      <c r="J63" s="68" t="s">
        <v>458</v>
      </c>
      <c r="K63" s="68" t="s">
        <v>458</v>
      </c>
      <c r="L63" s="68" t="s">
        <v>458</v>
      </c>
      <c r="M63" s="68" t="s">
        <v>458</v>
      </c>
      <c r="N63" s="68" t="s">
        <v>458</v>
      </c>
      <c r="O63" s="68" t="s">
        <v>458</v>
      </c>
      <c r="P63" s="68" t="s">
        <v>458</v>
      </c>
      <c r="Q63" s="68" t="s">
        <v>1439</v>
      </c>
      <c r="R63" s="68" t="s">
        <v>458</v>
      </c>
      <c r="S63" s="68" t="s">
        <v>458</v>
      </c>
      <c r="T63" s="68" t="s">
        <v>458</v>
      </c>
      <c r="U63" s="68" t="s">
        <v>458</v>
      </c>
      <c r="V63" s="68" t="s">
        <v>458</v>
      </c>
      <c r="W63" s="68" t="s">
        <v>458</v>
      </c>
      <c r="X63" s="68" t="s">
        <v>458</v>
      </c>
      <c r="Y63" s="68" t="s">
        <v>1439</v>
      </c>
      <c r="Z63" s="68" t="s">
        <v>458</v>
      </c>
      <c r="AA63" s="68" t="s">
        <v>458</v>
      </c>
      <c r="AB63" s="68" t="s">
        <v>458</v>
      </c>
      <c r="AC63" s="68" t="s">
        <v>458</v>
      </c>
      <c r="AD63" s="68" t="s">
        <v>458</v>
      </c>
      <c r="AE63" s="68" t="s">
        <v>458</v>
      </c>
      <c r="AF63" s="68" t="s">
        <v>458</v>
      </c>
      <c r="AG63" s="68" t="s">
        <v>458</v>
      </c>
      <c r="AH63" s="68" t="s">
        <v>458</v>
      </c>
      <c r="AI63" s="68" t="s">
        <v>458</v>
      </c>
      <c r="AJ63" s="68" t="s">
        <v>458</v>
      </c>
      <c r="AK63" s="68" t="s">
        <v>458</v>
      </c>
      <c r="AL63" s="68" t="s">
        <v>458</v>
      </c>
      <c r="AM63" s="68" t="s">
        <v>458</v>
      </c>
      <c r="AN63" s="68" t="s">
        <v>458</v>
      </c>
      <c r="AO63" s="68" t="s">
        <v>458</v>
      </c>
      <c r="AP63" s="68" t="s">
        <v>458</v>
      </c>
      <c r="AQ63" s="68" t="s">
        <v>458</v>
      </c>
      <c r="AR63" s="68" t="s">
        <v>458</v>
      </c>
      <c r="AS63" s="68" t="s">
        <v>458</v>
      </c>
      <c r="AT63" s="68" t="s">
        <v>458</v>
      </c>
      <c r="AU63" s="68" t="s">
        <v>458</v>
      </c>
      <c r="AV63" s="68" t="s">
        <v>458</v>
      </c>
      <c r="AW63" s="68" t="s">
        <v>458</v>
      </c>
      <c r="AX63" s="68" t="s">
        <v>458</v>
      </c>
      <c r="AY63" s="68" t="s">
        <v>458</v>
      </c>
      <c r="AZ63" s="68" t="s">
        <v>458</v>
      </c>
      <c r="BA63" s="68" t="s">
        <v>458</v>
      </c>
      <c r="BB63" s="68" t="s">
        <v>458</v>
      </c>
      <c r="BC63" s="68" t="s">
        <v>458</v>
      </c>
      <c r="BD63" s="68" t="s">
        <v>458</v>
      </c>
      <c r="BE63" s="68" t="s">
        <v>458</v>
      </c>
      <c r="BF63" s="68" t="s">
        <v>458</v>
      </c>
      <c r="BG63" s="68" t="s">
        <v>458</v>
      </c>
      <c r="BH63" s="68" t="s">
        <v>458</v>
      </c>
      <c r="BI63" s="68" t="s">
        <v>458</v>
      </c>
      <c r="BJ63" s="68" t="s">
        <v>458</v>
      </c>
      <c r="BK63" s="68" t="s">
        <v>458</v>
      </c>
      <c r="BL63" s="68" t="s">
        <v>458</v>
      </c>
      <c r="BM63" s="68" t="s">
        <v>458</v>
      </c>
      <c r="BN63" s="68" t="s">
        <v>1439</v>
      </c>
      <c r="BO63" s="68" t="s">
        <v>945</v>
      </c>
    </row>
    <row r="64" spans="1:67">
      <c r="A64" s="68">
        <v>62</v>
      </c>
      <c r="B64" s="68" t="s">
        <v>458</v>
      </c>
      <c r="C64" s="68" t="s">
        <v>458</v>
      </c>
      <c r="D64" s="68" t="s">
        <v>458</v>
      </c>
      <c r="E64" s="68" t="s">
        <v>458</v>
      </c>
      <c r="F64" s="68" t="s">
        <v>458</v>
      </c>
      <c r="G64" s="68" t="s">
        <v>458</v>
      </c>
      <c r="H64" s="68" t="s">
        <v>458</v>
      </c>
      <c r="I64" s="68" t="s">
        <v>458</v>
      </c>
      <c r="J64" s="68" t="s">
        <v>458</v>
      </c>
      <c r="K64" s="68" t="s">
        <v>458</v>
      </c>
      <c r="L64" s="68" t="s">
        <v>458</v>
      </c>
      <c r="M64" s="68" t="s">
        <v>458</v>
      </c>
      <c r="N64" s="68" t="s">
        <v>458</v>
      </c>
      <c r="O64" s="68" t="s">
        <v>458</v>
      </c>
      <c r="P64" s="68" t="s">
        <v>458</v>
      </c>
      <c r="Q64" s="68" t="s">
        <v>1439</v>
      </c>
      <c r="R64" s="68" t="s">
        <v>458</v>
      </c>
      <c r="S64" s="68" t="s">
        <v>458</v>
      </c>
      <c r="T64" s="68" t="s">
        <v>458</v>
      </c>
      <c r="U64" s="68" t="s">
        <v>458</v>
      </c>
      <c r="V64" s="68" t="s">
        <v>458</v>
      </c>
      <c r="W64" s="68" t="s">
        <v>458</v>
      </c>
      <c r="X64" s="68" t="s">
        <v>458</v>
      </c>
      <c r="Y64" s="68" t="s">
        <v>1439</v>
      </c>
      <c r="Z64" s="68" t="s">
        <v>458</v>
      </c>
      <c r="AA64" s="68" t="s">
        <v>458</v>
      </c>
      <c r="AB64" s="68" t="s">
        <v>458</v>
      </c>
      <c r="AC64" s="68" t="s">
        <v>458</v>
      </c>
      <c r="AD64" s="68" t="s">
        <v>458</v>
      </c>
      <c r="AE64" s="68" t="s">
        <v>458</v>
      </c>
      <c r="AF64" s="68" t="s">
        <v>458</v>
      </c>
      <c r="AG64" s="68" t="s">
        <v>458</v>
      </c>
      <c r="AH64" s="68" t="s">
        <v>458</v>
      </c>
      <c r="AI64" s="68" t="s">
        <v>458</v>
      </c>
      <c r="AJ64" s="68" t="s">
        <v>458</v>
      </c>
      <c r="AK64" s="68" t="s">
        <v>458</v>
      </c>
      <c r="AL64" s="68" t="s">
        <v>458</v>
      </c>
      <c r="AM64" s="68" t="s">
        <v>458</v>
      </c>
      <c r="AN64" s="68" t="s">
        <v>458</v>
      </c>
      <c r="AO64" s="68" t="s">
        <v>458</v>
      </c>
      <c r="AP64" s="68" t="s">
        <v>458</v>
      </c>
      <c r="AQ64" s="68" t="s">
        <v>458</v>
      </c>
      <c r="AR64" s="68" t="s">
        <v>458</v>
      </c>
      <c r="AS64" s="68" t="s">
        <v>458</v>
      </c>
      <c r="AT64" s="68" t="s">
        <v>458</v>
      </c>
      <c r="AU64" s="68" t="s">
        <v>458</v>
      </c>
      <c r="AV64" s="68" t="s">
        <v>458</v>
      </c>
      <c r="AW64" s="68" t="s">
        <v>458</v>
      </c>
      <c r="AX64" s="68" t="s">
        <v>458</v>
      </c>
      <c r="AY64" s="68" t="s">
        <v>458</v>
      </c>
      <c r="AZ64" s="68" t="s">
        <v>458</v>
      </c>
      <c r="BA64" s="68" t="s">
        <v>458</v>
      </c>
      <c r="BB64" s="68" t="s">
        <v>458</v>
      </c>
      <c r="BC64" s="68" t="s">
        <v>458</v>
      </c>
      <c r="BD64" s="68" t="s">
        <v>458</v>
      </c>
      <c r="BE64" s="68" t="s">
        <v>458</v>
      </c>
      <c r="BF64" s="68" t="s">
        <v>458</v>
      </c>
      <c r="BG64" s="68" t="s">
        <v>458</v>
      </c>
      <c r="BH64" s="68" t="s">
        <v>458</v>
      </c>
      <c r="BI64" s="68" t="s">
        <v>458</v>
      </c>
      <c r="BJ64" s="68" t="s">
        <v>458</v>
      </c>
      <c r="BK64" s="68" t="s">
        <v>458</v>
      </c>
      <c r="BL64" s="68" t="s">
        <v>458</v>
      </c>
      <c r="BM64" s="68" t="s">
        <v>458</v>
      </c>
      <c r="BN64" s="68" t="s">
        <v>1439</v>
      </c>
      <c r="BO64" s="68" t="s">
        <v>945</v>
      </c>
    </row>
    <row r="65" spans="1:67">
      <c r="A65" s="68">
        <v>63</v>
      </c>
      <c r="B65" s="68" t="s">
        <v>458</v>
      </c>
      <c r="C65" s="68" t="s">
        <v>458</v>
      </c>
      <c r="D65" s="68" t="s">
        <v>458</v>
      </c>
      <c r="E65" s="68" t="s">
        <v>458</v>
      </c>
      <c r="F65" s="68" t="s">
        <v>458</v>
      </c>
      <c r="G65" s="68" t="s">
        <v>458</v>
      </c>
      <c r="H65" s="68" t="s">
        <v>458</v>
      </c>
      <c r="I65" s="68" t="s">
        <v>458</v>
      </c>
      <c r="J65" s="68" t="s">
        <v>458</v>
      </c>
      <c r="K65" s="68" t="s">
        <v>458</v>
      </c>
      <c r="L65" s="68" t="s">
        <v>458</v>
      </c>
      <c r="M65" s="68" t="s">
        <v>458</v>
      </c>
      <c r="N65" s="68" t="s">
        <v>458</v>
      </c>
      <c r="O65" s="68" t="s">
        <v>458</v>
      </c>
      <c r="P65" s="68" t="s">
        <v>458</v>
      </c>
      <c r="Q65" s="68" t="s">
        <v>1439</v>
      </c>
      <c r="R65" s="68" t="s">
        <v>458</v>
      </c>
      <c r="S65" s="68" t="s">
        <v>458</v>
      </c>
      <c r="T65" s="68" t="s">
        <v>458</v>
      </c>
      <c r="U65" s="68" t="s">
        <v>458</v>
      </c>
      <c r="V65" s="68" t="s">
        <v>458</v>
      </c>
      <c r="W65" s="68" t="s">
        <v>458</v>
      </c>
      <c r="X65" s="68" t="s">
        <v>458</v>
      </c>
      <c r="Y65" s="68" t="s">
        <v>1439</v>
      </c>
      <c r="Z65" s="68" t="s">
        <v>458</v>
      </c>
      <c r="AA65" s="68" t="s">
        <v>458</v>
      </c>
      <c r="AB65" s="68" t="s">
        <v>458</v>
      </c>
      <c r="AC65" s="68" t="s">
        <v>458</v>
      </c>
      <c r="AD65" s="68" t="s">
        <v>458</v>
      </c>
      <c r="AE65" s="68" t="s">
        <v>458</v>
      </c>
      <c r="AF65" s="68" t="s">
        <v>458</v>
      </c>
      <c r="AG65" s="68" t="s">
        <v>458</v>
      </c>
      <c r="AH65" s="68" t="s">
        <v>458</v>
      </c>
      <c r="AI65" s="68" t="s">
        <v>458</v>
      </c>
      <c r="AJ65" s="68" t="s">
        <v>458</v>
      </c>
      <c r="AK65" s="68" t="s">
        <v>458</v>
      </c>
      <c r="AL65" s="68" t="s">
        <v>458</v>
      </c>
      <c r="AM65" s="68" t="s">
        <v>458</v>
      </c>
      <c r="AN65" s="68" t="s">
        <v>458</v>
      </c>
      <c r="AO65" s="68" t="s">
        <v>458</v>
      </c>
      <c r="AP65" s="68" t="s">
        <v>458</v>
      </c>
      <c r="AQ65" s="68" t="s">
        <v>458</v>
      </c>
      <c r="AR65" s="68" t="s">
        <v>458</v>
      </c>
      <c r="AS65" s="68" t="s">
        <v>458</v>
      </c>
      <c r="AT65" s="68" t="s">
        <v>458</v>
      </c>
      <c r="AU65" s="68" t="s">
        <v>458</v>
      </c>
      <c r="AV65" s="68" t="s">
        <v>458</v>
      </c>
      <c r="AW65" s="68" t="s">
        <v>458</v>
      </c>
      <c r="AX65" s="68" t="s">
        <v>458</v>
      </c>
      <c r="AY65" s="68" t="s">
        <v>458</v>
      </c>
      <c r="AZ65" s="68" t="s">
        <v>458</v>
      </c>
      <c r="BA65" s="68" t="s">
        <v>458</v>
      </c>
      <c r="BB65" s="68" t="s">
        <v>458</v>
      </c>
      <c r="BC65" s="68" t="s">
        <v>458</v>
      </c>
      <c r="BD65" s="68" t="s">
        <v>458</v>
      </c>
      <c r="BE65" s="68" t="s">
        <v>458</v>
      </c>
      <c r="BF65" s="68" t="s">
        <v>458</v>
      </c>
      <c r="BG65" s="68" t="s">
        <v>458</v>
      </c>
      <c r="BH65" s="68" t="s">
        <v>458</v>
      </c>
      <c r="BI65" s="68" t="s">
        <v>458</v>
      </c>
      <c r="BJ65" s="68" t="s">
        <v>458</v>
      </c>
      <c r="BK65" s="68" t="s">
        <v>458</v>
      </c>
      <c r="BL65" s="68" t="s">
        <v>458</v>
      </c>
      <c r="BM65" s="68" t="s">
        <v>458</v>
      </c>
      <c r="BN65" s="68" t="s">
        <v>1439</v>
      </c>
      <c r="BO65" s="68" t="s">
        <v>945</v>
      </c>
    </row>
    <row r="66" spans="1:67">
      <c r="A66" s="68">
        <v>64</v>
      </c>
      <c r="B66" s="68" t="s">
        <v>458</v>
      </c>
      <c r="C66" s="68" t="s">
        <v>458</v>
      </c>
      <c r="D66" s="68" t="s">
        <v>458</v>
      </c>
      <c r="E66" s="68" t="s">
        <v>458</v>
      </c>
      <c r="F66" s="68" t="s">
        <v>458</v>
      </c>
      <c r="G66" s="68" t="s">
        <v>458</v>
      </c>
      <c r="H66" s="68" t="s">
        <v>458</v>
      </c>
      <c r="I66" s="68" t="s">
        <v>458</v>
      </c>
      <c r="J66" s="68" t="s">
        <v>458</v>
      </c>
      <c r="K66" s="68" t="s">
        <v>458</v>
      </c>
      <c r="L66" s="68" t="s">
        <v>458</v>
      </c>
      <c r="M66" s="68" t="s">
        <v>458</v>
      </c>
      <c r="N66" s="68" t="s">
        <v>458</v>
      </c>
      <c r="O66" s="68" t="s">
        <v>458</v>
      </c>
      <c r="P66" s="68" t="s">
        <v>458</v>
      </c>
      <c r="Q66" s="68" t="s">
        <v>1439</v>
      </c>
      <c r="R66" s="68" t="s">
        <v>458</v>
      </c>
      <c r="S66" s="68" t="s">
        <v>458</v>
      </c>
      <c r="T66" s="68" t="s">
        <v>458</v>
      </c>
      <c r="U66" s="68" t="s">
        <v>458</v>
      </c>
      <c r="V66" s="68" t="s">
        <v>458</v>
      </c>
      <c r="W66" s="68" t="s">
        <v>458</v>
      </c>
      <c r="X66" s="68" t="s">
        <v>458</v>
      </c>
      <c r="Y66" s="68" t="s">
        <v>1439</v>
      </c>
      <c r="Z66" s="68" t="s">
        <v>458</v>
      </c>
      <c r="AA66" s="68" t="s">
        <v>458</v>
      </c>
      <c r="AB66" s="68" t="s">
        <v>458</v>
      </c>
      <c r="AC66" s="68" t="s">
        <v>458</v>
      </c>
      <c r="AD66" s="68" t="s">
        <v>458</v>
      </c>
      <c r="AE66" s="68" t="s">
        <v>458</v>
      </c>
      <c r="AF66" s="68" t="s">
        <v>458</v>
      </c>
      <c r="AG66" s="68" t="s">
        <v>458</v>
      </c>
      <c r="AH66" s="68" t="s">
        <v>458</v>
      </c>
      <c r="AI66" s="68" t="s">
        <v>458</v>
      </c>
      <c r="AJ66" s="68" t="s">
        <v>458</v>
      </c>
      <c r="AK66" s="68" t="s">
        <v>458</v>
      </c>
      <c r="AL66" s="68" t="s">
        <v>458</v>
      </c>
      <c r="AM66" s="68" t="s">
        <v>458</v>
      </c>
      <c r="AN66" s="68" t="s">
        <v>458</v>
      </c>
      <c r="AO66" s="68" t="s">
        <v>458</v>
      </c>
      <c r="AP66" s="68" t="s">
        <v>458</v>
      </c>
      <c r="AQ66" s="68" t="s">
        <v>458</v>
      </c>
      <c r="AR66" s="68" t="s">
        <v>458</v>
      </c>
      <c r="AS66" s="68" t="s">
        <v>458</v>
      </c>
      <c r="AT66" s="68" t="s">
        <v>458</v>
      </c>
      <c r="AU66" s="68" t="s">
        <v>458</v>
      </c>
      <c r="AV66" s="68" t="s">
        <v>458</v>
      </c>
      <c r="AW66" s="68" t="s">
        <v>458</v>
      </c>
      <c r="AX66" s="68" t="s">
        <v>458</v>
      </c>
      <c r="AY66" s="68" t="s">
        <v>458</v>
      </c>
      <c r="AZ66" s="68" t="s">
        <v>458</v>
      </c>
      <c r="BA66" s="68" t="s">
        <v>458</v>
      </c>
      <c r="BB66" s="68" t="s">
        <v>458</v>
      </c>
      <c r="BC66" s="68" t="s">
        <v>458</v>
      </c>
      <c r="BD66" s="68" t="s">
        <v>458</v>
      </c>
      <c r="BE66" s="68" t="s">
        <v>458</v>
      </c>
      <c r="BF66" s="68" t="s">
        <v>458</v>
      </c>
      <c r="BG66" s="68" t="s">
        <v>458</v>
      </c>
      <c r="BH66" s="68" t="s">
        <v>458</v>
      </c>
      <c r="BI66" s="68" t="s">
        <v>458</v>
      </c>
      <c r="BJ66" s="68" t="s">
        <v>458</v>
      </c>
      <c r="BK66" s="68" t="s">
        <v>458</v>
      </c>
      <c r="BL66" s="68" t="s">
        <v>458</v>
      </c>
      <c r="BM66" s="68" t="s">
        <v>458</v>
      </c>
      <c r="BN66" s="68" t="s">
        <v>1439</v>
      </c>
      <c r="BO66" s="68" t="s">
        <v>945</v>
      </c>
    </row>
    <row r="67" spans="1:67">
      <c r="A67" s="68">
        <v>65</v>
      </c>
      <c r="B67" s="68" t="s">
        <v>458</v>
      </c>
      <c r="C67" s="68" t="s">
        <v>458</v>
      </c>
      <c r="D67" s="68" t="s">
        <v>458</v>
      </c>
      <c r="E67" s="68" t="s">
        <v>458</v>
      </c>
      <c r="F67" s="68" t="s">
        <v>458</v>
      </c>
      <c r="G67" s="68" t="s">
        <v>458</v>
      </c>
      <c r="H67" s="68" t="s">
        <v>458</v>
      </c>
      <c r="I67" s="68" t="s">
        <v>458</v>
      </c>
      <c r="J67" s="68" t="s">
        <v>458</v>
      </c>
      <c r="K67" s="68" t="s">
        <v>458</v>
      </c>
      <c r="L67" s="68" t="s">
        <v>458</v>
      </c>
      <c r="M67" s="68" t="s">
        <v>458</v>
      </c>
      <c r="N67" s="68" t="s">
        <v>458</v>
      </c>
      <c r="O67" s="68" t="s">
        <v>458</v>
      </c>
      <c r="P67" s="68" t="s">
        <v>458</v>
      </c>
      <c r="Q67" s="68" t="s">
        <v>1439</v>
      </c>
      <c r="R67" s="68" t="s">
        <v>458</v>
      </c>
      <c r="S67" s="68" t="s">
        <v>458</v>
      </c>
      <c r="T67" s="68" t="s">
        <v>458</v>
      </c>
      <c r="U67" s="68" t="s">
        <v>458</v>
      </c>
      <c r="V67" s="68" t="s">
        <v>458</v>
      </c>
      <c r="W67" s="68" t="s">
        <v>458</v>
      </c>
      <c r="X67" s="68" t="s">
        <v>458</v>
      </c>
      <c r="Y67" s="68" t="s">
        <v>1439</v>
      </c>
      <c r="Z67" s="68" t="s">
        <v>458</v>
      </c>
      <c r="AA67" s="68" t="s">
        <v>458</v>
      </c>
      <c r="AB67" s="68" t="s">
        <v>458</v>
      </c>
      <c r="AC67" s="68" t="s">
        <v>458</v>
      </c>
      <c r="AD67" s="68" t="s">
        <v>458</v>
      </c>
      <c r="AE67" s="68" t="s">
        <v>458</v>
      </c>
      <c r="AF67" s="68" t="s">
        <v>458</v>
      </c>
      <c r="AG67" s="68" t="s">
        <v>458</v>
      </c>
      <c r="AH67" s="68" t="s">
        <v>458</v>
      </c>
      <c r="AI67" s="68" t="s">
        <v>458</v>
      </c>
      <c r="AJ67" s="68" t="s">
        <v>458</v>
      </c>
      <c r="AK67" s="68" t="s">
        <v>458</v>
      </c>
      <c r="AL67" s="68" t="s">
        <v>458</v>
      </c>
      <c r="AM67" s="68" t="s">
        <v>458</v>
      </c>
      <c r="AN67" s="68" t="s">
        <v>458</v>
      </c>
      <c r="AO67" s="68" t="s">
        <v>458</v>
      </c>
      <c r="AP67" s="68" t="s">
        <v>458</v>
      </c>
      <c r="AQ67" s="68" t="s">
        <v>458</v>
      </c>
      <c r="AR67" s="68" t="s">
        <v>458</v>
      </c>
      <c r="AS67" s="68" t="s">
        <v>458</v>
      </c>
      <c r="AT67" s="68" t="s">
        <v>458</v>
      </c>
      <c r="AU67" s="68" t="s">
        <v>458</v>
      </c>
      <c r="AV67" s="68" t="s">
        <v>458</v>
      </c>
      <c r="AW67" s="68" t="s">
        <v>458</v>
      </c>
      <c r="AX67" s="68" t="s">
        <v>458</v>
      </c>
      <c r="AY67" s="68" t="s">
        <v>458</v>
      </c>
      <c r="AZ67" s="68" t="s">
        <v>458</v>
      </c>
      <c r="BA67" s="68" t="s">
        <v>458</v>
      </c>
      <c r="BB67" s="68" t="s">
        <v>458</v>
      </c>
      <c r="BC67" s="68" t="s">
        <v>458</v>
      </c>
      <c r="BD67" s="68" t="s">
        <v>458</v>
      </c>
      <c r="BE67" s="68" t="s">
        <v>458</v>
      </c>
      <c r="BF67" s="68" t="s">
        <v>458</v>
      </c>
      <c r="BG67" s="68" t="s">
        <v>458</v>
      </c>
      <c r="BH67" s="68" t="s">
        <v>458</v>
      </c>
      <c r="BI67" s="68" t="s">
        <v>458</v>
      </c>
      <c r="BJ67" s="68" t="s">
        <v>458</v>
      </c>
      <c r="BK67" s="68" t="s">
        <v>458</v>
      </c>
      <c r="BL67" s="68" t="s">
        <v>458</v>
      </c>
      <c r="BM67" s="68" t="s">
        <v>458</v>
      </c>
      <c r="BN67" s="68" t="s">
        <v>1439</v>
      </c>
      <c r="BO67" s="68" t="s">
        <v>945</v>
      </c>
    </row>
    <row r="68" spans="1:67">
      <c r="A68" s="68">
        <v>66</v>
      </c>
      <c r="B68" s="68" t="s">
        <v>458</v>
      </c>
      <c r="C68" s="68" t="s">
        <v>458</v>
      </c>
      <c r="D68" s="68" t="s">
        <v>458</v>
      </c>
      <c r="E68" s="68" t="s">
        <v>458</v>
      </c>
      <c r="F68" s="68" t="s">
        <v>458</v>
      </c>
      <c r="G68" s="68" t="s">
        <v>458</v>
      </c>
      <c r="H68" s="68" t="s">
        <v>458</v>
      </c>
      <c r="I68" s="68" t="s">
        <v>458</v>
      </c>
      <c r="J68" s="68" t="s">
        <v>458</v>
      </c>
      <c r="K68" s="68" t="s">
        <v>458</v>
      </c>
      <c r="L68" s="68" t="s">
        <v>458</v>
      </c>
      <c r="M68" s="68" t="s">
        <v>458</v>
      </c>
      <c r="N68" s="68" t="s">
        <v>458</v>
      </c>
      <c r="O68" s="68" t="s">
        <v>458</v>
      </c>
      <c r="P68" s="68" t="s">
        <v>458</v>
      </c>
      <c r="Q68" s="68" t="s">
        <v>1439</v>
      </c>
      <c r="R68" s="68" t="s">
        <v>458</v>
      </c>
      <c r="S68" s="68" t="s">
        <v>458</v>
      </c>
      <c r="T68" s="68" t="s">
        <v>458</v>
      </c>
      <c r="U68" s="68" t="s">
        <v>458</v>
      </c>
      <c r="V68" s="68" t="s">
        <v>458</v>
      </c>
      <c r="W68" s="68" t="s">
        <v>458</v>
      </c>
      <c r="X68" s="68" t="s">
        <v>458</v>
      </c>
      <c r="Y68" s="68" t="s">
        <v>1439</v>
      </c>
      <c r="Z68" s="68" t="s">
        <v>458</v>
      </c>
      <c r="AA68" s="68" t="s">
        <v>458</v>
      </c>
      <c r="AB68" s="68" t="s">
        <v>458</v>
      </c>
      <c r="AC68" s="68" t="s">
        <v>458</v>
      </c>
      <c r="AD68" s="68" t="s">
        <v>458</v>
      </c>
      <c r="AE68" s="68" t="s">
        <v>458</v>
      </c>
      <c r="AF68" s="68" t="s">
        <v>458</v>
      </c>
      <c r="AG68" s="68" t="s">
        <v>458</v>
      </c>
      <c r="AH68" s="68" t="s">
        <v>458</v>
      </c>
      <c r="AI68" s="68" t="s">
        <v>458</v>
      </c>
      <c r="AJ68" s="68" t="s">
        <v>458</v>
      </c>
      <c r="AK68" s="68" t="s">
        <v>458</v>
      </c>
      <c r="AL68" s="68" t="s">
        <v>458</v>
      </c>
      <c r="AM68" s="68" t="s">
        <v>458</v>
      </c>
      <c r="AN68" s="68" t="s">
        <v>458</v>
      </c>
      <c r="AO68" s="68" t="s">
        <v>458</v>
      </c>
      <c r="AP68" s="68" t="s">
        <v>458</v>
      </c>
      <c r="AQ68" s="68" t="s">
        <v>458</v>
      </c>
      <c r="AR68" s="68" t="s">
        <v>458</v>
      </c>
      <c r="AS68" s="68" t="s">
        <v>458</v>
      </c>
      <c r="AT68" s="68" t="s">
        <v>458</v>
      </c>
      <c r="AU68" s="68" t="s">
        <v>458</v>
      </c>
      <c r="AV68" s="68" t="s">
        <v>458</v>
      </c>
      <c r="AW68" s="68" t="s">
        <v>458</v>
      </c>
      <c r="AX68" s="68" t="s">
        <v>458</v>
      </c>
      <c r="AY68" s="68" t="s">
        <v>458</v>
      </c>
      <c r="AZ68" s="68" t="s">
        <v>458</v>
      </c>
      <c r="BA68" s="68" t="s">
        <v>458</v>
      </c>
      <c r="BB68" s="68" t="s">
        <v>458</v>
      </c>
      <c r="BC68" s="68" t="s">
        <v>458</v>
      </c>
      <c r="BD68" s="68" t="s">
        <v>458</v>
      </c>
      <c r="BE68" s="68" t="s">
        <v>458</v>
      </c>
      <c r="BF68" s="68" t="s">
        <v>458</v>
      </c>
      <c r="BG68" s="68" t="s">
        <v>458</v>
      </c>
      <c r="BH68" s="68" t="s">
        <v>458</v>
      </c>
      <c r="BI68" s="68" t="s">
        <v>458</v>
      </c>
      <c r="BJ68" s="68" t="s">
        <v>458</v>
      </c>
      <c r="BK68" s="68" t="s">
        <v>458</v>
      </c>
      <c r="BL68" s="68" t="s">
        <v>458</v>
      </c>
      <c r="BM68" s="68" t="s">
        <v>458</v>
      </c>
      <c r="BN68" s="68" t="s">
        <v>1439</v>
      </c>
      <c r="BO68" s="68" t="s">
        <v>945</v>
      </c>
    </row>
    <row r="69" spans="1:67">
      <c r="A69" s="68">
        <v>67</v>
      </c>
      <c r="B69" s="68" t="s">
        <v>458</v>
      </c>
      <c r="C69" s="68" t="s">
        <v>458</v>
      </c>
      <c r="D69" s="68" t="s">
        <v>458</v>
      </c>
      <c r="E69" s="68" t="s">
        <v>458</v>
      </c>
      <c r="F69" s="68" t="s">
        <v>458</v>
      </c>
      <c r="G69" s="68" t="s">
        <v>458</v>
      </c>
      <c r="H69" s="68" t="s">
        <v>458</v>
      </c>
      <c r="I69" s="68" t="s">
        <v>458</v>
      </c>
      <c r="J69" s="68" t="s">
        <v>458</v>
      </c>
      <c r="K69" s="68" t="s">
        <v>458</v>
      </c>
      <c r="L69" s="68" t="s">
        <v>458</v>
      </c>
      <c r="M69" s="68" t="s">
        <v>458</v>
      </c>
      <c r="N69" s="68" t="s">
        <v>458</v>
      </c>
      <c r="O69" s="68" t="s">
        <v>458</v>
      </c>
      <c r="P69" s="68" t="s">
        <v>458</v>
      </c>
      <c r="Q69" s="68" t="s">
        <v>1439</v>
      </c>
      <c r="R69" s="68" t="s">
        <v>458</v>
      </c>
      <c r="S69" s="68" t="s">
        <v>458</v>
      </c>
      <c r="T69" s="68" t="s">
        <v>458</v>
      </c>
      <c r="U69" s="68" t="s">
        <v>458</v>
      </c>
      <c r="V69" s="68" t="s">
        <v>458</v>
      </c>
      <c r="W69" s="68" t="s">
        <v>458</v>
      </c>
      <c r="X69" s="68" t="s">
        <v>458</v>
      </c>
      <c r="Y69" s="68" t="s">
        <v>1439</v>
      </c>
      <c r="Z69" s="68" t="s">
        <v>458</v>
      </c>
      <c r="AA69" s="68" t="s">
        <v>458</v>
      </c>
      <c r="AB69" s="68" t="s">
        <v>458</v>
      </c>
      <c r="AC69" s="68" t="s">
        <v>458</v>
      </c>
      <c r="AD69" s="68" t="s">
        <v>458</v>
      </c>
      <c r="AE69" s="68" t="s">
        <v>458</v>
      </c>
      <c r="AF69" s="68" t="s">
        <v>458</v>
      </c>
      <c r="AG69" s="68" t="s">
        <v>458</v>
      </c>
      <c r="AH69" s="68" t="s">
        <v>458</v>
      </c>
      <c r="AI69" s="68" t="s">
        <v>458</v>
      </c>
      <c r="AJ69" s="68" t="s">
        <v>458</v>
      </c>
      <c r="AK69" s="68" t="s">
        <v>458</v>
      </c>
      <c r="AL69" s="68" t="s">
        <v>458</v>
      </c>
      <c r="AM69" s="68" t="s">
        <v>945</v>
      </c>
      <c r="AN69" s="68" t="s">
        <v>458</v>
      </c>
      <c r="AO69" s="68" t="s">
        <v>458</v>
      </c>
      <c r="AP69" s="68" t="s">
        <v>458</v>
      </c>
      <c r="AQ69" s="68" t="s">
        <v>458</v>
      </c>
      <c r="AR69" s="68" t="s">
        <v>458</v>
      </c>
      <c r="AS69" s="68" t="s">
        <v>458</v>
      </c>
      <c r="AT69" s="68" t="s">
        <v>458</v>
      </c>
      <c r="AU69" s="68" t="s">
        <v>458</v>
      </c>
      <c r="AV69" s="68" t="s">
        <v>458</v>
      </c>
      <c r="AW69" s="68" t="s">
        <v>458</v>
      </c>
      <c r="AX69" s="68" t="s">
        <v>458</v>
      </c>
      <c r="AY69" s="68" t="s">
        <v>458</v>
      </c>
      <c r="AZ69" s="68" t="s">
        <v>458</v>
      </c>
      <c r="BA69" s="68" t="s">
        <v>458</v>
      </c>
      <c r="BB69" s="68" t="s">
        <v>458</v>
      </c>
      <c r="BC69" s="68" t="s">
        <v>458</v>
      </c>
      <c r="BD69" s="68" t="s">
        <v>458</v>
      </c>
      <c r="BE69" s="68" t="s">
        <v>458</v>
      </c>
      <c r="BF69" s="68" t="s">
        <v>458</v>
      </c>
      <c r="BG69" s="68" t="s">
        <v>458</v>
      </c>
      <c r="BH69" s="68" t="s">
        <v>458</v>
      </c>
      <c r="BI69" s="68" t="s">
        <v>458</v>
      </c>
      <c r="BJ69" s="68" t="s">
        <v>458</v>
      </c>
      <c r="BK69" s="68" t="s">
        <v>458</v>
      </c>
      <c r="BL69" s="68" t="s">
        <v>458</v>
      </c>
      <c r="BM69" s="68" t="s">
        <v>458</v>
      </c>
      <c r="BN69" s="68" t="s">
        <v>1439</v>
      </c>
      <c r="BO69" s="68" t="s">
        <v>945</v>
      </c>
    </row>
    <row r="70" spans="1:67">
      <c r="A70" s="68">
        <v>68</v>
      </c>
      <c r="B70" s="68" t="s">
        <v>458</v>
      </c>
      <c r="C70" s="68" t="s">
        <v>458</v>
      </c>
      <c r="D70" s="68" t="s">
        <v>458</v>
      </c>
      <c r="E70" s="68" t="s">
        <v>458</v>
      </c>
      <c r="F70" s="68" t="s">
        <v>458</v>
      </c>
      <c r="G70" s="68" t="s">
        <v>458</v>
      </c>
      <c r="H70" s="68" t="s">
        <v>458</v>
      </c>
      <c r="I70" s="68" t="s">
        <v>458</v>
      </c>
      <c r="J70" s="68" t="s">
        <v>458</v>
      </c>
      <c r="K70" s="68" t="s">
        <v>458</v>
      </c>
      <c r="L70" s="68" t="s">
        <v>458</v>
      </c>
      <c r="M70" s="68" t="s">
        <v>458</v>
      </c>
      <c r="N70" s="68" t="s">
        <v>458</v>
      </c>
      <c r="O70" s="68" t="s">
        <v>458</v>
      </c>
      <c r="P70" s="68" t="s">
        <v>458</v>
      </c>
      <c r="Q70" s="68" t="s">
        <v>1439</v>
      </c>
      <c r="R70" s="68" t="s">
        <v>458</v>
      </c>
      <c r="S70" s="68" t="s">
        <v>458</v>
      </c>
      <c r="T70" s="68" t="s">
        <v>458</v>
      </c>
      <c r="U70" s="68" t="s">
        <v>458</v>
      </c>
      <c r="V70" s="68" t="s">
        <v>458</v>
      </c>
      <c r="W70" s="68" t="s">
        <v>458</v>
      </c>
      <c r="X70" s="68" t="s">
        <v>458</v>
      </c>
      <c r="Y70" s="68" t="s">
        <v>1439</v>
      </c>
      <c r="Z70" s="68" t="s">
        <v>458</v>
      </c>
      <c r="AA70" s="68" t="s">
        <v>458</v>
      </c>
      <c r="AB70" s="68" t="s">
        <v>458</v>
      </c>
      <c r="AC70" s="68" t="s">
        <v>458</v>
      </c>
      <c r="AD70" s="68" t="s">
        <v>458</v>
      </c>
      <c r="AE70" s="68" t="s">
        <v>458</v>
      </c>
      <c r="AF70" s="68" t="s">
        <v>458</v>
      </c>
      <c r="AG70" s="68" t="s">
        <v>458</v>
      </c>
      <c r="AH70" s="68" t="s">
        <v>458</v>
      </c>
      <c r="AI70" s="68" t="s">
        <v>458</v>
      </c>
      <c r="AJ70" s="68" t="s">
        <v>458</v>
      </c>
      <c r="AK70" s="68" t="s">
        <v>458</v>
      </c>
      <c r="AL70" s="68" t="s">
        <v>458</v>
      </c>
      <c r="AM70" s="68" t="s">
        <v>458</v>
      </c>
      <c r="AN70" s="68" t="s">
        <v>458</v>
      </c>
      <c r="AO70" s="68" t="s">
        <v>458</v>
      </c>
      <c r="AP70" s="68" t="s">
        <v>458</v>
      </c>
      <c r="AQ70" s="68" t="s">
        <v>458</v>
      </c>
      <c r="AR70" s="68" t="s">
        <v>458</v>
      </c>
      <c r="AS70" s="68" t="s">
        <v>458</v>
      </c>
      <c r="AT70" s="68" t="s">
        <v>458</v>
      </c>
      <c r="AU70" s="68" t="s">
        <v>458</v>
      </c>
      <c r="AV70" s="68" t="s">
        <v>458</v>
      </c>
      <c r="AW70" s="68" t="s">
        <v>458</v>
      </c>
      <c r="AX70" s="68" t="s">
        <v>458</v>
      </c>
      <c r="AY70" s="68" t="s">
        <v>458</v>
      </c>
      <c r="AZ70" s="68" t="s">
        <v>458</v>
      </c>
      <c r="BA70" s="68" t="s">
        <v>458</v>
      </c>
      <c r="BB70" s="68" t="s">
        <v>458</v>
      </c>
      <c r="BC70" s="68" t="s">
        <v>458</v>
      </c>
      <c r="BD70" s="68" t="s">
        <v>458</v>
      </c>
      <c r="BE70" s="68" t="s">
        <v>458</v>
      </c>
      <c r="BF70" s="68" t="s">
        <v>458</v>
      </c>
      <c r="BG70" s="68" t="s">
        <v>458</v>
      </c>
      <c r="BH70" s="68" t="s">
        <v>458</v>
      </c>
      <c r="BI70" s="68" t="s">
        <v>458</v>
      </c>
      <c r="BJ70" s="68" t="s">
        <v>458</v>
      </c>
      <c r="BK70" s="68" t="s">
        <v>458</v>
      </c>
      <c r="BL70" s="68" t="s">
        <v>458</v>
      </c>
      <c r="BM70" s="68" t="s">
        <v>458</v>
      </c>
      <c r="BN70" s="68" t="s">
        <v>1439</v>
      </c>
      <c r="BO70" s="68" t="s">
        <v>945</v>
      </c>
    </row>
    <row r="71" spans="1:67">
      <c r="A71" s="68">
        <v>69</v>
      </c>
      <c r="B71" s="68" t="s">
        <v>458</v>
      </c>
      <c r="C71" s="68" t="s">
        <v>458</v>
      </c>
      <c r="D71" s="68" t="s">
        <v>458</v>
      </c>
      <c r="E71" s="68" t="s">
        <v>458</v>
      </c>
      <c r="F71" s="68" t="s">
        <v>458</v>
      </c>
      <c r="G71" s="68" t="s">
        <v>458</v>
      </c>
      <c r="H71" s="68" t="s">
        <v>458</v>
      </c>
      <c r="I71" s="68" t="s">
        <v>458</v>
      </c>
      <c r="J71" s="68" t="s">
        <v>458</v>
      </c>
      <c r="K71" s="68" t="s">
        <v>458</v>
      </c>
      <c r="L71" s="68" t="s">
        <v>458</v>
      </c>
      <c r="M71" s="68" t="s">
        <v>458</v>
      </c>
      <c r="N71" s="68" t="s">
        <v>458</v>
      </c>
      <c r="O71" s="68" t="s">
        <v>458</v>
      </c>
      <c r="P71" s="68" t="s">
        <v>458</v>
      </c>
      <c r="Q71" s="68" t="s">
        <v>1439</v>
      </c>
      <c r="R71" s="68" t="s">
        <v>458</v>
      </c>
      <c r="S71" s="68" t="s">
        <v>458</v>
      </c>
      <c r="T71" s="68" t="s">
        <v>458</v>
      </c>
      <c r="U71" s="68" t="s">
        <v>458</v>
      </c>
      <c r="V71" s="68" t="s">
        <v>458</v>
      </c>
      <c r="W71" s="68" t="s">
        <v>458</v>
      </c>
      <c r="X71" s="68" t="s">
        <v>458</v>
      </c>
      <c r="Y71" s="68" t="s">
        <v>1439</v>
      </c>
      <c r="Z71" s="68" t="s">
        <v>458</v>
      </c>
      <c r="AA71" s="68" t="s">
        <v>458</v>
      </c>
      <c r="AB71" s="68" t="s">
        <v>458</v>
      </c>
      <c r="AC71" s="68" t="s">
        <v>458</v>
      </c>
      <c r="AD71" s="68" t="s">
        <v>458</v>
      </c>
      <c r="AE71" s="68" t="s">
        <v>458</v>
      </c>
      <c r="AF71" s="68" t="s">
        <v>458</v>
      </c>
      <c r="AG71" s="68" t="s">
        <v>458</v>
      </c>
      <c r="AH71" s="68" t="s">
        <v>458</v>
      </c>
      <c r="AI71" s="68" t="s">
        <v>458</v>
      </c>
      <c r="AJ71" s="68" t="s">
        <v>458</v>
      </c>
      <c r="AK71" s="68" t="s">
        <v>458</v>
      </c>
      <c r="AL71" s="68" t="s">
        <v>458</v>
      </c>
      <c r="AM71" s="68" t="s">
        <v>458</v>
      </c>
      <c r="AN71" s="68" t="s">
        <v>458</v>
      </c>
      <c r="AO71" s="68" t="s">
        <v>458</v>
      </c>
      <c r="AP71" s="68" t="s">
        <v>458</v>
      </c>
      <c r="AQ71" s="68" t="s">
        <v>458</v>
      </c>
      <c r="AR71" s="68" t="s">
        <v>458</v>
      </c>
      <c r="AS71" s="68" t="s">
        <v>458</v>
      </c>
      <c r="AT71" s="68" t="s">
        <v>458</v>
      </c>
      <c r="AU71" s="68" t="s">
        <v>458</v>
      </c>
      <c r="AV71" s="68" t="s">
        <v>458</v>
      </c>
      <c r="AW71" s="68" t="s">
        <v>458</v>
      </c>
      <c r="AX71" s="68" t="s">
        <v>458</v>
      </c>
      <c r="AY71" s="68" t="s">
        <v>458</v>
      </c>
      <c r="AZ71" s="68" t="s">
        <v>458</v>
      </c>
      <c r="BA71" s="68" t="s">
        <v>458</v>
      </c>
      <c r="BB71" s="68" t="s">
        <v>458</v>
      </c>
      <c r="BC71" s="68" t="s">
        <v>458</v>
      </c>
      <c r="BD71" s="68" t="s">
        <v>458</v>
      </c>
      <c r="BE71" s="68" t="s">
        <v>458</v>
      </c>
      <c r="BF71" s="68" t="s">
        <v>458</v>
      </c>
      <c r="BG71" s="68" t="s">
        <v>458</v>
      </c>
      <c r="BH71" s="68" t="s">
        <v>458</v>
      </c>
      <c r="BI71" s="68" t="s">
        <v>458</v>
      </c>
      <c r="BJ71" s="68" t="s">
        <v>458</v>
      </c>
      <c r="BK71" s="68" t="s">
        <v>458</v>
      </c>
      <c r="BL71" s="68" t="s">
        <v>458</v>
      </c>
      <c r="BM71" s="68" t="s">
        <v>458</v>
      </c>
      <c r="BN71" s="68" t="s">
        <v>1439</v>
      </c>
      <c r="BO71" s="68" t="s">
        <v>945</v>
      </c>
    </row>
    <row r="72" spans="1:67">
      <c r="A72" s="68">
        <v>70</v>
      </c>
      <c r="B72" s="68" t="s">
        <v>458</v>
      </c>
      <c r="C72" s="68" t="s">
        <v>458</v>
      </c>
      <c r="D72" s="68" t="s">
        <v>458</v>
      </c>
      <c r="E72" s="68" t="s">
        <v>458</v>
      </c>
      <c r="F72" s="68" t="s">
        <v>458</v>
      </c>
      <c r="G72" s="68" t="s">
        <v>458</v>
      </c>
      <c r="H72" s="68" t="s">
        <v>458</v>
      </c>
      <c r="I72" s="68" t="s">
        <v>458</v>
      </c>
      <c r="J72" s="68" t="s">
        <v>458</v>
      </c>
      <c r="K72" s="68" t="s">
        <v>458</v>
      </c>
      <c r="L72" s="68" t="s">
        <v>458</v>
      </c>
      <c r="M72" s="68" t="s">
        <v>458</v>
      </c>
      <c r="N72" s="68" t="s">
        <v>458</v>
      </c>
      <c r="O72" s="68" t="s">
        <v>458</v>
      </c>
      <c r="P72" s="68" t="s">
        <v>458</v>
      </c>
      <c r="Q72" s="68" t="s">
        <v>1439</v>
      </c>
      <c r="R72" s="68" t="s">
        <v>458</v>
      </c>
      <c r="S72" s="68" t="s">
        <v>458</v>
      </c>
      <c r="T72" s="68" t="s">
        <v>458</v>
      </c>
      <c r="U72" s="68" t="s">
        <v>458</v>
      </c>
      <c r="V72" s="68" t="s">
        <v>458</v>
      </c>
      <c r="W72" s="68" t="s">
        <v>458</v>
      </c>
      <c r="X72" s="68" t="s">
        <v>458</v>
      </c>
      <c r="Y72" s="68" t="s">
        <v>1439</v>
      </c>
      <c r="Z72" s="68" t="s">
        <v>458</v>
      </c>
      <c r="AA72" s="68" t="s">
        <v>458</v>
      </c>
      <c r="AB72" s="68" t="s">
        <v>458</v>
      </c>
      <c r="AC72" s="68" t="s">
        <v>458</v>
      </c>
      <c r="AD72" s="68" t="s">
        <v>458</v>
      </c>
      <c r="AE72" s="68" t="s">
        <v>458</v>
      </c>
      <c r="AF72" s="68" t="s">
        <v>458</v>
      </c>
      <c r="AG72" s="68" t="s">
        <v>458</v>
      </c>
      <c r="AH72" s="68" t="s">
        <v>458</v>
      </c>
      <c r="AI72" s="68" t="s">
        <v>458</v>
      </c>
      <c r="AJ72" s="68" t="s">
        <v>458</v>
      </c>
      <c r="AK72" s="68" t="s">
        <v>458</v>
      </c>
      <c r="AL72" s="68" t="s">
        <v>458</v>
      </c>
      <c r="AM72" s="68" t="s">
        <v>458</v>
      </c>
      <c r="AN72" s="68" t="s">
        <v>458</v>
      </c>
      <c r="AO72" s="68" t="s">
        <v>458</v>
      </c>
      <c r="AP72" s="68" t="s">
        <v>458</v>
      </c>
      <c r="AQ72" s="68" t="s">
        <v>458</v>
      </c>
      <c r="AR72" s="68" t="s">
        <v>458</v>
      </c>
      <c r="AS72" s="68" t="s">
        <v>458</v>
      </c>
      <c r="AT72" s="68" t="s">
        <v>458</v>
      </c>
      <c r="AU72" s="68" t="s">
        <v>458</v>
      </c>
      <c r="AV72" s="68" t="s">
        <v>458</v>
      </c>
      <c r="AW72" s="68" t="s">
        <v>458</v>
      </c>
      <c r="AX72" s="68" t="s">
        <v>458</v>
      </c>
      <c r="AY72" s="68" t="s">
        <v>458</v>
      </c>
      <c r="AZ72" s="68" t="s">
        <v>458</v>
      </c>
      <c r="BA72" s="68" t="s">
        <v>458</v>
      </c>
      <c r="BB72" s="68" t="s">
        <v>458</v>
      </c>
      <c r="BC72" s="68" t="s">
        <v>458</v>
      </c>
      <c r="BD72" s="68" t="s">
        <v>458</v>
      </c>
      <c r="BE72" s="68" t="s">
        <v>458</v>
      </c>
      <c r="BF72" s="68" t="s">
        <v>458</v>
      </c>
      <c r="BG72" s="68" t="s">
        <v>458</v>
      </c>
      <c r="BH72" s="68" t="s">
        <v>458</v>
      </c>
      <c r="BI72" s="68" t="s">
        <v>458</v>
      </c>
      <c r="BJ72" s="68" t="s">
        <v>458</v>
      </c>
      <c r="BK72" s="68" t="s">
        <v>458</v>
      </c>
      <c r="BL72" s="68" t="s">
        <v>458</v>
      </c>
      <c r="BM72" s="68" t="s">
        <v>458</v>
      </c>
      <c r="BN72" s="68" t="s">
        <v>1439</v>
      </c>
      <c r="BO72" s="68" t="s">
        <v>945</v>
      </c>
    </row>
    <row r="73" spans="1:67">
      <c r="A73" s="68">
        <v>71</v>
      </c>
      <c r="B73" s="68" t="s">
        <v>458</v>
      </c>
      <c r="C73" s="68" t="s">
        <v>458</v>
      </c>
      <c r="D73" s="68" t="s">
        <v>458</v>
      </c>
      <c r="E73" s="68" t="s">
        <v>458</v>
      </c>
      <c r="F73" s="68" t="s">
        <v>458</v>
      </c>
      <c r="G73" s="68" t="s">
        <v>458</v>
      </c>
      <c r="H73" s="68" t="s">
        <v>458</v>
      </c>
      <c r="I73" s="68" t="s">
        <v>458</v>
      </c>
      <c r="J73" s="68" t="s">
        <v>458</v>
      </c>
      <c r="K73" s="68" t="s">
        <v>458</v>
      </c>
      <c r="L73" s="68" t="s">
        <v>458</v>
      </c>
      <c r="M73" s="68" t="s">
        <v>458</v>
      </c>
      <c r="N73" s="68" t="s">
        <v>458</v>
      </c>
      <c r="O73" s="68" t="s">
        <v>458</v>
      </c>
      <c r="P73" s="68" t="s">
        <v>458</v>
      </c>
      <c r="Q73" s="68" t="s">
        <v>1439</v>
      </c>
      <c r="R73" s="68" t="s">
        <v>458</v>
      </c>
      <c r="S73" s="68" t="s">
        <v>458</v>
      </c>
      <c r="T73" s="68" t="s">
        <v>458</v>
      </c>
      <c r="U73" s="68" t="s">
        <v>458</v>
      </c>
      <c r="V73" s="68" t="s">
        <v>458</v>
      </c>
      <c r="W73" s="68" t="s">
        <v>458</v>
      </c>
      <c r="X73" s="68" t="s">
        <v>458</v>
      </c>
      <c r="Y73" s="68" t="s">
        <v>1439</v>
      </c>
      <c r="Z73" s="68" t="s">
        <v>458</v>
      </c>
      <c r="AA73" s="68" t="s">
        <v>458</v>
      </c>
      <c r="AB73" s="68" t="s">
        <v>458</v>
      </c>
      <c r="AC73" s="68" t="s">
        <v>458</v>
      </c>
      <c r="AD73" s="68" t="s">
        <v>458</v>
      </c>
      <c r="AE73" s="68" t="s">
        <v>458</v>
      </c>
      <c r="AF73" s="68" t="s">
        <v>458</v>
      </c>
      <c r="AG73" s="68" t="s">
        <v>458</v>
      </c>
      <c r="AH73" s="68" t="s">
        <v>458</v>
      </c>
      <c r="AI73" s="68" t="s">
        <v>458</v>
      </c>
      <c r="AJ73" s="68" t="s">
        <v>458</v>
      </c>
      <c r="AK73" s="68" t="s">
        <v>458</v>
      </c>
      <c r="AL73" s="68" t="s">
        <v>458</v>
      </c>
      <c r="AM73" s="68" t="s">
        <v>458</v>
      </c>
      <c r="AN73" s="68" t="s">
        <v>458</v>
      </c>
      <c r="AO73" s="68" t="s">
        <v>458</v>
      </c>
      <c r="AP73" s="68" t="s">
        <v>458</v>
      </c>
      <c r="AQ73" s="68" t="s">
        <v>458</v>
      </c>
      <c r="AR73" s="68" t="s">
        <v>458</v>
      </c>
      <c r="AS73" s="68" t="s">
        <v>458</v>
      </c>
      <c r="AT73" s="68" t="s">
        <v>458</v>
      </c>
      <c r="AU73" s="68" t="s">
        <v>458</v>
      </c>
      <c r="AV73" s="68" t="s">
        <v>458</v>
      </c>
      <c r="AW73" s="68" t="s">
        <v>458</v>
      </c>
      <c r="AX73" s="68" t="s">
        <v>458</v>
      </c>
      <c r="AY73" s="68" t="s">
        <v>458</v>
      </c>
      <c r="AZ73" s="68" t="s">
        <v>458</v>
      </c>
      <c r="BA73" s="68" t="s">
        <v>458</v>
      </c>
      <c r="BB73" s="68" t="s">
        <v>458</v>
      </c>
      <c r="BC73" s="68" t="s">
        <v>458</v>
      </c>
      <c r="BD73" s="68" t="s">
        <v>458</v>
      </c>
      <c r="BE73" s="68" t="s">
        <v>458</v>
      </c>
      <c r="BF73" s="68" t="s">
        <v>458</v>
      </c>
      <c r="BG73" s="68" t="s">
        <v>458</v>
      </c>
      <c r="BH73" s="68" t="s">
        <v>458</v>
      </c>
      <c r="BI73" s="68" t="s">
        <v>458</v>
      </c>
      <c r="BJ73" s="68" t="s">
        <v>458</v>
      </c>
      <c r="BK73" s="68" t="s">
        <v>458</v>
      </c>
      <c r="BL73" s="68" t="s">
        <v>458</v>
      </c>
      <c r="BM73" s="68" t="s">
        <v>458</v>
      </c>
      <c r="BN73" s="68" t="s">
        <v>1439</v>
      </c>
      <c r="BO73" s="68" t="s">
        <v>945</v>
      </c>
    </row>
    <row r="74" spans="1:67">
      <c r="A74" s="68">
        <v>72</v>
      </c>
      <c r="B74" s="68" t="s">
        <v>458</v>
      </c>
      <c r="C74" s="68" t="s">
        <v>458</v>
      </c>
      <c r="D74" s="68" t="s">
        <v>458</v>
      </c>
      <c r="E74" s="68" t="s">
        <v>458</v>
      </c>
      <c r="F74" s="68" t="s">
        <v>458</v>
      </c>
      <c r="G74" s="68" t="s">
        <v>458</v>
      </c>
      <c r="H74" s="68" t="s">
        <v>458</v>
      </c>
      <c r="I74" s="68" t="s">
        <v>458</v>
      </c>
      <c r="J74" s="68" t="s">
        <v>458</v>
      </c>
      <c r="K74" s="68" t="s">
        <v>458</v>
      </c>
      <c r="L74" s="68" t="s">
        <v>458</v>
      </c>
      <c r="M74" s="68" t="s">
        <v>458</v>
      </c>
      <c r="N74" s="68" t="s">
        <v>458</v>
      </c>
      <c r="O74" s="68" t="s">
        <v>458</v>
      </c>
      <c r="P74" s="68" t="s">
        <v>458</v>
      </c>
      <c r="Q74" s="68" t="s">
        <v>1439</v>
      </c>
      <c r="R74" s="68" t="s">
        <v>458</v>
      </c>
      <c r="S74" s="68" t="s">
        <v>458</v>
      </c>
      <c r="T74" s="68" t="s">
        <v>458</v>
      </c>
      <c r="U74" s="68" t="s">
        <v>458</v>
      </c>
      <c r="V74" s="68" t="s">
        <v>458</v>
      </c>
      <c r="W74" s="68" t="s">
        <v>458</v>
      </c>
      <c r="X74" s="68" t="s">
        <v>458</v>
      </c>
      <c r="Y74" s="68" t="s">
        <v>1439</v>
      </c>
      <c r="Z74" s="68" t="s">
        <v>458</v>
      </c>
      <c r="AA74" s="68" t="s">
        <v>458</v>
      </c>
      <c r="AB74" s="68" t="s">
        <v>458</v>
      </c>
      <c r="AC74" s="68" t="s">
        <v>458</v>
      </c>
      <c r="AD74" s="68" t="s">
        <v>458</v>
      </c>
      <c r="AE74" s="68" t="s">
        <v>458</v>
      </c>
      <c r="AF74" s="68" t="s">
        <v>458</v>
      </c>
      <c r="AG74" s="68" t="s">
        <v>458</v>
      </c>
      <c r="AH74" s="68" t="s">
        <v>458</v>
      </c>
      <c r="AI74" s="68" t="s">
        <v>458</v>
      </c>
      <c r="AJ74" s="68" t="s">
        <v>458</v>
      </c>
      <c r="AK74" s="68" t="s">
        <v>458</v>
      </c>
      <c r="AL74" s="68" t="s">
        <v>458</v>
      </c>
      <c r="AM74" s="68" t="s">
        <v>458</v>
      </c>
      <c r="AN74" s="68" t="s">
        <v>458</v>
      </c>
      <c r="AO74" s="68" t="s">
        <v>458</v>
      </c>
      <c r="AP74" s="68" t="s">
        <v>458</v>
      </c>
      <c r="AQ74" s="68" t="s">
        <v>458</v>
      </c>
      <c r="AR74" s="68" t="s">
        <v>458</v>
      </c>
      <c r="AS74" s="68" t="s">
        <v>458</v>
      </c>
      <c r="AT74" s="68" t="s">
        <v>458</v>
      </c>
      <c r="AU74" s="68" t="s">
        <v>458</v>
      </c>
      <c r="AV74" s="68" t="s">
        <v>458</v>
      </c>
      <c r="AW74" s="68" t="s">
        <v>458</v>
      </c>
      <c r="AX74" s="68" t="s">
        <v>458</v>
      </c>
      <c r="AY74" s="68" t="s">
        <v>458</v>
      </c>
      <c r="AZ74" s="68" t="s">
        <v>458</v>
      </c>
      <c r="BA74" s="68" t="s">
        <v>458</v>
      </c>
      <c r="BB74" s="68" t="s">
        <v>458</v>
      </c>
      <c r="BC74" s="68" t="s">
        <v>458</v>
      </c>
      <c r="BD74" s="68" t="s">
        <v>458</v>
      </c>
      <c r="BE74" s="68" t="s">
        <v>458</v>
      </c>
      <c r="BF74" s="68" t="s">
        <v>458</v>
      </c>
      <c r="BG74" s="68" t="s">
        <v>458</v>
      </c>
      <c r="BH74" s="68" t="s">
        <v>458</v>
      </c>
      <c r="BI74" s="68" t="s">
        <v>458</v>
      </c>
      <c r="BJ74" s="68" t="s">
        <v>458</v>
      </c>
      <c r="BK74" s="68" t="s">
        <v>458</v>
      </c>
      <c r="BL74" s="68" t="s">
        <v>458</v>
      </c>
      <c r="BM74" s="68" t="s">
        <v>458</v>
      </c>
      <c r="BN74" s="68" t="s">
        <v>1439</v>
      </c>
      <c r="BO74" s="68" t="s">
        <v>945</v>
      </c>
    </row>
    <row r="75" spans="1:67">
      <c r="A75" s="68">
        <v>73</v>
      </c>
      <c r="B75" s="68" t="s">
        <v>458</v>
      </c>
      <c r="C75" s="68" t="s">
        <v>458</v>
      </c>
      <c r="D75" s="68" t="s">
        <v>458</v>
      </c>
      <c r="E75" s="68" t="s">
        <v>458</v>
      </c>
      <c r="F75" s="68" t="s">
        <v>458</v>
      </c>
      <c r="G75" s="68" t="s">
        <v>458</v>
      </c>
      <c r="H75" s="68" t="s">
        <v>458</v>
      </c>
      <c r="I75" s="68" t="s">
        <v>458</v>
      </c>
      <c r="J75" s="68" t="s">
        <v>458</v>
      </c>
      <c r="K75" s="68" t="s">
        <v>458</v>
      </c>
      <c r="L75" s="68" t="s">
        <v>458</v>
      </c>
      <c r="M75" s="68" t="s">
        <v>458</v>
      </c>
      <c r="N75" s="68" t="s">
        <v>458</v>
      </c>
      <c r="O75" s="68" t="s">
        <v>458</v>
      </c>
      <c r="P75" s="68" t="s">
        <v>458</v>
      </c>
      <c r="Q75" s="68" t="s">
        <v>1439</v>
      </c>
      <c r="R75" s="68" t="s">
        <v>458</v>
      </c>
      <c r="S75" s="68" t="s">
        <v>458</v>
      </c>
      <c r="T75" s="68" t="s">
        <v>458</v>
      </c>
      <c r="U75" s="68" t="s">
        <v>458</v>
      </c>
      <c r="V75" s="68" t="s">
        <v>458</v>
      </c>
      <c r="W75" s="68" t="s">
        <v>458</v>
      </c>
      <c r="X75" s="68" t="s">
        <v>458</v>
      </c>
      <c r="Y75" s="68" t="s">
        <v>1439</v>
      </c>
      <c r="Z75" s="68" t="s">
        <v>458</v>
      </c>
      <c r="AA75" s="68" t="s">
        <v>458</v>
      </c>
      <c r="AB75" s="68" t="s">
        <v>458</v>
      </c>
      <c r="AC75" s="68" t="s">
        <v>458</v>
      </c>
      <c r="AD75" s="68" t="s">
        <v>458</v>
      </c>
      <c r="AE75" s="68" t="s">
        <v>458</v>
      </c>
      <c r="AF75" s="68" t="s">
        <v>458</v>
      </c>
      <c r="AG75" s="68" t="s">
        <v>458</v>
      </c>
      <c r="AH75" s="68" t="s">
        <v>458</v>
      </c>
      <c r="AI75" s="68" t="s">
        <v>458</v>
      </c>
      <c r="AJ75" s="68" t="s">
        <v>458</v>
      </c>
      <c r="AK75" s="68" t="s">
        <v>458</v>
      </c>
      <c r="AL75" s="68" t="s">
        <v>458</v>
      </c>
      <c r="AM75" s="68" t="s">
        <v>458</v>
      </c>
      <c r="AN75" s="68" t="s">
        <v>458</v>
      </c>
      <c r="AO75" s="68" t="s">
        <v>458</v>
      </c>
      <c r="AP75" s="68" t="s">
        <v>458</v>
      </c>
      <c r="AQ75" s="68" t="s">
        <v>458</v>
      </c>
      <c r="AR75" s="68" t="s">
        <v>458</v>
      </c>
      <c r="AS75" s="68" t="s">
        <v>458</v>
      </c>
      <c r="AT75" s="68" t="s">
        <v>458</v>
      </c>
      <c r="AU75" s="68" t="s">
        <v>458</v>
      </c>
      <c r="AV75" s="68" t="s">
        <v>458</v>
      </c>
      <c r="AW75" s="68" t="s">
        <v>458</v>
      </c>
      <c r="AX75" s="68" t="s">
        <v>458</v>
      </c>
      <c r="AY75" s="68" t="s">
        <v>458</v>
      </c>
      <c r="AZ75" s="68" t="s">
        <v>458</v>
      </c>
      <c r="BA75" s="68" t="s">
        <v>458</v>
      </c>
      <c r="BB75" s="68" t="s">
        <v>458</v>
      </c>
      <c r="BC75" s="68" t="s">
        <v>458</v>
      </c>
      <c r="BD75" s="68" t="s">
        <v>458</v>
      </c>
      <c r="BE75" s="68" t="s">
        <v>458</v>
      </c>
      <c r="BF75" s="68" t="s">
        <v>458</v>
      </c>
      <c r="BG75" s="68" t="s">
        <v>458</v>
      </c>
      <c r="BH75" s="68" t="s">
        <v>458</v>
      </c>
      <c r="BI75" s="68" t="s">
        <v>458</v>
      </c>
      <c r="BJ75" s="68" t="s">
        <v>458</v>
      </c>
      <c r="BK75" s="68" t="s">
        <v>458</v>
      </c>
      <c r="BL75" s="68" t="s">
        <v>458</v>
      </c>
      <c r="BM75" s="68" t="s">
        <v>458</v>
      </c>
      <c r="BN75" s="68" t="s">
        <v>1439</v>
      </c>
      <c r="BO75" s="68" t="s">
        <v>945</v>
      </c>
    </row>
    <row r="76" spans="1:67">
      <c r="A76" s="68">
        <v>74</v>
      </c>
      <c r="B76" s="68" t="s">
        <v>458</v>
      </c>
      <c r="C76" s="68" t="s">
        <v>458</v>
      </c>
      <c r="D76" s="68" t="s">
        <v>458</v>
      </c>
      <c r="E76" s="68" t="s">
        <v>458</v>
      </c>
      <c r="F76" s="68" t="s">
        <v>458</v>
      </c>
      <c r="G76" s="68" t="s">
        <v>458</v>
      </c>
      <c r="H76" s="68" t="s">
        <v>458</v>
      </c>
      <c r="I76" s="68" t="s">
        <v>458</v>
      </c>
      <c r="J76" s="68" t="s">
        <v>458</v>
      </c>
      <c r="K76" s="68" t="s">
        <v>458</v>
      </c>
      <c r="L76" s="68" t="s">
        <v>458</v>
      </c>
      <c r="M76" s="68" t="s">
        <v>458</v>
      </c>
      <c r="N76" s="68" t="s">
        <v>458</v>
      </c>
      <c r="O76" s="68" t="s">
        <v>458</v>
      </c>
      <c r="P76" s="68" t="s">
        <v>458</v>
      </c>
      <c r="Q76" s="68" t="s">
        <v>1439</v>
      </c>
      <c r="R76" s="68" t="s">
        <v>458</v>
      </c>
      <c r="S76" s="68" t="s">
        <v>458</v>
      </c>
      <c r="T76" s="68" t="s">
        <v>458</v>
      </c>
      <c r="U76" s="68" t="s">
        <v>458</v>
      </c>
      <c r="V76" s="68" t="s">
        <v>458</v>
      </c>
      <c r="W76" s="68" t="s">
        <v>458</v>
      </c>
      <c r="X76" s="68" t="s">
        <v>458</v>
      </c>
      <c r="Y76" s="68" t="s">
        <v>1439</v>
      </c>
      <c r="Z76" s="68" t="s">
        <v>458</v>
      </c>
      <c r="AA76" s="68" t="s">
        <v>458</v>
      </c>
      <c r="AB76" s="68" t="s">
        <v>458</v>
      </c>
      <c r="AC76" s="68" t="s">
        <v>458</v>
      </c>
      <c r="AD76" s="68" t="s">
        <v>458</v>
      </c>
      <c r="AE76" s="68" t="s">
        <v>458</v>
      </c>
      <c r="AF76" s="68" t="s">
        <v>458</v>
      </c>
      <c r="AG76" s="68" t="s">
        <v>458</v>
      </c>
      <c r="AH76" s="68" t="s">
        <v>458</v>
      </c>
      <c r="AI76" s="68" t="s">
        <v>458</v>
      </c>
      <c r="AJ76" s="68" t="s">
        <v>458</v>
      </c>
      <c r="AK76" s="68" t="s">
        <v>458</v>
      </c>
      <c r="AL76" s="68" t="s">
        <v>458</v>
      </c>
      <c r="AM76" s="68" t="s">
        <v>458</v>
      </c>
      <c r="AN76" s="68" t="s">
        <v>458</v>
      </c>
      <c r="AO76" s="68" t="s">
        <v>458</v>
      </c>
      <c r="AP76" s="68" t="s">
        <v>458</v>
      </c>
      <c r="AQ76" s="68" t="s">
        <v>458</v>
      </c>
      <c r="AR76" s="68" t="s">
        <v>458</v>
      </c>
      <c r="AS76" s="68" t="s">
        <v>458</v>
      </c>
      <c r="AT76" s="68" t="s">
        <v>458</v>
      </c>
      <c r="AU76" s="68" t="s">
        <v>458</v>
      </c>
      <c r="AV76" s="68" t="s">
        <v>458</v>
      </c>
      <c r="AW76" s="68" t="s">
        <v>458</v>
      </c>
      <c r="AX76" s="68" t="s">
        <v>458</v>
      </c>
      <c r="AY76" s="68" t="s">
        <v>458</v>
      </c>
      <c r="AZ76" s="68" t="s">
        <v>458</v>
      </c>
      <c r="BA76" s="68" t="s">
        <v>458</v>
      </c>
      <c r="BB76" s="68" t="s">
        <v>458</v>
      </c>
      <c r="BC76" s="68" t="s">
        <v>458</v>
      </c>
      <c r="BD76" s="68" t="s">
        <v>458</v>
      </c>
      <c r="BE76" s="68" t="s">
        <v>458</v>
      </c>
      <c r="BF76" s="68" t="s">
        <v>458</v>
      </c>
      <c r="BG76" s="68" t="s">
        <v>458</v>
      </c>
      <c r="BH76" s="68" t="s">
        <v>458</v>
      </c>
      <c r="BI76" s="68" t="s">
        <v>458</v>
      </c>
      <c r="BJ76" s="68" t="s">
        <v>458</v>
      </c>
      <c r="BK76" s="68" t="s">
        <v>458</v>
      </c>
      <c r="BL76" s="68" t="s">
        <v>458</v>
      </c>
      <c r="BM76" s="68" t="s">
        <v>458</v>
      </c>
      <c r="BN76" s="68" t="s">
        <v>1439</v>
      </c>
      <c r="BO76" s="68" t="s">
        <v>945</v>
      </c>
    </row>
    <row r="77" spans="1:67">
      <c r="A77" s="68">
        <v>75</v>
      </c>
      <c r="B77" s="68" t="s">
        <v>458</v>
      </c>
      <c r="C77" s="68" t="s">
        <v>458</v>
      </c>
      <c r="D77" s="68" t="s">
        <v>458</v>
      </c>
      <c r="E77" s="68" t="s">
        <v>458</v>
      </c>
      <c r="F77" s="68" t="s">
        <v>458</v>
      </c>
      <c r="G77" s="68" t="s">
        <v>458</v>
      </c>
      <c r="H77" s="68" t="s">
        <v>458</v>
      </c>
      <c r="I77" s="68" t="s">
        <v>458</v>
      </c>
      <c r="J77" s="68" t="s">
        <v>458</v>
      </c>
      <c r="K77" s="68" t="s">
        <v>458</v>
      </c>
      <c r="L77" s="68" t="s">
        <v>458</v>
      </c>
      <c r="M77" s="68" t="s">
        <v>458</v>
      </c>
      <c r="N77" s="68" t="s">
        <v>458</v>
      </c>
      <c r="O77" s="68" t="s">
        <v>458</v>
      </c>
      <c r="P77" s="68" t="s">
        <v>458</v>
      </c>
      <c r="Q77" s="68" t="s">
        <v>1439</v>
      </c>
      <c r="R77" s="68" t="s">
        <v>458</v>
      </c>
      <c r="S77" s="68" t="s">
        <v>458</v>
      </c>
      <c r="T77" s="68" t="s">
        <v>458</v>
      </c>
      <c r="U77" s="68" t="s">
        <v>458</v>
      </c>
      <c r="V77" s="68" t="s">
        <v>458</v>
      </c>
      <c r="W77" s="68" t="s">
        <v>458</v>
      </c>
      <c r="X77" s="68" t="s">
        <v>458</v>
      </c>
      <c r="Y77" s="68" t="s">
        <v>1439</v>
      </c>
      <c r="Z77" s="68" t="s">
        <v>458</v>
      </c>
      <c r="AA77" s="68" t="s">
        <v>458</v>
      </c>
      <c r="AB77" s="68" t="s">
        <v>458</v>
      </c>
      <c r="AC77" s="68" t="s">
        <v>458</v>
      </c>
      <c r="AD77" s="68" t="s">
        <v>458</v>
      </c>
      <c r="AE77" s="68" t="s">
        <v>458</v>
      </c>
      <c r="AF77" s="68" t="s">
        <v>458</v>
      </c>
      <c r="AG77" s="68" t="s">
        <v>458</v>
      </c>
      <c r="AH77" s="68" t="s">
        <v>458</v>
      </c>
      <c r="AI77" s="68" t="s">
        <v>458</v>
      </c>
      <c r="AJ77" s="68" t="s">
        <v>458</v>
      </c>
      <c r="AK77" s="68" t="s">
        <v>458</v>
      </c>
      <c r="AL77" s="68" t="s">
        <v>458</v>
      </c>
      <c r="AM77" s="68" t="s">
        <v>458</v>
      </c>
      <c r="AN77" s="68" t="s">
        <v>458</v>
      </c>
      <c r="AO77" s="68" t="s">
        <v>458</v>
      </c>
      <c r="AP77" s="68" t="s">
        <v>458</v>
      </c>
      <c r="AQ77" s="68" t="s">
        <v>458</v>
      </c>
      <c r="AR77" s="68" t="s">
        <v>458</v>
      </c>
      <c r="AS77" s="68" t="s">
        <v>458</v>
      </c>
      <c r="AT77" s="68" t="s">
        <v>458</v>
      </c>
      <c r="AU77" s="68" t="s">
        <v>458</v>
      </c>
      <c r="AV77" s="68" t="s">
        <v>458</v>
      </c>
      <c r="AW77" s="68" t="s">
        <v>458</v>
      </c>
      <c r="AX77" s="68" t="s">
        <v>458</v>
      </c>
      <c r="AY77" s="68" t="s">
        <v>458</v>
      </c>
      <c r="AZ77" s="68" t="s">
        <v>458</v>
      </c>
      <c r="BA77" s="68" t="s">
        <v>458</v>
      </c>
      <c r="BB77" s="68" t="s">
        <v>458</v>
      </c>
      <c r="BC77" s="68" t="s">
        <v>458</v>
      </c>
      <c r="BD77" s="68" t="s">
        <v>458</v>
      </c>
      <c r="BE77" s="68" t="s">
        <v>458</v>
      </c>
      <c r="BF77" s="68" t="s">
        <v>458</v>
      </c>
      <c r="BG77" s="68" t="s">
        <v>458</v>
      </c>
      <c r="BH77" s="68" t="s">
        <v>458</v>
      </c>
      <c r="BI77" s="68" t="s">
        <v>458</v>
      </c>
      <c r="BJ77" s="68" t="s">
        <v>458</v>
      </c>
      <c r="BK77" s="68" t="s">
        <v>458</v>
      </c>
      <c r="BL77" s="68" t="s">
        <v>458</v>
      </c>
      <c r="BM77" s="68" t="s">
        <v>458</v>
      </c>
      <c r="BN77" s="68" t="s">
        <v>1439</v>
      </c>
      <c r="BO77" s="68" t="s">
        <v>945</v>
      </c>
    </row>
    <row r="78" spans="1:67">
      <c r="A78" s="68">
        <v>76</v>
      </c>
      <c r="B78" s="68" t="s">
        <v>458</v>
      </c>
      <c r="C78" s="68" t="s">
        <v>458</v>
      </c>
      <c r="D78" s="68" t="s">
        <v>458</v>
      </c>
      <c r="E78" s="68" t="s">
        <v>458</v>
      </c>
      <c r="F78" s="68" t="s">
        <v>458</v>
      </c>
      <c r="G78" s="68" t="s">
        <v>458</v>
      </c>
      <c r="H78" s="68" t="s">
        <v>458</v>
      </c>
      <c r="I78" s="68" t="s">
        <v>458</v>
      </c>
      <c r="J78" s="68" t="s">
        <v>458</v>
      </c>
      <c r="K78" s="68" t="s">
        <v>458</v>
      </c>
      <c r="L78" s="68" t="s">
        <v>458</v>
      </c>
      <c r="M78" s="68" t="s">
        <v>458</v>
      </c>
      <c r="N78" s="68" t="s">
        <v>458</v>
      </c>
      <c r="O78" s="68" t="s">
        <v>458</v>
      </c>
      <c r="P78" s="68" t="s">
        <v>458</v>
      </c>
      <c r="Q78" s="68" t="s">
        <v>1439</v>
      </c>
      <c r="R78" s="68" t="s">
        <v>458</v>
      </c>
      <c r="S78" s="68" t="s">
        <v>458</v>
      </c>
      <c r="T78" s="68" t="s">
        <v>458</v>
      </c>
      <c r="U78" s="68" t="s">
        <v>458</v>
      </c>
      <c r="V78" s="68" t="s">
        <v>458</v>
      </c>
      <c r="W78" s="68" t="s">
        <v>458</v>
      </c>
      <c r="X78" s="68" t="s">
        <v>458</v>
      </c>
      <c r="Y78" s="68" t="s">
        <v>1439</v>
      </c>
      <c r="Z78" s="68" t="s">
        <v>458</v>
      </c>
      <c r="AA78" s="68" t="s">
        <v>458</v>
      </c>
      <c r="AB78" s="68" t="s">
        <v>458</v>
      </c>
      <c r="AC78" s="68" t="s">
        <v>458</v>
      </c>
      <c r="AD78" s="68" t="s">
        <v>458</v>
      </c>
      <c r="AE78" s="68" t="s">
        <v>458</v>
      </c>
      <c r="AF78" s="68" t="s">
        <v>458</v>
      </c>
      <c r="AG78" s="68" t="s">
        <v>458</v>
      </c>
      <c r="AH78" s="68" t="s">
        <v>458</v>
      </c>
      <c r="AI78" s="68" t="s">
        <v>458</v>
      </c>
      <c r="AJ78" s="68" t="s">
        <v>458</v>
      </c>
      <c r="AK78" s="68" t="s">
        <v>458</v>
      </c>
      <c r="AL78" s="68" t="s">
        <v>458</v>
      </c>
      <c r="AM78" s="68" t="s">
        <v>945</v>
      </c>
      <c r="AN78" s="68" t="s">
        <v>458</v>
      </c>
      <c r="AO78" s="68" t="s">
        <v>458</v>
      </c>
      <c r="AP78" s="68" t="s">
        <v>458</v>
      </c>
      <c r="AQ78" s="68" t="s">
        <v>458</v>
      </c>
      <c r="AR78" s="68" t="s">
        <v>458</v>
      </c>
      <c r="AS78" s="68" t="s">
        <v>458</v>
      </c>
      <c r="AT78" s="68" t="s">
        <v>458</v>
      </c>
      <c r="AU78" s="68" t="s">
        <v>458</v>
      </c>
      <c r="AV78" s="68" t="s">
        <v>458</v>
      </c>
      <c r="AW78" s="68" t="s">
        <v>458</v>
      </c>
      <c r="AX78" s="68" t="s">
        <v>458</v>
      </c>
      <c r="AY78" s="68" t="s">
        <v>458</v>
      </c>
      <c r="AZ78" s="68" t="s">
        <v>458</v>
      </c>
      <c r="BA78" s="68" t="s">
        <v>458</v>
      </c>
      <c r="BB78" s="68" t="s">
        <v>458</v>
      </c>
      <c r="BC78" s="68" t="s">
        <v>458</v>
      </c>
      <c r="BD78" s="68" t="s">
        <v>458</v>
      </c>
      <c r="BE78" s="68" t="s">
        <v>458</v>
      </c>
      <c r="BF78" s="68" t="s">
        <v>458</v>
      </c>
      <c r="BG78" s="68" t="s">
        <v>458</v>
      </c>
      <c r="BH78" s="68" t="s">
        <v>458</v>
      </c>
      <c r="BI78" s="68" t="s">
        <v>458</v>
      </c>
      <c r="BJ78" s="68" t="s">
        <v>458</v>
      </c>
      <c r="BK78" s="68" t="s">
        <v>458</v>
      </c>
      <c r="BL78" s="68" t="s">
        <v>458</v>
      </c>
      <c r="BM78" s="68" t="s">
        <v>458</v>
      </c>
      <c r="BN78" s="68" t="s">
        <v>1439</v>
      </c>
      <c r="BO78" s="68" t="s">
        <v>945</v>
      </c>
    </row>
    <row r="79" spans="1:67">
      <c r="A79" s="68">
        <v>77</v>
      </c>
      <c r="B79" s="68" t="s">
        <v>458</v>
      </c>
      <c r="C79" s="68" t="s">
        <v>458</v>
      </c>
      <c r="D79" s="68" t="s">
        <v>458</v>
      </c>
      <c r="E79" s="68" t="s">
        <v>458</v>
      </c>
      <c r="F79" s="68" t="s">
        <v>458</v>
      </c>
      <c r="G79" s="68" t="s">
        <v>458</v>
      </c>
      <c r="H79" s="68" t="s">
        <v>458</v>
      </c>
      <c r="I79" s="68" t="s">
        <v>458</v>
      </c>
      <c r="J79" s="68" t="s">
        <v>458</v>
      </c>
      <c r="K79" s="68" t="s">
        <v>458</v>
      </c>
      <c r="L79" s="68" t="s">
        <v>458</v>
      </c>
      <c r="M79" s="68" t="s">
        <v>458</v>
      </c>
      <c r="N79" s="68" t="s">
        <v>458</v>
      </c>
      <c r="O79" s="68" t="s">
        <v>458</v>
      </c>
      <c r="P79" s="68" t="s">
        <v>458</v>
      </c>
      <c r="Q79" s="68" t="s">
        <v>1439</v>
      </c>
      <c r="R79" s="68" t="s">
        <v>458</v>
      </c>
      <c r="S79" s="68" t="s">
        <v>458</v>
      </c>
      <c r="T79" s="68" t="s">
        <v>458</v>
      </c>
      <c r="U79" s="68" t="s">
        <v>458</v>
      </c>
      <c r="V79" s="68" t="s">
        <v>458</v>
      </c>
      <c r="W79" s="68" t="s">
        <v>458</v>
      </c>
      <c r="X79" s="68" t="s">
        <v>458</v>
      </c>
      <c r="Y79" s="68" t="s">
        <v>1439</v>
      </c>
      <c r="Z79" s="68" t="s">
        <v>458</v>
      </c>
      <c r="AA79" s="68" t="s">
        <v>458</v>
      </c>
      <c r="AB79" s="68" t="s">
        <v>458</v>
      </c>
      <c r="AC79" s="68" t="s">
        <v>458</v>
      </c>
      <c r="AD79" s="68" t="s">
        <v>458</v>
      </c>
      <c r="AE79" s="68" t="s">
        <v>458</v>
      </c>
      <c r="AF79" s="68" t="s">
        <v>458</v>
      </c>
      <c r="AG79" s="68" t="s">
        <v>458</v>
      </c>
      <c r="AH79" s="68" t="s">
        <v>458</v>
      </c>
      <c r="AI79" s="68" t="s">
        <v>458</v>
      </c>
      <c r="AJ79" s="68" t="s">
        <v>458</v>
      </c>
      <c r="AK79" s="68" t="s">
        <v>458</v>
      </c>
      <c r="AL79" s="68" t="s">
        <v>458</v>
      </c>
      <c r="AM79" s="68" t="s">
        <v>458</v>
      </c>
      <c r="AN79" s="68" t="s">
        <v>458</v>
      </c>
      <c r="AO79" s="68" t="s">
        <v>458</v>
      </c>
      <c r="AP79" s="68" t="s">
        <v>458</v>
      </c>
      <c r="AQ79" s="68" t="s">
        <v>458</v>
      </c>
      <c r="AR79" s="68" t="s">
        <v>458</v>
      </c>
      <c r="AS79" s="68" t="s">
        <v>458</v>
      </c>
      <c r="AT79" s="68" t="s">
        <v>458</v>
      </c>
      <c r="AU79" s="68" t="s">
        <v>458</v>
      </c>
      <c r="AV79" s="68" t="s">
        <v>458</v>
      </c>
      <c r="AW79" s="68" t="s">
        <v>458</v>
      </c>
      <c r="AX79" s="68" t="s">
        <v>458</v>
      </c>
      <c r="AY79" s="68" t="s">
        <v>458</v>
      </c>
      <c r="AZ79" s="68" t="s">
        <v>458</v>
      </c>
      <c r="BA79" s="68" t="s">
        <v>458</v>
      </c>
      <c r="BB79" s="68" t="s">
        <v>458</v>
      </c>
      <c r="BC79" s="68" t="s">
        <v>458</v>
      </c>
      <c r="BD79" s="68" t="s">
        <v>458</v>
      </c>
      <c r="BE79" s="68" t="s">
        <v>458</v>
      </c>
      <c r="BF79" s="68" t="s">
        <v>458</v>
      </c>
      <c r="BG79" s="68" t="s">
        <v>458</v>
      </c>
      <c r="BH79" s="68" t="s">
        <v>458</v>
      </c>
      <c r="BI79" s="68" t="s">
        <v>458</v>
      </c>
      <c r="BJ79" s="68" t="s">
        <v>458</v>
      </c>
      <c r="BK79" s="68" t="s">
        <v>458</v>
      </c>
      <c r="BL79" s="68" t="s">
        <v>458</v>
      </c>
      <c r="BM79" s="68" t="s">
        <v>458</v>
      </c>
      <c r="BN79" s="68" t="s">
        <v>1439</v>
      </c>
      <c r="BO79" s="68" t="s">
        <v>945</v>
      </c>
    </row>
    <row r="80" spans="1:67">
      <c r="A80" s="68">
        <v>78</v>
      </c>
      <c r="B80" s="68" t="s">
        <v>458</v>
      </c>
      <c r="C80" s="68" t="s">
        <v>458</v>
      </c>
      <c r="D80" s="68" t="s">
        <v>458</v>
      </c>
      <c r="E80" s="68" t="s">
        <v>458</v>
      </c>
      <c r="F80" s="68" t="s">
        <v>458</v>
      </c>
      <c r="G80" s="68" t="s">
        <v>458</v>
      </c>
      <c r="H80" s="68" t="s">
        <v>458</v>
      </c>
      <c r="I80" s="68" t="s">
        <v>458</v>
      </c>
      <c r="J80" s="68" t="s">
        <v>458</v>
      </c>
      <c r="K80" s="68" t="s">
        <v>458</v>
      </c>
      <c r="L80" s="68" t="s">
        <v>458</v>
      </c>
      <c r="M80" s="68" t="s">
        <v>458</v>
      </c>
      <c r="N80" s="68" t="s">
        <v>458</v>
      </c>
      <c r="O80" s="68" t="s">
        <v>458</v>
      </c>
      <c r="P80" s="68" t="s">
        <v>458</v>
      </c>
      <c r="Q80" s="68" t="s">
        <v>1439</v>
      </c>
      <c r="R80" s="68" t="s">
        <v>458</v>
      </c>
      <c r="S80" s="68" t="s">
        <v>458</v>
      </c>
      <c r="T80" s="68" t="s">
        <v>458</v>
      </c>
      <c r="U80" s="68" t="s">
        <v>458</v>
      </c>
      <c r="V80" s="68" t="s">
        <v>458</v>
      </c>
      <c r="W80" s="68" t="s">
        <v>458</v>
      </c>
      <c r="X80" s="68" t="s">
        <v>458</v>
      </c>
      <c r="Y80" s="68" t="s">
        <v>1439</v>
      </c>
      <c r="Z80" s="68" t="s">
        <v>458</v>
      </c>
      <c r="AA80" s="68" t="s">
        <v>458</v>
      </c>
      <c r="AB80" s="68" t="s">
        <v>458</v>
      </c>
      <c r="AC80" s="68" t="s">
        <v>458</v>
      </c>
      <c r="AD80" s="68" t="s">
        <v>458</v>
      </c>
      <c r="AE80" s="68" t="s">
        <v>458</v>
      </c>
      <c r="AF80" s="68" t="s">
        <v>458</v>
      </c>
      <c r="AG80" s="68" t="s">
        <v>458</v>
      </c>
      <c r="AH80" s="68" t="s">
        <v>458</v>
      </c>
      <c r="AI80" s="68" t="s">
        <v>458</v>
      </c>
      <c r="AJ80" s="68" t="s">
        <v>458</v>
      </c>
      <c r="AK80" s="68" t="s">
        <v>458</v>
      </c>
      <c r="AL80" s="68" t="s">
        <v>458</v>
      </c>
      <c r="AM80" s="68" t="s">
        <v>458</v>
      </c>
      <c r="AN80" s="68" t="s">
        <v>458</v>
      </c>
      <c r="AO80" s="68" t="s">
        <v>458</v>
      </c>
      <c r="AP80" s="68" t="s">
        <v>458</v>
      </c>
      <c r="AQ80" s="68" t="s">
        <v>458</v>
      </c>
      <c r="AR80" s="68" t="s">
        <v>458</v>
      </c>
      <c r="AS80" s="68" t="s">
        <v>458</v>
      </c>
      <c r="AT80" s="68" t="s">
        <v>458</v>
      </c>
      <c r="AU80" s="68" t="s">
        <v>458</v>
      </c>
      <c r="AV80" s="68" t="s">
        <v>458</v>
      </c>
      <c r="AW80" s="68" t="s">
        <v>458</v>
      </c>
      <c r="AX80" s="68" t="s">
        <v>458</v>
      </c>
      <c r="AY80" s="68" t="s">
        <v>458</v>
      </c>
      <c r="AZ80" s="68" t="s">
        <v>458</v>
      </c>
      <c r="BA80" s="68" t="s">
        <v>458</v>
      </c>
      <c r="BB80" s="68" t="s">
        <v>458</v>
      </c>
      <c r="BC80" s="68" t="s">
        <v>458</v>
      </c>
      <c r="BD80" s="68" t="s">
        <v>458</v>
      </c>
      <c r="BE80" s="68" t="s">
        <v>458</v>
      </c>
      <c r="BF80" s="68" t="s">
        <v>458</v>
      </c>
      <c r="BG80" s="68" t="s">
        <v>458</v>
      </c>
      <c r="BH80" s="68" t="s">
        <v>458</v>
      </c>
      <c r="BI80" s="68" t="s">
        <v>458</v>
      </c>
      <c r="BJ80" s="68" t="s">
        <v>458</v>
      </c>
      <c r="BK80" s="68" t="s">
        <v>458</v>
      </c>
      <c r="BL80" s="68" t="s">
        <v>458</v>
      </c>
      <c r="BM80" s="68" t="s">
        <v>458</v>
      </c>
      <c r="BN80" s="68" t="s">
        <v>1439</v>
      </c>
      <c r="BO80" s="68" t="s">
        <v>945</v>
      </c>
    </row>
    <row r="81" spans="1:67">
      <c r="A81" s="68">
        <v>79</v>
      </c>
      <c r="B81" s="68" t="s">
        <v>458</v>
      </c>
      <c r="C81" s="68" t="s">
        <v>458</v>
      </c>
      <c r="D81" s="68" t="s">
        <v>458</v>
      </c>
      <c r="E81" s="68" t="s">
        <v>458</v>
      </c>
      <c r="F81" s="68" t="s">
        <v>458</v>
      </c>
      <c r="G81" s="68" t="s">
        <v>458</v>
      </c>
      <c r="H81" s="68" t="s">
        <v>458</v>
      </c>
      <c r="I81" s="68" t="s">
        <v>458</v>
      </c>
      <c r="J81" s="68" t="s">
        <v>458</v>
      </c>
      <c r="K81" s="68" t="s">
        <v>458</v>
      </c>
      <c r="L81" s="68" t="s">
        <v>458</v>
      </c>
      <c r="M81" s="68" t="s">
        <v>458</v>
      </c>
      <c r="N81" s="68" t="s">
        <v>458</v>
      </c>
      <c r="O81" s="68" t="s">
        <v>458</v>
      </c>
      <c r="P81" s="68" t="s">
        <v>458</v>
      </c>
      <c r="Q81" s="68" t="s">
        <v>1439</v>
      </c>
      <c r="R81" s="68" t="s">
        <v>458</v>
      </c>
      <c r="S81" s="68" t="s">
        <v>458</v>
      </c>
      <c r="T81" s="68" t="s">
        <v>458</v>
      </c>
      <c r="U81" s="68" t="s">
        <v>458</v>
      </c>
      <c r="V81" s="68" t="s">
        <v>458</v>
      </c>
      <c r="W81" s="68" t="s">
        <v>458</v>
      </c>
      <c r="X81" s="68" t="s">
        <v>458</v>
      </c>
      <c r="Y81" s="68" t="s">
        <v>1439</v>
      </c>
      <c r="Z81" s="68" t="s">
        <v>458</v>
      </c>
      <c r="AA81" s="68" t="s">
        <v>458</v>
      </c>
      <c r="AB81" s="68" t="s">
        <v>458</v>
      </c>
      <c r="AC81" s="68" t="s">
        <v>458</v>
      </c>
      <c r="AD81" s="68" t="s">
        <v>458</v>
      </c>
      <c r="AE81" s="68" t="s">
        <v>458</v>
      </c>
      <c r="AF81" s="68" t="s">
        <v>458</v>
      </c>
      <c r="AG81" s="68" t="s">
        <v>458</v>
      </c>
      <c r="AH81" s="68" t="s">
        <v>458</v>
      </c>
      <c r="AI81" s="68" t="s">
        <v>458</v>
      </c>
      <c r="AJ81" s="68" t="s">
        <v>458</v>
      </c>
      <c r="AK81" s="68" t="s">
        <v>458</v>
      </c>
      <c r="AL81" s="68" t="s">
        <v>458</v>
      </c>
      <c r="AM81" s="68" t="s">
        <v>458</v>
      </c>
      <c r="AN81" s="68" t="s">
        <v>458</v>
      </c>
      <c r="AO81" s="68" t="s">
        <v>458</v>
      </c>
      <c r="AP81" s="68" t="s">
        <v>458</v>
      </c>
      <c r="AQ81" s="68" t="s">
        <v>458</v>
      </c>
      <c r="AR81" s="68" t="s">
        <v>458</v>
      </c>
      <c r="AS81" s="68" t="s">
        <v>458</v>
      </c>
      <c r="AT81" s="68" t="s">
        <v>458</v>
      </c>
      <c r="AU81" s="68" t="s">
        <v>458</v>
      </c>
      <c r="AV81" s="68" t="s">
        <v>458</v>
      </c>
      <c r="AW81" s="68" t="s">
        <v>458</v>
      </c>
      <c r="AX81" s="68" t="s">
        <v>458</v>
      </c>
      <c r="AY81" s="68" t="s">
        <v>458</v>
      </c>
      <c r="AZ81" s="68" t="s">
        <v>458</v>
      </c>
      <c r="BA81" s="68" t="s">
        <v>458</v>
      </c>
      <c r="BB81" s="68" t="s">
        <v>458</v>
      </c>
      <c r="BC81" s="68" t="s">
        <v>458</v>
      </c>
      <c r="BD81" s="68" t="s">
        <v>458</v>
      </c>
      <c r="BE81" s="68" t="s">
        <v>458</v>
      </c>
      <c r="BF81" s="68" t="s">
        <v>458</v>
      </c>
      <c r="BG81" s="68" t="s">
        <v>458</v>
      </c>
      <c r="BH81" s="68" t="s">
        <v>458</v>
      </c>
      <c r="BI81" s="68" t="s">
        <v>458</v>
      </c>
      <c r="BJ81" s="68" t="s">
        <v>458</v>
      </c>
      <c r="BK81" s="68" t="s">
        <v>458</v>
      </c>
      <c r="BL81" s="68" t="s">
        <v>458</v>
      </c>
      <c r="BM81" s="68" t="s">
        <v>458</v>
      </c>
      <c r="BN81" s="68" t="s">
        <v>1439</v>
      </c>
      <c r="BO81" s="68" t="s">
        <v>945</v>
      </c>
    </row>
    <row r="82" spans="1:67">
      <c r="A82" s="68">
        <v>80</v>
      </c>
      <c r="B82" s="68" t="s">
        <v>458</v>
      </c>
      <c r="C82" s="68" t="s">
        <v>458</v>
      </c>
      <c r="D82" s="68" t="s">
        <v>458</v>
      </c>
      <c r="E82" s="68" t="s">
        <v>458</v>
      </c>
      <c r="F82" s="68" t="s">
        <v>458</v>
      </c>
      <c r="G82" s="68" t="s">
        <v>458</v>
      </c>
      <c r="H82" s="68" t="s">
        <v>458</v>
      </c>
      <c r="I82" s="68" t="s">
        <v>458</v>
      </c>
      <c r="J82" s="68" t="s">
        <v>458</v>
      </c>
      <c r="K82" s="68" t="s">
        <v>458</v>
      </c>
      <c r="L82" s="68" t="s">
        <v>458</v>
      </c>
      <c r="M82" s="68" t="s">
        <v>458</v>
      </c>
      <c r="N82" s="68" t="s">
        <v>458</v>
      </c>
      <c r="O82" s="68" t="s">
        <v>458</v>
      </c>
      <c r="P82" s="68" t="s">
        <v>458</v>
      </c>
      <c r="Q82" s="68" t="s">
        <v>1439</v>
      </c>
      <c r="R82" s="68" t="s">
        <v>458</v>
      </c>
      <c r="S82" s="68" t="s">
        <v>458</v>
      </c>
      <c r="T82" s="68" t="s">
        <v>458</v>
      </c>
      <c r="U82" s="68" t="s">
        <v>458</v>
      </c>
      <c r="V82" s="68" t="s">
        <v>458</v>
      </c>
      <c r="W82" s="68" t="s">
        <v>458</v>
      </c>
      <c r="X82" s="68" t="s">
        <v>458</v>
      </c>
      <c r="Y82" s="68" t="s">
        <v>1439</v>
      </c>
      <c r="Z82" s="68" t="s">
        <v>458</v>
      </c>
      <c r="AA82" s="68" t="s">
        <v>458</v>
      </c>
      <c r="AB82" s="68" t="s">
        <v>458</v>
      </c>
      <c r="AC82" s="68" t="s">
        <v>458</v>
      </c>
      <c r="AD82" s="68" t="s">
        <v>458</v>
      </c>
      <c r="AE82" s="68" t="s">
        <v>458</v>
      </c>
      <c r="AF82" s="68" t="s">
        <v>458</v>
      </c>
      <c r="AG82" s="68" t="s">
        <v>458</v>
      </c>
      <c r="AH82" s="68" t="s">
        <v>458</v>
      </c>
      <c r="AI82" s="68" t="s">
        <v>458</v>
      </c>
      <c r="AJ82" s="68" t="s">
        <v>458</v>
      </c>
      <c r="AK82" s="68" t="s">
        <v>458</v>
      </c>
      <c r="AL82" s="68" t="s">
        <v>458</v>
      </c>
      <c r="AM82" s="68" t="s">
        <v>458</v>
      </c>
      <c r="AN82" s="68" t="s">
        <v>458</v>
      </c>
      <c r="AO82" s="68" t="s">
        <v>458</v>
      </c>
      <c r="AP82" s="68" t="s">
        <v>458</v>
      </c>
      <c r="AQ82" s="68" t="s">
        <v>458</v>
      </c>
      <c r="AR82" s="68" t="s">
        <v>458</v>
      </c>
      <c r="AS82" s="68" t="s">
        <v>458</v>
      </c>
      <c r="AT82" s="68" t="s">
        <v>458</v>
      </c>
      <c r="AU82" s="68" t="s">
        <v>458</v>
      </c>
      <c r="AV82" s="68" t="s">
        <v>458</v>
      </c>
      <c r="AW82" s="68" t="s">
        <v>458</v>
      </c>
      <c r="AX82" s="68" t="s">
        <v>458</v>
      </c>
      <c r="AY82" s="68" t="s">
        <v>458</v>
      </c>
      <c r="AZ82" s="68" t="s">
        <v>458</v>
      </c>
      <c r="BA82" s="68" t="s">
        <v>458</v>
      </c>
      <c r="BB82" s="68" t="s">
        <v>458</v>
      </c>
      <c r="BC82" s="68" t="s">
        <v>458</v>
      </c>
      <c r="BD82" s="68" t="s">
        <v>458</v>
      </c>
      <c r="BE82" s="68" t="s">
        <v>458</v>
      </c>
      <c r="BF82" s="68" t="s">
        <v>458</v>
      </c>
      <c r="BG82" s="68" t="s">
        <v>458</v>
      </c>
      <c r="BH82" s="68" t="s">
        <v>458</v>
      </c>
      <c r="BI82" s="68" t="s">
        <v>458</v>
      </c>
      <c r="BJ82" s="68" t="s">
        <v>458</v>
      </c>
      <c r="BK82" s="68" t="s">
        <v>458</v>
      </c>
      <c r="BL82" s="68" t="s">
        <v>458</v>
      </c>
      <c r="BM82" s="68" t="s">
        <v>458</v>
      </c>
      <c r="BN82" s="68" t="s">
        <v>1439</v>
      </c>
      <c r="BO82" s="68" t="s">
        <v>945</v>
      </c>
    </row>
    <row r="83" spans="1:67">
      <c r="A83" s="68">
        <v>81</v>
      </c>
      <c r="B83" s="68" t="s">
        <v>458</v>
      </c>
      <c r="C83" s="68" t="s">
        <v>458</v>
      </c>
      <c r="D83" s="68" t="s">
        <v>458</v>
      </c>
      <c r="E83" s="68" t="s">
        <v>458</v>
      </c>
      <c r="F83" s="68" t="s">
        <v>458</v>
      </c>
      <c r="G83" s="68" t="s">
        <v>458</v>
      </c>
      <c r="H83" s="68" t="s">
        <v>458</v>
      </c>
      <c r="I83" s="68" t="s">
        <v>458</v>
      </c>
      <c r="J83" s="68" t="s">
        <v>458</v>
      </c>
      <c r="K83" s="68" t="s">
        <v>458</v>
      </c>
      <c r="L83" s="68" t="s">
        <v>458</v>
      </c>
      <c r="M83" s="68" t="s">
        <v>458</v>
      </c>
      <c r="N83" s="68" t="s">
        <v>458</v>
      </c>
      <c r="O83" s="68" t="s">
        <v>458</v>
      </c>
      <c r="P83" s="68" t="s">
        <v>458</v>
      </c>
      <c r="Q83" s="68" t="s">
        <v>1439</v>
      </c>
      <c r="R83" s="68" t="s">
        <v>458</v>
      </c>
      <c r="S83" s="68" t="s">
        <v>458</v>
      </c>
      <c r="T83" s="68" t="s">
        <v>458</v>
      </c>
      <c r="U83" s="68" t="s">
        <v>458</v>
      </c>
      <c r="V83" s="68" t="s">
        <v>458</v>
      </c>
      <c r="W83" s="68" t="s">
        <v>458</v>
      </c>
      <c r="X83" s="68" t="s">
        <v>458</v>
      </c>
      <c r="Y83" s="68" t="s">
        <v>1439</v>
      </c>
      <c r="Z83" s="68" t="s">
        <v>458</v>
      </c>
      <c r="AA83" s="68" t="s">
        <v>458</v>
      </c>
      <c r="AB83" s="68" t="s">
        <v>458</v>
      </c>
      <c r="AC83" s="68" t="s">
        <v>458</v>
      </c>
      <c r="AD83" s="68" t="s">
        <v>458</v>
      </c>
      <c r="AE83" s="68" t="s">
        <v>458</v>
      </c>
      <c r="AF83" s="68" t="s">
        <v>458</v>
      </c>
      <c r="AG83" s="68" t="s">
        <v>458</v>
      </c>
      <c r="AH83" s="68" t="s">
        <v>458</v>
      </c>
      <c r="AI83" s="68" t="s">
        <v>458</v>
      </c>
      <c r="AJ83" s="68" t="s">
        <v>458</v>
      </c>
      <c r="AK83" s="68" t="s">
        <v>458</v>
      </c>
      <c r="AL83" s="68" t="s">
        <v>458</v>
      </c>
      <c r="AM83" s="68" t="s">
        <v>458</v>
      </c>
      <c r="AN83" s="68" t="s">
        <v>458</v>
      </c>
      <c r="AO83" s="68" t="s">
        <v>458</v>
      </c>
      <c r="AP83" s="68" t="s">
        <v>458</v>
      </c>
      <c r="AQ83" s="68" t="s">
        <v>458</v>
      </c>
      <c r="AR83" s="68" t="s">
        <v>458</v>
      </c>
      <c r="AS83" s="68" t="s">
        <v>458</v>
      </c>
      <c r="AT83" s="68" t="s">
        <v>458</v>
      </c>
      <c r="AU83" s="68" t="s">
        <v>458</v>
      </c>
      <c r="AV83" s="68" t="s">
        <v>458</v>
      </c>
      <c r="AW83" s="68" t="s">
        <v>458</v>
      </c>
      <c r="AX83" s="68" t="s">
        <v>458</v>
      </c>
      <c r="AY83" s="68" t="s">
        <v>458</v>
      </c>
      <c r="AZ83" s="68" t="s">
        <v>458</v>
      </c>
      <c r="BA83" s="68" t="s">
        <v>458</v>
      </c>
      <c r="BB83" s="68" t="s">
        <v>458</v>
      </c>
      <c r="BC83" s="68" t="s">
        <v>458</v>
      </c>
      <c r="BD83" s="68" t="s">
        <v>458</v>
      </c>
      <c r="BE83" s="68" t="s">
        <v>458</v>
      </c>
      <c r="BF83" s="68" t="s">
        <v>458</v>
      </c>
      <c r="BG83" s="68" t="s">
        <v>458</v>
      </c>
      <c r="BH83" s="68" t="s">
        <v>458</v>
      </c>
      <c r="BI83" s="68" t="s">
        <v>458</v>
      </c>
      <c r="BJ83" s="68" t="s">
        <v>458</v>
      </c>
      <c r="BK83" s="68" t="s">
        <v>458</v>
      </c>
      <c r="BL83" s="68" t="s">
        <v>458</v>
      </c>
      <c r="BM83" s="68" t="s">
        <v>458</v>
      </c>
      <c r="BN83" s="68" t="s">
        <v>1439</v>
      </c>
      <c r="BO83" s="68" t="s">
        <v>945</v>
      </c>
    </row>
    <row r="84" spans="1:67">
      <c r="A84" s="68">
        <v>82</v>
      </c>
      <c r="B84" s="68" t="s">
        <v>458</v>
      </c>
      <c r="C84" s="68" t="s">
        <v>458</v>
      </c>
      <c r="D84" s="68" t="s">
        <v>458</v>
      </c>
      <c r="E84" s="68" t="s">
        <v>458</v>
      </c>
      <c r="F84" s="68" t="s">
        <v>458</v>
      </c>
      <c r="G84" s="68" t="s">
        <v>458</v>
      </c>
      <c r="H84" s="68" t="s">
        <v>458</v>
      </c>
      <c r="I84" s="68" t="s">
        <v>458</v>
      </c>
      <c r="J84" s="68" t="s">
        <v>458</v>
      </c>
      <c r="K84" s="68" t="s">
        <v>458</v>
      </c>
      <c r="L84" s="68" t="s">
        <v>458</v>
      </c>
      <c r="M84" s="68" t="s">
        <v>458</v>
      </c>
      <c r="N84" s="68" t="s">
        <v>458</v>
      </c>
      <c r="O84" s="68" t="s">
        <v>458</v>
      </c>
      <c r="P84" s="68" t="s">
        <v>458</v>
      </c>
      <c r="Q84" s="68" t="s">
        <v>1439</v>
      </c>
      <c r="R84" s="68" t="s">
        <v>458</v>
      </c>
      <c r="S84" s="68" t="s">
        <v>458</v>
      </c>
      <c r="T84" s="68" t="s">
        <v>458</v>
      </c>
      <c r="U84" s="68" t="s">
        <v>458</v>
      </c>
      <c r="V84" s="68" t="s">
        <v>458</v>
      </c>
      <c r="W84" s="68" t="s">
        <v>458</v>
      </c>
      <c r="X84" s="68" t="s">
        <v>458</v>
      </c>
      <c r="Y84" s="68" t="s">
        <v>1439</v>
      </c>
      <c r="Z84" s="68" t="s">
        <v>458</v>
      </c>
      <c r="AA84" s="68" t="s">
        <v>458</v>
      </c>
      <c r="AB84" s="68" t="s">
        <v>458</v>
      </c>
      <c r="AC84" s="68" t="s">
        <v>458</v>
      </c>
      <c r="AD84" s="68" t="s">
        <v>458</v>
      </c>
      <c r="AE84" s="68" t="s">
        <v>458</v>
      </c>
      <c r="AF84" s="68" t="s">
        <v>458</v>
      </c>
      <c r="AG84" s="68" t="s">
        <v>458</v>
      </c>
      <c r="AH84" s="68" t="s">
        <v>458</v>
      </c>
      <c r="AI84" s="68" t="s">
        <v>458</v>
      </c>
      <c r="AJ84" s="68" t="s">
        <v>458</v>
      </c>
      <c r="AK84" s="68" t="s">
        <v>458</v>
      </c>
      <c r="AL84" s="68" t="s">
        <v>458</v>
      </c>
      <c r="AM84" s="68" t="s">
        <v>458</v>
      </c>
      <c r="AN84" s="68" t="s">
        <v>458</v>
      </c>
      <c r="AO84" s="68" t="s">
        <v>458</v>
      </c>
      <c r="AP84" s="68" t="s">
        <v>458</v>
      </c>
      <c r="AQ84" s="68" t="s">
        <v>458</v>
      </c>
      <c r="AR84" s="68" t="s">
        <v>458</v>
      </c>
      <c r="AS84" s="68" t="s">
        <v>458</v>
      </c>
      <c r="AT84" s="68" t="s">
        <v>458</v>
      </c>
      <c r="AU84" s="68" t="s">
        <v>458</v>
      </c>
      <c r="AV84" s="68" t="s">
        <v>458</v>
      </c>
      <c r="AW84" s="68" t="s">
        <v>458</v>
      </c>
      <c r="AX84" s="68" t="s">
        <v>458</v>
      </c>
      <c r="AY84" s="68" t="s">
        <v>458</v>
      </c>
      <c r="AZ84" s="68" t="s">
        <v>458</v>
      </c>
      <c r="BA84" s="68" t="s">
        <v>458</v>
      </c>
      <c r="BB84" s="68" t="s">
        <v>458</v>
      </c>
      <c r="BC84" s="68" t="s">
        <v>458</v>
      </c>
      <c r="BD84" s="68" t="s">
        <v>458</v>
      </c>
      <c r="BE84" s="68" t="s">
        <v>458</v>
      </c>
      <c r="BF84" s="68" t="s">
        <v>458</v>
      </c>
      <c r="BG84" s="68" t="s">
        <v>458</v>
      </c>
      <c r="BH84" s="68" t="s">
        <v>458</v>
      </c>
      <c r="BI84" s="68" t="s">
        <v>458</v>
      </c>
      <c r="BJ84" s="68" t="s">
        <v>458</v>
      </c>
      <c r="BK84" s="68" t="s">
        <v>458</v>
      </c>
      <c r="BL84" s="68" t="s">
        <v>458</v>
      </c>
      <c r="BM84" s="68" t="s">
        <v>458</v>
      </c>
      <c r="BN84" s="68" t="s">
        <v>1439</v>
      </c>
      <c r="BO84" s="68" t="s">
        <v>945</v>
      </c>
    </row>
    <row r="85" spans="1:67">
      <c r="A85" s="68">
        <v>83</v>
      </c>
      <c r="B85" s="68" t="s">
        <v>458</v>
      </c>
      <c r="C85" s="68" t="s">
        <v>458</v>
      </c>
      <c r="D85" s="68" t="s">
        <v>458</v>
      </c>
      <c r="E85" s="68" t="s">
        <v>458</v>
      </c>
      <c r="F85" s="68" t="s">
        <v>458</v>
      </c>
      <c r="G85" s="68" t="s">
        <v>458</v>
      </c>
      <c r="H85" s="68" t="s">
        <v>458</v>
      </c>
      <c r="I85" s="68" t="s">
        <v>458</v>
      </c>
      <c r="J85" s="68" t="s">
        <v>458</v>
      </c>
      <c r="K85" s="68" t="s">
        <v>458</v>
      </c>
      <c r="L85" s="68" t="s">
        <v>458</v>
      </c>
      <c r="M85" s="68" t="s">
        <v>458</v>
      </c>
      <c r="N85" s="68" t="s">
        <v>458</v>
      </c>
      <c r="O85" s="68" t="s">
        <v>458</v>
      </c>
      <c r="P85" s="68" t="s">
        <v>458</v>
      </c>
      <c r="Q85" s="68" t="s">
        <v>1439</v>
      </c>
      <c r="R85" s="68" t="s">
        <v>458</v>
      </c>
      <c r="S85" s="68" t="s">
        <v>458</v>
      </c>
      <c r="T85" s="68" t="s">
        <v>458</v>
      </c>
      <c r="U85" s="68" t="s">
        <v>458</v>
      </c>
      <c r="V85" s="68" t="s">
        <v>458</v>
      </c>
      <c r="W85" s="68" t="s">
        <v>458</v>
      </c>
      <c r="X85" s="68" t="s">
        <v>458</v>
      </c>
      <c r="Y85" s="68" t="s">
        <v>1439</v>
      </c>
      <c r="Z85" s="68" t="s">
        <v>458</v>
      </c>
      <c r="AA85" s="68" t="s">
        <v>458</v>
      </c>
      <c r="AB85" s="68" t="s">
        <v>458</v>
      </c>
      <c r="AC85" s="68" t="s">
        <v>458</v>
      </c>
      <c r="AD85" s="68" t="s">
        <v>458</v>
      </c>
      <c r="AE85" s="68" t="s">
        <v>458</v>
      </c>
      <c r="AF85" s="68" t="s">
        <v>458</v>
      </c>
      <c r="AG85" s="68" t="s">
        <v>458</v>
      </c>
      <c r="AH85" s="68" t="s">
        <v>458</v>
      </c>
      <c r="AI85" s="68" t="s">
        <v>458</v>
      </c>
      <c r="AJ85" s="68" t="s">
        <v>458</v>
      </c>
      <c r="AK85" s="68" t="s">
        <v>458</v>
      </c>
      <c r="AL85" s="68" t="s">
        <v>458</v>
      </c>
      <c r="AM85" s="68" t="s">
        <v>458</v>
      </c>
      <c r="AN85" s="68" t="s">
        <v>458</v>
      </c>
      <c r="AO85" s="68" t="s">
        <v>458</v>
      </c>
      <c r="AP85" s="68" t="s">
        <v>458</v>
      </c>
      <c r="AQ85" s="68" t="s">
        <v>458</v>
      </c>
      <c r="AR85" s="68" t="s">
        <v>458</v>
      </c>
      <c r="AS85" s="68" t="s">
        <v>458</v>
      </c>
      <c r="AT85" s="68" t="s">
        <v>458</v>
      </c>
      <c r="AU85" s="68" t="s">
        <v>458</v>
      </c>
      <c r="AV85" s="68" t="s">
        <v>458</v>
      </c>
      <c r="AW85" s="68" t="s">
        <v>458</v>
      </c>
      <c r="AX85" s="68" t="s">
        <v>458</v>
      </c>
      <c r="AY85" s="68" t="s">
        <v>458</v>
      </c>
      <c r="AZ85" s="68" t="s">
        <v>458</v>
      </c>
      <c r="BA85" s="68" t="s">
        <v>458</v>
      </c>
      <c r="BB85" s="68" t="s">
        <v>458</v>
      </c>
      <c r="BC85" s="68" t="s">
        <v>458</v>
      </c>
      <c r="BD85" s="68" t="s">
        <v>458</v>
      </c>
      <c r="BE85" s="68" t="s">
        <v>458</v>
      </c>
      <c r="BF85" s="68" t="s">
        <v>458</v>
      </c>
      <c r="BG85" s="68" t="s">
        <v>458</v>
      </c>
      <c r="BH85" s="68" t="s">
        <v>458</v>
      </c>
      <c r="BI85" s="68" t="s">
        <v>458</v>
      </c>
      <c r="BJ85" s="68" t="s">
        <v>458</v>
      </c>
      <c r="BK85" s="68" t="s">
        <v>458</v>
      </c>
      <c r="BL85" s="68" t="s">
        <v>458</v>
      </c>
      <c r="BM85" s="68" t="s">
        <v>458</v>
      </c>
      <c r="BN85" s="68" t="s">
        <v>1439</v>
      </c>
      <c r="BO85" s="68" t="s">
        <v>945</v>
      </c>
    </row>
    <row r="86" spans="1:67">
      <c r="A86" s="68">
        <v>84</v>
      </c>
      <c r="B86" s="68" t="s">
        <v>458</v>
      </c>
      <c r="C86" s="68" t="s">
        <v>458</v>
      </c>
      <c r="D86" s="68" t="s">
        <v>458</v>
      </c>
      <c r="E86" s="68" t="s">
        <v>458</v>
      </c>
      <c r="F86" s="68" t="s">
        <v>458</v>
      </c>
      <c r="G86" s="68" t="s">
        <v>458</v>
      </c>
      <c r="H86" s="68" t="s">
        <v>458</v>
      </c>
      <c r="I86" s="68" t="s">
        <v>458</v>
      </c>
      <c r="J86" s="68" t="s">
        <v>458</v>
      </c>
      <c r="K86" s="68" t="s">
        <v>458</v>
      </c>
      <c r="L86" s="68" t="s">
        <v>458</v>
      </c>
      <c r="M86" s="68" t="s">
        <v>458</v>
      </c>
      <c r="N86" s="68" t="s">
        <v>458</v>
      </c>
      <c r="O86" s="68" t="s">
        <v>458</v>
      </c>
      <c r="P86" s="68" t="s">
        <v>458</v>
      </c>
      <c r="Q86" s="68" t="s">
        <v>1439</v>
      </c>
      <c r="R86" s="68" t="s">
        <v>458</v>
      </c>
      <c r="S86" s="68" t="s">
        <v>458</v>
      </c>
      <c r="T86" s="68" t="s">
        <v>458</v>
      </c>
      <c r="U86" s="68" t="s">
        <v>458</v>
      </c>
      <c r="V86" s="68" t="s">
        <v>458</v>
      </c>
      <c r="W86" s="68" t="s">
        <v>458</v>
      </c>
      <c r="X86" s="68" t="s">
        <v>458</v>
      </c>
      <c r="Y86" s="68" t="s">
        <v>1439</v>
      </c>
      <c r="Z86" s="68" t="s">
        <v>458</v>
      </c>
      <c r="AA86" s="68" t="s">
        <v>458</v>
      </c>
      <c r="AB86" s="68" t="s">
        <v>458</v>
      </c>
      <c r="AC86" s="68" t="s">
        <v>458</v>
      </c>
      <c r="AD86" s="68" t="s">
        <v>458</v>
      </c>
      <c r="AE86" s="68" t="s">
        <v>458</v>
      </c>
      <c r="AF86" s="68" t="s">
        <v>458</v>
      </c>
      <c r="AG86" s="68" t="s">
        <v>458</v>
      </c>
      <c r="AH86" s="68" t="s">
        <v>458</v>
      </c>
      <c r="AI86" s="68" t="s">
        <v>458</v>
      </c>
      <c r="AJ86" s="68" t="s">
        <v>458</v>
      </c>
      <c r="AK86" s="68" t="s">
        <v>458</v>
      </c>
      <c r="AL86" s="68" t="s">
        <v>458</v>
      </c>
      <c r="AM86" s="68" t="s">
        <v>458</v>
      </c>
      <c r="AN86" s="68" t="s">
        <v>458</v>
      </c>
      <c r="AO86" s="68" t="s">
        <v>458</v>
      </c>
      <c r="AP86" s="68" t="s">
        <v>458</v>
      </c>
      <c r="AQ86" s="68" t="s">
        <v>458</v>
      </c>
      <c r="AR86" s="68" t="s">
        <v>458</v>
      </c>
      <c r="AS86" s="68" t="s">
        <v>458</v>
      </c>
      <c r="AT86" s="68" t="s">
        <v>458</v>
      </c>
      <c r="AU86" s="68" t="s">
        <v>458</v>
      </c>
      <c r="AV86" s="68" t="s">
        <v>458</v>
      </c>
      <c r="AW86" s="68" t="s">
        <v>458</v>
      </c>
      <c r="AX86" s="68" t="s">
        <v>458</v>
      </c>
      <c r="AY86" s="68" t="s">
        <v>458</v>
      </c>
      <c r="AZ86" s="68" t="s">
        <v>458</v>
      </c>
      <c r="BA86" s="68" t="s">
        <v>458</v>
      </c>
      <c r="BB86" s="68" t="s">
        <v>458</v>
      </c>
      <c r="BC86" s="68" t="s">
        <v>458</v>
      </c>
      <c r="BD86" s="68" t="s">
        <v>458</v>
      </c>
      <c r="BE86" s="68" t="s">
        <v>458</v>
      </c>
      <c r="BF86" s="68" t="s">
        <v>458</v>
      </c>
      <c r="BG86" s="68" t="s">
        <v>458</v>
      </c>
      <c r="BH86" s="68" t="s">
        <v>458</v>
      </c>
      <c r="BI86" s="68" t="s">
        <v>458</v>
      </c>
      <c r="BJ86" s="68" t="s">
        <v>458</v>
      </c>
      <c r="BK86" s="68" t="s">
        <v>458</v>
      </c>
      <c r="BL86" s="68" t="s">
        <v>458</v>
      </c>
      <c r="BM86" s="68" t="s">
        <v>458</v>
      </c>
      <c r="BN86" s="68" t="s">
        <v>1439</v>
      </c>
      <c r="BO86" s="68" t="s">
        <v>945</v>
      </c>
    </row>
    <row r="87" spans="1:67">
      <c r="A87" s="68">
        <v>85</v>
      </c>
      <c r="B87" s="68" t="s">
        <v>458</v>
      </c>
      <c r="C87" s="68" t="s">
        <v>458</v>
      </c>
      <c r="D87" s="68" t="s">
        <v>458</v>
      </c>
      <c r="E87" s="68" t="s">
        <v>458</v>
      </c>
      <c r="F87" s="68" t="s">
        <v>458</v>
      </c>
      <c r="G87" s="68" t="s">
        <v>458</v>
      </c>
      <c r="H87" s="68" t="s">
        <v>458</v>
      </c>
      <c r="I87" s="68" t="s">
        <v>458</v>
      </c>
      <c r="J87" s="68" t="s">
        <v>458</v>
      </c>
      <c r="K87" s="68" t="s">
        <v>458</v>
      </c>
      <c r="L87" s="68" t="s">
        <v>458</v>
      </c>
      <c r="M87" s="68" t="s">
        <v>458</v>
      </c>
      <c r="N87" s="68" t="s">
        <v>458</v>
      </c>
      <c r="O87" s="68" t="s">
        <v>458</v>
      </c>
      <c r="P87" s="68" t="s">
        <v>458</v>
      </c>
      <c r="Q87" s="68" t="s">
        <v>1439</v>
      </c>
      <c r="R87" s="68" t="s">
        <v>458</v>
      </c>
      <c r="S87" s="68" t="s">
        <v>458</v>
      </c>
      <c r="T87" s="68" t="s">
        <v>458</v>
      </c>
      <c r="U87" s="68" t="s">
        <v>458</v>
      </c>
      <c r="V87" s="68" t="s">
        <v>458</v>
      </c>
      <c r="W87" s="68" t="s">
        <v>458</v>
      </c>
      <c r="X87" s="68" t="s">
        <v>458</v>
      </c>
      <c r="Y87" s="68" t="s">
        <v>1439</v>
      </c>
      <c r="Z87" s="68" t="s">
        <v>458</v>
      </c>
      <c r="AA87" s="68" t="s">
        <v>458</v>
      </c>
      <c r="AB87" s="68" t="s">
        <v>458</v>
      </c>
      <c r="AC87" s="68" t="s">
        <v>458</v>
      </c>
      <c r="AD87" s="68" t="s">
        <v>458</v>
      </c>
      <c r="AE87" s="68" t="s">
        <v>458</v>
      </c>
      <c r="AF87" s="68" t="s">
        <v>458</v>
      </c>
      <c r="AG87" s="68" t="s">
        <v>458</v>
      </c>
      <c r="AH87" s="68" t="s">
        <v>458</v>
      </c>
      <c r="AI87" s="68" t="s">
        <v>458</v>
      </c>
      <c r="AJ87" s="68" t="s">
        <v>458</v>
      </c>
      <c r="AK87" s="68" t="s">
        <v>458</v>
      </c>
      <c r="AL87" s="68" t="s">
        <v>458</v>
      </c>
      <c r="AM87" s="68" t="s">
        <v>945</v>
      </c>
      <c r="AN87" s="68" t="s">
        <v>458</v>
      </c>
      <c r="AO87" s="68" t="s">
        <v>458</v>
      </c>
      <c r="AP87" s="68" t="s">
        <v>458</v>
      </c>
      <c r="AQ87" s="68" t="s">
        <v>458</v>
      </c>
      <c r="AR87" s="68" t="s">
        <v>458</v>
      </c>
      <c r="AS87" s="68" t="s">
        <v>458</v>
      </c>
      <c r="AT87" s="68" t="s">
        <v>458</v>
      </c>
      <c r="AU87" s="68" t="s">
        <v>458</v>
      </c>
      <c r="AV87" s="68" t="s">
        <v>458</v>
      </c>
      <c r="AW87" s="68" t="s">
        <v>458</v>
      </c>
      <c r="AX87" s="68" t="s">
        <v>458</v>
      </c>
      <c r="AY87" s="68" t="s">
        <v>458</v>
      </c>
      <c r="AZ87" s="68" t="s">
        <v>458</v>
      </c>
      <c r="BA87" s="68" t="s">
        <v>458</v>
      </c>
      <c r="BB87" s="68" t="s">
        <v>458</v>
      </c>
      <c r="BC87" s="68" t="s">
        <v>458</v>
      </c>
      <c r="BD87" s="68" t="s">
        <v>458</v>
      </c>
      <c r="BE87" s="68" t="s">
        <v>458</v>
      </c>
      <c r="BF87" s="68" t="s">
        <v>458</v>
      </c>
      <c r="BG87" s="68" t="s">
        <v>458</v>
      </c>
      <c r="BH87" s="68" t="s">
        <v>458</v>
      </c>
      <c r="BI87" s="68" t="s">
        <v>458</v>
      </c>
      <c r="BJ87" s="68" t="s">
        <v>458</v>
      </c>
      <c r="BK87" s="68" t="s">
        <v>458</v>
      </c>
      <c r="BL87" s="68" t="s">
        <v>458</v>
      </c>
      <c r="BM87" s="68" t="s">
        <v>458</v>
      </c>
      <c r="BN87" s="68" t="s">
        <v>1439</v>
      </c>
      <c r="BO87" s="68" t="s">
        <v>945</v>
      </c>
    </row>
    <row r="88" spans="1:67">
      <c r="A88" s="68">
        <v>86</v>
      </c>
      <c r="B88" s="68" t="s">
        <v>458</v>
      </c>
      <c r="C88" s="68" t="s">
        <v>458</v>
      </c>
      <c r="D88" s="68" t="s">
        <v>458</v>
      </c>
      <c r="E88" s="68" t="s">
        <v>458</v>
      </c>
      <c r="F88" s="68" t="s">
        <v>458</v>
      </c>
      <c r="G88" s="68" t="s">
        <v>458</v>
      </c>
      <c r="H88" s="68" t="s">
        <v>458</v>
      </c>
      <c r="I88" s="68" t="s">
        <v>458</v>
      </c>
      <c r="J88" s="68" t="s">
        <v>458</v>
      </c>
      <c r="K88" s="68" t="s">
        <v>458</v>
      </c>
      <c r="L88" s="68" t="s">
        <v>458</v>
      </c>
      <c r="M88" s="68" t="s">
        <v>458</v>
      </c>
      <c r="N88" s="68" t="s">
        <v>458</v>
      </c>
      <c r="O88" s="68" t="s">
        <v>458</v>
      </c>
      <c r="P88" s="68" t="s">
        <v>458</v>
      </c>
      <c r="Q88" s="68" t="s">
        <v>1439</v>
      </c>
      <c r="R88" s="68" t="s">
        <v>458</v>
      </c>
      <c r="S88" s="68" t="s">
        <v>458</v>
      </c>
      <c r="T88" s="68" t="s">
        <v>458</v>
      </c>
      <c r="U88" s="68" t="s">
        <v>458</v>
      </c>
      <c r="V88" s="68" t="s">
        <v>458</v>
      </c>
      <c r="W88" s="68" t="s">
        <v>458</v>
      </c>
      <c r="X88" s="68" t="s">
        <v>458</v>
      </c>
      <c r="Y88" s="68" t="s">
        <v>1439</v>
      </c>
      <c r="Z88" s="68" t="s">
        <v>458</v>
      </c>
      <c r="AA88" s="68" t="s">
        <v>458</v>
      </c>
      <c r="AB88" s="68" t="s">
        <v>458</v>
      </c>
      <c r="AC88" s="68" t="s">
        <v>458</v>
      </c>
      <c r="AD88" s="68" t="s">
        <v>458</v>
      </c>
      <c r="AE88" s="68" t="s">
        <v>458</v>
      </c>
      <c r="AF88" s="68" t="s">
        <v>458</v>
      </c>
      <c r="AG88" s="68" t="s">
        <v>458</v>
      </c>
      <c r="AH88" s="68" t="s">
        <v>458</v>
      </c>
      <c r="AI88" s="68" t="s">
        <v>458</v>
      </c>
      <c r="AJ88" s="68" t="s">
        <v>458</v>
      </c>
      <c r="AK88" s="68" t="s">
        <v>458</v>
      </c>
      <c r="AL88" s="68" t="s">
        <v>458</v>
      </c>
      <c r="AM88" s="68" t="s">
        <v>458</v>
      </c>
      <c r="AN88" s="68" t="s">
        <v>458</v>
      </c>
      <c r="AO88" s="68" t="s">
        <v>458</v>
      </c>
      <c r="AP88" s="68" t="s">
        <v>458</v>
      </c>
      <c r="AQ88" s="68" t="s">
        <v>458</v>
      </c>
      <c r="AR88" s="68" t="s">
        <v>458</v>
      </c>
      <c r="AS88" s="68" t="s">
        <v>458</v>
      </c>
      <c r="AT88" s="68" t="s">
        <v>458</v>
      </c>
      <c r="AU88" s="68" t="s">
        <v>458</v>
      </c>
      <c r="AV88" s="68" t="s">
        <v>458</v>
      </c>
      <c r="AW88" s="68" t="s">
        <v>458</v>
      </c>
      <c r="AX88" s="68" t="s">
        <v>458</v>
      </c>
      <c r="AY88" s="68" t="s">
        <v>458</v>
      </c>
      <c r="AZ88" s="68" t="s">
        <v>458</v>
      </c>
      <c r="BA88" s="68" t="s">
        <v>458</v>
      </c>
      <c r="BB88" s="68" t="s">
        <v>458</v>
      </c>
      <c r="BC88" s="68" t="s">
        <v>458</v>
      </c>
      <c r="BD88" s="68" t="s">
        <v>458</v>
      </c>
      <c r="BE88" s="68" t="s">
        <v>458</v>
      </c>
      <c r="BF88" s="68" t="s">
        <v>458</v>
      </c>
      <c r="BG88" s="68" t="s">
        <v>458</v>
      </c>
      <c r="BH88" s="68" t="s">
        <v>458</v>
      </c>
      <c r="BI88" s="68" t="s">
        <v>458</v>
      </c>
      <c r="BJ88" s="68" t="s">
        <v>458</v>
      </c>
      <c r="BK88" s="68" t="s">
        <v>458</v>
      </c>
      <c r="BL88" s="68" t="s">
        <v>458</v>
      </c>
      <c r="BM88" s="68" t="s">
        <v>458</v>
      </c>
      <c r="BN88" s="68" t="s">
        <v>1439</v>
      </c>
      <c r="BO88" s="68" t="s">
        <v>945</v>
      </c>
    </row>
    <row r="89" spans="1:67">
      <c r="A89" s="68">
        <v>87</v>
      </c>
      <c r="B89" s="68" t="s">
        <v>458</v>
      </c>
      <c r="C89" s="68" t="s">
        <v>458</v>
      </c>
      <c r="D89" s="68" t="s">
        <v>458</v>
      </c>
      <c r="E89" s="68" t="s">
        <v>458</v>
      </c>
      <c r="F89" s="68" t="s">
        <v>458</v>
      </c>
      <c r="G89" s="68" t="s">
        <v>458</v>
      </c>
      <c r="H89" s="68" t="s">
        <v>458</v>
      </c>
      <c r="I89" s="68" t="s">
        <v>458</v>
      </c>
      <c r="J89" s="68" t="s">
        <v>458</v>
      </c>
      <c r="K89" s="68" t="s">
        <v>458</v>
      </c>
      <c r="L89" s="68" t="s">
        <v>458</v>
      </c>
      <c r="M89" s="68" t="s">
        <v>458</v>
      </c>
      <c r="N89" s="68" t="s">
        <v>458</v>
      </c>
      <c r="O89" s="68" t="s">
        <v>458</v>
      </c>
      <c r="P89" s="68" t="s">
        <v>458</v>
      </c>
      <c r="Q89" s="68" t="s">
        <v>1439</v>
      </c>
      <c r="R89" s="68" t="s">
        <v>458</v>
      </c>
      <c r="S89" s="68" t="s">
        <v>458</v>
      </c>
      <c r="T89" s="68" t="s">
        <v>458</v>
      </c>
      <c r="U89" s="68" t="s">
        <v>458</v>
      </c>
      <c r="V89" s="68" t="s">
        <v>458</v>
      </c>
      <c r="W89" s="68" t="s">
        <v>458</v>
      </c>
      <c r="X89" s="68" t="s">
        <v>458</v>
      </c>
      <c r="Y89" s="68" t="s">
        <v>1439</v>
      </c>
      <c r="Z89" s="68" t="s">
        <v>458</v>
      </c>
      <c r="AA89" s="68" t="s">
        <v>458</v>
      </c>
      <c r="AB89" s="68" t="s">
        <v>458</v>
      </c>
      <c r="AC89" s="68" t="s">
        <v>458</v>
      </c>
      <c r="AD89" s="68" t="s">
        <v>458</v>
      </c>
      <c r="AE89" s="68" t="s">
        <v>458</v>
      </c>
      <c r="AF89" s="68" t="s">
        <v>458</v>
      </c>
      <c r="AG89" s="68" t="s">
        <v>458</v>
      </c>
      <c r="AH89" s="68" t="s">
        <v>458</v>
      </c>
      <c r="AI89" s="68" t="s">
        <v>458</v>
      </c>
      <c r="AJ89" s="68" t="s">
        <v>458</v>
      </c>
      <c r="AK89" s="68" t="s">
        <v>458</v>
      </c>
      <c r="AL89" s="68" t="s">
        <v>458</v>
      </c>
      <c r="AM89" s="68" t="s">
        <v>458</v>
      </c>
      <c r="AN89" s="68" t="s">
        <v>458</v>
      </c>
      <c r="AO89" s="68" t="s">
        <v>458</v>
      </c>
      <c r="AP89" s="68" t="s">
        <v>458</v>
      </c>
      <c r="AQ89" s="68" t="s">
        <v>458</v>
      </c>
      <c r="AR89" s="68" t="s">
        <v>458</v>
      </c>
      <c r="AS89" s="68" t="s">
        <v>458</v>
      </c>
      <c r="AT89" s="68" t="s">
        <v>458</v>
      </c>
      <c r="AU89" s="68" t="s">
        <v>458</v>
      </c>
      <c r="AV89" s="68" t="s">
        <v>458</v>
      </c>
      <c r="AW89" s="68" t="s">
        <v>458</v>
      </c>
      <c r="AX89" s="68" t="s">
        <v>458</v>
      </c>
      <c r="AY89" s="68" t="s">
        <v>458</v>
      </c>
      <c r="AZ89" s="68" t="s">
        <v>458</v>
      </c>
      <c r="BA89" s="68" t="s">
        <v>458</v>
      </c>
      <c r="BB89" s="68" t="s">
        <v>458</v>
      </c>
      <c r="BC89" s="68" t="s">
        <v>458</v>
      </c>
      <c r="BD89" s="68" t="s">
        <v>458</v>
      </c>
      <c r="BE89" s="68" t="s">
        <v>458</v>
      </c>
      <c r="BF89" s="68" t="s">
        <v>458</v>
      </c>
      <c r="BG89" s="68" t="s">
        <v>458</v>
      </c>
      <c r="BH89" s="68" t="s">
        <v>458</v>
      </c>
      <c r="BI89" s="68" t="s">
        <v>458</v>
      </c>
      <c r="BJ89" s="68" t="s">
        <v>458</v>
      </c>
      <c r="BK89" s="68" t="s">
        <v>458</v>
      </c>
      <c r="BL89" s="68" t="s">
        <v>458</v>
      </c>
      <c r="BM89" s="68" t="s">
        <v>458</v>
      </c>
      <c r="BN89" s="68" t="s">
        <v>1439</v>
      </c>
      <c r="BO89" s="68" t="s">
        <v>945</v>
      </c>
    </row>
    <row r="90" spans="1:67">
      <c r="A90" s="68">
        <v>88</v>
      </c>
      <c r="B90" s="68" t="s">
        <v>458</v>
      </c>
      <c r="C90" s="68" t="s">
        <v>458</v>
      </c>
      <c r="D90" s="68" t="s">
        <v>458</v>
      </c>
      <c r="E90" s="68" t="s">
        <v>458</v>
      </c>
      <c r="F90" s="68" t="s">
        <v>458</v>
      </c>
      <c r="G90" s="68" t="s">
        <v>458</v>
      </c>
      <c r="H90" s="68" t="s">
        <v>458</v>
      </c>
      <c r="I90" s="68" t="s">
        <v>458</v>
      </c>
      <c r="J90" s="68" t="s">
        <v>458</v>
      </c>
      <c r="K90" s="68" t="s">
        <v>458</v>
      </c>
      <c r="L90" s="68" t="s">
        <v>458</v>
      </c>
      <c r="M90" s="68" t="s">
        <v>458</v>
      </c>
      <c r="N90" s="68" t="s">
        <v>458</v>
      </c>
      <c r="O90" s="68" t="s">
        <v>458</v>
      </c>
      <c r="P90" s="68" t="s">
        <v>458</v>
      </c>
      <c r="Q90" s="68" t="s">
        <v>1439</v>
      </c>
      <c r="R90" s="68" t="s">
        <v>458</v>
      </c>
      <c r="S90" s="68" t="s">
        <v>458</v>
      </c>
      <c r="T90" s="68" t="s">
        <v>458</v>
      </c>
      <c r="U90" s="68" t="s">
        <v>458</v>
      </c>
      <c r="V90" s="68" t="s">
        <v>458</v>
      </c>
      <c r="W90" s="68" t="s">
        <v>458</v>
      </c>
      <c r="X90" s="68" t="s">
        <v>458</v>
      </c>
      <c r="Y90" s="68" t="s">
        <v>1439</v>
      </c>
      <c r="Z90" s="68" t="s">
        <v>458</v>
      </c>
      <c r="AA90" s="68" t="s">
        <v>458</v>
      </c>
      <c r="AB90" s="68" t="s">
        <v>458</v>
      </c>
      <c r="AC90" s="68" t="s">
        <v>458</v>
      </c>
      <c r="AD90" s="68" t="s">
        <v>458</v>
      </c>
      <c r="AE90" s="68" t="s">
        <v>458</v>
      </c>
      <c r="AF90" s="68" t="s">
        <v>458</v>
      </c>
      <c r="AG90" s="68" t="s">
        <v>458</v>
      </c>
      <c r="AH90" s="68" t="s">
        <v>458</v>
      </c>
      <c r="AI90" s="68" t="s">
        <v>458</v>
      </c>
      <c r="AJ90" s="68" t="s">
        <v>458</v>
      </c>
      <c r="AK90" s="68" t="s">
        <v>458</v>
      </c>
      <c r="AL90" s="68" t="s">
        <v>458</v>
      </c>
      <c r="AM90" s="68" t="s">
        <v>458</v>
      </c>
      <c r="AN90" s="68" t="s">
        <v>458</v>
      </c>
      <c r="AO90" s="68" t="s">
        <v>458</v>
      </c>
      <c r="AP90" s="68" t="s">
        <v>458</v>
      </c>
      <c r="AQ90" s="68" t="s">
        <v>458</v>
      </c>
      <c r="AR90" s="68" t="s">
        <v>458</v>
      </c>
      <c r="AS90" s="68" t="s">
        <v>458</v>
      </c>
      <c r="AT90" s="68" t="s">
        <v>458</v>
      </c>
      <c r="AU90" s="68" t="s">
        <v>458</v>
      </c>
      <c r="AV90" s="68" t="s">
        <v>458</v>
      </c>
      <c r="AW90" s="68" t="s">
        <v>458</v>
      </c>
      <c r="AX90" s="68" t="s">
        <v>458</v>
      </c>
      <c r="AY90" s="68" t="s">
        <v>458</v>
      </c>
      <c r="AZ90" s="68" t="s">
        <v>458</v>
      </c>
      <c r="BA90" s="68" t="s">
        <v>458</v>
      </c>
      <c r="BB90" s="68" t="s">
        <v>458</v>
      </c>
      <c r="BC90" s="68" t="s">
        <v>458</v>
      </c>
      <c r="BD90" s="68" t="s">
        <v>458</v>
      </c>
      <c r="BE90" s="68" t="s">
        <v>458</v>
      </c>
      <c r="BF90" s="68" t="s">
        <v>458</v>
      </c>
      <c r="BG90" s="68" t="s">
        <v>458</v>
      </c>
      <c r="BH90" s="68" t="s">
        <v>458</v>
      </c>
      <c r="BI90" s="68" t="s">
        <v>458</v>
      </c>
      <c r="BJ90" s="68" t="s">
        <v>458</v>
      </c>
      <c r="BK90" s="68" t="s">
        <v>458</v>
      </c>
      <c r="BL90" s="68" t="s">
        <v>458</v>
      </c>
      <c r="BM90" s="68" t="s">
        <v>458</v>
      </c>
      <c r="BN90" s="68" t="s">
        <v>1439</v>
      </c>
      <c r="BO90" s="68" t="s">
        <v>945</v>
      </c>
    </row>
    <row r="91" spans="1:67">
      <c r="A91" s="68">
        <v>89</v>
      </c>
      <c r="B91" s="68" t="s">
        <v>458</v>
      </c>
      <c r="C91" s="68" t="s">
        <v>458</v>
      </c>
      <c r="D91" s="68" t="s">
        <v>458</v>
      </c>
      <c r="E91" s="68" t="s">
        <v>458</v>
      </c>
      <c r="F91" s="68" t="s">
        <v>458</v>
      </c>
      <c r="G91" s="68" t="s">
        <v>458</v>
      </c>
      <c r="H91" s="68" t="s">
        <v>458</v>
      </c>
      <c r="I91" s="68" t="s">
        <v>458</v>
      </c>
      <c r="J91" s="68" t="s">
        <v>458</v>
      </c>
      <c r="K91" s="68" t="s">
        <v>458</v>
      </c>
      <c r="L91" s="68" t="s">
        <v>458</v>
      </c>
      <c r="M91" s="68" t="s">
        <v>458</v>
      </c>
      <c r="N91" s="68" t="s">
        <v>458</v>
      </c>
      <c r="O91" s="68" t="s">
        <v>458</v>
      </c>
      <c r="P91" s="68" t="s">
        <v>458</v>
      </c>
      <c r="Q91" s="68" t="s">
        <v>1439</v>
      </c>
      <c r="R91" s="68" t="s">
        <v>458</v>
      </c>
      <c r="S91" s="68" t="s">
        <v>458</v>
      </c>
      <c r="T91" s="68" t="s">
        <v>458</v>
      </c>
      <c r="U91" s="68" t="s">
        <v>458</v>
      </c>
      <c r="V91" s="68" t="s">
        <v>458</v>
      </c>
      <c r="W91" s="68" t="s">
        <v>458</v>
      </c>
      <c r="X91" s="68" t="s">
        <v>458</v>
      </c>
      <c r="Y91" s="68" t="s">
        <v>1439</v>
      </c>
      <c r="Z91" s="68" t="s">
        <v>458</v>
      </c>
      <c r="AA91" s="68" t="s">
        <v>458</v>
      </c>
      <c r="AB91" s="68" t="s">
        <v>458</v>
      </c>
      <c r="AC91" s="68" t="s">
        <v>458</v>
      </c>
      <c r="AD91" s="68" t="s">
        <v>458</v>
      </c>
      <c r="AE91" s="68" t="s">
        <v>458</v>
      </c>
      <c r="AF91" s="68" t="s">
        <v>458</v>
      </c>
      <c r="AG91" s="68" t="s">
        <v>458</v>
      </c>
      <c r="AH91" s="68" t="s">
        <v>458</v>
      </c>
      <c r="AI91" s="68" t="s">
        <v>458</v>
      </c>
      <c r="AJ91" s="68" t="s">
        <v>458</v>
      </c>
      <c r="AK91" s="68" t="s">
        <v>458</v>
      </c>
      <c r="AL91" s="68" t="s">
        <v>458</v>
      </c>
      <c r="AM91" s="68" t="s">
        <v>458</v>
      </c>
      <c r="AN91" s="68" t="s">
        <v>458</v>
      </c>
      <c r="AO91" s="68" t="s">
        <v>458</v>
      </c>
      <c r="AP91" s="68" t="s">
        <v>458</v>
      </c>
      <c r="AQ91" s="68" t="s">
        <v>458</v>
      </c>
      <c r="AR91" s="68" t="s">
        <v>458</v>
      </c>
      <c r="AS91" s="68" t="s">
        <v>458</v>
      </c>
      <c r="AT91" s="68" t="s">
        <v>458</v>
      </c>
      <c r="AU91" s="68" t="s">
        <v>458</v>
      </c>
      <c r="AV91" s="68" t="s">
        <v>458</v>
      </c>
      <c r="AW91" s="68" t="s">
        <v>458</v>
      </c>
      <c r="AX91" s="68" t="s">
        <v>458</v>
      </c>
      <c r="AY91" s="68" t="s">
        <v>458</v>
      </c>
      <c r="AZ91" s="68" t="s">
        <v>458</v>
      </c>
      <c r="BA91" s="68" t="s">
        <v>458</v>
      </c>
      <c r="BB91" s="68" t="s">
        <v>458</v>
      </c>
      <c r="BC91" s="68" t="s">
        <v>458</v>
      </c>
      <c r="BD91" s="68" t="s">
        <v>458</v>
      </c>
      <c r="BE91" s="68" t="s">
        <v>458</v>
      </c>
      <c r="BF91" s="68" t="s">
        <v>458</v>
      </c>
      <c r="BG91" s="68" t="s">
        <v>458</v>
      </c>
      <c r="BH91" s="68" t="s">
        <v>458</v>
      </c>
      <c r="BI91" s="68" t="s">
        <v>458</v>
      </c>
      <c r="BJ91" s="68" t="s">
        <v>458</v>
      </c>
      <c r="BK91" s="68" t="s">
        <v>458</v>
      </c>
      <c r="BL91" s="68" t="s">
        <v>458</v>
      </c>
      <c r="BM91" s="68" t="s">
        <v>458</v>
      </c>
      <c r="BN91" s="68" t="s">
        <v>1439</v>
      </c>
      <c r="BO91" s="68" t="s">
        <v>945</v>
      </c>
    </row>
    <row r="92" spans="1:67">
      <c r="A92" s="68">
        <v>90</v>
      </c>
      <c r="B92" s="68" t="s">
        <v>458</v>
      </c>
      <c r="C92" s="68" t="s">
        <v>458</v>
      </c>
      <c r="D92" s="68" t="s">
        <v>458</v>
      </c>
      <c r="E92" s="68" t="s">
        <v>458</v>
      </c>
      <c r="F92" s="68" t="s">
        <v>458</v>
      </c>
      <c r="G92" s="68" t="s">
        <v>458</v>
      </c>
      <c r="H92" s="68" t="s">
        <v>458</v>
      </c>
      <c r="I92" s="68" t="s">
        <v>458</v>
      </c>
      <c r="J92" s="68" t="s">
        <v>458</v>
      </c>
      <c r="K92" s="68" t="s">
        <v>458</v>
      </c>
      <c r="L92" s="68" t="s">
        <v>458</v>
      </c>
      <c r="M92" s="68" t="s">
        <v>458</v>
      </c>
      <c r="N92" s="68" t="s">
        <v>458</v>
      </c>
      <c r="O92" s="68" t="s">
        <v>458</v>
      </c>
      <c r="P92" s="68" t="s">
        <v>458</v>
      </c>
      <c r="Q92" s="68" t="s">
        <v>1439</v>
      </c>
      <c r="R92" s="68" t="s">
        <v>458</v>
      </c>
      <c r="S92" s="68" t="s">
        <v>458</v>
      </c>
      <c r="T92" s="68" t="s">
        <v>458</v>
      </c>
      <c r="U92" s="68" t="s">
        <v>458</v>
      </c>
      <c r="V92" s="68" t="s">
        <v>458</v>
      </c>
      <c r="W92" s="68" t="s">
        <v>458</v>
      </c>
      <c r="X92" s="68" t="s">
        <v>458</v>
      </c>
      <c r="Y92" s="68" t="s">
        <v>1439</v>
      </c>
      <c r="Z92" s="68" t="s">
        <v>458</v>
      </c>
      <c r="AA92" s="68" t="s">
        <v>458</v>
      </c>
      <c r="AB92" s="68" t="s">
        <v>458</v>
      </c>
      <c r="AC92" s="68" t="s">
        <v>458</v>
      </c>
      <c r="AD92" s="68" t="s">
        <v>458</v>
      </c>
      <c r="AE92" s="68" t="s">
        <v>458</v>
      </c>
      <c r="AF92" s="68" t="s">
        <v>458</v>
      </c>
      <c r="AG92" s="68" t="s">
        <v>458</v>
      </c>
      <c r="AH92" s="68" t="s">
        <v>458</v>
      </c>
      <c r="AI92" s="68" t="s">
        <v>458</v>
      </c>
      <c r="AJ92" s="68" t="s">
        <v>458</v>
      </c>
      <c r="AK92" s="68" t="s">
        <v>458</v>
      </c>
      <c r="AL92" s="68" t="s">
        <v>458</v>
      </c>
      <c r="AM92" s="68" t="s">
        <v>458</v>
      </c>
      <c r="AN92" s="68" t="s">
        <v>458</v>
      </c>
      <c r="AO92" s="68" t="s">
        <v>458</v>
      </c>
      <c r="AP92" s="68" t="s">
        <v>458</v>
      </c>
      <c r="AQ92" s="68" t="s">
        <v>458</v>
      </c>
      <c r="AR92" s="68" t="s">
        <v>458</v>
      </c>
      <c r="AS92" s="68" t="s">
        <v>458</v>
      </c>
      <c r="AT92" s="68" t="s">
        <v>458</v>
      </c>
      <c r="AU92" s="68" t="s">
        <v>458</v>
      </c>
      <c r="AV92" s="68" t="s">
        <v>458</v>
      </c>
      <c r="AW92" s="68" t="s">
        <v>458</v>
      </c>
      <c r="AX92" s="68" t="s">
        <v>458</v>
      </c>
      <c r="AY92" s="68" t="s">
        <v>458</v>
      </c>
      <c r="AZ92" s="68" t="s">
        <v>458</v>
      </c>
      <c r="BA92" s="68" t="s">
        <v>458</v>
      </c>
      <c r="BB92" s="68" t="s">
        <v>458</v>
      </c>
      <c r="BC92" s="68" t="s">
        <v>458</v>
      </c>
      <c r="BD92" s="68" t="s">
        <v>458</v>
      </c>
      <c r="BE92" s="68" t="s">
        <v>458</v>
      </c>
      <c r="BF92" s="68" t="s">
        <v>458</v>
      </c>
      <c r="BG92" s="68" t="s">
        <v>458</v>
      </c>
      <c r="BH92" s="68" t="s">
        <v>458</v>
      </c>
      <c r="BI92" s="68" t="s">
        <v>458</v>
      </c>
      <c r="BJ92" s="68" t="s">
        <v>458</v>
      </c>
      <c r="BK92" s="68" t="s">
        <v>458</v>
      </c>
      <c r="BL92" s="68" t="s">
        <v>458</v>
      </c>
      <c r="BM92" s="68" t="s">
        <v>458</v>
      </c>
      <c r="BN92" s="68" t="s">
        <v>1439</v>
      </c>
      <c r="BO92" s="68" t="s">
        <v>945</v>
      </c>
    </row>
    <row r="93" spans="1:67">
      <c r="A93" s="68">
        <v>91</v>
      </c>
      <c r="B93" s="68" t="s">
        <v>458</v>
      </c>
      <c r="C93" s="68" t="s">
        <v>458</v>
      </c>
      <c r="D93" s="68" t="s">
        <v>458</v>
      </c>
      <c r="E93" s="68" t="s">
        <v>458</v>
      </c>
      <c r="F93" s="68" t="s">
        <v>458</v>
      </c>
      <c r="G93" s="68" t="s">
        <v>458</v>
      </c>
      <c r="H93" s="68" t="s">
        <v>458</v>
      </c>
      <c r="I93" s="68" t="s">
        <v>458</v>
      </c>
      <c r="J93" s="68" t="s">
        <v>458</v>
      </c>
      <c r="K93" s="68" t="s">
        <v>458</v>
      </c>
      <c r="L93" s="68" t="s">
        <v>458</v>
      </c>
      <c r="M93" s="68" t="s">
        <v>458</v>
      </c>
      <c r="N93" s="68" t="s">
        <v>458</v>
      </c>
      <c r="O93" s="68" t="s">
        <v>458</v>
      </c>
      <c r="P93" s="68" t="s">
        <v>458</v>
      </c>
      <c r="Q93" s="68" t="s">
        <v>1439</v>
      </c>
      <c r="R93" s="68" t="s">
        <v>458</v>
      </c>
      <c r="S93" s="68" t="s">
        <v>458</v>
      </c>
      <c r="T93" s="68" t="s">
        <v>458</v>
      </c>
      <c r="U93" s="68" t="s">
        <v>458</v>
      </c>
      <c r="V93" s="68" t="s">
        <v>458</v>
      </c>
      <c r="W93" s="68" t="s">
        <v>458</v>
      </c>
      <c r="X93" s="68" t="s">
        <v>458</v>
      </c>
      <c r="Y93" s="68" t="s">
        <v>1439</v>
      </c>
      <c r="Z93" s="68" t="s">
        <v>458</v>
      </c>
      <c r="AA93" s="68" t="s">
        <v>458</v>
      </c>
      <c r="AB93" s="68" t="s">
        <v>458</v>
      </c>
      <c r="AC93" s="68" t="s">
        <v>458</v>
      </c>
      <c r="AD93" s="68" t="s">
        <v>458</v>
      </c>
      <c r="AE93" s="68" t="s">
        <v>458</v>
      </c>
      <c r="AF93" s="68" t="s">
        <v>458</v>
      </c>
      <c r="AG93" s="68" t="s">
        <v>458</v>
      </c>
      <c r="AH93" s="68" t="s">
        <v>458</v>
      </c>
      <c r="AI93" s="68" t="s">
        <v>458</v>
      </c>
      <c r="AJ93" s="68" t="s">
        <v>458</v>
      </c>
      <c r="AK93" s="68" t="s">
        <v>458</v>
      </c>
      <c r="AL93" s="68" t="s">
        <v>458</v>
      </c>
      <c r="AM93" s="68" t="s">
        <v>458</v>
      </c>
      <c r="AN93" s="68" t="s">
        <v>458</v>
      </c>
      <c r="AO93" s="68" t="s">
        <v>458</v>
      </c>
      <c r="AP93" s="68" t="s">
        <v>458</v>
      </c>
      <c r="AQ93" s="68" t="s">
        <v>458</v>
      </c>
      <c r="AR93" s="68" t="s">
        <v>458</v>
      </c>
      <c r="AS93" s="68" t="s">
        <v>458</v>
      </c>
      <c r="AT93" s="68" t="s">
        <v>458</v>
      </c>
      <c r="AU93" s="68" t="s">
        <v>458</v>
      </c>
      <c r="AV93" s="68" t="s">
        <v>458</v>
      </c>
      <c r="AW93" s="68" t="s">
        <v>458</v>
      </c>
      <c r="AX93" s="68" t="s">
        <v>458</v>
      </c>
      <c r="AY93" s="68" t="s">
        <v>458</v>
      </c>
      <c r="AZ93" s="68" t="s">
        <v>458</v>
      </c>
      <c r="BA93" s="68" t="s">
        <v>458</v>
      </c>
      <c r="BB93" s="68" t="s">
        <v>458</v>
      </c>
      <c r="BC93" s="68" t="s">
        <v>458</v>
      </c>
      <c r="BD93" s="68" t="s">
        <v>458</v>
      </c>
      <c r="BE93" s="68" t="s">
        <v>458</v>
      </c>
      <c r="BF93" s="68" t="s">
        <v>458</v>
      </c>
      <c r="BG93" s="68" t="s">
        <v>458</v>
      </c>
      <c r="BH93" s="68" t="s">
        <v>458</v>
      </c>
      <c r="BI93" s="68" t="s">
        <v>458</v>
      </c>
      <c r="BJ93" s="68" t="s">
        <v>458</v>
      </c>
      <c r="BK93" s="68" t="s">
        <v>458</v>
      </c>
      <c r="BL93" s="68" t="s">
        <v>458</v>
      </c>
      <c r="BM93" s="68" t="s">
        <v>458</v>
      </c>
      <c r="BN93" s="68" t="s">
        <v>1439</v>
      </c>
      <c r="BO93" s="68" t="s">
        <v>945</v>
      </c>
    </row>
    <row r="94" spans="1:67">
      <c r="A94" s="68">
        <v>92</v>
      </c>
      <c r="B94" s="68" t="s">
        <v>458</v>
      </c>
      <c r="C94" s="68" t="s">
        <v>458</v>
      </c>
      <c r="D94" s="68" t="s">
        <v>458</v>
      </c>
      <c r="E94" s="68" t="s">
        <v>458</v>
      </c>
      <c r="F94" s="68" t="s">
        <v>458</v>
      </c>
      <c r="G94" s="68" t="s">
        <v>458</v>
      </c>
      <c r="H94" s="68" t="s">
        <v>458</v>
      </c>
      <c r="I94" s="68" t="s">
        <v>458</v>
      </c>
      <c r="J94" s="68" t="s">
        <v>458</v>
      </c>
      <c r="K94" s="68" t="s">
        <v>458</v>
      </c>
      <c r="L94" s="68" t="s">
        <v>458</v>
      </c>
      <c r="M94" s="68" t="s">
        <v>458</v>
      </c>
      <c r="N94" s="68" t="s">
        <v>458</v>
      </c>
      <c r="O94" s="68" t="s">
        <v>458</v>
      </c>
      <c r="P94" s="68" t="s">
        <v>458</v>
      </c>
      <c r="Q94" s="68" t="s">
        <v>1439</v>
      </c>
      <c r="R94" s="68" t="s">
        <v>458</v>
      </c>
      <c r="S94" s="68" t="s">
        <v>458</v>
      </c>
      <c r="T94" s="68" t="s">
        <v>458</v>
      </c>
      <c r="U94" s="68" t="s">
        <v>458</v>
      </c>
      <c r="V94" s="68" t="s">
        <v>458</v>
      </c>
      <c r="W94" s="68" t="s">
        <v>458</v>
      </c>
      <c r="X94" s="68" t="s">
        <v>458</v>
      </c>
      <c r="Y94" s="68" t="s">
        <v>1439</v>
      </c>
      <c r="Z94" s="68" t="s">
        <v>458</v>
      </c>
      <c r="AA94" s="68" t="s">
        <v>458</v>
      </c>
      <c r="AB94" s="68" t="s">
        <v>458</v>
      </c>
      <c r="AC94" s="68" t="s">
        <v>458</v>
      </c>
      <c r="AD94" s="68" t="s">
        <v>458</v>
      </c>
      <c r="AE94" s="68" t="s">
        <v>458</v>
      </c>
      <c r="AF94" s="68" t="s">
        <v>458</v>
      </c>
      <c r="AG94" s="68" t="s">
        <v>458</v>
      </c>
      <c r="AH94" s="68" t="s">
        <v>458</v>
      </c>
      <c r="AI94" s="68" t="s">
        <v>458</v>
      </c>
      <c r="AJ94" s="68" t="s">
        <v>458</v>
      </c>
      <c r="AK94" s="68" t="s">
        <v>458</v>
      </c>
      <c r="AL94" s="68" t="s">
        <v>458</v>
      </c>
      <c r="AM94" s="68" t="s">
        <v>458</v>
      </c>
      <c r="AN94" s="68" t="s">
        <v>458</v>
      </c>
      <c r="AO94" s="68" t="s">
        <v>458</v>
      </c>
      <c r="AP94" s="68" t="s">
        <v>458</v>
      </c>
      <c r="AQ94" s="68" t="s">
        <v>458</v>
      </c>
      <c r="AR94" s="68" t="s">
        <v>458</v>
      </c>
      <c r="AS94" s="68" t="s">
        <v>458</v>
      </c>
      <c r="AT94" s="68" t="s">
        <v>458</v>
      </c>
      <c r="AU94" s="68" t="s">
        <v>458</v>
      </c>
      <c r="AV94" s="68" t="s">
        <v>458</v>
      </c>
      <c r="AW94" s="68" t="s">
        <v>458</v>
      </c>
      <c r="AX94" s="68" t="s">
        <v>458</v>
      </c>
      <c r="AY94" s="68" t="s">
        <v>458</v>
      </c>
      <c r="AZ94" s="68" t="s">
        <v>458</v>
      </c>
      <c r="BA94" s="68" t="s">
        <v>458</v>
      </c>
      <c r="BB94" s="68" t="s">
        <v>458</v>
      </c>
      <c r="BC94" s="68" t="s">
        <v>458</v>
      </c>
      <c r="BD94" s="68" t="s">
        <v>458</v>
      </c>
      <c r="BE94" s="68" t="s">
        <v>458</v>
      </c>
      <c r="BF94" s="68" t="s">
        <v>458</v>
      </c>
      <c r="BG94" s="68" t="s">
        <v>458</v>
      </c>
      <c r="BH94" s="68" t="s">
        <v>458</v>
      </c>
      <c r="BI94" s="68" t="s">
        <v>458</v>
      </c>
      <c r="BJ94" s="68" t="s">
        <v>458</v>
      </c>
      <c r="BK94" s="68" t="s">
        <v>458</v>
      </c>
      <c r="BL94" s="68" t="s">
        <v>458</v>
      </c>
      <c r="BM94" s="68" t="s">
        <v>458</v>
      </c>
      <c r="BN94" s="68" t="s">
        <v>1439</v>
      </c>
      <c r="BO94" s="68" t="s">
        <v>945</v>
      </c>
    </row>
    <row r="95" spans="1:67">
      <c r="A95" s="68">
        <v>93</v>
      </c>
      <c r="B95" s="68" t="s">
        <v>458</v>
      </c>
      <c r="C95" s="68" t="s">
        <v>458</v>
      </c>
      <c r="D95" s="68" t="s">
        <v>458</v>
      </c>
      <c r="E95" s="68" t="s">
        <v>458</v>
      </c>
      <c r="F95" s="68" t="s">
        <v>458</v>
      </c>
      <c r="G95" s="68" t="s">
        <v>458</v>
      </c>
      <c r="H95" s="68" t="s">
        <v>458</v>
      </c>
      <c r="I95" s="68" t="s">
        <v>458</v>
      </c>
      <c r="J95" s="68" t="s">
        <v>458</v>
      </c>
      <c r="K95" s="68" t="s">
        <v>458</v>
      </c>
      <c r="L95" s="68" t="s">
        <v>458</v>
      </c>
      <c r="M95" s="68" t="s">
        <v>458</v>
      </c>
      <c r="N95" s="68" t="s">
        <v>458</v>
      </c>
      <c r="O95" s="68" t="s">
        <v>458</v>
      </c>
      <c r="P95" s="68" t="s">
        <v>458</v>
      </c>
      <c r="Q95" s="68" t="s">
        <v>1439</v>
      </c>
      <c r="R95" s="68" t="s">
        <v>458</v>
      </c>
      <c r="S95" s="68" t="s">
        <v>458</v>
      </c>
      <c r="T95" s="68" t="s">
        <v>458</v>
      </c>
      <c r="U95" s="68" t="s">
        <v>458</v>
      </c>
      <c r="V95" s="68" t="s">
        <v>458</v>
      </c>
      <c r="W95" s="68" t="s">
        <v>458</v>
      </c>
      <c r="X95" s="68" t="s">
        <v>458</v>
      </c>
      <c r="Y95" s="68" t="s">
        <v>1439</v>
      </c>
      <c r="Z95" s="68" t="s">
        <v>458</v>
      </c>
      <c r="AA95" s="68" t="s">
        <v>458</v>
      </c>
      <c r="AB95" s="68" t="s">
        <v>458</v>
      </c>
      <c r="AC95" s="68" t="s">
        <v>458</v>
      </c>
      <c r="AD95" s="68" t="s">
        <v>458</v>
      </c>
      <c r="AE95" s="68" t="s">
        <v>458</v>
      </c>
      <c r="AF95" s="68" t="s">
        <v>458</v>
      </c>
      <c r="AG95" s="68" t="s">
        <v>458</v>
      </c>
      <c r="AH95" s="68" t="s">
        <v>458</v>
      </c>
      <c r="AI95" s="68" t="s">
        <v>458</v>
      </c>
      <c r="AJ95" s="68" t="s">
        <v>458</v>
      </c>
      <c r="AK95" s="68" t="s">
        <v>458</v>
      </c>
      <c r="AL95" s="68" t="s">
        <v>458</v>
      </c>
      <c r="AM95" s="68" t="s">
        <v>458</v>
      </c>
      <c r="AN95" s="68" t="s">
        <v>458</v>
      </c>
      <c r="AO95" s="68" t="s">
        <v>458</v>
      </c>
      <c r="AP95" s="68" t="s">
        <v>458</v>
      </c>
      <c r="AQ95" s="68" t="s">
        <v>458</v>
      </c>
      <c r="AR95" s="68" t="s">
        <v>458</v>
      </c>
      <c r="AS95" s="68" t="s">
        <v>458</v>
      </c>
      <c r="AT95" s="68" t="s">
        <v>458</v>
      </c>
      <c r="AU95" s="68" t="s">
        <v>458</v>
      </c>
      <c r="AV95" s="68" t="s">
        <v>458</v>
      </c>
      <c r="AW95" s="68" t="s">
        <v>458</v>
      </c>
      <c r="AX95" s="68" t="s">
        <v>458</v>
      </c>
      <c r="AY95" s="68" t="s">
        <v>458</v>
      </c>
      <c r="AZ95" s="68" t="s">
        <v>458</v>
      </c>
      <c r="BA95" s="68" t="s">
        <v>458</v>
      </c>
      <c r="BB95" s="68" t="s">
        <v>458</v>
      </c>
      <c r="BC95" s="68" t="s">
        <v>458</v>
      </c>
      <c r="BD95" s="68" t="s">
        <v>458</v>
      </c>
      <c r="BE95" s="68" t="s">
        <v>458</v>
      </c>
      <c r="BF95" s="68" t="s">
        <v>458</v>
      </c>
      <c r="BG95" s="68" t="s">
        <v>458</v>
      </c>
      <c r="BH95" s="68" t="s">
        <v>458</v>
      </c>
      <c r="BI95" s="68" t="s">
        <v>458</v>
      </c>
      <c r="BJ95" s="68" t="s">
        <v>458</v>
      </c>
      <c r="BK95" s="68" t="s">
        <v>458</v>
      </c>
      <c r="BL95" s="68" t="s">
        <v>458</v>
      </c>
      <c r="BM95" s="68" t="s">
        <v>458</v>
      </c>
      <c r="BN95" s="68" t="s">
        <v>1439</v>
      </c>
      <c r="BO95" s="68" t="s">
        <v>945</v>
      </c>
    </row>
    <row r="96" spans="1:67">
      <c r="A96" s="68">
        <v>94</v>
      </c>
      <c r="B96" s="68" t="s">
        <v>458</v>
      </c>
      <c r="C96" s="68" t="s">
        <v>458</v>
      </c>
      <c r="D96" s="68" t="s">
        <v>458</v>
      </c>
      <c r="E96" s="68" t="s">
        <v>458</v>
      </c>
      <c r="F96" s="68" t="s">
        <v>458</v>
      </c>
      <c r="G96" s="68" t="s">
        <v>458</v>
      </c>
      <c r="H96" s="68" t="s">
        <v>458</v>
      </c>
      <c r="I96" s="68" t="s">
        <v>458</v>
      </c>
      <c r="J96" s="68" t="s">
        <v>458</v>
      </c>
      <c r="K96" s="68" t="s">
        <v>458</v>
      </c>
      <c r="L96" s="68" t="s">
        <v>458</v>
      </c>
      <c r="M96" s="68" t="s">
        <v>458</v>
      </c>
      <c r="N96" s="68" t="s">
        <v>458</v>
      </c>
      <c r="O96" s="68" t="s">
        <v>458</v>
      </c>
      <c r="P96" s="68" t="s">
        <v>458</v>
      </c>
      <c r="Q96" s="68" t="s">
        <v>1439</v>
      </c>
      <c r="R96" s="68" t="s">
        <v>458</v>
      </c>
      <c r="S96" s="68" t="s">
        <v>458</v>
      </c>
      <c r="T96" s="68" t="s">
        <v>458</v>
      </c>
      <c r="U96" s="68" t="s">
        <v>458</v>
      </c>
      <c r="V96" s="68" t="s">
        <v>458</v>
      </c>
      <c r="W96" s="68" t="s">
        <v>458</v>
      </c>
      <c r="X96" s="68" t="s">
        <v>458</v>
      </c>
      <c r="Y96" s="68" t="s">
        <v>1439</v>
      </c>
      <c r="Z96" s="68" t="s">
        <v>458</v>
      </c>
      <c r="AA96" s="68" t="s">
        <v>458</v>
      </c>
      <c r="AB96" s="68" t="s">
        <v>458</v>
      </c>
      <c r="AC96" s="68" t="s">
        <v>458</v>
      </c>
      <c r="AD96" s="68" t="s">
        <v>458</v>
      </c>
      <c r="AE96" s="68" t="s">
        <v>458</v>
      </c>
      <c r="AF96" s="68" t="s">
        <v>458</v>
      </c>
      <c r="AG96" s="68" t="s">
        <v>458</v>
      </c>
      <c r="AH96" s="68" t="s">
        <v>458</v>
      </c>
      <c r="AI96" s="68" t="s">
        <v>458</v>
      </c>
      <c r="AJ96" s="68" t="s">
        <v>458</v>
      </c>
      <c r="AK96" s="68" t="s">
        <v>458</v>
      </c>
      <c r="AL96" s="68" t="s">
        <v>458</v>
      </c>
      <c r="AM96" s="68" t="s">
        <v>945</v>
      </c>
      <c r="AN96" s="68" t="s">
        <v>458</v>
      </c>
      <c r="AO96" s="68" t="s">
        <v>458</v>
      </c>
      <c r="AP96" s="68" t="s">
        <v>458</v>
      </c>
      <c r="AQ96" s="68" t="s">
        <v>458</v>
      </c>
      <c r="AR96" s="68" t="s">
        <v>458</v>
      </c>
      <c r="AS96" s="68" t="s">
        <v>458</v>
      </c>
      <c r="AT96" s="68" t="s">
        <v>458</v>
      </c>
      <c r="AU96" s="68" t="s">
        <v>458</v>
      </c>
      <c r="AV96" s="68" t="s">
        <v>458</v>
      </c>
      <c r="AW96" s="68" t="s">
        <v>458</v>
      </c>
      <c r="AX96" s="68" t="s">
        <v>458</v>
      </c>
      <c r="AY96" s="68" t="s">
        <v>458</v>
      </c>
      <c r="AZ96" s="68" t="s">
        <v>458</v>
      </c>
      <c r="BA96" s="68" t="s">
        <v>458</v>
      </c>
      <c r="BB96" s="68" t="s">
        <v>458</v>
      </c>
      <c r="BC96" s="68" t="s">
        <v>458</v>
      </c>
      <c r="BD96" s="68" t="s">
        <v>458</v>
      </c>
      <c r="BE96" s="68" t="s">
        <v>458</v>
      </c>
      <c r="BF96" s="68" t="s">
        <v>458</v>
      </c>
      <c r="BG96" s="68" t="s">
        <v>458</v>
      </c>
      <c r="BH96" s="68" t="s">
        <v>458</v>
      </c>
      <c r="BI96" s="68" t="s">
        <v>458</v>
      </c>
      <c r="BJ96" s="68" t="s">
        <v>458</v>
      </c>
      <c r="BK96" s="68" t="s">
        <v>458</v>
      </c>
      <c r="BL96" s="68" t="s">
        <v>458</v>
      </c>
      <c r="BM96" s="68" t="s">
        <v>458</v>
      </c>
      <c r="BN96" s="68" t="s">
        <v>1439</v>
      </c>
      <c r="BO96" s="68" t="s">
        <v>945</v>
      </c>
    </row>
    <row r="97" spans="1:67">
      <c r="A97" s="68">
        <v>95</v>
      </c>
      <c r="B97" s="68" t="s">
        <v>458</v>
      </c>
      <c r="C97" s="68" t="s">
        <v>458</v>
      </c>
      <c r="D97" s="68" t="s">
        <v>458</v>
      </c>
      <c r="E97" s="68" t="s">
        <v>458</v>
      </c>
      <c r="F97" s="68" t="s">
        <v>458</v>
      </c>
      <c r="G97" s="68" t="s">
        <v>458</v>
      </c>
      <c r="H97" s="68" t="s">
        <v>458</v>
      </c>
      <c r="I97" s="68" t="s">
        <v>458</v>
      </c>
      <c r="J97" s="68" t="s">
        <v>458</v>
      </c>
      <c r="K97" s="68" t="s">
        <v>458</v>
      </c>
      <c r="L97" s="68" t="s">
        <v>458</v>
      </c>
      <c r="M97" s="68" t="s">
        <v>458</v>
      </c>
      <c r="N97" s="68" t="s">
        <v>458</v>
      </c>
      <c r="O97" s="68" t="s">
        <v>458</v>
      </c>
      <c r="P97" s="68" t="s">
        <v>458</v>
      </c>
      <c r="Q97" s="68" t="s">
        <v>1439</v>
      </c>
      <c r="R97" s="68" t="s">
        <v>458</v>
      </c>
      <c r="S97" s="68" t="s">
        <v>458</v>
      </c>
      <c r="T97" s="68" t="s">
        <v>458</v>
      </c>
      <c r="U97" s="68" t="s">
        <v>458</v>
      </c>
      <c r="V97" s="68" t="s">
        <v>458</v>
      </c>
      <c r="W97" s="68" t="s">
        <v>458</v>
      </c>
      <c r="X97" s="68" t="s">
        <v>458</v>
      </c>
      <c r="Y97" s="68" t="s">
        <v>1439</v>
      </c>
      <c r="Z97" s="68" t="s">
        <v>458</v>
      </c>
      <c r="AA97" s="68" t="s">
        <v>458</v>
      </c>
      <c r="AB97" s="68" t="s">
        <v>458</v>
      </c>
      <c r="AC97" s="68" t="s">
        <v>458</v>
      </c>
      <c r="AD97" s="68" t="s">
        <v>458</v>
      </c>
      <c r="AE97" s="68" t="s">
        <v>458</v>
      </c>
      <c r="AF97" s="68" t="s">
        <v>458</v>
      </c>
      <c r="AG97" s="68" t="s">
        <v>458</v>
      </c>
      <c r="AH97" s="68" t="s">
        <v>458</v>
      </c>
      <c r="AI97" s="68" t="s">
        <v>458</v>
      </c>
      <c r="AJ97" s="68" t="s">
        <v>458</v>
      </c>
      <c r="AK97" s="68" t="s">
        <v>458</v>
      </c>
      <c r="AL97" s="68" t="s">
        <v>458</v>
      </c>
      <c r="AM97" s="68" t="s">
        <v>458</v>
      </c>
      <c r="AN97" s="68" t="s">
        <v>458</v>
      </c>
      <c r="AO97" s="68" t="s">
        <v>458</v>
      </c>
      <c r="AP97" s="68" t="s">
        <v>458</v>
      </c>
      <c r="AQ97" s="68" t="s">
        <v>458</v>
      </c>
      <c r="AR97" s="68" t="s">
        <v>458</v>
      </c>
      <c r="AS97" s="68" t="s">
        <v>458</v>
      </c>
      <c r="AT97" s="68" t="s">
        <v>458</v>
      </c>
      <c r="AU97" s="68" t="s">
        <v>458</v>
      </c>
      <c r="AV97" s="68" t="s">
        <v>458</v>
      </c>
      <c r="AW97" s="68" t="s">
        <v>458</v>
      </c>
      <c r="AX97" s="68" t="s">
        <v>458</v>
      </c>
      <c r="AY97" s="68" t="s">
        <v>458</v>
      </c>
      <c r="AZ97" s="68" t="s">
        <v>458</v>
      </c>
      <c r="BA97" s="68" t="s">
        <v>458</v>
      </c>
      <c r="BB97" s="68" t="s">
        <v>458</v>
      </c>
      <c r="BC97" s="68" t="s">
        <v>458</v>
      </c>
      <c r="BD97" s="68" t="s">
        <v>458</v>
      </c>
      <c r="BE97" s="68" t="s">
        <v>458</v>
      </c>
      <c r="BF97" s="68" t="s">
        <v>458</v>
      </c>
      <c r="BG97" s="68" t="s">
        <v>458</v>
      </c>
      <c r="BH97" s="68" t="s">
        <v>458</v>
      </c>
      <c r="BI97" s="68" t="s">
        <v>458</v>
      </c>
      <c r="BJ97" s="68" t="s">
        <v>458</v>
      </c>
      <c r="BK97" s="68" t="s">
        <v>458</v>
      </c>
      <c r="BL97" s="68" t="s">
        <v>458</v>
      </c>
      <c r="BM97" s="68" t="s">
        <v>458</v>
      </c>
      <c r="BN97" s="68" t="s">
        <v>1439</v>
      </c>
      <c r="BO97" s="68" t="s">
        <v>945</v>
      </c>
    </row>
    <row r="98" spans="1:67">
      <c r="A98" s="68">
        <v>96</v>
      </c>
      <c r="B98" s="68" t="s">
        <v>458</v>
      </c>
      <c r="C98" s="68" t="s">
        <v>458</v>
      </c>
      <c r="D98" s="68" t="s">
        <v>458</v>
      </c>
      <c r="E98" s="68" t="s">
        <v>458</v>
      </c>
      <c r="F98" s="68" t="s">
        <v>458</v>
      </c>
      <c r="G98" s="68" t="s">
        <v>458</v>
      </c>
      <c r="H98" s="68" t="s">
        <v>458</v>
      </c>
      <c r="I98" s="68" t="s">
        <v>458</v>
      </c>
      <c r="J98" s="68" t="s">
        <v>458</v>
      </c>
      <c r="K98" s="68" t="s">
        <v>458</v>
      </c>
      <c r="L98" s="68" t="s">
        <v>458</v>
      </c>
      <c r="M98" s="68" t="s">
        <v>458</v>
      </c>
      <c r="N98" s="68" t="s">
        <v>458</v>
      </c>
      <c r="O98" s="68" t="s">
        <v>458</v>
      </c>
      <c r="P98" s="68" t="s">
        <v>458</v>
      </c>
      <c r="Q98" s="68" t="s">
        <v>1439</v>
      </c>
      <c r="R98" s="68" t="s">
        <v>458</v>
      </c>
      <c r="S98" s="68" t="s">
        <v>458</v>
      </c>
      <c r="T98" s="68" t="s">
        <v>458</v>
      </c>
      <c r="U98" s="68" t="s">
        <v>458</v>
      </c>
      <c r="V98" s="68" t="s">
        <v>458</v>
      </c>
      <c r="W98" s="68" t="s">
        <v>458</v>
      </c>
      <c r="X98" s="68" t="s">
        <v>458</v>
      </c>
      <c r="Y98" s="68" t="s">
        <v>1439</v>
      </c>
      <c r="Z98" s="68" t="s">
        <v>458</v>
      </c>
      <c r="AA98" s="68" t="s">
        <v>458</v>
      </c>
      <c r="AB98" s="68" t="s">
        <v>458</v>
      </c>
      <c r="AC98" s="68" t="s">
        <v>458</v>
      </c>
      <c r="AD98" s="68" t="s">
        <v>458</v>
      </c>
      <c r="AE98" s="68" t="s">
        <v>458</v>
      </c>
      <c r="AF98" s="68" t="s">
        <v>458</v>
      </c>
      <c r="AG98" s="68" t="s">
        <v>458</v>
      </c>
      <c r="AH98" s="68" t="s">
        <v>458</v>
      </c>
      <c r="AI98" s="68" t="s">
        <v>458</v>
      </c>
      <c r="AJ98" s="68" t="s">
        <v>458</v>
      </c>
      <c r="AK98" s="68" t="s">
        <v>458</v>
      </c>
      <c r="AL98" s="68" t="s">
        <v>458</v>
      </c>
      <c r="AM98" s="68" t="s">
        <v>458</v>
      </c>
      <c r="AN98" s="68" t="s">
        <v>458</v>
      </c>
      <c r="AO98" s="68" t="s">
        <v>458</v>
      </c>
      <c r="AP98" s="68" t="s">
        <v>458</v>
      </c>
      <c r="AQ98" s="68" t="s">
        <v>458</v>
      </c>
      <c r="AR98" s="68" t="s">
        <v>458</v>
      </c>
      <c r="AS98" s="68" t="s">
        <v>458</v>
      </c>
      <c r="AT98" s="68" t="s">
        <v>458</v>
      </c>
      <c r="AU98" s="68" t="s">
        <v>458</v>
      </c>
      <c r="AV98" s="68" t="s">
        <v>458</v>
      </c>
      <c r="AW98" s="68" t="s">
        <v>458</v>
      </c>
      <c r="AX98" s="68" t="s">
        <v>458</v>
      </c>
      <c r="AY98" s="68" t="s">
        <v>458</v>
      </c>
      <c r="AZ98" s="68" t="s">
        <v>458</v>
      </c>
      <c r="BA98" s="68" t="s">
        <v>458</v>
      </c>
      <c r="BB98" s="68" t="s">
        <v>458</v>
      </c>
      <c r="BC98" s="68" t="s">
        <v>458</v>
      </c>
      <c r="BD98" s="68" t="s">
        <v>458</v>
      </c>
      <c r="BE98" s="68" t="s">
        <v>458</v>
      </c>
      <c r="BF98" s="68" t="s">
        <v>458</v>
      </c>
      <c r="BG98" s="68" t="s">
        <v>458</v>
      </c>
      <c r="BH98" s="68" t="s">
        <v>458</v>
      </c>
      <c r="BI98" s="68" t="s">
        <v>458</v>
      </c>
      <c r="BJ98" s="68" t="s">
        <v>458</v>
      </c>
      <c r="BK98" s="68" t="s">
        <v>458</v>
      </c>
      <c r="BL98" s="68" t="s">
        <v>458</v>
      </c>
      <c r="BM98" s="68" t="s">
        <v>458</v>
      </c>
      <c r="BN98" s="68" t="s">
        <v>1439</v>
      </c>
      <c r="BO98" s="68" t="s">
        <v>945</v>
      </c>
    </row>
    <row r="99" spans="1:67">
      <c r="A99" s="68">
        <v>97</v>
      </c>
      <c r="B99" s="68" t="s">
        <v>458</v>
      </c>
      <c r="C99" s="68" t="s">
        <v>458</v>
      </c>
      <c r="D99" s="68" t="s">
        <v>458</v>
      </c>
      <c r="E99" s="68" t="s">
        <v>458</v>
      </c>
      <c r="F99" s="68" t="s">
        <v>458</v>
      </c>
      <c r="G99" s="68" t="s">
        <v>458</v>
      </c>
      <c r="H99" s="68" t="s">
        <v>458</v>
      </c>
      <c r="I99" s="68" t="s">
        <v>458</v>
      </c>
      <c r="J99" s="68" t="s">
        <v>458</v>
      </c>
      <c r="K99" s="68" t="s">
        <v>458</v>
      </c>
      <c r="L99" s="68" t="s">
        <v>458</v>
      </c>
      <c r="M99" s="68" t="s">
        <v>458</v>
      </c>
      <c r="N99" s="68" t="s">
        <v>458</v>
      </c>
      <c r="O99" s="68" t="s">
        <v>458</v>
      </c>
      <c r="P99" s="68" t="s">
        <v>458</v>
      </c>
      <c r="Q99" s="68" t="s">
        <v>1439</v>
      </c>
      <c r="R99" s="68" t="s">
        <v>458</v>
      </c>
      <c r="S99" s="68" t="s">
        <v>458</v>
      </c>
      <c r="T99" s="68" t="s">
        <v>458</v>
      </c>
      <c r="U99" s="68" t="s">
        <v>458</v>
      </c>
      <c r="V99" s="68" t="s">
        <v>458</v>
      </c>
      <c r="W99" s="68" t="s">
        <v>458</v>
      </c>
      <c r="X99" s="68" t="s">
        <v>458</v>
      </c>
      <c r="Y99" s="68" t="s">
        <v>1439</v>
      </c>
      <c r="Z99" s="68" t="s">
        <v>458</v>
      </c>
      <c r="AA99" s="68" t="s">
        <v>458</v>
      </c>
      <c r="AB99" s="68" t="s">
        <v>458</v>
      </c>
      <c r="AC99" s="68" t="s">
        <v>458</v>
      </c>
      <c r="AD99" s="68" t="s">
        <v>458</v>
      </c>
      <c r="AE99" s="68" t="s">
        <v>458</v>
      </c>
      <c r="AF99" s="68" t="s">
        <v>458</v>
      </c>
      <c r="AG99" s="68" t="s">
        <v>458</v>
      </c>
      <c r="AH99" s="68" t="s">
        <v>458</v>
      </c>
      <c r="AI99" s="68" t="s">
        <v>458</v>
      </c>
      <c r="AJ99" s="68" t="s">
        <v>458</v>
      </c>
      <c r="AK99" s="68" t="s">
        <v>458</v>
      </c>
      <c r="AL99" s="68" t="s">
        <v>458</v>
      </c>
      <c r="AM99" s="68" t="s">
        <v>458</v>
      </c>
      <c r="AN99" s="68" t="s">
        <v>458</v>
      </c>
      <c r="AO99" s="68" t="s">
        <v>458</v>
      </c>
      <c r="AP99" s="68" t="s">
        <v>458</v>
      </c>
      <c r="AQ99" s="68" t="s">
        <v>458</v>
      </c>
      <c r="AR99" s="68" t="s">
        <v>458</v>
      </c>
      <c r="AS99" s="68" t="s">
        <v>458</v>
      </c>
      <c r="AT99" s="68" t="s">
        <v>458</v>
      </c>
      <c r="AU99" s="68" t="s">
        <v>458</v>
      </c>
      <c r="AV99" s="68" t="s">
        <v>458</v>
      </c>
      <c r="AW99" s="68" t="s">
        <v>458</v>
      </c>
      <c r="AX99" s="68" t="s">
        <v>458</v>
      </c>
      <c r="AY99" s="68" t="s">
        <v>458</v>
      </c>
      <c r="AZ99" s="68" t="s">
        <v>458</v>
      </c>
      <c r="BA99" s="68" t="s">
        <v>458</v>
      </c>
      <c r="BB99" s="68" t="s">
        <v>458</v>
      </c>
      <c r="BC99" s="68" t="s">
        <v>458</v>
      </c>
      <c r="BD99" s="68" t="s">
        <v>458</v>
      </c>
      <c r="BE99" s="68" t="s">
        <v>458</v>
      </c>
      <c r="BF99" s="68" t="s">
        <v>458</v>
      </c>
      <c r="BG99" s="68" t="s">
        <v>458</v>
      </c>
      <c r="BH99" s="68" t="s">
        <v>458</v>
      </c>
      <c r="BI99" s="68" t="s">
        <v>458</v>
      </c>
      <c r="BJ99" s="68" t="s">
        <v>458</v>
      </c>
      <c r="BK99" s="68" t="s">
        <v>458</v>
      </c>
      <c r="BL99" s="68" t="s">
        <v>458</v>
      </c>
      <c r="BM99" s="68" t="s">
        <v>458</v>
      </c>
      <c r="BN99" s="68" t="s">
        <v>1439</v>
      </c>
      <c r="BO99" s="68" t="s">
        <v>945</v>
      </c>
    </row>
    <row r="100" spans="1:67">
      <c r="A100" s="68">
        <v>98</v>
      </c>
      <c r="B100" s="68" t="s">
        <v>458</v>
      </c>
      <c r="C100" s="68" t="s">
        <v>458</v>
      </c>
      <c r="D100" s="68" t="s">
        <v>458</v>
      </c>
      <c r="E100" s="68" t="s">
        <v>458</v>
      </c>
      <c r="F100" s="68" t="s">
        <v>458</v>
      </c>
      <c r="G100" s="68" t="s">
        <v>458</v>
      </c>
      <c r="H100" s="68" t="s">
        <v>458</v>
      </c>
      <c r="I100" s="68" t="s">
        <v>458</v>
      </c>
      <c r="J100" s="68" t="s">
        <v>458</v>
      </c>
      <c r="K100" s="68" t="s">
        <v>458</v>
      </c>
      <c r="L100" s="68" t="s">
        <v>458</v>
      </c>
      <c r="M100" s="68" t="s">
        <v>458</v>
      </c>
      <c r="N100" s="68" t="s">
        <v>458</v>
      </c>
      <c r="O100" s="68" t="s">
        <v>458</v>
      </c>
      <c r="P100" s="68" t="s">
        <v>458</v>
      </c>
      <c r="Q100" s="68" t="s">
        <v>1439</v>
      </c>
      <c r="R100" s="68" t="s">
        <v>458</v>
      </c>
      <c r="S100" s="68" t="s">
        <v>458</v>
      </c>
      <c r="T100" s="68" t="s">
        <v>458</v>
      </c>
      <c r="U100" s="68" t="s">
        <v>458</v>
      </c>
      <c r="V100" s="68" t="s">
        <v>458</v>
      </c>
      <c r="W100" s="68" t="s">
        <v>458</v>
      </c>
      <c r="X100" s="68" t="s">
        <v>458</v>
      </c>
      <c r="Y100" s="68" t="s">
        <v>1439</v>
      </c>
      <c r="Z100" s="68" t="s">
        <v>458</v>
      </c>
      <c r="AA100" s="68" t="s">
        <v>458</v>
      </c>
      <c r="AB100" s="68" t="s">
        <v>458</v>
      </c>
      <c r="AC100" s="68" t="s">
        <v>458</v>
      </c>
      <c r="AD100" s="68" t="s">
        <v>458</v>
      </c>
      <c r="AE100" s="68" t="s">
        <v>458</v>
      </c>
      <c r="AF100" s="68" t="s">
        <v>458</v>
      </c>
      <c r="AG100" s="68" t="s">
        <v>458</v>
      </c>
      <c r="AH100" s="68" t="s">
        <v>458</v>
      </c>
      <c r="AI100" s="68" t="s">
        <v>458</v>
      </c>
      <c r="AJ100" s="68" t="s">
        <v>458</v>
      </c>
      <c r="AK100" s="68" t="s">
        <v>458</v>
      </c>
      <c r="AL100" s="68" t="s">
        <v>458</v>
      </c>
      <c r="AM100" s="68" t="s">
        <v>458</v>
      </c>
      <c r="AN100" s="68" t="s">
        <v>458</v>
      </c>
      <c r="AO100" s="68" t="s">
        <v>458</v>
      </c>
      <c r="AP100" s="68" t="s">
        <v>458</v>
      </c>
      <c r="AQ100" s="68" t="s">
        <v>458</v>
      </c>
      <c r="AR100" s="68" t="s">
        <v>458</v>
      </c>
      <c r="AS100" s="68" t="s">
        <v>458</v>
      </c>
      <c r="AT100" s="68" t="s">
        <v>458</v>
      </c>
      <c r="AU100" s="68" t="s">
        <v>458</v>
      </c>
      <c r="AV100" s="68" t="s">
        <v>458</v>
      </c>
      <c r="AW100" s="68" t="s">
        <v>458</v>
      </c>
      <c r="AX100" s="68" t="s">
        <v>458</v>
      </c>
      <c r="AY100" s="68" t="s">
        <v>458</v>
      </c>
      <c r="AZ100" s="68" t="s">
        <v>458</v>
      </c>
      <c r="BA100" s="68" t="s">
        <v>458</v>
      </c>
      <c r="BB100" s="68" t="s">
        <v>458</v>
      </c>
      <c r="BC100" s="68" t="s">
        <v>458</v>
      </c>
      <c r="BD100" s="68" t="s">
        <v>458</v>
      </c>
      <c r="BE100" s="68" t="s">
        <v>458</v>
      </c>
      <c r="BF100" s="68" t="s">
        <v>458</v>
      </c>
      <c r="BG100" s="68" t="s">
        <v>458</v>
      </c>
      <c r="BH100" s="68" t="s">
        <v>458</v>
      </c>
      <c r="BI100" s="68" t="s">
        <v>458</v>
      </c>
      <c r="BJ100" s="68" t="s">
        <v>458</v>
      </c>
      <c r="BK100" s="68" t="s">
        <v>458</v>
      </c>
      <c r="BL100" s="68" t="s">
        <v>458</v>
      </c>
      <c r="BM100" s="68" t="s">
        <v>458</v>
      </c>
      <c r="BN100" s="68" t="s">
        <v>1439</v>
      </c>
      <c r="BO100" s="68" t="s">
        <v>945</v>
      </c>
    </row>
    <row r="101" spans="1:67">
      <c r="A101" s="68">
        <v>99</v>
      </c>
      <c r="B101" s="68" t="s">
        <v>458</v>
      </c>
      <c r="C101" s="68" t="s">
        <v>458</v>
      </c>
      <c r="D101" s="68" t="s">
        <v>458</v>
      </c>
      <c r="E101" s="68" t="s">
        <v>458</v>
      </c>
      <c r="F101" s="68" t="s">
        <v>458</v>
      </c>
      <c r="G101" s="68" t="s">
        <v>458</v>
      </c>
      <c r="H101" s="68" t="s">
        <v>458</v>
      </c>
      <c r="I101" s="68" t="s">
        <v>458</v>
      </c>
      <c r="J101" s="68" t="s">
        <v>458</v>
      </c>
      <c r="K101" s="68" t="s">
        <v>458</v>
      </c>
      <c r="L101" s="68" t="s">
        <v>458</v>
      </c>
      <c r="M101" s="68" t="s">
        <v>458</v>
      </c>
      <c r="N101" s="68" t="s">
        <v>458</v>
      </c>
      <c r="O101" s="68" t="s">
        <v>458</v>
      </c>
      <c r="P101" s="68" t="s">
        <v>458</v>
      </c>
      <c r="Q101" s="68" t="s">
        <v>1439</v>
      </c>
      <c r="R101" s="68" t="s">
        <v>458</v>
      </c>
      <c r="S101" s="68" t="s">
        <v>458</v>
      </c>
      <c r="T101" s="68" t="s">
        <v>458</v>
      </c>
      <c r="U101" s="68" t="s">
        <v>458</v>
      </c>
      <c r="V101" s="68" t="s">
        <v>458</v>
      </c>
      <c r="W101" s="68" t="s">
        <v>458</v>
      </c>
      <c r="X101" s="68" t="s">
        <v>458</v>
      </c>
      <c r="Y101" s="68" t="s">
        <v>1439</v>
      </c>
      <c r="Z101" s="68" t="s">
        <v>458</v>
      </c>
      <c r="AA101" s="68" t="s">
        <v>458</v>
      </c>
      <c r="AB101" s="68" t="s">
        <v>458</v>
      </c>
      <c r="AC101" s="68" t="s">
        <v>458</v>
      </c>
      <c r="AD101" s="68" t="s">
        <v>458</v>
      </c>
      <c r="AE101" s="68" t="s">
        <v>458</v>
      </c>
      <c r="AF101" s="68" t="s">
        <v>458</v>
      </c>
      <c r="AG101" s="68" t="s">
        <v>458</v>
      </c>
      <c r="AH101" s="68" t="s">
        <v>458</v>
      </c>
      <c r="AI101" s="68" t="s">
        <v>458</v>
      </c>
      <c r="AJ101" s="68" t="s">
        <v>458</v>
      </c>
      <c r="AK101" s="68" t="s">
        <v>458</v>
      </c>
      <c r="AL101" s="68" t="s">
        <v>458</v>
      </c>
      <c r="AM101" s="68" t="s">
        <v>458</v>
      </c>
      <c r="AN101" s="68" t="s">
        <v>458</v>
      </c>
      <c r="AO101" s="68" t="s">
        <v>458</v>
      </c>
      <c r="AP101" s="68" t="s">
        <v>458</v>
      </c>
      <c r="AQ101" s="68" t="s">
        <v>458</v>
      </c>
      <c r="AR101" s="68" t="s">
        <v>458</v>
      </c>
      <c r="AS101" s="68" t="s">
        <v>458</v>
      </c>
      <c r="AT101" s="68" t="s">
        <v>458</v>
      </c>
      <c r="AU101" s="68" t="s">
        <v>458</v>
      </c>
      <c r="AV101" s="68" t="s">
        <v>458</v>
      </c>
      <c r="AW101" s="68" t="s">
        <v>458</v>
      </c>
      <c r="AX101" s="68" t="s">
        <v>458</v>
      </c>
      <c r="AY101" s="68" t="s">
        <v>458</v>
      </c>
      <c r="AZ101" s="68" t="s">
        <v>458</v>
      </c>
      <c r="BA101" s="68" t="s">
        <v>458</v>
      </c>
      <c r="BB101" s="68" t="s">
        <v>458</v>
      </c>
      <c r="BC101" s="68" t="s">
        <v>458</v>
      </c>
      <c r="BD101" s="68" t="s">
        <v>458</v>
      </c>
      <c r="BE101" s="68" t="s">
        <v>458</v>
      </c>
      <c r="BF101" s="68" t="s">
        <v>458</v>
      </c>
      <c r="BG101" s="68" t="s">
        <v>458</v>
      </c>
      <c r="BH101" s="68" t="s">
        <v>458</v>
      </c>
      <c r="BI101" s="68" t="s">
        <v>458</v>
      </c>
      <c r="BJ101" s="68" t="s">
        <v>458</v>
      </c>
      <c r="BK101" s="68" t="s">
        <v>458</v>
      </c>
      <c r="BL101" s="68" t="s">
        <v>458</v>
      </c>
      <c r="BM101" s="68" t="s">
        <v>458</v>
      </c>
      <c r="BN101" s="68" t="s">
        <v>1439</v>
      </c>
      <c r="BO101" s="68" t="s">
        <v>945</v>
      </c>
    </row>
    <row r="102" spans="1:67">
      <c r="A102" s="68">
        <v>100</v>
      </c>
      <c r="B102" s="68" t="s">
        <v>458</v>
      </c>
      <c r="C102" s="68" t="s">
        <v>458</v>
      </c>
      <c r="D102" s="68" t="s">
        <v>458</v>
      </c>
      <c r="E102" s="68" t="s">
        <v>458</v>
      </c>
      <c r="F102" s="68" t="s">
        <v>458</v>
      </c>
      <c r="G102" s="68" t="s">
        <v>458</v>
      </c>
      <c r="H102" s="68" t="s">
        <v>458</v>
      </c>
      <c r="I102" s="68" t="s">
        <v>458</v>
      </c>
      <c r="J102" s="68" t="s">
        <v>458</v>
      </c>
      <c r="K102" s="68" t="s">
        <v>458</v>
      </c>
      <c r="L102" s="68" t="s">
        <v>458</v>
      </c>
      <c r="M102" s="68" t="s">
        <v>458</v>
      </c>
      <c r="N102" s="68" t="s">
        <v>458</v>
      </c>
      <c r="O102" s="68" t="s">
        <v>458</v>
      </c>
      <c r="P102" s="68" t="s">
        <v>458</v>
      </c>
      <c r="Q102" s="68" t="s">
        <v>1439</v>
      </c>
      <c r="R102" s="68" t="s">
        <v>458</v>
      </c>
      <c r="S102" s="68" t="s">
        <v>458</v>
      </c>
      <c r="T102" s="68" t="s">
        <v>458</v>
      </c>
      <c r="U102" s="68" t="s">
        <v>458</v>
      </c>
      <c r="V102" s="68" t="s">
        <v>458</v>
      </c>
      <c r="W102" s="68" t="s">
        <v>458</v>
      </c>
      <c r="X102" s="68" t="s">
        <v>458</v>
      </c>
      <c r="Y102" s="68" t="s">
        <v>1439</v>
      </c>
      <c r="Z102" s="68" t="s">
        <v>458</v>
      </c>
      <c r="AA102" s="68" t="s">
        <v>458</v>
      </c>
      <c r="AB102" s="68" t="s">
        <v>458</v>
      </c>
      <c r="AC102" s="68" t="s">
        <v>458</v>
      </c>
      <c r="AD102" s="68" t="s">
        <v>458</v>
      </c>
      <c r="AE102" s="68" t="s">
        <v>458</v>
      </c>
      <c r="AF102" s="68" t="s">
        <v>458</v>
      </c>
      <c r="AG102" s="68" t="s">
        <v>458</v>
      </c>
      <c r="AH102" s="68" t="s">
        <v>458</v>
      </c>
      <c r="AI102" s="68" t="s">
        <v>458</v>
      </c>
      <c r="AJ102" s="68" t="s">
        <v>458</v>
      </c>
      <c r="AK102" s="68" t="s">
        <v>458</v>
      </c>
      <c r="AL102" s="68" t="s">
        <v>458</v>
      </c>
      <c r="AM102" s="68" t="s">
        <v>458</v>
      </c>
      <c r="AN102" s="68" t="s">
        <v>458</v>
      </c>
      <c r="AO102" s="68" t="s">
        <v>458</v>
      </c>
      <c r="AP102" s="68" t="s">
        <v>458</v>
      </c>
      <c r="AQ102" s="68" t="s">
        <v>458</v>
      </c>
      <c r="AR102" s="68" t="s">
        <v>458</v>
      </c>
      <c r="AS102" s="68" t="s">
        <v>458</v>
      </c>
      <c r="AT102" s="68" t="s">
        <v>458</v>
      </c>
      <c r="AU102" s="68" t="s">
        <v>458</v>
      </c>
      <c r="AV102" s="68" t="s">
        <v>458</v>
      </c>
      <c r="AW102" s="68" t="s">
        <v>458</v>
      </c>
      <c r="AX102" s="68" t="s">
        <v>458</v>
      </c>
      <c r="AY102" s="68" t="s">
        <v>458</v>
      </c>
      <c r="AZ102" s="68" t="s">
        <v>458</v>
      </c>
      <c r="BA102" s="68" t="s">
        <v>458</v>
      </c>
      <c r="BB102" s="68" t="s">
        <v>458</v>
      </c>
      <c r="BC102" s="68" t="s">
        <v>458</v>
      </c>
      <c r="BD102" s="68" t="s">
        <v>458</v>
      </c>
      <c r="BE102" s="68" t="s">
        <v>458</v>
      </c>
      <c r="BF102" s="68" t="s">
        <v>458</v>
      </c>
      <c r="BG102" s="68" t="s">
        <v>458</v>
      </c>
      <c r="BH102" s="68" t="s">
        <v>458</v>
      </c>
      <c r="BI102" s="68" t="s">
        <v>458</v>
      </c>
      <c r="BJ102" s="68" t="s">
        <v>458</v>
      </c>
      <c r="BK102" s="68" t="s">
        <v>458</v>
      </c>
      <c r="BL102" s="68" t="s">
        <v>458</v>
      </c>
      <c r="BM102" s="68" t="s">
        <v>458</v>
      </c>
      <c r="BN102" s="68" t="s">
        <v>1439</v>
      </c>
      <c r="BO102" s="68" t="s">
        <v>945</v>
      </c>
    </row>
    <row r="103" spans="1:67">
      <c r="A103" s="68">
        <v>101</v>
      </c>
      <c r="B103" s="68" t="s">
        <v>458</v>
      </c>
      <c r="C103" s="68" t="s">
        <v>458</v>
      </c>
      <c r="D103" s="68" t="s">
        <v>458</v>
      </c>
      <c r="E103" s="68" t="s">
        <v>458</v>
      </c>
      <c r="F103" s="68" t="s">
        <v>458</v>
      </c>
      <c r="G103" s="68" t="s">
        <v>458</v>
      </c>
      <c r="H103" s="68" t="s">
        <v>458</v>
      </c>
      <c r="I103" s="68" t="s">
        <v>458</v>
      </c>
      <c r="J103" s="68" t="s">
        <v>458</v>
      </c>
      <c r="K103" s="68" t="s">
        <v>458</v>
      </c>
      <c r="L103" s="68" t="s">
        <v>458</v>
      </c>
      <c r="M103" s="68" t="s">
        <v>458</v>
      </c>
      <c r="N103" s="68" t="s">
        <v>458</v>
      </c>
      <c r="O103" s="68" t="s">
        <v>458</v>
      </c>
      <c r="P103" s="68" t="s">
        <v>458</v>
      </c>
      <c r="Q103" s="68" t="s">
        <v>1439</v>
      </c>
      <c r="R103" s="68" t="s">
        <v>458</v>
      </c>
      <c r="S103" s="68" t="s">
        <v>458</v>
      </c>
      <c r="T103" s="68" t="s">
        <v>458</v>
      </c>
      <c r="U103" s="68" t="s">
        <v>458</v>
      </c>
      <c r="V103" s="68" t="s">
        <v>458</v>
      </c>
      <c r="W103" s="68" t="s">
        <v>458</v>
      </c>
      <c r="X103" s="68" t="s">
        <v>458</v>
      </c>
      <c r="Y103" s="68" t="s">
        <v>1439</v>
      </c>
      <c r="Z103" s="68" t="s">
        <v>458</v>
      </c>
      <c r="AA103" s="68" t="s">
        <v>458</v>
      </c>
      <c r="AB103" s="68" t="s">
        <v>458</v>
      </c>
      <c r="AC103" s="68" t="s">
        <v>458</v>
      </c>
      <c r="AD103" s="68" t="s">
        <v>458</v>
      </c>
      <c r="AE103" s="68" t="s">
        <v>458</v>
      </c>
      <c r="AF103" s="68" t="s">
        <v>458</v>
      </c>
      <c r="AG103" s="68" t="s">
        <v>458</v>
      </c>
      <c r="AH103" s="68" t="s">
        <v>458</v>
      </c>
      <c r="AI103" s="68" t="s">
        <v>458</v>
      </c>
      <c r="AJ103" s="68" t="s">
        <v>458</v>
      </c>
      <c r="AK103" s="68" t="s">
        <v>458</v>
      </c>
      <c r="AL103" s="68" t="s">
        <v>458</v>
      </c>
      <c r="AM103" s="68" t="s">
        <v>458</v>
      </c>
      <c r="AN103" s="68" t="s">
        <v>458</v>
      </c>
      <c r="AO103" s="68" t="s">
        <v>458</v>
      </c>
      <c r="AP103" s="68" t="s">
        <v>458</v>
      </c>
      <c r="AQ103" s="68" t="s">
        <v>458</v>
      </c>
      <c r="AR103" s="68" t="s">
        <v>458</v>
      </c>
      <c r="AS103" s="68" t="s">
        <v>458</v>
      </c>
      <c r="AT103" s="68" t="s">
        <v>458</v>
      </c>
      <c r="AU103" s="68" t="s">
        <v>458</v>
      </c>
      <c r="AV103" s="68" t="s">
        <v>458</v>
      </c>
      <c r="AW103" s="68" t="s">
        <v>458</v>
      </c>
      <c r="AX103" s="68" t="s">
        <v>458</v>
      </c>
      <c r="AY103" s="68" t="s">
        <v>458</v>
      </c>
      <c r="AZ103" s="68" t="s">
        <v>458</v>
      </c>
      <c r="BA103" s="68" t="s">
        <v>458</v>
      </c>
      <c r="BB103" s="68" t="s">
        <v>458</v>
      </c>
      <c r="BC103" s="68" t="s">
        <v>458</v>
      </c>
      <c r="BD103" s="68" t="s">
        <v>458</v>
      </c>
      <c r="BE103" s="68" t="s">
        <v>458</v>
      </c>
      <c r="BF103" s="68" t="s">
        <v>458</v>
      </c>
      <c r="BG103" s="68" t="s">
        <v>458</v>
      </c>
      <c r="BH103" s="68" t="s">
        <v>458</v>
      </c>
      <c r="BI103" s="68" t="s">
        <v>458</v>
      </c>
      <c r="BJ103" s="68" t="s">
        <v>458</v>
      </c>
      <c r="BK103" s="68" t="s">
        <v>458</v>
      </c>
      <c r="BL103" s="68" t="s">
        <v>458</v>
      </c>
      <c r="BM103" s="68" t="s">
        <v>458</v>
      </c>
      <c r="BN103" s="68" t="s">
        <v>1439</v>
      </c>
      <c r="BO103" s="68" t="s">
        <v>945</v>
      </c>
    </row>
    <row r="104" spans="1:67">
      <c r="A104" s="68">
        <v>102</v>
      </c>
      <c r="B104" s="68" t="s">
        <v>458</v>
      </c>
      <c r="C104" s="68" t="s">
        <v>458</v>
      </c>
      <c r="D104" s="68" t="s">
        <v>458</v>
      </c>
      <c r="E104" s="68" t="s">
        <v>458</v>
      </c>
      <c r="F104" s="68" t="s">
        <v>458</v>
      </c>
      <c r="G104" s="68" t="s">
        <v>458</v>
      </c>
      <c r="H104" s="68" t="s">
        <v>458</v>
      </c>
      <c r="I104" s="68" t="s">
        <v>458</v>
      </c>
      <c r="J104" s="68" t="s">
        <v>458</v>
      </c>
      <c r="K104" s="68" t="s">
        <v>458</v>
      </c>
      <c r="L104" s="68" t="s">
        <v>458</v>
      </c>
      <c r="M104" s="68" t="s">
        <v>458</v>
      </c>
      <c r="N104" s="68" t="s">
        <v>458</v>
      </c>
      <c r="O104" s="68" t="s">
        <v>458</v>
      </c>
      <c r="P104" s="68" t="s">
        <v>458</v>
      </c>
      <c r="Q104" s="68" t="s">
        <v>1439</v>
      </c>
      <c r="R104" s="68" t="s">
        <v>458</v>
      </c>
      <c r="S104" s="68" t="s">
        <v>458</v>
      </c>
      <c r="T104" s="68" t="s">
        <v>458</v>
      </c>
      <c r="U104" s="68" t="s">
        <v>458</v>
      </c>
      <c r="V104" s="68" t="s">
        <v>458</v>
      </c>
      <c r="W104" s="68" t="s">
        <v>458</v>
      </c>
      <c r="X104" s="68" t="s">
        <v>458</v>
      </c>
      <c r="Y104" s="68" t="s">
        <v>1439</v>
      </c>
      <c r="Z104" s="68" t="s">
        <v>458</v>
      </c>
      <c r="AA104" s="68" t="s">
        <v>458</v>
      </c>
      <c r="AB104" s="68" t="s">
        <v>458</v>
      </c>
      <c r="AC104" s="68" t="s">
        <v>458</v>
      </c>
      <c r="AD104" s="68" t="s">
        <v>458</v>
      </c>
      <c r="AE104" s="68" t="s">
        <v>458</v>
      </c>
      <c r="AF104" s="68" t="s">
        <v>458</v>
      </c>
      <c r="AG104" s="68" t="s">
        <v>458</v>
      </c>
      <c r="AH104" s="68" t="s">
        <v>458</v>
      </c>
      <c r="AI104" s="68" t="s">
        <v>458</v>
      </c>
      <c r="AJ104" s="68" t="s">
        <v>458</v>
      </c>
      <c r="AK104" s="68" t="s">
        <v>458</v>
      </c>
      <c r="AL104" s="68" t="s">
        <v>458</v>
      </c>
      <c r="AM104" s="68" t="s">
        <v>458</v>
      </c>
      <c r="AN104" s="68" t="s">
        <v>458</v>
      </c>
      <c r="AO104" s="68" t="s">
        <v>458</v>
      </c>
      <c r="AP104" s="68" t="s">
        <v>458</v>
      </c>
      <c r="AQ104" s="68" t="s">
        <v>458</v>
      </c>
      <c r="AR104" s="68" t="s">
        <v>458</v>
      </c>
      <c r="AS104" s="68" t="s">
        <v>458</v>
      </c>
      <c r="AT104" s="68" t="s">
        <v>458</v>
      </c>
      <c r="AU104" s="68" t="s">
        <v>458</v>
      </c>
      <c r="AV104" s="68" t="s">
        <v>458</v>
      </c>
      <c r="AW104" s="68" t="s">
        <v>458</v>
      </c>
      <c r="AX104" s="68" t="s">
        <v>458</v>
      </c>
      <c r="AY104" s="68" t="s">
        <v>458</v>
      </c>
      <c r="AZ104" s="68" t="s">
        <v>458</v>
      </c>
      <c r="BA104" s="68" t="s">
        <v>458</v>
      </c>
      <c r="BB104" s="68" t="s">
        <v>458</v>
      </c>
      <c r="BC104" s="68" t="s">
        <v>458</v>
      </c>
      <c r="BD104" s="68" t="s">
        <v>458</v>
      </c>
      <c r="BE104" s="68" t="s">
        <v>458</v>
      </c>
      <c r="BF104" s="68" t="s">
        <v>458</v>
      </c>
      <c r="BG104" s="68" t="s">
        <v>458</v>
      </c>
      <c r="BH104" s="68" t="s">
        <v>458</v>
      </c>
      <c r="BI104" s="68" t="s">
        <v>458</v>
      </c>
      <c r="BJ104" s="68" t="s">
        <v>458</v>
      </c>
      <c r="BK104" s="68" t="s">
        <v>458</v>
      </c>
      <c r="BL104" s="68" t="s">
        <v>458</v>
      </c>
      <c r="BM104" s="68" t="s">
        <v>458</v>
      </c>
      <c r="BN104" s="68" t="s">
        <v>1439</v>
      </c>
      <c r="BO104" s="68" t="s">
        <v>945</v>
      </c>
    </row>
    <row r="105" spans="1:67">
      <c r="A105" s="68">
        <v>103</v>
      </c>
      <c r="B105" s="68" t="s">
        <v>458</v>
      </c>
      <c r="C105" s="68" t="s">
        <v>458</v>
      </c>
      <c r="D105" s="68" t="s">
        <v>458</v>
      </c>
      <c r="E105" s="68" t="s">
        <v>458</v>
      </c>
      <c r="F105" s="68" t="s">
        <v>458</v>
      </c>
      <c r="G105" s="68" t="s">
        <v>458</v>
      </c>
      <c r="H105" s="68" t="s">
        <v>458</v>
      </c>
      <c r="I105" s="68" t="s">
        <v>458</v>
      </c>
      <c r="J105" s="68" t="s">
        <v>458</v>
      </c>
      <c r="K105" s="68" t="s">
        <v>458</v>
      </c>
      <c r="L105" s="68" t="s">
        <v>458</v>
      </c>
      <c r="M105" s="68" t="s">
        <v>458</v>
      </c>
      <c r="N105" s="68" t="s">
        <v>458</v>
      </c>
      <c r="O105" s="68" t="s">
        <v>458</v>
      </c>
      <c r="P105" s="68" t="s">
        <v>458</v>
      </c>
      <c r="Q105" s="68" t="s">
        <v>1439</v>
      </c>
      <c r="R105" s="68" t="s">
        <v>458</v>
      </c>
      <c r="S105" s="68" t="s">
        <v>458</v>
      </c>
      <c r="T105" s="68" t="s">
        <v>458</v>
      </c>
      <c r="U105" s="68" t="s">
        <v>458</v>
      </c>
      <c r="V105" s="68" t="s">
        <v>458</v>
      </c>
      <c r="W105" s="68" t="s">
        <v>458</v>
      </c>
      <c r="X105" s="68" t="s">
        <v>458</v>
      </c>
      <c r="Y105" s="68" t="s">
        <v>1439</v>
      </c>
      <c r="Z105" s="68" t="s">
        <v>458</v>
      </c>
      <c r="AA105" s="68" t="s">
        <v>458</v>
      </c>
      <c r="AB105" s="68" t="s">
        <v>458</v>
      </c>
      <c r="AC105" s="68" t="s">
        <v>458</v>
      </c>
      <c r="AD105" s="68" t="s">
        <v>458</v>
      </c>
      <c r="AE105" s="68" t="s">
        <v>458</v>
      </c>
      <c r="AF105" s="68" t="s">
        <v>458</v>
      </c>
      <c r="AG105" s="68" t="s">
        <v>458</v>
      </c>
      <c r="AH105" s="68" t="s">
        <v>458</v>
      </c>
      <c r="AI105" s="68" t="s">
        <v>458</v>
      </c>
      <c r="AJ105" s="68" t="s">
        <v>458</v>
      </c>
      <c r="AK105" s="68" t="s">
        <v>458</v>
      </c>
      <c r="AL105" s="68" t="s">
        <v>458</v>
      </c>
      <c r="AM105" s="68" t="s">
        <v>945</v>
      </c>
      <c r="AN105" s="68" t="s">
        <v>458</v>
      </c>
      <c r="AO105" s="68" t="s">
        <v>458</v>
      </c>
      <c r="AP105" s="68" t="s">
        <v>458</v>
      </c>
      <c r="AQ105" s="68" t="s">
        <v>458</v>
      </c>
      <c r="AR105" s="68" t="s">
        <v>458</v>
      </c>
      <c r="AS105" s="68" t="s">
        <v>458</v>
      </c>
      <c r="AT105" s="68" t="s">
        <v>458</v>
      </c>
      <c r="AU105" s="68" t="s">
        <v>458</v>
      </c>
      <c r="AV105" s="68" t="s">
        <v>458</v>
      </c>
      <c r="AW105" s="68" t="s">
        <v>458</v>
      </c>
      <c r="AX105" s="68" t="s">
        <v>458</v>
      </c>
      <c r="AY105" s="68" t="s">
        <v>458</v>
      </c>
      <c r="AZ105" s="68" t="s">
        <v>458</v>
      </c>
      <c r="BA105" s="68" t="s">
        <v>458</v>
      </c>
      <c r="BB105" s="68" t="s">
        <v>458</v>
      </c>
      <c r="BC105" s="68" t="s">
        <v>458</v>
      </c>
      <c r="BD105" s="68" t="s">
        <v>458</v>
      </c>
      <c r="BE105" s="68" t="s">
        <v>458</v>
      </c>
      <c r="BF105" s="68" t="s">
        <v>458</v>
      </c>
      <c r="BG105" s="68" t="s">
        <v>458</v>
      </c>
      <c r="BH105" s="68" t="s">
        <v>458</v>
      </c>
      <c r="BI105" s="68" t="s">
        <v>458</v>
      </c>
      <c r="BJ105" s="68" t="s">
        <v>458</v>
      </c>
      <c r="BK105" s="68" t="s">
        <v>458</v>
      </c>
      <c r="BL105" s="68" t="s">
        <v>458</v>
      </c>
      <c r="BM105" s="68" t="s">
        <v>458</v>
      </c>
      <c r="BN105" s="68" t="s">
        <v>1439</v>
      </c>
      <c r="BO105" s="68" t="s">
        <v>945</v>
      </c>
    </row>
    <row r="106" spans="1:67">
      <c r="A106" s="68">
        <v>104</v>
      </c>
      <c r="B106" s="68" t="s">
        <v>458</v>
      </c>
      <c r="C106" s="68" t="s">
        <v>458</v>
      </c>
      <c r="D106" s="68" t="s">
        <v>458</v>
      </c>
      <c r="E106" s="68" t="s">
        <v>458</v>
      </c>
      <c r="F106" s="68" t="s">
        <v>458</v>
      </c>
      <c r="G106" s="68" t="s">
        <v>458</v>
      </c>
      <c r="H106" s="68" t="s">
        <v>458</v>
      </c>
      <c r="I106" s="68" t="s">
        <v>458</v>
      </c>
      <c r="J106" s="68" t="s">
        <v>458</v>
      </c>
      <c r="K106" s="68" t="s">
        <v>458</v>
      </c>
      <c r="L106" s="68" t="s">
        <v>458</v>
      </c>
      <c r="M106" s="68" t="s">
        <v>458</v>
      </c>
      <c r="N106" s="68" t="s">
        <v>458</v>
      </c>
      <c r="O106" s="68" t="s">
        <v>458</v>
      </c>
      <c r="P106" s="68" t="s">
        <v>458</v>
      </c>
      <c r="Q106" s="68" t="s">
        <v>1439</v>
      </c>
      <c r="R106" s="68" t="s">
        <v>458</v>
      </c>
      <c r="S106" s="68" t="s">
        <v>458</v>
      </c>
      <c r="T106" s="68" t="s">
        <v>458</v>
      </c>
      <c r="U106" s="68" t="s">
        <v>458</v>
      </c>
      <c r="V106" s="68" t="s">
        <v>458</v>
      </c>
      <c r="W106" s="68" t="s">
        <v>458</v>
      </c>
      <c r="X106" s="68" t="s">
        <v>458</v>
      </c>
      <c r="Y106" s="68" t="s">
        <v>1439</v>
      </c>
      <c r="Z106" s="68" t="s">
        <v>458</v>
      </c>
      <c r="AA106" s="68" t="s">
        <v>458</v>
      </c>
      <c r="AB106" s="68" t="s">
        <v>458</v>
      </c>
      <c r="AC106" s="68" t="s">
        <v>458</v>
      </c>
      <c r="AD106" s="68" t="s">
        <v>458</v>
      </c>
      <c r="AE106" s="68" t="s">
        <v>458</v>
      </c>
      <c r="AF106" s="68" t="s">
        <v>458</v>
      </c>
      <c r="AG106" s="68" t="s">
        <v>458</v>
      </c>
      <c r="AH106" s="68" t="s">
        <v>458</v>
      </c>
      <c r="AI106" s="68" t="s">
        <v>458</v>
      </c>
      <c r="AJ106" s="68" t="s">
        <v>458</v>
      </c>
      <c r="AK106" s="68" t="s">
        <v>458</v>
      </c>
      <c r="AL106" s="68" t="s">
        <v>458</v>
      </c>
      <c r="AM106" s="68" t="s">
        <v>458</v>
      </c>
      <c r="AN106" s="68" t="s">
        <v>458</v>
      </c>
      <c r="AO106" s="68" t="s">
        <v>458</v>
      </c>
      <c r="AP106" s="68" t="s">
        <v>458</v>
      </c>
      <c r="AQ106" s="68" t="s">
        <v>458</v>
      </c>
      <c r="AR106" s="68" t="s">
        <v>458</v>
      </c>
      <c r="AS106" s="68" t="s">
        <v>458</v>
      </c>
      <c r="AT106" s="68" t="s">
        <v>458</v>
      </c>
      <c r="AU106" s="68" t="s">
        <v>458</v>
      </c>
      <c r="AV106" s="68" t="s">
        <v>458</v>
      </c>
      <c r="AW106" s="68" t="s">
        <v>458</v>
      </c>
      <c r="AX106" s="68" t="s">
        <v>458</v>
      </c>
      <c r="AY106" s="68" t="s">
        <v>458</v>
      </c>
      <c r="AZ106" s="68" t="s">
        <v>458</v>
      </c>
      <c r="BA106" s="68" t="s">
        <v>458</v>
      </c>
      <c r="BB106" s="68" t="s">
        <v>458</v>
      </c>
      <c r="BC106" s="68" t="s">
        <v>458</v>
      </c>
      <c r="BD106" s="68" t="s">
        <v>458</v>
      </c>
      <c r="BE106" s="68" t="s">
        <v>458</v>
      </c>
      <c r="BF106" s="68" t="s">
        <v>458</v>
      </c>
      <c r="BG106" s="68" t="s">
        <v>458</v>
      </c>
      <c r="BH106" s="68" t="s">
        <v>458</v>
      </c>
      <c r="BI106" s="68" t="s">
        <v>458</v>
      </c>
      <c r="BJ106" s="68" t="s">
        <v>458</v>
      </c>
      <c r="BK106" s="68" t="s">
        <v>458</v>
      </c>
      <c r="BL106" s="68" t="s">
        <v>458</v>
      </c>
      <c r="BM106" s="68" t="s">
        <v>458</v>
      </c>
      <c r="BN106" s="68" t="s">
        <v>1439</v>
      </c>
      <c r="BO106" s="68" t="s">
        <v>945</v>
      </c>
    </row>
    <row r="107" spans="1:67">
      <c r="A107" s="68">
        <v>105</v>
      </c>
      <c r="B107" s="68" t="s">
        <v>458</v>
      </c>
      <c r="C107" s="68" t="s">
        <v>458</v>
      </c>
      <c r="D107" s="68" t="s">
        <v>458</v>
      </c>
      <c r="E107" s="68" t="s">
        <v>458</v>
      </c>
      <c r="F107" s="68" t="s">
        <v>458</v>
      </c>
      <c r="G107" s="68" t="s">
        <v>458</v>
      </c>
      <c r="H107" s="68" t="s">
        <v>458</v>
      </c>
      <c r="I107" s="68" t="s">
        <v>458</v>
      </c>
      <c r="J107" s="68" t="s">
        <v>458</v>
      </c>
      <c r="K107" s="68" t="s">
        <v>458</v>
      </c>
      <c r="L107" s="68" t="s">
        <v>458</v>
      </c>
      <c r="M107" s="68" t="s">
        <v>458</v>
      </c>
      <c r="N107" s="68" t="s">
        <v>458</v>
      </c>
      <c r="O107" s="68" t="s">
        <v>458</v>
      </c>
      <c r="P107" s="68" t="s">
        <v>458</v>
      </c>
      <c r="Q107" s="68" t="s">
        <v>1439</v>
      </c>
      <c r="R107" s="68" t="s">
        <v>458</v>
      </c>
      <c r="S107" s="68" t="s">
        <v>458</v>
      </c>
      <c r="T107" s="68" t="s">
        <v>458</v>
      </c>
      <c r="U107" s="68" t="s">
        <v>458</v>
      </c>
      <c r="V107" s="68" t="s">
        <v>458</v>
      </c>
      <c r="W107" s="68" t="s">
        <v>458</v>
      </c>
      <c r="X107" s="68" t="s">
        <v>458</v>
      </c>
      <c r="Y107" s="68" t="s">
        <v>1439</v>
      </c>
      <c r="Z107" s="68" t="s">
        <v>458</v>
      </c>
      <c r="AA107" s="68" t="s">
        <v>458</v>
      </c>
      <c r="AB107" s="68" t="s">
        <v>458</v>
      </c>
      <c r="AC107" s="68" t="s">
        <v>458</v>
      </c>
      <c r="AD107" s="68" t="s">
        <v>458</v>
      </c>
      <c r="AE107" s="68" t="s">
        <v>458</v>
      </c>
      <c r="AF107" s="68" t="s">
        <v>458</v>
      </c>
      <c r="AG107" s="68" t="s">
        <v>458</v>
      </c>
      <c r="AH107" s="68" t="s">
        <v>458</v>
      </c>
      <c r="AI107" s="68" t="s">
        <v>458</v>
      </c>
      <c r="AJ107" s="68" t="s">
        <v>458</v>
      </c>
      <c r="AK107" s="68" t="s">
        <v>458</v>
      </c>
      <c r="AL107" s="68" t="s">
        <v>458</v>
      </c>
      <c r="AM107" s="68" t="s">
        <v>458</v>
      </c>
      <c r="AN107" s="68" t="s">
        <v>458</v>
      </c>
      <c r="AO107" s="68" t="s">
        <v>458</v>
      </c>
      <c r="AP107" s="68" t="s">
        <v>458</v>
      </c>
      <c r="AQ107" s="68" t="s">
        <v>458</v>
      </c>
      <c r="AR107" s="68" t="s">
        <v>458</v>
      </c>
      <c r="AS107" s="68" t="s">
        <v>458</v>
      </c>
      <c r="AT107" s="68" t="s">
        <v>458</v>
      </c>
      <c r="AU107" s="68" t="s">
        <v>458</v>
      </c>
      <c r="AV107" s="68" t="s">
        <v>458</v>
      </c>
      <c r="AW107" s="68" t="s">
        <v>458</v>
      </c>
      <c r="AX107" s="68" t="s">
        <v>458</v>
      </c>
      <c r="AY107" s="68" t="s">
        <v>458</v>
      </c>
      <c r="AZ107" s="68" t="s">
        <v>458</v>
      </c>
      <c r="BA107" s="68" t="s">
        <v>458</v>
      </c>
      <c r="BB107" s="68" t="s">
        <v>458</v>
      </c>
      <c r="BC107" s="68" t="s">
        <v>458</v>
      </c>
      <c r="BD107" s="68" t="s">
        <v>458</v>
      </c>
      <c r="BE107" s="68" t="s">
        <v>458</v>
      </c>
      <c r="BF107" s="68" t="s">
        <v>458</v>
      </c>
      <c r="BG107" s="68" t="s">
        <v>458</v>
      </c>
      <c r="BH107" s="68" t="s">
        <v>458</v>
      </c>
      <c r="BI107" s="68" t="s">
        <v>458</v>
      </c>
      <c r="BJ107" s="68" t="s">
        <v>458</v>
      </c>
      <c r="BK107" s="68" t="s">
        <v>458</v>
      </c>
      <c r="BL107" s="68" t="s">
        <v>458</v>
      </c>
      <c r="BM107" s="68" t="s">
        <v>458</v>
      </c>
      <c r="BN107" s="68" t="s">
        <v>1439</v>
      </c>
      <c r="BO107" s="68" t="s">
        <v>945</v>
      </c>
    </row>
    <row r="108" spans="1:67">
      <c r="A108" s="68">
        <v>106</v>
      </c>
      <c r="B108" s="68" t="s">
        <v>458</v>
      </c>
      <c r="C108" s="68" t="s">
        <v>458</v>
      </c>
      <c r="D108" s="68" t="s">
        <v>458</v>
      </c>
      <c r="E108" s="68" t="s">
        <v>458</v>
      </c>
      <c r="F108" s="68" t="s">
        <v>458</v>
      </c>
      <c r="G108" s="68" t="s">
        <v>458</v>
      </c>
      <c r="H108" s="68" t="s">
        <v>458</v>
      </c>
      <c r="I108" s="68" t="s">
        <v>458</v>
      </c>
      <c r="J108" s="68" t="s">
        <v>458</v>
      </c>
      <c r="K108" s="68" t="s">
        <v>458</v>
      </c>
      <c r="L108" s="68" t="s">
        <v>458</v>
      </c>
      <c r="M108" s="68" t="s">
        <v>458</v>
      </c>
      <c r="N108" s="68" t="s">
        <v>458</v>
      </c>
      <c r="O108" s="68" t="s">
        <v>458</v>
      </c>
      <c r="P108" s="68" t="s">
        <v>458</v>
      </c>
      <c r="Q108" s="68" t="s">
        <v>1439</v>
      </c>
      <c r="R108" s="68" t="s">
        <v>458</v>
      </c>
      <c r="S108" s="68" t="s">
        <v>458</v>
      </c>
      <c r="T108" s="68" t="s">
        <v>458</v>
      </c>
      <c r="U108" s="68" t="s">
        <v>458</v>
      </c>
      <c r="V108" s="68" t="s">
        <v>458</v>
      </c>
      <c r="W108" s="68" t="s">
        <v>458</v>
      </c>
      <c r="X108" s="68" t="s">
        <v>458</v>
      </c>
      <c r="Y108" s="68" t="s">
        <v>1439</v>
      </c>
      <c r="Z108" s="68" t="s">
        <v>458</v>
      </c>
      <c r="AA108" s="68" t="s">
        <v>458</v>
      </c>
      <c r="AB108" s="68" t="s">
        <v>458</v>
      </c>
      <c r="AC108" s="68" t="s">
        <v>458</v>
      </c>
      <c r="AD108" s="68" t="s">
        <v>458</v>
      </c>
      <c r="AE108" s="68" t="s">
        <v>458</v>
      </c>
      <c r="AF108" s="68" t="s">
        <v>458</v>
      </c>
      <c r="AG108" s="68" t="s">
        <v>458</v>
      </c>
      <c r="AH108" s="68" t="s">
        <v>458</v>
      </c>
      <c r="AI108" s="68" t="s">
        <v>458</v>
      </c>
      <c r="AJ108" s="68" t="s">
        <v>458</v>
      </c>
      <c r="AK108" s="68" t="s">
        <v>458</v>
      </c>
      <c r="AL108" s="68" t="s">
        <v>458</v>
      </c>
      <c r="AM108" s="68" t="s">
        <v>458</v>
      </c>
      <c r="AN108" s="68" t="s">
        <v>458</v>
      </c>
      <c r="AO108" s="68" t="s">
        <v>458</v>
      </c>
      <c r="AP108" s="68" t="s">
        <v>458</v>
      </c>
      <c r="AQ108" s="68" t="s">
        <v>458</v>
      </c>
      <c r="AR108" s="68" t="s">
        <v>458</v>
      </c>
      <c r="AS108" s="68" t="s">
        <v>458</v>
      </c>
      <c r="AT108" s="68" t="s">
        <v>458</v>
      </c>
      <c r="AU108" s="68" t="s">
        <v>458</v>
      </c>
      <c r="AV108" s="68" t="s">
        <v>458</v>
      </c>
      <c r="AW108" s="68" t="s">
        <v>458</v>
      </c>
      <c r="AX108" s="68" t="s">
        <v>458</v>
      </c>
      <c r="AY108" s="68" t="s">
        <v>458</v>
      </c>
      <c r="AZ108" s="68" t="s">
        <v>458</v>
      </c>
      <c r="BA108" s="68" t="s">
        <v>458</v>
      </c>
      <c r="BB108" s="68" t="s">
        <v>458</v>
      </c>
      <c r="BC108" s="68" t="s">
        <v>458</v>
      </c>
      <c r="BD108" s="68" t="s">
        <v>458</v>
      </c>
      <c r="BE108" s="68" t="s">
        <v>458</v>
      </c>
      <c r="BF108" s="68" t="s">
        <v>458</v>
      </c>
      <c r="BG108" s="68" t="s">
        <v>458</v>
      </c>
      <c r="BH108" s="68" t="s">
        <v>458</v>
      </c>
      <c r="BI108" s="68" t="s">
        <v>458</v>
      </c>
      <c r="BJ108" s="68" t="s">
        <v>458</v>
      </c>
      <c r="BK108" s="68" t="s">
        <v>458</v>
      </c>
      <c r="BL108" s="68" t="s">
        <v>458</v>
      </c>
      <c r="BM108" s="68" t="s">
        <v>458</v>
      </c>
      <c r="BN108" s="68" t="s">
        <v>1439</v>
      </c>
      <c r="BO108" s="68" t="s">
        <v>945</v>
      </c>
    </row>
    <row r="109" spans="1:67">
      <c r="A109" s="68">
        <v>107</v>
      </c>
      <c r="B109" s="68" t="s">
        <v>458</v>
      </c>
      <c r="C109" s="68" t="s">
        <v>458</v>
      </c>
      <c r="D109" s="68" t="s">
        <v>458</v>
      </c>
      <c r="E109" s="68" t="s">
        <v>458</v>
      </c>
      <c r="F109" s="68" t="s">
        <v>458</v>
      </c>
      <c r="G109" s="68" t="s">
        <v>458</v>
      </c>
      <c r="H109" s="68" t="s">
        <v>458</v>
      </c>
      <c r="I109" s="68" t="s">
        <v>458</v>
      </c>
      <c r="J109" s="68" t="s">
        <v>458</v>
      </c>
      <c r="K109" s="68" t="s">
        <v>458</v>
      </c>
      <c r="L109" s="68" t="s">
        <v>458</v>
      </c>
      <c r="M109" s="68" t="s">
        <v>458</v>
      </c>
      <c r="N109" s="68" t="s">
        <v>458</v>
      </c>
      <c r="O109" s="68" t="s">
        <v>458</v>
      </c>
      <c r="P109" s="68" t="s">
        <v>458</v>
      </c>
      <c r="Q109" s="68" t="s">
        <v>1439</v>
      </c>
      <c r="R109" s="68" t="s">
        <v>458</v>
      </c>
      <c r="S109" s="68" t="s">
        <v>458</v>
      </c>
      <c r="T109" s="68" t="s">
        <v>458</v>
      </c>
      <c r="U109" s="68" t="s">
        <v>458</v>
      </c>
      <c r="V109" s="68" t="s">
        <v>458</v>
      </c>
      <c r="W109" s="68" t="s">
        <v>458</v>
      </c>
      <c r="X109" s="68" t="s">
        <v>458</v>
      </c>
      <c r="Y109" s="68" t="s">
        <v>1439</v>
      </c>
      <c r="Z109" s="68" t="s">
        <v>458</v>
      </c>
      <c r="AA109" s="68" t="s">
        <v>458</v>
      </c>
      <c r="AB109" s="68" t="s">
        <v>458</v>
      </c>
      <c r="AC109" s="68" t="s">
        <v>458</v>
      </c>
      <c r="AD109" s="68" t="s">
        <v>458</v>
      </c>
      <c r="AE109" s="68" t="s">
        <v>458</v>
      </c>
      <c r="AF109" s="68" t="s">
        <v>458</v>
      </c>
      <c r="AG109" s="68" t="s">
        <v>458</v>
      </c>
      <c r="AH109" s="68" t="s">
        <v>458</v>
      </c>
      <c r="AI109" s="68" t="s">
        <v>458</v>
      </c>
      <c r="AJ109" s="68" t="s">
        <v>458</v>
      </c>
      <c r="AK109" s="68" t="s">
        <v>458</v>
      </c>
      <c r="AL109" s="68" t="s">
        <v>458</v>
      </c>
      <c r="AM109" s="68" t="s">
        <v>458</v>
      </c>
      <c r="AN109" s="68" t="s">
        <v>458</v>
      </c>
      <c r="AO109" s="68" t="s">
        <v>458</v>
      </c>
      <c r="AP109" s="68" t="s">
        <v>458</v>
      </c>
      <c r="AQ109" s="68" t="s">
        <v>458</v>
      </c>
      <c r="AR109" s="68" t="s">
        <v>458</v>
      </c>
      <c r="AS109" s="68" t="s">
        <v>458</v>
      </c>
      <c r="AT109" s="68" t="s">
        <v>458</v>
      </c>
      <c r="AU109" s="68" t="s">
        <v>458</v>
      </c>
      <c r="AV109" s="68" t="s">
        <v>458</v>
      </c>
      <c r="AW109" s="68" t="s">
        <v>458</v>
      </c>
      <c r="AX109" s="68" t="s">
        <v>458</v>
      </c>
      <c r="AY109" s="68" t="s">
        <v>458</v>
      </c>
      <c r="AZ109" s="68" t="s">
        <v>458</v>
      </c>
      <c r="BA109" s="68" t="s">
        <v>458</v>
      </c>
      <c r="BB109" s="68" t="s">
        <v>458</v>
      </c>
      <c r="BC109" s="68" t="s">
        <v>458</v>
      </c>
      <c r="BD109" s="68" t="s">
        <v>458</v>
      </c>
      <c r="BE109" s="68" t="s">
        <v>458</v>
      </c>
      <c r="BF109" s="68" t="s">
        <v>458</v>
      </c>
      <c r="BG109" s="68" t="s">
        <v>458</v>
      </c>
      <c r="BH109" s="68" t="s">
        <v>458</v>
      </c>
      <c r="BI109" s="68" t="s">
        <v>458</v>
      </c>
      <c r="BJ109" s="68" t="s">
        <v>458</v>
      </c>
      <c r="BK109" s="68" t="s">
        <v>458</v>
      </c>
      <c r="BL109" s="68" t="s">
        <v>458</v>
      </c>
      <c r="BM109" s="68" t="s">
        <v>458</v>
      </c>
      <c r="BN109" s="68" t="s">
        <v>1439</v>
      </c>
      <c r="BO109" s="68" t="s">
        <v>945</v>
      </c>
    </row>
    <row r="110" spans="1:67">
      <c r="A110" s="68">
        <v>108</v>
      </c>
      <c r="B110" s="68" t="s">
        <v>458</v>
      </c>
      <c r="C110" s="68" t="s">
        <v>458</v>
      </c>
      <c r="D110" s="68" t="s">
        <v>458</v>
      </c>
      <c r="E110" s="68" t="s">
        <v>458</v>
      </c>
      <c r="F110" s="68" t="s">
        <v>458</v>
      </c>
      <c r="G110" s="68" t="s">
        <v>458</v>
      </c>
      <c r="H110" s="68" t="s">
        <v>458</v>
      </c>
      <c r="I110" s="68" t="s">
        <v>458</v>
      </c>
      <c r="J110" s="68" t="s">
        <v>458</v>
      </c>
      <c r="K110" s="68" t="s">
        <v>458</v>
      </c>
      <c r="L110" s="68" t="s">
        <v>458</v>
      </c>
      <c r="M110" s="68" t="s">
        <v>458</v>
      </c>
      <c r="N110" s="68" t="s">
        <v>458</v>
      </c>
      <c r="O110" s="68" t="s">
        <v>458</v>
      </c>
      <c r="P110" s="68" t="s">
        <v>458</v>
      </c>
      <c r="Q110" s="68" t="s">
        <v>1439</v>
      </c>
      <c r="R110" s="68" t="s">
        <v>458</v>
      </c>
      <c r="S110" s="68" t="s">
        <v>458</v>
      </c>
      <c r="T110" s="68" t="s">
        <v>458</v>
      </c>
      <c r="U110" s="68" t="s">
        <v>458</v>
      </c>
      <c r="V110" s="68" t="s">
        <v>458</v>
      </c>
      <c r="W110" s="68" t="s">
        <v>458</v>
      </c>
      <c r="X110" s="68" t="s">
        <v>458</v>
      </c>
      <c r="Y110" s="68" t="s">
        <v>1439</v>
      </c>
      <c r="Z110" s="68" t="s">
        <v>458</v>
      </c>
      <c r="AA110" s="68" t="s">
        <v>458</v>
      </c>
      <c r="AB110" s="68" t="s">
        <v>458</v>
      </c>
      <c r="AC110" s="68" t="s">
        <v>458</v>
      </c>
      <c r="AD110" s="68" t="s">
        <v>458</v>
      </c>
      <c r="AE110" s="68" t="s">
        <v>458</v>
      </c>
      <c r="AF110" s="68" t="s">
        <v>458</v>
      </c>
      <c r="AG110" s="68" t="s">
        <v>458</v>
      </c>
      <c r="AH110" s="68" t="s">
        <v>458</v>
      </c>
      <c r="AI110" s="68" t="s">
        <v>458</v>
      </c>
      <c r="AJ110" s="68" t="s">
        <v>458</v>
      </c>
      <c r="AK110" s="68" t="s">
        <v>458</v>
      </c>
      <c r="AL110" s="68" t="s">
        <v>458</v>
      </c>
      <c r="AM110" s="68" t="s">
        <v>458</v>
      </c>
      <c r="AN110" s="68" t="s">
        <v>458</v>
      </c>
      <c r="AO110" s="68" t="s">
        <v>458</v>
      </c>
      <c r="AP110" s="68" t="s">
        <v>458</v>
      </c>
      <c r="AQ110" s="68" t="s">
        <v>458</v>
      </c>
      <c r="AR110" s="68" t="s">
        <v>458</v>
      </c>
      <c r="AS110" s="68" t="s">
        <v>458</v>
      </c>
      <c r="AT110" s="68" t="s">
        <v>458</v>
      </c>
      <c r="AU110" s="68" t="s">
        <v>458</v>
      </c>
      <c r="AV110" s="68" t="s">
        <v>458</v>
      </c>
      <c r="AW110" s="68" t="s">
        <v>458</v>
      </c>
      <c r="AX110" s="68" t="s">
        <v>458</v>
      </c>
      <c r="AY110" s="68" t="s">
        <v>458</v>
      </c>
      <c r="AZ110" s="68" t="s">
        <v>458</v>
      </c>
      <c r="BA110" s="68" t="s">
        <v>458</v>
      </c>
      <c r="BB110" s="68" t="s">
        <v>458</v>
      </c>
      <c r="BC110" s="68" t="s">
        <v>458</v>
      </c>
      <c r="BD110" s="68" t="s">
        <v>458</v>
      </c>
      <c r="BE110" s="68" t="s">
        <v>458</v>
      </c>
      <c r="BF110" s="68" t="s">
        <v>458</v>
      </c>
      <c r="BG110" s="68" t="s">
        <v>458</v>
      </c>
      <c r="BH110" s="68" t="s">
        <v>458</v>
      </c>
      <c r="BI110" s="68" t="s">
        <v>458</v>
      </c>
      <c r="BJ110" s="68" t="s">
        <v>458</v>
      </c>
      <c r="BK110" s="68" t="s">
        <v>458</v>
      </c>
      <c r="BL110" s="68" t="s">
        <v>458</v>
      </c>
      <c r="BM110" s="68" t="s">
        <v>458</v>
      </c>
      <c r="BN110" s="68" t="s">
        <v>1439</v>
      </c>
      <c r="BO110" s="68" t="s">
        <v>945</v>
      </c>
    </row>
    <row r="111" spans="1:67">
      <c r="A111" s="68">
        <v>109</v>
      </c>
      <c r="B111" s="68" t="s">
        <v>458</v>
      </c>
      <c r="C111" s="68" t="s">
        <v>458</v>
      </c>
      <c r="D111" s="68" t="s">
        <v>458</v>
      </c>
      <c r="E111" s="68" t="s">
        <v>458</v>
      </c>
      <c r="F111" s="68" t="s">
        <v>458</v>
      </c>
      <c r="G111" s="68" t="s">
        <v>458</v>
      </c>
      <c r="H111" s="68" t="s">
        <v>458</v>
      </c>
      <c r="I111" s="68" t="s">
        <v>458</v>
      </c>
      <c r="J111" s="68" t="s">
        <v>458</v>
      </c>
      <c r="K111" s="68" t="s">
        <v>458</v>
      </c>
      <c r="L111" s="68" t="s">
        <v>458</v>
      </c>
      <c r="M111" s="68" t="s">
        <v>458</v>
      </c>
      <c r="N111" s="68" t="s">
        <v>458</v>
      </c>
      <c r="O111" s="68" t="s">
        <v>458</v>
      </c>
      <c r="P111" s="68" t="s">
        <v>458</v>
      </c>
      <c r="Q111" s="68" t="s">
        <v>1439</v>
      </c>
      <c r="R111" s="68" t="s">
        <v>458</v>
      </c>
      <c r="S111" s="68" t="s">
        <v>458</v>
      </c>
      <c r="T111" s="68" t="s">
        <v>458</v>
      </c>
      <c r="U111" s="68" t="s">
        <v>458</v>
      </c>
      <c r="V111" s="68" t="s">
        <v>458</v>
      </c>
      <c r="W111" s="68" t="s">
        <v>458</v>
      </c>
      <c r="X111" s="68" t="s">
        <v>458</v>
      </c>
      <c r="Y111" s="68" t="s">
        <v>1439</v>
      </c>
      <c r="Z111" s="68" t="s">
        <v>458</v>
      </c>
      <c r="AA111" s="68" t="s">
        <v>458</v>
      </c>
      <c r="AB111" s="68" t="s">
        <v>458</v>
      </c>
      <c r="AC111" s="68" t="s">
        <v>458</v>
      </c>
      <c r="AD111" s="68" t="s">
        <v>458</v>
      </c>
      <c r="AE111" s="68" t="s">
        <v>458</v>
      </c>
      <c r="AF111" s="68" t="s">
        <v>458</v>
      </c>
      <c r="AG111" s="68" t="s">
        <v>458</v>
      </c>
      <c r="AH111" s="68" t="s">
        <v>458</v>
      </c>
      <c r="AI111" s="68" t="s">
        <v>458</v>
      </c>
      <c r="AJ111" s="68" t="s">
        <v>458</v>
      </c>
      <c r="AK111" s="68" t="s">
        <v>458</v>
      </c>
      <c r="AL111" s="68" t="s">
        <v>458</v>
      </c>
      <c r="AM111" s="68" t="s">
        <v>458</v>
      </c>
      <c r="AN111" s="68" t="s">
        <v>458</v>
      </c>
      <c r="AO111" s="68" t="s">
        <v>458</v>
      </c>
      <c r="AP111" s="68" t="s">
        <v>458</v>
      </c>
      <c r="AQ111" s="68" t="s">
        <v>458</v>
      </c>
      <c r="AR111" s="68" t="s">
        <v>458</v>
      </c>
      <c r="AS111" s="68" t="s">
        <v>458</v>
      </c>
      <c r="AT111" s="68" t="s">
        <v>458</v>
      </c>
      <c r="AU111" s="68" t="s">
        <v>458</v>
      </c>
      <c r="AV111" s="68" t="s">
        <v>458</v>
      </c>
      <c r="AW111" s="68" t="s">
        <v>458</v>
      </c>
      <c r="AX111" s="68" t="s">
        <v>458</v>
      </c>
      <c r="AY111" s="68" t="s">
        <v>458</v>
      </c>
      <c r="AZ111" s="68" t="s">
        <v>458</v>
      </c>
      <c r="BA111" s="68" t="s">
        <v>458</v>
      </c>
      <c r="BB111" s="68" t="s">
        <v>458</v>
      </c>
      <c r="BC111" s="68" t="s">
        <v>458</v>
      </c>
      <c r="BD111" s="68" t="s">
        <v>458</v>
      </c>
      <c r="BE111" s="68" t="s">
        <v>458</v>
      </c>
      <c r="BF111" s="68" t="s">
        <v>458</v>
      </c>
      <c r="BG111" s="68" t="s">
        <v>458</v>
      </c>
      <c r="BH111" s="68" t="s">
        <v>458</v>
      </c>
      <c r="BI111" s="68" t="s">
        <v>458</v>
      </c>
      <c r="BJ111" s="68" t="s">
        <v>458</v>
      </c>
      <c r="BK111" s="68" t="s">
        <v>458</v>
      </c>
      <c r="BL111" s="68" t="s">
        <v>458</v>
      </c>
      <c r="BM111" s="68" t="s">
        <v>458</v>
      </c>
      <c r="BN111" s="68" t="s">
        <v>1439</v>
      </c>
      <c r="BO111" s="68" t="s">
        <v>945</v>
      </c>
    </row>
    <row r="112" spans="1:67">
      <c r="A112" s="68">
        <v>110</v>
      </c>
      <c r="B112" s="68" t="s">
        <v>458</v>
      </c>
      <c r="C112" s="68" t="s">
        <v>458</v>
      </c>
      <c r="D112" s="68" t="s">
        <v>458</v>
      </c>
      <c r="E112" s="68" t="s">
        <v>458</v>
      </c>
      <c r="F112" s="68" t="s">
        <v>458</v>
      </c>
      <c r="G112" s="68" t="s">
        <v>458</v>
      </c>
      <c r="H112" s="68" t="s">
        <v>458</v>
      </c>
      <c r="I112" s="68" t="s">
        <v>458</v>
      </c>
      <c r="J112" s="68" t="s">
        <v>458</v>
      </c>
      <c r="K112" s="68" t="s">
        <v>458</v>
      </c>
      <c r="L112" s="68" t="s">
        <v>458</v>
      </c>
      <c r="M112" s="68" t="s">
        <v>458</v>
      </c>
      <c r="N112" s="68" t="s">
        <v>458</v>
      </c>
      <c r="O112" s="68" t="s">
        <v>458</v>
      </c>
      <c r="P112" s="68" t="s">
        <v>458</v>
      </c>
      <c r="Q112" s="68" t="s">
        <v>1439</v>
      </c>
      <c r="R112" s="68" t="s">
        <v>458</v>
      </c>
      <c r="S112" s="68" t="s">
        <v>458</v>
      </c>
      <c r="T112" s="68" t="s">
        <v>458</v>
      </c>
      <c r="U112" s="68" t="s">
        <v>458</v>
      </c>
      <c r="V112" s="68" t="s">
        <v>458</v>
      </c>
      <c r="W112" s="68" t="s">
        <v>458</v>
      </c>
      <c r="X112" s="68" t="s">
        <v>458</v>
      </c>
      <c r="Y112" s="68" t="s">
        <v>1439</v>
      </c>
      <c r="Z112" s="68" t="s">
        <v>458</v>
      </c>
      <c r="AA112" s="68" t="s">
        <v>458</v>
      </c>
      <c r="AB112" s="68" t="s">
        <v>458</v>
      </c>
      <c r="AC112" s="68" t="s">
        <v>458</v>
      </c>
      <c r="AD112" s="68" t="s">
        <v>458</v>
      </c>
      <c r="AE112" s="68" t="s">
        <v>458</v>
      </c>
      <c r="AF112" s="68" t="s">
        <v>458</v>
      </c>
      <c r="AG112" s="68" t="s">
        <v>458</v>
      </c>
      <c r="AH112" s="68" t="s">
        <v>458</v>
      </c>
      <c r="AI112" s="68" t="s">
        <v>458</v>
      </c>
      <c r="AJ112" s="68" t="s">
        <v>458</v>
      </c>
      <c r="AK112" s="68" t="s">
        <v>458</v>
      </c>
      <c r="AL112" s="68" t="s">
        <v>458</v>
      </c>
      <c r="AM112" s="68" t="s">
        <v>458</v>
      </c>
      <c r="AN112" s="68" t="s">
        <v>458</v>
      </c>
      <c r="AO112" s="68" t="s">
        <v>458</v>
      </c>
      <c r="AP112" s="68" t="s">
        <v>458</v>
      </c>
      <c r="AQ112" s="68" t="s">
        <v>458</v>
      </c>
      <c r="AR112" s="68" t="s">
        <v>458</v>
      </c>
      <c r="AS112" s="68" t="s">
        <v>458</v>
      </c>
      <c r="AT112" s="68" t="s">
        <v>458</v>
      </c>
      <c r="AU112" s="68" t="s">
        <v>458</v>
      </c>
      <c r="AV112" s="68" t="s">
        <v>458</v>
      </c>
      <c r="AW112" s="68" t="s">
        <v>458</v>
      </c>
      <c r="AX112" s="68" t="s">
        <v>458</v>
      </c>
      <c r="AY112" s="68" t="s">
        <v>458</v>
      </c>
      <c r="AZ112" s="68" t="s">
        <v>458</v>
      </c>
      <c r="BA112" s="68" t="s">
        <v>458</v>
      </c>
      <c r="BB112" s="68" t="s">
        <v>458</v>
      </c>
      <c r="BC112" s="68" t="s">
        <v>458</v>
      </c>
      <c r="BD112" s="68" t="s">
        <v>458</v>
      </c>
      <c r="BE112" s="68" t="s">
        <v>458</v>
      </c>
      <c r="BF112" s="68" t="s">
        <v>458</v>
      </c>
      <c r="BG112" s="68" t="s">
        <v>458</v>
      </c>
      <c r="BH112" s="68" t="s">
        <v>458</v>
      </c>
      <c r="BI112" s="68" t="s">
        <v>458</v>
      </c>
      <c r="BJ112" s="68" t="s">
        <v>458</v>
      </c>
      <c r="BK112" s="68" t="s">
        <v>458</v>
      </c>
      <c r="BL112" s="68" t="s">
        <v>458</v>
      </c>
      <c r="BM112" s="68" t="s">
        <v>458</v>
      </c>
      <c r="BN112" s="68" t="s">
        <v>1439</v>
      </c>
      <c r="BO112" s="68" t="s">
        <v>945</v>
      </c>
    </row>
    <row r="113" spans="1:67">
      <c r="A113" s="68">
        <v>111</v>
      </c>
      <c r="B113" s="68" t="s">
        <v>458</v>
      </c>
      <c r="C113" s="68" t="s">
        <v>458</v>
      </c>
      <c r="D113" s="68" t="s">
        <v>458</v>
      </c>
      <c r="E113" s="68" t="s">
        <v>458</v>
      </c>
      <c r="F113" s="68" t="s">
        <v>458</v>
      </c>
      <c r="G113" s="68" t="s">
        <v>458</v>
      </c>
      <c r="H113" s="68" t="s">
        <v>458</v>
      </c>
      <c r="I113" s="68" t="s">
        <v>458</v>
      </c>
      <c r="J113" s="68" t="s">
        <v>458</v>
      </c>
      <c r="K113" s="68" t="s">
        <v>458</v>
      </c>
      <c r="L113" s="68" t="s">
        <v>458</v>
      </c>
      <c r="M113" s="68" t="s">
        <v>458</v>
      </c>
      <c r="N113" s="68" t="s">
        <v>458</v>
      </c>
      <c r="O113" s="68" t="s">
        <v>458</v>
      </c>
      <c r="P113" s="68" t="s">
        <v>458</v>
      </c>
      <c r="Q113" s="68" t="s">
        <v>1439</v>
      </c>
      <c r="R113" s="68" t="s">
        <v>458</v>
      </c>
      <c r="S113" s="68" t="s">
        <v>458</v>
      </c>
      <c r="T113" s="68" t="s">
        <v>458</v>
      </c>
      <c r="U113" s="68" t="s">
        <v>458</v>
      </c>
      <c r="V113" s="68" t="s">
        <v>458</v>
      </c>
      <c r="W113" s="68" t="s">
        <v>458</v>
      </c>
      <c r="X113" s="68" t="s">
        <v>458</v>
      </c>
      <c r="Y113" s="68" t="s">
        <v>1439</v>
      </c>
      <c r="Z113" s="68" t="s">
        <v>458</v>
      </c>
      <c r="AA113" s="68" t="s">
        <v>458</v>
      </c>
      <c r="AB113" s="68" t="s">
        <v>458</v>
      </c>
      <c r="AC113" s="68" t="s">
        <v>458</v>
      </c>
      <c r="AD113" s="68" t="s">
        <v>458</v>
      </c>
      <c r="AE113" s="68" t="s">
        <v>458</v>
      </c>
      <c r="AF113" s="68" t="s">
        <v>458</v>
      </c>
      <c r="AG113" s="68" t="s">
        <v>458</v>
      </c>
      <c r="AH113" s="68" t="s">
        <v>458</v>
      </c>
      <c r="AI113" s="68" t="s">
        <v>458</v>
      </c>
      <c r="AJ113" s="68" t="s">
        <v>458</v>
      </c>
      <c r="AK113" s="68" t="s">
        <v>458</v>
      </c>
      <c r="AL113" s="68" t="s">
        <v>458</v>
      </c>
      <c r="AM113" s="68" t="s">
        <v>458</v>
      </c>
      <c r="AN113" s="68" t="s">
        <v>458</v>
      </c>
      <c r="AO113" s="68" t="s">
        <v>458</v>
      </c>
      <c r="AP113" s="68" t="s">
        <v>458</v>
      </c>
      <c r="AQ113" s="68" t="s">
        <v>458</v>
      </c>
      <c r="AR113" s="68" t="s">
        <v>458</v>
      </c>
      <c r="AS113" s="68" t="s">
        <v>458</v>
      </c>
      <c r="AT113" s="68" t="s">
        <v>458</v>
      </c>
      <c r="AU113" s="68" t="s">
        <v>458</v>
      </c>
      <c r="AV113" s="68" t="s">
        <v>458</v>
      </c>
      <c r="AW113" s="68" t="s">
        <v>458</v>
      </c>
      <c r="AX113" s="68" t="s">
        <v>458</v>
      </c>
      <c r="AY113" s="68" t="s">
        <v>458</v>
      </c>
      <c r="AZ113" s="68" t="s">
        <v>458</v>
      </c>
      <c r="BA113" s="68" t="s">
        <v>458</v>
      </c>
      <c r="BB113" s="68" t="s">
        <v>458</v>
      </c>
      <c r="BC113" s="68" t="s">
        <v>458</v>
      </c>
      <c r="BD113" s="68" t="s">
        <v>458</v>
      </c>
      <c r="BE113" s="68" t="s">
        <v>458</v>
      </c>
      <c r="BF113" s="68" t="s">
        <v>458</v>
      </c>
      <c r="BG113" s="68" t="s">
        <v>458</v>
      </c>
      <c r="BH113" s="68" t="s">
        <v>458</v>
      </c>
      <c r="BI113" s="68" t="s">
        <v>458</v>
      </c>
      <c r="BJ113" s="68" t="s">
        <v>458</v>
      </c>
      <c r="BK113" s="68" t="s">
        <v>458</v>
      </c>
      <c r="BL113" s="68" t="s">
        <v>458</v>
      </c>
      <c r="BM113" s="68" t="s">
        <v>458</v>
      </c>
      <c r="BN113" s="68" t="s">
        <v>1439</v>
      </c>
      <c r="BO113" s="68" t="s">
        <v>945</v>
      </c>
    </row>
    <row r="114" spans="1:67">
      <c r="A114" s="68">
        <v>112</v>
      </c>
      <c r="B114" s="68" t="s">
        <v>458</v>
      </c>
      <c r="C114" s="68" t="s">
        <v>458</v>
      </c>
      <c r="D114" s="68" t="s">
        <v>458</v>
      </c>
      <c r="E114" s="68" t="s">
        <v>458</v>
      </c>
      <c r="F114" s="68" t="s">
        <v>458</v>
      </c>
      <c r="G114" s="68" t="s">
        <v>458</v>
      </c>
      <c r="H114" s="68" t="s">
        <v>458</v>
      </c>
      <c r="I114" s="68" t="s">
        <v>458</v>
      </c>
      <c r="J114" s="68" t="s">
        <v>458</v>
      </c>
      <c r="K114" s="68" t="s">
        <v>458</v>
      </c>
      <c r="L114" s="68" t="s">
        <v>458</v>
      </c>
      <c r="M114" s="68" t="s">
        <v>458</v>
      </c>
      <c r="N114" s="68" t="s">
        <v>458</v>
      </c>
      <c r="O114" s="68" t="s">
        <v>458</v>
      </c>
      <c r="P114" s="68" t="s">
        <v>458</v>
      </c>
      <c r="Q114" s="68" t="s">
        <v>1439</v>
      </c>
      <c r="R114" s="68" t="s">
        <v>458</v>
      </c>
      <c r="S114" s="68" t="s">
        <v>458</v>
      </c>
      <c r="T114" s="68" t="s">
        <v>458</v>
      </c>
      <c r="U114" s="68" t="s">
        <v>458</v>
      </c>
      <c r="V114" s="68" t="s">
        <v>458</v>
      </c>
      <c r="W114" s="68" t="s">
        <v>458</v>
      </c>
      <c r="X114" s="68" t="s">
        <v>458</v>
      </c>
      <c r="Y114" s="68" t="s">
        <v>1439</v>
      </c>
      <c r="Z114" s="68" t="s">
        <v>458</v>
      </c>
      <c r="AA114" s="68" t="s">
        <v>458</v>
      </c>
      <c r="AB114" s="68" t="s">
        <v>458</v>
      </c>
      <c r="AC114" s="68" t="s">
        <v>458</v>
      </c>
      <c r="AD114" s="68" t="s">
        <v>458</v>
      </c>
      <c r="AE114" s="68" t="s">
        <v>458</v>
      </c>
      <c r="AF114" s="68" t="s">
        <v>458</v>
      </c>
      <c r="AG114" s="68" t="s">
        <v>458</v>
      </c>
      <c r="AH114" s="68" t="s">
        <v>458</v>
      </c>
      <c r="AI114" s="68" t="s">
        <v>458</v>
      </c>
      <c r="AJ114" s="68" t="s">
        <v>458</v>
      </c>
      <c r="AK114" s="68" t="s">
        <v>458</v>
      </c>
      <c r="AL114" s="68" t="s">
        <v>458</v>
      </c>
      <c r="AM114" s="68" t="s">
        <v>945</v>
      </c>
      <c r="AN114" s="68" t="s">
        <v>458</v>
      </c>
      <c r="AO114" s="68" t="s">
        <v>458</v>
      </c>
      <c r="AP114" s="68" t="s">
        <v>458</v>
      </c>
      <c r="AQ114" s="68" t="s">
        <v>458</v>
      </c>
      <c r="AR114" s="68" t="s">
        <v>458</v>
      </c>
      <c r="AS114" s="68" t="s">
        <v>458</v>
      </c>
      <c r="AT114" s="68" t="s">
        <v>458</v>
      </c>
      <c r="AU114" s="68" t="s">
        <v>458</v>
      </c>
      <c r="AV114" s="68" t="s">
        <v>458</v>
      </c>
      <c r="AW114" s="68" t="s">
        <v>458</v>
      </c>
      <c r="AX114" s="68" t="s">
        <v>458</v>
      </c>
      <c r="AY114" s="68" t="s">
        <v>458</v>
      </c>
      <c r="AZ114" s="68" t="s">
        <v>458</v>
      </c>
      <c r="BA114" s="68" t="s">
        <v>458</v>
      </c>
      <c r="BB114" s="68" t="s">
        <v>458</v>
      </c>
      <c r="BC114" s="68" t="s">
        <v>458</v>
      </c>
      <c r="BD114" s="68" t="s">
        <v>458</v>
      </c>
      <c r="BE114" s="68" t="s">
        <v>458</v>
      </c>
      <c r="BF114" s="68" t="s">
        <v>458</v>
      </c>
      <c r="BG114" s="68" t="s">
        <v>458</v>
      </c>
      <c r="BH114" s="68" t="s">
        <v>458</v>
      </c>
      <c r="BI114" s="68" t="s">
        <v>458</v>
      </c>
      <c r="BJ114" s="68" t="s">
        <v>458</v>
      </c>
      <c r="BK114" s="68" t="s">
        <v>458</v>
      </c>
      <c r="BL114" s="68" t="s">
        <v>458</v>
      </c>
      <c r="BM114" s="68" t="s">
        <v>458</v>
      </c>
      <c r="BN114" s="68" t="s">
        <v>1439</v>
      </c>
      <c r="BO114" s="68" t="s">
        <v>945</v>
      </c>
    </row>
    <row r="115" spans="1:67">
      <c r="A115" s="68">
        <v>113</v>
      </c>
      <c r="B115" s="68" t="s">
        <v>458</v>
      </c>
      <c r="C115" s="68" t="s">
        <v>458</v>
      </c>
      <c r="D115" s="68" t="s">
        <v>458</v>
      </c>
      <c r="E115" s="68" t="s">
        <v>458</v>
      </c>
      <c r="F115" s="68" t="s">
        <v>458</v>
      </c>
      <c r="G115" s="68" t="s">
        <v>458</v>
      </c>
      <c r="H115" s="68" t="s">
        <v>458</v>
      </c>
      <c r="I115" s="68" t="s">
        <v>458</v>
      </c>
      <c r="J115" s="68" t="s">
        <v>458</v>
      </c>
      <c r="K115" s="68" t="s">
        <v>458</v>
      </c>
      <c r="L115" s="68" t="s">
        <v>458</v>
      </c>
      <c r="M115" s="68" t="s">
        <v>458</v>
      </c>
      <c r="N115" s="68" t="s">
        <v>458</v>
      </c>
      <c r="O115" s="68" t="s">
        <v>458</v>
      </c>
      <c r="P115" s="68" t="s">
        <v>458</v>
      </c>
      <c r="Q115" s="68" t="s">
        <v>1439</v>
      </c>
      <c r="R115" s="68" t="s">
        <v>458</v>
      </c>
      <c r="S115" s="68" t="s">
        <v>458</v>
      </c>
      <c r="T115" s="68" t="s">
        <v>458</v>
      </c>
      <c r="U115" s="68" t="s">
        <v>458</v>
      </c>
      <c r="V115" s="68" t="s">
        <v>458</v>
      </c>
      <c r="W115" s="68" t="s">
        <v>458</v>
      </c>
      <c r="X115" s="68" t="s">
        <v>458</v>
      </c>
      <c r="Y115" s="68" t="s">
        <v>1439</v>
      </c>
      <c r="Z115" s="68" t="s">
        <v>458</v>
      </c>
      <c r="AA115" s="68" t="s">
        <v>458</v>
      </c>
      <c r="AB115" s="68" t="s">
        <v>458</v>
      </c>
      <c r="AC115" s="68" t="s">
        <v>458</v>
      </c>
      <c r="AD115" s="68" t="s">
        <v>458</v>
      </c>
      <c r="AE115" s="68" t="s">
        <v>458</v>
      </c>
      <c r="AF115" s="68" t="s">
        <v>458</v>
      </c>
      <c r="AG115" s="68" t="s">
        <v>458</v>
      </c>
      <c r="AH115" s="68" t="s">
        <v>458</v>
      </c>
      <c r="AI115" s="68" t="s">
        <v>458</v>
      </c>
      <c r="AJ115" s="68" t="s">
        <v>458</v>
      </c>
      <c r="AK115" s="68" t="s">
        <v>458</v>
      </c>
      <c r="AL115" s="68" t="s">
        <v>458</v>
      </c>
      <c r="AM115" s="68" t="s">
        <v>458</v>
      </c>
      <c r="AN115" s="68" t="s">
        <v>458</v>
      </c>
      <c r="AO115" s="68" t="s">
        <v>458</v>
      </c>
      <c r="AP115" s="68" t="s">
        <v>458</v>
      </c>
      <c r="AQ115" s="68" t="s">
        <v>458</v>
      </c>
      <c r="AR115" s="68" t="s">
        <v>458</v>
      </c>
      <c r="AS115" s="68" t="s">
        <v>458</v>
      </c>
      <c r="AT115" s="68" t="s">
        <v>458</v>
      </c>
      <c r="AU115" s="68" t="s">
        <v>458</v>
      </c>
      <c r="AV115" s="68" t="s">
        <v>458</v>
      </c>
      <c r="AW115" s="68" t="s">
        <v>458</v>
      </c>
      <c r="AX115" s="68" t="s">
        <v>458</v>
      </c>
      <c r="AY115" s="68" t="s">
        <v>458</v>
      </c>
      <c r="AZ115" s="68" t="s">
        <v>458</v>
      </c>
      <c r="BA115" s="68" t="s">
        <v>458</v>
      </c>
      <c r="BB115" s="68" t="s">
        <v>458</v>
      </c>
      <c r="BC115" s="68" t="s">
        <v>458</v>
      </c>
      <c r="BD115" s="68" t="s">
        <v>458</v>
      </c>
      <c r="BE115" s="68" t="s">
        <v>458</v>
      </c>
      <c r="BF115" s="68" t="s">
        <v>458</v>
      </c>
      <c r="BG115" s="68" t="s">
        <v>458</v>
      </c>
      <c r="BH115" s="68" t="s">
        <v>458</v>
      </c>
      <c r="BI115" s="68" t="s">
        <v>458</v>
      </c>
      <c r="BJ115" s="68" t="s">
        <v>458</v>
      </c>
      <c r="BK115" s="68" t="s">
        <v>458</v>
      </c>
      <c r="BL115" s="68" t="s">
        <v>458</v>
      </c>
      <c r="BM115" s="68" t="s">
        <v>458</v>
      </c>
      <c r="BN115" s="68" t="s">
        <v>1439</v>
      </c>
      <c r="BO115" s="68" t="s">
        <v>945</v>
      </c>
    </row>
    <row r="116" spans="1:67">
      <c r="A116" s="68">
        <v>114</v>
      </c>
      <c r="B116" s="68" t="s">
        <v>458</v>
      </c>
      <c r="C116" s="68" t="s">
        <v>458</v>
      </c>
      <c r="D116" s="68" t="s">
        <v>458</v>
      </c>
      <c r="E116" s="68" t="s">
        <v>458</v>
      </c>
      <c r="F116" s="68" t="s">
        <v>458</v>
      </c>
      <c r="G116" s="68" t="s">
        <v>458</v>
      </c>
      <c r="H116" s="68" t="s">
        <v>458</v>
      </c>
      <c r="I116" s="68" t="s">
        <v>458</v>
      </c>
      <c r="J116" s="68" t="s">
        <v>458</v>
      </c>
      <c r="K116" s="68" t="s">
        <v>458</v>
      </c>
      <c r="L116" s="68" t="s">
        <v>458</v>
      </c>
      <c r="M116" s="68" t="s">
        <v>458</v>
      </c>
      <c r="N116" s="68" t="s">
        <v>458</v>
      </c>
      <c r="O116" s="68" t="s">
        <v>458</v>
      </c>
      <c r="P116" s="68" t="s">
        <v>458</v>
      </c>
      <c r="Q116" s="68" t="s">
        <v>1439</v>
      </c>
      <c r="R116" s="68" t="s">
        <v>458</v>
      </c>
      <c r="S116" s="68" t="s">
        <v>458</v>
      </c>
      <c r="T116" s="68" t="s">
        <v>458</v>
      </c>
      <c r="U116" s="68" t="s">
        <v>458</v>
      </c>
      <c r="V116" s="68" t="s">
        <v>458</v>
      </c>
      <c r="W116" s="68" t="s">
        <v>458</v>
      </c>
      <c r="X116" s="68" t="s">
        <v>458</v>
      </c>
      <c r="Y116" s="68" t="s">
        <v>1439</v>
      </c>
      <c r="Z116" s="68" t="s">
        <v>458</v>
      </c>
      <c r="AA116" s="68" t="s">
        <v>458</v>
      </c>
      <c r="AB116" s="68" t="s">
        <v>458</v>
      </c>
      <c r="AC116" s="68" t="s">
        <v>458</v>
      </c>
      <c r="AD116" s="68" t="s">
        <v>458</v>
      </c>
      <c r="AE116" s="68" t="s">
        <v>458</v>
      </c>
      <c r="AF116" s="68" t="s">
        <v>458</v>
      </c>
      <c r="AG116" s="68" t="s">
        <v>458</v>
      </c>
      <c r="AH116" s="68" t="s">
        <v>458</v>
      </c>
      <c r="AI116" s="68" t="s">
        <v>458</v>
      </c>
      <c r="AJ116" s="68" t="s">
        <v>458</v>
      </c>
      <c r="AK116" s="68" t="s">
        <v>458</v>
      </c>
      <c r="AL116" s="68" t="s">
        <v>458</v>
      </c>
      <c r="AM116" s="68" t="s">
        <v>458</v>
      </c>
      <c r="AN116" s="68" t="s">
        <v>458</v>
      </c>
      <c r="AO116" s="68" t="s">
        <v>458</v>
      </c>
      <c r="AP116" s="68" t="s">
        <v>458</v>
      </c>
      <c r="AQ116" s="68" t="s">
        <v>458</v>
      </c>
      <c r="AR116" s="68" t="s">
        <v>458</v>
      </c>
      <c r="AS116" s="68" t="s">
        <v>458</v>
      </c>
      <c r="AT116" s="68" t="s">
        <v>458</v>
      </c>
      <c r="AU116" s="68" t="s">
        <v>458</v>
      </c>
      <c r="AV116" s="68" t="s">
        <v>458</v>
      </c>
      <c r="AW116" s="68" t="s">
        <v>458</v>
      </c>
      <c r="AX116" s="68" t="s">
        <v>458</v>
      </c>
      <c r="AY116" s="68" t="s">
        <v>458</v>
      </c>
      <c r="AZ116" s="68" t="s">
        <v>458</v>
      </c>
      <c r="BA116" s="68" t="s">
        <v>458</v>
      </c>
      <c r="BB116" s="68" t="s">
        <v>458</v>
      </c>
      <c r="BC116" s="68" t="s">
        <v>458</v>
      </c>
      <c r="BD116" s="68" t="s">
        <v>458</v>
      </c>
      <c r="BE116" s="68" t="s">
        <v>458</v>
      </c>
      <c r="BF116" s="68" t="s">
        <v>458</v>
      </c>
      <c r="BG116" s="68" t="s">
        <v>458</v>
      </c>
      <c r="BH116" s="68" t="s">
        <v>458</v>
      </c>
      <c r="BI116" s="68" t="s">
        <v>458</v>
      </c>
      <c r="BJ116" s="68" t="s">
        <v>458</v>
      </c>
      <c r="BK116" s="68" t="s">
        <v>458</v>
      </c>
      <c r="BL116" s="68" t="s">
        <v>458</v>
      </c>
      <c r="BM116" s="68" t="s">
        <v>458</v>
      </c>
      <c r="BN116" s="68" t="s">
        <v>1439</v>
      </c>
      <c r="BO116" s="68" t="s">
        <v>945</v>
      </c>
    </row>
    <row r="117" spans="1:67">
      <c r="A117" s="68">
        <v>115</v>
      </c>
      <c r="B117" s="68" t="s">
        <v>458</v>
      </c>
      <c r="C117" s="68" t="s">
        <v>458</v>
      </c>
      <c r="D117" s="68" t="s">
        <v>458</v>
      </c>
      <c r="E117" s="68" t="s">
        <v>458</v>
      </c>
      <c r="F117" s="68" t="s">
        <v>458</v>
      </c>
      <c r="G117" s="68" t="s">
        <v>458</v>
      </c>
      <c r="H117" s="68" t="s">
        <v>458</v>
      </c>
      <c r="I117" s="68" t="s">
        <v>458</v>
      </c>
      <c r="J117" s="68" t="s">
        <v>458</v>
      </c>
      <c r="K117" s="68" t="s">
        <v>458</v>
      </c>
      <c r="L117" s="68" t="s">
        <v>458</v>
      </c>
      <c r="M117" s="68" t="s">
        <v>458</v>
      </c>
      <c r="N117" s="68" t="s">
        <v>458</v>
      </c>
      <c r="O117" s="68" t="s">
        <v>458</v>
      </c>
      <c r="P117" s="68" t="s">
        <v>458</v>
      </c>
      <c r="Q117" s="68" t="s">
        <v>1439</v>
      </c>
      <c r="R117" s="68" t="s">
        <v>458</v>
      </c>
      <c r="S117" s="68" t="s">
        <v>458</v>
      </c>
      <c r="T117" s="68" t="s">
        <v>458</v>
      </c>
      <c r="U117" s="68" t="s">
        <v>458</v>
      </c>
      <c r="V117" s="68" t="s">
        <v>458</v>
      </c>
      <c r="W117" s="68" t="s">
        <v>458</v>
      </c>
      <c r="X117" s="68" t="s">
        <v>458</v>
      </c>
      <c r="Y117" s="68" t="s">
        <v>1439</v>
      </c>
      <c r="Z117" s="68" t="s">
        <v>458</v>
      </c>
      <c r="AA117" s="68" t="s">
        <v>458</v>
      </c>
      <c r="AB117" s="68" t="s">
        <v>458</v>
      </c>
      <c r="AC117" s="68" t="s">
        <v>458</v>
      </c>
      <c r="AD117" s="68" t="s">
        <v>458</v>
      </c>
      <c r="AE117" s="68" t="s">
        <v>458</v>
      </c>
      <c r="AF117" s="68" t="s">
        <v>458</v>
      </c>
      <c r="AG117" s="68" t="s">
        <v>458</v>
      </c>
      <c r="AH117" s="68" t="s">
        <v>458</v>
      </c>
      <c r="AI117" s="68" t="s">
        <v>458</v>
      </c>
      <c r="AJ117" s="68" t="s">
        <v>458</v>
      </c>
      <c r="AK117" s="68" t="s">
        <v>458</v>
      </c>
      <c r="AL117" s="68" t="s">
        <v>458</v>
      </c>
      <c r="AM117" s="68" t="s">
        <v>458</v>
      </c>
      <c r="AN117" s="68" t="s">
        <v>458</v>
      </c>
      <c r="AO117" s="68" t="s">
        <v>458</v>
      </c>
      <c r="AP117" s="68" t="s">
        <v>458</v>
      </c>
      <c r="AQ117" s="68" t="s">
        <v>458</v>
      </c>
      <c r="AR117" s="68" t="s">
        <v>458</v>
      </c>
      <c r="AS117" s="68" t="s">
        <v>458</v>
      </c>
      <c r="AT117" s="68" t="s">
        <v>458</v>
      </c>
      <c r="AU117" s="68" t="s">
        <v>458</v>
      </c>
      <c r="AV117" s="68" t="s">
        <v>458</v>
      </c>
      <c r="AW117" s="68" t="s">
        <v>458</v>
      </c>
      <c r="AX117" s="68" t="s">
        <v>458</v>
      </c>
      <c r="AY117" s="68" t="s">
        <v>458</v>
      </c>
      <c r="AZ117" s="68" t="s">
        <v>458</v>
      </c>
      <c r="BA117" s="68" t="s">
        <v>458</v>
      </c>
      <c r="BB117" s="68" t="s">
        <v>458</v>
      </c>
      <c r="BC117" s="68" t="s">
        <v>458</v>
      </c>
      <c r="BD117" s="68" t="s">
        <v>458</v>
      </c>
      <c r="BE117" s="68" t="s">
        <v>458</v>
      </c>
      <c r="BF117" s="68" t="s">
        <v>458</v>
      </c>
      <c r="BG117" s="68" t="s">
        <v>458</v>
      </c>
      <c r="BH117" s="68" t="s">
        <v>458</v>
      </c>
      <c r="BI117" s="68" t="s">
        <v>458</v>
      </c>
      <c r="BJ117" s="68" t="s">
        <v>458</v>
      </c>
      <c r="BK117" s="68" t="s">
        <v>458</v>
      </c>
      <c r="BL117" s="68" t="s">
        <v>458</v>
      </c>
      <c r="BM117" s="68" t="s">
        <v>458</v>
      </c>
      <c r="BN117" s="68" t="s">
        <v>1439</v>
      </c>
      <c r="BO117" s="68" t="s">
        <v>945</v>
      </c>
    </row>
    <row r="118" spans="1:67">
      <c r="A118" s="68">
        <v>116</v>
      </c>
      <c r="B118" s="68" t="s">
        <v>458</v>
      </c>
      <c r="C118" s="68" t="s">
        <v>458</v>
      </c>
      <c r="D118" s="68" t="s">
        <v>458</v>
      </c>
      <c r="E118" s="68" t="s">
        <v>458</v>
      </c>
      <c r="F118" s="68" t="s">
        <v>458</v>
      </c>
      <c r="G118" s="68" t="s">
        <v>458</v>
      </c>
      <c r="H118" s="68" t="s">
        <v>458</v>
      </c>
      <c r="I118" s="68" t="s">
        <v>458</v>
      </c>
      <c r="J118" s="68" t="s">
        <v>458</v>
      </c>
      <c r="K118" s="68" t="s">
        <v>458</v>
      </c>
      <c r="L118" s="68" t="s">
        <v>458</v>
      </c>
      <c r="M118" s="68" t="s">
        <v>458</v>
      </c>
      <c r="N118" s="68" t="s">
        <v>458</v>
      </c>
      <c r="O118" s="68" t="s">
        <v>458</v>
      </c>
      <c r="P118" s="68" t="s">
        <v>458</v>
      </c>
      <c r="Q118" s="68" t="s">
        <v>1439</v>
      </c>
      <c r="R118" s="68" t="s">
        <v>458</v>
      </c>
      <c r="S118" s="68" t="s">
        <v>458</v>
      </c>
      <c r="T118" s="68" t="s">
        <v>458</v>
      </c>
      <c r="U118" s="68" t="s">
        <v>458</v>
      </c>
      <c r="V118" s="68" t="s">
        <v>458</v>
      </c>
      <c r="W118" s="68" t="s">
        <v>458</v>
      </c>
      <c r="X118" s="68" t="s">
        <v>458</v>
      </c>
      <c r="Y118" s="68" t="s">
        <v>1439</v>
      </c>
      <c r="Z118" s="68" t="s">
        <v>458</v>
      </c>
      <c r="AA118" s="68" t="s">
        <v>458</v>
      </c>
      <c r="AB118" s="68" t="s">
        <v>458</v>
      </c>
      <c r="AC118" s="68" t="s">
        <v>458</v>
      </c>
      <c r="AD118" s="68" t="s">
        <v>458</v>
      </c>
      <c r="AE118" s="68" t="s">
        <v>458</v>
      </c>
      <c r="AF118" s="68" t="s">
        <v>458</v>
      </c>
      <c r="AG118" s="68" t="s">
        <v>458</v>
      </c>
      <c r="AH118" s="68" t="s">
        <v>458</v>
      </c>
      <c r="AI118" s="68" t="s">
        <v>458</v>
      </c>
      <c r="AJ118" s="68" t="s">
        <v>458</v>
      </c>
      <c r="AK118" s="68" t="s">
        <v>458</v>
      </c>
      <c r="AL118" s="68" t="s">
        <v>458</v>
      </c>
      <c r="AM118" s="68" t="s">
        <v>458</v>
      </c>
      <c r="AN118" s="68" t="s">
        <v>458</v>
      </c>
      <c r="AO118" s="68" t="s">
        <v>458</v>
      </c>
      <c r="AP118" s="68" t="s">
        <v>458</v>
      </c>
      <c r="AQ118" s="68" t="s">
        <v>458</v>
      </c>
      <c r="AR118" s="68" t="s">
        <v>458</v>
      </c>
      <c r="AS118" s="68" t="s">
        <v>458</v>
      </c>
      <c r="AT118" s="68" t="s">
        <v>458</v>
      </c>
      <c r="AU118" s="68" t="s">
        <v>458</v>
      </c>
      <c r="AV118" s="68" t="s">
        <v>458</v>
      </c>
      <c r="AW118" s="68" t="s">
        <v>458</v>
      </c>
      <c r="AX118" s="68" t="s">
        <v>458</v>
      </c>
      <c r="AY118" s="68" t="s">
        <v>458</v>
      </c>
      <c r="AZ118" s="68" t="s">
        <v>458</v>
      </c>
      <c r="BA118" s="68" t="s">
        <v>458</v>
      </c>
      <c r="BB118" s="68" t="s">
        <v>458</v>
      </c>
      <c r="BC118" s="68" t="s">
        <v>458</v>
      </c>
      <c r="BD118" s="68" t="s">
        <v>458</v>
      </c>
      <c r="BE118" s="68" t="s">
        <v>458</v>
      </c>
      <c r="BF118" s="68" t="s">
        <v>458</v>
      </c>
      <c r="BG118" s="68" t="s">
        <v>458</v>
      </c>
      <c r="BH118" s="68" t="s">
        <v>458</v>
      </c>
      <c r="BI118" s="68" t="s">
        <v>458</v>
      </c>
      <c r="BJ118" s="68" t="s">
        <v>458</v>
      </c>
      <c r="BK118" s="68" t="s">
        <v>458</v>
      </c>
      <c r="BL118" s="68" t="s">
        <v>458</v>
      </c>
      <c r="BM118" s="68" t="s">
        <v>458</v>
      </c>
      <c r="BN118" s="68" t="s">
        <v>1439</v>
      </c>
      <c r="BO118" s="68" t="s">
        <v>945</v>
      </c>
    </row>
    <row r="119" spans="1:67">
      <c r="A119" s="68">
        <v>117</v>
      </c>
      <c r="B119" s="68" t="s">
        <v>458</v>
      </c>
      <c r="C119" s="68" t="s">
        <v>458</v>
      </c>
      <c r="D119" s="68" t="s">
        <v>458</v>
      </c>
      <c r="E119" s="68" t="s">
        <v>458</v>
      </c>
      <c r="F119" s="68" t="s">
        <v>458</v>
      </c>
      <c r="G119" s="68" t="s">
        <v>458</v>
      </c>
      <c r="H119" s="68" t="s">
        <v>458</v>
      </c>
      <c r="I119" s="68" t="s">
        <v>458</v>
      </c>
      <c r="J119" s="68" t="s">
        <v>458</v>
      </c>
      <c r="K119" s="68" t="s">
        <v>458</v>
      </c>
      <c r="L119" s="68" t="s">
        <v>458</v>
      </c>
      <c r="M119" s="68" t="s">
        <v>458</v>
      </c>
      <c r="N119" s="68" t="s">
        <v>458</v>
      </c>
      <c r="O119" s="68" t="s">
        <v>458</v>
      </c>
      <c r="P119" s="68" t="s">
        <v>458</v>
      </c>
      <c r="Q119" s="68" t="s">
        <v>1439</v>
      </c>
      <c r="R119" s="68" t="s">
        <v>458</v>
      </c>
      <c r="S119" s="68" t="s">
        <v>458</v>
      </c>
      <c r="T119" s="68" t="s">
        <v>458</v>
      </c>
      <c r="U119" s="68" t="s">
        <v>458</v>
      </c>
      <c r="V119" s="68" t="s">
        <v>458</v>
      </c>
      <c r="W119" s="68" t="s">
        <v>458</v>
      </c>
      <c r="X119" s="68" t="s">
        <v>458</v>
      </c>
      <c r="Y119" s="68" t="s">
        <v>1439</v>
      </c>
      <c r="Z119" s="68" t="s">
        <v>458</v>
      </c>
      <c r="AA119" s="68" t="s">
        <v>458</v>
      </c>
      <c r="AB119" s="68" t="s">
        <v>458</v>
      </c>
      <c r="AC119" s="68" t="s">
        <v>458</v>
      </c>
      <c r="AD119" s="68" t="s">
        <v>458</v>
      </c>
      <c r="AE119" s="68" t="s">
        <v>458</v>
      </c>
      <c r="AF119" s="68" t="s">
        <v>458</v>
      </c>
      <c r="AG119" s="68" t="s">
        <v>458</v>
      </c>
      <c r="AH119" s="68" t="s">
        <v>458</v>
      </c>
      <c r="AI119" s="68" t="s">
        <v>458</v>
      </c>
      <c r="AJ119" s="68" t="s">
        <v>458</v>
      </c>
      <c r="AK119" s="68" t="s">
        <v>458</v>
      </c>
      <c r="AL119" s="68" t="s">
        <v>458</v>
      </c>
      <c r="AM119" s="68" t="s">
        <v>458</v>
      </c>
      <c r="AN119" s="68" t="s">
        <v>458</v>
      </c>
      <c r="AO119" s="68" t="s">
        <v>458</v>
      </c>
      <c r="AP119" s="68" t="s">
        <v>458</v>
      </c>
      <c r="AQ119" s="68" t="s">
        <v>458</v>
      </c>
      <c r="AR119" s="68" t="s">
        <v>458</v>
      </c>
      <c r="AS119" s="68" t="s">
        <v>458</v>
      </c>
      <c r="AT119" s="68" t="s">
        <v>458</v>
      </c>
      <c r="AU119" s="68" t="s">
        <v>458</v>
      </c>
      <c r="AV119" s="68" t="s">
        <v>458</v>
      </c>
      <c r="AW119" s="68" t="s">
        <v>458</v>
      </c>
      <c r="AX119" s="68" t="s">
        <v>458</v>
      </c>
      <c r="AY119" s="68" t="s">
        <v>458</v>
      </c>
      <c r="AZ119" s="68" t="s">
        <v>458</v>
      </c>
      <c r="BA119" s="68" t="s">
        <v>458</v>
      </c>
      <c r="BB119" s="68" t="s">
        <v>458</v>
      </c>
      <c r="BC119" s="68" t="s">
        <v>458</v>
      </c>
      <c r="BD119" s="68" t="s">
        <v>458</v>
      </c>
      <c r="BE119" s="68" t="s">
        <v>458</v>
      </c>
      <c r="BF119" s="68" t="s">
        <v>458</v>
      </c>
      <c r="BG119" s="68" t="s">
        <v>458</v>
      </c>
      <c r="BH119" s="68" t="s">
        <v>458</v>
      </c>
      <c r="BI119" s="68" t="s">
        <v>458</v>
      </c>
      <c r="BJ119" s="68" t="s">
        <v>458</v>
      </c>
      <c r="BK119" s="68" t="s">
        <v>458</v>
      </c>
      <c r="BL119" s="68" t="s">
        <v>458</v>
      </c>
      <c r="BM119" s="68" t="s">
        <v>458</v>
      </c>
      <c r="BN119" s="68" t="s">
        <v>1439</v>
      </c>
      <c r="BO119" s="68" t="s">
        <v>945</v>
      </c>
    </row>
    <row r="120" spans="1:67">
      <c r="A120" s="68">
        <v>118</v>
      </c>
      <c r="B120" s="68" t="s">
        <v>458</v>
      </c>
      <c r="C120" s="68" t="s">
        <v>458</v>
      </c>
      <c r="D120" s="68" t="s">
        <v>458</v>
      </c>
      <c r="E120" s="68" t="s">
        <v>458</v>
      </c>
      <c r="F120" s="68" t="s">
        <v>458</v>
      </c>
      <c r="G120" s="68" t="s">
        <v>458</v>
      </c>
      <c r="H120" s="68" t="s">
        <v>458</v>
      </c>
      <c r="I120" s="68" t="s">
        <v>458</v>
      </c>
      <c r="J120" s="68" t="s">
        <v>458</v>
      </c>
      <c r="K120" s="68" t="s">
        <v>458</v>
      </c>
      <c r="L120" s="68" t="s">
        <v>458</v>
      </c>
      <c r="M120" s="68" t="s">
        <v>458</v>
      </c>
      <c r="N120" s="68" t="s">
        <v>458</v>
      </c>
      <c r="O120" s="68" t="s">
        <v>458</v>
      </c>
      <c r="P120" s="68" t="s">
        <v>458</v>
      </c>
      <c r="Q120" s="68" t="s">
        <v>1439</v>
      </c>
      <c r="R120" s="68" t="s">
        <v>458</v>
      </c>
      <c r="S120" s="68" t="s">
        <v>458</v>
      </c>
      <c r="T120" s="68" t="s">
        <v>458</v>
      </c>
      <c r="U120" s="68" t="s">
        <v>458</v>
      </c>
      <c r="V120" s="68" t="s">
        <v>458</v>
      </c>
      <c r="W120" s="68" t="s">
        <v>458</v>
      </c>
      <c r="X120" s="68" t="s">
        <v>458</v>
      </c>
      <c r="Y120" s="68" t="s">
        <v>1439</v>
      </c>
      <c r="Z120" s="68" t="s">
        <v>458</v>
      </c>
      <c r="AA120" s="68" t="s">
        <v>458</v>
      </c>
      <c r="AB120" s="68" t="s">
        <v>458</v>
      </c>
      <c r="AC120" s="68" t="s">
        <v>458</v>
      </c>
      <c r="AD120" s="68" t="s">
        <v>458</v>
      </c>
      <c r="AE120" s="68" t="s">
        <v>458</v>
      </c>
      <c r="AF120" s="68" t="s">
        <v>458</v>
      </c>
      <c r="AG120" s="68" t="s">
        <v>458</v>
      </c>
      <c r="AH120" s="68" t="s">
        <v>458</v>
      </c>
      <c r="AI120" s="68" t="s">
        <v>458</v>
      </c>
      <c r="AJ120" s="68" t="s">
        <v>458</v>
      </c>
      <c r="AK120" s="68" t="s">
        <v>458</v>
      </c>
      <c r="AL120" s="68" t="s">
        <v>458</v>
      </c>
      <c r="AM120" s="68" t="s">
        <v>458</v>
      </c>
      <c r="AN120" s="68" t="s">
        <v>458</v>
      </c>
      <c r="AO120" s="68" t="s">
        <v>458</v>
      </c>
      <c r="AP120" s="68" t="s">
        <v>458</v>
      </c>
      <c r="AQ120" s="68" t="s">
        <v>458</v>
      </c>
      <c r="AR120" s="68" t="s">
        <v>458</v>
      </c>
      <c r="AS120" s="68" t="s">
        <v>458</v>
      </c>
      <c r="AT120" s="68" t="s">
        <v>458</v>
      </c>
      <c r="AU120" s="68" t="s">
        <v>458</v>
      </c>
      <c r="AV120" s="68" t="s">
        <v>458</v>
      </c>
      <c r="AW120" s="68" t="s">
        <v>458</v>
      </c>
      <c r="AX120" s="68" t="s">
        <v>458</v>
      </c>
      <c r="AY120" s="68" t="s">
        <v>458</v>
      </c>
      <c r="AZ120" s="68" t="s">
        <v>458</v>
      </c>
      <c r="BA120" s="68" t="s">
        <v>458</v>
      </c>
      <c r="BB120" s="68" t="s">
        <v>458</v>
      </c>
      <c r="BC120" s="68" t="s">
        <v>458</v>
      </c>
      <c r="BD120" s="68" t="s">
        <v>458</v>
      </c>
      <c r="BE120" s="68" t="s">
        <v>458</v>
      </c>
      <c r="BF120" s="68" t="s">
        <v>458</v>
      </c>
      <c r="BG120" s="68" t="s">
        <v>458</v>
      </c>
      <c r="BH120" s="68" t="s">
        <v>458</v>
      </c>
      <c r="BI120" s="68" t="s">
        <v>458</v>
      </c>
      <c r="BJ120" s="68" t="s">
        <v>458</v>
      </c>
      <c r="BK120" s="68" t="s">
        <v>458</v>
      </c>
      <c r="BL120" s="68" t="s">
        <v>458</v>
      </c>
      <c r="BM120" s="68" t="s">
        <v>458</v>
      </c>
      <c r="BN120" s="68" t="s">
        <v>1439</v>
      </c>
      <c r="BO120" s="68" t="s">
        <v>945</v>
      </c>
    </row>
    <row r="121" spans="1:67">
      <c r="A121" s="68">
        <v>119</v>
      </c>
      <c r="B121" s="68" t="s">
        <v>458</v>
      </c>
      <c r="C121" s="68" t="s">
        <v>458</v>
      </c>
      <c r="D121" s="68" t="s">
        <v>458</v>
      </c>
      <c r="E121" s="68" t="s">
        <v>458</v>
      </c>
      <c r="F121" s="68" t="s">
        <v>458</v>
      </c>
      <c r="G121" s="68" t="s">
        <v>458</v>
      </c>
      <c r="H121" s="68" t="s">
        <v>458</v>
      </c>
      <c r="I121" s="68" t="s">
        <v>458</v>
      </c>
      <c r="J121" s="68" t="s">
        <v>458</v>
      </c>
      <c r="K121" s="68" t="s">
        <v>458</v>
      </c>
      <c r="L121" s="68" t="s">
        <v>458</v>
      </c>
      <c r="M121" s="68" t="s">
        <v>458</v>
      </c>
      <c r="N121" s="68" t="s">
        <v>458</v>
      </c>
      <c r="O121" s="68" t="s">
        <v>458</v>
      </c>
      <c r="P121" s="68" t="s">
        <v>458</v>
      </c>
      <c r="Q121" s="68" t="s">
        <v>1439</v>
      </c>
      <c r="R121" s="68" t="s">
        <v>458</v>
      </c>
      <c r="S121" s="68" t="s">
        <v>458</v>
      </c>
      <c r="T121" s="68" t="s">
        <v>458</v>
      </c>
      <c r="U121" s="68" t="s">
        <v>458</v>
      </c>
      <c r="V121" s="68" t="s">
        <v>458</v>
      </c>
      <c r="W121" s="68" t="s">
        <v>458</v>
      </c>
      <c r="X121" s="68" t="s">
        <v>458</v>
      </c>
      <c r="Y121" s="68" t="s">
        <v>1439</v>
      </c>
      <c r="Z121" s="68" t="s">
        <v>458</v>
      </c>
      <c r="AA121" s="68" t="s">
        <v>458</v>
      </c>
      <c r="AB121" s="68" t="s">
        <v>458</v>
      </c>
      <c r="AC121" s="68" t="s">
        <v>458</v>
      </c>
      <c r="AD121" s="68" t="s">
        <v>458</v>
      </c>
      <c r="AE121" s="68" t="s">
        <v>458</v>
      </c>
      <c r="AF121" s="68" t="s">
        <v>458</v>
      </c>
      <c r="AG121" s="68" t="s">
        <v>458</v>
      </c>
      <c r="AH121" s="68" t="s">
        <v>458</v>
      </c>
      <c r="AI121" s="68" t="s">
        <v>458</v>
      </c>
      <c r="AJ121" s="68" t="s">
        <v>458</v>
      </c>
      <c r="AK121" s="68" t="s">
        <v>458</v>
      </c>
      <c r="AL121" s="68" t="s">
        <v>458</v>
      </c>
      <c r="AM121" s="68" t="s">
        <v>458</v>
      </c>
      <c r="AN121" s="68" t="s">
        <v>458</v>
      </c>
      <c r="AO121" s="68" t="s">
        <v>458</v>
      </c>
      <c r="AP121" s="68" t="s">
        <v>458</v>
      </c>
      <c r="AQ121" s="68" t="s">
        <v>458</v>
      </c>
      <c r="AR121" s="68" t="s">
        <v>458</v>
      </c>
      <c r="AS121" s="68" t="s">
        <v>458</v>
      </c>
      <c r="AT121" s="68" t="s">
        <v>458</v>
      </c>
      <c r="AU121" s="68" t="s">
        <v>458</v>
      </c>
      <c r="AV121" s="68" t="s">
        <v>458</v>
      </c>
      <c r="AW121" s="68" t="s">
        <v>458</v>
      </c>
      <c r="AX121" s="68" t="s">
        <v>458</v>
      </c>
      <c r="AY121" s="68" t="s">
        <v>458</v>
      </c>
      <c r="AZ121" s="68" t="s">
        <v>458</v>
      </c>
      <c r="BA121" s="68" t="s">
        <v>458</v>
      </c>
      <c r="BB121" s="68" t="s">
        <v>458</v>
      </c>
      <c r="BC121" s="68" t="s">
        <v>458</v>
      </c>
      <c r="BD121" s="68" t="s">
        <v>458</v>
      </c>
      <c r="BE121" s="68" t="s">
        <v>458</v>
      </c>
      <c r="BF121" s="68" t="s">
        <v>458</v>
      </c>
      <c r="BG121" s="68" t="s">
        <v>458</v>
      </c>
      <c r="BH121" s="68" t="s">
        <v>458</v>
      </c>
      <c r="BI121" s="68" t="s">
        <v>458</v>
      </c>
      <c r="BJ121" s="68" t="s">
        <v>458</v>
      </c>
      <c r="BK121" s="68" t="s">
        <v>458</v>
      </c>
      <c r="BL121" s="68" t="s">
        <v>458</v>
      </c>
      <c r="BM121" s="68" t="s">
        <v>458</v>
      </c>
      <c r="BN121" s="68" t="s">
        <v>1439</v>
      </c>
      <c r="BO121" s="68" t="s">
        <v>945</v>
      </c>
    </row>
    <row r="122" spans="1:67">
      <c r="A122" s="68">
        <v>120</v>
      </c>
      <c r="B122" s="68" t="s">
        <v>458</v>
      </c>
      <c r="C122" s="68" t="s">
        <v>458</v>
      </c>
      <c r="D122" s="68" t="s">
        <v>458</v>
      </c>
      <c r="E122" s="68" t="s">
        <v>458</v>
      </c>
      <c r="F122" s="68" t="s">
        <v>458</v>
      </c>
      <c r="G122" s="68" t="s">
        <v>458</v>
      </c>
      <c r="H122" s="68" t="s">
        <v>458</v>
      </c>
      <c r="I122" s="68" t="s">
        <v>458</v>
      </c>
      <c r="J122" s="68" t="s">
        <v>458</v>
      </c>
      <c r="K122" s="68" t="s">
        <v>458</v>
      </c>
      <c r="L122" s="68" t="s">
        <v>458</v>
      </c>
      <c r="M122" s="68" t="s">
        <v>458</v>
      </c>
      <c r="N122" s="68" t="s">
        <v>458</v>
      </c>
      <c r="O122" s="68" t="s">
        <v>458</v>
      </c>
      <c r="P122" s="68" t="s">
        <v>458</v>
      </c>
      <c r="Q122" s="68" t="s">
        <v>1439</v>
      </c>
      <c r="R122" s="68" t="s">
        <v>458</v>
      </c>
      <c r="S122" s="68" t="s">
        <v>458</v>
      </c>
      <c r="T122" s="68" t="s">
        <v>458</v>
      </c>
      <c r="U122" s="68" t="s">
        <v>458</v>
      </c>
      <c r="V122" s="68" t="s">
        <v>458</v>
      </c>
      <c r="W122" s="68" t="s">
        <v>458</v>
      </c>
      <c r="X122" s="68" t="s">
        <v>458</v>
      </c>
      <c r="Y122" s="68" t="s">
        <v>1439</v>
      </c>
      <c r="Z122" s="68" t="s">
        <v>458</v>
      </c>
      <c r="AA122" s="68" t="s">
        <v>458</v>
      </c>
      <c r="AB122" s="68" t="s">
        <v>458</v>
      </c>
      <c r="AC122" s="68" t="s">
        <v>458</v>
      </c>
      <c r="AD122" s="68" t="s">
        <v>458</v>
      </c>
      <c r="AE122" s="68" t="s">
        <v>458</v>
      </c>
      <c r="AF122" s="68" t="s">
        <v>458</v>
      </c>
      <c r="AG122" s="68" t="s">
        <v>458</v>
      </c>
      <c r="AH122" s="68" t="s">
        <v>458</v>
      </c>
      <c r="AI122" s="68" t="s">
        <v>458</v>
      </c>
      <c r="AJ122" s="68" t="s">
        <v>458</v>
      </c>
      <c r="AK122" s="68" t="s">
        <v>458</v>
      </c>
      <c r="AL122" s="68" t="s">
        <v>458</v>
      </c>
      <c r="AM122" s="68" t="s">
        <v>458</v>
      </c>
      <c r="AN122" s="68" t="s">
        <v>458</v>
      </c>
      <c r="AO122" s="68" t="s">
        <v>458</v>
      </c>
      <c r="AP122" s="68" t="s">
        <v>458</v>
      </c>
      <c r="AQ122" s="68" t="s">
        <v>458</v>
      </c>
      <c r="AR122" s="68" t="s">
        <v>458</v>
      </c>
      <c r="AS122" s="68" t="s">
        <v>458</v>
      </c>
      <c r="AT122" s="68" t="s">
        <v>458</v>
      </c>
      <c r="AU122" s="68" t="s">
        <v>458</v>
      </c>
      <c r="AV122" s="68" t="s">
        <v>458</v>
      </c>
      <c r="AW122" s="68" t="s">
        <v>458</v>
      </c>
      <c r="AX122" s="68" t="s">
        <v>458</v>
      </c>
      <c r="AY122" s="68" t="s">
        <v>458</v>
      </c>
      <c r="AZ122" s="68" t="s">
        <v>458</v>
      </c>
      <c r="BA122" s="68" t="s">
        <v>458</v>
      </c>
      <c r="BB122" s="68" t="s">
        <v>458</v>
      </c>
      <c r="BC122" s="68" t="s">
        <v>458</v>
      </c>
      <c r="BD122" s="68" t="s">
        <v>458</v>
      </c>
      <c r="BE122" s="68" t="s">
        <v>458</v>
      </c>
      <c r="BF122" s="68" t="s">
        <v>458</v>
      </c>
      <c r="BG122" s="68" t="s">
        <v>458</v>
      </c>
      <c r="BH122" s="68" t="s">
        <v>458</v>
      </c>
      <c r="BI122" s="68" t="s">
        <v>458</v>
      </c>
      <c r="BJ122" s="68" t="s">
        <v>458</v>
      </c>
      <c r="BK122" s="68" t="s">
        <v>458</v>
      </c>
      <c r="BL122" s="68" t="s">
        <v>458</v>
      </c>
      <c r="BM122" s="68" t="s">
        <v>458</v>
      </c>
      <c r="BN122" s="68" t="s">
        <v>1439</v>
      </c>
      <c r="BO122" s="68" t="s">
        <v>945</v>
      </c>
    </row>
    <row r="123" spans="1:67">
      <c r="A123" s="68">
        <v>121</v>
      </c>
      <c r="B123" s="68" t="s">
        <v>458</v>
      </c>
      <c r="C123" s="68" t="s">
        <v>458</v>
      </c>
      <c r="D123" s="68" t="s">
        <v>458</v>
      </c>
      <c r="E123" s="68" t="s">
        <v>458</v>
      </c>
      <c r="F123" s="68" t="s">
        <v>458</v>
      </c>
      <c r="G123" s="68" t="s">
        <v>458</v>
      </c>
      <c r="H123" s="68" t="s">
        <v>458</v>
      </c>
      <c r="I123" s="68" t="s">
        <v>458</v>
      </c>
      <c r="J123" s="68" t="s">
        <v>458</v>
      </c>
      <c r="K123" s="68" t="s">
        <v>458</v>
      </c>
      <c r="L123" s="68" t="s">
        <v>458</v>
      </c>
      <c r="M123" s="68" t="s">
        <v>458</v>
      </c>
      <c r="N123" s="68" t="s">
        <v>458</v>
      </c>
      <c r="O123" s="68" t="s">
        <v>458</v>
      </c>
      <c r="P123" s="68" t="s">
        <v>458</v>
      </c>
      <c r="Q123" s="68" t="s">
        <v>1439</v>
      </c>
      <c r="R123" s="68" t="s">
        <v>458</v>
      </c>
      <c r="S123" s="68" t="s">
        <v>458</v>
      </c>
      <c r="T123" s="68" t="s">
        <v>458</v>
      </c>
      <c r="U123" s="68" t="s">
        <v>458</v>
      </c>
      <c r="V123" s="68" t="s">
        <v>458</v>
      </c>
      <c r="W123" s="68" t="s">
        <v>458</v>
      </c>
      <c r="X123" s="68" t="s">
        <v>458</v>
      </c>
      <c r="Y123" s="68" t="s">
        <v>1439</v>
      </c>
      <c r="Z123" s="68" t="s">
        <v>458</v>
      </c>
      <c r="AA123" s="68" t="s">
        <v>458</v>
      </c>
      <c r="AB123" s="68" t="s">
        <v>458</v>
      </c>
      <c r="AC123" s="68" t="s">
        <v>458</v>
      </c>
      <c r="AD123" s="68" t="s">
        <v>458</v>
      </c>
      <c r="AE123" s="68" t="s">
        <v>458</v>
      </c>
      <c r="AF123" s="68" t="s">
        <v>458</v>
      </c>
      <c r="AG123" s="68" t="s">
        <v>458</v>
      </c>
      <c r="AH123" s="68" t="s">
        <v>458</v>
      </c>
      <c r="AI123" s="68" t="s">
        <v>458</v>
      </c>
      <c r="AJ123" s="68" t="s">
        <v>458</v>
      </c>
      <c r="AK123" s="68" t="s">
        <v>458</v>
      </c>
      <c r="AL123" s="68" t="s">
        <v>458</v>
      </c>
      <c r="AM123" s="68" t="s">
        <v>945</v>
      </c>
      <c r="AN123" s="68" t="s">
        <v>458</v>
      </c>
      <c r="AO123" s="68" t="s">
        <v>458</v>
      </c>
      <c r="AP123" s="68" t="s">
        <v>458</v>
      </c>
      <c r="AQ123" s="68" t="s">
        <v>458</v>
      </c>
      <c r="AR123" s="68" t="s">
        <v>458</v>
      </c>
      <c r="AS123" s="68" t="s">
        <v>458</v>
      </c>
      <c r="AT123" s="68" t="s">
        <v>458</v>
      </c>
      <c r="AU123" s="68" t="s">
        <v>458</v>
      </c>
      <c r="AV123" s="68" t="s">
        <v>458</v>
      </c>
      <c r="AW123" s="68" t="s">
        <v>458</v>
      </c>
      <c r="AX123" s="68" t="s">
        <v>458</v>
      </c>
      <c r="AY123" s="68" t="s">
        <v>458</v>
      </c>
      <c r="AZ123" s="68" t="s">
        <v>458</v>
      </c>
      <c r="BA123" s="68" t="s">
        <v>458</v>
      </c>
      <c r="BB123" s="68" t="s">
        <v>458</v>
      </c>
      <c r="BC123" s="68" t="s">
        <v>458</v>
      </c>
      <c r="BD123" s="68" t="s">
        <v>458</v>
      </c>
      <c r="BE123" s="68" t="s">
        <v>458</v>
      </c>
      <c r="BF123" s="68" t="s">
        <v>458</v>
      </c>
      <c r="BG123" s="68" t="s">
        <v>458</v>
      </c>
      <c r="BH123" s="68" t="s">
        <v>458</v>
      </c>
      <c r="BI123" s="68" t="s">
        <v>458</v>
      </c>
      <c r="BJ123" s="68" t="s">
        <v>458</v>
      </c>
      <c r="BK123" s="68" t="s">
        <v>458</v>
      </c>
      <c r="BL123" s="68" t="s">
        <v>458</v>
      </c>
      <c r="BM123" s="68" t="s">
        <v>458</v>
      </c>
      <c r="BN123" s="68" t="s">
        <v>1439</v>
      </c>
      <c r="BO123" s="68" t="s">
        <v>945</v>
      </c>
    </row>
    <row r="124" spans="1:67">
      <c r="A124" s="68">
        <v>122</v>
      </c>
      <c r="B124" s="68" t="s">
        <v>458</v>
      </c>
      <c r="C124" s="68" t="s">
        <v>458</v>
      </c>
      <c r="D124" s="68" t="s">
        <v>458</v>
      </c>
      <c r="E124" s="68" t="s">
        <v>458</v>
      </c>
      <c r="F124" s="68" t="s">
        <v>458</v>
      </c>
      <c r="G124" s="68" t="s">
        <v>458</v>
      </c>
      <c r="H124" s="68" t="s">
        <v>458</v>
      </c>
      <c r="I124" s="68" t="s">
        <v>458</v>
      </c>
      <c r="J124" s="68" t="s">
        <v>458</v>
      </c>
      <c r="K124" s="68" t="s">
        <v>458</v>
      </c>
      <c r="L124" s="68" t="s">
        <v>458</v>
      </c>
      <c r="M124" s="68" t="s">
        <v>458</v>
      </c>
      <c r="N124" s="68" t="s">
        <v>458</v>
      </c>
      <c r="O124" s="68" t="s">
        <v>458</v>
      </c>
      <c r="P124" s="68" t="s">
        <v>458</v>
      </c>
      <c r="Q124" s="68" t="s">
        <v>1439</v>
      </c>
      <c r="R124" s="68" t="s">
        <v>458</v>
      </c>
      <c r="S124" s="68" t="s">
        <v>458</v>
      </c>
      <c r="T124" s="68" t="s">
        <v>458</v>
      </c>
      <c r="U124" s="68" t="s">
        <v>458</v>
      </c>
      <c r="V124" s="68" t="s">
        <v>458</v>
      </c>
      <c r="W124" s="68" t="s">
        <v>458</v>
      </c>
      <c r="X124" s="68" t="s">
        <v>458</v>
      </c>
      <c r="Y124" s="68" t="s">
        <v>1439</v>
      </c>
      <c r="Z124" s="68" t="s">
        <v>458</v>
      </c>
      <c r="AA124" s="68" t="s">
        <v>458</v>
      </c>
      <c r="AB124" s="68" t="s">
        <v>458</v>
      </c>
      <c r="AC124" s="68" t="s">
        <v>458</v>
      </c>
      <c r="AD124" s="68" t="s">
        <v>458</v>
      </c>
      <c r="AE124" s="68" t="s">
        <v>458</v>
      </c>
      <c r="AF124" s="68" t="s">
        <v>458</v>
      </c>
      <c r="AG124" s="68" t="s">
        <v>458</v>
      </c>
      <c r="AH124" s="68" t="s">
        <v>458</v>
      </c>
      <c r="AI124" s="68" t="s">
        <v>458</v>
      </c>
      <c r="AJ124" s="68" t="s">
        <v>458</v>
      </c>
      <c r="AK124" s="68" t="s">
        <v>458</v>
      </c>
      <c r="AL124" s="68" t="s">
        <v>458</v>
      </c>
      <c r="AM124" s="68" t="s">
        <v>458</v>
      </c>
      <c r="AN124" s="68" t="s">
        <v>458</v>
      </c>
      <c r="AO124" s="68" t="s">
        <v>458</v>
      </c>
      <c r="AP124" s="68" t="s">
        <v>458</v>
      </c>
      <c r="AQ124" s="68" t="s">
        <v>458</v>
      </c>
      <c r="AR124" s="68" t="s">
        <v>458</v>
      </c>
      <c r="AS124" s="68" t="s">
        <v>458</v>
      </c>
      <c r="AT124" s="68" t="s">
        <v>458</v>
      </c>
      <c r="AU124" s="68" t="s">
        <v>458</v>
      </c>
      <c r="AV124" s="68" t="s">
        <v>458</v>
      </c>
      <c r="AW124" s="68" t="s">
        <v>458</v>
      </c>
      <c r="AX124" s="68" t="s">
        <v>458</v>
      </c>
      <c r="AY124" s="68" t="s">
        <v>458</v>
      </c>
      <c r="AZ124" s="68" t="s">
        <v>458</v>
      </c>
      <c r="BA124" s="68" t="s">
        <v>458</v>
      </c>
      <c r="BB124" s="68" t="s">
        <v>458</v>
      </c>
      <c r="BC124" s="68" t="s">
        <v>458</v>
      </c>
      <c r="BD124" s="68" t="s">
        <v>458</v>
      </c>
      <c r="BE124" s="68" t="s">
        <v>458</v>
      </c>
      <c r="BF124" s="68" t="s">
        <v>458</v>
      </c>
      <c r="BG124" s="68" t="s">
        <v>458</v>
      </c>
      <c r="BH124" s="68" t="s">
        <v>458</v>
      </c>
      <c r="BI124" s="68" t="s">
        <v>458</v>
      </c>
      <c r="BJ124" s="68" t="s">
        <v>458</v>
      </c>
      <c r="BK124" s="68" t="s">
        <v>458</v>
      </c>
      <c r="BL124" s="68" t="s">
        <v>458</v>
      </c>
      <c r="BM124" s="68" t="s">
        <v>458</v>
      </c>
      <c r="BN124" s="68" t="s">
        <v>1439</v>
      </c>
      <c r="BO124" s="68" t="s">
        <v>945</v>
      </c>
    </row>
    <row r="125" spans="1:67">
      <c r="A125" s="68">
        <v>123</v>
      </c>
      <c r="B125" s="68" t="s">
        <v>458</v>
      </c>
      <c r="C125" s="68" t="s">
        <v>458</v>
      </c>
      <c r="D125" s="68" t="s">
        <v>458</v>
      </c>
      <c r="E125" s="68" t="s">
        <v>458</v>
      </c>
      <c r="F125" s="68" t="s">
        <v>458</v>
      </c>
      <c r="G125" s="68" t="s">
        <v>458</v>
      </c>
      <c r="H125" s="68" t="s">
        <v>458</v>
      </c>
      <c r="I125" s="68" t="s">
        <v>458</v>
      </c>
      <c r="J125" s="68" t="s">
        <v>458</v>
      </c>
      <c r="K125" s="68" t="s">
        <v>458</v>
      </c>
      <c r="L125" s="68" t="s">
        <v>458</v>
      </c>
      <c r="M125" s="68" t="s">
        <v>458</v>
      </c>
      <c r="N125" s="68" t="s">
        <v>458</v>
      </c>
      <c r="O125" s="68" t="s">
        <v>458</v>
      </c>
      <c r="P125" s="68" t="s">
        <v>458</v>
      </c>
      <c r="Q125" s="68" t="s">
        <v>1439</v>
      </c>
      <c r="R125" s="68" t="s">
        <v>458</v>
      </c>
      <c r="S125" s="68" t="s">
        <v>458</v>
      </c>
      <c r="T125" s="68" t="s">
        <v>458</v>
      </c>
      <c r="U125" s="68" t="s">
        <v>458</v>
      </c>
      <c r="V125" s="68" t="s">
        <v>458</v>
      </c>
      <c r="W125" s="68" t="s">
        <v>458</v>
      </c>
      <c r="X125" s="68" t="s">
        <v>458</v>
      </c>
      <c r="Y125" s="68" t="s">
        <v>1439</v>
      </c>
      <c r="Z125" s="68" t="s">
        <v>458</v>
      </c>
      <c r="AA125" s="68" t="s">
        <v>458</v>
      </c>
      <c r="AB125" s="68" t="s">
        <v>458</v>
      </c>
      <c r="AC125" s="68" t="s">
        <v>458</v>
      </c>
      <c r="AD125" s="68" t="s">
        <v>458</v>
      </c>
      <c r="AE125" s="68" t="s">
        <v>458</v>
      </c>
      <c r="AF125" s="68" t="s">
        <v>458</v>
      </c>
      <c r="AG125" s="68" t="s">
        <v>458</v>
      </c>
      <c r="AH125" s="68" t="s">
        <v>458</v>
      </c>
      <c r="AI125" s="68" t="s">
        <v>458</v>
      </c>
      <c r="AJ125" s="68" t="s">
        <v>458</v>
      </c>
      <c r="AK125" s="68" t="s">
        <v>458</v>
      </c>
      <c r="AL125" s="68" t="s">
        <v>458</v>
      </c>
      <c r="AM125" s="68" t="s">
        <v>458</v>
      </c>
      <c r="AN125" s="68" t="s">
        <v>458</v>
      </c>
      <c r="AO125" s="68" t="s">
        <v>458</v>
      </c>
      <c r="AP125" s="68" t="s">
        <v>458</v>
      </c>
      <c r="AQ125" s="68" t="s">
        <v>458</v>
      </c>
      <c r="AR125" s="68" t="s">
        <v>458</v>
      </c>
      <c r="AS125" s="68" t="s">
        <v>458</v>
      </c>
      <c r="AT125" s="68" t="s">
        <v>458</v>
      </c>
      <c r="AU125" s="68" t="s">
        <v>458</v>
      </c>
      <c r="AV125" s="68" t="s">
        <v>458</v>
      </c>
      <c r="AW125" s="68" t="s">
        <v>458</v>
      </c>
      <c r="AX125" s="68" t="s">
        <v>458</v>
      </c>
      <c r="AY125" s="68" t="s">
        <v>458</v>
      </c>
      <c r="AZ125" s="68" t="s">
        <v>458</v>
      </c>
      <c r="BA125" s="68" t="s">
        <v>458</v>
      </c>
      <c r="BB125" s="68" t="s">
        <v>458</v>
      </c>
      <c r="BC125" s="68" t="s">
        <v>458</v>
      </c>
      <c r="BD125" s="68" t="s">
        <v>458</v>
      </c>
      <c r="BE125" s="68" t="s">
        <v>458</v>
      </c>
      <c r="BF125" s="68" t="s">
        <v>458</v>
      </c>
      <c r="BG125" s="68" t="s">
        <v>458</v>
      </c>
      <c r="BH125" s="68" t="s">
        <v>458</v>
      </c>
      <c r="BI125" s="68" t="s">
        <v>458</v>
      </c>
      <c r="BJ125" s="68" t="s">
        <v>458</v>
      </c>
      <c r="BK125" s="68" t="s">
        <v>458</v>
      </c>
      <c r="BL125" s="68" t="s">
        <v>458</v>
      </c>
      <c r="BM125" s="68" t="s">
        <v>458</v>
      </c>
      <c r="BN125" s="68" t="s">
        <v>1439</v>
      </c>
      <c r="BO125" s="68" t="s">
        <v>945</v>
      </c>
    </row>
    <row r="126" spans="1:67">
      <c r="A126" s="68">
        <v>124</v>
      </c>
      <c r="B126" s="68" t="s">
        <v>458</v>
      </c>
      <c r="C126" s="68" t="s">
        <v>458</v>
      </c>
      <c r="D126" s="68" t="s">
        <v>458</v>
      </c>
      <c r="E126" s="68" t="s">
        <v>458</v>
      </c>
      <c r="F126" s="68" t="s">
        <v>458</v>
      </c>
      <c r="G126" s="68" t="s">
        <v>458</v>
      </c>
      <c r="H126" s="68" t="s">
        <v>458</v>
      </c>
      <c r="I126" s="68" t="s">
        <v>458</v>
      </c>
      <c r="J126" s="68" t="s">
        <v>458</v>
      </c>
      <c r="K126" s="68" t="s">
        <v>458</v>
      </c>
      <c r="L126" s="68" t="s">
        <v>458</v>
      </c>
      <c r="M126" s="68" t="s">
        <v>458</v>
      </c>
      <c r="N126" s="68" t="s">
        <v>458</v>
      </c>
      <c r="O126" s="68" t="s">
        <v>458</v>
      </c>
      <c r="P126" s="68" t="s">
        <v>458</v>
      </c>
      <c r="Q126" s="68" t="s">
        <v>1439</v>
      </c>
      <c r="R126" s="68" t="s">
        <v>458</v>
      </c>
      <c r="S126" s="68" t="s">
        <v>458</v>
      </c>
      <c r="T126" s="68" t="s">
        <v>458</v>
      </c>
      <c r="U126" s="68" t="s">
        <v>458</v>
      </c>
      <c r="V126" s="68" t="s">
        <v>458</v>
      </c>
      <c r="W126" s="68" t="s">
        <v>458</v>
      </c>
      <c r="X126" s="68" t="s">
        <v>458</v>
      </c>
      <c r="Y126" s="68" t="s">
        <v>1439</v>
      </c>
      <c r="Z126" s="68" t="s">
        <v>458</v>
      </c>
      <c r="AA126" s="68" t="s">
        <v>458</v>
      </c>
      <c r="AB126" s="68" t="s">
        <v>458</v>
      </c>
      <c r="AC126" s="68" t="s">
        <v>458</v>
      </c>
      <c r="AD126" s="68" t="s">
        <v>458</v>
      </c>
      <c r="AE126" s="68" t="s">
        <v>458</v>
      </c>
      <c r="AF126" s="68" t="s">
        <v>458</v>
      </c>
      <c r="AG126" s="68" t="s">
        <v>458</v>
      </c>
      <c r="AH126" s="68" t="s">
        <v>458</v>
      </c>
      <c r="AI126" s="68" t="s">
        <v>458</v>
      </c>
      <c r="AJ126" s="68" t="s">
        <v>458</v>
      </c>
      <c r="AK126" s="68" t="s">
        <v>458</v>
      </c>
      <c r="AL126" s="68" t="s">
        <v>458</v>
      </c>
      <c r="AM126" s="68" t="s">
        <v>458</v>
      </c>
      <c r="AN126" s="68" t="s">
        <v>458</v>
      </c>
      <c r="AO126" s="68" t="s">
        <v>458</v>
      </c>
      <c r="AP126" s="68" t="s">
        <v>458</v>
      </c>
      <c r="AQ126" s="68" t="s">
        <v>458</v>
      </c>
      <c r="AR126" s="68" t="s">
        <v>458</v>
      </c>
      <c r="AS126" s="68" t="s">
        <v>458</v>
      </c>
      <c r="AT126" s="68" t="s">
        <v>458</v>
      </c>
      <c r="AU126" s="68" t="s">
        <v>458</v>
      </c>
      <c r="AV126" s="68" t="s">
        <v>458</v>
      </c>
      <c r="AW126" s="68" t="s">
        <v>458</v>
      </c>
      <c r="AX126" s="68" t="s">
        <v>458</v>
      </c>
      <c r="AY126" s="68" t="s">
        <v>458</v>
      </c>
      <c r="AZ126" s="68" t="s">
        <v>458</v>
      </c>
      <c r="BA126" s="68" t="s">
        <v>458</v>
      </c>
      <c r="BB126" s="68" t="s">
        <v>458</v>
      </c>
      <c r="BC126" s="68" t="s">
        <v>458</v>
      </c>
      <c r="BD126" s="68" t="s">
        <v>458</v>
      </c>
      <c r="BE126" s="68" t="s">
        <v>458</v>
      </c>
      <c r="BF126" s="68" t="s">
        <v>458</v>
      </c>
      <c r="BG126" s="68" t="s">
        <v>458</v>
      </c>
      <c r="BH126" s="68" t="s">
        <v>458</v>
      </c>
      <c r="BI126" s="68" t="s">
        <v>458</v>
      </c>
      <c r="BJ126" s="68" t="s">
        <v>458</v>
      </c>
      <c r="BK126" s="68" t="s">
        <v>458</v>
      </c>
      <c r="BL126" s="68" t="s">
        <v>458</v>
      </c>
      <c r="BM126" s="68" t="s">
        <v>458</v>
      </c>
      <c r="BN126" s="68" t="s">
        <v>1439</v>
      </c>
      <c r="BO126" s="68" t="s">
        <v>945</v>
      </c>
    </row>
    <row r="127" spans="1:67">
      <c r="A127" s="68">
        <v>125</v>
      </c>
      <c r="B127" s="68" t="s">
        <v>458</v>
      </c>
      <c r="C127" s="68" t="s">
        <v>458</v>
      </c>
      <c r="D127" s="68" t="s">
        <v>458</v>
      </c>
      <c r="E127" s="68" t="s">
        <v>458</v>
      </c>
      <c r="F127" s="68" t="s">
        <v>458</v>
      </c>
      <c r="G127" s="68" t="s">
        <v>458</v>
      </c>
      <c r="H127" s="68" t="s">
        <v>458</v>
      </c>
      <c r="I127" s="68" t="s">
        <v>458</v>
      </c>
      <c r="J127" s="68" t="s">
        <v>458</v>
      </c>
      <c r="K127" s="68" t="s">
        <v>458</v>
      </c>
      <c r="L127" s="68" t="s">
        <v>458</v>
      </c>
      <c r="M127" s="68" t="s">
        <v>458</v>
      </c>
      <c r="N127" s="68" t="s">
        <v>458</v>
      </c>
      <c r="O127" s="68" t="s">
        <v>458</v>
      </c>
      <c r="P127" s="68" t="s">
        <v>458</v>
      </c>
      <c r="Q127" s="68" t="s">
        <v>1439</v>
      </c>
      <c r="R127" s="68" t="s">
        <v>458</v>
      </c>
      <c r="S127" s="68" t="s">
        <v>458</v>
      </c>
      <c r="T127" s="68" t="s">
        <v>458</v>
      </c>
      <c r="U127" s="68" t="s">
        <v>458</v>
      </c>
      <c r="V127" s="68" t="s">
        <v>458</v>
      </c>
      <c r="W127" s="68" t="s">
        <v>458</v>
      </c>
      <c r="X127" s="68" t="s">
        <v>458</v>
      </c>
      <c r="Y127" s="68" t="s">
        <v>1439</v>
      </c>
      <c r="Z127" s="68" t="s">
        <v>458</v>
      </c>
      <c r="AA127" s="68" t="s">
        <v>458</v>
      </c>
      <c r="AB127" s="68" t="s">
        <v>458</v>
      </c>
      <c r="AC127" s="68" t="s">
        <v>458</v>
      </c>
      <c r="AD127" s="68" t="s">
        <v>458</v>
      </c>
      <c r="AE127" s="68" t="s">
        <v>458</v>
      </c>
      <c r="AF127" s="68" t="s">
        <v>458</v>
      </c>
      <c r="AG127" s="68" t="s">
        <v>458</v>
      </c>
      <c r="AH127" s="68" t="s">
        <v>458</v>
      </c>
      <c r="AI127" s="68" t="s">
        <v>458</v>
      </c>
      <c r="AJ127" s="68" t="s">
        <v>458</v>
      </c>
      <c r="AK127" s="68" t="s">
        <v>458</v>
      </c>
      <c r="AL127" s="68" t="s">
        <v>458</v>
      </c>
      <c r="AM127" s="68" t="s">
        <v>458</v>
      </c>
      <c r="AN127" s="68" t="s">
        <v>458</v>
      </c>
      <c r="AO127" s="68" t="s">
        <v>458</v>
      </c>
      <c r="AP127" s="68" t="s">
        <v>458</v>
      </c>
      <c r="AQ127" s="68" t="s">
        <v>458</v>
      </c>
      <c r="AR127" s="68" t="s">
        <v>458</v>
      </c>
      <c r="AS127" s="68" t="s">
        <v>458</v>
      </c>
      <c r="AT127" s="68" t="s">
        <v>458</v>
      </c>
      <c r="AU127" s="68" t="s">
        <v>458</v>
      </c>
      <c r="AV127" s="68" t="s">
        <v>458</v>
      </c>
      <c r="AW127" s="68" t="s">
        <v>458</v>
      </c>
      <c r="AX127" s="68" t="s">
        <v>458</v>
      </c>
      <c r="AY127" s="68" t="s">
        <v>458</v>
      </c>
      <c r="AZ127" s="68" t="s">
        <v>458</v>
      </c>
      <c r="BA127" s="68" t="s">
        <v>458</v>
      </c>
      <c r="BB127" s="68" t="s">
        <v>458</v>
      </c>
      <c r="BC127" s="68" t="s">
        <v>458</v>
      </c>
      <c r="BD127" s="68" t="s">
        <v>458</v>
      </c>
      <c r="BE127" s="68" t="s">
        <v>458</v>
      </c>
      <c r="BF127" s="68" t="s">
        <v>458</v>
      </c>
      <c r="BG127" s="68" t="s">
        <v>458</v>
      </c>
      <c r="BH127" s="68" t="s">
        <v>458</v>
      </c>
      <c r="BI127" s="68" t="s">
        <v>458</v>
      </c>
      <c r="BJ127" s="68" t="s">
        <v>458</v>
      </c>
      <c r="BK127" s="68" t="s">
        <v>458</v>
      </c>
      <c r="BL127" s="68" t="s">
        <v>458</v>
      </c>
      <c r="BM127" s="68" t="s">
        <v>458</v>
      </c>
      <c r="BN127" s="68" t="s">
        <v>1439</v>
      </c>
      <c r="BO127" s="68" t="s">
        <v>945</v>
      </c>
    </row>
    <row r="128" spans="1:67">
      <c r="A128" s="68">
        <v>126</v>
      </c>
      <c r="B128" s="68" t="s">
        <v>458</v>
      </c>
      <c r="C128" s="68" t="s">
        <v>458</v>
      </c>
      <c r="D128" s="68" t="s">
        <v>458</v>
      </c>
      <c r="E128" s="68" t="s">
        <v>458</v>
      </c>
      <c r="F128" s="68" t="s">
        <v>458</v>
      </c>
      <c r="G128" s="68" t="s">
        <v>458</v>
      </c>
      <c r="H128" s="68" t="s">
        <v>458</v>
      </c>
      <c r="I128" s="68" t="s">
        <v>458</v>
      </c>
      <c r="J128" s="68" t="s">
        <v>458</v>
      </c>
      <c r="K128" s="68" t="s">
        <v>458</v>
      </c>
      <c r="L128" s="68" t="s">
        <v>458</v>
      </c>
      <c r="M128" s="68" t="s">
        <v>458</v>
      </c>
      <c r="N128" s="68" t="s">
        <v>458</v>
      </c>
      <c r="O128" s="68" t="s">
        <v>458</v>
      </c>
      <c r="P128" s="68" t="s">
        <v>458</v>
      </c>
      <c r="Q128" s="68" t="s">
        <v>1439</v>
      </c>
      <c r="R128" s="68" t="s">
        <v>458</v>
      </c>
      <c r="S128" s="68" t="s">
        <v>458</v>
      </c>
      <c r="T128" s="68" t="s">
        <v>458</v>
      </c>
      <c r="U128" s="68" t="s">
        <v>458</v>
      </c>
      <c r="V128" s="68" t="s">
        <v>458</v>
      </c>
      <c r="W128" s="68" t="s">
        <v>458</v>
      </c>
      <c r="X128" s="68" t="s">
        <v>458</v>
      </c>
      <c r="Y128" s="68" t="s">
        <v>1439</v>
      </c>
      <c r="Z128" s="68" t="s">
        <v>458</v>
      </c>
      <c r="AA128" s="68" t="s">
        <v>458</v>
      </c>
      <c r="AB128" s="68" t="s">
        <v>458</v>
      </c>
      <c r="AC128" s="68" t="s">
        <v>458</v>
      </c>
      <c r="AD128" s="68" t="s">
        <v>458</v>
      </c>
      <c r="AE128" s="68" t="s">
        <v>458</v>
      </c>
      <c r="AF128" s="68" t="s">
        <v>458</v>
      </c>
      <c r="AG128" s="68" t="s">
        <v>458</v>
      </c>
      <c r="AH128" s="68" t="s">
        <v>458</v>
      </c>
      <c r="AI128" s="68" t="s">
        <v>458</v>
      </c>
      <c r="AJ128" s="68" t="s">
        <v>458</v>
      </c>
      <c r="AK128" s="68" t="s">
        <v>458</v>
      </c>
      <c r="AL128" s="68" t="s">
        <v>458</v>
      </c>
      <c r="AM128" s="68" t="s">
        <v>458</v>
      </c>
      <c r="AN128" s="68" t="s">
        <v>458</v>
      </c>
      <c r="AO128" s="68" t="s">
        <v>458</v>
      </c>
      <c r="AP128" s="68" t="s">
        <v>458</v>
      </c>
      <c r="AQ128" s="68" t="s">
        <v>458</v>
      </c>
      <c r="AR128" s="68" t="s">
        <v>458</v>
      </c>
      <c r="AS128" s="68" t="s">
        <v>458</v>
      </c>
      <c r="AT128" s="68" t="s">
        <v>458</v>
      </c>
      <c r="AU128" s="68" t="s">
        <v>458</v>
      </c>
      <c r="AV128" s="68" t="s">
        <v>458</v>
      </c>
      <c r="AW128" s="68" t="s">
        <v>458</v>
      </c>
      <c r="AX128" s="68" t="s">
        <v>458</v>
      </c>
      <c r="AY128" s="68" t="s">
        <v>458</v>
      </c>
      <c r="AZ128" s="68" t="s">
        <v>458</v>
      </c>
      <c r="BA128" s="68" t="s">
        <v>458</v>
      </c>
      <c r="BB128" s="68" t="s">
        <v>458</v>
      </c>
      <c r="BC128" s="68" t="s">
        <v>458</v>
      </c>
      <c r="BD128" s="68" t="s">
        <v>458</v>
      </c>
      <c r="BE128" s="68" t="s">
        <v>458</v>
      </c>
      <c r="BF128" s="68" t="s">
        <v>458</v>
      </c>
      <c r="BG128" s="68" t="s">
        <v>458</v>
      </c>
      <c r="BH128" s="68" t="s">
        <v>458</v>
      </c>
      <c r="BI128" s="68" t="s">
        <v>458</v>
      </c>
      <c r="BJ128" s="68" t="s">
        <v>458</v>
      </c>
      <c r="BK128" s="68" t="s">
        <v>458</v>
      </c>
      <c r="BL128" s="68" t="s">
        <v>458</v>
      </c>
      <c r="BM128" s="68" t="s">
        <v>458</v>
      </c>
      <c r="BN128" s="68" t="s">
        <v>1439</v>
      </c>
      <c r="BO128" s="68" t="s">
        <v>945</v>
      </c>
    </row>
    <row r="129" spans="1:67">
      <c r="A129" s="68">
        <v>127</v>
      </c>
      <c r="B129" s="68" t="s">
        <v>458</v>
      </c>
      <c r="C129" s="68" t="s">
        <v>458</v>
      </c>
      <c r="D129" s="68" t="s">
        <v>458</v>
      </c>
      <c r="E129" s="68" t="s">
        <v>458</v>
      </c>
      <c r="F129" s="68" t="s">
        <v>458</v>
      </c>
      <c r="G129" s="68" t="s">
        <v>458</v>
      </c>
      <c r="H129" s="68" t="s">
        <v>458</v>
      </c>
      <c r="I129" s="68" t="s">
        <v>458</v>
      </c>
      <c r="J129" s="68" t="s">
        <v>458</v>
      </c>
      <c r="K129" s="68" t="s">
        <v>458</v>
      </c>
      <c r="L129" s="68" t="s">
        <v>458</v>
      </c>
      <c r="M129" s="68" t="s">
        <v>458</v>
      </c>
      <c r="N129" s="68" t="s">
        <v>458</v>
      </c>
      <c r="O129" s="68" t="s">
        <v>458</v>
      </c>
      <c r="P129" s="68" t="s">
        <v>458</v>
      </c>
      <c r="Q129" s="68" t="s">
        <v>1439</v>
      </c>
      <c r="R129" s="68" t="s">
        <v>458</v>
      </c>
      <c r="S129" s="68" t="s">
        <v>458</v>
      </c>
      <c r="T129" s="68" t="s">
        <v>458</v>
      </c>
      <c r="U129" s="68" t="s">
        <v>458</v>
      </c>
      <c r="V129" s="68" t="s">
        <v>458</v>
      </c>
      <c r="W129" s="68" t="s">
        <v>458</v>
      </c>
      <c r="X129" s="68" t="s">
        <v>458</v>
      </c>
      <c r="Y129" s="68" t="s">
        <v>1439</v>
      </c>
      <c r="Z129" s="68" t="s">
        <v>458</v>
      </c>
      <c r="AA129" s="68" t="s">
        <v>458</v>
      </c>
      <c r="AB129" s="68" t="s">
        <v>458</v>
      </c>
      <c r="AC129" s="68" t="s">
        <v>458</v>
      </c>
      <c r="AD129" s="68" t="s">
        <v>458</v>
      </c>
      <c r="AE129" s="68" t="s">
        <v>458</v>
      </c>
      <c r="AF129" s="68" t="s">
        <v>458</v>
      </c>
      <c r="AG129" s="68" t="s">
        <v>458</v>
      </c>
      <c r="AH129" s="68" t="s">
        <v>458</v>
      </c>
      <c r="AI129" s="68" t="s">
        <v>458</v>
      </c>
      <c r="AJ129" s="68" t="s">
        <v>458</v>
      </c>
      <c r="AK129" s="68" t="s">
        <v>458</v>
      </c>
      <c r="AL129" s="68" t="s">
        <v>458</v>
      </c>
      <c r="AM129" s="68" t="s">
        <v>458</v>
      </c>
      <c r="AN129" s="68" t="s">
        <v>458</v>
      </c>
      <c r="AO129" s="68" t="s">
        <v>458</v>
      </c>
      <c r="AP129" s="68" t="s">
        <v>458</v>
      </c>
      <c r="AQ129" s="68" t="s">
        <v>458</v>
      </c>
      <c r="AR129" s="68" t="s">
        <v>458</v>
      </c>
      <c r="AS129" s="68" t="s">
        <v>458</v>
      </c>
      <c r="AT129" s="68" t="s">
        <v>458</v>
      </c>
      <c r="AU129" s="68" t="s">
        <v>458</v>
      </c>
      <c r="AV129" s="68" t="s">
        <v>458</v>
      </c>
      <c r="AW129" s="68" t="s">
        <v>458</v>
      </c>
      <c r="AX129" s="68" t="s">
        <v>458</v>
      </c>
      <c r="AY129" s="68" t="s">
        <v>458</v>
      </c>
      <c r="AZ129" s="68" t="s">
        <v>458</v>
      </c>
      <c r="BA129" s="68" t="s">
        <v>458</v>
      </c>
      <c r="BB129" s="68" t="s">
        <v>458</v>
      </c>
      <c r="BC129" s="68" t="s">
        <v>458</v>
      </c>
      <c r="BD129" s="68" t="s">
        <v>458</v>
      </c>
      <c r="BE129" s="68" t="s">
        <v>458</v>
      </c>
      <c r="BF129" s="68" t="s">
        <v>458</v>
      </c>
      <c r="BG129" s="68" t="s">
        <v>458</v>
      </c>
      <c r="BH129" s="68" t="s">
        <v>458</v>
      </c>
      <c r="BI129" s="68" t="s">
        <v>458</v>
      </c>
      <c r="BJ129" s="68" t="s">
        <v>458</v>
      </c>
      <c r="BK129" s="68" t="s">
        <v>458</v>
      </c>
      <c r="BL129" s="68" t="s">
        <v>458</v>
      </c>
      <c r="BM129" s="68" t="s">
        <v>458</v>
      </c>
      <c r="BN129" s="68" t="s">
        <v>1439</v>
      </c>
      <c r="BO129" s="68" t="s">
        <v>945</v>
      </c>
    </row>
    <row r="130" spans="1:67">
      <c r="A130" s="68">
        <v>128</v>
      </c>
      <c r="B130" s="68" t="s">
        <v>458</v>
      </c>
      <c r="C130" s="68" t="s">
        <v>458</v>
      </c>
      <c r="D130" s="68" t="s">
        <v>458</v>
      </c>
      <c r="E130" s="68" t="s">
        <v>458</v>
      </c>
      <c r="F130" s="68" t="s">
        <v>458</v>
      </c>
      <c r="G130" s="68" t="s">
        <v>458</v>
      </c>
      <c r="H130" s="68" t="s">
        <v>458</v>
      </c>
      <c r="I130" s="68" t="s">
        <v>458</v>
      </c>
      <c r="J130" s="68" t="s">
        <v>458</v>
      </c>
      <c r="K130" s="68" t="s">
        <v>458</v>
      </c>
      <c r="L130" s="68" t="s">
        <v>458</v>
      </c>
      <c r="M130" s="68" t="s">
        <v>458</v>
      </c>
      <c r="N130" s="68" t="s">
        <v>458</v>
      </c>
      <c r="O130" s="68" t="s">
        <v>458</v>
      </c>
      <c r="P130" s="68" t="s">
        <v>458</v>
      </c>
      <c r="Q130" s="68" t="s">
        <v>1439</v>
      </c>
      <c r="R130" s="68" t="s">
        <v>458</v>
      </c>
      <c r="S130" s="68" t="s">
        <v>458</v>
      </c>
      <c r="T130" s="68" t="s">
        <v>458</v>
      </c>
      <c r="U130" s="68" t="s">
        <v>458</v>
      </c>
      <c r="V130" s="68" t="s">
        <v>458</v>
      </c>
      <c r="W130" s="68" t="s">
        <v>458</v>
      </c>
      <c r="X130" s="68" t="s">
        <v>458</v>
      </c>
      <c r="Y130" s="68" t="s">
        <v>1439</v>
      </c>
      <c r="Z130" s="68" t="s">
        <v>458</v>
      </c>
      <c r="AA130" s="68" t="s">
        <v>458</v>
      </c>
      <c r="AB130" s="68" t="s">
        <v>458</v>
      </c>
      <c r="AC130" s="68" t="s">
        <v>458</v>
      </c>
      <c r="AD130" s="68" t="s">
        <v>458</v>
      </c>
      <c r="AE130" s="68" t="s">
        <v>458</v>
      </c>
      <c r="AF130" s="68" t="s">
        <v>458</v>
      </c>
      <c r="AG130" s="68" t="s">
        <v>458</v>
      </c>
      <c r="AH130" s="68" t="s">
        <v>458</v>
      </c>
      <c r="AI130" s="68" t="s">
        <v>458</v>
      </c>
      <c r="AJ130" s="68" t="s">
        <v>458</v>
      </c>
      <c r="AK130" s="68" t="s">
        <v>458</v>
      </c>
      <c r="AL130" s="68" t="s">
        <v>458</v>
      </c>
      <c r="AM130" s="68" t="s">
        <v>458</v>
      </c>
      <c r="AN130" s="68" t="s">
        <v>458</v>
      </c>
      <c r="AO130" s="68" t="s">
        <v>458</v>
      </c>
      <c r="AP130" s="68" t="s">
        <v>458</v>
      </c>
      <c r="AQ130" s="68" t="s">
        <v>458</v>
      </c>
      <c r="AR130" s="68" t="s">
        <v>458</v>
      </c>
      <c r="AS130" s="68" t="s">
        <v>458</v>
      </c>
      <c r="AT130" s="68" t="s">
        <v>458</v>
      </c>
      <c r="AU130" s="68" t="s">
        <v>458</v>
      </c>
      <c r="AV130" s="68" t="s">
        <v>458</v>
      </c>
      <c r="AW130" s="68" t="s">
        <v>458</v>
      </c>
      <c r="AX130" s="68" t="s">
        <v>458</v>
      </c>
      <c r="AY130" s="68" t="s">
        <v>458</v>
      </c>
      <c r="AZ130" s="68" t="s">
        <v>458</v>
      </c>
      <c r="BA130" s="68" t="s">
        <v>458</v>
      </c>
      <c r="BB130" s="68" t="s">
        <v>458</v>
      </c>
      <c r="BC130" s="68" t="s">
        <v>458</v>
      </c>
      <c r="BD130" s="68" t="s">
        <v>458</v>
      </c>
      <c r="BE130" s="68" t="s">
        <v>458</v>
      </c>
      <c r="BF130" s="68" t="s">
        <v>458</v>
      </c>
      <c r="BG130" s="68" t="s">
        <v>458</v>
      </c>
      <c r="BH130" s="68" t="s">
        <v>458</v>
      </c>
      <c r="BI130" s="68" t="s">
        <v>458</v>
      </c>
      <c r="BJ130" s="68" t="s">
        <v>458</v>
      </c>
      <c r="BK130" s="68" t="s">
        <v>458</v>
      </c>
      <c r="BL130" s="68" t="s">
        <v>458</v>
      </c>
      <c r="BM130" s="68" t="s">
        <v>458</v>
      </c>
      <c r="BN130" s="68" t="s">
        <v>1439</v>
      </c>
      <c r="BO130" s="68" t="s">
        <v>945</v>
      </c>
    </row>
    <row r="131" spans="1:67">
      <c r="A131" s="68">
        <v>129</v>
      </c>
      <c r="B131" s="68" t="s">
        <v>458</v>
      </c>
      <c r="C131" s="68" t="s">
        <v>458</v>
      </c>
      <c r="D131" s="68" t="s">
        <v>458</v>
      </c>
      <c r="E131" s="68" t="s">
        <v>458</v>
      </c>
      <c r="F131" s="68" t="s">
        <v>458</v>
      </c>
      <c r="G131" s="68" t="s">
        <v>458</v>
      </c>
      <c r="H131" s="68" t="s">
        <v>458</v>
      </c>
      <c r="I131" s="68" t="s">
        <v>458</v>
      </c>
      <c r="J131" s="68" t="s">
        <v>458</v>
      </c>
      <c r="K131" s="68" t="s">
        <v>458</v>
      </c>
      <c r="L131" s="68" t="s">
        <v>458</v>
      </c>
      <c r="M131" s="68" t="s">
        <v>458</v>
      </c>
      <c r="N131" s="68" t="s">
        <v>458</v>
      </c>
      <c r="O131" s="68" t="s">
        <v>458</v>
      </c>
      <c r="P131" s="68" t="s">
        <v>458</v>
      </c>
      <c r="Q131" s="68" t="s">
        <v>1439</v>
      </c>
      <c r="R131" s="68" t="s">
        <v>458</v>
      </c>
      <c r="S131" s="68" t="s">
        <v>458</v>
      </c>
      <c r="T131" s="68" t="s">
        <v>458</v>
      </c>
      <c r="U131" s="68" t="s">
        <v>458</v>
      </c>
      <c r="V131" s="68" t="s">
        <v>458</v>
      </c>
      <c r="W131" s="68" t="s">
        <v>458</v>
      </c>
      <c r="X131" s="68" t="s">
        <v>458</v>
      </c>
      <c r="Y131" s="68" t="s">
        <v>1439</v>
      </c>
      <c r="Z131" s="68" t="s">
        <v>458</v>
      </c>
      <c r="AA131" s="68" t="s">
        <v>458</v>
      </c>
      <c r="AB131" s="68" t="s">
        <v>458</v>
      </c>
      <c r="AC131" s="68" t="s">
        <v>458</v>
      </c>
      <c r="AD131" s="68" t="s">
        <v>458</v>
      </c>
      <c r="AE131" s="68" t="s">
        <v>458</v>
      </c>
      <c r="AF131" s="68" t="s">
        <v>458</v>
      </c>
      <c r="AG131" s="68" t="s">
        <v>458</v>
      </c>
      <c r="AH131" s="68" t="s">
        <v>458</v>
      </c>
      <c r="AI131" s="68" t="s">
        <v>458</v>
      </c>
      <c r="AJ131" s="68" t="s">
        <v>458</v>
      </c>
      <c r="AK131" s="68" t="s">
        <v>458</v>
      </c>
      <c r="AL131" s="68" t="s">
        <v>458</v>
      </c>
      <c r="AM131" s="68" t="s">
        <v>458</v>
      </c>
      <c r="AN131" s="68" t="s">
        <v>458</v>
      </c>
      <c r="AO131" s="68" t="s">
        <v>458</v>
      </c>
      <c r="AP131" s="68" t="s">
        <v>458</v>
      </c>
      <c r="AQ131" s="68" t="s">
        <v>458</v>
      </c>
      <c r="AR131" s="68" t="s">
        <v>458</v>
      </c>
      <c r="AS131" s="68" t="s">
        <v>458</v>
      </c>
      <c r="AT131" s="68" t="s">
        <v>458</v>
      </c>
      <c r="AU131" s="68" t="s">
        <v>458</v>
      </c>
      <c r="AV131" s="68" t="s">
        <v>458</v>
      </c>
      <c r="AW131" s="68" t="s">
        <v>458</v>
      </c>
      <c r="AX131" s="68" t="s">
        <v>458</v>
      </c>
      <c r="AY131" s="68" t="s">
        <v>458</v>
      </c>
      <c r="AZ131" s="68" t="s">
        <v>458</v>
      </c>
      <c r="BA131" s="68" t="s">
        <v>458</v>
      </c>
      <c r="BB131" s="68" t="s">
        <v>458</v>
      </c>
      <c r="BC131" s="68" t="s">
        <v>458</v>
      </c>
      <c r="BD131" s="68" t="s">
        <v>458</v>
      </c>
      <c r="BE131" s="68" t="s">
        <v>458</v>
      </c>
      <c r="BF131" s="68" t="s">
        <v>458</v>
      </c>
      <c r="BG131" s="68" t="s">
        <v>458</v>
      </c>
      <c r="BH131" s="68" t="s">
        <v>458</v>
      </c>
      <c r="BI131" s="68" t="s">
        <v>458</v>
      </c>
      <c r="BJ131" s="68" t="s">
        <v>458</v>
      </c>
      <c r="BK131" s="68" t="s">
        <v>458</v>
      </c>
      <c r="BL131" s="68" t="s">
        <v>458</v>
      </c>
      <c r="BM131" s="68" t="s">
        <v>458</v>
      </c>
      <c r="BN131" s="68" t="s">
        <v>1439</v>
      </c>
      <c r="BO131" s="68" t="s">
        <v>945</v>
      </c>
    </row>
    <row r="132" spans="1:67">
      <c r="A132" s="68">
        <v>130</v>
      </c>
      <c r="B132" s="68" t="s">
        <v>458</v>
      </c>
      <c r="C132" s="68" t="s">
        <v>458</v>
      </c>
      <c r="D132" s="68" t="s">
        <v>458</v>
      </c>
      <c r="E132" s="68" t="s">
        <v>458</v>
      </c>
      <c r="F132" s="68" t="s">
        <v>458</v>
      </c>
      <c r="G132" s="68" t="s">
        <v>458</v>
      </c>
      <c r="H132" s="68" t="s">
        <v>458</v>
      </c>
      <c r="I132" s="68" t="s">
        <v>458</v>
      </c>
      <c r="J132" s="68" t="s">
        <v>458</v>
      </c>
      <c r="K132" s="68" t="s">
        <v>458</v>
      </c>
      <c r="L132" s="68" t="s">
        <v>458</v>
      </c>
      <c r="M132" s="68" t="s">
        <v>458</v>
      </c>
      <c r="N132" s="68" t="s">
        <v>458</v>
      </c>
      <c r="O132" s="68" t="s">
        <v>458</v>
      </c>
      <c r="P132" s="68" t="s">
        <v>458</v>
      </c>
      <c r="Q132" s="68" t="s">
        <v>1439</v>
      </c>
      <c r="R132" s="68" t="s">
        <v>458</v>
      </c>
      <c r="S132" s="68" t="s">
        <v>458</v>
      </c>
      <c r="T132" s="68" t="s">
        <v>458</v>
      </c>
      <c r="U132" s="68" t="s">
        <v>458</v>
      </c>
      <c r="V132" s="68" t="s">
        <v>458</v>
      </c>
      <c r="W132" s="68" t="s">
        <v>458</v>
      </c>
      <c r="X132" s="68" t="s">
        <v>458</v>
      </c>
      <c r="Y132" s="68" t="s">
        <v>1439</v>
      </c>
      <c r="Z132" s="68" t="s">
        <v>458</v>
      </c>
      <c r="AA132" s="68" t="s">
        <v>458</v>
      </c>
      <c r="AB132" s="68" t="s">
        <v>458</v>
      </c>
      <c r="AC132" s="68" t="s">
        <v>458</v>
      </c>
      <c r="AD132" s="68" t="s">
        <v>458</v>
      </c>
      <c r="AE132" s="68" t="s">
        <v>458</v>
      </c>
      <c r="AF132" s="68" t="s">
        <v>458</v>
      </c>
      <c r="AG132" s="68" t="s">
        <v>458</v>
      </c>
      <c r="AH132" s="68" t="s">
        <v>458</v>
      </c>
      <c r="AI132" s="68" t="s">
        <v>458</v>
      </c>
      <c r="AJ132" s="68" t="s">
        <v>458</v>
      </c>
      <c r="AK132" s="68" t="s">
        <v>458</v>
      </c>
      <c r="AL132" s="68" t="s">
        <v>458</v>
      </c>
      <c r="AM132" s="68" t="s">
        <v>945</v>
      </c>
      <c r="AN132" s="68" t="s">
        <v>458</v>
      </c>
      <c r="AO132" s="68" t="s">
        <v>458</v>
      </c>
      <c r="AP132" s="68" t="s">
        <v>458</v>
      </c>
      <c r="AQ132" s="68" t="s">
        <v>458</v>
      </c>
      <c r="AR132" s="68" t="s">
        <v>458</v>
      </c>
      <c r="AS132" s="68" t="s">
        <v>458</v>
      </c>
      <c r="AT132" s="68" t="s">
        <v>458</v>
      </c>
      <c r="AU132" s="68" t="s">
        <v>458</v>
      </c>
      <c r="AV132" s="68" t="s">
        <v>458</v>
      </c>
      <c r="AW132" s="68" t="s">
        <v>458</v>
      </c>
      <c r="AX132" s="68" t="s">
        <v>458</v>
      </c>
      <c r="AY132" s="68" t="s">
        <v>458</v>
      </c>
      <c r="AZ132" s="68" t="s">
        <v>458</v>
      </c>
      <c r="BA132" s="68" t="s">
        <v>458</v>
      </c>
      <c r="BB132" s="68" t="s">
        <v>458</v>
      </c>
      <c r="BC132" s="68" t="s">
        <v>458</v>
      </c>
      <c r="BD132" s="68" t="s">
        <v>458</v>
      </c>
      <c r="BE132" s="68" t="s">
        <v>458</v>
      </c>
      <c r="BF132" s="68" t="s">
        <v>458</v>
      </c>
      <c r="BG132" s="68" t="s">
        <v>458</v>
      </c>
      <c r="BH132" s="68" t="s">
        <v>458</v>
      </c>
      <c r="BI132" s="68" t="s">
        <v>458</v>
      </c>
      <c r="BJ132" s="68" t="s">
        <v>458</v>
      </c>
      <c r="BK132" s="68" t="s">
        <v>458</v>
      </c>
      <c r="BL132" s="68" t="s">
        <v>458</v>
      </c>
      <c r="BM132" s="68" t="s">
        <v>458</v>
      </c>
      <c r="BN132" s="68" t="s">
        <v>1439</v>
      </c>
      <c r="BO132" s="68" t="s">
        <v>945</v>
      </c>
    </row>
    <row r="133" spans="1:67">
      <c r="A133" s="68">
        <v>131</v>
      </c>
      <c r="B133" s="68" t="s">
        <v>458</v>
      </c>
      <c r="C133" s="68" t="s">
        <v>458</v>
      </c>
      <c r="D133" s="68" t="s">
        <v>458</v>
      </c>
      <c r="E133" s="68" t="s">
        <v>458</v>
      </c>
      <c r="F133" s="68" t="s">
        <v>458</v>
      </c>
      <c r="G133" s="68" t="s">
        <v>458</v>
      </c>
      <c r="H133" s="68" t="s">
        <v>458</v>
      </c>
      <c r="I133" s="68" t="s">
        <v>458</v>
      </c>
      <c r="J133" s="68" t="s">
        <v>458</v>
      </c>
      <c r="K133" s="68" t="s">
        <v>458</v>
      </c>
      <c r="L133" s="68" t="s">
        <v>458</v>
      </c>
      <c r="M133" s="68" t="s">
        <v>458</v>
      </c>
      <c r="N133" s="68" t="s">
        <v>458</v>
      </c>
      <c r="O133" s="68" t="s">
        <v>458</v>
      </c>
      <c r="P133" s="68" t="s">
        <v>458</v>
      </c>
      <c r="Q133" s="68" t="s">
        <v>1439</v>
      </c>
      <c r="R133" s="68" t="s">
        <v>458</v>
      </c>
      <c r="S133" s="68" t="s">
        <v>458</v>
      </c>
      <c r="T133" s="68" t="s">
        <v>458</v>
      </c>
      <c r="U133" s="68" t="s">
        <v>458</v>
      </c>
      <c r="V133" s="68" t="s">
        <v>458</v>
      </c>
      <c r="W133" s="68" t="s">
        <v>458</v>
      </c>
      <c r="X133" s="68" t="s">
        <v>458</v>
      </c>
      <c r="Y133" s="68" t="s">
        <v>1439</v>
      </c>
      <c r="Z133" s="68" t="s">
        <v>458</v>
      </c>
      <c r="AA133" s="68" t="s">
        <v>458</v>
      </c>
      <c r="AB133" s="68" t="s">
        <v>458</v>
      </c>
      <c r="AC133" s="68" t="s">
        <v>458</v>
      </c>
      <c r="AD133" s="68" t="s">
        <v>458</v>
      </c>
      <c r="AE133" s="68" t="s">
        <v>458</v>
      </c>
      <c r="AF133" s="68" t="s">
        <v>458</v>
      </c>
      <c r="AG133" s="68" t="s">
        <v>458</v>
      </c>
      <c r="AH133" s="68" t="s">
        <v>458</v>
      </c>
      <c r="AI133" s="68" t="s">
        <v>458</v>
      </c>
      <c r="AJ133" s="68" t="s">
        <v>458</v>
      </c>
      <c r="AK133" s="68" t="s">
        <v>458</v>
      </c>
      <c r="AL133" s="68" t="s">
        <v>458</v>
      </c>
      <c r="AM133" s="68" t="s">
        <v>458</v>
      </c>
      <c r="AN133" s="68" t="s">
        <v>458</v>
      </c>
      <c r="AO133" s="68" t="s">
        <v>458</v>
      </c>
      <c r="AP133" s="68" t="s">
        <v>458</v>
      </c>
      <c r="AQ133" s="68" t="s">
        <v>458</v>
      </c>
      <c r="AR133" s="68" t="s">
        <v>458</v>
      </c>
      <c r="AS133" s="68" t="s">
        <v>458</v>
      </c>
      <c r="AT133" s="68" t="s">
        <v>458</v>
      </c>
      <c r="AU133" s="68" t="s">
        <v>458</v>
      </c>
      <c r="AV133" s="68" t="s">
        <v>458</v>
      </c>
      <c r="AW133" s="68" t="s">
        <v>458</v>
      </c>
      <c r="AX133" s="68" t="s">
        <v>458</v>
      </c>
      <c r="AY133" s="68" t="s">
        <v>458</v>
      </c>
      <c r="AZ133" s="68" t="s">
        <v>458</v>
      </c>
      <c r="BA133" s="68" t="s">
        <v>458</v>
      </c>
      <c r="BB133" s="68" t="s">
        <v>458</v>
      </c>
      <c r="BC133" s="68" t="s">
        <v>458</v>
      </c>
      <c r="BD133" s="68" t="s">
        <v>458</v>
      </c>
      <c r="BE133" s="68" t="s">
        <v>458</v>
      </c>
      <c r="BF133" s="68" t="s">
        <v>458</v>
      </c>
      <c r="BG133" s="68" t="s">
        <v>458</v>
      </c>
      <c r="BH133" s="68" t="s">
        <v>458</v>
      </c>
      <c r="BI133" s="68" t="s">
        <v>458</v>
      </c>
      <c r="BJ133" s="68" t="s">
        <v>458</v>
      </c>
      <c r="BK133" s="68" t="s">
        <v>458</v>
      </c>
      <c r="BL133" s="68" t="s">
        <v>458</v>
      </c>
      <c r="BM133" s="68" t="s">
        <v>458</v>
      </c>
      <c r="BN133" s="68" t="s">
        <v>1439</v>
      </c>
      <c r="BO133" s="68" t="s">
        <v>945</v>
      </c>
    </row>
    <row r="134" spans="1:67">
      <c r="A134" s="68">
        <v>132</v>
      </c>
      <c r="B134" s="68" t="s">
        <v>458</v>
      </c>
      <c r="C134" s="68" t="s">
        <v>458</v>
      </c>
      <c r="D134" s="68" t="s">
        <v>458</v>
      </c>
      <c r="E134" s="68" t="s">
        <v>458</v>
      </c>
      <c r="F134" s="68" t="s">
        <v>458</v>
      </c>
      <c r="G134" s="68" t="s">
        <v>458</v>
      </c>
      <c r="H134" s="68" t="s">
        <v>458</v>
      </c>
      <c r="I134" s="68" t="s">
        <v>458</v>
      </c>
      <c r="J134" s="68" t="s">
        <v>458</v>
      </c>
      <c r="K134" s="68" t="s">
        <v>458</v>
      </c>
      <c r="L134" s="68" t="s">
        <v>458</v>
      </c>
      <c r="M134" s="68" t="s">
        <v>458</v>
      </c>
      <c r="N134" s="68" t="s">
        <v>458</v>
      </c>
      <c r="O134" s="68" t="s">
        <v>458</v>
      </c>
      <c r="P134" s="68" t="s">
        <v>458</v>
      </c>
      <c r="Q134" s="68" t="s">
        <v>1439</v>
      </c>
      <c r="R134" s="68" t="s">
        <v>458</v>
      </c>
      <c r="S134" s="68" t="s">
        <v>458</v>
      </c>
      <c r="T134" s="68" t="s">
        <v>458</v>
      </c>
      <c r="U134" s="68" t="s">
        <v>458</v>
      </c>
      <c r="V134" s="68" t="s">
        <v>458</v>
      </c>
      <c r="W134" s="68" t="s">
        <v>458</v>
      </c>
      <c r="X134" s="68" t="s">
        <v>458</v>
      </c>
      <c r="Y134" s="68" t="s">
        <v>1439</v>
      </c>
      <c r="Z134" s="68" t="s">
        <v>458</v>
      </c>
      <c r="AA134" s="68" t="s">
        <v>458</v>
      </c>
      <c r="AB134" s="68" t="s">
        <v>458</v>
      </c>
      <c r="AC134" s="68" t="s">
        <v>458</v>
      </c>
      <c r="AD134" s="68" t="s">
        <v>458</v>
      </c>
      <c r="AE134" s="68" t="s">
        <v>458</v>
      </c>
      <c r="AF134" s="68" t="s">
        <v>458</v>
      </c>
      <c r="AG134" s="68" t="s">
        <v>458</v>
      </c>
      <c r="AH134" s="68" t="s">
        <v>458</v>
      </c>
      <c r="AI134" s="68" t="s">
        <v>458</v>
      </c>
      <c r="AJ134" s="68" t="s">
        <v>458</v>
      </c>
      <c r="AK134" s="68" t="s">
        <v>458</v>
      </c>
      <c r="AL134" s="68" t="s">
        <v>458</v>
      </c>
      <c r="AM134" s="68" t="s">
        <v>458</v>
      </c>
      <c r="AN134" s="68" t="s">
        <v>458</v>
      </c>
      <c r="AO134" s="68" t="s">
        <v>458</v>
      </c>
      <c r="AP134" s="68" t="s">
        <v>458</v>
      </c>
      <c r="AQ134" s="68" t="s">
        <v>458</v>
      </c>
      <c r="AR134" s="68" t="s">
        <v>458</v>
      </c>
      <c r="AS134" s="68" t="s">
        <v>458</v>
      </c>
      <c r="AT134" s="68" t="s">
        <v>458</v>
      </c>
      <c r="AU134" s="68" t="s">
        <v>458</v>
      </c>
      <c r="AV134" s="68" t="s">
        <v>458</v>
      </c>
      <c r="AW134" s="68" t="s">
        <v>458</v>
      </c>
      <c r="AX134" s="68" t="s">
        <v>458</v>
      </c>
      <c r="AY134" s="68" t="s">
        <v>458</v>
      </c>
      <c r="AZ134" s="68" t="s">
        <v>458</v>
      </c>
      <c r="BA134" s="68" t="s">
        <v>458</v>
      </c>
      <c r="BB134" s="68" t="s">
        <v>458</v>
      </c>
      <c r="BC134" s="68" t="s">
        <v>458</v>
      </c>
      <c r="BD134" s="68" t="s">
        <v>458</v>
      </c>
      <c r="BE134" s="68" t="s">
        <v>458</v>
      </c>
      <c r="BF134" s="68" t="s">
        <v>458</v>
      </c>
      <c r="BG134" s="68" t="s">
        <v>458</v>
      </c>
      <c r="BH134" s="68" t="s">
        <v>458</v>
      </c>
      <c r="BI134" s="68" t="s">
        <v>458</v>
      </c>
      <c r="BJ134" s="68" t="s">
        <v>458</v>
      </c>
      <c r="BK134" s="68" t="s">
        <v>458</v>
      </c>
      <c r="BL134" s="68" t="s">
        <v>458</v>
      </c>
      <c r="BM134" s="68" t="s">
        <v>458</v>
      </c>
      <c r="BN134" s="68" t="s">
        <v>1439</v>
      </c>
      <c r="BO134" s="68" t="s">
        <v>945</v>
      </c>
    </row>
    <row r="135" spans="1:67">
      <c r="A135" s="68">
        <v>133</v>
      </c>
      <c r="B135" s="68" t="s">
        <v>458</v>
      </c>
      <c r="C135" s="68" t="s">
        <v>458</v>
      </c>
      <c r="D135" s="68" t="s">
        <v>458</v>
      </c>
      <c r="E135" s="68" t="s">
        <v>458</v>
      </c>
      <c r="F135" s="68" t="s">
        <v>458</v>
      </c>
      <c r="G135" s="68" t="s">
        <v>458</v>
      </c>
      <c r="H135" s="68" t="s">
        <v>458</v>
      </c>
      <c r="I135" s="68" t="s">
        <v>458</v>
      </c>
      <c r="J135" s="68" t="s">
        <v>458</v>
      </c>
      <c r="K135" s="68" t="s">
        <v>458</v>
      </c>
      <c r="L135" s="68" t="s">
        <v>458</v>
      </c>
      <c r="M135" s="68" t="s">
        <v>458</v>
      </c>
      <c r="N135" s="68" t="s">
        <v>458</v>
      </c>
      <c r="O135" s="68" t="s">
        <v>458</v>
      </c>
      <c r="P135" s="68" t="s">
        <v>458</v>
      </c>
      <c r="Q135" s="68" t="s">
        <v>1439</v>
      </c>
      <c r="R135" s="68" t="s">
        <v>458</v>
      </c>
      <c r="S135" s="68" t="s">
        <v>458</v>
      </c>
      <c r="T135" s="68" t="s">
        <v>458</v>
      </c>
      <c r="U135" s="68" t="s">
        <v>458</v>
      </c>
      <c r="V135" s="68" t="s">
        <v>458</v>
      </c>
      <c r="W135" s="68" t="s">
        <v>458</v>
      </c>
      <c r="X135" s="68" t="s">
        <v>458</v>
      </c>
      <c r="Y135" s="68" t="s">
        <v>1439</v>
      </c>
      <c r="Z135" s="68" t="s">
        <v>458</v>
      </c>
      <c r="AA135" s="68" t="s">
        <v>458</v>
      </c>
      <c r="AB135" s="68" t="s">
        <v>458</v>
      </c>
      <c r="AC135" s="68" t="s">
        <v>458</v>
      </c>
      <c r="AD135" s="68" t="s">
        <v>458</v>
      </c>
      <c r="AE135" s="68" t="s">
        <v>458</v>
      </c>
      <c r="AF135" s="68" t="s">
        <v>458</v>
      </c>
      <c r="AG135" s="68" t="s">
        <v>458</v>
      </c>
      <c r="AH135" s="68" t="s">
        <v>458</v>
      </c>
      <c r="AI135" s="68" t="s">
        <v>458</v>
      </c>
      <c r="AJ135" s="68" t="s">
        <v>458</v>
      </c>
      <c r="AK135" s="68" t="s">
        <v>458</v>
      </c>
      <c r="AL135" s="68" t="s">
        <v>458</v>
      </c>
      <c r="AM135" s="68" t="s">
        <v>458</v>
      </c>
      <c r="AN135" s="68" t="s">
        <v>458</v>
      </c>
      <c r="AO135" s="68" t="s">
        <v>458</v>
      </c>
      <c r="AP135" s="68" t="s">
        <v>458</v>
      </c>
      <c r="AQ135" s="68" t="s">
        <v>458</v>
      </c>
      <c r="AR135" s="68" t="s">
        <v>458</v>
      </c>
      <c r="AS135" s="68" t="s">
        <v>458</v>
      </c>
      <c r="AT135" s="68" t="s">
        <v>458</v>
      </c>
      <c r="AU135" s="68" t="s">
        <v>458</v>
      </c>
      <c r="AV135" s="68" t="s">
        <v>458</v>
      </c>
      <c r="AW135" s="68" t="s">
        <v>458</v>
      </c>
      <c r="AX135" s="68" t="s">
        <v>458</v>
      </c>
      <c r="AY135" s="68" t="s">
        <v>458</v>
      </c>
      <c r="AZ135" s="68" t="s">
        <v>458</v>
      </c>
      <c r="BA135" s="68" t="s">
        <v>458</v>
      </c>
      <c r="BB135" s="68" t="s">
        <v>458</v>
      </c>
      <c r="BC135" s="68" t="s">
        <v>458</v>
      </c>
      <c r="BD135" s="68" t="s">
        <v>458</v>
      </c>
      <c r="BE135" s="68" t="s">
        <v>458</v>
      </c>
      <c r="BF135" s="68" t="s">
        <v>458</v>
      </c>
      <c r="BG135" s="68" t="s">
        <v>458</v>
      </c>
      <c r="BH135" s="68" t="s">
        <v>458</v>
      </c>
      <c r="BI135" s="68" t="s">
        <v>458</v>
      </c>
      <c r="BJ135" s="68" t="s">
        <v>458</v>
      </c>
      <c r="BK135" s="68" t="s">
        <v>458</v>
      </c>
      <c r="BL135" s="68" t="s">
        <v>458</v>
      </c>
      <c r="BM135" s="68" t="s">
        <v>458</v>
      </c>
      <c r="BN135" s="68" t="s">
        <v>1439</v>
      </c>
      <c r="BO135" s="68" t="s">
        <v>945</v>
      </c>
    </row>
    <row r="136" spans="1:67">
      <c r="A136" s="68">
        <v>134</v>
      </c>
      <c r="B136" s="68" t="s">
        <v>458</v>
      </c>
      <c r="C136" s="68" t="s">
        <v>458</v>
      </c>
      <c r="D136" s="68" t="s">
        <v>458</v>
      </c>
      <c r="E136" s="68" t="s">
        <v>458</v>
      </c>
      <c r="F136" s="68" t="s">
        <v>458</v>
      </c>
      <c r="G136" s="68" t="s">
        <v>458</v>
      </c>
      <c r="H136" s="68" t="s">
        <v>458</v>
      </c>
      <c r="I136" s="68" t="s">
        <v>458</v>
      </c>
      <c r="J136" s="68" t="s">
        <v>458</v>
      </c>
      <c r="K136" s="68" t="s">
        <v>458</v>
      </c>
      <c r="L136" s="68" t="s">
        <v>458</v>
      </c>
      <c r="M136" s="68" t="s">
        <v>458</v>
      </c>
      <c r="N136" s="68" t="s">
        <v>458</v>
      </c>
      <c r="O136" s="68" t="s">
        <v>458</v>
      </c>
      <c r="P136" s="68" t="s">
        <v>458</v>
      </c>
      <c r="Q136" s="68" t="s">
        <v>1439</v>
      </c>
      <c r="R136" s="68" t="s">
        <v>458</v>
      </c>
      <c r="S136" s="68" t="s">
        <v>458</v>
      </c>
      <c r="T136" s="68" t="s">
        <v>458</v>
      </c>
      <c r="U136" s="68" t="s">
        <v>458</v>
      </c>
      <c r="V136" s="68" t="s">
        <v>458</v>
      </c>
      <c r="W136" s="68" t="s">
        <v>458</v>
      </c>
      <c r="X136" s="68" t="s">
        <v>458</v>
      </c>
      <c r="Y136" s="68" t="s">
        <v>1439</v>
      </c>
      <c r="Z136" s="68" t="s">
        <v>458</v>
      </c>
      <c r="AA136" s="68" t="s">
        <v>458</v>
      </c>
      <c r="AB136" s="68" t="s">
        <v>458</v>
      </c>
      <c r="AC136" s="68" t="s">
        <v>458</v>
      </c>
      <c r="AD136" s="68" t="s">
        <v>458</v>
      </c>
      <c r="AE136" s="68" t="s">
        <v>458</v>
      </c>
      <c r="AF136" s="68" t="s">
        <v>458</v>
      </c>
      <c r="AG136" s="68" t="s">
        <v>458</v>
      </c>
      <c r="AH136" s="68" t="s">
        <v>458</v>
      </c>
      <c r="AI136" s="68" t="s">
        <v>458</v>
      </c>
      <c r="AJ136" s="68" t="s">
        <v>458</v>
      </c>
      <c r="AK136" s="68" t="s">
        <v>458</v>
      </c>
      <c r="AL136" s="68" t="s">
        <v>458</v>
      </c>
      <c r="AM136" s="68" t="s">
        <v>458</v>
      </c>
      <c r="AN136" s="68" t="s">
        <v>458</v>
      </c>
      <c r="AO136" s="68" t="s">
        <v>458</v>
      </c>
      <c r="AP136" s="68" t="s">
        <v>458</v>
      </c>
      <c r="AQ136" s="68" t="s">
        <v>458</v>
      </c>
      <c r="AR136" s="68" t="s">
        <v>458</v>
      </c>
      <c r="AS136" s="68" t="s">
        <v>458</v>
      </c>
      <c r="AT136" s="68" t="s">
        <v>458</v>
      </c>
      <c r="AU136" s="68" t="s">
        <v>458</v>
      </c>
      <c r="AV136" s="68" t="s">
        <v>458</v>
      </c>
      <c r="AW136" s="68" t="s">
        <v>458</v>
      </c>
      <c r="AX136" s="68" t="s">
        <v>458</v>
      </c>
      <c r="AY136" s="68" t="s">
        <v>458</v>
      </c>
      <c r="AZ136" s="68" t="s">
        <v>458</v>
      </c>
      <c r="BA136" s="68" t="s">
        <v>458</v>
      </c>
      <c r="BB136" s="68" t="s">
        <v>458</v>
      </c>
      <c r="BC136" s="68" t="s">
        <v>458</v>
      </c>
      <c r="BD136" s="68" t="s">
        <v>458</v>
      </c>
      <c r="BE136" s="68" t="s">
        <v>458</v>
      </c>
      <c r="BF136" s="68" t="s">
        <v>458</v>
      </c>
      <c r="BG136" s="68" t="s">
        <v>458</v>
      </c>
      <c r="BH136" s="68" t="s">
        <v>458</v>
      </c>
      <c r="BI136" s="68" t="s">
        <v>458</v>
      </c>
      <c r="BJ136" s="68" t="s">
        <v>458</v>
      </c>
      <c r="BK136" s="68" t="s">
        <v>458</v>
      </c>
      <c r="BL136" s="68" t="s">
        <v>458</v>
      </c>
      <c r="BM136" s="68" t="s">
        <v>458</v>
      </c>
      <c r="BN136" s="68" t="s">
        <v>1439</v>
      </c>
      <c r="BO136" s="68" t="s">
        <v>945</v>
      </c>
    </row>
    <row r="137" spans="1:67">
      <c r="A137" s="68">
        <v>135</v>
      </c>
      <c r="B137" s="68" t="s">
        <v>458</v>
      </c>
      <c r="C137" s="68" t="s">
        <v>458</v>
      </c>
      <c r="D137" s="68" t="s">
        <v>458</v>
      </c>
      <c r="E137" s="68" t="s">
        <v>458</v>
      </c>
      <c r="F137" s="68" t="s">
        <v>458</v>
      </c>
      <c r="G137" s="68" t="s">
        <v>458</v>
      </c>
      <c r="H137" s="68" t="s">
        <v>458</v>
      </c>
      <c r="I137" s="68" t="s">
        <v>458</v>
      </c>
      <c r="J137" s="68" t="s">
        <v>458</v>
      </c>
      <c r="K137" s="68" t="s">
        <v>458</v>
      </c>
      <c r="L137" s="68" t="s">
        <v>458</v>
      </c>
      <c r="M137" s="68" t="s">
        <v>458</v>
      </c>
      <c r="N137" s="68" t="s">
        <v>458</v>
      </c>
      <c r="O137" s="68" t="s">
        <v>458</v>
      </c>
      <c r="P137" s="68" t="s">
        <v>458</v>
      </c>
      <c r="Q137" s="68" t="s">
        <v>1439</v>
      </c>
      <c r="R137" s="68" t="s">
        <v>458</v>
      </c>
      <c r="S137" s="68" t="s">
        <v>458</v>
      </c>
      <c r="T137" s="68" t="s">
        <v>458</v>
      </c>
      <c r="U137" s="68" t="s">
        <v>458</v>
      </c>
      <c r="V137" s="68" t="s">
        <v>458</v>
      </c>
      <c r="W137" s="68" t="s">
        <v>458</v>
      </c>
      <c r="X137" s="68" t="s">
        <v>458</v>
      </c>
      <c r="Y137" s="68" t="s">
        <v>1439</v>
      </c>
      <c r="Z137" s="68" t="s">
        <v>458</v>
      </c>
      <c r="AA137" s="68" t="s">
        <v>458</v>
      </c>
      <c r="AB137" s="68" t="s">
        <v>458</v>
      </c>
      <c r="AC137" s="68" t="s">
        <v>458</v>
      </c>
      <c r="AD137" s="68" t="s">
        <v>458</v>
      </c>
      <c r="AE137" s="68" t="s">
        <v>458</v>
      </c>
      <c r="AF137" s="68" t="s">
        <v>458</v>
      </c>
      <c r="AG137" s="68" t="s">
        <v>458</v>
      </c>
      <c r="AH137" s="68" t="s">
        <v>458</v>
      </c>
      <c r="AI137" s="68" t="s">
        <v>458</v>
      </c>
      <c r="AJ137" s="68" t="s">
        <v>458</v>
      </c>
      <c r="AK137" s="68" t="s">
        <v>458</v>
      </c>
      <c r="AL137" s="68" t="s">
        <v>458</v>
      </c>
      <c r="AM137" s="68" t="s">
        <v>458</v>
      </c>
      <c r="AN137" s="68" t="s">
        <v>458</v>
      </c>
      <c r="AO137" s="68" t="s">
        <v>458</v>
      </c>
      <c r="AP137" s="68" t="s">
        <v>458</v>
      </c>
      <c r="AQ137" s="68" t="s">
        <v>458</v>
      </c>
      <c r="AR137" s="68" t="s">
        <v>458</v>
      </c>
      <c r="AS137" s="68" t="s">
        <v>458</v>
      </c>
      <c r="AT137" s="68" t="s">
        <v>458</v>
      </c>
      <c r="AU137" s="68" t="s">
        <v>458</v>
      </c>
      <c r="AV137" s="68" t="s">
        <v>458</v>
      </c>
      <c r="AW137" s="68" t="s">
        <v>458</v>
      </c>
      <c r="AX137" s="68" t="s">
        <v>458</v>
      </c>
      <c r="AY137" s="68" t="s">
        <v>458</v>
      </c>
      <c r="AZ137" s="68" t="s">
        <v>458</v>
      </c>
      <c r="BA137" s="68" t="s">
        <v>458</v>
      </c>
      <c r="BB137" s="68" t="s">
        <v>458</v>
      </c>
      <c r="BC137" s="68" t="s">
        <v>458</v>
      </c>
      <c r="BD137" s="68" t="s">
        <v>458</v>
      </c>
      <c r="BE137" s="68" t="s">
        <v>458</v>
      </c>
      <c r="BF137" s="68" t="s">
        <v>458</v>
      </c>
      <c r="BG137" s="68" t="s">
        <v>458</v>
      </c>
      <c r="BH137" s="68" t="s">
        <v>458</v>
      </c>
      <c r="BI137" s="68" t="s">
        <v>458</v>
      </c>
      <c r="BJ137" s="68" t="s">
        <v>458</v>
      </c>
      <c r="BK137" s="68" t="s">
        <v>458</v>
      </c>
      <c r="BL137" s="68" t="s">
        <v>458</v>
      </c>
      <c r="BM137" s="68" t="s">
        <v>458</v>
      </c>
      <c r="BN137" s="68" t="s">
        <v>1439</v>
      </c>
      <c r="BO137" s="68" t="s">
        <v>945</v>
      </c>
    </row>
    <row r="138" spans="1:67">
      <c r="A138" s="68">
        <v>136</v>
      </c>
      <c r="B138" s="68" t="s">
        <v>458</v>
      </c>
      <c r="C138" s="68" t="s">
        <v>458</v>
      </c>
      <c r="D138" s="68" t="s">
        <v>458</v>
      </c>
      <c r="E138" s="68" t="s">
        <v>458</v>
      </c>
      <c r="F138" s="68" t="s">
        <v>458</v>
      </c>
      <c r="G138" s="68" t="s">
        <v>458</v>
      </c>
      <c r="H138" s="68" t="s">
        <v>458</v>
      </c>
      <c r="I138" s="68" t="s">
        <v>458</v>
      </c>
      <c r="J138" s="68" t="s">
        <v>458</v>
      </c>
      <c r="K138" s="68" t="s">
        <v>458</v>
      </c>
      <c r="L138" s="68" t="s">
        <v>458</v>
      </c>
      <c r="M138" s="68" t="s">
        <v>458</v>
      </c>
      <c r="N138" s="68" t="s">
        <v>458</v>
      </c>
      <c r="O138" s="68" t="s">
        <v>458</v>
      </c>
      <c r="P138" s="68" t="s">
        <v>458</v>
      </c>
      <c r="Q138" s="68" t="s">
        <v>1439</v>
      </c>
      <c r="R138" s="68" t="s">
        <v>458</v>
      </c>
      <c r="S138" s="68" t="s">
        <v>458</v>
      </c>
      <c r="T138" s="68" t="s">
        <v>458</v>
      </c>
      <c r="U138" s="68" t="s">
        <v>458</v>
      </c>
      <c r="V138" s="68" t="s">
        <v>458</v>
      </c>
      <c r="W138" s="68" t="s">
        <v>458</v>
      </c>
      <c r="X138" s="68" t="s">
        <v>458</v>
      </c>
      <c r="Y138" s="68" t="s">
        <v>1439</v>
      </c>
      <c r="Z138" s="68" t="s">
        <v>458</v>
      </c>
      <c r="AA138" s="68" t="s">
        <v>458</v>
      </c>
      <c r="AB138" s="68" t="s">
        <v>458</v>
      </c>
      <c r="AC138" s="68" t="s">
        <v>458</v>
      </c>
      <c r="AD138" s="68" t="s">
        <v>458</v>
      </c>
      <c r="AE138" s="68" t="s">
        <v>458</v>
      </c>
      <c r="AF138" s="68" t="s">
        <v>458</v>
      </c>
      <c r="AG138" s="68" t="s">
        <v>458</v>
      </c>
      <c r="AH138" s="68" t="s">
        <v>458</v>
      </c>
      <c r="AI138" s="68" t="s">
        <v>458</v>
      </c>
      <c r="AJ138" s="68" t="s">
        <v>458</v>
      </c>
      <c r="AK138" s="68" t="s">
        <v>458</v>
      </c>
      <c r="AL138" s="68" t="s">
        <v>458</v>
      </c>
      <c r="AM138" s="68" t="s">
        <v>458</v>
      </c>
      <c r="AN138" s="68" t="s">
        <v>458</v>
      </c>
      <c r="AO138" s="68" t="s">
        <v>458</v>
      </c>
      <c r="AP138" s="68" t="s">
        <v>458</v>
      </c>
      <c r="AQ138" s="68" t="s">
        <v>458</v>
      </c>
      <c r="AR138" s="68" t="s">
        <v>458</v>
      </c>
      <c r="AS138" s="68" t="s">
        <v>458</v>
      </c>
      <c r="AT138" s="68" t="s">
        <v>458</v>
      </c>
      <c r="AU138" s="68" t="s">
        <v>458</v>
      </c>
      <c r="AV138" s="68" t="s">
        <v>458</v>
      </c>
      <c r="AW138" s="68" t="s">
        <v>458</v>
      </c>
      <c r="AX138" s="68" t="s">
        <v>458</v>
      </c>
      <c r="AY138" s="68" t="s">
        <v>458</v>
      </c>
      <c r="AZ138" s="68" t="s">
        <v>458</v>
      </c>
      <c r="BA138" s="68" t="s">
        <v>458</v>
      </c>
      <c r="BB138" s="68" t="s">
        <v>458</v>
      </c>
      <c r="BC138" s="68" t="s">
        <v>458</v>
      </c>
      <c r="BD138" s="68" t="s">
        <v>458</v>
      </c>
      <c r="BE138" s="68" t="s">
        <v>458</v>
      </c>
      <c r="BF138" s="68" t="s">
        <v>458</v>
      </c>
      <c r="BG138" s="68" t="s">
        <v>458</v>
      </c>
      <c r="BH138" s="68" t="s">
        <v>458</v>
      </c>
      <c r="BI138" s="68" t="s">
        <v>458</v>
      </c>
      <c r="BJ138" s="68" t="s">
        <v>458</v>
      </c>
      <c r="BK138" s="68" t="s">
        <v>458</v>
      </c>
      <c r="BL138" s="68" t="s">
        <v>458</v>
      </c>
      <c r="BM138" s="68" t="s">
        <v>458</v>
      </c>
      <c r="BN138" s="68" t="s">
        <v>1439</v>
      </c>
      <c r="BO138" s="68" t="s">
        <v>945</v>
      </c>
    </row>
    <row r="139" spans="1:67">
      <c r="A139" s="68">
        <v>137</v>
      </c>
      <c r="B139" s="68" t="s">
        <v>458</v>
      </c>
      <c r="C139" s="68" t="s">
        <v>458</v>
      </c>
      <c r="D139" s="68" t="s">
        <v>458</v>
      </c>
      <c r="E139" s="68" t="s">
        <v>458</v>
      </c>
      <c r="F139" s="68" t="s">
        <v>458</v>
      </c>
      <c r="G139" s="68" t="s">
        <v>458</v>
      </c>
      <c r="H139" s="68" t="s">
        <v>458</v>
      </c>
      <c r="I139" s="68" t="s">
        <v>458</v>
      </c>
      <c r="J139" s="68" t="s">
        <v>458</v>
      </c>
      <c r="K139" s="68" t="s">
        <v>458</v>
      </c>
      <c r="L139" s="68" t="s">
        <v>458</v>
      </c>
      <c r="M139" s="68" t="s">
        <v>458</v>
      </c>
      <c r="N139" s="68" t="s">
        <v>458</v>
      </c>
      <c r="O139" s="68" t="s">
        <v>458</v>
      </c>
      <c r="P139" s="68" t="s">
        <v>458</v>
      </c>
      <c r="Q139" s="68" t="s">
        <v>1439</v>
      </c>
      <c r="R139" s="68" t="s">
        <v>458</v>
      </c>
      <c r="S139" s="68" t="s">
        <v>458</v>
      </c>
      <c r="T139" s="68" t="s">
        <v>458</v>
      </c>
      <c r="U139" s="68" t="s">
        <v>458</v>
      </c>
      <c r="V139" s="68" t="s">
        <v>458</v>
      </c>
      <c r="W139" s="68" t="s">
        <v>458</v>
      </c>
      <c r="X139" s="68" t="s">
        <v>458</v>
      </c>
      <c r="Y139" s="68" t="s">
        <v>1439</v>
      </c>
      <c r="Z139" s="68" t="s">
        <v>458</v>
      </c>
      <c r="AA139" s="68" t="s">
        <v>458</v>
      </c>
      <c r="AB139" s="68" t="s">
        <v>458</v>
      </c>
      <c r="AC139" s="68" t="s">
        <v>458</v>
      </c>
      <c r="AD139" s="68" t="s">
        <v>458</v>
      </c>
      <c r="AE139" s="68" t="s">
        <v>458</v>
      </c>
      <c r="AF139" s="68" t="s">
        <v>458</v>
      </c>
      <c r="AG139" s="68" t="s">
        <v>458</v>
      </c>
      <c r="AH139" s="68" t="s">
        <v>458</v>
      </c>
      <c r="AI139" s="68" t="s">
        <v>458</v>
      </c>
      <c r="AJ139" s="68" t="s">
        <v>458</v>
      </c>
      <c r="AK139" s="68" t="s">
        <v>458</v>
      </c>
      <c r="AL139" s="68" t="s">
        <v>458</v>
      </c>
      <c r="AM139" s="68" t="s">
        <v>458</v>
      </c>
      <c r="AN139" s="68" t="s">
        <v>458</v>
      </c>
      <c r="AO139" s="68" t="s">
        <v>458</v>
      </c>
      <c r="AP139" s="68" t="s">
        <v>458</v>
      </c>
      <c r="AQ139" s="68" t="s">
        <v>458</v>
      </c>
      <c r="AR139" s="68" t="s">
        <v>458</v>
      </c>
      <c r="AS139" s="68" t="s">
        <v>458</v>
      </c>
      <c r="AT139" s="68" t="s">
        <v>458</v>
      </c>
      <c r="AU139" s="68" t="s">
        <v>458</v>
      </c>
      <c r="AV139" s="68" t="s">
        <v>458</v>
      </c>
      <c r="AW139" s="68" t="s">
        <v>458</v>
      </c>
      <c r="AX139" s="68" t="s">
        <v>458</v>
      </c>
      <c r="AY139" s="68" t="s">
        <v>458</v>
      </c>
      <c r="AZ139" s="68" t="s">
        <v>458</v>
      </c>
      <c r="BA139" s="68" t="s">
        <v>458</v>
      </c>
      <c r="BB139" s="68" t="s">
        <v>458</v>
      </c>
      <c r="BC139" s="68" t="s">
        <v>458</v>
      </c>
      <c r="BD139" s="68" t="s">
        <v>458</v>
      </c>
      <c r="BE139" s="68" t="s">
        <v>458</v>
      </c>
      <c r="BF139" s="68" t="s">
        <v>458</v>
      </c>
      <c r="BG139" s="68" t="s">
        <v>458</v>
      </c>
      <c r="BH139" s="68" t="s">
        <v>458</v>
      </c>
      <c r="BI139" s="68" t="s">
        <v>458</v>
      </c>
      <c r="BJ139" s="68" t="s">
        <v>458</v>
      </c>
      <c r="BK139" s="68" t="s">
        <v>458</v>
      </c>
      <c r="BL139" s="68" t="s">
        <v>458</v>
      </c>
      <c r="BM139" s="68" t="s">
        <v>458</v>
      </c>
      <c r="BN139" s="68" t="s">
        <v>1439</v>
      </c>
      <c r="BO139" s="68" t="s">
        <v>945</v>
      </c>
    </row>
    <row r="140" spans="1:67">
      <c r="A140" s="68">
        <v>138</v>
      </c>
      <c r="B140" s="68" t="s">
        <v>458</v>
      </c>
      <c r="C140" s="68" t="s">
        <v>458</v>
      </c>
      <c r="D140" s="68" t="s">
        <v>458</v>
      </c>
      <c r="E140" s="68" t="s">
        <v>458</v>
      </c>
      <c r="F140" s="68" t="s">
        <v>458</v>
      </c>
      <c r="G140" s="68" t="s">
        <v>458</v>
      </c>
      <c r="H140" s="68" t="s">
        <v>458</v>
      </c>
      <c r="I140" s="68" t="s">
        <v>458</v>
      </c>
      <c r="J140" s="68" t="s">
        <v>458</v>
      </c>
      <c r="K140" s="68" t="s">
        <v>458</v>
      </c>
      <c r="L140" s="68" t="s">
        <v>458</v>
      </c>
      <c r="M140" s="68" t="s">
        <v>458</v>
      </c>
      <c r="N140" s="68" t="s">
        <v>458</v>
      </c>
      <c r="O140" s="68" t="s">
        <v>458</v>
      </c>
      <c r="P140" s="68" t="s">
        <v>458</v>
      </c>
      <c r="Q140" s="68" t="s">
        <v>1439</v>
      </c>
      <c r="R140" s="68" t="s">
        <v>458</v>
      </c>
      <c r="S140" s="68" t="s">
        <v>458</v>
      </c>
      <c r="T140" s="68" t="s">
        <v>458</v>
      </c>
      <c r="U140" s="68" t="s">
        <v>458</v>
      </c>
      <c r="V140" s="68" t="s">
        <v>458</v>
      </c>
      <c r="W140" s="68" t="s">
        <v>458</v>
      </c>
      <c r="X140" s="68" t="s">
        <v>458</v>
      </c>
      <c r="Y140" s="68" t="s">
        <v>1439</v>
      </c>
      <c r="Z140" s="68" t="s">
        <v>458</v>
      </c>
      <c r="AA140" s="68" t="s">
        <v>458</v>
      </c>
      <c r="AB140" s="68" t="s">
        <v>458</v>
      </c>
      <c r="AC140" s="68" t="s">
        <v>458</v>
      </c>
      <c r="AD140" s="68" t="s">
        <v>458</v>
      </c>
      <c r="AE140" s="68" t="s">
        <v>458</v>
      </c>
      <c r="AF140" s="68" t="s">
        <v>458</v>
      </c>
      <c r="AG140" s="68" t="s">
        <v>458</v>
      </c>
      <c r="AH140" s="68" t="s">
        <v>458</v>
      </c>
      <c r="AI140" s="68" t="s">
        <v>458</v>
      </c>
      <c r="AJ140" s="68" t="s">
        <v>458</v>
      </c>
      <c r="AK140" s="68" t="s">
        <v>458</v>
      </c>
      <c r="AL140" s="68" t="s">
        <v>458</v>
      </c>
      <c r="AM140" s="68" t="s">
        <v>458</v>
      </c>
      <c r="AN140" s="68" t="s">
        <v>458</v>
      </c>
      <c r="AO140" s="68" t="s">
        <v>458</v>
      </c>
      <c r="AP140" s="68" t="s">
        <v>458</v>
      </c>
      <c r="AQ140" s="68" t="s">
        <v>458</v>
      </c>
      <c r="AR140" s="68" t="s">
        <v>458</v>
      </c>
      <c r="AS140" s="68" t="s">
        <v>458</v>
      </c>
      <c r="AT140" s="68" t="s">
        <v>458</v>
      </c>
      <c r="AU140" s="68" t="s">
        <v>458</v>
      </c>
      <c r="AV140" s="68" t="s">
        <v>458</v>
      </c>
      <c r="AW140" s="68" t="s">
        <v>458</v>
      </c>
      <c r="AX140" s="68" t="s">
        <v>458</v>
      </c>
      <c r="AY140" s="68" t="s">
        <v>458</v>
      </c>
      <c r="AZ140" s="68" t="s">
        <v>458</v>
      </c>
      <c r="BA140" s="68" t="s">
        <v>458</v>
      </c>
      <c r="BB140" s="68" t="s">
        <v>458</v>
      </c>
      <c r="BC140" s="68" t="s">
        <v>458</v>
      </c>
      <c r="BD140" s="68" t="s">
        <v>458</v>
      </c>
      <c r="BE140" s="68" t="s">
        <v>458</v>
      </c>
      <c r="BF140" s="68" t="s">
        <v>458</v>
      </c>
      <c r="BG140" s="68" t="s">
        <v>458</v>
      </c>
      <c r="BH140" s="68" t="s">
        <v>458</v>
      </c>
      <c r="BI140" s="68" t="s">
        <v>458</v>
      </c>
      <c r="BJ140" s="68" t="s">
        <v>458</v>
      </c>
      <c r="BK140" s="68" t="s">
        <v>458</v>
      </c>
      <c r="BL140" s="68" t="s">
        <v>458</v>
      </c>
      <c r="BM140" s="68" t="s">
        <v>458</v>
      </c>
      <c r="BN140" s="68" t="s">
        <v>1439</v>
      </c>
      <c r="BO140" s="68" t="s">
        <v>945</v>
      </c>
    </row>
    <row r="141" spans="1:67">
      <c r="A141" s="68">
        <v>139</v>
      </c>
      <c r="B141" s="68" t="s">
        <v>458</v>
      </c>
      <c r="C141" s="68" t="s">
        <v>458</v>
      </c>
      <c r="D141" s="68" t="s">
        <v>458</v>
      </c>
      <c r="E141" s="68" t="s">
        <v>458</v>
      </c>
      <c r="F141" s="68" t="s">
        <v>458</v>
      </c>
      <c r="G141" s="68" t="s">
        <v>458</v>
      </c>
      <c r="H141" s="68" t="s">
        <v>458</v>
      </c>
      <c r="I141" s="68" t="s">
        <v>458</v>
      </c>
      <c r="J141" s="68" t="s">
        <v>458</v>
      </c>
      <c r="K141" s="68" t="s">
        <v>458</v>
      </c>
      <c r="L141" s="68" t="s">
        <v>458</v>
      </c>
      <c r="M141" s="68" t="s">
        <v>458</v>
      </c>
      <c r="N141" s="68" t="s">
        <v>458</v>
      </c>
      <c r="O141" s="68" t="s">
        <v>458</v>
      </c>
      <c r="P141" s="68" t="s">
        <v>458</v>
      </c>
      <c r="Q141" s="68" t="s">
        <v>1439</v>
      </c>
      <c r="R141" s="68" t="s">
        <v>458</v>
      </c>
      <c r="S141" s="68" t="s">
        <v>458</v>
      </c>
      <c r="T141" s="68" t="s">
        <v>458</v>
      </c>
      <c r="U141" s="68" t="s">
        <v>458</v>
      </c>
      <c r="V141" s="68" t="s">
        <v>458</v>
      </c>
      <c r="W141" s="68" t="s">
        <v>458</v>
      </c>
      <c r="X141" s="68" t="s">
        <v>458</v>
      </c>
      <c r="Y141" s="68" t="s">
        <v>1439</v>
      </c>
      <c r="Z141" s="68" t="s">
        <v>458</v>
      </c>
      <c r="AA141" s="68" t="s">
        <v>458</v>
      </c>
      <c r="AB141" s="68" t="s">
        <v>458</v>
      </c>
      <c r="AC141" s="68" t="s">
        <v>458</v>
      </c>
      <c r="AD141" s="68" t="s">
        <v>458</v>
      </c>
      <c r="AE141" s="68" t="s">
        <v>458</v>
      </c>
      <c r="AF141" s="68" t="s">
        <v>458</v>
      </c>
      <c r="AG141" s="68" t="s">
        <v>458</v>
      </c>
      <c r="AH141" s="68" t="s">
        <v>458</v>
      </c>
      <c r="AI141" s="68" t="s">
        <v>458</v>
      </c>
      <c r="AJ141" s="68" t="s">
        <v>458</v>
      </c>
      <c r="AK141" s="68" t="s">
        <v>458</v>
      </c>
      <c r="AL141" s="68" t="s">
        <v>458</v>
      </c>
      <c r="AM141" s="68" t="s">
        <v>945</v>
      </c>
      <c r="AN141" s="68" t="s">
        <v>458</v>
      </c>
      <c r="AO141" s="68" t="s">
        <v>458</v>
      </c>
      <c r="AP141" s="68" t="s">
        <v>458</v>
      </c>
      <c r="AQ141" s="68" t="s">
        <v>458</v>
      </c>
      <c r="AR141" s="68" t="s">
        <v>458</v>
      </c>
      <c r="AS141" s="68" t="s">
        <v>458</v>
      </c>
      <c r="AT141" s="68" t="s">
        <v>458</v>
      </c>
      <c r="AU141" s="68" t="s">
        <v>458</v>
      </c>
      <c r="AV141" s="68" t="s">
        <v>458</v>
      </c>
      <c r="AW141" s="68" t="s">
        <v>458</v>
      </c>
      <c r="AX141" s="68" t="s">
        <v>458</v>
      </c>
      <c r="AY141" s="68" t="s">
        <v>458</v>
      </c>
      <c r="AZ141" s="68" t="s">
        <v>458</v>
      </c>
      <c r="BA141" s="68" t="s">
        <v>458</v>
      </c>
      <c r="BB141" s="68" t="s">
        <v>458</v>
      </c>
      <c r="BC141" s="68" t="s">
        <v>458</v>
      </c>
      <c r="BD141" s="68" t="s">
        <v>458</v>
      </c>
      <c r="BE141" s="68" t="s">
        <v>458</v>
      </c>
      <c r="BF141" s="68" t="s">
        <v>458</v>
      </c>
      <c r="BG141" s="68" t="s">
        <v>458</v>
      </c>
      <c r="BH141" s="68" t="s">
        <v>458</v>
      </c>
      <c r="BI141" s="68" t="s">
        <v>458</v>
      </c>
      <c r="BJ141" s="68" t="s">
        <v>458</v>
      </c>
      <c r="BK141" s="68" t="s">
        <v>458</v>
      </c>
      <c r="BL141" s="68" t="s">
        <v>458</v>
      </c>
      <c r="BM141" s="68" t="s">
        <v>458</v>
      </c>
      <c r="BN141" s="68" t="s">
        <v>1439</v>
      </c>
      <c r="BO141" s="68" t="s">
        <v>945</v>
      </c>
    </row>
    <row r="142" spans="1:67">
      <c r="A142" s="68">
        <v>140</v>
      </c>
      <c r="B142" s="68" t="s">
        <v>458</v>
      </c>
      <c r="C142" s="68" t="s">
        <v>458</v>
      </c>
      <c r="D142" s="68" t="s">
        <v>458</v>
      </c>
      <c r="E142" s="68" t="s">
        <v>458</v>
      </c>
      <c r="F142" s="68" t="s">
        <v>458</v>
      </c>
      <c r="G142" s="68" t="s">
        <v>458</v>
      </c>
      <c r="H142" s="68" t="s">
        <v>458</v>
      </c>
      <c r="I142" s="68" t="s">
        <v>458</v>
      </c>
      <c r="J142" s="68" t="s">
        <v>458</v>
      </c>
      <c r="K142" s="68" t="s">
        <v>458</v>
      </c>
      <c r="L142" s="68" t="s">
        <v>458</v>
      </c>
      <c r="M142" s="68" t="s">
        <v>458</v>
      </c>
      <c r="N142" s="68" t="s">
        <v>458</v>
      </c>
      <c r="O142" s="68" t="s">
        <v>458</v>
      </c>
      <c r="P142" s="68" t="s">
        <v>458</v>
      </c>
      <c r="Q142" s="68" t="s">
        <v>1439</v>
      </c>
      <c r="R142" s="68" t="s">
        <v>458</v>
      </c>
      <c r="S142" s="68" t="s">
        <v>458</v>
      </c>
      <c r="T142" s="68" t="s">
        <v>458</v>
      </c>
      <c r="U142" s="68" t="s">
        <v>458</v>
      </c>
      <c r="V142" s="68" t="s">
        <v>458</v>
      </c>
      <c r="W142" s="68" t="s">
        <v>458</v>
      </c>
      <c r="X142" s="68" t="s">
        <v>458</v>
      </c>
      <c r="Y142" s="68" t="s">
        <v>1439</v>
      </c>
      <c r="Z142" s="68" t="s">
        <v>458</v>
      </c>
      <c r="AA142" s="68" t="s">
        <v>458</v>
      </c>
      <c r="AB142" s="68" t="s">
        <v>458</v>
      </c>
      <c r="AC142" s="68" t="s">
        <v>458</v>
      </c>
      <c r="AD142" s="68" t="s">
        <v>458</v>
      </c>
      <c r="AE142" s="68" t="s">
        <v>458</v>
      </c>
      <c r="AF142" s="68" t="s">
        <v>458</v>
      </c>
      <c r="AG142" s="68" t="s">
        <v>458</v>
      </c>
      <c r="AH142" s="68" t="s">
        <v>458</v>
      </c>
      <c r="AI142" s="68" t="s">
        <v>458</v>
      </c>
      <c r="AJ142" s="68" t="s">
        <v>458</v>
      </c>
      <c r="AK142" s="68" t="s">
        <v>458</v>
      </c>
      <c r="AL142" s="68" t="s">
        <v>458</v>
      </c>
      <c r="AM142" s="68" t="s">
        <v>458</v>
      </c>
      <c r="AN142" s="68" t="s">
        <v>458</v>
      </c>
      <c r="AO142" s="68" t="s">
        <v>458</v>
      </c>
      <c r="AP142" s="68" t="s">
        <v>458</v>
      </c>
      <c r="AQ142" s="68" t="s">
        <v>458</v>
      </c>
      <c r="AR142" s="68" t="s">
        <v>458</v>
      </c>
      <c r="AS142" s="68" t="s">
        <v>458</v>
      </c>
      <c r="AT142" s="68" t="s">
        <v>458</v>
      </c>
      <c r="AU142" s="68" t="s">
        <v>458</v>
      </c>
      <c r="AV142" s="68" t="s">
        <v>458</v>
      </c>
      <c r="AW142" s="68" t="s">
        <v>458</v>
      </c>
      <c r="AX142" s="68" t="s">
        <v>458</v>
      </c>
      <c r="AY142" s="68" t="s">
        <v>458</v>
      </c>
      <c r="AZ142" s="68" t="s">
        <v>458</v>
      </c>
      <c r="BA142" s="68" t="s">
        <v>458</v>
      </c>
      <c r="BB142" s="68" t="s">
        <v>458</v>
      </c>
      <c r="BC142" s="68" t="s">
        <v>458</v>
      </c>
      <c r="BD142" s="68" t="s">
        <v>458</v>
      </c>
      <c r="BE142" s="68" t="s">
        <v>458</v>
      </c>
      <c r="BF142" s="68" t="s">
        <v>458</v>
      </c>
      <c r="BG142" s="68" t="s">
        <v>458</v>
      </c>
      <c r="BH142" s="68" t="s">
        <v>458</v>
      </c>
      <c r="BI142" s="68" t="s">
        <v>458</v>
      </c>
      <c r="BJ142" s="68" t="s">
        <v>458</v>
      </c>
      <c r="BK142" s="68" t="s">
        <v>458</v>
      </c>
      <c r="BL142" s="68" t="s">
        <v>458</v>
      </c>
      <c r="BM142" s="68" t="s">
        <v>458</v>
      </c>
      <c r="BN142" s="68" t="s">
        <v>1439</v>
      </c>
      <c r="BO142" s="68" t="s">
        <v>945</v>
      </c>
    </row>
    <row r="143" spans="1:67">
      <c r="A143" s="68">
        <v>141</v>
      </c>
      <c r="B143" s="68" t="s">
        <v>458</v>
      </c>
      <c r="C143" s="68" t="s">
        <v>458</v>
      </c>
      <c r="D143" s="68" t="s">
        <v>458</v>
      </c>
      <c r="E143" s="68" t="s">
        <v>458</v>
      </c>
      <c r="F143" s="68" t="s">
        <v>458</v>
      </c>
      <c r="G143" s="68" t="s">
        <v>458</v>
      </c>
      <c r="H143" s="68" t="s">
        <v>458</v>
      </c>
      <c r="I143" s="68" t="s">
        <v>458</v>
      </c>
      <c r="J143" s="68" t="s">
        <v>458</v>
      </c>
      <c r="K143" s="68" t="s">
        <v>458</v>
      </c>
      <c r="L143" s="68" t="s">
        <v>458</v>
      </c>
      <c r="M143" s="68" t="s">
        <v>458</v>
      </c>
      <c r="N143" s="68" t="s">
        <v>458</v>
      </c>
      <c r="O143" s="68" t="s">
        <v>458</v>
      </c>
      <c r="P143" s="68" t="s">
        <v>458</v>
      </c>
      <c r="Q143" s="68" t="s">
        <v>1439</v>
      </c>
      <c r="R143" s="68" t="s">
        <v>458</v>
      </c>
      <c r="S143" s="68" t="s">
        <v>458</v>
      </c>
      <c r="T143" s="68" t="s">
        <v>458</v>
      </c>
      <c r="U143" s="68" t="s">
        <v>458</v>
      </c>
      <c r="V143" s="68" t="s">
        <v>458</v>
      </c>
      <c r="W143" s="68" t="s">
        <v>458</v>
      </c>
      <c r="X143" s="68" t="s">
        <v>458</v>
      </c>
      <c r="Y143" s="68" t="s">
        <v>1439</v>
      </c>
      <c r="Z143" s="68" t="s">
        <v>458</v>
      </c>
      <c r="AA143" s="68" t="s">
        <v>458</v>
      </c>
      <c r="AB143" s="68" t="s">
        <v>458</v>
      </c>
      <c r="AC143" s="68" t="s">
        <v>458</v>
      </c>
      <c r="AD143" s="68" t="s">
        <v>458</v>
      </c>
      <c r="AE143" s="68" t="s">
        <v>458</v>
      </c>
      <c r="AF143" s="68" t="s">
        <v>458</v>
      </c>
      <c r="AG143" s="68" t="s">
        <v>458</v>
      </c>
      <c r="AH143" s="68" t="s">
        <v>458</v>
      </c>
      <c r="AI143" s="68" t="s">
        <v>458</v>
      </c>
      <c r="AJ143" s="68" t="s">
        <v>458</v>
      </c>
      <c r="AK143" s="68" t="s">
        <v>458</v>
      </c>
      <c r="AL143" s="68" t="s">
        <v>458</v>
      </c>
      <c r="AM143" s="68" t="s">
        <v>458</v>
      </c>
      <c r="AN143" s="68" t="s">
        <v>458</v>
      </c>
      <c r="AO143" s="68" t="s">
        <v>458</v>
      </c>
      <c r="AP143" s="68" t="s">
        <v>458</v>
      </c>
      <c r="AQ143" s="68" t="s">
        <v>458</v>
      </c>
      <c r="AR143" s="68" t="s">
        <v>458</v>
      </c>
      <c r="AS143" s="68" t="s">
        <v>458</v>
      </c>
      <c r="AT143" s="68" t="s">
        <v>458</v>
      </c>
      <c r="AU143" s="68" t="s">
        <v>458</v>
      </c>
      <c r="AV143" s="68" t="s">
        <v>458</v>
      </c>
      <c r="AW143" s="68" t="s">
        <v>458</v>
      </c>
      <c r="AX143" s="68" t="s">
        <v>458</v>
      </c>
      <c r="AY143" s="68" t="s">
        <v>458</v>
      </c>
      <c r="AZ143" s="68" t="s">
        <v>458</v>
      </c>
      <c r="BA143" s="68" t="s">
        <v>458</v>
      </c>
      <c r="BB143" s="68" t="s">
        <v>458</v>
      </c>
      <c r="BC143" s="68" t="s">
        <v>458</v>
      </c>
      <c r="BD143" s="68" t="s">
        <v>458</v>
      </c>
      <c r="BE143" s="68" t="s">
        <v>458</v>
      </c>
      <c r="BF143" s="68" t="s">
        <v>458</v>
      </c>
      <c r="BG143" s="68" t="s">
        <v>458</v>
      </c>
      <c r="BH143" s="68" t="s">
        <v>458</v>
      </c>
      <c r="BI143" s="68" t="s">
        <v>458</v>
      </c>
      <c r="BJ143" s="68" t="s">
        <v>458</v>
      </c>
      <c r="BK143" s="68" t="s">
        <v>458</v>
      </c>
      <c r="BL143" s="68" t="s">
        <v>458</v>
      </c>
      <c r="BM143" s="68" t="s">
        <v>458</v>
      </c>
      <c r="BN143" s="68" t="s">
        <v>1439</v>
      </c>
      <c r="BO143" s="68" t="s">
        <v>945</v>
      </c>
    </row>
    <row r="144" spans="1:67">
      <c r="A144" s="68">
        <v>142</v>
      </c>
      <c r="B144" s="68" t="s">
        <v>458</v>
      </c>
      <c r="C144" s="68" t="s">
        <v>458</v>
      </c>
      <c r="D144" s="68" t="s">
        <v>458</v>
      </c>
      <c r="E144" s="68" t="s">
        <v>458</v>
      </c>
      <c r="F144" s="68" t="s">
        <v>458</v>
      </c>
      <c r="G144" s="68" t="s">
        <v>458</v>
      </c>
      <c r="H144" s="68" t="s">
        <v>458</v>
      </c>
      <c r="I144" s="68" t="s">
        <v>458</v>
      </c>
      <c r="J144" s="68" t="s">
        <v>458</v>
      </c>
      <c r="K144" s="68" t="s">
        <v>458</v>
      </c>
      <c r="L144" s="68" t="s">
        <v>458</v>
      </c>
      <c r="M144" s="68" t="s">
        <v>458</v>
      </c>
      <c r="N144" s="68" t="s">
        <v>458</v>
      </c>
      <c r="O144" s="68" t="s">
        <v>458</v>
      </c>
      <c r="P144" s="68" t="s">
        <v>458</v>
      </c>
      <c r="Q144" s="68" t="s">
        <v>1439</v>
      </c>
      <c r="R144" s="68" t="s">
        <v>458</v>
      </c>
      <c r="S144" s="68" t="s">
        <v>458</v>
      </c>
      <c r="T144" s="68" t="s">
        <v>458</v>
      </c>
      <c r="U144" s="68" t="s">
        <v>458</v>
      </c>
      <c r="V144" s="68" t="s">
        <v>458</v>
      </c>
      <c r="W144" s="68" t="s">
        <v>458</v>
      </c>
      <c r="X144" s="68" t="s">
        <v>458</v>
      </c>
      <c r="Y144" s="68" t="s">
        <v>1439</v>
      </c>
      <c r="Z144" s="68" t="s">
        <v>458</v>
      </c>
      <c r="AA144" s="68" t="s">
        <v>458</v>
      </c>
      <c r="AB144" s="68" t="s">
        <v>458</v>
      </c>
      <c r="AC144" s="68" t="s">
        <v>458</v>
      </c>
      <c r="AD144" s="68" t="s">
        <v>458</v>
      </c>
      <c r="AE144" s="68" t="s">
        <v>458</v>
      </c>
      <c r="AF144" s="68" t="s">
        <v>458</v>
      </c>
      <c r="AG144" s="68" t="s">
        <v>458</v>
      </c>
      <c r="AH144" s="68" t="s">
        <v>458</v>
      </c>
      <c r="AI144" s="68" t="s">
        <v>458</v>
      </c>
      <c r="AJ144" s="68" t="s">
        <v>458</v>
      </c>
      <c r="AK144" s="68" t="s">
        <v>458</v>
      </c>
      <c r="AL144" s="68" t="s">
        <v>458</v>
      </c>
      <c r="AM144" s="68" t="s">
        <v>458</v>
      </c>
      <c r="AN144" s="68" t="s">
        <v>458</v>
      </c>
      <c r="AO144" s="68" t="s">
        <v>458</v>
      </c>
      <c r="AP144" s="68" t="s">
        <v>458</v>
      </c>
      <c r="AQ144" s="68" t="s">
        <v>458</v>
      </c>
      <c r="AR144" s="68" t="s">
        <v>458</v>
      </c>
      <c r="AS144" s="68" t="s">
        <v>458</v>
      </c>
      <c r="AT144" s="68" t="s">
        <v>458</v>
      </c>
      <c r="AU144" s="68" t="s">
        <v>458</v>
      </c>
      <c r="AV144" s="68" t="s">
        <v>458</v>
      </c>
      <c r="AW144" s="68" t="s">
        <v>458</v>
      </c>
      <c r="AX144" s="68" t="s">
        <v>458</v>
      </c>
      <c r="AY144" s="68" t="s">
        <v>458</v>
      </c>
      <c r="AZ144" s="68" t="s">
        <v>458</v>
      </c>
      <c r="BA144" s="68" t="s">
        <v>458</v>
      </c>
      <c r="BB144" s="68" t="s">
        <v>458</v>
      </c>
      <c r="BC144" s="68" t="s">
        <v>458</v>
      </c>
      <c r="BD144" s="68" t="s">
        <v>458</v>
      </c>
      <c r="BE144" s="68" t="s">
        <v>458</v>
      </c>
      <c r="BF144" s="68" t="s">
        <v>458</v>
      </c>
      <c r="BG144" s="68" t="s">
        <v>458</v>
      </c>
      <c r="BH144" s="68" t="s">
        <v>458</v>
      </c>
      <c r="BI144" s="68" t="s">
        <v>458</v>
      </c>
      <c r="BJ144" s="68" t="s">
        <v>458</v>
      </c>
      <c r="BK144" s="68" t="s">
        <v>458</v>
      </c>
      <c r="BL144" s="68" t="s">
        <v>458</v>
      </c>
      <c r="BM144" s="68" t="s">
        <v>458</v>
      </c>
      <c r="BN144" s="68" t="s">
        <v>1439</v>
      </c>
      <c r="BO144" s="68" t="s">
        <v>945</v>
      </c>
    </row>
    <row r="145" spans="1:67">
      <c r="A145" s="68">
        <v>143</v>
      </c>
      <c r="B145" s="68" t="s">
        <v>458</v>
      </c>
      <c r="C145" s="68" t="s">
        <v>458</v>
      </c>
      <c r="D145" s="68" t="s">
        <v>458</v>
      </c>
      <c r="E145" s="68" t="s">
        <v>458</v>
      </c>
      <c r="F145" s="68" t="s">
        <v>458</v>
      </c>
      <c r="G145" s="68" t="s">
        <v>458</v>
      </c>
      <c r="H145" s="68" t="s">
        <v>458</v>
      </c>
      <c r="I145" s="68" t="s">
        <v>458</v>
      </c>
      <c r="J145" s="68" t="s">
        <v>458</v>
      </c>
      <c r="K145" s="68" t="s">
        <v>458</v>
      </c>
      <c r="L145" s="68" t="s">
        <v>458</v>
      </c>
      <c r="M145" s="68" t="s">
        <v>458</v>
      </c>
      <c r="N145" s="68" t="s">
        <v>458</v>
      </c>
      <c r="O145" s="68" t="s">
        <v>458</v>
      </c>
      <c r="P145" s="68" t="s">
        <v>458</v>
      </c>
      <c r="Q145" s="68" t="s">
        <v>1439</v>
      </c>
      <c r="R145" s="68" t="s">
        <v>458</v>
      </c>
      <c r="S145" s="68" t="s">
        <v>458</v>
      </c>
      <c r="T145" s="68" t="s">
        <v>458</v>
      </c>
      <c r="U145" s="68" t="s">
        <v>458</v>
      </c>
      <c r="V145" s="68" t="s">
        <v>458</v>
      </c>
      <c r="W145" s="68" t="s">
        <v>458</v>
      </c>
      <c r="X145" s="68" t="s">
        <v>458</v>
      </c>
      <c r="Y145" s="68" t="s">
        <v>1439</v>
      </c>
      <c r="Z145" s="68" t="s">
        <v>458</v>
      </c>
      <c r="AA145" s="68" t="s">
        <v>458</v>
      </c>
      <c r="AB145" s="68" t="s">
        <v>458</v>
      </c>
      <c r="AC145" s="68" t="s">
        <v>458</v>
      </c>
      <c r="AD145" s="68" t="s">
        <v>458</v>
      </c>
      <c r="AE145" s="68" t="s">
        <v>458</v>
      </c>
      <c r="AF145" s="68" t="s">
        <v>458</v>
      </c>
      <c r="AG145" s="68" t="s">
        <v>458</v>
      </c>
      <c r="AH145" s="68" t="s">
        <v>458</v>
      </c>
      <c r="AI145" s="68" t="s">
        <v>458</v>
      </c>
      <c r="AJ145" s="68" t="s">
        <v>458</v>
      </c>
      <c r="AK145" s="68" t="s">
        <v>458</v>
      </c>
      <c r="AL145" s="68" t="s">
        <v>458</v>
      </c>
      <c r="AM145" s="68" t="s">
        <v>458</v>
      </c>
      <c r="AN145" s="68" t="s">
        <v>458</v>
      </c>
      <c r="AO145" s="68" t="s">
        <v>458</v>
      </c>
      <c r="AP145" s="68" t="s">
        <v>458</v>
      </c>
      <c r="AQ145" s="68" t="s">
        <v>458</v>
      </c>
      <c r="AR145" s="68" t="s">
        <v>458</v>
      </c>
      <c r="AS145" s="68" t="s">
        <v>458</v>
      </c>
      <c r="AT145" s="68" t="s">
        <v>458</v>
      </c>
      <c r="AU145" s="68" t="s">
        <v>458</v>
      </c>
      <c r="AV145" s="68" t="s">
        <v>458</v>
      </c>
      <c r="AW145" s="68" t="s">
        <v>458</v>
      </c>
      <c r="AX145" s="68" t="s">
        <v>458</v>
      </c>
      <c r="AY145" s="68" t="s">
        <v>458</v>
      </c>
      <c r="AZ145" s="68" t="s">
        <v>458</v>
      </c>
      <c r="BA145" s="68" t="s">
        <v>458</v>
      </c>
      <c r="BB145" s="68" t="s">
        <v>458</v>
      </c>
      <c r="BC145" s="68" t="s">
        <v>458</v>
      </c>
      <c r="BD145" s="68" t="s">
        <v>458</v>
      </c>
      <c r="BE145" s="68" t="s">
        <v>458</v>
      </c>
      <c r="BF145" s="68" t="s">
        <v>458</v>
      </c>
      <c r="BG145" s="68" t="s">
        <v>458</v>
      </c>
      <c r="BH145" s="68" t="s">
        <v>458</v>
      </c>
      <c r="BI145" s="68" t="s">
        <v>458</v>
      </c>
      <c r="BJ145" s="68" t="s">
        <v>458</v>
      </c>
      <c r="BK145" s="68" t="s">
        <v>458</v>
      </c>
      <c r="BL145" s="68" t="s">
        <v>458</v>
      </c>
      <c r="BM145" s="68" t="s">
        <v>458</v>
      </c>
      <c r="BN145" s="68" t="s">
        <v>1439</v>
      </c>
      <c r="BO145" s="68" t="s">
        <v>945</v>
      </c>
    </row>
    <row r="146" spans="1:67">
      <c r="A146" s="68">
        <v>144</v>
      </c>
      <c r="B146" s="68" t="s">
        <v>458</v>
      </c>
      <c r="C146" s="68" t="s">
        <v>458</v>
      </c>
      <c r="D146" s="68" t="s">
        <v>458</v>
      </c>
      <c r="E146" s="68" t="s">
        <v>458</v>
      </c>
      <c r="F146" s="68" t="s">
        <v>458</v>
      </c>
      <c r="G146" s="68" t="s">
        <v>458</v>
      </c>
      <c r="H146" s="68" t="s">
        <v>458</v>
      </c>
      <c r="I146" s="68" t="s">
        <v>458</v>
      </c>
      <c r="J146" s="68" t="s">
        <v>458</v>
      </c>
      <c r="K146" s="68" t="s">
        <v>458</v>
      </c>
      <c r="L146" s="68" t="s">
        <v>458</v>
      </c>
      <c r="M146" s="68" t="s">
        <v>458</v>
      </c>
      <c r="N146" s="68" t="s">
        <v>458</v>
      </c>
      <c r="O146" s="68" t="s">
        <v>458</v>
      </c>
      <c r="P146" s="68" t="s">
        <v>458</v>
      </c>
      <c r="Q146" s="68" t="s">
        <v>1439</v>
      </c>
      <c r="R146" s="68" t="s">
        <v>458</v>
      </c>
      <c r="S146" s="68" t="s">
        <v>458</v>
      </c>
      <c r="T146" s="68" t="s">
        <v>458</v>
      </c>
      <c r="U146" s="68" t="s">
        <v>458</v>
      </c>
      <c r="V146" s="68" t="s">
        <v>458</v>
      </c>
      <c r="W146" s="68" t="s">
        <v>458</v>
      </c>
      <c r="X146" s="68" t="s">
        <v>458</v>
      </c>
      <c r="Y146" s="68" t="s">
        <v>1439</v>
      </c>
      <c r="Z146" s="68" t="s">
        <v>458</v>
      </c>
      <c r="AA146" s="68" t="s">
        <v>458</v>
      </c>
      <c r="AB146" s="68" t="s">
        <v>458</v>
      </c>
      <c r="AC146" s="68" t="s">
        <v>458</v>
      </c>
      <c r="AD146" s="68" t="s">
        <v>458</v>
      </c>
      <c r="AE146" s="68" t="s">
        <v>458</v>
      </c>
      <c r="AF146" s="68" t="s">
        <v>458</v>
      </c>
      <c r="AG146" s="68" t="s">
        <v>458</v>
      </c>
      <c r="AH146" s="68" t="s">
        <v>458</v>
      </c>
      <c r="AI146" s="68" t="s">
        <v>458</v>
      </c>
      <c r="AJ146" s="68" t="s">
        <v>458</v>
      </c>
      <c r="AK146" s="68" t="s">
        <v>458</v>
      </c>
      <c r="AL146" s="68" t="s">
        <v>458</v>
      </c>
      <c r="AM146" s="68" t="s">
        <v>458</v>
      </c>
      <c r="AN146" s="68" t="s">
        <v>458</v>
      </c>
      <c r="AO146" s="68" t="s">
        <v>458</v>
      </c>
      <c r="AP146" s="68" t="s">
        <v>458</v>
      </c>
      <c r="AQ146" s="68" t="s">
        <v>458</v>
      </c>
      <c r="AR146" s="68" t="s">
        <v>458</v>
      </c>
      <c r="AS146" s="68" t="s">
        <v>458</v>
      </c>
      <c r="AT146" s="68" t="s">
        <v>458</v>
      </c>
      <c r="AU146" s="68" t="s">
        <v>458</v>
      </c>
      <c r="AV146" s="68" t="s">
        <v>458</v>
      </c>
      <c r="AW146" s="68" t="s">
        <v>458</v>
      </c>
      <c r="AX146" s="68" t="s">
        <v>458</v>
      </c>
      <c r="AY146" s="68" t="s">
        <v>458</v>
      </c>
      <c r="AZ146" s="68" t="s">
        <v>458</v>
      </c>
      <c r="BA146" s="68" t="s">
        <v>458</v>
      </c>
      <c r="BB146" s="68" t="s">
        <v>458</v>
      </c>
      <c r="BC146" s="68" t="s">
        <v>458</v>
      </c>
      <c r="BD146" s="68" t="s">
        <v>458</v>
      </c>
      <c r="BE146" s="68" t="s">
        <v>458</v>
      </c>
      <c r="BF146" s="68" t="s">
        <v>458</v>
      </c>
      <c r="BG146" s="68" t="s">
        <v>458</v>
      </c>
      <c r="BH146" s="68" t="s">
        <v>458</v>
      </c>
      <c r="BI146" s="68" t="s">
        <v>458</v>
      </c>
      <c r="BJ146" s="68" t="s">
        <v>458</v>
      </c>
      <c r="BK146" s="68" t="s">
        <v>458</v>
      </c>
      <c r="BL146" s="68" t="s">
        <v>458</v>
      </c>
      <c r="BM146" s="68" t="s">
        <v>458</v>
      </c>
      <c r="BN146" s="68" t="s">
        <v>1439</v>
      </c>
      <c r="BO146" s="68" t="s">
        <v>945</v>
      </c>
    </row>
    <row r="147" spans="1:67">
      <c r="A147" s="68">
        <v>145</v>
      </c>
      <c r="B147" s="68" t="s">
        <v>458</v>
      </c>
      <c r="C147" s="68" t="s">
        <v>458</v>
      </c>
      <c r="D147" s="68" t="s">
        <v>458</v>
      </c>
      <c r="E147" s="68" t="s">
        <v>458</v>
      </c>
      <c r="F147" s="68" t="s">
        <v>458</v>
      </c>
      <c r="G147" s="68" t="s">
        <v>458</v>
      </c>
      <c r="H147" s="68" t="s">
        <v>458</v>
      </c>
      <c r="I147" s="68" t="s">
        <v>458</v>
      </c>
      <c r="J147" s="68" t="s">
        <v>458</v>
      </c>
      <c r="K147" s="68" t="s">
        <v>458</v>
      </c>
      <c r="L147" s="68" t="s">
        <v>458</v>
      </c>
      <c r="M147" s="68" t="s">
        <v>458</v>
      </c>
      <c r="N147" s="68" t="s">
        <v>458</v>
      </c>
      <c r="O147" s="68" t="s">
        <v>458</v>
      </c>
      <c r="P147" s="68" t="s">
        <v>458</v>
      </c>
      <c r="Q147" s="68" t="s">
        <v>1439</v>
      </c>
      <c r="R147" s="68" t="s">
        <v>458</v>
      </c>
      <c r="S147" s="68" t="s">
        <v>458</v>
      </c>
      <c r="T147" s="68" t="s">
        <v>458</v>
      </c>
      <c r="U147" s="68" t="s">
        <v>458</v>
      </c>
      <c r="V147" s="68" t="s">
        <v>458</v>
      </c>
      <c r="W147" s="68" t="s">
        <v>458</v>
      </c>
      <c r="X147" s="68" t="s">
        <v>458</v>
      </c>
      <c r="Y147" s="68" t="s">
        <v>1439</v>
      </c>
      <c r="Z147" s="68" t="s">
        <v>458</v>
      </c>
      <c r="AA147" s="68" t="s">
        <v>458</v>
      </c>
      <c r="AB147" s="68" t="s">
        <v>458</v>
      </c>
      <c r="AC147" s="68" t="s">
        <v>458</v>
      </c>
      <c r="AD147" s="68" t="s">
        <v>458</v>
      </c>
      <c r="AE147" s="68" t="s">
        <v>458</v>
      </c>
      <c r="AF147" s="68" t="s">
        <v>458</v>
      </c>
      <c r="AG147" s="68" t="s">
        <v>458</v>
      </c>
      <c r="AH147" s="68" t="s">
        <v>458</v>
      </c>
      <c r="AI147" s="68" t="s">
        <v>458</v>
      </c>
      <c r="AJ147" s="68" t="s">
        <v>458</v>
      </c>
      <c r="AK147" s="68" t="s">
        <v>458</v>
      </c>
      <c r="AL147" s="68" t="s">
        <v>458</v>
      </c>
      <c r="AM147" s="68" t="s">
        <v>458</v>
      </c>
      <c r="AN147" s="68" t="s">
        <v>458</v>
      </c>
      <c r="AO147" s="68" t="s">
        <v>458</v>
      </c>
      <c r="AP147" s="68" t="s">
        <v>458</v>
      </c>
      <c r="AQ147" s="68" t="s">
        <v>458</v>
      </c>
      <c r="AR147" s="68" t="s">
        <v>458</v>
      </c>
      <c r="AS147" s="68" t="s">
        <v>458</v>
      </c>
      <c r="AT147" s="68" t="s">
        <v>458</v>
      </c>
      <c r="AU147" s="68" t="s">
        <v>458</v>
      </c>
      <c r="AV147" s="68" t="s">
        <v>458</v>
      </c>
      <c r="AW147" s="68" t="s">
        <v>458</v>
      </c>
      <c r="AX147" s="68" t="s">
        <v>458</v>
      </c>
      <c r="AY147" s="68" t="s">
        <v>458</v>
      </c>
      <c r="AZ147" s="68" t="s">
        <v>458</v>
      </c>
      <c r="BA147" s="68" t="s">
        <v>458</v>
      </c>
      <c r="BB147" s="68" t="s">
        <v>458</v>
      </c>
      <c r="BC147" s="68" t="s">
        <v>458</v>
      </c>
      <c r="BD147" s="68" t="s">
        <v>458</v>
      </c>
      <c r="BE147" s="68" t="s">
        <v>458</v>
      </c>
      <c r="BF147" s="68" t="s">
        <v>458</v>
      </c>
      <c r="BG147" s="68" t="s">
        <v>458</v>
      </c>
      <c r="BH147" s="68" t="s">
        <v>458</v>
      </c>
      <c r="BI147" s="68" t="s">
        <v>458</v>
      </c>
      <c r="BJ147" s="68" t="s">
        <v>458</v>
      </c>
      <c r="BK147" s="68" t="s">
        <v>458</v>
      </c>
      <c r="BL147" s="68" t="s">
        <v>458</v>
      </c>
      <c r="BM147" s="68" t="s">
        <v>458</v>
      </c>
      <c r="BN147" s="68" t="s">
        <v>1439</v>
      </c>
      <c r="BO147" s="68" t="s">
        <v>945</v>
      </c>
    </row>
    <row r="148" spans="1:67">
      <c r="A148" s="68">
        <v>146</v>
      </c>
      <c r="B148" s="68" t="s">
        <v>458</v>
      </c>
      <c r="C148" s="68" t="s">
        <v>458</v>
      </c>
      <c r="D148" s="68" t="s">
        <v>458</v>
      </c>
      <c r="E148" s="68" t="s">
        <v>458</v>
      </c>
      <c r="F148" s="68" t="s">
        <v>458</v>
      </c>
      <c r="G148" s="68" t="s">
        <v>458</v>
      </c>
      <c r="H148" s="68" t="s">
        <v>458</v>
      </c>
      <c r="I148" s="68" t="s">
        <v>458</v>
      </c>
      <c r="J148" s="68" t="s">
        <v>458</v>
      </c>
      <c r="K148" s="68" t="s">
        <v>458</v>
      </c>
      <c r="L148" s="68" t="s">
        <v>458</v>
      </c>
      <c r="M148" s="68" t="s">
        <v>458</v>
      </c>
      <c r="N148" s="68" t="s">
        <v>458</v>
      </c>
      <c r="O148" s="68" t="s">
        <v>458</v>
      </c>
      <c r="P148" s="68" t="s">
        <v>458</v>
      </c>
      <c r="Q148" s="68" t="s">
        <v>1439</v>
      </c>
      <c r="R148" s="68" t="s">
        <v>458</v>
      </c>
      <c r="S148" s="68" t="s">
        <v>458</v>
      </c>
      <c r="T148" s="68" t="s">
        <v>458</v>
      </c>
      <c r="U148" s="68" t="s">
        <v>458</v>
      </c>
      <c r="V148" s="68" t="s">
        <v>458</v>
      </c>
      <c r="W148" s="68" t="s">
        <v>458</v>
      </c>
      <c r="X148" s="68" t="s">
        <v>458</v>
      </c>
      <c r="Y148" s="68" t="s">
        <v>1439</v>
      </c>
      <c r="Z148" s="68" t="s">
        <v>458</v>
      </c>
      <c r="AA148" s="68" t="s">
        <v>458</v>
      </c>
      <c r="AB148" s="68" t="s">
        <v>458</v>
      </c>
      <c r="AC148" s="68" t="s">
        <v>458</v>
      </c>
      <c r="AD148" s="68" t="s">
        <v>458</v>
      </c>
      <c r="AE148" s="68" t="s">
        <v>458</v>
      </c>
      <c r="AF148" s="68" t="s">
        <v>458</v>
      </c>
      <c r="AG148" s="68" t="s">
        <v>458</v>
      </c>
      <c r="AH148" s="68" t="s">
        <v>458</v>
      </c>
      <c r="AI148" s="68" t="s">
        <v>458</v>
      </c>
      <c r="AJ148" s="68" t="s">
        <v>458</v>
      </c>
      <c r="AK148" s="68" t="s">
        <v>458</v>
      </c>
      <c r="AL148" s="68" t="s">
        <v>458</v>
      </c>
      <c r="AM148" s="68" t="s">
        <v>458</v>
      </c>
      <c r="AN148" s="68" t="s">
        <v>458</v>
      </c>
      <c r="AO148" s="68" t="s">
        <v>458</v>
      </c>
      <c r="AP148" s="68" t="s">
        <v>458</v>
      </c>
      <c r="AQ148" s="68" t="s">
        <v>458</v>
      </c>
      <c r="AR148" s="68" t="s">
        <v>458</v>
      </c>
      <c r="AS148" s="68" t="s">
        <v>458</v>
      </c>
      <c r="AT148" s="68" t="s">
        <v>458</v>
      </c>
      <c r="AU148" s="68" t="s">
        <v>458</v>
      </c>
      <c r="AV148" s="68" t="s">
        <v>458</v>
      </c>
      <c r="AW148" s="68" t="s">
        <v>458</v>
      </c>
      <c r="AX148" s="68" t="s">
        <v>458</v>
      </c>
      <c r="AY148" s="68" t="s">
        <v>458</v>
      </c>
      <c r="AZ148" s="68" t="s">
        <v>458</v>
      </c>
      <c r="BA148" s="68" t="s">
        <v>458</v>
      </c>
      <c r="BB148" s="68" t="s">
        <v>458</v>
      </c>
      <c r="BC148" s="68" t="s">
        <v>458</v>
      </c>
      <c r="BD148" s="68" t="s">
        <v>458</v>
      </c>
      <c r="BE148" s="68" t="s">
        <v>458</v>
      </c>
      <c r="BF148" s="68" t="s">
        <v>458</v>
      </c>
      <c r="BG148" s="68" t="s">
        <v>458</v>
      </c>
      <c r="BH148" s="68" t="s">
        <v>458</v>
      </c>
      <c r="BI148" s="68" t="s">
        <v>458</v>
      </c>
      <c r="BJ148" s="68" t="s">
        <v>458</v>
      </c>
      <c r="BK148" s="68" t="s">
        <v>458</v>
      </c>
      <c r="BL148" s="68" t="s">
        <v>458</v>
      </c>
      <c r="BM148" s="68" t="s">
        <v>458</v>
      </c>
      <c r="BN148" s="68" t="s">
        <v>1439</v>
      </c>
      <c r="BO148" s="68" t="s">
        <v>945</v>
      </c>
    </row>
    <row r="149" spans="1:67">
      <c r="A149" s="68">
        <v>147</v>
      </c>
      <c r="B149" s="68" t="s">
        <v>458</v>
      </c>
      <c r="C149" s="68" t="s">
        <v>458</v>
      </c>
      <c r="D149" s="68" t="s">
        <v>458</v>
      </c>
      <c r="E149" s="68" t="s">
        <v>458</v>
      </c>
      <c r="F149" s="68" t="s">
        <v>458</v>
      </c>
      <c r="G149" s="68" t="s">
        <v>458</v>
      </c>
      <c r="H149" s="68" t="s">
        <v>458</v>
      </c>
      <c r="I149" s="68" t="s">
        <v>458</v>
      </c>
      <c r="J149" s="68" t="s">
        <v>458</v>
      </c>
      <c r="K149" s="68" t="s">
        <v>458</v>
      </c>
      <c r="L149" s="68" t="s">
        <v>458</v>
      </c>
      <c r="M149" s="68" t="s">
        <v>458</v>
      </c>
      <c r="N149" s="68" t="s">
        <v>458</v>
      </c>
      <c r="O149" s="68" t="s">
        <v>458</v>
      </c>
      <c r="P149" s="68" t="s">
        <v>458</v>
      </c>
      <c r="Q149" s="68" t="s">
        <v>1439</v>
      </c>
      <c r="R149" s="68" t="s">
        <v>458</v>
      </c>
      <c r="S149" s="68" t="s">
        <v>458</v>
      </c>
      <c r="T149" s="68" t="s">
        <v>458</v>
      </c>
      <c r="U149" s="68" t="s">
        <v>458</v>
      </c>
      <c r="V149" s="68" t="s">
        <v>458</v>
      </c>
      <c r="W149" s="68" t="s">
        <v>458</v>
      </c>
      <c r="X149" s="68" t="s">
        <v>458</v>
      </c>
      <c r="Y149" s="68" t="s">
        <v>1439</v>
      </c>
      <c r="Z149" s="68" t="s">
        <v>458</v>
      </c>
      <c r="AA149" s="68" t="s">
        <v>458</v>
      </c>
      <c r="AB149" s="68" t="s">
        <v>458</v>
      </c>
      <c r="AC149" s="68" t="s">
        <v>458</v>
      </c>
      <c r="AD149" s="68" t="s">
        <v>458</v>
      </c>
      <c r="AE149" s="68" t="s">
        <v>458</v>
      </c>
      <c r="AF149" s="68" t="s">
        <v>458</v>
      </c>
      <c r="AG149" s="68" t="s">
        <v>458</v>
      </c>
      <c r="AH149" s="68" t="s">
        <v>458</v>
      </c>
      <c r="AI149" s="68" t="s">
        <v>458</v>
      </c>
      <c r="AJ149" s="68" t="s">
        <v>458</v>
      </c>
      <c r="AK149" s="68" t="s">
        <v>458</v>
      </c>
      <c r="AL149" s="68" t="s">
        <v>458</v>
      </c>
      <c r="AM149" s="68" t="s">
        <v>458</v>
      </c>
      <c r="AN149" s="68" t="s">
        <v>458</v>
      </c>
      <c r="AO149" s="68" t="s">
        <v>458</v>
      </c>
      <c r="AP149" s="68" t="s">
        <v>458</v>
      </c>
      <c r="AQ149" s="68" t="s">
        <v>458</v>
      </c>
      <c r="AR149" s="68" t="s">
        <v>458</v>
      </c>
      <c r="AS149" s="68" t="s">
        <v>458</v>
      </c>
      <c r="AT149" s="68" t="s">
        <v>458</v>
      </c>
      <c r="AU149" s="68" t="s">
        <v>458</v>
      </c>
      <c r="AV149" s="68" t="s">
        <v>458</v>
      </c>
      <c r="AW149" s="68" t="s">
        <v>458</v>
      </c>
      <c r="AX149" s="68" t="s">
        <v>458</v>
      </c>
      <c r="AY149" s="68" t="s">
        <v>458</v>
      </c>
      <c r="AZ149" s="68" t="s">
        <v>458</v>
      </c>
      <c r="BA149" s="68" t="s">
        <v>458</v>
      </c>
      <c r="BB149" s="68" t="s">
        <v>458</v>
      </c>
      <c r="BC149" s="68" t="s">
        <v>458</v>
      </c>
      <c r="BD149" s="68" t="s">
        <v>458</v>
      </c>
      <c r="BE149" s="68" t="s">
        <v>458</v>
      </c>
      <c r="BF149" s="68" t="s">
        <v>458</v>
      </c>
      <c r="BG149" s="68" t="s">
        <v>458</v>
      </c>
      <c r="BH149" s="68" t="s">
        <v>458</v>
      </c>
      <c r="BI149" s="68" t="s">
        <v>458</v>
      </c>
      <c r="BJ149" s="68" t="s">
        <v>458</v>
      </c>
      <c r="BK149" s="68" t="s">
        <v>458</v>
      </c>
      <c r="BL149" s="68" t="s">
        <v>458</v>
      </c>
      <c r="BM149" s="68" t="s">
        <v>458</v>
      </c>
      <c r="BN149" s="68" t="s">
        <v>1439</v>
      </c>
      <c r="BO149" s="68" t="s">
        <v>945</v>
      </c>
    </row>
    <row r="150" spans="1:67">
      <c r="A150" s="68">
        <v>148</v>
      </c>
      <c r="B150" s="68" t="s">
        <v>458</v>
      </c>
      <c r="C150" s="68" t="s">
        <v>458</v>
      </c>
      <c r="D150" s="68" t="s">
        <v>458</v>
      </c>
      <c r="E150" s="68" t="s">
        <v>458</v>
      </c>
      <c r="F150" s="68" t="s">
        <v>458</v>
      </c>
      <c r="G150" s="68" t="s">
        <v>458</v>
      </c>
      <c r="H150" s="68" t="s">
        <v>458</v>
      </c>
      <c r="I150" s="68" t="s">
        <v>458</v>
      </c>
      <c r="J150" s="68" t="s">
        <v>458</v>
      </c>
      <c r="K150" s="68" t="s">
        <v>458</v>
      </c>
      <c r="L150" s="68" t="s">
        <v>458</v>
      </c>
      <c r="M150" s="68" t="s">
        <v>458</v>
      </c>
      <c r="N150" s="68" t="s">
        <v>458</v>
      </c>
      <c r="O150" s="68" t="s">
        <v>458</v>
      </c>
      <c r="P150" s="68" t="s">
        <v>458</v>
      </c>
      <c r="Q150" s="68" t="s">
        <v>1439</v>
      </c>
      <c r="R150" s="68" t="s">
        <v>458</v>
      </c>
      <c r="S150" s="68" t="s">
        <v>458</v>
      </c>
      <c r="T150" s="68" t="s">
        <v>458</v>
      </c>
      <c r="U150" s="68" t="s">
        <v>458</v>
      </c>
      <c r="V150" s="68" t="s">
        <v>458</v>
      </c>
      <c r="W150" s="68" t="s">
        <v>458</v>
      </c>
      <c r="X150" s="68" t="s">
        <v>458</v>
      </c>
      <c r="Y150" s="68" t="s">
        <v>1439</v>
      </c>
      <c r="Z150" s="68" t="s">
        <v>458</v>
      </c>
      <c r="AA150" s="68" t="s">
        <v>458</v>
      </c>
      <c r="AB150" s="68" t="s">
        <v>458</v>
      </c>
      <c r="AC150" s="68" t="s">
        <v>458</v>
      </c>
      <c r="AD150" s="68" t="s">
        <v>458</v>
      </c>
      <c r="AE150" s="68" t="s">
        <v>458</v>
      </c>
      <c r="AF150" s="68" t="s">
        <v>458</v>
      </c>
      <c r="AG150" s="68" t="s">
        <v>458</v>
      </c>
      <c r="AH150" s="68" t="s">
        <v>458</v>
      </c>
      <c r="AI150" s="68" t="s">
        <v>458</v>
      </c>
      <c r="AJ150" s="68" t="s">
        <v>458</v>
      </c>
      <c r="AK150" s="68" t="s">
        <v>458</v>
      </c>
      <c r="AL150" s="68" t="s">
        <v>458</v>
      </c>
      <c r="AM150" s="68" t="s">
        <v>945</v>
      </c>
      <c r="AN150" s="68" t="s">
        <v>458</v>
      </c>
      <c r="AO150" s="68" t="s">
        <v>458</v>
      </c>
      <c r="AP150" s="68" t="s">
        <v>458</v>
      </c>
      <c r="AQ150" s="68" t="s">
        <v>458</v>
      </c>
      <c r="AR150" s="68" t="s">
        <v>458</v>
      </c>
      <c r="AS150" s="68" t="s">
        <v>458</v>
      </c>
      <c r="AT150" s="68" t="s">
        <v>458</v>
      </c>
      <c r="AU150" s="68" t="s">
        <v>458</v>
      </c>
      <c r="AV150" s="68" t="s">
        <v>458</v>
      </c>
      <c r="AW150" s="68" t="s">
        <v>458</v>
      </c>
      <c r="AX150" s="68" t="s">
        <v>458</v>
      </c>
      <c r="AY150" s="68" t="s">
        <v>458</v>
      </c>
      <c r="AZ150" s="68" t="s">
        <v>458</v>
      </c>
      <c r="BA150" s="68" t="s">
        <v>458</v>
      </c>
      <c r="BB150" s="68" t="s">
        <v>458</v>
      </c>
      <c r="BC150" s="68" t="s">
        <v>458</v>
      </c>
      <c r="BD150" s="68" t="s">
        <v>458</v>
      </c>
      <c r="BE150" s="68" t="s">
        <v>458</v>
      </c>
      <c r="BF150" s="68" t="s">
        <v>458</v>
      </c>
      <c r="BG150" s="68" t="s">
        <v>458</v>
      </c>
      <c r="BH150" s="68" t="s">
        <v>458</v>
      </c>
      <c r="BI150" s="68" t="s">
        <v>458</v>
      </c>
      <c r="BJ150" s="68" t="s">
        <v>458</v>
      </c>
      <c r="BK150" s="68" t="s">
        <v>458</v>
      </c>
      <c r="BL150" s="68" t="s">
        <v>458</v>
      </c>
      <c r="BM150" s="68" t="s">
        <v>458</v>
      </c>
      <c r="BN150" s="68" t="s">
        <v>1439</v>
      </c>
      <c r="BO150" s="68" t="s">
        <v>945</v>
      </c>
    </row>
    <row r="151" spans="1:67">
      <c r="A151" s="68">
        <v>149</v>
      </c>
      <c r="B151" s="68" t="s">
        <v>458</v>
      </c>
      <c r="C151" s="68" t="s">
        <v>458</v>
      </c>
      <c r="D151" s="68" t="s">
        <v>458</v>
      </c>
      <c r="E151" s="68" t="s">
        <v>458</v>
      </c>
      <c r="F151" s="68" t="s">
        <v>458</v>
      </c>
      <c r="G151" s="68" t="s">
        <v>458</v>
      </c>
      <c r="H151" s="68" t="s">
        <v>458</v>
      </c>
      <c r="I151" s="68" t="s">
        <v>458</v>
      </c>
      <c r="J151" s="68" t="s">
        <v>458</v>
      </c>
      <c r="K151" s="68" t="s">
        <v>458</v>
      </c>
      <c r="L151" s="68" t="s">
        <v>458</v>
      </c>
      <c r="M151" s="68" t="s">
        <v>458</v>
      </c>
      <c r="N151" s="68" t="s">
        <v>458</v>
      </c>
      <c r="O151" s="68" t="s">
        <v>458</v>
      </c>
      <c r="P151" s="68" t="s">
        <v>458</v>
      </c>
      <c r="Q151" s="68" t="s">
        <v>1439</v>
      </c>
      <c r="R151" s="68" t="s">
        <v>458</v>
      </c>
      <c r="S151" s="68" t="s">
        <v>458</v>
      </c>
      <c r="T151" s="68" t="s">
        <v>458</v>
      </c>
      <c r="U151" s="68" t="s">
        <v>458</v>
      </c>
      <c r="V151" s="68" t="s">
        <v>458</v>
      </c>
      <c r="W151" s="68" t="s">
        <v>458</v>
      </c>
      <c r="X151" s="68" t="s">
        <v>458</v>
      </c>
      <c r="Y151" s="68" t="s">
        <v>1439</v>
      </c>
      <c r="Z151" s="68" t="s">
        <v>458</v>
      </c>
      <c r="AA151" s="68" t="s">
        <v>458</v>
      </c>
      <c r="AB151" s="68" t="s">
        <v>458</v>
      </c>
      <c r="AC151" s="68" t="s">
        <v>458</v>
      </c>
      <c r="AD151" s="68" t="s">
        <v>458</v>
      </c>
      <c r="AE151" s="68" t="s">
        <v>458</v>
      </c>
      <c r="AF151" s="68" t="s">
        <v>458</v>
      </c>
      <c r="AG151" s="68" t="s">
        <v>458</v>
      </c>
      <c r="AH151" s="68" t="s">
        <v>458</v>
      </c>
      <c r="AI151" s="68" t="s">
        <v>458</v>
      </c>
      <c r="AJ151" s="68" t="s">
        <v>458</v>
      </c>
      <c r="AK151" s="68" t="s">
        <v>458</v>
      </c>
      <c r="AL151" s="68" t="s">
        <v>458</v>
      </c>
      <c r="AM151" s="68" t="s">
        <v>458</v>
      </c>
      <c r="AN151" s="68" t="s">
        <v>458</v>
      </c>
      <c r="AO151" s="68" t="s">
        <v>458</v>
      </c>
      <c r="AP151" s="68" t="s">
        <v>458</v>
      </c>
      <c r="AQ151" s="68" t="s">
        <v>458</v>
      </c>
      <c r="AR151" s="68" t="s">
        <v>458</v>
      </c>
      <c r="AS151" s="68" t="s">
        <v>458</v>
      </c>
      <c r="AT151" s="68" t="s">
        <v>458</v>
      </c>
      <c r="AU151" s="68" t="s">
        <v>458</v>
      </c>
      <c r="AV151" s="68" t="s">
        <v>458</v>
      </c>
      <c r="AW151" s="68" t="s">
        <v>458</v>
      </c>
      <c r="AX151" s="68" t="s">
        <v>458</v>
      </c>
      <c r="AY151" s="68" t="s">
        <v>458</v>
      </c>
      <c r="AZ151" s="68" t="s">
        <v>458</v>
      </c>
      <c r="BA151" s="68" t="s">
        <v>458</v>
      </c>
      <c r="BB151" s="68" t="s">
        <v>458</v>
      </c>
      <c r="BC151" s="68" t="s">
        <v>458</v>
      </c>
      <c r="BD151" s="68" t="s">
        <v>458</v>
      </c>
      <c r="BE151" s="68" t="s">
        <v>458</v>
      </c>
      <c r="BF151" s="68" t="s">
        <v>458</v>
      </c>
      <c r="BG151" s="68" t="s">
        <v>458</v>
      </c>
      <c r="BH151" s="68" t="s">
        <v>458</v>
      </c>
      <c r="BI151" s="68" t="s">
        <v>458</v>
      </c>
      <c r="BJ151" s="68" t="s">
        <v>458</v>
      </c>
      <c r="BK151" s="68" t="s">
        <v>458</v>
      </c>
      <c r="BL151" s="68" t="s">
        <v>458</v>
      </c>
      <c r="BM151" s="68" t="s">
        <v>458</v>
      </c>
      <c r="BN151" s="68" t="s">
        <v>1439</v>
      </c>
      <c r="BO151" s="68" t="s">
        <v>945</v>
      </c>
    </row>
    <row r="152" spans="1:67">
      <c r="A152" s="68">
        <v>150</v>
      </c>
      <c r="B152" s="68" t="s">
        <v>458</v>
      </c>
      <c r="C152" s="68" t="s">
        <v>458</v>
      </c>
      <c r="D152" s="68" t="s">
        <v>458</v>
      </c>
      <c r="E152" s="68" t="s">
        <v>458</v>
      </c>
      <c r="F152" s="68" t="s">
        <v>458</v>
      </c>
      <c r="G152" s="68" t="s">
        <v>458</v>
      </c>
      <c r="H152" s="68" t="s">
        <v>458</v>
      </c>
      <c r="I152" s="68" t="s">
        <v>458</v>
      </c>
      <c r="J152" s="68" t="s">
        <v>458</v>
      </c>
      <c r="K152" s="68" t="s">
        <v>458</v>
      </c>
      <c r="L152" s="68" t="s">
        <v>458</v>
      </c>
      <c r="M152" s="68" t="s">
        <v>458</v>
      </c>
      <c r="N152" s="68" t="s">
        <v>458</v>
      </c>
      <c r="O152" s="68" t="s">
        <v>458</v>
      </c>
      <c r="P152" s="68" t="s">
        <v>458</v>
      </c>
      <c r="Q152" s="68" t="s">
        <v>1439</v>
      </c>
      <c r="R152" s="68" t="s">
        <v>458</v>
      </c>
      <c r="S152" s="68" t="s">
        <v>458</v>
      </c>
      <c r="T152" s="68" t="s">
        <v>458</v>
      </c>
      <c r="U152" s="68" t="s">
        <v>458</v>
      </c>
      <c r="V152" s="68" t="s">
        <v>458</v>
      </c>
      <c r="W152" s="68" t="s">
        <v>458</v>
      </c>
      <c r="X152" s="68" t="s">
        <v>458</v>
      </c>
      <c r="Y152" s="68" t="s">
        <v>1439</v>
      </c>
      <c r="Z152" s="68" t="s">
        <v>458</v>
      </c>
      <c r="AA152" s="68" t="s">
        <v>458</v>
      </c>
      <c r="AB152" s="68" t="s">
        <v>458</v>
      </c>
      <c r="AC152" s="68" t="s">
        <v>458</v>
      </c>
      <c r="AD152" s="68" t="s">
        <v>458</v>
      </c>
      <c r="AE152" s="68" t="s">
        <v>458</v>
      </c>
      <c r="AF152" s="68" t="s">
        <v>458</v>
      </c>
      <c r="AG152" s="68" t="s">
        <v>458</v>
      </c>
      <c r="AH152" s="68" t="s">
        <v>458</v>
      </c>
      <c r="AI152" s="68" t="s">
        <v>458</v>
      </c>
      <c r="AJ152" s="68" t="s">
        <v>458</v>
      </c>
      <c r="AK152" s="68" t="s">
        <v>458</v>
      </c>
      <c r="AL152" s="68" t="s">
        <v>458</v>
      </c>
      <c r="AM152" s="68" t="s">
        <v>458</v>
      </c>
      <c r="AN152" s="68" t="s">
        <v>458</v>
      </c>
      <c r="AO152" s="68" t="s">
        <v>458</v>
      </c>
      <c r="AP152" s="68" t="s">
        <v>458</v>
      </c>
      <c r="AQ152" s="68" t="s">
        <v>458</v>
      </c>
      <c r="AR152" s="68" t="s">
        <v>458</v>
      </c>
      <c r="AS152" s="68" t="s">
        <v>458</v>
      </c>
      <c r="AT152" s="68" t="s">
        <v>458</v>
      </c>
      <c r="AU152" s="68" t="s">
        <v>458</v>
      </c>
      <c r="AV152" s="68" t="s">
        <v>458</v>
      </c>
      <c r="AW152" s="68" t="s">
        <v>458</v>
      </c>
      <c r="AX152" s="68" t="s">
        <v>458</v>
      </c>
      <c r="AY152" s="68" t="s">
        <v>458</v>
      </c>
      <c r="AZ152" s="68" t="s">
        <v>458</v>
      </c>
      <c r="BA152" s="68" t="s">
        <v>458</v>
      </c>
      <c r="BB152" s="68" t="s">
        <v>458</v>
      </c>
      <c r="BC152" s="68" t="s">
        <v>458</v>
      </c>
      <c r="BD152" s="68" t="s">
        <v>458</v>
      </c>
      <c r="BE152" s="68" t="s">
        <v>458</v>
      </c>
      <c r="BF152" s="68" t="s">
        <v>458</v>
      </c>
      <c r="BG152" s="68" t="s">
        <v>458</v>
      </c>
      <c r="BH152" s="68" t="s">
        <v>458</v>
      </c>
      <c r="BI152" s="68" t="s">
        <v>458</v>
      </c>
      <c r="BJ152" s="68" t="s">
        <v>458</v>
      </c>
      <c r="BK152" s="68" t="s">
        <v>458</v>
      </c>
      <c r="BL152" s="68" t="s">
        <v>458</v>
      </c>
      <c r="BM152" s="68" t="s">
        <v>458</v>
      </c>
      <c r="BN152" s="68" t="s">
        <v>1439</v>
      </c>
      <c r="BO152" s="68" t="s">
        <v>945</v>
      </c>
    </row>
    <row r="153" spans="1:67">
      <c r="A153" s="68">
        <v>151</v>
      </c>
      <c r="B153" s="68" t="s">
        <v>458</v>
      </c>
      <c r="C153" s="68" t="s">
        <v>458</v>
      </c>
      <c r="D153" s="68" t="s">
        <v>458</v>
      </c>
      <c r="E153" s="68" t="s">
        <v>458</v>
      </c>
      <c r="F153" s="68" t="s">
        <v>458</v>
      </c>
      <c r="G153" s="68" t="s">
        <v>458</v>
      </c>
      <c r="H153" s="68" t="s">
        <v>458</v>
      </c>
      <c r="I153" s="68" t="s">
        <v>458</v>
      </c>
      <c r="J153" s="68" t="s">
        <v>458</v>
      </c>
      <c r="K153" s="68" t="s">
        <v>458</v>
      </c>
      <c r="L153" s="68" t="s">
        <v>458</v>
      </c>
      <c r="M153" s="68" t="s">
        <v>458</v>
      </c>
      <c r="N153" s="68" t="s">
        <v>458</v>
      </c>
      <c r="O153" s="68" t="s">
        <v>458</v>
      </c>
      <c r="P153" s="68" t="s">
        <v>458</v>
      </c>
      <c r="Q153" s="68" t="s">
        <v>1439</v>
      </c>
      <c r="R153" s="68" t="s">
        <v>458</v>
      </c>
      <c r="S153" s="68" t="s">
        <v>458</v>
      </c>
      <c r="T153" s="68" t="s">
        <v>458</v>
      </c>
      <c r="U153" s="68" t="s">
        <v>458</v>
      </c>
      <c r="V153" s="68" t="s">
        <v>458</v>
      </c>
      <c r="W153" s="68" t="s">
        <v>458</v>
      </c>
      <c r="X153" s="68" t="s">
        <v>458</v>
      </c>
      <c r="Y153" s="68" t="s">
        <v>1439</v>
      </c>
      <c r="Z153" s="68" t="s">
        <v>458</v>
      </c>
      <c r="AA153" s="68" t="s">
        <v>458</v>
      </c>
      <c r="AB153" s="68" t="s">
        <v>458</v>
      </c>
      <c r="AC153" s="68" t="s">
        <v>458</v>
      </c>
      <c r="AD153" s="68" t="s">
        <v>458</v>
      </c>
      <c r="AE153" s="68" t="s">
        <v>458</v>
      </c>
      <c r="AF153" s="68" t="s">
        <v>458</v>
      </c>
      <c r="AG153" s="68" t="s">
        <v>458</v>
      </c>
      <c r="AH153" s="68" t="s">
        <v>458</v>
      </c>
      <c r="AI153" s="68" t="s">
        <v>458</v>
      </c>
      <c r="AJ153" s="68" t="s">
        <v>458</v>
      </c>
      <c r="AK153" s="68" t="s">
        <v>458</v>
      </c>
      <c r="AL153" s="68" t="s">
        <v>458</v>
      </c>
      <c r="AM153" s="68" t="s">
        <v>458</v>
      </c>
      <c r="AN153" s="68" t="s">
        <v>458</v>
      </c>
      <c r="AO153" s="68" t="s">
        <v>458</v>
      </c>
      <c r="AP153" s="68" t="s">
        <v>458</v>
      </c>
      <c r="AQ153" s="68" t="s">
        <v>458</v>
      </c>
      <c r="AR153" s="68" t="s">
        <v>458</v>
      </c>
      <c r="AS153" s="68" t="s">
        <v>458</v>
      </c>
      <c r="AT153" s="68" t="s">
        <v>458</v>
      </c>
      <c r="AU153" s="68" t="s">
        <v>458</v>
      </c>
      <c r="AV153" s="68" t="s">
        <v>458</v>
      </c>
      <c r="AW153" s="68" t="s">
        <v>458</v>
      </c>
      <c r="AX153" s="68" t="s">
        <v>458</v>
      </c>
      <c r="AY153" s="68" t="s">
        <v>458</v>
      </c>
      <c r="AZ153" s="68" t="s">
        <v>458</v>
      </c>
      <c r="BA153" s="68" t="s">
        <v>458</v>
      </c>
      <c r="BB153" s="68" t="s">
        <v>458</v>
      </c>
      <c r="BC153" s="68" t="s">
        <v>458</v>
      </c>
      <c r="BD153" s="68" t="s">
        <v>458</v>
      </c>
      <c r="BE153" s="68" t="s">
        <v>458</v>
      </c>
      <c r="BF153" s="68" t="s">
        <v>458</v>
      </c>
      <c r="BG153" s="68" t="s">
        <v>458</v>
      </c>
      <c r="BH153" s="68" t="s">
        <v>458</v>
      </c>
      <c r="BI153" s="68" t="s">
        <v>458</v>
      </c>
      <c r="BJ153" s="68" t="s">
        <v>458</v>
      </c>
      <c r="BK153" s="68" t="s">
        <v>458</v>
      </c>
      <c r="BL153" s="68" t="s">
        <v>458</v>
      </c>
      <c r="BM153" s="68" t="s">
        <v>458</v>
      </c>
      <c r="BN153" s="68" t="s">
        <v>1439</v>
      </c>
      <c r="BO153" s="68" t="s">
        <v>945</v>
      </c>
    </row>
    <row r="154" spans="1:67">
      <c r="A154" s="68">
        <v>152</v>
      </c>
      <c r="B154" s="68" t="s">
        <v>458</v>
      </c>
      <c r="C154" s="68" t="s">
        <v>458</v>
      </c>
      <c r="D154" s="68" t="s">
        <v>458</v>
      </c>
      <c r="E154" s="68" t="s">
        <v>458</v>
      </c>
      <c r="F154" s="68" t="s">
        <v>458</v>
      </c>
      <c r="G154" s="68" t="s">
        <v>458</v>
      </c>
      <c r="H154" s="68" t="s">
        <v>458</v>
      </c>
      <c r="I154" s="68" t="s">
        <v>458</v>
      </c>
      <c r="J154" s="68" t="s">
        <v>458</v>
      </c>
      <c r="K154" s="68" t="s">
        <v>458</v>
      </c>
      <c r="L154" s="68" t="s">
        <v>458</v>
      </c>
      <c r="M154" s="68" t="s">
        <v>458</v>
      </c>
      <c r="N154" s="68" t="s">
        <v>458</v>
      </c>
      <c r="O154" s="68" t="s">
        <v>458</v>
      </c>
      <c r="P154" s="68" t="s">
        <v>458</v>
      </c>
      <c r="Q154" s="68" t="s">
        <v>1439</v>
      </c>
      <c r="R154" s="68" t="s">
        <v>458</v>
      </c>
      <c r="S154" s="68" t="s">
        <v>458</v>
      </c>
      <c r="T154" s="68" t="s">
        <v>458</v>
      </c>
      <c r="U154" s="68" t="s">
        <v>458</v>
      </c>
      <c r="V154" s="68" t="s">
        <v>458</v>
      </c>
      <c r="W154" s="68" t="s">
        <v>458</v>
      </c>
      <c r="X154" s="68" t="s">
        <v>458</v>
      </c>
      <c r="Y154" s="68" t="s">
        <v>1439</v>
      </c>
      <c r="Z154" s="68" t="s">
        <v>458</v>
      </c>
      <c r="AA154" s="68" t="s">
        <v>458</v>
      </c>
      <c r="AB154" s="68" t="s">
        <v>458</v>
      </c>
      <c r="AC154" s="68" t="s">
        <v>458</v>
      </c>
      <c r="AD154" s="68" t="s">
        <v>458</v>
      </c>
      <c r="AE154" s="68" t="s">
        <v>458</v>
      </c>
      <c r="AF154" s="68" t="s">
        <v>458</v>
      </c>
      <c r="AG154" s="68" t="s">
        <v>458</v>
      </c>
      <c r="AH154" s="68" t="s">
        <v>458</v>
      </c>
      <c r="AI154" s="68" t="s">
        <v>458</v>
      </c>
      <c r="AJ154" s="68" t="s">
        <v>458</v>
      </c>
      <c r="AK154" s="68" t="s">
        <v>458</v>
      </c>
      <c r="AL154" s="68" t="s">
        <v>458</v>
      </c>
      <c r="AM154" s="68" t="s">
        <v>458</v>
      </c>
      <c r="AN154" s="68" t="s">
        <v>458</v>
      </c>
      <c r="AO154" s="68" t="s">
        <v>458</v>
      </c>
      <c r="AP154" s="68" t="s">
        <v>458</v>
      </c>
      <c r="AQ154" s="68" t="s">
        <v>458</v>
      </c>
      <c r="AR154" s="68" t="s">
        <v>458</v>
      </c>
      <c r="AS154" s="68" t="s">
        <v>458</v>
      </c>
      <c r="AT154" s="68" t="s">
        <v>458</v>
      </c>
      <c r="AU154" s="68" t="s">
        <v>458</v>
      </c>
      <c r="AV154" s="68" t="s">
        <v>458</v>
      </c>
      <c r="AW154" s="68" t="s">
        <v>458</v>
      </c>
      <c r="AX154" s="68" t="s">
        <v>458</v>
      </c>
      <c r="AY154" s="68" t="s">
        <v>458</v>
      </c>
      <c r="AZ154" s="68" t="s">
        <v>458</v>
      </c>
      <c r="BA154" s="68" t="s">
        <v>458</v>
      </c>
      <c r="BB154" s="68" t="s">
        <v>458</v>
      </c>
      <c r="BC154" s="68" t="s">
        <v>458</v>
      </c>
      <c r="BD154" s="68" t="s">
        <v>458</v>
      </c>
      <c r="BE154" s="68" t="s">
        <v>458</v>
      </c>
      <c r="BF154" s="68" t="s">
        <v>458</v>
      </c>
      <c r="BG154" s="68" t="s">
        <v>458</v>
      </c>
      <c r="BH154" s="68" t="s">
        <v>458</v>
      </c>
      <c r="BI154" s="68" t="s">
        <v>458</v>
      </c>
      <c r="BJ154" s="68" t="s">
        <v>458</v>
      </c>
      <c r="BK154" s="68" t="s">
        <v>458</v>
      </c>
      <c r="BL154" s="68" t="s">
        <v>458</v>
      </c>
      <c r="BM154" s="68" t="s">
        <v>458</v>
      </c>
      <c r="BN154" s="68" t="s">
        <v>1439</v>
      </c>
      <c r="BO154" s="68" t="s">
        <v>945</v>
      </c>
    </row>
    <row r="155" spans="1:67">
      <c r="A155" s="68">
        <v>153</v>
      </c>
      <c r="B155" s="68" t="s">
        <v>458</v>
      </c>
      <c r="C155" s="68" t="s">
        <v>458</v>
      </c>
      <c r="D155" s="68" t="s">
        <v>458</v>
      </c>
      <c r="E155" s="68" t="s">
        <v>458</v>
      </c>
      <c r="F155" s="68" t="s">
        <v>458</v>
      </c>
      <c r="G155" s="68" t="s">
        <v>458</v>
      </c>
      <c r="H155" s="68" t="s">
        <v>458</v>
      </c>
      <c r="I155" s="68" t="s">
        <v>458</v>
      </c>
      <c r="J155" s="68" t="s">
        <v>458</v>
      </c>
      <c r="K155" s="68" t="s">
        <v>458</v>
      </c>
      <c r="L155" s="68" t="s">
        <v>458</v>
      </c>
      <c r="M155" s="68" t="s">
        <v>458</v>
      </c>
      <c r="N155" s="68" t="s">
        <v>458</v>
      </c>
      <c r="O155" s="68" t="s">
        <v>458</v>
      </c>
      <c r="P155" s="68" t="s">
        <v>458</v>
      </c>
      <c r="Q155" s="68" t="s">
        <v>1439</v>
      </c>
      <c r="R155" s="68" t="s">
        <v>458</v>
      </c>
      <c r="S155" s="68" t="s">
        <v>458</v>
      </c>
      <c r="T155" s="68" t="s">
        <v>458</v>
      </c>
      <c r="U155" s="68" t="s">
        <v>458</v>
      </c>
      <c r="V155" s="68" t="s">
        <v>458</v>
      </c>
      <c r="W155" s="68" t="s">
        <v>458</v>
      </c>
      <c r="X155" s="68" t="s">
        <v>458</v>
      </c>
      <c r="Y155" s="68" t="s">
        <v>1439</v>
      </c>
      <c r="Z155" s="68" t="s">
        <v>458</v>
      </c>
      <c r="AA155" s="68" t="s">
        <v>458</v>
      </c>
      <c r="AB155" s="68" t="s">
        <v>458</v>
      </c>
      <c r="AC155" s="68" t="s">
        <v>458</v>
      </c>
      <c r="AD155" s="68" t="s">
        <v>458</v>
      </c>
      <c r="AE155" s="68" t="s">
        <v>458</v>
      </c>
      <c r="AF155" s="68" t="s">
        <v>458</v>
      </c>
      <c r="AG155" s="68" t="s">
        <v>458</v>
      </c>
      <c r="AH155" s="68" t="s">
        <v>458</v>
      </c>
      <c r="AI155" s="68" t="s">
        <v>458</v>
      </c>
      <c r="AJ155" s="68" t="s">
        <v>458</v>
      </c>
      <c r="AK155" s="68" t="s">
        <v>458</v>
      </c>
      <c r="AL155" s="68" t="s">
        <v>458</v>
      </c>
      <c r="AM155" s="68" t="s">
        <v>458</v>
      </c>
      <c r="AN155" s="68" t="s">
        <v>458</v>
      </c>
      <c r="AO155" s="68" t="s">
        <v>458</v>
      </c>
      <c r="AP155" s="68" t="s">
        <v>458</v>
      </c>
      <c r="AQ155" s="68" t="s">
        <v>458</v>
      </c>
      <c r="AR155" s="68" t="s">
        <v>458</v>
      </c>
      <c r="AS155" s="68" t="s">
        <v>458</v>
      </c>
      <c r="AT155" s="68" t="s">
        <v>458</v>
      </c>
      <c r="AU155" s="68" t="s">
        <v>458</v>
      </c>
      <c r="AV155" s="68" t="s">
        <v>458</v>
      </c>
      <c r="AW155" s="68" t="s">
        <v>458</v>
      </c>
      <c r="AX155" s="68" t="s">
        <v>458</v>
      </c>
      <c r="AY155" s="68" t="s">
        <v>458</v>
      </c>
      <c r="AZ155" s="68" t="s">
        <v>458</v>
      </c>
      <c r="BA155" s="68" t="s">
        <v>458</v>
      </c>
      <c r="BB155" s="68" t="s">
        <v>458</v>
      </c>
      <c r="BC155" s="68" t="s">
        <v>458</v>
      </c>
      <c r="BD155" s="68" t="s">
        <v>458</v>
      </c>
      <c r="BE155" s="68" t="s">
        <v>458</v>
      </c>
      <c r="BF155" s="68" t="s">
        <v>458</v>
      </c>
      <c r="BG155" s="68" t="s">
        <v>458</v>
      </c>
      <c r="BH155" s="68" t="s">
        <v>458</v>
      </c>
      <c r="BI155" s="68" t="s">
        <v>458</v>
      </c>
      <c r="BJ155" s="68" t="s">
        <v>458</v>
      </c>
      <c r="BK155" s="68" t="s">
        <v>458</v>
      </c>
      <c r="BL155" s="68" t="s">
        <v>458</v>
      </c>
      <c r="BM155" s="68" t="s">
        <v>458</v>
      </c>
      <c r="BN155" s="68" t="s">
        <v>1439</v>
      </c>
      <c r="BO155" s="68" t="s">
        <v>945</v>
      </c>
    </row>
    <row r="156" spans="1:67">
      <c r="A156" s="68">
        <v>154</v>
      </c>
      <c r="B156" s="68" t="s">
        <v>458</v>
      </c>
      <c r="C156" s="68" t="s">
        <v>458</v>
      </c>
      <c r="D156" s="68" t="s">
        <v>458</v>
      </c>
      <c r="E156" s="68" t="s">
        <v>458</v>
      </c>
      <c r="F156" s="68" t="s">
        <v>458</v>
      </c>
      <c r="G156" s="68" t="s">
        <v>458</v>
      </c>
      <c r="H156" s="68" t="s">
        <v>458</v>
      </c>
      <c r="I156" s="68" t="s">
        <v>458</v>
      </c>
      <c r="J156" s="68" t="s">
        <v>458</v>
      </c>
      <c r="K156" s="68" t="s">
        <v>458</v>
      </c>
      <c r="L156" s="68" t="s">
        <v>458</v>
      </c>
      <c r="M156" s="68" t="s">
        <v>458</v>
      </c>
      <c r="N156" s="68" t="s">
        <v>458</v>
      </c>
      <c r="O156" s="68" t="s">
        <v>458</v>
      </c>
      <c r="P156" s="68" t="s">
        <v>458</v>
      </c>
      <c r="Q156" s="68" t="s">
        <v>1439</v>
      </c>
      <c r="R156" s="68" t="s">
        <v>458</v>
      </c>
      <c r="S156" s="68" t="s">
        <v>458</v>
      </c>
      <c r="T156" s="68" t="s">
        <v>458</v>
      </c>
      <c r="U156" s="68" t="s">
        <v>458</v>
      </c>
      <c r="V156" s="68" t="s">
        <v>458</v>
      </c>
      <c r="W156" s="68" t="s">
        <v>458</v>
      </c>
      <c r="X156" s="68" t="s">
        <v>458</v>
      </c>
      <c r="Y156" s="68" t="s">
        <v>1439</v>
      </c>
      <c r="Z156" s="68" t="s">
        <v>458</v>
      </c>
      <c r="AA156" s="68" t="s">
        <v>458</v>
      </c>
      <c r="AB156" s="68" t="s">
        <v>458</v>
      </c>
      <c r="AC156" s="68" t="s">
        <v>458</v>
      </c>
      <c r="AD156" s="68" t="s">
        <v>458</v>
      </c>
      <c r="AE156" s="68" t="s">
        <v>458</v>
      </c>
      <c r="AF156" s="68" t="s">
        <v>458</v>
      </c>
      <c r="AG156" s="68" t="s">
        <v>458</v>
      </c>
      <c r="AH156" s="68" t="s">
        <v>458</v>
      </c>
      <c r="AI156" s="68" t="s">
        <v>458</v>
      </c>
      <c r="AJ156" s="68" t="s">
        <v>458</v>
      </c>
      <c r="AK156" s="68" t="s">
        <v>458</v>
      </c>
      <c r="AL156" s="68" t="s">
        <v>458</v>
      </c>
      <c r="AM156" s="68" t="s">
        <v>458</v>
      </c>
      <c r="AN156" s="68" t="s">
        <v>458</v>
      </c>
      <c r="AO156" s="68" t="s">
        <v>458</v>
      </c>
      <c r="AP156" s="68" t="s">
        <v>458</v>
      </c>
      <c r="AQ156" s="68" t="s">
        <v>458</v>
      </c>
      <c r="AR156" s="68" t="s">
        <v>458</v>
      </c>
      <c r="AS156" s="68" t="s">
        <v>458</v>
      </c>
      <c r="AT156" s="68" t="s">
        <v>458</v>
      </c>
      <c r="AU156" s="68" t="s">
        <v>458</v>
      </c>
      <c r="AV156" s="68" t="s">
        <v>458</v>
      </c>
      <c r="AW156" s="68" t="s">
        <v>458</v>
      </c>
      <c r="AX156" s="68" t="s">
        <v>458</v>
      </c>
      <c r="AY156" s="68" t="s">
        <v>458</v>
      </c>
      <c r="AZ156" s="68" t="s">
        <v>458</v>
      </c>
      <c r="BA156" s="68" t="s">
        <v>458</v>
      </c>
      <c r="BB156" s="68" t="s">
        <v>458</v>
      </c>
      <c r="BC156" s="68" t="s">
        <v>458</v>
      </c>
      <c r="BD156" s="68" t="s">
        <v>458</v>
      </c>
      <c r="BE156" s="68" t="s">
        <v>458</v>
      </c>
      <c r="BF156" s="68" t="s">
        <v>458</v>
      </c>
      <c r="BG156" s="68" t="s">
        <v>458</v>
      </c>
      <c r="BH156" s="68" t="s">
        <v>458</v>
      </c>
      <c r="BI156" s="68" t="s">
        <v>458</v>
      </c>
      <c r="BJ156" s="68" t="s">
        <v>458</v>
      </c>
      <c r="BK156" s="68" t="s">
        <v>458</v>
      </c>
      <c r="BL156" s="68" t="s">
        <v>458</v>
      </c>
      <c r="BM156" s="68" t="s">
        <v>458</v>
      </c>
      <c r="BN156" s="68" t="s">
        <v>1439</v>
      </c>
      <c r="BO156" s="68" t="s">
        <v>945</v>
      </c>
    </row>
    <row r="157" spans="1:67">
      <c r="A157" s="68">
        <v>155</v>
      </c>
      <c r="B157" s="68" t="s">
        <v>458</v>
      </c>
      <c r="C157" s="68" t="s">
        <v>458</v>
      </c>
      <c r="D157" s="68" t="s">
        <v>458</v>
      </c>
      <c r="E157" s="68" t="s">
        <v>458</v>
      </c>
      <c r="F157" s="68" t="s">
        <v>458</v>
      </c>
      <c r="G157" s="68" t="s">
        <v>458</v>
      </c>
      <c r="H157" s="68" t="s">
        <v>458</v>
      </c>
      <c r="I157" s="68" t="s">
        <v>458</v>
      </c>
      <c r="J157" s="68" t="s">
        <v>458</v>
      </c>
      <c r="K157" s="68" t="s">
        <v>458</v>
      </c>
      <c r="L157" s="68" t="s">
        <v>458</v>
      </c>
      <c r="M157" s="68" t="s">
        <v>458</v>
      </c>
      <c r="N157" s="68" t="s">
        <v>458</v>
      </c>
      <c r="O157" s="68" t="s">
        <v>458</v>
      </c>
      <c r="P157" s="68" t="s">
        <v>458</v>
      </c>
      <c r="Q157" s="68" t="s">
        <v>1439</v>
      </c>
      <c r="R157" s="68" t="s">
        <v>458</v>
      </c>
      <c r="S157" s="68" t="s">
        <v>458</v>
      </c>
      <c r="T157" s="68" t="s">
        <v>458</v>
      </c>
      <c r="U157" s="68" t="s">
        <v>458</v>
      </c>
      <c r="V157" s="68" t="s">
        <v>458</v>
      </c>
      <c r="W157" s="68" t="s">
        <v>458</v>
      </c>
      <c r="X157" s="68" t="s">
        <v>458</v>
      </c>
      <c r="Y157" s="68" t="s">
        <v>1439</v>
      </c>
      <c r="Z157" s="68" t="s">
        <v>458</v>
      </c>
      <c r="AA157" s="68" t="s">
        <v>458</v>
      </c>
      <c r="AB157" s="68" t="s">
        <v>458</v>
      </c>
      <c r="AC157" s="68" t="s">
        <v>458</v>
      </c>
      <c r="AD157" s="68" t="s">
        <v>458</v>
      </c>
      <c r="AE157" s="68" t="s">
        <v>458</v>
      </c>
      <c r="AF157" s="68" t="s">
        <v>458</v>
      </c>
      <c r="AG157" s="68" t="s">
        <v>458</v>
      </c>
      <c r="AH157" s="68" t="s">
        <v>458</v>
      </c>
      <c r="AI157" s="68" t="s">
        <v>458</v>
      </c>
      <c r="AJ157" s="68" t="s">
        <v>458</v>
      </c>
      <c r="AK157" s="68" t="s">
        <v>458</v>
      </c>
      <c r="AL157" s="68" t="s">
        <v>458</v>
      </c>
      <c r="AM157" s="68" t="s">
        <v>458</v>
      </c>
      <c r="AN157" s="68" t="s">
        <v>458</v>
      </c>
      <c r="AO157" s="68" t="s">
        <v>458</v>
      </c>
      <c r="AP157" s="68" t="s">
        <v>458</v>
      </c>
      <c r="AQ157" s="68" t="s">
        <v>458</v>
      </c>
      <c r="AR157" s="68" t="s">
        <v>458</v>
      </c>
      <c r="AS157" s="68" t="s">
        <v>458</v>
      </c>
      <c r="AT157" s="68" t="s">
        <v>458</v>
      </c>
      <c r="AU157" s="68" t="s">
        <v>458</v>
      </c>
      <c r="AV157" s="68" t="s">
        <v>458</v>
      </c>
      <c r="AW157" s="68" t="s">
        <v>458</v>
      </c>
      <c r="AX157" s="68" t="s">
        <v>458</v>
      </c>
      <c r="AY157" s="68" t="s">
        <v>458</v>
      </c>
      <c r="AZ157" s="68" t="s">
        <v>458</v>
      </c>
      <c r="BA157" s="68" t="s">
        <v>458</v>
      </c>
      <c r="BB157" s="68" t="s">
        <v>458</v>
      </c>
      <c r="BC157" s="68" t="s">
        <v>458</v>
      </c>
      <c r="BD157" s="68" t="s">
        <v>458</v>
      </c>
      <c r="BE157" s="68" t="s">
        <v>458</v>
      </c>
      <c r="BF157" s="68" t="s">
        <v>458</v>
      </c>
      <c r="BG157" s="68" t="s">
        <v>458</v>
      </c>
      <c r="BH157" s="68" t="s">
        <v>458</v>
      </c>
      <c r="BI157" s="68" t="s">
        <v>458</v>
      </c>
      <c r="BJ157" s="68" t="s">
        <v>458</v>
      </c>
      <c r="BK157" s="68" t="s">
        <v>458</v>
      </c>
      <c r="BL157" s="68" t="s">
        <v>458</v>
      </c>
      <c r="BM157" s="68" t="s">
        <v>458</v>
      </c>
      <c r="BN157" s="68" t="s">
        <v>1439</v>
      </c>
      <c r="BO157" s="68" t="s">
        <v>945</v>
      </c>
    </row>
    <row r="158" spans="1:67">
      <c r="A158" s="68">
        <v>156</v>
      </c>
      <c r="B158" s="68" t="s">
        <v>458</v>
      </c>
      <c r="C158" s="68" t="s">
        <v>458</v>
      </c>
      <c r="D158" s="68" t="s">
        <v>458</v>
      </c>
      <c r="E158" s="68" t="s">
        <v>458</v>
      </c>
      <c r="F158" s="68" t="s">
        <v>458</v>
      </c>
      <c r="G158" s="68" t="s">
        <v>458</v>
      </c>
      <c r="H158" s="68" t="s">
        <v>458</v>
      </c>
      <c r="I158" s="68" t="s">
        <v>458</v>
      </c>
      <c r="J158" s="68" t="s">
        <v>458</v>
      </c>
      <c r="K158" s="68" t="s">
        <v>458</v>
      </c>
      <c r="L158" s="68" t="s">
        <v>458</v>
      </c>
      <c r="M158" s="68" t="s">
        <v>458</v>
      </c>
      <c r="N158" s="68" t="s">
        <v>458</v>
      </c>
      <c r="O158" s="68" t="s">
        <v>458</v>
      </c>
      <c r="P158" s="68" t="s">
        <v>458</v>
      </c>
      <c r="Q158" s="68" t="s">
        <v>1439</v>
      </c>
      <c r="R158" s="68" t="s">
        <v>458</v>
      </c>
      <c r="S158" s="68" t="s">
        <v>458</v>
      </c>
      <c r="T158" s="68" t="s">
        <v>458</v>
      </c>
      <c r="U158" s="68" t="s">
        <v>458</v>
      </c>
      <c r="V158" s="68" t="s">
        <v>458</v>
      </c>
      <c r="W158" s="68" t="s">
        <v>458</v>
      </c>
      <c r="X158" s="68" t="s">
        <v>458</v>
      </c>
      <c r="Y158" s="68" t="s">
        <v>1439</v>
      </c>
      <c r="Z158" s="68" t="s">
        <v>458</v>
      </c>
      <c r="AA158" s="68" t="s">
        <v>458</v>
      </c>
      <c r="AB158" s="68" t="s">
        <v>458</v>
      </c>
      <c r="AC158" s="68" t="s">
        <v>458</v>
      </c>
      <c r="AD158" s="68" t="s">
        <v>458</v>
      </c>
      <c r="AE158" s="68" t="s">
        <v>458</v>
      </c>
      <c r="AF158" s="68" t="s">
        <v>458</v>
      </c>
      <c r="AG158" s="68" t="s">
        <v>458</v>
      </c>
      <c r="AH158" s="68" t="s">
        <v>458</v>
      </c>
      <c r="AI158" s="68" t="s">
        <v>458</v>
      </c>
      <c r="AJ158" s="68" t="s">
        <v>458</v>
      </c>
      <c r="AK158" s="68" t="s">
        <v>458</v>
      </c>
      <c r="AL158" s="68" t="s">
        <v>458</v>
      </c>
      <c r="AM158" s="68" t="s">
        <v>458</v>
      </c>
      <c r="AN158" s="68" t="s">
        <v>458</v>
      </c>
      <c r="AO158" s="68" t="s">
        <v>458</v>
      </c>
      <c r="AP158" s="68" t="s">
        <v>458</v>
      </c>
      <c r="AQ158" s="68" t="s">
        <v>458</v>
      </c>
      <c r="AR158" s="68" t="s">
        <v>458</v>
      </c>
      <c r="AS158" s="68" t="s">
        <v>458</v>
      </c>
      <c r="AT158" s="68" t="s">
        <v>458</v>
      </c>
      <c r="AU158" s="68" t="s">
        <v>458</v>
      </c>
      <c r="AV158" s="68" t="s">
        <v>458</v>
      </c>
      <c r="AW158" s="68" t="s">
        <v>458</v>
      </c>
      <c r="AX158" s="68" t="s">
        <v>458</v>
      </c>
      <c r="AY158" s="68" t="s">
        <v>458</v>
      </c>
      <c r="AZ158" s="68" t="s">
        <v>458</v>
      </c>
      <c r="BA158" s="68" t="s">
        <v>458</v>
      </c>
      <c r="BB158" s="68" t="s">
        <v>458</v>
      </c>
      <c r="BC158" s="68" t="s">
        <v>458</v>
      </c>
      <c r="BD158" s="68" t="s">
        <v>458</v>
      </c>
      <c r="BE158" s="68" t="s">
        <v>458</v>
      </c>
      <c r="BF158" s="68" t="s">
        <v>458</v>
      </c>
      <c r="BG158" s="68" t="s">
        <v>458</v>
      </c>
      <c r="BH158" s="68" t="s">
        <v>458</v>
      </c>
      <c r="BI158" s="68" t="s">
        <v>458</v>
      </c>
      <c r="BJ158" s="68" t="s">
        <v>458</v>
      </c>
      <c r="BK158" s="68" t="s">
        <v>458</v>
      </c>
      <c r="BL158" s="68" t="s">
        <v>458</v>
      </c>
      <c r="BM158" s="68" t="s">
        <v>458</v>
      </c>
      <c r="BN158" s="68" t="s">
        <v>1439</v>
      </c>
      <c r="BO158" s="68" t="s">
        <v>945</v>
      </c>
    </row>
    <row r="159" spans="1:67">
      <c r="A159" s="68">
        <v>157</v>
      </c>
      <c r="B159" s="68" t="s">
        <v>458</v>
      </c>
      <c r="C159" s="68" t="s">
        <v>458</v>
      </c>
      <c r="D159" s="68" t="s">
        <v>458</v>
      </c>
      <c r="E159" s="68" t="s">
        <v>458</v>
      </c>
      <c r="F159" s="68" t="s">
        <v>458</v>
      </c>
      <c r="G159" s="68" t="s">
        <v>458</v>
      </c>
      <c r="H159" s="68" t="s">
        <v>458</v>
      </c>
      <c r="I159" s="68" t="s">
        <v>458</v>
      </c>
      <c r="J159" s="68" t="s">
        <v>458</v>
      </c>
      <c r="K159" s="68" t="s">
        <v>458</v>
      </c>
      <c r="L159" s="68" t="s">
        <v>458</v>
      </c>
      <c r="M159" s="68" t="s">
        <v>458</v>
      </c>
      <c r="N159" s="68" t="s">
        <v>458</v>
      </c>
      <c r="O159" s="68" t="s">
        <v>458</v>
      </c>
      <c r="P159" s="68" t="s">
        <v>458</v>
      </c>
      <c r="Q159" s="68" t="s">
        <v>1439</v>
      </c>
      <c r="R159" s="68" t="s">
        <v>458</v>
      </c>
      <c r="S159" s="68" t="s">
        <v>458</v>
      </c>
      <c r="T159" s="68" t="s">
        <v>458</v>
      </c>
      <c r="U159" s="68" t="s">
        <v>458</v>
      </c>
      <c r="V159" s="68" t="s">
        <v>458</v>
      </c>
      <c r="W159" s="68" t="s">
        <v>458</v>
      </c>
      <c r="X159" s="68" t="s">
        <v>458</v>
      </c>
      <c r="Y159" s="68" t="s">
        <v>1439</v>
      </c>
      <c r="Z159" s="68" t="s">
        <v>458</v>
      </c>
      <c r="AA159" s="68" t="s">
        <v>458</v>
      </c>
      <c r="AB159" s="68" t="s">
        <v>458</v>
      </c>
      <c r="AC159" s="68" t="s">
        <v>458</v>
      </c>
      <c r="AD159" s="68" t="s">
        <v>458</v>
      </c>
      <c r="AE159" s="68" t="s">
        <v>458</v>
      </c>
      <c r="AF159" s="68" t="s">
        <v>458</v>
      </c>
      <c r="AG159" s="68" t="s">
        <v>458</v>
      </c>
      <c r="AH159" s="68" t="s">
        <v>458</v>
      </c>
      <c r="AI159" s="68" t="s">
        <v>458</v>
      </c>
      <c r="AJ159" s="68" t="s">
        <v>458</v>
      </c>
      <c r="AK159" s="68" t="s">
        <v>458</v>
      </c>
      <c r="AL159" s="68" t="s">
        <v>458</v>
      </c>
      <c r="AM159" s="68" t="s">
        <v>945</v>
      </c>
      <c r="AN159" s="68" t="s">
        <v>458</v>
      </c>
      <c r="AO159" s="68" t="s">
        <v>458</v>
      </c>
      <c r="AP159" s="68" t="s">
        <v>458</v>
      </c>
      <c r="AQ159" s="68" t="s">
        <v>458</v>
      </c>
      <c r="AR159" s="68" t="s">
        <v>458</v>
      </c>
      <c r="AS159" s="68" t="s">
        <v>458</v>
      </c>
      <c r="AT159" s="68" t="s">
        <v>458</v>
      </c>
      <c r="AU159" s="68" t="s">
        <v>458</v>
      </c>
      <c r="AV159" s="68" t="s">
        <v>458</v>
      </c>
      <c r="AW159" s="68" t="s">
        <v>458</v>
      </c>
      <c r="AX159" s="68" t="s">
        <v>458</v>
      </c>
      <c r="AY159" s="68" t="s">
        <v>458</v>
      </c>
      <c r="AZ159" s="68" t="s">
        <v>458</v>
      </c>
      <c r="BA159" s="68" t="s">
        <v>458</v>
      </c>
      <c r="BB159" s="68" t="s">
        <v>458</v>
      </c>
      <c r="BC159" s="68" t="s">
        <v>458</v>
      </c>
      <c r="BD159" s="68" t="s">
        <v>458</v>
      </c>
      <c r="BE159" s="68" t="s">
        <v>458</v>
      </c>
      <c r="BF159" s="68" t="s">
        <v>458</v>
      </c>
      <c r="BG159" s="68" t="s">
        <v>458</v>
      </c>
      <c r="BH159" s="68" t="s">
        <v>458</v>
      </c>
      <c r="BI159" s="68" t="s">
        <v>458</v>
      </c>
      <c r="BJ159" s="68" t="s">
        <v>458</v>
      </c>
      <c r="BK159" s="68" t="s">
        <v>458</v>
      </c>
      <c r="BL159" s="68" t="s">
        <v>458</v>
      </c>
      <c r="BM159" s="68" t="s">
        <v>458</v>
      </c>
      <c r="BN159" s="68" t="s">
        <v>1439</v>
      </c>
      <c r="BO159" s="68" t="s">
        <v>945</v>
      </c>
    </row>
    <row r="160" spans="1:67">
      <c r="A160" s="68">
        <v>158</v>
      </c>
      <c r="B160" s="68" t="s">
        <v>458</v>
      </c>
      <c r="C160" s="68" t="s">
        <v>458</v>
      </c>
      <c r="D160" s="68" t="s">
        <v>458</v>
      </c>
      <c r="E160" s="68" t="s">
        <v>458</v>
      </c>
      <c r="F160" s="68" t="s">
        <v>458</v>
      </c>
      <c r="G160" s="68" t="s">
        <v>458</v>
      </c>
      <c r="H160" s="68" t="s">
        <v>458</v>
      </c>
      <c r="I160" s="68" t="s">
        <v>458</v>
      </c>
      <c r="J160" s="68" t="s">
        <v>458</v>
      </c>
      <c r="K160" s="68" t="s">
        <v>458</v>
      </c>
      <c r="L160" s="68" t="s">
        <v>458</v>
      </c>
      <c r="M160" s="68" t="s">
        <v>458</v>
      </c>
      <c r="N160" s="68" t="s">
        <v>458</v>
      </c>
      <c r="O160" s="68" t="s">
        <v>458</v>
      </c>
      <c r="P160" s="68" t="s">
        <v>458</v>
      </c>
      <c r="Q160" s="68" t="s">
        <v>1439</v>
      </c>
      <c r="R160" s="68" t="s">
        <v>458</v>
      </c>
      <c r="S160" s="68" t="s">
        <v>458</v>
      </c>
      <c r="T160" s="68" t="s">
        <v>458</v>
      </c>
      <c r="U160" s="68" t="s">
        <v>458</v>
      </c>
      <c r="V160" s="68" t="s">
        <v>458</v>
      </c>
      <c r="W160" s="68" t="s">
        <v>458</v>
      </c>
      <c r="X160" s="68" t="s">
        <v>458</v>
      </c>
      <c r="Y160" s="68" t="s">
        <v>1439</v>
      </c>
      <c r="Z160" s="68" t="s">
        <v>458</v>
      </c>
      <c r="AA160" s="68" t="s">
        <v>458</v>
      </c>
      <c r="AB160" s="68" t="s">
        <v>458</v>
      </c>
      <c r="AC160" s="68" t="s">
        <v>458</v>
      </c>
      <c r="AD160" s="68" t="s">
        <v>458</v>
      </c>
      <c r="AE160" s="68" t="s">
        <v>458</v>
      </c>
      <c r="AF160" s="68" t="s">
        <v>458</v>
      </c>
      <c r="AG160" s="68" t="s">
        <v>458</v>
      </c>
      <c r="AH160" s="68" t="s">
        <v>458</v>
      </c>
      <c r="AI160" s="68" t="s">
        <v>458</v>
      </c>
      <c r="AJ160" s="68" t="s">
        <v>458</v>
      </c>
      <c r="AK160" s="68" t="s">
        <v>458</v>
      </c>
      <c r="AL160" s="68" t="s">
        <v>458</v>
      </c>
      <c r="AM160" s="68" t="s">
        <v>458</v>
      </c>
      <c r="AN160" s="68" t="s">
        <v>458</v>
      </c>
      <c r="AO160" s="68" t="s">
        <v>458</v>
      </c>
      <c r="AP160" s="68" t="s">
        <v>458</v>
      </c>
      <c r="AQ160" s="68" t="s">
        <v>458</v>
      </c>
      <c r="AR160" s="68" t="s">
        <v>458</v>
      </c>
      <c r="AS160" s="68" t="s">
        <v>458</v>
      </c>
      <c r="AT160" s="68" t="s">
        <v>458</v>
      </c>
      <c r="AU160" s="68" t="s">
        <v>458</v>
      </c>
      <c r="AV160" s="68" t="s">
        <v>458</v>
      </c>
      <c r="AW160" s="68" t="s">
        <v>458</v>
      </c>
      <c r="AX160" s="68" t="s">
        <v>458</v>
      </c>
      <c r="AY160" s="68" t="s">
        <v>458</v>
      </c>
      <c r="AZ160" s="68" t="s">
        <v>458</v>
      </c>
      <c r="BA160" s="68" t="s">
        <v>458</v>
      </c>
      <c r="BB160" s="68" t="s">
        <v>458</v>
      </c>
      <c r="BC160" s="68" t="s">
        <v>458</v>
      </c>
      <c r="BD160" s="68" t="s">
        <v>458</v>
      </c>
      <c r="BE160" s="68" t="s">
        <v>458</v>
      </c>
      <c r="BF160" s="68" t="s">
        <v>458</v>
      </c>
      <c r="BG160" s="68" t="s">
        <v>458</v>
      </c>
      <c r="BH160" s="68" t="s">
        <v>458</v>
      </c>
      <c r="BI160" s="68" t="s">
        <v>458</v>
      </c>
      <c r="BJ160" s="68" t="s">
        <v>458</v>
      </c>
      <c r="BK160" s="68" t="s">
        <v>458</v>
      </c>
      <c r="BL160" s="68" t="s">
        <v>458</v>
      </c>
      <c r="BM160" s="68" t="s">
        <v>458</v>
      </c>
      <c r="BN160" s="68" t="s">
        <v>1439</v>
      </c>
      <c r="BO160" s="68" t="s">
        <v>945</v>
      </c>
    </row>
    <row r="161" spans="1:67">
      <c r="A161" s="68">
        <v>159</v>
      </c>
      <c r="B161" s="68" t="s">
        <v>458</v>
      </c>
      <c r="C161" s="68" t="s">
        <v>458</v>
      </c>
      <c r="D161" s="68" t="s">
        <v>458</v>
      </c>
      <c r="E161" s="68" t="s">
        <v>458</v>
      </c>
      <c r="F161" s="68" t="s">
        <v>458</v>
      </c>
      <c r="G161" s="68" t="s">
        <v>458</v>
      </c>
      <c r="H161" s="68" t="s">
        <v>458</v>
      </c>
      <c r="I161" s="68" t="s">
        <v>458</v>
      </c>
      <c r="J161" s="68" t="s">
        <v>458</v>
      </c>
      <c r="K161" s="68" t="s">
        <v>458</v>
      </c>
      <c r="L161" s="68" t="s">
        <v>458</v>
      </c>
      <c r="M161" s="68" t="s">
        <v>458</v>
      </c>
      <c r="N161" s="68" t="s">
        <v>458</v>
      </c>
      <c r="O161" s="68" t="s">
        <v>458</v>
      </c>
      <c r="P161" s="68" t="s">
        <v>458</v>
      </c>
      <c r="Q161" s="68" t="s">
        <v>1439</v>
      </c>
      <c r="R161" s="68" t="s">
        <v>458</v>
      </c>
      <c r="S161" s="68" t="s">
        <v>458</v>
      </c>
      <c r="T161" s="68" t="s">
        <v>458</v>
      </c>
      <c r="U161" s="68" t="s">
        <v>458</v>
      </c>
      <c r="V161" s="68" t="s">
        <v>458</v>
      </c>
      <c r="W161" s="68" t="s">
        <v>458</v>
      </c>
      <c r="X161" s="68" t="s">
        <v>458</v>
      </c>
      <c r="Y161" s="68" t="s">
        <v>1439</v>
      </c>
      <c r="Z161" s="68" t="s">
        <v>458</v>
      </c>
      <c r="AA161" s="68" t="s">
        <v>458</v>
      </c>
      <c r="AB161" s="68" t="s">
        <v>458</v>
      </c>
      <c r="AC161" s="68" t="s">
        <v>458</v>
      </c>
      <c r="AD161" s="68" t="s">
        <v>458</v>
      </c>
      <c r="AE161" s="68" t="s">
        <v>458</v>
      </c>
      <c r="AF161" s="68" t="s">
        <v>458</v>
      </c>
      <c r="AG161" s="68" t="s">
        <v>458</v>
      </c>
      <c r="AH161" s="68" t="s">
        <v>458</v>
      </c>
      <c r="AI161" s="68" t="s">
        <v>458</v>
      </c>
      <c r="AJ161" s="68" t="s">
        <v>458</v>
      </c>
      <c r="AK161" s="68" t="s">
        <v>458</v>
      </c>
      <c r="AL161" s="68" t="s">
        <v>458</v>
      </c>
      <c r="AM161" s="68" t="s">
        <v>458</v>
      </c>
      <c r="AN161" s="68" t="s">
        <v>458</v>
      </c>
      <c r="AO161" s="68" t="s">
        <v>458</v>
      </c>
      <c r="AP161" s="68" t="s">
        <v>458</v>
      </c>
      <c r="AQ161" s="68" t="s">
        <v>458</v>
      </c>
      <c r="AR161" s="68" t="s">
        <v>458</v>
      </c>
      <c r="AS161" s="68" t="s">
        <v>458</v>
      </c>
      <c r="AT161" s="68" t="s">
        <v>458</v>
      </c>
      <c r="AU161" s="68" t="s">
        <v>458</v>
      </c>
      <c r="AV161" s="68" t="s">
        <v>458</v>
      </c>
      <c r="AW161" s="68" t="s">
        <v>458</v>
      </c>
      <c r="AX161" s="68" t="s">
        <v>458</v>
      </c>
      <c r="AY161" s="68" t="s">
        <v>458</v>
      </c>
      <c r="AZ161" s="68" t="s">
        <v>458</v>
      </c>
      <c r="BA161" s="68" t="s">
        <v>458</v>
      </c>
      <c r="BB161" s="68" t="s">
        <v>458</v>
      </c>
      <c r="BC161" s="68" t="s">
        <v>458</v>
      </c>
      <c r="BD161" s="68" t="s">
        <v>458</v>
      </c>
      <c r="BE161" s="68" t="s">
        <v>458</v>
      </c>
      <c r="BF161" s="68" t="s">
        <v>458</v>
      </c>
      <c r="BG161" s="68" t="s">
        <v>458</v>
      </c>
      <c r="BH161" s="68" t="s">
        <v>458</v>
      </c>
      <c r="BI161" s="68" t="s">
        <v>458</v>
      </c>
      <c r="BJ161" s="68" t="s">
        <v>458</v>
      </c>
      <c r="BK161" s="68" t="s">
        <v>458</v>
      </c>
      <c r="BL161" s="68" t="s">
        <v>458</v>
      </c>
      <c r="BM161" s="68" t="s">
        <v>458</v>
      </c>
      <c r="BN161" s="68" t="s">
        <v>1439</v>
      </c>
      <c r="BO161" s="68" t="s">
        <v>945</v>
      </c>
    </row>
    <row r="162" spans="1:67">
      <c r="A162" s="68">
        <v>160</v>
      </c>
      <c r="B162" s="68" t="s">
        <v>458</v>
      </c>
      <c r="C162" s="68" t="s">
        <v>458</v>
      </c>
      <c r="D162" s="68" t="s">
        <v>458</v>
      </c>
      <c r="E162" s="68" t="s">
        <v>458</v>
      </c>
      <c r="F162" s="68" t="s">
        <v>458</v>
      </c>
      <c r="G162" s="68" t="s">
        <v>458</v>
      </c>
      <c r="H162" s="68" t="s">
        <v>458</v>
      </c>
      <c r="I162" s="68" t="s">
        <v>458</v>
      </c>
      <c r="J162" s="68" t="s">
        <v>458</v>
      </c>
      <c r="K162" s="68" t="s">
        <v>458</v>
      </c>
      <c r="L162" s="68" t="s">
        <v>458</v>
      </c>
      <c r="M162" s="68" t="s">
        <v>458</v>
      </c>
      <c r="N162" s="68" t="s">
        <v>458</v>
      </c>
      <c r="O162" s="68" t="s">
        <v>458</v>
      </c>
      <c r="P162" s="68" t="s">
        <v>458</v>
      </c>
      <c r="Q162" s="68" t="s">
        <v>1439</v>
      </c>
      <c r="R162" s="68" t="s">
        <v>458</v>
      </c>
      <c r="S162" s="68" t="s">
        <v>458</v>
      </c>
      <c r="T162" s="68" t="s">
        <v>458</v>
      </c>
      <c r="U162" s="68" t="s">
        <v>458</v>
      </c>
      <c r="V162" s="68" t="s">
        <v>458</v>
      </c>
      <c r="W162" s="68" t="s">
        <v>458</v>
      </c>
      <c r="X162" s="68" t="s">
        <v>458</v>
      </c>
      <c r="Y162" s="68" t="s">
        <v>1439</v>
      </c>
      <c r="Z162" s="68" t="s">
        <v>458</v>
      </c>
      <c r="AA162" s="68" t="s">
        <v>458</v>
      </c>
      <c r="AB162" s="68" t="s">
        <v>458</v>
      </c>
      <c r="AC162" s="68" t="s">
        <v>458</v>
      </c>
      <c r="AD162" s="68" t="s">
        <v>458</v>
      </c>
      <c r="AE162" s="68" t="s">
        <v>458</v>
      </c>
      <c r="AF162" s="68" t="s">
        <v>458</v>
      </c>
      <c r="AG162" s="68" t="s">
        <v>458</v>
      </c>
      <c r="AH162" s="68" t="s">
        <v>458</v>
      </c>
      <c r="AI162" s="68" t="s">
        <v>458</v>
      </c>
      <c r="AJ162" s="68" t="s">
        <v>458</v>
      </c>
      <c r="AK162" s="68" t="s">
        <v>458</v>
      </c>
      <c r="AL162" s="68" t="s">
        <v>458</v>
      </c>
      <c r="AM162" s="68" t="s">
        <v>458</v>
      </c>
      <c r="AN162" s="68" t="s">
        <v>458</v>
      </c>
      <c r="AO162" s="68" t="s">
        <v>458</v>
      </c>
      <c r="AP162" s="68" t="s">
        <v>458</v>
      </c>
      <c r="AQ162" s="68" t="s">
        <v>458</v>
      </c>
      <c r="AR162" s="68" t="s">
        <v>458</v>
      </c>
      <c r="AS162" s="68" t="s">
        <v>458</v>
      </c>
      <c r="AT162" s="68" t="s">
        <v>458</v>
      </c>
      <c r="AU162" s="68" t="s">
        <v>458</v>
      </c>
      <c r="AV162" s="68" t="s">
        <v>458</v>
      </c>
      <c r="AW162" s="68" t="s">
        <v>458</v>
      </c>
      <c r="AX162" s="68" t="s">
        <v>458</v>
      </c>
      <c r="AY162" s="68" t="s">
        <v>458</v>
      </c>
      <c r="AZ162" s="68" t="s">
        <v>458</v>
      </c>
      <c r="BA162" s="68" t="s">
        <v>458</v>
      </c>
      <c r="BB162" s="68" t="s">
        <v>458</v>
      </c>
      <c r="BC162" s="68" t="s">
        <v>458</v>
      </c>
      <c r="BD162" s="68" t="s">
        <v>458</v>
      </c>
      <c r="BE162" s="68" t="s">
        <v>458</v>
      </c>
      <c r="BF162" s="68" t="s">
        <v>458</v>
      </c>
      <c r="BG162" s="68" t="s">
        <v>458</v>
      </c>
      <c r="BH162" s="68" t="s">
        <v>458</v>
      </c>
      <c r="BI162" s="68" t="s">
        <v>458</v>
      </c>
      <c r="BJ162" s="68" t="s">
        <v>458</v>
      </c>
      <c r="BK162" s="68" t="s">
        <v>458</v>
      </c>
      <c r="BL162" s="68" t="s">
        <v>458</v>
      </c>
      <c r="BM162" s="68" t="s">
        <v>458</v>
      </c>
      <c r="BN162" s="68" t="s">
        <v>1439</v>
      </c>
      <c r="BO162" s="68" t="s">
        <v>945</v>
      </c>
    </row>
    <row r="163" spans="1:67">
      <c r="A163" s="68">
        <v>161</v>
      </c>
      <c r="B163" s="68" t="s">
        <v>458</v>
      </c>
      <c r="C163" s="68" t="s">
        <v>458</v>
      </c>
      <c r="D163" s="68" t="s">
        <v>458</v>
      </c>
      <c r="E163" s="68" t="s">
        <v>458</v>
      </c>
      <c r="F163" s="68" t="s">
        <v>458</v>
      </c>
      <c r="G163" s="68" t="s">
        <v>458</v>
      </c>
      <c r="H163" s="68" t="s">
        <v>458</v>
      </c>
      <c r="I163" s="68" t="s">
        <v>458</v>
      </c>
      <c r="J163" s="68" t="s">
        <v>458</v>
      </c>
      <c r="K163" s="68" t="s">
        <v>458</v>
      </c>
      <c r="L163" s="68" t="s">
        <v>458</v>
      </c>
      <c r="M163" s="68" t="s">
        <v>458</v>
      </c>
      <c r="N163" s="68" t="s">
        <v>458</v>
      </c>
      <c r="O163" s="68" t="s">
        <v>458</v>
      </c>
      <c r="P163" s="68" t="s">
        <v>458</v>
      </c>
      <c r="Q163" s="68" t="s">
        <v>1439</v>
      </c>
      <c r="R163" s="68" t="s">
        <v>458</v>
      </c>
      <c r="S163" s="68" t="s">
        <v>458</v>
      </c>
      <c r="T163" s="68" t="s">
        <v>458</v>
      </c>
      <c r="U163" s="68" t="s">
        <v>458</v>
      </c>
      <c r="V163" s="68" t="s">
        <v>458</v>
      </c>
      <c r="W163" s="68" t="s">
        <v>458</v>
      </c>
      <c r="X163" s="68" t="s">
        <v>458</v>
      </c>
      <c r="Y163" s="68" t="s">
        <v>1439</v>
      </c>
      <c r="Z163" s="68" t="s">
        <v>458</v>
      </c>
      <c r="AA163" s="68" t="s">
        <v>458</v>
      </c>
      <c r="AB163" s="68" t="s">
        <v>458</v>
      </c>
      <c r="AC163" s="68" t="s">
        <v>458</v>
      </c>
      <c r="AD163" s="68" t="s">
        <v>458</v>
      </c>
      <c r="AE163" s="68" t="s">
        <v>458</v>
      </c>
      <c r="AF163" s="68" t="s">
        <v>458</v>
      </c>
      <c r="AG163" s="68" t="s">
        <v>458</v>
      </c>
      <c r="AH163" s="68" t="s">
        <v>458</v>
      </c>
      <c r="AI163" s="68" t="s">
        <v>458</v>
      </c>
      <c r="AJ163" s="68" t="s">
        <v>458</v>
      </c>
      <c r="AK163" s="68" t="s">
        <v>458</v>
      </c>
      <c r="AL163" s="68" t="s">
        <v>458</v>
      </c>
      <c r="AM163" s="68" t="s">
        <v>458</v>
      </c>
      <c r="AN163" s="68" t="s">
        <v>458</v>
      </c>
      <c r="AO163" s="68" t="s">
        <v>458</v>
      </c>
      <c r="AP163" s="68" t="s">
        <v>458</v>
      </c>
      <c r="AQ163" s="68" t="s">
        <v>458</v>
      </c>
      <c r="AR163" s="68" t="s">
        <v>458</v>
      </c>
      <c r="AS163" s="68" t="s">
        <v>458</v>
      </c>
      <c r="AT163" s="68" t="s">
        <v>458</v>
      </c>
      <c r="AU163" s="68" t="s">
        <v>458</v>
      </c>
      <c r="AV163" s="68" t="s">
        <v>458</v>
      </c>
      <c r="AW163" s="68" t="s">
        <v>458</v>
      </c>
      <c r="AX163" s="68" t="s">
        <v>458</v>
      </c>
      <c r="AY163" s="68" t="s">
        <v>458</v>
      </c>
      <c r="AZ163" s="68" t="s">
        <v>458</v>
      </c>
      <c r="BA163" s="68" t="s">
        <v>458</v>
      </c>
      <c r="BB163" s="68" t="s">
        <v>458</v>
      </c>
      <c r="BC163" s="68" t="s">
        <v>458</v>
      </c>
      <c r="BD163" s="68" t="s">
        <v>458</v>
      </c>
      <c r="BE163" s="68" t="s">
        <v>458</v>
      </c>
      <c r="BF163" s="68" t="s">
        <v>458</v>
      </c>
      <c r="BG163" s="68" t="s">
        <v>458</v>
      </c>
      <c r="BH163" s="68" t="s">
        <v>458</v>
      </c>
      <c r="BI163" s="68" t="s">
        <v>458</v>
      </c>
      <c r="BJ163" s="68" t="s">
        <v>458</v>
      </c>
      <c r="BK163" s="68" t="s">
        <v>458</v>
      </c>
      <c r="BL163" s="68" t="s">
        <v>458</v>
      </c>
      <c r="BM163" s="68" t="s">
        <v>458</v>
      </c>
      <c r="BN163" s="68" t="s">
        <v>1439</v>
      </c>
      <c r="BO163" s="68" t="s">
        <v>945</v>
      </c>
    </row>
    <row r="164" spans="1:67">
      <c r="A164" s="68">
        <v>162</v>
      </c>
      <c r="B164" s="68" t="s">
        <v>458</v>
      </c>
      <c r="C164" s="68" t="s">
        <v>458</v>
      </c>
      <c r="D164" s="68" t="s">
        <v>458</v>
      </c>
      <c r="E164" s="68" t="s">
        <v>458</v>
      </c>
      <c r="F164" s="68" t="s">
        <v>458</v>
      </c>
      <c r="G164" s="68" t="s">
        <v>458</v>
      </c>
      <c r="H164" s="68" t="s">
        <v>458</v>
      </c>
      <c r="I164" s="68" t="s">
        <v>458</v>
      </c>
      <c r="J164" s="68" t="s">
        <v>458</v>
      </c>
      <c r="K164" s="68" t="s">
        <v>458</v>
      </c>
      <c r="L164" s="68" t="s">
        <v>458</v>
      </c>
      <c r="M164" s="68" t="s">
        <v>458</v>
      </c>
      <c r="N164" s="68" t="s">
        <v>458</v>
      </c>
      <c r="O164" s="68" t="s">
        <v>458</v>
      </c>
      <c r="P164" s="68" t="s">
        <v>458</v>
      </c>
      <c r="Q164" s="68" t="s">
        <v>1439</v>
      </c>
      <c r="R164" s="68" t="s">
        <v>458</v>
      </c>
      <c r="S164" s="68" t="s">
        <v>458</v>
      </c>
      <c r="T164" s="68" t="s">
        <v>458</v>
      </c>
      <c r="U164" s="68" t="s">
        <v>458</v>
      </c>
      <c r="V164" s="68" t="s">
        <v>458</v>
      </c>
      <c r="W164" s="68" t="s">
        <v>458</v>
      </c>
      <c r="X164" s="68" t="s">
        <v>458</v>
      </c>
      <c r="Y164" s="68" t="s">
        <v>1439</v>
      </c>
      <c r="Z164" s="68" t="s">
        <v>458</v>
      </c>
      <c r="AA164" s="68" t="s">
        <v>458</v>
      </c>
      <c r="AB164" s="68" t="s">
        <v>458</v>
      </c>
      <c r="AC164" s="68" t="s">
        <v>458</v>
      </c>
      <c r="AD164" s="68" t="s">
        <v>458</v>
      </c>
      <c r="AE164" s="68" t="s">
        <v>458</v>
      </c>
      <c r="AF164" s="68" t="s">
        <v>458</v>
      </c>
      <c r="AG164" s="68" t="s">
        <v>458</v>
      </c>
      <c r="AH164" s="68" t="s">
        <v>458</v>
      </c>
      <c r="AI164" s="68" t="s">
        <v>458</v>
      </c>
      <c r="AJ164" s="68" t="s">
        <v>458</v>
      </c>
      <c r="AK164" s="68" t="s">
        <v>458</v>
      </c>
      <c r="AL164" s="68" t="s">
        <v>458</v>
      </c>
      <c r="AM164" s="68" t="s">
        <v>458</v>
      </c>
      <c r="AN164" s="68" t="s">
        <v>458</v>
      </c>
      <c r="AO164" s="68" t="s">
        <v>458</v>
      </c>
      <c r="AP164" s="68" t="s">
        <v>458</v>
      </c>
      <c r="AQ164" s="68" t="s">
        <v>458</v>
      </c>
      <c r="AR164" s="68" t="s">
        <v>458</v>
      </c>
      <c r="AS164" s="68" t="s">
        <v>458</v>
      </c>
      <c r="AT164" s="68" t="s">
        <v>458</v>
      </c>
      <c r="AU164" s="68" t="s">
        <v>458</v>
      </c>
      <c r="AV164" s="68" t="s">
        <v>458</v>
      </c>
      <c r="AW164" s="68" t="s">
        <v>458</v>
      </c>
      <c r="AX164" s="68" t="s">
        <v>458</v>
      </c>
      <c r="AY164" s="68" t="s">
        <v>458</v>
      </c>
      <c r="AZ164" s="68" t="s">
        <v>458</v>
      </c>
      <c r="BA164" s="68" t="s">
        <v>458</v>
      </c>
      <c r="BB164" s="68" t="s">
        <v>458</v>
      </c>
      <c r="BC164" s="68" t="s">
        <v>458</v>
      </c>
      <c r="BD164" s="68" t="s">
        <v>458</v>
      </c>
      <c r="BE164" s="68" t="s">
        <v>458</v>
      </c>
      <c r="BF164" s="68" t="s">
        <v>458</v>
      </c>
      <c r="BG164" s="68" t="s">
        <v>458</v>
      </c>
      <c r="BH164" s="68" t="s">
        <v>458</v>
      </c>
      <c r="BI164" s="68" t="s">
        <v>458</v>
      </c>
      <c r="BJ164" s="68" t="s">
        <v>458</v>
      </c>
      <c r="BK164" s="68" t="s">
        <v>458</v>
      </c>
      <c r="BL164" s="68" t="s">
        <v>458</v>
      </c>
      <c r="BM164" s="68" t="s">
        <v>458</v>
      </c>
      <c r="BN164" s="68" t="s">
        <v>1439</v>
      </c>
      <c r="BO164" s="68" t="s">
        <v>945</v>
      </c>
    </row>
    <row r="165" spans="1:67">
      <c r="A165" s="68">
        <v>163</v>
      </c>
      <c r="B165" s="68" t="s">
        <v>458</v>
      </c>
      <c r="C165" s="68" t="s">
        <v>458</v>
      </c>
      <c r="D165" s="68" t="s">
        <v>458</v>
      </c>
      <c r="E165" s="68" t="s">
        <v>458</v>
      </c>
      <c r="F165" s="68" t="s">
        <v>458</v>
      </c>
      <c r="G165" s="68" t="s">
        <v>458</v>
      </c>
      <c r="H165" s="68" t="s">
        <v>458</v>
      </c>
      <c r="I165" s="68" t="s">
        <v>458</v>
      </c>
      <c r="J165" s="68" t="s">
        <v>458</v>
      </c>
      <c r="K165" s="68" t="s">
        <v>458</v>
      </c>
      <c r="L165" s="68" t="s">
        <v>458</v>
      </c>
      <c r="M165" s="68" t="s">
        <v>458</v>
      </c>
      <c r="N165" s="68" t="s">
        <v>458</v>
      </c>
      <c r="O165" s="68" t="s">
        <v>458</v>
      </c>
      <c r="P165" s="68" t="s">
        <v>458</v>
      </c>
      <c r="Q165" s="68" t="s">
        <v>1439</v>
      </c>
      <c r="R165" s="68" t="s">
        <v>458</v>
      </c>
      <c r="S165" s="68" t="s">
        <v>458</v>
      </c>
      <c r="T165" s="68" t="s">
        <v>458</v>
      </c>
      <c r="U165" s="68" t="s">
        <v>458</v>
      </c>
      <c r="V165" s="68" t="s">
        <v>458</v>
      </c>
      <c r="W165" s="68" t="s">
        <v>458</v>
      </c>
      <c r="X165" s="68" t="s">
        <v>458</v>
      </c>
      <c r="Y165" s="68" t="s">
        <v>1439</v>
      </c>
      <c r="Z165" s="68" t="s">
        <v>458</v>
      </c>
      <c r="AA165" s="68" t="s">
        <v>458</v>
      </c>
      <c r="AB165" s="68" t="s">
        <v>458</v>
      </c>
      <c r="AC165" s="68" t="s">
        <v>458</v>
      </c>
      <c r="AD165" s="68" t="s">
        <v>458</v>
      </c>
      <c r="AE165" s="68" t="s">
        <v>458</v>
      </c>
      <c r="AF165" s="68" t="s">
        <v>458</v>
      </c>
      <c r="AG165" s="68" t="s">
        <v>458</v>
      </c>
      <c r="AH165" s="68" t="s">
        <v>458</v>
      </c>
      <c r="AI165" s="68" t="s">
        <v>458</v>
      </c>
      <c r="AJ165" s="68" t="s">
        <v>458</v>
      </c>
      <c r="AK165" s="68" t="s">
        <v>458</v>
      </c>
      <c r="AL165" s="68" t="s">
        <v>458</v>
      </c>
      <c r="AM165" s="68" t="s">
        <v>458</v>
      </c>
      <c r="AN165" s="68" t="s">
        <v>458</v>
      </c>
      <c r="AO165" s="68" t="s">
        <v>458</v>
      </c>
      <c r="AP165" s="68" t="s">
        <v>458</v>
      </c>
      <c r="AQ165" s="68" t="s">
        <v>458</v>
      </c>
      <c r="AR165" s="68" t="s">
        <v>458</v>
      </c>
      <c r="AS165" s="68" t="s">
        <v>458</v>
      </c>
      <c r="AT165" s="68" t="s">
        <v>458</v>
      </c>
      <c r="AU165" s="68" t="s">
        <v>458</v>
      </c>
      <c r="AV165" s="68" t="s">
        <v>458</v>
      </c>
      <c r="AW165" s="68" t="s">
        <v>458</v>
      </c>
      <c r="AX165" s="68" t="s">
        <v>458</v>
      </c>
      <c r="AY165" s="68" t="s">
        <v>458</v>
      </c>
      <c r="AZ165" s="68" t="s">
        <v>458</v>
      </c>
      <c r="BA165" s="68" t="s">
        <v>458</v>
      </c>
      <c r="BB165" s="68" t="s">
        <v>458</v>
      </c>
      <c r="BC165" s="68" t="s">
        <v>458</v>
      </c>
      <c r="BD165" s="68" t="s">
        <v>458</v>
      </c>
      <c r="BE165" s="68" t="s">
        <v>458</v>
      </c>
      <c r="BF165" s="68" t="s">
        <v>458</v>
      </c>
      <c r="BG165" s="68" t="s">
        <v>458</v>
      </c>
      <c r="BH165" s="68" t="s">
        <v>458</v>
      </c>
      <c r="BI165" s="68" t="s">
        <v>458</v>
      </c>
      <c r="BJ165" s="68" t="s">
        <v>458</v>
      </c>
      <c r="BK165" s="68" t="s">
        <v>458</v>
      </c>
      <c r="BL165" s="68" t="s">
        <v>458</v>
      </c>
      <c r="BM165" s="68" t="s">
        <v>458</v>
      </c>
      <c r="BN165" s="68" t="s">
        <v>1439</v>
      </c>
      <c r="BO165" s="68" t="s">
        <v>945</v>
      </c>
    </row>
    <row r="166" spans="1:67">
      <c r="A166" s="68">
        <v>164</v>
      </c>
      <c r="B166" s="68" t="s">
        <v>458</v>
      </c>
      <c r="C166" s="68" t="s">
        <v>458</v>
      </c>
      <c r="D166" s="68" t="s">
        <v>458</v>
      </c>
      <c r="E166" s="68" t="s">
        <v>458</v>
      </c>
      <c r="F166" s="68" t="s">
        <v>458</v>
      </c>
      <c r="G166" s="68" t="s">
        <v>458</v>
      </c>
      <c r="H166" s="68" t="s">
        <v>458</v>
      </c>
      <c r="I166" s="68" t="s">
        <v>458</v>
      </c>
      <c r="J166" s="68" t="s">
        <v>458</v>
      </c>
      <c r="K166" s="68" t="s">
        <v>458</v>
      </c>
      <c r="L166" s="68" t="s">
        <v>458</v>
      </c>
      <c r="M166" s="68" t="s">
        <v>458</v>
      </c>
      <c r="N166" s="68" t="s">
        <v>458</v>
      </c>
      <c r="O166" s="68" t="s">
        <v>458</v>
      </c>
      <c r="P166" s="68" t="s">
        <v>458</v>
      </c>
      <c r="Q166" s="68" t="s">
        <v>1439</v>
      </c>
      <c r="R166" s="68" t="s">
        <v>458</v>
      </c>
      <c r="S166" s="68" t="s">
        <v>458</v>
      </c>
      <c r="T166" s="68" t="s">
        <v>458</v>
      </c>
      <c r="U166" s="68" t="s">
        <v>458</v>
      </c>
      <c r="V166" s="68" t="s">
        <v>458</v>
      </c>
      <c r="W166" s="68" t="s">
        <v>458</v>
      </c>
      <c r="X166" s="68" t="s">
        <v>458</v>
      </c>
      <c r="Y166" s="68" t="s">
        <v>1439</v>
      </c>
      <c r="Z166" s="68" t="s">
        <v>458</v>
      </c>
      <c r="AA166" s="68" t="s">
        <v>458</v>
      </c>
      <c r="AB166" s="68" t="s">
        <v>458</v>
      </c>
      <c r="AC166" s="68" t="s">
        <v>458</v>
      </c>
      <c r="AD166" s="68" t="s">
        <v>458</v>
      </c>
      <c r="AE166" s="68" t="s">
        <v>458</v>
      </c>
      <c r="AF166" s="68" t="s">
        <v>458</v>
      </c>
      <c r="AG166" s="68" t="s">
        <v>458</v>
      </c>
      <c r="AH166" s="68" t="s">
        <v>458</v>
      </c>
      <c r="AI166" s="68" t="s">
        <v>458</v>
      </c>
      <c r="AJ166" s="68" t="s">
        <v>458</v>
      </c>
      <c r="AK166" s="68" t="s">
        <v>458</v>
      </c>
      <c r="AL166" s="68" t="s">
        <v>458</v>
      </c>
      <c r="AM166" s="68" t="s">
        <v>458</v>
      </c>
      <c r="AN166" s="68" t="s">
        <v>458</v>
      </c>
      <c r="AO166" s="68" t="s">
        <v>458</v>
      </c>
      <c r="AP166" s="68" t="s">
        <v>458</v>
      </c>
      <c r="AQ166" s="68" t="s">
        <v>458</v>
      </c>
      <c r="AR166" s="68" t="s">
        <v>458</v>
      </c>
      <c r="AS166" s="68" t="s">
        <v>458</v>
      </c>
      <c r="AT166" s="68" t="s">
        <v>458</v>
      </c>
      <c r="AU166" s="68" t="s">
        <v>458</v>
      </c>
      <c r="AV166" s="68" t="s">
        <v>458</v>
      </c>
      <c r="AW166" s="68" t="s">
        <v>458</v>
      </c>
      <c r="AX166" s="68" t="s">
        <v>458</v>
      </c>
      <c r="AY166" s="68" t="s">
        <v>458</v>
      </c>
      <c r="AZ166" s="68" t="s">
        <v>458</v>
      </c>
      <c r="BA166" s="68" t="s">
        <v>458</v>
      </c>
      <c r="BB166" s="68" t="s">
        <v>458</v>
      </c>
      <c r="BC166" s="68" t="s">
        <v>458</v>
      </c>
      <c r="BD166" s="68" t="s">
        <v>458</v>
      </c>
      <c r="BE166" s="68" t="s">
        <v>458</v>
      </c>
      <c r="BF166" s="68" t="s">
        <v>458</v>
      </c>
      <c r="BG166" s="68" t="s">
        <v>458</v>
      </c>
      <c r="BH166" s="68" t="s">
        <v>458</v>
      </c>
      <c r="BI166" s="68" t="s">
        <v>458</v>
      </c>
      <c r="BJ166" s="68" t="s">
        <v>458</v>
      </c>
      <c r="BK166" s="68" t="s">
        <v>458</v>
      </c>
      <c r="BL166" s="68" t="s">
        <v>458</v>
      </c>
      <c r="BM166" s="68" t="s">
        <v>458</v>
      </c>
      <c r="BN166" s="68" t="s">
        <v>1439</v>
      </c>
      <c r="BO166" s="68" t="s">
        <v>945</v>
      </c>
    </row>
    <row r="167" spans="1:67">
      <c r="A167" s="68">
        <v>165</v>
      </c>
      <c r="B167" s="68" t="s">
        <v>458</v>
      </c>
      <c r="C167" s="68" t="s">
        <v>458</v>
      </c>
      <c r="D167" s="68" t="s">
        <v>458</v>
      </c>
      <c r="E167" s="68" t="s">
        <v>458</v>
      </c>
      <c r="F167" s="68" t="s">
        <v>458</v>
      </c>
      <c r="G167" s="68" t="s">
        <v>458</v>
      </c>
      <c r="H167" s="68" t="s">
        <v>458</v>
      </c>
      <c r="I167" s="68" t="s">
        <v>458</v>
      </c>
      <c r="J167" s="68" t="s">
        <v>458</v>
      </c>
      <c r="K167" s="68" t="s">
        <v>458</v>
      </c>
      <c r="L167" s="68" t="s">
        <v>458</v>
      </c>
      <c r="M167" s="68" t="s">
        <v>458</v>
      </c>
      <c r="N167" s="68" t="s">
        <v>458</v>
      </c>
      <c r="O167" s="68" t="s">
        <v>458</v>
      </c>
      <c r="P167" s="68" t="s">
        <v>458</v>
      </c>
      <c r="Q167" s="68" t="s">
        <v>1439</v>
      </c>
      <c r="R167" s="68" t="s">
        <v>458</v>
      </c>
      <c r="S167" s="68" t="s">
        <v>458</v>
      </c>
      <c r="T167" s="68" t="s">
        <v>458</v>
      </c>
      <c r="U167" s="68" t="s">
        <v>458</v>
      </c>
      <c r="V167" s="68" t="s">
        <v>458</v>
      </c>
      <c r="W167" s="68" t="s">
        <v>458</v>
      </c>
      <c r="X167" s="68" t="s">
        <v>458</v>
      </c>
      <c r="Y167" s="68" t="s">
        <v>1439</v>
      </c>
      <c r="Z167" s="68" t="s">
        <v>458</v>
      </c>
      <c r="AA167" s="68" t="s">
        <v>458</v>
      </c>
      <c r="AB167" s="68" t="s">
        <v>458</v>
      </c>
      <c r="AC167" s="68" t="s">
        <v>458</v>
      </c>
      <c r="AD167" s="68" t="s">
        <v>458</v>
      </c>
      <c r="AE167" s="68" t="s">
        <v>458</v>
      </c>
      <c r="AF167" s="68" t="s">
        <v>458</v>
      </c>
      <c r="AG167" s="68" t="s">
        <v>458</v>
      </c>
      <c r="AH167" s="68" t="s">
        <v>458</v>
      </c>
      <c r="AI167" s="68" t="s">
        <v>458</v>
      </c>
      <c r="AJ167" s="68" t="s">
        <v>458</v>
      </c>
      <c r="AK167" s="68" t="s">
        <v>458</v>
      </c>
      <c r="AL167" s="68" t="s">
        <v>458</v>
      </c>
      <c r="AM167" s="68" t="s">
        <v>458</v>
      </c>
      <c r="AN167" s="68" t="s">
        <v>458</v>
      </c>
      <c r="AO167" s="68" t="s">
        <v>458</v>
      </c>
      <c r="AP167" s="68" t="s">
        <v>458</v>
      </c>
      <c r="AQ167" s="68" t="s">
        <v>458</v>
      </c>
      <c r="AR167" s="68" t="s">
        <v>458</v>
      </c>
      <c r="AS167" s="68" t="s">
        <v>458</v>
      </c>
      <c r="AT167" s="68" t="s">
        <v>458</v>
      </c>
      <c r="AU167" s="68" t="s">
        <v>458</v>
      </c>
      <c r="AV167" s="68" t="s">
        <v>458</v>
      </c>
      <c r="AW167" s="68" t="s">
        <v>458</v>
      </c>
      <c r="AX167" s="68" t="s">
        <v>458</v>
      </c>
      <c r="AY167" s="68" t="s">
        <v>458</v>
      </c>
      <c r="AZ167" s="68" t="s">
        <v>458</v>
      </c>
      <c r="BA167" s="68" t="s">
        <v>458</v>
      </c>
      <c r="BB167" s="68" t="s">
        <v>458</v>
      </c>
      <c r="BC167" s="68" t="s">
        <v>458</v>
      </c>
      <c r="BD167" s="68" t="s">
        <v>458</v>
      </c>
      <c r="BE167" s="68" t="s">
        <v>458</v>
      </c>
      <c r="BF167" s="68" t="s">
        <v>458</v>
      </c>
      <c r="BG167" s="68" t="s">
        <v>458</v>
      </c>
      <c r="BH167" s="68" t="s">
        <v>458</v>
      </c>
      <c r="BI167" s="68" t="s">
        <v>458</v>
      </c>
      <c r="BJ167" s="68" t="s">
        <v>458</v>
      </c>
      <c r="BK167" s="68" t="s">
        <v>458</v>
      </c>
      <c r="BL167" s="68" t="s">
        <v>458</v>
      </c>
      <c r="BM167" s="68" t="s">
        <v>458</v>
      </c>
      <c r="BN167" s="68" t="s">
        <v>1439</v>
      </c>
      <c r="BO167" s="68" t="s">
        <v>945</v>
      </c>
    </row>
    <row r="168" spans="1:67">
      <c r="A168" s="68">
        <v>166</v>
      </c>
      <c r="B168" s="68" t="s">
        <v>458</v>
      </c>
      <c r="C168" s="68" t="s">
        <v>458</v>
      </c>
      <c r="D168" s="68" t="s">
        <v>458</v>
      </c>
      <c r="E168" s="68" t="s">
        <v>458</v>
      </c>
      <c r="F168" s="68" t="s">
        <v>458</v>
      </c>
      <c r="G168" s="68" t="s">
        <v>458</v>
      </c>
      <c r="H168" s="68" t="s">
        <v>458</v>
      </c>
      <c r="I168" s="68" t="s">
        <v>458</v>
      </c>
      <c r="J168" s="68" t="s">
        <v>458</v>
      </c>
      <c r="K168" s="68" t="s">
        <v>458</v>
      </c>
      <c r="L168" s="68" t="s">
        <v>458</v>
      </c>
      <c r="M168" s="68" t="s">
        <v>458</v>
      </c>
      <c r="N168" s="68" t="s">
        <v>458</v>
      </c>
      <c r="O168" s="68" t="s">
        <v>458</v>
      </c>
      <c r="P168" s="68" t="s">
        <v>458</v>
      </c>
      <c r="Q168" s="68" t="s">
        <v>1439</v>
      </c>
      <c r="R168" s="68" t="s">
        <v>458</v>
      </c>
      <c r="S168" s="68" t="s">
        <v>458</v>
      </c>
      <c r="T168" s="68" t="s">
        <v>458</v>
      </c>
      <c r="U168" s="68" t="s">
        <v>458</v>
      </c>
      <c r="V168" s="68" t="s">
        <v>458</v>
      </c>
      <c r="W168" s="68" t="s">
        <v>458</v>
      </c>
      <c r="X168" s="68" t="s">
        <v>458</v>
      </c>
      <c r="Y168" s="68" t="s">
        <v>1439</v>
      </c>
      <c r="Z168" s="68" t="s">
        <v>458</v>
      </c>
      <c r="AA168" s="68" t="s">
        <v>458</v>
      </c>
      <c r="AB168" s="68" t="s">
        <v>458</v>
      </c>
      <c r="AC168" s="68" t="s">
        <v>458</v>
      </c>
      <c r="AD168" s="68" t="s">
        <v>458</v>
      </c>
      <c r="AE168" s="68" t="s">
        <v>458</v>
      </c>
      <c r="AF168" s="68" t="s">
        <v>458</v>
      </c>
      <c r="AG168" s="68" t="s">
        <v>458</v>
      </c>
      <c r="AH168" s="68" t="s">
        <v>458</v>
      </c>
      <c r="AI168" s="68" t="s">
        <v>458</v>
      </c>
      <c r="AJ168" s="68" t="s">
        <v>458</v>
      </c>
      <c r="AK168" s="68" t="s">
        <v>458</v>
      </c>
      <c r="AL168" s="68" t="s">
        <v>458</v>
      </c>
      <c r="AM168" s="68" t="s">
        <v>945</v>
      </c>
      <c r="AN168" s="68" t="s">
        <v>458</v>
      </c>
      <c r="AO168" s="68" t="s">
        <v>458</v>
      </c>
      <c r="AP168" s="68" t="s">
        <v>458</v>
      </c>
      <c r="AQ168" s="68" t="s">
        <v>458</v>
      </c>
      <c r="AR168" s="68" t="s">
        <v>458</v>
      </c>
      <c r="AS168" s="68" t="s">
        <v>458</v>
      </c>
      <c r="AT168" s="68" t="s">
        <v>458</v>
      </c>
      <c r="AU168" s="68" t="s">
        <v>458</v>
      </c>
      <c r="AV168" s="68" t="s">
        <v>458</v>
      </c>
      <c r="AW168" s="68" t="s">
        <v>458</v>
      </c>
      <c r="AX168" s="68" t="s">
        <v>458</v>
      </c>
      <c r="AY168" s="68" t="s">
        <v>458</v>
      </c>
      <c r="AZ168" s="68" t="s">
        <v>458</v>
      </c>
      <c r="BA168" s="68" t="s">
        <v>458</v>
      </c>
      <c r="BB168" s="68" t="s">
        <v>458</v>
      </c>
      <c r="BC168" s="68" t="s">
        <v>458</v>
      </c>
      <c r="BD168" s="68" t="s">
        <v>458</v>
      </c>
      <c r="BE168" s="68" t="s">
        <v>458</v>
      </c>
      <c r="BF168" s="68" t="s">
        <v>458</v>
      </c>
      <c r="BG168" s="68" t="s">
        <v>458</v>
      </c>
      <c r="BH168" s="68" t="s">
        <v>458</v>
      </c>
      <c r="BI168" s="68" t="s">
        <v>458</v>
      </c>
      <c r="BJ168" s="68" t="s">
        <v>458</v>
      </c>
      <c r="BK168" s="68" t="s">
        <v>458</v>
      </c>
      <c r="BL168" s="68" t="s">
        <v>458</v>
      </c>
      <c r="BM168" s="68" t="s">
        <v>458</v>
      </c>
      <c r="BN168" s="68" t="s">
        <v>1439</v>
      </c>
      <c r="BO168" s="68" t="s">
        <v>945</v>
      </c>
    </row>
    <row r="169" spans="1:67">
      <c r="A169" s="68">
        <v>167</v>
      </c>
      <c r="B169" s="68" t="s">
        <v>458</v>
      </c>
      <c r="C169" s="68" t="s">
        <v>458</v>
      </c>
      <c r="D169" s="68" t="s">
        <v>458</v>
      </c>
      <c r="E169" s="68" t="s">
        <v>458</v>
      </c>
      <c r="F169" s="68" t="s">
        <v>458</v>
      </c>
      <c r="G169" s="68" t="s">
        <v>458</v>
      </c>
      <c r="H169" s="68" t="s">
        <v>458</v>
      </c>
      <c r="I169" s="68" t="s">
        <v>458</v>
      </c>
      <c r="J169" s="68" t="s">
        <v>458</v>
      </c>
      <c r="K169" s="68" t="s">
        <v>458</v>
      </c>
      <c r="L169" s="68" t="s">
        <v>458</v>
      </c>
      <c r="M169" s="68" t="s">
        <v>458</v>
      </c>
      <c r="N169" s="68" t="s">
        <v>458</v>
      </c>
      <c r="O169" s="68" t="s">
        <v>458</v>
      </c>
      <c r="P169" s="68" t="s">
        <v>458</v>
      </c>
      <c r="Q169" s="68" t="s">
        <v>1439</v>
      </c>
      <c r="R169" s="68" t="s">
        <v>458</v>
      </c>
      <c r="S169" s="68" t="s">
        <v>458</v>
      </c>
      <c r="T169" s="68" t="s">
        <v>458</v>
      </c>
      <c r="U169" s="68" t="s">
        <v>458</v>
      </c>
      <c r="V169" s="68" t="s">
        <v>458</v>
      </c>
      <c r="W169" s="68" t="s">
        <v>458</v>
      </c>
      <c r="X169" s="68" t="s">
        <v>458</v>
      </c>
      <c r="Y169" s="68" t="s">
        <v>1439</v>
      </c>
      <c r="Z169" s="68" t="s">
        <v>458</v>
      </c>
      <c r="AA169" s="68" t="s">
        <v>458</v>
      </c>
      <c r="AB169" s="68" t="s">
        <v>458</v>
      </c>
      <c r="AC169" s="68" t="s">
        <v>458</v>
      </c>
      <c r="AD169" s="68" t="s">
        <v>458</v>
      </c>
      <c r="AE169" s="68" t="s">
        <v>458</v>
      </c>
      <c r="AF169" s="68" t="s">
        <v>458</v>
      </c>
      <c r="AG169" s="68" t="s">
        <v>458</v>
      </c>
      <c r="AH169" s="68" t="s">
        <v>458</v>
      </c>
      <c r="AI169" s="68" t="s">
        <v>458</v>
      </c>
      <c r="AJ169" s="68" t="s">
        <v>458</v>
      </c>
      <c r="AK169" s="68" t="s">
        <v>458</v>
      </c>
      <c r="AL169" s="68" t="s">
        <v>458</v>
      </c>
      <c r="AM169" s="68" t="s">
        <v>458</v>
      </c>
      <c r="AN169" s="68" t="s">
        <v>458</v>
      </c>
      <c r="AO169" s="68" t="s">
        <v>458</v>
      </c>
      <c r="AP169" s="68" t="s">
        <v>458</v>
      </c>
      <c r="AQ169" s="68" t="s">
        <v>458</v>
      </c>
      <c r="AR169" s="68" t="s">
        <v>458</v>
      </c>
      <c r="AS169" s="68" t="s">
        <v>458</v>
      </c>
      <c r="AT169" s="68" t="s">
        <v>458</v>
      </c>
      <c r="AU169" s="68" t="s">
        <v>458</v>
      </c>
      <c r="AV169" s="68" t="s">
        <v>458</v>
      </c>
      <c r="AW169" s="68" t="s">
        <v>458</v>
      </c>
      <c r="AX169" s="68" t="s">
        <v>458</v>
      </c>
      <c r="AY169" s="68" t="s">
        <v>458</v>
      </c>
      <c r="AZ169" s="68" t="s">
        <v>458</v>
      </c>
      <c r="BA169" s="68" t="s">
        <v>458</v>
      </c>
      <c r="BB169" s="68" t="s">
        <v>458</v>
      </c>
      <c r="BC169" s="68" t="s">
        <v>458</v>
      </c>
      <c r="BD169" s="68" t="s">
        <v>458</v>
      </c>
      <c r="BE169" s="68" t="s">
        <v>458</v>
      </c>
      <c r="BF169" s="68" t="s">
        <v>458</v>
      </c>
      <c r="BG169" s="68" t="s">
        <v>458</v>
      </c>
      <c r="BH169" s="68" t="s">
        <v>458</v>
      </c>
      <c r="BI169" s="68" t="s">
        <v>458</v>
      </c>
      <c r="BJ169" s="68" t="s">
        <v>458</v>
      </c>
      <c r="BK169" s="68" t="s">
        <v>458</v>
      </c>
      <c r="BL169" s="68" t="s">
        <v>458</v>
      </c>
      <c r="BM169" s="68" t="s">
        <v>458</v>
      </c>
      <c r="BN169" s="68" t="s">
        <v>1439</v>
      </c>
      <c r="BO169" s="68" t="s">
        <v>945</v>
      </c>
    </row>
    <row r="170" spans="1:67">
      <c r="A170" s="68">
        <v>168</v>
      </c>
      <c r="B170" s="68" t="s">
        <v>458</v>
      </c>
      <c r="C170" s="68" t="s">
        <v>458</v>
      </c>
      <c r="D170" s="68" t="s">
        <v>458</v>
      </c>
      <c r="E170" s="68" t="s">
        <v>458</v>
      </c>
      <c r="F170" s="68" t="s">
        <v>458</v>
      </c>
      <c r="G170" s="68" t="s">
        <v>458</v>
      </c>
      <c r="H170" s="68" t="s">
        <v>458</v>
      </c>
      <c r="I170" s="68" t="s">
        <v>458</v>
      </c>
      <c r="J170" s="68" t="s">
        <v>458</v>
      </c>
      <c r="K170" s="68" t="s">
        <v>458</v>
      </c>
      <c r="L170" s="68" t="s">
        <v>458</v>
      </c>
      <c r="M170" s="68" t="s">
        <v>458</v>
      </c>
      <c r="N170" s="68" t="s">
        <v>458</v>
      </c>
      <c r="O170" s="68" t="s">
        <v>458</v>
      </c>
      <c r="P170" s="68" t="s">
        <v>458</v>
      </c>
      <c r="Q170" s="68" t="s">
        <v>1439</v>
      </c>
      <c r="R170" s="68" t="s">
        <v>458</v>
      </c>
      <c r="S170" s="68" t="s">
        <v>458</v>
      </c>
      <c r="T170" s="68" t="s">
        <v>458</v>
      </c>
      <c r="U170" s="68" t="s">
        <v>458</v>
      </c>
      <c r="V170" s="68" t="s">
        <v>458</v>
      </c>
      <c r="W170" s="68" t="s">
        <v>458</v>
      </c>
      <c r="X170" s="68" t="s">
        <v>458</v>
      </c>
      <c r="Y170" s="68" t="s">
        <v>1439</v>
      </c>
      <c r="Z170" s="68" t="s">
        <v>458</v>
      </c>
      <c r="AA170" s="68" t="s">
        <v>458</v>
      </c>
      <c r="AB170" s="68" t="s">
        <v>458</v>
      </c>
      <c r="AC170" s="68" t="s">
        <v>458</v>
      </c>
      <c r="AD170" s="68" t="s">
        <v>458</v>
      </c>
      <c r="AE170" s="68" t="s">
        <v>458</v>
      </c>
      <c r="AF170" s="68" t="s">
        <v>458</v>
      </c>
      <c r="AG170" s="68" t="s">
        <v>458</v>
      </c>
      <c r="AH170" s="68" t="s">
        <v>458</v>
      </c>
      <c r="AI170" s="68" t="s">
        <v>458</v>
      </c>
      <c r="AJ170" s="68" t="s">
        <v>458</v>
      </c>
      <c r="AK170" s="68" t="s">
        <v>458</v>
      </c>
      <c r="AL170" s="68" t="s">
        <v>458</v>
      </c>
      <c r="AM170" s="68" t="s">
        <v>458</v>
      </c>
      <c r="AN170" s="68" t="s">
        <v>458</v>
      </c>
      <c r="AO170" s="68" t="s">
        <v>458</v>
      </c>
      <c r="AP170" s="68" t="s">
        <v>458</v>
      </c>
      <c r="AQ170" s="68" t="s">
        <v>458</v>
      </c>
      <c r="AR170" s="68" t="s">
        <v>458</v>
      </c>
      <c r="AS170" s="68" t="s">
        <v>458</v>
      </c>
      <c r="AT170" s="68" t="s">
        <v>458</v>
      </c>
      <c r="AU170" s="68" t="s">
        <v>458</v>
      </c>
      <c r="AV170" s="68" t="s">
        <v>458</v>
      </c>
      <c r="AW170" s="68" t="s">
        <v>458</v>
      </c>
      <c r="AX170" s="68" t="s">
        <v>458</v>
      </c>
      <c r="AY170" s="68" t="s">
        <v>458</v>
      </c>
      <c r="AZ170" s="68" t="s">
        <v>458</v>
      </c>
      <c r="BA170" s="68" t="s">
        <v>458</v>
      </c>
      <c r="BB170" s="68" t="s">
        <v>458</v>
      </c>
      <c r="BC170" s="68" t="s">
        <v>458</v>
      </c>
      <c r="BD170" s="68" t="s">
        <v>458</v>
      </c>
      <c r="BE170" s="68" t="s">
        <v>458</v>
      </c>
      <c r="BF170" s="68" t="s">
        <v>458</v>
      </c>
      <c r="BG170" s="68" t="s">
        <v>458</v>
      </c>
      <c r="BH170" s="68" t="s">
        <v>458</v>
      </c>
      <c r="BI170" s="68" t="s">
        <v>458</v>
      </c>
      <c r="BJ170" s="68" t="s">
        <v>458</v>
      </c>
      <c r="BK170" s="68" t="s">
        <v>458</v>
      </c>
      <c r="BL170" s="68" t="s">
        <v>458</v>
      </c>
      <c r="BM170" s="68" t="s">
        <v>458</v>
      </c>
      <c r="BN170" s="68" t="s">
        <v>1439</v>
      </c>
      <c r="BO170" s="68" t="s">
        <v>945</v>
      </c>
    </row>
    <row r="171" spans="1:67">
      <c r="A171" s="68">
        <v>169</v>
      </c>
      <c r="B171" s="68" t="s">
        <v>458</v>
      </c>
      <c r="C171" s="68" t="s">
        <v>458</v>
      </c>
      <c r="D171" s="68" t="s">
        <v>458</v>
      </c>
      <c r="E171" s="68" t="s">
        <v>458</v>
      </c>
      <c r="F171" s="68" t="s">
        <v>458</v>
      </c>
      <c r="G171" s="68" t="s">
        <v>458</v>
      </c>
      <c r="H171" s="68" t="s">
        <v>458</v>
      </c>
      <c r="I171" s="68" t="s">
        <v>458</v>
      </c>
      <c r="J171" s="68" t="s">
        <v>458</v>
      </c>
      <c r="K171" s="68" t="s">
        <v>458</v>
      </c>
      <c r="L171" s="68" t="s">
        <v>458</v>
      </c>
      <c r="M171" s="68" t="s">
        <v>458</v>
      </c>
      <c r="N171" s="68" t="s">
        <v>458</v>
      </c>
      <c r="O171" s="68" t="s">
        <v>458</v>
      </c>
      <c r="P171" s="68" t="s">
        <v>458</v>
      </c>
      <c r="Q171" s="68" t="s">
        <v>1439</v>
      </c>
      <c r="R171" s="68" t="s">
        <v>458</v>
      </c>
      <c r="S171" s="68" t="s">
        <v>458</v>
      </c>
      <c r="T171" s="68" t="s">
        <v>458</v>
      </c>
      <c r="U171" s="68" t="s">
        <v>458</v>
      </c>
      <c r="V171" s="68" t="s">
        <v>458</v>
      </c>
      <c r="W171" s="68" t="s">
        <v>458</v>
      </c>
      <c r="X171" s="68" t="s">
        <v>458</v>
      </c>
      <c r="Y171" s="68" t="s">
        <v>1439</v>
      </c>
      <c r="Z171" s="68" t="s">
        <v>458</v>
      </c>
      <c r="AA171" s="68" t="s">
        <v>458</v>
      </c>
      <c r="AB171" s="68" t="s">
        <v>458</v>
      </c>
      <c r="AC171" s="68" t="s">
        <v>458</v>
      </c>
      <c r="AD171" s="68" t="s">
        <v>458</v>
      </c>
      <c r="AE171" s="68" t="s">
        <v>458</v>
      </c>
      <c r="AF171" s="68" t="s">
        <v>458</v>
      </c>
      <c r="AG171" s="68" t="s">
        <v>458</v>
      </c>
      <c r="AH171" s="68" t="s">
        <v>458</v>
      </c>
      <c r="AI171" s="68" t="s">
        <v>458</v>
      </c>
      <c r="AJ171" s="68" t="s">
        <v>458</v>
      </c>
      <c r="AK171" s="68" t="s">
        <v>458</v>
      </c>
      <c r="AL171" s="68" t="s">
        <v>458</v>
      </c>
      <c r="AM171" s="68" t="s">
        <v>458</v>
      </c>
      <c r="AN171" s="68" t="s">
        <v>458</v>
      </c>
      <c r="AO171" s="68" t="s">
        <v>458</v>
      </c>
      <c r="AP171" s="68" t="s">
        <v>458</v>
      </c>
      <c r="AQ171" s="68" t="s">
        <v>458</v>
      </c>
      <c r="AR171" s="68" t="s">
        <v>458</v>
      </c>
      <c r="AS171" s="68" t="s">
        <v>458</v>
      </c>
      <c r="AT171" s="68" t="s">
        <v>458</v>
      </c>
      <c r="AU171" s="68" t="s">
        <v>458</v>
      </c>
      <c r="AV171" s="68" t="s">
        <v>458</v>
      </c>
      <c r="AW171" s="68" t="s">
        <v>458</v>
      </c>
      <c r="AX171" s="68" t="s">
        <v>458</v>
      </c>
      <c r="AY171" s="68" t="s">
        <v>458</v>
      </c>
      <c r="AZ171" s="68" t="s">
        <v>458</v>
      </c>
      <c r="BA171" s="68" t="s">
        <v>458</v>
      </c>
      <c r="BB171" s="68" t="s">
        <v>458</v>
      </c>
      <c r="BC171" s="68" t="s">
        <v>458</v>
      </c>
      <c r="BD171" s="68" t="s">
        <v>458</v>
      </c>
      <c r="BE171" s="68" t="s">
        <v>458</v>
      </c>
      <c r="BF171" s="68" t="s">
        <v>458</v>
      </c>
      <c r="BG171" s="68" t="s">
        <v>458</v>
      </c>
      <c r="BH171" s="68" t="s">
        <v>458</v>
      </c>
      <c r="BI171" s="68" t="s">
        <v>458</v>
      </c>
      <c r="BJ171" s="68" t="s">
        <v>458</v>
      </c>
      <c r="BK171" s="68" t="s">
        <v>458</v>
      </c>
      <c r="BL171" s="68" t="s">
        <v>458</v>
      </c>
      <c r="BM171" s="68" t="s">
        <v>458</v>
      </c>
      <c r="BN171" s="68" t="s">
        <v>1439</v>
      </c>
      <c r="BO171" s="68" t="s">
        <v>945</v>
      </c>
    </row>
    <row r="172" spans="1:67">
      <c r="A172" s="68">
        <v>170</v>
      </c>
      <c r="B172" s="68" t="s">
        <v>458</v>
      </c>
      <c r="C172" s="68" t="s">
        <v>458</v>
      </c>
      <c r="D172" s="68" t="s">
        <v>458</v>
      </c>
      <c r="E172" s="68" t="s">
        <v>458</v>
      </c>
      <c r="F172" s="68" t="s">
        <v>458</v>
      </c>
      <c r="G172" s="68" t="s">
        <v>458</v>
      </c>
      <c r="H172" s="68" t="s">
        <v>458</v>
      </c>
      <c r="I172" s="68" t="s">
        <v>458</v>
      </c>
      <c r="J172" s="68" t="s">
        <v>458</v>
      </c>
      <c r="K172" s="68" t="s">
        <v>458</v>
      </c>
      <c r="L172" s="68" t="s">
        <v>458</v>
      </c>
      <c r="M172" s="68" t="s">
        <v>458</v>
      </c>
      <c r="N172" s="68" t="s">
        <v>458</v>
      </c>
      <c r="O172" s="68" t="s">
        <v>458</v>
      </c>
      <c r="P172" s="68" t="s">
        <v>458</v>
      </c>
      <c r="Q172" s="68" t="s">
        <v>1439</v>
      </c>
      <c r="R172" s="68" t="s">
        <v>458</v>
      </c>
      <c r="S172" s="68" t="s">
        <v>458</v>
      </c>
      <c r="T172" s="68" t="s">
        <v>458</v>
      </c>
      <c r="U172" s="68" t="s">
        <v>458</v>
      </c>
      <c r="V172" s="68" t="s">
        <v>458</v>
      </c>
      <c r="W172" s="68" t="s">
        <v>458</v>
      </c>
      <c r="X172" s="68" t="s">
        <v>458</v>
      </c>
      <c r="Y172" s="68" t="s">
        <v>1439</v>
      </c>
      <c r="Z172" s="68" t="s">
        <v>458</v>
      </c>
      <c r="AA172" s="68" t="s">
        <v>458</v>
      </c>
      <c r="AB172" s="68" t="s">
        <v>458</v>
      </c>
      <c r="AC172" s="68" t="s">
        <v>458</v>
      </c>
      <c r="AD172" s="68" t="s">
        <v>458</v>
      </c>
      <c r="AE172" s="68" t="s">
        <v>458</v>
      </c>
      <c r="AF172" s="68" t="s">
        <v>458</v>
      </c>
      <c r="AG172" s="68" t="s">
        <v>458</v>
      </c>
      <c r="AH172" s="68" t="s">
        <v>458</v>
      </c>
      <c r="AI172" s="68" t="s">
        <v>458</v>
      </c>
      <c r="AJ172" s="68" t="s">
        <v>458</v>
      </c>
      <c r="AK172" s="68" t="s">
        <v>458</v>
      </c>
      <c r="AL172" s="68" t="s">
        <v>458</v>
      </c>
      <c r="AM172" s="68" t="s">
        <v>458</v>
      </c>
      <c r="AN172" s="68" t="s">
        <v>458</v>
      </c>
      <c r="AO172" s="68" t="s">
        <v>458</v>
      </c>
      <c r="AP172" s="68" t="s">
        <v>458</v>
      </c>
      <c r="AQ172" s="68" t="s">
        <v>458</v>
      </c>
      <c r="AR172" s="68" t="s">
        <v>458</v>
      </c>
      <c r="AS172" s="68" t="s">
        <v>458</v>
      </c>
      <c r="AT172" s="68" t="s">
        <v>458</v>
      </c>
      <c r="AU172" s="68" t="s">
        <v>458</v>
      </c>
      <c r="AV172" s="68" t="s">
        <v>458</v>
      </c>
      <c r="AW172" s="68" t="s">
        <v>458</v>
      </c>
      <c r="AX172" s="68" t="s">
        <v>458</v>
      </c>
      <c r="AY172" s="68" t="s">
        <v>458</v>
      </c>
      <c r="AZ172" s="68" t="s">
        <v>458</v>
      </c>
      <c r="BA172" s="68" t="s">
        <v>458</v>
      </c>
      <c r="BB172" s="68" t="s">
        <v>458</v>
      </c>
      <c r="BC172" s="68" t="s">
        <v>458</v>
      </c>
      <c r="BD172" s="68" t="s">
        <v>458</v>
      </c>
      <c r="BE172" s="68" t="s">
        <v>458</v>
      </c>
      <c r="BF172" s="68" t="s">
        <v>458</v>
      </c>
      <c r="BG172" s="68" t="s">
        <v>458</v>
      </c>
      <c r="BH172" s="68" t="s">
        <v>458</v>
      </c>
      <c r="BI172" s="68" t="s">
        <v>458</v>
      </c>
      <c r="BJ172" s="68" t="s">
        <v>458</v>
      </c>
      <c r="BK172" s="68" t="s">
        <v>458</v>
      </c>
      <c r="BL172" s="68" t="s">
        <v>458</v>
      </c>
      <c r="BM172" s="68" t="s">
        <v>458</v>
      </c>
      <c r="BN172" s="68" t="s">
        <v>1439</v>
      </c>
      <c r="BO172" s="68" t="s">
        <v>945</v>
      </c>
    </row>
    <row r="173" spans="1:67">
      <c r="A173" s="68">
        <v>171</v>
      </c>
      <c r="B173" s="68" t="s">
        <v>458</v>
      </c>
      <c r="C173" s="68" t="s">
        <v>458</v>
      </c>
      <c r="D173" s="68" t="s">
        <v>458</v>
      </c>
      <c r="E173" s="68" t="s">
        <v>458</v>
      </c>
      <c r="F173" s="68" t="s">
        <v>458</v>
      </c>
      <c r="G173" s="68" t="s">
        <v>458</v>
      </c>
      <c r="H173" s="68" t="s">
        <v>458</v>
      </c>
      <c r="I173" s="68" t="s">
        <v>458</v>
      </c>
      <c r="J173" s="68" t="s">
        <v>458</v>
      </c>
      <c r="K173" s="68" t="s">
        <v>458</v>
      </c>
      <c r="L173" s="68" t="s">
        <v>458</v>
      </c>
      <c r="M173" s="68" t="s">
        <v>458</v>
      </c>
      <c r="N173" s="68" t="s">
        <v>458</v>
      </c>
      <c r="O173" s="68" t="s">
        <v>458</v>
      </c>
      <c r="P173" s="68" t="s">
        <v>458</v>
      </c>
      <c r="Q173" s="68" t="s">
        <v>1439</v>
      </c>
      <c r="R173" s="68" t="s">
        <v>458</v>
      </c>
      <c r="S173" s="68" t="s">
        <v>458</v>
      </c>
      <c r="T173" s="68" t="s">
        <v>458</v>
      </c>
      <c r="U173" s="68" t="s">
        <v>458</v>
      </c>
      <c r="V173" s="68" t="s">
        <v>458</v>
      </c>
      <c r="W173" s="68" t="s">
        <v>458</v>
      </c>
      <c r="X173" s="68" t="s">
        <v>458</v>
      </c>
      <c r="Y173" s="68" t="s">
        <v>1439</v>
      </c>
      <c r="Z173" s="68" t="s">
        <v>458</v>
      </c>
      <c r="AA173" s="68" t="s">
        <v>458</v>
      </c>
      <c r="AB173" s="68" t="s">
        <v>458</v>
      </c>
      <c r="AC173" s="68" t="s">
        <v>458</v>
      </c>
      <c r="AD173" s="68" t="s">
        <v>458</v>
      </c>
      <c r="AE173" s="68" t="s">
        <v>458</v>
      </c>
      <c r="AF173" s="68" t="s">
        <v>458</v>
      </c>
      <c r="AG173" s="68" t="s">
        <v>458</v>
      </c>
      <c r="AH173" s="68" t="s">
        <v>458</v>
      </c>
      <c r="AI173" s="68" t="s">
        <v>458</v>
      </c>
      <c r="AJ173" s="68" t="s">
        <v>458</v>
      </c>
      <c r="AK173" s="68" t="s">
        <v>458</v>
      </c>
      <c r="AL173" s="68" t="s">
        <v>458</v>
      </c>
      <c r="AM173" s="68" t="s">
        <v>458</v>
      </c>
      <c r="AN173" s="68" t="s">
        <v>458</v>
      </c>
      <c r="AO173" s="68" t="s">
        <v>458</v>
      </c>
      <c r="AP173" s="68" t="s">
        <v>458</v>
      </c>
      <c r="AQ173" s="68" t="s">
        <v>458</v>
      </c>
      <c r="AR173" s="68" t="s">
        <v>458</v>
      </c>
      <c r="AS173" s="68" t="s">
        <v>458</v>
      </c>
      <c r="AT173" s="68" t="s">
        <v>458</v>
      </c>
      <c r="AU173" s="68" t="s">
        <v>458</v>
      </c>
      <c r="AV173" s="68" t="s">
        <v>458</v>
      </c>
      <c r="AW173" s="68" t="s">
        <v>458</v>
      </c>
      <c r="AX173" s="68" t="s">
        <v>458</v>
      </c>
      <c r="AY173" s="68" t="s">
        <v>458</v>
      </c>
      <c r="AZ173" s="68" t="s">
        <v>458</v>
      </c>
      <c r="BA173" s="68" t="s">
        <v>458</v>
      </c>
      <c r="BB173" s="68" t="s">
        <v>458</v>
      </c>
      <c r="BC173" s="68" t="s">
        <v>458</v>
      </c>
      <c r="BD173" s="68" t="s">
        <v>458</v>
      </c>
      <c r="BE173" s="68" t="s">
        <v>458</v>
      </c>
      <c r="BF173" s="68" t="s">
        <v>458</v>
      </c>
      <c r="BG173" s="68" t="s">
        <v>458</v>
      </c>
      <c r="BH173" s="68" t="s">
        <v>458</v>
      </c>
      <c r="BI173" s="68" t="s">
        <v>458</v>
      </c>
      <c r="BJ173" s="68" t="s">
        <v>458</v>
      </c>
      <c r="BK173" s="68" t="s">
        <v>458</v>
      </c>
      <c r="BL173" s="68" t="s">
        <v>458</v>
      </c>
      <c r="BM173" s="68" t="s">
        <v>458</v>
      </c>
      <c r="BN173" s="68" t="s">
        <v>1439</v>
      </c>
      <c r="BO173" s="68" t="s">
        <v>945</v>
      </c>
    </row>
    <row r="174" spans="1:67">
      <c r="A174" s="68">
        <v>172</v>
      </c>
      <c r="B174" s="68" t="s">
        <v>458</v>
      </c>
      <c r="C174" s="68" t="s">
        <v>458</v>
      </c>
      <c r="D174" s="68" t="s">
        <v>458</v>
      </c>
      <c r="E174" s="68" t="s">
        <v>458</v>
      </c>
      <c r="F174" s="68" t="s">
        <v>458</v>
      </c>
      <c r="G174" s="68" t="s">
        <v>458</v>
      </c>
      <c r="H174" s="68" t="s">
        <v>458</v>
      </c>
      <c r="I174" s="68" t="s">
        <v>458</v>
      </c>
      <c r="J174" s="68" t="s">
        <v>458</v>
      </c>
      <c r="K174" s="68" t="s">
        <v>458</v>
      </c>
      <c r="L174" s="68" t="s">
        <v>458</v>
      </c>
      <c r="M174" s="68" t="s">
        <v>458</v>
      </c>
      <c r="N174" s="68" t="s">
        <v>458</v>
      </c>
      <c r="O174" s="68" t="s">
        <v>458</v>
      </c>
      <c r="P174" s="68" t="s">
        <v>458</v>
      </c>
      <c r="Q174" s="68" t="s">
        <v>1439</v>
      </c>
      <c r="R174" s="68" t="s">
        <v>458</v>
      </c>
      <c r="S174" s="68" t="s">
        <v>458</v>
      </c>
      <c r="T174" s="68" t="s">
        <v>458</v>
      </c>
      <c r="U174" s="68" t="s">
        <v>458</v>
      </c>
      <c r="V174" s="68" t="s">
        <v>458</v>
      </c>
      <c r="W174" s="68" t="s">
        <v>458</v>
      </c>
      <c r="X174" s="68" t="s">
        <v>458</v>
      </c>
      <c r="Y174" s="68" t="s">
        <v>1439</v>
      </c>
      <c r="Z174" s="68" t="s">
        <v>458</v>
      </c>
      <c r="AA174" s="68" t="s">
        <v>458</v>
      </c>
      <c r="AB174" s="68" t="s">
        <v>458</v>
      </c>
      <c r="AC174" s="68" t="s">
        <v>458</v>
      </c>
      <c r="AD174" s="68" t="s">
        <v>458</v>
      </c>
      <c r="AE174" s="68" t="s">
        <v>458</v>
      </c>
      <c r="AF174" s="68" t="s">
        <v>458</v>
      </c>
      <c r="AG174" s="68" t="s">
        <v>458</v>
      </c>
      <c r="AH174" s="68" t="s">
        <v>458</v>
      </c>
      <c r="AI174" s="68" t="s">
        <v>458</v>
      </c>
      <c r="AJ174" s="68" t="s">
        <v>458</v>
      </c>
      <c r="AK174" s="68" t="s">
        <v>458</v>
      </c>
      <c r="AL174" s="68" t="s">
        <v>458</v>
      </c>
      <c r="AM174" s="68" t="s">
        <v>458</v>
      </c>
      <c r="AN174" s="68" t="s">
        <v>458</v>
      </c>
      <c r="AO174" s="68" t="s">
        <v>458</v>
      </c>
      <c r="AP174" s="68" t="s">
        <v>458</v>
      </c>
      <c r="AQ174" s="68" t="s">
        <v>458</v>
      </c>
      <c r="AR174" s="68" t="s">
        <v>458</v>
      </c>
      <c r="AS174" s="68" t="s">
        <v>458</v>
      </c>
      <c r="AT174" s="68" t="s">
        <v>458</v>
      </c>
      <c r="AU174" s="68" t="s">
        <v>458</v>
      </c>
      <c r="AV174" s="68" t="s">
        <v>458</v>
      </c>
      <c r="AW174" s="68" t="s">
        <v>458</v>
      </c>
      <c r="AX174" s="68" t="s">
        <v>458</v>
      </c>
      <c r="AY174" s="68" t="s">
        <v>458</v>
      </c>
      <c r="AZ174" s="68" t="s">
        <v>458</v>
      </c>
      <c r="BA174" s="68" t="s">
        <v>458</v>
      </c>
      <c r="BB174" s="68" t="s">
        <v>458</v>
      </c>
      <c r="BC174" s="68" t="s">
        <v>458</v>
      </c>
      <c r="BD174" s="68" t="s">
        <v>458</v>
      </c>
      <c r="BE174" s="68" t="s">
        <v>458</v>
      </c>
      <c r="BF174" s="68" t="s">
        <v>458</v>
      </c>
      <c r="BG174" s="68" t="s">
        <v>458</v>
      </c>
      <c r="BH174" s="68" t="s">
        <v>458</v>
      </c>
      <c r="BI174" s="68" t="s">
        <v>458</v>
      </c>
      <c r="BJ174" s="68" t="s">
        <v>458</v>
      </c>
      <c r="BK174" s="68" t="s">
        <v>458</v>
      </c>
      <c r="BL174" s="68" t="s">
        <v>458</v>
      </c>
      <c r="BM174" s="68" t="s">
        <v>458</v>
      </c>
      <c r="BN174" s="68" t="s">
        <v>1439</v>
      </c>
      <c r="BO174" s="68" t="s">
        <v>945</v>
      </c>
    </row>
    <row r="175" spans="1:67">
      <c r="A175" s="68">
        <v>173</v>
      </c>
      <c r="B175" s="68" t="s">
        <v>458</v>
      </c>
      <c r="C175" s="68" t="s">
        <v>458</v>
      </c>
      <c r="D175" s="68" t="s">
        <v>458</v>
      </c>
      <c r="E175" s="68" t="s">
        <v>458</v>
      </c>
      <c r="F175" s="68" t="s">
        <v>458</v>
      </c>
      <c r="G175" s="68" t="s">
        <v>458</v>
      </c>
      <c r="H175" s="68" t="s">
        <v>458</v>
      </c>
      <c r="I175" s="68" t="s">
        <v>458</v>
      </c>
      <c r="J175" s="68" t="s">
        <v>458</v>
      </c>
      <c r="K175" s="68" t="s">
        <v>458</v>
      </c>
      <c r="L175" s="68" t="s">
        <v>458</v>
      </c>
      <c r="M175" s="68" t="s">
        <v>458</v>
      </c>
      <c r="N175" s="68" t="s">
        <v>458</v>
      </c>
      <c r="O175" s="68" t="s">
        <v>458</v>
      </c>
      <c r="P175" s="68" t="s">
        <v>458</v>
      </c>
      <c r="Q175" s="68" t="s">
        <v>1439</v>
      </c>
      <c r="R175" s="68" t="s">
        <v>458</v>
      </c>
      <c r="S175" s="68" t="s">
        <v>458</v>
      </c>
      <c r="T175" s="68" t="s">
        <v>458</v>
      </c>
      <c r="U175" s="68" t="s">
        <v>458</v>
      </c>
      <c r="V175" s="68" t="s">
        <v>458</v>
      </c>
      <c r="W175" s="68" t="s">
        <v>458</v>
      </c>
      <c r="X175" s="68" t="s">
        <v>458</v>
      </c>
      <c r="Y175" s="68" t="s">
        <v>1439</v>
      </c>
      <c r="Z175" s="68" t="s">
        <v>458</v>
      </c>
      <c r="AA175" s="68" t="s">
        <v>458</v>
      </c>
      <c r="AB175" s="68" t="s">
        <v>458</v>
      </c>
      <c r="AC175" s="68" t="s">
        <v>458</v>
      </c>
      <c r="AD175" s="68" t="s">
        <v>458</v>
      </c>
      <c r="AE175" s="68" t="s">
        <v>458</v>
      </c>
      <c r="AF175" s="68" t="s">
        <v>458</v>
      </c>
      <c r="AG175" s="68" t="s">
        <v>458</v>
      </c>
      <c r="AH175" s="68" t="s">
        <v>458</v>
      </c>
      <c r="AI175" s="68" t="s">
        <v>458</v>
      </c>
      <c r="AJ175" s="68" t="s">
        <v>458</v>
      </c>
      <c r="AK175" s="68" t="s">
        <v>458</v>
      </c>
      <c r="AL175" s="68" t="s">
        <v>458</v>
      </c>
      <c r="AM175" s="68" t="s">
        <v>458</v>
      </c>
      <c r="AN175" s="68" t="s">
        <v>458</v>
      </c>
      <c r="AO175" s="68" t="s">
        <v>458</v>
      </c>
      <c r="AP175" s="68" t="s">
        <v>458</v>
      </c>
      <c r="AQ175" s="68" t="s">
        <v>458</v>
      </c>
      <c r="AR175" s="68" t="s">
        <v>458</v>
      </c>
      <c r="AS175" s="68" t="s">
        <v>458</v>
      </c>
      <c r="AT175" s="68" t="s">
        <v>458</v>
      </c>
      <c r="AU175" s="68" t="s">
        <v>458</v>
      </c>
      <c r="AV175" s="68" t="s">
        <v>458</v>
      </c>
      <c r="AW175" s="68" t="s">
        <v>458</v>
      </c>
      <c r="AX175" s="68" t="s">
        <v>458</v>
      </c>
      <c r="AY175" s="68" t="s">
        <v>458</v>
      </c>
      <c r="AZ175" s="68" t="s">
        <v>458</v>
      </c>
      <c r="BA175" s="68" t="s">
        <v>458</v>
      </c>
      <c r="BB175" s="68" t="s">
        <v>458</v>
      </c>
      <c r="BC175" s="68" t="s">
        <v>458</v>
      </c>
      <c r="BD175" s="68" t="s">
        <v>458</v>
      </c>
      <c r="BE175" s="68" t="s">
        <v>458</v>
      </c>
      <c r="BF175" s="68" t="s">
        <v>458</v>
      </c>
      <c r="BG175" s="68" t="s">
        <v>458</v>
      </c>
      <c r="BH175" s="68" t="s">
        <v>458</v>
      </c>
      <c r="BI175" s="68" t="s">
        <v>458</v>
      </c>
      <c r="BJ175" s="68" t="s">
        <v>458</v>
      </c>
      <c r="BK175" s="68" t="s">
        <v>458</v>
      </c>
      <c r="BL175" s="68" t="s">
        <v>458</v>
      </c>
      <c r="BM175" s="68" t="s">
        <v>458</v>
      </c>
      <c r="BN175" s="68" t="s">
        <v>1439</v>
      </c>
      <c r="BO175" s="68" t="s">
        <v>945</v>
      </c>
    </row>
    <row r="176" spans="1:67">
      <c r="A176" s="68">
        <v>174</v>
      </c>
      <c r="B176" s="68" t="s">
        <v>458</v>
      </c>
      <c r="C176" s="68" t="s">
        <v>458</v>
      </c>
      <c r="D176" s="68" t="s">
        <v>458</v>
      </c>
      <c r="E176" s="68" t="s">
        <v>458</v>
      </c>
      <c r="F176" s="68" t="s">
        <v>458</v>
      </c>
      <c r="G176" s="68" t="s">
        <v>458</v>
      </c>
      <c r="H176" s="68" t="s">
        <v>458</v>
      </c>
      <c r="I176" s="68" t="s">
        <v>458</v>
      </c>
      <c r="J176" s="68" t="s">
        <v>458</v>
      </c>
      <c r="K176" s="68" t="s">
        <v>458</v>
      </c>
      <c r="L176" s="68" t="s">
        <v>458</v>
      </c>
      <c r="M176" s="68" t="s">
        <v>458</v>
      </c>
      <c r="N176" s="68" t="s">
        <v>458</v>
      </c>
      <c r="O176" s="68" t="s">
        <v>458</v>
      </c>
      <c r="P176" s="68" t="s">
        <v>458</v>
      </c>
      <c r="Q176" s="68" t="s">
        <v>1439</v>
      </c>
      <c r="R176" s="68" t="s">
        <v>458</v>
      </c>
      <c r="S176" s="68" t="s">
        <v>458</v>
      </c>
      <c r="T176" s="68" t="s">
        <v>458</v>
      </c>
      <c r="U176" s="68" t="s">
        <v>458</v>
      </c>
      <c r="V176" s="68" t="s">
        <v>458</v>
      </c>
      <c r="W176" s="68" t="s">
        <v>458</v>
      </c>
      <c r="X176" s="68" t="s">
        <v>458</v>
      </c>
      <c r="Y176" s="68" t="s">
        <v>1439</v>
      </c>
      <c r="Z176" s="68" t="s">
        <v>458</v>
      </c>
      <c r="AA176" s="68" t="s">
        <v>458</v>
      </c>
      <c r="AB176" s="68" t="s">
        <v>458</v>
      </c>
      <c r="AC176" s="68" t="s">
        <v>458</v>
      </c>
      <c r="AD176" s="68" t="s">
        <v>458</v>
      </c>
      <c r="AE176" s="68" t="s">
        <v>458</v>
      </c>
      <c r="AF176" s="68" t="s">
        <v>458</v>
      </c>
      <c r="AG176" s="68" t="s">
        <v>458</v>
      </c>
      <c r="AH176" s="68" t="s">
        <v>458</v>
      </c>
      <c r="AI176" s="68" t="s">
        <v>458</v>
      </c>
      <c r="AJ176" s="68" t="s">
        <v>458</v>
      </c>
      <c r="AK176" s="68" t="s">
        <v>458</v>
      </c>
      <c r="AL176" s="68" t="s">
        <v>458</v>
      </c>
      <c r="AM176" s="68" t="s">
        <v>458</v>
      </c>
      <c r="AN176" s="68" t="s">
        <v>458</v>
      </c>
      <c r="AO176" s="68" t="s">
        <v>458</v>
      </c>
      <c r="AP176" s="68" t="s">
        <v>458</v>
      </c>
      <c r="AQ176" s="68" t="s">
        <v>458</v>
      </c>
      <c r="AR176" s="68" t="s">
        <v>458</v>
      </c>
      <c r="AS176" s="68" t="s">
        <v>458</v>
      </c>
      <c r="AT176" s="68" t="s">
        <v>458</v>
      </c>
      <c r="AU176" s="68" t="s">
        <v>458</v>
      </c>
      <c r="AV176" s="68" t="s">
        <v>458</v>
      </c>
      <c r="AW176" s="68" t="s">
        <v>458</v>
      </c>
      <c r="AX176" s="68" t="s">
        <v>458</v>
      </c>
      <c r="AY176" s="68" t="s">
        <v>458</v>
      </c>
      <c r="AZ176" s="68" t="s">
        <v>458</v>
      </c>
      <c r="BA176" s="68" t="s">
        <v>458</v>
      </c>
      <c r="BB176" s="68" t="s">
        <v>458</v>
      </c>
      <c r="BC176" s="68" t="s">
        <v>458</v>
      </c>
      <c r="BD176" s="68" t="s">
        <v>458</v>
      </c>
      <c r="BE176" s="68" t="s">
        <v>458</v>
      </c>
      <c r="BF176" s="68" t="s">
        <v>458</v>
      </c>
      <c r="BG176" s="68" t="s">
        <v>458</v>
      </c>
      <c r="BH176" s="68" t="s">
        <v>458</v>
      </c>
      <c r="BI176" s="68" t="s">
        <v>458</v>
      </c>
      <c r="BJ176" s="68" t="s">
        <v>458</v>
      </c>
      <c r="BK176" s="68" t="s">
        <v>458</v>
      </c>
      <c r="BL176" s="68" t="s">
        <v>458</v>
      </c>
      <c r="BM176" s="68" t="s">
        <v>458</v>
      </c>
      <c r="BN176" s="68" t="s">
        <v>1439</v>
      </c>
      <c r="BO176" s="68" t="s">
        <v>945</v>
      </c>
    </row>
    <row r="177" spans="1:67">
      <c r="A177" s="68">
        <v>175</v>
      </c>
      <c r="B177" s="68" t="s">
        <v>458</v>
      </c>
      <c r="C177" s="68" t="s">
        <v>458</v>
      </c>
      <c r="D177" s="68" t="s">
        <v>458</v>
      </c>
      <c r="E177" s="68" t="s">
        <v>458</v>
      </c>
      <c r="F177" s="68" t="s">
        <v>458</v>
      </c>
      <c r="G177" s="68" t="s">
        <v>458</v>
      </c>
      <c r="H177" s="68" t="s">
        <v>458</v>
      </c>
      <c r="I177" s="68" t="s">
        <v>458</v>
      </c>
      <c r="J177" s="68" t="s">
        <v>458</v>
      </c>
      <c r="K177" s="68" t="s">
        <v>458</v>
      </c>
      <c r="L177" s="68" t="s">
        <v>458</v>
      </c>
      <c r="M177" s="68" t="s">
        <v>458</v>
      </c>
      <c r="N177" s="68" t="s">
        <v>458</v>
      </c>
      <c r="O177" s="68" t="s">
        <v>458</v>
      </c>
      <c r="P177" s="68" t="s">
        <v>458</v>
      </c>
      <c r="Q177" s="68" t="s">
        <v>1439</v>
      </c>
      <c r="R177" s="68" t="s">
        <v>458</v>
      </c>
      <c r="S177" s="68" t="s">
        <v>458</v>
      </c>
      <c r="T177" s="68" t="s">
        <v>458</v>
      </c>
      <c r="U177" s="68" t="s">
        <v>458</v>
      </c>
      <c r="V177" s="68" t="s">
        <v>458</v>
      </c>
      <c r="W177" s="68" t="s">
        <v>458</v>
      </c>
      <c r="X177" s="68" t="s">
        <v>458</v>
      </c>
      <c r="Y177" s="68" t="s">
        <v>1439</v>
      </c>
      <c r="Z177" s="68" t="s">
        <v>458</v>
      </c>
      <c r="AA177" s="68" t="s">
        <v>458</v>
      </c>
      <c r="AB177" s="68" t="s">
        <v>458</v>
      </c>
      <c r="AC177" s="68" t="s">
        <v>458</v>
      </c>
      <c r="AD177" s="68" t="s">
        <v>458</v>
      </c>
      <c r="AE177" s="68" t="s">
        <v>458</v>
      </c>
      <c r="AF177" s="68" t="s">
        <v>458</v>
      </c>
      <c r="AG177" s="68" t="s">
        <v>458</v>
      </c>
      <c r="AH177" s="68" t="s">
        <v>458</v>
      </c>
      <c r="AI177" s="68" t="s">
        <v>458</v>
      </c>
      <c r="AJ177" s="68" t="s">
        <v>458</v>
      </c>
      <c r="AK177" s="68" t="s">
        <v>458</v>
      </c>
      <c r="AL177" s="68" t="s">
        <v>458</v>
      </c>
      <c r="AM177" s="68" t="s">
        <v>945</v>
      </c>
      <c r="AN177" s="68" t="s">
        <v>458</v>
      </c>
      <c r="AO177" s="68" t="s">
        <v>458</v>
      </c>
      <c r="AP177" s="68" t="s">
        <v>458</v>
      </c>
      <c r="AQ177" s="68" t="s">
        <v>458</v>
      </c>
      <c r="AR177" s="68" t="s">
        <v>458</v>
      </c>
      <c r="AS177" s="68" t="s">
        <v>458</v>
      </c>
      <c r="AT177" s="68" t="s">
        <v>458</v>
      </c>
      <c r="AU177" s="68" t="s">
        <v>458</v>
      </c>
      <c r="AV177" s="68" t="s">
        <v>458</v>
      </c>
      <c r="AW177" s="68" t="s">
        <v>458</v>
      </c>
      <c r="AX177" s="68" t="s">
        <v>458</v>
      </c>
      <c r="AY177" s="68" t="s">
        <v>458</v>
      </c>
      <c r="AZ177" s="68" t="s">
        <v>458</v>
      </c>
      <c r="BA177" s="68" t="s">
        <v>458</v>
      </c>
      <c r="BB177" s="68" t="s">
        <v>458</v>
      </c>
      <c r="BC177" s="68" t="s">
        <v>458</v>
      </c>
      <c r="BD177" s="68" t="s">
        <v>458</v>
      </c>
      <c r="BE177" s="68" t="s">
        <v>458</v>
      </c>
      <c r="BF177" s="68" t="s">
        <v>458</v>
      </c>
      <c r="BG177" s="68" t="s">
        <v>458</v>
      </c>
      <c r="BH177" s="68" t="s">
        <v>458</v>
      </c>
      <c r="BI177" s="68" t="s">
        <v>458</v>
      </c>
      <c r="BJ177" s="68" t="s">
        <v>458</v>
      </c>
      <c r="BK177" s="68" t="s">
        <v>458</v>
      </c>
      <c r="BL177" s="68" t="s">
        <v>458</v>
      </c>
      <c r="BM177" s="68" t="s">
        <v>458</v>
      </c>
      <c r="BN177" s="68" t="s">
        <v>1439</v>
      </c>
      <c r="BO177" s="68" t="s">
        <v>945</v>
      </c>
    </row>
    <row r="178" spans="1:67">
      <c r="A178" s="68">
        <v>176</v>
      </c>
      <c r="B178" s="68" t="s">
        <v>458</v>
      </c>
      <c r="C178" s="68" t="s">
        <v>458</v>
      </c>
      <c r="D178" s="68" t="s">
        <v>458</v>
      </c>
      <c r="E178" s="68" t="s">
        <v>458</v>
      </c>
      <c r="F178" s="68" t="s">
        <v>458</v>
      </c>
      <c r="G178" s="68" t="s">
        <v>458</v>
      </c>
      <c r="H178" s="68" t="s">
        <v>458</v>
      </c>
      <c r="I178" s="68" t="s">
        <v>458</v>
      </c>
      <c r="J178" s="68" t="s">
        <v>458</v>
      </c>
      <c r="K178" s="68" t="s">
        <v>458</v>
      </c>
      <c r="L178" s="68" t="s">
        <v>458</v>
      </c>
      <c r="M178" s="68" t="s">
        <v>458</v>
      </c>
      <c r="N178" s="68" t="s">
        <v>458</v>
      </c>
      <c r="O178" s="68" t="s">
        <v>458</v>
      </c>
      <c r="P178" s="68" t="s">
        <v>458</v>
      </c>
      <c r="Q178" s="68" t="s">
        <v>1439</v>
      </c>
      <c r="R178" s="68" t="s">
        <v>458</v>
      </c>
      <c r="S178" s="68" t="s">
        <v>458</v>
      </c>
      <c r="T178" s="68" t="s">
        <v>458</v>
      </c>
      <c r="U178" s="68" t="s">
        <v>458</v>
      </c>
      <c r="V178" s="68" t="s">
        <v>458</v>
      </c>
      <c r="W178" s="68" t="s">
        <v>458</v>
      </c>
      <c r="X178" s="68" t="s">
        <v>458</v>
      </c>
      <c r="Y178" s="68" t="s">
        <v>1439</v>
      </c>
      <c r="Z178" s="68" t="s">
        <v>458</v>
      </c>
      <c r="AA178" s="68" t="s">
        <v>458</v>
      </c>
      <c r="AB178" s="68" t="s">
        <v>458</v>
      </c>
      <c r="AC178" s="68" t="s">
        <v>458</v>
      </c>
      <c r="AD178" s="68" t="s">
        <v>458</v>
      </c>
      <c r="AE178" s="68" t="s">
        <v>458</v>
      </c>
      <c r="AF178" s="68" t="s">
        <v>458</v>
      </c>
      <c r="AG178" s="68" t="s">
        <v>458</v>
      </c>
      <c r="AH178" s="68" t="s">
        <v>458</v>
      </c>
      <c r="AI178" s="68" t="s">
        <v>458</v>
      </c>
      <c r="AJ178" s="68" t="s">
        <v>458</v>
      </c>
      <c r="AK178" s="68" t="s">
        <v>458</v>
      </c>
      <c r="AL178" s="68" t="s">
        <v>458</v>
      </c>
      <c r="AM178" s="68" t="s">
        <v>458</v>
      </c>
      <c r="AN178" s="68" t="s">
        <v>458</v>
      </c>
      <c r="AO178" s="68" t="s">
        <v>458</v>
      </c>
      <c r="AP178" s="68" t="s">
        <v>458</v>
      </c>
      <c r="AQ178" s="68" t="s">
        <v>458</v>
      </c>
      <c r="AR178" s="68" t="s">
        <v>458</v>
      </c>
      <c r="AS178" s="68" t="s">
        <v>458</v>
      </c>
      <c r="AT178" s="68" t="s">
        <v>458</v>
      </c>
      <c r="AU178" s="68" t="s">
        <v>458</v>
      </c>
      <c r="AV178" s="68" t="s">
        <v>458</v>
      </c>
      <c r="AW178" s="68" t="s">
        <v>458</v>
      </c>
      <c r="AX178" s="68" t="s">
        <v>458</v>
      </c>
      <c r="AY178" s="68" t="s">
        <v>458</v>
      </c>
      <c r="AZ178" s="68" t="s">
        <v>458</v>
      </c>
      <c r="BA178" s="68" t="s">
        <v>458</v>
      </c>
      <c r="BB178" s="68" t="s">
        <v>458</v>
      </c>
      <c r="BC178" s="68" t="s">
        <v>458</v>
      </c>
      <c r="BD178" s="68" t="s">
        <v>458</v>
      </c>
      <c r="BE178" s="68" t="s">
        <v>458</v>
      </c>
      <c r="BF178" s="68" t="s">
        <v>458</v>
      </c>
      <c r="BG178" s="68" t="s">
        <v>458</v>
      </c>
      <c r="BH178" s="68" t="s">
        <v>458</v>
      </c>
      <c r="BI178" s="68" t="s">
        <v>458</v>
      </c>
      <c r="BJ178" s="68" t="s">
        <v>458</v>
      </c>
      <c r="BK178" s="68" t="s">
        <v>458</v>
      </c>
      <c r="BL178" s="68" t="s">
        <v>458</v>
      </c>
      <c r="BM178" s="68" t="s">
        <v>458</v>
      </c>
      <c r="BN178" s="68" t="s">
        <v>1439</v>
      </c>
      <c r="BO178" s="68" t="s">
        <v>945</v>
      </c>
    </row>
    <row r="179" spans="1:67">
      <c r="A179" s="68">
        <v>177</v>
      </c>
      <c r="B179" s="68" t="s">
        <v>458</v>
      </c>
      <c r="C179" s="68" t="s">
        <v>458</v>
      </c>
      <c r="D179" s="68" t="s">
        <v>458</v>
      </c>
      <c r="E179" s="68" t="s">
        <v>458</v>
      </c>
      <c r="F179" s="68" t="s">
        <v>458</v>
      </c>
      <c r="G179" s="68" t="s">
        <v>458</v>
      </c>
      <c r="H179" s="68" t="s">
        <v>458</v>
      </c>
      <c r="I179" s="68" t="s">
        <v>458</v>
      </c>
      <c r="J179" s="68" t="s">
        <v>458</v>
      </c>
      <c r="K179" s="68" t="s">
        <v>458</v>
      </c>
      <c r="L179" s="68" t="s">
        <v>458</v>
      </c>
      <c r="M179" s="68" t="s">
        <v>458</v>
      </c>
      <c r="N179" s="68" t="s">
        <v>458</v>
      </c>
      <c r="O179" s="68" t="s">
        <v>458</v>
      </c>
      <c r="P179" s="68" t="s">
        <v>458</v>
      </c>
      <c r="Q179" s="68" t="s">
        <v>1439</v>
      </c>
      <c r="R179" s="68" t="s">
        <v>458</v>
      </c>
      <c r="S179" s="68" t="s">
        <v>458</v>
      </c>
      <c r="T179" s="68" t="s">
        <v>458</v>
      </c>
      <c r="U179" s="68" t="s">
        <v>458</v>
      </c>
      <c r="V179" s="68" t="s">
        <v>458</v>
      </c>
      <c r="W179" s="68" t="s">
        <v>458</v>
      </c>
      <c r="X179" s="68" t="s">
        <v>458</v>
      </c>
      <c r="Y179" s="68" t="s">
        <v>1439</v>
      </c>
      <c r="Z179" s="68" t="s">
        <v>458</v>
      </c>
      <c r="AA179" s="68" t="s">
        <v>458</v>
      </c>
      <c r="AB179" s="68" t="s">
        <v>458</v>
      </c>
      <c r="AC179" s="68" t="s">
        <v>458</v>
      </c>
      <c r="AD179" s="68" t="s">
        <v>458</v>
      </c>
      <c r="AE179" s="68" t="s">
        <v>458</v>
      </c>
      <c r="AF179" s="68" t="s">
        <v>458</v>
      </c>
      <c r="AG179" s="68" t="s">
        <v>458</v>
      </c>
      <c r="AH179" s="68" t="s">
        <v>458</v>
      </c>
      <c r="AI179" s="68" t="s">
        <v>458</v>
      </c>
      <c r="AJ179" s="68" t="s">
        <v>458</v>
      </c>
      <c r="AK179" s="68" t="s">
        <v>458</v>
      </c>
      <c r="AL179" s="68" t="s">
        <v>458</v>
      </c>
      <c r="AM179" s="68" t="s">
        <v>458</v>
      </c>
      <c r="AN179" s="68" t="s">
        <v>458</v>
      </c>
      <c r="AO179" s="68" t="s">
        <v>458</v>
      </c>
      <c r="AP179" s="68" t="s">
        <v>458</v>
      </c>
      <c r="AQ179" s="68" t="s">
        <v>458</v>
      </c>
      <c r="AR179" s="68" t="s">
        <v>458</v>
      </c>
      <c r="AS179" s="68" t="s">
        <v>458</v>
      </c>
      <c r="AT179" s="68" t="s">
        <v>458</v>
      </c>
      <c r="AU179" s="68" t="s">
        <v>458</v>
      </c>
      <c r="AV179" s="68" t="s">
        <v>458</v>
      </c>
      <c r="AW179" s="68" t="s">
        <v>458</v>
      </c>
      <c r="AX179" s="68" t="s">
        <v>458</v>
      </c>
      <c r="AY179" s="68" t="s">
        <v>458</v>
      </c>
      <c r="AZ179" s="68" t="s">
        <v>458</v>
      </c>
      <c r="BA179" s="68" t="s">
        <v>458</v>
      </c>
      <c r="BB179" s="68" t="s">
        <v>458</v>
      </c>
      <c r="BC179" s="68" t="s">
        <v>458</v>
      </c>
      <c r="BD179" s="68" t="s">
        <v>458</v>
      </c>
      <c r="BE179" s="68" t="s">
        <v>458</v>
      </c>
      <c r="BF179" s="68" t="s">
        <v>458</v>
      </c>
      <c r="BG179" s="68" t="s">
        <v>458</v>
      </c>
      <c r="BH179" s="68" t="s">
        <v>458</v>
      </c>
      <c r="BI179" s="68" t="s">
        <v>458</v>
      </c>
      <c r="BJ179" s="68" t="s">
        <v>458</v>
      </c>
      <c r="BK179" s="68" t="s">
        <v>458</v>
      </c>
      <c r="BL179" s="68" t="s">
        <v>458</v>
      </c>
      <c r="BM179" s="68" t="s">
        <v>458</v>
      </c>
      <c r="BN179" s="68" t="s">
        <v>1439</v>
      </c>
      <c r="BO179" s="68" t="s">
        <v>945</v>
      </c>
    </row>
    <row r="180" spans="1:67">
      <c r="A180" s="68">
        <v>178</v>
      </c>
      <c r="B180" s="68" t="s">
        <v>458</v>
      </c>
      <c r="C180" s="68" t="s">
        <v>458</v>
      </c>
      <c r="D180" s="68" t="s">
        <v>458</v>
      </c>
      <c r="E180" s="68" t="s">
        <v>458</v>
      </c>
      <c r="F180" s="68" t="s">
        <v>458</v>
      </c>
      <c r="G180" s="68" t="s">
        <v>458</v>
      </c>
      <c r="H180" s="68" t="s">
        <v>458</v>
      </c>
      <c r="I180" s="68" t="s">
        <v>458</v>
      </c>
      <c r="J180" s="68" t="s">
        <v>458</v>
      </c>
      <c r="K180" s="68" t="s">
        <v>458</v>
      </c>
      <c r="L180" s="68" t="s">
        <v>458</v>
      </c>
      <c r="M180" s="68" t="s">
        <v>458</v>
      </c>
      <c r="N180" s="68" t="s">
        <v>458</v>
      </c>
      <c r="O180" s="68" t="s">
        <v>458</v>
      </c>
      <c r="P180" s="68" t="s">
        <v>458</v>
      </c>
      <c r="Q180" s="68" t="s">
        <v>1439</v>
      </c>
      <c r="R180" s="68" t="s">
        <v>458</v>
      </c>
      <c r="S180" s="68" t="s">
        <v>458</v>
      </c>
      <c r="T180" s="68" t="s">
        <v>458</v>
      </c>
      <c r="U180" s="68" t="s">
        <v>458</v>
      </c>
      <c r="V180" s="68" t="s">
        <v>458</v>
      </c>
      <c r="W180" s="68" t="s">
        <v>458</v>
      </c>
      <c r="X180" s="68" t="s">
        <v>458</v>
      </c>
      <c r="Y180" s="68" t="s">
        <v>1439</v>
      </c>
      <c r="Z180" s="68" t="s">
        <v>458</v>
      </c>
      <c r="AA180" s="68" t="s">
        <v>458</v>
      </c>
      <c r="AB180" s="68" t="s">
        <v>458</v>
      </c>
      <c r="AC180" s="68" t="s">
        <v>458</v>
      </c>
      <c r="AD180" s="68" t="s">
        <v>458</v>
      </c>
      <c r="AE180" s="68" t="s">
        <v>458</v>
      </c>
      <c r="AF180" s="68" t="s">
        <v>458</v>
      </c>
      <c r="AG180" s="68" t="s">
        <v>458</v>
      </c>
      <c r="AH180" s="68" t="s">
        <v>458</v>
      </c>
      <c r="AI180" s="68" t="s">
        <v>458</v>
      </c>
      <c r="AJ180" s="68" t="s">
        <v>458</v>
      </c>
      <c r="AK180" s="68" t="s">
        <v>458</v>
      </c>
      <c r="AL180" s="68" t="s">
        <v>458</v>
      </c>
      <c r="AM180" s="68" t="s">
        <v>458</v>
      </c>
      <c r="AN180" s="68" t="s">
        <v>458</v>
      </c>
      <c r="AO180" s="68" t="s">
        <v>458</v>
      </c>
      <c r="AP180" s="68" t="s">
        <v>458</v>
      </c>
      <c r="AQ180" s="68" t="s">
        <v>458</v>
      </c>
      <c r="AR180" s="68" t="s">
        <v>458</v>
      </c>
      <c r="AS180" s="68" t="s">
        <v>458</v>
      </c>
      <c r="AT180" s="68" t="s">
        <v>458</v>
      </c>
      <c r="AU180" s="68" t="s">
        <v>458</v>
      </c>
      <c r="AV180" s="68" t="s">
        <v>458</v>
      </c>
      <c r="AW180" s="68" t="s">
        <v>458</v>
      </c>
      <c r="AX180" s="68" t="s">
        <v>458</v>
      </c>
      <c r="AY180" s="68" t="s">
        <v>458</v>
      </c>
      <c r="AZ180" s="68" t="s">
        <v>458</v>
      </c>
      <c r="BA180" s="68" t="s">
        <v>458</v>
      </c>
      <c r="BB180" s="68" t="s">
        <v>458</v>
      </c>
      <c r="BC180" s="68" t="s">
        <v>458</v>
      </c>
      <c r="BD180" s="68" t="s">
        <v>458</v>
      </c>
      <c r="BE180" s="68" t="s">
        <v>458</v>
      </c>
      <c r="BF180" s="68" t="s">
        <v>458</v>
      </c>
      <c r="BG180" s="68" t="s">
        <v>458</v>
      </c>
      <c r="BH180" s="68" t="s">
        <v>458</v>
      </c>
      <c r="BI180" s="68" t="s">
        <v>458</v>
      </c>
      <c r="BJ180" s="68" t="s">
        <v>458</v>
      </c>
      <c r="BK180" s="68" t="s">
        <v>458</v>
      </c>
      <c r="BL180" s="68" t="s">
        <v>458</v>
      </c>
      <c r="BM180" s="68" t="s">
        <v>458</v>
      </c>
      <c r="BN180" s="68" t="s">
        <v>1439</v>
      </c>
      <c r="BO180" s="68" t="s">
        <v>945</v>
      </c>
    </row>
    <row r="181" spans="1:67">
      <c r="A181" s="68">
        <v>179</v>
      </c>
      <c r="B181" s="68" t="s">
        <v>458</v>
      </c>
      <c r="C181" s="68" t="s">
        <v>458</v>
      </c>
      <c r="D181" s="68" t="s">
        <v>458</v>
      </c>
      <c r="E181" s="68" t="s">
        <v>458</v>
      </c>
      <c r="F181" s="68" t="s">
        <v>458</v>
      </c>
      <c r="G181" s="68" t="s">
        <v>458</v>
      </c>
      <c r="H181" s="68" t="s">
        <v>458</v>
      </c>
      <c r="I181" s="68" t="s">
        <v>458</v>
      </c>
      <c r="J181" s="68" t="s">
        <v>458</v>
      </c>
      <c r="K181" s="68" t="s">
        <v>458</v>
      </c>
      <c r="L181" s="68" t="s">
        <v>458</v>
      </c>
      <c r="M181" s="68" t="s">
        <v>458</v>
      </c>
      <c r="N181" s="68" t="s">
        <v>458</v>
      </c>
      <c r="O181" s="68" t="s">
        <v>458</v>
      </c>
      <c r="P181" s="68" t="s">
        <v>458</v>
      </c>
      <c r="Q181" s="68" t="s">
        <v>1439</v>
      </c>
      <c r="R181" s="68" t="s">
        <v>458</v>
      </c>
      <c r="S181" s="68" t="s">
        <v>458</v>
      </c>
      <c r="T181" s="68" t="s">
        <v>458</v>
      </c>
      <c r="U181" s="68" t="s">
        <v>458</v>
      </c>
      <c r="V181" s="68" t="s">
        <v>458</v>
      </c>
      <c r="W181" s="68" t="s">
        <v>458</v>
      </c>
      <c r="X181" s="68" t="s">
        <v>458</v>
      </c>
      <c r="Y181" s="68" t="s">
        <v>1439</v>
      </c>
      <c r="Z181" s="68" t="s">
        <v>458</v>
      </c>
      <c r="AA181" s="68" t="s">
        <v>458</v>
      </c>
      <c r="AB181" s="68" t="s">
        <v>458</v>
      </c>
      <c r="AC181" s="68" t="s">
        <v>458</v>
      </c>
      <c r="AD181" s="68" t="s">
        <v>458</v>
      </c>
      <c r="AE181" s="68" t="s">
        <v>458</v>
      </c>
      <c r="AF181" s="68" t="s">
        <v>458</v>
      </c>
      <c r="AG181" s="68" t="s">
        <v>458</v>
      </c>
      <c r="AH181" s="68" t="s">
        <v>458</v>
      </c>
      <c r="AI181" s="68" t="s">
        <v>458</v>
      </c>
      <c r="AJ181" s="68" t="s">
        <v>458</v>
      </c>
      <c r="AK181" s="68" t="s">
        <v>458</v>
      </c>
      <c r="AL181" s="68" t="s">
        <v>458</v>
      </c>
      <c r="AM181" s="68" t="s">
        <v>458</v>
      </c>
      <c r="AN181" s="68" t="s">
        <v>458</v>
      </c>
      <c r="AO181" s="68" t="s">
        <v>458</v>
      </c>
      <c r="AP181" s="68" t="s">
        <v>458</v>
      </c>
      <c r="AQ181" s="68" t="s">
        <v>458</v>
      </c>
      <c r="AR181" s="68" t="s">
        <v>458</v>
      </c>
      <c r="AS181" s="68" t="s">
        <v>458</v>
      </c>
      <c r="AT181" s="68" t="s">
        <v>458</v>
      </c>
      <c r="AU181" s="68" t="s">
        <v>458</v>
      </c>
      <c r="AV181" s="68" t="s">
        <v>458</v>
      </c>
      <c r="AW181" s="68" t="s">
        <v>458</v>
      </c>
      <c r="AX181" s="68" t="s">
        <v>458</v>
      </c>
      <c r="AY181" s="68" t="s">
        <v>458</v>
      </c>
      <c r="AZ181" s="68" t="s">
        <v>458</v>
      </c>
      <c r="BA181" s="68" t="s">
        <v>458</v>
      </c>
      <c r="BB181" s="68" t="s">
        <v>458</v>
      </c>
      <c r="BC181" s="68" t="s">
        <v>458</v>
      </c>
      <c r="BD181" s="68" t="s">
        <v>458</v>
      </c>
      <c r="BE181" s="68" t="s">
        <v>458</v>
      </c>
      <c r="BF181" s="68" t="s">
        <v>458</v>
      </c>
      <c r="BG181" s="68" t="s">
        <v>458</v>
      </c>
      <c r="BH181" s="68" t="s">
        <v>458</v>
      </c>
      <c r="BI181" s="68" t="s">
        <v>458</v>
      </c>
      <c r="BJ181" s="68" t="s">
        <v>458</v>
      </c>
      <c r="BK181" s="68" t="s">
        <v>458</v>
      </c>
      <c r="BL181" s="68" t="s">
        <v>458</v>
      </c>
      <c r="BM181" s="68" t="s">
        <v>458</v>
      </c>
      <c r="BN181" s="68" t="s">
        <v>1439</v>
      </c>
      <c r="BO181" s="68" t="s">
        <v>945</v>
      </c>
    </row>
    <row r="182" spans="1:67">
      <c r="A182" s="68">
        <v>180</v>
      </c>
      <c r="B182" s="68" t="s">
        <v>458</v>
      </c>
      <c r="C182" s="68" t="s">
        <v>458</v>
      </c>
      <c r="D182" s="68" t="s">
        <v>458</v>
      </c>
      <c r="E182" s="68" t="s">
        <v>458</v>
      </c>
      <c r="F182" s="68" t="s">
        <v>458</v>
      </c>
      <c r="G182" s="68" t="s">
        <v>458</v>
      </c>
      <c r="H182" s="68" t="s">
        <v>458</v>
      </c>
      <c r="I182" s="68" t="s">
        <v>458</v>
      </c>
      <c r="J182" s="68" t="s">
        <v>458</v>
      </c>
      <c r="K182" s="68" t="s">
        <v>458</v>
      </c>
      <c r="L182" s="68" t="s">
        <v>458</v>
      </c>
      <c r="M182" s="68" t="s">
        <v>458</v>
      </c>
      <c r="N182" s="68" t="s">
        <v>458</v>
      </c>
      <c r="O182" s="68" t="s">
        <v>458</v>
      </c>
      <c r="P182" s="68" t="s">
        <v>458</v>
      </c>
      <c r="Q182" s="68" t="s">
        <v>1439</v>
      </c>
      <c r="R182" s="68" t="s">
        <v>458</v>
      </c>
      <c r="S182" s="68" t="s">
        <v>458</v>
      </c>
      <c r="T182" s="68" t="s">
        <v>458</v>
      </c>
      <c r="U182" s="68" t="s">
        <v>458</v>
      </c>
      <c r="V182" s="68" t="s">
        <v>458</v>
      </c>
      <c r="W182" s="68" t="s">
        <v>458</v>
      </c>
      <c r="X182" s="68" t="s">
        <v>458</v>
      </c>
      <c r="Y182" s="68" t="s">
        <v>1439</v>
      </c>
      <c r="Z182" s="68" t="s">
        <v>458</v>
      </c>
      <c r="AA182" s="68" t="s">
        <v>458</v>
      </c>
      <c r="AB182" s="68" t="s">
        <v>458</v>
      </c>
      <c r="AC182" s="68" t="s">
        <v>458</v>
      </c>
      <c r="AD182" s="68" t="s">
        <v>458</v>
      </c>
      <c r="AE182" s="68" t="s">
        <v>458</v>
      </c>
      <c r="AF182" s="68" t="s">
        <v>458</v>
      </c>
      <c r="AG182" s="68" t="s">
        <v>458</v>
      </c>
      <c r="AH182" s="68" t="s">
        <v>458</v>
      </c>
      <c r="AI182" s="68" t="s">
        <v>458</v>
      </c>
      <c r="AJ182" s="68" t="s">
        <v>458</v>
      </c>
      <c r="AK182" s="68" t="s">
        <v>458</v>
      </c>
      <c r="AL182" s="68" t="s">
        <v>458</v>
      </c>
      <c r="AM182" s="68" t="s">
        <v>458</v>
      </c>
      <c r="AN182" s="68" t="s">
        <v>458</v>
      </c>
      <c r="AO182" s="68" t="s">
        <v>458</v>
      </c>
      <c r="AP182" s="68" t="s">
        <v>458</v>
      </c>
      <c r="AQ182" s="68" t="s">
        <v>458</v>
      </c>
      <c r="AR182" s="68" t="s">
        <v>458</v>
      </c>
      <c r="AS182" s="68" t="s">
        <v>458</v>
      </c>
      <c r="AT182" s="68" t="s">
        <v>458</v>
      </c>
      <c r="AU182" s="68" t="s">
        <v>458</v>
      </c>
      <c r="AV182" s="68" t="s">
        <v>458</v>
      </c>
      <c r="AW182" s="68" t="s">
        <v>458</v>
      </c>
      <c r="AX182" s="68" t="s">
        <v>458</v>
      </c>
      <c r="AY182" s="68" t="s">
        <v>458</v>
      </c>
      <c r="AZ182" s="68" t="s">
        <v>458</v>
      </c>
      <c r="BA182" s="68" t="s">
        <v>458</v>
      </c>
      <c r="BB182" s="68" t="s">
        <v>458</v>
      </c>
      <c r="BC182" s="68" t="s">
        <v>458</v>
      </c>
      <c r="BD182" s="68" t="s">
        <v>458</v>
      </c>
      <c r="BE182" s="68" t="s">
        <v>458</v>
      </c>
      <c r="BF182" s="68" t="s">
        <v>458</v>
      </c>
      <c r="BG182" s="68" t="s">
        <v>458</v>
      </c>
      <c r="BH182" s="68" t="s">
        <v>458</v>
      </c>
      <c r="BI182" s="68" t="s">
        <v>458</v>
      </c>
      <c r="BJ182" s="68" t="s">
        <v>458</v>
      </c>
      <c r="BK182" s="68" t="s">
        <v>458</v>
      </c>
      <c r="BL182" s="68" t="s">
        <v>458</v>
      </c>
      <c r="BM182" s="68" t="s">
        <v>458</v>
      </c>
      <c r="BN182" s="68" t="s">
        <v>1439</v>
      </c>
      <c r="BO182" s="68" t="s">
        <v>945</v>
      </c>
    </row>
    <row r="183" spans="1:67">
      <c r="A183" s="68">
        <v>181</v>
      </c>
      <c r="B183" s="68" t="s">
        <v>458</v>
      </c>
      <c r="C183" s="68" t="s">
        <v>458</v>
      </c>
      <c r="D183" s="68" t="s">
        <v>458</v>
      </c>
      <c r="E183" s="68" t="s">
        <v>458</v>
      </c>
      <c r="F183" s="68" t="s">
        <v>458</v>
      </c>
      <c r="G183" s="68" t="s">
        <v>458</v>
      </c>
      <c r="H183" s="68" t="s">
        <v>458</v>
      </c>
      <c r="I183" s="68" t="s">
        <v>458</v>
      </c>
      <c r="J183" s="68" t="s">
        <v>458</v>
      </c>
      <c r="K183" s="68" t="s">
        <v>458</v>
      </c>
      <c r="L183" s="68" t="s">
        <v>458</v>
      </c>
      <c r="M183" s="68" t="s">
        <v>458</v>
      </c>
      <c r="N183" s="68" t="s">
        <v>458</v>
      </c>
      <c r="O183" s="68" t="s">
        <v>458</v>
      </c>
      <c r="P183" s="68" t="s">
        <v>458</v>
      </c>
      <c r="Q183" s="68" t="s">
        <v>1439</v>
      </c>
      <c r="R183" s="68" t="s">
        <v>458</v>
      </c>
      <c r="S183" s="68" t="s">
        <v>458</v>
      </c>
      <c r="T183" s="68" t="s">
        <v>458</v>
      </c>
      <c r="U183" s="68" t="s">
        <v>458</v>
      </c>
      <c r="V183" s="68" t="s">
        <v>458</v>
      </c>
      <c r="W183" s="68" t="s">
        <v>458</v>
      </c>
      <c r="X183" s="68" t="s">
        <v>458</v>
      </c>
      <c r="Y183" s="68" t="s">
        <v>1439</v>
      </c>
      <c r="Z183" s="68" t="s">
        <v>458</v>
      </c>
      <c r="AA183" s="68" t="s">
        <v>458</v>
      </c>
      <c r="AB183" s="68" t="s">
        <v>458</v>
      </c>
      <c r="AC183" s="68" t="s">
        <v>458</v>
      </c>
      <c r="AD183" s="68" t="s">
        <v>458</v>
      </c>
      <c r="AE183" s="68" t="s">
        <v>458</v>
      </c>
      <c r="AF183" s="68" t="s">
        <v>458</v>
      </c>
      <c r="AG183" s="68" t="s">
        <v>458</v>
      </c>
      <c r="AH183" s="68" t="s">
        <v>458</v>
      </c>
      <c r="AI183" s="68" t="s">
        <v>458</v>
      </c>
      <c r="AJ183" s="68" t="s">
        <v>458</v>
      </c>
      <c r="AK183" s="68" t="s">
        <v>458</v>
      </c>
      <c r="AL183" s="68" t="s">
        <v>458</v>
      </c>
      <c r="AM183" s="68" t="s">
        <v>458</v>
      </c>
      <c r="AN183" s="68" t="s">
        <v>458</v>
      </c>
      <c r="AO183" s="68" t="s">
        <v>458</v>
      </c>
      <c r="AP183" s="68" t="s">
        <v>458</v>
      </c>
      <c r="AQ183" s="68" t="s">
        <v>458</v>
      </c>
      <c r="AR183" s="68" t="s">
        <v>458</v>
      </c>
      <c r="AS183" s="68" t="s">
        <v>458</v>
      </c>
      <c r="AT183" s="68" t="s">
        <v>458</v>
      </c>
      <c r="AU183" s="68" t="s">
        <v>458</v>
      </c>
      <c r="AV183" s="68" t="s">
        <v>458</v>
      </c>
      <c r="AW183" s="68" t="s">
        <v>458</v>
      </c>
      <c r="AX183" s="68" t="s">
        <v>458</v>
      </c>
      <c r="AY183" s="68" t="s">
        <v>458</v>
      </c>
      <c r="AZ183" s="68" t="s">
        <v>458</v>
      </c>
      <c r="BA183" s="68" t="s">
        <v>458</v>
      </c>
      <c r="BB183" s="68" t="s">
        <v>458</v>
      </c>
      <c r="BC183" s="68" t="s">
        <v>458</v>
      </c>
      <c r="BD183" s="68" t="s">
        <v>458</v>
      </c>
      <c r="BE183" s="68" t="s">
        <v>458</v>
      </c>
      <c r="BF183" s="68" t="s">
        <v>458</v>
      </c>
      <c r="BG183" s="68" t="s">
        <v>458</v>
      </c>
      <c r="BH183" s="68" t="s">
        <v>458</v>
      </c>
      <c r="BI183" s="68" t="s">
        <v>458</v>
      </c>
      <c r="BJ183" s="68" t="s">
        <v>458</v>
      </c>
      <c r="BK183" s="68" t="s">
        <v>458</v>
      </c>
      <c r="BL183" s="68" t="s">
        <v>458</v>
      </c>
      <c r="BM183" s="68" t="s">
        <v>458</v>
      </c>
      <c r="BN183" s="68" t="s">
        <v>1439</v>
      </c>
      <c r="BO183" s="68" t="s">
        <v>945</v>
      </c>
    </row>
    <row r="184" spans="1:67">
      <c r="A184" s="68">
        <v>182</v>
      </c>
      <c r="B184" s="68" t="s">
        <v>458</v>
      </c>
      <c r="C184" s="68" t="s">
        <v>458</v>
      </c>
      <c r="D184" s="68" t="s">
        <v>458</v>
      </c>
      <c r="E184" s="68" t="s">
        <v>458</v>
      </c>
      <c r="F184" s="68" t="s">
        <v>458</v>
      </c>
      <c r="G184" s="68" t="s">
        <v>458</v>
      </c>
      <c r="H184" s="68" t="s">
        <v>458</v>
      </c>
      <c r="I184" s="68" t="s">
        <v>458</v>
      </c>
      <c r="J184" s="68" t="s">
        <v>458</v>
      </c>
      <c r="K184" s="68" t="s">
        <v>458</v>
      </c>
      <c r="L184" s="68" t="s">
        <v>458</v>
      </c>
      <c r="M184" s="68" t="s">
        <v>458</v>
      </c>
      <c r="N184" s="68" t="s">
        <v>458</v>
      </c>
      <c r="O184" s="68" t="s">
        <v>458</v>
      </c>
      <c r="P184" s="68" t="s">
        <v>458</v>
      </c>
      <c r="Q184" s="68" t="s">
        <v>1439</v>
      </c>
      <c r="R184" s="68" t="s">
        <v>458</v>
      </c>
      <c r="S184" s="68" t="s">
        <v>458</v>
      </c>
      <c r="T184" s="68" t="s">
        <v>458</v>
      </c>
      <c r="U184" s="68" t="s">
        <v>458</v>
      </c>
      <c r="V184" s="68" t="s">
        <v>458</v>
      </c>
      <c r="W184" s="68" t="s">
        <v>458</v>
      </c>
      <c r="X184" s="68" t="s">
        <v>458</v>
      </c>
      <c r="Y184" s="68" t="s">
        <v>1439</v>
      </c>
      <c r="Z184" s="68" t="s">
        <v>458</v>
      </c>
      <c r="AA184" s="68" t="s">
        <v>458</v>
      </c>
      <c r="AB184" s="68" t="s">
        <v>458</v>
      </c>
      <c r="AC184" s="68" t="s">
        <v>458</v>
      </c>
      <c r="AD184" s="68" t="s">
        <v>458</v>
      </c>
      <c r="AE184" s="68" t="s">
        <v>458</v>
      </c>
      <c r="AF184" s="68" t="s">
        <v>458</v>
      </c>
      <c r="AG184" s="68" t="s">
        <v>458</v>
      </c>
      <c r="AH184" s="68" t="s">
        <v>458</v>
      </c>
      <c r="AI184" s="68" t="s">
        <v>458</v>
      </c>
      <c r="AJ184" s="68" t="s">
        <v>458</v>
      </c>
      <c r="AK184" s="68" t="s">
        <v>458</v>
      </c>
      <c r="AL184" s="68" t="s">
        <v>458</v>
      </c>
      <c r="AM184" s="68" t="s">
        <v>458</v>
      </c>
      <c r="AN184" s="68" t="s">
        <v>458</v>
      </c>
      <c r="AO184" s="68" t="s">
        <v>458</v>
      </c>
      <c r="AP184" s="68" t="s">
        <v>458</v>
      </c>
      <c r="AQ184" s="68" t="s">
        <v>458</v>
      </c>
      <c r="AR184" s="68" t="s">
        <v>458</v>
      </c>
      <c r="AS184" s="68" t="s">
        <v>458</v>
      </c>
      <c r="AT184" s="68" t="s">
        <v>458</v>
      </c>
      <c r="AU184" s="68" t="s">
        <v>458</v>
      </c>
      <c r="AV184" s="68" t="s">
        <v>458</v>
      </c>
      <c r="AW184" s="68" t="s">
        <v>458</v>
      </c>
      <c r="AX184" s="68" t="s">
        <v>458</v>
      </c>
      <c r="AY184" s="68" t="s">
        <v>458</v>
      </c>
      <c r="AZ184" s="68" t="s">
        <v>458</v>
      </c>
      <c r="BA184" s="68" t="s">
        <v>458</v>
      </c>
      <c r="BB184" s="68" t="s">
        <v>458</v>
      </c>
      <c r="BC184" s="68" t="s">
        <v>458</v>
      </c>
      <c r="BD184" s="68" t="s">
        <v>458</v>
      </c>
      <c r="BE184" s="68" t="s">
        <v>458</v>
      </c>
      <c r="BF184" s="68" t="s">
        <v>458</v>
      </c>
      <c r="BG184" s="68" t="s">
        <v>458</v>
      </c>
      <c r="BH184" s="68" t="s">
        <v>458</v>
      </c>
      <c r="BI184" s="68" t="s">
        <v>458</v>
      </c>
      <c r="BJ184" s="68" t="s">
        <v>458</v>
      </c>
      <c r="BK184" s="68" t="s">
        <v>458</v>
      </c>
      <c r="BL184" s="68" t="s">
        <v>458</v>
      </c>
      <c r="BM184" s="68" t="s">
        <v>458</v>
      </c>
      <c r="BN184" s="68" t="s">
        <v>1439</v>
      </c>
      <c r="BO184" s="68" t="s">
        <v>945</v>
      </c>
    </row>
    <row r="185" spans="1:67">
      <c r="A185" s="68">
        <v>183</v>
      </c>
      <c r="B185" s="68" t="s">
        <v>458</v>
      </c>
      <c r="C185" s="68" t="s">
        <v>458</v>
      </c>
      <c r="D185" s="68" t="s">
        <v>458</v>
      </c>
      <c r="E185" s="68" t="s">
        <v>458</v>
      </c>
      <c r="F185" s="68" t="s">
        <v>458</v>
      </c>
      <c r="G185" s="68" t="s">
        <v>458</v>
      </c>
      <c r="H185" s="68" t="s">
        <v>458</v>
      </c>
      <c r="I185" s="68" t="s">
        <v>458</v>
      </c>
      <c r="J185" s="68" t="s">
        <v>458</v>
      </c>
      <c r="K185" s="68" t="s">
        <v>458</v>
      </c>
      <c r="L185" s="68" t="s">
        <v>458</v>
      </c>
      <c r="M185" s="68" t="s">
        <v>458</v>
      </c>
      <c r="N185" s="68" t="s">
        <v>458</v>
      </c>
      <c r="O185" s="68" t="s">
        <v>458</v>
      </c>
      <c r="P185" s="68" t="s">
        <v>458</v>
      </c>
      <c r="Q185" s="68" t="s">
        <v>1439</v>
      </c>
      <c r="R185" s="68" t="s">
        <v>458</v>
      </c>
      <c r="S185" s="68" t="s">
        <v>458</v>
      </c>
      <c r="T185" s="68" t="s">
        <v>458</v>
      </c>
      <c r="U185" s="68" t="s">
        <v>458</v>
      </c>
      <c r="V185" s="68" t="s">
        <v>458</v>
      </c>
      <c r="W185" s="68" t="s">
        <v>458</v>
      </c>
      <c r="X185" s="68" t="s">
        <v>458</v>
      </c>
      <c r="Y185" s="68" t="s">
        <v>1439</v>
      </c>
      <c r="Z185" s="68" t="s">
        <v>458</v>
      </c>
      <c r="AA185" s="68" t="s">
        <v>458</v>
      </c>
      <c r="AB185" s="68" t="s">
        <v>458</v>
      </c>
      <c r="AC185" s="68" t="s">
        <v>458</v>
      </c>
      <c r="AD185" s="68" t="s">
        <v>458</v>
      </c>
      <c r="AE185" s="68" t="s">
        <v>458</v>
      </c>
      <c r="AF185" s="68" t="s">
        <v>458</v>
      </c>
      <c r="AG185" s="68" t="s">
        <v>458</v>
      </c>
      <c r="AH185" s="68" t="s">
        <v>458</v>
      </c>
      <c r="AI185" s="68" t="s">
        <v>458</v>
      </c>
      <c r="AJ185" s="68" t="s">
        <v>458</v>
      </c>
      <c r="AK185" s="68" t="s">
        <v>458</v>
      </c>
      <c r="AL185" s="68" t="s">
        <v>458</v>
      </c>
      <c r="AM185" s="68" t="s">
        <v>458</v>
      </c>
      <c r="AN185" s="68" t="s">
        <v>458</v>
      </c>
      <c r="AO185" s="68" t="s">
        <v>458</v>
      </c>
      <c r="AP185" s="68" t="s">
        <v>458</v>
      </c>
      <c r="AQ185" s="68" t="s">
        <v>458</v>
      </c>
      <c r="AR185" s="68" t="s">
        <v>458</v>
      </c>
      <c r="AS185" s="68" t="s">
        <v>458</v>
      </c>
      <c r="AT185" s="68" t="s">
        <v>458</v>
      </c>
      <c r="AU185" s="68" t="s">
        <v>458</v>
      </c>
      <c r="AV185" s="68" t="s">
        <v>458</v>
      </c>
      <c r="AW185" s="68" t="s">
        <v>458</v>
      </c>
      <c r="AX185" s="68" t="s">
        <v>458</v>
      </c>
      <c r="AY185" s="68" t="s">
        <v>458</v>
      </c>
      <c r="AZ185" s="68" t="s">
        <v>458</v>
      </c>
      <c r="BA185" s="68" t="s">
        <v>458</v>
      </c>
      <c r="BB185" s="68" t="s">
        <v>458</v>
      </c>
      <c r="BC185" s="68" t="s">
        <v>458</v>
      </c>
      <c r="BD185" s="68" t="s">
        <v>458</v>
      </c>
      <c r="BE185" s="68" t="s">
        <v>458</v>
      </c>
      <c r="BF185" s="68" t="s">
        <v>458</v>
      </c>
      <c r="BG185" s="68" t="s">
        <v>458</v>
      </c>
      <c r="BH185" s="68" t="s">
        <v>458</v>
      </c>
      <c r="BI185" s="68" t="s">
        <v>458</v>
      </c>
      <c r="BJ185" s="68" t="s">
        <v>458</v>
      </c>
      <c r="BK185" s="68" t="s">
        <v>458</v>
      </c>
      <c r="BL185" s="68" t="s">
        <v>458</v>
      </c>
      <c r="BM185" s="68" t="s">
        <v>458</v>
      </c>
      <c r="BN185" s="68" t="s">
        <v>1439</v>
      </c>
      <c r="BO185" s="68" t="s">
        <v>945</v>
      </c>
    </row>
    <row r="186" spans="1:67">
      <c r="A186" s="68">
        <v>184</v>
      </c>
      <c r="B186" s="68" t="s">
        <v>458</v>
      </c>
      <c r="C186" s="68" t="s">
        <v>458</v>
      </c>
      <c r="D186" s="68" t="s">
        <v>458</v>
      </c>
      <c r="E186" s="68" t="s">
        <v>458</v>
      </c>
      <c r="F186" s="68" t="s">
        <v>458</v>
      </c>
      <c r="G186" s="68" t="s">
        <v>458</v>
      </c>
      <c r="H186" s="68" t="s">
        <v>458</v>
      </c>
      <c r="I186" s="68" t="s">
        <v>458</v>
      </c>
      <c r="J186" s="68" t="s">
        <v>458</v>
      </c>
      <c r="K186" s="68" t="s">
        <v>458</v>
      </c>
      <c r="L186" s="68" t="s">
        <v>458</v>
      </c>
      <c r="M186" s="68" t="s">
        <v>458</v>
      </c>
      <c r="N186" s="68" t="s">
        <v>458</v>
      </c>
      <c r="O186" s="68" t="s">
        <v>458</v>
      </c>
      <c r="P186" s="68" t="s">
        <v>458</v>
      </c>
      <c r="Q186" s="68" t="s">
        <v>1439</v>
      </c>
      <c r="R186" s="68" t="s">
        <v>458</v>
      </c>
      <c r="S186" s="68" t="s">
        <v>458</v>
      </c>
      <c r="T186" s="68" t="s">
        <v>458</v>
      </c>
      <c r="U186" s="68" t="s">
        <v>458</v>
      </c>
      <c r="V186" s="68" t="s">
        <v>458</v>
      </c>
      <c r="W186" s="68" t="s">
        <v>458</v>
      </c>
      <c r="X186" s="68" t="s">
        <v>458</v>
      </c>
      <c r="Y186" s="68" t="s">
        <v>1439</v>
      </c>
      <c r="Z186" s="68" t="s">
        <v>458</v>
      </c>
      <c r="AA186" s="68" t="s">
        <v>458</v>
      </c>
      <c r="AB186" s="68" t="s">
        <v>458</v>
      </c>
      <c r="AC186" s="68" t="s">
        <v>458</v>
      </c>
      <c r="AD186" s="68" t="s">
        <v>458</v>
      </c>
      <c r="AE186" s="68" t="s">
        <v>458</v>
      </c>
      <c r="AF186" s="68" t="s">
        <v>458</v>
      </c>
      <c r="AG186" s="68" t="s">
        <v>458</v>
      </c>
      <c r="AH186" s="68" t="s">
        <v>458</v>
      </c>
      <c r="AI186" s="68" t="s">
        <v>458</v>
      </c>
      <c r="AJ186" s="68" t="s">
        <v>458</v>
      </c>
      <c r="AK186" s="68" t="s">
        <v>458</v>
      </c>
      <c r="AL186" s="68" t="s">
        <v>458</v>
      </c>
      <c r="AM186" s="68" t="s">
        <v>945</v>
      </c>
      <c r="AN186" s="68" t="s">
        <v>458</v>
      </c>
      <c r="AO186" s="68" t="s">
        <v>458</v>
      </c>
      <c r="AP186" s="68" t="s">
        <v>458</v>
      </c>
      <c r="AQ186" s="68" t="s">
        <v>458</v>
      </c>
      <c r="AR186" s="68" t="s">
        <v>458</v>
      </c>
      <c r="AS186" s="68" t="s">
        <v>458</v>
      </c>
      <c r="AT186" s="68" t="s">
        <v>458</v>
      </c>
      <c r="AU186" s="68" t="s">
        <v>458</v>
      </c>
      <c r="AV186" s="68" t="s">
        <v>458</v>
      </c>
      <c r="AW186" s="68" t="s">
        <v>458</v>
      </c>
      <c r="AX186" s="68" t="s">
        <v>458</v>
      </c>
      <c r="AY186" s="68" t="s">
        <v>458</v>
      </c>
      <c r="AZ186" s="68" t="s">
        <v>458</v>
      </c>
      <c r="BA186" s="68" t="s">
        <v>458</v>
      </c>
      <c r="BB186" s="68" t="s">
        <v>458</v>
      </c>
      <c r="BC186" s="68" t="s">
        <v>458</v>
      </c>
      <c r="BD186" s="68" t="s">
        <v>458</v>
      </c>
      <c r="BE186" s="68" t="s">
        <v>458</v>
      </c>
      <c r="BF186" s="68" t="s">
        <v>458</v>
      </c>
      <c r="BG186" s="68" t="s">
        <v>458</v>
      </c>
      <c r="BH186" s="68" t="s">
        <v>458</v>
      </c>
      <c r="BI186" s="68" t="s">
        <v>458</v>
      </c>
      <c r="BJ186" s="68" t="s">
        <v>458</v>
      </c>
      <c r="BK186" s="68" t="s">
        <v>458</v>
      </c>
      <c r="BL186" s="68" t="s">
        <v>458</v>
      </c>
      <c r="BM186" s="68" t="s">
        <v>458</v>
      </c>
      <c r="BN186" s="68" t="s">
        <v>1439</v>
      </c>
      <c r="BO186" s="68" t="s">
        <v>945</v>
      </c>
    </row>
    <row r="187" spans="1:67">
      <c r="A187" s="68">
        <v>185</v>
      </c>
      <c r="B187" s="68" t="s">
        <v>458</v>
      </c>
      <c r="C187" s="68" t="s">
        <v>458</v>
      </c>
      <c r="D187" s="68" t="s">
        <v>458</v>
      </c>
      <c r="E187" s="68" t="s">
        <v>458</v>
      </c>
      <c r="F187" s="68" t="s">
        <v>458</v>
      </c>
      <c r="G187" s="68" t="s">
        <v>458</v>
      </c>
      <c r="H187" s="68" t="s">
        <v>458</v>
      </c>
      <c r="I187" s="68" t="s">
        <v>458</v>
      </c>
      <c r="J187" s="68" t="s">
        <v>458</v>
      </c>
      <c r="K187" s="68" t="s">
        <v>458</v>
      </c>
      <c r="L187" s="68" t="s">
        <v>458</v>
      </c>
      <c r="M187" s="68" t="s">
        <v>458</v>
      </c>
      <c r="N187" s="68" t="s">
        <v>458</v>
      </c>
      <c r="O187" s="68" t="s">
        <v>458</v>
      </c>
      <c r="P187" s="68" t="s">
        <v>458</v>
      </c>
      <c r="Q187" s="68" t="s">
        <v>1439</v>
      </c>
      <c r="R187" s="68" t="s">
        <v>458</v>
      </c>
      <c r="S187" s="68" t="s">
        <v>458</v>
      </c>
      <c r="T187" s="68" t="s">
        <v>458</v>
      </c>
      <c r="U187" s="68" t="s">
        <v>458</v>
      </c>
      <c r="V187" s="68" t="s">
        <v>458</v>
      </c>
      <c r="W187" s="68" t="s">
        <v>458</v>
      </c>
      <c r="X187" s="68" t="s">
        <v>458</v>
      </c>
      <c r="Y187" s="68" t="s">
        <v>1439</v>
      </c>
      <c r="Z187" s="68" t="s">
        <v>458</v>
      </c>
      <c r="AA187" s="68" t="s">
        <v>458</v>
      </c>
      <c r="AB187" s="68" t="s">
        <v>458</v>
      </c>
      <c r="AC187" s="68" t="s">
        <v>458</v>
      </c>
      <c r="AD187" s="68" t="s">
        <v>458</v>
      </c>
      <c r="AE187" s="68" t="s">
        <v>458</v>
      </c>
      <c r="AF187" s="68" t="s">
        <v>458</v>
      </c>
      <c r="AG187" s="68" t="s">
        <v>458</v>
      </c>
      <c r="AH187" s="68" t="s">
        <v>458</v>
      </c>
      <c r="AI187" s="68" t="s">
        <v>458</v>
      </c>
      <c r="AJ187" s="68" t="s">
        <v>458</v>
      </c>
      <c r="AK187" s="68" t="s">
        <v>458</v>
      </c>
      <c r="AL187" s="68" t="s">
        <v>458</v>
      </c>
      <c r="AM187" s="68" t="s">
        <v>458</v>
      </c>
      <c r="AN187" s="68" t="s">
        <v>458</v>
      </c>
      <c r="AO187" s="68" t="s">
        <v>458</v>
      </c>
      <c r="AP187" s="68" t="s">
        <v>458</v>
      </c>
      <c r="AQ187" s="68" t="s">
        <v>458</v>
      </c>
      <c r="AR187" s="68" t="s">
        <v>458</v>
      </c>
      <c r="AS187" s="68" t="s">
        <v>458</v>
      </c>
      <c r="AT187" s="68" t="s">
        <v>458</v>
      </c>
      <c r="AU187" s="68" t="s">
        <v>458</v>
      </c>
      <c r="AV187" s="68" t="s">
        <v>458</v>
      </c>
      <c r="AW187" s="68" t="s">
        <v>458</v>
      </c>
      <c r="AX187" s="68" t="s">
        <v>458</v>
      </c>
      <c r="AY187" s="68" t="s">
        <v>458</v>
      </c>
      <c r="AZ187" s="68" t="s">
        <v>458</v>
      </c>
      <c r="BA187" s="68" t="s">
        <v>458</v>
      </c>
      <c r="BB187" s="68" t="s">
        <v>458</v>
      </c>
      <c r="BC187" s="68" t="s">
        <v>458</v>
      </c>
      <c r="BD187" s="68" t="s">
        <v>458</v>
      </c>
      <c r="BE187" s="68" t="s">
        <v>458</v>
      </c>
      <c r="BF187" s="68" t="s">
        <v>458</v>
      </c>
      <c r="BG187" s="68" t="s">
        <v>458</v>
      </c>
      <c r="BH187" s="68" t="s">
        <v>458</v>
      </c>
      <c r="BI187" s="68" t="s">
        <v>458</v>
      </c>
      <c r="BJ187" s="68" t="s">
        <v>458</v>
      </c>
      <c r="BK187" s="68" t="s">
        <v>458</v>
      </c>
      <c r="BL187" s="68" t="s">
        <v>458</v>
      </c>
      <c r="BM187" s="68" t="s">
        <v>458</v>
      </c>
      <c r="BN187" s="68" t="s">
        <v>1439</v>
      </c>
      <c r="BO187" s="68" t="s">
        <v>945</v>
      </c>
    </row>
    <row r="188" spans="1:67">
      <c r="A188" s="68">
        <v>186</v>
      </c>
      <c r="B188" s="68" t="s">
        <v>458</v>
      </c>
      <c r="C188" s="68" t="s">
        <v>458</v>
      </c>
      <c r="D188" s="68" t="s">
        <v>458</v>
      </c>
      <c r="E188" s="68" t="s">
        <v>458</v>
      </c>
      <c r="F188" s="68" t="s">
        <v>458</v>
      </c>
      <c r="G188" s="68" t="s">
        <v>458</v>
      </c>
      <c r="H188" s="68" t="s">
        <v>458</v>
      </c>
      <c r="I188" s="68" t="s">
        <v>458</v>
      </c>
      <c r="J188" s="68" t="s">
        <v>458</v>
      </c>
      <c r="K188" s="68" t="s">
        <v>458</v>
      </c>
      <c r="L188" s="68" t="s">
        <v>458</v>
      </c>
      <c r="M188" s="68" t="s">
        <v>458</v>
      </c>
      <c r="N188" s="68" t="s">
        <v>458</v>
      </c>
      <c r="O188" s="68" t="s">
        <v>458</v>
      </c>
      <c r="P188" s="68" t="s">
        <v>458</v>
      </c>
      <c r="Q188" s="68" t="s">
        <v>1439</v>
      </c>
      <c r="R188" s="68" t="s">
        <v>458</v>
      </c>
      <c r="S188" s="68" t="s">
        <v>458</v>
      </c>
      <c r="T188" s="68" t="s">
        <v>458</v>
      </c>
      <c r="U188" s="68" t="s">
        <v>458</v>
      </c>
      <c r="V188" s="68" t="s">
        <v>458</v>
      </c>
      <c r="W188" s="68" t="s">
        <v>458</v>
      </c>
      <c r="X188" s="68" t="s">
        <v>458</v>
      </c>
      <c r="Y188" s="68" t="s">
        <v>1439</v>
      </c>
      <c r="Z188" s="68" t="s">
        <v>458</v>
      </c>
      <c r="AA188" s="68" t="s">
        <v>458</v>
      </c>
      <c r="AB188" s="68" t="s">
        <v>458</v>
      </c>
      <c r="AC188" s="68" t="s">
        <v>458</v>
      </c>
      <c r="AD188" s="68" t="s">
        <v>458</v>
      </c>
      <c r="AE188" s="68" t="s">
        <v>458</v>
      </c>
      <c r="AF188" s="68" t="s">
        <v>458</v>
      </c>
      <c r="AG188" s="68" t="s">
        <v>458</v>
      </c>
      <c r="AH188" s="68" t="s">
        <v>458</v>
      </c>
      <c r="AI188" s="68" t="s">
        <v>458</v>
      </c>
      <c r="AJ188" s="68" t="s">
        <v>458</v>
      </c>
      <c r="AK188" s="68" t="s">
        <v>458</v>
      </c>
      <c r="AL188" s="68" t="s">
        <v>458</v>
      </c>
      <c r="AM188" s="68" t="s">
        <v>458</v>
      </c>
      <c r="AN188" s="68" t="s">
        <v>458</v>
      </c>
      <c r="AO188" s="68" t="s">
        <v>458</v>
      </c>
      <c r="AP188" s="68" t="s">
        <v>458</v>
      </c>
      <c r="AQ188" s="68" t="s">
        <v>458</v>
      </c>
      <c r="AR188" s="68" t="s">
        <v>458</v>
      </c>
      <c r="AS188" s="68" t="s">
        <v>458</v>
      </c>
      <c r="AT188" s="68" t="s">
        <v>458</v>
      </c>
      <c r="AU188" s="68" t="s">
        <v>458</v>
      </c>
      <c r="AV188" s="68" t="s">
        <v>458</v>
      </c>
      <c r="AW188" s="68" t="s">
        <v>458</v>
      </c>
      <c r="AX188" s="68" t="s">
        <v>458</v>
      </c>
      <c r="AY188" s="68" t="s">
        <v>458</v>
      </c>
      <c r="AZ188" s="68" t="s">
        <v>458</v>
      </c>
      <c r="BA188" s="68" t="s">
        <v>458</v>
      </c>
      <c r="BB188" s="68" t="s">
        <v>458</v>
      </c>
      <c r="BC188" s="68" t="s">
        <v>458</v>
      </c>
      <c r="BD188" s="68" t="s">
        <v>458</v>
      </c>
      <c r="BE188" s="68" t="s">
        <v>458</v>
      </c>
      <c r="BF188" s="68" t="s">
        <v>458</v>
      </c>
      <c r="BG188" s="68" t="s">
        <v>458</v>
      </c>
      <c r="BH188" s="68" t="s">
        <v>458</v>
      </c>
      <c r="BI188" s="68" t="s">
        <v>458</v>
      </c>
      <c r="BJ188" s="68" t="s">
        <v>458</v>
      </c>
      <c r="BK188" s="68" t="s">
        <v>458</v>
      </c>
      <c r="BL188" s="68" t="s">
        <v>458</v>
      </c>
      <c r="BM188" s="68" t="s">
        <v>458</v>
      </c>
      <c r="BN188" s="68" t="s">
        <v>1439</v>
      </c>
      <c r="BO188" s="68" t="s">
        <v>945</v>
      </c>
    </row>
    <row r="189" spans="1:67">
      <c r="A189" s="68">
        <v>187</v>
      </c>
      <c r="B189" s="68" t="s">
        <v>458</v>
      </c>
      <c r="C189" s="68" t="s">
        <v>458</v>
      </c>
      <c r="D189" s="68" t="s">
        <v>458</v>
      </c>
      <c r="E189" s="68" t="s">
        <v>458</v>
      </c>
      <c r="F189" s="68" t="s">
        <v>458</v>
      </c>
      <c r="G189" s="68" t="s">
        <v>458</v>
      </c>
      <c r="H189" s="68" t="s">
        <v>458</v>
      </c>
      <c r="I189" s="68" t="s">
        <v>458</v>
      </c>
      <c r="J189" s="68" t="s">
        <v>458</v>
      </c>
      <c r="K189" s="68" t="s">
        <v>458</v>
      </c>
      <c r="L189" s="68" t="s">
        <v>458</v>
      </c>
      <c r="M189" s="68" t="s">
        <v>458</v>
      </c>
      <c r="N189" s="68" t="s">
        <v>458</v>
      </c>
      <c r="O189" s="68" t="s">
        <v>458</v>
      </c>
      <c r="P189" s="68" t="s">
        <v>458</v>
      </c>
      <c r="Q189" s="68" t="s">
        <v>1439</v>
      </c>
      <c r="R189" s="68" t="s">
        <v>458</v>
      </c>
      <c r="S189" s="68" t="s">
        <v>458</v>
      </c>
      <c r="T189" s="68" t="s">
        <v>458</v>
      </c>
      <c r="U189" s="68" t="s">
        <v>458</v>
      </c>
      <c r="V189" s="68" t="s">
        <v>458</v>
      </c>
      <c r="W189" s="68" t="s">
        <v>458</v>
      </c>
      <c r="X189" s="68" t="s">
        <v>458</v>
      </c>
      <c r="Y189" s="68" t="s">
        <v>1439</v>
      </c>
      <c r="Z189" s="68" t="s">
        <v>458</v>
      </c>
      <c r="AA189" s="68" t="s">
        <v>458</v>
      </c>
      <c r="AB189" s="68" t="s">
        <v>458</v>
      </c>
      <c r="AC189" s="68" t="s">
        <v>458</v>
      </c>
      <c r="AD189" s="68" t="s">
        <v>458</v>
      </c>
      <c r="AE189" s="68" t="s">
        <v>458</v>
      </c>
      <c r="AF189" s="68" t="s">
        <v>458</v>
      </c>
      <c r="AG189" s="68" t="s">
        <v>458</v>
      </c>
      <c r="AH189" s="68" t="s">
        <v>458</v>
      </c>
      <c r="AI189" s="68" t="s">
        <v>458</v>
      </c>
      <c r="AJ189" s="68" t="s">
        <v>458</v>
      </c>
      <c r="AK189" s="68" t="s">
        <v>458</v>
      </c>
      <c r="AL189" s="68" t="s">
        <v>458</v>
      </c>
      <c r="AM189" s="68" t="s">
        <v>458</v>
      </c>
      <c r="AN189" s="68" t="s">
        <v>458</v>
      </c>
      <c r="AO189" s="68" t="s">
        <v>458</v>
      </c>
      <c r="AP189" s="68" t="s">
        <v>458</v>
      </c>
      <c r="AQ189" s="68" t="s">
        <v>458</v>
      </c>
      <c r="AR189" s="68" t="s">
        <v>458</v>
      </c>
      <c r="AS189" s="68" t="s">
        <v>458</v>
      </c>
      <c r="AT189" s="68" t="s">
        <v>458</v>
      </c>
      <c r="AU189" s="68" t="s">
        <v>458</v>
      </c>
      <c r="AV189" s="68" t="s">
        <v>458</v>
      </c>
      <c r="AW189" s="68" t="s">
        <v>458</v>
      </c>
      <c r="AX189" s="68" t="s">
        <v>458</v>
      </c>
      <c r="AY189" s="68" t="s">
        <v>458</v>
      </c>
      <c r="AZ189" s="68" t="s">
        <v>458</v>
      </c>
      <c r="BA189" s="68" t="s">
        <v>458</v>
      </c>
      <c r="BB189" s="68" t="s">
        <v>458</v>
      </c>
      <c r="BC189" s="68" t="s">
        <v>458</v>
      </c>
      <c r="BD189" s="68" t="s">
        <v>458</v>
      </c>
      <c r="BE189" s="68" t="s">
        <v>458</v>
      </c>
      <c r="BF189" s="68" t="s">
        <v>458</v>
      </c>
      <c r="BG189" s="68" t="s">
        <v>458</v>
      </c>
      <c r="BH189" s="68" t="s">
        <v>458</v>
      </c>
      <c r="BI189" s="68" t="s">
        <v>458</v>
      </c>
      <c r="BJ189" s="68" t="s">
        <v>458</v>
      </c>
      <c r="BK189" s="68" t="s">
        <v>458</v>
      </c>
      <c r="BL189" s="68" t="s">
        <v>458</v>
      </c>
      <c r="BM189" s="68" t="s">
        <v>458</v>
      </c>
      <c r="BN189" s="68" t="s">
        <v>1439</v>
      </c>
      <c r="BO189" s="68" t="s">
        <v>945</v>
      </c>
    </row>
    <row r="190" spans="1:67">
      <c r="A190" s="68">
        <v>188</v>
      </c>
      <c r="B190" s="68" t="s">
        <v>458</v>
      </c>
      <c r="C190" s="68" t="s">
        <v>458</v>
      </c>
      <c r="D190" s="68" t="s">
        <v>458</v>
      </c>
      <c r="E190" s="68" t="s">
        <v>458</v>
      </c>
      <c r="F190" s="68" t="s">
        <v>458</v>
      </c>
      <c r="G190" s="68" t="s">
        <v>458</v>
      </c>
      <c r="H190" s="68" t="s">
        <v>458</v>
      </c>
      <c r="I190" s="68" t="s">
        <v>458</v>
      </c>
      <c r="J190" s="68" t="s">
        <v>458</v>
      </c>
      <c r="K190" s="68" t="s">
        <v>458</v>
      </c>
      <c r="L190" s="68" t="s">
        <v>458</v>
      </c>
      <c r="M190" s="68" t="s">
        <v>458</v>
      </c>
      <c r="N190" s="68" t="s">
        <v>458</v>
      </c>
      <c r="O190" s="68" t="s">
        <v>458</v>
      </c>
      <c r="P190" s="68" t="s">
        <v>458</v>
      </c>
      <c r="Q190" s="68" t="s">
        <v>1439</v>
      </c>
      <c r="R190" s="68" t="s">
        <v>458</v>
      </c>
      <c r="S190" s="68" t="s">
        <v>458</v>
      </c>
      <c r="T190" s="68" t="s">
        <v>458</v>
      </c>
      <c r="U190" s="68" t="s">
        <v>458</v>
      </c>
      <c r="V190" s="68" t="s">
        <v>458</v>
      </c>
      <c r="W190" s="68" t="s">
        <v>458</v>
      </c>
      <c r="X190" s="68" t="s">
        <v>458</v>
      </c>
      <c r="Y190" s="68" t="s">
        <v>1439</v>
      </c>
      <c r="Z190" s="68" t="s">
        <v>458</v>
      </c>
      <c r="AA190" s="68" t="s">
        <v>458</v>
      </c>
      <c r="AB190" s="68" t="s">
        <v>458</v>
      </c>
      <c r="AC190" s="68" t="s">
        <v>458</v>
      </c>
      <c r="AD190" s="68" t="s">
        <v>458</v>
      </c>
      <c r="AE190" s="68" t="s">
        <v>458</v>
      </c>
      <c r="AF190" s="68" t="s">
        <v>458</v>
      </c>
      <c r="AG190" s="68" t="s">
        <v>458</v>
      </c>
      <c r="AH190" s="68" t="s">
        <v>458</v>
      </c>
      <c r="AI190" s="68" t="s">
        <v>458</v>
      </c>
      <c r="AJ190" s="68" t="s">
        <v>458</v>
      </c>
      <c r="AK190" s="68" t="s">
        <v>458</v>
      </c>
      <c r="AL190" s="68" t="s">
        <v>458</v>
      </c>
      <c r="AM190" s="68" t="s">
        <v>458</v>
      </c>
      <c r="AN190" s="68" t="s">
        <v>458</v>
      </c>
      <c r="AO190" s="68" t="s">
        <v>458</v>
      </c>
      <c r="AP190" s="68" t="s">
        <v>458</v>
      </c>
      <c r="AQ190" s="68" t="s">
        <v>458</v>
      </c>
      <c r="AR190" s="68" t="s">
        <v>458</v>
      </c>
      <c r="AS190" s="68" t="s">
        <v>458</v>
      </c>
      <c r="AT190" s="68" t="s">
        <v>458</v>
      </c>
      <c r="AU190" s="68" t="s">
        <v>458</v>
      </c>
      <c r="AV190" s="68" t="s">
        <v>458</v>
      </c>
      <c r="AW190" s="68" t="s">
        <v>458</v>
      </c>
      <c r="AX190" s="68" t="s">
        <v>458</v>
      </c>
      <c r="AY190" s="68" t="s">
        <v>458</v>
      </c>
      <c r="AZ190" s="68" t="s">
        <v>458</v>
      </c>
      <c r="BA190" s="68" t="s">
        <v>458</v>
      </c>
      <c r="BB190" s="68" t="s">
        <v>458</v>
      </c>
      <c r="BC190" s="68" t="s">
        <v>458</v>
      </c>
      <c r="BD190" s="68" t="s">
        <v>458</v>
      </c>
      <c r="BE190" s="68" t="s">
        <v>458</v>
      </c>
      <c r="BF190" s="68" t="s">
        <v>458</v>
      </c>
      <c r="BG190" s="68" t="s">
        <v>458</v>
      </c>
      <c r="BH190" s="68" t="s">
        <v>458</v>
      </c>
      <c r="BI190" s="68" t="s">
        <v>458</v>
      </c>
      <c r="BJ190" s="68" t="s">
        <v>458</v>
      </c>
      <c r="BK190" s="68" t="s">
        <v>458</v>
      </c>
      <c r="BL190" s="68" t="s">
        <v>458</v>
      </c>
      <c r="BM190" s="68" t="s">
        <v>458</v>
      </c>
      <c r="BN190" s="68" t="s">
        <v>1439</v>
      </c>
      <c r="BO190" s="68" t="s">
        <v>945</v>
      </c>
    </row>
    <row r="191" spans="1:67">
      <c r="A191" s="68">
        <v>189</v>
      </c>
      <c r="B191" s="68" t="s">
        <v>458</v>
      </c>
      <c r="C191" s="68" t="s">
        <v>458</v>
      </c>
      <c r="D191" s="68" t="s">
        <v>458</v>
      </c>
      <c r="E191" s="68" t="s">
        <v>458</v>
      </c>
      <c r="F191" s="68" t="s">
        <v>458</v>
      </c>
      <c r="G191" s="68" t="s">
        <v>458</v>
      </c>
      <c r="H191" s="68" t="s">
        <v>458</v>
      </c>
      <c r="I191" s="68" t="s">
        <v>458</v>
      </c>
      <c r="J191" s="68" t="s">
        <v>458</v>
      </c>
      <c r="K191" s="68" t="s">
        <v>458</v>
      </c>
      <c r="L191" s="68" t="s">
        <v>458</v>
      </c>
      <c r="M191" s="68" t="s">
        <v>458</v>
      </c>
      <c r="N191" s="68" t="s">
        <v>458</v>
      </c>
      <c r="O191" s="68" t="s">
        <v>458</v>
      </c>
      <c r="P191" s="68" t="s">
        <v>458</v>
      </c>
      <c r="Q191" s="68" t="s">
        <v>1439</v>
      </c>
      <c r="R191" s="68" t="s">
        <v>458</v>
      </c>
      <c r="S191" s="68" t="s">
        <v>458</v>
      </c>
      <c r="T191" s="68" t="s">
        <v>458</v>
      </c>
      <c r="U191" s="68" t="s">
        <v>458</v>
      </c>
      <c r="V191" s="68" t="s">
        <v>458</v>
      </c>
      <c r="W191" s="68" t="s">
        <v>458</v>
      </c>
      <c r="X191" s="68" t="s">
        <v>458</v>
      </c>
      <c r="Y191" s="68" t="s">
        <v>1439</v>
      </c>
      <c r="Z191" s="68" t="s">
        <v>458</v>
      </c>
      <c r="AA191" s="68" t="s">
        <v>458</v>
      </c>
      <c r="AB191" s="68" t="s">
        <v>458</v>
      </c>
      <c r="AC191" s="68" t="s">
        <v>458</v>
      </c>
      <c r="AD191" s="68" t="s">
        <v>458</v>
      </c>
      <c r="AE191" s="68" t="s">
        <v>458</v>
      </c>
      <c r="AF191" s="68" t="s">
        <v>458</v>
      </c>
      <c r="AG191" s="68" t="s">
        <v>458</v>
      </c>
      <c r="AH191" s="68" t="s">
        <v>458</v>
      </c>
      <c r="AI191" s="68" t="s">
        <v>458</v>
      </c>
      <c r="AJ191" s="68" t="s">
        <v>458</v>
      </c>
      <c r="AK191" s="68" t="s">
        <v>458</v>
      </c>
      <c r="AL191" s="68" t="s">
        <v>458</v>
      </c>
      <c r="AM191" s="68" t="s">
        <v>458</v>
      </c>
      <c r="AN191" s="68" t="s">
        <v>458</v>
      </c>
      <c r="AO191" s="68" t="s">
        <v>458</v>
      </c>
      <c r="AP191" s="68" t="s">
        <v>458</v>
      </c>
      <c r="AQ191" s="68" t="s">
        <v>458</v>
      </c>
      <c r="AR191" s="68" t="s">
        <v>458</v>
      </c>
      <c r="AS191" s="68" t="s">
        <v>458</v>
      </c>
      <c r="AT191" s="68" t="s">
        <v>458</v>
      </c>
      <c r="AU191" s="68" t="s">
        <v>458</v>
      </c>
      <c r="AV191" s="68" t="s">
        <v>458</v>
      </c>
      <c r="AW191" s="68" t="s">
        <v>458</v>
      </c>
      <c r="AX191" s="68" t="s">
        <v>458</v>
      </c>
      <c r="AY191" s="68" t="s">
        <v>458</v>
      </c>
      <c r="AZ191" s="68" t="s">
        <v>458</v>
      </c>
      <c r="BA191" s="68" t="s">
        <v>458</v>
      </c>
      <c r="BB191" s="68" t="s">
        <v>458</v>
      </c>
      <c r="BC191" s="68" t="s">
        <v>458</v>
      </c>
      <c r="BD191" s="68" t="s">
        <v>458</v>
      </c>
      <c r="BE191" s="68" t="s">
        <v>458</v>
      </c>
      <c r="BF191" s="68" t="s">
        <v>458</v>
      </c>
      <c r="BG191" s="68" t="s">
        <v>458</v>
      </c>
      <c r="BH191" s="68" t="s">
        <v>458</v>
      </c>
      <c r="BI191" s="68" t="s">
        <v>458</v>
      </c>
      <c r="BJ191" s="68" t="s">
        <v>458</v>
      </c>
      <c r="BK191" s="68" t="s">
        <v>458</v>
      </c>
      <c r="BL191" s="68" t="s">
        <v>458</v>
      </c>
      <c r="BM191" s="68" t="s">
        <v>458</v>
      </c>
      <c r="BN191" s="68" t="s">
        <v>1439</v>
      </c>
      <c r="BO191" s="68" t="s">
        <v>945</v>
      </c>
    </row>
    <row r="192" spans="1:67">
      <c r="A192" s="68">
        <v>190</v>
      </c>
      <c r="B192" s="68" t="s">
        <v>458</v>
      </c>
      <c r="C192" s="68" t="s">
        <v>458</v>
      </c>
      <c r="D192" s="68" t="s">
        <v>458</v>
      </c>
      <c r="E192" s="68" t="s">
        <v>458</v>
      </c>
      <c r="F192" s="68" t="s">
        <v>458</v>
      </c>
      <c r="G192" s="68" t="s">
        <v>458</v>
      </c>
      <c r="H192" s="68" t="s">
        <v>458</v>
      </c>
      <c r="I192" s="68" t="s">
        <v>458</v>
      </c>
      <c r="J192" s="68" t="s">
        <v>458</v>
      </c>
      <c r="K192" s="68" t="s">
        <v>458</v>
      </c>
      <c r="L192" s="68" t="s">
        <v>458</v>
      </c>
      <c r="M192" s="68" t="s">
        <v>458</v>
      </c>
      <c r="N192" s="68" t="s">
        <v>458</v>
      </c>
      <c r="O192" s="68" t="s">
        <v>458</v>
      </c>
      <c r="P192" s="68" t="s">
        <v>458</v>
      </c>
      <c r="Q192" s="68" t="s">
        <v>1439</v>
      </c>
      <c r="R192" s="68" t="s">
        <v>458</v>
      </c>
      <c r="S192" s="68" t="s">
        <v>458</v>
      </c>
      <c r="T192" s="68" t="s">
        <v>458</v>
      </c>
      <c r="U192" s="68" t="s">
        <v>458</v>
      </c>
      <c r="V192" s="68" t="s">
        <v>458</v>
      </c>
      <c r="W192" s="68" t="s">
        <v>458</v>
      </c>
      <c r="X192" s="68" t="s">
        <v>458</v>
      </c>
      <c r="Y192" s="68" t="s">
        <v>1439</v>
      </c>
      <c r="Z192" s="68" t="s">
        <v>458</v>
      </c>
      <c r="AA192" s="68" t="s">
        <v>458</v>
      </c>
      <c r="AB192" s="68" t="s">
        <v>458</v>
      </c>
      <c r="AC192" s="68" t="s">
        <v>458</v>
      </c>
      <c r="AD192" s="68" t="s">
        <v>458</v>
      </c>
      <c r="AE192" s="68" t="s">
        <v>458</v>
      </c>
      <c r="AF192" s="68" t="s">
        <v>458</v>
      </c>
      <c r="AG192" s="68" t="s">
        <v>458</v>
      </c>
      <c r="AH192" s="68" t="s">
        <v>458</v>
      </c>
      <c r="AI192" s="68" t="s">
        <v>458</v>
      </c>
      <c r="AJ192" s="68" t="s">
        <v>458</v>
      </c>
      <c r="AK192" s="68" t="s">
        <v>458</v>
      </c>
      <c r="AL192" s="68" t="s">
        <v>458</v>
      </c>
      <c r="AM192" s="68" t="s">
        <v>458</v>
      </c>
      <c r="AN192" s="68" t="s">
        <v>458</v>
      </c>
      <c r="AO192" s="68" t="s">
        <v>458</v>
      </c>
      <c r="AP192" s="68" t="s">
        <v>458</v>
      </c>
      <c r="AQ192" s="68" t="s">
        <v>458</v>
      </c>
      <c r="AR192" s="68" t="s">
        <v>458</v>
      </c>
      <c r="AS192" s="68" t="s">
        <v>458</v>
      </c>
      <c r="AT192" s="68" t="s">
        <v>458</v>
      </c>
      <c r="AU192" s="68" t="s">
        <v>458</v>
      </c>
      <c r="AV192" s="68" t="s">
        <v>458</v>
      </c>
      <c r="AW192" s="68" t="s">
        <v>458</v>
      </c>
      <c r="AX192" s="68" t="s">
        <v>458</v>
      </c>
      <c r="AY192" s="68" t="s">
        <v>458</v>
      </c>
      <c r="AZ192" s="68" t="s">
        <v>458</v>
      </c>
      <c r="BA192" s="68" t="s">
        <v>458</v>
      </c>
      <c r="BB192" s="68" t="s">
        <v>458</v>
      </c>
      <c r="BC192" s="68" t="s">
        <v>458</v>
      </c>
      <c r="BD192" s="68" t="s">
        <v>458</v>
      </c>
      <c r="BE192" s="68" t="s">
        <v>458</v>
      </c>
      <c r="BF192" s="68" t="s">
        <v>458</v>
      </c>
      <c r="BG192" s="68" t="s">
        <v>458</v>
      </c>
      <c r="BH192" s="68" t="s">
        <v>458</v>
      </c>
      <c r="BI192" s="68" t="s">
        <v>458</v>
      </c>
      <c r="BJ192" s="68" t="s">
        <v>458</v>
      </c>
      <c r="BK192" s="68" t="s">
        <v>458</v>
      </c>
      <c r="BL192" s="68" t="s">
        <v>458</v>
      </c>
      <c r="BM192" s="68" t="s">
        <v>458</v>
      </c>
      <c r="BN192" s="68" t="s">
        <v>1439</v>
      </c>
      <c r="BO192" s="68" t="s">
        <v>945</v>
      </c>
    </row>
    <row r="193" spans="1:67">
      <c r="A193" s="68">
        <v>191</v>
      </c>
      <c r="B193" s="68" t="s">
        <v>458</v>
      </c>
      <c r="C193" s="68" t="s">
        <v>458</v>
      </c>
      <c r="D193" s="68" t="s">
        <v>458</v>
      </c>
      <c r="E193" s="68" t="s">
        <v>458</v>
      </c>
      <c r="F193" s="68" t="s">
        <v>458</v>
      </c>
      <c r="G193" s="68" t="s">
        <v>458</v>
      </c>
      <c r="H193" s="68" t="s">
        <v>458</v>
      </c>
      <c r="I193" s="68" t="s">
        <v>458</v>
      </c>
      <c r="J193" s="68" t="s">
        <v>458</v>
      </c>
      <c r="K193" s="68" t="s">
        <v>458</v>
      </c>
      <c r="L193" s="68" t="s">
        <v>458</v>
      </c>
      <c r="M193" s="68" t="s">
        <v>458</v>
      </c>
      <c r="N193" s="68" t="s">
        <v>458</v>
      </c>
      <c r="O193" s="68" t="s">
        <v>458</v>
      </c>
      <c r="P193" s="68" t="s">
        <v>458</v>
      </c>
      <c r="Q193" s="68" t="s">
        <v>1439</v>
      </c>
      <c r="R193" s="68" t="s">
        <v>458</v>
      </c>
      <c r="S193" s="68" t="s">
        <v>458</v>
      </c>
      <c r="T193" s="68" t="s">
        <v>458</v>
      </c>
      <c r="U193" s="68" t="s">
        <v>458</v>
      </c>
      <c r="V193" s="68" t="s">
        <v>458</v>
      </c>
      <c r="W193" s="68" t="s">
        <v>458</v>
      </c>
      <c r="X193" s="68" t="s">
        <v>458</v>
      </c>
      <c r="Y193" s="68" t="s">
        <v>1439</v>
      </c>
      <c r="Z193" s="68" t="s">
        <v>458</v>
      </c>
      <c r="AA193" s="68" t="s">
        <v>458</v>
      </c>
      <c r="AB193" s="68" t="s">
        <v>458</v>
      </c>
      <c r="AC193" s="68" t="s">
        <v>458</v>
      </c>
      <c r="AD193" s="68" t="s">
        <v>458</v>
      </c>
      <c r="AE193" s="68" t="s">
        <v>458</v>
      </c>
      <c r="AF193" s="68" t="s">
        <v>458</v>
      </c>
      <c r="AG193" s="68" t="s">
        <v>458</v>
      </c>
      <c r="AH193" s="68" t="s">
        <v>458</v>
      </c>
      <c r="AI193" s="68" t="s">
        <v>458</v>
      </c>
      <c r="AJ193" s="68" t="s">
        <v>458</v>
      </c>
      <c r="AK193" s="68" t="s">
        <v>458</v>
      </c>
      <c r="AL193" s="68" t="s">
        <v>458</v>
      </c>
      <c r="AM193" s="68" t="s">
        <v>458</v>
      </c>
      <c r="AN193" s="68" t="s">
        <v>458</v>
      </c>
      <c r="AO193" s="68" t="s">
        <v>458</v>
      </c>
      <c r="AP193" s="68" t="s">
        <v>458</v>
      </c>
      <c r="AQ193" s="68" t="s">
        <v>458</v>
      </c>
      <c r="AR193" s="68" t="s">
        <v>458</v>
      </c>
      <c r="AS193" s="68" t="s">
        <v>458</v>
      </c>
      <c r="AT193" s="68" t="s">
        <v>458</v>
      </c>
      <c r="AU193" s="68" t="s">
        <v>458</v>
      </c>
      <c r="AV193" s="68" t="s">
        <v>458</v>
      </c>
      <c r="AW193" s="68" t="s">
        <v>458</v>
      </c>
      <c r="AX193" s="68" t="s">
        <v>458</v>
      </c>
      <c r="AY193" s="68" t="s">
        <v>458</v>
      </c>
      <c r="AZ193" s="68" t="s">
        <v>458</v>
      </c>
      <c r="BA193" s="68" t="s">
        <v>458</v>
      </c>
      <c r="BB193" s="68" t="s">
        <v>458</v>
      </c>
      <c r="BC193" s="68" t="s">
        <v>458</v>
      </c>
      <c r="BD193" s="68" t="s">
        <v>458</v>
      </c>
      <c r="BE193" s="68" t="s">
        <v>458</v>
      </c>
      <c r="BF193" s="68" t="s">
        <v>458</v>
      </c>
      <c r="BG193" s="68" t="s">
        <v>458</v>
      </c>
      <c r="BH193" s="68" t="s">
        <v>458</v>
      </c>
      <c r="BI193" s="68" t="s">
        <v>458</v>
      </c>
      <c r="BJ193" s="68" t="s">
        <v>458</v>
      </c>
      <c r="BK193" s="68" t="s">
        <v>458</v>
      </c>
      <c r="BL193" s="68" t="s">
        <v>458</v>
      </c>
      <c r="BM193" s="68" t="s">
        <v>458</v>
      </c>
      <c r="BN193" s="68" t="s">
        <v>1439</v>
      </c>
      <c r="BO193" s="68" t="s">
        <v>945</v>
      </c>
    </row>
    <row r="194" spans="1:67">
      <c r="A194" s="68">
        <v>192</v>
      </c>
      <c r="B194" s="68" t="s">
        <v>458</v>
      </c>
      <c r="C194" s="68" t="s">
        <v>458</v>
      </c>
      <c r="D194" s="68" t="s">
        <v>458</v>
      </c>
      <c r="E194" s="68" t="s">
        <v>458</v>
      </c>
      <c r="F194" s="68" t="s">
        <v>458</v>
      </c>
      <c r="G194" s="68" t="s">
        <v>458</v>
      </c>
      <c r="H194" s="68" t="s">
        <v>458</v>
      </c>
      <c r="I194" s="68" t="s">
        <v>458</v>
      </c>
      <c r="J194" s="68" t="s">
        <v>458</v>
      </c>
      <c r="K194" s="68" t="s">
        <v>458</v>
      </c>
      <c r="L194" s="68" t="s">
        <v>458</v>
      </c>
      <c r="M194" s="68" t="s">
        <v>458</v>
      </c>
      <c r="N194" s="68" t="s">
        <v>458</v>
      </c>
      <c r="O194" s="68" t="s">
        <v>458</v>
      </c>
      <c r="P194" s="68" t="s">
        <v>458</v>
      </c>
      <c r="Q194" s="68" t="s">
        <v>1439</v>
      </c>
      <c r="R194" s="68" t="s">
        <v>458</v>
      </c>
      <c r="S194" s="68" t="s">
        <v>458</v>
      </c>
      <c r="T194" s="68" t="s">
        <v>458</v>
      </c>
      <c r="U194" s="68" t="s">
        <v>458</v>
      </c>
      <c r="V194" s="68" t="s">
        <v>458</v>
      </c>
      <c r="W194" s="68" t="s">
        <v>458</v>
      </c>
      <c r="X194" s="68" t="s">
        <v>458</v>
      </c>
      <c r="Y194" s="68" t="s">
        <v>1439</v>
      </c>
      <c r="Z194" s="68" t="s">
        <v>458</v>
      </c>
      <c r="AA194" s="68" t="s">
        <v>458</v>
      </c>
      <c r="AB194" s="68" t="s">
        <v>458</v>
      </c>
      <c r="AC194" s="68" t="s">
        <v>458</v>
      </c>
      <c r="AD194" s="68" t="s">
        <v>458</v>
      </c>
      <c r="AE194" s="68" t="s">
        <v>458</v>
      </c>
      <c r="AF194" s="68" t="s">
        <v>458</v>
      </c>
      <c r="AG194" s="68" t="s">
        <v>458</v>
      </c>
      <c r="AH194" s="68" t="s">
        <v>458</v>
      </c>
      <c r="AI194" s="68" t="s">
        <v>458</v>
      </c>
      <c r="AJ194" s="68" t="s">
        <v>458</v>
      </c>
      <c r="AK194" s="68" t="s">
        <v>458</v>
      </c>
      <c r="AL194" s="68" t="s">
        <v>458</v>
      </c>
      <c r="AM194" s="68" t="s">
        <v>458</v>
      </c>
      <c r="AN194" s="68" t="s">
        <v>458</v>
      </c>
      <c r="AO194" s="68" t="s">
        <v>458</v>
      </c>
      <c r="AP194" s="68" t="s">
        <v>458</v>
      </c>
      <c r="AQ194" s="68" t="s">
        <v>458</v>
      </c>
      <c r="AR194" s="68" t="s">
        <v>458</v>
      </c>
      <c r="AS194" s="68" t="s">
        <v>458</v>
      </c>
      <c r="AT194" s="68" t="s">
        <v>458</v>
      </c>
      <c r="AU194" s="68" t="s">
        <v>458</v>
      </c>
      <c r="AV194" s="68" t="s">
        <v>458</v>
      </c>
      <c r="AW194" s="68" t="s">
        <v>458</v>
      </c>
      <c r="AX194" s="68" t="s">
        <v>458</v>
      </c>
      <c r="AY194" s="68" t="s">
        <v>458</v>
      </c>
      <c r="AZ194" s="68" t="s">
        <v>458</v>
      </c>
      <c r="BA194" s="68" t="s">
        <v>458</v>
      </c>
      <c r="BB194" s="68" t="s">
        <v>458</v>
      </c>
      <c r="BC194" s="68" t="s">
        <v>458</v>
      </c>
      <c r="BD194" s="68" t="s">
        <v>458</v>
      </c>
      <c r="BE194" s="68" t="s">
        <v>458</v>
      </c>
      <c r="BF194" s="68" t="s">
        <v>458</v>
      </c>
      <c r="BG194" s="68" t="s">
        <v>458</v>
      </c>
      <c r="BH194" s="68" t="s">
        <v>458</v>
      </c>
      <c r="BI194" s="68" t="s">
        <v>458</v>
      </c>
      <c r="BJ194" s="68" t="s">
        <v>458</v>
      </c>
      <c r="BK194" s="68" t="s">
        <v>458</v>
      </c>
      <c r="BL194" s="68" t="s">
        <v>458</v>
      </c>
      <c r="BM194" s="68" t="s">
        <v>458</v>
      </c>
      <c r="BN194" s="68" t="s">
        <v>1439</v>
      </c>
      <c r="BO194" s="68" t="s">
        <v>945</v>
      </c>
    </row>
    <row r="195" spans="1:67">
      <c r="A195" s="68">
        <v>193</v>
      </c>
      <c r="B195" s="68" t="s">
        <v>458</v>
      </c>
      <c r="C195" s="68" t="s">
        <v>458</v>
      </c>
      <c r="D195" s="68" t="s">
        <v>458</v>
      </c>
      <c r="E195" s="68" t="s">
        <v>458</v>
      </c>
      <c r="F195" s="68" t="s">
        <v>458</v>
      </c>
      <c r="G195" s="68" t="s">
        <v>458</v>
      </c>
      <c r="H195" s="68" t="s">
        <v>458</v>
      </c>
      <c r="I195" s="68" t="s">
        <v>458</v>
      </c>
      <c r="J195" s="68" t="s">
        <v>458</v>
      </c>
      <c r="K195" s="68" t="s">
        <v>458</v>
      </c>
      <c r="L195" s="68" t="s">
        <v>458</v>
      </c>
      <c r="M195" s="68" t="s">
        <v>458</v>
      </c>
      <c r="N195" s="68" t="s">
        <v>458</v>
      </c>
      <c r="O195" s="68" t="s">
        <v>458</v>
      </c>
      <c r="P195" s="68" t="s">
        <v>458</v>
      </c>
      <c r="Q195" s="68" t="s">
        <v>1439</v>
      </c>
      <c r="R195" s="68" t="s">
        <v>458</v>
      </c>
      <c r="S195" s="68" t="s">
        <v>458</v>
      </c>
      <c r="T195" s="68" t="s">
        <v>458</v>
      </c>
      <c r="U195" s="68" t="s">
        <v>458</v>
      </c>
      <c r="V195" s="68" t="s">
        <v>458</v>
      </c>
      <c r="W195" s="68" t="s">
        <v>458</v>
      </c>
      <c r="X195" s="68" t="s">
        <v>458</v>
      </c>
      <c r="Y195" s="68" t="s">
        <v>1439</v>
      </c>
      <c r="Z195" s="68" t="s">
        <v>458</v>
      </c>
      <c r="AA195" s="68" t="s">
        <v>458</v>
      </c>
      <c r="AB195" s="68" t="s">
        <v>458</v>
      </c>
      <c r="AC195" s="68" t="s">
        <v>458</v>
      </c>
      <c r="AD195" s="68" t="s">
        <v>458</v>
      </c>
      <c r="AE195" s="68" t="s">
        <v>458</v>
      </c>
      <c r="AF195" s="68" t="s">
        <v>458</v>
      </c>
      <c r="AG195" s="68" t="s">
        <v>458</v>
      </c>
      <c r="AH195" s="68" t="s">
        <v>458</v>
      </c>
      <c r="AI195" s="68" t="s">
        <v>458</v>
      </c>
      <c r="AJ195" s="68" t="s">
        <v>458</v>
      </c>
      <c r="AK195" s="68" t="s">
        <v>458</v>
      </c>
      <c r="AL195" s="68" t="s">
        <v>458</v>
      </c>
      <c r="AM195" s="68" t="s">
        <v>945</v>
      </c>
      <c r="AN195" s="68" t="s">
        <v>458</v>
      </c>
      <c r="AO195" s="68" t="s">
        <v>458</v>
      </c>
      <c r="AP195" s="68" t="s">
        <v>458</v>
      </c>
      <c r="AQ195" s="68" t="s">
        <v>458</v>
      </c>
      <c r="AR195" s="68" t="s">
        <v>458</v>
      </c>
      <c r="AS195" s="68" t="s">
        <v>458</v>
      </c>
      <c r="AT195" s="68" t="s">
        <v>458</v>
      </c>
      <c r="AU195" s="68" t="s">
        <v>458</v>
      </c>
      <c r="AV195" s="68" t="s">
        <v>458</v>
      </c>
      <c r="AW195" s="68" t="s">
        <v>458</v>
      </c>
      <c r="AX195" s="68" t="s">
        <v>458</v>
      </c>
      <c r="AY195" s="68" t="s">
        <v>458</v>
      </c>
      <c r="AZ195" s="68" t="s">
        <v>458</v>
      </c>
      <c r="BA195" s="68" t="s">
        <v>458</v>
      </c>
      <c r="BB195" s="68" t="s">
        <v>458</v>
      </c>
      <c r="BC195" s="68" t="s">
        <v>458</v>
      </c>
      <c r="BD195" s="68" t="s">
        <v>458</v>
      </c>
      <c r="BE195" s="68" t="s">
        <v>458</v>
      </c>
      <c r="BF195" s="68" t="s">
        <v>458</v>
      </c>
      <c r="BG195" s="68" t="s">
        <v>458</v>
      </c>
      <c r="BH195" s="68" t="s">
        <v>458</v>
      </c>
      <c r="BI195" s="68" t="s">
        <v>458</v>
      </c>
      <c r="BJ195" s="68" t="s">
        <v>458</v>
      </c>
      <c r="BK195" s="68" t="s">
        <v>458</v>
      </c>
      <c r="BL195" s="68" t="s">
        <v>458</v>
      </c>
      <c r="BM195" s="68" t="s">
        <v>458</v>
      </c>
      <c r="BN195" s="68" t="s">
        <v>1439</v>
      </c>
      <c r="BO195" s="68" t="s">
        <v>945</v>
      </c>
    </row>
    <row r="196" spans="1:67">
      <c r="A196" s="68">
        <v>194</v>
      </c>
      <c r="B196" s="68" t="s">
        <v>458</v>
      </c>
      <c r="C196" s="68" t="s">
        <v>458</v>
      </c>
      <c r="D196" s="68" t="s">
        <v>458</v>
      </c>
      <c r="E196" s="68" t="s">
        <v>458</v>
      </c>
      <c r="F196" s="68" t="s">
        <v>458</v>
      </c>
      <c r="G196" s="68" t="s">
        <v>458</v>
      </c>
      <c r="H196" s="68" t="s">
        <v>458</v>
      </c>
      <c r="I196" s="68" t="s">
        <v>458</v>
      </c>
      <c r="J196" s="68" t="s">
        <v>458</v>
      </c>
      <c r="K196" s="68" t="s">
        <v>458</v>
      </c>
      <c r="L196" s="68" t="s">
        <v>458</v>
      </c>
      <c r="M196" s="68" t="s">
        <v>458</v>
      </c>
      <c r="N196" s="68" t="s">
        <v>458</v>
      </c>
      <c r="O196" s="68" t="s">
        <v>458</v>
      </c>
      <c r="P196" s="68" t="s">
        <v>458</v>
      </c>
      <c r="Q196" s="68" t="s">
        <v>1439</v>
      </c>
      <c r="R196" s="68" t="s">
        <v>458</v>
      </c>
      <c r="S196" s="68" t="s">
        <v>458</v>
      </c>
      <c r="T196" s="68" t="s">
        <v>458</v>
      </c>
      <c r="U196" s="68" t="s">
        <v>458</v>
      </c>
      <c r="V196" s="68" t="s">
        <v>458</v>
      </c>
      <c r="W196" s="68" t="s">
        <v>458</v>
      </c>
      <c r="X196" s="68" t="s">
        <v>458</v>
      </c>
      <c r="Y196" s="68" t="s">
        <v>1439</v>
      </c>
      <c r="Z196" s="68" t="s">
        <v>458</v>
      </c>
      <c r="AA196" s="68" t="s">
        <v>458</v>
      </c>
      <c r="AB196" s="68" t="s">
        <v>458</v>
      </c>
      <c r="AC196" s="68" t="s">
        <v>458</v>
      </c>
      <c r="AD196" s="68" t="s">
        <v>458</v>
      </c>
      <c r="AE196" s="68" t="s">
        <v>458</v>
      </c>
      <c r="AF196" s="68" t="s">
        <v>458</v>
      </c>
      <c r="AG196" s="68" t="s">
        <v>458</v>
      </c>
      <c r="AH196" s="68" t="s">
        <v>458</v>
      </c>
      <c r="AI196" s="68" t="s">
        <v>458</v>
      </c>
      <c r="AJ196" s="68" t="s">
        <v>458</v>
      </c>
      <c r="AK196" s="68" t="s">
        <v>458</v>
      </c>
      <c r="AL196" s="68" t="s">
        <v>458</v>
      </c>
      <c r="AM196" s="68" t="s">
        <v>458</v>
      </c>
      <c r="AN196" s="68" t="s">
        <v>458</v>
      </c>
      <c r="AO196" s="68" t="s">
        <v>458</v>
      </c>
      <c r="AP196" s="68" t="s">
        <v>458</v>
      </c>
      <c r="AQ196" s="68" t="s">
        <v>458</v>
      </c>
      <c r="AR196" s="68" t="s">
        <v>458</v>
      </c>
      <c r="AS196" s="68" t="s">
        <v>458</v>
      </c>
      <c r="AT196" s="68" t="s">
        <v>458</v>
      </c>
      <c r="AU196" s="68" t="s">
        <v>458</v>
      </c>
      <c r="AV196" s="68" t="s">
        <v>458</v>
      </c>
      <c r="AW196" s="68" t="s">
        <v>458</v>
      </c>
      <c r="AX196" s="68" t="s">
        <v>458</v>
      </c>
      <c r="AY196" s="68" t="s">
        <v>458</v>
      </c>
      <c r="AZ196" s="68" t="s">
        <v>458</v>
      </c>
      <c r="BA196" s="68" t="s">
        <v>458</v>
      </c>
      <c r="BB196" s="68" t="s">
        <v>458</v>
      </c>
      <c r="BC196" s="68" t="s">
        <v>458</v>
      </c>
      <c r="BD196" s="68" t="s">
        <v>458</v>
      </c>
      <c r="BE196" s="68" t="s">
        <v>458</v>
      </c>
      <c r="BF196" s="68" t="s">
        <v>458</v>
      </c>
      <c r="BG196" s="68" t="s">
        <v>458</v>
      </c>
      <c r="BH196" s="68" t="s">
        <v>458</v>
      </c>
      <c r="BI196" s="68" t="s">
        <v>458</v>
      </c>
      <c r="BJ196" s="68" t="s">
        <v>458</v>
      </c>
      <c r="BK196" s="68" t="s">
        <v>458</v>
      </c>
      <c r="BL196" s="68" t="s">
        <v>458</v>
      </c>
      <c r="BM196" s="68" t="s">
        <v>458</v>
      </c>
      <c r="BN196" s="68" t="s">
        <v>1439</v>
      </c>
      <c r="BO196" s="68" t="s">
        <v>945</v>
      </c>
    </row>
    <row r="197" spans="1:67">
      <c r="A197" s="68">
        <v>195</v>
      </c>
      <c r="B197" s="68" t="s">
        <v>458</v>
      </c>
      <c r="C197" s="68" t="s">
        <v>458</v>
      </c>
      <c r="D197" s="68" t="s">
        <v>458</v>
      </c>
      <c r="E197" s="68" t="s">
        <v>458</v>
      </c>
      <c r="F197" s="68" t="s">
        <v>458</v>
      </c>
      <c r="G197" s="68" t="s">
        <v>458</v>
      </c>
      <c r="H197" s="68" t="s">
        <v>458</v>
      </c>
      <c r="I197" s="68" t="s">
        <v>458</v>
      </c>
      <c r="J197" s="68" t="s">
        <v>458</v>
      </c>
      <c r="K197" s="68" t="s">
        <v>458</v>
      </c>
      <c r="L197" s="68" t="s">
        <v>458</v>
      </c>
      <c r="M197" s="68" t="s">
        <v>458</v>
      </c>
      <c r="N197" s="68" t="s">
        <v>458</v>
      </c>
      <c r="O197" s="68" t="s">
        <v>458</v>
      </c>
      <c r="P197" s="68" t="s">
        <v>458</v>
      </c>
      <c r="Q197" s="68" t="s">
        <v>1439</v>
      </c>
      <c r="R197" s="68" t="s">
        <v>458</v>
      </c>
      <c r="S197" s="68" t="s">
        <v>458</v>
      </c>
      <c r="T197" s="68" t="s">
        <v>458</v>
      </c>
      <c r="U197" s="68" t="s">
        <v>458</v>
      </c>
      <c r="V197" s="68" t="s">
        <v>458</v>
      </c>
      <c r="W197" s="68" t="s">
        <v>458</v>
      </c>
      <c r="X197" s="68" t="s">
        <v>458</v>
      </c>
      <c r="Y197" s="68" t="s">
        <v>1439</v>
      </c>
      <c r="Z197" s="68" t="s">
        <v>458</v>
      </c>
      <c r="AA197" s="68" t="s">
        <v>458</v>
      </c>
      <c r="AB197" s="68" t="s">
        <v>458</v>
      </c>
      <c r="AC197" s="68" t="s">
        <v>458</v>
      </c>
      <c r="AD197" s="68" t="s">
        <v>458</v>
      </c>
      <c r="AE197" s="68" t="s">
        <v>458</v>
      </c>
      <c r="AF197" s="68" t="s">
        <v>458</v>
      </c>
      <c r="AG197" s="68" t="s">
        <v>458</v>
      </c>
      <c r="AH197" s="68" t="s">
        <v>458</v>
      </c>
      <c r="AI197" s="68" t="s">
        <v>458</v>
      </c>
      <c r="AJ197" s="68" t="s">
        <v>458</v>
      </c>
      <c r="AK197" s="68" t="s">
        <v>458</v>
      </c>
      <c r="AL197" s="68" t="s">
        <v>458</v>
      </c>
      <c r="AM197" s="68" t="s">
        <v>458</v>
      </c>
      <c r="AN197" s="68" t="s">
        <v>458</v>
      </c>
      <c r="AO197" s="68" t="s">
        <v>458</v>
      </c>
      <c r="AP197" s="68" t="s">
        <v>458</v>
      </c>
      <c r="AQ197" s="68" t="s">
        <v>458</v>
      </c>
      <c r="AR197" s="68" t="s">
        <v>458</v>
      </c>
      <c r="AS197" s="68" t="s">
        <v>458</v>
      </c>
      <c r="AT197" s="68" t="s">
        <v>458</v>
      </c>
      <c r="AU197" s="68" t="s">
        <v>458</v>
      </c>
      <c r="AV197" s="68" t="s">
        <v>458</v>
      </c>
      <c r="AW197" s="68" t="s">
        <v>458</v>
      </c>
      <c r="AX197" s="68" t="s">
        <v>458</v>
      </c>
      <c r="AY197" s="68" t="s">
        <v>458</v>
      </c>
      <c r="AZ197" s="68" t="s">
        <v>458</v>
      </c>
      <c r="BA197" s="68" t="s">
        <v>458</v>
      </c>
      <c r="BB197" s="68" t="s">
        <v>458</v>
      </c>
      <c r="BC197" s="68" t="s">
        <v>458</v>
      </c>
      <c r="BD197" s="68" t="s">
        <v>458</v>
      </c>
      <c r="BE197" s="68" t="s">
        <v>458</v>
      </c>
      <c r="BF197" s="68" t="s">
        <v>458</v>
      </c>
      <c r="BG197" s="68" t="s">
        <v>458</v>
      </c>
      <c r="BH197" s="68" t="s">
        <v>458</v>
      </c>
      <c r="BI197" s="68" t="s">
        <v>458</v>
      </c>
      <c r="BJ197" s="68" t="s">
        <v>458</v>
      </c>
      <c r="BK197" s="68" t="s">
        <v>458</v>
      </c>
      <c r="BL197" s="68" t="s">
        <v>458</v>
      </c>
      <c r="BM197" s="68" t="s">
        <v>458</v>
      </c>
      <c r="BN197" s="68" t="s">
        <v>1439</v>
      </c>
      <c r="BO197" s="68" t="s">
        <v>945</v>
      </c>
    </row>
    <row r="198" spans="1:67">
      <c r="A198" s="68">
        <v>196</v>
      </c>
      <c r="B198" s="68" t="s">
        <v>458</v>
      </c>
      <c r="C198" s="68" t="s">
        <v>458</v>
      </c>
      <c r="D198" s="68" t="s">
        <v>458</v>
      </c>
      <c r="E198" s="68" t="s">
        <v>458</v>
      </c>
      <c r="F198" s="68" t="s">
        <v>458</v>
      </c>
      <c r="G198" s="68" t="s">
        <v>458</v>
      </c>
      <c r="H198" s="68" t="s">
        <v>458</v>
      </c>
      <c r="I198" s="68" t="s">
        <v>458</v>
      </c>
      <c r="J198" s="68" t="s">
        <v>458</v>
      </c>
      <c r="K198" s="68" t="s">
        <v>458</v>
      </c>
      <c r="L198" s="68" t="s">
        <v>458</v>
      </c>
      <c r="M198" s="68" t="s">
        <v>458</v>
      </c>
      <c r="N198" s="68" t="s">
        <v>458</v>
      </c>
      <c r="O198" s="68" t="s">
        <v>458</v>
      </c>
      <c r="P198" s="68" t="s">
        <v>458</v>
      </c>
      <c r="Q198" s="68" t="s">
        <v>1439</v>
      </c>
      <c r="R198" s="68" t="s">
        <v>458</v>
      </c>
      <c r="S198" s="68" t="s">
        <v>458</v>
      </c>
      <c r="T198" s="68" t="s">
        <v>458</v>
      </c>
      <c r="U198" s="68" t="s">
        <v>458</v>
      </c>
      <c r="V198" s="68" t="s">
        <v>458</v>
      </c>
      <c r="W198" s="68" t="s">
        <v>458</v>
      </c>
      <c r="X198" s="68" t="s">
        <v>458</v>
      </c>
      <c r="Y198" s="68" t="s">
        <v>1439</v>
      </c>
      <c r="Z198" s="68" t="s">
        <v>458</v>
      </c>
      <c r="AA198" s="68" t="s">
        <v>458</v>
      </c>
      <c r="AB198" s="68" t="s">
        <v>458</v>
      </c>
      <c r="AC198" s="68" t="s">
        <v>458</v>
      </c>
      <c r="AD198" s="68" t="s">
        <v>458</v>
      </c>
      <c r="AE198" s="68" t="s">
        <v>458</v>
      </c>
      <c r="AF198" s="68" t="s">
        <v>458</v>
      </c>
      <c r="AG198" s="68" t="s">
        <v>458</v>
      </c>
      <c r="AH198" s="68" t="s">
        <v>458</v>
      </c>
      <c r="AI198" s="68" t="s">
        <v>458</v>
      </c>
      <c r="AJ198" s="68" t="s">
        <v>458</v>
      </c>
      <c r="AK198" s="68" t="s">
        <v>458</v>
      </c>
      <c r="AL198" s="68" t="s">
        <v>458</v>
      </c>
      <c r="AM198" s="68" t="s">
        <v>458</v>
      </c>
      <c r="AN198" s="68" t="s">
        <v>458</v>
      </c>
      <c r="AO198" s="68" t="s">
        <v>458</v>
      </c>
      <c r="AP198" s="68" t="s">
        <v>458</v>
      </c>
      <c r="AQ198" s="68" t="s">
        <v>458</v>
      </c>
      <c r="AR198" s="68" t="s">
        <v>458</v>
      </c>
      <c r="AS198" s="68" t="s">
        <v>458</v>
      </c>
      <c r="AT198" s="68" t="s">
        <v>458</v>
      </c>
      <c r="AU198" s="68" t="s">
        <v>458</v>
      </c>
      <c r="AV198" s="68" t="s">
        <v>458</v>
      </c>
      <c r="AW198" s="68" t="s">
        <v>458</v>
      </c>
      <c r="AX198" s="68" t="s">
        <v>458</v>
      </c>
      <c r="AY198" s="68" t="s">
        <v>458</v>
      </c>
      <c r="AZ198" s="68" t="s">
        <v>458</v>
      </c>
      <c r="BA198" s="68" t="s">
        <v>458</v>
      </c>
      <c r="BB198" s="68" t="s">
        <v>458</v>
      </c>
      <c r="BC198" s="68" t="s">
        <v>458</v>
      </c>
      <c r="BD198" s="68" t="s">
        <v>458</v>
      </c>
      <c r="BE198" s="68" t="s">
        <v>458</v>
      </c>
      <c r="BF198" s="68" t="s">
        <v>458</v>
      </c>
      <c r="BG198" s="68" t="s">
        <v>458</v>
      </c>
      <c r="BH198" s="68" t="s">
        <v>458</v>
      </c>
      <c r="BI198" s="68" t="s">
        <v>458</v>
      </c>
      <c r="BJ198" s="68" t="s">
        <v>458</v>
      </c>
      <c r="BK198" s="68" t="s">
        <v>458</v>
      </c>
      <c r="BL198" s="68" t="s">
        <v>458</v>
      </c>
      <c r="BM198" s="68" t="s">
        <v>458</v>
      </c>
      <c r="BN198" s="68" t="s">
        <v>1439</v>
      </c>
      <c r="BO198" s="68" t="s">
        <v>945</v>
      </c>
    </row>
    <row r="199" spans="1:67">
      <c r="A199" s="68">
        <v>197</v>
      </c>
      <c r="B199" s="68" t="s">
        <v>458</v>
      </c>
      <c r="C199" s="68" t="s">
        <v>458</v>
      </c>
      <c r="D199" s="68" t="s">
        <v>458</v>
      </c>
      <c r="E199" s="68" t="s">
        <v>458</v>
      </c>
      <c r="F199" s="68" t="s">
        <v>458</v>
      </c>
      <c r="G199" s="68" t="s">
        <v>458</v>
      </c>
      <c r="H199" s="68" t="s">
        <v>458</v>
      </c>
      <c r="I199" s="68" t="s">
        <v>458</v>
      </c>
      <c r="J199" s="68" t="s">
        <v>458</v>
      </c>
      <c r="K199" s="68" t="s">
        <v>458</v>
      </c>
      <c r="L199" s="68" t="s">
        <v>458</v>
      </c>
      <c r="M199" s="68" t="s">
        <v>458</v>
      </c>
      <c r="N199" s="68" t="s">
        <v>458</v>
      </c>
      <c r="O199" s="68" t="s">
        <v>458</v>
      </c>
      <c r="P199" s="68" t="s">
        <v>458</v>
      </c>
      <c r="Q199" s="68" t="s">
        <v>1439</v>
      </c>
      <c r="R199" s="68" t="s">
        <v>458</v>
      </c>
      <c r="S199" s="68" t="s">
        <v>458</v>
      </c>
      <c r="T199" s="68" t="s">
        <v>458</v>
      </c>
      <c r="U199" s="68" t="s">
        <v>458</v>
      </c>
      <c r="V199" s="68" t="s">
        <v>458</v>
      </c>
      <c r="W199" s="68" t="s">
        <v>458</v>
      </c>
      <c r="X199" s="68" t="s">
        <v>458</v>
      </c>
      <c r="Y199" s="68" t="s">
        <v>1439</v>
      </c>
      <c r="Z199" s="68" t="s">
        <v>458</v>
      </c>
      <c r="AA199" s="68" t="s">
        <v>458</v>
      </c>
      <c r="AB199" s="68" t="s">
        <v>458</v>
      </c>
      <c r="AC199" s="68" t="s">
        <v>458</v>
      </c>
      <c r="AD199" s="68" t="s">
        <v>458</v>
      </c>
      <c r="AE199" s="68" t="s">
        <v>458</v>
      </c>
      <c r="AF199" s="68" t="s">
        <v>458</v>
      </c>
      <c r="AG199" s="68" t="s">
        <v>458</v>
      </c>
      <c r="AH199" s="68" t="s">
        <v>458</v>
      </c>
      <c r="AI199" s="68" t="s">
        <v>458</v>
      </c>
      <c r="AJ199" s="68" t="s">
        <v>458</v>
      </c>
      <c r="AK199" s="68" t="s">
        <v>458</v>
      </c>
      <c r="AL199" s="68" t="s">
        <v>458</v>
      </c>
      <c r="AM199" s="68" t="s">
        <v>458</v>
      </c>
      <c r="AN199" s="68" t="s">
        <v>458</v>
      </c>
      <c r="AO199" s="68" t="s">
        <v>458</v>
      </c>
      <c r="AP199" s="68" t="s">
        <v>458</v>
      </c>
      <c r="AQ199" s="68" t="s">
        <v>458</v>
      </c>
      <c r="AR199" s="68" t="s">
        <v>458</v>
      </c>
      <c r="AS199" s="68" t="s">
        <v>458</v>
      </c>
      <c r="AT199" s="68" t="s">
        <v>458</v>
      </c>
      <c r="AU199" s="68" t="s">
        <v>458</v>
      </c>
      <c r="AV199" s="68" t="s">
        <v>458</v>
      </c>
      <c r="AW199" s="68" t="s">
        <v>458</v>
      </c>
      <c r="AX199" s="68" t="s">
        <v>458</v>
      </c>
      <c r="AY199" s="68" t="s">
        <v>458</v>
      </c>
      <c r="AZ199" s="68" t="s">
        <v>458</v>
      </c>
      <c r="BA199" s="68" t="s">
        <v>458</v>
      </c>
      <c r="BB199" s="68" t="s">
        <v>458</v>
      </c>
      <c r="BC199" s="68" t="s">
        <v>458</v>
      </c>
      <c r="BD199" s="68" t="s">
        <v>458</v>
      </c>
      <c r="BE199" s="68" t="s">
        <v>458</v>
      </c>
      <c r="BF199" s="68" t="s">
        <v>458</v>
      </c>
      <c r="BG199" s="68" t="s">
        <v>458</v>
      </c>
      <c r="BH199" s="68" t="s">
        <v>458</v>
      </c>
      <c r="BI199" s="68" t="s">
        <v>458</v>
      </c>
      <c r="BJ199" s="68" t="s">
        <v>458</v>
      </c>
      <c r="BK199" s="68" t="s">
        <v>458</v>
      </c>
      <c r="BL199" s="68" t="s">
        <v>458</v>
      </c>
      <c r="BM199" s="68" t="s">
        <v>458</v>
      </c>
      <c r="BN199" s="68" t="s">
        <v>1439</v>
      </c>
      <c r="BO199" s="68" t="s">
        <v>945</v>
      </c>
    </row>
    <row r="200" spans="1:67">
      <c r="A200" s="68">
        <v>198</v>
      </c>
      <c r="B200" s="68" t="s">
        <v>458</v>
      </c>
      <c r="C200" s="68" t="s">
        <v>458</v>
      </c>
      <c r="D200" s="68" t="s">
        <v>458</v>
      </c>
      <c r="E200" s="68" t="s">
        <v>458</v>
      </c>
      <c r="F200" s="68" t="s">
        <v>458</v>
      </c>
      <c r="G200" s="68" t="s">
        <v>458</v>
      </c>
      <c r="H200" s="68" t="s">
        <v>458</v>
      </c>
      <c r="I200" s="68" t="s">
        <v>458</v>
      </c>
      <c r="J200" s="68" t="s">
        <v>458</v>
      </c>
      <c r="K200" s="68" t="s">
        <v>458</v>
      </c>
      <c r="L200" s="68" t="s">
        <v>458</v>
      </c>
      <c r="M200" s="68" t="s">
        <v>458</v>
      </c>
      <c r="N200" s="68" t="s">
        <v>458</v>
      </c>
      <c r="O200" s="68" t="s">
        <v>458</v>
      </c>
      <c r="P200" s="68" t="s">
        <v>458</v>
      </c>
      <c r="Q200" s="68" t="s">
        <v>1439</v>
      </c>
      <c r="R200" s="68" t="s">
        <v>458</v>
      </c>
      <c r="S200" s="68" t="s">
        <v>458</v>
      </c>
      <c r="T200" s="68" t="s">
        <v>458</v>
      </c>
      <c r="U200" s="68" t="s">
        <v>458</v>
      </c>
      <c r="V200" s="68" t="s">
        <v>458</v>
      </c>
      <c r="W200" s="68" t="s">
        <v>458</v>
      </c>
      <c r="X200" s="68" t="s">
        <v>458</v>
      </c>
      <c r="Y200" s="68" t="s">
        <v>1439</v>
      </c>
      <c r="Z200" s="68" t="s">
        <v>458</v>
      </c>
      <c r="AA200" s="68" t="s">
        <v>458</v>
      </c>
      <c r="AB200" s="68" t="s">
        <v>458</v>
      </c>
      <c r="AC200" s="68" t="s">
        <v>458</v>
      </c>
      <c r="AD200" s="68" t="s">
        <v>458</v>
      </c>
      <c r="AE200" s="68" t="s">
        <v>458</v>
      </c>
      <c r="AF200" s="68" t="s">
        <v>458</v>
      </c>
      <c r="AG200" s="68" t="s">
        <v>458</v>
      </c>
      <c r="AH200" s="68" t="s">
        <v>458</v>
      </c>
      <c r="AI200" s="68" t="s">
        <v>458</v>
      </c>
      <c r="AJ200" s="68" t="s">
        <v>458</v>
      </c>
      <c r="AK200" s="68" t="s">
        <v>458</v>
      </c>
      <c r="AL200" s="68" t="s">
        <v>458</v>
      </c>
      <c r="AM200" s="68" t="s">
        <v>458</v>
      </c>
      <c r="AN200" s="68" t="s">
        <v>458</v>
      </c>
      <c r="AO200" s="68" t="s">
        <v>458</v>
      </c>
      <c r="AP200" s="68" t="s">
        <v>458</v>
      </c>
      <c r="AQ200" s="68" t="s">
        <v>458</v>
      </c>
      <c r="AR200" s="68" t="s">
        <v>458</v>
      </c>
      <c r="AS200" s="68" t="s">
        <v>458</v>
      </c>
      <c r="AT200" s="68" t="s">
        <v>458</v>
      </c>
      <c r="AU200" s="68" t="s">
        <v>458</v>
      </c>
      <c r="AV200" s="68" t="s">
        <v>458</v>
      </c>
      <c r="AW200" s="68" t="s">
        <v>458</v>
      </c>
      <c r="AX200" s="68" t="s">
        <v>458</v>
      </c>
      <c r="AY200" s="68" t="s">
        <v>458</v>
      </c>
      <c r="AZ200" s="68" t="s">
        <v>458</v>
      </c>
      <c r="BA200" s="68" t="s">
        <v>458</v>
      </c>
      <c r="BB200" s="68" t="s">
        <v>458</v>
      </c>
      <c r="BC200" s="68" t="s">
        <v>458</v>
      </c>
      <c r="BD200" s="68" t="s">
        <v>458</v>
      </c>
      <c r="BE200" s="68" t="s">
        <v>458</v>
      </c>
      <c r="BF200" s="68" t="s">
        <v>458</v>
      </c>
      <c r="BG200" s="68" t="s">
        <v>458</v>
      </c>
      <c r="BH200" s="68" t="s">
        <v>458</v>
      </c>
      <c r="BI200" s="68" t="s">
        <v>458</v>
      </c>
      <c r="BJ200" s="68" t="s">
        <v>458</v>
      </c>
      <c r="BK200" s="68" t="s">
        <v>458</v>
      </c>
      <c r="BL200" s="68" t="s">
        <v>458</v>
      </c>
      <c r="BM200" s="68" t="s">
        <v>458</v>
      </c>
      <c r="BN200" s="68" t="s">
        <v>1439</v>
      </c>
      <c r="BO200" s="68" t="s">
        <v>945</v>
      </c>
    </row>
    <row r="201" spans="1:67">
      <c r="A201" s="68">
        <v>199</v>
      </c>
      <c r="B201" s="68" t="s">
        <v>458</v>
      </c>
      <c r="C201" s="68" t="s">
        <v>458</v>
      </c>
      <c r="D201" s="68" t="s">
        <v>458</v>
      </c>
      <c r="E201" s="68" t="s">
        <v>458</v>
      </c>
      <c r="F201" s="68" t="s">
        <v>458</v>
      </c>
      <c r="G201" s="68" t="s">
        <v>458</v>
      </c>
      <c r="H201" s="68" t="s">
        <v>458</v>
      </c>
      <c r="I201" s="68" t="s">
        <v>458</v>
      </c>
      <c r="J201" s="68" t="s">
        <v>458</v>
      </c>
      <c r="K201" s="68" t="s">
        <v>458</v>
      </c>
      <c r="L201" s="68" t="s">
        <v>458</v>
      </c>
      <c r="M201" s="68" t="s">
        <v>458</v>
      </c>
      <c r="N201" s="68" t="s">
        <v>458</v>
      </c>
      <c r="O201" s="68" t="s">
        <v>458</v>
      </c>
      <c r="P201" s="68" t="s">
        <v>458</v>
      </c>
      <c r="Q201" s="68" t="s">
        <v>1439</v>
      </c>
      <c r="R201" s="68" t="s">
        <v>458</v>
      </c>
      <c r="S201" s="68" t="s">
        <v>458</v>
      </c>
      <c r="T201" s="68" t="s">
        <v>458</v>
      </c>
      <c r="U201" s="68" t="s">
        <v>458</v>
      </c>
      <c r="V201" s="68" t="s">
        <v>458</v>
      </c>
      <c r="W201" s="68" t="s">
        <v>458</v>
      </c>
      <c r="X201" s="68" t="s">
        <v>458</v>
      </c>
      <c r="Y201" s="68" t="s">
        <v>1439</v>
      </c>
      <c r="Z201" s="68" t="s">
        <v>458</v>
      </c>
      <c r="AA201" s="68" t="s">
        <v>458</v>
      </c>
      <c r="AB201" s="68" t="s">
        <v>458</v>
      </c>
      <c r="AC201" s="68" t="s">
        <v>458</v>
      </c>
      <c r="AD201" s="68" t="s">
        <v>458</v>
      </c>
      <c r="AE201" s="68" t="s">
        <v>458</v>
      </c>
      <c r="AF201" s="68" t="s">
        <v>458</v>
      </c>
      <c r="AG201" s="68" t="s">
        <v>458</v>
      </c>
      <c r="AH201" s="68" t="s">
        <v>458</v>
      </c>
      <c r="AI201" s="68" t="s">
        <v>458</v>
      </c>
      <c r="AJ201" s="68" t="s">
        <v>458</v>
      </c>
      <c r="AK201" s="68" t="s">
        <v>458</v>
      </c>
      <c r="AL201" s="68" t="s">
        <v>458</v>
      </c>
      <c r="AM201" s="68" t="s">
        <v>458</v>
      </c>
      <c r="AN201" s="68" t="s">
        <v>458</v>
      </c>
      <c r="AO201" s="68" t="s">
        <v>458</v>
      </c>
      <c r="AP201" s="68" t="s">
        <v>458</v>
      </c>
      <c r="AQ201" s="68" t="s">
        <v>458</v>
      </c>
      <c r="AR201" s="68" t="s">
        <v>458</v>
      </c>
      <c r="AS201" s="68" t="s">
        <v>458</v>
      </c>
      <c r="AT201" s="68" t="s">
        <v>458</v>
      </c>
      <c r="AU201" s="68" t="s">
        <v>458</v>
      </c>
      <c r="AV201" s="68" t="s">
        <v>458</v>
      </c>
      <c r="AW201" s="68" t="s">
        <v>458</v>
      </c>
      <c r="AX201" s="68" t="s">
        <v>458</v>
      </c>
      <c r="AY201" s="68" t="s">
        <v>458</v>
      </c>
      <c r="AZ201" s="68" t="s">
        <v>458</v>
      </c>
      <c r="BA201" s="68" t="s">
        <v>458</v>
      </c>
      <c r="BB201" s="68" t="s">
        <v>458</v>
      </c>
      <c r="BC201" s="68" t="s">
        <v>458</v>
      </c>
      <c r="BD201" s="68" t="s">
        <v>458</v>
      </c>
      <c r="BE201" s="68" t="s">
        <v>458</v>
      </c>
      <c r="BF201" s="68" t="s">
        <v>458</v>
      </c>
      <c r="BG201" s="68" t="s">
        <v>458</v>
      </c>
      <c r="BH201" s="68" t="s">
        <v>458</v>
      </c>
      <c r="BI201" s="68" t="s">
        <v>458</v>
      </c>
      <c r="BJ201" s="68" t="s">
        <v>458</v>
      </c>
      <c r="BK201" s="68" t="s">
        <v>458</v>
      </c>
      <c r="BL201" s="68" t="s">
        <v>458</v>
      </c>
      <c r="BM201" s="68" t="s">
        <v>458</v>
      </c>
      <c r="BN201" s="68" t="s">
        <v>1439</v>
      </c>
      <c r="BO201" s="68" t="s">
        <v>945</v>
      </c>
    </row>
    <row r="202" spans="1:67">
      <c r="A202" s="68">
        <v>200</v>
      </c>
      <c r="B202" s="68" t="s">
        <v>458</v>
      </c>
      <c r="C202" s="68" t="s">
        <v>458</v>
      </c>
      <c r="D202" s="68" t="s">
        <v>458</v>
      </c>
      <c r="E202" s="68" t="s">
        <v>458</v>
      </c>
      <c r="F202" s="68" t="s">
        <v>458</v>
      </c>
      <c r="G202" s="68" t="s">
        <v>458</v>
      </c>
      <c r="H202" s="68" t="s">
        <v>458</v>
      </c>
      <c r="I202" s="68" t="s">
        <v>458</v>
      </c>
      <c r="J202" s="68" t="s">
        <v>458</v>
      </c>
      <c r="K202" s="68" t="s">
        <v>458</v>
      </c>
      <c r="L202" s="68" t="s">
        <v>458</v>
      </c>
      <c r="M202" s="68" t="s">
        <v>458</v>
      </c>
      <c r="N202" s="68" t="s">
        <v>458</v>
      </c>
      <c r="O202" s="68" t="s">
        <v>458</v>
      </c>
      <c r="P202" s="68" t="s">
        <v>458</v>
      </c>
      <c r="Q202" s="68" t="s">
        <v>1439</v>
      </c>
      <c r="R202" s="68" t="s">
        <v>458</v>
      </c>
      <c r="S202" s="68" t="s">
        <v>458</v>
      </c>
      <c r="T202" s="68" t="s">
        <v>458</v>
      </c>
      <c r="U202" s="68" t="s">
        <v>458</v>
      </c>
      <c r="V202" s="68" t="s">
        <v>458</v>
      </c>
      <c r="W202" s="68" t="s">
        <v>458</v>
      </c>
      <c r="X202" s="68" t="s">
        <v>458</v>
      </c>
      <c r="Y202" s="68" t="s">
        <v>1439</v>
      </c>
      <c r="Z202" s="68" t="s">
        <v>458</v>
      </c>
      <c r="AA202" s="68" t="s">
        <v>458</v>
      </c>
      <c r="AB202" s="68" t="s">
        <v>458</v>
      </c>
      <c r="AC202" s="68" t="s">
        <v>458</v>
      </c>
      <c r="AD202" s="68" t="s">
        <v>458</v>
      </c>
      <c r="AE202" s="68" t="s">
        <v>458</v>
      </c>
      <c r="AF202" s="68" t="s">
        <v>458</v>
      </c>
      <c r="AG202" s="68" t="s">
        <v>458</v>
      </c>
      <c r="AH202" s="68" t="s">
        <v>458</v>
      </c>
      <c r="AI202" s="68" t="s">
        <v>458</v>
      </c>
      <c r="AJ202" s="68" t="s">
        <v>458</v>
      </c>
      <c r="AK202" s="68" t="s">
        <v>458</v>
      </c>
      <c r="AL202" s="68" t="s">
        <v>458</v>
      </c>
      <c r="AM202" s="68" t="s">
        <v>458</v>
      </c>
      <c r="AN202" s="68" t="s">
        <v>458</v>
      </c>
      <c r="AO202" s="68" t="s">
        <v>458</v>
      </c>
      <c r="AP202" s="68" t="s">
        <v>458</v>
      </c>
      <c r="AQ202" s="68" t="s">
        <v>458</v>
      </c>
      <c r="AR202" s="68" t="s">
        <v>458</v>
      </c>
      <c r="AS202" s="68" t="s">
        <v>458</v>
      </c>
      <c r="AT202" s="68" t="s">
        <v>458</v>
      </c>
      <c r="AU202" s="68" t="s">
        <v>458</v>
      </c>
      <c r="AV202" s="68" t="s">
        <v>458</v>
      </c>
      <c r="AW202" s="68" t="s">
        <v>458</v>
      </c>
      <c r="AX202" s="68" t="s">
        <v>458</v>
      </c>
      <c r="AY202" s="68" t="s">
        <v>458</v>
      </c>
      <c r="AZ202" s="68" t="s">
        <v>458</v>
      </c>
      <c r="BA202" s="68" t="s">
        <v>458</v>
      </c>
      <c r="BB202" s="68" t="s">
        <v>458</v>
      </c>
      <c r="BC202" s="68" t="s">
        <v>458</v>
      </c>
      <c r="BD202" s="68" t="s">
        <v>458</v>
      </c>
      <c r="BE202" s="68" t="s">
        <v>458</v>
      </c>
      <c r="BF202" s="68" t="s">
        <v>458</v>
      </c>
      <c r="BG202" s="68" t="s">
        <v>458</v>
      </c>
      <c r="BH202" s="68" t="s">
        <v>458</v>
      </c>
      <c r="BI202" s="68" t="s">
        <v>458</v>
      </c>
      <c r="BJ202" s="68" t="s">
        <v>458</v>
      </c>
      <c r="BK202" s="68" t="s">
        <v>458</v>
      </c>
      <c r="BL202" s="68" t="s">
        <v>458</v>
      </c>
      <c r="BM202" s="68" t="s">
        <v>458</v>
      </c>
      <c r="BN202" s="68" t="s">
        <v>1439</v>
      </c>
      <c r="BO202" s="68" t="s">
        <v>945</v>
      </c>
    </row>
    <row r="203" spans="1:67">
      <c r="A203" s="68">
        <v>201</v>
      </c>
      <c r="B203" s="68" t="s">
        <v>458</v>
      </c>
      <c r="C203" s="68" t="s">
        <v>458</v>
      </c>
      <c r="D203" s="68" t="s">
        <v>458</v>
      </c>
      <c r="E203" s="68" t="s">
        <v>458</v>
      </c>
      <c r="F203" s="68" t="s">
        <v>458</v>
      </c>
      <c r="G203" s="68" t="s">
        <v>458</v>
      </c>
      <c r="H203" s="68" t="s">
        <v>458</v>
      </c>
      <c r="I203" s="68" t="s">
        <v>458</v>
      </c>
      <c r="J203" s="68" t="s">
        <v>458</v>
      </c>
      <c r="K203" s="68" t="s">
        <v>458</v>
      </c>
      <c r="L203" s="68" t="s">
        <v>458</v>
      </c>
      <c r="M203" s="68" t="s">
        <v>458</v>
      </c>
      <c r="N203" s="68" t="s">
        <v>458</v>
      </c>
      <c r="O203" s="68" t="s">
        <v>458</v>
      </c>
      <c r="P203" s="68" t="s">
        <v>458</v>
      </c>
      <c r="Q203" s="68" t="s">
        <v>1439</v>
      </c>
      <c r="R203" s="68" t="s">
        <v>458</v>
      </c>
      <c r="S203" s="68" t="s">
        <v>458</v>
      </c>
      <c r="T203" s="68" t="s">
        <v>458</v>
      </c>
      <c r="U203" s="68" t="s">
        <v>458</v>
      </c>
      <c r="V203" s="68" t="s">
        <v>458</v>
      </c>
      <c r="W203" s="68" t="s">
        <v>458</v>
      </c>
      <c r="X203" s="68" t="s">
        <v>458</v>
      </c>
      <c r="Y203" s="68" t="s">
        <v>1439</v>
      </c>
      <c r="Z203" s="68" t="s">
        <v>458</v>
      </c>
      <c r="AA203" s="68" t="s">
        <v>458</v>
      </c>
      <c r="AB203" s="68" t="s">
        <v>458</v>
      </c>
      <c r="AC203" s="68" t="s">
        <v>458</v>
      </c>
      <c r="AD203" s="68" t="s">
        <v>458</v>
      </c>
      <c r="AE203" s="68" t="s">
        <v>458</v>
      </c>
      <c r="AF203" s="68" t="s">
        <v>458</v>
      </c>
      <c r="AG203" s="68" t="s">
        <v>458</v>
      </c>
      <c r="AH203" s="68" t="s">
        <v>458</v>
      </c>
      <c r="AI203" s="68" t="s">
        <v>458</v>
      </c>
      <c r="AJ203" s="68" t="s">
        <v>458</v>
      </c>
      <c r="AK203" s="68" t="s">
        <v>458</v>
      </c>
      <c r="AL203" s="68" t="s">
        <v>458</v>
      </c>
      <c r="AM203" s="68" t="s">
        <v>458</v>
      </c>
      <c r="AN203" s="68" t="s">
        <v>458</v>
      </c>
      <c r="AO203" s="68" t="s">
        <v>458</v>
      </c>
      <c r="AP203" s="68" t="s">
        <v>458</v>
      </c>
      <c r="AQ203" s="68" t="s">
        <v>458</v>
      </c>
      <c r="AR203" s="68" t="s">
        <v>458</v>
      </c>
      <c r="AS203" s="68" t="s">
        <v>458</v>
      </c>
      <c r="AT203" s="68" t="s">
        <v>458</v>
      </c>
      <c r="AU203" s="68" t="s">
        <v>458</v>
      </c>
      <c r="AV203" s="68" t="s">
        <v>458</v>
      </c>
      <c r="AW203" s="68" t="s">
        <v>458</v>
      </c>
      <c r="AX203" s="68" t="s">
        <v>458</v>
      </c>
      <c r="AY203" s="68" t="s">
        <v>458</v>
      </c>
      <c r="AZ203" s="68" t="s">
        <v>458</v>
      </c>
      <c r="BA203" s="68" t="s">
        <v>458</v>
      </c>
      <c r="BB203" s="68" t="s">
        <v>458</v>
      </c>
      <c r="BC203" s="68" t="s">
        <v>458</v>
      </c>
      <c r="BD203" s="68" t="s">
        <v>458</v>
      </c>
      <c r="BE203" s="68" t="s">
        <v>458</v>
      </c>
      <c r="BF203" s="68" t="s">
        <v>458</v>
      </c>
      <c r="BG203" s="68" t="s">
        <v>458</v>
      </c>
      <c r="BH203" s="68" t="s">
        <v>458</v>
      </c>
      <c r="BI203" s="68" t="s">
        <v>458</v>
      </c>
      <c r="BJ203" s="68" t="s">
        <v>458</v>
      </c>
      <c r="BK203" s="68" t="s">
        <v>458</v>
      </c>
      <c r="BL203" s="68" t="s">
        <v>458</v>
      </c>
      <c r="BM203" s="68" t="s">
        <v>458</v>
      </c>
      <c r="BN203" s="68" t="s">
        <v>1439</v>
      </c>
      <c r="BO203" s="68" t="s">
        <v>945</v>
      </c>
    </row>
    <row r="204" spans="1:67">
      <c r="A204" s="68">
        <v>202</v>
      </c>
      <c r="B204" s="68" t="s">
        <v>458</v>
      </c>
      <c r="C204" s="68" t="s">
        <v>458</v>
      </c>
      <c r="D204" s="68" t="s">
        <v>458</v>
      </c>
      <c r="E204" s="68" t="s">
        <v>458</v>
      </c>
      <c r="F204" s="68" t="s">
        <v>458</v>
      </c>
      <c r="G204" s="68" t="s">
        <v>458</v>
      </c>
      <c r="H204" s="68" t="s">
        <v>458</v>
      </c>
      <c r="I204" s="68" t="s">
        <v>458</v>
      </c>
      <c r="J204" s="68" t="s">
        <v>458</v>
      </c>
      <c r="K204" s="68" t="s">
        <v>458</v>
      </c>
      <c r="L204" s="68" t="s">
        <v>458</v>
      </c>
      <c r="M204" s="68" t="s">
        <v>458</v>
      </c>
      <c r="N204" s="68" t="s">
        <v>458</v>
      </c>
      <c r="O204" s="68" t="s">
        <v>458</v>
      </c>
      <c r="P204" s="68" t="s">
        <v>458</v>
      </c>
      <c r="Q204" s="68" t="s">
        <v>1439</v>
      </c>
      <c r="R204" s="68" t="s">
        <v>458</v>
      </c>
      <c r="S204" s="68" t="s">
        <v>458</v>
      </c>
      <c r="T204" s="68" t="s">
        <v>458</v>
      </c>
      <c r="U204" s="68" t="s">
        <v>458</v>
      </c>
      <c r="V204" s="68" t="s">
        <v>458</v>
      </c>
      <c r="W204" s="68" t="s">
        <v>458</v>
      </c>
      <c r="X204" s="68" t="s">
        <v>458</v>
      </c>
      <c r="Y204" s="68" t="s">
        <v>1439</v>
      </c>
      <c r="Z204" s="68" t="s">
        <v>458</v>
      </c>
      <c r="AA204" s="68" t="s">
        <v>458</v>
      </c>
      <c r="AB204" s="68" t="s">
        <v>458</v>
      </c>
      <c r="AC204" s="68" t="s">
        <v>458</v>
      </c>
      <c r="AD204" s="68" t="s">
        <v>458</v>
      </c>
      <c r="AE204" s="68" t="s">
        <v>458</v>
      </c>
      <c r="AF204" s="68" t="s">
        <v>458</v>
      </c>
      <c r="AG204" s="68" t="s">
        <v>458</v>
      </c>
      <c r="AH204" s="68" t="s">
        <v>458</v>
      </c>
      <c r="AI204" s="68" t="s">
        <v>458</v>
      </c>
      <c r="AJ204" s="68" t="s">
        <v>458</v>
      </c>
      <c r="AK204" s="68" t="s">
        <v>458</v>
      </c>
      <c r="AL204" s="68" t="s">
        <v>458</v>
      </c>
      <c r="AM204" s="68" t="s">
        <v>945</v>
      </c>
      <c r="AN204" s="68" t="s">
        <v>458</v>
      </c>
      <c r="AO204" s="68" t="s">
        <v>458</v>
      </c>
      <c r="AP204" s="68" t="s">
        <v>458</v>
      </c>
      <c r="AQ204" s="68" t="s">
        <v>458</v>
      </c>
      <c r="AR204" s="68" t="s">
        <v>458</v>
      </c>
      <c r="AS204" s="68" t="s">
        <v>458</v>
      </c>
      <c r="AT204" s="68" t="s">
        <v>458</v>
      </c>
      <c r="AU204" s="68" t="s">
        <v>458</v>
      </c>
      <c r="AV204" s="68" t="s">
        <v>458</v>
      </c>
      <c r="AW204" s="68" t="s">
        <v>458</v>
      </c>
      <c r="AX204" s="68" t="s">
        <v>458</v>
      </c>
      <c r="AY204" s="68" t="s">
        <v>458</v>
      </c>
      <c r="AZ204" s="68" t="s">
        <v>458</v>
      </c>
      <c r="BA204" s="68" t="s">
        <v>458</v>
      </c>
      <c r="BB204" s="68" t="s">
        <v>458</v>
      </c>
      <c r="BC204" s="68" t="s">
        <v>458</v>
      </c>
      <c r="BD204" s="68" t="s">
        <v>458</v>
      </c>
      <c r="BE204" s="68" t="s">
        <v>458</v>
      </c>
      <c r="BF204" s="68" t="s">
        <v>458</v>
      </c>
      <c r="BG204" s="68" t="s">
        <v>458</v>
      </c>
      <c r="BH204" s="68" t="s">
        <v>458</v>
      </c>
      <c r="BI204" s="68" t="s">
        <v>458</v>
      </c>
      <c r="BJ204" s="68" t="s">
        <v>458</v>
      </c>
      <c r="BK204" s="68" t="s">
        <v>458</v>
      </c>
      <c r="BL204" s="68" t="s">
        <v>458</v>
      </c>
      <c r="BM204" s="68" t="s">
        <v>458</v>
      </c>
      <c r="BN204" s="68" t="s">
        <v>1439</v>
      </c>
      <c r="BO204" s="68" t="s">
        <v>945</v>
      </c>
    </row>
    <row r="205" spans="1:67">
      <c r="A205" s="68">
        <v>203</v>
      </c>
      <c r="B205" s="68" t="s">
        <v>458</v>
      </c>
      <c r="C205" s="68" t="s">
        <v>458</v>
      </c>
      <c r="D205" s="68" t="s">
        <v>458</v>
      </c>
      <c r="E205" s="68" t="s">
        <v>458</v>
      </c>
      <c r="F205" s="68" t="s">
        <v>458</v>
      </c>
      <c r="G205" s="68" t="s">
        <v>458</v>
      </c>
      <c r="H205" s="68" t="s">
        <v>458</v>
      </c>
      <c r="I205" s="68" t="s">
        <v>458</v>
      </c>
      <c r="J205" s="68" t="s">
        <v>458</v>
      </c>
      <c r="K205" s="68" t="s">
        <v>458</v>
      </c>
      <c r="L205" s="68" t="s">
        <v>458</v>
      </c>
      <c r="M205" s="68" t="s">
        <v>458</v>
      </c>
      <c r="N205" s="68" t="s">
        <v>458</v>
      </c>
      <c r="O205" s="68" t="s">
        <v>458</v>
      </c>
      <c r="P205" s="68" t="s">
        <v>458</v>
      </c>
      <c r="Q205" s="68" t="s">
        <v>1439</v>
      </c>
      <c r="R205" s="68" t="s">
        <v>458</v>
      </c>
      <c r="S205" s="68" t="s">
        <v>458</v>
      </c>
      <c r="T205" s="68" t="s">
        <v>458</v>
      </c>
      <c r="U205" s="68" t="s">
        <v>458</v>
      </c>
      <c r="V205" s="68" t="s">
        <v>458</v>
      </c>
      <c r="W205" s="68" t="s">
        <v>458</v>
      </c>
      <c r="X205" s="68" t="s">
        <v>458</v>
      </c>
      <c r="Y205" s="68" t="s">
        <v>1439</v>
      </c>
      <c r="Z205" s="68" t="s">
        <v>458</v>
      </c>
      <c r="AA205" s="68" t="s">
        <v>458</v>
      </c>
      <c r="AB205" s="68" t="s">
        <v>458</v>
      </c>
      <c r="AC205" s="68" t="s">
        <v>458</v>
      </c>
      <c r="AD205" s="68" t="s">
        <v>458</v>
      </c>
      <c r="AE205" s="68" t="s">
        <v>458</v>
      </c>
      <c r="AF205" s="68" t="s">
        <v>458</v>
      </c>
      <c r="AG205" s="68" t="s">
        <v>458</v>
      </c>
      <c r="AH205" s="68" t="s">
        <v>458</v>
      </c>
      <c r="AI205" s="68" t="s">
        <v>458</v>
      </c>
      <c r="AJ205" s="68" t="s">
        <v>458</v>
      </c>
      <c r="AK205" s="68" t="s">
        <v>458</v>
      </c>
      <c r="AL205" s="68" t="s">
        <v>458</v>
      </c>
      <c r="AM205" s="68" t="s">
        <v>458</v>
      </c>
      <c r="AN205" s="68" t="s">
        <v>458</v>
      </c>
      <c r="AO205" s="68" t="s">
        <v>458</v>
      </c>
      <c r="AP205" s="68" t="s">
        <v>458</v>
      </c>
      <c r="AQ205" s="68" t="s">
        <v>458</v>
      </c>
      <c r="AR205" s="68" t="s">
        <v>458</v>
      </c>
      <c r="AS205" s="68" t="s">
        <v>458</v>
      </c>
      <c r="AT205" s="68" t="s">
        <v>458</v>
      </c>
      <c r="AU205" s="68" t="s">
        <v>458</v>
      </c>
      <c r="AV205" s="68" t="s">
        <v>458</v>
      </c>
      <c r="AW205" s="68" t="s">
        <v>458</v>
      </c>
      <c r="AX205" s="68" t="s">
        <v>458</v>
      </c>
      <c r="AY205" s="68" t="s">
        <v>458</v>
      </c>
      <c r="AZ205" s="68" t="s">
        <v>458</v>
      </c>
      <c r="BA205" s="68" t="s">
        <v>458</v>
      </c>
      <c r="BB205" s="68" t="s">
        <v>458</v>
      </c>
      <c r="BC205" s="68" t="s">
        <v>458</v>
      </c>
      <c r="BD205" s="68" t="s">
        <v>458</v>
      </c>
      <c r="BE205" s="68" t="s">
        <v>458</v>
      </c>
      <c r="BF205" s="68" t="s">
        <v>458</v>
      </c>
      <c r="BG205" s="68" t="s">
        <v>458</v>
      </c>
      <c r="BH205" s="68" t="s">
        <v>458</v>
      </c>
      <c r="BI205" s="68" t="s">
        <v>458</v>
      </c>
      <c r="BJ205" s="68" t="s">
        <v>458</v>
      </c>
      <c r="BK205" s="68" t="s">
        <v>458</v>
      </c>
      <c r="BL205" s="68" t="s">
        <v>458</v>
      </c>
      <c r="BM205" s="68" t="s">
        <v>458</v>
      </c>
      <c r="BN205" s="68" t="s">
        <v>1439</v>
      </c>
      <c r="BO205" s="68" t="s">
        <v>945</v>
      </c>
    </row>
    <row r="206" spans="1:67">
      <c r="A206" s="68">
        <v>204</v>
      </c>
      <c r="B206" s="68" t="s">
        <v>458</v>
      </c>
      <c r="C206" s="68" t="s">
        <v>458</v>
      </c>
      <c r="D206" s="68" t="s">
        <v>458</v>
      </c>
      <c r="E206" s="68" t="s">
        <v>458</v>
      </c>
      <c r="F206" s="68" t="s">
        <v>458</v>
      </c>
      <c r="G206" s="68" t="s">
        <v>458</v>
      </c>
      <c r="H206" s="68" t="s">
        <v>458</v>
      </c>
      <c r="I206" s="68" t="s">
        <v>458</v>
      </c>
      <c r="J206" s="68" t="s">
        <v>458</v>
      </c>
      <c r="K206" s="68" t="s">
        <v>458</v>
      </c>
      <c r="L206" s="68" t="s">
        <v>458</v>
      </c>
      <c r="M206" s="68" t="s">
        <v>458</v>
      </c>
      <c r="N206" s="68" t="s">
        <v>458</v>
      </c>
      <c r="O206" s="68" t="s">
        <v>458</v>
      </c>
      <c r="P206" s="68" t="s">
        <v>458</v>
      </c>
      <c r="Q206" s="68" t="s">
        <v>1439</v>
      </c>
      <c r="R206" s="68" t="s">
        <v>458</v>
      </c>
      <c r="S206" s="68" t="s">
        <v>458</v>
      </c>
      <c r="T206" s="68" t="s">
        <v>458</v>
      </c>
      <c r="U206" s="68" t="s">
        <v>458</v>
      </c>
      <c r="V206" s="68" t="s">
        <v>458</v>
      </c>
      <c r="W206" s="68" t="s">
        <v>458</v>
      </c>
      <c r="X206" s="68" t="s">
        <v>458</v>
      </c>
      <c r="Y206" s="68" t="s">
        <v>1439</v>
      </c>
      <c r="Z206" s="68" t="s">
        <v>458</v>
      </c>
      <c r="AA206" s="68" t="s">
        <v>458</v>
      </c>
      <c r="AB206" s="68" t="s">
        <v>458</v>
      </c>
      <c r="AC206" s="68" t="s">
        <v>458</v>
      </c>
      <c r="AD206" s="68" t="s">
        <v>458</v>
      </c>
      <c r="AE206" s="68" t="s">
        <v>458</v>
      </c>
      <c r="AF206" s="68" t="s">
        <v>458</v>
      </c>
      <c r="AG206" s="68" t="s">
        <v>458</v>
      </c>
      <c r="AH206" s="68" t="s">
        <v>458</v>
      </c>
      <c r="AI206" s="68" t="s">
        <v>458</v>
      </c>
      <c r="AJ206" s="68" t="s">
        <v>458</v>
      </c>
      <c r="AK206" s="68" t="s">
        <v>458</v>
      </c>
      <c r="AL206" s="68" t="s">
        <v>458</v>
      </c>
      <c r="AM206" s="68" t="s">
        <v>458</v>
      </c>
      <c r="AN206" s="68" t="s">
        <v>458</v>
      </c>
      <c r="AO206" s="68" t="s">
        <v>458</v>
      </c>
      <c r="AP206" s="68" t="s">
        <v>458</v>
      </c>
      <c r="AQ206" s="68" t="s">
        <v>458</v>
      </c>
      <c r="AR206" s="68" t="s">
        <v>458</v>
      </c>
      <c r="AS206" s="68" t="s">
        <v>458</v>
      </c>
      <c r="AT206" s="68" t="s">
        <v>458</v>
      </c>
      <c r="AU206" s="68" t="s">
        <v>458</v>
      </c>
      <c r="AV206" s="68" t="s">
        <v>458</v>
      </c>
      <c r="AW206" s="68" t="s">
        <v>458</v>
      </c>
      <c r="AX206" s="68" t="s">
        <v>458</v>
      </c>
      <c r="AY206" s="68" t="s">
        <v>458</v>
      </c>
      <c r="AZ206" s="68" t="s">
        <v>458</v>
      </c>
      <c r="BA206" s="68" t="s">
        <v>458</v>
      </c>
      <c r="BB206" s="68" t="s">
        <v>458</v>
      </c>
      <c r="BC206" s="68" t="s">
        <v>458</v>
      </c>
      <c r="BD206" s="68" t="s">
        <v>458</v>
      </c>
      <c r="BE206" s="68" t="s">
        <v>458</v>
      </c>
      <c r="BF206" s="68" t="s">
        <v>458</v>
      </c>
      <c r="BG206" s="68" t="s">
        <v>458</v>
      </c>
      <c r="BH206" s="68" t="s">
        <v>458</v>
      </c>
      <c r="BI206" s="68" t="s">
        <v>458</v>
      </c>
      <c r="BJ206" s="68" t="s">
        <v>458</v>
      </c>
      <c r="BK206" s="68" t="s">
        <v>458</v>
      </c>
      <c r="BL206" s="68" t="s">
        <v>458</v>
      </c>
      <c r="BM206" s="68" t="s">
        <v>458</v>
      </c>
      <c r="BN206" s="68" t="s">
        <v>1439</v>
      </c>
      <c r="BO206" s="68" t="s">
        <v>945</v>
      </c>
    </row>
    <row r="207" spans="1:67">
      <c r="A207" s="68">
        <v>205</v>
      </c>
      <c r="B207" s="68" t="s">
        <v>458</v>
      </c>
      <c r="C207" s="68" t="s">
        <v>458</v>
      </c>
      <c r="D207" s="68" t="s">
        <v>458</v>
      </c>
      <c r="E207" s="68" t="s">
        <v>458</v>
      </c>
      <c r="F207" s="68" t="s">
        <v>458</v>
      </c>
      <c r="G207" s="68" t="s">
        <v>458</v>
      </c>
      <c r="H207" s="68" t="s">
        <v>458</v>
      </c>
      <c r="I207" s="68" t="s">
        <v>458</v>
      </c>
      <c r="J207" s="68" t="s">
        <v>458</v>
      </c>
      <c r="K207" s="68" t="s">
        <v>458</v>
      </c>
      <c r="L207" s="68" t="s">
        <v>458</v>
      </c>
      <c r="M207" s="68" t="s">
        <v>458</v>
      </c>
      <c r="N207" s="68" t="s">
        <v>458</v>
      </c>
      <c r="O207" s="68" t="s">
        <v>458</v>
      </c>
      <c r="P207" s="68" t="s">
        <v>458</v>
      </c>
      <c r="Q207" s="68" t="s">
        <v>1439</v>
      </c>
      <c r="R207" s="68" t="s">
        <v>458</v>
      </c>
      <c r="S207" s="68" t="s">
        <v>458</v>
      </c>
      <c r="T207" s="68" t="s">
        <v>458</v>
      </c>
      <c r="U207" s="68" t="s">
        <v>458</v>
      </c>
      <c r="V207" s="68" t="s">
        <v>458</v>
      </c>
      <c r="W207" s="68" t="s">
        <v>458</v>
      </c>
      <c r="X207" s="68" t="s">
        <v>458</v>
      </c>
      <c r="Y207" s="68" t="s">
        <v>1439</v>
      </c>
      <c r="Z207" s="68" t="s">
        <v>458</v>
      </c>
      <c r="AA207" s="68" t="s">
        <v>458</v>
      </c>
      <c r="AB207" s="68" t="s">
        <v>458</v>
      </c>
      <c r="AC207" s="68" t="s">
        <v>458</v>
      </c>
      <c r="AD207" s="68" t="s">
        <v>458</v>
      </c>
      <c r="AE207" s="68" t="s">
        <v>458</v>
      </c>
      <c r="AF207" s="68" t="s">
        <v>458</v>
      </c>
      <c r="AG207" s="68" t="s">
        <v>458</v>
      </c>
      <c r="AH207" s="68" t="s">
        <v>458</v>
      </c>
      <c r="AI207" s="68" t="s">
        <v>458</v>
      </c>
      <c r="AJ207" s="68" t="s">
        <v>458</v>
      </c>
      <c r="AK207" s="68" t="s">
        <v>458</v>
      </c>
      <c r="AL207" s="68" t="s">
        <v>458</v>
      </c>
      <c r="AM207" s="68" t="s">
        <v>458</v>
      </c>
      <c r="AN207" s="68" t="s">
        <v>458</v>
      </c>
      <c r="AO207" s="68" t="s">
        <v>458</v>
      </c>
      <c r="AP207" s="68" t="s">
        <v>458</v>
      </c>
      <c r="AQ207" s="68" t="s">
        <v>458</v>
      </c>
      <c r="AR207" s="68" t="s">
        <v>458</v>
      </c>
      <c r="AS207" s="68" t="s">
        <v>458</v>
      </c>
      <c r="AT207" s="68" t="s">
        <v>458</v>
      </c>
      <c r="AU207" s="68" t="s">
        <v>458</v>
      </c>
      <c r="AV207" s="68" t="s">
        <v>458</v>
      </c>
      <c r="AW207" s="68" t="s">
        <v>458</v>
      </c>
      <c r="AX207" s="68" t="s">
        <v>458</v>
      </c>
      <c r="AY207" s="68" t="s">
        <v>458</v>
      </c>
      <c r="AZ207" s="68" t="s">
        <v>458</v>
      </c>
      <c r="BA207" s="68" t="s">
        <v>458</v>
      </c>
      <c r="BB207" s="68" t="s">
        <v>458</v>
      </c>
      <c r="BC207" s="68" t="s">
        <v>458</v>
      </c>
      <c r="BD207" s="68" t="s">
        <v>458</v>
      </c>
      <c r="BE207" s="68" t="s">
        <v>458</v>
      </c>
      <c r="BF207" s="68" t="s">
        <v>458</v>
      </c>
      <c r="BG207" s="68" t="s">
        <v>458</v>
      </c>
      <c r="BH207" s="68" t="s">
        <v>458</v>
      </c>
      <c r="BI207" s="68" t="s">
        <v>458</v>
      </c>
      <c r="BJ207" s="68" t="s">
        <v>458</v>
      </c>
      <c r="BK207" s="68" t="s">
        <v>458</v>
      </c>
      <c r="BL207" s="68" t="s">
        <v>458</v>
      </c>
      <c r="BM207" s="68" t="s">
        <v>458</v>
      </c>
      <c r="BN207" s="68" t="s">
        <v>1439</v>
      </c>
      <c r="BO207" s="68" t="s">
        <v>945</v>
      </c>
    </row>
    <row r="208" spans="1:67">
      <c r="A208" s="68">
        <v>206</v>
      </c>
      <c r="B208" s="68" t="s">
        <v>458</v>
      </c>
      <c r="C208" s="68" t="s">
        <v>458</v>
      </c>
      <c r="D208" s="68" t="s">
        <v>458</v>
      </c>
      <c r="E208" s="68" t="s">
        <v>458</v>
      </c>
      <c r="F208" s="68" t="s">
        <v>458</v>
      </c>
      <c r="G208" s="68" t="s">
        <v>458</v>
      </c>
      <c r="H208" s="68" t="s">
        <v>458</v>
      </c>
      <c r="I208" s="68" t="s">
        <v>458</v>
      </c>
      <c r="J208" s="68" t="s">
        <v>458</v>
      </c>
      <c r="K208" s="68" t="s">
        <v>458</v>
      </c>
      <c r="L208" s="68" t="s">
        <v>458</v>
      </c>
      <c r="M208" s="68" t="s">
        <v>458</v>
      </c>
      <c r="N208" s="68" t="s">
        <v>458</v>
      </c>
      <c r="O208" s="68" t="s">
        <v>458</v>
      </c>
      <c r="P208" s="68" t="s">
        <v>458</v>
      </c>
      <c r="Q208" s="68" t="s">
        <v>1439</v>
      </c>
      <c r="R208" s="68" t="s">
        <v>458</v>
      </c>
      <c r="S208" s="68" t="s">
        <v>458</v>
      </c>
      <c r="T208" s="68" t="s">
        <v>458</v>
      </c>
      <c r="U208" s="68" t="s">
        <v>458</v>
      </c>
      <c r="V208" s="68" t="s">
        <v>458</v>
      </c>
      <c r="W208" s="68" t="s">
        <v>458</v>
      </c>
      <c r="X208" s="68" t="s">
        <v>458</v>
      </c>
      <c r="Y208" s="68" t="s">
        <v>1439</v>
      </c>
      <c r="Z208" s="68" t="s">
        <v>458</v>
      </c>
      <c r="AA208" s="68" t="s">
        <v>458</v>
      </c>
      <c r="AB208" s="68" t="s">
        <v>458</v>
      </c>
      <c r="AC208" s="68" t="s">
        <v>458</v>
      </c>
      <c r="AD208" s="68" t="s">
        <v>458</v>
      </c>
      <c r="AE208" s="68" t="s">
        <v>458</v>
      </c>
      <c r="AF208" s="68" t="s">
        <v>458</v>
      </c>
      <c r="AG208" s="68" t="s">
        <v>458</v>
      </c>
      <c r="AH208" s="68" t="s">
        <v>458</v>
      </c>
      <c r="AI208" s="68" t="s">
        <v>458</v>
      </c>
      <c r="AJ208" s="68" t="s">
        <v>458</v>
      </c>
      <c r="AK208" s="68" t="s">
        <v>458</v>
      </c>
      <c r="AL208" s="68" t="s">
        <v>458</v>
      </c>
      <c r="AM208" s="68" t="s">
        <v>458</v>
      </c>
      <c r="AN208" s="68" t="s">
        <v>458</v>
      </c>
      <c r="AO208" s="68" t="s">
        <v>458</v>
      </c>
      <c r="AP208" s="68" t="s">
        <v>458</v>
      </c>
      <c r="AQ208" s="68" t="s">
        <v>458</v>
      </c>
      <c r="AR208" s="68" t="s">
        <v>458</v>
      </c>
      <c r="AS208" s="68" t="s">
        <v>458</v>
      </c>
      <c r="AT208" s="68" t="s">
        <v>458</v>
      </c>
      <c r="AU208" s="68" t="s">
        <v>458</v>
      </c>
      <c r="AV208" s="68" t="s">
        <v>458</v>
      </c>
      <c r="AW208" s="68" t="s">
        <v>458</v>
      </c>
      <c r="AX208" s="68" t="s">
        <v>458</v>
      </c>
      <c r="AY208" s="68" t="s">
        <v>458</v>
      </c>
      <c r="AZ208" s="68" t="s">
        <v>458</v>
      </c>
      <c r="BA208" s="68" t="s">
        <v>458</v>
      </c>
      <c r="BB208" s="68" t="s">
        <v>458</v>
      </c>
      <c r="BC208" s="68" t="s">
        <v>458</v>
      </c>
      <c r="BD208" s="68" t="s">
        <v>458</v>
      </c>
      <c r="BE208" s="68" t="s">
        <v>458</v>
      </c>
      <c r="BF208" s="68" t="s">
        <v>458</v>
      </c>
      <c r="BG208" s="68" t="s">
        <v>458</v>
      </c>
      <c r="BH208" s="68" t="s">
        <v>458</v>
      </c>
      <c r="BI208" s="68" t="s">
        <v>458</v>
      </c>
      <c r="BJ208" s="68" t="s">
        <v>458</v>
      </c>
      <c r="BK208" s="68" t="s">
        <v>458</v>
      </c>
      <c r="BL208" s="68" t="s">
        <v>458</v>
      </c>
      <c r="BM208" s="68" t="s">
        <v>458</v>
      </c>
      <c r="BN208" s="68" t="s">
        <v>1439</v>
      </c>
      <c r="BO208" s="68" t="s">
        <v>945</v>
      </c>
    </row>
    <row r="209" spans="1:67">
      <c r="A209" s="68">
        <v>207</v>
      </c>
      <c r="B209" s="68" t="s">
        <v>458</v>
      </c>
      <c r="C209" s="68" t="s">
        <v>458</v>
      </c>
      <c r="D209" s="68" t="s">
        <v>458</v>
      </c>
      <c r="E209" s="68" t="s">
        <v>458</v>
      </c>
      <c r="F209" s="68" t="s">
        <v>458</v>
      </c>
      <c r="G209" s="68" t="s">
        <v>458</v>
      </c>
      <c r="H209" s="68" t="s">
        <v>458</v>
      </c>
      <c r="I209" s="68" t="s">
        <v>458</v>
      </c>
      <c r="J209" s="68" t="s">
        <v>458</v>
      </c>
      <c r="K209" s="68" t="s">
        <v>458</v>
      </c>
      <c r="L209" s="68" t="s">
        <v>458</v>
      </c>
      <c r="M209" s="68" t="s">
        <v>458</v>
      </c>
      <c r="N209" s="68" t="s">
        <v>458</v>
      </c>
      <c r="O209" s="68" t="s">
        <v>458</v>
      </c>
      <c r="P209" s="68" t="s">
        <v>458</v>
      </c>
      <c r="Q209" s="68" t="s">
        <v>1439</v>
      </c>
      <c r="R209" s="68" t="s">
        <v>458</v>
      </c>
      <c r="S209" s="68" t="s">
        <v>458</v>
      </c>
      <c r="T209" s="68" t="s">
        <v>458</v>
      </c>
      <c r="U209" s="68" t="s">
        <v>458</v>
      </c>
      <c r="V209" s="68" t="s">
        <v>458</v>
      </c>
      <c r="W209" s="68" t="s">
        <v>458</v>
      </c>
      <c r="X209" s="68" t="s">
        <v>458</v>
      </c>
      <c r="Y209" s="68" t="s">
        <v>1439</v>
      </c>
      <c r="Z209" s="68" t="s">
        <v>458</v>
      </c>
      <c r="AA209" s="68" t="s">
        <v>458</v>
      </c>
      <c r="AB209" s="68" t="s">
        <v>458</v>
      </c>
      <c r="AC209" s="68" t="s">
        <v>458</v>
      </c>
      <c r="AD209" s="68" t="s">
        <v>458</v>
      </c>
      <c r="AE209" s="68" t="s">
        <v>458</v>
      </c>
      <c r="AF209" s="68" t="s">
        <v>458</v>
      </c>
      <c r="AG209" s="68" t="s">
        <v>458</v>
      </c>
      <c r="AH209" s="68" t="s">
        <v>458</v>
      </c>
      <c r="AI209" s="68" t="s">
        <v>458</v>
      </c>
      <c r="AJ209" s="68" t="s">
        <v>458</v>
      </c>
      <c r="AK209" s="68" t="s">
        <v>458</v>
      </c>
      <c r="AL209" s="68" t="s">
        <v>458</v>
      </c>
      <c r="AM209" s="68" t="s">
        <v>458</v>
      </c>
      <c r="AN209" s="68" t="s">
        <v>458</v>
      </c>
      <c r="AO209" s="68" t="s">
        <v>458</v>
      </c>
      <c r="AP209" s="68" t="s">
        <v>458</v>
      </c>
      <c r="AQ209" s="68" t="s">
        <v>458</v>
      </c>
      <c r="AR209" s="68" t="s">
        <v>458</v>
      </c>
      <c r="AS209" s="68" t="s">
        <v>458</v>
      </c>
      <c r="AT209" s="68" t="s">
        <v>458</v>
      </c>
      <c r="AU209" s="68" t="s">
        <v>458</v>
      </c>
      <c r="AV209" s="68" t="s">
        <v>458</v>
      </c>
      <c r="AW209" s="68" t="s">
        <v>458</v>
      </c>
      <c r="AX209" s="68" t="s">
        <v>458</v>
      </c>
      <c r="AY209" s="68" t="s">
        <v>458</v>
      </c>
      <c r="AZ209" s="68" t="s">
        <v>458</v>
      </c>
      <c r="BA209" s="68" t="s">
        <v>458</v>
      </c>
      <c r="BB209" s="68" t="s">
        <v>458</v>
      </c>
      <c r="BC209" s="68" t="s">
        <v>458</v>
      </c>
      <c r="BD209" s="68" t="s">
        <v>458</v>
      </c>
      <c r="BE209" s="68" t="s">
        <v>458</v>
      </c>
      <c r="BF209" s="68" t="s">
        <v>458</v>
      </c>
      <c r="BG209" s="68" t="s">
        <v>458</v>
      </c>
      <c r="BH209" s="68" t="s">
        <v>458</v>
      </c>
      <c r="BI209" s="68" t="s">
        <v>458</v>
      </c>
      <c r="BJ209" s="68" t="s">
        <v>458</v>
      </c>
      <c r="BK209" s="68" t="s">
        <v>458</v>
      </c>
      <c r="BL209" s="68" t="s">
        <v>458</v>
      </c>
      <c r="BM209" s="68" t="s">
        <v>458</v>
      </c>
      <c r="BN209" s="68" t="s">
        <v>1439</v>
      </c>
      <c r="BO209" s="68" t="s">
        <v>945</v>
      </c>
    </row>
    <row r="210" spans="1:67">
      <c r="A210" s="68">
        <v>208</v>
      </c>
      <c r="B210" s="68" t="s">
        <v>458</v>
      </c>
      <c r="C210" s="68" t="s">
        <v>458</v>
      </c>
      <c r="D210" s="68" t="s">
        <v>458</v>
      </c>
      <c r="E210" s="68" t="s">
        <v>458</v>
      </c>
      <c r="F210" s="68" t="s">
        <v>458</v>
      </c>
      <c r="G210" s="68" t="s">
        <v>458</v>
      </c>
      <c r="H210" s="68" t="s">
        <v>458</v>
      </c>
      <c r="I210" s="68" t="s">
        <v>458</v>
      </c>
      <c r="J210" s="68" t="s">
        <v>458</v>
      </c>
      <c r="K210" s="68" t="s">
        <v>458</v>
      </c>
      <c r="L210" s="68" t="s">
        <v>458</v>
      </c>
      <c r="M210" s="68" t="s">
        <v>458</v>
      </c>
      <c r="N210" s="68" t="s">
        <v>458</v>
      </c>
      <c r="O210" s="68" t="s">
        <v>458</v>
      </c>
      <c r="P210" s="68" t="s">
        <v>458</v>
      </c>
      <c r="Q210" s="68" t="s">
        <v>1439</v>
      </c>
      <c r="R210" s="68" t="s">
        <v>458</v>
      </c>
      <c r="S210" s="68" t="s">
        <v>458</v>
      </c>
      <c r="T210" s="68" t="s">
        <v>458</v>
      </c>
      <c r="U210" s="68" t="s">
        <v>458</v>
      </c>
      <c r="V210" s="68" t="s">
        <v>458</v>
      </c>
      <c r="W210" s="68" t="s">
        <v>458</v>
      </c>
      <c r="X210" s="68" t="s">
        <v>458</v>
      </c>
      <c r="Y210" s="68" t="s">
        <v>1439</v>
      </c>
      <c r="Z210" s="68" t="s">
        <v>458</v>
      </c>
      <c r="AA210" s="68" t="s">
        <v>458</v>
      </c>
      <c r="AB210" s="68" t="s">
        <v>458</v>
      </c>
      <c r="AC210" s="68" t="s">
        <v>458</v>
      </c>
      <c r="AD210" s="68" t="s">
        <v>458</v>
      </c>
      <c r="AE210" s="68" t="s">
        <v>458</v>
      </c>
      <c r="AF210" s="68" t="s">
        <v>458</v>
      </c>
      <c r="AG210" s="68" t="s">
        <v>458</v>
      </c>
      <c r="AH210" s="68" t="s">
        <v>458</v>
      </c>
      <c r="AI210" s="68" t="s">
        <v>458</v>
      </c>
      <c r="AJ210" s="68" t="s">
        <v>458</v>
      </c>
      <c r="AK210" s="68" t="s">
        <v>458</v>
      </c>
      <c r="AL210" s="68" t="s">
        <v>458</v>
      </c>
      <c r="AM210" s="68" t="s">
        <v>458</v>
      </c>
      <c r="AN210" s="68" t="s">
        <v>458</v>
      </c>
      <c r="AO210" s="68" t="s">
        <v>458</v>
      </c>
      <c r="AP210" s="68" t="s">
        <v>458</v>
      </c>
      <c r="AQ210" s="68" t="s">
        <v>458</v>
      </c>
      <c r="AR210" s="68" t="s">
        <v>458</v>
      </c>
      <c r="AS210" s="68" t="s">
        <v>458</v>
      </c>
      <c r="AT210" s="68" t="s">
        <v>458</v>
      </c>
      <c r="AU210" s="68" t="s">
        <v>458</v>
      </c>
      <c r="AV210" s="68" t="s">
        <v>458</v>
      </c>
      <c r="AW210" s="68" t="s">
        <v>458</v>
      </c>
      <c r="AX210" s="68" t="s">
        <v>458</v>
      </c>
      <c r="AY210" s="68" t="s">
        <v>458</v>
      </c>
      <c r="AZ210" s="68" t="s">
        <v>458</v>
      </c>
      <c r="BA210" s="68" t="s">
        <v>458</v>
      </c>
      <c r="BB210" s="68" t="s">
        <v>458</v>
      </c>
      <c r="BC210" s="68" t="s">
        <v>458</v>
      </c>
      <c r="BD210" s="68" t="s">
        <v>458</v>
      </c>
      <c r="BE210" s="68" t="s">
        <v>458</v>
      </c>
      <c r="BF210" s="68" t="s">
        <v>458</v>
      </c>
      <c r="BG210" s="68" t="s">
        <v>458</v>
      </c>
      <c r="BH210" s="68" t="s">
        <v>458</v>
      </c>
      <c r="BI210" s="68" t="s">
        <v>458</v>
      </c>
      <c r="BJ210" s="68" t="s">
        <v>458</v>
      </c>
      <c r="BK210" s="68" t="s">
        <v>458</v>
      </c>
      <c r="BL210" s="68" t="s">
        <v>458</v>
      </c>
      <c r="BM210" s="68" t="s">
        <v>458</v>
      </c>
      <c r="BN210" s="68" t="s">
        <v>1439</v>
      </c>
      <c r="BO210" s="68" t="s">
        <v>945</v>
      </c>
    </row>
    <row r="211" spans="1:67">
      <c r="A211" s="68">
        <v>209</v>
      </c>
      <c r="B211" s="68" t="s">
        <v>458</v>
      </c>
      <c r="C211" s="68" t="s">
        <v>458</v>
      </c>
      <c r="D211" s="68" t="s">
        <v>458</v>
      </c>
      <c r="E211" s="68" t="s">
        <v>458</v>
      </c>
      <c r="F211" s="68" t="s">
        <v>458</v>
      </c>
      <c r="G211" s="68" t="s">
        <v>458</v>
      </c>
      <c r="H211" s="68" t="s">
        <v>458</v>
      </c>
      <c r="I211" s="68" t="s">
        <v>458</v>
      </c>
      <c r="J211" s="68" t="s">
        <v>458</v>
      </c>
      <c r="K211" s="68" t="s">
        <v>458</v>
      </c>
      <c r="L211" s="68" t="s">
        <v>458</v>
      </c>
      <c r="M211" s="68" t="s">
        <v>458</v>
      </c>
      <c r="N211" s="68" t="s">
        <v>458</v>
      </c>
      <c r="O211" s="68" t="s">
        <v>458</v>
      </c>
      <c r="P211" s="68" t="s">
        <v>458</v>
      </c>
      <c r="Q211" s="68" t="s">
        <v>1439</v>
      </c>
      <c r="R211" s="68" t="s">
        <v>458</v>
      </c>
      <c r="S211" s="68" t="s">
        <v>458</v>
      </c>
      <c r="T211" s="68" t="s">
        <v>458</v>
      </c>
      <c r="U211" s="68" t="s">
        <v>458</v>
      </c>
      <c r="V211" s="68" t="s">
        <v>458</v>
      </c>
      <c r="W211" s="68" t="s">
        <v>458</v>
      </c>
      <c r="X211" s="68" t="s">
        <v>458</v>
      </c>
      <c r="Y211" s="68" t="s">
        <v>1439</v>
      </c>
      <c r="Z211" s="68" t="s">
        <v>458</v>
      </c>
      <c r="AA211" s="68" t="s">
        <v>458</v>
      </c>
      <c r="AB211" s="68" t="s">
        <v>458</v>
      </c>
      <c r="AC211" s="68" t="s">
        <v>458</v>
      </c>
      <c r="AD211" s="68" t="s">
        <v>458</v>
      </c>
      <c r="AE211" s="68" t="s">
        <v>458</v>
      </c>
      <c r="AF211" s="68" t="s">
        <v>458</v>
      </c>
      <c r="AG211" s="68" t="s">
        <v>458</v>
      </c>
      <c r="AH211" s="68" t="s">
        <v>458</v>
      </c>
      <c r="AI211" s="68" t="s">
        <v>458</v>
      </c>
      <c r="AJ211" s="68" t="s">
        <v>458</v>
      </c>
      <c r="AK211" s="68" t="s">
        <v>458</v>
      </c>
      <c r="AL211" s="68" t="s">
        <v>458</v>
      </c>
      <c r="AM211" s="68" t="s">
        <v>458</v>
      </c>
      <c r="AN211" s="68" t="s">
        <v>458</v>
      </c>
      <c r="AO211" s="68" t="s">
        <v>458</v>
      </c>
      <c r="AP211" s="68" t="s">
        <v>458</v>
      </c>
      <c r="AQ211" s="68" t="s">
        <v>458</v>
      </c>
      <c r="AR211" s="68" t="s">
        <v>458</v>
      </c>
      <c r="AS211" s="68" t="s">
        <v>458</v>
      </c>
      <c r="AT211" s="68" t="s">
        <v>458</v>
      </c>
      <c r="AU211" s="68" t="s">
        <v>458</v>
      </c>
      <c r="AV211" s="68" t="s">
        <v>458</v>
      </c>
      <c r="AW211" s="68" t="s">
        <v>458</v>
      </c>
      <c r="AX211" s="68" t="s">
        <v>458</v>
      </c>
      <c r="AY211" s="68" t="s">
        <v>458</v>
      </c>
      <c r="AZ211" s="68" t="s">
        <v>458</v>
      </c>
      <c r="BA211" s="68" t="s">
        <v>458</v>
      </c>
      <c r="BB211" s="68" t="s">
        <v>458</v>
      </c>
      <c r="BC211" s="68" t="s">
        <v>458</v>
      </c>
      <c r="BD211" s="68" t="s">
        <v>458</v>
      </c>
      <c r="BE211" s="68" t="s">
        <v>458</v>
      </c>
      <c r="BF211" s="68" t="s">
        <v>458</v>
      </c>
      <c r="BG211" s="68" t="s">
        <v>458</v>
      </c>
      <c r="BH211" s="68" t="s">
        <v>458</v>
      </c>
      <c r="BI211" s="68" t="s">
        <v>458</v>
      </c>
      <c r="BJ211" s="68" t="s">
        <v>458</v>
      </c>
      <c r="BK211" s="68" t="s">
        <v>458</v>
      </c>
      <c r="BL211" s="68" t="s">
        <v>458</v>
      </c>
      <c r="BM211" s="68" t="s">
        <v>458</v>
      </c>
      <c r="BN211" s="68" t="s">
        <v>1439</v>
      </c>
      <c r="BO211" s="68" t="s">
        <v>945</v>
      </c>
    </row>
    <row r="212" spans="1:67">
      <c r="A212" s="68">
        <v>210</v>
      </c>
      <c r="B212" s="68" t="s">
        <v>458</v>
      </c>
      <c r="C212" s="68" t="s">
        <v>458</v>
      </c>
      <c r="D212" s="68" t="s">
        <v>458</v>
      </c>
      <c r="E212" s="68" t="s">
        <v>458</v>
      </c>
      <c r="F212" s="68" t="s">
        <v>458</v>
      </c>
      <c r="G212" s="68" t="s">
        <v>458</v>
      </c>
      <c r="H212" s="68" t="s">
        <v>458</v>
      </c>
      <c r="I212" s="68" t="s">
        <v>458</v>
      </c>
      <c r="J212" s="68" t="s">
        <v>458</v>
      </c>
      <c r="K212" s="68" t="s">
        <v>458</v>
      </c>
      <c r="L212" s="68" t="s">
        <v>458</v>
      </c>
      <c r="M212" s="68" t="s">
        <v>458</v>
      </c>
      <c r="N212" s="68" t="s">
        <v>458</v>
      </c>
      <c r="O212" s="68" t="s">
        <v>458</v>
      </c>
      <c r="P212" s="68" t="s">
        <v>458</v>
      </c>
      <c r="Q212" s="68" t="s">
        <v>1439</v>
      </c>
      <c r="R212" s="68" t="s">
        <v>458</v>
      </c>
      <c r="S212" s="68" t="s">
        <v>458</v>
      </c>
      <c r="T212" s="68" t="s">
        <v>458</v>
      </c>
      <c r="U212" s="68" t="s">
        <v>458</v>
      </c>
      <c r="V212" s="68" t="s">
        <v>458</v>
      </c>
      <c r="W212" s="68" t="s">
        <v>458</v>
      </c>
      <c r="X212" s="68" t="s">
        <v>458</v>
      </c>
      <c r="Y212" s="68" t="s">
        <v>1439</v>
      </c>
      <c r="Z212" s="68" t="s">
        <v>458</v>
      </c>
      <c r="AA212" s="68" t="s">
        <v>458</v>
      </c>
      <c r="AB212" s="68" t="s">
        <v>458</v>
      </c>
      <c r="AC212" s="68" t="s">
        <v>458</v>
      </c>
      <c r="AD212" s="68" t="s">
        <v>458</v>
      </c>
      <c r="AE212" s="68" t="s">
        <v>458</v>
      </c>
      <c r="AF212" s="68" t="s">
        <v>458</v>
      </c>
      <c r="AG212" s="68" t="s">
        <v>458</v>
      </c>
      <c r="AH212" s="68" t="s">
        <v>458</v>
      </c>
      <c r="AI212" s="68" t="s">
        <v>458</v>
      </c>
      <c r="AJ212" s="68" t="s">
        <v>458</v>
      </c>
      <c r="AK212" s="68" t="s">
        <v>458</v>
      </c>
      <c r="AL212" s="68" t="s">
        <v>458</v>
      </c>
      <c r="AM212" s="68" t="s">
        <v>458</v>
      </c>
      <c r="AN212" s="68" t="s">
        <v>458</v>
      </c>
      <c r="AO212" s="68" t="s">
        <v>458</v>
      </c>
      <c r="AP212" s="68" t="s">
        <v>458</v>
      </c>
      <c r="AQ212" s="68" t="s">
        <v>458</v>
      </c>
      <c r="AR212" s="68" t="s">
        <v>458</v>
      </c>
      <c r="AS212" s="68" t="s">
        <v>458</v>
      </c>
      <c r="AT212" s="68" t="s">
        <v>458</v>
      </c>
      <c r="AU212" s="68" t="s">
        <v>458</v>
      </c>
      <c r="AV212" s="68" t="s">
        <v>458</v>
      </c>
      <c r="AW212" s="68" t="s">
        <v>458</v>
      </c>
      <c r="AX212" s="68" t="s">
        <v>458</v>
      </c>
      <c r="AY212" s="68" t="s">
        <v>458</v>
      </c>
      <c r="AZ212" s="68" t="s">
        <v>458</v>
      </c>
      <c r="BA212" s="68" t="s">
        <v>458</v>
      </c>
      <c r="BB212" s="68" t="s">
        <v>458</v>
      </c>
      <c r="BC212" s="68" t="s">
        <v>458</v>
      </c>
      <c r="BD212" s="68" t="s">
        <v>458</v>
      </c>
      <c r="BE212" s="68" t="s">
        <v>458</v>
      </c>
      <c r="BF212" s="68" t="s">
        <v>458</v>
      </c>
      <c r="BG212" s="68" t="s">
        <v>458</v>
      </c>
      <c r="BH212" s="68" t="s">
        <v>458</v>
      </c>
      <c r="BI212" s="68" t="s">
        <v>458</v>
      </c>
      <c r="BJ212" s="68" t="s">
        <v>458</v>
      </c>
      <c r="BK212" s="68" t="s">
        <v>458</v>
      </c>
      <c r="BL212" s="68" t="s">
        <v>458</v>
      </c>
      <c r="BM212" s="68" t="s">
        <v>458</v>
      </c>
      <c r="BN212" s="68" t="s">
        <v>1439</v>
      </c>
      <c r="BO212" s="68" t="s">
        <v>945</v>
      </c>
    </row>
    <row r="213" spans="1:67">
      <c r="A213" s="68">
        <v>211</v>
      </c>
      <c r="B213" s="68" t="s">
        <v>458</v>
      </c>
      <c r="C213" s="68" t="s">
        <v>458</v>
      </c>
      <c r="D213" s="68" t="s">
        <v>458</v>
      </c>
      <c r="E213" s="68" t="s">
        <v>458</v>
      </c>
      <c r="F213" s="68" t="s">
        <v>458</v>
      </c>
      <c r="G213" s="68" t="s">
        <v>458</v>
      </c>
      <c r="H213" s="68" t="s">
        <v>458</v>
      </c>
      <c r="I213" s="68" t="s">
        <v>458</v>
      </c>
      <c r="J213" s="68" t="s">
        <v>458</v>
      </c>
      <c r="K213" s="68" t="s">
        <v>458</v>
      </c>
      <c r="L213" s="68" t="s">
        <v>458</v>
      </c>
      <c r="M213" s="68" t="s">
        <v>458</v>
      </c>
      <c r="N213" s="68" t="s">
        <v>458</v>
      </c>
      <c r="O213" s="68" t="s">
        <v>458</v>
      </c>
      <c r="P213" s="68" t="s">
        <v>458</v>
      </c>
      <c r="Q213" s="68" t="s">
        <v>1439</v>
      </c>
      <c r="R213" s="68" t="s">
        <v>458</v>
      </c>
      <c r="S213" s="68" t="s">
        <v>458</v>
      </c>
      <c r="T213" s="68" t="s">
        <v>458</v>
      </c>
      <c r="U213" s="68" t="s">
        <v>458</v>
      </c>
      <c r="V213" s="68" t="s">
        <v>458</v>
      </c>
      <c r="W213" s="68" t="s">
        <v>458</v>
      </c>
      <c r="X213" s="68" t="s">
        <v>458</v>
      </c>
      <c r="Y213" s="68" t="s">
        <v>1439</v>
      </c>
      <c r="Z213" s="68" t="s">
        <v>458</v>
      </c>
      <c r="AA213" s="68" t="s">
        <v>458</v>
      </c>
      <c r="AB213" s="68" t="s">
        <v>458</v>
      </c>
      <c r="AC213" s="68" t="s">
        <v>458</v>
      </c>
      <c r="AD213" s="68" t="s">
        <v>458</v>
      </c>
      <c r="AE213" s="68" t="s">
        <v>458</v>
      </c>
      <c r="AF213" s="68" t="s">
        <v>458</v>
      </c>
      <c r="AG213" s="68" t="s">
        <v>458</v>
      </c>
      <c r="AH213" s="68" t="s">
        <v>458</v>
      </c>
      <c r="AI213" s="68" t="s">
        <v>458</v>
      </c>
      <c r="AJ213" s="68" t="s">
        <v>458</v>
      </c>
      <c r="AK213" s="68" t="s">
        <v>458</v>
      </c>
      <c r="AL213" s="68" t="s">
        <v>458</v>
      </c>
      <c r="AM213" s="68" t="s">
        <v>945</v>
      </c>
      <c r="AN213" s="68" t="s">
        <v>458</v>
      </c>
      <c r="AO213" s="68" t="s">
        <v>458</v>
      </c>
      <c r="AP213" s="68" t="s">
        <v>458</v>
      </c>
      <c r="AQ213" s="68" t="s">
        <v>458</v>
      </c>
      <c r="AR213" s="68" t="s">
        <v>458</v>
      </c>
      <c r="AS213" s="68" t="s">
        <v>458</v>
      </c>
      <c r="AT213" s="68" t="s">
        <v>458</v>
      </c>
      <c r="AU213" s="68" t="s">
        <v>458</v>
      </c>
      <c r="AV213" s="68" t="s">
        <v>458</v>
      </c>
      <c r="AW213" s="68" t="s">
        <v>458</v>
      </c>
      <c r="AX213" s="68" t="s">
        <v>458</v>
      </c>
      <c r="AY213" s="68" t="s">
        <v>458</v>
      </c>
      <c r="AZ213" s="68" t="s">
        <v>458</v>
      </c>
      <c r="BA213" s="68" t="s">
        <v>458</v>
      </c>
      <c r="BB213" s="68" t="s">
        <v>458</v>
      </c>
      <c r="BC213" s="68" t="s">
        <v>458</v>
      </c>
      <c r="BD213" s="68" t="s">
        <v>458</v>
      </c>
      <c r="BE213" s="68" t="s">
        <v>458</v>
      </c>
      <c r="BF213" s="68" t="s">
        <v>458</v>
      </c>
      <c r="BG213" s="68" t="s">
        <v>458</v>
      </c>
      <c r="BH213" s="68" t="s">
        <v>458</v>
      </c>
      <c r="BI213" s="68" t="s">
        <v>458</v>
      </c>
      <c r="BJ213" s="68" t="s">
        <v>458</v>
      </c>
      <c r="BK213" s="68" t="s">
        <v>458</v>
      </c>
      <c r="BL213" s="68" t="s">
        <v>458</v>
      </c>
      <c r="BM213" s="68" t="s">
        <v>458</v>
      </c>
      <c r="BN213" s="68" t="s">
        <v>1439</v>
      </c>
      <c r="BO213" s="68" t="s">
        <v>945</v>
      </c>
    </row>
    <row r="214" spans="1:67">
      <c r="A214" s="68">
        <v>212</v>
      </c>
      <c r="B214" s="68" t="s">
        <v>458</v>
      </c>
      <c r="C214" s="68" t="s">
        <v>458</v>
      </c>
      <c r="D214" s="68" t="s">
        <v>458</v>
      </c>
      <c r="E214" s="68" t="s">
        <v>458</v>
      </c>
      <c r="F214" s="68" t="s">
        <v>458</v>
      </c>
      <c r="G214" s="68" t="s">
        <v>458</v>
      </c>
      <c r="H214" s="68" t="s">
        <v>458</v>
      </c>
      <c r="I214" s="68" t="s">
        <v>458</v>
      </c>
      <c r="J214" s="68" t="s">
        <v>458</v>
      </c>
      <c r="K214" s="68" t="s">
        <v>458</v>
      </c>
      <c r="L214" s="68" t="s">
        <v>458</v>
      </c>
      <c r="M214" s="68" t="s">
        <v>458</v>
      </c>
      <c r="N214" s="68" t="s">
        <v>458</v>
      </c>
      <c r="O214" s="68" t="s">
        <v>458</v>
      </c>
      <c r="P214" s="68" t="s">
        <v>458</v>
      </c>
      <c r="Q214" s="68" t="s">
        <v>1439</v>
      </c>
      <c r="R214" s="68" t="s">
        <v>458</v>
      </c>
      <c r="S214" s="68" t="s">
        <v>458</v>
      </c>
      <c r="T214" s="68" t="s">
        <v>458</v>
      </c>
      <c r="U214" s="68" t="s">
        <v>458</v>
      </c>
      <c r="V214" s="68" t="s">
        <v>458</v>
      </c>
      <c r="W214" s="68" t="s">
        <v>458</v>
      </c>
      <c r="X214" s="68" t="s">
        <v>458</v>
      </c>
      <c r="Y214" s="68" t="s">
        <v>1439</v>
      </c>
      <c r="Z214" s="68" t="s">
        <v>458</v>
      </c>
      <c r="AA214" s="68" t="s">
        <v>458</v>
      </c>
      <c r="AB214" s="68" t="s">
        <v>458</v>
      </c>
      <c r="AC214" s="68" t="s">
        <v>458</v>
      </c>
      <c r="AD214" s="68" t="s">
        <v>458</v>
      </c>
      <c r="AE214" s="68" t="s">
        <v>458</v>
      </c>
      <c r="AF214" s="68" t="s">
        <v>458</v>
      </c>
      <c r="AG214" s="68" t="s">
        <v>458</v>
      </c>
      <c r="AH214" s="68" t="s">
        <v>458</v>
      </c>
      <c r="AI214" s="68" t="s">
        <v>458</v>
      </c>
      <c r="AJ214" s="68" t="s">
        <v>458</v>
      </c>
      <c r="AK214" s="68" t="s">
        <v>458</v>
      </c>
      <c r="AL214" s="68" t="s">
        <v>458</v>
      </c>
      <c r="AM214" s="68" t="s">
        <v>458</v>
      </c>
      <c r="AN214" s="68" t="s">
        <v>458</v>
      </c>
      <c r="AO214" s="68" t="s">
        <v>458</v>
      </c>
      <c r="AP214" s="68" t="s">
        <v>458</v>
      </c>
      <c r="AQ214" s="68" t="s">
        <v>458</v>
      </c>
      <c r="AR214" s="68" t="s">
        <v>458</v>
      </c>
      <c r="AS214" s="68" t="s">
        <v>458</v>
      </c>
      <c r="AT214" s="68" t="s">
        <v>458</v>
      </c>
      <c r="AU214" s="68" t="s">
        <v>458</v>
      </c>
      <c r="AV214" s="68" t="s">
        <v>458</v>
      </c>
      <c r="AW214" s="68" t="s">
        <v>458</v>
      </c>
      <c r="AX214" s="68" t="s">
        <v>458</v>
      </c>
      <c r="AY214" s="68" t="s">
        <v>458</v>
      </c>
      <c r="AZ214" s="68" t="s">
        <v>458</v>
      </c>
      <c r="BA214" s="68" t="s">
        <v>458</v>
      </c>
      <c r="BB214" s="68" t="s">
        <v>458</v>
      </c>
      <c r="BC214" s="68" t="s">
        <v>458</v>
      </c>
      <c r="BD214" s="68" t="s">
        <v>458</v>
      </c>
      <c r="BE214" s="68" t="s">
        <v>458</v>
      </c>
      <c r="BF214" s="68" t="s">
        <v>458</v>
      </c>
      <c r="BG214" s="68" t="s">
        <v>458</v>
      </c>
      <c r="BH214" s="68" t="s">
        <v>458</v>
      </c>
      <c r="BI214" s="68" t="s">
        <v>458</v>
      </c>
      <c r="BJ214" s="68" t="s">
        <v>458</v>
      </c>
      <c r="BK214" s="68" t="s">
        <v>458</v>
      </c>
      <c r="BL214" s="68" t="s">
        <v>458</v>
      </c>
      <c r="BM214" s="68" t="s">
        <v>458</v>
      </c>
      <c r="BN214" s="68" t="s">
        <v>1439</v>
      </c>
      <c r="BO214" s="68" t="s">
        <v>945</v>
      </c>
    </row>
    <row r="215" spans="1:67">
      <c r="A215" s="68">
        <v>213</v>
      </c>
      <c r="B215" s="68" t="s">
        <v>458</v>
      </c>
      <c r="C215" s="68" t="s">
        <v>458</v>
      </c>
      <c r="D215" s="68" t="s">
        <v>458</v>
      </c>
      <c r="E215" s="68" t="s">
        <v>458</v>
      </c>
      <c r="F215" s="68" t="s">
        <v>458</v>
      </c>
      <c r="G215" s="68" t="s">
        <v>458</v>
      </c>
      <c r="H215" s="68" t="s">
        <v>458</v>
      </c>
      <c r="I215" s="68" t="s">
        <v>458</v>
      </c>
      <c r="J215" s="68" t="s">
        <v>458</v>
      </c>
      <c r="K215" s="68" t="s">
        <v>458</v>
      </c>
      <c r="L215" s="68" t="s">
        <v>458</v>
      </c>
      <c r="M215" s="68" t="s">
        <v>458</v>
      </c>
      <c r="N215" s="68" t="s">
        <v>458</v>
      </c>
      <c r="O215" s="68" t="s">
        <v>458</v>
      </c>
      <c r="P215" s="68" t="s">
        <v>458</v>
      </c>
      <c r="Q215" s="68" t="s">
        <v>1439</v>
      </c>
      <c r="R215" s="68" t="s">
        <v>458</v>
      </c>
      <c r="S215" s="68" t="s">
        <v>458</v>
      </c>
      <c r="T215" s="68" t="s">
        <v>458</v>
      </c>
      <c r="U215" s="68" t="s">
        <v>458</v>
      </c>
      <c r="V215" s="68" t="s">
        <v>458</v>
      </c>
      <c r="W215" s="68" t="s">
        <v>458</v>
      </c>
      <c r="X215" s="68" t="s">
        <v>458</v>
      </c>
      <c r="Y215" s="68" t="s">
        <v>1439</v>
      </c>
      <c r="Z215" s="68" t="s">
        <v>458</v>
      </c>
      <c r="AA215" s="68" t="s">
        <v>458</v>
      </c>
      <c r="AB215" s="68" t="s">
        <v>458</v>
      </c>
      <c r="AC215" s="68" t="s">
        <v>458</v>
      </c>
      <c r="AD215" s="68" t="s">
        <v>458</v>
      </c>
      <c r="AE215" s="68" t="s">
        <v>458</v>
      </c>
      <c r="AF215" s="68" t="s">
        <v>458</v>
      </c>
      <c r="AG215" s="68" t="s">
        <v>458</v>
      </c>
      <c r="AH215" s="68" t="s">
        <v>458</v>
      </c>
      <c r="AI215" s="68" t="s">
        <v>458</v>
      </c>
      <c r="AJ215" s="68" t="s">
        <v>458</v>
      </c>
      <c r="AK215" s="68" t="s">
        <v>458</v>
      </c>
      <c r="AL215" s="68" t="s">
        <v>458</v>
      </c>
      <c r="AM215" s="68" t="s">
        <v>458</v>
      </c>
      <c r="AN215" s="68" t="s">
        <v>458</v>
      </c>
      <c r="AO215" s="68" t="s">
        <v>458</v>
      </c>
      <c r="AP215" s="68" t="s">
        <v>458</v>
      </c>
      <c r="AQ215" s="68" t="s">
        <v>458</v>
      </c>
      <c r="AR215" s="68" t="s">
        <v>458</v>
      </c>
      <c r="AS215" s="68" t="s">
        <v>458</v>
      </c>
      <c r="AT215" s="68" t="s">
        <v>458</v>
      </c>
      <c r="AU215" s="68" t="s">
        <v>458</v>
      </c>
      <c r="AV215" s="68" t="s">
        <v>458</v>
      </c>
      <c r="AW215" s="68" t="s">
        <v>458</v>
      </c>
      <c r="AX215" s="68" t="s">
        <v>458</v>
      </c>
      <c r="AY215" s="68" t="s">
        <v>458</v>
      </c>
      <c r="AZ215" s="68" t="s">
        <v>458</v>
      </c>
      <c r="BA215" s="68" t="s">
        <v>458</v>
      </c>
      <c r="BB215" s="68" t="s">
        <v>458</v>
      </c>
      <c r="BC215" s="68" t="s">
        <v>458</v>
      </c>
      <c r="BD215" s="68" t="s">
        <v>458</v>
      </c>
      <c r="BE215" s="68" t="s">
        <v>458</v>
      </c>
      <c r="BF215" s="68" t="s">
        <v>458</v>
      </c>
      <c r="BG215" s="68" t="s">
        <v>458</v>
      </c>
      <c r="BH215" s="68" t="s">
        <v>458</v>
      </c>
      <c r="BI215" s="68" t="s">
        <v>458</v>
      </c>
      <c r="BJ215" s="68" t="s">
        <v>458</v>
      </c>
      <c r="BK215" s="68" t="s">
        <v>458</v>
      </c>
      <c r="BL215" s="68" t="s">
        <v>458</v>
      </c>
      <c r="BM215" s="68" t="s">
        <v>458</v>
      </c>
      <c r="BN215" s="68" t="s">
        <v>1439</v>
      </c>
      <c r="BO215" s="68" t="s">
        <v>945</v>
      </c>
    </row>
    <row r="216" spans="1:67">
      <c r="A216" s="68">
        <v>214</v>
      </c>
      <c r="B216" s="68" t="s">
        <v>458</v>
      </c>
      <c r="C216" s="68" t="s">
        <v>458</v>
      </c>
      <c r="D216" s="68" t="s">
        <v>458</v>
      </c>
      <c r="E216" s="68" t="s">
        <v>458</v>
      </c>
      <c r="F216" s="68" t="s">
        <v>458</v>
      </c>
      <c r="G216" s="68" t="s">
        <v>458</v>
      </c>
      <c r="H216" s="68" t="s">
        <v>458</v>
      </c>
      <c r="I216" s="68" t="s">
        <v>458</v>
      </c>
      <c r="J216" s="68" t="s">
        <v>458</v>
      </c>
      <c r="K216" s="68" t="s">
        <v>458</v>
      </c>
      <c r="L216" s="68" t="s">
        <v>458</v>
      </c>
      <c r="M216" s="68" t="s">
        <v>458</v>
      </c>
      <c r="N216" s="68" t="s">
        <v>458</v>
      </c>
      <c r="O216" s="68" t="s">
        <v>458</v>
      </c>
      <c r="P216" s="68" t="s">
        <v>458</v>
      </c>
      <c r="Q216" s="68" t="s">
        <v>1439</v>
      </c>
      <c r="R216" s="68" t="s">
        <v>458</v>
      </c>
      <c r="S216" s="68" t="s">
        <v>458</v>
      </c>
      <c r="T216" s="68" t="s">
        <v>458</v>
      </c>
      <c r="U216" s="68" t="s">
        <v>458</v>
      </c>
      <c r="V216" s="68" t="s">
        <v>458</v>
      </c>
      <c r="W216" s="68" t="s">
        <v>458</v>
      </c>
      <c r="X216" s="68" t="s">
        <v>458</v>
      </c>
      <c r="Y216" s="68" t="s">
        <v>1439</v>
      </c>
      <c r="Z216" s="68" t="s">
        <v>458</v>
      </c>
      <c r="AA216" s="68" t="s">
        <v>458</v>
      </c>
      <c r="AB216" s="68" t="s">
        <v>458</v>
      </c>
      <c r="AC216" s="68" t="s">
        <v>458</v>
      </c>
      <c r="AD216" s="68" t="s">
        <v>458</v>
      </c>
      <c r="AE216" s="68" t="s">
        <v>458</v>
      </c>
      <c r="AF216" s="68" t="s">
        <v>458</v>
      </c>
      <c r="AG216" s="68" t="s">
        <v>458</v>
      </c>
      <c r="AH216" s="68" t="s">
        <v>458</v>
      </c>
      <c r="AI216" s="68" t="s">
        <v>458</v>
      </c>
      <c r="AJ216" s="68" t="s">
        <v>458</v>
      </c>
      <c r="AK216" s="68" t="s">
        <v>458</v>
      </c>
      <c r="AL216" s="68" t="s">
        <v>458</v>
      </c>
      <c r="AM216" s="68" t="s">
        <v>458</v>
      </c>
      <c r="AN216" s="68" t="s">
        <v>458</v>
      </c>
      <c r="AO216" s="68" t="s">
        <v>458</v>
      </c>
      <c r="AP216" s="68" t="s">
        <v>458</v>
      </c>
      <c r="AQ216" s="68" t="s">
        <v>458</v>
      </c>
      <c r="AR216" s="68" t="s">
        <v>458</v>
      </c>
      <c r="AS216" s="68" t="s">
        <v>458</v>
      </c>
      <c r="AT216" s="68" t="s">
        <v>458</v>
      </c>
      <c r="AU216" s="68" t="s">
        <v>458</v>
      </c>
      <c r="AV216" s="68" t="s">
        <v>458</v>
      </c>
      <c r="AW216" s="68" t="s">
        <v>458</v>
      </c>
      <c r="AX216" s="68" t="s">
        <v>458</v>
      </c>
      <c r="AY216" s="68" t="s">
        <v>458</v>
      </c>
      <c r="AZ216" s="68" t="s">
        <v>458</v>
      </c>
      <c r="BA216" s="68" t="s">
        <v>458</v>
      </c>
      <c r="BB216" s="68" t="s">
        <v>458</v>
      </c>
      <c r="BC216" s="68" t="s">
        <v>458</v>
      </c>
      <c r="BD216" s="68" t="s">
        <v>458</v>
      </c>
      <c r="BE216" s="68" t="s">
        <v>458</v>
      </c>
      <c r="BF216" s="68" t="s">
        <v>458</v>
      </c>
      <c r="BG216" s="68" t="s">
        <v>458</v>
      </c>
      <c r="BH216" s="68" t="s">
        <v>458</v>
      </c>
      <c r="BI216" s="68" t="s">
        <v>458</v>
      </c>
      <c r="BJ216" s="68" t="s">
        <v>458</v>
      </c>
      <c r="BK216" s="68" t="s">
        <v>458</v>
      </c>
      <c r="BL216" s="68" t="s">
        <v>458</v>
      </c>
      <c r="BM216" s="68" t="s">
        <v>458</v>
      </c>
      <c r="BN216" s="68" t="s">
        <v>1439</v>
      </c>
      <c r="BO216" s="68" t="s">
        <v>945</v>
      </c>
    </row>
    <row r="217" spans="1:67">
      <c r="A217" s="68">
        <v>215</v>
      </c>
      <c r="B217" s="68" t="s">
        <v>458</v>
      </c>
      <c r="C217" s="68" t="s">
        <v>458</v>
      </c>
      <c r="D217" s="68" t="s">
        <v>458</v>
      </c>
      <c r="E217" s="68" t="s">
        <v>458</v>
      </c>
      <c r="F217" s="68" t="s">
        <v>458</v>
      </c>
      <c r="G217" s="68" t="s">
        <v>458</v>
      </c>
      <c r="H217" s="68" t="s">
        <v>458</v>
      </c>
      <c r="I217" s="68" t="s">
        <v>458</v>
      </c>
      <c r="J217" s="68" t="s">
        <v>458</v>
      </c>
      <c r="K217" s="68" t="s">
        <v>458</v>
      </c>
      <c r="L217" s="68" t="s">
        <v>458</v>
      </c>
      <c r="M217" s="68" t="s">
        <v>458</v>
      </c>
      <c r="N217" s="68" t="s">
        <v>458</v>
      </c>
      <c r="O217" s="68" t="s">
        <v>458</v>
      </c>
      <c r="P217" s="68" t="s">
        <v>458</v>
      </c>
      <c r="Q217" s="68" t="s">
        <v>1439</v>
      </c>
      <c r="R217" s="68" t="s">
        <v>458</v>
      </c>
      <c r="S217" s="68" t="s">
        <v>458</v>
      </c>
      <c r="T217" s="68" t="s">
        <v>458</v>
      </c>
      <c r="U217" s="68" t="s">
        <v>458</v>
      </c>
      <c r="V217" s="68" t="s">
        <v>458</v>
      </c>
      <c r="W217" s="68" t="s">
        <v>458</v>
      </c>
      <c r="X217" s="68" t="s">
        <v>458</v>
      </c>
      <c r="Y217" s="68" t="s">
        <v>1439</v>
      </c>
      <c r="Z217" s="68" t="s">
        <v>458</v>
      </c>
      <c r="AA217" s="68" t="s">
        <v>458</v>
      </c>
      <c r="AB217" s="68" t="s">
        <v>458</v>
      </c>
      <c r="AC217" s="68" t="s">
        <v>458</v>
      </c>
      <c r="AD217" s="68" t="s">
        <v>458</v>
      </c>
      <c r="AE217" s="68" t="s">
        <v>458</v>
      </c>
      <c r="AF217" s="68" t="s">
        <v>458</v>
      </c>
      <c r="AG217" s="68" t="s">
        <v>458</v>
      </c>
      <c r="AH217" s="68" t="s">
        <v>458</v>
      </c>
      <c r="AI217" s="68" t="s">
        <v>458</v>
      </c>
      <c r="AJ217" s="68" t="s">
        <v>458</v>
      </c>
      <c r="AK217" s="68" t="s">
        <v>458</v>
      </c>
      <c r="AL217" s="68" t="s">
        <v>458</v>
      </c>
      <c r="AM217" s="68" t="s">
        <v>458</v>
      </c>
      <c r="AN217" s="68" t="s">
        <v>458</v>
      </c>
      <c r="AO217" s="68" t="s">
        <v>458</v>
      </c>
      <c r="AP217" s="68" t="s">
        <v>458</v>
      </c>
      <c r="AQ217" s="68" t="s">
        <v>458</v>
      </c>
      <c r="AR217" s="68" t="s">
        <v>458</v>
      </c>
      <c r="AS217" s="68" t="s">
        <v>458</v>
      </c>
      <c r="AT217" s="68" t="s">
        <v>458</v>
      </c>
      <c r="AU217" s="68" t="s">
        <v>458</v>
      </c>
      <c r="AV217" s="68" t="s">
        <v>458</v>
      </c>
      <c r="AW217" s="68" t="s">
        <v>458</v>
      </c>
      <c r="AX217" s="68" t="s">
        <v>458</v>
      </c>
      <c r="AY217" s="68" t="s">
        <v>458</v>
      </c>
      <c r="AZ217" s="68" t="s">
        <v>458</v>
      </c>
      <c r="BA217" s="68" t="s">
        <v>458</v>
      </c>
      <c r="BB217" s="68" t="s">
        <v>458</v>
      </c>
      <c r="BC217" s="68" t="s">
        <v>458</v>
      </c>
      <c r="BD217" s="68" t="s">
        <v>458</v>
      </c>
      <c r="BE217" s="68" t="s">
        <v>458</v>
      </c>
      <c r="BF217" s="68" t="s">
        <v>458</v>
      </c>
      <c r="BG217" s="68" t="s">
        <v>458</v>
      </c>
      <c r="BH217" s="68" t="s">
        <v>458</v>
      </c>
      <c r="BI217" s="68" t="s">
        <v>458</v>
      </c>
      <c r="BJ217" s="68" t="s">
        <v>458</v>
      </c>
      <c r="BK217" s="68" t="s">
        <v>458</v>
      </c>
      <c r="BL217" s="68" t="s">
        <v>458</v>
      </c>
      <c r="BM217" s="68" t="s">
        <v>458</v>
      </c>
      <c r="BN217" s="68" t="s">
        <v>1439</v>
      </c>
      <c r="BO217" s="68" t="s">
        <v>945</v>
      </c>
    </row>
    <row r="218" spans="1:67">
      <c r="A218" s="68">
        <v>216</v>
      </c>
      <c r="B218" s="68" t="s">
        <v>458</v>
      </c>
      <c r="C218" s="68" t="s">
        <v>458</v>
      </c>
      <c r="D218" s="68" t="s">
        <v>458</v>
      </c>
      <c r="E218" s="68" t="s">
        <v>458</v>
      </c>
      <c r="F218" s="68" t="s">
        <v>458</v>
      </c>
      <c r="G218" s="68" t="s">
        <v>458</v>
      </c>
      <c r="H218" s="68" t="s">
        <v>458</v>
      </c>
      <c r="I218" s="68" t="s">
        <v>458</v>
      </c>
      <c r="J218" s="68" t="s">
        <v>458</v>
      </c>
      <c r="K218" s="68" t="s">
        <v>458</v>
      </c>
      <c r="L218" s="68" t="s">
        <v>458</v>
      </c>
      <c r="M218" s="68" t="s">
        <v>458</v>
      </c>
      <c r="N218" s="68" t="s">
        <v>458</v>
      </c>
      <c r="O218" s="68" t="s">
        <v>458</v>
      </c>
      <c r="P218" s="68" t="s">
        <v>458</v>
      </c>
      <c r="Q218" s="68" t="s">
        <v>1439</v>
      </c>
      <c r="R218" s="68" t="s">
        <v>458</v>
      </c>
      <c r="S218" s="68" t="s">
        <v>458</v>
      </c>
      <c r="T218" s="68" t="s">
        <v>458</v>
      </c>
      <c r="U218" s="68" t="s">
        <v>458</v>
      </c>
      <c r="V218" s="68" t="s">
        <v>458</v>
      </c>
      <c r="W218" s="68" t="s">
        <v>458</v>
      </c>
      <c r="X218" s="68" t="s">
        <v>458</v>
      </c>
      <c r="Y218" s="68" t="s">
        <v>1439</v>
      </c>
      <c r="Z218" s="68" t="s">
        <v>458</v>
      </c>
      <c r="AA218" s="68" t="s">
        <v>458</v>
      </c>
      <c r="AB218" s="68" t="s">
        <v>458</v>
      </c>
      <c r="AC218" s="68" t="s">
        <v>458</v>
      </c>
      <c r="AD218" s="68" t="s">
        <v>458</v>
      </c>
      <c r="AE218" s="68" t="s">
        <v>458</v>
      </c>
      <c r="AF218" s="68" t="s">
        <v>458</v>
      </c>
      <c r="AG218" s="68" t="s">
        <v>458</v>
      </c>
      <c r="AH218" s="68" t="s">
        <v>458</v>
      </c>
      <c r="AI218" s="68" t="s">
        <v>458</v>
      </c>
      <c r="AJ218" s="68" t="s">
        <v>458</v>
      </c>
      <c r="AK218" s="68" t="s">
        <v>458</v>
      </c>
      <c r="AL218" s="68" t="s">
        <v>458</v>
      </c>
      <c r="AM218" s="68" t="s">
        <v>458</v>
      </c>
      <c r="AN218" s="68" t="s">
        <v>458</v>
      </c>
      <c r="AO218" s="68" t="s">
        <v>458</v>
      </c>
      <c r="AP218" s="68" t="s">
        <v>458</v>
      </c>
      <c r="AQ218" s="68" t="s">
        <v>458</v>
      </c>
      <c r="AR218" s="68" t="s">
        <v>458</v>
      </c>
      <c r="AS218" s="68" t="s">
        <v>458</v>
      </c>
      <c r="AT218" s="68" t="s">
        <v>458</v>
      </c>
      <c r="AU218" s="68" t="s">
        <v>458</v>
      </c>
      <c r="AV218" s="68" t="s">
        <v>458</v>
      </c>
      <c r="AW218" s="68" t="s">
        <v>458</v>
      </c>
      <c r="AX218" s="68" t="s">
        <v>458</v>
      </c>
      <c r="AY218" s="68" t="s">
        <v>458</v>
      </c>
      <c r="AZ218" s="68" t="s">
        <v>458</v>
      </c>
      <c r="BA218" s="68" t="s">
        <v>458</v>
      </c>
      <c r="BB218" s="68" t="s">
        <v>458</v>
      </c>
      <c r="BC218" s="68" t="s">
        <v>458</v>
      </c>
      <c r="BD218" s="68" t="s">
        <v>458</v>
      </c>
      <c r="BE218" s="68" t="s">
        <v>458</v>
      </c>
      <c r="BF218" s="68" t="s">
        <v>458</v>
      </c>
      <c r="BG218" s="68" t="s">
        <v>458</v>
      </c>
      <c r="BH218" s="68" t="s">
        <v>458</v>
      </c>
      <c r="BI218" s="68" t="s">
        <v>458</v>
      </c>
      <c r="BJ218" s="68" t="s">
        <v>458</v>
      </c>
      <c r="BK218" s="68" t="s">
        <v>458</v>
      </c>
      <c r="BL218" s="68" t="s">
        <v>458</v>
      </c>
      <c r="BM218" s="68" t="s">
        <v>458</v>
      </c>
      <c r="BN218" s="68" t="s">
        <v>1439</v>
      </c>
      <c r="BO218" s="68" t="s">
        <v>945</v>
      </c>
    </row>
    <row r="219" spans="1:67">
      <c r="A219" s="68">
        <v>217</v>
      </c>
      <c r="B219" s="68" t="s">
        <v>458</v>
      </c>
      <c r="C219" s="68" t="s">
        <v>458</v>
      </c>
      <c r="D219" s="68" t="s">
        <v>458</v>
      </c>
      <c r="E219" s="68" t="s">
        <v>458</v>
      </c>
      <c r="F219" s="68" t="s">
        <v>458</v>
      </c>
      <c r="G219" s="68" t="s">
        <v>458</v>
      </c>
      <c r="H219" s="68" t="s">
        <v>458</v>
      </c>
      <c r="I219" s="68" t="s">
        <v>458</v>
      </c>
      <c r="J219" s="68" t="s">
        <v>458</v>
      </c>
      <c r="K219" s="68" t="s">
        <v>458</v>
      </c>
      <c r="L219" s="68" t="s">
        <v>458</v>
      </c>
      <c r="M219" s="68" t="s">
        <v>458</v>
      </c>
      <c r="N219" s="68" t="s">
        <v>458</v>
      </c>
      <c r="O219" s="68" t="s">
        <v>458</v>
      </c>
      <c r="P219" s="68" t="s">
        <v>458</v>
      </c>
      <c r="Q219" s="68" t="s">
        <v>1439</v>
      </c>
      <c r="R219" s="68" t="s">
        <v>458</v>
      </c>
      <c r="S219" s="68" t="s">
        <v>458</v>
      </c>
      <c r="T219" s="68" t="s">
        <v>458</v>
      </c>
      <c r="U219" s="68" t="s">
        <v>458</v>
      </c>
      <c r="V219" s="68" t="s">
        <v>458</v>
      </c>
      <c r="W219" s="68" t="s">
        <v>458</v>
      </c>
      <c r="X219" s="68" t="s">
        <v>458</v>
      </c>
      <c r="Y219" s="68" t="s">
        <v>1439</v>
      </c>
      <c r="Z219" s="68" t="s">
        <v>458</v>
      </c>
      <c r="AA219" s="68" t="s">
        <v>458</v>
      </c>
      <c r="AB219" s="68" t="s">
        <v>458</v>
      </c>
      <c r="AC219" s="68" t="s">
        <v>458</v>
      </c>
      <c r="AD219" s="68" t="s">
        <v>458</v>
      </c>
      <c r="AE219" s="68" t="s">
        <v>458</v>
      </c>
      <c r="AF219" s="68" t="s">
        <v>458</v>
      </c>
      <c r="AG219" s="68" t="s">
        <v>458</v>
      </c>
      <c r="AH219" s="68" t="s">
        <v>458</v>
      </c>
      <c r="AI219" s="68" t="s">
        <v>458</v>
      </c>
      <c r="AJ219" s="68" t="s">
        <v>458</v>
      </c>
      <c r="AK219" s="68" t="s">
        <v>458</v>
      </c>
      <c r="AL219" s="68" t="s">
        <v>458</v>
      </c>
      <c r="AM219" s="68" t="s">
        <v>458</v>
      </c>
      <c r="AN219" s="68" t="s">
        <v>458</v>
      </c>
      <c r="AO219" s="68" t="s">
        <v>458</v>
      </c>
      <c r="AP219" s="68" t="s">
        <v>458</v>
      </c>
      <c r="AQ219" s="68" t="s">
        <v>458</v>
      </c>
      <c r="AR219" s="68" t="s">
        <v>458</v>
      </c>
      <c r="AS219" s="68" t="s">
        <v>458</v>
      </c>
      <c r="AT219" s="68" t="s">
        <v>458</v>
      </c>
      <c r="AU219" s="68" t="s">
        <v>458</v>
      </c>
      <c r="AV219" s="68" t="s">
        <v>458</v>
      </c>
      <c r="AW219" s="68" t="s">
        <v>458</v>
      </c>
      <c r="AX219" s="68" t="s">
        <v>458</v>
      </c>
      <c r="AY219" s="68" t="s">
        <v>458</v>
      </c>
      <c r="AZ219" s="68" t="s">
        <v>458</v>
      </c>
      <c r="BA219" s="68" t="s">
        <v>458</v>
      </c>
      <c r="BB219" s="68" t="s">
        <v>458</v>
      </c>
      <c r="BC219" s="68" t="s">
        <v>458</v>
      </c>
      <c r="BD219" s="68" t="s">
        <v>458</v>
      </c>
      <c r="BE219" s="68" t="s">
        <v>458</v>
      </c>
      <c r="BF219" s="68" t="s">
        <v>458</v>
      </c>
      <c r="BG219" s="68" t="s">
        <v>458</v>
      </c>
      <c r="BH219" s="68" t="s">
        <v>458</v>
      </c>
      <c r="BI219" s="68" t="s">
        <v>458</v>
      </c>
      <c r="BJ219" s="68" t="s">
        <v>458</v>
      </c>
      <c r="BK219" s="68" t="s">
        <v>458</v>
      </c>
      <c r="BL219" s="68" t="s">
        <v>458</v>
      </c>
      <c r="BM219" s="68" t="s">
        <v>458</v>
      </c>
      <c r="BN219" s="68" t="s">
        <v>1439</v>
      </c>
      <c r="BO219" s="68" t="s">
        <v>945</v>
      </c>
    </row>
    <row r="220" spans="1:67">
      <c r="A220" s="68">
        <v>218</v>
      </c>
      <c r="B220" s="68" t="s">
        <v>458</v>
      </c>
      <c r="C220" s="68" t="s">
        <v>458</v>
      </c>
      <c r="D220" s="68" t="s">
        <v>458</v>
      </c>
      <c r="E220" s="68" t="s">
        <v>458</v>
      </c>
      <c r="F220" s="68" t="s">
        <v>458</v>
      </c>
      <c r="G220" s="68" t="s">
        <v>458</v>
      </c>
      <c r="H220" s="68" t="s">
        <v>458</v>
      </c>
      <c r="I220" s="68" t="s">
        <v>458</v>
      </c>
      <c r="J220" s="68" t="s">
        <v>458</v>
      </c>
      <c r="K220" s="68" t="s">
        <v>458</v>
      </c>
      <c r="L220" s="68" t="s">
        <v>458</v>
      </c>
      <c r="M220" s="68" t="s">
        <v>458</v>
      </c>
      <c r="N220" s="68" t="s">
        <v>458</v>
      </c>
      <c r="O220" s="68" t="s">
        <v>458</v>
      </c>
      <c r="P220" s="68" t="s">
        <v>458</v>
      </c>
      <c r="Q220" s="68" t="s">
        <v>1439</v>
      </c>
      <c r="R220" s="68" t="s">
        <v>458</v>
      </c>
      <c r="S220" s="68" t="s">
        <v>458</v>
      </c>
      <c r="T220" s="68" t="s">
        <v>458</v>
      </c>
      <c r="U220" s="68" t="s">
        <v>458</v>
      </c>
      <c r="V220" s="68" t="s">
        <v>458</v>
      </c>
      <c r="W220" s="68" t="s">
        <v>458</v>
      </c>
      <c r="X220" s="68" t="s">
        <v>458</v>
      </c>
      <c r="Y220" s="68" t="s">
        <v>1439</v>
      </c>
      <c r="Z220" s="68" t="s">
        <v>458</v>
      </c>
      <c r="AA220" s="68" t="s">
        <v>458</v>
      </c>
      <c r="AB220" s="68" t="s">
        <v>458</v>
      </c>
      <c r="AC220" s="68" t="s">
        <v>458</v>
      </c>
      <c r="AD220" s="68" t="s">
        <v>458</v>
      </c>
      <c r="AE220" s="68" t="s">
        <v>458</v>
      </c>
      <c r="AF220" s="68" t="s">
        <v>458</v>
      </c>
      <c r="AG220" s="68" t="s">
        <v>458</v>
      </c>
      <c r="AH220" s="68" t="s">
        <v>458</v>
      </c>
      <c r="AI220" s="68" t="s">
        <v>458</v>
      </c>
      <c r="AJ220" s="68" t="s">
        <v>458</v>
      </c>
      <c r="AK220" s="68" t="s">
        <v>458</v>
      </c>
      <c r="AL220" s="68" t="s">
        <v>458</v>
      </c>
      <c r="AM220" s="68" t="s">
        <v>458</v>
      </c>
      <c r="AN220" s="68" t="s">
        <v>458</v>
      </c>
      <c r="AO220" s="68" t="s">
        <v>458</v>
      </c>
      <c r="AP220" s="68" t="s">
        <v>458</v>
      </c>
      <c r="AQ220" s="68" t="s">
        <v>458</v>
      </c>
      <c r="AR220" s="68" t="s">
        <v>458</v>
      </c>
      <c r="AS220" s="68" t="s">
        <v>458</v>
      </c>
      <c r="AT220" s="68" t="s">
        <v>458</v>
      </c>
      <c r="AU220" s="68" t="s">
        <v>458</v>
      </c>
      <c r="AV220" s="68" t="s">
        <v>458</v>
      </c>
      <c r="AW220" s="68" t="s">
        <v>458</v>
      </c>
      <c r="AX220" s="68" t="s">
        <v>458</v>
      </c>
      <c r="AY220" s="68" t="s">
        <v>458</v>
      </c>
      <c r="AZ220" s="68" t="s">
        <v>458</v>
      </c>
      <c r="BA220" s="68" t="s">
        <v>458</v>
      </c>
      <c r="BB220" s="68" t="s">
        <v>458</v>
      </c>
      <c r="BC220" s="68" t="s">
        <v>458</v>
      </c>
      <c r="BD220" s="68" t="s">
        <v>458</v>
      </c>
      <c r="BE220" s="68" t="s">
        <v>458</v>
      </c>
      <c r="BF220" s="68" t="s">
        <v>458</v>
      </c>
      <c r="BG220" s="68" t="s">
        <v>458</v>
      </c>
      <c r="BH220" s="68" t="s">
        <v>458</v>
      </c>
      <c r="BI220" s="68" t="s">
        <v>458</v>
      </c>
      <c r="BJ220" s="68" t="s">
        <v>458</v>
      </c>
      <c r="BK220" s="68" t="s">
        <v>458</v>
      </c>
      <c r="BL220" s="68" t="s">
        <v>458</v>
      </c>
      <c r="BM220" s="68" t="s">
        <v>458</v>
      </c>
      <c r="BN220" s="68" t="s">
        <v>1439</v>
      </c>
      <c r="BO220" s="68" t="s">
        <v>945</v>
      </c>
    </row>
    <row r="221" spans="1:67">
      <c r="A221" s="68">
        <v>219</v>
      </c>
      <c r="B221" s="68" t="s">
        <v>458</v>
      </c>
      <c r="C221" s="68" t="s">
        <v>458</v>
      </c>
      <c r="D221" s="68" t="s">
        <v>458</v>
      </c>
      <c r="E221" s="68" t="s">
        <v>458</v>
      </c>
      <c r="F221" s="68" t="s">
        <v>458</v>
      </c>
      <c r="G221" s="68" t="s">
        <v>458</v>
      </c>
      <c r="H221" s="68" t="s">
        <v>458</v>
      </c>
      <c r="I221" s="68" t="s">
        <v>458</v>
      </c>
      <c r="J221" s="68" t="s">
        <v>458</v>
      </c>
      <c r="K221" s="68" t="s">
        <v>458</v>
      </c>
      <c r="L221" s="68" t="s">
        <v>458</v>
      </c>
      <c r="M221" s="68" t="s">
        <v>458</v>
      </c>
      <c r="N221" s="68" t="s">
        <v>458</v>
      </c>
      <c r="O221" s="68" t="s">
        <v>458</v>
      </c>
      <c r="P221" s="68" t="s">
        <v>458</v>
      </c>
      <c r="Q221" s="68" t="s">
        <v>1439</v>
      </c>
      <c r="R221" s="68" t="s">
        <v>458</v>
      </c>
      <c r="S221" s="68" t="s">
        <v>458</v>
      </c>
      <c r="T221" s="68" t="s">
        <v>458</v>
      </c>
      <c r="U221" s="68" t="s">
        <v>458</v>
      </c>
      <c r="V221" s="68" t="s">
        <v>458</v>
      </c>
      <c r="W221" s="68" t="s">
        <v>458</v>
      </c>
      <c r="X221" s="68" t="s">
        <v>458</v>
      </c>
      <c r="Y221" s="68" t="s">
        <v>1439</v>
      </c>
      <c r="Z221" s="68" t="s">
        <v>458</v>
      </c>
      <c r="AA221" s="68" t="s">
        <v>458</v>
      </c>
      <c r="AB221" s="68" t="s">
        <v>458</v>
      </c>
      <c r="AC221" s="68" t="s">
        <v>458</v>
      </c>
      <c r="AD221" s="68" t="s">
        <v>458</v>
      </c>
      <c r="AE221" s="68" t="s">
        <v>458</v>
      </c>
      <c r="AF221" s="68" t="s">
        <v>458</v>
      </c>
      <c r="AG221" s="68" t="s">
        <v>458</v>
      </c>
      <c r="AH221" s="68" t="s">
        <v>458</v>
      </c>
      <c r="AI221" s="68" t="s">
        <v>458</v>
      </c>
      <c r="AJ221" s="68" t="s">
        <v>458</v>
      </c>
      <c r="AK221" s="68" t="s">
        <v>458</v>
      </c>
      <c r="AL221" s="68" t="s">
        <v>458</v>
      </c>
      <c r="AM221" s="68" t="s">
        <v>458</v>
      </c>
      <c r="AN221" s="68" t="s">
        <v>458</v>
      </c>
      <c r="AO221" s="68" t="s">
        <v>458</v>
      </c>
      <c r="AP221" s="68" t="s">
        <v>458</v>
      </c>
      <c r="AQ221" s="68" t="s">
        <v>458</v>
      </c>
      <c r="AR221" s="68" t="s">
        <v>458</v>
      </c>
      <c r="AS221" s="68" t="s">
        <v>458</v>
      </c>
      <c r="AT221" s="68" t="s">
        <v>458</v>
      </c>
      <c r="AU221" s="68" t="s">
        <v>458</v>
      </c>
      <c r="AV221" s="68" t="s">
        <v>458</v>
      </c>
      <c r="AW221" s="68" t="s">
        <v>458</v>
      </c>
      <c r="AX221" s="68" t="s">
        <v>458</v>
      </c>
      <c r="AY221" s="68" t="s">
        <v>458</v>
      </c>
      <c r="AZ221" s="68" t="s">
        <v>458</v>
      </c>
      <c r="BA221" s="68" t="s">
        <v>458</v>
      </c>
      <c r="BB221" s="68" t="s">
        <v>458</v>
      </c>
      <c r="BC221" s="68" t="s">
        <v>458</v>
      </c>
      <c r="BD221" s="68" t="s">
        <v>458</v>
      </c>
      <c r="BE221" s="68" t="s">
        <v>458</v>
      </c>
      <c r="BF221" s="68" t="s">
        <v>458</v>
      </c>
      <c r="BG221" s="68" t="s">
        <v>458</v>
      </c>
      <c r="BH221" s="68" t="s">
        <v>458</v>
      </c>
      <c r="BI221" s="68" t="s">
        <v>458</v>
      </c>
      <c r="BJ221" s="68" t="s">
        <v>458</v>
      </c>
      <c r="BK221" s="68" t="s">
        <v>458</v>
      </c>
      <c r="BL221" s="68" t="s">
        <v>458</v>
      </c>
      <c r="BM221" s="68" t="s">
        <v>458</v>
      </c>
      <c r="BN221" s="68" t="s">
        <v>1439</v>
      </c>
      <c r="BO221" s="68" t="s">
        <v>945</v>
      </c>
    </row>
    <row r="222" spans="1:67">
      <c r="A222" s="68">
        <v>220</v>
      </c>
      <c r="B222" s="68" t="s">
        <v>458</v>
      </c>
      <c r="C222" s="68" t="s">
        <v>458</v>
      </c>
      <c r="D222" s="68" t="s">
        <v>458</v>
      </c>
      <c r="E222" s="68" t="s">
        <v>458</v>
      </c>
      <c r="F222" s="68" t="s">
        <v>458</v>
      </c>
      <c r="G222" s="68" t="s">
        <v>458</v>
      </c>
      <c r="H222" s="68" t="s">
        <v>458</v>
      </c>
      <c r="I222" s="68" t="s">
        <v>458</v>
      </c>
      <c r="J222" s="68" t="s">
        <v>458</v>
      </c>
      <c r="K222" s="68" t="s">
        <v>458</v>
      </c>
      <c r="L222" s="68" t="s">
        <v>458</v>
      </c>
      <c r="M222" s="68" t="s">
        <v>458</v>
      </c>
      <c r="N222" s="68" t="s">
        <v>458</v>
      </c>
      <c r="O222" s="68" t="s">
        <v>458</v>
      </c>
      <c r="P222" s="68" t="s">
        <v>458</v>
      </c>
      <c r="Q222" s="68" t="s">
        <v>1439</v>
      </c>
      <c r="R222" s="68" t="s">
        <v>458</v>
      </c>
      <c r="S222" s="68" t="s">
        <v>458</v>
      </c>
      <c r="T222" s="68" t="s">
        <v>458</v>
      </c>
      <c r="U222" s="68" t="s">
        <v>458</v>
      </c>
      <c r="V222" s="68" t="s">
        <v>458</v>
      </c>
      <c r="W222" s="68" t="s">
        <v>458</v>
      </c>
      <c r="X222" s="68" t="s">
        <v>458</v>
      </c>
      <c r="Y222" s="68" t="s">
        <v>1439</v>
      </c>
      <c r="Z222" s="68" t="s">
        <v>458</v>
      </c>
      <c r="AA222" s="68" t="s">
        <v>458</v>
      </c>
      <c r="AB222" s="68" t="s">
        <v>458</v>
      </c>
      <c r="AC222" s="68" t="s">
        <v>458</v>
      </c>
      <c r="AD222" s="68" t="s">
        <v>458</v>
      </c>
      <c r="AE222" s="68" t="s">
        <v>458</v>
      </c>
      <c r="AF222" s="68" t="s">
        <v>458</v>
      </c>
      <c r="AG222" s="68" t="s">
        <v>458</v>
      </c>
      <c r="AH222" s="68" t="s">
        <v>458</v>
      </c>
      <c r="AI222" s="68" t="s">
        <v>458</v>
      </c>
      <c r="AJ222" s="68" t="s">
        <v>458</v>
      </c>
      <c r="AK222" s="68" t="s">
        <v>458</v>
      </c>
      <c r="AL222" s="68" t="s">
        <v>458</v>
      </c>
      <c r="AM222" s="68" t="s">
        <v>945</v>
      </c>
      <c r="AN222" s="68" t="s">
        <v>458</v>
      </c>
      <c r="AO222" s="68" t="s">
        <v>458</v>
      </c>
      <c r="AP222" s="68" t="s">
        <v>458</v>
      </c>
      <c r="AQ222" s="68" t="s">
        <v>458</v>
      </c>
      <c r="AR222" s="68" t="s">
        <v>458</v>
      </c>
      <c r="AS222" s="68" t="s">
        <v>458</v>
      </c>
      <c r="AT222" s="68" t="s">
        <v>458</v>
      </c>
      <c r="AU222" s="68" t="s">
        <v>458</v>
      </c>
      <c r="AV222" s="68" t="s">
        <v>458</v>
      </c>
      <c r="AW222" s="68" t="s">
        <v>458</v>
      </c>
      <c r="AX222" s="68" t="s">
        <v>458</v>
      </c>
      <c r="AY222" s="68" t="s">
        <v>458</v>
      </c>
      <c r="AZ222" s="68" t="s">
        <v>458</v>
      </c>
      <c r="BA222" s="68" t="s">
        <v>458</v>
      </c>
      <c r="BB222" s="68" t="s">
        <v>458</v>
      </c>
      <c r="BC222" s="68" t="s">
        <v>458</v>
      </c>
      <c r="BD222" s="68" t="s">
        <v>458</v>
      </c>
      <c r="BE222" s="68" t="s">
        <v>458</v>
      </c>
      <c r="BF222" s="68" t="s">
        <v>458</v>
      </c>
      <c r="BG222" s="68" t="s">
        <v>458</v>
      </c>
      <c r="BH222" s="68" t="s">
        <v>458</v>
      </c>
      <c r="BI222" s="68" t="s">
        <v>458</v>
      </c>
      <c r="BJ222" s="68" t="s">
        <v>458</v>
      </c>
      <c r="BK222" s="68" t="s">
        <v>458</v>
      </c>
      <c r="BL222" s="68" t="s">
        <v>458</v>
      </c>
      <c r="BM222" s="68" t="s">
        <v>458</v>
      </c>
      <c r="BN222" s="68" t="s">
        <v>1439</v>
      </c>
      <c r="BO222" s="68" t="s">
        <v>945</v>
      </c>
    </row>
    <row r="223" spans="1:67">
      <c r="A223" s="68">
        <v>221</v>
      </c>
      <c r="B223" s="68" t="s">
        <v>458</v>
      </c>
      <c r="C223" s="68" t="s">
        <v>458</v>
      </c>
      <c r="D223" s="68" t="s">
        <v>458</v>
      </c>
      <c r="E223" s="68" t="s">
        <v>458</v>
      </c>
      <c r="F223" s="68" t="s">
        <v>458</v>
      </c>
      <c r="G223" s="68" t="s">
        <v>458</v>
      </c>
      <c r="H223" s="68" t="s">
        <v>458</v>
      </c>
      <c r="I223" s="68" t="s">
        <v>458</v>
      </c>
      <c r="J223" s="68" t="s">
        <v>458</v>
      </c>
      <c r="K223" s="68" t="s">
        <v>458</v>
      </c>
      <c r="L223" s="68" t="s">
        <v>458</v>
      </c>
      <c r="M223" s="68" t="s">
        <v>458</v>
      </c>
      <c r="N223" s="68" t="s">
        <v>458</v>
      </c>
      <c r="O223" s="68" t="s">
        <v>458</v>
      </c>
      <c r="P223" s="68" t="s">
        <v>458</v>
      </c>
      <c r="Q223" s="68" t="s">
        <v>1439</v>
      </c>
      <c r="R223" s="68" t="s">
        <v>458</v>
      </c>
      <c r="S223" s="68" t="s">
        <v>458</v>
      </c>
      <c r="T223" s="68" t="s">
        <v>458</v>
      </c>
      <c r="U223" s="68" t="s">
        <v>458</v>
      </c>
      <c r="V223" s="68" t="s">
        <v>458</v>
      </c>
      <c r="W223" s="68" t="s">
        <v>458</v>
      </c>
      <c r="X223" s="68" t="s">
        <v>458</v>
      </c>
      <c r="Y223" s="68" t="s">
        <v>1439</v>
      </c>
      <c r="Z223" s="68" t="s">
        <v>458</v>
      </c>
      <c r="AA223" s="68" t="s">
        <v>458</v>
      </c>
      <c r="AB223" s="68" t="s">
        <v>458</v>
      </c>
      <c r="AC223" s="68" t="s">
        <v>458</v>
      </c>
      <c r="AD223" s="68" t="s">
        <v>458</v>
      </c>
      <c r="AE223" s="68" t="s">
        <v>458</v>
      </c>
      <c r="AF223" s="68" t="s">
        <v>458</v>
      </c>
      <c r="AG223" s="68" t="s">
        <v>458</v>
      </c>
      <c r="AH223" s="68" t="s">
        <v>458</v>
      </c>
      <c r="AI223" s="68" t="s">
        <v>458</v>
      </c>
      <c r="AJ223" s="68" t="s">
        <v>458</v>
      </c>
      <c r="AK223" s="68" t="s">
        <v>458</v>
      </c>
      <c r="AL223" s="68" t="s">
        <v>458</v>
      </c>
      <c r="AM223" s="68" t="s">
        <v>458</v>
      </c>
      <c r="AN223" s="68" t="s">
        <v>458</v>
      </c>
      <c r="AO223" s="68" t="s">
        <v>458</v>
      </c>
      <c r="AP223" s="68" t="s">
        <v>458</v>
      </c>
      <c r="AQ223" s="68" t="s">
        <v>458</v>
      </c>
      <c r="AR223" s="68" t="s">
        <v>458</v>
      </c>
      <c r="AS223" s="68" t="s">
        <v>458</v>
      </c>
      <c r="AT223" s="68" t="s">
        <v>458</v>
      </c>
      <c r="AU223" s="68" t="s">
        <v>458</v>
      </c>
      <c r="AV223" s="68" t="s">
        <v>458</v>
      </c>
      <c r="AW223" s="68" t="s">
        <v>458</v>
      </c>
      <c r="AX223" s="68" t="s">
        <v>458</v>
      </c>
      <c r="AY223" s="68" t="s">
        <v>458</v>
      </c>
      <c r="AZ223" s="68" t="s">
        <v>458</v>
      </c>
      <c r="BA223" s="68" t="s">
        <v>458</v>
      </c>
      <c r="BB223" s="68" t="s">
        <v>458</v>
      </c>
      <c r="BC223" s="68" t="s">
        <v>458</v>
      </c>
      <c r="BD223" s="68" t="s">
        <v>458</v>
      </c>
      <c r="BE223" s="68" t="s">
        <v>458</v>
      </c>
      <c r="BF223" s="68" t="s">
        <v>458</v>
      </c>
      <c r="BG223" s="68" t="s">
        <v>458</v>
      </c>
      <c r="BH223" s="68" t="s">
        <v>458</v>
      </c>
      <c r="BI223" s="68" t="s">
        <v>458</v>
      </c>
      <c r="BJ223" s="68" t="s">
        <v>458</v>
      </c>
      <c r="BK223" s="68" t="s">
        <v>458</v>
      </c>
      <c r="BL223" s="68" t="s">
        <v>458</v>
      </c>
      <c r="BM223" s="68" t="s">
        <v>458</v>
      </c>
      <c r="BN223" s="68" t="s">
        <v>1439</v>
      </c>
      <c r="BO223" s="68" t="s">
        <v>945</v>
      </c>
    </row>
    <row r="224" spans="1:67">
      <c r="A224" s="68">
        <v>222</v>
      </c>
      <c r="B224" s="68" t="s">
        <v>458</v>
      </c>
      <c r="C224" s="68" t="s">
        <v>458</v>
      </c>
      <c r="D224" s="68" t="s">
        <v>458</v>
      </c>
      <c r="E224" s="68" t="s">
        <v>458</v>
      </c>
      <c r="F224" s="68" t="s">
        <v>458</v>
      </c>
      <c r="G224" s="68" t="s">
        <v>458</v>
      </c>
      <c r="H224" s="68" t="s">
        <v>458</v>
      </c>
      <c r="I224" s="68" t="s">
        <v>458</v>
      </c>
      <c r="J224" s="68" t="s">
        <v>458</v>
      </c>
      <c r="K224" s="68" t="s">
        <v>458</v>
      </c>
      <c r="L224" s="68" t="s">
        <v>458</v>
      </c>
      <c r="M224" s="68" t="s">
        <v>458</v>
      </c>
      <c r="N224" s="68" t="s">
        <v>458</v>
      </c>
      <c r="O224" s="68" t="s">
        <v>458</v>
      </c>
      <c r="P224" s="68" t="s">
        <v>458</v>
      </c>
      <c r="Q224" s="68" t="s">
        <v>1439</v>
      </c>
      <c r="R224" s="68" t="s">
        <v>458</v>
      </c>
      <c r="S224" s="68" t="s">
        <v>458</v>
      </c>
      <c r="T224" s="68" t="s">
        <v>458</v>
      </c>
      <c r="U224" s="68" t="s">
        <v>458</v>
      </c>
      <c r="V224" s="68" t="s">
        <v>458</v>
      </c>
      <c r="W224" s="68" t="s">
        <v>458</v>
      </c>
      <c r="X224" s="68" t="s">
        <v>458</v>
      </c>
      <c r="Y224" s="68" t="s">
        <v>1439</v>
      </c>
      <c r="Z224" s="68" t="s">
        <v>458</v>
      </c>
      <c r="AA224" s="68" t="s">
        <v>458</v>
      </c>
      <c r="AB224" s="68" t="s">
        <v>458</v>
      </c>
      <c r="AC224" s="68" t="s">
        <v>458</v>
      </c>
      <c r="AD224" s="68" t="s">
        <v>458</v>
      </c>
      <c r="AE224" s="68" t="s">
        <v>458</v>
      </c>
      <c r="AF224" s="68" t="s">
        <v>458</v>
      </c>
      <c r="AG224" s="68" t="s">
        <v>458</v>
      </c>
      <c r="AH224" s="68" t="s">
        <v>458</v>
      </c>
      <c r="AI224" s="68" t="s">
        <v>458</v>
      </c>
      <c r="AJ224" s="68" t="s">
        <v>458</v>
      </c>
      <c r="AK224" s="68" t="s">
        <v>458</v>
      </c>
      <c r="AL224" s="68" t="s">
        <v>458</v>
      </c>
      <c r="AM224" s="68" t="s">
        <v>458</v>
      </c>
      <c r="AN224" s="68" t="s">
        <v>458</v>
      </c>
      <c r="AO224" s="68" t="s">
        <v>458</v>
      </c>
      <c r="AP224" s="68" t="s">
        <v>458</v>
      </c>
      <c r="AQ224" s="68" t="s">
        <v>458</v>
      </c>
      <c r="AR224" s="68" t="s">
        <v>458</v>
      </c>
      <c r="AS224" s="68" t="s">
        <v>458</v>
      </c>
      <c r="AT224" s="68" t="s">
        <v>458</v>
      </c>
      <c r="AU224" s="68" t="s">
        <v>458</v>
      </c>
      <c r="AV224" s="68" t="s">
        <v>458</v>
      </c>
      <c r="AW224" s="68" t="s">
        <v>458</v>
      </c>
      <c r="AX224" s="68" t="s">
        <v>458</v>
      </c>
      <c r="AY224" s="68" t="s">
        <v>458</v>
      </c>
      <c r="AZ224" s="68" t="s">
        <v>458</v>
      </c>
      <c r="BA224" s="68" t="s">
        <v>458</v>
      </c>
      <c r="BB224" s="68" t="s">
        <v>458</v>
      </c>
      <c r="BC224" s="68" t="s">
        <v>458</v>
      </c>
      <c r="BD224" s="68" t="s">
        <v>458</v>
      </c>
      <c r="BE224" s="68" t="s">
        <v>458</v>
      </c>
      <c r="BF224" s="68" t="s">
        <v>458</v>
      </c>
      <c r="BG224" s="68" t="s">
        <v>458</v>
      </c>
      <c r="BH224" s="68" t="s">
        <v>458</v>
      </c>
      <c r="BI224" s="68" t="s">
        <v>458</v>
      </c>
      <c r="BJ224" s="68" t="s">
        <v>458</v>
      </c>
      <c r="BK224" s="68" t="s">
        <v>458</v>
      </c>
      <c r="BL224" s="68" t="s">
        <v>458</v>
      </c>
      <c r="BM224" s="68" t="s">
        <v>458</v>
      </c>
      <c r="BN224" s="68" t="s">
        <v>1439</v>
      </c>
      <c r="BO224" s="68" t="s">
        <v>945</v>
      </c>
    </row>
    <row r="225" spans="1:67">
      <c r="A225" s="68">
        <v>223</v>
      </c>
      <c r="B225" s="68" t="s">
        <v>458</v>
      </c>
      <c r="C225" s="68" t="s">
        <v>458</v>
      </c>
      <c r="D225" s="68" t="s">
        <v>458</v>
      </c>
      <c r="E225" s="68" t="s">
        <v>458</v>
      </c>
      <c r="F225" s="68" t="s">
        <v>458</v>
      </c>
      <c r="G225" s="68" t="s">
        <v>458</v>
      </c>
      <c r="H225" s="68" t="s">
        <v>458</v>
      </c>
      <c r="I225" s="68" t="s">
        <v>458</v>
      </c>
      <c r="J225" s="68" t="s">
        <v>458</v>
      </c>
      <c r="K225" s="68" t="s">
        <v>458</v>
      </c>
      <c r="L225" s="68" t="s">
        <v>458</v>
      </c>
      <c r="M225" s="68" t="s">
        <v>458</v>
      </c>
      <c r="N225" s="68" t="s">
        <v>458</v>
      </c>
      <c r="O225" s="68" t="s">
        <v>458</v>
      </c>
      <c r="P225" s="68" t="s">
        <v>458</v>
      </c>
      <c r="Q225" s="68" t="s">
        <v>1439</v>
      </c>
      <c r="R225" s="68" t="s">
        <v>458</v>
      </c>
      <c r="S225" s="68" t="s">
        <v>458</v>
      </c>
      <c r="T225" s="68" t="s">
        <v>458</v>
      </c>
      <c r="U225" s="68" t="s">
        <v>458</v>
      </c>
      <c r="V225" s="68" t="s">
        <v>458</v>
      </c>
      <c r="W225" s="68" t="s">
        <v>458</v>
      </c>
      <c r="X225" s="68" t="s">
        <v>458</v>
      </c>
      <c r="Y225" s="68" t="s">
        <v>1439</v>
      </c>
      <c r="Z225" s="68" t="s">
        <v>458</v>
      </c>
      <c r="AA225" s="68" t="s">
        <v>458</v>
      </c>
      <c r="AB225" s="68" t="s">
        <v>458</v>
      </c>
      <c r="AC225" s="68" t="s">
        <v>458</v>
      </c>
      <c r="AD225" s="68" t="s">
        <v>458</v>
      </c>
      <c r="AE225" s="68" t="s">
        <v>458</v>
      </c>
      <c r="AF225" s="68" t="s">
        <v>458</v>
      </c>
      <c r="AG225" s="68" t="s">
        <v>458</v>
      </c>
      <c r="AH225" s="68" t="s">
        <v>458</v>
      </c>
      <c r="AI225" s="68" t="s">
        <v>458</v>
      </c>
      <c r="AJ225" s="68" t="s">
        <v>458</v>
      </c>
      <c r="AK225" s="68" t="s">
        <v>458</v>
      </c>
      <c r="AL225" s="68" t="s">
        <v>458</v>
      </c>
      <c r="AM225" s="68" t="s">
        <v>458</v>
      </c>
      <c r="AN225" s="68" t="s">
        <v>458</v>
      </c>
      <c r="AO225" s="68" t="s">
        <v>458</v>
      </c>
      <c r="AP225" s="68" t="s">
        <v>458</v>
      </c>
      <c r="AQ225" s="68" t="s">
        <v>458</v>
      </c>
      <c r="AR225" s="68" t="s">
        <v>458</v>
      </c>
      <c r="AS225" s="68" t="s">
        <v>458</v>
      </c>
      <c r="AT225" s="68" t="s">
        <v>458</v>
      </c>
      <c r="AU225" s="68" t="s">
        <v>458</v>
      </c>
      <c r="AV225" s="68" t="s">
        <v>458</v>
      </c>
      <c r="AW225" s="68" t="s">
        <v>458</v>
      </c>
      <c r="AX225" s="68" t="s">
        <v>458</v>
      </c>
      <c r="AY225" s="68" t="s">
        <v>458</v>
      </c>
      <c r="AZ225" s="68" t="s">
        <v>458</v>
      </c>
      <c r="BA225" s="68" t="s">
        <v>458</v>
      </c>
      <c r="BB225" s="68" t="s">
        <v>458</v>
      </c>
      <c r="BC225" s="68" t="s">
        <v>458</v>
      </c>
      <c r="BD225" s="68" t="s">
        <v>458</v>
      </c>
      <c r="BE225" s="68" t="s">
        <v>458</v>
      </c>
      <c r="BF225" s="68" t="s">
        <v>458</v>
      </c>
      <c r="BG225" s="68" t="s">
        <v>458</v>
      </c>
      <c r="BH225" s="68" t="s">
        <v>458</v>
      </c>
      <c r="BI225" s="68" t="s">
        <v>458</v>
      </c>
      <c r="BJ225" s="68" t="s">
        <v>458</v>
      </c>
      <c r="BK225" s="68" t="s">
        <v>458</v>
      </c>
      <c r="BL225" s="68" t="s">
        <v>458</v>
      </c>
      <c r="BM225" s="68" t="s">
        <v>458</v>
      </c>
      <c r="BN225" s="68" t="s">
        <v>1439</v>
      </c>
      <c r="BO225" s="68" t="s">
        <v>945</v>
      </c>
    </row>
    <row r="226" spans="1:67">
      <c r="A226" s="68">
        <v>224</v>
      </c>
      <c r="B226" s="68" t="s">
        <v>458</v>
      </c>
      <c r="C226" s="68" t="s">
        <v>458</v>
      </c>
      <c r="D226" s="68" t="s">
        <v>458</v>
      </c>
      <c r="E226" s="68" t="s">
        <v>458</v>
      </c>
      <c r="F226" s="68" t="s">
        <v>458</v>
      </c>
      <c r="G226" s="68" t="s">
        <v>458</v>
      </c>
      <c r="H226" s="68" t="s">
        <v>458</v>
      </c>
      <c r="I226" s="68" t="s">
        <v>458</v>
      </c>
      <c r="J226" s="68" t="s">
        <v>458</v>
      </c>
      <c r="K226" s="68" t="s">
        <v>458</v>
      </c>
      <c r="L226" s="68" t="s">
        <v>458</v>
      </c>
      <c r="M226" s="68" t="s">
        <v>458</v>
      </c>
      <c r="N226" s="68" t="s">
        <v>458</v>
      </c>
      <c r="O226" s="68" t="s">
        <v>458</v>
      </c>
      <c r="P226" s="68" t="s">
        <v>458</v>
      </c>
      <c r="Q226" s="68" t="s">
        <v>1439</v>
      </c>
      <c r="R226" s="68" t="s">
        <v>458</v>
      </c>
      <c r="S226" s="68" t="s">
        <v>458</v>
      </c>
      <c r="T226" s="68" t="s">
        <v>458</v>
      </c>
      <c r="U226" s="68" t="s">
        <v>458</v>
      </c>
      <c r="V226" s="68" t="s">
        <v>458</v>
      </c>
      <c r="W226" s="68" t="s">
        <v>458</v>
      </c>
      <c r="X226" s="68" t="s">
        <v>458</v>
      </c>
      <c r="Y226" s="68" t="s">
        <v>1439</v>
      </c>
      <c r="Z226" s="68" t="s">
        <v>458</v>
      </c>
      <c r="AA226" s="68" t="s">
        <v>458</v>
      </c>
      <c r="AB226" s="68" t="s">
        <v>458</v>
      </c>
      <c r="AC226" s="68" t="s">
        <v>458</v>
      </c>
      <c r="AD226" s="68" t="s">
        <v>458</v>
      </c>
      <c r="AE226" s="68" t="s">
        <v>458</v>
      </c>
      <c r="AF226" s="68" t="s">
        <v>458</v>
      </c>
      <c r="AG226" s="68" t="s">
        <v>458</v>
      </c>
      <c r="AH226" s="68" t="s">
        <v>458</v>
      </c>
      <c r="AI226" s="68" t="s">
        <v>458</v>
      </c>
      <c r="AJ226" s="68" t="s">
        <v>458</v>
      </c>
      <c r="AK226" s="68" t="s">
        <v>458</v>
      </c>
      <c r="AL226" s="68" t="s">
        <v>458</v>
      </c>
      <c r="AM226" s="68" t="s">
        <v>458</v>
      </c>
      <c r="AN226" s="68" t="s">
        <v>458</v>
      </c>
      <c r="AO226" s="68" t="s">
        <v>458</v>
      </c>
      <c r="AP226" s="68" t="s">
        <v>458</v>
      </c>
      <c r="AQ226" s="68" t="s">
        <v>458</v>
      </c>
      <c r="AR226" s="68" t="s">
        <v>458</v>
      </c>
      <c r="AS226" s="68" t="s">
        <v>458</v>
      </c>
      <c r="AT226" s="68" t="s">
        <v>458</v>
      </c>
      <c r="AU226" s="68" t="s">
        <v>458</v>
      </c>
      <c r="AV226" s="68" t="s">
        <v>458</v>
      </c>
      <c r="AW226" s="68" t="s">
        <v>458</v>
      </c>
      <c r="AX226" s="68" t="s">
        <v>458</v>
      </c>
      <c r="AY226" s="68" t="s">
        <v>458</v>
      </c>
      <c r="AZ226" s="68" t="s">
        <v>458</v>
      </c>
      <c r="BA226" s="68" t="s">
        <v>458</v>
      </c>
      <c r="BB226" s="68" t="s">
        <v>458</v>
      </c>
      <c r="BC226" s="68" t="s">
        <v>458</v>
      </c>
      <c r="BD226" s="68" t="s">
        <v>458</v>
      </c>
      <c r="BE226" s="68" t="s">
        <v>458</v>
      </c>
      <c r="BF226" s="68" t="s">
        <v>458</v>
      </c>
      <c r="BG226" s="68" t="s">
        <v>458</v>
      </c>
      <c r="BH226" s="68" t="s">
        <v>458</v>
      </c>
      <c r="BI226" s="68" t="s">
        <v>458</v>
      </c>
      <c r="BJ226" s="68" t="s">
        <v>458</v>
      </c>
      <c r="BK226" s="68" t="s">
        <v>458</v>
      </c>
      <c r="BL226" s="68" t="s">
        <v>458</v>
      </c>
      <c r="BM226" s="68" t="s">
        <v>458</v>
      </c>
      <c r="BN226" s="68" t="s">
        <v>1439</v>
      </c>
      <c r="BO226" s="68" t="s">
        <v>945</v>
      </c>
    </row>
    <row r="227" spans="1:67">
      <c r="A227" s="68">
        <v>225</v>
      </c>
      <c r="B227" s="68" t="s">
        <v>458</v>
      </c>
      <c r="C227" s="68" t="s">
        <v>458</v>
      </c>
      <c r="D227" s="68" t="s">
        <v>458</v>
      </c>
      <c r="E227" s="68" t="s">
        <v>458</v>
      </c>
      <c r="F227" s="68" t="s">
        <v>458</v>
      </c>
      <c r="G227" s="68" t="s">
        <v>458</v>
      </c>
      <c r="H227" s="68" t="s">
        <v>458</v>
      </c>
      <c r="I227" s="68" t="s">
        <v>458</v>
      </c>
      <c r="J227" s="68" t="s">
        <v>458</v>
      </c>
      <c r="K227" s="68" t="s">
        <v>458</v>
      </c>
      <c r="L227" s="68" t="s">
        <v>458</v>
      </c>
      <c r="M227" s="68" t="s">
        <v>458</v>
      </c>
      <c r="N227" s="68" t="s">
        <v>458</v>
      </c>
      <c r="O227" s="68" t="s">
        <v>458</v>
      </c>
      <c r="P227" s="68" t="s">
        <v>458</v>
      </c>
      <c r="Q227" s="68" t="s">
        <v>1439</v>
      </c>
      <c r="R227" s="68" t="s">
        <v>458</v>
      </c>
      <c r="S227" s="68" t="s">
        <v>458</v>
      </c>
      <c r="T227" s="68" t="s">
        <v>458</v>
      </c>
      <c r="U227" s="68" t="s">
        <v>458</v>
      </c>
      <c r="V227" s="68" t="s">
        <v>458</v>
      </c>
      <c r="W227" s="68" t="s">
        <v>458</v>
      </c>
      <c r="X227" s="68" t="s">
        <v>458</v>
      </c>
      <c r="Y227" s="68" t="s">
        <v>1439</v>
      </c>
      <c r="Z227" s="68" t="s">
        <v>458</v>
      </c>
      <c r="AA227" s="68" t="s">
        <v>458</v>
      </c>
      <c r="AB227" s="68" t="s">
        <v>458</v>
      </c>
      <c r="AC227" s="68" t="s">
        <v>458</v>
      </c>
      <c r="AD227" s="68" t="s">
        <v>458</v>
      </c>
      <c r="AE227" s="68" t="s">
        <v>458</v>
      </c>
      <c r="AF227" s="68" t="s">
        <v>458</v>
      </c>
      <c r="AG227" s="68" t="s">
        <v>458</v>
      </c>
      <c r="AH227" s="68" t="s">
        <v>458</v>
      </c>
      <c r="AI227" s="68" t="s">
        <v>458</v>
      </c>
      <c r="AJ227" s="68" t="s">
        <v>458</v>
      </c>
      <c r="AK227" s="68" t="s">
        <v>458</v>
      </c>
      <c r="AL227" s="68" t="s">
        <v>458</v>
      </c>
      <c r="AM227" s="68" t="s">
        <v>458</v>
      </c>
      <c r="AN227" s="68" t="s">
        <v>458</v>
      </c>
      <c r="AO227" s="68" t="s">
        <v>458</v>
      </c>
      <c r="AP227" s="68" t="s">
        <v>458</v>
      </c>
      <c r="AQ227" s="68" t="s">
        <v>458</v>
      </c>
      <c r="AR227" s="68" t="s">
        <v>458</v>
      </c>
      <c r="AS227" s="68" t="s">
        <v>458</v>
      </c>
      <c r="AT227" s="68" t="s">
        <v>458</v>
      </c>
      <c r="AU227" s="68" t="s">
        <v>458</v>
      </c>
      <c r="AV227" s="68" t="s">
        <v>458</v>
      </c>
      <c r="AW227" s="68" t="s">
        <v>458</v>
      </c>
      <c r="AX227" s="68" t="s">
        <v>458</v>
      </c>
      <c r="AY227" s="68" t="s">
        <v>458</v>
      </c>
      <c r="AZ227" s="68" t="s">
        <v>458</v>
      </c>
      <c r="BA227" s="68" t="s">
        <v>458</v>
      </c>
      <c r="BB227" s="68" t="s">
        <v>458</v>
      </c>
      <c r="BC227" s="68" t="s">
        <v>458</v>
      </c>
      <c r="BD227" s="68" t="s">
        <v>458</v>
      </c>
      <c r="BE227" s="68" t="s">
        <v>458</v>
      </c>
      <c r="BF227" s="68" t="s">
        <v>458</v>
      </c>
      <c r="BG227" s="68" t="s">
        <v>458</v>
      </c>
      <c r="BH227" s="68" t="s">
        <v>458</v>
      </c>
      <c r="BI227" s="68" t="s">
        <v>458</v>
      </c>
      <c r="BJ227" s="68" t="s">
        <v>458</v>
      </c>
      <c r="BK227" s="68" t="s">
        <v>458</v>
      </c>
      <c r="BL227" s="68" t="s">
        <v>458</v>
      </c>
      <c r="BM227" s="68" t="s">
        <v>458</v>
      </c>
      <c r="BN227" s="68" t="s">
        <v>1439</v>
      </c>
      <c r="BO227" s="68" t="s">
        <v>945</v>
      </c>
    </row>
    <row r="228" spans="1:67">
      <c r="A228" s="68">
        <v>226</v>
      </c>
      <c r="B228" s="68" t="s">
        <v>458</v>
      </c>
      <c r="C228" s="68" t="s">
        <v>458</v>
      </c>
      <c r="D228" s="68" t="s">
        <v>458</v>
      </c>
      <c r="E228" s="68" t="s">
        <v>458</v>
      </c>
      <c r="F228" s="68" t="s">
        <v>458</v>
      </c>
      <c r="G228" s="68" t="s">
        <v>458</v>
      </c>
      <c r="H228" s="68" t="s">
        <v>458</v>
      </c>
      <c r="I228" s="68" t="s">
        <v>458</v>
      </c>
      <c r="J228" s="68" t="s">
        <v>458</v>
      </c>
      <c r="K228" s="68" t="s">
        <v>458</v>
      </c>
      <c r="L228" s="68" t="s">
        <v>458</v>
      </c>
      <c r="M228" s="68" t="s">
        <v>458</v>
      </c>
      <c r="N228" s="68" t="s">
        <v>458</v>
      </c>
      <c r="O228" s="68" t="s">
        <v>458</v>
      </c>
      <c r="P228" s="68" t="s">
        <v>458</v>
      </c>
      <c r="Q228" s="68" t="s">
        <v>1439</v>
      </c>
      <c r="R228" s="68" t="s">
        <v>458</v>
      </c>
      <c r="S228" s="68" t="s">
        <v>458</v>
      </c>
      <c r="T228" s="68" t="s">
        <v>458</v>
      </c>
      <c r="U228" s="68" t="s">
        <v>458</v>
      </c>
      <c r="V228" s="68" t="s">
        <v>458</v>
      </c>
      <c r="W228" s="68" t="s">
        <v>458</v>
      </c>
      <c r="X228" s="68" t="s">
        <v>458</v>
      </c>
      <c r="Y228" s="68" t="s">
        <v>1439</v>
      </c>
      <c r="Z228" s="68" t="s">
        <v>458</v>
      </c>
      <c r="AA228" s="68" t="s">
        <v>458</v>
      </c>
      <c r="AB228" s="68" t="s">
        <v>458</v>
      </c>
      <c r="AC228" s="68" t="s">
        <v>458</v>
      </c>
      <c r="AD228" s="68" t="s">
        <v>458</v>
      </c>
      <c r="AE228" s="68" t="s">
        <v>458</v>
      </c>
      <c r="AF228" s="68" t="s">
        <v>458</v>
      </c>
      <c r="AG228" s="68" t="s">
        <v>458</v>
      </c>
      <c r="AH228" s="68" t="s">
        <v>458</v>
      </c>
      <c r="AI228" s="68" t="s">
        <v>458</v>
      </c>
      <c r="AJ228" s="68" t="s">
        <v>458</v>
      </c>
      <c r="AK228" s="68" t="s">
        <v>458</v>
      </c>
      <c r="AL228" s="68" t="s">
        <v>458</v>
      </c>
      <c r="AM228" s="68" t="s">
        <v>458</v>
      </c>
      <c r="AN228" s="68" t="s">
        <v>458</v>
      </c>
      <c r="AO228" s="68" t="s">
        <v>458</v>
      </c>
      <c r="AP228" s="68" t="s">
        <v>458</v>
      </c>
      <c r="AQ228" s="68" t="s">
        <v>458</v>
      </c>
      <c r="AR228" s="68" t="s">
        <v>458</v>
      </c>
      <c r="AS228" s="68" t="s">
        <v>458</v>
      </c>
      <c r="AT228" s="68" t="s">
        <v>458</v>
      </c>
      <c r="AU228" s="68" t="s">
        <v>458</v>
      </c>
      <c r="AV228" s="68" t="s">
        <v>458</v>
      </c>
      <c r="AW228" s="68" t="s">
        <v>458</v>
      </c>
      <c r="AX228" s="68" t="s">
        <v>458</v>
      </c>
      <c r="AY228" s="68" t="s">
        <v>458</v>
      </c>
      <c r="AZ228" s="68" t="s">
        <v>458</v>
      </c>
      <c r="BA228" s="68" t="s">
        <v>458</v>
      </c>
      <c r="BB228" s="68" t="s">
        <v>458</v>
      </c>
      <c r="BC228" s="68" t="s">
        <v>458</v>
      </c>
      <c r="BD228" s="68" t="s">
        <v>458</v>
      </c>
      <c r="BE228" s="68" t="s">
        <v>458</v>
      </c>
      <c r="BF228" s="68" t="s">
        <v>458</v>
      </c>
      <c r="BG228" s="68" t="s">
        <v>458</v>
      </c>
      <c r="BH228" s="68" t="s">
        <v>458</v>
      </c>
      <c r="BI228" s="68" t="s">
        <v>458</v>
      </c>
      <c r="BJ228" s="68" t="s">
        <v>458</v>
      </c>
      <c r="BK228" s="68" t="s">
        <v>458</v>
      </c>
      <c r="BL228" s="68" t="s">
        <v>458</v>
      </c>
      <c r="BM228" s="68" t="s">
        <v>458</v>
      </c>
      <c r="BN228" s="68" t="s">
        <v>1439</v>
      </c>
      <c r="BO228" s="68" t="s">
        <v>945</v>
      </c>
    </row>
    <row r="229" spans="1:67">
      <c r="A229" s="68">
        <v>227</v>
      </c>
      <c r="B229" s="68" t="s">
        <v>458</v>
      </c>
      <c r="C229" s="68" t="s">
        <v>458</v>
      </c>
      <c r="D229" s="68" t="s">
        <v>458</v>
      </c>
      <c r="E229" s="68" t="s">
        <v>458</v>
      </c>
      <c r="F229" s="68" t="s">
        <v>458</v>
      </c>
      <c r="G229" s="68" t="s">
        <v>458</v>
      </c>
      <c r="H229" s="68" t="s">
        <v>458</v>
      </c>
      <c r="I229" s="68" t="s">
        <v>458</v>
      </c>
      <c r="J229" s="68" t="s">
        <v>458</v>
      </c>
      <c r="K229" s="68" t="s">
        <v>458</v>
      </c>
      <c r="L229" s="68" t="s">
        <v>458</v>
      </c>
      <c r="M229" s="68" t="s">
        <v>458</v>
      </c>
      <c r="N229" s="68" t="s">
        <v>458</v>
      </c>
      <c r="O229" s="68" t="s">
        <v>458</v>
      </c>
      <c r="P229" s="68" t="s">
        <v>458</v>
      </c>
      <c r="Q229" s="68" t="s">
        <v>1439</v>
      </c>
      <c r="R229" s="68" t="s">
        <v>458</v>
      </c>
      <c r="S229" s="68" t="s">
        <v>458</v>
      </c>
      <c r="T229" s="68" t="s">
        <v>458</v>
      </c>
      <c r="U229" s="68" t="s">
        <v>458</v>
      </c>
      <c r="V229" s="68" t="s">
        <v>458</v>
      </c>
      <c r="W229" s="68" t="s">
        <v>458</v>
      </c>
      <c r="X229" s="68" t="s">
        <v>458</v>
      </c>
      <c r="Y229" s="68" t="s">
        <v>1439</v>
      </c>
      <c r="Z229" s="68" t="s">
        <v>458</v>
      </c>
      <c r="AA229" s="68" t="s">
        <v>458</v>
      </c>
      <c r="AB229" s="68" t="s">
        <v>458</v>
      </c>
      <c r="AC229" s="68" t="s">
        <v>458</v>
      </c>
      <c r="AD229" s="68" t="s">
        <v>458</v>
      </c>
      <c r="AE229" s="68" t="s">
        <v>458</v>
      </c>
      <c r="AF229" s="68" t="s">
        <v>458</v>
      </c>
      <c r="AG229" s="68" t="s">
        <v>458</v>
      </c>
      <c r="AH229" s="68" t="s">
        <v>458</v>
      </c>
      <c r="AI229" s="68" t="s">
        <v>458</v>
      </c>
      <c r="AJ229" s="68" t="s">
        <v>458</v>
      </c>
      <c r="AK229" s="68" t="s">
        <v>458</v>
      </c>
      <c r="AL229" s="68" t="s">
        <v>458</v>
      </c>
      <c r="AM229" s="68" t="s">
        <v>458</v>
      </c>
      <c r="AN229" s="68" t="s">
        <v>458</v>
      </c>
      <c r="AO229" s="68" t="s">
        <v>458</v>
      </c>
      <c r="AP229" s="68" t="s">
        <v>458</v>
      </c>
      <c r="AQ229" s="68" t="s">
        <v>458</v>
      </c>
      <c r="AR229" s="68" t="s">
        <v>458</v>
      </c>
      <c r="AS229" s="68" t="s">
        <v>458</v>
      </c>
      <c r="AT229" s="68" t="s">
        <v>458</v>
      </c>
      <c r="AU229" s="68" t="s">
        <v>458</v>
      </c>
      <c r="AV229" s="68" t="s">
        <v>458</v>
      </c>
      <c r="AW229" s="68" t="s">
        <v>458</v>
      </c>
      <c r="AX229" s="68" t="s">
        <v>458</v>
      </c>
      <c r="AY229" s="68" t="s">
        <v>458</v>
      </c>
      <c r="AZ229" s="68" t="s">
        <v>458</v>
      </c>
      <c r="BA229" s="68" t="s">
        <v>458</v>
      </c>
      <c r="BB229" s="68" t="s">
        <v>458</v>
      </c>
      <c r="BC229" s="68" t="s">
        <v>458</v>
      </c>
      <c r="BD229" s="68" t="s">
        <v>458</v>
      </c>
      <c r="BE229" s="68" t="s">
        <v>458</v>
      </c>
      <c r="BF229" s="68" t="s">
        <v>458</v>
      </c>
      <c r="BG229" s="68" t="s">
        <v>458</v>
      </c>
      <c r="BH229" s="68" t="s">
        <v>458</v>
      </c>
      <c r="BI229" s="68" t="s">
        <v>458</v>
      </c>
      <c r="BJ229" s="68" t="s">
        <v>458</v>
      </c>
      <c r="BK229" s="68" t="s">
        <v>458</v>
      </c>
      <c r="BL229" s="68" t="s">
        <v>458</v>
      </c>
      <c r="BM229" s="68" t="s">
        <v>458</v>
      </c>
      <c r="BN229" s="68" t="s">
        <v>1439</v>
      </c>
      <c r="BO229" s="68" t="s">
        <v>945</v>
      </c>
    </row>
    <row r="230" spans="1:67">
      <c r="A230" s="68">
        <v>228</v>
      </c>
      <c r="B230" s="68" t="s">
        <v>458</v>
      </c>
      <c r="C230" s="68" t="s">
        <v>458</v>
      </c>
      <c r="D230" s="68" t="s">
        <v>458</v>
      </c>
      <c r="E230" s="68" t="s">
        <v>458</v>
      </c>
      <c r="F230" s="68" t="s">
        <v>458</v>
      </c>
      <c r="G230" s="68" t="s">
        <v>458</v>
      </c>
      <c r="H230" s="68" t="s">
        <v>458</v>
      </c>
      <c r="I230" s="68" t="s">
        <v>458</v>
      </c>
      <c r="J230" s="68" t="s">
        <v>458</v>
      </c>
      <c r="K230" s="68" t="s">
        <v>458</v>
      </c>
      <c r="L230" s="68" t="s">
        <v>458</v>
      </c>
      <c r="M230" s="68" t="s">
        <v>458</v>
      </c>
      <c r="N230" s="68" t="s">
        <v>458</v>
      </c>
      <c r="O230" s="68" t="s">
        <v>458</v>
      </c>
      <c r="P230" s="68" t="s">
        <v>458</v>
      </c>
      <c r="Q230" s="68" t="s">
        <v>1439</v>
      </c>
      <c r="R230" s="68" t="s">
        <v>458</v>
      </c>
      <c r="S230" s="68" t="s">
        <v>458</v>
      </c>
      <c r="T230" s="68" t="s">
        <v>458</v>
      </c>
      <c r="U230" s="68" t="s">
        <v>458</v>
      </c>
      <c r="V230" s="68" t="s">
        <v>458</v>
      </c>
      <c r="W230" s="68" t="s">
        <v>458</v>
      </c>
      <c r="X230" s="68" t="s">
        <v>458</v>
      </c>
      <c r="Y230" s="68" t="s">
        <v>1439</v>
      </c>
      <c r="Z230" s="68" t="s">
        <v>458</v>
      </c>
      <c r="AA230" s="68" t="s">
        <v>458</v>
      </c>
      <c r="AB230" s="68" t="s">
        <v>458</v>
      </c>
      <c r="AC230" s="68" t="s">
        <v>458</v>
      </c>
      <c r="AD230" s="68" t="s">
        <v>458</v>
      </c>
      <c r="AE230" s="68" t="s">
        <v>458</v>
      </c>
      <c r="AF230" s="68" t="s">
        <v>458</v>
      </c>
      <c r="AG230" s="68" t="s">
        <v>458</v>
      </c>
      <c r="AH230" s="68" t="s">
        <v>458</v>
      </c>
      <c r="AI230" s="68" t="s">
        <v>458</v>
      </c>
      <c r="AJ230" s="68" t="s">
        <v>458</v>
      </c>
      <c r="AK230" s="68" t="s">
        <v>458</v>
      </c>
      <c r="AL230" s="68" t="s">
        <v>458</v>
      </c>
      <c r="AM230" s="68" t="s">
        <v>458</v>
      </c>
      <c r="AN230" s="68" t="s">
        <v>458</v>
      </c>
      <c r="AO230" s="68" t="s">
        <v>458</v>
      </c>
      <c r="AP230" s="68" t="s">
        <v>458</v>
      </c>
      <c r="AQ230" s="68" t="s">
        <v>458</v>
      </c>
      <c r="AR230" s="68" t="s">
        <v>458</v>
      </c>
      <c r="AS230" s="68" t="s">
        <v>458</v>
      </c>
      <c r="AT230" s="68" t="s">
        <v>458</v>
      </c>
      <c r="AU230" s="68" t="s">
        <v>458</v>
      </c>
      <c r="AV230" s="68" t="s">
        <v>458</v>
      </c>
      <c r="AW230" s="68" t="s">
        <v>458</v>
      </c>
      <c r="AX230" s="68" t="s">
        <v>458</v>
      </c>
      <c r="AY230" s="68" t="s">
        <v>458</v>
      </c>
      <c r="AZ230" s="68" t="s">
        <v>458</v>
      </c>
      <c r="BA230" s="68" t="s">
        <v>458</v>
      </c>
      <c r="BB230" s="68" t="s">
        <v>458</v>
      </c>
      <c r="BC230" s="68" t="s">
        <v>458</v>
      </c>
      <c r="BD230" s="68" t="s">
        <v>458</v>
      </c>
      <c r="BE230" s="68" t="s">
        <v>458</v>
      </c>
      <c r="BF230" s="68" t="s">
        <v>458</v>
      </c>
      <c r="BG230" s="68" t="s">
        <v>458</v>
      </c>
      <c r="BH230" s="68" t="s">
        <v>458</v>
      </c>
      <c r="BI230" s="68" t="s">
        <v>458</v>
      </c>
      <c r="BJ230" s="68" t="s">
        <v>458</v>
      </c>
      <c r="BK230" s="68" t="s">
        <v>458</v>
      </c>
      <c r="BL230" s="68" t="s">
        <v>458</v>
      </c>
      <c r="BM230" s="68" t="s">
        <v>458</v>
      </c>
      <c r="BN230" s="68" t="s">
        <v>1439</v>
      </c>
      <c r="BO230" s="68" t="s">
        <v>945</v>
      </c>
    </row>
    <row r="231" spans="1:67">
      <c r="A231" s="68">
        <v>229</v>
      </c>
      <c r="B231" s="68" t="s">
        <v>458</v>
      </c>
      <c r="C231" s="68" t="s">
        <v>458</v>
      </c>
      <c r="D231" s="68" t="s">
        <v>458</v>
      </c>
      <c r="E231" s="68" t="s">
        <v>458</v>
      </c>
      <c r="F231" s="68" t="s">
        <v>458</v>
      </c>
      <c r="G231" s="68" t="s">
        <v>458</v>
      </c>
      <c r="H231" s="68" t="s">
        <v>458</v>
      </c>
      <c r="I231" s="68" t="s">
        <v>458</v>
      </c>
      <c r="J231" s="68" t="s">
        <v>458</v>
      </c>
      <c r="K231" s="68" t="s">
        <v>458</v>
      </c>
      <c r="L231" s="68" t="s">
        <v>458</v>
      </c>
      <c r="M231" s="68" t="s">
        <v>458</v>
      </c>
      <c r="N231" s="68" t="s">
        <v>458</v>
      </c>
      <c r="O231" s="68" t="s">
        <v>458</v>
      </c>
      <c r="P231" s="68" t="s">
        <v>458</v>
      </c>
      <c r="Q231" s="68" t="s">
        <v>1439</v>
      </c>
      <c r="R231" s="68" t="s">
        <v>458</v>
      </c>
      <c r="S231" s="68" t="s">
        <v>458</v>
      </c>
      <c r="T231" s="68" t="s">
        <v>458</v>
      </c>
      <c r="U231" s="68" t="s">
        <v>458</v>
      </c>
      <c r="V231" s="68" t="s">
        <v>458</v>
      </c>
      <c r="W231" s="68" t="s">
        <v>458</v>
      </c>
      <c r="X231" s="68" t="s">
        <v>458</v>
      </c>
      <c r="Y231" s="68" t="s">
        <v>1439</v>
      </c>
      <c r="Z231" s="68" t="s">
        <v>458</v>
      </c>
      <c r="AA231" s="68" t="s">
        <v>458</v>
      </c>
      <c r="AB231" s="68" t="s">
        <v>458</v>
      </c>
      <c r="AC231" s="68" t="s">
        <v>458</v>
      </c>
      <c r="AD231" s="68" t="s">
        <v>458</v>
      </c>
      <c r="AE231" s="68" t="s">
        <v>458</v>
      </c>
      <c r="AF231" s="68" t="s">
        <v>458</v>
      </c>
      <c r="AG231" s="68" t="s">
        <v>458</v>
      </c>
      <c r="AH231" s="68" t="s">
        <v>458</v>
      </c>
      <c r="AI231" s="68" t="s">
        <v>458</v>
      </c>
      <c r="AJ231" s="68" t="s">
        <v>458</v>
      </c>
      <c r="AK231" s="68" t="s">
        <v>458</v>
      </c>
      <c r="AL231" s="68" t="s">
        <v>458</v>
      </c>
      <c r="AM231" s="68" t="s">
        <v>945</v>
      </c>
      <c r="AN231" s="68" t="s">
        <v>458</v>
      </c>
      <c r="AO231" s="68" t="s">
        <v>458</v>
      </c>
      <c r="AP231" s="68" t="s">
        <v>458</v>
      </c>
      <c r="AQ231" s="68" t="s">
        <v>458</v>
      </c>
      <c r="AR231" s="68" t="s">
        <v>458</v>
      </c>
      <c r="AS231" s="68" t="s">
        <v>458</v>
      </c>
      <c r="AT231" s="68" t="s">
        <v>458</v>
      </c>
      <c r="AU231" s="68" t="s">
        <v>458</v>
      </c>
      <c r="AV231" s="68" t="s">
        <v>458</v>
      </c>
      <c r="AW231" s="68" t="s">
        <v>458</v>
      </c>
      <c r="AX231" s="68" t="s">
        <v>458</v>
      </c>
      <c r="AY231" s="68" t="s">
        <v>458</v>
      </c>
      <c r="AZ231" s="68" t="s">
        <v>458</v>
      </c>
      <c r="BA231" s="68" t="s">
        <v>458</v>
      </c>
      <c r="BB231" s="68" t="s">
        <v>458</v>
      </c>
      <c r="BC231" s="68" t="s">
        <v>458</v>
      </c>
      <c r="BD231" s="68" t="s">
        <v>458</v>
      </c>
      <c r="BE231" s="68" t="s">
        <v>458</v>
      </c>
      <c r="BF231" s="68" t="s">
        <v>458</v>
      </c>
      <c r="BG231" s="68" t="s">
        <v>458</v>
      </c>
      <c r="BH231" s="68" t="s">
        <v>458</v>
      </c>
      <c r="BI231" s="68" t="s">
        <v>458</v>
      </c>
      <c r="BJ231" s="68" t="s">
        <v>458</v>
      </c>
      <c r="BK231" s="68" t="s">
        <v>458</v>
      </c>
      <c r="BL231" s="68" t="s">
        <v>458</v>
      </c>
      <c r="BM231" s="68" t="s">
        <v>458</v>
      </c>
      <c r="BN231" s="68" t="s">
        <v>1439</v>
      </c>
      <c r="BO231" s="68" t="s">
        <v>945</v>
      </c>
    </row>
    <row r="232" spans="1:67">
      <c r="A232" s="68">
        <v>230</v>
      </c>
      <c r="B232" s="68" t="s">
        <v>458</v>
      </c>
      <c r="C232" s="68" t="s">
        <v>458</v>
      </c>
      <c r="D232" s="68" t="s">
        <v>458</v>
      </c>
      <c r="E232" s="68" t="s">
        <v>458</v>
      </c>
      <c r="F232" s="68" t="s">
        <v>458</v>
      </c>
      <c r="G232" s="68" t="s">
        <v>458</v>
      </c>
      <c r="H232" s="68" t="s">
        <v>458</v>
      </c>
      <c r="I232" s="68" t="s">
        <v>458</v>
      </c>
      <c r="J232" s="68" t="s">
        <v>458</v>
      </c>
      <c r="K232" s="68" t="s">
        <v>458</v>
      </c>
      <c r="L232" s="68" t="s">
        <v>458</v>
      </c>
      <c r="M232" s="68" t="s">
        <v>458</v>
      </c>
      <c r="N232" s="68" t="s">
        <v>458</v>
      </c>
      <c r="O232" s="68" t="s">
        <v>458</v>
      </c>
      <c r="P232" s="68" t="s">
        <v>458</v>
      </c>
      <c r="Q232" s="68" t="s">
        <v>1439</v>
      </c>
      <c r="R232" s="68" t="s">
        <v>458</v>
      </c>
      <c r="S232" s="68" t="s">
        <v>458</v>
      </c>
      <c r="T232" s="68" t="s">
        <v>458</v>
      </c>
      <c r="U232" s="68" t="s">
        <v>458</v>
      </c>
      <c r="V232" s="68" t="s">
        <v>458</v>
      </c>
      <c r="W232" s="68" t="s">
        <v>458</v>
      </c>
      <c r="X232" s="68" t="s">
        <v>458</v>
      </c>
      <c r="Y232" s="68" t="s">
        <v>1439</v>
      </c>
      <c r="Z232" s="68" t="s">
        <v>458</v>
      </c>
      <c r="AA232" s="68" t="s">
        <v>458</v>
      </c>
      <c r="AB232" s="68" t="s">
        <v>458</v>
      </c>
      <c r="AC232" s="68" t="s">
        <v>458</v>
      </c>
      <c r="AD232" s="68" t="s">
        <v>458</v>
      </c>
      <c r="AE232" s="68" t="s">
        <v>458</v>
      </c>
      <c r="AF232" s="68" t="s">
        <v>458</v>
      </c>
      <c r="AG232" s="68" t="s">
        <v>458</v>
      </c>
      <c r="AH232" s="68" t="s">
        <v>458</v>
      </c>
      <c r="AI232" s="68" t="s">
        <v>458</v>
      </c>
      <c r="AJ232" s="68" t="s">
        <v>458</v>
      </c>
      <c r="AK232" s="68" t="s">
        <v>458</v>
      </c>
      <c r="AL232" s="68" t="s">
        <v>458</v>
      </c>
      <c r="AM232" s="68" t="s">
        <v>458</v>
      </c>
      <c r="AN232" s="68" t="s">
        <v>458</v>
      </c>
      <c r="AO232" s="68" t="s">
        <v>458</v>
      </c>
      <c r="AP232" s="68" t="s">
        <v>458</v>
      </c>
      <c r="AQ232" s="68" t="s">
        <v>458</v>
      </c>
      <c r="AR232" s="68" t="s">
        <v>458</v>
      </c>
      <c r="AS232" s="68" t="s">
        <v>458</v>
      </c>
      <c r="AT232" s="68" t="s">
        <v>458</v>
      </c>
      <c r="AU232" s="68" t="s">
        <v>458</v>
      </c>
      <c r="AV232" s="68" t="s">
        <v>458</v>
      </c>
      <c r="AW232" s="68" t="s">
        <v>458</v>
      </c>
      <c r="AX232" s="68" t="s">
        <v>458</v>
      </c>
      <c r="AY232" s="68" t="s">
        <v>458</v>
      </c>
      <c r="AZ232" s="68" t="s">
        <v>458</v>
      </c>
      <c r="BA232" s="68" t="s">
        <v>458</v>
      </c>
      <c r="BB232" s="68" t="s">
        <v>458</v>
      </c>
      <c r="BC232" s="68" t="s">
        <v>458</v>
      </c>
      <c r="BD232" s="68" t="s">
        <v>458</v>
      </c>
      <c r="BE232" s="68" t="s">
        <v>458</v>
      </c>
      <c r="BF232" s="68" t="s">
        <v>458</v>
      </c>
      <c r="BG232" s="68" t="s">
        <v>458</v>
      </c>
      <c r="BH232" s="68" t="s">
        <v>458</v>
      </c>
      <c r="BI232" s="68" t="s">
        <v>458</v>
      </c>
      <c r="BJ232" s="68" t="s">
        <v>458</v>
      </c>
      <c r="BK232" s="68" t="s">
        <v>458</v>
      </c>
      <c r="BL232" s="68" t="s">
        <v>458</v>
      </c>
      <c r="BM232" s="68" t="s">
        <v>458</v>
      </c>
      <c r="BN232" s="68" t="s">
        <v>1439</v>
      </c>
      <c r="BO232" s="68" t="s">
        <v>945</v>
      </c>
    </row>
    <row r="233" spans="1:67">
      <c r="A233" s="68">
        <v>231</v>
      </c>
      <c r="B233" s="68" t="s">
        <v>458</v>
      </c>
      <c r="C233" s="68" t="s">
        <v>458</v>
      </c>
      <c r="D233" s="68" t="s">
        <v>458</v>
      </c>
      <c r="E233" s="68" t="s">
        <v>458</v>
      </c>
      <c r="F233" s="68" t="s">
        <v>458</v>
      </c>
      <c r="G233" s="68" t="s">
        <v>458</v>
      </c>
      <c r="H233" s="68" t="s">
        <v>458</v>
      </c>
      <c r="I233" s="68" t="s">
        <v>458</v>
      </c>
      <c r="J233" s="68" t="s">
        <v>458</v>
      </c>
      <c r="K233" s="68" t="s">
        <v>458</v>
      </c>
      <c r="L233" s="68" t="s">
        <v>458</v>
      </c>
      <c r="M233" s="68" t="s">
        <v>458</v>
      </c>
      <c r="N233" s="68" t="s">
        <v>458</v>
      </c>
      <c r="O233" s="68" t="s">
        <v>458</v>
      </c>
      <c r="P233" s="68" t="s">
        <v>458</v>
      </c>
      <c r="Q233" s="68" t="s">
        <v>1439</v>
      </c>
      <c r="R233" s="68" t="s">
        <v>458</v>
      </c>
      <c r="S233" s="68" t="s">
        <v>458</v>
      </c>
      <c r="T233" s="68" t="s">
        <v>458</v>
      </c>
      <c r="U233" s="68" t="s">
        <v>458</v>
      </c>
      <c r="V233" s="68" t="s">
        <v>458</v>
      </c>
      <c r="W233" s="68" t="s">
        <v>458</v>
      </c>
      <c r="X233" s="68" t="s">
        <v>458</v>
      </c>
      <c r="Y233" s="68" t="s">
        <v>1439</v>
      </c>
      <c r="Z233" s="68" t="s">
        <v>458</v>
      </c>
      <c r="AA233" s="68" t="s">
        <v>458</v>
      </c>
      <c r="AB233" s="68" t="s">
        <v>458</v>
      </c>
      <c r="AC233" s="68" t="s">
        <v>458</v>
      </c>
      <c r="AD233" s="68" t="s">
        <v>458</v>
      </c>
      <c r="AE233" s="68" t="s">
        <v>458</v>
      </c>
      <c r="AF233" s="68" t="s">
        <v>458</v>
      </c>
      <c r="AG233" s="68" t="s">
        <v>458</v>
      </c>
      <c r="AH233" s="68" t="s">
        <v>458</v>
      </c>
      <c r="AI233" s="68" t="s">
        <v>458</v>
      </c>
      <c r="AJ233" s="68" t="s">
        <v>458</v>
      </c>
      <c r="AK233" s="68" t="s">
        <v>458</v>
      </c>
      <c r="AL233" s="68" t="s">
        <v>458</v>
      </c>
      <c r="AM233" s="68" t="s">
        <v>458</v>
      </c>
      <c r="AN233" s="68" t="s">
        <v>458</v>
      </c>
      <c r="AO233" s="68" t="s">
        <v>458</v>
      </c>
      <c r="AP233" s="68" t="s">
        <v>458</v>
      </c>
      <c r="AQ233" s="68" t="s">
        <v>458</v>
      </c>
      <c r="AR233" s="68" t="s">
        <v>458</v>
      </c>
      <c r="AS233" s="68" t="s">
        <v>458</v>
      </c>
      <c r="AT233" s="68" t="s">
        <v>458</v>
      </c>
      <c r="AU233" s="68" t="s">
        <v>458</v>
      </c>
      <c r="AV233" s="68" t="s">
        <v>458</v>
      </c>
      <c r="AW233" s="68" t="s">
        <v>458</v>
      </c>
      <c r="AX233" s="68" t="s">
        <v>458</v>
      </c>
      <c r="AY233" s="68" t="s">
        <v>458</v>
      </c>
      <c r="AZ233" s="68" t="s">
        <v>458</v>
      </c>
      <c r="BA233" s="68" t="s">
        <v>458</v>
      </c>
      <c r="BB233" s="68" t="s">
        <v>458</v>
      </c>
      <c r="BC233" s="68" t="s">
        <v>458</v>
      </c>
      <c r="BD233" s="68" t="s">
        <v>458</v>
      </c>
      <c r="BE233" s="68" t="s">
        <v>458</v>
      </c>
      <c r="BF233" s="68" t="s">
        <v>458</v>
      </c>
      <c r="BG233" s="68" t="s">
        <v>458</v>
      </c>
      <c r="BH233" s="68" t="s">
        <v>458</v>
      </c>
      <c r="BI233" s="68" t="s">
        <v>458</v>
      </c>
      <c r="BJ233" s="68" t="s">
        <v>458</v>
      </c>
      <c r="BK233" s="68" t="s">
        <v>458</v>
      </c>
      <c r="BL233" s="68" t="s">
        <v>458</v>
      </c>
      <c r="BM233" s="68" t="s">
        <v>458</v>
      </c>
      <c r="BN233" s="68" t="s">
        <v>1439</v>
      </c>
      <c r="BO233" s="68" t="s">
        <v>945</v>
      </c>
    </row>
    <row r="234" spans="1:67">
      <c r="A234" s="68">
        <v>232</v>
      </c>
      <c r="B234" s="68" t="s">
        <v>458</v>
      </c>
      <c r="C234" s="68" t="s">
        <v>458</v>
      </c>
      <c r="D234" s="68" t="s">
        <v>458</v>
      </c>
      <c r="E234" s="68" t="s">
        <v>458</v>
      </c>
      <c r="F234" s="68" t="s">
        <v>458</v>
      </c>
      <c r="G234" s="68" t="s">
        <v>458</v>
      </c>
      <c r="H234" s="68" t="s">
        <v>458</v>
      </c>
      <c r="I234" s="68" t="s">
        <v>458</v>
      </c>
      <c r="J234" s="68" t="s">
        <v>458</v>
      </c>
      <c r="K234" s="68" t="s">
        <v>458</v>
      </c>
      <c r="L234" s="68" t="s">
        <v>458</v>
      </c>
      <c r="M234" s="68" t="s">
        <v>458</v>
      </c>
      <c r="N234" s="68" t="s">
        <v>458</v>
      </c>
      <c r="O234" s="68" t="s">
        <v>458</v>
      </c>
      <c r="P234" s="68" t="s">
        <v>458</v>
      </c>
      <c r="Q234" s="68" t="s">
        <v>1439</v>
      </c>
      <c r="R234" s="68" t="s">
        <v>458</v>
      </c>
      <c r="S234" s="68" t="s">
        <v>458</v>
      </c>
      <c r="T234" s="68" t="s">
        <v>458</v>
      </c>
      <c r="U234" s="68" t="s">
        <v>458</v>
      </c>
      <c r="V234" s="68" t="s">
        <v>458</v>
      </c>
      <c r="W234" s="68" t="s">
        <v>458</v>
      </c>
      <c r="X234" s="68" t="s">
        <v>458</v>
      </c>
      <c r="Y234" s="68" t="s">
        <v>1439</v>
      </c>
      <c r="Z234" s="68" t="s">
        <v>458</v>
      </c>
      <c r="AA234" s="68" t="s">
        <v>458</v>
      </c>
      <c r="AB234" s="68" t="s">
        <v>458</v>
      </c>
      <c r="AC234" s="68" t="s">
        <v>458</v>
      </c>
      <c r="AD234" s="68" t="s">
        <v>458</v>
      </c>
      <c r="AE234" s="68" t="s">
        <v>458</v>
      </c>
      <c r="AF234" s="68" t="s">
        <v>458</v>
      </c>
      <c r="AG234" s="68" t="s">
        <v>458</v>
      </c>
      <c r="AH234" s="68" t="s">
        <v>458</v>
      </c>
      <c r="AI234" s="68" t="s">
        <v>458</v>
      </c>
      <c r="AJ234" s="68" t="s">
        <v>458</v>
      </c>
      <c r="AK234" s="68" t="s">
        <v>458</v>
      </c>
      <c r="AL234" s="68" t="s">
        <v>458</v>
      </c>
      <c r="AM234" s="68" t="s">
        <v>458</v>
      </c>
      <c r="AN234" s="68" t="s">
        <v>458</v>
      </c>
      <c r="AO234" s="68" t="s">
        <v>458</v>
      </c>
      <c r="AP234" s="68" t="s">
        <v>458</v>
      </c>
      <c r="AQ234" s="68" t="s">
        <v>458</v>
      </c>
      <c r="AR234" s="68" t="s">
        <v>458</v>
      </c>
      <c r="AS234" s="68" t="s">
        <v>458</v>
      </c>
      <c r="AT234" s="68" t="s">
        <v>458</v>
      </c>
      <c r="AU234" s="68" t="s">
        <v>458</v>
      </c>
      <c r="AV234" s="68" t="s">
        <v>458</v>
      </c>
      <c r="AW234" s="68" t="s">
        <v>458</v>
      </c>
      <c r="AX234" s="68" t="s">
        <v>458</v>
      </c>
      <c r="AY234" s="68" t="s">
        <v>458</v>
      </c>
      <c r="AZ234" s="68" t="s">
        <v>458</v>
      </c>
      <c r="BA234" s="68" t="s">
        <v>458</v>
      </c>
      <c r="BB234" s="68" t="s">
        <v>458</v>
      </c>
      <c r="BC234" s="68" t="s">
        <v>458</v>
      </c>
      <c r="BD234" s="68" t="s">
        <v>458</v>
      </c>
      <c r="BE234" s="68" t="s">
        <v>458</v>
      </c>
      <c r="BF234" s="68" t="s">
        <v>458</v>
      </c>
      <c r="BG234" s="68" t="s">
        <v>458</v>
      </c>
      <c r="BH234" s="68" t="s">
        <v>458</v>
      </c>
      <c r="BI234" s="68" t="s">
        <v>458</v>
      </c>
      <c r="BJ234" s="68" t="s">
        <v>458</v>
      </c>
      <c r="BK234" s="68" t="s">
        <v>458</v>
      </c>
      <c r="BL234" s="68" t="s">
        <v>458</v>
      </c>
      <c r="BM234" s="68" t="s">
        <v>458</v>
      </c>
      <c r="BN234" s="68" t="s">
        <v>1439</v>
      </c>
      <c r="BO234" s="68" t="s">
        <v>945</v>
      </c>
    </row>
    <row r="235" spans="1:67">
      <c r="A235" s="68">
        <v>233</v>
      </c>
      <c r="B235" s="68" t="s">
        <v>458</v>
      </c>
      <c r="C235" s="68" t="s">
        <v>458</v>
      </c>
      <c r="D235" s="68" t="s">
        <v>458</v>
      </c>
      <c r="E235" s="68" t="s">
        <v>458</v>
      </c>
      <c r="F235" s="68" t="s">
        <v>458</v>
      </c>
      <c r="G235" s="68" t="s">
        <v>458</v>
      </c>
      <c r="H235" s="68" t="s">
        <v>458</v>
      </c>
      <c r="I235" s="68" t="s">
        <v>458</v>
      </c>
      <c r="J235" s="68" t="s">
        <v>458</v>
      </c>
      <c r="K235" s="68" t="s">
        <v>458</v>
      </c>
      <c r="L235" s="68" t="s">
        <v>458</v>
      </c>
      <c r="M235" s="68" t="s">
        <v>458</v>
      </c>
      <c r="N235" s="68" t="s">
        <v>458</v>
      </c>
      <c r="O235" s="68" t="s">
        <v>458</v>
      </c>
      <c r="P235" s="68" t="s">
        <v>458</v>
      </c>
      <c r="Q235" s="68" t="s">
        <v>1439</v>
      </c>
      <c r="R235" s="68" t="s">
        <v>458</v>
      </c>
      <c r="S235" s="68" t="s">
        <v>458</v>
      </c>
      <c r="T235" s="68" t="s">
        <v>458</v>
      </c>
      <c r="U235" s="68" t="s">
        <v>458</v>
      </c>
      <c r="V235" s="68" t="s">
        <v>458</v>
      </c>
      <c r="W235" s="68" t="s">
        <v>458</v>
      </c>
      <c r="X235" s="68" t="s">
        <v>458</v>
      </c>
      <c r="Y235" s="68" t="s">
        <v>1439</v>
      </c>
      <c r="Z235" s="68" t="s">
        <v>458</v>
      </c>
      <c r="AA235" s="68" t="s">
        <v>458</v>
      </c>
      <c r="AB235" s="68" t="s">
        <v>458</v>
      </c>
      <c r="AC235" s="68" t="s">
        <v>458</v>
      </c>
      <c r="AD235" s="68" t="s">
        <v>458</v>
      </c>
      <c r="AE235" s="68" t="s">
        <v>458</v>
      </c>
      <c r="AF235" s="68" t="s">
        <v>458</v>
      </c>
      <c r="AG235" s="68" t="s">
        <v>458</v>
      </c>
      <c r="AH235" s="68" t="s">
        <v>458</v>
      </c>
      <c r="AI235" s="68" t="s">
        <v>458</v>
      </c>
      <c r="AJ235" s="68" t="s">
        <v>458</v>
      </c>
      <c r="AK235" s="68" t="s">
        <v>458</v>
      </c>
      <c r="AL235" s="68" t="s">
        <v>458</v>
      </c>
      <c r="AM235" s="68" t="s">
        <v>458</v>
      </c>
      <c r="AN235" s="68" t="s">
        <v>458</v>
      </c>
      <c r="AO235" s="68" t="s">
        <v>458</v>
      </c>
      <c r="AP235" s="68" t="s">
        <v>458</v>
      </c>
      <c r="AQ235" s="68" t="s">
        <v>458</v>
      </c>
      <c r="AR235" s="68" t="s">
        <v>458</v>
      </c>
      <c r="AS235" s="68" t="s">
        <v>458</v>
      </c>
      <c r="AT235" s="68" t="s">
        <v>458</v>
      </c>
      <c r="AU235" s="68" t="s">
        <v>458</v>
      </c>
      <c r="AV235" s="68" t="s">
        <v>458</v>
      </c>
      <c r="AW235" s="68" t="s">
        <v>458</v>
      </c>
      <c r="AX235" s="68" t="s">
        <v>458</v>
      </c>
      <c r="AY235" s="68" t="s">
        <v>458</v>
      </c>
      <c r="AZ235" s="68" t="s">
        <v>458</v>
      </c>
      <c r="BA235" s="68" t="s">
        <v>458</v>
      </c>
      <c r="BB235" s="68" t="s">
        <v>458</v>
      </c>
      <c r="BC235" s="68" t="s">
        <v>458</v>
      </c>
      <c r="BD235" s="68" t="s">
        <v>458</v>
      </c>
      <c r="BE235" s="68" t="s">
        <v>458</v>
      </c>
      <c r="BF235" s="68" t="s">
        <v>458</v>
      </c>
      <c r="BG235" s="68" t="s">
        <v>458</v>
      </c>
      <c r="BH235" s="68" t="s">
        <v>458</v>
      </c>
      <c r="BI235" s="68" t="s">
        <v>458</v>
      </c>
      <c r="BJ235" s="68" t="s">
        <v>458</v>
      </c>
      <c r="BK235" s="68" t="s">
        <v>458</v>
      </c>
      <c r="BL235" s="68" t="s">
        <v>458</v>
      </c>
      <c r="BM235" s="68" t="s">
        <v>458</v>
      </c>
      <c r="BN235" s="68" t="s">
        <v>1439</v>
      </c>
      <c r="BO235" s="68" t="s">
        <v>945</v>
      </c>
    </row>
    <row r="236" spans="1:67">
      <c r="A236" s="68">
        <v>234</v>
      </c>
      <c r="B236" s="68" t="s">
        <v>458</v>
      </c>
      <c r="C236" s="68" t="s">
        <v>458</v>
      </c>
      <c r="D236" s="68" t="s">
        <v>458</v>
      </c>
      <c r="E236" s="68" t="s">
        <v>458</v>
      </c>
      <c r="F236" s="68" t="s">
        <v>458</v>
      </c>
      <c r="G236" s="68" t="s">
        <v>458</v>
      </c>
      <c r="H236" s="68" t="s">
        <v>458</v>
      </c>
      <c r="I236" s="68" t="s">
        <v>458</v>
      </c>
      <c r="J236" s="68" t="s">
        <v>458</v>
      </c>
      <c r="K236" s="68" t="s">
        <v>458</v>
      </c>
      <c r="L236" s="68" t="s">
        <v>458</v>
      </c>
      <c r="M236" s="68" t="s">
        <v>458</v>
      </c>
      <c r="N236" s="68" t="s">
        <v>458</v>
      </c>
      <c r="O236" s="68" t="s">
        <v>458</v>
      </c>
      <c r="P236" s="68" t="s">
        <v>458</v>
      </c>
      <c r="Q236" s="68" t="s">
        <v>1439</v>
      </c>
      <c r="R236" s="68" t="s">
        <v>458</v>
      </c>
      <c r="S236" s="68" t="s">
        <v>458</v>
      </c>
      <c r="T236" s="68" t="s">
        <v>458</v>
      </c>
      <c r="U236" s="68" t="s">
        <v>458</v>
      </c>
      <c r="V236" s="68" t="s">
        <v>458</v>
      </c>
      <c r="W236" s="68" t="s">
        <v>458</v>
      </c>
      <c r="X236" s="68" t="s">
        <v>458</v>
      </c>
      <c r="Y236" s="68" t="s">
        <v>1439</v>
      </c>
      <c r="Z236" s="68" t="s">
        <v>458</v>
      </c>
      <c r="AA236" s="68" t="s">
        <v>458</v>
      </c>
      <c r="AB236" s="68" t="s">
        <v>458</v>
      </c>
      <c r="AC236" s="68" t="s">
        <v>458</v>
      </c>
      <c r="AD236" s="68" t="s">
        <v>458</v>
      </c>
      <c r="AE236" s="68" t="s">
        <v>458</v>
      </c>
      <c r="AF236" s="68" t="s">
        <v>458</v>
      </c>
      <c r="AG236" s="68" t="s">
        <v>458</v>
      </c>
      <c r="AH236" s="68" t="s">
        <v>458</v>
      </c>
      <c r="AI236" s="68" t="s">
        <v>458</v>
      </c>
      <c r="AJ236" s="68" t="s">
        <v>458</v>
      </c>
      <c r="AK236" s="68" t="s">
        <v>458</v>
      </c>
      <c r="AL236" s="68" t="s">
        <v>458</v>
      </c>
      <c r="AM236" s="68" t="s">
        <v>458</v>
      </c>
      <c r="AN236" s="68" t="s">
        <v>458</v>
      </c>
      <c r="AO236" s="68" t="s">
        <v>458</v>
      </c>
      <c r="AP236" s="68" t="s">
        <v>458</v>
      </c>
      <c r="AQ236" s="68" t="s">
        <v>458</v>
      </c>
      <c r="AR236" s="68" t="s">
        <v>458</v>
      </c>
      <c r="AS236" s="68" t="s">
        <v>458</v>
      </c>
      <c r="AT236" s="68" t="s">
        <v>458</v>
      </c>
      <c r="AU236" s="68" t="s">
        <v>458</v>
      </c>
      <c r="AV236" s="68" t="s">
        <v>458</v>
      </c>
      <c r="AW236" s="68" t="s">
        <v>458</v>
      </c>
      <c r="AX236" s="68" t="s">
        <v>458</v>
      </c>
      <c r="AY236" s="68" t="s">
        <v>458</v>
      </c>
      <c r="AZ236" s="68" t="s">
        <v>458</v>
      </c>
      <c r="BA236" s="68" t="s">
        <v>458</v>
      </c>
      <c r="BB236" s="68" t="s">
        <v>458</v>
      </c>
      <c r="BC236" s="68" t="s">
        <v>458</v>
      </c>
      <c r="BD236" s="68" t="s">
        <v>458</v>
      </c>
      <c r="BE236" s="68" t="s">
        <v>458</v>
      </c>
      <c r="BF236" s="68" t="s">
        <v>458</v>
      </c>
      <c r="BG236" s="68" t="s">
        <v>458</v>
      </c>
      <c r="BH236" s="68" t="s">
        <v>458</v>
      </c>
      <c r="BI236" s="68" t="s">
        <v>458</v>
      </c>
      <c r="BJ236" s="68" t="s">
        <v>458</v>
      </c>
      <c r="BK236" s="68" t="s">
        <v>458</v>
      </c>
      <c r="BL236" s="68" t="s">
        <v>458</v>
      </c>
      <c r="BM236" s="68" t="s">
        <v>458</v>
      </c>
      <c r="BN236" s="68" t="s">
        <v>1439</v>
      </c>
      <c r="BO236" s="68" t="s">
        <v>945</v>
      </c>
    </row>
    <row r="237" spans="1:67">
      <c r="A237" s="68">
        <v>235</v>
      </c>
      <c r="B237" s="68" t="s">
        <v>458</v>
      </c>
      <c r="C237" s="68" t="s">
        <v>458</v>
      </c>
      <c r="D237" s="68" t="s">
        <v>458</v>
      </c>
      <c r="E237" s="68" t="s">
        <v>458</v>
      </c>
      <c r="F237" s="68" t="s">
        <v>458</v>
      </c>
      <c r="G237" s="68" t="s">
        <v>458</v>
      </c>
      <c r="H237" s="68" t="s">
        <v>458</v>
      </c>
      <c r="I237" s="68" t="s">
        <v>458</v>
      </c>
      <c r="J237" s="68" t="s">
        <v>458</v>
      </c>
      <c r="K237" s="68" t="s">
        <v>458</v>
      </c>
      <c r="L237" s="68" t="s">
        <v>458</v>
      </c>
      <c r="M237" s="68" t="s">
        <v>458</v>
      </c>
      <c r="N237" s="68" t="s">
        <v>458</v>
      </c>
      <c r="O237" s="68" t="s">
        <v>458</v>
      </c>
      <c r="P237" s="68" t="s">
        <v>458</v>
      </c>
      <c r="Q237" s="68" t="s">
        <v>1439</v>
      </c>
      <c r="R237" s="68" t="s">
        <v>458</v>
      </c>
      <c r="S237" s="68" t="s">
        <v>458</v>
      </c>
      <c r="T237" s="68" t="s">
        <v>458</v>
      </c>
      <c r="U237" s="68" t="s">
        <v>458</v>
      </c>
      <c r="V237" s="68" t="s">
        <v>458</v>
      </c>
      <c r="W237" s="68" t="s">
        <v>458</v>
      </c>
      <c r="X237" s="68" t="s">
        <v>458</v>
      </c>
      <c r="Y237" s="68" t="s">
        <v>1439</v>
      </c>
      <c r="Z237" s="68" t="s">
        <v>458</v>
      </c>
      <c r="AA237" s="68" t="s">
        <v>458</v>
      </c>
      <c r="AB237" s="68" t="s">
        <v>458</v>
      </c>
      <c r="AC237" s="68" t="s">
        <v>458</v>
      </c>
      <c r="AD237" s="68" t="s">
        <v>458</v>
      </c>
      <c r="AE237" s="68" t="s">
        <v>458</v>
      </c>
      <c r="AF237" s="68" t="s">
        <v>458</v>
      </c>
      <c r="AG237" s="68" t="s">
        <v>458</v>
      </c>
      <c r="AH237" s="68" t="s">
        <v>458</v>
      </c>
      <c r="AI237" s="68" t="s">
        <v>458</v>
      </c>
      <c r="AJ237" s="68" t="s">
        <v>458</v>
      </c>
      <c r="AK237" s="68" t="s">
        <v>458</v>
      </c>
      <c r="AL237" s="68" t="s">
        <v>458</v>
      </c>
      <c r="AM237" s="68" t="s">
        <v>458</v>
      </c>
      <c r="AN237" s="68" t="s">
        <v>458</v>
      </c>
      <c r="AO237" s="68" t="s">
        <v>458</v>
      </c>
      <c r="AP237" s="68" t="s">
        <v>458</v>
      </c>
      <c r="AQ237" s="68" t="s">
        <v>458</v>
      </c>
      <c r="AR237" s="68" t="s">
        <v>458</v>
      </c>
      <c r="AS237" s="68" t="s">
        <v>458</v>
      </c>
      <c r="AT237" s="68" t="s">
        <v>458</v>
      </c>
      <c r="AU237" s="68" t="s">
        <v>458</v>
      </c>
      <c r="AV237" s="68" t="s">
        <v>458</v>
      </c>
      <c r="AW237" s="68" t="s">
        <v>458</v>
      </c>
      <c r="AX237" s="68" t="s">
        <v>458</v>
      </c>
      <c r="AY237" s="68" t="s">
        <v>458</v>
      </c>
      <c r="AZ237" s="68" t="s">
        <v>458</v>
      </c>
      <c r="BA237" s="68" t="s">
        <v>458</v>
      </c>
      <c r="BB237" s="68" t="s">
        <v>458</v>
      </c>
      <c r="BC237" s="68" t="s">
        <v>458</v>
      </c>
      <c r="BD237" s="68" t="s">
        <v>458</v>
      </c>
      <c r="BE237" s="68" t="s">
        <v>458</v>
      </c>
      <c r="BF237" s="68" t="s">
        <v>458</v>
      </c>
      <c r="BG237" s="68" t="s">
        <v>458</v>
      </c>
      <c r="BH237" s="68" t="s">
        <v>458</v>
      </c>
      <c r="BI237" s="68" t="s">
        <v>458</v>
      </c>
      <c r="BJ237" s="68" t="s">
        <v>458</v>
      </c>
      <c r="BK237" s="68" t="s">
        <v>458</v>
      </c>
      <c r="BL237" s="68" t="s">
        <v>458</v>
      </c>
      <c r="BM237" s="68" t="s">
        <v>458</v>
      </c>
      <c r="BN237" s="68" t="s">
        <v>1439</v>
      </c>
      <c r="BO237" s="68" t="s">
        <v>945</v>
      </c>
    </row>
    <row r="238" spans="1:67">
      <c r="A238" s="68">
        <v>236</v>
      </c>
      <c r="B238" s="68" t="s">
        <v>458</v>
      </c>
      <c r="C238" s="68" t="s">
        <v>458</v>
      </c>
      <c r="D238" s="68" t="s">
        <v>458</v>
      </c>
      <c r="E238" s="68" t="s">
        <v>458</v>
      </c>
      <c r="F238" s="68" t="s">
        <v>458</v>
      </c>
      <c r="G238" s="68" t="s">
        <v>458</v>
      </c>
      <c r="H238" s="68" t="s">
        <v>458</v>
      </c>
      <c r="I238" s="68" t="s">
        <v>458</v>
      </c>
      <c r="J238" s="68" t="s">
        <v>458</v>
      </c>
      <c r="K238" s="68" t="s">
        <v>458</v>
      </c>
      <c r="L238" s="68" t="s">
        <v>458</v>
      </c>
      <c r="M238" s="68" t="s">
        <v>458</v>
      </c>
      <c r="N238" s="68" t="s">
        <v>458</v>
      </c>
      <c r="O238" s="68" t="s">
        <v>458</v>
      </c>
      <c r="P238" s="68" t="s">
        <v>458</v>
      </c>
      <c r="Q238" s="68" t="s">
        <v>1439</v>
      </c>
      <c r="R238" s="68" t="s">
        <v>458</v>
      </c>
      <c r="S238" s="68" t="s">
        <v>458</v>
      </c>
      <c r="T238" s="68" t="s">
        <v>458</v>
      </c>
      <c r="U238" s="68" t="s">
        <v>458</v>
      </c>
      <c r="V238" s="68" t="s">
        <v>458</v>
      </c>
      <c r="W238" s="68" t="s">
        <v>458</v>
      </c>
      <c r="X238" s="68" t="s">
        <v>458</v>
      </c>
      <c r="Y238" s="68" t="s">
        <v>1439</v>
      </c>
      <c r="Z238" s="68" t="s">
        <v>458</v>
      </c>
      <c r="AA238" s="68" t="s">
        <v>458</v>
      </c>
      <c r="AB238" s="68" t="s">
        <v>458</v>
      </c>
      <c r="AC238" s="68" t="s">
        <v>458</v>
      </c>
      <c r="AD238" s="68" t="s">
        <v>458</v>
      </c>
      <c r="AE238" s="68" t="s">
        <v>458</v>
      </c>
      <c r="AF238" s="68" t="s">
        <v>458</v>
      </c>
      <c r="AG238" s="68" t="s">
        <v>458</v>
      </c>
      <c r="AH238" s="68" t="s">
        <v>458</v>
      </c>
      <c r="AI238" s="68" t="s">
        <v>458</v>
      </c>
      <c r="AJ238" s="68" t="s">
        <v>458</v>
      </c>
      <c r="AK238" s="68" t="s">
        <v>458</v>
      </c>
      <c r="AL238" s="68" t="s">
        <v>458</v>
      </c>
      <c r="AM238" s="68" t="s">
        <v>458</v>
      </c>
      <c r="AN238" s="68" t="s">
        <v>458</v>
      </c>
      <c r="AO238" s="68" t="s">
        <v>458</v>
      </c>
      <c r="AP238" s="68" t="s">
        <v>458</v>
      </c>
      <c r="AQ238" s="68" t="s">
        <v>458</v>
      </c>
      <c r="AR238" s="68" t="s">
        <v>458</v>
      </c>
      <c r="AS238" s="68" t="s">
        <v>458</v>
      </c>
      <c r="AT238" s="68" t="s">
        <v>458</v>
      </c>
      <c r="AU238" s="68" t="s">
        <v>458</v>
      </c>
      <c r="AV238" s="68" t="s">
        <v>458</v>
      </c>
      <c r="AW238" s="68" t="s">
        <v>458</v>
      </c>
      <c r="AX238" s="68" t="s">
        <v>458</v>
      </c>
      <c r="AY238" s="68" t="s">
        <v>458</v>
      </c>
      <c r="AZ238" s="68" t="s">
        <v>458</v>
      </c>
      <c r="BA238" s="68" t="s">
        <v>458</v>
      </c>
      <c r="BB238" s="68" t="s">
        <v>458</v>
      </c>
      <c r="BC238" s="68" t="s">
        <v>458</v>
      </c>
      <c r="BD238" s="68" t="s">
        <v>458</v>
      </c>
      <c r="BE238" s="68" t="s">
        <v>458</v>
      </c>
      <c r="BF238" s="68" t="s">
        <v>458</v>
      </c>
      <c r="BG238" s="68" t="s">
        <v>458</v>
      </c>
      <c r="BH238" s="68" t="s">
        <v>458</v>
      </c>
      <c r="BI238" s="68" t="s">
        <v>458</v>
      </c>
      <c r="BJ238" s="68" t="s">
        <v>458</v>
      </c>
      <c r="BK238" s="68" t="s">
        <v>458</v>
      </c>
      <c r="BL238" s="68" t="s">
        <v>458</v>
      </c>
      <c r="BM238" s="68" t="s">
        <v>458</v>
      </c>
      <c r="BN238" s="68" t="s">
        <v>1439</v>
      </c>
      <c r="BO238" s="68" t="s">
        <v>945</v>
      </c>
    </row>
    <row r="239" spans="1:67">
      <c r="A239" s="68">
        <v>237</v>
      </c>
      <c r="B239" s="68" t="s">
        <v>458</v>
      </c>
      <c r="C239" s="68" t="s">
        <v>458</v>
      </c>
      <c r="D239" s="68" t="s">
        <v>458</v>
      </c>
      <c r="E239" s="68" t="s">
        <v>458</v>
      </c>
      <c r="F239" s="68" t="s">
        <v>458</v>
      </c>
      <c r="G239" s="68" t="s">
        <v>458</v>
      </c>
      <c r="H239" s="68" t="s">
        <v>458</v>
      </c>
      <c r="I239" s="68" t="s">
        <v>458</v>
      </c>
      <c r="J239" s="68" t="s">
        <v>458</v>
      </c>
      <c r="K239" s="68" t="s">
        <v>458</v>
      </c>
      <c r="L239" s="68" t="s">
        <v>458</v>
      </c>
      <c r="M239" s="68" t="s">
        <v>458</v>
      </c>
      <c r="N239" s="68" t="s">
        <v>458</v>
      </c>
      <c r="O239" s="68" t="s">
        <v>458</v>
      </c>
      <c r="P239" s="68" t="s">
        <v>458</v>
      </c>
      <c r="Q239" s="68" t="s">
        <v>1439</v>
      </c>
      <c r="R239" s="68" t="s">
        <v>458</v>
      </c>
      <c r="S239" s="68" t="s">
        <v>458</v>
      </c>
      <c r="T239" s="68" t="s">
        <v>458</v>
      </c>
      <c r="U239" s="68" t="s">
        <v>458</v>
      </c>
      <c r="V239" s="68" t="s">
        <v>458</v>
      </c>
      <c r="W239" s="68" t="s">
        <v>458</v>
      </c>
      <c r="X239" s="68" t="s">
        <v>458</v>
      </c>
      <c r="Y239" s="68" t="s">
        <v>1439</v>
      </c>
      <c r="Z239" s="68" t="s">
        <v>458</v>
      </c>
      <c r="AA239" s="68" t="s">
        <v>458</v>
      </c>
      <c r="AB239" s="68" t="s">
        <v>458</v>
      </c>
      <c r="AC239" s="68" t="s">
        <v>458</v>
      </c>
      <c r="AD239" s="68" t="s">
        <v>458</v>
      </c>
      <c r="AE239" s="68" t="s">
        <v>458</v>
      </c>
      <c r="AF239" s="68" t="s">
        <v>458</v>
      </c>
      <c r="AG239" s="68" t="s">
        <v>458</v>
      </c>
      <c r="AH239" s="68" t="s">
        <v>458</v>
      </c>
      <c r="AI239" s="68" t="s">
        <v>458</v>
      </c>
      <c r="AJ239" s="68" t="s">
        <v>458</v>
      </c>
      <c r="AK239" s="68" t="s">
        <v>458</v>
      </c>
      <c r="AL239" s="68" t="s">
        <v>458</v>
      </c>
      <c r="AM239" s="68" t="s">
        <v>458</v>
      </c>
      <c r="AN239" s="68" t="s">
        <v>458</v>
      </c>
      <c r="AO239" s="68" t="s">
        <v>458</v>
      </c>
      <c r="AP239" s="68" t="s">
        <v>458</v>
      </c>
      <c r="AQ239" s="68" t="s">
        <v>458</v>
      </c>
      <c r="AR239" s="68" t="s">
        <v>458</v>
      </c>
      <c r="AS239" s="68" t="s">
        <v>458</v>
      </c>
      <c r="AT239" s="68" t="s">
        <v>458</v>
      </c>
      <c r="AU239" s="68" t="s">
        <v>458</v>
      </c>
      <c r="AV239" s="68" t="s">
        <v>458</v>
      </c>
      <c r="AW239" s="68" t="s">
        <v>458</v>
      </c>
      <c r="AX239" s="68" t="s">
        <v>458</v>
      </c>
      <c r="AY239" s="68" t="s">
        <v>458</v>
      </c>
      <c r="AZ239" s="68" t="s">
        <v>458</v>
      </c>
      <c r="BA239" s="68" t="s">
        <v>458</v>
      </c>
      <c r="BB239" s="68" t="s">
        <v>458</v>
      </c>
      <c r="BC239" s="68" t="s">
        <v>458</v>
      </c>
      <c r="BD239" s="68" t="s">
        <v>458</v>
      </c>
      <c r="BE239" s="68" t="s">
        <v>458</v>
      </c>
      <c r="BF239" s="68" t="s">
        <v>458</v>
      </c>
      <c r="BG239" s="68" t="s">
        <v>458</v>
      </c>
      <c r="BH239" s="68" t="s">
        <v>458</v>
      </c>
      <c r="BI239" s="68" t="s">
        <v>458</v>
      </c>
      <c r="BJ239" s="68" t="s">
        <v>458</v>
      </c>
      <c r="BK239" s="68" t="s">
        <v>458</v>
      </c>
      <c r="BL239" s="68" t="s">
        <v>458</v>
      </c>
      <c r="BM239" s="68" t="s">
        <v>458</v>
      </c>
      <c r="BN239" s="68" t="s">
        <v>1439</v>
      </c>
      <c r="BO239" s="68" t="s">
        <v>945</v>
      </c>
    </row>
    <row r="240" spans="1:67">
      <c r="A240" s="68">
        <v>238</v>
      </c>
      <c r="B240" s="68" t="s">
        <v>458</v>
      </c>
      <c r="C240" s="68" t="s">
        <v>458</v>
      </c>
      <c r="D240" s="68" t="s">
        <v>458</v>
      </c>
      <c r="E240" s="68" t="s">
        <v>458</v>
      </c>
      <c r="F240" s="68" t="s">
        <v>458</v>
      </c>
      <c r="G240" s="68" t="s">
        <v>458</v>
      </c>
      <c r="H240" s="68" t="s">
        <v>458</v>
      </c>
      <c r="I240" s="68" t="s">
        <v>458</v>
      </c>
      <c r="J240" s="68" t="s">
        <v>458</v>
      </c>
      <c r="K240" s="68" t="s">
        <v>458</v>
      </c>
      <c r="L240" s="68" t="s">
        <v>458</v>
      </c>
      <c r="M240" s="68" t="s">
        <v>458</v>
      </c>
      <c r="N240" s="68" t="s">
        <v>458</v>
      </c>
      <c r="O240" s="68" t="s">
        <v>458</v>
      </c>
      <c r="P240" s="68" t="s">
        <v>458</v>
      </c>
      <c r="Q240" s="68" t="s">
        <v>1439</v>
      </c>
      <c r="R240" s="68" t="s">
        <v>458</v>
      </c>
      <c r="S240" s="68" t="s">
        <v>458</v>
      </c>
      <c r="T240" s="68" t="s">
        <v>458</v>
      </c>
      <c r="U240" s="68" t="s">
        <v>458</v>
      </c>
      <c r="V240" s="68" t="s">
        <v>458</v>
      </c>
      <c r="W240" s="68" t="s">
        <v>458</v>
      </c>
      <c r="X240" s="68" t="s">
        <v>458</v>
      </c>
      <c r="Y240" s="68" t="s">
        <v>1439</v>
      </c>
      <c r="Z240" s="68" t="s">
        <v>458</v>
      </c>
      <c r="AA240" s="68" t="s">
        <v>458</v>
      </c>
      <c r="AB240" s="68" t="s">
        <v>458</v>
      </c>
      <c r="AC240" s="68" t="s">
        <v>458</v>
      </c>
      <c r="AD240" s="68" t="s">
        <v>458</v>
      </c>
      <c r="AE240" s="68" t="s">
        <v>458</v>
      </c>
      <c r="AF240" s="68" t="s">
        <v>458</v>
      </c>
      <c r="AG240" s="68" t="s">
        <v>458</v>
      </c>
      <c r="AH240" s="68" t="s">
        <v>458</v>
      </c>
      <c r="AI240" s="68" t="s">
        <v>458</v>
      </c>
      <c r="AJ240" s="68" t="s">
        <v>458</v>
      </c>
      <c r="AK240" s="68" t="s">
        <v>458</v>
      </c>
      <c r="AL240" s="68" t="s">
        <v>458</v>
      </c>
      <c r="AM240" s="68" t="s">
        <v>945</v>
      </c>
      <c r="AN240" s="68" t="s">
        <v>458</v>
      </c>
      <c r="AO240" s="68" t="s">
        <v>458</v>
      </c>
      <c r="AP240" s="68" t="s">
        <v>458</v>
      </c>
      <c r="AQ240" s="68" t="s">
        <v>458</v>
      </c>
      <c r="AR240" s="68" t="s">
        <v>458</v>
      </c>
      <c r="AS240" s="68" t="s">
        <v>458</v>
      </c>
      <c r="AT240" s="68" t="s">
        <v>458</v>
      </c>
      <c r="AU240" s="68" t="s">
        <v>458</v>
      </c>
      <c r="AV240" s="68" t="s">
        <v>458</v>
      </c>
      <c r="AW240" s="68" t="s">
        <v>458</v>
      </c>
      <c r="AX240" s="68" t="s">
        <v>458</v>
      </c>
      <c r="AY240" s="68" t="s">
        <v>458</v>
      </c>
      <c r="AZ240" s="68" t="s">
        <v>458</v>
      </c>
      <c r="BA240" s="68" t="s">
        <v>458</v>
      </c>
      <c r="BB240" s="68" t="s">
        <v>458</v>
      </c>
      <c r="BC240" s="68" t="s">
        <v>458</v>
      </c>
      <c r="BD240" s="68" t="s">
        <v>458</v>
      </c>
      <c r="BE240" s="68" t="s">
        <v>458</v>
      </c>
      <c r="BF240" s="68" t="s">
        <v>458</v>
      </c>
      <c r="BG240" s="68" t="s">
        <v>458</v>
      </c>
      <c r="BH240" s="68" t="s">
        <v>458</v>
      </c>
      <c r="BI240" s="68" t="s">
        <v>458</v>
      </c>
      <c r="BJ240" s="68" t="s">
        <v>458</v>
      </c>
      <c r="BK240" s="68" t="s">
        <v>458</v>
      </c>
      <c r="BL240" s="68" t="s">
        <v>458</v>
      </c>
      <c r="BM240" s="68" t="s">
        <v>458</v>
      </c>
      <c r="BN240" s="68" t="s">
        <v>1439</v>
      </c>
      <c r="BO240" s="68" t="s">
        <v>945</v>
      </c>
    </row>
    <row r="241" spans="1:67">
      <c r="A241" s="68">
        <v>239</v>
      </c>
      <c r="B241" s="68" t="s">
        <v>458</v>
      </c>
      <c r="C241" s="68" t="s">
        <v>458</v>
      </c>
      <c r="D241" s="68" t="s">
        <v>458</v>
      </c>
      <c r="E241" s="68" t="s">
        <v>458</v>
      </c>
      <c r="F241" s="68" t="s">
        <v>458</v>
      </c>
      <c r="G241" s="68" t="s">
        <v>458</v>
      </c>
      <c r="H241" s="68" t="s">
        <v>458</v>
      </c>
      <c r="I241" s="68" t="s">
        <v>458</v>
      </c>
      <c r="J241" s="68" t="s">
        <v>458</v>
      </c>
      <c r="K241" s="68" t="s">
        <v>458</v>
      </c>
      <c r="L241" s="68" t="s">
        <v>458</v>
      </c>
      <c r="M241" s="68" t="s">
        <v>458</v>
      </c>
      <c r="N241" s="68" t="s">
        <v>458</v>
      </c>
      <c r="O241" s="68" t="s">
        <v>458</v>
      </c>
      <c r="P241" s="68" t="s">
        <v>458</v>
      </c>
      <c r="Q241" s="68" t="s">
        <v>1439</v>
      </c>
      <c r="R241" s="68" t="s">
        <v>458</v>
      </c>
      <c r="S241" s="68" t="s">
        <v>458</v>
      </c>
      <c r="T241" s="68" t="s">
        <v>458</v>
      </c>
      <c r="U241" s="68" t="s">
        <v>458</v>
      </c>
      <c r="V241" s="68" t="s">
        <v>458</v>
      </c>
      <c r="W241" s="68" t="s">
        <v>458</v>
      </c>
      <c r="X241" s="68" t="s">
        <v>458</v>
      </c>
      <c r="Y241" s="68" t="s">
        <v>1439</v>
      </c>
      <c r="Z241" s="68" t="s">
        <v>458</v>
      </c>
      <c r="AA241" s="68" t="s">
        <v>458</v>
      </c>
      <c r="AB241" s="68" t="s">
        <v>458</v>
      </c>
      <c r="AC241" s="68" t="s">
        <v>458</v>
      </c>
      <c r="AD241" s="68" t="s">
        <v>458</v>
      </c>
      <c r="AE241" s="68" t="s">
        <v>458</v>
      </c>
      <c r="AF241" s="68" t="s">
        <v>458</v>
      </c>
      <c r="AG241" s="68" t="s">
        <v>458</v>
      </c>
      <c r="AH241" s="68" t="s">
        <v>458</v>
      </c>
      <c r="AI241" s="68" t="s">
        <v>458</v>
      </c>
      <c r="AJ241" s="68" t="s">
        <v>458</v>
      </c>
      <c r="AK241" s="68" t="s">
        <v>458</v>
      </c>
      <c r="AL241" s="68" t="s">
        <v>458</v>
      </c>
      <c r="AM241" s="68" t="s">
        <v>458</v>
      </c>
      <c r="AN241" s="68" t="s">
        <v>458</v>
      </c>
      <c r="AO241" s="68" t="s">
        <v>458</v>
      </c>
      <c r="AP241" s="68" t="s">
        <v>458</v>
      </c>
      <c r="AQ241" s="68" t="s">
        <v>458</v>
      </c>
      <c r="AR241" s="68" t="s">
        <v>458</v>
      </c>
      <c r="AS241" s="68" t="s">
        <v>458</v>
      </c>
      <c r="AT241" s="68" t="s">
        <v>458</v>
      </c>
      <c r="AU241" s="68" t="s">
        <v>458</v>
      </c>
      <c r="AV241" s="68" t="s">
        <v>458</v>
      </c>
      <c r="AW241" s="68" t="s">
        <v>458</v>
      </c>
      <c r="AX241" s="68" t="s">
        <v>458</v>
      </c>
      <c r="AY241" s="68" t="s">
        <v>458</v>
      </c>
      <c r="AZ241" s="68" t="s">
        <v>458</v>
      </c>
      <c r="BA241" s="68" t="s">
        <v>458</v>
      </c>
      <c r="BB241" s="68" t="s">
        <v>458</v>
      </c>
      <c r="BC241" s="68" t="s">
        <v>458</v>
      </c>
      <c r="BD241" s="68" t="s">
        <v>458</v>
      </c>
      <c r="BE241" s="68" t="s">
        <v>458</v>
      </c>
      <c r="BF241" s="68" t="s">
        <v>458</v>
      </c>
      <c r="BG241" s="68" t="s">
        <v>458</v>
      </c>
      <c r="BH241" s="68" t="s">
        <v>458</v>
      </c>
      <c r="BI241" s="68" t="s">
        <v>458</v>
      </c>
      <c r="BJ241" s="68" t="s">
        <v>458</v>
      </c>
      <c r="BK241" s="68" t="s">
        <v>458</v>
      </c>
      <c r="BL241" s="68" t="s">
        <v>458</v>
      </c>
      <c r="BM241" s="68" t="s">
        <v>458</v>
      </c>
      <c r="BN241" s="68" t="s">
        <v>1439</v>
      </c>
      <c r="BO241" s="68" t="s">
        <v>945</v>
      </c>
    </row>
    <row r="242" spans="1:67">
      <c r="A242" s="68">
        <v>240</v>
      </c>
      <c r="B242" s="68" t="s">
        <v>458</v>
      </c>
      <c r="C242" s="68" t="s">
        <v>458</v>
      </c>
      <c r="D242" s="68" t="s">
        <v>458</v>
      </c>
      <c r="E242" s="68" t="s">
        <v>458</v>
      </c>
      <c r="F242" s="68" t="s">
        <v>458</v>
      </c>
      <c r="G242" s="68" t="s">
        <v>458</v>
      </c>
      <c r="H242" s="68" t="s">
        <v>458</v>
      </c>
      <c r="I242" s="68" t="s">
        <v>458</v>
      </c>
      <c r="J242" s="68" t="s">
        <v>458</v>
      </c>
      <c r="K242" s="68" t="s">
        <v>458</v>
      </c>
      <c r="L242" s="68" t="s">
        <v>458</v>
      </c>
      <c r="M242" s="68" t="s">
        <v>458</v>
      </c>
      <c r="N242" s="68" t="s">
        <v>458</v>
      </c>
      <c r="O242" s="68" t="s">
        <v>458</v>
      </c>
      <c r="P242" s="68" t="s">
        <v>458</v>
      </c>
      <c r="Q242" s="68" t="s">
        <v>1439</v>
      </c>
      <c r="R242" s="68" t="s">
        <v>458</v>
      </c>
      <c r="S242" s="68" t="s">
        <v>458</v>
      </c>
      <c r="T242" s="68" t="s">
        <v>458</v>
      </c>
      <c r="U242" s="68" t="s">
        <v>458</v>
      </c>
      <c r="V242" s="68" t="s">
        <v>458</v>
      </c>
      <c r="W242" s="68" t="s">
        <v>458</v>
      </c>
      <c r="X242" s="68" t="s">
        <v>458</v>
      </c>
      <c r="Y242" s="68" t="s">
        <v>1439</v>
      </c>
      <c r="Z242" s="68" t="s">
        <v>458</v>
      </c>
      <c r="AA242" s="68" t="s">
        <v>458</v>
      </c>
      <c r="AB242" s="68" t="s">
        <v>458</v>
      </c>
      <c r="AC242" s="68" t="s">
        <v>458</v>
      </c>
      <c r="AD242" s="68" t="s">
        <v>458</v>
      </c>
      <c r="AE242" s="68" t="s">
        <v>458</v>
      </c>
      <c r="AF242" s="68" t="s">
        <v>458</v>
      </c>
      <c r="AG242" s="68" t="s">
        <v>458</v>
      </c>
      <c r="AH242" s="68" t="s">
        <v>458</v>
      </c>
      <c r="AI242" s="68" t="s">
        <v>458</v>
      </c>
      <c r="AJ242" s="68" t="s">
        <v>458</v>
      </c>
      <c r="AK242" s="68" t="s">
        <v>458</v>
      </c>
      <c r="AL242" s="68" t="s">
        <v>458</v>
      </c>
      <c r="AM242" s="68" t="s">
        <v>458</v>
      </c>
      <c r="AN242" s="68" t="s">
        <v>458</v>
      </c>
      <c r="AO242" s="68" t="s">
        <v>458</v>
      </c>
      <c r="AP242" s="68" t="s">
        <v>458</v>
      </c>
      <c r="AQ242" s="68" t="s">
        <v>458</v>
      </c>
      <c r="AR242" s="68" t="s">
        <v>458</v>
      </c>
      <c r="AS242" s="68" t="s">
        <v>458</v>
      </c>
      <c r="AT242" s="68" t="s">
        <v>458</v>
      </c>
      <c r="AU242" s="68" t="s">
        <v>458</v>
      </c>
      <c r="AV242" s="68" t="s">
        <v>458</v>
      </c>
      <c r="AW242" s="68" t="s">
        <v>458</v>
      </c>
      <c r="AX242" s="68" t="s">
        <v>458</v>
      </c>
      <c r="AY242" s="68" t="s">
        <v>458</v>
      </c>
      <c r="AZ242" s="68" t="s">
        <v>458</v>
      </c>
      <c r="BA242" s="68" t="s">
        <v>458</v>
      </c>
      <c r="BB242" s="68" t="s">
        <v>458</v>
      </c>
      <c r="BC242" s="68" t="s">
        <v>458</v>
      </c>
      <c r="BD242" s="68" t="s">
        <v>458</v>
      </c>
      <c r="BE242" s="68" t="s">
        <v>458</v>
      </c>
      <c r="BF242" s="68" t="s">
        <v>458</v>
      </c>
      <c r="BG242" s="68" t="s">
        <v>458</v>
      </c>
      <c r="BH242" s="68" t="s">
        <v>458</v>
      </c>
      <c r="BI242" s="68" t="s">
        <v>458</v>
      </c>
      <c r="BJ242" s="68" t="s">
        <v>458</v>
      </c>
      <c r="BK242" s="68" t="s">
        <v>458</v>
      </c>
      <c r="BL242" s="68" t="s">
        <v>458</v>
      </c>
      <c r="BM242" s="68" t="s">
        <v>458</v>
      </c>
      <c r="BN242" s="68" t="s">
        <v>1439</v>
      </c>
      <c r="BO242" s="68" t="s">
        <v>945</v>
      </c>
    </row>
    <row r="243" spans="1:67">
      <c r="A243" s="68">
        <v>241</v>
      </c>
      <c r="B243" s="68" t="s">
        <v>458</v>
      </c>
      <c r="C243" s="68" t="s">
        <v>458</v>
      </c>
      <c r="D243" s="68" t="s">
        <v>458</v>
      </c>
      <c r="E243" s="68" t="s">
        <v>458</v>
      </c>
      <c r="F243" s="68" t="s">
        <v>458</v>
      </c>
      <c r="G243" s="68" t="s">
        <v>458</v>
      </c>
      <c r="H243" s="68" t="s">
        <v>458</v>
      </c>
      <c r="I243" s="68" t="s">
        <v>458</v>
      </c>
      <c r="J243" s="68" t="s">
        <v>458</v>
      </c>
      <c r="K243" s="68" t="s">
        <v>458</v>
      </c>
      <c r="L243" s="68" t="s">
        <v>458</v>
      </c>
      <c r="M243" s="68" t="s">
        <v>458</v>
      </c>
      <c r="N243" s="68" t="s">
        <v>458</v>
      </c>
      <c r="O243" s="68" t="s">
        <v>458</v>
      </c>
      <c r="P243" s="68" t="s">
        <v>458</v>
      </c>
      <c r="Q243" s="68" t="s">
        <v>1439</v>
      </c>
      <c r="R243" s="68" t="s">
        <v>458</v>
      </c>
      <c r="S243" s="68" t="s">
        <v>458</v>
      </c>
      <c r="T243" s="68" t="s">
        <v>458</v>
      </c>
      <c r="U243" s="68" t="s">
        <v>458</v>
      </c>
      <c r="V243" s="68" t="s">
        <v>458</v>
      </c>
      <c r="W243" s="68" t="s">
        <v>458</v>
      </c>
      <c r="X243" s="68" t="s">
        <v>458</v>
      </c>
      <c r="Y243" s="68" t="s">
        <v>1439</v>
      </c>
      <c r="Z243" s="68" t="s">
        <v>458</v>
      </c>
      <c r="AA243" s="68" t="s">
        <v>458</v>
      </c>
      <c r="AB243" s="68" t="s">
        <v>458</v>
      </c>
      <c r="AC243" s="68" t="s">
        <v>458</v>
      </c>
      <c r="AD243" s="68" t="s">
        <v>458</v>
      </c>
      <c r="AE243" s="68" t="s">
        <v>458</v>
      </c>
      <c r="AF243" s="68" t="s">
        <v>458</v>
      </c>
      <c r="AG243" s="68" t="s">
        <v>458</v>
      </c>
      <c r="AH243" s="68" t="s">
        <v>458</v>
      </c>
      <c r="AI243" s="68" t="s">
        <v>458</v>
      </c>
      <c r="AJ243" s="68" t="s">
        <v>458</v>
      </c>
      <c r="AK243" s="68" t="s">
        <v>458</v>
      </c>
      <c r="AL243" s="68" t="s">
        <v>458</v>
      </c>
      <c r="AM243" s="68" t="s">
        <v>458</v>
      </c>
      <c r="AN243" s="68" t="s">
        <v>458</v>
      </c>
      <c r="AO243" s="68" t="s">
        <v>458</v>
      </c>
      <c r="AP243" s="68" t="s">
        <v>458</v>
      </c>
      <c r="AQ243" s="68" t="s">
        <v>458</v>
      </c>
      <c r="AR243" s="68" t="s">
        <v>458</v>
      </c>
      <c r="AS243" s="68" t="s">
        <v>458</v>
      </c>
      <c r="AT243" s="68" t="s">
        <v>458</v>
      </c>
      <c r="AU243" s="68" t="s">
        <v>458</v>
      </c>
      <c r="AV243" s="68" t="s">
        <v>458</v>
      </c>
      <c r="AW243" s="68" t="s">
        <v>458</v>
      </c>
      <c r="AX243" s="68" t="s">
        <v>458</v>
      </c>
      <c r="AY243" s="68" t="s">
        <v>458</v>
      </c>
      <c r="AZ243" s="68" t="s">
        <v>458</v>
      </c>
      <c r="BA243" s="68" t="s">
        <v>458</v>
      </c>
      <c r="BB243" s="68" t="s">
        <v>458</v>
      </c>
      <c r="BC243" s="68" t="s">
        <v>458</v>
      </c>
      <c r="BD243" s="68" t="s">
        <v>458</v>
      </c>
      <c r="BE243" s="68" t="s">
        <v>458</v>
      </c>
      <c r="BF243" s="68" t="s">
        <v>458</v>
      </c>
      <c r="BG243" s="68" t="s">
        <v>458</v>
      </c>
      <c r="BH243" s="68" t="s">
        <v>458</v>
      </c>
      <c r="BI243" s="68" t="s">
        <v>458</v>
      </c>
      <c r="BJ243" s="68" t="s">
        <v>458</v>
      </c>
      <c r="BK243" s="68" t="s">
        <v>458</v>
      </c>
      <c r="BL243" s="68" t="s">
        <v>458</v>
      </c>
      <c r="BM243" s="68" t="s">
        <v>458</v>
      </c>
      <c r="BN243" s="68" t="s">
        <v>1439</v>
      </c>
      <c r="BO243" s="68" t="s">
        <v>945</v>
      </c>
    </row>
    <row r="244" spans="1:67">
      <c r="A244" s="68">
        <v>242</v>
      </c>
      <c r="B244" s="68" t="s">
        <v>458</v>
      </c>
      <c r="C244" s="68" t="s">
        <v>458</v>
      </c>
      <c r="D244" s="68" t="s">
        <v>458</v>
      </c>
      <c r="E244" s="68" t="s">
        <v>458</v>
      </c>
      <c r="F244" s="68" t="s">
        <v>458</v>
      </c>
      <c r="G244" s="68" t="s">
        <v>458</v>
      </c>
      <c r="H244" s="68" t="s">
        <v>458</v>
      </c>
      <c r="I244" s="68" t="s">
        <v>458</v>
      </c>
      <c r="J244" s="68" t="s">
        <v>458</v>
      </c>
      <c r="K244" s="68" t="s">
        <v>458</v>
      </c>
      <c r="L244" s="68" t="s">
        <v>458</v>
      </c>
      <c r="M244" s="68" t="s">
        <v>458</v>
      </c>
      <c r="N244" s="68" t="s">
        <v>458</v>
      </c>
      <c r="O244" s="68" t="s">
        <v>458</v>
      </c>
      <c r="P244" s="68" t="s">
        <v>458</v>
      </c>
      <c r="Q244" s="68" t="s">
        <v>1439</v>
      </c>
      <c r="R244" s="68" t="s">
        <v>458</v>
      </c>
      <c r="S244" s="68" t="s">
        <v>458</v>
      </c>
      <c r="T244" s="68" t="s">
        <v>458</v>
      </c>
      <c r="U244" s="68" t="s">
        <v>458</v>
      </c>
      <c r="V244" s="68" t="s">
        <v>458</v>
      </c>
      <c r="W244" s="68" t="s">
        <v>458</v>
      </c>
      <c r="X244" s="68" t="s">
        <v>458</v>
      </c>
      <c r="Y244" s="68" t="s">
        <v>1439</v>
      </c>
      <c r="Z244" s="68" t="s">
        <v>458</v>
      </c>
      <c r="AA244" s="68" t="s">
        <v>458</v>
      </c>
      <c r="AB244" s="68" t="s">
        <v>458</v>
      </c>
      <c r="AC244" s="68" t="s">
        <v>458</v>
      </c>
      <c r="AD244" s="68" t="s">
        <v>458</v>
      </c>
      <c r="AE244" s="68" t="s">
        <v>458</v>
      </c>
      <c r="AF244" s="68" t="s">
        <v>458</v>
      </c>
      <c r="AG244" s="68" t="s">
        <v>458</v>
      </c>
      <c r="AH244" s="68" t="s">
        <v>458</v>
      </c>
      <c r="AI244" s="68" t="s">
        <v>458</v>
      </c>
      <c r="AJ244" s="68" t="s">
        <v>458</v>
      </c>
      <c r="AK244" s="68" t="s">
        <v>458</v>
      </c>
      <c r="AL244" s="68" t="s">
        <v>458</v>
      </c>
      <c r="AM244" s="68" t="s">
        <v>458</v>
      </c>
      <c r="AN244" s="68" t="s">
        <v>458</v>
      </c>
      <c r="AO244" s="68" t="s">
        <v>458</v>
      </c>
      <c r="AP244" s="68" t="s">
        <v>458</v>
      </c>
      <c r="AQ244" s="68" t="s">
        <v>458</v>
      </c>
      <c r="AR244" s="68" t="s">
        <v>458</v>
      </c>
      <c r="AS244" s="68" t="s">
        <v>458</v>
      </c>
      <c r="AT244" s="68" t="s">
        <v>458</v>
      </c>
      <c r="AU244" s="68" t="s">
        <v>458</v>
      </c>
      <c r="AV244" s="68" t="s">
        <v>458</v>
      </c>
      <c r="AW244" s="68" t="s">
        <v>458</v>
      </c>
      <c r="AX244" s="68" t="s">
        <v>458</v>
      </c>
      <c r="AY244" s="68" t="s">
        <v>458</v>
      </c>
      <c r="AZ244" s="68" t="s">
        <v>458</v>
      </c>
      <c r="BA244" s="68" t="s">
        <v>458</v>
      </c>
      <c r="BB244" s="68" t="s">
        <v>458</v>
      </c>
      <c r="BC244" s="68" t="s">
        <v>458</v>
      </c>
      <c r="BD244" s="68" t="s">
        <v>458</v>
      </c>
      <c r="BE244" s="68" t="s">
        <v>458</v>
      </c>
      <c r="BF244" s="68" t="s">
        <v>458</v>
      </c>
      <c r="BG244" s="68" t="s">
        <v>458</v>
      </c>
      <c r="BH244" s="68" t="s">
        <v>458</v>
      </c>
      <c r="BI244" s="68" t="s">
        <v>458</v>
      </c>
      <c r="BJ244" s="68" t="s">
        <v>458</v>
      </c>
      <c r="BK244" s="68" t="s">
        <v>458</v>
      </c>
      <c r="BL244" s="68" t="s">
        <v>458</v>
      </c>
      <c r="BM244" s="68" t="s">
        <v>458</v>
      </c>
      <c r="BN244" s="68" t="s">
        <v>1439</v>
      </c>
      <c r="BO244" s="68" t="s">
        <v>945</v>
      </c>
    </row>
    <row r="245" spans="1:67">
      <c r="A245" s="68">
        <v>243</v>
      </c>
      <c r="B245" s="68" t="s">
        <v>458</v>
      </c>
      <c r="C245" s="68" t="s">
        <v>458</v>
      </c>
      <c r="D245" s="68" t="s">
        <v>458</v>
      </c>
      <c r="E245" s="68" t="s">
        <v>458</v>
      </c>
      <c r="F245" s="68" t="s">
        <v>458</v>
      </c>
      <c r="G245" s="68" t="s">
        <v>458</v>
      </c>
      <c r="H245" s="68" t="s">
        <v>458</v>
      </c>
      <c r="I245" s="68" t="s">
        <v>458</v>
      </c>
      <c r="J245" s="68" t="s">
        <v>458</v>
      </c>
      <c r="K245" s="68" t="s">
        <v>458</v>
      </c>
      <c r="L245" s="68" t="s">
        <v>458</v>
      </c>
      <c r="M245" s="68" t="s">
        <v>458</v>
      </c>
      <c r="N245" s="68" t="s">
        <v>458</v>
      </c>
      <c r="O245" s="68" t="s">
        <v>458</v>
      </c>
      <c r="P245" s="68" t="s">
        <v>458</v>
      </c>
      <c r="Q245" s="68" t="s">
        <v>1439</v>
      </c>
      <c r="R245" s="68" t="s">
        <v>458</v>
      </c>
      <c r="S245" s="68" t="s">
        <v>458</v>
      </c>
      <c r="T245" s="68" t="s">
        <v>458</v>
      </c>
      <c r="U245" s="68" t="s">
        <v>458</v>
      </c>
      <c r="V245" s="68" t="s">
        <v>458</v>
      </c>
      <c r="W245" s="68" t="s">
        <v>458</v>
      </c>
      <c r="X245" s="68" t="s">
        <v>458</v>
      </c>
      <c r="Y245" s="68" t="s">
        <v>1439</v>
      </c>
      <c r="Z245" s="68" t="s">
        <v>458</v>
      </c>
      <c r="AA245" s="68" t="s">
        <v>458</v>
      </c>
      <c r="AB245" s="68" t="s">
        <v>458</v>
      </c>
      <c r="AC245" s="68" t="s">
        <v>458</v>
      </c>
      <c r="AD245" s="68" t="s">
        <v>458</v>
      </c>
      <c r="AE245" s="68" t="s">
        <v>458</v>
      </c>
      <c r="AF245" s="68" t="s">
        <v>458</v>
      </c>
      <c r="AG245" s="68" t="s">
        <v>458</v>
      </c>
      <c r="AH245" s="68" t="s">
        <v>458</v>
      </c>
      <c r="AI245" s="68" t="s">
        <v>458</v>
      </c>
      <c r="AJ245" s="68" t="s">
        <v>458</v>
      </c>
      <c r="AK245" s="68" t="s">
        <v>458</v>
      </c>
      <c r="AL245" s="68" t="s">
        <v>458</v>
      </c>
      <c r="AM245" s="68" t="s">
        <v>458</v>
      </c>
      <c r="AN245" s="68" t="s">
        <v>458</v>
      </c>
      <c r="AO245" s="68" t="s">
        <v>458</v>
      </c>
      <c r="AP245" s="68" t="s">
        <v>458</v>
      </c>
      <c r="AQ245" s="68" t="s">
        <v>458</v>
      </c>
      <c r="AR245" s="68" t="s">
        <v>458</v>
      </c>
      <c r="AS245" s="68" t="s">
        <v>458</v>
      </c>
      <c r="AT245" s="68" t="s">
        <v>458</v>
      </c>
      <c r="AU245" s="68" t="s">
        <v>458</v>
      </c>
      <c r="AV245" s="68" t="s">
        <v>458</v>
      </c>
      <c r="AW245" s="68" t="s">
        <v>458</v>
      </c>
      <c r="AX245" s="68" t="s">
        <v>458</v>
      </c>
      <c r="AY245" s="68" t="s">
        <v>458</v>
      </c>
      <c r="AZ245" s="68" t="s">
        <v>458</v>
      </c>
      <c r="BA245" s="68" t="s">
        <v>458</v>
      </c>
      <c r="BB245" s="68" t="s">
        <v>458</v>
      </c>
      <c r="BC245" s="68" t="s">
        <v>458</v>
      </c>
      <c r="BD245" s="68" t="s">
        <v>458</v>
      </c>
      <c r="BE245" s="68" t="s">
        <v>458</v>
      </c>
      <c r="BF245" s="68" t="s">
        <v>458</v>
      </c>
      <c r="BG245" s="68" t="s">
        <v>458</v>
      </c>
      <c r="BH245" s="68" t="s">
        <v>458</v>
      </c>
      <c r="BI245" s="68" t="s">
        <v>458</v>
      </c>
      <c r="BJ245" s="68" t="s">
        <v>458</v>
      </c>
      <c r="BK245" s="68" t="s">
        <v>458</v>
      </c>
      <c r="BL245" s="68" t="s">
        <v>458</v>
      </c>
      <c r="BM245" s="68" t="s">
        <v>458</v>
      </c>
      <c r="BN245" s="68" t="s">
        <v>1439</v>
      </c>
      <c r="BO245" s="68" t="s">
        <v>945</v>
      </c>
    </row>
    <row r="246" spans="1:67">
      <c r="A246" s="68">
        <v>244</v>
      </c>
      <c r="B246" s="68" t="s">
        <v>458</v>
      </c>
      <c r="C246" s="68" t="s">
        <v>458</v>
      </c>
      <c r="D246" s="68" t="s">
        <v>458</v>
      </c>
      <c r="E246" s="68" t="s">
        <v>458</v>
      </c>
      <c r="F246" s="68" t="s">
        <v>458</v>
      </c>
      <c r="G246" s="68" t="s">
        <v>458</v>
      </c>
      <c r="H246" s="68" t="s">
        <v>458</v>
      </c>
      <c r="I246" s="68" t="s">
        <v>458</v>
      </c>
      <c r="J246" s="68" t="s">
        <v>458</v>
      </c>
      <c r="K246" s="68" t="s">
        <v>458</v>
      </c>
      <c r="L246" s="68" t="s">
        <v>458</v>
      </c>
      <c r="M246" s="68" t="s">
        <v>458</v>
      </c>
      <c r="N246" s="68" t="s">
        <v>458</v>
      </c>
      <c r="O246" s="68" t="s">
        <v>458</v>
      </c>
      <c r="P246" s="68" t="s">
        <v>458</v>
      </c>
      <c r="Q246" s="68" t="s">
        <v>1439</v>
      </c>
      <c r="R246" s="68" t="s">
        <v>458</v>
      </c>
      <c r="S246" s="68" t="s">
        <v>458</v>
      </c>
      <c r="T246" s="68" t="s">
        <v>458</v>
      </c>
      <c r="U246" s="68" t="s">
        <v>458</v>
      </c>
      <c r="V246" s="68" t="s">
        <v>458</v>
      </c>
      <c r="W246" s="68" t="s">
        <v>458</v>
      </c>
      <c r="X246" s="68" t="s">
        <v>458</v>
      </c>
      <c r="Y246" s="68" t="s">
        <v>1439</v>
      </c>
      <c r="Z246" s="68" t="s">
        <v>458</v>
      </c>
      <c r="AA246" s="68" t="s">
        <v>458</v>
      </c>
      <c r="AB246" s="68" t="s">
        <v>458</v>
      </c>
      <c r="AC246" s="68" t="s">
        <v>458</v>
      </c>
      <c r="AD246" s="68" t="s">
        <v>458</v>
      </c>
      <c r="AE246" s="68" t="s">
        <v>458</v>
      </c>
      <c r="AF246" s="68" t="s">
        <v>458</v>
      </c>
      <c r="AG246" s="68" t="s">
        <v>458</v>
      </c>
      <c r="AH246" s="68" t="s">
        <v>458</v>
      </c>
      <c r="AI246" s="68" t="s">
        <v>458</v>
      </c>
      <c r="AJ246" s="68" t="s">
        <v>458</v>
      </c>
      <c r="AK246" s="68" t="s">
        <v>458</v>
      </c>
      <c r="AL246" s="68" t="s">
        <v>458</v>
      </c>
      <c r="AM246" s="68" t="s">
        <v>458</v>
      </c>
      <c r="AN246" s="68" t="s">
        <v>458</v>
      </c>
      <c r="AO246" s="68" t="s">
        <v>458</v>
      </c>
      <c r="AP246" s="68" t="s">
        <v>458</v>
      </c>
      <c r="AQ246" s="68" t="s">
        <v>458</v>
      </c>
      <c r="AR246" s="68" t="s">
        <v>458</v>
      </c>
      <c r="AS246" s="68" t="s">
        <v>458</v>
      </c>
      <c r="AT246" s="68" t="s">
        <v>458</v>
      </c>
      <c r="AU246" s="68" t="s">
        <v>458</v>
      </c>
      <c r="AV246" s="68" t="s">
        <v>458</v>
      </c>
      <c r="AW246" s="68" t="s">
        <v>458</v>
      </c>
      <c r="AX246" s="68" t="s">
        <v>458</v>
      </c>
      <c r="AY246" s="68" t="s">
        <v>458</v>
      </c>
      <c r="AZ246" s="68" t="s">
        <v>458</v>
      </c>
      <c r="BA246" s="68" t="s">
        <v>458</v>
      </c>
      <c r="BB246" s="68" t="s">
        <v>458</v>
      </c>
      <c r="BC246" s="68" t="s">
        <v>458</v>
      </c>
      <c r="BD246" s="68" t="s">
        <v>458</v>
      </c>
      <c r="BE246" s="68" t="s">
        <v>458</v>
      </c>
      <c r="BF246" s="68" t="s">
        <v>458</v>
      </c>
      <c r="BG246" s="68" t="s">
        <v>458</v>
      </c>
      <c r="BH246" s="68" t="s">
        <v>458</v>
      </c>
      <c r="BI246" s="68" t="s">
        <v>458</v>
      </c>
      <c r="BJ246" s="68" t="s">
        <v>458</v>
      </c>
      <c r="BK246" s="68" t="s">
        <v>458</v>
      </c>
      <c r="BL246" s="68" t="s">
        <v>458</v>
      </c>
      <c r="BM246" s="68" t="s">
        <v>458</v>
      </c>
      <c r="BN246" s="68" t="s">
        <v>1439</v>
      </c>
      <c r="BO246" s="68" t="s">
        <v>945</v>
      </c>
    </row>
    <row r="247" spans="1:67">
      <c r="A247" s="68">
        <v>245</v>
      </c>
      <c r="B247" s="68" t="s">
        <v>458</v>
      </c>
      <c r="C247" s="68" t="s">
        <v>458</v>
      </c>
      <c r="D247" s="68" t="s">
        <v>458</v>
      </c>
      <c r="E247" s="68" t="s">
        <v>458</v>
      </c>
      <c r="F247" s="68" t="s">
        <v>458</v>
      </c>
      <c r="G247" s="68" t="s">
        <v>458</v>
      </c>
      <c r="H247" s="68" t="s">
        <v>458</v>
      </c>
      <c r="I247" s="68" t="s">
        <v>458</v>
      </c>
      <c r="J247" s="68" t="s">
        <v>458</v>
      </c>
      <c r="K247" s="68" t="s">
        <v>458</v>
      </c>
      <c r="L247" s="68" t="s">
        <v>458</v>
      </c>
      <c r="M247" s="68" t="s">
        <v>458</v>
      </c>
      <c r="N247" s="68" t="s">
        <v>458</v>
      </c>
      <c r="O247" s="68" t="s">
        <v>458</v>
      </c>
      <c r="P247" s="68" t="s">
        <v>458</v>
      </c>
      <c r="Q247" s="68" t="s">
        <v>1439</v>
      </c>
      <c r="R247" s="68" t="s">
        <v>458</v>
      </c>
      <c r="S247" s="68" t="s">
        <v>458</v>
      </c>
      <c r="T247" s="68" t="s">
        <v>458</v>
      </c>
      <c r="U247" s="68" t="s">
        <v>458</v>
      </c>
      <c r="V247" s="68" t="s">
        <v>458</v>
      </c>
      <c r="W247" s="68" t="s">
        <v>458</v>
      </c>
      <c r="X247" s="68" t="s">
        <v>458</v>
      </c>
      <c r="Y247" s="68" t="s">
        <v>1439</v>
      </c>
      <c r="Z247" s="68" t="s">
        <v>458</v>
      </c>
      <c r="AA247" s="68" t="s">
        <v>458</v>
      </c>
      <c r="AB247" s="68" t="s">
        <v>458</v>
      </c>
      <c r="AC247" s="68" t="s">
        <v>458</v>
      </c>
      <c r="AD247" s="68" t="s">
        <v>458</v>
      </c>
      <c r="AE247" s="68" t="s">
        <v>458</v>
      </c>
      <c r="AF247" s="68" t="s">
        <v>458</v>
      </c>
      <c r="AG247" s="68" t="s">
        <v>458</v>
      </c>
      <c r="AH247" s="68" t="s">
        <v>458</v>
      </c>
      <c r="AI247" s="68" t="s">
        <v>458</v>
      </c>
      <c r="AJ247" s="68" t="s">
        <v>458</v>
      </c>
      <c r="AK247" s="68" t="s">
        <v>458</v>
      </c>
      <c r="AL247" s="68" t="s">
        <v>458</v>
      </c>
      <c r="AM247" s="68" t="s">
        <v>458</v>
      </c>
      <c r="AN247" s="68" t="s">
        <v>458</v>
      </c>
      <c r="AO247" s="68" t="s">
        <v>458</v>
      </c>
      <c r="AP247" s="68" t="s">
        <v>458</v>
      </c>
      <c r="AQ247" s="68" t="s">
        <v>458</v>
      </c>
      <c r="AR247" s="68" t="s">
        <v>458</v>
      </c>
      <c r="AS247" s="68" t="s">
        <v>458</v>
      </c>
      <c r="AT247" s="68" t="s">
        <v>458</v>
      </c>
      <c r="AU247" s="68" t="s">
        <v>458</v>
      </c>
      <c r="AV247" s="68" t="s">
        <v>458</v>
      </c>
      <c r="AW247" s="68" t="s">
        <v>458</v>
      </c>
      <c r="AX247" s="68" t="s">
        <v>458</v>
      </c>
      <c r="AY247" s="68" t="s">
        <v>458</v>
      </c>
      <c r="AZ247" s="68" t="s">
        <v>458</v>
      </c>
      <c r="BA247" s="68" t="s">
        <v>458</v>
      </c>
      <c r="BB247" s="68" t="s">
        <v>458</v>
      </c>
      <c r="BC247" s="68" t="s">
        <v>458</v>
      </c>
      <c r="BD247" s="68" t="s">
        <v>458</v>
      </c>
      <c r="BE247" s="68" t="s">
        <v>458</v>
      </c>
      <c r="BF247" s="68" t="s">
        <v>458</v>
      </c>
      <c r="BG247" s="68" t="s">
        <v>458</v>
      </c>
      <c r="BH247" s="68" t="s">
        <v>458</v>
      </c>
      <c r="BI247" s="68" t="s">
        <v>458</v>
      </c>
      <c r="BJ247" s="68" t="s">
        <v>458</v>
      </c>
      <c r="BK247" s="68" t="s">
        <v>458</v>
      </c>
      <c r="BL247" s="68" t="s">
        <v>458</v>
      </c>
      <c r="BM247" s="68" t="s">
        <v>458</v>
      </c>
      <c r="BN247" s="68" t="s">
        <v>1439</v>
      </c>
      <c r="BO247" s="68" t="s">
        <v>945</v>
      </c>
    </row>
    <row r="248" spans="1:67">
      <c r="A248" s="68">
        <v>246</v>
      </c>
      <c r="B248" s="68" t="s">
        <v>458</v>
      </c>
      <c r="C248" s="68" t="s">
        <v>458</v>
      </c>
      <c r="D248" s="68" t="s">
        <v>458</v>
      </c>
      <c r="E248" s="68" t="s">
        <v>458</v>
      </c>
      <c r="F248" s="68" t="s">
        <v>458</v>
      </c>
      <c r="G248" s="68" t="s">
        <v>458</v>
      </c>
      <c r="H248" s="68" t="s">
        <v>458</v>
      </c>
      <c r="I248" s="68" t="s">
        <v>458</v>
      </c>
      <c r="J248" s="68" t="s">
        <v>458</v>
      </c>
      <c r="K248" s="68" t="s">
        <v>458</v>
      </c>
      <c r="L248" s="68" t="s">
        <v>458</v>
      </c>
      <c r="M248" s="68" t="s">
        <v>458</v>
      </c>
      <c r="N248" s="68" t="s">
        <v>458</v>
      </c>
      <c r="O248" s="68" t="s">
        <v>458</v>
      </c>
      <c r="P248" s="68" t="s">
        <v>458</v>
      </c>
      <c r="Q248" s="68" t="s">
        <v>1439</v>
      </c>
      <c r="R248" s="68" t="s">
        <v>458</v>
      </c>
      <c r="S248" s="68" t="s">
        <v>458</v>
      </c>
      <c r="T248" s="68" t="s">
        <v>458</v>
      </c>
      <c r="U248" s="68" t="s">
        <v>458</v>
      </c>
      <c r="V248" s="68" t="s">
        <v>458</v>
      </c>
      <c r="W248" s="68" t="s">
        <v>458</v>
      </c>
      <c r="X248" s="68" t="s">
        <v>458</v>
      </c>
      <c r="Y248" s="68" t="s">
        <v>1439</v>
      </c>
      <c r="Z248" s="68" t="s">
        <v>458</v>
      </c>
      <c r="AA248" s="68" t="s">
        <v>458</v>
      </c>
      <c r="AB248" s="68" t="s">
        <v>458</v>
      </c>
      <c r="AC248" s="68" t="s">
        <v>458</v>
      </c>
      <c r="AD248" s="68" t="s">
        <v>458</v>
      </c>
      <c r="AE248" s="68" t="s">
        <v>458</v>
      </c>
      <c r="AF248" s="68" t="s">
        <v>458</v>
      </c>
      <c r="AG248" s="68" t="s">
        <v>458</v>
      </c>
      <c r="AH248" s="68" t="s">
        <v>458</v>
      </c>
      <c r="AI248" s="68" t="s">
        <v>458</v>
      </c>
      <c r="AJ248" s="68" t="s">
        <v>458</v>
      </c>
      <c r="AK248" s="68" t="s">
        <v>458</v>
      </c>
      <c r="AL248" s="68" t="s">
        <v>458</v>
      </c>
      <c r="AM248" s="68" t="s">
        <v>458</v>
      </c>
      <c r="AN248" s="68" t="s">
        <v>458</v>
      </c>
      <c r="AO248" s="68" t="s">
        <v>458</v>
      </c>
      <c r="AP248" s="68" t="s">
        <v>458</v>
      </c>
      <c r="AQ248" s="68" t="s">
        <v>458</v>
      </c>
      <c r="AR248" s="68" t="s">
        <v>458</v>
      </c>
      <c r="AS248" s="68" t="s">
        <v>458</v>
      </c>
      <c r="AT248" s="68" t="s">
        <v>458</v>
      </c>
      <c r="AU248" s="68" t="s">
        <v>458</v>
      </c>
      <c r="AV248" s="68" t="s">
        <v>458</v>
      </c>
      <c r="AW248" s="68" t="s">
        <v>458</v>
      </c>
      <c r="AX248" s="68" t="s">
        <v>458</v>
      </c>
      <c r="AY248" s="68" t="s">
        <v>458</v>
      </c>
      <c r="AZ248" s="68" t="s">
        <v>458</v>
      </c>
      <c r="BA248" s="68" t="s">
        <v>458</v>
      </c>
      <c r="BB248" s="68" t="s">
        <v>458</v>
      </c>
      <c r="BC248" s="68" t="s">
        <v>458</v>
      </c>
      <c r="BD248" s="68" t="s">
        <v>458</v>
      </c>
      <c r="BE248" s="68" t="s">
        <v>458</v>
      </c>
      <c r="BF248" s="68" t="s">
        <v>458</v>
      </c>
      <c r="BG248" s="68" t="s">
        <v>458</v>
      </c>
      <c r="BH248" s="68" t="s">
        <v>458</v>
      </c>
      <c r="BI248" s="68" t="s">
        <v>458</v>
      </c>
      <c r="BJ248" s="68" t="s">
        <v>458</v>
      </c>
      <c r="BK248" s="68" t="s">
        <v>458</v>
      </c>
      <c r="BL248" s="68" t="s">
        <v>458</v>
      </c>
      <c r="BM248" s="68" t="s">
        <v>458</v>
      </c>
      <c r="BN248" s="68" t="s">
        <v>1439</v>
      </c>
      <c r="BO248" s="68" t="s">
        <v>945</v>
      </c>
    </row>
    <row r="249" spans="1:67">
      <c r="A249" s="68">
        <v>247</v>
      </c>
      <c r="B249" s="68" t="s">
        <v>458</v>
      </c>
      <c r="C249" s="68" t="s">
        <v>458</v>
      </c>
      <c r="D249" s="68" t="s">
        <v>458</v>
      </c>
      <c r="E249" s="68" t="s">
        <v>458</v>
      </c>
      <c r="F249" s="68" t="s">
        <v>458</v>
      </c>
      <c r="G249" s="68" t="s">
        <v>458</v>
      </c>
      <c r="H249" s="68" t="s">
        <v>458</v>
      </c>
      <c r="I249" s="68" t="s">
        <v>458</v>
      </c>
      <c r="J249" s="68" t="s">
        <v>458</v>
      </c>
      <c r="K249" s="68" t="s">
        <v>458</v>
      </c>
      <c r="L249" s="68" t="s">
        <v>458</v>
      </c>
      <c r="M249" s="68" t="s">
        <v>458</v>
      </c>
      <c r="N249" s="68" t="s">
        <v>458</v>
      </c>
      <c r="O249" s="68" t="s">
        <v>458</v>
      </c>
      <c r="P249" s="68" t="s">
        <v>458</v>
      </c>
      <c r="Q249" s="68" t="s">
        <v>1439</v>
      </c>
      <c r="R249" s="68" t="s">
        <v>458</v>
      </c>
      <c r="S249" s="68" t="s">
        <v>458</v>
      </c>
      <c r="T249" s="68" t="s">
        <v>458</v>
      </c>
      <c r="U249" s="68" t="s">
        <v>458</v>
      </c>
      <c r="V249" s="68" t="s">
        <v>458</v>
      </c>
      <c r="W249" s="68" t="s">
        <v>458</v>
      </c>
      <c r="X249" s="68" t="s">
        <v>458</v>
      </c>
      <c r="Y249" s="68" t="s">
        <v>1439</v>
      </c>
      <c r="Z249" s="68" t="s">
        <v>458</v>
      </c>
      <c r="AA249" s="68" t="s">
        <v>458</v>
      </c>
      <c r="AB249" s="68" t="s">
        <v>458</v>
      </c>
      <c r="AC249" s="68" t="s">
        <v>458</v>
      </c>
      <c r="AD249" s="68" t="s">
        <v>458</v>
      </c>
      <c r="AE249" s="68" t="s">
        <v>458</v>
      </c>
      <c r="AF249" s="68" t="s">
        <v>458</v>
      </c>
      <c r="AG249" s="68" t="s">
        <v>458</v>
      </c>
      <c r="AH249" s="68" t="s">
        <v>458</v>
      </c>
      <c r="AI249" s="68" t="s">
        <v>458</v>
      </c>
      <c r="AJ249" s="68" t="s">
        <v>458</v>
      </c>
      <c r="AK249" s="68" t="s">
        <v>458</v>
      </c>
      <c r="AL249" s="68" t="s">
        <v>458</v>
      </c>
      <c r="AM249" s="68" t="s">
        <v>945</v>
      </c>
      <c r="AN249" s="68" t="s">
        <v>458</v>
      </c>
      <c r="AO249" s="68" t="s">
        <v>458</v>
      </c>
      <c r="AP249" s="68" t="s">
        <v>458</v>
      </c>
      <c r="AQ249" s="68" t="s">
        <v>458</v>
      </c>
      <c r="AR249" s="68" t="s">
        <v>458</v>
      </c>
      <c r="AS249" s="68" t="s">
        <v>458</v>
      </c>
      <c r="AT249" s="68" t="s">
        <v>458</v>
      </c>
      <c r="AU249" s="68" t="s">
        <v>458</v>
      </c>
      <c r="AV249" s="68" t="s">
        <v>458</v>
      </c>
      <c r="AW249" s="68" t="s">
        <v>458</v>
      </c>
      <c r="AX249" s="68" t="s">
        <v>458</v>
      </c>
      <c r="AY249" s="68" t="s">
        <v>458</v>
      </c>
      <c r="AZ249" s="68" t="s">
        <v>458</v>
      </c>
      <c r="BA249" s="68" t="s">
        <v>458</v>
      </c>
      <c r="BB249" s="68" t="s">
        <v>458</v>
      </c>
      <c r="BC249" s="68" t="s">
        <v>458</v>
      </c>
      <c r="BD249" s="68" t="s">
        <v>458</v>
      </c>
      <c r="BE249" s="68" t="s">
        <v>458</v>
      </c>
      <c r="BF249" s="68" t="s">
        <v>458</v>
      </c>
      <c r="BG249" s="68" t="s">
        <v>458</v>
      </c>
      <c r="BH249" s="68" t="s">
        <v>458</v>
      </c>
      <c r="BI249" s="68" t="s">
        <v>458</v>
      </c>
      <c r="BJ249" s="68" t="s">
        <v>458</v>
      </c>
      <c r="BK249" s="68" t="s">
        <v>458</v>
      </c>
      <c r="BL249" s="68" t="s">
        <v>458</v>
      </c>
      <c r="BM249" s="68" t="s">
        <v>458</v>
      </c>
      <c r="BN249" s="68" t="s">
        <v>1439</v>
      </c>
      <c r="BO249" s="68" t="s">
        <v>945</v>
      </c>
    </row>
    <row r="250" spans="1:67">
      <c r="A250" s="68">
        <v>248</v>
      </c>
      <c r="B250" s="68" t="s">
        <v>458</v>
      </c>
      <c r="C250" s="68" t="s">
        <v>458</v>
      </c>
      <c r="D250" s="68" t="s">
        <v>458</v>
      </c>
      <c r="E250" s="68" t="s">
        <v>458</v>
      </c>
      <c r="F250" s="68" t="s">
        <v>458</v>
      </c>
      <c r="G250" s="68" t="s">
        <v>458</v>
      </c>
      <c r="H250" s="68" t="s">
        <v>458</v>
      </c>
      <c r="I250" s="68" t="s">
        <v>458</v>
      </c>
      <c r="J250" s="68" t="s">
        <v>458</v>
      </c>
      <c r="K250" s="68" t="s">
        <v>458</v>
      </c>
      <c r="L250" s="68" t="s">
        <v>458</v>
      </c>
      <c r="M250" s="68" t="s">
        <v>458</v>
      </c>
      <c r="N250" s="68" t="s">
        <v>458</v>
      </c>
      <c r="O250" s="68" t="s">
        <v>458</v>
      </c>
      <c r="P250" s="68" t="s">
        <v>458</v>
      </c>
      <c r="Q250" s="68" t="s">
        <v>1439</v>
      </c>
      <c r="R250" s="68" t="s">
        <v>458</v>
      </c>
      <c r="S250" s="68" t="s">
        <v>458</v>
      </c>
      <c r="T250" s="68" t="s">
        <v>458</v>
      </c>
      <c r="U250" s="68" t="s">
        <v>458</v>
      </c>
      <c r="V250" s="68" t="s">
        <v>458</v>
      </c>
      <c r="W250" s="68" t="s">
        <v>458</v>
      </c>
      <c r="X250" s="68" t="s">
        <v>458</v>
      </c>
      <c r="Y250" s="68" t="s">
        <v>1439</v>
      </c>
      <c r="Z250" s="68" t="s">
        <v>458</v>
      </c>
      <c r="AA250" s="68" t="s">
        <v>458</v>
      </c>
      <c r="AB250" s="68" t="s">
        <v>458</v>
      </c>
      <c r="AC250" s="68" t="s">
        <v>458</v>
      </c>
      <c r="AD250" s="68" t="s">
        <v>458</v>
      </c>
      <c r="AE250" s="68" t="s">
        <v>458</v>
      </c>
      <c r="AF250" s="68" t="s">
        <v>458</v>
      </c>
      <c r="AG250" s="68" t="s">
        <v>458</v>
      </c>
      <c r="AH250" s="68" t="s">
        <v>458</v>
      </c>
      <c r="AI250" s="68" t="s">
        <v>458</v>
      </c>
      <c r="AJ250" s="68" t="s">
        <v>458</v>
      </c>
      <c r="AK250" s="68" t="s">
        <v>458</v>
      </c>
      <c r="AL250" s="68" t="s">
        <v>458</v>
      </c>
      <c r="AM250" s="68" t="s">
        <v>458</v>
      </c>
      <c r="AN250" s="68" t="s">
        <v>458</v>
      </c>
      <c r="AO250" s="68" t="s">
        <v>458</v>
      </c>
      <c r="AP250" s="68" t="s">
        <v>458</v>
      </c>
      <c r="AQ250" s="68" t="s">
        <v>458</v>
      </c>
      <c r="AR250" s="68" t="s">
        <v>458</v>
      </c>
      <c r="AS250" s="68" t="s">
        <v>458</v>
      </c>
      <c r="AT250" s="68" t="s">
        <v>458</v>
      </c>
      <c r="AU250" s="68" t="s">
        <v>458</v>
      </c>
      <c r="AV250" s="68" t="s">
        <v>458</v>
      </c>
      <c r="AW250" s="68" t="s">
        <v>458</v>
      </c>
      <c r="AX250" s="68" t="s">
        <v>458</v>
      </c>
      <c r="AY250" s="68" t="s">
        <v>458</v>
      </c>
      <c r="AZ250" s="68" t="s">
        <v>458</v>
      </c>
      <c r="BA250" s="68" t="s">
        <v>458</v>
      </c>
      <c r="BB250" s="68" t="s">
        <v>458</v>
      </c>
      <c r="BC250" s="68" t="s">
        <v>458</v>
      </c>
      <c r="BD250" s="68" t="s">
        <v>458</v>
      </c>
      <c r="BE250" s="68" t="s">
        <v>458</v>
      </c>
      <c r="BF250" s="68" t="s">
        <v>458</v>
      </c>
      <c r="BG250" s="68" t="s">
        <v>458</v>
      </c>
      <c r="BH250" s="68" t="s">
        <v>458</v>
      </c>
      <c r="BI250" s="68" t="s">
        <v>458</v>
      </c>
      <c r="BJ250" s="68" t="s">
        <v>458</v>
      </c>
      <c r="BK250" s="68" t="s">
        <v>458</v>
      </c>
      <c r="BL250" s="68" t="s">
        <v>458</v>
      </c>
      <c r="BM250" s="68" t="s">
        <v>458</v>
      </c>
      <c r="BN250" s="68" t="s">
        <v>1439</v>
      </c>
      <c r="BO250" s="68" t="s">
        <v>945</v>
      </c>
    </row>
    <row r="251" spans="1:67">
      <c r="A251" s="68">
        <v>249</v>
      </c>
      <c r="B251" s="68" t="s">
        <v>458</v>
      </c>
      <c r="C251" s="68" t="s">
        <v>458</v>
      </c>
      <c r="D251" s="68" t="s">
        <v>458</v>
      </c>
      <c r="E251" s="68" t="s">
        <v>458</v>
      </c>
      <c r="F251" s="68" t="s">
        <v>458</v>
      </c>
      <c r="G251" s="68" t="s">
        <v>458</v>
      </c>
      <c r="H251" s="68" t="s">
        <v>458</v>
      </c>
      <c r="I251" s="68" t="s">
        <v>458</v>
      </c>
      <c r="J251" s="68" t="s">
        <v>458</v>
      </c>
      <c r="K251" s="68" t="s">
        <v>458</v>
      </c>
      <c r="L251" s="68" t="s">
        <v>458</v>
      </c>
      <c r="M251" s="68" t="s">
        <v>458</v>
      </c>
      <c r="N251" s="68" t="s">
        <v>458</v>
      </c>
      <c r="O251" s="68" t="s">
        <v>458</v>
      </c>
      <c r="P251" s="68" t="s">
        <v>458</v>
      </c>
      <c r="Q251" s="68" t="s">
        <v>1439</v>
      </c>
      <c r="R251" s="68" t="s">
        <v>458</v>
      </c>
      <c r="S251" s="68" t="s">
        <v>458</v>
      </c>
      <c r="T251" s="68" t="s">
        <v>458</v>
      </c>
      <c r="U251" s="68" t="s">
        <v>458</v>
      </c>
      <c r="V251" s="68" t="s">
        <v>458</v>
      </c>
      <c r="W251" s="68" t="s">
        <v>458</v>
      </c>
      <c r="X251" s="68" t="s">
        <v>458</v>
      </c>
      <c r="Y251" s="68" t="s">
        <v>1439</v>
      </c>
      <c r="Z251" s="68" t="s">
        <v>458</v>
      </c>
      <c r="AA251" s="68" t="s">
        <v>458</v>
      </c>
      <c r="AB251" s="68" t="s">
        <v>458</v>
      </c>
      <c r="AC251" s="68" t="s">
        <v>458</v>
      </c>
      <c r="AD251" s="68" t="s">
        <v>458</v>
      </c>
      <c r="AE251" s="68" t="s">
        <v>458</v>
      </c>
      <c r="AF251" s="68" t="s">
        <v>458</v>
      </c>
      <c r="AG251" s="68" t="s">
        <v>458</v>
      </c>
      <c r="AH251" s="68" t="s">
        <v>458</v>
      </c>
      <c r="AI251" s="68" t="s">
        <v>458</v>
      </c>
      <c r="AJ251" s="68" t="s">
        <v>458</v>
      </c>
      <c r="AK251" s="68" t="s">
        <v>458</v>
      </c>
      <c r="AL251" s="68" t="s">
        <v>458</v>
      </c>
      <c r="AM251" s="68" t="s">
        <v>458</v>
      </c>
      <c r="AN251" s="68" t="s">
        <v>458</v>
      </c>
      <c r="AO251" s="68" t="s">
        <v>458</v>
      </c>
      <c r="AP251" s="68" t="s">
        <v>458</v>
      </c>
      <c r="AQ251" s="68" t="s">
        <v>458</v>
      </c>
      <c r="AR251" s="68" t="s">
        <v>458</v>
      </c>
      <c r="AS251" s="68" t="s">
        <v>458</v>
      </c>
      <c r="AT251" s="68" t="s">
        <v>458</v>
      </c>
      <c r="AU251" s="68" t="s">
        <v>458</v>
      </c>
      <c r="AV251" s="68" t="s">
        <v>458</v>
      </c>
      <c r="AW251" s="68" t="s">
        <v>458</v>
      </c>
      <c r="AX251" s="68" t="s">
        <v>458</v>
      </c>
      <c r="AY251" s="68" t="s">
        <v>458</v>
      </c>
      <c r="AZ251" s="68" t="s">
        <v>458</v>
      </c>
      <c r="BA251" s="68" t="s">
        <v>458</v>
      </c>
      <c r="BB251" s="68" t="s">
        <v>458</v>
      </c>
      <c r="BC251" s="68" t="s">
        <v>458</v>
      </c>
      <c r="BD251" s="68" t="s">
        <v>458</v>
      </c>
      <c r="BE251" s="68" t="s">
        <v>458</v>
      </c>
      <c r="BF251" s="68" t="s">
        <v>458</v>
      </c>
      <c r="BG251" s="68" t="s">
        <v>458</v>
      </c>
      <c r="BH251" s="68" t="s">
        <v>458</v>
      </c>
      <c r="BI251" s="68" t="s">
        <v>458</v>
      </c>
      <c r="BJ251" s="68" t="s">
        <v>458</v>
      </c>
      <c r="BK251" s="68" t="s">
        <v>458</v>
      </c>
      <c r="BL251" s="68" t="s">
        <v>458</v>
      </c>
      <c r="BM251" s="68" t="s">
        <v>458</v>
      </c>
      <c r="BN251" s="68" t="s">
        <v>1439</v>
      </c>
      <c r="BO251" s="68" t="s">
        <v>945</v>
      </c>
    </row>
    <row r="252" spans="1:67">
      <c r="A252" s="68">
        <v>250</v>
      </c>
      <c r="B252" s="68" t="s">
        <v>458</v>
      </c>
      <c r="C252" s="68" t="s">
        <v>458</v>
      </c>
      <c r="D252" s="68" t="s">
        <v>458</v>
      </c>
      <c r="E252" s="68" t="s">
        <v>458</v>
      </c>
      <c r="F252" s="68" t="s">
        <v>458</v>
      </c>
      <c r="G252" s="68" t="s">
        <v>458</v>
      </c>
      <c r="H252" s="68" t="s">
        <v>458</v>
      </c>
      <c r="I252" s="68" t="s">
        <v>458</v>
      </c>
      <c r="J252" s="68" t="s">
        <v>458</v>
      </c>
      <c r="K252" s="68" t="s">
        <v>458</v>
      </c>
      <c r="L252" s="68" t="s">
        <v>458</v>
      </c>
      <c r="M252" s="68" t="s">
        <v>458</v>
      </c>
      <c r="N252" s="68" t="s">
        <v>458</v>
      </c>
      <c r="O252" s="68" t="s">
        <v>458</v>
      </c>
      <c r="P252" s="68" t="s">
        <v>458</v>
      </c>
      <c r="Q252" s="68" t="s">
        <v>1439</v>
      </c>
      <c r="R252" s="68" t="s">
        <v>458</v>
      </c>
      <c r="S252" s="68" t="s">
        <v>458</v>
      </c>
      <c r="T252" s="68" t="s">
        <v>458</v>
      </c>
      <c r="U252" s="68" t="s">
        <v>458</v>
      </c>
      <c r="V252" s="68" t="s">
        <v>458</v>
      </c>
      <c r="W252" s="68" t="s">
        <v>458</v>
      </c>
      <c r="X252" s="68" t="s">
        <v>458</v>
      </c>
      <c r="Y252" s="68" t="s">
        <v>1439</v>
      </c>
      <c r="Z252" s="68" t="s">
        <v>458</v>
      </c>
      <c r="AA252" s="68" t="s">
        <v>458</v>
      </c>
      <c r="AB252" s="68" t="s">
        <v>458</v>
      </c>
      <c r="AC252" s="68" t="s">
        <v>458</v>
      </c>
      <c r="AD252" s="68" t="s">
        <v>458</v>
      </c>
      <c r="AE252" s="68" t="s">
        <v>458</v>
      </c>
      <c r="AF252" s="68" t="s">
        <v>458</v>
      </c>
      <c r="AG252" s="68" t="s">
        <v>458</v>
      </c>
      <c r="AH252" s="68" t="s">
        <v>458</v>
      </c>
      <c r="AI252" s="68" t="s">
        <v>458</v>
      </c>
      <c r="AJ252" s="68" t="s">
        <v>458</v>
      </c>
      <c r="AK252" s="68" t="s">
        <v>458</v>
      </c>
      <c r="AL252" s="68" t="s">
        <v>458</v>
      </c>
      <c r="AM252" s="68" t="s">
        <v>458</v>
      </c>
      <c r="AN252" s="68" t="s">
        <v>458</v>
      </c>
      <c r="AO252" s="68" t="s">
        <v>458</v>
      </c>
      <c r="AP252" s="68" t="s">
        <v>458</v>
      </c>
      <c r="AQ252" s="68" t="s">
        <v>458</v>
      </c>
      <c r="AR252" s="68" t="s">
        <v>458</v>
      </c>
      <c r="AS252" s="68" t="s">
        <v>458</v>
      </c>
      <c r="AT252" s="68" t="s">
        <v>458</v>
      </c>
      <c r="AU252" s="68" t="s">
        <v>458</v>
      </c>
      <c r="AV252" s="68" t="s">
        <v>458</v>
      </c>
      <c r="AW252" s="68" t="s">
        <v>458</v>
      </c>
      <c r="AX252" s="68" t="s">
        <v>458</v>
      </c>
      <c r="AY252" s="68" t="s">
        <v>458</v>
      </c>
      <c r="AZ252" s="68" t="s">
        <v>458</v>
      </c>
      <c r="BA252" s="68" t="s">
        <v>458</v>
      </c>
      <c r="BB252" s="68" t="s">
        <v>458</v>
      </c>
      <c r="BC252" s="68" t="s">
        <v>458</v>
      </c>
      <c r="BD252" s="68" t="s">
        <v>458</v>
      </c>
      <c r="BE252" s="68" t="s">
        <v>458</v>
      </c>
      <c r="BF252" s="68" t="s">
        <v>458</v>
      </c>
      <c r="BG252" s="68" t="s">
        <v>458</v>
      </c>
      <c r="BH252" s="68" t="s">
        <v>458</v>
      </c>
      <c r="BI252" s="68" t="s">
        <v>458</v>
      </c>
      <c r="BJ252" s="68" t="s">
        <v>458</v>
      </c>
      <c r="BK252" s="68" t="s">
        <v>458</v>
      </c>
      <c r="BL252" s="68" t="s">
        <v>458</v>
      </c>
      <c r="BM252" s="68" t="s">
        <v>458</v>
      </c>
      <c r="BN252" s="68" t="s">
        <v>1439</v>
      </c>
      <c r="BO252" s="68" t="s">
        <v>945</v>
      </c>
    </row>
    <row r="253" spans="1:67">
      <c r="A253" s="68">
        <v>251</v>
      </c>
      <c r="B253" s="68" t="s">
        <v>458</v>
      </c>
      <c r="C253" s="68" t="s">
        <v>458</v>
      </c>
      <c r="D253" s="68" t="s">
        <v>458</v>
      </c>
      <c r="E253" s="68" t="s">
        <v>458</v>
      </c>
      <c r="F253" s="68" t="s">
        <v>458</v>
      </c>
      <c r="G253" s="68" t="s">
        <v>458</v>
      </c>
      <c r="H253" s="68" t="s">
        <v>458</v>
      </c>
      <c r="I253" s="68" t="s">
        <v>458</v>
      </c>
      <c r="J253" s="68" t="s">
        <v>458</v>
      </c>
      <c r="K253" s="68" t="s">
        <v>458</v>
      </c>
      <c r="L253" s="68" t="s">
        <v>458</v>
      </c>
      <c r="M253" s="68" t="s">
        <v>458</v>
      </c>
      <c r="N253" s="68" t="s">
        <v>458</v>
      </c>
      <c r="O253" s="68" t="s">
        <v>458</v>
      </c>
      <c r="P253" s="68" t="s">
        <v>458</v>
      </c>
      <c r="Q253" s="68" t="s">
        <v>1439</v>
      </c>
      <c r="R253" s="68" t="s">
        <v>458</v>
      </c>
      <c r="S253" s="68" t="s">
        <v>458</v>
      </c>
      <c r="T253" s="68" t="s">
        <v>458</v>
      </c>
      <c r="U253" s="68" t="s">
        <v>458</v>
      </c>
      <c r="V253" s="68" t="s">
        <v>458</v>
      </c>
      <c r="W253" s="68" t="s">
        <v>458</v>
      </c>
      <c r="X253" s="68" t="s">
        <v>458</v>
      </c>
      <c r="Y253" s="68" t="s">
        <v>1439</v>
      </c>
      <c r="Z253" s="68" t="s">
        <v>458</v>
      </c>
      <c r="AA253" s="68" t="s">
        <v>458</v>
      </c>
      <c r="AB253" s="68" t="s">
        <v>458</v>
      </c>
      <c r="AC253" s="68" t="s">
        <v>458</v>
      </c>
      <c r="AD253" s="68" t="s">
        <v>458</v>
      </c>
      <c r="AE253" s="68" t="s">
        <v>458</v>
      </c>
      <c r="AF253" s="68" t="s">
        <v>458</v>
      </c>
      <c r="AG253" s="68" t="s">
        <v>458</v>
      </c>
      <c r="AH253" s="68" t="s">
        <v>458</v>
      </c>
      <c r="AI253" s="68" t="s">
        <v>458</v>
      </c>
      <c r="AJ253" s="68" t="s">
        <v>458</v>
      </c>
      <c r="AK253" s="68" t="s">
        <v>458</v>
      </c>
      <c r="AL253" s="68" t="s">
        <v>458</v>
      </c>
      <c r="AM253" s="68" t="s">
        <v>458</v>
      </c>
      <c r="AN253" s="68" t="s">
        <v>458</v>
      </c>
      <c r="AO253" s="68" t="s">
        <v>458</v>
      </c>
      <c r="AP253" s="68" t="s">
        <v>458</v>
      </c>
      <c r="AQ253" s="68" t="s">
        <v>458</v>
      </c>
      <c r="AR253" s="68" t="s">
        <v>458</v>
      </c>
      <c r="AS253" s="68" t="s">
        <v>458</v>
      </c>
      <c r="AT253" s="68" t="s">
        <v>458</v>
      </c>
      <c r="AU253" s="68" t="s">
        <v>458</v>
      </c>
      <c r="AV253" s="68" t="s">
        <v>458</v>
      </c>
      <c r="AW253" s="68" t="s">
        <v>458</v>
      </c>
      <c r="AX253" s="68" t="s">
        <v>458</v>
      </c>
      <c r="AY253" s="68" t="s">
        <v>458</v>
      </c>
      <c r="AZ253" s="68" t="s">
        <v>458</v>
      </c>
      <c r="BA253" s="68" t="s">
        <v>458</v>
      </c>
      <c r="BB253" s="68" t="s">
        <v>458</v>
      </c>
      <c r="BC253" s="68" t="s">
        <v>458</v>
      </c>
      <c r="BD253" s="68" t="s">
        <v>458</v>
      </c>
      <c r="BE253" s="68" t="s">
        <v>458</v>
      </c>
      <c r="BF253" s="68" t="s">
        <v>458</v>
      </c>
      <c r="BG253" s="68" t="s">
        <v>458</v>
      </c>
      <c r="BH253" s="68" t="s">
        <v>458</v>
      </c>
      <c r="BI253" s="68" t="s">
        <v>458</v>
      </c>
      <c r="BJ253" s="68" t="s">
        <v>458</v>
      </c>
      <c r="BK253" s="68" t="s">
        <v>458</v>
      </c>
      <c r="BL253" s="68" t="s">
        <v>458</v>
      </c>
      <c r="BM253" s="68" t="s">
        <v>458</v>
      </c>
      <c r="BN253" s="68" t="s">
        <v>1439</v>
      </c>
      <c r="BO253" s="68" t="s">
        <v>945</v>
      </c>
    </row>
    <row r="254" spans="1:67">
      <c r="A254" s="68">
        <v>252</v>
      </c>
      <c r="B254" s="68" t="s">
        <v>458</v>
      </c>
      <c r="C254" s="68" t="s">
        <v>458</v>
      </c>
      <c r="D254" s="68" t="s">
        <v>458</v>
      </c>
      <c r="E254" s="68" t="s">
        <v>458</v>
      </c>
      <c r="F254" s="68" t="s">
        <v>458</v>
      </c>
      <c r="G254" s="68" t="s">
        <v>458</v>
      </c>
      <c r="H254" s="68" t="s">
        <v>458</v>
      </c>
      <c r="I254" s="68" t="s">
        <v>458</v>
      </c>
      <c r="J254" s="68" t="s">
        <v>458</v>
      </c>
      <c r="K254" s="68" t="s">
        <v>458</v>
      </c>
      <c r="L254" s="68" t="s">
        <v>458</v>
      </c>
      <c r="M254" s="68" t="s">
        <v>458</v>
      </c>
      <c r="N254" s="68" t="s">
        <v>458</v>
      </c>
      <c r="O254" s="68" t="s">
        <v>458</v>
      </c>
      <c r="P254" s="68" t="s">
        <v>458</v>
      </c>
      <c r="Q254" s="68" t="s">
        <v>1439</v>
      </c>
      <c r="R254" s="68" t="s">
        <v>458</v>
      </c>
      <c r="S254" s="68" t="s">
        <v>458</v>
      </c>
      <c r="T254" s="68" t="s">
        <v>458</v>
      </c>
      <c r="U254" s="68" t="s">
        <v>458</v>
      </c>
      <c r="V254" s="68" t="s">
        <v>458</v>
      </c>
      <c r="W254" s="68" t="s">
        <v>458</v>
      </c>
      <c r="X254" s="68" t="s">
        <v>458</v>
      </c>
      <c r="Y254" s="68" t="s">
        <v>1439</v>
      </c>
      <c r="Z254" s="68" t="s">
        <v>458</v>
      </c>
      <c r="AA254" s="68" t="s">
        <v>458</v>
      </c>
      <c r="AB254" s="68" t="s">
        <v>458</v>
      </c>
      <c r="AC254" s="68" t="s">
        <v>458</v>
      </c>
      <c r="AD254" s="68" t="s">
        <v>458</v>
      </c>
      <c r="AE254" s="68" t="s">
        <v>458</v>
      </c>
      <c r="AF254" s="68" t="s">
        <v>458</v>
      </c>
      <c r="AG254" s="68" t="s">
        <v>458</v>
      </c>
      <c r="AH254" s="68" t="s">
        <v>458</v>
      </c>
      <c r="AI254" s="68" t="s">
        <v>458</v>
      </c>
      <c r="AJ254" s="68" t="s">
        <v>458</v>
      </c>
      <c r="AK254" s="68" t="s">
        <v>458</v>
      </c>
      <c r="AL254" s="68" t="s">
        <v>458</v>
      </c>
      <c r="AM254" s="68" t="s">
        <v>458</v>
      </c>
      <c r="AN254" s="68" t="s">
        <v>458</v>
      </c>
      <c r="AO254" s="68" t="s">
        <v>458</v>
      </c>
      <c r="AP254" s="68" t="s">
        <v>458</v>
      </c>
      <c r="AQ254" s="68" t="s">
        <v>458</v>
      </c>
      <c r="AR254" s="68" t="s">
        <v>458</v>
      </c>
      <c r="AS254" s="68" t="s">
        <v>458</v>
      </c>
      <c r="AT254" s="68" t="s">
        <v>458</v>
      </c>
      <c r="AU254" s="68" t="s">
        <v>458</v>
      </c>
      <c r="AV254" s="68" t="s">
        <v>458</v>
      </c>
      <c r="AW254" s="68" t="s">
        <v>458</v>
      </c>
      <c r="AX254" s="68" t="s">
        <v>458</v>
      </c>
      <c r="AY254" s="68" t="s">
        <v>458</v>
      </c>
      <c r="AZ254" s="68" t="s">
        <v>458</v>
      </c>
      <c r="BA254" s="68" t="s">
        <v>458</v>
      </c>
      <c r="BB254" s="68" t="s">
        <v>458</v>
      </c>
      <c r="BC254" s="68" t="s">
        <v>458</v>
      </c>
      <c r="BD254" s="68" t="s">
        <v>458</v>
      </c>
      <c r="BE254" s="68" t="s">
        <v>458</v>
      </c>
      <c r="BF254" s="68" t="s">
        <v>458</v>
      </c>
      <c r="BG254" s="68" t="s">
        <v>458</v>
      </c>
      <c r="BH254" s="68" t="s">
        <v>458</v>
      </c>
      <c r="BI254" s="68" t="s">
        <v>458</v>
      </c>
      <c r="BJ254" s="68" t="s">
        <v>458</v>
      </c>
      <c r="BK254" s="68" t="s">
        <v>458</v>
      </c>
      <c r="BL254" s="68" t="s">
        <v>458</v>
      </c>
      <c r="BM254" s="68" t="s">
        <v>458</v>
      </c>
      <c r="BN254" s="68" t="s">
        <v>1439</v>
      </c>
      <c r="BO254" s="68" t="s">
        <v>945</v>
      </c>
    </row>
    <row r="255" spans="1:67">
      <c r="A255" s="68">
        <v>253</v>
      </c>
      <c r="B255" s="68" t="s">
        <v>458</v>
      </c>
      <c r="C255" s="68" t="s">
        <v>458</v>
      </c>
      <c r="D255" s="68" t="s">
        <v>458</v>
      </c>
      <c r="E255" s="68" t="s">
        <v>458</v>
      </c>
      <c r="F255" s="68" t="s">
        <v>458</v>
      </c>
      <c r="G255" s="68" t="s">
        <v>458</v>
      </c>
      <c r="H255" s="68" t="s">
        <v>458</v>
      </c>
      <c r="I255" s="68" t="s">
        <v>458</v>
      </c>
      <c r="J255" s="68" t="s">
        <v>458</v>
      </c>
      <c r="K255" s="68" t="s">
        <v>458</v>
      </c>
      <c r="L255" s="68" t="s">
        <v>458</v>
      </c>
      <c r="M255" s="68" t="s">
        <v>458</v>
      </c>
      <c r="N255" s="68" t="s">
        <v>458</v>
      </c>
      <c r="O255" s="68" t="s">
        <v>458</v>
      </c>
      <c r="P255" s="68" t="s">
        <v>458</v>
      </c>
      <c r="Q255" s="68" t="s">
        <v>1439</v>
      </c>
      <c r="R255" s="68" t="s">
        <v>458</v>
      </c>
      <c r="S255" s="68" t="s">
        <v>458</v>
      </c>
      <c r="T255" s="68" t="s">
        <v>458</v>
      </c>
      <c r="U255" s="68" t="s">
        <v>458</v>
      </c>
      <c r="V255" s="68" t="s">
        <v>458</v>
      </c>
      <c r="W255" s="68" t="s">
        <v>458</v>
      </c>
      <c r="X255" s="68" t="s">
        <v>458</v>
      </c>
      <c r="Y255" s="68" t="s">
        <v>1439</v>
      </c>
      <c r="Z255" s="68" t="s">
        <v>458</v>
      </c>
      <c r="AA255" s="68" t="s">
        <v>458</v>
      </c>
      <c r="AB255" s="68" t="s">
        <v>458</v>
      </c>
      <c r="AC255" s="68" t="s">
        <v>458</v>
      </c>
      <c r="AD255" s="68" t="s">
        <v>458</v>
      </c>
      <c r="AE255" s="68" t="s">
        <v>458</v>
      </c>
      <c r="AF255" s="68" t="s">
        <v>458</v>
      </c>
      <c r="AG255" s="68" t="s">
        <v>458</v>
      </c>
      <c r="AH255" s="68" t="s">
        <v>458</v>
      </c>
      <c r="AI255" s="68" t="s">
        <v>458</v>
      </c>
      <c r="AJ255" s="68" t="s">
        <v>458</v>
      </c>
      <c r="AK255" s="68" t="s">
        <v>458</v>
      </c>
      <c r="AL255" s="68" t="s">
        <v>458</v>
      </c>
      <c r="AM255" s="68" t="s">
        <v>458</v>
      </c>
      <c r="AN255" s="68" t="s">
        <v>458</v>
      </c>
      <c r="AO255" s="68" t="s">
        <v>458</v>
      </c>
      <c r="AP255" s="68" t="s">
        <v>458</v>
      </c>
      <c r="AQ255" s="68" t="s">
        <v>458</v>
      </c>
      <c r="AR255" s="68" t="s">
        <v>458</v>
      </c>
      <c r="AS255" s="68" t="s">
        <v>458</v>
      </c>
      <c r="AT255" s="68" t="s">
        <v>458</v>
      </c>
      <c r="AU255" s="68" t="s">
        <v>458</v>
      </c>
      <c r="AV255" s="68" t="s">
        <v>458</v>
      </c>
      <c r="AW255" s="68" t="s">
        <v>458</v>
      </c>
      <c r="AX255" s="68" t="s">
        <v>458</v>
      </c>
      <c r="AY255" s="68" t="s">
        <v>458</v>
      </c>
      <c r="AZ255" s="68" t="s">
        <v>458</v>
      </c>
      <c r="BA255" s="68" t="s">
        <v>458</v>
      </c>
      <c r="BB255" s="68" t="s">
        <v>458</v>
      </c>
      <c r="BC255" s="68" t="s">
        <v>458</v>
      </c>
      <c r="BD255" s="68" t="s">
        <v>458</v>
      </c>
      <c r="BE255" s="68" t="s">
        <v>458</v>
      </c>
      <c r="BF255" s="68" t="s">
        <v>458</v>
      </c>
      <c r="BG255" s="68" t="s">
        <v>458</v>
      </c>
      <c r="BH255" s="68" t="s">
        <v>458</v>
      </c>
      <c r="BI255" s="68" t="s">
        <v>458</v>
      </c>
      <c r="BJ255" s="68" t="s">
        <v>458</v>
      </c>
      <c r="BK255" s="68" t="s">
        <v>458</v>
      </c>
      <c r="BL255" s="68" t="s">
        <v>458</v>
      </c>
      <c r="BM255" s="68" t="s">
        <v>458</v>
      </c>
      <c r="BN255" s="68" t="s">
        <v>1439</v>
      </c>
      <c r="BO255" s="68" t="s">
        <v>945</v>
      </c>
    </row>
    <row r="256" spans="1:67">
      <c r="A256" s="68">
        <v>254</v>
      </c>
      <c r="B256" s="68" t="s">
        <v>458</v>
      </c>
      <c r="C256" s="68" t="s">
        <v>458</v>
      </c>
      <c r="D256" s="68" t="s">
        <v>458</v>
      </c>
      <c r="E256" s="68" t="s">
        <v>458</v>
      </c>
      <c r="F256" s="68" t="s">
        <v>458</v>
      </c>
      <c r="G256" s="68" t="s">
        <v>458</v>
      </c>
      <c r="H256" s="68" t="s">
        <v>458</v>
      </c>
      <c r="I256" s="68" t="s">
        <v>458</v>
      </c>
      <c r="J256" s="68" t="s">
        <v>458</v>
      </c>
      <c r="K256" s="68" t="s">
        <v>458</v>
      </c>
      <c r="L256" s="68" t="s">
        <v>458</v>
      </c>
      <c r="M256" s="68" t="s">
        <v>458</v>
      </c>
      <c r="N256" s="68" t="s">
        <v>458</v>
      </c>
      <c r="O256" s="68" t="s">
        <v>458</v>
      </c>
      <c r="P256" s="68" t="s">
        <v>458</v>
      </c>
      <c r="Q256" s="68" t="s">
        <v>1439</v>
      </c>
      <c r="R256" s="68" t="s">
        <v>458</v>
      </c>
      <c r="S256" s="68" t="s">
        <v>458</v>
      </c>
      <c r="T256" s="68" t="s">
        <v>458</v>
      </c>
      <c r="U256" s="68" t="s">
        <v>458</v>
      </c>
      <c r="V256" s="68" t="s">
        <v>458</v>
      </c>
      <c r="W256" s="68" t="s">
        <v>458</v>
      </c>
      <c r="X256" s="68" t="s">
        <v>458</v>
      </c>
      <c r="Y256" s="68" t="s">
        <v>1439</v>
      </c>
      <c r="Z256" s="68" t="s">
        <v>458</v>
      </c>
      <c r="AA256" s="68" t="s">
        <v>458</v>
      </c>
      <c r="AB256" s="68" t="s">
        <v>458</v>
      </c>
      <c r="AC256" s="68" t="s">
        <v>458</v>
      </c>
      <c r="AD256" s="68" t="s">
        <v>458</v>
      </c>
      <c r="AE256" s="68" t="s">
        <v>458</v>
      </c>
      <c r="AF256" s="68" t="s">
        <v>458</v>
      </c>
      <c r="AG256" s="68" t="s">
        <v>458</v>
      </c>
      <c r="AH256" s="68" t="s">
        <v>458</v>
      </c>
      <c r="AI256" s="68" t="s">
        <v>458</v>
      </c>
      <c r="AJ256" s="68" t="s">
        <v>458</v>
      </c>
      <c r="AK256" s="68" t="s">
        <v>458</v>
      </c>
      <c r="AL256" s="68" t="s">
        <v>458</v>
      </c>
      <c r="AM256" s="68" t="s">
        <v>458</v>
      </c>
      <c r="AN256" s="68" t="s">
        <v>458</v>
      </c>
      <c r="AO256" s="68" t="s">
        <v>458</v>
      </c>
      <c r="AP256" s="68" t="s">
        <v>458</v>
      </c>
      <c r="AQ256" s="68" t="s">
        <v>458</v>
      </c>
      <c r="AR256" s="68" t="s">
        <v>458</v>
      </c>
      <c r="AS256" s="68" t="s">
        <v>458</v>
      </c>
      <c r="AT256" s="68" t="s">
        <v>458</v>
      </c>
      <c r="AU256" s="68" t="s">
        <v>458</v>
      </c>
      <c r="AV256" s="68" t="s">
        <v>458</v>
      </c>
      <c r="AW256" s="68" t="s">
        <v>458</v>
      </c>
      <c r="AX256" s="68" t="s">
        <v>458</v>
      </c>
      <c r="AY256" s="68" t="s">
        <v>458</v>
      </c>
      <c r="AZ256" s="68" t="s">
        <v>458</v>
      </c>
      <c r="BA256" s="68" t="s">
        <v>458</v>
      </c>
      <c r="BB256" s="68" t="s">
        <v>458</v>
      </c>
      <c r="BC256" s="68" t="s">
        <v>458</v>
      </c>
      <c r="BD256" s="68" t="s">
        <v>458</v>
      </c>
      <c r="BE256" s="68" t="s">
        <v>458</v>
      </c>
      <c r="BF256" s="68" t="s">
        <v>458</v>
      </c>
      <c r="BG256" s="68" t="s">
        <v>458</v>
      </c>
      <c r="BH256" s="68" t="s">
        <v>458</v>
      </c>
      <c r="BI256" s="68" t="s">
        <v>458</v>
      </c>
      <c r="BJ256" s="68" t="s">
        <v>458</v>
      </c>
      <c r="BK256" s="68" t="s">
        <v>458</v>
      </c>
      <c r="BL256" s="68" t="s">
        <v>458</v>
      </c>
      <c r="BM256" s="68" t="s">
        <v>458</v>
      </c>
      <c r="BN256" s="68" t="s">
        <v>1439</v>
      </c>
      <c r="BO256" s="68" t="s">
        <v>945</v>
      </c>
    </row>
    <row r="257" spans="1:67">
      <c r="A257" s="68">
        <v>255</v>
      </c>
      <c r="B257" s="68" t="s">
        <v>458</v>
      </c>
      <c r="C257" s="68" t="s">
        <v>458</v>
      </c>
      <c r="D257" s="68" t="s">
        <v>458</v>
      </c>
      <c r="E257" s="68" t="s">
        <v>458</v>
      </c>
      <c r="F257" s="68" t="s">
        <v>458</v>
      </c>
      <c r="G257" s="68" t="s">
        <v>458</v>
      </c>
      <c r="H257" s="68" t="s">
        <v>458</v>
      </c>
      <c r="I257" s="68" t="s">
        <v>458</v>
      </c>
      <c r="J257" s="68" t="s">
        <v>458</v>
      </c>
      <c r="K257" s="68" t="s">
        <v>458</v>
      </c>
      <c r="L257" s="68" t="s">
        <v>458</v>
      </c>
      <c r="M257" s="68" t="s">
        <v>458</v>
      </c>
      <c r="N257" s="68" t="s">
        <v>458</v>
      </c>
      <c r="O257" s="68" t="s">
        <v>458</v>
      </c>
      <c r="P257" s="68" t="s">
        <v>458</v>
      </c>
      <c r="Q257" s="68" t="s">
        <v>1439</v>
      </c>
      <c r="R257" s="68" t="s">
        <v>458</v>
      </c>
      <c r="S257" s="68" t="s">
        <v>458</v>
      </c>
      <c r="T257" s="68" t="s">
        <v>458</v>
      </c>
      <c r="U257" s="68" t="s">
        <v>458</v>
      </c>
      <c r="V257" s="68" t="s">
        <v>458</v>
      </c>
      <c r="W257" s="68" t="s">
        <v>458</v>
      </c>
      <c r="X257" s="68" t="s">
        <v>458</v>
      </c>
      <c r="Y257" s="68" t="s">
        <v>1439</v>
      </c>
      <c r="Z257" s="68" t="s">
        <v>458</v>
      </c>
      <c r="AA257" s="68" t="s">
        <v>458</v>
      </c>
      <c r="AB257" s="68" t="s">
        <v>458</v>
      </c>
      <c r="AC257" s="68" t="s">
        <v>458</v>
      </c>
      <c r="AD257" s="68" t="s">
        <v>458</v>
      </c>
      <c r="AE257" s="68" t="s">
        <v>458</v>
      </c>
      <c r="AF257" s="68" t="s">
        <v>458</v>
      </c>
      <c r="AG257" s="68" t="s">
        <v>458</v>
      </c>
      <c r="AH257" s="68" t="s">
        <v>458</v>
      </c>
      <c r="AI257" s="68" t="s">
        <v>458</v>
      </c>
      <c r="AJ257" s="68" t="s">
        <v>458</v>
      </c>
      <c r="AK257" s="68" t="s">
        <v>458</v>
      </c>
      <c r="AL257" s="68" t="s">
        <v>458</v>
      </c>
      <c r="AM257" s="68" t="s">
        <v>458</v>
      </c>
      <c r="AN257" s="68" t="s">
        <v>458</v>
      </c>
      <c r="AO257" s="68" t="s">
        <v>458</v>
      </c>
      <c r="AP257" s="68" t="s">
        <v>458</v>
      </c>
      <c r="AQ257" s="68" t="s">
        <v>458</v>
      </c>
      <c r="AR257" s="68" t="s">
        <v>458</v>
      </c>
      <c r="AS257" s="68" t="s">
        <v>458</v>
      </c>
      <c r="AT257" s="68" t="s">
        <v>458</v>
      </c>
      <c r="AU257" s="68" t="s">
        <v>458</v>
      </c>
      <c r="AV257" s="68" t="s">
        <v>458</v>
      </c>
      <c r="AW257" s="68" t="s">
        <v>458</v>
      </c>
      <c r="AX257" s="68" t="s">
        <v>458</v>
      </c>
      <c r="AY257" s="68" t="s">
        <v>458</v>
      </c>
      <c r="AZ257" s="68" t="s">
        <v>458</v>
      </c>
      <c r="BA257" s="68" t="s">
        <v>458</v>
      </c>
      <c r="BB257" s="68" t="s">
        <v>458</v>
      </c>
      <c r="BC257" s="68" t="s">
        <v>458</v>
      </c>
      <c r="BD257" s="68" t="s">
        <v>458</v>
      </c>
      <c r="BE257" s="68" t="s">
        <v>458</v>
      </c>
      <c r="BF257" s="68" t="s">
        <v>458</v>
      </c>
      <c r="BG257" s="68" t="s">
        <v>458</v>
      </c>
      <c r="BH257" s="68" t="s">
        <v>458</v>
      </c>
      <c r="BI257" s="68" t="s">
        <v>458</v>
      </c>
      <c r="BJ257" s="68" t="s">
        <v>458</v>
      </c>
      <c r="BK257" s="68" t="s">
        <v>458</v>
      </c>
      <c r="BL257" s="68" t="s">
        <v>458</v>
      </c>
      <c r="BM257" s="68" t="s">
        <v>458</v>
      </c>
      <c r="BN257" s="68" t="s">
        <v>1439</v>
      </c>
      <c r="BO257" s="68" t="s">
        <v>945</v>
      </c>
    </row>
    <row r="258" spans="1:67">
      <c r="A258" s="68">
        <v>256</v>
      </c>
      <c r="B258" s="68" t="s">
        <v>458</v>
      </c>
      <c r="C258" s="68" t="s">
        <v>458</v>
      </c>
      <c r="D258" s="68" t="s">
        <v>458</v>
      </c>
      <c r="E258" s="68" t="s">
        <v>458</v>
      </c>
      <c r="F258" s="68" t="s">
        <v>458</v>
      </c>
      <c r="G258" s="68" t="s">
        <v>458</v>
      </c>
      <c r="H258" s="68" t="s">
        <v>458</v>
      </c>
      <c r="I258" s="68" t="s">
        <v>458</v>
      </c>
      <c r="J258" s="68" t="s">
        <v>458</v>
      </c>
      <c r="K258" s="68" t="s">
        <v>458</v>
      </c>
      <c r="L258" s="68" t="s">
        <v>458</v>
      </c>
      <c r="M258" s="68" t="s">
        <v>458</v>
      </c>
      <c r="N258" s="68" t="s">
        <v>458</v>
      </c>
      <c r="O258" s="68" t="s">
        <v>458</v>
      </c>
      <c r="P258" s="68" t="s">
        <v>458</v>
      </c>
      <c r="Q258" s="68" t="s">
        <v>1439</v>
      </c>
      <c r="R258" s="68" t="s">
        <v>458</v>
      </c>
      <c r="S258" s="68" t="s">
        <v>458</v>
      </c>
      <c r="T258" s="68" t="s">
        <v>458</v>
      </c>
      <c r="U258" s="68" t="s">
        <v>458</v>
      </c>
      <c r="V258" s="68" t="s">
        <v>458</v>
      </c>
      <c r="W258" s="68" t="s">
        <v>458</v>
      </c>
      <c r="X258" s="68" t="s">
        <v>458</v>
      </c>
      <c r="Y258" s="68" t="s">
        <v>1439</v>
      </c>
      <c r="Z258" s="68" t="s">
        <v>458</v>
      </c>
      <c r="AA258" s="68" t="s">
        <v>458</v>
      </c>
      <c r="AB258" s="68" t="s">
        <v>458</v>
      </c>
      <c r="AC258" s="68" t="s">
        <v>458</v>
      </c>
      <c r="AD258" s="68" t="s">
        <v>458</v>
      </c>
      <c r="AE258" s="68" t="s">
        <v>458</v>
      </c>
      <c r="AF258" s="68" t="s">
        <v>458</v>
      </c>
      <c r="AG258" s="68" t="s">
        <v>458</v>
      </c>
      <c r="AH258" s="68" t="s">
        <v>458</v>
      </c>
      <c r="AI258" s="68" t="s">
        <v>458</v>
      </c>
      <c r="AJ258" s="68" t="s">
        <v>458</v>
      </c>
      <c r="AK258" s="68" t="s">
        <v>458</v>
      </c>
      <c r="AL258" s="68" t="s">
        <v>458</v>
      </c>
      <c r="AM258" s="68" t="s">
        <v>945</v>
      </c>
      <c r="AN258" s="68" t="s">
        <v>458</v>
      </c>
      <c r="AO258" s="68" t="s">
        <v>458</v>
      </c>
      <c r="AP258" s="68" t="s">
        <v>458</v>
      </c>
      <c r="AQ258" s="68" t="s">
        <v>458</v>
      </c>
      <c r="AR258" s="68" t="s">
        <v>458</v>
      </c>
      <c r="AS258" s="68" t="s">
        <v>458</v>
      </c>
      <c r="AT258" s="68" t="s">
        <v>458</v>
      </c>
      <c r="AU258" s="68" t="s">
        <v>458</v>
      </c>
      <c r="AV258" s="68" t="s">
        <v>458</v>
      </c>
      <c r="AW258" s="68" t="s">
        <v>458</v>
      </c>
      <c r="AX258" s="68" t="s">
        <v>458</v>
      </c>
      <c r="AY258" s="68" t="s">
        <v>458</v>
      </c>
      <c r="AZ258" s="68" t="s">
        <v>458</v>
      </c>
      <c r="BA258" s="68" t="s">
        <v>458</v>
      </c>
      <c r="BB258" s="68" t="s">
        <v>458</v>
      </c>
      <c r="BC258" s="68" t="s">
        <v>458</v>
      </c>
      <c r="BD258" s="68" t="s">
        <v>458</v>
      </c>
      <c r="BE258" s="68" t="s">
        <v>458</v>
      </c>
      <c r="BF258" s="68" t="s">
        <v>458</v>
      </c>
      <c r="BG258" s="68" t="s">
        <v>458</v>
      </c>
      <c r="BH258" s="68" t="s">
        <v>458</v>
      </c>
      <c r="BI258" s="68" t="s">
        <v>458</v>
      </c>
      <c r="BJ258" s="68" t="s">
        <v>458</v>
      </c>
      <c r="BK258" s="68" t="s">
        <v>458</v>
      </c>
      <c r="BL258" s="68" t="s">
        <v>458</v>
      </c>
      <c r="BM258" s="68" t="s">
        <v>458</v>
      </c>
      <c r="BN258" s="68" t="s">
        <v>1439</v>
      </c>
      <c r="BO258" s="68" t="s">
        <v>945</v>
      </c>
    </row>
    <row r="259" spans="1:67">
      <c r="A259" s="68">
        <v>257</v>
      </c>
      <c r="B259" s="68" t="s">
        <v>458</v>
      </c>
      <c r="C259" s="68" t="s">
        <v>458</v>
      </c>
      <c r="D259" s="68" t="s">
        <v>458</v>
      </c>
      <c r="E259" s="68" t="s">
        <v>458</v>
      </c>
      <c r="F259" s="68" t="s">
        <v>458</v>
      </c>
      <c r="G259" s="68" t="s">
        <v>458</v>
      </c>
      <c r="H259" s="68" t="s">
        <v>458</v>
      </c>
      <c r="I259" s="68" t="s">
        <v>458</v>
      </c>
      <c r="J259" s="68" t="s">
        <v>458</v>
      </c>
      <c r="K259" s="68" t="s">
        <v>458</v>
      </c>
      <c r="L259" s="68" t="s">
        <v>458</v>
      </c>
      <c r="M259" s="68" t="s">
        <v>458</v>
      </c>
      <c r="N259" s="68" t="s">
        <v>458</v>
      </c>
      <c r="O259" s="68" t="s">
        <v>458</v>
      </c>
      <c r="P259" s="68" t="s">
        <v>458</v>
      </c>
      <c r="Q259" s="68" t="s">
        <v>1439</v>
      </c>
      <c r="R259" s="68" t="s">
        <v>458</v>
      </c>
      <c r="S259" s="68" t="s">
        <v>458</v>
      </c>
      <c r="T259" s="68" t="s">
        <v>458</v>
      </c>
      <c r="U259" s="68" t="s">
        <v>458</v>
      </c>
      <c r="V259" s="68" t="s">
        <v>458</v>
      </c>
      <c r="W259" s="68" t="s">
        <v>458</v>
      </c>
      <c r="X259" s="68" t="s">
        <v>458</v>
      </c>
      <c r="Y259" s="68" t="s">
        <v>1439</v>
      </c>
      <c r="Z259" s="68" t="s">
        <v>458</v>
      </c>
      <c r="AA259" s="68" t="s">
        <v>458</v>
      </c>
      <c r="AB259" s="68" t="s">
        <v>458</v>
      </c>
      <c r="AC259" s="68" t="s">
        <v>458</v>
      </c>
      <c r="AD259" s="68" t="s">
        <v>458</v>
      </c>
      <c r="AE259" s="68" t="s">
        <v>458</v>
      </c>
      <c r="AF259" s="68" t="s">
        <v>458</v>
      </c>
      <c r="AG259" s="68" t="s">
        <v>458</v>
      </c>
      <c r="AH259" s="68" t="s">
        <v>458</v>
      </c>
      <c r="AI259" s="68" t="s">
        <v>458</v>
      </c>
      <c r="AJ259" s="68" t="s">
        <v>458</v>
      </c>
      <c r="AK259" s="68" t="s">
        <v>458</v>
      </c>
      <c r="AL259" s="68" t="s">
        <v>458</v>
      </c>
      <c r="AM259" s="68" t="s">
        <v>458</v>
      </c>
      <c r="AN259" s="68" t="s">
        <v>458</v>
      </c>
      <c r="AO259" s="68" t="s">
        <v>458</v>
      </c>
      <c r="AP259" s="68" t="s">
        <v>458</v>
      </c>
      <c r="AQ259" s="68" t="s">
        <v>458</v>
      </c>
      <c r="AR259" s="68" t="s">
        <v>458</v>
      </c>
      <c r="AS259" s="68" t="s">
        <v>458</v>
      </c>
      <c r="AT259" s="68" t="s">
        <v>458</v>
      </c>
      <c r="AU259" s="68" t="s">
        <v>458</v>
      </c>
      <c r="AV259" s="68" t="s">
        <v>458</v>
      </c>
      <c r="AW259" s="68" t="s">
        <v>458</v>
      </c>
      <c r="AX259" s="68" t="s">
        <v>458</v>
      </c>
      <c r="AY259" s="68" t="s">
        <v>458</v>
      </c>
      <c r="AZ259" s="68" t="s">
        <v>458</v>
      </c>
      <c r="BA259" s="68" t="s">
        <v>458</v>
      </c>
      <c r="BB259" s="68" t="s">
        <v>458</v>
      </c>
      <c r="BC259" s="68" t="s">
        <v>458</v>
      </c>
      <c r="BD259" s="68" t="s">
        <v>458</v>
      </c>
      <c r="BE259" s="68" t="s">
        <v>458</v>
      </c>
      <c r="BF259" s="68" t="s">
        <v>458</v>
      </c>
      <c r="BG259" s="68" t="s">
        <v>458</v>
      </c>
      <c r="BH259" s="68" t="s">
        <v>458</v>
      </c>
      <c r="BI259" s="68" t="s">
        <v>458</v>
      </c>
      <c r="BJ259" s="68" t="s">
        <v>458</v>
      </c>
      <c r="BK259" s="68" t="s">
        <v>458</v>
      </c>
      <c r="BL259" s="68" t="s">
        <v>458</v>
      </c>
      <c r="BM259" s="68" t="s">
        <v>458</v>
      </c>
      <c r="BN259" s="68" t="s">
        <v>1439</v>
      </c>
      <c r="BO259" s="68" t="s">
        <v>945</v>
      </c>
    </row>
    <row r="260" spans="1:67">
      <c r="A260" s="68">
        <v>258</v>
      </c>
      <c r="B260" s="68" t="s">
        <v>458</v>
      </c>
      <c r="C260" s="68" t="s">
        <v>458</v>
      </c>
      <c r="D260" s="68" t="s">
        <v>458</v>
      </c>
      <c r="E260" s="68" t="s">
        <v>458</v>
      </c>
      <c r="F260" s="68" t="s">
        <v>458</v>
      </c>
      <c r="G260" s="68" t="s">
        <v>458</v>
      </c>
      <c r="H260" s="68" t="s">
        <v>458</v>
      </c>
      <c r="I260" s="68" t="s">
        <v>458</v>
      </c>
      <c r="J260" s="68" t="s">
        <v>458</v>
      </c>
      <c r="K260" s="68" t="s">
        <v>458</v>
      </c>
      <c r="L260" s="68" t="s">
        <v>458</v>
      </c>
      <c r="M260" s="68" t="s">
        <v>458</v>
      </c>
      <c r="N260" s="68" t="s">
        <v>458</v>
      </c>
      <c r="O260" s="68" t="s">
        <v>458</v>
      </c>
      <c r="P260" s="68" t="s">
        <v>458</v>
      </c>
      <c r="Q260" s="68" t="s">
        <v>1439</v>
      </c>
      <c r="R260" s="68" t="s">
        <v>458</v>
      </c>
      <c r="S260" s="68" t="s">
        <v>458</v>
      </c>
      <c r="T260" s="68" t="s">
        <v>458</v>
      </c>
      <c r="U260" s="68" t="s">
        <v>458</v>
      </c>
      <c r="V260" s="68" t="s">
        <v>458</v>
      </c>
      <c r="W260" s="68" t="s">
        <v>458</v>
      </c>
      <c r="X260" s="68" t="s">
        <v>458</v>
      </c>
      <c r="Y260" s="68" t="s">
        <v>1439</v>
      </c>
      <c r="Z260" s="68" t="s">
        <v>458</v>
      </c>
      <c r="AA260" s="68" t="s">
        <v>458</v>
      </c>
      <c r="AB260" s="68" t="s">
        <v>458</v>
      </c>
      <c r="AC260" s="68" t="s">
        <v>458</v>
      </c>
      <c r="AD260" s="68" t="s">
        <v>458</v>
      </c>
      <c r="AE260" s="68" t="s">
        <v>458</v>
      </c>
      <c r="AF260" s="68" t="s">
        <v>458</v>
      </c>
      <c r="AG260" s="68" t="s">
        <v>458</v>
      </c>
      <c r="AH260" s="68" t="s">
        <v>458</v>
      </c>
      <c r="AI260" s="68" t="s">
        <v>458</v>
      </c>
      <c r="AJ260" s="68" t="s">
        <v>458</v>
      </c>
      <c r="AK260" s="68" t="s">
        <v>458</v>
      </c>
      <c r="AL260" s="68" t="s">
        <v>458</v>
      </c>
      <c r="AM260" s="68" t="s">
        <v>458</v>
      </c>
      <c r="AN260" s="68" t="s">
        <v>458</v>
      </c>
      <c r="AO260" s="68" t="s">
        <v>458</v>
      </c>
      <c r="AP260" s="68" t="s">
        <v>458</v>
      </c>
      <c r="AQ260" s="68" t="s">
        <v>458</v>
      </c>
      <c r="AR260" s="68" t="s">
        <v>458</v>
      </c>
      <c r="AS260" s="68" t="s">
        <v>458</v>
      </c>
      <c r="AT260" s="68" t="s">
        <v>458</v>
      </c>
      <c r="AU260" s="68" t="s">
        <v>458</v>
      </c>
      <c r="AV260" s="68" t="s">
        <v>458</v>
      </c>
      <c r="AW260" s="68" t="s">
        <v>458</v>
      </c>
      <c r="AX260" s="68" t="s">
        <v>458</v>
      </c>
      <c r="AY260" s="68" t="s">
        <v>458</v>
      </c>
      <c r="AZ260" s="68" t="s">
        <v>458</v>
      </c>
      <c r="BA260" s="68" t="s">
        <v>458</v>
      </c>
      <c r="BB260" s="68" t="s">
        <v>458</v>
      </c>
      <c r="BC260" s="68" t="s">
        <v>458</v>
      </c>
      <c r="BD260" s="68" t="s">
        <v>458</v>
      </c>
      <c r="BE260" s="68" t="s">
        <v>458</v>
      </c>
      <c r="BF260" s="68" t="s">
        <v>458</v>
      </c>
      <c r="BG260" s="68" t="s">
        <v>458</v>
      </c>
      <c r="BH260" s="68" t="s">
        <v>458</v>
      </c>
      <c r="BI260" s="68" t="s">
        <v>458</v>
      </c>
      <c r="BJ260" s="68" t="s">
        <v>458</v>
      </c>
      <c r="BK260" s="68" t="s">
        <v>458</v>
      </c>
      <c r="BL260" s="68" t="s">
        <v>458</v>
      </c>
      <c r="BM260" s="68" t="s">
        <v>458</v>
      </c>
      <c r="BN260" s="68" t="s">
        <v>1439</v>
      </c>
      <c r="BO260" s="68" t="s">
        <v>945</v>
      </c>
    </row>
    <row r="261" spans="1:67">
      <c r="A261" s="68">
        <v>259</v>
      </c>
      <c r="B261" s="68" t="s">
        <v>458</v>
      </c>
      <c r="C261" s="68" t="s">
        <v>458</v>
      </c>
      <c r="D261" s="68" t="s">
        <v>458</v>
      </c>
      <c r="E261" s="68" t="s">
        <v>458</v>
      </c>
      <c r="F261" s="68" t="s">
        <v>458</v>
      </c>
      <c r="G261" s="68" t="s">
        <v>458</v>
      </c>
      <c r="H261" s="68" t="s">
        <v>458</v>
      </c>
      <c r="I261" s="68" t="s">
        <v>458</v>
      </c>
      <c r="J261" s="68" t="s">
        <v>458</v>
      </c>
      <c r="K261" s="68" t="s">
        <v>458</v>
      </c>
      <c r="L261" s="68" t="s">
        <v>458</v>
      </c>
      <c r="M261" s="68" t="s">
        <v>458</v>
      </c>
      <c r="N261" s="68" t="s">
        <v>458</v>
      </c>
      <c r="O261" s="68" t="s">
        <v>458</v>
      </c>
      <c r="P261" s="68" t="s">
        <v>458</v>
      </c>
      <c r="Q261" s="68" t="s">
        <v>1439</v>
      </c>
      <c r="R261" s="68" t="s">
        <v>458</v>
      </c>
      <c r="S261" s="68" t="s">
        <v>458</v>
      </c>
      <c r="T261" s="68" t="s">
        <v>458</v>
      </c>
      <c r="U261" s="68" t="s">
        <v>458</v>
      </c>
      <c r="V261" s="68" t="s">
        <v>458</v>
      </c>
      <c r="W261" s="68" t="s">
        <v>458</v>
      </c>
      <c r="X261" s="68" t="s">
        <v>458</v>
      </c>
      <c r="Y261" s="68" t="s">
        <v>1439</v>
      </c>
      <c r="Z261" s="68" t="s">
        <v>458</v>
      </c>
      <c r="AA261" s="68" t="s">
        <v>458</v>
      </c>
      <c r="AB261" s="68" t="s">
        <v>458</v>
      </c>
      <c r="AC261" s="68" t="s">
        <v>458</v>
      </c>
      <c r="AD261" s="68" t="s">
        <v>458</v>
      </c>
      <c r="AE261" s="68" t="s">
        <v>458</v>
      </c>
      <c r="AF261" s="68" t="s">
        <v>458</v>
      </c>
      <c r="AG261" s="68" t="s">
        <v>458</v>
      </c>
      <c r="AH261" s="68" t="s">
        <v>458</v>
      </c>
      <c r="AI261" s="68" t="s">
        <v>458</v>
      </c>
      <c r="AJ261" s="68" t="s">
        <v>458</v>
      </c>
      <c r="AK261" s="68" t="s">
        <v>458</v>
      </c>
      <c r="AL261" s="68" t="s">
        <v>458</v>
      </c>
      <c r="AM261" s="68" t="s">
        <v>458</v>
      </c>
      <c r="AN261" s="68" t="s">
        <v>458</v>
      </c>
      <c r="AO261" s="68" t="s">
        <v>458</v>
      </c>
      <c r="AP261" s="68" t="s">
        <v>458</v>
      </c>
      <c r="AQ261" s="68" t="s">
        <v>458</v>
      </c>
      <c r="AR261" s="68" t="s">
        <v>458</v>
      </c>
      <c r="AS261" s="68" t="s">
        <v>458</v>
      </c>
      <c r="AT261" s="68" t="s">
        <v>458</v>
      </c>
      <c r="AU261" s="68" t="s">
        <v>458</v>
      </c>
      <c r="AV261" s="68" t="s">
        <v>458</v>
      </c>
      <c r="AW261" s="68" t="s">
        <v>458</v>
      </c>
      <c r="AX261" s="68" t="s">
        <v>458</v>
      </c>
      <c r="AY261" s="68" t="s">
        <v>458</v>
      </c>
      <c r="AZ261" s="68" t="s">
        <v>458</v>
      </c>
      <c r="BA261" s="68" t="s">
        <v>458</v>
      </c>
      <c r="BB261" s="68" t="s">
        <v>458</v>
      </c>
      <c r="BC261" s="68" t="s">
        <v>458</v>
      </c>
      <c r="BD261" s="68" t="s">
        <v>458</v>
      </c>
      <c r="BE261" s="68" t="s">
        <v>458</v>
      </c>
      <c r="BF261" s="68" t="s">
        <v>458</v>
      </c>
      <c r="BG261" s="68" t="s">
        <v>458</v>
      </c>
      <c r="BH261" s="68" t="s">
        <v>458</v>
      </c>
      <c r="BI261" s="68" t="s">
        <v>458</v>
      </c>
      <c r="BJ261" s="68" t="s">
        <v>458</v>
      </c>
      <c r="BK261" s="68" t="s">
        <v>458</v>
      </c>
      <c r="BL261" s="68" t="s">
        <v>458</v>
      </c>
      <c r="BM261" s="68" t="s">
        <v>458</v>
      </c>
      <c r="BN261" s="68" t="s">
        <v>1439</v>
      </c>
      <c r="BO261" s="68" t="s">
        <v>945</v>
      </c>
    </row>
    <row r="262" spans="1:67">
      <c r="A262" s="68">
        <v>260</v>
      </c>
      <c r="B262" s="68" t="s">
        <v>458</v>
      </c>
      <c r="C262" s="68" t="s">
        <v>458</v>
      </c>
      <c r="D262" s="68" t="s">
        <v>458</v>
      </c>
      <c r="E262" s="68" t="s">
        <v>458</v>
      </c>
      <c r="F262" s="68" t="s">
        <v>458</v>
      </c>
      <c r="G262" s="68" t="s">
        <v>458</v>
      </c>
      <c r="H262" s="68" t="s">
        <v>458</v>
      </c>
      <c r="I262" s="68" t="s">
        <v>458</v>
      </c>
      <c r="J262" s="68" t="s">
        <v>458</v>
      </c>
      <c r="K262" s="68" t="s">
        <v>458</v>
      </c>
      <c r="L262" s="68" t="s">
        <v>458</v>
      </c>
      <c r="M262" s="68" t="s">
        <v>458</v>
      </c>
      <c r="N262" s="68" t="s">
        <v>458</v>
      </c>
      <c r="O262" s="68" t="s">
        <v>458</v>
      </c>
      <c r="P262" s="68" t="s">
        <v>458</v>
      </c>
      <c r="Q262" s="68" t="s">
        <v>1439</v>
      </c>
      <c r="R262" s="68" t="s">
        <v>458</v>
      </c>
      <c r="S262" s="68" t="s">
        <v>458</v>
      </c>
      <c r="T262" s="68" t="s">
        <v>458</v>
      </c>
      <c r="U262" s="68" t="s">
        <v>458</v>
      </c>
      <c r="V262" s="68" t="s">
        <v>458</v>
      </c>
      <c r="W262" s="68" t="s">
        <v>458</v>
      </c>
      <c r="X262" s="68" t="s">
        <v>458</v>
      </c>
      <c r="Y262" s="68" t="s">
        <v>1439</v>
      </c>
      <c r="Z262" s="68" t="s">
        <v>458</v>
      </c>
      <c r="AA262" s="68" t="s">
        <v>458</v>
      </c>
      <c r="AB262" s="68" t="s">
        <v>458</v>
      </c>
      <c r="AC262" s="68" t="s">
        <v>458</v>
      </c>
      <c r="AD262" s="68" t="s">
        <v>458</v>
      </c>
      <c r="AE262" s="68" t="s">
        <v>458</v>
      </c>
      <c r="AF262" s="68" t="s">
        <v>458</v>
      </c>
      <c r="AG262" s="68" t="s">
        <v>458</v>
      </c>
      <c r="AH262" s="68" t="s">
        <v>458</v>
      </c>
      <c r="AI262" s="68" t="s">
        <v>458</v>
      </c>
      <c r="AJ262" s="68" t="s">
        <v>458</v>
      </c>
      <c r="AK262" s="68" t="s">
        <v>458</v>
      </c>
      <c r="AL262" s="68" t="s">
        <v>458</v>
      </c>
      <c r="AM262" s="68" t="s">
        <v>458</v>
      </c>
      <c r="AN262" s="68" t="s">
        <v>458</v>
      </c>
      <c r="AO262" s="68" t="s">
        <v>458</v>
      </c>
      <c r="AP262" s="68" t="s">
        <v>458</v>
      </c>
      <c r="AQ262" s="68" t="s">
        <v>458</v>
      </c>
      <c r="AR262" s="68" t="s">
        <v>458</v>
      </c>
      <c r="AS262" s="68" t="s">
        <v>458</v>
      </c>
      <c r="AT262" s="68" t="s">
        <v>458</v>
      </c>
      <c r="AU262" s="68" t="s">
        <v>458</v>
      </c>
      <c r="AV262" s="68" t="s">
        <v>458</v>
      </c>
      <c r="AW262" s="68" t="s">
        <v>458</v>
      </c>
      <c r="AX262" s="68" t="s">
        <v>458</v>
      </c>
      <c r="AY262" s="68" t="s">
        <v>458</v>
      </c>
      <c r="AZ262" s="68" t="s">
        <v>458</v>
      </c>
      <c r="BA262" s="68" t="s">
        <v>458</v>
      </c>
      <c r="BB262" s="68" t="s">
        <v>458</v>
      </c>
      <c r="BC262" s="68" t="s">
        <v>458</v>
      </c>
      <c r="BD262" s="68" t="s">
        <v>458</v>
      </c>
      <c r="BE262" s="68" t="s">
        <v>458</v>
      </c>
      <c r="BF262" s="68" t="s">
        <v>458</v>
      </c>
      <c r="BG262" s="68" t="s">
        <v>458</v>
      </c>
      <c r="BH262" s="68" t="s">
        <v>458</v>
      </c>
      <c r="BI262" s="68" t="s">
        <v>458</v>
      </c>
      <c r="BJ262" s="68" t="s">
        <v>458</v>
      </c>
      <c r="BK262" s="68" t="s">
        <v>458</v>
      </c>
      <c r="BL262" s="68" t="s">
        <v>458</v>
      </c>
      <c r="BM262" s="68" t="s">
        <v>458</v>
      </c>
      <c r="BN262" s="68" t="s">
        <v>1439</v>
      </c>
      <c r="BO262" s="68" t="s">
        <v>945</v>
      </c>
    </row>
    <row r="263" spans="1:67">
      <c r="A263" s="68">
        <v>261</v>
      </c>
      <c r="B263" s="68" t="s">
        <v>458</v>
      </c>
      <c r="C263" s="68" t="s">
        <v>458</v>
      </c>
      <c r="D263" s="68" t="s">
        <v>458</v>
      </c>
      <c r="E263" s="68" t="s">
        <v>458</v>
      </c>
      <c r="F263" s="68" t="s">
        <v>458</v>
      </c>
      <c r="G263" s="68" t="s">
        <v>458</v>
      </c>
      <c r="H263" s="68" t="s">
        <v>458</v>
      </c>
      <c r="I263" s="68" t="s">
        <v>458</v>
      </c>
      <c r="J263" s="68" t="s">
        <v>458</v>
      </c>
      <c r="K263" s="68" t="s">
        <v>458</v>
      </c>
      <c r="L263" s="68" t="s">
        <v>458</v>
      </c>
      <c r="M263" s="68" t="s">
        <v>458</v>
      </c>
      <c r="N263" s="68" t="s">
        <v>458</v>
      </c>
      <c r="O263" s="68" t="s">
        <v>458</v>
      </c>
      <c r="P263" s="68" t="s">
        <v>458</v>
      </c>
      <c r="Q263" s="68" t="s">
        <v>1439</v>
      </c>
      <c r="R263" s="68" t="s">
        <v>458</v>
      </c>
      <c r="S263" s="68" t="s">
        <v>458</v>
      </c>
      <c r="T263" s="68" t="s">
        <v>458</v>
      </c>
      <c r="U263" s="68" t="s">
        <v>458</v>
      </c>
      <c r="V263" s="68" t="s">
        <v>458</v>
      </c>
      <c r="W263" s="68" t="s">
        <v>458</v>
      </c>
      <c r="X263" s="68" t="s">
        <v>458</v>
      </c>
      <c r="Y263" s="68" t="s">
        <v>1439</v>
      </c>
      <c r="Z263" s="68" t="s">
        <v>458</v>
      </c>
      <c r="AA263" s="68" t="s">
        <v>458</v>
      </c>
      <c r="AB263" s="68" t="s">
        <v>458</v>
      </c>
      <c r="AC263" s="68" t="s">
        <v>458</v>
      </c>
      <c r="AD263" s="68" t="s">
        <v>458</v>
      </c>
      <c r="AE263" s="68" t="s">
        <v>458</v>
      </c>
      <c r="AF263" s="68" t="s">
        <v>458</v>
      </c>
      <c r="AG263" s="68" t="s">
        <v>458</v>
      </c>
      <c r="AH263" s="68" t="s">
        <v>458</v>
      </c>
      <c r="AI263" s="68" t="s">
        <v>458</v>
      </c>
      <c r="AJ263" s="68" t="s">
        <v>458</v>
      </c>
      <c r="AK263" s="68" t="s">
        <v>458</v>
      </c>
      <c r="AL263" s="68" t="s">
        <v>458</v>
      </c>
      <c r="AM263" s="68" t="s">
        <v>458</v>
      </c>
      <c r="AN263" s="68" t="s">
        <v>458</v>
      </c>
      <c r="AO263" s="68" t="s">
        <v>458</v>
      </c>
      <c r="AP263" s="68" t="s">
        <v>458</v>
      </c>
      <c r="AQ263" s="68" t="s">
        <v>458</v>
      </c>
      <c r="AR263" s="68" t="s">
        <v>458</v>
      </c>
      <c r="AS263" s="68" t="s">
        <v>458</v>
      </c>
      <c r="AT263" s="68" t="s">
        <v>458</v>
      </c>
      <c r="AU263" s="68" t="s">
        <v>458</v>
      </c>
      <c r="AV263" s="68" t="s">
        <v>458</v>
      </c>
      <c r="AW263" s="68" t="s">
        <v>458</v>
      </c>
      <c r="AX263" s="68" t="s">
        <v>458</v>
      </c>
      <c r="AY263" s="68" t="s">
        <v>458</v>
      </c>
      <c r="AZ263" s="68" t="s">
        <v>458</v>
      </c>
      <c r="BA263" s="68" t="s">
        <v>458</v>
      </c>
      <c r="BB263" s="68" t="s">
        <v>458</v>
      </c>
      <c r="BC263" s="68" t="s">
        <v>458</v>
      </c>
      <c r="BD263" s="68" t="s">
        <v>458</v>
      </c>
      <c r="BE263" s="68" t="s">
        <v>458</v>
      </c>
      <c r="BF263" s="68" t="s">
        <v>458</v>
      </c>
      <c r="BG263" s="68" t="s">
        <v>458</v>
      </c>
      <c r="BH263" s="68" t="s">
        <v>458</v>
      </c>
      <c r="BI263" s="68" t="s">
        <v>458</v>
      </c>
      <c r="BJ263" s="68" t="s">
        <v>458</v>
      </c>
      <c r="BK263" s="68" t="s">
        <v>458</v>
      </c>
      <c r="BL263" s="68" t="s">
        <v>458</v>
      </c>
      <c r="BM263" s="68" t="s">
        <v>458</v>
      </c>
      <c r="BN263" s="68" t="s">
        <v>1439</v>
      </c>
      <c r="BO263" s="68" t="s">
        <v>945</v>
      </c>
    </row>
    <row r="264" spans="1:67">
      <c r="A264" s="68">
        <v>262</v>
      </c>
      <c r="B264" s="68" t="s">
        <v>458</v>
      </c>
      <c r="C264" s="68" t="s">
        <v>458</v>
      </c>
      <c r="D264" s="68" t="s">
        <v>458</v>
      </c>
      <c r="E264" s="68" t="s">
        <v>458</v>
      </c>
      <c r="F264" s="68" t="s">
        <v>458</v>
      </c>
      <c r="G264" s="68" t="s">
        <v>458</v>
      </c>
      <c r="H264" s="68" t="s">
        <v>458</v>
      </c>
      <c r="I264" s="68" t="s">
        <v>458</v>
      </c>
      <c r="J264" s="68" t="s">
        <v>458</v>
      </c>
      <c r="K264" s="68" t="s">
        <v>458</v>
      </c>
      <c r="L264" s="68" t="s">
        <v>458</v>
      </c>
      <c r="M264" s="68" t="s">
        <v>458</v>
      </c>
      <c r="N264" s="68" t="s">
        <v>458</v>
      </c>
      <c r="O264" s="68" t="s">
        <v>458</v>
      </c>
      <c r="P264" s="68" t="s">
        <v>458</v>
      </c>
      <c r="Q264" s="68" t="s">
        <v>1439</v>
      </c>
      <c r="R264" s="68" t="s">
        <v>458</v>
      </c>
      <c r="S264" s="68" t="s">
        <v>458</v>
      </c>
      <c r="T264" s="68" t="s">
        <v>458</v>
      </c>
      <c r="U264" s="68" t="s">
        <v>458</v>
      </c>
      <c r="V264" s="68" t="s">
        <v>458</v>
      </c>
      <c r="W264" s="68" t="s">
        <v>458</v>
      </c>
      <c r="X264" s="68" t="s">
        <v>458</v>
      </c>
      <c r="Y264" s="68" t="s">
        <v>1439</v>
      </c>
      <c r="Z264" s="68" t="s">
        <v>458</v>
      </c>
      <c r="AA264" s="68" t="s">
        <v>458</v>
      </c>
      <c r="AB264" s="68" t="s">
        <v>458</v>
      </c>
      <c r="AC264" s="68" t="s">
        <v>458</v>
      </c>
      <c r="AD264" s="68" t="s">
        <v>458</v>
      </c>
      <c r="AE264" s="68" t="s">
        <v>458</v>
      </c>
      <c r="AF264" s="68" t="s">
        <v>458</v>
      </c>
      <c r="AG264" s="68" t="s">
        <v>458</v>
      </c>
      <c r="AH264" s="68" t="s">
        <v>458</v>
      </c>
      <c r="AI264" s="68" t="s">
        <v>458</v>
      </c>
      <c r="AJ264" s="68" t="s">
        <v>458</v>
      </c>
      <c r="AK264" s="68" t="s">
        <v>458</v>
      </c>
      <c r="AL264" s="68" t="s">
        <v>458</v>
      </c>
      <c r="AM264" s="68" t="s">
        <v>458</v>
      </c>
      <c r="AN264" s="68" t="s">
        <v>458</v>
      </c>
      <c r="AO264" s="68" t="s">
        <v>458</v>
      </c>
      <c r="AP264" s="68" t="s">
        <v>458</v>
      </c>
      <c r="AQ264" s="68" t="s">
        <v>458</v>
      </c>
      <c r="AR264" s="68" t="s">
        <v>458</v>
      </c>
      <c r="AS264" s="68" t="s">
        <v>458</v>
      </c>
      <c r="AT264" s="68" t="s">
        <v>458</v>
      </c>
      <c r="AU264" s="68" t="s">
        <v>458</v>
      </c>
      <c r="AV264" s="68" t="s">
        <v>458</v>
      </c>
      <c r="AW264" s="68" t="s">
        <v>458</v>
      </c>
      <c r="AX264" s="68" t="s">
        <v>458</v>
      </c>
      <c r="AY264" s="68" t="s">
        <v>458</v>
      </c>
      <c r="AZ264" s="68" t="s">
        <v>458</v>
      </c>
      <c r="BA264" s="68" t="s">
        <v>458</v>
      </c>
      <c r="BB264" s="68" t="s">
        <v>458</v>
      </c>
      <c r="BC264" s="68" t="s">
        <v>458</v>
      </c>
      <c r="BD264" s="68" t="s">
        <v>458</v>
      </c>
      <c r="BE264" s="68" t="s">
        <v>458</v>
      </c>
      <c r="BF264" s="68" t="s">
        <v>458</v>
      </c>
      <c r="BG264" s="68" t="s">
        <v>458</v>
      </c>
      <c r="BH264" s="68" t="s">
        <v>458</v>
      </c>
      <c r="BI264" s="68" t="s">
        <v>458</v>
      </c>
      <c r="BJ264" s="68" t="s">
        <v>458</v>
      </c>
      <c r="BK264" s="68" t="s">
        <v>458</v>
      </c>
      <c r="BL264" s="68" t="s">
        <v>458</v>
      </c>
      <c r="BM264" s="68" t="s">
        <v>458</v>
      </c>
      <c r="BN264" s="68" t="s">
        <v>1439</v>
      </c>
      <c r="BO264" s="68" t="s">
        <v>945</v>
      </c>
    </row>
    <row r="265" spans="1:67">
      <c r="A265" s="68">
        <v>263</v>
      </c>
      <c r="B265" s="68" t="s">
        <v>458</v>
      </c>
      <c r="C265" s="68" t="s">
        <v>458</v>
      </c>
      <c r="D265" s="68" t="s">
        <v>458</v>
      </c>
      <c r="E265" s="68" t="s">
        <v>458</v>
      </c>
      <c r="F265" s="68" t="s">
        <v>458</v>
      </c>
      <c r="G265" s="68" t="s">
        <v>458</v>
      </c>
      <c r="H265" s="68" t="s">
        <v>458</v>
      </c>
      <c r="I265" s="68" t="s">
        <v>458</v>
      </c>
      <c r="J265" s="68" t="s">
        <v>458</v>
      </c>
      <c r="K265" s="68" t="s">
        <v>458</v>
      </c>
      <c r="L265" s="68" t="s">
        <v>458</v>
      </c>
      <c r="M265" s="68" t="s">
        <v>458</v>
      </c>
      <c r="N265" s="68" t="s">
        <v>458</v>
      </c>
      <c r="O265" s="68" t="s">
        <v>458</v>
      </c>
      <c r="P265" s="68" t="s">
        <v>458</v>
      </c>
      <c r="Q265" s="68" t="s">
        <v>1439</v>
      </c>
      <c r="R265" s="68" t="s">
        <v>458</v>
      </c>
      <c r="S265" s="68" t="s">
        <v>458</v>
      </c>
      <c r="T265" s="68" t="s">
        <v>458</v>
      </c>
      <c r="U265" s="68" t="s">
        <v>458</v>
      </c>
      <c r="V265" s="68" t="s">
        <v>458</v>
      </c>
      <c r="W265" s="68" t="s">
        <v>458</v>
      </c>
      <c r="X265" s="68" t="s">
        <v>458</v>
      </c>
      <c r="Y265" s="68" t="s">
        <v>1439</v>
      </c>
      <c r="Z265" s="68" t="s">
        <v>458</v>
      </c>
      <c r="AA265" s="68" t="s">
        <v>458</v>
      </c>
      <c r="AB265" s="68" t="s">
        <v>458</v>
      </c>
      <c r="AC265" s="68" t="s">
        <v>458</v>
      </c>
      <c r="AD265" s="68" t="s">
        <v>458</v>
      </c>
      <c r="AE265" s="68" t="s">
        <v>458</v>
      </c>
      <c r="AF265" s="68" t="s">
        <v>458</v>
      </c>
      <c r="AG265" s="68" t="s">
        <v>458</v>
      </c>
      <c r="AH265" s="68" t="s">
        <v>458</v>
      </c>
      <c r="AI265" s="68" t="s">
        <v>458</v>
      </c>
      <c r="AJ265" s="68" t="s">
        <v>458</v>
      </c>
      <c r="AK265" s="68" t="s">
        <v>458</v>
      </c>
      <c r="AL265" s="68" t="s">
        <v>458</v>
      </c>
      <c r="AM265" s="68" t="s">
        <v>458</v>
      </c>
      <c r="AN265" s="68" t="s">
        <v>458</v>
      </c>
      <c r="AO265" s="68" t="s">
        <v>458</v>
      </c>
      <c r="AP265" s="68" t="s">
        <v>458</v>
      </c>
      <c r="AQ265" s="68" t="s">
        <v>458</v>
      </c>
      <c r="AR265" s="68" t="s">
        <v>458</v>
      </c>
      <c r="AS265" s="68" t="s">
        <v>458</v>
      </c>
      <c r="AT265" s="68" t="s">
        <v>458</v>
      </c>
      <c r="AU265" s="68" t="s">
        <v>458</v>
      </c>
      <c r="AV265" s="68" t="s">
        <v>458</v>
      </c>
      <c r="AW265" s="68" t="s">
        <v>458</v>
      </c>
      <c r="AX265" s="68" t="s">
        <v>458</v>
      </c>
      <c r="AY265" s="68" t="s">
        <v>458</v>
      </c>
      <c r="AZ265" s="68" t="s">
        <v>458</v>
      </c>
      <c r="BA265" s="68" t="s">
        <v>458</v>
      </c>
      <c r="BB265" s="68" t="s">
        <v>458</v>
      </c>
      <c r="BC265" s="68" t="s">
        <v>458</v>
      </c>
      <c r="BD265" s="68" t="s">
        <v>458</v>
      </c>
      <c r="BE265" s="68" t="s">
        <v>458</v>
      </c>
      <c r="BF265" s="68" t="s">
        <v>458</v>
      </c>
      <c r="BG265" s="68" t="s">
        <v>458</v>
      </c>
      <c r="BH265" s="68" t="s">
        <v>458</v>
      </c>
      <c r="BI265" s="68" t="s">
        <v>458</v>
      </c>
      <c r="BJ265" s="68" t="s">
        <v>458</v>
      </c>
      <c r="BK265" s="68" t="s">
        <v>458</v>
      </c>
      <c r="BL265" s="68" t="s">
        <v>458</v>
      </c>
      <c r="BM265" s="68" t="s">
        <v>458</v>
      </c>
      <c r="BN265" s="68" t="s">
        <v>1439</v>
      </c>
      <c r="BO265" s="68" t="s">
        <v>945</v>
      </c>
    </row>
    <row r="266" spans="1:67">
      <c r="A266" s="68">
        <v>264</v>
      </c>
      <c r="B266" s="68" t="s">
        <v>458</v>
      </c>
      <c r="C266" s="68" t="s">
        <v>458</v>
      </c>
      <c r="D266" s="68" t="s">
        <v>458</v>
      </c>
      <c r="E266" s="68" t="s">
        <v>458</v>
      </c>
      <c r="F266" s="68" t="s">
        <v>458</v>
      </c>
      <c r="G266" s="68" t="s">
        <v>458</v>
      </c>
      <c r="H266" s="68" t="s">
        <v>458</v>
      </c>
      <c r="I266" s="68" t="s">
        <v>458</v>
      </c>
      <c r="J266" s="68" t="s">
        <v>458</v>
      </c>
      <c r="K266" s="68" t="s">
        <v>458</v>
      </c>
      <c r="L266" s="68" t="s">
        <v>458</v>
      </c>
      <c r="M266" s="68" t="s">
        <v>458</v>
      </c>
      <c r="N266" s="68" t="s">
        <v>458</v>
      </c>
      <c r="O266" s="68" t="s">
        <v>458</v>
      </c>
      <c r="P266" s="68" t="s">
        <v>458</v>
      </c>
      <c r="Q266" s="68" t="s">
        <v>1439</v>
      </c>
      <c r="R266" s="68" t="s">
        <v>458</v>
      </c>
      <c r="S266" s="68" t="s">
        <v>458</v>
      </c>
      <c r="T266" s="68" t="s">
        <v>458</v>
      </c>
      <c r="U266" s="68" t="s">
        <v>458</v>
      </c>
      <c r="V266" s="68" t="s">
        <v>458</v>
      </c>
      <c r="W266" s="68" t="s">
        <v>458</v>
      </c>
      <c r="X266" s="68" t="s">
        <v>458</v>
      </c>
      <c r="Y266" s="68" t="s">
        <v>1439</v>
      </c>
      <c r="Z266" s="68" t="s">
        <v>458</v>
      </c>
      <c r="AA266" s="68" t="s">
        <v>458</v>
      </c>
      <c r="AB266" s="68" t="s">
        <v>458</v>
      </c>
      <c r="AC266" s="68" t="s">
        <v>458</v>
      </c>
      <c r="AD266" s="68" t="s">
        <v>458</v>
      </c>
      <c r="AE266" s="68" t="s">
        <v>458</v>
      </c>
      <c r="AF266" s="68" t="s">
        <v>458</v>
      </c>
      <c r="AG266" s="68" t="s">
        <v>458</v>
      </c>
      <c r="AH266" s="68" t="s">
        <v>458</v>
      </c>
      <c r="AI266" s="68" t="s">
        <v>458</v>
      </c>
      <c r="AJ266" s="68" t="s">
        <v>458</v>
      </c>
      <c r="AK266" s="68" t="s">
        <v>458</v>
      </c>
      <c r="AL266" s="68" t="s">
        <v>458</v>
      </c>
      <c r="AM266" s="68" t="s">
        <v>458</v>
      </c>
      <c r="AN266" s="68" t="s">
        <v>458</v>
      </c>
      <c r="AO266" s="68" t="s">
        <v>458</v>
      </c>
      <c r="AP266" s="68" t="s">
        <v>458</v>
      </c>
      <c r="AQ266" s="68" t="s">
        <v>458</v>
      </c>
      <c r="AR266" s="68" t="s">
        <v>458</v>
      </c>
      <c r="AS266" s="68" t="s">
        <v>458</v>
      </c>
      <c r="AT266" s="68" t="s">
        <v>458</v>
      </c>
      <c r="AU266" s="68" t="s">
        <v>458</v>
      </c>
      <c r="AV266" s="68" t="s">
        <v>458</v>
      </c>
      <c r="AW266" s="68" t="s">
        <v>458</v>
      </c>
      <c r="AX266" s="68" t="s">
        <v>458</v>
      </c>
      <c r="AY266" s="68" t="s">
        <v>458</v>
      </c>
      <c r="AZ266" s="68" t="s">
        <v>458</v>
      </c>
      <c r="BA266" s="68" t="s">
        <v>458</v>
      </c>
      <c r="BB266" s="68" t="s">
        <v>458</v>
      </c>
      <c r="BC266" s="68" t="s">
        <v>458</v>
      </c>
      <c r="BD266" s="68" t="s">
        <v>458</v>
      </c>
      <c r="BE266" s="68" t="s">
        <v>458</v>
      </c>
      <c r="BF266" s="68" t="s">
        <v>458</v>
      </c>
      <c r="BG266" s="68" t="s">
        <v>458</v>
      </c>
      <c r="BH266" s="68" t="s">
        <v>458</v>
      </c>
      <c r="BI266" s="68" t="s">
        <v>458</v>
      </c>
      <c r="BJ266" s="68" t="s">
        <v>458</v>
      </c>
      <c r="BK266" s="68" t="s">
        <v>458</v>
      </c>
      <c r="BL266" s="68" t="s">
        <v>458</v>
      </c>
      <c r="BM266" s="68" t="s">
        <v>458</v>
      </c>
      <c r="BN266" s="68" t="s">
        <v>1439</v>
      </c>
      <c r="BO266" s="68" t="s">
        <v>945</v>
      </c>
    </row>
    <row r="267" spans="1:67">
      <c r="A267" s="68">
        <v>265</v>
      </c>
      <c r="B267" s="68" t="s">
        <v>458</v>
      </c>
      <c r="C267" s="68" t="s">
        <v>458</v>
      </c>
      <c r="D267" s="68" t="s">
        <v>458</v>
      </c>
      <c r="E267" s="68" t="s">
        <v>458</v>
      </c>
      <c r="F267" s="68" t="s">
        <v>458</v>
      </c>
      <c r="G267" s="68" t="s">
        <v>458</v>
      </c>
      <c r="H267" s="68" t="s">
        <v>458</v>
      </c>
      <c r="I267" s="68" t="s">
        <v>458</v>
      </c>
      <c r="J267" s="68" t="s">
        <v>458</v>
      </c>
      <c r="K267" s="68" t="s">
        <v>458</v>
      </c>
      <c r="L267" s="68" t="s">
        <v>458</v>
      </c>
      <c r="M267" s="68" t="s">
        <v>458</v>
      </c>
      <c r="N267" s="68" t="s">
        <v>458</v>
      </c>
      <c r="O267" s="68" t="s">
        <v>458</v>
      </c>
      <c r="P267" s="68" t="s">
        <v>458</v>
      </c>
      <c r="Q267" s="68" t="s">
        <v>1439</v>
      </c>
      <c r="R267" s="68" t="s">
        <v>458</v>
      </c>
      <c r="S267" s="68" t="s">
        <v>458</v>
      </c>
      <c r="T267" s="68" t="s">
        <v>458</v>
      </c>
      <c r="U267" s="68" t="s">
        <v>458</v>
      </c>
      <c r="V267" s="68" t="s">
        <v>458</v>
      </c>
      <c r="W267" s="68" t="s">
        <v>458</v>
      </c>
      <c r="X267" s="68" t="s">
        <v>458</v>
      </c>
      <c r="Y267" s="68" t="s">
        <v>1439</v>
      </c>
      <c r="Z267" s="68" t="s">
        <v>458</v>
      </c>
      <c r="AA267" s="68" t="s">
        <v>458</v>
      </c>
      <c r="AB267" s="68" t="s">
        <v>458</v>
      </c>
      <c r="AC267" s="68" t="s">
        <v>458</v>
      </c>
      <c r="AD267" s="68" t="s">
        <v>458</v>
      </c>
      <c r="AE267" s="68" t="s">
        <v>458</v>
      </c>
      <c r="AF267" s="68" t="s">
        <v>458</v>
      </c>
      <c r="AG267" s="68" t="s">
        <v>458</v>
      </c>
      <c r="AH267" s="68" t="s">
        <v>458</v>
      </c>
      <c r="AI267" s="68" t="s">
        <v>458</v>
      </c>
      <c r="AJ267" s="68" t="s">
        <v>458</v>
      </c>
      <c r="AK267" s="68" t="s">
        <v>458</v>
      </c>
      <c r="AL267" s="68" t="s">
        <v>458</v>
      </c>
      <c r="AM267" s="68" t="s">
        <v>945</v>
      </c>
      <c r="AN267" s="68" t="s">
        <v>458</v>
      </c>
      <c r="AO267" s="68" t="s">
        <v>458</v>
      </c>
      <c r="AP267" s="68" t="s">
        <v>458</v>
      </c>
      <c r="AQ267" s="68" t="s">
        <v>458</v>
      </c>
      <c r="AR267" s="68" t="s">
        <v>458</v>
      </c>
      <c r="AS267" s="68" t="s">
        <v>458</v>
      </c>
      <c r="AT267" s="68" t="s">
        <v>458</v>
      </c>
      <c r="AU267" s="68" t="s">
        <v>458</v>
      </c>
      <c r="AV267" s="68" t="s">
        <v>458</v>
      </c>
      <c r="AW267" s="68" t="s">
        <v>458</v>
      </c>
      <c r="AX267" s="68" t="s">
        <v>458</v>
      </c>
      <c r="AY267" s="68" t="s">
        <v>458</v>
      </c>
      <c r="AZ267" s="68" t="s">
        <v>458</v>
      </c>
      <c r="BA267" s="68" t="s">
        <v>458</v>
      </c>
      <c r="BB267" s="68" t="s">
        <v>458</v>
      </c>
      <c r="BC267" s="68" t="s">
        <v>458</v>
      </c>
      <c r="BD267" s="68" t="s">
        <v>458</v>
      </c>
      <c r="BE267" s="68" t="s">
        <v>458</v>
      </c>
      <c r="BF267" s="68" t="s">
        <v>458</v>
      </c>
      <c r="BG267" s="68" t="s">
        <v>458</v>
      </c>
      <c r="BH267" s="68" t="s">
        <v>458</v>
      </c>
      <c r="BI267" s="68" t="s">
        <v>458</v>
      </c>
      <c r="BJ267" s="68" t="s">
        <v>458</v>
      </c>
      <c r="BK267" s="68" t="s">
        <v>458</v>
      </c>
      <c r="BL267" s="68" t="s">
        <v>458</v>
      </c>
      <c r="BM267" s="68" t="s">
        <v>458</v>
      </c>
      <c r="BN267" s="68" t="s">
        <v>1439</v>
      </c>
      <c r="BO267" s="68" t="s">
        <v>945</v>
      </c>
    </row>
    <row r="268" spans="1:67">
      <c r="A268" s="68">
        <v>266</v>
      </c>
      <c r="B268" s="68" t="s">
        <v>458</v>
      </c>
      <c r="C268" s="68" t="s">
        <v>458</v>
      </c>
      <c r="D268" s="68" t="s">
        <v>458</v>
      </c>
      <c r="E268" s="68" t="s">
        <v>458</v>
      </c>
      <c r="F268" s="68" t="s">
        <v>458</v>
      </c>
      <c r="G268" s="68" t="s">
        <v>458</v>
      </c>
      <c r="H268" s="68" t="s">
        <v>458</v>
      </c>
      <c r="I268" s="68" t="s">
        <v>458</v>
      </c>
      <c r="J268" s="68" t="s">
        <v>458</v>
      </c>
      <c r="K268" s="68" t="s">
        <v>458</v>
      </c>
      <c r="L268" s="68" t="s">
        <v>458</v>
      </c>
      <c r="M268" s="68" t="s">
        <v>458</v>
      </c>
      <c r="N268" s="68" t="s">
        <v>458</v>
      </c>
      <c r="O268" s="68" t="s">
        <v>458</v>
      </c>
      <c r="P268" s="68" t="s">
        <v>458</v>
      </c>
      <c r="Q268" s="68" t="s">
        <v>1439</v>
      </c>
      <c r="R268" s="68" t="s">
        <v>458</v>
      </c>
      <c r="S268" s="68" t="s">
        <v>458</v>
      </c>
      <c r="T268" s="68" t="s">
        <v>458</v>
      </c>
      <c r="U268" s="68" t="s">
        <v>458</v>
      </c>
      <c r="V268" s="68" t="s">
        <v>458</v>
      </c>
      <c r="W268" s="68" t="s">
        <v>458</v>
      </c>
      <c r="X268" s="68" t="s">
        <v>458</v>
      </c>
      <c r="Y268" s="68" t="s">
        <v>1439</v>
      </c>
      <c r="Z268" s="68" t="s">
        <v>458</v>
      </c>
      <c r="AA268" s="68" t="s">
        <v>458</v>
      </c>
      <c r="AB268" s="68" t="s">
        <v>458</v>
      </c>
      <c r="AC268" s="68" t="s">
        <v>458</v>
      </c>
      <c r="AD268" s="68" t="s">
        <v>458</v>
      </c>
      <c r="AE268" s="68" t="s">
        <v>458</v>
      </c>
      <c r="AF268" s="68" t="s">
        <v>458</v>
      </c>
      <c r="AG268" s="68" t="s">
        <v>458</v>
      </c>
      <c r="AH268" s="68" t="s">
        <v>458</v>
      </c>
      <c r="AI268" s="68" t="s">
        <v>458</v>
      </c>
      <c r="AJ268" s="68" t="s">
        <v>458</v>
      </c>
      <c r="AK268" s="68" t="s">
        <v>458</v>
      </c>
      <c r="AL268" s="68" t="s">
        <v>458</v>
      </c>
      <c r="AM268" s="68" t="s">
        <v>458</v>
      </c>
      <c r="AN268" s="68" t="s">
        <v>458</v>
      </c>
      <c r="AO268" s="68" t="s">
        <v>458</v>
      </c>
      <c r="AP268" s="68" t="s">
        <v>458</v>
      </c>
      <c r="AQ268" s="68" t="s">
        <v>458</v>
      </c>
      <c r="AR268" s="68" t="s">
        <v>458</v>
      </c>
      <c r="AS268" s="68" t="s">
        <v>458</v>
      </c>
      <c r="AT268" s="68" t="s">
        <v>458</v>
      </c>
      <c r="AU268" s="68" t="s">
        <v>458</v>
      </c>
      <c r="AV268" s="68" t="s">
        <v>458</v>
      </c>
      <c r="AW268" s="68" t="s">
        <v>458</v>
      </c>
      <c r="AX268" s="68" t="s">
        <v>458</v>
      </c>
      <c r="AY268" s="68" t="s">
        <v>458</v>
      </c>
      <c r="AZ268" s="68" t="s">
        <v>458</v>
      </c>
      <c r="BA268" s="68" t="s">
        <v>458</v>
      </c>
      <c r="BB268" s="68" t="s">
        <v>458</v>
      </c>
      <c r="BC268" s="68" t="s">
        <v>458</v>
      </c>
      <c r="BD268" s="68" t="s">
        <v>458</v>
      </c>
      <c r="BE268" s="68" t="s">
        <v>458</v>
      </c>
      <c r="BF268" s="68" t="s">
        <v>458</v>
      </c>
      <c r="BG268" s="68" t="s">
        <v>458</v>
      </c>
      <c r="BH268" s="68" t="s">
        <v>458</v>
      </c>
      <c r="BI268" s="68" t="s">
        <v>458</v>
      </c>
      <c r="BJ268" s="68" t="s">
        <v>458</v>
      </c>
      <c r="BK268" s="68" t="s">
        <v>458</v>
      </c>
      <c r="BL268" s="68" t="s">
        <v>458</v>
      </c>
      <c r="BM268" s="68" t="s">
        <v>458</v>
      </c>
      <c r="BN268" s="68" t="s">
        <v>1439</v>
      </c>
      <c r="BO268" s="68" t="s">
        <v>945</v>
      </c>
    </row>
    <row r="269" spans="1:67">
      <c r="A269" s="68">
        <v>267</v>
      </c>
      <c r="B269" s="68" t="s">
        <v>458</v>
      </c>
      <c r="C269" s="68" t="s">
        <v>458</v>
      </c>
      <c r="D269" s="68" t="s">
        <v>458</v>
      </c>
      <c r="E269" s="68" t="s">
        <v>458</v>
      </c>
      <c r="F269" s="68" t="s">
        <v>458</v>
      </c>
      <c r="G269" s="68" t="s">
        <v>458</v>
      </c>
      <c r="H269" s="68" t="s">
        <v>458</v>
      </c>
      <c r="I269" s="68" t="s">
        <v>458</v>
      </c>
      <c r="J269" s="68" t="s">
        <v>458</v>
      </c>
      <c r="K269" s="68" t="s">
        <v>458</v>
      </c>
      <c r="L269" s="68" t="s">
        <v>458</v>
      </c>
      <c r="M269" s="68" t="s">
        <v>458</v>
      </c>
      <c r="N269" s="68" t="s">
        <v>458</v>
      </c>
      <c r="O269" s="68" t="s">
        <v>458</v>
      </c>
      <c r="P269" s="68" t="s">
        <v>458</v>
      </c>
      <c r="Q269" s="68" t="s">
        <v>1439</v>
      </c>
      <c r="R269" s="68" t="s">
        <v>458</v>
      </c>
      <c r="S269" s="68" t="s">
        <v>458</v>
      </c>
      <c r="T269" s="68" t="s">
        <v>458</v>
      </c>
      <c r="U269" s="68" t="s">
        <v>458</v>
      </c>
      <c r="V269" s="68" t="s">
        <v>458</v>
      </c>
      <c r="W269" s="68" t="s">
        <v>458</v>
      </c>
      <c r="X269" s="68" t="s">
        <v>458</v>
      </c>
      <c r="Y269" s="68" t="s">
        <v>1439</v>
      </c>
      <c r="Z269" s="68" t="s">
        <v>458</v>
      </c>
      <c r="AA269" s="68" t="s">
        <v>458</v>
      </c>
      <c r="AB269" s="68" t="s">
        <v>458</v>
      </c>
      <c r="AC269" s="68" t="s">
        <v>458</v>
      </c>
      <c r="AD269" s="68" t="s">
        <v>458</v>
      </c>
      <c r="AE269" s="68" t="s">
        <v>458</v>
      </c>
      <c r="AF269" s="68" t="s">
        <v>458</v>
      </c>
      <c r="AG269" s="68" t="s">
        <v>458</v>
      </c>
      <c r="AH269" s="68" t="s">
        <v>458</v>
      </c>
      <c r="AI269" s="68" t="s">
        <v>458</v>
      </c>
      <c r="AJ269" s="68" t="s">
        <v>458</v>
      </c>
      <c r="AK269" s="68" t="s">
        <v>458</v>
      </c>
      <c r="AL269" s="68" t="s">
        <v>458</v>
      </c>
      <c r="AM269" s="68" t="s">
        <v>458</v>
      </c>
      <c r="AN269" s="68" t="s">
        <v>458</v>
      </c>
      <c r="AO269" s="68" t="s">
        <v>458</v>
      </c>
      <c r="AP269" s="68" t="s">
        <v>458</v>
      </c>
      <c r="AQ269" s="68" t="s">
        <v>458</v>
      </c>
      <c r="AR269" s="68" t="s">
        <v>458</v>
      </c>
      <c r="AS269" s="68" t="s">
        <v>458</v>
      </c>
      <c r="AT269" s="68" t="s">
        <v>458</v>
      </c>
      <c r="AU269" s="68" t="s">
        <v>458</v>
      </c>
      <c r="AV269" s="68" t="s">
        <v>458</v>
      </c>
      <c r="AW269" s="68" t="s">
        <v>458</v>
      </c>
      <c r="AX269" s="68" t="s">
        <v>458</v>
      </c>
      <c r="AY269" s="68" t="s">
        <v>458</v>
      </c>
      <c r="AZ269" s="68" t="s">
        <v>458</v>
      </c>
      <c r="BA269" s="68" t="s">
        <v>458</v>
      </c>
      <c r="BB269" s="68" t="s">
        <v>458</v>
      </c>
      <c r="BC269" s="68" t="s">
        <v>458</v>
      </c>
      <c r="BD269" s="68" t="s">
        <v>458</v>
      </c>
      <c r="BE269" s="68" t="s">
        <v>458</v>
      </c>
      <c r="BF269" s="68" t="s">
        <v>458</v>
      </c>
      <c r="BG269" s="68" t="s">
        <v>458</v>
      </c>
      <c r="BH269" s="68" t="s">
        <v>458</v>
      </c>
      <c r="BI269" s="68" t="s">
        <v>458</v>
      </c>
      <c r="BJ269" s="68" t="s">
        <v>458</v>
      </c>
      <c r="BK269" s="68" t="s">
        <v>458</v>
      </c>
      <c r="BL269" s="68" t="s">
        <v>458</v>
      </c>
      <c r="BM269" s="68" t="s">
        <v>458</v>
      </c>
      <c r="BN269" s="68" t="s">
        <v>1439</v>
      </c>
      <c r="BO269" s="68" t="s">
        <v>945</v>
      </c>
    </row>
    <row r="270" spans="1:67">
      <c r="A270" s="68">
        <v>268</v>
      </c>
      <c r="B270" s="68" t="s">
        <v>458</v>
      </c>
      <c r="C270" s="68" t="s">
        <v>458</v>
      </c>
      <c r="D270" s="68" t="s">
        <v>458</v>
      </c>
      <c r="E270" s="68" t="s">
        <v>458</v>
      </c>
      <c r="F270" s="68" t="s">
        <v>458</v>
      </c>
      <c r="G270" s="68" t="s">
        <v>458</v>
      </c>
      <c r="H270" s="68" t="s">
        <v>458</v>
      </c>
      <c r="I270" s="68" t="s">
        <v>458</v>
      </c>
      <c r="J270" s="68" t="s">
        <v>458</v>
      </c>
      <c r="K270" s="68" t="s">
        <v>458</v>
      </c>
      <c r="L270" s="68" t="s">
        <v>458</v>
      </c>
      <c r="M270" s="68" t="s">
        <v>458</v>
      </c>
      <c r="N270" s="68" t="s">
        <v>458</v>
      </c>
      <c r="O270" s="68" t="s">
        <v>458</v>
      </c>
      <c r="P270" s="68" t="s">
        <v>458</v>
      </c>
      <c r="Q270" s="68" t="s">
        <v>1439</v>
      </c>
      <c r="R270" s="68" t="s">
        <v>458</v>
      </c>
      <c r="S270" s="68" t="s">
        <v>458</v>
      </c>
      <c r="T270" s="68" t="s">
        <v>458</v>
      </c>
      <c r="U270" s="68" t="s">
        <v>458</v>
      </c>
      <c r="V270" s="68" t="s">
        <v>458</v>
      </c>
      <c r="W270" s="68" t="s">
        <v>458</v>
      </c>
      <c r="X270" s="68" t="s">
        <v>458</v>
      </c>
      <c r="Y270" s="68" t="s">
        <v>1439</v>
      </c>
      <c r="Z270" s="68" t="s">
        <v>458</v>
      </c>
      <c r="AA270" s="68" t="s">
        <v>458</v>
      </c>
      <c r="AB270" s="68" t="s">
        <v>458</v>
      </c>
      <c r="AC270" s="68" t="s">
        <v>458</v>
      </c>
      <c r="AD270" s="68" t="s">
        <v>458</v>
      </c>
      <c r="AE270" s="68" t="s">
        <v>458</v>
      </c>
      <c r="AF270" s="68" t="s">
        <v>458</v>
      </c>
      <c r="AG270" s="68" t="s">
        <v>458</v>
      </c>
      <c r="AH270" s="68" t="s">
        <v>458</v>
      </c>
      <c r="AI270" s="68" t="s">
        <v>458</v>
      </c>
      <c r="AJ270" s="68" t="s">
        <v>458</v>
      </c>
      <c r="AK270" s="68" t="s">
        <v>458</v>
      </c>
      <c r="AL270" s="68" t="s">
        <v>458</v>
      </c>
      <c r="AM270" s="68" t="s">
        <v>458</v>
      </c>
      <c r="AN270" s="68" t="s">
        <v>458</v>
      </c>
      <c r="AO270" s="68" t="s">
        <v>458</v>
      </c>
      <c r="AP270" s="68" t="s">
        <v>458</v>
      </c>
      <c r="AQ270" s="68" t="s">
        <v>458</v>
      </c>
      <c r="AR270" s="68" t="s">
        <v>458</v>
      </c>
      <c r="AS270" s="68" t="s">
        <v>458</v>
      </c>
      <c r="AT270" s="68" t="s">
        <v>458</v>
      </c>
      <c r="AU270" s="68" t="s">
        <v>458</v>
      </c>
      <c r="AV270" s="68" t="s">
        <v>458</v>
      </c>
      <c r="AW270" s="68" t="s">
        <v>458</v>
      </c>
      <c r="AX270" s="68" t="s">
        <v>458</v>
      </c>
      <c r="AY270" s="68" t="s">
        <v>458</v>
      </c>
      <c r="AZ270" s="68" t="s">
        <v>458</v>
      </c>
      <c r="BA270" s="68" t="s">
        <v>458</v>
      </c>
      <c r="BB270" s="68" t="s">
        <v>458</v>
      </c>
      <c r="BC270" s="68" t="s">
        <v>458</v>
      </c>
      <c r="BD270" s="68" t="s">
        <v>458</v>
      </c>
      <c r="BE270" s="68" t="s">
        <v>458</v>
      </c>
      <c r="BF270" s="68" t="s">
        <v>458</v>
      </c>
      <c r="BG270" s="68" t="s">
        <v>458</v>
      </c>
      <c r="BH270" s="68" t="s">
        <v>458</v>
      </c>
      <c r="BI270" s="68" t="s">
        <v>458</v>
      </c>
      <c r="BJ270" s="68" t="s">
        <v>458</v>
      </c>
      <c r="BK270" s="68" t="s">
        <v>458</v>
      </c>
      <c r="BL270" s="68" t="s">
        <v>458</v>
      </c>
      <c r="BM270" s="68" t="s">
        <v>458</v>
      </c>
      <c r="BN270" s="68" t="s">
        <v>1439</v>
      </c>
      <c r="BO270" s="68" t="s">
        <v>945</v>
      </c>
    </row>
    <row r="271" spans="1:67">
      <c r="A271" s="68">
        <v>269</v>
      </c>
      <c r="B271" s="68" t="s">
        <v>458</v>
      </c>
      <c r="C271" s="68" t="s">
        <v>458</v>
      </c>
      <c r="D271" s="68" t="s">
        <v>458</v>
      </c>
      <c r="E271" s="68" t="s">
        <v>458</v>
      </c>
      <c r="F271" s="68" t="s">
        <v>458</v>
      </c>
      <c r="G271" s="68" t="s">
        <v>458</v>
      </c>
      <c r="H271" s="68" t="s">
        <v>458</v>
      </c>
      <c r="I271" s="68" t="s">
        <v>458</v>
      </c>
      <c r="J271" s="68" t="s">
        <v>458</v>
      </c>
      <c r="K271" s="68" t="s">
        <v>458</v>
      </c>
      <c r="L271" s="68" t="s">
        <v>458</v>
      </c>
      <c r="M271" s="68" t="s">
        <v>458</v>
      </c>
      <c r="N271" s="68" t="s">
        <v>458</v>
      </c>
      <c r="O271" s="68" t="s">
        <v>458</v>
      </c>
      <c r="P271" s="68" t="s">
        <v>458</v>
      </c>
      <c r="Q271" s="68" t="s">
        <v>1439</v>
      </c>
      <c r="R271" s="68" t="s">
        <v>458</v>
      </c>
      <c r="S271" s="68" t="s">
        <v>458</v>
      </c>
      <c r="T271" s="68" t="s">
        <v>458</v>
      </c>
      <c r="U271" s="68" t="s">
        <v>458</v>
      </c>
      <c r="V271" s="68" t="s">
        <v>458</v>
      </c>
      <c r="W271" s="68" t="s">
        <v>458</v>
      </c>
      <c r="X271" s="68" t="s">
        <v>458</v>
      </c>
      <c r="Y271" s="68" t="s">
        <v>1439</v>
      </c>
      <c r="Z271" s="68" t="s">
        <v>458</v>
      </c>
      <c r="AA271" s="68" t="s">
        <v>458</v>
      </c>
      <c r="AB271" s="68" t="s">
        <v>458</v>
      </c>
      <c r="AC271" s="68" t="s">
        <v>458</v>
      </c>
      <c r="AD271" s="68" t="s">
        <v>458</v>
      </c>
      <c r="AE271" s="68" t="s">
        <v>458</v>
      </c>
      <c r="AF271" s="68" t="s">
        <v>458</v>
      </c>
      <c r="AG271" s="68" t="s">
        <v>458</v>
      </c>
      <c r="AH271" s="68" t="s">
        <v>458</v>
      </c>
      <c r="AI271" s="68" t="s">
        <v>458</v>
      </c>
      <c r="AJ271" s="68" t="s">
        <v>458</v>
      </c>
      <c r="AK271" s="68" t="s">
        <v>458</v>
      </c>
      <c r="AL271" s="68" t="s">
        <v>458</v>
      </c>
      <c r="AM271" s="68" t="s">
        <v>458</v>
      </c>
      <c r="AN271" s="68" t="s">
        <v>458</v>
      </c>
      <c r="AO271" s="68" t="s">
        <v>458</v>
      </c>
      <c r="AP271" s="68" t="s">
        <v>458</v>
      </c>
      <c r="AQ271" s="68" t="s">
        <v>458</v>
      </c>
      <c r="AR271" s="68" t="s">
        <v>458</v>
      </c>
      <c r="AS271" s="68" t="s">
        <v>458</v>
      </c>
      <c r="AT271" s="68" t="s">
        <v>458</v>
      </c>
      <c r="AU271" s="68" t="s">
        <v>458</v>
      </c>
      <c r="AV271" s="68" t="s">
        <v>458</v>
      </c>
      <c r="AW271" s="68" t="s">
        <v>458</v>
      </c>
      <c r="AX271" s="68" t="s">
        <v>458</v>
      </c>
      <c r="AY271" s="68" t="s">
        <v>458</v>
      </c>
      <c r="AZ271" s="68" t="s">
        <v>458</v>
      </c>
      <c r="BA271" s="68" t="s">
        <v>458</v>
      </c>
      <c r="BB271" s="68" t="s">
        <v>458</v>
      </c>
      <c r="BC271" s="68" t="s">
        <v>458</v>
      </c>
      <c r="BD271" s="68" t="s">
        <v>458</v>
      </c>
      <c r="BE271" s="68" t="s">
        <v>458</v>
      </c>
      <c r="BF271" s="68" t="s">
        <v>458</v>
      </c>
      <c r="BG271" s="68" t="s">
        <v>458</v>
      </c>
      <c r="BH271" s="68" t="s">
        <v>458</v>
      </c>
      <c r="BI271" s="68" t="s">
        <v>458</v>
      </c>
      <c r="BJ271" s="68" t="s">
        <v>458</v>
      </c>
      <c r="BK271" s="68" t="s">
        <v>458</v>
      </c>
      <c r="BL271" s="68" t="s">
        <v>458</v>
      </c>
      <c r="BM271" s="68" t="s">
        <v>458</v>
      </c>
      <c r="BN271" s="68" t="s">
        <v>1439</v>
      </c>
      <c r="BO271" s="68" t="s">
        <v>945</v>
      </c>
    </row>
    <row r="272" spans="1:67">
      <c r="A272" s="68">
        <v>270</v>
      </c>
      <c r="B272" s="68" t="s">
        <v>458</v>
      </c>
      <c r="C272" s="68" t="s">
        <v>458</v>
      </c>
      <c r="D272" s="68" t="s">
        <v>458</v>
      </c>
      <c r="E272" s="68" t="s">
        <v>458</v>
      </c>
      <c r="F272" s="68" t="s">
        <v>458</v>
      </c>
      <c r="G272" s="68" t="s">
        <v>458</v>
      </c>
      <c r="H272" s="68" t="s">
        <v>458</v>
      </c>
      <c r="I272" s="68" t="s">
        <v>458</v>
      </c>
      <c r="J272" s="68" t="s">
        <v>458</v>
      </c>
      <c r="K272" s="68" t="s">
        <v>458</v>
      </c>
      <c r="L272" s="68" t="s">
        <v>458</v>
      </c>
      <c r="M272" s="68" t="s">
        <v>458</v>
      </c>
      <c r="N272" s="68" t="s">
        <v>458</v>
      </c>
      <c r="O272" s="68" t="s">
        <v>458</v>
      </c>
      <c r="P272" s="68" t="s">
        <v>458</v>
      </c>
      <c r="Q272" s="68" t="s">
        <v>1439</v>
      </c>
      <c r="R272" s="68" t="s">
        <v>458</v>
      </c>
      <c r="S272" s="68" t="s">
        <v>458</v>
      </c>
      <c r="T272" s="68" t="s">
        <v>458</v>
      </c>
      <c r="U272" s="68" t="s">
        <v>458</v>
      </c>
      <c r="V272" s="68" t="s">
        <v>458</v>
      </c>
      <c r="W272" s="68" t="s">
        <v>458</v>
      </c>
      <c r="X272" s="68" t="s">
        <v>458</v>
      </c>
      <c r="Y272" s="68" t="s">
        <v>1439</v>
      </c>
      <c r="Z272" s="68" t="s">
        <v>458</v>
      </c>
      <c r="AA272" s="68" t="s">
        <v>458</v>
      </c>
      <c r="AB272" s="68" t="s">
        <v>458</v>
      </c>
      <c r="AC272" s="68" t="s">
        <v>458</v>
      </c>
      <c r="AD272" s="68" t="s">
        <v>458</v>
      </c>
      <c r="AE272" s="68" t="s">
        <v>458</v>
      </c>
      <c r="AF272" s="68" t="s">
        <v>458</v>
      </c>
      <c r="AG272" s="68" t="s">
        <v>458</v>
      </c>
      <c r="AH272" s="68" t="s">
        <v>458</v>
      </c>
      <c r="AI272" s="68" t="s">
        <v>458</v>
      </c>
      <c r="AJ272" s="68" t="s">
        <v>458</v>
      </c>
      <c r="AK272" s="68" t="s">
        <v>458</v>
      </c>
      <c r="AL272" s="68" t="s">
        <v>458</v>
      </c>
      <c r="AM272" s="68" t="s">
        <v>458</v>
      </c>
      <c r="AN272" s="68" t="s">
        <v>458</v>
      </c>
      <c r="AO272" s="68" t="s">
        <v>458</v>
      </c>
      <c r="AP272" s="68" t="s">
        <v>458</v>
      </c>
      <c r="AQ272" s="68" t="s">
        <v>458</v>
      </c>
      <c r="AR272" s="68" t="s">
        <v>458</v>
      </c>
      <c r="AS272" s="68" t="s">
        <v>458</v>
      </c>
      <c r="AT272" s="68" t="s">
        <v>458</v>
      </c>
      <c r="AU272" s="68" t="s">
        <v>458</v>
      </c>
      <c r="AV272" s="68" t="s">
        <v>458</v>
      </c>
      <c r="AW272" s="68" t="s">
        <v>458</v>
      </c>
      <c r="AX272" s="68" t="s">
        <v>458</v>
      </c>
      <c r="AY272" s="68" t="s">
        <v>458</v>
      </c>
      <c r="AZ272" s="68" t="s">
        <v>458</v>
      </c>
      <c r="BA272" s="68" t="s">
        <v>458</v>
      </c>
      <c r="BB272" s="68" t="s">
        <v>458</v>
      </c>
      <c r="BC272" s="68" t="s">
        <v>458</v>
      </c>
      <c r="BD272" s="68" t="s">
        <v>458</v>
      </c>
      <c r="BE272" s="68" t="s">
        <v>458</v>
      </c>
      <c r="BF272" s="68" t="s">
        <v>458</v>
      </c>
      <c r="BG272" s="68" t="s">
        <v>458</v>
      </c>
      <c r="BH272" s="68" t="s">
        <v>458</v>
      </c>
      <c r="BI272" s="68" t="s">
        <v>458</v>
      </c>
      <c r="BJ272" s="68" t="s">
        <v>458</v>
      </c>
      <c r="BK272" s="68" t="s">
        <v>458</v>
      </c>
      <c r="BL272" s="68" t="s">
        <v>458</v>
      </c>
      <c r="BM272" s="68" t="s">
        <v>458</v>
      </c>
      <c r="BN272" s="68" t="s">
        <v>1439</v>
      </c>
      <c r="BO272" s="68" t="s">
        <v>945</v>
      </c>
    </row>
    <row r="273" spans="1:67">
      <c r="A273" s="68">
        <v>271</v>
      </c>
      <c r="B273" s="68" t="s">
        <v>458</v>
      </c>
      <c r="C273" s="68" t="s">
        <v>458</v>
      </c>
      <c r="D273" s="68" t="s">
        <v>458</v>
      </c>
      <c r="E273" s="68" t="s">
        <v>458</v>
      </c>
      <c r="F273" s="68" t="s">
        <v>458</v>
      </c>
      <c r="G273" s="68" t="s">
        <v>458</v>
      </c>
      <c r="H273" s="68" t="s">
        <v>458</v>
      </c>
      <c r="I273" s="68" t="s">
        <v>458</v>
      </c>
      <c r="J273" s="68" t="s">
        <v>458</v>
      </c>
      <c r="K273" s="68" t="s">
        <v>458</v>
      </c>
      <c r="L273" s="68" t="s">
        <v>458</v>
      </c>
      <c r="M273" s="68" t="s">
        <v>458</v>
      </c>
      <c r="N273" s="68" t="s">
        <v>458</v>
      </c>
      <c r="O273" s="68" t="s">
        <v>458</v>
      </c>
      <c r="P273" s="68" t="s">
        <v>458</v>
      </c>
      <c r="Q273" s="68" t="s">
        <v>1439</v>
      </c>
      <c r="R273" s="68" t="s">
        <v>458</v>
      </c>
      <c r="S273" s="68" t="s">
        <v>458</v>
      </c>
      <c r="T273" s="68" t="s">
        <v>458</v>
      </c>
      <c r="U273" s="68" t="s">
        <v>458</v>
      </c>
      <c r="V273" s="68" t="s">
        <v>458</v>
      </c>
      <c r="W273" s="68" t="s">
        <v>458</v>
      </c>
      <c r="X273" s="68" t="s">
        <v>458</v>
      </c>
      <c r="Y273" s="68" t="s">
        <v>1439</v>
      </c>
      <c r="Z273" s="68" t="s">
        <v>458</v>
      </c>
      <c r="AA273" s="68" t="s">
        <v>458</v>
      </c>
      <c r="AB273" s="68" t="s">
        <v>458</v>
      </c>
      <c r="AC273" s="68" t="s">
        <v>458</v>
      </c>
      <c r="AD273" s="68" t="s">
        <v>458</v>
      </c>
      <c r="AE273" s="68" t="s">
        <v>458</v>
      </c>
      <c r="AF273" s="68" t="s">
        <v>458</v>
      </c>
      <c r="AG273" s="68" t="s">
        <v>458</v>
      </c>
      <c r="AH273" s="68" t="s">
        <v>458</v>
      </c>
      <c r="AI273" s="68" t="s">
        <v>458</v>
      </c>
      <c r="AJ273" s="68" t="s">
        <v>458</v>
      </c>
      <c r="AK273" s="68" t="s">
        <v>458</v>
      </c>
      <c r="AL273" s="68" t="s">
        <v>458</v>
      </c>
      <c r="AM273" s="68" t="s">
        <v>458</v>
      </c>
      <c r="AN273" s="68" t="s">
        <v>458</v>
      </c>
      <c r="AO273" s="68" t="s">
        <v>458</v>
      </c>
      <c r="AP273" s="68" t="s">
        <v>458</v>
      </c>
      <c r="AQ273" s="68" t="s">
        <v>458</v>
      </c>
      <c r="AR273" s="68" t="s">
        <v>458</v>
      </c>
      <c r="AS273" s="68" t="s">
        <v>458</v>
      </c>
      <c r="AT273" s="68" t="s">
        <v>458</v>
      </c>
      <c r="AU273" s="68" t="s">
        <v>458</v>
      </c>
      <c r="AV273" s="68" t="s">
        <v>458</v>
      </c>
      <c r="AW273" s="68" t="s">
        <v>458</v>
      </c>
      <c r="AX273" s="68" t="s">
        <v>458</v>
      </c>
      <c r="AY273" s="68" t="s">
        <v>458</v>
      </c>
      <c r="AZ273" s="68" t="s">
        <v>458</v>
      </c>
      <c r="BA273" s="68" t="s">
        <v>458</v>
      </c>
      <c r="BB273" s="68" t="s">
        <v>458</v>
      </c>
      <c r="BC273" s="68" t="s">
        <v>458</v>
      </c>
      <c r="BD273" s="68" t="s">
        <v>458</v>
      </c>
      <c r="BE273" s="68" t="s">
        <v>458</v>
      </c>
      <c r="BF273" s="68" t="s">
        <v>458</v>
      </c>
      <c r="BG273" s="68" t="s">
        <v>458</v>
      </c>
      <c r="BH273" s="68" t="s">
        <v>458</v>
      </c>
      <c r="BI273" s="68" t="s">
        <v>458</v>
      </c>
      <c r="BJ273" s="68" t="s">
        <v>458</v>
      </c>
      <c r="BK273" s="68" t="s">
        <v>458</v>
      </c>
      <c r="BL273" s="68" t="s">
        <v>458</v>
      </c>
      <c r="BM273" s="68" t="s">
        <v>458</v>
      </c>
      <c r="BN273" s="68" t="s">
        <v>1439</v>
      </c>
      <c r="BO273" s="68" t="s">
        <v>945</v>
      </c>
    </row>
    <row r="274" spans="1:67">
      <c r="A274" s="68">
        <v>272</v>
      </c>
      <c r="B274" s="68" t="s">
        <v>458</v>
      </c>
      <c r="C274" s="68" t="s">
        <v>458</v>
      </c>
      <c r="D274" s="68" t="s">
        <v>458</v>
      </c>
      <c r="E274" s="68" t="s">
        <v>458</v>
      </c>
      <c r="F274" s="68" t="s">
        <v>458</v>
      </c>
      <c r="G274" s="68" t="s">
        <v>458</v>
      </c>
      <c r="H274" s="68" t="s">
        <v>458</v>
      </c>
      <c r="I274" s="68" t="s">
        <v>458</v>
      </c>
      <c r="J274" s="68" t="s">
        <v>458</v>
      </c>
      <c r="K274" s="68" t="s">
        <v>458</v>
      </c>
      <c r="L274" s="68" t="s">
        <v>458</v>
      </c>
      <c r="M274" s="68" t="s">
        <v>458</v>
      </c>
      <c r="N274" s="68" t="s">
        <v>458</v>
      </c>
      <c r="O274" s="68" t="s">
        <v>458</v>
      </c>
      <c r="P274" s="68" t="s">
        <v>458</v>
      </c>
      <c r="Q274" s="68" t="s">
        <v>1439</v>
      </c>
      <c r="R274" s="68" t="s">
        <v>458</v>
      </c>
      <c r="S274" s="68" t="s">
        <v>458</v>
      </c>
      <c r="T274" s="68" t="s">
        <v>458</v>
      </c>
      <c r="U274" s="68" t="s">
        <v>458</v>
      </c>
      <c r="V274" s="68" t="s">
        <v>458</v>
      </c>
      <c r="W274" s="68" t="s">
        <v>458</v>
      </c>
      <c r="X274" s="68" t="s">
        <v>458</v>
      </c>
      <c r="Y274" s="68" t="s">
        <v>1439</v>
      </c>
      <c r="Z274" s="68" t="s">
        <v>458</v>
      </c>
      <c r="AA274" s="68" t="s">
        <v>458</v>
      </c>
      <c r="AB274" s="68" t="s">
        <v>458</v>
      </c>
      <c r="AC274" s="68" t="s">
        <v>458</v>
      </c>
      <c r="AD274" s="68" t="s">
        <v>458</v>
      </c>
      <c r="AE274" s="68" t="s">
        <v>458</v>
      </c>
      <c r="AF274" s="68" t="s">
        <v>458</v>
      </c>
      <c r="AG274" s="68" t="s">
        <v>458</v>
      </c>
      <c r="AH274" s="68" t="s">
        <v>458</v>
      </c>
      <c r="AI274" s="68" t="s">
        <v>458</v>
      </c>
      <c r="AJ274" s="68" t="s">
        <v>458</v>
      </c>
      <c r="AK274" s="68" t="s">
        <v>458</v>
      </c>
      <c r="AL274" s="68" t="s">
        <v>458</v>
      </c>
      <c r="AM274" s="68" t="s">
        <v>458</v>
      </c>
      <c r="AN274" s="68" t="s">
        <v>458</v>
      </c>
      <c r="AO274" s="68" t="s">
        <v>458</v>
      </c>
      <c r="AP274" s="68" t="s">
        <v>458</v>
      </c>
      <c r="AQ274" s="68" t="s">
        <v>458</v>
      </c>
      <c r="AR274" s="68" t="s">
        <v>458</v>
      </c>
      <c r="AS274" s="68" t="s">
        <v>458</v>
      </c>
      <c r="AT274" s="68" t="s">
        <v>458</v>
      </c>
      <c r="AU274" s="68" t="s">
        <v>458</v>
      </c>
      <c r="AV274" s="68" t="s">
        <v>458</v>
      </c>
      <c r="AW274" s="68" t="s">
        <v>458</v>
      </c>
      <c r="AX274" s="68" t="s">
        <v>458</v>
      </c>
      <c r="AY274" s="68" t="s">
        <v>458</v>
      </c>
      <c r="AZ274" s="68" t="s">
        <v>458</v>
      </c>
      <c r="BA274" s="68" t="s">
        <v>458</v>
      </c>
      <c r="BB274" s="68" t="s">
        <v>458</v>
      </c>
      <c r="BC274" s="68" t="s">
        <v>458</v>
      </c>
      <c r="BD274" s="68" t="s">
        <v>458</v>
      </c>
      <c r="BE274" s="68" t="s">
        <v>458</v>
      </c>
      <c r="BF274" s="68" t="s">
        <v>458</v>
      </c>
      <c r="BG274" s="68" t="s">
        <v>458</v>
      </c>
      <c r="BH274" s="68" t="s">
        <v>458</v>
      </c>
      <c r="BI274" s="68" t="s">
        <v>458</v>
      </c>
      <c r="BJ274" s="68" t="s">
        <v>458</v>
      </c>
      <c r="BK274" s="68" t="s">
        <v>458</v>
      </c>
      <c r="BL274" s="68" t="s">
        <v>458</v>
      </c>
      <c r="BM274" s="68" t="s">
        <v>458</v>
      </c>
      <c r="BN274" s="68" t="s">
        <v>1439</v>
      </c>
      <c r="BO274" s="68" t="s">
        <v>945</v>
      </c>
    </row>
    <row r="275" spans="1:67">
      <c r="A275" s="68">
        <v>273</v>
      </c>
      <c r="B275" s="68" t="s">
        <v>458</v>
      </c>
      <c r="C275" s="68" t="s">
        <v>458</v>
      </c>
      <c r="D275" s="68" t="s">
        <v>458</v>
      </c>
      <c r="E275" s="68" t="s">
        <v>458</v>
      </c>
      <c r="F275" s="68" t="s">
        <v>458</v>
      </c>
      <c r="G275" s="68" t="s">
        <v>458</v>
      </c>
      <c r="H275" s="68" t="s">
        <v>458</v>
      </c>
      <c r="I275" s="68" t="s">
        <v>458</v>
      </c>
      <c r="J275" s="68" t="s">
        <v>458</v>
      </c>
      <c r="K275" s="68" t="s">
        <v>458</v>
      </c>
      <c r="L275" s="68" t="s">
        <v>458</v>
      </c>
      <c r="M275" s="68" t="s">
        <v>458</v>
      </c>
      <c r="N275" s="68" t="s">
        <v>458</v>
      </c>
      <c r="O275" s="68" t="s">
        <v>458</v>
      </c>
      <c r="P275" s="68" t="s">
        <v>458</v>
      </c>
      <c r="Q275" s="68" t="s">
        <v>1439</v>
      </c>
      <c r="R275" s="68" t="s">
        <v>458</v>
      </c>
      <c r="S275" s="68" t="s">
        <v>458</v>
      </c>
      <c r="T275" s="68" t="s">
        <v>458</v>
      </c>
      <c r="U275" s="68" t="s">
        <v>458</v>
      </c>
      <c r="V275" s="68" t="s">
        <v>458</v>
      </c>
      <c r="W275" s="68" t="s">
        <v>458</v>
      </c>
      <c r="X275" s="68" t="s">
        <v>458</v>
      </c>
      <c r="Y275" s="68" t="s">
        <v>1439</v>
      </c>
      <c r="Z275" s="68" t="s">
        <v>458</v>
      </c>
      <c r="AA275" s="68" t="s">
        <v>458</v>
      </c>
      <c r="AB275" s="68" t="s">
        <v>458</v>
      </c>
      <c r="AC275" s="68" t="s">
        <v>458</v>
      </c>
      <c r="AD275" s="68" t="s">
        <v>458</v>
      </c>
      <c r="AE275" s="68" t="s">
        <v>458</v>
      </c>
      <c r="AF275" s="68" t="s">
        <v>458</v>
      </c>
      <c r="AG275" s="68" t="s">
        <v>458</v>
      </c>
      <c r="AH275" s="68" t="s">
        <v>458</v>
      </c>
      <c r="AI275" s="68" t="s">
        <v>458</v>
      </c>
      <c r="AJ275" s="68" t="s">
        <v>458</v>
      </c>
      <c r="AK275" s="68" t="s">
        <v>458</v>
      </c>
      <c r="AL275" s="68" t="s">
        <v>458</v>
      </c>
      <c r="AM275" s="68" t="s">
        <v>458</v>
      </c>
      <c r="AN275" s="68" t="s">
        <v>458</v>
      </c>
      <c r="AO275" s="68" t="s">
        <v>458</v>
      </c>
      <c r="AP275" s="68" t="s">
        <v>458</v>
      </c>
      <c r="AQ275" s="68" t="s">
        <v>458</v>
      </c>
      <c r="AR275" s="68" t="s">
        <v>458</v>
      </c>
      <c r="AS275" s="68" t="s">
        <v>458</v>
      </c>
      <c r="AT275" s="68" t="s">
        <v>458</v>
      </c>
      <c r="AU275" s="68" t="s">
        <v>458</v>
      </c>
      <c r="AV275" s="68" t="s">
        <v>458</v>
      </c>
      <c r="AW275" s="68" t="s">
        <v>458</v>
      </c>
      <c r="AX275" s="68" t="s">
        <v>458</v>
      </c>
      <c r="AY275" s="68" t="s">
        <v>458</v>
      </c>
      <c r="AZ275" s="68" t="s">
        <v>458</v>
      </c>
      <c r="BA275" s="68" t="s">
        <v>458</v>
      </c>
      <c r="BB275" s="68" t="s">
        <v>458</v>
      </c>
      <c r="BC275" s="68" t="s">
        <v>458</v>
      </c>
      <c r="BD275" s="68" t="s">
        <v>458</v>
      </c>
      <c r="BE275" s="68" t="s">
        <v>458</v>
      </c>
      <c r="BF275" s="68" t="s">
        <v>458</v>
      </c>
      <c r="BG275" s="68" t="s">
        <v>458</v>
      </c>
      <c r="BH275" s="68" t="s">
        <v>458</v>
      </c>
      <c r="BI275" s="68" t="s">
        <v>458</v>
      </c>
      <c r="BJ275" s="68" t="s">
        <v>458</v>
      </c>
      <c r="BK275" s="68" t="s">
        <v>458</v>
      </c>
      <c r="BL275" s="68" t="s">
        <v>458</v>
      </c>
      <c r="BM275" s="68" t="s">
        <v>458</v>
      </c>
      <c r="BN275" s="68" t="s">
        <v>1439</v>
      </c>
      <c r="BO275" s="68" t="s">
        <v>945</v>
      </c>
    </row>
    <row r="276" spans="1:67">
      <c r="A276" s="68">
        <v>274</v>
      </c>
      <c r="B276" s="68" t="s">
        <v>458</v>
      </c>
      <c r="C276" s="68" t="s">
        <v>458</v>
      </c>
      <c r="D276" s="68" t="s">
        <v>458</v>
      </c>
      <c r="E276" s="68" t="s">
        <v>458</v>
      </c>
      <c r="F276" s="68" t="s">
        <v>458</v>
      </c>
      <c r="G276" s="68" t="s">
        <v>458</v>
      </c>
      <c r="H276" s="68" t="s">
        <v>458</v>
      </c>
      <c r="I276" s="68" t="s">
        <v>458</v>
      </c>
      <c r="J276" s="68" t="s">
        <v>458</v>
      </c>
      <c r="K276" s="68" t="s">
        <v>458</v>
      </c>
      <c r="L276" s="68" t="s">
        <v>458</v>
      </c>
      <c r="M276" s="68" t="s">
        <v>458</v>
      </c>
      <c r="N276" s="68" t="s">
        <v>458</v>
      </c>
      <c r="O276" s="68" t="s">
        <v>458</v>
      </c>
      <c r="P276" s="68" t="s">
        <v>458</v>
      </c>
      <c r="Q276" s="68" t="s">
        <v>1439</v>
      </c>
      <c r="R276" s="68" t="s">
        <v>458</v>
      </c>
      <c r="S276" s="68" t="s">
        <v>458</v>
      </c>
      <c r="T276" s="68" t="s">
        <v>458</v>
      </c>
      <c r="U276" s="68" t="s">
        <v>458</v>
      </c>
      <c r="V276" s="68" t="s">
        <v>458</v>
      </c>
      <c r="W276" s="68" t="s">
        <v>458</v>
      </c>
      <c r="X276" s="68" t="s">
        <v>458</v>
      </c>
      <c r="Y276" s="68" t="s">
        <v>1439</v>
      </c>
      <c r="Z276" s="68" t="s">
        <v>458</v>
      </c>
      <c r="AA276" s="68" t="s">
        <v>458</v>
      </c>
      <c r="AB276" s="68" t="s">
        <v>458</v>
      </c>
      <c r="AC276" s="68" t="s">
        <v>458</v>
      </c>
      <c r="AD276" s="68" t="s">
        <v>458</v>
      </c>
      <c r="AE276" s="68" t="s">
        <v>458</v>
      </c>
      <c r="AF276" s="68" t="s">
        <v>458</v>
      </c>
      <c r="AG276" s="68" t="s">
        <v>458</v>
      </c>
      <c r="AH276" s="68" t="s">
        <v>458</v>
      </c>
      <c r="AI276" s="68" t="s">
        <v>458</v>
      </c>
      <c r="AJ276" s="68" t="s">
        <v>458</v>
      </c>
      <c r="AK276" s="68" t="s">
        <v>458</v>
      </c>
      <c r="AL276" s="68" t="s">
        <v>458</v>
      </c>
      <c r="AM276" s="68" t="s">
        <v>945</v>
      </c>
      <c r="AN276" s="68" t="s">
        <v>458</v>
      </c>
      <c r="AO276" s="68" t="s">
        <v>458</v>
      </c>
      <c r="AP276" s="68" t="s">
        <v>458</v>
      </c>
      <c r="AQ276" s="68" t="s">
        <v>458</v>
      </c>
      <c r="AR276" s="68" t="s">
        <v>458</v>
      </c>
      <c r="AS276" s="68" t="s">
        <v>458</v>
      </c>
      <c r="AT276" s="68" t="s">
        <v>458</v>
      </c>
      <c r="AU276" s="68" t="s">
        <v>458</v>
      </c>
      <c r="AV276" s="68" t="s">
        <v>458</v>
      </c>
      <c r="AW276" s="68" t="s">
        <v>458</v>
      </c>
      <c r="AX276" s="68" t="s">
        <v>458</v>
      </c>
      <c r="AY276" s="68" t="s">
        <v>458</v>
      </c>
      <c r="AZ276" s="68" t="s">
        <v>458</v>
      </c>
      <c r="BA276" s="68" t="s">
        <v>458</v>
      </c>
      <c r="BB276" s="68" t="s">
        <v>458</v>
      </c>
      <c r="BC276" s="68" t="s">
        <v>458</v>
      </c>
      <c r="BD276" s="68" t="s">
        <v>458</v>
      </c>
      <c r="BE276" s="68" t="s">
        <v>458</v>
      </c>
      <c r="BF276" s="68" t="s">
        <v>458</v>
      </c>
      <c r="BG276" s="68" t="s">
        <v>458</v>
      </c>
      <c r="BH276" s="68" t="s">
        <v>458</v>
      </c>
      <c r="BI276" s="68" t="s">
        <v>458</v>
      </c>
      <c r="BJ276" s="68" t="s">
        <v>458</v>
      </c>
      <c r="BK276" s="68" t="s">
        <v>458</v>
      </c>
      <c r="BL276" s="68" t="s">
        <v>458</v>
      </c>
      <c r="BM276" s="68" t="s">
        <v>458</v>
      </c>
      <c r="BN276" s="68" t="s">
        <v>1439</v>
      </c>
      <c r="BO276" s="68" t="s">
        <v>945</v>
      </c>
    </row>
    <row r="277" spans="1:67">
      <c r="A277" s="68">
        <v>275</v>
      </c>
      <c r="B277" s="68" t="s">
        <v>458</v>
      </c>
      <c r="C277" s="68" t="s">
        <v>458</v>
      </c>
      <c r="D277" s="68" t="s">
        <v>458</v>
      </c>
      <c r="E277" s="68" t="s">
        <v>458</v>
      </c>
      <c r="F277" s="68" t="s">
        <v>458</v>
      </c>
      <c r="G277" s="68" t="s">
        <v>458</v>
      </c>
      <c r="H277" s="68" t="s">
        <v>458</v>
      </c>
      <c r="I277" s="68" t="s">
        <v>458</v>
      </c>
      <c r="J277" s="68" t="s">
        <v>458</v>
      </c>
      <c r="K277" s="68" t="s">
        <v>458</v>
      </c>
      <c r="L277" s="68" t="s">
        <v>458</v>
      </c>
      <c r="M277" s="68" t="s">
        <v>458</v>
      </c>
      <c r="N277" s="68" t="s">
        <v>458</v>
      </c>
      <c r="O277" s="68" t="s">
        <v>458</v>
      </c>
      <c r="P277" s="68" t="s">
        <v>458</v>
      </c>
      <c r="Q277" s="68" t="s">
        <v>1439</v>
      </c>
      <c r="R277" s="68" t="s">
        <v>458</v>
      </c>
      <c r="S277" s="68" t="s">
        <v>458</v>
      </c>
      <c r="T277" s="68" t="s">
        <v>458</v>
      </c>
      <c r="U277" s="68" t="s">
        <v>458</v>
      </c>
      <c r="V277" s="68" t="s">
        <v>458</v>
      </c>
      <c r="W277" s="68" t="s">
        <v>458</v>
      </c>
      <c r="X277" s="68" t="s">
        <v>458</v>
      </c>
      <c r="Y277" s="68" t="s">
        <v>1439</v>
      </c>
      <c r="Z277" s="68" t="s">
        <v>458</v>
      </c>
      <c r="AA277" s="68" t="s">
        <v>458</v>
      </c>
      <c r="AB277" s="68" t="s">
        <v>458</v>
      </c>
      <c r="AC277" s="68" t="s">
        <v>458</v>
      </c>
      <c r="AD277" s="68" t="s">
        <v>458</v>
      </c>
      <c r="AE277" s="68" t="s">
        <v>458</v>
      </c>
      <c r="AF277" s="68" t="s">
        <v>458</v>
      </c>
      <c r="AG277" s="68" t="s">
        <v>458</v>
      </c>
      <c r="AH277" s="68" t="s">
        <v>458</v>
      </c>
      <c r="AI277" s="68" t="s">
        <v>458</v>
      </c>
      <c r="AJ277" s="68" t="s">
        <v>458</v>
      </c>
      <c r="AK277" s="68" t="s">
        <v>458</v>
      </c>
      <c r="AL277" s="68" t="s">
        <v>458</v>
      </c>
      <c r="AM277" s="68" t="s">
        <v>458</v>
      </c>
      <c r="AN277" s="68" t="s">
        <v>458</v>
      </c>
      <c r="AO277" s="68" t="s">
        <v>458</v>
      </c>
      <c r="AP277" s="68" t="s">
        <v>458</v>
      </c>
      <c r="AQ277" s="68" t="s">
        <v>458</v>
      </c>
      <c r="AR277" s="68" t="s">
        <v>458</v>
      </c>
      <c r="AS277" s="68" t="s">
        <v>458</v>
      </c>
      <c r="AT277" s="68" t="s">
        <v>458</v>
      </c>
      <c r="AU277" s="68" t="s">
        <v>458</v>
      </c>
      <c r="AV277" s="68" t="s">
        <v>458</v>
      </c>
      <c r="AW277" s="68" t="s">
        <v>458</v>
      </c>
      <c r="AX277" s="68" t="s">
        <v>458</v>
      </c>
      <c r="AY277" s="68" t="s">
        <v>458</v>
      </c>
      <c r="AZ277" s="68" t="s">
        <v>458</v>
      </c>
      <c r="BA277" s="68" t="s">
        <v>458</v>
      </c>
      <c r="BB277" s="68" t="s">
        <v>458</v>
      </c>
      <c r="BC277" s="68" t="s">
        <v>458</v>
      </c>
      <c r="BD277" s="68" t="s">
        <v>458</v>
      </c>
      <c r="BE277" s="68" t="s">
        <v>458</v>
      </c>
      <c r="BF277" s="68" t="s">
        <v>458</v>
      </c>
      <c r="BG277" s="68" t="s">
        <v>458</v>
      </c>
      <c r="BH277" s="68" t="s">
        <v>458</v>
      </c>
      <c r="BI277" s="68" t="s">
        <v>458</v>
      </c>
      <c r="BJ277" s="68" t="s">
        <v>458</v>
      </c>
      <c r="BK277" s="68" t="s">
        <v>458</v>
      </c>
      <c r="BL277" s="68" t="s">
        <v>458</v>
      </c>
      <c r="BM277" s="68" t="s">
        <v>458</v>
      </c>
      <c r="BN277" s="68" t="s">
        <v>1439</v>
      </c>
      <c r="BO277" s="68" t="s">
        <v>945</v>
      </c>
    </row>
    <row r="278" spans="1:67">
      <c r="A278" s="68">
        <v>276</v>
      </c>
      <c r="B278" s="68" t="s">
        <v>458</v>
      </c>
      <c r="C278" s="68" t="s">
        <v>458</v>
      </c>
      <c r="D278" s="68" t="s">
        <v>458</v>
      </c>
      <c r="E278" s="68" t="s">
        <v>458</v>
      </c>
      <c r="F278" s="68" t="s">
        <v>458</v>
      </c>
      <c r="G278" s="68" t="s">
        <v>458</v>
      </c>
      <c r="H278" s="68" t="s">
        <v>458</v>
      </c>
      <c r="I278" s="68" t="s">
        <v>458</v>
      </c>
      <c r="J278" s="68" t="s">
        <v>458</v>
      </c>
      <c r="K278" s="68" t="s">
        <v>458</v>
      </c>
      <c r="L278" s="68" t="s">
        <v>458</v>
      </c>
      <c r="M278" s="68" t="s">
        <v>458</v>
      </c>
      <c r="N278" s="68" t="s">
        <v>458</v>
      </c>
      <c r="O278" s="68" t="s">
        <v>458</v>
      </c>
      <c r="P278" s="68" t="s">
        <v>458</v>
      </c>
      <c r="Q278" s="68" t="s">
        <v>1439</v>
      </c>
      <c r="R278" s="68" t="s">
        <v>458</v>
      </c>
      <c r="S278" s="68" t="s">
        <v>458</v>
      </c>
      <c r="T278" s="68" t="s">
        <v>458</v>
      </c>
      <c r="U278" s="68" t="s">
        <v>458</v>
      </c>
      <c r="V278" s="68" t="s">
        <v>458</v>
      </c>
      <c r="W278" s="68" t="s">
        <v>458</v>
      </c>
      <c r="X278" s="68" t="s">
        <v>458</v>
      </c>
      <c r="Y278" s="68" t="s">
        <v>1439</v>
      </c>
      <c r="Z278" s="68" t="s">
        <v>458</v>
      </c>
      <c r="AA278" s="68" t="s">
        <v>458</v>
      </c>
      <c r="AB278" s="68" t="s">
        <v>458</v>
      </c>
      <c r="AC278" s="68" t="s">
        <v>458</v>
      </c>
      <c r="AD278" s="68" t="s">
        <v>458</v>
      </c>
      <c r="AE278" s="68" t="s">
        <v>458</v>
      </c>
      <c r="AF278" s="68" t="s">
        <v>458</v>
      </c>
      <c r="AG278" s="68" t="s">
        <v>458</v>
      </c>
      <c r="AH278" s="68" t="s">
        <v>458</v>
      </c>
      <c r="AI278" s="68" t="s">
        <v>458</v>
      </c>
      <c r="AJ278" s="68" t="s">
        <v>458</v>
      </c>
      <c r="AK278" s="68" t="s">
        <v>458</v>
      </c>
      <c r="AL278" s="68" t="s">
        <v>458</v>
      </c>
      <c r="AM278" s="68" t="s">
        <v>458</v>
      </c>
      <c r="AN278" s="68" t="s">
        <v>458</v>
      </c>
      <c r="AO278" s="68" t="s">
        <v>458</v>
      </c>
      <c r="AP278" s="68" t="s">
        <v>458</v>
      </c>
      <c r="AQ278" s="68" t="s">
        <v>458</v>
      </c>
      <c r="AR278" s="68" t="s">
        <v>458</v>
      </c>
      <c r="AS278" s="68" t="s">
        <v>458</v>
      </c>
      <c r="AT278" s="68" t="s">
        <v>458</v>
      </c>
      <c r="AU278" s="68" t="s">
        <v>458</v>
      </c>
      <c r="AV278" s="68" t="s">
        <v>458</v>
      </c>
      <c r="AW278" s="68" t="s">
        <v>458</v>
      </c>
      <c r="AX278" s="68" t="s">
        <v>458</v>
      </c>
      <c r="AY278" s="68" t="s">
        <v>458</v>
      </c>
      <c r="AZ278" s="68" t="s">
        <v>458</v>
      </c>
      <c r="BA278" s="68" t="s">
        <v>458</v>
      </c>
      <c r="BB278" s="68" t="s">
        <v>458</v>
      </c>
      <c r="BC278" s="68" t="s">
        <v>458</v>
      </c>
      <c r="BD278" s="68" t="s">
        <v>458</v>
      </c>
      <c r="BE278" s="68" t="s">
        <v>458</v>
      </c>
      <c r="BF278" s="68" t="s">
        <v>458</v>
      </c>
      <c r="BG278" s="68" t="s">
        <v>458</v>
      </c>
      <c r="BH278" s="68" t="s">
        <v>458</v>
      </c>
      <c r="BI278" s="68" t="s">
        <v>458</v>
      </c>
      <c r="BJ278" s="68" t="s">
        <v>458</v>
      </c>
      <c r="BK278" s="68" t="s">
        <v>458</v>
      </c>
      <c r="BL278" s="68" t="s">
        <v>458</v>
      </c>
      <c r="BM278" s="68" t="s">
        <v>458</v>
      </c>
      <c r="BN278" s="68" t="s">
        <v>1439</v>
      </c>
      <c r="BO278" s="68" t="s">
        <v>945</v>
      </c>
    </row>
    <row r="279" spans="1:67">
      <c r="A279" s="68">
        <v>277</v>
      </c>
      <c r="B279" s="68" t="s">
        <v>458</v>
      </c>
      <c r="C279" s="68" t="s">
        <v>458</v>
      </c>
      <c r="D279" s="68" t="s">
        <v>458</v>
      </c>
      <c r="E279" s="68" t="s">
        <v>458</v>
      </c>
      <c r="F279" s="68" t="s">
        <v>458</v>
      </c>
      <c r="G279" s="68" t="s">
        <v>458</v>
      </c>
      <c r="H279" s="68" t="s">
        <v>458</v>
      </c>
      <c r="I279" s="68" t="s">
        <v>458</v>
      </c>
      <c r="J279" s="68" t="s">
        <v>458</v>
      </c>
      <c r="K279" s="68" t="s">
        <v>458</v>
      </c>
      <c r="L279" s="68" t="s">
        <v>458</v>
      </c>
      <c r="M279" s="68" t="s">
        <v>458</v>
      </c>
      <c r="N279" s="68" t="s">
        <v>458</v>
      </c>
      <c r="O279" s="68" t="s">
        <v>458</v>
      </c>
      <c r="P279" s="68" t="s">
        <v>458</v>
      </c>
      <c r="Q279" s="68" t="s">
        <v>1439</v>
      </c>
      <c r="R279" s="68" t="s">
        <v>458</v>
      </c>
      <c r="S279" s="68" t="s">
        <v>458</v>
      </c>
      <c r="T279" s="68" t="s">
        <v>458</v>
      </c>
      <c r="U279" s="68" t="s">
        <v>458</v>
      </c>
      <c r="V279" s="68" t="s">
        <v>458</v>
      </c>
      <c r="W279" s="68" t="s">
        <v>458</v>
      </c>
      <c r="X279" s="68" t="s">
        <v>458</v>
      </c>
      <c r="Y279" s="68" t="s">
        <v>1439</v>
      </c>
      <c r="Z279" s="68" t="s">
        <v>458</v>
      </c>
      <c r="AA279" s="68" t="s">
        <v>458</v>
      </c>
      <c r="AB279" s="68" t="s">
        <v>458</v>
      </c>
      <c r="AC279" s="68" t="s">
        <v>458</v>
      </c>
      <c r="AD279" s="68" t="s">
        <v>458</v>
      </c>
      <c r="AE279" s="68" t="s">
        <v>458</v>
      </c>
      <c r="AF279" s="68" t="s">
        <v>458</v>
      </c>
      <c r="AG279" s="68" t="s">
        <v>458</v>
      </c>
      <c r="AH279" s="68" t="s">
        <v>458</v>
      </c>
      <c r="AI279" s="68" t="s">
        <v>458</v>
      </c>
      <c r="AJ279" s="68" t="s">
        <v>458</v>
      </c>
      <c r="AK279" s="68" t="s">
        <v>458</v>
      </c>
      <c r="AL279" s="68" t="s">
        <v>458</v>
      </c>
      <c r="AM279" s="68" t="s">
        <v>458</v>
      </c>
      <c r="AN279" s="68" t="s">
        <v>458</v>
      </c>
      <c r="AO279" s="68" t="s">
        <v>458</v>
      </c>
      <c r="AP279" s="68" t="s">
        <v>458</v>
      </c>
      <c r="AQ279" s="68" t="s">
        <v>458</v>
      </c>
      <c r="AR279" s="68" t="s">
        <v>458</v>
      </c>
      <c r="AS279" s="68" t="s">
        <v>458</v>
      </c>
      <c r="AT279" s="68" t="s">
        <v>458</v>
      </c>
      <c r="AU279" s="68" t="s">
        <v>458</v>
      </c>
      <c r="AV279" s="68" t="s">
        <v>458</v>
      </c>
      <c r="AW279" s="68" t="s">
        <v>458</v>
      </c>
      <c r="AX279" s="68" t="s">
        <v>458</v>
      </c>
      <c r="AY279" s="68" t="s">
        <v>458</v>
      </c>
      <c r="AZ279" s="68" t="s">
        <v>458</v>
      </c>
      <c r="BA279" s="68" t="s">
        <v>458</v>
      </c>
      <c r="BB279" s="68" t="s">
        <v>458</v>
      </c>
      <c r="BC279" s="68" t="s">
        <v>458</v>
      </c>
      <c r="BD279" s="68" t="s">
        <v>458</v>
      </c>
      <c r="BE279" s="68" t="s">
        <v>458</v>
      </c>
      <c r="BF279" s="68" t="s">
        <v>458</v>
      </c>
      <c r="BG279" s="68" t="s">
        <v>458</v>
      </c>
      <c r="BH279" s="68" t="s">
        <v>458</v>
      </c>
      <c r="BI279" s="68" t="s">
        <v>458</v>
      </c>
      <c r="BJ279" s="68" t="s">
        <v>458</v>
      </c>
      <c r="BK279" s="68" t="s">
        <v>458</v>
      </c>
      <c r="BL279" s="68" t="s">
        <v>458</v>
      </c>
      <c r="BM279" s="68" t="s">
        <v>458</v>
      </c>
      <c r="BN279" s="68" t="s">
        <v>1439</v>
      </c>
      <c r="BO279" s="68" t="s">
        <v>945</v>
      </c>
    </row>
    <row r="280" spans="1:67">
      <c r="A280" s="68">
        <v>278</v>
      </c>
      <c r="B280" s="68" t="s">
        <v>458</v>
      </c>
      <c r="C280" s="68" t="s">
        <v>458</v>
      </c>
      <c r="D280" s="68" t="s">
        <v>458</v>
      </c>
      <c r="E280" s="68" t="s">
        <v>458</v>
      </c>
      <c r="F280" s="68" t="s">
        <v>458</v>
      </c>
      <c r="G280" s="68" t="s">
        <v>458</v>
      </c>
      <c r="H280" s="68" t="s">
        <v>458</v>
      </c>
      <c r="I280" s="68" t="s">
        <v>458</v>
      </c>
      <c r="J280" s="68" t="s">
        <v>458</v>
      </c>
      <c r="K280" s="68" t="s">
        <v>458</v>
      </c>
      <c r="L280" s="68" t="s">
        <v>458</v>
      </c>
      <c r="M280" s="68" t="s">
        <v>458</v>
      </c>
      <c r="N280" s="68" t="s">
        <v>458</v>
      </c>
      <c r="O280" s="68" t="s">
        <v>458</v>
      </c>
      <c r="P280" s="68" t="s">
        <v>458</v>
      </c>
      <c r="Q280" s="68" t="s">
        <v>1439</v>
      </c>
      <c r="R280" s="68" t="s">
        <v>458</v>
      </c>
      <c r="S280" s="68" t="s">
        <v>458</v>
      </c>
      <c r="T280" s="68" t="s">
        <v>458</v>
      </c>
      <c r="U280" s="68" t="s">
        <v>458</v>
      </c>
      <c r="V280" s="68" t="s">
        <v>458</v>
      </c>
      <c r="W280" s="68" t="s">
        <v>458</v>
      </c>
      <c r="X280" s="68" t="s">
        <v>458</v>
      </c>
      <c r="Y280" s="68" t="s">
        <v>1439</v>
      </c>
      <c r="Z280" s="68" t="s">
        <v>458</v>
      </c>
      <c r="AA280" s="68" t="s">
        <v>458</v>
      </c>
      <c r="AB280" s="68" t="s">
        <v>458</v>
      </c>
      <c r="AC280" s="68" t="s">
        <v>458</v>
      </c>
      <c r="AD280" s="68" t="s">
        <v>458</v>
      </c>
      <c r="AE280" s="68" t="s">
        <v>458</v>
      </c>
      <c r="AF280" s="68" t="s">
        <v>458</v>
      </c>
      <c r="AG280" s="68" t="s">
        <v>458</v>
      </c>
      <c r="AH280" s="68" t="s">
        <v>458</v>
      </c>
      <c r="AI280" s="68" t="s">
        <v>458</v>
      </c>
      <c r="AJ280" s="68" t="s">
        <v>458</v>
      </c>
      <c r="AK280" s="68" t="s">
        <v>458</v>
      </c>
      <c r="AL280" s="68" t="s">
        <v>458</v>
      </c>
      <c r="AM280" s="68" t="s">
        <v>458</v>
      </c>
      <c r="AN280" s="68" t="s">
        <v>458</v>
      </c>
      <c r="AO280" s="68" t="s">
        <v>458</v>
      </c>
      <c r="AP280" s="68" t="s">
        <v>458</v>
      </c>
      <c r="AQ280" s="68" t="s">
        <v>458</v>
      </c>
      <c r="AR280" s="68" t="s">
        <v>458</v>
      </c>
      <c r="AS280" s="68" t="s">
        <v>458</v>
      </c>
      <c r="AT280" s="68" t="s">
        <v>458</v>
      </c>
      <c r="AU280" s="68" t="s">
        <v>458</v>
      </c>
      <c r="AV280" s="68" t="s">
        <v>458</v>
      </c>
      <c r="AW280" s="68" t="s">
        <v>458</v>
      </c>
      <c r="AX280" s="68" t="s">
        <v>458</v>
      </c>
      <c r="AY280" s="68" t="s">
        <v>458</v>
      </c>
      <c r="AZ280" s="68" t="s">
        <v>458</v>
      </c>
      <c r="BA280" s="68" t="s">
        <v>458</v>
      </c>
      <c r="BB280" s="68" t="s">
        <v>458</v>
      </c>
      <c r="BC280" s="68" t="s">
        <v>458</v>
      </c>
      <c r="BD280" s="68" t="s">
        <v>458</v>
      </c>
      <c r="BE280" s="68" t="s">
        <v>458</v>
      </c>
      <c r="BF280" s="68" t="s">
        <v>458</v>
      </c>
      <c r="BG280" s="68" t="s">
        <v>458</v>
      </c>
      <c r="BH280" s="68" t="s">
        <v>458</v>
      </c>
      <c r="BI280" s="68" t="s">
        <v>458</v>
      </c>
      <c r="BJ280" s="68" t="s">
        <v>458</v>
      </c>
      <c r="BK280" s="68" t="s">
        <v>458</v>
      </c>
      <c r="BL280" s="68" t="s">
        <v>458</v>
      </c>
      <c r="BM280" s="68" t="s">
        <v>458</v>
      </c>
      <c r="BN280" s="68" t="s">
        <v>1439</v>
      </c>
      <c r="BO280" s="68" t="s">
        <v>945</v>
      </c>
    </row>
    <row r="281" spans="1:67">
      <c r="A281" s="68">
        <v>279</v>
      </c>
      <c r="B281" s="68" t="s">
        <v>458</v>
      </c>
      <c r="C281" s="68" t="s">
        <v>458</v>
      </c>
      <c r="D281" s="68" t="s">
        <v>458</v>
      </c>
      <c r="E281" s="68" t="s">
        <v>458</v>
      </c>
      <c r="F281" s="68" t="s">
        <v>458</v>
      </c>
      <c r="G281" s="68" t="s">
        <v>458</v>
      </c>
      <c r="H281" s="68" t="s">
        <v>458</v>
      </c>
      <c r="I281" s="68" t="s">
        <v>458</v>
      </c>
      <c r="J281" s="68" t="s">
        <v>458</v>
      </c>
      <c r="K281" s="68" t="s">
        <v>458</v>
      </c>
      <c r="L281" s="68" t="s">
        <v>458</v>
      </c>
      <c r="M281" s="68" t="s">
        <v>458</v>
      </c>
      <c r="N281" s="68" t="s">
        <v>458</v>
      </c>
      <c r="O281" s="68" t="s">
        <v>458</v>
      </c>
      <c r="P281" s="68" t="s">
        <v>458</v>
      </c>
      <c r="Q281" s="68" t="s">
        <v>1439</v>
      </c>
      <c r="R281" s="68" t="s">
        <v>458</v>
      </c>
      <c r="S281" s="68" t="s">
        <v>458</v>
      </c>
      <c r="T281" s="68" t="s">
        <v>458</v>
      </c>
      <c r="U281" s="68" t="s">
        <v>458</v>
      </c>
      <c r="V281" s="68" t="s">
        <v>458</v>
      </c>
      <c r="W281" s="68" t="s">
        <v>458</v>
      </c>
      <c r="X281" s="68" t="s">
        <v>458</v>
      </c>
      <c r="Y281" s="68" t="s">
        <v>1439</v>
      </c>
      <c r="Z281" s="68" t="s">
        <v>458</v>
      </c>
      <c r="AA281" s="68" t="s">
        <v>458</v>
      </c>
      <c r="AB281" s="68" t="s">
        <v>458</v>
      </c>
      <c r="AC281" s="68" t="s">
        <v>458</v>
      </c>
      <c r="AD281" s="68" t="s">
        <v>458</v>
      </c>
      <c r="AE281" s="68" t="s">
        <v>458</v>
      </c>
      <c r="AF281" s="68" t="s">
        <v>458</v>
      </c>
      <c r="AG281" s="68" t="s">
        <v>458</v>
      </c>
      <c r="AH281" s="68" t="s">
        <v>458</v>
      </c>
      <c r="AI281" s="68" t="s">
        <v>458</v>
      </c>
      <c r="AJ281" s="68" t="s">
        <v>458</v>
      </c>
      <c r="AK281" s="68" t="s">
        <v>458</v>
      </c>
      <c r="AL281" s="68" t="s">
        <v>458</v>
      </c>
      <c r="AM281" s="68" t="s">
        <v>458</v>
      </c>
      <c r="AN281" s="68" t="s">
        <v>458</v>
      </c>
      <c r="AO281" s="68" t="s">
        <v>458</v>
      </c>
      <c r="AP281" s="68" t="s">
        <v>458</v>
      </c>
      <c r="AQ281" s="68" t="s">
        <v>458</v>
      </c>
      <c r="AR281" s="68" t="s">
        <v>458</v>
      </c>
      <c r="AS281" s="68" t="s">
        <v>458</v>
      </c>
      <c r="AT281" s="68" t="s">
        <v>458</v>
      </c>
      <c r="AU281" s="68" t="s">
        <v>458</v>
      </c>
      <c r="AV281" s="68" t="s">
        <v>458</v>
      </c>
      <c r="AW281" s="68" t="s">
        <v>458</v>
      </c>
      <c r="AX281" s="68" t="s">
        <v>458</v>
      </c>
      <c r="AY281" s="68" t="s">
        <v>458</v>
      </c>
      <c r="AZ281" s="68" t="s">
        <v>458</v>
      </c>
      <c r="BA281" s="68" t="s">
        <v>458</v>
      </c>
      <c r="BB281" s="68" t="s">
        <v>458</v>
      </c>
      <c r="BC281" s="68" t="s">
        <v>458</v>
      </c>
      <c r="BD281" s="68" t="s">
        <v>458</v>
      </c>
      <c r="BE281" s="68" t="s">
        <v>458</v>
      </c>
      <c r="BF281" s="68" t="s">
        <v>458</v>
      </c>
      <c r="BG281" s="68" t="s">
        <v>458</v>
      </c>
      <c r="BH281" s="68" t="s">
        <v>458</v>
      </c>
      <c r="BI281" s="68" t="s">
        <v>458</v>
      </c>
      <c r="BJ281" s="68" t="s">
        <v>458</v>
      </c>
      <c r="BK281" s="68" t="s">
        <v>458</v>
      </c>
      <c r="BL281" s="68" t="s">
        <v>458</v>
      </c>
      <c r="BM281" s="68" t="s">
        <v>458</v>
      </c>
      <c r="BN281" s="68" t="s">
        <v>1439</v>
      </c>
      <c r="BO281" s="68" t="s">
        <v>945</v>
      </c>
    </row>
    <row r="282" spans="1:67">
      <c r="A282" s="68">
        <v>280</v>
      </c>
      <c r="B282" s="68" t="s">
        <v>458</v>
      </c>
      <c r="C282" s="68" t="s">
        <v>458</v>
      </c>
      <c r="D282" s="68" t="s">
        <v>458</v>
      </c>
      <c r="E282" s="68" t="s">
        <v>458</v>
      </c>
      <c r="F282" s="68" t="s">
        <v>458</v>
      </c>
      <c r="G282" s="68" t="s">
        <v>458</v>
      </c>
      <c r="H282" s="68" t="s">
        <v>458</v>
      </c>
      <c r="I282" s="68" t="s">
        <v>458</v>
      </c>
      <c r="J282" s="68" t="s">
        <v>458</v>
      </c>
      <c r="K282" s="68" t="s">
        <v>458</v>
      </c>
      <c r="L282" s="68" t="s">
        <v>458</v>
      </c>
      <c r="M282" s="68" t="s">
        <v>458</v>
      </c>
      <c r="N282" s="68" t="s">
        <v>458</v>
      </c>
      <c r="O282" s="68" t="s">
        <v>458</v>
      </c>
      <c r="P282" s="68" t="s">
        <v>458</v>
      </c>
      <c r="Q282" s="68" t="s">
        <v>1439</v>
      </c>
      <c r="R282" s="68" t="s">
        <v>458</v>
      </c>
      <c r="S282" s="68" t="s">
        <v>458</v>
      </c>
      <c r="T282" s="68" t="s">
        <v>458</v>
      </c>
      <c r="U282" s="68" t="s">
        <v>458</v>
      </c>
      <c r="V282" s="68" t="s">
        <v>458</v>
      </c>
      <c r="W282" s="68" t="s">
        <v>458</v>
      </c>
      <c r="X282" s="68" t="s">
        <v>458</v>
      </c>
      <c r="Y282" s="68" t="s">
        <v>1439</v>
      </c>
      <c r="Z282" s="68" t="s">
        <v>458</v>
      </c>
      <c r="AA282" s="68" t="s">
        <v>458</v>
      </c>
      <c r="AB282" s="68" t="s">
        <v>458</v>
      </c>
      <c r="AC282" s="68" t="s">
        <v>458</v>
      </c>
      <c r="AD282" s="68" t="s">
        <v>458</v>
      </c>
      <c r="AE282" s="68" t="s">
        <v>458</v>
      </c>
      <c r="AF282" s="68" t="s">
        <v>458</v>
      </c>
      <c r="AG282" s="68" t="s">
        <v>458</v>
      </c>
      <c r="AH282" s="68" t="s">
        <v>458</v>
      </c>
      <c r="AI282" s="68" t="s">
        <v>458</v>
      </c>
      <c r="AJ282" s="68" t="s">
        <v>458</v>
      </c>
      <c r="AK282" s="68" t="s">
        <v>458</v>
      </c>
      <c r="AL282" s="68" t="s">
        <v>458</v>
      </c>
      <c r="AM282" s="68" t="s">
        <v>458</v>
      </c>
      <c r="AN282" s="68" t="s">
        <v>458</v>
      </c>
      <c r="AO282" s="68" t="s">
        <v>458</v>
      </c>
      <c r="AP282" s="68" t="s">
        <v>458</v>
      </c>
      <c r="AQ282" s="68" t="s">
        <v>458</v>
      </c>
      <c r="AR282" s="68" t="s">
        <v>458</v>
      </c>
      <c r="AS282" s="68" t="s">
        <v>458</v>
      </c>
      <c r="AT282" s="68" t="s">
        <v>458</v>
      </c>
      <c r="AU282" s="68" t="s">
        <v>458</v>
      </c>
      <c r="AV282" s="68" t="s">
        <v>458</v>
      </c>
      <c r="AW282" s="68" t="s">
        <v>458</v>
      </c>
      <c r="AX282" s="68" t="s">
        <v>458</v>
      </c>
      <c r="AY282" s="68" t="s">
        <v>458</v>
      </c>
      <c r="AZ282" s="68" t="s">
        <v>458</v>
      </c>
      <c r="BA282" s="68" t="s">
        <v>458</v>
      </c>
      <c r="BB282" s="68" t="s">
        <v>458</v>
      </c>
      <c r="BC282" s="68" t="s">
        <v>458</v>
      </c>
      <c r="BD282" s="68" t="s">
        <v>458</v>
      </c>
      <c r="BE282" s="68" t="s">
        <v>458</v>
      </c>
      <c r="BF282" s="68" t="s">
        <v>458</v>
      </c>
      <c r="BG282" s="68" t="s">
        <v>458</v>
      </c>
      <c r="BH282" s="68" t="s">
        <v>458</v>
      </c>
      <c r="BI282" s="68" t="s">
        <v>458</v>
      </c>
      <c r="BJ282" s="68" t="s">
        <v>458</v>
      </c>
      <c r="BK282" s="68" t="s">
        <v>458</v>
      </c>
      <c r="BL282" s="68" t="s">
        <v>458</v>
      </c>
      <c r="BM282" s="68" t="s">
        <v>458</v>
      </c>
      <c r="BN282" s="68" t="s">
        <v>1439</v>
      </c>
      <c r="BO282" s="68" t="s">
        <v>945</v>
      </c>
    </row>
    <row r="283" spans="1:67">
      <c r="A283" s="68">
        <v>281</v>
      </c>
      <c r="B283" s="68" t="s">
        <v>458</v>
      </c>
      <c r="C283" s="68" t="s">
        <v>458</v>
      </c>
      <c r="D283" s="68" t="s">
        <v>458</v>
      </c>
      <c r="E283" s="68" t="s">
        <v>458</v>
      </c>
      <c r="F283" s="68" t="s">
        <v>458</v>
      </c>
      <c r="G283" s="68" t="s">
        <v>458</v>
      </c>
      <c r="H283" s="68" t="s">
        <v>458</v>
      </c>
      <c r="I283" s="68" t="s">
        <v>458</v>
      </c>
      <c r="J283" s="68" t="s">
        <v>458</v>
      </c>
      <c r="K283" s="68" t="s">
        <v>458</v>
      </c>
      <c r="L283" s="68" t="s">
        <v>458</v>
      </c>
      <c r="M283" s="68" t="s">
        <v>458</v>
      </c>
      <c r="N283" s="68" t="s">
        <v>458</v>
      </c>
      <c r="O283" s="68" t="s">
        <v>458</v>
      </c>
      <c r="P283" s="68" t="s">
        <v>458</v>
      </c>
      <c r="Q283" s="68" t="s">
        <v>1439</v>
      </c>
      <c r="R283" s="68" t="s">
        <v>458</v>
      </c>
      <c r="S283" s="68" t="s">
        <v>458</v>
      </c>
      <c r="T283" s="68" t="s">
        <v>458</v>
      </c>
      <c r="U283" s="68" t="s">
        <v>458</v>
      </c>
      <c r="V283" s="68" t="s">
        <v>458</v>
      </c>
      <c r="W283" s="68" t="s">
        <v>458</v>
      </c>
      <c r="X283" s="68" t="s">
        <v>458</v>
      </c>
      <c r="Y283" s="68" t="s">
        <v>1439</v>
      </c>
      <c r="Z283" s="68" t="s">
        <v>458</v>
      </c>
      <c r="AA283" s="68" t="s">
        <v>458</v>
      </c>
      <c r="AB283" s="68" t="s">
        <v>458</v>
      </c>
      <c r="AC283" s="68" t="s">
        <v>458</v>
      </c>
      <c r="AD283" s="68" t="s">
        <v>458</v>
      </c>
      <c r="AE283" s="68" t="s">
        <v>458</v>
      </c>
      <c r="AF283" s="68" t="s">
        <v>458</v>
      </c>
      <c r="AG283" s="68" t="s">
        <v>458</v>
      </c>
      <c r="AH283" s="68" t="s">
        <v>458</v>
      </c>
      <c r="AI283" s="68" t="s">
        <v>458</v>
      </c>
      <c r="AJ283" s="68" t="s">
        <v>458</v>
      </c>
      <c r="AK283" s="68" t="s">
        <v>458</v>
      </c>
      <c r="AL283" s="68" t="s">
        <v>458</v>
      </c>
      <c r="AM283" s="68" t="s">
        <v>458</v>
      </c>
      <c r="AN283" s="68" t="s">
        <v>458</v>
      </c>
      <c r="AO283" s="68" t="s">
        <v>458</v>
      </c>
      <c r="AP283" s="68" t="s">
        <v>458</v>
      </c>
      <c r="AQ283" s="68" t="s">
        <v>458</v>
      </c>
      <c r="AR283" s="68" t="s">
        <v>458</v>
      </c>
      <c r="AS283" s="68" t="s">
        <v>458</v>
      </c>
      <c r="AT283" s="68" t="s">
        <v>458</v>
      </c>
      <c r="AU283" s="68" t="s">
        <v>458</v>
      </c>
      <c r="AV283" s="68" t="s">
        <v>458</v>
      </c>
      <c r="AW283" s="68" t="s">
        <v>458</v>
      </c>
      <c r="AX283" s="68" t="s">
        <v>458</v>
      </c>
      <c r="AY283" s="68" t="s">
        <v>458</v>
      </c>
      <c r="AZ283" s="68" t="s">
        <v>458</v>
      </c>
      <c r="BA283" s="68" t="s">
        <v>458</v>
      </c>
      <c r="BB283" s="68" t="s">
        <v>458</v>
      </c>
      <c r="BC283" s="68" t="s">
        <v>458</v>
      </c>
      <c r="BD283" s="68" t="s">
        <v>458</v>
      </c>
      <c r="BE283" s="68" t="s">
        <v>458</v>
      </c>
      <c r="BF283" s="68" t="s">
        <v>458</v>
      </c>
      <c r="BG283" s="68" t="s">
        <v>458</v>
      </c>
      <c r="BH283" s="68" t="s">
        <v>458</v>
      </c>
      <c r="BI283" s="68" t="s">
        <v>458</v>
      </c>
      <c r="BJ283" s="68" t="s">
        <v>458</v>
      </c>
      <c r="BK283" s="68" t="s">
        <v>458</v>
      </c>
      <c r="BL283" s="68" t="s">
        <v>458</v>
      </c>
      <c r="BM283" s="68" t="s">
        <v>458</v>
      </c>
      <c r="BN283" s="68" t="s">
        <v>1439</v>
      </c>
      <c r="BO283" s="68" t="s">
        <v>945</v>
      </c>
    </row>
    <row r="284" spans="1:67">
      <c r="A284" s="68">
        <v>282</v>
      </c>
      <c r="B284" s="68" t="s">
        <v>458</v>
      </c>
      <c r="C284" s="68" t="s">
        <v>458</v>
      </c>
      <c r="D284" s="68" t="s">
        <v>458</v>
      </c>
      <c r="E284" s="68" t="s">
        <v>458</v>
      </c>
      <c r="F284" s="68" t="s">
        <v>458</v>
      </c>
      <c r="G284" s="68" t="s">
        <v>458</v>
      </c>
      <c r="H284" s="68" t="s">
        <v>458</v>
      </c>
      <c r="I284" s="68" t="s">
        <v>458</v>
      </c>
      <c r="J284" s="68" t="s">
        <v>458</v>
      </c>
      <c r="K284" s="68" t="s">
        <v>458</v>
      </c>
      <c r="L284" s="68" t="s">
        <v>458</v>
      </c>
      <c r="M284" s="68" t="s">
        <v>458</v>
      </c>
      <c r="N284" s="68" t="s">
        <v>458</v>
      </c>
      <c r="O284" s="68" t="s">
        <v>458</v>
      </c>
      <c r="P284" s="68" t="s">
        <v>458</v>
      </c>
      <c r="Q284" s="68" t="s">
        <v>1439</v>
      </c>
      <c r="R284" s="68" t="s">
        <v>458</v>
      </c>
      <c r="S284" s="68" t="s">
        <v>458</v>
      </c>
      <c r="T284" s="68" t="s">
        <v>458</v>
      </c>
      <c r="U284" s="68" t="s">
        <v>458</v>
      </c>
      <c r="V284" s="68" t="s">
        <v>458</v>
      </c>
      <c r="W284" s="68" t="s">
        <v>458</v>
      </c>
      <c r="X284" s="68" t="s">
        <v>458</v>
      </c>
      <c r="Y284" s="68" t="s">
        <v>1439</v>
      </c>
      <c r="Z284" s="68" t="s">
        <v>458</v>
      </c>
      <c r="AA284" s="68" t="s">
        <v>458</v>
      </c>
      <c r="AB284" s="68" t="s">
        <v>458</v>
      </c>
      <c r="AC284" s="68" t="s">
        <v>458</v>
      </c>
      <c r="AD284" s="68" t="s">
        <v>458</v>
      </c>
      <c r="AE284" s="68" t="s">
        <v>458</v>
      </c>
      <c r="AF284" s="68" t="s">
        <v>458</v>
      </c>
      <c r="AG284" s="68" t="s">
        <v>458</v>
      </c>
      <c r="AH284" s="68" t="s">
        <v>458</v>
      </c>
      <c r="AI284" s="68" t="s">
        <v>458</v>
      </c>
      <c r="AJ284" s="68" t="s">
        <v>458</v>
      </c>
      <c r="AK284" s="68" t="s">
        <v>458</v>
      </c>
      <c r="AL284" s="68" t="s">
        <v>458</v>
      </c>
      <c r="AM284" s="68" t="s">
        <v>458</v>
      </c>
      <c r="AN284" s="68" t="s">
        <v>458</v>
      </c>
      <c r="AO284" s="68" t="s">
        <v>458</v>
      </c>
      <c r="AP284" s="68" t="s">
        <v>458</v>
      </c>
      <c r="AQ284" s="68" t="s">
        <v>458</v>
      </c>
      <c r="AR284" s="68" t="s">
        <v>458</v>
      </c>
      <c r="AS284" s="68" t="s">
        <v>458</v>
      </c>
      <c r="AT284" s="68" t="s">
        <v>458</v>
      </c>
      <c r="AU284" s="68" t="s">
        <v>458</v>
      </c>
      <c r="AV284" s="68" t="s">
        <v>458</v>
      </c>
      <c r="AW284" s="68" t="s">
        <v>458</v>
      </c>
      <c r="AX284" s="68" t="s">
        <v>458</v>
      </c>
      <c r="AY284" s="68" t="s">
        <v>458</v>
      </c>
      <c r="AZ284" s="68" t="s">
        <v>458</v>
      </c>
      <c r="BA284" s="68" t="s">
        <v>458</v>
      </c>
      <c r="BB284" s="68" t="s">
        <v>458</v>
      </c>
      <c r="BC284" s="68" t="s">
        <v>458</v>
      </c>
      <c r="BD284" s="68" t="s">
        <v>458</v>
      </c>
      <c r="BE284" s="68" t="s">
        <v>458</v>
      </c>
      <c r="BF284" s="68" t="s">
        <v>458</v>
      </c>
      <c r="BG284" s="68" t="s">
        <v>458</v>
      </c>
      <c r="BH284" s="68" t="s">
        <v>458</v>
      </c>
      <c r="BI284" s="68" t="s">
        <v>458</v>
      </c>
      <c r="BJ284" s="68" t="s">
        <v>458</v>
      </c>
      <c r="BK284" s="68" t="s">
        <v>458</v>
      </c>
      <c r="BL284" s="68" t="s">
        <v>458</v>
      </c>
      <c r="BM284" s="68" t="s">
        <v>458</v>
      </c>
      <c r="BN284" s="68" t="s">
        <v>1439</v>
      </c>
      <c r="BO284" s="68" t="s">
        <v>945</v>
      </c>
    </row>
    <row r="285" spans="1:67">
      <c r="A285" s="68">
        <v>283</v>
      </c>
      <c r="B285" s="68" t="s">
        <v>458</v>
      </c>
      <c r="C285" s="68" t="s">
        <v>458</v>
      </c>
      <c r="D285" s="68" t="s">
        <v>458</v>
      </c>
      <c r="E285" s="68" t="s">
        <v>458</v>
      </c>
      <c r="F285" s="68" t="s">
        <v>458</v>
      </c>
      <c r="G285" s="68" t="s">
        <v>458</v>
      </c>
      <c r="H285" s="68" t="s">
        <v>458</v>
      </c>
      <c r="I285" s="68" t="s">
        <v>458</v>
      </c>
      <c r="J285" s="68" t="s">
        <v>458</v>
      </c>
      <c r="K285" s="68" t="s">
        <v>458</v>
      </c>
      <c r="L285" s="68" t="s">
        <v>458</v>
      </c>
      <c r="M285" s="68" t="s">
        <v>458</v>
      </c>
      <c r="N285" s="68" t="s">
        <v>458</v>
      </c>
      <c r="O285" s="68" t="s">
        <v>458</v>
      </c>
      <c r="P285" s="68" t="s">
        <v>458</v>
      </c>
      <c r="Q285" s="68" t="s">
        <v>1439</v>
      </c>
      <c r="R285" s="68" t="s">
        <v>458</v>
      </c>
      <c r="S285" s="68" t="s">
        <v>458</v>
      </c>
      <c r="T285" s="68" t="s">
        <v>458</v>
      </c>
      <c r="U285" s="68" t="s">
        <v>458</v>
      </c>
      <c r="V285" s="68" t="s">
        <v>458</v>
      </c>
      <c r="W285" s="68" t="s">
        <v>458</v>
      </c>
      <c r="X285" s="68" t="s">
        <v>458</v>
      </c>
      <c r="Y285" s="68" t="s">
        <v>1439</v>
      </c>
      <c r="Z285" s="68" t="s">
        <v>458</v>
      </c>
      <c r="AA285" s="68" t="s">
        <v>458</v>
      </c>
      <c r="AB285" s="68" t="s">
        <v>458</v>
      </c>
      <c r="AC285" s="68" t="s">
        <v>458</v>
      </c>
      <c r="AD285" s="68" t="s">
        <v>458</v>
      </c>
      <c r="AE285" s="68" t="s">
        <v>458</v>
      </c>
      <c r="AF285" s="68" t="s">
        <v>458</v>
      </c>
      <c r="AG285" s="68" t="s">
        <v>458</v>
      </c>
      <c r="AH285" s="68" t="s">
        <v>458</v>
      </c>
      <c r="AI285" s="68" t="s">
        <v>458</v>
      </c>
      <c r="AJ285" s="68" t="s">
        <v>458</v>
      </c>
      <c r="AK285" s="68" t="s">
        <v>458</v>
      </c>
      <c r="AL285" s="68" t="s">
        <v>458</v>
      </c>
      <c r="AM285" s="68" t="s">
        <v>945</v>
      </c>
      <c r="AN285" s="68" t="s">
        <v>458</v>
      </c>
      <c r="AO285" s="68" t="s">
        <v>458</v>
      </c>
      <c r="AP285" s="68" t="s">
        <v>458</v>
      </c>
      <c r="AQ285" s="68" t="s">
        <v>458</v>
      </c>
      <c r="AR285" s="68" t="s">
        <v>458</v>
      </c>
      <c r="AS285" s="68" t="s">
        <v>458</v>
      </c>
      <c r="AT285" s="68" t="s">
        <v>458</v>
      </c>
      <c r="AU285" s="68" t="s">
        <v>458</v>
      </c>
      <c r="AV285" s="68" t="s">
        <v>458</v>
      </c>
      <c r="AW285" s="68" t="s">
        <v>458</v>
      </c>
      <c r="AX285" s="68" t="s">
        <v>458</v>
      </c>
      <c r="AY285" s="68" t="s">
        <v>458</v>
      </c>
      <c r="AZ285" s="68" t="s">
        <v>458</v>
      </c>
      <c r="BA285" s="68" t="s">
        <v>458</v>
      </c>
      <c r="BB285" s="68" t="s">
        <v>458</v>
      </c>
      <c r="BC285" s="68" t="s">
        <v>458</v>
      </c>
      <c r="BD285" s="68" t="s">
        <v>458</v>
      </c>
      <c r="BE285" s="68" t="s">
        <v>458</v>
      </c>
      <c r="BF285" s="68" t="s">
        <v>458</v>
      </c>
      <c r="BG285" s="68" t="s">
        <v>458</v>
      </c>
      <c r="BH285" s="68" t="s">
        <v>458</v>
      </c>
      <c r="BI285" s="68" t="s">
        <v>458</v>
      </c>
      <c r="BJ285" s="68" t="s">
        <v>458</v>
      </c>
      <c r="BK285" s="68" t="s">
        <v>458</v>
      </c>
      <c r="BL285" s="68" t="s">
        <v>458</v>
      </c>
      <c r="BM285" s="68" t="s">
        <v>458</v>
      </c>
      <c r="BN285" s="68" t="s">
        <v>1439</v>
      </c>
      <c r="BO285" s="68" t="s">
        <v>945</v>
      </c>
    </row>
    <row r="286" spans="1:67">
      <c r="A286" s="68">
        <v>284</v>
      </c>
      <c r="B286" s="68" t="s">
        <v>458</v>
      </c>
      <c r="C286" s="68" t="s">
        <v>458</v>
      </c>
      <c r="D286" s="68" t="s">
        <v>458</v>
      </c>
      <c r="E286" s="68" t="s">
        <v>458</v>
      </c>
      <c r="F286" s="68" t="s">
        <v>458</v>
      </c>
      <c r="G286" s="68" t="s">
        <v>458</v>
      </c>
      <c r="H286" s="68" t="s">
        <v>458</v>
      </c>
      <c r="I286" s="68" t="s">
        <v>458</v>
      </c>
      <c r="J286" s="68" t="s">
        <v>458</v>
      </c>
      <c r="K286" s="68" t="s">
        <v>458</v>
      </c>
      <c r="L286" s="68" t="s">
        <v>458</v>
      </c>
      <c r="M286" s="68" t="s">
        <v>458</v>
      </c>
      <c r="N286" s="68" t="s">
        <v>458</v>
      </c>
      <c r="O286" s="68" t="s">
        <v>458</v>
      </c>
      <c r="P286" s="68" t="s">
        <v>458</v>
      </c>
      <c r="Q286" s="68" t="s">
        <v>1439</v>
      </c>
      <c r="R286" s="68" t="s">
        <v>458</v>
      </c>
      <c r="S286" s="68" t="s">
        <v>458</v>
      </c>
      <c r="T286" s="68" t="s">
        <v>458</v>
      </c>
      <c r="U286" s="68" t="s">
        <v>458</v>
      </c>
      <c r="V286" s="68" t="s">
        <v>458</v>
      </c>
      <c r="W286" s="68" t="s">
        <v>458</v>
      </c>
      <c r="X286" s="68" t="s">
        <v>458</v>
      </c>
      <c r="Y286" s="68" t="s">
        <v>1439</v>
      </c>
      <c r="Z286" s="68" t="s">
        <v>458</v>
      </c>
      <c r="AA286" s="68" t="s">
        <v>458</v>
      </c>
      <c r="AB286" s="68" t="s">
        <v>458</v>
      </c>
      <c r="AC286" s="68" t="s">
        <v>458</v>
      </c>
      <c r="AD286" s="68" t="s">
        <v>458</v>
      </c>
      <c r="AE286" s="68" t="s">
        <v>458</v>
      </c>
      <c r="AF286" s="68" t="s">
        <v>458</v>
      </c>
      <c r="AG286" s="68" t="s">
        <v>458</v>
      </c>
      <c r="AH286" s="68" t="s">
        <v>458</v>
      </c>
      <c r="AI286" s="68" t="s">
        <v>458</v>
      </c>
      <c r="AJ286" s="68" t="s">
        <v>458</v>
      </c>
      <c r="AK286" s="68" t="s">
        <v>458</v>
      </c>
      <c r="AL286" s="68" t="s">
        <v>458</v>
      </c>
      <c r="AM286" s="68" t="s">
        <v>458</v>
      </c>
      <c r="AN286" s="68" t="s">
        <v>458</v>
      </c>
      <c r="AO286" s="68" t="s">
        <v>458</v>
      </c>
      <c r="AP286" s="68" t="s">
        <v>458</v>
      </c>
      <c r="AQ286" s="68" t="s">
        <v>458</v>
      </c>
      <c r="AR286" s="68" t="s">
        <v>458</v>
      </c>
      <c r="AS286" s="68" t="s">
        <v>458</v>
      </c>
      <c r="AT286" s="68" t="s">
        <v>458</v>
      </c>
      <c r="AU286" s="68" t="s">
        <v>458</v>
      </c>
      <c r="AV286" s="68" t="s">
        <v>458</v>
      </c>
      <c r="AW286" s="68" t="s">
        <v>458</v>
      </c>
      <c r="AX286" s="68" t="s">
        <v>458</v>
      </c>
      <c r="AY286" s="68" t="s">
        <v>458</v>
      </c>
      <c r="AZ286" s="68" t="s">
        <v>458</v>
      </c>
      <c r="BA286" s="68" t="s">
        <v>458</v>
      </c>
      <c r="BB286" s="68" t="s">
        <v>458</v>
      </c>
      <c r="BC286" s="68" t="s">
        <v>458</v>
      </c>
      <c r="BD286" s="68" t="s">
        <v>458</v>
      </c>
      <c r="BE286" s="68" t="s">
        <v>458</v>
      </c>
      <c r="BF286" s="68" t="s">
        <v>458</v>
      </c>
      <c r="BG286" s="68" t="s">
        <v>458</v>
      </c>
      <c r="BH286" s="68" t="s">
        <v>458</v>
      </c>
      <c r="BI286" s="68" t="s">
        <v>458</v>
      </c>
      <c r="BJ286" s="68" t="s">
        <v>458</v>
      </c>
      <c r="BK286" s="68" t="s">
        <v>458</v>
      </c>
      <c r="BL286" s="68" t="s">
        <v>458</v>
      </c>
      <c r="BM286" s="68" t="s">
        <v>458</v>
      </c>
      <c r="BN286" s="68" t="s">
        <v>1439</v>
      </c>
      <c r="BO286" s="68" t="s">
        <v>945</v>
      </c>
    </row>
    <row r="287" spans="1:67">
      <c r="A287" s="68">
        <v>285</v>
      </c>
      <c r="B287" s="68" t="s">
        <v>458</v>
      </c>
      <c r="C287" s="68" t="s">
        <v>458</v>
      </c>
      <c r="D287" s="68" t="s">
        <v>458</v>
      </c>
      <c r="E287" s="68" t="s">
        <v>458</v>
      </c>
      <c r="F287" s="68" t="s">
        <v>458</v>
      </c>
      <c r="G287" s="68" t="s">
        <v>458</v>
      </c>
      <c r="H287" s="68" t="s">
        <v>458</v>
      </c>
      <c r="I287" s="68" t="s">
        <v>458</v>
      </c>
      <c r="J287" s="68" t="s">
        <v>458</v>
      </c>
      <c r="K287" s="68" t="s">
        <v>458</v>
      </c>
      <c r="L287" s="68" t="s">
        <v>458</v>
      </c>
      <c r="M287" s="68" t="s">
        <v>458</v>
      </c>
      <c r="N287" s="68" t="s">
        <v>458</v>
      </c>
      <c r="O287" s="68" t="s">
        <v>458</v>
      </c>
      <c r="P287" s="68" t="s">
        <v>458</v>
      </c>
      <c r="Q287" s="68" t="s">
        <v>1439</v>
      </c>
      <c r="R287" s="68" t="s">
        <v>458</v>
      </c>
      <c r="S287" s="68" t="s">
        <v>458</v>
      </c>
      <c r="T287" s="68" t="s">
        <v>458</v>
      </c>
      <c r="U287" s="68" t="s">
        <v>458</v>
      </c>
      <c r="V287" s="68" t="s">
        <v>458</v>
      </c>
      <c r="W287" s="68" t="s">
        <v>458</v>
      </c>
      <c r="X287" s="68" t="s">
        <v>458</v>
      </c>
      <c r="Y287" s="68" t="s">
        <v>1439</v>
      </c>
      <c r="Z287" s="68" t="s">
        <v>458</v>
      </c>
      <c r="AA287" s="68" t="s">
        <v>458</v>
      </c>
      <c r="AB287" s="68" t="s">
        <v>458</v>
      </c>
      <c r="AC287" s="68" t="s">
        <v>458</v>
      </c>
      <c r="AD287" s="68" t="s">
        <v>458</v>
      </c>
      <c r="AE287" s="68" t="s">
        <v>458</v>
      </c>
      <c r="AF287" s="68" t="s">
        <v>458</v>
      </c>
      <c r="AG287" s="68" t="s">
        <v>458</v>
      </c>
      <c r="AH287" s="68" t="s">
        <v>458</v>
      </c>
      <c r="AI287" s="68" t="s">
        <v>458</v>
      </c>
      <c r="AJ287" s="68" t="s">
        <v>458</v>
      </c>
      <c r="AK287" s="68" t="s">
        <v>458</v>
      </c>
      <c r="AL287" s="68" t="s">
        <v>458</v>
      </c>
      <c r="AM287" s="68" t="s">
        <v>458</v>
      </c>
      <c r="AN287" s="68" t="s">
        <v>458</v>
      </c>
      <c r="AO287" s="68" t="s">
        <v>458</v>
      </c>
      <c r="AP287" s="68" t="s">
        <v>458</v>
      </c>
      <c r="AQ287" s="68" t="s">
        <v>458</v>
      </c>
      <c r="AR287" s="68" t="s">
        <v>458</v>
      </c>
      <c r="AS287" s="68" t="s">
        <v>458</v>
      </c>
      <c r="AT287" s="68" t="s">
        <v>458</v>
      </c>
      <c r="AU287" s="68" t="s">
        <v>458</v>
      </c>
      <c r="AV287" s="68" t="s">
        <v>458</v>
      </c>
      <c r="AW287" s="68" t="s">
        <v>458</v>
      </c>
      <c r="AX287" s="68" t="s">
        <v>458</v>
      </c>
      <c r="AY287" s="68" t="s">
        <v>458</v>
      </c>
      <c r="AZ287" s="68" t="s">
        <v>458</v>
      </c>
      <c r="BA287" s="68" t="s">
        <v>458</v>
      </c>
      <c r="BB287" s="68" t="s">
        <v>458</v>
      </c>
      <c r="BC287" s="68" t="s">
        <v>458</v>
      </c>
      <c r="BD287" s="68" t="s">
        <v>458</v>
      </c>
      <c r="BE287" s="68" t="s">
        <v>458</v>
      </c>
      <c r="BF287" s="68" t="s">
        <v>458</v>
      </c>
      <c r="BG287" s="68" t="s">
        <v>458</v>
      </c>
      <c r="BH287" s="68" t="s">
        <v>458</v>
      </c>
      <c r="BI287" s="68" t="s">
        <v>458</v>
      </c>
      <c r="BJ287" s="68" t="s">
        <v>458</v>
      </c>
      <c r="BK287" s="68" t="s">
        <v>458</v>
      </c>
      <c r="BL287" s="68" t="s">
        <v>458</v>
      </c>
      <c r="BM287" s="68" t="s">
        <v>458</v>
      </c>
      <c r="BN287" s="68" t="s">
        <v>1439</v>
      </c>
      <c r="BO287" s="68" t="s">
        <v>945</v>
      </c>
    </row>
    <row r="288" spans="1:67">
      <c r="A288" s="68">
        <v>286</v>
      </c>
      <c r="B288" s="68" t="s">
        <v>458</v>
      </c>
      <c r="C288" s="68" t="s">
        <v>458</v>
      </c>
      <c r="D288" s="68" t="s">
        <v>458</v>
      </c>
      <c r="E288" s="68" t="s">
        <v>458</v>
      </c>
      <c r="F288" s="68" t="s">
        <v>458</v>
      </c>
      <c r="G288" s="68" t="s">
        <v>458</v>
      </c>
      <c r="H288" s="68" t="s">
        <v>458</v>
      </c>
      <c r="I288" s="68" t="s">
        <v>458</v>
      </c>
      <c r="J288" s="68" t="s">
        <v>458</v>
      </c>
      <c r="K288" s="68" t="s">
        <v>458</v>
      </c>
      <c r="L288" s="68" t="s">
        <v>458</v>
      </c>
      <c r="M288" s="68" t="s">
        <v>458</v>
      </c>
      <c r="N288" s="68" t="s">
        <v>458</v>
      </c>
      <c r="O288" s="68" t="s">
        <v>458</v>
      </c>
      <c r="P288" s="68" t="s">
        <v>458</v>
      </c>
      <c r="Q288" s="68" t="s">
        <v>1439</v>
      </c>
      <c r="R288" s="68" t="s">
        <v>458</v>
      </c>
      <c r="S288" s="68" t="s">
        <v>458</v>
      </c>
      <c r="T288" s="68" t="s">
        <v>458</v>
      </c>
      <c r="U288" s="68" t="s">
        <v>458</v>
      </c>
      <c r="V288" s="68" t="s">
        <v>458</v>
      </c>
      <c r="W288" s="68" t="s">
        <v>458</v>
      </c>
      <c r="X288" s="68" t="s">
        <v>458</v>
      </c>
      <c r="Y288" s="68" t="s">
        <v>1439</v>
      </c>
      <c r="Z288" s="68" t="s">
        <v>458</v>
      </c>
      <c r="AA288" s="68" t="s">
        <v>458</v>
      </c>
      <c r="AB288" s="68" t="s">
        <v>458</v>
      </c>
      <c r="AC288" s="68" t="s">
        <v>458</v>
      </c>
      <c r="AD288" s="68" t="s">
        <v>458</v>
      </c>
      <c r="AE288" s="68" t="s">
        <v>458</v>
      </c>
      <c r="AF288" s="68" t="s">
        <v>458</v>
      </c>
      <c r="AG288" s="68" t="s">
        <v>458</v>
      </c>
      <c r="AH288" s="68" t="s">
        <v>458</v>
      </c>
      <c r="AI288" s="68" t="s">
        <v>458</v>
      </c>
      <c r="AJ288" s="68" t="s">
        <v>458</v>
      </c>
      <c r="AK288" s="68" t="s">
        <v>458</v>
      </c>
      <c r="AL288" s="68" t="s">
        <v>458</v>
      </c>
      <c r="AM288" s="68" t="s">
        <v>458</v>
      </c>
      <c r="AN288" s="68" t="s">
        <v>458</v>
      </c>
      <c r="AO288" s="68" t="s">
        <v>458</v>
      </c>
      <c r="AP288" s="68" t="s">
        <v>458</v>
      </c>
      <c r="AQ288" s="68" t="s">
        <v>458</v>
      </c>
      <c r="AR288" s="68" t="s">
        <v>458</v>
      </c>
      <c r="AS288" s="68" t="s">
        <v>458</v>
      </c>
      <c r="AT288" s="68" t="s">
        <v>458</v>
      </c>
      <c r="AU288" s="68" t="s">
        <v>458</v>
      </c>
      <c r="AV288" s="68" t="s">
        <v>458</v>
      </c>
      <c r="AW288" s="68" t="s">
        <v>458</v>
      </c>
      <c r="AX288" s="68" t="s">
        <v>458</v>
      </c>
      <c r="AY288" s="68" t="s">
        <v>458</v>
      </c>
      <c r="AZ288" s="68" t="s">
        <v>458</v>
      </c>
      <c r="BA288" s="68" t="s">
        <v>458</v>
      </c>
      <c r="BB288" s="68" t="s">
        <v>458</v>
      </c>
      <c r="BC288" s="68" t="s">
        <v>458</v>
      </c>
      <c r="BD288" s="68" t="s">
        <v>458</v>
      </c>
      <c r="BE288" s="68" t="s">
        <v>458</v>
      </c>
      <c r="BF288" s="68" t="s">
        <v>458</v>
      </c>
      <c r="BG288" s="68" t="s">
        <v>458</v>
      </c>
      <c r="BH288" s="68" t="s">
        <v>458</v>
      </c>
      <c r="BI288" s="68" t="s">
        <v>458</v>
      </c>
      <c r="BJ288" s="68" t="s">
        <v>458</v>
      </c>
      <c r="BK288" s="68" t="s">
        <v>458</v>
      </c>
      <c r="BL288" s="68" t="s">
        <v>458</v>
      </c>
      <c r="BM288" s="68" t="s">
        <v>458</v>
      </c>
      <c r="BN288" s="68" t="s">
        <v>1439</v>
      </c>
      <c r="BO288" s="68" t="s">
        <v>945</v>
      </c>
    </row>
    <row r="289" spans="1:67">
      <c r="A289" s="68">
        <v>287</v>
      </c>
      <c r="B289" s="68" t="s">
        <v>458</v>
      </c>
      <c r="C289" s="68" t="s">
        <v>458</v>
      </c>
      <c r="D289" s="68" t="s">
        <v>458</v>
      </c>
      <c r="E289" s="68" t="s">
        <v>458</v>
      </c>
      <c r="F289" s="68" t="s">
        <v>458</v>
      </c>
      <c r="G289" s="68" t="s">
        <v>458</v>
      </c>
      <c r="H289" s="68" t="s">
        <v>458</v>
      </c>
      <c r="I289" s="68" t="s">
        <v>458</v>
      </c>
      <c r="J289" s="68" t="s">
        <v>458</v>
      </c>
      <c r="K289" s="68" t="s">
        <v>458</v>
      </c>
      <c r="L289" s="68" t="s">
        <v>458</v>
      </c>
      <c r="M289" s="68" t="s">
        <v>458</v>
      </c>
      <c r="N289" s="68" t="s">
        <v>458</v>
      </c>
      <c r="O289" s="68" t="s">
        <v>458</v>
      </c>
      <c r="P289" s="68" t="s">
        <v>458</v>
      </c>
      <c r="Q289" s="68" t="s">
        <v>1439</v>
      </c>
      <c r="R289" s="68" t="s">
        <v>458</v>
      </c>
      <c r="S289" s="68" t="s">
        <v>458</v>
      </c>
      <c r="T289" s="68" t="s">
        <v>458</v>
      </c>
      <c r="U289" s="68" t="s">
        <v>458</v>
      </c>
      <c r="V289" s="68" t="s">
        <v>458</v>
      </c>
      <c r="W289" s="68" t="s">
        <v>458</v>
      </c>
      <c r="X289" s="68" t="s">
        <v>458</v>
      </c>
      <c r="Y289" s="68" t="s">
        <v>1439</v>
      </c>
      <c r="Z289" s="68" t="s">
        <v>458</v>
      </c>
      <c r="AA289" s="68" t="s">
        <v>458</v>
      </c>
      <c r="AB289" s="68" t="s">
        <v>458</v>
      </c>
      <c r="AC289" s="68" t="s">
        <v>458</v>
      </c>
      <c r="AD289" s="68" t="s">
        <v>458</v>
      </c>
      <c r="AE289" s="68" t="s">
        <v>458</v>
      </c>
      <c r="AF289" s="68" t="s">
        <v>458</v>
      </c>
      <c r="AG289" s="68" t="s">
        <v>458</v>
      </c>
      <c r="AH289" s="68" t="s">
        <v>458</v>
      </c>
      <c r="AI289" s="68" t="s">
        <v>458</v>
      </c>
      <c r="AJ289" s="68" t="s">
        <v>458</v>
      </c>
      <c r="AK289" s="68" t="s">
        <v>458</v>
      </c>
      <c r="AL289" s="68" t="s">
        <v>458</v>
      </c>
      <c r="AM289" s="68" t="s">
        <v>458</v>
      </c>
      <c r="AN289" s="68" t="s">
        <v>458</v>
      </c>
      <c r="AO289" s="68" t="s">
        <v>458</v>
      </c>
      <c r="AP289" s="68" t="s">
        <v>458</v>
      </c>
      <c r="AQ289" s="68" t="s">
        <v>458</v>
      </c>
      <c r="AR289" s="68" t="s">
        <v>458</v>
      </c>
      <c r="AS289" s="68" t="s">
        <v>458</v>
      </c>
      <c r="AT289" s="68" t="s">
        <v>458</v>
      </c>
      <c r="AU289" s="68" t="s">
        <v>458</v>
      </c>
      <c r="AV289" s="68" t="s">
        <v>458</v>
      </c>
      <c r="AW289" s="68" t="s">
        <v>458</v>
      </c>
      <c r="AX289" s="68" t="s">
        <v>458</v>
      </c>
      <c r="AY289" s="68" t="s">
        <v>458</v>
      </c>
      <c r="AZ289" s="68" t="s">
        <v>458</v>
      </c>
      <c r="BA289" s="68" t="s">
        <v>458</v>
      </c>
      <c r="BB289" s="68" t="s">
        <v>458</v>
      </c>
      <c r="BC289" s="68" t="s">
        <v>458</v>
      </c>
      <c r="BD289" s="68" t="s">
        <v>458</v>
      </c>
      <c r="BE289" s="68" t="s">
        <v>458</v>
      </c>
      <c r="BF289" s="68" t="s">
        <v>458</v>
      </c>
      <c r="BG289" s="68" t="s">
        <v>458</v>
      </c>
      <c r="BH289" s="68" t="s">
        <v>458</v>
      </c>
      <c r="BI289" s="68" t="s">
        <v>458</v>
      </c>
      <c r="BJ289" s="68" t="s">
        <v>458</v>
      </c>
      <c r="BK289" s="68" t="s">
        <v>458</v>
      </c>
      <c r="BL289" s="68" t="s">
        <v>458</v>
      </c>
      <c r="BM289" s="68" t="s">
        <v>458</v>
      </c>
      <c r="BN289" s="68" t="s">
        <v>1439</v>
      </c>
      <c r="BO289" s="68" t="s">
        <v>945</v>
      </c>
    </row>
    <row r="290" spans="1:67">
      <c r="A290" s="68">
        <v>288</v>
      </c>
      <c r="B290" s="68" t="s">
        <v>458</v>
      </c>
      <c r="C290" s="68" t="s">
        <v>458</v>
      </c>
      <c r="D290" s="68" t="s">
        <v>458</v>
      </c>
      <c r="E290" s="68" t="s">
        <v>458</v>
      </c>
      <c r="F290" s="68" t="s">
        <v>458</v>
      </c>
      <c r="G290" s="68" t="s">
        <v>458</v>
      </c>
      <c r="H290" s="68" t="s">
        <v>458</v>
      </c>
      <c r="I290" s="68" t="s">
        <v>458</v>
      </c>
      <c r="J290" s="68" t="s">
        <v>458</v>
      </c>
      <c r="K290" s="68" t="s">
        <v>458</v>
      </c>
      <c r="L290" s="68" t="s">
        <v>458</v>
      </c>
      <c r="M290" s="68" t="s">
        <v>458</v>
      </c>
      <c r="N290" s="68" t="s">
        <v>458</v>
      </c>
      <c r="O290" s="68" t="s">
        <v>458</v>
      </c>
      <c r="P290" s="68" t="s">
        <v>458</v>
      </c>
      <c r="Q290" s="68" t="s">
        <v>1439</v>
      </c>
      <c r="R290" s="68" t="s">
        <v>458</v>
      </c>
      <c r="S290" s="68" t="s">
        <v>458</v>
      </c>
      <c r="T290" s="68" t="s">
        <v>458</v>
      </c>
      <c r="U290" s="68" t="s">
        <v>458</v>
      </c>
      <c r="V290" s="68" t="s">
        <v>458</v>
      </c>
      <c r="W290" s="68" t="s">
        <v>458</v>
      </c>
      <c r="X290" s="68" t="s">
        <v>458</v>
      </c>
      <c r="Y290" s="68" t="s">
        <v>1439</v>
      </c>
      <c r="Z290" s="68" t="s">
        <v>458</v>
      </c>
      <c r="AA290" s="68" t="s">
        <v>458</v>
      </c>
      <c r="AB290" s="68" t="s">
        <v>458</v>
      </c>
      <c r="AC290" s="68" t="s">
        <v>458</v>
      </c>
      <c r="AD290" s="68" t="s">
        <v>458</v>
      </c>
      <c r="AE290" s="68" t="s">
        <v>458</v>
      </c>
      <c r="AF290" s="68" t="s">
        <v>458</v>
      </c>
      <c r="AG290" s="68" t="s">
        <v>458</v>
      </c>
      <c r="AH290" s="68" t="s">
        <v>458</v>
      </c>
      <c r="AI290" s="68" t="s">
        <v>458</v>
      </c>
      <c r="AJ290" s="68" t="s">
        <v>458</v>
      </c>
      <c r="AK290" s="68" t="s">
        <v>458</v>
      </c>
      <c r="AL290" s="68" t="s">
        <v>458</v>
      </c>
      <c r="AM290" s="68" t="s">
        <v>458</v>
      </c>
      <c r="AN290" s="68" t="s">
        <v>458</v>
      </c>
      <c r="AO290" s="68" t="s">
        <v>458</v>
      </c>
      <c r="AP290" s="68" t="s">
        <v>458</v>
      </c>
      <c r="AQ290" s="68" t="s">
        <v>458</v>
      </c>
      <c r="AR290" s="68" t="s">
        <v>458</v>
      </c>
      <c r="AS290" s="68" t="s">
        <v>458</v>
      </c>
      <c r="AT290" s="68" t="s">
        <v>458</v>
      </c>
      <c r="AU290" s="68" t="s">
        <v>458</v>
      </c>
      <c r="AV290" s="68" t="s">
        <v>458</v>
      </c>
      <c r="AW290" s="68" t="s">
        <v>458</v>
      </c>
      <c r="AX290" s="68" t="s">
        <v>458</v>
      </c>
      <c r="AY290" s="68" t="s">
        <v>458</v>
      </c>
      <c r="AZ290" s="68" t="s">
        <v>458</v>
      </c>
      <c r="BA290" s="68" t="s">
        <v>458</v>
      </c>
      <c r="BB290" s="68" t="s">
        <v>458</v>
      </c>
      <c r="BC290" s="68" t="s">
        <v>458</v>
      </c>
      <c r="BD290" s="68" t="s">
        <v>458</v>
      </c>
      <c r="BE290" s="68" t="s">
        <v>458</v>
      </c>
      <c r="BF290" s="68" t="s">
        <v>458</v>
      </c>
      <c r="BG290" s="68" t="s">
        <v>458</v>
      </c>
      <c r="BH290" s="68" t="s">
        <v>458</v>
      </c>
      <c r="BI290" s="68" t="s">
        <v>458</v>
      </c>
      <c r="BJ290" s="68" t="s">
        <v>458</v>
      </c>
      <c r="BK290" s="68" t="s">
        <v>458</v>
      </c>
      <c r="BL290" s="68" t="s">
        <v>458</v>
      </c>
      <c r="BM290" s="68" t="s">
        <v>458</v>
      </c>
      <c r="BN290" s="68" t="s">
        <v>1439</v>
      </c>
      <c r="BO290" s="68" t="s">
        <v>945</v>
      </c>
    </row>
    <row r="291" spans="1:67">
      <c r="A291" s="68">
        <v>289</v>
      </c>
      <c r="B291" s="68" t="s">
        <v>458</v>
      </c>
      <c r="C291" s="68" t="s">
        <v>458</v>
      </c>
      <c r="D291" s="68" t="s">
        <v>458</v>
      </c>
      <c r="E291" s="68" t="s">
        <v>458</v>
      </c>
      <c r="F291" s="68" t="s">
        <v>458</v>
      </c>
      <c r="G291" s="68" t="s">
        <v>458</v>
      </c>
      <c r="H291" s="68" t="s">
        <v>458</v>
      </c>
      <c r="I291" s="68" t="s">
        <v>458</v>
      </c>
      <c r="J291" s="68" t="s">
        <v>458</v>
      </c>
      <c r="K291" s="68" t="s">
        <v>458</v>
      </c>
      <c r="L291" s="68" t="s">
        <v>458</v>
      </c>
      <c r="M291" s="68" t="s">
        <v>458</v>
      </c>
      <c r="N291" s="68" t="s">
        <v>458</v>
      </c>
      <c r="O291" s="68" t="s">
        <v>458</v>
      </c>
      <c r="P291" s="68" t="s">
        <v>458</v>
      </c>
      <c r="Q291" s="68" t="s">
        <v>1439</v>
      </c>
      <c r="R291" s="68" t="s">
        <v>458</v>
      </c>
      <c r="S291" s="68" t="s">
        <v>458</v>
      </c>
      <c r="T291" s="68" t="s">
        <v>458</v>
      </c>
      <c r="U291" s="68" t="s">
        <v>458</v>
      </c>
      <c r="V291" s="68" t="s">
        <v>458</v>
      </c>
      <c r="W291" s="68" t="s">
        <v>458</v>
      </c>
      <c r="X291" s="68" t="s">
        <v>458</v>
      </c>
      <c r="Y291" s="68" t="s">
        <v>1439</v>
      </c>
      <c r="Z291" s="68" t="s">
        <v>458</v>
      </c>
      <c r="AA291" s="68" t="s">
        <v>458</v>
      </c>
      <c r="AB291" s="68" t="s">
        <v>458</v>
      </c>
      <c r="AC291" s="68" t="s">
        <v>458</v>
      </c>
      <c r="AD291" s="68" t="s">
        <v>458</v>
      </c>
      <c r="AE291" s="68" t="s">
        <v>458</v>
      </c>
      <c r="AF291" s="68" t="s">
        <v>458</v>
      </c>
      <c r="AG291" s="68" t="s">
        <v>458</v>
      </c>
      <c r="AH291" s="68" t="s">
        <v>458</v>
      </c>
      <c r="AI291" s="68" t="s">
        <v>458</v>
      </c>
      <c r="AJ291" s="68" t="s">
        <v>458</v>
      </c>
      <c r="AK291" s="68" t="s">
        <v>458</v>
      </c>
      <c r="AL291" s="68" t="s">
        <v>458</v>
      </c>
      <c r="AM291" s="68" t="s">
        <v>458</v>
      </c>
      <c r="AN291" s="68" t="s">
        <v>458</v>
      </c>
      <c r="AO291" s="68" t="s">
        <v>458</v>
      </c>
      <c r="AP291" s="68" t="s">
        <v>458</v>
      </c>
      <c r="AQ291" s="68" t="s">
        <v>458</v>
      </c>
      <c r="AR291" s="68" t="s">
        <v>458</v>
      </c>
      <c r="AS291" s="68" t="s">
        <v>458</v>
      </c>
      <c r="AT291" s="68" t="s">
        <v>458</v>
      </c>
      <c r="AU291" s="68" t="s">
        <v>458</v>
      </c>
      <c r="AV291" s="68" t="s">
        <v>458</v>
      </c>
      <c r="AW291" s="68" t="s">
        <v>458</v>
      </c>
      <c r="AX291" s="68" t="s">
        <v>458</v>
      </c>
      <c r="AY291" s="68" t="s">
        <v>458</v>
      </c>
      <c r="AZ291" s="68" t="s">
        <v>458</v>
      </c>
      <c r="BA291" s="68" t="s">
        <v>458</v>
      </c>
      <c r="BB291" s="68" t="s">
        <v>458</v>
      </c>
      <c r="BC291" s="68" t="s">
        <v>458</v>
      </c>
      <c r="BD291" s="68" t="s">
        <v>458</v>
      </c>
      <c r="BE291" s="68" t="s">
        <v>458</v>
      </c>
      <c r="BF291" s="68" t="s">
        <v>458</v>
      </c>
      <c r="BG291" s="68" t="s">
        <v>458</v>
      </c>
      <c r="BH291" s="68" t="s">
        <v>458</v>
      </c>
      <c r="BI291" s="68" t="s">
        <v>458</v>
      </c>
      <c r="BJ291" s="68" t="s">
        <v>458</v>
      </c>
      <c r="BK291" s="68" t="s">
        <v>458</v>
      </c>
      <c r="BL291" s="68" t="s">
        <v>458</v>
      </c>
      <c r="BM291" s="68" t="s">
        <v>458</v>
      </c>
      <c r="BN291" s="68" t="s">
        <v>1439</v>
      </c>
      <c r="BO291" s="68" t="s">
        <v>945</v>
      </c>
    </row>
    <row r="292" spans="1:67">
      <c r="A292" s="68">
        <v>290</v>
      </c>
      <c r="B292" s="68" t="s">
        <v>458</v>
      </c>
      <c r="C292" s="68" t="s">
        <v>458</v>
      </c>
      <c r="D292" s="68" t="s">
        <v>458</v>
      </c>
      <c r="E292" s="68" t="s">
        <v>458</v>
      </c>
      <c r="F292" s="68" t="s">
        <v>458</v>
      </c>
      <c r="G292" s="68" t="s">
        <v>458</v>
      </c>
      <c r="H292" s="68" t="s">
        <v>458</v>
      </c>
      <c r="I292" s="68" t="s">
        <v>458</v>
      </c>
      <c r="J292" s="68" t="s">
        <v>458</v>
      </c>
      <c r="K292" s="68" t="s">
        <v>458</v>
      </c>
      <c r="L292" s="68" t="s">
        <v>458</v>
      </c>
      <c r="M292" s="68" t="s">
        <v>458</v>
      </c>
      <c r="N292" s="68" t="s">
        <v>458</v>
      </c>
      <c r="O292" s="68" t="s">
        <v>458</v>
      </c>
      <c r="P292" s="68" t="s">
        <v>458</v>
      </c>
      <c r="Q292" s="68" t="s">
        <v>1439</v>
      </c>
      <c r="R292" s="68" t="s">
        <v>458</v>
      </c>
      <c r="S292" s="68" t="s">
        <v>458</v>
      </c>
      <c r="T292" s="68" t="s">
        <v>458</v>
      </c>
      <c r="U292" s="68" t="s">
        <v>458</v>
      </c>
      <c r="V292" s="68" t="s">
        <v>458</v>
      </c>
      <c r="W292" s="68" t="s">
        <v>458</v>
      </c>
      <c r="X292" s="68" t="s">
        <v>458</v>
      </c>
      <c r="Y292" s="68" t="s">
        <v>1439</v>
      </c>
      <c r="Z292" s="68" t="s">
        <v>458</v>
      </c>
      <c r="AA292" s="68" t="s">
        <v>458</v>
      </c>
      <c r="AB292" s="68" t="s">
        <v>458</v>
      </c>
      <c r="AC292" s="68" t="s">
        <v>458</v>
      </c>
      <c r="AD292" s="68" t="s">
        <v>458</v>
      </c>
      <c r="AE292" s="68" t="s">
        <v>458</v>
      </c>
      <c r="AF292" s="68" t="s">
        <v>458</v>
      </c>
      <c r="AG292" s="68" t="s">
        <v>458</v>
      </c>
      <c r="AH292" s="68" t="s">
        <v>458</v>
      </c>
      <c r="AI292" s="68" t="s">
        <v>458</v>
      </c>
      <c r="AJ292" s="68" t="s">
        <v>458</v>
      </c>
      <c r="AK292" s="68" t="s">
        <v>458</v>
      </c>
      <c r="AL292" s="68" t="s">
        <v>458</v>
      </c>
      <c r="AM292" s="68" t="s">
        <v>458</v>
      </c>
      <c r="AN292" s="68" t="s">
        <v>458</v>
      </c>
      <c r="AO292" s="68" t="s">
        <v>458</v>
      </c>
      <c r="AP292" s="68" t="s">
        <v>458</v>
      </c>
      <c r="AQ292" s="68" t="s">
        <v>458</v>
      </c>
      <c r="AR292" s="68" t="s">
        <v>458</v>
      </c>
      <c r="AS292" s="68" t="s">
        <v>458</v>
      </c>
      <c r="AT292" s="68" t="s">
        <v>458</v>
      </c>
      <c r="AU292" s="68" t="s">
        <v>458</v>
      </c>
      <c r="AV292" s="68" t="s">
        <v>458</v>
      </c>
      <c r="AW292" s="68" t="s">
        <v>458</v>
      </c>
      <c r="AX292" s="68" t="s">
        <v>458</v>
      </c>
      <c r="AY292" s="68" t="s">
        <v>458</v>
      </c>
      <c r="AZ292" s="68" t="s">
        <v>458</v>
      </c>
      <c r="BA292" s="68" t="s">
        <v>458</v>
      </c>
      <c r="BB292" s="68" t="s">
        <v>458</v>
      </c>
      <c r="BC292" s="68" t="s">
        <v>458</v>
      </c>
      <c r="BD292" s="68" t="s">
        <v>458</v>
      </c>
      <c r="BE292" s="68" t="s">
        <v>458</v>
      </c>
      <c r="BF292" s="68" t="s">
        <v>458</v>
      </c>
      <c r="BG292" s="68" t="s">
        <v>458</v>
      </c>
      <c r="BH292" s="68" t="s">
        <v>458</v>
      </c>
      <c r="BI292" s="68" t="s">
        <v>458</v>
      </c>
      <c r="BJ292" s="68" t="s">
        <v>458</v>
      </c>
      <c r="BK292" s="68" t="s">
        <v>458</v>
      </c>
      <c r="BL292" s="68" t="s">
        <v>458</v>
      </c>
      <c r="BM292" s="68" t="s">
        <v>458</v>
      </c>
      <c r="BN292" s="68" t="s">
        <v>1439</v>
      </c>
      <c r="BO292" s="68" t="s">
        <v>945</v>
      </c>
    </row>
    <row r="293" spans="1:67">
      <c r="A293" s="68">
        <v>291</v>
      </c>
      <c r="B293" s="68" t="s">
        <v>458</v>
      </c>
      <c r="C293" s="68" t="s">
        <v>458</v>
      </c>
      <c r="D293" s="68" t="s">
        <v>458</v>
      </c>
      <c r="E293" s="68" t="s">
        <v>458</v>
      </c>
      <c r="F293" s="68" t="s">
        <v>458</v>
      </c>
      <c r="G293" s="68" t="s">
        <v>458</v>
      </c>
      <c r="H293" s="68" t="s">
        <v>458</v>
      </c>
      <c r="I293" s="68" t="s">
        <v>458</v>
      </c>
      <c r="J293" s="68" t="s">
        <v>458</v>
      </c>
      <c r="K293" s="68" t="s">
        <v>458</v>
      </c>
      <c r="L293" s="68" t="s">
        <v>458</v>
      </c>
      <c r="M293" s="68" t="s">
        <v>458</v>
      </c>
      <c r="N293" s="68" t="s">
        <v>458</v>
      </c>
      <c r="O293" s="68" t="s">
        <v>458</v>
      </c>
      <c r="P293" s="68" t="s">
        <v>458</v>
      </c>
      <c r="Q293" s="68" t="s">
        <v>1439</v>
      </c>
      <c r="R293" s="68" t="s">
        <v>458</v>
      </c>
      <c r="S293" s="68" t="s">
        <v>458</v>
      </c>
      <c r="T293" s="68" t="s">
        <v>458</v>
      </c>
      <c r="U293" s="68" t="s">
        <v>458</v>
      </c>
      <c r="V293" s="68" t="s">
        <v>458</v>
      </c>
      <c r="W293" s="68" t="s">
        <v>458</v>
      </c>
      <c r="X293" s="68" t="s">
        <v>458</v>
      </c>
      <c r="Y293" s="68" t="s">
        <v>1439</v>
      </c>
      <c r="Z293" s="68" t="s">
        <v>458</v>
      </c>
      <c r="AA293" s="68" t="s">
        <v>458</v>
      </c>
      <c r="AB293" s="68" t="s">
        <v>458</v>
      </c>
      <c r="AC293" s="68" t="s">
        <v>458</v>
      </c>
      <c r="AD293" s="68" t="s">
        <v>458</v>
      </c>
      <c r="AE293" s="68" t="s">
        <v>458</v>
      </c>
      <c r="AF293" s="68" t="s">
        <v>458</v>
      </c>
      <c r="AG293" s="68" t="s">
        <v>458</v>
      </c>
      <c r="AH293" s="68" t="s">
        <v>458</v>
      </c>
      <c r="AI293" s="68" t="s">
        <v>458</v>
      </c>
      <c r="AJ293" s="68" t="s">
        <v>458</v>
      </c>
      <c r="AK293" s="68" t="s">
        <v>458</v>
      </c>
      <c r="AL293" s="68" t="s">
        <v>458</v>
      </c>
      <c r="AM293" s="68" t="s">
        <v>458</v>
      </c>
      <c r="AN293" s="68" t="s">
        <v>458</v>
      </c>
      <c r="AO293" s="68" t="s">
        <v>458</v>
      </c>
      <c r="AP293" s="68" t="s">
        <v>458</v>
      </c>
      <c r="AQ293" s="68" t="s">
        <v>458</v>
      </c>
      <c r="AR293" s="68" t="s">
        <v>458</v>
      </c>
      <c r="AS293" s="68" t="s">
        <v>458</v>
      </c>
      <c r="AT293" s="68" t="s">
        <v>458</v>
      </c>
      <c r="AU293" s="68" t="s">
        <v>458</v>
      </c>
      <c r="AV293" s="68" t="s">
        <v>458</v>
      </c>
      <c r="AW293" s="68" t="s">
        <v>458</v>
      </c>
      <c r="AX293" s="68" t="s">
        <v>458</v>
      </c>
      <c r="AY293" s="68" t="s">
        <v>458</v>
      </c>
      <c r="AZ293" s="68" t="s">
        <v>458</v>
      </c>
      <c r="BA293" s="68" t="s">
        <v>458</v>
      </c>
      <c r="BB293" s="68" t="s">
        <v>458</v>
      </c>
      <c r="BC293" s="68" t="s">
        <v>458</v>
      </c>
      <c r="BD293" s="68" t="s">
        <v>458</v>
      </c>
      <c r="BE293" s="68" t="s">
        <v>458</v>
      </c>
      <c r="BF293" s="68" t="s">
        <v>458</v>
      </c>
      <c r="BG293" s="68" t="s">
        <v>458</v>
      </c>
      <c r="BH293" s="68" t="s">
        <v>458</v>
      </c>
      <c r="BI293" s="68" t="s">
        <v>458</v>
      </c>
      <c r="BJ293" s="68" t="s">
        <v>458</v>
      </c>
      <c r="BK293" s="68" t="s">
        <v>458</v>
      </c>
      <c r="BL293" s="68" t="s">
        <v>458</v>
      </c>
      <c r="BM293" s="68" t="s">
        <v>458</v>
      </c>
      <c r="BN293" s="68" t="s">
        <v>1439</v>
      </c>
      <c r="BO293" s="68" t="s">
        <v>945</v>
      </c>
    </row>
    <row r="294" spans="1:67">
      <c r="A294" s="68">
        <v>292</v>
      </c>
      <c r="B294" s="68" t="s">
        <v>458</v>
      </c>
      <c r="C294" s="68" t="s">
        <v>458</v>
      </c>
      <c r="D294" s="68" t="s">
        <v>458</v>
      </c>
      <c r="E294" s="68" t="s">
        <v>458</v>
      </c>
      <c r="F294" s="68" t="s">
        <v>458</v>
      </c>
      <c r="G294" s="68" t="s">
        <v>458</v>
      </c>
      <c r="H294" s="68" t="s">
        <v>458</v>
      </c>
      <c r="I294" s="68" t="s">
        <v>458</v>
      </c>
      <c r="J294" s="68" t="s">
        <v>458</v>
      </c>
      <c r="K294" s="68" t="s">
        <v>458</v>
      </c>
      <c r="L294" s="68" t="s">
        <v>458</v>
      </c>
      <c r="M294" s="68" t="s">
        <v>458</v>
      </c>
      <c r="N294" s="68" t="s">
        <v>458</v>
      </c>
      <c r="O294" s="68" t="s">
        <v>458</v>
      </c>
      <c r="P294" s="68" t="s">
        <v>458</v>
      </c>
      <c r="Q294" s="68" t="s">
        <v>1439</v>
      </c>
      <c r="R294" s="68" t="s">
        <v>458</v>
      </c>
      <c r="S294" s="68" t="s">
        <v>458</v>
      </c>
      <c r="T294" s="68" t="s">
        <v>458</v>
      </c>
      <c r="U294" s="68" t="s">
        <v>458</v>
      </c>
      <c r="V294" s="68" t="s">
        <v>458</v>
      </c>
      <c r="W294" s="68" t="s">
        <v>458</v>
      </c>
      <c r="X294" s="68" t="s">
        <v>458</v>
      </c>
      <c r="Y294" s="68" t="s">
        <v>1439</v>
      </c>
      <c r="Z294" s="68" t="s">
        <v>458</v>
      </c>
      <c r="AA294" s="68" t="s">
        <v>458</v>
      </c>
      <c r="AB294" s="68" t="s">
        <v>458</v>
      </c>
      <c r="AC294" s="68" t="s">
        <v>458</v>
      </c>
      <c r="AD294" s="68" t="s">
        <v>458</v>
      </c>
      <c r="AE294" s="68" t="s">
        <v>458</v>
      </c>
      <c r="AF294" s="68" t="s">
        <v>458</v>
      </c>
      <c r="AG294" s="68" t="s">
        <v>458</v>
      </c>
      <c r="AH294" s="68" t="s">
        <v>458</v>
      </c>
      <c r="AI294" s="68" t="s">
        <v>458</v>
      </c>
      <c r="AJ294" s="68" t="s">
        <v>458</v>
      </c>
      <c r="AK294" s="68" t="s">
        <v>458</v>
      </c>
      <c r="AL294" s="68" t="s">
        <v>458</v>
      </c>
      <c r="AM294" s="68" t="s">
        <v>945</v>
      </c>
      <c r="AN294" s="68" t="s">
        <v>458</v>
      </c>
      <c r="AO294" s="68" t="s">
        <v>458</v>
      </c>
      <c r="AP294" s="68" t="s">
        <v>458</v>
      </c>
      <c r="AQ294" s="68" t="s">
        <v>458</v>
      </c>
      <c r="AR294" s="68" t="s">
        <v>458</v>
      </c>
      <c r="AS294" s="68" t="s">
        <v>458</v>
      </c>
      <c r="AT294" s="68" t="s">
        <v>458</v>
      </c>
      <c r="AU294" s="68" t="s">
        <v>458</v>
      </c>
      <c r="AV294" s="68" t="s">
        <v>458</v>
      </c>
      <c r="AW294" s="68" t="s">
        <v>458</v>
      </c>
      <c r="AX294" s="68" t="s">
        <v>458</v>
      </c>
      <c r="AY294" s="68" t="s">
        <v>458</v>
      </c>
      <c r="AZ294" s="68" t="s">
        <v>458</v>
      </c>
      <c r="BA294" s="68" t="s">
        <v>458</v>
      </c>
      <c r="BB294" s="68" t="s">
        <v>458</v>
      </c>
      <c r="BC294" s="68" t="s">
        <v>458</v>
      </c>
      <c r="BD294" s="68" t="s">
        <v>458</v>
      </c>
      <c r="BE294" s="68" t="s">
        <v>458</v>
      </c>
      <c r="BF294" s="68" t="s">
        <v>458</v>
      </c>
      <c r="BG294" s="68" t="s">
        <v>458</v>
      </c>
      <c r="BH294" s="68" t="s">
        <v>458</v>
      </c>
      <c r="BI294" s="68" t="s">
        <v>458</v>
      </c>
      <c r="BJ294" s="68" t="s">
        <v>458</v>
      </c>
      <c r="BK294" s="68" t="s">
        <v>458</v>
      </c>
      <c r="BL294" s="68" t="s">
        <v>458</v>
      </c>
      <c r="BM294" s="68" t="s">
        <v>458</v>
      </c>
      <c r="BN294" s="68" t="s">
        <v>1439</v>
      </c>
      <c r="BO294" s="68" t="s">
        <v>945</v>
      </c>
    </row>
    <row r="295" spans="1:67">
      <c r="A295" s="68">
        <v>293</v>
      </c>
      <c r="B295" s="68" t="s">
        <v>458</v>
      </c>
      <c r="C295" s="68" t="s">
        <v>458</v>
      </c>
      <c r="D295" s="68" t="s">
        <v>458</v>
      </c>
      <c r="E295" s="68" t="s">
        <v>458</v>
      </c>
      <c r="F295" s="68" t="s">
        <v>458</v>
      </c>
      <c r="G295" s="68" t="s">
        <v>458</v>
      </c>
      <c r="H295" s="68" t="s">
        <v>458</v>
      </c>
      <c r="I295" s="68" t="s">
        <v>458</v>
      </c>
      <c r="J295" s="68" t="s">
        <v>458</v>
      </c>
      <c r="K295" s="68" t="s">
        <v>458</v>
      </c>
      <c r="L295" s="68" t="s">
        <v>458</v>
      </c>
      <c r="M295" s="68" t="s">
        <v>458</v>
      </c>
      <c r="N295" s="68" t="s">
        <v>458</v>
      </c>
      <c r="O295" s="68" t="s">
        <v>458</v>
      </c>
      <c r="P295" s="68" t="s">
        <v>458</v>
      </c>
      <c r="Q295" s="68" t="s">
        <v>1439</v>
      </c>
      <c r="R295" s="68" t="s">
        <v>458</v>
      </c>
      <c r="S295" s="68" t="s">
        <v>458</v>
      </c>
      <c r="T295" s="68" t="s">
        <v>458</v>
      </c>
      <c r="U295" s="68" t="s">
        <v>458</v>
      </c>
      <c r="V295" s="68" t="s">
        <v>458</v>
      </c>
      <c r="W295" s="68" t="s">
        <v>458</v>
      </c>
      <c r="X295" s="68" t="s">
        <v>458</v>
      </c>
      <c r="Y295" s="68" t="s">
        <v>1439</v>
      </c>
      <c r="Z295" s="68" t="s">
        <v>458</v>
      </c>
      <c r="AA295" s="68" t="s">
        <v>458</v>
      </c>
      <c r="AB295" s="68" t="s">
        <v>458</v>
      </c>
      <c r="AC295" s="68" t="s">
        <v>458</v>
      </c>
      <c r="AD295" s="68" t="s">
        <v>458</v>
      </c>
      <c r="AE295" s="68" t="s">
        <v>458</v>
      </c>
      <c r="AF295" s="68" t="s">
        <v>458</v>
      </c>
      <c r="AG295" s="68" t="s">
        <v>458</v>
      </c>
      <c r="AH295" s="68" t="s">
        <v>458</v>
      </c>
      <c r="AI295" s="68" t="s">
        <v>458</v>
      </c>
      <c r="AJ295" s="68" t="s">
        <v>458</v>
      </c>
      <c r="AK295" s="68" t="s">
        <v>458</v>
      </c>
      <c r="AL295" s="68" t="s">
        <v>458</v>
      </c>
      <c r="AM295" s="68" t="s">
        <v>458</v>
      </c>
      <c r="AN295" s="68" t="s">
        <v>458</v>
      </c>
      <c r="AO295" s="68" t="s">
        <v>458</v>
      </c>
      <c r="AP295" s="68" t="s">
        <v>458</v>
      </c>
      <c r="AQ295" s="68" t="s">
        <v>458</v>
      </c>
      <c r="AR295" s="68" t="s">
        <v>458</v>
      </c>
      <c r="AS295" s="68" t="s">
        <v>458</v>
      </c>
      <c r="AT295" s="68" t="s">
        <v>458</v>
      </c>
      <c r="AU295" s="68" t="s">
        <v>458</v>
      </c>
      <c r="AV295" s="68" t="s">
        <v>458</v>
      </c>
      <c r="AW295" s="68" t="s">
        <v>458</v>
      </c>
      <c r="AX295" s="68" t="s">
        <v>458</v>
      </c>
      <c r="AY295" s="68" t="s">
        <v>458</v>
      </c>
      <c r="AZ295" s="68" t="s">
        <v>458</v>
      </c>
      <c r="BA295" s="68" t="s">
        <v>458</v>
      </c>
      <c r="BB295" s="68" t="s">
        <v>458</v>
      </c>
      <c r="BC295" s="68" t="s">
        <v>458</v>
      </c>
      <c r="BD295" s="68" t="s">
        <v>458</v>
      </c>
      <c r="BE295" s="68" t="s">
        <v>458</v>
      </c>
      <c r="BF295" s="68" t="s">
        <v>458</v>
      </c>
      <c r="BG295" s="68" t="s">
        <v>458</v>
      </c>
      <c r="BH295" s="68" t="s">
        <v>458</v>
      </c>
      <c r="BI295" s="68" t="s">
        <v>458</v>
      </c>
      <c r="BJ295" s="68" t="s">
        <v>458</v>
      </c>
      <c r="BK295" s="68" t="s">
        <v>458</v>
      </c>
      <c r="BL295" s="68" t="s">
        <v>458</v>
      </c>
      <c r="BM295" s="68" t="s">
        <v>458</v>
      </c>
      <c r="BN295" s="68" t="s">
        <v>1439</v>
      </c>
      <c r="BO295" s="68" t="s">
        <v>945</v>
      </c>
    </row>
    <row r="296" spans="1:67">
      <c r="A296" s="68">
        <v>294</v>
      </c>
      <c r="B296" s="68" t="s">
        <v>458</v>
      </c>
      <c r="C296" s="68" t="s">
        <v>458</v>
      </c>
      <c r="D296" s="68" t="s">
        <v>458</v>
      </c>
      <c r="E296" s="68" t="s">
        <v>458</v>
      </c>
      <c r="F296" s="68" t="s">
        <v>458</v>
      </c>
      <c r="G296" s="68" t="s">
        <v>458</v>
      </c>
      <c r="H296" s="68" t="s">
        <v>458</v>
      </c>
      <c r="I296" s="68" t="s">
        <v>458</v>
      </c>
      <c r="J296" s="68" t="s">
        <v>458</v>
      </c>
      <c r="K296" s="68" t="s">
        <v>458</v>
      </c>
      <c r="L296" s="68" t="s">
        <v>458</v>
      </c>
      <c r="M296" s="68" t="s">
        <v>458</v>
      </c>
      <c r="N296" s="68" t="s">
        <v>458</v>
      </c>
      <c r="O296" s="68" t="s">
        <v>458</v>
      </c>
      <c r="P296" s="68" t="s">
        <v>458</v>
      </c>
      <c r="Q296" s="68" t="s">
        <v>1439</v>
      </c>
      <c r="R296" s="68" t="s">
        <v>458</v>
      </c>
      <c r="S296" s="68" t="s">
        <v>458</v>
      </c>
      <c r="T296" s="68" t="s">
        <v>458</v>
      </c>
      <c r="U296" s="68" t="s">
        <v>458</v>
      </c>
      <c r="V296" s="68" t="s">
        <v>458</v>
      </c>
      <c r="W296" s="68" t="s">
        <v>458</v>
      </c>
      <c r="X296" s="68" t="s">
        <v>458</v>
      </c>
      <c r="Y296" s="68" t="s">
        <v>1439</v>
      </c>
      <c r="Z296" s="68" t="s">
        <v>458</v>
      </c>
      <c r="AA296" s="68" t="s">
        <v>458</v>
      </c>
      <c r="AB296" s="68" t="s">
        <v>458</v>
      </c>
      <c r="AC296" s="68" t="s">
        <v>458</v>
      </c>
      <c r="AD296" s="68" t="s">
        <v>458</v>
      </c>
      <c r="AE296" s="68" t="s">
        <v>458</v>
      </c>
      <c r="AF296" s="68" t="s">
        <v>458</v>
      </c>
      <c r="AG296" s="68" t="s">
        <v>458</v>
      </c>
      <c r="AH296" s="68" t="s">
        <v>458</v>
      </c>
      <c r="AI296" s="68" t="s">
        <v>458</v>
      </c>
      <c r="AJ296" s="68" t="s">
        <v>458</v>
      </c>
      <c r="AK296" s="68" t="s">
        <v>458</v>
      </c>
      <c r="AL296" s="68" t="s">
        <v>458</v>
      </c>
      <c r="AM296" s="68" t="s">
        <v>458</v>
      </c>
      <c r="AN296" s="68" t="s">
        <v>458</v>
      </c>
      <c r="AO296" s="68" t="s">
        <v>458</v>
      </c>
      <c r="AP296" s="68" t="s">
        <v>458</v>
      </c>
      <c r="AQ296" s="68" t="s">
        <v>458</v>
      </c>
      <c r="AR296" s="68" t="s">
        <v>458</v>
      </c>
      <c r="AS296" s="68" t="s">
        <v>458</v>
      </c>
      <c r="AT296" s="68" t="s">
        <v>458</v>
      </c>
      <c r="AU296" s="68" t="s">
        <v>458</v>
      </c>
      <c r="AV296" s="68" t="s">
        <v>458</v>
      </c>
      <c r="AW296" s="68" t="s">
        <v>458</v>
      </c>
      <c r="AX296" s="68" t="s">
        <v>458</v>
      </c>
      <c r="AY296" s="68" t="s">
        <v>458</v>
      </c>
      <c r="AZ296" s="68" t="s">
        <v>458</v>
      </c>
      <c r="BA296" s="68" t="s">
        <v>458</v>
      </c>
      <c r="BB296" s="68" t="s">
        <v>458</v>
      </c>
      <c r="BC296" s="68" t="s">
        <v>458</v>
      </c>
      <c r="BD296" s="68" t="s">
        <v>458</v>
      </c>
      <c r="BE296" s="68" t="s">
        <v>458</v>
      </c>
      <c r="BF296" s="68" t="s">
        <v>458</v>
      </c>
      <c r="BG296" s="68" t="s">
        <v>458</v>
      </c>
      <c r="BH296" s="68" t="s">
        <v>458</v>
      </c>
      <c r="BI296" s="68" t="s">
        <v>458</v>
      </c>
      <c r="BJ296" s="68" t="s">
        <v>458</v>
      </c>
      <c r="BK296" s="68" t="s">
        <v>458</v>
      </c>
      <c r="BL296" s="68" t="s">
        <v>458</v>
      </c>
      <c r="BM296" s="68" t="s">
        <v>458</v>
      </c>
      <c r="BN296" s="68" t="s">
        <v>1439</v>
      </c>
      <c r="BO296" s="68" t="s">
        <v>945</v>
      </c>
    </row>
    <row r="297" spans="1:67">
      <c r="A297" s="68">
        <v>295</v>
      </c>
      <c r="B297" s="68" t="s">
        <v>458</v>
      </c>
      <c r="C297" s="68" t="s">
        <v>458</v>
      </c>
      <c r="D297" s="68" t="s">
        <v>458</v>
      </c>
      <c r="E297" s="68" t="s">
        <v>458</v>
      </c>
      <c r="F297" s="68" t="s">
        <v>458</v>
      </c>
      <c r="G297" s="68" t="s">
        <v>458</v>
      </c>
      <c r="H297" s="68" t="s">
        <v>458</v>
      </c>
      <c r="I297" s="68" t="s">
        <v>458</v>
      </c>
      <c r="J297" s="68" t="s">
        <v>458</v>
      </c>
      <c r="K297" s="68" t="s">
        <v>458</v>
      </c>
      <c r="L297" s="68" t="s">
        <v>458</v>
      </c>
      <c r="M297" s="68" t="s">
        <v>458</v>
      </c>
      <c r="N297" s="68" t="s">
        <v>458</v>
      </c>
      <c r="O297" s="68" t="s">
        <v>458</v>
      </c>
      <c r="P297" s="68" t="s">
        <v>458</v>
      </c>
      <c r="Q297" s="68" t="s">
        <v>1439</v>
      </c>
      <c r="R297" s="68" t="s">
        <v>458</v>
      </c>
      <c r="S297" s="68" t="s">
        <v>458</v>
      </c>
      <c r="T297" s="68" t="s">
        <v>458</v>
      </c>
      <c r="U297" s="68" t="s">
        <v>458</v>
      </c>
      <c r="V297" s="68" t="s">
        <v>458</v>
      </c>
      <c r="W297" s="68" t="s">
        <v>458</v>
      </c>
      <c r="X297" s="68" t="s">
        <v>458</v>
      </c>
      <c r="Y297" s="68" t="s">
        <v>1439</v>
      </c>
      <c r="Z297" s="68" t="s">
        <v>458</v>
      </c>
      <c r="AA297" s="68" t="s">
        <v>458</v>
      </c>
      <c r="AB297" s="68" t="s">
        <v>458</v>
      </c>
      <c r="AC297" s="68" t="s">
        <v>458</v>
      </c>
      <c r="AD297" s="68" t="s">
        <v>458</v>
      </c>
      <c r="AE297" s="68" t="s">
        <v>458</v>
      </c>
      <c r="AF297" s="68" t="s">
        <v>458</v>
      </c>
      <c r="AG297" s="68" t="s">
        <v>458</v>
      </c>
      <c r="AH297" s="68" t="s">
        <v>458</v>
      </c>
      <c r="AI297" s="68" t="s">
        <v>458</v>
      </c>
      <c r="AJ297" s="68" t="s">
        <v>458</v>
      </c>
      <c r="AK297" s="68" t="s">
        <v>458</v>
      </c>
      <c r="AL297" s="68" t="s">
        <v>458</v>
      </c>
      <c r="AM297" s="68" t="s">
        <v>458</v>
      </c>
      <c r="AN297" s="68" t="s">
        <v>458</v>
      </c>
      <c r="AO297" s="68" t="s">
        <v>458</v>
      </c>
      <c r="AP297" s="68" t="s">
        <v>458</v>
      </c>
      <c r="AQ297" s="68" t="s">
        <v>458</v>
      </c>
      <c r="AR297" s="68" t="s">
        <v>458</v>
      </c>
      <c r="AS297" s="68" t="s">
        <v>458</v>
      </c>
      <c r="AT297" s="68" t="s">
        <v>458</v>
      </c>
      <c r="AU297" s="68" t="s">
        <v>458</v>
      </c>
      <c r="AV297" s="68" t="s">
        <v>458</v>
      </c>
      <c r="AW297" s="68" t="s">
        <v>458</v>
      </c>
      <c r="AX297" s="68" t="s">
        <v>458</v>
      </c>
      <c r="AY297" s="68" t="s">
        <v>458</v>
      </c>
      <c r="AZ297" s="68" t="s">
        <v>458</v>
      </c>
      <c r="BA297" s="68" t="s">
        <v>458</v>
      </c>
      <c r="BB297" s="68" t="s">
        <v>458</v>
      </c>
      <c r="BC297" s="68" t="s">
        <v>458</v>
      </c>
      <c r="BD297" s="68" t="s">
        <v>458</v>
      </c>
      <c r="BE297" s="68" t="s">
        <v>458</v>
      </c>
      <c r="BF297" s="68" t="s">
        <v>458</v>
      </c>
      <c r="BG297" s="68" t="s">
        <v>458</v>
      </c>
      <c r="BH297" s="68" t="s">
        <v>458</v>
      </c>
      <c r="BI297" s="68" t="s">
        <v>458</v>
      </c>
      <c r="BJ297" s="68" t="s">
        <v>458</v>
      </c>
      <c r="BK297" s="68" t="s">
        <v>458</v>
      </c>
      <c r="BL297" s="68" t="s">
        <v>458</v>
      </c>
      <c r="BM297" s="68" t="s">
        <v>458</v>
      </c>
      <c r="BN297" s="68" t="s">
        <v>1439</v>
      </c>
      <c r="BO297" s="68" t="s">
        <v>945</v>
      </c>
    </row>
    <row r="298" spans="1:67">
      <c r="A298" s="68">
        <v>296</v>
      </c>
      <c r="B298" s="68" t="s">
        <v>458</v>
      </c>
      <c r="C298" s="68" t="s">
        <v>458</v>
      </c>
      <c r="D298" s="68" t="s">
        <v>458</v>
      </c>
      <c r="E298" s="68" t="s">
        <v>458</v>
      </c>
      <c r="F298" s="68" t="s">
        <v>458</v>
      </c>
      <c r="G298" s="68" t="s">
        <v>458</v>
      </c>
      <c r="H298" s="68" t="s">
        <v>458</v>
      </c>
      <c r="I298" s="68" t="s">
        <v>458</v>
      </c>
      <c r="J298" s="68" t="s">
        <v>458</v>
      </c>
      <c r="K298" s="68" t="s">
        <v>458</v>
      </c>
      <c r="L298" s="68" t="s">
        <v>458</v>
      </c>
      <c r="M298" s="68" t="s">
        <v>458</v>
      </c>
      <c r="N298" s="68" t="s">
        <v>458</v>
      </c>
      <c r="O298" s="68" t="s">
        <v>458</v>
      </c>
      <c r="P298" s="68" t="s">
        <v>458</v>
      </c>
      <c r="Q298" s="68" t="s">
        <v>1439</v>
      </c>
      <c r="R298" s="68" t="s">
        <v>458</v>
      </c>
      <c r="S298" s="68" t="s">
        <v>458</v>
      </c>
      <c r="T298" s="68" t="s">
        <v>458</v>
      </c>
      <c r="U298" s="68" t="s">
        <v>458</v>
      </c>
      <c r="V298" s="68" t="s">
        <v>458</v>
      </c>
      <c r="W298" s="68" t="s">
        <v>458</v>
      </c>
      <c r="X298" s="68" t="s">
        <v>458</v>
      </c>
      <c r="Y298" s="68" t="s">
        <v>1439</v>
      </c>
      <c r="Z298" s="68" t="s">
        <v>458</v>
      </c>
      <c r="AA298" s="68" t="s">
        <v>458</v>
      </c>
      <c r="AB298" s="68" t="s">
        <v>458</v>
      </c>
      <c r="AC298" s="68" t="s">
        <v>458</v>
      </c>
      <c r="AD298" s="68" t="s">
        <v>458</v>
      </c>
      <c r="AE298" s="68" t="s">
        <v>458</v>
      </c>
      <c r="AF298" s="68" t="s">
        <v>458</v>
      </c>
      <c r="AG298" s="68" t="s">
        <v>458</v>
      </c>
      <c r="AH298" s="68" t="s">
        <v>458</v>
      </c>
      <c r="AI298" s="68" t="s">
        <v>458</v>
      </c>
      <c r="AJ298" s="68" t="s">
        <v>458</v>
      </c>
      <c r="AK298" s="68" t="s">
        <v>458</v>
      </c>
      <c r="AL298" s="68" t="s">
        <v>458</v>
      </c>
      <c r="AM298" s="68" t="s">
        <v>458</v>
      </c>
      <c r="AN298" s="68" t="s">
        <v>458</v>
      </c>
      <c r="AO298" s="68" t="s">
        <v>458</v>
      </c>
      <c r="AP298" s="68" t="s">
        <v>458</v>
      </c>
      <c r="AQ298" s="68" t="s">
        <v>458</v>
      </c>
      <c r="AR298" s="68" t="s">
        <v>458</v>
      </c>
      <c r="AS298" s="68" t="s">
        <v>458</v>
      </c>
      <c r="AT298" s="68" t="s">
        <v>458</v>
      </c>
      <c r="AU298" s="68" t="s">
        <v>458</v>
      </c>
      <c r="AV298" s="68" t="s">
        <v>458</v>
      </c>
      <c r="AW298" s="68" t="s">
        <v>458</v>
      </c>
      <c r="AX298" s="68" t="s">
        <v>458</v>
      </c>
      <c r="AY298" s="68" t="s">
        <v>458</v>
      </c>
      <c r="AZ298" s="68" t="s">
        <v>458</v>
      </c>
      <c r="BA298" s="68" t="s">
        <v>458</v>
      </c>
      <c r="BB298" s="68" t="s">
        <v>458</v>
      </c>
      <c r="BC298" s="68" t="s">
        <v>458</v>
      </c>
      <c r="BD298" s="68" t="s">
        <v>458</v>
      </c>
      <c r="BE298" s="68" t="s">
        <v>458</v>
      </c>
      <c r="BF298" s="68" t="s">
        <v>458</v>
      </c>
      <c r="BG298" s="68" t="s">
        <v>458</v>
      </c>
      <c r="BH298" s="68" t="s">
        <v>458</v>
      </c>
      <c r="BI298" s="68" t="s">
        <v>458</v>
      </c>
      <c r="BJ298" s="68" t="s">
        <v>458</v>
      </c>
      <c r="BK298" s="68" t="s">
        <v>458</v>
      </c>
      <c r="BL298" s="68" t="s">
        <v>458</v>
      </c>
      <c r="BM298" s="68" t="s">
        <v>458</v>
      </c>
      <c r="BN298" s="68" t="s">
        <v>1439</v>
      </c>
      <c r="BO298" s="68" t="s">
        <v>945</v>
      </c>
    </row>
    <row r="299" spans="1:67">
      <c r="A299" s="68">
        <v>297</v>
      </c>
      <c r="B299" s="68" t="s">
        <v>458</v>
      </c>
      <c r="C299" s="68" t="s">
        <v>458</v>
      </c>
      <c r="D299" s="68" t="s">
        <v>458</v>
      </c>
      <c r="E299" s="68" t="s">
        <v>458</v>
      </c>
      <c r="F299" s="68" t="s">
        <v>458</v>
      </c>
      <c r="G299" s="68" t="s">
        <v>458</v>
      </c>
      <c r="H299" s="68" t="s">
        <v>458</v>
      </c>
      <c r="I299" s="68" t="s">
        <v>458</v>
      </c>
      <c r="J299" s="68" t="s">
        <v>458</v>
      </c>
      <c r="K299" s="68" t="s">
        <v>458</v>
      </c>
      <c r="L299" s="68" t="s">
        <v>458</v>
      </c>
      <c r="M299" s="68" t="s">
        <v>458</v>
      </c>
      <c r="N299" s="68" t="s">
        <v>458</v>
      </c>
      <c r="O299" s="68" t="s">
        <v>458</v>
      </c>
      <c r="P299" s="68" t="s">
        <v>458</v>
      </c>
      <c r="Q299" s="68" t="s">
        <v>1439</v>
      </c>
      <c r="R299" s="68" t="s">
        <v>458</v>
      </c>
      <c r="S299" s="68" t="s">
        <v>458</v>
      </c>
      <c r="T299" s="68" t="s">
        <v>458</v>
      </c>
      <c r="U299" s="68" t="s">
        <v>458</v>
      </c>
      <c r="V299" s="68" t="s">
        <v>458</v>
      </c>
      <c r="W299" s="68" t="s">
        <v>458</v>
      </c>
      <c r="X299" s="68" t="s">
        <v>458</v>
      </c>
      <c r="Y299" s="68" t="s">
        <v>1439</v>
      </c>
      <c r="Z299" s="68" t="s">
        <v>458</v>
      </c>
      <c r="AA299" s="68" t="s">
        <v>458</v>
      </c>
      <c r="AB299" s="68" t="s">
        <v>458</v>
      </c>
      <c r="AC299" s="68" t="s">
        <v>458</v>
      </c>
      <c r="AD299" s="68" t="s">
        <v>458</v>
      </c>
      <c r="AE299" s="68" t="s">
        <v>458</v>
      </c>
      <c r="AF299" s="68" t="s">
        <v>458</v>
      </c>
      <c r="AG299" s="68" t="s">
        <v>458</v>
      </c>
      <c r="AH299" s="68" t="s">
        <v>458</v>
      </c>
      <c r="AI299" s="68" t="s">
        <v>458</v>
      </c>
      <c r="AJ299" s="68" t="s">
        <v>458</v>
      </c>
      <c r="AK299" s="68" t="s">
        <v>458</v>
      </c>
      <c r="AL299" s="68" t="s">
        <v>458</v>
      </c>
      <c r="AM299" s="68" t="s">
        <v>458</v>
      </c>
      <c r="AN299" s="68" t="s">
        <v>458</v>
      </c>
      <c r="AO299" s="68" t="s">
        <v>458</v>
      </c>
      <c r="AP299" s="68" t="s">
        <v>458</v>
      </c>
      <c r="AQ299" s="68" t="s">
        <v>458</v>
      </c>
      <c r="AR299" s="68" t="s">
        <v>458</v>
      </c>
      <c r="AS299" s="68" t="s">
        <v>458</v>
      </c>
      <c r="AT299" s="68" t="s">
        <v>458</v>
      </c>
      <c r="AU299" s="68" t="s">
        <v>458</v>
      </c>
      <c r="AV299" s="68" t="s">
        <v>458</v>
      </c>
      <c r="AW299" s="68" t="s">
        <v>458</v>
      </c>
      <c r="AX299" s="68" t="s">
        <v>458</v>
      </c>
      <c r="AY299" s="68" t="s">
        <v>458</v>
      </c>
      <c r="AZ299" s="68" t="s">
        <v>458</v>
      </c>
      <c r="BA299" s="68" t="s">
        <v>458</v>
      </c>
      <c r="BB299" s="68" t="s">
        <v>458</v>
      </c>
      <c r="BC299" s="68" t="s">
        <v>458</v>
      </c>
      <c r="BD299" s="68" t="s">
        <v>458</v>
      </c>
      <c r="BE299" s="68" t="s">
        <v>458</v>
      </c>
      <c r="BF299" s="68" t="s">
        <v>458</v>
      </c>
      <c r="BG299" s="68" t="s">
        <v>458</v>
      </c>
      <c r="BH299" s="68" t="s">
        <v>458</v>
      </c>
      <c r="BI299" s="68" t="s">
        <v>458</v>
      </c>
      <c r="BJ299" s="68" t="s">
        <v>458</v>
      </c>
      <c r="BK299" s="68" t="s">
        <v>458</v>
      </c>
      <c r="BL299" s="68" t="s">
        <v>458</v>
      </c>
      <c r="BM299" s="68" t="s">
        <v>458</v>
      </c>
      <c r="BN299" s="68" t="s">
        <v>1439</v>
      </c>
      <c r="BO299" s="68" t="s">
        <v>945</v>
      </c>
    </row>
    <row r="300" spans="1:67">
      <c r="A300" s="68">
        <v>298</v>
      </c>
      <c r="B300" s="68" t="s">
        <v>458</v>
      </c>
      <c r="C300" s="68" t="s">
        <v>458</v>
      </c>
      <c r="D300" s="68" t="s">
        <v>458</v>
      </c>
      <c r="E300" s="68" t="s">
        <v>458</v>
      </c>
      <c r="F300" s="68" t="s">
        <v>458</v>
      </c>
      <c r="G300" s="68" t="s">
        <v>458</v>
      </c>
      <c r="H300" s="68" t="s">
        <v>458</v>
      </c>
      <c r="I300" s="68" t="s">
        <v>458</v>
      </c>
      <c r="J300" s="68" t="s">
        <v>458</v>
      </c>
      <c r="K300" s="68" t="s">
        <v>458</v>
      </c>
      <c r="L300" s="68" t="s">
        <v>458</v>
      </c>
      <c r="M300" s="68" t="s">
        <v>458</v>
      </c>
      <c r="N300" s="68" t="s">
        <v>458</v>
      </c>
      <c r="O300" s="68" t="s">
        <v>458</v>
      </c>
      <c r="P300" s="68" t="s">
        <v>458</v>
      </c>
      <c r="Q300" s="68" t="s">
        <v>1439</v>
      </c>
      <c r="R300" s="68" t="s">
        <v>458</v>
      </c>
      <c r="S300" s="68" t="s">
        <v>458</v>
      </c>
      <c r="T300" s="68" t="s">
        <v>458</v>
      </c>
      <c r="U300" s="68" t="s">
        <v>458</v>
      </c>
      <c r="V300" s="68" t="s">
        <v>458</v>
      </c>
      <c r="W300" s="68" t="s">
        <v>458</v>
      </c>
      <c r="X300" s="68" t="s">
        <v>458</v>
      </c>
      <c r="Y300" s="68" t="s">
        <v>1439</v>
      </c>
      <c r="Z300" s="68" t="s">
        <v>458</v>
      </c>
      <c r="AA300" s="68" t="s">
        <v>458</v>
      </c>
      <c r="AB300" s="68" t="s">
        <v>458</v>
      </c>
      <c r="AC300" s="68" t="s">
        <v>458</v>
      </c>
      <c r="AD300" s="68" t="s">
        <v>458</v>
      </c>
      <c r="AE300" s="68" t="s">
        <v>458</v>
      </c>
      <c r="AF300" s="68" t="s">
        <v>458</v>
      </c>
      <c r="AG300" s="68" t="s">
        <v>458</v>
      </c>
      <c r="AH300" s="68" t="s">
        <v>458</v>
      </c>
      <c r="AI300" s="68" t="s">
        <v>458</v>
      </c>
      <c r="AJ300" s="68" t="s">
        <v>458</v>
      </c>
      <c r="AK300" s="68" t="s">
        <v>458</v>
      </c>
      <c r="AL300" s="68" t="s">
        <v>458</v>
      </c>
      <c r="AM300" s="68" t="s">
        <v>458</v>
      </c>
      <c r="AN300" s="68" t="s">
        <v>458</v>
      </c>
      <c r="AO300" s="68" t="s">
        <v>458</v>
      </c>
      <c r="AP300" s="68" t="s">
        <v>458</v>
      </c>
      <c r="AQ300" s="68" t="s">
        <v>458</v>
      </c>
      <c r="AR300" s="68" t="s">
        <v>458</v>
      </c>
      <c r="AS300" s="68" t="s">
        <v>458</v>
      </c>
      <c r="AT300" s="68" t="s">
        <v>458</v>
      </c>
      <c r="AU300" s="68" t="s">
        <v>458</v>
      </c>
      <c r="AV300" s="68" t="s">
        <v>458</v>
      </c>
      <c r="AW300" s="68" t="s">
        <v>458</v>
      </c>
      <c r="AX300" s="68" t="s">
        <v>458</v>
      </c>
      <c r="AY300" s="68" t="s">
        <v>458</v>
      </c>
      <c r="AZ300" s="68" t="s">
        <v>458</v>
      </c>
      <c r="BA300" s="68" t="s">
        <v>458</v>
      </c>
      <c r="BB300" s="68" t="s">
        <v>458</v>
      </c>
      <c r="BC300" s="68" t="s">
        <v>458</v>
      </c>
      <c r="BD300" s="68" t="s">
        <v>458</v>
      </c>
      <c r="BE300" s="68" t="s">
        <v>458</v>
      </c>
      <c r="BF300" s="68" t="s">
        <v>458</v>
      </c>
      <c r="BG300" s="68" t="s">
        <v>458</v>
      </c>
      <c r="BH300" s="68" t="s">
        <v>458</v>
      </c>
      <c r="BI300" s="68" t="s">
        <v>458</v>
      </c>
      <c r="BJ300" s="68" t="s">
        <v>458</v>
      </c>
      <c r="BK300" s="68" t="s">
        <v>458</v>
      </c>
      <c r="BL300" s="68" t="s">
        <v>458</v>
      </c>
      <c r="BM300" s="68" t="s">
        <v>458</v>
      </c>
      <c r="BN300" s="68" t="s">
        <v>1439</v>
      </c>
      <c r="BO300" s="68" t="s">
        <v>945</v>
      </c>
    </row>
    <row r="301" spans="1:67">
      <c r="A301" s="68">
        <v>299</v>
      </c>
      <c r="B301" s="68" t="s">
        <v>458</v>
      </c>
      <c r="C301" s="68" t="s">
        <v>458</v>
      </c>
      <c r="D301" s="68" t="s">
        <v>458</v>
      </c>
      <c r="E301" s="68" t="s">
        <v>458</v>
      </c>
      <c r="F301" s="68" t="s">
        <v>458</v>
      </c>
      <c r="G301" s="68" t="s">
        <v>458</v>
      </c>
      <c r="H301" s="68" t="s">
        <v>458</v>
      </c>
      <c r="I301" s="68" t="s">
        <v>458</v>
      </c>
      <c r="J301" s="68" t="s">
        <v>458</v>
      </c>
      <c r="K301" s="68" t="s">
        <v>458</v>
      </c>
      <c r="L301" s="68" t="s">
        <v>458</v>
      </c>
      <c r="M301" s="68" t="s">
        <v>458</v>
      </c>
      <c r="N301" s="68" t="s">
        <v>458</v>
      </c>
      <c r="O301" s="68" t="s">
        <v>458</v>
      </c>
      <c r="P301" s="68" t="s">
        <v>458</v>
      </c>
      <c r="Q301" s="68" t="s">
        <v>1439</v>
      </c>
      <c r="R301" s="68" t="s">
        <v>458</v>
      </c>
      <c r="S301" s="68" t="s">
        <v>458</v>
      </c>
      <c r="T301" s="68" t="s">
        <v>458</v>
      </c>
      <c r="U301" s="68" t="s">
        <v>458</v>
      </c>
      <c r="V301" s="68" t="s">
        <v>458</v>
      </c>
      <c r="W301" s="68" t="s">
        <v>458</v>
      </c>
      <c r="X301" s="68" t="s">
        <v>458</v>
      </c>
      <c r="Y301" s="68" t="s">
        <v>1439</v>
      </c>
      <c r="Z301" s="68" t="s">
        <v>458</v>
      </c>
      <c r="AA301" s="68" t="s">
        <v>458</v>
      </c>
      <c r="AB301" s="68" t="s">
        <v>458</v>
      </c>
      <c r="AC301" s="68" t="s">
        <v>458</v>
      </c>
      <c r="AD301" s="68" t="s">
        <v>458</v>
      </c>
      <c r="AE301" s="68" t="s">
        <v>458</v>
      </c>
      <c r="AF301" s="68" t="s">
        <v>458</v>
      </c>
      <c r="AG301" s="68" t="s">
        <v>458</v>
      </c>
      <c r="AH301" s="68" t="s">
        <v>458</v>
      </c>
      <c r="AI301" s="68" t="s">
        <v>458</v>
      </c>
      <c r="AJ301" s="68" t="s">
        <v>458</v>
      </c>
      <c r="AK301" s="68" t="s">
        <v>458</v>
      </c>
      <c r="AL301" s="68" t="s">
        <v>458</v>
      </c>
      <c r="AM301" s="68" t="s">
        <v>458</v>
      </c>
      <c r="AN301" s="68" t="s">
        <v>458</v>
      </c>
      <c r="AO301" s="68" t="s">
        <v>458</v>
      </c>
      <c r="AP301" s="68" t="s">
        <v>458</v>
      </c>
      <c r="AQ301" s="68" t="s">
        <v>458</v>
      </c>
      <c r="AR301" s="68" t="s">
        <v>458</v>
      </c>
      <c r="AS301" s="68" t="s">
        <v>458</v>
      </c>
      <c r="AT301" s="68" t="s">
        <v>458</v>
      </c>
      <c r="AU301" s="68" t="s">
        <v>458</v>
      </c>
      <c r="AV301" s="68" t="s">
        <v>458</v>
      </c>
      <c r="AW301" s="68" t="s">
        <v>458</v>
      </c>
      <c r="AX301" s="68" t="s">
        <v>458</v>
      </c>
      <c r="AY301" s="68" t="s">
        <v>458</v>
      </c>
      <c r="AZ301" s="68" t="s">
        <v>458</v>
      </c>
      <c r="BA301" s="68" t="s">
        <v>458</v>
      </c>
      <c r="BB301" s="68" t="s">
        <v>458</v>
      </c>
      <c r="BC301" s="68" t="s">
        <v>458</v>
      </c>
      <c r="BD301" s="68" t="s">
        <v>458</v>
      </c>
      <c r="BE301" s="68" t="s">
        <v>458</v>
      </c>
      <c r="BF301" s="68" t="s">
        <v>458</v>
      </c>
      <c r="BG301" s="68" t="s">
        <v>458</v>
      </c>
      <c r="BH301" s="68" t="s">
        <v>458</v>
      </c>
      <c r="BI301" s="68" t="s">
        <v>458</v>
      </c>
      <c r="BJ301" s="68" t="s">
        <v>458</v>
      </c>
      <c r="BK301" s="68" t="s">
        <v>458</v>
      </c>
      <c r="BL301" s="68" t="s">
        <v>458</v>
      </c>
      <c r="BM301" s="68" t="s">
        <v>458</v>
      </c>
      <c r="BN301" s="68" t="s">
        <v>1439</v>
      </c>
      <c r="BO301" s="68" t="s">
        <v>945</v>
      </c>
    </row>
    <row r="302" spans="1:67">
      <c r="A302" s="68">
        <v>300</v>
      </c>
      <c r="B302" s="68" t="s">
        <v>458</v>
      </c>
      <c r="C302" s="68" t="s">
        <v>458</v>
      </c>
      <c r="D302" s="68" t="s">
        <v>458</v>
      </c>
      <c r="E302" s="68" t="s">
        <v>458</v>
      </c>
      <c r="F302" s="68" t="s">
        <v>458</v>
      </c>
      <c r="G302" s="68" t="s">
        <v>458</v>
      </c>
      <c r="H302" s="68" t="s">
        <v>458</v>
      </c>
      <c r="I302" s="68" t="s">
        <v>458</v>
      </c>
      <c r="J302" s="68" t="s">
        <v>458</v>
      </c>
      <c r="K302" s="68" t="s">
        <v>458</v>
      </c>
      <c r="L302" s="68" t="s">
        <v>458</v>
      </c>
      <c r="M302" s="68" t="s">
        <v>458</v>
      </c>
      <c r="N302" s="68" t="s">
        <v>458</v>
      </c>
      <c r="O302" s="68" t="s">
        <v>458</v>
      </c>
      <c r="P302" s="68" t="s">
        <v>458</v>
      </c>
      <c r="Q302" s="68" t="s">
        <v>1439</v>
      </c>
      <c r="R302" s="68" t="s">
        <v>458</v>
      </c>
      <c r="S302" s="68" t="s">
        <v>458</v>
      </c>
      <c r="T302" s="68" t="s">
        <v>458</v>
      </c>
      <c r="U302" s="68" t="s">
        <v>458</v>
      </c>
      <c r="V302" s="68" t="s">
        <v>458</v>
      </c>
      <c r="W302" s="68" t="s">
        <v>458</v>
      </c>
      <c r="X302" s="68" t="s">
        <v>458</v>
      </c>
      <c r="Y302" s="68" t="s">
        <v>1439</v>
      </c>
      <c r="Z302" s="68" t="s">
        <v>458</v>
      </c>
      <c r="AA302" s="68" t="s">
        <v>458</v>
      </c>
      <c r="AB302" s="68" t="s">
        <v>458</v>
      </c>
      <c r="AC302" s="68" t="s">
        <v>458</v>
      </c>
      <c r="AD302" s="68" t="s">
        <v>458</v>
      </c>
      <c r="AE302" s="68" t="s">
        <v>458</v>
      </c>
      <c r="AF302" s="68" t="s">
        <v>458</v>
      </c>
      <c r="AG302" s="68" t="s">
        <v>458</v>
      </c>
      <c r="AH302" s="68" t="s">
        <v>458</v>
      </c>
      <c r="AI302" s="68" t="s">
        <v>458</v>
      </c>
      <c r="AJ302" s="68" t="s">
        <v>458</v>
      </c>
      <c r="AK302" s="68" t="s">
        <v>458</v>
      </c>
      <c r="AL302" s="68" t="s">
        <v>458</v>
      </c>
      <c r="AM302" s="68" t="s">
        <v>458</v>
      </c>
      <c r="AN302" s="68" t="s">
        <v>458</v>
      </c>
      <c r="AO302" s="68" t="s">
        <v>458</v>
      </c>
      <c r="AP302" s="68" t="s">
        <v>458</v>
      </c>
      <c r="AQ302" s="68" t="s">
        <v>458</v>
      </c>
      <c r="AR302" s="68" t="s">
        <v>458</v>
      </c>
      <c r="AS302" s="68" t="s">
        <v>458</v>
      </c>
      <c r="AT302" s="68" t="s">
        <v>458</v>
      </c>
      <c r="AU302" s="68" t="s">
        <v>458</v>
      </c>
      <c r="AV302" s="68" t="s">
        <v>458</v>
      </c>
      <c r="AW302" s="68" t="s">
        <v>458</v>
      </c>
      <c r="AX302" s="68" t="s">
        <v>458</v>
      </c>
      <c r="AY302" s="68" t="s">
        <v>458</v>
      </c>
      <c r="AZ302" s="68" t="s">
        <v>458</v>
      </c>
      <c r="BA302" s="68" t="s">
        <v>458</v>
      </c>
      <c r="BB302" s="68" t="s">
        <v>458</v>
      </c>
      <c r="BC302" s="68" t="s">
        <v>458</v>
      </c>
      <c r="BD302" s="68" t="s">
        <v>458</v>
      </c>
      <c r="BE302" s="68" t="s">
        <v>458</v>
      </c>
      <c r="BF302" s="68" t="s">
        <v>458</v>
      </c>
      <c r="BG302" s="68" t="s">
        <v>458</v>
      </c>
      <c r="BH302" s="68" t="s">
        <v>458</v>
      </c>
      <c r="BI302" s="68" t="s">
        <v>458</v>
      </c>
      <c r="BJ302" s="68" t="s">
        <v>458</v>
      </c>
      <c r="BK302" s="68" t="s">
        <v>458</v>
      </c>
      <c r="BL302" s="68" t="s">
        <v>458</v>
      </c>
      <c r="BM302" s="68" t="s">
        <v>458</v>
      </c>
      <c r="BN302" s="68" t="s">
        <v>1439</v>
      </c>
      <c r="BO302" s="68" t="s">
        <v>945</v>
      </c>
    </row>
    <row r="303" spans="1:67">
      <c r="A303" s="68">
        <v>301</v>
      </c>
      <c r="B303" s="68" t="s">
        <v>458</v>
      </c>
      <c r="C303" s="68" t="s">
        <v>458</v>
      </c>
      <c r="D303" s="68" t="s">
        <v>458</v>
      </c>
      <c r="E303" s="68" t="s">
        <v>458</v>
      </c>
      <c r="F303" s="68" t="s">
        <v>458</v>
      </c>
      <c r="G303" s="68" t="s">
        <v>458</v>
      </c>
      <c r="H303" s="68" t="s">
        <v>458</v>
      </c>
      <c r="I303" s="68" t="s">
        <v>458</v>
      </c>
      <c r="J303" s="68" t="s">
        <v>458</v>
      </c>
      <c r="K303" s="68" t="s">
        <v>458</v>
      </c>
      <c r="L303" s="68" t="s">
        <v>458</v>
      </c>
      <c r="M303" s="68" t="s">
        <v>458</v>
      </c>
      <c r="N303" s="68" t="s">
        <v>458</v>
      </c>
      <c r="O303" s="68" t="s">
        <v>458</v>
      </c>
      <c r="P303" s="68" t="s">
        <v>458</v>
      </c>
      <c r="Q303" s="68" t="s">
        <v>1439</v>
      </c>
      <c r="R303" s="68" t="s">
        <v>458</v>
      </c>
      <c r="S303" s="68" t="s">
        <v>458</v>
      </c>
      <c r="T303" s="68" t="s">
        <v>458</v>
      </c>
      <c r="U303" s="68" t="s">
        <v>458</v>
      </c>
      <c r="V303" s="68" t="s">
        <v>458</v>
      </c>
      <c r="W303" s="68" t="s">
        <v>458</v>
      </c>
      <c r="X303" s="68" t="s">
        <v>458</v>
      </c>
      <c r="Y303" s="68" t="s">
        <v>1439</v>
      </c>
      <c r="Z303" s="68" t="s">
        <v>458</v>
      </c>
      <c r="AA303" s="68" t="s">
        <v>458</v>
      </c>
      <c r="AB303" s="68" t="s">
        <v>458</v>
      </c>
      <c r="AC303" s="68" t="s">
        <v>458</v>
      </c>
      <c r="AD303" s="68" t="s">
        <v>458</v>
      </c>
      <c r="AE303" s="68" t="s">
        <v>458</v>
      </c>
      <c r="AF303" s="68" t="s">
        <v>458</v>
      </c>
      <c r="AG303" s="68" t="s">
        <v>458</v>
      </c>
      <c r="AH303" s="68" t="s">
        <v>458</v>
      </c>
      <c r="AI303" s="68" t="s">
        <v>458</v>
      </c>
      <c r="AJ303" s="68" t="s">
        <v>458</v>
      </c>
      <c r="AK303" s="68" t="s">
        <v>458</v>
      </c>
      <c r="AL303" s="68" t="s">
        <v>458</v>
      </c>
      <c r="AM303" s="68" t="s">
        <v>945</v>
      </c>
      <c r="AN303" s="68" t="s">
        <v>458</v>
      </c>
      <c r="AO303" s="68" t="s">
        <v>458</v>
      </c>
      <c r="AP303" s="68" t="s">
        <v>458</v>
      </c>
      <c r="AQ303" s="68" t="s">
        <v>458</v>
      </c>
      <c r="AR303" s="68" t="s">
        <v>458</v>
      </c>
      <c r="AS303" s="68" t="s">
        <v>458</v>
      </c>
      <c r="AT303" s="68" t="s">
        <v>458</v>
      </c>
      <c r="AU303" s="68" t="s">
        <v>458</v>
      </c>
      <c r="AV303" s="68" t="s">
        <v>458</v>
      </c>
      <c r="AW303" s="68" t="s">
        <v>458</v>
      </c>
      <c r="AX303" s="68" t="s">
        <v>458</v>
      </c>
      <c r="AY303" s="68" t="s">
        <v>458</v>
      </c>
      <c r="AZ303" s="68" t="s">
        <v>458</v>
      </c>
      <c r="BA303" s="68" t="s">
        <v>458</v>
      </c>
      <c r="BB303" s="68" t="s">
        <v>458</v>
      </c>
      <c r="BC303" s="68" t="s">
        <v>458</v>
      </c>
      <c r="BD303" s="68" t="s">
        <v>458</v>
      </c>
      <c r="BE303" s="68" t="s">
        <v>458</v>
      </c>
      <c r="BF303" s="68" t="s">
        <v>458</v>
      </c>
      <c r="BG303" s="68" t="s">
        <v>458</v>
      </c>
      <c r="BH303" s="68" t="s">
        <v>458</v>
      </c>
      <c r="BI303" s="68" t="s">
        <v>458</v>
      </c>
      <c r="BJ303" s="68" t="s">
        <v>458</v>
      </c>
      <c r="BK303" s="68" t="s">
        <v>458</v>
      </c>
      <c r="BL303" s="68" t="s">
        <v>458</v>
      </c>
      <c r="BM303" s="68" t="s">
        <v>458</v>
      </c>
      <c r="BN303" s="68" t="s">
        <v>1439</v>
      </c>
      <c r="BO303" s="68" t="s">
        <v>945</v>
      </c>
    </row>
    <row r="304" spans="1:67">
      <c r="A304" s="68">
        <v>302</v>
      </c>
      <c r="B304" s="68" t="s">
        <v>458</v>
      </c>
      <c r="C304" s="68" t="s">
        <v>458</v>
      </c>
      <c r="D304" s="68" t="s">
        <v>458</v>
      </c>
      <c r="E304" s="68" t="s">
        <v>458</v>
      </c>
      <c r="F304" s="68" t="s">
        <v>458</v>
      </c>
      <c r="G304" s="68" t="s">
        <v>458</v>
      </c>
      <c r="H304" s="68" t="s">
        <v>458</v>
      </c>
      <c r="I304" s="68" t="s">
        <v>458</v>
      </c>
      <c r="J304" s="68" t="s">
        <v>458</v>
      </c>
      <c r="K304" s="68" t="s">
        <v>458</v>
      </c>
      <c r="L304" s="68" t="s">
        <v>458</v>
      </c>
      <c r="M304" s="68" t="s">
        <v>458</v>
      </c>
      <c r="N304" s="68" t="s">
        <v>458</v>
      </c>
      <c r="O304" s="68" t="s">
        <v>458</v>
      </c>
      <c r="P304" s="68" t="s">
        <v>458</v>
      </c>
      <c r="Q304" s="68" t="s">
        <v>1439</v>
      </c>
      <c r="R304" s="68" t="s">
        <v>458</v>
      </c>
      <c r="S304" s="68" t="s">
        <v>458</v>
      </c>
      <c r="T304" s="68" t="s">
        <v>458</v>
      </c>
      <c r="U304" s="68" t="s">
        <v>458</v>
      </c>
      <c r="V304" s="68" t="s">
        <v>458</v>
      </c>
      <c r="W304" s="68" t="s">
        <v>458</v>
      </c>
      <c r="X304" s="68" t="s">
        <v>458</v>
      </c>
      <c r="Y304" s="68" t="s">
        <v>1439</v>
      </c>
      <c r="Z304" s="68" t="s">
        <v>458</v>
      </c>
      <c r="AA304" s="68" t="s">
        <v>458</v>
      </c>
      <c r="AB304" s="68" t="s">
        <v>458</v>
      </c>
      <c r="AC304" s="68" t="s">
        <v>458</v>
      </c>
      <c r="AD304" s="68" t="s">
        <v>458</v>
      </c>
      <c r="AE304" s="68" t="s">
        <v>458</v>
      </c>
      <c r="AF304" s="68" t="s">
        <v>458</v>
      </c>
      <c r="AG304" s="68" t="s">
        <v>458</v>
      </c>
      <c r="AH304" s="68" t="s">
        <v>458</v>
      </c>
      <c r="AI304" s="68" t="s">
        <v>458</v>
      </c>
      <c r="AJ304" s="68" t="s">
        <v>458</v>
      </c>
      <c r="AK304" s="68" t="s">
        <v>458</v>
      </c>
      <c r="AL304" s="68" t="s">
        <v>458</v>
      </c>
      <c r="AM304" s="68" t="s">
        <v>458</v>
      </c>
      <c r="AN304" s="68" t="s">
        <v>458</v>
      </c>
      <c r="AO304" s="68" t="s">
        <v>458</v>
      </c>
      <c r="AP304" s="68" t="s">
        <v>458</v>
      </c>
      <c r="AQ304" s="68" t="s">
        <v>458</v>
      </c>
      <c r="AR304" s="68" t="s">
        <v>458</v>
      </c>
      <c r="AS304" s="68" t="s">
        <v>458</v>
      </c>
      <c r="AT304" s="68" t="s">
        <v>458</v>
      </c>
      <c r="AU304" s="68" t="s">
        <v>458</v>
      </c>
      <c r="AV304" s="68" t="s">
        <v>458</v>
      </c>
      <c r="AW304" s="68" t="s">
        <v>458</v>
      </c>
      <c r="AX304" s="68" t="s">
        <v>458</v>
      </c>
      <c r="AY304" s="68" t="s">
        <v>458</v>
      </c>
      <c r="AZ304" s="68" t="s">
        <v>458</v>
      </c>
      <c r="BA304" s="68" t="s">
        <v>458</v>
      </c>
      <c r="BB304" s="68" t="s">
        <v>458</v>
      </c>
      <c r="BC304" s="68" t="s">
        <v>458</v>
      </c>
      <c r="BD304" s="68" t="s">
        <v>458</v>
      </c>
      <c r="BE304" s="68" t="s">
        <v>458</v>
      </c>
      <c r="BF304" s="68" t="s">
        <v>458</v>
      </c>
      <c r="BG304" s="68" t="s">
        <v>458</v>
      </c>
      <c r="BH304" s="68" t="s">
        <v>458</v>
      </c>
      <c r="BI304" s="68" t="s">
        <v>458</v>
      </c>
      <c r="BJ304" s="68" t="s">
        <v>458</v>
      </c>
      <c r="BK304" s="68" t="s">
        <v>458</v>
      </c>
      <c r="BL304" s="68" t="s">
        <v>458</v>
      </c>
      <c r="BM304" s="68" t="s">
        <v>458</v>
      </c>
      <c r="BN304" s="68" t="s">
        <v>1439</v>
      </c>
      <c r="BO304" s="68" t="s">
        <v>945</v>
      </c>
    </row>
    <row r="305" spans="1:67">
      <c r="A305" s="68">
        <v>303</v>
      </c>
      <c r="B305" s="68" t="s">
        <v>458</v>
      </c>
      <c r="C305" s="68" t="s">
        <v>458</v>
      </c>
      <c r="D305" s="68" t="s">
        <v>458</v>
      </c>
      <c r="E305" s="68" t="s">
        <v>458</v>
      </c>
      <c r="F305" s="68" t="s">
        <v>458</v>
      </c>
      <c r="G305" s="68" t="s">
        <v>458</v>
      </c>
      <c r="H305" s="68" t="s">
        <v>458</v>
      </c>
      <c r="I305" s="68" t="s">
        <v>458</v>
      </c>
      <c r="J305" s="68" t="s">
        <v>458</v>
      </c>
      <c r="K305" s="68" t="s">
        <v>458</v>
      </c>
      <c r="L305" s="68" t="s">
        <v>458</v>
      </c>
      <c r="M305" s="68" t="s">
        <v>458</v>
      </c>
      <c r="N305" s="68" t="s">
        <v>458</v>
      </c>
      <c r="O305" s="68" t="s">
        <v>458</v>
      </c>
      <c r="P305" s="68" t="s">
        <v>458</v>
      </c>
      <c r="Q305" s="68" t="s">
        <v>1439</v>
      </c>
      <c r="R305" s="68" t="s">
        <v>458</v>
      </c>
      <c r="S305" s="68" t="s">
        <v>458</v>
      </c>
      <c r="T305" s="68" t="s">
        <v>458</v>
      </c>
      <c r="U305" s="68" t="s">
        <v>458</v>
      </c>
      <c r="V305" s="68" t="s">
        <v>458</v>
      </c>
      <c r="W305" s="68" t="s">
        <v>458</v>
      </c>
      <c r="X305" s="68" t="s">
        <v>458</v>
      </c>
      <c r="Y305" s="68" t="s">
        <v>1439</v>
      </c>
      <c r="Z305" s="68" t="s">
        <v>458</v>
      </c>
      <c r="AA305" s="68" t="s">
        <v>458</v>
      </c>
      <c r="AB305" s="68" t="s">
        <v>458</v>
      </c>
      <c r="AC305" s="68" t="s">
        <v>458</v>
      </c>
      <c r="AD305" s="68" t="s">
        <v>458</v>
      </c>
      <c r="AE305" s="68" t="s">
        <v>458</v>
      </c>
      <c r="AF305" s="68" t="s">
        <v>458</v>
      </c>
      <c r="AG305" s="68" t="s">
        <v>458</v>
      </c>
      <c r="AH305" s="68" t="s">
        <v>458</v>
      </c>
      <c r="AI305" s="68" t="s">
        <v>458</v>
      </c>
      <c r="AJ305" s="68" t="s">
        <v>458</v>
      </c>
      <c r="AK305" s="68" t="s">
        <v>458</v>
      </c>
      <c r="AL305" s="68" t="s">
        <v>458</v>
      </c>
      <c r="AM305" s="68" t="s">
        <v>458</v>
      </c>
      <c r="AN305" s="68" t="s">
        <v>458</v>
      </c>
      <c r="AO305" s="68" t="s">
        <v>458</v>
      </c>
      <c r="AP305" s="68" t="s">
        <v>458</v>
      </c>
      <c r="AQ305" s="68" t="s">
        <v>458</v>
      </c>
      <c r="AR305" s="68" t="s">
        <v>458</v>
      </c>
      <c r="AS305" s="68" t="s">
        <v>458</v>
      </c>
      <c r="AT305" s="68" t="s">
        <v>458</v>
      </c>
      <c r="AU305" s="68" t="s">
        <v>458</v>
      </c>
      <c r="AV305" s="68" t="s">
        <v>458</v>
      </c>
      <c r="AW305" s="68" t="s">
        <v>458</v>
      </c>
      <c r="AX305" s="68" t="s">
        <v>458</v>
      </c>
      <c r="AY305" s="68" t="s">
        <v>458</v>
      </c>
      <c r="AZ305" s="68" t="s">
        <v>458</v>
      </c>
      <c r="BA305" s="68" t="s">
        <v>458</v>
      </c>
      <c r="BB305" s="68" t="s">
        <v>458</v>
      </c>
      <c r="BC305" s="68" t="s">
        <v>458</v>
      </c>
      <c r="BD305" s="68" t="s">
        <v>458</v>
      </c>
      <c r="BE305" s="68" t="s">
        <v>458</v>
      </c>
      <c r="BF305" s="68" t="s">
        <v>458</v>
      </c>
      <c r="BG305" s="68" t="s">
        <v>458</v>
      </c>
      <c r="BH305" s="68" t="s">
        <v>458</v>
      </c>
      <c r="BI305" s="68" t="s">
        <v>458</v>
      </c>
      <c r="BJ305" s="68" t="s">
        <v>458</v>
      </c>
      <c r="BK305" s="68" t="s">
        <v>458</v>
      </c>
      <c r="BL305" s="68" t="s">
        <v>458</v>
      </c>
      <c r="BM305" s="68" t="s">
        <v>458</v>
      </c>
      <c r="BN305" s="68" t="s">
        <v>1439</v>
      </c>
      <c r="BO305" s="68" t="s">
        <v>945</v>
      </c>
    </row>
    <row r="306" spans="1:67">
      <c r="A306" s="68">
        <v>304</v>
      </c>
      <c r="B306" s="68" t="s">
        <v>458</v>
      </c>
      <c r="C306" s="68" t="s">
        <v>458</v>
      </c>
      <c r="D306" s="68" t="s">
        <v>458</v>
      </c>
      <c r="E306" s="68" t="s">
        <v>458</v>
      </c>
      <c r="F306" s="68" t="s">
        <v>458</v>
      </c>
      <c r="G306" s="68" t="s">
        <v>458</v>
      </c>
      <c r="H306" s="68" t="s">
        <v>458</v>
      </c>
      <c r="I306" s="68" t="s">
        <v>458</v>
      </c>
      <c r="J306" s="68" t="s">
        <v>458</v>
      </c>
      <c r="K306" s="68" t="s">
        <v>458</v>
      </c>
      <c r="L306" s="68" t="s">
        <v>458</v>
      </c>
      <c r="M306" s="68" t="s">
        <v>458</v>
      </c>
      <c r="N306" s="68" t="s">
        <v>458</v>
      </c>
      <c r="O306" s="68" t="s">
        <v>458</v>
      </c>
      <c r="P306" s="68" t="s">
        <v>458</v>
      </c>
      <c r="Q306" s="68" t="s">
        <v>1439</v>
      </c>
      <c r="R306" s="68" t="s">
        <v>458</v>
      </c>
      <c r="S306" s="68" t="s">
        <v>458</v>
      </c>
      <c r="T306" s="68" t="s">
        <v>458</v>
      </c>
      <c r="U306" s="68" t="s">
        <v>458</v>
      </c>
      <c r="V306" s="68" t="s">
        <v>458</v>
      </c>
      <c r="W306" s="68" t="s">
        <v>458</v>
      </c>
      <c r="X306" s="68" t="s">
        <v>458</v>
      </c>
      <c r="Y306" s="68" t="s">
        <v>1439</v>
      </c>
      <c r="Z306" s="68" t="s">
        <v>458</v>
      </c>
      <c r="AA306" s="68" t="s">
        <v>458</v>
      </c>
      <c r="AB306" s="68" t="s">
        <v>458</v>
      </c>
      <c r="AC306" s="68" t="s">
        <v>458</v>
      </c>
      <c r="AD306" s="68" t="s">
        <v>458</v>
      </c>
      <c r="AE306" s="68" t="s">
        <v>458</v>
      </c>
      <c r="AF306" s="68" t="s">
        <v>458</v>
      </c>
      <c r="AG306" s="68" t="s">
        <v>458</v>
      </c>
      <c r="AH306" s="68" t="s">
        <v>458</v>
      </c>
      <c r="AI306" s="68" t="s">
        <v>458</v>
      </c>
      <c r="AJ306" s="68" t="s">
        <v>458</v>
      </c>
      <c r="AK306" s="68" t="s">
        <v>458</v>
      </c>
      <c r="AL306" s="68" t="s">
        <v>458</v>
      </c>
      <c r="AM306" s="68" t="s">
        <v>458</v>
      </c>
      <c r="AN306" s="68" t="s">
        <v>458</v>
      </c>
      <c r="AO306" s="68" t="s">
        <v>458</v>
      </c>
      <c r="AP306" s="68" t="s">
        <v>458</v>
      </c>
      <c r="AQ306" s="68" t="s">
        <v>458</v>
      </c>
      <c r="AR306" s="68" t="s">
        <v>458</v>
      </c>
      <c r="AS306" s="68" t="s">
        <v>458</v>
      </c>
      <c r="AT306" s="68" t="s">
        <v>458</v>
      </c>
      <c r="AU306" s="68" t="s">
        <v>458</v>
      </c>
      <c r="AV306" s="68" t="s">
        <v>458</v>
      </c>
      <c r="AW306" s="68" t="s">
        <v>458</v>
      </c>
      <c r="AX306" s="68" t="s">
        <v>458</v>
      </c>
      <c r="AY306" s="68" t="s">
        <v>458</v>
      </c>
      <c r="AZ306" s="68" t="s">
        <v>458</v>
      </c>
      <c r="BA306" s="68" t="s">
        <v>458</v>
      </c>
      <c r="BB306" s="68" t="s">
        <v>458</v>
      </c>
      <c r="BC306" s="68" t="s">
        <v>458</v>
      </c>
      <c r="BD306" s="68" t="s">
        <v>458</v>
      </c>
      <c r="BE306" s="68" t="s">
        <v>458</v>
      </c>
      <c r="BF306" s="68" t="s">
        <v>458</v>
      </c>
      <c r="BG306" s="68" t="s">
        <v>458</v>
      </c>
      <c r="BH306" s="68" t="s">
        <v>458</v>
      </c>
      <c r="BI306" s="68" t="s">
        <v>458</v>
      </c>
      <c r="BJ306" s="68" t="s">
        <v>458</v>
      </c>
      <c r="BK306" s="68" t="s">
        <v>458</v>
      </c>
      <c r="BL306" s="68" t="s">
        <v>458</v>
      </c>
      <c r="BM306" s="68" t="s">
        <v>458</v>
      </c>
      <c r="BN306" s="68" t="s">
        <v>1439</v>
      </c>
      <c r="BO306" s="68" t="s">
        <v>945</v>
      </c>
    </row>
    <row r="307" spans="1:67">
      <c r="A307" s="68">
        <v>305</v>
      </c>
      <c r="B307" s="68" t="s">
        <v>458</v>
      </c>
      <c r="C307" s="68" t="s">
        <v>458</v>
      </c>
      <c r="D307" s="68" t="s">
        <v>458</v>
      </c>
      <c r="E307" s="68" t="s">
        <v>458</v>
      </c>
      <c r="F307" s="68" t="s">
        <v>458</v>
      </c>
      <c r="G307" s="68" t="s">
        <v>458</v>
      </c>
      <c r="H307" s="68" t="s">
        <v>458</v>
      </c>
      <c r="I307" s="68" t="s">
        <v>458</v>
      </c>
      <c r="J307" s="68" t="s">
        <v>458</v>
      </c>
      <c r="K307" s="68" t="s">
        <v>458</v>
      </c>
      <c r="L307" s="68" t="s">
        <v>458</v>
      </c>
      <c r="M307" s="68" t="s">
        <v>458</v>
      </c>
      <c r="N307" s="68" t="s">
        <v>458</v>
      </c>
      <c r="O307" s="68" t="s">
        <v>458</v>
      </c>
      <c r="P307" s="68" t="s">
        <v>458</v>
      </c>
      <c r="Q307" s="68" t="s">
        <v>1439</v>
      </c>
      <c r="R307" s="68" t="s">
        <v>458</v>
      </c>
      <c r="S307" s="68" t="s">
        <v>458</v>
      </c>
      <c r="T307" s="68" t="s">
        <v>458</v>
      </c>
      <c r="U307" s="68" t="s">
        <v>458</v>
      </c>
      <c r="V307" s="68" t="s">
        <v>458</v>
      </c>
      <c r="W307" s="68" t="s">
        <v>458</v>
      </c>
      <c r="X307" s="68" t="s">
        <v>458</v>
      </c>
      <c r="Y307" s="68" t="s">
        <v>1439</v>
      </c>
      <c r="Z307" s="68" t="s">
        <v>458</v>
      </c>
      <c r="AA307" s="68" t="s">
        <v>458</v>
      </c>
      <c r="AB307" s="68" t="s">
        <v>458</v>
      </c>
      <c r="AC307" s="68" t="s">
        <v>458</v>
      </c>
      <c r="AD307" s="68" t="s">
        <v>458</v>
      </c>
      <c r="AE307" s="68" t="s">
        <v>458</v>
      </c>
      <c r="AF307" s="68" t="s">
        <v>458</v>
      </c>
      <c r="AG307" s="68" t="s">
        <v>458</v>
      </c>
      <c r="AH307" s="68" t="s">
        <v>458</v>
      </c>
      <c r="AI307" s="68" t="s">
        <v>458</v>
      </c>
      <c r="AJ307" s="68" t="s">
        <v>458</v>
      </c>
      <c r="AK307" s="68" t="s">
        <v>458</v>
      </c>
      <c r="AL307" s="68" t="s">
        <v>458</v>
      </c>
      <c r="AM307" s="68" t="s">
        <v>458</v>
      </c>
      <c r="AN307" s="68" t="s">
        <v>458</v>
      </c>
      <c r="AO307" s="68" t="s">
        <v>458</v>
      </c>
      <c r="AP307" s="68" t="s">
        <v>458</v>
      </c>
      <c r="AQ307" s="68" t="s">
        <v>458</v>
      </c>
      <c r="AR307" s="68" t="s">
        <v>458</v>
      </c>
      <c r="AS307" s="68" t="s">
        <v>458</v>
      </c>
      <c r="AT307" s="68" t="s">
        <v>458</v>
      </c>
      <c r="AU307" s="68" t="s">
        <v>458</v>
      </c>
      <c r="AV307" s="68" t="s">
        <v>458</v>
      </c>
      <c r="AW307" s="68" t="s">
        <v>458</v>
      </c>
      <c r="AX307" s="68" t="s">
        <v>458</v>
      </c>
      <c r="AY307" s="68" t="s">
        <v>458</v>
      </c>
      <c r="AZ307" s="68" t="s">
        <v>458</v>
      </c>
      <c r="BA307" s="68" t="s">
        <v>458</v>
      </c>
      <c r="BB307" s="68" t="s">
        <v>458</v>
      </c>
      <c r="BC307" s="68" t="s">
        <v>458</v>
      </c>
      <c r="BD307" s="68" t="s">
        <v>458</v>
      </c>
      <c r="BE307" s="68" t="s">
        <v>458</v>
      </c>
      <c r="BF307" s="68" t="s">
        <v>458</v>
      </c>
      <c r="BG307" s="68" t="s">
        <v>458</v>
      </c>
      <c r="BH307" s="68" t="s">
        <v>458</v>
      </c>
      <c r="BI307" s="68" t="s">
        <v>458</v>
      </c>
      <c r="BJ307" s="68" t="s">
        <v>458</v>
      </c>
      <c r="BK307" s="68" t="s">
        <v>458</v>
      </c>
      <c r="BL307" s="68" t="s">
        <v>458</v>
      </c>
      <c r="BM307" s="68" t="s">
        <v>458</v>
      </c>
      <c r="BN307" s="68" t="s">
        <v>1439</v>
      </c>
      <c r="BO307" s="68" t="s">
        <v>945</v>
      </c>
    </row>
    <row r="308" spans="1:67">
      <c r="A308" s="68">
        <v>306</v>
      </c>
      <c r="B308" s="68" t="s">
        <v>458</v>
      </c>
      <c r="C308" s="68" t="s">
        <v>458</v>
      </c>
      <c r="D308" s="68" t="s">
        <v>458</v>
      </c>
      <c r="E308" s="68" t="s">
        <v>458</v>
      </c>
      <c r="F308" s="68" t="s">
        <v>458</v>
      </c>
      <c r="G308" s="68" t="s">
        <v>458</v>
      </c>
      <c r="H308" s="68" t="s">
        <v>458</v>
      </c>
      <c r="I308" s="68" t="s">
        <v>458</v>
      </c>
      <c r="J308" s="68" t="s">
        <v>458</v>
      </c>
      <c r="K308" s="68" t="s">
        <v>458</v>
      </c>
      <c r="L308" s="68" t="s">
        <v>458</v>
      </c>
      <c r="M308" s="68" t="s">
        <v>458</v>
      </c>
      <c r="N308" s="68" t="s">
        <v>458</v>
      </c>
      <c r="O308" s="68" t="s">
        <v>458</v>
      </c>
      <c r="P308" s="68" t="s">
        <v>458</v>
      </c>
      <c r="Q308" s="68" t="s">
        <v>1439</v>
      </c>
      <c r="R308" s="68" t="s">
        <v>458</v>
      </c>
      <c r="S308" s="68" t="s">
        <v>458</v>
      </c>
      <c r="T308" s="68" t="s">
        <v>458</v>
      </c>
      <c r="U308" s="68" t="s">
        <v>458</v>
      </c>
      <c r="V308" s="68" t="s">
        <v>458</v>
      </c>
      <c r="W308" s="68" t="s">
        <v>458</v>
      </c>
      <c r="X308" s="68" t="s">
        <v>458</v>
      </c>
      <c r="Y308" s="68" t="s">
        <v>1439</v>
      </c>
      <c r="Z308" s="68" t="s">
        <v>458</v>
      </c>
      <c r="AA308" s="68" t="s">
        <v>458</v>
      </c>
      <c r="AB308" s="68" t="s">
        <v>458</v>
      </c>
      <c r="AC308" s="68" t="s">
        <v>458</v>
      </c>
      <c r="AD308" s="68" t="s">
        <v>458</v>
      </c>
      <c r="AE308" s="68" t="s">
        <v>458</v>
      </c>
      <c r="AF308" s="68" t="s">
        <v>458</v>
      </c>
      <c r="AG308" s="68" t="s">
        <v>458</v>
      </c>
      <c r="AH308" s="68" t="s">
        <v>458</v>
      </c>
      <c r="AI308" s="68" t="s">
        <v>458</v>
      </c>
      <c r="AJ308" s="68" t="s">
        <v>458</v>
      </c>
      <c r="AK308" s="68" t="s">
        <v>458</v>
      </c>
      <c r="AL308" s="68" t="s">
        <v>458</v>
      </c>
      <c r="AM308" s="68" t="s">
        <v>458</v>
      </c>
      <c r="AN308" s="68" t="s">
        <v>458</v>
      </c>
      <c r="AO308" s="68" t="s">
        <v>458</v>
      </c>
      <c r="AP308" s="68" t="s">
        <v>458</v>
      </c>
      <c r="AQ308" s="68" t="s">
        <v>458</v>
      </c>
      <c r="AR308" s="68" t="s">
        <v>458</v>
      </c>
      <c r="AS308" s="68" t="s">
        <v>458</v>
      </c>
      <c r="AT308" s="68" t="s">
        <v>458</v>
      </c>
      <c r="AU308" s="68" t="s">
        <v>458</v>
      </c>
      <c r="AV308" s="68" t="s">
        <v>458</v>
      </c>
      <c r="AW308" s="68" t="s">
        <v>458</v>
      </c>
      <c r="AX308" s="68" t="s">
        <v>458</v>
      </c>
      <c r="AY308" s="68" t="s">
        <v>458</v>
      </c>
      <c r="AZ308" s="68" t="s">
        <v>458</v>
      </c>
      <c r="BA308" s="68" t="s">
        <v>458</v>
      </c>
      <c r="BB308" s="68" t="s">
        <v>458</v>
      </c>
      <c r="BC308" s="68" t="s">
        <v>458</v>
      </c>
      <c r="BD308" s="68" t="s">
        <v>458</v>
      </c>
      <c r="BE308" s="68" t="s">
        <v>458</v>
      </c>
      <c r="BF308" s="68" t="s">
        <v>458</v>
      </c>
      <c r="BG308" s="68" t="s">
        <v>458</v>
      </c>
      <c r="BH308" s="68" t="s">
        <v>458</v>
      </c>
      <c r="BI308" s="68" t="s">
        <v>458</v>
      </c>
      <c r="BJ308" s="68" t="s">
        <v>458</v>
      </c>
      <c r="BK308" s="68" t="s">
        <v>458</v>
      </c>
      <c r="BL308" s="68" t="s">
        <v>458</v>
      </c>
      <c r="BM308" s="68" t="s">
        <v>458</v>
      </c>
      <c r="BN308" s="68" t="s">
        <v>1439</v>
      </c>
      <c r="BO308" s="68" t="s">
        <v>945</v>
      </c>
    </row>
    <row r="309" spans="1:67">
      <c r="A309" s="68">
        <v>307</v>
      </c>
      <c r="B309" s="68" t="s">
        <v>458</v>
      </c>
      <c r="C309" s="68" t="s">
        <v>458</v>
      </c>
      <c r="D309" s="68" t="s">
        <v>458</v>
      </c>
      <c r="E309" s="68" t="s">
        <v>458</v>
      </c>
      <c r="F309" s="68" t="s">
        <v>458</v>
      </c>
      <c r="G309" s="68" t="s">
        <v>458</v>
      </c>
      <c r="H309" s="68" t="s">
        <v>458</v>
      </c>
      <c r="I309" s="68" t="s">
        <v>458</v>
      </c>
      <c r="J309" s="68" t="s">
        <v>458</v>
      </c>
      <c r="K309" s="68" t="s">
        <v>458</v>
      </c>
      <c r="L309" s="68" t="s">
        <v>458</v>
      </c>
      <c r="M309" s="68" t="s">
        <v>458</v>
      </c>
      <c r="N309" s="68" t="s">
        <v>458</v>
      </c>
      <c r="O309" s="68" t="s">
        <v>458</v>
      </c>
      <c r="P309" s="68" t="s">
        <v>458</v>
      </c>
      <c r="Q309" s="68" t="s">
        <v>1439</v>
      </c>
      <c r="R309" s="68" t="s">
        <v>458</v>
      </c>
      <c r="S309" s="68" t="s">
        <v>458</v>
      </c>
      <c r="T309" s="68" t="s">
        <v>458</v>
      </c>
      <c r="U309" s="68" t="s">
        <v>458</v>
      </c>
      <c r="V309" s="68" t="s">
        <v>458</v>
      </c>
      <c r="W309" s="68" t="s">
        <v>458</v>
      </c>
      <c r="X309" s="68" t="s">
        <v>458</v>
      </c>
      <c r="Y309" s="68" t="s">
        <v>1439</v>
      </c>
      <c r="Z309" s="68" t="s">
        <v>458</v>
      </c>
      <c r="AA309" s="68" t="s">
        <v>458</v>
      </c>
      <c r="AB309" s="68" t="s">
        <v>458</v>
      </c>
      <c r="AC309" s="68" t="s">
        <v>458</v>
      </c>
      <c r="AD309" s="68" t="s">
        <v>458</v>
      </c>
      <c r="AE309" s="68" t="s">
        <v>458</v>
      </c>
      <c r="AF309" s="68" t="s">
        <v>458</v>
      </c>
      <c r="AG309" s="68" t="s">
        <v>458</v>
      </c>
      <c r="AH309" s="68" t="s">
        <v>458</v>
      </c>
      <c r="AI309" s="68" t="s">
        <v>458</v>
      </c>
      <c r="AJ309" s="68" t="s">
        <v>458</v>
      </c>
      <c r="AK309" s="68" t="s">
        <v>458</v>
      </c>
      <c r="AL309" s="68" t="s">
        <v>458</v>
      </c>
      <c r="AM309" s="68" t="s">
        <v>458</v>
      </c>
      <c r="AN309" s="68" t="s">
        <v>458</v>
      </c>
      <c r="AO309" s="68" t="s">
        <v>458</v>
      </c>
      <c r="AP309" s="68" t="s">
        <v>458</v>
      </c>
      <c r="AQ309" s="68" t="s">
        <v>458</v>
      </c>
      <c r="AR309" s="68" t="s">
        <v>458</v>
      </c>
      <c r="AS309" s="68" t="s">
        <v>458</v>
      </c>
      <c r="AT309" s="68" t="s">
        <v>458</v>
      </c>
      <c r="AU309" s="68" t="s">
        <v>458</v>
      </c>
      <c r="AV309" s="68" t="s">
        <v>458</v>
      </c>
      <c r="AW309" s="68" t="s">
        <v>458</v>
      </c>
      <c r="AX309" s="68" t="s">
        <v>458</v>
      </c>
      <c r="AY309" s="68" t="s">
        <v>458</v>
      </c>
      <c r="AZ309" s="68" t="s">
        <v>458</v>
      </c>
      <c r="BA309" s="68" t="s">
        <v>458</v>
      </c>
      <c r="BB309" s="68" t="s">
        <v>458</v>
      </c>
      <c r="BC309" s="68" t="s">
        <v>458</v>
      </c>
      <c r="BD309" s="68" t="s">
        <v>458</v>
      </c>
      <c r="BE309" s="68" t="s">
        <v>458</v>
      </c>
      <c r="BF309" s="68" t="s">
        <v>458</v>
      </c>
      <c r="BG309" s="68" t="s">
        <v>458</v>
      </c>
      <c r="BH309" s="68" t="s">
        <v>458</v>
      </c>
      <c r="BI309" s="68" t="s">
        <v>458</v>
      </c>
      <c r="BJ309" s="68" t="s">
        <v>458</v>
      </c>
      <c r="BK309" s="68" t="s">
        <v>458</v>
      </c>
      <c r="BL309" s="68" t="s">
        <v>458</v>
      </c>
      <c r="BM309" s="68" t="s">
        <v>458</v>
      </c>
      <c r="BN309" s="68" t="s">
        <v>1439</v>
      </c>
      <c r="BO309" s="68" t="s">
        <v>945</v>
      </c>
    </row>
    <row r="310" spans="1:67">
      <c r="A310" s="68">
        <v>308</v>
      </c>
      <c r="B310" s="68" t="s">
        <v>458</v>
      </c>
      <c r="C310" s="68" t="s">
        <v>458</v>
      </c>
      <c r="D310" s="68" t="s">
        <v>458</v>
      </c>
      <c r="E310" s="68" t="s">
        <v>458</v>
      </c>
      <c r="F310" s="68" t="s">
        <v>458</v>
      </c>
      <c r="G310" s="68" t="s">
        <v>458</v>
      </c>
      <c r="H310" s="68" t="s">
        <v>458</v>
      </c>
      <c r="I310" s="68" t="s">
        <v>458</v>
      </c>
      <c r="J310" s="68" t="s">
        <v>458</v>
      </c>
      <c r="K310" s="68" t="s">
        <v>458</v>
      </c>
      <c r="L310" s="68" t="s">
        <v>458</v>
      </c>
      <c r="M310" s="68" t="s">
        <v>458</v>
      </c>
      <c r="N310" s="68" t="s">
        <v>458</v>
      </c>
      <c r="O310" s="68" t="s">
        <v>458</v>
      </c>
      <c r="P310" s="68" t="s">
        <v>458</v>
      </c>
      <c r="Q310" s="68" t="s">
        <v>1439</v>
      </c>
      <c r="R310" s="68" t="s">
        <v>458</v>
      </c>
      <c r="S310" s="68" t="s">
        <v>458</v>
      </c>
      <c r="T310" s="68" t="s">
        <v>458</v>
      </c>
      <c r="U310" s="68" t="s">
        <v>458</v>
      </c>
      <c r="V310" s="68" t="s">
        <v>458</v>
      </c>
      <c r="W310" s="68" t="s">
        <v>458</v>
      </c>
      <c r="X310" s="68" t="s">
        <v>458</v>
      </c>
      <c r="Y310" s="68" t="s">
        <v>1439</v>
      </c>
      <c r="Z310" s="68" t="s">
        <v>458</v>
      </c>
      <c r="AA310" s="68" t="s">
        <v>458</v>
      </c>
      <c r="AB310" s="68" t="s">
        <v>458</v>
      </c>
      <c r="AC310" s="68" t="s">
        <v>458</v>
      </c>
      <c r="AD310" s="68" t="s">
        <v>458</v>
      </c>
      <c r="AE310" s="68" t="s">
        <v>458</v>
      </c>
      <c r="AF310" s="68" t="s">
        <v>458</v>
      </c>
      <c r="AG310" s="68" t="s">
        <v>458</v>
      </c>
      <c r="AH310" s="68" t="s">
        <v>458</v>
      </c>
      <c r="AI310" s="68" t="s">
        <v>458</v>
      </c>
      <c r="AJ310" s="68" t="s">
        <v>458</v>
      </c>
      <c r="AK310" s="68" t="s">
        <v>458</v>
      </c>
      <c r="AL310" s="68" t="s">
        <v>458</v>
      </c>
      <c r="AM310" s="68" t="s">
        <v>458</v>
      </c>
      <c r="AN310" s="68" t="s">
        <v>458</v>
      </c>
      <c r="AO310" s="68" t="s">
        <v>458</v>
      </c>
      <c r="AP310" s="68" t="s">
        <v>458</v>
      </c>
      <c r="AQ310" s="68" t="s">
        <v>458</v>
      </c>
      <c r="AR310" s="68" t="s">
        <v>458</v>
      </c>
      <c r="AS310" s="68" t="s">
        <v>458</v>
      </c>
      <c r="AT310" s="68" t="s">
        <v>458</v>
      </c>
      <c r="AU310" s="68" t="s">
        <v>458</v>
      </c>
      <c r="AV310" s="68" t="s">
        <v>458</v>
      </c>
      <c r="AW310" s="68" t="s">
        <v>458</v>
      </c>
      <c r="AX310" s="68" t="s">
        <v>458</v>
      </c>
      <c r="AY310" s="68" t="s">
        <v>458</v>
      </c>
      <c r="AZ310" s="68" t="s">
        <v>458</v>
      </c>
      <c r="BA310" s="68" t="s">
        <v>458</v>
      </c>
      <c r="BB310" s="68" t="s">
        <v>458</v>
      </c>
      <c r="BC310" s="68" t="s">
        <v>458</v>
      </c>
      <c r="BD310" s="68" t="s">
        <v>458</v>
      </c>
      <c r="BE310" s="68" t="s">
        <v>458</v>
      </c>
      <c r="BF310" s="68" t="s">
        <v>458</v>
      </c>
      <c r="BG310" s="68" t="s">
        <v>458</v>
      </c>
      <c r="BH310" s="68" t="s">
        <v>458</v>
      </c>
      <c r="BI310" s="68" t="s">
        <v>458</v>
      </c>
      <c r="BJ310" s="68" t="s">
        <v>458</v>
      </c>
      <c r="BK310" s="68" t="s">
        <v>458</v>
      </c>
      <c r="BL310" s="68" t="s">
        <v>458</v>
      </c>
      <c r="BM310" s="68" t="s">
        <v>458</v>
      </c>
      <c r="BN310" s="68" t="s">
        <v>1439</v>
      </c>
      <c r="BO310" s="68" t="s">
        <v>945</v>
      </c>
    </row>
    <row r="311" spans="1:67">
      <c r="A311" s="68">
        <v>309</v>
      </c>
      <c r="B311" s="68" t="s">
        <v>458</v>
      </c>
      <c r="C311" s="68" t="s">
        <v>458</v>
      </c>
      <c r="D311" s="68" t="s">
        <v>458</v>
      </c>
      <c r="E311" s="68" t="s">
        <v>458</v>
      </c>
      <c r="F311" s="68" t="s">
        <v>458</v>
      </c>
      <c r="G311" s="68" t="s">
        <v>458</v>
      </c>
      <c r="H311" s="68" t="s">
        <v>458</v>
      </c>
      <c r="I311" s="68" t="s">
        <v>458</v>
      </c>
      <c r="J311" s="68" t="s">
        <v>458</v>
      </c>
      <c r="K311" s="68" t="s">
        <v>458</v>
      </c>
      <c r="L311" s="68" t="s">
        <v>458</v>
      </c>
      <c r="M311" s="68" t="s">
        <v>458</v>
      </c>
      <c r="N311" s="68" t="s">
        <v>458</v>
      </c>
      <c r="O311" s="68" t="s">
        <v>458</v>
      </c>
      <c r="P311" s="68" t="s">
        <v>458</v>
      </c>
      <c r="Q311" s="68" t="s">
        <v>1439</v>
      </c>
      <c r="R311" s="68" t="s">
        <v>458</v>
      </c>
      <c r="S311" s="68" t="s">
        <v>458</v>
      </c>
      <c r="T311" s="68" t="s">
        <v>458</v>
      </c>
      <c r="U311" s="68" t="s">
        <v>458</v>
      </c>
      <c r="V311" s="68" t="s">
        <v>458</v>
      </c>
      <c r="W311" s="68" t="s">
        <v>458</v>
      </c>
      <c r="X311" s="68" t="s">
        <v>458</v>
      </c>
      <c r="Y311" s="68" t="s">
        <v>1439</v>
      </c>
      <c r="Z311" s="68" t="s">
        <v>458</v>
      </c>
      <c r="AA311" s="68" t="s">
        <v>458</v>
      </c>
      <c r="AB311" s="68" t="s">
        <v>458</v>
      </c>
      <c r="AC311" s="68" t="s">
        <v>458</v>
      </c>
      <c r="AD311" s="68" t="s">
        <v>458</v>
      </c>
      <c r="AE311" s="68" t="s">
        <v>458</v>
      </c>
      <c r="AF311" s="68" t="s">
        <v>458</v>
      </c>
      <c r="AG311" s="68" t="s">
        <v>458</v>
      </c>
      <c r="AH311" s="68" t="s">
        <v>458</v>
      </c>
      <c r="AI311" s="68" t="s">
        <v>458</v>
      </c>
      <c r="AJ311" s="68" t="s">
        <v>458</v>
      </c>
      <c r="AK311" s="68" t="s">
        <v>458</v>
      </c>
      <c r="AL311" s="68" t="s">
        <v>458</v>
      </c>
      <c r="AM311" s="68" t="s">
        <v>458</v>
      </c>
      <c r="AN311" s="68" t="s">
        <v>458</v>
      </c>
      <c r="AO311" s="68" t="s">
        <v>458</v>
      </c>
      <c r="AP311" s="68" t="s">
        <v>458</v>
      </c>
      <c r="AQ311" s="68" t="s">
        <v>458</v>
      </c>
      <c r="AR311" s="68" t="s">
        <v>458</v>
      </c>
      <c r="AS311" s="68" t="s">
        <v>458</v>
      </c>
      <c r="AT311" s="68" t="s">
        <v>458</v>
      </c>
      <c r="AU311" s="68" t="s">
        <v>458</v>
      </c>
      <c r="AV311" s="68" t="s">
        <v>458</v>
      </c>
      <c r="AW311" s="68" t="s">
        <v>458</v>
      </c>
      <c r="AX311" s="68" t="s">
        <v>458</v>
      </c>
      <c r="AY311" s="68" t="s">
        <v>458</v>
      </c>
      <c r="AZ311" s="68" t="s">
        <v>458</v>
      </c>
      <c r="BA311" s="68" t="s">
        <v>458</v>
      </c>
      <c r="BB311" s="68" t="s">
        <v>458</v>
      </c>
      <c r="BC311" s="68" t="s">
        <v>458</v>
      </c>
      <c r="BD311" s="68" t="s">
        <v>458</v>
      </c>
      <c r="BE311" s="68" t="s">
        <v>458</v>
      </c>
      <c r="BF311" s="68" t="s">
        <v>458</v>
      </c>
      <c r="BG311" s="68" t="s">
        <v>458</v>
      </c>
      <c r="BH311" s="68" t="s">
        <v>458</v>
      </c>
      <c r="BI311" s="68" t="s">
        <v>458</v>
      </c>
      <c r="BJ311" s="68" t="s">
        <v>458</v>
      </c>
      <c r="BK311" s="68" t="s">
        <v>458</v>
      </c>
      <c r="BL311" s="68" t="s">
        <v>458</v>
      </c>
      <c r="BM311" s="68" t="s">
        <v>458</v>
      </c>
      <c r="BN311" s="68" t="s">
        <v>1439</v>
      </c>
      <c r="BO311" s="68" t="s">
        <v>945</v>
      </c>
    </row>
    <row r="312" spans="1:67">
      <c r="A312" s="68">
        <v>310</v>
      </c>
      <c r="B312" s="68" t="s">
        <v>458</v>
      </c>
      <c r="C312" s="68" t="s">
        <v>458</v>
      </c>
      <c r="D312" s="68" t="s">
        <v>458</v>
      </c>
      <c r="E312" s="68" t="s">
        <v>458</v>
      </c>
      <c r="F312" s="68" t="s">
        <v>458</v>
      </c>
      <c r="G312" s="68" t="s">
        <v>458</v>
      </c>
      <c r="H312" s="68" t="s">
        <v>458</v>
      </c>
      <c r="I312" s="68" t="s">
        <v>458</v>
      </c>
      <c r="J312" s="68" t="s">
        <v>458</v>
      </c>
      <c r="K312" s="68" t="s">
        <v>458</v>
      </c>
      <c r="L312" s="68" t="s">
        <v>458</v>
      </c>
      <c r="M312" s="68" t="s">
        <v>458</v>
      </c>
      <c r="N312" s="68" t="s">
        <v>458</v>
      </c>
      <c r="O312" s="68" t="s">
        <v>458</v>
      </c>
      <c r="P312" s="68" t="s">
        <v>458</v>
      </c>
      <c r="Q312" s="68" t="s">
        <v>1439</v>
      </c>
      <c r="R312" s="68" t="s">
        <v>458</v>
      </c>
      <c r="S312" s="68" t="s">
        <v>458</v>
      </c>
      <c r="T312" s="68" t="s">
        <v>458</v>
      </c>
      <c r="U312" s="68" t="s">
        <v>458</v>
      </c>
      <c r="V312" s="68" t="s">
        <v>458</v>
      </c>
      <c r="W312" s="68" t="s">
        <v>458</v>
      </c>
      <c r="X312" s="68" t="s">
        <v>458</v>
      </c>
      <c r="Y312" s="68" t="s">
        <v>1439</v>
      </c>
      <c r="Z312" s="68" t="s">
        <v>458</v>
      </c>
      <c r="AA312" s="68" t="s">
        <v>458</v>
      </c>
      <c r="AB312" s="68" t="s">
        <v>458</v>
      </c>
      <c r="AC312" s="68" t="s">
        <v>458</v>
      </c>
      <c r="AD312" s="68" t="s">
        <v>458</v>
      </c>
      <c r="AE312" s="68" t="s">
        <v>458</v>
      </c>
      <c r="AF312" s="68" t="s">
        <v>458</v>
      </c>
      <c r="AG312" s="68" t="s">
        <v>458</v>
      </c>
      <c r="AH312" s="68" t="s">
        <v>458</v>
      </c>
      <c r="AI312" s="68" t="s">
        <v>458</v>
      </c>
      <c r="AJ312" s="68" t="s">
        <v>458</v>
      </c>
      <c r="AK312" s="68" t="s">
        <v>458</v>
      </c>
      <c r="AL312" s="68" t="s">
        <v>458</v>
      </c>
      <c r="AM312" s="68" t="s">
        <v>945</v>
      </c>
      <c r="AN312" s="68" t="s">
        <v>458</v>
      </c>
      <c r="AO312" s="68" t="s">
        <v>458</v>
      </c>
      <c r="AP312" s="68" t="s">
        <v>458</v>
      </c>
      <c r="AQ312" s="68" t="s">
        <v>458</v>
      </c>
      <c r="AR312" s="68" t="s">
        <v>458</v>
      </c>
      <c r="AS312" s="68" t="s">
        <v>458</v>
      </c>
      <c r="AT312" s="68" t="s">
        <v>458</v>
      </c>
      <c r="AU312" s="68" t="s">
        <v>458</v>
      </c>
      <c r="AV312" s="68" t="s">
        <v>458</v>
      </c>
      <c r="AW312" s="68" t="s">
        <v>458</v>
      </c>
      <c r="AX312" s="68" t="s">
        <v>458</v>
      </c>
      <c r="AY312" s="68" t="s">
        <v>458</v>
      </c>
      <c r="AZ312" s="68" t="s">
        <v>458</v>
      </c>
      <c r="BA312" s="68" t="s">
        <v>458</v>
      </c>
      <c r="BB312" s="68" t="s">
        <v>458</v>
      </c>
      <c r="BC312" s="68" t="s">
        <v>458</v>
      </c>
      <c r="BD312" s="68" t="s">
        <v>458</v>
      </c>
      <c r="BE312" s="68" t="s">
        <v>458</v>
      </c>
      <c r="BF312" s="68" t="s">
        <v>458</v>
      </c>
      <c r="BG312" s="68" t="s">
        <v>458</v>
      </c>
      <c r="BH312" s="68" t="s">
        <v>458</v>
      </c>
      <c r="BI312" s="68" t="s">
        <v>458</v>
      </c>
      <c r="BJ312" s="68" t="s">
        <v>458</v>
      </c>
      <c r="BK312" s="68" t="s">
        <v>458</v>
      </c>
      <c r="BL312" s="68" t="s">
        <v>458</v>
      </c>
      <c r="BM312" s="68" t="s">
        <v>458</v>
      </c>
      <c r="BN312" s="68" t="s">
        <v>1439</v>
      </c>
      <c r="BO312" s="68" t="s">
        <v>945</v>
      </c>
    </row>
    <row r="313" spans="1:67">
      <c r="A313" s="68">
        <v>311</v>
      </c>
      <c r="B313" s="68" t="s">
        <v>458</v>
      </c>
      <c r="C313" s="68" t="s">
        <v>458</v>
      </c>
      <c r="D313" s="68" t="s">
        <v>458</v>
      </c>
      <c r="E313" s="68" t="s">
        <v>458</v>
      </c>
      <c r="F313" s="68" t="s">
        <v>458</v>
      </c>
      <c r="G313" s="68" t="s">
        <v>458</v>
      </c>
      <c r="H313" s="68" t="s">
        <v>458</v>
      </c>
      <c r="I313" s="68" t="s">
        <v>458</v>
      </c>
      <c r="J313" s="68" t="s">
        <v>458</v>
      </c>
      <c r="K313" s="68" t="s">
        <v>458</v>
      </c>
      <c r="L313" s="68" t="s">
        <v>458</v>
      </c>
      <c r="M313" s="68" t="s">
        <v>458</v>
      </c>
      <c r="N313" s="68" t="s">
        <v>458</v>
      </c>
      <c r="O313" s="68" t="s">
        <v>458</v>
      </c>
      <c r="P313" s="68" t="s">
        <v>458</v>
      </c>
      <c r="Q313" s="68" t="s">
        <v>1439</v>
      </c>
      <c r="R313" s="68" t="s">
        <v>458</v>
      </c>
      <c r="S313" s="68" t="s">
        <v>458</v>
      </c>
      <c r="T313" s="68" t="s">
        <v>458</v>
      </c>
      <c r="U313" s="68" t="s">
        <v>458</v>
      </c>
      <c r="V313" s="68" t="s">
        <v>458</v>
      </c>
      <c r="W313" s="68" t="s">
        <v>458</v>
      </c>
      <c r="X313" s="68" t="s">
        <v>458</v>
      </c>
      <c r="Y313" s="68" t="s">
        <v>1439</v>
      </c>
      <c r="Z313" s="68" t="s">
        <v>458</v>
      </c>
      <c r="AA313" s="68" t="s">
        <v>458</v>
      </c>
      <c r="AB313" s="68" t="s">
        <v>458</v>
      </c>
      <c r="AC313" s="68" t="s">
        <v>458</v>
      </c>
      <c r="AD313" s="68" t="s">
        <v>458</v>
      </c>
      <c r="AE313" s="68" t="s">
        <v>458</v>
      </c>
      <c r="AF313" s="68" t="s">
        <v>458</v>
      </c>
      <c r="AG313" s="68" t="s">
        <v>458</v>
      </c>
      <c r="AH313" s="68" t="s">
        <v>458</v>
      </c>
      <c r="AI313" s="68" t="s">
        <v>458</v>
      </c>
      <c r="AJ313" s="68" t="s">
        <v>458</v>
      </c>
      <c r="AK313" s="68" t="s">
        <v>458</v>
      </c>
      <c r="AL313" s="68" t="s">
        <v>458</v>
      </c>
      <c r="AM313" s="68" t="s">
        <v>458</v>
      </c>
      <c r="AN313" s="68" t="s">
        <v>458</v>
      </c>
      <c r="AO313" s="68" t="s">
        <v>458</v>
      </c>
      <c r="AP313" s="68" t="s">
        <v>458</v>
      </c>
      <c r="AQ313" s="68" t="s">
        <v>458</v>
      </c>
      <c r="AR313" s="68" t="s">
        <v>458</v>
      </c>
      <c r="AS313" s="68" t="s">
        <v>458</v>
      </c>
      <c r="AT313" s="68" t="s">
        <v>458</v>
      </c>
      <c r="AU313" s="68" t="s">
        <v>458</v>
      </c>
      <c r="AV313" s="68" t="s">
        <v>458</v>
      </c>
      <c r="AW313" s="68" t="s">
        <v>458</v>
      </c>
      <c r="AX313" s="68" t="s">
        <v>458</v>
      </c>
      <c r="AY313" s="68" t="s">
        <v>458</v>
      </c>
      <c r="AZ313" s="68" t="s">
        <v>458</v>
      </c>
      <c r="BA313" s="68" t="s">
        <v>458</v>
      </c>
      <c r="BB313" s="68" t="s">
        <v>458</v>
      </c>
      <c r="BC313" s="68" t="s">
        <v>458</v>
      </c>
      <c r="BD313" s="68" t="s">
        <v>458</v>
      </c>
      <c r="BE313" s="68" t="s">
        <v>458</v>
      </c>
      <c r="BF313" s="68" t="s">
        <v>458</v>
      </c>
      <c r="BG313" s="68" t="s">
        <v>458</v>
      </c>
      <c r="BH313" s="68" t="s">
        <v>458</v>
      </c>
      <c r="BI313" s="68" t="s">
        <v>458</v>
      </c>
      <c r="BJ313" s="68" t="s">
        <v>458</v>
      </c>
      <c r="BK313" s="68" t="s">
        <v>458</v>
      </c>
      <c r="BL313" s="68" t="s">
        <v>458</v>
      </c>
      <c r="BM313" s="68" t="s">
        <v>458</v>
      </c>
      <c r="BN313" s="68" t="s">
        <v>1439</v>
      </c>
      <c r="BO313" s="68" t="s">
        <v>945</v>
      </c>
    </row>
    <row r="314" spans="1:67">
      <c r="A314" s="68">
        <v>312</v>
      </c>
      <c r="B314" s="68" t="s">
        <v>458</v>
      </c>
      <c r="C314" s="68" t="s">
        <v>458</v>
      </c>
      <c r="D314" s="68" t="s">
        <v>458</v>
      </c>
      <c r="E314" s="68" t="s">
        <v>458</v>
      </c>
      <c r="F314" s="68" t="s">
        <v>458</v>
      </c>
      <c r="G314" s="68" t="s">
        <v>458</v>
      </c>
      <c r="H314" s="68" t="s">
        <v>458</v>
      </c>
      <c r="I314" s="68" t="s">
        <v>458</v>
      </c>
      <c r="J314" s="68" t="s">
        <v>458</v>
      </c>
      <c r="K314" s="68" t="s">
        <v>458</v>
      </c>
      <c r="L314" s="68" t="s">
        <v>458</v>
      </c>
      <c r="M314" s="68" t="s">
        <v>458</v>
      </c>
      <c r="N314" s="68" t="s">
        <v>458</v>
      </c>
      <c r="O314" s="68" t="s">
        <v>458</v>
      </c>
      <c r="P314" s="68" t="s">
        <v>458</v>
      </c>
      <c r="Q314" s="68" t="s">
        <v>1439</v>
      </c>
      <c r="R314" s="68" t="s">
        <v>458</v>
      </c>
      <c r="S314" s="68" t="s">
        <v>458</v>
      </c>
      <c r="T314" s="68" t="s">
        <v>458</v>
      </c>
      <c r="U314" s="68" t="s">
        <v>458</v>
      </c>
      <c r="V314" s="68" t="s">
        <v>458</v>
      </c>
      <c r="W314" s="68" t="s">
        <v>458</v>
      </c>
      <c r="X314" s="68" t="s">
        <v>458</v>
      </c>
      <c r="Y314" s="68" t="s">
        <v>1439</v>
      </c>
      <c r="Z314" s="68" t="s">
        <v>458</v>
      </c>
      <c r="AA314" s="68" t="s">
        <v>458</v>
      </c>
      <c r="AB314" s="68" t="s">
        <v>458</v>
      </c>
      <c r="AC314" s="68" t="s">
        <v>458</v>
      </c>
      <c r="AD314" s="68" t="s">
        <v>458</v>
      </c>
      <c r="AE314" s="68" t="s">
        <v>458</v>
      </c>
      <c r="AF314" s="68" t="s">
        <v>458</v>
      </c>
      <c r="AG314" s="68" t="s">
        <v>458</v>
      </c>
      <c r="AH314" s="68" t="s">
        <v>458</v>
      </c>
      <c r="AI314" s="68" t="s">
        <v>458</v>
      </c>
      <c r="AJ314" s="68" t="s">
        <v>458</v>
      </c>
      <c r="AK314" s="68" t="s">
        <v>458</v>
      </c>
      <c r="AL314" s="68" t="s">
        <v>458</v>
      </c>
      <c r="AM314" s="68" t="s">
        <v>458</v>
      </c>
      <c r="AN314" s="68" t="s">
        <v>458</v>
      </c>
      <c r="AO314" s="68" t="s">
        <v>458</v>
      </c>
      <c r="AP314" s="68" t="s">
        <v>458</v>
      </c>
      <c r="AQ314" s="68" t="s">
        <v>458</v>
      </c>
      <c r="AR314" s="68" t="s">
        <v>458</v>
      </c>
      <c r="AS314" s="68" t="s">
        <v>458</v>
      </c>
      <c r="AT314" s="68" t="s">
        <v>458</v>
      </c>
      <c r="AU314" s="68" t="s">
        <v>458</v>
      </c>
      <c r="AV314" s="68" t="s">
        <v>458</v>
      </c>
      <c r="AW314" s="68" t="s">
        <v>458</v>
      </c>
      <c r="AX314" s="68" t="s">
        <v>458</v>
      </c>
      <c r="AY314" s="68" t="s">
        <v>458</v>
      </c>
      <c r="AZ314" s="68" t="s">
        <v>458</v>
      </c>
      <c r="BA314" s="68" t="s">
        <v>458</v>
      </c>
      <c r="BB314" s="68" t="s">
        <v>458</v>
      </c>
      <c r="BC314" s="68" t="s">
        <v>458</v>
      </c>
      <c r="BD314" s="68" t="s">
        <v>458</v>
      </c>
      <c r="BE314" s="68" t="s">
        <v>458</v>
      </c>
      <c r="BF314" s="68" t="s">
        <v>458</v>
      </c>
      <c r="BG314" s="68" t="s">
        <v>458</v>
      </c>
      <c r="BH314" s="68" t="s">
        <v>458</v>
      </c>
      <c r="BI314" s="68" t="s">
        <v>458</v>
      </c>
      <c r="BJ314" s="68" t="s">
        <v>458</v>
      </c>
      <c r="BK314" s="68" t="s">
        <v>458</v>
      </c>
      <c r="BL314" s="68" t="s">
        <v>458</v>
      </c>
      <c r="BM314" s="68" t="s">
        <v>458</v>
      </c>
      <c r="BN314" s="68" t="s">
        <v>1439</v>
      </c>
      <c r="BO314" s="68" t="s">
        <v>945</v>
      </c>
    </row>
    <row r="315" spans="1:67">
      <c r="A315" s="68">
        <v>313</v>
      </c>
      <c r="B315" s="68" t="s">
        <v>458</v>
      </c>
      <c r="C315" s="68" t="s">
        <v>458</v>
      </c>
      <c r="D315" s="68" t="s">
        <v>458</v>
      </c>
      <c r="E315" s="68" t="s">
        <v>458</v>
      </c>
      <c r="F315" s="68" t="s">
        <v>458</v>
      </c>
      <c r="G315" s="68" t="s">
        <v>458</v>
      </c>
      <c r="H315" s="68" t="s">
        <v>458</v>
      </c>
      <c r="I315" s="68" t="s">
        <v>458</v>
      </c>
      <c r="J315" s="68" t="s">
        <v>458</v>
      </c>
      <c r="K315" s="68" t="s">
        <v>458</v>
      </c>
      <c r="L315" s="68" t="s">
        <v>458</v>
      </c>
      <c r="M315" s="68" t="s">
        <v>458</v>
      </c>
      <c r="N315" s="68" t="s">
        <v>458</v>
      </c>
      <c r="O315" s="68" t="s">
        <v>458</v>
      </c>
      <c r="P315" s="68" t="s">
        <v>458</v>
      </c>
      <c r="Q315" s="68" t="s">
        <v>1439</v>
      </c>
      <c r="R315" s="68" t="s">
        <v>458</v>
      </c>
      <c r="S315" s="68" t="s">
        <v>458</v>
      </c>
      <c r="T315" s="68" t="s">
        <v>458</v>
      </c>
      <c r="U315" s="68" t="s">
        <v>458</v>
      </c>
      <c r="V315" s="68" t="s">
        <v>458</v>
      </c>
      <c r="W315" s="68" t="s">
        <v>458</v>
      </c>
      <c r="X315" s="68" t="s">
        <v>458</v>
      </c>
      <c r="Y315" s="68" t="s">
        <v>1439</v>
      </c>
      <c r="Z315" s="68" t="s">
        <v>458</v>
      </c>
      <c r="AA315" s="68" t="s">
        <v>458</v>
      </c>
      <c r="AB315" s="68" t="s">
        <v>458</v>
      </c>
      <c r="AC315" s="68" t="s">
        <v>458</v>
      </c>
      <c r="AD315" s="68" t="s">
        <v>458</v>
      </c>
      <c r="AE315" s="68" t="s">
        <v>458</v>
      </c>
      <c r="AF315" s="68" t="s">
        <v>458</v>
      </c>
      <c r="AG315" s="68" t="s">
        <v>458</v>
      </c>
      <c r="AH315" s="68" t="s">
        <v>458</v>
      </c>
      <c r="AI315" s="68" t="s">
        <v>458</v>
      </c>
      <c r="AJ315" s="68" t="s">
        <v>458</v>
      </c>
      <c r="AK315" s="68" t="s">
        <v>458</v>
      </c>
      <c r="AL315" s="68" t="s">
        <v>458</v>
      </c>
      <c r="AM315" s="68" t="s">
        <v>458</v>
      </c>
      <c r="AN315" s="68" t="s">
        <v>458</v>
      </c>
      <c r="AO315" s="68" t="s">
        <v>458</v>
      </c>
      <c r="AP315" s="68" t="s">
        <v>458</v>
      </c>
      <c r="AQ315" s="68" t="s">
        <v>458</v>
      </c>
      <c r="AR315" s="68" t="s">
        <v>458</v>
      </c>
      <c r="AS315" s="68" t="s">
        <v>458</v>
      </c>
      <c r="AT315" s="68" t="s">
        <v>458</v>
      </c>
      <c r="AU315" s="68" t="s">
        <v>458</v>
      </c>
      <c r="AV315" s="68" t="s">
        <v>458</v>
      </c>
      <c r="AW315" s="68" t="s">
        <v>458</v>
      </c>
      <c r="AX315" s="68" t="s">
        <v>458</v>
      </c>
      <c r="AY315" s="68" t="s">
        <v>458</v>
      </c>
      <c r="AZ315" s="68" t="s">
        <v>458</v>
      </c>
      <c r="BA315" s="68" t="s">
        <v>458</v>
      </c>
      <c r="BB315" s="68" t="s">
        <v>458</v>
      </c>
      <c r="BC315" s="68" t="s">
        <v>458</v>
      </c>
      <c r="BD315" s="68" t="s">
        <v>458</v>
      </c>
      <c r="BE315" s="68" t="s">
        <v>458</v>
      </c>
      <c r="BF315" s="68" t="s">
        <v>458</v>
      </c>
      <c r="BG315" s="68" t="s">
        <v>458</v>
      </c>
      <c r="BH315" s="68" t="s">
        <v>458</v>
      </c>
      <c r="BI315" s="68" t="s">
        <v>458</v>
      </c>
      <c r="BJ315" s="68" t="s">
        <v>458</v>
      </c>
      <c r="BK315" s="68" t="s">
        <v>458</v>
      </c>
      <c r="BL315" s="68" t="s">
        <v>458</v>
      </c>
      <c r="BM315" s="68" t="s">
        <v>458</v>
      </c>
      <c r="BN315" s="68" t="s">
        <v>1439</v>
      </c>
      <c r="BO315" s="68" t="s">
        <v>945</v>
      </c>
    </row>
    <row r="316" spans="1:67">
      <c r="A316" s="68">
        <v>314</v>
      </c>
      <c r="B316" s="68" t="s">
        <v>458</v>
      </c>
      <c r="C316" s="68" t="s">
        <v>458</v>
      </c>
      <c r="D316" s="68" t="s">
        <v>458</v>
      </c>
      <c r="E316" s="68" t="s">
        <v>458</v>
      </c>
      <c r="F316" s="68" t="s">
        <v>458</v>
      </c>
      <c r="G316" s="68" t="s">
        <v>458</v>
      </c>
      <c r="H316" s="68" t="s">
        <v>458</v>
      </c>
      <c r="I316" s="68" t="s">
        <v>458</v>
      </c>
      <c r="J316" s="68" t="s">
        <v>458</v>
      </c>
      <c r="K316" s="68" t="s">
        <v>458</v>
      </c>
      <c r="L316" s="68" t="s">
        <v>458</v>
      </c>
      <c r="M316" s="68" t="s">
        <v>458</v>
      </c>
      <c r="N316" s="68" t="s">
        <v>458</v>
      </c>
      <c r="O316" s="68" t="s">
        <v>458</v>
      </c>
      <c r="P316" s="68" t="s">
        <v>458</v>
      </c>
      <c r="Q316" s="68" t="s">
        <v>1439</v>
      </c>
      <c r="R316" s="68" t="s">
        <v>458</v>
      </c>
      <c r="S316" s="68" t="s">
        <v>458</v>
      </c>
      <c r="T316" s="68" t="s">
        <v>458</v>
      </c>
      <c r="U316" s="68" t="s">
        <v>458</v>
      </c>
      <c r="V316" s="68" t="s">
        <v>458</v>
      </c>
      <c r="W316" s="68" t="s">
        <v>458</v>
      </c>
      <c r="X316" s="68" t="s">
        <v>458</v>
      </c>
      <c r="Y316" s="68" t="s">
        <v>1439</v>
      </c>
      <c r="Z316" s="68" t="s">
        <v>458</v>
      </c>
      <c r="AA316" s="68" t="s">
        <v>458</v>
      </c>
      <c r="AB316" s="68" t="s">
        <v>458</v>
      </c>
      <c r="AC316" s="68" t="s">
        <v>458</v>
      </c>
      <c r="AD316" s="68" t="s">
        <v>458</v>
      </c>
      <c r="AE316" s="68" t="s">
        <v>458</v>
      </c>
      <c r="AF316" s="68" t="s">
        <v>458</v>
      </c>
      <c r="AG316" s="68" t="s">
        <v>458</v>
      </c>
      <c r="AH316" s="68" t="s">
        <v>458</v>
      </c>
      <c r="AI316" s="68" t="s">
        <v>458</v>
      </c>
      <c r="AJ316" s="68" t="s">
        <v>458</v>
      </c>
      <c r="AK316" s="68" t="s">
        <v>458</v>
      </c>
      <c r="AL316" s="68" t="s">
        <v>458</v>
      </c>
      <c r="AM316" s="68" t="s">
        <v>458</v>
      </c>
      <c r="AN316" s="68" t="s">
        <v>458</v>
      </c>
      <c r="AO316" s="68" t="s">
        <v>458</v>
      </c>
      <c r="AP316" s="68" t="s">
        <v>458</v>
      </c>
      <c r="AQ316" s="68" t="s">
        <v>458</v>
      </c>
      <c r="AR316" s="68" t="s">
        <v>458</v>
      </c>
      <c r="AS316" s="68" t="s">
        <v>458</v>
      </c>
      <c r="AT316" s="68" t="s">
        <v>458</v>
      </c>
      <c r="AU316" s="68" t="s">
        <v>458</v>
      </c>
      <c r="AV316" s="68" t="s">
        <v>458</v>
      </c>
      <c r="AW316" s="68" t="s">
        <v>458</v>
      </c>
      <c r="AX316" s="68" t="s">
        <v>458</v>
      </c>
      <c r="AY316" s="68" t="s">
        <v>458</v>
      </c>
      <c r="AZ316" s="68" t="s">
        <v>458</v>
      </c>
      <c r="BA316" s="68" t="s">
        <v>458</v>
      </c>
      <c r="BB316" s="68" t="s">
        <v>458</v>
      </c>
      <c r="BC316" s="68" t="s">
        <v>458</v>
      </c>
      <c r="BD316" s="68" t="s">
        <v>458</v>
      </c>
      <c r="BE316" s="68" t="s">
        <v>458</v>
      </c>
      <c r="BF316" s="68" t="s">
        <v>458</v>
      </c>
      <c r="BG316" s="68" t="s">
        <v>458</v>
      </c>
      <c r="BH316" s="68" t="s">
        <v>458</v>
      </c>
      <c r="BI316" s="68" t="s">
        <v>458</v>
      </c>
      <c r="BJ316" s="68" t="s">
        <v>458</v>
      </c>
      <c r="BK316" s="68" t="s">
        <v>458</v>
      </c>
      <c r="BL316" s="68" t="s">
        <v>458</v>
      </c>
      <c r="BM316" s="68" t="s">
        <v>458</v>
      </c>
      <c r="BN316" s="68" t="s">
        <v>1439</v>
      </c>
      <c r="BO316" s="68" t="s">
        <v>945</v>
      </c>
    </row>
    <row r="317" spans="1:67">
      <c r="A317" s="68">
        <v>315</v>
      </c>
      <c r="B317" s="68" t="s">
        <v>458</v>
      </c>
      <c r="C317" s="68" t="s">
        <v>458</v>
      </c>
      <c r="D317" s="68" t="s">
        <v>458</v>
      </c>
      <c r="E317" s="68" t="s">
        <v>458</v>
      </c>
      <c r="F317" s="68" t="s">
        <v>458</v>
      </c>
      <c r="G317" s="68" t="s">
        <v>458</v>
      </c>
      <c r="H317" s="68" t="s">
        <v>458</v>
      </c>
      <c r="I317" s="68" t="s">
        <v>458</v>
      </c>
      <c r="J317" s="68" t="s">
        <v>458</v>
      </c>
      <c r="K317" s="68" t="s">
        <v>458</v>
      </c>
      <c r="L317" s="68" t="s">
        <v>458</v>
      </c>
      <c r="M317" s="68" t="s">
        <v>458</v>
      </c>
      <c r="N317" s="68" t="s">
        <v>458</v>
      </c>
      <c r="O317" s="68" t="s">
        <v>458</v>
      </c>
      <c r="P317" s="68" t="s">
        <v>458</v>
      </c>
      <c r="Q317" s="68" t="s">
        <v>1439</v>
      </c>
      <c r="R317" s="68" t="s">
        <v>458</v>
      </c>
      <c r="S317" s="68" t="s">
        <v>458</v>
      </c>
      <c r="T317" s="68" t="s">
        <v>458</v>
      </c>
      <c r="U317" s="68" t="s">
        <v>458</v>
      </c>
      <c r="V317" s="68" t="s">
        <v>458</v>
      </c>
      <c r="W317" s="68" t="s">
        <v>458</v>
      </c>
      <c r="X317" s="68" t="s">
        <v>458</v>
      </c>
      <c r="Y317" s="68" t="s">
        <v>1439</v>
      </c>
      <c r="Z317" s="68" t="s">
        <v>458</v>
      </c>
      <c r="AA317" s="68" t="s">
        <v>458</v>
      </c>
      <c r="AB317" s="68" t="s">
        <v>458</v>
      </c>
      <c r="AC317" s="68" t="s">
        <v>458</v>
      </c>
      <c r="AD317" s="68" t="s">
        <v>458</v>
      </c>
      <c r="AE317" s="68" t="s">
        <v>458</v>
      </c>
      <c r="AF317" s="68" t="s">
        <v>458</v>
      </c>
      <c r="AG317" s="68" t="s">
        <v>458</v>
      </c>
      <c r="AH317" s="68" t="s">
        <v>458</v>
      </c>
      <c r="AI317" s="68" t="s">
        <v>458</v>
      </c>
      <c r="AJ317" s="68" t="s">
        <v>458</v>
      </c>
      <c r="AK317" s="68" t="s">
        <v>458</v>
      </c>
      <c r="AL317" s="68" t="s">
        <v>458</v>
      </c>
      <c r="AM317" s="68" t="s">
        <v>458</v>
      </c>
      <c r="AN317" s="68" t="s">
        <v>458</v>
      </c>
      <c r="AO317" s="68" t="s">
        <v>458</v>
      </c>
      <c r="AP317" s="68" t="s">
        <v>458</v>
      </c>
      <c r="AQ317" s="68" t="s">
        <v>458</v>
      </c>
      <c r="AR317" s="68" t="s">
        <v>458</v>
      </c>
      <c r="AS317" s="68" t="s">
        <v>458</v>
      </c>
      <c r="AT317" s="68" t="s">
        <v>458</v>
      </c>
      <c r="AU317" s="68" t="s">
        <v>458</v>
      </c>
      <c r="AV317" s="68" t="s">
        <v>458</v>
      </c>
      <c r="AW317" s="68" t="s">
        <v>458</v>
      </c>
      <c r="AX317" s="68" t="s">
        <v>458</v>
      </c>
      <c r="AY317" s="68" t="s">
        <v>458</v>
      </c>
      <c r="AZ317" s="68" t="s">
        <v>458</v>
      </c>
      <c r="BA317" s="68" t="s">
        <v>458</v>
      </c>
      <c r="BB317" s="68" t="s">
        <v>458</v>
      </c>
      <c r="BC317" s="68" t="s">
        <v>458</v>
      </c>
      <c r="BD317" s="68" t="s">
        <v>458</v>
      </c>
      <c r="BE317" s="68" t="s">
        <v>458</v>
      </c>
      <c r="BF317" s="68" t="s">
        <v>458</v>
      </c>
      <c r="BG317" s="68" t="s">
        <v>458</v>
      </c>
      <c r="BH317" s="68" t="s">
        <v>458</v>
      </c>
      <c r="BI317" s="68" t="s">
        <v>458</v>
      </c>
      <c r="BJ317" s="68" t="s">
        <v>458</v>
      </c>
      <c r="BK317" s="68" t="s">
        <v>458</v>
      </c>
      <c r="BL317" s="68" t="s">
        <v>458</v>
      </c>
      <c r="BM317" s="68" t="s">
        <v>458</v>
      </c>
      <c r="BN317" s="68" t="s">
        <v>1439</v>
      </c>
      <c r="BO317" s="158" t="s">
        <v>945</v>
      </c>
    </row>
    <row r="318" spans="1:67">
      <c r="A318" s="68">
        <v>316</v>
      </c>
      <c r="B318" s="68" t="s">
        <v>458</v>
      </c>
      <c r="C318" s="68" t="s">
        <v>458</v>
      </c>
      <c r="D318" s="68" t="s">
        <v>458</v>
      </c>
      <c r="E318" s="68" t="s">
        <v>458</v>
      </c>
      <c r="F318" s="68" t="s">
        <v>458</v>
      </c>
      <c r="G318" s="68" t="s">
        <v>458</v>
      </c>
      <c r="H318" s="68" t="s">
        <v>458</v>
      </c>
      <c r="I318" s="68" t="s">
        <v>458</v>
      </c>
      <c r="J318" s="68" t="s">
        <v>458</v>
      </c>
      <c r="K318" s="68" t="s">
        <v>458</v>
      </c>
      <c r="L318" s="68" t="s">
        <v>458</v>
      </c>
      <c r="M318" s="68" t="s">
        <v>458</v>
      </c>
      <c r="N318" s="68" t="s">
        <v>458</v>
      </c>
      <c r="O318" s="68" t="s">
        <v>458</v>
      </c>
      <c r="P318" s="68" t="s">
        <v>458</v>
      </c>
      <c r="Q318" s="68" t="s">
        <v>1439</v>
      </c>
      <c r="R318" s="68" t="s">
        <v>458</v>
      </c>
      <c r="S318" s="68" t="s">
        <v>458</v>
      </c>
      <c r="T318" s="68" t="s">
        <v>458</v>
      </c>
      <c r="U318" s="68" t="s">
        <v>458</v>
      </c>
      <c r="V318" s="68" t="s">
        <v>458</v>
      </c>
      <c r="W318" s="68" t="s">
        <v>458</v>
      </c>
      <c r="X318" s="68" t="s">
        <v>458</v>
      </c>
      <c r="Y318" s="68" t="s">
        <v>1439</v>
      </c>
      <c r="Z318" s="68" t="s">
        <v>458</v>
      </c>
      <c r="AA318" s="68" t="s">
        <v>458</v>
      </c>
      <c r="AB318" s="68" t="s">
        <v>458</v>
      </c>
      <c r="AC318" s="68" t="s">
        <v>458</v>
      </c>
      <c r="AD318" s="68" t="s">
        <v>458</v>
      </c>
      <c r="AE318" s="68" t="s">
        <v>458</v>
      </c>
      <c r="AF318" s="68" t="s">
        <v>458</v>
      </c>
      <c r="AG318" s="68" t="s">
        <v>458</v>
      </c>
      <c r="AH318" s="68" t="s">
        <v>458</v>
      </c>
      <c r="AI318" s="68" t="s">
        <v>458</v>
      </c>
      <c r="AJ318" s="68" t="s">
        <v>458</v>
      </c>
      <c r="AK318" s="68" t="s">
        <v>458</v>
      </c>
      <c r="AL318" s="68" t="s">
        <v>458</v>
      </c>
      <c r="AM318" s="68" t="s">
        <v>458</v>
      </c>
      <c r="AN318" s="68" t="s">
        <v>458</v>
      </c>
      <c r="AO318" s="68" t="s">
        <v>458</v>
      </c>
      <c r="AP318" s="68" t="s">
        <v>458</v>
      </c>
      <c r="AQ318" s="68" t="s">
        <v>458</v>
      </c>
      <c r="AR318" s="68" t="s">
        <v>458</v>
      </c>
      <c r="AS318" s="68" t="s">
        <v>458</v>
      </c>
      <c r="AT318" s="68" t="s">
        <v>458</v>
      </c>
      <c r="AU318" s="68" t="s">
        <v>458</v>
      </c>
      <c r="AV318" s="68" t="s">
        <v>458</v>
      </c>
      <c r="AW318" s="68" t="s">
        <v>458</v>
      </c>
      <c r="AX318" s="68" t="s">
        <v>458</v>
      </c>
      <c r="AY318" s="68" t="s">
        <v>458</v>
      </c>
      <c r="AZ318" s="68" t="s">
        <v>458</v>
      </c>
      <c r="BA318" s="68" t="s">
        <v>458</v>
      </c>
      <c r="BB318" s="68" t="s">
        <v>458</v>
      </c>
      <c r="BC318" s="68" t="s">
        <v>458</v>
      </c>
      <c r="BD318" s="68" t="s">
        <v>458</v>
      </c>
      <c r="BE318" s="68" t="s">
        <v>458</v>
      </c>
      <c r="BF318" s="68" t="s">
        <v>458</v>
      </c>
      <c r="BG318" s="68" t="s">
        <v>458</v>
      </c>
      <c r="BH318" s="68" t="s">
        <v>458</v>
      </c>
      <c r="BI318" s="68" t="s">
        <v>458</v>
      </c>
      <c r="BJ318" s="68" t="s">
        <v>458</v>
      </c>
      <c r="BK318" s="68" t="s">
        <v>458</v>
      </c>
      <c r="BL318" s="68" t="s">
        <v>458</v>
      </c>
      <c r="BM318" s="68" t="s">
        <v>458</v>
      </c>
      <c r="BN318" s="68" t="s">
        <v>1439</v>
      </c>
      <c r="BO318" s="158" t="s">
        <v>945</v>
      </c>
    </row>
  </sheetData>
  <phoneticPr fontId="10"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2" tint="0.499984740745262"/>
  </sheetPr>
  <dimension ref="A1:CH1622"/>
  <sheetViews>
    <sheetView showGridLines="0" zoomScale="40" zoomScaleNormal="40" workbookViewId="0">
      <selection activeCell="BC2" sqref="BC2:BE264"/>
    </sheetView>
  </sheetViews>
  <sheetFormatPr defaultColWidth="9.109375" defaultRowHeight="15"/>
  <cols>
    <col min="1" max="1" width="4.21875" style="11" bestFit="1" customWidth="1"/>
    <col min="2" max="2" width="22.88671875" style="13" customWidth="1"/>
    <col min="3" max="6" width="13.109375" style="13" customWidth="1"/>
    <col min="7" max="8" width="16.77734375" style="13" customWidth="1"/>
    <col min="9" max="9" width="6.109375" style="13" customWidth="1"/>
    <col min="10" max="10" width="25.33203125" style="13" customWidth="1"/>
    <col min="11" max="12" width="9.5546875" style="13" customWidth="1"/>
    <col min="13" max="15" width="9.5546875" style="14" customWidth="1"/>
    <col min="16" max="16" width="27.33203125" style="15" customWidth="1"/>
    <col min="17" max="17" width="15.88671875" style="18" customWidth="1"/>
    <col min="18" max="20" width="13.44140625" style="18" customWidth="1"/>
    <col min="21" max="21" width="9.109375" style="18"/>
    <col min="22" max="22" width="28.44140625" style="18" customWidth="1"/>
    <col min="23" max="23" width="7.33203125" style="13" customWidth="1"/>
    <col min="24" max="25" width="13.44140625" style="13" customWidth="1"/>
    <col min="26" max="26" width="9.44140625" style="13" customWidth="1"/>
    <col min="27" max="27" width="11" style="16" customWidth="1"/>
    <col min="28" max="28" width="48.5546875" style="17" customWidth="1"/>
    <col min="29" max="16384" width="9.109375" style="13"/>
  </cols>
  <sheetData>
    <row r="1" spans="1:86" ht="15.75">
      <c r="A1"/>
      <c r="B1"/>
      <c r="C1"/>
      <c r="D1"/>
      <c r="E1"/>
      <c r="F1"/>
      <c r="G1"/>
      <c r="H1"/>
      <c r="I1"/>
      <c r="J1"/>
      <c r="K1"/>
      <c r="L1"/>
      <c r="M1"/>
      <c r="N1"/>
      <c r="O1"/>
      <c r="P1"/>
      <c r="W1" s="18"/>
      <c r="X1" s="18"/>
      <c r="AA1" s="13"/>
      <c r="AB1" s="13"/>
      <c r="BL1" s="13" t="s">
        <v>535</v>
      </c>
      <c r="BM1" s="13" t="s">
        <v>493</v>
      </c>
      <c r="BN1" s="13" t="s">
        <v>98</v>
      </c>
      <c r="BO1" s="13" t="s">
        <v>479</v>
      </c>
      <c r="BP1" s="13" t="s">
        <v>46</v>
      </c>
      <c r="BV1" s="13">
        <v>45233</v>
      </c>
      <c r="BX1" s="13" t="s">
        <v>840</v>
      </c>
      <c r="BY1" s="13" t="s">
        <v>841</v>
      </c>
      <c r="CC1" s="13" t="s">
        <v>842</v>
      </c>
    </row>
    <row r="2" spans="1:86" ht="15.75">
      <c r="A2" s="62" t="s">
        <v>36</v>
      </c>
      <c r="B2" s="43" t="s">
        <v>4</v>
      </c>
      <c r="C2" s="44" t="s">
        <v>157</v>
      </c>
      <c r="D2" s="44" t="s">
        <v>158</v>
      </c>
      <c r="E2" s="44" t="s">
        <v>159</v>
      </c>
      <c r="F2" s="44" t="s">
        <v>160</v>
      </c>
      <c r="G2" s="45" t="s">
        <v>581</v>
      </c>
      <c r="H2" s="45" t="s">
        <v>190</v>
      </c>
      <c r="I2" s="37"/>
      <c r="J2" s="171" t="s">
        <v>36</v>
      </c>
      <c r="K2" s="172" t="s">
        <v>342</v>
      </c>
      <c r="L2" s="173" t="s">
        <v>157</v>
      </c>
      <c r="M2" s="173" t="s">
        <v>158</v>
      </c>
      <c r="N2" s="172" t="s">
        <v>159</v>
      </c>
      <c r="O2" s="172" t="s">
        <v>160</v>
      </c>
      <c r="P2" s="174" t="s">
        <v>581</v>
      </c>
      <c r="Q2" s="175" t="s">
        <v>190</v>
      </c>
      <c r="R2" s="40"/>
      <c r="S2" s="171" t="s">
        <v>36</v>
      </c>
      <c r="T2" s="174" t="s">
        <v>47</v>
      </c>
      <c r="U2" s="174" t="s">
        <v>332</v>
      </c>
      <c r="V2" s="174" t="s">
        <v>15</v>
      </c>
      <c r="W2" s="174" t="s">
        <v>16</v>
      </c>
      <c r="X2" s="174" t="s">
        <v>17</v>
      </c>
      <c r="Y2" s="174" t="s">
        <v>18</v>
      </c>
      <c r="Z2" s="174" t="s">
        <v>582</v>
      </c>
      <c r="AA2" s="174" t="s">
        <v>583</v>
      </c>
      <c r="AB2" s="174" t="s">
        <v>584</v>
      </c>
      <c r="AC2" s="174" t="s">
        <v>585</v>
      </c>
      <c r="AD2" s="174" t="s">
        <v>586</v>
      </c>
      <c r="AE2" s="175" t="s">
        <v>587</v>
      </c>
      <c r="AF2" s="42"/>
      <c r="AG2" s="171" t="s">
        <v>36</v>
      </c>
      <c r="AH2" s="186" t="s">
        <v>557</v>
      </c>
      <c r="AI2" s="186" t="s">
        <v>1026</v>
      </c>
      <c r="AJ2" s="186" t="s">
        <v>1027</v>
      </c>
      <c r="AK2" s="186" t="s">
        <v>1028</v>
      </c>
      <c r="AL2" s="186" t="s">
        <v>1029</v>
      </c>
      <c r="AM2" s="186" t="s">
        <v>588</v>
      </c>
      <c r="AN2" s="174" t="s">
        <v>582</v>
      </c>
      <c r="AO2" s="174" t="s">
        <v>583</v>
      </c>
      <c r="AP2" s="174" t="s">
        <v>584</v>
      </c>
      <c r="AQ2" s="174" t="s">
        <v>585</v>
      </c>
      <c r="AR2" s="174" t="s">
        <v>586</v>
      </c>
      <c r="AS2" s="175" t="s">
        <v>587</v>
      </c>
      <c r="AT2" s="37"/>
      <c r="AU2" s="37"/>
      <c r="AV2" s="37"/>
      <c r="AW2" s="37"/>
      <c r="AX2" s="37"/>
      <c r="AY2" s="37"/>
      <c r="AZ2" s="37"/>
      <c r="BA2" s="37"/>
      <c r="BB2" s="37"/>
      <c r="BC2" s="192"/>
      <c r="BD2" s="193" t="s">
        <v>339</v>
      </c>
      <c r="BE2" s="194" t="s">
        <v>341</v>
      </c>
      <c r="BI2" s="13" t="s">
        <v>36</v>
      </c>
      <c r="BJ2" s="13" t="s">
        <v>152</v>
      </c>
      <c r="BK2" s="13" t="s">
        <v>387</v>
      </c>
      <c r="BL2" s="13" t="s">
        <v>496</v>
      </c>
      <c r="BM2" s="13" t="s">
        <v>497</v>
      </c>
      <c r="BN2" s="13" t="s">
        <v>98</v>
      </c>
      <c r="BO2" s="13" t="s">
        <v>498</v>
      </c>
      <c r="BP2" s="13" t="s">
        <v>499</v>
      </c>
      <c r="BX2" s="13" t="s">
        <v>843</v>
      </c>
      <c r="BY2" s="13">
        <v>20230101</v>
      </c>
      <c r="BZ2" s="13" t="s">
        <v>844</v>
      </c>
      <c r="CA2" s="13">
        <v>20230331</v>
      </c>
      <c r="CB2" s="13" t="s">
        <v>845</v>
      </c>
      <c r="CC2" s="13" t="s">
        <v>846</v>
      </c>
    </row>
    <row r="3" spans="1:86" ht="63">
      <c r="A3" s="63">
        <v>1</v>
      </c>
      <c r="B3" s="46" t="s">
        <v>161</v>
      </c>
      <c r="C3" s="47"/>
      <c r="D3" s="47"/>
      <c r="E3" s="47"/>
      <c r="F3" s="47"/>
      <c r="G3" s="40"/>
      <c r="H3" s="40"/>
      <c r="I3" s="37"/>
      <c r="J3" s="176">
        <v>1</v>
      </c>
      <c r="K3" s="166" t="s">
        <v>343</v>
      </c>
      <c r="L3" s="167">
        <v>1.9021999574825168E-2</v>
      </c>
      <c r="M3" s="168" t="s">
        <v>1021</v>
      </c>
      <c r="N3" s="168">
        <v>-9</v>
      </c>
      <c r="O3" s="168">
        <v>57</v>
      </c>
      <c r="P3" s="161" t="s">
        <v>344</v>
      </c>
      <c r="Q3" s="177" t="s">
        <v>189</v>
      </c>
      <c r="R3" s="40"/>
      <c r="S3" s="176">
        <v>1</v>
      </c>
      <c r="T3" s="161" t="s">
        <v>326</v>
      </c>
      <c r="U3" s="161">
        <v>2.2400000000000003E-2</v>
      </c>
      <c r="V3" s="161">
        <v>2.3700000000000002E-2</v>
      </c>
      <c r="W3" s="161">
        <v>2.4239999999999998E-2</v>
      </c>
      <c r="X3" s="161">
        <v>2.5239999999999999E-2</v>
      </c>
      <c r="Y3" s="161">
        <v>2.6669999999999999E-2</v>
      </c>
      <c r="Z3" s="161" t="s">
        <v>334</v>
      </c>
      <c r="AA3" s="161" t="s">
        <v>335</v>
      </c>
      <c r="AB3" s="161" t="s">
        <v>184</v>
      </c>
      <c r="AC3" s="161" t="s">
        <v>338</v>
      </c>
      <c r="AD3" s="161" t="s">
        <v>340</v>
      </c>
      <c r="AE3" s="177" t="s">
        <v>189</v>
      </c>
      <c r="AF3" s="37"/>
      <c r="AG3" s="176">
        <v>1</v>
      </c>
      <c r="AH3" s="170" t="s">
        <v>1030</v>
      </c>
      <c r="AI3" s="170">
        <v>7.4999999999999997E-2</v>
      </c>
      <c r="AJ3" s="170">
        <v>7.4499999999999997E-2</v>
      </c>
      <c r="AK3" s="170">
        <v>7.4999999999999997E-2</v>
      </c>
      <c r="AL3" s="170">
        <v>7.4800000000000005E-2</v>
      </c>
      <c r="AM3" s="170">
        <v>7.4099999999999999E-2</v>
      </c>
      <c r="AN3" s="170" t="s">
        <v>1031</v>
      </c>
      <c r="AO3" s="170" t="s">
        <v>1032</v>
      </c>
      <c r="AP3" s="170" t="s">
        <v>1033</v>
      </c>
      <c r="AQ3" s="170" t="s">
        <v>1034</v>
      </c>
      <c r="AR3" s="170" t="s">
        <v>1035</v>
      </c>
      <c r="AS3" s="187" t="s">
        <v>1036</v>
      </c>
      <c r="AT3" s="37"/>
      <c r="AU3" s="37"/>
      <c r="AV3" s="37"/>
      <c r="AW3" s="37"/>
      <c r="AX3" s="37"/>
      <c r="AY3" s="37"/>
      <c r="AZ3" s="37"/>
      <c r="BA3" s="37"/>
      <c r="BB3" s="37"/>
      <c r="BC3" s="195">
        <v>45233</v>
      </c>
      <c r="BD3" s="40">
        <v>2.7858999999999998</v>
      </c>
      <c r="BE3" s="196">
        <v>3.1280000000000001</v>
      </c>
      <c r="BI3" s="13">
        <v>1</v>
      </c>
      <c r="BJ3" s="13" t="s">
        <v>500</v>
      </c>
      <c r="BK3" s="13" t="s">
        <v>536</v>
      </c>
      <c r="BL3" s="13" t="s">
        <v>72</v>
      </c>
      <c r="BM3" s="13" t="s">
        <v>457</v>
      </c>
      <c r="BN3" s="13" t="s">
        <v>72</v>
      </c>
      <c r="BO3" s="13" t="s">
        <v>64</v>
      </c>
      <c r="BP3" s="13" t="s">
        <v>80</v>
      </c>
    </row>
    <row r="4" spans="1:86" ht="47.25">
      <c r="A4" s="64">
        <v>2</v>
      </c>
      <c r="B4" s="48" t="s">
        <v>5</v>
      </c>
      <c r="C4" s="49">
        <v>34061.32</v>
      </c>
      <c r="D4" s="50">
        <v>5.0704879665638303E-2</v>
      </c>
      <c r="E4" s="51">
        <v>2.7576043261507355E-2</v>
      </c>
      <c r="F4" s="51" t="e">
        <v>#VALUE!</v>
      </c>
      <c r="G4" s="40" t="s">
        <v>191</v>
      </c>
      <c r="H4" s="40" t="s">
        <v>189</v>
      </c>
      <c r="I4" s="37"/>
      <c r="J4" s="178">
        <v>2</v>
      </c>
      <c r="K4" s="166" t="s">
        <v>345</v>
      </c>
      <c r="L4" s="167">
        <v>2.5239999435842039E-2</v>
      </c>
      <c r="M4" s="168" t="s">
        <v>1022</v>
      </c>
      <c r="N4" s="168">
        <v>-10</v>
      </c>
      <c r="O4" s="168">
        <v>7</v>
      </c>
      <c r="P4" s="161" t="s">
        <v>338</v>
      </c>
      <c r="Q4" s="177" t="s">
        <v>189</v>
      </c>
      <c r="R4" s="40"/>
      <c r="S4" s="178">
        <v>2</v>
      </c>
      <c r="T4" s="161" t="s">
        <v>491</v>
      </c>
      <c r="U4" s="161">
        <v>2.6429999999999999E-2</v>
      </c>
      <c r="V4" s="161">
        <v>2.6939999999999999E-2</v>
      </c>
      <c r="W4" s="161">
        <v>2.7767E-2</v>
      </c>
      <c r="X4" s="161">
        <v>2.7858999999999998E-2</v>
      </c>
      <c r="Y4" s="161">
        <v>3.1280000000000002E-2</v>
      </c>
      <c r="Z4" s="161" t="s">
        <v>330</v>
      </c>
      <c r="AA4" s="161" t="s">
        <v>336</v>
      </c>
      <c r="AB4" s="161" t="s">
        <v>337</v>
      </c>
      <c r="AC4" s="161" t="s">
        <v>339</v>
      </c>
      <c r="AD4" s="161" t="s">
        <v>341</v>
      </c>
      <c r="AE4" s="177" t="s">
        <v>189</v>
      </c>
      <c r="AF4" s="37"/>
      <c r="AG4" s="178">
        <v>2</v>
      </c>
      <c r="AH4" s="170" t="s">
        <v>1037</v>
      </c>
      <c r="AI4" s="170">
        <v>7.2499999999999995E-2</v>
      </c>
      <c r="AJ4" s="170">
        <v>7.2000000000000008E-2</v>
      </c>
      <c r="AK4" s="170">
        <v>7.1500000000000008E-2</v>
      </c>
      <c r="AL4" s="170">
        <v>7.0499999999999993E-2</v>
      </c>
      <c r="AM4" s="170">
        <v>6.9500000000000006E-2</v>
      </c>
      <c r="AN4" s="170" t="s">
        <v>1031</v>
      </c>
      <c r="AO4" s="170" t="s">
        <v>1032</v>
      </c>
      <c r="AP4" s="170" t="s">
        <v>1033</v>
      </c>
      <c r="AQ4" s="170" t="s">
        <v>1034</v>
      </c>
      <c r="AR4" s="170" t="s">
        <v>1035</v>
      </c>
      <c r="AS4" s="187" t="s">
        <v>1038</v>
      </c>
      <c r="AT4" s="37"/>
      <c r="AU4" s="37"/>
      <c r="AV4" s="37"/>
      <c r="AW4" s="37"/>
      <c r="AX4" s="37"/>
      <c r="AY4" s="37"/>
      <c r="AZ4" s="37"/>
      <c r="BA4" s="37"/>
      <c r="BB4" s="37"/>
      <c r="BC4" s="197">
        <v>45232</v>
      </c>
      <c r="BD4" s="37">
        <v>2.7858999999999998</v>
      </c>
      <c r="BE4" s="196">
        <v>3.1280000000000001</v>
      </c>
      <c r="BI4" s="13">
        <v>2</v>
      </c>
      <c r="BJ4" s="13" t="s">
        <v>502</v>
      </c>
      <c r="BK4" s="13" t="s">
        <v>537</v>
      </c>
      <c r="BL4" s="13" t="s">
        <v>72</v>
      </c>
      <c r="BM4" s="13" t="s">
        <v>457</v>
      </c>
      <c r="BN4" s="13" t="s">
        <v>72</v>
      </c>
      <c r="BO4" s="13" t="s">
        <v>64</v>
      </c>
      <c r="BP4" s="13" t="s">
        <v>64</v>
      </c>
      <c r="BX4" s="13" t="s">
        <v>11</v>
      </c>
      <c r="BY4" s="13" t="s">
        <v>598</v>
      </c>
      <c r="BZ4" s="13" t="s">
        <v>804</v>
      </c>
      <c r="CA4" s="13" t="s">
        <v>849</v>
      </c>
      <c r="CB4" s="13" t="s">
        <v>850</v>
      </c>
      <c r="CC4" s="13" t="s">
        <v>851</v>
      </c>
      <c r="CD4" s="13" t="s">
        <v>848</v>
      </c>
      <c r="CE4" s="13" t="s">
        <v>852</v>
      </c>
      <c r="CF4" s="13" t="s">
        <v>824</v>
      </c>
      <c r="CG4" s="13" t="s">
        <v>853</v>
      </c>
      <c r="CH4" s="13" t="s">
        <v>847</v>
      </c>
    </row>
    <row r="5" spans="1:86" ht="47.25">
      <c r="A5" s="64">
        <v>3</v>
      </c>
      <c r="B5" s="48" t="s">
        <v>6</v>
      </c>
      <c r="C5" s="49">
        <v>4358.34</v>
      </c>
      <c r="D5" s="50">
        <v>5.8525223625761166E-2</v>
      </c>
      <c r="E5" s="51">
        <v>0.13513217866909757</v>
      </c>
      <c r="F5" s="51">
        <v>0.17163141920863259</v>
      </c>
      <c r="G5" s="40" t="s">
        <v>192</v>
      </c>
      <c r="H5" s="40" t="s">
        <v>189</v>
      </c>
      <c r="I5" s="37"/>
      <c r="J5" s="178">
        <v>3</v>
      </c>
      <c r="K5" s="166" t="s">
        <v>347</v>
      </c>
      <c r="L5" s="167">
        <v>2.6669999403879045E-2</v>
      </c>
      <c r="M5" s="168" t="s">
        <v>1023</v>
      </c>
      <c r="N5" s="168">
        <v>-17</v>
      </c>
      <c r="O5" s="168">
        <v>-1</v>
      </c>
      <c r="P5" s="161" t="s">
        <v>340</v>
      </c>
      <c r="Q5" s="177" t="s">
        <v>189</v>
      </c>
      <c r="R5" s="40"/>
      <c r="S5" s="185">
        <v>3</v>
      </c>
      <c r="T5" s="183" t="s">
        <v>333</v>
      </c>
      <c r="U5" s="183">
        <v>-40</v>
      </c>
      <c r="V5" s="183">
        <v>-32</v>
      </c>
      <c r="W5" s="183">
        <v>-35</v>
      </c>
      <c r="X5" s="183">
        <v>-26</v>
      </c>
      <c r="Y5" s="183">
        <v>-46</v>
      </c>
      <c r="Z5" s="183"/>
      <c r="AA5" s="183"/>
      <c r="AB5" s="183"/>
      <c r="AC5" s="183"/>
      <c r="AD5" s="183"/>
      <c r="AE5" s="184"/>
      <c r="AF5" s="37"/>
      <c r="AG5" s="178">
        <v>3</v>
      </c>
      <c r="AH5" s="170" t="s">
        <v>1039</v>
      </c>
      <c r="AI5" s="170">
        <v>7.2499999999999995E-2</v>
      </c>
      <c r="AJ5" s="170">
        <v>7.1900000000000006E-2</v>
      </c>
      <c r="AK5" s="170">
        <v>7.1300000000000002E-2</v>
      </c>
      <c r="AL5" s="170">
        <v>7.0599999999999996E-2</v>
      </c>
      <c r="AM5" s="170">
        <v>6.9500000000000006E-2</v>
      </c>
      <c r="AN5" s="170" t="s">
        <v>1031</v>
      </c>
      <c r="AO5" s="170" t="s">
        <v>1032</v>
      </c>
      <c r="AP5" s="170" t="s">
        <v>1033</v>
      </c>
      <c r="AQ5" s="170" t="s">
        <v>1034</v>
      </c>
      <c r="AR5" s="170" t="s">
        <v>1035</v>
      </c>
      <c r="AS5" s="187" t="s">
        <v>1040</v>
      </c>
      <c r="AT5" s="37"/>
      <c r="AU5" s="37"/>
      <c r="AV5" s="37"/>
      <c r="AW5" s="37"/>
      <c r="AX5" s="37"/>
      <c r="AY5" s="37"/>
      <c r="AZ5" s="37"/>
      <c r="BA5" s="37"/>
      <c r="BB5" s="37"/>
      <c r="BC5" s="197">
        <v>45231</v>
      </c>
      <c r="BD5" s="37">
        <v>2.7858999999999998</v>
      </c>
      <c r="BE5" s="196">
        <v>3.1280000000000001</v>
      </c>
      <c r="BI5" s="13">
        <v>3</v>
      </c>
      <c r="BJ5" s="13" t="s">
        <v>504</v>
      </c>
      <c r="BK5" s="13" t="s">
        <v>505</v>
      </c>
      <c r="BL5" s="13" t="s">
        <v>72</v>
      </c>
      <c r="BM5" s="13" t="s">
        <v>457</v>
      </c>
      <c r="BN5" s="13" t="s">
        <v>72</v>
      </c>
      <c r="BO5" s="13" t="s">
        <v>64</v>
      </c>
      <c r="BP5" s="13" t="s">
        <v>64</v>
      </c>
      <c r="BW5" s="13" t="s">
        <v>11</v>
      </c>
      <c r="BX5" s="13">
        <v>1</v>
      </c>
      <c r="BY5" s="13">
        <v>6.8703000000000003</v>
      </c>
      <c r="BZ5" s="13">
        <v>7.8498000000000001</v>
      </c>
      <c r="CA5" s="13">
        <v>0.92259999999999998</v>
      </c>
      <c r="CB5" s="13">
        <v>1.3309</v>
      </c>
      <c r="CC5" s="13">
        <v>8.0853000000000002</v>
      </c>
      <c r="CD5" s="13">
        <v>0.81059999999999999</v>
      </c>
      <c r="CE5" s="13">
        <v>1.4958</v>
      </c>
      <c r="CF5" s="13">
        <v>1.5980000000000001</v>
      </c>
      <c r="CG5" s="13">
        <v>1.3515999999999999</v>
      </c>
      <c r="CH5" s="13">
        <v>132.86000000000001</v>
      </c>
    </row>
    <row r="6" spans="1:86" ht="47.25">
      <c r="A6" s="64">
        <v>4</v>
      </c>
      <c r="B6" s="48" t="s">
        <v>7</v>
      </c>
      <c r="C6" s="49">
        <v>13478.28</v>
      </c>
      <c r="D6" s="50">
        <v>6.6065754911211846E-2</v>
      </c>
      <c r="E6" s="51">
        <v>0.28775672432374599</v>
      </c>
      <c r="F6" s="51">
        <v>0.30313817927977926</v>
      </c>
      <c r="G6" s="40" t="s">
        <v>193</v>
      </c>
      <c r="H6" s="40" t="s">
        <v>189</v>
      </c>
      <c r="I6" s="37"/>
      <c r="J6" s="176">
        <v>4</v>
      </c>
      <c r="K6" s="166" t="s">
        <v>349</v>
      </c>
      <c r="L6" s="167">
        <v>2.1214999525807798E-2</v>
      </c>
      <c r="M6" s="168" t="s">
        <v>1023</v>
      </c>
      <c r="N6" s="168">
        <v>-25</v>
      </c>
      <c r="O6" s="168">
        <v>-1</v>
      </c>
      <c r="P6" s="161" t="s">
        <v>350</v>
      </c>
      <c r="Q6" s="177" t="s">
        <v>189</v>
      </c>
      <c r="R6" s="37"/>
      <c r="S6" s="37"/>
      <c r="T6" s="37"/>
      <c r="U6" s="37"/>
      <c r="V6" s="37"/>
      <c r="W6" s="37"/>
      <c r="X6" s="37"/>
      <c r="Y6" s="37"/>
      <c r="Z6" s="37"/>
      <c r="AA6"/>
      <c r="AB6"/>
      <c r="AC6"/>
      <c r="AD6"/>
      <c r="AE6" s="37"/>
      <c r="AF6" s="37"/>
      <c r="AG6" s="178">
        <v>4</v>
      </c>
      <c r="AH6" s="170" t="s">
        <v>1041</v>
      </c>
      <c r="AI6" s="170">
        <v>6.7000000000000004E-2</v>
      </c>
      <c r="AJ6" s="170">
        <v>6.5500000000000003E-2</v>
      </c>
      <c r="AK6" s="170">
        <v>6.5500000000000003E-2</v>
      </c>
      <c r="AL6" s="170">
        <v>6.5500000000000003E-2</v>
      </c>
      <c r="AM6" s="170">
        <v>6.5500000000000003E-2</v>
      </c>
      <c r="AN6" s="170" t="s">
        <v>1031</v>
      </c>
      <c r="AO6" s="170" t="s">
        <v>1032</v>
      </c>
      <c r="AP6" s="170" t="s">
        <v>1033</v>
      </c>
      <c r="AQ6" s="170" t="s">
        <v>1034</v>
      </c>
      <c r="AR6" s="170" t="s">
        <v>1035</v>
      </c>
      <c r="AS6" s="187" t="s">
        <v>1042</v>
      </c>
      <c r="AT6" s="37"/>
      <c r="AU6" s="37"/>
      <c r="AV6" s="37"/>
      <c r="AW6" s="37"/>
      <c r="AX6" s="37"/>
      <c r="AY6" s="37"/>
      <c r="AZ6" s="37"/>
      <c r="BA6" s="37"/>
      <c r="BB6" s="37"/>
      <c r="BC6" s="197">
        <v>45230</v>
      </c>
      <c r="BD6" s="37">
        <v>2.7858999999999998</v>
      </c>
      <c r="BE6" s="196">
        <v>3.1280000000000001</v>
      </c>
      <c r="BI6" s="13">
        <v>4</v>
      </c>
      <c r="BJ6" s="13" t="s">
        <v>506</v>
      </c>
      <c r="BK6" s="13" t="s">
        <v>538</v>
      </c>
      <c r="BL6" s="13" t="s">
        <v>68</v>
      </c>
      <c r="BM6" s="13" t="s">
        <v>457</v>
      </c>
      <c r="BN6" s="13" t="s">
        <v>68</v>
      </c>
      <c r="BO6" s="13" t="s">
        <v>74</v>
      </c>
      <c r="BP6" s="13" t="s">
        <v>457</v>
      </c>
      <c r="BW6" s="13" t="s">
        <v>598</v>
      </c>
      <c r="BX6" s="13">
        <v>0.14560000000000001</v>
      </c>
      <c r="BY6" s="13">
        <v>1</v>
      </c>
      <c r="BZ6" s="13">
        <v>1.1418999999999999</v>
      </c>
      <c r="CA6" s="13">
        <v>0.13420000000000001</v>
      </c>
      <c r="CB6" s="13">
        <v>0.1938</v>
      </c>
      <c r="CC6" s="13">
        <v>1.1761999999999999</v>
      </c>
      <c r="CD6" s="13">
        <v>1.1796</v>
      </c>
      <c r="CE6" s="13">
        <v>0.21759999999999999</v>
      </c>
      <c r="CF6" s="13">
        <v>0.23250000000000001</v>
      </c>
      <c r="CG6" s="13">
        <v>0.1966</v>
      </c>
      <c r="CH6" s="13">
        <v>19.322500000000002</v>
      </c>
    </row>
    <row r="7" spans="1:86" ht="47.25">
      <c r="A7" s="64">
        <v>5</v>
      </c>
      <c r="B7" s="48" t="s">
        <v>8</v>
      </c>
      <c r="C7" s="49">
        <v>7417.73</v>
      </c>
      <c r="D7" s="50">
        <v>1.7342633940816952E-2</v>
      </c>
      <c r="E7" s="51">
        <v>-4.5640347086720982E-3</v>
      </c>
      <c r="F7" s="51">
        <v>3.1869772126260423E-2</v>
      </c>
      <c r="G7" s="40" t="s">
        <v>194</v>
      </c>
      <c r="H7" s="40" t="s">
        <v>189</v>
      </c>
      <c r="I7" s="37"/>
      <c r="J7" s="178">
        <v>5</v>
      </c>
      <c r="K7" s="166" t="s">
        <v>351</v>
      </c>
      <c r="L7" s="167">
        <v>2.2279999502003194E-2</v>
      </c>
      <c r="M7" s="168" t="s">
        <v>1023</v>
      </c>
      <c r="N7" s="168">
        <v>-31</v>
      </c>
      <c r="O7" s="168">
        <v>-5</v>
      </c>
      <c r="P7" s="161" t="s">
        <v>589</v>
      </c>
      <c r="Q7" s="177" t="s">
        <v>189</v>
      </c>
      <c r="R7" s="37"/>
      <c r="S7" s="37"/>
      <c r="T7" s="37"/>
      <c r="U7" s="37"/>
      <c r="V7" s="37"/>
      <c r="W7" s="37"/>
      <c r="X7" s="37"/>
      <c r="Y7" s="37"/>
      <c r="Z7" s="37"/>
      <c r="AA7"/>
      <c r="AB7"/>
      <c r="AC7"/>
      <c r="AD7"/>
      <c r="AE7" s="37"/>
      <c r="AF7" s="37"/>
      <c r="AG7" s="188"/>
      <c r="AH7" s="189"/>
      <c r="AI7" s="190" t="s">
        <v>1043</v>
      </c>
      <c r="AJ7" s="190" t="s">
        <v>1044</v>
      </c>
      <c r="AK7" s="190" t="s">
        <v>1045</v>
      </c>
      <c r="AL7" s="190" t="s">
        <v>1046</v>
      </c>
      <c r="AM7" s="190" t="s">
        <v>1047</v>
      </c>
      <c r="AN7" s="189"/>
      <c r="AO7" s="189"/>
      <c r="AP7" s="189"/>
      <c r="AQ7" s="189"/>
      <c r="AR7" s="189"/>
      <c r="AS7" s="191"/>
      <c r="AT7" s="37"/>
      <c r="AU7" s="37"/>
      <c r="AV7" s="37"/>
      <c r="AW7" s="37"/>
      <c r="AX7" s="37"/>
      <c r="AY7" s="37"/>
      <c r="AZ7" s="37"/>
      <c r="BA7" s="37"/>
      <c r="BB7" s="37"/>
      <c r="BC7" s="197">
        <v>45229</v>
      </c>
      <c r="BD7" s="37">
        <v>2.7858999999999998</v>
      </c>
      <c r="BE7" s="196">
        <v>3.1280000000000001</v>
      </c>
      <c r="BI7" s="13">
        <v>5</v>
      </c>
      <c r="BJ7" s="13" t="s">
        <v>508</v>
      </c>
      <c r="BK7" s="13" t="s">
        <v>509</v>
      </c>
      <c r="BL7" s="13" t="s">
        <v>75</v>
      </c>
      <c r="BM7" s="13" t="s">
        <v>457</v>
      </c>
      <c r="BN7" s="13" t="s">
        <v>75</v>
      </c>
      <c r="BO7" s="13" t="s">
        <v>74</v>
      </c>
      <c r="BP7" s="13" t="s">
        <v>457</v>
      </c>
      <c r="BW7" s="13" t="s">
        <v>804</v>
      </c>
      <c r="BX7" s="13">
        <v>0.12739</v>
      </c>
      <c r="BY7" s="13">
        <v>0.87570000000000003</v>
      </c>
      <c r="BZ7" s="13">
        <v>1</v>
      </c>
      <c r="CA7" s="13">
        <v>0.11749999999999999</v>
      </c>
      <c r="CB7" s="13">
        <v>0.16969999999999999</v>
      </c>
      <c r="CC7" s="13">
        <v>1.03</v>
      </c>
      <c r="CD7" s="13">
        <v>0.1033</v>
      </c>
      <c r="CE7" s="13">
        <v>0.1905</v>
      </c>
      <c r="CF7" s="13">
        <v>0.2036</v>
      </c>
      <c r="CG7" s="13">
        <v>0.17219000000000001</v>
      </c>
      <c r="CH7" s="13">
        <v>16.9176</v>
      </c>
    </row>
    <row r="8" spans="1:86" ht="47.25">
      <c r="A8" s="64">
        <v>6</v>
      </c>
      <c r="B8" s="48" t="s">
        <v>27</v>
      </c>
      <c r="C8" s="49">
        <v>31949.89</v>
      </c>
      <c r="D8" s="50">
        <v>3.0917965428797229E-2</v>
      </c>
      <c r="E8" s="51">
        <v>0.22439173005805818</v>
      </c>
      <c r="F8" s="51">
        <v>0.15495208649409925</v>
      </c>
      <c r="G8" s="40" t="s">
        <v>590</v>
      </c>
      <c r="H8" s="40" t="s">
        <v>189</v>
      </c>
      <c r="I8" s="37"/>
      <c r="J8" s="178">
        <v>6</v>
      </c>
      <c r="K8" s="166" t="s">
        <v>353</v>
      </c>
      <c r="L8" s="167">
        <v>2.4414999454282223E-2</v>
      </c>
      <c r="M8" s="168" t="s">
        <v>1024</v>
      </c>
      <c r="N8" s="168">
        <v>-32</v>
      </c>
      <c r="O8" s="168">
        <v>-6</v>
      </c>
      <c r="P8" s="161" t="s">
        <v>591</v>
      </c>
      <c r="Q8" s="177" t="s">
        <v>189</v>
      </c>
      <c r="R8" s="37"/>
      <c r="S8" s="37"/>
      <c r="T8" s="37"/>
      <c r="U8" s="37"/>
      <c r="V8" s="37"/>
      <c r="W8" s="37"/>
      <c r="X8" s="37"/>
      <c r="Y8" s="37"/>
      <c r="Z8" s="37"/>
      <c r="AA8"/>
      <c r="AB8"/>
      <c r="AC8"/>
      <c r="AD8"/>
      <c r="AE8" s="37"/>
      <c r="AF8" s="37"/>
      <c r="AG8" s="37"/>
      <c r="AH8" s="37"/>
      <c r="AI8" s="37"/>
      <c r="AJ8" s="37"/>
      <c r="AK8" s="37"/>
      <c r="AL8" s="37"/>
      <c r="AM8" s="37"/>
      <c r="AN8" s="37"/>
      <c r="AO8" s="37"/>
      <c r="AP8" s="37"/>
      <c r="AQ8" s="37"/>
      <c r="AR8" s="37"/>
      <c r="AS8" s="37"/>
      <c r="AT8" s="37"/>
      <c r="AU8" s="37"/>
      <c r="AV8" s="37"/>
      <c r="AW8" s="37"/>
      <c r="AX8" s="37"/>
      <c r="AY8" s="37"/>
      <c r="AZ8" s="37"/>
      <c r="BA8" s="37"/>
      <c r="BB8" s="37"/>
      <c r="BC8" s="197">
        <v>45226</v>
      </c>
      <c r="BD8" s="37">
        <v>2.7858999999999998</v>
      </c>
      <c r="BE8" s="196">
        <v>3.1280000000000001</v>
      </c>
      <c r="BI8" s="13">
        <v>6</v>
      </c>
      <c r="BJ8" s="13" t="s">
        <v>510</v>
      </c>
      <c r="BK8" s="13" t="s">
        <v>539</v>
      </c>
      <c r="BL8" s="13" t="s">
        <v>68</v>
      </c>
      <c r="BM8" s="13" t="s">
        <v>457</v>
      </c>
      <c r="BN8" s="13" t="s">
        <v>68</v>
      </c>
      <c r="BO8" s="13" t="s">
        <v>63</v>
      </c>
      <c r="BP8" s="13" t="s">
        <v>480</v>
      </c>
      <c r="BW8" s="13" t="s">
        <v>849</v>
      </c>
      <c r="BX8" s="13">
        <v>1.0839000000000001</v>
      </c>
      <c r="BY8" s="13">
        <v>7.4484000000000004</v>
      </c>
      <c r="BZ8" s="13">
        <v>8.5101999999999993</v>
      </c>
      <c r="CA8" s="13">
        <v>1</v>
      </c>
      <c r="CB8" s="13">
        <v>1.4433</v>
      </c>
      <c r="CC8" s="13">
        <v>8.7660999999999998</v>
      </c>
      <c r="CD8" s="13">
        <v>0.87902000000000002</v>
      </c>
      <c r="CE8" s="13">
        <v>1.6216699999999999</v>
      </c>
      <c r="CF8" s="13">
        <v>1.7323999999999999</v>
      </c>
      <c r="CG8" s="13">
        <v>1.46526</v>
      </c>
      <c r="CH8" s="13">
        <v>144.09</v>
      </c>
    </row>
    <row r="9" spans="1:86" ht="31.5">
      <c r="A9" s="64">
        <v>7</v>
      </c>
      <c r="B9" s="48" t="s">
        <v>12</v>
      </c>
      <c r="C9" s="49">
        <v>17664.12</v>
      </c>
      <c r="D9" s="50">
        <v>1.5253412174336829E-2</v>
      </c>
      <c r="E9" s="51">
        <v>-0.10703433172862808</v>
      </c>
      <c r="F9" s="51">
        <v>0.15154545555295509</v>
      </c>
      <c r="G9" s="40" t="s">
        <v>196</v>
      </c>
      <c r="H9" s="40" t="s">
        <v>189</v>
      </c>
      <c r="I9" s="37"/>
      <c r="J9" s="176">
        <v>7</v>
      </c>
      <c r="K9" s="166" t="s">
        <v>355</v>
      </c>
      <c r="L9" s="167">
        <v>3.2304499277938152E-2</v>
      </c>
      <c r="M9" s="168" t="s">
        <v>1025</v>
      </c>
      <c r="N9" s="168">
        <v>105</v>
      </c>
      <c r="O9" s="168">
        <v>131</v>
      </c>
      <c r="P9" s="161" t="s">
        <v>356</v>
      </c>
      <c r="Q9" s="177" t="s">
        <v>189</v>
      </c>
      <c r="R9" s="37"/>
      <c r="S9" s="37"/>
      <c r="T9" s="37"/>
      <c r="U9" s="37"/>
      <c r="V9" s="37"/>
      <c r="W9" s="37"/>
      <c r="X9" s="37"/>
      <c r="Y9" s="37"/>
      <c r="Z9" s="37"/>
      <c r="AA9"/>
      <c r="AB9"/>
      <c r="AC9"/>
      <c r="AD9"/>
      <c r="AE9" s="37"/>
      <c r="AF9" s="37"/>
      <c r="AG9" s="37"/>
      <c r="AH9" s="37"/>
      <c r="AI9" s="37"/>
      <c r="AJ9" s="37"/>
      <c r="AK9" s="37"/>
      <c r="AL9" s="37"/>
      <c r="AM9" s="37"/>
      <c r="AN9" s="37"/>
      <c r="AO9" s="37"/>
      <c r="AP9" s="37"/>
      <c r="AQ9" s="37"/>
      <c r="AR9" s="37"/>
      <c r="AS9" s="37"/>
      <c r="AT9" s="37"/>
      <c r="AU9" s="37"/>
      <c r="AV9" s="37"/>
      <c r="AW9" s="37"/>
      <c r="AX9" s="37"/>
      <c r="AY9" s="37"/>
      <c r="AZ9" s="37"/>
      <c r="BA9" s="37"/>
      <c r="BB9" s="37"/>
      <c r="BC9" s="197">
        <v>45225</v>
      </c>
      <c r="BD9" s="37">
        <v>2.7858999999999998</v>
      </c>
      <c r="BE9" s="196">
        <v>3.1280000000000001</v>
      </c>
      <c r="BI9" s="13">
        <v>7</v>
      </c>
      <c r="BJ9" s="13" t="s">
        <v>279</v>
      </c>
      <c r="BK9" s="13" t="s">
        <v>512</v>
      </c>
      <c r="BL9" s="13" t="s">
        <v>79</v>
      </c>
      <c r="BM9" s="13" t="s">
        <v>457</v>
      </c>
      <c r="BN9" s="13" t="s">
        <v>79</v>
      </c>
      <c r="BO9" s="13" t="s">
        <v>457</v>
      </c>
      <c r="BP9" s="13" t="s">
        <v>457</v>
      </c>
      <c r="BW9" s="13" t="s">
        <v>850</v>
      </c>
      <c r="BX9" s="13">
        <v>0.75139999999999996</v>
      </c>
      <c r="BY9" s="13">
        <v>5.1614000000000004</v>
      </c>
      <c r="BZ9" s="13">
        <v>5.8973000000000004</v>
      </c>
      <c r="CA9" s="13">
        <v>0.69259999999999999</v>
      </c>
      <c r="CB9" s="13">
        <v>1</v>
      </c>
      <c r="CC9" s="13">
        <v>6.0709999999999997</v>
      </c>
      <c r="CD9" s="13">
        <v>0.6089</v>
      </c>
      <c r="CE9" s="13">
        <v>1.1237999999999999</v>
      </c>
      <c r="CF9" s="13">
        <v>1.2009000000000001</v>
      </c>
      <c r="CG9" s="13">
        <v>1.0156000000000001</v>
      </c>
      <c r="CH9" s="13">
        <v>99.756900000000002</v>
      </c>
    </row>
    <row r="10" spans="1:86" ht="63">
      <c r="A10" s="64">
        <v>8</v>
      </c>
      <c r="B10" s="48" t="s">
        <v>13</v>
      </c>
      <c r="C10" s="49">
        <v>3030.7979999999998</v>
      </c>
      <c r="D10" s="50">
        <v>4.3124358801026408E-3</v>
      </c>
      <c r="E10" s="51">
        <v>-1.8923637973908312E-2</v>
      </c>
      <c r="F10" s="51">
        <v>1.1005381935989099E-2</v>
      </c>
      <c r="G10" s="40" t="s">
        <v>197</v>
      </c>
      <c r="H10" s="40" t="s">
        <v>189</v>
      </c>
      <c r="I10" s="37"/>
      <c r="J10" s="178">
        <v>8</v>
      </c>
      <c r="K10" s="166" t="s">
        <v>357</v>
      </c>
      <c r="L10" s="167">
        <v>2.6399999409914016E-2</v>
      </c>
      <c r="M10" s="168" t="s">
        <v>1022</v>
      </c>
      <c r="N10" s="168">
        <v>0</v>
      </c>
      <c r="O10" s="168">
        <v>20</v>
      </c>
      <c r="P10" s="161" t="s">
        <v>327</v>
      </c>
      <c r="Q10" s="177" t="s">
        <v>189</v>
      </c>
      <c r="R10" s="37"/>
      <c r="S10" s="37"/>
      <c r="T10" s="37"/>
      <c r="U10" s="37"/>
      <c r="V10" s="37"/>
      <c r="W10" s="37"/>
      <c r="X10" s="37"/>
      <c r="Y10" s="37"/>
      <c r="Z10" s="37"/>
      <c r="AA10"/>
      <c r="AB10"/>
      <c r="AC10"/>
      <c r="AD10"/>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197">
        <v>45224</v>
      </c>
      <c r="BD10" s="37">
        <v>2.7858999999999998</v>
      </c>
      <c r="BE10" s="196">
        <v>3.1280000000000001</v>
      </c>
      <c r="BI10" s="13">
        <v>8</v>
      </c>
      <c r="BJ10" s="13" t="s">
        <v>281</v>
      </c>
      <c r="BK10" s="13" t="s">
        <v>513</v>
      </c>
      <c r="BL10" s="13" t="s">
        <v>457</v>
      </c>
      <c r="BM10" s="13" t="s">
        <v>79</v>
      </c>
      <c r="BN10" s="13" t="s">
        <v>79</v>
      </c>
      <c r="BO10" s="13" t="s">
        <v>457</v>
      </c>
      <c r="BP10" s="13" t="s">
        <v>457</v>
      </c>
      <c r="BW10" s="13" t="s">
        <v>851</v>
      </c>
      <c r="BX10" s="13">
        <v>0.1237</v>
      </c>
      <c r="BY10" s="13">
        <v>0.85019999999999996</v>
      </c>
      <c r="BZ10" s="13">
        <v>0.97087999999999997</v>
      </c>
      <c r="CA10" s="13">
        <v>0.11409999999999999</v>
      </c>
      <c r="CB10" s="13">
        <v>0.16470000000000001</v>
      </c>
      <c r="CC10" s="13">
        <v>1</v>
      </c>
      <c r="CD10" s="13">
        <v>0.10030799999999999</v>
      </c>
      <c r="CE10" s="13">
        <v>0.185</v>
      </c>
      <c r="CF10" s="13">
        <v>0.19771</v>
      </c>
      <c r="CG10" s="13">
        <v>0.16719999999999999</v>
      </c>
      <c r="CH10" s="13">
        <v>16.425899999999999</v>
      </c>
    </row>
    <row r="11" spans="1:86" ht="63">
      <c r="A11" s="64">
        <v>9</v>
      </c>
      <c r="B11" s="52" t="s">
        <v>19</v>
      </c>
      <c r="C11" s="49">
        <v>14.91</v>
      </c>
      <c r="D11" s="50">
        <v>-0.29901269393511987</v>
      </c>
      <c r="E11" s="51">
        <v>-0.3119520073834795</v>
      </c>
      <c r="F11" s="51">
        <v>-0.4106719367588933</v>
      </c>
      <c r="G11" s="40" t="s">
        <v>177</v>
      </c>
      <c r="H11" s="40" t="s">
        <v>189</v>
      </c>
      <c r="I11" s="37"/>
      <c r="J11" s="178">
        <v>9</v>
      </c>
      <c r="K11" s="166" t="s">
        <v>358</v>
      </c>
      <c r="L11" s="167">
        <v>2.5199999436736106E-2</v>
      </c>
      <c r="M11" s="168" t="s">
        <v>1022</v>
      </c>
      <c r="N11" s="168">
        <v>-16</v>
      </c>
      <c r="O11" s="168">
        <v>10</v>
      </c>
      <c r="P11" s="161" t="s">
        <v>592</v>
      </c>
      <c r="Q11" s="177" t="s">
        <v>189</v>
      </c>
      <c r="R11" s="37"/>
      <c r="S11" s="37"/>
      <c r="T11" s="37"/>
      <c r="U11" s="37"/>
      <c r="V11" s="37"/>
      <c r="W11" s="37"/>
      <c r="X11" s="37"/>
      <c r="Y11" s="37"/>
      <c r="Z11" s="37"/>
      <c r="AA11"/>
      <c r="AB11"/>
      <c r="AC11"/>
      <c r="AD11"/>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197">
        <v>45223</v>
      </c>
      <c r="BD11" s="37">
        <v>2.7858999999999998</v>
      </c>
      <c r="BE11" s="196">
        <v>3.1280000000000001</v>
      </c>
      <c r="BI11" s="13">
        <v>9</v>
      </c>
      <c r="BJ11" s="13" t="s">
        <v>514</v>
      </c>
      <c r="BK11" s="13" t="s">
        <v>515</v>
      </c>
      <c r="BL11" s="13" t="s">
        <v>79</v>
      </c>
      <c r="BM11" s="13" t="s">
        <v>457</v>
      </c>
      <c r="BN11" s="13" t="s">
        <v>79</v>
      </c>
      <c r="BO11" s="13" t="s">
        <v>457</v>
      </c>
      <c r="BP11" s="13" t="s">
        <v>457</v>
      </c>
      <c r="BW11" s="13" t="s">
        <v>848</v>
      </c>
      <c r="BX11" s="13">
        <v>1.2337</v>
      </c>
      <c r="BY11" s="13">
        <v>8.4771000000000001</v>
      </c>
      <c r="BZ11" s="13">
        <v>9.6807999999999996</v>
      </c>
      <c r="CA11" s="13">
        <v>1.1374</v>
      </c>
      <c r="CB11" s="13">
        <v>1.6419999999999999</v>
      </c>
      <c r="CC11" s="13">
        <v>9.9712999999999994</v>
      </c>
      <c r="CD11" s="13">
        <v>1</v>
      </c>
      <c r="CE11" s="13">
        <v>1.8452999999999999</v>
      </c>
      <c r="CF11" s="13">
        <v>1.9715</v>
      </c>
      <c r="CG11" s="13">
        <v>1.6676</v>
      </c>
      <c r="CH11" s="13">
        <v>163.82300000000001</v>
      </c>
    </row>
    <row r="12" spans="1:86" ht="63">
      <c r="A12" s="64">
        <v>10</v>
      </c>
      <c r="B12" s="46" t="s">
        <v>162</v>
      </c>
      <c r="C12" s="47"/>
      <c r="D12" s="47"/>
      <c r="E12" s="47"/>
      <c r="F12" s="47"/>
      <c r="G12" s="40"/>
      <c r="H12" s="40"/>
      <c r="I12" s="37"/>
      <c r="J12" s="179">
        <v>10</v>
      </c>
      <c r="K12" s="180" t="s">
        <v>359</v>
      </c>
      <c r="L12" s="181">
        <v>2.5149999437853694E-2</v>
      </c>
      <c r="M12" s="182" t="s">
        <v>1020</v>
      </c>
      <c r="N12" s="182">
        <v>-4</v>
      </c>
      <c r="O12" s="182">
        <v>22</v>
      </c>
      <c r="P12" s="183" t="s">
        <v>593</v>
      </c>
      <c r="Q12" s="184" t="s">
        <v>189</v>
      </c>
      <c r="R12" s="37"/>
      <c r="S12" s="37"/>
      <c r="T12" s="37"/>
      <c r="U12" s="37"/>
      <c r="V12" s="37"/>
      <c r="W12" s="37"/>
      <c r="X12" s="37"/>
      <c r="Y12" s="37"/>
      <c r="Z12" s="37"/>
      <c r="AA12"/>
      <c r="AB12"/>
      <c r="AC12"/>
      <c r="AD12"/>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197">
        <v>45222</v>
      </c>
      <c r="BD12" s="37">
        <v>2.7858999999999998</v>
      </c>
      <c r="BE12" s="196">
        <v>3.1280000000000001</v>
      </c>
      <c r="BI12" s="13">
        <v>10</v>
      </c>
      <c r="BJ12" s="13" t="s">
        <v>516</v>
      </c>
      <c r="BK12" s="13" t="s">
        <v>517</v>
      </c>
      <c r="BL12" s="13" t="s">
        <v>79</v>
      </c>
      <c r="BM12" s="13" t="s">
        <v>457</v>
      </c>
      <c r="BN12" s="13" t="s">
        <v>79</v>
      </c>
      <c r="BO12" s="13" t="s">
        <v>66</v>
      </c>
      <c r="BP12" s="13" t="s">
        <v>66</v>
      </c>
      <c r="BW12" s="13" t="s">
        <v>852</v>
      </c>
      <c r="BX12" s="13">
        <v>0.66849999999999998</v>
      </c>
      <c r="BY12" s="13">
        <v>4.5955000000000004</v>
      </c>
      <c r="BZ12" s="13">
        <v>5.2480000000000002</v>
      </c>
      <c r="CA12" s="13">
        <v>0.61660000000000004</v>
      </c>
      <c r="CB12" s="13">
        <v>0.88990000000000002</v>
      </c>
      <c r="CC12" s="13">
        <v>5.4055</v>
      </c>
      <c r="CD12" s="13">
        <v>0.54198000000000002</v>
      </c>
      <c r="CE12" s="13">
        <v>1</v>
      </c>
      <c r="CF12" s="13">
        <v>1.0684</v>
      </c>
      <c r="CG12" s="13">
        <v>0.90359999999999996</v>
      </c>
      <c r="CH12" s="13">
        <v>88.772999999999996</v>
      </c>
    </row>
    <row r="13" spans="1:86" ht="15.75">
      <c r="A13" s="64">
        <v>11</v>
      </c>
      <c r="B13" s="48" t="s">
        <v>20</v>
      </c>
      <c r="C13" s="53">
        <v>4.8385999999999998E-2</v>
      </c>
      <c r="D13" s="54" t="s">
        <v>1426</v>
      </c>
      <c r="E13" s="55" t="s">
        <v>1427</v>
      </c>
      <c r="F13" s="55" t="s">
        <v>1428</v>
      </c>
      <c r="G13" s="40" t="s">
        <v>178</v>
      </c>
      <c r="H13" s="40" t="s">
        <v>189</v>
      </c>
      <c r="I13" s="40"/>
      <c r="J13" s="40"/>
      <c r="K13" s="40"/>
      <c r="L13" s="40"/>
      <c r="M13" s="40"/>
      <c r="N13" s="40"/>
      <c r="O13" s="40"/>
      <c r="P13" s="40"/>
      <c r="Q13" s="40"/>
      <c r="R13" s="37"/>
      <c r="S13" s="37"/>
      <c r="T13" s="37"/>
      <c r="U13" s="37"/>
      <c r="V13" s="37"/>
      <c r="W13" s="37"/>
      <c r="X13" s="37"/>
      <c r="Y13" s="37"/>
      <c r="Z13" s="37"/>
      <c r="AA13"/>
      <c r="AB13"/>
      <c r="AC13"/>
      <c r="AD13"/>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197">
        <v>45219</v>
      </c>
      <c r="BD13" s="37">
        <v>2.7858999999999998</v>
      </c>
      <c r="BE13" s="196">
        <v>3.1280000000000001</v>
      </c>
      <c r="BI13" s="13">
        <v>11</v>
      </c>
      <c r="BJ13" s="13" t="s">
        <v>518</v>
      </c>
      <c r="BK13" s="13" t="s">
        <v>519</v>
      </c>
      <c r="BL13" s="13" t="s">
        <v>79</v>
      </c>
      <c r="BM13" s="13" t="s">
        <v>457</v>
      </c>
      <c r="BN13" s="13" t="s">
        <v>79</v>
      </c>
      <c r="BO13" s="13" t="s">
        <v>457</v>
      </c>
      <c r="BP13" s="13" t="s">
        <v>457</v>
      </c>
      <c r="BW13" s="13" t="s">
        <v>824</v>
      </c>
      <c r="BX13" s="13">
        <v>0.62580000000000002</v>
      </c>
      <c r="BY13" s="13">
        <v>4.3</v>
      </c>
      <c r="BZ13" s="13">
        <v>4.9109999999999996</v>
      </c>
      <c r="CA13" s="13">
        <v>0.57699999999999996</v>
      </c>
      <c r="CB13" s="13">
        <v>0.83289999999999997</v>
      </c>
      <c r="CC13" s="13">
        <v>5.0578000000000003</v>
      </c>
      <c r="CD13" s="13">
        <v>0.50690000000000002</v>
      </c>
      <c r="CE13" s="13">
        <v>0.93569999999999998</v>
      </c>
      <c r="CF13" s="13">
        <v>1</v>
      </c>
      <c r="CG13" s="13">
        <v>0.8458</v>
      </c>
      <c r="CH13" s="13">
        <v>83.114000000000004</v>
      </c>
    </row>
    <row r="14" spans="1:86" ht="15.75">
      <c r="A14" s="64">
        <v>12</v>
      </c>
      <c r="B14" s="48" t="s">
        <v>21</v>
      </c>
      <c r="C14" s="53">
        <v>4.5035999999999993E-2</v>
      </c>
      <c r="D14" s="54" t="s">
        <v>1429</v>
      </c>
      <c r="E14" s="55" t="s">
        <v>1430</v>
      </c>
      <c r="F14" s="55" t="s">
        <v>1431</v>
      </c>
      <c r="G14" s="40" t="s">
        <v>180</v>
      </c>
      <c r="H14" s="40" t="s">
        <v>189</v>
      </c>
      <c r="I14" s="62"/>
      <c r="J14" s="37"/>
      <c r="K14" s="37"/>
      <c r="L14" s="37"/>
      <c r="M14" s="37"/>
      <c r="N14" s="38"/>
      <c r="O14" s="38"/>
      <c r="P14" s="38"/>
      <c r="Q14" s="40"/>
      <c r="R14" s="37"/>
      <c r="S14" s="37"/>
      <c r="T14" s="37"/>
      <c r="U14" s="37"/>
      <c r="V14" s="37"/>
      <c r="W14" s="37"/>
      <c r="X14" s="37"/>
      <c r="Y14" s="37"/>
      <c r="Z14" s="37"/>
      <c r="AA14"/>
      <c r="AB14"/>
      <c r="AC14"/>
      <c r="AD14"/>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197">
        <v>45218</v>
      </c>
      <c r="BD14" s="37">
        <v>2.7858999999999998</v>
      </c>
      <c r="BE14" s="196">
        <v>3.1280000000000001</v>
      </c>
      <c r="BI14" s="13">
        <v>12</v>
      </c>
      <c r="BJ14" s="13" t="s">
        <v>520</v>
      </c>
      <c r="BK14" s="13" t="s">
        <v>521</v>
      </c>
      <c r="BL14" s="13" t="s">
        <v>78</v>
      </c>
      <c r="BM14" s="13" t="s">
        <v>457</v>
      </c>
      <c r="BN14" s="13" t="s">
        <v>78</v>
      </c>
      <c r="BO14" s="13" t="s">
        <v>74</v>
      </c>
      <c r="BP14" s="13" t="s">
        <v>457</v>
      </c>
      <c r="BW14" s="13" t="s">
        <v>853</v>
      </c>
      <c r="BX14" s="13">
        <v>0.73980000000000001</v>
      </c>
      <c r="BY14" s="13">
        <v>5.0848000000000004</v>
      </c>
      <c r="BZ14" s="13">
        <v>5.8075000000000001</v>
      </c>
      <c r="CA14" s="13">
        <v>0.68230000000000002</v>
      </c>
      <c r="CB14" s="13">
        <v>0.98499999999999999</v>
      </c>
      <c r="CC14" s="13">
        <v>5.9813999999999998</v>
      </c>
      <c r="CD14" s="13">
        <v>0.59989999999999999</v>
      </c>
      <c r="CE14" s="13">
        <v>1.1066</v>
      </c>
      <c r="CF14" s="13">
        <v>1.1827000000000001</v>
      </c>
      <c r="CG14" s="13">
        <v>1</v>
      </c>
      <c r="CH14" s="13">
        <v>98.278000000000006</v>
      </c>
    </row>
    <row r="15" spans="1:86" ht="15.75">
      <c r="A15" s="64">
        <v>13</v>
      </c>
      <c r="B15" s="48" t="s">
        <v>28</v>
      </c>
      <c r="C15" s="53">
        <v>4.5724000000000001E-2</v>
      </c>
      <c r="D15" s="54" t="s">
        <v>1429</v>
      </c>
      <c r="E15" s="55" t="s">
        <v>1432</v>
      </c>
      <c r="F15" s="55" t="s">
        <v>1433</v>
      </c>
      <c r="G15" s="40" t="s">
        <v>594</v>
      </c>
      <c r="H15" s="40" t="s">
        <v>189</v>
      </c>
      <c r="I15" s="63"/>
      <c r="J15" s="37"/>
      <c r="K15" s="37"/>
      <c r="L15" s="37"/>
      <c r="M15" s="37"/>
      <c r="N15" s="38"/>
      <c r="O15" s="38"/>
      <c r="P15" s="38"/>
      <c r="Q15" s="40"/>
      <c r="R15" s="37"/>
      <c r="S15" s="37"/>
      <c r="T15" s="37"/>
      <c r="U15" s="37"/>
      <c r="V15" s="37"/>
      <c r="W15" s="37"/>
      <c r="X15" s="37"/>
      <c r="Y15" s="37"/>
      <c r="Z15" s="37"/>
      <c r="AA15"/>
      <c r="AB15"/>
      <c r="AC15"/>
      <c r="AD15"/>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197">
        <v>45217</v>
      </c>
      <c r="BD15" s="37">
        <v>2.7858999999999998</v>
      </c>
      <c r="BE15" s="196">
        <v>3.1280000000000001</v>
      </c>
      <c r="BI15" s="13">
        <v>13</v>
      </c>
      <c r="BJ15" s="13" t="s">
        <v>522</v>
      </c>
      <c r="BK15" s="13" t="s">
        <v>523</v>
      </c>
      <c r="BL15" s="13" t="s">
        <v>78</v>
      </c>
      <c r="BM15" s="13" t="s">
        <v>457</v>
      </c>
      <c r="BN15" s="13" t="s">
        <v>78</v>
      </c>
      <c r="BO15" s="13" t="s">
        <v>70</v>
      </c>
      <c r="BP15" s="13" t="s">
        <v>457</v>
      </c>
      <c r="BW15" s="13" t="s">
        <v>847</v>
      </c>
      <c r="BX15" s="13">
        <v>7.5269999999999998E-3</v>
      </c>
      <c r="BY15" s="13">
        <v>5.1778000000000004</v>
      </c>
      <c r="BZ15" s="13">
        <v>5.9119000000000002</v>
      </c>
      <c r="CA15" s="13">
        <v>0.69466000000000006</v>
      </c>
      <c r="CB15" s="13">
        <v>1.0029999999999999</v>
      </c>
      <c r="CC15" s="13">
        <v>6.0900000000000003E-2</v>
      </c>
      <c r="CD15" s="13">
        <v>0.61070000000000002</v>
      </c>
      <c r="CE15" s="13">
        <v>1.1264000000000001</v>
      </c>
      <c r="CF15" s="13">
        <v>1.204E-2</v>
      </c>
      <c r="CG15" s="13">
        <v>1.01806E-2</v>
      </c>
      <c r="CH15" s="13">
        <v>1</v>
      </c>
    </row>
    <row r="16" spans="1:86" ht="15.75">
      <c r="A16" s="64">
        <v>14</v>
      </c>
      <c r="B16" s="52" t="s">
        <v>22</v>
      </c>
      <c r="C16" s="53">
        <v>4.7666000000000007E-2</v>
      </c>
      <c r="D16" s="54" t="s">
        <v>1434</v>
      </c>
      <c r="E16" s="55" t="s">
        <v>1435</v>
      </c>
      <c r="F16" s="55" t="e">
        <v>#VALUE!</v>
      </c>
      <c r="G16" s="40" t="s">
        <v>183</v>
      </c>
      <c r="H16" s="40" t="s">
        <v>189</v>
      </c>
      <c r="I16" s="63"/>
      <c r="J16" s="37"/>
      <c r="K16" s="37"/>
      <c r="L16" s="37"/>
      <c r="M16" s="37"/>
      <c r="N16" s="38"/>
      <c r="O16" s="38"/>
      <c r="P16" s="38"/>
      <c r="Q16" s="40"/>
      <c r="R16" s="37"/>
      <c r="S16" s="37"/>
      <c r="T16" s="37"/>
      <c r="U16" s="37"/>
      <c r="V16" s="37"/>
      <c r="W16" s="37"/>
      <c r="X16" s="37"/>
      <c r="Y16" s="37"/>
      <c r="Z16" s="37"/>
      <c r="AA16"/>
      <c r="AB16"/>
      <c r="AC16"/>
      <c r="AD16"/>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197">
        <v>45216</v>
      </c>
      <c r="BD16" s="37">
        <v>2.7858999999999998</v>
      </c>
      <c r="BE16" s="196">
        <v>3.1280000000000001</v>
      </c>
      <c r="BI16" s="13">
        <v>14</v>
      </c>
      <c r="BJ16" s="13" t="s">
        <v>524</v>
      </c>
      <c r="BK16" s="13" t="s">
        <v>540</v>
      </c>
      <c r="BL16" s="13" t="s">
        <v>78</v>
      </c>
      <c r="BM16" s="13" t="s">
        <v>457</v>
      </c>
      <c r="BN16" s="13" t="s">
        <v>78</v>
      </c>
      <c r="BO16" s="13" t="s">
        <v>70</v>
      </c>
      <c r="BP16" s="13" t="s">
        <v>457</v>
      </c>
    </row>
    <row r="17" spans="1:68" ht="15.75">
      <c r="A17" s="64">
        <v>15</v>
      </c>
      <c r="B17" s="46" t="s">
        <v>163</v>
      </c>
      <c r="C17" s="47"/>
      <c r="D17" s="47"/>
      <c r="E17" s="47"/>
      <c r="F17" s="47"/>
      <c r="G17" s="40"/>
      <c r="H17" s="40"/>
      <c r="I17" s="63"/>
      <c r="J17" s="37"/>
      <c r="K17" s="37"/>
      <c r="L17" s="37"/>
      <c r="M17" s="37"/>
      <c r="N17" s="38"/>
      <c r="O17" s="38"/>
      <c r="P17" s="38"/>
      <c r="Q17" s="40"/>
      <c r="R17" s="37"/>
      <c r="S17" s="37"/>
      <c r="T17" s="37"/>
      <c r="U17" s="37"/>
      <c r="V17" s="37"/>
      <c r="W17" s="37"/>
      <c r="X17" s="37"/>
      <c r="Y17" s="37"/>
      <c r="Z17" s="37"/>
      <c r="AA17"/>
      <c r="AB17"/>
      <c r="AC17"/>
      <c r="AD1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197">
        <v>45215</v>
      </c>
      <c r="BD17" s="37">
        <v>2.7858999999999998</v>
      </c>
      <c r="BE17" s="196">
        <v>3.1280000000000001</v>
      </c>
      <c r="BI17" s="13">
        <v>15</v>
      </c>
      <c r="BJ17" s="13" t="s">
        <v>526</v>
      </c>
      <c r="BK17" s="13" t="s">
        <v>541</v>
      </c>
      <c r="BL17" s="13" t="s">
        <v>457</v>
      </c>
      <c r="BM17" s="13" t="s">
        <v>457</v>
      </c>
      <c r="BN17" s="13" t="s">
        <v>457</v>
      </c>
      <c r="BO17" s="13" t="s">
        <v>457</v>
      </c>
      <c r="BP17" s="13" t="s">
        <v>481</v>
      </c>
    </row>
    <row r="18" spans="1:68" ht="15.75">
      <c r="A18" s="64">
        <v>16</v>
      </c>
      <c r="B18" s="52" t="s">
        <v>29</v>
      </c>
      <c r="C18" s="49">
        <v>126.45</v>
      </c>
      <c r="D18" s="50">
        <v>-9.1594827586206795E-2</v>
      </c>
      <c r="E18" s="51">
        <v>-4.0409789413773496E-2</v>
      </c>
      <c r="F18" s="51">
        <v>-0.43220342788377347</v>
      </c>
      <c r="G18" s="40" t="s">
        <v>176</v>
      </c>
      <c r="H18" s="40" t="s">
        <v>189</v>
      </c>
      <c r="I18" s="63"/>
      <c r="J18" s="37"/>
      <c r="K18" s="37"/>
      <c r="L18" s="37"/>
      <c r="M18" s="37"/>
      <c r="N18" s="38"/>
      <c r="O18" s="38"/>
      <c r="P18" s="38"/>
      <c r="Q18" s="40"/>
      <c r="R18" s="37"/>
      <c r="S18" s="37"/>
      <c r="T18" s="37"/>
      <c r="U18" s="37"/>
      <c r="V18" s="37"/>
      <c r="W18" s="37"/>
      <c r="X18" s="37"/>
      <c r="Y18" s="37"/>
      <c r="Z18" s="37"/>
      <c r="AA18"/>
      <c r="AB18"/>
      <c r="AC18"/>
      <c r="AD18"/>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197">
        <v>45212</v>
      </c>
      <c r="BD18" s="37">
        <v>2.7858999999999998</v>
      </c>
      <c r="BE18" s="196">
        <v>3.1280000000000001</v>
      </c>
      <c r="BI18" s="13">
        <v>16</v>
      </c>
      <c r="BJ18" s="13" t="s">
        <v>528</v>
      </c>
      <c r="BK18" s="13" t="s">
        <v>529</v>
      </c>
      <c r="BL18" s="13" t="s">
        <v>457</v>
      </c>
      <c r="BM18" s="13" t="s">
        <v>457</v>
      </c>
      <c r="BN18" s="13" t="s">
        <v>457</v>
      </c>
      <c r="BO18" s="13" t="s">
        <v>70</v>
      </c>
      <c r="BP18" s="13" t="s">
        <v>481</v>
      </c>
    </row>
    <row r="19" spans="1:68" ht="15.75">
      <c r="A19" s="64">
        <v>17</v>
      </c>
      <c r="B19" s="46" t="s">
        <v>164</v>
      </c>
      <c r="C19" s="47"/>
      <c r="D19" s="47"/>
      <c r="E19" s="56"/>
      <c r="F19" s="56"/>
      <c r="G19" s="40"/>
      <c r="H19" s="40"/>
      <c r="I19" s="63"/>
      <c r="J19" s="37"/>
      <c r="K19" s="37"/>
      <c r="L19" s="37"/>
      <c r="M19" s="37"/>
      <c r="N19" s="38"/>
      <c r="O19" s="38"/>
      <c r="P19" s="38"/>
      <c r="Q19" s="40"/>
      <c r="R19" s="37"/>
      <c r="S19" s="37"/>
      <c r="T19" s="37"/>
      <c r="U19" s="37"/>
      <c r="V19" s="37"/>
      <c r="W19" s="37"/>
      <c r="X19" s="37"/>
      <c r="Y19" s="37"/>
      <c r="Z19" s="37"/>
      <c r="AA19"/>
      <c r="AB19"/>
      <c r="AC19"/>
      <c r="AD19"/>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197">
        <v>45211</v>
      </c>
      <c r="BD19" s="37">
        <v>2.7858999999999998</v>
      </c>
      <c r="BE19" s="196">
        <v>3.1280000000000001</v>
      </c>
      <c r="BI19" s="13">
        <v>17</v>
      </c>
      <c r="BJ19" s="13" t="s">
        <v>282</v>
      </c>
      <c r="BK19" s="13" t="s">
        <v>530</v>
      </c>
      <c r="BL19" s="13" t="s">
        <v>457</v>
      </c>
      <c r="BM19" s="13" t="s">
        <v>457</v>
      </c>
      <c r="BN19" s="13" t="s">
        <v>457</v>
      </c>
      <c r="BO19" s="13" t="s">
        <v>457</v>
      </c>
      <c r="BP19" s="13" t="s">
        <v>457</v>
      </c>
    </row>
    <row r="20" spans="1:68" ht="15.75">
      <c r="A20" s="64">
        <v>18</v>
      </c>
      <c r="B20" s="48" t="s">
        <v>30</v>
      </c>
      <c r="C20" s="49">
        <v>170.48259999999999</v>
      </c>
      <c r="D20" s="50">
        <v>9.1262738189945534E-3</v>
      </c>
      <c r="E20" s="51">
        <v>-3.2449005364902622E-3</v>
      </c>
      <c r="F20" s="51">
        <v>9.1403662753216972E-2</v>
      </c>
      <c r="G20" s="40" t="s">
        <v>1436</v>
      </c>
      <c r="H20" s="40" t="s">
        <v>189</v>
      </c>
      <c r="I20" s="40"/>
      <c r="J20" s="40"/>
      <c r="K20" s="40"/>
      <c r="L20" s="40"/>
      <c r="M20" s="40"/>
      <c r="N20" s="40"/>
      <c r="O20" s="40"/>
      <c r="P20" s="40"/>
      <c r="Q20" s="40"/>
      <c r="R20" s="37"/>
      <c r="S20" s="37"/>
      <c r="T20" s="37"/>
      <c r="U20" s="37"/>
      <c r="V20" s="37"/>
      <c r="W20" s="37"/>
      <c r="X20" s="37"/>
      <c r="Y20" s="37"/>
      <c r="Z20" s="37"/>
      <c r="AA20"/>
      <c r="AB20"/>
      <c r="AC20"/>
      <c r="AD20"/>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197">
        <v>45210</v>
      </c>
      <c r="BD20" s="37">
        <v>2.7858999999999998</v>
      </c>
      <c r="BE20" s="196">
        <v>3.1280000000000001</v>
      </c>
      <c r="BI20" s="13">
        <v>18</v>
      </c>
      <c r="BJ20" s="13" t="s">
        <v>531</v>
      </c>
      <c r="BK20" s="13" t="s">
        <v>532</v>
      </c>
      <c r="BL20" s="13" t="s">
        <v>457</v>
      </c>
      <c r="BM20" s="13" t="s">
        <v>457</v>
      </c>
      <c r="BN20" s="13" t="s">
        <v>457</v>
      </c>
      <c r="BO20" s="13" t="s">
        <v>457</v>
      </c>
      <c r="BP20" s="13" t="s">
        <v>457</v>
      </c>
    </row>
    <row r="21" spans="1:68" ht="15.75">
      <c r="A21" s="64">
        <v>19</v>
      </c>
      <c r="B21" s="48" t="s">
        <v>31</v>
      </c>
      <c r="C21" s="49">
        <v>171.56319999999999</v>
      </c>
      <c r="D21" s="50">
        <v>1.0319125568499968E-2</v>
      </c>
      <c r="E21" s="51">
        <v>2.3852037162581566E-2</v>
      </c>
      <c r="F21" s="51">
        <v>7.9673863519081983E-2</v>
      </c>
      <c r="G21" s="40" t="s">
        <v>199</v>
      </c>
      <c r="H21" s="40" t="s">
        <v>189</v>
      </c>
      <c r="I21" s="62"/>
      <c r="J21" s="37"/>
      <c r="K21" s="37"/>
      <c r="L21" s="37"/>
      <c r="M21" s="37"/>
      <c r="N21" s="38"/>
      <c r="O21" s="38"/>
      <c r="P21" s="38"/>
      <c r="Q21" s="39"/>
      <c r="R21" s="40"/>
      <c r="S21" s="40"/>
      <c r="T21" s="40"/>
      <c r="U21" s="40"/>
      <c r="V21" s="40"/>
      <c r="W21" s="37"/>
      <c r="X21" s="37"/>
      <c r="Y21" s="37"/>
      <c r="Z21" s="37"/>
      <c r="AA21"/>
      <c r="AB21"/>
      <c r="AC21"/>
      <c r="AD21"/>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197">
        <v>45209</v>
      </c>
      <c r="BD21" s="37">
        <v>2.7858999999999998</v>
      </c>
      <c r="BE21" s="196">
        <v>3.1280000000000001</v>
      </c>
      <c r="BI21" s="13">
        <v>19</v>
      </c>
      <c r="BJ21" s="13" t="s">
        <v>533</v>
      </c>
      <c r="BK21" s="13" t="s">
        <v>534</v>
      </c>
      <c r="BL21" s="13" t="s">
        <v>457</v>
      </c>
      <c r="BM21" s="13" t="s">
        <v>457</v>
      </c>
      <c r="BN21" s="13" t="s">
        <v>457</v>
      </c>
      <c r="BO21" s="13" t="s">
        <v>457</v>
      </c>
      <c r="BP21" s="13" t="s">
        <v>457</v>
      </c>
    </row>
    <row r="22" spans="1:68" ht="15.75">
      <c r="A22" s="64">
        <v>20</v>
      </c>
      <c r="B22" s="48" t="s">
        <v>32</v>
      </c>
      <c r="C22" s="49">
        <v>125.82380000000001</v>
      </c>
      <c r="D22" s="50">
        <v>7.4047149980081904E-4</v>
      </c>
      <c r="E22" s="51">
        <v>-0.15919428894857021</v>
      </c>
      <c r="F22" s="51">
        <v>0.17149576739872865</v>
      </c>
      <c r="G22" s="40" t="s">
        <v>175</v>
      </c>
      <c r="H22" s="40" t="s">
        <v>189</v>
      </c>
      <c r="I22" s="40"/>
      <c r="J22" s="37"/>
      <c r="K22" s="37"/>
      <c r="L22" s="37"/>
      <c r="M22" s="37"/>
      <c r="N22" s="38"/>
      <c r="O22" s="38"/>
      <c r="P22" s="38"/>
      <c r="Q22" s="39"/>
      <c r="R22" s="40"/>
      <c r="S22" s="40"/>
      <c r="T22" s="40"/>
      <c r="U22" s="40"/>
      <c r="V22" s="40"/>
      <c r="W22" s="37"/>
      <c r="X22" s="37"/>
      <c r="Y22" s="37"/>
      <c r="Z22" s="37"/>
      <c r="AA22"/>
      <c r="AB22"/>
      <c r="AC22"/>
      <c r="AD22"/>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197">
        <v>45208</v>
      </c>
      <c r="BD22" s="37">
        <v>2.7858999999999998</v>
      </c>
      <c r="BE22" s="196">
        <v>3.1280000000000001</v>
      </c>
    </row>
    <row r="23" spans="1:68" ht="15.75">
      <c r="A23" s="64">
        <v>21</v>
      </c>
      <c r="B23" s="46" t="s">
        <v>165</v>
      </c>
      <c r="C23" s="47"/>
      <c r="D23" s="47"/>
      <c r="E23" s="47"/>
      <c r="F23" s="47"/>
      <c r="G23" s="40"/>
      <c r="H23" s="40"/>
      <c r="I23" s="40"/>
      <c r="J23" s="37"/>
      <c r="K23" s="37"/>
      <c r="L23" s="37"/>
      <c r="M23" s="37"/>
      <c r="N23" s="38"/>
      <c r="O23" s="38"/>
      <c r="P23" s="38"/>
      <c r="Q23" s="39"/>
      <c r="R23" s="40"/>
      <c r="S23" s="40"/>
      <c r="T23" s="40"/>
      <c r="U23" s="40"/>
      <c r="V23" s="40"/>
      <c r="W23" s="37"/>
      <c r="X23" s="37"/>
      <c r="Y23" s="37"/>
      <c r="Z23" s="37"/>
      <c r="AA23"/>
      <c r="AB23"/>
      <c r="AC23"/>
      <c r="AD23"/>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37"/>
      <c r="BC23" s="197">
        <v>45205</v>
      </c>
      <c r="BD23" s="37">
        <v>2.7858999999999998</v>
      </c>
      <c r="BE23" s="196">
        <v>3.1280000000000001</v>
      </c>
    </row>
    <row r="24" spans="1:68" ht="15.75">
      <c r="A24" s="64">
        <v>22</v>
      </c>
      <c r="B24" s="48" t="s">
        <v>33</v>
      </c>
      <c r="C24" s="49">
        <v>5815</v>
      </c>
      <c r="D24" s="50">
        <v>-2.7591973244147156E-2</v>
      </c>
      <c r="E24" s="51">
        <v>-0.18328651685393257</v>
      </c>
      <c r="F24" s="51">
        <v>-0.19459833795013851</v>
      </c>
      <c r="G24" s="40" t="s">
        <v>595</v>
      </c>
      <c r="H24" s="40" t="s">
        <v>189</v>
      </c>
      <c r="I24" s="40"/>
      <c r="J24" s="37"/>
      <c r="K24" s="37"/>
      <c r="L24" s="37"/>
      <c r="M24" s="37"/>
      <c r="N24" s="38"/>
      <c r="O24" s="38"/>
      <c r="P24" s="38"/>
      <c r="Q24" s="39"/>
      <c r="R24" s="40"/>
      <c r="S24" s="40"/>
      <c r="T24" s="40"/>
      <c r="U24" s="40"/>
      <c r="V24" s="40"/>
      <c r="W24" s="37"/>
      <c r="X24" s="37"/>
      <c r="Y24" s="37"/>
      <c r="Z24" s="37"/>
      <c r="AA24"/>
      <c r="AB24"/>
      <c r="AC24"/>
      <c r="AD24"/>
      <c r="AE24" s="37"/>
      <c r="AF24" s="37"/>
      <c r="AG24" s="37"/>
      <c r="AH24" s="37"/>
      <c r="AI24" s="37"/>
      <c r="AJ24" s="37"/>
      <c r="AK24" s="37"/>
      <c r="AL24" s="37"/>
      <c r="AM24" s="37"/>
      <c r="AN24" s="37"/>
      <c r="AO24" s="37"/>
      <c r="AP24" s="37"/>
      <c r="AQ24" s="37"/>
      <c r="AR24" s="37"/>
      <c r="AS24" s="37"/>
      <c r="AT24" s="37"/>
      <c r="AU24" s="37"/>
      <c r="AV24" s="37"/>
      <c r="AW24" s="37"/>
      <c r="AX24" s="37"/>
      <c r="AY24" s="37"/>
      <c r="AZ24" s="37"/>
      <c r="BA24" s="37"/>
      <c r="BB24" s="37"/>
      <c r="BC24" s="197">
        <v>45204</v>
      </c>
      <c r="BD24" s="37">
        <v>2.7858999999999998</v>
      </c>
      <c r="BE24" s="196">
        <v>3.1280000000000001</v>
      </c>
    </row>
    <row r="25" spans="1:68" ht="15.75">
      <c r="A25" s="64">
        <v>23</v>
      </c>
      <c r="B25" s="52" t="s">
        <v>34</v>
      </c>
      <c r="C25" s="49">
        <v>1994.45</v>
      </c>
      <c r="D25" s="50">
        <v>5.8248020575923922E-3</v>
      </c>
      <c r="E25" s="51">
        <v>9.9627842866988309E-2</v>
      </c>
      <c r="F25" s="51">
        <v>0.22452801227935537</v>
      </c>
      <c r="G25" s="40" t="s">
        <v>201</v>
      </c>
      <c r="H25" s="40" t="s">
        <v>189</v>
      </c>
      <c r="I25" s="40"/>
      <c r="J25" s="40"/>
      <c r="K25" s="40"/>
      <c r="L25" s="40"/>
      <c r="M25" s="40"/>
      <c r="N25" s="40"/>
      <c r="O25" s="40"/>
      <c r="P25" s="40"/>
      <c r="Q25" s="40"/>
      <c r="R25" s="37"/>
      <c r="S25" s="37"/>
      <c r="T25" s="37"/>
      <c r="U25" s="37"/>
      <c r="V25" s="37"/>
      <c r="W25" s="37"/>
      <c r="X25" s="37"/>
      <c r="Y25" s="37"/>
      <c r="Z25" s="37"/>
      <c r="AA25"/>
      <c r="AB25"/>
      <c r="AC25"/>
      <c r="AD25"/>
      <c r="AE25" s="37"/>
      <c r="AF25" s="37"/>
      <c r="AG25" s="37"/>
      <c r="AH25" s="37"/>
      <c r="AI25" s="37"/>
      <c r="AJ25" s="37"/>
      <c r="AK25" s="37"/>
      <c r="AL25" s="37"/>
      <c r="AM25" s="37"/>
      <c r="AN25" s="37"/>
      <c r="AO25" s="37"/>
      <c r="AP25" s="37"/>
      <c r="AQ25" s="37"/>
      <c r="AR25" s="37"/>
      <c r="AS25" s="37"/>
      <c r="AT25" s="37"/>
      <c r="AU25" s="37"/>
      <c r="AV25" s="37"/>
      <c r="AW25" s="37"/>
      <c r="AX25" s="37"/>
      <c r="AY25" s="37"/>
      <c r="AZ25" s="37"/>
      <c r="BA25" s="37"/>
      <c r="BB25" s="37"/>
      <c r="BC25" s="197">
        <v>45203</v>
      </c>
      <c r="BD25" s="37">
        <v>2.7858999999999998</v>
      </c>
      <c r="BE25" s="196">
        <v>3.1280000000000001</v>
      </c>
    </row>
    <row r="26" spans="1:68" ht="15.75">
      <c r="A26" s="64">
        <v>24</v>
      </c>
      <c r="B26" s="46" t="s">
        <v>166</v>
      </c>
      <c r="C26" s="47"/>
      <c r="D26" s="47"/>
      <c r="E26" s="56"/>
      <c r="F26" s="56"/>
      <c r="G26" s="40"/>
      <c r="H26" s="40"/>
      <c r="I26" s="62"/>
      <c r="J26" s="37"/>
      <c r="K26" s="37"/>
      <c r="L26" s="37"/>
      <c r="M26" s="37"/>
      <c r="N26" s="38"/>
      <c r="O26" s="38"/>
      <c r="P26" s="38"/>
      <c r="Q26" s="39"/>
      <c r="R26" s="37"/>
      <c r="S26" s="37"/>
      <c r="T26" s="37"/>
      <c r="U26" s="37"/>
      <c r="V26" s="37"/>
      <c r="W26" s="37"/>
      <c r="X26" s="37"/>
      <c r="Y26" s="37"/>
      <c r="Z26" s="37"/>
      <c r="AA26"/>
      <c r="AB26"/>
      <c r="AC26"/>
      <c r="AD26"/>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197">
        <v>45202</v>
      </c>
      <c r="BD26" s="37">
        <v>2.7858999999999998</v>
      </c>
      <c r="BE26" s="196">
        <v>3.1280000000000001</v>
      </c>
    </row>
    <row r="27" spans="1:68" ht="15.75">
      <c r="A27" s="64">
        <v>25</v>
      </c>
      <c r="B27" s="48" t="s">
        <v>35</v>
      </c>
      <c r="C27" s="49">
        <v>105.021</v>
      </c>
      <c r="D27" s="50">
        <v>-1.4433318630993128E-2</v>
      </c>
      <c r="E27" s="51">
        <v>1.4480013910086699E-2</v>
      </c>
      <c r="F27" s="51">
        <v>-7.0034534667493181E-2</v>
      </c>
      <c r="G27" s="40" t="s">
        <v>202</v>
      </c>
      <c r="H27" s="40" t="s">
        <v>189</v>
      </c>
      <c r="I27" s="40"/>
      <c r="J27" s="37"/>
      <c r="K27" s="37"/>
      <c r="L27" s="37"/>
      <c r="M27" s="37"/>
      <c r="N27" s="38"/>
      <c r="O27" s="38"/>
      <c r="P27" s="38"/>
      <c r="Q27" s="39"/>
      <c r="R27" s="37"/>
      <c r="S27" s="37"/>
      <c r="T27" s="37"/>
      <c r="U27" s="37"/>
      <c r="V27" s="37"/>
      <c r="W27" s="37"/>
      <c r="X27" s="37"/>
      <c r="Y27" s="37"/>
      <c r="Z27" s="37"/>
      <c r="AA27"/>
      <c r="AB27"/>
      <c r="AC27"/>
      <c r="AD2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197">
        <v>45201</v>
      </c>
      <c r="BD27" s="37">
        <v>2.7858999999999998</v>
      </c>
      <c r="BE27" s="196">
        <v>3.1280000000000001</v>
      </c>
    </row>
    <row r="28" spans="1:68" ht="15.75">
      <c r="A28" s="64">
        <v>26</v>
      </c>
      <c r="B28" s="57" t="s">
        <v>26</v>
      </c>
      <c r="C28" s="58">
        <v>7.2888000000000002</v>
      </c>
      <c r="D28" s="59">
        <v>-6.081762893064605E-3</v>
      </c>
      <c r="E28" s="60">
        <v>5.2990465183473057E-2</v>
      </c>
      <c r="F28" s="60">
        <v>-5.8513032448135492E-3</v>
      </c>
      <c r="G28" s="40" t="s">
        <v>203</v>
      </c>
      <c r="H28" s="40" t="s">
        <v>189</v>
      </c>
      <c r="I28" s="40"/>
      <c r="J28" s="37"/>
      <c r="K28" s="37"/>
      <c r="L28" s="37"/>
      <c r="M28" s="37"/>
      <c r="N28" s="38"/>
      <c r="O28" s="38"/>
      <c r="P28" s="38"/>
      <c r="Q28" s="39"/>
      <c r="R28" s="37"/>
      <c r="S28" s="37"/>
      <c r="T28" s="37"/>
      <c r="U28" s="37"/>
      <c r="V28" s="37"/>
      <c r="W28" s="37"/>
      <c r="X28" s="37"/>
      <c r="Y28" s="37"/>
      <c r="Z28" s="37"/>
      <c r="AA28"/>
      <c r="AB28"/>
      <c r="AC28"/>
      <c r="AD28"/>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197">
        <v>45198</v>
      </c>
      <c r="BD28" s="37">
        <v>2.7858999999999998</v>
      </c>
      <c r="BE28" s="196">
        <v>3.1280000000000001</v>
      </c>
    </row>
    <row r="29" spans="1:68" ht="15.75">
      <c r="A29" s="65"/>
      <c r="B29" s="37"/>
      <c r="C29" s="40"/>
      <c r="D29" s="39"/>
      <c r="E29" s="39"/>
      <c r="F29" s="39"/>
      <c r="G29" s="40"/>
      <c r="H29" s="40"/>
      <c r="I29" s="40"/>
      <c r="J29" s="37"/>
      <c r="K29" s="37"/>
      <c r="L29" s="37"/>
      <c r="M29" s="37"/>
      <c r="N29" s="38"/>
      <c r="O29" s="38"/>
      <c r="P29" s="38"/>
      <c r="Q29" s="39"/>
      <c r="R29" s="37"/>
      <c r="S29" s="37"/>
      <c r="T29" s="37"/>
      <c r="U29" s="37"/>
      <c r="V29" s="37"/>
      <c r="W29" s="37"/>
      <c r="X29" s="37"/>
      <c r="Y29" s="37"/>
      <c r="Z29" s="37"/>
      <c r="AA29"/>
      <c r="AB29"/>
      <c r="AC29"/>
      <c r="AD29"/>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197">
        <v>45197</v>
      </c>
      <c r="BD29" s="37">
        <v>2.7858999999999998</v>
      </c>
      <c r="BE29" s="196">
        <v>3.1280000000000001</v>
      </c>
    </row>
    <row r="30" spans="1:68" ht="15.75">
      <c r="A30" s="65"/>
      <c r="B30" s="37"/>
      <c r="C30" s="40"/>
      <c r="D30" s="39"/>
      <c r="E30" s="39"/>
      <c r="F30" s="39"/>
      <c r="G30" s="40"/>
      <c r="H30" s="40"/>
      <c r="I30" s="40"/>
      <c r="J30" s="37"/>
      <c r="K30" s="37"/>
      <c r="L30" s="37"/>
      <c r="M30" s="37"/>
      <c r="N30" s="38"/>
      <c r="O30" s="38"/>
      <c r="P30" s="38"/>
      <c r="Q30" s="39"/>
      <c r="R30" s="37"/>
      <c r="S30" s="37"/>
      <c r="T30" s="37"/>
      <c r="U30" s="37"/>
      <c r="V30" s="37"/>
      <c r="W30" s="37"/>
      <c r="X30" s="37"/>
      <c r="Y30" s="37"/>
      <c r="Z30" s="37"/>
      <c r="AA30"/>
      <c r="AB30"/>
      <c r="AC30"/>
      <c r="AD30"/>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197">
        <v>45196</v>
      </c>
      <c r="BD30" s="37">
        <v>2.7858999999999998</v>
      </c>
      <c r="BE30" s="196">
        <v>3.1280000000000001</v>
      </c>
    </row>
    <row r="31" spans="1:68" ht="15.75">
      <c r="A31" s="65"/>
      <c r="B31" s="37"/>
      <c r="C31" s="40"/>
      <c r="D31" s="39"/>
      <c r="E31" s="39"/>
      <c r="F31" s="39"/>
      <c r="G31" s="40"/>
      <c r="H31" s="40"/>
      <c r="I31" s="40"/>
      <c r="J31" s="37"/>
      <c r="K31" s="37"/>
      <c r="L31" s="37"/>
      <c r="M31" s="37"/>
      <c r="N31" s="38"/>
      <c r="O31" s="38"/>
      <c r="P31" s="38"/>
      <c r="Q31" s="39"/>
      <c r="R31" s="37"/>
      <c r="S31" s="104"/>
      <c r="T31" s="37"/>
      <c r="U31" s="104"/>
      <c r="V31" s="37"/>
      <c r="W31" s="37"/>
      <c r="X31" s="37"/>
      <c r="Y31" s="37"/>
      <c r="Z31" s="37"/>
      <c r="AA31"/>
      <c r="AB31"/>
      <c r="AC31"/>
      <c r="AD31"/>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197">
        <v>45195</v>
      </c>
      <c r="BD31" s="37">
        <v>2.7858999999999998</v>
      </c>
      <c r="BE31" s="196">
        <v>3.1280000000000001</v>
      </c>
    </row>
    <row r="32" spans="1:68" ht="15.75">
      <c r="A32" s="65"/>
      <c r="B32" s="37"/>
      <c r="C32" s="40"/>
      <c r="D32" s="39"/>
      <c r="E32" s="39"/>
      <c r="F32" s="39"/>
      <c r="G32" s="40"/>
      <c r="H32" s="40"/>
      <c r="I32" s="40"/>
      <c r="J32" s="37"/>
      <c r="K32" s="37"/>
      <c r="L32" s="37"/>
      <c r="M32" s="37"/>
      <c r="N32" s="38"/>
      <c r="O32" s="38"/>
      <c r="P32" s="38"/>
      <c r="Q32" s="39"/>
      <c r="R32" s="37"/>
      <c r="S32" s="104"/>
      <c r="T32" s="37"/>
      <c r="U32" s="104"/>
      <c r="V32" s="37"/>
      <c r="W32" s="37"/>
      <c r="X32" s="37"/>
      <c r="Y32" s="37"/>
      <c r="Z32" s="37"/>
      <c r="AA32"/>
      <c r="AB32"/>
      <c r="AC32"/>
      <c r="AD32"/>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197">
        <v>45194</v>
      </c>
      <c r="BD32" s="37">
        <v>2.7858999999999998</v>
      </c>
      <c r="BE32" s="196">
        <v>3.1280000000000001</v>
      </c>
    </row>
    <row r="33" spans="1:57" ht="15.75">
      <c r="A33" s="65"/>
      <c r="B33" s="37"/>
      <c r="C33" s="40"/>
      <c r="D33" s="39"/>
      <c r="E33" s="39"/>
      <c r="F33" s="39"/>
      <c r="G33" s="40"/>
      <c r="H33" s="40"/>
      <c r="I33" s="40"/>
      <c r="J33" s="37"/>
      <c r="K33" s="37"/>
      <c r="L33" s="37"/>
      <c r="M33" s="37"/>
      <c r="N33" s="38"/>
      <c r="O33" s="38"/>
      <c r="P33" s="38"/>
      <c r="Q33" s="39"/>
      <c r="R33" s="37"/>
      <c r="S33" s="104"/>
      <c r="T33" s="37"/>
      <c r="U33" s="104"/>
      <c r="V33" s="37"/>
      <c r="W33" s="37"/>
      <c r="X33" s="37"/>
      <c r="Y33" s="37"/>
      <c r="Z33" s="37"/>
      <c r="AA33"/>
      <c r="AB33"/>
      <c r="AC33"/>
      <c r="AD33"/>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197">
        <v>45191</v>
      </c>
      <c r="BD33" s="37">
        <v>2.7858999999999998</v>
      </c>
      <c r="BE33" s="196">
        <v>3.1280000000000001</v>
      </c>
    </row>
    <row r="34" spans="1:57" ht="15.75">
      <c r="A34" s="65"/>
      <c r="B34" s="37"/>
      <c r="C34" s="40"/>
      <c r="D34" s="39"/>
      <c r="E34" s="39"/>
      <c r="F34" s="39"/>
      <c r="G34" s="40"/>
      <c r="H34" s="40"/>
      <c r="I34" s="40"/>
      <c r="J34" s="37"/>
      <c r="K34" s="37"/>
      <c r="L34" s="37"/>
      <c r="M34" s="37"/>
      <c r="N34" s="38"/>
      <c r="O34" s="38"/>
      <c r="P34" s="38"/>
      <c r="Q34" s="39"/>
      <c r="R34" s="37"/>
      <c r="S34" s="104"/>
      <c r="T34" s="37"/>
      <c r="U34" s="104"/>
      <c r="V34" s="37"/>
      <c r="W34" s="37"/>
      <c r="X34" s="37"/>
      <c r="Y34" s="37"/>
      <c r="Z34" s="37"/>
      <c r="AA34"/>
      <c r="AB34"/>
      <c r="AC34"/>
      <c r="AD34"/>
      <c r="AE34" s="37"/>
      <c r="AF34" s="37"/>
      <c r="AG34" s="37"/>
      <c r="AH34" s="37"/>
      <c r="AI34" s="37"/>
      <c r="AJ34" s="37"/>
      <c r="AK34" s="37"/>
      <c r="AL34" s="37"/>
      <c r="AM34" s="37"/>
      <c r="AN34" s="37"/>
      <c r="AO34" s="37"/>
      <c r="AP34" s="37"/>
      <c r="AQ34" s="37"/>
      <c r="AR34" s="37"/>
      <c r="AS34" s="37"/>
      <c r="AT34" s="37"/>
      <c r="AU34" s="37"/>
      <c r="AV34" s="37"/>
      <c r="AW34" s="37"/>
      <c r="AX34" s="37"/>
      <c r="AY34" s="37"/>
      <c r="AZ34" s="37"/>
      <c r="BA34" s="37"/>
      <c r="BB34" s="37"/>
      <c r="BC34" s="197">
        <v>45190</v>
      </c>
      <c r="BD34" s="37">
        <v>2.7858999999999998</v>
      </c>
      <c r="BE34" s="196">
        <v>3.1280000000000001</v>
      </c>
    </row>
    <row r="35" spans="1:57" ht="15.75">
      <c r="A35" s="65"/>
      <c r="B35" s="37"/>
      <c r="C35" s="40"/>
      <c r="D35" s="39"/>
      <c r="E35" s="39"/>
      <c r="F35" s="39"/>
      <c r="G35" s="40"/>
      <c r="H35" s="40"/>
      <c r="I35" s="40"/>
      <c r="J35" s="37"/>
      <c r="K35" s="37"/>
      <c r="L35" s="37"/>
      <c r="M35" s="37"/>
      <c r="N35" s="38"/>
      <c r="O35" s="38"/>
      <c r="P35" s="38"/>
      <c r="Q35" s="39"/>
      <c r="R35" s="37"/>
      <c r="S35" s="104"/>
      <c r="T35" s="37"/>
      <c r="U35" s="104"/>
      <c r="V35" s="37"/>
      <c r="W35" s="37"/>
      <c r="X35" s="37"/>
      <c r="Y35" s="37"/>
      <c r="Z35" s="37"/>
      <c r="AA35"/>
      <c r="AB35"/>
      <c r="AC35"/>
      <c r="AD35"/>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197">
        <v>45189</v>
      </c>
      <c r="BD35" s="37">
        <v>2.7858999999999998</v>
      </c>
      <c r="BE35" s="196">
        <v>3.1280000000000001</v>
      </c>
    </row>
    <row r="36" spans="1:57" ht="15.75">
      <c r="A36" s="65"/>
      <c r="B36" s="37"/>
      <c r="C36" s="40"/>
      <c r="D36" s="39"/>
      <c r="E36" s="39"/>
      <c r="F36" s="39"/>
      <c r="G36" s="40"/>
      <c r="H36" s="40"/>
      <c r="I36" s="40"/>
      <c r="J36" s="37"/>
      <c r="K36" s="37"/>
      <c r="L36" s="37"/>
      <c r="M36" s="37"/>
      <c r="N36" s="38"/>
      <c r="O36" s="38"/>
      <c r="P36" s="38"/>
      <c r="Q36" s="39"/>
      <c r="R36" s="37"/>
      <c r="S36" s="104"/>
      <c r="T36" s="37"/>
      <c r="U36" s="104"/>
      <c r="V36" s="37"/>
      <c r="W36" s="37"/>
      <c r="X36" s="37"/>
      <c r="Y36" s="37"/>
      <c r="Z36" s="37"/>
      <c r="AA36"/>
      <c r="AB36"/>
      <c r="AC36"/>
      <c r="AD36"/>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197">
        <v>45188</v>
      </c>
      <c r="BD36" s="37">
        <v>2.7858999999999998</v>
      </c>
      <c r="BE36" s="196">
        <v>3.1280000000000001</v>
      </c>
    </row>
    <row r="37" spans="1:57" ht="15.75">
      <c r="A37" s="65"/>
      <c r="B37" s="37"/>
      <c r="C37" s="40"/>
      <c r="D37" s="39"/>
      <c r="E37" s="39"/>
      <c r="F37" s="39"/>
      <c r="G37" s="40"/>
      <c r="H37" s="40"/>
      <c r="I37" s="23"/>
      <c r="J37" s="23"/>
      <c r="K37" s="23"/>
      <c r="L37" s="23"/>
      <c r="M37" s="23"/>
      <c r="N37" s="23"/>
      <c r="O37" s="23"/>
      <c r="P37" s="23"/>
      <c r="Q37" s="23"/>
      <c r="R37" s="23"/>
      <c r="S37" s="23"/>
      <c r="T37" s="23"/>
      <c r="U37" s="23"/>
      <c r="V37" s="23"/>
      <c r="W37" s="37"/>
      <c r="X37" s="37"/>
      <c r="Y37" s="37"/>
      <c r="Z37" s="37"/>
      <c r="AA37"/>
      <c r="AB37"/>
      <c r="AC37"/>
      <c r="AD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197">
        <v>45187</v>
      </c>
      <c r="BD37" s="37">
        <v>2.7858999999999998</v>
      </c>
      <c r="BE37" s="196">
        <v>3.1280000000000001</v>
      </c>
    </row>
    <row r="38" spans="1:57" ht="15.75">
      <c r="A38" s="65"/>
      <c r="B38" s="37"/>
      <c r="C38" s="40"/>
      <c r="D38" s="39"/>
      <c r="E38" s="39"/>
      <c r="F38" s="39"/>
      <c r="G38" s="40"/>
      <c r="H38" s="40"/>
      <c r="I38" s="157"/>
      <c r="J38" s="37"/>
      <c r="K38" s="37"/>
      <c r="L38" s="37"/>
      <c r="M38" s="37"/>
      <c r="N38" s="38"/>
      <c r="O38" s="38"/>
      <c r="P38" s="38"/>
      <c r="Q38" s="39"/>
      <c r="R38" s="40"/>
      <c r="S38" s="40"/>
      <c r="T38" s="40"/>
      <c r="U38" s="40"/>
      <c r="V38" s="40"/>
      <c r="W38" s="37"/>
      <c r="X38" s="37"/>
      <c r="Y38" s="37"/>
      <c r="Z38" s="37"/>
      <c r="AA38"/>
      <c r="AB38"/>
      <c r="AC38"/>
      <c r="AD38"/>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197">
        <v>45184</v>
      </c>
      <c r="BD38" s="37">
        <v>2.7858999999999998</v>
      </c>
      <c r="BE38" s="196">
        <v>3.1280000000000001</v>
      </c>
    </row>
    <row r="39" spans="1:57" ht="15.75">
      <c r="A39" s="65"/>
      <c r="B39" s="37"/>
      <c r="C39" s="40"/>
      <c r="D39" s="39"/>
      <c r="E39" s="39"/>
      <c r="F39" s="39"/>
      <c r="G39" s="40"/>
      <c r="H39" s="40"/>
      <c r="I39" s="62"/>
      <c r="J39" s="37"/>
      <c r="K39" s="37"/>
      <c r="L39" s="37"/>
      <c r="M39" s="37"/>
      <c r="N39" s="38"/>
      <c r="O39" s="38"/>
      <c r="P39" s="38"/>
      <c r="Q39" s="39"/>
      <c r="R39" s="40"/>
      <c r="S39" s="40"/>
      <c r="T39" s="40"/>
      <c r="U39" s="40"/>
      <c r="V39" s="40"/>
      <c r="W39" s="37"/>
      <c r="X39" s="37"/>
      <c r="Y39" s="37"/>
      <c r="Z39" s="37"/>
      <c r="AA39"/>
      <c r="AB39"/>
      <c r="AC39"/>
      <c r="AD39"/>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197">
        <v>45183</v>
      </c>
      <c r="BD39" s="37">
        <v>2.7858999999999998</v>
      </c>
      <c r="BE39" s="196">
        <v>3.1280000000000001</v>
      </c>
    </row>
    <row r="40" spans="1:57" ht="15.75">
      <c r="A40" s="65"/>
      <c r="B40" s="37"/>
      <c r="C40" s="40"/>
      <c r="D40" s="39"/>
      <c r="E40" s="39"/>
      <c r="F40" s="39"/>
      <c r="G40" s="40"/>
      <c r="H40" s="40"/>
      <c r="I40" s="157"/>
      <c r="J40" s="37"/>
      <c r="K40" s="37"/>
      <c r="L40" s="37"/>
      <c r="M40" s="37"/>
      <c r="N40" s="38"/>
      <c r="O40" s="38"/>
      <c r="P40" s="38"/>
      <c r="Q40" s="39"/>
      <c r="R40" s="40"/>
      <c r="S40" s="40"/>
      <c r="T40" s="40"/>
      <c r="U40" s="40"/>
      <c r="V40" s="40"/>
      <c r="W40" s="37"/>
      <c r="X40" s="37"/>
      <c r="Y40" s="37"/>
      <c r="Z40" s="37"/>
      <c r="AA40"/>
      <c r="AB40"/>
      <c r="AC40"/>
      <c r="AD40"/>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197">
        <v>45182</v>
      </c>
      <c r="BD40" s="37">
        <v>2.7858999999999998</v>
      </c>
      <c r="BE40" s="196">
        <v>3.1280000000000001</v>
      </c>
    </row>
    <row r="41" spans="1:57" ht="15.75">
      <c r="A41" s="65"/>
      <c r="B41" s="37"/>
      <c r="C41" s="40"/>
      <c r="D41" s="39"/>
      <c r="E41" s="39"/>
      <c r="F41" s="39"/>
      <c r="G41" s="40"/>
      <c r="H41" s="40"/>
      <c r="I41" s="157"/>
      <c r="J41" s="37"/>
      <c r="K41" s="37"/>
      <c r="L41" s="37"/>
      <c r="M41" s="37"/>
      <c r="N41" s="38"/>
      <c r="O41" s="38"/>
      <c r="P41" s="38"/>
      <c r="Q41" s="39"/>
      <c r="R41" s="40"/>
      <c r="S41" s="40"/>
      <c r="T41" s="40"/>
      <c r="U41" s="40"/>
      <c r="V41" s="40"/>
      <c r="W41" s="37"/>
      <c r="X41" s="37"/>
      <c r="Y41" s="37"/>
      <c r="Z41" s="37"/>
      <c r="AA41"/>
      <c r="AB41"/>
      <c r="AC41"/>
      <c r="AD41"/>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197">
        <v>45181</v>
      </c>
      <c r="BD41" s="37">
        <v>2.7858999999999998</v>
      </c>
      <c r="BE41" s="196">
        <v>3.1280000000000001</v>
      </c>
    </row>
    <row r="42" spans="1:57" ht="15.75">
      <c r="A42" s="65"/>
      <c r="B42" s="37"/>
      <c r="C42" s="40"/>
      <c r="D42" s="39"/>
      <c r="E42" s="39"/>
      <c r="F42" s="39"/>
      <c r="G42" s="40"/>
      <c r="H42" s="40"/>
      <c r="I42" s="157"/>
      <c r="J42" s="37"/>
      <c r="K42" s="37"/>
      <c r="L42" s="37"/>
      <c r="M42" s="37"/>
      <c r="N42" s="38"/>
      <c r="O42" s="38"/>
      <c r="P42" s="38"/>
      <c r="Q42" s="39"/>
      <c r="R42" s="40"/>
      <c r="S42" s="40"/>
      <c r="T42" s="40"/>
      <c r="U42" s="40"/>
      <c r="V42" s="40"/>
      <c r="W42" s="37"/>
      <c r="X42" s="37"/>
      <c r="Y42" s="37"/>
      <c r="Z42" s="37"/>
      <c r="AA42"/>
      <c r="AB42"/>
      <c r="AC42"/>
      <c r="AD42"/>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197">
        <v>45180</v>
      </c>
      <c r="BD42" s="37">
        <v>2.7858999999999998</v>
      </c>
      <c r="BE42" s="196">
        <v>3.1280000000000001</v>
      </c>
    </row>
    <row r="43" spans="1:57" ht="15.75">
      <c r="A43" s="65"/>
      <c r="B43" s="37"/>
      <c r="C43" s="40"/>
      <c r="D43" s="39"/>
      <c r="E43" s="39"/>
      <c r="F43" s="39"/>
      <c r="G43" s="40"/>
      <c r="H43" s="40"/>
      <c r="I43" s="157"/>
      <c r="J43" s="37"/>
      <c r="K43" s="37"/>
      <c r="L43" s="37"/>
      <c r="M43" s="37"/>
      <c r="N43" s="38"/>
      <c r="O43" s="38"/>
      <c r="P43" s="38"/>
      <c r="Q43" s="39"/>
      <c r="R43" s="40"/>
      <c r="S43" s="40"/>
      <c r="T43" s="40"/>
      <c r="U43" s="40"/>
      <c r="V43" s="40"/>
      <c r="W43" s="37"/>
      <c r="X43" s="37"/>
      <c r="Y43" s="37"/>
      <c r="Z43" s="37"/>
      <c r="AA43"/>
      <c r="AB43"/>
      <c r="AC43"/>
      <c r="AD43"/>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197">
        <v>45177</v>
      </c>
      <c r="BD43" s="37">
        <v>2.7858999999999998</v>
      </c>
      <c r="BE43" s="196">
        <v>3.1280000000000001</v>
      </c>
    </row>
    <row r="44" spans="1:57" ht="15.75">
      <c r="A44" s="65"/>
      <c r="B44" s="37"/>
      <c r="C44" s="40"/>
      <c r="D44" s="39"/>
      <c r="E44" s="39"/>
      <c r="F44" s="39"/>
      <c r="G44" s="40"/>
      <c r="H44" s="40"/>
      <c r="I44" s="23"/>
      <c r="J44" s="37"/>
      <c r="K44" s="37"/>
      <c r="L44" s="37"/>
      <c r="M44" s="37"/>
      <c r="N44" s="38"/>
      <c r="O44" s="38"/>
      <c r="P44" s="38"/>
      <c r="Q44" s="39"/>
      <c r="R44" s="40"/>
      <c r="S44" s="40"/>
      <c r="T44" s="40"/>
      <c r="U44" s="40"/>
      <c r="V44" s="40"/>
      <c r="W44" s="37"/>
      <c r="X44" s="37"/>
      <c r="Y44" s="37"/>
      <c r="Z44" s="37"/>
      <c r="AA44"/>
      <c r="AB44"/>
      <c r="AC44"/>
      <c r="AD44"/>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197">
        <v>45176</v>
      </c>
      <c r="BD44" s="37">
        <v>2.7858999999999998</v>
      </c>
      <c r="BE44" s="196">
        <v>3.1280000000000001</v>
      </c>
    </row>
    <row r="45" spans="1:57" ht="15.75">
      <c r="A45" s="65"/>
      <c r="B45" s="37"/>
      <c r="C45" s="40"/>
      <c r="D45" s="39"/>
      <c r="E45" s="39"/>
      <c r="F45" s="39"/>
      <c r="G45" s="40"/>
      <c r="H45" s="40"/>
      <c r="I45" s="23"/>
      <c r="J45" s="23"/>
      <c r="K45" s="23"/>
      <c r="L45" s="23"/>
      <c r="M45" s="23"/>
      <c r="N45" s="23"/>
      <c r="O45" s="23"/>
      <c r="P45" s="23"/>
      <c r="Q45" s="23"/>
      <c r="R45" s="23"/>
      <c r="S45" s="23"/>
      <c r="T45" s="23"/>
      <c r="U45" s="23"/>
      <c r="V45" s="23"/>
      <c r="W45" s="37"/>
      <c r="X45" s="37"/>
      <c r="Y45" s="37"/>
      <c r="Z45" s="37"/>
      <c r="AA45"/>
      <c r="AB45"/>
      <c r="AC45"/>
      <c r="AD45"/>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197">
        <v>45175</v>
      </c>
      <c r="BD45" s="37">
        <v>2.7858999999999998</v>
      </c>
      <c r="BE45" s="196">
        <v>3.1280000000000001</v>
      </c>
    </row>
    <row r="46" spans="1:57" ht="15.75">
      <c r="A46" s="65"/>
      <c r="B46" s="37"/>
      <c r="C46" s="40"/>
      <c r="D46" s="39"/>
      <c r="E46" s="39"/>
      <c r="F46" s="39"/>
      <c r="G46" s="40"/>
      <c r="H46" s="40"/>
      <c r="I46" s="23"/>
      <c r="J46" s="23"/>
      <c r="K46" s="23"/>
      <c r="L46" s="23"/>
      <c r="M46" s="23"/>
      <c r="N46" s="23"/>
      <c r="O46" s="23"/>
      <c r="P46" s="23"/>
      <c r="Q46" s="23"/>
      <c r="R46" s="23"/>
      <c r="S46" s="23"/>
      <c r="T46" s="23"/>
      <c r="U46" s="23"/>
      <c r="V46" s="23"/>
      <c r="W46" s="37"/>
      <c r="X46" s="37"/>
      <c r="Y46" s="37"/>
      <c r="Z46" s="37"/>
      <c r="AA46"/>
      <c r="AB46"/>
      <c r="AC46"/>
      <c r="AD46"/>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197">
        <v>45174</v>
      </c>
      <c r="BD46" s="37">
        <v>2.7858999999999998</v>
      </c>
      <c r="BE46" s="196">
        <v>3.1280000000000001</v>
      </c>
    </row>
    <row r="47" spans="1:57" ht="15.75">
      <c r="A47" s="65"/>
      <c r="B47" s="37"/>
      <c r="C47" s="40"/>
      <c r="D47" s="39"/>
      <c r="E47" s="39"/>
      <c r="F47" s="39"/>
      <c r="G47" s="40"/>
      <c r="H47" s="40"/>
      <c r="I47" s="40"/>
      <c r="J47" s="40"/>
      <c r="K47" s="40"/>
      <c r="L47" s="40"/>
      <c r="M47" s="40"/>
      <c r="N47" s="40"/>
      <c r="O47" s="40"/>
      <c r="P47" s="40"/>
      <c r="Q47" s="40"/>
      <c r="R47" s="37"/>
      <c r="S47" s="104"/>
      <c r="T47" s="37"/>
      <c r="U47" s="104"/>
      <c r="V47" s="37"/>
      <c r="W47" s="37"/>
      <c r="X47" s="37"/>
      <c r="Y47" s="37"/>
      <c r="Z47" s="37"/>
      <c r="AA47"/>
      <c r="AB47"/>
      <c r="AC47"/>
      <c r="AD4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197">
        <v>45173</v>
      </c>
      <c r="BD47" s="37">
        <v>2.7858999999999998</v>
      </c>
      <c r="BE47" s="196">
        <v>3.1280000000000001</v>
      </c>
    </row>
    <row r="48" spans="1:57" ht="15.75">
      <c r="A48" s="65"/>
      <c r="B48" s="37"/>
      <c r="C48" s="40"/>
      <c r="D48" s="39"/>
      <c r="E48" s="39"/>
      <c r="F48" s="39"/>
      <c r="G48" s="40"/>
      <c r="H48" s="40"/>
      <c r="I48" s="40"/>
      <c r="J48" s="40"/>
      <c r="K48" s="40"/>
      <c r="L48" s="40"/>
      <c r="M48" s="40"/>
      <c r="N48" s="40"/>
      <c r="O48" s="40"/>
      <c r="P48" s="40"/>
      <c r="Q48" s="40"/>
      <c r="R48" s="37"/>
      <c r="S48" s="104"/>
      <c r="T48" s="37"/>
      <c r="U48" s="104"/>
      <c r="V48" s="37"/>
      <c r="W48" s="37"/>
      <c r="X48" s="37"/>
      <c r="Y48" s="37"/>
      <c r="Z48" s="37"/>
      <c r="AA48"/>
      <c r="AB48"/>
      <c r="AC48"/>
      <c r="AD48"/>
      <c r="AE48" s="37"/>
      <c r="AF48" s="37"/>
      <c r="AG48" s="37"/>
      <c r="AH48" s="37"/>
      <c r="AI48" s="37"/>
      <c r="AJ48" s="37"/>
      <c r="AK48" s="37"/>
      <c r="AL48" s="37"/>
      <c r="AM48" s="37"/>
      <c r="AN48" s="37"/>
      <c r="AO48" s="37"/>
      <c r="AP48" s="37"/>
      <c r="AQ48" s="37"/>
      <c r="AR48" s="37"/>
      <c r="AS48" s="37"/>
      <c r="AT48" s="37"/>
      <c r="AU48" s="37"/>
      <c r="AV48" s="37"/>
      <c r="AW48" s="37"/>
      <c r="AX48" s="37"/>
      <c r="AY48" s="37"/>
      <c r="AZ48" s="37"/>
      <c r="BA48" s="37"/>
      <c r="BB48" s="37"/>
      <c r="BC48" s="197">
        <v>45170</v>
      </c>
      <c r="BD48" s="37">
        <v>2.7858999999999998</v>
      </c>
      <c r="BE48" s="196">
        <v>3.1280000000000001</v>
      </c>
    </row>
    <row r="49" spans="1:57" ht="15.75">
      <c r="A49" s="65"/>
      <c r="B49" s="37"/>
      <c r="C49" s="40"/>
      <c r="D49" s="39"/>
      <c r="E49" s="39"/>
      <c r="F49" s="39"/>
      <c r="G49" s="40"/>
      <c r="H49" s="40"/>
      <c r="I49" s="40"/>
      <c r="J49" s="40"/>
      <c r="K49" s="40"/>
      <c r="L49" s="40"/>
      <c r="M49" s="40"/>
      <c r="N49" s="40"/>
      <c r="O49" s="40"/>
      <c r="P49" s="40"/>
      <c r="Q49" s="40"/>
      <c r="R49" s="37"/>
      <c r="S49" s="104"/>
      <c r="T49" s="37"/>
      <c r="U49" s="104"/>
      <c r="V49" s="37"/>
      <c r="W49" s="37"/>
      <c r="X49" s="37"/>
      <c r="Y49" s="37"/>
      <c r="Z49" s="37"/>
      <c r="AA49"/>
      <c r="AB49"/>
      <c r="AC49"/>
      <c r="AD49"/>
      <c r="AE49" s="37"/>
      <c r="AF49" s="37"/>
      <c r="AG49" s="37"/>
      <c r="AH49" s="37"/>
      <c r="AI49" s="37"/>
      <c r="AJ49" s="37"/>
      <c r="AK49" s="37"/>
      <c r="AL49" s="37"/>
      <c r="AM49" s="37"/>
      <c r="AN49" s="37"/>
      <c r="AO49" s="37"/>
      <c r="AP49" s="37"/>
      <c r="AQ49" s="37"/>
      <c r="AR49" s="37"/>
      <c r="AS49" s="37"/>
      <c r="AT49" s="37"/>
      <c r="AU49" s="37"/>
      <c r="AV49" s="37"/>
      <c r="AW49" s="37"/>
      <c r="AX49" s="37"/>
      <c r="AY49" s="37"/>
      <c r="AZ49" s="37"/>
      <c r="BA49" s="37"/>
      <c r="BB49" s="37"/>
      <c r="BC49" s="197">
        <v>45169</v>
      </c>
      <c r="BD49" s="37">
        <v>2.7858999999999998</v>
      </c>
      <c r="BE49" s="196">
        <v>3.1280000000000001</v>
      </c>
    </row>
    <row r="50" spans="1:57" ht="15.75">
      <c r="A50" s="65"/>
      <c r="B50" s="37"/>
      <c r="C50" s="40"/>
      <c r="D50" s="39"/>
      <c r="E50" s="39"/>
      <c r="F50" s="39"/>
      <c r="G50" s="40"/>
      <c r="H50" s="40"/>
      <c r="I50" s="40"/>
      <c r="J50" s="40"/>
      <c r="K50" s="40"/>
      <c r="L50" s="40"/>
      <c r="M50" s="40"/>
      <c r="N50" s="40"/>
      <c r="O50" s="40"/>
      <c r="P50" s="40"/>
      <c r="Q50" s="40"/>
      <c r="R50" s="37"/>
      <c r="S50" s="37"/>
      <c r="T50" s="37"/>
      <c r="U50" s="104"/>
      <c r="V50" s="37"/>
      <c r="W50" s="37"/>
      <c r="X50" s="37"/>
      <c r="Y50" s="37"/>
      <c r="Z50" s="37"/>
      <c r="AA50"/>
      <c r="AB50"/>
      <c r="AC50"/>
      <c r="AD50"/>
      <c r="AE50" s="37"/>
      <c r="AF50" s="37"/>
      <c r="AG50" s="37"/>
      <c r="AH50" s="37"/>
      <c r="AI50" s="37"/>
      <c r="AJ50" s="37"/>
      <c r="AK50" s="37"/>
      <c r="AL50" s="37"/>
      <c r="AM50" s="37"/>
      <c r="AN50" s="37"/>
      <c r="AO50" s="37"/>
      <c r="AP50" s="37"/>
      <c r="AQ50" s="37"/>
      <c r="AR50" s="37"/>
      <c r="AS50" s="37"/>
      <c r="AT50" s="37"/>
      <c r="AU50" s="37"/>
      <c r="AV50" s="37"/>
      <c r="AW50" s="37"/>
      <c r="AX50" s="37"/>
      <c r="AY50" s="37"/>
      <c r="AZ50" s="37"/>
      <c r="BA50" s="37"/>
      <c r="BB50" s="37"/>
      <c r="BC50" s="197">
        <v>45168</v>
      </c>
      <c r="BD50" s="37">
        <v>2.7858999999999998</v>
      </c>
      <c r="BE50" s="196">
        <v>3.1280000000000001</v>
      </c>
    </row>
    <row r="51" spans="1:57" ht="15.75">
      <c r="A51" s="65"/>
      <c r="B51" s="37"/>
      <c r="C51" s="40"/>
      <c r="D51" s="39"/>
      <c r="E51" s="39"/>
      <c r="F51" s="39"/>
      <c r="G51" s="40"/>
      <c r="H51" s="40"/>
      <c r="I51" s="40"/>
      <c r="J51" s="40"/>
      <c r="K51" s="40"/>
      <c r="L51" s="40"/>
      <c r="M51" s="40"/>
      <c r="N51" s="40"/>
      <c r="O51" s="40"/>
      <c r="P51" s="40"/>
      <c r="Q51" s="40"/>
      <c r="R51" s="37"/>
      <c r="S51" s="37"/>
      <c r="T51" s="37"/>
      <c r="U51" s="104"/>
      <c r="V51" s="37"/>
      <c r="W51" s="37"/>
      <c r="X51" s="37"/>
      <c r="Y51" s="37"/>
      <c r="Z51" s="37"/>
      <c r="AA51"/>
      <c r="AB51"/>
      <c r="AC51"/>
      <c r="AD51"/>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197">
        <v>45167</v>
      </c>
      <c r="BD51" s="37">
        <v>2.7858999999999998</v>
      </c>
      <c r="BE51" s="196">
        <v>3.1280000000000001</v>
      </c>
    </row>
    <row r="52" spans="1:57" ht="15.75">
      <c r="A52" s="65"/>
      <c r="B52" s="37"/>
      <c r="C52" s="40"/>
      <c r="D52" s="39"/>
      <c r="E52" s="39"/>
      <c r="F52" s="39"/>
      <c r="G52" s="40"/>
      <c r="H52" s="40"/>
      <c r="I52" s="40"/>
      <c r="J52" s="40"/>
      <c r="K52" s="40"/>
      <c r="L52" s="40"/>
      <c r="M52" s="40"/>
      <c r="N52" s="40"/>
      <c r="O52" s="40"/>
      <c r="P52" s="40"/>
      <c r="Q52" s="40"/>
      <c r="R52" s="37"/>
      <c r="S52" s="37"/>
      <c r="T52" s="37"/>
      <c r="U52" s="104"/>
      <c r="V52" s="37"/>
      <c r="W52" s="37"/>
      <c r="X52" s="37"/>
      <c r="Y52" s="37"/>
      <c r="Z52" s="37"/>
      <c r="AA52"/>
      <c r="AB52"/>
      <c r="AC52"/>
      <c r="AD52"/>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197">
        <v>45166</v>
      </c>
      <c r="BD52" s="37">
        <v>2.7858999999999998</v>
      </c>
      <c r="BE52" s="196">
        <v>3.1280000000000001</v>
      </c>
    </row>
    <row r="53" spans="1:57" ht="15.75">
      <c r="A53" s="65"/>
      <c r="B53" s="37"/>
      <c r="C53" s="40"/>
      <c r="D53" s="39"/>
      <c r="E53" s="39"/>
      <c r="F53" s="39"/>
      <c r="G53" s="40"/>
      <c r="H53" s="40"/>
      <c r="I53" s="40"/>
      <c r="J53" s="40"/>
      <c r="K53" s="40"/>
      <c r="L53" s="40"/>
      <c r="M53" s="40"/>
      <c r="N53" s="40"/>
      <c r="O53" s="40"/>
      <c r="P53" s="40"/>
      <c r="Q53" s="40"/>
      <c r="R53" s="37"/>
      <c r="S53" s="37"/>
      <c r="T53" s="37"/>
      <c r="U53" s="104"/>
      <c r="V53" s="37"/>
      <c r="W53" s="37"/>
      <c r="X53" s="37"/>
      <c r="Y53" s="37"/>
      <c r="Z53" s="37"/>
      <c r="AA53"/>
      <c r="AB53"/>
      <c r="AC53"/>
      <c r="AD53"/>
      <c r="AE53" s="3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197">
        <v>45163</v>
      </c>
      <c r="BD53" s="37">
        <v>2.7858999999999998</v>
      </c>
      <c r="BE53" s="196">
        <v>3.1280000000000001</v>
      </c>
    </row>
    <row r="54" spans="1:57" ht="15.75">
      <c r="A54" s="65"/>
      <c r="B54" s="37"/>
      <c r="C54" s="40"/>
      <c r="D54" s="39"/>
      <c r="E54" s="39"/>
      <c r="F54" s="39"/>
      <c r="G54" s="40"/>
      <c r="H54" s="40"/>
      <c r="I54" s="40"/>
      <c r="J54" s="40"/>
      <c r="K54" s="40"/>
      <c r="L54" s="40"/>
      <c r="M54" s="40"/>
      <c r="N54" s="40"/>
      <c r="O54" s="40"/>
      <c r="P54" s="40"/>
      <c r="Q54" s="40"/>
      <c r="R54" s="37"/>
      <c r="S54" s="37"/>
      <c r="T54" s="37"/>
      <c r="U54" s="104"/>
      <c r="V54" s="37"/>
      <c r="W54" s="37"/>
      <c r="X54" s="37"/>
      <c r="Y54" s="37"/>
      <c r="Z54" s="37"/>
      <c r="AA54"/>
      <c r="AB54"/>
      <c r="AC54"/>
      <c r="AD54"/>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197">
        <v>45162</v>
      </c>
      <c r="BD54" s="37">
        <v>2.7858999999999998</v>
      </c>
      <c r="BE54" s="196">
        <v>3.1280000000000001</v>
      </c>
    </row>
    <row r="55" spans="1:57" ht="15.75">
      <c r="A55" s="65"/>
      <c r="B55" s="37"/>
      <c r="C55" s="40"/>
      <c r="D55" s="39"/>
      <c r="E55" s="39"/>
      <c r="F55" s="39"/>
      <c r="G55" s="40"/>
      <c r="H55" s="40"/>
      <c r="I55" s="40"/>
      <c r="J55" s="40"/>
      <c r="K55" s="40"/>
      <c r="L55" s="40"/>
      <c r="M55" s="40"/>
      <c r="N55" s="40"/>
      <c r="O55" s="40"/>
      <c r="P55" s="40"/>
      <c r="Q55" s="40"/>
      <c r="R55" s="37"/>
      <c r="S55" s="37"/>
      <c r="T55" s="37"/>
      <c r="U55" s="104"/>
      <c r="V55" s="37"/>
      <c r="W55" s="37"/>
      <c r="X55" s="37"/>
      <c r="Y55" s="37"/>
      <c r="Z55" s="37"/>
      <c r="AA55"/>
      <c r="AB55"/>
      <c r="AC55"/>
      <c r="AD55"/>
      <c r="AE55" s="37"/>
      <c r="AF55" s="37"/>
      <c r="AG55" s="37"/>
      <c r="AH55" s="37"/>
      <c r="AI55" s="37"/>
      <c r="AJ55" s="37"/>
      <c r="AK55" s="37"/>
      <c r="AL55" s="37"/>
      <c r="AM55" s="37"/>
      <c r="AN55" s="37"/>
      <c r="AO55" s="37"/>
      <c r="AP55" s="37"/>
      <c r="AQ55" s="37"/>
      <c r="AR55" s="37"/>
      <c r="AS55" s="37"/>
      <c r="AT55" s="37"/>
      <c r="AU55" s="37"/>
      <c r="AV55" s="37"/>
      <c r="AW55" s="37"/>
      <c r="AX55" s="37"/>
      <c r="AY55" s="37"/>
      <c r="AZ55" s="37"/>
      <c r="BA55" s="37"/>
      <c r="BB55" s="37"/>
      <c r="BC55" s="197">
        <v>45161</v>
      </c>
      <c r="BD55" s="37">
        <v>2.7858999999999998</v>
      </c>
      <c r="BE55" s="196">
        <v>3.1280000000000001</v>
      </c>
    </row>
    <row r="56" spans="1:57" ht="15.75">
      <c r="A56" s="65"/>
      <c r="B56" s="37"/>
      <c r="C56" s="40"/>
      <c r="D56" s="39"/>
      <c r="E56" s="39"/>
      <c r="F56" s="39"/>
      <c r="G56" s="40"/>
      <c r="H56" s="40"/>
      <c r="I56" s="40"/>
      <c r="J56" s="40"/>
      <c r="K56" s="40"/>
      <c r="L56" s="40"/>
      <c r="M56" s="40"/>
      <c r="N56" s="40"/>
      <c r="O56" s="40"/>
      <c r="P56" s="40"/>
      <c r="Q56" s="40"/>
      <c r="R56" s="37"/>
      <c r="S56" s="37"/>
      <c r="T56" s="37"/>
      <c r="U56" s="104"/>
      <c r="V56" s="37"/>
      <c r="W56" s="37"/>
      <c r="X56" s="37"/>
      <c r="Y56" s="37"/>
      <c r="Z56" s="37"/>
      <c r="AA56"/>
      <c r="AB56"/>
      <c r="AC56"/>
      <c r="AD56"/>
      <c r="AE56" s="37"/>
      <c r="AF56" s="37"/>
      <c r="AG56" s="37"/>
      <c r="AH56" s="37"/>
      <c r="AI56" s="37"/>
      <c r="AJ56" s="37"/>
      <c r="AK56" s="37"/>
      <c r="AL56" s="37"/>
      <c r="AM56" s="37"/>
      <c r="AN56" s="37"/>
      <c r="AO56" s="37"/>
      <c r="AP56" s="37"/>
      <c r="AQ56" s="37"/>
      <c r="AR56" s="37"/>
      <c r="AS56" s="37"/>
      <c r="AT56" s="37"/>
      <c r="AU56" s="37"/>
      <c r="AV56" s="37"/>
      <c r="AW56" s="37"/>
      <c r="AX56" s="37"/>
      <c r="AY56" s="37"/>
      <c r="AZ56" s="37"/>
      <c r="BA56" s="37"/>
      <c r="BB56" s="37"/>
      <c r="BC56" s="197">
        <v>45160</v>
      </c>
      <c r="BD56" s="37">
        <v>2.7858999999999998</v>
      </c>
      <c r="BE56" s="196">
        <v>3.1280000000000001</v>
      </c>
    </row>
    <row r="57" spans="1:57" ht="15.75">
      <c r="A57" s="65"/>
      <c r="B57" s="37"/>
      <c r="C57" s="40"/>
      <c r="D57" s="39"/>
      <c r="E57" s="39"/>
      <c r="F57" s="39"/>
      <c r="G57" s="40"/>
      <c r="H57" s="40"/>
      <c r="I57" s="40"/>
      <c r="J57" s="40"/>
      <c r="K57" s="40"/>
      <c r="L57" s="40"/>
      <c r="M57" s="40"/>
      <c r="N57" s="40"/>
      <c r="O57" s="40"/>
      <c r="P57" s="40"/>
      <c r="Q57" s="40"/>
      <c r="R57" s="37"/>
      <c r="S57" s="37"/>
      <c r="T57" s="37"/>
      <c r="U57" s="104"/>
      <c r="V57" s="37"/>
      <c r="W57" s="37"/>
      <c r="X57" s="37"/>
      <c r="Y57" s="37"/>
      <c r="Z57" s="37"/>
      <c r="AA57"/>
      <c r="AB57"/>
      <c r="AC57"/>
      <c r="AD57"/>
      <c r="AE57" s="37"/>
      <c r="AF57" s="37"/>
      <c r="AG57" s="37"/>
      <c r="AH57" s="37"/>
      <c r="AI57" s="37"/>
      <c r="AJ57" s="37"/>
      <c r="AK57" s="37"/>
      <c r="AL57" s="37"/>
      <c r="AM57" s="37"/>
      <c r="AN57" s="37"/>
      <c r="AO57" s="37"/>
      <c r="AP57" s="37"/>
      <c r="AQ57" s="37"/>
      <c r="AR57" s="37"/>
      <c r="AS57" s="37"/>
      <c r="AT57" s="37"/>
      <c r="AU57" s="37"/>
      <c r="AV57" s="37"/>
      <c r="AW57" s="37"/>
      <c r="AX57" s="37"/>
      <c r="AY57" s="37"/>
      <c r="AZ57" s="37"/>
      <c r="BA57" s="37"/>
      <c r="BB57" s="37"/>
      <c r="BC57" s="197">
        <v>45159</v>
      </c>
      <c r="BD57" s="37">
        <v>2.7858999999999998</v>
      </c>
      <c r="BE57" s="196">
        <v>3.1280000000000001</v>
      </c>
    </row>
    <row r="58" spans="1:57" ht="15.75">
      <c r="A58" s="65"/>
      <c r="B58" s="37"/>
      <c r="C58" s="40"/>
      <c r="D58" s="39"/>
      <c r="E58" s="39"/>
      <c r="F58" s="39"/>
      <c r="G58" s="40"/>
      <c r="H58" s="40"/>
      <c r="I58" s="40"/>
      <c r="J58" s="40"/>
      <c r="K58" s="40"/>
      <c r="L58" s="40"/>
      <c r="M58" s="40"/>
      <c r="N58" s="40"/>
      <c r="O58" s="40"/>
      <c r="P58" s="40"/>
      <c r="Q58" s="40"/>
      <c r="R58" s="37"/>
      <c r="S58" s="37"/>
      <c r="T58" s="37"/>
      <c r="U58" s="104"/>
      <c r="V58" s="37"/>
      <c r="W58" s="37"/>
      <c r="X58" s="37"/>
      <c r="Y58" s="37"/>
      <c r="Z58" s="37"/>
      <c r="AA58"/>
      <c r="AB58"/>
      <c r="AC58"/>
      <c r="AD58"/>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197">
        <v>45156</v>
      </c>
      <c r="BD58" s="37">
        <v>2.7858999999999998</v>
      </c>
      <c r="BE58" s="196">
        <v>3.1280000000000001</v>
      </c>
    </row>
    <row r="59" spans="1:57" ht="15.75">
      <c r="A59" s="65"/>
      <c r="B59" s="37"/>
      <c r="C59" s="40"/>
      <c r="D59" s="39"/>
      <c r="E59" s="39"/>
      <c r="F59" s="39"/>
      <c r="G59" s="40"/>
      <c r="H59" s="40"/>
      <c r="I59" s="40"/>
      <c r="J59" s="40"/>
      <c r="K59" s="40"/>
      <c r="L59" s="40"/>
      <c r="M59" s="40"/>
      <c r="N59" s="40"/>
      <c r="O59" s="40"/>
      <c r="P59" s="40"/>
      <c r="Q59" s="40"/>
      <c r="R59" s="37"/>
      <c r="S59" s="37"/>
      <c r="T59" s="37"/>
      <c r="U59" s="104"/>
      <c r="V59" s="37"/>
      <c r="W59" s="37"/>
      <c r="X59" s="37"/>
      <c r="Y59" s="37"/>
      <c r="Z59" s="37"/>
      <c r="AA59"/>
      <c r="AB59"/>
      <c r="AC59"/>
      <c r="AD59"/>
      <c r="AE59" s="3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197">
        <v>45155</v>
      </c>
      <c r="BD59" s="37">
        <v>2.7858999999999998</v>
      </c>
      <c r="BE59" s="196">
        <v>3.1280000000000001</v>
      </c>
    </row>
    <row r="60" spans="1:57" ht="15.75">
      <c r="A60" s="65"/>
      <c r="B60" s="37"/>
      <c r="C60" s="40"/>
      <c r="D60" s="39"/>
      <c r="E60" s="39"/>
      <c r="F60" s="39"/>
      <c r="G60" s="40"/>
      <c r="H60" s="40"/>
      <c r="I60" s="40"/>
      <c r="J60" s="40"/>
      <c r="K60" s="40"/>
      <c r="L60" s="40"/>
      <c r="M60" s="40"/>
      <c r="N60" s="40"/>
      <c r="O60" s="40"/>
      <c r="P60" s="40"/>
      <c r="Q60" s="40"/>
      <c r="R60" s="37"/>
      <c r="S60" s="37"/>
      <c r="T60" s="37"/>
      <c r="U60" s="104"/>
      <c r="V60" s="37"/>
      <c r="W60" s="37"/>
      <c r="X60" s="37"/>
      <c r="Y60" s="37"/>
      <c r="Z60" s="37"/>
      <c r="AA60"/>
      <c r="AB60"/>
      <c r="AC60"/>
      <c r="AD60"/>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197">
        <v>45154</v>
      </c>
      <c r="BD60" s="37">
        <v>2.7858999999999998</v>
      </c>
      <c r="BE60" s="196">
        <v>3.1280000000000001</v>
      </c>
    </row>
    <row r="61" spans="1:57" ht="15.75">
      <c r="A61" s="65"/>
      <c r="B61" s="37"/>
      <c r="C61" s="40"/>
      <c r="D61" s="39"/>
      <c r="E61" s="39"/>
      <c r="F61" s="39"/>
      <c r="G61" s="40"/>
      <c r="H61" s="40"/>
      <c r="I61" s="40"/>
      <c r="J61" s="40"/>
      <c r="K61" s="40"/>
      <c r="L61" s="40"/>
      <c r="M61" s="40"/>
      <c r="N61" s="40"/>
      <c r="O61" s="40"/>
      <c r="P61" s="40"/>
      <c r="Q61" s="40"/>
      <c r="R61" s="37"/>
      <c r="S61" s="37"/>
      <c r="T61" s="37"/>
      <c r="U61" s="104"/>
      <c r="V61" s="37"/>
      <c r="W61" s="37"/>
      <c r="X61" s="37"/>
      <c r="Y61" s="37"/>
      <c r="Z61" s="37"/>
      <c r="AA61"/>
      <c r="AB61"/>
      <c r="AC61"/>
      <c r="AD61"/>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197">
        <v>45153</v>
      </c>
      <c r="BD61" s="37">
        <v>2.7858999999999998</v>
      </c>
      <c r="BE61" s="196">
        <v>3.1280000000000001</v>
      </c>
    </row>
    <row r="62" spans="1:57" ht="15.75">
      <c r="A62" s="65"/>
      <c r="B62" s="37"/>
      <c r="C62" s="40"/>
      <c r="D62" s="39"/>
      <c r="E62" s="39"/>
      <c r="F62" s="39"/>
      <c r="G62" s="40"/>
      <c r="H62" s="40"/>
      <c r="I62" s="40"/>
      <c r="J62" s="40"/>
      <c r="K62" s="40"/>
      <c r="L62" s="40"/>
      <c r="M62" s="40"/>
      <c r="N62" s="40"/>
      <c r="O62" s="40"/>
      <c r="P62" s="40"/>
      <c r="Q62" s="40"/>
      <c r="R62" s="37"/>
      <c r="S62" s="37"/>
      <c r="T62" s="37"/>
      <c r="U62" s="104"/>
      <c r="V62" s="37"/>
      <c r="W62" s="37"/>
      <c r="X62" s="37"/>
      <c r="Y62" s="37"/>
      <c r="Z62" s="37"/>
      <c r="AA62"/>
      <c r="AB62"/>
      <c r="AC62"/>
      <c r="AD62"/>
      <c r="AE62" s="37"/>
      <c r="AF62" s="37"/>
      <c r="AG62" s="37"/>
      <c r="AH62" s="37"/>
      <c r="AI62" s="37"/>
      <c r="AJ62" s="37"/>
      <c r="AK62" s="37"/>
      <c r="AL62" s="37"/>
      <c r="AM62" s="37"/>
      <c r="AN62" s="37"/>
      <c r="AO62" s="37"/>
      <c r="AP62" s="37"/>
      <c r="AQ62" s="37"/>
      <c r="AR62" s="37"/>
      <c r="AS62" s="37"/>
      <c r="AT62" s="37"/>
      <c r="AU62" s="37"/>
      <c r="AV62" s="37"/>
      <c r="AW62" s="37"/>
      <c r="AX62" s="37"/>
      <c r="AY62" s="37"/>
      <c r="AZ62" s="37"/>
      <c r="BA62" s="37"/>
      <c r="BB62" s="37"/>
      <c r="BC62" s="197">
        <v>45152</v>
      </c>
      <c r="BD62" s="37">
        <v>2.7858999999999998</v>
      </c>
      <c r="BE62" s="196">
        <v>3.1280000000000001</v>
      </c>
    </row>
    <row r="63" spans="1:57" ht="15.75">
      <c r="A63" s="65"/>
      <c r="B63" s="37"/>
      <c r="C63" s="40"/>
      <c r="D63" s="39"/>
      <c r="E63" s="39"/>
      <c r="F63" s="39"/>
      <c r="G63" s="40"/>
      <c r="H63" s="40"/>
      <c r="I63" s="40"/>
      <c r="J63" s="40"/>
      <c r="K63" s="40"/>
      <c r="L63" s="40"/>
      <c r="M63" s="40"/>
      <c r="N63" s="40"/>
      <c r="O63" s="40"/>
      <c r="P63" s="40"/>
      <c r="Q63" s="40"/>
      <c r="R63" s="37"/>
      <c r="S63" s="37"/>
      <c r="T63" s="37"/>
      <c r="U63" s="104"/>
      <c r="V63" s="37"/>
      <c r="W63" s="37"/>
      <c r="X63" s="37"/>
      <c r="Y63" s="37"/>
      <c r="Z63" s="37"/>
      <c r="AA63"/>
      <c r="AB63"/>
      <c r="AC63"/>
      <c r="AD63"/>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197">
        <v>45149</v>
      </c>
      <c r="BD63" s="37">
        <v>2.7858999999999998</v>
      </c>
      <c r="BE63" s="196">
        <v>3.1280000000000001</v>
      </c>
    </row>
    <row r="64" spans="1:57" ht="15.75">
      <c r="A64" s="65"/>
      <c r="B64" s="37"/>
      <c r="C64" s="40"/>
      <c r="D64" s="39"/>
      <c r="E64" s="39"/>
      <c r="F64" s="39"/>
      <c r="G64" s="40"/>
      <c r="H64" s="40"/>
      <c r="I64" s="40"/>
      <c r="J64" s="40"/>
      <c r="K64" s="40"/>
      <c r="L64" s="40"/>
      <c r="M64" s="40"/>
      <c r="N64" s="40"/>
      <c r="O64" s="40"/>
      <c r="P64" s="40"/>
      <c r="Q64" s="40"/>
      <c r="R64" s="37"/>
      <c r="S64" s="37"/>
      <c r="T64" s="37"/>
      <c r="U64" s="104"/>
      <c r="V64" s="37"/>
      <c r="W64" s="37"/>
      <c r="X64" s="37"/>
      <c r="Y64" s="37"/>
      <c r="Z64" s="37"/>
      <c r="AA64"/>
      <c r="AB64"/>
      <c r="AC64"/>
      <c r="AD64"/>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197">
        <v>45148</v>
      </c>
      <c r="BD64" s="37">
        <v>2.7858999999999998</v>
      </c>
      <c r="BE64" s="196">
        <v>3.1280000000000001</v>
      </c>
    </row>
    <row r="65" spans="1:57" ht="15.75">
      <c r="A65" s="65"/>
      <c r="B65" s="37"/>
      <c r="C65" s="40"/>
      <c r="D65" s="39"/>
      <c r="E65" s="39"/>
      <c r="F65" s="39"/>
      <c r="G65" s="40"/>
      <c r="H65" s="40"/>
      <c r="I65" s="40"/>
      <c r="J65" s="40"/>
      <c r="K65" s="40"/>
      <c r="L65" s="40"/>
      <c r="M65" s="40"/>
      <c r="N65" s="40"/>
      <c r="O65" s="40"/>
      <c r="P65" s="40"/>
      <c r="Q65" s="40"/>
      <c r="R65" s="37"/>
      <c r="S65" s="37"/>
      <c r="T65" s="37"/>
      <c r="U65" s="104"/>
      <c r="V65" s="37"/>
      <c r="W65" s="37"/>
      <c r="X65" s="37"/>
      <c r="Y65" s="37"/>
      <c r="Z65" s="37"/>
      <c r="AA65"/>
      <c r="AB65"/>
      <c r="AC65"/>
      <c r="AD65"/>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197">
        <v>45147</v>
      </c>
      <c r="BD65" s="37">
        <v>2.7858999999999998</v>
      </c>
      <c r="BE65" s="196">
        <v>3.1280000000000001</v>
      </c>
    </row>
    <row r="66" spans="1:57" ht="15.75">
      <c r="A66" s="65"/>
      <c r="B66" s="37"/>
      <c r="C66" s="40"/>
      <c r="D66" s="39"/>
      <c r="E66" s="39"/>
      <c r="F66" s="39"/>
      <c r="G66" s="40"/>
      <c r="H66" s="40"/>
      <c r="I66" s="40"/>
      <c r="J66" s="40"/>
      <c r="K66" s="40"/>
      <c r="L66" s="40"/>
      <c r="M66" s="40"/>
      <c r="N66" s="40"/>
      <c r="O66" s="40"/>
      <c r="P66" s="40"/>
      <c r="Q66" s="40"/>
      <c r="R66" s="37"/>
      <c r="S66" s="37"/>
      <c r="T66" s="37"/>
      <c r="U66" s="104"/>
      <c r="V66" s="37"/>
      <c r="W66" s="37"/>
      <c r="X66" s="37"/>
      <c r="Y66" s="37"/>
      <c r="Z66" s="37"/>
      <c r="AA66"/>
      <c r="AB66"/>
      <c r="AC66"/>
      <c r="AD66"/>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197">
        <v>45146</v>
      </c>
      <c r="BD66" s="37">
        <v>2.7858999999999998</v>
      </c>
      <c r="BE66" s="196">
        <v>3.1280000000000001</v>
      </c>
    </row>
    <row r="67" spans="1:57" ht="15.75">
      <c r="A67" s="65"/>
      <c r="B67" s="37"/>
      <c r="C67" s="40"/>
      <c r="D67" s="39"/>
      <c r="E67" s="39"/>
      <c r="F67" s="39"/>
      <c r="G67" s="40"/>
      <c r="H67" s="40"/>
      <c r="I67" s="40"/>
      <c r="J67" s="40"/>
      <c r="K67" s="40"/>
      <c r="L67" s="40"/>
      <c r="M67" s="40"/>
      <c r="N67" s="40"/>
      <c r="O67" s="40"/>
      <c r="P67" s="40"/>
      <c r="Q67" s="40"/>
      <c r="R67" s="37"/>
      <c r="S67" s="37"/>
      <c r="T67" s="37"/>
      <c r="U67" s="104"/>
      <c r="V67" s="37"/>
      <c r="W67" s="37"/>
      <c r="X67" s="37"/>
      <c r="Y67" s="37"/>
      <c r="Z67" s="37"/>
      <c r="AA67"/>
      <c r="AB67"/>
      <c r="AC67"/>
      <c r="AD6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197">
        <v>45145</v>
      </c>
      <c r="BD67" s="37">
        <v>2.7858999999999998</v>
      </c>
      <c r="BE67" s="196">
        <v>3.1280000000000001</v>
      </c>
    </row>
    <row r="68" spans="1:57" ht="15.75">
      <c r="A68" s="65"/>
      <c r="B68" s="37"/>
      <c r="C68" s="40"/>
      <c r="D68" s="39"/>
      <c r="E68" s="39"/>
      <c r="F68" s="39"/>
      <c r="G68" s="40"/>
      <c r="H68" s="40"/>
      <c r="I68" s="40"/>
      <c r="J68" s="40"/>
      <c r="K68" s="40"/>
      <c r="L68" s="40"/>
      <c r="M68" s="40"/>
      <c r="N68" s="40"/>
      <c r="O68" s="40"/>
      <c r="P68" s="40"/>
      <c r="Q68" s="40"/>
      <c r="R68" s="37"/>
      <c r="S68" s="37"/>
      <c r="T68" s="37"/>
      <c r="U68" s="104"/>
      <c r="V68" s="37"/>
      <c r="W68" s="37"/>
      <c r="X68" s="37"/>
      <c r="Y68" s="37"/>
      <c r="Z68" s="37"/>
      <c r="AA68"/>
      <c r="AB68"/>
      <c r="AC68"/>
      <c r="AD68"/>
      <c r="AE68" s="37"/>
      <c r="AF68" s="37"/>
      <c r="AG68" s="37"/>
      <c r="AH68" s="37"/>
      <c r="AI68" s="37"/>
      <c r="AJ68" s="37"/>
      <c r="AK68" s="37"/>
      <c r="AL68" s="37"/>
      <c r="AM68" s="37"/>
      <c r="AN68" s="37"/>
      <c r="AO68" s="37"/>
      <c r="AP68" s="37"/>
      <c r="AQ68" s="37"/>
      <c r="AR68" s="37"/>
      <c r="AS68" s="37"/>
      <c r="AT68" s="37"/>
      <c r="AU68" s="37"/>
      <c r="AV68" s="37"/>
      <c r="AW68" s="37"/>
      <c r="AX68" s="37"/>
      <c r="AY68" s="37"/>
      <c r="AZ68" s="37"/>
      <c r="BA68" s="37"/>
      <c r="BB68" s="37"/>
      <c r="BC68" s="197">
        <v>45142</v>
      </c>
      <c r="BD68" s="37">
        <v>2.7858999999999998</v>
      </c>
      <c r="BE68" s="196">
        <v>3.1280000000000001</v>
      </c>
    </row>
    <row r="69" spans="1:57" ht="15.75">
      <c r="A69" s="65"/>
      <c r="B69" s="37"/>
      <c r="C69" s="40"/>
      <c r="D69" s="39"/>
      <c r="E69" s="39"/>
      <c r="F69" s="39"/>
      <c r="G69" s="40"/>
      <c r="H69" s="40"/>
      <c r="I69" s="40"/>
      <c r="J69" s="40"/>
      <c r="K69" s="40"/>
      <c r="L69" s="40"/>
      <c r="M69" s="40"/>
      <c r="N69" s="40"/>
      <c r="O69" s="40"/>
      <c r="P69" s="40"/>
      <c r="Q69" s="40"/>
      <c r="R69" s="37"/>
      <c r="S69" s="37"/>
      <c r="T69" s="37"/>
      <c r="U69" s="104"/>
      <c r="V69" s="37"/>
      <c r="W69" s="37"/>
      <c r="X69" s="37"/>
      <c r="Y69" s="37"/>
      <c r="Z69" s="37"/>
      <c r="AA69"/>
      <c r="AB69"/>
      <c r="AC69"/>
      <c r="AD69"/>
      <c r="AE69" s="37"/>
      <c r="AF69" s="37"/>
      <c r="AG69" s="37"/>
      <c r="AH69" s="37"/>
      <c r="AI69" s="37"/>
      <c r="AJ69" s="37"/>
      <c r="AK69" s="37"/>
      <c r="AL69" s="37"/>
      <c r="AM69" s="37"/>
      <c r="AN69" s="37"/>
      <c r="AO69" s="37"/>
      <c r="AP69" s="37"/>
      <c r="AQ69" s="37"/>
      <c r="AR69" s="37"/>
      <c r="AS69" s="37"/>
      <c r="AT69" s="37"/>
      <c r="AU69" s="37"/>
      <c r="AV69" s="37"/>
      <c r="AW69" s="37"/>
      <c r="AX69" s="37"/>
      <c r="AY69" s="37"/>
      <c r="AZ69" s="37"/>
      <c r="BA69" s="37"/>
      <c r="BB69" s="37"/>
      <c r="BC69" s="197">
        <v>45141</v>
      </c>
      <c r="BD69" s="37">
        <v>2.7858999999999998</v>
      </c>
      <c r="BE69" s="196">
        <v>3.1280000000000001</v>
      </c>
    </row>
    <row r="70" spans="1:57" ht="15.75">
      <c r="A70" s="65"/>
      <c r="B70" s="37"/>
      <c r="C70" s="40"/>
      <c r="D70" s="39"/>
      <c r="E70" s="39"/>
      <c r="F70" s="39"/>
      <c r="G70" s="40"/>
      <c r="H70" s="40"/>
      <c r="I70" s="40"/>
      <c r="J70" s="40"/>
      <c r="K70" s="40"/>
      <c r="L70" s="40"/>
      <c r="M70" s="40"/>
      <c r="N70" s="40"/>
      <c r="O70" s="40"/>
      <c r="P70" s="40"/>
      <c r="Q70" s="40"/>
      <c r="R70" s="37"/>
      <c r="S70" s="37"/>
      <c r="T70" s="37"/>
      <c r="U70" s="104"/>
      <c r="V70" s="37"/>
      <c r="W70" s="37"/>
      <c r="X70" s="37"/>
      <c r="Y70" s="37"/>
      <c r="Z70" s="37"/>
      <c r="AA70"/>
      <c r="AB70"/>
      <c r="AC70"/>
      <c r="AD70"/>
      <c r="AE70" s="37"/>
      <c r="AF70" s="37"/>
      <c r="AG70" s="37"/>
      <c r="AH70" s="37"/>
      <c r="AI70" s="37"/>
      <c r="AJ70" s="37"/>
      <c r="AK70" s="37"/>
      <c r="AL70" s="37"/>
      <c r="AM70" s="37"/>
      <c r="AN70" s="37"/>
      <c r="AO70" s="37"/>
      <c r="AP70" s="37"/>
      <c r="AQ70" s="37"/>
      <c r="AR70" s="37"/>
      <c r="AS70" s="37"/>
      <c r="AT70" s="37"/>
      <c r="AU70" s="37"/>
      <c r="AV70" s="37"/>
      <c r="AW70" s="37"/>
      <c r="AX70" s="37"/>
      <c r="AY70" s="37"/>
      <c r="AZ70" s="37"/>
      <c r="BA70" s="37"/>
      <c r="BB70" s="37"/>
      <c r="BC70" s="197">
        <v>45140</v>
      </c>
      <c r="BD70" s="37">
        <v>2.7858999999999998</v>
      </c>
      <c r="BE70" s="196">
        <v>3.1280000000000001</v>
      </c>
    </row>
    <row r="71" spans="1:57" ht="15.75">
      <c r="A71" s="65"/>
      <c r="B71" s="37"/>
      <c r="C71" s="40"/>
      <c r="D71" s="39"/>
      <c r="E71" s="39"/>
      <c r="F71" s="39"/>
      <c r="G71" s="40"/>
      <c r="H71" s="40"/>
      <c r="I71" s="40"/>
      <c r="J71" s="40"/>
      <c r="K71" s="40"/>
      <c r="L71" s="40"/>
      <c r="M71" s="40"/>
      <c r="N71" s="40"/>
      <c r="O71" s="40"/>
      <c r="P71" s="40"/>
      <c r="Q71" s="40"/>
      <c r="R71" s="37"/>
      <c r="S71" s="37"/>
      <c r="T71" s="37"/>
      <c r="U71" s="104"/>
      <c r="V71" s="37"/>
      <c r="W71" s="37"/>
      <c r="X71" s="37"/>
      <c r="Y71" s="37"/>
      <c r="Z71" s="37"/>
      <c r="AA71"/>
      <c r="AB71"/>
      <c r="AC71"/>
      <c r="AD71"/>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197">
        <v>45139</v>
      </c>
      <c r="BD71" s="37">
        <v>2.7858999999999998</v>
      </c>
      <c r="BE71" s="196">
        <v>3.1280000000000001</v>
      </c>
    </row>
    <row r="72" spans="1:57" ht="15.75">
      <c r="A72" s="65"/>
      <c r="B72" s="37"/>
      <c r="C72" s="40"/>
      <c r="D72" s="39"/>
      <c r="E72" s="39"/>
      <c r="F72" s="39"/>
      <c r="G72" s="40"/>
      <c r="H72" s="40"/>
      <c r="I72" s="40"/>
      <c r="J72" s="40"/>
      <c r="K72" s="40"/>
      <c r="L72" s="40"/>
      <c r="M72" s="40"/>
      <c r="N72" s="40"/>
      <c r="O72" s="40"/>
      <c r="P72" s="40"/>
      <c r="Q72" s="40"/>
      <c r="R72" s="37"/>
      <c r="S72" s="37"/>
      <c r="T72" s="37"/>
      <c r="U72" s="104"/>
      <c r="V72" s="37"/>
      <c r="W72" s="37"/>
      <c r="X72" s="37"/>
      <c r="Y72" s="37"/>
      <c r="Z72" s="37"/>
      <c r="AA72"/>
      <c r="AB72"/>
      <c r="AC72"/>
      <c r="AD72"/>
      <c r="AE72" s="37"/>
      <c r="AF72" s="37"/>
      <c r="AG72" s="37"/>
      <c r="AH72" s="37"/>
      <c r="AI72" s="37"/>
      <c r="AJ72" s="37"/>
      <c r="AK72" s="37"/>
      <c r="AL72" s="37"/>
      <c r="AM72" s="37"/>
      <c r="AN72" s="37"/>
      <c r="AO72" s="37"/>
      <c r="AP72" s="37"/>
      <c r="AQ72" s="37"/>
      <c r="AR72" s="37"/>
      <c r="AS72" s="37"/>
      <c r="AT72" s="37"/>
      <c r="AU72" s="37"/>
      <c r="AV72" s="37"/>
      <c r="AW72" s="37"/>
      <c r="AX72" s="37"/>
      <c r="AY72" s="37"/>
      <c r="AZ72" s="37"/>
      <c r="BA72" s="37"/>
      <c r="BB72" s="37"/>
      <c r="BC72" s="197">
        <v>45138</v>
      </c>
      <c r="BD72" s="37">
        <v>2.7858999999999998</v>
      </c>
      <c r="BE72" s="196">
        <v>3.1280000000000001</v>
      </c>
    </row>
    <row r="73" spans="1:57" ht="15.75">
      <c r="A73" s="65"/>
      <c r="B73" s="37"/>
      <c r="C73" s="40"/>
      <c r="D73" s="39"/>
      <c r="E73" s="39"/>
      <c r="F73" s="39"/>
      <c r="G73" s="40"/>
      <c r="H73" s="40"/>
      <c r="I73" s="40"/>
      <c r="J73" s="40"/>
      <c r="K73" s="40"/>
      <c r="L73" s="40"/>
      <c r="M73" s="40"/>
      <c r="N73" s="40"/>
      <c r="O73" s="40"/>
      <c r="P73" s="40"/>
      <c r="Q73" s="40"/>
      <c r="R73" s="37"/>
      <c r="S73" s="37"/>
      <c r="T73" s="37"/>
      <c r="U73" s="104"/>
      <c r="V73" s="37"/>
      <c r="W73" s="37"/>
      <c r="X73" s="37"/>
      <c r="Y73" s="37"/>
      <c r="Z73" s="37"/>
      <c r="AA73"/>
      <c r="AB73"/>
      <c r="AC73"/>
      <c r="AD73"/>
      <c r="AE73" s="37"/>
      <c r="AF73" s="37"/>
      <c r="AG73" s="37"/>
      <c r="AH73" s="37"/>
      <c r="AI73" s="37"/>
      <c r="AJ73" s="37"/>
      <c r="AK73" s="37"/>
      <c r="AL73" s="37"/>
      <c r="AM73" s="37"/>
      <c r="AN73" s="37"/>
      <c r="AO73" s="37"/>
      <c r="AP73" s="37"/>
      <c r="AQ73" s="37"/>
      <c r="AR73" s="37"/>
      <c r="AS73" s="37"/>
      <c r="AT73" s="37"/>
      <c r="AU73" s="37"/>
      <c r="AV73" s="37"/>
      <c r="AW73" s="37"/>
      <c r="AX73" s="37"/>
      <c r="AY73" s="37"/>
      <c r="AZ73" s="37"/>
      <c r="BA73" s="37"/>
      <c r="BB73" s="37"/>
      <c r="BC73" s="197">
        <v>45135</v>
      </c>
      <c r="BD73" s="37">
        <v>2.7858999999999998</v>
      </c>
      <c r="BE73" s="196">
        <v>3.1280000000000001</v>
      </c>
    </row>
    <row r="74" spans="1:57" ht="15.75">
      <c r="A74" s="65"/>
      <c r="B74" s="37"/>
      <c r="C74" s="40"/>
      <c r="D74" s="39"/>
      <c r="E74" s="39"/>
      <c r="F74" s="39"/>
      <c r="G74" s="40"/>
      <c r="H74" s="40"/>
      <c r="I74" s="40"/>
      <c r="J74" s="40"/>
      <c r="K74" s="40"/>
      <c r="L74" s="40"/>
      <c r="M74" s="40"/>
      <c r="N74" s="40"/>
      <c r="O74" s="40"/>
      <c r="P74" s="40"/>
      <c r="Q74" s="40"/>
      <c r="R74" s="37"/>
      <c r="S74" s="37"/>
      <c r="T74" s="37"/>
      <c r="U74" s="104"/>
      <c r="V74" s="37"/>
      <c r="W74" s="37"/>
      <c r="X74" s="37"/>
      <c r="Y74" s="37"/>
      <c r="Z74" s="37"/>
      <c r="AA74"/>
      <c r="AB74"/>
      <c r="AC74"/>
      <c r="AD74"/>
      <c r="AE74" s="37"/>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197">
        <v>45134</v>
      </c>
      <c r="BD74" s="37">
        <v>2.7858999999999998</v>
      </c>
      <c r="BE74" s="196">
        <v>3.1280000000000001</v>
      </c>
    </row>
    <row r="75" spans="1:57" ht="15.75">
      <c r="A75" s="65"/>
      <c r="B75" s="37"/>
      <c r="C75" s="40"/>
      <c r="D75" s="39"/>
      <c r="E75" s="39"/>
      <c r="F75" s="39"/>
      <c r="G75" s="40"/>
      <c r="H75" s="40"/>
      <c r="I75" s="40"/>
      <c r="J75" s="40"/>
      <c r="K75" s="40"/>
      <c r="L75" s="40"/>
      <c r="M75" s="40"/>
      <c r="N75" s="40"/>
      <c r="O75" s="40"/>
      <c r="P75" s="40"/>
      <c r="Q75" s="40"/>
      <c r="R75" s="37"/>
      <c r="S75" s="37"/>
      <c r="T75" s="37"/>
      <c r="U75" s="104"/>
      <c r="V75" s="37"/>
      <c r="W75" s="37"/>
      <c r="X75" s="37"/>
      <c r="Y75" s="37"/>
      <c r="Z75" s="37"/>
      <c r="AA75"/>
      <c r="AB75"/>
      <c r="AC75"/>
      <c r="AD75"/>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197">
        <v>45133</v>
      </c>
      <c r="BD75" s="37">
        <v>2.7858999999999998</v>
      </c>
      <c r="BE75" s="196">
        <v>3.1280000000000001</v>
      </c>
    </row>
    <row r="76" spans="1:57" ht="15.75">
      <c r="A76" s="65"/>
      <c r="B76" s="37"/>
      <c r="C76" s="40"/>
      <c r="D76" s="39"/>
      <c r="E76" s="39"/>
      <c r="F76" s="39"/>
      <c r="G76" s="40"/>
      <c r="H76" s="40"/>
      <c r="I76" s="40"/>
      <c r="J76" s="40"/>
      <c r="K76" s="40"/>
      <c r="L76" s="40"/>
      <c r="M76" s="40"/>
      <c r="N76" s="40"/>
      <c r="O76" s="40"/>
      <c r="P76" s="40"/>
      <c r="Q76" s="40"/>
      <c r="R76" s="37"/>
      <c r="S76" s="37"/>
      <c r="T76" s="37"/>
      <c r="U76" s="104"/>
      <c r="V76" s="37"/>
      <c r="W76" s="37"/>
      <c r="X76" s="37"/>
      <c r="Y76" s="37"/>
      <c r="Z76" s="37"/>
      <c r="AA76"/>
      <c r="AB76"/>
      <c r="AC76"/>
      <c r="AD76"/>
      <c r="AE76" s="37"/>
      <c r="AF76" s="37"/>
      <c r="AG76" s="37"/>
      <c r="AH76" s="37"/>
      <c r="AI76" s="37"/>
      <c r="AJ76" s="37"/>
      <c r="AK76" s="37"/>
      <c r="AL76" s="37"/>
      <c r="AM76" s="37"/>
      <c r="AN76" s="37"/>
      <c r="AO76" s="37"/>
      <c r="AP76" s="37"/>
      <c r="AQ76" s="37"/>
      <c r="AR76" s="37"/>
      <c r="AS76" s="37"/>
      <c r="AT76" s="37"/>
      <c r="AU76" s="37"/>
      <c r="AV76" s="37"/>
      <c r="AW76" s="37"/>
      <c r="AX76" s="37"/>
      <c r="AY76" s="37"/>
      <c r="AZ76" s="37"/>
      <c r="BA76" s="37"/>
      <c r="BB76" s="37"/>
      <c r="BC76" s="197">
        <v>45132</v>
      </c>
      <c r="BD76" s="37">
        <v>2.7858999999999998</v>
      </c>
      <c r="BE76" s="196">
        <v>3.1280000000000001</v>
      </c>
    </row>
    <row r="77" spans="1:57" ht="15.75">
      <c r="A77" s="65"/>
      <c r="B77" s="37"/>
      <c r="C77" s="40"/>
      <c r="D77" s="39"/>
      <c r="E77" s="39"/>
      <c r="F77" s="39"/>
      <c r="G77" s="40"/>
      <c r="H77" s="40"/>
      <c r="I77" s="40"/>
      <c r="J77" s="40"/>
      <c r="K77" s="40"/>
      <c r="L77" s="40"/>
      <c r="M77" s="40"/>
      <c r="N77" s="40"/>
      <c r="O77" s="40"/>
      <c r="P77" s="40"/>
      <c r="Q77" s="40"/>
      <c r="R77" s="37"/>
      <c r="S77" s="37"/>
      <c r="T77" s="37"/>
      <c r="U77" s="104"/>
      <c r="V77" s="37"/>
      <c r="W77" s="37"/>
      <c r="X77" s="37"/>
      <c r="Y77" s="37"/>
      <c r="Z77" s="37"/>
      <c r="AA77"/>
      <c r="AB77"/>
      <c r="AC77"/>
      <c r="AD77"/>
      <c r="AE77" s="37"/>
      <c r="AF77" s="37"/>
      <c r="AG77" s="37"/>
      <c r="AH77" s="37"/>
      <c r="AI77" s="37"/>
      <c r="AJ77" s="37"/>
      <c r="AK77" s="37"/>
      <c r="AL77" s="37"/>
      <c r="AM77" s="37"/>
      <c r="AN77" s="37"/>
      <c r="AO77" s="37"/>
      <c r="AP77" s="37"/>
      <c r="AQ77" s="37"/>
      <c r="AR77" s="37"/>
      <c r="AS77" s="37"/>
      <c r="AT77" s="37"/>
      <c r="AU77" s="37"/>
      <c r="AV77" s="37"/>
      <c r="AW77" s="37"/>
      <c r="AX77" s="37"/>
      <c r="AY77" s="37"/>
      <c r="AZ77" s="37"/>
      <c r="BA77" s="37"/>
      <c r="BB77" s="37"/>
      <c r="BC77" s="197">
        <v>45131</v>
      </c>
      <c r="BD77" s="37">
        <v>2.7858999999999998</v>
      </c>
      <c r="BE77" s="196">
        <v>3.1280000000000001</v>
      </c>
    </row>
    <row r="78" spans="1:57" ht="15.75">
      <c r="A78" s="65"/>
      <c r="B78" s="37"/>
      <c r="C78" s="40"/>
      <c r="D78" s="39"/>
      <c r="E78" s="39"/>
      <c r="F78" s="39"/>
      <c r="G78" s="40"/>
      <c r="H78" s="40"/>
      <c r="I78" s="40"/>
      <c r="J78" s="40"/>
      <c r="K78" s="40"/>
      <c r="L78" s="40"/>
      <c r="M78" s="40"/>
      <c r="N78" s="40"/>
      <c r="O78" s="40"/>
      <c r="P78" s="40"/>
      <c r="Q78" s="40"/>
      <c r="R78" s="37"/>
      <c r="S78" s="37"/>
      <c r="T78" s="37"/>
      <c r="U78" s="104"/>
      <c r="V78" s="37"/>
      <c r="W78" s="37"/>
      <c r="X78" s="37"/>
      <c r="Y78" s="37"/>
      <c r="Z78" s="37"/>
      <c r="AA78"/>
      <c r="AB78"/>
      <c r="AC78"/>
      <c r="AD78"/>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197">
        <v>45128</v>
      </c>
      <c r="BD78" s="37">
        <v>2.7858999999999998</v>
      </c>
      <c r="BE78" s="196">
        <v>3.1280000000000001</v>
      </c>
    </row>
    <row r="79" spans="1:57" ht="15.75">
      <c r="A79" s="65"/>
      <c r="B79" s="37"/>
      <c r="C79" s="40"/>
      <c r="D79" s="39"/>
      <c r="E79" s="39"/>
      <c r="F79" s="39"/>
      <c r="G79" s="40"/>
      <c r="H79" s="40"/>
      <c r="I79" s="40"/>
      <c r="J79" s="40"/>
      <c r="K79" s="40"/>
      <c r="L79" s="40"/>
      <c r="M79" s="40"/>
      <c r="N79" s="40"/>
      <c r="O79" s="40"/>
      <c r="P79" s="40"/>
      <c r="Q79" s="40"/>
      <c r="R79" s="37"/>
      <c r="S79" s="37"/>
      <c r="T79" s="37"/>
      <c r="U79" s="104"/>
      <c r="V79" s="37"/>
      <c r="W79" s="37"/>
      <c r="X79" s="37"/>
      <c r="Y79" s="37"/>
      <c r="Z79" s="37"/>
      <c r="AA79"/>
      <c r="AB79"/>
      <c r="AC79"/>
      <c r="AD79"/>
      <c r="AE79" s="37"/>
      <c r="AF79" s="37"/>
      <c r="AG79" s="37"/>
      <c r="AH79" s="37"/>
      <c r="AI79" s="37"/>
      <c r="AJ79" s="37"/>
      <c r="AK79" s="37"/>
      <c r="AL79" s="37"/>
      <c r="AM79" s="37"/>
      <c r="AN79" s="37"/>
      <c r="AO79" s="37"/>
      <c r="AP79" s="37"/>
      <c r="AQ79" s="37"/>
      <c r="AR79" s="37"/>
      <c r="AS79" s="37"/>
      <c r="AT79" s="37"/>
      <c r="AU79" s="37"/>
      <c r="AV79" s="37"/>
      <c r="AW79" s="37"/>
      <c r="AX79" s="37"/>
      <c r="AY79" s="37"/>
      <c r="AZ79" s="37"/>
      <c r="BA79" s="37"/>
      <c r="BB79" s="37"/>
      <c r="BC79" s="197">
        <v>45127</v>
      </c>
      <c r="BD79" s="37">
        <v>2.7858999999999998</v>
      </c>
      <c r="BE79" s="196">
        <v>3.1280000000000001</v>
      </c>
    </row>
    <row r="80" spans="1:57" ht="15.75">
      <c r="A80" s="65"/>
      <c r="B80" s="37"/>
      <c r="C80" s="40"/>
      <c r="D80" s="39"/>
      <c r="E80" s="39"/>
      <c r="F80" s="39"/>
      <c r="G80" s="40"/>
      <c r="H80" s="40"/>
      <c r="I80" s="40"/>
      <c r="J80" s="40"/>
      <c r="K80" s="40"/>
      <c r="L80" s="40"/>
      <c r="M80" s="40"/>
      <c r="N80" s="40"/>
      <c r="O80" s="40"/>
      <c r="P80" s="40"/>
      <c r="Q80" s="40"/>
      <c r="R80" s="37"/>
      <c r="S80" s="37"/>
      <c r="T80" s="37"/>
      <c r="U80" s="104"/>
      <c r="V80" s="37"/>
      <c r="W80" s="37"/>
      <c r="X80" s="37"/>
      <c r="Y80" s="37"/>
      <c r="Z80" s="37"/>
      <c r="AA80"/>
      <c r="AB80"/>
      <c r="AC80"/>
      <c r="AD80"/>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197">
        <v>45126</v>
      </c>
      <c r="BD80" s="37">
        <v>2.7858999999999998</v>
      </c>
      <c r="BE80" s="196">
        <v>3.1280000000000001</v>
      </c>
    </row>
    <row r="81" spans="1:57" ht="15.75">
      <c r="A81" s="65"/>
      <c r="B81" s="37"/>
      <c r="C81" s="40"/>
      <c r="D81" s="39"/>
      <c r="E81" s="39"/>
      <c r="F81" s="39"/>
      <c r="G81" s="40"/>
      <c r="H81" s="40"/>
      <c r="I81" s="40"/>
      <c r="J81" s="40"/>
      <c r="K81" s="40"/>
      <c r="L81" s="40"/>
      <c r="M81" s="40"/>
      <c r="N81" s="40"/>
      <c r="O81" s="40"/>
      <c r="P81" s="40"/>
      <c r="Q81" s="40"/>
      <c r="R81" s="37"/>
      <c r="S81" s="37"/>
      <c r="T81" s="37"/>
      <c r="U81" s="104"/>
      <c r="V81" s="37"/>
      <c r="W81" s="37"/>
      <c r="X81" s="37"/>
      <c r="Y81" s="37"/>
      <c r="Z81" s="37"/>
      <c r="AA81"/>
      <c r="AB81"/>
      <c r="AC81"/>
      <c r="AD81"/>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197">
        <v>45125</v>
      </c>
      <c r="BD81" s="37">
        <v>2.7858999999999998</v>
      </c>
      <c r="BE81" s="196">
        <v>3.1280000000000001</v>
      </c>
    </row>
    <row r="82" spans="1:57" ht="15.75">
      <c r="A82" s="65"/>
      <c r="B82" s="37"/>
      <c r="C82" s="40"/>
      <c r="D82" s="39"/>
      <c r="E82" s="39"/>
      <c r="F82" s="39"/>
      <c r="G82" s="40"/>
      <c r="H82" s="40"/>
      <c r="I82" s="40"/>
      <c r="J82" s="40"/>
      <c r="K82" s="40"/>
      <c r="L82" s="40"/>
      <c r="M82" s="40"/>
      <c r="N82" s="40"/>
      <c r="O82" s="40"/>
      <c r="P82" s="40"/>
      <c r="Q82" s="40"/>
      <c r="R82" s="37"/>
      <c r="S82" s="37"/>
      <c r="T82" s="37"/>
      <c r="U82" s="104"/>
      <c r="V82" s="37"/>
      <c r="W82" s="37"/>
      <c r="X82" s="37"/>
      <c r="Y82" s="37"/>
      <c r="Z82" s="37"/>
      <c r="AA82"/>
      <c r="AB82"/>
      <c r="AC82"/>
      <c r="AD82"/>
      <c r="AE82" s="37"/>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197">
        <v>45124</v>
      </c>
      <c r="BD82" s="37">
        <v>2.7858999999999998</v>
      </c>
      <c r="BE82" s="196">
        <v>3.1280000000000001</v>
      </c>
    </row>
    <row r="83" spans="1:57" ht="15.75">
      <c r="A83" s="65"/>
      <c r="B83" s="37"/>
      <c r="C83" s="40"/>
      <c r="D83" s="39"/>
      <c r="E83" s="39"/>
      <c r="F83" s="39"/>
      <c r="G83" s="40"/>
      <c r="H83" s="40"/>
      <c r="I83" s="40"/>
      <c r="J83" s="40"/>
      <c r="K83" s="40"/>
      <c r="L83" s="40"/>
      <c r="M83" s="40"/>
      <c r="N83" s="40"/>
      <c r="O83" s="40"/>
      <c r="P83" s="40"/>
      <c r="Q83" s="40"/>
      <c r="R83" s="37"/>
      <c r="S83" s="37"/>
      <c r="T83" s="37"/>
      <c r="U83" s="104"/>
      <c r="V83" s="37"/>
      <c r="W83" s="37"/>
      <c r="X83" s="37"/>
      <c r="Y83" s="37"/>
      <c r="Z83" s="37"/>
      <c r="AA83"/>
      <c r="AB83"/>
      <c r="AC83"/>
      <c r="AD83"/>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197">
        <v>45121</v>
      </c>
      <c r="BD83" s="37">
        <v>2.7858999999999998</v>
      </c>
      <c r="BE83" s="196">
        <v>3.1280000000000001</v>
      </c>
    </row>
    <row r="84" spans="1:57" ht="15.75">
      <c r="A84" s="65"/>
      <c r="B84" s="37"/>
      <c r="C84" s="40"/>
      <c r="D84" s="39"/>
      <c r="E84" s="39"/>
      <c r="F84" s="39"/>
      <c r="G84" s="40"/>
      <c r="H84" s="40"/>
      <c r="I84" s="40"/>
      <c r="J84" s="40"/>
      <c r="K84" s="40"/>
      <c r="L84" s="40"/>
      <c r="M84" s="40"/>
      <c r="N84" s="40"/>
      <c r="O84" s="40"/>
      <c r="P84" s="40"/>
      <c r="Q84" s="40"/>
      <c r="R84" s="37"/>
      <c r="S84" s="37"/>
      <c r="T84" s="37"/>
      <c r="U84" s="104"/>
      <c r="V84" s="37"/>
      <c r="W84" s="37"/>
      <c r="X84" s="37"/>
      <c r="Y84" s="37"/>
      <c r="Z84" s="37"/>
      <c r="AA84"/>
      <c r="AB84"/>
      <c r="AC84"/>
      <c r="AD84"/>
      <c r="AE84" s="37"/>
      <c r="AF84" s="37"/>
      <c r="AG84" s="37"/>
      <c r="AH84" s="37"/>
      <c r="AI84" s="37"/>
      <c r="AJ84" s="37"/>
      <c r="AK84" s="37"/>
      <c r="AL84" s="37"/>
      <c r="AM84" s="37"/>
      <c r="AN84" s="37"/>
      <c r="AO84" s="37"/>
      <c r="AP84" s="37"/>
      <c r="AQ84" s="37"/>
      <c r="AR84" s="37"/>
      <c r="AS84" s="37"/>
      <c r="AT84" s="37"/>
      <c r="AU84" s="37"/>
      <c r="AV84" s="37"/>
      <c r="AW84" s="37"/>
      <c r="AX84" s="37"/>
      <c r="AY84" s="37"/>
      <c r="AZ84" s="37"/>
      <c r="BA84" s="37"/>
      <c r="BB84" s="37"/>
      <c r="BC84" s="197">
        <v>45120</v>
      </c>
      <c r="BD84" s="37">
        <v>2.7858999999999998</v>
      </c>
      <c r="BE84" s="196">
        <v>3.1280000000000001</v>
      </c>
    </row>
    <row r="85" spans="1:57" ht="15.75">
      <c r="A85" s="65"/>
      <c r="B85" s="37"/>
      <c r="C85" s="40"/>
      <c r="D85" s="39"/>
      <c r="E85" s="39"/>
      <c r="F85" s="39"/>
      <c r="G85" s="40"/>
      <c r="H85" s="40"/>
      <c r="I85" s="40"/>
      <c r="J85" s="40"/>
      <c r="K85" s="40"/>
      <c r="L85" s="40"/>
      <c r="M85" s="40"/>
      <c r="N85" s="40"/>
      <c r="O85" s="40"/>
      <c r="P85" s="40"/>
      <c r="Q85" s="40"/>
      <c r="R85" s="37"/>
      <c r="S85" s="37"/>
      <c r="T85" s="37"/>
      <c r="U85" s="104"/>
      <c r="V85" s="37"/>
      <c r="W85" s="37"/>
      <c r="X85" s="37"/>
      <c r="Y85" s="37"/>
      <c r="Z85" s="37"/>
      <c r="AA85"/>
      <c r="AB85"/>
      <c r="AC85"/>
      <c r="AD85"/>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197">
        <v>45119</v>
      </c>
      <c r="BD85" s="37">
        <v>2.7858999999999998</v>
      </c>
      <c r="BE85" s="196">
        <v>3.1280000000000001</v>
      </c>
    </row>
    <row r="86" spans="1:57" ht="15.75">
      <c r="A86" s="65"/>
      <c r="B86" s="37"/>
      <c r="C86" s="40"/>
      <c r="D86" s="39"/>
      <c r="E86" s="39"/>
      <c r="F86" s="39"/>
      <c r="G86" s="40"/>
      <c r="H86" s="40"/>
      <c r="I86" s="40"/>
      <c r="J86" s="40"/>
      <c r="K86" s="40"/>
      <c r="L86" s="40"/>
      <c r="M86" s="40"/>
      <c r="N86" s="40"/>
      <c r="O86" s="40"/>
      <c r="P86" s="40"/>
      <c r="Q86" s="40"/>
      <c r="R86" s="37"/>
      <c r="S86" s="37"/>
      <c r="T86" s="37"/>
      <c r="U86" s="104"/>
      <c r="V86" s="37"/>
      <c r="W86" s="37"/>
      <c r="X86" s="37"/>
      <c r="Y86" s="37"/>
      <c r="Z86" s="37"/>
      <c r="AA86"/>
      <c r="AB86"/>
      <c r="AC86"/>
      <c r="AD86"/>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197">
        <v>45118</v>
      </c>
      <c r="BD86" s="37">
        <v>2.7858999999999998</v>
      </c>
      <c r="BE86" s="196">
        <v>3.1280000000000001</v>
      </c>
    </row>
    <row r="87" spans="1:57" ht="15.75">
      <c r="A87" s="65"/>
      <c r="B87" s="37"/>
      <c r="C87" s="40"/>
      <c r="D87" s="39"/>
      <c r="E87" s="39"/>
      <c r="F87" s="39"/>
      <c r="G87" s="40"/>
      <c r="H87" s="40"/>
      <c r="I87" s="40"/>
      <c r="J87" s="40"/>
      <c r="K87" s="40"/>
      <c r="L87" s="40"/>
      <c r="M87" s="40"/>
      <c r="N87" s="40"/>
      <c r="O87" s="40"/>
      <c r="P87" s="40"/>
      <c r="Q87" s="40"/>
      <c r="R87" s="37"/>
      <c r="S87" s="37"/>
      <c r="T87" s="37"/>
      <c r="U87" s="104"/>
      <c r="V87" s="37"/>
      <c r="W87" s="37"/>
      <c r="X87" s="37"/>
      <c r="Y87" s="37"/>
      <c r="Z87" s="37"/>
      <c r="AA87"/>
      <c r="AB87"/>
      <c r="AC87"/>
      <c r="AD8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197">
        <v>45117</v>
      </c>
      <c r="BD87" s="37">
        <v>2.7858999999999998</v>
      </c>
      <c r="BE87" s="196">
        <v>3.1280000000000001</v>
      </c>
    </row>
    <row r="88" spans="1:57" ht="15.75">
      <c r="A88" s="65"/>
      <c r="B88" s="37"/>
      <c r="C88" s="40"/>
      <c r="D88" s="39"/>
      <c r="E88" s="39"/>
      <c r="F88" s="39"/>
      <c r="G88" s="40"/>
      <c r="H88" s="40"/>
      <c r="I88" s="40"/>
      <c r="J88" s="40"/>
      <c r="K88" s="40"/>
      <c r="L88" s="40"/>
      <c r="M88" s="40"/>
      <c r="N88" s="40"/>
      <c r="O88" s="40"/>
      <c r="P88" s="40"/>
      <c r="Q88" s="40"/>
      <c r="R88" s="37"/>
      <c r="S88" s="37"/>
      <c r="T88" s="37"/>
      <c r="U88" s="104"/>
      <c r="V88" s="37"/>
      <c r="W88" s="37"/>
      <c r="X88" s="37"/>
      <c r="Y88" s="37"/>
      <c r="Z88" s="37"/>
      <c r="AA88"/>
      <c r="AB88"/>
      <c r="AC88"/>
      <c r="AD88"/>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197">
        <v>45114</v>
      </c>
      <c r="BD88" s="37">
        <v>2.7858999999999998</v>
      </c>
      <c r="BE88" s="196">
        <v>3.1280000000000001</v>
      </c>
    </row>
    <row r="89" spans="1:57" ht="15.75">
      <c r="A89" s="65"/>
      <c r="B89" s="37"/>
      <c r="C89" s="40"/>
      <c r="D89" s="39"/>
      <c r="E89" s="39"/>
      <c r="F89" s="39"/>
      <c r="G89" s="40"/>
      <c r="H89" s="40"/>
      <c r="I89" s="40"/>
      <c r="J89" s="40"/>
      <c r="K89" s="40"/>
      <c r="L89" s="40"/>
      <c r="M89" s="40"/>
      <c r="N89" s="40"/>
      <c r="O89" s="40"/>
      <c r="P89" s="40"/>
      <c r="Q89" s="40"/>
      <c r="R89" s="37"/>
      <c r="S89" s="37"/>
      <c r="T89" s="37"/>
      <c r="U89" s="104"/>
      <c r="V89" s="37"/>
      <c r="W89" s="37"/>
      <c r="X89" s="37"/>
      <c r="Y89" s="37"/>
      <c r="Z89" s="37"/>
      <c r="AA89"/>
      <c r="AB89"/>
      <c r="AC89"/>
      <c r="AD89"/>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197">
        <v>45113</v>
      </c>
      <c r="BD89" s="37">
        <v>2.7858999999999998</v>
      </c>
      <c r="BE89" s="196">
        <v>3.1280000000000001</v>
      </c>
    </row>
    <row r="90" spans="1:57" ht="15.75">
      <c r="A90" s="65"/>
      <c r="B90" s="37"/>
      <c r="C90" s="40"/>
      <c r="D90" s="39"/>
      <c r="E90" s="39"/>
      <c r="F90" s="39"/>
      <c r="G90" s="40"/>
      <c r="H90" s="40"/>
      <c r="I90" s="40"/>
      <c r="J90" s="40"/>
      <c r="K90" s="40"/>
      <c r="L90" s="40"/>
      <c r="M90" s="40"/>
      <c r="N90" s="40"/>
      <c r="O90" s="40"/>
      <c r="P90" s="40"/>
      <c r="Q90" s="40"/>
      <c r="R90" s="37"/>
      <c r="S90" s="37"/>
      <c r="T90" s="37"/>
      <c r="U90" s="104"/>
      <c r="V90" s="37"/>
      <c r="W90" s="37"/>
      <c r="X90" s="37"/>
      <c r="Y90" s="37"/>
      <c r="Z90" s="37"/>
      <c r="AA90"/>
      <c r="AB90"/>
      <c r="AC90"/>
      <c r="AD90"/>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197">
        <v>45112</v>
      </c>
      <c r="BD90" s="37">
        <v>2.7858999999999998</v>
      </c>
      <c r="BE90" s="196">
        <v>3.1280000000000001</v>
      </c>
    </row>
    <row r="91" spans="1:57" ht="15.75">
      <c r="A91" s="65"/>
      <c r="B91" s="37"/>
      <c r="C91" s="40"/>
      <c r="D91" s="39"/>
      <c r="E91" s="39"/>
      <c r="F91" s="39"/>
      <c r="G91" s="40"/>
      <c r="H91" s="40"/>
      <c r="I91" s="40"/>
      <c r="J91" s="40"/>
      <c r="K91" s="40"/>
      <c r="L91" s="40"/>
      <c r="M91" s="40"/>
      <c r="N91" s="40"/>
      <c r="O91" s="40"/>
      <c r="P91" s="40"/>
      <c r="Q91" s="40"/>
      <c r="R91" s="37"/>
      <c r="S91" s="37"/>
      <c r="T91" s="37"/>
      <c r="U91" s="104"/>
      <c r="V91" s="37"/>
      <c r="W91" s="37"/>
      <c r="X91" s="37"/>
      <c r="Y91" s="37"/>
      <c r="Z91" s="37"/>
      <c r="AA91"/>
      <c r="AB91"/>
      <c r="AC91"/>
      <c r="AD91"/>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197">
        <v>45111</v>
      </c>
      <c r="BD91" s="37">
        <v>2.7858999999999998</v>
      </c>
      <c r="BE91" s="196">
        <v>3.1280000000000001</v>
      </c>
    </row>
    <row r="92" spans="1:57" ht="15.75">
      <c r="A92" s="65"/>
      <c r="B92" s="37"/>
      <c r="C92" s="40"/>
      <c r="D92" s="39"/>
      <c r="E92" s="39"/>
      <c r="F92" s="39"/>
      <c r="G92" s="40"/>
      <c r="H92" s="40"/>
      <c r="I92" s="40"/>
      <c r="J92" s="40"/>
      <c r="K92" s="40"/>
      <c r="L92" s="40"/>
      <c r="M92" s="40"/>
      <c r="N92" s="40"/>
      <c r="O92" s="40"/>
      <c r="P92" s="40"/>
      <c r="Q92" s="40"/>
      <c r="R92" s="37"/>
      <c r="S92" s="37"/>
      <c r="T92" s="37"/>
      <c r="U92" s="104"/>
      <c r="V92" s="37"/>
      <c r="W92" s="37"/>
      <c r="X92" s="37"/>
      <c r="Y92" s="37"/>
      <c r="Z92" s="37"/>
      <c r="AA92"/>
      <c r="AB92"/>
      <c r="AC92"/>
      <c r="AD92"/>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197">
        <v>45110</v>
      </c>
      <c r="BD92" s="37">
        <v>2.7858999999999998</v>
      </c>
      <c r="BE92" s="196">
        <v>3.1280000000000001</v>
      </c>
    </row>
    <row r="93" spans="1:57" ht="15.75">
      <c r="A93" s="65"/>
      <c r="B93" s="37"/>
      <c r="C93" s="40"/>
      <c r="D93" s="39"/>
      <c r="E93" s="39"/>
      <c r="F93" s="39"/>
      <c r="G93" s="40"/>
      <c r="H93" s="40"/>
      <c r="I93" s="40"/>
      <c r="J93" s="40"/>
      <c r="K93" s="40"/>
      <c r="L93" s="40"/>
      <c r="M93" s="40"/>
      <c r="N93" s="40"/>
      <c r="O93" s="40"/>
      <c r="P93" s="40"/>
      <c r="Q93" s="40"/>
      <c r="R93" s="37"/>
      <c r="S93" s="37"/>
      <c r="T93" s="37"/>
      <c r="U93" s="104"/>
      <c r="V93" s="37"/>
      <c r="W93" s="37"/>
      <c r="X93" s="37"/>
      <c r="Y93" s="37"/>
      <c r="Z93" s="37"/>
      <c r="AA93"/>
      <c r="AB93"/>
      <c r="AC93"/>
      <c r="AD93"/>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197">
        <v>45107</v>
      </c>
      <c r="BD93" s="37">
        <v>2.7858999999999998</v>
      </c>
      <c r="BE93" s="196">
        <v>3.1280000000000001</v>
      </c>
    </row>
    <row r="94" spans="1:57" ht="15.75">
      <c r="A94" s="65"/>
      <c r="B94" s="37"/>
      <c r="C94" s="40"/>
      <c r="D94" s="39"/>
      <c r="E94" s="39"/>
      <c r="F94" s="39"/>
      <c r="G94" s="40"/>
      <c r="H94" s="40"/>
      <c r="I94" s="40"/>
      <c r="J94" s="40"/>
      <c r="K94" s="40"/>
      <c r="L94" s="40"/>
      <c r="M94" s="40"/>
      <c r="N94" s="40"/>
      <c r="O94" s="40"/>
      <c r="P94" s="40"/>
      <c r="Q94" s="40"/>
      <c r="R94" s="37"/>
      <c r="S94" s="37"/>
      <c r="T94" s="37"/>
      <c r="U94" s="104"/>
      <c r="V94" s="37"/>
      <c r="W94" s="37"/>
      <c r="X94" s="37"/>
      <c r="Y94" s="37"/>
      <c r="Z94" s="37"/>
      <c r="AA94"/>
      <c r="AB94"/>
      <c r="AC94"/>
      <c r="AD94"/>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197">
        <v>45106</v>
      </c>
      <c r="BD94" s="37">
        <v>2.7858999999999998</v>
      </c>
      <c r="BE94" s="196">
        <v>3.1280000000000001</v>
      </c>
    </row>
    <row r="95" spans="1:57" ht="15.75">
      <c r="A95" s="65"/>
      <c r="B95" s="37"/>
      <c r="C95" s="40"/>
      <c r="D95" s="39"/>
      <c r="E95" s="39"/>
      <c r="F95" s="39"/>
      <c r="G95" s="40"/>
      <c r="H95" s="40"/>
      <c r="I95" s="40"/>
      <c r="J95" s="40"/>
      <c r="K95" s="40"/>
      <c r="L95" s="40"/>
      <c r="M95" s="40"/>
      <c r="N95" s="40"/>
      <c r="O95" s="40"/>
      <c r="P95" s="40"/>
      <c r="Q95" s="40"/>
      <c r="R95" s="37"/>
      <c r="S95" s="37"/>
      <c r="T95" s="37"/>
      <c r="U95" s="104"/>
      <c r="V95" s="37"/>
      <c r="W95" s="37"/>
      <c r="X95" s="37"/>
      <c r="Y95" s="37"/>
      <c r="Z95" s="37"/>
      <c r="AA95"/>
      <c r="AB95"/>
      <c r="AC95"/>
      <c r="AD95"/>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197">
        <v>45105</v>
      </c>
      <c r="BD95" s="37">
        <v>2.7858999999999998</v>
      </c>
      <c r="BE95" s="196">
        <v>3.1280000000000001</v>
      </c>
    </row>
    <row r="96" spans="1:57" ht="15.75">
      <c r="A96" s="65"/>
      <c r="B96" s="37"/>
      <c r="C96" s="40"/>
      <c r="D96" s="39"/>
      <c r="E96" s="39"/>
      <c r="F96" s="39"/>
      <c r="G96" s="40"/>
      <c r="H96" s="40"/>
      <c r="I96" s="40"/>
      <c r="J96" s="40"/>
      <c r="K96" s="40"/>
      <c r="L96" s="40"/>
      <c r="M96" s="40"/>
      <c r="N96" s="40"/>
      <c r="O96" s="40"/>
      <c r="P96" s="40"/>
      <c r="Q96" s="40"/>
      <c r="R96" s="37"/>
      <c r="S96" s="37"/>
      <c r="T96" s="37"/>
      <c r="U96" s="104"/>
      <c r="V96" s="37"/>
      <c r="W96" s="37"/>
      <c r="X96" s="37"/>
      <c r="Y96" s="37"/>
      <c r="Z96" s="37"/>
      <c r="AA96"/>
      <c r="AB96"/>
      <c r="AC96"/>
      <c r="AD96"/>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197">
        <v>45104</v>
      </c>
      <c r="BD96" s="37">
        <v>2.7858999999999998</v>
      </c>
      <c r="BE96" s="196">
        <v>3.1280000000000001</v>
      </c>
    </row>
    <row r="97" spans="1:57" ht="15.75">
      <c r="A97" s="65"/>
      <c r="B97" s="37"/>
      <c r="C97" s="40"/>
      <c r="D97" s="39"/>
      <c r="E97" s="39"/>
      <c r="F97" s="39"/>
      <c r="G97" s="40"/>
      <c r="H97" s="40"/>
      <c r="I97" s="40"/>
      <c r="J97" s="40"/>
      <c r="K97" s="40"/>
      <c r="L97" s="40"/>
      <c r="M97" s="40"/>
      <c r="N97" s="40"/>
      <c r="O97" s="40"/>
      <c r="P97" s="40"/>
      <c r="Q97" s="40"/>
      <c r="R97" s="37"/>
      <c r="S97" s="37"/>
      <c r="T97" s="37"/>
      <c r="U97" s="104"/>
      <c r="V97" s="37"/>
      <c r="W97" s="37"/>
      <c r="X97" s="37"/>
      <c r="Y97" s="37"/>
      <c r="Z97" s="37"/>
      <c r="AA97"/>
      <c r="AB97"/>
      <c r="AC97"/>
      <c r="AD9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197">
        <v>45103</v>
      </c>
      <c r="BD97" s="37">
        <v>2.7858999999999998</v>
      </c>
      <c r="BE97" s="196">
        <v>3.1280000000000001</v>
      </c>
    </row>
    <row r="98" spans="1:57" ht="15.75">
      <c r="A98" s="65"/>
      <c r="B98" s="37"/>
      <c r="C98" s="40"/>
      <c r="D98" s="39"/>
      <c r="E98" s="39"/>
      <c r="F98" s="39"/>
      <c r="G98" s="40"/>
      <c r="H98" s="40"/>
      <c r="I98" s="40"/>
      <c r="J98" s="40"/>
      <c r="K98" s="40"/>
      <c r="L98" s="40"/>
      <c r="M98" s="40"/>
      <c r="N98" s="40"/>
      <c r="O98" s="40"/>
      <c r="P98" s="40"/>
      <c r="Q98" s="40"/>
      <c r="R98" s="37"/>
      <c r="S98" s="37"/>
      <c r="T98" s="37"/>
      <c r="U98" s="104"/>
      <c r="V98" s="37"/>
      <c r="W98" s="37"/>
      <c r="X98" s="37"/>
      <c r="Y98" s="37"/>
      <c r="Z98" s="37"/>
      <c r="AA98"/>
      <c r="AB98"/>
      <c r="AC98"/>
      <c r="AD98"/>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197">
        <v>45100</v>
      </c>
      <c r="BD98" s="37">
        <v>2.7858999999999998</v>
      </c>
      <c r="BE98" s="196">
        <v>3.1280000000000001</v>
      </c>
    </row>
    <row r="99" spans="1:57" ht="15.75">
      <c r="A99" s="65"/>
      <c r="B99" s="37"/>
      <c r="C99" s="40"/>
      <c r="D99" s="39"/>
      <c r="E99" s="39"/>
      <c r="F99" s="39"/>
      <c r="G99" s="40"/>
      <c r="H99" s="40"/>
      <c r="I99" s="40"/>
      <c r="J99" s="40"/>
      <c r="K99" s="40"/>
      <c r="L99" s="40"/>
      <c r="M99" s="40"/>
      <c r="N99" s="40"/>
      <c r="O99" s="40"/>
      <c r="P99" s="40"/>
      <c r="Q99" s="40"/>
      <c r="R99" s="37"/>
      <c r="S99" s="37"/>
      <c r="T99" s="37"/>
      <c r="U99" s="104"/>
      <c r="V99" s="37"/>
      <c r="W99" s="37"/>
      <c r="X99" s="37"/>
      <c r="Y99" s="37"/>
      <c r="Z99" s="37"/>
      <c r="AA99"/>
      <c r="AB99"/>
      <c r="AC99"/>
      <c r="AD99"/>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197">
        <v>45099</v>
      </c>
      <c r="BD99" s="37">
        <v>2.7858999999999998</v>
      </c>
      <c r="BE99" s="196">
        <v>3.1280000000000001</v>
      </c>
    </row>
    <row r="100" spans="1:57" ht="15.75">
      <c r="A100" s="65"/>
      <c r="B100" s="37"/>
      <c r="C100" s="40"/>
      <c r="D100" s="39"/>
      <c r="E100" s="39"/>
      <c r="F100" s="39"/>
      <c r="G100" s="40"/>
      <c r="H100" s="40"/>
      <c r="I100" s="40"/>
      <c r="J100" s="40"/>
      <c r="K100" s="40"/>
      <c r="L100" s="40"/>
      <c r="M100" s="40"/>
      <c r="N100" s="40"/>
      <c r="O100" s="40"/>
      <c r="P100" s="40"/>
      <c r="Q100" s="40"/>
      <c r="R100" s="37"/>
      <c r="S100" s="37"/>
      <c r="T100" s="37"/>
      <c r="U100" s="104"/>
      <c r="V100" s="37"/>
      <c r="W100" s="37"/>
      <c r="X100" s="37"/>
      <c r="Y100" s="37"/>
      <c r="Z100" s="37"/>
      <c r="AA100"/>
      <c r="AB100"/>
      <c r="AC100"/>
      <c r="AD100"/>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197">
        <v>45098</v>
      </c>
      <c r="BD100" s="37">
        <v>2.7858999999999998</v>
      </c>
      <c r="BE100" s="196">
        <v>3.1280000000000001</v>
      </c>
    </row>
    <row r="101" spans="1:57" ht="15.75">
      <c r="A101" s="65"/>
      <c r="B101" s="37"/>
      <c r="C101" s="40"/>
      <c r="D101" s="39"/>
      <c r="E101" s="39"/>
      <c r="F101" s="39"/>
      <c r="G101" s="40"/>
      <c r="H101" s="40"/>
      <c r="I101" s="40"/>
      <c r="J101" s="40"/>
      <c r="K101" s="40"/>
      <c r="L101" s="40"/>
      <c r="M101" s="40"/>
      <c r="N101" s="40"/>
      <c r="O101" s="40"/>
      <c r="P101" s="40"/>
      <c r="Q101" s="40"/>
      <c r="R101" s="37"/>
      <c r="S101" s="37"/>
      <c r="T101" s="37"/>
      <c r="U101" s="104"/>
      <c r="V101" s="37"/>
      <c r="W101" s="37"/>
      <c r="X101" s="37"/>
      <c r="Y101" s="37"/>
      <c r="Z101" s="37"/>
      <c r="AA101"/>
      <c r="AB101"/>
      <c r="AC101"/>
      <c r="AD101"/>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197">
        <v>45097</v>
      </c>
      <c r="BD101" s="37">
        <v>2.7858999999999998</v>
      </c>
      <c r="BE101" s="196">
        <v>3.1280000000000001</v>
      </c>
    </row>
    <row r="102" spans="1:57" ht="15.75">
      <c r="A102" s="65"/>
      <c r="B102" s="37"/>
      <c r="C102" s="40"/>
      <c r="D102" s="39"/>
      <c r="E102" s="39"/>
      <c r="F102" s="39"/>
      <c r="G102" s="40"/>
      <c r="H102" s="40"/>
      <c r="I102" s="40"/>
      <c r="J102" s="40"/>
      <c r="K102" s="40"/>
      <c r="L102" s="40"/>
      <c r="M102" s="40"/>
      <c r="N102" s="40"/>
      <c r="O102" s="40"/>
      <c r="P102" s="40"/>
      <c r="Q102" s="40"/>
      <c r="R102" s="37"/>
      <c r="S102" s="37"/>
      <c r="T102" s="37"/>
      <c r="U102" s="104"/>
      <c r="V102" s="37"/>
      <c r="W102" s="37"/>
      <c r="X102" s="37"/>
      <c r="Y102" s="37"/>
      <c r="Z102" s="37"/>
      <c r="AA102"/>
      <c r="AB102"/>
      <c r="AC102"/>
      <c r="AD102"/>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197">
        <v>45096</v>
      </c>
      <c r="BD102" s="37">
        <v>2.7858999999999998</v>
      </c>
      <c r="BE102" s="196">
        <v>3.1280000000000001</v>
      </c>
    </row>
    <row r="103" spans="1:57" ht="15.75">
      <c r="A103" s="65"/>
      <c r="B103" s="37"/>
      <c r="C103" s="40"/>
      <c r="D103" s="39"/>
      <c r="E103" s="39"/>
      <c r="F103" s="39"/>
      <c r="G103" s="40"/>
      <c r="H103" s="40"/>
      <c r="I103" s="40"/>
      <c r="J103" s="40"/>
      <c r="K103" s="40"/>
      <c r="L103" s="40"/>
      <c r="M103" s="40"/>
      <c r="N103" s="40"/>
      <c r="O103" s="40"/>
      <c r="P103" s="40"/>
      <c r="Q103" s="40"/>
      <c r="R103" s="37"/>
      <c r="S103" s="37"/>
      <c r="T103" s="37"/>
      <c r="U103" s="104"/>
      <c r="V103" s="37"/>
      <c r="W103" s="37"/>
      <c r="X103" s="37"/>
      <c r="Y103" s="37"/>
      <c r="Z103" s="37"/>
      <c r="AA103"/>
      <c r="AB103"/>
      <c r="AC103"/>
      <c r="AD103"/>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197">
        <v>45093</v>
      </c>
      <c r="BD103" s="37">
        <v>2.7858999999999998</v>
      </c>
      <c r="BE103" s="196">
        <v>3.1280000000000001</v>
      </c>
    </row>
    <row r="104" spans="1:57" ht="15.75">
      <c r="A104" s="65"/>
      <c r="B104" s="37"/>
      <c r="C104" s="40"/>
      <c r="D104" s="39"/>
      <c r="E104" s="39"/>
      <c r="F104" s="39"/>
      <c r="G104" s="40"/>
      <c r="H104" s="40"/>
      <c r="I104" s="40"/>
      <c r="J104" s="40"/>
      <c r="K104" s="40"/>
      <c r="L104" s="40"/>
      <c r="M104" s="40"/>
      <c r="N104" s="40"/>
      <c r="O104" s="40"/>
      <c r="P104" s="40"/>
      <c r="Q104" s="40"/>
      <c r="R104" s="37"/>
      <c r="S104" s="37"/>
      <c r="T104" s="37"/>
      <c r="U104" s="104"/>
      <c r="V104" s="37"/>
      <c r="W104" s="37"/>
      <c r="X104" s="37"/>
      <c r="Y104" s="37"/>
      <c r="Z104" s="37"/>
      <c r="AA104"/>
      <c r="AB104"/>
      <c r="AC104"/>
      <c r="AD104"/>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197">
        <v>45092</v>
      </c>
      <c r="BD104" s="37">
        <v>2.7858999999999998</v>
      </c>
      <c r="BE104" s="196">
        <v>3.1280000000000001</v>
      </c>
    </row>
    <row r="105" spans="1:57" ht="15.75">
      <c r="A105" s="65"/>
      <c r="B105" s="37"/>
      <c r="C105" s="40"/>
      <c r="D105" s="39"/>
      <c r="E105" s="39"/>
      <c r="F105" s="39"/>
      <c r="G105" s="40"/>
      <c r="H105" s="40"/>
      <c r="I105" s="40"/>
      <c r="J105" s="40"/>
      <c r="K105" s="40"/>
      <c r="L105" s="40"/>
      <c r="M105" s="40"/>
      <c r="N105" s="40"/>
      <c r="O105" s="40"/>
      <c r="P105" s="40"/>
      <c r="Q105" s="40"/>
      <c r="R105" s="37"/>
      <c r="S105" s="37"/>
      <c r="T105" s="37"/>
      <c r="U105" s="104"/>
      <c r="V105" s="37"/>
      <c r="W105" s="37"/>
      <c r="X105" s="37"/>
      <c r="Y105" s="37"/>
      <c r="Z105" s="37"/>
      <c r="AA105"/>
      <c r="AB105"/>
      <c r="AC105"/>
      <c r="AD105"/>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197">
        <v>45091</v>
      </c>
      <c r="BD105" s="37">
        <v>2.7858999999999998</v>
      </c>
      <c r="BE105" s="196">
        <v>3.1280000000000001</v>
      </c>
    </row>
    <row r="106" spans="1:57" ht="15.75">
      <c r="A106" s="65"/>
      <c r="B106" s="37"/>
      <c r="C106" s="40"/>
      <c r="D106" s="39"/>
      <c r="E106" s="39"/>
      <c r="F106" s="39"/>
      <c r="G106" s="40"/>
      <c r="H106" s="40"/>
      <c r="I106" s="40"/>
      <c r="J106" s="40"/>
      <c r="K106" s="40"/>
      <c r="L106" s="40"/>
      <c r="M106" s="40"/>
      <c r="N106" s="40"/>
      <c r="O106" s="40"/>
      <c r="P106" s="40"/>
      <c r="Q106" s="40"/>
      <c r="R106" s="37"/>
      <c r="S106" s="37"/>
      <c r="T106" s="37"/>
      <c r="U106" s="104"/>
      <c r="V106" s="37"/>
      <c r="W106" s="37"/>
      <c r="X106" s="37"/>
      <c r="Y106" s="37"/>
      <c r="Z106" s="37"/>
      <c r="AA106"/>
      <c r="AB106"/>
      <c r="AC106"/>
      <c r="AD106"/>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197">
        <v>45090</v>
      </c>
      <c r="BD106" s="37">
        <v>2.7858999999999998</v>
      </c>
      <c r="BE106" s="196">
        <v>3.1280000000000001</v>
      </c>
    </row>
    <row r="107" spans="1:57" ht="15.75">
      <c r="A107" s="65"/>
      <c r="B107" s="37"/>
      <c r="C107" s="40"/>
      <c r="D107" s="39"/>
      <c r="E107" s="39"/>
      <c r="F107" s="39"/>
      <c r="G107" s="40"/>
      <c r="H107" s="40"/>
      <c r="I107" s="40"/>
      <c r="J107" s="40"/>
      <c r="K107" s="40"/>
      <c r="L107" s="40"/>
      <c r="M107" s="40"/>
      <c r="N107" s="40"/>
      <c r="O107" s="40"/>
      <c r="P107" s="40"/>
      <c r="Q107" s="40"/>
      <c r="R107" s="37"/>
      <c r="S107" s="37"/>
      <c r="T107" s="37"/>
      <c r="U107" s="104"/>
      <c r="V107" s="37"/>
      <c r="W107" s="37"/>
      <c r="X107" s="37"/>
      <c r="Y107" s="37"/>
      <c r="Z107" s="37"/>
      <c r="AA107"/>
      <c r="AB107"/>
      <c r="AC107"/>
      <c r="AD10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197">
        <v>45089</v>
      </c>
      <c r="BD107" s="37">
        <v>2.7858999999999998</v>
      </c>
      <c r="BE107" s="196">
        <v>3.1280000000000001</v>
      </c>
    </row>
    <row r="108" spans="1:57" ht="15.75">
      <c r="A108" s="65"/>
      <c r="B108" s="37"/>
      <c r="C108" s="40"/>
      <c r="D108" s="39"/>
      <c r="E108" s="39"/>
      <c r="F108" s="39"/>
      <c r="G108" s="40"/>
      <c r="H108" s="40"/>
      <c r="I108" s="40"/>
      <c r="J108" s="40"/>
      <c r="K108" s="40"/>
      <c r="L108" s="40"/>
      <c r="M108" s="40"/>
      <c r="N108" s="40"/>
      <c r="O108" s="40"/>
      <c r="P108" s="40"/>
      <c r="Q108" s="40"/>
      <c r="R108" s="37"/>
      <c r="S108" s="37"/>
      <c r="T108" s="37"/>
      <c r="U108" s="104"/>
      <c r="V108" s="37"/>
      <c r="W108" s="37"/>
      <c r="X108" s="37"/>
      <c r="Y108" s="37"/>
      <c r="Z108" s="37"/>
      <c r="AA108"/>
      <c r="AB108"/>
      <c r="AC108"/>
      <c r="AD108"/>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197">
        <v>45086</v>
      </c>
      <c r="BD108" s="37">
        <v>2.7858999999999998</v>
      </c>
      <c r="BE108" s="196">
        <v>3.1280000000000001</v>
      </c>
    </row>
    <row r="109" spans="1:57" ht="15.75">
      <c r="A109" s="65"/>
      <c r="B109" s="37"/>
      <c r="C109" s="40"/>
      <c r="D109" s="39"/>
      <c r="E109" s="39"/>
      <c r="F109" s="39"/>
      <c r="G109" s="40"/>
      <c r="H109" s="40"/>
      <c r="I109" s="40"/>
      <c r="J109" s="40"/>
      <c r="K109" s="40"/>
      <c r="L109" s="40"/>
      <c r="M109" s="40"/>
      <c r="N109" s="40"/>
      <c r="O109" s="40"/>
      <c r="P109" s="40"/>
      <c r="Q109" s="40"/>
      <c r="R109" s="37"/>
      <c r="S109" s="37"/>
      <c r="T109" s="37"/>
      <c r="U109" s="104"/>
      <c r="V109" s="37"/>
      <c r="W109" s="37"/>
      <c r="X109" s="37"/>
      <c r="Y109" s="37"/>
      <c r="Z109" s="37"/>
      <c r="AA109"/>
      <c r="AB109"/>
      <c r="AC109"/>
      <c r="AD109"/>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197">
        <v>45085</v>
      </c>
      <c r="BD109" s="37">
        <v>2.7858999999999998</v>
      </c>
      <c r="BE109" s="196">
        <v>3.1280000000000001</v>
      </c>
    </row>
    <row r="110" spans="1:57" ht="15.75">
      <c r="A110" s="65"/>
      <c r="B110" s="37"/>
      <c r="C110" s="40"/>
      <c r="D110" s="39"/>
      <c r="E110" s="39"/>
      <c r="F110" s="39"/>
      <c r="G110" s="40"/>
      <c r="H110" s="40"/>
      <c r="I110" s="40"/>
      <c r="J110" s="40"/>
      <c r="K110" s="40"/>
      <c r="L110" s="40"/>
      <c r="M110" s="40"/>
      <c r="N110" s="40"/>
      <c r="O110" s="40"/>
      <c r="P110" s="40"/>
      <c r="Q110" s="40"/>
      <c r="R110" s="37"/>
      <c r="S110" s="37"/>
      <c r="T110" s="37"/>
      <c r="U110" s="104"/>
      <c r="V110" s="37"/>
      <c r="W110" s="37"/>
      <c r="X110" s="37"/>
      <c r="Y110" s="37"/>
      <c r="Z110" s="37"/>
      <c r="AA110"/>
      <c r="AB110"/>
      <c r="AC110"/>
      <c r="AD110"/>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197">
        <v>45084</v>
      </c>
      <c r="BD110" s="37">
        <v>2.7863000000000002</v>
      </c>
      <c r="BE110" s="196">
        <v>3.1282999999999999</v>
      </c>
    </row>
    <row r="111" spans="1:57" ht="15.75">
      <c r="A111" s="65"/>
      <c r="B111" s="37"/>
      <c r="C111" s="40"/>
      <c r="D111" s="39"/>
      <c r="E111" s="39"/>
      <c r="F111" s="39"/>
      <c r="G111" s="40"/>
      <c r="H111" s="40"/>
      <c r="I111" s="40"/>
      <c r="J111" s="40"/>
      <c r="K111" s="40"/>
      <c r="L111" s="40"/>
      <c r="M111" s="40"/>
      <c r="N111" s="40"/>
      <c r="O111" s="40"/>
      <c r="P111" s="40"/>
      <c r="Q111" s="40"/>
      <c r="R111" s="37"/>
      <c r="S111" s="37"/>
      <c r="T111" s="37"/>
      <c r="U111" s="104"/>
      <c r="V111" s="37"/>
      <c r="W111" s="37"/>
      <c r="X111" s="37"/>
      <c r="Y111" s="37"/>
      <c r="Z111" s="37"/>
      <c r="AA111"/>
      <c r="AB111"/>
      <c r="AC111"/>
      <c r="AD111"/>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197">
        <v>45083</v>
      </c>
      <c r="BD111" s="37">
        <v>2.7850000000000001</v>
      </c>
      <c r="BE111" s="196">
        <v>3.1282000000000001</v>
      </c>
    </row>
    <row r="112" spans="1:57" ht="15.75">
      <c r="A112" s="65"/>
      <c r="B112" s="37"/>
      <c r="C112" s="40"/>
      <c r="D112" s="39"/>
      <c r="E112" s="39"/>
      <c r="F112" s="39"/>
      <c r="G112" s="40"/>
      <c r="H112" s="40"/>
      <c r="I112" s="40"/>
      <c r="J112" s="40"/>
      <c r="K112" s="40"/>
      <c r="L112" s="40"/>
      <c r="M112" s="40"/>
      <c r="N112" s="40"/>
      <c r="O112" s="40"/>
      <c r="P112" s="40"/>
      <c r="Q112" s="40"/>
      <c r="R112" s="37"/>
      <c r="S112" s="37"/>
      <c r="T112" s="37"/>
      <c r="U112" s="104"/>
      <c r="V112" s="37"/>
      <c r="W112" s="37"/>
      <c r="X112" s="37"/>
      <c r="Y112" s="37"/>
      <c r="Z112" s="37"/>
      <c r="AA112"/>
      <c r="AB112"/>
      <c r="AC112"/>
      <c r="AD112"/>
      <c r="AE112" s="37"/>
      <c r="AF112" s="37"/>
      <c r="AG112" s="37"/>
      <c r="AH112" s="37"/>
      <c r="AI112" s="37"/>
      <c r="AJ112" s="37"/>
      <c r="AK112" s="37"/>
      <c r="AL112" s="37"/>
      <c r="AM112" s="37"/>
      <c r="AN112" s="37"/>
      <c r="AO112" s="37"/>
      <c r="AP112" s="37"/>
      <c r="AQ112" s="37"/>
      <c r="AR112" s="37"/>
      <c r="AS112" s="37"/>
      <c r="AT112" s="37"/>
      <c r="AU112" s="37"/>
      <c r="AV112" s="37"/>
      <c r="AW112" s="37"/>
      <c r="AX112" s="37"/>
      <c r="AY112" s="37"/>
      <c r="AZ112" s="37"/>
      <c r="BA112" s="37"/>
      <c r="BB112" s="37"/>
      <c r="BC112" s="197">
        <v>45082</v>
      </c>
      <c r="BD112" s="37">
        <v>2.7843</v>
      </c>
      <c r="BE112" s="196">
        <v>3.1274000000000002</v>
      </c>
    </row>
    <row r="113" spans="1:57" ht="15.75">
      <c r="A113" s="65"/>
      <c r="B113" s="37"/>
      <c r="C113" s="40"/>
      <c r="D113" s="39"/>
      <c r="E113" s="39"/>
      <c r="F113" s="39"/>
      <c r="G113" s="40"/>
      <c r="H113" s="40"/>
      <c r="I113" s="40"/>
      <c r="J113" s="40"/>
      <c r="K113" s="40"/>
      <c r="L113" s="40"/>
      <c r="M113" s="40"/>
      <c r="N113" s="40"/>
      <c r="O113" s="40"/>
      <c r="P113" s="40"/>
      <c r="Q113" s="40"/>
      <c r="R113" s="37"/>
      <c r="S113" s="37"/>
      <c r="T113" s="37"/>
      <c r="U113" s="104"/>
      <c r="V113" s="37"/>
      <c r="W113" s="37"/>
      <c r="X113" s="37"/>
      <c r="Y113" s="37"/>
      <c r="Z113" s="37"/>
      <c r="AA113"/>
      <c r="AB113"/>
      <c r="AC113"/>
      <c r="AD113"/>
      <c r="AE113" s="37"/>
      <c r="AF113" s="37"/>
      <c r="AG113" s="37"/>
      <c r="AH113" s="37"/>
      <c r="AI113" s="37"/>
      <c r="AJ113" s="37"/>
      <c r="AK113" s="37"/>
      <c r="AL113" s="37"/>
      <c r="AM113" s="37"/>
      <c r="AN113" s="37"/>
      <c r="AO113" s="37"/>
      <c r="AP113" s="37"/>
      <c r="AQ113" s="37"/>
      <c r="AR113" s="37"/>
      <c r="AS113" s="37"/>
      <c r="AT113" s="37"/>
      <c r="AU113" s="37"/>
      <c r="AV113" s="37"/>
      <c r="AW113" s="37"/>
      <c r="AX113" s="37"/>
      <c r="AY113" s="37"/>
      <c r="AZ113" s="37"/>
      <c r="BA113" s="37"/>
      <c r="BB113" s="37"/>
      <c r="BC113" s="197">
        <v>45079</v>
      </c>
      <c r="BD113" s="37">
        <v>2.7843</v>
      </c>
      <c r="BE113" s="196">
        <v>3.1274000000000002</v>
      </c>
    </row>
    <row r="114" spans="1:57" ht="15.75">
      <c r="A114" s="65"/>
      <c r="B114" s="37"/>
      <c r="C114" s="40"/>
      <c r="D114" s="39"/>
      <c r="E114" s="39"/>
      <c r="F114" s="39"/>
      <c r="G114" s="40"/>
      <c r="H114" s="40"/>
      <c r="I114" s="40"/>
      <c r="J114" s="40"/>
      <c r="K114" s="40"/>
      <c r="L114" s="40"/>
      <c r="M114" s="40"/>
      <c r="N114" s="40"/>
      <c r="O114" s="40"/>
      <c r="P114" s="40"/>
      <c r="Q114" s="40"/>
      <c r="R114" s="37"/>
      <c r="S114" s="37"/>
      <c r="T114" s="37"/>
      <c r="U114" s="104"/>
      <c r="V114" s="37"/>
      <c r="W114" s="37"/>
      <c r="X114" s="37"/>
      <c r="Y114" s="37"/>
      <c r="Z114" s="37"/>
      <c r="AA114"/>
      <c r="AB114"/>
      <c r="AC114"/>
      <c r="AD114"/>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197">
        <v>45078</v>
      </c>
      <c r="BD114" s="37">
        <v>2.7852999999999999</v>
      </c>
      <c r="BE114" s="196">
        <v>3.1343999999999999</v>
      </c>
    </row>
    <row r="115" spans="1:57" ht="15.75">
      <c r="A115" s="65"/>
      <c r="B115" s="37"/>
      <c r="C115" s="40"/>
      <c r="D115" s="39"/>
      <c r="E115" s="39"/>
      <c r="F115" s="39"/>
      <c r="G115" s="40"/>
      <c r="H115" s="40"/>
      <c r="I115" s="40"/>
      <c r="J115" s="40"/>
      <c r="K115" s="40"/>
      <c r="L115" s="40"/>
      <c r="M115" s="40"/>
      <c r="N115" s="40"/>
      <c r="O115" s="40"/>
      <c r="P115" s="40"/>
      <c r="Q115" s="40"/>
      <c r="R115" s="37"/>
      <c r="S115" s="37"/>
      <c r="T115" s="37"/>
      <c r="U115" s="104"/>
      <c r="V115" s="37"/>
      <c r="W115" s="37"/>
      <c r="X115" s="37"/>
      <c r="Y115" s="37"/>
      <c r="Z115" s="37"/>
      <c r="AA115"/>
      <c r="AB115"/>
      <c r="AC115"/>
      <c r="AD115"/>
      <c r="AE115" s="37"/>
      <c r="AF115" s="37"/>
      <c r="AG115" s="37"/>
      <c r="AH115" s="37"/>
      <c r="AI115" s="37"/>
      <c r="AJ115" s="37"/>
      <c r="AK115" s="37"/>
      <c r="AL115" s="37"/>
      <c r="AM115" s="37"/>
      <c r="AN115" s="37"/>
      <c r="AO115" s="37"/>
      <c r="AP115" s="37"/>
      <c r="AQ115" s="37"/>
      <c r="AR115" s="37"/>
      <c r="AS115" s="37"/>
      <c r="AT115" s="37"/>
      <c r="AU115" s="37"/>
      <c r="AV115" s="37"/>
      <c r="AW115" s="37"/>
      <c r="AX115" s="37"/>
      <c r="AY115" s="37"/>
      <c r="AZ115" s="37"/>
      <c r="BA115" s="37"/>
      <c r="BB115" s="37"/>
      <c r="BC115" s="197">
        <v>45077</v>
      </c>
      <c r="BD115" s="37">
        <v>2.7847</v>
      </c>
      <c r="BE115" s="196">
        <v>3.1448999999999998</v>
      </c>
    </row>
    <row r="116" spans="1:57" ht="15.75">
      <c r="A116" s="65"/>
      <c r="B116" s="37"/>
      <c r="C116" s="40"/>
      <c r="D116" s="39"/>
      <c r="E116" s="39"/>
      <c r="F116" s="39"/>
      <c r="G116" s="40"/>
      <c r="H116" s="40"/>
      <c r="I116" s="40"/>
      <c r="J116" s="40"/>
      <c r="K116" s="40"/>
      <c r="L116" s="40"/>
      <c r="M116" s="40"/>
      <c r="N116" s="40"/>
      <c r="O116" s="40"/>
      <c r="P116" s="40"/>
      <c r="Q116" s="40"/>
      <c r="R116" s="37"/>
      <c r="S116" s="37"/>
      <c r="T116" s="37"/>
      <c r="U116" s="104"/>
      <c r="V116" s="37"/>
      <c r="W116" s="37"/>
      <c r="X116" s="37"/>
      <c r="Y116" s="37"/>
      <c r="Z116" s="37"/>
      <c r="AA116"/>
      <c r="AB116"/>
      <c r="AC116"/>
      <c r="AD116"/>
      <c r="AE116" s="3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197">
        <v>45076</v>
      </c>
      <c r="BD116" s="37">
        <v>2.7883</v>
      </c>
      <c r="BE116" s="196">
        <v>3.1486999999999998</v>
      </c>
    </row>
    <row r="117" spans="1:57" ht="15.75">
      <c r="A117" s="65"/>
      <c r="B117" s="37"/>
      <c r="C117" s="40"/>
      <c r="D117" s="39"/>
      <c r="E117" s="39"/>
      <c r="F117" s="39"/>
      <c r="G117" s="40"/>
      <c r="H117" s="40"/>
      <c r="I117" s="40"/>
      <c r="J117" s="40"/>
      <c r="K117" s="40"/>
      <c r="L117" s="40"/>
      <c r="M117" s="40"/>
      <c r="N117" s="40"/>
      <c r="O117" s="40"/>
      <c r="P117" s="40"/>
      <c r="Q117" s="40"/>
      <c r="R117" s="37"/>
      <c r="S117" s="37"/>
      <c r="T117" s="37"/>
      <c r="U117" s="104"/>
      <c r="V117" s="37"/>
      <c r="W117" s="37"/>
      <c r="X117" s="37"/>
      <c r="Y117" s="37"/>
      <c r="Z117" s="37"/>
      <c r="AA117"/>
      <c r="AB117"/>
      <c r="AC117"/>
      <c r="AD11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197">
        <v>45075</v>
      </c>
      <c r="BD117" s="37">
        <v>2.7978999999999998</v>
      </c>
      <c r="BE117" s="196">
        <v>3.1448</v>
      </c>
    </row>
    <row r="118" spans="1:57" ht="15.75">
      <c r="A118" s="65"/>
      <c r="B118" s="37"/>
      <c r="C118" s="40"/>
      <c r="D118" s="39"/>
      <c r="E118" s="39"/>
      <c r="F118" s="39"/>
      <c r="G118" s="40"/>
      <c r="H118" s="40"/>
      <c r="I118" s="40"/>
      <c r="J118" s="40"/>
      <c r="K118" s="40"/>
      <c r="L118" s="40"/>
      <c r="M118" s="40"/>
      <c r="N118" s="40"/>
      <c r="O118" s="40"/>
      <c r="P118" s="40"/>
      <c r="Q118" s="40"/>
      <c r="R118" s="37"/>
      <c r="S118" s="37"/>
      <c r="T118" s="37"/>
      <c r="U118" s="104"/>
      <c r="V118" s="37"/>
      <c r="W118" s="37"/>
      <c r="X118" s="37"/>
      <c r="Y118" s="37"/>
      <c r="Z118" s="37"/>
      <c r="AA118"/>
      <c r="AB118"/>
      <c r="AC118"/>
      <c r="AD118"/>
      <c r="AE118" s="37"/>
      <c r="AF118" s="37"/>
      <c r="AG118" s="37"/>
      <c r="AH118" s="37"/>
      <c r="AI118" s="37"/>
      <c r="AJ118" s="37"/>
      <c r="AK118" s="37"/>
      <c r="AL118" s="37"/>
      <c r="AM118" s="37"/>
      <c r="AN118" s="37"/>
      <c r="AO118" s="37"/>
      <c r="AP118" s="37"/>
      <c r="AQ118" s="37"/>
      <c r="AR118" s="37"/>
      <c r="AS118" s="37"/>
      <c r="AT118" s="37"/>
      <c r="AU118" s="37"/>
      <c r="AV118" s="37"/>
      <c r="AW118" s="37"/>
      <c r="AX118" s="37"/>
      <c r="AY118" s="37"/>
      <c r="AZ118" s="37"/>
      <c r="BA118" s="37"/>
      <c r="BB118" s="37"/>
      <c r="BC118" s="197">
        <v>45072</v>
      </c>
      <c r="BD118" s="37">
        <v>2.7978999999999998</v>
      </c>
      <c r="BE118" s="196">
        <v>3.1448</v>
      </c>
    </row>
    <row r="119" spans="1:57" ht="15.75">
      <c r="A119" s="65"/>
      <c r="B119" s="37"/>
      <c r="C119" s="40"/>
      <c r="D119" s="39"/>
      <c r="E119" s="39"/>
      <c r="F119" s="39"/>
      <c r="G119" s="40"/>
      <c r="H119" s="40"/>
      <c r="I119" s="40"/>
      <c r="J119" s="40"/>
      <c r="K119" s="40"/>
      <c r="L119" s="40"/>
      <c r="M119" s="40"/>
      <c r="N119" s="40"/>
      <c r="O119" s="40"/>
      <c r="P119" s="40"/>
      <c r="Q119" s="40"/>
      <c r="R119" s="37"/>
      <c r="S119" s="37"/>
      <c r="T119" s="37"/>
      <c r="U119" s="104"/>
      <c r="V119" s="37"/>
      <c r="W119" s="37"/>
      <c r="X119" s="37"/>
      <c r="Y119" s="37"/>
      <c r="Z119" s="37"/>
      <c r="AA119"/>
      <c r="AB119"/>
      <c r="AC119"/>
      <c r="AD119"/>
      <c r="AE119" s="37"/>
      <c r="AF119" s="37"/>
      <c r="AG119" s="37"/>
      <c r="AH119" s="37"/>
      <c r="AI119" s="37"/>
      <c r="AJ119" s="37"/>
      <c r="AK119" s="37"/>
      <c r="AL119" s="37"/>
      <c r="AM119" s="37"/>
      <c r="AN119" s="37"/>
      <c r="AO119" s="37"/>
      <c r="AP119" s="37"/>
      <c r="AQ119" s="37"/>
      <c r="AR119" s="37"/>
      <c r="AS119" s="37"/>
      <c r="AT119" s="37"/>
      <c r="AU119" s="37"/>
      <c r="AV119" s="37"/>
      <c r="AW119" s="37"/>
      <c r="AX119" s="37"/>
      <c r="AY119" s="37"/>
      <c r="AZ119" s="37"/>
      <c r="BA119" s="37"/>
      <c r="BB119" s="37"/>
      <c r="BC119" s="197">
        <v>45071</v>
      </c>
      <c r="BD119" s="37">
        <v>2.7978999999999998</v>
      </c>
      <c r="BE119" s="196">
        <v>3.1448</v>
      </c>
    </row>
    <row r="120" spans="1:57" ht="15.75">
      <c r="A120" s="65"/>
      <c r="B120" s="37"/>
      <c r="C120" s="40"/>
      <c r="D120" s="39"/>
      <c r="E120" s="39"/>
      <c r="F120" s="39"/>
      <c r="G120" s="40"/>
      <c r="H120" s="40"/>
      <c r="I120" s="40"/>
      <c r="J120" s="40"/>
      <c r="K120" s="40"/>
      <c r="L120" s="40"/>
      <c r="M120" s="40"/>
      <c r="N120" s="40"/>
      <c r="O120" s="40"/>
      <c r="P120" s="40"/>
      <c r="Q120" s="40"/>
      <c r="R120" s="37"/>
      <c r="S120" s="37"/>
      <c r="T120" s="37"/>
      <c r="U120" s="104"/>
      <c r="V120" s="37"/>
      <c r="W120" s="37"/>
      <c r="X120" s="37"/>
      <c r="Y120" s="37"/>
      <c r="Z120" s="37"/>
      <c r="AA120"/>
      <c r="AB120"/>
      <c r="AC120"/>
      <c r="AD120"/>
      <c r="AE120" s="37"/>
      <c r="AF120" s="37"/>
      <c r="AG120" s="37"/>
      <c r="AH120" s="37"/>
      <c r="AI120" s="37"/>
      <c r="AJ120" s="37"/>
      <c r="AK120" s="37"/>
      <c r="AL120" s="37"/>
      <c r="AM120" s="37"/>
      <c r="AN120" s="37"/>
      <c r="AO120" s="37"/>
      <c r="AP120" s="37"/>
      <c r="AQ120" s="37"/>
      <c r="AR120" s="37"/>
      <c r="AS120" s="37"/>
      <c r="AT120" s="37"/>
      <c r="AU120" s="37"/>
      <c r="AV120" s="37"/>
      <c r="AW120" s="37"/>
      <c r="AX120" s="37"/>
      <c r="AY120" s="37"/>
      <c r="AZ120" s="37"/>
      <c r="BA120" s="37"/>
      <c r="BB120" s="37"/>
      <c r="BC120" s="197">
        <v>45070</v>
      </c>
      <c r="BD120" s="37">
        <v>2.7974000000000001</v>
      </c>
      <c r="BE120" s="196">
        <v>3.1448</v>
      </c>
    </row>
    <row r="121" spans="1:57" ht="15.75">
      <c r="A121" s="65"/>
      <c r="B121" s="37"/>
      <c r="C121" s="40"/>
      <c r="D121" s="39"/>
      <c r="E121" s="39"/>
      <c r="F121" s="39"/>
      <c r="G121" s="40"/>
      <c r="H121" s="40"/>
      <c r="I121" s="40"/>
      <c r="J121" s="40"/>
      <c r="K121" s="40"/>
      <c r="L121" s="40"/>
      <c r="M121" s="40"/>
      <c r="N121" s="40"/>
      <c r="O121" s="40"/>
      <c r="P121" s="40"/>
      <c r="Q121" s="40"/>
      <c r="R121" s="37"/>
      <c r="S121" s="37"/>
      <c r="T121" s="37"/>
      <c r="U121" s="104"/>
      <c r="V121" s="37"/>
      <c r="W121" s="37"/>
      <c r="X121" s="37"/>
      <c r="Y121" s="37"/>
      <c r="Z121" s="37"/>
      <c r="AA121"/>
      <c r="AB121"/>
      <c r="AC121"/>
      <c r="AD121"/>
      <c r="AE121" s="37"/>
      <c r="AF121" s="37"/>
      <c r="AG121" s="37"/>
      <c r="AH121" s="37"/>
      <c r="AI121" s="37"/>
      <c r="AJ121" s="37"/>
      <c r="AK121" s="37"/>
      <c r="AL121" s="37"/>
      <c r="AM121" s="37"/>
      <c r="AN121" s="37"/>
      <c r="AO121" s="37"/>
      <c r="AP121" s="37"/>
      <c r="AQ121" s="37"/>
      <c r="AR121" s="37"/>
      <c r="AS121" s="37"/>
      <c r="AT121" s="37"/>
      <c r="AU121" s="37"/>
      <c r="AV121" s="37"/>
      <c r="AW121" s="37"/>
      <c r="AX121" s="37"/>
      <c r="AY121" s="37"/>
      <c r="AZ121" s="37"/>
      <c r="BA121" s="37"/>
      <c r="BB121" s="37"/>
      <c r="BC121" s="197">
        <v>45069</v>
      </c>
      <c r="BD121" s="37">
        <v>2.8083999999999998</v>
      </c>
      <c r="BE121" s="196">
        <v>3.1450999999999998</v>
      </c>
    </row>
    <row r="122" spans="1:57" ht="15.75">
      <c r="A122" s="65"/>
      <c r="B122" s="37"/>
      <c r="C122" s="40"/>
      <c r="D122" s="39"/>
      <c r="E122" s="39"/>
      <c r="F122" s="39"/>
      <c r="G122" s="40"/>
      <c r="H122" s="40"/>
      <c r="I122" s="40"/>
      <c r="J122" s="40"/>
      <c r="K122" s="40"/>
      <c r="L122" s="40"/>
      <c r="M122" s="40"/>
      <c r="N122" s="40"/>
      <c r="O122" s="40"/>
      <c r="P122" s="40"/>
      <c r="Q122" s="40"/>
      <c r="R122" s="37"/>
      <c r="S122" s="37"/>
      <c r="T122" s="37"/>
      <c r="U122" s="104"/>
      <c r="V122" s="37"/>
      <c r="W122" s="37"/>
      <c r="X122" s="37"/>
      <c r="Y122" s="37"/>
      <c r="Z122" s="37"/>
      <c r="AA122"/>
      <c r="AB122"/>
      <c r="AC122"/>
      <c r="AD122"/>
      <c r="AE122" s="37"/>
      <c r="AF122" s="37"/>
      <c r="AG122" s="37"/>
      <c r="AH122" s="37"/>
      <c r="AI122" s="37"/>
      <c r="AJ122" s="37"/>
      <c r="AK122" s="37"/>
      <c r="AL122" s="37"/>
      <c r="AM122" s="37"/>
      <c r="AN122" s="37"/>
      <c r="AO122" s="37"/>
      <c r="AP122" s="37"/>
      <c r="AQ122" s="37"/>
      <c r="AR122" s="37"/>
      <c r="AS122" s="37"/>
      <c r="AT122" s="37"/>
      <c r="AU122" s="37"/>
      <c r="AV122" s="37"/>
      <c r="AW122" s="37"/>
      <c r="AX122" s="37"/>
      <c r="AY122" s="37"/>
      <c r="AZ122" s="37"/>
      <c r="BA122" s="37"/>
      <c r="BB122" s="37"/>
      <c r="BC122" s="197">
        <v>45068</v>
      </c>
      <c r="BD122" s="37">
        <v>2.8136000000000001</v>
      </c>
      <c r="BE122" s="196">
        <v>3.1450999999999998</v>
      </c>
    </row>
    <row r="123" spans="1:57" ht="15.75">
      <c r="A123" s="65"/>
      <c r="B123" s="37"/>
      <c r="C123" s="40"/>
      <c r="D123" s="39"/>
      <c r="E123" s="39"/>
      <c r="F123" s="39"/>
      <c r="G123" s="40"/>
      <c r="H123" s="40"/>
      <c r="I123" s="40"/>
      <c r="J123" s="40"/>
      <c r="K123" s="40"/>
      <c r="L123" s="40"/>
      <c r="M123" s="40"/>
      <c r="N123" s="40"/>
      <c r="O123" s="40"/>
      <c r="P123" s="40"/>
      <c r="Q123" s="40"/>
      <c r="R123" s="37"/>
      <c r="S123" s="37"/>
      <c r="T123" s="37"/>
      <c r="U123" s="104"/>
      <c r="V123" s="37"/>
      <c r="W123" s="37"/>
      <c r="X123" s="37"/>
      <c r="Y123" s="37"/>
      <c r="Z123" s="37"/>
      <c r="AA123"/>
      <c r="AB123"/>
      <c r="AC123"/>
      <c r="AD123"/>
      <c r="AE123" s="37"/>
      <c r="AF123" s="37"/>
      <c r="AG123" s="37"/>
      <c r="AH123" s="37"/>
      <c r="AI123" s="37"/>
      <c r="AJ123" s="37"/>
      <c r="AK123" s="37"/>
      <c r="AL123" s="37"/>
      <c r="AM123" s="37"/>
      <c r="AN123" s="37"/>
      <c r="AO123" s="37"/>
      <c r="AP123" s="37"/>
      <c r="AQ123" s="37"/>
      <c r="AR123" s="37"/>
      <c r="AS123" s="37"/>
      <c r="AT123" s="37"/>
      <c r="AU123" s="37"/>
      <c r="AV123" s="37"/>
      <c r="AW123" s="37"/>
      <c r="AX123" s="37"/>
      <c r="AY123" s="37"/>
      <c r="AZ123" s="37"/>
      <c r="BA123" s="37"/>
      <c r="BB123" s="37"/>
      <c r="BC123" s="197">
        <v>45065</v>
      </c>
      <c r="BD123" s="37">
        <v>2.8136000000000001</v>
      </c>
      <c r="BE123" s="196">
        <v>3.1450999999999998</v>
      </c>
    </row>
    <row r="124" spans="1:57" ht="15.75">
      <c r="A124" s="65"/>
      <c r="B124" s="37"/>
      <c r="C124" s="40"/>
      <c r="D124" s="39"/>
      <c r="E124" s="39"/>
      <c r="F124" s="39"/>
      <c r="G124" s="40"/>
      <c r="H124" s="40"/>
      <c r="I124" s="40"/>
      <c r="J124" s="40"/>
      <c r="K124" s="40"/>
      <c r="L124" s="40"/>
      <c r="M124" s="40"/>
      <c r="N124" s="40"/>
      <c r="O124" s="40"/>
      <c r="P124" s="40"/>
      <c r="Q124" s="40"/>
      <c r="R124" s="37"/>
      <c r="S124" s="37"/>
      <c r="T124" s="37"/>
      <c r="U124" s="104"/>
      <c r="V124" s="37"/>
      <c r="W124" s="37"/>
      <c r="X124" s="37"/>
      <c r="Y124" s="37"/>
      <c r="Z124" s="37"/>
      <c r="AA124"/>
      <c r="AB124"/>
      <c r="AC124"/>
      <c r="AD124"/>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197">
        <v>45064</v>
      </c>
      <c r="BD124" s="37">
        <v>2.8138000000000001</v>
      </c>
      <c r="BE124" s="196">
        <v>3.1450999999999998</v>
      </c>
    </row>
    <row r="125" spans="1:57" ht="15.75">
      <c r="A125" s="65"/>
      <c r="B125" s="37"/>
      <c r="C125" s="40"/>
      <c r="D125" s="39"/>
      <c r="E125" s="39"/>
      <c r="F125" s="39"/>
      <c r="G125" s="40"/>
      <c r="H125" s="40"/>
      <c r="I125" s="40"/>
      <c r="J125" s="40"/>
      <c r="K125" s="40"/>
      <c r="L125" s="40"/>
      <c r="M125" s="40"/>
      <c r="N125" s="40"/>
      <c r="O125" s="40"/>
      <c r="P125" s="40"/>
      <c r="Q125" s="40"/>
      <c r="R125" s="37"/>
      <c r="S125" s="37"/>
      <c r="T125" s="37"/>
      <c r="U125" s="104"/>
      <c r="V125" s="37"/>
      <c r="W125" s="37"/>
      <c r="X125" s="37"/>
      <c r="Y125" s="37"/>
      <c r="Z125" s="37"/>
      <c r="AA125"/>
      <c r="AB125"/>
      <c r="AC125"/>
      <c r="AD125"/>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197">
        <v>45063</v>
      </c>
      <c r="BD125" s="37">
        <v>2.8146</v>
      </c>
      <c r="BE125" s="196">
        <v>3.1385999999999998</v>
      </c>
    </row>
    <row r="126" spans="1:57" ht="15.75">
      <c r="A126" s="65"/>
      <c r="B126" s="37"/>
      <c r="C126" s="40"/>
      <c r="D126" s="39"/>
      <c r="E126" s="39"/>
      <c r="F126" s="39"/>
      <c r="G126" s="40"/>
      <c r="H126" s="40"/>
      <c r="I126" s="40"/>
      <c r="J126" s="40"/>
      <c r="K126" s="40"/>
      <c r="L126" s="40"/>
      <c r="M126" s="40"/>
      <c r="N126" s="40"/>
      <c r="O126" s="40"/>
      <c r="P126" s="40"/>
      <c r="Q126" s="40"/>
      <c r="R126" s="37"/>
      <c r="S126" s="37"/>
      <c r="T126" s="37"/>
      <c r="U126" s="104"/>
      <c r="V126" s="37"/>
      <c r="W126" s="37"/>
      <c r="X126" s="37"/>
      <c r="Y126" s="37"/>
      <c r="Z126" s="37"/>
      <c r="AA126"/>
      <c r="AB126"/>
      <c r="AC126"/>
      <c r="AD126"/>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197">
        <v>45062</v>
      </c>
      <c r="BD126" s="37">
        <v>2.8153000000000001</v>
      </c>
      <c r="BE126" s="196">
        <v>3.1417999999999999</v>
      </c>
    </row>
    <row r="127" spans="1:57" ht="15.75">
      <c r="A127" s="65"/>
      <c r="B127" s="37"/>
      <c r="C127" s="40"/>
      <c r="D127" s="39"/>
      <c r="E127" s="39"/>
      <c r="F127" s="39"/>
      <c r="G127" s="40"/>
      <c r="H127" s="40"/>
      <c r="I127" s="40"/>
      <c r="J127" s="40"/>
      <c r="K127" s="40"/>
      <c r="L127" s="40"/>
      <c r="M127" s="40"/>
      <c r="N127" s="40"/>
      <c r="O127" s="40"/>
      <c r="P127" s="40"/>
      <c r="Q127" s="40"/>
      <c r="R127" s="37"/>
      <c r="S127" s="37"/>
      <c r="T127" s="37"/>
      <c r="U127" s="104"/>
      <c r="V127" s="37"/>
      <c r="W127" s="37"/>
      <c r="X127" s="37"/>
      <c r="Y127" s="37"/>
      <c r="Z127" s="37"/>
      <c r="AA127"/>
      <c r="AB127"/>
      <c r="AC127"/>
      <c r="AD12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197">
        <v>45061</v>
      </c>
      <c r="BD127" s="37">
        <v>2.8182999999999998</v>
      </c>
      <c r="BE127" s="196">
        <v>3.1554000000000002</v>
      </c>
    </row>
    <row r="128" spans="1:57" ht="15.75">
      <c r="A128" s="65"/>
      <c r="B128" s="37"/>
      <c r="C128" s="40"/>
      <c r="D128" s="39"/>
      <c r="E128" s="39"/>
      <c r="F128" s="39"/>
      <c r="G128" s="40"/>
      <c r="H128" s="40"/>
      <c r="I128" s="40"/>
      <c r="J128" s="40"/>
      <c r="K128" s="40"/>
      <c r="L128" s="40"/>
      <c r="M128" s="40"/>
      <c r="N128" s="40"/>
      <c r="O128" s="40"/>
      <c r="P128" s="40"/>
      <c r="Q128" s="40"/>
      <c r="R128" s="37"/>
      <c r="S128" s="37"/>
      <c r="T128" s="37"/>
      <c r="U128" s="104"/>
      <c r="V128" s="37"/>
      <c r="W128" s="37"/>
      <c r="X128" s="37"/>
      <c r="Y128" s="37"/>
      <c r="Z128" s="37"/>
      <c r="AA128"/>
      <c r="AB128"/>
      <c r="AC128"/>
      <c r="AD128"/>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197">
        <v>45058</v>
      </c>
      <c r="BD128" s="37">
        <v>2.8182999999999998</v>
      </c>
      <c r="BE128" s="196">
        <v>3.1554000000000002</v>
      </c>
    </row>
    <row r="129" spans="1:57" ht="15.75">
      <c r="A129" s="65"/>
      <c r="B129" s="37"/>
      <c r="C129" s="40"/>
      <c r="D129" s="39"/>
      <c r="E129" s="39"/>
      <c r="F129" s="39"/>
      <c r="G129" s="40"/>
      <c r="H129" s="40"/>
      <c r="I129" s="40"/>
      <c r="J129" s="40"/>
      <c r="K129" s="40"/>
      <c r="L129" s="40"/>
      <c r="M129" s="40"/>
      <c r="N129" s="40"/>
      <c r="O129" s="40"/>
      <c r="P129" s="40"/>
      <c r="Q129" s="40"/>
      <c r="R129" s="37"/>
      <c r="S129" s="37"/>
      <c r="T129" s="37"/>
      <c r="U129" s="104"/>
      <c r="V129" s="37"/>
      <c r="W129" s="37"/>
      <c r="X129" s="37"/>
      <c r="Y129" s="37"/>
      <c r="Z129" s="37"/>
      <c r="AA129"/>
      <c r="AB129"/>
      <c r="AC129"/>
      <c r="AD129"/>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197">
        <v>45057</v>
      </c>
      <c r="BD129" s="37">
        <v>2.8197000000000001</v>
      </c>
      <c r="BE129" s="196">
        <v>3.1564000000000001</v>
      </c>
    </row>
    <row r="130" spans="1:57" ht="15.75">
      <c r="A130" s="65"/>
      <c r="B130" s="37"/>
      <c r="C130" s="40"/>
      <c r="D130" s="39"/>
      <c r="E130" s="39"/>
      <c r="F130" s="39"/>
      <c r="G130" s="40"/>
      <c r="H130" s="40"/>
      <c r="I130" s="40"/>
      <c r="J130" s="40"/>
      <c r="K130" s="40"/>
      <c r="L130" s="40"/>
      <c r="M130" s="40"/>
      <c r="N130" s="40"/>
      <c r="O130" s="40"/>
      <c r="P130" s="40"/>
      <c r="Q130" s="40"/>
      <c r="R130" s="37"/>
      <c r="S130" s="37"/>
      <c r="T130" s="37"/>
      <c r="U130" s="104"/>
      <c r="V130" s="37"/>
      <c r="W130" s="37"/>
      <c r="X130" s="37"/>
      <c r="Y130" s="37"/>
      <c r="Z130" s="37"/>
      <c r="AA130"/>
      <c r="AB130"/>
      <c r="AC130"/>
      <c r="AD130"/>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197">
        <v>45056</v>
      </c>
      <c r="BD130" s="37">
        <v>2.8246000000000002</v>
      </c>
      <c r="BE130" s="196">
        <v>3.2235</v>
      </c>
    </row>
    <row r="131" spans="1:57" ht="15.75">
      <c r="A131" s="65"/>
      <c r="B131" s="37"/>
      <c r="C131" s="40"/>
      <c r="D131" s="39"/>
      <c r="E131" s="39"/>
      <c r="F131" s="39"/>
      <c r="G131" s="40"/>
      <c r="H131" s="40"/>
      <c r="I131" s="40"/>
      <c r="J131" s="40"/>
      <c r="K131" s="40"/>
      <c r="L131" s="40"/>
      <c r="M131" s="40"/>
      <c r="N131" s="40"/>
      <c r="O131" s="40"/>
      <c r="P131" s="40"/>
      <c r="Q131" s="40"/>
      <c r="R131" s="37"/>
      <c r="S131" s="37"/>
      <c r="T131" s="37"/>
      <c r="U131" s="104"/>
      <c r="V131" s="37"/>
      <c r="W131" s="37"/>
      <c r="X131" s="37"/>
      <c r="Y131" s="37"/>
      <c r="Z131" s="37"/>
      <c r="AA131"/>
      <c r="AB131"/>
      <c r="AC131"/>
      <c r="AD131"/>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197">
        <v>45055</v>
      </c>
      <c r="BD131" s="37">
        <v>2.8288000000000002</v>
      </c>
      <c r="BE131" s="196">
        <v>3.2235</v>
      </c>
    </row>
    <row r="132" spans="1:57" ht="15.75">
      <c r="A132" s="65"/>
      <c r="B132" s="37"/>
      <c r="C132" s="40"/>
      <c r="D132" s="39"/>
      <c r="E132" s="39"/>
      <c r="F132" s="39"/>
      <c r="G132" s="40"/>
      <c r="H132" s="40"/>
      <c r="I132" s="40"/>
      <c r="J132" s="40"/>
      <c r="K132" s="40"/>
      <c r="L132" s="40"/>
      <c r="M132" s="40"/>
      <c r="N132" s="40"/>
      <c r="O132" s="40"/>
      <c r="P132" s="40"/>
      <c r="Q132" s="40"/>
      <c r="R132" s="37"/>
      <c r="S132" s="37"/>
      <c r="T132" s="37"/>
      <c r="U132" s="104"/>
      <c r="V132" s="37"/>
      <c r="W132" s="37"/>
      <c r="X132" s="37"/>
      <c r="Y132" s="37"/>
      <c r="Z132" s="37"/>
      <c r="AA132"/>
      <c r="AB132"/>
      <c r="AC132"/>
      <c r="AD132"/>
      <c r="AE132" s="37"/>
      <c r="AF132" s="37"/>
      <c r="AG132" s="37"/>
      <c r="AH132" s="37"/>
      <c r="AI132" s="37"/>
      <c r="AJ132" s="37"/>
      <c r="AK132" s="37"/>
      <c r="AL132" s="37"/>
      <c r="AM132" s="37"/>
      <c r="AN132" s="37"/>
      <c r="AO132" s="37"/>
      <c r="AP132" s="37"/>
      <c r="AQ132" s="37"/>
      <c r="AR132" s="37"/>
      <c r="AS132" s="37"/>
      <c r="AT132" s="37"/>
      <c r="AU132" s="37"/>
      <c r="AV132" s="37"/>
      <c r="AW132" s="37"/>
      <c r="AX132" s="37"/>
      <c r="AY132" s="37"/>
      <c r="AZ132" s="37"/>
      <c r="BA132" s="37"/>
      <c r="BB132" s="37"/>
      <c r="BC132" s="197">
        <v>45054</v>
      </c>
      <c r="BD132" s="37">
        <v>2.7629999999999999</v>
      </c>
      <c r="BE132" s="196">
        <v>3.2235</v>
      </c>
    </row>
    <row r="133" spans="1:57" ht="15.75">
      <c r="A133" s="65"/>
      <c r="B133" s="37"/>
      <c r="C133" s="40"/>
      <c r="D133" s="39"/>
      <c r="E133" s="39"/>
      <c r="F133" s="39"/>
      <c r="G133" s="40"/>
      <c r="H133" s="40"/>
      <c r="I133" s="40"/>
      <c r="J133" s="40"/>
      <c r="K133" s="40"/>
      <c r="L133" s="40"/>
      <c r="M133" s="40"/>
      <c r="N133" s="40"/>
      <c r="O133" s="40"/>
      <c r="P133" s="40"/>
      <c r="Q133" s="40"/>
      <c r="R133" s="37"/>
      <c r="S133" s="37"/>
      <c r="T133" s="37"/>
      <c r="U133" s="104"/>
      <c r="V133" s="37"/>
      <c r="W133" s="37"/>
      <c r="X133" s="37"/>
      <c r="Y133" s="37"/>
      <c r="Z133" s="37"/>
      <c r="AA133"/>
      <c r="AB133"/>
      <c r="AC133"/>
      <c r="AD133"/>
      <c r="AE133" s="37"/>
      <c r="AF133" s="37"/>
      <c r="AG133" s="37"/>
      <c r="AH133" s="37"/>
      <c r="AI133" s="37"/>
      <c r="AJ133" s="37"/>
      <c r="AK133" s="37"/>
      <c r="AL133" s="37"/>
      <c r="AM133" s="37"/>
      <c r="AN133" s="37"/>
      <c r="AO133" s="37"/>
      <c r="AP133" s="37"/>
      <c r="AQ133" s="37"/>
      <c r="AR133" s="37"/>
      <c r="AS133" s="37"/>
      <c r="AT133" s="37"/>
      <c r="AU133" s="37"/>
      <c r="AV133" s="37"/>
      <c r="AW133" s="37"/>
      <c r="AX133" s="37"/>
      <c r="AY133" s="37"/>
      <c r="AZ133" s="37"/>
      <c r="BA133" s="37"/>
      <c r="BB133" s="37"/>
      <c r="BC133" s="197">
        <v>45051</v>
      </c>
      <c r="BD133" s="37">
        <v>2.7629999999999999</v>
      </c>
      <c r="BE133" s="196">
        <v>3.2235</v>
      </c>
    </row>
    <row r="134" spans="1:57" ht="15.75">
      <c r="A134" s="65"/>
      <c r="B134" s="37"/>
      <c r="C134" s="40"/>
      <c r="D134" s="39"/>
      <c r="E134" s="39"/>
      <c r="F134" s="39"/>
      <c r="G134" s="40"/>
      <c r="H134" s="40"/>
      <c r="I134" s="40"/>
      <c r="J134" s="40"/>
      <c r="K134" s="40"/>
      <c r="L134" s="40"/>
      <c r="M134" s="40"/>
      <c r="N134" s="40"/>
      <c r="O134" s="40"/>
      <c r="P134" s="40"/>
      <c r="Q134" s="40"/>
      <c r="R134" s="37"/>
      <c r="S134" s="37"/>
      <c r="T134" s="37"/>
      <c r="U134" s="104"/>
      <c r="V134" s="37"/>
      <c r="W134" s="37"/>
      <c r="X134" s="37"/>
      <c r="Y134" s="37"/>
      <c r="Z134" s="37"/>
      <c r="AA134"/>
      <c r="AB134"/>
      <c r="AC134"/>
      <c r="AD134"/>
      <c r="AE134" s="37"/>
      <c r="AF134" s="37"/>
      <c r="AG134" s="37"/>
      <c r="AH134" s="37"/>
      <c r="AI134" s="37"/>
      <c r="AJ134" s="37"/>
      <c r="AK134" s="37"/>
      <c r="AL134" s="37"/>
      <c r="AM134" s="37"/>
      <c r="AN134" s="37"/>
      <c r="AO134" s="37"/>
      <c r="AP134" s="37"/>
      <c r="AQ134" s="37"/>
      <c r="AR134" s="37"/>
      <c r="AS134" s="37"/>
      <c r="AT134" s="37"/>
      <c r="AU134" s="37"/>
      <c r="AV134" s="37"/>
      <c r="AW134" s="37"/>
      <c r="AX134" s="37"/>
      <c r="AY134" s="37"/>
      <c r="AZ134" s="37"/>
      <c r="BA134" s="37"/>
      <c r="BB134" s="37"/>
      <c r="BC134" s="197">
        <v>45050</v>
      </c>
      <c r="BD134" s="37">
        <v>2.7629999999999999</v>
      </c>
      <c r="BE134" s="196">
        <v>3.2235</v>
      </c>
    </row>
    <row r="135" spans="1:57" ht="15.75">
      <c r="A135" s="65"/>
      <c r="B135" s="37"/>
      <c r="C135" s="40"/>
      <c r="D135" s="39"/>
      <c r="E135" s="39"/>
      <c r="F135" s="39"/>
      <c r="G135" s="40"/>
      <c r="H135" s="40"/>
      <c r="I135" s="40"/>
      <c r="J135" s="40"/>
      <c r="K135" s="40"/>
      <c r="L135" s="40"/>
      <c r="M135" s="40"/>
      <c r="N135" s="40"/>
      <c r="O135" s="40"/>
      <c r="P135" s="40"/>
      <c r="Q135" s="40"/>
      <c r="R135" s="37"/>
      <c r="S135" s="37"/>
      <c r="T135" s="37"/>
      <c r="U135" s="104"/>
      <c r="V135" s="37"/>
      <c r="W135" s="37"/>
      <c r="X135" s="37"/>
      <c r="Y135" s="37"/>
      <c r="Z135" s="37"/>
      <c r="AA135"/>
      <c r="AB135"/>
      <c r="AC135"/>
      <c r="AD135"/>
      <c r="AE135" s="37"/>
      <c r="AF135" s="37"/>
      <c r="AG135" s="37"/>
      <c r="AH135" s="37"/>
      <c r="AI135" s="37"/>
      <c r="AJ135" s="37"/>
      <c r="AK135" s="37"/>
      <c r="AL135" s="37"/>
      <c r="AM135" s="37"/>
      <c r="AN135" s="37"/>
      <c r="AO135" s="37"/>
      <c r="AP135" s="37"/>
      <c r="AQ135" s="37"/>
      <c r="AR135" s="37"/>
      <c r="AS135" s="37"/>
      <c r="AT135" s="37"/>
      <c r="AU135" s="37"/>
      <c r="AV135" s="37"/>
      <c r="AW135" s="37"/>
      <c r="AX135" s="37"/>
      <c r="AY135" s="37"/>
      <c r="AZ135" s="37"/>
      <c r="BA135" s="37"/>
      <c r="BB135" s="37"/>
      <c r="BC135" s="197">
        <v>45049</v>
      </c>
      <c r="BD135" s="37">
        <v>2.7629999999999999</v>
      </c>
      <c r="BE135" s="196">
        <v>3.2235</v>
      </c>
    </row>
    <row r="136" spans="1:57" ht="15.75">
      <c r="A136" s="65"/>
      <c r="B136" s="37"/>
      <c r="C136" s="40"/>
      <c r="D136" s="39"/>
      <c r="E136" s="39"/>
      <c r="F136" s="39"/>
      <c r="G136" s="40"/>
      <c r="H136" s="40"/>
      <c r="I136" s="40"/>
      <c r="J136" s="40"/>
      <c r="K136" s="40"/>
      <c r="L136" s="40"/>
      <c r="M136" s="40"/>
      <c r="N136" s="40"/>
      <c r="O136" s="40"/>
      <c r="P136" s="40"/>
      <c r="Q136" s="40"/>
      <c r="R136" s="37"/>
      <c r="S136" s="37"/>
      <c r="T136" s="37"/>
      <c r="U136" s="104"/>
      <c r="V136" s="37"/>
      <c r="W136" s="37"/>
      <c r="X136" s="37"/>
      <c r="Y136" s="37"/>
      <c r="Z136" s="37"/>
      <c r="AA136"/>
      <c r="AB136"/>
      <c r="AC136"/>
      <c r="AD136"/>
      <c r="AE136" s="37"/>
      <c r="AF136" s="37"/>
      <c r="AG136" s="37"/>
      <c r="AH136" s="37"/>
      <c r="AI136" s="37"/>
      <c r="AJ136" s="37"/>
      <c r="AK136" s="37"/>
      <c r="AL136" s="37"/>
      <c r="AM136" s="37"/>
      <c r="AN136" s="37"/>
      <c r="AO136" s="37"/>
      <c r="AP136" s="37"/>
      <c r="AQ136" s="37"/>
      <c r="AR136" s="37"/>
      <c r="AS136" s="37"/>
      <c r="AT136" s="37"/>
      <c r="AU136" s="37"/>
      <c r="AV136" s="37"/>
      <c r="AW136" s="37"/>
      <c r="AX136" s="37"/>
      <c r="AY136" s="37"/>
      <c r="AZ136" s="37"/>
      <c r="BA136" s="37"/>
      <c r="BB136" s="37"/>
      <c r="BC136" s="197">
        <v>45048</v>
      </c>
      <c r="BD136" s="37">
        <v>2.7629999999999999</v>
      </c>
      <c r="BE136" s="196">
        <v>3.2235</v>
      </c>
    </row>
    <row r="137" spans="1:57" ht="15.75">
      <c r="A137" s="65"/>
      <c r="B137" s="37"/>
      <c r="C137" s="40"/>
      <c r="D137" s="39"/>
      <c r="E137" s="39"/>
      <c r="F137" s="39"/>
      <c r="G137" s="40"/>
      <c r="H137" s="40"/>
      <c r="I137" s="40"/>
      <c r="J137" s="40"/>
      <c r="K137" s="40"/>
      <c r="L137" s="40"/>
      <c r="M137" s="40"/>
      <c r="N137" s="40"/>
      <c r="O137" s="40"/>
      <c r="P137" s="40"/>
      <c r="Q137" s="40"/>
      <c r="R137" s="37"/>
      <c r="S137" s="37"/>
      <c r="T137" s="37"/>
      <c r="U137" s="104"/>
      <c r="V137" s="37"/>
      <c r="W137" s="37"/>
      <c r="X137" s="37"/>
      <c r="Y137" s="37"/>
      <c r="Z137" s="37"/>
      <c r="AA137"/>
      <c r="AB137"/>
      <c r="AC137"/>
      <c r="AD137"/>
      <c r="AE137" s="37"/>
      <c r="AF137" s="37"/>
      <c r="AG137" s="37"/>
      <c r="AH137" s="37"/>
      <c r="AI137" s="37"/>
      <c r="AJ137" s="37"/>
      <c r="AK137" s="37"/>
      <c r="AL137" s="37"/>
      <c r="AM137" s="37"/>
      <c r="AN137" s="37"/>
      <c r="AO137" s="37"/>
      <c r="AP137" s="37"/>
      <c r="AQ137" s="37"/>
      <c r="AR137" s="37"/>
      <c r="AS137" s="37"/>
      <c r="AT137" s="37"/>
      <c r="AU137" s="37"/>
      <c r="AV137" s="37"/>
      <c r="AW137" s="37"/>
      <c r="AX137" s="37"/>
      <c r="AY137" s="37"/>
      <c r="AZ137" s="37"/>
      <c r="BA137" s="37"/>
      <c r="BB137" s="37"/>
      <c r="BC137" s="197">
        <v>45047</v>
      </c>
      <c r="BD137" s="37">
        <v>2.7629999999999999</v>
      </c>
      <c r="BE137" s="196">
        <v>3.2235</v>
      </c>
    </row>
    <row r="138" spans="1:57" ht="15.75">
      <c r="A138" s="65"/>
      <c r="B138" s="37"/>
      <c r="C138" s="40"/>
      <c r="D138" s="39"/>
      <c r="E138" s="39"/>
      <c r="F138" s="39"/>
      <c r="G138" s="40"/>
      <c r="H138" s="40"/>
      <c r="I138" s="40"/>
      <c r="J138" s="40"/>
      <c r="K138" s="40"/>
      <c r="L138" s="40"/>
      <c r="M138" s="40"/>
      <c r="N138" s="40"/>
      <c r="O138" s="40"/>
      <c r="P138" s="40"/>
      <c r="Q138" s="40"/>
      <c r="R138" s="37"/>
      <c r="S138" s="37"/>
      <c r="T138" s="37"/>
      <c r="U138" s="104"/>
      <c r="V138" s="37"/>
      <c r="W138" s="37"/>
      <c r="X138" s="37"/>
      <c r="Y138" s="37"/>
      <c r="Z138" s="37"/>
      <c r="AA138"/>
      <c r="AB138"/>
      <c r="AC138"/>
      <c r="AD138"/>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197">
        <v>45044</v>
      </c>
      <c r="BD138" s="37">
        <v>2.7629999999999999</v>
      </c>
      <c r="BE138" s="196">
        <v>3.2235</v>
      </c>
    </row>
    <row r="139" spans="1:57" ht="15.75">
      <c r="A139" s="65"/>
      <c r="B139" s="37"/>
      <c r="C139" s="40"/>
      <c r="D139" s="39"/>
      <c r="E139" s="39"/>
      <c r="F139" s="39"/>
      <c r="G139" s="40"/>
      <c r="H139" s="40"/>
      <c r="I139" s="40"/>
      <c r="J139" s="40"/>
      <c r="K139" s="40"/>
      <c r="L139" s="40"/>
      <c r="M139" s="40"/>
      <c r="N139" s="40"/>
      <c r="O139" s="40"/>
      <c r="P139" s="40"/>
      <c r="Q139" s="40"/>
      <c r="R139" s="37"/>
      <c r="S139" s="37"/>
      <c r="T139" s="37"/>
      <c r="U139" s="104"/>
      <c r="V139" s="37"/>
      <c r="W139" s="37"/>
      <c r="X139" s="37"/>
      <c r="Y139" s="37"/>
      <c r="Z139" s="37"/>
      <c r="AA139"/>
      <c r="AB139"/>
      <c r="AC139"/>
      <c r="AD139"/>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197">
        <v>45043</v>
      </c>
      <c r="BD139" s="37">
        <v>2.7629999999999999</v>
      </c>
      <c r="BE139" s="196">
        <v>3.2235</v>
      </c>
    </row>
    <row r="140" spans="1:57" ht="15.75">
      <c r="A140" s="65"/>
      <c r="B140" s="37"/>
      <c r="C140" s="40"/>
      <c r="D140" s="39"/>
      <c r="E140" s="39"/>
      <c r="F140" s="39"/>
      <c r="G140" s="40"/>
      <c r="H140" s="40"/>
      <c r="I140" s="40"/>
      <c r="J140" s="40"/>
      <c r="K140" s="40"/>
      <c r="L140" s="40"/>
      <c r="M140" s="40"/>
      <c r="N140" s="40"/>
      <c r="O140" s="40"/>
      <c r="P140" s="40"/>
      <c r="Q140" s="40"/>
      <c r="R140" s="37"/>
      <c r="S140" s="37"/>
      <c r="T140" s="37"/>
      <c r="U140" s="104"/>
      <c r="V140" s="37"/>
      <c r="W140" s="37"/>
      <c r="X140" s="37"/>
      <c r="Y140" s="37"/>
      <c r="Z140" s="37"/>
      <c r="AA140"/>
      <c r="AB140"/>
      <c r="AC140"/>
      <c r="AD140"/>
      <c r="AE140" s="3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197">
        <v>45042</v>
      </c>
      <c r="BD140" s="37">
        <v>2.7629999999999999</v>
      </c>
      <c r="BE140" s="196">
        <v>3.2235</v>
      </c>
    </row>
    <row r="141" spans="1:57" ht="15.75">
      <c r="A141" s="65"/>
      <c r="B141" s="37"/>
      <c r="C141" s="40"/>
      <c r="D141" s="39"/>
      <c r="E141" s="39"/>
      <c r="F141" s="39"/>
      <c r="G141" s="40"/>
      <c r="H141" s="40"/>
      <c r="I141" s="40"/>
      <c r="J141" s="40"/>
      <c r="K141" s="40"/>
      <c r="L141" s="40"/>
      <c r="M141" s="40"/>
      <c r="N141" s="40"/>
      <c r="O141" s="40"/>
      <c r="P141" s="40"/>
      <c r="Q141" s="40"/>
      <c r="R141" s="37"/>
      <c r="S141" s="37"/>
      <c r="T141" s="37"/>
      <c r="U141" s="104"/>
      <c r="V141" s="37"/>
      <c r="W141" s="37"/>
      <c r="X141" s="37"/>
      <c r="Y141" s="37"/>
      <c r="Z141" s="37"/>
      <c r="AA141"/>
      <c r="AB141"/>
      <c r="AC141"/>
      <c r="AD141"/>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197">
        <v>45041</v>
      </c>
      <c r="BD141" s="37">
        <v>2.7629999999999999</v>
      </c>
      <c r="BE141" s="196">
        <v>3.2235</v>
      </c>
    </row>
    <row r="142" spans="1:57" ht="15.75">
      <c r="A142" s="65"/>
      <c r="B142" s="37"/>
      <c r="C142" s="40"/>
      <c r="D142" s="39"/>
      <c r="E142" s="39"/>
      <c r="F142" s="39"/>
      <c r="G142" s="40"/>
      <c r="H142" s="40"/>
      <c r="I142" s="40"/>
      <c r="J142" s="40"/>
      <c r="K142" s="40"/>
      <c r="L142" s="40"/>
      <c r="M142" s="40"/>
      <c r="N142" s="40"/>
      <c r="O142" s="40"/>
      <c r="P142" s="40"/>
      <c r="Q142" s="40"/>
      <c r="R142" s="37"/>
      <c r="S142" s="37"/>
      <c r="T142" s="37"/>
      <c r="U142" s="104"/>
      <c r="V142" s="37"/>
      <c r="W142" s="37"/>
      <c r="X142" s="37"/>
      <c r="Y142" s="37"/>
      <c r="Z142" s="37"/>
      <c r="AA142"/>
      <c r="AB142"/>
      <c r="AC142"/>
      <c r="AD142"/>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197">
        <v>45040</v>
      </c>
      <c r="BD142" s="37">
        <v>2.7629999999999999</v>
      </c>
      <c r="BE142" s="196">
        <v>3.2235</v>
      </c>
    </row>
    <row r="143" spans="1:57" ht="15.75">
      <c r="A143" s="65"/>
      <c r="B143" s="37"/>
      <c r="C143" s="40"/>
      <c r="D143" s="39"/>
      <c r="E143" s="39"/>
      <c r="F143" s="39"/>
      <c r="G143" s="40"/>
      <c r="H143" s="40"/>
      <c r="I143" s="40"/>
      <c r="J143" s="40"/>
      <c r="K143" s="40"/>
      <c r="L143" s="40"/>
      <c r="M143" s="40"/>
      <c r="N143" s="40"/>
      <c r="O143" s="40"/>
      <c r="P143" s="40"/>
      <c r="Q143" s="40"/>
      <c r="R143" s="37"/>
      <c r="S143" s="37"/>
      <c r="T143" s="37"/>
      <c r="U143" s="104"/>
      <c r="V143" s="37"/>
      <c r="W143" s="37"/>
      <c r="X143" s="37"/>
      <c r="Y143" s="37"/>
      <c r="Z143" s="37"/>
      <c r="AA143"/>
      <c r="AB143"/>
      <c r="AC143"/>
      <c r="AD143"/>
      <c r="AE143" s="37"/>
      <c r="AF143" s="37"/>
      <c r="AG143" s="37"/>
      <c r="AH143" s="37"/>
      <c r="AI143" s="37"/>
      <c r="AJ143" s="37"/>
      <c r="AK143" s="37"/>
      <c r="AL143" s="37"/>
      <c r="AM143" s="37"/>
      <c r="AN143" s="37"/>
      <c r="AO143" s="37"/>
      <c r="AP143" s="37"/>
      <c r="AQ143" s="37"/>
      <c r="AR143" s="37"/>
      <c r="AS143" s="37"/>
      <c r="AT143" s="37"/>
      <c r="AU143" s="37"/>
      <c r="AV143" s="37"/>
      <c r="AW143" s="37"/>
      <c r="AX143" s="37"/>
      <c r="AY143" s="37"/>
      <c r="AZ143" s="37"/>
      <c r="BA143" s="37"/>
      <c r="BB143" s="37"/>
      <c r="BC143" s="197">
        <v>45037</v>
      </c>
      <c r="BD143" s="37">
        <v>2.7629999999999999</v>
      </c>
      <c r="BE143" s="196">
        <v>3.2235</v>
      </c>
    </row>
    <row r="144" spans="1:57" ht="15.75">
      <c r="A144" s="65"/>
      <c r="B144" s="37"/>
      <c r="C144" s="40"/>
      <c r="D144" s="39"/>
      <c r="E144" s="39"/>
      <c r="F144" s="39"/>
      <c r="G144" s="40"/>
      <c r="H144" s="40"/>
      <c r="I144" s="40"/>
      <c r="J144" s="40"/>
      <c r="K144" s="40"/>
      <c r="L144" s="40"/>
      <c r="M144" s="40"/>
      <c r="N144" s="40"/>
      <c r="O144" s="40"/>
      <c r="P144" s="40"/>
      <c r="Q144" s="40"/>
      <c r="R144" s="37"/>
      <c r="S144" s="37"/>
      <c r="T144" s="37"/>
      <c r="U144" s="37"/>
      <c r="V144" s="37"/>
      <c r="W144" s="37"/>
      <c r="X144" s="37"/>
      <c r="Y144" s="37"/>
      <c r="Z144" s="37"/>
      <c r="AA144"/>
      <c r="AB144"/>
      <c r="AC144"/>
      <c r="AD144"/>
      <c r="AE144" s="37"/>
      <c r="AF144" s="37"/>
      <c r="AG144" s="37"/>
      <c r="AH144" s="37"/>
      <c r="AI144" s="37"/>
      <c r="AJ144" s="37"/>
      <c r="AK144" s="37"/>
      <c r="AL144" s="37"/>
      <c r="AM144" s="37"/>
      <c r="AN144" s="37"/>
      <c r="AO144" s="37"/>
      <c r="AP144" s="37"/>
      <c r="AQ144" s="37"/>
      <c r="AR144" s="37"/>
      <c r="AS144" s="37"/>
      <c r="AT144" s="37"/>
      <c r="AU144" s="37"/>
      <c r="AV144" s="37"/>
      <c r="AW144" s="37"/>
      <c r="AX144" s="37"/>
      <c r="AY144" s="37"/>
      <c r="AZ144" s="37"/>
      <c r="BA144" s="37"/>
      <c r="BB144" s="37"/>
      <c r="BC144" s="197">
        <v>45036</v>
      </c>
      <c r="BD144" s="37">
        <v>2.7629999999999999</v>
      </c>
      <c r="BE144" s="196">
        <v>3.2235</v>
      </c>
    </row>
    <row r="145" spans="1:57" ht="15.75">
      <c r="A145" s="65"/>
      <c r="B145" s="37"/>
      <c r="C145" s="40"/>
      <c r="D145" s="39"/>
      <c r="E145" s="39"/>
      <c r="F145" s="39"/>
      <c r="G145" s="40"/>
      <c r="H145" s="40"/>
      <c r="I145" s="40"/>
      <c r="J145" s="40"/>
      <c r="K145" s="40"/>
      <c r="L145" s="40"/>
      <c r="M145" s="40"/>
      <c r="N145" s="40"/>
      <c r="O145" s="40"/>
      <c r="P145" s="40"/>
      <c r="Q145" s="40"/>
      <c r="R145" s="37"/>
      <c r="S145" s="37"/>
      <c r="T145" s="37"/>
      <c r="U145" s="37"/>
      <c r="V145" s="37"/>
      <c r="W145" s="37"/>
      <c r="X145" s="37"/>
      <c r="Y145" s="37"/>
      <c r="Z145" s="37"/>
      <c r="AA145"/>
      <c r="AB145"/>
      <c r="AC145"/>
      <c r="AD145"/>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197">
        <v>45035</v>
      </c>
      <c r="BD145" s="37">
        <v>2.7629999999999999</v>
      </c>
      <c r="BE145" s="196">
        <v>3.2235</v>
      </c>
    </row>
    <row r="146" spans="1:57" ht="15.75">
      <c r="A146" s="65"/>
      <c r="B146" s="37"/>
      <c r="C146" s="40"/>
      <c r="D146" s="39"/>
      <c r="E146" s="39"/>
      <c r="F146" s="39"/>
      <c r="G146" s="40"/>
      <c r="H146" s="40"/>
      <c r="I146" s="40"/>
      <c r="J146" s="40"/>
      <c r="K146" s="40"/>
      <c r="L146" s="40"/>
      <c r="M146" s="40"/>
      <c r="N146" s="40"/>
      <c r="O146" s="40"/>
      <c r="P146" s="40"/>
      <c r="Q146" s="40"/>
      <c r="R146" s="37"/>
      <c r="S146" s="37"/>
      <c r="T146" s="37"/>
      <c r="U146" s="37"/>
      <c r="V146" s="37"/>
      <c r="W146" s="37"/>
      <c r="X146" s="37"/>
      <c r="Y146" s="37"/>
      <c r="Z146" s="37"/>
      <c r="AA146"/>
      <c r="AB146"/>
      <c r="AC146"/>
      <c r="AD146"/>
      <c r="AE146" s="3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197">
        <v>45034</v>
      </c>
      <c r="BD146" s="37">
        <v>2.7629999999999999</v>
      </c>
      <c r="BE146" s="196">
        <v>3.2235</v>
      </c>
    </row>
    <row r="147" spans="1:57" ht="15.75">
      <c r="A147" s="65"/>
      <c r="B147" s="37"/>
      <c r="C147" s="40"/>
      <c r="D147" s="39"/>
      <c r="E147" s="39"/>
      <c r="F147" s="39"/>
      <c r="G147" s="40"/>
      <c r="H147" s="40"/>
      <c r="I147" s="40"/>
      <c r="J147" s="40"/>
      <c r="K147" s="40"/>
      <c r="L147" s="40"/>
      <c r="M147" s="40"/>
      <c r="N147" s="40"/>
      <c r="O147" s="40"/>
      <c r="P147" s="40"/>
      <c r="Q147" s="40"/>
      <c r="R147" s="37"/>
      <c r="S147" s="37"/>
      <c r="T147" s="37"/>
      <c r="U147" s="37"/>
      <c r="V147" s="37"/>
      <c r="W147" s="37"/>
      <c r="X147" s="37"/>
      <c r="Y147" s="37"/>
      <c r="Z147" s="37"/>
      <c r="AA147"/>
      <c r="AB147"/>
      <c r="AC147"/>
      <c r="AD14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197">
        <v>45033</v>
      </c>
      <c r="BD147" s="37">
        <v>2.7629999999999999</v>
      </c>
      <c r="BE147" s="196">
        <v>3.2235</v>
      </c>
    </row>
    <row r="148" spans="1:57" ht="15.75">
      <c r="A148" s="65"/>
      <c r="B148" s="37"/>
      <c r="C148" s="40"/>
      <c r="D148" s="39"/>
      <c r="E148" s="39"/>
      <c r="F148" s="39"/>
      <c r="G148" s="40"/>
      <c r="H148" s="40"/>
      <c r="I148" s="40"/>
      <c r="J148" s="40"/>
      <c r="K148" s="40"/>
      <c r="L148" s="40"/>
      <c r="M148" s="40"/>
      <c r="N148" s="40"/>
      <c r="O148" s="40"/>
      <c r="P148" s="40"/>
      <c r="Q148" s="40"/>
      <c r="R148" s="37"/>
      <c r="S148" s="37"/>
      <c r="T148" s="37"/>
      <c r="U148" s="37"/>
      <c r="V148" s="37"/>
      <c r="W148" s="37"/>
      <c r="X148" s="37"/>
      <c r="Y148" s="37"/>
      <c r="Z148" s="37"/>
      <c r="AA148"/>
      <c r="AB148"/>
      <c r="AC148"/>
      <c r="AD148"/>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197">
        <v>45030</v>
      </c>
      <c r="BD148" s="37">
        <v>2.7629999999999999</v>
      </c>
      <c r="BE148" s="196">
        <v>3.2235</v>
      </c>
    </row>
    <row r="149" spans="1:57" ht="15.75">
      <c r="A149" s="65"/>
      <c r="B149" s="37"/>
      <c r="C149" s="40"/>
      <c r="D149" s="39"/>
      <c r="E149" s="39"/>
      <c r="F149" s="39"/>
      <c r="G149" s="40"/>
      <c r="H149" s="40"/>
      <c r="I149" s="40"/>
      <c r="J149" s="40"/>
      <c r="K149" s="40"/>
      <c r="L149" s="40"/>
      <c r="M149" s="40"/>
      <c r="N149" s="40"/>
      <c r="O149" s="40"/>
      <c r="P149" s="40"/>
      <c r="Q149" s="40"/>
      <c r="R149" s="37"/>
      <c r="S149" s="37"/>
      <c r="T149" s="37"/>
      <c r="U149" s="37"/>
      <c r="V149" s="37"/>
      <c r="W149" s="37"/>
      <c r="X149" s="37"/>
      <c r="Y149" s="37"/>
      <c r="Z149" s="37"/>
      <c r="AA149"/>
      <c r="AB149"/>
      <c r="AC149"/>
      <c r="AD149"/>
      <c r="AE149" s="37"/>
      <c r="AF149" s="37"/>
      <c r="AG149" s="37"/>
      <c r="AH149" s="37"/>
      <c r="AI149" s="37"/>
      <c r="AJ149" s="37"/>
      <c r="AK149" s="37"/>
      <c r="AL149" s="37"/>
      <c r="AM149" s="37"/>
      <c r="AN149" s="37"/>
      <c r="AO149" s="37"/>
      <c r="AP149" s="37"/>
      <c r="AQ149" s="37"/>
      <c r="AR149" s="37"/>
      <c r="AS149" s="37"/>
      <c r="AT149" s="37"/>
      <c r="AU149" s="37"/>
      <c r="AV149" s="37"/>
      <c r="AW149" s="37"/>
      <c r="AX149" s="37"/>
      <c r="AY149" s="37"/>
      <c r="AZ149" s="37"/>
      <c r="BA149" s="37"/>
      <c r="BB149" s="37"/>
      <c r="BC149" s="197">
        <v>45029</v>
      </c>
      <c r="BD149" s="37">
        <v>2.7629999999999999</v>
      </c>
      <c r="BE149" s="196">
        <v>3.2235</v>
      </c>
    </row>
    <row r="150" spans="1:57" ht="15.75">
      <c r="A150" s="65"/>
      <c r="B150" s="37"/>
      <c r="C150" s="40"/>
      <c r="D150" s="39"/>
      <c r="E150" s="39"/>
      <c r="F150" s="39"/>
      <c r="G150" s="40"/>
      <c r="H150" s="40"/>
      <c r="I150" s="40"/>
      <c r="J150" s="40"/>
      <c r="K150" s="40"/>
      <c r="L150" s="40"/>
      <c r="M150" s="40"/>
      <c r="N150" s="40"/>
      <c r="O150" s="40"/>
      <c r="P150" s="40"/>
      <c r="Q150" s="40"/>
      <c r="R150" s="37"/>
      <c r="S150" s="37"/>
      <c r="T150" s="37"/>
      <c r="U150" s="37"/>
      <c r="V150" s="37"/>
      <c r="W150" s="37"/>
      <c r="X150" s="37"/>
      <c r="Y150" s="37"/>
      <c r="Z150" s="37"/>
      <c r="AA150"/>
      <c r="AB150"/>
      <c r="AC150"/>
      <c r="AD150"/>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197">
        <v>45028</v>
      </c>
      <c r="BD150" s="37">
        <v>2.7629999999999999</v>
      </c>
      <c r="BE150" s="196">
        <v>3.2235</v>
      </c>
    </row>
    <row r="151" spans="1:57" ht="15.75">
      <c r="A151" s="65"/>
      <c r="B151" s="37"/>
      <c r="C151" s="40"/>
      <c r="D151" s="39"/>
      <c r="E151" s="39"/>
      <c r="F151" s="39"/>
      <c r="G151" s="40"/>
      <c r="H151" s="40"/>
      <c r="I151" s="40"/>
      <c r="J151" s="40"/>
      <c r="K151" s="40"/>
      <c r="L151" s="40"/>
      <c r="M151" s="40"/>
      <c r="N151" s="40"/>
      <c r="O151" s="40"/>
      <c r="P151" s="40"/>
      <c r="Q151" s="40"/>
      <c r="R151" s="37"/>
      <c r="S151" s="37"/>
      <c r="T151" s="37"/>
      <c r="U151" s="37"/>
      <c r="V151" s="37"/>
      <c r="W151" s="37"/>
      <c r="X151" s="37"/>
      <c r="Y151" s="37"/>
      <c r="Z151" s="37"/>
      <c r="AA151"/>
      <c r="AB151"/>
      <c r="AC151"/>
      <c r="AD151"/>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197">
        <v>45027</v>
      </c>
      <c r="BD151" s="37">
        <v>2.7629999999999999</v>
      </c>
      <c r="BE151" s="196">
        <v>3.2235</v>
      </c>
    </row>
    <row r="152" spans="1:57" ht="15.75">
      <c r="A152" s="65"/>
      <c r="B152" s="37"/>
      <c r="C152" s="40"/>
      <c r="D152" s="39"/>
      <c r="E152" s="39"/>
      <c r="F152" s="39"/>
      <c r="G152" s="40"/>
      <c r="H152" s="40"/>
      <c r="I152" s="40"/>
      <c r="J152" s="40"/>
      <c r="K152" s="40"/>
      <c r="L152" s="40"/>
      <c r="M152" s="40"/>
      <c r="N152" s="40"/>
      <c r="O152" s="40"/>
      <c r="P152" s="40"/>
      <c r="Q152" s="40"/>
      <c r="R152" s="37"/>
      <c r="S152" s="37"/>
      <c r="T152" s="37"/>
      <c r="U152" s="37"/>
      <c r="V152" s="37"/>
      <c r="W152" s="37"/>
      <c r="X152" s="37"/>
      <c r="Y152" s="37"/>
      <c r="Z152" s="37"/>
      <c r="AA152"/>
      <c r="AB152"/>
      <c r="AC152"/>
      <c r="AD152"/>
      <c r="AE152" s="3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197">
        <v>45026</v>
      </c>
      <c r="BD152" s="37">
        <v>2.7629999999999999</v>
      </c>
      <c r="BE152" s="196">
        <v>3.2235</v>
      </c>
    </row>
    <row r="153" spans="1:57" ht="15.75">
      <c r="A153" s="65"/>
      <c r="B153" s="37"/>
      <c r="C153" s="40"/>
      <c r="D153" s="39"/>
      <c r="E153" s="39"/>
      <c r="F153" s="39"/>
      <c r="G153" s="40"/>
      <c r="H153" s="40"/>
      <c r="I153" s="40"/>
      <c r="J153" s="40"/>
      <c r="K153" s="40"/>
      <c r="L153" s="40"/>
      <c r="M153" s="40"/>
      <c r="N153" s="40"/>
      <c r="O153" s="40"/>
      <c r="P153" s="40"/>
      <c r="Q153" s="40"/>
      <c r="R153" s="37"/>
      <c r="S153" s="37"/>
      <c r="T153" s="37"/>
      <c r="U153" s="37"/>
      <c r="V153" s="37"/>
      <c r="W153" s="37"/>
      <c r="X153" s="37"/>
      <c r="Y153" s="37"/>
      <c r="Z153" s="37"/>
      <c r="AA153"/>
      <c r="AB153"/>
      <c r="AC153"/>
      <c r="AD153"/>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197">
        <v>45023</v>
      </c>
      <c r="BD153" s="37">
        <v>2.7629999999999999</v>
      </c>
      <c r="BE153" s="196">
        <v>3.2235</v>
      </c>
    </row>
    <row r="154" spans="1:57" ht="15.75">
      <c r="A154" s="65"/>
      <c r="B154" s="37"/>
      <c r="C154" s="40"/>
      <c r="D154" s="39"/>
      <c r="E154" s="39"/>
      <c r="F154" s="39"/>
      <c r="G154" s="40"/>
      <c r="H154" s="40"/>
      <c r="I154" s="40"/>
      <c r="J154" s="40"/>
      <c r="K154" s="40"/>
      <c r="L154" s="40"/>
      <c r="M154" s="40"/>
      <c r="N154" s="40"/>
      <c r="O154" s="40"/>
      <c r="P154" s="40"/>
      <c r="Q154" s="40"/>
      <c r="R154" s="37"/>
      <c r="S154" s="37"/>
      <c r="T154" s="37"/>
      <c r="U154" s="37"/>
      <c r="V154" s="37"/>
      <c r="W154" s="37"/>
      <c r="X154" s="37"/>
      <c r="Y154" s="37"/>
      <c r="Z154" s="37"/>
      <c r="AA154"/>
      <c r="AB154"/>
      <c r="AC154"/>
      <c r="AD154"/>
      <c r="AE154" s="37"/>
      <c r="AF154" s="37"/>
      <c r="AG154" s="37"/>
      <c r="AH154" s="37"/>
      <c r="AI154" s="37"/>
      <c r="AJ154" s="37"/>
      <c r="AK154" s="37"/>
      <c r="AL154" s="37"/>
      <c r="AM154" s="37"/>
      <c r="AN154" s="37"/>
      <c r="AO154" s="37"/>
      <c r="AP154" s="37"/>
      <c r="AQ154" s="37"/>
      <c r="AR154" s="37"/>
      <c r="AS154" s="37"/>
      <c r="AT154" s="37"/>
      <c r="AU154" s="37"/>
      <c r="AV154" s="37"/>
      <c r="AW154" s="37"/>
      <c r="AX154" s="37"/>
      <c r="AY154" s="37"/>
      <c r="AZ154" s="37"/>
      <c r="BA154" s="37"/>
      <c r="BB154" s="37"/>
      <c r="BC154" s="197">
        <v>45022</v>
      </c>
      <c r="BD154" s="37">
        <v>2.7629999999999999</v>
      </c>
      <c r="BE154" s="196">
        <v>3.2235</v>
      </c>
    </row>
    <row r="155" spans="1:57" ht="15.75">
      <c r="A155" s="65"/>
      <c r="B155" s="37"/>
      <c r="C155" s="40"/>
      <c r="D155" s="39"/>
      <c r="E155" s="39"/>
      <c r="F155" s="39"/>
      <c r="G155" s="40"/>
      <c r="H155" s="40"/>
      <c r="I155" s="40"/>
      <c r="J155" s="40"/>
      <c r="K155" s="40"/>
      <c r="L155" s="40"/>
      <c r="M155" s="40"/>
      <c r="N155" s="40"/>
      <c r="O155" s="40"/>
      <c r="P155" s="40"/>
      <c r="Q155" s="40"/>
      <c r="R155" s="37"/>
      <c r="S155" s="37"/>
      <c r="T155" s="37"/>
      <c r="U155" s="37"/>
      <c r="V155" s="37"/>
      <c r="W155" s="37"/>
      <c r="X155" s="37"/>
      <c r="Y155" s="37"/>
      <c r="Z155" s="37"/>
      <c r="AA155"/>
      <c r="AB155"/>
      <c r="AC155"/>
      <c r="AD155"/>
      <c r="AE155" s="37"/>
      <c r="AF155" s="37"/>
      <c r="AG155" s="37"/>
      <c r="AH155" s="37"/>
      <c r="AI155" s="37"/>
      <c r="AJ155" s="37"/>
      <c r="AK155" s="37"/>
      <c r="AL155" s="37"/>
      <c r="AM155" s="37"/>
      <c r="AN155" s="37"/>
      <c r="AO155" s="37"/>
      <c r="AP155" s="37"/>
      <c r="AQ155" s="37"/>
      <c r="AR155" s="37"/>
      <c r="AS155" s="37"/>
      <c r="AT155" s="37"/>
      <c r="AU155" s="37"/>
      <c r="AV155" s="37"/>
      <c r="AW155" s="37"/>
      <c r="AX155" s="37"/>
      <c r="AY155" s="37"/>
      <c r="AZ155" s="37"/>
      <c r="BA155" s="37"/>
      <c r="BB155" s="37"/>
      <c r="BC155" s="197">
        <v>45021</v>
      </c>
      <c r="BD155" s="37">
        <v>2.7629999999999999</v>
      </c>
      <c r="BE155" s="196">
        <v>3.2235</v>
      </c>
    </row>
    <row r="156" spans="1:57" ht="15.75">
      <c r="A156" s="65"/>
      <c r="B156" s="37"/>
      <c r="C156" s="40"/>
      <c r="D156" s="39"/>
      <c r="E156" s="39"/>
      <c r="F156" s="39"/>
      <c r="G156" s="40"/>
      <c r="H156" s="40"/>
      <c r="I156" s="40"/>
      <c r="J156" s="40"/>
      <c r="K156" s="40"/>
      <c r="L156" s="40"/>
      <c r="M156" s="40"/>
      <c r="N156" s="40"/>
      <c r="O156" s="40"/>
      <c r="P156" s="40"/>
      <c r="Q156" s="40"/>
      <c r="R156" s="37"/>
      <c r="S156" s="37"/>
      <c r="T156" s="37"/>
      <c r="U156" s="37"/>
      <c r="V156" s="37"/>
      <c r="W156" s="37"/>
      <c r="X156" s="37"/>
      <c r="Y156" s="37"/>
      <c r="Z156" s="37"/>
      <c r="AA156"/>
      <c r="AB156"/>
      <c r="AC156"/>
      <c r="AD156"/>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197">
        <v>45020</v>
      </c>
      <c r="BD156" s="37">
        <v>2.7629999999999999</v>
      </c>
      <c r="BE156" s="196">
        <v>3.2235</v>
      </c>
    </row>
    <row r="157" spans="1:57" ht="15.75">
      <c r="A157" s="65"/>
      <c r="B157" s="37"/>
      <c r="C157" s="40"/>
      <c r="D157" s="39"/>
      <c r="E157" s="39"/>
      <c r="F157" s="39"/>
      <c r="G157" s="40"/>
      <c r="H157" s="40"/>
      <c r="I157" s="40"/>
      <c r="J157" s="40"/>
      <c r="K157" s="40"/>
      <c r="L157" s="40"/>
      <c r="M157" s="40"/>
      <c r="N157" s="40"/>
      <c r="O157" s="40"/>
      <c r="P157" s="40"/>
      <c r="Q157" s="40"/>
      <c r="R157" s="37"/>
      <c r="S157" s="37"/>
      <c r="T157" s="37"/>
      <c r="U157" s="37"/>
      <c r="V157" s="37"/>
      <c r="W157" s="37"/>
      <c r="X157" s="37"/>
      <c r="Y157" s="37"/>
      <c r="Z157" s="37"/>
      <c r="AA157"/>
      <c r="AB157"/>
      <c r="AC157"/>
      <c r="AD15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197">
        <v>45019</v>
      </c>
      <c r="BD157" s="37">
        <v>2.7629999999999999</v>
      </c>
      <c r="BE157" s="196">
        <v>3.2235</v>
      </c>
    </row>
    <row r="158" spans="1:57" ht="15.75">
      <c r="A158" s="65"/>
      <c r="B158" s="37"/>
      <c r="C158" s="40"/>
      <c r="D158" s="39"/>
      <c r="E158" s="39"/>
      <c r="F158" s="39"/>
      <c r="G158" s="40"/>
      <c r="H158" s="40"/>
      <c r="I158" s="40"/>
      <c r="J158" s="40"/>
      <c r="K158" s="40"/>
      <c r="L158" s="40"/>
      <c r="M158" s="40"/>
      <c r="N158" s="40"/>
      <c r="O158" s="40"/>
      <c r="P158" s="40"/>
      <c r="Q158" s="40"/>
      <c r="R158" s="37"/>
      <c r="S158" s="37"/>
      <c r="T158" s="37"/>
      <c r="U158" s="37"/>
      <c r="V158" s="37"/>
      <c r="W158" s="37"/>
      <c r="X158" s="37"/>
      <c r="Y158" s="37"/>
      <c r="Z158" s="37"/>
      <c r="AA158"/>
      <c r="AB158"/>
      <c r="AC158"/>
      <c r="AD158"/>
      <c r="AE158" s="37"/>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197">
        <v>45016</v>
      </c>
      <c r="BD158" s="37">
        <v>2.7629999999999999</v>
      </c>
      <c r="BE158" s="196">
        <v>3.2235</v>
      </c>
    </row>
    <row r="159" spans="1:57" ht="15.75">
      <c r="A159" s="65"/>
      <c r="B159" s="37"/>
      <c r="C159" s="40"/>
      <c r="D159" s="39"/>
      <c r="E159" s="39"/>
      <c r="F159" s="39"/>
      <c r="G159" s="40"/>
      <c r="H159" s="40"/>
      <c r="I159" s="40"/>
      <c r="J159" s="40"/>
      <c r="K159" s="40"/>
      <c r="L159" s="40"/>
      <c r="M159" s="40"/>
      <c r="N159" s="40"/>
      <c r="O159" s="40"/>
      <c r="P159" s="40"/>
      <c r="Q159" s="40"/>
      <c r="R159" s="37"/>
      <c r="S159" s="37"/>
      <c r="T159" s="37"/>
      <c r="U159" s="37"/>
      <c r="V159" s="37"/>
      <c r="W159" s="37"/>
      <c r="X159" s="37"/>
      <c r="Y159" s="37"/>
      <c r="Z159" s="37"/>
      <c r="AA159"/>
      <c r="AB159"/>
      <c r="AC159"/>
      <c r="AD159"/>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197">
        <v>45015</v>
      </c>
      <c r="BD159" s="37">
        <v>2.7629999999999999</v>
      </c>
      <c r="BE159" s="196">
        <v>3.2235</v>
      </c>
    </row>
    <row r="160" spans="1:57" ht="15.75">
      <c r="A160" s="65"/>
      <c r="B160" s="37"/>
      <c r="C160" s="40"/>
      <c r="D160" s="39"/>
      <c r="E160" s="39"/>
      <c r="F160" s="39"/>
      <c r="G160" s="40"/>
      <c r="H160" s="40"/>
      <c r="I160" s="40"/>
      <c r="J160" s="40"/>
      <c r="K160" s="40"/>
      <c r="L160" s="40"/>
      <c r="M160" s="40"/>
      <c r="N160" s="40"/>
      <c r="O160" s="40"/>
      <c r="P160" s="40"/>
      <c r="Q160" s="40"/>
      <c r="R160" s="37"/>
      <c r="S160" s="37"/>
      <c r="T160" s="37"/>
      <c r="U160" s="37"/>
      <c r="V160" s="37"/>
      <c r="W160" s="37"/>
      <c r="X160" s="37"/>
      <c r="Y160" s="37"/>
      <c r="Z160" s="37"/>
      <c r="AA160"/>
      <c r="AB160"/>
      <c r="AC160"/>
      <c r="AD160"/>
      <c r="AE160" s="37"/>
      <c r="AF160" s="37"/>
      <c r="AG160" s="37"/>
      <c r="AH160" s="37"/>
      <c r="AI160" s="37"/>
      <c r="AJ160" s="37"/>
      <c r="AK160" s="37"/>
      <c r="AL160" s="37"/>
      <c r="AM160" s="37"/>
      <c r="AN160" s="37"/>
      <c r="AO160" s="37"/>
      <c r="AP160" s="37"/>
      <c r="AQ160" s="37"/>
      <c r="AR160" s="37"/>
      <c r="AS160" s="37"/>
      <c r="AT160" s="37"/>
      <c r="AU160" s="37"/>
      <c r="AV160" s="37"/>
      <c r="AW160" s="37"/>
      <c r="AX160" s="37"/>
      <c r="AY160" s="37"/>
      <c r="AZ160" s="37"/>
      <c r="BA160" s="37"/>
      <c r="BB160" s="37"/>
      <c r="BC160" s="197">
        <v>45014</v>
      </c>
      <c r="BD160" s="37">
        <v>2.7629999999999999</v>
      </c>
      <c r="BE160" s="196">
        <v>3.2235</v>
      </c>
    </row>
    <row r="161" spans="1:57" ht="15.75">
      <c r="A161" s="65"/>
      <c r="B161" s="37"/>
      <c r="C161" s="40"/>
      <c r="D161" s="39"/>
      <c r="E161" s="39"/>
      <c r="F161" s="39"/>
      <c r="G161" s="40"/>
      <c r="H161" s="40"/>
      <c r="I161" s="40"/>
      <c r="J161" s="40"/>
      <c r="K161" s="40"/>
      <c r="L161" s="40"/>
      <c r="M161" s="40"/>
      <c r="N161" s="40"/>
      <c r="O161" s="40"/>
      <c r="P161" s="40"/>
      <c r="Q161" s="40"/>
      <c r="R161" s="37"/>
      <c r="S161" s="37"/>
      <c r="T161" s="37"/>
      <c r="U161" s="37"/>
      <c r="V161" s="37"/>
      <c r="W161" s="37"/>
      <c r="X161" s="37"/>
      <c r="Y161" s="37"/>
      <c r="Z161" s="37"/>
      <c r="AA161"/>
      <c r="AB161"/>
      <c r="AC161"/>
      <c r="AD161"/>
      <c r="AE161" s="37"/>
      <c r="AF161" s="37"/>
      <c r="AG161" s="37"/>
      <c r="AH161" s="37"/>
      <c r="AI161" s="37"/>
      <c r="AJ161" s="37"/>
      <c r="AK161" s="37"/>
      <c r="AL161" s="37"/>
      <c r="AM161" s="37"/>
      <c r="AN161" s="37"/>
      <c r="AO161" s="37"/>
      <c r="AP161" s="37"/>
      <c r="AQ161" s="37"/>
      <c r="AR161" s="37"/>
      <c r="AS161" s="37"/>
      <c r="AT161" s="37"/>
      <c r="AU161" s="37"/>
      <c r="AV161" s="37"/>
      <c r="AW161" s="37"/>
      <c r="AX161" s="37"/>
      <c r="AY161" s="37"/>
      <c r="AZ161" s="37"/>
      <c r="BA161" s="37"/>
      <c r="BB161" s="37"/>
      <c r="BC161" s="197">
        <v>45013</v>
      </c>
      <c r="BD161" s="37">
        <v>2.7629999999999999</v>
      </c>
      <c r="BE161" s="196">
        <v>3.2235</v>
      </c>
    </row>
    <row r="162" spans="1:57" ht="15.75">
      <c r="A162" s="65"/>
      <c r="B162" s="37"/>
      <c r="C162" s="40"/>
      <c r="D162" s="39"/>
      <c r="E162" s="39"/>
      <c r="F162" s="39"/>
      <c r="G162" s="40"/>
      <c r="H162" s="40"/>
      <c r="I162" s="40"/>
      <c r="J162" s="40"/>
      <c r="K162" s="40"/>
      <c r="L162" s="40"/>
      <c r="M162" s="40"/>
      <c r="N162" s="40"/>
      <c r="O162" s="40"/>
      <c r="P162" s="40"/>
      <c r="Q162" s="40"/>
      <c r="R162" s="37"/>
      <c r="S162" s="37"/>
      <c r="T162" s="37"/>
      <c r="U162" s="37"/>
      <c r="V162" s="37"/>
      <c r="W162" s="37"/>
      <c r="X162" s="37"/>
      <c r="Y162" s="37"/>
      <c r="Z162" s="37"/>
      <c r="AA162"/>
      <c r="AB162"/>
      <c r="AC162"/>
      <c r="AD162"/>
      <c r="AE162" s="37"/>
      <c r="AF162" s="37"/>
      <c r="AG162" s="37"/>
      <c r="AH162" s="37"/>
      <c r="AI162" s="37"/>
      <c r="AJ162" s="37"/>
      <c r="AK162" s="37"/>
      <c r="AL162" s="37"/>
      <c r="AM162" s="37"/>
      <c r="AN162" s="37"/>
      <c r="AO162" s="37"/>
      <c r="AP162" s="37"/>
      <c r="AQ162" s="37"/>
      <c r="AR162" s="37"/>
      <c r="AS162" s="37"/>
      <c r="AT162" s="37"/>
      <c r="AU162" s="37"/>
      <c r="AV162" s="37"/>
      <c r="AW162" s="37"/>
      <c r="AX162" s="37"/>
      <c r="AY162" s="37"/>
      <c r="AZ162" s="37"/>
      <c r="BA162" s="37"/>
      <c r="BB162" s="37"/>
      <c r="BC162" s="197">
        <v>45012</v>
      </c>
      <c r="BD162" s="37">
        <v>2.7629999999999999</v>
      </c>
      <c r="BE162" s="196">
        <v>3.2235</v>
      </c>
    </row>
    <row r="163" spans="1:57" ht="15.75">
      <c r="A163" s="65"/>
      <c r="B163" s="37"/>
      <c r="C163" s="40"/>
      <c r="D163" s="39"/>
      <c r="E163" s="39"/>
      <c r="F163" s="39"/>
      <c r="G163" s="40"/>
      <c r="H163" s="40"/>
      <c r="I163" s="40"/>
      <c r="J163" s="40"/>
      <c r="K163" s="40"/>
      <c r="L163" s="40"/>
      <c r="M163" s="40"/>
      <c r="N163" s="40"/>
      <c r="O163" s="40"/>
      <c r="P163" s="40"/>
      <c r="Q163" s="40"/>
      <c r="R163" s="37"/>
      <c r="S163" s="37"/>
      <c r="T163" s="37"/>
      <c r="U163" s="37"/>
      <c r="V163" s="37"/>
      <c r="W163" s="37"/>
      <c r="X163" s="37"/>
      <c r="Y163" s="37"/>
      <c r="Z163" s="37"/>
      <c r="AA163"/>
      <c r="AB163"/>
      <c r="AC163"/>
      <c r="AD163"/>
      <c r="AE163" s="37"/>
      <c r="AF163" s="37"/>
      <c r="AG163" s="37"/>
      <c r="AH163" s="37"/>
      <c r="AI163" s="37"/>
      <c r="AJ163" s="37"/>
      <c r="AK163" s="37"/>
      <c r="AL163" s="37"/>
      <c r="AM163" s="37"/>
      <c r="AN163" s="37"/>
      <c r="AO163" s="37"/>
      <c r="AP163" s="37"/>
      <c r="AQ163" s="37"/>
      <c r="AR163" s="37"/>
      <c r="AS163" s="37"/>
      <c r="AT163" s="37"/>
      <c r="AU163" s="37"/>
      <c r="AV163" s="37"/>
      <c r="AW163" s="37"/>
      <c r="AX163" s="37"/>
      <c r="AY163" s="37"/>
      <c r="AZ163" s="37"/>
      <c r="BA163" s="37"/>
      <c r="BB163" s="37"/>
      <c r="BC163" s="197">
        <v>45009</v>
      </c>
      <c r="BD163" s="37">
        <v>2.7629999999999999</v>
      </c>
      <c r="BE163" s="196">
        <v>3.2235</v>
      </c>
    </row>
    <row r="164" spans="1:57" ht="15.75">
      <c r="A164" s="65"/>
      <c r="B164" s="37"/>
      <c r="C164" s="40"/>
      <c r="D164" s="39"/>
      <c r="E164" s="39"/>
      <c r="F164" s="39"/>
      <c r="G164" s="40"/>
      <c r="H164" s="40"/>
      <c r="I164" s="40"/>
      <c r="J164" s="40"/>
      <c r="K164" s="40"/>
      <c r="L164" s="40"/>
      <c r="M164" s="40"/>
      <c r="N164" s="40"/>
      <c r="O164" s="40"/>
      <c r="P164" s="40"/>
      <c r="Q164" s="40"/>
      <c r="R164" s="37"/>
      <c r="S164" s="37"/>
      <c r="T164" s="37"/>
      <c r="U164" s="37"/>
      <c r="V164" s="37"/>
      <c r="W164" s="37"/>
      <c r="X164" s="37"/>
      <c r="Y164" s="37"/>
      <c r="Z164" s="37"/>
      <c r="AA164"/>
      <c r="AB164"/>
      <c r="AC164"/>
      <c r="AD164"/>
      <c r="AE164" s="37"/>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197">
        <v>45008</v>
      </c>
      <c r="BD164" s="37">
        <v>2.7629999999999999</v>
      </c>
      <c r="BE164" s="196">
        <v>3.2235</v>
      </c>
    </row>
    <row r="165" spans="1:57" ht="15.75">
      <c r="A165" s="65"/>
      <c r="B165" s="37"/>
      <c r="C165" s="40"/>
      <c r="D165" s="39"/>
      <c r="E165" s="39"/>
      <c r="F165" s="39"/>
      <c r="G165" s="40"/>
      <c r="H165" s="40"/>
      <c r="I165" s="40"/>
      <c r="J165" s="40"/>
      <c r="K165" s="40"/>
      <c r="L165" s="40"/>
      <c r="M165" s="40"/>
      <c r="N165" s="40"/>
      <c r="O165" s="40"/>
      <c r="P165" s="40"/>
      <c r="Q165" s="40"/>
      <c r="R165" s="37"/>
      <c r="S165" s="37"/>
      <c r="T165" s="37"/>
      <c r="U165" s="37"/>
      <c r="V165" s="37"/>
      <c r="W165" s="37"/>
      <c r="X165" s="37"/>
      <c r="Y165" s="37"/>
      <c r="Z165" s="37"/>
      <c r="AA165"/>
      <c r="AB165"/>
      <c r="AC165"/>
      <c r="AD165"/>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197">
        <v>45007</v>
      </c>
      <c r="BD165" s="37">
        <v>2.7629999999999999</v>
      </c>
      <c r="BE165" s="196">
        <v>3.2235</v>
      </c>
    </row>
    <row r="166" spans="1:57" ht="15.75">
      <c r="A166" s="65"/>
      <c r="B166" s="37"/>
      <c r="C166" s="40"/>
      <c r="D166" s="39"/>
      <c r="E166" s="39"/>
      <c r="F166" s="39"/>
      <c r="G166" s="40"/>
      <c r="H166" s="40"/>
      <c r="I166" s="40"/>
      <c r="J166" s="40"/>
      <c r="K166" s="40"/>
      <c r="L166" s="40"/>
      <c r="M166" s="40"/>
      <c r="N166" s="40"/>
      <c r="O166" s="40"/>
      <c r="P166" s="40"/>
      <c r="Q166" s="40"/>
      <c r="R166" s="37"/>
      <c r="S166" s="37"/>
      <c r="T166" s="37"/>
      <c r="U166" s="37"/>
      <c r="V166" s="37"/>
      <c r="W166" s="37"/>
      <c r="X166" s="37"/>
      <c r="Y166" s="37"/>
      <c r="Z166" s="37"/>
      <c r="AA166"/>
      <c r="AB166"/>
      <c r="AC166"/>
      <c r="AD166"/>
      <c r="AE166" s="37"/>
      <c r="AF166" s="37"/>
      <c r="AG166" s="37"/>
      <c r="AH166" s="37"/>
      <c r="AI166" s="37"/>
      <c r="AJ166" s="37"/>
      <c r="AK166" s="37"/>
      <c r="AL166" s="37"/>
      <c r="AM166" s="37"/>
      <c r="AN166" s="37"/>
      <c r="AO166" s="37"/>
      <c r="AP166" s="37"/>
      <c r="AQ166" s="37"/>
      <c r="AR166" s="37"/>
      <c r="AS166" s="37"/>
      <c r="AT166" s="37"/>
      <c r="AU166" s="37"/>
      <c r="AV166" s="37"/>
      <c r="AW166" s="37"/>
      <c r="AX166" s="37"/>
      <c r="AY166" s="37"/>
      <c r="AZ166" s="37"/>
      <c r="BA166" s="37"/>
      <c r="BB166" s="37"/>
      <c r="BC166" s="197">
        <v>45006</v>
      </c>
      <c r="BD166" s="37">
        <v>2.7629999999999999</v>
      </c>
      <c r="BE166" s="196">
        <v>3.2235</v>
      </c>
    </row>
    <row r="167" spans="1:57" ht="15.75">
      <c r="A167" s="65"/>
      <c r="B167" s="37"/>
      <c r="C167" s="40"/>
      <c r="D167" s="39"/>
      <c r="E167" s="39"/>
      <c r="F167" s="39"/>
      <c r="G167" s="40"/>
      <c r="H167" s="40"/>
      <c r="I167" s="40"/>
      <c r="J167" s="40"/>
      <c r="K167" s="40"/>
      <c r="L167" s="40"/>
      <c r="M167" s="40"/>
      <c r="N167" s="40"/>
      <c r="O167" s="40"/>
      <c r="P167" s="40"/>
      <c r="Q167" s="40"/>
      <c r="R167" s="37"/>
      <c r="S167" s="37"/>
      <c r="T167" s="37"/>
      <c r="U167" s="37"/>
      <c r="V167" s="37"/>
      <c r="W167" s="37"/>
      <c r="X167" s="37"/>
      <c r="Y167" s="37"/>
      <c r="Z167" s="37"/>
      <c r="AA167"/>
      <c r="AB167"/>
      <c r="AC167"/>
      <c r="AD167"/>
      <c r="AE167" s="37"/>
      <c r="AF167" s="37"/>
      <c r="AG167" s="37"/>
      <c r="AH167" s="37"/>
      <c r="AI167" s="37"/>
      <c r="AJ167" s="37"/>
      <c r="AK167" s="37"/>
      <c r="AL167" s="37"/>
      <c r="AM167" s="37"/>
      <c r="AN167" s="37"/>
      <c r="AO167" s="37"/>
      <c r="AP167" s="37"/>
      <c r="AQ167" s="37"/>
      <c r="AR167" s="37"/>
      <c r="AS167" s="37"/>
      <c r="AT167" s="37"/>
      <c r="AU167" s="37"/>
      <c r="AV167" s="37"/>
      <c r="AW167" s="37"/>
      <c r="AX167" s="37"/>
      <c r="AY167" s="37"/>
      <c r="AZ167" s="37"/>
      <c r="BA167" s="37"/>
      <c r="BB167" s="37"/>
      <c r="BC167" s="197">
        <v>45005</v>
      </c>
      <c r="BD167" s="37">
        <v>2.7629999999999999</v>
      </c>
      <c r="BE167" s="196">
        <v>3.2235</v>
      </c>
    </row>
    <row r="168" spans="1:57" ht="15.75">
      <c r="A168" s="65"/>
      <c r="B168" s="37"/>
      <c r="C168" s="40"/>
      <c r="D168" s="39"/>
      <c r="E168" s="39"/>
      <c r="F168" s="39"/>
      <c r="G168" s="40"/>
      <c r="H168" s="40"/>
      <c r="I168" s="40"/>
      <c r="J168" s="40"/>
      <c r="K168" s="40"/>
      <c r="L168" s="40"/>
      <c r="M168" s="40"/>
      <c r="N168" s="40"/>
      <c r="O168" s="40"/>
      <c r="P168" s="40"/>
      <c r="Q168" s="40"/>
      <c r="R168" s="37"/>
      <c r="S168" s="37"/>
      <c r="T168" s="37"/>
      <c r="U168" s="37"/>
      <c r="V168" s="37"/>
      <c r="W168" s="37"/>
      <c r="X168" s="37"/>
      <c r="Y168" s="37"/>
      <c r="Z168" s="37"/>
      <c r="AA168"/>
      <c r="AB168"/>
      <c r="AC168"/>
      <c r="AD168"/>
      <c r="AE168" s="37"/>
      <c r="AF168" s="37"/>
      <c r="AG168" s="37"/>
      <c r="AH168" s="37"/>
      <c r="AI168" s="37"/>
      <c r="AJ168" s="37"/>
      <c r="AK168" s="37"/>
      <c r="AL168" s="37"/>
      <c r="AM168" s="37"/>
      <c r="AN168" s="37"/>
      <c r="AO168" s="37"/>
      <c r="AP168" s="37"/>
      <c r="AQ168" s="37"/>
      <c r="AR168" s="37"/>
      <c r="AS168" s="37"/>
      <c r="AT168" s="37"/>
      <c r="AU168" s="37"/>
      <c r="AV168" s="37"/>
      <c r="AW168" s="37"/>
      <c r="AX168" s="37"/>
      <c r="AY168" s="37"/>
      <c r="AZ168" s="37"/>
      <c r="BA168" s="37"/>
      <c r="BB168" s="37"/>
      <c r="BC168" s="197">
        <v>45002</v>
      </c>
      <c r="BD168" s="37">
        <v>2.7629999999999999</v>
      </c>
      <c r="BE168" s="196">
        <v>3.2235</v>
      </c>
    </row>
    <row r="169" spans="1:57" ht="15.75">
      <c r="A169" s="65"/>
      <c r="B169" s="37"/>
      <c r="C169" s="40"/>
      <c r="D169" s="39"/>
      <c r="E169" s="39"/>
      <c r="F169" s="39"/>
      <c r="G169" s="40"/>
      <c r="H169" s="40"/>
      <c r="I169" s="40"/>
      <c r="J169" s="40"/>
      <c r="K169" s="40"/>
      <c r="L169" s="40"/>
      <c r="M169" s="40"/>
      <c r="N169" s="40"/>
      <c r="O169" s="40"/>
      <c r="P169" s="40"/>
      <c r="Q169" s="40"/>
      <c r="R169" s="37"/>
      <c r="S169" s="37"/>
      <c r="T169" s="37"/>
      <c r="U169" s="37"/>
      <c r="V169" s="37"/>
      <c r="W169" s="37"/>
      <c r="X169" s="37"/>
      <c r="Y169" s="37"/>
      <c r="Z169" s="37"/>
      <c r="AA169"/>
      <c r="AB169"/>
      <c r="AC169"/>
      <c r="AD169"/>
      <c r="AE169" s="37"/>
      <c r="AF169" s="37"/>
      <c r="AG169" s="37"/>
      <c r="AH169" s="37"/>
      <c r="AI169" s="37"/>
      <c r="AJ169" s="37"/>
      <c r="AK169" s="37"/>
      <c r="AL169" s="37"/>
      <c r="AM169" s="37"/>
      <c r="AN169" s="37"/>
      <c r="AO169" s="37"/>
      <c r="AP169" s="37"/>
      <c r="AQ169" s="37"/>
      <c r="AR169" s="37"/>
      <c r="AS169" s="37"/>
      <c r="AT169" s="37"/>
      <c r="AU169" s="37"/>
      <c r="AV169" s="37"/>
      <c r="AW169" s="37"/>
      <c r="AX169" s="37"/>
      <c r="AY169" s="37"/>
      <c r="AZ169" s="37"/>
      <c r="BA169" s="37"/>
      <c r="BB169" s="37"/>
      <c r="BC169" s="197">
        <v>45001</v>
      </c>
      <c r="BD169" s="37">
        <v>2.7629999999999999</v>
      </c>
      <c r="BE169" s="196">
        <v>3.2235</v>
      </c>
    </row>
    <row r="170" spans="1:57" ht="15.75">
      <c r="A170" s="65"/>
      <c r="B170" s="37"/>
      <c r="C170" s="40"/>
      <c r="D170" s="39"/>
      <c r="E170" s="39"/>
      <c r="F170" s="39"/>
      <c r="G170" s="40"/>
      <c r="H170" s="40"/>
      <c r="I170" s="40"/>
      <c r="J170" s="40"/>
      <c r="K170" s="40"/>
      <c r="L170" s="40"/>
      <c r="M170" s="40"/>
      <c r="N170" s="40"/>
      <c r="O170" s="40"/>
      <c r="P170" s="40"/>
      <c r="Q170" s="40"/>
      <c r="R170" s="37"/>
      <c r="S170" s="37"/>
      <c r="T170" s="37"/>
      <c r="U170" s="37"/>
      <c r="V170" s="37"/>
      <c r="W170" s="37"/>
      <c r="X170" s="37"/>
      <c r="Y170" s="37"/>
      <c r="Z170" s="37"/>
      <c r="AA170"/>
      <c r="AB170"/>
      <c r="AC170"/>
      <c r="AD170"/>
      <c r="AE170" s="37"/>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197">
        <v>45000</v>
      </c>
      <c r="BD170" s="37">
        <v>2.7629999999999999</v>
      </c>
      <c r="BE170" s="196">
        <v>3.2235</v>
      </c>
    </row>
    <row r="171" spans="1:57" ht="15.75">
      <c r="A171" s="65"/>
      <c r="B171" s="37"/>
      <c r="C171" s="40"/>
      <c r="D171" s="39"/>
      <c r="E171" s="39"/>
      <c r="F171" s="39"/>
      <c r="G171" s="40"/>
      <c r="H171" s="40"/>
      <c r="I171" s="40"/>
      <c r="J171" s="40"/>
      <c r="K171" s="40"/>
      <c r="L171" s="40"/>
      <c r="M171" s="40"/>
      <c r="N171" s="40"/>
      <c r="O171" s="40"/>
      <c r="P171" s="40"/>
      <c r="Q171" s="40"/>
      <c r="R171" s="37"/>
      <c r="S171" s="37"/>
      <c r="T171" s="37"/>
      <c r="U171" s="37"/>
      <c r="V171" s="37"/>
      <c r="W171" s="37"/>
      <c r="X171" s="37"/>
      <c r="Y171" s="37"/>
      <c r="Z171" s="37"/>
      <c r="AA171"/>
      <c r="AB171"/>
      <c r="AC171"/>
      <c r="AD171"/>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197">
        <v>44999</v>
      </c>
      <c r="BD171" s="37">
        <v>2.7629999999999999</v>
      </c>
      <c r="BE171" s="196">
        <v>3.2235</v>
      </c>
    </row>
    <row r="172" spans="1:57" ht="15.75">
      <c r="A172" s="65"/>
      <c r="B172" s="37"/>
      <c r="C172" s="40"/>
      <c r="D172" s="39"/>
      <c r="E172" s="39"/>
      <c r="F172" s="39"/>
      <c r="G172" s="40"/>
      <c r="H172" s="40"/>
      <c r="I172" s="40"/>
      <c r="J172" s="40"/>
      <c r="K172" s="40"/>
      <c r="L172" s="40"/>
      <c r="M172" s="40"/>
      <c r="N172" s="40"/>
      <c r="O172" s="40"/>
      <c r="P172" s="40"/>
      <c r="Q172" s="40"/>
      <c r="R172" s="37"/>
      <c r="S172" s="37"/>
      <c r="T172" s="37"/>
      <c r="U172" s="37"/>
      <c r="V172" s="37"/>
      <c r="W172" s="37"/>
      <c r="X172" s="37"/>
      <c r="Y172" s="37"/>
      <c r="Z172" s="37"/>
      <c r="AA172"/>
      <c r="AB172"/>
      <c r="AC172"/>
      <c r="AD172"/>
      <c r="AE172" s="37"/>
      <c r="AF172" s="37"/>
      <c r="AG172" s="37"/>
      <c r="AH172" s="37"/>
      <c r="AI172" s="37"/>
      <c r="AJ172" s="37"/>
      <c r="AK172" s="37"/>
      <c r="AL172" s="37"/>
      <c r="AM172" s="37"/>
      <c r="AN172" s="37"/>
      <c r="AO172" s="37"/>
      <c r="AP172" s="37"/>
      <c r="AQ172" s="37"/>
      <c r="AR172" s="37"/>
      <c r="AS172" s="37"/>
      <c r="AT172" s="37"/>
      <c r="AU172" s="37"/>
      <c r="AV172" s="37"/>
      <c r="AW172" s="37"/>
      <c r="AX172" s="37"/>
      <c r="AY172" s="37"/>
      <c r="AZ172" s="37"/>
      <c r="BA172" s="37"/>
      <c r="BB172" s="37"/>
      <c r="BC172" s="197">
        <v>44998</v>
      </c>
      <c r="BD172" s="37">
        <v>2.7629999999999999</v>
      </c>
      <c r="BE172" s="196">
        <v>3.2235</v>
      </c>
    </row>
    <row r="173" spans="1:57" ht="15.75">
      <c r="A173" s="65"/>
      <c r="B173" s="37"/>
      <c r="C173" s="40"/>
      <c r="D173" s="39"/>
      <c r="E173" s="39"/>
      <c r="F173" s="39"/>
      <c r="G173" s="40"/>
      <c r="H173" s="40"/>
      <c r="I173" s="40"/>
      <c r="J173" s="40"/>
      <c r="K173" s="40"/>
      <c r="L173" s="40"/>
      <c r="M173" s="40"/>
      <c r="N173" s="40"/>
      <c r="O173" s="40"/>
      <c r="P173" s="40"/>
      <c r="Q173" s="40"/>
      <c r="R173" s="37"/>
      <c r="S173" s="37"/>
      <c r="T173" s="37"/>
      <c r="U173" s="37"/>
      <c r="V173" s="37"/>
      <c r="W173" s="37"/>
      <c r="X173" s="37"/>
      <c r="Y173" s="37"/>
      <c r="Z173" s="37"/>
      <c r="AA173"/>
      <c r="AB173"/>
      <c r="AC173"/>
      <c r="AD173"/>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197">
        <v>44995</v>
      </c>
      <c r="BD173" s="37">
        <v>2.7629999999999999</v>
      </c>
      <c r="BE173" s="196">
        <v>3.2235</v>
      </c>
    </row>
    <row r="174" spans="1:57" ht="15.75">
      <c r="A174" s="65"/>
      <c r="B174" s="37"/>
      <c r="C174" s="40"/>
      <c r="D174" s="39"/>
      <c r="E174" s="39"/>
      <c r="F174" s="39"/>
      <c r="G174" s="40"/>
      <c r="H174" s="40"/>
      <c r="I174" s="40"/>
      <c r="J174" s="40"/>
      <c r="K174" s="40"/>
      <c r="L174" s="40"/>
      <c r="M174" s="40"/>
      <c r="N174" s="40"/>
      <c r="O174" s="40"/>
      <c r="P174" s="40"/>
      <c r="Q174" s="40"/>
      <c r="R174" s="37"/>
      <c r="S174" s="37"/>
      <c r="T174" s="37"/>
      <c r="U174" s="37"/>
      <c r="V174" s="37"/>
      <c r="W174" s="37"/>
      <c r="X174" s="37"/>
      <c r="Y174" s="37"/>
      <c r="Z174" s="37"/>
      <c r="AA174"/>
      <c r="AB174"/>
      <c r="AC174"/>
      <c r="AD174"/>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197">
        <v>44994</v>
      </c>
      <c r="BD174" s="37">
        <v>2.7629999999999999</v>
      </c>
      <c r="BE174" s="196">
        <v>3.2235</v>
      </c>
    </row>
    <row r="175" spans="1:57" ht="15.75">
      <c r="A175" s="65"/>
      <c r="B175" s="37"/>
      <c r="C175" s="40"/>
      <c r="D175" s="39"/>
      <c r="E175" s="39"/>
      <c r="F175" s="39"/>
      <c r="G175" s="40"/>
      <c r="H175" s="40"/>
      <c r="I175" s="40"/>
      <c r="J175" s="40"/>
      <c r="K175" s="40"/>
      <c r="L175" s="40"/>
      <c r="M175" s="40"/>
      <c r="N175" s="40"/>
      <c r="O175" s="40"/>
      <c r="P175" s="40"/>
      <c r="Q175" s="40"/>
      <c r="R175" s="37"/>
      <c r="S175" s="37"/>
      <c r="T175" s="37"/>
      <c r="U175" s="37"/>
      <c r="V175" s="37"/>
      <c r="W175" s="37"/>
      <c r="X175" s="37"/>
      <c r="Y175" s="37"/>
      <c r="Z175" s="37"/>
      <c r="AA175"/>
      <c r="AB175"/>
      <c r="AC175"/>
      <c r="AD175"/>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197">
        <v>44993</v>
      </c>
      <c r="BD175" s="37">
        <v>2.7629999999999999</v>
      </c>
      <c r="BE175" s="196">
        <v>3.2235</v>
      </c>
    </row>
    <row r="176" spans="1:57" ht="15.75">
      <c r="A176" s="65"/>
      <c r="B176" s="37"/>
      <c r="C176" s="40"/>
      <c r="D176" s="39"/>
      <c r="E176" s="39"/>
      <c r="F176" s="39"/>
      <c r="G176" s="40"/>
      <c r="H176" s="40"/>
      <c r="I176" s="40"/>
      <c r="J176" s="40"/>
      <c r="K176" s="40"/>
      <c r="L176" s="40"/>
      <c r="M176" s="40"/>
      <c r="N176" s="40"/>
      <c r="O176" s="40"/>
      <c r="P176" s="40"/>
      <c r="Q176" s="40"/>
      <c r="R176" s="37"/>
      <c r="S176" s="37"/>
      <c r="T176" s="37"/>
      <c r="U176" s="37"/>
      <c r="V176" s="37"/>
      <c r="W176" s="37"/>
      <c r="X176" s="37"/>
      <c r="Y176" s="37"/>
      <c r="Z176" s="37"/>
      <c r="AA176"/>
      <c r="AB176"/>
      <c r="AC176"/>
      <c r="AD176"/>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197">
        <v>44992</v>
      </c>
      <c r="BD176" s="37">
        <v>2.7629999999999999</v>
      </c>
      <c r="BE176" s="196">
        <v>3.2235</v>
      </c>
    </row>
    <row r="177" spans="1:57" ht="15.75">
      <c r="A177" s="65"/>
      <c r="B177" s="37"/>
      <c r="C177" s="40"/>
      <c r="D177" s="39"/>
      <c r="E177" s="39"/>
      <c r="F177" s="39"/>
      <c r="G177" s="40"/>
      <c r="H177" s="40"/>
      <c r="I177" s="40"/>
      <c r="J177" s="40"/>
      <c r="K177" s="40"/>
      <c r="L177" s="40"/>
      <c r="M177" s="40"/>
      <c r="N177" s="40"/>
      <c r="O177" s="40"/>
      <c r="P177" s="40"/>
      <c r="Q177" s="40"/>
      <c r="R177" s="37"/>
      <c r="S177" s="37"/>
      <c r="T177" s="37"/>
      <c r="U177" s="37"/>
      <c r="V177" s="37"/>
      <c r="W177" s="37"/>
      <c r="X177" s="37"/>
      <c r="Y177" s="37"/>
      <c r="Z177" s="37"/>
      <c r="AA177"/>
      <c r="AB177"/>
      <c r="AC177"/>
      <c r="AD17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197">
        <v>44991</v>
      </c>
      <c r="BD177" s="37">
        <v>2.7629999999999999</v>
      </c>
      <c r="BE177" s="196">
        <v>3.2235</v>
      </c>
    </row>
    <row r="178" spans="1:57" ht="15.75">
      <c r="A178" s="65"/>
      <c r="B178" s="37"/>
      <c r="C178" s="40"/>
      <c r="D178" s="39"/>
      <c r="E178" s="39"/>
      <c r="F178" s="39"/>
      <c r="G178" s="40"/>
      <c r="H178" s="40"/>
      <c r="I178" s="40"/>
      <c r="J178" s="40"/>
      <c r="K178" s="40"/>
      <c r="L178" s="40"/>
      <c r="M178" s="40"/>
      <c r="N178" s="40"/>
      <c r="O178" s="40"/>
      <c r="P178" s="40"/>
      <c r="Q178" s="40"/>
      <c r="R178" s="37"/>
      <c r="S178" s="37"/>
      <c r="T178" s="37"/>
      <c r="U178" s="37"/>
      <c r="V178" s="37"/>
      <c r="W178" s="37"/>
      <c r="X178" s="37"/>
      <c r="Y178" s="37"/>
      <c r="Z178" s="37"/>
      <c r="AA178"/>
      <c r="AB178"/>
      <c r="AC178"/>
      <c r="AD178"/>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197">
        <v>44988</v>
      </c>
      <c r="BD178" s="37">
        <v>2.7629999999999999</v>
      </c>
      <c r="BE178" s="196">
        <v>3.2235</v>
      </c>
    </row>
    <row r="179" spans="1:57" ht="15.75">
      <c r="A179" s="65"/>
      <c r="B179" s="37"/>
      <c r="C179" s="40"/>
      <c r="D179" s="39"/>
      <c r="E179" s="39"/>
      <c r="F179" s="39"/>
      <c r="G179" s="40"/>
      <c r="H179" s="40"/>
      <c r="I179" s="40"/>
      <c r="J179" s="40"/>
      <c r="K179" s="40"/>
      <c r="L179" s="40"/>
      <c r="M179" s="40"/>
      <c r="N179" s="40"/>
      <c r="O179" s="40"/>
      <c r="P179" s="40"/>
      <c r="Q179" s="40"/>
      <c r="R179" s="37"/>
      <c r="S179" s="37"/>
      <c r="T179" s="37"/>
      <c r="U179" s="37"/>
      <c r="V179" s="37"/>
      <c r="W179" s="37"/>
      <c r="X179" s="37"/>
      <c r="Y179" s="37"/>
      <c r="Z179" s="37"/>
      <c r="AA179"/>
      <c r="AB179"/>
      <c r="AC179"/>
      <c r="AD179"/>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197">
        <v>44987</v>
      </c>
      <c r="BD179" s="37">
        <v>2.7629999999999999</v>
      </c>
      <c r="BE179" s="196">
        <v>3.2235</v>
      </c>
    </row>
    <row r="180" spans="1:57" ht="15.75">
      <c r="A180" s="65"/>
      <c r="B180" s="37"/>
      <c r="C180" s="40"/>
      <c r="D180" s="39"/>
      <c r="E180" s="39"/>
      <c r="F180" s="39"/>
      <c r="G180" s="40"/>
      <c r="H180" s="40"/>
      <c r="I180" s="40"/>
      <c r="J180" s="40"/>
      <c r="K180" s="40"/>
      <c r="L180" s="40"/>
      <c r="M180" s="40"/>
      <c r="N180" s="40"/>
      <c r="O180" s="40"/>
      <c r="P180" s="40"/>
      <c r="Q180" s="40"/>
      <c r="R180" s="37"/>
      <c r="S180" s="37"/>
      <c r="T180" s="37"/>
      <c r="U180" s="37"/>
      <c r="V180" s="37"/>
      <c r="W180" s="37"/>
      <c r="X180" s="37"/>
      <c r="Y180" s="37"/>
      <c r="Z180" s="37"/>
      <c r="AA180"/>
      <c r="AB180"/>
      <c r="AC180"/>
      <c r="AD180"/>
      <c r="AE180" s="37"/>
      <c r="AF180" s="37"/>
      <c r="AG180" s="37"/>
      <c r="AH180" s="37"/>
      <c r="AI180" s="37"/>
      <c r="AJ180" s="37"/>
      <c r="AK180" s="37"/>
      <c r="AL180" s="37"/>
      <c r="AM180" s="37"/>
      <c r="AN180" s="37"/>
      <c r="AO180" s="37"/>
      <c r="AP180" s="37"/>
      <c r="AQ180" s="37"/>
      <c r="AR180" s="37"/>
      <c r="AS180" s="37"/>
      <c r="AT180" s="37"/>
      <c r="AU180" s="37"/>
      <c r="AV180" s="37"/>
      <c r="AW180" s="37"/>
      <c r="AX180" s="37"/>
      <c r="AY180" s="37"/>
      <c r="AZ180" s="37"/>
      <c r="BA180" s="37"/>
      <c r="BB180" s="37"/>
      <c r="BC180" s="197">
        <v>44986</v>
      </c>
      <c r="BD180" s="37">
        <v>2.7629999999999999</v>
      </c>
      <c r="BE180" s="196">
        <v>3.2235</v>
      </c>
    </row>
    <row r="181" spans="1:57" ht="15.75">
      <c r="A181" s="65"/>
      <c r="B181" s="37"/>
      <c r="C181" s="40"/>
      <c r="D181" s="39"/>
      <c r="E181" s="39"/>
      <c r="F181" s="39"/>
      <c r="G181" s="40"/>
      <c r="H181" s="40"/>
      <c r="I181" s="40"/>
      <c r="J181" s="40"/>
      <c r="K181" s="40"/>
      <c r="L181" s="40"/>
      <c r="M181" s="40"/>
      <c r="N181" s="40"/>
      <c r="O181" s="40"/>
      <c r="P181" s="40"/>
      <c r="Q181" s="40"/>
      <c r="R181" s="37"/>
      <c r="S181" s="37"/>
      <c r="T181" s="37"/>
      <c r="U181" s="37"/>
      <c r="V181" s="37"/>
      <c r="W181" s="37"/>
      <c r="X181" s="37"/>
      <c r="Y181" s="37"/>
      <c r="Z181" s="37"/>
      <c r="AA181"/>
      <c r="AB181"/>
      <c r="AC181"/>
      <c r="AD181"/>
      <c r="AE181" s="37"/>
      <c r="AF181" s="37"/>
      <c r="AG181" s="37"/>
      <c r="AH181" s="37"/>
      <c r="AI181" s="37"/>
      <c r="AJ181" s="37"/>
      <c r="AK181" s="37"/>
      <c r="AL181" s="37"/>
      <c r="AM181" s="37"/>
      <c r="AN181" s="37"/>
      <c r="AO181" s="37"/>
      <c r="AP181" s="37"/>
      <c r="AQ181" s="37"/>
      <c r="AR181" s="37"/>
      <c r="AS181" s="37"/>
      <c r="AT181" s="37"/>
      <c r="AU181" s="37"/>
      <c r="AV181" s="37"/>
      <c r="AW181" s="37"/>
      <c r="AX181" s="37"/>
      <c r="AY181" s="37"/>
      <c r="AZ181" s="37"/>
      <c r="BA181" s="37"/>
      <c r="BB181" s="37"/>
      <c r="BC181" s="197">
        <v>44985</v>
      </c>
      <c r="BD181" s="37">
        <v>2.7629999999999999</v>
      </c>
      <c r="BE181" s="196">
        <v>3.2235</v>
      </c>
    </row>
    <row r="182" spans="1:57" ht="15.75">
      <c r="A182" s="65"/>
      <c r="B182" s="37"/>
      <c r="C182" s="40"/>
      <c r="D182" s="39"/>
      <c r="E182" s="39"/>
      <c r="F182" s="39"/>
      <c r="G182" s="40"/>
      <c r="H182" s="40"/>
      <c r="I182" s="40"/>
      <c r="J182" s="40"/>
      <c r="K182" s="40"/>
      <c r="L182" s="40"/>
      <c r="M182" s="40"/>
      <c r="N182" s="40"/>
      <c r="O182" s="40"/>
      <c r="P182" s="40"/>
      <c r="Q182" s="40"/>
      <c r="R182" s="37"/>
      <c r="S182" s="37"/>
      <c r="T182" s="37"/>
      <c r="U182" s="37"/>
      <c r="V182" s="37"/>
      <c r="W182" s="37"/>
      <c r="X182" s="37"/>
      <c r="Y182" s="37"/>
      <c r="Z182" s="37"/>
      <c r="AA182"/>
      <c r="AB182"/>
      <c r="AC182"/>
      <c r="AD182"/>
      <c r="AE182" s="37"/>
      <c r="AF182" s="37"/>
      <c r="AG182" s="37"/>
      <c r="AH182" s="37"/>
      <c r="AI182" s="37"/>
      <c r="AJ182" s="37"/>
      <c r="AK182" s="37"/>
      <c r="AL182" s="37"/>
      <c r="AM182" s="37"/>
      <c r="AN182" s="37"/>
      <c r="AO182" s="37"/>
      <c r="AP182" s="37"/>
      <c r="AQ182" s="37"/>
      <c r="AR182" s="37"/>
      <c r="AS182" s="37"/>
      <c r="AT182" s="37"/>
      <c r="AU182" s="37"/>
      <c r="AV182" s="37"/>
      <c r="AW182" s="37"/>
      <c r="AX182" s="37"/>
      <c r="AY182" s="37"/>
      <c r="AZ182" s="37"/>
      <c r="BA182" s="37"/>
      <c r="BB182" s="37"/>
      <c r="BC182" s="197">
        <v>44984</v>
      </c>
      <c r="BD182" s="37">
        <v>2.7629999999999999</v>
      </c>
      <c r="BE182" s="196">
        <v>3.2235</v>
      </c>
    </row>
    <row r="183" spans="1:57" ht="15.75">
      <c r="A183" s="65"/>
      <c r="B183" s="37"/>
      <c r="C183" s="40"/>
      <c r="D183" s="39"/>
      <c r="E183" s="39"/>
      <c r="F183" s="39"/>
      <c r="G183" s="40"/>
      <c r="H183" s="40"/>
      <c r="I183" s="40"/>
      <c r="J183" s="40"/>
      <c r="K183" s="40"/>
      <c r="L183" s="40"/>
      <c r="M183" s="40"/>
      <c r="N183" s="40"/>
      <c r="O183" s="40"/>
      <c r="P183" s="40"/>
      <c r="Q183" s="40"/>
      <c r="R183" s="37"/>
      <c r="S183" s="37"/>
      <c r="T183" s="37"/>
      <c r="U183" s="37"/>
      <c r="V183" s="37"/>
      <c r="W183" s="37"/>
      <c r="X183" s="37"/>
      <c r="Y183" s="37"/>
      <c r="Z183" s="37"/>
      <c r="AA183"/>
      <c r="AB183"/>
      <c r="AC183"/>
      <c r="AD183"/>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197">
        <v>44981</v>
      </c>
      <c r="BD183" s="37">
        <v>2.7629999999999999</v>
      </c>
      <c r="BE183" s="196">
        <v>3.2235</v>
      </c>
    </row>
    <row r="184" spans="1:57" ht="15.75">
      <c r="A184" s="65"/>
      <c r="B184" s="37"/>
      <c r="C184" s="40"/>
      <c r="D184" s="39"/>
      <c r="E184" s="39"/>
      <c r="F184" s="39"/>
      <c r="G184" s="40"/>
      <c r="H184" s="40"/>
      <c r="I184" s="40"/>
      <c r="J184" s="40"/>
      <c r="K184" s="40"/>
      <c r="L184" s="40"/>
      <c r="M184" s="40"/>
      <c r="N184" s="40"/>
      <c r="O184" s="40"/>
      <c r="P184" s="40"/>
      <c r="Q184" s="40"/>
      <c r="R184" s="37"/>
      <c r="S184" s="37"/>
      <c r="T184" s="37"/>
      <c r="U184" s="37"/>
      <c r="V184" s="37"/>
      <c r="W184" s="37"/>
      <c r="X184" s="37"/>
      <c r="Y184" s="37"/>
      <c r="Z184" s="37"/>
      <c r="AA184"/>
      <c r="AB184"/>
      <c r="AC184"/>
      <c r="AD184"/>
      <c r="AE184" s="37"/>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197">
        <v>44980</v>
      </c>
      <c r="BD184" s="37">
        <v>2.7629999999999999</v>
      </c>
      <c r="BE184" s="196">
        <v>3.2235</v>
      </c>
    </row>
    <row r="185" spans="1:57" ht="15.75">
      <c r="A185" s="65"/>
      <c r="B185" s="37"/>
      <c r="C185" s="40"/>
      <c r="D185" s="39"/>
      <c r="E185" s="39"/>
      <c r="F185" s="39"/>
      <c r="G185" s="40"/>
      <c r="H185" s="40"/>
      <c r="I185" s="40"/>
      <c r="J185" s="40"/>
      <c r="K185" s="40"/>
      <c r="L185" s="40"/>
      <c r="M185" s="40"/>
      <c r="N185" s="40"/>
      <c r="O185" s="40"/>
      <c r="P185" s="40"/>
      <c r="Q185" s="40"/>
      <c r="R185" s="37"/>
      <c r="S185" s="37"/>
      <c r="T185" s="37"/>
      <c r="U185" s="37"/>
      <c r="V185" s="37"/>
      <c r="W185" s="37"/>
      <c r="X185" s="37"/>
      <c r="Y185" s="37"/>
      <c r="Z185" s="37"/>
      <c r="AA185"/>
      <c r="AB185"/>
      <c r="AC185"/>
      <c r="AD185"/>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197">
        <v>44979</v>
      </c>
      <c r="BD185" s="37">
        <v>2.7629999999999999</v>
      </c>
      <c r="BE185" s="196">
        <v>3.2235</v>
      </c>
    </row>
    <row r="186" spans="1:57" ht="15.75">
      <c r="A186" s="65"/>
      <c r="B186" s="37"/>
      <c r="C186" s="40"/>
      <c r="D186" s="39"/>
      <c r="E186" s="39"/>
      <c r="F186" s="39"/>
      <c r="G186" s="40"/>
      <c r="H186" s="40"/>
      <c r="I186" s="40"/>
      <c r="J186" s="40"/>
      <c r="K186" s="40"/>
      <c r="L186" s="40"/>
      <c r="M186" s="40"/>
      <c r="N186" s="40"/>
      <c r="O186" s="40"/>
      <c r="P186" s="40"/>
      <c r="Q186" s="40"/>
      <c r="R186" s="37"/>
      <c r="S186" s="37"/>
      <c r="T186" s="37"/>
      <c r="U186" s="37"/>
      <c r="V186" s="37"/>
      <c r="W186" s="37"/>
      <c r="X186" s="37"/>
      <c r="Y186" s="37"/>
      <c r="Z186" s="37"/>
      <c r="AA186"/>
      <c r="AB186"/>
      <c r="AC186"/>
      <c r="AD186"/>
      <c r="AE186" s="37"/>
      <c r="AF186" s="37"/>
      <c r="AG186" s="37"/>
      <c r="AH186" s="37"/>
      <c r="AI186" s="37"/>
      <c r="AJ186" s="37"/>
      <c r="AK186" s="37"/>
      <c r="AL186" s="37"/>
      <c r="AM186" s="37"/>
      <c r="AN186" s="37"/>
      <c r="AO186" s="37"/>
      <c r="AP186" s="37"/>
      <c r="AQ186" s="37"/>
      <c r="AR186" s="37"/>
      <c r="AS186" s="37"/>
      <c r="AT186" s="37"/>
      <c r="AU186" s="37"/>
      <c r="AV186" s="37"/>
      <c r="AW186" s="37"/>
      <c r="AX186" s="37"/>
      <c r="AY186" s="37"/>
      <c r="AZ186" s="37"/>
      <c r="BA186" s="37"/>
      <c r="BB186" s="37"/>
      <c r="BC186" s="197">
        <v>44978</v>
      </c>
      <c r="BD186" s="37">
        <v>2.7629999999999999</v>
      </c>
      <c r="BE186" s="196">
        <v>3.2235</v>
      </c>
    </row>
    <row r="187" spans="1:57" ht="15.75">
      <c r="A187" s="65"/>
      <c r="B187" s="37"/>
      <c r="C187" s="40"/>
      <c r="D187" s="39"/>
      <c r="E187" s="39"/>
      <c r="F187" s="39"/>
      <c r="G187" s="40"/>
      <c r="H187" s="40"/>
      <c r="I187" s="40"/>
      <c r="J187" s="40"/>
      <c r="K187" s="40"/>
      <c r="L187" s="40"/>
      <c r="M187" s="40"/>
      <c r="N187" s="40"/>
      <c r="O187" s="40"/>
      <c r="P187" s="40"/>
      <c r="Q187" s="40"/>
      <c r="R187" s="37"/>
      <c r="S187" s="37"/>
      <c r="T187" s="37"/>
      <c r="U187" s="37"/>
      <c r="V187" s="37"/>
      <c r="W187" s="37"/>
      <c r="X187" s="37"/>
      <c r="Y187" s="37"/>
      <c r="Z187" s="37"/>
      <c r="AA187"/>
      <c r="AB187"/>
      <c r="AC187"/>
      <c r="AD187"/>
      <c r="AE187" s="37"/>
      <c r="AF187" s="37"/>
      <c r="AG187" s="37"/>
      <c r="AH187" s="37"/>
      <c r="AI187" s="37"/>
      <c r="AJ187" s="37"/>
      <c r="AK187" s="37"/>
      <c r="AL187" s="37"/>
      <c r="AM187" s="37"/>
      <c r="AN187" s="37"/>
      <c r="AO187" s="37"/>
      <c r="AP187" s="37"/>
      <c r="AQ187" s="37"/>
      <c r="AR187" s="37"/>
      <c r="AS187" s="37"/>
      <c r="AT187" s="37"/>
      <c r="AU187" s="37"/>
      <c r="AV187" s="37"/>
      <c r="AW187" s="37"/>
      <c r="AX187" s="37"/>
      <c r="AY187" s="37"/>
      <c r="AZ187" s="37"/>
      <c r="BA187" s="37"/>
      <c r="BB187" s="37"/>
      <c r="BC187" s="197">
        <v>44977</v>
      </c>
      <c r="BD187" s="37">
        <v>2.7629999999999999</v>
      </c>
      <c r="BE187" s="196">
        <v>3.2235</v>
      </c>
    </row>
    <row r="188" spans="1:57" ht="15.75">
      <c r="A188" s="65"/>
      <c r="B188" s="37"/>
      <c r="C188" s="40"/>
      <c r="D188" s="39"/>
      <c r="E188" s="39"/>
      <c r="F188" s="39"/>
      <c r="G188" s="40"/>
      <c r="H188" s="40"/>
      <c r="I188" s="40"/>
      <c r="J188" s="40"/>
      <c r="K188" s="40"/>
      <c r="L188" s="40"/>
      <c r="M188" s="40"/>
      <c r="N188" s="40"/>
      <c r="O188" s="40"/>
      <c r="P188" s="40"/>
      <c r="Q188" s="40"/>
      <c r="R188" s="37"/>
      <c r="S188" s="37"/>
      <c r="T188" s="37"/>
      <c r="U188" s="37"/>
      <c r="V188" s="37"/>
      <c r="W188" s="37"/>
      <c r="X188" s="37"/>
      <c r="Y188" s="37"/>
      <c r="Z188" s="37"/>
      <c r="AA188"/>
      <c r="AB188"/>
      <c r="AC188"/>
      <c r="AD188"/>
      <c r="AE188" s="37"/>
      <c r="AF188" s="37"/>
      <c r="AG188" s="37"/>
      <c r="AH188" s="37"/>
      <c r="AI188" s="37"/>
      <c r="AJ188" s="37"/>
      <c r="AK188" s="37"/>
      <c r="AL188" s="37"/>
      <c r="AM188" s="37"/>
      <c r="AN188" s="37"/>
      <c r="AO188" s="37"/>
      <c r="AP188" s="37"/>
      <c r="AQ188" s="37"/>
      <c r="AR188" s="37"/>
      <c r="AS188" s="37"/>
      <c r="AT188" s="37"/>
      <c r="AU188" s="37"/>
      <c r="AV188" s="37"/>
      <c r="AW188" s="37"/>
      <c r="AX188" s="37"/>
      <c r="AY188" s="37"/>
      <c r="AZ188" s="37"/>
      <c r="BA188" s="37"/>
      <c r="BB188" s="37"/>
      <c r="BC188" s="197">
        <v>44974</v>
      </c>
      <c r="BD188" s="37">
        <v>2.7629999999999999</v>
      </c>
      <c r="BE188" s="196">
        <v>3.2235</v>
      </c>
    </row>
    <row r="189" spans="1:57" ht="15.75">
      <c r="A189" s="65"/>
      <c r="B189" s="37"/>
      <c r="C189" s="40"/>
      <c r="D189" s="39"/>
      <c r="E189" s="39"/>
      <c r="F189" s="39"/>
      <c r="G189" s="40"/>
      <c r="H189" s="40"/>
      <c r="I189" s="40"/>
      <c r="J189" s="40"/>
      <c r="K189" s="40"/>
      <c r="L189" s="40"/>
      <c r="M189" s="40"/>
      <c r="N189" s="40"/>
      <c r="O189" s="40"/>
      <c r="P189" s="40"/>
      <c r="Q189" s="40"/>
      <c r="R189" s="37"/>
      <c r="S189" s="37"/>
      <c r="T189" s="37"/>
      <c r="U189" s="37"/>
      <c r="V189" s="37"/>
      <c r="W189" s="37"/>
      <c r="X189" s="37"/>
      <c r="Y189" s="37"/>
      <c r="Z189" s="37"/>
      <c r="AA189"/>
      <c r="AB189"/>
      <c r="AC189"/>
      <c r="AD189"/>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197">
        <v>44973</v>
      </c>
      <c r="BD189" s="37">
        <v>2.7629999999999999</v>
      </c>
      <c r="BE189" s="196">
        <v>3.2235</v>
      </c>
    </row>
    <row r="190" spans="1:57" ht="15.75">
      <c r="A190" s="65"/>
      <c r="B190" s="37"/>
      <c r="C190" s="40"/>
      <c r="D190" s="39"/>
      <c r="E190" s="39"/>
      <c r="F190" s="39"/>
      <c r="G190" s="40"/>
      <c r="H190" s="40"/>
      <c r="I190" s="40"/>
      <c r="J190" s="40"/>
      <c r="K190" s="40"/>
      <c r="L190" s="40"/>
      <c r="M190" s="40"/>
      <c r="N190" s="40"/>
      <c r="O190" s="40"/>
      <c r="P190" s="40"/>
      <c r="Q190" s="40"/>
      <c r="R190" s="37"/>
      <c r="S190" s="37"/>
      <c r="T190" s="37"/>
      <c r="U190" s="37"/>
      <c r="V190" s="37"/>
      <c r="W190" s="37"/>
      <c r="X190" s="37"/>
      <c r="Y190" s="37"/>
      <c r="Z190" s="37"/>
      <c r="AA190"/>
      <c r="AB190"/>
      <c r="AC190"/>
      <c r="AD190"/>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197">
        <v>44972</v>
      </c>
      <c r="BD190" s="37">
        <v>2.7629999999999999</v>
      </c>
      <c r="BE190" s="196">
        <v>3.2235</v>
      </c>
    </row>
    <row r="191" spans="1:57" ht="15.75">
      <c r="A191" s="65"/>
      <c r="B191" s="37"/>
      <c r="C191" s="40"/>
      <c r="D191" s="39"/>
      <c r="E191" s="39"/>
      <c r="F191" s="39"/>
      <c r="G191" s="40"/>
      <c r="H191" s="40"/>
      <c r="I191" s="40"/>
      <c r="J191" s="40"/>
      <c r="K191" s="40"/>
      <c r="L191" s="40"/>
      <c r="M191" s="40"/>
      <c r="N191" s="40"/>
      <c r="O191" s="40"/>
      <c r="P191" s="40"/>
      <c r="Q191" s="40"/>
      <c r="R191" s="37"/>
      <c r="S191" s="37"/>
      <c r="T191" s="37"/>
      <c r="U191" s="37"/>
      <c r="V191" s="37"/>
      <c r="W191" s="37"/>
      <c r="X191" s="37"/>
      <c r="Y191" s="37"/>
      <c r="Z191" s="37"/>
      <c r="AA191"/>
      <c r="AB191"/>
      <c r="AC191"/>
      <c r="AD191"/>
      <c r="AE191" s="37"/>
      <c r="AF191" s="37"/>
      <c r="AG191" s="37"/>
      <c r="AH191" s="37"/>
      <c r="AI191" s="37"/>
      <c r="AJ191" s="37"/>
      <c r="AK191" s="37"/>
      <c r="AL191" s="37"/>
      <c r="AM191" s="37"/>
      <c r="AN191" s="37"/>
      <c r="AO191" s="37"/>
      <c r="AP191" s="37"/>
      <c r="AQ191" s="37"/>
      <c r="AR191" s="37"/>
      <c r="AS191" s="37"/>
      <c r="AT191" s="37"/>
      <c r="AU191" s="37"/>
      <c r="AV191" s="37"/>
      <c r="AW191" s="37"/>
      <c r="AX191" s="37"/>
      <c r="AY191" s="37"/>
      <c r="AZ191" s="37"/>
      <c r="BA191" s="37"/>
      <c r="BB191" s="37"/>
      <c r="BC191" s="197">
        <v>44971</v>
      </c>
      <c r="BD191" s="37">
        <v>2.7629999999999999</v>
      </c>
      <c r="BE191" s="196">
        <v>3.2235</v>
      </c>
    </row>
    <row r="192" spans="1:57" ht="15.75">
      <c r="A192" s="65"/>
      <c r="B192" s="37"/>
      <c r="C192" s="40"/>
      <c r="D192" s="39"/>
      <c r="E192" s="39"/>
      <c r="F192" s="39"/>
      <c r="G192" s="40"/>
      <c r="H192" s="40"/>
      <c r="I192" s="40"/>
      <c r="J192" s="40"/>
      <c r="K192" s="40"/>
      <c r="L192" s="40"/>
      <c r="M192" s="40"/>
      <c r="N192" s="40"/>
      <c r="O192" s="40"/>
      <c r="P192" s="40"/>
      <c r="Q192" s="40"/>
      <c r="R192" s="37"/>
      <c r="S192" s="37"/>
      <c r="T192" s="37"/>
      <c r="U192" s="37"/>
      <c r="V192" s="37"/>
      <c r="W192" s="37"/>
      <c r="X192" s="37"/>
      <c r="Y192" s="37"/>
      <c r="Z192" s="37"/>
      <c r="AA192"/>
      <c r="AB192"/>
      <c r="AC192"/>
      <c r="AD192"/>
      <c r="AE192" s="37"/>
      <c r="AF192" s="37"/>
      <c r="AG192" s="37"/>
      <c r="AH192" s="37"/>
      <c r="AI192" s="37"/>
      <c r="AJ192" s="37"/>
      <c r="AK192" s="37"/>
      <c r="AL192" s="37"/>
      <c r="AM192" s="37"/>
      <c r="AN192" s="37"/>
      <c r="AO192" s="37"/>
      <c r="AP192" s="37"/>
      <c r="AQ192" s="37"/>
      <c r="AR192" s="37"/>
      <c r="AS192" s="37"/>
      <c r="AT192" s="37"/>
      <c r="AU192" s="37"/>
      <c r="AV192" s="37"/>
      <c r="AW192" s="37"/>
      <c r="AX192" s="37"/>
      <c r="AY192" s="37"/>
      <c r="AZ192" s="37"/>
      <c r="BA192" s="37"/>
      <c r="BB192" s="37"/>
      <c r="BC192" s="197">
        <v>44970</v>
      </c>
      <c r="BD192" s="37">
        <v>2.7629999999999999</v>
      </c>
      <c r="BE192" s="196">
        <v>3.2235</v>
      </c>
    </row>
    <row r="193" spans="1:57" ht="15.75">
      <c r="A193" s="65"/>
      <c r="B193" s="37"/>
      <c r="C193" s="40"/>
      <c r="D193" s="39"/>
      <c r="E193" s="39"/>
      <c r="F193" s="39"/>
      <c r="G193" s="40"/>
      <c r="H193" s="40"/>
      <c r="I193" s="40"/>
      <c r="J193" s="40"/>
      <c r="K193" s="40"/>
      <c r="L193" s="40"/>
      <c r="M193" s="40"/>
      <c r="N193" s="40"/>
      <c r="O193" s="40"/>
      <c r="P193" s="40"/>
      <c r="Q193" s="40"/>
      <c r="R193" s="37"/>
      <c r="S193" s="37"/>
      <c r="T193" s="37"/>
      <c r="U193" s="37"/>
      <c r="V193" s="37"/>
      <c r="W193" s="37"/>
      <c r="X193" s="37"/>
      <c r="Y193" s="37"/>
      <c r="Z193" s="37"/>
      <c r="AA193"/>
      <c r="AB193"/>
      <c r="AC193"/>
      <c r="AD193"/>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197">
        <v>44967</v>
      </c>
      <c r="BD193" s="37">
        <v>2.7629999999999999</v>
      </c>
      <c r="BE193" s="196">
        <v>3.2235</v>
      </c>
    </row>
    <row r="194" spans="1:57" ht="15.75">
      <c r="A194" s="65"/>
      <c r="B194" s="37"/>
      <c r="C194" s="40"/>
      <c r="D194" s="39"/>
      <c r="E194" s="39"/>
      <c r="F194" s="39"/>
      <c r="G194" s="40"/>
      <c r="H194" s="40"/>
      <c r="I194" s="40"/>
      <c r="J194" s="40"/>
      <c r="K194" s="40"/>
      <c r="L194" s="40"/>
      <c r="M194" s="40"/>
      <c r="N194" s="40"/>
      <c r="O194" s="40"/>
      <c r="P194" s="40"/>
      <c r="Q194" s="40"/>
      <c r="R194" s="37"/>
      <c r="S194" s="37"/>
      <c r="T194" s="37"/>
      <c r="U194" s="37"/>
      <c r="V194" s="37"/>
      <c r="W194" s="37"/>
      <c r="X194" s="37"/>
      <c r="Y194" s="37"/>
      <c r="Z194" s="37"/>
      <c r="AA194"/>
      <c r="AB194"/>
      <c r="AC194"/>
      <c r="AD194"/>
      <c r="AE194" s="37"/>
      <c r="AF194" s="37"/>
      <c r="AG194" s="37"/>
      <c r="AH194" s="37"/>
      <c r="AI194" s="37"/>
      <c r="AJ194" s="37"/>
      <c r="AK194" s="37"/>
      <c r="AL194" s="37"/>
      <c r="AM194" s="37"/>
      <c r="AN194" s="37"/>
      <c r="AO194" s="37"/>
      <c r="AP194" s="37"/>
      <c r="AQ194" s="37"/>
      <c r="AR194" s="37"/>
      <c r="AS194" s="37"/>
      <c r="AT194" s="37"/>
      <c r="AU194" s="37"/>
      <c r="AV194" s="37"/>
      <c r="AW194" s="37"/>
      <c r="AX194" s="37"/>
      <c r="AY194" s="37"/>
      <c r="AZ194" s="37"/>
      <c r="BA194" s="37"/>
      <c r="BB194" s="37"/>
      <c r="BC194" s="197">
        <v>44966</v>
      </c>
      <c r="BD194" s="37">
        <v>2.7629999999999999</v>
      </c>
      <c r="BE194" s="196">
        <v>3.2235</v>
      </c>
    </row>
    <row r="195" spans="1:57" ht="15.75">
      <c r="A195" s="65"/>
      <c r="B195" s="37"/>
      <c r="C195" s="40"/>
      <c r="D195" s="39"/>
      <c r="E195" s="39"/>
      <c r="F195" s="39"/>
      <c r="G195" s="40"/>
      <c r="H195" s="40"/>
      <c r="I195" s="40"/>
      <c r="J195" s="40"/>
      <c r="K195" s="40"/>
      <c r="L195" s="40"/>
      <c r="M195" s="40"/>
      <c r="N195" s="40"/>
      <c r="O195" s="40"/>
      <c r="P195" s="40"/>
      <c r="Q195" s="40"/>
      <c r="R195" s="37"/>
      <c r="S195" s="37"/>
      <c r="T195" s="37"/>
      <c r="U195" s="37"/>
      <c r="V195" s="37"/>
      <c r="W195" s="37"/>
      <c r="X195" s="37"/>
      <c r="Y195" s="37"/>
      <c r="Z195" s="37"/>
      <c r="AA195"/>
      <c r="AB195"/>
      <c r="AC195"/>
      <c r="AD195"/>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197">
        <v>44965</v>
      </c>
      <c r="BD195" s="37">
        <v>2.7629999999999999</v>
      </c>
      <c r="BE195" s="196">
        <v>3.2235</v>
      </c>
    </row>
    <row r="196" spans="1:57" ht="15.75">
      <c r="A196" s="65"/>
      <c r="B196" s="37"/>
      <c r="C196" s="40"/>
      <c r="D196" s="39"/>
      <c r="E196" s="39"/>
      <c r="F196" s="39"/>
      <c r="G196" s="40"/>
      <c r="H196" s="40"/>
      <c r="I196" s="40"/>
      <c r="J196" s="40"/>
      <c r="K196" s="40"/>
      <c r="L196" s="40"/>
      <c r="M196" s="40"/>
      <c r="N196" s="40"/>
      <c r="O196" s="40"/>
      <c r="P196" s="40"/>
      <c r="Q196" s="40"/>
      <c r="R196" s="37"/>
      <c r="S196" s="37"/>
      <c r="T196" s="37"/>
      <c r="U196" s="37"/>
      <c r="V196" s="37"/>
      <c r="W196" s="37"/>
      <c r="X196" s="37"/>
      <c r="Y196" s="37"/>
      <c r="Z196" s="37"/>
      <c r="AA196"/>
      <c r="AB196"/>
      <c r="AC196"/>
      <c r="AD196"/>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197">
        <v>44964</v>
      </c>
      <c r="BD196" s="37">
        <v>2.7629999999999999</v>
      </c>
      <c r="BE196" s="196">
        <v>3.2235</v>
      </c>
    </row>
    <row r="197" spans="1:57" ht="15.75">
      <c r="A197" s="65"/>
      <c r="B197" s="37"/>
      <c r="C197" s="40"/>
      <c r="D197" s="39"/>
      <c r="E197" s="39"/>
      <c r="F197" s="39"/>
      <c r="G197" s="40"/>
      <c r="H197" s="40"/>
      <c r="I197" s="40"/>
      <c r="J197" s="40"/>
      <c r="K197" s="40"/>
      <c r="L197" s="40"/>
      <c r="M197" s="40"/>
      <c r="N197" s="40"/>
      <c r="O197" s="40"/>
      <c r="P197" s="40"/>
      <c r="Q197" s="40"/>
      <c r="R197" s="37"/>
      <c r="S197" s="37"/>
      <c r="T197" s="37"/>
      <c r="U197" s="37"/>
      <c r="V197" s="37"/>
      <c r="W197" s="37"/>
      <c r="X197" s="37"/>
      <c r="Y197" s="37"/>
      <c r="Z197" s="37"/>
      <c r="AA197"/>
      <c r="AB197"/>
      <c r="AC197"/>
      <c r="AD197"/>
      <c r="AE197" s="37"/>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197">
        <v>44963</v>
      </c>
      <c r="BD197" s="37">
        <v>2.7629999999999999</v>
      </c>
      <c r="BE197" s="196">
        <v>3.2235</v>
      </c>
    </row>
    <row r="198" spans="1:57" ht="15.75">
      <c r="A198" s="65"/>
      <c r="B198" s="37"/>
      <c r="C198" s="40"/>
      <c r="D198" s="39"/>
      <c r="E198" s="39"/>
      <c r="F198" s="39"/>
      <c r="G198" s="40"/>
      <c r="H198" s="40"/>
      <c r="I198" s="40"/>
      <c r="J198" s="40"/>
      <c r="K198" s="40"/>
      <c r="L198" s="40"/>
      <c r="M198" s="40"/>
      <c r="N198" s="40"/>
      <c r="O198" s="40"/>
      <c r="P198" s="40"/>
      <c r="Q198" s="40"/>
      <c r="R198" s="37"/>
      <c r="S198" s="37"/>
      <c r="T198" s="37"/>
      <c r="U198" s="37"/>
      <c r="V198" s="37"/>
      <c r="W198" s="37"/>
      <c r="X198" s="37"/>
      <c r="Y198" s="37"/>
      <c r="Z198" s="37"/>
      <c r="AA198"/>
      <c r="AB198"/>
      <c r="AC198"/>
      <c r="AD198"/>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197">
        <v>44960</v>
      </c>
      <c r="BD198" s="37">
        <v>2.7629999999999999</v>
      </c>
      <c r="BE198" s="196">
        <v>3.2235</v>
      </c>
    </row>
    <row r="199" spans="1:57" ht="15.75">
      <c r="A199" s="65"/>
      <c r="B199" s="37"/>
      <c r="C199" s="40"/>
      <c r="D199" s="39"/>
      <c r="E199" s="39"/>
      <c r="F199" s="39"/>
      <c r="G199" s="40"/>
      <c r="H199" s="40"/>
      <c r="I199" s="40"/>
      <c r="J199" s="40"/>
      <c r="K199" s="40"/>
      <c r="L199" s="40"/>
      <c r="M199" s="40"/>
      <c r="N199" s="40"/>
      <c r="O199" s="40"/>
      <c r="P199" s="40"/>
      <c r="Q199" s="40"/>
      <c r="R199" s="37"/>
      <c r="S199" s="37"/>
      <c r="T199" s="37"/>
      <c r="U199" s="37"/>
      <c r="V199" s="37"/>
      <c r="W199" s="37"/>
      <c r="X199" s="37"/>
      <c r="Y199" s="37"/>
      <c r="Z199" s="37"/>
      <c r="AA199"/>
      <c r="AB199"/>
      <c r="AC199"/>
      <c r="AD199"/>
      <c r="AE199" s="37"/>
      <c r="AF199" s="37"/>
      <c r="AG199" s="37"/>
      <c r="AH199" s="37"/>
      <c r="AI199" s="37"/>
      <c r="AJ199" s="37"/>
      <c r="AK199" s="37"/>
      <c r="AL199" s="37"/>
      <c r="AM199" s="37"/>
      <c r="AN199" s="37"/>
      <c r="AO199" s="37"/>
      <c r="AP199" s="37"/>
      <c r="AQ199" s="37"/>
      <c r="AR199" s="37"/>
      <c r="AS199" s="37"/>
      <c r="AT199" s="37"/>
      <c r="AU199" s="37"/>
      <c r="AV199" s="37"/>
      <c r="AW199" s="37"/>
      <c r="AX199" s="37"/>
      <c r="AY199" s="37"/>
      <c r="AZ199" s="37"/>
      <c r="BA199" s="37"/>
      <c r="BB199" s="37"/>
      <c r="BC199" s="197">
        <v>44959</v>
      </c>
      <c r="BD199" s="37">
        <v>2.7629999999999999</v>
      </c>
      <c r="BE199" s="196">
        <v>3.2235</v>
      </c>
    </row>
    <row r="200" spans="1:57" ht="15.75">
      <c r="A200" s="65"/>
      <c r="B200" s="37"/>
      <c r="C200" s="40"/>
      <c r="D200" s="39"/>
      <c r="E200" s="39"/>
      <c r="F200" s="39"/>
      <c r="G200" s="40"/>
      <c r="H200" s="40"/>
      <c r="I200" s="40"/>
      <c r="J200" s="40"/>
      <c r="K200" s="40"/>
      <c r="L200" s="40"/>
      <c r="M200" s="40"/>
      <c r="N200" s="40"/>
      <c r="O200" s="40"/>
      <c r="P200" s="40"/>
      <c r="Q200" s="40"/>
      <c r="R200" s="37"/>
      <c r="S200" s="37"/>
      <c r="T200" s="37"/>
      <c r="U200" s="37"/>
      <c r="V200" s="37"/>
      <c r="W200" s="37"/>
      <c r="X200" s="37"/>
      <c r="Y200" s="37"/>
      <c r="Z200" s="37"/>
      <c r="AA200"/>
      <c r="AB200"/>
      <c r="AC200"/>
      <c r="AD200"/>
      <c r="AE200" s="37"/>
      <c r="AF200" s="37"/>
      <c r="AG200" s="37"/>
      <c r="AH200" s="37"/>
      <c r="AI200" s="37"/>
      <c r="AJ200" s="37"/>
      <c r="AK200" s="37"/>
      <c r="AL200" s="37"/>
      <c r="AM200" s="37"/>
      <c r="AN200" s="37"/>
      <c r="AO200" s="37"/>
      <c r="AP200" s="37"/>
      <c r="AQ200" s="37"/>
      <c r="AR200" s="37"/>
      <c r="AS200" s="37"/>
      <c r="AT200" s="37"/>
      <c r="AU200" s="37"/>
      <c r="AV200" s="37"/>
      <c r="AW200" s="37"/>
      <c r="AX200" s="37"/>
      <c r="AY200" s="37"/>
      <c r="AZ200" s="37"/>
      <c r="BA200" s="37"/>
      <c r="BB200" s="37"/>
      <c r="BC200" s="197">
        <v>44958</v>
      </c>
      <c r="BD200" s="37">
        <v>2.7629999999999999</v>
      </c>
      <c r="BE200" s="196">
        <v>3.2235</v>
      </c>
    </row>
    <row r="201" spans="1:57" ht="15.75">
      <c r="A201" s="65"/>
      <c r="B201" s="37"/>
      <c r="C201" s="40"/>
      <c r="D201" s="39"/>
      <c r="E201" s="39"/>
      <c r="F201" s="39"/>
      <c r="G201" s="40"/>
      <c r="H201" s="40"/>
      <c r="I201" s="40"/>
      <c r="J201" s="40"/>
      <c r="K201" s="40"/>
      <c r="L201" s="40"/>
      <c r="M201" s="40"/>
      <c r="N201" s="40"/>
      <c r="O201" s="40"/>
      <c r="P201" s="40"/>
      <c r="Q201" s="40"/>
      <c r="R201" s="37"/>
      <c r="S201" s="37"/>
      <c r="T201" s="37"/>
      <c r="U201" s="37"/>
      <c r="V201" s="37"/>
      <c r="W201" s="37"/>
      <c r="X201" s="37"/>
      <c r="Y201" s="37"/>
      <c r="Z201" s="37"/>
      <c r="AA201"/>
      <c r="AB201"/>
      <c r="AC201"/>
      <c r="AD201"/>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197">
        <v>44957</v>
      </c>
      <c r="BD201" s="37">
        <v>2.7629999999999999</v>
      </c>
      <c r="BE201" s="196">
        <v>3.2235</v>
      </c>
    </row>
    <row r="202" spans="1:57" ht="15.75">
      <c r="A202" s="65"/>
      <c r="B202" s="37"/>
      <c r="C202" s="40"/>
      <c r="D202" s="39"/>
      <c r="E202" s="39"/>
      <c r="F202" s="39"/>
      <c r="G202" s="40"/>
      <c r="H202" s="40"/>
      <c r="I202" s="40"/>
      <c r="J202" s="40"/>
      <c r="K202" s="40"/>
      <c r="L202" s="40"/>
      <c r="M202" s="40"/>
      <c r="N202" s="40"/>
      <c r="O202" s="40"/>
      <c r="P202" s="40"/>
      <c r="Q202" s="40"/>
      <c r="R202" s="37"/>
      <c r="S202" s="37"/>
      <c r="T202" s="37"/>
      <c r="U202" s="37"/>
      <c r="V202" s="37"/>
      <c r="W202" s="37"/>
      <c r="X202" s="37"/>
      <c r="Y202" s="37"/>
      <c r="Z202" s="37"/>
      <c r="AA202"/>
      <c r="AB202"/>
      <c r="AC202"/>
      <c r="AD202"/>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197">
        <v>44956</v>
      </c>
      <c r="BD202" s="37">
        <v>2.7629999999999999</v>
      </c>
      <c r="BE202" s="196">
        <v>3.2235</v>
      </c>
    </row>
    <row r="203" spans="1:57" ht="15.75">
      <c r="A203" s="65"/>
      <c r="B203" s="37"/>
      <c r="C203" s="40"/>
      <c r="D203" s="39"/>
      <c r="E203" s="39"/>
      <c r="F203" s="39"/>
      <c r="G203" s="40"/>
      <c r="H203" s="40"/>
      <c r="I203" s="40"/>
      <c r="J203" s="40"/>
      <c r="K203" s="40"/>
      <c r="L203" s="40"/>
      <c r="M203" s="40"/>
      <c r="N203" s="40"/>
      <c r="O203" s="40"/>
      <c r="P203" s="40"/>
      <c r="Q203" s="40"/>
      <c r="R203" s="37"/>
      <c r="S203" s="37"/>
      <c r="T203" s="37"/>
      <c r="U203" s="37"/>
      <c r="V203" s="37"/>
      <c r="W203" s="37"/>
      <c r="X203" s="37"/>
      <c r="Y203" s="37"/>
      <c r="Z203" s="37"/>
      <c r="AA203"/>
      <c r="AB203"/>
      <c r="AC203"/>
      <c r="AD203"/>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197">
        <v>44953</v>
      </c>
      <c r="BD203" s="37">
        <v>2.7629999999999999</v>
      </c>
      <c r="BE203" s="196">
        <v>3.2235</v>
      </c>
    </row>
    <row r="204" spans="1:57" ht="15.75">
      <c r="A204" s="65"/>
      <c r="B204" s="37"/>
      <c r="C204" s="40"/>
      <c r="D204" s="39"/>
      <c r="E204" s="39"/>
      <c r="F204" s="39"/>
      <c r="G204" s="40"/>
      <c r="H204" s="40"/>
      <c r="I204" s="40"/>
      <c r="J204" s="40"/>
      <c r="K204" s="40"/>
      <c r="L204" s="40"/>
      <c r="M204" s="40"/>
      <c r="N204" s="40"/>
      <c r="O204" s="40"/>
      <c r="P204" s="40"/>
      <c r="Q204" s="40"/>
      <c r="R204" s="37"/>
      <c r="S204" s="37"/>
      <c r="T204" s="37"/>
      <c r="U204" s="37"/>
      <c r="V204" s="37"/>
      <c r="W204" s="37"/>
      <c r="X204" s="37"/>
      <c r="Y204" s="37"/>
      <c r="Z204" s="37"/>
      <c r="AA204"/>
      <c r="AB204"/>
      <c r="AC204"/>
      <c r="AD204"/>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197">
        <v>44952</v>
      </c>
      <c r="BD204" s="37">
        <v>2.7629999999999999</v>
      </c>
      <c r="BE204" s="196">
        <v>3.2235</v>
      </c>
    </row>
    <row r="205" spans="1:57" ht="15.75">
      <c r="A205" s="65"/>
      <c r="B205" s="37"/>
      <c r="C205" s="40"/>
      <c r="D205" s="39"/>
      <c r="E205" s="39"/>
      <c r="F205" s="39"/>
      <c r="G205" s="40"/>
      <c r="H205" s="40"/>
      <c r="I205" s="40"/>
      <c r="J205" s="40"/>
      <c r="K205" s="40"/>
      <c r="L205" s="40"/>
      <c r="M205" s="40"/>
      <c r="N205" s="40"/>
      <c r="O205" s="40"/>
      <c r="P205" s="40"/>
      <c r="Q205" s="40"/>
      <c r="R205" s="37"/>
      <c r="S205" s="37"/>
      <c r="T205" s="37"/>
      <c r="U205" s="37"/>
      <c r="V205" s="37"/>
      <c r="W205" s="37"/>
      <c r="X205" s="37"/>
      <c r="Y205" s="37"/>
      <c r="Z205" s="37"/>
      <c r="AA205"/>
      <c r="AB205"/>
      <c r="AC205"/>
      <c r="AD205"/>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197">
        <v>44951</v>
      </c>
      <c r="BD205" s="37">
        <v>2.7629999999999999</v>
      </c>
      <c r="BE205" s="196">
        <v>3.2235</v>
      </c>
    </row>
    <row r="206" spans="1:57" ht="15.75">
      <c r="A206" s="65"/>
      <c r="B206" s="37"/>
      <c r="C206" s="40"/>
      <c r="D206" s="39"/>
      <c r="E206" s="39"/>
      <c r="F206" s="39"/>
      <c r="G206" s="40"/>
      <c r="H206" s="40"/>
      <c r="I206" s="40"/>
      <c r="J206" s="40"/>
      <c r="K206" s="40"/>
      <c r="L206" s="40"/>
      <c r="M206" s="40"/>
      <c r="N206" s="40"/>
      <c r="O206" s="40"/>
      <c r="P206" s="40"/>
      <c r="Q206" s="40"/>
      <c r="R206" s="37"/>
      <c r="S206" s="37"/>
      <c r="T206" s="37"/>
      <c r="U206" s="37"/>
      <c r="V206" s="37"/>
      <c r="W206" s="37"/>
      <c r="X206" s="37"/>
      <c r="Y206" s="37"/>
      <c r="Z206" s="37"/>
      <c r="AA206"/>
      <c r="AB206"/>
      <c r="AC206"/>
      <c r="AD206"/>
      <c r="AE206" s="3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197">
        <v>44950</v>
      </c>
      <c r="BD206" s="37">
        <v>2.7629999999999999</v>
      </c>
      <c r="BE206" s="196">
        <v>3.2235</v>
      </c>
    </row>
    <row r="207" spans="1:57" ht="15.75">
      <c r="A207" s="65"/>
      <c r="B207" s="37"/>
      <c r="C207" s="40"/>
      <c r="D207" s="39"/>
      <c r="E207" s="39"/>
      <c r="F207" s="39"/>
      <c r="G207" s="40"/>
      <c r="H207" s="40"/>
      <c r="I207" s="40"/>
      <c r="J207" s="40"/>
      <c r="K207" s="40"/>
      <c r="L207" s="40"/>
      <c r="M207" s="40"/>
      <c r="N207" s="40"/>
      <c r="O207" s="40"/>
      <c r="P207" s="40"/>
      <c r="Q207" s="40"/>
      <c r="R207" s="37"/>
      <c r="S207" s="37"/>
      <c r="T207" s="37"/>
      <c r="U207" s="37"/>
      <c r="V207" s="37"/>
      <c r="W207" s="37"/>
      <c r="X207" s="37"/>
      <c r="Y207" s="37"/>
      <c r="Z207" s="37"/>
      <c r="AA207"/>
      <c r="AB207"/>
      <c r="AC207"/>
      <c r="AD20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197">
        <v>44949</v>
      </c>
      <c r="BD207" s="37">
        <v>2.7629999999999999</v>
      </c>
      <c r="BE207" s="196">
        <v>3.2235</v>
      </c>
    </row>
    <row r="208" spans="1:57" ht="15.75">
      <c r="A208" s="65"/>
      <c r="B208" s="37"/>
      <c r="C208" s="40"/>
      <c r="D208" s="39"/>
      <c r="E208" s="39"/>
      <c r="F208" s="39"/>
      <c r="G208" s="40"/>
      <c r="H208" s="40"/>
      <c r="I208" s="40"/>
      <c r="J208" s="40"/>
      <c r="K208" s="40"/>
      <c r="L208" s="40"/>
      <c r="M208" s="40"/>
      <c r="N208" s="40"/>
      <c r="O208" s="40"/>
      <c r="P208" s="40"/>
      <c r="Q208" s="40"/>
      <c r="R208" s="37"/>
      <c r="S208" s="37"/>
      <c r="T208" s="37"/>
      <c r="U208" s="37"/>
      <c r="V208" s="37"/>
      <c r="W208" s="37"/>
      <c r="X208" s="37"/>
      <c r="Y208" s="37"/>
      <c r="Z208" s="37"/>
      <c r="AA208"/>
      <c r="AB208"/>
      <c r="AC208"/>
      <c r="AD208"/>
      <c r="AE208" s="37"/>
      <c r="AF208" s="37"/>
      <c r="AG208" s="37"/>
      <c r="AH208" s="37"/>
      <c r="AI208" s="37"/>
      <c r="AJ208" s="37"/>
      <c r="AK208" s="37"/>
      <c r="AL208" s="37"/>
      <c r="AM208" s="37"/>
      <c r="AN208" s="37"/>
      <c r="AO208" s="37"/>
      <c r="AP208" s="37"/>
      <c r="AQ208" s="37"/>
      <c r="AR208" s="37"/>
      <c r="AS208" s="37"/>
      <c r="AT208" s="37"/>
      <c r="AU208" s="37"/>
      <c r="AV208" s="37"/>
      <c r="AW208" s="37"/>
      <c r="AX208" s="37"/>
      <c r="AY208" s="37"/>
      <c r="AZ208" s="37"/>
      <c r="BA208" s="37"/>
      <c r="BB208" s="37"/>
      <c r="BC208" s="197">
        <v>44946</v>
      </c>
      <c r="BD208" s="37">
        <v>2.7629999999999999</v>
      </c>
      <c r="BE208" s="196">
        <v>3.2235</v>
      </c>
    </row>
    <row r="209" spans="1:57" ht="15.75">
      <c r="A209" s="65"/>
      <c r="B209" s="37"/>
      <c r="C209" s="40"/>
      <c r="D209" s="39"/>
      <c r="E209" s="39"/>
      <c r="F209" s="39"/>
      <c r="G209" s="40"/>
      <c r="H209" s="40"/>
      <c r="I209" s="40"/>
      <c r="J209" s="40"/>
      <c r="K209" s="40"/>
      <c r="L209" s="40"/>
      <c r="M209" s="40"/>
      <c r="N209" s="40"/>
      <c r="O209" s="40"/>
      <c r="P209" s="40"/>
      <c r="Q209" s="40"/>
      <c r="R209" s="37"/>
      <c r="S209" s="37"/>
      <c r="T209" s="37"/>
      <c r="U209" s="37"/>
      <c r="V209" s="37"/>
      <c r="W209" s="37"/>
      <c r="X209" s="37"/>
      <c r="Y209" s="37"/>
      <c r="Z209" s="37"/>
      <c r="AA209"/>
      <c r="AB209"/>
      <c r="AC209"/>
      <c r="AD209"/>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197">
        <v>44945</v>
      </c>
      <c r="BD209" s="37">
        <v>2.7629999999999999</v>
      </c>
      <c r="BE209" s="196">
        <v>3.2235</v>
      </c>
    </row>
    <row r="210" spans="1:57" ht="15.75">
      <c r="A210" s="65"/>
      <c r="B210" s="37"/>
      <c r="C210" s="40"/>
      <c r="D210" s="39"/>
      <c r="E210" s="39"/>
      <c r="F210" s="39"/>
      <c r="G210" s="40"/>
      <c r="H210" s="40"/>
      <c r="I210" s="40"/>
      <c r="J210" s="40"/>
      <c r="K210" s="40"/>
      <c r="L210" s="40"/>
      <c r="M210" s="40"/>
      <c r="N210" s="40"/>
      <c r="O210" s="40"/>
      <c r="P210" s="40"/>
      <c r="Q210" s="40"/>
      <c r="R210" s="37"/>
      <c r="S210" s="37"/>
      <c r="T210" s="37"/>
      <c r="U210" s="37"/>
      <c r="V210" s="37"/>
      <c r="W210" s="37"/>
      <c r="X210" s="37"/>
      <c r="Y210" s="37"/>
      <c r="Z210" s="37"/>
      <c r="AA210"/>
      <c r="AB210"/>
      <c r="AC210"/>
      <c r="AD210"/>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197">
        <v>44944</v>
      </c>
      <c r="BD210" s="37">
        <v>2.7629999999999999</v>
      </c>
      <c r="BE210" s="196">
        <v>3.2235</v>
      </c>
    </row>
    <row r="211" spans="1:57" ht="15.75">
      <c r="A211" s="65"/>
      <c r="B211" s="37"/>
      <c r="C211" s="40"/>
      <c r="D211" s="39"/>
      <c r="E211" s="39"/>
      <c r="F211" s="39"/>
      <c r="G211" s="40"/>
      <c r="H211" s="40"/>
      <c r="I211" s="40"/>
      <c r="J211" s="40"/>
      <c r="K211" s="40"/>
      <c r="L211" s="40"/>
      <c r="M211" s="40"/>
      <c r="N211" s="40"/>
      <c r="O211" s="40"/>
      <c r="P211" s="40"/>
      <c r="Q211" s="40"/>
      <c r="R211" s="37"/>
      <c r="S211" s="37"/>
      <c r="T211" s="37"/>
      <c r="U211" s="37"/>
      <c r="V211" s="37"/>
      <c r="W211" s="37"/>
      <c r="X211" s="37"/>
      <c r="Y211" s="37"/>
      <c r="Z211" s="37"/>
      <c r="AA211"/>
      <c r="AB211"/>
      <c r="AC211"/>
      <c r="AD211"/>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197">
        <v>44943</v>
      </c>
      <c r="BD211" s="37">
        <v>2.7629999999999999</v>
      </c>
      <c r="BE211" s="196">
        <v>3.2235</v>
      </c>
    </row>
    <row r="212" spans="1:57" ht="15.75">
      <c r="A212" s="65"/>
      <c r="B212" s="37"/>
      <c r="C212" s="40"/>
      <c r="D212" s="39"/>
      <c r="E212" s="39"/>
      <c r="F212" s="39"/>
      <c r="G212" s="40"/>
      <c r="H212" s="40"/>
      <c r="I212" s="40"/>
      <c r="J212" s="40"/>
      <c r="K212" s="40"/>
      <c r="L212" s="40"/>
      <c r="M212" s="40"/>
      <c r="N212" s="40"/>
      <c r="O212" s="40"/>
      <c r="P212" s="40"/>
      <c r="Q212" s="40"/>
      <c r="R212" s="37"/>
      <c r="S212" s="37"/>
      <c r="T212" s="37"/>
      <c r="U212" s="37"/>
      <c r="V212" s="37"/>
      <c r="W212" s="37"/>
      <c r="X212" s="37"/>
      <c r="Y212" s="37"/>
      <c r="Z212" s="37"/>
      <c r="AA212"/>
      <c r="AB212"/>
      <c r="AC212"/>
      <c r="AD212"/>
      <c r="AE212" s="3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197">
        <v>44942</v>
      </c>
      <c r="BD212" s="37">
        <v>2.7629999999999999</v>
      </c>
      <c r="BE212" s="196">
        <v>3.2235</v>
      </c>
    </row>
    <row r="213" spans="1:57" ht="15.75">
      <c r="A213" s="65"/>
      <c r="B213" s="37"/>
      <c r="C213" s="40"/>
      <c r="D213" s="39"/>
      <c r="E213" s="39"/>
      <c r="F213" s="39"/>
      <c r="G213" s="40"/>
      <c r="H213" s="40"/>
      <c r="I213" s="40"/>
      <c r="J213" s="40"/>
      <c r="K213" s="40"/>
      <c r="L213" s="40"/>
      <c r="M213" s="40"/>
      <c r="N213" s="40"/>
      <c r="O213" s="40"/>
      <c r="P213" s="40"/>
      <c r="Q213" s="40"/>
      <c r="R213" s="37"/>
      <c r="S213" s="37"/>
      <c r="T213" s="37"/>
      <c r="U213" s="37"/>
      <c r="V213" s="37"/>
      <c r="W213" s="37"/>
      <c r="X213" s="37"/>
      <c r="Y213" s="37"/>
      <c r="Z213" s="37"/>
      <c r="AA213"/>
      <c r="AB213"/>
      <c r="AC213"/>
      <c r="AD213"/>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197">
        <v>44939</v>
      </c>
      <c r="BD213" s="37">
        <v>2.7629999999999999</v>
      </c>
      <c r="BE213" s="196">
        <v>3.2235</v>
      </c>
    </row>
    <row r="214" spans="1:57" ht="15.75">
      <c r="A214" s="65"/>
      <c r="B214" s="37"/>
      <c r="C214" s="40"/>
      <c r="D214" s="39"/>
      <c r="E214" s="39"/>
      <c r="F214" s="39"/>
      <c r="G214" s="40"/>
      <c r="H214" s="40"/>
      <c r="I214" s="40"/>
      <c r="J214" s="40"/>
      <c r="K214" s="40"/>
      <c r="L214" s="40"/>
      <c r="M214" s="40"/>
      <c r="N214" s="40"/>
      <c r="O214" s="40"/>
      <c r="P214" s="40"/>
      <c r="Q214" s="40"/>
      <c r="R214" s="37"/>
      <c r="S214" s="37"/>
      <c r="T214" s="37"/>
      <c r="U214" s="37"/>
      <c r="V214" s="37"/>
      <c r="W214" s="37"/>
      <c r="X214" s="37"/>
      <c r="Y214" s="37"/>
      <c r="Z214" s="37"/>
      <c r="AA214"/>
      <c r="AB214"/>
      <c r="AC214"/>
      <c r="AD214"/>
      <c r="AE214" s="37"/>
      <c r="AF214" s="37"/>
      <c r="AG214" s="37"/>
      <c r="AH214" s="37"/>
      <c r="AI214" s="37"/>
      <c r="AJ214" s="37"/>
      <c r="AK214" s="37"/>
      <c r="AL214" s="37"/>
      <c r="AM214" s="37"/>
      <c r="AN214" s="37"/>
      <c r="AO214" s="37"/>
      <c r="AP214" s="37"/>
      <c r="AQ214" s="37"/>
      <c r="AR214" s="37"/>
      <c r="AS214" s="37"/>
      <c r="AT214" s="37"/>
      <c r="AU214" s="37"/>
      <c r="AV214" s="37"/>
      <c r="AW214" s="37"/>
      <c r="AX214" s="37"/>
      <c r="AY214" s="37"/>
      <c r="AZ214" s="37"/>
      <c r="BA214" s="37"/>
      <c r="BB214" s="37"/>
      <c r="BC214" s="197">
        <v>44938</v>
      </c>
      <c r="BD214" s="37">
        <v>2.7629999999999999</v>
      </c>
      <c r="BE214" s="196">
        <v>3.2235</v>
      </c>
    </row>
    <row r="215" spans="1:57" ht="15.75">
      <c r="A215" s="65"/>
      <c r="B215" s="37"/>
      <c r="C215" s="40"/>
      <c r="D215" s="39"/>
      <c r="E215" s="39"/>
      <c r="F215" s="39"/>
      <c r="G215" s="40"/>
      <c r="H215" s="40"/>
      <c r="I215" s="40"/>
      <c r="J215" s="40"/>
      <c r="K215" s="40"/>
      <c r="L215" s="40"/>
      <c r="M215" s="40"/>
      <c r="N215" s="40"/>
      <c r="O215" s="40"/>
      <c r="P215" s="40"/>
      <c r="Q215" s="40"/>
      <c r="R215" s="37"/>
      <c r="S215" s="37"/>
      <c r="T215" s="37"/>
      <c r="U215" s="37"/>
      <c r="V215" s="37"/>
      <c r="W215" s="37"/>
      <c r="X215" s="37"/>
      <c r="Y215" s="37"/>
      <c r="Z215" s="37"/>
      <c r="AA215"/>
      <c r="AB215"/>
      <c r="AC215"/>
      <c r="AD215"/>
      <c r="AE215" s="37"/>
      <c r="AF215" s="37"/>
      <c r="AG215" s="37"/>
      <c r="AH215" s="37"/>
      <c r="AI215" s="37"/>
      <c r="AJ215" s="37"/>
      <c r="AK215" s="37"/>
      <c r="AL215" s="37"/>
      <c r="AM215" s="37"/>
      <c r="AN215" s="37"/>
      <c r="AO215" s="37"/>
      <c r="AP215" s="37"/>
      <c r="AQ215" s="37"/>
      <c r="AR215" s="37"/>
      <c r="AS215" s="37"/>
      <c r="AT215" s="37"/>
      <c r="AU215" s="37"/>
      <c r="AV215" s="37"/>
      <c r="AW215" s="37"/>
      <c r="AX215" s="37"/>
      <c r="AY215" s="37"/>
      <c r="AZ215" s="37"/>
      <c r="BA215" s="37"/>
      <c r="BB215" s="37"/>
      <c r="BC215" s="197">
        <v>44937</v>
      </c>
      <c r="BD215" s="37">
        <v>2.7629999999999999</v>
      </c>
      <c r="BE215" s="196">
        <v>3.2235</v>
      </c>
    </row>
    <row r="216" spans="1:57" ht="15.75">
      <c r="A216" s="65"/>
      <c r="B216" s="37"/>
      <c r="C216" s="40"/>
      <c r="D216" s="39"/>
      <c r="E216" s="39"/>
      <c r="F216" s="39"/>
      <c r="G216" s="40"/>
      <c r="H216" s="40"/>
      <c r="I216" s="40"/>
      <c r="J216" s="40"/>
      <c r="K216" s="40"/>
      <c r="L216" s="40"/>
      <c r="M216" s="40"/>
      <c r="N216" s="40"/>
      <c r="O216" s="40"/>
      <c r="P216" s="40"/>
      <c r="Q216" s="40"/>
      <c r="R216" s="37"/>
      <c r="S216" s="37"/>
      <c r="T216" s="37"/>
      <c r="U216" s="37"/>
      <c r="V216" s="37"/>
      <c r="W216" s="37"/>
      <c r="X216" s="37"/>
      <c r="Y216" s="37"/>
      <c r="Z216" s="37"/>
      <c r="AA216"/>
      <c r="AB216"/>
      <c r="AC216"/>
      <c r="AD216"/>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197">
        <v>44936</v>
      </c>
      <c r="BD216" s="37">
        <v>2.7629999999999999</v>
      </c>
      <c r="BE216" s="196">
        <v>3.2235</v>
      </c>
    </row>
    <row r="217" spans="1:57" ht="15.75">
      <c r="A217" s="65"/>
      <c r="B217" s="37"/>
      <c r="C217" s="40"/>
      <c r="D217" s="39"/>
      <c r="E217" s="39"/>
      <c r="F217" s="39"/>
      <c r="G217" s="40"/>
      <c r="H217" s="40"/>
      <c r="I217" s="40"/>
      <c r="J217" s="40"/>
      <c r="K217" s="40"/>
      <c r="L217" s="40"/>
      <c r="M217" s="40"/>
      <c r="N217" s="40"/>
      <c r="O217" s="40"/>
      <c r="P217" s="40"/>
      <c r="Q217" s="40"/>
      <c r="R217" s="37"/>
      <c r="S217" s="37"/>
      <c r="T217" s="37"/>
      <c r="U217" s="37"/>
      <c r="V217" s="37"/>
      <c r="W217" s="37"/>
      <c r="X217" s="37"/>
      <c r="Y217" s="37"/>
      <c r="Z217" s="37"/>
      <c r="AA217"/>
      <c r="AB217"/>
      <c r="AC217"/>
      <c r="AD217"/>
      <c r="AE217" s="37"/>
      <c r="AF217" s="37"/>
      <c r="AG217" s="37"/>
      <c r="AH217" s="37"/>
      <c r="AI217" s="37"/>
      <c r="AJ217" s="37"/>
      <c r="AK217" s="37"/>
      <c r="AL217" s="37"/>
      <c r="AM217" s="37"/>
      <c r="AN217" s="37"/>
      <c r="AO217" s="37"/>
      <c r="AP217" s="37"/>
      <c r="AQ217" s="37"/>
      <c r="AR217" s="37"/>
      <c r="AS217" s="37"/>
      <c r="AT217" s="37"/>
      <c r="AU217" s="37"/>
      <c r="AV217" s="37"/>
      <c r="AW217" s="37"/>
      <c r="AX217" s="37"/>
      <c r="AY217" s="37"/>
      <c r="AZ217" s="37"/>
      <c r="BA217" s="37"/>
      <c r="BB217" s="37"/>
      <c r="BC217" s="197">
        <v>44935</v>
      </c>
      <c r="BD217" s="37">
        <v>2.7629999999999999</v>
      </c>
      <c r="BE217" s="196">
        <v>3.2235</v>
      </c>
    </row>
    <row r="218" spans="1:57" ht="15.75">
      <c r="A218" s="65"/>
      <c r="B218" s="37"/>
      <c r="C218" s="40"/>
      <c r="D218" s="39"/>
      <c r="E218" s="39"/>
      <c r="F218" s="39"/>
      <c r="G218" s="40"/>
      <c r="H218" s="40"/>
      <c r="I218" s="40"/>
      <c r="J218" s="40"/>
      <c r="K218" s="40"/>
      <c r="L218" s="40"/>
      <c r="M218" s="40"/>
      <c r="N218" s="40"/>
      <c r="O218" s="40"/>
      <c r="P218" s="40"/>
      <c r="Q218" s="40"/>
      <c r="R218" s="37"/>
      <c r="S218" s="37"/>
      <c r="T218" s="37"/>
      <c r="U218" s="37"/>
      <c r="V218" s="37"/>
      <c r="W218" s="37"/>
      <c r="X218" s="37"/>
      <c r="Y218" s="37"/>
      <c r="Z218" s="37"/>
      <c r="AA218"/>
      <c r="AB218"/>
      <c r="AC218"/>
      <c r="AD218"/>
      <c r="AE218" s="37"/>
      <c r="AF218" s="37"/>
      <c r="AG218" s="37"/>
      <c r="AH218" s="37"/>
      <c r="AI218" s="37"/>
      <c r="AJ218" s="37"/>
      <c r="AK218" s="37"/>
      <c r="AL218" s="37"/>
      <c r="AM218" s="37"/>
      <c r="AN218" s="37"/>
      <c r="AO218" s="37"/>
      <c r="AP218" s="37"/>
      <c r="AQ218" s="37"/>
      <c r="AR218" s="37"/>
      <c r="AS218" s="37"/>
      <c r="AT218" s="37"/>
      <c r="AU218" s="37"/>
      <c r="AV218" s="37"/>
      <c r="AW218" s="37"/>
      <c r="AX218" s="37"/>
      <c r="AY218" s="37"/>
      <c r="AZ218" s="37"/>
      <c r="BA218" s="37"/>
      <c r="BB218" s="37"/>
      <c r="BC218" s="197">
        <v>44932</v>
      </c>
      <c r="BD218" s="37">
        <v>2.7629999999999999</v>
      </c>
      <c r="BE218" s="196">
        <v>3.2235</v>
      </c>
    </row>
    <row r="219" spans="1:57" ht="15.75">
      <c r="A219" s="65"/>
      <c r="B219" s="37"/>
      <c r="C219" s="40"/>
      <c r="D219" s="39"/>
      <c r="E219" s="39"/>
      <c r="F219" s="39"/>
      <c r="G219" s="40"/>
      <c r="H219" s="40"/>
      <c r="I219" s="40"/>
      <c r="J219" s="40"/>
      <c r="K219" s="40"/>
      <c r="L219" s="40"/>
      <c r="M219" s="40"/>
      <c r="N219" s="40"/>
      <c r="O219" s="40"/>
      <c r="P219" s="40"/>
      <c r="Q219" s="40"/>
      <c r="R219" s="37"/>
      <c r="S219" s="37"/>
      <c r="T219" s="37"/>
      <c r="U219" s="37"/>
      <c r="V219" s="37"/>
      <c r="W219" s="37"/>
      <c r="X219" s="37"/>
      <c r="Y219" s="37"/>
      <c r="Z219" s="37"/>
      <c r="AA219"/>
      <c r="AB219"/>
      <c r="AC219"/>
      <c r="AD219"/>
      <c r="AE219" s="3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197">
        <v>44931</v>
      </c>
      <c r="BD219" s="37">
        <v>2.7629999999999999</v>
      </c>
      <c r="BE219" s="196">
        <v>3.2235</v>
      </c>
    </row>
    <row r="220" spans="1:57" ht="15.75">
      <c r="A220" s="65"/>
      <c r="B220" s="37"/>
      <c r="C220" s="40"/>
      <c r="D220" s="39"/>
      <c r="E220" s="39"/>
      <c r="F220" s="39"/>
      <c r="G220" s="40"/>
      <c r="H220" s="40"/>
      <c r="I220" s="40"/>
      <c r="J220" s="40"/>
      <c r="K220" s="40"/>
      <c r="L220" s="40"/>
      <c r="M220" s="40"/>
      <c r="N220" s="40"/>
      <c r="O220" s="40"/>
      <c r="P220" s="40"/>
      <c r="Q220" s="40"/>
      <c r="R220" s="37"/>
      <c r="S220" s="37"/>
      <c r="T220" s="37"/>
      <c r="U220" s="37"/>
      <c r="V220" s="37"/>
      <c r="W220" s="37"/>
      <c r="X220" s="37"/>
      <c r="Y220" s="37"/>
      <c r="Z220" s="37"/>
      <c r="AA220"/>
      <c r="AB220"/>
      <c r="AC220"/>
      <c r="AD220"/>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197">
        <v>44930</v>
      </c>
      <c r="BD220" s="37">
        <v>2.7629999999999999</v>
      </c>
      <c r="BE220" s="196">
        <v>3.2235</v>
      </c>
    </row>
    <row r="221" spans="1:57" ht="15.75">
      <c r="A221" s="65"/>
      <c r="B221" s="37"/>
      <c r="C221" s="40"/>
      <c r="D221" s="39"/>
      <c r="E221" s="39"/>
      <c r="F221" s="39"/>
      <c r="G221" s="40"/>
      <c r="H221" s="40"/>
      <c r="I221" s="40"/>
      <c r="J221" s="40"/>
      <c r="K221" s="40"/>
      <c r="L221" s="40"/>
      <c r="M221" s="40"/>
      <c r="N221" s="40"/>
      <c r="O221" s="40"/>
      <c r="P221" s="40"/>
      <c r="Q221" s="40"/>
      <c r="R221" s="37"/>
      <c r="S221" s="37"/>
      <c r="T221" s="37"/>
      <c r="U221" s="37"/>
      <c r="V221" s="37"/>
      <c r="W221" s="37"/>
      <c r="X221" s="37"/>
      <c r="Y221" s="37"/>
      <c r="Z221" s="37"/>
      <c r="AA221"/>
      <c r="AB221"/>
      <c r="AC221"/>
      <c r="AD221"/>
      <c r="AE221" s="37"/>
      <c r="AF221" s="37"/>
      <c r="AG221" s="37"/>
      <c r="AH221" s="37"/>
      <c r="AI221" s="37"/>
      <c r="AJ221" s="37"/>
      <c r="AK221" s="37"/>
      <c r="AL221" s="37"/>
      <c r="AM221" s="37"/>
      <c r="AN221" s="37"/>
      <c r="AO221" s="37"/>
      <c r="AP221" s="37"/>
      <c r="AQ221" s="37"/>
      <c r="AR221" s="37"/>
      <c r="AS221" s="37"/>
      <c r="AT221" s="37"/>
      <c r="AU221" s="37"/>
      <c r="AV221" s="37"/>
      <c r="AW221" s="37"/>
      <c r="AX221" s="37"/>
      <c r="AY221" s="37"/>
      <c r="AZ221" s="37"/>
      <c r="BA221" s="37"/>
      <c r="BB221" s="37"/>
      <c r="BC221" s="197">
        <v>44929</v>
      </c>
      <c r="BD221" s="37">
        <v>2.7629999999999999</v>
      </c>
      <c r="BE221" s="196">
        <v>3.2235</v>
      </c>
    </row>
    <row r="222" spans="1:57" ht="15.75">
      <c r="A222" s="65"/>
      <c r="B222" s="37"/>
      <c r="C222" s="40"/>
      <c r="D222" s="39"/>
      <c r="E222" s="39"/>
      <c r="F222" s="39"/>
      <c r="G222" s="40"/>
      <c r="H222" s="40"/>
      <c r="I222" s="40"/>
      <c r="J222" s="40"/>
      <c r="K222" s="40"/>
      <c r="L222" s="40"/>
      <c r="M222" s="40"/>
      <c r="N222" s="40"/>
      <c r="O222" s="40"/>
      <c r="P222" s="40"/>
      <c r="Q222" s="40"/>
      <c r="R222" s="37"/>
      <c r="S222" s="37"/>
      <c r="T222" s="37"/>
      <c r="U222" s="37"/>
      <c r="V222" s="37"/>
      <c r="W222" s="37"/>
      <c r="X222" s="37"/>
      <c r="Y222" s="37"/>
      <c r="Z222" s="37"/>
      <c r="AA222"/>
      <c r="AB222"/>
      <c r="AC222"/>
      <c r="AD222"/>
      <c r="AE222" s="37"/>
      <c r="AF222" s="37"/>
      <c r="AG222" s="37"/>
      <c r="AH222" s="37"/>
      <c r="AI222" s="37"/>
      <c r="AJ222" s="37"/>
      <c r="AK222" s="37"/>
      <c r="AL222" s="37"/>
      <c r="AM222" s="37"/>
      <c r="AN222" s="37"/>
      <c r="AO222" s="37"/>
      <c r="AP222" s="37"/>
      <c r="AQ222" s="37"/>
      <c r="AR222" s="37"/>
      <c r="AS222" s="37"/>
      <c r="AT222" s="37"/>
      <c r="AU222" s="37"/>
      <c r="AV222" s="37"/>
      <c r="AW222" s="37"/>
      <c r="AX222" s="37"/>
      <c r="AY222" s="37"/>
      <c r="AZ222" s="37"/>
      <c r="BA222" s="37"/>
      <c r="BB222" s="37"/>
      <c r="BC222" s="197">
        <v>44928</v>
      </c>
      <c r="BD222" s="37">
        <v>2.7629999999999999</v>
      </c>
      <c r="BE222" s="196">
        <v>3.2235</v>
      </c>
    </row>
    <row r="223" spans="1:57" ht="15.75">
      <c r="A223" s="65"/>
      <c r="B223" s="37"/>
      <c r="C223" s="40"/>
      <c r="D223" s="39"/>
      <c r="E223" s="39"/>
      <c r="F223" s="39"/>
      <c r="G223" s="40"/>
      <c r="H223" s="40"/>
      <c r="I223" s="40"/>
      <c r="J223" s="40"/>
      <c r="K223" s="40"/>
      <c r="L223" s="40"/>
      <c r="M223" s="40"/>
      <c r="N223" s="40"/>
      <c r="O223" s="40"/>
      <c r="P223" s="40"/>
      <c r="Q223" s="40"/>
      <c r="R223" s="37"/>
      <c r="S223" s="37"/>
      <c r="T223" s="37"/>
      <c r="U223" s="37"/>
      <c r="V223" s="37"/>
      <c r="W223" s="37"/>
      <c r="X223" s="37"/>
      <c r="Y223" s="37"/>
      <c r="Z223" s="37"/>
      <c r="AA223"/>
      <c r="AB223"/>
      <c r="AC223"/>
      <c r="AD223"/>
      <c r="AE223" s="37"/>
      <c r="AF223" s="37"/>
      <c r="AG223" s="37"/>
      <c r="AH223" s="37"/>
      <c r="AI223" s="37"/>
      <c r="AJ223" s="37"/>
      <c r="AK223" s="37"/>
      <c r="AL223" s="37"/>
      <c r="AM223" s="37"/>
      <c r="AN223" s="37"/>
      <c r="AO223" s="37"/>
      <c r="AP223" s="37"/>
      <c r="AQ223" s="37"/>
      <c r="AR223" s="37"/>
      <c r="AS223" s="37"/>
      <c r="AT223" s="37"/>
      <c r="AU223" s="37"/>
      <c r="AV223" s="37"/>
      <c r="AW223" s="37"/>
      <c r="AX223" s="37"/>
      <c r="AY223" s="37"/>
      <c r="AZ223" s="37"/>
      <c r="BA223" s="37"/>
      <c r="BB223" s="37"/>
      <c r="BC223" s="197">
        <v>44925</v>
      </c>
      <c r="BD223" s="37">
        <v>2.7629999999999999</v>
      </c>
      <c r="BE223" s="196">
        <v>3.2235</v>
      </c>
    </row>
    <row r="224" spans="1:57" ht="15.75">
      <c r="A224" s="65"/>
      <c r="B224" s="37"/>
      <c r="C224" s="40"/>
      <c r="D224" s="39"/>
      <c r="E224" s="39"/>
      <c r="F224" s="39"/>
      <c r="G224" s="40"/>
      <c r="H224" s="40"/>
      <c r="I224" s="40"/>
      <c r="J224" s="40"/>
      <c r="K224" s="40"/>
      <c r="L224" s="40"/>
      <c r="M224" s="40"/>
      <c r="N224" s="40"/>
      <c r="O224" s="40"/>
      <c r="P224" s="40"/>
      <c r="Q224" s="40"/>
      <c r="R224" s="37"/>
      <c r="S224" s="37"/>
      <c r="T224" s="37"/>
      <c r="U224" s="37"/>
      <c r="V224" s="37"/>
      <c r="W224" s="37"/>
      <c r="X224" s="37"/>
      <c r="Y224" s="37"/>
      <c r="Z224" s="37"/>
      <c r="AA224"/>
      <c r="AB224"/>
      <c r="AC224"/>
      <c r="AD224"/>
      <c r="AE224" s="37"/>
      <c r="AF224" s="37"/>
      <c r="AG224" s="37"/>
      <c r="AH224" s="37"/>
      <c r="AI224" s="37"/>
      <c r="AJ224" s="37"/>
      <c r="AK224" s="37"/>
      <c r="AL224" s="37"/>
      <c r="AM224" s="37"/>
      <c r="AN224" s="37"/>
      <c r="AO224" s="37"/>
      <c r="AP224" s="37"/>
      <c r="AQ224" s="37"/>
      <c r="AR224" s="37"/>
      <c r="AS224" s="37"/>
      <c r="AT224" s="37"/>
      <c r="AU224" s="37"/>
      <c r="AV224" s="37"/>
      <c r="AW224" s="37"/>
      <c r="AX224" s="37"/>
      <c r="AY224" s="37"/>
      <c r="AZ224" s="37"/>
      <c r="BA224" s="37"/>
      <c r="BB224" s="37"/>
      <c r="BC224" s="197">
        <v>44924</v>
      </c>
      <c r="BD224" s="37">
        <v>2.7629999999999999</v>
      </c>
      <c r="BE224" s="196">
        <v>3.2235</v>
      </c>
    </row>
    <row r="225" spans="1:57" ht="15.75">
      <c r="A225" s="65"/>
      <c r="B225" s="37"/>
      <c r="C225" s="40"/>
      <c r="D225" s="39"/>
      <c r="E225" s="39"/>
      <c r="F225" s="39"/>
      <c r="G225" s="40"/>
      <c r="H225" s="40"/>
      <c r="I225" s="40"/>
      <c r="J225" s="40"/>
      <c r="K225" s="40"/>
      <c r="L225" s="40"/>
      <c r="M225" s="40"/>
      <c r="N225" s="40"/>
      <c r="O225" s="40"/>
      <c r="P225" s="40"/>
      <c r="Q225" s="40"/>
      <c r="R225" s="37"/>
      <c r="S225" s="37"/>
      <c r="T225" s="37"/>
      <c r="U225" s="37"/>
      <c r="V225" s="37"/>
      <c r="W225" s="37"/>
      <c r="X225" s="37"/>
      <c r="Y225" s="37"/>
      <c r="Z225" s="37"/>
      <c r="AA225"/>
      <c r="AB225"/>
      <c r="AC225"/>
      <c r="AD225"/>
      <c r="AE225" s="37"/>
      <c r="AF225" s="37"/>
      <c r="AG225" s="37"/>
      <c r="AH225" s="37"/>
      <c r="AI225" s="37"/>
      <c r="AJ225" s="37"/>
      <c r="AK225" s="37"/>
      <c r="AL225" s="37"/>
      <c r="AM225" s="37"/>
      <c r="AN225" s="37"/>
      <c r="AO225" s="37"/>
      <c r="AP225" s="37"/>
      <c r="AQ225" s="37"/>
      <c r="AR225" s="37"/>
      <c r="AS225" s="37"/>
      <c r="AT225" s="37"/>
      <c r="AU225" s="37"/>
      <c r="AV225" s="37"/>
      <c r="AW225" s="37"/>
      <c r="AX225" s="37"/>
      <c r="AY225" s="37"/>
      <c r="AZ225" s="37"/>
      <c r="BA225" s="37"/>
      <c r="BB225" s="37"/>
      <c r="BC225" s="197">
        <v>44923</v>
      </c>
      <c r="BD225" s="37">
        <v>2.7629999999999999</v>
      </c>
      <c r="BE225" s="196">
        <v>3.2235</v>
      </c>
    </row>
    <row r="226" spans="1:57" ht="15.75">
      <c r="A226" s="65"/>
      <c r="B226" s="37"/>
      <c r="C226" s="40"/>
      <c r="D226" s="39"/>
      <c r="E226" s="39"/>
      <c r="F226" s="39"/>
      <c r="G226" s="40"/>
      <c r="H226" s="40"/>
      <c r="I226" s="40"/>
      <c r="J226" s="40"/>
      <c r="K226" s="40"/>
      <c r="L226" s="40"/>
      <c r="M226" s="40"/>
      <c r="N226" s="40"/>
      <c r="O226" s="40"/>
      <c r="P226" s="40"/>
      <c r="Q226" s="40"/>
      <c r="R226" s="37"/>
      <c r="S226" s="37"/>
      <c r="T226" s="37"/>
      <c r="U226" s="37"/>
      <c r="V226" s="37"/>
      <c r="W226" s="37"/>
      <c r="X226" s="37"/>
      <c r="Y226" s="37"/>
      <c r="Z226" s="37"/>
      <c r="AA226"/>
      <c r="AB226"/>
      <c r="AC226"/>
      <c r="AD226"/>
      <c r="AE226" s="37"/>
      <c r="AF226" s="37"/>
      <c r="AG226" s="37"/>
      <c r="AH226" s="37"/>
      <c r="AI226" s="37"/>
      <c r="AJ226" s="37"/>
      <c r="AK226" s="37"/>
      <c r="AL226" s="37"/>
      <c r="AM226" s="37"/>
      <c r="AN226" s="37"/>
      <c r="AO226" s="37"/>
      <c r="AP226" s="37"/>
      <c r="AQ226" s="37"/>
      <c r="AR226" s="37"/>
      <c r="AS226" s="37"/>
      <c r="AT226" s="37"/>
      <c r="AU226" s="37"/>
      <c r="AV226" s="37"/>
      <c r="AW226" s="37"/>
      <c r="AX226" s="37"/>
      <c r="AY226" s="37"/>
      <c r="AZ226" s="37"/>
      <c r="BA226" s="37"/>
      <c r="BB226" s="37"/>
      <c r="BC226" s="197">
        <v>44922</v>
      </c>
      <c r="BD226" s="37">
        <v>2.7629999999999999</v>
      </c>
      <c r="BE226" s="196">
        <v>3.2235</v>
      </c>
    </row>
    <row r="227" spans="1:57" ht="15.75">
      <c r="A227" s="65"/>
      <c r="B227" s="37"/>
      <c r="C227" s="40"/>
      <c r="D227" s="39"/>
      <c r="E227" s="39"/>
      <c r="F227" s="39"/>
      <c r="G227" s="40"/>
      <c r="H227" s="40"/>
      <c r="I227" s="40"/>
      <c r="J227" s="40"/>
      <c r="K227" s="40"/>
      <c r="L227" s="40"/>
      <c r="M227" s="40"/>
      <c r="N227" s="40"/>
      <c r="O227" s="40"/>
      <c r="P227" s="40"/>
      <c r="Q227" s="40"/>
      <c r="R227" s="37"/>
      <c r="S227" s="37"/>
      <c r="T227" s="37"/>
      <c r="U227" s="37"/>
      <c r="V227" s="37"/>
      <c r="W227" s="37"/>
      <c r="X227" s="37"/>
      <c r="Y227" s="37"/>
      <c r="Z227" s="37"/>
      <c r="AA227"/>
      <c r="AB227"/>
      <c r="AC227"/>
      <c r="AD227"/>
      <c r="AE227" s="3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197">
        <v>44921</v>
      </c>
      <c r="BD227" s="37">
        <v>2.7629999999999999</v>
      </c>
      <c r="BE227" s="196">
        <v>3.2235</v>
      </c>
    </row>
    <row r="228" spans="1:57" ht="15.75">
      <c r="A228" s="65"/>
      <c r="B228" s="37"/>
      <c r="C228" s="40"/>
      <c r="D228" s="39"/>
      <c r="E228" s="39"/>
      <c r="F228" s="39"/>
      <c r="G228" s="40"/>
      <c r="H228" s="40"/>
      <c r="I228" s="40"/>
      <c r="J228" s="40"/>
      <c r="K228" s="40"/>
      <c r="L228" s="40"/>
      <c r="M228" s="40"/>
      <c r="N228" s="40"/>
      <c r="O228" s="40"/>
      <c r="P228" s="40"/>
      <c r="Q228" s="40"/>
      <c r="R228" s="37"/>
      <c r="S228" s="37"/>
      <c r="T228" s="37"/>
      <c r="U228" s="37"/>
      <c r="V228" s="37"/>
      <c r="W228" s="37"/>
      <c r="X228" s="37"/>
      <c r="Y228" s="37"/>
      <c r="Z228" s="37"/>
      <c r="AA228"/>
      <c r="AB228"/>
      <c r="AC228"/>
      <c r="AD228"/>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197">
        <v>44918</v>
      </c>
      <c r="BD228" s="37">
        <v>2.7629999999999999</v>
      </c>
      <c r="BE228" s="196">
        <v>3.2235</v>
      </c>
    </row>
    <row r="229" spans="1:57" ht="15.75">
      <c r="A229" s="65"/>
      <c r="B229" s="37"/>
      <c r="C229" s="40"/>
      <c r="D229" s="39"/>
      <c r="E229" s="39"/>
      <c r="F229" s="39"/>
      <c r="G229" s="40"/>
      <c r="H229" s="40"/>
      <c r="I229" s="40"/>
      <c r="J229" s="40"/>
      <c r="K229" s="40"/>
      <c r="L229" s="40"/>
      <c r="M229" s="40"/>
      <c r="N229" s="40"/>
      <c r="O229" s="40"/>
      <c r="P229" s="40"/>
      <c r="Q229" s="40"/>
      <c r="R229" s="37"/>
      <c r="S229" s="37"/>
      <c r="T229" s="37"/>
      <c r="U229" s="37"/>
      <c r="V229" s="37"/>
      <c r="W229" s="37"/>
      <c r="X229" s="37"/>
      <c r="Y229" s="37"/>
      <c r="Z229" s="37"/>
      <c r="AA229"/>
      <c r="AB229"/>
      <c r="AC229"/>
      <c r="AD229"/>
      <c r="AE229" s="37"/>
      <c r="AF229" s="37"/>
      <c r="AG229" s="37"/>
      <c r="AH229" s="37"/>
      <c r="AI229" s="37"/>
      <c r="AJ229" s="37"/>
      <c r="AK229" s="37"/>
      <c r="AL229" s="37"/>
      <c r="AM229" s="37"/>
      <c r="AN229" s="37"/>
      <c r="AO229" s="37"/>
      <c r="AP229" s="37"/>
      <c r="AQ229" s="37"/>
      <c r="AR229" s="37"/>
      <c r="AS229" s="37"/>
      <c r="AT229" s="37"/>
      <c r="AU229" s="37"/>
      <c r="AV229" s="37"/>
      <c r="AW229" s="37"/>
      <c r="AX229" s="37"/>
      <c r="AY229" s="37"/>
      <c r="AZ229" s="37"/>
      <c r="BA229" s="37"/>
      <c r="BB229" s="37"/>
      <c r="BC229" s="197">
        <v>44917</v>
      </c>
      <c r="BD229" s="37">
        <v>2.7629999999999999</v>
      </c>
      <c r="BE229" s="196">
        <v>3.2235</v>
      </c>
    </row>
    <row r="230" spans="1:57" ht="15.75">
      <c r="A230" s="65"/>
      <c r="B230" s="37"/>
      <c r="C230" s="40"/>
      <c r="D230" s="39"/>
      <c r="E230" s="39"/>
      <c r="F230" s="39"/>
      <c r="G230" s="40"/>
      <c r="H230" s="40"/>
      <c r="I230" s="40"/>
      <c r="J230" s="40"/>
      <c r="K230" s="40"/>
      <c r="L230" s="40"/>
      <c r="M230" s="40"/>
      <c r="N230" s="40"/>
      <c r="O230" s="40"/>
      <c r="P230" s="40"/>
      <c r="Q230" s="40"/>
      <c r="R230" s="37"/>
      <c r="S230" s="37"/>
      <c r="T230" s="37"/>
      <c r="U230" s="37"/>
      <c r="V230" s="37"/>
      <c r="W230" s="37"/>
      <c r="X230" s="37"/>
      <c r="Y230" s="37"/>
      <c r="Z230" s="37"/>
      <c r="AA230"/>
      <c r="AB230"/>
      <c r="AC230"/>
      <c r="AD230"/>
      <c r="AE230" s="37"/>
      <c r="AF230" s="37"/>
      <c r="AG230" s="37"/>
      <c r="AH230" s="37"/>
      <c r="AI230" s="37"/>
      <c r="AJ230" s="37"/>
      <c r="AK230" s="37"/>
      <c r="AL230" s="37"/>
      <c r="AM230" s="37"/>
      <c r="AN230" s="37"/>
      <c r="AO230" s="37"/>
      <c r="AP230" s="37"/>
      <c r="AQ230" s="37"/>
      <c r="AR230" s="37"/>
      <c r="AS230" s="37"/>
      <c r="AT230" s="37"/>
      <c r="AU230" s="37"/>
      <c r="AV230" s="37"/>
      <c r="AW230" s="37"/>
      <c r="AX230" s="37"/>
      <c r="AY230" s="37"/>
      <c r="AZ230" s="37"/>
      <c r="BA230" s="37"/>
      <c r="BB230" s="37"/>
      <c r="BC230" s="197">
        <v>44916</v>
      </c>
      <c r="BD230" s="37">
        <v>2.7629999999999999</v>
      </c>
      <c r="BE230" s="196">
        <v>3.2235</v>
      </c>
    </row>
    <row r="231" spans="1:57" ht="15.75">
      <c r="A231" s="65"/>
      <c r="B231" s="37"/>
      <c r="C231" s="40"/>
      <c r="D231" s="39"/>
      <c r="E231" s="39"/>
      <c r="F231" s="39"/>
      <c r="G231" s="40"/>
      <c r="H231" s="40"/>
      <c r="I231" s="40"/>
      <c r="J231" s="40"/>
      <c r="K231" s="40"/>
      <c r="L231" s="40"/>
      <c r="M231" s="40"/>
      <c r="N231" s="40"/>
      <c r="O231" s="40"/>
      <c r="P231" s="40"/>
      <c r="Q231" s="40"/>
      <c r="R231" s="37"/>
      <c r="S231" s="37"/>
      <c r="T231" s="37"/>
      <c r="U231" s="37"/>
      <c r="V231" s="37"/>
      <c r="W231" s="37"/>
      <c r="X231" s="37"/>
      <c r="Y231" s="37"/>
      <c r="Z231" s="37"/>
      <c r="AA231"/>
      <c r="AB231"/>
      <c r="AC231"/>
      <c r="AD231"/>
      <c r="AE231" s="37"/>
      <c r="AF231" s="37"/>
      <c r="AG231" s="37"/>
      <c r="AH231" s="37"/>
      <c r="AI231" s="37"/>
      <c r="AJ231" s="37"/>
      <c r="AK231" s="37"/>
      <c r="AL231" s="37"/>
      <c r="AM231" s="37"/>
      <c r="AN231" s="37"/>
      <c r="AO231" s="37"/>
      <c r="AP231" s="37"/>
      <c r="AQ231" s="37"/>
      <c r="AR231" s="37"/>
      <c r="AS231" s="37"/>
      <c r="AT231" s="37"/>
      <c r="AU231" s="37"/>
      <c r="AV231" s="37"/>
      <c r="AW231" s="37"/>
      <c r="AX231" s="37"/>
      <c r="AY231" s="37"/>
      <c r="AZ231" s="37"/>
      <c r="BA231" s="37"/>
      <c r="BB231" s="37"/>
      <c r="BC231" s="197">
        <v>44915</v>
      </c>
      <c r="BD231" s="37">
        <v>2.7629999999999999</v>
      </c>
      <c r="BE231" s="196">
        <v>3.2235</v>
      </c>
    </row>
    <row r="232" spans="1:57" ht="15.75">
      <c r="A232" s="65"/>
      <c r="B232" s="37"/>
      <c r="C232" s="40"/>
      <c r="D232" s="39"/>
      <c r="E232" s="39"/>
      <c r="F232" s="39"/>
      <c r="G232" s="40"/>
      <c r="H232" s="40"/>
      <c r="I232" s="40"/>
      <c r="J232" s="40"/>
      <c r="K232" s="40"/>
      <c r="L232" s="40"/>
      <c r="M232" s="40"/>
      <c r="N232" s="40"/>
      <c r="O232" s="40"/>
      <c r="P232" s="40"/>
      <c r="Q232" s="40"/>
      <c r="R232" s="37"/>
      <c r="S232" s="37"/>
      <c r="T232" s="37"/>
      <c r="U232" s="37"/>
      <c r="V232" s="37"/>
      <c r="W232" s="37"/>
      <c r="X232" s="37"/>
      <c r="Y232" s="37"/>
      <c r="Z232" s="37"/>
      <c r="AA232"/>
      <c r="AB232"/>
      <c r="AC232"/>
      <c r="AD232"/>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197">
        <v>44914</v>
      </c>
      <c r="BD232" s="37">
        <v>2.7629999999999999</v>
      </c>
      <c r="BE232" s="196">
        <v>3.2235</v>
      </c>
    </row>
    <row r="233" spans="1:57" ht="15.75">
      <c r="A233" s="65"/>
      <c r="B233" s="37"/>
      <c r="C233" s="40"/>
      <c r="D233" s="39"/>
      <c r="E233" s="39"/>
      <c r="F233" s="39"/>
      <c r="G233" s="40"/>
      <c r="H233" s="40"/>
      <c r="I233" s="40"/>
      <c r="J233" s="40"/>
      <c r="K233" s="40"/>
      <c r="L233" s="40"/>
      <c r="M233" s="40"/>
      <c r="N233" s="40"/>
      <c r="O233" s="40"/>
      <c r="P233" s="40"/>
      <c r="Q233" s="40"/>
      <c r="R233" s="37"/>
      <c r="S233" s="37"/>
      <c r="T233" s="37"/>
      <c r="U233" s="37"/>
      <c r="V233" s="37"/>
      <c r="W233" s="37"/>
      <c r="X233" s="37"/>
      <c r="Y233" s="37"/>
      <c r="Z233" s="37"/>
      <c r="AA233"/>
      <c r="AB233"/>
      <c r="AC233"/>
      <c r="AD233"/>
      <c r="AE233" s="37"/>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197">
        <v>44911</v>
      </c>
      <c r="BD233" s="37">
        <v>2.7629999999999999</v>
      </c>
      <c r="BE233" s="196">
        <v>3.2235</v>
      </c>
    </row>
    <row r="234" spans="1:57" ht="15.75">
      <c r="A234" s="65"/>
      <c r="B234" s="37"/>
      <c r="C234" s="40"/>
      <c r="D234" s="39"/>
      <c r="E234" s="39"/>
      <c r="F234" s="39"/>
      <c r="G234" s="40"/>
      <c r="H234" s="40"/>
      <c r="I234" s="40"/>
      <c r="J234" s="40"/>
      <c r="K234" s="40"/>
      <c r="L234" s="40"/>
      <c r="M234" s="40"/>
      <c r="N234" s="40"/>
      <c r="O234" s="40"/>
      <c r="P234" s="40"/>
      <c r="Q234" s="40"/>
      <c r="R234" s="37"/>
      <c r="S234" s="37"/>
      <c r="T234" s="37"/>
      <c r="U234" s="37"/>
      <c r="V234" s="37"/>
      <c r="W234" s="37"/>
      <c r="X234" s="37"/>
      <c r="Y234" s="37"/>
      <c r="Z234" s="37"/>
      <c r="AA234"/>
      <c r="AB234"/>
      <c r="AC234"/>
      <c r="AD234"/>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197">
        <v>44910</v>
      </c>
      <c r="BD234" s="37">
        <v>2.7629999999999999</v>
      </c>
      <c r="BE234" s="196">
        <v>3.2235</v>
      </c>
    </row>
    <row r="235" spans="1:57" ht="15.75">
      <c r="A235" s="65"/>
      <c r="B235" s="37"/>
      <c r="C235" s="40"/>
      <c r="D235" s="39"/>
      <c r="E235" s="39"/>
      <c r="F235" s="39"/>
      <c r="G235" s="40"/>
      <c r="H235" s="40"/>
      <c r="I235" s="40"/>
      <c r="J235" s="40"/>
      <c r="K235" s="40"/>
      <c r="L235" s="40"/>
      <c r="M235" s="40"/>
      <c r="N235" s="40"/>
      <c r="O235" s="40"/>
      <c r="P235" s="40"/>
      <c r="Q235" s="40"/>
      <c r="R235" s="37"/>
      <c r="S235" s="37"/>
      <c r="T235" s="37"/>
      <c r="U235" s="37"/>
      <c r="V235" s="37"/>
      <c r="W235" s="37"/>
      <c r="X235" s="37"/>
      <c r="Y235" s="37"/>
      <c r="Z235" s="37"/>
      <c r="AA235"/>
      <c r="AB235"/>
      <c r="AC235"/>
      <c r="AD235"/>
      <c r="AE235" s="37"/>
      <c r="AF235" s="37"/>
      <c r="AG235" s="37"/>
      <c r="AH235" s="37"/>
      <c r="AI235" s="37"/>
      <c r="AJ235" s="37"/>
      <c r="AK235" s="37"/>
      <c r="AL235" s="37"/>
      <c r="AM235" s="37"/>
      <c r="AN235" s="37"/>
      <c r="AO235" s="37"/>
      <c r="AP235" s="37"/>
      <c r="AQ235" s="37"/>
      <c r="AR235" s="37"/>
      <c r="AS235" s="37"/>
      <c r="AT235" s="37"/>
      <c r="AU235" s="37"/>
      <c r="AV235" s="37"/>
      <c r="AW235" s="37"/>
      <c r="AX235" s="37"/>
      <c r="AY235" s="37"/>
      <c r="AZ235" s="37"/>
      <c r="BA235" s="37"/>
      <c r="BB235" s="37"/>
      <c r="BC235" s="197">
        <v>44909</v>
      </c>
      <c r="BD235" s="37">
        <v>2.7629999999999999</v>
      </c>
      <c r="BE235" s="196">
        <v>3.2235</v>
      </c>
    </row>
    <row r="236" spans="1:57" ht="15.75">
      <c r="A236" s="65"/>
      <c r="B236" s="37"/>
      <c r="C236" s="40"/>
      <c r="D236" s="39"/>
      <c r="E236" s="39"/>
      <c r="F236" s="39"/>
      <c r="G236" s="40"/>
      <c r="H236" s="40"/>
      <c r="I236" s="40"/>
      <c r="J236" s="40"/>
      <c r="K236" s="40"/>
      <c r="L236" s="40"/>
      <c r="M236" s="40"/>
      <c r="N236" s="40"/>
      <c r="O236" s="40"/>
      <c r="P236" s="40"/>
      <c r="Q236" s="40"/>
      <c r="R236" s="37"/>
      <c r="S236" s="37"/>
      <c r="T236" s="37"/>
      <c r="U236" s="37"/>
      <c r="V236" s="37"/>
      <c r="W236" s="37"/>
      <c r="X236" s="37"/>
      <c r="Y236" s="37"/>
      <c r="Z236" s="37"/>
      <c r="AA236"/>
      <c r="AB236"/>
      <c r="AC236"/>
      <c r="AD236"/>
      <c r="AE236" s="37"/>
      <c r="AF236" s="37"/>
      <c r="AG236" s="37"/>
      <c r="AH236" s="37"/>
      <c r="AI236" s="37"/>
      <c r="AJ236" s="37"/>
      <c r="AK236" s="37"/>
      <c r="AL236" s="37"/>
      <c r="AM236" s="37"/>
      <c r="AN236" s="37"/>
      <c r="AO236" s="37"/>
      <c r="AP236" s="37"/>
      <c r="AQ236" s="37"/>
      <c r="AR236" s="37"/>
      <c r="AS236" s="37"/>
      <c r="AT236" s="37"/>
      <c r="AU236" s="37"/>
      <c r="AV236" s="37"/>
      <c r="AW236" s="37"/>
      <c r="AX236" s="37"/>
      <c r="AY236" s="37"/>
      <c r="AZ236" s="37"/>
      <c r="BA236" s="37"/>
      <c r="BB236" s="37"/>
      <c r="BC236" s="197">
        <v>44908</v>
      </c>
      <c r="BD236" s="37">
        <v>2.7629999999999999</v>
      </c>
      <c r="BE236" s="196">
        <v>3.2235</v>
      </c>
    </row>
    <row r="237" spans="1:57" ht="15.75">
      <c r="A237" s="65"/>
      <c r="B237" s="37"/>
      <c r="C237" s="40"/>
      <c r="D237" s="39"/>
      <c r="E237" s="39"/>
      <c r="F237" s="39"/>
      <c r="G237" s="40"/>
      <c r="H237" s="40"/>
      <c r="I237" s="40"/>
      <c r="J237" s="40"/>
      <c r="K237" s="40"/>
      <c r="L237" s="40"/>
      <c r="M237" s="40"/>
      <c r="N237" s="40"/>
      <c r="O237" s="40"/>
      <c r="P237" s="40"/>
      <c r="Q237" s="40"/>
      <c r="R237" s="37"/>
      <c r="S237" s="37"/>
      <c r="T237" s="37"/>
      <c r="U237" s="37"/>
      <c r="V237" s="37"/>
      <c r="W237" s="37"/>
      <c r="X237" s="37"/>
      <c r="Y237" s="37"/>
      <c r="Z237" s="37"/>
      <c r="AA237"/>
      <c r="AB237"/>
      <c r="AC237"/>
      <c r="AD237"/>
      <c r="AE237" s="37"/>
      <c r="AF237" s="37"/>
      <c r="AG237" s="37"/>
      <c r="AH237" s="37"/>
      <c r="AI237" s="37"/>
      <c r="AJ237" s="37"/>
      <c r="AK237" s="37"/>
      <c r="AL237" s="37"/>
      <c r="AM237" s="37"/>
      <c r="AN237" s="37"/>
      <c r="AO237" s="37"/>
      <c r="AP237" s="37"/>
      <c r="AQ237" s="37"/>
      <c r="AR237" s="37"/>
      <c r="AS237" s="37"/>
      <c r="AT237" s="37"/>
      <c r="AU237" s="37"/>
      <c r="AV237" s="37"/>
      <c r="AW237" s="37"/>
      <c r="AX237" s="37"/>
      <c r="AY237" s="37"/>
      <c r="AZ237" s="37"/>
      <c r="BA237" s="37"/>
      <c r="BB237" s="37"/>
      <c r="BC237" s="197">
        <v>44907</v>
      </c>
      <c r="BD237" s="37">
        <v>2.7629999999999999</v>
      </c>
      <c r="BE237" s="196">
        <v>3.2235</v>
      </c>
    </row>
    <row r="238" spans="1:57" ht="15.75">
      <c r="A238" s="65"/>
      <c r="B238" s="37"/>
      <c r="C238" s="40"/>
      <c r="D238" s="39"/>
      <c r="E238" s="39"/>
      <c r="F238" s="39"/>
      <c r="G238" s="40"/>
      <c r="H238" s="40"/>
      <c r="I238" s="40"/>
      <c r="J238" s="40"/>
      <c r="K238" s="40"/>
      <c r="L238" s="40"/>
      <c r="M238" s="40"/>
      <c r="N238" s="40"/>
      <c r="O238" s="40"/>
      <c r="P238" s="40"/>
      <c r="Q238" s="40"/>
      <c r="R238" s="37"/>
      <c r="S238" s="37"/>
      <c r="T238" s="37"/>
      <c r="U238" s="37"/>
      <c r="V238" s="37"/>
      <c r="W238" s="37"/>
      <c r="X238" s="37"/>
      <c r="Y238" s="37"/>
      <c r="Z238" s="37"/>
      <c r="AA238"/>
      <c r="AB238"/>
      <c r="AC238"/>
      <c r="AD238"/>
      <c r="AE238" s="37"/>
      <c r="AF238" s="37"/>
      <c r="AG238" s="37"/>
      <c r="AH238" s="37"/>
      <c r="AI238" s="37"/>
      <c r="AJ238" s="37"/>
      <c r="AK238" s="37"/>
      <c r="AL238" s="37"/>
      <c r="AM238" s="37"/>
      <c r="AN238" s="37"/>
      <c r="AO238" s="37"/>
      <c r="AP238" s="37"/>
      <c r="AQ238" s="37"/>
      <c r="AR238" s="37"/>
      <c r="AS238" s="37"/>
      <c r="AT238" s="37"/>
      <c r="AU238" s="37"/>
      <c r="AV238" s="37"/>
      <c r="AW238" s="37"/>
      <c r="AX238" s="37"/>
      <c r="AY238" s="37"/>
      <c r="AZ238" s="37"/>
      <c r="BA238" s="37"/>
      <c r="BB238" s="37"/>
      <c r="BC238" s="197">
        <v>44904</v>
      </c>
      <c r="BD238" s="37">
        <v>2.7629999999999999</v>
      </c>
      <c r="BE238" s="196">
        <v>3.2235</v>
      </c>
    </row>
    <row r="239" spans="1:57" ht="15.75">
      <c r="A239" s="65"/>
      <c r="B239" s="37"/>
      <c r="C239" s="40"/>
      <c r="D239" s="39"/>
      <c r="E239" s="39"/>
      <c r="F239" s="39"/>
      <c r="G239" s="40"/>
      <c r="H239" s="40"/>
      <c r="I239" s="40"/>
      <c r="J239" s="40"/>
      <c r="K239" s="40"/>
      <c r="L239" s="40"/>
      <c r="M239" s="40"/>
      <c r="N239" s="40"/>
      <c r="O239" s="40"/>
      <c r="P239" s="40"/>
      <c r="Q239" s="40"/>
      <c r="R239" s="37"/>
      <c r="S239" s="37"/>
      <c r="T239" s="37"/>
      <c r="U239" s="37"/>
      <c r="V239" s="37"/>
      <c r="W239" s="37"/>
      <c r="X239" s="37"/>
      <c r="Y239" s="37"/>
      <c r="Z239" s="37"/>
      <c r="AA239"/>
      <c r="AB239"/>
      <c r="AC239"/>
      <c r="AD239"/>
      <c r="AE239" s="37"/>
      <c r="AF239" s="37"/>
      <c r="AG239" s="37"/>
      <c r="AH239" s="37"/>
      <c r="AI239" s="37"/>
      <c r="AJ239" s="37"/>
      <c r="AK239" s="37"/>
      <c r="AL239" s="37"/>
      <c r="AM239" s="37"/>
      <c r="AN239" s="37"/>
      <c r="AO239" s="37"/>
      <c r="AP239" s="37"/>
      <c r="AQ239" s="37"/>
      <c r="AR239" s="37"/>
      <c r="AS239" s="37"/>
      <c r="AT239" s="37"/>
      <c r="AU239" s="37"/>
      <c r="AV239" s="37"/>
      <c r="AW239" s="37"/>
      <c r="AX239" s="37"/>
      <c r="AY239" s="37"/>
      <c r="AZ239" s="37"/>
      <c r="BA239" s="37"/>
      <c r="BB239" s="37"/>
      <c r="BC239" s="197">
        <v>44903</v>
      </c>
      <c r="BD239" s="37">
        <v>2.7629999999999999</v>
      </c>
      <c r="BE239" s="196">
        <v>3.2235</v>
      </c>
    </row>
    <row r="240" spans="1:57" ht="15.75">
      <c r="A240" s="65"/>
      <c r="B240" s="37"/>
      <c r="C240" s="40"/>
      <c r="D240" s="39"/>
      <c r="E240" s="39"/>
      <c r="F240" s="39"/>
      <c r="G240" s="40"/>
      <c r="H240" s="40"/>
      <c r="I240" s="40"/>
      <c r="J240" s="40"/>
      <c r="K240" s="40"/>
      <c r="L240" s="40"/>
      <c r="M240" s="40"/>
      <c r="N240" s="40"/>
      <c r="O240" s="40"/>
      <c r="P240" s="40"/>
      <c r="Q240" s="40"/>
      <c r="R240" s="37"/>
      <c r="S240" s="37"/>
      <c r="T240" s="37"/>
      <c r="U240" s="37"/>
      <c r="V240" s="37"/>
      <c r="W240" s="37"/>
      <c r="X240" s="37"/>
      <c r="Y240" s="37"/>
      <c r="Z240" s="37"/>
      <c r="AA240"/>
      <c r="AB240"/>
      <c r="AC240"/>
      <c r="AD240"/>
      <c r="AE240" s="37"/>
      <c r="AF240" s="37"/>
      <c r="AG240" s="37"/>
      <c r="AH240" s="37"/>
      <c r="AI240" s="37"/>
      <c r="AJ240" s="37"/>
      <c r="AK240" s="37"/>
      <c r="AL240" s="37"/>
      <c r="AM240" s="37"/>
      <c r="AN240" s="37"/>
      <c r="AO240" s="37"/>
      <c r="AP240" s="37"/>
      <c r="AQ240" s="37"/>
      <c r="AR240" s="37"/>
      <c r="AS240" s="37"/>
      <c r="AT240" s="37"/>
      <c r="AU240" s="37"/>
      <c r="AV240" s="37"/>
      <c r="AW240" s="37"/>
      <c r="AX240" s="37"/>
      <c r="AY240" s="37"/>
      <c r="AZ240" s="37"/>
      <c r="BA240" s="37"/>
      <c r="BB240" s="37"/>
      <c r="BC240" s="197">
        <v>44902</v>
      </c>
      <c r="BD240" s="37">
        <v>2.7629999999999999</v>
      </c>
      <c r="BE240" s="196">
        <v>3.2235</v>
      </c>
    </row>
    <row r="241" spans="1:57" ht="15.75">
      <c r="A241" s="65"/>
      <c r="B241" s="37"/>
      <c r="C241" s="40"/>
      <c r="D241" s="39"/>
      <c r="E241" s="39"/>
      <c r="F241" s="39"/>
      <c r="G241" s="40"/>
      <c r="H241" s="40"/>
      <c r="I241" s="40"/>
      <c r="J241" s="40"/>
      <c r="K241" s="40"/>
      <c r="L241" s="40"/>
      <c r="M241" s="40"/>
      <c r="N241" s="40"/>
      <c r="O241" s="40"/>
      <c r="P241" s="40"/>
      <c r="Q241" s="40"/>
      <c r="R241" s="37"/>
      <c r="S241" s="37"/>
      <c r="T241" s="37"/>
      <c r="U241" s="37"/>
      <c r="V241" s="37"/>
      <c r="W241" s="37"/>
      <c r="X241" s="37"/>
      <c r="Y241" s="37"/>
      <c r="Z241" s="37"/>
      <c r="AA241"/>
      <c r="AB241"/>
      <c r="AC241"/>
      <c r="AD241"/>
      <c r="AE241" s="37"/>
      <c r="AF241" s="37"/>
      <c r="AG241" s="37"/>
      <c r="AH241" s="37"/>
      <c r="AI241" s="37"/>
      <c r="AJ241" s="37"/>
      <c r="AK241" s="37"/>
      <c r="AL241" s="37"/>
      <c r="AM241" s="37"/>
      <c r="AN241" s="37"/>
      <c r="AO241" s="37"/>
      <c r="AP241" s="37"/>
      <c r="AQ241" s="37"/>
      <c r="AR241" s="37"/>
      <c r="AS241" s="37"/>
      <c r="AT241" s="37"/>
      <c r="AU241" s="37"/>
      <c r="AV241" s="37"/>
      <c r="AW241" s="37"/>
      <c r="AX241" s="37"/>
      <c r="AY241" s="37"/>
      <c r="AZ241" s="37"/>
      <c r="BA241" s="37"/>
      <c r="BB241" s="37"/>
      <c r="BC241" s="197">
        <v>44901</v>
      </c>
      <c r="BD241" s="37">
        <v>2.7629999999999999</v>
      </c>
      <c r="BE241" s="196">
        <v>3.2235</v>
      </c>
    </row>
    <row r="242" spans="1:57" ht="15.75">
      <c r="A242" s="65"/>
      <c r="B242" s="37"/>
      <c r="C242" s="40"/>
      <c r="D242" s="39"/>
      <c r="E242" s="39"/>
      <c r="F242" s="39"/>
      <c r="G242" s="40"/>
      <c r="H242" s="40"/>
      <c r="I242" s="40"/>
      <c r="J242" s="40"/>
      <c r="K242" s="40"/>
      <c r="L242" s="40"/>
      <c r="M242" s="40"/>
      <c r="N242" s="40"/>
      <c r="O242" s="40"/>
      <c r="P242" s="40"/>
      <c r="Q242" s="40"/>
      <c r="R242" s="37"/>
      <c r="S242" s="37"/>
      <c r="T242" s="37"/>
      <c r="U242" s="37"/>
      <c r="V242" s="37"/>
      <c r="W242" s="37"/>
      <c r="X242" s="37"/>
      <c r="Y242" s="37"/>
      <c r="Z242" s="37"/>
      <c r="AA242"/>
      <c r="AB242"/>
      <c r="AC242"/>
      <c r="AD242"/>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197">
        <v>44900</v>
      </c>
      <c r="BD242" s="37">
        <v>2.7629999999999999</v>
      </c>
      <c r="BE242" s="196">
        <v>3.2235</v>
      </c>
    </row>
    <row r="243" spans="1:57" ht="15.75">
      <c r="A243" s="65"/>
      <c r="B243" s="37"/>
      <c r="C243" s="40"/>
      <c r="D243" s="39"/>
      <c r="E243" s="39"/>
      <c r="F243" s="39"/>
      <c r="G243" s="40"/>
      <c r="H243" s="40"/>
      <c r="I243" s="40"/>
      <c r="J243" s="40"/>
      <c r="K243" s="40"/>
      <c r="L243" s="40"/>
      <c r="M243" s="40"/>
      <c r="N243" s="40"/>
      <c r="O243" s="40"/>
      <c r="P243" s="40"/>
      <c r="Q243" s="40"/>
      <c r="R243" s="37"/>
      <c r="S243" s="37"/>
      <c r="T243" s="37"/>
      <c r="U243" s="37"/>
      <c r="V243" s="37"/>
      <c r="W243" s="37"/>
      <c r="X243" s="37"/>
      <c r="Y243" s="37"/>
      <c r="Z243" s="37"/>
      <c r="AA243"/>
      <c r="AB243"/>
      <c r="AC243"/>
      <c r="AD243"/>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197">
        <v>44897</v>
      </c>
      <c r="BD243" s="37">
        <v>2.7629999999999999</v>
      </c>
      <c r="BE243" s="196">
        <v>3.2235</v>
      </c>
    </row>
    <row r="244" spans="1:57" ht="15.75">
      <c r="A244" s="65"/>
      <c r="B244" s="37"/>
      <c r="C244" s="40"/>
      <c r="D244" s="39"/>
      <c r="E244" s="39"/>
      <c r="F244" s="39"/>
      <c r="G244" s="40"/>
      <c r="H244" s="40"/>
      <c r="I244" s="40"/>
      <c r="J244" s="40"/>
      <c r="K244" s="40"/>
      <c r="L244" s="40"/>
      <c r="M244" s="40"/>
      <c r="N244" s="40"/>
      <c r="O244" s="40"/>
      <c r="P244" s="40"/>
      <c r="Q244" s="40"/>
      <c r="R244" s="37"/>
      <c r="S244" s="37"/>
      <c r="T244" s="37"/>
      <c r="U244" s="37"/>
      <c r="V244" s="37"/>
      <c r="W244" s="37"/>
      <c r="X244" s="37"/>
      <c r="Y244" s="37"/>
      <c r="Z244" s="37"/>
      <c r="AA244"/>
      <c r="AB244"/>
      <c r="AC244"/>
      <c r="AD244"/>
      <c r="AE244" s="37"/>
      <c r="AF244" s="37"/>
      <c r="AG244" s="37"/>
      <c r="AH244" s="37"/>
      <c r="AI244" s="37"/>
      <c r="AJ244" s="37"/>
      <c r="AK244" s="37"/>
      <c r="AL244" s="37"/>
      <c r="AM244" s="37"/>
      <c r="AN244" s="37"/>
      <c r="AO244" s="37"/>
      <c r="AP244" s="37"/>
      <c r="AQ244" s="37"/>
      <c r="AR244" s="37"/>
      <c r="AS244" s="37"/>
      <c r="AT244" s="37"/>
      <c r="AU244" s="37"/>
      <c r="AV244" s="37"/>
      <c r="AW244" s="37"/>
      <c r="AX244" s="37"/>
      <c r="AY244" s="37"/>
      <c r="AZ244" s="37"/>
      <c r="BA244" s="37"/>
      <c r="BB244" s="37"/>
      <c r="BC244" s="197">
        <v>44896</v>
      </c>
      <c r="BD244" s="37">
        <v>2.7793000000000001</v>
      </c>
      <c r="BE244" s="196">
        <v>3.2235</v>
      </c>
    </row>
    <row r="245" spans="1:57" ht="15.75">
      <c r="A245" s="65"/>
      <c r="B245" s="37"/>
      <c r="C245" s="40"/>
      <c r="D245" s="39"/>
      <c r="E245" s="39"/>
      <c r="F245" s="39"/>
      <c r="G245" s="40"/>
      <c r="H245" s="40"/>
      <c r="I245" s="40"/>
      <c r="J245" s="40"/>
      <c r="K245" s="40"/>
      <c r="L245" s="40"/>
      <c r="M245" s="40"/>
      <c r="N245" s="40"/>
      <c r="O245" s="40"/>
      <c r="P245" s="40"/>
      <c r="Q245" s="40"/>
      <c r="R245" s="37"/>
      <c r="S245" s="37"/>
      <c r="T245" s="37"/>
      <c r="U245" s="37"/>
      <c r="V245" s="37"/>
      <c r="W245" s="37"/>
      <c r="X245" s="37"/>
      <c r="Y245" s="37"/>
      <c r="Z245" s="37"/>
      <c r="AA245"/>
      <c r="AB245"/>
      <c r="AC245"/>
      <c r="AD245"/>
      <c r="AE245" s="37"/>
      <c r="AF245" s="37"/>
      <c r="AG245" s="37"/>
      <c r="AH245" s="37"/>
      <c r="AI245" s="37"/>
      <c r="AJ245" s="37"/>
      <c r="AK245" s="37"/>
      <c r="AL245" s="37"/>
      <c r="AM245" s="37"/>
      <c r="AN245" s="37"/>
      <c r="AO245" s="37"/>
      <c r="AP245" s="37"/>
      <c r="AQ245" s="37"/>
      <c r="AR245" s="37"/>
      <c r="AS245" s="37"/>
      <c r="AT245" s="37"/>
      <c r="AU245" s="37"/>
      <c r="AV245" s="37"/>
      <c r="AW245" s="37"/>
      <c r="AX245" s="37"/>
      <c r="AY245" s="37"/>
      <c r="AZ245" s="37"/>
      <c r="BA245" s="37"/>
      <c r="BB245" s="37"/>
      <c r="BC245" s="197">
        <v>44895</v>
      </c>
      <c r="BD245" s="37">
        <v>2.7797000000000001</v>
      </c>
      <c r="BE245" s="196">
        <v>3.2235</v>
      </c>
    </row>
    <row r="246" spans="1:57" ht="15.75">
      <c r="A246" s="65"/>
      <c r="B246" s="37"/>
      <c r="C246" s="40"/>
      <c r="D246" s="39"/>
      <c r="E246" s="39"/>
      <c r="F246" s="39"/>
      <c r="G246" s="40"/>
      <c r="H246" s="40"/>
      <c r="I246" s="40"/>
      <c r="J246" s="40"/>
      <c r="K246" s="40"/>
      <c r="L246" s="40"/>
      <c r="M246" s="40"/>
      <c r="N246" s="40"/>
      <c r="O246" s="40"/>
      <c r="P246" s="40"/>
      <c r="Q246" s="40"/>
      <c r="R246" s="37"/>
      <c r="S246" s="37"/>
      <c r="T246" s="37"/>
      <c r="U246" s="37"/>
      <c r="V246" s="37"/>
      <c r="W246" s="37"/>
      <c r="X246" s="37"/>
      <c r="Y246" s="37"/>
      <c r="Z246" s="37"/>
      <c r="AA246"/>
      <c r="AB246"/>
      <c r="AC246"/>
      <c r="AD246"/>
      <c r="AE246" s="37"/>
      <c r="AF246" s="37"/>
      <c r="AG246" s="37"/>
      <c r="AH246" s="37"/>
      <c r="AI246" s="37"/>
      <c r="AJ246" s="37"/>
      <c r="AK246" s="37"/>
      <c r="AL246" s="37"/>
      <c r="AM246" s="37"/>
      <c r="AN246" s="37"/>
      <c r="AO246" s="37"/>
      <c r="AP246" s="37"/>
      <c r="AQ246" s="37"/>
      <c r="AR246" s="37"/>
      <c r="AS246" s="37"/>
      <c r="AT246" s="37"/>
      <c r="AU246" s="37"/>
      <c r="AV246" s="37"/>
      <c r="AW246" s="37"/>
      <c r="AX246" s="37"/>
      <c r="AY246" s="37"/>
      <c r="AZ246" s="37"/>
      <c r="BA246" s="37"/>
      <c r="BB246" s="37"/>
      <c r="BC246" s="197">
        <v>44894</v>
      </c>
      <c r="BD246" s="37">
        <v>2.7938999999999998</v>
      </c>
      <c r="BE246" s="196">
        <v>3.2235</v>
      </c>
    </row>
    <row r="247" spans="1:57" ht="15.75">
      <c r="A247" s="65"/>
      <c r="B247" s="37"/>
      <c r="C247" s="40"/>
      <c r="D247" s="39"/>
      <c r="E247" s="39"/>
      <c r="F247" s="39"/>
      <c r="G247" s="40"/>
      <c r="H247" s="40"/>
      <c r="I247" s="40"/>
      <c r="J247" s="40"/>
      <c r="K247" s="40"/>
      <c r="L247" s="40"/>
      <c r="M247" s="40"/>
      <c r="N247" s="40"/>
      <c r="O247" s="40"/>
      <c r="P247" s="40"/>
      <c r="Q247" s="40"/>
      <c r="R247" s="37"/>
      <c r="S247" s="37"/>
      <c r="T247" s="37"/>
      <c r="U247" s="37"/>
      <c r="V247" s="37"/>
      <c r="W247" s="37"/>
      <c r="X247" s="37"/>
      <c r="Y247" s="37"/>
      <c r="Z247" s="37"/>
      <c r="AA247"/>
      <c r="AB247"/>
      <c r="AC247"/>
      <c r="AD24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197">
        <v>44893</v>
      </c>
      <c r="BD247" s="37">
        <v>2.7728999999999999</v>
      </c>
      <c r="BE247" s="196" t="s">
        <v>331</v>
      </c>
    </row>
    <row r="248" spans="1:57" ht="15.75">
      <c r="A248" s="65"/>
      <c r="B248" s="37"/>
      <c r="C248" s="40"/>
      <c r="D248" s="39"/>
      <c r="E248" s="39"/>
      <c r="F248" s="39"/>
      <c r="G248" s="40"/>
      <c r="H248" s="40"/>
      <c r="I248" s="40"/>
      <c r="J248" s="40"/>
      <c r="K248" s="40"/>
      <c r="L248" s="40"/>
      <c r="M248" s="40"/>
      <c r="N248" s="40"/>
      <c r="O248" s="40"/>
      <c r="P248" s="40"/>
      <c r="Q248" s="40"/>
      <c r="R248" s="37"/>
      <c r="S248" s="37"/>
      <c r="T248" s="37"/>
      <c r="U248" s="37"/>
      <c r="V248" s="37"/>
      <c r="W248" s="37"/>
      <c r="X248" s="37"/>
      <c r="Y248" s="37"/>
      <c r="Z248" s="37"/>
      <c r="AA248"/>
      <c r="AB248"/>
      <c r="AC248"/>
      <c r="AD248"/>
      <c r="AE248" s="37"/>
      <c r="AF248" s="37"/>
      <c r="AG248" s="37"/>
      <c r="AH248" s="37"/>
      <c r="AI248" s="37"/>
      <c r="AJ248" s="37"/>
      <c r="AK248" s="37"/>
      <c r="AL248" s="37"/>
      <c r="AM248" s="37"/>
      <c r="AN248" s="37"/>
      <c r="AO248" s="37"/>
      <c r="AP248" s="37"/>
      <c r="AQ248" s="37"/>
      <c r="AR248" s="37"/>
      <c r="AS248" s="37"/>
      <c r="AT248" s="37"/>
      <c r="AU248" s="37"/>
      <c r="AV248" s="37"/>
      <c r="AW248" s="37"/>
      <c r="AX248" s="37"/>
      <c r="AY248" s="37"/>
      <c r="AZ248" s="37"/>
      <c r="BA248" s="37"/>
      <c r="BB248" s="37"/>
      <c r="BC248" s="197">
        <v>44890</v>
      </c>
      <c r="BD248" s="37">
        <v>2.7728000000000002</v>
      </c>
      <c r="BE248" s="196" t="s">
        <v>331</v>
      </c>
    </row>
    <row r="249" spans="1:57" ht="15.75">
      <c r="A249" s="65"/>
      <c r="B249" s="37"/>
      <c r="C249" s="40"/>
      <c r="D249" s="39"/>
      <c r="E249" s="39"/>
      <c r="F249" s="39"/>
      <c r="G249" s="40"/>
      <c r="H249" s="40"/>
      <c r="I249" s="40"/>
      <c r="J249" s="40"/>
      <c r="K249" s="40"/>
      <c r="L249" s="40"/>
      <c r="M249" s="40"/>
      <c r="N249" s="40"/>
      <c r="O249" s="40"/>
      <c r="P249" s="40"/>
      <c r="Q249" s="40"/>
      <c r="R249" s="37"/>
      <c r="S249" s="37"/>
      <c r="T249" s="37"/>
      <c r="U249" s="37"/>
      <c r="V249" s="37"/>
      <c r="W249" s="37"/>
      <c r="X249" s="37"/>
      <c r="Y249" s="37"/>
      <c r="Z249" s="37"/>
      <c r="AA249"/>
      <c r="AB249"/>
      <c r="AC249"/>
      <c r="AD249"/>
      <c r="AE249" s="37"/>
      <c r="AF249" s="37"/>
      <c r="AG249" s="37"/>
      <c r="AH249" s="37"/>
      <c r="AI249" s="37"/>
      <c r="AJ249" s="37"/>
      <c r="AK249" s="37"/>
      <c r="AL249" s="37"/>
      <c r="AM249" s="37"/>
      <c r="AN249" s="37"/>
      <c r="AO249" s="37"/>
      <c r="AP249" s="37"/>
      <c r="AQ249" s="37"/>
      <c r="AR249" s="37"/>
      <c r="AS249" s="37"/>
      <c r="AT249" s="37"/>
      <c r="AU249" s="37"/>
      <c r="AV249" s="37"/>
      <c r="AW249" s="37"/>
      <c r="AX249" s="37"/>
      <c r="AY249" s="37"/>
      <c r="AZ249" s="37"/>
      <c r="BA249" s="37"/>
      <c r="BB249" s="37"/>
      <c r="BC249" s="197">
        <v>44889</v>
      </c>
      <c r="BD249" s="37">
        <v>2.7751999999999999</v>
      </c>
      <c r="BE249" s="196" t="s">
        <v>331</v>
      </c>
    </row>
    <row r="250" spans="1:57" ht="15.75">
      <c r="A250" s="65"/>
      <c r="B250" s="37"/>
      <c r="C250" s="40"/>
      <c r="D250" s="39"/>
      <c r="E250" s="39"/>
      <c r="F250" s="39"/>
      <c r="G250" s="40"/>
      <c r="H250" s="40"/>
      <c r="I250" s="40"/>
      <c r="J250" s="40"/>
      <c r="K250" s="40"/>
      <c r="L250" s="40"/>
      <c r="M250" s="40"/>
      <c r="N250" s="40"/>
      <c r="O250" s="40"/>
      <c r="P250" s="40"/>
      <c r="Q250" s="40"/>
      <c r="R250" s="37"/>
      <c r="S250" s="37"/>
      <c r="T250" s="37"/>
      <c r="U250" s="37"/>
      <c r="V250" s="37"/>
      <c r="W250" s="37"/>
      <c r="X250" s="37"/>
      <c r="Y250" s="37"/>
      <c r="Z250" s="37"/>
      <c r="AA250"/>
      <c r="AB250"/>
      <c r="AC250"/>
      <c r="AD250"/>
      <c r="AE250" s="37"/>
      <c r="AF250" s="37"/>
      <c r="AG250" s="37"/>
      <c r="AH250" s="37"/>
      <c r="AI250" s="37"/>
      <c r="AJ250" s="37"/>
      <c r="AK250" s="37"/>
      <c r="AL250" s="37"/>
      <c r="AM250" s="37"/>
      <c r="AN250" s="37"/>
      <c r="AO250" s="37"/>
      <c r="AP250" s="37"/>
      <c r="AQ250" s="37"/>
      <c r="AR250" s="37"/>
      <c r="AS250" s="37"/>
      <c r="AT250" s="37"/>
      <c r="AU250" s="37"/>
      <c r="AV250" s="37"/>
      <c r="AW250" s="37"/>
      <c r="AX250" s="37"/>
      <c r="AY250" s="37"/>
      <c r="AZ250" s="37"/>
      <c r="BA250" s="37"/>
      <c r="BB250" s="37"/>
      <c r="BC250" s="197">
        <v>44888</v>
      </c>
      <c r="BD250" s="37">
        <v>2.7864</v>
      </c>
      <c r="BE250" s="196" t="s">
        <v>331</v>
      </c>
    </row>
    <row r="251" spans="1:57" ht="15.75">
      <c r="A251" s="65"/>
      <c r="B251" s="37"/>
      <c r="C251" s="40"/>
      <c r="D251" s="39"/>
      <c r="E251" s="39"/>
      <c r="F251" s="39"/>
      <c r="G251" s="40"/>
      <c r="H251" s="40"/>
      <c r="I251" s="40"/>
      <c r="J251" s="40"/>
      <c r="K251" s="40"/>
      <c r="L251" s="40"/>
      <c r="M251" s="40"/>
      <c r="N251" s="40"/>
      <c r="O251" s="40"/>
      <c r="P251" s="40"/>
      <c r="Q251" s="40"/>
      <c r="R251" s="37"/>
      <c r="S251" s="37"/>
      <c r="T251" s="37"/>
      <c r="U251" s="37"/>
      <c r="V251" s="37"/>
      <c r="W251" s="37"/>
      <c r="X251" s="37"/>
      <c r="Y251" s="37"/>
      <c r="Z251" s="37"/>
      <c r="AA251"/>
      <c r="AB251"/>
      <c r="AC251"/>
      <c r="AD251"/>
      <c r="AE251" s="37"/>
      <c r="AF251" s="37"/>
      <c r="AG251" s="37"/>
      <c r="AH251" s="37"/>
      <c r="AI251" s="37"/>
      <c r="AJ251" s="37"/>
      <c r="AK251" s="37"/>
      <c r="AL251" s="37"/>
      <c r="AM251" s="37"/>
      <c r="AN251" s="37"/>
      <c r="AO251" s="37"/>
      <c r="AP251" s="37"/>
      <c r="AQ251" s="37"/>
      <c r="AR251" s="37"/>
      <c r="AS251" s="37"/>
      <c r="AT251" s="37"/>
      <c r="AU251" s="37"/>
      <c r="AV251" s="37"/>
      <c r="AW251" s="37"/>
      <c r="AX251" s="37"/>
      <c r="AY251" s="37"/>
      <c r="AZ251" s="37"/>
      <c r="BA251" s="37"/>
      <c r="BB251" s="37"/>
      <c r="BC251" s="197">
        <v>44887</v>
      </c>
      <c r="BD251" s="37">
        <v>2.7888999999999999</v>
      </c>
      <c r="BE251" s="196" t="s">
        <v>331</v>
      </c>
    </row>
    <row r="252" spans="1:57" ht="15.75">
      <c r="A252" s="65"/>
      <c r="B252" s="37"/>
      <c r="C252" s="40"/>
      <c r="D252" s="39"/>
      <c r="E252" s="39"/>
      <c r="F252" s="39"/>
      <c r="G252" s="40"/>
      <c r="H252" s="40"/>
      <c r="I252" s="40"/>
      <c r="J252" s="40"/>
      <c r="K252" s="40"/>
      <c r="L252" s="40"/>
      <c r="M252" s="40"/>
      <c r="N252" s="40"/>
      <c r="O252" s="40"/>
      <c r="P252" s="40"/>
      <c r="Q252" s="40"/>
      <c r="R252" s="37"/>
      <c r="S252" s="37"/>
      <c r="T252" s="37"/>
      <c r="U252" s="37"/>
      <c r="V252" s="37"/>
      <c r="W252" s="37"/>
      <c r="X252" s="37"/>
      <c r="Y252" s="37"/>
      <c r="Z252" s="37"/>
      <c r="AA252"/>
      <c r="AB252"/>
      <c r="AC252"/>
      <c r="AD252"/>
      <c r="AE252" s="37"/>
      <c r="AF252" s="37"/>
      <c r="AG252" s="37"/>
      <c r="AH252" s="37"/>
      <c r="AI252" s="37"/>
      <c r="AJ252" s="37"/>
      <c r="AK252" s="37"/>
      <c r="AL252" s="37"/>
      <c r="AM252" s="37"/>
      <c r="AN252" s="37"/>
      <c r="AO252" s="37"/>
      <c r="AP252" s="37"/>
      <c r="AQ252" s="37"/>
      <c r="AR252" s="37"/>
      <c r="AS252" s="37"/>
      <c r="AT252" s="37"/>
      <c r="AU252" s="37"/>
      <c r="AV252" s="37"/>
      <c r="AW252" s="37"/>
      <c r="AX252" s="37"/>
      <c r="AY252" s="37"/>
      <c r="AZ252" s="37"/>
      <c r="BA252" s="37"/>
      <c r="BB252" s="37"/>
      <c r="BC252" s="197">
        <v>44886</v>
      </c>
      <c r="BD252" s="37">
        <v>2.7890999999999999</v>
      </c>
      <c r="BE252" s="196" t="s">
        <v>331</v>
      </c>
    </row>
    <row r="253" spans="1:57" ht="15.75">
      <c r="A253" s="65"/>
      <c r="B253" s="37"/>
      <c r="C253" s="40"/>
      <c r="D253" s="39"/>
      <c r="E253" s="39"/>
      <c r="F253" s="39"/>
      <c r="G253" s="40"/>
      <c r="H253" s="40"/>
      <c r="I253" s="40"/>
      <c r="J253" s="40"/>
      <c r="K253" s="40"/>
      <c r="L253" s="40"/>
      <c r="M253" s="40"/>
      <c r="N253" s="40"/>
      <c r="O253" s="40"/>
      <c r="P253" s="40"/>
      <c r="Q253" s="40"/>
      <c r="R253" s="37"/>
      <c r="S253" s="37"/>
      <c r="T253" s="37"/>
      <c r="U253" s="37"/>
      <c r="V253" s="37"/>
      <c r="W253" s="37"/>
      <c r="X253" s="37"/>
      <c r="Y253" s="37"/>
      <c r="Z253" s="37"/>
      <c r="AA253"/>
      <c r="AB253"/>
      <c r="AC253"/>
      <c r="AD253"/>
      <c r="AE253" s="37"/>
      <c r="AF253" s="37"/>
      <c r="AG253" s="37"/>
      <c r="AH253" s="37"/>
      <c r="AI253" s="37"/>
      <c r="AJ253" s="37"/>
      <c r="AK253" s="37"/>
      <c r="AL253" s="37"/>
      <c r="AM253" s="37"/>
      <c r="AN253" s="37"/>
      <c r="AO253" s="37"/>
      <c r="AP253" s="37"/>
      <c r="AQ253" s="37"/>
      <c r="AR253" s="37"/>
      <c r="AS253" s="37"/>
      <c r="AT253" s="37"/>
      <c r="AU253" s="37"/>
      <c r="AV253" s="37"/>
      <c r="AW253" s="37"/>
      <c r="AX253" s="37"/>
      <c r="AY253" s="37"/>
      <c r="AZ253" s="37"/>
      <c r="BA253" s="37"/>
      <c r="BB253" s="37"/>
      <c r="BC253" s="197">
        <v>44883</v>
      </c>
      <c r="BD253" s="37">
        <v>2.7926000000000002</v>
      </c>
      <c r="BE253" s="196" t="s">
        <v>331</v>
      </c>
    </row>
    <row r="254" spans="1:57" ht="15.75">
      <c r="A254" s="65"/>
      <c r="B254" s="37"/>
      <c r="C254" s="40"/>
      <c r="D254" s="39"/>
      <c r="E254" s="39"/>
      <c r="F254" s="39"/>
      <c r="G254" s="40"/>
      <c r="H254" s="40"/>
      <c r="I254" s="40"/>
      <c r="J254" s="40"/>
      <c r="K254" s="40"/>
      <c r="L254" s="40"/>
      <c r="M254" s="40"/>
      <c r="N254" s="40"/>
      <c r="O254" s="40"/>
      <c r="P254" s="40"/>
      <c r="Q254" s="40"/>
      <c r="R254" s="37"/>
      <c r="S254" s="37"/>
      <c r="T254" s="37"/>
      <c r="U254" s="37"/>
      <c r="V254" s="37"/>
      <c r="W254" s="37"/>
      <c r="X254" s="37"/>
      <c r="Y254" s="37"/>
      <c r="Z254" s="37"/>
      <c r="AA254"/>
      <c r="AB254"/>
      <c r="AC254"/>
      <c r="AD254"/>
      <c r="AE254" s="37"/>
      <c r="AF254" s="37"/>
      <c r="AG254" s="37"/>
      <c r="AH254" s="37"/>
      <c r="AI254" s="37"/>
      <c r="AJ254" s="37"/>
      <c r="AK254" s="37"/>
      <c r="AL254" s="37"/>
      <c r="AM254" s="37"/>
      <c r="AN254" s="37"/>
      <c r="AO254" s="37"/>
      <c r="AP254" s="37"/>
      <c r="AQ254" s="37"/>
      <c r="AR254" s="37"/>
      <c r="AS254" s="37"/>
      <c r="AT254" s="37"/>
      <c r="AU254" s="37"/>
      <c r="AV254" s="37"/>
      <c r="AW254" s="37"/>
      <c r="AX254" s="37"/>
      <c r="AY254" s="37"/>
      <c r="AZ254" s="37"/>
      <c r="BA254" s="37"/>
      <c r="BB254" s="37"/>
      <c r="BC254" s="197">
        <v>44882</v>
      </c>
      <c r="BD254" s="37">
        <v>2.7923</v>
      </c>
      <c r="BE254" s="196" t="s">
        <v>331</v>
      </c>
    </row>
    <row r="255" spans="1:57" ht="15.75">
      <c r="A255" s="65"/>
      <c r="B255" s="37"/>
      <c r="C255" s="40"/>
      <c r="D255" s="39"/>
      <c r="E255" s="39"/>
      <c r="F255" s="39"/>
      <c r="G255" s="40"/>
      <c r="H255" s="40"/>
      <c r="I255" s="40"/>
      <c r="J255" s="40"/>
      <c r="K255" s="40"/>
      <c r="L255" s="40"/>
      <c r="M255" s="40"/>
      <c r="N255" s="40"/>
      <c r="O255" s="40"/>
      <c r="P255" s="40"/>
      <c r="Q255" s="40"/>
      <c r="R255" s="37"/>
      <c r="S255" s="37"/>
      <c r="T255" s="37"/>
      <c r="U255" s="37"/>
      <c r="V255" s="37"/>
      <c r="W255" s="37"/>
      <c r="X255" s="37"/>
      <c r="Y255" s="37"/>
      <c r="Z255" s="37"/>
      <c r="AA255"/>
      <c r="AB255"/>
      <c r="AC255"/>
      <c r="AD255"/>
      <c r="AE255" s="37"/>
      <c r="AF255" s="37"/>
      <c r="AG255" s="37"/>
      <c r="AH255" s="37"/>
      <c r="AI255" s="37"/>
      <c r="AJ255" s="37"/>
      <c r="AK255" s="37"/>
      <c r="AL255" s="37"/>
      <c r="AM255" s="37"/>
      <c r="AN255" s="37"/>
      <c r="AO255" s="37"/>
      <c r="AP255" s="37"/>
      <c r="AQ255" s="37"/>
      <c r="AR255" s="37"/>
      <c r="AS255" s="37"/>
      <c r="AT255" s="37"/>
      <c r="AU255" s="37"/>
      <c r="AV255" s="37"/>
      <c r="AW255" s="37"/>
      <c r="AX255" s="37"/>
      <c r="AY255" s="37"/>
      <c r="AZ255" s="37"/>
      <c r="BA255" s="37"/>
      <c r="BB255" s="37"/>
      <c r="BC255" s="197">
        <v>44881</v>
      </c>
      <c r="BD255" s="37">
        <v>2.7705000000000002</v>
      </c>
      <c r="BE255" s="196" t="s">
        <v>331</v>
      </c>
    </row>
    <row r="256" spans="1:57" ht="15.75">
      <c r="A256" s="65"/>
      <c r="B256" s="37"/>
      <c r="C256" s="40"/>
      <c r="D256" s="39"/>
      <c r="E256" s="39"/>
      <c r="F256" s="39"/>
      <c r="G256" s="40"/>
      <c r="H256" s="40"/>
      <c r="I256" s="40"/>
      <c r="J256" s="40"/>
      <c r="K256" s="40"/>
      <c r="L256" s="40"/>
      <c r="M256" s="40"/>
      <c r="N256" s="40"/>
      <c r="O256" s="40"/>
      <c r="P256" s="40"/>
      <c r="Q256" s="40"/>
      <c r="R256" s="37"/>
      <c r="S256" s="37"/>
      <c r="T256" s="37"/>
      <c r="U256" s="37"/>
      <c r="V256" s="37"/>
      <c r="W256" s="37"/>
      <c r="X256" s="37"/>
      <c r="Y256" s="37"/>
      <c r="Z256" s="37"/>
      <c r="AA256"/>
      <c r="AB256"/>
      <c r="AC256"/>
      <c r="AD256"/>
      <c r="AE256" s="37"/>
      <c r="AF256" s="37"/>
      <c r="AG256" s="37"/>
      <c r="AH256" s="37"/>
      <c r="AI256" s="37"/>
      <c r="AJ256" s="37"/>
      <c r="AK256" s="37"/>
      <c r="AL256" s="37"/>
      <c r="AM256" s="37"/>
      <c r="AN256" s="37"/>
      <c r="AO256" s="37"/>
      <c r="AP256" s="37"/>
      <c r="AQ256" s="37"/>
      <c r="AR256" s="37"/>
      <c r="AS256" s="37"/>
      <c r="AT256" s="37"/>
      <c r="AU256" s="37"/>
      <c r="AV256" s="37"/>
      <c r="AW256" s="37"/>
      <c r="AX256" s="37"/>
      <c r="AY256" s="37"/>
      <c r="AZ256" s="37"/>
      <c r="BA256" s="37"/>
      <c r="BB256" s="37"/>
      <c r="BC256" s="197">
        <v>44880</v>
      </c>
      <c r="BD256" s="37">
        <v>2.7490000000000001</v>
      </c>
      <c r="BE256" s="196" t="s">
        <v>331</v>
      </c>
    </row>
    <row r="257" spans="1:57" ht="15.75">
      <c r="A257" s="65"/>
      <c r="B257" s="37"/>
      <c r="C257" s="40"/>
      <c r="D257" s="39"/>
      <c r="E257" s="39"/>
      <c r="F257" s="39"/>
      <c r="G257" s="40"/>
      <c r="H257" s="40"/>
      <c r="I257" s="40"/>
      <c r="J257" s="40"/>
      <c r="K257" s="40"/>
      <c r="L257" s="40"/>
      <c r="M257" s="40"/>
      <c r="N257" s="40"/>
      <c r="O257" s="40"/>
      <c r="P257" s="40"/>
      <c r="Q257" s="40"/>
      <c r="R257" s="37"/>
      <c r="S257" s="37"/>
      <c r="T257" s="37"/>
      <c r="U257" s="37"/>
      <c r="V257" s="37"/>
      <c r="W257" s="37"/>
      <c r="X257" s="37"/>
      <c r="Y257" s="37"/>
      <c r="Z257" s="37"/>
      <c r="AA257"/>
      <c r="AB257"/>
      <c r="AC257"/>
      <c r="AD257"/>
      <c r="AE257" s="37"/>
      <c r="AF257" s="37"/>
      <c r="AG257" s="37"/>
      <c r="AH257" s="37"/>
      <c r="AI257" s="37"/>
      <c r="AJ257" s="37"/>
      <c r="AK257" s="37"/>
      <c r="AL257" s="37"/>
      <c r="AM257" s="37"/>
      <c r="AN257" s="37"/>
      <c r="AO257" s="37"/>
      <c r="AP257" s="37"/>
      <c r="AQ257" s="37"/>
      <c r="AR257" s="37"/>
      <c r="AS257" s="37"/>
      <c r="AT257" s="37"/>
      <c r="AU257" s="37"/>
      <c r="AV257" s="37"/>
      <c r="AW257" s="37"/>
      <c r="AX257" s="37"/>
      <c r="AY257" s="37"/>
      <c r="AZ257" s="37"/>
      <c r="BA257" s="37"/>
      <c r="BB257" s="37"/>
      <c r="BC257" s="197">
        <v>44879</v>
      </c>
      <c r="BD257" s="37">
        <v>2.7143000000000002</v>
      </c>
      <c r="BE257" s="196" t="s">
        <v>331</v>
      </c>
    </row>
    <row r="258" spans="1:57" ht="15.75">
      <c r="A258" s="65"/>
      <c r="B258" s="37"/>
      <c r="C258" s="40"/>
      <c r="D258" s="39"/>
      <c r="E258" s="39"/>
      <c r="F258" s="39"/>
      <c r="G258" s="40"/>
      <c r="H258" s="40"/>
      <c r="I258" s="40"/>
      <c r="J258" s="40"/>
      <c r="K258" s="40"/>
      <c r="L258" s="40"/>
      <c r="M258" s="40"/>
      <c r="N258" s="40"/>
      <c r="O258" s="40"/>
      <c r="P258" s="40"/>
      <c r="Q258" s="40"/>
      <c r="R258" s="37"/>
      <c r="S258" s="37"/>
      <c r="T258" s="37"/>
      <c r="U258" s="37"/>
      <c r="V258" s="37"/>
      <c r="W258" s="37"/>
      <c r="X258" s="37"/>
      <c r="Y258" s="37"/>
      <c r="Z258" s="37"/>
      <c r="AA258"/>
      <c r="AB258"/>
      <c r="AC258"/>
      <c r="AD258"/>
      <c r="AE258" s="37"/>
      <c r="AF258" s="37"/>
      <c r="AG258" s="37"/>
      <c r="AH258" s="37"/>
      <c r="AI258" s="37"/>
      <c r="AJ258" s="37"/>
      <c r="AK258" s="37"/>
      <c r="AL258" s="37"/>
      <c r="AM258" s="37"/>
      <c r="AN258" s="37"/>
      <c r="AO258" s="37"/>
      <c r="AP258" s="37"/>
      <c r="AQ258" s="37"/>
      <c r="AR258" s="37"/>
      <c r="AS258" s="37"/>
      <c r="AT258" s="37"/>
      <c r="AU258" s="37"/>
      <c r="AV258" s="37"/>
      <c r="AW258" s="37"/>
      <c r="AX258" s="37"/>
      <c r="AY258" s="37"/>
      <c r="AZ258" s="37"/>
      <c r="BA258" s="37"/>
      <c r="BB258" s="37"/>
      <c r="BC258" s="197">
        <v>44876</v>
      </c>
      <c r="BD258" s="37">
        <v>2.7101999999999999</v>
      </c>
      <c r="BE258" s="196" t="s">
        <v>331</v>
      </c>
    </row>
    <row r="259" spans="1:57" ht="15.75">
      <c r="A259" s="65"/>
      <c r="B259" s="37"/>
      <c r="C259" s="40"/>
      <c r="D259" s="39"/>
      <c r="E259" s="39"/>
      <c r="F259" s="39"/>
      <c r="G259" s="40"/>
      <c r="H259" s="40"/>
      <c r="I259" s="40"/>
      <c r="J259" s="40"/>
      <c r="K259" s="40"/>
      <c r="L259" s="40"/>
      <c r="M259" s="40"/>
      <c r="N259" s="40"/>
      <c r="O259" s="40"/>
      <c r="P259" s="40"/>
      <c r="Q259" s="40"/>
      <c r="R259" s="37"/>
      <c r="S259" s="37"/>
      <c r="T259" s="37"/>
      <c r="U259" s="37"/>
      <c r="V259" s="37"/>
      <c r="W259" s="37"/>
      <c r="X259" s="37"/>
      <c r="Y259" s="37"/>
      <c r="Z259" s="37"/>
      <c r="AA259"/>
      <c r="AB259"/>
      <c r="AC259"/>
      <c r="AD259"/>
      <c r="AE259" s="37"/>
      <c r="AF259" s="37"/>
      <c r="AG259" s="37"/>
      <c r="AH259" s="37"/>
      <c r="AI259" s="37"/>
      <c r="AJ259" s="37"/>
      <c r="AK259" s="37"/>
      <c r="AL259" s="37"/>
      <c r="AM259" s="37"/>
      <c r="AN259" s="37"/>
      <c r="AO259" s="37"/>
      <c r="AP259" s="37"/>
      <c r="AQ259" s="37"/>
      <c r="AR259" s="37"/>
      <c r="AS259" s="37"/>
      <c r="AT259" s="37"/>
      <c r="AU259" s="37"/>
      <c r="AV259" s="37"/>
      <c r="AW259" s="37"/>
      <c r="AX259" s="37"/>
      <c r="AY259" s="37"/>
      <c r="AZ259" s="37"/>
      <c r="BA259" s="37"/>
      <c r="BB259" s="37"/>
      <c r="BC259" s="197">
        <v>44875</v>
      </c>
      <c r="BD259" s="37">
        <v>2.7259000000000002</v>
      </c>
      <c r="BE259" s="196" t="s">
        <v>331</v>
      </c>
    </row>
    <row r="260" spans="1:57" ht="15.75">
      <c r="A260" s="65"/>
      <c r="B260" s="37"/>
      <c r="C260" s="40"/>
      <c r="D260" s="39"/>
      <c r="E260" s="39"/>
      <c r="F260" s="39"/>
      <c r="G260" s="40"/>
      <c r="H260" s="40"/>
      <c r="I260" s="40"/>
      <c r="J260" s="40"/>
      <c r="K260" s="40"/>
      <c r="L260" s="40"/>
      <c r="M260" s="40"/>
      <c r="N260" s="40"/>
      <c r="O260" s="40"/>
      <c r="P260" s="40"/>
      <c r="Q260" s="40"/>
      <c r="R260" s="37"/>
      <c r="S260" s="37"/>
      <c r="T260" s="37"/>
      <c r="U260" s="37"/>
      <c r="V260" s="37"/>
      <c r="W260" s="37"/>
      <c r="X260" s="37"/>
      <c r="Y260" s="37"/>
      <c r="Z260" s="37"/>
      <c r="AA260"/>
      <c r="AB260"/>
      <c r="AC260"/>
      <c r="AD260"/>
      <c r="AE260" s="37"/>
      <c r="AF260" s="37"/>
      <c r="AG260" s="37"/>
      <c r="AH260" s="37"/>
      <c r="AI260" s="37"/>
      <c r="AJ260" s="37"/>
      <c r="AK260" s="37"/>
      <c r="AL260" s="37"/>
      <c r="AM260" s="37"/>
      <c r="AN260" s="37"/>
      <c r="AO260" s="37"/>
      <c r="AP260" s="37"/>
      <c r="AQ260" s="37"/>
      <c r="AR260" s="37"/>
      <c r="AS260" s="37"/>
      <c r="AT260" s="37"/>
      <c r="AU260" s="37"/>
      <c r="AV260" s="37"/>
      <c r="AW260" s="37"/>
      <c r="AX260" s="37"/>
      <c r="AY260" s="37"/>
      <c r="AZ260" s="37"/>
      <c r="BA260" s="37"/>
      <c r="BB260" s="37"/>
      <c r="BC260" s="197">
        <v>44874</v>
      </c>
      <c r="BD260" s="37">
        <v>2.7275999999999998</v>
      </c>
      <c r="BE260" s="196" t="s">
        <v>331</v>
      </c>
    </row>
    <row r="261" spans="1:57" ht="15.75">
      <c r="A261" s="65"/>
      <c r="B261" s="37"/>
      <c r="C261" s="40"/>
      <c r="D261" s="39"/>
      <c r="E261" s="39"/>
      <c r="F261" s="39"/>
      <c r="G261" s="40"/>
      <c r="H261" s="40"/>
      <c r="I261" s="40"/>
      <c r="J261" s="40"/>
      <c r="K261" s="40"/>
      <c r="L261" s="40"/>
      <c r="M261" s="40"/>
      <c r="N261" s="40"/>
      <c r="O261" s="40"/>
      <c r="P261" s="40"/>
      <c r="Q261" s="40"/>
      <c r="R261" s="37"/>
      <c r="S261" s="37"/>
      <c r="T261" s="37"/>
      <c r="U261" s="37"/>
      <c r="V261" s="37"/>
      <c r="W261" s="37"/>
      <c r="X261" s="37"/>
      <c r="Y261" s="37"/>
      <c r="Z261" s="37"/>
      <c r="AA261"/>
      <c r="AB261"/>
      <c r="AC261"/>
      <c r="AD261"/>
      <c r="AE261" s="37"/>
      <c r="AF261" s="37"/>
      <c r="AG261" s="37"/>
      <c r="AH261" s="37"/>
      <c r="AI261" s="37"/>
      <c r="AJ261" s="37"/>
      <c r="AK261" s="37"/>
      <c r="AL261" s="37"/>
      <c r="AM261" s="37"/>
      <c r="AN261" s="37"/>
      <c r="AO261" s="37"/>
      <c r="AP261" s="37"/>
      <c r="AQ261" s="37"/>
      <c r="AR261" s="37"/>
      <c r="AS261" s="37"/>
      <c r="AT261" s="37"/>
      <c r="AU261" s="37"/>
      <c r="AV261" s="37"/>
      <c r="AW261" s="37"/>
      <c r="AX261" s="37"/>
      <c r="AY261" s="37"/>
      <c r="AZ261" s="37"/>
      <c r="BA261" s="37"/>
      <c r="BB261" s="37"/>
      <c r="BC261" s="197">
        <v>44873</v>
      </c>
      <c r="BD261" s="37">
        <v>2.7271999999999998</v>
      </c>
      <c r="BE261" s="196" t="s">
        <v>331</v>
      </c>
    </row>
    <row r="262" spans="1:57" ht="15.75">
      <c r="A262" s="65"/>
      <c r="B262" s="37"/>
      <c r="C262" s="40"/>
      <c r="D262" s="39"/>
      <c r="E262" s="39"/>
      <c r="F262" s="39"/>
      <c r="G262" s="40"/>
      <c r="H262" s="40"/>
      <c r="I262" s="40"/>
      <c r="J262" s="40"/>
      <c r="K262" s="40"/>
      <c r="L262" s="40"/>
      <c r="M262" s="40"/>
      <c r="N262" s="40"/>
      <c r="O262" s="40"/>
      <c r="P262" s="40"/>
      <c r="Q262" s="40"/>
      <c r="R262" s="37"/>
      <c r="S262" s="37"/>
      <c r="T262" s="37"/>
      <c r="U262" s="37"/>
      <c r="V262" s="37"/>
      <c r="W262" s="37"/>
      <c r="X262" s="37"/>
      <c r="Y262" s="37"/>
      <c r="Z262" s="37"/>
      <c r="AA262"/>
      <c r="AB262"/>
      <c r="AC262"/>
      <c r="AD262"/>
      <c r="AE262" s="37"/>
      <c r="AF262" s="37"/>
      <c r="AG262" s="37"/>
      <c r="AH262" s="37"/>
      <c r="AI262" s="37"/>
      <c r="AJ262" s="37"/>
      <c r="AK262" s="37"/>
      <c r="AL262" s="37"/>
      <c r="AM262" s="37"/>
      <c r="AN262" s="37"/>
      <c r="AO262" s="37"/>
      <c r="AP262" s="37"/>
      <c r="AQ262" s="37"/>
      <c r="AR262" s="37"/>
      <c r="AS262" s="37"/>
      <c r="AT262" s="37"/>
      <c r="AU262" s="37"/>
      <c r="AV262" s="37"/>
      <c r="AW262" s="37"/>
      <c r="AX262" s="37"/>
      <c r="AY262" s="37"/>
      <c r="AZ262" s="37"/>
      <c r="BA262" s="37"/>
      <c r="BB262" s="37"/>
      <c r="BC262" s="197">
        <v>44872</v>
      </c>
      <c r="BD262" s="37">
        <v>2.7303999999999999</v>
      </c>
      <c r="BE262" s="196" t="s">
        <v>331</v>
      </c>
    </row>
    <row r="263" spans="1:57" ht="15.75">
      <c r="A263" s="65"/>
      <c r="B263" s="37"/>
      <c r="C263" s="40"/>
      <c r="D263" s="39"/>
      <c r="E263" s="39"/>
      <c r="F263" s="39"/>
      <c r="G263" s="40"/>
      <c r="H263" s="40"/>
      <c r="I263" s="40"/>
      <c r="J263" s="40"/>
      <c r="K263" s="40"/>
      <c r="L263" s="40"/>
      <c r="M263" s="40"/>
      <c r="N263" s="40"/>
      <c r="O263" s="40"/>
      <c r="P263" s="40"/>
      <c r="Q263" s="40"/>
      <c r="R263" s="37"/>
      <c r="S263" s="37"/>
      <c r="T263" s="37"/>
      <c r="U263" s="37"/>
      <c r="V263" s="37"/>
      <c r="W263" s="37"/>
      <c r="X263" s="37"/>
      <c r="Y263" s="37"/>
      <c r="Z263" s="37"/>
      <c r="AA263"/>
      <c r="AB263"/>
      <c r="AC263"/>
      <c r="AD263"/>
      <c r="AE263" s="37"/>
      <c r="AF263" s="37"/>
      <c r="AG263" s="37"/>
      <c r="AH263" s="37"/>
      <c r="AI263" s="37"/>
      <c r="AJ263" s="37"/>
      <c r="AK263" s="37"/>
      <c r="AL263" s="37"/>
      <c r="AM263" s="37"/>
      <c r="AN263" s="37"/>
      <c r="AO263" s="37"/>
      <c r="AP263" s="37"/>
      <c r="AQ263" s="37"/>
      <c r="AR263" s="37"/>
      <c r="AS263" s="37"/>
      <c r="AT263" s="37"/>
      <c r="AU263" s="37"/>
      <c r="AV263" s="37"/>
      <c r="AW263" s="37"/>
      <c r="AX263" s="37"/>
      <c r="AY263" s="37"/>
      <c r="AZ263" s="37"/>
      <c r="BA263" s="37"/>
      <c r="BB263" s="37"/>
      <c r="BC263" s="197">
        <v>44869</v>
      </c>
      <c r="BD263" s="37">
        <v>2.7345999999999999</v>
      </c>
      <c r="BE263" s="196" t="s">
        <v>331</v>
      </c>
    </row>
    <row r="264" spans="1:57" ht="15.75">
      <c r="A264" s="65"/>
      <c r="B264" s="37"/>
      <c r="C264" s="40"/>
      <c r="D264" s="39"/>
      <c r="E264" s="39"/>
      <c r="F264" s="39"/>
      <c r="G264" s="40"/>
      <c r="H264" s="40"/>
      <c r="I264" s="40"/>
      <c r="J264" s="40"/>
      <c r="K264" s="40"/>
      <c r="L264" s="40"/>
      <c r="M264" s="40"/>
      <c r="N264" s="40"/>
      <c r="O264" s="40"/>
      <c r="P264" s="40"/>
      <c r="Q264" s="40"/>
      <c r="R264" s="37"/>
      <c r="S264" s="37"/>
      <c r="T264" s="37"/>
      <c r="U264" s="37"/>
      <c r="V264" s="37"/>
      <c r="W264" s="37"/>
      <c r="X264" s="37"/>
      <c r="Y264" s="37"/>
      <c r="Z264" s="37"/>
      <c r="AA264"/>
      <c r="AB264"/>
      <c r="AC264"/>
      <c r="AD264"/>
      <c r="AE264" s="37"/>
      <c r="AF264" s="37"/>
      <c r="AG264" s="37"/>
      <c r="AH264" s="37"/>
      <c r="AI264" s="37"/>
      <c r="AJ264" s="37"/>
      <c r="AK264" s="37"/>
      <c r="AL264" s="37"/>
      <c r="AM264" s="37"/>
      <c r="AN264" s="37"/>
      <c r="AO264" s="37"/>
      <c r="AP264" s="37"/>
      <c r="AQ264" s="37"/>
      <c r="AR264" s="37"/>
      <c r="AS264" s="37"/>
      <c r="AT264" s="37"/>
      <c r="AU264" s="37"/>
      <c r="AV264" s="37"/>
      <c r="AW264" s="37"/>
      <c r="AX264" s="37"/>
      <c r="AY264" s="37"/>
      <c r="AZ264" s="37"/>
      <c r="BA264" s="37"/>
      <c r="BB264" s="37"/>
      <c r="BC264" s="197">
        <v>44868</v>
      </c>
      <c r="BD264" s="37">
        <v>2.7366000000000001</v>
      </c>
      <c r="BE264" s="196" t="s">
        <v>331</v>
      </c>
    </row>
    <row r="265" spans="1:57" ht="15.75">
      <c r="A265" s="65"/>
      <c r="B265" s="37"/>
      <c r="C265" s="40"/>
      <c r="D265" s="39"/>
      <c r="E265" s="39"/>
      <c r="F265" s="39"/>
      <c r="G265" s="40"/>
      <c r="H265" s="40"/>
      <c r="I265" s="40"/>
      <c r="J265" s="40"/>
      <c r="K265" s="40"/>
      <c r="L265" s="40"/>
      <c r="M265" s="40"/>
      <c r="N265" s="40"/>
      <c r="O265" s="40"/>
      <c r="P265" s="40"/>
      <c r="Q265" s="40"/>
      <c r="R265" s="37"/>
      <c r="S265" s="37"/>
      <c r="T265" s="37"/>
      <c r="U265" s="37"/>
      <c r="V265" s="37"/>
      <c r="W265" s="37"/>
      <c r="X265" s="37"/>
      <c r="Y265" s="37"/>
      <c r="Z265" s="37"/>
      <c r="AA265"/>
      <c r="AB265"/>
      <c r="AC265"/>
      <c r="AD265"/>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197"/>
      <c r="BD265" s="37"/>
      <c r="BE265" s="196"/>
    </row>
    <row r="266" spans="1:57" ht="15.75">
      <c r="A266" s="65"/>
      <c r="B266" s="37"/>
      <c r="C266" s="40"/>
      <c r="D266" s="39"/>
      <c r="E266" s="39"/>
      <c r="F266" s="39"/>
      <c r="G266" s="40"/>
      <c r="H266" s="40"/>
      <c r="I266" s="40"/>
      <c r="J266" s="40"/>
      <c r="K266" s="40"/>
      <c r="L266" s="40"/>
      <c r="M266" s="40"/>
      <c r="N266" s="40"/>
      <c r="O266" s="40"/>
      <c r="P266" s="40"/>
      <c r="Q266" s="40"/>
      <c r="R266" s="37"/>
      <c r="S266" s="37"/>
      <c r="T266" s="37"/>
      <c r="U266" s="37"/>
      <c r="V266" s="37"/>
      <c r="W266" s="37"/>
      <c r="X266" s="37"/>
      <c r="Y266" s="37"/>
      <c r="Z266" s="37"/>
      <c r="AA266"/>
      <c r="AB266"/>
      <c r="AC266"/>
      <c r="AD266"/>
      <c r="AE266" s="37"/>
      <c r="AF266" s="37"/>
      <c r="AG266" s="37"/>
      <c r="AH266" s="37"/>
      <c r="AI266" s="37"/>
      <c r="AJ266" s="37"/>
      <c r="AK266" s="37"/>
      <c r="AL266" s="37"/>
      <c r="AM266" s="37"/>
      <c r="AN266" s="37"/>
      <c r="AO266" s="37"/>
      <c r="AP266" s="37"/>
      <c r="AQ266" s="37"/>
      <c r="AR266" s="37"/>
      <c r="AS266" s="37"/>
      <c r="AT266" s="37"/>
      <c r="AU266" s="37"/>
      <c r="AV266" s="37"/>
      <c r="AW266" s="37"/>
      <c r="AX266" s="37"/>
      <c r="AY266" s="37"/>
      <c r="AZ266" s="37"/>
      <c r="BA266" s="37"/>
      <c r="BB266" s="37"/>
      <c r="BC266" s="197"/>
      <c r="BD266" s="37"/>
      <c r="BE266" s="196"/>
    </row>
    <row r="267" spans="1:57" ht="15.75">
      <c r="A267" s="65"/>
      <c r="B267" s="37"/>
      <c r="C267" s="40"/>
      <c r="D267" s="39"/>
      <c r="E267" s="39"/>
      <c r="F267" s="39"/>
      <c r="G267" s="40"/>
      <c r="H267" s="40"/>
      <c r="I267" s="40"/>
      <c r="J267" s="40"/>
      <c r="K267" s="40"/>
      <c r="L267" s="40"/>
      <c r="M267" s="40"/>
      <c r="N267" s="40"/>
      <c r="O267" s="40"/>
      <c r="P267" s="40"/>
      <c r="Q267" s="40"/>
      <c r="R267" s="37"/>
      <c r="S267" s="37"/>
      <c r="T267" s="37"/>
      <c r="U267" s="37"/>
      <c r="V267" s="37"/>
      <c r="W267" s="37"/>
      <c r="X267" s="37"/>
      <c r="Y267" s="37"/>
      <c r="Z267" s="37"/>
      <c r="AA267"/>
      <c r="AB267"/>
      <c r="AC267"/>
      <c r="AD267"/>
      <c r="AE267" s="37"/>
      <c r="AF267" s="37"/>
      <c r="AG267" s="37"/>
      <c r="AH267" s="37"/>
      <c r="AI267" s="37"/>
      <c r="AJ267" s="37"/>
      <c r="AK267" s="37"/>
      <c r="AL267" s="37"/>
      <c r="AM267" s="37"/>
      <c r="AN267" s="37"/>
      <c r="AO267" s="37"/>
      <c r="AP267" s="37"/>
      <c r="AQ267" s="37"/>
      <c r="AR267" s="37"/>
      <c r="AS267" s="37"/>
      <c r="AT267" s="37"/>
      <c r="AU267" s="37"/>
      <c r="AV267" s="37"/>
      <c r="AW267" s="37"/>
      <c r="AX267" s="37"/>
      <c r="AY267" s="37"/>
      <c r="AZ267" s="37"/>
      <c r="BA267" s="37"/>
      <c r="BB267" s="37"/>
      <c r="BC267" s="197"/>
      <c r="BD267" s="37"/>
      <c r="BE267" s="196"/>
    </row>
    <row r="268" spans="1:57" ht="15.75">
      <c r="A268" s="65"/>
      <c r="B268" s="37"/>
      <c r="C268" s="40"/>
      <c r="D268" s="39"/>
      <c r="E268" s="39"/>
      <c r="F268" s="39"/>
      <c r="G268" s="40"/>
      <c r="H268" s="40"/>
      <c r="I268" s="40"/>
      <c r="J268" s="40"/>
      <c r="K268" s="40"/>
      <c r="L268" s="40"/>
      <c r="M268" s="40"/>
      <c r="N268" s="40"/>
      <c r="O268" s="40"/>
      <c r="P268" s="40"/>
      <c r="Q268" s="40"/>
      <c r="R268" s="37"/>
      <c r="S268" s="37"/>
      <c r="T268" s="37"/>
      <c r="U268" s="37"/>
      <c r="V268" s="37"/>
      <c r="W268" s="37"/>
      <c r="X268" s="37"/>
      <c r="Y268" s="37"/>
      <c r="Z268" s="37"/>
      <c r="AA268"/>
      <c r="AB268"/>
      <c r="AC268"/>
      <c r="AD268"/>
      <c r="AE268" s="37"/>
      <c r="AF268" s="37"/>
      <c r="AG268" s="37"/>
      <c r="AH268" s="37"/>
      <c r="AI268" s="37"/>
      <c r="AJ268" s="37"/>
      <c r="AK268" s="37"/>
      <c r="AL268" s="37"/>
      <c r="AM268" s="37"/>
      <c r="AN268" s="37"/>
      <c r="AO268" s="37"/>
      <c r="AP268" s="37"/>
      <c r="AQ268" s="37"/>
      <c r="AR268" s="37"/>
      <c r="AS268" s="37"/>
      <c r="AT268" s="37"/>
      <c r="AU268" s="37"/>
      <c r="AV268" s="37"/>
      <c r="AW268" s="37"/>
      <c r="AX268" s="37"/>
      <c r="AY268" s="37"/>
      <c r="AZ268" s="37"/>
      <c r="BA268" s="37"/>
      <c r="BB268" s="37"/>
      <c r="BC268" s="197"/>
      <c r="BD268" s="37"/>
      <c r="BE268" s="196"/>
    </row>
    <row r="269" spans="1:57" ht="15.75">
      <c r="A269" s="65"/>
      <c r="B269" s="37"/>
      <c r="C269" s="40"/>
      <c r="D269" s="39"/>
      <c r="E269" s="39"/>
      <c r="F269" s="39"/>
      <c r="G269" s="40"/>
      <c r="H269" s="40"/>
      <c r="I269" s="40"/>
      <c r="J269" s="40"/>
      <c r="K269" s="40"/>
      <c r="L269" s="40"/>
      <c r="M269" s="40"/>
      <c r="N269" s="40"/>
      <c r="O269" s="40"/>
      <c r="P269" s="40"/>
      <c r="Q269" s="40"/>
      <c r="R269" s="37"/>
      <c r="S269" s="37"/>
      <c r="T269" s="37"/>
      <c r="U269" s="37"/>
      <c r="V269" s="37"/>
      <c r="W269" s="37"/>
      <c r="X269" s="37"/>
      <c r="Y269" s="37"/>
      <c r="Z269" s="37"/>
      <c r="AA269"/>
      <c r="AB269"/>
      <c r="AC269"/>
      <c r="AD269"/>
      <c r="AE269" s="37"/>
      <c r="AF269" s="37"/>
      <c r="AG269" s="37"/>
      <c r="AH269" s="37"/>
      <c r="AI269" s="37"/>
      <c r="AJ269" s="37"/>
      <c r="AK269" s="37"/>
      <c r="AL269" s="37"/>
      <c r="AM269" s="37"/>
      <c r="AN269" s="37"/>
      <c r="AO269" s="37"/>
      <c r="AP269" s="37"/>
      <c r="AQ269" s="37"/>
      <c r="AR269" s="37"/>
      <c r="AS269" s="37"/>
      <c r="AT269" s="37"/>
      <c r="AU269" s="37"/>
      <c r="AV269" s="37"/>
      <c r="AW269" s="37"/>
      <c r="AX269" s="37"/>
      <c r="AY269" s="37"/>
      <c r="AZ269" s="37"/>
      <c r="BA269" s="37"/>
      <c r="BB269" s="37"/>
      <c r="BC269" s="197"/>
      <c r="BD269" s="37"/>
      <c r="BE269" s="196"/>
    </row>
    <row r="270" spans="1:57" ht="15.75">
      <c r="A270" s="65"/>
      <c r="B270" s="37"/>
      <c r="C270" s="40"/>
      <c r="D270" s="39"/>
      <c r="E270" s="39"/>
      <c r="F270" s="39"/>
      <c r="G270" s="40"/>
      <c r="H270" s="40"/>
      <c r="I270" s="40"/>
      <c r="J270" s="40"/>
      <c r="K270" s="40"/>
      <c r="L270" s="40"/>
      <c r="M270" s="40"/>
      <c r="N270" s="40"/>
      <c r="O270" s="40"/>
      <c r="P270" s="40"/>
      <c r="Q270" s="40"/>
      <c r="R270" s="37"/>
      <c r="S270" s="37"/>
      <c r="T270" s="37"/>
      <c r="U270" s="37"/>
      <c r="V270" s="37"/>
      <c r="W270" s="37"/>
      <c r="X270" s="37"/>
      <c r="Y270" s="37"/>
      <c r="Z270" s="37"/>
      <c r="AA270"/>
      <c r="AB270"/>
      <c r="AC270"/>
      <c r="AD270"/>
      <c r="AE270" s="37"/>
      <c r="AF270" s="37"/>
      <c r="AG270" s="37"/>
      <c r="AH270" s="37"/>
      <c r="AI270" s="37"/>
      <c r="AJ270" s="37"/>
      <c r="AK270" s="37"/>
      <c r="AL270" s="37"/>
      <c r="AM270" s="37"/>
      <c r="AN270" s="37"/>
      <c r="AO270" s="37"/>
      <c r="AP270" s="37"/>
      <c r="AQ270" s="37"/>
      <c r="AR270" s="37"/>
      <c r="AS270" s="37"/>
      <c r="AT270" s="37"/>
      <c r="AU270" s="37"/>
      <c r="AV270" s="37"/>
      <c r="AW270" s="37"/>
      <c r="AX270" s="37"/>
      <c r="AY270" s="37"/>
      <c r="AZ270" s="37"/>
      <c r="BA270" s="37"/>
      <c r="BB270" s="37"/>
      <c r="BC270" s="197"/>
      <c r="BD270" s="37"/>
      <c r="BE270" s="196"/>
    </row>
    <row r="271" spans="1:57" ht="15.75">
      <c r="A271" s="65"/>
      <c r="B271" s="37"/>
      <c r="C271" s="40"/>
      <c r="D271" s="39"/>
      <c r="E271" s="39"/>
      <c r="F271" s="39"/>
      <c r="G271" s="40"/>
      <c r="H271" s="40"/>
      <c r="I271" s="40"/>
      <c r="J271" s="40"/>
      <c r="K271" s="40"/>
      <c r="L271" s="40"/>
      <c r="M271" s="40"/>
      <c r="N271" s="40"/>
      <c r="O271" s="40"/>
      <c r="P271" s="40"/>
      <c r="Q271" s="40"/>
      <c r="R271" s="37"/>
      <c r="S271" s="37"/>
      <c r="T271" s="37"/>
      <c r="U271" s="37"/>
      <c r="V271" s="37"/>
      <c r="W271" s="37"/>
      <c r="X271" s="37"/>
      <c r="Y271" s="37"/>
      <c r="Z271" s="37"/>
      <c r="AA271"/>
      <c r="AB271"/>
      <c r="AC271"/>
      <c r="AD271"/>
      <c r="AE271" s="37"/>
      <c r="AF271" s="37"/>
      <c r="AG271" s="37"/>
      <c r="AH271" s="37"/>
      <c r="AI271" s="37"/>
      <c r="AJ271" s="37"/>
      <c r="AK271" s="37"/>
      <c r="AL271" s="37"/>
      <c r="AM271" s="37"/>
      <c r="AN271" s="37"/>
      <c r="AO271" s="37"/>
      <c r="AP271" s="37"/>
      <c r="AQ271" s="37"/>
      <c r="AR271" s="37"/>
      <c r="AS271" s="37"/>
      <c r="AT271" s="37"/>
      <c r="AU271" s="37"/>
      <c r="AV271" s="37"/>
      <c r="AW271" s="37"/>
      <c r="AX271" s="37"/>
      <c r="AY271" s="37"/>
      <c r="AZ271" s="37"/>
      <c r="BA271" s="37"/>
      <c r="BB271" s="37"/>
      <c r="BC271" s="197"/>
      <c r="BD271" s="37"/>
      <c r="BE271" s="196"/>
    </row>
    <row r="272" spans="1:57" ht="15.75">
      <c r="A272" s="65"/>
      <c r="B272" s="37"/>
      <c r="C272" s="40"/>
      <c r="D272" s="39"/>
      <c r="E272" s="39"/>
      <c r="F272" s="39"/>
      <c r="G272" s="40"/>
      <c r="H272" s="40"/>
      <c r="I272" s="40"/>
      <c r="J272" s="40"/>
      <c r="K272" s="40"/>
      <c r="L272" s="40"/>
      <c r="M272" s="40"/>
      <c r="N272" s="40"/>
      <c r="O272" s="40"/>
      <c r="P272" s="40"/>
      <c r="Q272" s="40"/>
      <c r="R272" s="37"/>
      <c r="S272" s="37"/>
      <c r="T272" s="37"/>
      <c r="U272" s="37"/>
      <c r="V272" s="37"/>
      <c r="W272" s="37"/>
      <c r="X272" s="37"/>
      <c r="Y272" s="37"/>
      <c r="Z272" s="37"/>
      <c r="AA272"/>
      <c r="AB272"/>
      <c r="AC272"/>
      <c r="AD272"/>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197"/>
      <c r="BD272" s="37"/>
      <c r="BE272" s="196"/>
    </row>
    <row r="273" spans="1:57" ht="15.75">
      <c r="A273" s="65"/>
      <c r="B273" s="37"/>
      <c r="C273" s="40"/>
      <c r="D273" s="39"/>
      <c r="E273" s="39"/>
      <c r="F273" s="39"/>
      <c r="G273" s="40"/>
      <c r="H273" s="40"/>
      <c r="I273" s="40"/>
      <c r="J273" s="40"/>
      <c r="K273" s="40"/>
      <c r="L273" s="40"/>
      <c r="M273" s="40"/>
      <c r="N273" s="40"/>
      <c r="O273" s="40"/>
      <c r="P273" s="40"/>
      <c r="Q273" s="40"/>
      <c r="R273" s="37"/>
      <c r="S273" s="37"/>
      <c r="T273" s="37"/>
      <c r="U273" s="37"/>
      <c r="V273" s="37"/>
      <c r="W273" s="37"/>
      <c r="X273" s="37"/>
      <c r="Y273" s="37"/>
      <c r="Z273" s="37"/>
      <c r="AA273"/>
      <c r="AB273"/>
      <c r="AC273"/>
      <c r="AD273"/>
      <c r="AE273" s="37"/>
      <c r="AF273" s="37"/>
      <c r="AG273" s="37"/>
      <c r="AH273" s="37"/>
      <c r="AI273" s="37"/>
      <c r="AJ273" s="37"/>
      <c r="AK273" s="37"/>
      <c r="AL273" s="37"/>
      <c r="AM273" s="37"/>
      <c r="AN273" s="37"/>
      <c r="AO273" s="37"/>
      <c r="AP273" s="37"/>
      <c r="AQ273" s="37"/>
      <c r="AR273" s="37"/>
      <c r="AS273" s="37"/>
      <c r="AT273" s="37"/>
      <c r="AU273" s="37"/>
      <c r="AV273" s="37"/>
      <c r="AW273" s="37"/>
      <c r="AX273" s="37"/>
      <c r="AY273" s="37"/>
      <c r="AZ273" s="37"/>
      <c r="BA273" s="37"/>
      <c r="BB273" s="37"/>
      <c r="BC273" s="197"/>
      <c r="BD273" s="37"/>
      <c r="BE273" s="196"/>
    </row>
    <row r="274" spans="1:57" ht="15.75">
      <c r="A274" s="65"/>
      <c r="B274" s="37"/>
      <c r="C274" s="40"/>
      <c r="D274" s="39"/>
      <c r="E274" s="39"/>
      <c r="F274" s="39"/>
      <c r="G274" s="40"/>
      <c r="H274" s="40"/>
      <c r="I274" s="40"/>
      <c r="J274" s="40"/>
      <c r="K274" s="40"/>
      <c r="L274" s="40"/>
      <c r="M274" s="40"/>
      <c r="N274" s="40"/>
      <c r="O274" s="40"/>
      <c r="P274" s="40"/>
      <c r="Q274" s="40"/>
      <c r="R274" s="37"/>
      <c r="S274" s="37"/>
      <c r="T274" s="37"/>
      <c r="U274" s="37"/>
      <c r="V274" s="37"/>
      <c r="W274" s="37"/>
      <c r="X274" s="37"/>
      <c r="Y274" s="37"/>
      <c r="Z274" s="37"/>
      <c r="AA274"/>
      <c r="AB274"/>
      <c r="AC274"/>
      <c r="AD274"/>
      <c r="AE274" s="37"/>
      <c r="AF274" s="37"/>
      <c r="AG274" s="37"/>
      <c r="AH274" s="37"/>
      <c r="AI274" s="37"/>
      <c r="AJ274" s="37"/>
      <c r="AK274" s="37"/>
      <c r="AL274" s="37"/>
      <c r="AM274" s="37"/>
      <c r="AN274" s="37"/>
      <c r="AO274" s="37"/>
      <c r="AP274" s="37"/>
      <c r="AQ274" s="37"/>
      <c r="AR274" s="37"/>
      <c r="AS274" s="37"/>
      <c r="AT274" s="37"/>
      <c r="AU274" s="37"/>
      <c r="AV274" s="37"/>
      <c r="AW274" s="37"/>
      <c r="AX274" s="37"/>
      <c r="AY274" s="37"/>
      <c r="AZ274" s="37"/>
      <c r="BA274" s="37"/>
      <c r="BB274" s="37"/>
      <c r="BC274" s="197"/>
      <c r="BD274" s="37"/>
      <c r="BE274" s="196"/>
    </row>
    <row r="275" spans="1:57" ht="15.75">
      <c r="A275" s="65"/>
      <c r="B275" s="37"/>
      <c r="C275" s="40"/>
      <c r="D275" s="39"/>
      <c r="E275" s="39"/>
      <c r="F275" s="39"/>
      <c r="G275" s="40"/>
      <c r="H275" s="40"/>
      <c r="I275" s="40"/>
      <c r="J275" s="40"/>
      <c r="K275" s="40"/>
      <c r="L275" s="40"/>
      <c r="M275" s="40"/>
      <c r="N275" s="40"/>
      <c r="O275" s="40"/>
      <c r="P275" s="40"/>
      <c r="Q275" s="40"/>
      <c r="R275" s="37"/>
      <c r="S275" s="37"/>
      <c r="T275" s="37"/>
      <c r="U275" s="37"/>
      <c r="V275" s="37"/>
      <c r="W275" s="37"/>
      <c r="X275" s="37"/>
      <c r="Y275" s="37"/>
      <c r="Z275" s="37"/>
      <c r="AA275"/>
      <c r="AB275"/>
      <c r="AC275"/>
      <c r="AD275"/>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197"/>
      <c r="BD275" s="37"/>
      <c r="BE275" s="196"/>
    </row>
    <row r="276" spans="1:57" ht="15.75">
      <c r="A276" s="65"/>
      <c r="B276" s="37"/>
      <c r="C276" s="40"/>
      <c r="D276" s="39"/>
      <c r="E276" s="39"/>
      <c r="F276" s="39"/>
      <c r="G276" s="40"/>
      <c r="H276" s="40"/>
      <c r="I276" s="40"/>
      <c r="J276" s="40"/>
      <c r="K276" s="40"/>
      <c r="L276" s="40"/>
      <c r="M276" s="40"/>
      <c r="N276" s="40"/>
      <c r="O276" s="40"/>
      <c r="P276" s="40"/>
      <c r="Q276" s="40"/>
      <c r="R276" s="37"/>
      <c r="S276" s="37"/>
      <c r="T276" s="37"/>
      <c r="U276" s="37"/>
      <c r="V276" s="37"/>
      <c r="W276" s="37"/>
      <c r="X276" s="37"/>
      <c r="Y276" s="37"/>
      <c r="Z276" s="37"/>
      <c r="AA276"/>
      <c r="AB276"/>
      <c r="AC276"/>
      <c r="AD276"/>
      <c r="AE276" s="37"/>
      <c r="AF276" s="37"/>
      <c r="AG276" s="37"/>
      <c r="AH276" s="37"/>
      <c r="AI276" s="37"/>
      <c r="AJ276" s="37"/>
      <c r="AK276" s="37"/>
      <c r="AL276" s="37"/>
      <c r="AM276" s="37"/>
      <c r="AN276" s="37"/>
      <c r="AO276" s="37"/>
      <c r="AP276" s="37"/>
      <c r="AQ276" s="37"/>
      <c r="AR276" s="37"/>
      <c r="AS276" s="37"/>
      <c r="AT276" s="37"/>
      <c r="AU276" s="37"/>
      <c r="AV276" s="37"/>
      <c r="AW276" s="37"/>
      <c r="AX276" s="37"/>
      <c r="AY276" s="37"/>
      <c r="AZ276" s="37"/>
      <c r="BA276" s="37"/>
      <c r="BB276" s="37"/>
      <c r="BC276" s="197"/>
      <c r="BD276" s="37"/>
      <c r="BE276" s="196"/>
    </row>
    <row r="277" spans="1:57" ht="15.75">
      <c r="A277" s="65"/>
      <c r="B277" s="37"/>
      <c r="C277" s="40"/>
      <c r="D277" s="39"/>
      <c r="E277" s="39"/>
      <c r="F277" s="39"/>
      <c r="G277" s="40"/>
      <c r="H277" s="40"/>
      <c r="I277" s="40"/>
      <c r="J277" s="40"/>
      <c r="K277" s="40"/>
      <c r="L277" s="40"/>
      <c r="M277" s="40"/>
      <c r="N277" s="40"/>
      <c r="O277" s="40"/>
      <c r="P277" s="40"/>
      <c r="Q277" s="40"/>
      <c r="R277" s="37"/>
      <c r="S277" s="37"/>
      <c r="T277" s="37"/>
      <c r="U277" s="37"/>
      <c r="V277" s="37"/>
      <c r="W277" s="37"/>
      <c r="X277" s="37"/>
      <c r="Y277" s="37"/>
      <c r="Z277" s="37"/>
      <c r="AA277"/>
      <c r="AB277"/>
      <c r="AC277"/>
      <c r="AD27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197"/>
      <c r="BD277" s="37"/>
      <c r="BE277" s="196"/>
    </row>
    <row r="278" spans="1:57" ht="15.75">
      <c r="A278" s="65"/>
      <c r="B278" s="37"/>
      <c r="C278" s="40"/>
      <c r="D278" s="39"/>
      <c r="E278" s="39"/>
      <c r="F278" s="39"/>
      <c r="G278" s="40"/>
      <c r="H278" s="40"/>
      <c r="I278" s="40"/>
      <c r="J278" s="40"/>
      <c r="K278" s="40"/>
      <c r="L278" s="40"/>
      <c r="M278" s="40"/>
      <c r="N278" s="40"/>
      <c r="O278" s="40"/>
      <c r="P278" s="40"/>
      <c r="Q278" s="40"/>
      <c r="R278" s="37"/>
      <c r="S278" s="37"/>
      <c r="T278" s="37"/>
      <c r="U278" s="37"/>
      <c r="V278" s="37"/>
      <c r="W278" s="37"/>
      <c r="X278" s="37"/>
      <c r="Y278" s="37"/>
      <c r="Z278" s="37"/>
      <c r="AA278"/>
      <c r="AB278"/>
      <c r="AC278"/>
      <c r="AD278"/>
      <c r="AE278" s="37"/>
      <c r="AF278" s="37"/>
      <c r="AG278" s="37"/>
      <c r="AH278" s="37"/>
      <c r="AI278" s="37"/>
      <c r="AJ278" s="37"/>
      <c r="AK278" s="37"/>
      <c r="AL278" s="37"/>
      <c r="AM278" s="37"/>
      <c r="AN278" s="37"/>
      <c r="AO278" s="37"/>
      <c r="AP278" s="37"/>
      <c r="AQ278" s="37"/>
      <c r="AR278" s="37"/>
      <c r="AS278" s="37"/>
      <c r="AT278" s="37"/>
      <c r="AU278" s="37"/>
      <c r="AV278" s="37"/>
      <c r="AW278" s="37"/>
      <c r="AX278" s="37"/>
      <c r="AY278" s="37"/>
      <c r="AZ278" s="37"/>
      <c r="BA278" s="37"/>
      <c r="BB278" s="37"/>
      <c r="BC278" s="197"/>
      <c r="BD278" s="37"/>
      <c r="BE278" s="196"/>
    </row>
    <row r="279" spans="1:57" ht="15.75">
      <c r="A279" s="65"/>
      <c r="B279" s="37"/>
      <c r="C279" s="40"/>
      <c r="D279" s="39"/>
      <c r="E279" s="39"/>
      <c r="F279" s="39"/>
      <c r="G279" s="40"/>
      <c r="H279" s="40"/>
      <c r="I279" s="40"/>
      <c r="J279" s="40"/>
      <c r="K279" s="40"/>
      <c r="L279" s="40"/>
      <c r="M279" s="40"/>
      <c r="N279" s="40"/>
      <c r="O279" s="40"/>
      <c r="P279" s="40"/>
      <c r="Q279" s="40"/>
      <c r="R279" s="37"/>
      <c r="S279" s="37"/>
      <c r="T279" s="37"/>
      <c r="U279" s="37"/>
      <c r="V279" s="37"/>
      <c r="W279" s="37"/>
      <c r="X279" s="37"/>
      <c r="Y279" s="37"/>
      <c r="Z279" s="37"/>
      <c r="AA279"/>
      <c r="AB279"/>
      <c r="AC279"/>
      <c r="AD279"/>
      <c r="AE279" s="37"/>
      <c r="AF279" s="37"/>
      <c r="AG279" s="37"/>
      <c r="AH279" s="37"/>
      <c r="AI279" s="37"/>
      <c r="AJ279" s="37"/>
      <c r="AK279" s="37"/>
      <c r="AL279" s="37"/>
      <c r="AM279" s="37"/>
      <c r="AN279" s="37"/>
      <c r="AO279" s="37"/>
      <c r="AP279" s="37"/>
      <c r="AQ279" s="37"/>
      <c r="AR279" s="37"/>
      <c r="AS279" s="37"/>
      <c r="AT279" s="37"/>
      <c r="AU279" s="37"/>
      <c r="AV279" s="37"/>
      <c r="AW279" s="37"/>
      <c r="AX279" s="37"/>
      <c r="AY279" s="37"/>
      <c r="AZ279" s="37"/>
      <c r="BA279" s="37"/>
      <c r="BB279" s="37"/>
      <c r="BC279" s="197"/>
      <c r="BD279" s="37"/>
      <c r="BE279" s="196"/>
    </row>
    <row r="280" spans="1:57" ht="15.75">
      <c r="A280" s="65"/>
      <c r="B280" s="37"/>
      <c r="C280" s="40"/>
      <c r="D280" s="39"/>
      <c r="E280" s="39"/>
      <c r="F280" s="39"/>
      <c r="G280" s="40"/>
      <c r="H280" s="40"/>
      <c r="I280" s="40"/>
      <c r="J280" s="40"/>
      <c r="K280" s="40"/>
      <c r="L280" s="40"/>
      <c r="M280" s="40"/>
      <c r="N280" s="40"/>
      <c r="O280" s="40"/>
      <c r="P280" s="40"/>
      <c r="Q280" s="40"/>
      <c r="R280" s="37"/>
      <c r="S280" s="37"/>
      <c r="T280" s="37"/>
      <c r="U280" s="37"/>
      <c r="V280" s="37"/>
      <c r="W280" s="37"/>
      <c r="X280" s="37"/>
      <c r="Y280" s="37"/>
      <c r="Z280" s="37"/>
      <c r="AA280"/>
      <c r="AB280"/>
      <c r="AC280"/>
      <c r="AD280"/>
      <c r="AE280" s="37"/>
      <c r="AF280" s="37"/>
      <c r="AG280" s="37"/>
      <c r="AH280" s="37"/>
      <c r="AI280" s="37"/>
      <c r="AJ280" s="37"/>
      <c r="AK280" s="37"/>
      <c r="AL280" s="37"/>
      <c r="AM280" s="37"/>
      <c r="AN280" s="37"/>
      <c r="AO280" s="37"/>
      <c r="AP280" s="37"/>
      <c r="AQ280" s="37"/>
      <c r="AR280" s="37"/>
      <c r="AS280" s="37"/>
      <c r="AT280" s="37"/>
      <c r="AU280" s="37"/>
      <c r="AV280" s="37"/>
      <c r="AW280" s="37"/>
      <c r="AX280" s="37"/>
      <c r="AY280" s="37"/>
      <c r="AZ280" s="37"/>
      <c r="BA280" s="37"/>
      <c r="BB280" s="37"/>
      <c r="BC280" s="197"/>
      <c r="BD280" s="37"/>
      <c r="BE280" s="196"/>
    </row>
    <row r="281" spans="1:57" ht="15.75">
      <c r="A281" s="65"/>
      <c r="B281" s="37"/>
      <c r="C281" s="40"/>
      <c r="D281" s="39"/>
      <c r="E281" s="39"/>
      <c r="F281" s="39"/>
      <c r="G281" s="40"/>
      <c r="H281" s="40"/>
      <c r="I281" s="40"/>
      <c r="J281" s="40"/>
      <c r="K281" s="40"/>
      <c r="L281" s="40"/>
      <c r="M281" s="40"/>
      <c r="N281" s="40"/>
      <c r="O281" s="40"/>
      <c r="P281" s="40"/>
      <c r="Q281" s="40"/>
      <c r="R281" s="37"/>
      <c r="S281" s="37"/>
      <c r="T281" s="37"/>
      <c r="U281" s="37"/>
      <c r="V281" s="37"/>
      <c r="W281" s="37"/>
      <c r="X281" s="37"/>
      <c r="Y281" s="37"/>
      <c r="Z281" s="37"/>
      <c r="AA281"/>
      <c r="AB281"/>
      <c r="AC281"/>
      <c r="AD281"/>
      <c r="AE281" s="37"/>
      <c r="AF281" s="37"/>
      <c r="AG281" s="37"/>
      <c r="AH281" s="37"/>
      <c r="AI281" s="37"/>
      <c r="AJ281" s="37"/>
      <c r="AK281" s="37"/>
      <c r="AL281" s="37"/>
      <c r="AM281" s="37"/>
      <c r="AN281" s="37"/>
      <c r="AO281" s="37"/>
      <c r="AP281" s="37"/>
      <c r="AQ281" s="37"/>
      <c r="AR281" s="37"/>
      <c r="AS281" s="37"/>
      <c r="AT281" s="37"/>
      <c r="AU281" s="37"/>
      <c r="AV281" s="37"/>
      <c r="AW281" s="37"/>
      <c r="AX281" s="37"/>
      <c r="AY281" s="37"/>
      <c r="AZ281" s="37"/>
      <c r="BA281" s="37"/>
      <c r="BB281" s="37"/>
      <c r="BC281" s="197"/>
      <c r="BD281" s="37"/>
      <c r="BE281" s="196"/>
    </row>
    <row r="282" spans="1:57" ht="15.75">
      <c r="A282" s="65"/>
      <c r="B282" s="37"/>
      <c r="C282" s="40"/>
      <c r="D282" s="39"/>
      <c r="E282" s="39"/>
      <c r="F282" s="39"/>
      <c r="G282" s="40"/>
      <c r="H282" s="40"/>
      <c r="I282" s="40"/>
      <c r="J282" s="40"/>
      <c r="K282" s="40"/>
      <c r="L282" s="40"/>
      <c r="M282" s="40"/>
      <c r="N282" s="40"/>
      <c r="O282" s="40"/>
      <c r="P282" s="40"/>
      <c r="Q282" s="40"/>
      <c r="R282" s="37"/>
      <c r="S282" s="37"/>
      <c r="T282" s="37"/>
      <c r="U282" s="37"/>
      <c r="V282" s="37"/>
      <c r="W282" s="37"/>
      <c r="X282" s="37"/>
      <c r="Y282" s="37"/>
      <c r="Z282" s="37"/>
      <c r="AA282"/>
      <c r="AB282"/>
      <c r="AC282"/>
      <c r="AD282"/>
      <c r="AE282" s="37"/>
      <c r="AF282" s="37"/>
      <c r="AG282" s="37"/>
      <c r="AH282" s="37"/>
      <c r="AI282" s="37"/>
      <c r="AJ282" s="37"/>
      <c r="AK282" s="37"/>
      <c r="AL282" s="37"/>
      <c r="AM282" s="37"/>
      <c r="AN282" s="37"/>
      <c r="AO282" s="37"/>
      <c r="AP282" s="37"/>
      <c r="AQ282" s="37"/>
      <c r="AR282" s="37"/>
      <c r="AS282" s="37"/>
      <c r="AT282" s="37"/>
      <c r="AU282" s="37"/>
      <c r="AV282" s="37"/>
      <c r="AW282" s="37"/>
      <c r="AX282" s="37"/>
      <c r="AY282" s="37"/>
      <c r="AZ282" s="37"/>
      <c r="BA282" s="37"/>
      <c r="BB282" s="37"/>
      <c r="BC282" s="197"/>
      <c r="BD282" s="37"/>
      <c r="BE282" s="196"/>
    </row>
    <row r="283" spans="1:57" ht="15.75">
      <c r="A283" s="65"/>
      <c r="B283" s="37"/>
      <c r="C283" s="40"/>
      <c r="D283" s="39"/>
      <c r="E283" s="39"/>
      <c r="F283" s="39"/>
      <c r="G283" s="40"/>
      <c r="H283" s="40"/>
      <c r="I283" s="40"/>
      <c r="J283" s="40"/>
      <c r="K283" s="40"/>
      <c r="L283" s="40"/>
      <c r="M283" s="40"/>
      <c r="N283" s="40"/>
      <c r="O283" s="40"/>
      <c r="P283" s="40"/>
      <c r="Q283" s="40"/>
      <c r="R283" s="37"/>
      <c r="S283" s="37"/>
      <c r="T283" s="37"/>
      <c r="U283" s="37"/>
      <c r="V283" s="37"/>
      <c r="W283" s="37"/>
      <c r="X283" s="37"/>
      <c r="Y283" s="37"/>
      <c r="Z283" s="37"/>
      <c r="AA283"/>
      <c r="AB283"/>
      <c r="AC283"/>
      <c r="AD283"/>
      <c r="AE283" s="37"/>
      <c r="AF283" s="37"/>
      <c r="AG283" s="37"/>
      <c r="AH283" s="37"/>
      <c r="AI283" s="37"/>
      <c r="AJ283" s="37"/>
      <c r="AK283" s="37"/>
      <c r="AL283" s="37"/>
      <c r="AM283" s="37"/>
      <c r="AN283" s="37"/>
      <c r="AO283" s="37"/>
      <c r="AP283" s="37"/>
      <c r="AQ283" s="37"/>
      <c r="AR283" s="37"/>
      <c r="AS283" s="37"/>
      <c r="AT283" s="37"/>
      <c r="AU283" s="37"/>
      <c r="AV283" s="37"/>
      <c r="AW283" s="37"/>
      <c r="AX283" s="37"/>
      <c r="AY283" s="37"/>
      <c r="AZ283" s="37"/>
      <c r="BA283" s="37"/>
      <c r="BB283" s="37"/>
      <c r="BC283" s="197"/>
      <c r="BD283" s="37"/>
      <c r="BE283" s="196"/>
    </row>
    <row r="284" spans="1:57" ht="15.75">
      <c r="A284" s="65"/>
      <c r="B284" s="37"/>
      <c r="C284" s="40"/>
      <c r="D284" s="39"/>
      <c r="E284" s="39"/>
      <c r="F284" s="39"/>
      <c r="G284" s="40"/>
      <c r="H284" s="40"/>
      <c r="I284" s="40"/>
      <c r="J284" s="40"/>
      <c r="K284" s="40"/>
      <c r="L284" s="40"/>
      <c r="M284" s="40"/>
      <c r="N284" s="40"/>
      <c r="O284" s="40"/>
      <c r="P284" s="40"/>
      <c r="Q284" s="40"/>
      <c r="R284" s="37"/>
      <c r="S284" s="37"/>
      <c r="T284" s="37"/>
      <c r="U284" s="37"/>
      <c r="V284" s="37"/>
      <c r="W284" s="37"/>
      <c r="X284" s="37"/>
      <c r="Y284" s="37"/>
      <c r="Z284" s="37"/>
      <c r="AA284"/>
      <c r="AB284"/>
      <c r="AC284"/>
      <c r="AD284"/>
      <c r="AE284" s="37"/>
      <c r="AF284" s="37"/>
      <c r="AG284" s="37"/>
      <c r="AH284" s="37"/>
      <c r="AI284" s="37"/>
      <c r="AJ284" s="37"/>
      <c r="AK284" s="37"/>
      <c r="AL284" s="37"/>
      <c r="AM284" s="37"/>
      <c r="AN284" s="37"/>
      <c r="AO284" s="37"/>
      <c r="AP284" s="37"/>
      <c r="AQ284" s="37"/>
      <c r="AR284" s="37"/>
      <c r="AS284" s="37"/>
      <c r="AT284" s="37"/>
      <c r="AU284" s="37"/>
      <c r="AV284" s="37"/>
      <c r="AW284" s="37"/>
      <c r="AX284" s="37"/>
      <c r="AY284" s="37"/>
      <c r="AZ284" s="37"/>
      <c r="BA284" s="37"/>
      <c r="BB284" s="37"/>
      <c r="BC284" s="197"/>
      <c r="BD284" s="37"/>
      <c r="BE284" s="196"/>
    </row>
    <row r="285" spans="1:57" ht="15.75">
      <c r="A285" s="65"/>
      <c r="B285" s="37"/>
      <c r="C285" s="40"/>
      <c r="D285" s="39"/>
      <c r="E285" s="39"/>
      <c r="F285" s="39"/>
      <c r="G285" s="40"/>
      <c r="H285" s="40"/>
      <c r="I285" s="40"/>
      <c r="J285" s="40"/>
      <c r="K285" s="40"/>
      <c r="L285" s="40"/>
      <c r="M285" s="40"/>
      <c r="N285" s="40"/>
      <c r="O285" s="40"/>
      <c r="P285" s="40"/>
      <c r="Q285" s="40"/>
      <c r="R285" s="37"/>
      <c r="S285" s="37"/>
      <c r="T285" s="37"/>
      <c r="U285" s="37"/>
      <c r="V285" s="37"/>
      <c r="W285" s="37"/>
      <c r="X285" s="37"/>
      <c r="Y285" s="37"/>
      <c r="Z285" s="37"/>
      <c r="AA285"/>
      <c r="AB285"/>
      <c r="AC285"/>
      <c r="AD285"/>
      <c r="AE285" s="37"/>
      <c r="AF285" s="37"/>
      <c r="AG285" s="37"/>
      <c r="AH285" s="37"/>
      <c r="AI285" s="37"/>
      <c r="AJ285" s="37"/>
      <c r="AK285" s="37"/>
      <c r="AL285" s="37"/>
      <c r="AM285" s="37"/>
      <c r="AN285" s="37"/>
      <c r="AO285" s="37"/>
      <c r="AP285" s="37"/>
      <c r="AQ285" s="37"/>
      <c r="AR285" s="37"/>
      <c r="AS285" s="37"/>
      <c r="AT285" s="37"/>
      <c r="AU285" s="37"/>
      <c r="AV285" s="37"/>
      <c r="AW285" s="37"/>
      <c r="AX285" s="37"/>
      <c r="AY285" s="37"/>
      <c r="AZ285" s="37"/>
      <c r="BA285" s="37"/>
      <c r="BB285" s="37"/>
      <c r="BC285" s="197"/>
      <c r="BD285" s="37"/>
      <c r="BE285" s="196"/>
    </row>
    <row r="286" spans="1:57" ht="15.75">
      <c r="A286" s="65"/>
      <c r="B286" s="37"/>
      <c r="C286" s="40"/>
      <c r="D286" s="39"/>
      <c r="E286" s="39"/>
      <c r="F286" s="39"/>
      <c r="G286" s="40"/>
      <c r="H286" s="40"/>
      <c r="I286" s="40"/>
      <c r="J286" s="40"/>
      <c r="K286" s="40"/>
      <c r="L286" s="40"/>
      <c r="M286" s="40"/>
      <c r="N286" s="40"/>
      <c r="O286" s="40"/>
      <c r="P286" s="40"/>
      <c r="Q286" s="40"/>
      <c r="R286" s="37"/>
      <c r="S286" s="37"/>
      <c r="T286" s="37"/>
      <c r="U286" s="37"/>
      <c r="V286" s="37"/>
      <c r="W286" s="37"/>
      <c r="X286" s="37"/>
      <c r="Y286" s="37"/>
      <c r="Z286" s="37"/>
      <c r="AA286"/>
      <c r="AB286"/>
      <c r="AC286"/>
      <c r="AD286"/>
      <c r="AE286" s="37"/>
      <c r="AF286" s="37"/>
      <c r="AG286" s="37"/>
      <c r="AH286" s="37"/>
      <c r="AI286" s="37"/>
      <c r="AJ286" s="37"/>
      <c r="AK286" s="37"/>
      <c r="AL286" s="37"/>
      <c r="AM286" s="37"/>
      <c r="AN286" s="37"/>
      <c r="AO286" s="37"/>
      <c r="AP286" s="37"/>
      <c r="AQ286" s="37"/>
      <c r="AR286" s="37"/>
      <c r="AS286" s="37"/>
      <c r="AT286" s="37"/>
      <c r="AU286" s="37"/>
      <c r="AV286" s="37"/>
      <c r="AW286" s="37"/>
      <c r="AX286" s="37"/>
      <c r="AY286" s="37"/>
      <c r="AZ286" s="37"/>
      <c r="BA286" s="37"/>
      <c r="BB286" s="37"/>
      <c r="BC286" s="197"/>
      <c r="BD286" s="37"/>
      <c r="BE286" s="196"/>
    </row>
    <row r="287" spans="1:57" ht="15.75">
      <c r="A287" s="65"/>
      <c r="B287" s="37"/>
      <c r="C287" s="40"/>
      <c r="D287" s="39"/>
      <c r="E287" s="39"/>
      <c r="F287" s="39"/>
      <c r="G287" s="40"/>
      <c r="H287" s="40"/>
      <c r="I287" s="40"/>
      <c r="J287" s="40"/>
      <c r="K287" s="40"/>
      <c r="L287" s="40"/>
      <c r="M287" s="40"/>
      <c r="N287" s="40"/>
      <c r="O287" s="40"/>
      <c r="P287" s="40"/>
      <c r="Q287" s="40"/>
      <c r="R287" s="37"/>
      <c r="S287" s="37"/>
      <c r="T287" s="37"/>
      <c r="U287" s="37"/>
      <c r="V287" s="37"/>
      <c r="W287" s="37"/>
      <c r="X287" s="37"/>
      <c r="Y287" s="37"/>
      <c r="Z287" s="37"/>
      <c r="AA287"/>
      <c r="AB287"/>
      <c r="AC287"/>
      <c r="AD28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197"/>
      <c r="BD287" s="37"/>
      <c r="BE287" s="196"/>
    </row>
    <row r="288" spans="1:57" ht="15.75">
      <c r="A288" s="65"/>
      <c r="B288" s="37"/>
      <c r="C288" s="40"/>
      <c r="D288" s="39"/>
      <c r="E288" s="39"/>
      <c r="F288" s="39"/>
      <c r="G288" s="40"/>
      <c r="H288" s="40"/>
      <c r="I288" s="40"/>
      <c r="J288" s="40"/>
      <c r="K288" s="40"/>
      <c r="L288" s="40"/>
      <c r="M288" s="40"/>
      <c r="N288" s="40"/>
      <c r="O288" s="40"/>
      <c r="P288" s="40"/>
      <c r="Q288" s="40"/>
      <c r="R288" s="37"/>
      <c r="S288" s="37"/>
      <c r="T288" s="37"/>
      <c r="U288" s="37"/>
      <c r="V288" s="37"/>
      <c r="W288" s="37"/>
      <c r="X288" s="37"/>
      <c r="Y288" s="37"/>
      <c r="Z288" s="37"/>
      <c r="AA288"/>
      <c r="AB288"/>
      <c r="AC288"/>
      <c r="AD288"/>
      <c r="AE288" s="37"/>
      <c r="AF288" s="37"/>
      <c r="AG288" s="37"/>
      <c r="AH288" s="37"/>
      <c r="AI288" s="37"/>
      <c r="AJ288" s="37"/>
      <c r="AK288" s="37"/>
      <c r="AL288" s="37"/>
      <c r="AM288" s="37"/>
      <c r="AN288" s="37"/>
      <c r="AO288" s="37"/>
      <c r="AP288" s="37"/>
      <c r="AQ288" s="37"/>
      <c r="AR288" s="37"/>
      <c r="AS288" s="37"/>
      <c r="AT288" s="37"/>
      <c r="AU288" s="37"/>
      <c r="AV288" s="37"/>
      <c r="AW288" s="37"/>
      <c r="AX288" s="37"/>
      <c r="AY288" s="37"/>
      <c r="AZ288" s="37"/>
      <c r="BA288" s="37"/>
      <c r="BB288" s="37"/>
      <c r="BC288" s="197"/>
      <c r="BD288" s="37"/>
      <c r="BE288" s="196"/>
    </row>
    <row r="289" spans="1:57" ht="15.75">
      <c r="A289" s="65"/>
      <c r="B289" s="37"/>
      <c r="C289" s="40"/>
      <c r="D289" s="39"/>
      <c r="E289" s="39"/>
      <c r="F289" s="39"/>
      <c r="G289" s="40"/>
      <c r="H289" s="40"/>
      <c r="I289" s="40"/>
      <c r="J289" s="40"/>
      <c r="K289" s="40"/>
      <c r="L289" s="40"/>
      <c r="M289" s="40"/>
      <c r="N289" s="40"/>
      <c r="O289" s="40"/>
      <c r="P289" s="40"/>
      <c r="Q289" s="40"/>
      <c r="R289" s="37"/>
      <c r="S289" s="37"/>
      <c r="T289" s="37"/>
      <c r="U289" s="37"/>
      <c r="V289" s="37"/>
      <c r="W289" s="37"/>
      <c r="X289" s="37"/>
      <c r="Y289" s="37"/>
      <c r="Z289" s="37"/>
      <c r="AA289"/>
      <c r="AB289"/>
      <c r="AC289"/>
      <c r="AD289"/>
      <c r="AE289" s="37"/>
      <c r="AF289" s="37"/>
      <c r="AG289" s="37"/>
      <c r="AH289" s="37"/>
      <c r="AI289" s="37"/>
      <c r="AJ289" s="37"/>
      <c r="AK289" s="37"/>
      <c r="AL289" s="37"/>
      <c r="AM289" s="37"/>
      <c r="AN289" s="37"/>
      <c r="AO289" s="37"/>
      <c r="AP289" s="37"/>
      <c r="AQ289" s="37"/>
      <c r="AR289" s="37"/>
      <c r="AS289" s="37"/>
      <c r="AT289" s="37"/>
      <c r="AU289" s="37"/>
      <c r="AV289" s="37"/>
      <c r="AW289" s="37"/>
      <c r="AX289" s="37"/>
      <c r="AY289" s="37"/>
      <c r="AZ289" s="37"/>
      <c r="BA289" s="37"/>
      <c r="BB289" s="37"/>
      <c r="BC289" s="197"/>
      <c r="BD289" s="37"/>
      <c r="BE289" s="196"/>
    </row>
    <row r="290" spans="1:57" ht="15.75">
      <c r="A290" s="65"/>
      <c r="B290" s="37"/>
      <c r="C290" s="40"/>
      <c r="D290" s="39"/>
      <c r="E290" s="39"/>
      <c r="F290" s="39"/>
      <c r="G290" s="40"/>
      <c r="H290" s="40"/>
      <c r="I290" s="40"/>
      <c r="J290" s="40"/>
      <c r="K290" s="40"/>
      <c r="L290" s="40"/>
      <c r="M290" s="40"/>
      <c r="N290" s="40"/>
      <c r="O290" s="40"/>
      <c r="P290" s="40"/>
      <c r="Q290" s="40"/>
      <c r="R290" s="37"/>
      <c r="S290" s="37"/>
      <c r="T290" s="37"/>
      <c r="U290" s="37"/>
      <c r="V290" s="37"/>
      <c r="W290" s="37"/>
      <c r="X290" s="37"/>
      <c r="Y290" s="37"/>
      <c r="Z290" s="37"/>
      <c r="AA290"/>
      <c r="AB290"/>
      <c r="AC290"/>
      <c r="AD290"/>
      <c r="AE290" s="37"/>
      <c r="AF290" s="37"/>
      <c r="AG290" s="37"/>
      <c r="AH290" s="37"/>
      <c r="AI290" s="37"/>
      <c r="AJ290" s="37"/>
      <c r="AK290" s="37"/>
      <c r="AL290" s="37"/>
      <c r="AM290" s="37"/>
      <c r="AN290" s="37"/>
      <c r="AO290" s="37"/>
      <c r="AP290" s="37"/>
      <c r="AQ290" s="37"/>
      <c r="AR290" s="37"/>
      <c r="AS290" s="37"/>
      <c r="AT290" s="37"/>
      <c r="AU290" s="37"/>
      <c r="AV290" s="37"/>
      <c r="AW290" s="37"/>
      <c r="AX290" s="37"/>
      <c r="AY290" s="37"/>
      <c r="AZ290" s="37"/>
      <c r="BA290" s="37"/>
      <c r="BB290" s="37"/>
      <c r="BC290" s="197"/>
      <c r="BD290" s="37"/>
      <c r="BE290" s="196"/>
    </row>
    <row r="291" spans="1:57" ht="15.75">
      <c r="A291" s="65"/>
      <c r="B291" s="37"/>
      <c r="C291" s="40"/>
      <c r="D291" s="39"/>
      <c r="E291" s="39"/>
      <c r="F291" s="39"/>
      <c r="G291" s="40"/>
      <c r="H291" s="40"/>
      <c r="I291" s="40"/>
      <c r="J291" s="40"/>
      <c r="K291" s="40"/>
      <c r="L291" s="40"/>
      <c r="M291" s="40"/>
      <c r="N291" s="40"/>
      <c r="O291" s="40"/>
      <c r="P291" s="40"/>
      <c r="Q291" s="40"/>
      <c r="R291" s="37"/>
      <c r="S291" s="37"/>
      <c r="T291" s="37"/>
      <c r="U291" s="37"/>
      <c r="V291" s="37"/>
      <c r="W291" s="37"/>
      <c r="X291" s="37"/>
      <c r="Y291" s="37"/>
      <c r="Z291" s="37"/>
      <c r="AA291"/>
      <c r="AB291"/>
      <c r="AC291"/>
      <c r="AD291"/>
      <c r="AE291" s="37"/>
      <c r="AF291" s="37"/>
      <c r="AG291" s="37"/>
      <c r="AH291" s="37"/>
      <c r="AI291" s="37"/>
      <c r="AJ291" s="37"/>
      <c r="AK291" s="37"/>
      <c r="AL291" s="37"/>
      <c r="AM291" s="37"/>
      <c r="AN291" s="37"/>
      <c r="AO291" s="37"/>
      <c r="AP291" s="37"/>
      <c r="AQ291" s="37"/>
      <c r="AR291" s="37"/>
      <c r="AS291" s="37"/>
      <c r="AT291" s="37"/>
      <c r="AU291" s="37"/>
      <c r="AV291" s="37"/>
      <c r="AW291" s="37"/>
      <c r="AX291" s="37"/>
      <c r="AY291" s="37"/>
      <c r="AZ291" s="37"/>
      <c r="BA291" s="37"/>
      <c r="BB291" s="37"/>
      <c r="BC291" s="197"/>
      <c r="BD291" s="37"/>
      <c r="BE291" s="196"/>
    </row>
    <row r="292" spans="1:57" ht="15.75">
      <c r="A292" s="65"/>
      <c r="B292" s="37"/>
      <c r="C292" s="40"/>
      <c r="D292" s="39"/>
      <c r="E292" s="39"/>
      <c r="F292" s="39"/>
      <c r="G292" s="40"/>
      <c r="H292" s="40"/>
      <c r="I292" s="40"/>
      <c r="J292" s="40"/>
      <c r="K292" s="40"/>
      <c r="L292" s="40"/>
      <c r="M292" s="40"/>
      <c r="N292" s="40"/>
      <c r="O292" s="40"/>
      <c r="P292" s="40"/>
      <c r="Q292" s="40"/>
      <c r="R292" s="37"/>
      <c r="S292" s="37"/>
      <c r="T292" s="37"/>
      <c r="U292" s="37"/>
      <c r="V292" s="37"/>
      <c r="W292" s="37"/>
      <c r="X292" s="37"/>
      <c r="Y292" s="37"/>
      <c r="Z292" s="37"/>
      <c r="AA292"/>
      <c r="AB292"/>
      <c r="AC292"/>
      <c r="AD292"/>
      <c r="AE292" s="37"/>
      <c r="AF292" s="37"/>
      <c r="AG292" s="37"/>
      <c r="AH292" s="37"/>
      <c r="AI292" s="37"/>
      <c r="AJ292" s="37"/>
      <c r="AK292" s="37"/>
      <c r="AL292" s="37"/>
      <c r="AM292" s="37"/>
      <c r="AN292" s="37"/>
      <c r="AO292" s="37"/>
      <c r="AP292" s="37"/>
      <c r="AQ292" s="37"/>
      <c r="AR292" s="37"/>
      <c r="AS292" s="37"/>
      <c r="AT292" s="37"/>
      <c r="AU292" s="37"/>
      <c r="AV292" s="37"/>
      <c r="AW292" s="37"/>
      <c r="AX292" s="37"/>
      <c r="AY292" s="37"/>
      <c r="AZ292" s="37"/>
      <c r="BA292" s="37"/>
      <c r="BB292" s="37"/>
      <c r="BC292" s="197"/>
      <c r="BD292" s="37"/>
      <c r="BE292" s="196"/>
    </row>
    <row r="293" spans="1:57" ht="15.75">
      <c r="A293" s="65"/>
      <c r="B293" s="37"/>
      <c r="C293" s="40"/>
      <c r="D293" s="39"/>
      <c r="E293" s="39"/>
      <c r="F293" s="39"/>
      <c r="G293" s="40"/>
      <c r="H293" s="40"/>
      <c r="I293" s="40"/>
      <c r="J293" s="40"/>
      <c r="K293" s="40"/>
      <c r="L293" s="40"/>
      <c r="M293" s="40"/>
      <c r="N293" s="40"/>
      <c r="O293" s="40"/>
      <c r="P293" s="40"/>
      <c r="Q293" s="40"/>
      <c r="R293" s="37"/>
      <c r="S293" s="37"/>
      <c r="T293" s="37"/>
      <c r="U293" s="37"/>
      <c r="V293" s="37"/>
      <c r="W293" s="37"/>
      <c r="X293" s="37"/>
      <c r="Y293" s="37"/>
      <c r="Z293" s="37"/>
      <c r="AA293"/>
      <c r="AB293"/>
      <c r="AC293"/>
      <c r="AD293"/>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197"/>
      <c r="BD293" s="37"/>
      <c r="BE293" s="196"/>
    </row>
    <row r="294" spans="1:57" ht="15.75">
      <c r="A294" s="65"/>
      <c r="B294" s="37"/>
      <c r="C294" s="40"/>
      <c r="D294" s="39"/>
      <c r="E294" s="39"/>
      <c r="F294" s="39"/>
      <c r="G294" s="40"/>
      <c r="H294" s="40"/>
      <c r="I294" s="40"/>
      <c r="J294" s="40"/>
      <c r="K294" s="40"/>
      <c r="L294" s="40"/>
      <c r="M294" s="40"/>
      <c r="N294" s="40"/>
      <c r="O294" s="40"/>
      <c r="P294" s="40"/>
      <c r="Q294" s="40"/>
      <c r="R294" s="37"/>
      <c r="S294" s="37"/>
      <c r="T294" s="37"/>
      <c r="U294" s="37"/>
      <c r="V294" s="37"/>
      <c r="W294" s="37"/>
      <c r="X294" s="37"/>
      <c r="Y294" s="37"/>
      <c r="Z294" s="37"/>
      <c r="AA294"/>
      <c r="AB294"/>
      <c r="AC294"/>
      <c r="AD294"/>
      <c r="AE294" s="37"/>
      <c r="AF294" s="37"/>
      <c r="AG294" s="37"/>
      <c r="AH294" s="37"/>
      <c r="AI294" s="37"/>
      <c r="AJ294" s="37"/>
      <c r="AK294" s="37"/>
      <c r="AL294" s="37"/>
      <c r="AM294" s="37"/>
      <c r="AN294" s="37"/>
      <c r="AO294" s="37"/>
      <c r="AP294" s="37"/>
      <c r="AQ294" s="37"/>
      <c r="AR294" s="37"/>
      <c r="AS294" s="37"/>
      <c r="AT294" s="37"/>
      <c r="AU294" s="37"/>
      <c r="AV294" s="37"/>
      <c r="AW294" s="37"/>
      <c r="AX294" s="37"/>
      <c r="AY294" s="37"/>
      <c r="AZ294" s="37"/>
      <c r="BA294" s="37"/>
      <c r="BB294" s="37"/>
      <c r="BC294" s="197"/>
      <c r="BD294" s="37"/>
      <c r="BE294" s="196"/>
    </row>
    <row r="295" spans="1:57" ht="15.75">
      <c r="A295" s="65"/>
      <c r="B295" s="37"/>
      <c r="C295" s="40"/>
      <c r="D295" s="39"/>
      <c r="E295" s="39"/>
      <c r="F295" s="39"/>
      <c r="G295" s="40"/>
      <c r="H295" s="40"/>
      <c r="I295" s="40"/>
      <c r="J295" s="40"/>
      <c r="K295" s="40"/>
      <c r="L295" s="40"/>
      <c r="M295" s="40"/>
      <c r="N295" s="40"/>
      <c r="O295" s="40"/>
      <c r="P295" s="40"/>
      <c r="Q295" s="40"/>
      <c r="R295" s="37"/>
      <c r="S295" s="37"/>
      <c r="T295" s="37"/>
      <c r="U295" s="37"/>
      <c r="V295" s="37"/>
      <c r="W295" s="37"/>
      <c r="X295" s="37"/>
      <c r="Y295" s="37"/>
      <c r="Z295" s="37"/>
      <c r="AA295"/>
      <c r="AB295"/>
      <c r="AC295"/>
      <c r="AD295"/>
      <c r="AE295" s="37"/>
      <c r="AF295" s="37"/>
      <c r="AG295" s="37"/>
      <c r="AH295" s="37"/>
      <c r="AI295" s="37"/>
      <c r="AJ295" s="37"/>
      <c r="AK295" s="37"/>
      <c r="AL295" s="37"/>
      <c r="AM295" s="37"/>
      <c r="AN295" s="37"/>
      <c r="AO295" s="37"/>
      <c r="AP295" s="37"/>
      <c r="AQ295" s="37"/>
      <c r="AR295" s="37"/>
      <c r="AS295" s="37"/>
      <c r="AT295" s="37"/>
      <c r="AU295" s="37"/>
      <c r="AV295" s="37"/>
      <c r="AW295" s="37"/>
      <c r="AX295" s="37"/>
      <c r="AY295" s="37"/>
      <c r="AZ295" s="37"/>
      <c r="BA295" s="37"/>
      <c r="BB295" s="37"/>
      <c r="BC295" s="197"/>
      <c r="BD295" s="37"/>
      <c r="BE295" s="196"/>
    </row>
    <row r="296" spans="1:57" ht="15.75">
      <c r="A296" s="65"/>
      <c r="B296" s="37"/>
      <c r="C296" s="40"/>
      <c r="D296" s="39"/>
      <c r="E296" s="39"/>
      <c r="F296" s="39"/>
      <c r="G296" s="40"/>
      <c r="H296" s="40"/>
      <c r="I296" s="40"/>
      <c r="J296" s="40"/>
      <c r="K296" s="40"/>
      <c r="L296" s="40"/>
      <c r="M296" s="40"/>
      <c r="N296" s="40"/>
      <c r="O296" s="40"/>
      <c r="P296" s="40"/>
      <c r="Q296" s="40"/>
      <c r="R296" s="37"/>
      <c r="S296" s="37"/>
      <c r="T296" s="37"/>
      <c r="U296" s="37"/>
      <c r="V296" s="37"/>
      <c r="W296" s="37"/>
      <c r="X296" s="37"/>
      <c r="Y296" s="37"/>
      <c r="Z296" s="37"/>
      <c r="AA296"/>
      <c r="AB296"/>
      <c r="AC296"/>
      <c r="AD296"/>
      <c r="AE296" s="37"/>
      <c r="AF296" s="37"/>
      <c r="AG296" s="37"/>
      <c r="AH296" s="37"/>
      <c r="AI296" s="37"/>
      <c r="AJ296" s="37"/>
      <c r="AK296" s="37"/>
      <c r="AL296" s="37"/>
      <c r="AM296" s="37"/>
      <c r="AN296" s="37"/>
      <c r="AO296" s="37"/>
      <c r="AP296" s="37"/>
      <c r="AQ296" s="37"/>
      <c r="AR296" s="37"/>
      <c r="AS296" s="37"/>
      <c r="AT296" s="37"/>
      <c r="AU296" s="37"/>
      <c r="AV296" s="37"/>
      <c r="AW296" s="37"/>
      <c r="AX296" s="37"/>
      <c r="AY296" s="37"/>
      <c r="AZ296" s="37"/>
      <c r="BA296" s="37"/>
      <c r="BB296" s="37"/>
      <c r="BC296" s="197"/>
      <c r="BD296" s="37"/>
      <c r="BE296" s="196"/>
    </row>
    <row r="297" spans="1:57" ht="15.75">
      <c r="A297" s="65"/>
      <c r="B297" s="37"/>
      <c r="C297" s="40"/>
      <c r="D297" s="39"/>
      <c r="E297" s="39"/>
      <c r="F297" s="39"/>
      <c r="G297" s="40"/>
      <c r="H297" s="40"/>
      <c r="I297" s="40"/>
      <c r="J297" s="40"/>
      <c r="K297" s="40"/>
      <c r="L297" s="40"/>
      <c r="M297" s="40"/>
      <c r="N297" s="40"/>
      <c r="O297" s="40"/>
      <c r="P297" s="40"/>
      <c r="Q297" s="40"/>
      <c r="R297" s="37"/>
      <c r="S297" s="37"/>
      <c r="T297" s="37"/>
      <c r="U297" s="37"/>
      <c r="V297" s="37"/>
      <c r="W297" s="37"/>
      <c r="X297" s="37"/>
      <c r="Y297" s="37"/>
      <c r="Z297" s="37"/>
      <c r="AA297"/>
      <c r="AB297"/>
      <c r="AC297"/>
      <c r="AD297"/>
      <c r="AE297" s="37"/>
      <c r="AF297" s="37"/>
      <c r="AG297" s="37"/>
      <c r="AH297" s="37"/>
      <c r="AI297" s="37"/>
      <c r="AJ297" s="37"/>
      <c r="AK297" s="37"/>
      <c r="AL297" s="37"/>
      <c r="AM297" s="37"/>
      <c r="AN297" s="37"/>
      <c r="AO297" s="37"/>
      <c r="AP297" s="37"/>
      <c r="AQ297" s="37"/>
      <c r="AR297" s="37"/>
      <c r="AS297" s="37"/>
      <c r="AT297" s="37"/>
      <c r="AU297" s="37"/>
      <c r="AV297" s="37"/>
      <c r="AW297" s="37"/>
      <c r="AX297" s="37"/>
      <c r="AY297" s="37"/>
      <c r="AZ297" s="37"/>
      <c r="BA297" s="37"/>
      <c r="BB297" s="37"/>
      <c r="BC297" s="197"/>
      <c r="BD297" s="37"/>
      <c r="BE297" s="196"/>
    </row>
    <row r="298" spans="1:57" ht="15.75">
      <c r="A298" s="65"/>
      <c r="B298" s="37"/>
      <c r="C298" s="40"/>
      <c r="D298" s="39"/>
      <c r="E298" s="39"/>
      <c r="F298" s="39"/>
      <c r="G298" s="40"/>
      <c r="H298" s="40"/>
      <c r="I298" s="40"/>
      <c r="J298" s="40"/>
      <c r="K298" s="40"/>
      <c r="L298" s="40"/>
      <c r="M298" s="40"/>
      <c r="N298" s="40"/>
      <c r="O298" s="40"/>
      <c r="P298" s="40"/>
      <c r="Q298" s="40"/>
      <c r="R298" s="37"/>
      <c r="S298" s="37"/>
      <c r="T298" s="37"/>
      <c r="U298" s="37"/>
      <c r="V298" s="37"/>
      <c r="W298" s="37"/>
      <c r="X298" s="37"/>
      <c r="Y298" s="37"/>
      <c r="Z298" s="37"/>
      <c r="AA298"/>
      <c r="AB298"/>
      <c r="AC298"/>
      <c r="AD298"/>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197"/>
      <c r="BD298" s="37"/>
      <c r="BE298" s="196"/>
    </row>
    <row r="299" spans="1:57" ht="15.75">
      <c r="A299" s="65"/>
      <c r="B299" s="37"/>
      <c r="C299" s="40"/>
      <c r="D299" s="39"/>
      <c r="E299" s="39"/>
      <c r="F299" s="39"/>
      <c r="G299" s="40"/>
      <c r="H299" s="40"/>
      <c r="I299" s="40"/>
      <c r="J299" s="40"/>
      <c r="K299" s="40"/>
      <c r="L299" s="40"/>
      <c r="M299" s="40"/>
      <c r="N299" s="40"/>
      <c r="O299" s="40"/>
      <c r="P299" s="40"/>
      <c r="Q299" s="40"/>
      <c r="R299" s="37"/>
      <c r="S299" s="37"/>
      <c r="T299" s="37"/>
      <c r="U299" s="37"/>
      <c r="V299" s="37"/>
      <c r="W299" s="37"/>
      <c r="X299" s="37"/>
      <c r="Y299" s="37"/>
      <c r="Z299" s="37"/>
      <c r="AA299"/>
      <c r="AB299"/>
      <c r="AC299"/>
      <c r="AD299"/>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197"/>
      <c r="BD299" s="37"/>
      <c r="BE299" s="196"/>
    </row>
    <row r="300" spans="1:57" ht="15.75">
      <c r="A300" s="65"/>
      <c r="B300" s="37"/>
      <c r="C300" s="40"/>
      <c r="D300" s="39"/>
      <c r="E300" s="39"/>
      <c r="F300" s="39"/>
      <c r="G300" s="40"/>
      <c r="H300" s="40"/>
      <c r="I300" s="40"/>
      <c r="J300" s="40"/>
      <c r="K300" s="40"/>
      <c r="L300" s="40"/>
      <c r="M300" s="40"/>
      <c r="N300" s="40"/>
      <c r="O300" s="40"/>
      <c r="P300" s="40"/>
      <c r="Q300" s="40"/>
      <c r="R300" s="37"/>
      <c r="S300" s="37"/>
      <c r="T300" s="37"/>
      <c r="U300" s="37"/>
      <c r="V300" s="37"/>
      <c r="W300" s="37"/>
      <c r="X300" s="37"/>
      <c r="Y300" s="37"/>
      <c r="Z300" s="37"/>
      <c r="AA300"/>
      <c r="AB300"/>
      <c r="AC300"/>
      <c r="AD300"/>
      <c r="AE300" s="37"/>
      <c r="AF300" s="37"/>
      <c r="AG300" s="37"/>
      <c r="AH300" s="37"/>
      <c r="AI300" s="37"/>
      <c r="AJ300" s="37"/>
      <c r="AK300" s="37"/>
      <c r="AL300" s="37"/>
      <c r="AM300" s="37"/>
      <c r="AN300" s="37"/>
      <c r="AO300" s="37"/>
      <c r="AP300" s="37"/>
      <c r="AQ300" s="37"/>
      <c r="AR300" s="37"/>
      <c r="AS300" s="37"/>
      <c r="AT300" s="37"/>
      <c r="AU300" s="37"/>
      <c r="AV300" s="37"/>
      <c r="AW300" s="37"/>
      <c r="AX300" s="37"/>
      <c r="AY300" s="37"/>
      <c r="AZ300" s="37"/>
      <c r="BA300" s="37"/>
      <c r="BB300" s="37"/>
      <c r="BC300" s="197"/>
      <c r="BD300" s="37"/>
      <c r="BE300" s="196"/>
    </row>
    <row r="301" spans="1:57" ht="15.75">
      <c r="A301" s="65"/>
      <c r="B301" s="37"/>
      <c r="C301" s="40"/>
      <c r="D301" s="39"/>
      <c r="E301" s="39"/>
      <c r="F301" s="39"/>
      <c r="G301" s="40"/>
      <c r="H301" s="40"/>
      <c r="I301" s="40"/>
      <c r="J301" s="40"/>
      <c r="K301" s="40"/>
      <c r="L301" s="40"/>
      <c r="M301" s="40"/>
      <c r="N301" s="40"/>
      <c r="O301" s="40"/>
      <c r="P301" s="40"/>
      <c r="Q301" s="40"/>
      <c r="R301" s="37"/>
      <c r="S301" s="37"/>
      <c r="T301" s="37"/>
      <c r="U301" s="37"/>
      <c r="V301" s="37"/>
      <c r="W301" s="37"/>
      <c r="X301" s="37"/>
      <c r="Y301" s="37"/>
      <c r="Z301" s="37"/>
      <c r="AA301"/>
      <c r="AB301"/>
      <c r="AC301"/>
      <c r="AD301"/>
      <c r="AE301" s="37"/>
      <c r="AF301" s="37"/>
      <c r="AG301" s="37"/>
      <c r="AH301" s="37"/>
      <c r="AI301" s="37"/>
      <c r="AJ301" s="37"/>
      <c r="AK301" s="37"/>
      <c r="AL301" s="37"/>
      <c r="AM301" s="37"/>
      <c r="AN301" s="37"/>
      <c r="AO301" s="37"/>
      <c r="AP301" s="37"/>
      <c r="AQ301" s="37"/>
      <c r="AR301" s="37"/>
      <c r="AS301" s="37"/>
      <c r="AT301" s="37"/>
      <c r="AU301" s="37"/>
      <c r="AV301" s="37"/>
      <c r="AW301" s="37"/>
      <c r="AX301" s="37"/>
      <c r="AY301" s="37"/>
      <c r="AZ301" s="37"/>
      <c r="BA301" s="37"/>
      <c r="BB301" s="37"/>
      <c r="BC301" s="197"/>
      <c r="BD301" s="37"/>
      <c r="BE301" s="196"/>
    </row>
    <row r="302" spans="1:57" ht="15.75">
      <c r="A302" s="65"/>
      <c r="B302" s="37"/>
      <c r="C302" s="40"/>
      <c r="D302" s="39"/>
      <c r="E302" s="39"/>
      <c r="F302" s="39"/>
      <c r="G302" s="40"/>
      <c r="H302" s="40"/>
      <c r="I302" s="40"/>
      <c r="J302" s="40"/>
      <c r="K302" s="40"/>
      <c r="L302" s="40"/>
      <c r="M302" s="40"/>
      <c r="N302" s="40"/>
      <c r="O302" s="40"/>
      <c r="P302" s="40"/>
      <c r="Q302" s="40"/>
      <c r="R302" s="37"/>
      <c r="S302" s="37"/>
      <c r="T302" s="37"/>
      <c r="U302" s="37"/>
      <c r="V302" s="37"/>
      <c r="W302" s="37"/>
      <c r="X302" s="37"/>
      <c r="Y302" s="37"/>
      <c r="Z302" s="37"/>
      <c r="AA302"/>
      <c r="AB302"/>
      <c r="AC302"/>
      <c r="AD302"/>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197"/>
      <c r="BD302" s="37"/>
      <c r="BE302" s="196"/>
    </row>
    <row r="303" spans="1:57" ht="15.75">
      <c r="A303" s="65"/>
      <c r="B303" s="37"/>
      <c r="C303" s="40"/>
      <c r="D303" s="39"/>
      <c r="E303" s="39"/>
      <c r="F303" s="39"/>
      <c r="G303" s="40"/>
      <c r="H303" s="40"/>
      <c r="I303" s="40"/>
      <c r="J303" s="40"/>
      <c r="K303" s="40"/>
      <c r="L303" s="40"/>
      <c r="M303" s="40"/>
      <c r="N303" s="40"/>
      <c r="O303" s="40"/>
      <c r="P303" s="40"/>
      <c r="Q303" s="40"/>
      <c r="R303" s="37"/>
      <c r="S303" s="37"/>
      <c r="T303" s="37"/>
      <c r="U303" s="37"/>
      <c r="V303" s="37"/>
      <c r="W303" s="37"/>
      <c r="X303" s="37"/>
      <c r="Y303" s="37"/>
      <c r="Z303" s="37"/>
      <c r="AA303"/>
      <c r="AB303"/>
      <c r="AC303"/>
      <c r="AD303"/>
      <c r="AE303" s="37"/>
      <c r="AF303" s="37"/>
      <c r="AG303" s="37"/>
      <c r="AH303" s="37"/>
      <c r="AI303" s="37"/>
      <c r="AJ303" s="37"/>
      <c r="AK303" s="37"/>
      <c r="AL303" s="37"/>
      <c r="AM303" s="37"/>
      <c r="AN303" s="37"/>
      <c r="AO303" s="37"/>
      <c r="AP303" s="37"/>
      <c r="AQ303" s="37"/>
      <c r="AR303" s="37"/>
      <c r="AS303" s="37"/>
      <c r="AT303" s="37"/>
      <c r="AU303" s="37"/>
      <c r="AV303" s="37"/>
      <c r="AW303" s="37"/>
      <c r="AX303" s="37"/>
      <c r="AY303" s="37"/>
      <c r="AZ303" s="37"/>
      <c r="BA303" s="37"/>
      <c r="BB303" s="37"/>
      <c r="BC303" s="197"/>
      <c r="BD303" s="37"/>
      <c r="BE303" s="196"/>
    </row>
    <row r="304" spans="1:57" ht="15.75">
      <c r="A304" s="65"/>
      <c r="B304" s="37"/>
      <c r="C304" s="40"/>
      <c r="D304" s="39"/>
      <c r="E304" s="39"/>
      <c r="F304" s="39"/>
      <c r="G304" s="40"/>
      <c r="H304" s="40"/>
      <c r="I304" s="40"/>
      <c r="J304" s="40"/>
      <c r="K304" s="40"/>
      <c r="L304" s="40"/>
      <c r="M304" s="40"/>
      <c r="N304" s="40"/>
      <c r="O304" s="40"/>
      <c r="P304" s="40"/>
      <c r="Q304" s="40"/>
      <c r="R304" s="37"/>
      <c r="S304" s="37"/>
      <c r="T304" s="37"/>
      <c r="U304" s="37"/>
      <c r="V304" s="37"/>
      <c r="W304" s="37"/>
      <c r="X304" s="37"/>
      <c r="Y304" s="37"/>
      <c r="Z304" s="37"/>
      <c r="AA304"/>
      <c r="AB304"/>
      <c r="AC304"/>
      <c r="AD304"/>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197"/>
      <c r="BD304" s="37"/>
      <c r="BE304" s="196"/>
    </row>
    <row r="305" spans="1:57" ht="15.75">
      <c r="A305" s="65"/>
      <c r="B305" s="37"/>
      <c r="C305" s="40"/>
      <c r="D305" s="39"/>
      <c r="E305" s="39"/>
      <c r="F305" s="39"/>
      <c r="G305" s="40"/>
      <c r="H305" s="40"/>
      <c r="I305" s="40"/>
      <c r="J305" s="40"/>
      <c r="K305" s="40"/>
      <c r="L305" s="40"/>
      <c r="M305" s="40"/>
      <c r="N305" s="40"/>
      <c r="O305" s="40"/>
      <c r="P305" s="40"/>
      <c r="Q305" s="40"/>
      <c r="R305" s="37"/>
      <c r="S305" s="37"/>
      <c r="T305" s="37"/>
      <c r="U305" s="37"/>
      <c r="V305" s="37"/>
      <c r="W305" s="37"/>
      <c r="X305" s="37"/>
      <c r="Y305" s="37"/>
      <c r="Z305" s="37"/>
      <c r="AA305"/>
      <c r="AB305"/>
      <c r="AC305"/>
      <c r="AD305"/>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197"/>
      <c r="BD305" s="37"/>
      <c r="BE305" s="196"/>
    </row>
    <row r="306" spans="1:57" ht="15.75">
      <c r="A306" s="65"/>
      <c r="B306" s="37"/>
      <c r="C306" s="40"/>
      <c r="D306" s="39"/>
      <c r="E306" s="39"/>
      <c r="F306" s="39"/>
      <c r="G306" s="40"/>
      <c r="H306" s="40"/>
      <c r="I306" s="40"/>
      <c r="J306" s="40"/>
      <c r="K306" s="40"/>
      <c r="L306" s="40"/>
      <c r="M306" s="40"/>
      <c r="N306" s="40"/>
      <c r="O306" s="40"/>
      <c r="P306" s="40"/>
      <c r="Q306" s="40"/>
      <c r="R306" s="37"/>
      <c r="S306" s="37"/>
      <c r="T306" s="37"/>
      <c r="U306" s="37"/>
      <c r="V306" s="37"/>
      <c r="W306" s="37"/>
      <c r="X306" s="37"/>
      <c r="Y306" s="37"/>
      <c r="Z306" s="37"/>
      <c r="AA306"/>
      <c r="AB306"/>
      <c r="AC306"/>
      <c r="AD306"/>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197"/>
      <c r="BD306" s="37"/>
      <c r="BE306" s="196"/>
    </row>
    <row r="307" spans="1:57" ht="15.75">
      <c r="A307" s="65"/>
      <c r="B307" s="37"/>
      <c r="C307" s="40"/>
      <c r="D307" s="39"/>
      <c r="E307" s="39"/>
      <c r="F307" s="39"/>
      <c r="G307" s="40"/>
      <c r="H307" s="40"/>
      <c r="I307" s="40"/>
      <c r="J307" s="40"/>
      <c r="K307" s="40"/>
      <c r="L307" s="40"/>
      <c r="M307" s="40"/>
      <c r="N307" s="40"/>
      <c r="O307" s="40"/>
      <c r="P307" s="40"/>
      <c r="Q307" s="40"/>
      <c r="R307" s="37"/>
      <c r="S307" s="37"/>
      <c r="T307" s="37"/>
      <c r="U307" s="37"/>
      <c r="V307" s="37"/>
      <c r="W307" s="37"/>
      <c r="X307" s="37"/>
      <c r="Y307" s="37"/>
      <c r="Z307" s="37"/>
      <c r="AA307"/>
      <c r="AB307"/>
      <c r="AC307"/>
      <c r="AD30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197"/>
      <c r="BD307" s="37"/>
      <c r="BE307" s="196"/>
    </row>
    <row r="308" spans="1:57" ht="15.75">
      <c r="A308" s="65"/>
      <c r="B308" s="37"/>
      <c r="C308" s="40"/>
      <c r="D308" s="39"/>
      <c r="E308" s="39"/>
      <c r="F308" s="39"/>
      <c r="G308" s="40"/>
      <c r="H308" s="40"/>
      <c r="I308" s="40"/>
      <c r="J308" s="40"/>
      <c r="K308" s="40"/>
      <c r="L308" s="40"/>
      <c r="M308" s="40"/>
      <c r="N308" s="40"/>
      <c r="O308" s="40"/>
      <c r="P308" s="40"/>
      <c r="Q308" s="40"/>
      <c r="R308" s="37"/>
      <c r="S308" s="37"/>
      <c r="T308" s="37"/>
      <c r="U308" s="37"/>
      <c r="V308" s="37"/>
      <c r="W308" s="37"/>
      <c r="X308" s="37"/>
      <c r="Y308" s="37"/>
      <c r="Z308" s="37"/>
      <c r="AA308"/>
      <c r="AB308"/>
      <c r="AC308"/>
      <c r="AD308"/>
      <c r="AE308" s="37"/>
      <c r="AF308" s="37"/>
      <c r="AG308" s="37"/>
      <c r="AH308" s="37"/>
      <c r="AI308" s="37"/>
      <c r="AJ308" s="37"/>
      <c r="AK308" s="37"/>
      <c r="AL308" s="37"/>
      <c r="AM308" s="37"/>
      <c r="AN308" s="37"/>
      <c r="AO308" s="37"/>
      <c r="AP308" s="37"/>
      <c r="AQ308" s="37"/>
      <c r="AR308" s="37"/>
      <c r="AS308" s="37"/>
      <c r="AT308" s="37"/>
      <c r="AU308" s="37"/>
      <c r="AV308" s="37"/>
      <c r="AW308" s="37"/>
      <c r="AX308" s="37"/>
      <c r="AY308" s="37"/>
      <c r="AZ308" s="37"/>
      <c r="BA308" s="37"/>
      <c r="BB308" s="37"/>
      <c r="BC308" s="197"/>
      <c r="BD308" s="37"/>
      <c r="BE308" s="196"/>
    </row>
    <row r="309" spans="1:57" ht="15.75">
      <c r="A309" s="65"/>
      <c r="B309" s="37"/>
      <c r="C309" s="40"/>
      <c r="D309" s="39"/>
      <c r="E309" s="39"/>
      <c r="F309" s="39"/>
      <c r="G309" s="40"/>
      <c r="H309" s="40"/>
      <c r="I309" s="40"/>
      <c r="J309" s="40"/>
      <c r="K309" s="40"/>
      <c r="L309" s="40"/>
      <c r="M309" s="40"/>
      <c r="N309" s="40"/>
      <c r="O309" s="40"/>
      <c r="P309" s="40"/>
      <c r="Q309" s="40"/>
      <c r="R309" s="37"/>
      <c r="S309" s="37"/>
      <c r="T309" s="37"/>
      <c r="U309" s="37"/>
      <c r="V309" s="37"/>
      <c r="W309" s="37"/>
      <c r="X309" s="37"/>
      <c r="Y309" s="37"/>
      <c r="Z309" s="37"/>
      <c r="AA309"/>
      <c r="AB309"/>
      <c r="AC309"/>
      <c r="AD309"/>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197"/>
      <c r="BD309" s="37"/>
      <c r="BE309" s="196"/>
    </row>
    <row r="310" spans="1:57" ht="15.75">
      <c r="A310" s="65"/>
      <c r="B310" s="37"/>
      <c r="C310" s="40"/>
      <c r="D310" s="39"/>
      <c r="E310" s="39"/>
      <c r="F310" s="39"/>
      <c r="G310" s="40"/>
      <c r="H310" s="40"/>
      <c r="I310" s="40"/>
      <c r="J310" s="40"/>
      <c r="K310" s="40"/>
      <c r="L310" s="40"/>
      <c r="M310" s="40"/>
      <c r="N310" s="40"/>
      <c r="O310" s="40"/>
      <c r="P310" s="40"/>
      <c r="Q310" s="40"/>
      <c r="R310" s="37"/>
      <c r="S310" s="37"/>
      <c r="T310" s="37"/>
      <c r="U310" s="37"/>
      <c r="V310" s="37"/>
      <c r="W310" s="37"/>
      <c r="X310" s="37"/>
      <c r="Y310" s="37"/>
      <c r="Z310" s="37"/>
      <c r="AA310"/>
      <c r="AB310"/>
      <c r="AC310"/>
      <c r="AD310"/>
      <c r="AE310" s="37"/>
      <c r="AF310" s="37"/>
      <c r="AG310" s="37"/>
      <c r="AH310" s="37"/>
      <c r="AI310" s="37"/>
      <c r="AJ310" s="37"/>
      <c r="AK310" s="37"/>
      <c r="AL310" s="37"/>
      <c r="AM310" s="37"/>
      <c r="AN310" s="37"/>
      <c r="AO310" s="37"/>
      <c r="AP310" s="37"/>
      <c r="AQ310" s="37"/>
      <c r="AR310" s="37"/>
      <c r="AS310" s="37"/>
      <c r="AT310" s="37"/>
      <c r="AU310" s="37"/>
      <c r="AV310" s="37"/>
      <c r="AW310" s="37"/>
      <c r="AX310" s="37"/>
      <c r="AY310" s="37"/>
      <c r="AZ310" s="37"/>
      <c r="BA310" s="37"/>
      <c r="BB310" s="37"/>
      <c r="BC310" s="197"/>
      <c r="BD310" s="37"/>
      <c r="BE310" s="196"/>
    </row>
    <row r="311" spans="1:57" ht="15.75">
      <c r="A311" s="65"/>
      <c r="B311" s="37"/>
      <c r="C311" s="40"/>
      <c r="D311" s="39"/>
      <c r="E311" s="39"/>
      <c r="F311" s="39"/>
      <c r="G311" s="40"/>
      <c r="H311" s="40"/>
      <c r="I311" s="40"/>
      <c r="J311" s="40"/>
      <c r="K311" s="40"/>
      <c r="L311" s="40"/>
      <c r="M311" s="40"/>
      <c r="N311" s="40"/>
      <c r="O311" s="40"/>
      <c r="P311" s="40"/>
      <c r="Q311" s="40"/>
      <c r="R311" s="37"/>
      <c r="S311" s="37"/>
      <c r="T311" s="37"/>
      <c r="U311" s="37"/>
      <c r="V311" s="37"/>
      <c r="W311" s="37"/>
      <c r="X311" s="37"/>
      <c r="Y311" s="37"/>
      <c r="Z311" s="37"/>
      <c r="AA311"/>
      <c r="AB311"/>
      <c r="AC311"/>
      <c r="AD311"/>
      <c r="AE311" s="37"/>
      <c r="AF311" s="37"/>
      <c r="AG311" s="37"/>
      <c r="AH311" s="37"/>
      <c r="AI311" s="37"/>
      <c r="AJ311" s="37"/>
      <c r="AK311" s="37"/>
      <c r="AL311" s="37"/>
      <c r="AM311" s="37"/>
      <c r="AN311" s="37"/>
      <c r="AO311" s="37"/>
      <c r="AP311" s="37"/>
      <c r="AQ311" s="37"/>
      <c r="AR311" s="37"/>
      <c r="AS311" s="37"/>
      <c r="AT311" s="37"/>
      <c r="AU311" s="37"/>
      <c r="AV311" s="37"/>
      <c r="AW311" s="37"/>
      <c r="AX311" s="37"/>
      <c r="AY311" s="37"/>
      <c r="AZ311" s="37"/>
      <c r="BA311" s="37"/>
      <c r="BB311" s="37"/>
      <c r="BC311" s="197"/>
      <c r="BD311" s="37"/>
      <c r="BE311" s="196"/>
    </row>
    <row r="312" spans="1:57" ht="15.75">
      <c r="A312" s="65"/>
      <c r="B312" s="37"/>
      <c r="C312" s="40"/>
      <c r="D312" s="39"/>
      <c r="E312" s="39"/>
      <c r="F312" s="39"/>
      <c r="G312" s="40"/>
      <c r="H312" s="40"/>
      <c r="I312" s="40"/>
      <c r="J312" s="40"/>
      <c r="K312" s="40"/>
      <c r="L312" s="40"/>
      <c r="M312" s="40"/>
      <c r="N312" s="40"/>
      <c r="O312" s="40"/>
      <c r="P312" s="40"/>
      <c r="Q312" s="40"/>
      <c r="R312" s="37"/>
      <c r="S312" s="37"/>
      <c r="T312" s="37"/>
      <c r="U312" s="37"/>
      <c r="V312" s="37"/>
      <c r="W312" s="37"/>
      <c r="X312" s="37"/>
      <c r="Y312" s="37"/>
      <c r="Z312" s="37"/>
      <c r="AA312"/>
      <c r="AB312"/>
      <c r="AC312"/>
      <c r="AD312"/>
      <c r="AE312" s="37"/>
      <c r="AF312" s="37"/>
      <c r="AG312" s="37"/>
      <c r="AH312" s="37"/>
      <c r="AI312" s="37"/>
      <c r="AJ312" s="37"/>
      <c r="AK312" s="37"/>
      <c r="AL312" s="37"/>
      <c r="AM312" s="37"/>
      <c r="AN312" s="37"/>
      <c r="AO312" s="37"/>
      <c r="AP312" s="37"/>
      <c r="AQ312" s="37"/>
      <c r="AR312" s="37"/>
      <c r="AS312" s="37"/>
      <c r="AT312" s="37"/>
      <c r="AU312" s="37"/>
      <c r="AV312" s="37"/>
      <c r="AW312" s="37"/>
      <c r="AX312" s="37"/>
      <c r="AY312" s="37"/>
      <c r="AZ312" s="37"/>
      <c r="BA312" s="37"/>
      <c r="BB312" s="37"/>
      <c r="BC312" s="197"/>
      <c r="BD312" s="37"/>
      <c r="BE312" s="196"/>
    </row>
    <row r="313" spans="1:57" ht="15.75">
      <c r="A313" s="65"/>
      <c r="B313" s="37"/>
      <c r="C313" s="40"/>
      <c r="D313" s="39"/>
      <c r="E313" s="39"/>
      <c r="F313" s="39"/>
      <c r="G313" s="40"/>
      <c r="H313" s="40"/>
      <c r="I313" s="40"/>
      <c r="J313" s="40"/>
      <c r="K313" s="40"/>
      <c r="L313" s="40"/>
      <c r="M313" s="40"/>
      <c r="N313" s="40"/>
      <c r="O313" s="40"/>
      <c r="P313" s="40"/>
      <c r="Q313" s="40"/>
      <c r="R313" s="37"/>
      <c r="S313" s="37"/>
      <c r="T313" s="37"/>
      <c r="U313" s="37"/>
      <c r="V313" s="37"/>
      <c r="W313" s="37"/>
      <c r="X313" s="37"/>
      <c r="Y313" s="37"/>
      <c r="Z313" s="37"/>
      <c r="AA313"/>
      <c r="AB313"/>
      <c r="AC313"/>
      <c r="AD313"/>
      <c r="AE313" s="37"/>
      <c r="AF313" s="37"/>
      <c r="AG313" s="37"/>
      <c r="AH313" s="37"/>
      <c r="AI313" s="37"/>
      <c r="AJ313" s="37"/>
      <c r="AK313" s="37"/>
      <c r="AL313" s="37"/>
      <c r="AM313" s="37"/>
      <c r="AN313" s="37"/>
      <c r="AO313" s="37"/>
      <c r="AP313" s="37"/>
      <c r="AQ313" s="37"/>
      <c r="AR313" s="37"/>
      <c r="AS313" s="37"/>
      <c r="AT313" s="37"/>
      <c r="AU313" s="37"/>
      <c r="AV313" s="37"/>
      <c r="AW313" s="37"/>
      <c r="AX313" s="37"/>
      <c r="AY313" s="37"/>
      <c r="AZ313" s="37"/>
      <c r="BA313" s="37"/>
      <c r="BB313" s="37"/>
      <c r="BC313" s="197"/>
      <c r="BD313" s="37"/>
      <c r="BE313" s="196"/>
    </row>
    <row r="314" spans="1:57" ht="15.75">
      <c r="A314" s="65"/>
      <c r="B314" s="37"/>
      <c r="C314" s="40"/>
      <c r="D314" s="39"/>
      <c r="E314" s="39"/>
      <c r="F314" s="39"/>
      <c r="G314" s="40"/>
      <c r="H314" s="40"/>
      <c r="I314" s="40"/>
      <c r="J314" s="40"/>
      <c r="K314" s="40"/>
      <c r="L314" s="40"/>
      <c r="M314" s="40"/>
      <c r="N314" s="40"/>
      <c r="O314" s="40"/>
      <c r="P314" s="40"/>
      <c r="Q314" s="40"/>
      <c r="R314" s="37"/>
      <c r="S314" s="37"/>
      <c r="T314" s="37"/>
      <c r="U314" s="37"/>
      <c r="V314" s="37"/>
      <c r="W314" s="37"/>
      <c r="X314" s="37"/>
      <c r="Y314" s="37"/>
      <c r="Z314" s="37"/>
      <c r="AA314"/>
      <c r="AB314"/>
      <c r="AC314"/>
      <c r="AD314"/>
      <c r="AE314" s="37"/>
      <c r="AF314" s="37"/>
      <c r="AG314" s="37"/>
      <c r="AH314" s="37"/>
      <c r="AI314" s="37"/>
      <c r="AJ314" s="37"/>
      <c r="AK314" s="37"/>
      <c r="AL314" s="37"/>
      <c r="AM314" s="37"/>
      <c r="AN314" s="37"/>
      <c r="AO314" s="37"/>
      <c r="AP314" s="37"/>
      <c r="AQ314" s="37"/>
      <c r="AR314" s="37"/>
      <c r="AS314" s="37"/>
      <c r="AT314" s="37"/>
      <c r="AU314" s="37"/>
      <c r="AV314" s="37"/>
      <c r="AW314" s="37"/>
      <c r="AX314" s="37"/>
      <c r="AY314" s="37"/>
      <c r="AZ314" s="37"/>
      <c r="BA314" s="37"/>
      <c r="BB314" s="37"/>
      <c r="BC314" s="197"/>
      <c r="BD314" s="37"/>
      <c r="BE314" s="196"/>
    </row>
    <row r="315" spans="1:57" ht="15.75">
      <c r="A315" s="65"/>
      <c r="B315" s="37"/>
      <c r="C315" s="40"/>
      <c r="D315" s="39"/>
      <c r="E315" s="39"/>
      <c r="F315" s="39"/>
      <c r="G315" s="40"/>
      <c r="H315" s="40"/>
      <c r="I315" s="40"/>
      <c r="J315" s="40"/>
      <c r="K315" s="40"/>
      <c r="L315" s="40"/>
      <c r="M315" s="40"/>
      <c r="N315" s="40"/>
      <c r="O315" s="40"/>
      <c r="P315" s="40"/>
      <c r="Q315" s="40"/>
      <c r="R315" s="37"/>
      <c r="S315" s="37"/>
      <c r="T315" s="37"/>
      <c r="U315" s="37"/>
      <c r="V315" s="37"/>
      <c r="W315" s="37"/>
      <c r="X315" s="37"/>
      <c r="Y315" s="37"/>
      <c r="Z315" s="37"/>
      <c r="AA315"/>
      <c r="AB315"/>
      <c r="AC315"/>
      <c r="AD315"/>
      <c r="AE315" s="37"/>
      <c r="AF315" s="37"/>
      <c r="AG315" s="37"/>
      <c r="AH315" s="37"/>
      <c r="AI315" s="37"/>
      <c r="AJ315" s="37"/>
      <c r="AK315" s="37"/>
      <c r="AL315" s="37"/>
      <c r="AM315" s="37"/>
      <c r="AN315" s="37"/>
      <c r="AO315" s="37"/>
      <c r="AP315" s="37"/>
      <c r="AQ315" s="37"/>
      <c r="AR315" s="37"/>
      <c r="AS315" s="37"/>
      <c r="AT315" s="37"/>
      <c r="AU315" s="37"/>
      <c r="AV315" s="37"/>
      <c r="AW315" s="37"/>
      <c r="AX315" s="37"/>
      <c r="AY315" s="37"/>
      <c r="AZ315" s="37"/>
      <c r="BA315" s="37"/>
      <c r="BB315" s="37"/>
      <c r="BC315" s="197"/>
      <c r="BD315" s="37"/>
      <c r="BE315" s="196"/>
    </row>
    <row r="316" spans="1:57" ht="15.75">
      <c r="A316" s="65"/>
      <c r="B316" s="37"/>
      <c r="C316" s="40"/>
      <c r="D316" s="39"/>
      <c r="E316" s="39"/>
      <c r="F316" s="39"/>
      <c r="G316" s="40"/>
      <c r="H316" s="40"/>
      <c r="I316" s="40"/>
      <c r="J316" s="40"/>
      <c r="K316" s="40"/>
      <c r="L316" s="40"/>
      <c r="M316" s="40"/>
      <c r="N316" s="40"/>
      <c r="O316" s="40"/>
      <c r="P316" s="40"/>
      <c r="Q316" s="40"/>
      <c r="R316" s="37"/>
      <c r="S316" s="37"/>
      <c r="T316" s="37"/>
      <c r="U316" s="37"/>
      <c r="V316" s="37"/>
      <c r="W316" s="37"/>
      <c r="X316" s="37"/>
      <c r="Y316" s="37"/>
      <c r="Z316" s="37"/>
      <c r="AA316"/>
      <c r="AB316"/>
      <c r="AC316"/>
      <c r="AD316"/>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197"/>
      <c r="BD316" s="37"/>
      <c r="BE316" s="196"/>
    </row>
    <row r="317" spans="1:57" ht="15.75">
      <c r="A317" s="65"/>
      <c r="B317" s="37"/>
      <c r="C317" s="40"/>
      <c r="D317" s="39"/>
      <c r="E317" s="39"/>
      <c r="F317" s="39"/>
      <c r="G317" s="40"/>
      <c r="H317" s="40"/>
      <c r="I317" s="40"/>
      <c r="J317" s="40"/>
      <c r="K317" s="40"/>
      <c r="L317" s="40"/>
      <c r="M317" s="40"/>
      <c r="N317" s="40"/>
      <c r="O317" s="40"/>
      <c r="P317" s="40"/>
      <c r="Q317" s="40"/>
      <c r="R317" s="37"/>
      <c r="S317" s="37"/>
      <c r="T317" s="37"/>
      <c r="U317" s="37"/>
      <c r="V317" s="37"/>
      <c r="W317" s="37"/>
      <c r="X317" s="37"/>
      <c r="Y317" s="37"/>
      <c r="Z317" s="37"/>
      <c r="AA317"/>
      <c r="AB317"/>
      <c r="AC317"/>
      <c r="AD317"/>
      <c r="AE317" s="37"/>
      <c r="AF317" s="37"/>
      <c r="AG317" s="37"/>
      <c r="AH317" s="37"/>
      <c r="AI317" s="37"/>
      <c r="AJ317" s="37"/>
      <c r="AK317" s="37"/>
      <c r="AL317" s="37"/>
      <c r="AM317" s="37"/>
      <c r="AN317" s="37"/>
      <c r="AO317" s="37"/>
      <c r="AP317" s="37"/>
      <c r="AQ317" s="37"/>
      <c r="AR317" s="37"/>
      <c r="AS317" s="37"/>
      <c r="AT317" s="37"/>
      <c r="AU317" s="37"/>
      <c r="AV317" s="37"/>
      <c r="AW317" s="37"/>
      <c r="AX317" s="37"/>
      <c r="AY317" s="37"/>
      <c r="AZ317" s="37"/>
      <c r="BA317" s="37"/>
      <c r="BB317" s="37"/>
      <c r="BC317" s="197"/>
      <c r="BD317" s="37"/>
      <c r="BE317" s="196"/>
    </row>
    <row r="318" spans="1:57" ht="15.75">
      <c r="A318" s="65"/>
      <c r="B318" s="37"/>
      <c r="C318" s="40"/>
      <c r="D318" s="39"/>
      <c r="E318" s="39"/>
      <c r="F318" s="39"/>
      <c r="G318" s="40"/>
      <c r="H318" s="40"/>
      <c r="I318" s="40"/>
      <c r="J318" s="40"/>
      <c r="K318" s="40"/>
      <c r="L318" s="40"/>
      <c r="M318" s="40"/>
      <c r="N318" s="40"/>
      <c r="O318" s="40"/>
      <c r="P318" s="40"/>
      <c r="Q318" s="40"/>
      <c r="R318" s="37"/>
      <c r="S318" s="37"/>
      <c r="T318" s="37"/>
      <c r="U318" s="37"/>
      <c r="V318" s="37"/>
      <c r="W318" s="37"/>
      <c r="X318" s="37"/>
      <c r="Y318" s="37"/>
      <c r="Z318" s="37"/>
      <c r="AA318"/>
      <c r="AB318"/>
      <c r="AC318"/>
      <c r="AD318"/>
      <c r="AE318" s="37"/>
      <c r="AF318" s="37"/>
      <c r="AG318" s="37"/>
      <c r="AH318" s="37"/>
      <c r="AI318" s="37"/>
      <c r="AJ318" s="37"/>
      <c r="AK318" s="37"/>
      <c r="AL318" s="37"/>
      <c r="AM318" s="37"/>
      <c r="AN318" s="37"/>
      <c r="AO318" s="37"/>
      <c r="AP318" s="37"/>
      <c r="AQ318" s="37"/>
      <c r="AR318" s="37"/>
      <c r="AS318" s="37"/>
      <c r="AT318" s="37"/>
      <c r="AU318" s="37"/>
      <c r="AV318" s="37"/>
      <c r="AW318" s="37"/>
      <c r="AX318" s="37"/>
      <c r="AY318" s="37"/>
      <c r="AZ318" s="37"/>
      <c r="BA318" s="37"/>
      <c r="BB318" s="37"/>
      <c r="BC318" s="197"/>
      <c r="BD318" s="37"/>
      <c r="BE318" s="196"/>
    </row>
    <row r="319" spans="1:57" ht="15.75">
      <c r="A319" s="65"/>
      <c r="B319" s="37"/>
      <c r="C319" s="40"/>
      <c r="D319" s="39"/>
      <c r="E319" s="39"/>
      <c r="F319" s="39"/>
      <c r="G319" s="40"/>
      <c r="H319" s="40"/>
      <c r="I319" s="40"/>
      <c r="J319" s="40"/>
      <c r="K319" s="40"/>
      <c r="L319" s="40"/>
      <c r="M319" s="40"/>
      <c r="N319" s="40"/>
      <c r="O319" s="40"/>
      <c r="P319" s="40"/>
      <c r="Q319" s="40"/>
      <c r="R319" s="37"/>
      <c r="S319" s="37"/>
      <c r="T319" s="37"/>
      <c r="U319" s="37"/>
      <c r="V319" s="37"/>
      <c r="W319" s="37"/>
      <c r="X319" s="37"/>
      <c r="Y319" s="37"/>
      <c r="Z319" s="37"/>
      <c r="AA319"/>
      <c r="AB319"/>
      <c r="AC319"/>
      <c r="AD319"/>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197"/>
      <c r="BD319" s="37"/>
      <c r="BE319" s="196"/>
    </row>
    <row r="320" spans="1:57" ht="15.75">
      <c r="A320" s="65"/>
      <c r="B320" s="37"/>
      <c r="C320" s="40"/>
      <c r="D320" s="39"/>
      <c r="E320" s="39"/>
      <c r="F320" s="39"/>
      <c r="G320" s="40"/>
      <c r="H320" s="40"/>
      <c r="I320" s="40"/>
      <c r="J320" s="40"/>
      <c r="K320" s="40"/>
      <c r="L320" s="40"/>
      <c r="M320" s="40"/>
      <c r="N320" s="40"/>
      <c r="O320" s="40"/>
      <c r="P320" s="40"/>
      <c r="Q320" s="40"/>
      <c r="R320" s="37"/>
      <c r="S320" s="37"/>
      <c r="T320" s="37"/>
      <c r="U320" s="37"/>
      <c r="V320" s="37"/>
      <c r="W320" s="37"/>
      <c r="X320" s="37"/>
      <c r="Y320" s="37"/>
      <c r="Z320" s="37"/>
      <c r="AA320"/>
      <c r="AB320"/>
      <c r="AC320"/>
      <c r="AD320"/>
      <c r="AE320" s="37"/>
      <c r="AF320" s="37"/>
      <c r="AG320" s="37"/>
      <c r="AH320" s="37"/>
      <c r="AI320" s="37"/>
      <c r="AJ320" s="37"/>
      <c r="AK320" s="37"/>
      <c r="AL320" s="37"/>
      <c r="AM320" s="37"/>
      <c r="AN320" s="37"/>
      <c r="AO320" s="37"/>
      <c r="AP320" s="37"/>
      <c r="AQ320" s="37"/>
      <c r="AR320" s="37"/>
      <c r="AS320" s="37"/>
      <c r="AT320" s="37"/>
      <c r="AU320" s="37"/>
      <c r="AV320" s="37"/>
      <c r="AW320" s="37"/>
      <c r="AX320" s="37"/>
      <c r="AY320" s="37"/>
      <c r="AZ320" s="37"/>
      <c r="BA320" s="37"/>
      <c r="BB320" s="37"/>
      <c r="BC320" s="197"/>
      <c r="BD320" s="37"/>
      <c r="BE320" s="196"/>
    </row>
    <row r="321" spans="1:57" ht="15.75">
      <c r="A321" s="65"/>
      <c r="B321" s="37"/>
      <c r="C321" s="40"/>
      <c r="D321" s="39"/>
      <c r="E321" s="39"/>
      <c r="F321" s="39"/>
      <c r="G321" s="40"/>
      <c r="H321" s="40"/>
      <c r="I321" s="40"/>
      <c r="J321" s="40"/>
      <c r="K321" s="40"/>
      <c r="L321" s="40"/>
      <c r="M321" s="40"/>
      <c r="N321" s="40"/>
      <c r="O321" s="40"/>
      <c r="P321" s="40"/>
      <c r="Q321" s="40"/>
      <c r="R321" s="37"/>
      <c r="S321" s="37"/>
      <c r="T321" s="37"/>
      <c r="U321" s="37"/>
      <c r="V321" s="37"/>
      <c r="W321" s="37"/>
      <c r="X321" s="37"/>
      <c r="Y321" s="37"/>
      <c r="Z321" s="37"/>
      <c r="AA321"/>
      <c r="AB321"/>
      <c r="AC321"/>
      <c r="AD321"/>
      <c r="AE321" s="37"/>
      <c r="AF321" s="37"/>
      <c r="AG321" s="37"/>
      <c r="AH321" s="37"/>
      <c r="AI321" s="37"/>
      <c r="AJ321" s="37"/>
      <c r="AK321" s="37"/>
      <c r="AL321" s="37"/>
      <c r="AM321" s="37"/>
      <c r="AN321" s="37"/>
      <c r="AO321" s="37"/>
      <c r="AP321" s="37"/>
      <c r="AQ321" s="37"/>
      <c r="AR321" s="37"/>
      <c r="AS321" s="37"/>
      <c r="AT321" s="37"/>
      <c r="AU321" s="37"/>
      <c r="AV321" s="37"/>
      <c r="AW321" s="37"/>
      <c r="AX321" s="37"/>
      <c r="AY321" s="37"/>
      <c r="AZ321" s="37"/>
      <c r="BA321" s="37"/>
      <c r="BB321" s="37"/>
      <c r="BC321" s="197"/>
      <c r="BD321" s="37"/>
      <c r="BE321" s="196"/>
    </row>
    <row r="322" spans="1:57" ht="15.75">
      <c r="A322" s="65"/>
      <c r="B322" s="37"/>
      <c r="C322" s="40"/>
      <c r="D322" s="39"/>
      <c r="E322" s="39"/>
      <c r="F322" s="39"/>
      <c r="G322" s="40"/>
      <c r="H322" s="40"/>
      <c r="I322" s="40"/>
      <c r="J322" s="40"/>
      <c r="K322" s="40"/>
      <c r="L322" s="40"/>
      <c r="M322" s="40"/>
      <c r="N322" s="40"/>
      <c r="O322" s="40"/>
      <c r="P322" s="40"/>
      <c r="Q322" s="40"/>
      <c r="R322" s="37"/>
      <c r="S322" s="37"/>
      <c r="T322" s="37"/>
      <c r="U322" s="37"/>
      <c r="V322" s="37"/>
      <c r="W322" s="37"/>
      <c r="X322" s="37"/>
      <c r="Y322" s="37"/>
      <c r="Z322" s="37"/>
      <c r="AA322"/>
      <c r="AB322"/>
      <c r="AC322"/>
      <c r="AD322"/>
      <c r="AE322" s="37"/>
      <c r="AF322" s="37"/>
      <c r="AG322" s="37"/>
      <c r="AH322" s="37"/>
      <c r="AI322" s="37"/>
      <c r="AJ322" s="37"/>
      <c r="AK322" s="37"/>
      <c r="AL322" s="37"/>
      <c r="AM322" s="37"/>
      <c r="AN322" s="37"/>
      <c r="AO322" s="37"/>
      <c r="AP322" s="37"/>
      <c r="AQ322" s="37"/>
      <c r="AR322" s="37"/>
      <c r="AS322" s="37"/>
      <c r="AT322" s="37"/>
      <c r="AU322" s="37"/>
      <c r="AV322" s="37"/>
      <c r="AW322" s="37"/>
      <c r="AX322" s="37"/>
      <c r="AY322" s="37"/>
      <c r="AZ322" s="37"/>
      <c r="BA322" s="37"/>
      <c r="BB322" s="37"/>
      <c r="BC322" s="197"/>
      <c r="BD322" s="37"/>
      <c r="BE322" s="196"/>
    </row>
    <row r="323" spans="1:57" ht="15.75">
      <c r="A323" s="65"/>
      <c r="B323" s="37"/>
      <c r="C323" s="40"/>
      <c r="D323" s="39"/>
      <c r="E323" s="39"/>
      <c r="F323" s="39"/>
      <c r="G323" s="40"/>
      <c r="H323" s="40"/>
      <c r="I323" s="40"/>
      <c r="J323" s="40"/>
      <c r="K323" s="40"/>
      <c r="L323" s="40"/>
      <c r="M323" s="40"/>
      <c r="N323" s="40"/>
      <c r="O323" s="40"/>
      <c r="P323" s="40"/>
      <c r="Q323" s="40"/>
      <c r="R323" s="37"/>
      <c r="S323" s="37"/>
      <c r="T323" s="37"/>
      <c r="U323" s="37"/>
      <c r="V323" s="37"/>
      <c r="W323" s="37"/>
      <c r="X323" s="37"/>
      <c r="Y323" s="37"/>
      <c r="Z323" s="37"/>
      <c r="AA323"/>
      <c r="AB323"/>
      <c r="AC323"/>
      <c r="AD323"/>
      <c r="AE323" s="37"/>
      <c r="AF323" s="37"/>
      <c r="AG323" s="37"/>
      <c r="AH323" s="37"/>
      <c r="AI323" s="37"/>
      <c r="AJ323" s="37"/>
      <c r="AK323" s="37"/>
      <c r="AL323" s="37"/>
      <c r="AM323" s="37"/>
      <c r="AN323" s="37"/>
      <c r="AO323" s="37"/>
      <c r="AP323" s="37"/>
      <c r="AQ323" s="37"/>
      <c r="AR323" s="37"/>
      <c r="AS323" s="37"/>
      <c r="AT323" s="37"/>
      <c r="AU323" s="37"/>
      <c r="AV323" s="37"/>
      <c r="AW323" s="37"/>
      <c r="AX323" s="37"/>
      <c r="AY323" s="37"/>
      <c r="AZ323" s="37"/>
      <c r="BA323" s="37"/>
      <c r="BB323" s="37"/>
      <c r="BC323" s="197"/>
      <c r="BD323" s="37"/>
      <c r="BE323" s="196"/>
    </row>
    <row r="324" spans="1:57" ht="15.75">
      <c r="A324" s="65"/>
      <c r="B324" s="37"/>
      <c r="C324" s="40"/>
      <c r="D324" s="39"/>
      <c r="E324" s="39"/>
      <c r="F324" s="39"/>
      <c r="G324" s="40"/>
      <c r="H324" s="40"/>
      <c r="I324" s="40"/>
      <c r="J324" s="40"/>
      <c r="K324" s="40"/>
      <c r="L324" s="40"/>
      <c r="M324" s="40"/>
      <c r="N324" s="40"/>
      <c r="O324" s="40"/>
      <c r="P324" s="40"/>
      <c r="Q324" s="40"/>
      <c r="R324" s="37"/>
      <c r="S324" s="37"/>
      <c r="T324" s="37"/>
      <c r="U324" s="37"/>
      <c r="V324" s="37"/>
      <c r="W324" s="37"/>
      <c r="X324" s="37"/>
      <c r="Y324" s="37"/>
      <c r="Z324" s="37"/>
      <c r="AA324"/>
      <c r="AB324"/>
      <c r="AC324"/>
      <c r="AD324"/>
      <c r="AE324" s="37"/>
      <c r="AF324" s="37"/>
      <c r="AG324" s="37"/>
      <c r="AH324" s="37"/>
      <c r="AI324" s="37"/>
      <c r="AJ324" s="37"/>
      <c r="AK324" s="37"/>
      <c r="AL324" s="37"/>
      <c r="AM324" s="37"/>
      <c r="AN324" s="37"/>
      <c r="AO324" s="37"/>
      <c r="AP324" s="37"/>
      <c r="AQ324" s="37"/>
      <c r="AR324" s="37"/>
      <c r="AS324" s="37"/>
      <c r="AT324" s="37"/>
      <c r="AU324" s="37"/>
      <c r="AV324" s="37"/>
      <c r="AW324" s="37"/>
      <c r="AX324" s="37"/>
      <c r="AY324" s="37"/>
      <c r="AZ324" s="37"/>
      <c r="BA324" s="37"/>
      <c r="BB324" s="37"/>
      <c r="BC324" s="197"/>
      <c r="BD324" s="37"/>
      <c r="BE324" s="196"/>
    </row>
    <row r="325" spans="1:57" ht="15.75">
      <c r="A325" s="65"/>
      <c r="B325" s="37"/>
      <c r="C325" s="40"/>
      <c r="D325" s="39"/>
      <c r="E325" s="39"/>
      <c r="F325" s="39"/>
      <c r="G325" s="40"/>
      <c r="H325" s="40"/>
      <c r="I325" s="40"/>
      <c r="J325" s="40"/>
      <c r="K325" s="40"/>
      <c r="L325" s="40"/>
      <c r="M325" s="40"/>
      <c r="N325" s="40"/>
      <c r="O325" s="40"/>
      <c r="P325" s="40"/>
      <c r="Q325" s="40"/>
      <c r="R325" s="37"/>
      <c r="S325" s="37"/>
      <c r="T325" s="37"/>
      <c r="U325" s="37"/>
      <c r="V325" s="37"/>
      <c r="W325" s="37"/>
      <c r="X325" s="37"/>
      <c r="Y325" s="37"/>
      <c r="Z325" s="37"/>
      <c r="AA325"/>
      <c r="AB325"/>
      <c r="AC325"/>
      <c r="AD325"/>
      <c r="AE325" s="37"/>
      <c r="AF325" s="37"/>
      <c r="AG325" s="37"/>
      <c r="AH325" s="37"/>
      <c r="AI325" s="37"/>
      <c r="AJ325" s="37"/>
      <c r="AK325" s="37"/>
      <c r="AL325" s="37"/>
      <c r="AM325" s="37"/>
      <c r="AN325" s="37"/>
      <c r="AO325" s="37"/>
      <c r="AP325" s="37"/>
      <c r="AQ325" s="37"/>
      <c r="AR325" s="37"/>
      <c r="AS325" s="37"/>
      <c r="AT325" s="37"/>
      <c r="AU325" s="37"/>
      <c r="AV325" s="37"/>
      <c r="AW325" s="37"/>
      <c r="AX325" s="37"/>
      <c r="AY325" s="37"/>
      <c r="AZ325" s="37"/>
      <c r="BA325" s="37"/>
      <c r="BB325" s="37"/>
      <c r="BC325" s="197"/>
      <c r="BD325" s="37"/>
      <c r="BE325" s="196"/>
    </row>
    <row r="326" spans="1:57" ht="15.75">
      <c r="A326" s="65"/>
      <c r="B326" s="37"/>
      <c r="C326" s="40"/>
      <c r="D326" s="39"/>
      <c r="E326" s="39"/>
      <c r="F326" s="39"/>
      <c r="G326" s="40"/>
      <c r="H326" s="40"/>
      <c r="I326" s="40"/>
      <c r="J326" s="40"/>
      <c r="K326" s="40"/>
      <c r="L326" s="40"/>
      <c r="M326" s="40"/>
      <c r="N326" s="40"/>
      <c r="O326" s="40"/>
      <c r="P326" s="40"/>
      <c r="Q326" s="40"/>
      <c r="R326" s="37"/>
      <c r="S326" s="37"/>
      <c r="T326" s="37"/>
      <c r="U326" s="37"/>
      <c r="V326" s="37"/>
      <c r="W326" s="37"/>
      <c r="X326" s="37"/>
      <c r="Y326" s="37"/>
      <c r="Z326" s="37"/>
      <c r="AA326"/>
      <c r="AB326"/>
      <c r="AC326"/>
      <c r="AD326"/>
      <c r="AE326" s="37"/>
      <c r="AF326" s="37"/>
      <c r="AG326" s="37"/>
      <c r="AH326" s="37"/>
      <c r="AI326" s="37"/>
      <c r="AJ326" s="37"/>
      <c r="AK326" s="37"/>
      <c r="AL326" s="37"/>
      <c r="AM326" s="37"/>
      <c r="AN326" s="37"/>
      <c r="AO326" s="37"/>
      <c r="AP326" s="37"/>
      <c r="AQ326" s="37"/>
      <c r="AR326" s="37"/>
      <c r="AS326" s="37"/>
      <c r="AT326" s="37"/>
      <c r="AU326" s="37"/>
      <c r="AV326" s="37"/>
      <c r="AW326" s="37"/>
      <c r="AX326" s="37"/>
      <c r="AY326" s="37"/>
      <c r="AZ326" s="37"/>
      <c r="BA326" s="37"/>
      <c r="BB326" s="37"/>
      <c r="BC326" s="197"/>
      <c r="BD326" s="37"/>
      <c r="BE326" s="196"/>
    </row>
    <row r="327" spans="1:57" ht="15.75">
      <c r="A327" s="65"/>
      <c r="B327" s="37"/>
      <c r="C327" s="40"/>
      <c r="D327" s="39"/>
      <c r="E327" s="39"/>
      <c r="F327" s="39"/>
      <c r="G327" s="40"/>
      <c r="H327" s="40"/>
      <c r="I327" s="40"/>
      <c r="J327" s="40"/>
      <c r="K327" s="40"/>
      <c r="L327" s="40"/>
      <c r="M327" s="40"/>
      <c r="N327" s="40"/>
      <c r="O327" s="40"/>
      <c r="P327" s="40"/>
      <c r="Q327" s="40"/>
      <c r="R327" s="37"/>
      <c r="S327" s="37"/>
      <c r="T327" s="37"/>
      <c r="U327" s="37"/>
      <c r="V327" s="37"/>
      <c r="W327" s="37"/>
      <c r="X327" s="37"/>
      <c r="Y327" s="37"/>
      <c r="Z327" s="37"/>
      <c r="AA327"/>
      <c r="AB327"/>
      <c r="AC327"/>
      <c r="AD327"/>
      <c r="AE327" s="37"/>
      <c r="AF327" s="37"/>
      <c r="AG327" s="37"/>
      <c r="AH327" s="37"/>
      <c r="AI327" s="37"/>
      <c r="AJ327" s="37"/>
      <c r="AK327" s="37"/>
      <c r="AL327" s="37"/>
      <c r="AM327" s="37"/>
      <c r="AN327" s="37"/>
      <c r="AO327" s="37"/>
      <c r="AP327" s="37"/>
      <c r="AQ327" s="37"/>
      <c r="AR327" s="37"/>
      <c r="AS327" s="37"/>
      <c r="AT327" s="37"/>
      <c r="AU327" s="37"/>
      <c r="AV327" s="37"/>
      <c r="AW327" s="37"/>
      <c r="AX327" s="37"/>
      <c r="AY327" s="37"/>
      <c r="AZ327" s="37"/>
      <c r="BA327" s="37"/>
      <c r="BB327" s="37"/>
      <c r="BC327" s="197"/>
      <c r="BD327" s="37"/>
      <c r="BE327" s="196"/>
    </row>
    <row r="328" spans="1:57" ht="15.75">
      <c r="A328" s="65"/>
      <c r="B328" s="37"/>
      <c r="C328" s="40"/>
      <c r="D328" s="39"/>
      <c r="E328" s="39"/>
      <c r="F328" s="39"/>
      <c r="G328" s="40"/>
      <c r="H328" s="40"/>
      <c r="I328" s="40"/>
      <c r="J328" s="40"/>
      <c r="K328" s="40"/>
      <c r="L328" s="40"/>
      <c r="M328" s="40"/>
      <c r="N328" s="40"/>
      <c r="O328" s="40"/>
      <c r="P328" s="40"/>
      <c r="Q328" s="40"/>
      <c r="R328" s="37"/>
      <c r="S328" s="37"/>
      <c r="T328" s="37"/>
      <c r="U328" s="37"/>
      <c r="V328" s="37"/>
      <c r="W328" s="37"/>
      <c r="X328" s="37"/>
      <c r="Y328" s="37"/>
      <c r="Z328" s="37"/>
      <c r="AA328"/>
      <c r="AB328"/>
      <c r="AC328"/>
      <c r="AD328"/>
      <c r="AE328" s="37"/>
      <c r="AF328" s="37"/>
      <c r="AG328" s="37"/>
      <c r="AH328" s="37"/>
      <c r="AI328" s="37"/>
      <c r="AJ328" s="37"/>
      <c r="AK328" s="37"/>
      <c r="AL328" s="37"/>
      <c r="AM328" s="37"/>
      <c r="AN328" s="37"/>
      <c r="AO328" s="37"/>
      <c r="AP328" s="37"/>
      <c r="AQ328" s="37"/>
      <c r="AR328" s="37"/>
      <c r="AS328" s="37"/>
      <c r="AT328" s="37"/>
      <c r="AU328" s="37"/>
      <c r="AV328" s="37"/>
      <c r="AW328" s="37"/>
      <c r="AX328" s="37"/>
      <c r="AY328" s="37"/>
      <c r="AZ328" s="37"/>
      <c r="BA328" s="37"/>
      <c r="BB328" s="37"/>
      <c r="BC328" s="197"/>
      <c r="BD328" s="37"/>
      <c r="BE328" s="196"/>
    </row>
    <row r="329" spans="1:57" ht="15.75">
      <c r="A329" s="65"/>
      <c r="B329" s="37"/>
      <c r="C329" s="40"/>
      <c r="D329" s="39"/>
      <c r="E329" s="39"/>
      <c r="F329" s="39"/>
      <c r="G329" s="40"/>
      <c r="H329" s="40"/>
      <c r="I329" s="40"/>
      <c r="J329" s="40"/>
      <c r="K329" s="40"/>
      <c r="L329" s="40"/>
      <c r="M329" s="40"/>
      <c r="N329" s="40"/>
      <c r="O329" s="40"/>
      <c r="P329" s="40"/>
      <c r="Q329" s="40"/>
      <c r="R329" s="37"/>
      <c r="S329" s="37"/>
      <c r="T329" s="37"/>
      <c r="U329" s="37"/>
      <c r="V329" s="37"/>
      <c r="W329" s="37"/>
      <c r="X329" s="37"/>
      <c r="Y329" s="37"/>
      <c r="Z329" s="37"/>
      <c r="AA329"/>
      <c r="AB329"/>
      <c r="AC329"/>
      <c r="AD329"/>
      <c r="AE329" s="37"/>
      <c r="AF329" s="37"/>
      <c r="AG329" s="37"/>
      <c r="AH329" s="37"/>
      <c r="AI329" s="37"/>
      <c r="AJ329" s="37"/>
      <c r="AK329" s="37"/>
      <c r="AL329" s="37"/>
      <c r="AM329" s="37"/>
      <c r="AN329" s="37"/>
      <c r="AO329" s="37"/>
      <c r="AP329" s="37"/>
      <c r="AQ329" s="37"/>
      <c r="AR329" s="37"/>
      <c r="AS329" s="37"/>
      <c r="AT329" s="37"/>
      <c r="AU329" s="37"/>
      <c r="AV329" s="37"/>
      <c r="AW329" s="37"/>
      <c r="AX329" s="37"/>
      <c r="AY329" s="37"/>
      <c r="AZ329" s="37"/>
      <c r="BA329" s="37"/>
      <c r="BB329" s="37"/>
      <c r="BC329" s="197"/>
      <c r="BD329" s="37"/>
      <c r="BE329" s="196"/>
    </row>
    <row r="330" spans="1:57" ht="15.75">
      <c r="A330" s="65"/>
      <c r="B330" s="37"/>
      <c r="C330" s="40"/>
      <c r="D330" s="39"/>
      <c r="E330" s="39"/>
      <c r="F330" s="39"/>
      <c r="G330" s="40"/>
      <c r="H330" s="40"/>
      <c r="I330" s="40"/>
      <c r="J330" s="40"/>
      <c r="K330" s="40"/>
      <c r="L330" s="40"/>
      <c r="M330" s="40"/>
      <c r="N330" s="40"/>
      <c r="O330" s="40"/>
      <c r="P330" s="40"/>
      <c r="Q330" s="40"/>
      <c r="R330" s="37"/>
      <c r="S330" s="37"/>
      <c r="T330" s="37"/>
      <c r="U330" s="37"/>
      <c r="V330" s="37"/>
      <c r="W330" s="37"/>
      <c r="X330" s="37"/>
      <c r="Y330" s="37"/>
      <c r="Z330" s="37"/>
      <c r="AA330"/>
      <c r="AB330"/>
      <c r="AC330"/>
      <c r="AD330"/>
      <c r="AE330" s="37"/>
      <c r="AF330" s="37"/>
      <c r="AG330" s="37"/>
      <c r="AH330" s="37"/>
      <c r="AI330" s="37"/>
      <c r="AJ330" s="37"/>
      <c r="AK330" s="37"/>
      <c r="AL330" s="37"/>
      <c r="AM330" s="37"/>
      <c r="AN330" s="37"/>
      <c r="AO330" s="37"/>
      <c r="AP330" s="37"/>
      <c r="AQ330" s="37"/>
      <c r="AR330" s="37"/>
      <c r="AS330" s="37"/>
      <c r="AT330" s="37"/>
      <c r="AU330" s="37"/>
      <c r="AV330" s="37"/>
      <c r="AW330" s="37"/>
      <c r="AX330" s="37"/>
      <c r="AY330" s="37"/>
      <c r="AZ330" s="37"/>
      <c r="BA330" s="37"/>
      <c r="BB330" s="37"/>
      <c r="BC330" s="197"/>
      <c r="BD330" s="37"/>
      <c r="BE330" s="196"/>
    </row>
    <row r="331" spans="1:57" ht="15.75">
      <c r="A331" s="65"/>
      <c r="B331" s="37"/>
      <c r="C331" s="40"/>
      <c r="D331" s="39"/>
      <c r="E331" s="39"/>
      <c r="F331" s="39"/>
      <c r="G331" s="40"/>
      <c r="H331" s="40"/>
      <c r="I331" s="40"/>
      <c r="J331" s="40"/>
      <c r="K331" s="40"/>
      <c r="L331" s="40"/>
      <c r="M331" s="40"/>
      <c r="N331" s="40"/>
      <c r="O331" s="40"/>
      <c r="P331" s="40"/>
      <c r="Q331" s="40"/>
      <c r="R331" s="37"/>
      <c r="S331" s="37"/>
      <c r="T331" s="37"/>
      <c r="U331" s="37"/>
      <c r="V331" s="37"/>
      <c r="W331" s="37"/>
      <c r="X331" s="37"/>
      <c r="Y331" s="37"/>
      <c r="Z331" s="37"/>
      <c r="AA331"/>
      <c r="AB331"/>
      <c r="AC331"/>
      <c r="AD331"/>
      <c r="AE331" s="37"/>
      <c r="AF331" s="37"/>
      <c r="AG331" s="37"/>
      <c r="AH331" s="37"/>
      <c r="AI331" s="37"/>
      <c r="AJ331" s="37"/>
      <c r="AK331" s="37"/>
      <c r="AL331" s="37"/>
      <c r="AM331" s="37"/>
      <c r="AN331" s="37"/>
      <c r="AO331" s="37"/>
      <c r="AP331" s="37"/>
      <c r="AQ331" s="37"/>
      <c r="AR331" s="37"/>
      <c r="AS331" s="37"/>
      <c r="AT331" s="37"/>
      <c r="AU331" s="37"/>
      <c r="AV331" s="37"/>
      <c r="AW331" s="37"/>
      <c r="AX331" s="37"/>
      <c r="AY331" s="37"/>
      <c r="AZ331" s="37"/>
      <c r="BA331" s="37"/>
      <c r="BB331" s="37"/>
      <c r="BC331" s="197"/>
      <c r="BD331" s="37"/>
      <c r="BE331" s="196"/>
    </row>
    <row r="332" spans="1:57" ht="15.75">
      <c r="A332" s="65"/>
      <c r="B332" s="37"/>
      <c r="C332" s="40"/>
      <c r="D332" s="39"/>
      <c r="E332" s="39"/>
      <c r="F332" s="39"/>
      <c r="G332" s="40"/>
      <c r="H332" s="40"/>
      <c r="I332" s="40"/>
      <c r="J332" s="40"/>
      <c r="K332" s="40"/>
      <c r="L332" s="40"/>
      <c r="M332" s="40"/>
      <c r="N332" s="40"/>
      <c r="O332" s="40"/>
      <c r="P332" s="40"/>
      <c r="Q332" s="40"/>
      <c r="R332" s="37"/>
      <c r="S332" s="37"/>
      <c r="T332" s="37"/>
      <c r="U332" s="37"/>
      <c r="V332" s="37"/>
      <c r="W332" s="37"/>
      <c r="X332" s="37"/>
      <c r="Y332" s="37"/>
      <c r="Z332" s="37"/>
      <c r="AA332"/>
      <c r="AB332"/>
      <c r="AC332"/>
      <c r="AD332"/>
      <c r="AE332" s="37"/>
      <c r="AF332" s="37"/>
      <c r="AG332" s="37"/>
      <c r="AH332" s="37"/>
      <c r="AI332" s="37"/>
      <c r="AJ332" s="37"/>
      <c r="AK332" s="37"/>
      <c r="AL332" s="37"/>
      <c r="AM332" s="37"/>
      <c r="AN332" s="37"/>
      <c r="AO332" s="37"/>
      <c r="AP332" s="37"/>
      <c r="AQ332" s="37"/>
      <c r="AR332" s="37"/>
      <c r="AS332" s="37"/>
      <c r="AT332" s="37"/>
      <c r="AU332" s="37"/>
      <c r="AV332" s="37"/>
      <c r="AW332" s="37"/>
      <c r="AX332" s="37"/>
      <c r="AY332" s="37"/>
      <c r="AZ332" s="37"/>
      <c r="BA332" s="37"/>
      <c r="BB332" s="37"/>
      <c r="BC332" s="197"/>
      <c r="BD332" s="37"/>
      <c r="BE332" s="196"/>
    </row>
    <row r="333" spans="1:57" ht="15.75">
      <c r="A333" s="65"/>
      <c r="B333" s="37"/>
      <c r="C333" s="40"/>
      <c r="D333" s="39"/>
      <c r="E333" s="39"/>
      <c r="F333" s="39"/>
      <c r="G333" s="40"/>
      <c r="H333" s="40"/>
      <c r="I333" s="40"/>
      <c r="J333" s="40"/>
      <c r="K333" s="40"/>
      <c r="L333" s="40"/>
      <c r="M333" s="40"/>
      <c r="N333" s="40"/>
      <c r="O333" s="40"/>
      <c r="P333" s="40"/>
      <c r="Q333" s="40"/>
      <c r="R333" s="37"/>
      <c r="S333" s="37"/>
      <c r="T333" s="37"/>
      <c r="U333" s="37"/>
      <c r="V333" s="37"/>
      <c r="W333" s="37"/>
      <c r="X333" s="37"/>
      <c r="Y333" s="37"/>
      <c r="Z333" s="37"/>
      <c r="AA333"/>
      <c r="AB333"/>
      <c r="AC333"/>
      <c r="AD333"/>
      <c r="AE333" s="37"/>
      <c r="AF333" s="37"/>
      <c r="AG333" s="37"/>
      <c r="AH333" s="37"/>
      <c r="AI333" s="37"/>
      <c r="AJ333" s="37"/>
      <c r="AK333" s="37"/>
      <c r="AL333" s="37"/>
      <c r="AM333" s="37"/>
      <c r="AN333" s="37"/>
      <c r="AO333" s="37"/>
      <c r="AP333" s="37"/>
      <c r="AQ333" s="37"/>
      <c r="AR333" s="37"/>
      <c r="AS333" s="37"/>
      <c r="AT333" s="37"/>
      <c r="AU333" s="37"/>
      <c r="AV333" s="37"/>
      <c r="AW333" s="37"/>
      <c r="AX333" s="37"/>
      <c r="AY333" s="37"/>
      <c r="AZ333" s="37"/>
      <c r="BA333" s="37"/>
      <c r="BB333" s="37"/>
      <c r="BC333" s="197"/>
      <c r="BD333" s="37"/>
      <c r="BE333" s="196"/>
    </row>
    <row r="334" spans="1:57" ht="15.75">
      <c r="A334" s="65"/>
      <c r="B334" s="37"/>
      <c r="C334" s="40"/>
      <c r="D334" s="39"/>
      <c r="E334" s="39"/>
      <c r="F334" s="39"/>
      <c r="G334" s="40"/>
      <c r="H334" s="40"/>
      <c r="I334" s="40"/>
      <c r="J334" s="40"/>
      <c r="K334" s="40"/>
      <c r="L334" s="40"/>
      <c r="M334" s="40"/>
      <c r="N334" s="40"/>
      <c r="O334" s="40"/>
      <c r="P334" s="40"/>
      <c r="Q334" s="40"/>
      <c r="R334" s="37"/>
      <c r="S334" s="37"/>
      <c r="T334" s="37"/>
      <c r="U334" s="37"/>
      <c r="V334" s="37"/>
      <c r="W334" s="37"/>
      <c r="X334" s="37"/>
      <c r="Y334" s="37"/>
      <c r="Z334" s="37"/>
      <c r="AA334"/>
      <c r="AB334"/>
      <c r="AC334"/>
      <c r="AD334"/>
      <c r="AE334" s="37"/>
      <c r="AF334" s="37"/>
      <c r="AG334" s="37"/>
      <c r="AH334" s="37"/>
      <c r="AI334" s="37"/>
      <c r="AJ334" s="37"/>
      <c r="AK334" s="37"/>
      <c r="AL334" s="37"/>
      <c r="AM334" s="37"/>
      <c r="AN334" s="37"/>
      <c r="AO334" s="37"/>
      <c r="AP334" s="37"/>
      <c r="AQ334" s="37"/>
      <c r="AR334" s="37"/>
      <c r="AS334" s="37"/>
      <c r="AT334" s="37"/>
      <c r="AU334" s="37"/>
      <c r="AV334" s="37"/>
      <c r="AW334" s="37"/>
      <c r="AX334" s="37"/>
      <c r="AY334" s="37"/>
      <c r="AZ334" s="37"/>
      <c r="BA334" s="37"/>
      <c r="BB334" s="37"/>
      <c r="BC334" s="197"/>
      <c r="BD334" s="37"/>
      <c r="BE334" s="196"/>
    </row>
    <row r="335" spans="1:57" ht="15.75">
      <c r="A335" s="65"/>
      <c r="B335" s="37"/>
      <c r="C335" s="40"/>
      <c r="D335" s="39"/>
      <c r="E335" s="39"/>
      <c r="F335" s="39"/>
      <c r="G335" s="40"/>
      <c r="H335" s="40"/>
      <c r="I335" s="40"/>
      <c r="J335" s="40"/>
      <c r="K335" s="40"/>
      <c r="L335" s="40"/>
      <c r="M335" s="40"/>
      <c r="N335" s="40"/>
      <c r="O335" s="40"/>
      <c r="P335" s="40"/>
      <c r="Q335" s="40"/>
      <c r="R335" s="37"/>
      <c r="S335" s="37"/>
      <c r="T335" s="37"/>
      <c r="U335" s="37"/>
      <c r="V335" s="37"/>
      <c r="W335" s="37"/>
      <c r="X335" s="37"/>
      <c r="Y335" s="37"/>
      <c r="Z335" s="37"/>
      <c r="AA335"/>
      <c r="AB335"/>
      <c r="AC335"/>
      <c r="AD335"/>
      <c r="AE335" s="37"/>
      <c r="AF335" s="37"/>
      <c r="AG335" s="37"/>
      <c r="AH335" s="37"/>
      <c r="AI335" s="37"/>
      <c r="AJ335" s="37"/>
      <c r="AK335" s="37"/>
      <c r="AL335" s="37"/>
      <c r="AM335" s="37"/>
      <c r="AN335" s="37"/>
      <c r="AO335" s="37"/>
      <c r="AP335" s="37"/>
      <c r="AQ335" s="37"/>
      <c r="AR335" s="37"/>
      <c r="AS335" s="37"/>
      <c r="AT335" s="37"/>
      <c r="AU335" s="37"/>
      <c r="AV335" s="37"/>
      <c r="AW335" s="37"/>
      <c r="AX335" s="37"/>
      <c r="AY335" s="37"/>
      <c r="AZ335" s="37"/>
      <c r="BA335" s="37"/>
      <c r="BB335" s="37"/>
      <c r="BC335" s="197"/>
      <c r="BD335" s="37"/>
      <c r="BE335" s="196"/>
    </row>
    <row r="336" spans="1:57" ht="15.75">
      <c r="A336" s="65"/>
      <c r="B336" s="37"/>
      <c r="C336" s="40"/>
      <c r="D336" s="39"/>
      <c r="E336" s="39"/>
      <c r="F336" s="39"/>
      <c r="G336" s="40"/>
      <c r="H336" s="40"/>
      <c r="I336" s="40"/>
      <c r="J336" s="40"/>
      <c r="K336" s="40"/>
      <c r="L336" s="40"/>
      <c r="M336" s="40"/>
      <c r="N336" s="40"/>
      <c r="O336" s="40"/>
      <c r="P336" s="40"/>
      <c r="Q336" s="40"/>
      <c r="R336" s="37"/>
      <c r="S336" s="37"/>
      <c r="T336" s="37"/>
      <c r="U336" s="37"/>
      <c r="V336" s="37"/>
      <c r="W336" s="37"/>
      <c r="X336" s="37"/>
      <c r="Y336" s="37"/>
      <c r="Z336" s="37"/>
      <c r="AA336"/>
      <c r="AB336"/>
      <c r="AC336"/>
      <c r="AD336"/>
      <c r="AE336" s="37"/>
      <c r="AF336" s="37"/>
      <c r="AG336" s="37"/>
      <c r="AH336" s="37"/>
      <c r="AI336" s="37"/>
      <c r="AJ336" s="37"/>
      <c r="AK336" s="37"/>
      <c r="AL336" s="37"/>
      <c r="AM336" s="37"/>
      <c r="AN336" s="37"/>
      <c r="AO336" s="37"/>
      <c r="AP336" s="37"/>
      <c r="AQ336" s="37"/>
      <c r="AR336" s="37"/>
      <c r="AS336" s="37"/>
      <c r="AT336" s="37"/>
      <c r="AU336" s="37"/>
      <c r="AV336" s="37"/>
      <c r="AW336" s="37"/>
      <c r="AX336" s="37"/>
      <c r="AY336" s="37"/>
      <c r="AZ336" s="37"/>
      <c r="BA336" s="37"/>
      <c r="BB336" s="37"/>
      <c r="BC336" s="197"/>
      <c r="BD336" s="37"/>
      <c r="BE336" s="196"/>
    </row>
    <row r="337" spans="1:57" ht="15.75">
      <c r="A337" s="65"/>
      <c r="B337" s="37"/>
      <c r="C337" s="40"/>
      <c r="D337" s="39"/>
      <c r="E337" s="39"/>
      <c r="F337" s="39"/>
      <c r="G337" s="40"/>
      <c r="H337" s="40"/>
      <c r="I337" s="40"/>
      <c r="J337" s="40"/>
      <c r="K337" s="40"/>
      <c r="L337" s="40"/>
      <c r="M337" s="40"/>
      <c r="N337" s="40"/>
      <c r="O337" s="40"/>
      <c r="P337" s="40"/>
      <c r="Q337" s="40"/>
      <c r="R337" s="37"/>
      <c r="S337" s="37"/>
      <c r="T337" s="37"/>
      <c r="U337" s="37"/>
      <c r="V337" s="37"/>
      <c r="W337" s="37"/>
      <c r="X337" s="37"/>
      <c r="Y337" s="37"/>
      <c r="Z337" s="37"/>
      <c r="AA337"/>
      <c r="AB337"/>
      <c r="AC337"/>
      <c r="AD337"/>
      <c r="AE337" s="37"/>
      <c r="AF337" s="37"/>
      <c r="AG337" s="37"/>
      <c r="AH337" s="37"/>
      <c r="AI337" s="37"/>
      <c r="AJ337" s="37"/>
      <c r="AK337" s="37"/>
      <c r="AL337" s="37"/>
      <c r="AM337" s="37"/>
      <c r="AN337" s="37"/>
      <c r="AO337" s="37"/>
      <c r="AP337" s="37"/>
      <c r="AQ337" s="37"/>
      <c r="AR337" s="37"/>
      <c r="AS337" s="37"/>
      <c r="AT337" s="37"/>
      <c r="AU337" s="37"/>
      <c r="AV337" s="37"/>
      <c r="AW337" s="37"/>
      <c r="AX337" s="37"/>
      <c r="AY337" s="37"/>
      <c r="AZ337" s="37"/>
      <c r="BA337" s="37"/>
      <c r="BB337" s="37"/>
      <c r="BC337" s="197"/>
      <c r="BD337" s="37"/>
      <c r="BE337" s="196"/>
    </row>
    <row r="338" spans="1:57" ht="15.75">
      <c r="A338" s="65"/>
      <c r="B338" s="37"/>
      <c r="C338" s="40"/>
      <c r="D338" s="39"/>
      <c r="E338" s="39"/>
      <c r="F338" s="39"/>
      <c r="G338" s="40"/>
      <c r="H338" s="40"/>
      <c r="I338" s="40"/>
      <c r="J338" s="40"/>
      <c r="K338" s="40"/>
      <c r="L338" s="40"/>
      <c r="M338" s="40"/>
      <c r="N338" s="40"/>
      <c r="O338" s="40"/>
      <c r="P338" s="40"/>
      <c r="Q338" s="40"/>
      <c r="R338" s="37"/>
      <c r="S338" s="37"/>
      <c r="T338" s="37"/>
      <c r="U338" s="37"/>
      <c r="V338" s="37"/>
      <c r="W338" s="37"/>
      <c r="X338" s="37"/>
      <c r="Y338" s="37"/>
      <c r="Z338" s="37"/>
      <c r="AA338"/>
      <c r="AB338"/>
      <c r="AC338"/>
      <c r="AD338"/>
      <c r="AE338" s="37"/>
      <c r="AF338" s="37"/>
      <c r="AG338" s="37"/>
      <c r="AH338" s="37"/>
      <c r="AI338" s="37"/>
      <c r="AJ338" s="37"/>
      <c r="AK338" s="37"/>
      <c r="AL338" s="37"/>
      <c r="AM338" s="37"/>
      <c r="AN338" s="37"/>
      <c r="AO338" s="37"/>
      <c r="AP338" s="37"/>
      <c r="AQ338" s="37"/>
      <c r="AR338" s="37"/>
      <c r="AS338" s="37"/>
      <c r="AT338" s="37"/>
      <c r="AU338" s="37"/>
      <c r="AV338" s="37"/>
      <c r="AW338" s="37"/>
      <c r="AX338" s="37"/>
      <c r="AY338" s="37"/>
      <c r="AZ338" s="37"/>
      <c r="BA338" s="37"/>
      <c r="BB338" s="37"/>
      <c r="BC338" s="197"/>
      <c r="BD338" s="37"/>
      <c r="BE338" s="196"/>
    </row>
    <row r="339" spans="1:57" ht="15.75">
      <c r="A339" s="65"/>
      <c r="B339" s="37"/>
      <c r="C339" s="40"/>
      <c r="D339" s="39"/>
      <c r="E339" s="39"/>
      <c r="F339" s="39"/>
      <c r="G339" s="40"/>
      <c r="H339" s="40"/>
      <c r="I339" s="40"/>
      <c r="J339" s="40"/>
      <c r="K339" s="40"/>
      <c r="L339" s="40"/>
      <c r="M339" s="40"/>
      <c r="N339" s="40"/>
      <c r="O339" s="40"/>
      <c r="P339" s="40"/>
      <c r="Q339" s="40"/>
      <c r="R339" s="37"/>
      <c r="S339" s="37"/>
      <c r="T339" s="37"/>
      <c r="U339" s="37"/>
      <c r="V339" s="37"/>
      <c r="W339" s="37"/>
      <c r="X339" s="37"/>
      <c r="Y339" s="37"/>
      <c r="Z339" s="37"/>
      <c r="AA339"/>
      <c r="AB339"/>
      <c r="AC339"/>
      <c r="AD339"/>
      <c r="AE339" s="37"/>
      <c r="AF339" s="37"/>
      <c r="AG339" s="37"/>
      <c r="AH339" s="37"/>
      <c r="AI339" s="37"/>
      <c r="AJ339" s="37"/>
      <c r="AK339" s="37"/>
      <c r="AL339" s="37"/>
      <c r="AM339" s="37"/>
      <c r="AN339" s="37"/>
      <c r="AO339" s="37"/>
      <c r="AP339" s="37"/>
      <c r="AQ339" s="37"/>
      <c r="AR339" s="37"/>
      <c r="AS339" s="37"/>
      <c r="AT339" s="37"/>
      <c r="AU339" s="37"/>
      <c r="AV339" s="37"/>
      <c r="AW339" s="37"/>
      <c r="AX339" s="37"/>
      <c r="AY339" s="37"/>
      <c r="AZ339" s="37"/>
      <c r="BA339" s="37"/>
      <c r="BB339" s="37"/>
      <c r="BC339" s="197"/>
      <c r="BD339" s="37"/>
      <c r="BE339" s="196"/>
    </row>
    <row r="340" spans="1:57" ht="15.75">
      <c r="A340" s="65"/>
      <c r="B340" s="37"/>
      <c r="C340" s="40"/>
      <c r="D340" s="39"/>
      <c r="E340" s="39"/>
      <c r="F340" s="39"/>
      <c r="G340" s="40"/>
      <c r="H340" s="40"/>
      <c r="I340" s="40"/>
      <c r="J340" s="40"/>
      <c r="K340" s="40"/>
      <c r="L340" s="40"/>
      <c r="M340" s="40"/>
      <c r="N340" s="40"/>
      <c r="O340" s="40"/>
      <c r="P340" s="40"/>
      <c r="Q340" s="40"/>
      <c r="R340" s="37"/>
      <c r="S340" s="37"/>
      <c r="T340" s="37"/>
      <c r="U340" s="37"/>
      <c r="V340" s="37"/>
      <c r="W340" s="37"/>
      <c r="X340" s="37"/>
      <c r="Y340" s="37"/>
      <c r="Z340" s="37"/>
      <c r="AA340"/>
      <c r="AB340"/>
      <c r="AC340"/>
      <c r="AD340"/>
      <c r="AE340" s="37"/>
      <c r="AF340" s="37"/>
      <c r="AG340" s="37"/>
      <c r="AH340" s="37"/>
      <c r="AI340" s="37"/>
      <c r="AJ340" s="37"/>
      <c r="AK340" s="37"/>
      <c r="AL340" s="37"/>
      <c r="AM340" s="37"/>
      <c r="AN340" s="37"/>
      <c r="AO340" s="37"/>
      <c r="AP340" s="37"/>
      <c r="AQ340" s="37"/>
      <c r="AR340" s="37"/>
      <c r="AS340" s="37"/>
      <c r="AT340" s="37"/>
      <c r="AU340" s="37"/>
      <c r="AV340" s="37"/>
      <c r="AW340" s="37"/>
      <c r="AX340" s="37"/>
      <c r="AY340" s="37"/>
      <c r="AZ340" s="37"/>
      <c r="BA340" s="37"/>
      <c r="BB340" s="37"/>
      <c r="BC340" s="197"/>
      <c r="BD340" s="37"/>
      <c r="BE340" s="196"/>
    </row>
    <row r="341" spans="1:57" ht="15.75">
      <c r="A341" s="65"/>
      <c r="B341" s="37"/>
      <c r="C341" s="40"/>
      <c r="D341" s="39"/>
      <c r="E341" s="39"/>
      <c r="F341" s="39"/>
      <c r="G341" s="40"/>
      <c r="H341" s="40"/>
      <c r="I341" s="40"/>
      <c r="J341" s="40"/>
      <c r="K341" s="40"/>
      <c r="L341" s="40"/>
      <c r="M341" s="40"/>
      <c r="N341" s="40"/>
      <c r="O341" s="40"/>
      <c r="P341" s="40"/>
      <c r="Q341" s="40"/>
      <c r="R341" s="37"/>
      <c r="S341" s="37"/>
      <c r="T341" s="37"/>
      <c r="U341" s="37"/>
      <c r="V341" s="37"/>
      <c r="W341" s="37"/>
      <c r="X341" s="37"/>
      <c r="Y341" s="37"/>
      <c r="Z341" s="37"/>
      <c r="AA341"/>
      <c r="AB341"/>
      <c r="AC341"/>
      <c r="AD341"/>
      <c r="AE341" s="37"/>
      <c r="AF341" s="37"/>
      <c r="AG341" s="37"/>
      <c r="AH341" s="37"/>
      <c r="AI341" s="37"/>
      <c r="AJ341" s="37"/>
      <c r="AK341" s="37"/>
      <c r="AL341" s="37"/>
      <c r="AM341" s="37"/>
      <c r="AN341" s="37"/>
      <c r="AO341" s="37"/>
      <c r="AP341" s="37"/>
      <c r="AQ341" s="37"/>
      <c r="AR341" s="37"/>
      <c r="AS341" s="37"/>
      <c r="AT341" s="37"/>
      <c r="AU341" s="37"/>
      <c r="AV341" s="37"/>
      <c r="AW341" s="37"/>
      <c r="AX341" s="37"/>
      <c r="AY341" s="37"/>
      <c r="AZ341" s="37"/>
      <c r="BA341" s="37"/>
      <c r="BB341" s="37"/>
      <c r="BC341" s="197"/>
      <c r="BD341" s="37"/>
      <c r="BE341" s="196"/>
    </row>
    <row r="342" spans="1:57" ht="15.75">
      <c r="A342" s="65"/>
      <c r="B342" s="37"/>
      <c r="C342" s="40"/>
      <c r="D342" s="39"/>
      <c r="E342" s="39"/>
      <c r="F342" s="39"/>
      <c r="G342" s="40"/>
      <c r="H342" s="40"/>
      <c r="I342" s="40"/>
      <c r="J342" s="40"/>
      <c r="K342" s="40"/>
      <c r="L342" s="40"/>
      <c r="M342" s="40"/>
      <c r="N342" s="40"/>
      <c r="O342" s="40"/>
      <c r="P342" s="40"/>
      <c r="Q342" s="40"/>
      <c r="R342" s="37"/>
      <c r="S342" s="37"/>
      <c r="T342" s="37"/>
      <c r="U342" s="37"/>
      <c r="V342" s="37"/>
      <c r="W342" s="37"/>
      <c r="X342" s="37"/>
      <c r="Y342" s="37"/>
      <c r="Z342" s="37"/>
      <c r="AA342"/>
      <c r="AB342"/>
      <c r="AC342"/>
      <c r="AD342"/>
      <c r="AE342" s="37"/>
      <c r="AF342" s="37"/>
      <c r="AG342" s="37"/>
      <c r="AH342" s="37"/>
      <c r="AI342" s="37"/>
      <c r="AJ342" s="37"/>
      <c r="AK342" s="37"/>
      <c r="AL342" s="37"/>
      <c r="AM342" s="37"/>
      <c r="AN342" s="37"/>
      <c r="AO342" s="37"/>
      <c r="AP342" s="37"/>
      <c r="AQ342" s="37"/>
      <c r="AR342" s="37"/>
      <c r="AS342" s="37"/>
      <c r="AT342" s="37"/>
      <c r="AU342" s="37"/>
      <c r="AV342" s="37"/>
      <c r="AW342" s="37"/>
      <c r="AX342" s="37"/>
      <c r="AY342" s="37"/>
      <c r="AZ342" s="37"/>
      <c r="BA342" s="37"/>
      <c r="BB342" s="37"/>
      <c r="BC342" s="197"/>
      <c r="BD342" s="37"/>
      <c r="BE342" s="196"/>
    </row>
    <row r="343" spans="1:57" ht="15.75">
      <c r="A343" s="65"/>
      <c r="B343" s="37"/>
      <c r="C343" s="40"/>
      <c r="D343" s="39"/>
      <c r="E343" s="39"/>
      <c r="F343" s="39"/>
      <c r="G343" s="40"/>
      <c r="H343" s="40"/>
      <c r="I343" s="40"/>
      <c r="J343" s="40"/>
      <c r="K343" s="40"/>
      <c r="L343" s="40"/>
      <c r="M343" s="40"/>
      <c r="N343" s="40"/>
      <c r="O343" s="40"/>
      <c r="P343" s="40"/>
      <c r="Q343" s="40"/>
      <c r="R343" s="37"/>
      <c r="S343" s="37"/>
      <c r="T343" s="37"/>
      <c r="U343" s="37"/>
      <c r="V343" s="37"/>
      <c r="W343" s="37"/>
      <c r="X343" s="37"/>
      <c r="Y343" s="37"/>
      <c r="Z343" s="37"/>
      <c r="AA343"/>
      <c r="AB343"/>
      <c r="AC343"/>
      <c r="AD343"/>
      <c r="AE343" s="37"/>
      <c r="AF343" s="37"/>
      <c r="AG343" s="37"/>
      <c r="AH343" s="37"/>
      <c r="AI343" s="37"/>
      <c r="AJ343" s="37"/>
      <c r="AK343" s="37"/>
      <c r="AL343" s="37"/>
      <c r="AM343" s="37"/>
      <c r="AN343" s="37"/>
      <c r="AO343" s="37"/>
      <c r="AP343" s="37"/>
      <c r="AQ343" s="37"/>
      <c r="AR343" s="37"/>
      <c r="AS343" s="37"/>
      <c r="AT343" s="37"/>
      <c r="AU343" s="37"/>
      <c r="AV343" s="37"/>
      <c r="AW343" s="37"/>
      <c r="AX343" s="37"/>
      <c r="AY343" s="37"/>
      <c r="AZ343" s="37"/>
      <c r="BA343" s="37"/>
      <c r="BB343" s="37"/>
      <c r="BC343" s="197"/>
      <c r="BD343" s="37"/>
      <c r="BE343" s="196"/>
    </row>
    <row r="344" spans="1:57" ht="15.75">
      <c r="A344" s="65"/>
      <c r="B344" s="37"/>
      <c r="C344" s="40"/>
      <c r="D344" s="39"/>
      <c r="E344" s="39"/>
      <c r="F344" s="39"/>
      <c r="G344" s="40"/>
      <c r="H344" s="40"/>
      <c r="I344" s="40"/>
      <c r="J344" s="40"/>
      <c r="K344" s="40"/>
      <c r="L344" s="40"/>
      <c r="M344" s="40"/>
      <c r="N344" s="40"/>
      <c r="O344" s="40"/>
      <c r="P344" s="40"/>
      <c r="Q344" s="40"/>
      <c r="R344" s="37"/>
      <c r="S344" s="37"/>
      <c r="T344" s="37"/>
      <c r="U344" s="37"/>
      <c r="V344" s="37"/>
      <c r="W344" s="37"/>
      <c r="X344" s="37"/>
      <c r="Y344" s="37"/>
      <c r="Z344" s="37"/>
      <c r="AA344"/>
      <c r="AB344"/>
      <c r="AC344"/>
      <c r="AD344"/>
      <c r="AE344" s="37"/>
      <c r="AF344" s="37"/>
      <c r="AG344" s="37"/>
      <c r="AH344" s="37"/>
      <c r="AI344" s="37"/>
      <c r="AJ344" s="37"/>
      <c r="AK344" s="37"/>
      <c r="AL344" s="37"/>
      <c r="AM344" s="37"/>
      <c r="AN344" s="37"/>
      <c r="AO344" s="37"/>
      <c r="AP344" s="37"/>
      <c r="AQ344" s="37"/>
      <c r="AR344" s="37"/>
      <c r="AS344" s="37"/>
      <c r="AT344" s="37"/>
      <c r="AU344" s="37"/>
      <c r="AV344" s="37"/>
      <c r="AW344" s="37"/>
      <c r="AX344" s="37"/>
      <c r="AY344" s="37"/>
      <c r="AZ344" s="37"/>
      <c r="BA344" s="37"/>
      <c r="BB344" s="37"/>
      <c r="BC344" s="197"/>
      <c r="BD344" s="37"/>
      <c r="BE344" s="196"/>
    </row>
    <row r="345" spans="1:57" ht="15.75">
      <c r="A345" s="65"/>
      <c r="B345" s="37"/>
      <c r="C345" s="40"/>
      <c r="D345" s="39"/>
      <c r="E345" s="39"/>
      <c r="F345" s="39"/>
      <c r="G345" s="40"/>
      <c r="H345" s="40"/>
      <c r="I345" s="40"/>
      <c r="J345" s="40"/>
      <c r="K345" s="40"/>
      <c r="L345" s="40"/>
      <c r="M345" s="40"/>
      <c r="N345" s="40"/>
      <c r="O345" s="40"/>
      <c r="P345" s="40"/>
      <c r="Q345" s="40"/>
      <c r="R345" s="37"/>
      <c r="S345" s="37"/>
      <c r="T345" s="37"/>
      <c r="U345" s="37"/>
      <c r="V345" s="37"/>
      <c r="W345" s="37"/>
      <c r="X345" s="37"/>
      <c r="Y345" s="37"/>
      <c r="Z345" s="37"/>
      <c r="AA345"/>
      <c r="AB345"/>
      <c r="AC345"/>
      <c r="AD345"/>
      <c r="AE345" s="37"/>
      <c r="AF345" s="37"/>
      <c r="AG345" s="37"/>
      <c r="AH345" s="37"/>
      <c r="AI345" s="37"/>
      <c r="AJ345" s="37"/>
      <c r="AK345" s="37"/>
      <c r="AL345" s="37"/>
      <c r="AM345" s="37"/>
      <c r="AN345" s="37"/>
      <c r="AO345" s="37"/>
      <c r="AP345" s="37"/>
      <c r="AQ345" s="37"/>
      <c r="AR345" s="37"/>
      <c r="AS345" s="37"/>
      <c r="AT345" s="37"/>
      <c r="AU345" s="37"/>
      <c r="AV345" s="37"/>
      <c r="AW345" s="37"/>
      <c r="AX345" s="37"/>
      <c r="AY345" s="37"/>
      <c r="AZ345" s="37"/>
      <c r="BA345" s="37"/>
      <c r="BB345" s="37"/>
      <c r="BC345" s="197"/>
      <c r="BD345" s="37"/>
      <c r="BE345" s="196"/>
    </row>
    <row r="346" spans="1:57" ht="15.75">
      <c r="A346" s="65"/>
      <c r="B346" s="37"/>
      <c r="C346" s="40"/>
      <c r="D346" s="39"/>
      <c r="E346" s="39"/>
      <c r="F346" s="39"/>
      <c r="G346" s="40"/>
      <c r="H346" s="40"/>
      <c r="I346" s="40"/>
      <c r="J346" s="40"/>
      <c r="K346" s="40"/>
      <c r="L346" s="40"/>
      <c r="M346" s="40"/>
      <c r="N346" s="40"/>
      <c r="O346" s="40"/>
      <c r="P346" s="40"/>
      <c r="Q346" s="40"/>
      <c r="R346" s="37"/>
      <c r="S346" s="37"/>
      <c r="T346" s="37"/>
      <c r="U346" s="37"/>
      <c r="V346" s="37"/>
      <c r="W346" s="37"/>
      <c r="X346" s="37"/>
      <c r="Y346" s="37"/>
      <c r="Z346" s="37"/>
      <c r="AA346"/>
      <c r="AB346"/>
      <c r="AC346"/>
      <c r="AD346"/>
      <c r="AE346" s="37"/>
      <c r="AF346" s="37"/>
      <c r="AG346" s="37"/>
      <c r="AH346" s="37"/>
      <c r="AI346" s="37"/>
      <c r="AJ346" s="37"/>
      <c r="AK346" s="37"/>
      <c r="AL346" s="37"/>
      <c r="AM346" s="37"/>
      <c r="AN346" s="37"/>
      <c r="AO346" s="37"/>
      <c r="AP346" s="37"/>
      <c r="AQ346" s="37"/>
      <c r="AR346" s="37"/>
      <c r="AS346" s="37"/>
      <c r="AT346" s="37"/>
      <c r="AU346" s="37"/>
      <c r="AV346" s="37"/>
      <c r="AW346" s="37"/>
      <c r="AX346" s="37"/>
      <c r="AY346" s="37"/>
      <c r="AZ346" s="37"/>
      <c r="BA346" s="37"/>
      <c r="BB346" s="37"/>
      <c r="BC346" s="197"/>
      <c r="BD346" s="37"/>
      <c r="BE346" s="196"/>
    </row>
    <row r="347" spans="1:57" ht="15.75">
      <c r="A347" s="65"/>
      <c r="B347" s="37"/>
      <c r="C347" s="40"/>
      <c r="D347" s="39"/>
      <c r="E347" s="39"/>
      <c r="F347" s="39"/>
      <c r="G347" s="40"/>
      <c r="H347" s="40"/>
      <c r="I347" s="40"/>
      <c r="J347" s="40"/>
      <c r="K347" s="40"/>
      <c r="L347" s="40"/>
      <c r="M347" s="40"/>
      <c r="N347" s="40"/>
      <c r="O347" s="40"/>
      <c r="P347" s="40"/>
      <c r="Q347" s="40"/>
      <c r="R347" s="37"/>
      <c r="S347" s="37"/>
      <c r="T347" s="37"/>
      <c r="U347" s="37"/>
      <c r="V347" s="37"/>
      <c r="W347" s="37"/>
      <c r="X347" s="37"/>
      <c r="Y347" s="37"/>
      <c r="Z347" s="37"/>
      <c r="AA347"/>
      <c r="AB347"/>
      <c r="AC347"/>
      <c r="AD347"/>
      <c r="AE347" s="37"/>
      <c r="AF347" s="37"/>
      <c r="AG347" s="37"/>
      <c r="AH347" s="37"/>
      <c r="AI347" s="37"/>
      <c r="AJ347" s="37"/>
      <c r="AK347" s="37"/>
      <c r="AL347" s="37"/>
      <c r="AM347" s="37"/>
      <c r="AN347" s="37"/>
      <c r="AO347" s="37"/>
      <c r="AP347" s="37"/>
      <c r="AQ347" s="37"/>
      <c r="AR347" s="37"/>
      <c r="AS347" s="37"/>
      <c r="AT347" s="37"/>
      <c r="AU347" s="37"/>
      <c r="AV347" s="37"/>
      <c r="AW347" s="37"/>
      <c r="AX347" s="37"/>
      <c r="AY347" s="37"/>
      <c r="AZ347" s="37"/>
      <c r="BA347" s="37"/>
      <c r="BB347" s="37"/>
      <c r="BC347" s="197"/>
      <c r="BD347" s="37"/>
      <c r="BE347" s="196"/>
    </row>
    <row r="348" spans="1:57" ht="15.75">
      <c r="A348" s="65"/>
      <c r="B348" s="37"/>
      <c r="C348" s="40"/>
      <c r="D348" s="39"/>
      <c r="E348" s="39"/>
      <c r="F348" s="39"/>
      <c r="G348" s="40"/>
      <c r="H348" s="40"/>
      <c r="I348" s="40"/>
      <c r="J348" s="40"/>
      <c r="K348" s="40"/>
      <c r="L348" s="40"/>
      <c r="M348" s="40"/>
      <c r="N348" s="40"/>
      <c r="O348" s="40"/>
      <c r="P348" s="40"/>
      <c r="Q348" s="40"/>
      <c r="R348" s="37"/>
      <c r="S348" s="37"/>
      <c r="T348" s="37"/>
      <c r="U348" s="37"/>
      <c r="V348" s="37"/>
      <c r="W348" s="37"/>
      <c r="X348" s="37"/>
      <c r="Y348" s="37"/>
      <c r="Z348" s="37"/>
      <c r="AA348"/>
      <c r="AB348"/>
      <c r="AC348"/>
      <c r="AD348"/>
      <c r="AE348" s="37"/>
      <c r="AF348" s="37"/>
      <c r="AG348" s="37"/>
      <c r="AH348" s="37"/>
      <c r="AI348" s="37"/>
      <c r="AJ348" s="37"/>
      <c r="AK348" s="37"/>
      <c r="AL348" s="37"/>
      <c r="AM348" s="37"/>
      <c r="AN348" s="37"/>
      <c r="AO348" s="37"/>
      <c r="AP348" s="37"/>
      <c r="AQ348" s="37"/>
      <c r="AR348" s="37"/>
      <c r="AS348" s="37"/>
      <c r="AT348" s="37"/>
      <c r="AU348" s="37"/>
      <c r="AV348" s="37"/>
      <c r="AW348" s="37"/>
      <c r="AX348" s="37"/>
      <c r="AY348" s="37"/>
      <c r="AZ348" s="37"/>
      <c r="BA348" s="37"/>
      <c r="BB348" s="37"/>
      <c r="BC348" s="197"/>
      <c r="BD348" s="37"/>
      <c r="BE348" s="196"/>
    </row>
    <row r="349" spans="1:57" ht="15.75">
      <c r="A349" s="65"/>
      <c r="B349" s="37"/>
      <c r="C349" s="40"/>
      <c r="D349" s="39"/>
      <c r="E349" s="39"/>
      <c r="F349" s="39"/>
      <c r="G349" s="40"/>
      <c r="H349" s="40"/>
      <c r="I349" s="40"/>
      <c r="J349" s="40"/>
      <c r="K349" s="40"/>
      <c r="L349" s="40"/>
      <c r="M349" s="40"/>
      <c r="N349" s="40"/>
      <c r="O349" s="40"/>
      <c r="P349" s="40"/>
      <c r="Q349" s="40"/>
      <c r="R349" s="37"/>
      <c r="S349" s="37"/>
      <c r="T349" s="37"/>
      <c r="U349" s="37"/>
      <c r="V349" s="37"/>
      <c r="W349" s="37"/>
      <c r="X349" s="37"/>
      <c r="Y349" s="37"/>
      <c r="Z349" s="37"/>
      <c r="AA349"/>
      <c r="AB349"/>
      <c r="AC349"/>
      <c r="AD349"/>
      <c r="AE349" s="37"/>
      <c r="AF349" s="37"/>
      <c r="AG349" s="37"/>
      <c r="AH349" s="37"/>
      <c r="AI349" s="37"/>
      <c r="AJ349" s="37"/>
      <c r="AK349" s="37"/>
      <c r="AL349" s="37"/>
      <c r="AM349" s="37"/>
      <c r="AN349" s="37"/>
      <c r="AO349" s="37"/>
      <c r="AP349" s="37"/>
      <c r="AQ349" s="37"/>
      <c r="AR349" s="37"/>
      <c r="AS349" s="37"/>
      <c r="AT349" s="37"/>
      <c r="AU349" s="37"/>
      <c r="AV349" s="37"/>
      <c r="AW349" s="37"/>
      <c r="AX349" s="37"/>
      <c r="AY349" s="37"/>
      <c r="AZ349" s="37"/>
      <c r="BA349" s="37"/>
      <c r="BB349" s="37"/>
      <c r="BC349" s="197"/>
      <c r="BD349" s="37"/>
      <c r="BE349" s="196"/>
    </row>
    <row r="350" spans="1:57" ht="15.75">
      <c r="A350" s="65"/>
      <c r="B350" s="37"/>
      <c r="C350" s="40"/>
      <c r="D350" s="39"/>
      <c r="E350" s="39"/>
      <c r="F350" s="39"/>
      <c r="G350" s="40"/>
      <c r="H350" s="40"/>
      <c r="I350" s="40"/>
      <c r="J350" s="40"/>
      <c r="K350" s="40"/>
      <c r="L350" s="40"/>
      <c r="M350" s="40"/>
      <c r="N350" s="40"/>
      <c r="O350" s="40"/>
      <c r="P350" s="40"/>
      <c r="Q350" s="40"/>
      <c r="R350" s="37"/>
      <c r="S350" s="37"/>
      <c r="T350" s="37"/>
      <c r="U350" s="37"/>
      <c r="V350" s="37"/>
      <c r="W350" s="37"/>
      <c r="X350" s="37"/>
      <c r="Y350" s="37"/>
      <c r="Z350" s="37"/>
      <c r="AA350"/>
      <c r="AB350"/>
      <c r="AC350"/>
      <c r="AD350"/>
      <c r="AE350" s="37"/>
      <c r="AF350" s="37"/>
      <c r="AG350" s="37"/>
      <c r="AH350" s="37"/>
      <c r="AI350" s="37"/>
      <c r="AJ350" s="37"/>
      <c r="AK350" s="37"/>
      <c r="AL350" s="37"/>
      <c r="AM350" s="37"/>
      <c r="AN350" s="37"/>
      <c r="AO350" s="37"/>
      <c r="AP350" s="37"/>
      <c r="AQ350" s="37"/>
      <c r="AR350" s="37"/>
      <c r="AS350" s="37"/>
      <c r="AT350" s="37"/>
      <c r="AU350" s="37"/>
      <c r="AV350" s="37"/>
      <c r="AW350" s="37"/>
      <c r="AX350" s="37"/>
      <c r="AY350" s="37"/>
      <c r="AZ350" s="37"/>
      <c r="BA350" s="37"/>
      <c r="BB350" s="37"/>
      <c r="BC350" s="197"/>
      <c r="BD350" s="37"/>
      <c r="BE350" s="196"/>
    </row>
    <row r="351" spans="1:57" ht="15.75">
      <c r="A351" s="65"/>
      <c r="B351" s="37"/>
      <c r="C351" s="40"/>
      <c r="D351" s="39"/>
      <c r="E351" s="39"/>
      <c r="F351" s="39"/>
      <c r="G351" s="40"/>
      <c r="H351" s="40"/>
      <c r="I351" s="40"/>
      <c r="J351" s="40"/>
      <c r="K351" s="40"/>
      <c r="L351" s="40"/>
      <c r="M351" s="40"/>
      <c r="N351" s="40"/>
      <c r="O351" s="40"/>
      <c r="P351" s="40"/>
      <c r="Q351" s="40"/>
      <c r="R351" s="37"/>
      <c r="S351" s="37"/>
      <c r="T351" s="37"/>
      <c r="U351" s="37"/>
      <c r="V351" s="37"/>
      <c r="W351" s="37"/>
      <c r="X351" s="37"/>
      <c r="Y351" s="37"/>
      <c r="Z351" s="37"/>
      <c r="AA351"/>
      <c r="AB351"/>
      <c r="AC351"/>
      <c r="AD351"/>
      <c r="AE351" s="37"/>
      <c r="AF351" s="37"/>
      <c r="AG351" s="37"/>
      <c r="AH351" s="37"/>
      <c r="AI351" s="37"/>
      <c r="AJ351" s="37"/>
      <c r="AK351" s="37"/>
      <c r="AL351" s="37"/>
      <c r="AM351" s="37"/>
      <c r="AN351" s="37"/>
      <c r="AO351" s="37"/>
      <c r="AP351" s="37"/>
      <c r="AQ351" s="37"/>
      <c r="AR351" s="37"/>
      <c r="AS351" s="37"/>
      <c r="AT351" s="37"/>
      <c r="AU351" s="37"/>
      <c r="AV351" s="37"/>
      <c r="AW351" s="37"/>
      <c r="AX351" s="37"/>
      <c r="AY351" s="37"/>
      <c r="AZ351" s="37"/>
      <c r="BA351" s="37"/>
      <c r="BB351" s="37"/>
      <c r="BC351" s="197"/>
      <c r="BD351" s="37"/>
      <c r="BE351" s="196"/>
    </row>
    <row r="352" spans="1:57" ht="15.75">
      <c r="A352" s="65"/>
      <c r="B352" s="37"/>
      <c r="C352" s="40"/>
      <c r="D352" s="39"/>
      <c r="E352" s="39"/>
      <c r="F352" s="39"/>
      <c r="G352" s="40"/>
      <c r="H352" s="40"/>
      <c r="I352" s="40"/>
      <c r="J352" s="40"/>
      <c r="K352" s="40"/>
      <c r="L352" s="40"/>
      <c r="M352" s="40"/>
      <c r="N352" s="40"/>
      <c r="O352" s="40"/>
      <c r="P352" s="40"/>
      <c r="Q352" s="40"/>
      <c r="R352" s="37"/>
      <c r="S352" s="37"/>
      <c r="T352" s="37"/>
      <c r="U352" s="37"/>
      <c r="V352" s="37"/>
      <c r="W352" s="37"/>
      <c r="X352" s="37"/>
      <c r="Y352" s="37"/>
      <c r="Z352" s="37"/>
      <c r="AA352"/>
      <c r="AB352"/>
      <c r="AC352"/>
      <c r="AD352"/>
      <c r="AE352" s="37"/>
      <c r="AF352" s="37"/>
      <c r="AG352" s="37"/>
      <c r="AH352" s="37"/>
      <c r="AI352" s="37"/>
      <c r="AJ352" s="37"/>
      <c r="AK352" s="37"/>
      <c r="AL352" s="37"/>
      <c r="AM352" s="37"/>
      <c r="AN352" s="37"/>
      <c r="AO352" s="37"/>
      <c r="AP352" s="37"/>
      <c r="AQ352" s="37"/>
      <c r="AR352" s="37"/>
      <c r="AS352" s="37"/>
      <c r="AT352" s="37"/>
      <c r="AU352" s="37"/>
      <c r="AV352" s="37"/>
      <c r="AW352" s="37"/>
      <c r="AX352" s="37"/>
      <c r="AY352" s="37"/>
      <c r="AZ352" s="37"/>
      <c r="BA352" s="37"/>
      <c r="BB352" s="37"/>
      <c r="BC352" s="197"/>
      <c r="BD352" s="37"/>
      <c r="BE352" s="196"/>
    </row>
    <row r="353" spans="1:57" ht="15.75">
      <c r="A353" s="65"/>
      <c r="B353" s="37"/>
      <c r="C353" s="40"/>
      <c r="D353" s="39"/>
      <c r="E353" s="39"/>
      <c r="F353" s="39"/>
      <c r="G353" s="40"/>
      <c r="H353" s="40"/>
      <c r="I353" s="40"/>
      <c r="J353" s="40"/>
      <c r="K353" s="40"/>
      <c r="L353" s="40"/>
      <c r="M353" s="40"/>
      <c r="N353" s="40"/>
      <c r="O353" s="40"/>
      <c r="P353" s="40"/>
      <c r="Q353" s="40"/>
      <c r="R353" s="37"/>
      <c r="S353" s="37"/>
      <c r="T353" s="37"/>
      <c r="U353" s="37"/>
      <c r="V353" s="37"/>
      <c r="W353" s="37"/>
      <c r="X353" s="37"/>
      <c r="Y353" s="37"/>
      <c r="Z353" s="37"/>
      <c r="AA353"/>
      <c r="AB353"/>
      <c r="AC353"/>
      <c r="AD353"/>
      <c r="AE353" s="37"/>
      <c r="AF353" s="37"/>
      <c r="AG353" s="37"/>
      <c r="AH353" s="37"/>
      <c r="AI353" s="37"/>
      <c r="AJ353" s="37"/>
      <c r="AK353" s="37"/>
      <c r="AL353" s="37"/>
      <c r="AM353" s="37"/>
      <c r="AN353" s="37"/>
      <c r="AO353" s="37"/>
      <c r="AP353" s="37"/>
      <c r="AQ353" s="37"/>
      <c r="AR353" s="37"/>
      <c r="AS353" s="37"/>
      <c r="AT353" s="37"/>
      <c r="AU353" s="37"/>
      <c r="AV353" s="37"/>
      <c r="AW353" s="37"/>
      <c r="AX353" s="37"/>
      <c r="AY353" s="37"/>
      <c r="AZ353" s="37"/>
      <c r="BA353" s="37"/>
      <c r="BB353" s="37"/>
      <c r="BC353" s="197"/>
      <c r="BD353" s="37"/>
      <c r="BE353" s="196"/>
    </row>
    <row r="354" spans="1:57" ht="15.75">
      <c r="A354" s="65"/>
      <c r="B354" s="37"/>
      <c r="C354" s="40"/>
      <c r="D354" s="39"/>
      <c r="E354" s="39"/>
      <c r="F354" s="39"/>
      <c r="G354" s="40"/>
      <c r="H354" s="40"/>
      <c r="I354" s="40"/>
      <c r="J354" s="40"/>
      <c r="K354" s="40"/>
      <c r="L354" s="40"/>
      <c r="M354" s="40"/>
      <c r="N354" s="40"/>
      <c r="O354" s="40"/>
      <c r="P354" s="40"/>
      <c r="Q354" s="40"/>
      <c r="R354" s="37"/>
      <c r="S354" s="37"/>
      <c r="T354" s="37"/>
      <c r="U354" s="37"/>
      <c r="V354" s="37"/>
      <c r="W354" s="37"/>
      <c r="X354" s="37"/>
      <c r="Y354" s="37"/>
      <c r="Z354" s="37"/>
      <c r="AA354"/>
      <c r="AB354"/>
      <c r="AC354"/>
      <c r="AD354"/>
      <c r="AE354" s="37"/>
      <c r="AF354" s="37"/>
      <c r="AG354" s="37"/>
      <c r="AH354" s="37"/>
      <c r="AI354" s="37"/>
      <c r="AJ354" s="37"/>
      <c r="AK354" s="37"/>
      <c r="AL354" s="37"/>
      <c r="AM354" s="37"/>
      <c r="AN354" s="37"/>
      <c r="AO354" s="37"/>
      <c r="AP354" s="37"/>
      <c r="AQ354" s="37"/>
      <c r="AR354" s="37"/>
      <c r="AS354" s="37"/>
      <c r="AT354" s="37"/>
      <c r="AU354" s="37"/>
      <c r="AV354" s="37"/>
      <c r="AW354" s="37"/>
      <c r="AX354" s="37"/>
      <c r="AY354" s="37"/>
      <c r="AZ354" s="37"/>
      <c r="BA354" s="37"/>
      <c r="BB354" s="37"/>
      <c r="BC354" s="197"/>
      <c r="BD354" s="37"/>
      <c r="BE354" s="196"/>
    </row>
    <row r="355" spans="1:57" ht="15.75">
      <c r="A355" s="65"/>
      <c r="B355" s="37"/>
      <c r="C355" s="40"/>
      <c r="D355" s="39"/>
      <c r="E355" s="39"/>
      <c r="F355" s="39"/>
      <c r="G355" s="40"/>
      <c r="H355" s="40"/>
      <c r="I355" s="40"/>
      <c r="J355" s="40"/>
      <c r="K355" s="40"/>
      <c r="L355" s="40"/>
      <c r="M355" s="40"/>
      <c r="N355" s="40"/>
      <c r="O355" s="40"/>
      <c r="P355" s="40"/>
      <c r="Q355" s="40"/>
      <c r="R355" s="37"/>
      <c r="S355" s="37"/>
      <c r="T355" s="37"/>
      <c r="U355" s="37"/>
      <c r="V355" s="37"/>
      <c r="W355" s="37"/>
      <c r="X355" s="37"/>
      <c r="Y355" s="37"/>
      <c r="Z355" s="37"/>
      <c r="AA355"/>
      <c r="AB355"/>
      <c r="AC355"/>
      <c r="AD355"/>
      <c r="AE355" s="37"/>
      <c r="AF355" s="37"/>
      <c r="AG355" s="37"/>
      <c r="AH355" s="37"/>
      <c r="AI355" s="37"/>
      <c r="AJ355" s="37"/>
      <c r="AK355" s="37"/>
      <c r="AL355" s="37"/>
      <c r="AM355" s="37"/>
      <c r="AN355" s="37"/>
      <c r="AO355" s="37"/>
      <c r="AP355" s="37"/>
      <c r="AQ355" s="37"/>
      <c r="AR355" s="37"/>
      <c r="AS355" s="37"/>
      <c r="AT355" s="37"/>
      <c r="AU355" s="37"/>
      <c r="AV355" s="37"/>
      <c r="AW355" s="37"/>
      <c r="AX355" s="37"/>
      <c r="AY355" s="37"/>
      <c r="AZ355" s="37"/>
      <c r="BA355" s="37"/>
      <c r="BB355" s="37"/>
      <c r="BC355" s="197"/>
      <c r="BD355" s="37"/>
      <c r="BE355" s="196"/>
    </row>
    <row r="356" spans="1:57" ht="15.75">
      <c r="A356" s="65"/>
      <c r="B356" s="37"/>
      <c r="C356" s="40"/>
      <c r="D356" s="39"/>
      <c r="E356" s="39"/>
      <c r="F356" s="39"/>
      <c r="G356" s="40"/>
      <c r="H356" s="40"/>
      <c r="I356" s="40"/>
      <c r="J356" s="40"/>
      <c r="K356" s="40"/>
      <c r="L356" s="40"/>
      <c r="M356" s="40"/>
      <c r="N356" s="40"/>
      <c r="O356" s="40"/>
      <c r="P356" s="40"/>
      <c r="Q356" s="40"/>
      <c r="R356" s="37"/>
      <c r="S356" s="37"/>
      <c r="T356" s="37"/>
      <c r="U356" s="37"/>
      <c r="V356" s="37"/>
      <c r="W356" s="37"/>
      <c r="X356" s="37"/>
      <c r="Y356" s="37"/>
      <c r="Z356" s="37"/>
      <c r="AA356"/>
      <c r="AB356"/>
      <c r="AC356"/>
      <c r="AD356"/>
      <c r="AE356" s="37"/>
      <c r="AF356" s="37"/>
      <c r="AG356" s="37"/>
      <c r="AH356" s="37"/>
      <c r="AI356" s="37"/>
      <c r="AJ356" s="37"/>
      <c r="AK356" s="37"/>
      <c r="AL356" s="37"/>
      <c r="AM356" s="37"/>
      <c r="AN356" s="37"/>
      <c r="AO356" s="37"/>
      <c r="AP356" s="37"/>
      <c r="AQ356" s="37"/>
      <c r="AR356" s="37"/>
      <c r="AS356" s="37"/>
      <c r="AT356" s="37"/>
      <c r="AU356" s="37"/>
      <c r="AV356" s="37"/>
      <c r="AW356" s="37"/>
      <c r="AX356" s="37"/>
      <c r="AY356" s="37"/>
      <c r="AZ356" s="37"/>
      <c r="BA356" s="37"/>
      <c r="BB356" s="37"/>
      <c r="BC356" s="197"/>
      <c r="BD356" s="37"/>
      <c r="BE356" s="196"/>
    </row>
    <row r="357" spans="1:57" ht="15.75">
      <c r="A357" s="65"/>
      <c r="B357" s="37"/>
      <c r="C357" s="40"/>
      <c r="D357" s="39"/>
      <c r="E357" s="39"/>
      <c r="F357" s="39"/>
      <c r="G357" s="40"/>
      <c r="H357" s="40"/>
      <c r="I357" s="40"/>
      <c r="J357" s="40"/>
      <c r="K357" s="40"/>
      <c r="L357" s="40"/>
      <c r="M357" s="40"/>
      <c r="N357" s="40"/>
      <c r="O357" s="40"/>
      <c r="P357" s="40"/>
      <c r="Q357" s="40"/>
      <c r="R357" s="37"/>
      <c r="S357" s="37"/>
      <c r="T357" s="37"/>
      <c r="U357" s="37"/>
      <c r="V357" s="37"/>
      <c r="W357" s="37"/>
      <c r="X357" s="37"/>
      <c r="Y357" s="37"/>
      <c r="Z357" s="37"/>
      <c r="AA357"/>
      <c r="AB357"/>
      <c r="AC357"/>
      <c r="AD357"/>
      <c r="AE357" s="37"/>
      <c r="AF357" s="37"/>
      <c r="AG357" s="37"/>
      <c r="AH357" s="37"/>
      <c r="AI357" s="37"/>
      <c r="AJ357" s="37"/>
      <c r="AK357" s="37"/>
      <c r="AL357" s="37"/>
      <c r="AM357" s="37"/>
      <c r="AN357" s="37"/>
      <c r="AO357" s="37"/>
      <c r="AP357" s="37"/>
      <c r="AQ357" s="37"/>
      <c r="AR357" s="37"/>
      <c r="AS357" s="37"/>
      <c r="AT357" s="37"/>
      <c r="AU357" s="37"/>
      <c r="AV357" s="37"/>
      <c r="AW357" s="37"/>
      <c r="AX357" s="37"/>
      <c r="AY357" s="37"/>
      <c r="AZ357" s="37"/>
      <c r="BA357" s="37"/>
      <c r="BB357" s="37"/>
      <c r="BC357" s="197"/>
      <c r="BD357" s="37"/>
      <c r="BE357" s="196"/>
    </row>
    <row r="358" spans="1:57" ht="15.75">
      <c r="A358" s="65"/>
      <c r="B358" s="37"/>
      <c r="C358" s="40"/>
      <c r="D358" s="39"/>
      <c r="E358" s="39"/>
      <c r="F358" s="39"/>
      <c r="G358" s="40"/>
      <c r="H358" s="40"/>
      <c r="I358" s="40"/>
      <c r="J358" s="40"/>
      <c r="K358" s="40"/>
      <c r="L358" s="40"/>
      <c r="M358" s="40"/>
      <c r="N358" s="40"/>
      <c r="O358" s="40"/>
      <c r="P358" s="40"/>
      <c r="Q358" s="40"/>
      <c r="R358" s="37"/>
      <c r="S358" s="37"/>
      <c r="T358" s="37"/>
      <c r="U358" s="37"/>
      <c r="V358" s="37"/>
      <c r="W358" s="37"/>
      <c r="X358" s="37"/>
      <c r="Y358" s="37"/>
      <c r="Z358" s="37"/>
      <c r="AA358"/>
      <c r="AB358"/>
      <c r="AC358"/>
      <c r="AD358"/>
      <c r="AE358" s="37"/>
      <c r="AF358" s="37"/>
      <c r="AG358" s="37"/>
      <c r="AH358" s="37"/>
      <c r="AI358" s="37"/>
      <c r="AJ358" s="37"/>
      <c r="AK358" s="37"/>
      <c r="AL358" s="37"/>
      <c r="AM358" s="37"/>
      <c r="AN358" s="37"/>
      <c r="AO358" s="37"/>
      <c r="AP358" s="37"/>
      <c r="AQ358" s="37"/>
      <c r="AR358" s="37"/>
      <c r="AS358" s="37"/>
      <c r="AT358" s="37"/>
      <c r="AU358" s="37"/>
      <c r="AV358" s="37"/>
      <c r="AW358" s="37"/>
      <c r="AX358" s="37"/>
      <c r="AY358" s="37"/>
      <c r="AZ358" s="37"/>
      <c r="BA358" s="37"/>
      <c r="BB358" s="37"/>
      <c r="BC358" s="197"/>
      <c r="BD358" s="37"/>
      <c r="BE358" s="196"/>
    </row>
    <row r="359" spans="1:57" ht="15.75">
      <c r="A359" s="65"/>
      <c r="B359" s="37"/>
      <c r="C359" s="40"/>
      <c r="D359" s="39"/>
      <c r="E359" s="39"/>
      <c r="F359" s="39"/>
      <c r="G359" s="40"/>
      <c r="H359" s="40"/>
      <c r="I359" s="40"/>
      <c r="J359" s="40"/>
      <c r="K359" s="40"/>
      <c r="L359" s="40"/>
      <c r="M359" s="40"/>
      <c r="N359" s="40"/>
      <c r="O359" s="40"/>
      <c r="P359" s="40"/>
      <c r="Q359" s="40"/>
      <c r="R359" s="37"/>
      <c r="S359" s="37"/>
      <c r="T359" s="37"/>
      <c r="U359" s="37"/>
      <c r="V359" s="37"/>
      <c r="W359" s="37"/>
      <c r="X359" s="37"/>
      <c r="Y359" s="37"/>
      <c r="Z359" s="37"/>
      <c r="AA359"/>
      <c r="AB359"/>
      <c r="AC359"/>
      <c r="AD359"/>
      <c r="AE359" s="37"/>
      <c r="AF359" s="37"/>
      <c r="AG359" s="37"/>
      <c r="AH359" s="37"/>
      <c r="AI359" s="37"/>
      <c r="AJ359" s="37"/>
      <c r="AK359" s="37"/>
      <c r="AL359" s="37"/>
      <c r="AM359" s="37"/>
      <c r="AN359" s="37"/>
      <c r="AO359" s="37"/>
      <c r="AP359" s="37"/>
      <c r="AQ359" s="37"/>
      <c r="AR359" s="37"/>
      <c r="AS359" s="37"/>
      <c r="AT359" s="37"/>
      <c r="AU359" s="37"/>
      <c r="AV359" s="37"/>
      <c r="AW359" s="37"/>
      <c r="AX359" s="37"/>
      <c r="AY359" s="37"/>
      <c r="AZ359" s="37"/>
      <c r="BA359" s="37"/>
      <c r="BB359" s="37"/>
      <c r="BC359" s="197"/>
      <c r="BD359" s="37"/>
      <c r="BE359" s="196"/>
    </row>
    <row r="360" spans="1:57" ht="15.75">
      <c r="A360" s="65"/>
      <c r="B360" s="37"/>
      <c r="C360" s="40"/>
      <c r="D360" s="39"/>
      <c r="E360" s="39"/>
      <c r="F360" s="39"/>
      <c r="G360" s="40"/>
      <c r="H360" s="40"/>
      <c r="I360" s="40"/>
      <c r="J360" s="40"/>
      <c r="K360" s="40"/>
      <c r="L360" s="40"/>
      <c r="M360" s="40"/>
      <c r="N360" s="40"/>
      <c r="O360" s="40"/>
      <c r="P360" s="40"/>
      <c r="Q360" s="40"/>
      <c r="R360" s="37"/>
      <c r="S360" s="37"/>
      <c r="T360" s="37"/>
      <c r="U360" s="37"/>
      <c r="V360" s="37"/>
      <c r="W360" s="37"/>
      <c r="X360" s="37"/>
      <c r="Y360" s="37"/>
      <c r="Z360" s="37"/>
      <c r="AA360"/>
      <c r="AB360"/>
      <c r="AC360"/>
      <c r="AD360"/>
      <c r="AE360" s="37"/>
      <c r="AF360" s="37"/>
      <c r="AG360" s="37"/>
      <c r="AH360" s="37"/>
      <c r="AI360" s="37"/>
      <c r="AJ360" s="37"/>
      <c r="AK360" s="37"/>
      <c r="AL360" s="37"/>
      <c r="AM360" s="37"/>
      <c r="AN360" s="37"/>
      <c r="AO360" s="37"/>
      <c r="AP360" s="37"/>
      <c r="AQ360" s="37"/>
      <c r="AR360" s="37"/>
      <c r="AS360" s="37"/>
      <c r="AT360" s="37"/>
      <c r="AU360" s="37"/>
      <c r="AV360" s="37"/>
      <c r="AW360" s="37"/>
      <c r="AX360" s="37"/>
      <c r="AY360" s="37"/>
      <c r="AZ360" s="37"/>
      <c r="BA360" s="37"/>
      <c r="BB360" s="37"/>
      <c r="BC360" s="197"/>
      <c r="BD360" s="37"/>
      <c r="BE360" s="198"/>
    </row>
    <row r="361" spans="1:57" ht="15.75">
      <c r="A361" s="65"/>
      <c r="B361" s="37"/>
      <c r="C361" s="40"/>
      <c r="D361" s="39"/>
      <c r="E361" s="39"/>
      <c r="F361" s="39"/>
      <c r="G361" s="40"/>
      <c r="H361" s="40"/>
      <c r="I361" s="40"/>
      <c r="J361" s="40"/>
      <c r="K361" s="40"/>
      <c r="L361" s="40"/>
      <c r="M361" s="40"/>
      <c r="N361" s="40"/>
      <c r="O361" s="40"/>
      <c r="P361" s="40"/>
      <c r="Q361" s="40"/>
      <c r="R361" s="37"/>
      <c r="S361" s="37"/>
      <c r="T361" s="37"/>
      <c r="U361" s="37"/>
      <c r="V361" s="37"/>
      <c r="W361" s="37"/>
      <c r="X361" s="37"/>
      <c r="Y361" s="37"/>
      <c r="Z361" s="37"/>
      <c r="AA361"/>
      <c r="AB361"/>
      <c r="AC361"/>
      <c r="AD361"/>
      <c r="AE361" s="37"/>
      <c r="AF361" s="37"/>
      <c r="AG361" s="37"/>
      <c r="AH361" s="37"/>
      <c r="AI361" s="37"/>
      <c r="AJ361" s="37"/>
      <c r="AK361" s="37"/>
      <c r="AL361" s="37"/>
      <c r="AM361" s="37"/>
      <c r="AN361" s="37"/>
      <c r="AO361" s="37"/>
      <c r="AP361" s="37"/>
      <c r="AQ361" s="37"/>
      <c r="AR361" s="37"/>
      <c r="AS361" s="37"/>
      <c r="AT361" s="37"/>
      <c r="AU361" s="37"/>
      <c r="AV361" s="37"/>
      <c r="AW361" s="37"/>
      <c r="AX361" s="37"/>
      <c r="AY361" s="37"/>
      <c r="AZ361" s="37"/>
      <c r="BA361" s="37"/>
      <c r="BB361" s="37"/>
      <c r="BC361" s="197"/>
      <c r="BD361" s="37"/>
      <c r="BE361" s="198"/>
    </row>
    <row r="362" spans="1:57" ht="15.75">
      <c r="A362" s="65"/>
      <c r="B362" s="37"/>
      <c r="C362" s="40"/>
      <c r="D362" s="39"/>
      <c r="E362" s="39"/>
      <c r="F362" s="39"/>
      <c r="G362" s="40"/>
      <c r="H362" s="40"/>
      <c r="I362" s="40"/>
      <c r="J362" s="40"/>
      <c r="K362" s="40"/>
      <c r="L362" s="40"/>
      <c r="M362" s="40"/>
      <c r="N362" s="40"/>
      <c r="O362" s="40"/>
      <c r="P362" s="40"/>
      <c r="Q362" s="40"/>
      <c r="R362" s="37"/>
      <c r="S362" s="37"/>
      <c r="T362" s="37"/>
      <c r="U362" s="37"/>
      <c r="V362" s="37"/>
      <c r="W362" s="37"/>
      <c r="X362" s="37"/>
      <c r="Y362" s="37"/>
      <c r="Z362" s="37"/>
      <c r="AA362"/>
      <c r="AB362"/>
      <c r="AC362"/>
      <c r="AD362"/>
      <c r="AE362" s="37"/>
      <c r="AF362" s="37"/>
      <c r="AG362" s="37"/>
      <c r="AH362" s="37"/>
      <c r="AI362" s="37"/>
      <c r="AJ362" s="37"/>
      <c r="AK362" s="37"/>
      <c r="AL362" s="37"/>
      <c r="AM362" s="37"/>
      <c r="AN362" s="37"/>
      <c r="AO362" s="37"/>
      <c r="AP362" s="37"/>
      <c r="AQ362" s="37"/>
      <c r="AR362" s="37"/>
      <c r="AS362" s="37"/>
      <c r="AT362" s="37"/>
      <c r="AU362" s="37"/>
      <c r="AV362" s="37"/>
      <c r="AW362" s="37"/>
      <c r="AX362" s="37"/>
      <c r="AY362" s="37"/>
      <c r="AZ362" s="37"/>
      <c r="BA362" s="37"/>
      <c r="BB362" s="37"/>
      <c r="BC362" s="197"/>
      <c r="BD362" s="37"/>
      <c r="BE362" s="198"/>
    </row>
    <row r="363" spans="1:57" ht="15.75">
      <c r="A363" s="65"/>
      <c r="B363" s="37"/>
      <c r="C363" s="40"/>
      <c r="D363" s="39"/>
      <c r="E363" s="39"/>
      <c r="F363" s="39"/>
      <c r="G363" s="40"/>
      <c r="H363" s="40"/>
      <c r="I363" s="40"/>
      <c r="J363" s="40"/>
      <c r="K363" s="40"/>
      <c r="L363" s="40"/>
      <c r="M363" s="40"/>
      <c r="N363" s="40"/>
      <c r="O363" s="40"/>
      <c r="P363" s="40"/>
      <c r="Q363" s="40"/>
      <c r="R363" s="37"/>
      <c r="S363" s="37"/>
      <c r="T363" s="37"/>
      <c r="U363" s="37"/>
      <c r="V363" s="37"/>
      <c r="W363" s="37"/>
      <c r="X363" s="37"/>
      <c r="Y363" s="37"/>
      <c r="Z363" s="37"/>
      <c r="AA363"/>
      <c r="AB363"/>
      <c r="AC363"/>
      <c r="AD363"/>
      <c r="AE363" s="37"/>
      <c r="AF363" s="37"/>
      <c r="AG363" s="37"/>
      <c r="AH363" s="37"/>
      <c r="AI363" s="37"/>
      <c r="AJ363" s="37"/>
      <c r="AK363" s="37"/>
      <c r="AL363" s="37"/>
      <c r="AM363" s="37"/>
      <c r="AN363" s="37"/>
      <c r="AO363" s="37"/>
      <c r="AP363" s="37"/>
      <c r="AQ363" s="37"/>
      <c r="AR363" s="37"/>
      <c r="AS363" s="37"/>
      <c r="AT363" s="37"/>
      <c r="AU363" s="37"/>
      <c r="AV363" s="37"/>
      <c r="AW363" s="37"/>
      <c r="AX363" s="37"/>
      <c r="AY363" s="37"/>
      <c r="AZ363" s="37"/>
      <c r="BA363" s="37"/>
      <c r="BB363" s="37"/>
      <c r="BC363" s="197"/>
      <c r="BD363" s="37"/>
      <c r="BE363" s="198"/>
    </row>
    <row r="364" spans="1:57" ht="15.75">
      <c r="A364" s="65"/>
      <c r="B364" s="37"/>
      <c r="C364" s="40"/>
      <c r="D364" s="39"/>
      <c r="E364" s="39"/>
      <c r="F364" s="39"/>
      <c r="G364" s="40"/>
      <c r="H364" s="40"/>
      <c r="I364" s="40"/>
      <c r="J364" s="40"/>
      <c r="K364" s="40"/>
      <c r="L364" s="40"/>
      <c r="M364" s="40"/>
      <c r="N364" s="40"/>
      <c r="O364" s="40"/>
      <c r="P364" s="40"/>
      <c r="Q364" s="40"/>
      <c r="R364" s="37"/>
      <c r="S364" s="37"/>
      <c r="T364" s="37"/>
      <c r="U364" s="37"/>
      <c r="V364" s="37"/>
      <c r="W364" s="37"/>
      <c r="X364" s="37"/>
      <c r="Y364" s="37"/>
      <c r="Z364" s="37"/>
      <c r="AA364"/>
      <c r="AB364"/>
      <c r="AC364"/>
      <c r="AD364"/>
      <c r="AE364" s="37"/>
      <c r="AF364" s="37"/>
      <c r="AG364" s="37"/>
      <c r="AH364" s="37"/>
      <c r="AI364" s="37"/>
      <c r="AJ364" s="37"/>
      <c r="AK364" s="37"/>
      <c r="AL364" s="37"/>
      <c r="AM364" s="37"/>
      <c r="AN364" s="37"/>
      <c r="AO364" s="37"/>
      <c r="AP364" s="37"/>
      <c r="AQ364" s="37"/>
      <c r="AR364" s="37"/>
      <c r="AS364" s="37"/>
      <c r="AT364" s="37"/>
      <c r="AU364" s="37"/>
      <c r="AV364" s="37"/>
      <c r="AW364" s="37"/>
      <c r="AX364" s="37"/>
      <c r="AY364" s="37"/>
      <c r="AZ364" s="37"/>
      <c r="BA364" s="37"/>
      <c r="BB364" s="37"/>
      <c r="BC364" s="197"/>
      <c r="BD364" s="37"/>
      <c r="BE364" s="198"/>
    </row>
    <row r="365" spans="1:57" ht="15.75">
      <c r="A365" s="65"/>
      <c r="B365" s="37"/>
      <c r="C365" s="40"/>
      <c r="D365" s="39"/>
      <c r="E365" s="39"/>
      <c r="F365" s="39"/>
      <c r="G365" s="40"/>
      <c r="H365" s="40"/>
      <c r="I365" s="40"/>
      <c r="J365" s="40"/>
      <c r="K365" s="40"/>
      <c r="L365" s="40"/>
      <c r="M365" s="40"/>
      <c r="N365" s="40"/>
      <c r="O365" s="40"/>
      <c r="P365" s="40"/>
      <c r="Q365" s="40"/>
      <c r="R365" s="37"/>
      <c r="S365" s="37"/>
      <c r="T365" s="37"/>
      <c r="U365" s="37"/>
      <c r="V365" s="37"/>
      <c r="W365" s="37"/>
      <c r="X365" s="37"/>
      <c r="Y365" s="37"/>
      <c r="Z365" s="37"/>
      <c r="AA365"/>
      <c r="AB365"/>
      <c r="AC365"/>
      <c r="AD365"/>
      <c r="AE365" s="37"/>
      <c r="AF365" s="37"/>
      <c r="AG365" s="37"/>
      <c r="AH365" s="37"/>
      <c r="AI365" s="37"/>
      <c r="AJ365" s="37"/>
      <c r="AK365" s="37"/>
      <c r="AL365" s="37"/>
      <c r="AM365" s="37"/>
      <c r="AN365" s="37"/>
      <c r="AO365" s="37"/>
      <c r="AP365" s="37"/>
      <c r="AQ365" s="37"/>
      <c r="AR365" s="37"/>
      <c r="AS365" s="37"/>
      <c r="AT365" s="37"/>
      <c r="AU365" s="37"/>
      <c r="AV365" s="37"/>
      <c r="AW365" s="37"/>
      <c r="AX365" s="37"/>
      <c r="AY365" s="37"/>
      <c r="AZ365" s="37"/>
      <c r="BA365" s="37"/>
      <c r="BB365" s="37"/>
      <c r="BC365" s="197"/>
      <c r="BD365" s="37"/>
      <c r="BE365" s="198"/>
    </row>
    <row r="366" spans="1:57" ht="15.75">
      <c r="A366" s="65"/>
      <c r="B366" s="37"/>
      <c r="C366" s="40"/>
      <c r="D366" s="39"/>
      <c r="E366" s="39"/>
      <c r="F366" s="39"/>
      <c r="G366" s="40"/>
      <c r="H366" s="40"/>
      <c r="I366" s="40"/>
      <c r="J366" s="40"/>
      <c r="K366" s="40"/>
      <c r="L366" s="40"/>
      <c r="M366" s="40"/>
      <c r="N366" s="40"/>
      <c r="O366" s="40"/>
      <c r="P366" s="40"/>
      <c r="Q366" s="40"/>
      <c r="R366" s="37"/>
      <c r="S366" s="37"/>
      <c r="T366" s="37"/>
      <c r="U366" s="37"/>
      <c r="V366" s="37"/>
      <c r="W366" s="37"/>
      <c r="X366" s="37"/>
      <c r="Y366" s="37"/>
      <c r="Z366" s="37"/>
      <c r="AA366"/>
      <c r="AB366"/>
      <c r="AC366"/>
      <c r="AD366"/>
      <c r="AE366" s="37"/>
      <c r="AF366" s="37"/>
      <c r="AG366" s="37"/>
      <c r="AH366" s="37"/>
      <c r="AI366" s="37"/>
      <c r="AJ366" s="37"/>
      <c r="AK366" s="37"/>
      <c r="AL366" s="37"/>
      <c r="AM366" s="37"/>
      <c r="AN366" s="37"/>
      <c r="AO366" s="37"/>
      <c r="AP366" s="37"/>
      <c r="AQ366" s="37"/>
      <c r="AR366" s="37"/>
      <c r="AS366" s="37"/>
      <c r="AT366" s="37"/>
      <c r="AU366" s="37"/>
      <c r="AV366" s="37"/>
      <c r="AW366" s="37"/>
      <c r="AX366" s="37"/>
      <c r="AY366" s="37"/>
      <c r="AZ366" s="37"/>
      <c r="BA366" s="37"/>
      <c r="BB366" s="37"/>
      <c r="BC366" s="197"/>
      <c r="BD366" s="37"/>
      <c r="BE366" s="198"/>
    </row>
    <row r="367" spans="1:57" ht="15.75">
      <c r="A367" s="65"/>
      <c r="B367" s="37"/>
      <c r="C367" s="40"/>
      <c r="D367" s="39"/>
      <c r="E367" s="39"/>
      <c r="F367" s="39"/>
      <c r="G367" s="40"/>
      <c r="H367" s="40"/>
      <c r="I367" s="40"/>
      <c r="J367" s="40"/>
      <c r="K367" s="40"/>
      <c r="L367" s="40"/>
      <c r="M367" s="40"/>
      <c r="N367" s="40"/>
      <c r="O367" s="40"/>
      <c r="P367" s="40"/>
      <c r="Q367" s="40"/>
      <c r="R367" s="37"/>
      <c r="S367" s="37"/>
      <c r="T367" s="37"/>
      <c r="U367" s="37"/>
      <c r="V367" s="37"/>
      <c r="W367" s="37"/>
      <c r="X367" s="37"/>
      <c r="Y367" s="37"/>
      <c r="Z367" s="37"/>
      <c r="AA367"/>
      <c r="AB367"/>
      <c r="AC367"/>
      <c r="AD367"/>
      <c r="AE367" s="37"/>
      <c r="AF367" s="37"/>
      <c r="AG367" s="37"/>
      <c r="AH367" s="37"/>
      <c r="AI367" s="37"/>
      <c r="AJ367" s="37"/>
      <c r="AK367" s="37"/>
      <c r="AL367" s="37"/>
      <c r="AM367" s="37"/>
      <c r="AN367" s="37"/>
      <c r="AO367" s="37"/>
      <c r="AP367" s="37"/>
      <c r="AQ367" s="37"/>
      <c r="AR367" s="37"/>
      <c r="AS367" s="37"/>
      <c r="AT367" s="37"/>
      <c r="AU367" s="37"/>
      <c r="AV367" s="37"/>
      <c r="AW367" s="37"/>
      <c r="AX367" s="37"/>
      <c r="AY367" s="37"/>
      <c r="AZ367" s="37"/>
      <c r="BA367" s="37"/>
      <c r="BB367" s="37"/>
      <c r="BC367" s="197"/>
      <c r="BD367" s="37"/>
      <c r="BE367" s="198"/>
    </row>
    <row r="368" spans="1:57" ht="15.75">
      <c r="A368" s="65"/>
      <c r="B368" s="37"/>
      <c r="C368" s="40"/>
      <c r="D368" s="39"/>
      <c r="E368" s="39"/>
      <c r="F368" s="39"/>
      <c r="G368" s="40"/>
      <c r="H368" s="40"/>
      <c r="I368" s="40"/>
      <c r="J368" s="40"/>
      <c r="K368" s="40"/>
      <c r="L368" s="40"/>
      <c r="M368" s="40"/>
      <c r="N368" s="40"/>
      <c r="O368" s="40"/>
      <c r="P368" s="40"/>
      <c r="Q368" s="40"/>
      <c r="R368" s="37"/>
      <c r="S368" s="37"/>
      <c r="T368" s="37"/>
      <c r="U368" s="37"/>
      <c r="V368" s="37"/>
      <c r="W368" s="37"/>
      <c r="X368" s="37"/>
      <c r="Y368" s="37"/>
      <c r="Z368" s="37"/>
      <c r="AA368"/>
      <c r="AB368"/>
      <c r="AC368"/>
      <c r="AD368"/>
      <c r="AE368" s="37"/>
      <c r="AF368" s="37"/>
      <c r="AG368" s="37"/>
      <c r="AH368" s="37"/>
      <c r="AI368" s="37"/>
      <c r="AJ368" s="37"/>
      <c r="AK368" s="37"/>
      <c r="AL368" s="37"/>
      <c r="AM368" s="37"/>
      <c r="AN368" s="37"/>
      <c r="AO368" s="37"/>
      <c r="AP368" s="37"/>
      <c r="AQ368" s="37"/>
      <c r="AR368" s="37"/>
      <c r="AS368" s="37"/>
      <c r="AT368" s="37"/>
      <c r="AU368" s="37"/>
      <c r="AV368" s="37"/>
      <c r="AW368" s="37"/>
      <c r="AX368" s="37"/>
      <c r="AY368" s="37"/>
      <c r="AZ368" s="37"/>
      <c r="BA368" s="37"/>
      <c r="BB368" s="37"/>
      <c r="BC368" s="197"/>
      <c r="BD368" s="37"/>
      <c r="BE368" s="198"/>
    </row>
    <row r="369" spans="1:57" ht="15.75">
      <c r="A369" s="65"/>
      <c r="B369" s="37"/>
      <c r="C369" s="40"/>
      <c r="D369" s="39"/>
      <c r="E369" s="39"/>
      <c r="F369" s="39"/>
      <c r="G369" s="40"/>
      <c r="H369" s="40"/>
      <c r="I369" s="40"/>
      <c r="J369" s="40"/>
      <c r="K369" s="40"/>
      <c r="L369" s="40"/>
      <c r="M369" s="40"/>
      <c r="N369" s="40"/>
      <c r="O369" s="40"/>
      <c r="P369" s="40"/>
      <c r="Q369" s="40"/>
      <c r="R369" s="37"/>
      <c r="S369" s="37"/>
      <c r="T369" s="37"/>
      <c r="U369" s="37"/>
      <c r="V369" s="37"/>
      <c r="W369" s="37"/>
      <c r="X369" s="37"/>
      <c r="Y369" s="37"/>
      <c r="Z369" s="37"/>
      <c r="AA369"/>
      <c r="AB369"/>
      <c r="AC369"/>
      <c r="AD369"/>
      <c r="AE369" s="37"/>
      <c r="AF369" s="37"/>
      <c r="AG369" s="37"/>
      <c r="AH369" s="37"/>
      <c r="AI369" s="37"/>
      <c r="AJ369" s="37"/>
      <c r="AK369" s="37"/>
      <c r="AL369" s="37"/>
      <c r="AM369" s="37"/>
      <c r="AN369" s="37"/>
      <c r="AO369" s="37"/>
      <c r="AP369" s="37"/>
      <c r="AQ369" s="37"/>
      <c r="AR369" s="37"/>
      <c r="AS369" s="37"/>
      <c r="AT369" s="37"/>
      <c r="AU369" s="37"/>
      <c r="AV369" s="37"/>
      <c r="AW369" s="37"/>
      <c r="AX369" s="37"/>
      <c r="AY369" s="37"/>
      <c r="AZ369" s="37"/>
      <c r="BA369" s="37"/>
      <c r="BB369" s="37"/>
      <c r="BC369" s="197"/>
      <c r="BD369" s="37"/>
      <c r="BE369" s="198"/>
    </row>
    <row r="370" spans="1:57" ht="15.75">
      <c r="A370" s="65"/>
      <c r="B370" s="37"/>
      <c r="C370" s="40"/>
      <c r="D370" s="39"/>
      <c r="E370" s="39"/>
      <c r="F370" s="39"/>
      <c r="G370" s="40"/>
      <c r="H370" s="40"/>
      <c r="I370" s="40"/>
      <c r="J370" s="40"/>
      <c r="K370" s="40"/>
      <c r="L370" s="40"/>
      <c r="M370" s="40"/>
      <c r="N370" s="40"/>
      <c r="O370" s="40"/>
      <c r="P370" s="40"/>
      <c r="Q370" s="40"/>
      <c r="R370" s="37"/>
      <c r="S370" s="37"/>
      <c r="T370" s="37"/>
      <c r="U370" s="37"/>
      <c r="V370" s="37"/>
      <c r="W370" s="37"/>
      <c r="X370" s="37"/>
      <c r="Y370" s="37"/>
      <c r="Z370" s="37"/>
      <c r="AA370"/>
      <c r="AB370"/>
      <c r="AC370"/>
      <c r="AD370"/>
      <c r="AE370" s="37"/>
      <c r="AF370" s="37"/>
      <c r="AG370" s="37"/>
      <c r="AH370" s="37"/>
      <c r="AI370" s="37"/>
      <c r="AJ370" s="37"/>
      <c r="AK370" s="37"/>
      <c r="AL370" s="37"/>
      <c r="AM370" s="37"/>
      <c r="AN370" s="37"/>
      <c r="AO370" s="37"/>
      <c r="AP370" s="37"/>
      <c r="AQ370" s="37"/>
      <c r="AR370" s="37"/>
      <c r="AS370" s="37"/>
      <c r="AT370" s="37"/>
      <c r="AU370" s="37"/>
      <c r="AV370" s="37"/>
      <c r="AW370" s="37"/>
      <c r="AX370" s="37"/>
      <c r="AY370" s="37"/>
      <c r="AZ370" s="37"/>
      <c r="BA370" s="37"/>
      <c r="BB370" s="37"/>
      <c r="BC370" s="197"/>
      <c r="BD370" s="37"/>
      <c r="BE370" s="198"/>
    </row>
    <row r="371" spans="1:57" ht="15.75">
      <c r="A371" s="65"/>
      <c r="B371" s="37"/>
      <c r="C371" s="40"/>
      <c r="D371" s="39"/>
      <c r="E371" s="39"/>
      <c r="F371" s="39"/>
      <c r="G371" s="40"/>
      <c r="H371" s="40"/>
      <c r="I371" s="40"/>
      <c r="J371" s="40"/>
      <c r="K371" s="40"/>
      <c r="L371" s="40"/>
      <c r="M371" s="40"/>
      <c r="N371" s="40"/>
      <c r="O371" s="40"/>
      <c r="P371" s="40"/>
      <c r="Q371" s="40"/>
      <c r="R371" s="37"/>
      <c r="S371" s="37"/>
      <c r="T371" s="37"/>
      <c r="U371" s="37"/>
      <c r="V371" s="37"/>
      <c r="W371" s="37"/>
      <c r="X371" s="37"/>
      <c r="Y371" s="37"/>
      <c r="Z371" s="37"/>
      <c r="AA371"/>
      <c r="AB371"/>
      <c r="AC371"/>
      <c r="AD371"/>
      <c r="AE371" s="37"/>
      <c r="AF371" s="37"/>
      <c r="AG371" s="37"/>
      <c r="AH371" s="37"/>
      <c r="AI371" s="37"/>
      <c r="AJ371" s="37"/>
      <c r="AK371" s="37"/>
      <c r="AL371" s="37"/>
      <c r="AM371" s="37"/>
      <c r="AN371" s="37"/>
      <c r="AO371" s="37"/>
      <c r="AP371" s="37"/>
      <c r="AQ371" s="37"/>
      <c r="AR371" s="37"/>
      <c r="AS371" s="37"/>
      <c r="AT371" s="37"/>
      <c r="AU371" s="37"/>
      <c r="AV371" s="37"/>
      <c r="AW371" s="37"/>
      <c r="AX371" s="37"/>
      <c r="AY371" s="37"/>
      <c r="AZ371" s="37"/>
      <c r="BA371" s="37"/>
      <c r="BB371" s="37"/>
      <c r="BC371" s="197"/>
      <c r="BD371" s="37"/>
      <c r="BE371" s="198"/>
    </row>
    <row r="372" spans="1:57" ht="15.75">
      <c r="A372" s="65"/>
      <c r="B372" s="37"/>
      <c r="C372" s="40"/>
      <c r="D372" s="39"/>
      <c r="E372" s="39"/>
      <c r="F372" s="39"/>
      <c r="G372" s="40"/>
      <c r="H372" s="40"/>
      <c r="I372" s="40"/>
      <c r="J372" s="40"/>
      <c r="K372" s="40"/>
      <c r="L372" s="40"/>
      <c r="M372" s="40"/>
      <c r="N372" s="40"/>
      <c r="O372" s="40"/>
      <c r="P372" s="40"/>
      <c r="Q372" s="40"/>
      <c r="R372" s="37"/>
      <c r="S372" s="37"/>
      <c r="T372" s="37"/>
      <c r="U372" s="37"/>
      <c r="V372" s="37"/>
      <c r="W372" s="37"/>
      <c r="X372" s="37"/>
      <c r="Y372" s="37"/>
      <c r="Z372" s="37"/>
      <c r="AA372"/>
      <c r="AB372"/>
      <c r="AC372"/>
      <c r="AD372"/>
      <c r="AE372" s="37"/>
      <c r="AF372" s="37"/>
      <c r="AG372" s="37"/>
      <c r="AH372" s="37"/>
      <c r="AI372" s="37"/>
      <c r="AJ372" s="37"/>
      <c r="AK372" s="37"/>
      <c r="AL372" s="37"/>
      <c r="AM372" s="37"/>
      <c r="AN372" s="37"/>
      <c r="AO372" s="37"/>
      <c r="AP372" s="37"/>
      <c r="AQ372" s="37"/>
      <c r="AR372" s="37"/>
      <c r="AS372" s="37"/>
      <c r="AT372" s="37"/>
      <c r="AU372" s="37"/>
      <c r="AV372" s="37"/>
      <c r="AW372" s="37"/>
      <c r="AX372" s="37"/>
      <c r="AY372" s="37"/>
      <c r="AZ372" s="37"/>
      <c r="BA372" s="37"/>
      <c r="BB372" s="37"/>
      <c r="BC372" s="197"/>
      <c r="BD372" s="37"/>
      <c r="BE372" s="198"/>
    </row>
    <row r="373" spans="1:57" ht="15.75">
      <c r="A373" s="65"/>
      <c r="B373" s="37"/>
      <c r="C373" s="40"/>
      <c r="D373" s="39"/>
      <c r="E373" s="39"/>
      <c r="F373" s="39"/>
      <c r="G373" s="40"/>
      <c r="H373" s="40"/>
      <c r="I373" s="40"/>
      <c r="J373" s="40"/>
      <c r="K373" s="40"/>
      <c r="L373" s="40"/>
      <c r="M373" s="40"/>
      <c r="N373" s="40"/>
      <c r="O373" s="40"/>
      <c r="P373" s="40"/>
      <c r="Q373" s="40"/>
      <c r="R373" s="37"/>
      <c r="S373" s="37"/>
      <c r="T373" s="37"/>
      <c r="U373" s="37"/>
      <c r="V373" s="37"/>
      <c r="W373" s="37"/>
      <c r="X373" s="37"/>
      <c r="Y373" s="37"/>
      <c r="Z373" s="37"/>
      <c r="AA373"/>
      <c r="AB373"/>
      <c r="AC373"/>
      <c r="AD373"/>
      <c r="AE373" s="37"/>
      <c r="AF373" s="37"/>
      <c r="AG373" s="37"/>
      <c r="AH373" s="37"/>
      <c r="AI373" s="37"/>
      <c r="AJ373" s="37"/>
      <c r="AK373" s="37"/>
      <c r="AL373" s="37"/>
      <c r="AM373" s="37"/>
      <c r="AN373" s="37"/>
      <c r="AO373" s="37"/>
      <c r="AP373" s="37"/>
      <c r="AQ373" s="37"/>
      <c r="AR373" s="37"/>
      <c r="AS373" s="37"/>
      <c r="AT373" s="37"/>
      <c r="AU373" s="37"/>
      <c r="AV373" s="37"/>
      <c r="AW373" s="37"/>
      <c r="AX373" s="37"/>
      <c r="AY373" s="37"/>
      <c r="AZ373" s="37"/>
      <c r="BA373" s="37"/>
      <c r="BB373" s="37"/>
      <c r="BC373" s="197"/>
      <c r="BD373" s="37"/>
      <c r="BE373" s="198"/>
    </row>
    <row r="374" spans="1:57" ht="15.75">
      <c r="A374" s="65"/>
      <c r="B374" s="37"/>
      <c r="C374" s="40"/>
      <c r="D374" s="39"/>
      <c r="E374" s="39"/>
      <c r="F374" s="39"/>
      <c r="G374" s="40"/>
      <c r="H374" s="40"/>
      <c r="I374" s="40"/>
      <c r="J374" s="40"/>
      <c r="K374" s="40"/>
      <c r="L374" s="40"/>
      <c r="M374" s="40"/>
      <c r="N374" s="40"/>
      <c r="O374" s="40"/>
      <c r="P374" s="40"/>
      <c r="Q374" s="40"/>
      <c r="R374" s="37"/>
      <c r="S374" s="37"/>
      <c r="T374" s="37"/>
      <c r="U374" s="37"/>
      <c r="V374" s="37"/>
      <c r="W374" s="37"/>
      <c r="X374" s="37"/>
      <c r="Y374" s="37"/>
      <c r="Z374" s="37"/>
      <c r="AA374"/>
      <c r="AB374"/>
      <c r="AC374"/>
      <c r="AD374"/>
      <c r="AE374" s="37"/>
      <c r="AF374" s="37"/>
      <c r="AG374" s="37"/>
      <c r="AH374" s="37"/>
      <c r="AI374" s="37"/>
      <c r="AJ374" s="37"/>
      <c r="AK374" s="37"/>
      <c r="AL374" s="37"/>
      <c r="AM374" s="37"/>
      <c r="AN374" s="37"/>
      <c r="AO374" s="37"/>
      <c r="AP374" s="37"/>
      <c r="AQ374" s="37"/>
      <c r="AR374" s="37"/>
      <c r="AS374" s="37"/>
      <c r="AT374" s="37"/>
      <c r="AU374" s="37"/>
      <c r="AV374" s="37"/>
      <c r="AW374" s="37"/>
      <c r="AX374" s="37"/>
      <c r="AY374" s="37"/>
      <c r="AZ374" s="37"/>
      <c r="BA374" s="37"/>
      <c r="BB374" s="37"/>
      <c r="BC374" s="197"/>
      <c r="BD374" s="37"/>
      <c r="BE374" s="198"/>
    </row>
    <row r="375" spans="1:57" ht="15.75">
      <c r="A375" s="65"/>
      <c r="B375" s="37"/>
      <c r="C375" s="40"/>
      <c r="D375" s="39"/>
      <c r="E375" s="39"/>
      <c r="F375" s="39"/>
      <c r="G375" s="40"/>
      <c r="H375" s="40"/>
      <c r="I375" s="40"/>
      <c r="J375" s="40"/>
      <c r="K375" s="40"/>
      <c r="L375" s="40"/>
      <c r="M375" s="40"/>
      <c r="N375" s="40"/>
      <c r="O375" s="40"/>
      <c r="P375" s="40"/>
      <c r="Q375" s="40"/>
      <c r="R375" s="37"/>
      <c r="S375" s="37"/>
      <c r="T375" s="37"/>
      <c r="U375" s="37"/>
      <c r="V375" s="37"/>
      <c r="W375" s="37"/>
      <c r="X375" s="37"/>
      <c r="Y375" s="37"/>
      <c r="Z375" s="37"/>
      <c r="AA375"/>
      <c r="AB375"/>
      <c r="AC375"/>
      <c r="AD375"/>
      <c r="AE375" s="37"/>
      <c r="AF375" s="37"/>
      <c r="AG375" s="37"/>
      <c r="AH375" s="37"/>
      <c r="AI375" s="37"/>
      <c r="AJ375" s="37"/>
      <c r="AK375" s="37"/>
      <c r="AL375" s="37"/>
      <c r="AM375" s="37"/>
      <c r="AN375" s="37"/>
      <c r="AO375" s="37"/>
      <c r="AP375" s="37"/>
      <c r="AQ375" s="37"/>
      <c r="AR375" s="37"/>
      <c r="AS375" s="37"/>
      <c r="AT375" s="37"/>
      <c r="AU375" s="37"/>
      <c r="AV375" s="37"/>
      <c r="AW375" s="37"/>
      <c r="AX375" s="37"/>
      <c r="AY375" s="37"/>
      <c r="AZ375" s="37"/>
      <c r="BA375" s="37"/>
      <c r="BB375" s="37"/>
      <c r="BC375" s="197"/>
      <c r="BD375" s="37"/>
      <c r="BE375" s="198"/>
    </row>
    <row r="376" spans="1:57" ht="15.75">
      <c r="A376" s="65"/>
      <c r="B376" s="37"/>
      <c r="C376" s="40"/>
      <c r="D376" s="39"/>
      <c r="E376" s="39"/>
      <c r="F376" s="39"/>
      <c r="G376" s="40"/>
      <c r="H376" s="40"/>
      <c r="I376" s="40"/>
      <c r="J376" s="40"/>
      <c r="K376" s="40"/>
      <c r="L376" s="40"/>
      <c r="M376" s="40"/>
      <c r="N376" s="40"/>
      <c r="O376" s="40"/>
      <c r="P376" s="40"/>
      <c r="Q376" s="40"/>
      <c r="R376" s="37"/>
      <c r="S376" s="37"/>
      <c r="T376" s="37"/>
      <c r="U376" s="37"/>
      <c r="V376" s="37"/>
      <c r="W376" s="37"/>
      <c r="X376" s="37"/>
      <c r="Y376" s="37"/>
      <c r="Z376" s="37"/>
      <c r="AA376"/>
      <c r="AB376"/>
      <c r="AC376"/>
      <c r="AD376"/>
      <c r="AE376" s="37"/>
      <c r="AF376" s="37"/>
      <c r="AG376" s="37"/>
      <c r="AH376" s="37"/>
      <c r="AI376" s="37"/>
      <c r="AJ376" s="37"/>
      <c r="AK376" s="37"/>
      <c r="AL376" s="37"/>
      <c r="AM376" s="37"/>
      <c r="AN376" s="37"/>
      <c r="AO376" s="37"/>
      <c r="AP376" s="37"/>
      <c r="AQ376" s="37"/>
      <c r="AR376" s="37"/>
      <c r="AS376" s="37"/>
      <c r="AT376" s="37"/>
      <c r="AU376" s="37"/>
      <c r="AV376" s="37"/>
      <c r="AW376" s="37"/>
      <c r="AX376" s="37"/>
      <c r="AY376" s="37"/>
      <c r="AZ376" s="37"/>
      <c r="BA376" s="37"/>
      <c r="BB376" s="37"/>
      <c r="BC376" s="197"/>
      <c r="BD376" s="37"/>
      <c r="BE376" s="198"/>
    </row>
    <row r="377" spans="1:57" ht="15.75">
      <c r="A377" s="65"/>
      <c r="B377" s="37"/>
      <c r="C377" s="40"/>
      <c r="D377" s="39"/>
      <c r="E377" s="39"/>
      <c r="F377" s="39"/>
      <c r="G377" s="40"/>
      <c r="H377" s="40"/>
      <c r="I377" s="40"/>
      <c r="J377" s="40"/>
      <c r="K377" s="40"/>
      <c r="L377" s="40"/>
      <c r="M377" s="40"/>
      <c r="N377" s="40"/>
      <c r="O377" s="40"/>
      <c r="P377" s="40"/>
      <c r="Q377" s="40"/>
      <c r="R377" s="37"/>
      <c r="S377" s="37"/>
      <c r="T377" s="37"/>
      <c r="U377" s="37"/>
      <c r="V377" s="37"/>
      <c r="W377" s="37"/>
      <c r="X377" s="37"/>
      <c r="Y377" s="37"/>
      <c r="Z377" s="37"/>
      <c r="AA377"/>
      <c r="AB377"/>
      <c r="AC377"/>
      <c r="AD377"/>
      <c r="AE377" s="37"/>
      <c r="AF377" s="37"/>
      <c r="AG377" s="37"/>
      <c r="AH377" s="37"/>
      <c r="AI377" s="37"/>
      <c r="AJ377" s="37"/>
      <c r="AK377" s="37"/>
      <c r="AL377" s="37"/>
      <c r="AM377" s="37"/>
      <c r="AN377" s="37"/>
      <c r="AO377" s="37"/>
      <c r="AP377" s="37"/>
      <c r="AQ377" s="37"/>
      <c r="AR377" s="37"/>
      <c r="AS377" s="37"/>
      <c r="AT377" s="37"/>
      <c r="AU377" s="37"/>
      <c r="AV377" s="37"/>
      <c r="AW377" s="37"/>
      <c r="AX377" s="37"/>
      <c r="AY377" s="37"/>
      <c r="AZ377" s="37"/>
      <c r="BA377" s="37"/>
      <c r="BB377" s="37"/>
      <c r="BC377" s="197"/>
      <c r="BD377" s="37"/>
      <c r="BE377" s="198"/>
    </row>
    <row r="378" spans="1:57" ht="15.75">
      <c r="A378" s="65"/>
      <c r="B378" s="37"/>
      <c r="C378" s="40"/>
      <c r="D378" s="39"/>
      <c r="E378" s="39"/>
      <c r="F378" s="39"/>
      <c r="G378" s="40"/>
      <c r="H378" s="40"/>
      <c r="I378" s="40"/>
      <c r="J378" s="40"/>
      <c r="K378" s="40"/>
      <c r="L378" s="40"/>
      <c r="M378" s="40"/>
      <c r="N378" s="40"/>
      <c r="O378" s="40"/>
      <c r="P378" s="40"/>
      <c r="Q378" s="40"/>
      <c r="R378" s="37"/>
      <c r="S378" s="37"/>
      <c r="T378" s="37"/>
      <c r="U378" s="37"/>
      <c r="V378" s="37"/>
      <c r="W378" s="37"/>
      <c r="X378" s="37"/>
      <c r="Y378" s="37"/>
      <c r="Z378" s="37"/>
      <c r="AA378"/>
      <c r="AB378"/>
      <c r="AC378"/>
      <c r="AD378"/>
      <c r="AE378" s="37"/>
      <c r="AF378" s="37"/>
      <c r="AG378" s="37"/>
      <c r="AH378" s="37"/>
      <c r="AI378" s="37"/>
      <c r="AJ378" s="37"/>
      <c r="AK378" s="37"/>
      <c r="AL378" s="37"/>
      <c r="AM378" s="37"/>
      <c r="AN378" s="37"/>
      <c r="AO378" s="37"/>
      <c r="AP378" s="37"/>
      <c r="AQ378" s="37"/>
      <c r="AR378" s="37"/>
      <c r="AS378" s="37"/>
      <c r="AT378" s="37"/>
      <c r="AU378" s="37"/>
      <c r="AV378" s="37"/>
      <c r="AW378" s="37"/>
      <c r="AX378" s="37"/>
      <c r="AY378" s="37"/>
      <c r="AZ378" s="37"/>
      <c r="BA378" s="37"/>
      <c r="BB378" s="37"/>
      <c r="BC378" s="197"/>
      <c r="BD378" s="37"/>
      <c r="BE378" s="198"/>
    </row>
    <row r="379" spans="1:57" ht="15.75">
      <c r="A379" s="65"/>
      <c r="B379" s="37"/>
      <c r="C379" s="40"/>
      <c r="D379" s="39"/>
      <c r="E379" s="39"/>
      <c r="F379" s="39"/>
      <c r="G379" s="40"/>
      <c r="H379" s="40"/>
      <c r="I379" s="40"/>
      <c r="J379" s="40"/>
      <c r="K379" s="40"/>
      <c r="L379" s="40"/>
      <c r="M379" s="40"/>
      <c r="N379" s="40"/>
      <c r="O379" s="40"/>
      <c r="P379" s="40"/>
      <c r="Q379" s="40"/>
      <c r="R379" s="37"/>
      <c r="S379" s="37"/>
      <c r="T379" s="37"/>
      <c r="U379" s="37"/>
      <c r="V379" s="37"/>
      <c r="W379" s="37"/>
      <c r="X379" s="37"/>
      <c r="Y379" s="37"/>
      <c r="Z379" s="37"/>
      <c r="AA379"/>
      <c r="AB379"/>
      <c r="AC379"/>
      <c r="AD379"/>
      <c r="AE379" s="37"/>
      <c r="AF379" s="37"/>
      <c r="AG379" s="37"/>
      <c r="AH379" s="37"/>
      <c r="AI379" s="37"/>
      <c r="AJ379" s="37"/>
      <c r="AK379" s="37"/>
      <c r="AL379" s="37"/>
      <c r="AM379" s="37"/>
      <c r="AN379" s="37"/>
      <c r="AO379" s="37"/>
      <c r="AP379" s="37"/>
      <c r="AQ379" s="37"/>
      <c r="AR379" s="37"/>
      <c r="AS379" s="37"/>
      <c r="AT379" s="37"/>
      <c r="AU379" s="37"/>
      <c r="AV379" s="37"/>
      <c r="AW379" s="37"/>
      <c r="AX379" s="37"/>
      <c r="AY379" s="37"/>
      <c r="AZ379" s="37"/>
      <c r="BA379" s="37"/>
      <c r="BB379" s="37"/>
      <c r="BC379" s="197"/>
      <c r="BD379" s="37"/>
      <c r="BE379" s="198"/>
    </row>
    <row r="380" spans="1:57" ht="15.75">
      <c r="A380" s="65"/>
      <c r="B380" s="37"/>
      <c r="C380" s="40"/>
      <c r="D380" s="39"/>
      <c r="E380" s="39"/>
      <c r="F380" s="39"/>
      <c r="G380" s="40"/>
      <c r="H380" s="40"/>
      <c r="I380" s="40"/>
      <c r="J380" s="40"/>
      <c r="K380" s="40"/>
      <c r="L380" s="40"/>
      <c r="M380" s="40"/>
      <c r="N380" s="40"/>
      <c r="O380" s="40"/>
      <c r="P380" s="40"/>
      <c r="Q380" s="40"/>
      <c r="R380" s="37"/>
      <c r="S380" s="37"/>
      <c r="T380" s="37"/>
      <c r="U380" s="37"/>
      <c r="V380" s="37"/>
      <c r="W380" s="37"/>
      <c r="X380" s="37"/>
      <c r="Y380" s="37"/>
      <c r="Z380" s="37"/>
      <c r="AA380"/>
      <c r="AB380"/>
      <c r="AC380"/>
      <c r="AD380"/>
      <c r="AE380" s="37"/>
      <c r="AF380" s="37"/>
      <c r="AG380" s="37"/>
      <c r="AH380" s="37"/>
      <c r="AI380" s="37"/>
      <c r="AJ380" s="37"/>
      <c r="AK380" s="37"/>
      <c r="AL380" s="37"/>
      <c r="AM380" s="37"/>
      <c r="AN380" s="37"/>
      <c r="AO380" s="37"/>
      <c r="AP380" s="37"/>
      <c r="AQ380" s="37"/>
      <c r="AR380" s="37"/>
      <c r="AS380" s="37"/>
      <c r="AT380" s="37"/>
      <c r="AU380" s="37"/>
      <c r="AV380" s="37"/>
      <c r="AW380" s="37"/>
      <c r="AX380" s="37"/>
      <c r="AY380" s="37"/>
      <c r="AZ380" s="37"/>
      <c r="BA380" s="37"/>
      <c r="BB380" s="37"/>
      <c r="BC380" s="197"/>
      <c r="BD380" s="37"/>
      <c r="BE380" s="198"/>
    </row>
    <row r="381" spans="1:57" ht="15.75">
      <c r="A381" s="65"/>
      <c r="B381" s="37"/>
      <c r="C381" s="40"/>
      <c r="D381" s="39"/>
      <c r="E381" s="39"/>
      <c r="F381" s="39"/>
      <c r="G381" s="40"/>
      <c r="H381" s="40"/>
      <c r="I381" s="40"/>
      <c r="J381" s="40"/>
      <c r="K381" s="40"/>
      <c r="L381" s="40"/>
      <c r="M381" s="40"/>
      <c r="N381" s="40"/>
      <c r="O381" s="40"/>
      <c r="P381" s="40"/>
      <c r="Q381" s="40"/>
      <c r="R381" s="37"/>
      <c r="S381" s="37"/>
      <c r="T381" s="37"/>
      <c r="U381" s="37"/>
      <c r="V381" s="37"/>
      <c r="W381" s="37"/>
      <c r="X381" s="37"/>
      <c r="Y381" s="37"/>
      <c r="Z381" s="37"/>
      <c r="AA381"/>
      <c r="AB381"/>
      <c r="AC381"/>
      <c r="AD381"/>
      <c r="AE381" s="37"/>
      <c r="AF381" s="37"/>
      <c r="AG381" s="37"/>
      <c r="AH381" s="37"/>
      <c r="AI381" s="37"/>
      <c r="AJ381" s="37"/>
      <c r="AK381" s="37"/>
      <c r="AL381" s="37"/>
      <c r="AM381" s="37"/>
      <c r="AN381" s="37"/>
      <c r="AO381" s="37"/>
      <c r="AP381" s="37"/>
      <c r="AQ381" s="37"/>
      <c r="AR381" s="37"/>
      <c r="AS381" s="37"/>
      <c r="AT381" s="37"/>
      <c r="AU381" s="37"/>
      <c r="AV381" s="37"/>
      <c r="AW381" s="37"/>
      <c r="AX381" s="37"/>
      <c r="AY381" s="37"/>
      <c r="AZ381" s="37"/>
      <c r="BA381" s="37"/>
      <c r="BB381" s="37"/>
      <c r="BC381" s="197"/>
      <c r="BD381" s="37"/>
      <c r="BE381" s="198"/>
    </row>
    <row r="382" spans="1:57" ht="15.75">
      <c r="A382" s="65"/>
      <c r="B382" s="37"/>
      <c r="C382" s="40"/>
      <c r="D382" s="39"/>
      <c r="E382" s="39"/>
      <c r="F382" s="39"/>
      <c r="G382" s="40"/>
      <c r="H382" s="40"/>
      <c r="I382" s="40"/>
      <c r="J382" s="40"/>
      <c r="K382" s="40"/>
      <c r="L382" s="40"/>
      <c r="M382" s="40"/>
      <c r="N382" s="40"/>
      <c r="O382" s="40"/>
      <c r="P382" s="40"/>
      <c r="Q382" s="40"/>
      <c r="R382" s="37"/>
      <c r="S382" s="37"/>
      <c r="T382" s="37"/>
      <c r="U382" s="37"/>
      <c r="V382" s="37"/>
      <c r="W382" s="37"/>
      <c r="X382" s="37"/>
      <c r="Y382" s="37"/>
      <c r="Z382" s="37"/>
      <c r="AA382"/>
      <c r="AB382"/>
      <c r="AC382"/>
      <c r="AD382"/>
      <c r="AE382" s="37"/>
      <c r="AF382" s="37"/>
      <c r="AG382" s="37"/>
      <c r="AH382" s="37"/>
      <c r="AI382" s="37"/>
      <c r="AJ382" s="37"/>
      <c r="AK382" s="37"/>
      <c r="AL382" s="37"/>
      <c r="AM382" s="37"/>
      <c r="AN382" s="37"/>
      <c r="AO382" s="37"/>
      <c r="AP382" s="37"/>
      <c r="AQ382" s="37"/>
      <c r="AR382" s="37"/>
      <c r="AS382" s="37"/>
      <c r="AT382" s="37"/>
      <c r="AU382" s="37"/>
      <c r="AV382" s="37"/>
      <c r="AW382" s="37"/>
      <c r="AX382" s="37"/>
      <c r="AY382" s="37"/>
      <c r="AZ382" s="37"/>
      <c r="BA382" s="37"/>
      <c r="BB382" s="37"/>
      <c r="BC382" s="197"/>
      <c r="BD382" s="37"/>
      <c r="BE382" s="198"/>
    </row>
    <row r="383" spans="1:57" ht="15.75">
      <c r="A383" s="65"/>
      <c r="B383" s="37"/>
      <c r="C383" s="40"/>
      <c r="D383" s="39"/>
      <c r="E383" s="39"/>
      <c r="F383" s="39"/>
      <c r="G383" s="40"/>
      <c r="H383" s="40"/>
      <c r="I383" s="40"/>
      <c r="J383" s="40"/>
      <c r="K383" s="40"/>
      <c r="L383" s="40"/>
      <c r="M383" s="40"/>
      <c r="N383" s="40"/>
      <c r="O383" s="40"/>
      <c r="P383" s="40"/>
      <c r="Q383" s="40"/>
      <c r="R383" s="37"/>
      <c r="S383" s="37"/>
      <c r="T383" s="37"/>
      <c r="U383" s="37"/>
      <c r="V383" s="37"/>
      <c r="W383" s="37"/>
      <c r="X383" s="37"/>
      <c r="Y383" s="37"/>
      <c r="Z383" s="37"/>
      <c r="AA383"/>
      <c r="AB383"/>
      <c r="AC383"/>
      <c r="AD383"/>
      <c r="AE383" s="37"/>
      <c r="AF383" s="37"/>
      <c r="AG383" s="37"/>
      <c r="AH383" s="37"/>
      <c r="AI383" s="37"/>
      <c r="AJ383" s="37"/>
      <c r="AK383" s="37"/>
      <c r="AL383" s="37"/>
      <c r="AM383" s="37"/>
      <c r="AN383" s="37"/>
      <c r="AO383" s="37"/>
      <c r="AP383" s="37"/>
      <c r="AQ383" s="37"/>
      <c r="AR383" s="37"/>
      <c r="AS383" s="37"/>
      <c r="AT383" s="37"/>
      <c r="AU383" s="37"/>
      <c r="AV383" s="37"/>
      <c r="AW383" s="37"/>
      <c r="AX383" s="37"/>
      <c r="AY383" s="37"/>
      <c r="AZ383" s="37"/>
      <c r="BA383" s="37"/>
      <c r="BB383" s="37"/>
      <c r="BC383" s="197"/>
      <c r="BD383" s="37"/>
      <c r="BE383" s="198"/>
    </row>
    <row r="384" spans="1:57" ht="15.75">
      <c r="A384" s="65"/>
      <c r="B384" s="37"/>
      <c r="C384" s="40"/>
      <c r="D384" s="39"/>
      <c r="E384" s="39"/>
      <c r="F384" s="39"/>
      <c r="G384" s="40"/>
      <c r="H384" s="40"/>
      <c r="I384" s="40"/>
      <c r="J384" s="40"/>
      <c r="K384" s="40"/>
      <c r="L384" s="40"/>
      <c r="M384" s="40"/>
      <c r="N384" s="40"/>
      <c r="O384" s="40"/>
      <c r="P384" s="40"/>
      <c r="Q384" s="40"/>
      <c r="R384" s="37"/>
      <c r="S384" s="37"/>
      <c r="T384" s="37"/>
      <c r="U384" s="37"/>
      <c r="V384" s="37"/>
      <c r="W384" s="37"/>
      <c r="X384" s="37"/>
      <c r="Y384" s="37"/>
      <c r="Z384" s="37"/>
      <c r="AA384"/>
      <c r="AB384"/>
      <c r="AC384"/>
      <c r="AD384"/>
      <c r="AE384" s="37"/>
      <c r="AF384" s="37"/>
      <c r="AG384" s="37"/>
      <c r="AH384" s="37"/>
      <c r="AI384" s="37"/>
      <c r="AJ384" s="37"/>
      <c r="AK384" s="37"/>
      <c r="AL384" s="37"/>
      <c r="AM384" s="37"/>
      <c r="AN384" s="37"/>
      <c r="AO384" s="37"/>
      <c r="AP384" s="37"/>
      <c r="AQ384" s="37"/>
      <c r="AR384" s="37"/>
      <c r="AS384" s="37"/>
      <c r="AT384" s="37"/>
      <c r="AU384" s="37"/>
      <c r="AV384" s="37"/>
      <c r="AW384" s="37"/>
      <c r="AX384" s="37"/>
      <c r="AY384" s="37"/>
      <c r="AZ384" s="37"/>
      <c r="BA384" s="37"/>
      <c r="BB384" s="37"/>
      <c r="BC384" s="197"/>
      <c r="BD384" s="37"/>
      <c r="BE384" s="198"/>
    </row>
    <row r="385" spans="1:57" ht="15.75">
      <c r="A385" s="65"/>
      <c r="B385" s="37"/>
      <c r="C385" s="40"/>
      <c r="D385" s="39"/>
      <c r="E385" s="39"/>
      <c r="F385" s="39"/>
      <c r="G385" s="40"/>
      <c r="H385" s="40"/>
      <c r="I385" s="40"/>
      <c r="J385" s="40"/>
      <c r="K385" s="40"/>
      <c r="L385" s="40"/>
      <c r="M385" s="40"/>
      <c r="N385" s="40"/>
      <c r="O385" s="40"/>
      <c r="P385" s="40"/>
      <c r="Q385" s="40"/>
      <c r="R385" s="37"/>
      <c r="S385" s="37"/>
      <c r="T385" s="37"/>
      <c r="U385" s="37"/>
      <c r="V385" s="37"/>
      <c r="W385" s="37"/>
      <c r="X385" s="37"/>
      <c r="Y385" s="37"/>
      <c r="Z385" s="37"/>
      <c r="AA385"/>
      <c r="AB385"/>
      <c r="AC385"/>
      <c r="AD385"/>
      <c r="AE385" s="37"/>
      <c r="AF385" s="37"/>
      <c r="AG385" s="37"/>
      <c r="AH385" s="37"/>
      <c r="AI385" s="37"/>
      <c r="AJ385" s="37"/>
      <c r="AK385" s="37"/>
      <c r="AL385" s="37"/>
      <c r="AM385" s="37"/>
      <c r="AN385" s="37"/>
      <c r="AO385" s="37"/>
      <c r="AP385" s="37"/>
      <c r="AQ385" s="37"/>
      <c r="AR385" s="37"/>
      <c r="AS385" s="37"/>
      <c r="AT385" s="37"/>
      <c r="AU385" s="37"/>
      <c r="AV385" s="37"/>
      <c r="AW385" s="37"/>
      <c r="AX385" s="37"/>
      <c r="AY385" s="37"/>
      <c r="AZ385" s="37"/>
      <c r="BA385" s="37"/>
      <c r="BB385" s="37"/>
      <c r="BC385" s="197"/>
      <c r="BD385" s="37"/>
      <c r="BE385" s="198"/>
    </row>
    <row r="386" spans="1:57" ht="15.75">
      <c r="A386" s="65"/>
      <c r="B386" s="37"/>
      <c r="C386" s="40"/>
      <c r="D386" s="39"/>
      <c r="E386" s="39"/>
      <c r="F386" s="39"/>
      <c r="G386" s="40"/>
      <c r="H386" s="40"/>
      <c r="I386" s="40"/>
      <c r="J386" s="40"/>
      <c r="K386" s="40"/>
      <c r="L386" s="40"/>
      <c r="M386" s="40"/>
      <c r="N386" s="40"/>
      <c r="O386" s="40"/>
      <c r="P386" s="40"/>
      <c r="Q386" s="40"/>
      <c r="R386" s="37"/>
      <c r="S386" s="37"/>
      <c r="T386" s="37"/>
      <c r="U386" s="37"/>
      <c r="V386" s="37"/>
      <c r="W386" s="37"/>
      <c r="X386" s="37"/>
      <c r="Y386" s="37"/>
      <c r="Z386" s="37"/>
      <c r="AA386"/>
      <c r="AB386"/>
      <c r="AC386"/>
      <c r="AD386"/>
      <c r="AE386" s="37"/>
      <c r="AF386" s="37"/>
      <c r="AG386" s="37"/>
      <c r="AH386" s="37"/>
      <c r="AI386" s="37"/>
      <c r="AJ386" s="37"/>
      <c r="AK386" s="37"/>
      <c r="AL386" s="37"/>
      <c r="AM386" s="37"/>
      <c r="AN386" s="37"/>
      <c r="AO386" s="37"/>
      <c r="AP386" s="37"/>
      <c r="AQ386" s="37"/>
      <c r="AR386" s="37"/>
      <c r="AS386" s="37"/>
      <c r="AT386" s="37"/>
      <c r="AU386" s="37"/>
      <c r="AV386" s="37"/>
      <c r="AW386" s="37"/>
      <c r="AX386" s="37"/>
      <c r="AY386" s="37"/>
      <c r="AZ386" s="37"/>
      <c r="BA386" s="37"/>
      <c r="BB386" s="37"/>
      <c r="BC386" s="197"/>
      <c r="BD386" s="37"/>
      <c r="BE386" s="198"/>
    </row>
    <row r="387" spans="1:57" ht="15.75">
      <c r="A387" s="65"/>
      <c r="B387" s="37"/>
      <c r="C387" s="40"/>
      <c r="D387" s="39"/>
      <c r="E387" s="39"/>
      <c r="F387" s="39"/>
      <c r="G387" s="40"/>
      <c r="H387" s="40"/>
      <c r="I387" s="40"/>
      <c r="J387" s="40"/>
      <c r="K387" s="40"/>
      <c r="L387" s="40"/>
      <c r="M387" s="40"/>
      <c r="N387" s="40"/>
      <c r="O387" s="40"/>
      <c r="P387" s="40"/>
      <c r="Q387" s="40"/>
      <c r="R387" s="37"/>
      <c r="S387" s="37"/>
      <c r="T387" s="37"/>
      <c r="U387" s="37"/>
      <c r="V387" s="37"/>
      <c r="W387" s="37"/>
      <c r="X387" s="37"/>
      <c r="Y387" s="37"/>
      <c r="Z387" s="37"/>
      <c r="AA387"/>
      <c r="AB387"/>
      <c r="AC387"/>
      <c r="AD387"/>
      <c r="AE387" s="37"/>
      <c r="AF387" s="37"/>
      <c r="AG387" s="37"/>
      <c r="AH387" s="37"/>
      <c r="AI387" s="37"/>
      <c r="AJ387" s="37"/>
      <c r="AK387" s="37"/>
      <c r="AL387" s="37"/>
      <c r="AM387" s="37"/>
      <c r="AN387" s="37"/>
      <c r="AO387" s="37"/>
      <c r="AP387" s="37"/>
      <c r="AQ387" s="37"/>
      <c r="AR387" s="37"/>
      <c r="AS387" s="37"/>
      <c r="AT387" s="37"/>
      <c r="AU387" s="37"/>
      <c r="AV387" s="37"/>
      <c r="AW387" s="37"/>
      <c r="AX387" s="37"/>
      <c r="AY387" s="37"/>
      <c r="AZ387" s="37"/>
      <c r="BA387" s="37"/>
      <c r="BB387" s="37"/>
      <c r="BC387" s="197"/>
      <c r="BD387" s="37"/>
      <c r="BE387" s="198"/>
    </row>
    <row r="388" spans="1:57" ht="15.75">
      <c r="A388" s="65"/>
      <c r="B388" s="37"/>
      <c r="C388" s="40"/>
      <c r="D388" s="39"/>
      <c r="E388" s="39"/>
      <c r="F388" s="39"/>
      <c r="G388" s="40"/>
      <c r="H388" s="40"/>
      <c r="I388" s="40"/>
      <c r="J388" s="40"/>
      <c r="K388" s="40"/>
      <c r="L388" s="40"/>
      <c r="M388" s="40"/>
      <c r="N388" s="40"/>
      <c r="O388" s="40"/>
      <c r="P388" s="40"/>
      <c r="Q388" s="40"/>
      <c r="R388" s="37"/>
      <c r="S388" s="37"/>
      <c r="T388" s="37"/>
      <c r="U388" s="37"/>
      <c r="V388" s="37"/>
      <c r="W388" s="37"/>
      <c r="X388" s="37"/>
      <c r="Y388" s="37"/>
      <c r="Z388" s="37"/>
      <c r="AA388"/>
      <c r="AB388"/>
      <c r="AC388"/>
      <c r="AD388"/>
      <c r="AE388" s="37"/>
      <c r="AF388" s="37"/>
      <c r="AG388" s="37"/>
      <c r="AH388" s="37"/>
      <c r="AI388" s="37"/>
      <c r="AJ388" s="37"/>
      <c r="AK388" s="37"/>
      <c r="AL388" s="37"/>
      <c r="AM388" s="37"/>
      <c r="AN388" s="37"/>
      <c r="AO388" s="37"/>
      <c r="AP388" s="37"/>
      <c r="AQ388" s="37"/>
      <c r="AR388" s="37"/>
      <c r="AS388" s="37"/>
      <c r="AT388" s="37"/>
      <c r="AU388" s="37"/>
      <c r="AV388" s="37"/>
      <c r="AW388" s="37"/>
      <c r="AX388" s="37"/>
      <c r="AY388" s="37"/>
      <c r="AZ388" s="37"/>
      <c r="BA388" s="37"/>
      <c r="BB388" s="37"/>
      <c r="BC388" s="197"/>
      <c r="BD388" s="37"/>
      <c r="BE388" s="198"/>
    </row>
    <row r="389" spans="1:57" ht="15.75">
      <c r="A389" s="65"/>
      <c r="B389" s="37"/>
      <c r="C389" s="40"/>
      <c r="D389" s="39"/>
      <c r="E389" s="39"/>
      <c r="F389" s="39"/>
      <c r="G389" s="40"/>
      <c r="H389" s="40"/>
      <c r="I389" s="40"/>
      <c r="J389" s="40"/>
      <c r="K389" s="40"/>
      <c r="L389" s="40"/>
      <c r="M389" s="40"/>
      <c r="N389" s="40"/>
      <c r="O389" s="40"/>
      <c r="P389" s="40"/>
      <c r="Q389" s="40"/>
      <c r="R389" s="37"/>
      <c r="S389" s="37"/>
      <c r="T389" s="37"/>
      <c r="U389" s="37"/>
      <c r="V389" s="37"/>
      <c r="W389" s="37"/>
      <c r="X389" s="37"/>
      <c r="Y389" s="37"/>
      <c r="Z389" s="37"/>
      <c r="AA389"/>
      <c r="AB389"/>
      <c r="AC389"/>
      <c r="AD389"/>
      <c r="AE389" s="37"/>
      <c r="AF389" s="37"/>
      <c r="AG389" s="37"/>
      <c r="AH389" s="37"/>
      <c r="AI389" s="37"/>
      <c r="AJ389" s="37"/>
      <c r="AK389" s="37"/>
      <c r="AL389" s="37"/>
      <c r="AM389" s="37"/>
      <c r="AN389" s="37"/>
      <c r="AO389" s="37"/>
      <c r="AP389" s="37"/>
      <c r="AQ389" s="37"/>
      <c r="AR389" s="37"/>
      <c r="AS389" s="37"/>
      <c r="AT389" s="37"/>
      <c r="AU389" s="37"/>
      <c r="AV389" s="37"/>
      <c r="AW389" s="37"/>
      <c r="AX389" s="37"/>
      <c r="AY389" s="37"/>
      <c r="AZ389" s="37"/>
      <c r="BA389" s="37"/>
      <c r="BB389" s="37"/>
      <c r="BC389" s="197"/>
      <c r="BD389" s="37"/>
      <c r="BE389" s="198"/>
    </row>
    <row r="390" spans="1:57" ht="15.75">
      <c r="A390" s="65"/>
      <c r="B390" s="37"/>
      <c r="C390" s="40"/>
      <c r="D390" s="39"/>
      <c r="E390" s="39"/>
      <c r="F390" s="39"/>
      <c r="G390" s="40"/>
      <c r="H390" s="40"/>
      <c r="I390" s="40"/>
      <c r="J390" s="40"/>
      <c r="K390" s="40"/>
      <c r="L390" s="40"/>
      <c r="M390" s="40"/>
      <c r="N390" s="40"/>
      <c r="O390" s="40"/>
      <c r="P390" s="40"/>
      <c r="Q390" s="40"/>
      <c r="R390" s="37"/>
      <c r="S390" s="37"/>
      <c r="T390" s="37"/>
      <c r="U390" s="37"/>
      <c r="V390" s="37"/>
      <c r="W390" s="37"/>
      <c r="X390" s="37"/>
      <c r="Y390" s="37"/>
      <c r="Z390" s="37"/>
      <c r="AA390"/>
      <c r="AB390"/>
      <c r="AC390"/>
      <c r="AD390"/>
      <c r="AE390" s="37"/>
      <c r="AF390" s="37"/>
      <c r="AG390" s="37"/>
      <c r="AH390" s="37"/>
      <c r="AI390" s="37"/>
      <c r="AJ390" s="37"/>
      <c r="AK390" s="37"/>
      <c r="AL390" s="37"/>
      <c r="AM390" s="37"/>
      <c r="AN390" s="37"/>
      <c r="AO390" s="37"/>
      <c r="AP390" s="37"/>
      <c r="AQ390" s="37"/>
      <c r="AR390" s="37"/>
      <c r="AS390" s="37"/>
      <c r="AT390" s="37"/>
      <c r="AU390" s="37"/>
      <c r="AV390" s="37"/>
      <c r="AW390" s="37"/>
      <c r="AX390" s="37"/>
      <c r="AY390" s="37"/>
      <c r="AZ390" s="37"/>
      <c r="BA390" s="37"/>
      <c r="BB390" s="37"/>
      <c r="BC390" s="197"/>
      <c r="BD390" s="37"/>
      <c r="BE390" s="198"/>
    </row>
    <row r="391" spans="1:57" ht="15.75">
      <c r="A391" s="65"/>
      <c r="B391" s="37"/>
      <c r="C391" s="40"/>
      <c r="D391" s="39"/>
      <c r="E391" s="39"/>
      <c r="F391" s="39"/>
      <c r="G391" s="40"/>
      <c r="H391" s="40"/>
      <c r="I391" s="40"/>
      <c r="J391" s="40"/>
      <c r="K391" s="40"/>
      <c r="L391" s="40"/>
      <c r="M391" s="40"/>
      <c r="N391" s="40"/>
      <c r="O391" s="40"/>
      <c r="P391" s="40"/>
      <c r="Q391" s="40"/>
      <c r="R391" s="37"/>
      <c r="S391" s="37"/>
      <c r="T391" s="37"/>
      <c r="U391" s="37"/>
      <c r="V391" s="37"/>
      <c r="W391" s="37"/>
      <c r="X391" s="37"/>
      <c r="Y391" s="37"/>
      <c r="Z391" s="37"/>
      <c r="AA391"/>
      <c r="AB391"/>
      <c r="AC391"/>
      <c r="AD391"/>
      <c r="AE391" s="37"/>
      <c r="AF391" s="37"/>
      <c r="AG391" s="37"/>
      <c r="AH391" s="37"/>
      <c r="AI391" s="37"/>
      <c r="AJ391" s="37"/>
      <c r="AK391" s="37"/>
      <c r="AL391" s="37"/>
      <c r="AM391" s="37"/>
      <c r="AN391" s="37"/>
      <c r="AO391" s="37"/>
      <c r="AP391" s="37"/>
      <c r="AQ391" s="37"/>
      <c r="AR391" s="37"/>
      <c r="AS391" s="37"/>
      <c r="AT391" s="37"/>
      <c r="AU391" s="37"/>
      <c r="AV391" s="37"/>
      <c r="AW391" s="37"/>
      <c r="AX391" s="37"/>
      <c r="AY391" s="37"/>
      <c r="AZ391" s="37"/>
      <c r="BA391" s="37"/>
      <c r="BB391" s="37"/>
      <c r="BC391" s="197"/>
      <c r="BD391" s="37"/>
      <c r="BE391" s="198"/>
    </row>
    <row r="392" spans="1:57" ht="15.75">
      <c r="A392" s="65"/>
      <c r="B392" s="37"/>
      <c r="C392" s="40"/>
      <c r="D392" s="39"/>
      <c r="E392" s="39"/>
      <c r="F392" s="39"/>
      <c r="G392" s="40"/>
      <c r="H392" s="40"/>
      <c r="I392" s="40"/>
      <c r="J392" s="40"/>
      <c r="K392" s="40"/>
      <c r="L392" s="40"/>
      <c r="M392" s="40"/>
      <c r="N392" s="40"/>
      <c r="O392" s="40"/>
      <c r="P392" s="40"/>
      <c r="Q392" s="40"/>
      <c r="R392" s="37"/>
      <c r="S392" s="37"/>
      <c r="T392" s="37"/>
      <c r="U392" s="37"/>
      <c r="V392" s="37"/>
      <c r="W392" s="37"/>
      <c r="X392" s="37"/>
      <c r="Y392" s="37"/>
      <c r="Z392" s="37"/>
      <c r="AA392"/>
      <c r="AB392"/>
      <c r="AC392"/>
      <c r="AD392"/>
      <c r="AE392" s="37"/>
      <c r="AF392" s="37"/>
      <c r="AG392" s="37"/>
      <c r="AH392" s="37"/>
      <c r="AI392" s="37"/>
      <c r="AJ392" s="37"/>
      <c r="AK392" s="37"/>
      <c r="AL392" s="37"/>
      <c r="AM392" s="37"/>
      <c r="AN392" s="37"/>
      <c r="AO392" s="37"/>
      <c r="AP392" s="37"/>
      <c r="AQ392" s="37"/>
      <c r="AR392" s="37"/>
      <c r="AS392" s="37"/>
      <c r="AT392" s="37"/>
      <c r="AU392" s="37"/>
      <c r="AV392" s="37"/>
      <c r="AW392" s="37"/>
      <c r="AX392" s="37"/>
      <c r="AY392" s="37"/>
      <c r="AZ392" s="37"/>
      <c r="BA392" s="37"/>
      <c r="BB392" s="37"/>
      <c r="BC392" s="197"/>
      <c r="BD392" s="37"/>
      <c r="BE392" s="198"/>
    </row>
    <row r="393" spans="1:57" ht="15.75">
      <c r="A393" s="65"/>
      <c r="B393" s="37"/>
      <c r="C393" s="40"/>
      <c r="D393" s="39"/>
      <c r="E393" s="39"/>
      <c r="F393" s="39"/>
      <c r="G393" s="40"/>
      <c r="H393" s="40"/>
      <c r="I393" s="40"/>
      <c r="J393" s="40"/>
      <c r="K393" s="40"/>
      <c r="L393" s="40"/>
      <c r="M393" s="40"/>
      <c r="N393" s="40"/>
      <c r="O393" s="40"/>
      <c r="P393" s="40"/>
      <c r="Q393" s="40"/>
      <c r="R393" s="37"/>
      <c r="S393" s="37"/>
      <c r="T393" s="37"/>
      <c r="U393" s="37"/>
      <c r="V393" s="37"/>
      <c r="W393" s="37"/>
      <c r="X393" s="37"/>
      <c r="Y393" s="37"/>
      <c r="Z393" s="37"/>
      <c r="AA393"/>
      <c r="AB393"/>
      <c r="AC393"/>
      <c r="AD393"/>
      <c r="AE393" s="37"/>
      <c r="AF393" s="37"/>
      <c r="AG393" s="37"/>
      <c r="AH393" s="37"/>
      <c r="AI393" s="37"/>
      <c r="AJ393" s="37"/>
      <c r="AK393" s="37"/>
      <c r="AL393" s="37"/>
      <c r="AM393" s="37"/>
      <c r="AN393" s="37"/>
      <c r="AO393" s="37"/>
      <c r="AP393" s="37"/>
      <c r="AQ393" s="37"/>
      <c r="AR393" s="37"/>
      <c r="AS393" s="37"/>
      <c r="AT393" s="37"/>
      <c r="AU393" s="37"/>
      <c r="AV393" s="37"/>
      <c r="AW393" s="37"/>
      <c r="AX393" s="37"/>
      <c r="AY393" s="37"/>
      <c r="AZ393" s="37"/>
      <c r="BA393" s="37"/>
      <c r="BB393" s="37"/>
      <c r="BC393" s="197"/>
      <c r="BD393" s="37"/>
      <c r="BE393" s="198"/>
    </row>
    <row r="394" spans="1:57" ht="15.75">
      <c r="A394" s="65"/>
      <c r="B394" s="37"/>
      <c r="C394" s="40"/>
      <c r="D394" s="39"/>
      <c r="E394" s="39"/>
      <c r="F394" s="39"/>
      <c r="G394" s="40"/>
      <c r="H394" s="40"/>
      <c r="I394" s="40"/>
      <c r="J394" s="40"/>
      <c r="K394" s="40"/>
      <c r="L394" s="40"/>
      <c r="M394" s="40"/>
      <c r="N394" s="40"/>
      <c r="O394" s="40"/>
      <c r="P394" s="40"/>
      <c r="Q394" s="40"/>
      <c r="R394" s="37"/>
      <c r="S394" s="37"/>
      <c r="T394" s="37"/>
      <c r="U394" s="37"/>
      <c r="V394" s="37"/>
      <c r="W394" s="37"/>
      <c r="X394" s="37"/>
      <c r="Y394" s="37"/>
      <c r="Z394" s="37"/>
      <c r="AA394"/>
      <c r="AB394"/>
      <c r="AC394"/>
      <c r="AD394"/>
      <c r="AE394" s="37"/>
      <c r="AF394" s="37"/>
      <c r="AG394" s="37"/>
      <c r="AH394" s="37"/>
      <c r="AI394" s="37"/>
      <c r="AJ394" s="37"/>
      <c r="AK394" s="37"/>
      <c r="AL394" s="37"/>
      <c r="AM394" s="37"/>
      <c r="AN394" s="37"/>
      <c r="AO394" s="37"/>
      <c r="AP394" s="37"/>
      <c r="AQ394" s="37"/>
      <c r="AR394" s="37"/>
      <c r="AS394" s="37"/>
      <c r="AT394" s="37"/>
      <c r="AU394" s="37"/>
      <c r="AV394" s="37"/>
      <c r="AW394" s="37"/>
      <c r="AX394" s="37"/>
      <c r="AY394" s="37"/>
      <c r="AZ394" s="37"/>
      <c r="BA394" s="37"/>
      <c r="BB394" s="37"/>
      <c r="BC394" s="197"/>
      <c r="BD394" s="37"/>
      <c r="BE394" s="198"/>
    </row>
    <row r="395" spans="1:57" ht="15.75">
      <c r="A395" s="65"/>
      <c r="B395" s="37"/>
      <c r="C395" s="40"/>
      <c r="D395" s="39"/>
      <c r="E395" s="39"/>
      <c r="F395" s="39"/>
      <c r="G395" s="40"/>
      <c r="H395" s="40"/>
      <c r="I395" s="40"/>
      <c r="J395" s="40"/>
      <c r="K395" s="40"/>
      <c r="L395" s="40"/>
      <c r="M395" s="40"/>
      <c r="N395" s="40"/>
      <c r="O395" s="40"/>
      <c r="P395" s="40"/>
      <c r="Q395" s="40"/>
      <c r="R395" s="37"/>
      <c r="S395" s="37"/>
      <c r="T395" s="37"/>
      <c r="U395" s="37"/>
      <c r="V395" s="37"/>
      <c r="W395" s="37"/>
      <c r="X395" s="37"/>
      <c r="Y395" s="37"/>
      <c r="Z395" s="37"/>
      <c r="AA395"/>
      <c r="AB395"/>
      <c r="AC395"/>
      <c r="AD395"/>
      <c r="AE395" s="37"/>
      <c r="AF395" s="37"/>
      <c r="AG395" s="37"/>
      <c r="AH395" s="37"/>
      <c r="AI395" s="37"/>
      <c r="AJ395" s="37"/>
      <c r="AK395" s="37"/>
      <c r="AL395" s="37"/>
      <c r="AM395" s="37"/>
      <c r="AN395" s="37"/>
      <c r="AO395" s="37"/>
      <c r="AP395" s="37"/>
      <c r="AQ395" s="37"/>
      <c r="AR395" s="37"/>
      <c r="AS395" s="37"/>
      <c r="AT395" s="37"/>
      <c r="AU395" s="37"/>
      <c r="AV395" s="37"/>
      <c r="AW395" s="37"/>
      <c r="AX395" s="37"/>
      <c r="AY395" s="37"/>
      <c r="AZ395" s="37"/>
      <c r="BA395" s="37"/>
      <c r="BB395" s="37"/>
      <c r="BC395" s="197"/>
      <c r="BD395" s="37"/>
      <c r="BE395" s="198"/>
    </row>
    <row r="396" spans="1:57" ht="15.75">
      <c r="A396" s="65"/>
      <c r="B396" s="37"/>
      <c r="C396" s="40"/>
      <c r="D396" s="39"/>
      <c r="E396" s="39"/>
      <c r="F396" s="39"/>
      <c r="G396" s="40"/>
      <c r="H396" s="40"/>
      <c r="I396" s="40"/>
      <c r="J396" s="40"/>
      <c r="K396" s="40"/>
      <c r="L396" s="40"/>
      <c r="M396" s="40"/>
      <c r="N396" s="40"/>
      <c r="O396" s="40"/>
      <c r="P396" s="40"/>
      <c r="Q396" s="40"/>
      <c r="R396" s="37"/>
      <c r="S396" s="37"/>
      <c r="T396" s="37"/>
      <c r="U396" s="37"/>
      <c r="V396" s="37"/>
      <c r="W396" s="37"/>
      <c r="X396" s="37"/>
      <c r="Y396" s="37"/>
      <c r="Z396" s="37"/>
      <c r="AA396"/>
      <c r="AB396"/>
      <c r="AC396"/>
      <c r="AD396"/>
      <c r="AE396" s="37"/>
      <c r="AF396" s="37"/>
      <c r="AG396" s="37"/>
      <c r="AH396" s="37"/>
      <c r="AI396" s="37"/>
      <c r="AJ396" s="37"/>
      <c r="AK396" s="37"/>
      <c r="AL396" s="37"/>
      <c r="AM396" s="37"/>
      <c r="AN396" s="37"/>
      <c r="AO396" s="37"/>
      <c r="AP396" s="37"/>
      <c r="AQ396" s="37"/>
      <c r="AR396" s="37"/>
      <c r="AS396" s="37"/>
      <c r="AT396" s="37"/>
      <c r="AU396" s="37"/>
      <c r="AV396" s="37"/>
      <c r="AW396" s="37"/>
      <c r="AX396" s="37"/>
      <c r="AY396" s="37"/>
      <c r="AZ396" s="37"/>
      <c r="BA396" s="37"/>
      <c r="BB396" s="37"/>
      <c r="BC396" s="197"/>
      <c r="BD396" s="37"/>
      <c r="BE396" s="198"/>
    </row>
    <row r="397" spans="1:57" ht="15.75">
      <c r="A397" s="65"/>
      <c r="B397" s="37"/>
      <c r="C397" s="40"/>
      <c r="D397" s="39"/>
      <c r="E397" s="39"/>
      <c r="F397" s="39"/>
      <c r="G397" s="40"/>
      <c r="H397" s="40"/>
      <c r="I397" s="40"/>
      <c r="J397" s="40"/>
      <c r="K397" s="40"/>
      <c r="L397" s="40"/>
      <c r="M397" s="40"/>
      <c r="N397" s="40"/>
      <c r="O397" s="40"/>
      <c r="P397" s="40"/>
      <c r="Q397" s="40"/>
      <c r="R397" s="37"/>
      <c r="S397" s="37"/>
      <c r="T397" s="37"/>
      <c r="U397" s="37"/>
      <c r="V397" s="37"/>
      <c r="W397" s="37"/>
      <c r="X397" s="37"/>
      <c r="Y397" s="37"/>
      <c r="Z397" s="37"/>
      <c r="AA397"/>
      <c r="AB397"/>
      <c r="AC397"/>
      <c r="AD397"/>
      <c r="AE397" s="37"/>
      <c r="AF397" s="37"/>
      <c r="AG397" s="37"/>
      <c r="AH397" s="37"/>
      <c r="AI397" s="37"/>
      <c r="AJ397" s="37"/>
      <c r="AK397" s="37"/>
      <c r="AL397" s="37"/>
      <c r="AM397" s="37"/>
      <c r="AN397" s="37"/>
      <c r="AO397" s="37"/>
      <c r="AP397" s="37"/>
      <c r="AQ397" s="37"/>
      <c r="AR397" s="37"/>
      <c r="AS397" s="37"/>
      <c r="AT397" s="37"/>
      <c r="AU397" s="37"/>
      <c r="AV397" s="37"/>
      <c r="AW397" s="37"/>
      <c r="AX397" s="37"/>
      <c r="AY397" s="37"/>
      <c r="AZ397" s="37"/>
      <c r="BA397" s="37"/>
      <c r="BB397" s="37"/>
      <c r="BC397" s="197"/>
      <c r="BD397" s="37"/>
      <c r="BE397" s="198"/>
    </row>
    <row r="398" spans="1:57" ht="15.75">
      <c r="A398" s="65"/>
      <c r="B398" s="37"/>
      <c r="C398" s="40"/>
      <c r="D398" s="39"/>
      <c r="E398" s="39"/>
      <c r="F398" s="39"/>
      <c r="G398" s="40"/>
      <c r="H398" s="40"/>
      <c r="I398" s="40"/>
      <c r="J398" s="40"/>
      <c r="K398" s="40"/>
      <c r="L398" s="40"/>
      <c r="M398" s="40"/>
      <c r="N398" s="40"/>
      <c r="O398" s="40"/>
      <c r="P398" s="40"/>
      <c r="Q398" s="40"/>
      <c r="R398" s="37"/>
      <c r="S398" s="37"/>
      <c r="T398" s="37"/>
      <c r="U398" s="37"/>
      <c r="V398" s="37"/>
      <c r="W398" s="37"/>
      <c r="X398" s="37"/>
      <c r="Y398" s="37"/>
      <c r="Z398" s="37"/>
      <c r="AA398"/>
      <c r="AB398"/>
      <c r="AC398"/>
      <c r="AD398"/>
      <c r="AE398" s="37"/>
      <c r="AF398" s="37"/>
      <c r="AG398" s="37"/>
      <c r="AH398" s="37"/>
      <c r="AI398" s="37"/>
      <c r="AJ398" s="37"/>
      <c r="AK398" s="37"/>
      <c r="AL398" s="37"/>
      <c r="AM398" s="37"/>
      <c r="AN398" s="37"/>
      <c r="AO398" s="37"/>
      <c r="AP398" s="37"/>
      <c r="AQ398" s="37"/>
      <c r="AR398" s="37"/>
      <c r="AS398" s="37"/>
      <c r="AT398" s="37"/>
      <c r="AU398" s="37"/>
      <c r="AV398" s="37"/>
      <c r="AW398" s="37"/>
      <c r="AX398" s="37"/>
      <c r="AY398" s="37"/>
      <c r="AZ398" s="37"/>
      <c r="BA398" s="37"/>
      <c r="BB398" s="37"/>
      <c r="BC398" s="197"/>
      <c r="BD398" s="37"/>
      <c r="BE398" s="198"/>
    </row>
    <row r="399" spans="1:57" ht="15.75">
      <c r="A399" s="65"/>
      <c r="B399" s="37"/>
      <c r="C399" s="40"/>
      <c r="D399" s="39"/>
      <c r="E399" s="39"/>
      <c r="F399" s="39"/>
      <c r="G399" s="40"/>
      <c r="H399" s="40"/>
      <c r="I399" s="40"/>
      <c r="J399" s="40"/>
      <c r="K399" s="40"/>
      <c r="L399" s="40"/>
      <c r="M399" s="40"/>
      <c r="N399" s="40"/>
      <c r="O399" s="40"/>
      <c r="P399" s="40"/>
      <c r="Q399" s="40"/>
      <c r="R399" s="37"/>
      <c r="S399" s="37"/>
      <c r="T399" s="37"/>
      <c r="U399" s="37"/>
      <c r="V399" s="37"/>
      <c r="W399" s="37"/>
      <c r="X399" s="37"/>
      <c r="Y399" s="37"/>
      <c r="Z399" s="37"/>
      <c r="AA399"/>
      <c r="AB399"/>
      <c r="AC399"/>
      <c r="AD399"/>
      <c r="AE399" s="37"/>
      <c r="AF399" s="37"/>
      <c r="AG399" s="37"/>
      <c r="AH399" s="37"/>
      <c r="AI399" s="37"/>
      <c r="AJ399" s="37"/>
      <c r="AK399" s="37"/>
      <c r="AL399" s="37"/>
      <c r="AM399" s="37"/>
      <c r="AN399" s="37"/>
      <c r="AO399" s="37"/>
      <c r="AP399" s="37"/>
      <c r="AQ399" s="37"/>
      <c r="AR399" s="37"/>
      <c r="AS399" s="37"/>
      <c r="AT399" s="37"/>
      <c r="AU399" s="37"/>
      <c r="AV399" s="37"/>
      <c r="AW399" s="37"/>
      <c r="AX399" s="37"/>
      <c r="AY399" s="37"/>
      <c r="AZ399" s="37"/>
      <c r="BA399" s="37"/>
      <c r="BB399" s="37"/>
      <c r="BC399" s="197"/>
      <c r="BD399" s="37"/>
      <c r="BE399" s="198"/>
    </row>
    <row r="400" spans="1:57" ht="15.75">
      <c r="A400" s="65"/>
      <c r="B400" s="37"/>
      <c r="C400" s="40"/>
      <c r="D400" s="39"/>
      <c r="E400" s="39"/>
      <c r="F400" s="39"/>
      <c r="G400" s="40"/>
      <c r="H400" s="40"/>
      <c r="I400" s="40"/>
      <c r="J400" s="40"/>
      <c r="K400" s="40"/>
      <c r="L400" s="40"/>
      <c r="M400" s="40"/>
      <c r="N400" s="40"/>
      <c r="O400" s="40"/>
      <c r="P400" s="40"/>
      <c r="Q400" s="40"/>
      <c r="R400" s="37"/>
      <c r="S400" s="37"/>
      <c r="T400" s="37"/>
      <c r="U400" s="37"/>
      <c r="V400" s="37"/>
      <c r="W400" s="37"/>
      <c r="X400" s="37"/>
      <c r="Y400" s="37"/>
      <c r="Z400" s="37"/>
      <c r="AA400"/>
      <c r="AB400"/>
      <c r="AC400"/>
      <c r="AD400"/>
      <c r="AE400" s="37"/>
      <c r="AF400" s="37"/>
      <c r="AG400" s="37"/>
      <c r="AH400" s="37"/>
      <c r="AI400" s="37"/>
      <c r="AJ400" s="37"/>
      <c r="AK400" s="37"/>
      <c r="AL400" s="37"/>
      <c r="AM400" s="37"/>
      <c r="AN400" s="37"/>
      <c r="AO400" s="37"/>
      <c r="AP400" s="37"/>
      <c r="AQ400" s="37"/>
      <c r="AR400" s="37"/>
      <c r="AS400" s="37"/>
      <c r="AT400" s="37"/>
      <c r="AU400" s="37"/>
      <c r="AV400" s="37"/>
      <c r="AW400" s="37"/>
      <c r="AX400" s="37"/>
      <c r="AY400" s="37"/>
      <c r="AZ400" s="37"/>
      <c r="BA400" s="37"/>
      <c r="BB400" s="37"/>
      <c r="BC400" s="197"/>
      <c r="BD400" s="37"/>
      <c r="BE400" s="198"/>
    </row>
    <row r="401" spans="1:57" ht="15.75">
      <c r="A401" s="65"/>
      <c r="B401" s="37"/>
      <c r="C401" s="40"/>
      <c r="D401" s="39"/>
      <c r="E401" s="39"/>
      <c r="F401" s="39"/>
      <c r="G401" s="40"/>
      <c r="H401" s="40"/>
      <c r="I401" s="40"/>
      <c r="J401" s="40"/>
      <c r="K401" s="40"/>
      <c r="L401" s="40"/>
      <c r="M401" s="40"/>
      <c r="N401" s="40"/>
      <c r="O401" s="40"/>
      <c r="P401" s="40"/>
      <c r="Q401" s="40"/>
      <c r="R401" s="37"/>
      <c r="S401" s="37"/>
      <c r="T401" s="37"/>
      <c r="U401" s="37"/>
      <c r="V401" s="37"/>
      <c r="W401" s="37"/>
      <c r="X401" s="37"/>
      <c r="Y401" s="37"/>
      <c r="Z401" s="37"/>
      <c r="AA401"/>
      <c r="AB401"/>
      <c r="AC401"/>
      <c r="AD401"/>
      <c r="AE401" s="37"/>
      <c r="AF401" s="37"/>
      <c r="AG401" s="37"/>
      <c r="AH401" s="37"/>
      <c r="AI401" s="37"/>
      <c r="AJ401" s="37"/>
      <c r="AK401" s="37"/>
      <c r="AL401" s="37"/>
      <c r="AM401" s="37"/>
      <c r="AN401" s="37"/>
      <c r="AO401" s="37"/>
      <c r="AP401" s="37"/>
      <c r="AQ401" s="37"/>
      <c r="AR401" s="37"/>
      <c r="AS401" s="37"/>
      <c r="AT401" s="37"/>
      <c r="AU401" s="37"/>
      <c r="AV401" s="37"/>
      <c r="AW401" s="37"/>
      <c r="AX401" s="37"/>
      <c r="AY401" s="37"/>
      <c r="AZ401" s="37"/>
      <c r="BA401" s="37"/>
      <c r="BB401" s="37"/>
      <c r="BC401" s="197"/>
      <c r="BD401" s="37"/>
      <c r="BE401" s="198"/>
    </row>
    <row r="402" spans="1:57" ht="15.75">
      <c r="A402" s="65"/>
      <c r="B402" s="37"/>
      <c r="C402" s="40"/>
      <c r="D402" s="39"/>
      <c r="E402" s="39"/>
      <c r="F402" s="39"/>
      <c r="G402" s="40"/>
      <c r="H402" s="40"/>
      <c r="I402" s="40"/>
      <c r="J402" s="40"/>
      <c r="K402" s="40"/>
      <c r="L402" s="40"/>
      <c r="M402" s="40"/>
      <c r="N402" s="40"/>
      <c r="O402" s="40"/>
      <c r="P402" s="40"/>
      <c r="Q402" s="40"/>
      <c r="R402" s="37"/>
      <c r="S402" s="37"/>
      <c r="T402" s="37"/>
      <c r="U402" s="37"/>
      <c r="V402" s="37"/>
      <c r="W402" s="37"/>
      <c r="X402" s="37"/>
      <c r="Y402" s="37"/>
      <c r="Z402" s="37"/>
      <c r="AA402"/>
      <c r="AB402"/>
      <c r="AC402"/>
      <c r="AD402"/>
      <c r="AE402" s="37"/>
      <c r="AF402" s="37"/>
      <c r="AG402" s="37"/>
      <c r="AH402" s="37"/>
      <c r="AI402" s="37"/>
      <c r="AJ402" s="37"/>
      <c r="AK402" s="37"/>
      <c r="AL402" s="37"/>
      <c r="AM402" s="37"/>
      <c r="AN402" s="37"/>
      <c r="AO402" s="37"/>
      <c r="AP402" s="37"/>
      <c r="AQ402" s="37"/>
      <c r="AR402" s="37"/>
      <c r="AS402" s="37"/>
      <c r="AT402" s="37"/>
      <c r="AU402" s="37"/>
      <c r="AV402" s="37"/>
      <c r="AW402" s="37"/>
      <c r="AX402" s="37"/>
      <c r="AY402" s="37"/>
      <c r="AZ402" s="37"/>
      <c r="BA402" s="37"/>
      <c r="BB402" s="37"/>
      <c r="BC402" s="197"/>
      <c r="BD402" s="37"/>
      <c r="BE402" s="198"/>
    </row>
    <row r="403" spans="1:57" ht="15.75">
      <c r="A403" s="65"/>
      <c r="B403" s="37"/>
      <c r="C403" s="40"/>
      <c r="D403" s="39"/>
      <c r="E403" s="39"/>
      <c r="F403" s="39"/>
      <c r="G403" s="40"/>
      <c r="H403" s="40"/>
      <c r="I403" s="40"/>
      <c r="J403" s="40"/>
      <c r="K403" s="40"/>
      <c r="L403" s="40"/>
      <c r="M403" s="40"/>
      <c r="N403" s="40"/>
      <c r="O403" s="40"/>
      <c r="P403" s="40"/>
      <c r="Q403" s="40"/>
      <c r="R403" s="37"/>
      <c r="S403" s="37"/>
      <c r="T403" s="37"/>
      <c r="U403" s="37"/>
      <c r="V403" s="37"/>
      <c r="W403" s="37"/>
      <c r="X403" s="37"/>
      <c r="Y403" s="37"/>
      <c r="Z403" s="37"/>
      <c r="AA403"/>
      <c r="AB403"/>
      <c r="AC403"/>
      <c r="AD403"/>
      <c r="AE403" s="37"/>
      <c r="AF403" s="37"/>
      <c r="AG403" s="37"/>
      <c r="AH403" s="37"/>
      <c r="AI403" s="37"/>
      <c r="AJ403" s="37"/>
      <c r="AK403" s="37"/>
      <c r="AL403" s="37"/>
      <c r="AM403" s="37"/>
      <c r="AN403" s="37"/>
      <c r="AO403" s="37"/>
      <c r="AP403" s="37"/>
      <c r="AQ403" s="37"/>
      <c r="AR403" s="37"/>
      <c r="AS403" s="37"/>
      <c r="AT403" s="37"/>
      <c r="AU403" s="37"/>
      <c r="AV403" s="37"/>
      <c r="AW403" s="37"/>
      <c r="AX403" s="37"/>
      <c r="AY403" s="37"/>
      <c r="AZ403" s="37"/>
      <c r="BA403" s="37"/>
      <c r="BB403" s="37"/>
      <c r="BC403" s="197"/>
      <c r="BD403" s="37"/>
      <c r="BE403" s="198"/>
    </row>
    <row r="404" spans="1:57" ht="15.75">
      <c r="A404" s="65"/>
      <c r="B404" s="37"/>
      <c r="C404" s="40"/>
      <c r="D404" s="39"/>
      <c r="E404" s="39"/>
      <c r="F404" s="39"/>
      <c r="G404" s="40"/>
      <c r="H404" s="40"/>
      <c r="I404" s="40"/>
      <c r="J404" s="40"/>
      <c r="K404" s="40"/>
      <c r="L404" s="40"/>
      <c r="M404" s="40"/>
      <c r="N404" s="40"/>
      <c r="O404" s="40"/>
      <c r="P404" s="40"/>
      <c r="Q404" s="40"/>
      <c r="R404" s="37"/>
      <c r="S404" s="37"/>
      <c r="T404" s="37"/>
      <c r="U404" s="37"/>
      <c r="V404" s="37"/>
      <c r="W404" s="37"/>
      <c r="X404" s="37"/>
      <c r="Y404" s="37"/>
      <c r="Z404" s="37"/>
      <c r="AA404"/>
      <c r="AB404"/>
      <c r="AC404"/>
      <c r="AD404"/>
      <c r="AE404" s="37"/>
      <c r="AF404" s="37"/>
      <c r="AG404" s="37"/>
      <c r="AH404" s="37"/>
      <c r="AI404" s="37"/>
      <c r="AJ404" s="37"/>
      <c r="AK404" s="37"/>
      <c r="AL404" s="37"/>
      <c r="AM404" s="37"/>
      <c r="AN404" s="37"/>
      <c r="AO404" s="37"/>
      <c r="AP404" s="37"/>
      <c r="AQ404" s="37"/>
      <c r="AR404" s="37"/>
      <c r="AS404" s="37"/>
      <c r="AT404" s="37"/>
      <c r="AU404" s="37"/>
      <c r="AV404" s="37"/>
      <c r="AW404" s="37"/>
      <c r="AX404" s="37"/>
      <c r="AY404" s="37"/>
      <c r="AZ404" s="37"/>
      <c r="BA404" s="37"/>
      <c r="BB404" s="37"/>
      <c r="BC404" s="197"/>
      <c r="BD404" s="37"/>
      <c r="BE404" s="198"/>
    </row>
    <row r="405" spans="1:57" ht="15.75">
      <c r="A405" s="65"/>
      <c r="B405" s="37"/>
      <c r="C405" s="40"/>
      <c r="D405" s="39"/>
      <c r="E405" s="39"/>
      <c r="F405" s="39"/>
      <c r="G405" s="40"/>
      <c r="H405" s="40"/>
      <c r="I405" s="40"/>
      <c r="J405" s="40"/>
      <c r="K405" s="40"/>
      <c r="L405" s="40"/>
      <c r="M405" s="40"/>
      <c r="N405" s="40"/>
      <c r="O405" s="40"/>
      <c r="P405" s="40"/>
      <c r="Q405" s="40"/>
      <c r="R405" s="37"/>
      <c r="S405" s="37"/>
      <c r="T405" s="37"/>
      <c r="U405" s="37"/>
      <c r="V405" s="37"/>
      <c r="W405" s="37"/>
      <c r="X405" s="37"/>
      <c r="Y405" s="37"/>
      <c r="Z405" s="37"/>
      <c r="AA405"/>
      <c r="AB405"/>
      <c r="AC405"/>
      <c r="AD405"/>
      <c r="AE405" s="37"/>
      <c r="AF405" s="37"/>
      <c r="AG405" s="37"/>
      <c r="AH405" s="37"/>
      <c r="AI405" s="37"/>
      <c r="AJ405" s="37"/>
      <c r="AK405" s="37"/>
      <c r="AL405" s="37"/>
      <c r="AM405" s="37"/>
      <c r="AN405" s="37"/>
      <c r="AO405" s="37"/>
      <c r="AP405" s="37"/>
      <c r="AQ405" s="37"/>
      <c r="AR405" s="37"/>
      <c r="AS405" s="37"/>
      <c r="AT405" s="37"/>
      <c r="AU405" s="37"/>
      <c r="AV405" s="37"/>
      <c r="AW405" s="37"/>
      <c r="AX405" s="37"/>
      <c r="AY405" s="37"/>
      <c r="AZ405" s="37"/>
      <c r="BA405" s="37"/>
      <c r="BB405" s="37"/>
      <c r="BC405" s="197"/>
      <c r="BD405" s="37"/>
      <c r="BE405" s="198"/>
    </row>
    <row r="406" spans="1:57" ht="15.75">
      <c r="A406" s="65"/>
      <c r="B406" s="37"/>
      <c r="C406" s="40"/>
      <c r="D406" s="39"/>
      <c r="E406" s="39"/>
      <c r="F406" s="39"/>
      <c r="G406" s="40"/>
      <c r="H406" s="40"/>
      <c r="I406" s="40"/>
      <c r="J406" s="40"/>
      <c r="K406" s="40"/>
      <c r="L406" s="40"/>
      <c r="M406" s="40"/>
      <c r="N406" s="40"/>
      <c r="O406" s="40"/>
      <c r="P406" s="40"/>
      <c r="Q406" s="40"/>
      <c r="R406" s="37"/>
      <c r="S406" s="37"/>
      <c r="T406" s="37"/>
      <c r="U406" s="37"/>
      <c r="V406" s="37"/>
      <c r="W406" s="37"/>
      <c r="X406" s="37"/>
      <c r="Y406" s="37"/>
      <c r="Z406" s="37"/>
      <c r="AA406"/>
      <c r="AB406"/>
      <c r="AC406"/>
      <c r="AD406"/>
      <c r="AE406" s="37"/>
      <c r="AF406" s="37"/>
      <c r="AG406" s="37"/>
      <c r="AH406" s="37"/>
      <c r="AI406" s="37"/>
      <c r="AJ406" s="37"/>
      <c r="AK406" s="37"/>
      <c r="AL406" s="37"/>
      <c r="AM406" s="37"/>
      <c r="AN406" s="37"/>
      <c r="AO406" s="37"/>
      <c r="AP406" s="37"/>
      <c r="AQ406" s="37"/>
      <c r="AR406" s="37"/>
      <c r="AS406" s="37"/>
      <c r="AT406" s="37"/>
      <c r="AU406" s="37"/>
      <c r="AV406" s="37"/>
      <c r="AW406" s="37"/>
      <c r="AX406" s="37"/>
      <c r="AY406" s="37"/>
      <c r="AZ406" s="37"/>
      <c r="BA406" s="37"/>
      <c r="BB406" s="37"/>
      <c r="BC406" s="197"/>
      <c r="BD406" s="37"/>
      <c r="BE406" s="198"/>
    </row>
    <row r="407" spans="1:57" ht="15.75">
      <c r="A407" s="65"/>
      <c r="B407" s="37"/>
      <c r="C407" s="40"/>
      <c r="D407" s="39"/>
      <c r="E407" s="39"/>
      <c r="F407" s="39"/>
      <c r="G407" s="40"/>
      <c r="H407" s="40"/>
      <c r="I407" s="40"/>
      <c r="J407" s="40"/>
      <c r="K407" s="40"/>
      <c r="L407" s="40"/>
      <c r="M407" s="40"/>
      <c r="N407" s="40"/>
      <c r="O407" s="40"/>
      <c r="P407" s="40"/>
      <c r="Q407" s="40"/>
      <c r="R407" s="37"/>
      <c r="S407" s="37"/>
      <c r="T407" s="37"/>
      <c r="U407" s="37"/>
      <c r="V407" s="37"/>
      <c r="W407" s="37"/>
      <c r="X407" s="37"/>
      <c r="Y407" s="37"/>
      <c r="Z407" s="37"/>
      <c r="AA407"/>
      <c r="AB407"/>
      <c r="AC407"/>
      <c r="AD407"/>
      <c r="AE407" s="37"/>
      <c r="AF407" s="37"/>
      <c r="AG407" s="37"/>
      <c r="AH407" s="37"/>
      <c r="AI407" s="37"/>
      <c r="AJ407" s="37"/>
      <c r="AK407" s="37"/>
      <c r="AL407" s="37"/>
      <c r="AM407" s="37"/>
      <c r="AN407" s="37"/>
      <c r="AO407" s="37"/>
      <c r="AP407" s="37"/>
      <c r="AQ407" s="37"/>
      <c r="AR407" s="37"/>
      <c r="AS407" s="37"/>
      <c r="AT407" s="37"/>
      <c r="AU407" s="37"/>
      <c r="AV407" s="37"/>
      <c r="AW407" s="37"/>
      <c r="AX407" s="37"/>
      <c r="AY407" s="37"/>
      <c r="AZ407" s="37"/>
      <c r="BA407" s="37"/>
      <c r="BB407" s="37"/>
      <c r="BC407" s="197"/>
      <c r="BD407" s="37"/>
      <c r="BE407" s="198"/>
    </row>
    <row r="408" spans="1:57" ht="15.75">
      <c r="A408" s="65"/>
      <c r="B408" s="37"/>
      <c r="C408" s="40"/>
      <c r="D408" s="39"/>
      <c r="E408" s="39"/>
      <c r="F408" s="39"/>
      <c r="G408" s="40"/>
      <c r="H408" s="40"/>
      <c r="I408" s="40"/>
      <c r="J408" s="40"/>
      <c r="K408" s="40"/>
      <c r="L408" s="40"/>
      <c r="M408" s="40"/>
      <c r="N408" s="40"/>
      <c r="O408" s="40"/>
      <c r="P408" s="40"/>
      <c r="Q408" s="40"/>
      <c r="R408" s="37"/>
      <c r="S408" s="37"/>
      <c r="T408" s="37"/>
      <c r="U408" s="37"/>
      <c r="V408" s="37"/>
      <c r="W408" s="37"/>
      <c r="X408" s="37"/>
      <c r="Y408" s="37"/>
      <c r="Z408" s="37"/>
      <c r="AA408"/>
      <c r="AB408"/>
      <c r="AC408"/>
      <c r="AD408"/>
      <c r="AE408" s="37"/>
      <c r="AF408" s="37"/>
      <c r="AG408" s="37"/>
      <c r="AH408" s="37"/>
      <c r="AI408" s="37"/>
      <c r="AJ408" s="37"/>
      <c r="AK408" s="37"/>
      <c r="AL408" s="37"/>
      <c r="AM408" s="37"/>
      <c r="AN408" s="37"/>
      <c r="AO408" s="37"/>
      <c r="AP408" s="37"/>
      <c r="AQ408" s="37"/>
      <c r="AR408" s="37"/>
      <c r="AS408" s="37"/>
      <c r="AT408" s="37"/>
      <c r="AU408" s="37"/>
      <c r="AV408" s="37"/>
      <c r="AW408" s="37"/>
      <c r="AX408" s="37"/>
      <c r="AY408" s="37"/>
      <c r="AZ408" s="37"/>
      <c r="BA408" s="37"/>
      <c r="BB408" s="37"/>
      <c r="BC408" s="197"/>
      <c r="BD408" s="37"/>
      <c r="BE408" s="198"/>
    </row>
    <row r="409" spans="1:57" ht="15.75">
      <c r="A409" s="65"/>
      <c r="B409" s="37"/>
      <c r="C409" s="40"/>
      <c r="D409" s="39"/>
      <c r="E409" s="39"/>
      <c r="F409" s="39"/>
      <c r="G409" s="40"/>
      <c r="H409" s="40"/>
      <c r="I409" s="40"/>
      <c r="J409" s="40"/>
      <c r="K409" s="40"/>
      <c r="L409" s="40"/>
      <c r="M409" s="40"/>
      <c r="N409" s="40"/>
      <c r="O409" s="40"/>
      <c r="P409" s="40"/>
      <c r="Q409" s="40"/>
      <c r="R409" s="37"/>
      <c r="S409" s="37"/>
      <c r="T409" s="37"/>
      <c r="U409" s="37"/>
      <c r="V409" s="37"/>
      <c r="W409" s="37"/>
      <c r="X409" s="37"/>
      <c r="Y409" s="37"/>
      <c r="Z409" s="37"/>
      <c r="AA409"/>
      <c r="AB409"/>
      <c r="AC409"/>
      <c r="AD409"/>
      <c r="AE409" s="37"/>
      <c r="AF409" s="37"/>
      <c r="AG409" s="37"/>
      <c r="AH409" s="37"/>
      <c r="AI409" s="37"/>
      <c r="AJ409" s="37"/>
      <c r="AK409" s="37"/>
      <c r="AL409" s="37"/>
      <c r="AM409" s="37"/>
      <c r="AN409" s="37"/>
      <c r="AO409" s="37"/>
      <c r="AP409" s="37"/>
      <c r="AQ409" s="37"/>
      <c r="AR409" s="37"/>
      <c r="AS409" s="37"/>
      <c r="AT409" s="37"/>
      <c r="AU409" s="37"/>
      <c r="AV409" s="37"/>
      <c r="AW409" s="37"/>
      <c r="AX409" s="37"/>
      <c r="AY409" s="37"/>
      <c r="AZ409" s="37"/>
      <c r="BA409" s="37"/>
      <c r="BB409" s="37"/>
      <c r="BC409" s="197"/>
      <c r="BD409" s="37"/>
      <c r="BE409" s="198"/>
    </row>
    <row r="410" spans="1:57" ht="15.75">
      <c r="A410" s="65"/>
      <c r="B410" s="37"/>
      <c r="C410" s="40"/>
      <c r="D410" s="39"/>
      <c r="E410" s="39"/>
      <c r="F410" s="39"/>
      <c r="G410" s="40"/>
      <c r="H410" s="40"/>
      <c r="I410" s="40"/>
      <c r="J410" s="40"/>
      <c r="K410" s="40"/>
      <c r="L410" s="40"/>
      <c r="M410" s="40"/>
      <c r="N410" s="40"/>
      <c r="O410" s="40"/>
      <c r="P410" s="40"/>
      <c r="Q410" s="40"/>
      <c r="R410" s="37"/>
      <c r="S410" s="37"/>
      <c r="T410" s="37"/>
      <c r="U410" s="37"/>
      <c r="V410" s="37"/>
      <c r="W410" s="37"/>
      <c r="X410" s="37"/>
      <c r="Y410" s="37"/>
      <c r="Z410" s="37"/>
      <c r="AA410"/>
      <c r="AB410"/>
      <c r="AC410"/>
      <c r="AD410"/>
      <c r="AE410" s="37"/>
      <c r="AF410" s="37"/>
      <c r="AG410" s="37"/>
      <c r="AH410" s="37"/>
      <c r="AI410" s="37"/>
      <c r="AJ410" s="37"/>
      <c r="AK410" s="37"/>
      <c r="AL410" s="37"/>
      <c r="AM410" s="37"/>
      <c r="AN410" s="37"/>
      <c r="AO410" s="37"/>
      <c r="AP410" s="37"/>
      <c r="AQ410" s="37"/>
      <c r="AR410" s="37"/>
      <c r="AS410" s="37"/>
      <c r="AT410" s="37"/>
      <c r="AU410" s="37"/>
      <c r="AV410" s="37"/>
      <c r="AW410" s="37"/>
      <c r="AX410" s="37"/>
      <c r="AY410" s="37"/>
      <c r="AZ410" s="37"/>
      <c r="BA410" s="37"/>
      <c r="BB410" s="37"/>
      <c r="BC410" s="197"/>
      <c r="BD410" s="37"/>
      <c r="BE410" s="198"/>
    </row>
    <row r="411" spans="1:57" ht="15.75">
      <c r="A411" s="65"/>
      <c r="B411" s="37"/>
      <c r="C411" s="40"/>
      <c r="D411" s="39"/>
      <c r="E411" s="39"/>
      <c r="F411" s="39"/>
      <c r="G411" s="40"/>
      <c r="H411" s="40"/>
      <c r="I411" s="40"/>
      <c r="J411" s="40"/>
      <c r="K411" s="40"/>
      <c r="L411" s="40"/>
      <c r="M411" s="40"/>
      <c r="N411" s="40"/>
      <c r="O411" s="40"/>
      <c r="P411" s="40"/>
      <c r="Q411" s="40"/>
      <c r="R411" s="37"/>
      <c r="S411" s="37"/>
      <c r="T411" s="37"/>
      <c r="U411" s="37"/>
      <c r="V411" s="37"/>
      <c r="W411" s="37"/>
      <c r="X411" s="37"/>
      <c r="Y411" s="37"/>
      <c r="Z411" s="37"/>
      <c r="AA411"/>
      <c r="AB411"/>
      <c r="AC411"/>
      <c r="AD411"/>
      <c r="AE411" s="37"/>
      <c r="AF411" s="37"/>
      <c r="AG411" s="37"/>
      <c r="AH411" s="37"/>
      <c r="AI411" s="37"/>
      <c r="AJ411" s="37"/>
      <c r="AK411" s="37"/>
      <c r="AL411" s="37"/>
      <c r="AM411" s="37"/>
      <c r="AN411" s="37"/>
      <c r="AO411" s="37"/>
      <c r="AP411" s="37"/>
      <c r="AQ411" s="37"/>
      <c r="AR411" s="37"/>
      <c r="AS411" s="37"/>
      <c r="AT411" s="37"/>
      <c r="AU411" s="37"/>
      <c r="AV411" s="37"/>
      <c r="AW411" s="37"/>
      <c r="AX411" s="37"/>
      <c r="AY411" s="37"/>
      <c r="AZ411" s="37"/>
      <c r="BA411" s="37"/>
      <c r="BB411" s="37"/>
      <c r="BC411" s="197"/>
      <c r="BD411" s="37"/>
      <c r="BE411" s="198"/>
    </row>
    <row r="412" spans="1:57" ht="15.75">
      <c r="A412" s="65"/>
      <c r="B412" s="37"/>
      <c r="C412" s="40"/>
      <c r="D412" s="39"/>
      <c r="E412" s="39"/>
      <c r="F412" s="39"/>
      <c r="G412" s="40"/>
      <c r="H412" s="40"/>
      <c r="I412" s="40"/>
      <c r="J412" s="40"/>
      <c r="K412" s="40"/>
      <c r="L412" s="40"/>
      <c r="M412" s="40"/>
      <c r="N412" s="40"/>
      <c r="O412" s="40"/>
      <c r="P412" s="40"/>
      <c r="Q412" s="40"/>
      <c r="R412" s="37"/>
      <c r="S412" s="37"/>
      <c r="T412" s="37"/>
      <c r="U412" s="37"/>
      <c r="V412" s="37"/>
      <c r="W412" s="37"/>
      <c r="X412" s="37"/>
      <c r="Y412" s="37"/>
      <c r="Z412" s="37"/>
      <c r="AA412"/>
      <c r="AB412"/>
      <c r="AC412"/>
      <c r="AD412"/>
      <c r="AE412" s="37"/>
      <c r="AF412" s="37"/>
      <c r="AG412" s="37"/>
      <c r="AH412" s="37"/>
      <c r="AI412" s="37"/>
      <c r="AJ412" s="37"/>
      <c r="AK412" s="37"/>
      <c r="AL412" s="37"/>
      <c r="AM412" s="37"/>
      <c r="AN412" s="37"/>
      <c r="AO412" s="37"/>
      <c r="AP412" s="37"/>
      <c r="AQ412" s="37"/>
      <c r="AR412" s="37"/>
      <c r="AS412" s="37"/>
      <c r="AT412" s="37"/>
      <c r="AU412" s="37"/>
      <c r="AV412" s="37"/>
      <c r="AW412" s="37"/>
      <c r="AX412" s="37"/>
      <c r="AY412" s="37"/>
      <c r="AZ412" s="37"/>
      <c r="BA412" s="37"/>
      <c r="BB412" s="37"/>
      <c r="BC412" s="197"/>
      <c r="BD412" s="37"/>
      <c r="BE412" s="198"/>
    </row>
    <row r="413" spans="1:57" ht="15.75">
      <c r="A413" s="65"/>
      <c r="B413" s="37"/>
      <c r="C413" s="40"/>
      <c r="D413" s="39"/>
      <c r="E413" s="39"/>
      <c r="F413" s="39"/>
      <c r="G413" s="40"/>
      <c r="H413" s="40"/>
      <c r="I413" s="40"/>
      <c r="J413" s="40"/>
      <c r="K413" s="40"/>
      <c r="L413" s="40"/>
      <c r="M413" s="40"/>
      <c r="N413" s="40"/>
      <c r="O413" s="40"/>
      <c r="P413" s="40"/>
      <c r="Q413" s="40"/>
      <c r="R413" s="37"/>
      <c r="S413" s="37"/>
      <c r="T413" s="37"/>
      <c r="U413" s="37"/>
      <c r="V413" s="37"/>
      <c r="W413" s="37"/>
      <c r="X413" s="37"/>
      <c r="Y413" s="37"/>
      <c r="Z413" s="37"/>
      <c r="AA413"/>
      <c r="AB413"/>
      <c r="AC413"/>
      <c r="AD413"/>
      <c r="AE413" s="37"/>
      <c r="AF413" s="37"/>
      <c r="AG413" s="37"/>
      <c r="AH413" s="37"/>
      <c r="AI413" s="37"/>
      <c r="AJ413" s="37"/>
      <c r="AK413" s="37"/>
      <c r="AL413" s="37"/>
      <c r="AM413" s="37"/>
      <c r="AN413" s="37"/>
      <c r="AO413" s="37"/>
      <c r="AP413" s="37"/>
      <c r="AQ413" s="37"/>
      <c r="AR413" s="37"/>
      <c r="AS413" s="37"/>
      <c r="AT413" s="37"/>
      <c r="AU413" s="37"/>
      <c r="AV413" s="37"/>
      <c r="AW413" s="37"/>
      <c r="AX413" s="37"/>
      <c r="AY413" s="37"/>
      <c r="AZ413" s="37"/>
      <c r="BA413" s="37"/>
      <c r="BB413" s="37"/>
      <c r="BC413" s="197"/>
      <c r="BD413" s="37"/>
      <c r="BE413" s="198"/>
    </row>
    <row r="414" spans="1:57" ht="15.75">
      <c r="A414" s="65"/>
      <c r="B414" s="37"/>
      <c r="C414" s="40"/>
      <c r="D414" s="39"/>
      <c r="E414" s="39"/>
      <c r="F414" s="39"/>
      <c r="G414" s="40"/>
      <c r="H414" s="40"/>
      <c r="I414" s="40"/>
      <c r="J414" s="40"/>
      <c r="K414" s="40"/>
      <c r="L414" s="40"/>
      <c r="M414" s="40"/>
      <c r="N414" s="40"/>
      <c r="O414" s="40"/>
      <c r="P414" s="40"/>
      <c r="Q414" s="40"/>
      <c r="R414" s="37"/>
      <c r="S414" s="37"/>
      <c r="T414" s="37"/>
      <c r="U414" s="37"/>
      <c r="V414" s="37"/>
      <c r="W414" s="37"/>
      <c r="X414" s="37"/>
      <c r="Y414" s="37"/>
      <c r="Z414" s="37"/>
      <c r="AA414"/>
      <c r="AB414"/>
      <c r="AC414"/>
      <c r="AD414"/>
      <c r="AE414" s="37"/>
      <c r="AF414" s="37"/>
      <c r="AG414" s="37"/>
      <c r="AH414" s="37"/>
      <c r="AI414" s="37"/>
      <c r="AJ414" s="37"/>
      <c r="AK414" s="37"/>
      <c r="AL414" s="37"/>
      <c r="AM414" s="37"/>
      <c r="AN414" s="37"/>
      <c r="AO414" s="37"/>
      <c r="AP414" s="37"/>
      <c r="AQ414" s="37"/>
      <c r="AR414" s="37"/>
      <c r="AS414" s="37"/>
      <c r="AT414" s="37"/>
      <c r="AU414" s="37"/>
      <c r="AV414" s="37"/>
      <c r="AW414" s="37"/>
      <c r="AX414" s="37"/>
      <c r="AY414" s="37"/>
      <c r="AZ414" s="37"/>
      <c r="BA414" s="37"/>
      <c r="BB414" s="37"/>
      <c r="BC414" s="197"/>
      <c r="BD414" s="37"/>
      <c r="BE414" s="198"/>
    </row>
    <row r="415" spans="1:57" ht="15.75">
      <c r="A415" s="65"/>
      <c r="B415" s="37"/>
      <c r="C415" s="40"/>
      <c r="D415" s="39"/>
      <c r="E415" s="39"/>
      <c r="F415" s="39"/>
      <c r="G415" s="40"/>
      <c r="H415" s="40"/>
      <c r="I415" s="40"/>
      <c r="J415" s="40"/>
      <c r="K415" s="40"/>
      <c r="L415" s="40"/>
      <c r="M415" s="40"/>
      <c r="N415" s="40"/>
      <c r="O415" s="40"/>
      <c r="P415" s="40"/>
      <c r="Q415" s="40"/>
      <c r="R415" s="37"/>
      <c r="S415" s="37"/>
      <c r="T415" s="37"/>
      <c r="U415" s="37"/>
      <c r="V415" s="37"/>
      <c r="W415" s="37"/>
      <c r="X415" s="37"/>
      <c r="Y415" s="37"/>
      <c r="Z415" s="37"/>
      <c r="AA415"/>
      <c r="AB415"/>
      <c r="AC415"/>
      <c r="AD415"/>
      <c r="AE415" s="37"/>
      <c r="AF415" s="37"/>
      <c r="AG415" s="37"/>
      <c r="AH415" s="37"/>
      <c r="AI415" s="37"/>
      <c r="AJ415" s="37"/>
      <c r="AK415" s="37"/>
      <c r="AL415" s="37"/>
      <c r="AM415" s="37"/>
      <c r="AN415" s="37"/>
      <c r="AO415" s="37"/>
      <c r="AP415" s="37"/>
      <c r="AQ415" s="37"/>
      <c r="AR415" s="37"/>
      <c r="AS415" s="37"/>
      <c r="AT415" s="37"/>
      <c r="AU415" s="37"/>
      <c r="AV415" s="37"/>
      <c r="AW415" s="37"/>
      <c r="AX415" s="37"/>
      <c r="AY415" s="37"/>
      <c r="AZ415" s="37"/>
      <c r="BA415" s="37"/>
      <c r="BB415" s="37"/>
      <c r="BC415" s="197"/>
      <c r="BD415" s="37"/>
      <c r="BE415" s="198"/>
    </row>
    <row r="416" spans="1:57" ht="15.75">
      <c r="A416" s="65"/>
      <c r="B416" s="37"/>
      <c r="C416" s="40"/>
      <c r="D416" s="39"/>
      <c r="E416" s="39"/>
      <c r="F416" s="39"/>
      <c r="G416" s="40"/>
      <c r="H416" s="40"/>
      <c r="I416" s="40"/>
      <c r="J416" s="40"/>
      <c r="K416" s="40"/>
      <c r="L416" s="40"/>
      <c r="M416" s="40"/>
      <c r="N416" s="40"/>
      <c r="O416" s="40"/>
      <c r="P416" s="40"/>
      <c r="Q416" s="40"/>
      <c r="R416" s="37"/>
      <c r="S416" s="37"/>
      <c r="T416" s="37"/>
      <c r="U416" s="37"/>
      <c r="V416" s="37"/>
      <c r="W416" s="37"/>
      <c r="X416" s="37"/>
      <c r="Y416" s="37"/>
      <c r="Z416" s="37"/>
      <c r="AA416"/>
      <c r="AB416"/>
      <c r="AC416"/>
      <c r="AD416"/>
      <c r="AE416" s="37"/>
      <c r="AF416" s="37"/>
      <c r="AG416" s="37"/>
      <c r="AH416" s="37"/>
      <c r="AI416" s="37"/>
      <c r="AJ416" s="37"/>
      <c r="AK416" s="37"/>
      <c r="AL416" s="37"/>
      <c r="AM416" s="37"/>
      <c r="AN416" s="37"/>
      <c r="AO416" s="37"/>
      <c r="AP416" s="37"/>
      <c r="AQ416" s="37"/>
      <c r="AR416" s="37"/>
      <c r="AS416" s="37"/>
      <c r="AT416" s="37"/>
      <c r="AU416" s="37"/>
      <c r="AV416" s="37"/>
      <c r="AW416" s="37"/>
      <c r="AX416" s="37"/>
      <c r="AY416" s="37"/>
      <c r="AZ416" s="37"/>
      <c r="BA416" s="37"/>
      <c r="BB416" s="37"/>
      <c r="BC416" s="197"/>
      <c r="BD416" s="37"/>
      <c r="BE416" s="198"/>
    </row>
    <row r="417" spans="1:57" ht="15.75">
      <c r="A417" s="65"/>
      <c r="B417" s="37"/>
      <c r="C417" s="40"/>
      <c r="D417" s="39"/>
      <c r="E417" s="39"/>
      <c r="F417" s="39"/>
      <c r="G417" s="40"/>
      <c r="H417" s="40"/>
      <c r="I417" s="40"/>
      <c r="J417" s="40"/>
      <c r="K417" s="40"/>
      <c r="L417" s="40"/>
      <c r="M417" s="40"/>
      <c r="N417" s="40"/>
      <c r="O417" s="40"/>
      <c r="P417" s="40"/>
      <c r="Q417" s="40"/>
      <c r="R417" s="37"/>
      <c r="S417" s="37"/>
      <c r="T417" s="37"/>
      <c r="U417" s="37"/>
      <c r="V417" s="37"/>
      <c r="W417" s="37"/>
      <c r="X417" s="37"/>
      <c r="Y417" s="37"/>
      <c r="Z417" s="37"/>
      <c r="AA417"/>
      <c r="AB417"/>
      <c r="AC417"/>
      <c r="AD417"/>
      <c r="AE417" s="37"/>
      <c r="AF417" s="37"/>
      <c r="AG417" s="37"/>
      <c r="AH417" s="37"/>
      <c r="AI417" s="37"/>
      <c r="AJ417" s="37"/>
      <c r="AK417" s="37"/>
      <c r="AL417" s="37"/>
      <c r="AM417" s="37"/>
      <c r="AN417" s="37"/>
      <c r="AO417" s="37"/>
      <c r="AP417" s="37"/>
      <c r="AQ417" s="37"/>
      <c r="AR417" s="37"/>
      <c r="AS417" s="37"/>
      <c r="AT417" s="37"/>
      <c r="AU417" s="37"/>
      <c r="AV417" s="37"/>
      <c r="AW417" s="37"/>
      <c r="AX417" s="37"/>
      <c r="AY417" s="37"/>
      <c r="AZ417" s="37"/>
      <c r="BA417" s="37"/>
      <c r="BB417" s="37"/>
      <c r="BC417" s="197"/>
      <c r="BD417" s="37"/>
      <c r="BE417" s="198"/>
    </row>
    <row r="418" spans="1:57" ht="15.75">
      <c r="A418" s="65"/>
      <c r="B418" s="37"/>
      <c r="C418" s="40"/>
      <c r="D418" s="39"/>
      <c r="E418" s="39"/>
      <c r="F418" s="39"/>
      <c r="G418" s="40"/>
      <c r="H418" s="40"/>
      <c r="I418" s="40"/>
      <c r="J418" s="40"/>
      <c r="K418" s="40"/>
      <c r="L418" s="40"/>
      <c r="M418" s="40"/>
      <c r="N418" s="40"/>
      <c r="O418" s="40"/>
      <c r="P418" s="40"/>
      <c r="Q418" s="40"/>
      <c r="R418" s="37"/>
      <c r="S418" s="37"/>
      <c r="T418" s="37"/>
      <c r="U418" s="37"/>
      <c r="V418" s="37"/>
      <c r="W418" s="37"/>
      <c r="X418" s="37"/>
      <c r="Y418" s="37"/>
      <c r="Z418" s="37"/>
      <c r="AA418"/>
      <c r="AB418"/>
      <c r="AC418"/>
      <c r="AD418"/>
      <c r="AE418" s="37"/>
      <c r="AF418" s="37"/>
      <c r="AG418" s="37"/>
      <c r="AH418" s="37"/>
      <c r="AI418" s="37"/>
      <c r="AJ418" s="37"/>
      <c r="AK418" s="37"/>
      <c r="AL418" s="37"/>
      <c r="AM418" s="37"/>
      <c r="AN418" s="37"/>
      <c r="AO418" s="37"/>
      <c r="AP418" s="37"/>
      <c r="AQ418" s="37"/>
      <c r="AR418" s="37"/>
      <c r="AS418" s="37"/>
      <c r="AT418" s="37"/>
      <c r="AU418" s="37"/>
      <c r="AV418" s="37"/>
      <c r="AW418" s="37"/>
      <c r="AX418" s="37"/>
      <c r="AY418" s="37"/>
      <c r="AZ418" s="37"/>
      <c r="BA418" s="37"/>
      <c r="BB418" s="37"/>
      <c r="BC418" s="197"/>
      <c r="BD418" s="37"/>
      <c r="BE418" s="198"/>
    </row>
    <row r="419" spans="1:57" ht="15.75">
      <c r="A419" s="65"/>
      <c r="B419" s="37"/>
      <c r="C419" s="40"/>
      <c r="D419" s="39"/>
      <c r="E419" s="39"/>
      <c r="F419" s="39"/>
      <c r="G419" s="40"/>
      <c r="H419" s="40"/>
      <c r="I419" s="40"/>
      <c r="J419" s="40"/>
      <c r="K419" s="40"/>
      <c r="L419" s="40"/>
      <c r="M419" s="40"/>
      <c r="N419" s="40"/>
      <c r="O419" s="40"/>
      <c r="P419" s="40"/>
      <c r="Q419" s="40"/>
      <c r="R419" s="37"/>
      <c r="S419" s="37"/>
      <c r="T419" s="37"/>
      <c r="U419" s="37"/>
      <c r="V419" s="37"/>
      <c r="W419" s="37"/>
      <c r="X419" s="37"/>
      <c r="Y419" s="37"/>
      <c r="Z419" s="37"/>
      <c r="AA419"/>
      <c r="AB419"/>
      <c r="AC419"/>
      <c r="AD419"/>
      <c r="AE419" s="37"/>
      <c r="AF419" s="37"/>
      <c r="AG419" s="37"/>
      <c r="AH419" s="37"/>
      <c r="AI419" s="37"/>
      <c r="AJ419" s="37"/>
      <c r="AK419" s="37"/>
      <c r="AL419" s="37"/>
      <c r="AM419" s="37"/>
      <c r="AN419" s="37"/>
      <c r="AO419" s="37"/>
      <c r="AP419" s="37"/>
      <c r="AQ419" s="37"/>
      <c r="AR419" s="37"/>
      <c r="AS419" s="37"/>
      <c r="AT419" s="37"/>
      <c r="AU419" s="37"/>
      <c r="AV419" s="37"/>
      <c r="AW419" s="37"/>
      <c r="AX419" s="37"/>
      <c r="AY419" s="37"/>
      <c r="AZ419" s="37"/>
      <c r="BA419" s="37"/>
      <c r="BB419" s="37"/>
      <c r="BC419" s="199"/>
      <c r="BD419" s="200"/>
      <c r="BE419" s="201"/>
    </row>
    <row r="420" spans="1:57" ht="13.5">
      <c r="C420" s="18"/>
      <c r="D420" s="15"/>
      <c r="E420" s="15"/>
      <c r="F420" s="15"/>
      <c r="G420" s="18"/>
      <c r="H420" s="18"/>
      <c r="I420" s="18"/>
      <c r="J420" s="18"/>
      <c r="K420" s="18"/>
      <c r="L420" s="18"/>
      <c r="M420" s="18"/>
      <c r="N420" s="18"/>
      <c r="O420" s="18"/>
      <c r="P420" s="18"/>
      <c r="Q420" s="13"/>
      <c r="R420" s="13"/>
      <c r="S420" s="13"/>
      <c r="T420" s="13"/>
      <c r="U420" s="13"/>
      <c r="V420" s="13"/>
      <c r="AA420" s="13"/>
      <c r="AB420" s="13"/>
    </row>
    <row r="421" spans="1:57" ht="13.5">
      <c r="C421" s="18"/>
      <c r="D421" s="15"/>
      <c r="E421" s="15"/>
      <c r="F421" s="15"/>
      <c r="G421" s="18"/>
      <c r="H421" s="18"/>
      <c r="I421" s="18"/>
      <c r="J421" s="18"/>
      <c r="K421" s="18"/>
      <c r="L421" s="18"/>
      <c r="M421" s="18"/>
      <c r="N421" s="18"/>
      <c r="O421" s="18"/>
      <c r="P421" s="18"/>
      <c r="Q421" s="13"/>
      <c r="R421" s="13"/>
      <c r="S421" s="13"/>
      <c r="T421" s="13"/>
      <c r="U421" s="13"/>
      <c r="V421" s="13"/>
      <c r="AA421" s="13"/>
      <c r="AB421" s="13"/>
    </row>
    <row r="422" spans="1:57" ht="13.5">
      <c r="C422" s="18"/>
      <c r="D422" s="15"/>
      <c r="E422" s="15"/>
      <c r="F422" s="15"/>
      <c r="G422" s="18"/>
      <c r="H422" s="18"/>
      <c r="I422" s="18"/>
      <c r="J422" s="18"/>
      <c r="K422" s="18"/>
      <c r="L422" s="18"/>
      <c r="M422" s="18"/>
      <c r="N422" s="18"/>
      <c r="O422" s="18"/>
      <c r="P422" s="18"/>
      <c r="Q422" s="13"/>
      <c r="R422" s="13"/>
      <c r="S422" s="13"/>
      <c r="T422" s="13"/>
      <c r="U422" s="13"/>
      <c r="V422" s="13"/>
      <c r="AA422" s="13"/>
      <c r="AB422" s="13"/>
    </row>
    <row r="423" spans="1:57" ht="13.5">
      <c r="C423" s="18"/>
      <c r="D423" s="15"/>
      <c r="E423" s="15"/>
      <c r="F423" s="15"/>
      <c r="G423" s="18"/>
      <c r="H423" s="18"/>
      <c r="I423" s="18"/>
      <c r="J423" s="18"/>
      <c r="K423" s="18"/>
      <c r="L423" s="18"/>
      <c r="M423" s="18"/>
      <c r="N423" s="18"/>
      <c r="O423" s="18"/>
      <c r="P423" s="18"/>
      <c r="Q423" s="13"/>
      <c r="R423" s="13"/>
      <c r="S423" s="13"/>
      <c r="T423" s="13"/>
      <c r="U423" s="13"/>
      <c r="V423" s="13"/>
      <c r="AA423" s="13"/>
      <c r="AB423" s="13"/>
    </row>
    <row r="424" spans="1:57" ht="13.5">
      <c r="C424" s="18"/>
      <c r="D424" s="15"/>
      <c r="E424" s="15"/>
      <c r="F424" s="15"/>
      <c r="G424" s="18"/>
      <c r="H424" s="18"/>
      <c r="I424" s="18"/>
      <c r="J424" s="18"/>
      <c r="K424" s="18"/>
      <c r="L424" s="18"/>
      <c r="M424" s="18"/>
      <c r="N424" s="18"/>
      <c r="O424" s="18"/>
      <c r="P424" s="18"/>
      <c r="Q424" s="13"/>
      <c r="R424" s="13"/>
      <c r="S424" s="13"/>
      <c r="T424" s="13"/>
      <c r="U424" s="13"/>
      <c r="V424" s="13"/>
      <c r="AA424" s="13"/>
      <c r="AB424" s="13"/>
    </row>
    <row r="425" spans="1:57" ht="13.5">
      <c r="C425" s="18"/>
      <c r="D425" s="15"/>
      <c r="E425" s="15"/>
      <c r="F425" s="15"/>
      <c r="G425" s="18"/>
      <c r="H425" s="18"/>
      <c r="I425" s="18"/>
      <c r="J425" s="18"/>
      <c r="K425" s="18"/>
      <c r="L425" s="18"/>
      <c r="M425" s="18"/>
      <c r="N425" s="18"/>
      <c r="O425" s="18"/>
      <c r="P425" s="18"/>
      <c r="Q425" s="13"/>
      <c r="R425" s="13"/>
      <c r="S425" s="13"/>
      <c r="T425" s="13"/>
      <c r="U425" s="13"/>
      <c r="V425" s="13"/>
      <c r="AA425" s="13"/>
      <c r="AB425" s="13"/>
    </row>
    <row r="426" spans="1:57" ht="13.5">
      <c r="C426" s="18"/>
      <c r="D426" s="15"/>
      <c r="E426" s="15"/>
      <c r="F426" s="15"/>
      <c r="G426" s="18"/>
      <c r="H426" s="18"/>
      <c r="I426" s="18"/>
      <c r="J426" s="18"/>
      <c r="K426" s="18"/>
      <c r="L426" s="18"/>
      <c r="M426" s="18"/>
      <c r="N426" s="18"/>
      <c r="O426" s="18"/>
      <c r="P426" s="18"/>
      <c r="Q426" s="13"/>
      <c r="R426" s="13"/>
      <c r="S426" s="13"/>
      <c r="T426" s="13"/>
      <c r="U426" s="13"/>
      <c r="V426" s="13"/>
      <c r="AA426" s="13"/>
      <c r="AB426" s="13"/>
    </row>
    <row r="427" spans="1:57" ht="13.5">
      <c r="C427" s="18"/>
      <c r="D427" s="15"/>
      <c r="E427" s="15"/>
      <c r="F427" s="15"/>
      <c r="G427" s="18"/>
      <c r="H427" s="18"/>
      <c r="I427" s="18"/>
      <c r="J427" s="18"/>
      <c r="K427" s="18"/>
      <c r="L427" s="18"/>
      <c r="M427" s="18"/>
      <c r="N427" s="18"/>
      <c r="O427" s="18"/>
      <c r="P427" s="18"/>
      <c r="Q427" s="13"/>
      <c r="R427" s="13"/>
      <c r="S427" s="13"/>
      <c r="T427" s="13"/>
      <c r="U427" s="13"/>
      <c r="V427" s="13"/>
      <c r="AA427" s="13"/>
      <c r="AB427" s="13"/>
    </row>
    <row r="428" spans="1:57" ht="13.5">
      <c r="C428" s="18"/>
      <c r="D428" s="15"/>
      <c r="E428" s="15"/>
      <c r="F428" s="15"/>
      <c r="G428" s="18"/>
      <c r="H428" s="18"/>
      <c r="I428" s="18"/>
      <c r="J428" s="18"/>
      <c r="K428" s="18"/>
      <c r="L428" s="18"/>
      <c r="M428" s="18"/>
      <c r="N428" s="18"/>
      <c r="O428" s="18"/>
      <c r="P428" s="18"/>
      <c r="Q428" s="13"/>
      <c r="R428" s="13"/>
      <c r="S428" s="13"/>
      <c r="T428" s="13"/>
      <c r="U428" s="13"/>
      <c r="V428" s="13"/>
      <c r="AA428" s="13"/>
      <c r="AB428" s="13"/>
    </row>
    <row r="429" spans="1:57" ht="13.5">
      <c r="C429" s="18"/>
      <c r="D429" s="15"/>
      <c r="E429" s="15"/>
      <c r="F429" s="15"/>
      <c r="G429" s="18"/>
      <c r="H429" s="18"/>
      <c r="I429" s="18"/>
      <c r="J429" s="18"/>
      <c r="K429" s="18"/>
      <c r="L429" s="18"/>
      <c r="M429" s="18"/>
      <c r="N429" s="18"/>
      <c r="O429" s="18"/>
      <c r="P429" s="18"/>
      <c r="Q429" s="13"/>
      <c r="R429" s="13"/>
      <c r="S429" s="13"/>
      <c r="T429" s="13"/>
      <c r="U429" s="13"/>
      <c r="V429" s="13"/>
      <c r="AA429" s="13"/>
      <c r="AB429" s="13"/>
    </row>
    <row r="430" spans="1:57" ht="13.5">
      <c r="C430" s="18"/>
      <c r="D430" s="15"/>
      <c r="E430" s="15"/>
      <c r="F430" s="15"/>
      <c r="G430" s="18"/>
      <c r="H430" s="18"/>
      <c r="I430" s="18"/>
      <c r="J430" s="18"/>
      <c r="K430" s="18"/>
      <c r="L430" s="18"/>
      <c r="M430" s="18"/>
      <c r="N430" s="18"/>
      <c r="O430" s="18"/>
      <c r="P430" s="18"/>
      <c r="Q430" s="13"/>
      <c r="R430" s="13"/>
      <c r="S430" s="13"/>
      <c r="T430" s="13"/>
      <c r="U430" s="13"/>
      <c r="V430" s="13"/>
      <c r="AA430" s="13"/>
      <c r="AB430" s="13"/>
    </row>
    <row r="431" spans="1:57" ht="13.5">
      <c r="C431" s="18"/>
      <c r="D431" s="15"/>
      <c r="E431" s="15"/>
      <c r="F431" s="15"/>
      <c r="G431" s="18"/>
      <c r="H431" s="18"/>
      <c r="I431" s="18"/>
      <c r="J431" s="18"/>
      <c r="K431" s="18"/>
      <c r="L431" s="18"/>
      <c r="M431" s="18"/>
      <c r="N431" s="18"/>
      <c r="O431" s="18"/>
      <c r="P431" s="18"/>
      <c r="Q431" s="13"/>
      <c r="R431" s="13"/>
      <c r="S431" s="13"/>
      <c r="T431" s="13"/>
      <c r="U431" s="13"/>
      <c r="V431" s="13"/>
      <c r="AA431" s="13"/>
      <c r="AB431" s="13"/>
    </row>
    <row r="432" spans="1:57" ht="13.5">
      <c r="C432" s="18"/>
      <c r="D432" s="15"/>
      <c r="E432" s="15"/>
      <c r="F432" s="15"/>
      <c r="G432" s="18"/>
      <c r="H432" s="18"/>
      <c r="I432" s="18"/>
      <c r="J432" s="18"/>
      <c r="K432" s="18"/>
      <c r="L432" s="18"/>
      <c r="M432" s="18"/>
      <c r="N432" s="18"/>
      <c r="O432" s="18"/>
      <c r="P432" s="18"/>
      <c r="Q432" s="13"/>
      <c r="R432" s="13"/>
      <c r="S432" s="13"/>
      <c r="T432" s="13"/>
      <c r="U432" s="13"/>
      <c r="V432" s="13"/>
      <c r="AA432" s="13"/>
      <c r="AB432" s="13"/>
    </row>
    <row r="433" spans="3:28" ht="13.5">
      <c r="C433" s="18"/>
      <c r="D433" s="15"/>
      <c r="E433" s="15"/>
      <c r="F433" s="15"/>
      <c r="G433" s="18"/>
      <c r="H433" s="18"/>
      <c r="I433" s="18"/>
      <c r="J433" s="18"/>
      <c r="K433" s="18"/>
      <c r="L433" s="18"/>
      <c r="M433" s="18"/>
      <c r="N433" s="18"/>
      <c r="O433" s="18"/>
      <c r="P433" s="18"/>
      <c r="Q433" s="13"/>
      <c r="R433" s="13"/>
      <c r="S433" s="13"/>
      <c r="T433" s="13"/>
      <c r="U433" s="13"/>
      <c r="V433" s="13"/>
      <c r="AA433" s="13"/>
      <c r="AB433" s="13"/>
    </row>
    <row r="434" spans="3:28" ht="13.5">
      <c r="C434" s="18"/>
      <c r="D434" s="15"/>
      <c r="E434" s="15"/>
      <c r="F434" s="15"/>
      <c r="G434" s="18"/>
      <c r="H434" s="18"/>
      <c r="I434" s="18"/>
      <c r="J434" s="18"/>
      <c r="K434" s="18"/>
      <c r="L434" s="18"/>
      <c r="M434" s="18"/>
      <c r="N434" s="18"/>
      <c r="O434" s="18"/>
      <c r="P434" s="18"/>
      <c r="Q434" s="13"/>
      <c r="R434" s="13"/>
      <c r="S434" s="13"/>
      <c r="T434" s="13"/>
      <c r="U434" s="13"/>
      <c r="V434" s="13"/>
      <c r="AA434" s="13"/>
      <c r="AB434" s="13"/>
    </row>
    <row r="435" spans="3:28" ht="13.5">
      <c r="C435" s="18"/>
      <c r="D435" s="15"/>
      <c r="E435" s="15"/>
      <c r="F435" s="15"/>
      <c r="G435" s="18"/>
      <c r="H435" s="18"/>
      <c r="I435" s="18"/>
      <c r="J435" s="18"/>
      <c r="K435" s="18"/>
      <c r="L435" s="18"/>
      <c r="M435" s="18"/>
      <c r="N435" s="18"/>
      <c r="O435" s="18"/>
      <c r="P435" s="18"/>
      <c r="Q435" s="13"/>
      <c r="R435" s="13"/>
      <c r="S435" s="13"/>
      <c r="T435" s="13"/>
      <c r="U435" s="13"/>
      <c r="V435" s="13"/>
      <c r="AA435" s="13"/>
      <c r="AB435" s="13"/>
    </row>
    <row r="436" spans="3:28" ht="13.5">
      <c r="C436" s="18"/>
      <c r="D436" s="15"/>
      <c r="E436" s="15"/>
      <c r="F436" s="15"/>
      <c r="G436" s="18"/>
      <c r="H436" s="18"/>
      <c r="I436" s="18"/>
      <c r="J436" s="18"/>
      <c r="K436" s="18"/>
      <c r="L436" s="18"/>
      <c r="M436" s="18"/>
      <c r="N436" s="18"/>
      <c r="O436" s="18"/>
      <c r="P436" s="18"/>
      <c r="Q436" s="13"/>
      <c r="R436" s="13"/>
      <c r="S436" s="13"/>
      <c r="T436" s="13"/>
      <c r="U436" s="13"/>
      <c r="V436" s="13"/>
      <c r="AA436" s="13"/>
      <c r="AB436" s="13"/>
    </row>
    <row r="437" spans="3:28" ht="13.5">
      <c r="C437" s="18"/>
      <c r="D437" s="15"/>
      <c r="E437" s="15"/>
      <c r="F437" s="15"/>
      <c r="G437" s="18"/>
      <c r="H437" s="18"/>
      <c r="I437" s="18"/>
      <c r="J437" s="18"/>
      <c r="K437" s="18"/>
      <c r="L437" s="18"/>
      <c r="M437" s="18"/>
      <c r="N437" s="18"/>
      <c r="O437" s="18"/>
      <c r="P437" s="18"/>
      <c r="Q437" s="13"/>
      <c r="R437" s="13"/>
      <c r="S437" s="13"/>
      <c r="T437" s="13"/>
      <c r="U437" s="13"/>
      <c r="V437" s="13"/>
      <c r="AA437" s="13"/>
      <c r="AB437" s="13"/>
    </row>
    <row r="438" spans="3:28" ht="13.5">
      <c r="C438" s="18"/>
      <c r="D438" s="15"/>
      <c r="E438" s="15"/>
      <c r="F438" s="15"/>
      <c r="G438" s="18"/>
      <c r="H438" s="18"/>
      <c r="I438" s="18"/>
      <c r="J438" s="18"/>
      <c r="K438" s="18"/>
      <c r="L438" s="18"/>
      <c r="M438" s="18"/>
      <c r="N438" s="18"/>
      <c r="O438" s="18"/>
      <c r="P438" s="18"/>
      <c r="Q438" s="13"/>
      <c r="R438" s="13"/>
      <c r="S438" s="13"/>
      <c r="T438" s="13"/>
      <c r="U438" s="13"/>
      <c r="V438" s="13"/>
      <c r="AA438" s="13"/>
      <c r="AB438" s="13"/>
    </row>
    <row r="439" spans="3:28" ht="13.5">
      <c r="C439" s="18"/>
      <c r="D439" s="15"/>
      <c r="E439" s="15"/>
      <c r="F439" s="15"/>
      <c r="G439" s="18"/>
      <c r="H439" s="18"/>
      <c r="I439" s="18"/>
      <c r="J439" s="18"/>
      <c r="K439" s="18"/>
      <c r="L439" s="18"/>
      <c r="M439" s="18"/>
      <c r="N439" s="18"/>
      <c r="O439" s="18"/>
      <c r="P439" s="18"/>
      <c r="Q439" s="13"/>
      <c r="R439" s="13"/>
      <c r="S439" s="13"/>
      <c r="T439" s="13"/>
      <c r="U439" s="13"/>
      <c r="V439" s="13"/>
      <c r="AA439" s="13"/>
      <c r="AB439" s="13"/>
    </row>
    <row r="440" spans="3:28" ht="13.5">
      <c r="C440" s="18"/>
      <c r="D440" s="15"/>
      <c r="E440" s="15"/>
      <c r="F440" s="15"/>
      <c r="G440" s="18"/>
      <c r="H440" s="18"/>
      <c r="I440" s="18"/>
      <c r="J440" s="18"/>
      <c r="K440" s="18"/>
      <c r="L440" s="18"/>
      <c r="M440" s="18"/>
      <c r="N440" s="18"/>
      <c r="O440" s="18"/>
      <c r="P440" s="18"/>
      <c r="Q440" s="13"/>
      <c r="R440" s="13"/>
      <c r="S440" s="13"/>
      <c r="T440" s="13"/>
      <c r="U440" s="13"/>
      <c r="V440" s="13"/>
      <c r="AA440" s="13"/>
      <c r="AB440" s="13"/>
    </row>
    <row r="441" spans="3:28" ht="13.5">
      <c r="C441" s="18"/>
      <c r="D441" s="15"/>
      <c r="E441" s="15"/>
      <c r="F441" s="15"/>
      <c r="G441" s="18"/>
      <c r="H441" s="18"/>
      <c r="I441" s="18"/>
      <c r="J441" s="18"/>
      <c r="K441" s="18"/>
      <c r="L441" s="18"/>
      <c r="M441" s="18"/>
      <c r="N441" s="18"/>
      <c r="O441" s="18"/>
      <c r="P441" s="18"/>
      <c r="Q441" s="13"/>
      <c r="R441" s="13"/>
      <c r="S441" s="13"/>
      <c r="T441" s="13"/>
      <c r="U441" s="13"/>
      <c r="V441" s="13"/>
      <c r="AA441" s="13"/>
      <c r="AB441" s="13"/>
    </row>
    <row r="442" spans="3:28" ht="13.5">
      <c r="C442" s="18"/>
      <c r="D442" s="15"/>
      <c r="E442" s="15"/>
      <c r="F442" s="15"/>
      <c r="G442" s="18"/>
      <c r="H442" s="18"/>
      <c r="I442" s="18"/>
      <c r="J442" s="18"/>
      <c r="K442" s="18"/>
      <c r="L442" s="18"/>
      <c r="M442" s="18"/>
      <c r="N442" s="18"/>
      <c r="O442" s="18"/>
      <c r="P442" s="18"/>
      <c r="Q442" s="13"/>
      <c r="R442" s="13"/>
      <c r="S442" s="13"/>
      <c r="T442" s="13"/>
      <c r="U442" s="13"/>
      <c r="V442" s="13"/>
      <c r="AA442" s="13"/>
      <c r="AB442" s="13"/>
    </row>
    <row r="443" spans="3:28" ht="13.5">
      <c r="C443" s="18"/>
      <c r="D443" s="15"/>
      <c r="E443" s="15"/>
      <c r="F443" s="15"/>
      <c r="G443" s="18"/>
      <c r="H443" s="18"/>
      <c r="I443" s="18"/>
      <c r="J443" s="18"/>
      <c r="K443" s="18"/>
      <c r="L443" s="18"/>
      <c r="M443" s="18"/>
      <c r="N443" s="18"/>
      <c r="O443" s="18"/>
      <c r="P443" s="18"/>
      <c r="Q443" s="13"/>
      <c r="R443" s="13"/>
      <c r="S443" s="13"/>
      <c r="T443" s="13"/>
      <c r="U443" s="13"/>
      <c r="V443" s="13"/>
      <c r="AA443" s="13"/>
      <c r="AB443" s="13"/>
    </row>
    <row r="444" spans="3:28" ht="13.5">
      <c r="C444" s="18"/>
      <c r="D444" s="15"/>
      <c r="E444" s="15"/>
      <c r="F444" s="15"/>
      <c r="G444" s="18"/>
      <c r="H444" s="18"/>
      <c r="I444" s="18"/>
      <c r="J444" s="18"/>
      <c r="K444" s="18"/>
      <c r="L444" s="18"/>
      <c r="M444" s="18"/>
      <c r="N444" s="18"/>
      <c r="O444" s="18"/>
      <c r="P444" s="18"/>
      <c r="Q444" s="13"/>
      <c r="R444" s="13"/>
      <c r="S444" s="13"/>
      <c r="T444" s="13"/>
      <c r="U444" s="13"/>
      <c r="V444" s="13"/>
      <c r="AA444" s="13"/>
      <c r="AB444" s="13"/>
    </row>
    <row r="445" spans="3:28" ht="13.5">
      <c r="C445" s="18"/>
      <c r="D445" s="15"/>
      <c r="E445" s="15"/>
      <c r="F445" s="15"/>
      <c r="G445" s="18"/>
      <c r="H445" s="18"/>
      <c r="I445" s="18"/>
      <c r="J445" s="18"/>
      <c r="K445" s="18"/>
      <c r="L445" s="18"/>
      <c r="M445" s="18"/>
      <c r="N445" s="18"/>
      <c r="O445" s="18"/>
      <c r="P445" s="18"/>
      <c r="Q445" s="13"/>
      <c r="R445" s="13"/>
      <c r="S445" s="13"/>
      <c r="T445" s="13"/>
      <c r="U445" s="13"/>
      <c r="V445" s="13"/>
      <c r="AA445" s="13"/>
      <c r="AB445" s="13"/>
    </row>
    <row r="446" spans="3:28" ht="13.5">
      <c r="C446" s="18"/>
      <c r="D446" s="15"/>
      <c r="E446" s="15"/>
      <c r="F446" s="15"/>
      <c r="G446" s="18"/>
      <c r="H446" s="18"/>
      <c r="I446" s="18"/>
      <c r="J446" s="18"/>
      <c r="K446" s="18"/>
      <c r="L446" s="18"/>
      <c r="M446" s="18"/>
      <c r="N446" s="18"/>
      <c r="O446" s="18"/>
      <c r="P446" s="18"/>
      <c r="Q446" s="13"/>
      <c r="R446" s="13"/>
      <c r="S446" s="13"/>
      <c r="T446" s="13"/>
      <c r="U446" s="13"/>
      <c r="V446" s="13"/>
      <c r="AA446" s="13"/>
      <c r="AB446" s="13"/>
    </row>
    <row r="447" spans="3:28" ht="13.5">
      <c r="C447" s="18"/>
      <c r="D447" s="15"/>
      <c r="E447" s="15"/>
      <c r="F447" s="15"/>
      <c r="G447" s="18"/>
      <c r="H447" s="18"/>
      <c r="I447" s="18"/>
      <c r="J447" s="18"/>
      <c r="K447" s="18"/>
      <c r="L447" s="18"/>
      <c r="M447" s="18"/>
      <c r="N447" s="18"/>
      <c r="O447" s="18"/>
      <c r="P447" s="18"/>
      <c r="Q447" s="13"/>
      <c r="R447" s="13"/>
      <c r="S447" s="13"/>
      <c r="T447" s="13"/>
      <c r="U447" s="13"/>
      <c r="V447" s="13"/>
      <c r="AA447" s="13"/>
      <c r="AB447" s="13"/>
    </row>
    <row r="448" spans="3:28" ht="13.5">
      <c r="C448" s="18"/>
      <c r="D448" s="15"/>
      <c r="E448" s="15"/>
      <c r="F448" s="15"/>
      <c r="G448" s="18"/>
      <c r="H448" s="18"/>
      <c r="I448" s="18"/>
      <c r="J448" s="18"/>
      <c r="K448" s="18"/>
      <c r="L448" s="18"/>
      <c r="M448" s="18"/>
      <c r="N448" s="18"/>
      <c r="O448" s="18"/>
      <c r="P448" s="18"/>
      <c r="Q448" s="13"/>
      <c r="R448" s="13"/>
      <c r="S448" s="13"/>
      <c r="T448" s="13"/>
      <c r="U448" s="13"/>
      <c r="V448" s="13"/>
      <c r="AA448" s="13"/>
      <c r="AB448" s="13"/>
    </row>
    <row r="449" spans="3:28" ht="13.5">
      <c r="C449" s="18"/>
      <c r="D449" s="15"/>
      <c r="E449" s="15"/>
      <c r="F449" s="15"/>
      <c r="G449" s="18"/>
      <c r="H449" s="18"/>
      <c r="I449" s="18"/>
      <c r="J449" s="18"/>
      <c r="K449" s="18"/>
      <c r="L449" s="18"/>
      <c r="M449" s="18"/>
      <c r="N449" s="18"/>
      <c r="O449" s="18"/>
      <c r="P449" s="18"/>
      <c r="Q449" s="13"/>
      <c r="R449" s="13"/>
      <c r="S449" s="13"/>
      <c r="T449" s="13"/>
      <c r="U449" s="13"/>
      <c r="V449" s="13"/>
      <c r="AA449" s="13"/>
      <c r="AB449" s="13"/>
    </row>
    <row r="450" spans="3:28" ht="13.5">
      <c r="C450" s="18"/>
      <c r="D450" s="15"/>
      <c r="E450" s="15"/>
      <c r="F450" s="15"/>
      <c r="G450" s="18"/>
      <c r="H450" s="18"/>
      <c r="I450" s="18"/>
      <c r="J450" s="18"/>
      <c r="K450" s="18"/>
      <c r="L450" s="18"/>
      <c r="M450" s="18"/>
      <c r="N450" s="18"/>
      <c r="O450" s="18"/>
      <c r="P450" s="18"/>
      <c r="Q450" s="13"/>
      <c r="R450" s="13"/>
      <c r="S450" s="13"/>
      <c r="T450" s="13"/>
      <c r="U450" s="13"/>
      <c r="V450" s="13"/>
      <c r="AA450" s="13"/>
      <c r="AB450" s="13"/>
    </row>
    <row r="451" spans="3:28" ht="13.5">
      <c r="C451" s="18"/>
      <c r="D451" s="15"/>
      <c r="E451" s="15"/>
      <c r="F451" s="15"/>
      <c r="G451" s="18"/>
      <c r="H451" s="18"/>
      <c r="I451" s="18"/>
      <c r="J451" s="18"/>
      <c r="K451" s="18"/>
      <c r="L451" s="18"/>
      <c r="M451" s="18"/>
      <c r="N451" s="18"/>
      <c r="O451" s="18"/>
      <c r="P451" s="18"/>
      <c r="Q451" s="13"/>
      <c r="R451" s="13"/>
      <c r="S451" s="13"/>
      <c r="T451" s="13"/>
      <c r="U451" s="13"/>
      <c r="V451" s="13"/>
      <c r="AA451" s="13"/>
      <c r="AB451" s="13"/>
    </row>
    <row r="452" spans="3:28" ht="13.5">
      <c r="C452" s="18"/>
      <c r="D452" s="15"/>
      <c r="E452" s="15"/>
      <c r="F452" s="15"/>
      <c r="G452" s="18"/>
      <c r="H452" s="18"/>
      <c r="I452" s="18"/>
      <c r="J452" s="18"/>
      <c r="K452" s="18"/>
      <c r="L452" s="18"/>
      <c r="M452" s="18"/>
      <c r="N452" s="18"/>
      <c r="O452" s="18"/>
      <c r="P452" s="18"/>
      <c r="Q452" s="13"/>
      <c r="R452" s="13"/>
      <c r="S452" s="13"/>
      <c r="T452" s="13"/>
      <c r="U452" s="13"/>
      <c r="V452" s="13"/>
      <c r="AA452" s="13"/>
      <c r="AB452" s="13"/>
    </row>
    <row r="453" spans="3:28" ht="13.5">
      <c r="C453" s="18"/>
      <c r="D453" s="15"/>
      <c r="E453" s="15"/>
      <c r="F453" s="15"/>
      <c r="G453" s="18"/>
      <c r="H453" s="18"/>
      <c r="I453" s="18"/>
      <c r="J453" s="18"/>
      <c r="K453" s="18"/>
      <c r="L453" s="18"/>
      <c r="M453" s="18"/>
      <c r="N453" s="18"/>
      <c r="O453" s="18"/>
      <c r="P453" s="18"/>
      <c r="Q453" s="13"/>
      <c r="R453" s="13"/>
      <c r="S453" s="13"/>
      <c r="T453" s="13"/>
      <c r="U453" s="13"/>
      <c r="V453" s="13"/>
      <c r="AA453" s="13"/>
      <c r="AB453" s="13"/>
    </row>
    <row r="454" spans="3:28" ht="13.5">
      <c r="C454" s="18"/>
      <c r="D454" s="15"/>
      <c r="E454" s="15"/>
      <c r="F454" s="15"/>
      <c r="G454" s="18"/>
      <c r="H454" s="18"/>
      <c r="I454" s="18"/>
      <c r="J454" s="18"/>
      <c r="K454" s="18"/>
      <c r="L454" s="18"/>
      <c r="M454" s="18"/>
      <c r="N454" s="18"/>
      <c r="O454" s="18"/>
      <c r="P454" s="18"/>
      <c r="Q454" s="13"/>
      <c r="R454" s="13"/>
      <c r="S454" s="13"/>
      <c r="T454" s="13"/>
      <c r="U454" s="13"/>
      <c r="V454" s="13"/>
      <c r="AA454" s="13"/>
      <c r="AB454" s="13"/>
    </row>
    <row r="455" spans="3:28" ht="13.5">
      <c r="C455" s="18"/>
      <c r="D455" s="15"/>
      <c r="E455" s="15"/>
      <c r="F455" s="15"/>
      <c r="G455" s="18"/>
      <c r="H455" s="18"/>
      <c r="I455" s="18"/>
      <c r="J455" s="18"/>
      <c r="K455" s="18"/>
      <c r="L455" s="18"/>
      <c r="M455" s="18"/>
      <c r="N455" s="18"/>
      <c r="O455" s="18"/>
      <c r="P455" s="18"/>
      <c r="Q455" s="13"/>
      <c r="R455" s="13"/>
      <c r="S455" s="13"/>
      <c r="T455" s="13"/>
      <c r="U455" s="13"/>
      <c r="V455" s="13"/>
      <c r="AA455" s="13"/>
      <c r="AB455" s="13"/>
    </row>
    <row r="456" spans="3:28" ht="13.5">
      <c r="C456" s="18"/>
      <c r="D456" s="15"/>
      <c r="E456" s="15"/>
      <c r="F456" s="15"/>
      <c r="G456" s="18"/>
      <c r="H456" s="18"/>
      <c r="I456" s="18"/>
      <c r="J456" s="18"/>
      <c r="K456" s="18"/>
      <c r="L456" s="18"/>
      <c r="M456" s="18"/>
      <c r="N456" s="18"/>
      <c r="O456" s="18"/>
      <c r="P456" s="18"/>
      <c r="Q456" s="13"/>
      <c r="R456" s="13"/>
      <c r="S456" s="13"/>
      <c r="T456" s="13"/>
      <c r="U456" s="13"/>
      <c r="V456" s="13"/>
      <c r="AA456" s="13"/>
      <c r="AB456" s="13"/>
    </row>
    <row r="457" spans="3:28" ht="13.5">
      <c r="C457" s="18"/>
      <c r="D457" s="15"/>
      <c r="E457" s="15"/>
      <c r="F457" s="15"/>
      <c r="G457" s="18"/>
      <c r="H457" s="18"/>
      <c r="I457" s="18"/>
      <c r="J457" s="18"/>
      <c r="K457" s="18"/>
      <c r="L457" s="18"/>
      <c r="M457" s="18"/>
      <c r="N457" s="18"/>
      <c r="O457" s="18"/>
      <c r="P457" s="18"/>
      <c r="Q457" s="13"/>
      <c r="R457" s="13"/>
      <c r="S457" s="13"/>
      <c r="T457" s="13"/>
      <c r="U457" s="13"/>
      <c r="V457" s="13"/>
      <c r="AA457" s="13"/>
      <c r="AB457" s="13"/>
    </row>
    <row r="458" spans="3:28" ht="13.5">
      <c r="C458" s="18"/>
      <c r="D458" s="15"/>
      <c r="E458" s="15"/>
      <c r="F458" s="15"/>
      <c r="G458" s="18"/>
      <c r="H458" s="18"/>
      <c r="I458" s="18"/>
      <c r="J458" s="18"/>
      <c r="K458" s="18"/>
      <c r="L458" s="18"/>
      <c r="M458" s="18"/>
      <c r="N458" s="18"/>
      <c r="O458" s="18"/>
      <c r="P458" s="18"/>
      <c r="Q458" s="13"/>
      <c r="R458" s="13"/>
      <c r="S458" s="13"/>
      <c r="T458" s="13"/>
      <c r="U458" s="13"/>
      <c r="V458" s="13"/>
      <c r="AA458" s="13"/>
      <c r="AB458" s="13"/>
    </row>
    <row r="459" spans="3:28" ht="13.5">
      <c r="C459" s="18"/>
      <c r="D459" s="15"/>
      <c r="E459" s="15"/>
      <c r="F459" s="15"/>
      <c r="G459" s="18"/>
      <c r="H459" s="18"/>
      <c r="I459" s="18"/>
      <c r="J459" s="18"/>
      <c r="K459" s="18"/>
      <c r="L459" s="18"/>
      <c r="M459" s="18"/>
      <c r="N459" s="18"/>
      <c r="O459" s="18"/>
      <c r="P459" s="18"/>
      <c r="Q459" s="13"/>
      <c r="R459" s="13"/>
      <c r="S459" s="13"/>
      <c r="T459" s="13"/>
      <c r="U459" s="13"/>
      <c r="V459" s="13"/>
      <c r="AA459" s="13"/>
      <c r="AB459" s="13"/>
    </row>
    <row r="460" spans="3:28" ht="13.5">
      <c r="C460" s="18"/>
      <c r="D460" s="15"/>
      <c r="E460" s="15"/>
      <c r="F460" s="15"/>
      <c r="G460" s="18"/>
      <c r="H460" s="18"/>
      <c r="I460" s="18"/>
      <c r="J460" s="18"/>
      <c r="K460" s="18"/>
      <c r="L460" s="18"/>
      <c r="M460" s="18"/>
      <c r="N460" s="18"/>
      <c r="O460" s="18"/>
      <c r="P460" s="18"/>
      <c r="Q460" s="13"/>
      <c r="R460" s="13"/>
      <c r="S460" s="13"/>
      <c r="T460" s="13"/>
      <c r="U460" s="13"/>
      <c r="V460" s="13"/>
      <c r="AA460" s="13"/>
      <c r="AB460" s="13"/>
    </row>
    <row r="461" spans="3:28" ht="13.5">
      <c r="C461" s="18"/>
      <c r="D461" s="15"/>
      <c r="E461" s="15"/>
      <c r="F461" s="15"/>
      <c r="G461" s="18"/>
      <c r="H461" s="18"/>
      <c r="I461" s="18"/>
      <c r="J461" s="18"/>
      <c r="K461" s="18"/>
      <c r="L461" s="18"/>
      <c r="M461" s="18"/>
      <c r="N461" s="18"/>
      <c r="O461" s="18"/>
      <c r="P461" s="18"/>
      <c r="Q461" s="13"/>
      <c r="R461" s="13"/>
      <c r="S461" s="13"/>
      <c r="T461" s="13"/>
      <c r="U461" s="13"/>
      <c r="V461" s="13"/>
      <c r="AA461" s="13"/>
      <c r="AB461" s="13"/>
    </row>
    <row r="462" spans="3:28" ht="13.5">
      <c r="C462" s="18"/>
      <c r="D462" s="15"/>
      <c r="E462" s="15"/>
      <c r="F462" s="15"/>
      <c r="G462" s="18"/>
      <c r="H462" s="18"/>
      <c r="I462" s="18"/>
      <c r="J462" s="18"/>
      <c r="K462" s="18"/>
      <c r="L462" s="18"/>
      <c r="M462" s="18"/>
      <c r="N462" s="18"/>
      <c r="O462" s="18"/>
      <c r="P462" s="18"/>
      <c r="Q462" s="13"/>
      <c r="R462" s="13"/>
      <c r="S462" s="13"/>
      <c r="T462" s="13"/>
      <c r="U462" s="13"/>
      <c r="V462" s="13"/>
      <c r="AA462" s="13"/>
      <c r="AB462" s="13"/>
    </row>
    <row r="463" spans="3:28" ht="13.5">
      <c r="C463" s="18"/>
      <c r="D463" s="15"/>
      <c r="E463" s="15"/>
      <c r="F463" s="15"/>
      <c r="G463" s="18"/>
      <c r="H463" s="18"/>
      <c r="I463" s="18"/>
      <c r="J463" s="18"/>
      <c r="K463" s="18"/>
      <c r="L463" s="18"/>
      <c r="M463" s="18"/>
      <c r="N463" s="18"/>
      <c r="O463" s="18"/>
      <c r="P463" s="18"/>
      <c r="Q463" s="13"/>
      <c r="R463" s="13"/>
      <c r="S463" s="13"/>
      <c r="T463" s="13"/>
      <c r="U463" s="13"/>
      <c r="V463" s="13"/>
      <c r="AA463" s="13"/>
      <c r="AB463" s="13"/>
    </row>
    <row r="464" spans="3:28" ht="13.5">
      <c r="C464" s="18"/>
      <c r="D464" s="15"/>
      <c r="E464" s="15"/>
      <c r="F464" s="15"/>
      <c r="G464" s="18"/>
      <c r="H464" s="18"/>
      <c r="I464" s="18"/>
      <c r="J464" s="18"/>
      <c r="K464" s="18"/>
      <c r="L464" s="18"/>
      <c r="M464" s="18"/>
      <c r="N464" s="18"/>
      <c r="O464" s="18"/>
      <c r="P464" s="18"/>
      <c r="Q464" s="13"/>
      <c r="R464" s="13"/>
      <c r="S464" s="13"/>
      <c r="T464" s="13"/>
      <c r="U464" s="13"/>
      <c r="V464" s="13"/>
      <c r="AA464" s="13"/>
      <c r="AB464" s="13"/>
    </row>
    <row r="465" spans="3:28" ht="13.5">
      <c r="C465" s="18"/>
      <c r="D465" s="15"/>
      <c r="E465" s="15"/>
      <c r="F465" s="15"/>
      <c r="G465" s="18"/>
      <c r="H465" s="18"/>
      <c r="I465" s="18"/>
      <c r="J465" s="18"/>
      <c r="K465" s="18"/>
      <c r="L465" s="18"/>
      <c r="M465" s="18"/>
      <c r="N465" s="18"/>
      <c r="O465" s="18"/>
      <c r="P465" s="18"/>
      <c r="Q465" s="13"/>
      <c r="R465" s="13"/>
      <c r="S465" s="13"/>
      <c r="T465" s="13"/>
      <c r="U465" s="13"/>
      <c r="V465" s="13"/>
      <c r="AA465" s="13"/>
      <c r="AB465" s="13"/>
    </row>
    <row r="466" spans="3:28" ht="13.5">
      <c r="C466" s="18"/>
      <c r="D466" s="15"/>
      <c r="E466" s="15"/>
      <c r="F466" s="15"/>
      <c r="G466" s="18"/>
      <c r="H466" s="18"/>
      <c r="I466" s="18"/>
      <c r="J466" s="18"/>
      <c r="K466" s="18"/>
      <c r="L466" s="18"/>
      <c r="M466" s="18"/>
      <c r="N466" s="18"/>
      <c r="O466" s="18"/>
      <c r="P466" s="18"/>
      <c r="Q466" s="13"/>
      <c r="R466" s="13"/>
      <c r="S466" s="13"/>
      <c r="T466" s="13"/>
      <c r="U466" s="13"/>
      <c r="V466" s="13"/>
      <c r="AA466" s="13"/>
      <c r="AB466" s="13"/>
    </row>
    <row r="467" spans="3:28" ht="13.5">
      <c r="C467" s="18"/>
      <c r="D467" s="15"/>
      <c r="E467" s="15"/>
      <c r="F467" s="15"/>
      <c r="G467" s="18"/>
      <c r="H467" s="18"/>
      <c r="I467" s="18"/>
      <c r="J467" s="18"/>
      <c r="K467" s="18"/>
      <c r="L467" s="18"/>
      <c r="M467" s="18"/>
      <c r="N467" s="18"/>
      <c r="O467" s="18"/>
      <c r="P467" s="18"/>
      <c r="Q467" s="13"/>
      <c r="R467" s="13"/>
      <c r="S467" s="13"/>
      <c r="T467" s="13"/>
      <c r="U467" s="13"/>
      <c r="V467" s="13"/>
      <c r="AA467" s="13"/>
      <c r="AB467" s="13"/>
    </row>
    <row r="468" spans="3:28" ht="13.5">
      <c r="C468" s="18"/>
      <c r="D468" s="15"/>
      <c r="E468" s="15"/>
      <c r="F468" s="15"/>
      <c r="G468" s="18"/>
      <c r="H468" s="18"/>
      <c r="I468" s="18"/>
      <c r="J468" s="18"/>
      <c r="K468" s="18"/>
      <c r="L468" s="18"/>
      <c r="M468" s="18"/>
      <c r="N468" s="18"/>
      <c r="O468" s="18"/>
      <c r="P468" s="18"/>
      <c r="Q468" s="13"/>
      <c r="R468" s="13"/>
      <c r="S468" s="13"/>
      <c r="T468" s="13"/>
      <c r="U468" s="13"/>
      <c r="V468" s="13"/>
      <c r="AA468" s="13"/>
      <c r="AB468" s="13"/>
    </row>
    <row r="469" spans="3:28" ht="13.5">
      <c r="C469" s="18"/>
      <c r="D469" s="15"/>
      <c r="E469" s="15"/>
      <c r="F469" s="15"/>
      <c r="G469" s="18"/>
      <c r="H469" s="18"/>
      <c r="I469" s="18"/>
      <c r="J469" s="18"/>
      <c r="K469" s="18"/>
      <c r="L469" s="18"/>
      <c r="M469" s="18"/>
      <c r="N469" s="18"/>
      <c r="O469" s="18"/>
      <c r="P469" s="18"/>
      <c r="Q469" s="13"/>
      <c r="R469" s="13"/>
      <c r="S469" s="13"/>
      <c r="T469" s="13"/>
      <c r="U469" s="13"/>
      <c r="V469" s="13"/>
      <c r="AA469" s="13"/>
      <c r="AB469" s="13"/>
    </row>
    <row r="470" spans="3:28" ht="13.5">
      <c r="C470" s="18"/>
      <c r="D470" s="15"/>
      <c r="E470" s="15"/>
      <c r="F470" s="15"/>
      <c r="G470" s="18"/>
      <c r="H470" s="18"/>
      <c r="I470" s="18"/>
      <c r="J470" s="18"/>
      <c r="K470" s="18"/>
      <c r="L470" s="18"/>
      <c r="M470" s="18"/>
      <c r="N470" s="18"/>
      <c r="O470" s="18"/>
      <c r="P470" s="18"/>
      <c r="Q470" s="13"/>
      <c r="R470" s="13"/>
      <c r="S470" s="13"/>
      <c r="T470" s="13"/>
      <c r="U470" s="13"/>
      <c r="V470" s="13"/>
      <c r="AA470" s="13"/>
      <c r="AB470" s="13"/>
    </row>
    <row r="471" spans="3:28" ht="13.5">
      <c r="C471" s="18"/>
      <c r="D471" s="15"/>
      <c r="E471" s="15"/>
      <c r="F471" s="15"/>
      <c r="G471" s="18"/>
      <c r="H471" s="18"/>
      <c r="I471" s="18"/>
      <c r="J471" s="18"/>
      <c r="K471" s="18"/>
      <c r="L471" s="18"/>
      <c r="M471" s="18"/>
      <c r="N471" s="18"/>
      <c r="O471" s="18"/>
      <c r="P471" s="18"/>
      <c r="Q471" s="13"/>
      <c r="R471" s="13"/>
      <c r="S471" s="13"/>
      <c r="T471" s="13"/>
      <c r="U471" s="13"/>
      <c r="V471" s="13"/>
      <c r="AA471" s="13"/>
      <c r="AB471" s="13"/>
    </row>
    <row r="472" spans="3:28" ht="13.5">
      <c r="C472" s="18"/>
      <c r="D472" s="15"/>
      <c r="E472" s="15"/>
      <c r="F472" s="15"/>
      <c r="G472" s="18"/>
      <c r="H472" s="18"/>
      <c r="I472" s="18"/>
      <c r="J472" s="18"/>
      <c r="K472" s="18"/>
      <c r="L472" s="18"/>
      <c r="M472" s="18"/>
      <c r="N472" s="18"/>
      <c r="O472" s="18"/>
      <c r="P472" s="18"/>
      <c r="Q472" s="13"/>
      <c r="R472" s="13"/>
      <c r="S472" s="13"/>
      <c r="T472" s="13"/>
      <c r="U472" s="13"/>
      <c r="V472" s="13"/>
      <c r="AA472" s="13"/>
      <c r="AB472" s="13"/>
    </row>
    <row r="473" spans="3:28" ht="13.5">
      <c r="C473" s="18"/>
      <c r="D473" s="15"/>
      <c r="E473" s="15"/>
      <c r="F473" s="15"/>
      <c r="G473" s="18"/>
      <c r="H473" s="18"/>
      <c r="I473" s="18"/>
      <c r="J473" s="18"/>
      <c r="K473" s="18"/>
      <c r="L473" s="18"/>
      <c r="M473" s="18"/>
      <c r="N473" s="18"/>
      <c r="O473" s="18"/>
      <c r="P473" s="18"/>
      <c r="Q473" s="13"/>
      <c r="R473" s="13"/>
      <c r="S473" s="13"/>
      <c r="T473" s="13"/>
      <c r="U473" s="13"/>
      <c r="V473" s="13"/>
      <c r="AA473" s="13"/>
      <c r="AB473" s="13"/>
    </row>
    <row r="474" spans="3:28" ht="13.5">
      <c r="C474" s="18"/>
      <c r="D474" s="15"/>
      <c r="E474" s="15"/>
      <c r="F474" s="15"/>
      <c r="G474" s="18"/>
      <c r="H474" s="18"/>
      <c r="I474" s="18"/>
      <c r="J474" s="18"/>
      <c r="K474" s="18"/>
      <c r="L474" s="18"/>
      <c r="M474" s="18"/>
      <c r="N474" s="18"/>
      <c r="O474" s="18"/>
      <c r="P474" s="18"/>
      <c r="Q474" s="13"/>
      <c r="R474" s="13"/>
      <c r="S474" s="13"/>
      <c r="T474" s="13"/>
      <c r="U474" s="13"/>
      <c r="V474" s="13"/>
      <c r="AA474" s="13"/>
      <c r="AB474" s="13"/>
    </row>
    <row r="475" spans="3:28" ht="13.5">
      <c r="C475" s="18"/>
      <c r="D475" s="15"/>
      <c r="E475" s="15"/>
      <c r="F475" s="15"/>
      <c r="G475" s="18"/>
      <c r="H475" s="18"/>
      <c r="I475" s="18"/>
      <c r="J475" s="18"/>
      <c r="K475" s="18"/>
      <c r="L475" s="18"/>
      <c r="M475" s="18"/>
      <c r="N475" s="18"/>
      <c r="O475" s="18"/>
      <c r="P475" s="18"/>
      <c r="Q475" s="13"/>
      <c r="R475" s="13"/>
      <c r="S475" s="13"/>
      <c r="T475" s="13"/>
      <c r="U475" s="13"/>
      <c r="V475" s="13"/>
      <c r="AA475" s="13"/>
      <c r="AB475" s="13"/>
    </row>
    <row r="476" spans="3:28" ht="13.5">
      <c r="C476" s="18"/>
      <c r="D476" s="15"/>
      <c r="E476" s="15"/>
      <c r="F476" s="15"/>
      <c r="G476" s="18"/>
      <c r="H476" s="18"/>
      <c r="I476" s="18"/>
      <c r="J476" s="18"/>
      <c r="K476" s="18"/>
      <c r="L476" s="18"/>
      <c r="M476" s="18"/>
      <c r="N476" s="18"/>
      <c r="O476" s="18"/>
      <c r="P476" s="18"/>
      <c r="Q476" s="13"/>
      <c r="R476" s="13"/>
      <c r="S476" s="13"/>
      <c r="T476" s="13"/>
      <c r="U476" s="13"/>
      <c r="V476" s="13"/>
      <c r="AA476" s="13"/>
      <c r="AB476" s="13"/>
    </row>
    <row r="477" spans="3:28" ht="13.5">
      <c r="C477" s="18"/>
      <c r="D477" s="15"/>
      <c r="E477" s="15"/>
      <c r="F477" s="15"/>
      <c r="G477" s="18"/>
      <c r="H477" s="18"/>
      <c r="I477" s="18"/>
      <c r="J477" s="18"/>
      <c r="K477" s="18"/>
      <c r="L477" s="18"/>
      <c r="M477" s="18"/>
      <c r="N477" s="18"/>
      <c r="O477" s="18"/>
      <c r="P477" s="18"/>
      <c r="Q477" s="13"/>
      <c r="R477" s="13"/>
      <c r="S477" s="13"/>
      <c r="T477" s="13"/>
      <c r="U477" s="13"/>
      <c r="V477" s="13"/>
      <c r="AA477" s="13"/>
      <c r="AB477" s="13"/>
    </row>
    <row r="478" spans="3:28" ht="13.5">
      <c r="C478" s="18"/>
      <c r="D478" s="15"/>
      <c r="E478" s="15"/>
      <c r="F478" s="15"/>
      <c r="G478" s="18"/>
      <c r="H478" s="18"/>
      <c r="I478" s="18"/>
      <c r="J478" s="18"/>
      <c r="K478" s="18"/>
      <c r="L478" s="18"/>
      <c r="M478" s="18"/>
      <c r="N478" s="18"/>
      <c r="O478" s="18"/>
      <c r="P478" s="18"/>
      <c r="Q478" s="13"/>
      <c r="R478" s="13"/>
      <c r="S478" s="13"/>
      <c r="T478" s="13"/>
      <c r="U478" s="13"/>
      <c r="V478" s="13"/>
      <c r="AA478" s="13"/>
      <c r="AB478" s="13"/>
    </row>
    <row r="479" spans="3:28" ht="13.5">
      <c r="C479" s="18"/>
      <c r="D479" s="15"/>
      <c r="E479" s="15"/>
      <c r="F479" s="15"/>
      <c r="G479" s="18"/>
      <c r="H479" s="18"/>
      <c r="I479" s="18"/>
      <c r="J479" s="18"/>
      <c r="K479" s="18"/>
      <c r="L479" s="18"/>
      <c r="M479" s="18"/>
      <c r="N479" s="18"/>
      <c r="O479" s="18"/>
      <c r="P479" s="18"/>
      <c r="Q479" s="13"/>
      <c r="R479" s="13"/>
      <c r="S479" s="13"/>
      <c r="T479" s="13"/>
      <c r="U479" s="13"/>
      <c r="V479" s="13"/>
      <c r="AA479" s="13"/>
      <c r="AB479" s="13"/>
    </row>
    <row r="480" spans="3:28" ht="13.5">
      <c r="C480" s="18"/>
      <c r="D480" s="15"/>
      <c r="E480" s="15"/>
      <c r="F480" s="15"/>
      <c r="G480" s="18"/>
      <c r="H480" s="18"/>
      <c r="I480" s="18"/>
      <c r="J480" s="18"/>
      <c r="K480" s="18"/>
      <c r="L480" s="18"/>
      <c r="M480" s="18"/>
      <c r="N480" s="18"/>
      <c r="O480" s="18"/>
      <c r="P480" s="18"/>
      <c r="Q480" s="13"/>
      <c r="R480" s="13"/>
      <c r="S480" s="13"/>
      <c r="T480" s="13"/>
      <c r="U480" s="13"/>
      <c r="V480" s="13"/>
      <c r="AA480" s="13"/>
      <c r="AB480" s="13"/>
    </row>
    <row r="481" spans="1:28" ht="13.5">
      <c r="C481" s="18"/>
      <c r="D481" s="15"/>
      <c r="E481" s="15"/>
      <c r="F481" s="15"/>
      <c r="G481" s="18"/>
      <c r="H481" s="18"/>
      <c r="I481" s="18"/>
      <c r="J481" s="18"/>
      <c r="K481" s="18"/>
      <c r="L481" s="18"/>
      <c r="M481" s="18"/>
      <c r="N481" s="18"/>
      <c r="O481" s="18"/>
      <c r="P481" s="18"/>
      <c r="Q481" s="13"/>
      <c r="R481" s="13"/>
      <c r="S481" s="13"/>
      <c r="T481" s="13"/>
      <c r="U481" s="13"/>
      <c r="V481" s="13"/>
      <c r="AA481" s="13"/>
      <c r="AB481" s="13"/>
    </row>
    <row r="482" spans="1:28" ht="13.5">
      <c r="C482" s="18"/>
      <c r="D482" s="15"/>
      <c r="E482" s="15"/>
      <c r="F482" s="15"/>
      <c r="G482" s="18"/>
      <c r="H482" s="18"/>
      <c r="I482" s="18"/>
      <c r="J482" s="18"/>
      <c r="K482" s="18"/>
      <c r="L482" s="18"/>
      <c r="M482" s="18"/>
      <c r="N482" s="18"/>
      <c r="O482" s="18"/>
      <c r="P482" s="18"/>
      <c r="Q482" s="13"/>
      <c r="R482" s="13"/>
      <c r="S482" s="13"/>
      <c r="T482" s="13"/>
      <c r="U482" s="13"/>
      <c r="V482" s="13"/>
      <c r="AA482" s="13"/>
      <c r="AB482" s="13"/>
    </row>
    <row r="483" spans="1:28" ht="13.5">
      <c r="C483" s="18"/>
      <c r="D483" s="15"/>
      <c r="E483" s="15"/>
      <c r="F483" s="15"/>
      <c r="G483" s="18"/>
      <c r="H483" s="18"/>
      <c r="I483" s="18"/>
      <c r="J483" s="18"/>
      <c r="K483" s="18"/>
      <c r="L483" s="18"/>
      <c r="M483" s="18"/>
      <c r="N483" s="18"/>
      <c r="O483" s="18"/>
      <c r="P483" s="18"/>
      <c r="Q483" s="13"/>
      <c r="R483" s="13"/>
      <c r="S483" s="13"/>
      <c r="T483" s="13"/>
      <c r="U483" s="13"/>
      <c r="V483" s="13"/>
      <c r="AA483" s="13"/>
      <c r="AB483" s="13"/>
    </row>
    <row r="484" spans="1:28" ht="13.5">
      <c r="C484" s="18"/>
      <c r="D484" s="15"/>
      <c r="E484" s="15"/>
      <c r="F484" s="15"/>
      <c r="G484" s="18"/>
      <c r="H484" s="18"/>
      <c r="I484" s="18"/>
      <c r="J484" s="18"/>
      <c r="K484" s="18"/>
      <c r="L484" s="18"/>
      <c r="M484" s="18"/>
      <c r="N484" s="18"/>
      <c r="O484" s="18"/>
      <c r="P484" s="18"/>
      <c r="Q484" s="13"/>
      <c r="R484" s="13"/>
      <c r="S484" s="13"/>
      <c r="T484" s="13"/>
      <c r="U484" s="13"/>
      <c r="V484" s="13"/>
      <c r="AA484" s="13"/>
      <c r="AB484" s="13"/>
    </row>
    <row r="485" spans="1:28" ht="13.5">
      <c r="C485" s="18"/>
      <c r="D485" s="15"/>
      <c r="E485" s="15"/>
      <c r="F485" s="15"/>
      <c r="G485" s="18"/>
      <c r="H485" s="18"/>
      <c r="I485" s="18"/>
      <c r="J485" s="18"/>
      <c r="K485" s="18"/>
      <c r="L485" s="18"/>
      <c r="M485" s="18"/>
      <c r="N485" s="18"/>
      <c r="O485" s="18"/>
      <c r="P485" s="18"/>
      <c r="Q485" s="13"/>
      <c r="R485" s="13"/>
      <c r="S485" s="13"/>
      <c r="T485" s="13"/>
      <c r="U485" s="13"/>
      <c r="V485" s="13"/>
      <c r="AA485" s="13"/>
      <c r="AB485" s="13"/>
    </row>
    <row r="486" spans="1:28" ht="13.5">
      <c r="C486" s="18"/>
      <c r="D486" s="15"/>
      <c r="E486" s="15"/>
      <c r="F486" s="15"/>
      <c r="G486" s="18"/>
      <c r="H486" s="18"/>
      <c r="I486" s="18"/>
      <c r="J486" s="18"/>
      <c r="K486" s="18"/>
      <c r="L486" s="18"/>
      <c r="M486" s="18"/>
      <c r="N486" s="18"/>
      <c r="O486" s="18"/>
      <c r="P486" s="18"/>
      <c r="Q486" s="13"/>
      <c r="R486" s="13"/>
      <c r="S486" s="13"/>
      <c r="T486" s="13"/>
      <c r="U486" s="13"/>
      <c r="V486" s="13"/>
      <c r="AA486" s="13"/>
      <c r="AB486" s="13"/>
    </row>
    <row r="487" spans="1:28" ht="13.5">
      <c r="C487" s="18"/>
      <c r="D487" s="15"/>
      <c r="E487" s="15"/>
      <c r="F487" s="15"/>
      <c r="G487" s="18"/>
      <c r="H487" s="18"/>
      <c r="I487" s="18"/>
      <c r="J487" s="18"/>
      <c r="K487" s="18"/>
      <c r="L487" s="18"/>
      <c r="M487" s="18"/>
      <c r="N487" s="18"/>
      <c r="O487" s="18"/>
      <c r="P487" s="18"/>
      <c r="Q487" s="13"/>
      <c r="R487" s="13"/>
      <c r="S487" s="13"/>
      <c r="T487" s="13"/>
      <c r="U487" s="13"/>
      <c r="V487" s="13"/>
      <c r="AA487" s="13"/>
      <c r="AB487" s="13"/>
    </row>
    <row r="488" spans="1:28" ht="13.5">
      <c r="C488" s="18"/>
      <c r="D488" s="15"/>
      <c r="E488" s="15"/>
      <c r="F488" s="15"/>
      <c r="G488" s="18"/>
      <c r="H488" s="18"/>
      <c r="I488" s="18"/>
      <c r="J488" s="18"/>
      <c r="K488" s="18"/>
      <c r="L488" s="18"/>
      <c r="M488" s="18"/>
      <c r="N488" s="18"/>
      <c r="O488" s="18"/>
      <c r="P488" s="18"/>
      <c r="Q488" s="13"/>
      <c r="R488" s="13"/>
      <c r="S488" s="13"/>
      <c r="T488" s="13"/>
      <c r="U488" s="13"/>
      <c r="V488" s="13"/>
      <c r="AA488" s="13"/>
      <c r="AB488" s="13"/>
    </row>
    <row r="489" spans="1:28" ht="13.5">
      <c r="C489" s="18"/>
      <c r="D489" s="15"/>
      <c r="E489" s="15"/>
      <c r="F489" s="15"/>
      <c r="G489" s="18"/>
      <c r="H489" s="18"/>
      <c r="I489" s="18"/>
      <c r="J489" s="18"/>
      <c r="K489" s="18"/>
      <c r="L489" s="18"/>
      <c r="M489" s="18"/>
      <c r="N489" s="18"/>
      <c r="O489" s="18"/>
      <c r="P489" s="18"/>
      <c r="Q489" s="13"/>
      <c r="R489" s="13"/>
      <c r="S489" s="13"/>
      <c r="T489" s="13"/>
      <c r="U489" s="13"/>
      <c r="V489" s="13"/>
      <c r="AA489" s="13"/>
      <c r="AB489" s="13"/>
    </row>
    <row r="490" spans="1:28" ht="13.5">
      <c r="C490" s="18"/>
      <c r="D490" s="15"/>
      <c r="E490" s="15"/>
      <c r="F490" s="15"/>
      <c r="G490" s="18"/>
      <c r="H490" s="18"/>
      <c r="I490" s="18"/>
      <c r="J490" s="18"/>
      <c r="K490" s="18"/>
      <c r="L490" s="18"/>
      <c r="M490" s="18"/>
      <c r="N490" s="18"/>
      <c r="O490" s="18"/>
      <c r="P490" s="18"/>
      <c r="Q490" s="13"/>
      <c r="R490" s="13"/>
      <c r="S490" s="13"/>
      <c r="T490" s="13"/>
      <c r="U490" s="13"/>
      <c r="V490" s="13"/>
      <c r="AA490" s="13"/>
      <c r="AB490" s="13"/>
    </row>
    <row r="491" spans="1:28" ht="13.5">
      <c r="C491" s="18"/>
      <c r="D491" s="15"/>
      <c r="E491" s="15"/>
      <c r="F491" s="15"/>
      <c r="G491" s="18"/>
      <c r="H491" s="18"/>
      <c r="I491" s="18"/>
      <c r="J491" s="18"/>
      <c r="K491" s="18"/>
      <c r="L491" s="18"/>
      <c r="M491" s="18"/>
      <c r="N491" s="18"/>
      <c r="O491" s="18"/>
      <c r="P491" s="18"/>
      <c r="Q491" s="13"/>
      <c r="R491" s="13"/>
      <c r="S491" s="13"/>
      <c r="T491" s="13"/>
      <c r="U491" s="13"/>
      <c r="V491" s="13"/>
      <c r="AA491" s="13"/>
      <c r="AB491" s="13"/>
    </row>
    <row r="492" spans="1:28" ht="13.5">
      <c r="C492" s="18"/>
      <c r="D492" s="15"/>
      <c r="E492" s="15"/>
      <c r="F492" s="15"/>
      <c r="G492" s="18"/>
      <c r="H492" s="18"/>
      <c r="I492" s="18"/>
      <c r="J492" s="18"/>
      <c r="K492" s="18"/>
      <c r="L492" s="18"/>
      <c r="M492" s="18"/>
      <c r="N492" s="18"/>
      <c r="O492" s="18"/>
      <c r="P492" s="18"/>
      <c r="Q492" s="13"/>
      <c r="R492" s="13"/>
      <c r="S492" s="13"/>
      <c r="T492" s="13"/>
      <c r="U492" s="13"/>
      <c r="V492" s="13"/>
      <c r="AA492" s="13"/>
      <c r="AB492" s="13"/>
    </row>
    <row r="493" spans="1:28" ht="13.5">
      <c r="C493" s="18"/>
      <c r="D493" s="15"/>
      <c r="E493" s="15"/>
      <c r="F493" s="15"/>
      <c r="G493" s="18"/>
      <c r="H493" s="18"/>
      <c r="I493" s="18"/>
      <c r="J493" s="18"/>
      <c r="K493" s="18"/>
      <c r="L493" s="18"/>
      <c r="M493" s="18"/>
      <c r="N493" s="18"/>
      <c r="O493" s="18"/>
      <c r="P493" s="18"/>
      <c r="Q493" s="13"/>
      <c r="R493" s="13"/>
      <c r="S493" s="13"/>
      <c r="T493" s="13"/>
      <c r="U493" s="13"/>
      <c r="V493" s="13"/>
      <c r="AA493" s="13"/>
      <c r="AB493" s="13"/>
    </row>
    <row r="494" spans="1:28" ht="13.5">
      <c r="C494" s="18"/>
      <c r="D494" s="15"/>
      <c r="E494" s="15"/>
      <c r="F494" s="15"/>
      <c r="G494" s="18"/>
      <c r="H494" s="18"/>
      <c r="I494" s="18"/>
      <c r="J494" s="18"/>
      <c r="K494" s="18"/>
      <c r="L494" s="18"/>
      <c r="M494" s="18"/>
      <c r="N494" s="18"/>
      <c r="O494" s="18"/>
      <c r="P494" s="18"/>
      <c r="Q494" s="13"/>
      <c r="R494" s="13"/>
      <c r="S494" s="13"/>
      <c r="T494" s="13"/>
      <c r="U494" s="13"/>
      <c r="V494" s="13"/>
      <c r="AA494" s="13"/>
      <c r="AB494" s="13"/>
    </row>
    <row r="495" spans="1:28" ht="13.5">
      <c r="C495" s="18"/>
      <c r="D495" s="15"/>
      <c r="E495" s="15"/>
      <c r="F495" s="15"/>
      <c r="G495" s="18"/>
      <c r="H495" s="18"/>
      <c r="I495" s="18"/>
      <c r="J495" s="18"/>
      <c r="K495" s="18"/>
      <c r="L495" s="18"/>
      <c r="M495" s="18"/>
      <c r="N495" s="18"/>
      <c r="O495" s="18"/>
      <c r="P495" s="18"/>
      <c r="Q495" s="13"/>
      <c r="R495" s="13"/>
      <c r="S495" s="13"/>
      <c r="T495" s="13"/>
      <c r="U495" s="13"/>
      <c r="V495" s="13"/>
      <c r="AA495" s="13"/>
      <c r="AB495" s="13"/>
    </row>
    <row r="496" spans="1:28" s="22" customFormat="1">
      <c r="A496" s="11"/>
      <c r="B496" s="13"/>
      <c r="C496" s="18"/>
      <c r="D496" s="15"/>
      <c r="E496" s="15"/>
      <c r="F496" s="15"/>
      <c r="G496" s="18"/>
      <c r="H496" s="18"/>
      <c r="I496" s="18"/>
      <c r="J496" s="18"/>
      <c r="K496" s="18"/>
      <c r="L496" s="18"/>
      <c r="M496" s="18"/>
      <c r="N496" s="18"/>
      <c r="O496" s="18"/>
      <c r="P496" s="18"/>
    </row>
    <row r="497" spans="1:16" s="22" customFormat="1">
      <c r="A497" s="11"/>
      <c r="B497" s="13"/>
      <c r="C497" s="18"/>
      <c r="D497" s="15"/>
      <c r="E497" s="15"/>
      <c r="F497" s="15"/>
      <c r="G497" s="18"/>
      <c r="H497" s="18"/>
      <c r="I497" s="18"/>
      <c r="J497" s="18"/>
      <c r="K497" s="18"/>
      <c r="L497" s="18"/>
      <c r="M497" s="18"/>
      <c r="N497" s="18"/>
      <c r="O497" s="18"/>
      <c r="P497" s="18"/>
    </row>
    <row r="498" spans="1:16" s="22" customFormat="1">
      <c r="A498" s="11"/>
      <c r="B498" s="13"/>
      <c r="C498" s="18"/>
      <c r="D498" s="15"/>
      <c r="E498" s="15"/>
      <c r="F498" s="15"/>
      <c r="G498" s="18"/>
      <c r="H498" s="18"/>
      <c r="I498" s="18"/>
      <c r="J498" s="18"/>
      <c r="K498" s="18"/>
      <c r="L498" s="18"/>
      <c r="M498" s="18"/>
      <c r="N498" s="18"/>
      <c r="O498" s="18"/>
      <c r="P498" s="18"/>
    </row>
    <row r="499" spans="1:16" s="22" customFormat="1">
      <c r="A499" s="11"/>
      <c r="B499" s="13"/>
      <c r="C499" s="18"/>
      <c r="D499" s="15"/>
      <c r="E499" s="15"/>
      <c r="F499" s="15"/>
      <c r="G499" s="18"/>
      <c r="H499" s="18"/>
      <c r="I499" s="18"/>
      <c r="J499" s="18"/>
      <c r="K499" s="18"/>
      <c r="L499" s="18"/>
      <c r="M499" s="18"/>
      <c r="N499" s="18"/>
      <c r="O499" s="18"/>
      <c r="P499" s="18"/>
    </row>
    <row r="500" spans="1:16" s="22" customFormat="1">
      <c r="A500" s="11"/>
      <c r="B500" s="13"/>
      <c r="C500" s="18"/>
      <c r="D500" s="15"/>
      <c r="E500" s="15"/>
      <c r="F500" s="15"/>
      <c r="G500" s="18"/>
      <c r="H500" s="18"/>
      <c r="I500" s="18"/>
      <c r="J500" s="18"/>
      <c r="K500" s="18"/>
      <c r="L500" s="18"/>
      <c r="M500" s="18"/>
      <c r="N500" s="18"/>
      <c r="O500" s="18"/>
      <c r="P500" s="18"/>
    </row>
    <row r="501" spans="1:16" s="22" customFormat="1">
      <c r="A501" s="11"/>
      <c r="B501" s="13"/>
      <c r="C501" s="18"/>
      <c r="D501" s="15"/>
      <c r="E501" s="15"/>
      <c r="F501" s="15"/>
      <c r="G501" s="18"/>
      <c r="H501" s="18"/>
      <c r="I501" s="18"/>
      <c r="J501" s="18"/>
      <c r="K501" s="18"/>
      <c r="L501" s="18"/>
      <c r="M501" s="18"/>
      <c r="N501" s="18"/>
      <c r="O501" s="18"/>
      <c r="P501" s="18"/>
    </row>
    <row r="502" spans="1:16" s="22" customFormat="1">
      <c r="A502" s="11"/>
      <c r="B502" s="13"/>
      <c r="C502" s="18"/>
      <c r="D502" s="15"/>
      <c r="E502" s="15"/>
      <c r="F502" s="15"/>
      <c r="G502" s="18"/>
      <c r="H502" s="18"/>
      <c r="I502" s="18"/>
      <c r="J502" s="18"/>
      <c r="K502" s="18"/>
      <c r="L502" s="18"/>
      <c r="M502" s="18"/>
      <c r="N502" s="18"/>
      <c r="O502" s="18"/>
      <c r="P502" s="18"/>
    </row>
    <row r="503" spans="1:16" s="22" customFormat="1">
      <c r="A503" s="11"/>
      <c r="B503" s="13"/>
      <c r="C503" s="18"/>
      <c r="D503" s="15"/>
      <c r="E503" s="15"/>
      <c r="F503" s="15"/>
      <c r="G503" s="18"/>
      <c r="H503" s="18"/>
      <c r="I503" s="18"/>
      <c r="J503" s="18"/>
      <c r="K503" s="18"/>
      <c r="L503" s="18"/>
      <c r="M503" s="18"/>
      <c r="N503" s="18"/>
      <c r="O503" s="18"/>
      <c r="P503" s="18"/>
    </row>
    <row r="504" spans="1:16" s="22" customFormat="1">
      <c r="A504" s="11"/>
      <c r="B504" s="13"/>
      <c r="C504" s="18"/>
      <c r="D504" s="15"/>
      <c r="E504" s="15"/>
      <c r="F504" s="15"/>
      <c r="G504" s="18"/>
      <c r="H504" s="18"/>
      <c r="I504" s="18"/>
      <c r="J504" s="18"/>
      <c r="K504" s="18"/>
      <c r="L504" s="18"/>
      <c r="M504" s="18"/>
      <c r="N504" s="18"/>
      <c r="O504" s="18"/>
      <c r="P504" s="18"/>
    </row>
    <row r="505" spans="1:16" s="22" customFormat="1">
      <c r="A505" s="11"/>
      <c r="B505" s="13"/>
      <c r="C505" s="18"/>
      <c r="D505" s="15"/>
      <c r="E505" s="15"/>
      <c r="F505" s="15"/>
      <c r="G505" s="18"/>
      <c r="H505" s="18"/>
      <c r="I505" s="18"/>
      <c r="J505" s="18"/>
      <c r="K505" s="18"/>
      <c r="L505" s="18"/>
      <c r="M505" s="18"/>
      <c r="N505" s="18"/>
      <c r="O505" s="18"/>
      <c r="P505" s="18"/>
    </row>
    <row r="506" spans="1:16" s="22" customFormat="1">
      <c r="A506" s="11"/>
      <c r="B506" s="13"/>
      <c r="C506" s="18"/>
      <c r="D506" s="15"/>
      <c r="E506" s="15"/>
      <c r="F506" s="15"/>
      <c r="G506" s="18"/>
      <c r="H506" s="18"/>
      <c r="I506" s="18"/>
      <c r="J506" s="18"/>
      <c r="K506" s="18"/>
      <c r="L506" s="18"/>
      <c r="M506" s="18"/>
      <c r="N506" s="18"/>
      <c r="O506" s="18"/>
      <c r="P506" s="18"/>
    </row>
    <row r="507" spans="1:16" s="22" customFormat="1">
      <c r="A507" s="11"/>
      <c r="B507" s="13"/>
      <c r="C507" s="18"/>
      <c r="D507" s="15"/>
      <c r="E507" s="15"/>
      <c r="F507" s="15"/>
      <c r="G507" s="18"/>
      <c r="H507" s="18"/>
      <c r="I507" s="18"/>
      <c r="J507" s="18"/>
      <c r="K507" s="18"/>
      <c r="L507" s="18"/>
      <c r="M507" s="18"/>
      <c r="N507" s="18"/>
      <c r="O507" s="18"/>
      <c r="P507" s="18"/>
    </row>
    <row r="508" spans="1:16" s="22" customFormat="1">
      <c r="A508" s="11"/>
      <c r="B508" s="13"/>
      <c r="C508" s="18"/>
      <c r="D508" s="15"/>
      <c r="E508" s="15"/>
      <c r="F508" s="15"/>
      <c r="G508" s="18"/>
      <c r="H508" s="18"/>
      <c r="I508" s="18"/>
      <c r="J508" s="18"/>
      <c r="K508" s="18"/>
      <c r="L508" s="18"/>
      <c r="M508" s="18"/>
      <c r="N508" s="18"/>
      <c r="O508" s="18"/>
      <c r="P508" s="18"/>
    </row>
    <row r="509" spans="1:16" s="22" customFormat="1">
      <c r="A509" s="11"/>
      <c r="B509" s="13"/>
      <c r="C509" s="18"/>
      <c r="D509" s="15"/>
      <c r="E509" s="15"/>
      <c r="F509" s="15"/>
      <c r="G509" s="18"/>
      <c r="H509" s="18"/>
      <c r="I509" s="18"/>
      <c r="J509" s="18"/>
      <c r="K509" s="18"/>
      <c r="L509" s="18"/>
      <c r="M509" s="18"/>
      <c r="N509" s="18"/>
      <c r="O509" s="18"/>
      <c r="P509" s="18"/>
    </row>
    <row r="510" spans="1:16" s="22" customFormat="1">
      <c r="A510" s="11"/>
      <c r="B510" s="13"/>
      <c r="C510" s="18"/>
      <c r="D510" s="15"/>
      <c r="E510" s="15"/>
      <c r="F510" s="15"/>
      <c r="G510" s="18"/>
      <c r="H510" s="18"/>
      <c r="I510" s="18"/>
      <c r="J510" s="18"/>
      <c r="K510" s="18"/>
      <c r="L510" s="18"/>
      <c r="M510" s="18"/>
      <c r="N510" s="18"/>
      <c r="O510" s="18"/>
      <c r="P510" s="18"/>
    </row>
    <row r="511" spans="1:16" s="22" customFormat="1">
      <c r="A511" s="11"/>
      <c r="B511" s="13"/>
      <c r="C511" s="18"/>
      <c r="D511" s="15"/>
      <c r="E511" s="15"/>
      <c r="F511" s="15"/>
      <c r="G511" s="18"/>
      <c r="H511" s="18"/>
      <c r="I511" s="18"/>
      <c r="J511" s="18"/>
      <c r="K511" s="18"/>
      <c r="L511" s="18"/>
      <c r="M511" s="18"/>
      <c r="N511" s="18"/>
      <c r="O511" s="18"/>
      <c r="P511" s="18"/>
    </row>
    <row r="512" spans="1:16" s="22" customFormat="1">
      <c r="A512" s="11"/>
      <c r="B512" s="13"/>
      <c r="C512" s="18"/>
      <c r="D512" s="15"/>
      <c r="E512" s="15"/>
      <c r="F512" s="15"/>
      <c r="G512" s="18"/>
      <c r="H512" s="18"/>
      <c r="I512" s="18"/>
      <c r="J512" s="18"/>
      <c r="K512" s="18"/>
      <c r="L512" s="18"/>
      <c r="M512" s="18"/>
      <c r="N512" s="18"/>
      <c r="O512" s="18"/>
      <c r="P512" s="18"/>
    </row>
    <row r="513" spans="1:16" s="22" customFormat="1">
      <c r="A513" s="11"/>
      <c r="B513" s="13"/>
      <c r="C513" s="18"/>
      <c r="D513" s="15"/>
      <c r="E513" s="15"/>
      <c r="F513" s="15"/>
      <c r="G513" s="18"/>
      <c r="H513" s="18"/>
      <c r="I513" s="18"/>
      <c r="J513" s="18"/>
      <c r="K513" s="18"/>
      <c r="L513" s="18"/>
      <c r="M513" s="18"/>
      <c r="N513" s="18"/>
      <c r="O513" s="18"/>
      <c r="P513" s="18"/>
    </row>
    <row r="514" spans="1:16" s="22" customFormat="1">
      <c r="A514" s="11"/>
      <c r="B514" s="13"/>
      <c r="C514" s="18"/>
      <c r="D514" s="15"/>
      <c r="E514" s="15"/>
      <c r="F514" s="15"/>
      <c r="G514" s="18"/>
      <c r="H514" s="18"/>
      <c r="I514" s="18"/>
      <c r="J514" s="18"/>
      <c r="K514" s="18"/>
      <c r="L514" s="18"/>
      <c r="M514" s="18"/>
      <c r="N514" s="18"/>
      <c r="O514" s="18"/>
      <c r="P514" s="18"/>
    </row>
    <row r="515" spans="1:16" s="22" customFormat="1">
      <c r="A515" s="11"/>
      <c r="B515" s="13"/>
      <c r="C515" s="18"/>
      <c r="D515" s="15"/>
      <c r="E515" s="15"/>
      <c r="F515" s="15"/>
      <c r="G515" s="18"/>
      <c r="H515" s="18"/>
      <c r="I515" s="18"/>
      <c r="J515" s="18"/>
      <c r="K515" s="18"/>
      <c r="L515" s="18"/>
      <c r="M515" s="18"/>
      <c r="N515" s="18"/>
      <c r="O515" s="18"/>
      <c r="P515" s="18"/>
    </row>
    <row r="516" spans="1:16" s="22" customFormat="1">
      <c r="A516" s="11"/>
      <c r="B516" s="13"/>
      <c r="C516" s="18"/>
      <c r="D516" s="15"/>
      <c r="E516" s="15"/>
      <c r="F516" s="15"/>
      <c r="G516" s="18"/>
      <c r="H516" s="18"/>
      <c r="I516" s="18"/>
      <c r="J516" s="18"/>
      <c r="K516" s="18"/>
      <c r="L516" s="18"/>
      <c r="M516" s="18"/>
      <c r="N516" s="18"/>
      <c r="O516" s="18"/>
      <c r="P516" s="18"/>
    </row>
    <row r="517" spans="1:16" s="22" customFormat="1">
      <c r="A517" s="11"/>
      <c r="B517" s="13"/>
      <c r="C517" s="18"/>
      <c r="D517" s="15"/>
      <c r="E517" s="15"/>
      <c r="F517" s="15"/>
      <c r="G517" s="18"/>
      <c r="H517" s="18"/>
      <c r="I517" s="18"/>
      <c r="J517" s="18"/>
      <c r="K517" s="18"/>
      <c r="L517" s="18"/>
      <c r="M517" s="18"/>
      <c r="N517" s="18"/>
      <c r="O517" s="18"/>
      <c r="P517" s="18"/>
    </row>
    <row r="518" spans="1:16" s="22" customFormat="1">
      <c r="A518" s="11"/>
      <c r="B518" s="13"/>
      <c r="C518" s="18"/>
      <c r="D518" s="15"/>
      <c r="E518" s="15"/>
      <c r="F518" s="15"/>
      <c r="G518" s="18"/>
      <c r="H518" s="18"/>
      <c r="I518" s="18"/>
      <c r="J518" s="18"/>
      <c r="K518" s="18"/>
      <c r="L518" s="18"/>
      <c r="M518" s="18"/>
      <c r="N518" s="18"/>
      <c r="O518" s="18"/>
      <c r="P518" s="18"/>
    </row>
    <row r="519" spans="1:16" s="22" customFormat="1">
      <c r="A519" s="11"/>
      <c r="B519" s="13"/>
      <c r="C519" s="18"/>
      <c r="D519" s="15"/>
      <c r="E519" s="15"/>
      <c r="F519" s="15"/>
      <c r="G519" s="18"/>
      <c r="H519" s="18"/>
      <c r="I519" s="18"/>
      <c r="J519" s="18"/>
      <c r="K519" s="18"/>
      <c r="L519" s="18"/>
      <c r="M519" s="18"/>
      <c r="N519" s="18"/>
      <c r="O519" s="18"/>
      <c r="P519" s="18"/>
    </row>
    <row r="520" spans="1:16" s="22" customFormat="1">
      <c r="A520" s="11"/>
      <c r="B520" s="13"/>
      <c r="C520" s="18"/>
      <c r="D520" s="15"/>
      <c r="E520" s="15"/>
      <c r="F520" s="15"/>
      <c r="G520" s="18"/>
      <c r="H520" s="18"/>
      <c r="I520" s="18"/>
      <c r="J520" s="18"/>
      <c r="K520" s="18"/>
      <c r="L520" s="18"/>
      <c r="M520" s="18"/>
      <c r="N520" s="18"/>
      <c r="O520" s="18"/>
      <c r="P520" s="18"/>
    </row>
    <row r="521" spans="1:16" s="22" customFormat="1">
      <c r="A521" s="11"/>
      <c r="B521" s="13"/>
      <c r="C521" s="18"/>
      <c r="D521" s="15"/>
      <c r="E521" s="15"/>
      <c r="F521" s="15"/>
      <c r="G521" s="18"/>
      <c r="H521" s="18"/>
      <c r="I521" s="18"/>
      <c r="J521" s="18"/>
      <c r="K521" s="18"/>
      <c r="L521" s="18"/>
      <c r="M521" s="18"/>
      <c r="N521" s="18"/>
      <c r="O521" s="18"/>
      <c r="P521" s="18"/>
    </row>
    <row r="522" spans="1:16" s="22" customFormat="1">
      <c r="A522" s="11"/>
      <c r="B522" s="13"/>
      <c r="C522" s="18"/>
      <c r="D522" s="15"/>
      <c r="E522" s="15"/>
      <c r="F522" s="15"/>
      <c r="G522" s="18"/>
      <c r="H522" s="18"/>
      <c r="I522" s="18"/>
      <c r="J522" s="18"/>
      <c r="K522" s="18"/>
      <c r="L522" s="18"/>
      <c r="M522" s="18"/>
      <c r="N522" s="18"/>
      <c r="O522" s="18"/>
      <c r="P522" s="18"/>
    </row>
    <row r="523" spans="1:16" s="22" customFormat="1">
      <c r="A523" s="11"/>
      <c r="B523" s="13"/>
      <c r="C523" s="18"/>
      <c r="D523" s="15"/>
      <c r="E523" s="15"/>
      <c r="F523" s="15"/>
      <c r="G523" s="18"/>
      <c r="H523" s="18"/>
      <c r="I523" s="18"/>
      <c r="J523" s="18"/>
      <c r="K523" s="18"/>
      <c r="L523" s="18"/>
      <c r="M523" s="18"/>
      <c r="N523" s="18"/>
      <c r="O523" s="18"/>
      <c r="P523" s="18"/>
    </row>
    <row r="524" spans="1:16" s="22" customFormat="1">
      <c r="A524" s="11"/>
      <c r="B524" s="13"/>
      <c r="C524" s="18"/>
      <c r="D524" s="15"/>
      <c r="E524" s="15"/>
      <c r="F524" s="15"/>
      <c r="G524" s="18"/>
      <c r="H524" s="18"/>
      <c r="I524" s="18"/>
      <c r="J524" s="18"/>
      <c r="K524" s="18"/>
      <c r="L524" s="18"/>
      <c r="M524" s="18"/>
      <c r="N524" s="18"/>
      <c r="O524" s="18"/>
      <c r="P524" s="18"/>
    </row>
    <row r="525" spans="1:16" s="22" customFormat="1">
      <c r="A525" s="11"/>
      <c r="B525" s="13"/>
      <c r="C525" s="18"/>
      <c r="D525" s="15"/>
      <c r="E525" s="15"/>
      <c r="F525" s="15"/>
      <c r="G525" s="18"/>
      <c r="H525" s="18"/>
      <c r="I525" s="18"/>
      <c r="J525" s="18"/>
      <c r="K525" s="18"/>
      <c r="L525" s="18"/>
      <c r="M525" s="18"/>
      <c r="N525" s="18"/>
      <c r="O525" s="18"/>
      <c r="P525" s="18"/>
    </row>
    <row r="526" spans="1:16" s="22" customFormat="1">
      <c r="A526" s="11"/>
      <c r="B526" s="13"/>
      <c r="C526" s="18"/>
      <c r="D526" s="15"/>
      <c r="E526" s="15"/>
      <c r="F526" s="15"/>
      <c r="G526" s="18"/>
      <c r="H526" s="18"/>
      <c r="I526" s="18"/>
      <c r="J526" s="18"/>
      <c r="K526" s="18"/>
      <c r="L526" s="18"/>
      <c r="M526" s="18"/>
      <c r="N526" s="18"/>
      <c r="O526" s="18"/>
      <c r="P526" s="18"/>
    </row>
    <row r="527" spans="1:16" s="22" customFormat="1">
      <c r="A527" s="11"/>
      <c r="B527" s="13"/>
      <c r="C527" s="18"/>
      <c r="D527" s="15"/>
      <c r="E527" s="15"/>
      <c r="F527" s="15"/>
      <c r="G527" s="18"/>
      <c r="H527" s="18"/>
      <c r="I527" s="18"/>
      <c r="J527" s="18"/>
      <c r="K527" s="18"/>
      <c r="L527" s="18"/>
      <c r="M527" s="18"/>
      <c r="N527" s="18"/>
      <c r="O527" s="18"/>
      <c r="P527" s="18"/>
    </row>
    <row r="528" spans="1:16" s="22" customFormat="1">
      <c r="A528" s="11"/>
      <c r="B528" s="13"/>
      <c r="C528" s="18"/>
      <c r="D528" s="15"/>
      <c r="E528" s="15"/>
      <c r="F528" s="15"/>
      <c r="G528" s="18"/>
      <c r="H528" s="18"/>
      <c r="I528" s="18"/>
      <c r="J528" s="18"/>
      <c r="K528" s="18"/>
      <c r="L528" s="18"/>
      <c r="M528" s="18"/>
      <c r="N528" s="18"/>
      <c r="O528" s="18"/>
      <c r="P528" s="18"/>
    </row>
    <row r="529" spans="1:16" s="22" customFormat="1">
      <c r="A529" s="11"/>
      <c r="B529" s="13"/>
      <c r="C529" s="18"/>
      <c r="D529" s="15"/>
      <c r="E529" s="15"/>
      <c r="F529" s="15"/>
      <c r="G529" s="18"/>
      <c r="H529" s="18"/>
      <c r="I529" s="18"/>
      <c r="J529" s="18"/>
      <c r="K529" s="18"/>
      <c r="L529" s="18"/>
      <c r="M529" s="18"/>
      <c r="N529" s="18"/>
      <c r="O529" s="18"/>
      <c r="P529" s="18"/>
    </row>
    <row r="530" spans="1:16" s="22" customFormat="1">
      <c r="A530" s="11"/>
      <c r="B530" s="13"/>
      <c r="C530" s="18"/>
      <c r="D530" s="15"/>
      <c r="E530" s="15"/>
      <c r="F530" s="15"/>
      <c r="G530" s="18"/>
      <c r="H530" s="18"/>
      <c r="I530" s="18"/>
      <c r="J530" s="18"/>
      <c r="K530" s="18"/>
      <c r="L530" s="18"/>
      <c r="M530" s="18"/>
      <c r="N530" s="18"/>
      <c r="O530" s="18"/>
      <c r="P530" s="18"/>
    </row>
    <row r="531" spans="1:16" s="22" customFormat="1">
      <c r="A531" s="11"/>
      <c r="B531" s="13"/>
      <c r="C531" s="18"/>
      <c r="D531" s="15"/>
      <c r="E531" s="15"/>
      <c r="F531" s="15"/>
      <c r="G531" s="18"/>
      <c r="H531" s="18"/>
      <c r="I531" s="18"/>
      <c r="J531" s="18"/>
      <c r="K531" s="18"/>
      <c r="L531" s="18"/>
      <c r="M531" s="18"/>
      <c r="N531" s="18"/>
      <c r="O531" s="18"/>
      <c r="P531" s="18"/>
    </row>
    <row r="532" spans="1:16" s="22" customFormat="1">
      <c r="A532" s="11"/>
      <c r="B532" s="13"/>
      <c r="C532" s="18"/>
      <c r="D532" s="15"/>
      <c r="E532" s="15"/>
      <c r="F532" s="15"/>
      <c r="G532" s="18"/>
      <c r="H532" s="18"/>
      <c r="I532" s="18"/>
      <c r="J532" s="18"/>
      <c r="K532" s="18"/>
      <c r="L532" s="18"/>
      <c r="M532" s="18"/>
      <c r="N532" s="18"/>
      <c r="O532" s="18"/>
      <c r="P532" s="18"/>
    </row>
    <row r="533" spans="1:16" s="22" customFormat="1">
      <c r="A533" s="11"/>
      <c r="B533" s="13"/>
      <c r="C533" s="18"/>
      <c r="D533" s="15"/>
      <c r="E533" s="15"/>
      <c r="F533" s="15"/>
      <c r="G533" s="18"/>
      <c r="H533" s="18"/>
      <c r="I533" s="18"/>
      <c r="J533" s="18"/>
      <c r="K533" s="18"/>
      <c r="L533" s="18"/>
      <c r="M533" s="18"/>
      <c r="N533" s="18"/>
      <c r="O533" s="18"/>
      <c r="P533" s="18"/>
    </row>
    <row r="534" spans="1:16" s="22" customFormat="1">
      <c r="A534" s="11"/>
      <c r="B534" s="13"/>
      <c r="C534" s="18"/>
      <c r="D534" s="15"/>
      <c r="E534" s="15"/>
      <c r="F534" s="15"/>
      <c r="G534" s="18"/>
      <c r="H534" s="18"/>
      <c r="I534" s="18"/>
      <c r="J534" s="18"/>
      <c r="K534" s="18"/>
      <c r="L534" s="18"/>
      <c r="M534" s="18"/>
      <c r="N534" s="18"/>
      <c r="O534" s="18"/>
      <c r="P534" s="18"/>
    </row>
    <row r="535" spans="1:16" s="22" customFormat="1">
      <c r="A535" s="11"/>
      <c r="B535" s="13"/>
      <c r="C535" s="18"/>
      <c r="D535" s="15"/>
      <c r="E535" s="15"/>
      <c r="F535" s="15"/>
      <c r="G535" s="18"/>
      <c r="H535" s="18"/>
      <c r="I535" s="18"/>
      <c r="J535" s="18"/>
      <c r="K535" s="18"/>
      <c r="L535" s="18"/>
      <c r="M535" s="18"/>
      <c r="N535" s="18"/>
      <c r="O535" s="18"/>
      <c r="P535" s="18"/>
    </row>
    <row r="536" spans="1:16" s="22" customFormat="1">
      <c r="A536" s="11"/>
      <c r="B536" s="13"/>
      <c r="C536" s="18"/>
      <c r="D536" s="15"/>
      <c r="E536" s="15"/>
      <c r="F536" s="15"/>
      <c r="G536" s="18"/>
      <c r="H536" s="18"/>
      <c r="I536" s="18"/>
      <c r="J536" s="18"/>
      <c r="K536" s="18"/>
      <c r="L536" s="18"/>
      <c r="M536" s="18"/>
      <c r="N536" s="18"/>
      <c r="O536" s="18"/>
      <c r="P536" s="18"/>
    </row>
    <row r="537" spans="1:16" s="22" customFormat="1">
      <c r="A537" s="11"/>
      <c r="B537" s="13"/>
      <c r="C537" s="18"/>
      <c r="D537" s="15"/>
      <c r="E537" s="15"/>
      <c r="F537" s="15"/>
      <c r="G537" s="18"/>
      <c r="H537" s="18"/>
      <c r="I537" s="18"/>
      <c r="J537" s="18"/>
      <c r="K537" s="18"/>
      <c r="L537" s="18"/>
      <c r="M537" s="18"/>
      <c r="N537" s="18"/>
      <c r="O537" s="18"/>
      <c r="P537" s="18"/>
    </row>
    <row r="538" spans="1:16" s="22" customFormat="1">
      <c r="A538" s="11"/>
      <c r="B538" s="13"/>
      <c r="C538" s="18"/>
      <c r="D538" s="15"/>
      <c r="E538" s="15"/>
      <c r="F538" s="15"/>
      <c r="G538" s="18"/>
      <c r="H538" s="18"/>
      <c r="I538" s="18"/>
      <c r="J538" s="18"/>
      <c r="K538" s="18"/>
      <c r="L538" s="18"/>
      <c r="M538" s="18"/>
      <c r="N538" s="18"/>
      <c r="O538" s="18"/>
      <c r="P538" s="18"/>
    </row>
    <row r="539" spans="1:16" s="22" customFormat="1">
      <c r="A539" s="11"/>
      <c r="B539" s="13"/>
      <c r="C539" s="18"/>
      <c r="D539" s="15"/>
      <c r="E539" s="15"/>
      <c r="F539" s="15"/>
      <c r="G539" s="18"/>
      <c r="H539" s="18"/>
      <c r="I539" s="18"/>
      <c r="J539" s="18"/>
      <c r="K539" s="18"/>
      <c r="L539" s="18"/>
      <c r="M539" s="18"/>
      <c r="N539" s="18"/>
      <c r="O539" s="18"/>
      <c r="P539" s="18"/>
    </row>
    <row r="540" spans="1:16" s="22" customFormat="1">
      <c r="A540" s="11"/>
      <c r="B540" s="13"/>
      <c r="C540" s="18"/>
      <c r="D540" s="15"/>
      <c r="E540" s="15"/>
      <c r="F540" s="15"/>
      <c r="G540" s="18"/>
      <c r="H540" s="18"/>
      <c r="I540" s="18"/>
      <c r="J540" s="18"/>
      <c r="K540" s="18"/>
      <c r="L540" s="18"/>
      <c r="M540" s="18"/>
      <c r="N540" s="18"/>
      <c r="O540" s="18"/>
      <c r="P540" s="18"/>
    </row>
    <row r="541" spans="1:16" s="22" customFormat="1">
      <c r="A541" s="11"/>
      <c r="B541" s="13"/>
      <c r="C541" s="18"/>
      <c r="D541" s="15"/>
      <c r="E541" s="15"/>
      <c r="F541" s="15"/>
      <c r="G541" s="18"/>
      <c r="H541" s="18"/>
      <c r="I541" s="18"/>
      <c r="J541" s="18"/>
      <c r="K541" s="18"/>
      <c r="L541" s="18"/>
      <c r="M541" s="18"/>
      <c r="N541" s="18"/>
      <c r="O541" s="18"/>
      <c r="P541" s="18"/>
    </row>
    <row r="542" spans="1:16" s="22" customFormat="1">
      <c r="A542" s="11"/>
      <c r="B542" s="13"/>
      <c r="C542" s="18"/>
      <c r="D542" s="15"/>
      <c r="E542" s="15"/>
      <c r="F542" s="15"/>
      <c r="G542" s="18"/>
      <c r="H542" s="18"/>
      <c r="I542" s="18"/>
      <c r="J542" s="18"/>
      <c r="K542" s="18"/>
      <c r="L542" s="18"/>
      <c r="M542" s="18"/>
      <c r="N542" s="18"/>
      <c r="O542" s="18"/>
      <c r="P542" s="18"/>
    </row>
    <row r="543" spans="1:16" s="22" customFormat="1">
      <c r="A543" s="11"/>
      <c r="B543" s="13"/>
      <c r="C543" s="18"/>
      <c r="D543" s="15"/>
      <c r="E543" s="15"/>
      <c r="F543" s="15"/>
      <c r="G543" s="18"/>
      <c r="H543" s="18"/>
      <c r="I543" s="18"/>
      <c r="J543" s="18"/>
      <c r="K543" s="18"/>
      <c r="L543" s="18"/>
      <c r="M543" s="18"/>
      <c r="N543" s="18"/>
      <c r="O543" s="18"/>
      <c r="P543" s="18"/>
    </row>
    <row r="544" spans="1:16" s="22" customFormat="1">
      <c r="A544" s="11"/>
      <c r="B544" s="13"/>
      <c r="C544" s="18"/>
      <c r="D544" s="15"/>
      <c r="E544" s="15"/>
      <c r="F544" s="15"/>
      <c r="G544" s="18"/>
      <c r="H544" s="18"/>
      <c r="I544" s="18"/>
      <c r="J544" s="18"/>
      <c r="K544" s="18"/>
      <c r="L544" s="18"/>
      <c r="M544" s="18"/>
      <c r="N544" s="18"/>
      <c r="O544" s="18"/>
      <c r="P544" s="18"/>
    </row>
    <row r="545" spans="1:16" s="22" customFormat="1">
      <c r="A545" s="11"/>
      <c r="B545" s="13"/>
      <c r="C545" s="18"/>
      <c r="D545" s="15"/>
      <c r="E545" s="15"/>
      <c r="F545" s="15"/>
      <c r="G545" s="18"/>
      <c r="H545" s="18"/>
      <c r="I545" s="18"/>
      <c r="J545" s="18"/>
      <c r="K545" s="18"/>
      <c r="L545" s="18"/>
      <c r="M545" s="18"/>
      <c r="N545" s="18"/>
      <c r="O545" s="18"/>
      <c r="P545" s="18"/>
    </row>
    <row r="546" spans="1:16" s="22" customFormat="1">
      <c r="A546" s="11"/>
      <c r="B546" s="13"/>
      <c r="C546" s="18"/>
      <c r="D546" s="15"/>
      <c r="E546" s="15"/>
      <c r="F546" s="15"/>
      <c r="G546" s="18"/>
      <c r="H546" s="18"/>
      <c r="I546" s="18"/>
      <c r="J546" s="18"/>
      <c r="K546" s="18"/>
      <c r="L546" s="18"/>
      <c r="M546" s="18"/>
      <c r="N546" s="18"/>
      <c r="O546" s="18"/>
      <c r="P546" s="18"/>
    </row>
    <row r="547" spans="1:16" s="22" customFormat="1">
      <c r="A547" s="11"/>
      <c r="B547" s="13"/>
      <c r="C547" s="18"/>
      <c r="D547" s="15"/>
      <c r="E547" s="15"/>
      <c r="F547" s="15"/>
      <c r="G547" s="18"/>
      <c r="H547" s="18"/>
      <c r="I547" s="18"/>
      <c r="J547" s="18"/>
      <c r="K547" s="18"/>
      <c r="L547" s="18"/>
      <c r="M547" s="18"/>
      <c r="N547" s="18"/>
      <c r="O547" s="18"/>
      <c r="P547" s="18"/>
    </row>
    <row r="548" spans="1:16" s="22" customFormat="1">
      <c r="A548" s="11"/>
      <c r="B548" s="13"/>
      <c r="C548" s="18"/>
      <c r="D548" s="15"/>
      <c r="E548" s="15"/>
      <c r="F548" s="15"/>
      <c r="G548" s="18"/>
      <c r="H548" s="18"/>
      <c r="I548" s="18"/>
      <c r="J548" s="18"/>
      <c r="K548" s="18"/>
      <c r="L548" s="18"/>
      <c r="M548" s="18"/>
      <c r="N548" s="18"/>
      <c r="O548" s="18"/>
      <c r="P548" s="18"/>
    </row>
    <row r="549" spans="1:16" s="22" customFormat="1">
      <c r="A549" s="11"/>
      <c r="B549" s="13"/>
      <c r="C549" s="18"/>
      <c r="D549" s="15"/>
      <c r="E549" s="15"/>
      <c r="F549" s="15"/>
      <c r="G549" s="18"/>
      <c r="H549" s="18"/>
      <c r="I549" s="18"/>
      <c r="J549" s="18"/>
      <c r="K549" s="18"/>
      <c r="L549" s="18"/>
      <c r="M549" s="18"/>
      <c r="N549" s="18"/>
      <c r="O549" s="18"/>
      <c r="P549" s="18"/>
    </row>
    <row r="550" spans="1:16" s="22" customFormat="1">
      <c r="A550" s="11"/>
      <c r="B550" s="13"/>
      <c r="C550" s="18"/>
      <c r="D550" s="15"/>
      <c r="E550" s="15"/>
      <c r="F550" s="15"/>
      <c r="G550" s="18"/>
      <c r="H550" s="18"/>
      <c r="I550" s="18"/>
      <c r="J550" s="18"/>
      <c r="K550" s="18"/>
      <c r="L550" s="18"/>
      <c r="M550" s="18"/>
      <c r="N550" s="18"/>
      <c r="O550" s="18"/>
      <c r="P550" s="18"/>
    </row>
    <row r="551" spans="1:16" s="22" customFormat="1">
      <c r="A551" s="11"/>
      <c r="B551" s="13"/>
      <c r="C551" s="18"/>
      <c r="D551" s="15"/>
      <c r="E551" s="15"/>
      <c r="F551" s="15"/>
      <c r="G551" s="18"/>
      <c r="H551" s="18"/>
      <c r="I551" s="18"/>
      <c r="J551" s="18"/>
      <c r="K551" s="18"/>
      <c r="L551" s="18"/>
      <c r="M551" s="18"/>
      <c r="N551" s="18"/>
      <c r="O551" s="18"/>
      <c r="P551" s="18"/>
    </row>
    <row r="552" spans="1:16" s="22" customFormat="1">
      <c r="A552" s="11"/>
      <c r="B552" s="13"/>
      <c r="C552" s="18"/>
      <c r="D552" s="15"/>
      <c r="E552" s="15"/>
      <c r="F552" s="15"/>
      <c r="G552" s="18"/>
      <c r="H552" s="18"/>
      <c r="I552" s="18"/>
      <c r="J552" s="18"/>
      <c r="K552" s="18"/>
      <c r="L552" s="18"/>
      <c r="M552" s="18"/>
      <c r="N552" s="18"/>
      <c r="O552" s="18"/>
      <c r="P552" s="18"/>
    </row>
    <row r="553" spans="1:16" s="22" customFormat="1">
      <c r="A553" s="11"/>
      <c r="B553" s="13"/>
      <c r="C553" s="18"/>
      <c r="D553" s="15"/>
      <c r="E553" s="15"/>
      <c r="F553" s="15"/>
      <c r="G553" s="18"/>
      <c r="H553" s="18"/>
      <c r="I553" s="18"/>
      <c r="J553" s="18"/>
      <c r="K553" s="18"/>
      <c r="L553" s="18"/>
      <c r="M553" s="18"/>
      <c r="N553" s="18"/>
      <c r="O553" s="18"/>
      <c r="P553" s="18"/>
    </row>
    <row r="554" spans="1:16" s="22" customFormat="1">
      <c r="A554" s="11"/>
      <c r="B554" s="13"/>
      <c r="C554" s="18"/>
      <c r="D554" s="15"/>
      <c r="E554" s="15"/>
      <c r="F554" s="15"/>
      <c r="G554" s="18"/>
      <c r="H554" s="18"/>
      <c r="I554" s="18"/>
      <c r="J554" s="18"/>
      <c r="K554" s="18"/>
      <c r="L554" s="18"/>
      <c r="M554" s="18"/>
      <c r="N554" s="18"/>
      <c r="O554" s="18"/>
      <c r="P554" s="18"/>
    </row>
    <row r="555" spans="1:16" s="22" customFormat="1">
      <c r="A555" s="11"/>
      <c r="B555" s="13"/>
      <c r="C555" s="18"/>
      <c r="D555" s="15"/>
      <c r="E555" s="15"/>
      <c r="F555" s="15"/>
      <c r="G555" s="18"/>
      <c r="H555" s="18"/>
      <c r="I555" s="18"/>
      <c r="J555" s="18"/>
      <c r="K555" s="18"/>
      <c r="L555" s="18"/>
      <c r="M555" s="18"/>
      <c r="N555" s="18"/>
      <c r="O555" s="18"/>
      <c r="P555" s="18"/>
    </row>
    <row r="556" spans="1:16" s="22" customFormat="1">
      <c r="A556" s="11"/>
      <c r="B556" s="13"/>
      <c r="C556" s="18"/>
      <c r="D556" s="15"/>
      <c r="E556" s="15"/>
      <c r="F556" s="15"/>
      <c r="G556" s="18"/>
      <c r="H556" s="18"/>
      <c r="I556" s="18"/>
      <c r="J556" s="18"/>
      <c r="K556" s="18"/>
      <c r="L556" s="18"/>
      <c r="M556" s="18"/>
      <c r="N556" s="18"/>
      <c r="O556" s="18"/>
      <c r="P556" s="18"/>
    </row>
    <row r="557" spans="1:16" s="22" customFormat="1">
      <c r="A557" s="11"/>
      <c r="B557" s="13"/>
      <c r="C557" s="18"/>
      <c r="D557" s="15"/>
      <c r="E557" s="15"/>
      <c r="F557" s="15"/>
      <c r="G557" s="18"/>
      <c r="H557" s="18"/>
      <c r="I557" s="18"/>
      <c r="J557" s="18"/>
      <c r="K557" s="18"/>
      <c r="L557" s="18"/>
      <c r="M557" s="18"/>
      <c r="N557" s="18"/>
      <c r="O557" s="18"/>
      <c r="P557" s="18"/>
    </row>
    <row r="558" spans="1:16" s="22" customFormat="1">
      <c r="A558" s="11"/>
      <c r="B558" s="13"/>
      <c r="C558" s="18"/>
      <c r="D558" s="15"/>
      <c r="E558" s="15"/>
      <c r="F558" s="15"/>
      <c r="G558" s="18"/>
      <c r="H558" s="18"/>
      <c r="I558" s="18"/>
      <c r="J558" s="18"/>
      <c r="K558" s="18"/>
      <c r="L558" s="18"/>
      <c r="M558" s="18"/>
      <c r="N558" s="18"/>
      <c r="O558" s="18"/>
      <c r="P558" s="18"/>
    </row>
    <row r="559" spans="1:16" s="22" customFormat="1">
      <c r="A559" s="11"/>
      <c r="B559" s="13"/>
      <c r="C559" s="18"/>
      <c r="D559" s="15"/>
      <c r="E559" s="15"/>
      <c r="F559" s="15"/>
      <c r="G559" s="18"/>
      <c r="H559" s="18"/>
      <c r="I559" s="18"/>
      <c r="J559" s="18"/>
      <c r="K559" s="18"/>
      <c r="L559" s="18"/>
      <c r="M559" s="18"/>
      <c r="N559" s="18"/>
      <c r="O559" s="18"/>
      <c r="P559" s="18"/>
    </row>
    <row r="560" spans="1:16" s="22" customFormat="1">
      <c r="A560" s="11"/>
      <c r="B560" s="13"/>
      <c r="C560" s="18"/>
      <c r="D560" s="15"/>
      <c r="E560" s="15"/>
      <c r="F560" s="15"/>
      <c r="G560" s="18"/>
      <c r="H560" s="18"/>
      <c r="I560" s="18"/>
      <c r="J560" s="18"/>
      <c r="K560" s="18"/>
      <c r="L560" s="18"/>
      <c r="M560" s="18"/>
      <c r="N560" s="18"/>
      <c r="O560" s="18"/>
      <c r="P560" s="18"/>
    </row>
    <row r="561" spans="1:16" s="22" customFormat="1">
      <c r="A561" s="11"/>
      <c r="B561" s="13"/>
      <c r="C561" s="18"/>
      <c r="D561" s="15"/>
      <c r="E561" s="15"/>
      <c r="F561" s="15"/>
      <c r="G561" s="18"/>
      <c r="H561" s="18"/>
      <c r="I561" s="18"/>
      <c r="J561" s="18"/>
      <c r="K561" s="18"/>
      <c r="L561" s="18"/>
      <c r="M561" s="18"/>
      <c r="N561" s="18"/>
      <c r="O561" s="18"/>
      <c r="P561" s="18"/>
    </row>
    <row r="562" spans="1:16" s="22" customFormat="1">
      <c r="A562" s="11"/>
      <c r="B562" s="13"/>
      <c r="C562" s="18"/>
      <c r="D562" s="15"/>
      <c r="E562" s="15"/>
      <c r="F562" s="15"/>
      <c r="G562" s="18"/>
      <c r="H562" s="18"/>
      <c r="I562" s="18"/>
      <c r="J562" s="18"/>
      <c r="K562" s="18"/>
      <c r="L562" s="18"/>
      <c r="M562" s="18"/>
      <c r="N562" s="18"/>
      <c r="O562" s="18"/>
      <c r="P562" s="18"/>
    </row>
    <row r="563" spans="1:16" s="22" customFormat="1">
      <c r="A563" s="11"/>
      <c r="B563" s="13"/>
      <c r="C563" s="18"/>
      <c r="D563" s="15"/>
      <c r="E563" s="15"/>
      <c r="F563" s="15"/>
      <c r="G563" s="18"/>
      <c r="H563" s="18"/>
      <c r="I563" s="18"/>
      <c r="J563" s="18"/>
      <c r="K563" s="18"/>
      <c r="L563" s="18"/>
      <c r="M563" s="18"/>
      <c r="N563" s="18"/>
      <c r="O563" s="18"/>
      <c r="P563" s="18"/>
    </row>
    <row r="564" spans="1:16" s="22" customFormat="1">
      <c r="A564" s="11"/>
      <c r="B564" s="13"/>
      <c r="C564" s="18"/>
      <c r="D564" s="15"/>
      <c r="E564" s="15"/>
      <c r="F564" s="15"/>
      <c r="G564" s="18"/>
      <c r="H564" s="18"/>
      <c r="I564" s="18"/>
      <c r="J564" s="18"/>
      <c r="K564" s="18"/>
      <c r="L564" s="18"/>
      <c r="M564" s="18"/>
      <c r="N564" s="18"/>
      <c r="O564" s="18"/>
      <c r="P564" s="18"/>
    </row>
    <row r="565" spans="1:16" s="22" customFormat="1">
      <c r="A565" s="11"/>
      <c r="B565" s="13"/>
      <c r="C565" s="18"/>
      <c r="D565" s="15"/>
      <c r="E565" s="15"/>
      <c r="F565" s="15"/>
      <c r="G565" s="18"/>
      <c r="H565" s="18"/>
      <c r="I565" s="18"/>
      <c r="J565" s="18"/>
      <c r="K565" s="18"/>
      <c r="L565" s="18"/>
      <c r="M565" s="18"/>
      <c r="N565" s="18"/>
      <c r="O565" s="18"/>
      <c r="P565" s="18"/>
    </row>
    <row r="566" spans="1:16" s="22" customFormat="1">
      <c r="A566" s="11"/>
      <c r="B566" s="13"/>
      <c r="C566" s="18"/>
      <c r="D566" s="15"/>
      <c r="E566" s="15"/>
      <c r="F566" s="15"/>
      <c r="G566" s="18"/>
      <c r="H566" s="18"/>
      <c r="I566" s="18"/>
      <c r="J566" s="18"/>
      <c r="K566" s="18"/>
      <c r="L566" s="18"/>
      <c r="M566" s="18"/>
      <c r="N566" s="18"/>
      <c r="O566" s="18"/>
      <c r="P566" s="18"/>
    </row>
    <row r="567" spans="1:16" s="22" customFormat="1">
      <c r="A567" s="11"/>
      <c r="B567" s="13"/>
      <c r="C567" s="18"/>
      <c r="D567" s="15"/>
      <c r="E567" s="15"/>
      <c r="F567" s="15"/>
      <c r="G567" s="18"/>
      <c r="H567" s="18"/>
      <c r="I567" s="18"/>
      <c r="J567" s="18"/>
      <c r="K567" s="18"/>
      <c r="L567" s="18"/>
      <c r="M567" s="18"/>
      <c r="N567" s="18"/>
      <c r="O567" s="18"/>
      <c r="P567" s="18"/>
    </row>
    <row r="568" spans="1:16" s="22" customFormat="1">
      <c r="A568" s="11"/>
      <c r="B568" s="13"/>
      <c r="C568" s="18"/>
      <c r="D568" s="15"/>
      <c r="E568" s="15"/>
      <c r="F568" s="15"/>
      <c r="G568" s="18"/>
      <c r="H568" s="18"/>
      <c r="I568" s="18"/>
      <c r="J568" s="18"/>
      <c r="K568" s="18"/>
      <c r="L568" s="18"/>
      <c r="M568" s="18"/>
      <c r="N568" s="18"/>
      <c r="O568" s="18"/>
      <c r="P568" s="18"/>
    </row>
    <row r="569" spans="1:16" s="22" customFormat="1">
      <c r="A569" s="11"/>
      <c r="B569" s="13"/>
      <c r="C569" s="18"/>
      <c r="D569" s="15"/>
      <c r="E569" s="15"/>
      <c r="F569" s="15"/>
      <c r="G569" s="18"/>
      <c r="H569" s="18"/>
      <c r="I569" s="18"/>
      <c r="J569" s="18"/>
      <c r="K569" s="18"/>
      <c r="L569" s="18"/>
      <c r="M569" s="18"/>
      <c r="N569" s="18"/>
      <c r="O569" s="18"/>
      <c r="P569" s="18"/>
    </row>
    <row r="570" spans="1:16" s="22" customFormat="1">
      <c r="A570" s="11"/>
      <c r="B570" s="13"/>
      <c r="C570" s="18"/>
      <c r="D570" s="15"/>
      <c r="E570" s="15"/>
      <c r="F570" s="15"/>
      <c r="G570" s="18"/>
      <c r="H570" s="18"/>
      <c r="I570" s="18"/>
      <c r="J570" s="18"/>
      <c r="K570" s="18"/>
      <c r="L570" s="18"/>
      <c r="M570" s="18"/>
      <c r="N570" s="18"/>
      <c r="O570" s="18"/>
      <c r="P570" s="18"/>
    </row>
    <row r="571" spans="1:16" s="22" customFormat="1">
      <c r="A571" s="11"/>
      <c r="B571" s="13"/>
      <c r="C571" s="18"/>
      <c r="D571" s="15"/>
      <c r="E571" s="15"/>
      <c r="F571" s="15"/>
      <c r="G571" s="18"/>
      <c r="H571" s="18"/>
      <c r="I571" s="18"/>
      <c r="J571" s="18"/>
      <c r="K571" s="18"/>
      <c r="L571" s="18"/>
      <c r="M571" s="18"/>
      <c r="N571" s="18"/>
      <c r="O571" s="18"/>
      <c r="P571" s="18"/>
    </row>
    <row r="572" spans="1:16" s="22" customFormat="1">
      <c r="A572" s="11"/>
      <c r="B572" s="13"/>
      <c r="C572" s="18"/>
      <c r="D572" s="15"/>
      <c r="E572" s="15"/>
      <c r="F572" s="15"/>
      <c r="G572" s="18"/>
      <c r="H572" s="18"/>
      <c r="I572" s="18"/>
      <c r="J572" s="18"/>
      <c r="K572" s="18"/>
      <c r="L572" s="18"/>
      <c r="M572" s="18"/>
      <c r="N572" s="18"/>
      <c r="O572" s="18"/>
      <c r="P572" s="18"/>
    </row>
    <row r="573" spans="1:16" s="22" customFormat="1">
      <c r="A573" s="11"/>
      <c r="B573" s="13"/>
      <c r="C573" s="18"/>
      <c r="D573" s="15"/>
      <c r="E573" s="15"/>
      <c r="F573" s="15"/>
      <c r="G573" s="18"/>
      <c r="H573" s="18"/>
      <c r="I573" s="18"/>
      <c r="J573" s="18"/>
      <c r="K573" s="18"/>
      <c r="L573" s="18"/>
      <c r="M573" s="18"/>
      <c r="N573" s="18"/>
      <c r="O573" s="18"/>
      <c r="P573" s="18"/>
    </row>
    <row r="574" spans="1:16" s="22" customFormat="1">
      <c r="A574" s="11"/>
      <c r="B574" s="13"/>
      <c r="C574" s="18"/>
      <c r="D574" s="15"/>
      <c r="E574" s="15"/>
      <c r="F574" s="15"/>
      <c r="G574" s="18"/>
      <c r="H574" s="18"/>
      <c r="I574" s="18"/>
      <c r="J574" s="18"/>
      <c r="K574" s="18"/>
      <c r="L574" s="18"/>
      <c r="M574" s="18"/>
      <c r="N574" s="18"/>
      <c r="O574" s="18"/>
      <c r="P574" s="18"/>
    </row>
    <row r="575" spans="1:16" s="22" customFormat="1">
      <c r="A575" s="11"/>
      <c r="B575" s="13"/>
      <c r="C575" s="18"/>
      <c r="D575" s="15"/>
      <c r="E575" s="15"/>
      <c r="F575" s="15"/>
      <c r="G575" s="18"/>
      <c r="H575" s="18"/>
      <c r="I575" s="18"/>
      <c r="J575" s="18"/>
      <c r="K575" s="18"/>
      <c r="L575" s="18"/>
      <c r="M575" s="18"/>
      <c r="N575" s="18"/>
      <c r="O575" s="18"/>
      <c r="P575" s="18"/>
    </row>
    <row r="576" spans="1:16" s="22" customFormat="1">
      <c r="A576" s="11"/>
      <c r="B576" s="13"/>
      <c r="C576" s="18"/>
      <c r="D576" s="15"/>
      <c r="E576" s="15"/>
      <c r="F576" s="15"/>
      <c r="G576" s="18"/>
      <c r="H576" s="18"/>
      <c r="I576" s="18"/>
      <c r="J576" s="18"/>
      <c r="K576" s="18"/>
      <c r="L576" s="18"/>
      <c r="M576" s="18"/>
      <c r="N576" s="18"/>
      <c r="O576" s="18"/>
      <c r="P576" s="18"/>
    </row>
    <row r="577" spans="1:16" s="22" customFormat="1">
      <c r="A577" s="11"/>
      <c r="B577" s="13"/>
      <c r="C577" s="18"/>
      <c r="D577" s="15"/>
      <c r="E577" s="15"/>
      <c r="F577" s="15"/>
      <c r="G577" s="18"/>
      <c r="H577" s="18"/>
      <c r="I577" s="18"/>
      <c r="J577" s="18"/>
      <c r="K577" s="18"/>
      <c r="L577" s="18"/>
      <c r="M577" s="18"/>
      <c r="N577" s="18"/>
      <c r="O577" s="18"/>
      <c r="P577" s="18"/>
    </row>
    <row r="578" spans="1:16" s="22" customFormat="1">
      <c r="A578" s="11"/>
      <c r="B578" s="13"/>
      <c r="C578" s="18"/>
      <c r="D578" s="15"/>
      <c r="E578" s="15"/>
      <c r="F578" s="15"/>
      <c r="G578" s="18"/>
      <c r="H578" s="18"/>
      <c r="I578" s="18"/>
      <c r="J578" s="18"/>
      <c r="K578" s="18"/>
      <c r="L578" s="18"/>
      <c r="M578" s="18"/>
      <c r="N578" s="18"/>
      <c r="O578" s="18"/>
      <c r="P578" s="18"/>
    </row>
    <row r="579" spans="1:16" s="22" customFormat="1">
      <c r="A579" s="11"/>
      <c r="B579" s="13"/>
      <c r="C579" s="18"/>
      <c r="D579" s="15"/>
      <c r="E579" s="15"/>
      <c r="F579" s="15"/>
      <c r="G579" s="18"/>
      <c r="H579" s="18"/>
      <c r="I579" s="18"/>
      <c r="J579" s="18"/>
      <c r="K579" s="18"/>
      <c r="L579" s="18"/>
      <c r="M579" s="18"/>
      <c r="N579" s="18"/>
      <c r="O579" s="18"/>
      <c r="P579" s="18"/>
    </row>
    <row r="580" spans="1:16" s="22" customFormat="1">
      <c r="A580" s="11"/>
      <c r="B580" s="13"/>
      <c r="C580" s="18"/>
      <c r="D580" s="15"/>
      <c r="E580" s="15"/>
      <c r="F580" s="15"/>
      <c r="G580" s="18"/>
      <c r="H580" s="18"/>
      <c r="I580" s="18"/>
      <c r="J580" s="18"/>
      <c r="K580" s="18"/>
      <c r="L580" s="18"/>
      <c r="M580" s="18"/>
      <c r="N580" s="18"/>
      <c r="O580" s="18"/>
      <c r="P580" s="18"/>
    </row>
    <row r="581" spans="1:16" s="22" customFormat="1">
      <c r="A581" s="11"/>
      <c r="B581" s="13"/>
      <c r="C581" s="18"/>
      <c r="D581" s="15"/>
      <c r="E581" s="15"/>
      <c r="F581" s="15"/>
      <c r="G581" s="18"/>
      <c r="H581" s="18"/>
      <c r="I581" s="18"/>
      <c r="J581" s="18"/>
      <c r="K581" s="18"/>
      <c r="L581" s="18"/>
      <c r="M581" s="18"/>
      <c r="N581" s="18"/>
      <c r="O581" s="18"/>
      <c r="P581" s="18"/>
    </row>
    <row r="582" spans="1:16" s="22" customFormat="1">
      <c r="A582" s="11"/>
      <c r="B582" s="13"/>
      <c r="C582" s="18"/>
      <c r="D582" s="15"/>
      <c r="E582" s="15"/>
      <c r="F582" s="15"/>
      <c r="G582" s="18"/>
      <c r="H582" s="18"/>
      <c r="I582" s="18"/>
      <c r="J582" s="18"/>
      <c r="K582" s="18"/>
      <c r="L582" s="18"/>
      <c r="M582" s="18"/>
      <c r="N582" s="18"/>
      <c r="O582" s="18"/>
      <c r="P582" s="18"/>
    </row>
    <row r="583" spans="1:16" s="22" customFormat="1">
      <c r="A583" s="11"/>
      <c r="B583" s="13"/>
      <c r="C583" s="18"/>
      <c r="D583" s="15"/>
      <c r="E583" s="15"/>
      <c r="F583" s="15"/>
      <c r="G583" s="18"/>
      <c r="H583" s="18"/>
      <c r="I583" s="18"/>
      <c r="J583" s="18"/>
      <c r="K583" s="18"/>
      <c r="L583" s="18"/>
      <c r="M583" s="18"/>
      <c r="N583" s="18"/>
      <c r="O583" s="18"/>
      <c r="P583" s="18"/>
    </row>
    <row r="584" spans="1:16" s="22" customFormat="1">
      <c r="A584" s="11"/>
      <c r="B584" s="13"/>
      <c r="C584" s="18"/>
      <c r="D584" s="15"/>
      <c r="E584" s="15"/>
      <c r="F584" s="15"/>
      <c r="G584" s="18"/>
      <c r="H584" s="18"/>
      <c r="I584" s="18"/>
      <c r="J584" s="18"/>
      <c r="K584" s="18"/>
      <c r="L584" s="18"/>
      <c r="M584" s="18"/>
      <c r="N584" s="18"/>
      <c r="O584" s="18"/>
      <c r="P584" s="18"/>
    </row>
    <row r="585" spans="1:16" s="22" customFormat="1">
      <c r="A585" s="11"/>
      <c r="B585" s="13"/>
      <c r="C585" s="18"/>
      <c r="D585" s="15"/>
      <c r="E585" s="15"/>
      <c r="F585" s="15"/>
      <c r="G585" s="18"/>
      <c r="H585" s="18"/>
      <c r="I585" s="18"/>
      <c r="J585" s="18"/>
      <c r="K585" s="18"/>
      <c r="L585" s="18"/>
      <c r="M585" s="18"/>
      <c r="N585" s="18"/>
      <c r="O585" s="18"/>
      <c r="P585" s="18"/>
    </row>
    <row r="586" spans="1:16" s="22" customFormat="1">
      <c r="A586" s="11"/>
      <c r="B586" s="13"/>
      <c r="C586" s="18"/>
      <c r="D586" s="15"/>
      <c r="E586" s="15"/>
      <c r="F586" s="15"/>
      <c r="G586" s="18"/>
      <c r="H586" s="18"/>
      <c r="I586" s="18"/>
      <c r="J586" s="18"/>
      <c r="K586" s="18"/>
      <c r="L586" s="18"/>
      <c r="M586" s="18"/>
      <c r="N586" s="18"/>
      <c r="O586" s="18"/>
      <c r="P586" s="18"/>
    </row>
    <row r="587" spans="1:16" s="22" customFormat="1">
      <c r="A587" s="11"/>
      <c r="B587" s="13"/>
      <c r="C587" s="18"/>
      <c r="D587" s="15"/>
      <c r="E587" s="15"/>
      <c r="F587" s="15"/>
      <c r="G587" s="18"/>
      <c r="H587" s="18"/>
      <c r="I587" s="18"/>
      <c r="J587" s="18"/>
      <c r="K587" s="18"/>
      <c r="L587" s="18"/>
      <c r="M587" s="18"/>
      <c r="N587" s="18"/>
      <c r="O587" s="18"/>
      <c r="P587" s="18"/>
    </row>
    <row r="588" spans="1:16" s="22" customFormat="1">
      <c r="A588" s="11"/>
      <c r="B588" s="13"/>
      <c r="C588" s="18"/>
      <c r="D588" s="15"/>
      <c r="E588" s="15"/>
      <c r="F588" s="15"/>
      <c r="G588" s="18"/>
      <c r="H588" s="18"/>
      <c r="I588" s="18"/>
      <c r="J588" s="18"/>
      <c r="K588" s="18"/>
      <c r="L588" s="18"/>
      <c r="M588" s="18"/>
      <c r="N588" s="18"/>
      <c r="O588" s="18"/>
      <c r="P588" s="18"/>
    </row>
    <row r="589" spans="1:16" s="22" customFormat="1">
      <c r="A589" s="11"/>
      <c r="B589" s="13"/>
      <c r="C589" s="18"/>
      <c r="D589" s="15"/>
      <c r="E589" s="15"/>
      <c r="F589" s="15"/>
      <c r="G589" s="18"/>
      <c r="H589" s="18"/>
      <c r="I589" s="18"/>
      <c r="J589" s="18"/>
      <c r="K589" s="18"/>
      <c r="L589" s="18"/>
      <c r="M589" s="18"/>
      <c r="N589" s="18"/>
      <c r="O589" s="18"/>
      <c r="P589" s="18"/>
    </row>
    <row r="590" spans="1:16" s="22" customFormat="1">
      <c r="A590" s="11"/>
      <c r="B590" s="13"/>
      <c r="C590" s="18"/>
      <c r="D590" s="15"/>
      <c r="E590" s="15"/>
      <c r="F590" s="15"/>
      <c r="G590" s="18"/>
      <c r="H590" s="18"/>
      <c r="I590" s="18"/>
      <c r="J590" s="18"/>
      <c r="K590" s="18"/>
      <c r="L590" s="18"/>
      <c r="M590" s="18"/>
      <c r="N590" s="18"/>
      <c r="O590" s="18"/>
      <c r="P590" s="18"/>
    </row>
    <row r="591" spans="1:16" s="22" customFormat="1">
      <c r="A591" s="11"/>
      <c r="B591" s="13"/>
      <c r="C591" s="18"/>
      <c r="D591" s="15"/>
      <c r="E591" s="15"/>
      <c r="F591" s="15"/>
      <c r="G591" s="18"/>
      <c r="H591" s="18"/>
      <c r="I591" s="18"/>
      <c r="J591" s="18"/>
      <c r="K591" s="18"/>
      <c r="L591" s="18"/>
      <c r="M591" s="18"/>
      <c r="N591" s="18"/>
      <c r="O591" s="18"/>
      <c r="P591" s="18"/>
    </row>
    <row r="592" spans="1:16" s="22" customFormat="1">
      <c r="A592" s="11"/>
      <c r="B592" s="13"/>
      <c r="C592" s="18"/>
      <c r="D592" s="15"/>
      <c r="E592" s="15"/>
      <c r="F592" s="15"/>
      <c r="G592" s="18"/>
      <c r="H592" s="18"/>
      <c r="I592" s="18"/>
      <c r="J592" s="18"/>
      <c r="K592" s="18"/>
      <c r="L592" s="18"/>
      <c r="M592" s="18"/>
      <c r="N592" s="18"/>
      <c r="O592" s="18"/>
      <c r="P592" s="18"/>
    </row>
    <row r="593" spans="1:16" s="22" customFormat="1">
      <c r="A593" s="11"/>
      <c r="B593" s="13"/>
      <c r="C593" s="18"/>
      <c r="D593" s="15"/>
      <c r="E593" s="15"/>
      <c r="F593" s="15"/>
      <c r="G593" s="18"/>
      <c r="H593" s="18"/>
      <c r="I593" s="18"/>
      <c r="J593" s="18"/>
      <c r="K593" s="18"/>
      <c r="L593" s="18"/>
      <c r="M593" s="18"/>
      <c r="N593" s="18"/>
      <c r="O593" s="18"/>
      <c r="P593" s="18"/>
    </row>
    <row r="594" spans="1:16" s="22" customFormat="1">
      <c r="A594" s="11"/>
      <c r="B594" s="13"/>
      <c r="C594" s="18"/>
      <c r="D594" s="15"/>
      <c r="E594" s="15"/>
      <c r="F594" s="15"/>
      <c r="G594" s="18"/>
      <c r="H594" s="18"/>
      <c r="I594" s="18"/>
      <c r="J594" s="18"/>
      <c r="K594" s="18"/>
      <c r="L594" s="18"/>
      <c r="M594" s="18"/>
      <c r="N594" s="18"/>
      <c r="O594" s="18"/>
      <c r="P594" s="18"/>
    </row>
    <row r="595" spans="1:16" s="22" customFormat="1">
      <c r="A595" s="11"/>
      <c r="B595" s="13"/>
      <c r="C595" s="18"/>
      <c r="D595" s="15"/>
      <c r="E595" s="15"/>
      <c r="F595" s="15"/>
      <c r="G595" s="18"/>
      <c r="H595" s="18"/>
      <c r="I595" s="18"/>
      <c r="J595" s="18"/>
      <c r="K595" s="18"/>
      <c r="L595" s="18"/>
      <c r="M595" s="18"/>
      <c r="N595" s="18"/>
      <c r="O595" s="18"/>
      <c r="P595" s="18"/>
    </row>
    <row r="596" spans="1:16" s="22" customFormat="1">
      <c r="A596" s="11"/>
      <c r="B596" s="13"/>
      <c r="C596" s="18"/>
      <c r="D596" s="15"/>
      <c r="E596" s="15"/>
      <c r="F596" s="15"/>
      <c r="G596" s="18"/>
      <c r="H596" s="18"/>
      <c r="I596" s="18"/>
      <c r="J596" s="18"/>
      <c r="K596" s="18"/>
      <c r="L596" s="18"/>
      <c r="M596" s="18"/>
      <c r="N596" s="18"/>
      <c r="O596" s="18"/>
      <c r="P596" s="18"/>
    </row>
    <row r="597" spans="1:16" s="22" customFormat="1">
      <c r="A597" s="11"/>
      <c r="B597" s="13"/>
      <c r="C597" s="18"/>
      <c r="D597" s="15"/>
      <c r="E597" s="15"/>
      <c r="F597" s="15"/>
      <c r="G597" s="18"/>
      <c r="H597" s="18"/>
      <c r="I597" s="18"/>
      <c r="J597" s="18"/>
      <c r="K597" s="18"/>
      <c r="L597" s="18"/>
      <c r="M597" s="18"/>
      <c r="N597" s="18"/>
      <c r="O597" s="18"/>
      <c r="P597" s="18"/>
    </row>
    <row r="598" spans="1:16" s="22" customFormat="1">
      <c r="A598" s="11"/>
      <c r="B598" s="13"/>
      <c r="C598" s="18"/>
      <c r="D598" s="15"/>
      <c r="E598" s="15"/>
      <c r="F598" s="15"/>
      <c r="G598" s="18"/>
      <c r="H598" s="18"/>
      <c r="I598" s="18"/>
      <c r="J598" s="18"/>
      <c r="K598" s="18"/>
      <c r="L598" s="18"/>
      <c r="M598" s="18"/>
      <c r="N598" s="18"/>
      <c r="O598" s="18"/>
      <c r="P598" s="18"/>
    </row>
    <row r="599" spans="1:16" s="22" customFormat="1">
      <c r="A599" s="11"/>
      <c r="B599" s="13"/>
      <c r="C599" s="18"/>
      <c r="D599" s="15"/>
      <c r="E599" s="15"/>
      <c r="F599" s="15"/>
      <c r="G599" s="18"/>
      <c r="H599" s="18"/>
      <c r="I599" s="18"/>
      <c r="J599" s="18"/>
      <c r="K599" s="18"/>
      <c r="L599" s="18"/>
      <c r="M599" s="18"/>
      <c r="N599" s="18"/>
      <c r="O599" s="18"/>
      <c r="P599" s="18"/>
    </row>
    <row r="600" spans="1:16" s="22" customFormat="1">
      <c r="A600" s="11"/>
      <c r="B600" s="13"/>
      <c r="C600" s="18"/>
      <c r="D600" s="15"/>
      <c r="E600" s="15"/>
      <c r="F600" s="15"/>
      <c r="G600" s="18"/>
      <c r="H600" s="18"/>
      <c r="I600" s="18"/>
      <c r="J600" s="18"/>
      <c r="K600" s="18"/>
      <c r="L600" s="18"/>
      <c r="M600" s="18"/>
      <c r="N600" s="18"/>
      <c r="O600" s="18"/>
      <c r="P600" s="18"/>
    </row>
    <row r="601" spans="1:16" s="22" customFormat="1">
      <c r="A601" s="11"/>
      <c r="B601" s="13"/>
      <c r="C601" s="18"/>
      <c r="D601" s="15"/>
      <c r="E601" s="15"/>
      <c r="F601" s="15"/>
      <c r="G601" s="18"/>
      <c r="H601" s="18"/>
      <c r="I601" s="18"/>
      <c r="J601" s="18"/>
      <c r="K601" s="18"/>
      <c r="L601" s="18"/>
      <c r="M601" s="18"/>
      <c r="N601" s="18"/>
      <c r="O601" s="18"/>
      <c r="P601" s="18"/>
    </row>
    <row r="602" spans="1:16" s="22" customFormat="1">
      <c r="A602" s="11"/>
      <c r="B602" s="13"/>
      <c r="C602" s="18"/>
      <c r="D602" s="15"/>
      <c r="E602" s="15"/>
      <c r="F602" s="15"/>
      <c r="G602" s="18"/>
      <c r="H602" s="18"/>
      <c r="I602" s="18"/>
      <c r="J602" s="18"/>
      <c r="K602" s="18"/>
      <c r="L602" s="18"/>
      <c r="M602" s="18"/>
      <c r="N602" s="18"/>
      <c r="O602" s="18"/>
      <c r="P602" s="18"/>
    </row>
    <row r="603" spans="1:16" s="22" customFormat="1">
      <c r="A603" s="11"/>
      <c r="B603" s="13"/>
      <c r="C603" s="18"/>
      <c r="D603" s="15"/>
      <c r="E603" s="15"/>
      <c r="F603" s="15"/>
      <c r="G603" s="18"/>
      <c r="H603" s="18"/>
      <c r="I603" s="18"/>
      <c r="J603" s="18"/>
      <c r="K603" s="18"/>
      <c r="L603" s="18"/>
      <c r="M603" s="18"/>
      <c r="N603" s="18"/>
      <c r="O603" s="18"/>
      <c r="P603" s="18"/>
    </row>
    <row r="604" spans="1:16" s="22" customFormat="1">
      <c r="A604" s="11"/>
      <c r="B604" s="13"/>
      <c r="C604" s="18"/>
      <c r="D604" s="15"/>
      <c r="E604" s="15"/>
      <c r="F604" s="15"/>
      <c r="G604" s="18"/>
      <c r="H604" s="18"/>
      <c r="I604" s="18"/>
      <c r="J604" s="18"/>
      <c r="K604" s="18"/>
      <c r="L604" s="18"/>
      <c r="M604" s="18"/>
      <c r="N604" s="18"/>
      <c r="O604" s="18"/>
      <c r="P604" s="18"/>
    </row>
    <row r="605" spans="1:16" s="22" customFormat="1">
      <c r="A605" s="11"/>
      <c r="B605" s="13"/>
      <c r="C605" s="18"/>
      <c r="D605" s="15"/>
      <c r="E605" s="15"/>
      <c r="F605" s="15"/>
      <c r="G605" s="18"/>
      <c r="H605" s="18"/>
      <c r="I605" s="18"/>
      <c r="J605" s="18"/>
      <c r="K605" s="18"/>
      <c r="L605" s="18"/>
      <c r="M605" s="18"/>
      <c r="N605" s="18"/>
      <c r="O605" s="18"/>
      <c r="P605" s="18"/>
    </row>
    <row r="606" spans="1:16" s="22" customFormat="1">
      <c r="A606" s="11"/>
      <c r="B606" s="13"/>
      <c r="C606" s="18"/>
      <c r="D606" s="15"/>
      <c r="E606" s="15"/>
      <c r="F606" s="15"/>
      <c r="G606" s="18"/>
      <c r="H606" s="18"/>
      <c r="I606" s="18"/>
      <c r="J606" s="18"/>
      <c r="K606" s="18"/>
      <c r="L606" s="18"/>
      <c r="M606" s="18"/>
      <c r="N606" s="18"/>
      <c r="O606" s="18"/>
      <c r="P606" s="18"/>
    </row>
    <row r="607" spans="1:16" s="22" customFormat="1">
      <c r="A607" s="11"/>
      <c r="B607" s="13"/>
      <c r="C607" s="18"/>
      <c r="D607" s="15"/>
      <c r="E607" s="15"/>
      <c r="F607" s="15"/>
      <c r="G607" s="18"/>
      <c r="H607" s="18"/>
      <c r="I607" s="18"/>
      <c r="J607" s="18"/>
      <c r="K607" s="18"/>
      <c r="L607" s="18"/>
      <c r="M607" s="18"/>
      <c r="N607" s="18"/>
      <c r="O607" s="18"/>
      <c r="P607" s="18"/>
    </row>
    <row r="608" spans="1:16" s="22" customFormat="1">
      <c r="A608" s="11"/>
      <c r="B608" s="13"/>
      <c r="C608" s="18"/>
      <c r="D608" s="15"/>
      <c r="E608" s="15"/>
      <c r="F608" s="15"/>
      <c r="G608" s="18"/>
      <c r="H608" s="18"/>
      <c r="I608" s="18"/>
      <c r="J608" s="18"/>
      <c r="K608" s="18"/>
      <c r="L608" s="18"/>
      <c r="M608" s="18"/>
      <c r="N608" s="18"/>
      <c r="O608" s="18"/>
      <c r="P608" s="18"/>
    </row>
    <row r="609" spans="1:16" s="22" customFormat="1">
      <c r="A609" s="11"/>
      <c r="B609" s="13"/>
      <c r="C609" s="18"/>
      <c r="D609" s="15"/>
      <c r="E609" s="15"/>
      <c r="F609" s="15"/>
      <c r="G609" s="18"/>
      <c r="H609" s="18"/>
      <c r="I609" s="18"/>
      <c r="J609" s="18"/>
      <c r="K609" s="18"/>
      <c r="L609" s="18"/>
      <c r="M609" s="18"/>
      <c r="N609" s="18"/>
      <c r="O609" s="18"/>
      <c r="P609" s="18"/>
    </row>
    <row r="610" spans="1:16" s="22" customFormat="1">
      <c r="A610" s="11"/>
      <c r="B610" s="13"/>
      <c r="C610" s="18"/>
      <c r="D610" s="15"/>
      <c r="E610" s="15"/>
      <c r="F610" s="15"/>
      <c r="G610" s="18"/>
      <c r="H610" s="18"/>
      <c r="I610" s="18"/>
      <c r="J610" s="18"/>
      <c r="K610" s="18"/>
      <c r="L610" s="18"/>
      <c r="M610" s="18"/>
      <c r="N610" s="18"/>
      <c r="O610" s="18"/>
      <c r="P610" s="18"/>
    </row>
    <row r="611" spans="1:16" s="22" customFormat="1">
      <c r="A611" s="11"/>
      <c r="B611" s="13"/>
      <c r="C611" s="18"/>
      <c r="D611" s="15"/>
      <c r="E611" s="15"/>
      <c r="F611" s="15"/>
      <c r="G611" s="18"/>
      <c r="H611" s="18"/>
      <c r="I611" s="18"/>
      <c r="J611" s="18"/>
      <c r="K611" s="18"/>
      <c r="L611" s="18"/>
      <c r="M611" s="18"/>
      <c r="N611" s="18"/>
      <c r="O611" s="18"/>
      <c r="P611" s="18"/>
    </row>
    <row r="612" spans="1:16" s="22" customFormat="1">
      <c r="A612" s="11"/>
      <c r="B612" s="13"/>
      <c r="C612" s="18"/>
      <c r="D612" s="15"/>
      <c r="E612" s="15"/>
      <c r="F612" s="15"/>
      <c r="G612" s="18"/>
      <c r="H612" s="18"/>
      <c r="I612" s="18"/>
      <c r="J612" s="18"/>
      <c r="K612" s="18"/>
      <c r="L612" s="18"/>
      <c r="M612" s="18"/>
      <c r="N612" s="18"/>
      <c r="O612" s="18"/>
      <c r="P612" s="18"/>
    </row>
    <row r="613" spans="1:16" s="22" customFormat="1">
      <c r="A613" s="11"/>
      <c r="B613" s="13"/>
      <c r="C613" s="18"/>
      <c r="D613" s="15"/>
      <c r="E613" s="15"/>
      <c r="F613" s="15"/>
      <c r="G613" s="18"/>
      <c r="H613" s="18"/>
      <c r="I613" s="18"/>
      <c r="J613" s="18"/>
      <c r="K613" s="18"/>
      <c r="L613" s="18"/>
      <c r="M613" s="18"/>
      <c r="N613" s="18"/>
      <c r="O613" s="18"/>
      <c r="P613" s="18"/>
    </row>
    <row r="614" spans="1:16" s="22" customFormat="1">
      <c r="A614" s="11"/>
      <c r="B614" s="13"/>
      <c r="C614" s="18"/>
      <c r="D614" s="15"/>
      <c r="E614" s="15"/>
      <c r="F614" s="15"/>
      <c r="G614" s="18"/>
      <c r="H614" s="18"/>
      <c r="I614" s="18"/>
      <c r="J614" s="18"/>
      <c r="K614" s="18"/>
      <c r="L614" s="18"/>
      <c r="M614" s="18"/>
      <c r="N614" s="18"/>
      <c r="O614" s="18"/>
      <c r="P614" s="18"/>
    </row>
    <row r="615" spans="1:16" s="22" customFormat="1">
      <c r="A615" s="11"/>
      <c r="B615" s="13"/>
      <c r="C615" s="18"/>
      <c r="D615" s="15"/>
      <c r="E615" s="15"/>
      <c r="F615" s="15"/>
      <c r="G615" s="18"/>
      <c r="H615" s="18"/>
      <c r="I615" s="18"/>
      <c r="J615" s="18"/>
      <c r="K615" s="18"/>
      <c r="L615" s="18"/>
      <c r="M615" s="18"/>
      <c r="N615" s="18"/>
      <c r="O615" s="18"/>
      <c r="P615" s="18"/>
    </row>
    <row r="616" spans="1:16" s="22" customFormat="1">
      <c r="A616" s="11"/>
      <c r="B616" s="13"/>
      <c r="C616" s="18"/>
      <c r="D616" s="15"/>
      <c r="E616" s="15"/>
      <c r="F616" s="15"/>
      <c r="G616" s="18"/>
      <c r="H616" s="18"/>
      <c r="I616" s="18"/>
      <c r="J616" s="18"/>
      <c r="K616" s="18"/>
      <c r="L616" s="18"/>
      <c r="M616" s="18"/>
      <c r="N616" s="18"/>
      <c r="O616" s="18"/>
      <c r="P616" s="18"/>
    </row>
    <row r="617" spans="1:16" s="22" customFormat="1">
      <c r="A617" s="11"/>
      <c r="B617" s="13"/>
      <c r="C617" s="18"/>
      <c r="D617" s="15"/>
      <c r="E617" s="15"/>
      <c r="F617" s="15"/>
      <c r="G617" s="18"/>
      <c r="H617" s="18"/>
      <c r="I617" s="18"/>
      <c r="J617" s="18"/>
      <c r="K617" s="18"/>
      <c r="L617" s="18"/>
      <c r="M617" s="18"/>
      <c r="N617" s="18"/>
      <c r="O617" s="18"/>
      <c r="P617" s="18"/>
    </row>
    <row r="618" spans="1:16" s="22" customFormat="1">
      <c r="A618" s="11"/>
      <c r="B618" s="13"/>
      <c r="C618" s="18"/>
      <c r="D618" s="15"/>
      <c r="E618" s="15"/>
      <c r="F618" s="15"/>
      <c r="G618" s="18"/>
      <c r="H618" s="18"/>
      <c r="I618" s="18"/>
      <c r="J618" s="18"/>
      <c r="K618" s="18"/>
      <c r="L618" s="18"/>
      <c r="M618" s="18"/>
      <c r="N618" s="18"/>
      <c r="O618" s="18"/>
      <c r="P618" s="18"/>
    </row>
    <row r="619" spans="1:16" s="22" customFormat="1">
      <c r="A619" s="11"/>
      <c r="B619" s="13"/>
      <c r="C619" s="18"/>
      <c r="D619" s="15"/>
      <c r="E619" s="15"/>
      <c r="F619" s="15"/>
      <c r="G619" s="18"/>
      <c r="H619" s="18"/>
      <c r="I619" s="18"/>
      <c r="J619" s="18"/>
      <c r="K619" s="18"/>
      <c r="L619" s="18"/>
      <c r="M619" s="18"/>
      <c r="N619" s="18"/>
      <c r="O619" s="18"/>
      <c r="P619" s="18"/>
    </row>
    <row r="620" spans="1:16" s="22" customFormat="1">
      <c r="A620" s="11"/>
      <c r="B620" s="13"/>
      <c r="C620" s="18"/>
      <c r="D620" s="15"/>
      <c r="E620" s="15"/>
      <c r="F620" s="15"/>
      <c r="G620" s="18"/>
      <c r="H620" s="18"/>
      <c r="I620" s="18"/>
      <c r="J620" s="18"/>
      <c r="K620" s="18"/>
      <c r="L620" s="18"/>
      <c r="M620" s="18"/>
      <c r="N620" s="18"/>
      <c r="O620" s="18"/>
      <c r="P620" s="18"/>
    </row>
    <row r="621" spans="1:16" s="22" customFormat="1">
      <c r="A621" s="11"/>
      <c r="B621" s="13"/>
      <c r="C621" s="18"/>
      <c r="D621" s="15"/>
      <c r="E621" s="15"/>
      <c r="F621" s="15"/>
      <c r="G621" s="18"/>
      <c r="H621" s="18"/>
      <c r="I621" s="18"/>
      <c r="J621" s="18"/>
      <c r="K621" s="18"/>
      <c r="L621" s="18"/>
      <c r="M621" s="18"/>
      <c r="N621" s="18"/>
      <c r="O621" s="18"/>
      <c r="P621" s="18"/>
    </row>
    <row r="622" spans="1:16" s="22" customFormat="1">
      <c r="A622" s="11"/>
      <c r="B622" s="13"/>
      <c r="C622" s="18"/>
      <c r="D622" s="15"/>
      <c r="E622" s="15"/>
      <c r="F622" s="15"/>
      <c r="G622" s="18"/>
      <c r="H622" s="18"/>
      <c r="I622" s="18"/>
      <c r="J622" s="18"/>
      <c r="K622" s="18"/>
      <c r="L622" s="18"/>
      <c r="M622" s="18"/>
      <c r="N622" s="18"/>
      <c r="O622" s="18"/>
      <c r="P622" s="18"/>
    </row>
    <row r="623" spans="1:16" s="22" customFormat="1">
      <c r="A623" s="11"/>
      <c r="B623" s="13"/>
      <c r="C623" s="18"/>
      <c r="D623" s="15"/>
      <c r="E623" s="15"/>
      <c r="F623" s="15"/>
      <c r="G623" s="18"/>
      <c r="H623" s="18"/>
      <c r="I623" s="18"/>
      <c r="J623" s="18"/>
      <c r="K623" s="18"/>
      <c r="L623" s="18"/>
      <c r="M623" s="18"/>
      <c r="N623" s="18"/>
      <c r="O623" s="18"/>
      <c r="P623" s="18"/>
    </row>
    <row r="624" spans="1:16" s="22" customFormat="1">
      <c r="A624" s="11"/>
      <c r="B624" s="13"/>
      <c r="C624" s="18"/>
      <c r="D624" s="15"/>
      <c r="E624" s="15"/>
      <c r="F624" s="15"/>
      <c r="G624" s="18"/>
      <c r="H624" s="18"/>
      <c r="I624" s="18"/>
      <c r="J624" s="18"/>
      <c r="K624" s="18"/>
      <c r="L624" s="18"/>
      <c r="M624" s="18"/>
      <c r="N624" s="18"/>
      <c r="O624" s="18"/>
      <c r="P624" s="18"/>
    </row>
    <row r="625" spans="1:16" s="22" customFormat="1">
      <c r="A625" s="11"/>
      <c r="B625" s="13"/>
      <c r="C625" s="18"/>
      <c r="D625" s="15"/>
      <c r="E625" s="15"/>
      <c r="F625" s="15"/>
      <c r="G625" s="18"/>
      <c r="H625" s="18"/>
      <c r="I625" s="18"/>
      <c r="J625" s="18"/>
      <c r="K625" s="18"/>
      <c r="L625" s="18"/>
      <c r="M625" s="18"/>
      <c r="N625" s="18"/>
      <c r="O625" s="18"/>
      <c r="P625" s="18"/>
    </row>
    <row r="626" spans="1:16" s="22" customFormat="1">
      <c r="A626" s="11"/>
      <c r="B626" s="13"/>
      <c r="C626" s="18"/>
      <c r="D626" s="15"/>
      <c r="E626" s="15"/>
      <c r="F626" s="15"/>
      <c r="G626" s="18"/>
      <c r="H626" s="18"/>
      <c r="I626" s="18"/>
      <c r="J626" s="18"/>
      <c r="K626" s="18"/>
      <c r="L626" s="18"/>
      <c r="M626" s="18"/>
      <c r="N626" s="18"/>
      <c r="O626" s="18"/>
      <c r="P626" s="18"/>
    </row>
    <row r="627" spans="1:16" s="22" customFormat="1">
      <c r="A627" s="11"/>
      <c r="B627" s="13"/>
      <c r="C627" s="18"/>
      <c r="D627" s="15"/>
      <c r="E627" s="15"/>
      <c r="F627" s="15"/>
      <c r="G627" s="18"/>
      <c r="H627" s="18"/>
      <c r="I627" s="18"/>
      <c r="J627" s="18"/>
      <c r="K627" s="18"/>
      <c r="L627" s="18"/>
      <c r="M627" s="18"/>
      <c r="N627" s="18"/>
      <c r="O627" s="18"/>
      <c r="P627" s="18"/>
    </row>
    <row r="628" spans="1:16" s="22" customFormat="1">
      <c r="A628" s="11"/>
      <c r="B628" s="13"/>
      <c r="C628" s="18"/>
      <c r="D628" s="15"/>
      <c r="E628" s="15"/>
      <c r="F628" s="15"/>
      <c r="G628" s="18"/>
      <c r="H628" s="18"/>
      <c r="I628" s="18"/>
      <c r="J628" s="18"/>
      <c r="K628" s="18"/>
      <c r="L628" s="18"/>
      <c r="M628" s="18"/>
      <c r="N628" s="18"/>
      <c r="O628" s="18"/>
      <c r="P628" s="18"/>
    </row>
    <row r="629" spans="1:16" s="22" customFormat="1">
      <c r="A629" s="11"/>
      <c r="B629" s="13"/>
      <c r="C629" s="18"/>
      <c r="D629" s="15"/>
      <c r="E629" s="15"/>
      <c r="F629" s="15"/>
      <c r="G629" s="18"/>
      <c r="H629" s="18"/>
      <c r="I629" s="18"/>
      <c r="J629" s="18"/>
      <c r="K629" s="18"/>
      <c r="L629" s="18"/>
      <c r="M629" s="18"/>
      <c r="N629" s="18"/>
      <c r="O629" s="18"/>
      <c r="P629" s="18"/>
    </row>
    <row r="630" spans="1:16" s="22" customFormat="1">
      <c r="A630" s="11"/>
      <c r="B630" s="13"/>
      <c r="C630" s="18"/>
      <c r="D630" s="15"/>
      <c r="E630" s="15"/>
      <c r="F630" s="15"/>
      <c r="G630" s="18"/>
      <c r="H630" s="18"/>
      <c r="I630" s="18"/>
      <c r="J630" s="18"/>
      <c r="K630" s="18"/>
      <c r="L630" s="18"/>
      <c r="M630" s="18"/>
      <c r="N630" s="18"/>
      <c r="O630" s="18"/>
      <c r="P630" s="18"/>
    </row>
    <row r="631" spans="1:16" s="22" customFormat="1">
      <c r="A631" s="11"/>
      <c r="B631" s="13"/>
      <c r="C631" s="18"/>
      <c r="D631" s="15"/>
      <c r="E631" s="15"/>
      <c r="F631" s="15"/>
      <c r="G631" s="18"/>
      <c r="H631" s="18"/>
      <c r="I631" s="18"/>
      <c r="J631" s="18"/>
      <c r="K631" s="18"/>
      <c r="L631" s="18"/>
      <c r="M631" s="18"/>
      <c r="N631" s="18"/>
      <c r="O631" s="18"/>
      <c r="P631" s="18"/>
    </row>
    <row r="632" spans="1:16" s="22" customFormat="1">
      <c r="A632" s="11"/>
      <c r="B632" s="13"/>
      <c r="C632" s="18"/>
      <c r="D632" s="15"/>
      <c r="E632" s="15"/>
      <c r="F632" s="15"/>
      <c r="G632" s="18"/>
      <c r="H632" s="18"/>
      <c r="I632" s="18"/>
      <c r="J632" s="18"/>
      <c r="K632" s="18"/>
      <c r="L632" s="18"/>
      <c r="M632" s="18"/>
      <c r="N632" s="18"/>
      <c r="O632" s="18"/>
      <c r="P632" s="18"/>
    </row>
    <row r="633" spans="1:16" s="22" customFormat="1">
      <c r="A633" s="11"/>
      <c r="B633" s="13"/>
      <c r="C633" s="18"/>
      <c r="D633" s="15"/>
      <c r="E633" s="15"/>
      <c r="F633" s="15"/>
      <c r="G633" s="18"/>
      <c r="H633" s="18"/>
      <c r="I633" s="18"/>
      <c r="J633" s="18"/>
      <c r="K633" s="18"/>
      <c r="L633" s="18"/>
      <c r="M633" s="18"/>
      <c r="N633" s="18"/>
      <c r="O633" s="18"/>
      <c r="P633" s="18"/>
    </row>
    <row r="634" spans="1:16" s="22" customFormat="1">
      <c r="A634" s="11"/>
      <c r="B634" s="13"/>
      <c r="C634" s="18"/>
      <c r="D634" s="15"/>
      <c r="E634" s="15"/>
      <c r="F634" s="15"/>
      <c r="G634" s="18"/>
      <c r="H634" s="18"/>
      <c r="I634" s="18"/>
      <c r="J634" s="18"/>
      <c r="K634" s="18"/>
      <c r="L634" s="18"/>
      <c r="M634" s="18"/>
      <c r="N634" s="18"/>
      <c r="O634" s="18"/>
      <c r="P634" s="18"/>
    </row>
    <row r="635" spans="1:16" s="22" customFormat="1">
      <c r="A635" s="11"/>
      <c r="B635" s="13"/>
      <c r="C635" s="18"/>
      <c r="D635" s="15"/>
      <c r="E635" s="15"/>
      <c r="F635" s="15"/>
      <c r="G635" s="18"/>
      <c r="H635" s="18"/>
      <c r="I635" s="18"/>
      <c r="J635" s="18"/>
      <c r="K635" s="18"/>
      <c r="L635" s="18"/>
      <c r="M635" s="18"/>
      <c r="N635" s="18"/>
      <c r="O635" s="18"/>
      <c r="P635" s="18"/>
    </row>
    <row r="636" spans="1:16" s="22" customFormat="1">
      <c r="A636" s="11"/>
      <c r="B636" s="13"/>
      <c r="C636" s="18"/>
      <c r="D636" s="15"/>
      <c r="E636" s="15"/>
      <c r="F636" s="15"/>
      <c r="G636" s="18"/>
      <c r="H636" s="18"/>
      <c r="I636" s="18"/>
      <c r="J636" s="18"/>
      <c r="K636" s="18"/>
      <c r="L636" s="18"/>
      <c r="M636" s="18"/>
      <c r="N636" s="18"/>
      <c r="O636" s="18"/>
      <c r="P636" s="18"/>
    </row>
    <row r="637" spans="1:16" s="22" customFormat="1">
      <c r="A637" s="11"/>
      <c r="B637" s="13"/>
      <c r="C637" s="18"/>
      <c r="D637" s="15"/>
      <c r="E637" s="15"/>
      <c r="F637" s="15"/>
      <c r="G637" s="18"/>
      <c r="H637" s="18"/>
      <c r="I637" s="18"/>
      <c r="J637" s="18"/>
      <c r="K637" s="18"/>
      <c r="L637" s="18"/>
      <c r="M637" s="18"/>
      <c r="N637" s="18"/>
      <c r="O637" s="18"/>
      <c r="P637" s="18"/>
    </row>
    <row r="638" spans="1:16" s="22" customFormat="1">
      <c r="A638" s="11"/>
      <c r="B638" s="13"/>
      <c r="C638" s="18"/>
      <c r="D638" s="15"/>
      <c r="E638" s="15"/>
      <c r="F638" s="15"/>
      <c r="G638" s="18"/>
      <c r="H638" s="18"/>
      <c r="I638" s="18"/>
      <c r="J638" s="18"/>
      <c r="K638" s="18"/>
      <c r="L638" s="18"/>
      <c r="M638" s="18"/>
      <c r="N638" s="18"/>
      <c r="O638" s="18"/>
      <c r="P638" s="18"/>
    </row>
    <row r="639" spans="1:16" s="22" customFormat="1">
      <c r="A639" s="11"/>
      <c r="B639" s="13"/>
      <c r="C639" s="18"/>
      <c r="D639" s="15"/>
      <c r="E639" s="15"/>
      <c r="F639" s="15"/>
      <c r="G639" s="18"/>
      <c r="H639" s="18"/>
      <c r="I639" s="18"/>
      <c r="J639" s="18"/>
      <c r="K639" s="18"/>
      <c r="L639" s="18"/>
      <c r="M639" s="18"/>
      <c r="N639" s="18"/>
      <c r="O639" s="18"/>
      <c r="P639" s="18"/>
    </row>
    <row r="640" spans="1:16" s="22" customFormat="1">
      <c r="A640" s="11"/>
      <c r="B640" s="13"/>
      <c r="C640" s="18"/>
      <c r="D640" s="15"/>
      <c r="E640" s="15"/>
      <c r="F640" s="15"/>
      <c r="G640" s="18"/>
      <c r="H640" s="18"/>
      <c r="I640" s="18"/>
      <c r="J640" s="18"/>
      <c r="K640" s="18"/>
      <c r="L640" s="18"/>
      <c r="M640" s="18"/>
      <c r="N640" s="18"/>
      <c r="O640" s="18"/>
      <c r="P640" s="18"/>
    </row>
    <row r="641" spans="1:16" s="22" customFormat="1">
      <c r="A641" s="11"/>
      <c r="B641" s="13"/>
      <c r="C641" s="18"/>
      <c r="D641" s="15"/>
      <c r="E641" s="15"/>
      <c r="F641" s="15"/>
      <c r="G641" s="18"/>
      <c r="H641" s="18"/>
      <c r="I641" s="18"/>
      <c r="J641" s="18"/>
      <c r="K641" s="18"/>
      <c r="L641" s="18"/>
      <c r="M641" s="18"/>
      <c r="N641" s="18"/>
      <c r="O641" s="18"/>
      <c r="P641" s="18"/>
    </row>
    <row r="642" spans="1:16" s="22" customFormat="1">
      <c r="A642" s="11"/>
      <c r="B642" s="13"/>
      <c r="C642" s="18"/>
      <c r="D642" s="15"/>
      <c r="E642" s="15"/>
      <c r="F642" s="15"/>
      <c r="G642" s="18"/>
      <c r="H642" s="18"/>
      <c r="I642" s="18"/>
      <c r="J642" s="18"/>
      <c r="K642" s="18"/>
      <c r="L642" s="18"/>
      <c r="M642" s="18"/>
      <c r="N642" s="18"/>
      <c r="O642" s="18"/>
      <c r="P642" s="18"/>
    </row>
    <row r="643" spans="1:16" s="22" customFormat="1">
      <c r="A643" s="11"/>
      <c r="B643" s="13"/>
      <c r="C643" s="18"/>
      <c r="D643" s="15"/>
      <c r="E643" s="15"/>
      <c r="F643" s="15"/>
      <c r="G643" s="18"/>
      <c r="H643" s="18"/>
      <c r="I643" s="18"/>
      <c r="J643" s="18"/>
      <c r="K643" s="18"/>
      <c r="L643" s="18"/>
      <c r="M643" s="18"/>
      <c r="N643" s="18"/>
      <c r="O643" s="18"/>
      <c r="P643" s="18"/>
    </row>
    <row r="644" spans="1:16" s="22" customFormat="1">
      <c r="A644" s="11"/>
      <c r="B644" s="13"/>
      <c r="C644" s="18"/>
      <c r="D644" s="15"/>
      <c r="E644" s="15"/>
      <c r="F644" s="15"/>
      <c r="G644" s="18"/>
      <c r="H644" s="18"/>
      <c r="I644" s="18"/>
      <c r="J644" s="18"/>
      <c r="K644" s="18"/>
      <c r="L644" s="18"/>
      <c r="M644" s="18"/>
      <c r="N644" s="18"/>
      <c r="O644" s="18"/>
      <c r="P644" s="18"/>
    </row>
    <row r="645" spans="1:16" s="22" customFormat="1">
      <c r="A645" s="11"/>
      <c r="B645" s="13"/>
      <c r="C645" s="18"/>
      <c r="D645" s="15"/>
      <c r="E645" s="15"/>
      <c r="F645" s="15"/>
      <c r="G645" s="18"/>
      <c r="H645" s="18"/>
      <c r="I645" s="18"/>
      <c r="J645" s="18"/>
      <c r="K645" s="18"/>
      <c r="L645" s="18"/>
      <c r="M645" s="18"/>
      <c r="N645" s="18"/>
      <c r="O645" s="18"/>
      <c r="P645" s="18"/>
    </row>
    <row r="646" spans="1:16" s="22" customFormat="1">
      <c r="A646" s="11"/>
      <c r="B646" s="13"/>
      <c r="C646" s="18"/>
      <c r="D646" s="15"/>
      <c r="E646" s="15"/>
      <c r="F646" s="15"/>
      <c r="G646" s="18"/>
      <c r="H646" s="18"/>
      <c r="I646" s="18"/>
      <c r="J646" s="18"/>
      <c r="K646" s="18"/>
      <c r="L646" s="18"/>
      <c r="M646" s="18"/>
      <c r="N646" s="18"/>
      <c r="O646" s="18"/>
      <c r="P646" s="18"/>
    </row>
    <row r="647" spans="1:16" s="22" customFormat="1">
      <c r="A647" s="11"/>
      <c r="B647" s="13"/>
      <c r="C647" s="18"/>
      <c r="D647" s="15"/>
      <c r="E647" s="15"/>
      <c r="F647" s="15"/>
      <c r="G647" s="18"/>
      <c r="H647" s="18"/>
      <c r="I647" s="18"/>
      <c r="J647" s="18"/>
      <c r="K647" s="18"/>
      <c r="L647" s="18"/>
      <c r="M647" s="18"/>
      <c r="N647" s="18"/>
      <c r="O647" s="18"/>
      <c r="P647" s="18"/>
    </row>
    <row r="648" spans="1:16" s="22" customFormat="1">
      <c r="A648" s="11"/>
      <c r="B648" s="13"/>
      <c r="C648" s="18"/>
      <c r="D648" s="15"/>
      <c r="E648" s="15"/>
      <c r="F648" s="15"/>
      <c r="G648" s="18"/>
      <c r="H648" s="18"/>
      <c r="I648" s="18"/>
      <c r="J648" s="18"/>
      <c r="K648" s="18"/>
      <c r="L648" s="18"/>
      <c r="M648" s="18"/>
      <c r="N648" s="18"/>
      <c r="O648" s="18"/>
      <c r="P648" s="18"/>
    </row>
    <row r="649" spans="1:16" s="22" customFormat="1">
      <c r="A649" s="11"/>
      <c r="B649" s="13"/>
      <c r="C649" s="18"/>
      <c r="D649" s="15"/>
      <c r="E649" s="15"/>
      <c r="F649" s="15"/>
      <c r="G649" s="18"/>
      <c r="H649" s="18"/>
      <c r="I649" s="18"/>
      <c r="J649" s="18"/>
      <c r="K649" s="18"/>
      <c r="L649" s="18"/>
      <c r="M649" s="18"/>
      <c r="N649" s="18"/>
      <c r="O649" s="18"/>
      <c r="P649" s="18"/>
    </row>
    <row r="650" spans="1:16" s="22" customFormat="1">
      <c r="A650" s="11"/>
      <c r="B650" s="13"/>
      <c r="C650" s="18"/>
      <c r="D650" s="15"/>
      <c r="E650" s="15"/>
      <c r="F650" s="15"/>
      <c r="G650" s="18"/>
      <c r="H650" s="18"/>
      <c r="I650" s="18"/>
      <c r="J650" s="18"/>
      <c r="K650" s="18"/>
      <c r="L650" s="18"/>
      <c r="M650" s="18"/>
      <c r="N650" s="18"/>
      <c r="O650" s="18"/>
      <c r="P650" s="18"/>
    </row>
    <row r="651" spans="1:16" s="22" customFormat="1">
      <c r="A651" s="11"/>
      <c r="B651" s="13"/>
      <c r="C651" s="18"/>
      <c r="D651" s="15"/>
      <c r="E651" s="15"/>
      <c r="F651" s="15"/>
      <c r="G651" s="18"/>
      <c r="H651" s="18"/>
      <c r="I651" s="18"/>
      <c r="J651" s="18"/>
      <c r="K651" s="18"/>
      <c r="L651" s="18"/>
      <c r="M651" s="18"/>
      <c r="N651" s="18"/>
      <c r="O651" s="18"/>
      <c r="P651" s="18"/>
    </row>
    <row r="652" spans="1:16" s="22" customFormat="1">
      <c r="A652" s="11"/>
      <c r="B652" s="13"/>
      <c r="C652" s="18"/>
      <c r="D652" s="15"/>
      <c r="E652" s="15"/>
      <c r="F652" s="15"/>
      <c r="G652" s="18"/>
      <c r="H652" s="18"/>
      <c r="I652" s="18"/>
      <c r="J652" s="18"/>
      <c r="K652" s="18"/>
      <c r="L652" s="18"/>
      <c r="M652" s="18"/>
      <c r="N652" s="18"/>
      <c r="O652" s="18"/>
      <c r="P652" s="18"/>
    </row>
    <row r="653" spans="1:16" s="22" customFormat="1">
      <c r="A653" s="11"/>
      <c r="B653" s="13"/>
      <c r="C653" s="18"/>
      <c r="D653" s="15"/>
      <c r="E653" s="15"/>
      <c r="F653" s="15"/>
      <c r="G653" s="18"/>
      <c r="H653" s="18"/>
      <c r="I653" s="18"/>
      <c r="J653" s="18"/>
      <c r="K653" s="18"/>
      <c r="L653" s="18"/>
      <c r="M653" s="18"/>
      <c r="N653" s="18"/>
      <c r="O653" s="18"/>
      <c r="P653" s="18"/>
    </row>
    <row r="654" spans="1:16" s="22" customFormat="1">
      <c r="A654" s="11"/>
      <c r="B654" s="13"/>
      <c r="C654" s="18"/>
      <c r="D654" s="15"/>
      <c r="E654" s="15"/>
      <c r="F654" s="15"/>
      <c r="G654" s="18"/>
      <c r="H654" s="18"/>
      <c r="I654" s="18"/>
      <c r="J654" s="18"/>
      <c r="K654" s="18"/>
      <c r="L654" s="18"/>
      <c r="M654" s="18"/>
      <c r="N654" s="18"/>
      <c r="O654" s="18"/>
      <c r="P654" s="18"/>
    </row>
    <row r="655" spans="1:16" s="22" customFormat="1">
      <c r="A655" s="11"/>
      <c r="B655" s="13"/>
      <c r="C655" s="18"/>
      <c r="D655" s="15"/>
      <c r="E655" s="15"/>
      <c r="F655" s="15"/>
      <c r="G655" s="18"/>
      <c r="H655" s="18"/>
      <c r="I655" s="18"/>
      <c r="J655" s="18"/>
      <c r="K655" s="18"/>
      <c r="L655" s="18"/>
      <c r="M655" s="18"/>
      <c r="N655" s="18"/>
      <c r="O655" s="18"/>
      <c r="P655" s="18"/>
    </row>
    <row r="656" spans="1:16" s="22" customFormat="1">
      <c r="A656" s="11"/>
      <c r="B656" s="13"/>
      <c r="C656" s="18"/>
      <c r="D656" s="15"/>
      <c r="E656" s="15"/>
      <c r="F656" s="15"/>
      <c r="G656" s="18"/>
      <c r="H656" s="18"/>
      <c r="I656" s="18"/>
      <c r="J656" s="18"/>
      <c r="K656" s="18"/>
      <c r="L656" s="18"/>
      <c r="M656" s="18"/>
      <c r="N656" s="18"/>
      <c r="O656" s="18"/>
      <c r="P656" s="18"/>
    </row>
    <row r="657" spans="1:28" s="22" customFormat="1">
      <c r="A657" s="11"/>
      <c r="B657" s="13"/>
      <c r="C657" s="18"/>
      <c r="D657" s="15"/>
      <c r="E657" s="15"/>
      <c r="F657" s="15"/>
      <c r="G657" s="18"/>
      <c r="H657" s="18"/>
      <c r="I657" s="18"/>
      <c r="J657" s="18"/>
      <c r="K657" s="18"/>
      <c r="L657" s="18"/>
      <c r="M657" s="18"/>
      <c r="N657" s="18"/>
      <c r="O657" s="18"/>
      <c r="P657" s="18"/>
    </row>
    <row r="658" spans="1:28" s="22" customFormat="1">
      <c r="A658" s="11"/>
      <c r="B658" s="13"/>
      <c r="C658" s="18"/>
      <c r="D658" s="15"/>
      <c r="E658" s="15"/>
      <c r="F658" s="15"/>
      <c r="G658" s="18"/>
      <c r="H658" s="18"/>
      <c r="I658" s="18"/>
      <c r="J658" s="18"/>
      <c r="K658" s="18"/>
      <c r="L658" s="18"/>
      <c r="M658" s="18"/>
      <c r="N658" s="18"/>
      <c r="O658" s="18"/>
      <c r="P658" s="18"/>
    </row>
    <row r="659" spans="1:28" s="22" customFormat="1">
      <c r="A659" s="11"/>
      <c r="B659" s="13"/>
      <c r="C659" s="18"/>
      <c r="D659" s="15"/>
      <c r="E659" s="15"/>
      <c r="F659" s="15"/>
      <c r="G659" s="18"/>
      <c r="H659" s="18"/>
      <c r="I659" s="18"/>
      <c r="J659" s="18"/>
      <c r="K659" s="18"/>
      <c r="L659" s="18"/>
      <c r="M659" s="18"/>
      <c r="N659" s="18"/>
      <c r="O659" s="18"/>
      <c r="P659" s="18"/>
    </row>
    <row r="660" spans="1:28" s="22" customFormat="1">
      <c r="A660" s="11"/>
      <c r="B660" s="13"/>
      <c r="C660" s="18"/>
      <c r="D660" s="15"/>
      <c r="E660" s="15"/>
      <c r="F660" s="15"/>
      <c r="G660" s="18"/>
      <c r="H660" s="18"/>
      <c r="I660" s="18"/>
      <c r="J660" s="18"/>
      <c r="K660" s="18"/>
      <c r="L660" s="18"/>
      <c r="M660" s="18"/>
      <c r="N660" s="18"/>
      <c r="O660" s="18"/>
      <c r="P660" s="18"/>
    </row>
    <row r="661" spans="1:28" s="22" customFormat="1">
      <c r="A661" s="11"/>
      <c r="B661" s="13"/>
      <c r="C661" s="18"/>
      <c r="D661" s="15"/>
      <c r="E661" s="15"/>
      <c r="F661" s="15"/>
      <c r="G661" s="18"/>
      <c r="H661" s="18"/>
      <c r="I661" s="18"/>
      <c r="J661" s="18"/>
      <c r="K661" s="18"/>
      <c r="L661" s="18"/>
      <c r="M661" s="18"/>
      <c r="N661" s="18"/>
      <c r="O661" s="18"/>
      <c r="P661" s="18"/>
    </row>
    <row r="662" spans="1:28" s="22" customFormat="1">
      <c r="A662" s="11"/>
      <c r="B662" s="13"/>
      <c r="C662" s="18"/>
      <c r="D662" s="15"/>
      <c r="E662" s="15"/>
      <c r="F662" s="15"/>
      <c r="G662" s="18"/>
      <c r="H662" s="18"/>
      <c r="I662" s="18"/>
      <c r="J662" s="18"/>
      <c r="K662" s="18"/>
      <c r="L662" s="18"/>
      <c r="M662" s="18"/>
      <c r="N662" s="18"/>
      <c r="O662" s="18"/>
      <c r="P662" s="18"/>
    </row>
    <row r="663" spans="1:28" s="22" customFormat="1">
      <c r="A663" s="11"/>
      <c r="B663" s="13"/>
      <c r="C663" s="18"/>
      <c r="D663" s="15"/>
      <c r="E663" s="15"/>
      <c r="F663" s="15"/>
      <c r="G663" s="18"/>
      <c r="H663" s="18"/>
      <c r="I663" s="18"/>
      <c r="J663" s="18"/>
      <c r="K663" s="18"/>
      <c r="L663" s="18"/>
      <c r="M663" s="18"/>
      <c r="N663" s="18"/>
      <c r="O663" s="18"/>
      <c r="P663" s="18"/>
    </row>
    <row r="664" spans="1:28" ht="13.5">
      <c r="C664" s="18"/>
      <c r="D664" s="15"/>
      <c r="E664" s="15"/>
      <c r="F664" s="15"/>
      <c r="G664" s="18"/>
      <c r="H664" s="18"/>
      <c r="I664" s="18"/>
      <c r="J664" s="18"/>
      <c r="K664" s="18"/>
      <c r="L664" s="18"/>
      <c r="M664" s="18"/>
      <c r="N664" s="18"/>
      <c r="O664" s="18"/>
      <c r="P664" s="18"/>
      <c r="Q664" s="13"/>
      <c r="R664" s="13"/>
      <c r="S664" s="13"/>
      <c r="T664" s="13"/>
      <c r="U664" s="13"/>
      <c r="V664" s="13"/>
      <c r="AA664" s="13"/>
      <c r="AB664" s="13"/>
    </row>
    <row r="665" spans="1:28" ht="13.5">
      <c r="C665" s="18"/>
      <c r="D665" s="15"/>
      <c r="E665" s="15"/>
      <c r="F665" s="15"/>
      <c r="G665" s="18"/>
      <c r="H665" s="18"/>
      <c r="I665" s="18"/>
      <c r="J665" s="18"/>
      <c r="K665" s="18"/>
      <c r="L665" s="18"/>
      <c r="M665" s="18"/>
      <c r="N665" s="18"/>
      <c r="O665" s="18"/>
      <c r="P665" s="18"/>
      <c r="Q665" s="13"/>
      <c r="R665" s="13"/>
      <c r="S665" s="13"/>
      <c r="T665" s="13"/>
      <c r="U665" s="13"/>
      <c r="V665" s="13"/>
      <c r="AA665" s="13"/>
      <c r="AB665" s="13"/>
    </row>
    <row r="666" spans="1:28" ht="13.5">
      <c r="C666" s="18"/>
      <c r="D666" s="15"/>
      <c r="E666" s="15"/>
      <c r="F666" s="15"/>
      <c r="G666" s="18"/>
      <c r="H666" s="18"/>
      <c r="I666" s="18"/>
      <c r="J666" s="18"/>
      <c r="K666" s="18"/>
      <c r="L666" s="18"/>
      <c r="M666" s="18"/>
      <c r="N666" s="18"/>
      <c r="O666" s="18"/>
      <c r="P666" s="18"/>
      <c r="Q666" s="13"/>
      <c r="R666" s="13"/>
      <c r="S666" s="13"/>
      <c r="T666" s="13"/>
      <c r="U666" s="13"/>
      <c r="V666" s="13"/>
      <c r="AA666" s="13"/>
      <c r="AB666" s="13"/>
    </row>
    <row r="667" spans="1:28" ht="13.5">
      <c r="C667" s="18"/>
      <c r="D667" s="15"/>
      <c r="E667" s="15"/>
      <c r="F667" s="15"/>
      <c r="G667" s="18"/>
      <c r="H667" s="18"/>
      <c r="I667" s="18"/>
      <c r="J667" s="18"/>
      <c r="K667" s="18"/>
      <c r="L667" s="18"/>
      <c r="M667" s="18"/>
      <c r="N667" s="18"/>
      <c r="O667" s="18"/>
      <c r="P667" s="18"/>
      <c r="Q667" s="13"/>
      <c r="R667" s="13"/>
      <c r="S667" s="13"/>
      <c r="T667" s="13"/>
      <c r="U667" s="13"/>
      <c r="V667" s="13"/>
      <c r="AA667" s="13"/>
      <c r="AB667" s="13"/>
    </row>
    <row r="668" spans="1:28" ht="13.5">
      <c r="C668" s="18"/>
      <c r="D668" s="15"/>
      <c r="E668" s="15"/>
      <c r="F668" s="15"/>
      <c r="G668" s="18"/>
      <c r="H668" s="18"/>
      <c r="I668" s="18"/>
      <c r="J668" s="18"/>
      <c r="K668" s="18"/>
      <c r="L668" s="18"/>
      <c r="M668" s="18"/>
      <c r="N668" s="18"/>
      <c r="O668" s="18"/>
      <c r="P668" s="18"/>
      <c r="Q668" s="13"/>
      <c r="R668" s="13"/>
      <c r="S668" s="13"/>
      <c r="T668" s="13"/>
      <c r="U668" s="13"/>
      <c r="V668" s="13"/>
      <c r="AA668" s="13"/>
      <c r="AB668" s="13"/>
    </row>
    <row r="669" spans="1:28" ht="13.5">
      <c r="C669" s="18"/>
      <c r="D669" s="15"/>
      <c r="E669" s="15"/>
      <c r="F669" s="15"/>
      <c r="G669" s="18"/>
      <c r="H669" s="18"/>
      <c r="I669" s="18"/>
      <c r="J669" s="18"/>
      <c r="K669" s="18"/>
      <c r="L669" s="18"/>
      <c r="M669" s="18"/>
      <c r="N669" s="18"/>
      <c r="O669" s="18"/>
      <c r="P669" s="18"/>
      <c r="Q669" s="13"/>
      <c r="R669" s="13"/>
      <c r="S669" s="13"/>
      <c r="T669" s="13"/>
      <c r="U669" s="13"/>
      <c r="V669" s="13"/>
      <c r="AA669" s="13"/>
      <c r="AB669" s="13"/>
    </row>
    <row r="670" spans="1:28" ht="13.5">
      <c r="C670" s="18"/>
      <c r="D670" s="15"/>
      <c r="E670" s="15"/>
      <c r="F670" s="15"/>
      <c r="G670" s="18"/>
      <c r="H670" s="18"/>
      <c r="I670" s="18"/>
      <c r="J670" s="18"/>
      <c r="K670" s="18"/>
      <c r="L670" s="18"/>
      <c r="M670" s="18"/>
      <c r="N670" s="18"/>
      <c r="O670" s="18"/>
      <c r="P670" s="18"/>
      <c r="Q670" s="13"/>
      <c r="R670" s="13"/>
      <c r="S670" s="13"/>
      <c r="T670" s="13"/>
      <c r="U670" s="13"/>
      <c r="V670" s="13"/>
      <c r="AA670" s="13"/>
      <c r="AB670" s="13"/>
    </row>
    <row r="671" spans="1:28" ht="13.5">
      <c r="C671" s="18"/>
      <c r="D671" s="15"/>
      <c r="E671" s="15"/>
      <c r="F671" s="15"/>
      <c r="G671" s="18"/>
      <c r="H671" s="18"/>
      <c r="I671" s="18"/>
      <c r="J671" s="18"/>
      <c r="K671" s="18"/>
      <c r="L671" s="18"/>
      <c r="M671" s="18"/>
      <c r="N671" s="18"/>
      <c r="O671" s="18"/>
      <c r="P671" s="18"/>
      <c r="Q671" s="13"/>
      <c r="R671" s="13"/>
      <c r="S671" s="13"/>
      <c r="T671" s="13"/>
      <c r="U671" s="13"/>
      <c r="V671" s="13"/>
      <c r="AA671" s="13"/>
      <c r="AB671" s="13"/>
    </row>
    <row r="672" spans="1:28" ht="13.5">
      <c r="C672" s="18"/>
      <c r="D672" s="15"/>
      <c r="E672" s="15"/>
      <c r="F672" s="15"/>
      <c r="G672" s="18"/>
      <c r="H672" s="18"/>
      <c r="I672" s="18"/>
      <c r="J672" s="18"/>
      <c r="K672" s="18"/>
      <c r="L672" s="18"/>
      <c r="M672" s="18"/>
      <c r="N672" s="18"/>
      <c r="O672" s="18"/>
      <c r="P672" s="18"/>
      <c r="Q672" s="13"/>
      <c r="R672" s="13"/>
      <c r="S672" s="13"/>
      <c r="T672" s="13"/>
      <c r="U672" s="13"/>
      <c r="V672" s="13"/>
      <c r="AA672" s="13"/>
      <c r="AB672" s="13"/>
    </row>
    <row r="673" spans="3:28" ht="13.5">
      <c r="C673" s="18"/>
      <c r="D673" s="15"/>
      <c r="E673" s="15"/>
      <c r="F673" s="15"/>
      <c r="G673" s="18"/>
      <c r="H673" s="18"/>
      <c r="I673" s="18"/>
      <c r="J673" s="18"/>
      <c r="K673" s="18"/>
      <c r="L673" s="18"/>
      <c r="M673" s="18"/>
      <c r="N673" s="18"/>
      <c r="O673" s="18"/>
      <c r="P673" s="18"/>
      <c r="Q673" s="13"/>
      <c r="R673" s="13"/>
      <c r="S673" s="13"/>
      <c r="T673" s="13"/>
      <c r="U673" s="13"/>
      <c r="V673" s="13"/>
      <c r="AA673" s="13"/>
      <c r="AB673" s="13"/>
    </row>
    <row r="674" spans="3:28" ht="13.5">
      <c r="C674" s="18"/>
      <c r="D674" s="15"/>
      <c r="E674" s="15"/>
      <c r="F674" s="15"/>
      <c r="G674" s="18"/>
      <c r="H674" s="18"/>
      <c r="I674" s="18"/>
      <c r="J674" s="18"/>
      <c r="K674" s="18"/>
      <c r="L674" s="18"/>
      <c r="M674" s="18"/>
      <c r="N674" s="18"/>
      <c r="O674" s="18"/>
      <c r="P674" s="18"/>
      <c r="Q674" s="13"/>
      <c r="R674" s="13"/>
      <c r="S674" s="13"/>
      <c r="T674" s="13"/>
      <c r="U674" s="13"/>
      <c r="V674" s="13"/>
      <c r="AA674" s="13"/>
      <c r="AB674" s="13"/>
    </row>
    <row r="675" spans="3:28" ht="13.5">
      <c r="C675" s="18"/>
      <c r="D675" s="15"/>
      <c r="E675" s="15"/>
      <c r="F675" s="15"/>
      <c r="G675" s="18"/>
      <c r="H675" s="18"/>
      <c r="I675" s="18"/>
      <c r="J675" s="18"/>
      <c r="K675" s="18"/>
      <c r="L675" s="18"/>
      <c r="M675" s="18"/>
      <c r="N675" s="18"/>
      <c r="O675" s="18"/>
      <c r="P675" s="18"/>
      <c r="Q675" s="13"/>
      <c r="R675" s="13"/>
      <c r="S675" s="13"/>
      <c r="T675" s="13"/>
      <c r="U675" s="13"/>
      <c r="V675" s="13"/>
      <c r="AA675" s="13"/>
      <c r="AB675" s="13"/>
    </row>
    <row r="676" spans="3:28" ht="13.5">
      <c r="C676" s="18"/>
      <c r="D676" s="15"/>
      <c r="E676" s="15"/>
      <c r="F676" s="15"/>
      <c r="G676" s="18"/>
      <c r="H676" s="18"/>
      <c r="I676" s="18"/>
      <c r="J676" s="18"/>
      <c r="K676" s="18"/>
      <c r="L676" s="18"/>
      <c r="M676" s="18"/>
      <c r="N676" s="18"/>
      <c r="O676" s="18"/>
      <c r="P676" s="18"/>
      <c r="Q676" s="13"/>
      <c r="R676" s="13"/>
      <c r="S676" s="13"/>
      <c r="T676" s="13"/>
      <c r="U676" s="13"/>
      <c r="V676" s="13"/>
      <c r="AA676" s="13"/>
      <c r="AB676" s="13"/>
    </row>
    <row r="677" spans="3:28" ht="13.5">
      <c r="C677" s="18"/>
      <c r="D677" s="15"/>
      <c r="E677" s="15"/>
      <c r="F677" s="15"/>
      <c r="G677" s="18"/>
      <c r="H677" s="18"/>
      <c r="I677" s="18"/>
      <c r="J677" s="18"/>
      <c r="K677" s="18"/>
      <c r="L677" s="18"/>
      <c r="M677" s="18"/>
      <c r="N677" s="18"/>
      <c r="O677" s="18"/>
      <c r="P677" s="18"/>
      <c r="Q677" s="13"/>
      <c r="R677" s="13"/>
      <c r="S677" s="13"/>
      <c r="T677" s="13"/>
      <c r="U677" s="13"/>
      <c r="V677" s="13"/>
      <c r="AA677" s="13"/>
      <c r="AB677" s="13"/>
    </row>
    <row r="678" spans="3:28" ht="13.5">
      <c r="C678" s="18"/>
      <c r="D678" s="15"/>
      <c r="E678" s="15"/>
      <c r="F678" s="15"/>
      <c r="G678" s="18"/>
      <c r="H678" s="18"/>
      <c r="I678" s="18"/>
      <c r="J678" s="18"/>
      <c r="K678" s="18"/>
      <c r="L678" s="18"/>
      <c r="M678" s="18"/>
      <c r="N678" s="18"/>
      <c r="O678" s="18"/>
      <c r="P678" s="18"/>
      <c r="Q678" s="13"/>
      <c r="R678" s="13"/>
      <c r="S678" s="13"/>
      <c r="T678" s="13"/>
      <c r="U678" s="13"/>
      <c r="V678" s="13"/>
      <c r="AA678" s="13"/>
      <c r="AB678" s="13"/>
    </row>
    <row r="679" spans="3:28" ht="13.5">
      <c r="C679" s="18"/>
      <c r="D679" s="15"/>
      <c r="E679" s="15"/>
      <c r="F679" s="15"/>
      <c r="G679" s="18"/>
      <c r="H679" s="18"/>
      <c r="I679" s="18"/>
      <c r="J679" s="18"/>
      <c r="K679" s="18"/>
      <c r="L679" s="18"/>
      <c r="M679" s="18"/>
      <c r="N679" s="18"/>
      <c r="O679" s="18"/>
      <c r="P679" s="18"/>
      <c r="Q679" s="13"/>
      <c r="R679" s="13"/>
      <c r="S679" s="13"/>
      <c r="T679" s="13"/>
      <c r="U679" s="13"/>
      <c r="V679" s="13"/>
      <c r="AA679" s="13"/>
      <c r="AB679" s="13"/>
    </row>
    <row r="680" spans="3:28" ht="13.5">
      <c r="C680" s="18"/>
      <c r="D680" s="15"/>
      <c r="E680" s="15"/>
      <c r="F680" s="15"/>
      <c r="G680" s="18"/>
      <c r="H680" s="18"/>
      <c r="I680" s="18"/>
      <c r="J680" s="18"/>
      <c r="K680" s="18"/>
      <c r="L680" s="18"/>
      <c r="M680" s="18"/>
      <c r="N680" s="18"/>
      <c r="O680" s="18"/>
      <c r="P680" s="18"/>
      <c r="Q680" s="13"/>
      <c r="R680" s="13"/>
      <c r="S680" s="13"/>
      <c r="T680" s="13"/>
      <c r="U680" s="13"/>
      <c r="V680" s="13"/>
      <c r="AA680" s="13"/>
      <c r="AB680" s="13"/>
    </row>
    <row r="681" spans="3:28" ht="13.5">
      <c r="C681" s="18"/>
      <c r="D681" s="15"/>
      <c r="E681" s="15"/>
      <c r="F681" s="15"/>
      <c r="G681" s="18"/>
      <c r="H681" s="18"/>
      <c r="I681" s="18"/>
      <c r="J681" s="18"/>
      <c r="K681" s="18"/>
      <c r="L681" s="18"/>
      <c r="M681" s="18"/>
      <c r="N681" s="18"/>
      <c r="O681" s="18"/>
      <c r="P681" s="18"/>
      <c r="Q681" s="13"/>
      <c r="R681" s="13"/>
      <c r="S681" s="13"/>
      <c r="T681" s="13"/>
      <c r="U681" s="13"/>
      <c r="V681" s="13"/>
      <c r="AA681" s="13"/>
      <c r="AB681" s="13"/>
    </row>
    <row r="682" spans="3:28" ht="13.5">
      <c r="C682" s="18"/>
      <c r="D682" s="15"/>
      <c r="E682" s="15"/>
      <c r="F682" s="15"/>
      <c r="G682" s="18"/>
      <c r="H682" s="18"/>
      <c r="I682" s="18"/>
      <c r="J682" s="18"/>
      <c r="K682" s="18"/>
      <c r="L682" s="18"/>
      <c r="M682" s="18"/>
      <c r="N682" s="18"/>
      <c r="O682" s="18"/>
      <c r="P682" s="18"/>
      <c r="Q682" s="13"/>
      <c r="R682" s="13"/>
      <c r="S682" s="13"/>
      <c r="T682" s="13"/>
      <c r="U682" s="13"/>
      <c r="V682" s="13"/>
      <c r="AA682" s="13"/>
      <c r="AB682" s="13"/>
    </row>
    <row r="683" spans="3:28" ht="13.5">
      <c r="C683" s="18"/>
      <c r="D683" s="15"/>
      <c r="E683" s="15"/>
      <c r="F683" s="15"/>
      <c r="G683" s="18"/>
      <c r="H683" s="18"/>
      <c r="I683" s="18"/>
      <c r="J683" s="18"/>
      <c r="K683" s="18"/>
      <c r="L683" s="18"/>
      <c r="M683" s="18"/>
      <c r="N683" s="18"/>
      <c r="O683" s="18"/>
      <c r="P683" s="18"/>
      <c r="Q683" s="13"/>
      <c r="R683" s="13"/>
      <c r="S683" s="13"/>
      <c r="T683" s="13"/>
      <c r="U683" s="13"/>
      <c r="V683" s="13"/>
      <c r="AA683" s="13"/>
      <c r="AB683" s="13"/>
    </row>
    <row r="684" spans="3:28" ht="13.5">
      <c r="C684" s="18"/>
      <c r="D684" s="15"/>
      <c r="E684" s="15"/>
      <c r="F684" s="15"/>
      <c r="G684" s="18"/>
      <c r="H684" s="18"/>
      <c r="I684" s="18"/>
      <c r="J684" s="18"/>
      <c r="K684" s="18"/>
      <c r="L684" s="18"/>
      <c r="M684" s="18"/>
      <c r="N684" s="18"/>
      <c r="O684" s="18"/>
      <c r="P684" s="18"/>
      <c r="Q684" s="13"/>
      <c r="R684" s="13"/>
      <c r="S684" s="13"/>
      <c r="T684" s="13"/>
      <c r="U684" s="13"/>
      <c r="V684" s="13"/>
      <c r="AA684" s="13"/>
      <c r="AB684" s="13"/>
    </row>
    <row r="685" spans="3:28" ht="13.5">
      <c r="C685" s="18"/>
      <c r="D685" s="15"/>
      <c r="E685" s="15"/>
      <c r="F685" s="15"/>
      <c r="G685" s="18"/>
      <c r="H685" s="18"/>
      <c r="I685" s="18"/>
      <c r="J685" s="18"/>
      <c r="K685" s="18"/>
      <c r="L685" s="18"/>
      <c r="M685" s="18"/>
      <c r="N685" s="18"/>
      <c r="O685" s="18"/>
      <c r="P685" s="18"/>
      <c r="Q685" s="13"/>
      <c r="R685" s="13"/>
      <c r="S685" s="13"/>
      <c r="T685" s="13"/>
      <c r="U685" s="13"/>
      <c r="V685" s="13"/>
      <c r="AA685" s="13"/>
      <c r="AB685" s="13"/>
    </row>
    <row r="686" spans="3:28" ht="13.5">
      <c r="C686" s="18"/>
      <c r="D686" s="15"/>
      <c r="E686" s="15"/>
      <c r="F686" s="15"/>
      <c r="G686" s="18"/>
      <c r="H686" s="18"/>
      <c r="I686" s="18"/>
      <c r="J686" s="18"/>
      <c r="K686" s="18"/>
      <c r="L686" s="18"/>
      <c r="M686" s="18"/>
      <c r="N686" s="18"/>
      <c r="O686" s="18"/>
      <c r="P686" s="18"/>
      <c r="Q686" s="13"/>
      <c r="R686" s="13"/>
      <c r="S686" s="13"/>
      <c r="T686" s="13"/>
      <c r="U686" s="13"/>
      <c r="V686" s="13"/>
      <c r="AA686" s="13"/>
      <c r="AB686" s="13"/>
    </row>
    <row r="687" spans="3:28" ht="13.5">
      <c r="C687" s="18"/>
      <c r="D687" s="15"/>
      <c r="E687" s="15"/>
      <c r="F687" s="15"/>
      <c r="G687" s="18"/>
      <c r="H687" s="18"/>
      <c r="I687" s="18"/>
      <c r="J687" s="18"/>
      <c r="K687" s="18"/>
      <c r="L687" s="18"/>
      <c r="M687" s="18"/>
      <c r="N687" s="18"/>
      <c r="O687" s="18"/>
      <c r="P687" s="18"/>
      <c r="Q687" s="13"/>
      <c r="R687" s="13"/>
      <c r="S687" s="13"/>
      <c r="T687" s="13"/>
      <c r="U687" s="13"/>
      <c r="V687" s="13"/>
      <c r="AA687" s="13"/>
      <c r="AB687" s="13"/>
    </row>
    <row r="688" spans="3:28" ht="13.5">
      <c r="C688" s="18"/>
      <c r="D688" s="15"/>
      <c r="E688" s="15"/>
      <c r="F688" s="15"/>
      <c r="G688" s="18"/>
      <c r="H688" s="18"/>
      <c r="I688" s="18"/>
      <c r="J688" s="18"/>
      <c r="K688" s="18"/>
      <c r="L688" s="18"/>
      <c r="M688" s="18"/>
      <c r="N688" s="18"/>
      <c r="O688" s="18"/>
      <c r="P688" s="18"/>
      <c r="Q688" s="13"/>
      <c r="R688" s="13"/>
      <c r="S688" s="13"/>
      <c r="T688" s="13"/>
      <c r="U688" s="13"/>
      <c r="V688" s="13"/>
      <c r="AA688" s="13"/>
      <c r="AB688" s="13"/>
    </row>
    <row r="689" spans="3:28" ht="13.5">
      <c r="C689" s="18"/>
      <c r="D689" s="15"/>
      <c r="E689" s="15"/>
      <c r="F689" s="15"/>
      <c r="G689" s="18"/>
      <c r="H689" s="18"/>
      <c r="I689" s="18"/>
      <c r="J689" s="18"/>
      <c r="K689" s="18"/>
      <c r="L689" s="18"/>
      <c r="M689" s="18"/>
      <c r="N689" s="18"/>
      <c r="O689" s="18"/>
      <c r="P689" s="18"/>
      <c r="Q689" s="13"/>
      <c r="R689" s="13"/>
      <c r="S689" s="13"/>
      <c r="T689" s="13"/>
      <c r="U689" s="13"/>
      <c r="V689" s="13"/>
      <c r="AA689" s="13"/>
      <c r="AB689" s="13"/>
    </row>
    <row r="690" spans="3:28" ht="13.5">
      <c r="C690" s="18"/>
      <c r="D690" s="15"/>
      <c r="E690" s="15"/>
      <c r="F690" s="15"/>
      <c r="G690" s="18"/>
      <c r="H690" s="18"/>
      <c r="I690" s="18"/>
      <c r="J690" s="18"/>
      <c r="K690" s="18"/>
      <c r="L690" s="18"/>
      <c r="M690" s="18"/>
      <c r="N690" s="18"/>
      <c r="O690" s="18"/>
      <c r="P690" s="18"/>
      <c r="Q690" s="13"/>
      <c r="R690" s="13"/>
      <c r="S690" s="13"/>
      <c r="T690" s="13"/>
      <c r="U690" s="13"/>
      <c r="V690" s="13"/>
      <c r="AA690" s="13"/>
      <c r="AB690" s="13"/>
    </row>
    <row r="691" spans="3:28" ht="13.5">
      <c r="C691" s="18"/>
      <c r="D691" s="15"/>
      <c r="E691" s="15"/>
      <c r="F691" s="15"/>
      <c r="G691" s="18"/>
      <c r="H691" s="18"/>
      <c r="I691" s="18"/>
      <c r="J691" s="18"/>
      <c r="K691" s="18"/>
      <c r="L691" s="18"/>
      <c r="M691" s="18"/>
      <c r="N691" s="18"/>
      <c r="O691" s="18"/>
      <c r="P691" s="18"/>
      <c r="Q691" s="13"/>
      <c r="R691" s="13"/>
      <c r="S691" s="13"/>
      <c r="T691" s="13"/>
      <c r="U691" s="13"/>
      <c r="V691" s="13"/>
      <c r="AA691" s="13"/>
      <c r="AB691" s="13"/>
    </row>
    <row r="692" spans="3:28" ht="13.5">
      <c r="C692" s="18"/>
      <c r="D692" s="15"/>
      <c r="E692" s="15"/>
      <c r="F692" s="15"/>
      <c r="G692" s="18"/>
      <c r="H692" s="18"/>
      <c r="I692" s="18"/>
      <c r="J692" s="18"/>
      <c r="K692" s="18"/>
      <c r="L692" s="18"/>
      <c r="M692" s="18"/>
      <c r="N692" s="18"/>
      <c r="O692" s="18"/>
      <c r="P692" s="18"/>
      <c r="Q692" s="13"/>
      <c r="R692" s="13"/>
      <c r="S692" s="13"/>
      <c r="T692" s="13"/>
      <c r="U692" s="13"/>
      <c r="V692" s="13"/>
      <c r="AA692" s="13"/>
      <c r="AB692" s="13"/>
    </row>
    <row r="693" spans="3:28" ht="13.5">
      <c r="C693" s="18"/>
      <c r="D693" s="15"/>
      <c r="E693" s="15"/>
      <c r="F693" s="15"/>
      <c r="G693" s="18"/>
      <c r="H693" s="18"/>
      <c r="I693" s="18"/>
      <c r="J693" s="18"/>
      <c r="K693" s="18"/>
      <c r="L693" s="18"/>
      <c r="M693" s="18"/>
      <c r="N693" s="18"/>
      <c r="O693" s="18"/>
      <c r="P693" s="18"/>
      <c r="Q693" s="13"/>
      <c r="R693" s="13"/>
      <c r="S693" s="13"/>
      <c r="T693" s="13"/>
      <c r="U693" s="13"/>
      <c r="V693" s="13"/>
      <c r="AA693" s="13"/>
      <c r="AB693" s="13"/>
    </row>
    <row r="694" spans="3:28" ht="13.5">
      <c r="C694" s="18"/>
      <c r="D694" s="15"/>
      <c r="E694" s="15"/>
      <c r="F694" s="15"/>
      <c r="G694" s="18"/>
      <c r="H694" s="18"/>
      <c r="I694" s="18"/>
      <c r="J694" s="18"/>
      <c r="K694" s="18"/>
      <c r="L694" s="18"/>
      <c r="M694" s="18"/>
      <c r="N694" s="18"/>
      <c r="O694" s="18"/>
      <c r="P694" s="18"/>
      <c r="Q694" s="13"/>
      <c r="R694" s="13"/>
      <c r="S694" s="13"/>
      <c r="T694" s="13"/>
      <c r="U694" s="13"/>
      <c r="V694" s="13"/>
      <c r="AA694" s="13"/>
      <c r="AB694" s="13"/>
    </row>
    <row r="695" spans="3:28" ht="13.5">
      <c r="C695" s="18"/>
      <c r="D695" s="15"/>
      <c r="E695" s="15"/>
      <c r="F695" s="15"/>
      <c r="G695" s="18"/>
      <c r="H695" s="18"/>
      <c r="I695" s="18"/>
      <c r="J695" s="18"/>
      <c r="K695" s="18"/>
      <c r="L695" s="18"/>
      <c r="M695" s="18"/>
      <c r="N695" s="18"/>
      <c r="O695" s="18"/>
      <c r="P695" s="18"/>
      <c r="Q695" s="13"/>
      <c r="R695" s="13"/>
      <c r="S695" s="13"/>
      <c r="T695" s="13"/>
      <c r="U695" s="13"/>
      <c r="V695" s="13"/>
      <c r="AA695" s="13"/>
      <c r="AB695" s="13"/>
    </row>
    <row r="696" spans="3:28" ht="13.5">
      <c r="C696" s="18"/>
      <c r="D696" s="15"/>
      <c r="E696" s="15"/>
      <c r="F696" s="15"/>
      <c r="G696" s="18"/>
      <c r="H696" s="18"/>
      <c r="I696" s="18"/>
      <c r="J696" s="18"/>
      <c r="K696" s="18"/>
      <c r="L696" s="18"/>
      <c r="M696" s="18"/>
      <c r="N696" s="18"/>
      <c r="O696" s="18"/>
      <c r="P696" s="18"/>
      <c r="Q696" s="13"/>
      <c r="R696" s="13"/>
      <c r="S696" s="13"/>
      <c r="T696" s="13"/>
      <c r="U696" s="13"/>
      <c r="V696" s="13"/>
      <c r="AA696" s="13"/>
      <c r="AB696" s="13"/>
    </row>
    <row r="697" spans="3:28" ht="13.5">
      <c r="C697" s="18"/>
      <c r="D697" s="15"/>
      <c r="E697" s="15"/>
      <c r="F697" s="15"/>
      <c r="G697" s="18"/>
      <c r="H697" s="18"/>
      <c r="I697" s="18"/>
      <c r="J697" s="18"/>
      <c r="K697" s="18"/>
      <c r="L697" s="18"/>
      <c r="M697" s="18"/>
      <c r="N697" s="18"/>
      <c r="O697" s="18"/>
      <c r="P697" s="18"/>
      <c r="Q697" s="13"/>
      <c r="R697" s="13"/>
      <c r="S697" s="13"/>
      <c r="T697" s="13"/>
      <c r="U697" s="13"/>
      <c r="V697" s="13"/>
      <c r="AA697" s="13"/>
      <c r="AB697" s="13"/>
    </row>
    <row r="698" spans="3:28" ht="13.5">
      <c r="C698" s="18"/>
      <c r="D698" s="15"/>
      <c r="E698" s="15"/>
      <c r="F698" s="15"/>
      <c r="G698" s="18"/>
      <c r="H698" s="18"/>
      <c r="I698" s="18"/>
      <c r="J698" s="18"/>
      <c r="K698" s="18"/>
      <c r="L698" s="18"/>
      <c r="M698" s="18"/>
      <c r="N698" s="18"/>
      <c r="O698" s="18"/>
      <c r="P698" s="18"/>
      <c r="Q698" s="13"/>
      <c r="R698" s="13"/>
      <c r="S698" s="13"/>
      <c r="T698" s="13"/>
      <c r="U698" s="13"/>
      <c r="V698" s="13"/>
      <c r="AA698" s="13"/>
      <c r="AB698" s="13"/>
    </row>
    <row r="699" spans="3:28" ht="13.5">
      <c r="C699" s="18"/>
      <c r="D699" s="15"/>
      <c r="E699" s="15"/>
      <c r="F699" s="15"/>
      <c r="G699" s="18"/>
      <c r="H699" s="18"/>
      <c r="I699" s="18"/>
      <c r="J699" s="18"/>
      <c r="K699" s="18"/>
      <c r="L699" s="18"/>
      <c r="M699" s="18"/>
      <c r="N699" s="18"/>
      <c r="O699" s="18"/>
      <c r="P699" s="18"/>
      <c r="Q699" s="13"/>
      <c r="R699" s="13"/>
      <c r="S699" s="13"/>
      <c r="T699" s="13"/>
      <c r="U699" s="13"/>
      <c r="V699" s="13"/>
      <c r="AA699" s="13"/>
      <c r="AB699" s="13"/>
    </row>
    <row r="700" spans="3:28" ht="13.5">
      <c r="C700" s="18"/>
      <c r="D700" s="15"/>
      <c r="E700" s="15"/>
      <c r="F700" s="15"/>
      <c r="G700" s="18"/>
      <c r="H700" s="18"/>
      <c r="I700" s="18"/>
      <c r="J700" s="18"/>
      <c r="K700" s="18"/>
      <c r="L700" s="18"/>
      <c r="M700" s="18"/>
      <c r="N700" s="18"/>
      <c r="O700" s="18"/>
      <c r="P700" s="18"/>
      <c r="Q700" s="13"/>
      <c r="R700" s="13"/>
      <c r="S700" s="13"/>
      <c r="T700" s="13"/>
      <c r="U700" s="13"/>
      <c r="V700" s="13"/>
      <c r="AA700" s="13"/>
      <c r="AB700" s="13"/>
    </row>
    <row r="701" spans="3:28" ht="13.5">
      <c r="C701" s="18"/>
      <c r="D701" s="15"/>
      <c r="E701" s="15"/>
      <c r="F701" s="15"/>
      <c r="G701" s="18"/>
      <c r="H701" s="18"/>
      <c r="I701" s="18"/>
      <c r="J701" s="18"/>
      <c r="K701" s="18"/>
      <c r="L701" s="18"/>
      <c r="M701" s="18"/>
      <c r="N701" s="18"/>
      <c r="O701" s="18"/>
      <c r="P701" s="18"/>
      <c r="Q701" s="13"/>
      <c r="R701" s="13"/>
      <c r="S701" s="13"/>
      <c r="T701" s="13"/>
      <c r="U701" s="13"/>
      <c r="V701" s="13"/>
      <c r="AA701" s="13"/>
      <c r="AB701" s="13"/>
    </row>
    <row r="702" spans="3:28" ht="13.5">
      <c r="C702" s="18"/>
      <c r="D702" s="15"/>
      <c r="E702" s="15"/>
      <c r="F702" s="15"/>
      <c r="G702" s="18"/>
      <c r="H702" s="18"/>
      <c r="I702" s="18"/>
      <c r="J702" s="18"/>
      <c r="K702" s="18"/>
      <c r="L702" s="18"/>
      <c r="M702" s="18"/>
      <c r="N702" s="18"/>
      <c r="O702" s="18"/>
      <c r="P702" s="18"/>
      <c r="Q702" s="13"/>
      <c r="R702" s="13"/>
      <c r="S702" s="13"/>
      <c r="T702" s="13"/>
      <c r="U702" s="13"/>
      <c r="V702" s="13"/>
      <c r="AA702" s="13"/>
      <c r="AB702" s="13"/>
    </row>
    <row r="703" spans="3:28" ht="13.5">
      <c r="C703" s="18"/>
      <c r="D703" s="15"/>
      <c r="E703" s="15"/>
      <c r="F703" s="15"/>
      <c r="G703" s="18"/>
      <c r="H703" s="18"/>
      <c r="I703" s="18"/>
      <c r="J703" s="18"/>
      <c r="K703" s="18"/>
      <c r="L703" s="18"/>
      <c r="M703" s="18"/>
      <c r="N703" s="18"/>
      <c r="O703" s="18"/>
      <c r="P703" s="18"/>
      <c r="Q703" s="13"/>
      <c r="R703" s="13"/>
      <c r="S703" s="13"/>
      <c r="T703" s="13"/>
      <c r="U703" s="13"/>
      <c r="V703" s="13"/>
      <c r="AA703" s="13"/>
      <c r="AB703" s="13"/>
    </row>
    <row r="704" spans="3:28" ht="13.5">
      <c r="C704" s="18"/>
      <c r="D704" s="15"/>
      <c r="E704" s="15"/>
      <c r="F704" s="15"/>
      <c r="G704" s="18"/>
      <c r="H704" s="18"/>
      <c r="I704" s="18"/>
      <c r="J704" s="18"/>
      <c r="K704" s="18"/>
      <c r="L704" s="18"/>
      <c r="M704" s="18"/>
      <c r="N704" s="18"/>
      <c r="O704" s="18"/>
      <c r="P704" s="18"/>
      <c r="Q704" s="13"/>
      <c r="R704" s="13"/>
      <c r="S704" s="13"/>
      <c r="T704" s="13"/>
      <c r="U704" s="13"/>
      <c r="V704" s="13"/>
      <c r="AA704" s="13"/>
      <c r="AB704" s="13"/>
    </row>
    <row r="705" spans="3:28" ht="13.5">
      <c r="C705" s="18"/>
      <c r="D705" s="15"/>
      <c r="E705" s="15"/>
      <c r="F705" s="15"/>
      <c r="G705" s="18"/>
      <c r="H705" s="18"/>
      <c r="I705" s="18"/>
      <c r="J705" s="18"/>
      <c r="K705" s="18"/>
      <c r="L705" s="18"/>
      <c r="M705" s="18"/>
      <c r="N705" s="18"/>
      <c r="O705" s="18"/>
      <c r="P705" s="18"/>
      <c r="Q705" s="13"/>
      <c r="R705" s="13"/>
      <c r="S705" s="13"/>
      <c r="T705" s="13"/>
      <c r="U705" s="13"/>
      <c r="V705" s="13"/>
      <c r="AA705" s="13"/>
      <c r="AB705" s="13"/>
    </row>
    <row r="706" spans="3:28" ht="13.5">
      <c r="C706" s="18"/>
      <c r="D706" s="15"/>
      <c r="E706" s="15"/>
      <c r="F706" s="15"/>
      <c r="G706" s="18"/>
      <c r="H706" s="18"/>
      <c r="I706" s="18"/>
      <c r="J706" s="18"/>
      <c r="K706" s="18"/>
      <c r="L706" s="18"/>
      <c r="M706" s="18"/>
      <c r="N706" s="18"/>
      <c r="O706" s="18"/>
      <c r="P706" s="18"/>
      <c r="Q706" s="13"/>
      <c r="R706" s="13"/>
      <c r="S706" s="13"/>
      <c r="T706" s="13"/>
      <c r="U706" s="13"/>
      <c r="V706" s="13"/>
      <c r="AA706" s="13"/>
      <c r="AB706" s="13"/>
    </row>
    <row r="707" spans="3:28" ht="13.5">
      <c r="C707" s="18"/>
      <c r="D707" s="15"/>
      <c r="E707" s="15"/>
      <c r="F707" s="15"/>
      <c r="G707" s="18"/>
      <c r="H707" s="18"/>
      <c r="I707" s="18"/>
      <c r="J707" s="18"/>
      <c r="K707" s="18"/>
      <c r="L707" s="18"/>
      <c r="M707" s="18"/>
      <c r="N707" s="18"/>
      <c r="O707" s="18"/>
      <c r="P707" s="18"/>
      <c r="Q707" s="13"/>
      <c r="R707" s="13"/>
      <c r="S707" s="13"/>
      <c r="T707" s="13"/>
      <c r="U707" s="13"/>
      <c r="V707" s="13"/>
      <c r="AA707" s="13"/>
      <c r="AB707" s="13"/>
    </row>
    <row r="708" spans="3:28" ht="13.5">
      <c r="C708" s="18"/>
      <c r="D708" s="15"/>
      <c r="E708" s="15"/>
      <c r="F708" s="15"/>
      <c r="G708" s="18"/>
      <c r="H708" s="18"/>
      <c r="I708" s="18"/>
      <c r="J708" s="18"/>
      <c r="K708" s="18"/>
      <c r="L708" s="18"/>
      <c r="M708" s="18"/>
      <c r="N708" s="18"/>
      <c r="O708" s="18"/>
      <c r="P708" s="18"/>
      <c r="Q708" s="13"/>
      <c r="R708" s="13"/>
      <c r="S708" s="13"/>
      <c r="T708" s="13"/>
      <c r="U708" s="13"/>
      <c r="V708" s="13"/>
      <c r="AA708" s="13"/>
      <c r="AB708" s="13"/>
    </row>
    <row r="709" spans="3:28" ht="13.5">
      <c r="C709" s="18"/>
      <c r="D709" s="15"/>
      <c r="E709" s="15"/>
      <c r="F709" s="15"/>
      <c r="G709" s="18"/>
      <c r="H709" s="18"/>
      <c r="I709" s="18"/>
      <c r="J709" s="18"/>
      <c r="K709" s="18"/>
      <c r="L709" s="18"/>
      <c r="M709" s="18"/>
      <c r="N709" s="18"/>
      <c r="O709" s="18"/>
      <c r="P709" s="18"/>
      <c r="Q709" s="13"/>
      <c r="R709" s="13"/>
      <c r="S709" s="13"/>
      <c r="T709" s="13"/>
      <c r="U709" s="13"/>
      <c r="V709" s="13"/>
      <c r="AA709" s="13"/>
      <c r="AB709" s="13"/>
    </row>
    <row r="710" spans="3:28" ht="13.5">
      <c r="C710" s="18"/>
      <c r="D710" s="15"/>
      <c r="E710" s="15"/>
      <c r="F710" s="15"/>
      <c r="G710" s="18"/>
      <c r="H710" s="18"/>
      <c r="I710" s="18"/>
      <c r="J710" s="18"/>
      <c r="K710" s="18"/>
      <c r="L710" s="18"/>
      <c r="M710" s="18"/>
      <c r="N710" s="18"/>
      <c r="O710" s="18"/>
      <c r="P710" s="18"/>
      <c r="Q710" s="13"/>
      <c r="R710" s="13"/>
      <c r="S710" s="13"/>
      <c r="T710" s="13"/>
      <c r="U710" s="13"/>
      <c r="V710" s="13"/>
      <c r="AA710" s="13"/>
      <c r="AB710" s="13"/>
    </row>
    <row r="711" spans="3:28" ht="13.5">
      <c r="C711" s="18"/>
      <c r="D711" s="15"/>
      <c r="E711" s="15"/>
      <c r="F711" s="15"/>
      <c r="G711" s="18"/>
      <c r="H711" s="18"/>
      <c r="I711" s="18"/>
      <c r="J711" s="18"/>
      <c r="K711" s="18"/>
      <c r="L711" s="18"/>
      <c r="M711" s="18"/>
      <c r="N711" s="18"/>
      <c r="O711" s="18"/>
      <c r="P711" s="18"/>
      <c r="Q711" s="13"/>
      <c r="R711" s="13"/>
      <c r="S711" s="13"/>
      <c r="T711" s="13"/>
      <c r="U711" s="13"/>
      <c r="V711" s="13"/>
      <c r="AA711" s="13"/>
      <c r="AB711" s="13"/>
    </row>
    <row r="712" spans="3:28" ht="13.5">
      <c r="C712" s="18"/>
      <c r="D712" s="15"/>
      <c r="E712" s="15"/>
      <c r="F712" s="15"/>
      <c r="G712" s="18"/>
      <c r="H712" s="18"/>
      <c r="I712" s="18"/>
      <c r="J712" s="18"/>
      <c r="K712" s="18"/>
      <c r="L712" s="18"/>
      <c r="M712" s="18"/>
      <c r="N712" s="18"/>
      <c r="O712" s="18"/>
      <c r="P712" s="18"/>
      <c r="Q712" s="13"/>
      <c r="R712" s="13"/>
      <c r="S712" s="13"/>
      <c r="T712" s="13"/>
      <c r="U712" s="13"/>
      <c r="V712" s="13"/>
      <c r="AA712" s="13"/>
      <c r="AB712" s="13"/>
    </row>
    <row r="713" spans="3:28" ht="13.5">
      <c r="C713" s="18"/>
      <c r="D713" s="15"/>
      <c r="E713" s="15"/>
      <c r="F713" s="15"/>
      <c r="G713" s="18"/>
      <c r="H713" s="18"/>
      <c r="I713" s="18"/>
      <c r="J713" s="18"/>
      <c r="K713" s="18"/>
      <c r="L713" s="18"/>
      <c r="M713" s="18"/>
      <c r="N713" s="18"/>
      <c r="O713" s="18"/>
      <c r="P713" s="18"/>
      <c r="Q713" s="13"/>
      <c r="R713" s="13"/>
      <c r="S713" s="13"/>
      <c r="T713" s="13"/>
      <c r="U713" s="13"/>
      <c r="V713" s="13"/>
      <c r="AA713" s="13"/>
      <c r="AB713" s="13"/>
    </row>
    <row r="714" spans="3:28" ht="13.5">
      <c r="C714" s="18"/>
      <c r="D714" s="15"/>
      <c r="E714" s="15"/>
      <c r="F714" s="15"/>
      <c r="G714" s="18"/>
      <c r="H714" s="18"/>
      <c r="I714" s="18"/>
      <c r="J714" s="18"/>
      <c r="K714" s="18"/>
      <c r="L714" s="18"/>
      <c r="M714" s="18"/>
      <c r="N714" s="18"/>
      <c r="O714" s="18"/>
      <c r="P714" s="18"/>
      <c r="Q714" s="13"/>
      <c r="R714" s="13"/>
      <c r="S714" s="13"/>
      <c r="T714" s="13"/>
      <c r="U714" s="13"/>
      <c r="V714" s="13"/>
      <c r="AA714" s="13"/>
      <c r="AB714" s="13"/>
    </row>
    <row r="715" spans="3:28" ht="13.5">
      <c r="C715" s="18"/>
      <c r="D715" s="15"/>
      <c r="E715" s="15"/>
      <c r="F715" s="15"/>
      <c r="G715" s="18"/>
      <c r="H715" s="18"/>
      <c r="I715" s="18"/>
      <c r="J715" s="18"/>
      <c r="K715" s="18"/>
      <c r="L715" s="18"/>
      <c r="M715" s="18"/>
      <c r="N715" s="18"/>
      <c r="O715" s="18"/>
      <c r="P715" s="18"/>
      <c r="Q715" s="13"/>
      <c r="R715" s="13"/>
      <c r="S715" s="13"/>
      <c r="T715" s="13"/>
      <c r="U715" s="13"/>
      <c r="V715" s="13"/>
      <c r="AA715" s="13"/>
      <c r="AB715" s="13"/>
    </row>
    <row r="716" spans="3:28" ht="13.5">
      <c r="C716" s="18"/>
      <c r="D716" s="15"/>
      <c r="E716" s="15"/>
      <c r="F716" s="15"/>
      <c r="G716" s="18"/>
      <c r="H716" s="18"/>
      <c r="I716" s="18"/>
      <c r="J716" s="18"/>
      <c r="K716" s="18"/>
      <c r="L716" s="18"/>
      <c r="M716" s="18"/>
      <c r="N716" s="18"/>
      <c r="O716" s="18"/>
      <c r="P716" s="18"/>
      <c r="Q716" s="13"/>
      <c r="R716" s="13"/>
      <c r="S716" s="13"/>
      <c r="T716" s="13"/>
      <c r="U716" s="13"/>
      <c r="V716" s="13"/>
      <c r="AA716" s="13"/>
      <c r="AB716" s="13"/>
    </row>
    <row r="717" spans="3:28" ht="13.5">
      <c r="C717" s="18"/>
      <c r="D717" s="15"/>
      <c r="E717" s="15"/>
      <c r="F717" s="15"/>
      <c r="G717" s="18"/>
      <c r="H717" s="18"/>
      <c r="I717" s="18"/>
      <c r="J717" s="18"/>
      <c r="K717" s="18"/>
      <c r="L717" s="18"/>
      <c r="M717" s="18"/>
      <c r="N717" s="18"/>
      <c r="O717" s="18"/>
      <c r="P717" s="18"/>
      <c r="Q717" s="13"/>
      <c r="R717" s="13"/>
      <c r="S717" s="13"/>
      <c r="T717" s="13"/>
      <c r="U717" s="13"/>
      <c r="V717" s="13"/>
      <c r="AA717" s="13"/>
      <c r="AB717" s="13"/>
    </row>
    <row r="718" spans="3:28" ht="13.5">
      <c r="C718" s="18"/>
      <c r="D718" s="15"/>
      <c r="E718" s="15"/>
      <c r="F718" s="15"/>
      <c r="G718" s="18"/>
      <c r="H718" s="18"/>
      <c r="I718" s="18"/>
      <c r="J718" s="18"/>
      <c r="K718" s="18"/>
      <c r="L718" s="18"/>
      <c r="M718" s="18"/>
      <c r="N718" s="18"/>
      <c r="O718" s="18"/>
      <c r="P718" s="18"/>
      <c r="Q718" s="13"/>
      <c r="R718" s="13"/>
      <c r="S718" s="13"/>
      <c r="T718" s="13"/>
      <c r="U718" s="13"/>
      <c r="V718" s="13"/>
      <c r="AA718" s="13"/>
      <c r="AB718" s="13"/>
    </row>
    <row r="719" spans="3:28" ht="13.5">
      <c r="C719" s="18"/>
      <c r="D719" s="15"/>
      <c r="E719" s="15"/>
      <c r="F719" s="15"/>
      <c r="G719" s="18"/>
      <c r="H719" s="18"/>
      <c r="I719" s="18"/>
      <c r="J719" s="18"/>
      <c r="K719" s="18"/>
      <c r="L719" s="18"/>
      <c r="M719" s="18"/>
      <c r="N719" s="18"/>
      <c r="O719" s="18"/>
      <c r="P719" s="18"/>
      <c r="Q719" s="13"/>
      <c r="R719" s="13"/>
      <c r="S719" s="13"/>
      <c r="T719" s="13"/>
      <c r="U719" s="13"/>
      <c r="V719" s="13"/>
      <c r="AA719" s="13"/>
      <c r="AB719" s="13"/>
    </row>
    <row r="720" spans="3:28" ht="13.5">
      <c r="C720" s="18"/>
      <c r="D720" s="15"/>
      <c r="E720" s="15"/>
      <c r="F720" s="15"/>
      <c r="G720" s="18"/>
      <c r="H720" s="18"/>
      <c r="I720" s="18"/>
      <c r="J720" s="18"/>
      <c r="K720" s="18"/>
      <c r="L720" s="18"/>
      <c r="M720" s="18"/>
      <c r="N720" s="18"/>
      <c r="O720" s="18"/>
      <c r="P720" s="18"/>
      <c r="Q720" s="13"/>
      <c r="R720" s="13"/>
      <c r="S720" s="13"/>
      <c r="T720" s="13"/>
      <c r="U720" s="13"/>
      <c r="V720" s="13"/>
      <c r="AA720" s="13"/>
      <c r="AB720" s="13"/>
    </row>
    <row r="721" spans="3:28" ht="13.5">
      <c r="C721" s="18"/>
      <c r="D721" s="15"/>
      <c r="E721" s="15"/>
      <c r="F721" s="15"/>
      <c r="G721" s="18"/>
      <c r="H721" s="18"/>
      <c r="I721" s="18"/>
      <c r="J721" s="18"/>
      <c r="K721" s="18"/>
      <c r="L721" s="18"/>
      <c r="M721" s="18"/>
      <c r="N721" s="18"/>
      <c r="O721" s="18"/>
      <c r="P721" s="18"/>
      <c r="Q721" s="13"/>
      <c r="R721" s="13"/>
      <c r="S721" s="13"/>
      <c r="T721" s="13"/>
      <c r="U721" s="13"/>
      <c r="V721" s="13"/>
      <c r="AA721" s="13"/>
      <c r="AB721" s="13"/>
    </row>
    <row r="722" spans="3:28" ht="13.5">
      <c r="C722" s="18"/>
      <c r="D722" s="15"/>
      <c r="E722" s="15"/>
      <c r="F722" s="15"/>
      <c r="G722" s="18"/>
      <c r="H722" s="18"/>
      <c r="I722" s="18"/>
      <c r="J722" s="18"/>
      <c r="K722" s="18"/>
      <c r="L722" s="18"/>
      <c r="M722" s="18"/>
      <c r="N722" s="18"/>
      <c r="O722" s="18"/>
      <c r="P722" s="18"/>
      <c r="Q722" s="13"/>
      <c r="R722" s="13"/>
      <c r="S722" s="13"/>
      <c r="T722" s="13"/>
      <c r="U722" s="13"/>
      <c r="V722" s="13"/>
      <c r="AA722" s="13"/>
      <c r="AB722" s="13"/>
    </row>
    <row r="723" spans="3:28" ht="13.5">
      <c r="C723" s="18"/>
      <c r="D723" s="15"/>
      <c r="E723" s="15"/>
      <c r="F723" s="15"/>
      <c r="G723" s="18"/>
      <c r="H723" s="18"/>
      <c r="I723" s="18"/>
      <c r="J723" s="18"/>
      <c r="K723" s="18"/>
      <c r="L723" s="18"/>
      <c r="M723" s="18"/>
      <c r="N723" s="18"/>
      <c r="O723" s="18"/>
      <c r="P723" s="18"/>
      <c r="Q723" s="13"/>
      <c r="R723" s="13"/>
      <c r="S723" s="13"/>
      <c r="T723" s="13"/>
      <c r="U723" s="13"/>
      <c r="V723" s="13"/>
      <c r="AA723" s="13"/>
      <c r="AB723" s="13"/>
    </row>
    <row r="724" spans="3:28" ht="13.5">
      <c r="C724" s="18"/>
      <c r="D724" s="15"/>
      <c r="E724" s="15"/>
      <c r="F724" s="15"/>
      <c r="G724" s="18"/>
      <c r="H724" s="18"/>
      <c r="I724" s="18"/>
      <c r="J724" s="18"/>
      <c r="K724" s="18"/>
      <c r="L724" s="18"/>
      <c r="M724" s="18"/>
      <c r="N724" s="18"/>
      <c r="O724" s="18"/>
      <c r="P724" s="18"/>
      <c r="Q724" s="13"/>
      <c r="R724" s="13"/>
      <c r="S724" s="13"/>
      <c r="T724" s="13"/>
      <c r="U724" s="13"/>
      <c r="V724" s="13"/>
      <c r="AA724" s="13"/>
      <c r="AB724" s="13"/>
    </row>
    <row r="725" spans="3:28" ht="13.5">
      <c r="C725" s="18"/>
      <c r="D725" s="15"/>
      <c r="E725" s="15"/>
      <c r="F725" s="15"/>
      <c r="G725" s="18"/>
      <c r="H725" s="18"/>
      <c r="I725" s="18"/>
      <c r="J725" s="18"/>
      <c r="K725" s="18"/>
      <c r="L725" s="18"/>
      <c r="M725" s="18"/>
      <c r="N725" s="18"/>
      <c r="O725" s="18"/>
      <c r="P725" s="18"/>
      <c r="Q725" s="13"/>
      <c r="R725" s="13"/>
      <c r="S725" s="13"/>
      <c r="T725" s="13"/>
      <c r="U725" s="13"/>
      <c r="V725" s="13"/>
      <c r="AA725" s="13"/>
      <c r="AB725" s="13"/>
    </row>
    <row r="726" spans="3:28" ht="13.5">
      <c r="C726" s="18"/>
      <c r="D726" s="15"/>
      <c r="E726" s="15"/>
      <c r="F726" s="15"/>
      <c r="G726" s="18"/>
      <c r="H726" s="18"/>
      <c r="I726" s="18"/>
      <c r="J726" s="18"/>
      <c r="K726" s="18"/>
      <c r="L726" s="18"/>
      <c r="M726" s="18"/>
      <c r="N726" s="18"/>
      <c r="O726" s="18"/>
      <c r="P726" s="18"/>
      <c r="Q726" s="13"/>
      <c r="R726" s="13"/>
      <c r="S726" s="13"/>
      <c r="T726" s="13"/>
      <c r="U726" s="13"/>
      <c r="V726" s="13"/>
      <c r="AA726" s="13"/>
      <c r="AB726" s="13"/>
    </row>
    <row r="727" spans="3:28" ht="13.5">
      <c r="C727" s="18"/>
      <c r="D727" s="15"/>
      <c r="E727" s="15"/>
      <c r="F727" s="15"/>
      <c r="G727" s="18"/>
      <c r="H727" s="18"/>
      <c r="I727" s="18"/>
      <c r="J727" s="18"/>
      <c r="K727" s="18"/>
      <c r="L727" s="18"/>
      <c r="M727" s="18"/>
      <c r="N727" s="18"/>
      <c r="O727" s="18"/>
      <c r="P727" s="18"/>
      <c r="Q727" s="13"/>
      <c r="R727" s="13"/>
      <c r="S727" s="13"/>
      <c r="T727" s="13"/>
      <c r="U727" s="13"/>
      <c r="V727" s="13"/>
      <c r="AA727" s="13"/>
      <c r="AB727" s="13"/>
    </row>
    <row r="728" spans="3:28" ht="13.5">
      <c r="C728" s="18"/>
      <c r="D728" s="15"/>
      <c r="E728" s="15"/>
      <c r="F728" s="15"/>
      <c r="G728" s="18"/>
      <c r="H728" s="18"/>
      <c r="I728" s="18"/>
      <c r="J728" s="18"/>
      <c r="K728" s="18"/>
      <c r="L728" s="18"/>
      <c r="M728" s="18"/>
      <c r="N728" s="18"/>
      <c r="O728" s="18"/>
      <c r="P728" s="18"/>
      <c r="Q728" s="13"/>
      <c r="R728" s="13"/>
      <c r="S728" s="13"/>
      <c r="T728" s="13"/>
      <c r="U728" s="13"/>
      <c r="V728" s="13"/>
      <c r="AA728" s="13"/>
      <c r="AB728" s="13"/>
    </row>
    <row r="729" spans="3:28" ht="13.5">
      <c r="C729" s="18"/>
      <c r="D729" s="15"/>
      <c r="E729" s="15"/>
      <c r="F729" s="15"/>
      <c r="G729" s="18"/>
      <c r="H729" s="18"/>
      <c r="I729" s="18"/>
      <c r="J729" s="18"/>
      <c r="K729" s="18"/>
      <c r="L729" s="18"/>
      <c r="M729" s="18"/>
      <c r="N729" s="18"/>
      <c r="O729" s="18"/>
      <c r="P729" s="18"/>
      <c r="Q729" s="13"/>
      <c r="R729" s="13"/>
      <c r="S729" s="13"/>
      <c r="T729" s="13"/>
      <c r="U729" s="13"/>
      <c r="V729" s="13"/>
      <c r="AA729" s="13"/>
      <c r="AB729" s="13"/>
    </row>
    <row r="730" spans="3:28" ht="13.5">
      <c r="C730" s="18"/>
      <c r="D730" s="15"/>
      <c r="E730" s="15"/>
      <c r="F730" s="15"/>
      <c r="G730" s="18"/>
      <c r="H730" s="18"/>
      <c r="I730" s="18"/>
      <c r="J730" s="18"/>
      <c r="K730" s="18"/>
      <c r="L730" s="18"/>
      <c r="M730" s="18"/>
      <c r="N730" s="18"/>
      <c r="O730" s="18"/>
      <c r="P730" s="18"/>
      <c r="Q730" s="13"/>
      <c r="R730" s="13"/>
      <c r="S730" s="13"/>
      <c r="T730" s="13"/>
      <c r="U730" s="13"/>
      <c r="V730" s="13"/>
      <c r="AA730" s="13"/>
      <c r="AB730" s="13"/>
    </row>
    <row r="731" spans="3:28" ht="13.5">
      <c r="C731" s="18"/>
      <c r="D731" s="15"/>
      <c r="E731" s="15"/>
      <c r="F731" s="15"/>
      <c r="G731" s="18"/>
      <c r="H731" s="18"/>
      <c r="I731" s="18"/>
      <c r="J731" s="18"/>
      <c r="K731" s="18"/>
      <c r="L731" s="18"/>
      <c r="M731" s="18"/>
      <c r="N731" s="18"/>
      <c r="O731" s="18"/>
      <c r="P731" s="18"/>
      <c r="Q731" s="13"/>
      <c r="R731" s="13"/>
      <c r="S731" s="13"/>
      <c r="T731" s="13"/>
      <c r="U731" s="13"/>
      <c r="V731" s="13"/>
      <c r="AA731" s="13"/>
      <c r="AB731" s="13"/>
    </row>
    <row r="732" spans="3:28" ht="13.5">
      <c r="C732" s="18"/>
      <c r="D732" s="15"/>
      <c r="E732" s="15"/>
      <c r="F732" s="15"/>
      <c r="G732" s="18"/>
      <c r="H732" s="18"/>
      <c r="I732" s="18"/>
      <c r="J732" s="18"/>
      <c r="K732" s="18"/>
      <c r="L732" s="18"/>
      <c r="M732" s="18"/>
      <c r="N732" s="18"/>
      <c r="O732" s="18"/>
      <c r="P732" s="18"/>
      <c r="Q732" s="13"/>
      <c r="R732" s="13"/>
      <c r="S732" s="13"/>
      <c r="T732" s="13"/>
      <c r="U732" s="13"/>
      <c r="V732" s="13"/>
      <c r="AA732" s="13"/>
      <c r="AB732" s="13"/>
    </row>
    <row r="733" spans="3:28" ht="13.5">
      <c r="C733" s="18"/>
      <c r="D733" s="15"/>
      <c r="E733" s="15"/>
      <c r="F733" s="15"/>
      <c r="G733" s="18"/>
      <c r="H733" s="18"/>
      <c r="I733" s="18"/>
      <c r="J733" s="18"/>
      <c r="K733" s="18"/>
      <c r="L733" s="18"/>
      <c r="M733" s="18"/>
      <c r="N733" s="18"/>
      <c r="O733" s="18"/>
      <c r="P733" s="18"/>
      <c r="Q733" s="13"/>
      <c r="R733" s="13"/>
      <c r="S733" s="13"/>
      <c r="T733" s="13"/>
      <c r="U733" s="13"/>
      <c r="V733" s="13"/>
      <c r="AA733" s="13"/>
      <c r="AB733" s="13"/>
    </row>
    <row r="734" spans="3:28" ht="13.5">
      <c r="C734" s="18"/>
      <c r="D734" s="15"/>
      <c r="E734" s="15"/>
      <c r="F734" s="15"/>
      <c r="G734" s="18"/>
      <c r="H734" s="18"/>
      <c r="I734" s="18"/>
      <c r="J734" s="18"/>
      <c r="K734" s="18"/>
      <c r="L734" s="18"/>
      <c r="M734" s="18"/>
      <c r="N734" s="18"/>
      <c r="O734" s="18"/>
      <c r="P734" s="18"/>
      <c r="Q734" s="13"/>
      <c r="R734" s="13"/>
      <c r="S734" s="13"/>
      <c r="T734" s="13"/>
      <c r="U734" s="13"/>
      <c r="V734" s="13"/>
      <c r="AA734" s="13"/>
      <c r="AB734" s="13"/>
    </row>
    <row r="735" spans="3:28" ht="13.5">
      <c r="C735" s="18"/>
      <c r="D735" s="15"/>
      <c r="E735" s="15"/>
      <c r="F735" s="15"/>
      <c r="G735" s="18"/>
      <c r="H735" s="18"/>
      <c r="I735" s="18"/>
      <c r="J735" s="18"/>
      <c r="K735" s="18"/>
      <c r="L735" s="18"/>
      <c r="M735" s="18"/>
      <c r="N735" s="18"/>
      <c r="O735" s="18"/>
      <c r="P735" s="18"/>
      <c r="Q735" s="13"/>
      <c r="R735" s="13"/>
      <c r="S735" s="13"/>
      <c r="T735" s="13"/>
      <c r="U735" s="13"/>
      <c r="V735" s="13"/>
      <c r="AA735" s="13"/>
      <c r="AB735" s="13"/>
    </row>
    <row r="736" spans="3:28" ht="13.5">
      <c r="C736" s="18"/>
      <c r="D736" s="15"/>
      <c r="E736" s="15"/>
      <c r="F736" s="15"/>
      <c r="G736" s="18"/>
      <c r="H736" s="18"/>
      <c r="I736" s="18"/>
      <c r="J736" s="18"/>
      <c r="K736" s="18"/>
      <c r="L736" s="18"/>
      <c r="M736" s="18"/>
      <c r="N736" s="18"/>
      <c r="O736" s="18"/>
      <c r="P736" s="18"/>
      <c r="Q736" s="13"/>
      <c r="R736" s="13"/>
      <c r="S736" s="13"/>
      <c r="T736" s="13"/>
      <c r="U736" s="13"/>
      <c r="V736" s="13"/>
      <c r="AA736" s="13"/>
      <c r="AB736" s="13"/>
    </row>
    <row r="737" spans="3:28" ht="13.5">
      <c r="C737" s="18"/>
      <c r="D737" s="15"/>
      <c r="E737" s="15"/>
      <c r="F737" s="15"/>
      <c r="G737" s="18"/>
      <c r="H737" s="18"/>
      <c r="I737" s="18"/>
      <c r="J737" s="18"/>
      <c r="K737" s="18"/>
      <c r="L737" s="18"/>
      <c r="M737" s="18"/>
      <c r="N737" s="18"/>
      <c r="O737" s="18"/>
      <c r="P737" s="18"/>
      <c r="Q737" s="13"/>
      <c r="R737" s="13"/>
      <c r="S737" s="13"/>
      <c r="T737" s="13"/>
      <c r="U737" s="13"/>
      <c r="V737" s="13"/>
      <c r="AA737" s="13"/>
      <c r="AB737" s="13"/>
    </row>
    <row r="738" spans="3:28" ht="13.5">
      <c r="C738" s="18"/>
      <c r="D738" s="15"/>
      <c r="E738" s="15"/>
      <c r="F738" s="15"/>
      <c r="G738" s="18"/>
      <c r="H738" s="18"/>
      <c r="I738" s="18"/>
      <c r="J738" s="18"/>
      <c r="K738" s="18"/>
      <c r="L738" s="18"/>
      <c r="M738" s="18"/>
      <c r="N738" s="18"/>
      <c r="O738" s="18"/>
      <c r="P738" s="18"/>
      <c r="Q738" s="13"/>
      <c r="R738" s="13"/>
      <c r="S738" s="13"/>
      <c r="T738" s="13"/>
      <c r="U738" s="13"/>
      <c r="V738" s="13"/>
      <c r="AA738" s="13"/>
      <c r="AB738" s="13"/>
    </row>
    <row r="739" spans="3:28" ht="13.5">
      <c r="C739" s="18"/>
      <c r="D739" s="15"/>
      <c r="E739" s="15"/>
      <c r="F739" s="15"/>
      <c r="G739" s="18"/>
      <c r="H739" s="18"/>
      <c r="I739" s="18"/>
      <c r="J739" s="18"/>
      <c r="K739" s="18"/>
      <c r="L739" s="18"/>
      <c r="M739" s="18"/>
      <c r="N739" s="18"/>
      <c r="O739" s="18"/>
      <c r="P739" s="18"/>
      <c r="Q739" s="13"/>
      <c r="R739" s="13"/>
      <c r="S739" s="13"/>
      <c r="T739" s="13"/>
      <c r="U739" s="13"/>
      <c r="V739" s="13"/>
      <c r="AA739" s="13"/>
      <c r="AB739" s="13"/>
    </row>
    <row r="740" spans="3:28" ht="13.5">
      <c r="C740" s="18"/>
      <c r="D740" s="15"/>
      <c r="E740" s="15"/>
      <c r="F740" s="15"/>
      <c r="G740" s="18"/>
      <c r="H740" s="18"/>
      <c r="I740" s="18"/>
      <c r="J740" s="18"/>
      <c r="K740" s="18"/>
      <c r="L740" s="18"/>
      <c r="M740" s="18"/>
      <c r="N740" s="18"/>
      <c r="O740" s="18"/>
      <c r="P740" s="18"/>
      <c r="Q740" s="13"/>
      <c r="R740" s="13"/>
      <c r="S740" s="13"/>
      <c r="T740" s="13"/>
      <c r="U740" s="13"/>
      <c r="V740" s="13"/>
      <c r="AA740" s="13"/>
      <c r="AB740" s="13"/>
    </row>
    <row r="741" spans="3:28" ht="13.5">
      <c r="C741" s="18"/>
      <c r="D741" s="15"/>
      <c r="E741" s="15"/>
      <c r="F741" s="15"/>
      <c r="G741" s="18"/>
      <c r="H741" s="18"/>
      <c r="I741" s="18"/>
      <c r="J741" s="18"/>
      <c r="K741" s="18"/>
      <c r="L741" s="18"/>
      <c r="M741" s="18"/>
      <c r="N741" s="18"/>
      <c r="O741" s="18"/>
      <c r="P741" s="18"/>
      <c r="Q741" s="13"/>
      <c r="R741" s="13"/>
      <c r="S741" s="13"/>
      <c r="T741" s="13"/>
      <c r="U741" s="13"/>
      <c r="V741" s="13"/>
      <c r="AA741" s="13"/>
      <c r="AB741" s="13"/>
    </row>
    <row r="742" spans="3:28" ht="13.5">
      <c r="C742" s="18"/>
      <c r="D742" s="15"/>
      <c r="E742" s="15"/>
      <c r="F742" s="15"/>
      <c r="G742" s="18"/>
      <c r="H742" s="18"/>
      <c r="I742" s="18"/>
      <c r="J742" s="18"/>
      <c r="K742" s="18"/>
      <c r="L742" s="18"/>
      <c r="M742" s="18"/>
      <c r="N742" s="18"/>
      <c r="O742" s="18"/>
      <c r="P742" s="18"/>
      <c r="Q742" s="13"/>
      <c r="R742" s="13"/>
      <c r="S742" s="13"/>
      <c r="T742" s="13"/>
      <c r="U742" s="13"/>
      <c r="V742" s="13"/>
      <c r="AA742" s="13"/>
      <c r="AB742" s="13"/>
    </row>
    <row r="743" spans="3:28" ht="13.5">
      <c r="C743" s="18"/>
      <c r="D743" s="15"/>
      <c r="E743" s="15"/>
      <c r="F743" s="15"/>
      <c r="G743" s="18"/>
      <c r="H743" s="18"/>
      <c r="I743" s="18"/>
      <c r="J743" s="18"/>
      <c r="K743" s="18"/>
      <c r="L743" s="18"/>
      <c r="M743" s="18"/>
      <c r="N743" s="18"/>
      <c r="O743" s="18"/>
      <c r="P743" s="18"/>
      <c r="Q743" s="13"/>
      <c r="R743" s="13"/>
      <c r="S743" s="13"/>
      <c r="T743" s="13"/>
      <c r="U743" s="13"/>
      <c r="V743" s="13"/>
      <c r="AA743" s="13"/>
      <c r="AB743" s="13"/>
    </row>
    <row r="744" spans="3:28" ht="13.5">
      <c r="C744" s="18"/>
      <c r="D744" s="15"/>
      <c r="E744" s="15"/>
      <c r="F744" s="15"/>
      <c r="G744" s="18"/>
      <c r="H744" s="18"/>
      <c r="I744" s="18"/>
      <c r="J744" s="18"/>
      <c r="K744" s="18"/>
      <c r="L744" s="18"/>
      <c r="M744" s="18"/>
      <c r="N744" s="18"/>
      <c r="O744" s="18"/>
      <c r="P744" s="18"/>
      <c r="Q744" s="13"/>
      <c r="R744" s="13"/>
      <c r="S744" s="13"/>
      <c r="T744" s="13"/>
      <c r="U744" s="13"/>
      <c r="V744" s="13"/>
      <c r="AA744" s="13"/>
      <c r="AB744" s="13"/>
    </row>
    <row r="745" spans="3:28" ht="13.5">
      <c r="C745" s="18"/>
      <c r="D745" s="15"/>
      <c r="E745" s="15"/>
      <c r="F745" s="15"/>
      <c r="G745" s="18"/>
      <c r="H745" s="18"/>
      <c r="I745" s="18"/>
      <c r="J745" s="18"/>
      <c r="K745" s="18"/>
      <c r="L745" s="18"/>
      <c r="M745" s="18"/>
      <c r="N745" s="18"/>
      <c r="O745" s="18"/>
      <c r="P745" s="18"/>
      <c r="Q745" s="13"/>
      <c r="R745" s="13"/>
      <c r="S745" s="13"/>
      <c r="T745" s="13"/>
      <c r="U745" s="13"/>
      <c r="V745" s="13"/>
      <c r="AA745" s="13"/>
      <c r="AB745" s="13"/>
    </row>
    <row r="746" spans="3:28" ht="13.5">
      <c r="C746" s="18"/>
      <c r="D746" s="15"/>
      <c r="E746" s="15"/>
      <c r="F746" s="15"/>
      <c r="G746" s="18"/>
      <c r="H746" s="18"/>
      <c r="I746" s="18"/>
      <c r="J746" s="18"/>
      <c r="K746" s="18"/>
      <c r="L746" s="18"/>
      <c r="M746" s="18"/>
      <c r="N746" s="18"/>
      <c r="O746" s="18"/>
      <c r="P746" s="18"/>
      <c r="Q746" s="13"/>
      <c r="R746" s="13"/>
      <c r="S746" s="13"/>
      <c r="T746" s="13"/>
      <c r="U746" s="13"/>
      <c r="V746" s="13"/>
      <c r="AA746" s="13"/>
      <c r="AB746" s="13"/>
    </row>
    <row r="747" spans="3:28" ht="13.5">
      <c r="C747" s="18"/>
      <c r="D747" s="15"/>
      <c r="E747" s="15"/>
      <c r="F747" s="15"/>
      <c r="G747" s="18"/>
      <c r="H747" s="18"/>
      <c r="I747" s="18"/>
      <c r="J747" s="18"/>
      <c r="K747" s="18"/>
      <c r="L747" s="18"/>
      <c r="M747" s="18"/>
      <c r="N747" s="18"/>
      <c r="O747" s="18"/>
      <c r="P747" s="18"/>
      <c r="Q747" s="13"/>
      <c r="R747" s="13"/>
      <c r="S747" s="13"/>
      <c r="T747" s="13"/>
      <c r="U747" s="13"/>
      <c r="V747" s="13"/>
      <c r="AA747" s="13"/>
      <c r="AB747" s="13"/>
    </row>
    <row r="748" spans="3:28" ht="13.5">
      <c r="C748" s="18"/>
      <c r="D748" s="15"/>
      <c r="E748" s="15"/>
      <c r="F748" s="15"/>
      <c r="G748" s="18"/>
      <c r="H748" s="18"/>
      <c r="I748" s="18"/>
      <c r="J748" s="18"/>
      <c r="K748" s="18"/>
      <c r="L748" s="18"/>
      <c r="M748" s="18"/>
      <c r="N748" s="18"/>
      <c r="O748" s="18"/>
      <c r="P748" s="18"/>
      <c r="Q748" s="13"/>
      <c r="R748" s="13"/>
      <c r="S748" s="13"/>
      <c r="T748" s="13"/>
      <c r="U748" s="13"/>
      <c r="V748" s="13"/>
      <c r="AA748" s="13"/>
      <c r="AB748" s="13"/>
    </row>
    <row r="749" spans="3:28" ht="13.5">
      <c r="C749" s="18"/>
      <c r="D749" s="15"/>
      <c r="E749" s="15"/>
      <c r="F749" s="15"/>
      <c r="G749" s="18"/>
      <c r="H749" s="18"/>
      <c r="I749" s="18"/>
      <c r="J749" s="18"/>
      <c r="K749" s="18"/>
      <c r="L749" s="18"/>
      <c r="M749" s="18"/>
      <c r="N749" s="18"/>
      <c r="O749" s="18"/>
      <c r="P749" s="18"/>
      <c r="Q749" s="13"/>
      <c r="R749" s="13"/>
      <c r="S749" s="13"/>
      <c r="T749" s="13"/>
      <c r="U749" s="13"/>
      <c r="V749" s="13"/>
      <c r="AA749" s="13"/>
      <c r="AB749" s="13"/>
    </row>
    <row r="750" spans="3:28" ht="13.5">
      <c r="C750" s="18"/>
      <c r="D750" s="15"/>
      <c r="E750" s="15"/>
      <c r="F750" s="15"/>
      <c r="G750" s="18"/>
      <c r="H750" s="18"/>
      <c r="I750" s="18"/>
      <c r="J750" s="18"/>
      <c r="K750" s="18"/>
      <c r="L750" s="18"/>
      <c r="M750" s="18"/>
      <c r="N750" s="18"/>
      <c r="O750" s="18"/>
      <c r="P750" s="18"/>
      <c r="Q750" s="13"/>
      <c r="R750" s="13"/>
      <c r="S750" s="13"/>
      <c r="T750" s="13"/>
      <c r="U750" s="13"/>
      <c r="V750" s="13"/>
      <c r="AA750" s="13"/>
      <c r="AB750" s="13"/>
    </row>
    <row r="751" spans="3:28" ht="13.5">
      <c r="C751" s="18"/>
      <c r="D751" s="15"/>
      <c r="E751" s="15"/>
      <c r="F751" s="15"/>
      <c r="G751" s="18"/>
      <c r="H751" s="18"/>
      <c r="I751" s="18"/>
      <c r="J751" s="18"/>
      <c r="K751" s="18"/>
      <c r="L751" s="18"/>
      <c r="M751" s="18"/>
      <c r="N751" s="18"/>
      <c r="O751" s="18"/>
      <c r="P751" s="18"/>
      <c r="Q751" s="13"/>
      <c r="R751" s="13"/>
      <c r="S751" s="13"/>
      <c r="T751" s="13"/>
      <c r="U751" s="13"/>
      <c r="V751" s="13"/>
      <c r="AA751" s="13"/>
      <c r="AB751" s="13"/>
    </row>
    <row r="752" spans="3:28" ht="13.5">
      <c r="C752" s="18"/>
      <c r="D752" s="15"/>
      <c r="E752" s="15"/>
      <c r="F752" s="15"/>
      <c r="G752" s="18"/>
      <c r="H752" s="18"/>
      <c r="I752" s="18"/>
      <c r="J752" s="18"/>
      <c r="K752" s="18"/>
      <c r="L752" s="18"/>
      <c r="M752" s="18"/>
      <c r="N752" s="18"/>
      <c r="O752" s="18"/>
      <c r="P752" s="18"/>
      <c r="Q752" s="13"/>
      <c r="R752" s="13"/>
      <c r="S752" s="13"/>
      <c r="T752" s="13"/>
      <c r="U752" s="13"/>
      <c r="V752" s="13"/>
      <c r="AA752" s="13"/>
      <c r="AB752" s="13"/>
    </row>
    <row r="753" spans="3:28" ht="13.5">
      <c r="C753" s="18"/>
      <c r="D753" s="15"/>
      <c r="E753" s="15"/>
      <c r="F753" s="15"/>
      <c r="G753" s="18"/>
      <c r="H753" s="18"/>
      <c r="I753" s="18"/>
      <c r="J753" s="18"/>
      <c r="K753" s="18"/>
      <c r="L753" s="18"/>
      <c r="M753" s="18"/>
      <c r="N753" s="18"/>
      <c r="O753" s="18"/>
      <c r="P753" s="18"/>
      <c r="Q753" s="13"/>
      <c r="R753" s="13"/>
      <c r="S753" s="13"/>
      <c r="T753" s="13"/>
      <c r="U753" s="13"/>
      <c r="V753" s="13"/>
      <c r="AA753" s="13"/>
      <c r="AB753" s="13"/>
    </row>
    <row r="754" spans="3:28" ht="13.5">
      <c r="C754" s="18"/>
      <c r="D754" s="15"/>
      <c r="E754" s="15"/>
      <c r="F754" s="15"/>
      <c r="G754" s="18"/>
      <c r="H754" s="18"/>
      <c r="I754" s="18"/>
      <c r="J754" s="18"/>
      <c r="K754" s="18"/>
      <c r="L754" s="18"/>
      <c r="M754" s="18"/>
      <c r="N754" s="18"/>
      <c r="O754" s="18"/>
      <c r="P754" s="18"/>
      <c r="Q754" s="13"/>
      <c r="R754" s="13"/>
      <c r="S754" s="13"/>
      <c r="T754" s="13"/>
      <c r="U754" s="13"/>
      <c r="V754" s="13"/>
      <c r="AA754" s="13"/>
      <c r="AB754" s="13"/>
    </row>
    <row r="755" spans="3:28" ht="13.5">
      <c r="C755" s="18"/>
      <c r="D755" s="15"/>
      <c r="E755" s="15"/>
      <c r="F755" s="15"/>
      <c r="G755" s="18"/>
      <c r="H755" s="18"/>
      <c r="I755" s="18"/>
      <c r="J755" s="18"/>
      <c r="K755" s="18"/>
      <c r="L755" s="18"/>
      <c r="M755" s="18"/>
      <c r="N755" s="18"/>
      <c r="O755" s="18"/>
      <c r="P755" s="18"/>
      <c r="Q755" s="13"/>
      <c r="R755" s="13"/>
      <c r="S755" s="13"/>
      <c r="T755" s="13"/>
      <c r="U755" s="13"/>
      <c r="V755" s="13"/>
      <c r="AA755" s="13"/>
      <c r="AB755" s="13"/>
    </row>
    <row r="756" spans="3:28" ht="13.5">
      <c r="C756" s="18"/>
      <c r="D756" s="15"/>
      <c r="E756" s="15"/>
      <c r="F756" s="15"/>
      <c r="G756" s="18"/>
      <c r="H756" s="18"/>
      <c r="I756" s="18"/>
      <c r="J756" s="18"/>
      <c r="K756" s="18"/>
      <c r="L756" s="18"/>
      <c r="M756" s="18"/>
      <c r="N756" s="18"/>
      <c r="O756" s="18"/>
      <c r="P756" s="18"/>
      <c r="Q756" s="13"/>
      <c r="R756" s="13"/>
      <c r="S756" s="13"/>
      <c r="T756" s="13"/>
      <c r="U756" s="13"/>
      <c r="V756" s="13"/>
      <c r="AA756" s="13"/>
      <c r="AB756" s="13"/>
    </row>
    <row r="757" spans="3:28" ht="13.5">
      <c r="C757" s="18"/>
      <c r="D757" s="15"/>
      <c r="E757" s="15"/>
      <c r="F757" s="15"/>
      <c r="G757" s="18"/>
      <c r="H757" s="18"/>
      <c r="I757" s="18"/>
      <c r="J757" s="18"/>
      <c r="K757" s="18"/>
      <c r="L757" s="18"/>
      <c r="M757" s="18"/>
      <c r="N757" s="18"/>
      <c r="O757" s="18"/>
      <c r="P757" s="18"/>
      <c r="Q757" s="13"/>
      <c r="R757" s="13"/>
      <c r="S757" s="13"/>
      <c r="T757" s="13"/>
      <c r="U757" s="13"/>
      <c r="V757" s="13"/>
      <c r="AA757" s="13"/>
      <c r="AB757" s="13"/>
    </row>
    <row r="758" spans="3:28" ht="13.5">
      <c r="C758" s="18"/>
      <c r="D758" s="15"/>
      <c r="E758" s="15"/>
      <c r="F758" s="15"/>
      <c r="G758" s="18"/>
      <c r="H758" s="18"/>
      <c r="I758" s="18"/>
      <c r="J758" s="18"/>
      <c r="K758" s="18"/>
      <c r="L758" s="18"/>
      <c r="M758" s="18"/>
      <c r="N758" s="18"/>
      <c r="O758" s="18"/>
      <c r="P758" s="18"/>
      <c r="Q758" s="13"/>
      <c r="R758" s="13"/>
      <c r="S758" s="13"/>
      <c r="T758" s="13"/>
      <c r="U758" s="13"/>
      <c r="V758" s="13"/>
      <c r="AA758" s="13"/>
      <c r="AB758" s="13"/>
    </row>
    <row r="759" spans="3:28" ht="13.5">
      <c r="C759" s="18"/>
      <c r="D759" s="15"/>
      <c r="E759" s="15"/>
      <c r="F759" s="15"/>
      <c r="G759" s="18"/>
      <c r="H759" s="18"/>
      <c r="I759" s="18"/>
      <c r="J759" s="18"/>
      <c r="K759" s="18"/>
      <c r="L759" s="18"/>
      <c r="M759" s="18"/>
      <c r="N759" s="18"/>
      <c r="O759" s="18"/>
      <c r="P759" s="18"/>
      <c r="Q759" s="13"/>
      <c r="R759" s="13"/>
      <c r="S759" s="13"/>
      <c r="T759" s="13"/>
      <c r="U759" s="13"/>
      <c r="V759" s="13"/>
      <c r="AA759" s="13"/>
      <c r="AB759" s="13"/>
    </row>
    <row r="760" spans="3:28" ht="13.5">
      <c r="C760" s="18"/>
      <c r="D760" s="15"/>
      <c r="E760" s="15"/>
      <c r="F760" s="15"/>
      <c r="G760" s="18"/>
      <c r="H760" s="18"/>
      <c r="I760" s="18"/>
      <c r="J760" s="18"/>
      <c r="K760" s="18"/>
      <c r="L760" s="18"/>
      <c r="M760" s="18"/>
      <c r="N760" s="18"/>
      <c r="O760" s="18"/>
      <c r="P760" s="18"/>
      <c r="Q760" s="13"/>
      <c r="R760" s="13"/>
      <c r="S760" s="13"/>
      <c r="T760" s="13"/>
      <c r="U760" s="13"/>
      <c r="V760" s="13"/>
      <c r="AA760" s="13"/>
      <c r="AB760" s="13"/>
    </row>
    <row r="761" spans="3:28" ht="13.5">
      <c r="C761" s="18"/>
      <c r="D761" s="15"/>
      <c r="E761" s="15"/>
      <c r="F761" s="15"/>
      <c r="G761" s="18"/>
      <c r="H761" s="18"/>
      <c r="I761" s="18"/>
      <c r="J761" s="18"/>
      <c r="K761" s="18"/>
      <c r="L761" s="18"/>
      <c r="M761" s="18"/>
      <c r="N761" s="18"/>
      <c r="O761" s="18"/>
      <c r="P761" s="18"/>
      <c r="Q761" s="13"/>
      <c r="R761" s="13"/>
      <c r="S761" s="13"/>
      <c r="T761" s="13"/>
      <c r="U761" s="13"/>
      <c r="V761" s="13"/>
      <c r="AA761" s="13"/>
      <c r="AB761" s="13"/>
    </row>
    <row r="762" spans="3:28" ht="13.5">
      <c r="C762" s="18"/>
      <c r="D762" s="15"/>
      <c r="E762" s="15"/>
      <c r="F762" s="15"/>
      <c r="G762" s="18"/>
      <c r="H762" s="18"/>
      <c r="I762" s="18"/>
      <c r="J762" s="18"/>
      <c r="K762" s="18"/>
      <c r="L762" s="18"/>
      <c r="M762" s="18"/>
      <c r="N762" s="18"/>
      <c r="O762" s="18"/>
      <c r="P762" s="18"/>
      <c r="Q762" s="13"/>
      <c r="R762" s="13"/>
      <c r="S762" s="13"/>
      <c r="T762" s="13"/>
      <c r="U762" s="13"/>
      <c r="V762" s="13"/>
      <c r="AA762" s="13"/>
      <c r="AB762" s="13"/>
    </row>
    <row r="763" spans="3:28" ht="13.5">
      <c r="C763" s="18"/>
      <c r="D763" s="15"/>
      <c r="E763" s="15"/>
      <c r="F763" s="15"/>
      <c r="G763" s="18"/>
      <c r="H763" s="18"/>
      <c r="I763" s="18"/>
      <c r="J763" s="18"/>
      <c r="K763" s="18"/>
      <c r="L763" s="18"/>
      <c r="M763" s="18"/>
      <c r="N763" s="18"/>
      <c r="O763" s="18"/>
      <c r="P763" s="18"/>
      <c r="Q763" s="13"/>
      <c r="R763" s="13"/>
      <c r="S763" s="13"/>
      <c r="T763" s="13"/>
      <c r="U763" s="13"/>
      <c r="V763" s="13"/>
      <c r="AA763" s="13"/>
      <c r="AB763" s="13"/>
    </row>
    <row r="764" spans="3:28" ht="13.5">
      <c r="C764" s="18"/>
      <c r="D764" s="15"/>
      <c r="E764" s="15"/>
      <c r="F764" s="15"/>
      <c r="G764" s="18"/>
      <c r="H764" s="18"/>
      <c r="I764" s="18"/>
      <c r="J764" s="18"/>
      <c r="K764" s="18"/>
      <c r="L764" s="18"/>
      <c r="M764" s="18"/>
      <c r="N764" s="18"/>
      <c r="O764" s="18"/>
      <c r="P764" s="18"/>
      <c r="Q764" s="13"/>
      <c r="R764" s="13"/>
      <c r="S764" s="13"/>
      <c r="T764" s="13"/>
      <c r="U764" s="13"/>
      <c r="V764" s="13"/>
      <c r="AA764" s="13"/>
      <c r="AB764" s="13"/>
    </row>
    <row r="765" spans="3:28" ht="13.5">
      <c r="C765" s="18"/>
      <c r="D765" s="15"/>
      <c r="E765" s="15"/>
      <c r="F765" s="15"/>
      <c r="G765" s="18"/>
      <c r="H765" s="18"/>
      <c r="I765" s="18"/>
      <c r="J765" s="18"/>
      <c r="K765" s="18"/>
      <c r="L765" s="18"/>
      <c r="M765" s="18"/>
      <c r="N765" s="18"/>
      <c r="O765" s="18"/>
      <c r="P765" s="18"/>
      <c r="Q765" s="13"/>
      <c r="R765" s="13"/>
      <c r="S765" s="13"/>
      <c r="T765" s="13"/>
      <c r="U765" s="13"/>
      <c r="V765" s="13"/>
      <c r="AA765" s="13"/>
      <c r="AB765" s="13"/>
    </row>
    <row r="766" spans="3:28" ht="13.5">
      <c r="C766" s="18"/>
      <c r="D766" s="15"/>
      <c r="E766" s="15"/>
      <c r="F766" s="15"/>
      <c r="G766" s="18"/>
      <c r="H766" s="18"/>
      <c r="I766" s="18"/>
      <c r="J766" s="18"/>
      <c r="K766" s="18"/>
      <c r="L766" s="18"/>
      <c r="M766" s="18"/>
      <c r="N766" s="18"/>
      <c r="O766" s="18"/>
      <c r="P766" s="18"/>
      <c r="Q766" s="13"/>
      <c r="R766" s="13"/>
      <c r="S766" s="13"/>
      <c r="T766" s="13"/>
      <c r="U766" s="13"/>
      <c r="V766" s="13"/>
      <c r="AA766" s="13"/>
      <c r="AB766" s="13"/>
    </row>
    <row r="767" spans="3:28" ht="13.5">
      <c r="C767" s="18"/>
      <c r="D767" s="15"/>
      <c r="E767" s="15"/>
      <c r="F767" s="15"/>
      <c r="G767" s="18"/>
      <c r="H767" s="18"/>
      <c r="I767" s="18"/>
      <c r="J767" s="18"/>
      <c r="K767" s="18"/>
      <c r="L767" s="18"/>
      <c r="M767" s="18"/>
      <c r="N767" s="18"/>
      <c r="O767" s="18"/>
      <c r="P767" s="18"/>
      <c r="Q767" s="13"/>
      <c r="R767" s="13"/>
      <c r="S767" s="13"/>
      <c r="T767" s="13"/>
      <c r="U767" s="13"/>
      <c r="V767" s="13"/>
      <c r="AA767" s="13"/>
      <c r="AB767" s="13"/>
    </row>
    <row r="768" spans="3:28" ht="13.5">
      <c r="C768" s="18"/>
      <c r="D768" s="15"/>
      <c r="E768" s="15"/>
      <c r="F768" s="15"/>
      <c r="G768" s="18"/>
      <c r="H768" s="18"/>
      <c r="I768" s="18"/>
      <c r="J768" s="18"/>
      <c r="K768" s="18"/>
      <c r="L768" s="18"/>
      <c r="M768" s="18"/>
      <c r="N768" s="18"/>
      <c r="O768" s="18"/>
      <c r="P768" s="18"/>
      <c r="Q768" s="13"/>
      <c r="R768" s="13"/>
      <c r="S768" s="13"/>
      <c r="T768" s="13"/>
      <c r="U768" s="13"/>
      <c r="V768" s="13"/>
      <c r="AA768" s="13"/>
      <c r="AB768" s="13"/>
    </row>
    <row r="769" spans="3:28" ht="13.5">
      <c r="C769" s="18"/>
      <c r="D769" s="15"/>
      <c r="E769" s="15"/>
      <c r="F769" s="15"/>
      <c r="G769" s="18"/>
      <c r="H769" s="18"/>
      <c r="I769" s="18"/>
      <c r="J769" s="18"/>
      <c r="K769" s="18"/>
      <c r="L769" s="18"/>
      <c r="M769" s="18"/>
      <c r="N769" s="18"/>
      <c r="O769" s="18"/>
      <c r="P769" s="18"/>
      <c r="Q769" s="13"/>
      <c r="R769" s="13"/>
      <c r="S769" s="13"/>
      <c r="T769" s="13"/>
      <c r="U769" s="13"/>
      <c r="V769" s="13"/>
      <c r="AA769" s="13"/>
      <c r="AB769" s="13"/>
    </row>
    <row r="770" spans="3:28" ht="13.5">
      <c r="C770" s="18"/>
      <c r="D770" s="15"/>
      <c r="E770" s="15"/>
      <c r="F770" s="15"/>
      <c r="G770" s="18"/>
      <c r="H770" s="18"/>
      <c r="I770" s="18"/>
      <c r="J770" s="18"/>
      <c r="K770" s="18"/>
      <c r="L770" s="18"/>
      <c r="M770" s="18"/>
      <c r="N770" s="18"/>
      <c r="O770" s="18"/>
      <c r="P770" s="18"/>
      <c r="Q770" s="13"/>
      <c r="R770" s="13"/>
      <c r="S770" s="13"/>
      <c r="T770" s="13"/>
      <c r="U770" s="13"/>
      <c r="V770" s="13"/>
      <c r="AA770" s="13"/>
      <c r="AB770" s="13"/>
    </row>
    <row r="771" spans="3:28" ht="13.5">
      <c r="C771" s="18"/>
      <c r="D771" s="15"/>
      <c r="E771" s="15"/>
      <c r="F771" s="15"/>
      <c r="G771" s="18"/>
      <c r="H771" s="18"/>
      <c r="I771" s="18"/>
      <c r="J771" s="18"/>
      <c r="K771" s="18"/>
      <c r="L771" s="18"/>
      <c r="M771" s="18"/>
      <c r="N771" s="18"/>
      <c r="O771" s="18"/>
      <c r="P771" s="18"/>
      <c r="Q771" s="13"/>
      <c r="R771" s="13"/>
      <c r="S771" s="13"/>
      <c r="T771" s="13"/>
      <c r="U771" s="13"/>
      <c r="V771" s="13"/>
      <c r="AA771" s="13"/>
      <c r="AB771" s="13"/>
    </row>
    <row r="772" spans="3:28" ht="13.5">
      <c r="C772" s="18"/>
      <c r="D772" s="15"/>
      <c r="E772" s="15"/>
      <c r="F772" s="15"/>
      <c r="G772" s="18"/>
      <c r="H772" s="18"/>
      <c r="I772" s="18"/>
      <c r="J772" s="18"/>
      <c r="K772" s="18"/>
      <c r="L772" s="18"/>
      <c r="M772" s="18"/>
      <c r="N772" s="18"/>
      <c r="O772" s="18"/>
      <c r="P772" s="18"/>
      <c r="Q772" s="13"/>
      <c r="R772" s="13"/>
      <c r="S772" s="13"/>
      <c r="T772" s="13"/>
      <c r="U772" s="13"/>
      <c r="V772" s="13"/>
      <c r="AA772" s="13"/>
      <c r="AB772" s="13"/>
    </row>
    <row r="773" spans="3:28" ht="13.5">
      <c r="C773" s="18"/>
      <c r="D773" s="15"/>
      <c r="E773" s="15"/>
      <c r="F773" s="15"/>
      <c r="G773" s="18"/>
      <c r="H773" s="18"/>
      <c r="I773" s="18"/>
      <c r="J773" s="18"/>
      <c r="K773" s="18"/>
      <c r="L773" s="18"/>
      <c r="M773" s="18"/>
      <c r="N773" s="18"/>
      <c r="O773" s="18"/>
      <c r="P773" s="18"/>
      <c r="Q773" s="13"/>
      <c r="R773" s="13"/>
      <c r="S773" s="13"/>
      <c r="T773" s="13"/>
      <c r="U773" s="13"/>
      <c r="V773" s="13"/>
      <c r="AA773" s="13"/>
      <c r="AB773" s="13"/>
    </row>
    <row r="774" spans="3:28" ht="13.5">
      <c r="C774" s="18"/>
      <c r="D774" s="15"/>
      <c r="E774" s="15"/>
      <c r="F774" s="15"/>
      <c r="G774" s="18"/>
      <c r="H774" s="18"/>
      <c r="I774" s="18"/>
      <c r="J774" s="18"/>
      <c r="K774" s="18"/>
      <c r="L774" s="18"/>
      <c r="M774" s="18"/>
      <c r="N774" s="18"/>
      <c r="O774" s="18"/>
      <c r="P774" s="18"/>
      <c r="Q774" s="13"/>
      <c r="R774" s="13"/>
      <c r="S774" s="13"/>
      <c r="T774" s="13"/>
      <c r="U774" s="13"/>
      <c r="V774" s="13"/>
      <c r="AA774" s="13"/>
      <c r="AB774" s="13"/>
    </row>
    <row r="775" spans="3:28" ht="13.5">
      <c r="C775" s="18"/>
      <c r="D775" s="15"/>
      <c r="E775" s="15"/>
      <c r="F775" s="15"/>
      <c r="G775" s="18"/>
      <c r="H775" s="18"/>
      <c r="I775" s="18"/>
      <c r="J775" s="18"/>
      <c r="K775" s="18"/>
      <c r="L775" s="18"/>
      <c r="M775" s="18"/>
      <c r="N775" s="18"/>
      <c r="O775" s="18"/>
      <c r="P775" s="18"/>
      <c r="Q775" s="13"/>
      <c r="R775" s="13"/>
      <c r="S775" s="13"/>
      <c r="T775" s="13"/>
      <c r="U775" s="13"/>
      <c r="V775" s="13"/>
      <c r="AA775" s="13"/>
      <c r="AB775" s="13"/>
    </row>
    <row r="776" spans="3:28" ht="13.5">
      <c r="C776" s="18"/>
      <c r="D776" s="15"/>
      <c r="E776" s="15"/>
      <c r="F776" s="15"/>
      <c r="G776" s="18"/>
      <c r="H776" s="18"/>
      <c r="I776" s="18"/>
      <c r="J776" s="18"/>
      <c r="K776" s="18"/>
      <c r="L776" s="18"/>
      <c r="M776" s="18"/>
      <c r="N776" s="18"/>
      <c r="O776" s="18"/>
      <c r="P776" s="18"/>
      <c r="Q776" s="13"/>
      <c r="R776" s="13"/>
      <c r="S776" s="13"/>
      <c r="T776" s="13"/>
      <c r="U776" s="13"/>
      <c r="V776" s="13"/>
      <c r="AA776" s="13"/>
      <c r="AB776" s="13"/>
    </row>
    <row r="777" spans="3:28" ht="13.5">
      <c r="C777" s="18"/>
      <c r="D777" s="15"/>
      <c r="E777" s="15"/>
      <c r="F777" s="15"/>
      <c r="G777" s="18"/>
      <c r="H777" s="18"/>
      <c r="I777" s="18"/>
      <c r="J777" s="18"/>
      <c r="K777" s="18"/>
      <c r="L777" s="18"/>
      <c r="M777" s="18"/>
      <c r="N777" s="18"/>
      <c r="O777" s="18"/>
      <c r="P777" s="18"/>
      <c r="Q777" s="13"/>
      <c r="R777" s="13"/>
      <c r="S777" s="13"/>
      <c r="T777" s="13"/>
      <c r="U777" s="13"/>
      <c r="V777" s="13"/>
      <c r="AA777" s="13"/>
      <c r="AB777" s="13"/>
    </row>
    <row r="778" spans="3:28" ht="13.5">
      <c r="C778" s="18"/>
      <c r="D778" s="15"/>
      <c r="E778" s="15"/>
      <c r="F778" s="15"/>
      <c r="G778" s="18"/>
      <c r="H778" s="18"/>
      <c r="I778" s="18"/>
      <c r="J778" s="18"/>
      <c r="K778" s="18"/>
      <c r="L778" s="18"/>
      <c r="M778" s="18"/>
      <c r="N778" s="18"/>
      <c r="O778" s="18"/>
      <c r="P778" s="18"/>
      <c r="Q778" s="13"/>
      <c r="R778" s="13"/>
      <c r="S778" s="13"/>
      <c r="T778" s="13"/>
      <c r="U778" s="13"/>
      <c r="V778" s="13"/>
      <c r="AA778" s="13"/>
      <c r="AB778" s="13"/>
    </row>
    <row r="779" spans="3:28" ht="13.5">
      <c r="C779" s="18"/>
      <c r="D779" s="15"/>
      <c r="E779" s="15"/>
      <c r="F779" s="15"/>
      <c r="G779" s="18"/>
      <c r="H779" s="18"/>
      <c r="I779" s="18"/>
      <c r="J779" s="18"/>
      <c r="K779" s="18"/>
      <c r="L779" s="18"/>
      <c r="M779" s="18"/>
      <c r="N779" s="18"/>
      <c r="O779" s="18"/>
      <c r="P779" s="18"/>
      <c r="Q779" s="13"/>
      <c r="R779" s="13"/>
      <c r="S779" s="13"/>
      <c r="T779" s="13"/>
      <c r="U779" s="13"/>
      <c r="V779" s="13"/>
      <c r="AA779" s="13"/>
      <c r="AB779" s="13"/>
    </row>
    <row r="780" spans="3:28" ht="13.5">
      <c r="C780" s="18"/>
      <c r="D780" s="15"/>
      <c r="E780" s="15"/>
      <c r="F780" s="15"/>
      <c r="G780" s="18"/>
      <c r="H780" s="18"/>
      <c r="I780" s="18"/>
      <c r="J780" s="18"/>
      <c r="K780" s="18"/>
      <c r="L780" s="18"/>
      <c r="M780" s="18"/>
      <c r="N780" s="18"/>
      <c r="O780" s="18"/>
      <c r="P780" s="18"/>
      <c r="Q780" s="13"/>
      <c r="R780" s="13"/>
      <c r="S780" s="13"/>
      <c r="T780" s="13"/>
      <c r="U780" s="13"/>
      <c r="V780" s="13"/>
      <c r="AA780" s="13"/>
      <c r="AB780" s="13"/>
    </row>
    <row r="781" spans="3:28" ht="13.5">
      <c r="C781" s="18"/>
      <c r="D781" s="15"/>
      <c r="E781" s="15"/>
      <c r="F781" s="15"/>
      <c r="G781" s="18"/>
      <c r="H781" s="18"/>
      <c r="I781" s="18"/>
      <c r="J781" s="18"/>
      <c r="K781" s="18"/>
      <c r="L781" s="18"/>
      <c r="M781" s="18"/>
      <c r="N781" s="18"/>
      <c r="O781" s="18"/>
      <c r="P781" s="18"/>
      <c r="Q781" s="13"/>
      <c r="R781" s="13"/>
      <c r="S781" s="13"/>
      <c r="T781" s="13"/>
      <c r="U781" s="13"/>
      <c r="V781" s="13"/>
      <c r="AA781" s="13"/>
      <c r="AB781" s="13"/>
    </row>
    <row r="782" spans="3:28" ht="13.5">
      <c r="C782" s="18"/>
      <c r="D782" s="15"/>
      <c r="E782" s="15"/>
      <c r="F782" s="15"/>
      <c r="G782" s="18"/>
      <c r="H782" s="18"/>
      <c r="I782" s="18"/>
      <c r="J782" s="18"/>
      <c r="K782" s="18"/>
      <c r="L782" s="18"/>
      <c r="M782" s="18"/>
      <c r="N782" s="18"/>
      <c r="O782" s="18"/>
      <c r="P782" s="18"/>
      <c r="Q782" s="13"/>
      <c r="R782" s="13"/>
      <c r="S782" s="13"/>
      <c r="T782" s="13"/>
      <c r="U782" s="13"/>
      <c r="V782" s="13"/>
      <c r="AA782" s="13"/>
      <c r="AB782" s="13"/>
    </row>
    <row r="783" spans="3:28" ht="13.5">
      <c r="C783" s="18"/>
      <c r="D783" s="15"/>
      <c r="E783" s="15"/>
      <c r="F783" s="15"/>
      <c r="G783" s="18"/>
      <c r="H783" s="18"/>
      <c r="I783" s="18"/>
      <c r="J783" s="18"/>
      <c r="K783" s="18"/>
      <c r="L783" s="18"/>
      <c r="M783" s="18"/>
      <c r="N783" s="18"/>
      <c r="O783" s="18"/>
      <c r="P783" s="18"/>
      <c r="Q783" s="13"/>
      <c r="R783" s="13"/>
      <c r="S783" s="13"/>
      <c r="T783" s="13"/>
      <c r="U783" s="13"/>
      <c r="V783" s="13"/>
      <c r="AA783" s="13"/>
      <c r="AB783" s="13"/>
    </row>
    <row r="784" spans="3:28" ht="13.5">
      <c r="C784" s="18"/>
      <c r="D784" s="15"/>
      <c r="E784" s="15"/>
      <c r="F784" s="15"/>
      <c r="G784" s="18"/>
      <c r="H784" s="18"/>
      <c r="I784" s="18"/>
      <c r="J784" s="18"/>
      <c r="K784" s="18"/>
      <c r="L784" s="18"/>
      <c r="M784" s="18"/>
      <c r="N784" s="18"/>
      <c r="O784" s="18"/>
      <c r="P784" s="18"/>
      <c r="Q784" s="13"/>
      <c r="R784" s="13"/>
      <c r="S784" s="13"/>
      <c r="T784" s="13"/>
      <c r="U784" s="13"/>
      <c r="V784" s="13"/>
      <c r="AA784" s="13"/>
      <c r="AB784" s="13"/>
    </row>
    <row r="785" spans="3:28" ht="13.5">
      <c r="C785" s="18"/>
      <c r="D785" s="15"/>
      <c r="E785" s="15"/>
      <c r="F785" s="15"/>
      <c r="G785" s="18"/>
      <c r="H785" s="18"/>
      <c r="I785" s="18"/>
      <c r="J785" s="18"/>
      <c r="K785" s="18"/>
      <c r="L785" s="18"/>
      <c r="M785" s="18"/>
      <c r="N785" s="18"/>
      <c r="O785" s="18"/>
      <c r="P785" s="18"/>
      <c r="Q785" s="13"/>
      <c r="R785" s="13"/>
      <c r="S785" s="13"/>
      <c r="T785" s="13"/>
      <c r="U785" s="13"/>
      <c r="V785" s="13"/>
      <c r="AA785" s="13"/>
      <c r="AB785" s="13"/>
    </row>
    <row r="786" spans="3:28" ht="13.5">
      <c r="C786" s="18"/>
      <c r="D786" s="15"/>
      <c r="E786" s="15"/>
      <c r="F786" s="15"/>
      <c r="G786" s="18"/>
      <c r="H786" s="18"/>
      <c r="I786" s="18"/>
      <c r="J786" s="18"/>
      <c r="K786" s="18"/>
      <c r="L786" s="18"/>
      <c r="M786" s="18"/>
      <c r="N786" s="18"/>
      <c r="O786" s="18"/>
      <c r="P786" s="18"/>
      <c r="Q786" s="13"/>
      <c r="R786" s="13"/>
      <c r="S786" s="13"/>
      <c r="T786" s="13"/>
      <c r="U786" s="13"/>
      <c r="V786" s="13"/>
      <c r="AA786" s="13"/>
      <c r="AB786" s="13"/>
    </row>
    <row r="787" spans="3:28" ht="13.5">
      <c r="C787" s="18"/>
      <c r="D787" s="15"/>
      <c r="E787" s="15"/>
      <c r="F787" s="15"/>
      <c r="G787" s="18"/>
      <c r="H787" s="18"/>
      <c r="I787" s="18"/>
      <c r="J787" s="18"/>
      <c r="K787" s="18"/>
      <c r="L787" s="18"/>
      <c r="M787" s="18"/>
      <c r="N787" s="18"/>
      <c r="O787" s="18"/>
      <c r="P787" s="18"/>
      <c r="Q787" s="13"/>
      <c r="R787" s="13"/>
      <c r="S787" s="13"/>
      <c r="T787" s="13"/>
      <c r="U787" s="13"/>
      <c r="V787" s="13"/>
      <c r="AA787" s="13"/>
      <c r="AB787" s="13"/>
    </row>
    <row r="788" spans="3:28" ht="13.5">
      <c r="C788" s="18"/>
      <c r="D788" s="15"/>
      <c r="E788" s="15"/>
      <c r="F788" s="15"/>
      <c r="G788" s="18"/>
      <c r="H788" s="18"/>
      <c r="I788" s="18"/>
      <c r="J788" s="18"/>
      <c r="K788" s="18"/>
      <c r="L788" s="18"/>
      <c r="M788" s="18"/>
      <c r="N788" s="18"/>
      <c r="O788" s="18"/>
      <c r="P788" s="18"/>
      <c r="Q788" s="13"/>
      <c r="R788" s="13"/>
      <c r="S788" s="13"/>
      <c r="T788" s="13"/>
      <c r="U788" s="13"/>
      <c r="V788" s="13"/>
      <c r="AA788" s="13"/>
      <c r="AB788" s="13"/>
    </row>
    <row r="789" spans="3:28" ht="13.5">
      <c r="C789" s="18"/>
      <c r="D789" s="15"/>
      <c r="E789" s="15"/>
      <c r="F789" s="15"/>
      <c r="G789" s="18"/>
      <c r="H789" s="18"/>
      <c r="I789" s="18"/>
      <c r="J789" s="18"/>
      <c r="K789" s="18"/>
      <c r="L789" s="18"/>
      <c r="M789" s="18"/>
      <c r="N789" s="18"/>
      <c r="O789" s="18"/>
      <c r="P789" s="18"/>
      <c r="Q789" s="13"/>
      <c r="R789" s="13"/>
      <c r="S789" s="13"/>
      <c r="T789" s="13"/>
      <c r="U789" s="13"/>
      <c r="V789" s="13"/>
      <c r="AA789" s="13"/>
      <c r="AB789" s="13"/>
    </row>
    <row r="790" spans="3:28" ht="13.5">
      <c r="C790" s="18"/>
      <c r="D790" s="15"/>
      <c r="E790" s="15"/>
      <c r="F790" s="15"/>
      <c r="G790" s="18"/>
      <c r="H790" s="18"/>
      <c r="I790" s="18"/>
      <c r="J790" s="18"/>
      <c r="K790" s="18"/>
      <c r="L790" s="18"/>
      <c r="M790" s="18"/>
      <c r="N790" s="18"/>
      <c r="O790" s="18"/>
      <c r="P790" s="18"/>
      <c r="Q790" s="13"/>
      <c r="R790" s="13"/>
      <c r="S790" s="13"/>
      <c r="T790" s="13"/>
      <c r="U790" s="13"/>
      <c r="V790" s="13"/>
      <c r="AA790" s="13"/>
      <c r="AB790" s="13"/>
    </row>
    <row r="791" spans="3:28" ht="13.5">
      <c r="C791" s="18"/>
      <c r="D791" s="15"/>
      <c r="E791" s="15"/>
      <c r="F791" s="15"/>
      <c r="G791" s="18"/>
      <c r="H791" s="18"/>
      <c r="I791" s="18"/>
      <c r="J791" s="18"/>
      <c r="K791" s="18"/>
      <c r="L791" s="18"/>
      <c r="M791" s="18"/>
      <c r="N791" s="18"/>
      <c r="O791" s="18"/>
      <c r="P791" s="18"/>
      <c r="Q791" s="13"/>
      <c r="R791" s="13"/>
      <c r="S791" s="13"/>
      <c r="T791" s="13"/>
      <c r="U791" s="13"/>
      <c r="V791" s="13"/>
      <c r="AA791" s="13"/>
      <c r="AB791" s="13"/>
    </row>
    <row r="792" spans="3:28" ht="13.5">
      <c r="C792" s="18"/>
      <c r="D792" s="15"/>
      <c r="E792" s="15"/>
      <c r="F792" s="15"/>
      <c r="G792" s="18"/>
      <c r="H792" s="18"/>
      <c r="I792" s="18"/>
      <c r="J792" s="18"/>
      <c r="K792" s="18"/>
      <c r="L792" s="18"/>
      <c r="M792" s="18"/>
      <c r="N792" s="18"/>
      <c r="O792" s="18"/>
      <c r="P792" s="18"/>
      <c r="Q792" s="13"/>
      <c r="R792" s="13"/>
      <c r="S792" s="13"/>
      <c r="T792" s="13"/>
      <c r="U792" s="13"/>
      <c r="V792" s="13"/>
      <c r="AA792" s="13"/>
      <c r="AB792" s="13"/>
    </row>
    <row r="793" spans="3:28" ht="13.5">
      <c r="C793" s="18"/>
      <c r="D793" s="15"/>
      <c r="E793" s="15"/>
      <c r="F793" s="15"/>
      <c r="G793" s="18"/>
      <c r="H793" s="18"/>
      <c r="I793" s="18"/>
      <c r="J793" s="18"/>
      <c r="K793" s="18"/>
      <c r="L793" s="18"/>
      <c r="M793" s="18"/>
      <c r="N793" s="18"/>
      <c r="O793" s="18"/>
      <c r="P793" s="18"/>
      <c r="Q793" s="13"/>
      <c r="R793" s="13"/>
      <c r="S793" s="13"/>
      <c r="T793" s="13"/>
      <c r="U793" s="13"/>
      <c r="V793" s="13"/>
      <c r="AA793" s="13"/>
      <c r="AB793" s="13"/>
    </row>
    <row r="794" spans="3:28" ht="13.5">
      <c r="C794" s="18"/>
      <c r="D794" s="15"/>
      <c r="E794" s="15"/>
      <c r="F794" s="15"/>
      <c r="G794" s="18"/>
      <c r="H794" s="18"/>
      <c r="I794" s="18"/>
      <c r="J794" s="18"/>
      <c r="K794" s="18"/>
      <c r="L794" s="18"/>
      <c r="M794" s="18"/>
      <c r="N794" s="18"/>
      <c r="O794" s="18"/>
      <c r="P794" s="18"/>
      <c r="Q794" s="13"/>
      <c r="R794" s="13"/>
      <c r="S794" s="13"/>
      <c r="T794" s="13"/>
      <c r="U794" s="13"/>
      <c r="V794" s="13"/>
      <c r="AA794" s="13"/>
      <c r="AB794" s="13"/>
    </row>
    <row r="795" spans="3:28" ht="13.5">
      <c r="C795" s="18"/>
      <c r="D795" s="15"/>
      <c r="E795" s="15"/>
      <c r="F795" s="15"/>
      <c r="G795" s="18"/>
      <c r="H795" s="18"/>
      <c r="I795" s="18"/>
      <c r="J795" s="18"/>
      <c r="K795" s="18"/>
      <c r="L795" s="18"/>
      <c r="M795" s="18"/>
      <c r="N795" s="18"/>
      <c r="O795" s="18"/>
      <c r="P795" s="18"/>
      <c r="Q795" s="13"/>
      <c r="R795" s="13"/>
      <c r="S795" s="13"/>
      <c r="T795" s="13"/>
      <c r="U795" s="13"/>
      <c r="V795" s="13"/>
      <c r="AA795" s="13"/>
      <c r="AB795" s="13"/>
    </row>
    <row r="796" spans="3:28" ht="13.5">
      <c r="C796" s="18"/>
      <c r="D796" s="15"/>
      <c r="E796" s="15"/>
      <c r="F796" s="15"/>
      <c r="G796" s="18"/>
      <c r="H796" s="18"/>
      <c r="I796" s="18"/>
      <c r="J796" s="18"/>
      <c r="K796" s="18"/>
      <c r="L796" s="18"/>
      <c r="M796" s="18"/>
      <c r="N796" s="18"/>
      <c r="O796" s="18"/>
      <c r="P796" s="18"/>
      <c r="Q796" s="13"/>
      <c r="R796" s="13"/>
      <c r="S796" s="13"/>
      <c r="T796" s="13"/>
      <c r="U796" s="13"/>
      <c r="V796" s="13"/>
      <c r="AA796" s="13"/>
      <c r="AB796" s="13"/>
    </row>
    <row r="797" spans="3:28" ht="13.5">
      <c r="C797" s="18"/>
      <c r="D797" s="15"/>
      <c r="E797" s="15"/>
      <c r="F797" s="15"/>
      <c r="G797" s="18"/>
      <c r="H797" s="18"/>
      <c r="I797" s="18"/>
      <c r="J797" s="18"/>
      <c r="K797" s="18"/>
      <c r="L797" s="18"/>
      <c r="M797" s="18"/>
      <c r="N797" s="18"/>
      <c r="O797" s="18"/>
      <c r="P797" s="18"/>
      <c r="Q797" s="13"/>
      <c r="R797" s="13"/>
      <c r="S797" s="13"/>
      <c r="T797" s="13"/>
      <c r="U797" s="13"/>
      <c r="V797" s="13"/>
      <c r="AA797" s="13"/>
      <c r="AB797" s="13"/>
    </row>
    <row r="798" spans="3:28" ht="13.5">
      <c r="C798" s="18"/>
      <c r="D798" s="15"/>
      <c r="E798" s="15"/>
      <c r="F798" s="15"/>
      <c r="G798" s="18"/>
      <c r="H798" s="18"/>
      <c r="I798" s="18"/>
      <c r="J798" s="18"/>
      <c r="K798" s="18"/>
      <c r="L798" s="18"/>
      <c r="M798" s="18"/>
      <c r="N798" s="18"/>
      <c r="O798" s="18"/>
      <c r="P798" s="18"/>
      <c r="Q798" s="13"/>
      <c r="R798" s="13"/>
      <c r="S798" s="13"/>
      <c r="T798" s="13"/>
      <c r="U798" s="13"/>
      <c r="V798" s="13"/>
      <c r="AA798" s="13"/>
      <c r="AB798" s="13"/>
    </row>
    <row r="799" spans="3:28" ht="13.5">
      <c r="C799" s="18"/>
      <c r="D799" s="15"/>
      <c r="E799" s="15"/>
      <c r="F799" s="15"/>
      <c r="G799" s="18"/>
      <c r="H799" s="18"/>
      <c r="I799" s="18"/>
      <c r="J799" s="18"/>
      <c r="K799" s="18"/>
      <c r="L799" s="18"/>
      <c r="M799" s="18"/>
      <c r="N799" s="18"/>
      <c r="O799" s="18"/>
      <c r="P799" s="18"/>
      <c r="Q799" s="13"/>
      <c r="R799" s="13"/>
      <c r="S799" s="13"/>
      <c r="T799" s="13"/>
      <c r="U799" s="13"/>
      <c r="V799" s="13"/>
      <c r="AA799" s="13"/>
      <c r="AB799" s="13"/>
    </row>
    <row r="800" spans="3:28" ht="13.5">
      <c r="C800" s="18"/>
      <c r="D800" s="15"/>
      <c r="E800" s="15"/>
      <c r="F800" s="15"/>
      <c r="G800" s="18"/>
      <c r="H800" s="18"/>
      <c r="I800" s="18"/>
      <c r="J800" s="18"/>
      <c r="K800" s="18"/>
      <c r="L800" s="18"/>
      <c r="M800" s="18"/>
      <c r="N800" s="18"/>
      <c r="O800" s="18"/>
      <c r="P800" s="18"/>
      <c r="Q800" s="13"/>
      <c r="R800" s="13"/>
      <c r="S800" s="13"/>
      <c r="T800" s="13"/>
      <c r="U800" s="13"/>
      <c r="V800" s="13"/>
      <c r="AA800" s="13"/>
      <c r="AB800" s="13"/>
    </row>
    <row r="801" spans="3:28" ht="13.5">
      <c r="C801" s="18"/>
      <c r="D801" s="15"/>
      <c r="E801" s="15"/>
      <c r="F801" s="15"/>
      <c r="G801" s="18"/>
      <c r="H801" s="18"/>
      <c r="I801" s="18"/>
      <c r="J801" s="18"/>
      <c r="K801" s="18"/>
      <c r="L801" s="18"/>
      <c r="M801" s="18"/>
      <c r="N801" s="18"/>
      <c r="O801" s="18"/>
      <c r="P801" s="18"/>
      <c r="Q801" s="13"/>
      <c r="R801" s="13"/>
      <c r="S801" s="13"/>
      <c r="T801" s="13"/>
      <c r="U801" s="13"/>
      <c r="V801" s="13"/>
      <c r="AA801" s="13"/>
      <c r="AB801" s="13"/>
    </row>
    <row r="802" spans="3:28" ht="13.5">
      <c r="C802" s="18"/>
      <c r="D802" s="15"/>
      <c r="E802" s="15"/>
      <c r="F802" s="15"/>
      <c r="G802" s="18"/>
      <c r="H802" s="18"/>
      <c r="I802" s="18"/>
      <c r="J802" s="18"/>
      <c r="K802" s="18"/>
      <c r="L802" s="18"/>
      <c r="M802" s="18"/>
      <c r="N802" s="18"/>
      <c r="O802" s="18"/>
      <c r="P802" s="18"/>
      <c r="Q802" s="13"/>
      <c r="R802" s="13"/>
      <c r="S802" s="13"/>
      <c r="T802" s="13"/>
      <c r="U802" s="13"/>
      <c r="V802" s="13"/>
      <c r="AA802" s="13"/>
      <c r="AB802" s="13"/>
    </row>
    <row r="803" spans="3:28" ht="13.5">
      <c r="C803" s="18"/>
      <c r="D803" s="15"/>
      <c r="E803" s="15"/>
      <c r="F803" s="15"/>
      <c r="G803" s="18"/>
      <c r="H803" s="18"/>
      <c r="I803" s="18"/>
      <c r="J803" s="18"/>
      <c r="K803" s="18"/>
      <c r="L803" s="18"/>
      <c r="M803" s="18"/>
      <c r="N803" s="18"/>
      <c r="O803" s="18"/>
      <c r="P803" s="18"/>
      <c r="Q803" s="13"/>
      <c r="R803" s="13"/>
      <c r="S803" s="13"/>
      <c r="T803" s="13"/>
      <c r="U803" s="13"/>
      <c r="V803" s="13"/>
      <c r="AA803" s="13"/>
      <c r="AB803" s="13"/>
    </row>
    <row r="804" spans="3:28" ht="13.5">
      <c r="C804" s="18"/>
      <c r="D804" s="15"/>
      <c r="E804" s="15"/>
      <c r="F804" s="15"/>
      <c r="G804" s="18"/>
      <c r="H804" s="18"/>
      <c r="I804" s="18"/>
      <c r="J804" s="18"/>
      <c r="K804" s="18"/>
      <c r="L804" s="18"/>
      <c r="M804" s="18"/>
      <c r="N804" s="18"/>
      <c r="O804" s="18"/>
      <c r="P804" s="18"/>
      <c r="Q804" s="13"/>
      <c r="R804" s="13"/>
      <c r="S804" s="13"/>
      <c r="T804" s="13"/>
      <c r="U804" s="13"/>
      <c r="V804" s="13"/>
      <c r="AA804" s="13"/>
      <c r="AB804" s="13"/>
    </row>
    <row r="805" spans="3:28" ht="13.5">
      <c r="C805" s="18"/>
      <c r="D805" s="15"/>
      <c r="E805" s="15"/>
      <c r="F805" s="15"/>
      <c r="G805" s="18"/>
      <c r="H805" s="18"/>
      <c r="I805" s="18"/>
      <c r="J805" s="18"/>
      <c r="K805" s="18"/>
      <c r="L805" s="18"/>
      <c r="M805" s="18"/>
      <c r="N805" s="18"/>
      <c r="O805" s="18"/>
      <c r="P805" s="18"/>
      <c r="Q805" s="13"/>
      <c r="R805" s="13"/>
      <c r="S805" s="13"/>
      <c r="T805" s="13"/>
      <c r="U805" s="13"/>
      <c r="V805" s="13"/>
      <c r="AA805" s="13"/>
      <c r="AB805" s="13"/>
    </row>
    <row r="806" spans="3:28" ht="13.5">
      <c r="C806" s="18"/>
      <c r="D806" s="15"/>
      <c r="E806" s="15"/>
      <c r="F806" s="15"/>
      <c r="G806" s="18"/>
      <c r="H806" s="18"/>
      <c r="I806" s="18"/>
      <c r="J806" s="18"/>
      <c r="K806" s="18"/>
      <c r="L806" s="18"/>
      <c r="M806" s="18"/>
      <c r="N806" s="18"/>
      <c r="O806" s="18"/>
      <c r="P806" s="18"/>
      <c r="Q806" s="13"/>
      <c r="R806" s="13"/>
      <c r="S806" s="13"/>
      <c r="T806" s="13"/>
      <c r="U806" s="13"/>
      <c r="V806" s="13"/>
      <c r="AA806" s="13"/>
      <c r="AB806" s="13"/>
    </row>
    <row r="807" spans="3:28" ht="13.5">
      <c r="C807" s="18"/>
      <c r="D807" s="15"/>
      <c r="E807" s="15"/>
      <c r="F807" s="15"/>
      <c r="G807" s="18"/>
      <c r="H807" s="18"/>
      <c r="I807" s="18"/>
      <c r="J807" s="18"/>
      <c r="K807" s="18"/>
      <c r="L807" s="18"/>
      <c r="M807" s="18"/>
      <c r="N807" s="18"/>
      <c r="O807" s="18"/>
      <c r="P807" s="18"/>
      <c r="Q807" s="13"/>
      <c r="R807" s="13"/>
      <c r="S807" s="13"/>
      <c r="T807" s="13"/>
      <c r="U807" s="13"/>
      <c r="V807" s="13"/>
      <c r="AA807" s="13"/>
      <c r="AB807" s="13"/>
    </row>
    <row r="808" spans="3:28" ht="13.5">
      <c r="C808" s="18"/>
      <c r="D808" s="15"/>
      <c r="E808" s="15"/>
      <c r="F808" s="15"/>
      <c r="G808" s="18"/>
      <c r="H808" s="18"/>
      <c r="I808" s="18"/>
      <c r="J808" s="18"/>
      <c r="K808" s="18"/>
      <c r="L808" s="18"/>
      <c r="M808" s="18"/>
      <c r="N808" s="18"/>
      <c r="O808" s="18"/>
      <c r="P808" s="18"/>
      <c r="Q808" s="13"/>
      <c r="R808" s="13"/>
      <c r="S808" s="13"/>
      <c r="T808" s="13"/>
      <c r="U808" s="13"/>
      <c r="V808" s="13"/>
      <c r="AA808" s="13"/>
      <c r="AB808" s="13"/>
    </row>
    <row r="809" spans="3:28" ht="13.5">
      <c r="C809" s="18"/>
      <c r="D809" s="15"/>
      <c r="E809" s="15"/>
      <c r="F809" s="15"/>
      <c r="G809" s="18"/>
      <c r="H809" s="18"/>
      <c r="I809" s="18"/>
      <c r="J809" s="18"/>
      <c r="K809" s="18"/>
      <c r="L809" s="18"/>
      <c r="M809" s="18"/>
      <c r="N809" s="18"/>
      <c r="O809" s="18"/>
      <c r="P809" s="18"/>
      <c r="Q809" s="13"/>
      <c r="R809" s="13"/>
      <c r="S809" s="13"/>
      <c r="T809" s="13"/>
      <c r="U809" s="13"/>
      <c r="V809" s="13"/>
      <c r="AA809" s="13"/>
      <c r="AB809" s="13"/>
    </row>
    <row r="810" spans="3:28" ht="13.5">
      <c r="C810" s="18"/>
      <c r="D810" s="15"/>
      <c r="E810" s="15"/>
      <c r="F810" s="15"/>
      <c r="G810" s="18"/>
      <c r="H810" s="18"/>
      <c r="I810" s="18"/>
      <c r="J810" s="18"/>
      <c r="K810" s="18"/>
      <c r="L810" s="18"/>
      <c r="M810" s="18"/>
      <c r="N810" s="18"/>
      <c r="O810" s="18"/>
      <c r="P810" s="18"/>
      <c r="Q810" s="13"/>
      <c r="R810" s="13"/>
      <c r="S810" s="13"/>
      <c r="T810" s="13"/>
      <c r="U810" s="13"/>
      <c r="V810" s="13"/>
      <c r="AA810" s="13"/>
      <c r="AB810" s="13"/>
    </row>
    <row r="811" spans="3:28" ht="13.5">
      <c r="C811" s="18"/>
      <c r="D811" s="15"/>
      <c r="E811" s="15"/>
      <c r="F811" s="15"/>
      <c r="G811" s="18"/>
      <c r="H811" s="18"/>
      <c r="I811" s="18"/>
      <c r="J811" s="18"/>
      <c r="K811" s="18"/>
      <c r="L811" s="18"/>
      <c r="M811" s="18"/>
      <c r="N811" s="18"/>
      <c r="O811" s="18"/>
      <c r="P811" s="18"/>
      <c r="Q811" s="13"/>
      <c r="R811" s="13"/>
      <c r="S811" s="13"/>
      <c r="T811" s="13"/>
      <c r="U811" s="13"/>
      <c r="V811" s="13"/>
      <c r="AA811" s="13"/>
      <c r="AB811" s="13"/>
    </row>
    <row r="812" spans="3:28" ht="13.5">
      <c r="C812" s="18"/>
      <c r="D812" s="15"/>
      <c r="E812" s="15"/>
      <c r="F812" s="15"/>
      <c r="G812" s="18"/>
      <c r="H812" s="18"/>
      <c r="I812" s="18"/>
      <c r="J812" s="18"/>
      <c r="K812" s="18"/>
      <c r="L812" s="18"/>
      <c r="M812" s="18"/>
      <c r="N812" s="18"/>
      <c r="O812" s="18"/>
      <c r="P812" s="18"/>
      <c r="Q812" s="13"/>
      <c r="R812" s="13"/>
      <c r="S812" s="13"/>
      <c r="T812" s="13"/>
      <c r="U812" s="13"/>
      <c r="V812" s="13"/>
      <c r="AA812" s="13"/>
      <c r="AB812" s="13"/>
    </row>
    <row r="813" spans="3:28" ht="13.5">
      <c r="C813" s="18"/>
      <c r="D813" s="15"/>
      <c r="E813" s="15"/>
      <c r="F813" s="15"/>
      <c r="G813" s="18"/>
      <c r="H813" s="18"/>
      <c r="I813" s="18"/>
      <c r="J813" s="18"/>
      <c r="K813" s="18"/>
      <c r="L813" s="18"/>
      <c r="M813" s="18"/>
      <c r="N813" s="18"/>
      <c r="O813" s="18"/>
      <c r="P813" s="18"/>
      <c r="Q813" s="13"/>
      <c r="R813" s="13"/>
      <c r="S813" s="13"/>
      <c r="T813" s="13"/>
      <c r="U813" s="13"/>
      <c r="V813" s="13"/>
      <c r="AA813" s="13"/>
      <c r="AB813" s="13"/>
    </row>
    <row r="814" spans="3:28" ht="13.5">
      <c r="C814" s="18"/>
      <c r="D814" s="15"/>
      <c r="E814" s="15"/>
      <c r="F814" s="15"/>
      <c r="G814" s="18"/>
      <c r="H814" s="18"/>
      <c r="I814" s="18"/>
      <c r="J814" s="18"/>
      <c r="K814" s="18"/>
      <c r="L814" s="18"/>
      <c r="M814" s="18"/>
      <c r="N814" s="18"/>
      <c r="O814" s="18"/>
      <c r="P814" s="18"/>
      <c r="Q814" s="13"/>
      <c r="R814" s="13"/>
      <c r="S814" s="13"/>
      <c r="T814" s="13"/>
      <c r="U814" s="13"/>
      <c r="V814" s="13"/>
      <c r="AA814" s="13"/>
      <c r="AB814" s="13"/>
    </row>
    <row r="815" spans="3:28" ht="13.5">
      <c r="C815" s="18"/>
      <c r="D815" s="15"/>
      <c r="E815" s="15"/>
      <c r="F815" s="15"/>
      <c r="G815" s="18"/>
      <c r="H815" s="18"/>
      <c r="I815" s="18"/>
      <c r="J815" s="18"/>
      <c r="K815" s="18"/>
      <c r="L815" s="18"/>
      <c r="M815" s="18"/>
      <c r="N815" s="18"/>
      <c r="O815" s="18"/>
      <c r="P815" s="18"/>
      <c r="Q815" s="13"/>
      <c r="R815" s="13"/>
      <c r="S815" s="13"/>
      <c r="T815" s="13"/>
      <c r="U815" s="13"/>
      <c r="V815" s="13"/>
      <c r="AA815" s="13"/>
      <c r="AB815" s="13"/>
    </row>
    <row r="816" spans="3:28" ht="13.5">
      <c r="C816" s="18"/>
      <c r="D816" s="15"/>
      <c r="E816" s="15"/>
      <c r="F816" s="15"/>
      <c r="G816" s="18"/>
      <c r="H816" s="18"/>
      <c r="I816" s="18"/>
      <c r="J816" s="18"/>
      <c r="K816" s="18"/>
      <c r="L816" s="18"/>
      <c r="M816" s="18"/>
      <c r="N816" s="18"/>
      <c r="O816" s="18"/>
      <c r="P816" s="18"/>
      <c r="Q816" s="13"/>
      <c r="R816" s="13"/>
      <c r="S816" s="13"/>
      <c r="T816" s="13"/>
      <c r="U816" s="13"/>
      <c r="V816" s="13"/>
      <c r="AA816" s="13"/>
      <c r="AB816" s="13"/>
    </row>
    <row r="817" spans="3:28" ht="13.5">
      <c r="C817" s="18"/>
      <c r="D817" s="15"/>
      <c r="E817" s="15"/>
      <c r="F817" s="15"/>
      <c r="G817" s="18"/>
      <c r="H817" s="18"/>
      <c r="I817" s="18"/>
      <c r="J817" s="18"/>
      <c r="K817" s="18"/>
      <c r="L817" s="18"/>
      <c r="M817" s="18"/>
      <c r="N817" s="18"/>
      <c r="O817" s="18"/>
      <c r="P817" s="18"/>
      <c r="Q817" s="13"/>
      <c r="R817" s="13"/>
      <c r="S817" s="13"/>
      <c r="T817" s="13"/>
      <c r="U817" s="13"/>
      <c r="V817" s="13"/>
      <c r="AA817" s="13"/>
      <c r="AB817" s="13"/>
    </row>
    <row r="818" spans="3:28" ht="13.5">
      <c r="C818" s="18"/>
      <c r="D818" s="15"/>
      <c r="E818" s="15"/>
      <c r="F818" s="15"/>
      <c r="G818" s="18"/>
      <c r="H818" s="18"/>
      <c r="I818" s="18"/>
      <c r="J818" s="18"/>
      <c r="K818" s="18"/>
      <c r="L818" s="18"/>
      <c r="M818" s="18"/>
      <c r="N818" s="18"/>
      <c r="O818" s="18"/>
      <c r="P818" s="18"/>
      <c r="Q818" s="13"/>
      <c r="R818" s="13"/>
      <c r="S818" s="13"/>
      <c r="T818" s="13"/>
      <c r="U818" s="13"/>
      <c r="V818" s="13"/>
      <c r="AA818" s="13"/>
      <c r="AB818" s="13"/>
    </row>
    <row r="819" spans="3:28" ht="13.5">
      <c r="C819" s="18"/>
      <c r="D819" s="15"/>
      <c r="E819" s="15"/>
      <c r="F819" s="15"/>
      <c r="G819" s="18"/>
      <c r="H819" s="18"/>
      <c r="I819" s="18"/>
      <c r="J819" s="18"/>
      <c r="K819" s="18"/>
      <c r="L819" s="18"/>
      <c r="M819" s="18"/>
      <c r="N819" s="18"/>
      <c r="O819" s="18"/>
      <c r="P819" s="18"/>
      <c r="Q819" s="13"/>
      <c r="R819" s="13"/>
      <c r="S819" s="13"/>
      <c r="T819" s="13"/>
      <c r="U819" s="13"/>
      <c r="V819" s="13"/>
      <c r="AA819" s="13"/>
      <c r="AB819" s="13"/>
    </row>
    <row r="820" spans="3:28" ht="13.5">
      <c r="C820" s="18"/>
      <c r="D820" s="15"/>
      <c r="E820" s="15"/>
      <c r="F820" s="15"/>
      <c r="G820" s="18"/>
      <c r="H820" s="18"/>
      <c r="I820" s="18"/>
      <c r="J820" s="18"/>
      <c r="K820" s="18"/>
      <c r="L820" s="18"/>
      <c r="M820" s="18"/>
      <c r="N820" s="18"/>
      <c r="O820" s="18"/>
      <c r="P820" s="18"/>
      <c r="Q820" s="13"/>
      <c r="R820" s="13"/>
      <c r="S820" s="13"/>
      <c r="T820" s="13"/>
      <c r="U820" s="13"/>
      <c r="V820" s="13"/>
      <c r="AA820" s="13"/>
      <c r="AB820" s="13"/>
    </row>
    <row r="821" spans="3:28" ht="13.5">
      <c r="C821" s="18"/>
      <c r="D821" s="15"/>
      <c r="E821" s="15"/>
      <c r="F821" s="15"/>
      <c r="G821" s="18"/>
      <c r="H821" s="18"/>
      <c r="I821" s="18"/>
      <c r="J821" s="18"/>
      <c r="K821" s="18"/>
      <c r="L821" s="18"/>
      <c r="M821" s="18"/>
      <c r="N821" s="18"/>
      <c r="O821" s="18"/>
      <c r="P821" s="18"/>
      <c r="Q821" s="13"/>
      <c r="R821" s="13"/>
      <c r="S821" s="13"/>
      <c r="T821" s="13"/>
      <c r="U821" s="13"/>
      <c r="V821" s="13"/>
      <c r="AA821" s="13"/>
      <c r="AB821" s="13"/>
    </row>
    <row r="822" spans="3:28" ht="13.5">
      <c r="C822" s="18"/>
      <c r="D822" s="15"/>
      <c r="E822" s="15"/>
      <c r="F822" s="15"/>
      <c r="G822" s="18"/>
      <c r="H822" s="18"/>
      <c r="I822" s="18"/>
      <c r="J822" s="18"/>
      <c r="K822" s="18"/>
      <c r="L822" s="18"/>
      <c r="M822" s="18"/>
      <c r="N822" s="18"/>
      <c r="O822" s="18"/>
      <c r="P822" s="18"/>
      <c r="Q822" s="13"/>
      <c r="R822" s="13"/>
      <c r="S822" s="13"/>
      <c r="T822" s="13"/>
      <c r="U822" s="13"/>
      <c r="V822" s="13"/>
      <c r="AA822" s="13"/>
      <c r="AB822" s="13"/>
    </row>
    <row r="823" spans="3:28" ht="13.5">
      <c r="C823" s="18"/>
      <c r="D823" s="15"/>
      <c r="E823" s="15"/>
      <c r="F823" s="15"/>
      <c r="G823" s="18"/>
      <c r="H823" s="18"/>
      <c r="I823" s="18"/>
      <c r="J823" s="18"/>
      <c r="K823" s="18"/>
      <c r="L823" s="18"/>
      <c r="M823" s="18"/>
      <c r="N823" s="18"/>
      <c r="O823" s="18"/>
      <c r="P823" s="18"/>
      <c r="Q823" s="13"/>
      <c r="R823" s="13"/>
      <c r="S823" s="13"/>
      <c r="T823" s="13"/>
      <c r="U823" s="13"/>
      <c r="V823" s="13"/>
      <c r="AA823" s="13"/>
      <c r="AB823" s="13"/>
    </row>
    <row r="824" spans="3:28" ht="13.5">
      <c r="C824" s="18"/>
      <c r="D824" s="15"/>
      <c r="E824" s="15"/>
      <c r="F824" s="15"/>
      <c r="G824" s="18"/>
      <c r="H824" s="18"/>
      <c r="I824" s="18"/>
      <c r="J824" s="18"/>
      <c r="K824" s="18"/>
      <c r="L824" s="18"/>
      <c r="M824" s="18"/>
      <c r="N824" s="18"/>
      <c r="O824" s="18"/>
      <c r="P824" s="18"/>
      <c r="Q824" s="13"/>
      <c r="R824" s="13"/>
      <c r="S824" s="13"/>
      <c r="T824" s="13"/>
      <c r="U824" s="13"/>
      <c r="V824" s="13"/>
      <c r="AA824" s="13"/>
      <c r="AB824" s="13"/>
    </row>
    <row r="825" spans="3:28" ht="13.5">
      <c r="C825" s="18"/>
      <c r="D825" s="15"/>
      <c r="E825" s="15"/>
      <c r="F825" s="15"/>
      <c r="G825" s="18"/>
      <c r="H825" s="18"/>
      <c r="I825" s="18"/>
      <c r="J825" s="18"/>
      <c r="K825" s="18"/>
      <c r="L825" s="18"/>
      <c r="M825" s="18"/>
      <c r="N825" s="18"/>
      <c r="O825" s="18"/>
      <c r="P825" s="18"/>
      <c r="Q825" s="13"/>
      <c r="R825" s="13"/>
      <c r="S825" s="13"/>
      <c r="T825" s="13"/>
      <c r="U825" s="13"/>
      <c r="V825" s="13"/>
      <c r="AA825" s="13"/>
      <c r="AB825" s="13"/>
    </row>
    <row r="826" spans="3:28" ht="13.5">
      <c r="C826" s="18"/>
      <c r="D826" s="15"/>
      <c r="E826" s="15"/>
      <c r="F826" s="15"/>
      <c r="G826" s="18"/>
      <c r="H826" s="18"/>
      <c r="I826" s="18"/>
      <c r="J826" s="18"/>
      <c r="K826" s="18"/>
      <c r="L826" s="18"/>
      <c r="M826" s="18"/>
      <c r="N826" s="18"/>
      <c r="O826" s="18"/>
      <c r="P826" s="18"/>
      <c r="Q826" s="13"/>
      <c r="R826" s="13"/>
      <c r="S826" s="13"/>
      <c r="T826" s="13"/>
      <c r="U826" s="13"/>
      <c r="V826" s="13"/>
      <c r="AA826" s="13"/>
      <c r="AB826" s="13"/>
    </row>
    <row r="827" spans="3:28" ht="13.5">
      <c r="C827" s="18"/>
      <c r="D827" s="15"/>
      <c r="E827" s="15"/>
      <c r="F827" s="15"/>
      <c r="G827" s="18"/>
      <c r="H827" s="18"/>
      <c r="I827" s="18"/>
      <c r="J827" s="18"/>
      <c r="K827" s="18"/>
      <c r="L827" s="18"/>
      <c r="M827" s="18"/>
      <c r="N827" s="18"/>
      <c r="O827" s="18"/>
      <c r="P827" s="18"/>
      <c r="Q827" s="13"/>
      <c r="R827" s="13"/>
      <c r="S827" s="13"/>
      <c r="T827" s="13"/>
      <c r="U827" s="13"/>
      <c r="V827" s="13"/>
      <c r="AA827" s="13"/>
      <c r="AB827" s="13"/>
    </row>
    <row r="828" spans="3:28" ht="13.5">
      <c r="C828" s="18"/>
      <c r="D828" s="15"/>
      <c r="E828" s="15"/>
      <c r="F828" s="15"/>
      <c r="G828" s="18"/>
      <c r="H828" s="18"/>
      <c r="I828" s="18"/>
      <c r="J828" s="18"/>
      <c r="K828" s="18"/>
      <c r="L828" s="18"/>
      <c r="M828" s="18"/>
      <c r="N828" s="18"/>
      <c r="O828" s="18"/>
      <c r="P828" s="18"/>
      <c r="Q828" s="13"/>
      <c r="R828" s="13"/>
      <c r="S828" s="13"/>
      <c r="T828" s="13"/>
      <c r="U828" s="13"/>
      <c r="V828" s="13"/>
      <c r="AA828" s="13"/>
      <c r="AB828" s="13"/>
    </row>
    <row r="829" spans="3:28" ht="13.5">
      <c r="C829" s="18"/>
      <c r="D829" s="15"/>
      <c r="E829" s="15"/>
      <c r="F829" s="15"/>
      <c r="G829" s="18"/>
      <c r="H829" s="18"/>
      <c r="I829" s="18"/>
      <c r="J829" s="18"/>
      <c r="K829" s="18"/>
      <c r="L829" s="18"/>
      <c r="M829" s="18"/>
      <c r="N829" s="18"/>
      <c r="O829" s="18"/>
      <c r="P829" s="18"/>
      <c r="Q829" s="13"/>
      <c r="R829" s="13"/>
      <c r="S829" s="13"/>
      <c r="T829" s="13"/>
      <c r="U829" s="13"/>
      <c r="V829" s="13"/>
      <c r="AA829" s="13"/>
      <c r="AB829" s="13"/>
    </row>
    <row r="830" spans="3:28" ht="13.5">
      <c r="C830" s="18"/>
      <c r="D830" s="15"/>
      <c r="E830" s="15"/>
      <c r="F830" s="15"/>
      <c r="G830" s="18"/>
      <c r="H830" s="18"/>
      <c r="I830" s="18"/>
      <c r="J830" s="18"/>
      <c r="K830" s="18"/>
      <c r="L830" s="18"/>
      <c r="M830" s="18"/>
      <c r="N830" s="18"/>
      <c r="O830" s="18"/>
      <c r="P830" s="18"/>
      <c r="Q830" s="13"/>
      <c r="R830" s="13"/>
      <c r="S830" s="13"/>
      <c r="T830" s="13"/>
      <c r="U830" s="13"/>
      <c r="V830" s="13"/>
      <c r="AA830" s="13"/>
      <c r="AB830" s="13"/>
    </row>
    <row r="831" spans="3:28" ht="13.5">
      <c r="C831" s="18"/>
      <c r="D831" s="15"/>
      <c r="E831" s="15"/>
      <c r="F831" s="15"/>
      <c r="G831" s="18"/>
      <c r="H831" s="18"/>
      <c r="I831" s="18"/>
      <c r="J831" s="18"/>
      <c r="K831" s="18"/>
      <c r="L831" s="18"/>
      <c r="M831" s="18"/>
      <c r="N831" s="18"/>
      <c r="O831" s="18"/>
      <c r="P831" s="18"/>
      <c r="Q831" s="13"/>
      <c r="R831" s="13"/>
      <c r="S831" s="13"/>
      <c r="T831" s="13"/>
      <c r="U831" s="13"/>
      <c r="V831" s="13"/>
      <c r="AA831" s="13"/>
      <c r="AB831" s="13"/>
    </row>
    <row r="832" spans="3:28" ht="13.5">
      <c r="C832" s="18"/>
      <c r="D832" s="15"/>
      <c r="E832" s="15"/>
      <c r="F832" s="15"/>
      <c r="G832" s="18"/>
      <c r="H832" s="18"/>
      <c r="I832" s="18"/>
      <c r="J832" s="18"/>
      <c r="K832" s="18"/>
      <c r="L832" s="18"/>
      <c r="M832" s="18"/>
      <c r="N832" s="18"/>
      <c r="O832" s="18"/>
      <c r="P832" s="18"/>
      <c r="Q832" s="13"/>
      <c r="R832" s="13"/>
      <c r="S832" s="13"/>
      <c r="T832" s="13"/>
      <c r="U832" s="13"/>
      <c r="V832" s="13"/>
      <c r="AA832" s="13"/>
      <c r="AB832" s="13"/>
    </row>
    <row r="833" spans="3:28" ht="13.5">
      <c r="C833" s="18"/>
      <c r="D833" s="15"/>
      <c r="E833" s="15"/>
      <c r="F833" s="15"/>
      <c r="G833" s="18"/>
      <c r="H833" s="18"/>
      <c r="I833" s="18"/>
      <c r="J833" s="18"/>
      <c r="K833" s="18"/>
      <c r="L833" s="18"/>
      <c r="M833" s="18"/>
      <c r="N833" s="18"/>
      <c r="O833" s="18"/>
      <c r="P833" s="18"/>
      <c r="Q833" s="13"/>
      <c r="R833" s="13"/>
      <c r="S833" s="13"/>
      <c r="T833" s="13"/>
      <c r="U833" s="13"/>
      <c r="V833" s="13"/>
      <c r="AA833" s="13"/>
      <c r="AB833" s="13"/>
    </row>
    <row r="834" spans="3:28" ht="13.5">
      <c r="C834" s="18"/>
      <c r="D834" s="15"/>
      <c r="E834" s="15"/>
      <c r="F834" s="15"/>
      <c r="G834" s="18"/>
      <c r="H834" s="18"/>
      <c r="I834" s="18"/>
      <c r="J834" s="18"/>
      <c r="K834" s="18"/>
      <c r="L834" s="18"/>
      <c r="M834" s="18"/>
      <c r="N834" s="18"/>
      <c r="O834" s="18"/>
      <c r="P834" s="18"/>
      <c r="Q834" s="13"/>
      <c r="R834" s="13"/>
      <c r="S834" s="13"/>
      <c r="T834" s="13"/>
      <c r="U834" s="13"/>
      <c r="V834" s="13"/>
      <c r="AA834" s="13"/>
      <c r="AB834" s="13"/>
    </row>
    <row r="835" spans="3:28" ht="13.5">
      <c r="C835" s="18"/>
      <c r="D835" s="15"/>
      <c r="E835" s="15"/>
      <c r="F835" s="15"/>
      <c r="G835" s="18"/>
      <c r="H835" s="18"/>
      <c r="I835" s="18"/>
      <c r="J835" s="18"/>
      <c r="K835" s="18"/>
      <c r="L835" s="18"/>
      <c r="M835" s="18"/>
      <c r="N835" s="18"/>
      <c r="O835" s="18"/>
      <c r="P835" s="18"/>
      <c r="Q835" s="13"/>
      <c r="R835" s="13"/>
      <c r="S835" s="13"/>
      <c r="T835" s="13"/>
      <c r="U835" s="13"/>
      <c r="V835" s="13"/>
      <c r="AA835" s="13"/>
      <c r="AB835" s="13"/>
    </row>
    <row r="836" spans="3:28" ht="13.5">
      <c r="C836" s="18"/>
      <c r="D836" s="15"/>
      <c r="E836" s="15"/>
      <c r="F836" s="15"/>
      <c r="G836" s="18"/>
      <c r="H836" s="18"/>
      <c r="I836" s="18"/>
      <c r="J836" s="18"/>
      <c r="K836" s="18"/>
      <c r="L836" s="18"/>
      <c r="M836" s="18"/>
      <c r="N836" s="18"/>
      <c r="O836" s="18"/>
      <c r="P836" s="18"/>
      <c r="Q836" s="13"/>
      <c r="R836" s="13"/>
      <c r="S836" s="13"/>
      <c r="T836" s="13"/>
      <c r="U836" s="13"/>
      <c r="V836" s="13"/>
      <c r="AA836" s="13"/>
      <c r="AB836" s="13"/>
    </row>
    <row r="837" spans="3:28" ht="13.5">
      <c r="C837" s="18"/>
      <c r="D837" s="15"/>
      <c r="E837" s="15"/>
      <c r="F837" s="15"/>
      <c r="G837" s="18"/>
      <c r="H837" s="18"/>
      <c r="I837" s="18"/>
      <c r="J837" s="18"/>
      <c r="K837" s="18"/>
      <c r="L837" s="18"/>
      <c r="M837" s="18"/>
      <c r="N837" s="18"/>
      <c r="O837" s="18"/>
      <c r="P837" s="18"/>
      <c r="Q837" s="13"/>
      <c r="R837" s="13"/>
      <c r="S837" s="13"/>
      <c r="T837" s="13"/>
      <c r="U837" s="13"/>
      <c r="V837" s="13"/>
      <c r="AA837" s="13"/>
      <c r="AB837" s="13"/>
    </row>
    <row r="838" spans="3:28" ht="13.5">
      <c r="C838" s="18"/>
      <c r="D838" s="15"/>
      <c r="E838" s="15"/>
      <c r="F838" s="15"/>
      <c r="G838" s="18"/>
      <c r="H838" s="18"/>
      <c r="I838" s="18"/>
      <c r="J838" s="18"/>
      <c r="K838" s="18"/>
      <c r="L838" s="18"/>
      <c r="M838" s="18"/>
      <c r="N838" s="18"/>
      <c r="O838" s="18"/>
      <c r="P838" s="18"/>
      <c r="Q838" s="13"/>
      <c r="R838" s="13"/>
      <c r="S838" s="13"/>
      <c r="T838" s="13"/>
      <c r="U838" s="13"/>
      <c r="V838" s="13"/>
      <c r="AA838" s="13"/>
      <c r="AB838" s="13"/>
    </row>
    <row r="839" spans="3:28" ht="13.5">
      <c r="C839" s="18"/>
      <c r="D839" s="15"/>
      <c r="E839" s="15"/>
      <c r="F839" s="15"/>
      <c r="G839" s="18"/>
      <c r="H839" s="18"/>
      <c r="I839" s="18"/>
      <c r="J839" s="18"/>
      <c r="K839" s="18"/>
      <c r="L839" s="18"/>
      <c r="M839" s="18"/>
      <c r="N839" s="18"/>
      <c r="O839" s="18"/>
      <c r="P839" s="18"/>
      <c r="Q839" s="13"/>
      <c r="R839" s="13"/>
      <c r="S839" s="13"/>
      <c r="T839" s="13"/>
      <c r="U839" s="13"/>
      <c r="V839" s="13"/>
      <c r="AA839" s="13"/>
      <c r="AB839" s="13"/>
    </row>
    <row r="840" spans="3:28" ht="13.5">
      <c r="C840" s="18"/>
      <c r="D840" s="15"/>
      <c r="E840" s="15"/>
      <c r="F840" s="15"/>
      <c r="G840" s="18"/>
      <c r="H840" s="18"/>
      <c r="I840" s="18"/>
      <c r="J840" s="18"/>
      <c r="K840" s="18"/>
      <c r="L840" s="18"/>
      <c r="M840" s="18"/>
      <c r="N840" s="18"/>
      <c r="O840" s="18"/>
      <c r="P840" s="18"/>
      <c r="Q840" s="13"/>
      <c r="R840" s="13"/>
      <c r="S840" s="13"/>
      <c r="T840" s="13"/>
      <c r="U840" s="13"/>
      <c r="V840" s="13"/>
      <c r="AA840" s="13"/>
      <c r="AB840" s="13"/>
    </row>
    <row r="841" spans="3:28" ht="13.5">
      <c r="C841" s="18"/>
      <c r="D841" s="15"/>
      <c r="E841" s="15"/>
      <c r="F841" s="15"/>
      <c r="G841" s="18"/>
      <c r="H841" s="18"/>
      <c r="I841" s="18"/>
      <c r="J841" s="18"/>
      <c r="K841" s="18"/>
      <c r="L841" s="18"/>
      <c r="M841" s="18"/>
      <c r="N841" s="18"/>
      <c r="O841" s="18"/>
      <c r="P841" s="18"/>
      <c r="Q841" s="13"/>
      <c r="R841" s="13"/>
      <c r="S841" s="13"/>
      <c r="T841" s="13"/>
      <c r="U841" s="13"/>
      <c r="V841" s="13"/>
      <c r="AA841" s="13"/>
      <c r="AB841" s="13"/>
    </row>
    <row r="842" spans="3:28" ht="13.5">
      <c r="C842" s="18"/>
      <c r="D842" s="15"/>
      <c r="E842" s="15"/>
      <c r="F842" s="15"/>
      <c r="G842" s="18"/>
      <c r="H842" s="18"/>
      <c r="I842" s="18"/>
      <c r="J842" s="18"/>
      <c r="K842" s="18"/>
      <c r="L842" s="18"/>
      <c r="M842" s="18"/>
      <c r="N842" s="18"/>
      <c r="O842" s="18"/>
      <c r="P842" s="18"/>
      <c r="Q842" s="13"/>
      <c r="R842" s="13"/>
      <c r="S842" s="13"/>
      <c r="T842" s="13"/>
      <c r="U842" s="13"/>
      <c r="V842" s="13"/>
      <c r="AA842" s="13"/>
      <c r="AB842" s="13"/>
    </row>
    <row r="843" spans="3:28" ht="13.5">
      <c r="C843" s="18"/>
      <c r="D843" s="15"/>
      <c r="E843" s="15"/>
      <c r="F843" s="15"/>
      <c r="G843" s="18"/>
      <c r="H843" s="18"/>
      <c r="I843" s="18"/>
      <c r="J843" s="18"/>
      <c r="K843" s="18"/>
      <c r="L843" s="18"/>
      <c r="M843" s="18"/>
      <c r="N843" s="18"/>
      <c r="O843" s="18"/>
      <c r="P843" s="18"/>
      <c r="Q843" s="13"/>
      <c r="R843" s="13"/>
      <c r="S843" s="13"/>
      <c r="T843" s="13"/>
      <c r="U843" s="13"/>
      <c r="V843" s="13"/>
      <c r="AA843" s="13"/>
      <c r="AB843" s="13"/>
    </row>
    <row r="844" spans="3:28" ht="13.5">
      <c r="C844" s="18"/>
      <c r="D844" s="15"/>
      <c r="E844" s="15"/>
      <c r="F844" s="15"/>
      <c r="G844" s="18"/>
      <c r="H844" s="18"/>
      <c r="I844" s="18"/>
      <c r="J844" s="18"/>
      <c r="K844" s="18"/>
      <c r="L844" s="18"/>
      <c r="M844" s="18"/>
      <c r="N844" s="18"/>
      <c r="O844" s="18"/>
      <c r="P844" s="18"/>
      <c r="Q844" s="13"/>
      <c r="R844" s="13"/>
      <c r="S844" s="13"/>
      <c r="T844" s="13"/>
      <c r="U844" s="13"/>
      <c r="V844" s="13"/>
      <c r="AA844" s="13"/>
      <c r="AB844" s="13"/>
    </row>
    <row r="845" spans="3:28" ht="13.5">
      <c r="C845" s="18"/>
      <c r="D845" s="15"/>
      <c r="E845" s="15"/>
      <c r="F845" s="15"/>
      <c r="G845" s="18"/>
      <c r="H845" s="18"/>
      <c r="I845" s="18"/>
      <c r="J845" s="18"/>
      <c r="K845" s="18"/>
      <c r="L845" s="18"/>
      <c r="M845" s="18"/>
      <c r="N845" s="18"/>
      <c r="O845" s="18"/>
      <c r="P845" s="18"/>
      <c r="Q845" s="13"/>
      <c r="R845" s="13"/>
      <c r="S845" s="13"/>
      <c r="T845" s="13"/>
      <c r="U845" s="13"/>
      <c r="V845" s="13"/>
      <c r="AA845" s="13"/>
      <c r="AB845" s="13"/>
    </row>
    <row r="846" spans="3:28" ht="13.5">
      <c r="C846" s="18"/>
      <c r="D846" s="15"/>
      <c r="E846" s="15"/>
      <c r="F846" s="15"/>
      <c r="G846" s="18"/>
      <c r="H846" s="18"/>
      <c r="I846" s="18"/>
      <c r="J846" s="18"/>
      <c r="K846" s="18"/>
      <c r="L846" s="18"/>
      <c r="M846" s="18"/>
      <c r="N846" s="18"/>
      <c r="O846" s="18"/>
      <c r="P846" s="18"/>
      <c r="Q846" s="13"/>
      <c r="R846" s="13"/>
      <c r="S846" s="13"/>
      <c r="T846" s="13"/>
      <c r="U846" s="13"/>
      <c r="V846" s="13"/>
      <c r="AA846" s="13"/>
      <c r="AB846" s="13"/>
    </row>
    <row r="847" spans="3:28" ht="13.5">
      <c r="C847" s="18"/>
      <c r="D847" s="15"/>
      <c r="E847" s="15"/>
      <c r="F847" s="15"/>
      <c r="G847" s="18"/>
      <c r="H847" s="18"/>
      <c r="I847" s="18"/>
      <c r="J847" s="18"/>
      <c r="K847" s="18"/>
      <c r="L847" s="18"/>
      <c r="M847" s="18"/>
      <c r="N847" s="18"/>
      <c r="O847" s="18"/>
      <c r="P847" s="18"/>
      <c r="Q847" s="13"/>
      <c r="R847" s="13"/>
      <c r="S847" s="13"/>
      <c r="T847" s="13"/>
      <c r="U847" s="13"/>
      <c r="V847" s="13"/>
      <c r="AA847" s="13"/>
      <c r="AB847" s="13"/>
    </row>
    <row r="848" spans="3:28" ht="13.5">
      <c r="C848" s="18"/>
      <c r="D848" s="15"/>
      <c r="E848" s="15"/>
      <c r="F848" s="15"/>
      <c r="G848" s="18"/>
      <c r="H848" s="18"/>
      <c r="I848" s="18"/>
      <c r="J848" s="18"/>
      <c r="K848" s="18"/>
      <c r="L848" s="18"/>
      <c r="M848" s="18"/>
      <c r="N848" s="18"/>
      <c r="O848" s="18"/>
      <c r="P848" s="18"/>
      <c r="Q848" s="13"/>
      <c r="R848" s="13"/>
      <c r="S848" s="13"/>
      <c r="T848" s="13"/>
      <c r="U848" s="13"/>
      <c r="V848" s="13"/>
      <c r="AA848" s="13"/>
      <c r="AB848" s="13"/>
    </row>
    <row r="849" spans="3:28" ht="13.5">
      <c r="C849" s="18"/>
      <c r="D849" s="15"/>
      <c r="E849" s="15"/>
      <c r="F849" s="15"/>
      <c r="G849" s="18"/>
      <c r="H849" s="18"/>
      <c r="I849" s="18"/>
      <c r="J849" s="18"/>
      <c r="K849" s="18"/>
      <c r="L849" s="18"/>
      <c r="M849" s="18"/>
      <c r="N849" s="18"/>
      <c r="O849" s="18"/>
      <c r="P849" s="18"/>
      <c r="Q849" s="13"/>
      <c r="R849" s="13"/>
      <c r="S849" s="13"/>
      <c r="T849" s="13"/>
      <c r="U849" s="13"/>
      <c r="V849" s="13"/>
      <c r="AA849" s="13"/>
      <c r="AB849" s="13"/>
    </row>
    <row r="850" spans="3:28" ht="13.5">
      <c r="C850" s="18"/>
      <c r="D850" s="15"/>
      <c r="E850" s="15"/>
      <c r="F850" s="15"/>
      <c r="G850" s="18"/>
      <c r="H850" s="18"/>
      <c r="I850" s="18"/>
      <c r="J850" s="18"/>
      <c r="K850" s="18"/>
      <c r="L850" s="18"/>
      <c r="M850" s="18"/>
      <c r="N850" s="18"/>
      <c r="O850" s="18"/>
      <c r="P850" s="18"/>
      <c r="Q850" s="13"/>
      <c r="R850" s="13"/>
      <c r="S850" s="13"/>
      <c r="T850" s="13"/>
      <c r="U850" s="13"/>
      <c r="V850" s="13"/>
      <c r="AA850" s="13"/>
      <c r="AB850" s="13"/>
    </row>
    <row r="851" spans="3:28" ht="13.5">
      <c r="C851" s="18"/>
      <c r="D851" s="15"/>
      <c r="E851" s="15"/>
      <c r="F851" s="15"/>
      <c r="G851" s="18"/>
      <c r="H851" s="18"/>
      <c r="I851" s="18"/>
      <c r="J851" s="18"/>
      <c r="K851" s="18"/>
      <c r="L851" s="18"/>
      <c r="M851" s="18"/>
      <c r="N851" s="18"/>
      <c r="O851" s="18"/>
      <c r="P851" s="18"/>
      <c r="Q851" s="13"/>
      <c r="R851" s="13"/>
      <c r="S851" s="13"/>
      <c r="T851" s="13"/>
      <c r="U851" s="13"/>
      <c r="V851" s="13"/>
      <c r="AA851" s="13"/>
      <c r="AB851" s="13"/>
    </row>
    <row r="852" spans="3:28" ht="13.5">
      <c r="C852" s="18"/>
      <c r="D852" s="15"/>
      <c r="E852" s="15"/>
      <c r="F852" s="15"/>
      <c r="G852" s="18"/>
      <c r="H852" s="18"/>
      <c r="I852" s="18"/>
      <c r="J852" s="18"/>
      <c r="K852" s="18"/>
      <c r="L852" s="18"/>
      <c r="M852" s="18"/>
      <c r="N852" s="18"/>
      <c r="O852" s="18"/>
      <c r="P852" s="18"/>
      <c r="Q852" s="13"/>
      <c r="R852" s="13"/>
      <c r="S852" s="13"/>
      <c r="T852" s="13"/>
      <c r="U852" s="13"/>
      <c r="V852" s="13"/>
      <c r="AA852" s="13"/>
      <c r="AB852" s="13"/>
    </row>
    <row r="853" spans="3:28" ht="13.5">
      <c r="C853" s="18"/>
      <c r="D853" s="15"/>
      <c r="E853" s="15"/>
      <c r="F853" s="15"/>
      <c r="G853" s="18"/>
      <c r="H853" s="18"/>
      <c r="I853" s="18"/>
      <c r="J853" s="18"/>
      <c r="K853" s="18"/>
      <c r="L853" s="18"/>
      <c r="M853" s="18"/>
      <c r="N853" s="18"/>
      <c r="O853" s="18"/>
      <c r="P853" s="18"/>
      <c r="Q853" s="13"/>
      <c r="R853" s="13"/>
      <c r="S853" s="13"/>
      <c r="T853" s="13"/>
      <c r="U853" s="13"/>
      <c r="V853" s="13"/>
      <c r="AA853" s="13"/>
      <c r="AB853" s="13"/>
    </row>
    <row r="854" spans="3:28" ht="13.5">
      <c r="C854" s="18"/>
      <c r="D854" s="15"/>
      <c r="E854" s="15"/>
      <c r="F854" s="15"/>
      <c r="G854" s="18"/>
      <c r="H854" s="18"/>
      <c r="I854" s="18"/>
      <c r="J854" s="18"/>
      <c r="K854" s="18"/>
      <c r="L854" s="18"/>
      <c r="M854" s="18"/>
      <c r="N854" s="18"/>
      <c r="O854" s="18"/>
      <c r="P854" s="18"/>
      <c r="Q854" s="13"/>
      <c r="R854" s="13"/>
      <c r="S854" s="13"/>
      <c r="T854" s="13"/>
      <c r="U854" s="13"/>
      <c r="V854" s="13"/>
      <c r="AA854" s="13"/>
      <c r="AB854" s="13"/>
    </row>
    <row r="855" spans="3:28" ht="13.5">
      <c r="C855" s="18"/>
      <c r="D855" s="15"/>
      <c r="E855" s="15"/>
      <c r="F855" s="15"/>
      <c r="G855" s="18"/>
      <c r="H855" s="18"/>
      <c r="I855" s="18"/>
      <c r="J855" s="18"/>
      <c r="K855" s="18"/>
      <c r="L855" s="18"/>
      <c r="M855" s="18"/>
      <c r="N855" s="18"/>
      <c r="O855" s="18"/>
      <c r="P855" s="18"/>
      <c r="Q855" s="13"/>
      <c r="R855" s="13"/>
      <c r="S855" s="13"/>
      <c r="T855" s="13"/>
      <c r="U855" s="13"/>
      <c r="V855" s="13"/>
      <c r="AA855" s="13"/>
      <c r="AB855" s="13"/>
    </row>
    <row r="856" spans="3:28" ht="13.5">
      <c r="C856" s="18"/>
      <c r="D856" s="15"/>
      <c r="E856" s="15"/>
      <c r="F856" s="15"/>
      <c r="G856" s="18"/>
      <c r="H856" s="18"/>
      <c r="I856" s="18"/>
      <c r="J856" s="18"/>
      <c r="K856" s="18"/>
      <c r="L856" s="18"/>
      <c r="M856" s="18"/>
      <c r="N856" s="18"/>
      <c r="O856" s="18"/>
      <c r="P856" s="18"/>
      <c r="Q856" s="13"/>
      <c r="R856" s="13"/>
      <c r="S856" s="13"/>
      <c r="T856" s="13"/>
      <c r="U856" s="13"/>
      <c r="V856" s="13"/>
      <c r="AA856" s="13"/>
      <c r="AB856" s="13"/>
    </row>
    <row r="857" spans="3:28" ht="13.5">
      <c r="C857" s="18"/>
      <c r="D857" s="15"/>
      <c r="E857" s="15"/>
      <c r="F857" s="15"/>
      <c r="G857" s="18"/>
      <c r="H857" s="18"/>
      <c r="I857" s="18"/>
      <c r="J857" s="18"/>
      <c r="K857" s="18"/>
      <c r="L857" s="18"/>
      <c r="M857" s="18"/>
      <c r="N857" s="18"/>
      <c r="O857" s="18"/>
      <c r="P857" s="18"/>
      <c r="Q857" s="13"/>
      <c r="R857" s="13"/>
      <c r="S857" s="13"/>
      <c r="T857" s="13"/>
      <c r="U857" s="13"/>
      <c r="V857" s="13"/>
      <c r="AA857" s="13"/>
      <c r="AB857" s="13"/>
    </row>
    <row r="858" spans="3:28" ht="13.5">
      <c r="C858" s="18"/>
      <c r="D858" s="15"/>
      <c r="E858" s="15"/>
      <c r="F858" s="15"/>
      <c r="G858" s="18"/>
      <c r="H858" s="18"/>
      <c r="I858" s="18"/>
      <c r="J858" s="18"/>
      <c r="K858" s="18"/>
      <c r="L858" s="18"/>
      <c r="M858" s="18"/>
      <c r="N858" s="18"/>
      <c r="O858" s="18"/>
      <c r="P858" s="18"/>
      <c r="Q858" s="13"/>
      <c r="R858" s="13"/>
      <c r="S858" s="13"/>
      <c r="T858" s="13"/>
      <c r="U858" s="13"/>
      <c r="V858" s="13"/>
      <c r="AA858" s="13"/>
      <c r="AB858" s="13"/>
    </row>
    <row r="859" spans="3:28" ht="13.5">
      <c r="C859" s="18"/>
      <c r="D859" s="15"/>
      <c r="E859" s="15"/>
      <c r="F859" s="15"/>
      <c r="G859" s="18"/>
      <c r="H859" s="18"/>
      <c r="I859" s="18"/>
      <c r="J859" s="18"/>
      <c r="K859" s="18"/>
      <c r="L859" s="18"/>
      <c r="M859" s="18"/>
      <c r="N859" s="18"/>
      <c r="O859" s="18"/>
      <c r="P859" s="18"/>
      <c r="Q859" s="13"/>
      <c r="R859" s="13"/>
      <c r="S859" s="13"/>
      <c r="T859" s="13"/>
      <c r="U859" s="13"/>
      <c r="V859" s="13"/>
      <c r="AA859" s="13"/>
      <c r="AB859" s="13"/>
    </row>
    <row r="860" spans="3:28" ht="13.5">
      <c r="C860" s="18"/>
      <c r="D860" s="15"/>
      <c r="E860" s="15"/>
      <c r="F860" s="15"/>
      <c r="G860" s="18"/>
      <c r="H860" s="18"/>
      <c r="I860" s="18"/>
      <c r="J860" s="18"/>
      <c r="K860" s="18"/>
      <c r="L860" s="18"/>
      <c r="M860" s="18"/>
      <c r="N860" s="18"/>
      <c r="O860" s="18"/>
      <c r="P860" s="18"/>
      <c r="Q860" s="13"/>
      <c r="R860" s="13"/>
      <c r="S860" s="13"/>
      <c r="T860" s="13"/>
      <c r="U860" s="13"/>
      <c r="V860" s="13"/>
      <c r="AA860" s="13"/>
      <c r="AB860" s="13"/>
    </row>
    <row r="861" spans="3:28" ht="13.5">
      <c r="C861" s="18"/>
      <c r="D861" s="15"/>
      <c r="E861" s="15"/>
      <c r="F861" s="15"/>
      <c r="G861" s="18"/>
      <c r="H861" s="18"/>
      <c r="I861" s="18"/>
      <c r="J861" s="18"/>
      <c r="K861" s="18"/>
      <c r="L861" s="18"/>
      <c r="M861" s="18"/>
      <c r="N861" s="18"/>
      <c r="O861" s="18"/>
      <c r="P861" s="18"/>
      <c r="Q861" s="13"/>
      <c r="R861" s="13"/>
      <c r="S861" s="13"/>
      <c r="T861" s="13"/>
      <c r="U861" s="13"/>
      <c r="V861" s="13"/>
      <c r="AA861" s="13"/>
      <c r="AB861" s="13"/>
    </row>
    <row r="862" spans="3:28" ht="13.5">
      <c r="C862" s="18"/>
      <c r="D862" s="15"/>
      <c r="E862" s="15"/>
      <c r="F862" s="15"/>
      <c r="G862" s="18"/>
      <c r="H862" s="18"/>
      <c r="I862" s="18"/>
      <c r="J862" s="18"/>
      <c r="K862" s="18"/>
      <c r="L862" s="18"/>
      <c r="M862" s="18"/>
      <c r="N862" s="18"/>
      <c r="O862" s="18"/>
      <c r="P862" s="18"/>
      <c r="Q862" s="13"/>
      <c r="R862" s="13"/>
      <c r="S862" s="13"/>
      <c r="T862" s="13"/>
      <c r="U862" s="13"/>
      <c r="V862" s="13"/>
      <c r="AA862" s="13"/>
      <c r="AB862" s="13"/>
    </row>
    <row r="863" spans="3:28" ht="13.5">
      <c r="C863" s="18"/>
      <c r="D863" s="15"/>
      <c r="E863" s="15"/>
      <c r="F863" s="15"/>
      <c r="G863" s="18"/>
      <c r="H863" s="18"/>
      <c r="I863" s="18"/>
      <c r="J863" s="18"/>
      <c r="K863" s="18"/>
      <c r="L863" s="18"/>
      <c r="M863" s="18"/>
      <c r="N863" s="18"/>
      <c r="O863" s="18"/>
      <c r="P863" s="18"/>
      <c r="Q863" s="13"/>
      <c r="R863" s="13"/>
      <c r="S863" s="13"/>
      <c r="T863" s="13"/>
      <c r="U863" s="13"/>
      <c r="V863" s="13"/>
      <c r="AA863" s="13"/>
      <c r="AB863" s="13"/>
    </row>
    <row r="864" spans="3:28" ht="13.5">
      <c r="C864" s="18"/>
      <c r="D864" s="15"/>
      <c r="E864" s="15"/>
      <c r="F864" s="15"/>
      <c r="G864" s="18"/>
      <c r="H864" s="18"/>
      <c r="I864" s="18"/>
      <c r="J864" s="18"/>
      <c r="K864" s="18"/>
      <c r="L864" s="18"/>
      <c r="M864" s="18"/>
      <c r="N864" s="18"/>
      <c r="O864" s="18"/>
      <c r="P864" s="18"/>
      <c r="Q864" s="13"/>
      <c r="R864" s="13"/>
      <c r="S864" s="13"/>
      <c r="T864" s="13"/>
      <c r="U864" s="13"/>
      <c r="V864" s="13"/>
      <c r="AA864" s="13"/>
      <c r="AB864" s="13"/>
    </row>
    <row r="865" spans="3:28" ht="13.5">
      <c r="C865" s="18"/>
      <c r="D865" s="15"/>
      <c r="E865" s="15"/>
      <c r="F865" s="15"/>
      <c r="G865" s="18"/>
      <c r="H865" s="18"/>
      <c r="I865" s="18"/>
      <c r="J865" s="18"/>
      <c r="K865" s="18"/>
      <c r="L865" s="18"/>
      <c r="M865" s="18"/>
      <c r="N865" s="18"/>
      <c r="O865" s="18"/>
      <c r="P865" s="18"/>
      <c r="Q865" s="13"/>
      <c r="R865" s="13"/>
      <c r="S865" s="13"/>
      <c r="T865" s="13"/>
      <c r="U865" s="13"/>
      <c r="V865" s="13"/>
      <c r="AA865" s="13"/>
      <c r="AB865" s="13"/>
    </row>
    <row r="866" spans="3:28" ht="13.5">
      <c r="C866" s="18"/>
      <c r="D866" s="15"/>
      <c r="E866" s="15"/>
      <c r="F866" s="15"/>
      <c r="G866" s="18"/>
      <c r="H866" s="18"/>
      <c r="I866" s="18"/>
      <c r="J866" s="18"/>
      <c r="K866" s="18"/>
      <c r="L866" s="18"/>
      <c r="M866" s="18"/>
      <c r="N866" s="18"/>
      <c r="O866" s="18"/>
      <c r="P866" s="18"/>
      <c r="Q866" s="13"/>
      <c r="R866" s="13"/>
      <c r="S866" s="13"/>
      <c r="T866" s="13"/>
      <c r="U866" s="13"/>
      <c r="V866" s="13"/>
      <c r="AA866" s="13"/>
      <c r="AB866" s="13"/>
    </row>
    <row r="867" spans="3:28" ht="13.5">
      <c r="C867" s="18"/>
      <c r="D867" s="15"/>
      <c r="E867" s="15"/>
      <c r="F867" s="15"/>
      <c r="G867" s="18"/>
      <c r="H867" s="18"/>
      <c r="I867" s="18"/>
      <c r="J867" s="18"/>
      <c r="K867" s="18"/>
      <c r="L867" s="18"/>
      <c r="M867" s="18"/>
      <c r="N867" s="18"/>
      <c r="O867" s="18"/>
      <c r="P867" s="18"/>
      <c r="Q867" s="13"/>
      <c r="R867" s="13"/>
      <c r="S867" s="13"/>
      <c r="T867" s="13"/>
      <c r="U867" s="13"/>
      <c r="V867" s="13"/>
      <c r="AA867" s="13"/>
      <c r="AB867" s="13"/>
    </row>
    <row r="868" spans="3:28" ht="13.5">
      <c r="C868" s="18"/>
      <c r="D868" s="15"/>
      <c r="E868" s="15"/>
      <c r="F868" s="15"/>
      <c r="G868" s="18"/>
      <c r="H868" s="18"/>
      <c r="I868" s="18"/>
      <c r="J868" s="18"/>
      <c r="K868" s="18"/>
      <c r="L868" s="18"/>
      <c r="M868" s="18"/>
      <c r="N868" s="18"/>
      <c r="O868" s="18"/>
      <c r="P868" s="18"/>
      <c r="Q868" s="13"/>
      <c r="R868" s="13"/>
      <c r="S868" s="13"/>
      <c r="T868" s="13"/>
      <c r="U868" s="13"/>
      <c r="V868" s="13"/>
      <c r="AA868" s="13"/>
      <c r="AB868" s="13"/>
    </row>
    <row r="869" spans="3:28" ht="13.5">
      <c r="C869" s="18"/>
      <c r="D869" s="15"/>
      <c r="E869" s="15"/>
      <c r="F869" s="15"/>
      <c r="G869" s="18"/>
      <c r="H869" s="18"/>
      <c r="I869" s="18"/>
      <c r="J869" s="18"/>
      <c r="K869" s="18"/>
      <c r="L869" s="18"/>
      <c r="M869" s="18"/>
      <c r="N869" s="18"/>
      <c r="O869" s="18"/>
      <c r="P869" s="18"/>
      <c r="Q869" s="13"/>
      <c r="R869" s="13"/>
      <c r="S869" s="13"/>
      <c r="T869" s="13"/>
      <c r="U869" s="13"/>
      <c r="V869" s="13"/>
      <c r="AA869" s="13"/>
      <c r="AB869" s="13"/>
    </row>
    <row r="870" spans="3:28" ht="13.5">
      <c r="C870" s="18"/>
      <c r="D870" s="15"/>
      <c r="E870" s="15"/>
      <c r="F870" s="15"/>
      <c r="G870" s="18"/>
      <c r="H870" s="18"/>
      <c r="I870" s="18"/>
      <c r="J870" s="18"/>
      <c r="K870" s="18"/>
      <c r="L870" s="18"/>
      <c r="M870" s="18"/>
      <c r="N870" s="18"/>
      <c r="O870" s="18"/>
      <c r="P870" s="18"/>
      <c r="Q870" s="13"/>
      <c r="R870" s="13"/>
      <c r="S870" s="13"/>
      <c r="T870" s="13"/>
      <c r="U870" s="13"/>
      <c r="V870" s="13"/>
      <c r="AA870" s="13"/>
      <c r="AB870" s="13"/>
    </row>
    <row r="871" spans="3:28" ht="13.5">
      <c r="C871" s="18"/>
      <c r="D871" s="15"/>
      <c r="E871" s="15"/>
      <c r="F871" s="15"/>
      <c r="G871" s="18"/>
      <c r="H871" s="18"/>
      <c r="I871" s="18"/>
      <c r="J871" s="18"/>
      <c r="K871" s="18"/>
      <c r="L871" s="18"/>
      <c r="M871" s="18"/>
      <c r="N871" s="18"/>
      <c r="O871" s="18"/>
      <c r="P871" s="18"/>
      <c r="Q871" s="13"/>
      <c r="R871" s="13"/>
      <c r="S871" s="13"/>
      <c r="T871" s="13"/>
      <c r="U871" s="13"/>
      <c r="V871" s="13"/>
      <c r="AA871" s="13"/>
      <c r="AB871" s="13"/>
    </row>
    <row r="872" spans="3:28" ht="13.5">
      <c r="C872" s="18"/>
      <c r="D872" s="15"/>
      <c r="E872" s="15"/>
      <c r="F872" s="15"/>
      <c r="G872" s="18"/>
      <c r="H872" s="18"/>
      <c r="I872" s="18"/>
      <c r="J872" s="18"/>
      <c r="K872" s="18"/>
      <c r="L872" s="18"/>
      <c r="M872" s="18"/>
      <c r="N872" s="18"/>
      <c r="O872" s="18"/>
      <c r="P872" s="18"/>
      <c r="Q872" s="13"/>
      <c r="R872" s="13"/>
      <c r="S872" s="13"/>
      <c r="T872" s="13"/>
      <c r="U872" s="13"/>
      <c r="V872" s="13"/>
      <c r="AA872" s="13"/>
      <c r="AB872" s="13"/>
    </row>
    <row r="873" spans="3:28" ht="13.5">
      <c r="C873" s="18"/>
      <c r="D873" s="15"/>
      <c r="E873" s="15"/>
      <c r="F873" s="15"/>
      <c r="G873" s="18"/>
      <c r="H873" s="18"/>
      <c r="I873" s="18"/>
      <c r="J873" s="18"/>
      <c r="K873" s="18"/>
      <c r="L873" s="18"/>
      <c r="M873" s="18"/>
      <c r="N873" s="18"/>
      <c r="O873" s="18"/>
      <c r="P873" s="18"/>
      <c r="Q873" s="13"/>
      <c r="R873" s="13"/>
      <c r="S873" s="13"/>
      <c r="T873" s="13"/>
      <c r="U873" s="13"/>
      <c r="V873" s="13"/>
      <c r="AA873" s="13"/>
      <c r="AB873" s="13"/>
    </row>
    <row r="874" spans="3:28" ht="13.5">
      <c r="C874" s="18"/>
      <c r="D874" s="15"/>
      <c r="E874" s="15"/>
      <c r="F874" s="15"/>
      <c r="G874" s="18"/>
      <c r="H874" s="18"/>
      <c r="I874" s="18"/>
      <c r="J874" s="18"/>
      <c r="K874" s="18"/>
      <c r="L874" s="18"/>
      <c r="M874" s="18"/>
      <c r="N874" s="18"/>
      <c r="O874" s="18"/>
      <c r="P874" s="18"/>
      <c r="Q874" s="13"/>
      <c r="R874" s="13"/>
      <c r="S874" s="13"/>
      <c r="T874" s="13"/>
      <c r="U874" s="13"/>
      <c r="V874" s="13"/>
      <c r="AA874" s="13"/>
      <c r="AB874" s="13"/>
    </row>
    <row r="875" spans="3:28" ht="13.5">
      <c r="C875" s="18"/>
      <c r="D875" s="15"/>
      <c r="E875" s="15"/>
      <c r="F875" s="15"/>
      <c r="G875" s="18"/>
      <c r="H875" s="18"/>
      <c r="I875" s="18"/>
      <c r="J875" s="18"/>
      <c r="K875" s="18"/>
      <c r="L875" s="18"/>
      <c r="M875" s="18"/>
      <c r="N875" s="18"/>
      <c r="O875" s="18"/>
      <c r="P875" s="18"/>
      <c r="Q875" s="13"/>
      <c r="R875" s="13"/>
      <c r="S875" s="13"/>
      <c r="T875" s="13"/>
      <c r="U875" s="13"/>
      <c r="V875" s="13"/>
      <c r="AA875" s="13"/>
      <c r="AB875" s="13"/>
    </row>
    <row r="876" spans="3:28" ht="13.5">
      <c r="C876" s="18"/>
      <c r="D876" s="15"/>
      <c r="E876" s="15"/>
      <c r="F876" s="15"/>
      <c r="G876" s="18"/>
      <c r="H876" s="18"/>
      <c r="I876" s="18"/>
      <c r="J876" s="18"/>
      <c r="K876" s="18"/>
      <c r="L876" s="18"/>
      <c r="M876" s="18"/>
      <c r="N876" s="18"/>
      <c r="O876" s="18"/>
      <c r="P876" s="18"/>
      <c r="Q876" s="13"/>
      <c r="R876" s="13"/>
      <c r="S876" s="13"/>
      <c r="T876" s="13"/>
      <c r="U876" s="13"/>
      <c r="V876" s="13"/>
      <c r="AA876" s="13"/>
      <c r="AB876" s="13"/>
    </row>
    <row r="877" spans="3:28" ht="13.5">
      <c r="C877" s="18"/>
      <c r="D877" s="15"/>
      <c r="E877" s="15"/>
      <c r="F877" s="15"/>
      <c r="G877" s="18"/>
      <c r="H877" s="18"/>
      <c r="I877" s="18"/>
      <c r="J877" s="18"/>
      <c r="K877" s="18"/>
      <c r="L877" s="18"/>
      <c r="M877" s="18"/>
      <c r="N877" s="18"/>
      <c r="O877" s="18"/>
      <c r="P877" s="18"/>
      <c r="Q877" s="13"/>
      <c r="R877" s="13"/>
      <c r="S877" s="13"/>
      <c r="T877" s="13"/>
      <c r="U877" s="13"/>
      <c r="V877" s="13"/>
      <c r="AA877" s="13"/>
      <c r="AB877" s="13"/>
    </row>
    <row r="878" spans="3:28" ht="13.5">
      <c r="C878" s="18"/>
      <c r="D878" s="15"/>
      <c r="E878" s="15"/>
      <c r="F878" s="15"/>
      <c r="G878" s="18"/>
      <c r="H878" s="18"/>
      <c r="I878" s="18"/>
      <c r="J878" s="18"/>
      <c r="K878" s="18"/>
      <c r="L878" s="18"/>
      <c r="M878" s="18"/>
      <c r="N878" s="18"/>
      <c r="O878" s="18"/>
      <c r="P878" s="18"/>
      <c r="Q878" s="13"/>
      <c r="R878" s="13"/>
      <c r="S878" s="13"/>
      <c r="T878" s="13"/>
      <c r="U878" s="13"/>
      <c r="V878" s="13"/>
      <c r="AA878" s="13"/>
      <c r="AB878" s="13"/>
    </row>
    <row r="879" spans="3:28" ht="13.5">
      <c r="C879" s="18"/>
      <c r="D879" s="15"/>
      <c r="E879" s="15"/>
      <c r="F879" s="15"/>
      <c r="G879" s="18"/>
      <c r="H879" s="18"/>
      <c r="I879" s="18"/>
      <c r="J879" s="18"/>
      <c r="K879" s="18"/>
      <c r="L879" s="18"/>
      <c r="M879" s="18"/>
      <c r="N879" s="18"/>
      <c r="O879" s="18"/>
      <c r="P879" s="18"/>
      <c r="Q879" s="13"/>
      <c r="R879" s="13"/>
      <c r="S879" s="13"/>
      <c r="T879" s="13"/>
      <c r="U879" s="13"/>
      <c r="V879" s="13"/>
      <c r="AA879" s="13"/>
      <c r="AB879" s="13"/>
    </row>
    <row r="880" spans="3:28" ht="13.5">
      <c r="C880" s="18"/>
      <c r="D880" s="15"/>
      <c r="E880" s="15"/>
      <c r="F880" s="15"/>
      <c r="G880" s="18"/>
      <c r="H880" s="18"/>
      <c r="I880" s="18"/>
      <c r="J880" s="18"/>
      <c r="K880" s="18"/>
      <c r="L880" s="18"/>
      <c r="M880" s="18"/>
      <c r="N880" s="18"/>
      <c r="O880" s="18"/>
      <c r="P880" s="18"/>
      <c r="Q880" s="13"/>
      <c r="R880" s="13"/>
      <c r="S880" s="13"/>
      <c r="T880" s="13"/>
      <c r="U880" s="13"/>
      <c r="V880" s="13"/>
      <c r="AA880" s="13"/>
      <c r="AB880" s="13"/>
    </row>
    <row r="881" spans="3:28" ht="13.5">
      <c r="C881" s="18"/>
      <c r="D881" s="15"/>
      <c r="E881" s="15"/>
      <c r="F881" s="15"/>
      <c r="G881" s="18"/>
      <c r="H881" s="18"/>
      <c r="I881" s="18"/>
      <c r="J881" s="18"/>
      <c r="K881" s="18"/>
      <c r="L881" s="18"/>
      <c r="M881" s="18"/>
      <c r="N881" s="18"/>
      <c r="O881" s="18"/>
      <c r="P881" s="18"/>
      <c r="Q881" s="13"/>
      <c r="R881" s="13"/>
      <c r="S881" s="13"/>
      <c r="T881" s="13"/>
      <c r="U881" s="13"/>
      <c r="V881" s="13"/>
      <c r="AA881" s="13"/>
      <c r="AB881" s="13"/>
    </row>
    <row r="882" spans="3:28" ht="13.5">
      <c r="C882" s="18"/>
      <c r="D882" s="15"/>
      <c r="E882" s="15"/>
      <c r="F882" s="15"/>
      <c r="G882" s="18"/>
      <c r="H882" s="18"/>
      <c r="I882" s="18"/>
      <c r="J882" s="18"/>
      <c r="K882" s="18"/>
      <c r="L882" s="18"/>
      <c r="M882" s="18"/>
      <c r="N882" s="18"/>
      <c r="O882" s="18"/>
      <c r="P882" s="18"/>
      <c r="Q882" s="13"/>
      <c r="R882" s="13"/>
      <c r="S882" s="13"/>
      <c r="T882" s="13"/>
      <c r="U882" s="13"/>
      <c r="V882" s="13"/>
      <c r="AA882" s="13"/>
      <c r="AB882" s="13"/>
    </row>
    <row r="883" spans="3:28" ht="13.5">
      <c r="C883" s="18"/>
      <c r="D883" s="15"/>
      <c r="E883" s="15"/>
      <c r="F883" s="15"/>
      <c r="G883" s="18"/>
      <c r="H883" s="18"/>
      <c r="I883" s="18"/>
      <c r="J883" s="18"/>
      <c r="K883" s="18"/>
      <c r="L883" s="18"/>
      <c r="M883" s="18"/>
      <c r="N883" s="18"/>
      <c r="O883" s="18"/>
      <c r="P883" s="18"/>
      <c r="Q883" s="13"/>
      <c r="R883" s="13"/>
      <c r="S883" s="13"/>
      <c r="T883" s="13"/>
      <c r="U883" s="13"/>
      <c r="V883" s="13"/>
      <c r="AA883" s="13"/>
      <c r="AB883" s="13"/>
    </row>
    <row r="884" spans="3:28" ht="13.5">
      <c r="C884" s="18"/>
      <c r="D884" s="15"/>
      <c r="E884" s="15"/>
      <c r="F884" s="15"/>
      <c r="G884" s="18"/>
      <c r="H884" s="18"/>
      <c r="I884" s="18"/>
      <c r="J884" s="18"/>
      <c r="K884" s="18"/>
      <c r="L884" s="18"/>
      <c r="M884" s="18"/>
      <c r="N884" s="18"/>
      <c r="O884" s="18"/>
      <c r="P884" s="18"/>
      <c r="Q884" s="13"/>
      <c r="R884" s="13"/>
      <c r="S884" s="13"/>
      <c r="T884" s="13"/>
      <c r="U884" s="13"/>
      <c r="V884" s="13"/>
      <c r="AA884" s="13"/>
      <c r="AB884" s="13"/>
    </row>
    <row r="885" spans="3:28" ht="13.5">
      <c r="C885" s="18"/>
      <c r="D885" s="15"/>
      <c r="E885" s="15"/>
      <c r="F885" s="15"/>
      <c r="G885" s="18"/>
      <c r="H885" s="18"/>
      <c r="I885" s="18"/>
      <c r="J885" s="18"/>
      <c r="K885" s="18"/>
      <c r="L885" s="18"/>
      <c r="M885" s="18"/>
      <c r="N885" s="18"/>
      <c r="O885" s="18"/>
      <c r="P885" s="18"/>
      <c r="Q885" s="13"/>
      <c r="R885" s="13"/>
      <c r="S885" s="13"/>
      <c r="T885" s="13"/>
      <c r="U885" s="13"/>
      <c r="V885" s="13"/>
      <c r="AA885" s="13"/>
      <c r="AB885" s="13"/>
    </row>
    <row r="886" spans="3:28" ht="13.5">
      <c r="C886" s="18"/>
      <c r="D886" s="15"/>
      <c r="E886" s="15"/>
      <c r="F886" s="15"/>
      <c r="G886" s="18"/>
      <c r="H886" s="18"/>
      <c r="I886" s="18"/>
      <c r="J886" s="18"/>
      <c r="K886" s="18"/>
      <c r="L886" s="18"/>
      <c r="M886" s="18"/>
      <c r="N886" s="18"/>
      <c r="O886" s="18"/>
      <c r="P886" s="18"/>
      <c r="Q886" s="13"/>
      <c r="R886" s="13"/>
      <c r="S886" s="13"/>
      <c r="T886" s="13"/>
      <c r="U886" s="13"/>
      <c r="V886" s="13"/>
      <c r="AA886" s="13"/>
      <c r="AB886" s="13"/>
    </row>
    <row r="887" spans="3:28" ht="13.5">
      <c r="C887" s="18"/>
      <c r="D887" s="15"/>
      <c r="E887" s="15"/>
      <c r="F887" s="15"/>
      <c r="G887" s="18"/>
      <c r="H887" s="18"/>
      <c r="I887" s="18"/>
      <c r="J887" s="18"/>
      <c r="K887" s="18"/>
      <c r="L887" s="18"/>
      <c r="M887" s="18"/>
      <c r="N887" s="18"/>
      <c r="O887" s="18"/>
      <c r="P887" s="18"/>
      <c r="Q887" s="13"/>
      <c r="R887" s="13"/>
      <c r="S887" s="13"/>
      <c r="T887" s="13"/>
      <c r="U887" s="13"/>
      <c r="V887" s="13"/>
      <c r="AA887" s="13"/>
      <c r="AB887" s="13"/>
    </row>
    <row r="888" spans="3:28" ht="13.5">
      <c r="C888" s="18"/>
      <c r="D888" s="15"/>
      <c r="E888" s="15"/>
      <c r="F888" s="15"/>
      <c r="G888" s="18"/>
      <c r="H888" s="18"/>
      <c r="I888" s="18"/>
      <c r="J888" s="18"/>
      <c r="K888" s="18"/>
      <c r="L888" s="18"/>
      <c r="M888" s="18"/>
      <c r="N888" s="18"/>
      <c r="O888" s="18"/>
      <c r="P888" s="18"/>
      <c r="Q888" s="13"/>
      <c r="R888" s="13"/>
      <c r="S888" s="13"/>
      <c r="T888" s="13"/>
      <c r="U888" s="13"/>
      <c r="V888" s="13"/>
      <c r="AA888" s="13"/>
      <c r="AB888" s="13"/>
    </row>
    <row r="889" spans="3:28" ht="13.5">
      <c r="C889" s="18"/>
      <c r="D889" s="15"/>
      <c r="E889" s="15"/>
      <c r="F889" s="15"/>
      <c r="G889" s="18"/>
      <c r="H889" s="18"/>
      <c r="I889" s="18"/>
      <c r="J889" s="18"/>
      <c r="K889" s="18"/>
      <c r="L889" s="18"/>
      <c r="M889" s="18"/>
      <c r="N889" s="18"/>
      <c r="O889" s="18"/>
      <c r="P889" s="18"/>
      <c r="Q889" s="13"/>
      <c r="R889" s="13"/>
      <c r="S889" s="13"/>
      <c r="T889" s="13"/>
      <c r="U889" s="13"/>
      <c r="V889" s="13"/>
      <c r="AA889" s="13"/>
      <c r="AB889" s="13"/>
    </row>
    <row r="890" spans="3:28" ht="13.5">
      <c r="C890" s="18"/>
      <c r="D890" s="15"/>
      <c r="E890" s="15"/>
      <c r="F890" s="15"/>
      <c r="G890" s="18"/>
      <c r="H890" s="18"/>
      <c r="I890" s="18"/>
      <c r="J890" s="18"/>
      <c r="K890" s="18"/>
      <c r="L890" s="18"/>
      <c r="M890" s="18"/>
      <c r="N890" s="18"/>
      <c r="O890" s="18"/>
      <c r="P890" s="18"/>
      <c r="Q890" s="13"/>
      <c r="R890" s="13"/>
      <c r="S890" s="13"/>
      <c r="T890" s="13"/>
      <c r="U890" s="13"/>
      <c r="V890" s="13"/>
      <c r="AA890" s="13"/>
      <c r="AB890" s="13"/>
    </row>
    <row r="891" spans="3:28" ht="13.5">
      <c r="C891" s="18"/>
      <c r="D891" s="15"/>
      <c r="E891" s="15"/>
      <c r="F891" s="15"/>
      <c r="G891" s="18"/>
      <c r="H891" s="18"/>
      <c r="I891" s="18"/>
      <c r="J891" s="18"/>
      <c r="K891" s="18"/>
      <c r="L891" s="18"/>
      <c r="M891" s="18"/>
      <c r="N891" s="18"/>
      <c r="O891" s="18"/>
      <c r="P891" s="18"/>
      <c r="Q891" s="13"/>
      <c r="R891" s="13"/>
      <c r="S891" s="13"/>
      <c r="T891" s="13"/>
      <c r="U891" s="13"/>
      <c r="V891" s="13"/>
      <c r="AA891" s="13"/>
      <c r="AB891" s="13"/>
    </row>
    <row r="892" spans="3:28" ht="13.5">
      <c r="C892" s="18"/>
      <c r="D892" s="15"/>
      <c r="E892" s="15"/>
      <c r="F892" s="15"/>
      <c r="G892" s="18"/>
      <c r="H892" s="18"/>
      <c r="I892" s="18"/>
      <c r="J892" s="18"/>
      <c r="K892" s="18"/>
      <c r="L892" s="18"/>
      <c r="M892" s="18"/>
      <c r="N892" s="18"/>
      <c r="O892" s="18"/>
      <c r="P892" s="18"/>
      <c r="Q892" s="13"/>
      <c r="R892" s="13"/>
      <c r="S892" s="13"/>
      <c r="T892" s="13"/>
      <c r="U892" s="13"/>
      <c r="V892" s="13"/>
      <c r="AA892" s="13"/>
      <c r="AB892" s="13"/>
    </row>
    <row r="893" spans="3:28" ht="13.5">
      <c r="C893" s="18"/>
      <c r="D893" s="15"/>
      <c r="E893" s="15"/>
      <c r="F893" s="15"/>
      <c r="G893" s="18"/>
      <c r="H893" s="18"/>
      <c r="I893" s="18"/>
      <c r="J893" s="18"/>
      <c r="K893" s="18"/>
      <c r="L893" s="18"/>
      <c r="M893" s="18"/>
      <c r="N893" s="18"/>
      <c r="O893" s="18"/>
      <c r="P893" s="18"/>
      <c r="Q893" s="13"/>
      <c r="R893" s="13"/>
      <c r="S893" s="13"/>
      <c r="T893" s="13"/>
      <c r="U893" s="13"/>
      <c r="V893" s="13"/>
      <c r="AA893" s="13"/>
      <c r="AB893" s="13"/>
    </row>
    <row r="894" spans="3:28" ht="13.5">
      <c r="C894" s="18"/>
      <c r="D894" s="15"/>
      <c r="E894" s="15"/>
      <c r="F894" s="15"/>
      <c r="G894" s="18"/>
      <c r="H894" s="18"/>
      <c r="I894" s="18"/>
      <c r="J894" s="18"/>
      <c r="K894" s="18"/>
      <c r="L894" s="18"/>
      <c r="M894" s="18"/>
      <c r="N894" s="18"/>
      <c r="O894" s="18"/>
      <c r="P894" s="18"/>
      <c r="Q894" s="13"/>
      <c r="R894" s="13"/>
      <c r="S894" s="13"/>
      <c r="T894" s="13"/>
      <c r="U894" s="13"/>
      <c r="V894" s="13"/>
      <c r="AA894" s="13"/>
      <c r="AB894" s="13"/>
    </row>
    <row r="895" spans="3:28" ht="13.5">
      <c r="C895" s="18"/>
      <c r="D895" s="15"/>
      <c r="E895" s="15"/>
      <c r="F895" s="15"/>
      <c r="G895" s="18"/>
      <c r="H895" s="18"/>
      <c r="I895" s="18"/>
      <c r="J895" s="18"/>
      <c r="K895" s="18"/>
      <c r="L895" s="18"/>
      <c r="M895" s="18"/>
      <c r="N895" s="18"/>
      <c r="O895" s="18"/>
      <c r="P895" s="18"/>
      <c r="Q895" s="13"/>
      <c r="R895" s="13"/>
      <c r="S895" s="13"/>
      <c r="T895" s="13"/>
      <c r="U895" s="13"/>
      <c r="V895" s="13"/>
      <c r="AA895" s="13"/>
      <c r="AB895" s="13"/>
    </row>
    <row r="896" spans="3:28" ht="13.5">
      <c r="C896" s="18"/>
      <c r="D896" s="15"/>
      <c r="E896" s="15"/>
      <c r="F896" s="15"/>
      <c r="G896" s="18"/>
      <c r="H896" s="18"/>
      <c r="I896" s="18"/>
      <c r="J896" s="18"/>
      <c r="K896" s="18"/>
      <c r="L896" s="18"/>
      <c r="M896" s="18"/>
      <c r="N896" s="18"/>
      <c r="O896" s="18"/>
      <c r="P896" s="18"/>
      <c r="Q896" s="13"/>
      <c r="R896" s="13"/>
      <c r="S896" s="13"/>
      <c r="T896" s="13"/>
      <c r="U896" s="13"/>
      <c r="V896" s="13"/>
      <c r="AA896" s="13"/>
      <c r="AB896" s="13"/>
    </row>
    <row r="897" spans="3:28" ht="13.5">
      <c r="C897" s="18"/>
      <c r="D897" s="15"/>
      <c r="E897" s="15"/>
      <c r="F897" s="15"/>
      <c r="G897" s="18"/>
      <c r="H897" s="18"/>
      <c r="I897" s="18"/>
      <c r="J897" s="18"/>
      <c r="K897" s="18"/>
      <c r="L897" s="18"/>
      <c r="M897" s="18"/>
      <c r="N897" s="18"/>
      <c r="O897" s="18"/>
      <c r="P897" s="18"/>
      <c r="Q897" s="13"/>
      <c r="R897" s="13"/>
      <c r="S897" s="13"/>
      <c r="T897" s="13"/>
      <c r="U897" s="13"/>
      <c r="V897" s="13"/>
      <c r="AA897" s="13"/>
      <c r="AB897" s="13"/>
    </row>
    <row r="898" spans="3:28" ht="13.5">
      <c r="C898" s="18"/>
      <c r="D898" s="15"/>
      <c r="E898" s="15"/>
      <c r="F898" s="15"/>
      <c r="G898" s="18"/>
      <c r="H898" s="18"/>
      <c r="I898" s="18"/>
      <c r="J898" s="18"/>
      <c r="K898" s="18"/>
      <c r="L898" s="18"/>
      <c r="M898" s="18"/>
      <c r="N898" s="18"/>
      <c r="O898" s="18"/>
      <c r="P898" s="18"/>
      <c r="Q898" s="13"/>
      <c r="R898" s="13"/>
      <c r="S898" s="13"/>
      <c r="T898" s="13"/>
      <c r="U898" s="13"/>
      <c r="V898" s="13"/>
      <c r="AA898" s="13"/>
      <c r="AB898" s="13"/>
    </row>
    <row r="899" spans="3:28" ht="13.5">
      <c r="C899" s="18"/>
      <c r="D899" s="15"/>
      <c r="E899" s="15"/>
      <c r="F899" s="15"/>
      <c r="G899" s="18"/>
      <c r="H899" s="18"/>
      <c r="I899" s="18"/>
      <c r="J899" s="18"/>
      <c r="K899" s="18"/>
      <c r="L899" s="18"/>
      <c r="M899" s="18"/>
      <c r="N899" s="18"/>
      <c r="O899" s="18"/>
      <c r="P899" s="18"/>
      <c r="Q899" s="13"/>
      <c r="R899" s="13"/>
      <c r="S899" s="13"/>
      <c r="T899" s="13"/>
      <c r="U899" s="13"/>
      <c r="V899" s="13"/>
      <c r="AA899" s="13"/>
      <c r="AB899" s="13"/>
    </row>
    <row r="900" spans="3:28" ht="13.5">
      <c r="C900" s="18"/>
      <c r="D900" s="15"/>
      <c r="E900" s="15"/>
      <c r="F900" s="15"/>
      <c r="G900" s="18"/>
      <c r="H900" s="18"/>
      <c r="I900" s="18"/>
      <c r="J900" s="18"/>
      <c r="K900" s="18"/>
      <c r="L900" s="18"/>
      <c r="M900" s="18"/>
      <c r="N900" s="18"/>
      <c r="O900" s="18"/>
      <c r="P900" s="18"/>
      <c r="Q900" s="13"/>
      <c r="R900" s="13"/>
      <c r="S900" s="13"/>
      <c r="T900" s="13"/>
      <c r="U900" s="13"/>
      <c r="V900" s="13"/>
      <c r="AA900" s="13"/>
      <c r="AB900" s="13"/>
    </row>
    <row r="901" spans="3:28" ht="13.5">
      <c r="C901" s="18"/>
      <c r="D901" s="15"/>
      <c r="E901" s="15"/>
      <c r="F901" s="15"/>
      <c r="G901" s="18"/>
      <c r="H901" s="18"/>
      <c r="I901" s="18"/>
      <c r="J901" s="18"/>
      <c r="K901" s="18"/>
      <c r="L901" s="18"/>
      <c r="M901" s="18"/>
      <c r="N901" s="18"/>
      <c r="O901" s="18"/>
      <c r="P901" s="18"/>
      <c r="Q901" s="13"/>
      <c r="R901" s="13"/>
      <c r="S901" s="13"/>
      <c r="T901" s="13"/>
      <c r="U901" s="13"/>
      <c r="V901" s="13"/>
      <c r="AA901" s="13"/>
      <c r="AB901" s="13"/>
    </row>
    <row r="902" spans="3:28" ht="13.5">
      <c r="C902" s="18"/>
      <c r="D902" s="15"/>
      <c r="E902" s="15"/>
      <c r="F902" s="15"/>
      <c r="G902" s="18"/>
      <c r="H902" s="18"/>
      <c r="I902" s="18"/>
      <c r="J902" s="18"/>
      <c r="K902" s="18"/>
      <c r="L902" s="18"/>
      <c r="M902" s="18"/>
      <c r="N902" s="18"/>
      <c r="O902" s="18"/>
      <c r="P902" s="18"/>
      <c r="Q902" s="13"/>
      <c r="R902" s="13"/>
      <c r="S902" s="13"/>
      <c r="T902" s="13"/>
      <c r="U902" s="13"/>
      <c r="V902" s="13"/>
      <c r="AA902" s="13"/>
      <c r="AB902" s="13"/>
    </row>
    <row r="903" spans="3:28" ht="13.5">
      <c r="C903" s="18"/>
      <c r="D903" s="15"/>
      <c r="E903" s="15"/>
      <c r="F903" s="15"/>
      <c r="G903" s="18"/>
      <c r="H903" s="18"/>
      <c r="I903" s="18"/>
      <c r="J903" s="18"/>
      <c r="K903" s="18"/>
      <c r="L903" s="18"/>
      <c r="M903" s="18"/>
      <c r="N903" s="18"/>
      <c r="O903" s="18"/>
      <c r="P903" s="18"/>
      <c r="Q903" s="13"/>
      <c r="R903" s="13"/>
      <c r="S903" s="13"/>
      <c r="T903" s="13"/>
      <c r="U903" s="13"/>
      <c r="V903" s="13"/>
      <c r="AA903" s="13"/>
      <c r="AB903" s="13"/>
    </row>
    <row r="904" spans="3:28" ht="13.5">
      <c r="C904" s="18"/>
      <c r="D904" s="15"/>
      <c r="E904" s="15"/>
      <c r="F904" s="15"/>
      <c r="G904" s="18"/>
      <c r="H904" s="18"/>
      <c r="I904" s="18"/>
      <c r="J904" s="18"/>
      <c r="K904" s="18"/>
      <c r="L904" s="18"/>
      <c r="M904" s="18"/>
      <c r="N904" s="18"/>
      <c r="O904" s="18"/>
      <c r="P904" s="18"/>
      <c r="Q904" s="13"/>
      <c r="R904" s="13"/>
      <c r="S904" s="13"/>
      <c r="T904" s="13"/>
      <c r="U904" s="13"/>
      <c r="V904" s="13"/>
      <c r="AA904" s="13"/>
      <c r="AB904" s="13"/>
    </row>
    <row r="905" spans="3:28" ht="13.5">
      <c r="C905" s="18"/>
      <c r="D905" s="15"/>
      <c r="E905" s="15"/>
      <c r="F905" s="15"/>
      <c r="G905" s="18"/>
      <c r="H905" s="18"/>
      <c r="I905" s="18"/>
      <c r="J905" s="18"/>
      <c r="K905" s="18"/>
      <c r="L905" s="18"/>
      <c r="M905" s="18"/>
      <c r="N905" s="18"/>
      <c r="O905" s="18"/>
      <c r="P905" s="18"/>
      <c r="Q905" s="13"/>
      <c r="R905" s="13"/>
      <c r="S905" s="13"/>
      <c r="T905" s="13"/>
      <c r="U905" s="13"/>
      <c r="V905" s="13"/>
      <c r="AA905" s="13"/>
      <c r="AB905" s="13"/>
    </row>
    <row r="906" spans="3:28" ht="13.5">
      <c r="C906" s="18"/>
      <c r="D906" s="15"/>
      <c r="E906" s="15"/>
      <c r="F906" s="15"/>
      <c r="G906" s="18"/>
      <c r="H906" s="18"/>
      <c r="I906" s="18"/>
      <c r="J906" s="18"/>
      <c r="K906" s="18"/>
      <c r="L906" s="18"/>
      <c r="M906" s="18"/>
      <c r="N906" s="18"/>
      <c r="O906" s="18"/>
      <c r="P906" s="18"/>
      <c r="Q906" s="13"/>
      <c r="R906" s="13"/>
      <c r="S906" s="13"/>
      <c r="T906" s="13"/>
      <c r="U906" s="13"/>
      <c r="V906" s="13"/>
      <c r="AA906" s="13"/>
      <c r="AB906" s="13"/>
    </row>
    <row r="907" spans="3:28" ht="13.5">
      <c r="C907" s="18"/>
      <c r="D907" s="15"/>
      <c r="E907" s="15"/>
      <c r="F907" s="15"/>
      <c r="G907" s="18"/>
      <c r="H907" s="18"/>
      <c r="I907" s="18"/>
      <c r="J907" s="18"/>
      <c r="K907" s="18"/>
      <c r="L907" s="18"/>
      <c r="M907" s="18"/>
      <c r="N907" s="18"/>
      <c r="O907" s="18"/>
      <c r="P907" s="18"/>
      <c r="Q907" s="13"/>
      <c r="R907" s="13"/>
      <c r="S907" s="13"/>
      <c r="T907" s="13"/>
      <c r="U907" s="13"/>
      <c r="V907" s="13"/>
      <c r="AA907" s="13"/>
      <c r="AB907" s="13"/>
    </row>
    <row r="908" spans="3:28" ht="13.5">
      <c r="C908" s="18"/>
      <c r="D908" s="15"/>
      <c r="E908" s="15"/>
      <c r="F908" s="15"/>
      <c r="G908" s="18"/>
      <c r="H908" s="18"/>
      <c r="I908" s="18"/>
      <c r="J908" s="18"/>
      <c r="K908" s="18"/>
      <c r="L908" s="18"/>
      <c r="M908" s="18"/>
      <c r="N908" s="18"/>
      <c r="O908" s="18"/>
      <c r="P908" s="18"/>
      <c r="Q908" s="13"/>
      <c r="R908" s="13"/>
      <c r="S908" s="13"/>
      <c r="T908" s="13"/>
      <c r="U908" s="13"/>
      <c r="V908" s="13"/>
      <c r="AA908" s="13"/>
      <c r="AB908" s="13"/>
    </row>
    <row r="909" spans="3:28" ht="13.5">
      <c r="C909" s="18"/>
      <c r="D909" s="15"/>
      <c r="E909" s="15"/>
      <c r="F909" s="15"/>
      <c r="G909" s="18"/>
      <c r="H909" s="18"/>
      <c r="I909" s="18"/>
      <c r="J909" s="18"/>
      <c r="K909" s="18"/>
      <c r="L909" s="18"/>
      <c r="M909" s="18"/>
      <c r="N909" s="18"/>
      <c r="O909" s="18"/>
      <c r="P909" s="18"/>
      <c r="Q909" s="13"/>
      <c r="R909" s="13"/>
      <c r="S909" s="13"/>
      <c r="T909" s="13"/>
      <c r="U909" s="13"/>
      <c r="V909" s="13"/>
      <c r="AA909" s="13"/>
      <c r="AB909" s="13"/>
    </row>
    <row r="910" spans="3:28" ht="13.5">
      <c r="C910" s="18"/>
      <c r="D910" s="15"/>
      <c r="E910" s="15"/>
      <c r="F910" s="15"/>
      <c r="G910" s="18"/>
      <c r="H910" s="18"/>
      <c r="I910" s="18"/>
      <c r="J910" s="18"/>
      <c r="K910" s="18"/>
      <c r="L910" s="18"/>
      <c r="M910" s="18"/>
      <c r="N910" s="18"/>
      <c r="O910" s="18"/>
      <c r="P910" s="18"/>
      <c r="Q910" s="13"/>
      <c r="R910" s="13"/>
      <c r="S910" s="13"/>
      <c r="T910" s="13"/>
      <c r="U910" s="13"/>
      <c r="V910" s="13"/>
      <c r="AA910" s="13"/>
      <c r="AB910" s="13"/>
    </row>
    <row r="911" spans="3:28" ht="13.5">
      <c r="C911" s="18"/>
      <c r="D911" s="15"/>
      <c r="E911" s="15"/>
      <c r="F911" s="15"/>
      <c r="G911" s="18"/>
      <c r="H911" s="18"/>
      <c r="I911" s="18"/>
      <c r="J911" s="18"/>
      <c r="K911" s="18"/>
      <c r="L911" s="18"/>
      <c r="M911" s="18"/>
      <c r="N911" s="18"/>
      <c r="O911" s="18"/>
      <c r="P911" s="18"/>
      <c r="Q911" s="13"/>
      <c r="R911" s="13"/>
      <c r="S911" s="13"/>
      <c r="T911" s="13"/>
      <c r="U911" s="13"/>
      <c r="V911" s="13"/>
      <c r="AA911" s="13"/>
      <c r="AB911" s="13"/>
    </row>
    <row r="912" spans="3:28" ht="13.5">
      <c r="C912" s="18"/>
      <c r="D912" s="15"/>
      <c r="E912" s="15"/>
      <c r="F912" s="15"/>
      <c r="G912" s="18"/>
      <c r="H912" s="18"/>
      <c r="I912" s="18"/>
      <c r="J912" s="18"/>
      <c r="K912" s="18"/>
      <c r="L912" s="18"/>
      <c r="M912" s="18"/>
      <c r="N912" s="18"/>
      <c r="O912" s="18"/>
      <c r="P912" s="18"/>
      <c r="Q912" s="13"/>
      <c r="R912" s="13"/>
      <c r="S912" s="13"/>
      <c r="T912" s="13"/>
      <c r="U912" s="13"/>
      <c r="V912" s="13"/>
      <c r="AA912" s="13"/>
      <c r="AB912" s="13"/>
    </row>
    <row r="913" spans="3:28" ht="13.5">
      <c r="C913" s="18"/>
      <c r="D913" s="15"/>
      <c r="E913" s="15"/>
      <c r="F913" s="15"/>
      <c r="G913" s="18"/>
      <c r="H913" s="18"/>
      <c r="I913" s="18"/>
      <c r="J913" s="18"/>
      <c r="K913" s="18"/>
      <c r="L913" s="18"/>
      <c r="M913" s="18"/>
      <c r="N913" s="18"/>
      <c r="O913" s="18"/>
      <c r="P913" s="18"/>
      <c r="Q913" s="13"/>
      <c r="R913" s="13"/>
      <c r="S913" s="13"/>
      <c r="T913" s="13"/>
      <c r="U913" s="13"/>
      <c r="V913" s="13"/>
      <c r="AA913" s="13"/>
      <c r="AB913" s="13"/>
    </row>
    <row r="914" spans="3:28" ht="13.5">
      <c r="C914" s="18"/>
      <c r="D914" s="15"/>
      <c r="E914" s="15"/>
      <c r="F914" s="15"/>
      <c r="G914" s="18"/>
      <c r="H914" s="18"/>
      <c r="I914" s="18"/>
      <c r="J914" s="18"/>
      <c r="K914" s="18"/>
      <c r="L914" s="18"/>
      <c r="M914" s="18"/>
      <c r="N914" s="18"/>
      <c r="O914" s="18"/>
      <c r="P914" s="18"/>
      <c r="Q914" s="13"/>
      <c r="R914" s="13"/>
      <c r="S914" s="13"/>
      <c r="T914" s="13"/>
      <c r="U914" s="13"/>
      <c r="V914" s="13"/>
      <c r="AA914" s="13"/>
      <c r="AB914" s="13"/>
    </row>
    <row r="915" spans="3:28" ht="13.5">
      <c r="C915" s="18"/>
      <c r="D915" s="15"/>
      <c r="E915" s="15"/>
      <c r="F915" s="15"/>
      <c r="G915" s="18"/>
      <c r="H915" s="18"/>
      <c r="I915" s="18"/>
      <c r="J915" s="18"/>
      <c r="K915" s="18"/>
      <c r="L915" s="18"/>
      <c r="M915" s="18"/>
      <c r="N915" s="18"/>
      <c r="O915" s="18"/>
      <c r="P915" s="18"/>
      <c r="Q915" s="13"/>
      <c r="R915" s="13"/>
      <c r="S915" s="13"/>
      <c r="T915" s="13"/>
      <c r="U915" s="13"/>
      <c r="V915" s="13"/>
      <c r="AA915" s="13"/>
      <c r="AB915" s="13"/>
    </row>
    <row r="916" spans="3:28" ht="13.5">
      <c r="C916" s="18"/>
      <c r="D916" s="15"/>
      <c r="E916" s="15"/>
      <c r="F916" s="15"/>
      <c r="G916" s="18"/>
      <c r="H916" s="18"/>
      <c r="I916" s="18"/>
      <c r="J916" s="18"/>
      <c r="K916" s="18"/>
      <c r="L916" s="18"/>
      <c r="M916" s="18"/>
      <c r="N916" s="18"/>
      <c r="O916" s="18"/>
      <c r="P916" s="18"/>
      <c r="Q916" s="13"/>
      <c r="R916" s="13"/>
      <c r="S916" s="13"/>
      <c r="T916" s="13"/>
      <c r="U916" s="13"/>
      <c r="V916" s="13"/>
      <c r="AA916" s="13"/>
      <c r="AB916" s="13"/>
    </row>
    <row r="917" spans="3:28" ht="13.5">
      <c r="C917" s="18"/>
      <c r="D917" s="15"/>
      <c r="E917" s="15"/>
      <c r="F917" s="15"/>
      <c r="G917" s="18"/>
      <c r="H917" s="18"/>
      <c r="I917" s="18"/>
      <c r="J917" s="18"/>
      <c r="K917" s="18"/>
      <c r="L917" s="18"/>
      <c r="M917" s="18"/>
      <c r="N917" s="18"/>
      <c r="O917" s="18"/>
      <c r="P917" s="18"/>
      <c r="Q917" s="13"/>
      <c r="R917" s="13"/>
      <c r="S917" s="13"/>
      <c r="T917" s="13"/>
      <c r="U917" s="13"/>
      <c r="V917" s="13"/>
      <c r="AA917" s="13"/>
      <c r="AB917" s="13"/>
    </row>
    <row r="918" spans="3:28" ht="13.5">
      <c r="C918" s="18"/>
      <c r="D918" s="15"/>
      <c r="E918" s="15"/>
      <c r="F918" s="15"/>
      <c r="G918" s="18"/>
      <c r="H918" s="18"/>
      <c r="I918" s="18"/>
      <c r="J918" s="18"/>
      <c r="K918" s="18"/>
      <c r="L918" s="18"/>
      <c r="M918" s="18"/>
      <c r="N918" s="18"/>
      <c r="O918" s="18"/>
      <c r="P918" s="18"/>
      <c r="Q918" s="13"/>
      <c r="R918" s="13"/>
      <c r="S918" s="13"/>
      <c r="T918" s="13"/>
      <c r="U918" s="13"/>
      <c r="V918" s="13"/>
      <c r="AA918" s="13"/>
      <c r="AB918" s="13"/>
    </row>
    <row r="919" spans="3:28" ht="13.5">
      <c r="C919" s="18"/>
      <c r="D919" s="15"/>
      <c r="E919" s="15"/>
      <c r="F919" s="15"/>
      <c r="G919" s="18"/>
      <c r="H919" s="18"/>
      <c r="I919" s="18"/>
      <c r="J919" s="18"/>
      <c r="K919" s="18"/>
      <c r="L919" s="18"/>
      <c r="M919" s="18"/>
      <c r="N919" s="18"/>
      <c r="O919" s="18"/>
      <c r="P919" s="18"/>
      <c r="Q919" s="13"/>
      <c r="R919" s="13"/>
      <c r="S919" s="13"/>
      <c r="T919" s="13"/>
      <c r="U919" s="13"/>
      <c r="V919" s="13"/>
      <c r="AA919" s="13"/>
      <c r="AB919" s="13"/>
    </row>
    <row r="920" spans="3:28" ht="13.5">
      <c r="C920" s="18"/>
      <c r="D920" s="15"/>
      <c r="E920" s="15"/>
      <c r="F920" s="15"/>
      <c r="G920" s="18"/>
      <c r="H920" s="18"/>
      <c r="I920" s="18"/>
      <c r="J920" s="18"/>
      <c r="K920" s="18"/>
      <c r="L920" s="18"/>
      <c r="M920" s="18"/>
      <c r="N920" s="18"/>
      <c r="O920" s="18"/>
      <c r="P920" s="18"/>
      <c r="Q920" s="13"/>
      <c r="R920" s="13"/>
      <c r="S920" s="13"/>
      <c r="T920" s="13"/>
      <c r="U920" s="13"/>
      <c r="V920" s="13"/>
      <c r="AA920" s="13"/>
      <c r="AB920" s="13"/>
    </row>
    <row r="921" spans="3:28" ht="13.5">
      <c r="C921" s="18"/>
      <c r="D921" s="15"/>
      <c r="E921" s="15"/>
      <c r="F921" s="15"/>
      <c r="G921" s="18"/>
      <c r="H921" s="18"/>
      <c r="I921" s="18"/>
      <c r="J921" s="18"/>
      <c r="K921" s="18"/>
      <c r="L921" s="18"/>
      <c r="M921" s="18"/>
      <c r="N921" s="18"/>
      <c r="O921" s="18"/>
      <c r="P921" s="18"/>
      <c r="Q921" s="13"/>
      <c r="R921" s="13"/>
      <c r="S921" s="13"/>
      <c r="T921" s="13"/>
      <c r="U921" s="13"/>
      <c r="V921" s="13"/>
      <c r="AA921" s="13"/>
      <c r="AB921" s="13"/>
    </row>
    <row r="922" spans="3:28" ht="13.5">
      <c r="C922" s="18"/>
      <c r="D922" s="15"/>
      <c r="E922" s="15"/>
      <c r="F922" s="15"/>
      <c r="G922" s="18"/>
      <c r="H922" s="18"/>
      <c r="I922" s="18"/>
      <c r="J922" s="18"/>
      <c r="K922" s="18"/>
      <c r="L922" s="18"/>
      <c r="M922" s="18"/>
      <c r="N922" s="18"/>
      <c r="O922" s="18"/>
      <c r="P922" s="18"/>
      <c r="Q922" s="13"/>
      <c r="R922" s="13"/>
      <c r="S922" s="13"/>
      <c r="T922" s="13"/>
      <c r="U922" s="13"/>
      <c r="V922" s="13"/>
      <c r="AA922" s="13"/>
      <c r="AB922" s="13"/>
    </row>
    <row r="923" spans="3:28" ht="13.5">
      <c r="C923" s="18"/>
      <c r="D923" s="15"/>
      <c r="E923" s="15"/>
      <c r="F923" s="15"/>
      <c r="G923" s="18"/>
      <c r="H923" s="18"/>
      <c r="I923" s="18"/>
      <c r="J923" s="18"/>
      <c r="K923" s="18"/>
      <c r="L923" s="18"/>
      <c r="M923" s="18"/>
      <c r="N923" s="18"/>
      <c r="O923" s="18"/>
      <c r="P923" s="18"/>
      <c r="Q923" s="13"/>
      <c r="R923" s="13"/>
      <c r="S923" s="13"/>
      <c r="T923" s="13"/>
      <c r="U923" s="13"/>
      <c r="V923" s="13"/>
      <c r="AA923" s="13"/>
      <c r="AB923" s="13"/>
    </row>
    <row r="924" spans="3:28" ht="13.5">
      <c r="C924" s="18"/>
      <c r="D924" s="15"/>
      <c r="E924" s="15"/>
      <c r="F924" s="15"/>
      <c r="G924" s="18"/>
      <c r="H924" s="18"/>
      <c r="I924" s="18"/>
      <c r="J924" s="18"/>
      <c r="K924" s="18"/>
      <c r="L924" s="18"/>
      <c r="M924" s="18"/>
      <c r="N924" s="18"/>
      <c r="O924" s="18"/>
      <c r="P924" s="18"/>
      <c r="Q924" s="13"/>
      <c r="R924" s="13"/>
      <c r="S924" s="13"/>
      <c r="T924" s="13"/>
      <c r="U924" s="13"/>
      <c r="V924" s="13"/>
      <c r="AA924" s="13"/>
      <c r="AB924" s="13"/>
    </row>
    <row r="925" spans="3:28" ht="13.5">
      <c r="C925" s="18"/>
      <c r="D925" s="15"/>
      <c r="E925" s="15"/>
      <c r="F925" s="15"/>
      <c r="G925" s="18"/>
      <c r="H925" s="18"/>
      <c r="I925" s="18"/>
      <c r="J925" s="18"/>
      <c r="K925" s="18"/>
      <c r="L925" s="18"/>
      <c r="M925" s="18"/>
      <c r="N925" s="18"/>
      <c r="O925" s="18"/>
      <c r="P925" s="18"/>
      <c r="Q925" s="13"/>
      <c r="R925" s="13"/>
      <c r="S925" s="13"/>
      <c r="T925" s="13"/>
      <c r="U925" s="13"/>
      <c r="V925" s="13"/>
      <c r="AA925" s="13"/>
      <c r="AB925" s="13"/>
    </row>
    <row r="926" spans="3:28" ht="13.5">
      <c r="C926" s="18"/>
      <c r="D926" s="15"/>
      <c r="E926" s="15"/>
      <c r="F926" s="15"/>
      <c r="G926" s="18"/>
      <c r="H926" s="18"/>
      <c r="I926" s="18"/>
      <c r="J926" s="18"/>
      <c r="K926" s="18"/>
      <c r="L926" s="18"/>
      <c r="M926" s="18"/>
      <c r="N926" s="18"/>
      <c r="O926" s="18"/>
      <c r="P926" s="18"/>
      <c r="Q926" s="13"/>
      <c r="R926" s="13"/>
      <c r="S926" s="13"/>
      <c r="T926" s="13"/>
      <c r="U926" s="13"/>
      <c r="V926" s="13"/>
      <c r="AA926" s="13"/>
      <c r="AB926" s="13"/>
    </row>
    <row r="927" spans="3:28" ht="13.5">
      <c r="C927" s="18"/>
      <c r="D927" s="15"/>
      <c r="E927" s="15"/>
      <c r="F927" s="15"/>
      <c r="G927" s="18"/>
      <c r="H927" s="18"/>
      <c r="I927" s="18"/>
      <c r="J927" s="18"/>
      <c r="K927" s="18"/>
      <c r="L927" s="18"/>
      <c r="M927" s="18"/>
      <c r="N927" s="18"/>
      <c r="O927" s="18"/>
      <c r="P927" s="18"/>
      <c r="Q927" s="13"/>
      <c r="R927" s="13"/>
      <c r="S927" s="13"/>
      <c r="T927" s="13"/>
      <c r="U927" s="13"/>
      <c r="V927" s="13"/>
      <c r="AA927" s="13"/>
      <c r="AB927" s="13"/>
    </row>
    <row r="928" spans="3:28" ht="13.5">
      <c r="C928" s="18"/>
      <c r="D928" s="15"/>
      <c r="E928" s="15"/>
      <c r="F928" s="15"/>
      <c r="G928" s="18"/>
      <c r="H928" s="18"/>
      <c r="I928" s="18"/>
      <c r="J928" s="18"/>
      <c r="K928" s="18"/>
      <c r="L928" s="18"/>
      <c r="M928" s="18"/>
      <c r="N928" s="18"/>
      <c r="O928" s="18"/>
      <c r="P928" s="18"/>
      <c r="Q928" s="13"/>
      <c r="R928" s="13"/>
      <c r="S928" s="13"/>
      <c r="T928" s="13"/>
      <c r="U928" s="13"/>
      <c r="V928" s="13"/>
      <c r="AA928" s="13"/>
      <c r="AB928" s="13"/>
    </row>
    <row r="929" spans="3:28" ht="13.5">
      <c r="C929" s="18"/>
      <c r="D929" s="15"/>
      <c r="E929" s="15"/>
      <c r="F929" s="15"/>
      <c r="G929" s="18"/>
      <c r="H929" s="18"/>
      <c r="I929" s="18"/>
      <c r="J929" s="18"/>
      <c r="K929" s="18"/>
      <c r="L929" s="18"/>
      <c r="M929" s="18"/>
      <c r="N929" s="18"/>
      <c r="O929" s="18"/>
      <c r="P929" s="18"/>
      <c r="Q929" s="13"/>
      <c r="R929" s="13"/>
      <c r="S929" s="13"/>
      <c r="T929" s="13"/>
      <c r="U929" s="13"/>
      <c r="V929" s="13"/>
      <c r="AA929" s="13"/>
      <c r="AB929" s="13"/>
    </row>
    <row r="930" spans="3:28" ht="13.5">
      <c r="C930" s="18"/>
      <c r="D930" s="15"/>
      <c r="E930" s="15"/>
      <c r="F930" s="15"/>
      <c r="G930" s="18"/>
      <c r="H930" s="18"/>
      <c r="I930" s="18"/>
      <c r="J930" s="18"/>
      <c r="K930" s="18"/>
      <c r="L930" s="18"/>
      <c r="M930" s="18"/>
      <c r="N930" s="18"/>
      <c r="O930" s="18"/>
      <c r="P930" s="18"/>
      <c r="Q930" s="13"/>
      <c r="R930" s="13"/>
      <c r="S930" s="13"/>
      <c r="T930" s="13"/>
      <c r="U930" s="13"/>
      <c r="V930" s="13"/>
      <c r="AA930" s="13"/>
      <c r="AB930" s="13"/>
    </row>
    <row r="931" spans="3:28" ht="13.5">
      <c r="C931" s="18"/>
      <c r="D931" s="15"/>
      <c r="E931" s="15"/>
      <c r="F931" s="15"/>
      <c r="G931" s="18"/>
      <c r="H931" s="18"/>
      <c r="I931" s="18"/>
      <c r="J931" s="18"/>
      <c r="K931" s="18"/>
      <c r="L931" s="18"/>
      <c r="M931" s="18"/>
      <c r="N931" s="18"/>
      <c r="O931" s="18"/>
      <c r="P931" s="18"/>
      <c r="Q931" s="13"/>
      <c r="R931" s="13"/>
      <c r="S931" s="13"/>
      <c r="T931" s="13"/>
      <c r="U931" s="13"/>
      <c r="V931" s="13"/>
      <c r="AA931" s="13"/>
      <c r="AB931" s="13"/>
    </row>
    <row r="932" spans="3:28" ht="13.5">
      <c r="C932" s="18"/>
      <c r="D932" s="15"/>
      <c r="E932" s="15"/>
      <c r="F932" s="15"/>
      <c r="G932" s="18"/>
      <c r="H932" s="18"/>
      <c r="I932" s="18"/>
      <c r="J932" s="18"/>
      <c r="K932" s="18"/>
      <c r="L932" s="18"/>
      <c r="M932" s="18"/>
      <c r="N932" s="18"/>
      <c r="O932" s="18"/>
      <c r="P932" s="18"/>
      <c r="Q932" s="13"/>
      <c r="R932" s="13"/>
      <c r="S932" s="13"/>
      <c r="T932" s="13"/>
      <c r="U932" s="13"/>
      <c r="V932" s="13"/>
      <c r="AA932" s="13"/>
      <c r="AB932" s="13"/>
    </row>
    <row r="933" spans="3:28" ht="13.5">
      <c r="C933" s="18"/>
      <c r="D933" s="15"/>
      <c r="E933" s="15"/>
      <c r="F933" s="15"/>
      <c r="G933" s="18"/>
      <c r="H933" s="18"/>
      <c r="I933" s="18"/>
      <c r="J933" s="18"/>
      <c r="K933" s="18"/>
      <c r="L933" s="18"/>
      <c r="M933" s="18"/>
      <c r="N933" s="18"/>
      <c r="O933" s="18"/>
      <c r="P933" s="18"/>
      <c r="Q933" s="13"/>
      <c r="R933" s="13"/>
      <c r="S933" s="13"/>
      <c r="T933" s="13"/>
      <c r="U933" s="13"/>
      <c r="V933" s="13"/>
      <c r="AA933" s="13"/>
      <c r="AB933" s="13"/>
    </row>
    <row r="934" spans="3:28" ht="13.5">
      <c r="C934" s="18"/>
      <c r="D934" s="15"/>
      <c r="E934" s="15"/>
      <c r="F934" s="15"/>
      <c r="G934" s="18"/>
      <c r="H934" s="18"/>
      <c r="I934" s="18"/>
      <c r="J934" s="18"/>
      <c r="K934" s="18"/>
      <c r="L934" s="18"/>
      <c r="M934" s="18"/>
      <c r="N934" s="18"/>
      <c r="O934" s="18"/>
      <c r="P934" s="18"/>
      <c r="Q934" s="13"/>
      <c r="R934" s="13"/>
      <c r="S934" s="13"/>
      <c r="T934" s="13"/>
      <c r="U934" s="13"/>
      <c r="V934" s="13"/>
      <c r="AA934" s="13"/>
      <c r="AB934" s="13"/>
    </row>
    <row r="935" spans="3:28" ht="13.5">
      <c r="C935" s="18"/>
      <c r="D935" s="15"/>
      <c r="E935" s="15"/>
      <c r="F935" s="15"/>
      <c r="G935" s="18"/>
      <c r="H935" s="18"/>
      <c r="I935" s="18"/>
      <c r="J935" s="18"/>
      <c r="K935" s="18"/>
      <c r="L935" s="18"/>
      <c r="M935" s="18"/>
      <c r="N935" s="18"/>
      <c r="O935" s="18"/>
      <c r="P935" s="18"/>
      <c r="Q935" s="13"/>
      <c r="R935" s="13"/>
      <c r="S935" s="13"/>
      <c r="T935" s="13"/>
      <c r="U935" s="13"/>
      <c r="V935" s="13"/>
      <c r="AA935" s="13"/>
      <c r="AB935" s="13"/>
    </row>
    <row r="936" spans="3:28" ht="13.5">
      <c r="C936" s="18"/>
      <c r="D936" s="15"/>
      <c r="E936" s="15"/>
      <c r="F936" s="15"/>
      <c r="G936" s="18"/>
      <c r="H936" s="18"/>
      <c r="I936" s="18"/>
      <c r="J936" s="18"/>
      <c r="K936" s="18"/>
      <c r="L936" s="18"/>
      <c r="M936" s="18"/>
      <c r="N936" s="18"/>
      <c r="O936" s="18"/>
      <c r="P936" s="18"/>
      <c r="Q936" s="13"/>
      <c r="R936" s="13"/>
      <c r="S936" s="13"/>
      <c r="T936" s="13"/>
      <c r="U936" s="13"/>
      <c r="V936" s="13"/>
      <c r="AA936" s="13"/>
      <c r="AB936" s="13"/>
    </row>
    <row r="937" spans="3:28" ht="13.5">
      <c r="C937" s="18"/>
      <c r="D937" s="15"/>
      <c r="E937" s="15"/>
      <c r="F937" s="15"/>
      <c r="G937" s="18"/>
      <c r="H937" s="18"/>
      <c r="I937" s="18"/>
      <c r="J937" s="18"/>
      <c r="K937" s="18"/>
      <c r="L937" s="18"/>
      <c r="M937" s="18"/>
      <c r="N937" s="18"/>
      <c r="O937" s="18"/>
      <c r="P937" s="18"/>
      <c r="Q937" s="13"/>
      <c r="R937" s="13"/>
      <c r="S937" s="13"/>
      <c r="T937" s="13"/>
      <c r="U937" s="13"/>
      <c r="V937" s="13"/>
      <c r="AA937" s="13"/>
      <c r="AB937" s="13"/>
    </row>
    <row r="938" spans="3:28" ht="13.5">
      <c r="C938" s="18"/>
      <c r="D938" s="15"/>
      <c r="E938" s="15"/>
      <c r="F938" s="15"/>
      <c r="G938" s="18"/>
      <c r="H938" s="18"/>
      <c r="I938" s="18"/>
      <c r="J938" s="18"/>
      <c r="K938" s="18"/>
      <c r="L938" s="18"/>
      <c r="M938" s="18"/>
      <c r="N938" s="18"/>
      <c r="O938" s="18"/>
      <c r="P938" s="18"/>
      <c r="Q938" s="13"/>
      <c r="R938" s="13"/>
      <c r="S938" s="13"/>
      <c r="T938" s="13"/>
      <c r="U938" s="13"/>
      <c r="V938" s="13"/>
      <c r="AA938" s="13"/>
      <c r="AB938" s="13"/>
    </row>
    <row r="939" spans="3:28" ht="13.5">
      <c r="C939" s="18"/>
      <c r="D939" s="15"/>
      <c r="E939" s="15"/>
      <c r="F939" s="15"/>
      <c r="G939" s="18"/>
      <c r="H939" s="18"/>
      <c r="I939" s="18"/>
      <c r="J939" s="18"/>
      <c r="K939" s="18"/>
      <c r="L939" s="18"/>
      <c r="M939" s="18"/>
      <c r="N939" s="18"/>
      <c r="O939" s="18"/>
      <c r="P939" s="18"/>
      <c r="Q939" s="13"/>
      <c r="R939" s="13"/>
      <c r="S939" s="13"/>
      <c r="T939" s="13"/>
      <c r="U939" s="13"/>
      <c r="V939" s="13"/>
      <c r="AA939" s="13"/>
      <c r="AB939" s="13"/>
    </row>
    <row r="940" spans="3:28" ht="13.5">
      <c r="C940" s="18"/>
      <c r="D940" s="15"/>
      <c r="E940" s="15"/>
      <c r="F940" s="15"/>
      <c r="G940" s="18"/>
      <c r="H940" s="18"/>
      <c r="I940" s="18"/>
      <c r="J940" s="18"/>
      <c r="K940" s="18"/>
      <c r="L940" s="18"/>
      <c r="M940" s="18"/>
      <c r="N940" s="18"/>
      <c r="O940" s="18"/>
      <c r="P940" s="18"/>
      <c r="Q940" s="13"/>
      <c r="R940" s="13"/>
      <c r="S940" s="13"/>
      <c r="T940" s="13"/>
      <c r="U940" s="13"/>
      <c r="V940" s="13"/>
      <c r="AA940" s="13"/>
      <c r="AB940" s="13"/>
    </row>
    <row r="941" spans="3:28" ht="13.5">
      <c r="C941" s="18"/>
      <c r="D941" s="15"/>
      <c r="E941" s="15"/>
      <c r="F941" s="15"/>
      <c r="G941" s="18"/>
      <c r="H941" s="18"/>
      <c r="I941" s="18"/>
      <c r="J941" s="18"/>
      <c r="K941" s="18"/>
      <c r="L941" s="18"/>
      <c r="M941" s="18"/>
      <c r="N941" s="18"/>
      <c r="O941" s="18"/>
      <c r="P941" s="18"/>
      <c r="Q941" s="13"/>
      <c r="R941" s="13"/>
      <c r="S941" s="13"/>
      <c r="T941" s="13"/>
      <c r="U941" s="13"/>
      <c r="V941" s="13"/>
      <c r="AA941" s="13"/>
      <c r="AB941" s="13"/>
    </row>
    <row r="942" spans="3:28" ht="13.5">
      <c r="C942" s="18"/>
      <c r="D942" s="15"/>
      <c r="E942" s="15"/>
      <c r="F942" s="15"/>
      <c r="G942" s="18"/>
      <c r="H942" s="18"/>
      <c r="I942" s="18"/>
      <c r="J942" s="18"/>
      <c r="K942" s="18"/>
      <c r="L942" s="18"/>
      <c r="M942" s="18"/>
      <c r="N942" s="18"/>
      <c r="O942" s="18"/>
      <c r="P942" s="18"/>
      <c r="Q942" s="13"/>
      <c r="R942" s="13"/>
      <c r="S942" s="13"/>
      <c r="T942" s="13"/>
      <c r="U942" s="13"/>
      <c r="V942" s="13"/>
      <c r="AA942" s="13"/>
      <c r="AB942" s="13"/>
    </row>
    <row r="943" spans="3:28" ht="13.5">
      <c r="C943" s="18"/>
      <c r="D943" s="15"/>
      <c r="E943" s="15"/>
      <c r="F943" s="15"/>
      <c r="G943" s="18"/>
      <c r="H943" s="18"/>
      <c r="I943" s="18"/>
      <c r="J943" s="18"/>
      <c r="K943" s="18"/>
      <c r="L943" s="18"/>
      <c r="M943" s="18"/>
      <c r="N943" s="18"/>
      <c r="O943" s="18"/>
      <c r="P943" s="18"/>
      <c r="Q943" s="13"/>
      <c r="R943" s="13"/>
      <c r="S943" s="13"/>
      <c r="T943" s="13"/>
      <c r="U943" s="13"/>
      <c r="V943" s="13"/>
      <c r="AA943" s="13"/>
      <c r="AB943" s="13"/>
    </row>
    <row r="944" spans="3:28" ht="13.5">
      <c r="C944" s="18"/>
      <c r="D944" s="15"/>
      <c r="E944" s="15"/>
      <c r="F944" s="15"/>
      <c r="G944" s="18"/>
      <c r="H944" s="18"/>
      <c r="I944" s="18"/>
      <c r="J944" s="18"/>
      <c r="K944" s="18"/>
      <c r="L944" s="18"/>
      <c r="M944" s="18"/>
      <c r="N944" s="18"/>
      <c r="O944" s="18"/>
      <c r="P944" s="18"/>
      <c r="Q944" s="13"/>
      <c r="R944" s="13"/>
      <c r="S944" s="13"/>
      <c r="T944" s="13"/>
      <c r="U944" s="13"/>
      <c r="V944" s="13"/>
      <c r="AA944" s="13"/>
      <c r="AB944" s="13"/>
    </row>
    <row r="945" spans="3:28" ht="13.5">
      <c r="C945" s="18"/>
      <c r="D945" s="15"/>
      <c r="E945" s="15"/>
      <c r="F945" s="15"/>
      <c r="G945" s="18"/>
      <c r="H945" s="18"/>
      <c r="I945" s="18"/>
      <c r="J945" s="18"/>
      <c r="K945" s="18"/>
      <c r="L945" s="18"/>
      <c r="M945" s="18"/>
      <c r="N945" s="18"/>
      <c r="O945" s="18"/>
      <c r="P945" s="18"/>
      <c r="Q945" s="13"/>
      <c r="R945" s="13"/>
      <c r="S945" s="13"/>
      <c r="T945" s="13"/>
      <c r="U945" s="13"/>
      <c r="V945" s="13"/>
      <c r="AA945" s="13"/>
      <c r="AB945" s="13"/>
    </row>
    <row r="946" spans="3:28" ht="13.5">
      <c r="C946" s="18"/>
      <c r="D946" s="15"/>
      <c r="E946" s="15"/>
      <c r="F946" s="15"/>
      <c r="G946" s="18"/>
      <c r="H946" s="18"/>
      <c r="I946" s="18"/>
      <c r="J946" s="18"/>
      <c r="K946" s="18"/>
      <c r="L946" s="18"/>
      <c r="M946" s="18"/>
      <c r="N946" s="18"/>
      <c r="O946" s="18"/>
      <c r="P946" s="18"/>
      <c r="Q946" s="13"/>
      <c r="R946" s="13"/>
      <c r="S946" s="13"/>
      <c r="T946" s="13"/>
      <c r="U946" s="13"/>
      <c r="V946" s="13"/>
      <c r="AA946" s="13"/>
      <c r="AB946" s="13"/>
    </row>
    <row r="947" spans="3:28" ht="13.5">
      <c r="C947" s="18"/>
      <c r="D947" s="15"/>
      <c r="E947" s="15"/>
      <c r="F947" s="15"/>
      <c r="G947" s="18"/>
      <c r="H947" s="18"/>
      <c r="I947" s="18"/>
      <c r="J947" s="18"/>
      <c r="K947" s="18"/>
      <c r="L947" s="18"/>
      <c r="M947" s="18"/>
      <c r="N947" s="18"/>
      <c r="O947" s="18"/>
      <c r="P947" s="18"/>
      <c r="Q947" s="13"/>
      <c r="R947" s="13"/>
      <c r="S947" s="13"/>
      <c r="T947" s="13"/>
      <c r="U947" s="13"/>
      <c r="V947" s="13"/>
      <c r="AA947" s="13"/>
      <c r="AB947" s="13"/>
    </row>
    <row r="948" spans="3:28" ht="13.5">
      <c r="C948" s="18"/>
      <c r="D948" s="15"/>
      <c r="E948" s="15"/>
      <c r="F948" s="15"/>
      <c r="G948" s="18"/>
      <c r="H948" s="18"/>
      <c r="I948" s="18"/>
      <c r="J948" s="18"/>
      <c r="K948" s="18"/>
      <c r="L948" s="18"/>
      <c r="M948" s="18"/>
      <c r="N948" s="18"/>
      <c r="O948" s="18"/>
      <c r="P948" s="18"/>
      <c r="Q948" s="13"/>
      <c r="R948" s="13"/>
      <c r="S948" s="13"/>
      <c r="T948" s="13"/>
      <c r="U948" s="13"/>
      <c r="V948" s="13"/>
      <c r="AA948" s="13"/>
      <c r="AB948" s="13"/>
    </row>
    <row r="949" spans="3:28" ht="13.5">
      <c r="C949" s="18"/>
      <c r="D949" s="15"/>
      <c r="E949" s="15"/>
      <c r="F949" s="15"/>
      <c r="G949" s="18"/>
      <c r="H949" s="18"/>
      <c r="I949" s="18"/>
      <c r="J949" s="18"/>
      <c r="K949" s="18"/>
      <c r="L949" s="18"/>
      <c r="M949" s="18"/>
      <c r="N949" s="18"/>
      <c r="O949" s="18"/>
      <c r="P949" s="18"/>
      <c r="Q949" s="13"/>
      <c r="R949" s="13"/>
      <c r="S949" s="13"/>
      <c r="T949" s="13"/>
      <c r="U949" s="13"/>
      <c r="V949" s="13"/>
      <c r="AA949" s="13"/>
      <c r="AB949" s="13"/>
    </row>
    <row r="950" spans="3:28" ht="13.5">
      <c r="C950" s="18"/>
      <c r="D950" s="15"/>
      <c r="E950" s="15"/>
      <c r="F950" s="15"/>
      <c r="G950" s="18"/>
      <c r="H950" s="18"/>
      <c r="I950" s="18"/>
      <c r="J950" s="18"/>
      <c r="K950" s="18"/>
      <c r="L950" s="18"/>
      <c r="M950" s="18"/>
      <c r="N950" s="18"/>
      <c r="O950" s="18"/>
      <c r="P950" s="18"/>
      <c r="Q950" s="13"/>
      <c r="R950" s="13"/>
      <c r="S950" s="13"/>
      <c r="T950" s="13"/>
      <c r="U950" s="13"/>
      <c r="V950" s="13"/>
      <c r="AA950" s="13"/>
      <c r="AB950" s="13"/>
    </row>
    <row r="951" spans="3:28" ht="13.5">
      <c r="C951" s="18"/>
      <c r="D951" s="15"/>
      <c r="E951" s="15"/>
      <c r="F951" s="15"/>
      <c r="G951" s="18"/>
      <c r="H951" s="18"/>
      <c r="I951" s="18"/>
      <c r="J951" s="18"/>
      <c r="K951" s="18"/>
      <c r="L951" s="18"/>
      <c r="M951" s="18"/>
      <c r="N951" s="18"/>
      <c r="O951" s="18"/>
      <c r="P951" s="18"/>
      <c r="Q951" s="13"/>
      <c r="R951" s="13"/>
      <c r="S951" s="13"/>
      <c r="T951" s="13"/>
      <c r="U951" s="13"/>
      <c r="V951" s="13"/>
      <c r="AA951" s="13"/>
      <c r="AB951" s="13"/>
    </row>
    <row r="952" spans="3:28" ht="13.5">
      <c r="C952" s="18"/>
      <c r="D952" s="15"/>
      <c r="E952" s="15"/>
      <c r="F952" s="15"/>
      <c r="G952" s="18"/>
      <c r="H952" s="18"/>
      <c r="I952" s="18"/>
      <c r="J952" s="18"/>
      <c r="K952" s="18"/>
      <c r="L952" s="18"/>
      <c r="M952" s="18"/>
      <c r="N952" s="18"/>
      <c r="O952" s="18"/>
      <c r="P952" s="18"/>
      <c r="Q952" s="13"/>
      <c r="R952" s="13"/>
      <c r="S952" s="13"/>
      <c r="T952" s="13"/>
      <c r="U952" s="13"/>
      <c r="V952" s="13"/>
      <c r="AA952" s="13"/>
      <c r="AB952" s="13"/>
    </row>
    <row r="953" spans="3:28" ht="13.5">
      <c r="C953" s="18"/>
      <c r="D953" s="15"/>
      <c r="E953" s="15"/>
      <c r="F953" s="15"/>
      <c r="G953" s="18"/>
      <c r="H953" s="18"/>
      <c r="I953" s="18"/>
      <c r="J953" s="18"/>
      <c r="K953" s="18"/>
      <c r="L953" s="18"/>
      <c r="M953" s="18"/>
      <c r="N953" s="18"/>
      <c r="O953" s="18"/>
      <c r="P953" s="18"/>
      <c r="Q953" s="13"/>
      <c r="R953" s="13"/>
      <c r="S953" s="13"/>
      <c r="T953" s="13"/>
      <c r="U953" s="13"/>
      <c r="V953" s="13"/>
      <c r="AA953" s="13"/>
      <c r="AB953" s="13"/>
    </row>
    <row r="954" spans="3:28" ht="13.5">
      <c r="C954" s="18"/>
      <c r="D954" s="15"/>
      <c r="E954" s="15"/>
      <c r="F954" s="15"/>
      <c r="G954" s="18"/>
      <c r="H954" s="18"/>
      <c r="I954" s="18"/>
      <c r="J954" s="18"/>
      <c r="K954" s="18"/>
      <c r="L954" s="18"/>
      <c r="M954" s="18"/>
      <c r="N954" s="18"/>
      <c r="O954" s="18"/>
      <c r="P954" s="18"/>
      <c r="Q954" s="13"/>
      <c r="R954" s="13"/>
      <c r="S954" s="13"/>
      <c r="T954" s="13"/>
      <c r="U954" s="13"/>
      <c r="V954" s="13"/>
      <c r="AA954" s="13"/>
      <c r="AB954" s="13"/>
    </row>
    <row r="955" spans="3:28" ht="13.5">
      <c r="C955" s="18"/>
      <c r="D955" s="15"/>
      <c r="E955" s="15"/>
      <c r="F955" s="15"/>
      <c r="G955" s="18"/>
      <c r="H955" s="18"/>
      <c r="I955" s="18"/>
      <c r="J955" s="18"/>
      <c r="K955" s="18"/>
      <c r="L955" s="18"/>
      <c r="M955" s="18"/>
      <c r="N955" s="18"/>
      <c r="O955" s="18"/>
      <c r="P955" s="18"/>
      <c r="Q955" s="13"/>
      <c r="R955" s="13"/>
      <c r="S955" s="13"/>
      <c r="T955" s="13"/>
      <c r="U955" s="13"/>
      <c r="V955" s="13"/>
      <c r="AA955" s="13"/>
      <c r="AB955" s="13"/>
    </row>
    <row r="956" spans="3:28" ht="13.5">
      <c r="C956" s="18"/>
      <c r="D956" s="15"/>
      <c r="E956" s="15"/>
      <c r="F956" s="15"/>
      <c r="G956" s="18"/>
      <c r="H956" s="18"/>
      <c r="I956" s="18"/>
      <c r="J956" s="18"/>
      <c r="K956" s="18"/>
      <c r="L956" s="18"/>
      <c r="M956" s="18"/>
      <c r="N956" s="18"/>
      <c r="O956" s="18"/>
      <c r="P956" s="18"/>
      <c r="Q956" s="13"/>
      <c r="R956" s="13"/>
      <c r="S956" s="13"/>
      <c r="T956" s="13"/>
      <c r="U956" s="13"/>
      <c r="V956" s="13"/>
      <c r="AA956" s="13"/>
      <c r="AB956" s="13"/>
    </row>
    <row r="957" spans="3:28" ht="13.5">
      <c r="C957" s="18"/>
      <c r="D957" s="15"/>
      <c r="E957" s="15"/>
      <c r="F957" s="15"/>
      <c r="G957" s="18"/>
      <c r="H957" s="18"/>
      <c r="I957" s="18"/>
      <c r="J957" s="18"/>
      <c r="K957" s="18"/>
      <c r="L957" s="18"/>
      <c r="M957" s="18"/>
      <c r="N957" s="18"/>
      <c r="O957" s="18"/>
      <c r="P957" s="18"/>
      <c r="Q957" s="13"/>
      <c r="R957" s="13"/>
      <c r="S957" s="13"/>
      <c r="T957" s="13"/>
      <c r="U957" s="13"/>
      <c r="V957" s="13"/>
      <c r="AA957" s="13"/>
      <c r="AB957" s="13"/>
    </row>
    <row r="958" spans="3:28" ht="13.5">
      <c r="C958" s="18"/>
      <c r="D958" s="15"/>
      <c r="E958" s="15"/>
      <c r="F958" s="15"/>
      <c r="G958" s="18"/>
      <c r="H958" s="18"/>
      <c r="I958" s="18"/>
      <c r="J958" s="18"/>
      <c r="K958" s="18"/>
      <c r="L958" s="18"/>
      <c r="M958" s="18"/>
      <c r="N958" s="18"/>
      <c r="O958" s="18"/>
      <c r="P958" s="18"/>
      <c r="Q958" s="13"/>
      <c r="R958" s="13"/>
      <c r="S958" s="13"/>
      <c r="T958" s="13"/>
      <c r="U958" s="13"/>
      <c r="V958" s="13"/>
      <c r="AA958" s="13"/>
      <c r="AB958" s="13"/>
    </row>
    <row r="959" spans="3:28" ht="13.5">
      <c r="C959" s="18"/>
      <c r="D959" s="15"/>
      <c r="E959" s="15"/>
      <c r="F959" s="15"/>
      <c r="G959" s="18"/>
      <c r="H959" s="18"/>
      <c r="I959" s="18"/>
      <c r="J959" s="18"/>
      <c r="K959" s="18"/>
      <c r="L959" s="18"/>
      <c r="M959" s="18"/>
      <c r="N959" s="18"/>
      <c r="O959" s="18"/>
      <c r="P959" s="18"/>
      <c r="Q959" s="13"/>
      <c r="R959" s="13"/>
      <c r="S959" s="13"/>
      <c r="T959" s="13"/>
      <c r="U959" s="13"/>
      <c r="V959" s="13"/>
      <c r="AA959" s="13"/>
      <c r="AB959" s="13"/>
    </row>
    <row r="960" spans="3:28" ht="13.5">
      <c r="C960" s="18"/>
      <c r="D960" s="15"/>
      <c r="E960" s="15"/>
      <c r="F960" s="15"/>
      <c r="G960" s="18"/>
      <c r="H960" s="18"/>
      <c r="I960" s="18"/>
      <c r="J960" s="18"/>
      <c r="K960" s="18"/>
      <c r="L960" s="18"/>
      <c r="M960" s="18"/>
      <c r="N960" s="18"/>
      <c r="O960" s="18"/>
      <c r="P960" s="18"/>
      <c r="Q960" s="13"/>
      <c r="R960" s="13"/>
      <c r="S960" s="13"/>
      <c r="T960" s="13"/>
      <c r="U960" s="13"/>
      <c r="V960" s="13"/>
      <c r="AA960" s="13"/>
      <c r="AB960" s="13"/>
    </row>
    <row r="961" spans="3:28" ht="13.5">
      <c r="C961" s="18"/>
      <c r="D961" s="15"/>
      <c r="E961" s="15"/>
      <c r="F961" s="15"/>
      <c r="G961" s="18"/>
      <c r="H961" s="18"/>
      <c r="I961" s="18"/>
      <c r="J961" s="18"/>
      <c r="K961" s="18"/>
      <c r="L961" s="18"/>
      <c r="M961" s="18"/>
      <c r="N961" s="18"/>
      <c r="O961" s="18"/>
      <c r="P961" s="18"/>
      <c r="Q961" s="13"/>
      <c r="R961" s="13"/>
      <c r="S961" s="13"/>
      <c r="T961" s="13"/>
      <c r="U961" s="13"/>
      <c r="V961" s="13"/>
      <c r="AA961" s="13"/>
      <c r="AB961" s="13"/>
    </row>
    <row r="962" spans="3:28" ht="13.5">
      <c r="C962" s="18"/>
      <c r="D962" s="15"/>
      <c r="E962" s="15"/>
      <c r="F962" s="15"/>
      <c r="G962" s="18"/>
      <c r="H962" s="18"/>
      <c r="I962" s="18"/>
      <c r="J962" s="18"/>
      <c r="K962" s="18"/>
      <c r="L962" s="18"/>
      <c r="M962" s="18"/>
      <c r="N962" s="18"/>
      <c r="O962" s="18"/>
      <c r="P962" s="18"/>
      <c r="Q962" s="13"/>
      <c r="R962" s="13"/>
      <c r="S962" s="13"/>
      <c r="T962" s="13"/>
      <c r="U962" s="13"/>
      <c r="V962" s="13"/>
      <c r="AA962" s="13"/>
      <c r="AB962" s="13"/>
    </row>
    <row r="963" spans="3:28" ht="13.5">
      <c r="C963" s="18"/>
      <c r="D963" s="15"/>
      <c r="E963" s="15"/>
      <c r="F963" s="15"/>
      <c r="G963" s="18"/>
      <c r="H963" s="18"/>
      <c r="I963" s="18"/>
      <c r="J963" s="18"/>
      <c r="K963" s="18"/>
      <c r="L963" s="18"/>
      <c r="M963" s="18"/>
      <c r="N963" s="18"/>
      <c r="O963" s="18"/>
      <c r="P963" s="18"/>
      <c r="Q963" s="13"/>
      <c r="R963" s="13"/>
      <c r="S963" s="13"/>
      <c r="T963" s="13"/>
      <c r="U963" s="13"/>
      <c r="V963" s="13"/>
      <c r="AA963" s="13"/>
      <c r="AB963" s="13"/>
    </row>
    <row r="964" spans="3:28" ht="13.5">
      <c r="C964" s="18"/>
      <c r="D964" s="15"/>
      <c r="E964" s="15"/>
      <c r="F964" s="15"/>
      <c r="G964" s="18"/>
      <c r="H964" s="18"/>
      <c r="I964" s="18"/>
      <c r="J964" s="18"/>
      <c r="K964" s="18"/>
      <c r="L964" s="18"/>
      <c r="M964" s="18"/>
      <c r="N964" s="18"/>
      <c r="O964" s="18"/>
      <c r="P964" s="18"/>
      <c r="Q964" s="13"/>
      <c r="R964" s="13"/>
      <c r="S964" s="13"/>
      <c r="T964" s="13"/>
      <c r="U964" s="13"/>
      <c r="V964" s="13"/>
      <c r="AA964" s="13"/>
      <c r="AB964" s="13"/>
    </row>
    <row r="965" spans="3:28" ht="13.5">
      <c r="C965" s="18"/>
      <c r="D965" s="15"/>
      <c r="E965" s="15"/>
      <c r="F965" s="15"/>
      <c r="G965" s="18"/>
      <c r="H965" s="18"/>
      <c r="I965" s="18"/>
      <c r="J965" s="18"/>
      <c r="K965" s="18"/>
      <c r="L965" s="18"/>
      <c r="M965" s="18"/>
      <c r="N965" s="18"/>
      <c r="O965" s="18"/>
      <c r="P965" s="18"/>
      <c r="Q965" s="13"/>
      <c r="R965" s="13"/>
      <c r="S965" s="13"/>
      <c r="T965" s="13"/>
      <c r="U965" s="13"/>
      <c r="V965" s="13"/>
      <c r="AA965" s="13"/>
      <c r="AB965" s="13"/>
    </row>
    <row r="966" spans="3:28" ht="13.5">
      <c r="C966" s="18"/>
      <c r="D966" s="15"/>
      <c r="E966" s="15"/>
      <c r="F966" s="15"/>
      <c r="G966" s="18"/>
      <c r="H966" s="18"/>
      <c r="I966" s="18"/>
      <c r="J966" s="18"/>
      <c r="K966" s="18"/>
      <c r="L966" s="18"/>
      <c r="M966" s="18"/>
      <c r="N966" s="18"/>
      <c r="O966" s="18"/>
      <c r="P966" s="18"/>
      <c r="Q966" s="13"/>
      <c r="R966" s="13"/>
      <c r="S966" s="13"/>
      <c r="T966" s="13"/>
      <c r="U966" s="13"/>
      <c r="V966" s="13"/>
      <c r="AA966" s="13"/>
      <c r="AB966" s="13"/>
    </row>
    <row r="967" spans="3:28" ht="13.5">
      <c r="C967" s="18"/>
      <c r="D967" s="15"/>
      <c r="E967" s="15"/>
      <c r="F967" s="15"/>
      <c r="G967" s="18"/>
      <c r="H967" s="18"/>
      <c r="I967" s="18"/>
      <c r="J967" s="18"/>
      <c r="K967" s="18"/>
      <c r="L967" s="18"/>
      <c r="M967" s="18"/>
      <c r="N967" s="18"/>
      <c r="O967" s="18"/>
      <c r="P967" s="18"/>
      <c r="Q967" s="13"/>
      <c r="R967" s="13"/>
      <c r="S967" s="13"/>
      <c r="T967" s="13"/>
      <c r="U967" s="13"/>
      <c r="V967" s="13"/>
      <c r="AA967" s="13"/>
      <c r="AB967" s="13"/>
    </row>
    <row r="968" spans="3:28" ht="13.5">
      <c r="C968" s="18"/>
      <c r="D968" s="15"/>
      <c r="E968" s="15"/>
      <c r="F968" s="15"/>
      <c r="G968" s="18"/>
      <c r="H968" s="18"/>
      <c r="I968" s="18"/>
      <c r="J968" s="18"/>
      <c r="K968" s="18"/>
      <c r="L968" s="18"/>
      <c r="M968" s="18"/>
      <c r="N968" s="18"/>
      <c r="O968" s="18"/>
      <c r="P968" s="18"/>
      <c r="Q968" s="13"/>
      <c r="R968" s="13"/>
      <c r="S968" s="13"/>
      <c r="T968" s="13"/>
      <c r="U968" s="13"/>
      <c r="V968" s="13"/>
      <c r="AA968" s="13"/>
      <c r="AB968" s="13"/>
    </row>
    <row r="969" spans="3:28" ht="13.5">
      <c r="C969" s="18"/>
      <c r="D969" s="15"/>
      <c r="E969" s="15"/>
      <c r="F969" s="15"/>
      <c r="G969" s="18"/>
      <c r="H969" s="18"/>
      <c r="I969" s="18"/>
      <c r="J969" s="18"/>
      <c r="K969" s="18"/>
      <c r="L969" s="18"/>
      <c r="M969" s="18"/>
      <c r="N969" s="18"/>
      <c r="O969" s="18"/>
      <c r="P969" s="18"/>
      <c r="Q969" s="13"/>
      <c r="R969" s="13"/>
      <c r="S969" s="13"/>
      <c r="T969" s="13"/>
      <c r="U969" s="13"/>
      <c r="V969" s="13"/>
      <c r="AA969" s="13"/>
      <c r="AB969" s="13"/>
    </row>
    <row r="970" spans="3:28" ht="13.5">
      <c r="C970" s="18"/>
      <c r="D970" s="15"/>
      <c r="E970" s="15"/>
      <c r="F970" s="15"/>
      <c r="G970" s="18"/>
      <c r="H970" s="18"/>
      <c r="I970" s="18"/>
      <c r="J970" s="18"/>
      <c r="K970" s="18"/>
      <c r="L970" s="18"/>
      <c r="M970" s="18"/>
      <c r="N970" s="18"/>
      <c r="O970" s="18"/>
      <c r="P970" s="18"/>
      <c r="Q970" s="13"/>
      <c r="R970" s="13"/>
      <c r="S970" s="13"/>
      <c r="T970" s="13"/>
      <c r="U970" s="13"/>
      <c r="V970" s="13"/>
      <c r="AA970" s="13"/>
      <c r="AB970" s="13"/>
    </row>
    <row r="971" spans="3:28" ht="13.5">
      <c r="C971" s="18"/>
      <c r="D971" s="15"/>
      <c r="E971" s="15"/>
      <c r="F971" s="15"/>
      <c r="G971" s="18"/>
      <c r="H971" s="18"/>
      <c r="I971" s="18"/>
      <c r="J971" s="18"/>
      <c r="K971" s="18"/>
      <c r="L971" s="18"/>
      <c r="M971" s="18"/>
      <c r="N971" s="18"/>
      <c r="O971" s="18"/>
      <c r="P971" s="18"/>
      <c r="Q971" s="13"/>
      <c r="R971" s="13"/>
      <c r="S971" s="13"/>
      <c r="T971" s="13"/>
      <c r="U971" s="13"/>
      <c r="V971" s="13"/>
      <c r="AA971" s="13"/>
      <c r="AB971" s="13"/>
    </row>
    <row r="972" spans="3:28" ht="13.5">
      <c r="C972" s="18"/>
      <c r="D972" s="15"/>
      <c r="E972" s="15"/>
      <c r="F972" s="15"/>
      <c r="G972" s="18"/>
      <c r="H972" s="18"/>
      <c r="I972" s="18"/>
      <c r="J972" s="18"/>
      <c r="K972" s="18"/>
      <c r="L972" s="18"/>
      <c r="M972" s="18"/>
      <c r="N972" s="18"/>
      <c r="O972" s="18"/>
      <c r="P972" s="18"/>
      <c r="Q972" s="13"/>
      <c r="R972" s="13"/>
      <c r="S972" s="13"/>
      <c r="T972" s="13"/>
      <c r="U972" s="13"/>
      <c r="V972" s="13"/>
      <c r="AA972" s="13"/>
      <c r="AB972" s="13"/>
    </row>
    <row r="973" spans="3:28" ht="13.5">
      <c r="C973" s="18"/>
      <c r="D973" s="15"/>
      <c r="E973" s="15"/>
      <c r="F973" s="15"/>
      <c r="G973" s="18"/>
      <c r="H973" s="18"/>
      <c r="I973" s="18"/>
      <c r="J973" s="18"/>
      <c r="K973" s="18"/>
      <c r="L973" s="18"/>
      <c r="M973" s="18"/>
      <c r="N973" s="18"/>
      <c r="O973" s="18"/>
      <c r="P973" s="18"/>
      <c r="Q973" s="13"/>
      <c r="R973" s="13"/>
      <c r="S973" s="13"/>
      <c r="T973" s="13"/>
      <c r="U973" s="13"/>
      <c r="V973" s="13"/>
      <c r="AA973" s="13"/>
      <c r="AB973" s="13"/>
    </row>
    <row r="974" spans="3:28" ht="13.5">
      <c r="C974" s="18"/>
      <c r="D974" s="15"/>
      <c r="E974" s="15"/>
      <c r="F974" s="15"/>
      <c r="G974" s="18"/>
      <c r="H974" s="18"/>
      <c r="I974" s="18"/>
      <c r="J974" s="18"/>
      <c r="K974" s="18"/>
      <c r="L974" s="18"/>
      <c r="M974" s="18"/>
      <c r="N974" s="18"/>
      <c r="O974" s="18"/>
      <c r="P974" s="18"/>
      <c r="Q974" s="13"/>
      <c r="R974" s="13"/>
      <c r="S974" s="13"/>
      <c r="T974" s="13"/>
      <c r="U974" s="13"/>
      <c r="V974" s="13"/>
      <c r="AA974" s="13"/>
      <c r="AB974" s="13"/>
    </row>
    <row r="975" spans="3:28" ht="13.5">
      <c r="C975" s="18"/>
      <c r="D975" s="15"/>
      <c r="E975" s="15"/>
      <c r="F975" s="15"/>
      <c r="G975" s="18"/>
      <c r="H975" s="18"/>
      <c r="I975" s="18"/>
      <c r="J975" s="18"/>
      <c r="K975" s="18"/>
      <c r="L975" s="18"/>
      <c r="M975" s="18"/>
      <c r="N975" s="18"/>
      <c r="O975" s="18"/>
      <c r="P975" s="18"/>
      <c r="Q975" s="13"/>
      <c r="R975" s="13"/>
      <c r="S975" s="13"/>
      <c r="T975" s="13"/>
      <c r="U975" s="13"/>
      <c r="V975" s="13"/>
      <c r="AA975" s="13"/>
      <c r="AB975" s="13"/>
    </row>
    <row r="976" spans="3:28" ht="13.5">
      <c r="C976" s="18"/>
      <c r="D976" s="15"/>
      <c r="E976" s="15"/>
      <c r="F976" s="15"/>
      <c r="G976" s="18"/>
      <c r="H976" s="18"/>
      <c r="I976" s="18"/>
      <c r="J976" s="18"/>
      <c r="K976" s="18"/>
      <c r="L976" s="18"/>
      <c r="M976" s="18"/>
      <c r="N976" s="18"/>
      <c r="O976" s="18"/>
      <c r="P976" s="18"/>
      <c r="Q976" s="13"/>
      <c r="R976" s="13"/>
      <c r="S976" s="13"/>
      <c r="T976" s="13"/>
      <c r="U976" s="13"/>
      <c r="V976" s="13"/>
      <c r="AA976" s="13"/>
      <c r="AB976" s="13"/>
    </row>
    <row r="977" spans="3:28" ht="13.5">
      <c r="C977" s="18"/>
      <c r="D977" s="15"/>
      <c r="E977" s="15"/>
      <c r="F977" s="15"/>
      <c r="G977" s="18"/>
      <c r="H977" s="18"/>
      <c r="I977" s="18"/>
      <c r="J977" s="18"/>
      <c r="K977" s="18"/>
      <c r="L977" s="18"/>
      <c r="M977" s="18"/>
      <c r="N977" s="18"/>
      <c r="O977" s="18"/>
      <c r="P977" s="18"/>
      <c r="Q977" s="13"/>
      <c r="R977" s="13"/>
      <c r="S977" s="13"/>
      <c r="T977" s="13"/>
      <c r="U977" s="13"/>
      <c r="V977" s="13"/>
      <c r="AA977" s="13"/>
      <c r="AB977" s="13"/>
    </row>
    <row r="978" spans="3:28" ht="13.5">
      <c r="C978" s="18"/>
      <c r="D978" s="15"/>
      <c r="E978" s="15"/>
      <c r="F978" s="15"/>
      <c r="G978" s="18"/>
      <c r="H978" s="18"/>
      <c r="I978" s="18"/>
      <c r="J978" s="18"/>
      <c r="K978" s="18"/>
      <c r="L978" s="18"/>
      <c r="M978" s="18"/>
      <c r="N978" s="18"/>
      <c r="O978" s="18"/>
      <c r="P978" s="18"/>
      <c r="Q978" s="13"/>
      <c r="R978" s="13"/>
      <c r="S978" s="13"/>
      <c r="T978" s="13"/>
      <c r="U978" s="13"/>
      <c r="V978" s="13"/>
      <c r="AA978" s="13"/>
      <c r="AB978" s="13"/>
    </row>
    <row r="979" spans="3:28" ht="13.5">
      <c r="C979" s="18"/>
      <c r="D979" s="15"/>
      <c r="E979" s="15"/>
      <c r="F979" s="15"/>
      <c r="G979" s="18"/>
      <c r="H979" s="18"/>
      <c r="I979" s="18"/>
      <c r="J979" s="18"/>
      <c r="K979" s="18"/>
      <c r="L979" s="18"/>
      <c r="M979" s="18"/>
      <c r="N979" s="18"/>
      <c r="O979" s="18"/>
      <c r="P979" s="18"/>
      <c r="Q979" s="13"/>
      <c r="R979" s="13"/>
      <c r="S979" s="13"/>
      <c r="T979" s="13"/>
      <c r="U979" s="13"/>
      <c r="V979" s="13"/>
      <c r="AA979" s="13"/>
      <c r="AB979" s="13"/>
    </row>
    <row r="980" spans="3:28" ht="13.5">
      <c r="C980" s="18"/>
      <c r="D980" s="15"/>
      <c r="E980" s="15"/>
      <c r="F980" s="15"/>
      <c r="G980" s="18"/>
      <c r="H980" s="18"/>
      <c r="I980" s="18"/>
      <c r="J980" s="18"/>
      <c r="K980" s="18"/>
      <c r="L980" s="18"/>
      <c r="M980" s="18"/>
      <c r="N980" s="18"/>
      <c r="O980" s="18"/>
      <c r="P980" s="18"/>
      <c r="Q980" s="13"/>
      <c r="R980" s="13"/>
      <c r="S980" s="13"/>
      <c r="T980" s="13"/>
      <c r="U980" s="13"/>
      <c r="V980" s="13"/>
      <c r="AA980" s="13"/>
      <c r="AB980" s="13"/>
    </row>
    <row r="981" spans="3:28" ht="13.5">
      <c r="C981" s="18"/>
      <c r="D981" s="15"/>
      <c r="E981" s="15"/>
      <c r="F981" s="15"/>
      <c r="G981" s="18"/>
      <c r="H981" s="18"/>
      <c r="I981" s="18"/>
      <c r="J981" s="18"/>
      <c r="K981" s="18"/>
      <c r="L981" s="18"/>
      <c r="M981" s="18"/>
      <c r="N981" s="18"/>
      <c r="O981" s="18"/>
      <c r="P981" s="18"/>
      <c r="Q981" s="13"/>
      <c r="R981" s="13"/>
      <c r="S981" s="13"/>
      <c r="T981" s="13"/>
      <c r="U981" s="13"/>
      <c r="V981" s="13"/>
      <c r="AA981" s="13"/>
      <c r="AB981" s="13"/>
    </row>
    <row r="982" spans="3:28" ht="13.5">
      <c r="C982" s="18"/>
      <c r="D982" s="15"/>
      <c r="E982" s="15"/>
      <c r="F982" s="15"/>
      <c r="G982" s="18"/>
      <c r="H982" s="18"/>
      <c r="I982" s="18"/>
      <c r="J982" s="18"/>
      <c r="K982" s="18"/>
      <c r="L982" s="18"/>
      <c r="M982" s="18"/>
      <c r="N982" s="18"/>
      <c r="O982" s="18"/>
      <c r="P982" s="18"/>
      <c r="Q982" s="13"/>
      <c r="R982" s="13"/>
      <c r="S982" s="13"/>
      <c r="T982" s="13"/>
      <c r="U982" s="13"/>
      <c r="V982" s="13"/>
      <c r="AA982" s="13"/>
      <c r="AB982" s="13"/>
    </row>
    <row r="983" spans="3:28" ht="13.5">
      <c r="C983" s="18"/>
      <c r="D983" s="15"/>
      <c r="E983" s="15"/>
      <c r="F983" s="15"/>
      <c r="G983" s="18"/>
      <c r="H983" s="18"/>
      <c r="I983" s="18"/>
      <c r="J983" s="18"/>
      <c r="K983" s="18"/>
      <c r="L983" s="18"/>
      <c r="M983" s="18"/>
      <c r="N983" s="18"/>
      <c r="O983" s="18"/>
      <c r="P983" s="18"/>
      <c r="Q983" s="13"/>
      <c r="R983" s="13"/>
      <c r="S983" s="13"/>
      <c r="T983" s="13"/>
      <c r="U983" s="13"/>
      <c r="V983" s="13"/>
      <c r="AA983" s="13"/>
      <c r="AB983" s="13"/>
    </row>
    <row r="984" spans="3:28" ht="13.5">
      <c r="C984" s="18"/>
      <c r="D984" s="15"/>
      <c r="E984" s="15"/>
      <c r="F984" s="15"/>
      <c r="G984" s="18"/>
      <c r="H984" s="18"/>
      <c r="I984" s="18"/>
      <c r="J984" s="18"/>
      <c r="K984" s="18"/>
      <c r="L984" s="18"/>
      <c r="M984" s="18"/>
      <c r="N984" s="18"/>
      <c r="O984" s="18"/>
      <c r="P984" s="18"/>
      <c r="Q984" s="13"/>
      <c r="R984" s="13"/>
      <c r="S984" s="13"/>
      <c r="T984" s="13"/>
      <c r="U984" s="13"/>
      <c r="V984" s="13"/>
      <c r="AA984" s="13"/>
      <c r="AB984" s="13"/>
    </row>
    <row r="985" spans="3:28" ht="13.5">
      <c r="C985" s="18"/>
      <c r="D985" s="15"/>
      <c r="E985" s="15"/>
      <c r="F985" s="15"/>
      <c r="G985" s="18"/>
      <c r="H985" s="18"/>
      <c r="I985" s="18"/>
      <c r="J985" s="18"/>
      <c r="K985" s="18"/>
      <c r="L985" s="18"/>
      <c r="M985" s="18"/>
      <c r="N985" s="18"/>
      <c r="O985" s="18"/>
      <c r="P985" s="18"/>
      <c r="Q985" s="13"/>
      <c r="R985" s="13"/>
      <c r="S985" s="13"/>
      <c r="T985" s="13"/>
      <c r="U985" s="13"/>
      <c r="V985" s="13"/>
      <c r="AA985" s="13"/>
      <c r="AB985" s="13"/>
    </row>
    <row r="986" spans="3:28" ht="13.5">
      <c r="C986" s="18"/>
      <c r="D986" s="15"/>
      <c r="E986" s="15"/>
      <c r="F986" s="15"/>
      <c r="G986" s="18"/>
      <c r="H986" s="18"/>
      <c r="I986" s="18"/>
      <c r="J986" s="18"/>
      <c r="K986" s="18"/>
      <c r="L986" s="18"/>
      <c r="M986" s="18"/>
      <c r="N986" s="18"/>
      <c r="O986" s="18"/>
      <c r="P986" s="18"/>
      <c r="Q986" s="13"/>
      <c r="R986" s="13"/>
      <c r="S986" s="13"/>
      <c r="T986" s="13"/>
      <c r="U986" s="13"/>
      <c r="V986" s="13"/>
      <c r="AA986" s="13"/>
      <c r="AB986" s="13"/>
    </row>
    <row r="987" spans="3:28" ht="13.5">
      <c r="C987" s="18"/>
      <c r="D987" s="15"/>
      <c r="E987" s="15"/>
      <c r="F987" s="15"/>
      <c r="G987" s="18"/>
      <c r="H987" s="18"/>
      <c r="I987" s="18"/>
      <c r="J987" s="18"/>
      <c r="K987" s="18"/>
      <c r="L987" s="18"/>
      <c r="M987" s="18"/>
      <c r="N987" s="18"/>
      <c r="O987" s="18"/>
      <c r="P987" s="18"/>
      <c r="Q987" s="13"/>
      <c r="R987" s="13"/>
      <c r="S987" s="13"/>
      <c r="T987" s="13"/>
      <c r="U987" s="13"/>
      <c r="V987" s="13"/>
      <c r="AA987" s="13"/>
      <c r="AB987" s="13"/>
    </row>
    <row r="988" spans="3:28" ht="13.5">
      <c r="C988" s="18"/>
      <c r="D988" s="15"/>
      <c r="E988" s="15"/>
      <c r="F988" s="15"/>
      <c r="G988" s="18"/>
      <c r="H988" s="18"/>
      <c r="I988" s="18"/>
      <c r="J988" s="18"/>
      <c r="K988" s="18"/>
      <c r="L988" s="18"/>
      <c r="M988" s="18"/>
      <c r="N988" s="18"/>
      <c r="O988" s="18"/>
      <c r="P988" s="18"/>
      <c r="Q988" s="13"/>
      <c r="R988" s="13"/>
      <c r="S988" s="13"/>
      <c r="T988" s="13"/>
      <c r="U988" s="13"/>
      <c r="V988" s="13"/>
      <c r="AA988" s="13"/>
      <c r="AB988" s="13"/>
    </row>
    <row r="989" spans="3:28" ht="13.5">
      <c r="C989" s="18"/>
      <c r="D989" s="15"/>
      <c r="E989" s="15"/>
      <c r="F989" s="15"/>
      <c r="G989" s="18"/>
      <c r="H989" s="18"/>
      <c r="I989" s="18"/>
      <c r="J989" s="18"/>
      <c r="K989" s="18"/>
      <c r="L989" s="18"/>
      <c r="M989" s="18"/>
      <c r="N989" s="18"/>
      <c r="O989" s="18"/>
      <c r="P989" s="18"/>
      <c r="Q989" s="13"/>
      <c r="R989" s="13"/>
      <c r="S989" s="13"/>
      <c r="T989" s="13"/>
      <c r="U989" s="13"/>
      <c r="V989" s="13"/>
      <c r="AA989" s="13"/>
      <c r="AB989" s="13"/>
    </row>
    <row r="990" spans="3:28" ht="13.5">
      <c r="C990" s="18"/>
      <c r="D990" s="15"/>
      <c r="E990" s="15"/>
      <c r="F990" s="15"/>
      <c r="G990" s="18"/>
      <c r="H990" s="18"/>
      <c r="I990" s="18"/>
      <c r="J990" s="18"/>
      <c r="K990" s="18"/>
      <c r="L990" s="18"/>
      <c r="M990" s="18"/>
      <c r="N990" s="18"/>
      <c r="O990" s="18"/>
      <c r="P990" s="18"/>
      <c r="Q990" s="13"/>
      <c r="R990" s="13"/>
      <c r="S990" s="13"/>
      <c r="T990" s="13"/>
      <c r="U990" s="13"/>
      <c r="V990" s="13"/>
      <c r="AA990" s="13"/>
      <c r="AB990" s="13"/>
    </row>
    <row r="991" spans="3:28" ht="13.5">
      <c r="C991" s="18"/>
      <c r="D991" s="15"/>
      <c r="E991" s="15"/>
      <c r="F991" s="15"/>
      <c r="G991" s="18"/>
      <c r="H991" s="18"/>
      <c r="I991" s="18"/>
      <c r="J991" s="18"/>
      <c r="K991" s="18"/>
      <c r="L991" s="18"/>
      <c r="M991" s="18"/>
      <c r="N991" s="18"/>
      <c r="O991" s="18"/>
      <c r="P991" s="18"/>
      <c r="Q991" s="13"/>
      <c r="R991" s="13"/>
      <c r="S991" s="13"/>
      <c r="T991" s="13"/>
      <c r="U991" s="13"/>
      <c r="V991" s="13"/>
      <c r="AA991" s="13"/>
      <c r="AB991" s="13"/>
    </row>
    <row r="992" spans="3:28" ht="13.5">
      <c r="C992" s="18"/>
      <c r="D992" s="15"/>
      <c r="E992" s="15"/>
      <c r="F992" s="15"/>
      <c r="G992" s="18"/>
      <c r="H992" s="18"/>
      <c r="I992" s="18"/>
      <c r="J992" s="18"/>
      <c r="K992" s="18"/>
      <c r="L992" s="18"/>
      <c r="M992" s="18"/>
      <c r="N992" s="18"/>
      <c r="O992" s="18"/>
      <c r="P992" s="18"/>
      <c r="Q992" s="13"/>
      <c r="R992" s="13"/>
      <c r="S992" s="13"/>
      <c r="T992" s="13"/>
      <c r="U992" s="13"/>
      <c r="V992" s="13"/>
      <c r="AA992" s="13"/>
      <c r="AB992" s="13"/>
    </row>
    <row r="993" spans="3:28" ht="13.5">
      <c r="C993" s="18"/>
      <c r="D993" s="15"/>
      <c r="E993" s="15"/>
      <c r="F993" s="15"/>
      <c r="G993" s="18"/>
      <c r="H993" s="18"/>
      <c r="I993" s="18"/>
      <c r="J993" s="18"/>
      <c r="K993" s="18"/>
      <c r="L993" s="18"/>
      <c r="M993" s="18"/>
      <c r="N993" s="18"/>
      <c r="O993" s="18"/>
      <c r="P993" s="18"/>
      <c r="Q993" s="13"/>
      <c r="R993" s="13"/>
      <c r="S993" s="13"/>
      <c r="T993" s="13"/>
      <c r="U993" s="13"/>
      <c r="V993" s="13"/>
      <c r="AA993" s="13"/>
      <c r="AB993" s="13"/>
    </row>
    <row r="994" spans="3:28" ht="13.5">
      <c r="C994" s="18"/>
      <c r="D994" s="15"/>
      <c r="E994" s="15"/>
      <c r="F994" s="15"/>
      <c r="G994" s="18"/>
      <c r="H994" s="18"/>
      <c r="I994" s="18"/>
      <c r="J994" s="18"/>
      <c r="K994" s="18"/>
      <c r="L994" s="18"/>
      <c r="M994" s="18"/>
      <c r="N994" s="18"/>
      <c r="O994" s="18"/>
      <c r="P994" s="18"/>
      <c r="Q994" s="13"/>
      <c r="R994" s="13"/>
      <c r="S994" s="13"/>
      <c r="T994" s="13"/>
      <c r="U994" s="13"/>
      <c r="V994" s="13"/>
      <c r="AA994" s="13"/>
      <c r="AB994" s="13"/>
    </row>
    <row r="995" spans="3:28" ht="13.5">
      <c r="C995" s="18"/>
      <c r="D995" s="15"/>
      <c r="E995" s="15"/>
      <c r="F995" s="15"/>
      <c r="G995" s="18"/>
      <c r="H995" s="18"/>
      <c r="I995" s="18"/>
      <c r="J995" s="18"/>
      <c r="K995" s="18"/>
      <c r="L995" s="18"/>
      <c r="M995" s="18"/>
      <c r="N995" s="18"/>
      <c r="O995" s="18"/>
      <c r="P995" s="18"/>
      <c r="Q995" s="13"/>
      <c r="R995" s="13"/>
      <c r="S995" s="13"/>
      <c r="T995" s="13"/>
      <c r="U995" s="13"/>
      <c r="V995" s="13"/>
      <c r="AA995" s="13"/>
      <c r="AB995" s="13"/>
    </row>
    <row r="996" spans="3:28" ht="13.5">
      <c r="C996" s="18"/>
      <c r="D996" s="15"/>
      <c r="E996" s="15"/>
      <c r="F996" s="15"/>
      <c r="G996" s="18"/>
      <c r="H996" s="18"/>
      <c r="I996" s="18"/>
      <c r="J996" s="18"/>
      <c r="K996" s="18"/>
      <c r="L996" s="18"/>
      <c r="M996" s="18"/>
      <c r="N996" s="18"/>
      <c r="O996" s="18"/>
      <c r="P996" s="18"/>
      <c r="Q996" s="13"/>
      <c r="R996" s="13"/>
      <c r="S996" s="13"/>
      <c r="T996" s="13"/>
      <c r="U996" s="13"/>
      <c r="V996" s="13"/>
      <c r="AA996" s="13"/>
      <c r="AB996" s="13"/>
    </row>
    <row r="997" spans="3:28" ht="13.5">
      <c r="C997" s="18"/>
      <c r="D997" s="15"/>
      <c r="E997" s="15"/>
      <c r="F997" s="15"/>
      <c r="G997" s="18"/>
      <c r="H997" s="18"/>
      <c r="I997" s="18"/>
      <c r="J997" s="18"/>
      <c r="K997" s="18"/>
      <c r="L997" s="18"/>
      <c r="M997" s="18"/>
      <c r="N997" s="18"/>
      <c r="O997" s="18"/>
      <c r="P997" s="18"/>
      <c r="Q997" s="13"/>
      <c r="R997" s="13"/>
      <c r="S997" s="13"/>
      <c r="T997" s="13"/>
      <c r="U997" s="13"/>
      <c r="V997" s="13"/>
      <c r="AA997" s="13"/>
      <c r="AB997" s="13"/>
    </row>
    <row r="998" spans="3:28" ht="13.5">
      <c r="C998" s="18"/>
      <c r="D998" s="15"/>
      <c r="E998" s="15"/>
      <c r="F998" s="15"/>
      <c r="G998" s="18"/>
      <c r="H998" s="18"/>
      <c r="I998" s="18"/>
      <c r="J998" s="18"/>
      <c r="K998" s="18"/>
      <c r="L998" s="18"/>
      <c r="M998" s="18"/>
      <c r="N998" s="18"/>
      <c r="O998" s="18"/>
      <c r="P998" s="18"/>
      <c r="Q998" s="13"/>
      <c r="R998" s="13"/>
      <c r="S998" s="13"/>
      <c r="T998" s="13"/>
      <c r="U998" s="13"/>
      <c r="V998" s="13"/>
      <c r="AA998" s="13"/>
      <c r="AB998" s="13"/>
    </row>
    <row r="999" spans="3:28" ht="13.5">
      <c r="C999" s="18"/>
      <c r="D999" s="15"/>
      <c r="E999" s="15"/>
      <c r="F999" s="15"/>
      <c r="G999" s="18"/>
      <c r="H999" s="18"/>
      <c r="I999" s="18"/>
      <c r="J999" s="18"/>
      <c r="K999" s="18"/>
      <c r="L999" s="18"/>
      <c r="M999" s="18"/>
      <c r="N999" s="18"/>
      <c r="O999" s="18"/>
      <c r="P999" s="18"/>
      <c r="Q999" s="13"/>
      <c r="R999" s="13"/>
      <c r="S999" s="13"/>
      <c r="T999" s="13"/>
      <c r="U999" s="13"/>
      <c r="V999" s="13"/>
      <c r="AA999" s="13"/>
      <c r="AB999" s="13"/>
    </row>
    <row r="1000" spans="3:28" ht="13.5">
      <c r="C1000" s="18"/>
      <c r="D1000" s="15"/>
      <c r="E1000" s="15"/>
      <c r="F1000" s="15"/>
      <c r="G1000" s="18"/>
      <c r="H1000" s="18"/>
      <c r="I1000" s="18"/>
      <c r="J1000" s="18"/>
      <c r="K1000" s="18"/>
      <c r="L1000" s="18"/>
      <c r="M1000" s="18"/>
      <c r="N1000" s="18"/>
      <c r="O1000" s="18"/>
      <c r="P1000" s="18"/>
      <c r="Q1000" s="13"/>
      <c r="R1000" s="13"/>
      <c r="S1000" s="13"/>
      <c r="T1000" s="13"/>
      <c r="U1000" s="13"/>
      <c r="V1000" s="13"/>
      <c r="AA1000" s="13"/>
      <c r="AB1000" s="13"/>
    </row>
    <row r="1001" spans="3:28" ht="13.5">
      <c r="C1001" s="18"/>
      <c r="D1001" s="15"/>
      <c r="E1001" s="15"/>
      <c r="F1001" s="15"/>
      <c r="G1001" s="18"/>
      <c r="H1001" s="18"/>
      <c r="I1001" s="18"/>
      <c r="J1001" s="18"/>
      <c r="K1001" s="18"/>
      <c r="L1001" s="18"/>
      <c r="M1001" s="18"/>
      <c r="N1001" s="18"/>
      <c r="O1001" s="18"/>
      <c r="P1001" s="18"/>
      <c r="Q1001" s="13"/>
      <c r="R1001" s="13"/>
      <c r="S1001" s="13"/>
      <c r="T1001" s="13"/>
      <c r="U1001" s="13"/>
      <c r="V1001" s="13"/>
      <c r="AA1001" s="13"/>
      <c r="AB1001" s="13"/>
    </row>
    <row r="1002" spans="3:28" ht="13.5">
      <c r="C1002" s="18"/>
      <c r="D1002" s="15"/>
      <c r="E1002" s="15"/>
      <c r="F1002" s="15"/>
      <c r="G1002" s="18"/>
      <c r="H1002" s="18"/>
      <c r="I1002" s="18"/>
      <c r="J1002" s="18"/>
      <c r="K1002" s="18"/>
      <c r="L1002" s="18"/>
      <c r="M1002" s="18"/>
      <c r="N1002" s="18"/>
      <c r="O1002" s="18"/>
      <c r="P1002" s="18"/>
      <c r="Q1002" s="13"/>
      <c r="R1002" s="13"/>
      <c r="S1002" s="13"/>
      <c r="T1002" s="13"/>
      <c r="U1002" s="13"/>
      <c r="V1002" s="13"/>
      <c r="AA1002" s="13"/>
      <c r="AB1002" s="13"/>
    </row>
    <row r="1003" spans="3:28" ht="13.5">
      <c r="C1003" s="18"/>
      <c r="D1003" s="15"/>
      <c r="E1003" s="15"/>
      <c r="F1003" s="15"/>
      <c r="G1003" s="18"/>
      <c r="H1003" s="18"/>
      <c r="I1003" s="18"/>
      <c r="J1003" s="18"/>
      <c r="K1003" s="18"/>
      <c r="L1003" s="18"/>
      <c r="M1003" s="18"/>
      <c r="N1003" s="18"/>
      <c r="O1003" s="18"/>
      <c r="P1003" s="18"/>
      <c r="Q1003" s="13"/>
      <c r="R1003" s="13"/>
      <c r="S1003" s="13"/>
      <c r="T1003" s="13"/>
      <c r="U1003" s="13"/>
      <c r="V1003" s="13"/>
      <c r="AA1003" s="13"/>
      <c r="AB1003" s="13"/>
    </row>
    <row r="1004" spans="3:28" ht="13.5">
      <c r="C1004" s="18"/>
      <c r="D1004" s="15"/>
      <c r="E1004" s="15"/>
      <c r="F1004" s="15"/>
      <c r="G1004" s="18"/>
      <c r="H1004" s="18"/>
      <c r="I1004" s="18"/>
      <c r="J1004" s="18"/>
      <c r="K1004" s="18"/>
      <c r="L1004" s="18"/>
      <c r="M1004" s="18"/>
      <c r="N1004" s="18"/>
      <c r="O1004" s="18"/>
      <c r="P1004" s="18"/>
      <c r="Q1004" s="13"/>
      <c r="R1004" s="13"/>
      <c r="S1004" s="13"/>
      <c r="T1004" s="13"/>
      <c r="U1004" s="13"/>
      <c r="V1004" s="13"/>
      <c r="AA1004" s="13"/>
      <c r="AB1004" s="13"/>
    </row>
    <row r="1005" spans="3:28" ht="13.5">
      <c r="C1005" s="18"/>
      <c r="D1005" s="15"/>
      <c r="E1005" s="15"/>
      <c r="F1005" s="15"/>
      <c r="G1005" s="18"/>
      <c r="H1005" s="18"/>
      <c r="I1005" s="18"/>
      <c r="J1005" s="18"/>
      <c r="K1005" s="18"/>
      <c r="L1005" s="18"/>
      <c r="M1005" s="18"/>
      <c r="N1005" s="18"/>
      <c r="O1005" s="18"/>
      <c r="P1005" s="18"/>
      <c r="Q1005" s="13"/>
      <c r="R1005" s="13"/>
      <c r="S1005" s="13"/>
      <c r="T1005" s="13"/>
      <c r="U1005" s="13"/>
      <c r="V1005" s="13"/>
      <c r="AA1005" s="13"/>
      <c r="AB1005" s="13"/>
    </row>
    <row r="1006" spans="3:28" ht="13.5">
      <c r="C1006" s="18"/>
      <c r="D1006" s="15"/>
      <c r="E1006" s="15"/>
      <c r="F1006" s="15"/>
      <c r="G1006" s="18"/>
      <c r="H1006" s="18"/>
      <c r="I1006" s="18"/>
      <c r="J1006" s="18"/>
      <c r="K1006" s="18"/>
      <c r="L1006" s="18"/>
      <c r="M1006" s="18"/>
      <c r="N1006" s="18"/>
      <c r="O1006" s="18"/>
      <c r="P1006" s="18"/>
      <c r="Q1006" s="13"/>
      <c r="R1006" s="13"/>
      <c r="S1006" s="13"/>
      <c r="T1006" s="13"/>
      <c r="U1006" s="13"/>
      <c r="V1006" s="13"/>
      <c r="AA1006" s="13"/>
      <c r="AB1006" s="13"/>
    </row>
    <row r="1007" spans="3:28" ht="13.5">
      <c r="C1007" s="18"/>
      <c r="D1007" s="15"/>
      <c r="E1007" s="15"/>
      <c r="F1007" s="15"/>
      <c r="G1007" s="18"/>
      <c r="H1007" s="18"/>
      <c r="I1007" s="18"/>
      <c r="J1007" s="18"/>
      <c r="K1007" s="18"/>
      <c r="L1007" s="18"/>
      <c r="M1007" s="18"/>
      <c r="N1007" s="18"/>
      <c r="O1007" s="18"/>
      <c r="P1007" s="18"/>
      <c r="Q1007" s="13"/>
      <c r="R1007" s="13"/>
      <c r="S1007" s="13"/>
      <c r="T1007" s="13"/>
      <c r="U1007" s="13"/>
      <c r="V1007" s="13"/>
      <c r="AA1007" s="13"/>
      <c r="AB1007" s="13"/>
    </row>
    <row r="1008" spans="3:28" ht="13.5">
      <c r="C1008" s="18"/>
      <c r="D1008" s="15"/>
      <c r="E1008" s="15"/>
      <c r="F1008" s="15"/>
      <c r="G1008" s="18"/>
      <c r="H1008" s="18"/>
      <c r="I1008" s="18"/>
      <c r="J1008" s="18"/>
      <c r="K1008" s="18"/>
      <c r="L1008" s="18"/>
      <c r="M1008" s="18"/>
      <c r="N1008" s="18"/>
      <c r="O1008" s="18"/>
      <c r="P1008" s="18"/>
      <c r="Q1008" s="13"/>
      <c r="R1008" s="13"/>
      <c r="S1008" s="13"/>
      <c r="T1008" s="13"/>
      <c r="U1008" s="13"/>
      <c r="V1008" s="13"/>
      <c r="AA1008" s="13"/>
      <c r="AB1008" s="13"/>
    </row>
    <row r="1009" spans="3:28" ht="13.5">
      <c r="C1009" s="18"/>
      <c r="D1009" s="15"/>
      <c r="E1009" s="15"/>
      <c r="F1009" s="15"/>
      <c r="G1009" s="18"/>
      <c r="H1009" s="18"/>
      <c r="I1009" s="18"/>
      <c r="J1009" s="18"/>
      <c r="K1009" s="18"/>
      <c r="L1009" s="18"/>
      <c r="M1009" s="18"/>
      <c r="N1009" s="18"/>
      <c r="O1009" s="18"/>
      <c r="P1009" s="18"/>
      <c r="Q1009" s="13"/>
      <c r="R1009" s="13"/>
      <c r="S1009" s="13"/>
      <c r="T1009" s="13"/>
      <c r="U1009" s="13"/>
      <c r="V1009" s="13"/>
      <c r="AA1009" s="13"/>
      <c r="AB1009" s="13"/>
    </row>
    <row r="1010" spans="3:28" ht="13.5">
      <c r="C1010" s="18"/>
      <c r="D1010" s="15"/>
      <c r="E1010" s="15"/>
      <c r="F1010" s="15"/>
      <c r="G1010" s="18"/>
      <c r="H1010" s="18"/>
      <c r="I1010" s="18"/>
      <c r="J1010" s="18"/>
      <c r="K1010" s="18"/>
      <c r="L1010" s="18"/>
      <c r="M1010" s="18"/>
      <c r="N1010" s="18"/>
      <c r="O1010" s="18"/>
      <c r="P1010" s="18"/>
      <c r="Q1010" s="13"/>
      <c r="R1010" s="13"/>
      <c r="S1010" s="13"/>
      <c r="T1010" s="13"/>
      <c r="U1010" s="13"/>
      <c r="V1010" s="13"/>
      <c r="AA1010" s="13"/>
      <c r="AB1010" s="13"/>
    </row>
    <row r="1011" spans="3:28" ht="13.5">
      <c r="C1011" s="18"/>
      <c r="D1011" s="15"/>
      <c r="E1011" s="15"/>
      <c r="F1011" s="15"/>
      <c r="G1011" s="18"/>
      <c r="H1011" s="18"/>
      <c r="I1011" s="18"/>
      <c r="J1011" s="18"/>
      <c r="K1011" s="18"/>
      <c r="L1011" s="18"/>
      <c r="M1011" s="18"/>
      <c r="N1011" s="18"/>
      <c r="O1011" s="18"/>
      <c r="P1011" s="18"/>
      <c r="Q1011" s="13"/>
      <c r="R1011" s="13"/>
      <c r="S1011" s="13"/>
      <c r="T1011" s="13"/>
      <c r="U1011" s="13"/>
      <c r="V1011" s="13"/>
      <c r="AA1011" s="13"/>
      <c r="AB1011" s="13"/>
    </row>
    <row r="1012" spans="3:28" ht="13.5">
      <c r="C1012" s="18"/>
      <c r="D1012" s="15"/>
      <c r="E1012" s="15"/>
      <c r="F1012" s="15"/>
      <c r="G1012" s="18"/>
      <c r="H1012" s="18"/>
      <c r="I1012" s="18"/>
      <c r="J1012" s="18"/>
      <c r="K1012" s="18"/>
      <c r="L1012" s="18"/>
      <c r="M1012" s="18"/>
      <c r="N1012" s="18"/>
      <c r="O1012" s="18"/>
      <c r="P1012" s="18"/>
      <c r="Q1012" s="13"/>
      <c r="R1012" s="13"/>
      <c r="S1012" s="13"/>
      <c r="T1012" s="13"/>
      <c r="U1012" s="13"/>
      <c r="V1012" s="13"/>
      <c r="AA1012" s="13"/>
      <c r="AB1012" s="13"/>
    </row>
    <row r="1013" spans="3:28" ht="13.5">
      <c r="C1013" s="18"/>
      <c r="D1013" s="15"/>
      <c r="E1013" s="15"/>
      <c r="F1013" s="15"/>
      <c r="G1013" s="18"/>
      <c r="H1013" s="18"/>
      <c r="I1013" s="18"/>
      <c r="J1013" s="18"/>
      <c r="K1013" s="18"/>
      <c r="L1013" s="18"/>
      <c r="M1013" s="18"/>
      <c r="N1013" s="18"/>
      <c r="O1013" s="18"/>
      <c r="P1013" s="18"/>
      <c r="Q1013" s="13"/>
      <c r="R1013" s="13"/>
      <c r="S1013" s="13"/>
      <c r="T1013" s="13"/>
      <c r="U1013" s="13"/>
      <c r="V1013" s="13"/>
      <c r="AA1013" s="13"/>
      <c r="AB1013" s="13"/>
    </row>
    <row r="1014" spans="3:28" ht="13.5">
      <c r="C1014" s="18"/>
      <c r="D1014" s="15"/>
      <c r="E1014" s="15"/>
      <c r="F1014" s="15"/>
      <c r="G1014" s="18"/>
      <c r="H1014" s="18"/>
      <c r="I1014" s="18"/>
      <c r="J1014" s="18"/>
      <c r="K1014" s="18"/>
      <c r="L1014" s="18"/>
      <c r="M1014" s="18"/>
      <c r="N1014" s="18"/>
      <c r="O1014" s="18"/>
      <c r="P1014" s="18"/>
      <c r="Q1014" s="13"/>
      <c r="R1014" s="13"/>
      <c r="S1014" s="13"/>
      <c r="T1014" s="13"/>
      <c r="U1014" s="13"/>
      <c r="V1014" s="13"/>
      <c r="AA1014" s="13"/>
      <c r="AB1014" s="13"/>
    </row>
    <row r="1015" spans="3:28" ht="13.5">
      <c r="C1015" s="18"/>
      <c r="D1015" s="15"/>
      <c r="E1015" s="15"/>
      <c r="F1015" s="15"/>
      <c r="G1015" s="18"/>
      <c r="H1015" s="18"/>
      <c r="I1015" s="18"/>
      <c r="J1015" s="18"/>
      <c r="K1015" s="18"/>
      <c r="L1015" s="18"/>
      <c r="M1015" s="18"/>
      <c r="N1015" s="18"/>
      <c r="O1015" s="18"/>
      <c r="P1015" s="18"/>
      <c r="Q1015" s="13"/>
      <c r="R1015" s="13"/>
      <c r="S1015" s="13"/>
      <c r="T1015" s="13"/>
      <c r="U1015" s="13"/>
      <c r="V1015" s="13"/>
      <c r="AA1015" s="13"/>
      <c r="AB1015" s="13"/>
    </row>
    <row r="1016" spans="3:28" ht="13.5">
      <c r="C1016" s="18"/>
      <c r="D1016" s="15"/>
      <c r="E1016" s="15"/>
      <c r="F1016" s="15"/>
      <c r="G1016" s="18"/>
      <c r="H1016" s="18"/>
      <c r="I1016" s="18"/>
      <c r="J1016" s="18"/>
      <c r="K1016" s="18"/>
      <c r="L1016" s="18"/>
      <c r="M1016" s="18"/>
      <c r="N1016" s="18"/>
      <c r="O1016" s="18"/>
      <c r="P1016" s="18"/>
      <c r="Q1016" s="13"/>
      <c r="R1016" s="13"/>
      <c r="S1016" s="13"/>
      <c r="T1016" s="13"/>
      <c r="U1016" s="13"/>
      <c r="V1016" s="13"/>
      <c r="AA1016" s="13"/>
      <c r="AB1016" s="13"/>
    </row>
    <row r="1017" spans="3:28" ht="13.5">
      <c r="C1017" s="18"/>
      <c r="D1017" s="15"/>
      <c r="E1017" s="15"/>
      <c r="F1017" s="15"/>
      <c r="G1017" s="18"/>
      <c r="H1017" s="18"/>
      <c r="I1017" s="18"/>
      <c r="J1017" s="18"/>
      <c r="K1017" s="18"/>
      <c r="L1017" s="18"/>
      <c r="M1017" s="18"/>
      <c r="N1017" s="18"/>
      <c r="O1017" s="18"/>
      <c r="P1017" s="18"/>
      <c r="Q1017" s="13"/>
      <c r="R1017" s="13"/>
      <c r="S1017" s="13"/>
      <c r="T1017" s="13"/>
      <c r="U1017" s="13"/>
      <c r="V1017" s="13"/>
      <c r="AA1017" s="13"/>
      <c r="AB1017" s="13"/>
    </row>
    <row r="1018" spans="3:28" ht="13.5">
      <c r="C1018" s="18"/>
      <c r="D1018" s="15"/>
      <c r="E1018" s="15"/>
      <c r="F1018" s="15"/>
      <c r="G1018" s="18"/>
      <c r="H1018" s="18"/>
      <c r="I1018" s="18"/>
      <c r="J1018" s="18"/>
      <c r="K1018" s="18"/>
      <c r="L1018" s="18"/>
      <c r="M1018" s="18"/>
      <c r="N1018" s="18"/>
      <c r="O1018" s="18"/>
      <c r="P1018" s="18"/>
      <c r="Q1018" s="13"/>
      <c r="R1018" s="13"/>
      <c r="S1018" s="13"/>
      <c r="T1018" s="13"/>
      <c r="U1018" s="13"/>
      <c r="V1018" s="13"/>
      <c r="AA1018" s="13"/>
      <c r="AB1018" s="13"/>
    </row>
    <row r="1019" spans="3:28" ht="13.5">
      <c r="C1019" s="18"/>
      <c r="D1019" s="15"/>
      <c r="E1019" s="15"/>
      <c r="F1019" s="15"/>
      <c r="G1019" s="18"/>
      <c r="H1019" s="18"/>
      <c r="I1019" s="18"/>
      <c r="J1019" s="18"/>
      <c r="K1019" s="18"/>
      <c r="L1019" s="18"/>
      <c r="M1019" s="18"/>
      <c r="N1019" s="18"/>
      <c r="O1019" s="18"/>
      <c r="P1019" s="18"/>
      <c r="Q1019" s="13"/>
      <c r="R1019" s="13"/>
      <c r="S1019" s="13"/>
      <c r="T1019" s="13"/>
      <c r="U1019" s="13"/>
      <c r="V1019" s="13"/>
      <c r="AA1019" s="13"/>
      <c r="AB1019" s="13"/>
    </row>
    <row r="1020" spans="3:28" ht="13.5">
      <c r="C1020" s="18"/>
      <c r="D1020" s="15"/>
      <c r="E1020" s="15"/>
      <c r="F1020" s="15"/>
      <c r="G1020" s="18"/>
      <c r="H1020" s="18"/>
      <c r="I1020" s="18"/>
      <c r="J1020" s="18"/>
      <c r="K1020" s="18"/>
      <c r="L1020" s="18"/>
      <c r="M1020" s="18"/>
      <c r="N1020" s="18"/>
      <c r="O1020" s="18"/>
      <c r="P1020" s="18"/>
      <c r="Q1020" s="13"/>
      <c r="R1020" s="13"/>
      <c r="S1020" s="13"/>
      <c r="T1020" s="13"/>
      <c r="U1020" s="13"/>
      <c r="V1020" s="13"/>
      <c r="AA1020" s="13"/>
      <c r="AB1020" s="13"/>
    </row>
    <row r="1021" spans="3:28" ht="13.5">
      <c r="C1021" s="18"/>
      <c r="D1021" s="15"/>
      <c r="E1021" s="15"/>
      <c r="F1021" s="15"/>
      <c r="G1021" s="18"/>
      <c r="H1021" s="18"/>
      <c r="I1021" s="18"/>
      <c r="J1021" s="18"/>
      <c r="K1021" s="18"/>
      <c r="L1021" s="18"/>
      <c r="M1021" s="18"/>
      <c r="N1021" s="18"/>
      <c r="O1021" s="18"/>
      <c r="P1021" s="18"/>
      <c r="Q1021" s="13"/>
      <c r="R1021" s="13"/>
      <c r="S1021" s="13"/>
      <c r="T1021" s="13"/>
      <c r="U1021" s="13"/>
      <c r="V1021" s="13"/>
      <c r="AA1021" s="13"/>
      <c r="AB1021" s="13"/>
    </row>
    <row r="1022" spans="3:28" ht="13.5">
      <c r="C1022" s="18"/>
      <c r="D1022" s="15"/>
      <c r="E1022" s="15"/>
      <c r="F1022" s="15"/>
      <c r="G1022" s="18"/>
      <c r="H1022" s="18"/>
      <c r="I1022" s="18"/>
      <c r="J1022" s="18"/>
      <c r="K1022" s="18"/>
      <c r="L1022" s="18"/>
      <c r="M1022" s="18"/>
      <c r="N1022" s="18"/>
      <c r="O1022" s="18"/>
      <c r="P1022" s="18"/>
      <c r="Q1022" s="13"/>
      <c r="R1022" s="13"/>
      <c r="S1022" s="13"/>
      <c r="T1022" s="13"/>
      <c r="U1022" s="13"/>
      <c r="V1022" s="13"/>
      <c r="AA1022" s="13"/>
      <c r="AB1022" s="13"/>
    </row>
    <row r="1023" spans="3:28" ht="13.5">
      <c r="C1023" s="18"/>
      <c r="D1023" s="15"/>
      <c r="E1023" s="15"/>
      <c r="F1023" s="15"/>
      <c r="G1023" s="18"/>
      <c r="H1023" s="18"/>
      <c r="I1023" s="18"/>
      <c r="J1023" s="18"/>
      <c r="K1023" s="18"/>
      <c r="L1023" s="18"/>
      <c r="M1023" s="18"/>
      <c r="N1023" s="18"/>
      <c r="O1023" s="18"/>
      <c r="P1023" s="18"/>
      <c r="Q1023" s="13"/>
      <c r="R1023" s="13"/>
      <c r="S1023" s="13"/>
      <c r="T1023" s="13"/>
      <c r="U1023" s="13"/>
      <c r="V1023" s="13"/>
      <c r="AA1023" s="13"/>
      <c r="AB1023" s="13"/>
    </row>
    <row r="1024" spans="3:28" ht="13.5">
      <c r="C1024" s="18"/>
      <c r="D1024" s="15"/>
      <c r="E1024" s="15"/>
      <c r="F1024" s="15"/>
      <c r="G1024" s="18"/>
      <c r="H1024" s="18"/>
      <c r="I1024" s="18"/>
      <c r="J1024" s="18"/>
      <c r="K1024" s="18"/>
      <c r="L1024" s="18"/>
      <c r="M1024" s="18"/>
      <c r="N1024" s="18"/>
      <c r="O1024" s="18"/>
      <c r="P1024" s="18"/>
      <c r="Q1024" s="13"/>
      <c r="R1024" s="13"/>
      <c r="S1024" s="13"/>
      <c r="T1024" s="13"/>
      <c r="U1024" s="13"/>
      <c r="V1024" s="13"/>
      <c r="AA1024" s="13"/>
      <c r="AB1024" s="13"/>
    </row>
    <row r="1025" spans="3:28" ht="13.5">
      <c r="C1025" s="18"/>
      <c r="D1025" s="15"/>
      <c r="E1025" s="15"/>
      <c r="F1025" s="15"/>
      <c r="G1025" s="18"/>
      <c r="H1025" s="18"/>
      <c r="I1025" s="18"/>
      <c r="J1025" s="18"/>
      <c r="K1025" s="18"/>
      <c r="L1025" s="18"/>
      <c r="M1025" s="18"/>
      <c r="N1025" s="18"/>
      <c r="O1025" s="18"/>
      <c r="P1025" s="18"/>
      <c r="Q1025" s="13"/>
      <c r="R1025" s="13"/>
      <c r="S1025" s="13"/>
      <c r="T1025" s="13"/>
      <c r="U1025" s="13"/>
      <c r="V1025" s="13"/>
      <c r="AA1025" s="13"/>
      <c r="AB1025" s="13"/>
    </row>
    <row r="1026" spans="3:28" ht="13.5">
      <c r="C1026" s="18"/>
      <c r="D1026" s="15"/>
      <c r="E1026" s="15"/>
      <c r="F1026" s="15"/>
      <c r="G1026" s="18"/>
      <c r="H1026" s="18"/>
      <c r="I1026" s="18"/>
      <c r="J1026" s="18"/>
      <c r="K1026" s="18"/>
      <c r="L1026" s="18"/>
      <c r="M1026" s="18"/>
      <c r="N1026" s="18"/>
      <c r="O1026" s="18"/>
      <c r="P1026" s="18"/>
      <c r="Q1026" s="13"/>
      <c r="R1026" s="13"/>
      <c r="S1026" s="13"/>
      <c r="T1026" s="13"/>
      <c r="U1026" s="13"/>
      <c r="V1026" s="13"/>
      <c r="AA1026" s="13"/>
      <c r="AB1026" s="13"/>
    </row>
    <row r="1027" spans="3:28" ht="13.5">
      <c r="C1027" s="18"/>
      <c r="D1027" s="15"/>
      <c r="E1027" s="15"/>
      <c r="F1027" s="15"/>
      <c r="G1027" s="18"/>
      <c r="H1027" s="18"/>
      <c r="I1027" s="18"/>
      <c r="J1027" s="18"/>
      <c r="K1027" s="18"/>
      <c r="L1027" s="18"/>
      <c r="M1027" s="18"/>
      <c r="N1027" s="18"/>
      <c r="O1027" s="18"/>
      <c r="P1027" s="18"/>
      <c r="Q1027" s="13"/>
      <c r="R1027" s="13"/>
      <c r="S1027" s="13"/>
      <c r="T1027" s="13"/>
      <c r="U1027" s="13"/>
      <c r="V1027" s="13"/>
      <c r="AA1027" s="13"/>
      <c r="AB1027" s="13"/>
    </row>
    <row r="1028" spans="3:28" ht="13.5">
      <c r="C1028" s="18"/>
      <c r="D1028" s="15"/>
      <c r="E1028" s="15"/>
      <c r="F1028" s="15"/>
      <c r="G1028" s="18"/>
      <c r="H1028" s="18"/>
      <c r="I1028" s="18"/>
      <c r="J1028" s="18"/>
      <c r="K1028" s="18"/>
      <c r="L1028" s="18"/>
      <c r="M1028" s="18"/>
      <c r="N1028" s="18"/>
      <c r="O1028" s="18"/>
      <c r="P1028" s="18"/>
      <c r="Q1028" s="13"/>
      <c r="R1028" s="13"/>
      <c r="S1028" s="13"/>
      <c r="T1028" s="13"/>
      <c r="U1028" s="13"/>
      <c r="V1028" s="13"/>
      <c r="AA1028" s="13"/>
      <c r="AB1028" s="13"/>
    </row>
    <row r="1029" spans="3:28" ht="13.5">
      <c r="C1029" s="18"/>
      <c r="D1029" s="15"/>
      <c r="E1029" s="15"/>
      <c r="F1029" s="15"/>
      <c r="G1029" s="18"/>
      <c r="H1029" s="18"/>
      <c r="I1029" s="18"/>
      <c r="J1029" s="18"/>
      <c r="K1029" s="18"/>
      <c r="L1029" s="18"/>
      <c r="M1029" s="18"/>
      <c r="N1029" s="18"/>
      <c r="O1029" s="18"/>
      <c r="P1029" s="18"/>
      <c r="Q1029" s="13"/>
      <c r="R1029" s="13"/>
      <c r="S1029" s="13"/>
      <c r="T1029" s="13"/>
      <c r="U1029" s="13"/>
      <c r="V1029" s="13"/>
      <c r="AA1029" s="13"/>
      <c r="AB1029" s="13"/>
    </row>
    <row r="1030" spans="3:28" ht="13.5">
      <c r="C1030" s="18"/>
      <c r="D1030" s="15"/>
      <c r="E1030" s="15"/>
      <c r="F1030" s="15"/>
      <c r="G1030" s="18"/>
      <c r="H1030" s="18"/>
      <c r="I1030" s="18"/>
      <c r="J1030" s="18"/>
      <c r="K1030" s="18"/>
      <c r="L1030" s="18"/>
      <c r="M1030" s="18"/>
      <c r="N1030" s="18"/>
      <c r="O1030" s="18"/>
      <c r="P1030" s="18"/>
      <c r="Q1030" s="13"/>
      <c r="R1030" s="13"/>
      <c r="S1030" s="13"/>
      <c r="T1030" s="13"/>
      <c r="U1030" s="13"/>
      <c r="V1030" s="13"/>
      <c r="AA1030" s="13"/>
      <c r="AB1030" s="13"/>
    </row>
    <row r="1031" spans="3:28" ht="13.5">
      <c r="C1031" s="18"/>
      <c r="D1031" s="15"/>
      <c r="E1031" s="15"/>
      <c r="F1031" s="15"/>
      <c r="G1031" s="18"/>
      <c r="H1031" s="18"/>
      <c r="I1031" s="18"/>
      <c r="J1031" s="18"/>
      <c r="K1031" s="18"/>
      <c r="L1031" s="18"/>
      <c r="M1031" s="18"/>
      <c r="N1031" s="18"/>
      <c r="O1031" s="18"/>
      <c r="P1031" s="18"/>
      <c r="Q1031" s="13"/>
      <c r="R1031" s="13"/>
      <c r="S1031" s="13"/>
      <c r="T1031" s="13"/>
      <c r="U1031" s="13"/>
      <c r="V1031" s="13"/>
      <c r="AA1031" s="13"/>
      <c r="AB1031" s="13"/>
    </row>
    <row r="1032" spans="3:28" ht="13.5">
      <c r="C1032" s="18"/>
      <c r="D1032" s="15"/>
      <c r="E1032" s="15"/>
      <c r="F1032" s="15"/>
      <c r="G1032" s="18"/>
      <c r="H1032" s="18"/>
      <c r="I1032" s="18"/>
      <c r="J1032" s="18"/>
      <c r="K1032" s="18"/>
      <c r="L1032" s="18"/>
      <c r="M1032" s="18"/>
      <c r="N1032" s="18"/>
      <c r="O1032" s="18"/>
      <c r="P1032" s="18"/>
      <c r="Q1032" s="13"/>
      <c r="R1032" s="13"/>
      <c r="S1032" s="13"/>
      <c r="T1032" s="13"/>
      <c r="U1032" s="13"/>
      <c r="V1032" s="13"/>
      <c r="AA1032" s="13"/>
      <c r="AB1032" s="13"/>
    </row>
    <row r="1033" spans="3:28" ht="13.5">
      <c r="C1033" s="18"/>
      <c r="D1033" s="15"/>
      <c r="E1033" s="15"/>
      <c r="F1033" s="15"/>
      <c r="G1033" s="18"/>
      <c r="H1033" s="18"/>
      <c r="I1033" s="18"/>
      <c r="J1033" s="18"/>
      <c r="K1033" s="18"/>
      <c r="L1033" s="18"/>
      <c r="M1033" s="18"/>
      <c r="N1033" s="18"/>
      <c r="O1033" s="18"/>
      <c r="P1033" s="18"/>
      <c r="Q1033" s="13"/>
      <c r="R1033" s="13"/>
      <c r="S1033" s="13"/>
      <c r="T1033" s="13"/>
      <c r="U1033" s="13"/>
      <c r="V1033" s="13"/>
      <c r="AA1033" s="13"/>
      <c r="AB1033" s="13"/>
    </row>
    <row r="1034" spans="3:28" ht="13.5">
      <c r="C1034" s="18"/>
      <c r="D1034" s="15"/>
      <c r="E1034" s="15"/>
      <c r="F1034" s="15"/>
      <c r="G1034" s="18"/>
      <c r="H1034" s="18"/>
      <c r="I1034" s="18"/>
      <c r="J1034" s="18"/>
      <c r="K1034" s="18"/>
      <c r="L1034" s="18"/>
      <c r="M1034" s="18"/>
      <c r="N1034" s="18"/>
      <c r="O1034" s="18"/>
      <c r="P1034" s="18"/>
      <c r="Q1034" s="13"/>
      <c r="R1034" s="13"/>
      <c r="S1034" s="13"/>
      <c r="T1034" s="13"/>
      <c r="U1034" s="13"/>
      <c r="V1034" s="13"/>
      <c r="AA1034" s="13"/>
      <c r="AB1034" s="13"/>
    </row>
    <row r="1035" spans="3:28" ht="13.5">
      <c r="C1035" s="18"/>
      <c r="D1035" s="15"/>
      <c r="E1035" s="15"/>
      <c r="F1035" s="15"/>
      <c r="G1035" s="18"/>
      <c r="H1035" s="18"/>
      <c r="I1035" s="18"/>
      <c r="J1035" s="18"/>
      <c r="K1035" s="18"/>
      <c r="L1035" s="18"/>
      <c r="M1035" s="18"/>
      <c r="N1035" s="18"/>
      <c r="O1035" s="18"/>
      <c r="P1035" s="18"/>
      <c r="Q1035" s="13"/>
      <c r="R1035" s="13"/>
      <c r="S1035" s="13"/>
      <c r="T1035" s="13"/>
      <c r="U1035" s="13"/>
      <c r="V1035" s="13"/>
      <c r="AA1035" s="13"/>
      <c r="AB1035" s="13"/>
    </row>
    <row r="1036" spans="3:28" ht="13.5">
      <c r="C1036" s="18"/>
      <c r="D1036" s="15"/>
      <c r="E1036" s="15"/>
      <c r="F1036" s="15"/>
      <c r="G1036" s="18"/>
      <c r="H1036" s="18"/>
      <c r="I1036" s="18"/>
      <c r="J1036" s="18"/>
      <c r="K1036" s="18"/>
      <c r="L1036" s="18"/>
      <c r="M1036" s="18"/>
      <c r="N1036" s="18"/>
      <c r="O1036" s="18"/>
      <c r="P1036" s="18"/>
      <c r="Q1036" s="13"/>
      <c r="R1036" s="13"/>
      <c r="S1036" s="13"/>
      <c r="T1036" s="13"/>
      <c r="U1036" s="13"/>
      <c r="V1036" s="13"/>
      <c r="AA1036" s="13"/>
      <c r="AB1036" s="13"/>
    </row>
    <row r="1037" spans="3:28" ht="13.5">
      <c r="C1037" s="18"/>
      <c r="D1037" s="15"/>
      <c r="E1037" s="15"/>
      <c r="F1037" s="15"/>
      <c r="G1037" s="18"/>
      <c r="H1037" s="18"/>
      <c r="I1037" s="18"/>
      <c r="J1037" s="18"/>
      <c r="K1037" s="18"/>
      <c r="L1037" s="18"/>
      <c r="M1037" s="18"/>
      <c r="N1037" s="18"/>
      <c r="O1037" s="18"/>
      <c r="P1037" s="18"/>
      <c r="Q1037" s="13"/>
      <c r="R1037" s="13"/>
      <c r="S1037" s="13"/>
      <c r="T1037" s="13"/>
      <c r="U1037" s="13"/>
      <c r="V1037" s="13"/>
      <c r="AA1037" s="13"/>
      <c r="AB1037" s="13"/>
    </row>
    <row r="1038" spans="3:28" ht="13.5">
      <c r="C1038" s="18"/>
      <c r="D1038" s="15"/>
      <c r="E1038" s="15"/>
      <c r="F1038" s="15"/>
      <c r="G1038" s="18"/>
      <c r="H1038" s="18"/>
      <c r="I1038" s="18"/>
      <c r="J1038" s="18"/>
      <c r="K1038" s="18"/>
      <c r="L1038" s="18"/>
      <c r="M1038" s="18"/>
      <c r="N1038" s="18"/>
      <c r="O1038" s="18"/>
      <c r="P1038" s="18"/>
      <c r="Q1038" s="13"/>
      <c r="R1038" s="13"/>
      <c r="S1038" s="13"/>
      <c r="T1038" s="13"/>
      <c r="U1038" s="13"/>
      <c r="V1038" s="13"/>
      <c r="AA1038" s="13"/>
      <c r="AB1038" s="13"/>
    </row>
    <row r="1039" spans="3:28" ht="13.5">
      <c r="C1039" s="18"/>
      <c r="D1039" s="15"/>
      <c r="E1039" s="15"/>
      <c r="F1039" s="15"/>
      <c r="G1039" s="18"/>
      <c r="H1039" s="18"/>
      <c r="I1039" s="18"/>
      <c r="J1039" s="18"/>
      <c r="K1039" s="18"/>
      <c r="L1039" s="18"/>
      <c r="M1039" s="18"/>
      <c r="N1039" s="18"/>
      <c r="O1039" s="18"/>
      <c r="P1039" s="18"/>
      <c r="Q1039" s="13"/>
      <c r="R1039" s="13"/>
      <c r="S1039" s="13"/>
      <c r="T1039" s="13"/>
      <c r="U1039" s="13"/>
      <c r="V1039" s="13"/>
      <c r="AA1039" s="13"/>
      <c r="AB1039" s="13"/>
    </row>
    <row r="1040" spans="3:28" ht="13.5">
      <c r="C1040" s="18"/>
      <c r="D1040" s="15"/>
      <c r="E1040" s="15"/>
      <c r="F1040" s="15"/>
      <c r="G1040" s="18"/>
      <c r="H1040" s="18"/>
      <c r="I1040" s="18"/>
      <c r="J1040" s="18"/>
      <c r="K1040" s="18"/>
      <c r="L1040" s="18"/>
      <c r="M1040" s="18"/>
      <c r="N1040" s="18"/>
      <c r="O1040" s="18"/>
      <c r="P1040" s="18"/>
      <c r="Q1040" s="13"/>
      <c r="R1040" s="13"/>
      <c r="S1040" s="13"/>
      <c r="T1040" s="13"/>
      <c r="U1040" s="13"/>
      <c r="V1040" s="13"/>
      <c r="AA1040" s="13"/>
      <c r="AB1040" s="13"/>
    </row>
    <row r="1041" spans="3:28" ht="13.5">
      <c r="C1041" s="18"/>
      <c r="D1041" s="15"/>
      <c r="E1041" s="15"/>
      <c r="F1041" s="15"/>
      <c r="G1041" s="18"/>
      <c r="H1041" s="18"/>
      <c r="I1041" s="18"/>
      <c r="J1041" s="18"/>
      <c r="K1041" s="18"/>
      <c r="L1041" s="18"/>
      <c r="M1041" s="18"/>
      <c r="N1041" s="18"/>
      <c r="O1041" s="18"/>
      <c r="P1041" s="18"/>
      <c r="Q1041" s="13"/>
      <c r="R1041" s="13"/>
      <c r="S1041" s="13"/>
      <c r="T1041" s="13"/>
      <c r="U1041" s="13"/>
      <c r="V1041" s="13"/>
      <c r="AA1041" s="13"/>
      <c r="AB1041" s="13"/>
    </row>
    <row r="1042" spans="3:28" ht="13.5">
      <c r="C1042" s="18"/>
      <c r="D1042" s="15"/>
      <c r="E1042" s="15"/>
      <c r="F1042" s="15"/>
      <c r="G1042" s="18"/>
      <c r="H1042" s="18"/>
      <c r="I1042" s="18"/>
      <c r="J1042" s="18"/>
      <c r="K1042" s="18"/>
      <c r="L1042" s="18"/>
      <c r="M1042" s="18"/>
      <c r="N1042" s="18"/>
      <c r="O1042" s="18"/>
      <c r="P1042" s="18"/>
      <c r="Q1042" s="13"/>
      <c r="R1042" s="13"/>
      <c r="S1042" s="13"/>
      <c r="T1042" s="13"/>
      <c r="U1042" s="13"/>
      <c r="V1042" s="13"/>
      <c r="AA1042" s="13"/>
      <c r="AB1042" s="13"/>
    </row>
    <row r="1043" spans="3:28" ht="13.5">
      <c r="C1043" s="18"/>
      <c r="D1043" s="15"/>
      <c r="E1043" s="15"/>
      <c r="F1043" s="15"/>
      <c r="G1043" s="18"/>
      <c r="H1043" s="18"/>
      <c r="I1043" s="18"/>
      <c r="J1043" s="18"/>
      <c r="K1043" s="18"/>
      <c r="L1043" s="18"/>
      <c r="M1043" s="18"/>
      <c r="N1043" s="18"/>
      <c r="O1043" s="18"/>
      <c r="P1043" s="18"/>
      <c r="Q1043" s="13"/>
      <c r="R1043" s="13"/>
      <c r="S1043" s="13"/>
      <c r="T1043" s="13"/>
      <c r="U1043" s="13"/>
      <c r="V1043" s="13"/>
      <c r="AA1043" s="13"/>
      <c r="AB1043" s="13"/>
    </row>
    <row r="1044" spans="3:28" ht="13.5">
      <c r="C1044" s="18"/>
      <c r="D1044" s="15"/>
      <c r="E1044" s="15"/>
      <c r="F1044" s="15"/>
      <c r="G1044" s="18"/>
      <c r="H1044" s="18"/>
      <c r="I1044" s="18"/>
      <c r="J1044" s="18"/>
      <c r="K1044" s="18"/>
      <c r="L1044" s="18"/>
      <c r="M1044" s="18"/>
      <c r="N1044" s="18"/>
      <c r="O1044" s="18"/>
      <c r="P1044" s="18"/>
      <c r="Q1044" s="13"/>
      <c r="R1044" s="13"/>
      <c r="S1044" s="13"/>
      <c r="T1044" s="13"/>
      <c r="U1044" s="13"/>
      <c r="V1044" s="13"/>
      <c r="AA1044" s="13"/>
      <c r="AB1044" s="13"/>
    </row>
    <row r="1045" spans="3:28" ht="13.5">
      <c r="C1045" s="18"/>
      <c r="D1045" s="15"/>
      <c r="E1045" s="15"/>
      <c r="F1045" s="15"/>
      <c r="G1045" s="18"/>
      <c r="H1045" s="18"/>
      <c r="I1045" s="18"/>
      <c r="J1045" s="18"/>
      <c r="K1045" s="18"/>
      <c r="L1045" s="18"/>
      <c r="M1045" s="18"/>
      <c r="N1045" s="18"/>
      <c r="O1045" s="18"/>
      <c r="P1045" s="18"/>
      <c r="Q1045" s="13"/>
      <c r="R1045" s="13"/>
      <c r="S1045" s="13"/>
      <c r="T1045" s="13"/>
      <c r="U1045" s="13"/>
      <c r="V1045" s="13"/>
      <c r="AA1045" s="13"/>
      <c r="AB1045" s="13"/>
    </row>
    <row r="1046" spans="3:28" ht="13.5">
      <c r="C1046" s="18"/>
      <c r="D1046" s="15"/>
      <c r="E1046" s="15"/>
      <c r="F1046" s="15"/>
      <c r="G1046" s="18"/>
      <c r="H1046" s="18"/>
      <c r="I1046" s="18"/>
      <c r="J1046" s="18"/>
      <c r="K1046" s="18"/>
      <c r="L1046" s="18"/>
      <c r="M1046" s="18"/>
      <c r="N1046" s="18"/>
      <c r="O1046" s="18"/>
      <c r="P1046" s="18"/>
      <c r="Q1046" s="13"/>
      <c r="R1046" s="13"/>
      <c r="S1046" s="13"/>
      <c r="T1046" s="13"/>
      <c r="U1046" s="13"/>
      <c r="V1046" s="13"/>
      <c r="AA1046" s="13"/>
      <c r="AB1046" s="13"/>
    </row>
    <row r="1047" spans="3:28" ht="13.5">
      <c r="C1047" s="18"/>
      <c r="D1047" s="15"/>
      <c r="E1047" s="15"/>
      <c r="F1047" s="15"/>
      <c r="G1047" s="18"/>
      <c r="H1047" s="18"/>
      <c r="I1047" s="18"/>
      <c r="J1047" s="18"/>
      <c r="K1047" s="18"/>
      <c r="L1047" s="18"/>
      <c r="M1047" s="18"/>
      <c r="N1047" s="18"/>
      <c r="O1047" s="18"/>
      <c r="P1047" s="18"/>
      <c r="Q1047" s="13"/>
      <c r="R1047" s="13"/>
      <c r="S1047" s="13"/>
      <c r="T1047" s="13"/>
      <c r="U1047" s="13"/>
      <c r="V1047" s="13"/>
      <c r="AA1047" s="13"/>
      <c r="AB1047" s="13"/>
    </row>
    <row r="1048" spans="3:28" ht="13.5">
      <c r="C1048" s="18"/>
      <c r="D1048" s="15"/>
      <c r="E1048" s="15"/>
      <c r="F1048" s="15"/>
      <c r="G1048" s="18"/>
      <c r="H1048" s="18"/>
      <c r="I1048" s="18"/>
      <c r="J1048" s="18"/>
      <c r="K1048" s="18"/>
      <c r="L1048" s="18"/>
      <c r="M1048" s="18"/>
      <c r="N1048" s="18"/>
      <c r="O1048" s="18"/>
      <c r="P1048" s="18"/>
      <c r="Q1048" s="13"/>
      <c r="R1048" s="13"/>
      <c r="S1048" s="13"/>
      <c r="T1048" s="13"/>
      <c r="U1048" s="13"/>
      <c r="V1048" s="13"/>
      <c r="AA1048" s="13"/>
      <c r="AB1048" s="13"/>
    </row>
    <row r="1049" spans="3:28" ht="13.5">
      <c r="C1049" s="18"/>
      <c r="D1049" s="15"/>
      <c r="E1049" s="15"/>
      <c r="F1049" s="15"/>
      <c r="G1049" s="18"/>
      <c r="H1049" s="18"/>
      <c r="I1049" s="18"/>
      <c r="J1049" s="18"/>
      <c r="K1049" s="18"/>
      <c r="L1049" s="18"/>
      <c r="M1049" s="18"/>
      <c r="N1049" s="18"/>
      <c r="O1049" s="18"/>
      <c r="P1049" s="18"/>
      <c r="Q1049" s="13"/>
      <c r="R1049" s="13"/>
      <c r="S1049" s="13"/>
      <c r="T1049" s="13"/>
      <c r="U1049" s="13"/>
      <c r="V1049" s="13"/>
      <c r="AA1049" s="13"/>
      <c r="AB1049" s="13"/>
    </row>
    <row r="1050" spans="3:28" ht="13.5">
      <c r="C1050" s="18"/>
      <c r="D1050" s="15"/>
      <c r="E1050" s="15"/>
      <c r="F1050" s="15"/>
      <c r="G1050" s="18"/>
      <c r="H1050" s="18"/>
      <c r="I1050" s="18"/>
      <c r="J1050" s="18"/>
      <c r="K1050" s="18"/>
      <c r="L1050" s="18"/>
      <c r="M1050" s="18"/>
      <c r="N1050" s="18"/>
      <c r="O1050" s="18"/>
      <c r="P1050" s="18"/>
      <c r="Q1050" s="13"/>
      <c r="R1050" s="13"/>
      <c r="S1050" s="13"/>
      <c r="T1050" s="13"/>
      <c r="U1050" s="13"/>
      <c r="V1050" s="13"/>
      <c r="AA1050" s="13"/>
      <c r="AB1050" s="13"/>
    </row>
    <row r="1051" spans="3:28" ht="13.5">
      <c r="C1051" s="18"/>
      <c r="D1051" s="15"/>
      <c r="E1051" s="15"/>
      <c r="F1051" s="15"/>
      <c r="G1051" s="18"/>
      <c r="H1051" s="18"/>
      <c r="I1051" s="18"/>
      <c r="J1051" s="18"/>
      <c r="K1051" s="18"/>
      <c r="L1051" s="18"/>
      <c r="M1051" s="18"/>
      <c r="N1051" s="18"/>
      <c r="O1051" s="18"/>
      <c r="P1051" s="18"/>
      <c r="Q1051" s="13"/>
      <c r="R1051" s="13"/>
      <c r="S1051" s="13"/>
      <c r="T1051" s="13"/>
      <c r="U1051" s="13"/>
      <c r="V1051" s="13"/>
      <c r="AA1051" s="13"/>
      <c r="AB1051" s="13"/>
    </row>
    <row r="1052" spans="3:28" ht="13.5">
      <c r="C1052" s="18"/>
      <c r="D1052" s="15"/>
      <c r="E1052" s="15"/>
      <c r="F1052" s="15"/>
      <c r="G1052" s="18"/>
      <c r="H1052" s="18"/>
      <c r="I1052" s="18"/>
      <c r="J1052" s="18"/>
      <c r="K1052" s="18"/>
      <c r="L1052" s="18"/>
      <c r="M1052" s="18"/>
      <c r="N1052" s="18"/>
      <c r="O1052" s="18"/>
      <c r="P1052" s="18"/>
      <c r="Q1052" s="13"/>
      <c r="R1052" s="13"/>
      <c r="S1052" s="13"/>
      <c r="T1052" s="13"/>
      <c r="U1052" s="13"/>
      <c r="V1052" s="13"/>
      <c r="AA1052" s="13"/>
      <c r="AB1052" s="13"/>
    </row>
    <row r="1053" spans="3:28" ht="13.5">
      <c r="C1053" s="18"/>
      <c r="D1053" s="15"/>
      <c r="E1053" s="15"/>
      <c r="F1053" s="15"/>
      <c r="G1053" s="18"/>
      <c r="H1053" s="18"/>
      <c r="I1053" s="18"/>
      <c r="J1053" s="18"/>
      <c r="K1053" s="18"/>
      <c r="L1053" s="18"/>
      <c r="M1053" s="18"/>
      <c r="N1053" s="18"/>
      <c r="O1053" s="18"/>
      <c r="P1053" s="18"/>
      <c r="Q1053" s="13"/>
      <c r="R1053" s="13"/>
      <c r="S1053" s="13"/>
      <c r="T1053" s="13"/>
      <c r="U1053" s="13"/>
      <c r="V1053" s="13"/>
      <c r="AA1053" s="13"/>
      <c r="AB1053" s="13"/>
    </row>
    <row r="1054" spans="3:28" ht="13.5">
      <c r="C1054" s="18"/>
      <c r="D1054" s="15"/>
      <c r="E1054" s="15"/>
      <c r="F1054" s="15"/>
      <c r="G1054" s="18"/>
      <c r="H1054" s="18"/>
      <c r="I1054" s="18"/>
      <c r="J1054" s="18"/>
      <c r="K1054" s="18"/>
      <c r="L1054" s="18"/>
      <c r="M1054" s="18"/>
      <c r="N1054" s="18"/>
      <c r="O1054" s="18"/>
      <c r="P1054" s="18"/>
      <c r="Q1054" s="13"/>
      <c r="R1054" s="13"/>
      <c r="S1054" s="13"/>
      <c r="T1054" s="13"/>
      <c r="U1054" s="13"/>
      <c r="V1054" s="13"/>
      <c r="AA1054" s="13"/>
      <c r="AB1054" s="13"/>
    </row>
    <row r="1055" spans="3:28" ht="13.5">
      <c r="C1055" s="18"/>
      <c r="D1055" s="15"/>
      <c r="E1055" s="15"/>
      <c r="F1055" s="15"/>
      <c r="G1055" s="18"/>
      <c r="H1055" s="18"/>
      <c r="I1055" s="18"/>
      <c r="J1055" s="18"/>
      <c r="K1055" s="18"/>
      <c r="L1055" s="18"/>
      <c r="M1055" s="18"/>
      <c r="N1055" s="18"/>
      <c r="O1055" s="18"/>
      <c r="P1055" s="18"/>
      <c r="Q1055" s="13"/>
      <c r="R1055" s="13"/>
      <c r="S1055" s="13"/>
      <c r="T1055" s="13"/>
      <c r="U1055" s="13"/>
      <c r="V1055" s="13"/>
      <c r="AA1055" s="13"/>
      <c r="AB1055" s="13"/>
    </row>
    <row r="1056" spans="3:28" ht="13.5">
      <c r="C1056" s="18"/>
      <c r="D1056" s="15"/>
      <c r="E1056" s="15"/>
      <c r="F1056" s="15"/>
      <c r="G1056" s="18"/>
      <c r="H1056" s="18"/>
      <c r="I1056" s="18"/>
      <c r="J1056" s="18"/>
      <c r="K1056" s="18"/>
      <c r="L1056" s="18"/>
      <c r="M1056" s="18"/>
      <c r="N1056" s="18"/>
      <c r="O1056" s="18"/>
      <c r="P1056" s="18"/>
      <c r="Q1056" s="13"/>
      <c r="R1056" s="13"/>
      <c r="S1056" s="13"/>
      <c r="T1056" s="13"/>
      <c r="U1056" s="13"/>
      <c r="V1056" s="13"/>
      <c r="AA1056" s="13"/>
      <c r="AB1056" s="13"/>
    </row>
    <row r="1057" spans="3:28" ht="13.5">
      <c r="C1057" s="18"/>
      <c r="D1057" s="15"/>
      <c r="E1057" s="15"/>
      <c r="F1057" s="15"/>
      <c r="G1057" s="18"/>
      <c r="H1057" s="18"/>
      <c r="I1057" s="18"/>
      <c r="J1057" s="18"/>
      <c r="K1057" s="18"/>
      <c r="L1057" s="18"/>
      <c r="M1057" s="18"/>
      <c r="N1057" s="18"/>
      <c r="O1057" s="18"/>
      <c r="P1057" s="18"/>
      <c r="Q1057" s="13"/>
      <c r="R1057" s="13"/>
      <c r="S1057" s="13"/>
      <c r="T1057" s="13"/>
      <c r="U1057" s="13"/>
      <c r="V1057" s="13"/>
      <c r="AA1057" s="13"/>
      <c r="AB1057" s="13"/>
    </row>
    <row r="1058" spans="3:28" ht="13.5">
      <c r="C1058" s="18"/>
      <c r="D1058" s="15"/>
      <c r="E1058" s="15"/>
      <c r="F1058" s="15"/>
      <c r="G1058" s="18"/>
      <c r="H1058" s="18"/>
      <c r="I1058" s="18"/>
      <c r="J1058" s="18"/>
      <c r="K1058" s="18"/>
      <c r="L1058" s="18"/>
      <c r="M1058" s="18"/>
      <c r="N1058" s="18"/>
      <c r="O1058" s="18"/>
      <c r="P1058" s="18"/>
      <c r="Q1058" s="13"/>
      <c r="R1058" s="13"/>
      <c r="S1058" s="13"/>
      <c r="T1058" s="13"/>
      <c r="U1058" s="13"/>
      <c r="V1058" s="13"/>
      <c r="AA1058" s="13"/>
      <c r="AB1058" s="13"/>
    </row>
    <row r="1059" spans="3:28" ht="13.5">
      <c r="C1059" s="18"/>
      <c r="D1059" s="15"/>
      <c r="E1059" s="15"/>
      <c r="F1059" s="15"/>
      <c r="G1059" s="18"/>
      <c r="H1059" s="18"/>
      <c r="I1059" s="18"/>
      <c r="J1059" s="18"/>
      <c r="K1059" s="18"/>
      <c r="L1059" s="18"/>
      <c r="M1059" s="18"/>
      <c r="N1059" s="18"/>
      <c r="O1059" s="18"/>
      <c r="P1059" s="18"/>
      <c r="Q1059" s="13"/>
      <c r="R1059" s="13"/>
      <c r="S1059" s="13"/>
      <c r="T1059" s="13"/>
      <c r="U1059" s="13"/>
      <c r="V1059" s="13"/>
      <c r="AA1059" s="13"/>
      <c r="AB1059" s="13"/>
    </row>
    <row r="1060" spans="3:28" ht="13.5">
      <c r="C1060" s="18"/>
      <c r="D1060" s="15"/>
      <c r="E1060" s="15"/>
      <c r="F1060" s="15"/>
      <c r="G1060" s="18"/>
      <c r="H1060" s="18"/>
      <c r="I1060" s="18"/>
      <c r="J1060" s="18"/>
      <c r="K1060" s="18"/>
      <c r="L1060" s="18"/>
      <c r="M1060" s="18"/>
      <c r="N1060" s="18"/>
      <c r="O1060" s="18"/>
      <c r="P1060" s="18"/>
      <c r="Q1060" s="13"/>
      <c r="R1060" s="13"/>
      <c r="S1060" s="13"/>
      <c r="T1060" s="13"/>
      <c r="U1060" s="13"/>
      <c r="V1060" s="13"/>
      <c r="AA1060" s="13"/>
      <c r="AB1060" s="13"/>
    </row>
    <row r="1061" spans="3:28" ht="13.5">
      <c r="C1061" s="18"/>
      <c r="D1061" s="15"/>
      <c r="E1061" s="15"/>
      <c r="F1061" s="15"/>
      <c r="G1061" s="18"/>
      <c r="H1061" s="18"/>
      <c r="I1061" s="18"/>
      <c r="J1061" s="18"/>
      <c r="K1061" s="18"/>
      <c r="L1061" s="18"/>
      <c r="M1061" s="18"/>
      <c r="N1061" s="18"/>
      <c r="O1061" s="18"/>
      <c r="P1061" s="18"/>
      <c r="Q1061" s="13"/>
      <c r="R1061" s="13"/>
      <c r="S1061" s="13"/>
      <c r="T1061" s="13"/>
      <c r="U1061" s="13"/>
      <c r="V1061" s="13"/>
      <c r="AA1061" s="13"/>
      <c r="AB1061" s="13"/>
    </row>
    <row r="1062" spans="3:28" ht="13.5">
      <c r="C1062" s="18"/>
      <c r="D1062" s="15"/>
      <c r="E1062" s="15"/>
      <c r="F1062" s="15"/>
      <c r="G1062" s="18"/>
      <c r="H1062" s="18"/>
      <c r="I1062" s="18"/>
      <c r="J1062" s="18"/>
      <c r="K1062" s="18"/>
      <c r="L1062" s="18"/>
      <c r="M1062" s="18"/>
      <c r="N1062" s="18"/>
      <c r="O1062" s="18"/>
      <c r="P1062" s="18"/>
      <c r="Q1062" s="13"/>
      <c r="R1062" s="13"/>
      <c r="S1062" s="13"/>
      <c r="T1062" s="13"/>
      <c r="U1062" s="13"/>
      <c r="V1062" s="13"/>
      <c r="AA1062" s="13"/>
      <c r="AB1062" s="13"/>
    </row>
    <row r="1063" spans="3:28" ht="13.5">
      <c r="C1063" s="18"/>
      <c r="D1063" s="15"/>
      <c r="E1063" s="15"/>
      <c r="F1063" s="15"/>
      <c r="G1063" s="18"/>
      <c r="H1063" s="18"/>
      <c r="I1063" s="18"/>
      <c r="J1063" s="18"/>
      <c r="K1063" s="18"/>
      <c r="L1063" s="18"/>
      <c r="M1063" s="18"/>
      <c r="N1063" s="18"/>
      <c r="O1063" s="18"/>
      <c r="P1063" s="18"/>
      <c r="Q1063" s="13"/>
      <c r="R1063" s="13"/>
      <c r="S1063" s="13"/>
      <c r="T1063" s="13"/>
      <c r="U1063" s="13"/>
      <c r="V1063" s="13"/>
      <c r="AA1063" s="13"/>
      <c r="AB1063" s="13"/>
    </row>
    <row r="1064" spans="3:28" ht="13.5">
      <c r="C1064" s="18"/>
      <c r="D1064" s="15"/>
      <c r="E1064" s="15"/>
      <c r="F1064" s="15"/>
      <c r="G1064" s="18"/>
      <c r="H1064" s="18"/>
      <c r="I1064" s="18"/>
      <c r="J1064" s="18"/>
      <c r="K1064" s="18"/>
      <c r="L1064" s="18"/>
      <c r="M1064" s="18"/>
      <c r="N1064" s="18"/>
      <c r="O1064" s="18"/>
      <c r="P1064" s="18"/>
      <c r="Q1064" s="13"/>
      <c r="R1064" s="13"/>
      <c r="S1064" s="13"/>
      <c r="T1064" s="13"/>
      <c r="U1064" s="13"/>
      <c r="V1064" s="13"/>
      <c r="AA1064" s="13"/>
      <c r="AB1064" s="13"/>
    </row>
    <row r="1065" spans="3:28" ht="13.5">
      <c r="C1065" s="18"/>
      <c r="D1065" s="15"/>
      <c r="E1065" s="15"/>
      <c r="F1065" s="15"/>
      <c r="G1065" s="18"/>
      <c r="H1065" s="18"/>
      <c r="I1065" s="18"/>
      <c r="J1065" s="18"/>
      <c r="K1065" s="18"/>
      <c r="L1065" s="18"/>
      <c r="M1065" s="18"/>
      <c r="N1065" s="18"/>
      <c r="O1065" s="18"/>
      <c r="P1065" s="18"/>
      <c r="Q1065" s="13"/>
      <c r="R1065" s="13"/>
      <c r="S1065" s="13"/>
      <c r="T1065" s="13"/>
      <c r="U1065" s="13"/>
      <c r="V1065" s="13"/>
      <c r="AA1065" s="13"/>
      <c r="AB1065" s="13"/>
    </row>
    <row r="1066" spans="3:28" ht="13.5">
      <c r="C1066" s="18"/>
      <c r="D1066" s="15"/>
      <c r="E1066" s="15"/>
      <c r="F1066" s="15"/>
      <c r="G1066" s="18"/>
      <c r="H1066" s="18"/>
      <c r="I1066" s="18"/>
      <c r="J1066" s="18"/>
      <c r="K1066" s="18"/>
      <c r="L1066" s="18"/>
      <c r="M1066" s="18"/>
      <c r="N1066" s="18"/>
      <c r="O1066" s="18"/>
      <c r="P1066" s="18"/>
      <c r="Q1066" s="13"/>
      <c r="R1066" s="13"/>
      <c r="S1066" s="13"/>
      <c r="T1066" s="13"/>
      <c r="U1066" s="13"/>
      <c r="V1066" s="13"/>
      <c r="AA1066" s="13"/>
      <c r="AB1066" s="13"/>
    </row>
    <row r="1067" spans="3:28" ht="13.5">
      <c r="C1067" s="18"/>
      <c r="D1067" s="15"/>
      <c r="E1067" s="15"/>
      <c r="F1067" s="15"/>
      <c r="G1067" s="18"/>
      <c r="H1067" s="18"/>
      <c r="I1067" s="18"/>
      <c r="J1067" s="18"/>
      <c r="K1067" s="18"/>
      <c r="L1067" s="18"/>
      <c r="M1067" s="18"/>
      <c r="N1067" s="18"/>
      <c r="O1067" s="18"/>
      <c r="P1067" s="18"/>
      <c r="Q1067" s="13"/>
      <c r="R1067" s="13"/>
      <c r="S1067" s="13"/>
      <c r="T1067" s="13"/>
      <c r="U1067" s="13"/>
      <c r="V1067" s="13"/>
      <c r="AA1067" s="13"/>
      <c r="AB1067" s="13"/>
    </row>
    <row r="1068" spans="3:28" ht="13.5">
      <c r="C1068" s="18"/>
      <c r="D1068" s="15"/>
      <c r="E1068" s="15"/>
      <c r="F1068" s="15"/>
      <c r="G1068" s="18"/>
      <c r="H1068" s="18"/>
      <c r="I1068" s="18"/>
      <c r="J1068" s="18"/>
      <c r="K1068" s="18"/>
      <c r="L1068" s="18"/>
      <c r="M1068" s="18"/>
      <c r="N1068" s="18"/>
      <c r="O1068" s="18"/>
      <c r="P1068" s="18"/>
      <c r="Q1068" s="13"/>
      <c r="R1068" s="13"/>
      <c r="S1068" s="13"/>
      <c r="T1068" s="13"/>
      <c r="U1068" s="13"/>
      <c r="V1068" s="13"/>
      <c r="AA1068" s="13"/>
      <c r="AB1068" s="13"/>
    </row>
    <row r="1069" spans="3:28" ht="13.5">
      <c r="C1069" s="18"/>
      <c r="D1069" s="15"/>
      <c r="E1069" s="15"/>
      <c r="F1069" s="15"/>
      <c r="G1069" s="18"/>
      <c r="H1069" s="18"/>
      <c r="I1069" s="18"/>
      <c r="J1069" s="18"/>
      <c r="K1069" s="18"/>
      <c r="L1069" s="18"/>
      <c r="M1069" s="18"/>
      <c r="N1069" s="18"/>
      <c r="O1069" s="18"/>
      <c r="P1069" s="18"/>
      <c r="Q1069" s="13"/>
      <c r="R1069" s="13"/>
      <c r="S1069" s="13"/>
      <c r="T1069" s="13"/>
      <c r="U1069" s="13"/>
      <c r="V1069" s="13"/>
      <c r="AA1069" s="13"/>
      <c r="AB1069" s="13"/>
    </row>
    <row r="1070" spans="3:28" ht="13.5">
      <c r="C1070" s="18"/>
      <c r="D1070" s="15"/>
      <c r="E1070" s="15"/>
      <c r="F1070" s="15"/>
      <c r="G1070" s="18"/>
      <c r="H1070" s="18"/>
      <c r="I1070" s="18"/>
      <c r="J1070" s="18"/>
      <c r="K1070" s="18"/>
      <c r="L1070" s="18"/>
      <c r="M1070" s="18"/>
      <c r="N1070" s="18"/>
      <c r="O1070" s="18"/>
      <c r="P1070" s="18"/>
      <c r="Q1070" s="13"/>
      <c r="R1070" s="13"/>
      <c r="S1070" s="13"/>
      <c r="T1070" s="13"/>
      <c r="U1070" s="13"/>
      <c r="V1070" s="13"/>
      <c r="AA1070" s="13"/>
      <c r="AB1070" s="13"/>
    </row>
    <row r="1071" spans="3:28" ht="13.5">
      <c r="C1071" s="18"/>
      <c r="D1071" s="15"/>
      <c r="E1071" s="15"/>
      <c r="F1071" s="15"/>
      <c r="G1071" s="18"/>
      <c r="H1071" s="18"/>
      <c r="I1071" s="18"/>
      <c r="J1071" s="18"/>
      <c r="K1071" s="18"/>
      <c r="L1071" s="18"/>
      <c r="M1071" s="18"/>
      <c r="N1071" s="18"/>
      <c r="O1071" s="18"/>
      <c r="P1071" s="18"/>
      <c r="Q1071" s="13"/>
      <c r="R1071" s="13"/>
      <c r="S1071" s="13"/>
      <c r="T1071" s="13"/>
      <c r="U1071" s="13"/>
      <c r="V1071" s="13"/>
      <c r="AA1071" s="13"/>
      <c r="AB1071" s="13"/>
    </row>
    <row r="1072" spans="3:28" ht="13.5">
      <c r="C1072" s="18"/>
      <c r="D1072" s="15"/>
      <c r="E1072" s="15"/>
      <c r="F1072" s="15"/>
      <c r="G1072" s="18"/>
      <c r="H1072" s="18"/>
      <c r="I1072" s="18"/>
      <c r="J1072" s="18"/>
      <c r="K1072" s="18"/>
      <c r="L1072" s="18"/>
      <c r="M1072" s="18"/>
      <c r="N1072" s="18"/>
      <c r="O1072" s="18"/>
      <c r="P1072" s="18"/>
      <c r="Q1072" s="13"/>
      <c r="R1072" s="13"/>
      <c r="S1072" s="13"/>
      <c r="T1072" s="13"/>
      <c r="U1072" s="13"/>
      <c r="V1072" s="13"/>
      <c r="AA1072" s="13"/>
      <c r="AB1072" s="13"/>
    </row>
    <row r="1073" spans="3:28" ht="13.5">
      <c r="C1073" s="18"/>
      <c r="D1073" s="15"/>
      <c r="E1073" s="15"/>
      <c r="F1073" s="15"/>
      <c r="G1073" s="18"/>
      <c r="H1073" s="18"/>
      <c r="I1073" s="18"/>
      <c r="J1073" s="18"/>
      <c r="K1073" s="18"/>
      <c r="L1073" s="18"/>
      <c r="M1073" s="18"/>
      <c r="N1073" s="18"/>
      <c r="O1073" s="18"/>
      <c r="P1073" s="18"/>
      <c r="Q1073" s="13"/>
      <c r="R1073" s="13"/>
      <c r="S1073" s="13"/>
      <c r="T1073" s="13"/>
      <c r="U1073" s="13"/>
      <c r="V1073" s="13"/>
      <c r="AA1073" s="13"/>
      <c r="AB1073" s="13"/>
    </row>
    <row r="1074" spans="3:28" ht="13.5">
      <c r="C1074" s="18"/>
      <c r="D1074" s="15"/>
      <c r="E1074" s="15"/>
      <c r="F1074" s="15"/>
      <c r="G1074" s="18"/>
      <c r="H1074" s="18"/>
      <c r="I1074" s="18"/>
      <c r="J1074" s="18"/>
      <c r="K1074" s="18"/>
      <c r="L1074" s="18"/>
      <c r="M1074" s="18"/>
      <c r="N1074" s="18"/>
      <c r="O1074" s="18"/>
      <c r="P1074" s="18"/>
      <c r="Q1074" s="13"/>
      <c r="R1074" s="13"/>
      <c r="S1074" s="13"/>
      <c r="T1074" s="13"/>
      <c r="U1074" s="13"/>
      <c r="V1074" s="13"/>
      <c r="AA1074" s="13"/>
      <c r="AB1074" s="13"/>
    </row>
    <row r="1075" spans="3:28" ht="13.5">
      <c r="C1075" s="18"/>
      <c r="D1075" s="15"/>
      <c r="E1075" s="15"/>
      <c r="F1075" s="15"/>
      <c r="G1075" s="18"/>
      <c r="H1075" s="18"/>
      <c r="I1075" s="18"/>
      <c r="J1075" s="18"/>
      <c r="K1075" s="18"/>
      <c r="L1075" s="18"/>
      <c r="M1075" s="18"/>
      <c r="N1075" s="18"/>
      <c r="O1075" s="18"/>
      <c r="P1075" s="18"/>
      <c r="Q1075" s="13"/>
      <c r="R1075" s="13"/>
      <c r="S1075" s="13"/>
      <c r="T1075" s="13"/>
      <c r="U1075" s="13"/>
      <c r="V1075" s="13"/>
      <c r="AA1075" s="13"/>
      <c r="AB1075" s="13"/>
    </row>
    <row r="1076" spans="3:28" ht="13.5">
      <c r="C1076" s="18"/>
      <c r="D1076" s="15"/>
      <c r="E1076" s="15"/>
      <c r="F1076" s="15"/>
      <c r="G1076" s="18"/>
      <c r="H1076" s="18"/>
      <c r="I1076" s="18"/>
      <c r="J1076" s="18"/>
      <c r="K1076" s="18"/>
      <c r="L1076" s="18"/>
      <c r="M1076" s="18"/>
      <c r="N1076" s="18"/>
      <c r="O1076" s="18"/>
      <c r="P1076" s="18"/>
      <c r="Q1076" s="13"/>
      <c r="R1076" s="13"/>
      <c r="S1076" s="13"/>
      <c r="T1076" s="13"/>
      <c r="U1076" s="13"/>
      <c r="V1076" s="13"/>
      <c r="AA1076" s="13"/>
      <c r="AB1076" s="13"/>
    </row>
    <row r="1077" spans="3:28" ht="13.5">
      <c r="C1077" s="18"/>
      <c r="D1077" s="15"/>
      <c r="E1077" s="15"/>
      <c r="F1077" s="15"/>
      <c r="G1077" s="18"/>
      <c r="H1077" s="18"/>
      <c r="I1077" s="18"/>
      <c r="J1077" s="18"/>
      <c r="K1077" s="18"/>
      <c r="L1077" s="18"/>
      <c r="M1077" s="18"/>
      <c r="N1077" s="18"/>
      <c r="O1077" s="18"/>
      <c r="P1077" s="18"/>
      <c r="Q1077" s="13"/>
      <c r="R1077" s="13"/>
      <c r="S1077" s="13"/>
      <c r="T1077" s="13"/>
      <c r="U1077" s="13"/>
      <c r="V1077" s="13"/>
      <c r="AA1077" s="13"/>
      <c r="AB1077" s="13"/>
    </row>
    <row r="1078" spans="3:28" ht="13.5">
      <c r="C1078" s="18"/>
      <c r="D1078" s="15"/>
      <c r="E1078" s="15"/>
      <c r="F1078" s="15"/>
      <c r="G1078" s="18"/>
      <c r="H1078" s="18"/>
      <c r="I1078" s="18"/>
      <c r="J1078" s="18"/>
      <c r="K1078" s="18"/>
      <c r="L1078" s="18"/>
      <c r="M1078" s="18"/>
      <c r="N1078" s="18"/>
      <c r="O1078" s="18"/>
      <c r="P1078" s="18"/>
      <c r="Q1078" s="13"/>
      <c r="R1078" s="13"/>
      <c r="S1078" s="13"/>
      <c r="T1078" s="13"/>
      <c r="U1078" s="13"/>
      <c r="V1078" s="13"/>
      <c r="AA1078" s="13"/>
      <c r="AB1078" s="13"/>
    </row>
    <row r="1079" spans="3:28" ht="13.5">
      <c r="C1079" s="18"/>
      <c r="D1079" s="15"/>
      <c r="E1079" s="15"/>
      <c r="F1079" s="15"/>
      <c r="G1079" s="18"/>
      <c r="H1079" s="18"/>
      <c r="I1079" s="18"/>
      <c r="J1079" s="18"/>
      <c r="K1079" s="18"/>
      <c r="L1079" s="18"/>
      <c r="M1079" s="18"/>
      <c r="N1079" s="18"/>
      <c r="O1079" s="18"/>
      <c r="P1079" s="18"/>
      <c r="Q1079" s="13"/>
      <c r="R1079" s="13"/>
      <c r="S1079" s="13"/>
      <c r="T1079" s="13"/>
      <c r="U1079" s="13"/>
      <c r="V1079" s="13"/>
      <c r="AA1079" s="13"/>
      <c r="AB1079" s="13"/>
    </row>
    <row r="1080" spans="3:28" ht="13.5">
      <c r="C1080" s="18"/>
      <c r="D1080" s="15"/>
      <c r="E1080" s="15"/>
      <c r="F1080" s="15"/>
      <c r="G1080" s="18"/>
      <c r="H1080" s="18"/>
      <c r="I1080" s="18"/>
      <c r="J1080" s="18"/>
      <c r="K1080" s="18"/>
      <c r="L1080" s="18"/>
      <c r="M1080" s="18"/>
      <c r="N1080" s="18"/>
      <c r="O1080" s="18"/>
      <c r="P1080" s="18"/>
      <c r="Q1080" s="13"/>
      <c r="R1080" s="13"/>
      <c r="S1080" s="13"/>
      <c r="T1080" s="13"/>
      <c r="U1080" s="13"/>
      <c r="V1080" s="13"/>
      <c r="AA1080" s="13"/>
      <c r="AB1080" s="13"/>
    </row>
    <row r="1081" spans="3:28" ht="13.5">
      <c r="C1081" s="18"/>
      <c r="D1081" s="15"/>
      <c r="E1081" s="15"/>
      <c r="F1081" s="15"/>
      <c r="G1081" s="18"/>
      <c r="H1081" s="18"/>
      <c r="I1081" s="18"/>
      <c r="J1081" s="18"/>
      <c r="K1081" s="18"/>
      <c r="L1081" s="18"/>
      <c r="M1081" s="18"/>
      <c r="N1081" s="18"/>
      <c r="O1081" s="18"/>
      <c r="P1081" s="18"/>
      <c r="Q1081" s="13"/>
      <c r="R1081" s="13"/>
      <c r="S1081" s="13"/>
      <c r="T1081" s="13"/>
      <c r="U1081" s="13"/>
      <c r="V1081" s="13"/>
      <c r="AA1081" s="13"/>
      <c r="AB1081" s="13"/>
    </row>
    <row r="1082" spans="3:28" ht="13.5">
      <c r="C1082" s="18"/>
      <c r="D1082" s="15"/>
      <c r="E1082" s="15"/>
      <c r="F1082" s="15"/>
      <c r="G1082" s="18"/>
      <c r="H1082" s="18"/>
      <c r="I1082" s="18"/>
      <c r="J1082" s="18"/>
      <c r="K1082" s="18"/>
      <c r="L1082" s="18"/>
      <c r="M1082" s="18"/>
      <c r="N1082" s="18"/>
      <c r="O1082" s="18"/>
      <c r="P1082" s="18"/>
      <c r="Q1082" s="13"/>
      <c r="R1082" s="13"/>
      <c r="S1082" s="13"/>
      <c r="T1082" s="13"/>
      <c r="U1082" s="13"/>
      <c r="V1082" s="13"/>
      <c r="AA1082" s="13"/>
      <c r="AB1082" s="13"/>
    </row>
    <row r="1083" spans="3:28" ht="13.5">
      <c r="C1083" s="18"/>
      <c r="D1083" s="15"/>
      <c r="E1083" s="15"/>
      <c r="F1083" s="15"/>
      <c r="G1083" s="18"/>
      <c r="H1083" s="18"/>
      <c r="I1083" s="18"/>
      <c r="J1083" s="18"/>
      <c r="K1083" s="18"/>
      <c r="L1083" s="18"/>
      <c r="M1083" s="18"/>
      <c r="N1083" s="18"/>
      <c r="O1083" s="18"/>
      <c r="P1083" s="18"/>
      <c r="Q1083" s="13"/>
      <c r="R1083" s="13"/>
      <c r="S1083" s="13"/>
      <c r="T1083" s="13"/>
      <c r="U1083" s="13"/>
      <c r="V1083" s="13"/>
      <c r="AA1083" s="13"/>
      <c r="AB1083" s="13"/>
    </row>
    <row r="1084" spans="3:28" ht="13.5">
      <c r="C1084" s="18"/>
      <c r="D1084" s="15"/>
      <c r="E1084" s="15"/>
      <c r="F1084" s="15"/>
      <c r="G1084" s="18"/>
      <c r="H1084" s="18"/>
      <c r="I1084" s="18"/>
      <c r="J1084" s="18"/>
      <c r="K1084" s="18"/>
      <c r="L1084" s="18"/>
      <c r="M1084" s="18"/>
      <c r="N1084" s="18"/>
      <c r="O1084" s="18"/>
      <c r="P1084" s="18"/>
      <c r="Q1084" s="13"/>
      <c r="R1084" s="13"/>
      <c r="S1084" s="13"/>
      <c r="T1084" s="13"/>
      <c r="U1084" s="13"/>
      <c r="V1084" s="13"/>
      <c r="AA1084" s="13"/>
      <c r="AB1084" s="13"/>
    </row>
    <row r="1085" spans="3:28" ht="13.5">
      <c r="C1085" s="18"/>
      <c r="D1085" s="15"/>
      <c r="E1085" s="15"/>
      <c r="F1085" s="15"/>
      <c r="G1085" s="18"/>
      <c r="H1085" s="18"/>
      <c r="I1085" s="18"/>
      <c r="J1085" s="18"/>
      <c r="K1085" s="18"/>
      <c r="L1085" s="18"/>
      <c r="M1085" s="18"/>
      <c r="N1085" s="18"/>
      <c r="O1085" s="18"/>
      <c r="P1085" s="18"/>
      <c r="Q1085" s="13"/>
      <c r="R1085" s="13"/>
      <c r="S1085" s="13"/>
      <c r="T1085" s="13"/>
      <c r="U1085" s="13"/>
      <c r="V1085" s="13"/>
      <c r="AA1085" s="13"/>
      <c r="AB1085" s="13"/>
    </row>
    <row r="1086" spans="3:28" ht="13.5">
      <c r="C1086" s="18"/>
      <c r="D1086" s="15"/>
      <c r="E1086" s="15"/>
      <c r="F1086" s="15"/>
      <c r="G1086" s="18"/>
      <c r="H1086" s="18"/>
      <c r="I1086" s="18"/>
      <c r="J1086" s="18"/>
      <c r="K1086" s="18"/>
      <c r="L1086" s="18"/>
      <c r="M1086" s="18"/>
      <c r="N1086" s="18"/>
      <c r="O1086" s="18"/>
      <c r="P1086" s="18"/>
      <c r="Q1086" s="13"/>
      <c r="R1086" s="13"/>
      <c r="S1086" s="13"/>
      <c r="T1086" s="13"/>
      <c r="U1086" s="13"/>
      <c r="V1086" s="13"/>
      <c r="AA1086" s="13"/>
      <c r="AB1086" s="13"/>
    </row>
    <row r="1087" spans="3:28" ht="13.5">
      <c r="C1087" s="18"/>
      <c r="D1087" s="15"/>
      <c r="E1087" s="15"/>
      <c r="F1087" s="15"/>
      <c r="G1087" s="18"/>
      <c r="H1087" s="18"/>
      <c r="I1087" s="18"/>
      <c r="J1087" s="18"/>
      <c r="K1087" s="18"/>
      <c r="L1087" s="18"/>
      <c r="M1087" s="18"/>
      <c r="N1087" s="18"/>
      <c r="O1087" s="18"/>
      <c r="P1087" s="18"/>
      <c r="Q1087" s="13"/>
      <c r="R1087" s="13"/>
      <c r="S1087" s="13"/>
      <c r="T1087" s="13"/>
      <c r="U1087" s="13"/>
      <c r="V1087" s="13"/>
      <c r="AA1087" s="13"/>
      <c r="AB1087" s="13"/>
    </row>
    <row r="1088" spans="3:28" ht="13.5">
      <c r="C1088" s="18"/>
      <c r="D1088" s="15"/>
      <c r="E1088" s="15"/>
      <c r="F1088" s="15"/>
      <c r="G1088" s="18"/>
      <c r="H1088" s="18"/>
      <c r="I1088" s="18"/>
      <c r="J1088" s="18"/>
      <c r="K1088" s="18"/>
      <c r="L1088" s="18"/>
      <c r="M1088" s="18"/>
      <c r="N1088" s="18"/>
      <c r="O1088" s="18"/>
      <c r="P1088" s="18"/>
      <c r="Q1088" s="13"/>
      <c r="R1088" s="13"/>
      <c r="S1088" s="13"/>
      <c r="T1088" s="13"/>
      <c r="U1088" s="13"/>
      <c r="V1088" s="13"/>
      <c r="AA1088" s="13"/>
      <c r="AB1088" s="13"/>
    </row>
    <row r="1089" spans="3:28" ht="13.5">
      <c r="C1089" s="18"/>
      <c r="D1089" s="15"/>
      <c r="E1089" s="15"/>
      <c r="F1089" s="15"/>
      <c r="G1089" s="18"/>
      <c r="H1089" s="18"/>
      <c r="I1089" s="18"/>
      <c r="J1089" s="18"/>
      <c r="K1089" s="18"/>
      <c r="L1089" s="18"/>
      <c r="M1089" s="18"/>
      <c r="N1089" s="18"/>
      <c r="O1089" s="18"/>
      <c r="P1089" s="18"/>
      <c r="Q1089" s="13"/>
      <c r="R1089" s="13"/>
      <c r="S1089" s="13"/>
      <c r="T1089" s="13"/>
      <c r="U1089" s="13"/>
      <c r="V1089" s="13"/>
      <c r="AA1089" s="13"/>
      <c r="AB1089" s="13"/>
    </row>
    <row r="1090" spans="3:28" ht="13.5">
      <c r="C1090" s="18"/>
      <c r="D1090" s="15"/>
      <c r="E1090" s="15"/>
      <c r="F1090" s="15"/>
      <c r="G1090" s="18"/>
      <c r="H1090" s="18"/>
      <c r="I1090" s="18"/>
      <c r="J1090" s="18"/>
      <c r="K1090" s="18"/>
      <c r="L1090" s="18"/>
      <c r="M1090" s="18"/>
      <c r="N1090" s="18"/>
      <c r="O1090" s="18"/>
      <c r="P1090" s="18"/>
      <c r="Q1090" s="13"/>
      <c r="R1090" s="13"/>
      <c r="S1090" s="13"/>
      <c r="T1090" s="13"/>
      <c r="U1090" s="13"/>
      <c r="V1090" s="13"/>
      <c r="AA1090" s="13"/>
      <c r="AB1090" s="13"/>
    </row>
    <row r="1091" spans="3:28" ht="13.5">
      <c r="C1091" s="18"/>
      <c r="D1091" s="15"/>
      <c r="E1091" s="15"/>
      <c r="F1091" s="15"/>
      <c r="G1091" s="18"/>
      <c r="H1091" s="18"/>
      <c r="I1091" s="18"/>
      <c r="J1091" s="18"/>
      <c r="K1091" s="18"/>
      <c r="L1091" s="18"/>
      <c r="M1091" s="18"/>
      <c r="N1091" s="18"/>
      <c r="O1091" s="18"/>
      <c r="P1091" s="18"/>
      <c r="Q1091" s="13"/>
      <c r="R1091" s="13"/>
      <c r="S1091" s="13"/>
      <c r="T1091" s="13"/>
      <c r="U1091" s="13"/>
      <c r="V1091" s="13"/>
      <c r="AA1091" s="13"/>
      <c r="AB1091" s="13"/>
    </row>
    <row r="1092" spans="3:28" ht="13.5">
      <c r="C1092" s="18"/>
      <c r="D1092" s="15"/>
      <c r="E1092" s="15"/>
      <c r="F1092" s="15"/>
      <c r="G1092" s="18"/>
      <c r="H1092" s="18"/>
      <c r="I1092" s="18"/>
      <c r="J1092" s="18"/>
      <c r="K1092" s="18"/>
      <c r="L1092" s="18"/>
      <c r="M1092" s="18"/>
      <c r="N1092" s="18"/>
      <c r="O1092" s="18"/>
      <c r="P1092" s="18"/>
      <c r="Q1092" s="13"/>
      <c r="R1092" s="13"/>
      <c r="S1092" s="13"/>
      <c r="T1092" s="13"/>
      <c r="U1092" s="13"/>
      <c r="V1092" s="13"/>
      <c r="AA1092" s="13"/>
      <c r="AB1092" s="13"/>
    </row>
    <row r="1093" spans="3:28" ht="13.5">
      <c r="C1093" s="18"/>
      <c r="D1093" s="15"/>
      <c r="E1093" s="15"/>
      <c r="F1093" s="15"/>
      <c r="G1093" s="18"/>
      <c r="H1093" s="18"/>
      <c r="I1093" s="18"/>
      <c r="J1093" s="18"/>
      <c r="K1093" s="18"/>
      <c r="L1093" s="18"/>
      <c r="M1093" s="18"/>
      <c r="N1093" s="18"/>
      <c r="O1093" s="18"/>
      <c r="P1093" s="18"/>
      <c r="Q1093" s="13"/>
      <c r="R1093" s="13"/>
      <c r="S1093" s="13"/>
      <c r="T1093" s="13"/>
      <c r="U1093" s="13"/>
      <c r="V1093" s="13"/>
      <c r="AA1093" s="13"/>
      <c r="AB1093" s="13"/>
    </row>
    <row r="1094" spans="3:28" ht="13.5">
      <c r="C1094" s="18"/>
      <c r="D1094" s="15"/>
      <c r="E1094" s="15"/>
      <c r="F1094" s="15"/>
      <c r="G1094" s="18"/>
      <c r="H1094" s="18"/>
      <c r="I1094" s="18"/>
      <c r="J1094" s="18"/>
      <c r="K1094" s="18"/>
      <c r="L1094" s="18"/>
      <c r="M1094" s="18"/>
      <c r="N1094" s="18"/>
      <c r="O1094" s="18"/>
      <c r="P1094" s="18"/>
      <c r="Q1094" s="13"/>
      <c r="R1094" s="13"/>
      <c r="S1094" s="13"/>
      <c r="T1094" s="13"/>
      <c r="U1094" s="13"/>
      <c r="V1094" s="13"/>
      <c r="AA1094" s="13"/>
      <c r="AB1094" s="13"/>
    </row>
    <row r="1095" spans="3:28" ht="13.5">
      <c r="C1095" s="18"/>
      <c r="D1095" s="15"/>
      <c r="E1095" s="15"/>
      <c r="F1095" s="15"/>
      <c r="G1095" s="18"/>
      <c r="H1095" s="18"/>
      <c r="I1095" s="18"/>
      <c r="J1095" s="18"/>
      <c r="K1095" s="18"/>
      <c r="L1095" s="18"/>
      <c r="M1095" s="18"/>
      <c r="N1095" s="18"/>
      <c r="O1095" s="18"/>
      <c r="P1095" s="18"/>
      <c r="Q1095" s="13"/>
      <c r="R1095" s="13"/>
      <c r="S1095" s="13"/>
      <c r="T1095" s="13"/>
      <c r="U1095" s="13"/>
      <c r="V1095" s="13"/>
      <c r="AA1095" s="13"/>
      <c r="AB1095" s="13"/>
    </row>
    <row r="1096" spans="3:28" ht="13.5">
      <c r="C1096" s="18"/>
      <c r="D1096" s="15"/>
      <c r="E1096" s="15"/>
      <c r="F1096" s="15"/>
      <c r="G1096" s="18"/>
      <c r="H1096" s="18"/>
      <c r="I1096" s="18"/>
      <c r="J1096" s="18"/>
      <c r="K1096" s="18"/>
      <c r="L1096" s="18"/>
      <c r="M1096" s="18"/>
      <c r="N1096" s="18"/>
      <c r="O1096" s="18"/>
      <c r="P1096" s="18"/>
      <c r="Q1096" s="13"/>
      <c r="R1096" s="13"/>
      <c r="S1096" s="13"/>
      <c r="T1096" s="13"/>
      <c r="U1096" s="13"/>
      <c r="V1096" s="13"/>
      <c r="AA1096" s="13"/>
      <c r="AB1096" s="13"/>
    </row>
    <row r="1097" spans="3:28" ht="13.5">
      <c r="C1097" s="18"/>
      <c r="D1097" s="15"/>
      <c r="E1097" s="15"/>
      <c r="F1097" s="15"/>
      <c r="G1097" s="18"/>
      <c r="H1097" s="18"/>
      <c r="I1097" s="18"/>
      <c r="J1097" s="18"/>
      <c r="K1097" s="18"/>
      <c r="L1097" s="18"/>
      <c r="M1097" s="18"/>
      <c r="N1097" s="18"/>
      <c r="O1097" s="18"/>
      <c r="P1097" s="18"/>
      <c r="Q1097" s="13"/>
      <c r="R1097" s="13"/>
      <c r="S1097" s="13"/>
      <c r="T1097" s="13"/>
      <c r="U1097" s="13"/>
      <c r="V1097" s="13"/>
      <c r="AA1097" s="13"/>
      <c r="AB1097" s="13"/>
    </row>
    <row r="1098" spans="3:28" ht="13.5">
      <c r="C1098" s="18"/>
      <c r="D1098" s="15"/>
      <c r="E1098" s="15"/>
      <c r="F1098" s="15"/>
      <c r="G1098" s="18"/>
      <c r="H1098" s="18"/>
      <c r="I1098" s="18"/>
      <c r="J1098" s="18"/>
      <c r="K1098" s="18"/>
      <c r="L1098" s="18"/>
      <c r="M1098" s="18"/>
      <c r="N1098" s="18"/>
      <c r="O1098" s="18"/>
      <c r="P1098" s="18"/>
      <c r="Q1098" s="13"/>
      <c r="R1098" s="13"/>
      <c r="S1098" s="13"/>
      <c r="T1098" s="13"/>
      <c r="U1098" s="13"/>
      <c r="V1098" s="13"/>
      <c r="AA1098" s="13"/>
      <c r="AB1098" s="13"/>
    </row>
    <row r="1099" spans="3:28" ht="13.5">
      <c r="C1099" s="18"/>
      <c r="D1099" s="15"/>
      <c r="E1099" s="15"/>
      <c r="F1099" s="15"/>
      <c r="G1099" s="18"/>
      <c r="H1099" s="18"/>
      <c r="I1099" s="18"/>
      <c r="J1099" s="18"/>
      <c r="K1099" s="18"/>
      <c r="L1099" s="18"/>
      <c r="M1099" s="18"/>
      <c r="N1099" s="18"/>
      <c r="O1099" s="18"/>
      <c r="P1099" s="18"/>
      <c r="Q1099" s="13"/>
      <c r="R1099" s="13"/>
      <c r="S1099" s="13"/>
      <c r="T1099" s="13"/>
      <c r="U1099" s="13"/>
      <c r="V1099" s="13"/>
      <c r="AA1099" s="13"/>
      <c r="AB1099" s="13"/>
    </row>
    <row r="1100" spans="3:28" ht="13.5">
      <c r="C1100" s="18"/>
      <c r="D1100" s="15"/>
      <c r="E1100" s="15"/>
      <c r="F1100" s="15"/>
      <c r="G1100" s="18"/>
      <c r="H1100" s="18"/>
      <c r="I1100" s="18"/>
      <c r="J1100" s="18"/>
      <c r="K1100" s="18"/>
      <c r="L1100" s="18"/>
      <c r="M1100" s="18"/>
      <c r="N1100" s="18"/>
      <c r="O1100" s="18"/>
      <c r="P1100" s="18"/>
      <c r="Q1100" s="13"/>
      <c r="R1100" s="13"/>
      <c r="S1100" s="13"/>
      <c r="T1100" s="13"/>
      <c r="U1100" s="13"/>
      <c r="V1100" s="13"/>
      <c r="AA1100" s="13"/>
      <c r="AB1100" s="13"/>
    </row>
    <row r="1101" spans="3:28" ht="13.5">
      <c r="C1101" s="18"/>
      <c r="D1101" s="15"/>
      <c r="E1101" s="15"/>
      <c r="F1101" s="15"/>
      <c r="G1101" s="18"/>
      <c r="H1101" s="18"/>
      <c r="I1101" s="18"/>
      <c r="J1101" s="18"/>
      <c r="K1101" s="18"/>
      <c r="L1101" s="18"/>
      <c r="M1101" s="18"/>
      <c r="N1101" s="18"/>
      <c r="O1101" s="18"/>
      <c r="P1101" s="18"/>
      <c r="Q1101" s="13"/>
      <c r="R1101" s="13"/>
      <c r="S1101" s="13"/>
      <c r="T1101" s="13"/>
      <c r="U1101" s="13"/>
      <c r="V1101" s="13"/>
      <c r="AA1101" s="13"/>
      <c r="AB1101" s="13"/>
    </row>
    <row r="1102" spans="3:28" ht="13.5">
      <c r="C1102" s="18"/>
      <c r="D1102" s="15"/>
      <c r="E1102" s="15"/>
      <c r="F1102" s="15"/>
      <c r="G1102" s="18"/>
      <c r="H1102" s="18"/>
      <c r="I1102" s="18"/>
      <c r="J1102" s="18"/>
      <c r="K1102" s="18"/>
      <c r="L1102" s="18"/>
      <c r="M1102" s="18"/>
      <c r="N1102" s="18"/>
      <c r="O1102" s="18"/>
      <c r="P1102" s="18"/>
      <c r="Q1102" s="13"/>
      <c r="R1102" s="13"/>
      <c r="S1102" s="13"/>
      <c r="T1102" s="13"/>
      <c r="U1102" s="13"/>
      <c r="V1102" s="13"/>
      <c r="AA1102" s="13"/>
      <c r="AB1102" s="13"/>
    </row>
    <row r="1103" spans="3:28" ht="13.5">
      <c r="C1103" s="18"/>
      <c r="D1103" s="15"/>
      <c r="E1103" s="15"/>
      <c r="F1103" s="15"/>
      <c r="G1103" s="18"/>
      <c r="H1103" s="18"/>
      <c r="I1103" s="18"/>
      <c r="J1103" s="18"/>
      <c r="K1103" s="18"/>
      <c r="L1103" s="18"/>
      <c r="M1103" s="18"/>
      <c r="N1103" s="18"/>
      <c r="O1103" s="18"/>
      <c r="P1103" s="18"/>
      <c r="Q1103" s="13"/>
      <c r="R1103" s="13"/>
      <c r="S1103" s="13"/>
      <c r="T1103" s="13"/>
      <c r="U1103" s="13"/>
      <c r="V1103" s="13"/>
      <c r="AA1103" s="13"/>
      <c r="AB1103" s="13"/>
    </row>
    <row r="1104" spans="3:28" ht="13.5">
      <c r="C1104" s="18"/>
      <c r="D1104" s="15"/>
      <c r="E1104" s="15"/>
      <c r="F1104" s="15"/>
      <c r="G1104" s="18"/>
      <c r="H1104" s="18"/>
      <c r="I1104" s="18"/>
      <c r="J1104" s="18"/>
      <c r="K1104" s="18"/>
      <c r="L1104" s="18"/>
      <c r="M1104" s="18"/>
      <c r="N1104" s="18"/>
      <c r="O1104" s="18"/>
      <c r="P1104" s="18"/>
      <c r="Q1104" s="13"/>
      <c r="R1104" s="13"/>
      <c r="S1104" s="13"/>
      <c r="T1104" s="13"/>
      <c r="U1104" s="13"/>
      <c r="V1104" s="13"/>
      <c r="AA1104" s="13"/>
      <c r="AB1104" s="13"/>
    </row>
    <row r="1105" spans="3:28" ht="13.5">
      <c r="C1105" s="18"/>
      <c r="D1105" s="15"/>
      <c r="E1105" s="15"/>
      <c r="F1105" s="15"/>
      <c r="G1105" s="18"/>
      <c r="H1105" s="18"/>
      <c r="I1105" s="18"/>
      <c r="J1105" s="18"/>
      <c r="K1105" s="18"/>
      <c r="L1105" s="18"/>
      <c r="M1105" s="18"/>
      <c r="N1105" s="18"/>
      <c r="O1105" s="18"/>
      <c r="P1105" s="18"/>
      <c r="Q1105" s="13"/>
      <c r="R1105" s="13"/>
      <c r="S1105" s="13"/>
      <c r="T1105" s="13"/>
      <c r="U1105" s="13"/>
      <c r="V1105" s="13"/>
      <c r="AA1105" s="13"/>
      <c r="AB1105" s="13"/>
    </row>
    <row r="1106" spans="3:28" ht="13.5">
      <c r="C1106" s="18"/>
      <c r="D1106" s="15"/>
      <c r="E1106" s="15"/>
      <c r="F1106" s="15"/>
      <c r="G1106" s="18"/>
      <c r="H1106" s="18"/>
      <c r="I1106" s="18"/>
      <c r="J1106" s="18"/>
      <c r="K1106" s="18"/>
      <c r="L1106" s="18"/>
      <c r="M1106" s="18"/>
      <c r="N1106" s="18"/>
      <c r="O1106" s="18"/>
      <c r="P1106" s="18"/>
      <c r="Q1106" s="13"/>
      <c r="R1106" s="13"/>
      <c r="S1106" s="13"/>
      <c r="T1106" s="13"/>
      <c r="U1106" s="13"/>
      <c r="V1106" s="13"/>
      <c r="AA1106" s="13"/>
      <c r="AB1106" s="13"/>
    </row>
    <row r="1107" spans="3:28" ht="13.5">
      <c r="C1107" s="18"/>
      <c r="D1107" s="15"/>
      <c r="E1107" s="15"/>
      <c r="F1107" s="15"/>
      <c r="G1107" s="18"/>
      <c r="H1107" s="18"/>
      <c r="I1107" s="18"/>
      <c r="J1107" s="18"/>
      <c r="K1107" s="18"/>
      <c r="L1107" s="18"/>
      <c r="M1107" s="18"/>
      <c r="N1107" s="18"/>
      <c r="O1107" s="18"/>
      <c r="P1107" s="18"/>
      <c r="Q1107" s="13"/>
      <c r="R1107" s="13"/>
      <c r="S1107" s="13"/>
      <c r="T1107" s="13"/>
      <c r="U1107" s="13"/>
      <c r="V1107" s="13"/>
      <c r="AA1107" s="13"/>
      <c r="AB1107" s="13"/>
    </row>
    <row r="1108" spans="3:28" ht="13.5">
      <c r="C1108" s="18"/>
      <c r="D1108" s="15"/>
      <c r="E1108" s="15"/>
      <c r="F1108" s="15"/>
      <c r="G1108" s="18"/>
      <c r="H1108" s="18"/>
      <c r="I1108" s="18"/>
      <c r="J1108" s="18"/>
      <c r="K1108" s="18"/>
      <c r="L1108" s="18"/>
      <c r="M1108" s="18"/>
      <c r="N1108" s="18"/>
      <c r="O1108" s="18"/>
      <c r="P1108" s="18"/>
      <c r="Q1108" s="13"/>
      <c r="R1108" s="13"/>
      <c r="S1108" s="13"/>
      <c r="T1108" s="13"/>
      <c r="U1108" s="13"/>
      <c r="V1108" s="13"/>
      <c r="AA1108" s="13"/>
      <c r="AB1108" s="13"/>
    </row>
    <row r="1109" spans="3:28" ht="13.5">
      <c r="C1109" s="18"/>
      <c r="D1109" s="15"/>
      <c r="E1109" s="15"/>
      <c r="F1109" s="15"/>
      <c r="G1109" s="18"/>
      <c r="H1109" s="18"/>
      <c r="I1109" s="18"/>
      <c r="J1109" s="18"/>
      <c r="K1109" s="18"/>
      <c r="L1109" s="18"/>
      <c r="M1109" s="18"/>
      <c r="N1109" s="18"/>
      <c r="O1109" s="18"/>
      <c r="P1109" s="18"/>
      <c r="Q1109" s="13"/>
      <c r="R1109" s="13"/>
      <c r="S1109" s="13"/>
      <c r="T1109" s="13"/>
      <c r="U1109" s="13"/>
      <c r="V1109" s="13"/>
      <c r="AA1109" s="13"/>
      <c r="AB1109" s="13"/>
    </row>
    <row r="1110" spans="3:28" ht="13.5">
      <c r="C1110" s="18"/>
      <c r="D1110" s="15"/>
      <c r="E1110" s="15"/>
      <c r="F1110" s="15"/>
      <c r="G1110" s="18"/>
      <c r="H1110" s="18"/>
      <c r="I1110" s="18"/>
      <c r="J1110" s="18"/>
      <c r="K1110" s="18"/>
      <c r="L1110" s="18"/>
      <c r="M1110" s="18"/>
      <c r="N1110" s="18"/>
      <c r="O1110" s="18"/>
      <c r="P1110" s="18"/>
      <c r="Q1110" s="13"/>
      <c r="R1110" s="13"/>
      <c r="S1110" s="13"/>
      <c r="T1110" s="13"/>
      <c r="U1110" s="13"/>
      <c r="V1110" s="13"/>
      <c r="AA1110" s="13"/>
      <c r="AB1110" s="13"/>
    </row>
    <row r="1111" spans="3:28" ht="13.5">
      <c r="C1111" s="18"/>
      <c r="D1111" s="15"/>
      <c r="E1111" s="15"/>
      <c r="F1111" s="15"/>
      <c r="G1111" s="18"/>
      <c r="H1111" s="18"/>
      <c r="I1111" s="18"/>
      <c r="J1111" s="18"/>
      <c r="K1111" s="18"/>
      <c r="L1111" s="18"/>
      <c r="M1111" s="18"/>
      <c r="N1111" s="18"/>
      <c r="O1111" s="18"/>
      <c r="P1111" s="18"/>
      <c r="Q1111" s="13"/>
      <c r="R1111" s="13"/>
      <c r="S1111" s="13"/>
      <c r="T1111" s="13"/>
      <c r="U1111" s="13"/>
      <c r="V1111" s="13"/>
      <c r="AA1111" s="13"/>
      <c r="AB1111" s="13"/>
    </row>
    <row r="1112" spans="3:28" ht="13.5">
      <c r="C1112" s="18"/>
      <c r="D1112" s="15"/>
      <c r="E1112" s="15"/>
      <c r="F1112" s="15"/>
      <c r="G1112" s="18"/>
      <c r="H1112" s="18"/>
      <c r="I1112" s="18"/>
      <c r="J1112" s="18"/>
      <c r="K1112" s="18"/>
      <c r="L1112" s="18"/>
      <c r="M1112" s="18"/>
      <c r="N1112" s="18"/>
      <c r="O1112" s="18"/>
      <c r="P1112" s="18"/>
      <c r="Q1112" s="13"/>
      <c r="R1112" s="13"/>
      <c r="S1112" s="13"/>
      <c r="T1112" s="13"/>
      <c r="U1112" s="13"/>
      <c r="V1112" s="13"/>
      <c r="AA1112" s="13"/>
      <c r="AB1112" s="13"/>
    </row>
    <row r="1113" spans="3:28" ht="13.5">
      <c r="C1113" s="18"/>
      <c r="D1113" s="15"/>
      <c r="E1113" s="15"/>
      <c r="F1113" s="15"/>
      <c r="G1113" s="18"/>
      <c r="H1113" s="18"/>
      <c r="I1113" s="18"/>
      <c r="J1113" s="18"/>
      <c r="K1113" s="18"/>
      <c r="L1113" s="18"/>
      <c r="M1113" s="18"/>
      <c r="N1113" s="18"/>
      <c r="O1113" s="18"/>
      <c r="P1113" s="18"/>
      <c r="Q1113" s="13"/>
      <c r="R1113" s="13"/>
      <c r="S1113" s="13"/>
      <c r="T1113" s="13"/>
      <c r="U1113" s="13"/>
      <c r="V1113" s="13"/>
      <c r="AA1113" s="13"/>
      <c r="AB1113" s="13"/>
    </row>
    <row r="1114" spans="3:28" ht="13.5">
      <c r="C1114" s="18"/>
      <c r="D1114" s="15"/>
      <c r="E1114" s="15"/>
      <c r="F1114" s="15"/>
      <c r="G1114" s="18"/>
      <c r="H1114" s="18"/>
      <c r="I1114" s="18"/>
      <c r="J1114" s="18"/>
      <c r="K1114" s="18"/>
      <c r="L1114" s="18"/>
      <c r="M1114" s="18"/>
      <c r="N1114" s="18"/>
      <c r="O1114" s="18"/>
      <c r="P1114" s="18"/>
      <c r="Q1114" s="13"/>
      <c r="R1114" s="13"/>
      <c r="S1114" s="13"/>
      <c r="T1114" s="13"/>
      <c r="U1114" s="13"/>
      <c r="V1114" s="13"/>
      <c r="AA1114" s="13"/>
      <c r="AB1114" s="13"/>
    </row>
    <row r="1115" spans="3:28" ht="13.5">
      <c r="C1115" s="18"/>
      <c r="D1115" s="15"/>
      <c r="E1115" s="15"/>
      <c r="F1115" s="15"/>
      <c r="G1115" s="18"/>
      <c r="H1115" s="18"/>
      <c r="I1115" s="18"/>
      <c r="J1115" s="18"/>
      <c r="K1115" s="18"/>
      <c r="L1115" s="18"/>
      <c r="M1115" s="18"/>
      <c r="N1115" s="18"/>
      <c r="O1115" s="18"/>
      <c r="P1115" s="18"/>
      <c r="Q1115" s="13"/>
      <c r="R1115" s="13"/>
      <c r="S1115" s="13"/>
      <c r="T1115" s="13"/>
      <c r="U1115" s="13"/>
      <c r="V1115" s="13"/>
      <c r="AA1115" s="13"/>
      <c r="AB1115" s="13"/>
    </row>
    <row r="1116" spans="3:28" ht="13.5">
      <c r="C1116" s="18"/>
      <c r="D1116" s="15"/>
      <c r="E1116" s="15"/>
      <c r="F1116" s="15"/>
      <c r="G1116" s="18"/>
      <c r="H1116" s="18"/>
      <c r="I1116" s="18"/>
      <c r="J1116" s="18"/>
      <c r="K1116" s="18"/>
      <c r="L1116" s="18"/>
      <c r="M1116" s="18"/>
      <c r="N1116" s="18"/>
      <c r="O1116" s="18"/>
      <c r="P1116" s="18"/>
      <c r="Q1116" s="13"/>
      <c r="R1116" s="13"/>
      <c r="S1116" s="13"/>
      <c r="T1116" s="13"/>
      <c r="U1116" s="13"/>
      <c r="V1116" s="13"/>
      <c r="AA1116" s="13"/>
      <c r="AB1116" s="13"/>
    </row>
    <row r="1117" spans="3:28" ht="13.5">
      <c r="C1117" s="18"/>
      <c r="D1117" s="15"/>
      <c r="E1117" s="15"/>
      <c r="F1117" s="15"/>
      <c r="G1117" s="18"/>
      <c r="H1117" s="18"/>
      <c r="I1117" s="18"/>
      <c r="J1117" s="18"/>
      <c r="K1117" s="18"/>
      <c r="L1117" s="18"/>
      <c r="M1117" s="18"/>
      <c r="N1117" s="18"/>
      <c r="O1117" s="18"/>
      <c r="P1117" s="18"/>
      <c r="Q1117" s="13"/>
      <c r="R1117" s="13"/>
      <c r="S1117" s="13"/>
      <c r="T1117" s="13"/>
      <c r="U1117" s="13"/>
      <c r="V1117" s="13"/>
      <c r="AA1117" s="13"/>
      <c r="AB1117" s="13"/>
    </row>
    <row r="1118" spans="3:28" ht="13.5">
      <c r="C1118" s="18"/>
      <c r="D1118" s="15"/>
      <c r="E1118" s="15"/>
      <c r="F1118" s="15"/>
      <c r="G1118" s="18"/>
      <c r="H1118" s="18"/>
      <c r="I1118" s="18"/>
      <c r="J1118" s="18"/>
      <c r="K1118" s="18"/>
      <c r="L1118" s="18"/>
      <c r="M1118" s="18"/>
      <c r="N1118" s="18"/>
      <c r="O1118" s="18"/>
      <c r="P1118" s="18"/>
      <c r="Q1118" s="13"/>
      <c r="R1118" s="13"/>
      <c r="S1118" s="13"/>
      <c r="T1118" s="13"/>
      <c r="U1118" s="13"/>
      <c r="V1118" s="13"/>
      <c r="AA1118" s="13"/>
      <c r="AB1118" s="13"/>
    </row>
    <row r="1119" spans="3:28" ht="13.5">
      <c r="C1119" s="18"/>
      <c r="D1119" s="15"/>
      <c r="E1119" s="15"/>
      <c r="F1119" s="15"/>
      <c r="G1119" s="18"/>
      <c r="H1119" s="18"/>
      <c r="I1119" s="18"/>
      <c r="J1119" s="18"/>
      <c r="K1119" s="18"/>
      <c r="L1119" s="18"/>
      <c r="M1119" s="18"/>
      <c r="N1119" s="18"/>
      <c r="O1119" s="18"/>
      <c r="P1119" s="18"/>
      <c r="Q1119" s="13"/>
      <c r="R1119" s="13"/>
      <c r="S1119" s="13"/>
      <c r="T1119" s="13"/>
      <c r="U1119" s="13"/>
      <c r="V1119" s="13"/>
      <c r="AA1119" s="13"/>
      <c r="AB1119" s="13"/>
    </row>
    <row r="1120" spans="3:28" ht="13.5">
      <c r="C1120" s="18"/>
      <c r="D1120" s="15"/>
      <c r="E1120" s="15"/>
      <c r="F1120" s="15"/>
      <c r="G1120" s="18"/>
      <c r="H1120" s="18"/>
      <c r="I1120" s="18"/>
      <c r="J1120" s="18"/>
      <c r="K1120" s="18"/>
      <c r="L1120" s="18"/>
      <c r="M1120" s="18"/>
      <c r="N1120" s="18"/>
      <c r="O1120" s="18"/>
      <c r="P1120" s="18"/>
      <c r="Q1120" s="13"/>
      <c r="R1120" s="13"/>
      <c r="S1120" s="13"/>
      <c r="T1120" s="13"/>
      <c r="U1120" s="13"/>
      <c r="V1120" s="13"/>
      <c r="AA1120" s="13"/>
      <c r="AB1120" s="13"/>
    </row>
    <row r="1121" spans="3:28" ht="13.5">
      <c r="C1121" s="18"/>
      <c r="D1121" s="15"/>
      <c r="E1121" s="15"/>
      <c r="F1121" s="15"/>
      <c r="G1121" s="18"/>
      <c r="H1121" s="18"/>
      <c r="I1121" s="18"/>
      <c r="J1121" s="18"/>
      <c r="K1121" s="18"/>
      <c r="L1121" s="18"/>
      <c r="M1121" s="18"/>
      <c r="N1121" s="18"/>
      <c r="O1121" s="18"/>
      <c r="P1121" s="18"/>
      <c r="Q1121" s="13"/>
      <c r="R1121" s="13"/>
      <c r="S1121" s="13"/>
      <c r="T1121" s="13"/>
      <c r="U1121" s="13"/>
      <c r="V1121" s="13"/>
      <c r="AA1121" s="13"/>
      <c r="AB1121" s="13"/>
    </row>
    <row r="1122" spans="3:28" ht="13.5">
      <c r="C1122" s="18"/>
      <c r="D1122" s="15"/>
      <c r="E1122" s="15"/>
      <c r="F1122" s="15"/>
      <c r="G1122" s="18"/>
      <c r="H1122" s="18"/>
      <c r="I1122" s="18"/>
      <c r="J1122" s="18"/>
      <c r="K1122" s="18"/>
      <c r="L1122" s="18"/>
      <c r="M1122" s="18"/>
      <c r="N1122" s="18"/>
      <c r="O1122" s="18"/>
      <c r="P1122" s="18"/>
      <c r="Q1122" s="13"/>
      <c r="R1122" s="13"/>
      <c r="S1122" s="13"/>
      <c r="T1122" s="13"/>
      <c r="U1122" s="13"/>
      <c r="V1122" s="13"/>
      <c r="AA1122" s="13"/>
      <c r="AB1122" s="13"/>
    </row>
    <row r="1123" spans="3:28" ht="13.5">
      <c r="C1123" s="18"/>
      <c r="D1123" s="15"/>
      <c r="E1123" s="15"/>
      <c r="F1123" s="15"/>
      <c r="G1123" s="18"/>
      <c r="H1123" s="18"/>
      <c r="I1123" s="18"/>
      <c r="J1123" s="18"/>
      <c r="K1123" s="18"/>
      <c r="L1123" s="18"/>
      <c r="M1123" s="18"/>
      <c r="N1123" s="18"/>
      <c r="O1123" s="18"/>
      <c r="P1123" s="18"/>
      <c r="Q1123" s="13"/>
      <c r="R1123" s="13"/>
      <c r="S1123" s="13"/>
      <c r="T1123" s="13"/>
      <c r="U1123" s="13"/>
      <c r="V1123" s="13"/>
      <c r="AA1123" s="13"/>
      <c r="AB1123" s="13"/>
    </row>
    <row r="1124" spans="3:28" ht="13.5">
      <c r="C1124" s="18"/>
      <c r="D1124" s="15"/>
      <c r="E1124" s="15"/>
      <c r="F1124" s="15"/>
      <c r="G1124" s="18"/>
      <c r="H1124" s="18"/>
      <c r="I1124" s="18"/>
      <c r="J1124" s="18"/>
      <c r="K1124" s="18"/>
      <c r="L1124" s="18"/>
      <c r="M1124" s="18"/>
      <c r="N1124" s="18"/>
      <c r="O1124" s="18"/>
      <c r="P1124" s="18"/>
      <c r="Q1124" s="13"/>
      <c r="R1124" s="13"/>
      <c r="S1124" s="13"/>
      <c r="T1124" s="13"/>
      <c r="U1124" s="13"/>
      <c r="V1124" s="13"/>
      <c r="AA1124" s="13"/>
      <c r="AB1124" s="13"/>
    </row>
    <row r="1125" spans="3:28" ht="13.5">
      <c r="C1125" s="18"/>
      <c r="D1125" s="15"/>
      <c r="E1125" s="15"/>
      <c r="F1125" s="15"/>
      <c r="G1125" s="18"/>
      <c r="H1125" s="18"/>
      <c r="I1125" s="18"/>
      <c r="J1125" s="18"/>
      <c r="K1125" s="18"/>
      <c r="L1125" s="18"/>
      <c r="M1125" s="18"/>
      <c r="N1125" s="18"/>
      <c r="O1125" s="18"/>
      <c r="P1125" s="18"/>
      <c r="Q1125" s="13"/>
      <c r="R1125" s="13"/>
      <c r="S1125" s="13"/>
      <c r="T1125" s="13"/>
      <c r="U1125" s="13"/>
      <c r="V1125" s="13"/>
      <c r="AA1125" s="13"/>
      <c r="AB1125" s="13"/>
    </row>
    <row r="1126" spans="3:28" ht="13.5">
      <c r="C1126" s="18"/>
      <c r="D1126" s="15"/>
      <c r="E1126" s="15"/>
      <c r="F1126" s="15"/>
      <c r="G1126" s="18"/>
      <c r="H1126" s="18"/>
      <c r="I1126" s="18"/>
      <c r="J1126" s="18"/>
      <c r="K1126" s="18"/>
      <c r="L1126" s="18"/>
      <c r="M1126" s="18"/>
      <c r="N1126" s="18"/>
      <c r="O1126" s="18"/>
      <c r="P1126" s="18"/>
      <c r="Q1126" s="13"/>
      <c r="R1126" s="13"/>
      <c r="S1126" s="13"/>
      <c r="T1126" s="13"/>
      <c r="U1126" s="13"/>
      <c r="V1126" s="13"/>
      <c r="AA1126" s="13"/>
      <c r="AB1126" s="13"/>
    </row>
    <row r="1127" spans="3:28" ht="13.5">
      <c r="C1127" s="18"/>
      <c r="D1127" s="15"/>
      <c r="E1127" s="15"/>
      <c r="F1127" s="15"/>
      <c r="G1127" s="18"/>
      <c r="H1127" s="18"/>
      <c r="I1127" s="18"/>
      <c r="J1127" s="18"/>
      <c r="K1127" s="18"/>
      <c r="L1127" s="18"/>
      <c r="M1127" s="18"/>
      <c r="N1127" s="18"/>
      <c r="O1127" s="18"/>
      <c r="P1127" s="18"/>
      <c r="Q1127" s="13"/>
      <c r="R1127" s="13"/>
      <c r="S1127" s="13"/>
      <c r="T1127" s="13"/>
      <c r="U1127" s="13"/>
      <c r="V1127" s="13"/>
      <c r="AA1127" s="13"/>
      <c r="AB1127" s="13"/>
    </row>
    <row r="1128" spans="3:28" ht="13.5">
      <c r="C1128" s="18"/>
      <c r="D1128" s="15"/>
      <c r="E1128" s="15"/>
      <c r="F1128" s="15"/>
      <c r="G1128" s="18"/>
      <c r="H1128" s="18"/>
      <c r="I1128" s="18"/>
      <c r="J1128" s="18"/>
      <c r="K1128" s="18"/>
      <c r="L1128" s="18"/>
      <c r="M1128" s="18"/>
      <c r="N1128" s="18"/>
      <c r="O1128" s="18"/>
      <c r="P1128" s="18"/>
      <c r="Q1128" s="13"/>
      <c r="R1128" s="13"/>
      <c r="S1128" s="13"/>
      <c r="T1128" s="13"/>
      <c r="U1128" s="13"/>
      <c r="V1128" s="13"/>
      <c r="AA1128" s="13"/>
      <c r="AB1128" s="13"/>
    </row>
    <row r="1129" spans="3:28" ht="13.5">
      <c r="C1129" s="18"/>
      <c r="D1129" s="15"/>
      <c r="E1129" s="15"/>
      <c r="F1129" s="15"/>
      <c r="G1129" s="18"/>
      <c r="H1129" s="18"/>
      <c r="I1129" s="18"/>
      <c r="J1129" s="18"/>
      <c r="K1129" s="18"/>
      <c r="L1129" s="18"/>
      <c r="M1129" s="18"/>
      <c r="N1129" s="18"/>
      <c r="O1129" s="18"/>
      <c r="P1129" s="18"/>
      <c r="Q1129" s="13"/>
      <c r="R1129" s="13"/>
      <c r="S1129" s="13"/>
      <c r="T1129" s="13"/>
      <c r="U1129" s="13"/>
      <c r="V1129" s="13"/>
      <c r="AA1129" s="13"/>
      <c r="AB1129" s="13"/>
    </row>
    <row r="1130" spans="3:28" ht="13.5">
      <c r="C1130" s="18"/>
      <c r="D1130" s="15"/>
      <c r="E1130" s="15"/>
      <c r="F1130" s="15"/>
      <c r="G1130" s="18"/>
      <c r="H1130" s="18"/>
      <c r="I1130" s="18"/>
      <c r="J1130" s="18"/>
      <c r="K1130" s="18"/>
      <c r="L1130" s="18"/>
      <c r="M1130" s="18"/>
      <c r="N1130" s="18"/>
      <c r="O1130" s="18"/>
      <c r="P1130" s="18"/>
      <c r="Q1130" s="13"/>
      <c r="R1130" s="13"/>
      <c r="S1130" s="13"/>
      <c r="T1130" s="13"/>
      <c r="U1130" s="13"/>
      <c r="V1130" s="13"/>
      <c r="AA1130" s="13"/>
      <c r="AB1130" s="13"/>
    </row>
    <row r="1131" spans="3:28" ht="13.5">
      <c r="C1131" s="18"/>
      <c r="D1131" s="15"/>
      <c r="E1131" s="15"/>
      <c r="F1131" s="15"/>
      <c r="G1131" s="18"/>
      <c r="H1131" s="18"/>
      <c r="I1131" s="18"/>
      <c r="J1131" s="18"/>
      <c r="K1131" s="18"/>
      <c r="L1131" s="18"/>
      <c r="M1131" s="18"/>
      <c r="N1131" s="18"/>
      <c r="O1131" s="18"/>
      <c r="P1131" s="18"/>
      <c r="Q1131" s="13"/>
      <c r="R1131" s="13"/>
      <c r="S1131" s="13"/>
      <c r="T1131" s="13"/>
      <c r="U1131" s="13"/>
      <c r="V1131" s="13"/>
      <c r="AA1131" s="13"/>
      <c r="AB1131" s="13"/>
    </row>
    <row r="1132" spans="3:28" ht="13.5">
      <c r="C1132" s="18"/>
      <c r="D1132" s="15"/>
      <c r="E1132" s="15"/>
      <c r="F1132" s="15"/>
      <c r="G1132" s="18"/>
      <c r="H1132" s="18"/>
      <c r="I1132" s="18"/>
      <c r="J1132" s="18"/>
      <c r="K1132" s="18"/>
      <c r="L1132" s="18"/>
      <c r="M1132" s="18"/>
      <c r="N1132" s="18"/>
      <c r="O1132" s="18"/>
      <c r="P1132" s="18"/>
      <c r="Q1132" s="13"/>
      <c r="R1132" s="13"/>
      <c r="S1132" s="13"/>
      <c r="T1132" s="13"/>
      <c r="U1132" s="13"/>
      <c r="V1132" s="13"/>
      <c r="AA1132" s="13"/>
      <c r="AB1132" s="13"/>
    </row>
    <row r="1133" spans="3:28" ht="13.5">
      <c r="C1133" s="18"/>
      <c r="D1133" s="15"/>
      <c r="E1133" s="15"/>
      <c r="F1133" s="15"/>
      <c r="G1133" s="18"/>
      <c r="H1133" s="18"/>
      <c r="I1133" s="18"/>
      <c r="J1133" s="18"/>
      <c r="K1133" s="18"/>
      <c r="L1133" s="18"/>
      <c r="M1133" s="18"/>
      <c r="N1133" s="18"/>
      <c r="O1133" s="18"/>
      <c r="P1133" s="18"/>
      <c r="Q1133" s="13"/>
      <c r="R1133" s="13"/>
      <c r="S1133" s="13"/>
      <c r="T1133" s="13"/>
      <c r="U1133" s="13"/>
      <c r="V1133" s="13"/>
      <c r="AA1133" s="13"/>
      <c r="AB1133" s="13"/>
    </row>
    <row r="1134" spans="3:28" ht="13.5">
      <c r="C1134" s="18"/>
      <c r="D1134" s="15"/>
      <c r="E1134" s="15"/>
      <c r="F1134" s="15"/>
      <c r="G1134" s="18"/>
      <c r="H1134" s="18"/>
      <c r="I1134" s="18"/>
      <c r="J1134" s="18"/>
      <c r="K1134" s="18"/>
      <c r="L1134" s="18"/>
      <c r="M1134" s="18"/>
      <c r="N1134" s="18"/>
      <c r="O1134" s="18"/>
      <c r="P1134" s="18"/>
      <c r="Q1134" s="13"/>
      <c r="R1134" s="13"/>
      <c r="S1134" s="13"/>
      <c r="T1134" s="13"/>
      <c r="U1134" s="13"/>
      <c r="V1134" s="13"/>
      <c r="AA1134" s="13"/>
      <c r="AB1134" s="13"/>
    </row>
    <row r="1135" spans="3:28" ht="13.5">
      <c r="C1135" s="18"/>
      <c r="D1135" s="15"/>
      <c r="E1135" s="15"/>
      <c r="F1135" s="15"/>
      <c r="G1135" s="18"/>
      <c r="H1135" s="18"/>
      <c r="I1135" s="18"/>
      <c r="J1135" s="18"/>
      <c r="K1135" s="18"/>
      <c r="L1135" s="18"/>
      <c r="M1135" s="18"/>
      <c r="N1135" s="18"/>
      <c r="O1135" s="18"/>
      <c r="P1135" s="18"/>
      <c r="Q1135" s="13"/>
      <c r="R1135" s="13"/>
      <c r="S1135" s="13"/>
      <c r="T1135" s="13"/>
      <c r="U1135" s="13"/>
      <c r="V1135" s="13"/>
      <c r="AA1135" s="13"/>
      <c r="AB1135" s="13"/>
    </row>
    <row r="1136" spans="3:28" ht="13.5">
      <c r="C1136" s="18"/>
      <c r="D1136" s="15"/>
      <c r="E1136" s="15"/>
      <c r="F1136" s="15"/>
      <c r="G1136" s="18"/>
      <c r="H1136" s="18"/>
      <c r="I1136" s="18"/>
      <c r="J1136" s="18"/>
      <c r="K1136" s="18"/>
      <c r="L1136" s="18"/>
      <c r="M1136" s="18"/>
      <c r="N1136" s="18"/>
      <c r="O1136" s="18"/>
      <c r="P1136" s="18"/>
      <c r="Q1136" s="13"/>
      <c r="R1136" s="13"/>
      <c r="S1136" s="13"/>
      <c r="T1136" s="13"/>
      <c r="U1136" s="13"/>
      <c r="V1136" s="13"/>
      <c r="AA1136" s="13"/>
      <c r="AB1136" s="13"/>
    </row>
    <row r="1137" spans="3:28" ht="13.5">
      <c r="C1137" s="18"/>
      <c r="D1137" s="15"/>
      <c r="E1137" s="15"/>
      <c r="F1137" s="15"/>
      <c r="G1137" s="18"/>
      <c r="H1137" s="18"/>
      <c r="I1137" s="18"/>
      <c r="J1137" s="18"/>
      <c r="K1137" s="18"/>
      <c r="L1137" s="18"/>
      <c r="M1137" s="18"/>
      <c r="N1137" s="18"/>
      <c r="O1137" s="18"/>
      <c r="P1137" s="18"/>
      <c r="Q1137" s="13"/>
      <c r="R1137" s="13"/>
      <c r="S1137" s="13"/>
      <c r="T1137" s="13"/>
      <c r="U1137" s="13"/>
      <c r="V1137" s="13"/>
      <c r="AA1137" s="13"/>
      <c r="AB1137" s="13"/>
    </row>
    <row r="1138" spans="3:28" ht="13.5">
      <c r="C1138" s="18"/>
      <c r="D1138" s="15"/>
      <c r="E1138" s="15"/>
      <c r="F1138" s="15"/>
      <c r="G1138" s="18"/>
      <c r="H1138" s="18"/>
      <c r="I1138" s="18"/>
      <c r="J1138" s="18"/>
      <c r="K1138" s="18"/>
      <c r="L1138" s="18"/>
      <c r="M1138" s="18"/>
      <c r="N1138" s="18"/>
      <c r="O1138" s="18"/>
      <c r="P1138" s="18"/>
      <c r="Q1138" s="13"/>
      <c r="R1138" s="13"/>
      <c r="S1138" s="13"/>
      <c r="T1138" s="13"/>
      <c r="U1138" s="13"/>
      <c r="V1138" s="13"/>
      <c r="AA1138" s="13"/>
      <c r="AB1138" s="13"/>
    </row>
    <row r="1139" spans="3:28" ht="13.5">
      <c r="C1139" s="18"/>
      <c r="D1139" s="15"/>
      <c r="E1139" s="15"/>
      <c r="F1139" s="15"/>
      <c r="G1139" s="18"/>
      <c r="H1139" s="18"/>
      <c r="I1139" s="18"/>
      <c r="J1139" s="18"/>
      <c r="K1139" s="18"/>
      <c r="L1139" s="18"/>
      <c r="M1139" s="18"/>
      <c r="N1139" s="18"/>
      <c r="O1139" s="18"/>
      <c r="P1139" s="18"/>
      <c r="Q1139" s="13"/>
      <c r="R1139" s="13"/>
      <c r="S1139" s="13"/>
      <c r="T1139" s="13"/>
      <c r="U1139" s="13"/>
      <c r="V1139" s="13"/>
      <c r="AA1139" s="13"/>
      <c r="AB1139" s="13"/>
    </row>
    <row r="1140" spans="3:28" ht="13.5">
      <c r="C1140" s="18"/>
      <c r="D1140" s="15"/>
      <c r="E1140" s="15"/>
      <c r="F1140" s="15"/>
      <c r="G1140" s="18"/>
      <c r="H1140" s="18"/>
      <c r="I1140" s="18"/>
      <c r="J1140" s="18"/>
      <c r="K1140" s="18"/>
      <c r="L1140" s="18"/>
      <c r="M1140" s="18"/>
      <c r="N1140" s="18"/>
      <c r="O1140" s="18"/>
      <c r="P1140" s="18"/>
      <c r="Q1140" s="13"/>
      <c r="R1140" s="13"/>
      <c r="S1140" s="13"/>
      <c r="T1140" s="13"/>
      <c r="U1140" s="13"/>
      <c r="V1140" s="13"/>
      <c r="AA1140" s="13"/>
      <c r="AB1140" s="13"/>
    </row>
    <row r="1141" spans="3:28" ht="13.5">
      <c r="C1141" s="18"/>
      <c r="D1141" s="15"/>
      <c r="E1141" s="15"/>
      <c r="F1141" s="15"/>
      <c r="G1141" s="18"/>
      <c r="H1141" s="18"/>
      <c r="I1141" s="18"/>
      <c r="J1141" s="18"/>
      <c r="K1141" s="18"/>
      <c r="L1141" s="18"/>
      <c r="M1141" s="18"/>
      <c r="N1141" s="18"/>
      <c r="O1141" s="18"/>
      <c r="P1141" s="18"/>
      <c r="Q1141" s="13"/>
      <c r="R1141" s="13"/>
      <c r="S1141" s="13"/>
      <c r="T1141" s="13"/>
      <c r="U1141" s="13"/>
      <c r="V1141" s="13"/>
      <c r="AA1141" s="13"/>
      <c r="AB1141" s="13"/>
    </row>
    <row r="1142" spans="3:28" ht="13.5">
      <c r="C1142" s="18"/>
      <c r="D1142" s="15"/>
      <c r="E1142" s="15"/>
      <c r="F1142" s="15"/>
      <c r="G1142" s="18"/>
      <c r="H1142" s="18"/>
      <c r="I1142" s="18"/>
      <c r="J1142" s="18"/>
      <c r="K1142" s="18"/>
      <c r="L1142" s="18"/>
      <c r="M1142" s="18"/>
      <c r="N1142" s="18"/>
      <c r="O1142" s="18"/>
      <c r="P1142" s="18"/>
      <c r="Q1142" s="13"/>
      <c r="R1142" s="13"/>
      <c r="S1142" s="13"/>
      <c r="T1142" s="13"/>
      <c r="U1142" s="13"/>
      <c r="V1142" s="13"/>
      <c r="AA1142" s="13"/>
      <c r="AB1142" s="13"/>
    </row>
    <row r="1143" spans="3:28" ht="13.5">
      <c r="C1143" s="18"/>
      <c r="D1143" s="15"/>
      <c r="E1143" s="15"/>
      <c r="F1143" s="15"/>
      <c r="G1143" s="18"/>
      <c r="H1143" s="18"/>
      <c r="I1143" s="18"/>
      <c r="J1143" s="18"/>
      <c r="K1143" s="18"/>
      <c r="L1143" s="18"/>
      <c r="M1143" s="18"/>
      <c r="N1143" s="18"/>
      <c r="O1143" s="18"/>
      <c r="P1143" s="18"/>
      <c r="Q1143" s="13"/>
      <c r="R1143" s="13"/>
      <c r="S1143" s="13"/>
      <c r="T1143" s="13"/>
      <c r="U1143" s="13"/>
      <c r="V1143" s="13"/>
      <c r="AA1143" s="13"/>
      <c r="AB1143" s="13"/>
    </row>
    <row r="1144" spans="3:28" ht="13.5">
      <c r="C1144" s="18"/>
      <c r="D1144" s="15"/>
      <c r="E1144" s="15"/>
      <c r="F1144" s="15"/>
      <c r="G1144" s="18"/>
      <c r="H1144" s="18"/>
      <c r="I1144" s="18"/>
      <c r="J1144" s="18"/>
      <c r="K1144" s="18"/>
      <c r="L1144" s="18"/>
      <c r="M1144" s="18"/>
      <c r="N1144" s="18"/>
      <c r="O1144" s="18"/>
      <c r="P1144" s="18"/>
      <c r="Q1144" s="13"/>
      <c r="R1144" s="13"/>
      <c r="S1144" s="13"/>
      <c r="T1144" s="13"/>
      <c r="U1144" s="13"/>
      <c r="V1144" s="13"/>
      <c r="AA1144" s="13"/>
      <c r="AB1144" s="13"/>
    </row>
    <row r="1145" spans="3:28" ht="13.5">
      <c r="C1145" s="18"/>
      <c r="D1145" s="15"/>
      <c r="E1145" s="15"/>
      <c r="F1145" s="15"/>
      <c r="G1145" s="18"/>
      <c r="H1145" s="18"/>
      <c r="I1145" s="18"/>
      <c r="J1145" s="18"/>
      <c r="K1145" s="18"/>
      <c r="L1145" s="18"/>
      <c r="M1145" s="18"/>
      <c r="N1145" s="18"/>
      <c r="O1145" s="18"/>
      <c r="P1145" s="18"/>
      <c r="Q1145" s="13"/>
      <c r="R1145" s="13"/>
      <c r="S1145" s="13"/>
      <c r="T1145" s="13"/>
      <c r="U1145" s="13"/>
      <c r="V1145" s="13"/>
      <c r="AA1145" s="13"/>
      <c r="AB1145" s="13"/>
    </row>
    <row r="1146" spans="3:28" ht="13.5">
      <c r="C1146" s="18"/>
      <c r="D1146" s="15"/>
      <c r="E1146" s="15"/>
      <c r="F1146" s="15"/>
      <c r="G1146" s="18"/>
      <c r="H1146" s="18"/>
      <c r="I1146" s="18"/>
      <c r="J1146" s="18"/>
      <c r="K1146" s="18"/>
      <c r="L1146" s="18"/>
      <c r="M1146" s="18"/>
      <c r="N1146" s="18"/>
      <c r="O1146" s="18"/>
      <c r="P1146" s="18"/>
      <c r="Q1146" s="13"/>
      <c r="R1146" s="13"/>
      <c r="S1146" s="13"/>
      <c r="T1146" s="13"/>
      <c r="U1146" s="13"/>
      <c r="V1146" s="13"/>
      <c r="AA1146" s="13"/>
      <c r="AB1146" s="13"/>
    </row>
    <row r="1147" spans="3:28" ht="13.5">
      <c r="C1147" s="18"/>
      <c r="D1147" s="15"/>
      <c r="E1147" s="15"/>
      <c r="F1147" s="15"/>
      <c r="G1147" s="18"/>
      <c r="H1147" s="18"/>
      <c r="I1147" s="18"/>
      <c r="J1147" s="18"/>
      <c r="K1147" s="18"/>
      <c r="L1147" s="18"/>
      <c r="M1147" s="18"/>
      <c r="N1147" s="18"/>
      <c r="O1147" s="18"/>
      <c r="P1147" s="18"/>
      <c r="Q1147" s="13"/>
      <c r="R1147" s="13"/>
      <c r="S1147" s="13"/>
      <c r="T1147" s="13"/>
      <c r="U1147" s="13"/>
      <c r="V1147" s="13"/>
      <c r="AA1147" s="13"/>
      <c r="AB1147" s="13"/>
    </row>
    <row r="1148" spans="3:28" ht="13.5">
      <c r="C1148" s="18"/>
      <c r="D1148" s="15"/>
      <c r="E1148" s="15"/>
      <c r="F1148" s="15"/>
      <c r="G1148" s="18"/>
      <c r="H1148" s="18"/>
      <c r="I1148" s="18"/>
      <c r="J1148" s="18"/>
      <c r="K1148" s="18"/>
      <c r="L1148" s="18"/>
      <c r="M1148" s="18"/>
      <c r="N1148" s="18"/>
      <c r="O1148" s="18"/>
      <c r="P1148" s="18"/>
      <c r="Q1148" s="13"/>
      <c r="R1148" s="13"/>
      <c r="S1148" s="13"/>
      <c r="T1148" s="13"/>
      <c r="U1148" s="13"/>
      <c r="V1148" s="13"/>
      <c r="AA1148" s="13"/>
      <c r="AB1148" s="13"/>
    </row>
    <row r="1149" spans="3:28" ht="13.5">
      <c r="C1149" s="18"/>
      <c r="D1149" s="15"/>
      <c r="E1149" s="15"/>
      <c r="F1149" s="15"/>
      <c r="G1149" s="18"/>
      <c r="H1149" s="18"/>
      <c r="I1149" s="18"/>
      <c r="J1149" s="18"/>
      <c r="K1149" s="18"/>
      <c r="L1149" s="18"/>
      <c r="M1149" s="18"/>
      <c r="N1149" s="18"/>
      <c r="O1149" s="18"/>
      <c r="P1149" s="18"/>
      <c r="Q1149" s="13"/>
      <c r="R1149" s="13"/>
      <c r="S1149" s="13"/>
      <c r="T1149" s="13"/>
      <c r="U1149" s="13"/>
      <c r="V1149" s="13"/>
      <c r="AA1149" s="13"/>
      <c r="AB1149" s="13"/>
    </row>
    <row r="1150" spans="3:28" ht="13.5">
      <c r="C1150" s="18"/>
      <c r="D1150" s="15"/>
      <c r="E1150" s="15"/>
      <c r="F1150" s="15"/>
      <c r="G1150" s="18"/>
      <c r="H1150" s="18"/>
      <c r="I1150" s="18"/>
      <c r="J1150" s="18"/>
      <c r="K1150" s="18"/>
      <c r="L1150" s="18"/>
      <c r="M1150" s="18"/>
      <c r="N1150" s="18"/>
      <c r="O1150" s="18"/>
      <c r="P1150" s="18"/>
      <c r="Q1150" s="13"/>
      <c r="R1150" s="13"/>
      <c r="S1150" s="13"/>
      <c r="T1150" s="13"/>
      <c r="U1150" s="13"/>
      <c r="V1150" s="13"/>
      <c r="AA1150" s="13"/>
      <c r="AB1150" s="13"/>
    </row>
    <row r="1151" spans="3:28" ht="13.5">
      <c r="C1151" s="18"/>
      <c r="D1151" s="15"/>
      <c r="E1151" s="15"/>
      <c r="F1151" s="15"/>
      <c r="G1151" s="18"/>
      <c r="H1151" s="18"/>
      <c r="I1151" s="18"/>
      <c r="J1151" s="18"/>
      <c r="K1151" s="18"/>
      <c r="L1151" s="18"/>
      <c r="M1151" s="18"/>
      <c r="N1151" s="18"/>
      <c r="O1151" s="18"/>
      <c r="P1151" s="18"/>
      <c r="Q1151" s="13"/>
      <c r="R1151" s="13"/>
      <c r="S1151" s="13"/>
      <c r="T1151" s="13"/>
      <c r="U1151" s="13"/>
      <c r="V1151" s="13"/>
      <c r="AA1151" s="13"/>
      <c r="AB1151" s="13"/>
    </row>
    <row r="1152" spans="3:28" ht="13.5">
      <c r="C1152" s="18"/>
      <c r="D1152" s="15"/>
      <c r="E1152" s="15"/>
      <c r="F1152" s="15"/>
      <c r="G1152" s="18"/>
      <c r="H1152" s="18"/>
      <c r="I1152" s="18"/>
      <c r="J1152" s="18"/>
      <c r="K1152" s="18"/>
      <c r="L1152" s="18"/>
      <c r="M1152" s="18"/>
      <c r="N1152" s="18"/>
      <c r="O1152" s="18"/>
      <c r="P1152" s="18"/>
      <c r="Q1152" s="13"/>
      <c r="R1152" s="13"/>
      <c r="S1152" s="13"/>
      <c r="T1152" s="13"/>
      <c r="U1152" s="13"/>
      <c r="V1152" s="13"/>
      <c r="AA1152" s="13"/>
      <c r="AB1152" s="13"/>
    </row>
    <row r="1153" spans="3:28" ht="13.5">
      <c r="C1153" s="18"/>
      <c r="D1153" s="15"/>
      <c r="E1153" s="15"/>
      <c r="F1153" s="15"/>
      <c r="G1153" s="18"/>
      <c r="H1153" s="18"/>
      <c r="I1153" s="18"/>
      <c r="J1153" s="18"/>
      <c r="K1153" s="18"/>
      <c r="L1153" s="18"/>
      <c r="M1153" s="18"/>
      <c r="N1153" s="18"/>
      <c r="O1153" s="18"/>
      <c r="P1153" s="18"/>
      <c r="Q1153" s="13"/>
      <c r="R1153" s="13"/>
      <c r="S1153" s="13"/>
      <c r="T1153" s="13"/>
      <c r="U1153" s="13"/>
      <c r="V1153" s="13"/>
      <c r="AA1153" s="13"/>
      <c r="AB1153" s="13"/>
    </row>
    <row r="1154" spans="3:28" ht="13.5">
      <c r="C1154" s="18"/>
      <c r="D1154" s="15"/>
      <c r="E1154" s="15"/>
      <c r="F1154" s="15"/>
      <c r="G1154" s="18"/>
      <c r="H1154" s="18"/>
      <c r="I1154" s="18"/>
      <c r="J1154" s="18"/>
      <c r="K1154" s="18"/>
      <c r="L1154" s="18"/>
      <c r="M1154" s="18"/>
      <c r="N1154" s="18"/>
      <c r="O1154" s="18"/>
      <c r="P1154" s="18"/>
      <c r="Q1154" s="13"/>
      <c r="R1154" s="13"/>
      <c r="S1154" s="13"/>
      <c r="T1154" s="13"/>
      <c r="U1154" s="13"/>
      <c r="V1154" s="13"/>
      <c r="AA1154" s="13"/>
      <c r="AB1154" s="13"/>
    </row>
    <row r="1155" spans="3:28" ht="13.5">
      <c r="C1155" s="18"/>
      <c r="D1155" s="15"/>
      <c r="E1155" s="15"/>
      <c r="F1155" s="15"/>
      <c r="G1155" s="18"/>
      <c r="H1155" s="18"/>
      <c r="I1155" s="18"/>
      <c r="J1155" s="18"/>
      <c r="K1155" s="18"/>
      <c r="L1155" s="18"/>
      <c r="M1155" s="18"/>
      <c r="N1155" s="18"/>
      <c r="O1155" s="18"/>
      <c r="P1155" s="18"/>
      <c r="Q1155" s="13"/>
      <c r="R1155" s="13"/>
      <c r="S1155" s="13"/>
      <c r="T1155" s="13"/>
      <c r="U1155" s="13"/>
      <c r="V1155" s="13"/>
      <c r="AA1155" s="13"/>
      <c r="AB1155" s="13"/>
    </row>
    <row r="1156" spans="3:28" ht="13.5">
      <c r="C1156" s="18"/>
      <c r="D1156" s="15"/>
      <c r="E1156" s="15"/>
      <c r="F1156" s="15"/>
      <c r="G1156" s="18"/>
      <c r="H1156" s="18"/>
      <c r="I1156" s="18"/>
      <c r="J1156" s="18"/>
      <c r="K1156" s="18"/>
      <c r="L1156" s="18"/>
      <c r="M1156" s="18"/>
      <c r="N1156" s="18"/>
      <c r="O1156" s="18"/>
      <c r="P1156" s="18"/>
      <c r="Q1156" s="13"/>
      <c r="R1156" s="13"/>
      <c r="S1156" s="13"/>
      <c r="T1156" s="13"/>
      <c r="U1156" s="13"/>
      <c r="V1156" s="13"/>
      <c r="AA1156" s="13"/>
      <c r="AB1156" s="13"/>
    </row>
    <row r="1157" spans="3:28" ht="13.5">
      <c r="C1157" s="18"/>
      <c r="D1157" s="15"/>
      <c r="E1157" s="15"/>
      <c r="F1157" s="15"/>
      <c r="G1157" s="18"/>
      <c r="H1157" s="18"/>
      <c r="I1157" s="18"/>
      <c r="J1157" s="18"/>
      <c r="K1157" s="18"/>
      <c r="L1157" s="18"/>
      <c r="M1157" s="18"/>
      <c r="N1157" s="18"/>
      <c r="O1157" s="18"/>
      <c r="P1157" s="18"/>
      <c r="Q1157" s="13"/>
      <c r="R1157" s="13"/>
      <c r="S1157" s="13"/>
      <c r="T1157" s="13"/>
      <c r="U1157" s="13"/>
      <c r="V1157" s="13"/>
      <c r="AA1157" s="13"/>
      <c r="AB1157" s="13"/>
    </row>
    <row r="1158" spans="3:28" ht="13.5">
      <c r="C1158" s="18"/>
      <c r="D1158" s="15"/>
      <c r="E1158" s="15"/>
      <c r="F1158" s="15"/>
      <c r="G1158" s="18"/>
      <c r="H1158" s="18"/>
      <c r="I1158" s="18"/>
      <c r="J1158" s="18"/>
      <c r="K1158" s="18"/>
      <c r="L1158" s="18"/>
      <c r="M1158" s="18"/>
      <c r="N1158" s="18"/>
      <c r="O1158" s="18"/>
      <c r="P1158" s="18"/>
      <c r="Q1158" s="13"/>
      <c r="R1158" s="13"/>
      <c r="S1158" s="13"/>
      <c r="T1158" s="13"/>
      <c r="U1158" s="13"/>
      <c r="V1158" s="13"/>
      <c r="AA1158" s="13"/>
      <c r="AB1158" s="13"/>
    </row>
    <row r="1159" spans="3:28" ht="13.5">
      <c r="C1159" s="18"/>
      <c r="D1159" s="15"/>
      <c r="E1159" s="15"/>
      <c r="F1159" s="15"/>
      <c r="G1159" s="18"/>
      <c r="H1159" s="18"/>
      <c r="I1159" s="18"/>
      <c r="J1159" s="18"/>
      <c r="K1159" s="18"/>
      <c r="L1159" s="18"/>
      <c r="M1159" s="18"/>
      <c r="N1159" s="18"/>
      <c r="O1159" s="18"/>
      <c r="P1159" s="18"/>
      <c r="Q1159" s="13"/>
      <c r="R1159" s="13"/>
      <c r="S1159" s="13"/>
      <c r="T1159" s="13"/>
      <c r="U1159" s="13"/>
      <c r="V1159" s="13"/>
      <c r="AA1159" s="13"/>
      <c r="AB1159" s="13"/>
    </row>
    <row r="1160" spans="3:28" ht="13.5">
      <c r="C1160" s="18"/>
      <c r="D1160" s="15"/>
      <c r="E1160" s="15"/>
      <c r="F1160" s="15"/>
      <c r="G1160" s="18"/>
      <c r="H1160" s="18"/>
      <c r="I1160" s="18"/>
      <c r="J1160" s="18"/>
      <c r="K1160" s="18"/>
      <c r="L1160" s="18"/>
      <c r="M1160" s="18"/>
      <c r="N1160" s="18"/>
      <c r="O1160" s="18"/>
      <c r="P1160" s="18"/>
      <c r="Q1160" s="13"/>
      <c r="R1160" s="13"/>
      <c r="S1160" s="13"/>
      <c r="T1160" s="13"/>
      <c r="U1160" s="13"/>
      <c r="V1160" s="13"/>
      <c r="AA1160" s="13"/>
      <c r="AB1160" s="13"/>
    </row>
    <row r="1161" spans="3:28" ht="13.5">
      <c r="C1161" s="18"/>
      <c r="D1161" s="15"/>
      <c r="E1161" s="15"/>
      <c r="F1161" s="15"/>
      <c r="G1161" s="18"/>
      <c r="H1161" s="18"/>
      <c r="I1161" s="18"/>
      <c r="J1161" s="18"/>
      <c r="K1161" s="18"/>
      <c r="L1161" s="18"/>
      <c r="M1161" s="18"/>
      <c r="N1161" s="18"/>
      <c r="O1161" s="18"/>
      <c r="P1161" s="18"/>
      <c r="Q1161" s="13"/>
      <c r="R1161" s="13"/>
      <c r="S1161" s="13"/>
      <c r="T1161" s="13"/>
      <c r="U1161" s="13"/>
      <c r="V1161" s="13"/>
      <c r="AA1161" s="13"/>
      <c r="AB1161" s="13"/>
    </row>
    <row r="1162" spans="3:28" ht="13.5">
      <c r="C1162" s="18"/>
      <c r="D1162" s="15"/>
      <c r="E1162" s="15"/>
      <c r="F1162" s="15"/>
      <c r="G1162" s="18"/>
      <c r="H1162" s="18"/>
      <c r="I1162" s="18"/>
      <c r="J1162" s="18"/>
      <c r="K1162" s="18"/>
      <c r="L1162" s="18"/>
      <c r="M1162" s="18"/>
      <c r="N1162" s="18"/>
      <c r="O1162" s="18"/>
      <c r="P1162" s="18"/>
      <c r="Q1162" s="13"/>
      <c r="R1162" s="13"/>
      <c r="S1162" s="13"/>
      <c r="T1162" s="13"/>
      <c r="U1162" s="13"/>
      <c r="V1162" s="13"/>
      <c r="AA1162" s="13"/>
      <c r="AB1162" s="13"/>
    </row>
    <row r="1163" spans="3:28" ht="13.5">
      <c r="C1163" s="18"/>
      <c r="D1163" s="15"/>
      <c r="E1163" s="15"/>
      <c r="F1163" s="15"/>
      <c r="G1163" s="18"/>
      <c r="H1163" s="18"/>
      <c r="I1163" s="18"/>
      <c r="J1163" s="18"/>
      <c r="K1163" s="18"/>
      <c r="L1163" s="18"/>
      <c r="M1163" s="18"/>
      <c r="N1163" s="18"/>
      <c r="O1163" s="18"/>
      <c r="P1163" s="18"/>
      <c r="Q1163" s="13"/>
      <c r="R1163" s="13"/>
      <c r="S1163" s="13"/>
      <c r="T1163" s="13"/>
      <c r="U1163" s="13"/>
      <c r="V1163" s="13"/>
      <c r="AA1163" s="13"/>
      <c r="AB1163" s="13"/>
    </row>
    <row r="1164" spans="3:28" ht="13.5">
      <c r="C1164" s="18"/>
      <c r="D1164" s="15"/>
      <c r="E1164" s="15"/>
      <c r="F1164" s="15"/>
      <c r="G1164" s="18"/>
      <c r="H1164" s="18"/>
      <c r="I1164" s="18"/>
      <c r="J1164" s="18"/>
      <c r="K1164" s="18"/>
      <c r="L1164" s="18"/>
      <c r="M1164" s="18"/>
      <c r="N1164" s="18"/>
      <c r="O1164" s="18"/>
      <c r="P1164" s="18"/>
      <c r="Q1164" s="13"/>
      <c r="R1164" s="13"/>
      <c r="S1164" s="13"/>
      <c r="T1164" s="13"/>
      <c r="U1164" s="13"/>
      <c r="V1164" s="13"/>
      <c r="AA1164" s="13"/>
      <c r="AB1164" s="13"/>
    </row>
    <row r="1165" spans="3:28" ht="13.5">
      <c r="C1165" s="18"/>
      <c r="D1165" s="15"/>
      <c r="E1165" s="15"/>
      <c r="F1165" s="15"/>
      <c r="G1165" s="18"/>
      <c r="H1165" s="18"/>
      <c r="I1165" s="18"/>
      <c r="J1165" s="18"/>
      <c r="K1165" s="18"/>
      <c r="L1165" s="18"/>
      <c r="M1165" s="18"/>
      <c r="N1165" s="18"/>
      <c r="O1165" s="18"/>
      <c r="P1165" s="18"/>
      <c r="Q1165" s="13"/>
      <c r="R1165" s="13"/>
      <c r="S1165" s="13"/>
      <c r="T1165" s="13"/>
      <c r="U1165" s="13"/>
      <c r="V1165" s="13"/>
      <c r="AA1165" s="13"/>
      <c r="AB1165" s="13"/>
    </row>
    <row r="1166" spans="3:28" ht="13.5">
      <c r="C1166" s="18"/>
      <c r="D1166" s="15"/>
      <c r="E1166" s="15"/>
      <c r="F1166" s="15"/>
      <c r="G1166" s="18"/>
      <c r="H1166" s="18"/>
      <c r="I1166" s="18"/>
      <c r="J1166" s="18"/>
      <c r="K1166" s="18"/>
      <c r="L1166" s="18"/>
      <c r="M1166" s="18"/>
      <c r="N1166" s="18"/>
      <c r="O1166" s="18"/>
      <c r="P1166" s="18"/>
      <c r="Q1166" s="13"/>
      <c r="R1166" s="13"/>
      <c r="S1166" s="13"/>
      <c r="T1166" s="13"/>
      <c r="U1166" s="13"/>
      <c r="V1166" s="13"/>
      <c r="AA1166" s="13"/>
      <c r="AB1166" s="13"/>
    </row>
    <row r="1167" spans="3:28" ht="13.5">
      <c r="C1167" s="18"/>
      <c r="D1167" s="15"/>
      <c r="E1167" s="15"/>
      <c r="F1167" s="15"/>
      <c r="G1167" s="18"/>
      <c r="H1167" s="18"/>
      <c r="I1167" s="18"/>
      <c r="J1167" s="18"/>
      <c r="K1167" s="18"/>
      <c r="L1167" s="18"/>
      <c r="M1167" s="18"/>
      <c r="N1167" s="18"/>
      <c r="O1167" s="18"/>
      <c r="P1167" s="18"/>
      <c r="Q1167" s="13"/>
      <c r="R1167" s="13"/>
      <c r="S1167" s="13"/>
      <c r="T1167" s="13"/>
      <c r="U1167" s="13"/>
      <c r="V1167" s="13"/>
      <c r="AA1167" s="13"/>
      <c r="AB1167" s="13"/>
    </row>
    <row r="1168" spans="3:28" ht="13.5">
      <c r="C1168" s="18"/>
      <c r="D1168" s="15"/>
      <c r="E1168" s="15"/>
      <c r="F1168" s="15"/>
      <c r="G1168" s="18"/>
      <c r="H1168" s="18"/>
      <c r="I1168" s="18"/>
      <c r="J1168" s="18"/>
      <c r="K1168" s="18"/>
      <c r="L1168" s="18"/>
      <c r="M1168" s="18"/>
      <c r="N1168" s="18"/>
      <c r="O1168" s="18"/>
      <c r="P1168" s="18"/>
      <c r="Q1168" s="13"/>
      <c r="R1168" s="13"/>
      <c r="S1168" s="13"/>
      <c r="T1168" s="13"/>
      <c r="U1168" s="13"/>
      <c r="V1168" s="13"/>
      <c r="AA1168" s="13"/>
      <c r="AB1168" s="13"/>
    </row>
    <row r="1169" spans="3:28" ht="13.5">
      <c r="C1169" s="18"/>
      <c r="D1169" s="15"/>
      <c r="E1169" s="15"/>
      <c r="F1169" s="15"/>
      <c r="G1169" s="18"/>
      <c r="H1169" s="18"/>
      <c r="I1169" s="18"/>
      <c r="J1169" s="18"/>
      <c r="K1169" s="18"/>
      <c r="L1169" s="18"/>
      <c r="M1169" s="18"/>
      <c r="N1169" s="18"/>
      <c r="O1169" s="18"/>
      <c r="P1169" s="18"/>
      <c r="Q1169" s="13"/>
      <c r="R1169" s="13"/>
      <c r="S1169" s="13"/>
      <c r="T1169" s="13"/>
      <c r="U1169" s="13"/>
      <c r="V1169" s="13"/>
      <c r="AA1169" s="13"/>
      <c r="AB1169" s="13"/>
    </row>
    <row r="1170" spans="3:28" ht="13.5">
      <c r="C1170" s="18"/>
      <c r="D1170" s="15"/>
      <c r="E1170" s="15"/>
      <c r="F1170" s="15"/>
      <c r="G1170" s="18"/>
      <c r="H1170" s="18"/>
      <c r="I1170" s="18"/>
      <c r="J1170" s="18"/>
      <c r="K1170" s="18"/>
      <c r="L1170" s="18"/>
      <c r="M1170" s="18"/>
      <c r="N1170" s="18"/>
      <c r="O1170" s="18"/>
      <c r="P1170" s="18"/>
      <c r="Q1170" s="13"/>
      <c r="R1170" s="13"/>
      <c r="S1170" s="13"/>
      <c r="T1170" s="13"/>
      <c r="U1170" s="13"/>
      <c r="V1170" s="13"/>
      <c r="AA1170" s="13"/>
      <c r="AB1170" s="13"/>
    </row>
    <row r="1171" spans="3:28" ht="13.5">
      <c r="C1171" s="18"/>
      <c r="D1171" s="15"/>
      <c r="E1171" s="15"/>
      <c r="F1171" s="15"/>
      <c r="G1171" s="18"/>
      <c r="H1171" s="18"/>
      <c r="I1171" s="18"/>
      <c r="J1171" s="18"/>
      <c r="K1171" s="18"/>
      <c r="L1171" s="18"/>
      <c r="M1171" s="18"/>
      <c r="N1171" s="18"/>
      <c r="O1171" s="18"/>
      <c r="P1171" s="18"/>
      <c r="Q1171" s="13"/>
      <c r="R1171" s="13"/>
      <c r="S1171" s="13"/>
      <c r="T1171" s="13"/>
      <c r="U1171" s="13"/>
      <c r="V1171" s="13"/>
      <c r="AA1171" s="13"/>
      <c r="AB1171" s="13"/>
    </row>
    <row r="1172" spans="3:28" ht="13.5">
      <c r="C1172" s="18"/>
      <c r="D1172" s="15"/>
      <c r="E1172" s="15"/>
      <c r="F1172" s="15"/>
      <c r="G1172" s="18"/>
      <c r="H1172" s="18"/>
      <c r="I1172" s="18"/>
      <c r="J1172" s="18"/>
      <c r="K1172" s="18"/>
      <c r="L1172" s="18"/>
      <c r="M1172" s="18"/>
      <c r="N1172" s="18"/>
      <c r="O1172" s="18"/>
      <c r="P1172" s="18"/>
      <c r="Q1172" s="13"/>
      <c r="R1172" s="13"/>
      <c r="S1172" s="13"/>
      <c r="T1172" s="13"/>
      <c r="U1172" s="13"/>
      <c r="V1172" s="13"/>
      <c r="AA1172" s="13"/>
      <c r="AB1172" s="13"/>
    </row>
    <row r="1173" spans="3:28" ht="13.5">
      <c r="C1173" s="18"/>
      <c r="D1173" s="15"/>
      <c r="E1173" s="15"/>
      <c r="F1173" s="15"/>
      <c r="G1173" s="18"/>
      <c r="H1173" s="18"/>
      <c r="I1173" s="18"/>
      <c r="J1173" s="18"/>
      <c r="K1173" s="18"/>
      <c r="L1173" s="18"/>
      <c r="M1173" s="18"/>
      <c r="N1173" s="18"/>
      <c r="O1173" s="18"/>
      <c r="P1173" s="18"/>
      <c r="Q1173" s="13"/>
      <c r="R1173" s="13"/>
      <c r="S1173" s="13"/>
      <c r="T1173" s="13"/>
      <c r="U1173" s="13"/>
      <c r="V1173" s="13"/>
      <c r="AA1173" s="13"/>
      <c r="AB1173" s="13"/>
    </row>
    <row r="1174" spans="3:28" ht="13.5">
      <c r="C1174" s="18"/>
      <c r="D1174" s="15"/>
      <c r="E1174" s="15"/>
      <c r="F1174" s="15"/>
      <c r="G1174" s="18"/>
      <c r="H1174" s="18"/>
      <c r="I1174" s="18"/>
      <c r="J1174" s="18"/>
      <c r="K1174" s="18"/>
      <c r="L1174" s="18"/>
      <c r="M1174" s="18"/>
      <c r="N1174" s="18"/>
      <c r="O1174" s="18"/>
      <c r="P1174" s="18"/>
      <c r="Q1174" s="13"/>
      <c r="R1174" s="13"/>
      <c r="S1174" s="13"/>
      <c r="T1174" s="13"/>
      <c r="U1174" s="13"/>
      <c r="V1174" s="13"/>
      <c r="AA1174" s="13"/>
      <c r="AB1174" s="13"/>
    </row>
    <row r="1175" spans="3:28" ht="13.5">
      <c r="C1175" s="18"/>
      <c r="D1175" s="15"/>
      <c r="E1175" s="15"/>
      <c r="F1175" s="15"/>
      <c r="G1175" s="18"/>
      <c r="H1175" s="18"/>
      <c r="I1175" s="18"/>
      <c r="J1175" s="18"/>
      <c r="K1175" s="18"/>
      <c r="L1175" s="18"/>
      <c r="M1175" s="18"/>
      <c r="N1175" s="18"/>
      <c r="O1175" s="18"/>
      <c r="P1175" s="18"/>
      <c r="Q1175" s="13"/>
      <c r="R1175" s="13"/>
      <c r="S1175" s="13"/>
      <c r="T1175" s="13"/>
      <c r="U1175" s="13"/>
      <c r="V1175" s="13"/>
      <c r="AA1175" s="13"/>
      <c r="AB1175" s="13"/>
    </row>
    <row r="1176" spans="3:28" ht="13.5">
      <c r="C1176" s="18"/>
      <c r="D1176" s="15"/>
      <c r="E1176" s="15"/>
      <c r="F1176" s="15"/>
      <c r="G1176" s="18"/>
      <c r="H1176" s="18"/>
      <c r="I1176" s="18"/>
      <c r="J1176" s="18"/>
      <c r="K1176" s="18"/>
      <c r="L1176" s="18"/>
      <c r="M1176" s="18"/>
      <c r="N1176" s="18"/>
      <c r="O1176" s="18"/>
      <c r="P1176" s="18"/>
      <c r="Q1176" s="13"/>
      <c r="R1176" s="13"/>
      <c r="S1176" s="13"/>
      <c r="T1176" s="13"/>
      <c r="U1176" s="13"/>
      <c r="V1176" s="13"/>
      <c r="AA1176" s="13"/>
      <c r="AB1176" s="13"/>
    </row>
    <row r="1177" spans="3:28" ht="13.5">
      <c r="C1177" s="18"/>
      <c r="D1177" s="15"/>
      <c r="E1177" s="15"/>
      <c r="F1177" s="15"/>
      <c r="G1177" s="18"/>
      <c r="H1177" s="18"/>
      <c r="I1177" s="18"/>
      <c r="J1177" s="18"/>
      <c r="K1177" s="18"/>
      <c r="L1177" s="18"/>
      <c r="M1177" s="18"/>
      <c r="N1177" s="18"/>
      <c r="O1177" s="18"/>
      <c r="P1177" s="18"/>
      <c r="Q1177" s="13"/>
      <c r="R1177" s="13"/>
      <c r="S1177" s="13"/>
      <c r="T1177" s="13"/>
      <c r="U1177" s="13"/>
      <c r="V1177" s="13"/>
      <c r="AA1177" s="13"/>
      <c r="AB1177" s="13"/>
    </row>
    <row r="1178" spans="3:28" ht="13.5">
      <c r="C1178" s="18"/>
      <c r="D1178" s="15"/>
      <c r="E1178" s="15"/>
      <c r="F1178" s="15"/>
      <c r="G1178" s="18"/>
      <c r="H1178" s="18"/>
      <c r="I1178" s="18"/>
      <c r="J1178" s="18"/>
      <c r="K1178" s="18"/>
      <c r="L1178" s="18"/>
      <c r="M1178" s="18"/>
      <c r="N1178" s="18"/>
      <c r="O1178" s="18"/>
      <c r="P1178" s="18"/>
      <c r="Q1178" s="13"/>
      <c r="R1178" s="13"/>
      <c r="S1178" s="13"/>
      <c r="T1178" s="13"/>
      <c r="U1178" s="13"/>
      <c r="V1178" s="13"/>
      <c r="AA1178" s="13"/>
      <c r="AB1178" s="13"/>
    </row>
    <row r="1179" spans="3:28" ht="13.5">
      <c r="C1179" s="18"/>
      <c r="D1179" s="15"/>
      <c r="E1179" s="15"/>
      <c r="F1179" s="15"/>
      <c r="G1179" s="18"/>
      <c r="H1179" s="18"/>
      <c r="I1179" s="18"/>
      <c r="J1179" s="18"/>
      <c r="K1179" s="18"/>
      <c r="L1179" s="18"/>
      <c r="M1179" s="18"/>
      <c r="N1179" s="18"/>
      <c r="O1179" s="18"/>
      <c r="P1179" s="18"/>
      <c r="Q1179" s="13"/>
      <c r="R1179" s="13"/>
      <c r="S1179" s="13"/>
      <c r="T1179" s="13"/>
      <c r="U1179" s="13"/>
      <c r="V1179" s="13"/>
      <c r="AA1179" s="13"/>
      <c r="AB1179" s="13"/>
    </row>
    <row r="1180" spans="3:28" ht="13.5">
      <c r="C1180" s="18"/>
      <c r="D1180" s="15"/>
      <c r="E1180" s="15"/>
      <c r="F1180" s="15"/>
      <c r="G1180" s="18"/>
      <c r="H1180" s="18"/>
      <c r="I1180" s="18"/>
      <c r="J1180" s="18"/>
      <c r="K1180" s="18"/>
      <c r="L1180" s="18"/>
      <c r="M1180" s="18"/>
      <c r="N1180" s="18"/>
      <c r="O1180" s="18"/>
      <c r="P1180" s="18"/>
      <c r="Q1180" s="13"/>
      <c r="R1180" s="13"/>
      <c r="S1180" s="13"/>
      <c r="T1180" s="13"/>
      <c r="U1180" s="13"/>
      <c r="V1180" s="13"/>
      <c r="AA1180" s="13"/>
      <c r="AB1180" s="13"/>
    </row>
    <row r="1181" spans="3:28" ht="13.5">
      <c r="C1181" s="18"/>
      <c r="D1181" s="15"/>
      <c r="E1181" s="15"/>
      <c r="F1181" s="15"/>
      <c r="G1181" s="18"/>
      <c r="H1181" s="18"/>
      <c r="I1181" s="18"/>
      <c r="J1181" s="18"/>
      <c r="K1181" s="18"/>
      <c r="L1181" s="18"/>
      <c r="M1181" s="18"/>
      <c r="N1181" s="18"/>
      <c r="O1181" s="18"/>
      <c r="P1181" s="18"/>
      <c r="Q1181" s="13"/>
      <c r="R1181" s="13"/>
      <c r="S1181" s="13"/>
      <c r="T1181" s="13"/>
      <c r="U1181" s="13"/>
      <c r="V1181" s="13"/>
      <c r="AA1181" s="13"/>
      <c r="AB1181" s="13"/>
    </row>
    <row r="1182" spans="3:28" ht="13.5">
      <c r="C1182" s="18"/>
      <c r="D1182" s="15"/>
      <c r="E1182" s="15"/>
      <c r="F1182" s="15"/>
      <c r="G1182" s="18"/>
      <c r="H1182" s="18"/>
      <c r="I1182" s="18"/>
      <c r="J1182" s="18"/>
      <c r="K1182" s="18"/>
      <c r="L1182" s="18"/>
      <c r="M1182" s="18"/>
      <c r="N1182" s="18"/>
      <c r="O1182" s="18"/>
      <c r="P1182" s="18"/>
      <c r="Q1182" s="13"/>
      <c r="R1182" s="13"/>
      <c r="S1182" s="13"/>
      <c r="T1182" s="13"/>
      <c r="U1182" s="13"/>
      <c r="V1182" s="13"/>
      <c r="AA1182" s="13"/>
      <c r="AB1182" s="13"/>
    </row>
    <row r="1183" spans="3:28" ht="13.5">
      <c r="C1183" s="18"/>
      <c r="D1183" s="15"/>
      <c r="E1183" s="15"/>
      <c r="F1183" s="15"/>
      <c r="G1183" s="18"/>
      <c r="H1183" s="18"/>
      <c r="I1183" s="18"/>
      <c r="J1183" s="18"/>
      <c r="K1183" s="18"/>
      <c r="L1183" s="18"/>
      <c r="M1183" s="18"/>
      <c r="N1183" s="18"/>
      <c r="O1183" s="18"/>
      <c r="P1183" s="18"/>
      <c r="Q1183" s="13"/>
      <c r="R1183" s="13"/>
      <c r="S1183" s="13"/>
      <c r="T1183" s="13"/>
      <c r="U1183" s="13"/>
      <c r="V1183" s="13"/>
      <c r="AA1183" s="13"/>
      <c r="AB1183" s="13"/>
    </row>
    <row r="1184" spans="3:28" ht="13.5">
      <c r="C1184" s="18"/>
      <c r="D1184" s="15"/>
      <c r="E1184" s="15"/>
      <c r="F1184" s="15"/>
      <c r="G1184" s="18"/>
      <c r="H1184" s="18"/>
      <c r="I1184" s="18"/>
      <c r="J1184" s="18"/>
      <c r="K1184" s="18"/>
      <c r="L1184" s="18"/>
      <c r="M1184" s="18"/>
      <c r="N1184" s="18"/>
      <c r="O1184" s="18"/>
      <c r="P1184" s="18"/>
      <c r="Q1184" s="13"/>
      <c r="R1184" s="13"/>
      <c r="S1184" s="13"/>
      <c r="T1184" s="13"/>
      <c r="U1184" s="13"/>
      <c r="V1184" s="13"/>
      <c r="AA1184" s="13"/>
      <c r="AB1184" s="13"/>
    </row>
    <row r="1185" spans="3:28" ht="13.5">
      <c r="C1185" s="18"/>
      <c r="D1185" s="15"/>
      <c r="E1185" s="15"/>
      <c r="F1185" s="15"/>
      <c r="G1185" s="18"/>
      <c r="H1185" s="18"/>
      <c r="I1185" s="18"/>
      <c r="J1185" s="18"/>
      <c r="K1185" s="18"/>
      <c r="L1185" s="18"/>
      <c r="M1185" s="18"/>
      <c r="N1185" s="18"/>
      <c r="O1185" s="18"/>
      <c r="P1185" s="18"/>
      <c r="Q1185" s="13"/>
      <c r="R1185" s="13"/>
      <c r="S1185" s="13"/>
      <c r="T1185" s="13"/>
      <c r="U1185" s="13"/>
      <c r="V1185" s="13"/>
      <c r="AA1185" s="13"/>
      <c r="AB1185" s="13"/>
    </row>
    <row r="1186" spans="3:28" ht="13.5">
      <c r="C1186" s="18"/>
      <c r="D1186" s="15"/>
      <c r="E1186" s="15"/>
      <c r="F1186" s="15"/>
      <c r="G1186" s="18"/>
      <c r="H1186" s="18"/>
      <c r="I1186" s="18"/>
      <c r="J1186" s="18"/>
      <c r="K1186" s="18"/>
      <c r="L1186" s="18"/>
      <c r="M1186" s="18"/>
      <c r="N1186" s="18"/>
      <c r="O1186" s="18"/>
      <c r="P1186" s="18"/>
      <c r="Q1186" s="13"/>
      <c r="R1186" s="13"/>
      <c r="S1186" s="13"/>
      <c r="T1186" s="13"/>
      <c r="U1186" s="13"/>
      <c r="V1186" s="13"/>
      <c r="AA1186" s="13"/>
      <c r="AB1186" s="13"/>
    </row>
    <row r="1187" spans="3:28" ht="13.5">
      <c r="C1187" s="18"/>
      <c r="D1187" s="15"/>
      <c r="E1187" s="15"/>
      <c r="F1187" s="15"/>
      <c r="G1187" s="18"/>
      <c r="H1187" s="18"/>
      <c r="I1187" s="18"/>
      <c r="J1187" s="18"/>
      <c r="K1187" s="18"/>
      <c r="L1187" s="18"/>
      <c r="M1187" s="18"/>
      <c r="N1187" s="18"/>
      <c r="O1187" s="18"/>
      <c r="P1187" s="18"/>
      <c r="Q1187" s="13"/>
      <c r="R1187" s="13"/>
      <c r="S1187" s="13"/>
      <c r="T1187" s="13"/>
      <c r="U1187" s="13"/>
      <c r="V1187" s="13"/>
      <c r="AA1187" s="13"/>
      <c r="AB1187" s="13"/>
    </row>
    <row r="1188" spans="3:28" ht="13.5">
      <c r="C1188" s="18"/>
      <c r="D1188" s="15"/>
      <c r="E1188" s="15"/>
      <c r="F1188" s="15"/>
      <c r="G1188" s="18"/>
      <c r="H1188" s="18"/>
      <c r="I1188" s="18"/>
      <c r="J1188" s="18"/>
      <c r="K1188" s="18"/>
      <c r="L1188" s="18"/>
      <c r="M1188" s="18"/>
      <c r="N1188" s="18"/>
      <c r="O1188" s="18"/>
      <c r="P1188" s="18"/>
      <c r="Q1188" s="13"/>
      <c r="R1188" s="13"/>
      <c r="S1188" s="13"/>
      <c r="T1188" s="13"/>
      <c r="U1188" s="13"/>
      <c r="V1188" s="13"/>
      <c r="AA1188" s="13"/>
      <c r="AB1188" s="13"/>
    </row>
    <row r="1189" spans="3:28" ht="13.5">
      <c r="C1189" s="18"/>
      <c r="D1189" s="15"/>
      <c r="E1189" s="15"/>
      <c r="F1189" s="15"/>
      <c r="G1189" s="18"/>
      <c r="H1189" s="18"/>
      <c r="I1189" s="18"/>
      <c r="J1189" s="18"/>
      <c r="K1189" s="18"/>
      <c r="L1189" s="18"/>
      <c r="M1189" s="18"/>
      <c r="N1189" s="18"/>
      <c r="O1189" s="18"/>
      <c r="P1189" s="18"/>
      <c r="Q1189" s="13"/>
      <c r="R1189" s="13"/>
      <c r="S1189" s="13"/>
      <c r="T1189" s="13"/>
      <c r="U1189" s="13"/>
      <c r="V1189" s="13"/>
      <c r="AA1189" s="13"/>
      <c r="AB1189" s="13"/>
    </row>
    <row r="1190" spans="3:28" ht="13.5">
      <c r="C1190" s="18"/>
      <c r="D1190" s="15"/>
      <c r="E1190" s="15"/>
      <c r="F1190" s="15"/>
      <c r="G1190" s="18"/>
      <c r="H1190" s="18"/>
      <c r="I1190" s="18"/>
      <c r="J1190" s="18"/>
      <c r="K1190" s="18"/>
      <c r="L1190" s="18"/>
      <c r="M1190" s="18"/>
      <c r="N1190" s="18"/>
      <c r="O1190" s="18"/>
      <c r="P1190" s="18"/>
      <c r="Q1190" s="13"/>
      <c r="R1190" s="13"/>
      <c r="S1190" s="13"/>
      <c r="T1190" s="13"/>
      <c r="U1190" s="13"/>
      <c r="V1190" s="13"/>
      <c r="AA1190" s="13"/>
      <c r="AB1190" s="13"/>
    </row>
    <row r="1191" spans="3:28" ht="13.5">
      <c r="C1191" s="18"/>
      <c r="D1191" s="15"/>
      <c r="E1191" s="15"/>
      <c r="F1191" s="15"/>
      <c r="G1191" s="18"/>
      <c r="H1191" s="18"/>
      <c r="I1191" s="18"/>
      <c r="J1191" s="18"/>
      <c r="K1191" s="18"/>
      <c r="L1191" s="18"/>
      <c r="M1191" s="18"/>
      <c r="N1191" s="18"/>
      <c r="O1191" s="18"/>
      <c r="P1191" s="18"/>
      <c r="Q1191" s="13"/>
      <c r="R1191" s="13"/>
      <c r="S1191" s="13"/>
      <c r="T1191" s="13"/>
      <c r="U1191" s="13"/>
      <c r="V1191" s="13"/>
      <c r="AA1191" s="13"/>
      <c r="AB1191" s="13"/>
    </row>
    <row r="1192" spans="3:28" ht="13.5">
      <c r="C1192" s="18"/>
      <c r="D1192" s="15"/>
      <c r="E1192" s="15"/>
      <c r="F1192" s="15"/>
      <c r="G1192" s="18"/>
      <c r="H1192" s="18"/>
      <c r="I1192" s="18"/>
      <c r="J1192" s="18"/>
      <c r="K1192" s="18"/>
      <c r="L1192" s="18"/>
      <c r="M1192" s="18"/>
      <c r="N1192" s="18"/>
      <c r="O1192" s="18"/>
      <c r="P1192" s="18"/>
      <c r="Q1192" s="13"/>
      <c r="R1192" s="13"/>
      <c r="S1192" s="13"/>
      <c r="T1192" s="13"/>
      <c r="U1192" s="13"/>
      <c r="V1192" s="13"/>
      <c r="AA1192" s="13"/>
      <c r="AB1192" s="13"/>
    </row>
    <row r="1193" spans="3:28" ht="13.5">
      <c r="C1193" s="18"/>
      <c r="D1193" s="15"/>
      <c r="E1193" s="15"/>
      <c r="F1193" s="15"/>
      <c r="G1193" s="18"/>
      <c r="H1193" s="18"/>
      <c r="I1193" s="18"/>
      <c r="J1193" s="18"/>
      <c r="K1193" s="18"/>
      <c r="L1193" s="18"/>
      <c r="M1193" s="18"/>
      <c r="N1193" s="18"/>
      <c r="O1193" s="18"/>
      <c r="P1193" s="18"/>
      <c r="Q1193" s="13"/>
      <c r="R1193" s="13"/>
      <c r="S1193" s="13"/>
      <c r="T1193" s="13"/>
      <c r="U1193" s="13"/>
      <c r="V1193" s="13"/>
      <c r="AA1193" s="13"/>
      <c r="AB1193" s="13"/>
    </row>
    <row r="1194" spans="3:28" ht="13.5">
      <c r="C1194" s="18"/>
      <c r="D1194" s="15"/>
      <c r="E1194" s="15"/>
      <c r="F1194" s="15"/>
      <c r="G1194" s="18"/>
      <c r="H1194" s="18"/>
      <c r="I1194" s="18"/>
      <c r="J1194" s="18"/>
      <c r="K1194" s="18"/>
      <c r="L1194" s="18"/>
      <c r="M1194" s="18"/>
      <c r="N1194" s="18"/>
      <c r="O1194" s="18"/>
      <c r="P1194" s="18"/>
      <c r="Q1194" s="13"/>
      <c r="R1194" s="13"/>
      <c r="S1194" s="13"/>
      <c r="T1194" s="13"/>
      <c r="U1194" s="13"/>
      <c r="V1194" s="13"/>
      <c r="AA1194" s="13"/>
      <c r="AB1194" s="13"/>
    </row>
    <row r="1195" spans="3:28" ht="13.5">
      <c r="C1195" s="18"/>
      <c r="D1195" s="15"/>
      <c r="E1195" s="15"/>
      <c r="F1195" s="15"/>
      <c r="G1195" s="18"/>
      <c r="H1195" s="18"/>
      <c r="I1195" s="18"/>
      <c r="J1195" s="18"/>
      <c r="K1195" s="18"/>
      <c r="L1195" s="18"/>
      <c r="M1195" s="18"/>
      <c r="N1195" s="18"/>
      <c r="O1195" s="18"/>
      <c r="P1195" s="18"/>
      <c r="Q1195" s="13"/>
      <c r="R1195" s="13"/>
      <c r="S1195" s="13"/>
      <c r="T1195" s="13"/>
      <c r="U1195" s="13"/>
      <c r="V1195" s="13"/>
      <c r="AA1195" s="13"/>
      <c r="AB1195" s="13"/>
    </row>
    <row r="1196" spans="3:28" ht="13.5">
      <c r="C1196" s="18"/>
      <c r="D1196" s="15"/>
      <c r="E1196" s="15"/>
      <c r="F1196" s="15"/>
      <c r="G1196" s="18"/>
      <c r="H1196" s="18"/>
      <c r="I1196" s="18"/>
      <c r="J1196" s="18"/>
      <c r="K1196" s="18"/>
      <c r="L1196" s="18"/>
      <c r="M1196" s="18"/>
      <c r="N1196" s="18"/>
      <c r="O1196" s="18"/>
      <c r="P1196" s="18"/>
      <c r="Q1196" s="13"/>
      <c r="R1196" s="13"/>
      <c r="S1196" s="13"/>
      <c r="T1196" s="13"/>
      <c r="U1196" s="13"/>
      <c r="V1196" s="13"/>
      <c r="AA1196" s="13"/>
      <c r="AB1196" s="13"/>
    </row>
    <row r="1197" spans="3:28" ht="13.5">
      <c r="C1197" s="18"/>
      <c r="D1197" s="15"/>
      <c r="E1197" s="15"/>
      <c r="F1197" s="15"/>
      <c r="G1197" s="18"/>
      <c r="H1197" s="18"/>
      <c r="I1197" s="18"/>
      <c r="J1197" s="18"/>
      <c r="K1197" s="18"/>
      <c r="L1197" s="18"/>
      <c r="M1197" s="18"/>
      <c r="N1197" s="18"/>
      <c r="O1197" s="18"/>
      <c r="P1197" s="18"/>
      <c r="Q1197" s="13"/>
      <c r="R1197" s="13"/>
      <c r="S1197" s="13"/>
      <c r="T1197" s="13"/>
      <c r="U1197" s="13"/>
      <c r="V1197" s="13"/>
      <c r="AA1197" s="13"/>
      <c r="AB1197" s="13"/>
    </row>
    <row r="1198" spans="3:28" ht="13.5">
      <c r="C1198" s="18"/>
      <c r="D1198" s="15"/>
      <c r="E1198" s="15"/>
      <c r="F1198" s="15"/>
      <c r="G1198" s="18"/>
      <c r="H1198" s="18"/>
      <c r="I1198" s="18"/>
      <c r="J1198" s="18"/>
      <c r="K1198" s="18"/>
      <c r="L1198" s="18"/>
      <c r="M1198" s="18"/>
      <c r="N1198" s="18"/>
      <c r="O1198" s="18"/>
      <c r="P1198" s="18"/>
      <c r="Q1198" s="13"/>
      <c r="R1198" s="13"/>
      <c r="S1198" s="13"/>
      <c r="T1198" s="13"/>
      <c r="U1198" s="13"/>
      <c r="V1198" s="13"/>
      <c r="AA1198" s="13"/>
      <c r="AB1198" s="13"/>
    </row>
    <row r="1199" spans="3:28" ht="13.5">
      <c r="C1199" s="18"/>
      <c r="D1199" s="15"/>
      <c r="E1199" s="15"/>
      <c r="F1199" s="15"/>
      <c r="G1199" s="18"/>
      <c r="H1199" s="18"/>
      <c r="I1199" s="18"/>
      <c r="J1199" s="18"/>
      <c r="K1199" s="18"/>
      <c r="L1199" s="18"/>
      <c r="M1199" s="18"/>
      <c r="N1199" s="18"/>
      <c r="O1199" s="18"/>
      <c r="P1199" s="18"/>
      <c r="Q1199" s="13"/>
      <c r="R1199" s="13"/>
      <c r="S1199" s="13"/>
      <c r="T1199" s="13"/>
      <c r="U1199" s="13"/>
      <c r="V1199" s="13"/>
      <c r="AA1199" s="13"/>
      <c r="AB1199" s="13"/>
    </row>
    <row r="1200" spans="3:28" ht="13.5">
      <c r="C1200" s="18"/>
      <c r="D1200" s="15"/>
      <c r="E1200" s="15"/>
      <c r="F1200" s="15"/>
      <c r="G1200" s="18"/>
      <c r="H1200" s="18"/>
      <c r="I1200" s="18"/>
      <c r="J1200" s="18"/>
      <c r="K1200" s="18"/>
      <c r="L1200" s="18"/>
      <c r="M1200" s="18"/>
      <c r="N1200" s="18"/>
      <c r="O1200" s="18"/>
      <c r="P1200" s="18"/>
      <c r="Q1200" s="13"/>
      <c r="R1200" s="13"/>
      <c r="S1200" s="13"/>
      <c r="T1200" s="13"/>
      <c r="U1200" s="13"/>
      <c r="V1200" s="13"/>
      <c r="AA1200" s="13"/>
      <c r="AB1200" s="13"/>
    </row>
    <row r="1201" spans="3:28" ht="13.5">
      <c r="C1201" s="18"/>
      <c r="D1201" s="15"/>
      <c r="E1201" s="15"/>
      <c r="F1201" s="15"/>
      <c r="G1201" s="18"/>
      <c r="H1201" s="18"/>
      <c r="I1201" s="18"/>
      <c r="J1201" s="18"/>
      <c r="K1201" s="18"/>
      <c r="L1201" s="18"/>
      <c r="M1201" s="18"/>
      <c r="N1201" s="18"/>
      <c r="O1201" s="18"/>
      <c r="P1201" s="18"/>
      <c r="Q1201" s="13"/>
      <c r="R1201" s="13"/>
      <c r="S1201" s="13"/>
      <c r="T1201" s="13"/>
      <c r="U1201" s="13"/>
      <c r="V1201" s="13"/>
      <c r="AA1201" s="13"/>
      <c r="AB1201" s="13"/>
    </row>
    <row r="1202" spans="3:28" ht="13.5">
      <c r="C1202" s="18"/>
      <c r="D1202" s="15"/>
      <c r="E1202" s="15"/>
      <c r="F1202" s="15"/>
      <c r="G1202" s="18"/>
      <c r="H1202" s="18"/>
      <c r="I1202" s="18"/>
      <c r="J1202" s="18"/>
      <c r="K1202" s="18"/>
      <c r="L1202" s="18"/>
      <c r="M1202" s="18"/>
      <c r="N1202" s="18"/>
      <c r="O1202" s="18"/>
      <c r="P1202" s="18"/>
      <c r="Q1202" s="13"/>
      <c r="R1202" s="13"/>
      <c r="S1202" s="13"/>
      <c r="T1202" s="13"/>
      <c r="U1202" s="13"/>
      <c r="V1202" s="13"/>
      <c r="AA1202" s="13"/>
      <c r="AB1202" s="13"/>
    </row>
    <row r="1203" spans="3:28" ht="13.5">
      <c r="C1203" s="18"/>
      <c r="D1203" s="15"/>
      <c r="E1203" s="15"/>
      <c r="F1203" s="15"/>
      <c r="G1203" s="18"/>
      <c r="H1203" s="18"/>
      <c r="I1203" s="18"/>
      <c r="J1203" s="18"/>
      <c r="K1203" s="18"/>
      <c r="L1203" s="18"/>
      <c r="M1203" s="18"/>
      <c r="N1203" s="18"/>
      <c r="O1203" s="18"/>
      <c r="P1203" s="18"/>
      <c r="Q1203" s="13"/>
      <c r="R1203" s="13"/>
      <c r="S1203" s="13"/>
      <c r="T1203" s="13"/>
      <c r="U1203" s="13"/>
      <c r="V1203" s="13"/>
      <c r="AA1203" s="13"/>
      <c r="AB1203" s="13"/>
    </row>
    <row r="1204" spans="3:28" ht="13.5">
      <c r="C1204" s="18"/>
      <c r="D1204" s="15"/>
      <c r="E1204" s="15"/>
      <c r="F1204" s="15"/>
      <c r="G1204" s="18"/>
      <c r="H1204" s="18"/>
      <c r="I1204" s="18"/>
      <c r="J1204" s="18"/>
      <c r="K1204" s="18"/>
      <c r="L1204" s="18"/>
      <c r="M1204" s="18"/>
      <c r="N1204" s="18"/>
      <c r="O1204" s="18"/>
      <c r="P1204" s="18"/>
      <c r="Q1204" s="13"/>
      <c r="R1204" s="13"/>
      <c r="S1204" s="13"/>
      <c r="T1204" s="13"/>
      <c r="U1204" s="13"/>
      <c r="V1204" s="13"/>
      <c r="AA1204" s="13"/>
      <c r="AB1204" s="13"/>
    </row>
    <row r="1205" spans="3:28" ht="13.5">
      <c r="C1205" s="18"/>
      <c r="D1205" s="15"/>
      <c r="E1205" s="15"/>
      <c r="F1205" s="15"/>
      <c r="G1205" s="18"/>
      <c r="H1205" s="18"/>
      <c r="I1205" s="18"/>
      <c r="J1205" s="18"/>
      <c r="K1205" s="18"/>
      <c r="L1205" s="18"/>
      <c r="M1205" s="18"/>
      <c r="N1205" s="18"/>
      <c r="O1205" s="18"/>
      <c r="P1205" s="18"/>
      <c r="Q1205" s="13"/>
      <c r="R1205" s="13"/>
      <c r="S1205" s="13"/>
      <c r="T1205" s="13"/>
      <c r="U1205" s="13"/>
      <c r="V1205" s="13"/>
      <c r="AA1205" s="13"/>
      <c r="AB1205" s="13"/>
    </row>
    <row r="1206" spans="3:28" ht="13.5">
      <c r="C1206" s="18"/>
      <c r="D1206" s="15"/>
      <c r="E1206" s="15"/>
      <c r="F1206" s="15"/>
      <c r="G1206" s="18"/>
      <c r="H1206" s="18"/>
      <c r="I1206" s="18"/>
      <c r="J1206" s="18"/>
      <c r="K1206" s="18"/>
      <c r="L1206" s="18"/>
      <c r="M1206" s="18"/>
      <c r="N1206" s="18"/>
      <c r="O1206" s="18"/>
      <c r="P1206" s="18"/>
      <c r="Q1206" s="13"/>
      <c r="R1206" s="13"/>
      <c r="S1206" s="13"/>
      <c r="T1206" s="13"/>
      <c r="U1206" s="13"/>
      <c r="V1206" s="13"/>
      <c r="AA1206" s="13"/>
      <c r="AB1206" s="13"/>
    </row>
    <row r="1207" spans="3:28" ht="13.5">
      <c r="C1207" s="18"/>
      <c r="D1207" s="15"/>
      <c r="E1207" s="15"/>
      <c r="F1207" s="15"/>
      <c r="G1207" s="18"/>
      <c r="H1207" s="18"/>
      <c r="I1207" s="18"/>
      <c r="J1207" s="18"/>
      <c r="K1207" s="18"/>
      <c r="L1207" s="18"/>
      <c r="M1207" s="18"/>
      <c r="N1207" s="18"/>
      <c r="O1207" s="18"/>
      <c r="P1207" s="18"/>
      <c r="Q1207" s="13"/>
      <c r="R1207" s="13"/>
      <c r="S1207" s="13"/>
      <c r="T1207" s="13"/>
      <c r="U1207" s="13"/>
      <c r="V1207" s="13"/>
      <c r="AA1207" s="13"/>
      <c r="AB1207" s="13"/>
    </row>
    <row r="1208" spans="3:28" ht="13.5">
      <c r="C1208" s="18"/>
      <c r="D1208" s="15"/>
      <c r="E1208" s="15"/>
      <c r="F1208" s="15"/>
      <c r="G1208" s="18"/>
      <c r="H1208" s="18"/>
      <c r="I1208" s="18"/>
      <c r="J1208" s="18"/>
      <c r="K1208" s="18"/>
      <c r="L1208" s="18"/>
      <c r="M1208" s="18"/>
      <c r="N1208" s="18"/>
      <c r="O1208" s="18"/>
      <c r="P1208" s="18"/>
      <c r="Q1208" s="13"/>
      <c r="R1208" s="13"/>
      <c r="S1208" s="13"/>
      <c r="T1208" s="13"/>
      <c r="U1208" s="13"/>
      <c r="V1208" s="13"/>
      <c r="AA1208" s="13"/>
      <c r="AB1208" s="13"/>
    </row>
    <row r="1209" spans="3:28" ht="13.5">
      <c r="C1209" s="18"/>
      <c r="D1209" s="15"/>
      <c r="E1209" s="15"/>
      <c r="F1209" s="15"/>
      <c r="G1209" s="18"/>
      <c r="H1209" s="18"/>
      <c r="I1209" s="18"/>
      <c r="J1209" s="18"/>
      <c r="K1209" s="18"/>
      <c r="L1209" s="18"/>
      <c r="M1209" s="18"/>
      <c r="N1209" s="18"/>
      <c r="O1209" s="18"/>
      <c r="P1209" s="18"/>
      <c r="Q1209" s="13"/>
      <c r="R1209" s="13"/>
      <c r="S1209" s="13"/>
      <c r="T1209" s="13"/>
      <c r="U1209" s="13"/>
      <c r="V1209" s="13"/>
      <c r="AA1209" s="13"/>
      <c r="AB1209" s="13"/>
    </row>
    <row r="1210" spans="3:28" ht="13.5">
      <c r="C1210" s="18"/>
      <c r="D1210" s="15"/>
      <c r="E1210" s="15"/>
      <c r="F1210" s="15"/>
      <c r="G1210" s="18"/>
      <c r="H1210" s="18"/>
      <c r="I1210" s="18"/>
      <c r="J1210" s="18"/>
      <c r="K1210" s="18"/>
      <c r="L1210" s="18"/>
      <c r="M1210" s="18"/>
      <c r="N1210" s="18"/>
      <c r="O1210" s="18"/>
      <c r="P1210" s="18"/>
      <c r="Q1210" s="13"/>
      <c r="R1210" s="13"/>
      <c r="S1210" s="13"/>
      <c r="T1210" s="13"/>
      <c r="U1210" s="13"/>
      <c r="V1210" s="13"/>
      <c r="AA1210" s="13"/>
      <c r="AB1210" s="13"/>
    </row>
    <row r="1211" spans="3:28" ht="13.5">
      <c r="C1211" s="18"/>
      <c r="D1211" s="15"/>
      <c r="E1211" s="15"/>
      <c r="F1211" s="15"/>
      <c r="G1211" s="18"/>
      <c r="H1211" s="18"/>
      <c r="I1211" s="18"/>
      <c r="J1211" s="18"/>
      <c r="K1211" s="18"/>
      <c r="L1211" s="18"/>
      <c r="M1211" s="18"/>
      <c r="N1211" s="18"/>
      <c r="O1211" s="18"/>
      <c r="P1211" s="18"/>
      <c r="Q1211" s="13"/>
      <c r="R1211" s="13"/>
      <c r="S1211" s="13"/>
      <c r="T1211" s="13"/>
      <c r="U1211" s="13"/>
      <c r="V1211" s="13"/>
      <c r="AA1211" s="13"/>
      <c r="AB1211" s="13"/>
    </row>
    <row r="1212" spans="3:28" ht="13.5">
      <c r="C1212" s="18"/>
      <c r="D1212" s="15"/>
      <c r="E1212" s="15"/>
      <c r="F1212" s="15"/>
      <c r="G1212" s="18"/>
      <c r="H1212" s="18"/>
      <c r="I1212" s="18"/>
      <c r="J1212" s="18"/>
      <c r="K1212" s="18"/>
      <c r="L1212" s="18"/>
      <c r="M1212" s="18"/>
      <c r="N1212" s="18"/>
      <c r="O1212" s="18"/>
      <c r="P1212" s="18"/>
      <c r="Q1212" s="13"/>
      <c r="R1212" s="13"/>
      <c r="S1212" s="13"/>
      <c r="T1212" s="13"/>
      <c r="U1212" s="13"/>
      <c r="V1212" s="13"/>
      <c r="AA1212" s="13"/>
      <c r="AB1212" s="13"/>
    </row>
    <row r="1213" spans="3:28" ht="13.5">
      <c r="C1213" s="18"/>
      <c r="D1213" s="15"/>
      <c r="E1213" s="15"/>
      <c r="F1213" s="15"/>
      <c r="G1213" s="18"/>
      <c r="H1213" s="18"/>
      <c r="I1213" s="18"/>
      <c r="J1213" s="18"/>
      <c r="K1213" s="18"/>
      <c r="L1213" s="18"/>
      <c r="M1213" s="18"/>
      <c r="N1213" s="18"/>
      <c r="O1213" s="18"/>
      <c r="P1213" s="18"/>
      <c r="Q1213" s="13"/>
      <c r="R1213" s="13"/>
      <c r="S1213" s="13"/>
      <c r="T1213" s="13"/>
      <c r="U1213" s="13"/>
      <c r="V1213" s="13"/>
      <c r="AA1213" s="13"/>
      <c r="AB1213" s="13"/>
    </row>
    <row r="1214" spans="3:28" ht="13.5">
      <c r="C1214" s="18"/>
      <c r="D1214" s="15"/>
      <c r="E1214" s="15"/>
      <c r="F1214" s="15"/>
      <c r="G1214" s="18"/>
      <c r="H1214" s="18"/>
      <c r="I1214" s="18"/>
      <c r="J1214" s="18"/>
      <c r="K1214" s="18"/>
      <c r="L1214" s="18"/>
      <c r="M1214" s="18"/>
      <c r="N1214" s="18"/>
      <c r="O1214" s="18"/>
      <c r="P1214" s="18"/>
      <c r="Q1214" s="13"/>
      <c r="R1214" s="13"/>
      <c r="S1214" s="13"/>
      <c r="T1214" s="13"/>
      <c r="U1214" s="13"/>
      <c r="V1214" s="13"/>
      <c r="AA1214" s="13"/>
      <c r="AB1214" s="13"/>
    </row>
    <row r="1215" spans="3:28" ht="13.5">
      <c r="C1215" s="18"/>
      <c r="D1215" s="15"/>
      <c r="E1215" s="15"/>
      <c r="F1215" s="15"/>
      <c r="G1215" s="18"/>
      <c r="H1215" s="18"/>
      <c r="I1215" s="18"/>
      <c r="J1215" s="18"/>
      <c r="K1215" s="18"/>
      <c r="L1215" s="18"/>
      <c r="M1215" s="18"/>
      <c r="N1215" s="18"/>
      <c r="O1215" s="18"/>
      <c r="P1215" s="18"/>
      <c r="Q1215" s="13"/>
      <c r="R1215" s="13"/>
      <c r="S1215" s="13"/>
      <c r="T1215" s="13"/>
      <c r="U1215" s="13"/>
      <c r="V1215" s="13"/>
      <c r="AA1215" s="13"/>
      <c r="AB1215" s="13"/>
    </row>
    <row r="1216" spans="3:28" ht="13.5">
      <c r="C1216" s="18"/>
      <c r="D1216" s="15"/>
      <c r="E1216" s="15"/>
      <c r="F1216" s="15"/>
      <c r="G1216" s="18"/>
      <c r="H1216" s="18"/>
      <c r="I1216" s="18"/>
      <c r="J1216" s="18"/>
      <c r="K1216" s="18"/>
      <c r="L1216" s="18"/>
      <c r="M1216" s="18"/>
      <c r="N1216" s="18"/>
      <c r="O1216" s="18"/>
      <c r="P1216" s="18"/>
      <c r="Q1216" s="13"/>
      <c r="R1216" s="13"/>
      <c r="S1216" s="13"/>
      <c r="T1216" s="13"/>
      <c r="U1216" s="13"/>
      <c r="V1216" s="13"/>
      <c r="AA1216" s="13"/>
      <c r="AB1216" s="13"/>
    </row>
    <row r="1217" spans="3:28" ht="13.5">
      <c r="C1217" s="18"/>
      <c r="D1217" s="15"/>
      <c r="E1217" s="15"/>
      <c r="F1217" s="15"/>
      <c r="G1217" s="18"/>
      <c r="H1217" s="18"/>
      <c r="I1217" s="18"/>
      <c r="J1217" s="18"/>
      <c r="K1217" s="18"/>
      <c r="L1217" s="18"/>
      <c r="M1217" s="18"/>
      <c r="N1217" s="18"/>
      <c r="O1217" s="18"/>
      <c r="P1217" s="18"/>
      <c r="Q1217" s="13"/>
      <c r="R1217" s="13"/>
      <c r="S1217" s="13"/>
      <c r="T1217" s="13"/>
      <c r="U1217" s="13"/>
      <c r="V1217" s="13"/>
      <c r="AA1217" s="13"/>
      <c r="AB1217" s="13"/>
    </row>
    <row r="1218" spans="3:28" ht="13.5">
      <c r="C1218" s="18"/>
      <c r="D1218" s="15"/>
      <c r="E1218" s="15"/>
      <c r="F1218" s="15"/>
      <c r="G1218" s="18"/>
      <c r="H1218" s="18"/>
      <c r="I1218" s="18"/>
      <c r="J1218" s="18"/>
      <c r="K1218" s="18"/>
      <c r="L1218" s="18"/>
      <c r="M1218" s="18"/>
      <c r="N1218" s="18"/>
      <c r="O1218" s="18"/>
      <c r="P1218" s="18"/>
      <c r="Q1218" s="13"/>
      <c r="R1218" s="13"/>
      <c r="S1218" s="13"/>
      <c r="T1218" s="13"/>
      <c r="U1218" s="13"/>
      <c r="V1218" s="13"/>
      <c r="AA1218" s="13"/>
      <c r="AB1218" s="13"/>
    </row>
    <row r="1219" spans="3:28" ht="13.5">
      <c r="C1219" s="18"/>
      <c r="D1219" s="15"/>
      <c r="E1219" s="15"/>
      <c r="F1219" s="15"/>
      <c r="G1219" s="18"/>
      <c r="H1219" s="18"/>
      <c r="I1219" s="18"/>
      <c r="J1219" s="18"/>
      <c r="K1219" s="18"/>
      <c r="L1219" s="18"/>
      <c r="M1219" s="18"/>
      <c r="N1219" s="18"/>
      <c r="O1219" s="18"/>
      <c r="P1219" s="18"/>
      <c r="Q1219" s="13"/>
      <c r="R1219" s="13"/>
      <c r="S1219" s="13"/>
      <c r="T1219" s="13"/>
      <c r="U1219" s="13"/>
      <c r="V1219" s="13"/>
      <c r="AA1219" s="13"/>
      <c r="AB1219" s="13"/>
    </row>
    <row r="1220" spans="3:28" ht="13.5">
      <c r="C1220" s="18"/>
      <c r="D1220" s="15"/>
      <c r="E1220" s="15"/>
      <c r="F1220" s="15"/>
      <c r="G1220" s="18"/>
      <c r="H1220" s="18"/>
      <c r="I1220" s="18"/>
      <c r="J1220" s="18"/>
      <c r="K1220" s="18"/>
      <c r="L1220" s="18"/>
      <c r="M1220" s="18"/>
      <c r="N1220" s="18"/>
      <c r="O1220" s="18"/>
      <c r="P1220" s="18"/>
      <c r="Q1220" s="13"/>
      <c r="R1220" s="13"/>
      <c r="S1220" s="13"/>
      <c r="T1220" s="13"/>
      <c r="U1220" s="13"/>
      <c r="V1220" s="13"/>
      <c r="AA1220" s="13"/>
      <c r="AB1220" s="13"/>
    </row>
    <row r="1221" spans="3:28" ht="13.5">
      <c r="C1221" s="18"/>
      <c r="D1221" s="15"/>
      <c r="E1221" s="15"/>
      <c r="F1221" s="15"/>
      <c r="G1221" s="18"/>
      <c r="H1221" s="18"/>
      <c r="I1221" s="18"/>
      <c r="J1221" s="18"/>
      <c r="K1221" s="18"/>
      <c r="L1221" s="18"/>
      <c r="M1221" s="18"/>
      <c r="N1221" s="18"/>
      <c r="O1221" s="18"/>
      <c r="P1221" s="18"/>
      <c r="Q1221" s="13"/>
      <c r="R1221" s="13"/>
      <c r="S1221" s="13"/>
      <c r="T1221" s="13"/>
      <c r="U1221" s="13"/>
      <c r="V1221" s="13"/>
      <c r="AA1221" s="13"/>
      <c r="AB1221" s="13"/>
    </row>
    <row r="1222" spans="3:28" ht="13.5">
      <c r="C1222" s="18"/>
      <c r="D1222" s="15"/>
      <c r="E1222" s="15"/>
      <c r="F1222" s="15"/>
      <c r="G1222" s="18"/>
      <c r="H1222" s="18"/>
      <c r="I1222" s="18"/>
      <c r="J1222" s="18"/>
      <c r="K1222" s="18"/>
      <c r="L1222" s="18"/>
      <c r="M1222" s="18"/>
      <c r="N1222" s="18"/>
      <c r="O1222" s="18"/>
      <c r="P1222" s="18"/>
      <c r="Q1222" s="13"/>
      <c r="R1222" s="13"/>
      <c r="S1222" s="13"/>
      <c r="T1222" s="13"/>
      <c r="U1222" s="13"/>
      <c r="V1222" s="13"/>
      <c r="AA1222" s="13"/>
      <c r="AB1222" s="13"/>
    </row>
    <row r="1223" spans="3:28" ht="13.5">
      <c r="C1223" s="18"/>
      <c r="D1223" s="15"/>
      <c r="E1223" s="15"/>
      <c r="F1223" s="15"/>
      <c r="G1223" s="18"/>
      <c r="H1223" s="18"/>
      <c r="I1223" s="18"/>
      <c r="J1223" s="18"/>
      <c r="K1223" s="18"/>
      <c r="L1223" s="18"/>
      <c r="M1223" s="18"/>
      <c r="N1223" s="18"/>
      <c r="O1223" s="18"/>
      <c r="P1223" s="18"/>
      <c r="Q1223" s="13"/>
      <c r="R1223" s="13"/>
      <c r="S1223" s="13"/>
      <c r="T1223" s="13"/>
      <c r="U1223" s="13"/>
      <c r="V1223" s="13"/>
      <c r="AA1223" s="13"/>
      <c r="AB1223" s="13"/>
    </row>
    <row r="1224" spans="3:28" ht="13.5">
      <c r="C1224" s="18"/>
      <c r="D1224" s="15"/>
      <c r="E1224" s="15"/>
      <c r="F1224" s="15"/>
      <c r="G1224" s="18"/>
      <c r="H1224" s="18"/>
      <c r="I1224" s="18"/>
      <c r="J1224" s="18"/>
      <c r="K1224" s="18"/>
      <c r="L1224" s="18"/>
      <c r="M1224" s="18"/>
      <c r="N1224" s="18"/>
      <c r="O1224" s="18"/>
      <c r="P1224" s="18"/>
      <c r="Q1224" s="13"/>
      <c r="R1224" s="13"/>
      <c r="S1224" s="13"/>
      <c r="T1224" s="13"/>
      <c r="U1224" s="13"/>
      <c r="V1224" s="13"/>
      <c r="AA1224" s="13"/>
      <c r="AB1224" s="13"/>
    </row>
    <row r="1225" spans="3:28" ht="13.5">
      <c r="C1225" s="18"/>
      <c r="D1225" s="15"/>
      <c r="E1225" s="15"/>
      <c r="F1225" s="15"/>
      <c r="G1225" s="18"/>
      <c r="H1225" s="18"/>
      <c r="I1225" s="18"/>
      <c r="J1225" s="18"/>
      <c r="K1225" s="18"/>
      <c r="L1225" s="18"/>
      <c r="M1225" s="18"/>
      <c r="N1225" s="18"/>
      <c r="O1225" s="18"/>
      <c r="P1225" s="18"/>
      <c r="Q1225" s="13"/>
      <c r="R1225" s="13"/>
      <c r="S1225" s="13"/>
      <c r="T1225" s="13"/>
      <c r="U1225" s="13"/>
      <c r="V1225" s="13"/>
      <c r="AA1225" s="13"/>
      <c r="AB1225" s="13"/>
    </row>
    <row r="1226" spans="3:28" ht="13.5">
      <c r="C1226" s="18"/>
      <c r="D1226" s="15"/>
      <c r="E1226" s="15"/>
      <c r="F1226" s="15"/>
      <c r="G1226" s="18"/>
      <c r="H1226" s="18"/>
      <c r="I1226" s="18"/>
      <c r="J1226" s="18"/>
      <c r="K1226" s="18"/>
      <c r="L1226" s="18"/>
      <c r="M1226" s="18"/>
      <c r="N1226" s="18"/>
      <c r="O1226" s="18"/>
      <c r="P1226" s="18"/>
      <c r="Q1226" s="13"/>
      <c r="R1226" s="13"/>
      <c r="S1226" s="13"/>
      <c r="T1226" s="13"/>
      <c r="U1226" s="13"/>
      <c r="V1226" s="13"/>
      <c r="AA1226" s="13"/>
      <c r="AB1226" s="13"/>
    </row>
    <row r="1227" spans="3:28" ht="13.5">
      <c r="C1227" s="18"/>
      <c r="D1227" s="15"/>
      <c r="E1227" s="15"/>
      <c r="F1227" s="15"/>
      <c r="G1227" s="18"/>
      <c r="H1227" s="18"/>
      <c r="I1227" s="18"/>
      <c r="J1227" s="18"/>
      <c r="K1227" s="18"/>
      <c r="L1227" s="18"/>
      <c r="M1227" s="18"/>
      <c r="N1227" s="18"/>
      <c r="O1227" s="18"/>
      <c r="P1227" s="18"/>
      <c r="Q1227" s="13"/>
      <c r="R1227" s="13"/>
      <c r="S1227" s="13"/>
      <c r="T1227" s="13"/>
      <c r="U1227" s="13"/>
      <c r="V1227" s="13"/>
      <c r="AA1227" s="13"/>
      <c r="AB1227" s="13"/>
    </row>
    <row r="1228" spans="3:28" ht="13.5">
      <c r="C1228" s="18"/>
      <c r="D1228" s="15"/>
      <c r="E1228" s="15"/>
      <c r="F1228" s="15"/>
      <c r="G1228" s="18"/>
      <c r="H1228" s="18"/>
      <c r="I1228" s="18"/>
      <c r="J1228" s="18"/>
      <c r="K1228" s="18"/>
      <c r="L1228" s="18"/>
      <c r="M1228" s="18"/>
      <c r="N1228" s="18"/>
      <c r="O1228" s="18"/>
      <c r="P1228" s="18"/>
      <c r="Q1228" s="13"/>
      <c r="R1228" s="13"/>
      <c r="S1228" s="13"/>
      <c r="T1228" s="13"/>
      <c r="U1228" s="13"/>
      <c r="V1228" s="13"/>
      <c r="AA1228" s="13"/>
      <c r="AB1228" s="13"/>
    </row>
    <row r="1229" spans="3:28" ht="13.5">
      <c r="C1229" s="18"/>
      <c r="D1229" s="15"/>
      <c r="E1229" s="15"/>
      <c r="F1229" s="15"/>
      <c r="G1229" s="18"/>
      <c r="H1229" s="18"/>
      <c r="I1229" s="18"/>
      <c r="J1229" s="18"/>
      <c r="K1229" s="18"/>
      <c r="L1229" s="18"/>
      <c r="M1229" s="18"/>
      <c r="N1229" s="18"/>
      <c r="O1229" s="18"/>
      <c r="P1229" s="18"/>
      <c r="Q1229" s="13"/>
      <c r="R1229" s="13"/>
      <c r="S1229" s="13"/>
      <c r="T1229" s="13"/>
      <c r="U1229" s="13"/>
      <c r="V1229" s="13"/>
      <c r="AA1229" s="13"/>
      <c r="AB1229" s="13"/>
    </row>
    <row r="1230" spans="3:28" ht="13.5">
      <c r="C1230" s="18"/>
      <c r="D1230" s="15"/>
      <c r="E1230" s="15"/>
      <c r="F1230" s="15"/>
      <c r="G1230" s="18"/>
      <c r="H1230" s="18"/>
      <c r="I1230" s="18"/>
      <c r="J1230" s="18"/>
      <c r="K1230" s="18"/>
      <c r="L1230" s="18"/>
      <c r="M1230" s="18"/>
      <c r="N1230" s="18"/>
      <c r="O1230" s="18"/>
      <c r="P1230" s="18"/>
      <c r="Q1230" s="13"/>
      <c r="R1230" s="13"/>
      <c r="S1230" s="13"/>
      <c r="T1230" s="13"/>
      <c r="U1230" s="13"/>
      <c r="V1230" s="13"/>
      <c r="AA1230" s="13"/>
      <c r="AB1230" s="13"/>
    </row>
    <row r="1231" spans="3:28" ht="13.5">
      <c r="C1231" s="18"/>
      <c r="D1231" s="15"/>
      <c r="E1231" s="15"/>
      <c r="F1231" s="15"/>
      <c r="G1231" s="18"/>
      <c r="H1231" s="18"/>
      <c r="I1231" s="18"/>
      <c r="J1231" s="18"/>
      <c r="K1231" s="18"/>
      <c r="L1231" s="18"/>
      <c r="M1231" s="18"/>
      <c r="N1231" s="18"/>
      <c r="O1231" s="18"/>
      <c r="P1231" s="18"/>
      <c r="Q1231" s="13"/>
      <c r="R1231" s="13"/>
      <c r="S1231" s="13"/>
      <c r="T1231" s="13"/>
      <c r="U1231" s="13"/>
      <c r="V1231" s="13"/>
      <c r="AA1231" s="13"/>
      <c r="AB1231" s="13"/>
    </row>
    <row r="1232" spans="3:28" ht="13.5">
      <c r="C1232" s="18"/>
      <c r="D1232" s="15"/>
      <c r="E1232" s="15"/>
      <c r="F1232" s="15"/>
      <c r="G1232" s="18"/>
      <c r="H1232" s="18"/>
      <c r="I1232" s="18"/>
      <c r="J1232" s="18"/>
      <c r="K1232" s="18"/>
      <c r="L1232" s="18"/>
      <c r="M1232" s="18"/>
      <c r="N1232" s="18"/>
      <c r="O1232" s="18"/>
      <c r="P1232" s="18"/>
      <c r="Q1232" s="13"/>
      <c r="R1232" s="13"/>
      <c r="S1232" s="13"/>
      <c r="T1232" s="13"/>
      <c r="U1232" s="13"/>
      <c r="V1232" s="13"/>
      <c r="AA1232" s="13"/>
      <c r="AB1232" s="13"/>
    </row>
    <row r="1233" spans="3:28" ht="13.5">
      <c r="C1233" s="18"/>
      <c r="D1233" s="15"/>
      <c r="E1233" s="15"/>
      <c r="F1233" s="15"/>
      <c r="G1233" s="18"/>
      <c r="H1233" s="18"/>
      <c r="I1233" s="18"/>
      <c r="J1233" s="18"/>
      <c r="K1233" s="18"/>
      <c r="L1233" s="18"/>
      <c r="M1233" s="18"/>
      <c r="N1233" s="18"/>
      <c r="O1233" s="18"/>
      <c r="P1233" s="18"/>
      <c r="Q1233" s="13"/>
      <c r="R1233" s="13"/>
      <c r="S1233" s="13"/>
      <c r="T1233" s="13"/>
      <c r="U1233" s="13"/>
      <c r="V1233" s="13"/>
      <c r="AA1233" s="13"/>
      <c r="AB1233" s="13"/>
    </row>
    <row r="1234" spans="3:28" ht="13.5">
      <c r="C1234" s="18"/>
      <c r="D1234" s="15"/>
      <c r="E1234" s="15"/>
      <c r="F1234" s="15"/>
      <c r="G1234" s="18"/>
      <c r="H1234" s="18"/>
      <c r="I1234" s="18"/>
      <c r="J1234" s="18"/>
      <c r="K1234" s="18"/>
      <c r="L1234" s="18"/>
      <c r="M1234" s="18"/>
      <c r="N1234" s="18"/>
      <c r="O1234" s="18"/>
      <c r="P1234" s="18"/>
      <c r="Q1234" s="13"/>
      <c r="R1234" s="13"/>
      <c r="S1234" s="13"/>
      <c r="T1234" s="13"/>
      <c r="U1234" s="13"/>
      <c r="V1234" s="13"/>
      <c r="AA1234" s="13"/>
      <c r="AB1234" s="13"/>
    </row>
    <row r="1235" spans="3:28" ht="13.5">
      <c r="C1235" s="18"/>
      <c r="D1235" s="15"/>
      <c r="E1235" s="15"/>
      <c r="F1235" s="15"/>
      <c r="G1235" s="18"/>
      <c r="H1235" s="18"/>
      <c r="I1235" s="18"/>
      <c r="J1235" s="18"/>
      <c r="K1235" s="18"/>
      <c r="L1235" s="18"/>
      <c r="M1235" s="18"/>
      <c r="N1235" s="18"/>
      <c r="O1235" s="18"/>
      <c r="P1235" s="18"/>
      <c r="Q1235" s="13"/>
      <c r="R1235" s="13"/>
      <c r="S1235" s="13"/>
      <c r="T1235" s="13"/>
      <c r="U1235" s="13"/>
      <c r="V1235" s="13"/>
      <c r="AA1235" s="13"/>
      <c r="AB1235" s="13"/>
    </row>
    <row r="1236" spans="3:28" ht="13.5">
      <c r="C1236" s="18"/>
      <c r="D1236" s="15"/>
      <c r="E1236" s="15"/>
      <c r="F1236" s="15"/>
      <c r="G1236" s="18"/>
      <c r="H1236" s="18"/>
      <c r="I1236" s="18"/>
      <c r="J1236" s="18"/>
      <c r="K1236" s="18"/>
      <c r="L1236" s="18"/>
      <c r="M1236" s="18"/>
      <c r="N1236" s="18"/>
      <c r="O1236" s="18"/>
      <c r="P1236" s="18"/>
      <c r="Q1236" s="13"/>
      <c r="R1236" s="13"/>
      <c r="S1236" s="13"/>
      <c r="T1236" s="13"/>
      <c r="U1236" s="13"/>
      <c r="V1236" s="13"/>
      <c r="AA1236" s="13"/>
      <c r="AB1236" s="13"/>
    </row>
    <row r="1237" spans="3:28" ht="13.5">
      <c r="C1237" s="18"/>
      <c r="D1237" s="15"/>
      <c r="E1237" s="15"/>
      <c r="F1237" s="15"/>
      <c r="G1237" s="18"/>
      <c r="H1237" s="18"/>
      <c r="I1237" s="18"/>
      <c r="J1237" s="18"/>
      <c r="K1237" s="18"/>
      <c r="L1237" s="18"/>
      <c r="M1237" s="18"/>
      <c r="N1237" s="18"/>
      <c r="O1237" s="18"/>
      <c r="P1237" s="18"/>
      <c r="Q1237" s="13"/>
      <c r="R1237" s="13"/>
      <c r="S1237" s="13"/>
      <c r="T1237" s="13"/>
      <c r="U1237" s="13"/>
      <c r="V1237" s="13"/>
      <c r="AA1237" s="13"/>
      <c r="AB1237" s="13"/>
    </row>
    <row r="1238" spans="3:28" ht="13.5">
      <c r="C1238" s="18"/>
      <c r="D1238" s="15"/>
      <c r="E1238" s="15"/>
      <c r="F1238" s="15"/>
      <c r="G1238" s="18"/>
      <c r="H1238" s="18"/>
      <c r="I1238" s="18"/>
      <c r="J1238" s="18"/>
      <c r="K1238" s="18"/>
      <c r="L1238" s="18"/>
      <c r="M1238" s="18"/>
      <c r="N1238" s="18"/>
      <c r="O1238" s="18"/>
      <c r="P1238" s="18"/>
      <c r="Q1238" s="13"/>
      <c r="R1238" s="13"/>
      <c r="S1238" s="13"/>
      <c r="T1238" s="13"/>
      <c r="U1238" s="13"/>
      <c r="V1238" s="13"/>
      <c r="AA1238" s="13"/>
      <c r="AB1238" s="13"/>
    </row>
    <row r="1239" spans="3:28" ht="13.5">
      <c r="C1239" s="18"/>
      <c r="D1239" s="15"/>
      <c r="E1239" s="15"/>
      <c r="F1239" s="15"/>
      <c r="G1239" s="18"/>
      <c r="H1239" s="18"/>
      <c r="I1239" s="18"/>
      <c r="J1239" s="18"/>
      <c r="K1239" s="18"/>
      <c r="L1239" s="18"/>
      <c r="M1239" s="18"/>
      <c r="N1239" s="18"/>
      <c r="O1239" s="18"/>
      <c r="P1239" s="18"/>
      <c r="Q1239" s="13"/>
      <c r="R1239" s="13"/>
      <c r="S1239" s="13"/>
      <c r="T1239" s="13"/>
      <c r="U1239" s="13"/>
      <c r="V1239" s="13"/>
      <c r="AA1239" s="13"/>
      <c r="AB1239" s="13"/>
    </row>
    <row r="1240" spans="3:28" ht="13.5">
      <c r="C1240" s="18"/>
      <c r="D1240" s="15"/>
      <c r="E1240" s="15"/>
      <c r="F1240" s="15"/>
      <c r="G1240" s="18"/>
      <c r="H1240" s="18"/>
      <c r="I1240" s="18"/>
      <c r="J1240" s="18"/>
      <c r="K1240" s="18"/>
      <c r="L1240" s="18"/>
      <c r="M1240" s="18"/>
      <c r="N1240" s="18"/>
      <c r="O1240" s="18"/>
      <c r="P1240" s="18"/>
      <c r="Q1240" s="13"/>
      <c r="R1240" s="13"/>
      <c r="S1240" s="13"/>
      <c r="T1240" s="13"/>
      <c r="U1240" s="13"/>
      <c r="V1240" s="13"/>
      <c r="AA1240" s="13"/>
      <c r="AB1240" s="13"/>
    </row>
    <row r="1241" spans="3:28" ht="13.5">
      <c r="C1241" s="18"/>
      <c r="D1241" s="15"/>
      <c r="E1241" s="15"/>
      <c r="F1241" s="15"/>
      <c r="G1241" s="18"/>
      <c r="H1241" s="18"/>
      <c r="I1241" s="18"/>
      <c r="J1241" s="18"/>
      <c r="K1241" s="18"/>
      <c r="L1241" s="18"/>
      <c r="M1241" s="18"/>
      <c r="N1241" s="18"/>
      <c r="O1241" s="18"/>
      <c r="P1241" s="18"/>
      <c r="Q1241" s="13"/>
      <c r="R1241" s="13"/>
      <c r="S1241" s="13"/>
      <c r="T1241" s="13"/>
      <c r="U1241" s="13"/>
      <c r="V1241" s="13"/>
      <c r="AA1241" s="13"/>
      <c r="AB1241" s="13"/>
    </row>
    <row r="1242" spans="3:28" ht="13.5">
      <c r="C1242" s="18"/>
      <c r="D1242" s="15"/>
      <c r="E1242" s="15"/>
      <c r="F1242" s="15"/>
      <c r="G1242" s="18"/>
      <c r="H1242" s="18"/>
      <c r="I1242" s="18"/>
      <c r="J1242" s="18"/>
      <c r="K1242" s="18"/>
      <c r="L1242" s="18"/>
      <c r="M1242" s="18"/>
      <c r="N1242" s="18"/>
      <c r="O1242" s="18"/>
      <c r="P1242" s="18"/>
      <c r="Q1242" s="13"/>
      <c r="R1242" s="13"/>
      <c r="S1242" s="13"/>
      <c r="T1242" s="13"/>
      <c r="U1242" s="13"/>
      <c r="V1242" s="13"/>
      <c r="AA1242" s="13"/>
      <c r="AB1242" s="13"/>
    </row>
    <row r="1243" spans="3:28" ht="13.5">
      <c r="C1243" s="18"/>
      <c r="D1243" s="15"/>
      <c r="E1243" s="15"/>
      <c r="F1243" s="15"/>
      <c r="G1243" s="18"/>
      <c r="H1243" s="18"/>
      <c r="I1243" s="18"/>
      <c r="J1243" s="18"/>
      <c r="K1243" s="18"/>
      <c r="L1243" s="18"/>
      <c r="M1243" s="18"/>
      <c r="N1243" s="18"/>
      <c r="O1243" s="18"/>
      <c r="P1243" s="18"/>
      <c r="Q1243" s="13"/>
      <c r="R1243" s="13"/>
      <c r="S1243" s="13"/>
      <c r="T1243" s="13"/>
      <c r="U1243" s="13"/>
      <c r="V1243" s="13"/>
      <c r="AA1243" s="13"/>
      <c r="AB1243" s="13"/>
    </row>
    <row r="1244" spans="3:28" ht="13.5">
      <c r="C1244" s="18"/>
      <c r="D1244" s="15"/>
      <c r="E1244" s="15"/>
      <c r="F1244" s="15"/>
      <c r="G1244" s="18"/>
      <c r="H1244" s="18"/>
      <c r="I1244" s="18"/>
      <c r="J1244" s="18"/>
      <c r="K1244" s="18"/>
      <c r="L1244" s="18"/>
      <c r="M1244" s="18"/>
      <c r="N1244" s="18"/>
      <c r="O1244" s="18"/>
      <c r="P1244" s="18"/>
      <c r="Q1244" s="13"/>
      <c r="R1244" s="13"/>
      <c r="S1244" s="13"/>
      <c r="T1244" s="13"/>
      <c r="U1244" s="13"/>
      <c r="V1244" s="13"/>
      <c r="AA1244" s="13"/>
      <c r="AB1244" s="13"/>
    </row>
    <row r="1245" spans="3:28" ht="13.5">
      <c r="C1245" s="18"/>
      <c r="D1245" s="15"/>
      <c r="E1245" s="15"/>
      <c r="F1245" s="15"/>
      <c r="G1245" s="18"/>
      <c r="H1245" s="18"/>
      <c r="I1245" s="18"/>
      <c r="J1245" s="18"/>
      <c r="K1245" s="18"/>
      <c r="L1245" s="18"/>
      <c r="M1245" s="18"/>
      <c r="N1245" s="18"/>
      <c r="O1245" s="18"/>
      <c r="P1245" s="18"/>
      <c r="Q1245" s="13"/>
      <c r="R1245" s="13"/>
      <c r="S1245" s="13"/>
      <c r="T1245" s="13"/>
      <c r="U1245" s="13"/>
      <c r="V1245" s="13"/>
      <c r="AA1245" s="13"/>
      <c r="AB1245" s="13"/>
    </row>
    <row r="1246" spans="3:28" ht="13.5">
      <c r="C1246" s="18"/>
      <c r="D1246" s="15"/>
      <c r="E1246" s="15"/>
      <c r="F1246" s="15"/>
      <c r="G1246" s="18"/>
      <c r="H1246" s="18"/>
      <c r="I1246" s="18"/>
      <c r="J1246" s="18"/>
      <c r="K1246" s="18"/>
      <c r="L1246" s="18"/>
      <c r="M1246" s="18"/>
      <c r="N1246" s="18"/>
      <c r="O1246" s="18"/>
      <c r="P1246" s="18"/>
      <c r="Q1246" s="13"/>
      <c r="R1246" s="13"/>
      <c r="S1246" s="13"/>
      <c r="T1246" s="13"/>
      <c r="U1246" s="13"/>
      <c r="V1246" s="13"/>
      <c r="AA1246" s="13"/>
      <c r="AB1246" s="13"/>
    </row>
    <row r="1247" spans="3:28" ht="13.5">
      <c r="C1247" s="18"/>
      <c r="D1247" s="15"/>
      <c r="E1247" s="15"/>
      <c r="F1247" s="15"/>
      <c r="G1247" s="18"/>
      <c r="H1247" s="18"/>
      <c r="I1247" s="18"/>
      <c r="J1247" s="18"/>
      <c r="K1247" s="18"/>
      <c r="L1247" s="18"/>
      <c r="M1247" s="18"/>
      <c r="N1247" s="18"/>
      <c r="O1247" s="18"/>
      <c r="P1247" s="18"/>
      <c r="Q1247" s="13"/>
      <c r="R1247" s="13"/>
      <c r="S1247" s="13"/>
      <c r="T1247" s="13"/>
      <c r="U1247" s="13"/>
      <c r="V1247" s="13"/>
      <c r="AA1247" s="13"/>
      <c r="AB1247" s="13"/>
    </row>
    <row r="1248" spans="3:28" ht="13.5">
      <c r="C1248" s="18"/>
      <c r="D1248" s="15"/>
      <c r="E1248" s="15"/>
      <c r="F1248" s="15"/>
      <c r="G1248" s="18"/>
      <c r="H1248" s="18"/>
      <c r="I1248" s="18"/>
      <c r="J1248" s="18"/>
      <c r="K1248" s="18"/>
      <c r="L1248" s="18"/>
      <c r="M1248" s="18"/>
      <c r="N1248" s="18"/>
      <c r="O1248" s="18"/>
      <c r="P1248" s="18"/>
      <c r="Q1248" s="13"/>
      <c r="R1248" s="13"/>
      <c r="S1248" s="13"/>
      <c r="T1248" s="13"/>
      <c r="U1248" s="13"/>
      <c r="V1248" s="13"/>
      <c r="AA1248" s="13"/>
      <c r="AB1248" s="13"/>
    </row>
    <row r="1249" spans="3:28" ht="13.5">
      <c r="C1249" s="18"/>
      <c r="D1249" s="15"/>
      <c r="E1249" s="15"/>
      <c r="F1249" s="15"/>
      <c r="G1249" s="18"/>
      <c r="H1249" s="18"/>
      <c r="I1249" s="18"/>
      <c r="J1249" s="18"/>
      <c r="K1249" s="18"/>
      <c r="L1249" s="18"/>
      <c r="M1249" s="18"/>
      <c r="N1249" s="18"/>
      <c r="O1249" s="18"/>
      <c r="P1249" s="18"/>
      <c r="Q1249" s="13"/>
      <c r="R1249" s="13"/>
      <c r="S1249" s="13"/>
      <c r="T1249" s="13"/>
      <c r="U1249" s="13"/>
      <c r="V1249" s="13"/>
      <c r="AA1249" s="13"/>
      <c r="AB1249" s="13"/>
    </row>
    <row r="1250" spans="3:28" ht="13.5">
      <c r="C1250" s="18"/>
      <c r="D1250" s="15"/>
      <c r="E1250" s="15"/>
      <c r="F1250" s="15"/>
      <c r="G1250" s="18"/>
      <c r="H1250" s="18"/>
      <c r="I1250" s="18"/>
      <c r="J1250" s="18"/>
      <c r="K1250" s="18"/>
      <c r="L1250" s="18"/>
      <c r="M1250" s="18"/>
      <c r="N1250" s="18"/>
      <c r="O1250" s="18"/>
      <c r="P1250" s="18"/>
      <c r="Q1250" s="13"/>
      <c r="R1250" s="13"/>
      <c r="S1250" s="13"/>
      <c r="T1250" s="13"/>
      <c r="U1250" s="13"/>
      <c r="V1250" s="13"/>
      <c r="AA1250" s="13"/>
      <c r="AB1250" s="13"/>
    </row>
    <row r="1251" spans="3:28" ht="13.5">
      <c r="C1251" s="18"/>
      <c r="D1251" s="15"/>
      <c r="E1251" s="15"/>
      <c r="F1251" s="15"/>
      <c r="G1251" s="18"/>
      <c r="H1251" s="18"/>
      <c r="I1251" s="18"/>
      <c r="J1251" s="18"/>
      <c r="K1251" s="18"/>
      <c r="L1251" s="18"/>
      <c r="M1251" s="18"/>
      <c r="N1251" s="18"/>
      <c r="O1251" s="18"/>
      <c r="P1251" s="18"/>
      <c r="Q1251" s="13"/>
      <c r="R1251" s="13"/>
      <c r="S1251" s="13"/>
      <c r="T1251" s="13"/>
      <c r="U1251" s="13"/>
      <c r="V1251" s="13"/>
      <c r="AA1251" s="13"/>
      <c r="AB1251" s="13"/>
    </row>
    <row r="1252" spans="3:28" ht="13.5">
      <c r="C1252" s="18"/>
      <c r="D1252" s="15"/>
      <c r="E1252" s="15"/>
      <c r="F1252" s="15"/>
      <c r="G1252" s="18"/>
      <c r="H1252" s="18"/>
      <c r="I1252" s="18"/>
      <c r="J1252" s="18"/>
      <c r="K1252" s="18"/>
      <c r="L1252" s="18"/>
      <c r="M1252" s="18"/>
      <c r="N1252" s="18"/>
      <c r="O1252" s="18"/>
      <c r="P1252" s="18"/>
      <c r="Q1252" s="13"/>
      <c r="R1252" s="13"/>
      <c r="S1252" s="13"/>
      <c r="T1252" s="13"/>
      <c r="U1252" s="13"/>
      <c r="V1252" s="13"/>
      <c r="AA1252" s="13"/>
      <c r="AB1252" s="13"/>
    </row>
    <row r="1253" spans="3:28" ht="13.5">
      <c r="C1253" s="18"/>
      <c r="D1253" s="15"/>
      <c r="E1253" s="15"/>
      <c r="F1253" s="15"/>
      <c r="G1253" s="18"/>
      <c r="H1253" s="18"/>
      <c r="I1253" s="18"/>
      <c r="J1253" s="18"/>
      <c r="K1253" s="18"/>
      <c r="L1253" s="18"/>
      <c r="M1253" s="18"/>
      <c r="N1253" s="18"/>
      <c r="O1253" s="18"/>
      <c r="P1253" s="18"/>
      <c r="Q1253" s="13"/>
      <c r="R1253" s="13"/>
      <c r="S1253" s="13"/>
      <c r="T1253" s="13"/>
      <c r="U1253" s="13"/>
      <c r="V1253" s="13"/>
      <c r="AA1253" s="13"/>
      <c r="AB1253" s="13"/>
    </row>
    <row r="1254" spans="3:28" ht="13.5">
      <c r="C1254" s="18"/>
      <c r="D1254" s="15"/>
      <c r="E1254" s="15"/>
      <c r="F1254" s="15"/>
      <c r="G1254" s="18"/>
      <c r="H1254" s="18"/>
      <c r="I1254" s="18"/>
      <c r="J1254" s="18"/>
      <c r="K1254" s="18"/>
      <c r="L1254" s="18"/>
      <c r="M1254" s="18"/>
      <c r="N1254" s="18"/>
      <c r="O1254" s="18"/>
      <c r="P1254" s="18"/>
      <c r="Q1254" s="13"/>
      <c r="R1254" s="13"/>
      <c r="S1254" s="13"/>
      <c r="T1254" s="13"/>
      <c r="U1254" s="13"/>
      <c r="V1254" s="13"/>
      <c r="AA1254" s="13"/>
      <c r="AB1254" s="13"/>
    </row>
    <row r="1255" spans="3:28" ht="13.5">
      <c r="C1255" s="18"/>
      <c r="D1255" s="15"/>
      <c r="E1255" s="15"/>
      <c r="F1255" s="15"/>
      <c r="G1255" s="18"/>
      <c r="H1255" s="18"/>
      <c r="I1255" s="18"/>
      <c r="J1255" s="18"/>
      <c r="K1255" s="18"/>
      <c r="L1255" s="18"/>
      <c r="M1255" s="18"/>
      <c r="N1255" s="18"/>
      <c r="O1255" s="18"/>
      <c r="P1255" s="18"/>
      <c r="Q1255" s="13"/>
      <c r="R1255" s="13"/>
      <c r="S1255" s="13"/>
      <c r="T1255" s="13"/>
      <c r="U1255" s="13"/>
      <c r="V1255" s="13"/>
      <c r="AA1255" s="13"/>
      <c r="AB1255" s="13"/>
    </row>
    <row r="1256" spans="3:28" ht="13.5">
      <c r="C1256" s="18"/>
      <c r="D1256" s="15"/>
      <c r="E1256" s="15"/>
      <c r="F1256" s="15"/>
      <c r="G1256" s="18"/>
      <c r="H1256" s="18"/>
      <c r="I1256" s="18"/>
      <c r="J1256" s="18"/>
      <c r="K1256" s="18"/>
      <c r="L1256" s="18"/>
      <c r="M1256" s="18"/>
      <c r="N1256" s="18"/>
      <c r="O1256" s="18"/>
      <c r="P1256" s="18"/>
      <c r="Q1256" s="13"/>
      <c r="R1256" s="13"/>
      <c r="S1256" s="13"/>
      <c r="T1256" s="13"/>
      <c r="U1256" s="13"/>
      <c r="V1256" s="13"/>
      <c r="AA1256" s="13"/>
      <c r="AB1256" s="13"/>
    </row>
    <row r="1257" spans="3:28" ht="13.5">
      <c r="C1257" s="18"/>
      <c r="D1257" s="15"/>
      <c r="E1257" s="15"/>
      <c r="F1257" s="15"/>
      <c r="G1257" s="18"/>
      <c r="H1257" s="18"/>
      <c r="I1257" s="18"/>
      <c r="J1257" s="18"/>
      <c r="K1257" s="18"/>
      <c r="L1257" s="18"/>
      <c r="M1257" s="18"/>
      <c r="N1257" s="18"/>
      <c r="O1257" s="18"/>
      <c r="P1257" s="18"/>
      <c r="Q1257" s="13"/>
      <c r="R1257" s="13"/>
      <c r="S1257" s="13"/>
      <c r="T1257" s="13"/>
      <c r="U1257" s="13"/>
      <c r="V1257" s="13"/>
      <c r="AA1257" s="13"/>
      <c r="AB1257" s="13"/>
    </row>
    <row r="1258" spans="3:28" ht="13.5">
      <c r="C1258" s="18"/>
      <c r="D1258" s="15"/>
      <c r="E1258" s="15"/>
      <c r="F1258" s="15"/>
      <c r="G1258" s="18"/>
      <c r="H1258" s="18"/>
      <c r="I1258" s="18"/>
      <c r="J1258" s="18"/>
      <c r="K1258" s="18"/>
      <c r="L1258" s="18"/>
      <c r="M1258" s="18"/>
      <c r="N1258" s="18"/>
      <c r="O1258" s="18"/>
      <c r="P1258" s="18"/>
      <c r="Q1258" s="13"/>
      <c r="R1258" s="13"/>
      <c r="S1258" s="13"/>
      <c r="T1258" s="13"/>
      <c r="U1258" s="13"/>
      <c r="V1258" s="13"/>
      <c r="AA1258" s="13"/>
      <c r="AB1258" s="13"/>
    </row>
    <row r="1259" spans="3:28" ht="13.5">
      <c r="C1259" s="18"/>
      <c r="D1259" s="15"/>
      <c r="E1259" s="15"/>
      <c r="F1259" s="15"/>
      <c r="G1259" s="18"/>
      <c r="H1259" s="18"/>
      <c r="I1259" s="18"/>
      <c r="J1259" s="18"/>
      <c r="K1259" s="18"/>
      <c r="L1259" s="18"/>
      <c r="M1259" s="18"/>
      <c r="N1259" s="18"/>
      <c r="O1259" s="18"/>
      <c r="P1259" s="18"/>
      <c r="Q1259" s="13"/>
      <c r="R1259" s="13"/>
      <c r="S1259" s="13"/>
      <c r="T1259" s="13"/>
      <c r="U1259" s="13"/>
      <c r="V1259" s="13"/>
      <c r="AA1259" s="13"/>
      <c r="AB1259" s="13"/>
    </row>
    <row r="1260" spans="3:28" ht="13.5">
      <c r="C1260" s="18"/>
      <c r="D1260" s="15"/>
      <c r="E1260" s="15"/>
      <c r="F1260" s="15"/>
      <c r="G1260" s="18"/>
      <c r="H1260" s="18"/>
      <c r="I1260" s="18"/>
      <c r="J1260" s="18"/>
      <c r="K1260" s="18"/>
      <c r="L1260" s="18"/>
      <c r="M1260" s="18"/>
      <c r="N1260" s="18"/>
      <c r="O1260" s="18"/>
      <c r="P1260" s="18"/>
      <c r="Q1260" s="13"/>
      <c r="R1260" s="13"/>
      <c r="S1260" s="13"/>
      <c r="T1260" s="13"/>
      <c r="U1260" s="13"/>
      <c r="V1260" s="13"/>
      <c r="AA1260" s="13"/>
      <c r="AB1260" s="13"/>
    </row>
    <row r="1261" spans="3:28" ht="13.5">
      <c r="C1261" s="18"/>
      <c r="D1261" s="15"/>
      <c r="E1261" s="15"/>
      <c r="F1261" s="15"/>
      <c r="G1261" s="18"/>
      <c r="H1261" s="18"/>
      <c r="I1261" s="18"/>
      <c r="J1261" s="18"/>
      <c r="K1261" s="18"/>
      <c r="L1261" s="18"/>
      <c r="M1261" s="18"/>
      <c r="N1261" s="18"/>
      <c r="O1261" s="18"/>
      <c r="P1261" s="18"/>
      <c r="Q1261" s="13"/>
      <c r="R1261" s="13"/>
      <c r="S1261" s="13"/>
      <c r="T1261" s="13"/>
      <c r="U1261" s="13"/>
      <c r="V1261" s="13"/>
      <c r="AA1261" s="13"/>
      <c r="AB1261" s="13"/>
    </row>
    <row r="1262" spans="3:28" ht="13.5">
      <c r="C1262" s="18"/>
      <c r="D1262" s="15"/>
      <c r="E1262" s="15"/>
      <c r="F1262" s="15"/>
      <c r="G1262" s="18"/>
      <c r="H1262" s="18"/>
      <c r="I1262" s="18"/>
      <c r="J1262" s="18"/>
      <c r="K1262" s="18"/>
      <c r="L1262" s="18"/>
      <c r="M1262" s="18"/>
      <c r="N1262" s="18"/>
      <c r="O1262" s="18"/>
      <c r="P1262" s="18"/>
      <c r="Q1262" s="13"/>
      <c r="R1262" s="13"/>
      <c r="S1262" s="13"/>
      <c r="T1262" s="13"/>
      <c r="U1262" s="13"/>
      <c r="V1262" s="13"/>
      <c r="AA1262" s="13"/>
      <c r="AB1262" s="13"/>
    </row>
    <row r="1263" spans="3:28" ht="13.5">
      <c r="C1263" s="18"/>
      <c r="D1263" s="15"/>
      <c r="E1263" s="15"/>
      <c r="F1263" s="15"/>
      <c r="G1263" s="18"/>
      <c r="H1263" s="18"/>
      <c r="I1263" s="18"/>
      <c r="J1263" s="18"/>
      <c r="K1263" s="18"/>
      <c r="L1263" s="18"/>
      <c r="M1263" s="18"/>
      <c r="N1263" s="18"/>
      <c r="O1263" s="18"/>
      <c r="P1263" s="18"/>
      <c r="Q1263" s="13"/>
      <c r="R1263" s="13"/>
      <c r="S1263" s="13"/>
      <c r="T1263" s="13"/>
      <c r="U1263" s="13"/>
      <c r="V1263" s="13"/>
      <c r="AA1263" s="13"/>
      <c r="AB1263" s="13"/>
    </row>
    <row r="1264" spans="3:28" ht="13.5">
      <c r="C1264" s="18"/>
      <c r="D1264" s="15"/>
      <c r="E1264" s="15"/>
      <c r="F1264" s="15"/>
      <c r="G1264" s="18"/>
      <c r="H1264" s="18"/>
      <c r="I1264" s="18"/>
      <c r="J1264" s="18"/>
      <c r="K1264" s="18"/>
      <c r="L1264" s="18"/>
      <c r="M1264" s="18"/>
      <c r="N1264" s="18"/>
      <c r="O1264" s="18"/>
      <c r="P1264" s="18"/>
      <c r="Q1264" s="13"/>
      <c r="R1264" s="13"/>
      <c r="S1264" s="13"/>
      <c r="T1264" s="13"/>
      <c r="U1264" s="13"/>
      <c r="V1264" s="13"/>
      <c r="AA1264" s="13"/>
      <c r="AB1264" s="13"/>
    </row>
    <row r="1265" spans="3:28" ht="13.5">
      <c r="C1265" s="18"/>
      <c r="D1265" s="15"/>
      <c r="E1265" s="15"/>
      <c r="F1265" s="15"/>
      <c r="G1265" s="18"/>
      <c r="H1265" s="18"/>
      <c r="I1265" s="18"/>
      <c r="J1265" s="18"/>
      <c r="K1265" s="18"/>
      <c r="L1265" s="18"/>
      <c r="M1265" s="18"/>
      <c r="N1265" s="18"/>
      <c r="O1265" s="18"/>
      <c r="P1265" s="18"/>
      <c r="Q1265" s="13"/>
      <c r="R1265" s="13"/>
      <c r="S1265" s="13"/>
      <c r="T1265" s="13"/>
      <c r="U1265" s="13"/>
      <c r="V1265" s="13"/>
      <c r="AA1265" s="13"/>
      <c r="AB1265" s="13"/>
    </row>
    <row r="1266" spans="3:28" ht="13.5">
      <c r="C1266" s="18"/>
      <c r="D1266" s="15"/>
      <c r="E1266" s="15"/>
      <c r="F1266" s="15"/>
      <c r="G1266" s="18"/>
      <c r="H1266" s="18"/>
      <c r="I1266" s="18"/>
      <c r="J1266" s="18"/>
      <c r="K1266" s="18"/>
      <c r="L1266" s="18"/>
      <c r="M1266" s="18"/>
      <c r="N1266" s="18"/>
      <c r="O1266" s="18"/>
      <c r="P1266" s="18"/>
      <c r="Q1266" s="13"/>
      <c r="R1266" s="13"/>
      <c r="S1266" s="13"/>
      <c r="T1266" s="13"/>
      <c r="U1266" s="13"/>
      <c r="V1266" s="13"/>
      <c r="AA1266" s="13"/>
      <c r="AB1266" s="13"/>
    </row>
    <row r="1267" spans="3:28" ht="13.5">
      <c r="C1267" s="18"/>
      <c r="D1267" s="15"/>
      <c r="E1267" s="15"/>
      <c r="F1267" s="15"/>
      <c r="G1267" s="18"/>
      <c r="H1267" s="18"/>
      <c r="I1267" s="18"/>
      <c r="J1267" s="18"/>
      <c r="K1267" s="18"/>
      <c r="L1267" s="18"/>
      <c r="M1267" s="18"/>
      <c r="N1267" s="18"/>
      <c r="O1267" s="18"/>
      <c r="P1267" s="18"/>
      <c r="Q1267" s="13"/>
      <c r="R1267" s="13"/>
      <c r="S1267" s="13"/>
      <c r="T1267" s="13"/>
      <c r="U1267" s="13"/>
      <c r="V1267" s="13"/>
      <c r="AA1267" s="13"/>
      <c r="AB1267" s="13"/>
    </row>
    <row r="1268" spans="3:28" ht="13.5">
      <c r="C1268" s="18"/>
      <c r="D1268" s="15"/>
      <c r="E1268" s="15"/>
      <c r="F1268" s="15"/>
      <c r="G1268" s="18"/>
      <c r="H1268" s="18"/>
      <c r="I1268" s="18"/>
      <c r="J1268" s="18"/>
      <c r="K1268" s="18"/>
      <c r="L1268" s="18"/>
      <c r="M1268" s="18"/>
      <c r="N1268" s="18"/>
      <c r="O1268" s="18"/>
      <c r="P1268" s="18"/>
      <c r="Q1268" s="13"/>
      <c r="R1268" s="13"/>
      <c r="S1268" s="13"/>
      <c r="T1268" s="13"/>
      <c r="U1268" s="13"/>
      <c r="V1268" s="13"/>
      <c r="AA1268" s="13"/>
      <c r="AB1268" s="13"/>
    </row>
    <row r="1269" spans="3:28" ht="13.5">
      <c r="C1269" s="18"/>
      <c r="D1269" s="15"/>
      <c r="E1269" s="15"/>
      <c r="F1269" s="15"/>
      <c r="G1269" s="18"/>
      <c r="H1269" s="18"/>
      <c r="I1269" s="18"/>
      <c r="J1269" s="18"/>
      <c r="K1269" s="18"/>
      <c r="L1269" s="18"/>
      <c r="M1269" s="18"/>
      <c r="N1269" s="18"/>
      <c r="O1269" s="18"/>
      <c r="P1269" s="18"/>
      <c r="Q1269" s="13"/>
      <c r="R1269" s="13"/>
      <c r="S1269" s="13"/>
      <c r="T1269" s="13"/>
      <c r="U1269" s="13"/>
      <c r="V1269" s="13"/>
      <c r="AA1269" s="13"/>
      <c r="AB1269" s="13"/>
    </row>
    <row r="1270" spans="3:28" ht="13.5">
      <c r="C1270" s="18"/>
      <c r="D1270" s="15"/>
      <c r="E1270" s="15"/>
      <c r="F1270" s="15"/>
      <c r="G1270" s="18"/>
      <c r="H1270" s="18"/>
      <c r="I1270" s="18"/>
      <c r="J1270" s="18"/>
      <c r="K1270" s="18"/>
      <c r="L1270" s="18"/>
      <c r="M1270" s="18"/>
      <c r="N1270" s="18"/>
      <c r="O1270" s="18"/>
      <c r="P1270" s="18"/>
      <c r="Q1270" s="13"/>
      <c r="R1270" s="13"/>
      <c r="S1270" s="13"/>
      <c r="T1270" s="13"/>
      <c r="U1270" s="13"/>
      <c r="V1270" s="13"/>
      <c r="AA1270" s="13"/>
      <c r="AB1270" s="13"/>
    </row>
    <row r="1271" spans="3:28" ht="13.5">
      <c r="C1271" s="18"/>
      <c r="D1271" s="15"/>
      <c r="E1271" s="15"/>
      <c r="F1271" s="15"/>
      <c r="G1271" s="18"/>
      <c r="H1271" s="18"/>
      <c r="I1271" s="18"/>
      <c r="J1271" s="18"/>
      <c r="K1271" s="18"/>
      <c r="L1271" s="18"/>
      <c r="M1271" s="18"/>
      <c r="N1271" s="18"/>
      <c r="O1271" s="18"/>
      <c r="P1271" s="18"/>
      <c r="Q1271" s="13"/>
      <c r="R1271" s="13"/>
      <c r="S1271" s="13"/>
      <c r="T1271" s="13"/>
      <c r="U1271" s="13"/>
      <c r="V1271" s="13"/>
      <c r="AA1271" s="13"/>
      <c r="AB1271" s="13"/>
    </row>
    <row r="1272" spans="3:28" ht="13.5">
      <c r="C1272" s="18"/>
      <c r="D1272" s="15"/>
      <c r="E1272" s="15"/>
      <c r="F1272" s="15"/>
      <c r="G1272" s="18"/>
      <c r="H1272" s="18"/>
      <c r="I1272" s="18"/>
      <c r="J1272" s="18"/>
      <c r="K1272" s="18"/>
      <c r="L1272" s="18"/>
      <c r="M1272" s="18"/>
      <c r="N1272" s="18"/>
      <c r="O1272" s="18"/>
      <c r="P1272" s="18"/>
      <c r="Q1272" s="13"/>
      <c r="R1272" s="13"/>
      <c r="S1272" s="13"/>
      <c r="T1272" s="13"/>
      <c r="U1272" s="13"/>
      <c r="V1272" s="13"/>
      <c r="AA1272" s="13"/>
      <c r="AB1272" s="13"/>
    </row>
    <row r="1273" spans="3:28" ht="13.5">
      <c r="C1273" s="18"/>
      <c r="D1273" s="15"/>
      <c r="E1273" s="15"/>
      <c r="F1273" s="15"/>
      <c r="G1273" s="18"/>
      <c r="H1273" s="18"/>
      <c r="I1273" s="18"/>
      <c r="J1273" s="18"/>
      <c r="K1273" s="18"/>
      <c r="L1273" s="18"/>
      <c r="M1273" s="18"/>
      <c r="N1273" s="18"/>
      <c r="O1273" s="18"/>
      <c r="P1273" s="18"/>
      <c r="Q1273" s="13"/>
      <c r="R1273" s="13"/>
      <c r="S1273" s="13"/>
      <c r="T1273" s="13"/>
      <c r="U1273" s="13"/>
      <c r="V1273" s="13"/>
      <c r="AA1273" s="13"/>
      <c r="AB1273" s="13"/>
    </row>
    <row r="1274" spans="3:28" ht="13.5">
      <c r="C1274" s="18"/>
      <c r="D1274" s="15"/>
      <c r="E1274" s="15"/>
      <c r="F1274" s="15"/>
      <c r="G1274" s="18"/>
      <c r="H1274" s="18"/>
      <c r="I1274" s="18"/>
      <c r="J1274" s="18"/>
      <c r="K1274" s="18"/>
      <c r="L1274" s="18"/>
      <c r="M1274" s="18"/>
      <c r="N1274" s="18"/>
      <c r="O1274" s="18"/>
      <c r="P1274" s="18"/>
      <c r="Q1274" s="13"/>
      <c r="R1274" s="13"/>
      <c r="S1274" s="13"/>
      <c r="T1274" s="13"/>
      <c r="U1274" s="13"/>
      <c r="V1274" s="13"/>
      <c r="AA1274" s="13"/>
      <c r="AB1274" s="13"/>
    </row>
    <row r="1275" spans="3:28" ht="13.5">
      <c r="C1275" s="18"/>
      <c r="D1275" s="15"/>
      <c r="E1275" s="15"/>
      <c r="F1275" s="15"/>
      <c r="G1275" s="18"/>
      <c r="H1275" s="18"/>
      <c r="I1275" s="18"/>
      <c r="J1275" s="18"/>
      <c r="K1275" s="18"/>
      <c r="L1275" s="18"/>
      <c r="M1275" s="18"/>
      <c r="N1275" s="18"/>
      <c r="O1275" s="18"/>
      <c r="P1275" s="18"/>
      <c r="Q1275" s="13"/>
      <c r="R1275" s="13"/>
      <c r="S1275" s="13"/>
      <c r="T1275" s="13"/>
      <c r="U1275" s="13"/>
      <c r="V1275" s="13"/>
      <c r="AA1275" s="13"/>
      <c r="AB1275" s="13"/>
    </row>
    <row r="1276" spans="3:28" ht="13.5">
      <c r="C1276" s="18"/>
      <c r="D1276" s="15"/>
      <c r="E1276" s="15"/>
      <c r="F1276" s="15"/>
      <c r="G1276" s="18"/>
      <c r="H1276" s="18"/>
      <c r="I1276" s="18"/>
      <c r="J1276" s="18"/>
      <c r="K1276" s="18"/>
      <c r="L1276" s="18"/>
      <c r="M1276" s="18"/>
      <c r="N1276" s="18"/>
      <c r="O1276" s="18"/>
      <c r="P1276" s="18"/>
      <c r="Q1276" s="13"/>
      <c r="R1276" s="13"/>
      <c r="S1276" s="13"/>
      <c r="T1276" s="13"/>
      <c r="U1276" s="13"/>
      <c r="V1276" s="13"/>
      <c r="AA1276" s="13"/>
      <c r="AB1276" s="13"/>
    </row>
    <row r="1277" spans="3:28" ht="13.5">
      <c r="C1277" s="18"/>
      <c r="D1277" s="15"/>
      <c r="E1277" s="15"/>
      <c r="F1277" s="15"/>
      <c r="G1277" s="18"/>
      <c r="H1277" s="18"/>
      <c r="I1277" s="18"/>
      <c r="J1277" s="18"/>
      <c r="K1277" s="18"/>
      <c r="L1277" s="18"/>
      <c r="M1277" s="18"/>
      <c r="N1277" s="18"/>
      <c r="O1277" s="18"/>
      <c r="P1277" s="18"/>
      <c r="Q1277" s="13"/>
      <c r="R1277" s="13"/>
      <c r="S1277" s="13"/>
      <c r="T1277" s="13"/>
      <c r="U1277" s="13"/>
      <c r="V1277" s="13"/>
      <c r="AA1277" s="13"/>
      <c r="AB1277" s="13"/>
    </row>
    <row r="1278" spans="3:28" ht="13.5">
      <c r="C1278" s="18"/>
      <c r="D1278" s="15"/>
      <c r="E1278" s="15"/>
      <c r="F1278" s="15"/>
      <c r="G1278" s="18"/>
      <c r="H1278" s="18"/>
      <c r="I1278" s="18"/>
      <c r="J1278" s="18"/>
      <c r="K1278" s="18"/>
      <c r="L1278" s="18"/>
      <c r="M1278" s="18"/>
      <c r="N1278" s="18"/>
      <c r="O1278" s="18"/>
      <c r="P1278" s="18"/>
      <c r="Q1278" s="13"/>
      <c r="R1278" s="13"/>
      <c r="S1278" s="13"/>
      <c r="T1278" s="13"/>
      <c r="U1278" s="13"/>
      <c r="V1278" s="13"/>
      <c r="AA1278" s="13"/>
      <c r="AB1278" s="13"/>
    </row>
    <row r="1279" spans="3:28" ht="13.5">
      <c r="C1279" s="18"/>
      <c r="D1279" s="15"/>
      <c r="E1279" s="15"/>
      <c r="F1279" s="15"/>
      <c r="G1279" s="18"/>
      <c r="H1279" s="18"/>
      <c r="I1279" s="18"/>
      <c r="J1279" s="18"/>
      <c r="K1279" s="18"/>
      <c r="L1279" s="18"/>
      <c r="M1279" s="18"/>
      <c r="N1279" s="18"/>
      <c r="O1279" s="18"/>
      <c r="P1279" s="18"/>
      <c r="Q1279" s="13"/>
      <c r="R1279" s="13"/>
      <c r="S1279" s="13"/>
      <c r="T1279" s="13"/>
      <c r="U1279" s="13"/>
      <c r="V1279" s="13"/>
      <c r="AA1279" s="13"/>
      <c r="AB1279" s="13"/>
    </row>
    <row r="1280" spans="3:28" ht="13.5">
      <c r="C1280" s="18"/>
      <c r="D1280" s="15"/>
      <c r="E1280" s="15"/>
      <c r="F1280" s="15"/>
      <c r="G1280" s="18"/>
      <c r="H1280" s="18"/>
      <c r="I1280" s="18"/>
      <c r="J1280" s="18"/>
      <c r="K1280" s="18"/>
      <c r="L1280" s="18"/>
      <c r="M1280" s="18"/>
      <c r="N1280" s="18"/>
      <c r="O1280" s="18"/>
      <c r="P1280" s="18"/>
      <c r="Q1280" s="13"/>
      <c r="R1280" s="13"/>
      <c r="S1280" s="13"/>
      <c r="T1280" s="13"/>
      <c r="U1280" s="13"/>
      <c r="V1280" s="13"/>
      <c r="AA1280" s="13"/>
      <c r="AB1280" s="13"/>
    </row>
    <row r="1281" spans="3:28" ht="13.5">
      <c r="C1281" s="18"/>
      <c r="D1281" s="15"/>
      <c r="E1281" s="15"/>
      <c r="F1281" s="15"/>
      <c r="G1281" s="18"/>
      <c r="H1281" s="18"/>
      <c r="I1281" s="18"/>
      <c r="J1281" s="18"/>
      <c r="K1281" s="18"/>
      <c r="L1281" s="18"/>
      <c r="M1281" s="18"/>
      <c r="N1281" s="18"/>
      <c r="O1281" s="18"/>
      <c r="P1281" s="18"/>
      <c r="Q1281" s="13"/>
      <c r="R1281" s="13"/>
      <c r="S1281" s="13"/>
      <c r="T1281" s="13"/>
      <c r="U1281" s="13"/>
      <c r="V1281" s="13"/>
      <c r="AA1281" s="13"/>
      <c r="AB1281" s="13"/>
    </row>
    <row r="1282" spans="3:28" ht="13.5">
      <c r="C1282" s="18"/>
      <c r="D1282" s="15"/>
      <c r="E1282" s="15"/>
      <c r="F1282" s="15"/>
      <c r="G1282" s="18"/>
      <c r="H1282" s="18"/>
      <c r="I1282" s="18"/>
      <c r="J1282" s="18"/>
      <c r="K1282" s="18"/>
      <c r="L1282" s="18"/>
      <c r="M1282" s="18"/>
      <c r="N1282" s="18"/>
      <c r="O1282" s="18"/>
      <c r="P1282" s="18"/>
      <c r="Q1282" s="13"/>
      <c r="R1282" s="13"/>
      <c r="S1282" s="13"/>
      <c r="T1282" s="13"/>
      <c r="U1282" s="13"/>
      <c r="V1282" s="13"/>
      <c r="AA1282" s="13"/>
      <c r="AB1282" s="13"/>
    </row>
    <row r="1283" spans="3:28" ht="13.5">
      <c r="C1283" s="18"/>
      <c r="D1283" s="15"/>
      <c r="E1283" s="15"/>
      <c r="F1283" s="15"/>
      <c r="G1283" s="18"/>
      <c r="H1283" s="18"/>
      <c r="I1283" s="18"/>
      <c r="J1283" s="18"/>
      <c r="K1283" s="18"/>
      <c r="L1283" s="18"/>
      <c r="M1283" s="18"/>
      <c r="N1283" s="18"/>
      <c r="O1283" s="18"/>
      <c r="P1283" s="18"/>
      <c r="Q1283" s="13"/>
      <c r="R1283" s="13"/>
      <c r="S1283" s="13"/>
      <c r="T1283" s="13"/>
      <c r="U1283" s="13"/>
      <c r="V1283" s="13"/>
      <c r="AA1283" s="13"/>
      <c r="AB1283" s="13"/>
    </row>
    <row r="1284" spans="3:28" ht="13.5">
      <c r="C1284" s="18"/>
      <c r="D1284" s="15"/>
      <c r="E1284" s="15"/>
      <c r="F1284" s="15"/>
      <c r="G1284" s="18"/>
      <c r="H1284" s="18"/>
      <c r="I1284" s="18"/>
      <c r="J1284" s="18"/>
      <c r="K1284" s="18"/>
      <c r="L1284" s="18"/>
      <c r="M1284" s="18"/>
      <c r="N1284" s="18"/>
      <c r="O1284" s="18"/>
      <c r="P1284" s="18"/>
      <c r="Q1284" s="13"/>
      <c r="R1284" s="13"/>
      <c r="S1284" s="13"/>
      <c r="T1284" s="13"/>
      <c r="U1284" s="13"/>
      <c r="V1284" s="13"/>
      <c r="AA1284" s="13"/>
      <c r="AB1284" s="13"/>
    </row>
    <row r="1285" spans="3:28" ht="13.5">
      <c r="C1285" s="18"/>
      <c r="D1285" s="15"/>
      <c r="E1285" s="15"/>
      <c r="F1285" s="15"/>
      <c r="G1285" s="18"/>
      <c r="H1285" s="18"/>
      <c r="I1285" s="18"/>
      <c r="J1285" s="18"/>
      <c r="K1285" s="18"/>
      <c r="L1285" s="18"/>
      <c r="M1285" s="18"/>
      <c r="N1285" s="18"/>
      <c r="O1285" s="18"/>
      <c r="P1285" s="18"/>
      <c r="Q1285" s="13"/>
      <c r="R1285" s="13"/>
      <c r="S1285" s="13"/>
      <c r="T1285" s="13"/>
      <c r="U1285" s="13"/>
      <c r="V1285" s="13"/>
      <c r="AA1285" s="13"/>
      <c r="AB1285" s="13"/>
    </row>
    <row r="1286" spans="3:28" ht="13.5">
      <c r="C1286" s="18"/>
      <c r="D1286" s="15"/>
      <c r="E1286" s="15"/>
      <c r="F1286" s="15"/>
      <c r="G1286" s="18"/>
      <c r="H1286" s="18"/>
      <c r="I1286" s="18"/>
      <c r="J1286" s="18"/>
      <c r="K1286" s="18"/>
      <c r="L1286" s="18"/>
      <c r="M1286" s="18"/>
      <c r="N1286" s="18"/>
      <c r="O1286" s="18"/>
      <c r="P1286" s="18"/>
      <c r="Q1286" s="13"/>
      <c r="R1286" s="13"/>
      <c r="S1286" s="13"/>
      <c r="T1286" s="13"/>
      <c r="U1286" s="13"/>
      <c r="V1286" s="13"/>
      <c r="AA1286" s="13"/>
      <c r="AB1286" s="13"/>
    </row>
    <row r="1287" spans="3:28" ht="13.5">
      <c r="C1287" s="18"/>
      <c r="D1287" s="15"/>
      <c r="E1287" s="15"/>
      <c r="F1287" s="15"/>
      <c r="G1287" s="18"/>
      <c r="H1287" s="18"/>
      <c r="I1287" s="18"/>
      <c r="J1287" s="18"/>
      <c r="K1287" s="18"/>
      <c r="L1287" s="18"/>
      <c r="M1287" s="18"/>
      <c r="N1287" s="18"/>
      <c r="O1287" s="18"/>
      <c r="P1287" s="18"/>
      <c r="Q1287" s="13"/>
      <c r="R1287" s="13"/>
      <c r="S1287" s="13"/>
      <c r="T1287" s="13"/>
      <c r="U1287" s="13"/>
      <c r="V1287" s="13"/>
      <c r="AA1287" s="13"/>
      <c r="AB1287" s="13"/>
    </row>
    <row r="1288" spans="3:28" ht="13.5">
      <c r="C1288" s="18"/>
      <c r="D1288" s="15"/>
      <c r="E1288" s="15"/>
      <c r="F1288" s="15"/>
      <c r="G1288" s="18"/>
      <c r="H1288" s="18"/>
      <c r="I1288" s="18"/>
      <c r="J1288" s="18"/>
      <c r="K1288" s="18"/>
      <c r="L1288" s="18"/>
      <c r="M1288" s="18"/>
      <c r="N1288" s="18"/>
      <c r="O1288" s="18"/>
      <c r="P1288" s="18"/>
      <c r="Q1288" s="13"/>
      <c r="R1288" s="13"/>
      <c r="S1288" s="13"/>
      <c r="T1288" s="13"/>
      <c r="U1288" s="13"/>
      <c r="V1288" s="13"/>
      <c r="AA1288" s="13"/>
      <c r="AB1288" s="13"/>
    </row>
    <row r="1289" spans="3:28" ht="13.5">
      <c r="C1289" s="18"/>
      <c r="D1289" s="15"/>
      <c r="E1289" s="15"/>
      <c r="F1289" s="15"/>
      <c r="G1289" s="18"/>
      <c r="H1289" s="18"/>
      <c r="I1289" s="18"/>
      <c r="J1289" s="18"/>
      <c r="K1289" s="18"/>
      <c r="L1289" s="18"/>
      <c r="M1289" s="18"/>
      <c r="N1289" s="18"/>
      <c r="O1289" s="18"/>
      <c r="P1289" s="18"/>
      <c r="Q1289" s="13"/>
      <c r="R1289" s="13"/>
      <c r="S1289" s="13"/>
      <c r="T1289" s="13"/>
      <c r="U1289" s="13"/>
      <c r="V1289" s="13"/>
      <c r="AA1289" s="13"/>
      <c r="AB1289" s="13"/>
    </row>
    <row r="1290" spans="3:28" ht="13.5">
      <c r="C1290" s="18"/>
      <c r="D1290" s="15"/>
      <c r="E1290" s="15"/>
      <c r="F1290" s="15"/>
      <c r="G1290" s="18"/>
      <c r="H1290" s="18"/>
      <c r="I1290" s="18"/>
      <c r="J1290" s="18"/>
      <c r="K1290" s="18"/>
      <c r="L1290" s="18"/>
      <c r="M1290" s="18"/>
      <c r="N1290" s="18"/>
      <c r="O1290" s="18"/>
      <c r="P1290" s="18"/>
      <c r="Q1290" s="13"/>
      <c r="R1290" s="13"/>
      <c r="S1290" s="13"/>
      <c r="T1290" s="13"/>
      <c r="U1290" s="13"/>
      <c r="V1290" s="13"/>
      <c r="AA1290" s="13"/>
      <c r="AB1290" s="13"/>
    </row>
    <row r="1291" spans="3:28" ht="13.5">
      <c r="C1291" s="18"/>
      <c r="D1291" s="15"/>
      <c r="E1291" s="15"/>
      <c r="F1291" s="15"/>
      <c r="G1291" s="18"/>
      <c r="H1291" s="18"/>
      <c r="I1291" s="18"/>
      <c r="J1291" s="18"/>
      <c r="K1291" s="18"/>
      <c r="L1291" s="18"/>
      <c r="M1291" s="18"/>
      <c r="N1291" s="18"/>
      <c r="O1291" s="18"/>
      <c r="P1291" s="18"/>
      <c r="Q1291" s="13"/>
      <c r="R1291" s="13"/>
      <c r="S1291" s="13"/>
      <c r="T1291" s="13"/>
      <c r="U1291" s="13"/>
      <c r="V1291" s="13"/>
      <c r="AA1291" s="13"/>
      <c r="AB1291" s="13"/>
    </row>
    <row r="1292" spans="3:28" ht="13.5">
      <c r="C1292" s="18"/>
      <c r="D1292" s="15"/>
      <c r="E1292" s="15"/>
      <c r="F1292" s="15"/>
      <c r="G1292" s="18"/>
      <c r="H1292" s="18"/>
      <c r="I1292" s="18"/>
      <c r="J1292" s="18"/>
      <c r="K1292" s="18"/>
      <c r="L1292" s="18"/>
      <c r="M1292" s="18"/>
      <c r="N1292" s="18"/>
      <c r="O1292" s="18"/>
      <c r="P1292" s="18"/>
      <c r="Q1292" s="13"/>
      <c r="R1292" s="13"/>
      <c r="S1292" s="13"/>
      <c r="T1292" s="13"/>
      <c r="U1292" s="13"/>
      <c r="V1292" s="13"/>
      <c r="AA1292" s="13"/>
      <c r="AB1292" s="13"/>
    </row>
    <row r="1293" spans="3:28" ht="13.5">
      <c r="C1293" s="18"/>
      <c r="D1293" s="15"/>
      <c r="E1293" s="15"/>
      <c r="F1293" s="15"/>
      <c r="G1293" s="18"/>
      <c r="H1293" s="18"/>
      <c r="I1293" s="18"/>
      <c r="J1293" s="18"/>
      <c r="K1293" s="18"/>
      <c r="L1293" s="18"/>
      <c r="M1293" s="18"/>
      <c r="N1293" s="18"/>
      <c r="O1293" s="18"/>
      <c r="P1293" s="18"/>
      <c r="Q1293" s="13"/>
      <c r="R1293" s="13"/>
      <c r="S1293" s="13"/>
      <c r="T1293" s="13"/>
      <c r="U1293" s="13"/>
      <c r="V1293" s="13"/>
      <c r="AA1293" s="13"/>
      <c r="AB1293" s="13"/>
    </row>
    <row r="1294" spans="3:28" ht="13.5">
      <c r="C1294" s="18"/>
      <c r="D1294" s="15"/>
      <c r="E1294" s="15"/>
      <c r="F1294" s="15"/>
      <c r="G1294" s="18"/>
      <c r="H1294" s="18"/>
      <c r="I1294" s="18"/>
      <c r="J1294" s="18"/>
      <c r="K1294" s="18"/>
      <c r="L1294" s="18"/>
      <c r="M1294" s="18"/>
      <c r="N1294" s="18"/>
      <c r="O1294" s="18"/>
      <c r="P1294" s="18"/>
      <c r="Q1294" s="13"/>
      <c r="R1294" s="13"/>
      <c r="S1294" s="13"/>
      <c r="T1294" s="13"/>
      <c r="U1294" s="13"/>
      <c r="V1294" s="13"/>
      <c r="AA1294" s="13"/>
      <c r="AB1294" s="13"/>
    </row>
    <row r="1295" spans="3:28" ht="13.5">
      <c r="C1295" s="18"/>
      <c r="D1295" s="15"/>
      <c r="E1295" s="15"/>
      <c r="F1295" s="15"/>
      <c r="G1295" s="18"/>
      <c r="H1295" s="18"/>
      <c r="I1295" s="18"/>
      <c r="J1295" s="18"/>
      <c r="K1295" s="18"/>
      <c r="L1295" s="18"/>
      <c r="M1295" s="18"/>
      <c r="N1295" s="18"/>
      <c r="O1295" s="18"/>
      <c r="P1295" s="18"/>
      <c r="Q1295" s="13"/>
      <c r="R1295" s="13"/>
      <c r="S1295" s="13"/>
      <c r="T1295" s="13"/>
      <c r="U1295" s="13"/>
      <c r="V1295" s="13"/>
      <c r="AA1295" s="13"/>
      <c r="AB1295" s="13"/>
    </row>
    <row r="1296" spans="3:28" ht="13.5">
      <c r="C1296" s="18"/>
      <c r="D1296" s="15"/>
      <c r="E1296" s="15"/>
      <c r="F1296" s="15"/>
      <c r="G1296" s="18"/>
      <c r="H1296" s="18"/>
      <c r="I1296" s="18"/>
      <c r="J1296" s="18"/>
      <c r="K1296" s="18"/>
      <c r="L1296" s="18"/>
      <c r="M1296" s="18"/>
      <c r="N1296" s="18"/>
      <c r="O1296" s="18"/>
      <c r="P1296" s="18"/>
      <c r="Q1296" s="13"/>
      <c r="R1296" s="13"/>
      <c r="S1296" s="13"/>
      <c r="T1296" s="13"/>
      <c r="U1296" s="13"/>
      <c r="V1296" s="13"/>
      <c r="AA1296" s="13"/>
      <c r="AB1296" s="13"/>
    </row>
    <row r="1297" spans="3:28" ht="13.5">
      <c r="C1297" s="18"/>
      <c r="D1297" s="15"/>
      <c r="E1297" s="15"/>
      <c r="F1297" s="15"/>
      <c r="G1297" s="18"/>
      <c r="H1297" s="18"/>
      <c r="I1297" s="18"/>
      <c r="J1297" s="18"/>
      <c r="K1297" s="18"/>
      <c r="L1297" s="18"/>
      <c r="M1297" s="18"/>
      <c r="N1297" s="18"/>
      <c r="O1297" s="18"/>
      <c r="P1297" s="18"/>
      <c r="Q1297" s="13"/>
      <c r="R1297" s="13"/>
      <c r="S1297" s="13"/>
      <c r="T1297" s="13"/>
      <c r="U1297" s="13"/>
      <c r="V1297" s="13"/>
      <c r="AA1297" s="13"/>
      <c r="AB1297" s="13"/>
    </row>
    <row r="1298" spans="3:28" ht="13.5">
      <c r="C1298" s="18"/>
      <c r="D1298" s="15"/>
      <c r="E1298" s="15"/>
      <c r="F1298" s="15"/>
      <c r="G1298" s="18"/>
      <c r="H1298" s="18"/>
      <c r="I1298" s="18"/>
      <c r="J1298" s="18"/>
      <c r="K1298" s="18"/>
      <c r="L1298" s="18"/>
      <c r="M1298" s="18"/>
      <c r="N1298" s="18"/>
      <c r="O1298" s="18"/>
      <c r="P1298" s="18"/>
      <c r="Q1298" s="13"/>
      <c r="R1298" s="13"/>
      <c r="S1298" s="13"/>
      <c r="T1298" s="13"/>
      <c r="U1298" s="13"/>
      <c r="V1298" s="13"/>
      <c r="AA1298" s="13"/>
      <c r="AB1298" s="13"/>
    </row>
    <row r="1299" spans="3:28" ht="13.5">
      <c r="C1299" s="18"/>
      <c r="D1299" s="15"/>
      <c r="E1299" s="15"/>
      <c r="F1299" s="15"/>
      <c r="G1299" s="18"/>
      <c r="H1299" s="18"/>
      <c r="I1299" s="18"/>
      <c r="J1299" s="18"/>
      <c r="K1299" s="18"/>
      <c r="L1299" s="18"/>
      <c r="M1299" s="18"/>
      <c r="N1299" s="18"/>
      <c r="O1299" s="18"/>
      <c r="P1299" s="18"/>
      <c r="Q1299" s="13"/>
      <c r="R1299" s="13"/>
      <c r="S1299" s="13"/>
      <c r="T1299" s="13"/>
      <c r="U1299" s="13"/>
      <c r="V1299" s="13"/>
      <c r="AA1299" s="13"/>
      <c r="AB1299" s="13"/>
    </row>
    <row r="1300" spans="3:28" ht="13.5">
      <c r="C1300" s="18"/>
      <c r="D1300" s="15"/>
      <c r="E1300" s="15"/>
      <c r="F1300" s="15"/>
      <c r="G1300" s="18"/>
      <c r="H1300" s="18"/>
      <c r="I1300" s="18"/>
      <c r="J1300" s="18"/>
      <c r="K1300" s="18"/>
      <c r="L1300" s="18"/>
      <c r="M1300" s="18"/>
      <c r="N1300" s="18"/>
      <c r="O1300" s="18"/>
      <c r="P1300" s="18"/>
      <c r="Q1300" s="13"/>
      <c r="R1300" s="13"/>
      <c r="S1300" s="13"/>
      <c r="T1300" s="13"/>
      <c r="U1300" s="13"/>
      <c r="V1300" s="13"/>
      <c r="AA1300" s="13"/>
      <c r="AB1300" s="13"/>
    </row>
    <row r="1301" spans="3:28" ht="13.5">
      <c r="C1301" s="18"/>
      <c r="D1301" s="15"/>
      <c r="E1301" s="15"/>
      <c r="F1301" s="15"/>
      <c r="G1301" s="18"/>
      <c r="H1301" s="18"/>
      <c r="I1301" s="18"/>
      <c r="J1301" s="18"/>
      <c r="K1301" s="18"/>
      <c r="L1301" s="18"/>
      <c r="M1301" s="18"/>
      <c r="N1301" s="18"/>
      <c r="O1301" s="18"/>
      <c r="P1301" s="18"/>
      <c r="Q1301" s="13"/>
      <c r="R1301" s="13"/>
      <c r="S1301" s="13"/>
      <c r="T1301" s="13"/>
      <c r="U1301" s="13"/>
      <c r="V1301" s="13"/>
      <c r="AA1301" s="13"/>
      <c r="AB1301" s="13"/>
    </row>
    <row r="1302" spans="3:28" ht="13.5">
      <c r="C1302" s="18"/>
      <c r="D1302" s="15"/>
      <c r="E1302" s="15"/>
      <c r="F1302" s="15"/>
      <c r="G1302" s="18"/>
      <c r="H1302" s="18"/>
      <c r="I1302" s="18"/>
      <c r="J1302" s="18"/>
      <c r="K1302" s="18"/>
      <c r="L1302" s="18"/>
      <c r="M1302" s="18"/>
      <c r="N1302" s="18"/>
      <c r="O1302" s="18"/>
      <c r="P1302" s="18"/>
      <c r="Q1302" s="13"/>
      <c r="R1302" s="13"/>
      <c r="S1302" s="13"/>
      <c r="T1302" s="13"/>
      <c r="U1302" s="13"/>
      <c r="V1302" s="13"/>
      <c r="AA1302" s="13"/>
      <c r="AB1302" s="13"/>
    </row>
    <row r="1303" spans="3:28" ht="13.5">
      <c r="C1303" s="18"/>
      <c r="D1303" s="15"/>
      <c r="E1303" s="15"/>
      <c r="F1303" s="15"/>
      <c r="G1303" s="18"/>
      <c r="H1303" s="18"/>
      <c r="I1303" s="18"/>
      <c r="J1303" s="18"/>
      <c r="K1303" s="18"/>
      <c r="L1303" s="18"/>
      <c r="M1303" s="18"/>
      <c r="N1303" s="18"/>
      <c r="O1303" s="18"/>
      <c r="P1303" s="18"/>
      <c r="Q1303" s="13"/>
      <c r="R1303" s="13"/>
      <c r="S1303" s="13"/>
      <c r="T1303" s="13"/>
      <c r="U1303" s="13"/>
      <c r="V1303" s="13"/>
      <c r="AA1303" s="13"/>
      <c r="AB1303" s="13"/>
    </row>
    <row r="1304" spans="3:28" ht="13.5">
      <c r="C1304" s="18"/>
      <c r="D1304" s="15"/>
      <c r="E1304" s="15"/>
      <c r="F1304" s="15"/>
      <c r="G1304" s="18"/>
      <c r="H1304" s="18"/>
      <c r="I1304" s="18"/>
      <c r="J1304" s="18"/>
      <c r="K1304" s="18"/>
      <c r="L1304" s="18"/>
      <c r="M1304" s="18"/>
      <c r="N1304" s="18"/>
      <c r="O1304" s="18"/>
      <c r="P1304" s="18"/>
      <c r="Q1304" s="13"/>
      <c r="R1304" s="13"/>
      <c r="S1304" s="13"/>
      <c r="T1304" s="13"/>
      <c r="U1304" s="13"/>
      <c r="V1304" s="13"/>
      <c r="AA1304" s="13"/>
      <c r="AB1304" s="13"/>
    </row>
    <row r="1305" spans="3:28" ht="13.5">
      <c r="C1305" s="18"/>
      <c r="D1305" s="15"/>
      <c r="E1305" s="15"/>
      <c r="F1305" s="15"/>
      <c r="G1305" s="18"/>
      <c r="H1305" s="18"/>
      <c r="I1305" s="18"/>
      <c r="J1305" s="18"/>
      <c r="K1305" s="18"/>
      <c r="L1305" s="18"/>
      <c r="M1305" s="18"/>
      <c r="N1305" s="18"/>
      <c r="O1305" s="18"/>
      <c r="P1305" s="18"/>
      <c r="Q1305" s="13"/>
      <c r="R1305" s="13"/>
      <c r="S1305" s="13"/>
      <c r="T1305" s="13"/>
      <c r="U1305" s="13"/>
      <c r="V1305" s="13"/>
      <c r="AA1305" s="13"/>
      <c r="AB1305" s="13"/>
    </row>
    <row r="1306" spans="3:28" ht="13.5">
      <c r="C1306" s="18"/>
      <c r="D1306" s="15"/>
      <c r="E1306" s="15"/>
      <c r="F1306" s="15"/>
      <c r="G1306" s="18"/>
      <c r="H1306" s="18"/>
      <c r="I1306" s="18"/>
      <c r="J1306" s="18"/>
      <c r="K1306" s="18"/>
      <c r="L1306" s="18"/>
      <c r="M1306" s="18"/>
      <c r="N1306" s="18"/>
      <c r="O1306" s="18"/>
      <c r="P1306" s="18"/>
      <c r="Q1306" s="13"/>
      <c r="R1306" s="13"/>
      <c r="S1306" s="13"/>
      <c r="T1306" s="13"/>
      <c r="U1306" s="13"/>
      <c r="V1306" s="13"/>
      <c r="AA1306" s="13"/>
      <c r="AB1306" s="13"/>
    </row>
    <row r="1307" spans="3:28" ht="13.5">
      <c r="C1307" s="18"/>
      <c r="D1307" s="15"/>
      <c r="E1307" s="15"/>
      <c r="F1307" s="15"/>
      <c r="G1307" s="18"/>
      <c r="H1307" s="18"/>
      <c r="I1307" s="18"/>
      <c r="J1307" s="18"/>
      <c r="K1307" s="18"/>
      <c r="L1307" s="18"/>
      <c r="M1307" s="18"/>
      <c r="N1307" s="18"/>
      <c r="O1307" s="18"/>
      <c r="P1307" s="18"/>
      <c r="Q1307" s="13"/>
      <c r="R1307" s="13"/>
      <c r="S1307" s="13"/>
      <c r="T1307" s="13"/>
      <c r="U1307" s="13"/>
      <c r="V1307" s="13"/>
      <c r="AA1307" s="13"/>
      <c r="AB1307" s="13"/>
    </row>
    <row r="1308" spans="3:28" ht="13.5">
      <c r="C1308" s="18"/>
      <c r="D1308" s="15"/>
      <c r="E1308" s="15"/>
      <c r="F1308" s="15"/>
      <c r="G1308" s="18"/>
      <c r="H1308" s="18"/>
      <c r="I1308" s="18"/>
      <c r="J1308" s="18"/>
      <c r="K1308" s="18"/>
      <c r="L1308" s="18"/>
      <c r="M1308" s="18"/>
      <c r="N1308" s="18"/>
      <c r="O1308" s="18"/>
      <c r="P1308" s="18"/>
      <c r="Q1308" s="13"/>
      <c r="R1308" s="13"/>
      <c r="S1308" s="13"/>
      <c r="T1308" s="13"/>
      <c r="U1308" s="13"/>
      <c r="V1308" s="13"/>
      <c r="AA1308" s="13"/>
      <c r="AB1308" s="13"/>
    </row>
    <row r="1309" spans="3:28" ht="13.5">
      <c r="C1309" s="18"/>
      <c r="D1309" s="15"/>
      <c r="E1309" s="15"/>
      <c r="F1309" s="15"/>
      <c r="G1309" s="18"/>
      <c r="H1309" s="18"/>
      <c r="I1309" s="18"/>
      <c r="J1309" s="18"/>
      <c r="K1309" s="18"/>
      <c r="L1309" s="18"/>
      <c r="M1309" s="18"/>
      <c r="N1309" s="18"/>
      <c r="O1309" s="18"/>
      <c r="P1309" s="18"/>
      <c r="Q1309" s="13"/>
      <c r="R1309" s="13"/>
      <c r="S1309" s="13"/>
      <c r="T1309" s="13"/>
      <c r="U1309" s="13"/>
      <c r="V1309" s="13"/>
      <c r="AA1309" s="13"/>
      <c r="AB1309" s="13"/>
    </row>
    <row r="1310" spans="3:28" ht="13.5">
      <c r="C1310" s="18"/>
      <c r="D1310" s="15"/>
      <c r="E1310" s="15"/>
      <c r="F1310" s="15"/>
      <c r="G1310" s="18"/>
      <c r="H1310" s="18"/>
      <c r="I1310" s="18"/>
      <c r="J1310" s="18"/>
      <c r="K1310" s="18"/>
      <c r="L1310" s="18"/>
      <c r="M1310" s="18"/>
      <c r="N1310" s="18"/>
      <c r="O1310" s="18"/>
      <c r="P1310" s="18"/>
      <c r="Q1310" s="13"/>
      <c r="R1310" s="13"/>
      <c r="S1310" s="13"/>
      <c r="T1310" s="13"/>
      <c r="U1310" s="13"/>
      <c r="V1310" s="13"/>
      <c r="AA1310" s="13"/>
      <c r="AB1310" s="13"/>
    </row>
    <row r="1311" spans="3:28" ht="13.5">
      <c r="C1311" s="18"/>
      <c r="D1311" s="15"/>
      <c r="E1311" s="15"/>
      <c r="F1311" s="15"/>
      <c r="G1311" s="18"/>
      <c r="H1311" s="18"/>
      <c r="I1311" s="18"/>
      <c r="J1311" s="18"/>
      <c r="K1311" s="18"/>
      <c r="L1311" s="18"/>
      <c r="M1311" s="18"/>
      <c r="N1311" s="18"/>
      <c r="O1311" s="18"/>
      <c r="P1311" s="18"/>
      <c r="Q1311" s="13"/>
      <c r="R1311" s="13"/>
      <c r="S1311" s="13"/>
      <c r="T1311" s="13"/>
      <c r="U1311" s="13"/>
      <c r="V1311" s="13"/>
      <c r="AA1311" s="13"/>
      <c r="AB1311" s="13"/>
    </row>
    <row r="1312" spans="3:28" ht="13.5">
      <c r="C1312" s="18"/>
      <c r="D1312" s="15"/>
      <c r="E1312" s="15"/>
      <c r="F1312" s="15"/>
      <c r="G1312" s="18"/>
      <c r="H1312" s="18"/>
      <c r="I1312" s="18"/>
      <c r="J1312" s="18"/>
      <c r="K1312" s="18"/>
      <c r="L1312" s="18"/>
      <c r="M1312" s="18"/>
      <c r="N1312" s="18"/>
      <c r="O1312" s="18"/>
      <c r="P1312" s="18"/>
      <c r="Q1312" s="13"/>
      <c r="R1312" s="13"/>
      <c r="S1312" s="13"/>
      <c r="T1312" s="13"/>
      <c r="U1312" s="13"/>
      <c r="V1312" s="13"/>
      <c r="AA1312" s="13"/>
      <c r="AB1312" s="13"/>
    </row>
    <row r="1313" spans="3:28" ht="13.5">
      <c r="C1313" s="18"/>
      <c r="D1313" s="15"/>
      <c r="E1313" s="15"/>
      <c r="F1313" s="15"/>
      <c r="G1313" s="18"/>
      <c r="H1313" s="18"/>
      <c r="I1313" s="18"/>
      <c r="J1313" s="18"/>
      <c r="K1313" s="18"/>
      <c r="L1313" s="18"/>
      <c r="M1313" s="18"/>
      <c r="N1313" s="18"/>
      <c r="O1313" s="18"/>
      <c r="P1313" s="18"/>
      <c r="Q1313" s="13"/>
      <c r="R1313" s="13"/>
      <c r="S1313" s="13"/>
      <c r="T1313" s="13"/>
      <c r="U1313" s="13"/>
      <c r="V1313" s="13"/>
      <c r="AA1313" s="13"/>
      <c r="AB1313" s="13"/>
    </row>
    <row r="1314" spans="3:28" ht="13.5">
      <c r="C1314" s="18"/>
      <c r="D1314" s="15"/>
      <c r="E1314" s="15"/>
      <c r="F1314" s="15"/>
      <c r="G1314" s="18"/>
      <c r="H1314" s="18"/>
      <c r="I1314" s="18"/>
      <c r="J1314" s="18"/>
      <c r="K1314" s="18"/>
      <c r="L1314" s="18"/>
      <c r="M1314" s="18"/>
      <c r="N1314" s="18"/>
      <c r="O1314" s="18"/>
      <c r="P1314" s="18"/>
      <c r="Q1314" s="13"/>
      <c r="R1314" s="13"/>
      <c r="S1314" s="13"/>
      <c r="T1314" s="13"/>
      <c r="U1314" s="13"/>
      <c r="V1314" s="13"/>
      <c r="AA1314" s="13"/>
      <c r="AB1314" s="13"/>
    </row>
    <row r="1315" spans="3:28" ht="13.5">
      <c r="C1315" s="18"/>
      <c r="D1315" s="15"/>
      <c r="E1315" s="15"/>
      <c r="F1315" s="15"/>
      <c r="G1315" s="18"/>
      <c r="H1315" s="18"/>
      <c r="I1315" s="18"/>
      <c r="J1315" s="18"/>
      <c r="K1315" s="18"/>
      <c r="L1315" s="18"/>
      <c r="M1315" s="18"/>
      <c r="N1315" s="18"/>
      <c r="O1315" s="18"/>
      <c r="P1315" s="18"/>
      <c r="Q1315" s="13"/>
      <c r="R1315" s="13"/>
      <c r="S1315" s="13"/>
      <c r="T1315" s="13"/>
      <c r="U1315" s="13"/>
      <c r="V1315" s="13"/>
      <c r="AA1315" s="13"/>
      <c r="AB1315" s="13"/>
    </row>
    <row r="1316" spans="3:28" ht="13.5">
      <c r="C1316" s="18"/>
      <c r="D1316" s="15"/>
      <c r="E1316" s="15"/>
      <c r="F1316" s="15"/>
      <c r="G1316" s="18"/>
      <c r="H1316" s="18"/>
      <c r="I1316" s="18"/>
      <c r="J1316" s="18"/>
      <c r="K1316" s="18"/>
      <c r="L1316" s="18"/>
      <c r="M1316" s="18"/>
      <c r="N1316" s="18"/>
      <c r="O1316" s="18"/>
      <c r="P1316" s="18"/>
      <c r="Q1316" s="13"/>
      <c r="R1316" s="13"/>
      <c r="S1316" s="13"/>
      <c r="T1316" s="13"/>
      <c r="U1316" s="13"/>
      <c r="V1316" s="13"/>
      <c r="AA1316" s="13"/>
      <c r="AB1316" s="13"/>
    </row>
    <row r="1317" spans="3:28" ht="13.5">
      <c r="C1317" s="18"/>
      <c r="D1317" s="15"/>
      <c r="E1317" s="15"/>
      <c r="F1317" s="15"/>
      <c r="G1317" s="18"/>
      <c r="H1317" s="18"/>
      <c r="I1317" s="18"/>
      <c r="J1317" s="18"/>
      <c r="K1317" s="18"/>
      <c r="L1317" s="18"/>
      <c r="M1317" s="18"/>
      <c r="N1317" s="18"/>
      <c r="O1317" s="18"/>
      <c r="P1317" s="18"/>
      <c r="Q1317" s="13"/>
      <c r="R1317" s="13"/>
      <c r="S1317" s="13"/>
      <c r="T1317" s="13"/>
      <c r="U1317" s="13"/>
      <c r="V1317" s="13"/>
      <c r="AA1317" s="13"/>
      <c r="AB1317" s="13"/>
    </row>
    <row r="1318" spans="3:28" ht="13.5">
      <c r="C1318" s="18"/>
      <c r="D1318" s="15"/>
      <c r="E1318" s="15"/>
      <c r="F1318" s="15"/>
      <c r="G1318" s="18"/>
      <c r="H1318" s="18"/>
      <c r="I1318" s="18"/>
      <c r="J1318" s="18"/>
      <c r="K1318" s="18"/>
      <c r="L1318" s="18"/>
      <c r="M1318" s="18"/>
      <c r="N1318" s="18"/>
      <c r="O1318" s="18"/>
      <c r="P1318" s="18"/>
      <c r="Q1318" s="13"/>
      <c r="R1318" s="13"/>
      <c r="S1318" s="13"/>
      <c r="T1318" s="13"/>
      <c r="U1318" s="13"/>
      <c r="V1318" s="13"/>
      <c r="AA1318" s="13"/>
      <c r="AB1318" s="13"/>
    </row>
    <row r="1319" spans="3:28" ht="13.5">
      <c r="C1319" s="18"/>
      <c r="D1319" s="15"/>
      <c r="E1319" s="15"/>
      <c r="F1319" s="15"/>
      <c r="G1319" s="18"/>
      <c r="H1319" s="18"/>
      <c r="I1319" s="18"/>
      <c r="J1319" s="18"/>
      <c r="K1319" s="18"/>
      <c r="L1319" s="18"/>
      <c r="M1319" s="18"/>
      <c r="N1319" s="18"/>
      <c r="O1319" s="18"/>
      <c r="P1319" s="18"/>
      <c r="Q1319" s="13"/>
      <c r="R1319" s="13"/>
      <c r="S1319" s="13"/>
      <c r="T1319" s="13"/>
      <c r="U1319" s="13"/>
      <c r="V1319" s="13"/>
      <c r="AA1319" s="13"/>
      <c r="AB1319" s="13"/>
    </row>
    <row r="1320" spans="3:28" ht="13.5">
      <c r="C1320" s="18"/>
      <c r="D1320" s="15"/>
      <c r="E1320" s="15"/>
      <c r="F1320" s="15"/>
      <c r="G1320" s="18"/>
      <c r="H1320" s="18"/>
      <c r="I1320" s="18"/>
      <c r="J1320" s="18"/>
      <c r="K1320" s="18"/>
      <c r="L1320" s="18"/>
      <c r="M1320" s="18"/>
      <c r="N1320" s="18"/>
      <c r="O1320" s="18"/>
      <c r="P1320" s="18"/>
      <c r="Q1320" s="13"/>
      <c r="R1320" s="13"/>
      <c r="S1320" s="13"/>
      <c r="T1320" s="13"/>
      <c r="U1320" s="13"/>
      <c r="V1320" s="13"/>
      <c r="AA1320" s="13"/>
      <c r="AB1320" s="13"/>
    </row>
    <row r="1321" spans="3:28" ht="13.5">
      <c r="C1321" s="18"/>
      <c r="D1321" s="15"/>
      <c r="E1321" s="15"/>
      <c r="F1321" s="15"/>
      <c r="G1321" s="18"/>
      <c r="H1321" s="18"/>
      <c r="I1321" s="18"/>
      <c r="J1321" s="18"/>
      <c r="K1321" s="18"/>
      <c r="L1321" s="18"/>
      <c r="M1321" s="18"/>
      <c r="N1321" s="18"/>
      <c r="O1321" s="18"/>
      <c r="P1321" s="18"/>
      <c r="Q1321" s="13"/>
      <c r="R1321" s="13"/>
      <c r="S1321" s="13"/>
      <c r="T1321" s="13"/>
      <c r="U1321" s="13"/>
      <c r="V1321" s="13"/>
      <c r="AA1321" s="13"/>
      <c r="AB1321" s="13"/>
    </row>
    <row r="1322" spans="3:28" ht="13.5">
      <c r="C1322" s="18"/>
      <c r="D1322" s="15"/>
      <c r="E1322" s="15"/>
      <c r="F1322" s="15"/>
      <c r="G1322" s="18"/>
      <c r="H1322" s="18"/>
      <c r="I1322" s="18"/>
      <c r="J1322" s="18"/>
      <c r="K1322" s="18"/>
      <c r="L1322" s="18"/>
      <c r="M1322" s="18"/>
      <c r="N1322" s="18"/>
      <c r="O1322" s="18"/>
      <c r="P1322" s="18"/>
      <c r="Q1322" s="13"/>
      <c r="R1322" s="13"/>
      <c r="S1322" s="13"/>
      <c r="T1322" s="13"/>
      <c r="U1322" s="13"/>
      <c r="V1322" s="13"/>
      <c r="AA1322" s="13"/>
      <c r="AB1322" s="13"/>
    </row>
    <row r="1323" spans="3:28" ht="13.5">
      <c r="C1323" s="18"/>
      <c r="D1323" s="15"/>
      <c r="E1323" s="15"/>
      <c r="F1323" s="15"/>
      <c r="G1323" s="18"/>
      <c r="H1323" s="18"/>
      <c r="I1323" s="18"/>
      <c r="J1323" s="18"/>
      <c r="K1323" s="18"/>
      <c r="L1323" s="18"/>
      <c r="M1323" s="18"/>
      <c r="N1323" s="18"/>
      <c r="O1323" s="18"/>
      <c r="P1323" s="18"/>
      <c r="Q1323" s="13"/>
      <c r="R1323" s="13"/>
      <c r="S1323" s="13"/>
      <c r="T1323" s="13"/>
      <c r="U1323" s="13"/>
      <c r="V1323" s="13"/>
      <c r="AA1323" s="13"/>
      <c r="AB1323" s="13"/>
    </row>
    <row r="1324" spans="3:28" ht="13.5">
      <c r="C1324" s="18"/>
      <c r="D1324" s="15"/>
      <c r="E1324" s="15"/>
      <c r="F1324" s="15"/>
      <c r="G1324" s="18"/>
      <c r="H1324" s="18"/>
      <c r="I1324" s="18"/>
      <c r="J1324" s="18"/>
      <c r="K1324" s="18"/>
      <c r="L1324" s="18"/>
      <c r="M1324" s="18"/>
      <c r="N1324" s="18"/>
      <c r="O1324" s="18"/>
      <c r="P1324" s="18"/>
      <c r="Q1324" s="13"/>
      <c r="R1324" s="13"/>
      <c r="S1324" s="13"/>
      <c r="T1324" s="13"/>
      <c r="U1324" s="13"/>
      <c r="V1324" s="13"/>
      <c r="AA1324" s="13"/>
      <c r="AB1324" s="13"/>
    </row>
    <row r="1325" spans="3:28" ht="13.5">
      <c r="C1325" s="18"/>
      <c r="D1325" s="15"/>
      <c r="E1325" s="15"/>
      <c r="F1325" s="15"/>
      <c r="G1325" s="18"/>
      <c r="H1325" s="18"/>
      <c r="I1325" s="18"/>
      <c r="J1325" s="18"/>
      <c r="K1325" s="18"/>
      <c r="L1325" s="18"/>
      <c r="M1325" s="18"/>
      <c r="N1325" s="18"/>
      <c r="O1325" s="18"/>
      <c r="P1325" s="18"/>
      <c r="Q1325" s="13"/>
      <c r="R1325" s="13"/>
      <c r="S1325" s="13"/>
      <c r="T1325" s="13"/>
      <c r="U1325" s="13"/>
      <c r="V1325" s="13"/>
      <c r="AA1325" s="13"/>
      <c r="AB1325" s="13"/>
    </row>
    <row r="1326" spans="3:28" ht="13.5">
      <c r="C1326" s="18"/>
      <c r="D1326" s="15"/>
      <c r="E1326" s="15"/>
      <c r="F1326" s="15"/>
      <c r="G1326" s="18"/>
      <c r="H1326" s="18"/>
      <c r="I1326" s="18"/>
      <c r="J1326" s="18"/>
      <c r="K1326" s="18"/>
      <c r="L1326" s="18"/>
      <c r="M1326" s="18"/>
      <c r="N1326" s="18"/>
      <c r="O1326" s="18"/>
      <c r="P1326" s="18"/>
      <c r="Q1326" s="13"/>
      <c r="R1326" s="13"/>
      <c r="S1326" s="13"/>
      <c r="T1326" s="13"/>
      <c r="U1326" s="13"/>
      <c r="V1326" s="13"/>
      <c r="AA1326" s="13"/>
      <c r="AB1326" s="13"/>
    </row>
    <row r="1327" spans="3:28" ht="13.5">
      <c r="C1327" s="18"/>
      <c r="D1327" s="15"/>
      <c r="E1327" s="15"/>
      <c r="F1327" s="15"/>
      <c r="G1327" s="18"/>
      <c r="H1327" s="18"/>
      <c r="I1327" s="18"/>
      <c r="J1327" s="18"/>
      <c r="K1327" s="18"/>
      <c r="L1327" s="18"/>
      <c r="M1327" s="18"/>
      <c r="N1327" s="18"/>
      <c r="O1327" s="18"/>
      <c r="P1327" s="18"/>
      <c r="Q1327" s="13"/>
      <c r="R1327" s="13"/>
      <c r="S1327" s="13"/>
      <c r="T1327" s="13"/>
      <c r="U1327" s="13"/>
      <c r="V1327" s="13"/>
      <c r="AA1327" s="13"/>
      <c r="AB1327" s="13"/>
    </row>
    <row r="1328" spans="3:28" ht="13.5">
      <c r="C1328" s="18"/>
      <c r="D1328" s="15"/>
      <c r="E1328" s="15"/>
      <c r="F1328" s="15"/>
      <c r="G1328" s="18"/>
      <c r="H1328" s="18"/>
      <c r="I1328" s="18"/>
      <c r="J1328" s="18"/>
      <c r="K1328" s="18"/>
      <c r="L1328" s="18"/>
      <c r="M1328" s="18"/>
      <c r="N1328" s="18"/>
      <c r="O1328" s="18"/>
      <c r="P1328" s="18"/>
      <c r="Q1328" s="13"/>
      <c r="R1328" s="13"/>
      <c r="S1328" s="13"/>
      <c r="T1328" s="13"/>
      <c r="U1328" s="13"/>
      <c r="V1328" s="13"/>
      <c r="AA1328" s="13"/>
      <c r="AB1328" s="13"/>
    </row>
    <row r="1329" spans="3:28" ht="13.5">
      <c r="C1329" s="18"/>
      <c r="D1329" s="15"/>
      <c r="E1329" s="15"/>
      <c r="F1329" s="15"/>
      <c r="G1329" s="18"/>
      <c r="H1329" s="18"/>
      <c r="I1329" s="18"/>
      <c r="J1329" s="18"/>
      <c r="K1329" s="18"/>
      <c r="L1329" s="18"/>
      <c r="M1329" s="18"/>
      <c r="N1329" s="18"/>
      <c r="O1329" s="18"/>
      <c r="P1329" s="18"/>
      <c r="Q1329" s="13"/>
      <c r="R1329" s="13"/>
      <c r="S1329" s="13"/>
      <c r="T1329" s="13"/>
      <c r="U1329" s="13"/>
      <c r="V1329" s="13"/>
      <c r="AA1329" s="13"/>
      <c r="AB1329" s="13"/>
    </row>
    <row r="1330" spans="3:28" ht="13.5">
      <c r="C1330" s="18"/>
      <c r="D1330" s="15"/>
      <c r="E1330" s="15"/>
      <c r="F1330" s="15"/>
      <c r="G1330" s="18"/>
      <c r="H1330" s="18"/>
      <c r="I1330" s="18"/>
      <c r="J1330" s="18"/>
      <c r="K1330" s="18"/>
      <c r="L1330" s="18"/>
      <c r="M1330" s="18"/>
      <c r="N1330" s="18"/>
      <c r="O1330" s="18"/>
      <c r="P1330" s="18"/>
      <c r="Q1330" s="13"/>
      <c r="R1330" s="13"/>
      <c r="S1330" s="13"/>
      <c r="T1330" s="13"/>
      <c r="U1330" s="13"/>
      <c r="V1330" s="13"/>
      <c r="AA1330" s="13"/>
      <c r="AB1330" s="13"/>
    </row>
    <row r="1331" spans="3:28" ht="13.5">
      <c r="C1331" s="18"/>
      <c r="D1331" s="15"/>
      <c r="E1331" s="15"/>
      <c r="F1331" s="15"/>
      <c r="G1331" s="18"/>
      <c r="H1331" s="18"/>
      <c r="I1331" s="18"/>
      <c r="J1331" s="18"/>
      <c r="K1331" s="18"/>
      <c r="L1331" s="18"/>
      <c r="M1331" s="18"/>
      <c r="N1331" s="18"/>
      <c r="O1331" s="18"/>
      <c r="P1331" s="18"/>
      <c r="Q1331" s="13"/>
      <c r="R1331" s="13"/>
      <c r="S1331" s="13"/>
      <c r="T1331" s="13"/>
      <c r="U1331" s="13"/>
      <c r="V1331" s="13"/>
      <c r="AA1331" s="13"/>
      <c r="AB1331" s="13"/>
    </row>
    <row r="1332" spans="3:28" ht="13.5">
      <c r="C1332" s="18"/>
      <c r="D1332" s="15"/>
      <c r="E1332" s="15"/>
      <c r="F1332" s="15"/>
      <c r="G1332" s="18"/>
      <c r="H1332" s="18"/>
      <c r="I1332" s="18"/>
      <c r="J1332" s="18"/>
      <c r="K1332" s="18"/>
      <c r="L1332" s="18"/>
      <c r="M1332" s="18"/>
      <c r="N1332" s="18"/>
      <c r="O1332" s="18"/>
      <c r="P1332" s="18"/>
      <c r="Q1332" s="13"/>
      <c r="R1332" s="13"/>
      <c r="S1332" s="13"/>
      <c r="T1332" s="13"/>
      <c r="U1332" s="13"/>
      <c r="V1332" s="13"/>
      <c r="AA1332" s="13"/>
      <c r="AB1332" s="13"/>
    </row>
    <row r="1333" spans="3:28" ht="13.5">
      <c r="C1333" s="18"/>
      <c r="D1333" s="15"/>
      <c r="E1333" s="15"/>
      <c r="F1333" s="15"/>
      <c r="G1333" s="18"/>
      <c r="H1333" s="18"/>
      <c r="I1333" s="18"/>
      <c r="J1333" s="18"/>
      <c r="K1333" s="18"/>
      <c r="L1333" s="18"/>
      <c r="M1333" s="18"/>
      <c r="N1333" s="18"/>
      <c r="O1333" s="18"/>
      <c r="P1333" s="18"/>
      <c r="Q1333" s="13"/>
      <c r="R1333" s="13"/>
      <c r="S1333" s="13"/>
      <c r="T1333" s="13"/>
      <c r="U1333" s="13"/>
      <c r="V1333" s="13"/>
      <c r="AA1333" s="13"/>
      <c r="AB1333" s="13"/>
    </row>
    <row r="1334" spans="3:28" ht="13.5">
      <c r="C1334" s="18"/>
      <c r="D1334" s="15"/>
      <c r="E1334" s="15"/>
      <c r="F1334" s="15"/>
      <c r="G1334" s="18"/>
      <c r="H1334" s="18"/>
      <c r="I1334" s="18"/>
      <c r="J1334" s="18"/>
      <c r="K1334" s="18"/>
      <c r="L1334" s="18"/>
      <c r="M1334" s="18"/>
      <c r="N1334" s="18"/>
      <c r="O1334" s="18"/>
      <c r="P1334" s="18"/>
      <c r="Q1334" s="13"/>
      <c r="R1334" s="13"/>
      <c r="S1334" s="13"/>
      <c r="T1334" s="13"/>
      <c r="U1334" s="13"/>
      <c r="V1334" s="13"/>
      <c r="AA1334" s="13"/>
      <c r="AB1334" s="13"/>
    </row>
    <row r="1335" spans="3:28" ht="13.5">
      <c r="C1335" s="18"/>
      <c r="D1335" s="15"/>
      <c r="E1335" s="15"/>
      <c r="F1335" s="15"/>
      <c r="G1335" s="18"/>
      <c r="H1335" s="18"/>
      <c r="I1335" s="18"/>
      <c r="J1335" s="18"/>
      <c r="K1335" s="18"/>
      <c r="L1335" s="18"/>
      <c r="M1335" s="18"/>
      <c r="N1335" s="18"/>
      <c r="O1335" s="18"/>
      <c r="P1335" s="18"/>
      <c r="Q1335" s="13"/>
      <c r="R1335" s="13"/>
      <c r="S1335" s="13"/>
      <c r="T1335" s="13"/>
      <c r="U1335" s="13"/>
      <c r="V1335" s="13"/>
      <c r="AA1335" s="13"/>
      <c r="AB1335" s="13"/>
    </row>
    <row r="1336" spans="3:28" ht="13.5">
      <c r="C1336" s="18"/>
      <c r="D1336" s="15"/>
      <c r="E1336" s="15"/>
      <c r="F1336" s="15"/>
      <c r="G1336" s="18"/>
      <c r="H1336" s="18"/>
      <c r="I1336" s="18"/>
      <c r="J1336" s="18"/>
      <c r="K1336" s="18"/>
      <c r="L1336" s="18"/>
      <c r="M1336" s="18"/>
      <c r="N1336" s="18"/>
      <c r="O1336" s="18"/>
      <c r="P1336" s="18"/>
      <c r="Q1336" s="13"/>
      <c r="R1336" s="13"/>
      <c r="S1336" s="13"/>
      <c r="T1336" s="13"/>
      <c r="U1336" s="13"/>
      <c r="V1336" s="13"/>
      <c r="AA1336" s="13"/>
      <c r="AB1336" s="13"/>
    </row>
    <row r="1337" spans="3:28" ht="13.5">
      <c r="C1337" s="18"/>
      <c r="D1337" s="15"/>
      <c r="E1337" s="15"/>
      <c r="F1337" s="15"/>
      <c r="G1337" s="18"/>
      <c r="H1337" s="18"/>
      <c r="I1337" s="18"/>
      <c r="J1337" s="18"/>
      <c r="K1337" s="18"/>
      <c r="L1337" s="18"/>
      <c r="M1337" s="18"/>
      <c r="N1337" s="18"/>
      <c r="O1337" s="18"/>
      <c r="P1337" s="18"/>
      <c r="Q1337" s="13"/>
      <c r="R1337" s="13"/>
      <c r="S1337" s="13"/>
      <c r="T1337" s="13"/>
      <c r="U1337" s="13"/>
      <c r="V1337" s="13"/>
      <c r="AA1337" s="13"/>
      <c r="AB1337" s="13"/>
    </row>
    <row r="1338" spans="3:28" ht="13.5">
      <c r="C1338" s="18"/>
      <c r="D1338" s="15"/>
      <c r="E1338" s="15"/>
      <c r="F1338" s="15"/>
      <c r="G1338" s="18"/>
      <c r="H1338" s="18"/>
      <c r="I1338" s="18"/>
      <c r="J1338" s="18"/>
      <c r="K1338" s="18"/>
      <c r="L1338" s="18"/>
      <c r="M1338" s="18"/>
      <c r="N1338" s="18"/>
      <c r="O1338" s="18"/>
      <c r="P1338" s="18"/>
      <c r="Q1338" s="13"/>
      <c r="R1338" s="13"/>
      <c r="S1338" s="13"/>
      <c r="T1338" s="13"/>
      <c r="U1338" s="13"/>
      <c r="V1338" s="13"/>
      <c r="AA1338" s="13"/>
      <c r="AB1338" s="13"/>
    </row>
    <row r="1339" spans="3:28" ht="13.5">
      <c r="C1339" s="18"/>
      <c r="D1339" s="15"/>
      <c r="E1339" s="15"/>
      <c r="F1339" s="15"/>
      <c r="G1339" s="18"/>
      <c r="H1339" s="18"/>
      <c r="I1339" s="18"/>
      <c r="J1339" s="18"/>
      <c r="K1339" s="18"/>
      <c r="L1339" s="18"/>
      <c r="M1339" s="18"/>
      <c r="N1339" s="18"/>
      <c r="O1339" s="18"/>
      <c r="P1339" s="18"/>
      <c r="Q1339" s="13"/>
      <c r="R1339" s="13"/>
      <c r="S1339" s="13"/>
      <c r="T1339" s="13"/>
      <c r="U1339" s="13"/>
      <c r="V1339" s="13"/>
      <c r="AA1339" s="13"/>
      <c r="AB1339" s="13"/>
    </row>
    <row r="1340" spans="3:28" ht="13.5">
      <c r="C1340" s="18"/>
      <c r="D1340" s="15"/>
      <c r="E1340" s="15"/>
      <c r="F1340" s="15"/>
      <c r="G1340" s="18"/>
      <c r="H1340" s="18"/>
      <c r="I1340" s="18"/>
      <c r="J1340" s="18"/>
      <c r="K1340" s="18"/>
      <c r="L1340" s="18"/>
      <c r="M1340" s="18"/>
      <c r="N1340" s="18"/>
      <c r="O1340" s="18"/>
      <c r="P1340" s="18"/>
      <c r="Q1340" s="13"/>
      <c r="R1340" s="13"/>
      <c r="S1340" s="13"/>
      <c r="T1340" s="13"/>
      <c r="U1340" s="13"/>
      <c r="V1340" s="13"/>
      <c r="AA1340" s="13"/>
      <c r="AB1340" s="13"/>
    </row>
    <row r="1341" spans="3:28" ht="13.5">
      <c r="C1341" s="18"/>
      <c r="D1341" s="15"/>
      <c r="E1341" s="15"/>
      <c r="F1341" s="15"/>
      <c r="G1341" s="18"/>
      <c r="H1341" s="18"/>
      <c r="I1341" s="18"/>
      <c r="J1341" s="18"/>
      <c r="K1341" s="18"/>
      <c r="L1341" s="18"/>
      <c r="M1341" s="18"/>
      <c r="N1341" s="18"/>
      <c r="O1341" s="18"/>
      <c r="P1341" s="18"/>
      <c r="Q1341" s="13"/>
      <c r="R1341" s="13"/>
      <c r="S1341" s="13"/>
      <c r="T1341" s="13"/>
      <c r="U1341" s="13"/>
      <c r="V1341" s="13"/>
      <c r="AA1341" s="13"/>
      <c r="AB1341" s="13"/>
    </row>
    <row r="1342" spans="3:28" ht="13.5">
      <c r="C1342" s="18"/>
      <c r="D1342" s="15"/>
      <c r="E1342" s="15"/>
      <c r="F1342" s="15"/>
      <c r="G1342" s="18"/>
      <c r="H1342" s="18"/>
      <c r="I1342" s="18"/>
      <c r="J1342" s="18"/>
      <c r="K1342" s="18"/>
      <c r="L1342" s="18"/>
      <c r="M1342" s="18"/>
      <c r="N1342" s="18"/>
      <c r="O1342" s="18"/>
      <c r="P1342" s="18"/>
      <c r="Q1342" s="13"/>
      <c r="R1342" s="13"/>
      <c r="S1342" s="13"/>
      <c r="T1342" s="13"/>
      <c r="U1342" s="13"/>
      <c r="V1342" s="13"/>
      <c r="AA1342" s="13"/>
      <c r="AB1342" s="13"/>
    </row>
    <row r="1343" spans="3:28" ht="13.5">
      <c r="C1343" s="18"/>
      <c r="D1343" s="15"/>
      <c r="E1343" s="15"/>
      <c r="F1343" s="15"/>
      <c r="G1343" s="18"/>
      <c r="H1343" s="18"/>
      <c r="I1343" s="18"/>
      <c r="J1343" s="18"/>
      <c r="K1343" s="18"/>
      <c r="L1343" s="18"/>
      <c r="M1343" s="18"/>
      <c r="N1343" s="18"/>
      <c r="O1343" s="18"/>
      <c r="P1343" s="18"/>
      <c r="Q1343" s="13"/>
      <c r="R1343" s="13"/>
      <c r="S1343" s="13"/>
      <c r="T1343" s="13"/>
      <c r="U1343" s="13"/>
      <c r="V1343" s="13"/>
      <c r="AA1343" s="13"/>
      <c r="AB1343" s="13"/>
    </row>
    <row r="1344" spans="3:28" ht="13.5">
      <c r="C1344" s="18"/>
      <c r="D1344" s="15"/>
      <c r="E1344" s="15"/>
      <c r="F1344" s="15"/>
      <c r="G1344" s="18"/>
      <c r="H1344" s="18"/>
      <c r="I1344" s="18"/>
      <c r="J1344" s="18"/>
      <c r="K1344" s="18"/>
      <c r="L1344" s="18"/>
      <c r="M1344" s="18"/>
      <c r="N1344" s="18"/>
      <c r="O1344" s="18"/>
      <c r="P1344" s="18"/>
      <c r="Q1344" s="13"/>
      <c r="R1344" s="13"/>
      <c r="S1344" s="13"/>
      <c r="T1344" s="13"/>
      <c r="U1344" s="13"/>
      <c r="V1344" s="13"/>
      <c r="AA1344" s="13"/>
      <c r="AB1344" s="13"/>
    </row>
    <row r="1345" spans="3:28" ht="13.5">
      <c r="C1345" s="18"/>
      <c r="D1345" s="15"/>
      <c r="E1345" s="15"/>
      <c r="F1345" s="15"/>
      <c r="G1345" s="18"/>
      <c r="H1345" s="18"/>
      <c r="I1345" s="18"/>
      <c r="J1345" s="18"/>
      <c r="K1345" s="18"/>
      <c r="L1345" s="18"/>
      <c r="M1345" s="18"/>
      <c r="N1345" s="18"/>
      <c r="O1345" s="18"/>
      <c r="P1345" s="18"/>
      <c r="Q1345" s="13"/>
      <c r="R1345" s="13"/>
      <c r="S1345" s="13"/>
      <c r="T1345" s="13"/>
      <c r="U1345" s="13"/>
      <c r="V1345" s="13"/>
      <c r="AA1345" s="13"/>
      <c r="AB1345" s="13"/>
    </row>
    <row r="1346" spans="3:28" ht="13.5">
      <c r="C1346" s="18"/>
      <c r="D1346" s="15"/>
      <c r="E1346" s="15"/>
      <c r="F1346" s="15"/>
      <c r="G1346" s="18"/>
      <c r="H1346" s="18"/>
      <c r="I1346" s="18"/>
      <c r="J1346" s="18"/>
      <c r="K1346" s="18"/>
      <c r="L1346" s="18"/>
      <c r="M1346" s="18"/>
      <c r="N1346" s="18"/>
      <c r="O1346" s="18"/>
      <c r="P1346" s="18"/>
      <c r="Q1346" s="13"/>
      <c r="R1346" s="13"/>
      <c r="S1346" s="13"/>
      <c r="T1346" s="13"/>
      <c r="U1346" s="13"/>
      <c r="V1346" s="13"/>
      <c r="AA1346" s="13"/>
      <c r="AB1346" s="13"/>
    </row>
    <row r="1347" spans="3:28" ht="13.5">
      <c r="C1347" s="18"/>
      <c r="D1347" s="15"/>
      <c r="E1347" s="15"/>
      <c r="F1347" s="15"/>
      <c r="G1347" s="18"/>
      <c r="H1347" s="18"/>
      <c r="I1347" s="18"/>
      <c r="J1347" s="18"/>
      <c r="K1347" s="18"/>
      <c r="L1347" s="18"/>
      <c r="M1347" s="18"/>
      <c r="N1347" s="18"/>
      <c r="O1347" s="18"/>
      <c r="P1347" s="18"/>
      <c r="Q1347" s="13"/>
      <c r="R1347" s="13"/>
      <c r="S1347" s="13"/>
      <c r="T1347" s="13"/>
      <c r="U1347" s="13"/>
      <c r="V1347" s="13"/>
      <c r="AA1347" s="13"/>
      <c r="AB1347" s="13"/>
    </row>
    <row r="1348" spans="3:28" ht="13.5">
      <c r="C1348" s="18"/>
      <c r="D1348" s="15"/>
      <c r="E1348" s="15"/>
      <c r="F1348" s="15"/>
      <c r="G1348" s="18"/>
      <c r="H1348" s="18"/>
      <c r="I1348" s="18"/>
      <c r="J1348" s="18"/>
      <c r="K1348" s="18"/>
      <c r="L1348" s="18"/>
      <c r="M1348" s="18"/>
      <c r="N1348" s="18"/>
      <c r="O1348" s="18"/>
      <c r="P1348" s="18"/>
      <c r="Q1348" s="13"/>
      <c r="R1348" s="13"/>
      <c r="S1348" s="13"/>
      <c r="T1348" s="13"/>
      <c r="U1348" s="13"/>
      <c r="V1348" s="13"/>
      <c r="AA1348" s="13"/>
      <c r="AB1348" s="13"/>
    </row>
    <row r="1349" spans="3:28" ht="13.5">
      <c r="C1349" s="18"/>
      <c r="D1349" s="15"/>
      <c r="E1349" s="15"/>
      <c r="F1349" s="15"/>
      <c r="G1349" s="18"/>
      <c r="H1349" s="18"/>
      <c r="I1349" s="18"/>
      <c r="J1349" s="18"/>
      <c r="K1349" s="18"/>
      <c r="L1349" s="18"/>
      <c r="M1349" s="18"/>
      <c r="N1349" s="18"/>
      <c r="O1349" s="18"/>
      <c r="P1349" s="18"/>
      <c r="Q1349" s="13"/>
      <c r="R1349" s="13"/>
      <c r="S1349" s="13"/>
      <c r="T1349" s="13"/>
      <c r="U1349" s="13"/>
      <c r="V1349" s="13"/>
      <c r="AA1349" s="13"/>
      <c r="AB1349" s="13"/>
    </row>
    <row r="1350" spans="3:28" ht="13.5">
      <c r="C1350" s="18"/>
      <c r="D1350" s="15"/>
      <c r="E1350" s="15"/>
      <c r="F1350" s="15"/>
      <c r="G1350" s="18"/>
      <c r="H1350" s="18"/>
      <c r="I1350" s="18"/>
      <c r="J1350" s="18"/>
      <c r="K1350" s="18"/>
      <c r="L1350" s="18"/>
      <c r="M1350" s="18"/>
      <c r="N1350" s="18"/>
      <c r="O1350" s="18"/>
      <c r="P1350" s="18"/>
      <c r="Q1350" s="13"/>
      <c r="R1350" s="13"/>
      <c r="S1350" s="13"/>
      <c r="T1350" s="13"/>
      <c r="U1350" s="13"/>
      <c r="V1350" s="13"/>
      <c r="AA1350" s="13"/>
      <c r="AB1350" s="13"/>
    </row>
    <row r="1351" spans="3:28" ht="13.5">
      <c r="C1351" s="18"/>
      <c r="D1351" s="15"/>
      <c r="E1351" s="15"/>
      <c r="F1351" s="15"/>
      <c r="G1351" s="18"/>
      <c r="H1351" s="18"/>
      <c r="I1351" s="18"/>
      <c r="J1351" s="18"/>
      <c r="K1351" s="18"/>
      <c r="L1351" s="18"/>
      <c r="M1351" s="18"/>
      <c r="N1351" s="18"/>
      <c r="O1351" s="18"/>
      <c r="P1351" s="18"/>
      <c r="Q1351" s="13"/>
      <c r="R1351" s="13"/>
      <c r="S1351" s="13"/>
      <c r="T1351" s="13"/>
      <c r="U1351" s="13"/>
      <c r="V1351" s="13"/>
      <c r="AA1351" s="13"/>
      <c r="AB1351" s="13"/>
    </row>
    <row r="1352" spans="3:28" ht="13.5">
      <c r="C1352" s="18"/>
      <c r="D1352" s="15"/>
      <c r="E1352" s="15"/>
      <c r="F1352" s="15"/>
      <c r="G1352" s="18"/>
      <c r="H1352" s="18"/>
      <c r="I1352" s="18"/>
      <c r="J1352" s="18"/>
      <c r="K1352" s="18"/>
      <c r="L1352" s="18"/>
      <c r="M1352" s="18"/>
      <c r="N1352" s="18"/>
      <c r="O1352" s="18"/>
      <c r="P1352" s="18"/>
      <c r="Q1352" s="13"/>
      <c r="R1352" s="13"/>
      <c r="S1352" s="13"/>
      <c r="T1352" s="13"/>
      <c r="U1352" s="13"/>
      <c r="V1352" s="13"/>
      <c r="AA1352" s="13"/>
      <c r="AB1352" s="13"/>
    </row>
    <row r="1353" spans="3:28" ht="13.5">
      <c r="C1353" s="18"/>
      <c r="D1353" s="15"/>
      <c r="E1353" s="15"/>
      <c r="F1353" s="15"/>
      <c r="G1353" s="18"/>
      <c r="H1353" s="18"/>
      <c r="I1353" s="18"/>
      <c r="J1353" s="18"/>
      <c r="K1353" s="18"/>
      <c r="L1353" s="18"/>
      <c r="M1353" s="18"/>
      <c r="N1353" s="18"/>
      <c r="O1353" s="18"/>
      <c r="P1353" s="18"/>
      <c r="Q1353" s="13"/>
      <c r="R1353" s="13"/>
      <c r="S1353" s="13"/>
      <c r="T1353" s="13"/>
      <c r="U1353" s="13"/>
      <c r="V1353" s="13"/>
      <c r="AA1353" s="13"/>
      <c r="AB1353" s="13"/>
    </row>
    <row r="1354" spans="3:28" ht="13.5">
      <c r="C1354" s="18"/>
      <c r="D1354" s="15"/>
      <c r="E1354" s="15"/>
      <c r="F1354" s="15"/>
      <c r="G1354" s="18"/>
      <c r="H1354" s="18"/>
      <c r="I1354" s="18"/>
      <c r="J1354" s="18"/>
      <c r="K1354" s="18"/>
      <c r="L1354" s="18"/>
      <c r="M1354" s="18"/>
      <c r="N1354" s="18"/>
      <c r="O1354" s="18"/>
      <c r="P1354" s="18"/>
      <c r="Q1354" s="13"/>
      <c r="R1354" s="13"/>
      <c r="S1354" s="13"/>
      <c r="T1354" s="13"/>
      <c r="U1354" s="13"/>
      <c r="V1354" s="13"/>
      <c r="AA1354" s="13"/>
      <c r="AB1354" s="13"/>
    </row>
    <row r="1355" spans="3:28" ht="13.5">
      <c r="C1355" s="18"/>
      <c r="D1355" s="15"/>
      <c r="E1355" s="15"/>
      <c r="F1355" s="15"/>
      <c r="G1355" s="18"/>
      <c r="H1355" s="18"/>
      <c r="I1355" s="18"/>
      <c r="J1355" s="18"/>
      <c r="K1355" s="18"/>
      <c r="L1355" s="18"/>
      <c r="M1355" s="18"/>
      <c r="N1355" s="18"/>
      <c r="O1355" s="18"/>
      <c r="P1355" s="18"/>
      <c r="Q1355" s="13"/>
      <c r="R1355" s="13"/>
      <c r="S1355" s="13"/>
      <c r="T1355" s="13"/>
      <c r="U1355" s="13"/>
      <c r="V1355" s="13"/>
      <c r="AA1355" s="13"/>
      <c r="AB1355" s="13"/>
    </row>
    <row r="1356" spans="3:28" ht="13.5">
      <c r="C1356" s="18"/>
      <c r="D1356" s="15"/>
      <c r="E1356" s="15"/>
      <c r="F1356" s="15"/>
      <c r="G1356" s="18"/>
      <c r="H1356" s="18"/>
      <c r="I1356" s="18"/>
      <c r="J1356" s="18"/>
      <c r="K1356" s="18"/>
      <c r="L1356" s="18"/>
      <c r="M1356" s="18"/>
      <c r="N1356" s="18"/>
      <c r="O1356" s="18"/>
      <c r="P1356" s="18"/>
      <c r="Q1356" s="13"/>
      <c r="R1356" s="13"/>
      <c r="S1356" s="13"/>
      <c r="T1356" s="13"/>
      <c r="U1356" s="13"/>
      <c r="V1356" s="13"/>
      <c r="AA1356" s="13"/>
      <c r="AB1356" s="13"/>
    </row>
    <row r="1357" spans="3:28" ht="13.5">
      <c r="C1357" s="18"/>
      <c r="D1357" s="15"/>
      <c r="E1357" s="15"/>
      <c r="F1357" s="15"/>
      <c r="G1357" s="18"/>
      <c r="H1357" s="18"/>
      <c r="I1357" s="18"/>
      <c r="J1357" s="18"/>
      <c r="K1357" s="18"/>
      <c r="L1357" s="18"/>
      <c r="M1357" s="18"/>
      <c r="N1357" s="18"/>
      <c r="O1357" s="18"/>
      <c r="P1357" s="18"/>
      <c r="Q1357" s="13"/>
      <c r="R1357" s="13"/>
      <c r="S1357" s="13"/>
      <c r="T1357" s="13"/>
      <c r="U1357" s="13"/>
      <c r="V1357" s="13"/>
      <c r="AA1357" s="13"/>
      <c r="AB1357" s="13"/>
    </row>
    <row r="1358" spans="3:28" ht="13.5">
      <c r="C1358" s="18"/>
      <c r="D1358" s="15"/>
      <c r="E1358" s="15"/>
      <c r="F1358" s="15"/>
      <c r="G1358" s="18"/>
      <c r="H1358" s="18"/>
      <c r="I1358" s="18"/>
      <c r="J1358" s="18"/>
      <c r="K1358" s="18"/>
      <c r="L1358" s="18"/>
      <c r="M1358" s="18"/>
      <c r="N1358" s="18"/>
      <c r="O1358" s="18"/>
      <c r="P1358" s="18"/>
      <c r="Q1358" s="13"/>
      <c r="R1358" s="13"/>
      <c r="S1358" s="13"/>
      <c r="T1358" s="13"/>
      <c r="U1358" s="13"/>
      <c r="V1358" s="13"/>
      <c r="AA1358" s="13"/>
      <c r="AB1358" s="13"/>
    </row>
    <row r="1359" spans="3:28" ht="13.5">
      <c r="C1359" s="18"/>
      <c r="D1359" s="15"/>
      <c r="E1359" s="15"/>
      <c r="F1359" s="15"/>
      <c r="G1359" s="18"/>
      <c r="H1359" s="18"/>
      <c r="I1359" s="18"/>
      <c r="J1359" s="18"/>
      <c r="K1359" s="18"/>
      <c r="L1359" s="18"/>
      <c r="M1359" s="18"/>
      <c r="N1359" s="18"/>
      <c r="O1359" s="18"/>
      <c r="P1359" s="18"/>
      <c r="Q1359" s="13"/>
      <c r="R1359" s="13"/>
      <c r="S1359" s="13"/>
      <c r="T1359" s="13"/>
      <c r="U1359" s="13"/>
      <c r="V1359" s="13"/>
      <c r="AA1359" s="13"/>
      <c r="AB1359" s="13"/>
    </row>
    <row r="1360" spans="3:28" ht="13.5">
      <c r="C1360" s="18"/>
      <c r="D1360" s="15"/>
      <c r="E1360" s="15"/>
      <c r="F1360" s="15"/>
      <c r="G1360" s="18"/>
      <c r="H1360" s="18"/>
      <c r="I1360" s="18"/>
      <c r="J1360" s="18"/>
      <c r="K1360" s="18"/>
      <c r="L1360" s="18"/>
      <c r="M1360" s="18"/>
      <c r="N1360" s="18"/>
      <c r="O1360" s="18"/>
      <c r="P1360" s="18"/>
      <c r="Q1360" s="13"/>
      <c r="R1360" s="13"/>
      <c r="S1360" s="13"/>
      <c r="T1360" s="13"/>
      <c r="U1360" s="13"/>
      <c r="V1360" s="13"/>
      <c r="AA1360" s="13"/>
      <c r="AB1360" s="13"/>
    </row>
    <row r="1361" spans="3:28" ht="13.5">
      <c r="C1361" s="18"/>
      <c r="D1361" s="15"/>
      <c r="E1361" s="15"/>
      <c r="F1361" s="15"/>
      <c r="G1361" s="18"/>
      <c r="H1361" s="18"/>
      <c r="I1361" s="18"/>
      <c r="J1361" s="18"/>
      <c r="K1361" s="18"/>
      <c r="L1361" s="18"/>
      <c r="M1361" s="18"/>
      <c r="N1361" s="18"/>
      <c r="O1361" s="18"/>
      <c r="P1361" s="18"/>
      <c r="Q1361" s="13"/>
      <c r="R1361" s="13"/>
      <c r="S1361" s="13"/>
      <c r="T1361" s="13"/>
      <c r="U1361" s="13"/>
      <c r="V1361" s="13"/>
      <c r="AA1361" s="13"/>
      <c r="AB1361" s="13"/>
    </row>
    <row r="1362" spans="3:28" ht="13.5">
      <c r="C1362" s="18"/>
      <c r="D1362" s="15"/>
      <c r="E1362" s="15"/>
      <c r="F1362" s="15"/>
      <c r="G1362" s="18"/>
      <c r="H1362" s="18"/>
      <c r="I1362" s="18"/>
      <c r="J1362" s="18"/>
      <c r="K1362" s="18"/>
      <c r="L1362" s="18"/>
      <c r="M1362" s="18"/>
      <c r="N1362" s="18"/>
      <c r="O1362" s="18"/>
      <c r="P1362" s="18"/>
      <c r="Q1362" s="13"/>
      <c r="R1362" s="13"/>
      <c r="S1362" s="13"/>
      <c r="T1362" s="13"/>
      <c r="U1362" s="13"/>
      <c r="V1362" s="13"/>
      <c r="AA1362" s="13"/>
      <c r="AB1362" s="13"/>
    </row>
    <row r="1363" spans="3:28" ht="13.5">
      <c r="C1363" s="18"/>
      <c r="D1363" s="15"/>
      <c r="E1363" s="15"/>
      <c r="F1363" s="15"/>
      <c r="G1363" s="18"/>
      <c r="H1363" s="18"/>
      <c r="I1363" s="18"/>
      <c r="J1363" s="18"/>
      <c r="K1363" s="18"/>
      <c r="L1363" s="18"/>
      <c r="M1363" s="18"/>
      <c r="N1363" s="18"/>
      <c r="O1363" s="18"/>
      <c r="P1363" s="18"/>
      <c r="Q1363" s="13"/>
      <c r="R1363" s="13"/>
      <c r="S1363" s="13"/>
      <c r="T1363" s="13"/>
      <c r="U1363" s="13"/>
      <c r="V1363" s="13"/>
      <c r="AA1363" s="13"/>
      <c r="AB1363" s="13"/>
    </row>
    <row r="1364" spans="3:28" ht="13.5">
      <c r="C1364" s="18"/>
      <c r="D1364" s="15"/>
      <c r="E1364" s="15"/>
      <c r="F1364" s="15"/>
      <c r="G1364" s="18"/>
      <c r="H1364" s="18"/>
      <c r="I1364" s="18"/>
      <c r="J1364" s="18"/>
      <c r="K1364" s="18"/>
      <c r="L1364" s="18"/>
      <c r="M1364" s="18"/>
      <c r="N1364" s="18"/>
      <c r="O1364" s="18"/>
      <c r="P1364" s="18"/>
      <c r="Q1364" s="13"/>
      <c r="R1364" s="13"/>
      <c r="S1364" s="13"/>
      <c r="T1364" s="13"/>
      <c r="U1364" s="13"/>
      <c r="V1364" s="13"/>
      <c r="AA1364" s="13"/>
      <c r="AB1364" s="13"/>
    </row>
    <row r="1365" spans="3:28" ht="13.5">
      <c r="C1365" s="18"/>
      <c r="D1365" s="15"/>
      <c r="E1365" s="15"/>
      <c r="F1365" s="15"/>
      <c r="G1365" s="18"/>
      <c r="H1365" s="18"/>
      <c r="I1365" s="18"/>
      <c r="J1365" s="18"/>
      <c r="K1365" s="18"/>
      <c r="L1365" s="18"/>
      <c r="M1365" s="18"/>
      <c r="N1365" s="18"/>
      <c r="O1365" s="18"/>
      <c r="P1365" s="18"/>
      <c r="Q1365" s="13"/>
      <c r="R1365" s="13"/>
      <c r="S1365" s="13"/>
      <c r="T1365" s="13"/>
      <c r="U1365" s="13"/>
      <c r="V1365" s="13"/>
      <c r="AA1365" s="13"/>
      <c r="AB1365" s="13"/>
    </row>
    <row r="1366" spans="3:28" ht="13.5">
      <c r="C1366" s="18"/>
      <c r="D1366" s="15"/>
      <c r="E1366" s="15"/>
      <c r="F1366" s="15"/>
      <c r="G1366" s="18"/>
      <c r="H1366" s="18"/>
      <c r="I1366" s="18"/>
      <c r="J1366" s="18"/>
      <c r="K1366" s="18"/>
      <c r="L1366" s="18"/>
      <c r="M1366" s="18"/>
      <c r="N1366" s="18"/>
      <c r="O1366" s="18"/>
      <c r="P1366" s="18"/>
      <c r="Q1366" s="13"/>
      <c r="R1366" s="13"/>
      <c r="S1366" s="13"/>
      <c r="T1366" s="13"/>
      <c r="U1366" s="13"/>
      <c r="V1366" s="13"/>
      <c r="AA1366" s="13"/>
      <c r="AB1366" s="13"/>
    </row>
    <row r="1367" spans="3:28" ht="13.5">
      <c r="C1367" s="18"/>
      <c r="D1367" s="15"/>
      <c r="E1367" s="15"/>
      <c r="F1367" s="15"/>
      <c r="G1367" s="18"/>
      <c r="H1367" s="18"/>
      <c r="I1367" s="18"/>
      <c r="J1367" s="18"/>
      <c r="K1367" s="18"/>
      <c r="L1367" s="18"/>
      <c r="M1367" s="18"/>
      <c r="N1367" s="18"/>
      <c r="O1367" s="18"/>
      <c r="P1367" s="18"/>
      <c r="Q1367" s="13"/>
      <c r="R1367" s="13"/>
      <c r="S1367" s="13"/>
      <c r="T1367" s="13"/>
      <c r="U1367" s="13"/>
      <c r="V1367" s="13"/>
      <c r="AA1367" s="13"/>
      <c r="AB1367" s="13"/>
    </row>
    <row r="1368" spans="3:28" ht="13.5">
      <c r="C1368" s="18"/>
      <c r="D1368" s="15"/>
      <c r="E1368" s="15"/>
      <c r="F1368" s="15"/>
      <c r="G1368" s="18"/>
      <c r="H1368" s="18"/>
      <c r="I1368" s="18"/>
      <c r="J1368" s="18"/>
      <c r="K1368" s="18"/>
      <c r="L1368" s="18"/>
      <c r="M1368" s="18"/>
      <c r="N1368" s="18"/>
      <c r="O1368" s="18"/>
      <c r="P1368" s="18"/>
      <c r="Q1368" s="13"/>
      <c r="R1368" s="13"/>
      <c r="S1368" s="13"/>
      <c r="T1368" s="13"/>
      <c r="U1368" s="13"/>
      <c r="V1368" s="13"/>
      <c r="AA1368" s="13"/>
      <c r="AB1368" s="13"/>
    </row>
    <row r="1369" spans="3:28" ht="13.5">
      <c r="C1369" s="18"/>
      <c r="D1369" s="15"/>
      <c r="E1369" s="15"/>
      <c r="F1369" s="15"/>
      <c r="G1369" s="18"/>
      <c r="H1369" s="18"/>
      <c r="I1369" s="18"/>
      <c r="J1369" s="18"/>
      <c r="K1369" s="18"/>
      <c r="L1369" s="18"/>
      <c r="M1369" s="18"/>
      <c r="N1369" s="18"/>
      <c r="O1369" s="18"/>
      <c r="P1369" s="18"/>
      <c r="Q1369" s="13"/>
      <c r="R1369" s="13"/>
      <c r="S1369" s="13"/>
      <c r="T1369" s="13"/>
      <c r="U1369" s="13"/>
      <c r="V1369" s="13"/>
      <c r="AA1369" s="13"/>
      <c r="AB1369" s="13"/>
    </row>
    <row r="1370" spans="3:28" ht="13.5">
      <c r="C1370" s="18"/>
      <c r="D1370" s="15"/>
      <c r="E1370" s="15"/>
      <c r="F1370" s="15"/>
      <c r="G1370" s="18"/>
      <c r="H1370" s="18"/>
      <c r="I1370" s="18"/>
      <c r="J1370" s="18"/>
      <c r="K1370" s="18"/>
      <c r="L1370" s="18"/>
      <c r="M1370" s="18"/>
      <c r="N1370" s="18"/>
      <c r="O1370" s="18"/>
      <c r="P1370" s="18"/>
      <c r="Q1370" s="13"/>
      <c r="R1370" s="13"/>
      <c r="S1370" s="13"/>
      <c r="T1370" s="13"/>
      <c r="U1370" s="13"/>
      <c r="V1370" s="13"/>
      <c r="AA1370" s="13"/>
      <c r="AB1370" s="13"/>
    </row>
    <row r="1371" spans="3:28" ht="13.5">
      <c r="C1371" s="18"/>
      <c r="D1371" s="15"/>
      <c r="E1371" s="15"/>
      <c r="F1371" s="15"/>
      <c r="G1371" s="18"/>
      <c r="H1371" s="18"/>
      <c r="I1371" s="18"/>
      <c r="J1371" s="18"/>
      <c r="K1371" s="18"/>
      <c r="L1371" s="18"/>
      <c r="M1371" s="18"/>
      <c r="N1371" s="18"/>
      <c r="O1371" s="18"/>
      <c r="P1371" s="18"/>
      <c r="Q1371" s="13"/>
      <c r="R1371" s="13"/>
      <c r="S1371" s="13"/>
      <c r="T1371" s="13"/>
      <c r="U1371" s="13"/>
      <c r="V1371" s="13"/>
      <c r="AA1371" s="13"/>
      <c r="AB1371" s="13"/>
    </row>
    <row r="1372" spans="3:28" ht="13.5">
      <c r="C1372" s="18"/>
      <c r="D1372" s="15"/>
      <c r="E1372" s="15"/>
      <c r="F1372" s="15"/>
      <c r="G1372" s="18"/>
      <c r="H1372" s="18"/>
      <c r="I1372" s="18"/>
      <c r="J1372" s="18"/>
      <c r="K1372" s="18"/>
      <c r="L1372" s="18"/>
      <c r="M1372" s="18"/>
      <c r="N1372" s="18"/>
      <c r="O1372" s="18"/>
      <c r="P1372" s="18"/>
      <c r="Q1372" s="13"/>
      <c r="R1372" s="13"/>
      <c r="S1372" s="13"/>
      <c r="T1372" s="13"/>
      <c r="U1372" s="13"/>
      <c r="V1372" s="13"/>
      <c r="AA1372" s="13"/>
      <c r="AB1372" s="13"/>
    </row>
    <row r="1373" spans="3:28" ht="13.5">
      <c r="C1373" s="18"/>
      <c r="D1373" s="15"/>
      <c r="E1373" s="15"/>
      <c r="F1373" s="15"/>
      <c r="G1373" s="18"/>
      <c r="H1373" s="18"/>
      <c r="I1373" s="18"/>
      <c r="J1373" s="18"/>
      <c r="K1373" s="18"/>
      <c r="L1373" s="18"/>
      <c r="M1373" s="18"/>
      <c r="N1373" s="18"/>
      <c r="O1373" s="18"/>
      <c r="P1373" s="18"/>
      <c r="Q1373" s="13"/>
      <c r="R1373" s="13"/>
      <c r="S1373" s="13"/>
      <c r="T1373" s="13"/>
      <c r="U1373" s="13"/>
      <c r="V1373" s="13"/>
      <c r="AA1373" s="13"/>
      <c r="AB1373" s="13"/>
    </row>
    <row r="1374" spans="3:28" ht="13.5">
      <c r="C1374" s="18"/>
      <c r="D1374" s="15"/>
      <c r="E1374" s="15"/>
      <c r="F1374" s="15"/>
      <c r="G1374" s="18"/>
      <c r="H1374" s="18"/>
      <c r="I1374" s="18"/>
      <c r="J1374" s="18"/>
      <c r="K1374" s="18"/>
      <c r="L1374" s="18"/>
      <c r="M1374" s="18"/>
      <c r="N1374" s="18"/>
      <c r="O1374" s="18"/>
      <c r="P1374" s="18"/>
      <c r="Q1374" s="13"/>
      <c r="R1374" s="13"/>
      <c r="S1374" s="13"/>
      <c r="T1374" s="13"/>
      <c r="U1374" s="13"/>
      <c r="V1374" s="13"/>
      <c r="AA1374" s="13"/>
      <c r="AB1374" s="13"/>
    </row>
    <row r="1375" spans="3:28" ht="13.5">
      <c r="C1375" s="18"/>
      <c r="D1375" s="15"/>
      <c r="E1375" s="15"/>
      <c r="F1375" s="15"/>
      <c r="G1375" s="18"/>
      <c r="H1375" s="18"/>
      <c r="I1375" s="18"/>
      <c r="J1375" s="18"/>
      <c r="K1375" s="18"/>
      <c r="L1375" s="18"/>
      <c r="M1375" s="18"/>
      <c r="N1375" s="18"/>
      <c r="O1375" s="18"/>
      <c r="P1375" s="18"/>
      <c r="Q1375" s="13"/>
      <c r="R1375" s="13"/>
      <c r="S1375" s="13"/>
      <c r="T1375" s="13"/>
      <c r="U1375" s="13"/>
      <c r="V1375" s="13"/>
      <c r="AA1375" s="13"/>
      <c r="AB1375" s="13"/>
    </row>
    <row r="1376" spans="3:28" ht="13.5">
      <c r="C1376" s="18"/>
      <c r="D1376" s="15"/>
      <c r="E1376" s="15"/>
      <c r="F1376" s="15"/>
      <c r="G1376" s="18"/>
      <c r="H1376" s="18"/>
      <c r="I1376" s="18"/>
      <c r="J1376" s="18"/>
      <c r="K1376" s="18"/>
      <c r="L1376" s="18"/>
      <c r="M1376" s="18"/>
      <c r="N1376" s="18"/>
      <c r="O1376" s="18"/>
      <c r="P1376" s="18"/>
      <c r="Q1376" s="13"/>
      <c r="R1376" s="13"/>
      <c r="S1376" s="13"/>
      <c r="T1376" s="13"/>
      <c r="U1376" s="13"/>
      <c r="V1376" s="13"/>
      <c r="AA1376" s="13"/>
      <c r="AB1376" s="13"/>
    </row>
    <row r="1377" spans="3:28" ht="13.5">
      <c r="C1377" s="18"/>
      <c r="D1377" s="15"/>
      <c r="E1377" s="15"/>
      <c r="F1377" s="15"/>
      <c r="G1377" s="18"/>
      <c r="H1377" s="18"/>
      <c r="I1377" s="18"/>
      <c r="J1377" s="18"/>
      <c r="K1377" s="18"/>
      <c r="L1377" s="18"/>
      <c r="M1377" s="18"/>
      <c r="N1377" s="18"/>
      <c r="O1377" s="18"/>
      <c r="P1377" s="18"/>
      <c r="Q1377" s="13"/>
      <c r="R1377" s="13"/>
      <c r="S1377" s="13"/>
      <c r="T1377" s="13"/>
      <c r="U1377" s="13"/>
      <c r="V1377" s="13"/>
      <c r="AA1377" s="13"/>
      <c r="AB1377" s="13"/>
    </row>
    <row r="1378" spans="3:28" ht="13.5">
      <c r="C1378" s="18"/>
      <c r="D1378" s="15"/>
      <c r="E1378" s="15"/>
      <c r="F1378" s="15"/>
      <c r="G1378" s="18"/>
      <c r="H1378" s="18"/>
      <c r="I1378" s="18"/>
      <c r="J1378" s="18"/>
      <c r="K1378" s="18"/>
      <c r="L1378" s="18"/>
      <c r="M1378" s="18"/>
      <c r="N1378" s="18"/>
      <c r="O1378" s="18"/>
      <c r="P1378" s="18"/>
      <c r="Q1378" s="13"/>
      <c r="R1378" s="13"/>
      <c r="S1378" s="13"/>
      <c r="T1378" s="13"/>
      <c r="U1378" s="13"/>
      <c r="V1378" s="13"/>
      <c r="AA1378" s="13"/>
      <c r="AB1378" s="13"/>
    </row>
    <row r="1379" spans="3:28" ht="13.5">
      <c r="C1379" s="18"/>
      <c r="D1379" s="15"/>
      <c r="E1379" s="15"/>
      <c r="F1379" s="15"/>
      <c r="G1379" s="18"/>
      <c r="H1379" s="18"/>
      <c r="I1379" s="18"/>
      <c r="J1379" s="18"/>
      <c r="K1379" s="18"/>
      <c r="L1379" s="18"/>
      <c r="M1379" s="18"/>
      <c r="N1379" s="18"/>
      <c r="O1379" s="18"/>
      <c r="P1379" s="18"/>
      <c r="Q1379" s="13"/>
      <c r="R1379" s="13"/>
      <c r="S1379" s="13"/>
      <c r="T1379" s="13"/>
      <c r="U1379" s="13"/>
      <c r="V1379" s="13"/>
      <c r="AA1379" s="13"/>
      <c r="AB1379" s="13"/>
    </row>
    <row r="1380" spans="3:28" ht="13.5">
      <c r="C1380" s="18"/>
      <c r="D1380" s="15"/>
      <c r="E1380" s="15"/>
      <c r="F1380" s="15"/>
      <c r="G1380" s="18"/>
      <c r="H1380" s="18"/>
      <c r="I1380" s="18"/>
      <c r="J1380" s="18"/>
      <c r="K1380" s="18"/>
      <c r="L1380" s="18"/>
      <c r="M1380" s="18"/>
      <c r="N1380" s="18"/>
      <c r="O1380" s="18"/>
      <c r="P1380" s="18"/>
      <c r="Q1380" s="13"/>
      <c r="R1380" s="13"/>
      <c r="S1380" s="13"/>
      <c r="T1380" s="13"/>
      <c r="U1380" s="13"/>
      <c r="V1380" s="13"/>
      <c r="AA1380" s="13"/>
      <c r="AB1380" s="13"/>
    </row>
    <row r="1381" spans="3:28" ht="13.5">
      <c r="C1381" s="18"/>
      <c r="D1381" s="15"/>
      <c r="E1381" s="15"/>
      <c r="F1381" s="15"/>
      <c r="G1381" s="18"/>
      <c r="H1381" s="18"/>
      <c r="I1381" s="18"/>
      <c r="J1381" s="18"/>
      <c r="K1381" s="18"/>
      <c r="L1381" s="18"/>
      <c r="M1381" s="18"/>
      <c r="N1381" s="18"/>
      <c r="O1381" s="18"/>
      <c r="P1381" s="18"/>
      <c r="Q1381" s="13"/>
      <c r="R1381" s="13"/>
      <c r="S1381" s="13"/>
      <c r="T1381" s="13"/>
      <c r="U1381" s="13"/>
      <c r="V1381" s="13"/>
      <c r="AA1381" s="13"/>
      <c r="AB1381" s="13"/>
    </row>
    <row r="1382" spans="3:28" ht="13.5">
      <c r="C1382" s="18"/>
      <c r="D1382" s="15"/>
      <c r="E1382" s="15"/>
      <c r="F1382" s="15"/>
      <c r="G1382" s="18"/>
      <c r="H1382" s="18"/>
      <c r="I1382" s="18"/>
      <c r="J1382" s="18"/>
      <c r="K1382" s="18"/>
      <c r="L1382" s="18"/>
      <c r="M1382" s="18"/>
      <c r="N1382" s="18"/>
      <c r="O1382" s="18"/>
      <c r="P1382" s="18"/>
      <c r="Q1382" s="13"/>
      <c r="R1382" s="13"/>
      <c r="S1382" s="13"/>
      <c r="T1382" s="13"/>
      <c r="U1382" s="13"/>
      <c r="V1382" s="13"/>
      <c r="AA1382" s="13"/>
      <c r="AB1382" s="13"/>
    </row>
    <row r="1383" spans="3:28" ht="13.5">
      <c r="C1383" s="18"/>
      <c r="D1383" s="15"/>
      <c r="E1383" s="15"/>
      <c r="F1383" s="15"/>
      <c r="G1383" s="18"/>
      <c r="H1383" s="18"/>
      <c r="I1383" s="18"/>
      <c r="J1383" s="18"/>
      <c r="K1383" s="18"/>
      <c r="L1383" s="18"/>
      <c r="M1383" s="18"/>
      <c r="N1383" s="18"/>
      <c r="O1383" s="18"/>
      <c r="P1383" s="18"/>
      <c r="Q1383" s="13"/>
      <c r="R1383" s="13"/>
      <c r="S1383" s="13"/>
      <c r="T1383" s="13"/>
      <c r="U1383" s="13"/>
      <c r="V1383" s="13"/>
      <c r="AA1383" s="13"/>
      <c r="AB1383" s="13"/>
    </row>
    <row r="1384" spans="3:28" ht="13.5">
      <c r="C1384" s="18"/>
      <c r="D1384" s="15"/>
      <c r="E1384" s="15"/>
      <c r="F1384" s="15"/>
      <c r="G1384" s="18"/>
      <c r="H1384" s="18"/>
      <c r="I1384" s="18"/>
      <c r="J1384" s="18"/>
      <c r="K1384" s="18"/>
      <c r="L1384" s="18"/>
      <c r="M1384" s="18"/>
      <c r="N1384" s="18"/>
      <c r="O1384" s="18"/>
      <c r="P1384" s="18"/>
      <c r="Q1384" s="13"/>
      <c r="R1384" s="13"/>
      <c r="S1384" s="13"/>
      <c r="T1384" s="13"/>
      <c r="U1384" s="13"/>
      <c r="V1384" s="13"/>
      <c r="AA1384" s="13"/>
      <c r="AB1384" s="13"/>
    </row>
    <row r="1385" spans="3:28" ht="13.5">
      <c r="C1385" s="18"/>
      <c r="D1385" s="15"/>
      <c r="E1385" s="15"/>
      <c r="F1385" s="15"/>
      <c r="G1385" s="18"/>
      <c r="H1385" s="18"/>
      <c r="I1385" s="18"/>
      <c r="J1385" s="18"/>
      <c r="K1385" s="18"/>
      <c r="L1385" s="18"/>
      <c r="M1385" s="18"/>
      <c r="N1385" s="18"/>
      <c r="O1385" s="18"/>
      <c r="P1385" s="18"/>
      <c r="Q1385" s="13"/>
      <c r="R1385" s="13"/>
      <c r="S1385" s="13"/>
      <c r="T1385" s="13"/>
      <c r="U1385" s="13"/>
      <c r="V1385" s="13"/>
      <c r="AA1385" s="13"/>
      <c r="AB1385" s="13"/>
    </row>
    <row r="1386" spans="3:28" ht="13.5">
      <c r="C1386" s="18"/>
      <c r="D1386" s="15"/>
      <c r="E1386" s="15"/>
      <c r="F1386" s="15"/>
      <c r="G1386" s="18"/>
      <c r="H1386" s="18"/>
      <c r="I1386" s="18"/>
      <c r="J1386" s="18"/>
      <c r="K1386" s="18"/>
      <c r="L1386" s="18"/>
      <c r="M1386" s="18"/>
      <c r="N1386" s="18"/>
      <c r="O1386" s="18"/>
      <c r="P1386" s="18"/>
      <c r="Q1386" s="13"/>
      <c r="R1386" s="13"/>
      <c r="S1386" s="13"/>
      <c r="T1386" s="13"/>
      <c r="U1386" s="13"/>
      <c r="V1386" s="13"/>
      <c r="AA1386" s="13"/>
      <c r="AB1386" s="13"/>
    </row>
    <row r="1387" spans="3:28" ht="13.5">
      <c r="C1387" s="18"/>
      <c r="D1387" s="15"/>
      <c r="E1387" s="15"/>
      <c r="F1387" s="15"/>
      <c r="G1387" s="18"/>
      <c r="H1387" s="18"/>
      <c r="I1387" s="18"/>
      <c r="J1387" s="18"/>
      <c r="K1387" s="18"/>
      <c r="L1387" s="18"/>
      <c r="M1387" s="18"/>
      <c r="N1387" s="18"/>
      <c r="O1387" s="18"/>
      <c r="P1387" s="18"/>
      <c r="Q1387" s="13"/>
      <c r="R1387" s="13"/>
      <c r="S1387" s="13"/>
      <c r="T1387" s="13"/>
      <c r="U1387" s="13"/>
      <c r="V1387" s="13"/>
      <c r="AA1387" s="13"/>
      <c r="AB1387" s="13"/>
    </row>
    <row r="1388" spans="3:28" ht="13.5">
      <c r="C1388" s="18"/>
      <c r="D1388" s="15"/>
      <c r="E1388" s="15"/>
      <c r="F1388" s="15"/>
      <c r="G1388" s="18"/>
      <c r="H1388" s="18"/>
      <c r="I1388" s="18"/>
      <c r="J1388" s="18"/>
      <c r="K1388" s="18"/>
      <c r="L1388" s="18"/>
      <c r="M1388" s="18"/>
      <c r="N1388" s="18"/>
      <c r="O1388" s="18"/>
      <c r="P1388" s="18"/>
      <c r="Q1388" s="13"/>
      <c r="R1388" s="13"/>
      <c r="S1388" s="13"/>
      <c r="T1388" s="13"/>
      <c r="U1388" s="13"/>
      <c r="V1388" s="13"/>
      <c r="AA1388" s="13"/>
      <c r="AB1388" s="13"/>
    </row>
    <row r="1389" spans="3:28" ht="13.5">
      <c r="C1389" s="18"/>
      <c r="D1389" s="15"/>
      <c r="E1389" s="15"/>
      <c r="F1389" s="15"/>
      <c r="G1389" s="18"/>
      <c r="H1389" s="18"/>
      <c r="I1389" s="18"/>
      <c r="J1389" s="18"/>
      <c r="K1389" s="18"/>
      <c r="L1389" s="18"/>
      <c r="M1389" s="18"/>
      <c r="N1389" s="18"/>
      <c r="O1389" s="18"/>
      <c r="P1389" s="18"/>
      <c r="Q1389" s="13"/>
      <c r="R1389" s="13"/>
      <c r="S1389" s="13"/>
      <c r="T1389" s="13"/>
      <c r="U1389" s="13"/>
      <c r="V1389" s="13"/>
      <c r="AA1389" s="13"/>
      <c r="AB1389" s="13"/>
    </row>
    <row r="1390" spans="3:28" ht="13.5">
      <c r="C1390" s="18"/>
      <c r="D1390" s="15"/>
      <c r="E1390" s="15"/>
      <c r="F1390" s="15"/>
      <c r="G1390" s="18"/>
      <c r="H1390" s="18"/>
      <c r="I1390" s="18"/>
      <c r="J1390" s="18"/>
      <c r="K1390" s="18"/>
      <c r="L1390" s="18"/>
      <c r="M1390" s="18"/>
      <c r="N1390" s="18"/>
      <c r="O1390" s="18"/>
      <c r="P1390" s="18"/>
      <c r="Q1390" s="13"/>
      <c r="R1390" s="13"/>
      <c r="S1390" s="13"/>
      <c r="T1390" s="13"/>
      <c r="U1390" s="13"/>
      <c r="V1390" s="13"/>
      <c r="AA1390" s="13"/>
      <c r="AB1390" s="13"/>
    </row>
    <row r="1391" spans="3:28" ht="13.5">
      <c r="C1391" s="18"/>
      <c r="D1391" s="15"/>
      <c r="E1391" s="15"/>
      <c r="F1391" s="15"/>
      <c r="G1391" s="18"/>
      <c r="H1391" s="18"/>
      <c r="I1391" s="18"/>
      <c r="J1391" s="18"/>
      <c r="K1391" s="18"/>
      <c r="L1391" s="18"/>
      <c r="M1391" s="18"/>
      <c r="N1391" s="18"/>
      <c r="O1391" s="18"/>
      <c r="P1391" s="18"/>
      <c r="Q1391" s="13"/>
      <c r="R1391" s="13"/>
      <c r="S1391" s="13"/>
      <c r="T1391" s="13"/>
      <c r="U1391" s="13"/>
      <c r="V1391" s="13"/>
      <c r="AA1391" s="13"/>
      <c r="AB1391" s="13"/>
    </row>
    <row r="1392" spans="3:28" ht="13.5">
      <c r="C1392" s="18"/>
      <c r="D1392" s="15"/>
      <c r="E1392" s="15"/>
      <c r="F1392" s="15"/>
      <c r="G1392" s="18"/>
      <c r="H1392" s="18"/>
      <c r="I1392" s="18"/>
      <c r="J1392" s="18"/>
      <c r="K1392" s="18"/>
      <c r="L1392" s="18"/>
      <c r="M1392" s="18"/>
      <c r="N1392" s="18"/>
      <c r="O1392" s="18"/>
      <c r="P1392" s="18"/>
      <c r="Q1392" s="13"/>
      <c r="R1392" s="13"/>
      <c r="S1392" s="13"/>
      <c r="T1392" s="13"/>
      <c r="U1392" s="13"/>
      <c r="V1392" s="13"/>
      <c r="AA1392" s="13"/>
      <c r="AB1392" s="13"/>
    </row>
    <row r="1393" spans="3:28" ht="13.5">
      <c r="C1393" s="18"/>
      <c r="D1393" s="15"/>
      <c r="E1393" s="15"/>
      <c r="F1393" s="15"/>
      <c r="G1393" s="18"/>
      <c r="H1393" s="18"/>
      <c r="I1393" s="18"/>
      <c r="J1393" s="18"/>
      <c r="K1393" s="18"/>
      <c r="L1393" s="18"/>
      <c r="M1393" s="18"/>
      <c r="N1393" s="18"/>
      <c r="O1393" s="18"/>
      <c r="P1393" s="18"/>
      <c r="Q1393" s="13"/>
      <c r="R1393" s="13"/>
      <c r="S1393" s="13"/>
      <c r="T1393" s="13"/>
      <c r="U1393" s="13"/>
      <c r="V1393" s="13"/>
      <c r="AA1393" s="13"/>
      <c r="AB1393" s="13"/>
    </row>
    <row r="1394" spans="3:28" ht="13.5">
      <c r="C1394" s="18"/>
      <c r="D1394" s="15"/>
      <c r="E1394" s="15"/>
      <c r="F1394" s="15"/>
      <c r="G1394" s="18"/>
      <c r="H1394" s="18"/>
      <c r="I1394" s="18"/>
      <c r="J1394" s="18"/>
      <c r="K1394" s="18"/>
      <c r="L1394" s="18"/>
      <c r="M1394" s="18"/>
      <c r="N1394" s="18"/>
      <c r="O1394" s="18"/>
      <c r="P1394" s="18"/>
      <c r="Q1394" s="13"/>
      <c r="R1394" s="13"/>
      <c r="S1394" s="13"/>
      <c r="T1394" s="13"/>
      <c r="U1394" s="13"/>
      <c r="V1394" s="13"/>
      <c r="AA1394" s="13"/>
      <c r="AB1394" s="13"/>
    </row>
    <row r="1395" spans="3:28" ht="13.5">
      <c r="C1395" s="18"/>
      <c r="D1395" s="15"/>
      <c r="E1395" s="15"/>
      <c r="F1395" s="15"/>
      <c r="G1395" s="18"/>
      <c r="H1395" s="18"/>
      <c r="I1395" s="18"/>
      <c r="J1395" s="18"/>
      <c r="K1395" s="18"/>
      <c r="L1395" s="18"/>
      <c r="M1395" s="18"/>
      <c r="N1395" s="18"/>
      <c r="O1395" s="18"/>
      <c r="P1395" s="18"/>
      <c r="Q1395" s="13"/>
      <c r="R1395" s="13"/>
      <c r="S1395" s="13"/>
      <c r="T1395" s="13"/>
      <c r="U1395" s="13"/>
      <c r="V1395" s="13"/>
      <c r="AA1395" s="13"/>
      <c r="AB1395" s="13"/>
    </row>
    <row r="1396" spans="3:28" ht="13.5">
      <c r="C1396" s="18"/>
      <c r="D1396" s="15"/>
      <c r="E1396" s="15"/>
      <c r="F1396" s="15"/>
      <c r="G1396" s="18"/>
      <c r="H1396" s="18"/>
      <c r="I1396" s="18"/>
      <c r="J1396" s="18"/>
      <c r="K1396" s="18"/>
      <c r="L1396" s="18"/>
      <c r="M1396" s="18"/>
      <c r="N1396" s="18"/>
      <c r="O1396" s="18"/>
      <c r="P1396" s="18"/>
      <c r="Q1396" s="13"/>
      <c r="R1396" s="13"/>
      <c r="S1396" s="13"/>
      <c r="T1396" s="13"/>
      <c r="U1396" s="13"/>
      <c r="V1396" s="13"/>
      <c r="AA1396" s="13"/>
      <c r="AB1396" s="13"/>
    </row>
    <row r="1397" spans="3:28" ht="13.5">
      <c r="C1397" s="18"/>
      <c r="D1397" s="15"/>
      <c r="E1397" s="15"/>
      <c r="F1397" s="15"/>
      <c r="G1397" s="18"/>
      <c r="H1397" s="18"/>
      <c r="I1397" s="18"/>
      <c r="J1397" s="18"/>
      <c r="K1397" s="18"/>
      <c r="L1397" s="18"/>
      <c r="M1397" s="18"/>
      <c r="N1397" s="18"/>
      <c r="O1397" s="18"/>
      <c r="P1397" s="18"/>
      <c r="Q1397" s="13"/>
      <c r="R1397" s="13"/>
      <c r="S1397" s="13"/>
      <c r="T1397" s="13"/>
      <c r="U1397" s="13"/>
      <c r="V1397" s="13"/>
      <c r="AA1397" s="13"/>
      <c r="AB1397" s="13"/>
    </row>
    <row r="1398" spans="3:28" ht="13.5">
      <c r="C1398" s="18"/>
      <c r="D1398" s="15"/>
      <c r="E1398" s="15"/>
      <c r="F1398" s="15"/>
      <c r="G1398" s="18"/>
      <c r="H1398" s="18"/>
      <c r="I1398" s="18"/>
      <c r="J1398" s="18"/>
      <c r="K1398" s="18"/>
      <c r="L1398" s="18"/>
      <c r="M1398" s="18"/>
      <c r="N1398" s="18"/>
      <c r="O1398" s="18"/>
      <c r="P1398" s="18"/>
      <c r="Q1398" s="13"/>
      <c r="R1398" s="13"/>
      <c r="S1398" s="13"/>
      <c r="T1398" s="13"/>
      <c r="U1398" s="13"/>
      <c r="V1398" s="13"/>
      <c r="AA1398" s="13"/>
      <c r="AB1398" s="13"/>
    </row>
    <row r="1399" spans="3:28" ht="13.5">
      <c r="C1399" s="18"/>
      <c r="D1399" s="15"/>
      <c r="E1399" s="15"/>
      <c r="F1399" s="15"/>
      <c r="G1399" s="18"/>
      <c r="H1399" s="18"/>
      <c r="I1399" s="18"/>
      <c r="J1399" s="18"/>
      <c r="K1399" s="18"/>
      <c r="L1399" s="18"/>
      <c r="M1399" s="18"/>
      <c r="N1399" s="18"/>
      <c r="O1399" s="18"/>
      <c r="P1399" s="18"/>
      <c r="Q1399" s="13"/>
      <c r="R1399" s="13"/>
      <c r="S1399" s="13"/>
      <c r="T1399" s="13"/>
      <c r="U1399" s="13"/>
      <c r="V1399" s="13"/>
      <c r="AA1399" s="13"/>
      <c r="AB1399" s="13"/>
    </row>
    <row r="1400" spans="3:28" ht="13.5">
      <c r="C1400" s="18"/>
      <c r="D1400" s="15"/>
      <c r="E1400" s="15"/>
      <c r="F1400" s="15"/>
      <c r="G1400" s="18"/>
      <c r="H1400" s="18"/>
      <c r="I1400" s="18"/>
      <c r="J1400" s="18"/>
      <c r="K1400" s="18"/>
      <c r="L1400" s="18"/>
      <c r="M1400" s="18"/>
      <c r="N1400" s="18"/>
      <c r="O1400" s="18"/>
      <c r="P1400" s="18"/>
      <c r="Q1400" s="13"/>
      <c r="R1400" s="13"/>
      <c r="S1400" s="13"/>
      <c r="T1400" s="13"/>
      <c r="U1400" s="13"/>
      <c r="V1400" s="13"/>
      <c r="AA1400" s="13"/>
      <c r="AB1400" s="13"/>
    </row>
    <row r="1401" spans="3:28" ht="13.5">
      <c r="C1401" s="18"/>
      <c r="D1401" s="15"/>
      <c r="E1401" s="15"/>
      <c r="F1401" s="15"/>
      <c r="G1401" s="18"/>
      <c r="H1401" s="18"/>
      <c r="I1401" s="18"/>
      <c r="J1401" s="18"/>
      <c r="K1401" s="18"/>
      <c r="L1401" s="18"/>
      <c r="M1401" s="18"/>
      <c r="N1401" s="18"/>
      <c r="O1401" s="18"/>
      <c r="P1401" s="18"/>
      <c r="Q1401" s="13"/>
      <c r="R1401" s="13"/>
      <c r="S1401" s="13"/>
      <c r="T1401" s="13"/>
      <c r="U1401" s="13"/>
      <c r="V1401" s="13"/>
      <c r="AA1401" s="13"/>
      <c r="AB1401" s="13"/>
    </row>
    <row r="1402" spans="3:28" ht="13.5">
      <c r="C1402" s="18"/>
      <c r="D1402" s="15"/>
      <c r="E1402" s="15"/>
      <c r="F1402" s="15"/>
      <c r="G1402" s="18"/>
      <c r="H1402" s="18"/>
      <c r="I1402" s="18"/>
      <c r="J1402" s="18"/>
      <c r="K1402" s="18"/>
      <c r="L1402" s="18"/>
      <c r="M1402" s="18"/>
      <c r="N1402" s="18"/>
      <c r="O1402" s="18"/>
      <c r="P1402" s="18"/>
      <c r="Q1402" s="13"/>
      <c r="R1402" s="13"/>
      <c r="S1402" s="13"/>
      <c r="T1402" s="13"/>
      <c r="U1402" s="13"/>
      <c r="V1402" s="13"/>
      <c r="AA1402" s="13"/>
      <c r="AB1402" s="13"/>
    </row>
    <row r="1403" spans="3:28" ht="13.5">
      <c r="C1403" s="18"/>
      <c r="D1403" s="15"/>
      <c r="E1403" s="15"/>
      <c r="F1403" s="15"/>
      <c r="G1403" s="18"/>
      <c r="H1403" s="18"/>
      <c r="I1403" s="18"/>
      <c r="J1403" s="18"/>
      <c r="K1403" s="18"/>
      <c r="L1403" s="18"/>
      <c r="M1403" s="18"/>
      <c r="N1403" s="18"/>
      <c r="O1403" s="18"/>
      <c r="P1403" s="18"/>
      <c r="Q1403" s="13"/>
      <c r="R1403" s="13"/>
      <c r="S1403" s="13"/>
      <c r="T1403" s="13"/>
      <c r="U1403" s="13"/>
      <c r="V1403" s="13"/>
      <c r="AA1403" s="13"/>
      <c r="AB1403" s="13"/>
    </row>
    <row r="1404" spans="3:28" ht="13.5">
      <c r="C1404" s="18"/>
      <c r="D1404" s="15"/>
      <c r="E1404" s="15"/>
      <c r="F1404" s="15"/>
      <c r="G1404" s="18"/>
      <c r="H1404" s="18"/>
      <c r="I1404" s="18"/>
      <c r="J1404" s="18"/>
      <c r="K1404" s="18"/>
      <c r="L1404" s="18"/>
      <c r="M1404" s="18"/>
      <c r="N1404" s="18"/>
      <c r="O1404" s="18"/>
      <c r="P1404" s="18"/>
      <c r="Q1404" s="13"/>
      <c r="R1404" s="13"/>
      <c r="S1404" s="13"/>
      <c r="T1404" s="13"/>
      <c r="U1404" s="13"/>
      <c r="V1404" s="13"/>
      <c r="AA1404" s="13"/>
      <c r="AB1404" s="13"/>
    </row>
    <row r="1405" spans="3:28" ht="13.5">
      <c r="C1405" s="18"/>
      <c r="D1405" s="15"/>
      <c r="E1405" s="15"/>
      <c r="F1405" s="15"/>
      <c r="G1405" s="18"/>
      <c r="H1405" s="18"/>
      <c r="I1405" s="18"/>
      <c r="J1405" s="18"/>
      <c r="K1405" s="18"/>
      <c r="L1405" s="18"/>
      <c r="M1405" s="18"/>
      <c r="N1405" s="18"/>
      <c r="O1405" s="18"/>
      <c r="P1405" s="18"/>
      <c r="Q1405" s="13"/>
      <c r="R1405" s="13"/>
      <c r="S1405" s="13"/>
      <c r="T1405" s="13"/>
      <c r="U1405" s="13"/>
      <c r="V1405" s="13"/>
      <c r="AA1405" s="13"/>
      <c r="AB1405" s="13"/>
    </row>
    <row r="1406" spans="3:28" ht="13.5">
      <c r="C1406" s="18"/>
      <c r="D1406" s="15"/>
      <c r="E1406" s="15"/>
      <c r="F1406" s="15"/>
      <c r="G1406" s="18"/>
      <c r="H1406" s="18"/>
      <c r="I1406" s="18"/>
      <c r="J1406" s="18"/>
      <c r="K1406" s="18"/>
      <c r="L1406" s="18"/>
      <c r="M1406" s="18"/>
      <c r="N1406" s="18"/>
      <c r="O1406" s="18"/>
      <c r="P1406" s="18"/>
      <c r="Q1406" s="13"/>
      <c r="R1406" s="13"/>
      <c r="S1406" s="13"/>
      <c r="T1406" s="13"/>
      <c r="U1406" s="13"/>
      <c r="V1406" s="13"/>
      <c r="AA1406" s="13"/>
      <c r="AB1406" s="13"/>
    </row>
    <row r="1407" spans="3:28" ht="13.5">
      <c r="C1407" s="18"/>
      <c r="D1407" s="15"/>
      <c r="E1407" s="15"/>
      <c r="F1407" s="15"/>
      <c r="G1407" s="18"/>
      <c r="H1407" s="18"/>
      <c r="I1407" s="18"/>
      <c r="J1407" s="18"/>
      <c r="K1407" s="18"/>
      <c r="L1407" s="18"/>
      <c r="M1407" s="18"/>
      <c r="N1407" s="18"/>
      <c r="O1407" s="18"/>
      <c r="P1407" s="18"/>
      <c r="Q1407" s="13"/>
      <c r="R1407" s="13"/>
      <c r="S1407" s="13"/>
      <c r="T1407" s="13"/>
      <c r="U1407" s="13"/>
      <c r="V1407" s="13"/>
      <c r="AA1407" s="13"/>
      <c r="AB1407" s="13"/>
    </row>
    <row r="1408" spans="3:28" ht="13.5">
      <c r="C1408" s="18"/>
      <c r="D1408" s="15"/>
      <c r="E1408" s="15"/>
      <c r="F1408" s="15"/>
      <c r="G1408" s="18"/>
      <c r="H1408" s="18"/>
      <c r="I1408" s="18"/>
      <c r="J1408" s="18"/>
      <c r="K1408" s="18"/>
      <c r="L1408" s="18"/>
      <c r="M1408" s="18"/>
      <c r="N1408" s="18"/>
      <c r="O1408" s="18"/>
      <c r="P1408" s="18"/>
      <c r="Q1408" s="13"/>
      <c r="R1408" s="13"/>
      <c r="S1408" s="13"/>
      <c r="T1408" s="13"/>
      <c r="U1408" s="13"/>
      <c r="V1408" s="13"/>
      <c r="AA1408" s="13"/>
      <c r="AB1408" s="13"/>
    </row>
    <row r="1409" spans="3:28" ht="13.5">
      <c r="C1409" s="18"/>
      <c r="D1409" s="15"/>
      <c r="E1409" s="15"/>
      <c r="F1409" s="15"/>
      <c r="G1409" s="18"/>
      <c r="H1409" s="18"/>
      <c r="I1409" s="18"/>
      <c r="J1409" s="18"/>
      <c r="K1409" s="18"/>
      <c r="L1409" s="18"/>
      <c r="M1409" s="18"/>
      <c r="N1409" s="18"/>
      <c r="O1409" s="18"/>
      <c r="P1409" s="18"/>
      <c r="Q1409" s="13"/>
      <c r="R1409" s="13"/>
      <c r="S1409" s="13"/>
      <c r="T1409" s="13"/>
      <c r="U1409" s="13"/>
      <c r="V1409" s="13"/>
      <c r="AA1409" s="13"/>
      <c r="AB1409" s="13"/>
    </row>
    <row r="1410" spans="3:28" ht="13.5">
      <c r="C1410" s="18"/>
      <c r="D1410" s="15"/>
      <c r="E1410" s="15"/>
      <c r="F1410" s="15"/>
      <c r="G1410" s="18"/>
      <c r="H1410" s="18"/>
      <c r="I1410" s="18"/>
      <c r="J1410" s="18"/>
      <c r="K1410" s="18"/>
      <c r="L1410" s="18"/>
      <c r="M1410" s="18"/>
      <c r="N1410" s="18"/>
      <c r="O1410" s="18"/>
      <c r="P1410" s="18"/>
      <c r="Q1410" s="13"/>
      <c r="R1410" s="13"/>
      <c r="S1410" s="13"/>
      <c r="T1410" s="13"/>
      <c r="U1410" s="13"/>
      <c r="V1410" s="13"/>
      <c r="AA1410" s="13"/>
      <c r="AB1410" s="13"/>
    </row>
    <row r="1411" spans="3:28" ht="13.5">
      <c r="C1411" s="18"/>
      <c r="D1411" s="15"/>
      <c r="E1411" s="15"/>
      <c r="F1411" s="15"/>
      <c r="G1411" s="18"/>
      <c r="H1411" s="18"/>
      <c r="I1411" s="18"/>
      <c r="J1411" s="18"/>
      <c r="K1411" s="18"/>
      <c r="L1411" s="18"/>
      <c r="M1411" s="18"/>
      <c r="N1411" s="18"/>
      <c r="O1411" s="18"/>
      <c r="P1411" s="18"/>
      <c r="Q1411" s="13"/>
      <c r="R1411" s="13"/>
      <c r="S1411" s="13"/>
      <c r="T1411" s="13"/>
      <c r="U1411" s="13"/>
      <c r="V1411" s="13"/>
      <c r="AA1411" s="13"/>
      <c r="AB1411" s="13"/>
    </row>
    <row r="1412" spans="3:28" ht="13.5">
      <c r="C1412" s="18"/>
      <c r="D1412" s="15"/>
      <c r="E1412" s="15"/>
      <c r="F1412" s="15"/>
      <c r="G1412" s="18"/>
      <c r="H1412" s="18"/>
      <c r="I1412" s="18"/>
      <c r="J1412" s="18"/>
      <c r="K1412" s="18"/>
      <c r="L1412" s="18"/>
      <c r="M1412" s="18"/>
      <c r="N1412" s="18"/>
      <c r="O1412" s="18"/>
      <c r="P1412" s="18"/>
      <c r="Q1412" s="13"/>
      <c r="R1412" s="13"/>
      <c r="S1412" s="13"/>
      <c r="T1412" s="13"/>
      <c r="U1412" s="13"/>
      <c r="V1412" s="13"/>
      <c r="AA1412" s="13"/>
      <c r="AB1412" s="13"/>
    </row>
    <row r="1413" spans="3:28" ht="13.5">
      <c r="C1413" s="18"/>
      <c r="D1413" s="15"/>
      <c r="E1413" s="15"/>
      <c r="F1413" s="15"/>
      <c r="G1413" s="18"/>
      <c r="H1413" s="18"/>
      <c r="I1413" s="18"/>
      <c r="J1413" s="18"/>
      <c r="K1413" s="18"/>
      <c r="L1413" s="18"/>
      <c r="M1413" s="18"/>
      <c r="N1413" s="18"/>
      <c r="O1413" s="18"/>
      <c r="P1413" s="18"/>
      <c r="Q1413" s="13"/>
      <c r="R1413" s="13"/>
      <c r="S1413" s="13"/>
      <c r="T1413" s="13"/>
      <c r="U1413" s="13"/>
      <c r="V1413" s="13"/>
      <c r="AA1413" s="13"/>
      <c r="AB1413" s="13"/>
    </row>
    <row r="1414" spans="3:28" ht="13.5">
      <c r="C1414" s="18"/>
      <c r="D1414" s="15"/>
      <c r="E1414" s="15"/>
      <c r="F1414" s="15"/>
      <c r="G1414" s="18"/>
      <c r="H1414" s="18"/>
      <c r="I1414" s="18"/>
      <c r="J1414" s="18"/>
      <c r="K1414" s="18"/>
      <c r="L1414" s="18"/>
      <c r="M1414" s="18"/>
      <c r="N1414" s="18"/>
      <c r="O1414" s="18"/>
      <c r="P1414" s="18"/>
      <c r="Q1414" s="13"/>
      <c r="R1414" s="13"/>
      <c r="S1414" s="13"/>
      <c r="T1414" s="13"/>
      <c r="U1414" s="13"/>
      <c r="V1414" s="13"/>
      <c r="AA1414" s="13"/>
      <c r="AB1414" s="13"/>
    </row>
    <row r="1415" spans="3:28" ht="13.5">
      <c r="C1415" s="18"/>
      <c r="D1415" s="15"/>
      <c r="E1415" s="15"/>
      <c r="F1415" s="15"/>
      <c r="G1415" s="18"/>
      <c r="H1415" s="18"/>
      <c r="I1415" s="18"/>
      <c r="J1415" s="18"/>
      <c r="K1415" s="18"/>
      <c r="L1415" s="18"/>
      <c r="M1415" s="18"/>
      <c r="N1415" s="18"/>
      <c r="O1415" s="18"/>
      <c r="P1415" s="18"/>
      <c r="Q1415" s="13"/>
      <c r="R1415" s="13"/>
      <c r="S1415" s="13"/>
      <c r="T1415" s="13"/>
      <c r="U1415" s="13"/>
      <c r="V1415" s="13"/>
      <c r="AA1415" s="13"/>
      <c r="AB1415" s="13"/>
    </row>
    <row r="1416" spans="3:28" ht="13.5">
      <c r="C1416" s="18"/>
      <c r="D1416" s="15"/>
      <c r="E1416" s="15"/>
      <c r="F1416" s="15"/>
      <c r="G1416" s="18"/>
      <c r="H1416" s="18"/>
      <c r="I1416" s="18"/>
      <c r="J1416" s="18"/>
      <c r="K1416" s="18"/>
      <c r="L1416" s="18"/>
      <c r="M1416" s="18"/>
      <c r="N1416" s="18"/>
      <c r="O1416" s="18"/>
      <c r="P1416" s="18"/>
      <c r="Q1416" s="13"/>
      <c r="R1416" s="13"/>
      <c r="S1416" s="13"/>
      <c r="T1416" s="13"/>
      <c r="U1416" s="13"/>
      <c r="V1416" s="13"/>
      <c r="AA1416" s="13"/>
      <c r="AB1416" s="13"/>
    </row>
    <row r="1417" spans="3:28" ht="13.5">
      <c r="C1417" s="18"/>
      <c r="D1417" s="15"/>
      <c r="E1417" s="15"/>
      <c r="F1417" s="15"/>
      <c r="G1417" s="18"/>
      <c r="H1417" s="18"/>
      <c r="I1417" s="18"/>
      <c r="J1417" s="18"/>
      <c r="K1417" s="18"/>
      <c r="L1417" s="18"/>
      <c r="M1417" s="18"/>
      <c r="N1417" s="18"/>
      <c r="O1417" s="18"/>
      <c r="P1417" s="18"/>
      <c r="Q1417" s="13"/>
      <c r="R1417" s="13"/>
      <c r="S1417" s="13"/>
      <c r="T1417" s="13"/>
      <c r="U1417" s="13"/>
      <c r="V1417" s="13"/>
      <c r="AA1417" s="13"/>
      <c r="AB1417" s="13"/>
    </row>
    <row r="1418" spans="3:28" ht="13.5">
      <c r="C1418" s="18"/>
      <c r="D1418" s="15"/>
      <c r="E1418" s="15"/>
      <c r="F1418" s="15"/>
      <c r="G1418" s="18"/>
      <c r="H1418" s="18"/>
      <c r="I1418" s="18"/>
      <c r="J1418" s="18"/>
      <c r="K1418" s="18"/>
      <c r="L1418" s="18"/>
      <c r="M1418" s="18"/>
      <c r="N1418" s="18"/>
      <c r="O1418" s="18"/>
      <c r="P1418" s="18"/>
      <c r="Q1418" s="13"/>
      <c r="R1418" s="13"/>
      <c r="S1418" s="13"/>
      <c r="T1418" s="13"/>
      <c r="U1418" s="13"/>
      <c r="V1418" s="13"/>
      <c r="AA1418" s="13"/>
      <c r="AB1418" s="13"/>
    </row>
    <row r="1419" spans="3:28" ht="13.5">
      <c r="C1419" s="18"/>
      <c r="D1419" s="15"/>
      <c r="E1419" s="15"/>
      <c r="F1419" s="15"/>
      <c r="G1419" s="18"/>
      <c r="H1419" s="18"/>
      <c r="I1419" s="18"/>
      <c r="J1419" s="18"/>
      <c r="K1419" s="18"/>
      <c r="L1419" s="18"/>
      <c r="M1419" s="18"/>
      <c r="N1419" s="18"/>
      <c r="O1419" s="18"/>
      <c r="P1419" s="18"/>
      <c r="Q1419" s="13"/>
      <c r="R1419" s="13"/>
      <c r="S1419" s="13"/>
      <c r="T1419" s="13"/>
      <c r="U1419" s="13"/>
      <c r="V1419" s="13"/>
      <c r="AA1419" s="13"/>
      <c r="AB1419" s="13"/>
    </row>
    <row r="1420" spans="3:28" ht="13.5">
      <c r="C1420" s="18"/>
      <c r="D1420" s="15"/>
      <c r="E1420" s="15"/>
      <c r="F1420" s="15"/>
      <c r="G1420" s="18"/>
      <c r="H1420" s="18"/>
      <c r="I1420" s="18"/>
      <c r="J1420" s="18"/>
      <c r="K1420" s="18"/>
      <c r="L1420" s="18"/>
      <c r="M1420" s="18"/>
      <c r="N1420" s="18"/>
      <c r="O1420" s="18"/>
      <c r="P1420" s="18"/>
      <c r="Q1420" s="13"/>
      <c r="R1420" s="13"/>
      <c r="S1420" s="13"/>
      <c r="T1420" s="13"/>
      <c r="U1420" s="13"/>
      <c r="V1420" s="13"/>
      <c r="AA1420" s="13"/>
      <c r="AB1420" s="13"/>
    </row>
    <row r="1421" spans="3:28" ht="13.5">
      <c r="C1421" s="18"/>
      <c r="D1421" s="15"/>
      <c r="E1421" s="15"/>
      <c r="F1421" s="15"/>
      <c r="G1421" s="18"/>
      <c r="H1421" s="18"/>
      <c r="I1421" s="18"/>
      <c r="J1421" s="18"/>
      <c r="K1421" s="18"/>
      <c r="L1421" s="18"/>
      <c r="M1421" s="18"/>
      <c r="N1421" s="18"/>
      <c r="O1421" s="18"/>
      <c r="P1421" s="18"/>
      <c r="Q1421" s="13"/>
      <c r="R1421" s="13"/>
      <c r="S1421" s="13"/>
      <c r="T1421" s="13"/>
      <c r="U1421" s="13"/>
      <c r="V1421" s="13"/>
      <c r="AA1421" s="13"/>
      <c r="AB1421" s="13"/>
    </row>
    <row r="1422" spans="3:28" ht="13.5">
      <c r="C1422" s="18"/>
      <c r="D1422" s="15"/>
      <c r="E1422" s="15"/>
      <c r="F1422" s="15"/>
      <c r="G1422" s="18"/>
      <c r="H1422" s="18"/>
      <c r="I1422" s="18"/>
      <c r="J1422" s="18"/>
      <c r="K1422" s="18"/>
      <c r="L1422" s="18"/>
      <c r="M1422" s="18"/>
      <c r="N1422" s="18"/>
      <c r="O1422" s="18"/>
      <c r="P1422" s="18"/>
      <c r="Q1422" s="13"/>
      <c r="R1422" s="13"/>
      <c r="S1422" s="13"/>
      <c r="T1422" s="13"/>
      <c r="U1422" s="13"/>
      <c r="V1422" s="13"/>
      <c r="AA1422" s="13"/>
      <c r="AB1422" s="13"/>
    </row>
    <row r="1423" spans="3:28" ht="13.5">
      <c r="C1423" s="18"/>
      <c r="D1423" s="15"/>
      <c r="E1423" s="15"/>
      <c r="F1423" s="15"/>
      <c r="G1423" s="18"/>
      <c r="H1423" s="18"/>
      <c r="I1423" s="18"/>
      <c r="J1423" s="18"/>
      <c r="K1423" s="18"/>
      <c r="L1423" s="18"/>
      <c r="M1423" s="18"/>
      <c r="N1423" s="18"/>
      <c r="O1423" s="18"/>
      <c r="P1423" s="18"/>
      <c r="Q1423" s="13"/>
      <c r="R1423" s="13"/>
      <c r="S1423" s="13"/>
      <c r="T1423" s="13"/>
      <c r="U1423" s="13"/>
      <c r="V1423" s="13"/>
      <c r="AA1423" s="13"/>
      <c r="AB1423" s="13"/>
    </row>
    <row r="1424" spans="3:28" ht="13.5">
      <c r="C1424" s="18"/>
      <c r="D1424" s="15"/>
      <c r="E1424" s="15"/>
      <c r="F1424" s="15"/>
      <c r="G1424" s="18"/>
      <c r="H1424" s="18"/>
      <c r="I1424" s="18"/>
      <c r="J1424" s="18"/>
      <c r="K1424" s="18"/>
      <c r="L1424" s="18"/>
      <c r="M1424" s="18"/>
      <c r="N1424" s="18"/>
      <c r="O1424" s="18"/>
      <c r="P1424" s="18"/>
      <c r="Q1424" s="13"/>
      <c r="R1424" s="13"/>
      <c r="S1424" s="13"/>
      <c r="T1424" s="13"/>
      <c r="U1424" s="13"/>
      <c r="V1424" s="13"/>
      <c r="AA1424" s="13"/>
      <c r="AB1424" s="13"/>
    </row>
    <row r="1425" spans="3:28" ht="13.5">
      <c r="C1425" s="18"/>
      <c r="D1425" s="15"/>
      <c r="E1425" s="15"/>
      <c r="F1425" s="15"/>
      <c r="G1425" s="18"/>
      <c r="H1425" s="18"/>
      <c r="I1425" s="18"/>
      <c r="J1425" s="18"/>
      <c r="K1425" s="18"/>
      <c r="L1425" s="18"/>
      <c r="M1425" s="18"/>
      <c r="N1425" s="18"/>
      <c r="O1425" s="18"/>
      <c r="P1425" s="18"/>
      <c r="Q1425" s="13"/>
      <c r="R1425" s="13"/>
      <c r="S1425" s="13"/>
      <c r="T1425" s="13"/>
      <c r="U1425" s="13"/>
      <c r="V1425" s="13"/>
      <c r="AA1425" s="13"/>
      <c r="AB1425" s="13"/>
    </row>
    <row r="1426" spans="3:28" ht="13.5">
      <c r="C1426" s="18"/>
      <c r="D1426" s="15"/>
      <c r="E1426" s="15"/>
      <c r="F1426" s="15"/>
      <c r="G1426" s="18"/>
      <c r="H1426" s="18"/>
      <c r="I1426" s="18"/>
      <c r="J1426" s="18"/>
      <c r="K1426" s="18"/>
      <c r="L1426" s="18"/>
      <c r="M1426" s="18"/>
      <c r="N1426" s="18"/>
      <c r="O1426" s="18"/>
      <c r="P1426" s="18"/>
      <c r="Q1426" s="13"/>
      <c r="R1426" s="13"/>
      <c r="S1426" s="13"/>
      <c r="T1426" s="13"/>
      <c r="U1426" s="13"/>
      <c r="V1426" s="13"/>
      <c r="AA1426" s="13"/>
      <c r="AB1426" s="13"/>
    </row>
    <row r="1427" spans="3:28" ht="13.5">
      <c r="C1427" s="18"/>
      <c r="D1427" s="15"/>
      <c r="E1427" s="15"/>
      <c r="F1427" s="15"/>
      <c r="G1427" s="18"/>
      <c r="H1427" s="18"/>
      <c r="I1427" s="18"/>
      <c r="J1427" s="18"/>
      <c r="K1427" s="18"/>
      <c r="L1427" s="18"/>
      <c r="M1427" s="18"/>
      <c r="N1427" s="18"/>
      <c r="O1427" s="18"/>
      <c r="P1427" s="18"/>
      <c r="Q1427" s="13"/>
      <c r="R1427" s="13"/>
      <c r="S1427" s="13"/>
      <c r="T1427" s="13"/>
      <c r="U1427" s="13"/>
      <c r="V1427" s="13"/>
      <c r="AA1427" s="13"/>
      <c r="AB1427" s="13"/>
    </row>
    <row r="1428" spans="3:28" ht="13.5">
      <c r="C1428" s="18"/>
      <c r="D1428" s="15"/>
      <c r="E1428" s="15"/>
      <c r="F1428" s="15"/>
      <c r="G1428" s="18"/>
      <c r="H1428" s="18"/>
      <c r="I1428" s="18"/>
      <c r="J1428" s="18"/>
      <c r="K1428" s="18"/>
      <c r="L1428" s="18"/>
      <c r="M1428" s="18"/>
      <c r="N1428" s="18"/>
      <c r="O1428" s="18"/>
      <c r="P1428" s="18"/>
      <c r="Q1428" s="13"/>
      <c r="R1428" s="13"/>
      <c r="S1428" s="13"/>
      <c r="T1428" s="13"/>
      <c r="U1428" s="13"/>
      <c r="V1428" s="13"/>
      <c r="AA1428" s="13"/>
      <c r="AB1428" s="13"/>
    </row>
    <row r="1429" spans="3:28" ht="13.5">
      <c r="C1429" s="18"/>
      <c r="D1429" s="15"/>
      <c r="E1429" s="15"/>
      <c r="F1429" s="15"/>
      <c r="G1429" s="18"/>
      <c r="H1429" s="18"/>
      <c r="I1429" s="18"/>
      <c r="J1429" s="18"/>
      <c r="K1429" s="18"/>
      <c r="L1429" s="18"/>
      <c r="M1429" s="18"/>
      <c r="N1429" s="18"/>
      <c r="O1429" s="18"/>
      <c r="P1429" s="18"/>
      <c r="Q1429" s="13"/>
      <c r="R1429" s="13"/>
      <c r="S1429" s="13"/>
      <c r="T1429" s="13"/>
      <c r="U1429" s="13"/>
      <c r="V1429" s="13"/>
      <c r="AA1429" s="13"/>
      <c r="AB1429" s="13"/>
    </row>
    <row r="1430" spans="3:28" ht="13.5">
      <c r="C1430" s="18"/>
      <c r="D1430" s="15"/>
      <c r="E1430" s="15"/>
      <c r="F1430" s="15"/>
      <c r="G1430" s="18"/>
      <c r="H1430" s="18"/>
      <c r="I1430" s="18"/>
      <c r="J1430" s="18"/>
      <c r="K1430" s="18"/>
      <c r="L1430" s="18"/>
      <c r="M1430" s="18"/>
      <c r="N1430" s="18"/>
      <c r="O1430" s="18"/>
      <c r="P1430" s="18"/>
      <c r="Q1430" s="13"/>
      <c r="R1430" s="13"/>
      <c r="S1430" s="13"/>
      <c r="T1430" s="13"/>
      <c r="U1430" s="13"/>
      <c r="V1430" s="13"/>
      <c r="AA1430" s="13"/>
      <c r="AB1430" s="13"/>
    </row>
    <row r="1431" spans="3:28" ht="13.5">
      <c r="C1431" s="18"/>
      <c r="D1431" s="15"/>
      <c r="E1431" s="15"/>
      <c r="F1431" s="15"/>
      <c r="G1431" s="18"/>
      <c r="H1431" s="18"/>
      <c r="I1431" s="18"/>
      <c r="J1431" s="18"/>
      <c r="K1431" s="18"/>
      <c r="L1431" s="18"/>
      <c r="M1431" s="18"/>
      <c r="N1431" s="18"/>
      <c r="O1431" s="18"/>
      <c r="P1431" s="18"/>
      <c r="Q1431" s="13"/>
      <c r="R1431" s="13"/>
      <c r="S1431" s="13"/>
      <c r="T1431" s="13"/>
      <c r="U1431" s="13"/>
      <c r="V1431" s="13"/>
      <c r="AA1431" s="13"/>
      <c r="AB1431" s="13"/>
    </row>
    <row r="1432" spans="3:28" ht="13.5">
      <c r="C1432" s="18"/>
      <c r="D1432" s="15"/>
      <c r="E1432" s="15"/>
      <c r="F1432" s="15"/>
      <c r="G1432" s="18"/>
      <c r="H1432" s="18"/>
      <c r="I1432" s="18"/>
      <c r="J1432" s="18"/>
      <c r="K1432" s="18"/>
      <c r="L1432" s="18"/>
      <c r="M1432" s="18"/>
      <c r="N1432" s="18"/>
      <c r="O1432" s="18"/>
      <c r="P1432" s="18"/>
      <c r="Q1432" s="13"/>
      <c r="R1432" s="13"/>
      <c r="S1432" s="13"/>
      <c r="T1432" s="13"/>
      <c r="U1432" s="13"/>
      <c r="V1432" s="13"/>
      <c r="AA1432" s="13"/>
      <c r="AB1432" s="13"/>
    </row>
    <row r="1433" spans="3:28" ht="13.5">
      <c r="C1433" s="18"/>
      <c r="D1433" s="15"/>
      <c r="E1433" s="15"/>
      <c r="F1433" s="15"/>
      <c r="G1433" s="18"/>
      <c r="H1433" s="18"/>
      <c r="I1433" s="18"/>
      <c r="J1433" s="18"/>
      <c r="K1433" s="18"/>
      <c r="L1433" s="18"/>
      <c r="M1433" s="18"/>
      <c r="N1433" s="18"/>
      <c r="O1433" s="18"/>
      <c r="P1433" s="18"/>
      <c r="Q1433" s="13"/>
      <c r="R1433" s="13"/>
      <c r="S1433" s="13"/>
      <c r="T1433" s="13"/>
      <c r="U1433" s="13"/>
      <c r="V1433" s="13"/>
      <c r="AA1433" s="13"/>
      <c r="AB1433" s="13"/>
    </row>
    <row r="1434" spans="3:28" ht="13.5">
      <c r="C1434" s="18"/>
      <c r="D1434" s="15"/>
      <c r="E1434" s="15"/>
      <c r="F1434" s="15"/>
      <c r="G1434" s="18"/>
      <c r="H1434" s="18"/>
      <c r="I1434" s="18"/>
      <c r="J1434" s="18"/>
      <c r="K1434" s="18"/>
      <c r="L1434" s="18"/>
      <c r="M1434" s="18"/>
      <c r="N1434" s="18"/>
      <c r="O1434" s="18"/>
      <c r="P1434" s="18"/>
      <c r="Q1434" s="13"/>
      <c r="R1434" s="13"/>
      <c r="S1434" s="13"/>
      <c r="T1434" s="13"/>
      <c r="U1434" s="13"/>
      <c r="V1434" s="13"/>
      <c r="AA1434" s="13"/>
      <c r="AB1434" s="13"/>
    </row>
    <row r="1435" spans="3:28" ht="13.5">
      <c r="C1435" s="18"/>
      <c r="D1435" s="15"/>
      <c r="E1435" s="15"/>
      <c r="F1435" s="15"/>
      <c r="G1435" s="18"/>
      <c r="H1435" s="18"/>
      <c r="I1435" s="18"/>
      <c r="J1435" s="18"/>
      <c r="K1435" s="18"/>
      <c r="L1435" s="18"/>
      <c r="M1435" s="18"/>
      <c r="N1435" s="18"/>
      <c r="O1435" s="18"/>
      <c r="P1435" s="18"/>
      <c r="Q1435" s="13"/>
      <c r="R1435" s="13"/>
      <c r="S1435" s="13"/>
      <c r="T1435" s="13"/>
      <c r="U1435" s="13"/>
      <c r="V1435" s="13"/>
      <c r="AA1435" s="13"/>
      <c r="AB1435" s="13"/>
    </row>
    <row r="1436" spans="3:28" ht="13.5">
      <c r="C1436" s="18"/>
      <c r="D1436" s="15"/>
      <c r="E1436" s="15"/>
      <c r="F1436" s="15"/>
      <c r="G1436" s="18"/>
      <c r="H1436" s="18"/>
      <c r="I1436" s="18"/>
      <c r="J1436" s="18"/>
      <c r="K1436" s="18"/>
      <c r="L1436" s="18"/>
      <c r="M1436" s="18"/>
      <c r="N1436" s="18"/>
      <c r="O1436" s="18"/>
      <c r="P1436" s="18"/>
      <c r="Q1436" s="13"/>
      <c r="R1436" s="13"/>
      <c r="S1436" s="13"/>
      <c r="T1436" s="13"/>
      <c r="U1436" s="13"/>
      <c r="V1436" s="13"/>
      <c r="AA1436" s="13"/>
      <c r="AB1436" s="13"/>
    </row>
    <row r="1437" spans="3:28" ht="13.5">
      <c r="C1437" s="18"/>
      <c r="D1437" s="15"/>
      <c r="E1437" s="15"/>
      <c r="F1437" s="15"/>
      <c r="G1437" s="18"/>
      <c r="H1437" s="18"/>
      <c r="I1437" s="18"/>
      <c r="J1437" s="18"/>
      <c r="K1437" s="18"/>
      <c r="L1437" s="18"/>
      <c r="M1437" s="18"/>
      <c r="N1437" s="18"/>
      <c r="O1437" s="18"/>
      <c r="P1437" s="18"/>
      <c r="Q1437" s="13"/>
      <c r="R1437" s="13"/>
      <c r="S1437" s="13"/>
      <c r="T1437" s="13"/>
      <c r="U1437" s="13"/>
      <c r="V1437" s="13"/>
      <c r="AA1437" s="13"/>
      <c r="AB1437" s="13"/>
    </row>
    <row r="1438" spans="3:28" ht="13.5">
      <c r="C1438" s="18"/>
      <c r="D1438" s="15"/>
      <c r="E1438" s="15"/>
      <c r="F1438" s="15"/>
      <c r="G1438" s="18"/>
      <c r="H1438" s="18"/>
      <c r="I1438" s="18"/>
      <c r="J1438" s="18"/>
      <c r="K1438" s="18"/>
      <c r="L1438" s="18"/>
      <c r="M1438" s="18"/>
      <c r="N1438" s="18"/>
      <c r="O1438" s="18"/>
      <c r="P1438" s="18"/>
      <c r="Q1438" s="13"/>
      <c r="R1438" s="13"/>
      <c r="S1438" s="13"/>
      <c r="T1438" s="13"/>
      <c r="U1438" s="13"/>
      <c r="V1438" s="13"/>
      <c r="AA1438" s="13"/>
      <c r="AB1438" s="13"/>
    </row>
    <row r="1439" spans="3:28" ht="13.5">
      <c r="C1439" s="18"/>
      <c r="D1439" s="15"/>
      <c r="E1439" s="15"/>
      <c r="F1439" s="15"/>
      <c r="G1439" s="18"/>
      <c r="H1439" s="18"/>
      <c r="I1439" s="18"/>
      <c r="J1439" s="18"/>
      <c r="K1439" s="18"/>
      <c r="L1439" s="18"/>
      <c r="M1439" s="18"/>
      <c r="N1439" s="18"/>
      <c r="O1439" s="18"/>
      <c r="P1439" s="18"/>
      <c r="Q1439" s="13"/>
      <c r="R1439" s="13"/>
      <c r="S1439" s="13"/>
      <c r="T1439" s="13"/>
      <c r="U1439" s="13"/>
      <c r="V1439" s="13"/>
      <c r="AA1439" s="13"/>
      <c r="AB1439" s="13"/>
    </row>
    <row r="1440" spans="3:28" ht="13.5">
      <c r="C1440" s="18"/>
      <c r="D1440" s="15"/>
      <c r="E1440" s="15"/>
      <c r="F1440" s="15"/>
      <c r="G1440" s="18"/>
      <c r="H1440" s="18"/>
      <c r="I1440" s="18"/>
      <c r="J1440" s="18"/>
      <c r="K1440" s="18"/>
      <c r="L1440" s="18"/>
      <c r="M1440" s="18"/>
      <c r="N1440" s="18"/>
      <c r="O1440" s="18"/>
      <c r="P1440" s="18"/>
      <c r="Q1440" s="13"/>
      <c r="R1440" s="13"/>
      <c r="S1440" s="13"/>
      <c r="T1440" s="13"/>
      <c r="U1440" s="13"/>
      <c r="V1440" s="13"/>
      <c r="AA1440" s="13"/>
      <c r="AB1440" s="13"/>
    </row>
    <row r="1441" spans="3:28" ht="13.5">
      <c r="C1441" s="18"/>
      <c r="D1441" s="15"/>
      <c r="E1441" s="15"/>
      <c r="F1441" s="15"/>
      <c r="G1441" s="18"/>
      <c r="H1441" s="18"/>
      <c r="I1441" s="18"/>
      <c r="J1441" s="18"/>
      <c r="K1441" s="18"/>
      <c r="L1441" s="18"/>
      <c r="M1441" s="18"/>
      <c r="N1441" s="18"/>
      <c r="O1441" s="18"/>
      <c r="P1441" s="18"/>
      <c r="Q1441" s="13"/>
      <c r="R1441" s="13"/>
      <c r="S1441" s="13"/>
      <c r="T1441" s="13"/>
      <c r="U1441" s="13"/>
      <c r="V1441" s="13"/>
      <c r="AA1441" s="13"/>
      <c r="AB1441" s="13"/>
    </row>
    <row r="1442" spans="3:28" ht="13.5">
      <c r="C1442" s="18"/>
      <c r="D1442" s="15"/>
      <c r="E1442" s="15"/>
      <c r="F1442" s="15"/>
      <c r="G1442" s="18"/>
      <c r="H1442" s="18"/>
      <c r="I1442" s="18"/>
      <c r="J1442" s="18"/>
      <c r="K1442" s="18"/>
      <c r="L1442" s="18"/>
      <c r="M1442" s="18"/>
      <c r="N1442" s="18"/>
      <c r="O1442" s="18"/>
      <c r="P1442" s="18"/>
      <c r="Q1442" s="13"/>
      <c r="R1442" s="13"/>
      <c r="S1442" s="13"/>
      <c r="T1442" s="13"/>
      <c r="U1442" s="13"/>
      <c r="V1442" s="13"/>
      <c r="AA1442" s="13"/>
      <c r="AB1442" s="13"/>
    </row>
    <row r="1443" spans="3:28" ht="13.5">
      <c r="C1443" s="18"/>
      <c r="D1443" s="15"/>
      <c r="E1443" s="15"/>
      <c r="F1443" s="15"/>
      <c r="G1443" s="18"/>
      <c r="H1443" s="18"/>
      <c r="I1443" s="18"/>
      <c r="J1443" s="18"/>
      <c r="K1443" s="18"/>
      <c r="L1443" s="18"/>
      <c r="M1443" s="18"/>
      <c r="N1443" s="18"/>
      <c r="O1443" s="18"/>
      <c r="P1443" s="18"/>
      <c r="Q1443" s="13"/>
      <c r="R1443" s="13"/>
      <c r="S1443" s="13"/>
      <c r="T1443" s="13"/>
      <c r="U1443" s="13"/>
      <c r="V1443" s="13"/>
      <c r="AA1443" s="13"/>
      <c r="AB1443" s="13"/>
    </row>
    <row r="1444" spans="3:28" ht="13.5">
      <c r="C1444" s="18"/>
      <c r="D1444" s="15"/>
      <c r="E1444" s="15"/>
      <c r="F1444" s="15"/>
      <c r="G1444" s="18"/>
      <c r="H1444" s="18"/>
      <c r="I1444" s="18"/>
      <c r="J1444" s="18"/>
      <c r="K1444" s="18"/>
      <c r="L1444" s="18"/>
      <c r="M1444" s="18"/>
      <c r="N1444" s="18"/>
      <c r="O1444" s="18"/>
      <c r="P1444" s="18"/>
      <c r="Q1444" s="13"/>
      <c r="R1444" s="13"/>
      <c r="S1444" s="13"/>
      <c r="T1444" s="13"/>
      <c r="U1444" s="13"/>
      <c r="V1444" s="13"/>
      <c r="AA1444" s="13"/>
      <c r="AB1444" s="13"/>
    </row>
    <row r="1445" spans="3:28" ht="13.5">
      <c r="C1445" s="18"/>
      <c r="D1445" s="15"/>
      <c r="E1445" s="15"/>
      <c r="F1445" s="15"/>
      <c r="G1445" s="18"/>
      <c r="H1445" s="18"/>
      <c r="I1445" s="18"/>
      <c r="J1445" s="18"/>
      <c r="K1445" s="18"/>
      <c r="L1445" s="18"/>
      <c r="M1445" s="18"/>
      <c r="N1445" s="18"/>
      <c r="O1445" s="18"/>
      <c r="P1445" s="18"/>
      <c r="Q1445" s="13"/>
      <c r="R1445" s="13"/>
      <c r="S1445" s="13"/>
      <c r="T1445" s="13"/>
      <c r="U1445" s="13"/>
      <c r="V1445" s="13"/>
      <c r="AA1445" s="13"/>
      <c r="AB1445" s="13"/>
    </row>
    <row r="1446" spans="3:28" ht="13.5">
      <c r="C1446" s="18"/>
      <c r="D1446" s="15"/>
      <c r="E1446" s="15"/>
      <c r="F1446" s="15"/>
      <c r="G1446" s="18"/>
      <c r="H1446" s="18"/>
      <c r="I1446" s="18"/>
      <c r="J1446" s="18"/>
      <c r="K1446" s="18"/>
      <c r="L1446" s="18"/>
      <c r="M1446" s="18"/>
      <c r="N1446" s="18"/>
      <c r="O1446" s="18"/>
      <c r="P1446" s="18"/>
      <c r="Q1446" s="13"/>
      <c r="R1446" s="13"/>
      <c r="S1446" s="13"/>
      <c r="T1446" s="13"/>
      <c r="U1446" s="13"/>
      <c r="V1446" s="13"/>
      <c r="AA1446" s="13"/>
      <c r="AB1446" s="13"/>
    </row>
    <row r="1447" spans="3:28" ht="13.5">
      <c r="C1447" s="18"/>
      <c r="D1447" s="15"/>
      <c r="E1447" s="15"/>
      <c r="F1447" s="15"/>
      <c r="G1447" s="18"/>
      <c r="H1447" s="18"/>
      <c r="I1447" s="18"/>
      <c r="J1447" s="18"/>
      <c r="K1447" s="18"/>
      <c r="L1447" s="18"/>
      <c r="M1447" s="18"/>
      <c r="N1447" s="18"/>
      <c r="O1447" s="18"/>
      <c r="P1447" s="18"/>
      <c r="Q1447" s="13"/>
      <c r="R1447" s="13"/>
      <c r="S1447" s="13"/>
      <c r="T1447" s="13"/>
      <c r="U1447" s="13"/>
      <c r="V1447" s="13"/>
      <c r="AA1447" s="13"/>
      <c r="AB1447" s="13"/>
    </row>
    <row r="1448" spans="3:28" ht="13.5">
      <c r="C1448" s="18"/>
      <c r="D1448" s="15"/>
      <c r="E1448" s="15"/>
      <c r="F1448" s="15"/>
      <c r="G1448" s="18"/>
      <c r="H1448" s="18"/>
      <c r="I1448" s="18"/>
      <c r="J1448" s="18"/>
      <c r="K1448" s="18"/>
      <c r="L1448" s="18"/>
      <c r="M1448" s="18"/>
      <c r="N1448" s="18"/>
      <c r="O1448" s="18"/>
      <c r="P1448" s="18"/>
      <c r="Q1448" s="13"/>
      <c r="R1448" s="13"/>
      <c r="S1448" s="13"/>
      <c r="T1448" s="13"/>
      <c r="U1448" s="13"/>
      <c r="V1448" s="13"/>
      <c r="AA1448" s="13"/>
      <c r="AB1448" s="13"/>
    </row>
    <row r="1449" spans="3:28" ht="13.5">
      <c r="C1449" s="18"/>
      <c r="D1449" s="15"/>
      <c r="E1449" s="15"/>
      <c r="F1449" s="15"/>
      <c r="G1449" s="18"/>
      <c r="H1449" s="18"/>
      <c r="I1449" s="18"/>
      <c r="J1449" s="18"/>
      <c r="K1449" s="18"/>
      <c r="L1449" s="18"/>
      <c r="M1449" s="18"/>
      <c r="N1449" s="18"/>
      <c r="O1449" s="18"/>
      <c r="P1449" s="18"/>
      <c r="Q1449" s="13"/>
      <c r="R1449" s="13"/>
      <c r="S1449" s="13"/>
      <c r="T1449" s="13"/>
      <c r="U1449" s="13"/>
      <c r="V1449" s="13"/>
      <c r="AA1449" s="13"/>
      <c r="AB1449" s="13"/>
    </row>
    <row r="1450" spans="3:28" ht="13.5">
      <c r="C1450" s="18"/>
      <c r="D1450" s="15"/>
      <c r="E1450" s="15"/>
      <c r="F1450" s="15"/>
      <c r="G1450" s="18"/>
      <c r="H1450" s="18"/>
      <c r="I1450" s="18"/>
      <c r="J1450" s="18"/>
      <c r="K1450" s="18"/>
      <c r="L1450" s="18"/>
      <c r="M1450" s="18"/>
      <c r="N1450" s="18"/>
      <c r="O1450" s="18"/>
      <c r="P1450" s="18"/>
      <c r="Q1450" s="13"/>
      <c r="R1450" s="13"/>
      <c r="S1450" s="13"/>
      <c r="T1450" s="13"/>
      <c r="U1450" s="13"/>
      <c r="V1450" s="13"/>
      <c r="AA1450" s="13"/>
      <c r="AB1450" s="13"/>
    </row>
    <row r="1451" spans="3:28" ht="13.5">
      <c r="C1451" s="18"/>
      <c r="D1451" s="15"/>
      <c r="E1451" s="15"/>
      <c r="F1451" s="15"/>
      <c r="G1451" s="18"/>
      <c r="H1451" s="18"/>
      <c r="I1451" s="18"/>
      <c r="J1451" s="18"/>
      <c r="K1451" s="18"/>
      <c r="L1451" s="18"/>
      <c r="M1451" s="18"/>
      <c r="N1451" s="18"/>
      <c r="O1451" s="18"/>
      <c r="P1451" s="18"/>
      <c r="Q1451" s="13"/>
      <c r="R1451" s="13"/>
      <c r="S1451" s="13"/>
      <c r="T1451" s="13"/>
      <c r="U1451" s="13"/>
      <c r="V1451" s="13"/>
      <c r="AA1451" s="13"/>
      <c r="AB1451" s="13"/>
    </row>
    <row r="1452" spans="3:28" ht="13.5">
      <c r="C1452" s="18"/>
      <c r="D1452" s="15"/>
      <c r="E1452" s="15"/>
      <c r="F1452" s="15"/>
      <c r="G1452" s="18"/>
      <c r="H1452" s="18"/>
      <c r="I1452" s="18"/>
      <c r="J1452" s="18"/>
      <c r="K1452" s="18"/>
      <c r="L1452" s="18"/>
      <c r="M1452" s="18"/>
      <c r="N1452" s="18"/>
      <c r="O1452" s="18"/>
      <c r="P1452" s="18"/>
      <c r="Q1452" s="13"/>
      <c r="R1452" s="13"/>
      <c r="S1452" s="13"/>
      <c r="T1452" s="13"/>
      <c r="U1452" s="13"/>
      <c r="V1452" s="13"/>
      <c r="AA1452" s="13"/>
      <c r="AB1452" s="13"/>
    </row>
    <row r="1453" spans="3:28" ht="13.5">
      <c r="C1453" s="18"/>
      <c r="D1453" s="15"/>
      <c r="E1453" s="15"/>
      <c r="F1453" s="15"/>
      <c r="G1453" s="18"/>
      <c r="H1453" s="18"/>
      <c r="I1453" s="18"/>
      <c r="J1453" s="18"/>
      <c r="K1453" s="18"/>
      <c r="L1453" s="18"/>
      <c r="M1453" s="18"/>
      <c r="N1453" s="18"/>
      <c r="O1453" s="18"/>
      <c r="P1453" s="18"/>
      <c r="Q1453" s="13"/>
      <c r="R1453" s="13"/>
      <c r="S1453" s="13"/>
      <c r="T1453" s="13"/>
      <c r="U1453" s="13"/>
      <c r="V1453" s="13"/>
      <c r="AA1453" s="13"/>
      <c r="AB1453" s="13"/>
    </row>
    <row r="1454" spans="3:28" ht="13.5">
      <c r="C1454" s="18"/>
      <c r="D1454" s="15"/>
      <c r="E1454" s="15"/>
      <c r="F1454" s="15"/>
      <c r="G1454" s="18"/>
      <c r="H1454" s="18"/>
      <c r="I1454" s="18"/>
      <c r="J1454" s="18"/>
      <c r="K1454" s="18"/>
      <c r="L1454" s="18"/>
      <c r="M1454" s="18"/>
      <c r="N1454" s="18"/>
      <c r="O1454" s="18"/>
      <c r="P1454" s="18"/>
      <c r="Q1454" s="13"/>
      <c r="R1454" s="13"/>
      <c r="S1454" s="13"/>
      <c r="T1454" s="13"/>
      <c r="U1454" s="13"/>
      <c r="V1454" s="13"/>
      <c r="AA1454" s="13"/>
      <c r="AB1454" s="13"/>
    </row>
    <row r="1455" spans="3:28" ht="13.5">
      <c r="C1455" s="18"/>
      <c r="D1455" s="15"/>
      <c r="E1455" s="15"/>
      <c r="F1455" s="15"/>
      <c r="G1455" s="18"/>
      <c r="H1455" s="18"/>
      <c r="I1455" s="18"/>
      <c r="J1455" s="18"/>
      <c r="K1455" s="18"/>
      <c r="L1455" s="18"/>
      <c r="M1455" s="18"/>
      <c r="N1455" s="18"/>
      <c r="O1455" s="18"/>
      <c r="P1455" s="18"/>
      <c r="Q1455" s="13"/>
      <c r="R1455" s="13"/>
      <c r="S1455" s="13"/>
      <c r="T1455" s="13"/>
      <c r="U1455" s="13"/>
      <c r="V1455" s="13"/>
      <c r="AA1455" s="13"/>
      <c r="AB1455" s="13"/>
    </row>
    <row r="1456" spans="3:28" ht="13.5">
      <c r="C1456" s="18"/>
      <c r="D1456" s="15"/>
      <c r="E1456" s="15"/>
      <c r="F1456" s="15"/>
      <c r="G1456" s="18"/>
      <c r="H1456" s="18"/>
      <c r="I1456" s="18"/>
      <c r="J1456" s="18"/>
      <c r="K1456" s="18"/>
      <c r="L1456" s="18"/>
      <c r="M1456" s="18"/>
      <c r="N1456" s="18"/>
      <c r="O1456" s="18"/>
      <c r="P1456" s="18"/>
      <c r="Q1456" s="13"/>
      <c r="R1456" s="13"/>
      <c r="S1456" s="13"/>
      <c r="T1456" s="13"/>
      <c r="U1456" s="13"/>
      <c r="V1456" s="13"/>
      <c r="AA1456" s="13"/>
      <c r="AB1456" s="13"/>
    </row>
    <row r="1457" spans="3:28" ht="13.5">
      <c r="C1457" s="18"/>
      <c r="D1457" s="15"/>
      <c r="E1457" s="15"/>
      <c r="F1457" s="15"/>
      <c r="G1457" s="18"/>
      <c r="H1457" s="18"/>
      <c r="I1457" s="18"/>
      <c r="J1457" s="18"/>
      <c r="K1457" s="18"/>
      <c r="L1457" s="18"/>
      <c r="M1457" s="18"/>
      <c r="N1457" s="18"/>
      <c r="O1457" s="18"/>
      <c r="P1457" s="18"/>
      <c r="Q1457" s="13"/>
      <c r="R1457" s="13"/>
      <c r="S1457" s="13"/>
      <c r="T1457" s="13"/>
      <c r="U1457" s="13"/>
      <c r="V1457" s="13"/>
      <c r="AA1457" s="13"/>
      <c r="AB1457" s="13"/>
    </row>
    <row r="1458" spans="3:28" ht="13.5">
      <c r="C1458" s="18"/>
      <c r="D1458" s="15"/>
      <c r="E1458" s="15"/>
      <c r="F1458" s="15"/>
      <c r="G1458" s="18"/>
      <c r="H1458" s="18"/>
      <c r="I1458" s="18"/>
      <c r="J1458" s="18"/>
      <c r="K1458" s="18"/>
      <c r="L1458" s="18"/>
      <c r="M1458" s="18"/>
      <c r="N1458" s="18"/>
      <c r="O1458" s="18"/>
      <c r="P1458" s="18"/>
      <c r="Q1458" s="13"/>
      <c r="R1458" s="13"/>
      <c r="S1458" s="13"/>
      <c r="T1458" s="13"/>
      <c r="U1458" s="13"/>
      <c r="V1458" s="13"/>
      <c r="AA1458" s="13"/>
      <c r="AB1458" s="13"/>
    </row>
    <row r="1459" spans="3:28" ht="13.5">
      <c r="C1459" s="18"/>
      <c r="D1459" s="15"/>
      <c r="E1459" s="15"/>
      <c r="F1459" s="15"/>
      <c r="G1459" s="18"/>
      <c r="H1459" s="18"/>
      <c r="I1459" s="18"/>
      <c r="J1459" s="18"/>
      <c r="K1459" s="18"/>
      <c r="L1459" s="18"/>
      <c r="M1459" s="18"/>
      <c r="N1459" s="18"/>
      <c r="O1459" s="18"/>
      <c r="P1459" s="18"/>
      <c r="Q1459" s="13"/>
      <c r="R1459" s="13"/>
      <c r="S1459" s="13"/>
      <c r="T1459" s="13"/>
      <c r="U1459" s="13"/>
      <c r="V1459" s="13"/>
      <c r="AA1459" s="13"/>
      <c r="AB1459" s="13"/>
    </row>
    <row r="1460" spans="3:28" ht="13.5">
      <c r="C1460" s="18"/>
      <c r="D1460" s="15"/>
      <c r="E1460" s="15"/>
      <c r="F1460" s="15"/>
      <c r="G1460" s="18"/>
      <c r="H1460" s="18"/>
      <c r="I1460" s="18"/>
      <c r="J1460" s="18"/>
      <c r="K1460" s="18"/>
      <c r="L1460" s="18"/>
      <c r="M1460" s="18"/>
      <c r="N1460" s="18"/>
      <c r="O1460" s="18"/>
      <c r="P1460" s="18"/>
      <c r="Q1460" s="13"/>
      <c r="R1460" s="13"/>
      <c r="S1460" s="13"/>
      <c r="T1460" s="13"/>
      <c r="U1460" s="13"/>
      <c r="V1460" s="13"/>
      <c r="AA1460" s="13"/>
      <c r="AB1460" s="13"/>
    </row>
    <row r="1461" spans="3:28" ht="13.5">
      <c r="C1461" s="18"/>
      <c r="D1461" s="15"/>
      <c r="E1461" s="15"/>
      <c r="F1461" s="15"/>
      <c r="G1461" s="18"/>
      <c r="H1461" s="18"/>
      <c r="I1461" s="18"/>
      <c r="J1461" s="18"/>
      <c r="K1461" s="18"/>
      <c r="L1461" s="18"/>
      <c r="M1461" s="18"/>
      <c r="N1461" s="18"/>
      <c r="O1461" s="18"/>
      <c r="P1461" s="18"/>
      <c r="Q1461" s="13"/>
      <c r="R1461" s="13"/>
      <c r="S1461" s="13"/>
      <c r="T1461" s="13"/>
      <c r="U1461" s="13"/>
      <c r="V1461" s="13"/>
      <c r="AA1461" s="13"/>
      <c r="AB1461" s="13"/>
    </row>
    <row r="1462" spans="3:28" ht="13.5">
      <c r="C1462" s="18"/>
      <c r="D1462" s="15"/>
      <c r="E1462" s="15"/>
      <c r="F1462" s="15"/>
      <c r="G1462" s="18"/>
      <c r="H1462" s="18"/>
      <c r="I1462" s="18"/>
      <c r="J1462" s="18"/>
      <c r="K1462" s="18"/>
      <c r="L1462" s="18"/>
      <c r="M1462" s="18"/>
      <c r="N1462" s="18"/>
      <c r="O1462" s="18"/>
      <c r="P1462" s="18"/>
      <c r="Q1462" s="13"/>
      <c r="R1462" s="13"/>
      <c r="S1462" s="13"/>
      <c r="T1462" s="13"/>
      <c r="U1462" s="13"/>
      <c r="V1462" s="13"/>
      <c r="AA1462" s="13"/>
      <c r="AB1462" s="13"/>
    </row>
    <row r="1463" spans="3:28" ht="13.5">
      <c r="C1463" s="18"/>
      <c r="D1463" s="15"/>
      <c r="E1463" s="15"/>
      <c r="F1463" s="15"/>
      <c r="G1463" s="18"/>
      <c r="H1463" s="18"/>
      <c r="I1463" s="18"/>
      <c r="J1463" s="18"/>
      <c r="K1463" s="18"/>
      <c r="L1463" s="18"/>
      <c r="M1463" s="18"/>
      <c r="N1463" s="18"/>
      <c r="O1463" s="18"/>
      <c r="P1463" s="18"/>
      <c r="Q1463" s="13"/>
      <c r="R1463" s="13"/>
      <c r="S1463" s="13"/>
      <c r="T1463" s="13"/>
      <c r="U1463" s="13"/>
      <c r="V1463" s="13"/>
      <c r="AA1463" s="13"/>
      <c r="AB1463" s="13"/>
    </row>
    <row r="1464" spans="3:28" ht="13.5">
      <c r="C1464" s="18"/>
      <c r="D1464" s="15"/>
      <c r="E1464" s="15"/>
      <c r="F1464" s="15"/>
      <c r="G1464" s="18"/>
      <c r="H1464" s="18"/>
      <c r="I1464" s="18"/>
      <c r="J1464" s="18"/>
      <c r="K1464" s="18"/>
      <c r="L1464" s="18"/>
      <c r="M1464" s="18"/>
      <c r="N1464" s="18"/>
      <c r="O1464" s="18"/>
      <c r="P1464" s="18"/>
      <c r="Q1464" s="13"/>
      <c r="R1464" s="13"/>
      <c r="S1464" s="13"/>
      <c r="T1464" s="13"/>
      <c r="U1464" s="13"/>
      <c r="V1464" s="13"/>
      <c r="AA1464" s="13"/>
      <c r="AB1464" s="13"/>
    </row>
    <row r="1465" spans="3:28" ht="13.5">
      <c r="C1465" s="18"/>
      <c r="D1465" s="15"/>
      <c r="E1465" s="15"/>
      <c r="F1465" s="15"/>
      <c r="G1465" s="18"/>
      <c r="H1465" s="18"/>
      <c r="I1465" s="18"/>
      <c r="J1465" s="18"/>
      <c r="K1465" s="18"/>
      <c r="L1465" s="18"/>
      <c r="M1465" s="18"/>
      <c r="N1465" s="18"/>
      <c r="O1465" s="18"/>
      <c r="P1465" s="18"/>
      <c r="Q1465" s="13"/>
      <c r="R1465" s="13"/>
      <c r="S1465" s="13"/>
      <c r="T1465" s="13"/>
      <c r="U1465" s="13"/>
      <c r="V1465" s="13"/>
      <c r="AA1465" s="13"/>
      <c r="AB1465" s="13"/>
    </row>
    <row r="1466" spans="3:28" ht="13.5">
      <c r="C1466" s="18"/>
      <c r="D1466" s="15"/>
      <c r="E1466" s="15"/>
      <c r="F1466" s="15"/>
      <c r="G1466" s="18"/>
      <c r="H1466" s="18"/>
      <c r="I1466" s="18"/>
      <c r="J1466" s="18"/>
      <c r="K1466" s="18"/>
      <c r="L1466" s="18"/>
      <c r="M1466" s="18"/>
      <c r="N1466" s="18"/>
      <c r="O1466" s="18"/>
      <c r="P1466" s="18"/>
      <c r="Q1466" s="13"/>
      <c r="R1466" s="13"/>
      <c r="S1466" s="13"/>
      <c r="T1466" s="13"/>
      <c r="U1466" s="13"/>
      <c r="V1466" s="13"/>
      <c r="AA1466" s="13"/>
      <c r="AB1466" s="13"/>
    </row>
    <row r="1467" spans="3:28" ht="13.5">
      <c r="C1467" s="18"/>
      <c r="D1467" s="15"/>
      <c r="E1467" s="15"/>
      <c r="F1467" s="15"/>
      <c r="G1467" s="18"/>
      <c r="H1467" s="18"/>
      <c r="I1467" s="18"/>
      <c r="J1467" s="18"/>
      <c r="K1467" s="18"/>
      <c r="L1467" s="18"/>
      <c r="M1467" s="18"/>
      <c r="N1467" s="18"/>
      <c r="O1467" s="18"/>
      <c r="P1467" s="18"/>
      <c r="Q1467" s="13"/>
      <c r="R1467" s="13"/>
      <c r="S1467" s="13"/>
      <c r="T1467" s="13"/>
      <c r="U1467" s="13"/>
      <c r="V1467" s="13"/>
      <c r="AA1467" s="13"/>
      <c r="AB1467" s="13"/>
    </row>
    <row r="1468" spans="3:28" ht="13.5">
      <c r="C1468" s="18"/>
      <c r="D1468" s="15"/>
      <c r="E1468" s="15"/>
      <c r="F1468" s="15"/>
      <c r="G1468" s="18"/>
      <c r="H1468" s="18"/>
      <c r="I1468" s="18"/>
      <c r="J1468" s="18"/>
      <c r="K1468" s="18"/>
      <c r="L1468" s="18"/>
      <c r="M1468" s="18"/>
      <c r="N1468" s="18"/>
      <c r="O1468" s="18"/>
      <c r="P1468" s="18"/>
      <c r="Q1468" s="13"/>
      <c r="R1468" s="13"/>
      <c r="S1468" s="13"/>
      <c r="T1468" s="13"/>
      <c r="U1468" s="13"/>
      <c r="V1468" s="13"/>
      <c r="AA1468" s="13"/>
      <c r="AB1468" s="13"/>
    </row>
    <row r="1469" spans="3:28" ht="13.5">
      <c r="C1469" s="18"/>
      <c r="D1469" s="15"/>
      <c r="E1469" s="15"/>
      <c r="F1469" s="15"/>
      <c r="G1469" s="18"/>
      <c r="H1469" s="18"/>
      <c r="I1469" s="18"/>
      <c r="J1469" s="18"/>
      <c r="K1469" s="18"/>
      <c r="L1469" s="18"/>
      <c r="M1469" s="18"/>
      <c r="N1469" s="18"/>
      <c r="O1469" s="18"/>
      <c r="P1469" s="18"/>
      <c r="Q1469" s="13"/>
      <c r="R1469" s="13"/>
      <c r="S1469" s="13"/>
      <c r="T1469" s="13"/>
      <c r="U1469" s="13"/>
      <c r="V1469" s="13"/>
      <c r="AA1469" s="13"/>
      <c r="AB1469" s="13"/>
    </row>
    <row r="1470" spans="3:28" ht="13.5">
      <c r="C1470" s="18"/>
      <c r="D1470" s="15"/>
      <c r="E1470" s="15"/>
      <c r="F1470" s="15"/>
      <c r="G1470" s="18"/>
      <c r="H1470" s="18"/>
      <c r="I1470" s="18"/>
      <c r="J1470" s="18"/>
      <c r="K1470" s="18"/>
      <c r="L1470" s="18"/>
      <c r="M1470" s="18"/>
      <c r="N1470" s="18"/>
      <c r="O1470" s="18"/>
      <c r="P1470" s="18"/>
      <c r="Q1470" s="13"/>
      <c r="R1470" s="13"/>
      <c r="S1470" s="13"/>
      <c r="T1470" s="13"/>
      <c r="U1470" s="13"/>
      <c r="V1470" s="13"/>
      <c r="AA1470" s="13"/>
      <c r="AB1470" s="13"/>
    </row>
    <row r="1471" spans="3:28" ht="13.5">
      <c r="C1471" s="18"/>
      <c r="D1471" s="15"/>
      <c r="E1471" s="15"/>
      <c r="F1471" s="15"/>
      <c r="G1471" s="18"/>
      <c r="H1471" s="18"/>
      <c r="I1471" s="18"/>
      <c r="J1471" s="18"/>
      <c r="K1471" s="18"/>
      <c r="L1471" s="18"/>
      <c r="M1471" s="18"/>
      <c r="N1471" s="18"/>
      <c r="O1471" s="18"/>
      <c r="P1471" s="18"/>
      <c r="Q1471" s="13"/>
      <c r="R1471" s="13"/>
      <c r="S1471" s="13"/>
      <c r="T1471" s="13"/>
      <c r="U1471" s="13"/>
      <c r="V1471" s="13"/>
      <c r="AA1471" s="13"/>
      <c r="AB1471" s="13"/>
    </row>
    <row r="1472" spans="3:28" ht="13.5">
      <c r="C1472" s="18"/>
      <c r="D1472" s="15"/>
      <c r="E1472" s="15"/>
      <c r="F1472" s="15"/>
      <c r="G1472" s="18"/>
      <c r="H1472" s="18"/>
      <c r="I1472" s="18"/>
      <c r="J1472" s="18"/>
      <c r="K1472" s="18"/>
      <c r="L1472" s="18"/>
      <c r="M1472" s="18"/>
      <c r="N1472" s="18"/>
      <c r="O1472" s="18"/>
      <c r="P1472" s="18"/>
      <c r="Q1472" s="13"/>
      <c r="R1472" s="13"/>
      <c r="S1472" s="13"/>
      <c r="T1472" s="13"/>
      <c r="U1472" s="13"/>
      <c r="V1472" s="13"/>
      <c r="AA1472" s="13"/>
      <c r="AB1472" s="13"/>
    </row>
    <row r="1473" spans="3:28" ht="13.5">
      <c r="C1473" s="18"/>
      <c r="D1473" s="15"/>
      <c r="E1473" s="15"/>
      <c r="F1473" s="15"/>
      <c r="G1473" s="18"/>
      <c r="H1473" s="18"/>
      <c r="I1473" s="18"/>
      <c r="J1473" s="18"/>
      <c r="K1473" s="18"/>
      <c r="L1473" s="18"/>
      <c r="M1473" s="18"/>
      <c r="N1473" s="18"/>
      <c r="O1473" s="18"/>
      <c r="P1473" s="18"/>
      <c r="Q1473" s="13"/>
      <c r="R1473" s="13"/>
      <c r="S1473" s="13"/>
      <c r="T1473" s="13"/>
      <c r="U1473" s="13"/>
      <c r="V1473" s="13"/>
      <c r="AA1473" s="13"/>
      <c r="AB1473" s="13"/>
    </row>
    <row r="1474" spans="3:28" ht="13.5">
      <c r="C1474" s="18"/>
      <c r="D1474" s="15"/>
      <c r="E1474" s="15"/>
      <c r="F1474" s="15"/>
      <c r="G1474" s="18"/>
      <c r="H1474" s="18"/>
      <c r="I1474" s="18"/>
      <c r="J1474" s="18"/>
      <c r="K1474" s="18"/>
      <c r="L1474" s="18"/>
      <c r="M1474" s="18"/>
      <c r="N1474" s="18"/>
      <c r="O1474" s="18"/>
      <c r="P1474" s="18"/>
      <c r="Q1474" s="13"/>
      <c r="R1474" s="13"/>
      <c r="S1474" s="13"/>
      <c r="T1474" s="13"/>
      <c r="U1474" s="13"/>
      <c r="V1474" s="13"/>
      <c r="AA1474" s="13"/>
      <c r="AB1474" s="13"/>
    </row>
    <row r="1475" spans="3:28" ht="13.5">
      <c r="C1475" s="18"/>
      <c r="D1475" s="15"/>
      <c r="E1475" s="15"/>
      <c r="F1475" s="15"/>
      <c r="G1475" s="18"/>
      <c r="H1475" s="18"/>
      <c r="I1475" s="18"/>
      <c r="J1475" s="18"/>
      <c r="K1475" s="18"/>
      <c r="L1475" s="18"/>
      <c r="M1475" s="18"/>
      <c r="N1475" s="18"/>
      <c r="O1475" s="18"/>
      <c r="P1475" s="18"/>
      <c r="Q1475" s="13"/>
      <c r="R1475" s="13"/>
      <c r="S1475" s="13"/>
      <c r="T1475" s="13"/>
      <c r="U1475" s="13"/>
      <c r="V1475" s="13"/>
      <c r="AA1475" s="13"/>
      <c r="AB1475" s="13"/>
    </row>
    <row r="1476" spans="3:28" ht="13.5">
      <c r="C1476" s="18"/>
      <c r="D1476" s="15"/>
      <c r="E1476" s="15"/>
      <c r="F1476" s="15"/>
      <c r="G1476" s="18"/>
      <c r="H1476" s="18"/>
      <c r="I1476" s="18"/>
      <c r="J1476" s="18"/>
      <c r="K1476" s="18"/>
      <c r="L1476" s="18"/>
      <c r="M1476" s="18"/>
      <c r="N1476" s="18"/>
      <c r="O1476" s="18"/>
      <c r="P1476" s="18"/>
      <c r="Q1476" s="13"/>
      <c r="R1476" s="13"/>
      <c r="S1476" s="13"/>
      <c r="T1476" s="13"/>
      <c r="U1476" s="13"/>
      <c r="V1476" s="13"/>
      <c r="AA1476" s="13"/>
      <c r="AB1476" s="13"/>
    </row>
    <row r="1477" spans="3:28" ht="13.5">
      <c r="C1477" s="18"/>
      <c r="D1477" s="15"/>
      <c r="E1477" s="15"/>
      <c r="F1477" s="15"/>
      <c r="G1477" s="18"/>
      <c r="H1477" s="18"/>
      <c r="I1477" s="18"/>
      <c r="J1477" s="18"/>
      <c r="K1477" s="18"/>
      <c r="L1477" s="18"/>
      <c r="M1477" s="18"/>
      <c r="N1477" s="18"/>
      <c r="O1477" s="18"/>
      <c r="P1477" s="18"/>
      <c r="Q1477" s="13"/>
      <c r="R1477" s="13"/>
      <c r="S1477" s="13"/>
      <c r="T1477" s="13"/>
      <c r="U1477" s="13"/>
      <c r="V1477" s="13"/>
      <c r="AA1477" s="13"/>
      <c r="AB1477" s="13"/>
    </row>
    <row r="1478" spans="3:28" ht="13.5">
      <c r="C1478" s="18"/>
      <c r="D1478" s="15"/>
      <c r="E1478" s="15"/>
      <c r="F1478" s="15"/>
      <c r="G1478" s="18"/>
      <c r="H1478" s="18"/>
      <c r="I1478" s="18"/>
      <c r="J1478" s="18"/>
      <c r="K1478" s="18"/>
      <c r="L1478" s="18"/>
      <c r="M1478" s="18"/>
      <c r="N1478" s="18"/>
      <c r="O1478" s="18"/>
      <c r="P1478" s="18"/>
      <c r="Q1478" s="13"/>
      <c r="R1478" s="13"/>
      <c r="S1478" s="13"/>
      <c r="T1478" s="13"/>
      <c r="U1478" s="13"/>
      <c r="V1478" s="13"/>
      <c r="AA1478" s="13"/>
      <c r="AB1478" s="13"/>
    </row>
    <row r="1479" spans="3:28" ht="13.5">
      <c r="C1479" s="18"/>
      <c r="D1479" s="15"/>
      <c r="E1479" s="15"/>
      <c r="F1479" s="15"/>
      <c r="G1479" s="18"/>
      <c r="H1479" s="18"/>
      <c r="I1479" s="18"/>
      <c r="J1479" s="18"/>
      <c r="K1479" s="18"/>
      <c r="L1479" s="18"/>
      <c r="M1479" s="18"/>
      <c r="N1479" s="18"/>
      <c r="O1479" s="18"/>
      <c r="P1479" s="18"/>
      <c r="Q1479" s="13"/>
      <c r="R1479" s="13"/>
      <c r="S1479" s="13"/>
      <c r="T1479" s="13"/>
      <c r="U1479" s="13"/>
      <c r="V1479" s="13"/>
      <c r="AA1479" s="13"/>
      <c r="AB1479" s="13"/>
    </row>
    <row r="1480" spans="3:28" ht="13.5">
      <c r="C1480" s="18"/>
      <c r="D1480" s="15"/>
      <c r="E1480" s="15"/>
      <c r="F1480" s="15"/>
      <c r="G1480" s="18"/>
      <c r="H1480" s="18"/>
      <c r="I1480" s="18"/>
      <c r="J1480" s="18"/>
      <c r="K1480" s="18"/>
      <c r="L1480" s="18"/>
      <c r="M1480" s="18"/>
      <c r="N1480" s="18"/>
      <c r="O1480" s="18"/>
      <c r="P1480" s="18"/>
      <c r="Q1480" s="13"/>
      <c r="R1480" s="13"/>
      <c r="S1480" s="13"/>
      <c r="T1480" s="13"/>
      <c r="U1480" s="13"/>
      <c r="V1480" s="13"/>
      <c r="AA1480" s="13"/>
      <c r="AB1480" s="13"/>
    </row>
    <row r="1481" spans="3:28" ht="13.5">
      <c r="C1481" s="18"/>
      <c r="D1481" s="15"/>
      <c r="E1481" s="15"/>
      <c r="F1481" s="15"/>
      <c r="G1481" s="18"/>
      <c r="H1481" s="18"/>
      <c r="I1481" s="18"/>
      <c r="J1481" s="18"/>
      <c r="K1481" s="18"/>
      <c r="L1481" s="18"/>
      <c r="M1481" s="18"/>
      <c r="N1481" s="18"/>
      <c r="O1481" s="18"/>
      <c r="P1481" s="18"/>
      <c r="Q1481" s="13"/>
      <c r="R1481" s="13"/>
      <c r="S1481" s="13"/>
      <c r="T1481" s="13"/>
      <c r="U1481" s="13"/>
      <c r="V1481" s="13"/>
      <c r="AA1481" s="13"/>
      <c r="AB1481" s="13"/>
    </row>
    <row r="1482" spans="3:28" ht="13.5">
      <c r="C1482" s="18"/>
      <c r="D1482" s="15"/>
      <c r="E1482" s="15"/>
      <c r="F1482" s="15"/>
      <c r="G1482" s="18"/>
      <c r="H1482" s="18"/>
      <c r="I1482" s="18"/>
      <c r="J1482" s="18"/>
      <c r="K1482" s="18"/>
      <c r="L1482" s="18"/>
      <c r="M1482" s="18"/>
      <c r="N1482" s="18"/>
      <c r="O1482" s="18"/>
      <c r="P1482" s="18"/>
      <c r="Q1482" s="13"/>
      <c r="R1482" s="13"/>
      <c r="S1482" s="13"/>
      <c r="T1482" s="13"/>
      <c r="U1482" s="13"/>
      <c r="V1482" s="13"/>
      <c r="AA1482" s="13"/>
      <c r="AB1482" s="13"/>
    </row>
    <row r="1483" spans="3:28" ht="13.5">
      <c r="C1483" s="18"/>
      <c r="D1483" s="15"/>
      <c r="E1483" s="15"/>
      <c r="F1483" s="15"/>
      <c r="G1483" s="18"/>
      <c r="H1483" s="18"/>
      <c r="I1483" s="18"/>
      <c r="J1483" s="18"/>
      <c r="K1483" s="18"/>
      <c r="L1483" s="18"/>
      <c r="M1483" s="18"/>
      <c r="N1483" s="18"/>
      <c r="O1483" s="18"/>
      <c r="P1483" s="18"/>
      <c r="Q1483" s="13"/>
      <c r="R1483" s="13"/>
      <c r="S1483" s="13"/>
      <c r="T1483" s="13"/>
      <c r="U1483" s="13"/>
      <c r="V1483" s="13"/>
      <c r="AA1483" s="13"/>
      <c r="AB1483" s="13"/>
    </row>
    <row r="1484" spans="3:28" ht="13.5">
      <c r="C1484" s="18"/>
      <c r="D1484" s="15"/>
      <c r="E1484" s="15"/>
      <c r="F1484" s="15"/>
      <c r="G1484" s="18"/>
      <c r="H1484" s="18"/>
      <c r="I1484" s="18"/>
      <c r="J1484" s="18"/>
      <c r="K1484" s="18"/>
      <c r="L1484" s="18"/>
      <c r="M1484" s="18"/>
      <c r="N1484" s="18"/>
      <c r="O1484" s="18"/>
      <c r="P1484" s="18"/>
      <c r="Q1484" s="13"/>
      <c r="R1484" s="13"/>
      <c r="S1484" s="13"/>
      <c r="T1484" s="13"/>
      <c r="U1484" s="13"/>
      <c r="V1484" s="13"/>
      <c r="AA1484" s="13"/>
      <c r="AB1484" s="13"/>
    </row>
    <row r="1485" spans="3:28" ht="13.5">
      <c r="C1485" s="18"/>
      <c r="D1485" s="15"/>
      <c r="E1485" s="15"/>
      <c r="F1485" s="15"/>
      <c r="G1485" s="18"/>
      <c r="H1485" s="18"/>
      <c r="I1485" s="18"/>
      <c r="J1485" s="18"/>
      <c r="K1485" s="18"/>
      <c r="L1485" s="18"/>
      <c r="M1485" s="18"/>
      <c r="N1485" s="18"/>
      <c r="O1485" s="18"/>
      <c r="P1485" s="18"/>
      <c r="Q1485" s="13"/>
      <c r="R1485" s="13"/>
      <c r="S1485" s="13"/>
      <c r="T1485" s="13"/>
      <c r="U1485" s="13"/>
      <c r="V1485" s="13"/>
      <c r="AA1485" s="13"/>
      <c r="AB1485" s="13"/>
    </row>
    <row r="1486" spans="3:28" ht="13.5">
      <c r="C1486" s="18"/>
      <c r="D1486" s="15"/>
      <c r="E1486" s="15"/>
      <c r="F1486" s="15"/>
      <c r="G1486" s="18"/>
      <c r="H1486" s="18"/>
      <c r="I1486" s="18"/>
      <c r="J1486" s="18"/>
      <c r="K1486" s="18"/>
      <c r="L1486" s="18"/>
      <c r="M1486" s="18"/>
      <c r="N1486" s="18"/>
      <c r="O1486" s="18"/>
      <c r="P1486" s="18"/>
      <c r="Q1486" s="13"/>
      <c r="R1486" s="13"/>
      <c r="S1486" s="13"/>
      <c r="T1486" s="13"/>
      <c r="U1486" s="13"/>
      <c r="V1486" s="13"/>
      <c r="AA1486" s="13"/>
      <c r="AB1486" s="13"/>
    </row>
    <row r="1487" spans="3:28" ht="13.5">
      <c r="C1487" s="18"/>
      <c r="D1487" s="15"/>
      <c r="E1487" s="15"/>
      <c r="F1487" s="15"/>
      <c r="G1487" s="18"/>
      <c r="H1487" s="18"/>
      <c r="I1487" s="18"/>
      <c r="J1487" s="18"/>
      <c r="K1487" s="18"/>
      <c r="L1487" s="18"/>
      <c r="M1487" s="18"/>
      <c r="N1487" s="18"/>
      <c r="O1487" s="18"/>
      <c r="P1487" s="18"/>
      <c r="Q1487" s="13"/>
      <c r="R1487" s="13"/>
      <c r="S1487" s="13"/>
      <c r="T1487" s="13"/>
      <c r="U1487" s="13"/>
      <c r="V1487" s="13"/>
      <c r="AA1487" s="13"/>
      <c r="AB1487" s="13"/>
    </row>
    <row r="1488" spans="3:28" ht="13.5">
      <c r="C1488" s="18"/>
      <c r="D1488" s="15"/>
      <c r="E1488" s="15"/>
      <c r="F1488" s="15"/>
      <c r="G1488" s="18"/>
      <c r="H1488" s="18"/>
      <c r="I1488" s="18"/>
      <c r="J1488" s="18"/>
      <c r="K1488" s="18"/>
      <c r="L1488" s="18"/>
      <c r="M1488" s="18"/>
      <c r="N1488" s="18"/>
      <c r="O1488" s="18"/>
      <c r="P1488" s="18"/>
      <c r="Q1488" s="13"/>
      <c r="R1488" s="13"/>
      <c r="S1488" s="13"/>
      <c r="T1488" s="13"/>
      <c r="U1488" s="13"/>
      <c r="V1488" s="13"/>
      <c r="AA1488" s="13"/>
      <c r="AB1488" s="13"/>
    </row>
    <row r="1489" spans="3:28" ht="13.5">
      <c r="C1489" s="18"/>
      <c r="D1489" s="15"/>
      <c r="E1489" s="15"/>
      <c r="F1489" s="15"/>
      <c r="G1489" s="18"/>
      <c r="H1489" s="18"/>
      <c r="I1489" s="18"/>
      <c r="J1489" s="18"/>
      <c r="K1489" s="18"/>
      <c r="L1489" s="18"/>
      <c r="M1489" s="18"/>
      <c r="N1489" s="18"/>
      <c r="O1489" s="18"/>
      <c r="P1489" s="18"/>
      <c r="Q1489" s="13"/>
      <c r="R1489" s="13"/>
      <c r="S1489" s="13"/>
      <c r="T1489" s="13"/>
      <c r="U1489" s="13"/>
      <c r="V1489" s="13"/>
      <c r="AA1489" s="13"/>
      <c r="AB1489" s="13"/>
    </row>
    <row r="1490" spans="3:28" ht="13.5">
      <c r="C1490" s="18"/>
      <c r="D1490" s="15"/>
      <c r="E1490" s="15"/>
      <c r="F1490" s="15"/>
      <c r="G1490" s="18"/>
      <c r="H1490" s="18"/>
      <c r="I1490" s="18"/>
      <c r="J1490" s="18"/>
      <c r="K1490" s="18"/>
      <c r="L1490" s="18"/>
      <c r="M1490" s="18"/>
      <c r="N1490" s="18"/>
      <c r="O1490" s="18"/>
      <c r="P1490" s="18"/>
      <c r="Q1490" s="13"/>
      <c r="R1490" s="13"/>
      <c r="S1490" s="13"/>
      <c r="T1490" s="13"/>
      <c r="U1490" s="13"/>
      <c r="V1490" s="13"/>
      <c r="AA1490" s="13"/>
      <c r="AB1490" s="13"/>
    </row>
    <row r="1491" spans="3:28" ht="13.5">
      <c r="C1491" s="18"/>
      <c r="D1491" s="15"/>
      <c r="E1491" s="15"/>
      <c r="F1491" s="15"/>
      <c r="G1491" s="18"/>
      <c r="H1491" s="18"/>
      <c r="I1491" s="18"/>
      <c r="J1491" s="18"/>
      <c r="K1491" s="18"/>
      <c r="L1491" s="18"/>
      <c r="M1491" s="18"/>
      <c r="N1491" s="18"/>
      <c r="O1491" s="18"/>
      <c r="P1491" s="18"/>
      <c r="Q1491" s="13"/>
      <c r="R1491" s="13"/>
      <c r="S1491" s="13"/>
      <c r="T1491" s="13"/>
      <c r="U1491" s="13"/>
      <c r="V1491" s="13"/>
      <c r="AA1491" s="13"/>
      <c r="AB1491" s="13"/>
    </row>
    <row r="1492" spans="3:28" ht="13.5">
      <c r="C1492" s="18"/>
      <c r="D1492" s="15"/>
      <c r="E1492" s="15"/>
      <c r="F1492" s="15"/>
      <c r="G1492" s="18"/>
      <c r="H1492" s="18"/>
      <c r="I1492" s="18"/>
      <c r="J1492" s="18"/>
      <c r="K1492" s="18"/>
      <c r="L1492" s="18"/>
      <c r="M1492" s="18"/>
      <c r="N1492" s="18"/>
      <c r="O1492" s="18"/>
      <c r="P1492" s="18"/>
      <c r="Q1492" s="13"/>
      <c r="R1492" s="13"/>
      <c r="S1492" s="13"/>
      <c r="T1492" s="13"/>
      <c r="U1492" s="13"/>
      <c r="V1492" s="13"/>
      <c r="AA1492" s="13"/>
      <c r="AB1492" s="13"/>
    </row>
    <row r="1493" spans="3:28" ht="13.5">
      <c r="C1493" s="18"/>
      <c r="D1493" s="15"/>
      <c r="E1493" s="15"/>
      <c r="F1493" s="15"/>
      <c r="G1493" s="18"/>
      <c r="H1493" s="18"/>
      <c r="I1493" s="18"/>
      <c r="J1493" s="18"/>
      <c r="K1493" s="18"/>
      <c r="L1493" s="18"/>
      <c r="M1493" s="18"/>
      <c r="N1493" s="18"/>
      <c r="O1493" s="18"/>
      <c r="P1493" s="18"/>
      <c r="Q1493" s="13"/>
      <c r="R1493" s="13"/>
      <c r="S1493" s="13"/>
      <c r="T1493" s="13"/>
      <c r="U1493" s="13"/>
      <c r="V1493" s="13"/>
      <c r="AA1493" s="13"/>
      <c r="AB1493" s="13"/>
    </row>
    <row r="1494" spans="3:28" ht="13.5">
      <c r="C1494" s="18"/>
      <c r="D1494" s="15"/>
      <c r="E1494" s="15"/>
      <c r="F1494" s="15"/>
      <c r="G1494" s="18"/>
      <c r="H1494" s="18"/>
      <c r="I1494" s="18"/>
      <c r="J1494" s="18"/>
      <c r="K1494" s="18"/>
      <c r="L1494" s="18"/>
      <c r="M1494" s="18"/>
      <c r="N1494" s="18"/>
      <c r="O1494" s="18"/>
      <c r="P1494" s="18"/>
      <c r="Q1494" s="13"/>
      <c r="R1494" s="13"/>
      <c r="S1494" s="13"/>
      <c r="T1494" s="13"/>
      <c r="U1494" s="13"/>
      <c r="V1494" s="13"/>
      <c r="AA1494" s="13"/>
      <c r="AB1494" s="13"/>
    </row>
    <row r="1495" spans="3:28" ht="13.5">
      <c r="C1495" s="18"/>
      <c r="D1495" s="15"/>
      <c r="E1495" s="15"/>
      <c r="F1495" s="15"/>
      <c r="G1495" s="18"/>
      <c r="H1495" s="18"/>
      <c r="I1495" s="18"/>
      <c r="J1495" s="18"/>
      <c r="K1495" s="18"/>
      <c r="L1495" s="18"/>
      <c r="M1495" s="18"/>
      <c r="N1495" s="18"/>
      <c r="O1495" s="18"/>
      <c r="P1495" s="18"/>
      <c r="Q1495" s="13"/>
      <c r="R1495" s="13"/>
      <c r="S1495" s="13"/>
      <c r="T1495" s="13"/>
      <c r="U1495" s="13"/>
      <c r="V1495" s="13"/>
      <c r="AA1495" s="13"/>
      <c r="AB1495" s="13"/>
    </row>
    <row r="1496" spans="3:28" ht="13.5">
      <c r="C1496" s="18"/>
      <c r="D1496" s="15"/>
      <c r="E1496" s="15"/>
      <c r="F1496" s="15"/>
      <c r="G1496" s="18"/>
      <c r="H1496" s="18"/>
      <c r="I1496" s="18"/>
      <c r="J1496" s="18"/>
      <c r="K1496" s="18"/>
      <c r="L1496" s="18"/>
      <c r="M1496" s="18"/>
      <c r="N1496" s="18"/>
      <c r="O1496" s="18"/>
      <c r="P1496" s="18"/>
      <c r="Q1496" s="13"/>
      <c r="R1496" s="13"/>
      <c r="S1496" s="13"/>
      <c r="T1496" s="13"/>
      <c r="U1496" s="13"/>
      <c r="V1496" s="13"/>
      <c r="AA1496" s="13"/>
      <c r="AB1496" s="13"/>
    </row>
    <row r="1497" spans="3:28" ht="13.5">
      <c r="C1497" s="18"/>
      <c r="D1497" s="15"/>
      <c r="E1497" s="15"/>
      <c r="F1497" s="15"/>
      <c r="G1497" s="18"/>
      <c r="H1497" s="18"/>
      <c r="I1497" s="18"/>
      <c r="J1497" s="18"/>
      <c r="K1497" s="18"/>
      <c r="L1497" s="18"/>
      <c r="M1497" s="18"/>
      <c r="N1497" s="18"/>
      <c r="O1497" s="18"/>
      <c r="P1497" s="18"/>
      <c r="Q1497" s="13"/>
      <c r="R1497" s="13"/>
      <c r="S1497" s="13"/>
      <c r="T1497" s="13"/>
      <c r="U1497" s="13"/>
      <c r="V1497" s="13"/>
      <c r="AA1497" s="13"/>
      <c r="AB1497" s="13"/>
    </row>
    <row r="1498" spans="3:28" ht="13.5">
      <c r="C1498" s="18"/>
      <c r="D1498" s="15"/>
      <c r="E1498" s="15"/>
      <c r="F1498" s="15"/>
      <c r="G1498" s="18"/>
      <c r="H1498" s="18"/>
      <c r="I1498" s="18"/>
      <c r="J1498" s="18"/>
      <c r="K1498" s="18"/>
      <c r="L1498" s="18"/>
      <c r="M1498" s="18"/>
      <c r="N1498" s="18"/>
      <c r="O1498" s="18"/>
      <c r="P1498" s="18"/>
      <c r="Q1498" s="13"/>
      <c r="R1498" s="13"/>
      <c r="S1498" s="13"/>
      <c r="T1498" s="13"/>
      <c r="U1498" s="13"/>
      <c r="V1498" s="13"/>
      <c r="AA1498" s="13"/>
      <c r="AB1498" s="13"/>
    </row>
    <row r="1499" spans="3:28" ht="13.5">
      <c r="C1499" s="18"/>
      <c r="D1499" s="15"/>
      <c r="E1499" s="15"/>
      <c r="F1499" s="15"/>
      <c r="G1499" s="18"/>
      <c r="H1499" s="18"/>
      <c r="I1499" s="18"/>
      <c r="J1499" s="18"/>
      <c r="K1499" s="18"/>
      <c r="L1499" s="18"/>
      <c r="M1499" s="18"/>
      <c r="N1499" s="18"/>
      <c r="O1499" s="18"/>
      <c r="P1499" s="18"/>
      <c r="Q1499" s="13"/>
      <c r="R1499" s="13"/>
      <c r="S1499" s="13"/>
      <c r="T1499" s="13"/>
      <c r="U1499" s="13"/>
      <c r="V1499" s="13"/>
      <c r="AA1499" s="13"/>
      <c r="AB1499" s="13"/>
    </row>
    <row r="1500" spans="3:28" ht="13.5">
      <c r="C1500" s="18"/>
      <c r="D1500" s="15"/>
      <c r="E1500" s="15"/>
      <c r="F1500" s="15"/>
      <c r="G1500" s="18"/>
      <c r="H1500" s="18"/>
      <c r="I1500" s="18"/>
      <c r="J1500" s="18"/>
      <c r="K1500" s="18"/>
      <c r="L1500" s="18"/>
      <c r="M1500" s="18"/>
      <c r="N1500" s="18"/>
      <c r="O1500" s="18"/>
      <c r="P1500" s="18"/>
      <c r="Q1500" s="13"/>
      <c r="R1500" s="13"/>
      <c r="S1500" s="13"/>
      <c r="T1500" s="13"/>
      <c r="U1500" s="13"/>
      <c r="V1500" s="13"/>
      <c r="AA1500" s="13"/>
      <c r="AB1500" s="13"/>
    </row>
    <row r="1501" spans="3:28" ht="13.5">
      <c r="C1501" s="18"/>
      <c r="D1501" s="15"/>
      <c r="E1501" s="15"/>
      <c r="F1501" s="15"/>
      <c r="G1501" s="18"/>
      <c r="H1501" s="18"/>
      <c r="I1501" s="18"/>
      <c r="J1501" s="18"/>
      <c r="K1501" s="18"/>
      <c r="L1501" s="18"/>
      <c r="M1501" s="18"/>
      <c r="N1501" s="18"/>
      <c r="O1501" s="18"/>
      <c r="P1501" s="18"/>
      <c r="Q1501" s="13"/>
      <c r="R1501" s="13"/>
      <c r="S1501" s="13"/>
      <c r="T1501" s="13"/>
      <c r="U1501" s="13"/>
      <c r="V1501" s="13"/>
      <c r="AA1501" s="13"/>
      <c r="AB1501" s="13"/>
    </row>
    <row r="1502" spans="3:28" ht="13.5">
      <c r="C1502" s="18"/>
      <c r="D1502" s="15"/>
      <c r="E1502" s="15"/>
      <c r="F1502" s="15"/>
      <c r="G1502" s="18"/>
      <c r="H1502" s="18"/>
      <c r="I1502" s="18"/>
      <c r="J1502" s="18"/>
      <c r="K1502" s="18"/>
      <c r="L1502" s="18"/>
      <c r="M1502" s="18"/>
      <c r="N1502" s="18"/>
      <c r="O1502" s="18"/>
      <c r="P1502" s="18"/>
      <c r="Q1502" s="13"/>
      <c r="R1502" s="13"/>
      <c r="S1502" s="13"/>
      <c r="T1502" s="13"/>
      <c r="U1502" s="13"/>
      <c r="V1502" s="13"/>
      <c r="AA1502" s="13"/>
      <c r="AB1502" s="13"/>
    </row>
    <row r="1503" spans="3:28" ht="13.5">
      <c r="C1503" s="18"/>
      <c r="D1503" s="15"/>
      <c r="E1503" s="15"/>
      <c r="F1503" s="15"/>
      <c r="G1503" s="18"/>
      <c r="H1503" s="18"/>
      <c r="I1503" s="18"/>
      <c r="J1503" s="18"/>
      <c r="K1503" s="18"/>
      <c r="L1503" s="18"/>
      <c r="M1503" s="18"/>
      <c r="N1503" s="18"/>
      <c r="O1503" s="18"/>
      <c r="P1503" s="18"/>
      <c r="Q1503" s="13"/>
      <c r="R1503" s="13"/>
      <c r="S1503" s="13"/>
      <c r="T1503" s="13"/>
      <c r="U1503" s="13"/>
      <c r="V1503" s="13"/>
      <c r="AA1503" s="13"/>
      <c r="AB1503" s="13"/>
    </row>
    <row r="1504" spans="3:28" ht="13.5">
      <c r="C1504" s="18"/>
      <c r="D1504" s="15"/>
      <c r="E1504" s="15"/>
      <c r="F1504" s="15"/>
      <c r="G1504" s="18"/>
      <c r="H1504" s="18"/>
      <c r="I1504" s="18"/>
      <c r="J1504" s="18"/>
      <c r="K1504" s="18"/>
      <c r="L1504" s="18"/>
      <c r="M1504" s="18"/>
      <c r="N1504" s="18"/>
      <c r="O1504" s="18"/>
      <c r="P1504" s="18"/>
      <c r="Q1504" s="13"/>
      <c r="R1504" s="13"/>
      <c r="S1504" s="13"/>
      <c r="T1504" s="13"/>
      <c r="U1504" s="13"/>
      <c r="V1504" s="13"/>
      <c r="AA1504" s="13"/>
      <c r="AB1504" s="13"/>
    </row>
    <row r="1505" spans="3:28" ht="13.5">
      <c r="C1505" s="18"/>
      <c r="D1505" s="15"/>
      <c r="E1505" s="15"/>
      <c r="F1505" s="15"/>
      <c r="G1505" s="18"/>
      <c r="H1505" s="18"/>
      <c r="I1505" s="18"/>
      <c r="J1505" s="18"/>
      <c r="K1505" s="18"/>
      <c r="L1505" s="18"/>
      <c r="M1505" s="18"/>
      <c r="N1505" s="18"/>
      <c r="O1505" s="18"/>
      <c r="P1505" s="18"/>
      <c r="Q1505" s="13"/>
      <c r="R1505" s="13"/>
      <c r="S1505" s="13"/>
      <c r="T1505" s="13"/>
      <c r="U1505" s="13"/>
      <c r="V1505" s="13"/>
      <c r="AA1505" s="13"/>
      <c r="AB1505" s="13"/>
    </row>
    <row r="1506" spans="3:28" ht="13.5">
      <c r="C1506" s="18"/>
      <c r="D1506" s="15"/>
      <c r="E1506" s="15"/>
      <c r="F1506" s="15"/>
      <c r="G1506" s="18"/>
      <c r="H1506" s="18"/>
      <c r="I1506" s="18"/>
      <c r="J1506" s="18"/>
      <c r="K1506" s="18"/>
      <c r="L1506" s="18"/>
      <c r="M1506" s="18"/>
      <c r="N1506" s="18"/>
      <c r="O1506" s="18"/>
      <c r="P1506" s="18"/>
      <c r="Q1506" s="13"/>
      <c r="R1506" s="13"/>
      <c r="S1506" s="13"/>
      <c r="T1506" s="13"/>
      <c r="U1506" s="13"/>
      <c r="V1506" s="13"/>
      <c r="AA1506" s="13"/>
      <c r="AB1506" s="13"/>
    </row>
    <row r="1507" spans="3:28" ht="13.5">
      <c r="C1507" s="18"/>
      <c r="D1507" s="15"/>
      <c r="E1507" s="15"/>
      <c r="F1507" s="15"/>
      <c r="G1507" s="18"/>
      <c r="H1507" s="18"/>
      <c r="I1507" s="18"/>
      <c r="J1507" s="18"/>
      <c r="K1507" s="18"/>
      <c r="L1507" s="18"/>
      <c r="M1507" s="18"/>
      <c r="N1507" s="18"/>
      <c r="O1507" s="18"/>
      <c r="P1507" s="18"/>
      <c r="Q1507" s="13"/>
      <c r="R1507" s="13"/>
      <c r="S1507" s="13"/>
      <c r="T1507" s="13"/>
      <c r="U1507" s="13"/>
      <c r="V1507" s="13"/>
      <c r="AA1507" s="13"/>
      <c r="AB1507" s="13"/>
    </row>
    <row r="1508" spans="3:28" ht="13.5">
      <c r="C1508" s="18"/>
      <c r="D1508" s="15"/>
      <c r="E1508" s="15"/>
      <c r="F1508" s="15"/>
      <c r="G1508" s="18"/>
      <c r="H1508" s="18"/>
      <c r="I1508" s="18"/>
      <c r="J1508" s="18"/>
      <c r="K1508" s="18"/>
      <c r="L1508" s="18"/>
      <c r="M1508" s="18"/>
      <c r="N1508" s="18"/>
      <c r="O1508" s="18"/>
      <c r="P1508" s="18"/>
      <c r="Q1508" s="13"/>
      <c r="R1508" s="13"/>
      <c r="S1508" s="13"/>
      <c r="T1508" s="13"/>
      <c r="U1508" s="13"/>
      <c r="V1508" s="13"/>
      <c r="AA1508" s="13"/>
      <c r="AB1508" s="13"/>
    </row>
    <row r="1509" spans="3:28" ht="13.5">
      <c r="C1509" s="18"/>
      <c r="D1509" s="15"/>
      <c r="E1509" s="15"/>
      <c r="F1509" s="15"/>
      <c r="G1509" s="18"/>
      <c r="H1509" s="18"/>
      <c r="I1509" s="18"/>
      <c r="J1509" s="18"/>
      <c r="K1509" s="18"/>
      <c r="L1509" s="18"/>
      <c r="M1509" s="18"/>
      <c r="N1509" s="18"/>
      <c r="O1509" s="18"/>
      <c r="P1509" s="18"/>
      <c r="Q1509" s="13"/>
      <c r="R1509" s="13"/>
      <c r="S1509" s="13"/>
      <c r="T1509" s="13"/>
      <c r="U1509" s="13"/>
      <c r="V1509" s="13"/>
      <c r="AA1509" s="13"/>
      <c r="AB1509" s="13"/>
    </row>
    <row r="1510" spans="3:28" ht="13.5">
      <c r="C1510" s="18"/>
      <c r="D1510" s="15"/>
      <c r="E1510" s="15"/>
      <c r="F1510" s="15"/>
      <c r="G1510" s="18"/>
      <c r="H1510" s="18"/>
      <c r="I1510" s="18"/>
      <c r="J1510" s="18"/>
      <c r="K1510" s="18"/>
      <c r="L1510" s="18"/>
      <c r="M1510" s="18"/>
      <c r="N1510" s="18"/>
      <c r="O1510" s="18"/>
      <c r="P1510" s="18"/>
      <c r="Q1510" s="13"/>
      <c r="R1510" s="13"/>
      <c r="S1510" s="13"/>
      <c r="T1510" s="13"/>
      <c r="U1510" s="13"/>
      <c r="V1510" s="13"/>
      <c r="AA1510" s="13"/>
      <c r="AB1510" s="13"/>
    </row>
    <row r="1511" spans="3:28" ht="13.5">
      <c r="C1511" s="18"/>
      <c r="D1511" s="15"/>
      <c r="E1511" s="15"/>
      <c r="F1511" s="15"/>
      <c r="G1511" s="18"/>
      <c r="H1511" s="18"/>
      <c r="I1511" s="18"/>
      <c r="J1511" s="18"/>
      <c r="K1511" s="18"/>
      <c r="L1511" s="18"/>
      <c r="M1511" s="18"/>
      <c r="N1511" s="18"/>
      <c r="O1511" s="18"/>
      <c r="P1511" s="18"/>
      <c r="Q1511" s="13"/>
      <c r="R1511" s="13"/>
      <c r="S1511" s="13"/>
      <c r="T1511" s="13"/>
      <c r="U1511" s="13"/>
      <c r="V1511" s="13"/>
      <c r="AA1511" s="13"/>
      <c r="AB1511" s="13"/>
    </row>
    <row r="1512" spans="3:28" ht="13.5">
      <c r="C1512" s="18"/>
      <c r="D1512" s="15"/>
      <c r="E1512" s="15"/>
      <c r="F1512" s="15"/>
      <c r="G1512" s="18"/>
      <c r="H1512" s="18"/>
      <c r="I1512" s="18"/>
      <c r="J1512" s="18"/>
      <c r="K1512" s="18"/>
      <c r="L1512" s="18"/>
      <c r="M1512" s="18"/>
      <c r="N1512" s="18"/>
      <c r="O1512" s="18"/>
      <c r="P1512" s="18"/>
      <c r="Q1512" s="13"/>
      <c r="R1512" s="13"/>
      <c r="S1512" s="13"/>
      <c r="T1512" s="13"/>
      <c r="U1512" s="13"/>
      <c r="V1512" s="13"/>
      <c r="AA1512" s="13"/>
      <c r="AB1512" s="13"/>
    </row>
    <row r="1513" spans="3:28" ht="13.5">
      <c r="C1513" s="18"/>
      <c r="D1513" s="15"/>
      <c r="E1513" s="15"/>
      <c r="F1513" s="15"/>
      <c r="G1513" s="18"/>
      <c r="H1513" s="18"/>
      <c r="I1513" s="18"/>
      <c r="J1513" s="18"/>
      <c r="K1513" s="18"/>
      <c r="L1513" s="18"/>
      <c r="M1513" s="18"/>
      <c r="N1513" s="18"/>
      <c r="O1513" s="18"/>
      <c r="P1513" s="18"/>
      <c r="Q1513" s="13"/>
      <c r="R1513" s="13"/>
      <c r="S1513" s="13"/>
      <c r="T1513" s="13"/>
      <c r="U1513" s="13"/>
      <c r="V1513" s="13"/>
      <c r="AA1513" s="13"/>
      <c r="AB1513" s="13"/>
    </row>
    <row r="1514" spans="3:28" ht="13.5">
      <c r="C1514" s="18"/>
      <c r="D1514" s="15"/>
      <c r="E1514" s="15"/>
      <c r="F1514" s="15"/>
      <c r="G1514" s="18"/>
      <c r="H1514" s="18"/>
      <c r="I1514" s="18"/>
      <c r="J1514" s="18"/>
      <c r="K1514" s="18"/>
      <c r="L1514" s="18"/>
      <c r="M1514" s="18"/>
      <c r="N1514" s="18"/>
      <c r="O1514" s="18"/>
      <c r="P1514" s="18"/>
      <c r="Q1514" s="13"/>
      <c r="R1514" s="13"/>
      <c r="S1514" s="13"/>
      <c r="T1514" s="13"/>
      <c r="U1514" s="13"/>
      <c r="V1514" s="13"/>
      <c r="AA1514" s="13"/>
      <c r="AB1514" s="13"/>
    </row>
    <row r="1515" spans="3:28" ht="13.5">
      <c r="C1515" s="18"/>
      <c r="D1515" s="15"/>
      <c r="E1515" s="15"/>
      <c r="F1515" s="15"/>
      <c r="G1515" s="18"/>
      <c r="H1515" s="18"/>
      <c r="I1515" s="18"/>
      <c r="J1515" s="18"/>
      <c r="K1515" s="18"/>
      <c r="L1515" s="18"/>
      <c r="M1515" s="18"/>
      <c r="N1515" s="18"/>
      <c r="O1515" s="18"/>
      <c r="P1515" s="18"/>
      <c r="Q1515" s="13"/>
      <c r="R1515" s="13"/>
      <c r="S1515" s="13"/>
      <c r="T1515" s="13"/>
      <c r="U1515" s="13"/>
      <c r="V1515" s="13"/>
      <c r="AA1515" s="13"/>
      <c r="AB1515" s="13"/>
    </row>
    <row r="1516" spans="3:28" ht="13.5">
      <c r="C1516" s="18"/>
      <c r="D1516" s="15"/>
      <c r="E1516" s="15"/>
      <c r="F1516" s="15"/>
      <c r="G1516" s="18"/>
      <c r="H1516" s="18"/>
      <c r="I1516" s="18"/>
      <c r="J1516" s="18"/>
      <c r="K1516" s="18"/>
      <c r="L1516" s="18"/>
      <c r="M1516" s="18"/>
      <c r="N1516" s="18"/>
      <c r="O1516" s="18"/>
      <c r="P1516" s="18"/>
      <c r="Q1516" s="13"/>
      <c r="R1516" s="13"/>
      <c r="S1516" s="13"/>
      <c r="T1516" s="13"/>
      <c r="U1516" s="13"/>
      <c r="V1516" s="13"/>
      <c r="AA1516" s="13"/>
      <c r="AB1516" s="13"/>
    </row>
    <row r="1517" spans="3:28" ht="13.5">
      <c r="C1517" s="18"/>
      <c r="D1517" s="15"/>
      <c r="E1517" s="15"/>
      <c r="F1517" s="15"/>
      <c r="G1517" s="18"/>
      <c r="H1517" s="18"/>
      <c r="I1517" s="18"/>
      <c r="J1517" s="18"/>
      <c r="K1517" s="18"/>
      <c r="L1517" s="18"/>
      <c r="M1517" s="18"/>
      <c r="N1517" s="18"/>
      <c r="O1517" s="18"/>
      <c r="P1517" s="18"/>
      <c r="Q1517" s="13"/>
      <c r="R1517" s="13"/>
      <c r="S1517" s="13"/>
      <c r="T1517" s="13"/>
      <c r="U1517" s="13"/>
      <c r="V1517" s="13"/>
      <c r="AA1517" s="13"/>
      <c r="AB1517" s="13"/>
    </row>
    <row r="1518" spans="3:28" ht="13.5">
      <c r="C1518" s="18"/>
      <c r="D1518" s="15"/>
      <c r="E1518" s="15"/>
      <c r="F1518" s="15"/>
      <c r="G1518" s="18"/>
      <c r="H1518" s="18"/>
      <c r="I1518" s="18"/>
      <c r="J1518" s="18"/>
      <c r="K1518" s="18"/>
      <c r="L1518" s="18"/>
      <c r="M1518" s="18"/>
      <c r="N1518" s="18"/>
      <c r="O1518" s="18"/>
      <c r="P1518" s="18"/>
      <c r="Q1518" s="13"/>
      <c r="R1518" s="13"/>
      <c r="S1518" s="13"/>
      <c r="T1518" s="13"/>
      <c r="U1518" s="13"/>
      <c r="V1518" s="13"/>
      <c r="AA1518" s="13"/>
      <c r="AB1518" s="13"/>
    </row>
    <row r="1519" spans="3:28" ht="13.5">
      <c r="C1519" s="18"/>
      <c r="D1519" s="15"/>
      <c r="E1519" s="15"/>
      <c r="F1519" s="15"/>
      <c r="G1519" s="18"/>
      <c r="H1519" s="18"/>
      <c r="I1519" s="18"/>
      <c r="J1519" s="18"/>
      <c r="K1519" s="18"/>
      <c r="L1519" s="18"/>
      <c r="M1519" s="18"/>
      <c r="N1519" s="18"/>
      <c r="O1519" s="18"/>
      <c r="P1519" s="18"/>
      <c r="Q1519" s="13"/>
      <c r="R1519" s="13"/>
      <c r="S1519" s="13"/>
      <c r="T1519" s="13"/>
      <c r="U1519" s="13"/>
      <c r="V1519" s="13"/>
      <c r="AA1519" s="13"/>
      <c r="AB1519" s="13"/>
    </row>
    <row r="1520" spans="3:28" ht="13.5">
      <c r="C1520" s="18"/>
      <c r="D1520" s="15"/>
      <c r="E1520" s="15"/>
      <c r="F1520" s="15"/>
      <c r="G1520" s="18"/>
      <c r="H1520" s="18"/>
      <c r="I1520" s="18"/>
      <c r="J1520" s="18"/>
      <c r="K1520" s="18"/>
      <c r="L1520" s="18"/>
      <c r="M1520" s="18"/>
      <c r="N1520" s="18"/>
      <c r="O1520" s="18"/>
      <c r="P1520" s="18"/>
      <c r="Q1520" s="13"/>
      <c r="R1520" s="13"/>
      <c r="S1520" s="13"/>
      <c r="T1520" s="13"/>
      <c r="U1520" s="13"/>
      <c r="V1520" s="13"/>
      <c r="AA1520" s="13"/>
      <c r="AB1520" s="13"/>
    </row>
    <row r="1521" spans="3:28" ht="13.5">
      <c r="C1521" s="18"/>
      <c r="D1521" s="15"/>
      <c r="E1521" s="15"/>
      <c r="F1521" s="15"/>
      <c r="G1521" s="18"/>
      <c r="H1521" s="18"/>
      <c r="I1521" s="18"/>
      <c r="J1521" s="18"/>
      <c r="K1521" s="18"/>
      <c r="L1521" s="18"/>
      <c r="M1521" s="18"/>
      <c r="N1521" s="18"/>
      <c r="O1521" s="18"/>
      <c r="P1521" s="18"/>
      <c r="Q1521" s="13"/>
      <c r="R1521" s="13"/>
      <c r="S1521" s="13"/>
      <c r="T1521" s="13"/>
      <c r="U1521" s="13"/>
      <c r="V1521" s="13"/>
      <c r="AA1521" s="13"/>
      <c r="AB1521" s="13"/>
    </row>
    <row r="1522" spans="3:28" ht="13.5">
      <c r="C1522" s="18"/>
      <c r="D1522" s="15"/>
      <c r="E1522" s="15"/>
      <c r="F1522" s="15"/>
      <c r="G1522" s="18"/>
      <c r="H1522" s="18"/>
      <c r="I1522" s="18"/>
      <c r="J1522" s="18"/>
      <c r="K1522" s="18"/>
      <c r="L1522" s="18"/>
      <c r="M1522" s="18"/>
      <c r="N1522" s="18"/>
      <c r="O1522" s="18"/>
      <c r="P1522" s="18"/>
      <c r="Q1522" s="13"/>
      <c r="R1522" s="13"/>
      <c r="S1522" s="13"/>
      <c r="T1522" s="13"/>
      <c r="U1522" s="13"/>
      <c r="V1522" s="13"/>
      <c r="AA1522" s="13"/>
      <c r="AB1522" s="13"/>
    </row>
    <row r="1523" spans="3:28" ht="13.5">
      <c r="C1523" s="18"/>
      <c r="D1523" s="15"/>
      <c r="E1523" s="15"/>
      <c r="F1523" s="15"/>
      <c r="G1523" s="18"/>
      <c r="H1523" s="18"/>
      <c r="I1523" s="18"/>
      <c r="J1523" s="18"/>
      <c r="K1523" s="18"/>
      <c r="L1523" s="18"/>
      <c r="M1523" s="18"/>
      <c r="N1523" s="18"/>
      <c r="O1523" s="18"/>
      <c r="P1523" s="18"/>
      <c r="Q1523" s="13"/>
      <c r="R1523" s="13"/>
      <c r="S1523" s="13"/>
      <c r="T1523" s="13"/>
      <c r="U1523" s="13"/>
      <c r="V1523" s="13"/>
      <c r="AA1523" s="13"/>
      <c r="AB1523" s="13"/>
    </row>
    <row r="1524" spans="3:28" ht="13.5">
      <c r="C1524" s="18"/>
      <c r="D1524" s="15"/>
      <c r="E1524" s="15"/>
      <c r="F1524" s="15"/>
      <c r="G1524" s="18"/>
      <c r="H1524" s="18"/>
      <c r="I1524" s="18"/>
      <c r="J1524" s="18"/>
      <c r="K1524" s="18"/>
      <c r="L1524" s="18"/>
      <c r="M1524" s="18"/>
      <c r="N1524" s="18"/>
      <c r="O1524" s="18"/>
      <c r="P1524" s="18"/>
      <c r="Q1524" s="13"/>
      <c r="R1524" s="13"/>
      <c r="S1524" s="13"/>
      <c r="T1524" s="13"/>
      <c r="U1524" s="13"/>
      <c r="V1524" s="13"/>
      <c r="AA1524" s="13"/>
      <c r="AB1524" s="13"/>
    </row>
    <row r="1525" spans="3:28" ht="13.5">
      <c r="C1525" s="18"/>
      <c r="D1525" s="15"/>
      <c r="E1525" s="15"/>
      <c r="F1525" s="15"/>
      <c r="G1525" s="18"/>
      <c r="H1525" s="18"/>
      <c r="I1525" s="18"/>
      <c r="J1525" s="18"/>
      <c r="K1525" s="18"/>
      <c r="L1525" s="18"/>
      <c r="M1525" s="18"/>
      <c r="N1525" s="18"/>
      <c r="O1525" s="18"/>
      <c r="P1525" s="18"/>
      <c r="Q1525" s="13"/>
      <c r="R1525" s="13"/>
      <c r="S1525" s="13"/>
      <c r="T1525" s="13"/>
      <c r="U1525" s="13"/>
      <c r="V1525" s="13"/>
      <c r="AA1525" s="13"/>
      <c r="AB1525" s="13"/>
    </row>
    <row r="1526" spans="3:28" ht="13.5">
      <c r="C1526" s="18"/>
      <c r="D1526" s="15"/>
      <c r="E1526" s="15"/>
      <c r="F1526" s="15"/>
      <c r="G1526" s="18"/>
      <c r="H1526" s="18"/>
      <c r="I1526" s="18"/>
      <c r="J1526" s="18"/>
      <c r="K1526" s="18"/>
      <c r="L1526" s="18"/>
      <c r="M1526" s="18"/>
      <c r="N1526" s="18"/>
      <c r="O1526" s="18"/>
      <c r="P1526" s="18"/>
      <c r="Q1526" s="13"/>
      <c r="R1526" s="13"/>
      <c r="S1526" s="13"/>
      <c r="T1526" s="13"/>
      <c r="U1526" s="13"/>
      <c r="V1526" s="13"/>
      <c r="AA1526" s="13"/>
      <c r="AB1526" s="13"/>
    </row>
    <row r="1527" spans="3:28" ht="13.5">
      <c r="C1527" s="18"/>
      <c r="D1527" s="15"/>
      <c r="E1527" s="15"/>
      <c r="F1527" s="15"/>
      <c r="G1527" s="18"/>
      <c r="H1527" s="18"/>
      <c r="I1527" s="18"/>
      <c r="J1527" s="18"/>
      <c r="K1527" s="18"/>
      <c r="L1527" s="18"/>
      <c r="M1527" s="18"/>
      <c r="N1527" s="18"/>
      <c r="O1527" s="18"/>
      <c r="P1527" s="18"/>
      <c r="Q1527" s="13"/>
      <c r="R1527" s="13"/>
      <c r="S1527" s="13"/>
      <c r="T1527" s="13"/>
      <c r="U1527" s="13"/>
      <c r="V1527" s="13"/>
      <c r="AA1527" s="13"/>
      <c r="AB1527" s="13"/>
    </row>
    <row r="1528" spans="3:28" ht="13.5">
      <c r="C1528" s="18"/>
      <c r="D1528" s="15"/>
      <c r="E1528" s="15"/>
      <c r="F1528" s="15"/>
      <c r="G1528" s="18"/>
      <c r="H1528" s="18"/>
      <c r="I1528" s="18"/>
      <c r="J1528" s="18"/>
      <c r="K1528" s="18"/>
      <c r="L1528" s="18"/>
      <c r="M1528" s="18"/>
      <c r="N1528" s="18"/>
      <c r="O1528" s="18"/>
      <c r="P1528" s="18"/>
      <c r="Q1528" s="13"/>
      <c r="R1528" s="13"/>
      <c r="S1528" s="13"/>
      <c r="T1528" s="13"/>
      <c r="U1528" s="13"/>
      <c r="V1528" s="13"/>
      <c r="AA1528" s="13"/>
      <c r="AB1528" s="13"/>
    </row>
    <row r="1529" spans="3:28" ht="13.5">
      <c r="C1529" s="18"/>
      <c r="D1529" s="15"/>
      <c r="E1529" s="15"/>
      <c r="F1529" s="15"/>
      <c r="G1529" s="18"/>
      <c r="H1529" s="18"/>
      <c r="I1529" s="18"/>
      <c r="J1529" s="18"/>
      <c r="K1529" s="18"/>
      <c r="L1529" s="18"/>
      <c r="M1529" s="18"/>
      <c r="N1529" s="18"/>
      <c r="O1529" s="18"/>
      <c r="P1529" s="18"/>
      <c r="Q1529" s="13"/>
      <c r="R1529" s="13"/>
      <c r="S1529" s="13"/>
      <c r="T1529" s="13"/>
      <c r="U1529" s="13"/>
      <c r="V1529" s="13"/>
      <c r="AA1529" s="13"/>
      <c r="AB1529" s="13"/>
    </row>
    <row r="1530" spans="3:28" ht="13.5">
      <c r="C1530" s="18"/>
      <c r="D1530" s="15"/>
      <c r="E1530" s="15"/>
      <c r="F1530" s="15"/>
      <c r="G1530" s="18"/>
      <c r="H1530" s="18"/>
      <c r="I1530" s="18"/>
      <c r="J1530" s="18"/>
      <c r="K1530" s="18"/>
      <c r="L1530" s="18"/>
      <c r="M1530" s="18"/>
      <c r="N1530" s="18"/>
      <c r="O1530" s="18"/>
      <c r="P1530" s="18"/>
      <c r="Q1530" s="13"/>
      <c r="R1530" s="13"/>
      <c r="S1530" s="13"/>
      <c r="T1530" s="13"/>
      <c r="U1530" s="13"/>
      <c r="V1530" s="13"/>
      <c r="AA1530" s="13"/>
      <c r="AB1530" s="13"/>
    </row>
    <row r="1531" spans="3:28" ht="13.5">
      <c r="C1531" s="18"/>
      <c r="D1531" s="15"/>
      <c r="E1531" s="15"/>
      <c r="F1531" s="15"/>
      <c r="G1531" s="18"/>
      <c r="H1531" s="18"/>
      <c r="I1531" s="18"/>
      <c r="J1531" s="18"/>
      <c r="K1531" s="18"/>
      <c r="L1531" s="18"/>
      <c r="M1531" s="18"/>
      <c r="N1531" s="18"/>
      <c r="O1531" s="18"/>
      <c r="P1531" s="18"/>
      <c r="Q1531" s="13"/>
      <c r="R1531" s="13"/>
      <c r="S1531" s="13"/>
      <c r="T1531" s="13"/>
      <c r="U1531" s="13"/>
      <c r="V1531" s="13"/>
      <c r="AA1531" s="13"/>
      <c r="AB1531" s="13"/>
    </row>
    <row r="1532" spans="3:28" ht="13.5">
      <c r="C1532" s="18"/>
      <c r="D1532" s="15"/>
      <c r="E1532" s="15"/>
      <c r="F1532" s="15"/>
      <c r="G1532" s="18"/>
      <c r="H1532" s="18"/>
      <c r="I1532" s="18"/>
      <c r="J1532" s="18"/>
      <c r="K1532" s="18"/>
      <c r="L1532" s="18"/>
      <c r="M1532" s="18"/>
      <c r="N1532" s="18"/>
      <c r="O1532" s="18"/>
      <c r="P1532" s="18"/>
      <c r="Q1532" s="13"/>
      <c r="R1532" s="13"/>
      <c r="S1532" s="13"/>
      <c r="T1532" s="13"/>
      <c r="U1532" s="13"/>
      <c r="V1532" s="13"/>
      <c r="AA1532" s="13"/>
      <c r="AB1532" s="13"/>
    </row>
    <row r="1533" spans="3:28" ht="13.5">
      <c r="C1533" s="18"/>
      <c r="D1533" s="15"/>
      <c r="E1533" s="15"/>
      <c r="F1533" s="15"/>
      <c r="G1533" s="18"/>
      <c r="H1533" s="18"/>
      <c r="I1533" s="18"/>
      <c r="J1533" s="18"/>
      <c r="K1533" s="18"/>
      <c r="L1533" s="18"/>
      <c r="M1533" s="18"/>
      <c r="N1533" s="18"/>
      <c r="O1533" s="18"/>
      <c r="P1533" s="18"/>
      <c r="Q1533" s="13"/>
      <c r="R1533" s="13"/>
      <c r="S1533" s="13"/>
      <c r="T1533" s="13"/>
      <c r="U1533" s="13"/>
      <c r="V1533" s="13"/>
      <c r="AA1533" s="13"/>
      <c r="AB1533" s="13"/>
    </row>
    <row r="1534" spans="3:28" ht="13.5">
      <c r="C1534" s="18"/>
      <c r="D1534" s="15"/>
      <c r="E1534" s="15"/>
      <c r="F1534" s="15"/>
      <c r="G1534" s="18"/>
      <c r="H1534" s="18"/>
      <c r="I1534" s="18"/>
      <c r="J1534" s="18"/>
      <c r="K1534" s="18"/>
      <c r="L1534" s="18"/>
      <c r="M1534" s="18"/>
      <c r="N1534" s="18"/>
      <c r="O1534" s="18"/>
      <c r="P1534" s="18"/>
      <c r="Q1534" s="13"/>
      <c r="R1534" s="13"/>
      <c r="S1534" s="13"/>
      <c r="T1534" s="13"/>
      <c r="U1534" s="13"/>
      <c r="V1534" s="13"/>
      <c r="AA1534" s="13"/>
      <c r="AB1534" s="13"/>
    </row>
    <row r="1535" spans="3:28" ht="13.5">
      <c r="C1535" s="18"/>
      <c r="D1535" s="15"/>
      <c r="E1535" s="15"/>
      <c r="F1535" s="15"/>
      <c r="G1535" s="18"/>
      <c r="H1535" s="18"/>
      <c r="I1535" s="18"/>
      <c r="J1535" s="18"/>
      <c r="K1535" s="18"/>
      <c r="L1535" s="18"/>
      <c r="M1535" s="18"/>
      <c r="N1535" s="18"/>
      <c r="O1535" s="18"/>
      <c r="P1535" s="18"/>
      <c r="Q1535" s="13"/>
      <c r="R1535" s="13"/>
      <c r="S1535" s="13"/>
      <c r="T1535" s="13"/>
      <c r="U1535" s="13"/>
      <c r="V1535" s="13"/>
      <c r="AA1535" s="13"/>
      <c r="AB1535" s="13"/>
    </row>
    <row r="1536" spans="3:28" ht="13.5">
      <c r="C1536" s="18"/>
      <c r="D1536" s="15"/>
      <c r="E1536" s="15"/>
      <c r="F1536" s="15"/>
      <c r="G1536" s="18"/>
      <c r="H1536" s="18"/>
      <c r="I1536" s="18"/>
      <c r="J1536" s="18"/>
      <c r="K1536" s="18"/>
      <c r="L1536" s="18"/>
      <c r="M1536" s="18"/>
      <c r="N1536" s="18"/>
      <c r="O1536" s="18"/>
      <c r="P1536" s="18"/>
      <c r="Q1536" s="13"/>
      <c r="R1536" s="13"/>
      <c r="S1536" s="13"/>
      <c r="T1536" s="13"/>
      <c r="U1536" s="13"/>
      <c r="V1536" s="13"/>
      <c r="AA1536" s="13"/>
      <c r="AB1536" s="13"/>
    </row>
    <row r="1537" spans="3:28" ht="13.5">
      <c r="C1537" s="18"/>
      <c r="D1537" s="15"/>
      <c r="E1537" s="15"/>
      <c r="F1537" s="15"/>
      <c r="G1537" s="18"/>
      <c r="H1537" s="18"/>
      <c r="I1537" s="18"/>
      <c r="J1537" s="18"/>
      <c r="K1537" s="18"/>
      <c r="L1537" s="18"/>
      <c r="M1537" s="18"/>
      <c r="N1537" s="18"/>
      <c r="O1537" s="18"/>
      <c r="P1537" s="18"/>
      <c r="Q1537" s="13"/>
      <c r="R1537" s="13"/>
      <c r="S1537" s="13"/>
      <c r="T1537" s="13"/>
      <c r="U1537" s="13"/>
      <c r="V1537" s="13"/>
      <c r="AA1537" s="13"/>
      <c r="AB1537" s="13"/>
    </row>
    <row r="1538" spans="3:28" ht="13.5">
      <c r="C1538" s="18"/>
      <c r="D1538" s="15"/>
      <c r="E1538" s="15"/>
      <c r="F1538" s="15"/>
      <c r="G1538" s="18"/>
      <c r="H1538" s="18"/>
      <c r="I1538" s="18"/>
      <c r="J1538" s="18"/>
      <c r="K1538" s="18"/>
      <c r="L1538" s="18"/>
      <c r="M1538" s="18"/>
      <c r="N1538" s="18"/>
      <c r="O1538" s="18"/>
      <c r="P1538" s="18"/>
      <c r="Q1538" s="13"/>
      <c r="R1538" s="13"/>
      <c r="S1538" s="13"/>
      <c r="T1538" s="13"/>
      <c r="U1538" s="13"/>
      <c r="V1538" s="13"/>
      <c r="AA1538" s="13"/>
      <c r="AB1538" s="13"/>
    </row>
    <row r="1539" spans="3:28" ht="13.5">
      <c r="C1539" s="18"/>
      <c r="D1539" s="15"/>
      <c r="E1539" s="15"/>
      <c r="F1539" s="15"/>
      <c r="G1539" s="18"/>
      <c r="H1539" s="18"/>
      <c r="I1539" s="18"/>
      <c r="J1539" s="18"/>
      <c r="K1539" s="18"/>
      <c r="L1539" s="18"/>
      <c r="M1539" s="18"/>
      <c r="N1539" s="18"/>
      <c r="O1539" s="18"/>
      <c r="P1539" s="18"/>
      <c r="Q1539" s="13"/>
      <c r="R1539" s="13"/>
      <c r="S1539" s="13"/>
      <c r="T1539" s="13"/>
      <c r="U1539" s="13"/>
      <c r="V1539" s="13"/>
      <c r="AA1539" s="13"/>
      <c r="AB1539" s="13"/>
    </row>
    <row r="1540" spans="3:28" ht="13.5">
      <c r="C1540" s="18"/>
      <c r="D1540" s="15"/>
      <c r="E1540" s="15"/>
      <c r="F1540" s="15"/>
      <c r="G1540" s="18"/>
      <c r="H1540" s="18"/>
      <c r="I1540" s="18"/>
      <c r="J1540" s="18"/>
      <c r="K1540" s="18"/>
      <c r="L1540" s="18"/>
      <c r="M1540" s="18"/>
      <c r="N1540" s="18"/>
      <c r="O1540" s="18"/>
      <c r="P1540" s="18"/>
      <c r="Q1540" s="13"/>
      <c r="R1540" s="13"/>
      <c r="S1540" s="13"/>
      <c r="T1540" s="13"/>
      <c r="U1540" s="13"/>
      <c r="V1540" s="13"/>
      <c r="AA1540" s="13"/>
      <c r="AB1540" s="13"/>
    </row>
    <row r="1541" spans="3:28" ht="13.5">
      <c r="C1541" s="18"/>
      <c r="D1541" s="15"/>
      <c r="E1541" s="15"/>
      <c r="F1541" s="15"/>
      <c r="G1541" s="18"/>
      <c r="H1541" s="18"/>
      <c r="I1541" s="18"/>
      <c r="J1541" s="18"/>
      <c r="K1541" s="18"/>
      <c r="L1541" s="18"/>
      <c r="M1541" s="18"/>
      <c r="N1541" s="18"/>
      <c r="O1541" s="18"/>
      <c r="P1541" s="18"/>
      <c r="Q1541" s="13"/>
      <c r="R1541" s="13"/>
      <c r="S1541" s="13"/>
      <c r="T1541" s="13"/>
      <c r="U1541" s="13"/>
      <c r="V1541" s="13"/>
      <c r="AA1541" s="13"/>
      <c r="AB1541" s="13"/>
    </row>
    <row r="1542" spans="3:28" ht="13.5">
      <c r="C1542" s="18"/>
      <c r="D1542" s="15"/>
      <c r="E1542" s="15"/>
      <c r="F1542" s="15"/>
      <c r="G1542" s="18"/>
      <c r="H1542" s="18"/>
      <c r="I1542" s="18"/>
      <c r="J1542" s="18"/>
      <c r="K1542" s="18"/>
      <c r="L1542" s="18"/>
      <c r="M1542" s="18"/>
      <c r="N1542" s="18"/>
      <c r="O1542" s="18"/>
      <c r="P1542" s="18"/>
      <c r="Q1542" s="13"/>
      <c r="R1542" s="13"/>
      <c r="S1542" s="13"/>
      <c r="T1542" s="13"/>
      <c r="U1542" s="13"/>
      <c r="V1542" s="13"/>
      <c r="AA1542" s="13"/>
      <c r="AB1542" s="13"/>
    </row>
    <row r="1543" spans="3:28" ht="13.5">
      <c r="C1543" s="18"/>
      <c r="D1543" s="15"/>
      <c r="E1543" s="15"/>
      <c r="F1543" s="15"/>
      <c r="G1543" s="18"/>
      <c r="H1543" s="18"/>
      <c r="I1543" s="18"/>
      <c r="J1543" s="18"/>
      <c r="K1543" s="18"/>
      <c r="L1543" s="18"/>
      <c r="M1543" s="18"/>
      <c r="N1543" s="18"/>
      <c r="O1543" s="18"/>
      <c r="P1543" s="18"/>
      <c r="Q1543" s="13"/>
      <c r="R1543" s="13"/>
      <c r="S1543" s="13"/>
      <c r="T1543" s="13"/>
      <c r="U1543" s="13"/>
      <c r="V1543" s="13"/>
      <c r="AA1543" s="13"/>
      <c r="AB1543" s="13"/>
    </row>
    <row r="1544" spans="3:28" ht="13.5">
      <c r="C1544" s="18"/>
      <c r="D1544" s="15"/>
      <c r="E1544" s="15"/>
      <c r="F1544" s="15"/>
      <c r="G1544" s="18"/>
      <c r="H1544" s="18"/>
      <c r="I1544" s="18"/>
      <c r="J1544" s="18"/>
      <c r="K1544" s="18"/>
      <c r="L1544" s="18"/>
      <c r="M1544" s="18"/>
      <c r="N1544" s="18"/>
      <c r="O1544" s="18"/>
      <c r="P1544" s="18"/>
      <c r="Q1544" s="13"/>
      <c r="R1544" s="13"/>
      <c r="S1544" s="13"/>
      <c r="T1544" s="13"/>
      <c r="U1544" s="13"/>
      <c r="V1544" s="13"/>
      <c r="AA1544" s="13"/>
      <c r="AB1544" s="13"/>
    </row>
    <row r="1545" spans="3:28" ht="13.5">
      <c r="C1545" s="18"/>
      <c r="D1545" s="15"/>
      <c r="E1545" s="15"/>
      <c r="F1545" s="15"/>
      <c r="G1545" s="18"/>
      <c r="H1545" s="18"/>
      <c r="I1545" s="18"/>
      <c r="J1545" s="18"/>
      <c r="K1545" s="18"/>
      <c r="L1545" s="18"/>
      <c r="M1545" s="18"/>
      <c r="N1545" s="18"/>
      <c r="O1545" s="18"/>
      <c r="P1545" s="18"/>
      <c r="Q1545" s="13"/>
      <c r="R1545" s="13"/>
      <c r="S1545" s="13"/>
      <c r="T1545" s="13"/>
      <c r="U1545" s="13"/>
      <c r="V1545" s="13"/>
      <c r="AA1545" s="13"/>
      <c r="AB1545" s="13"/>
    </row>
    <row r="1546" spans="3:28" ht="13.5">
      <c r="C1546" s="18"/>
      <c r="D1546" s="15"/>
      <c r="E1546" s="15"/>
      <c r="F1546" s="15"/>
      <c r="G1546" s="18"/>
      <c r="H1546" s="18"/>
      <c r="I1546" s="18"/>
      <c r="J1546" s="18"/>
      <c r="K1546" s="18"/>
      <c r="L1546" s="18"/>
      <c r="M1546" s="18"/>
      <c r="N1546" s="18"/>
      <c r="O1546" s="18"/>
      <c r="P1546" s="18"/>
      <c r="Q1546" s="13"/>
      <c r="R1546" s="13"/>
      <c r="S1546" s="13"/>
      <c r="T1546" s="13"/>
      <c r="U1546" s="13"/>
      <c r="V1546" s="13"/>
      <c r="AA1546" s="13"/>
      <c r="AB1546" s="13"/>
    </row>
    <row r="1547" spans="3:28" ht="13.5">
      <c r="C1547" s="18"/>
      <c r="D1547" s="15"/>
      <c r="E1547" s="15"/>
      <c r="F1547" s="15"/>
      <c r="G1547" s="18"/>
      <c r="H1547" s="18"/>
      <c r="I1547" s="18"/>
      <c r="J1547" s="18"/>
      <c r="K1547" s="18"/>
      <c r="L1547" s="18"/>
      <c r="M1547" s="18"/>
      <c r="N1547" s="18"/>
      <c r="O1547" s="18"/>
      <c r="P1547" s="18"/>
      <c r="Q1547" s="13"/>
      <c r="R1547" s="13"/>
      <c r="S1547" s="13"/>
      <c r="T1547" s="13"/>
      <c r="U1547" s="13"/>
      <c r="V1547" s="13"/>
      <c r="AA1547" s="13"/>
      <c r="AB1547" s="13"/>
    </row>
    <row r="1548" spans="3:28" ht="13.5">
      <c r="C1548" s="18"/>
      <c r="D1548" s="15"/>
      <c r="E1548" s="15"/>
      <c r="F1548" s="15"/>
      <c r="G1548" s="18"/>
      <c r="H1548" s="18"/>
      <c r="I1548" s="18"/>
      <c r="J1548" s="18"/>
      <c r="K1548" s="18"/>
      <c r="L1548" s="18"/>
      <c r="M1548" s="18"/>
      <c r="N1548" s="18"/>
      <c r="O1548" s="18"/>
      <c r="P1548" s="18"/>
      <c r="Q1548" s="13"/>
      <c r="R1548" s="13"/>
      <c r="S1548" s="13"/>
      <c r="T1548" s="13"/>
      <c r="U1548" s="13"/>
      <c r="V1548" s="13"/>
      <c r="AA1548" s="13"/>
      <c r="AB1548" s="13"/>
    </row>
    <row r="1549" spans="3:28" ht="13.5">
      <c r="C1549" s="18"/>
      <c r="D1549" s="15"/>
      <c r="E1549" s="15"/>
      <c r="F1549" s="15"/>
      <c r="G1549" s="18"/>
      <c r="H1549" s="18"/>
      <c r="I1549" s="18"/>
      <c r="J1549" s="18"/>
      <c r="K1549" s="18"/>
      <c r="L1549" s="18"/>
      <c r="M1549" s="18"/>
      <c r="N1549" s="18"/>
      <c r="O1549" s="18"/>
      <c r="P1549" s="18"/>
      <c r="Q1549" s="13"/>
      <c r="R1549" s="13"/>
      <c r="S1549" s="13"/>
      <c r="T1549" s="13"/>
      <c r="U1549" s="13"/>
      <c r="V1549" s="13"/>
      <c r="AA1549" s="13"/>
      <c r="AB1549" s="13"/>
    </row>
    <row r="1550" spans="3:28" ht="13.5">
      <c r="C1550" s="18"/>
      <c r="D1550" s="15"/>
      <c r="E1550" s="15"/>
      <c r="F1550" s="15"/>
      <c r="G1550" s="18"/>
      <c r="H1550" s="18"/>
      <c r="I1550" s="18"/>
      <c r="J1550" s="18"/>
      <c r="K1550" s="18"/>
      <c r="L1550" s="18"/>
      <c r="M1550" s="18"/>
      <c r="N1550" s="18"/>
      <c r="O1550" s="18"/>
      <c r="P1550" s="18"/>
      <c r="Q1550" s="13"/>
      <c r="R1550" s="13"/>
      <c r="S1550" s="13"/>
      <c r="T1550" s="13"/>
      <c r="U1550" s="13"/>
      <c r="V1550" s="13"/>
      <c r="AA1550" s="13"/>
      <c r="AB1550" s="13"/>
    </row>
    <row r="1551" spans="3:28" ht="13.5">
      <c r="C1551" s="18"/>
      <c r="D1551" s="15"/>
      <c r="E1551" s="15"/>
      <c r="F1551" s="15"/>
      <c r="G1551" s="18"/>
      <c r="H1551" s="18"/>
      <c r="I1551" s="18"/>
      <c r="J1551" s="18"/>
      <c r="K1551" s="18"/>
      <c r="L1551" s="18"/>
      <c r="M1551" s="18"/>
      <c r="N1551" s="18"/>
      <c r="O1551" s="18"/>
      <c r="P1551" s="18"/>
      <c r="Q1551" s="13"/>
      <c r="R1551" s="13"/>
      <c r="S1551" s="13"/>
      <c r="T1551" s="13"/>
      <c r="U1551" s="13"/>
      <c r="V1551" s="13"/>
      <c r="AA1551" s="13"/>
      <c r="AB1551" s="13"/>
    </row>
    <row r="1552" spans="3:28" ht="13.5">
      <c r="C1552" s="18"/>
      <c r="D1552" s="15"/>
      <c r="E1552" s="15"/>
      <c r="F1552" s="15"/>
      <c r="G1552" s="18"/>
      <c r="H1552" s="18"/>
      <c r="I1552" s="18"/>
      <c r="J1552" s="18"/>
      <c r="K1552" s="18"/>
      <c r="L1552" s="18"/>
      <c r="M1552" s="18"/>
      <c r="N1552" s="18"/>
      <c r="O1552" s="18"/>
      <c r="P1552" s="18"/>
      <c r="Q1552" s="13"/>
      <c r="R1552" s="13"/>
      <c r="S1552" s="13"/>
      <c r="T1552" s="13"/>
      <c r="U1552" s="13"/>
      <c r="V1552" s="13"/>
      <c r="AA1552" s="13"/>
      <c r="AB1552" s="13"/>
    </row>
    <row r="1553" spans="3:28" ht="13.5">
      <c r="C1553" s="18"/>
      <c r="D1553" s="15"/>
      <c r="E1553" s="15"/>
      <c r="F1553" s="15"/>
      <c r="G1553" s="18"/>
      <c r="H1553" s="18"/>
      <c r="I1553" s="18"/>
      <c r="J1553" s="18"/>
      <c r="K1553" s="18"/>
      <c r="L1553" s="18"/>
      <c r="M1553" s="18"/>
      <c r="N1553" s="18"/>
      <c r="O1553" s="18"/>
      <c r="P1553" s="18"/>
      <c r="Q1553" s="13"/>
      <c r="R1553" s="13"/>
      <c r="S1553" s="13"/>
      <c r="T1553" s="13"/>
      <c r="U1553" s="13"/>
      <c r="V1553" s="13"/>
      <c r="AA1553" s="13"/>
      <c r="AB1553" s="13"/>
    </row>
    <row r="1554" spans="3:28" ht="13.5">
      <c r="C1554" s="18"/>
      <c r="D1554" s="15"/>
      <c r="E1554" s="15"/>
      <c r="F1554" s="15"/>
      <c r="G1554" s="18"/>
      <c r="H1554" s="18"/>
      <c r="I1554" s="18"/>
      <c r="J1554" s="18"/>
      <c r="K1554" s="18"/>
      <c r="L1554" s="18"/>
      <c r="M1554" s="18"/>
      <c r="N1554" s="18"/>
      <c r="O1554" s="18"/>
      <c r="P1554" s="18"/>
      <c r="Q1554" s="13"/>
      <c r="R1554" s="13"/>
      <c r="S1554" s="13"/>
      <c r="T1554" s="13"/>
      <c r="U1554" s="13"/>
      <c r="V1554" s="13"/>
      <c r="AA1554" s="13"/>
      <c r="AB1554" s="13"/>
    </row>
    <row r="1555" spans="3:28" ht="13.5">
      <c r="C1555" s="18"/>
      <c r="D1555" s="15"/>
      <c r="E1555" s="15"/>
      <c r="F1555" s="15"/>
      <c r="G1555" s="18"/>
      <c r="H1555" s="18"/>
      <c r="I1555" s="18"/>
      <c r="J1555" s="18"/>
      <c r="K1555" s="18"/>
      <c r="L1555" s="18"/>
      <c r="M1555" s="18"/>
      <c r="N1555" s="18"/>
      <c r="O1555" s="18"/>
      <c r="P1555" s="18"/>
      <c r="Q1555" s="13"/>
      <c r="R1555" s="13"/>
      <c r="S1555" s="13"/>
      <c r="T1555" s="13"/>
      <c r="U1555" s="13"/>
      <c r="V1555" s="13"/>
      <c r="AA1555" s="13"/>
      <c r="AB1555" s="13"/>
    </row>
    <row r="1556" spans="3:28" ht="13.5">
      <c r="C1556" s="18"/>
      <c r="D1556" s="15"/>
      <c r="E1556" s="15"/>
      <c r="F1556" s="15"/>
      <c r="G1556" s="18"/>
      <c r="H1556" s="18"/>
      <c r="I1556" s="18"/>
      <c r="J1556" s="18"/>
      <c r="K1556" s="18"/>
      <c r="L1556" s="18"/>
      <c r="M1556" s="18"/>
      <c r="N1556" s="18"/>
      <c r="O1556" s="18"/>
      <c r="P1556" s="18"/>
      <c r="Q1556" s="13"/>
      <c r="R1556" s="13"/>
      <c r="S1556" s="13"/>
      <c r="T1556" s="13"/>
      <c r="U1556" s="13"/>
      <c r="V1556" s="13"/>
      <c r="AA1556" s="13"/>
      <c r="AB1556" s="13"/>
    </row>
    <row r="1557" spans="3:28" ht="13.5">
      <c r="C1557" s="18"/>
      <c r="D1557" s="15"/>
      <c r="E1557" s="15"/>
      <c r="F1557" s="15"/>
      <c r="G1557" s="18"/>
      <c r="H1557" s="18"/>
      <c r="I1557" s="18"/>
      <c r="J1557" s="18"/>
      <c r="K1557" s="18"/>
      <c r="L1557" s="18"/>
      <c r="M1557" s="18"/>
      <c r="N1557" s="18"/>
      <c r="O1557" s="18"/>
      <c r="P1557" s="18"/>
      <c r="Q1557" s="13"/>
      <c r="R1557" s="13"/>
      <c r="S1557" s="13"/>
      <c r="T1557" s="13"/>
      <c r="U1557" s="13"/>
      <c r="V1557" s="13"/>
      <c r="AA1557" s="13"/>
      <c r="AB1557" s="13"/>
    </row>
    <row r="1558" spans="3:28" ht="13.5">
      <c r="C1558" s="18"/>
      <c r="D1558" s="15"/>
      <c r="E1558" s="15"/>
      <c r="F1558" s="15"/>
      <c r="G1558" s="18"/>
      <c r="H1558" s="18"/>
      <c r="I1558" s="18"/>
      <c r="J1558" s="18"/>
      <c r="K1558" s="18"/>
      <c r="L1558" s="18"/>
      <c r="M1558" s="18"/>
      <c r="N1558" s="18"/>
      <c r="O1558" s="18"/>
      <c r="P1558" s="18"/>
      <c r="Q1558" s="13"/>
      <c r="R1558" s="13"/>
      <c r="S1558" s="13"/>
      <c r="T1558" s="13"/>
      <c r="U1558" s="13"/>
      <c r="V1558" s="13"/>
      <c r="AA1558" s="13"/>
      <c r="AB1558" s="13"/>
    </row>
    <row r="1559" spans="3:28" ht="13.5">
      <c r="C1559" s="18"/>
      <c r="D1559" s="15"/>
      <c r="E1559" s="15"/>
      <c r="F1559" s="15"/>
      <c r="G1559" s="18"/>
      <c r="H1559" s="18"/>
      <c r="I1559" s="18"/>
      <c r="J1559" s="18"/>
      <c r="K1559" s="18"/>
      <c r="L1559" s="18"/>
      <c r="M1559" s="18"/>
      <c r="N1559" s="18"/>
      <c r="O1559" s="18"/>
      <c r="P1559" s="18"/>
      <c r="Q1559" s="13"/>
      <c r="R1559" s="13"/>
      <c r="S1559" s="13"/>
      <c r="T1559" s="13"/>
      <c r="U1559" s="13"/>
      <c r="V1559" s="13"/>
      <c r="AA1559" s="13"/>
      <c r="AB1559" s="13"/>
    </row>
    <row r="1560" spans="3:28" ht="13.5">
      <c r="C1560" s="18"/>
      <c r="D1560" s="15"/>
      <c r="E1560" s="15"/>
      <c r="F1560" s="15"/>
      <c r="G1560" s="18"/>
      <c r="H1560" s="18"/>
      <c r="I1560" s="18"/>
      <c r="J1560" s="18"/>
      <c r="K1560" s="18"/>
      <c r="L1560" s="18"/>
      <c r="M1560" s="18"/>
      <c r="N1560" s="18"/>
      <c r="O1560" s="18"/>
      <c r="P1560" s="18"/>
      <c r="Q1560" s="13"/>
      <c r="R1560" s="13"/>
      <c r="S1560" s="13"/>
      <c r="T1560" s="13"/>
      <c r="U1560" s="13"/>
      <c r="V1560" s="13"/>
      <c r="AA1560" s="13"/>
      <c r="AB1560" s="13"/>
    </row>
    <row r="1561" spans="3:28" ht="13.5">
      <c r="C1561" s="18"/>
      <c r="D1561" s="15"/>
      <c r="E1561" s="15"/>
      <c r="F1561" s="15"/>
      <c r="G1561" s="18"/>
      <c r="H1561" s="18"/>
      <c r="I1561" s="18"/>
      <c r="J1561" s="18"/>
      <c r="K1561" s="18"/>
      <c r="L1561" s="18"/>
      <c r="M1561" s="18"/>
      <c r="N1561" s="18"/>
      <c r="O1561" s="18"/>
      <c r="P1561" s="18"/>
      <c r="Q1561" s="13"/>
      <c r="R1561" s="13"/>
      <c r="S1561" s="13"/>
      <c r="T1561" s="13"/>
      <c r="U1561" s="13"/>
      <c r="V1561" s="13"/>
      <c r="AA1561" s="13"/>
      <c r="AB1561" s="13"/>
    </row>
    <row r="1562" spans="3:28" ht="13.5">
      <c r="C1562" s="18"/>
      <c r="D1562" s="15"/>
      <c r="E1562" s="15"/>
      <c r="F1562" s="15"/>
      <c r="G1562" s="18"/>
      <c r="H1562" s="18"/>
      <c r="I1562" s="18"/>
      <c r="J1562" s="18"/>
      <c r="K1562" s="18"/>
      <c r="L1562" s="18"/>
      <c r="M1562" s="18"/>
      <c r="N1562" s="18"/>
      <c r="O1562" s="18"/>
      <c r="P1562" s="18"/>
      <c r="Q1562" s="13"/>
      <c r="R1562" s="13"/>
      <c r="S1562" s="13"/>
      <c r="T1562" s="13"/>
      <c r="U1562" s="13"/>
      <c r="V1562" s="13"/>
      <c r="AA1562" s="13"/>
      <c r="AB1562" s="13"/>
    </row>
    <row r="1563" spans="3:28" ht="13.5">
      <c r="C1563" s="18"/>
      <c r="D1563" s="15"/>
      <c r="E1563" s="15"/>
      <c r="F1563" s="15"/>
      <c r="G1563" s="18"/>
      <c r="H1563" s="18"/>
      <c r="I1563" s="18"/>
      <c r="J1563" s="18"/>
      <c r="K1563" s="18"/>
      <c r="L1563" s="18"/>
      <c r="M1563" s="18"/>
      <c r="N1563" s="18"/>
      <c r="O1563" s="18"/>
      <c r="P1563" s="18"/>
      <c r="Q1563" s="13"/>
      <c r="R1563" s="13"/>
      <c r="S1563" s="13"/>
      <c r="T1563" s="13"/>
      <c r="U1563" s="13"/>
      <c r="V1563" s="13"/>
      <c r="AA1563" s="13"/>
      <c r="AB1563" s="13"/>
    </row>
    <row r="1564" spans="3:28" ht="13.5">
      <c r="C1564" s="18"/>
      <c r="D1564" s="15"/>
      <c r="E1564" s="15"/>
      <c r="F1564" s="15"/>
      <c r="G1564" s="18"/>
      <c r="H1564" s="18"/>
      <c r="I1564" s="18"/>
      <c r="J1564" s="18"/>
      <c r="K1564" s="18"/>
      <c r="L1564" s="18"/>
      <c r="M1564" s="18"/>
      <c r="N1564" s="18"/>
      <c r="O1564" s="18"/>
      <c r="P1564" s="18"/>
      <c r="Q1564" s="13"/>
      <c r="R1564" s="13"/>
      <c r="S1564" s="13"/>
      <c r="T1564" s="13"/>
      <c r="U1564" s="13"/>
      <c r="V1564" s="13"/>
      <c r="AA1564" s="13"/>
      <c r="AB1564" s="13"/>
    </row>
    <row r="1565" spans="3:28" ht="13.5">
      <c r="C1565" s="18"/>
      <c r="D1565" s="15"/>
      <c r="E1565" s="15"/>
      <c r="F1565" s="15"/>
      <c r="G1565" s="18"/>
      <c r="H1565" s="18"/>
      <c r="I1565" s="18"/>
      <c r="J1565" s="18"/>
      <c r="K1565" s="18"/>
      <c r="L1565" s="18"/>
      <c r="M1565" s="18"/>
      <c r="N1565" s="18"/>
      <c r="O1565" s="18"/>
      <c r="P1565" s="18"/>
      <c r="Q1565" s="13"/>
      <c r="R1565" s="13"/>
      <c r="S1565" s="13"/>
      <c r="T1565" s="13"/>
      <c r="U1565" s="13"/>
      <c r="V1565" s="13"/>
      <c r="AA1565" s="13"/>
      <c r="AB1565" s="13"/>
    </row>
    <row r="1566" spans="3:28" ht="13.5">
      <c r="C1566" s="18"/>
      <c r="D1566" s="15"/>
      <c r="E1566" s="15"/>
      <c r="F1566" s="15"/>
      <c r="G1566" s="18"/>
      <c r="H1566" s="18"/>
      <c r="I1566" s="18"/>
      <c r="J1566" s="18"/>
      <c r="K1566" s="18"/>
      <c r="L1566" s="18"/>
      <c r="M1566" s="18"/>
      <c r="N1566" s="18"/>
      <c r="O1566" s="18"/>
      <c r="P1566" s="18"/>
      <c r="Q1566" s="13"/>
      <c r="R1566" s="13"/>
      <c r="S1566" s="13"/>
      <c r="T1566" s="13"/>
      <c r="U1566" s="13"/>
      <c r="V1566" s="13"/>
      <c r="AA1566" s="13"/>
      <c r="AB1566" s="13"/>
    </row>
    <row r="1567" spans="3:28" ht="13.5">
      <c r="C1567" s="18"/>
      <c r="D1567" s="15"/>
      <c r="E1567" s="15"/>
      <c r="F1567" s="15"/>
      <c r="G1567" s="18"/>
      <c r="H1567" s="18"/>
      <c r="I1567" s="18"/>
      <c r="J1567" s="18"/>
      <c r="K1567" s="18"/>
      <c r="L1567" s="18"/>
      <c r="M1567" s="18"/>
      <c r="N1567" s="18"/>
      <c r="O1567" s="18"/>
      <c r="P1567" s="18"/>
      <c r="Q1567" s="13"/>
      <c r="R1567" s="13"/>
      <c r="S1567" s="13"/>
      <c r="T1567" s="13"/>
      <c r="U1567" s="13"/>
      <c r="V1567" s="13"/>
      <c r="AA1567" s="13"/>
      <c r="AB1567" s="13"/>
    </row>
    <row r="1568" spans="3:28" ht="13.5">
      <c r="C1568" s="18"/>
      <c r="D1568" s="15"/>
      <c r="E1568" s="15"/>
      <c r="F1568" s="15"/>
      <c r="G1568" s="18"/>
      <c r="H1568" s="18"/>
      <c r="I1568" s="18"/>
      <c r="J1568" s="18"/>
      <c r="K1568" s="18"/>
      <c r="L1568" s="18"/>
      <c r="M1568" s="18"/>
      <c r="N1568" s="18"/>
      <c r="O1568" s="18"/>
      <c r="P1568" s="18"/>
      <c r="Q1568" s="13"/>
      <c r="R1568" s="13"/>
      <c r="S1568" s="13"/>
      <c r="T1568" s="13"/>
      <c r="U1568" s="13"/>
      <c r="V1568" s="13"/>
      <c r="AA1568" s="13"/>
      <c r="AB1568" s="13"/>
    </row>
    <row r="1569" spans="3:28" ht="13.5">
      <c r="C1569" s="18"/>
      <c r="D1569" s="15"/>
      <c r="E1569" s="15"/>
      <c r="F1569" s="15"/>
      <c r="G1569" s="18"/>
      <c r="H1569" s="18"/>
      <c r="I1569" s="18"/>
      <c r="J1569" s="18"/>
      <c r="K1569" s="18"/>
      <c r="L1569" s="18"/>
      <c r="M1569" s="18"/>
      <c r="N1569" s="18"/>
      <c r="O1569" s="18"/>
      <c r="P1569" s="18"/>
      <c r="Q1569" s="13"/>
      <c r="R1569" s="13"/>
      <c r="S1569" s="13"/>
      <c r="T1569" s="13"/>
      <c r="U1569" s="13"/>
      <c r="V1569" s="13"/>
      <c r="AA1569" s="13"/>
      <c r="AB1569" s="13"/>
    </row>
    <row r="1570" spans="3:28" ht="13.5">
      <c r="C1570" s="18"/>
      <c r="D1570" s="15"/>
      <c r="E1570" s="15"/>
      <c r="F1570" s="15"/>
      <c r="G1570" s="18"/>
      <c r="H1570" s="18"/>
      <c r="I1570" s="18"/>
      <c r="J1570" s="18"/>
      <c r="K1570" s="18"/>
      <c r="L1570" s="18"/>
      <c r="M1570" s="18"/>
      <c r="N1570" s="18"/>
      <c r="O1570" s="18"/>
      <c r="P1570" s="18"/>
      <c r="Q1570" s="13"/>
      <c r="R1570" s="13"/>
      <c r="S1570" s="13"/>
      <c r="T1570" s="13"/>
      <c r="U1570" s="13"/>
      <c r="V1570" s="13"/>
      <c r="AA1570" s="13"/>
      <c r="AB1570" s="13"/>
    </row>
    <row r="1571" spans="3:28" ht="13.5">
      <c r="C1571" s="18"/>
      <c r="D1571" s="15"/>
      <c r="E1571" s="15"/>
      <c r="F1571" s="15"/>
      <c r="G1571" s="18"/>
      <c r="H1571" s="18"/>
      <c r="I1571" s="18"/>
      <c r="J1571" s="18"/>
      <c r="K1571" s="18"/>
      <c r="L1571" s="18"/>
      <c r="M1571" s="18"/>
      <c r="N1571" s="18"/>
      <c r="O1571" s="18"/>
      <c r="P1571" s="18"/>
      <c r="Q1571" s="13"/>
      <c r="R1571" s="13"/>
      <c r="S1571" s="13"/>
      <c r="T1571" s="13"/>
      <c r="U1571" s="13"/>
      <c r="V1571" s="13"/>
      <c r="AA1571" s="13"/>
      <c r="AB1571" s="13"/>
    </row>
    <row r="1572" spans="3:28" ht="13.5">
      <c r="C1572" s="18"/>
      <c r="D1572" s="15"/>
      <c r="E1572" s="15"/>
      <c r="F1572" s="15"/>
      <c r="G1572" s="18"/>
      <c r="H1572" s="18"/>
      <c r="I1572" s="18"/>
      <c r="J1572" s="18"/>
      <c r="K1572" s="18"/>
      <c r="L1572" s="18"/>
      <c r="M1572" s="18"/>
      <c r="N1572" s="18"/>
      <c r="O1572" s="18"/>
      <c r="P1572" s="18"/>
      <c r="Q1572" s="13"/>
      <c r="R1572" s="13"/>
      <c r="S1572" s="13"/>
      <c r="T1572" s="13"/>
      <c r="U1572" s="13"/>
      <c r="V1572" s="13"/>
      <c r="AA1572" s="13"/>
      <c r="AB1572" s="13"/>
    </row>
    <row r="1573" spans="3:28" ht="13.5">
      <c r="C1573" s="18"/>
      <c r="D1573" s="15"/>
      <c r="E1573" s="15"/>
      <c r="F1573" s="15"/>
      <c r="G1573" s="18"/>
      <c r="H1573" s="18"/>
      <c r="I1573" s="18"/>
      <c r="J1573" s="18"/>
      <c r="K1573" s="18"/>
      <c r="L1573" s="18"/>
      <c r="M1573" s="18"/>
      <c r="N1573" s="18"/>
      <c r="O1573" s="18"/>
      <c r="P1573" s="18"/>
      <c r="Q1573" s="13"/>
      <c r="R1573" s="13"/>
      <c r="S1573" s="13"/>
      <c r="T1573" s="13"/>
      <c r="U1573" s="13"/>
      <c r="V1573" s="13"/>
      <c r="AA1573" s="13"/>
      <c r="AB1573" s="13"/>
    </row>
    <row r="1574" spans="3:28" ht="13.5">
      <c r="C1574" s="18"/>
      <c r="D1574" s="15"/>
      <c r="E1574" s="15"/>
      <c r="F1574" s="15"/>
      <c r="G1574" s="18"/>
      <c r="H1574" s="18"/>
      <c r="I1574" s="18"/>
      <c r="J1574" s="18"/>
      <c r="K1574" s="18"/>
      <c r="L1574" s="18"/>
      <c r="M1574" s="18"/>
      <c r="N1574" s="18"/>
      <c r="O1574" s="18"/>
      <c r="P1574" s="18"/>
      <c r="Q1574" s="13"/>
      <c r="R1574" s="13"/>
      <c r="S1574" s="13"/>
      <c r="T1574" s="13"/>
      <c r="U1574" s="13"/>
      <c r="V1574" s="13"/>
      <c r="AA1574" s="13"/>
      <c r="AB1574" s="13"/>
    </row>
    <row r="1575" spans="3:28" ht="13.5">
      <c r="C1575" s="18"/>
      <c r="D1575" s="15"/>
      <c r="E1575" s="15"/>
      <c r="F1575" s="15"/>
      <c r="G1575" s="18"/>
      <c r="H1575" s="18"/>
      <c r="I1575" s="18"/>
      <c r="J1575" s="18"/>
      <c r="K1575" s="18"/>
      <c r="L1575" s="18"/>
      <c r="M1575" s="18"/>
      <c r="N1575" s="18"/>
      <c r="O1575" s="18"/>
      <c r="P1575" s="18"/>
      <c r="Q1575" s="13"/>
      <c r="R1575" s="13"/>
      <c r="S1575" s="13"/>
      <c r="T1575" s="13"/>
      <c r="U1575" s="13"/>
      <c r="V1575" s="13"/>
      <c r="AA1575" s="13"/>
      <c r="AB1575" s="13"/>
    </row>
    <row r="1576" spans="3:28" ht="13.5">
      <c r="C1576" s="18"/>
      <c r="D1576" s="15"/>
      <c r="E1576" s="15"/>
      <c r="F1576" s="15"/>
      <c r="G1576" s="18"/>
      <c r="H1576" s="18"/>
      <c r="I1576" s="18"/>
      <c r="J1576" s="18"/>
      <c r="K1576" s="18"/>
      <c r="L1576" s="18"/>
      <c r="M1576" s="18"/>
      <c r="N1576" s="18"/>
      <c r="O1576" s="18"/>
      <c r="P1576" s="18"/>
      <c r="Q1576" s="13"/>
      <c r="R1576" s="13"/>
      <c r="S1576" s="13"/>
      <c r="T1576" s="13"/>
      <c r="U1576" s="13"/>
      <c r="V1576" s="13"/>
      <c r="AA1576" s="13"/>
      <c r="AB1576" s="13"/>
    </row>
    <row r="1577" spans="3:28" ht="13.5">
      <c r="C1577" s="18"/>
      <c r="D1577" s="15"/>
      <c r="E1577" s="15"/>
      <c r="F1577" s="15"/>
      <c r="G1577" s="18"/>
      <c r="H1577" s="18"/>
      <c r="I1577" s="18"/>
      <c r="J1577" s="18"/>
      <c r="K1577" s="18"/>
      <c r="L1577" s="18"/>
      <c r="M1577" s="18"/>
      <c r="N1577" s="18"/>
      <c r="O1577" s="18"/>
      <c r="P1577" s="18"/>
      <c r="Q1577" s="13"/>
      <c r="R1577" s="13"/>
      <c r="S1577" s="13"/>
      <c r="T1577" s="13"/>
      <c r="U1577" s="13"/>
      <c r="V1577" s="13"/>
      <c r="AA1577" s="13"/>
      <c r="AB1577" s="13"/>
    </row>
    <row r="1578" spans="3:28" ht="13.5">
      <c r="C1578" s="18"/>
      <c r="D1578" s="15"/>
      <c r="E1578" s="15"/>
      <c r="F1578" s="15"/>
      <c r="G1578" s="18"/>
      <c r="H1578" s="18"/>
      <c r="I1578" s="18"/>
      <c r="J1578" s="18"/>
      <c r="K1578" s="18"/>
      <c r="L1578" s="18"/>
      <c r="M1578" s="18"/>
      <c r="N1578" s="18"/>
      <c r="O1578" s="18"/>
      <c r="P1578" s="18"/>
      <c r="Q1578" s="13"/>
      <c r="R1578" s="13"/>
      <c r="S1578" s="13"/>
      <c r="T1578" s="13"/>
      <c r="U1578" s="13"/>
      <c r="V1578" s="13"/>
      <c r="AA1578" s="13"/>
      <c r="AB1578" s="13"/>
    </row>
    <row r="1579" spans="3:28" ht="13.5">
      <c r="C1579" s="18"/>
      <c r="D1579" s="15"/>
      <c r="E1579" s="15"/>
      <c r="F1579" s="15"/>
      <c r="G1579" s="18"/>
      <c r="H1579" s="18"/>
      <c r="I1579" s="18"/>
      <c r="J1579" s="18"/>
      <c r="K1579" s="18"/>
      <c r="L1579" s="18"/>
      <c r="M1579" s="18"/>
      <c r="N1579" s="18"/>
      <c r="O1579" s="18"/>
      <c r="P1579" s="18"/>
      <c r="Q1579" s="13"/>
      <c r="R1579" s="13"/>
      <c r="S1579" s="13"/>
      <c r="T1579" s="13"/>
      <c r="U1579" s="13"/>
      <c r="V1579" s="13"/>
      <c r="AA1579" s="13"/>
      <c r="AB1579" s="13"/>
    </row>
    <row r="1580" spans="3:28" ht="13.5">
      <c r="C1580" s="18"/>
      <c r="D1580" s="15"/>
      <c r="E1580" s="15"/>
      <c r="F1580" s="15"/>
      <c r="G1580" s="18"/>
      <c r="H1580" s="18"/>
      <c r="I1580" s="18"/>
      <c r="J1580" s="18"/>
      <c r="K1580" s="18"/>
      <c r="L1580" s="18"/>
      <c r="M1580" s="18"/>
      <c r="N1580" s="18"/>
      <c r="O1580" s="18"/>
      <c r="P1580" s="18"/>
      <c r="Q1580" s="13"/>
      <c r="R1580" s="13"/>
      <c r="S1580" s="13"/>
      <c r="T1580" s="13"/>
      <c r="U1580" s="13"/>
      <c r="V1580" s="13"/>
      <c r="AA1580" s="13"/>
      <c r="AB1580" s="13"/>
    </row>
    <row r="1581" spans="3:28" ht="13.5">
      <c r="C1581" s="18"/>
      <c r="D1581" s="15"/>
      <c r="E1581" s="15"/>
      <c r="F1581" s="15"/>
      <c r="G1581" s="18"/>
      <c r="H1581" s="18"/>
      <c r="I1581" s="18"/>
      <c r="J1581" s="18"/>
      <c r="K1581" s="18"/>
      <c r="L1581" s="18"/>
      <c r="M1581" s="18"/>
      <c r="N1581" s="18"/>
      <c r="O1581" s="18"/>
      <c r="P1581" s="18"/>
      <c r="Q1581" s="13"/>
      <c r="R1581" s="13"/>
      <c r="S1581" s="13"/>
      <c r="T1581" s="13"/>
      <c r="U1581" s="13"/>
      <c r="V1581" s="13"/>
      <c r="AA1581" s="13"/>
      <c r="AB1581" s="13"/>
    </row>
    <row r="1582" spans="3:28" ht="13.5">
      <c r="C1582" s="18"/>
      <c r="D1582" s="15"/>
      <c r="E1582" s="15"/>
      <c r="F1582" s="15"/>
      <c r="G1582" s="18"/>
      <c r="H1582" s="18"/>
      <c r="I1582" s="18"/>
      <c r="J1582" s="18"/>
      <c r="K1582" s="18"/>
      <c r="L1582" s="18"/>
      <c r="M1582" s="18"/>
      <c r="N1582" s="18"/>
      <c r="O1582" s="18"/>
      <c r="P1582" s="18"/>
      <c r="Q1582" s="13"/>
      <c r="R1582" s="13"/>
      <c r="S1582" s="13"/>
      <c r="T1582" s="13"/>
      <c r="U1582" s="13"/>
      <c r="V1582" s="13"/>
      <c r="AA1582" s="13"/>
      <c r="AB1582" s="13"/>
    </row>
    <row r="1583" spans="3:28" ht="13.5">
      <c r="C1583" s="18"/>
      <c r="D1583" s="15"/>
      <c r="E1583" s="15"/>
      <c r="F1583" s="15"/>
      <c r="G1583" s="18"/>
      <c r="H1583" s="18"/>
      <c r="I1583" s="18"/>
      <c r="J1583" s="18"/>
      <c r="K1583" s="18"/>
      <c r="L1583" s="18"/>
      <c r="M1583" s="18"/>
      <c r="N1583" s="18"/>
      <c r="O1583" s="18"/>
      <c r="P1583" s="18"/>
      <c r="Q1583" s="13"/>
      <c r="R1583" s="13"/>
      <c r="S1583" s="13"/>
      <c r="T1583" s="13"/>
      <c r="U1583" s="13"/>
      <c r="V1583" s="13"/>
      <c r="AA1583" s="13"/>
      <c r="AB1583" s="13"/>
    </row>
    <row r="1584" spans="3:28" ht="13.5">
      <c r="C1584" s="18"/>
      <c r="D1584" s="15"/>
      <c r="E1584" s="15"/>
      <c r="F1584" s="15"/>
      <c r="G1584" s="18"/>
      <c r="H1584" s="18"/>
      <c r="I1584" s="18"/>
      <c r="J1584" s="18"/>
      <c r="K1584" s="18"/>
      <c r="L1584" s="18"/>
      <c r="M1584" s="18"/>
      <c r="N1584" s="18"/>
      <c r="O1584" s="18"/>
      <c r="P1584" s="18"/>
      <c r="Q1584" s="13"/>
      <c r="R1584" s="13"/>
      <c r="S1584" s="13"/>
      <c r="T1584" s="13"/>
      <c r="U1584" s="13"/>
      <c r="V1584" s="13"/>
      <c r="AA1584" s="13"/>
      <c r="AB1584" s="13"/>
    </row>
    <row r="1585" spans="3:28" ht="13.5">
      <c r="C1585" s="18"/>
      <c r="D1585" s="15"/>
      <c r="E1585" s="15"/>
      <c r="F1585" s="15"/>
      <c r="G1585" s="18"/>
      <c r="H1585" s="18"/>
      <c r="I1585" s="18"/>
      <c r="J1585" s="18"/>
      <c r="K1585" s="18"/>
      <c r="L1585" s="18"/>
      <c r="M1585" s="18"/>
      <c r="N1585" s="18"/>
      <c r="O1585" s="18"/>
      <c r="P1585" s="18"/>
      <c r="Q1585" s="13"/>
      <c r="R1585" s="13"/>
      <c r="S1585" s="13"/>
      <c r="T1585" s="13"/>
      <c r="U1585" s="13"/>
      <c r="V1585" s="13"/>
      <c r="AA1585" s="13"/>
      <c r="AB1585" s="13"/>
    </row>
    <row r="1586" spans="3:28" ht="13.5">
      <c r="C1586" s="18"/>
      <c r="D1586" s="15"/>
      <c r="E1586" s="15"/>
      <c r="F1586" s="15"/>
      <c r="G1586" s="18"/>
      <c r="H1586" s="18"/>
      <c r="I1586" s="18"/>
      <c r="J1586" s="18"/>
      <c r="K1586" s="18"/>
      <c r="L1586" s="18"/>
      <c r="M1586" s="18"/>
      <c r="N1586" s="18"/>
      <c r="O1586" s="18"/>
      <c r="P1586" s="18"/>
      <c r="Q1586" s="13"/>
      <c r="R1586" s="13"/>
      <c r="S1586" s="13"/>
      <c r="T1586" s="13"/>
      <c r="U1586" s="13"/>
      <c r="V1586" s="13"/>
      <c r="AA1586" s="13"/>
      <c r="AB1586" s="13"/>
    </row>
    <row r="1587" spans="3:28" ht="13.5">
      <c r="C1587" s="18"/>
      <c r="D1587" s="15"/>
      <c r="E1587" s="15"/>
      <c r="F1587" s="15"/>
      <c r="G1587" s="18"/>
      <c r="H1587" s="18"/>
      <c r="I1587" s="18"/>
      <c r="J1587" s="18"/>
      <c r="K1587" s="18"/>
      <c r="L1587" s="18"/>
      <c r="M1587" s="18"/>
      <c r="N1587" s="18"/>
      <c r="O1587" s="18"/>
      <c r="P1587" s="18"/>
      <c r="Q1587" s="13"/>
      <c r="R1587" s="13"/>
      <c r="S1587" s="13"/>
      <c r="T1587" s="13"/>
      <c r="U1587" s="13"/>
      <c r="V1587" s="13"/>
      <c r="AA1587" s="13"/>
      <c r="AB1587" s="13"/>
    </row>
    <row r="1588" spans="3:28" ht="13.5">
      <c r="C1588" s="18"/>
      <c r="D1588" s="15"/>
      <c r="E1588" s="15"/>
      <c r="F1588" s="15"/>
      <c r="G1588" s="18"/>
      <c r="H1588" s="18"/>
      <c r="I1588" s="18"/>
      <c r="J1588" s="18"/>
      <c r="K1588" s="18"/>
      <c r="L1588" s="18"/>
      <c r="M1588" s="18"/>
      <c r="N1588" s="18"/>
      <c r="O1588" s="18"/>
      <c r="P1588" s="18"/>
      <c r="Q1588" s="13"/>
      <c r="R1588" s="13"/>
      <c r="S1588" s="13"/>
      <c r="T1588" s="13"/>
      <c r="U1588" s="13"/>
      <c r="V1588" s="13"/>
      <c r="AA1588" s="13"/>
      <c r="AB1588" s="13"/>
    </row>
    <row r="1589" spans="3:28" ht="13.5">
      <c r="C1589" s="18"/>
      <c r="D1589" s="15"/>
      <c r="E1589" s="15"/>
      <c r="F1589" s="15"/>
      <c r="G1589" s="18"/>
      <c r="H1589" s="18"/>
      <c r="I1589" s="18"/>
      <c r="J1589" s="18"/>
      <c r="K1589" s="18"/>
      <c r="L1589" s="18"/>
      <c r="M1589" s="18"/>
      <c r="N1589" s="18"/>
      <c r="O1589" s="18"/>
      <c r="P1589" s="18"/>
      <c r="Q1589" s="13"/>
      <c r="R1589" s="13"/>
      <c r="S1589" s="13"/>
      <c r="T1589" s="13"/>
      <c r="U1589" s="13"/>
      <c r="V1589" s="13"/>
      <c r="AA1589" s="13"/>
      <c r="AB1589" s="13"/>
    </row>
    <row r="1590" spans="3:28" ht="13.5">
      <c r="C1590" s="18"/>
      <c r="D1590" s="15"/>
      <c r="E1590" s="15"/>
      <c r="F1590" s="15"/>
      <c r="G1590" s="18"/>
      <c r="H1590" s="18"/>
      <c r="I1590" s="18"/>
      <c r="J1590" s="18"/>
      <c r="K1590" s="18"/>
      <c r="L1590" s="18"/>
      <c r="M1590" s="18"/>
      <c r="N1590" s="18"/>
      <c r="O1590" s="18"/>
      <c r="P1590" s="18"/>
      <c r="Q1590" s="13"/>
      <c r="R1590" s="13"/>
      <c r="S1590" s="13"/>
      <c r="T1590" s="13"/>
      <c r="U1590" s="13"/>
      <c r="V1590" s="13"/>
      <c r="AA1590" s="13"/>
      <c r="AB1590" s="13"/>
    </row>
    <row r="1591" spans="3:28" ht="13.5">
      <c r="C1591" s="18"/>
      <c r="D1591" s="15"/>
      <c r="E1591" s="15"/>
      <c r="F1591" s="15"/>
      <c r="G1591" s="18"/>
      <c r="H1591" s="18"/>
      <c r="I1591" s="18"/>
      <c r="J1591" s="18"/>
      <c r="K1591" s="18"/>
      <c r="L1591" s="18"/>
      <c r="M1591" s="18"/>
      <c r="N1591" s="18"/>
      <c r="O1591" s="18"/>
      <c r="P1591" s="18"/>
      <c r="Q1591" s="13"/>
      <c r="R1591" s="13"/>
      <c r="S1591" s="13"/>
      <c r="T1591" s="13"/>
      <c r="U1591" s="13"/>
      <c r="V1591" s="13"/>
      <c r="AA1591" s="13"/>
      <c r="AB1591" s="13"/>
    </row>
    <row r="1592" spans="3:28" ht="13.5">
      <c r="C1592" s="18"/>
      <c r="D1592" s="15"/>
      <c r="E1592" s="15"/>
      <c r="F1592" s="15"/>
      <c r="G1592" s="18"/>
      <c r="H1592" s="18"/>
      <c r="I1592" s="18"/>
      <c r="J1592" s="18"/>
      <c r="K1592" s="18"/>
      <c r="L1592" s="18"/>
      <c r="M1592" s="18"/>
      <c r="N1592" s="18"/>
      <c r="O1592" s="18"/>
      <c r="P1592" s="18"/>
      <c r="Q1592" s="13"/>
      <c r="R1592" s="13"/>
      <c r="S1592" s="13"/>
      <c r="T1592" s="13"/>
      <c r="U1592" s="13"/>
      <c r="V1592" s="13"/>
      <c r="AA1592" s="13"/>
      <c r="AB1592" s="13"/>
    </row>
    <row r="1593" spans="3:28" ht="13.5">
      <c r="C1593" s="18"/>
      <c r="D1593" s="15"/>
      <c r="E1593" s="15"/>
      <c r="F1593" s="15"/>
      <c r="G1593" s="18"/>
      <c r="H1593" s="18"/>
      <c r="I1593" s="18"/>
      <c r="J1593" s="18"/>
      <c r="K1593" s="18"/>
      <c r="L1593" s="18"/>
      <c r="M1593" s="18"/>
      <c r="N1593" s="18"/>
      <c r="O1593" s="18"/>
      <c r="P1593" s="18"/>
      <c r="Q1593" s="13"/>
      <c r="R1593" s="13"/>
      <c r="S1593" s="13"/>
      <c r="T1593" s="13"/>
      <c r="U1593" s="13"/>
      <c r="V1593" s="13"/>
      <c r="AA1593" s="13"/>
      <c r="AB1593" s="13"/>
    </row>
    <row r="1594" spans="3:28" ht="13.5">
      <c r="C1594" s="18"/>
      <c r="D1594" s="15"/>
      <c r="E1594" s="15"/>
      <c r="F1594" s="15"/>
      <c r="G1594" s="18"/>
      <c r="H1594" s="18"/>
      <c r="I1594" s="18"/>
      <c r="J1594" s="18"/>
      <c r="K1594" s="18"/>
      <c r="L1594" s="18"/>
      <c r="M1594" s="18"/>
      <c r="N1594" s="18"/>
      <c r="O1594" s="18"/>
      <c r="P1594" s="18"/>
      <c r="Q1594" s="13"/>
      <c r="R1594" s="13"/>
      <c r="S1594" s="13"/>
      <c r="T1594" s="13"/>
      <c r="U1594" s="13"/>
      <c r="V1594" s="13"/>
      <c r="AA1594" s="13"/>
      <c r="AB1594" s="13"/>
    </row>
    <row r="1595" spans="3:28" ht="13.5">
      <c r="C1595" s="18"/>
      <c r="D1595" s="15"/>
      <c r="E1595" s="15"/>
      <c r="F1595" s="15"/>
      <c r="G1595" s="18"/>
      <c r="H1595" s="18"/>
      <c r="I1595" s="18"/>
      <c r="J1595" s="18"/>
      <c r="K1595" s="18"/>
      <c r="L1595" s="18"/>
      <c r="M1595" s="18"/>
      <c r="N1595" s="18"/>
      <c r="O1595" s="18"/>
      <c r="P1595" s="18"/>
      <c r="Q1595" s="13"/>
      <c r="R1595" s="13"/>
      <c r="S1595" s="13"/>
      <c r="T1595" s="13"/>
      <c r="U1595" s="13"/>
      <c r="V1595" s="13"/>
      <c r="AA1595" s="13"/>
      <c r="AB1595" s="13"/>
    </row>
    <row r="1596" spans="3:28" ht="13.5">
      <c r="C1596" s="18"/>
      <c r="D1596" s="15"/>
      <c r="E1596" s="15"/>
      <c r="F1596" s="15"/>
      <c r="G1596" s="18"/>
      <c r="H1596" s="18"/>
      <c r="I1596" s="18"/>
      <c r="J1596" s="18"/>
      <c r="K1596" s="18"/>
      <c r="L1596" s="18"/>
      <c r="M1596" s="18"/>
      <c r="N1596" s="18"/>
      <c r="O1596" s="18"/>
      <c r="P1596" s="18"/>
      <c r="Q1596" s="13"/>
      <c r="R1596" s="13"/>
      <c r="S1596" s="13"/>
      <c r="T1596" s="13"/>
      <c r="U1596" s="13"/>
      <c r="V1596" s="13"/>
      <c r="AA1596" s="13"/>
      <c r="AB1596" s="13"/>
    </row>
    <row r="1597" spans="3:28" ht="13.5">
      <c r="C1597" s="18"/>
      <c r="D1597" s="15"/>
      <c r="E1597" s="15"/>
      <c r="F1597" s="15"/>
      <c r="G1597" s="18"/>
      <c r="H1597" s="18"/>
      <c r="I1597" s="18"/>
      <c r="J1597" s="18"/>
      <c r="K1597" s="18"/>
      <c r="L1597" s="18"/>
      <c r="M1597" s="18"/>
      <c r="N1597" s="18"/>
      <c r="O1597" s="18"/>
      <c r="P1597" s="18"/>
      <c r="Q1597" s="13"/>
      <c r="R1597" s="13"/>
      <c r="S1597" s="13"/>
      <c r="T1597" s="13"/>
      <c r="U1597" s="13"/>
      <c r="V1597" s="13"/>
      <c r="AA1597" s="13"/>
      <c r="AB1597" s="13"/>
    </row>
    <row r="1598" spans="3:28" ht="13.5">
      <c r="C1598" s="18"/>
      <c r="D1598" s="15"/>
      <c r="E1598" s="15"/>
      <c r="F1598" s="15"/>
      <c r="G1598" s="18"/>
      <c r="H1598" s="18"/>
      <c r="I1598" s="18"/>
      <c r="J1598" s="18"/>
      <c r="K1598" s="18"/>
      <c r="L1598" s="18"/>
      <c r="M1598" s="18"/>
      <c r="N1598" s="18"/>
      <c r="O1598" s="18"/>
      <c r="P1598" s="18"/>
      <c r="Q1598" s="13"/>
      <c r="R1598" s="13"/>
      <c r="S1598" s="13"/>
      <c r="T1598" s="13"/>
      <c r="U1598" s="13"/>
      <c r="V1598" s="13"/>
      <c r="AA1598" s="13"/>
      <c r="AB1598" s="13"/>
    </row>
    <row r="1599" spans="3:28" ht="13.5">
      <c r="C1599" s="18"/>
      <c r="D1599" s="15"/>
      <c r="E1599" s="15"/>
      <c r="F1599" s="15"/>
      <c r="G1599" s="18"/>
      <c r="H1599" s="18"/>
      <c r="I1599" s="18"/>
      <c r="J1599" s="18"/>
      <c r="K1599" s="18"/>
      <c r="L1599" s="18"/>
      <c r="M1599" s="18"/>
      <c r="N1599" s="18"/>
      <c r="O1599" s="18"/>
      <c r="P1599" s="18"/>
      <c r="Q1599" s="13"/>
      <c r="R1599" s="13"/>
      <c r="S1599" s="13"/>
      <c r="T1599" s="13"/>
      <c r="U1599" s="13"/>
      <c r="V1599" s="13"/>
      <c r="AA1599" s="13"/>
      <c r="AB1599" s="13"/>
    </row>
    <row r="1600" spans="3:28" ht="13.5">
      <c r="C1600" s="18"/>
      <c r="D1600" s="15"/>
      <c r="E1600" s="15"/>
      <c r="F1600" s="15"/>
      <c r="G1600" s="18"/>
      <c r="H1600" s="18"/>
      <c r="I1600" s="18"/>
      <c r="J1600" s="18"/>
      <c r="K1600" s="18"/>
      <c r="L1600" s="18"/>
      <c r="M1600" s="18"/>
      <c r="N1600" s="18"/>
      <c r="O1600" s="18"/>
      <c r="P1600" s="18"/>
      <c r="Q1600" s="13"/>
      <c r="R1600" s="13"/>
      <c r="S1600" s="13"/>
      <c r="T1600" s="13"/>
      <c r="U1600" s="13"/>
      <c r="V1600" s="13"/>
      <c r="AA1600" s="13"/>
      <c r="AB1600" s="13"/>
    </row>
    <row r="1601" spans="3:28" ht="13.5">
      <c r="C1601" s="18"/>
      <c r="D1601" s="15"/>
      <c r="E1601" s="15"/>
      <c r="F1601" s="15"/>
      <c r="G1601" s="18"/>
      <c r="H1601" s="18"/>
      <c r="I1601" s="18"/>
      <c r="J1601" s="18"/>
      <c r="K1601" s="18"/>
      <c r="L1601" s="18"/>
      <c r="M1601" s="18"/>
      <c r="N1601" s="18"/>
      <c r="O1601" s="18"/>
      <c r="P1601" s="18"/>
      <c r="Q1601" s="13"/>
      <c r="R1601" s="13"/>
      <c r="S1601" s="13"/>
      <c r="T1601" s="13"/>
      <c r="U1601" s="13"/>
      <c r="V1601" s="13"/>
      <c r="AA1601" s="13"/>
      <c r="AB1601" s="13"/>
    </row>
    <row r="1602" spans="3:28" ht="13.5">
      <c r="C1602" s="18"/>
      <c r="D1602" s="15"/>
      <c r="E1602" s="15"/>
      <c r="F1602" s="15"/>
      <c r="G1602" s="18"/>
      <c r="H1602" s="18"/>
      <c r="I1602" s="18"/>
      <c r="J1602" s="18"/>
      <c r="K1602" s="18"/>
      <c r="L1602" s="18"/>
      <c r="M1602" s="18"/>
      <c r="N1602" s="18"/>
      <c r="O1602" s="18"/>
      <c r="P1602" s="18"/>
      <c r="Q1602" s="13"/>
      <c r="R1602" s="13"/>
      <c r="S1602" s="13"/>
      <c r="T1602" s="13"/>
      <c r="U1602" s="13"/>
      <c r="V1602" s="13"/>
      <c r="AA1602" s="13"/>
      <c r="AB1602" s="13"/>
    </row>
    <row r="1603" spans="3:28" ht="13.5">
      <c r="C1603" s="18"/>
      <c r="D1603" s="15"/>
      <c r="E1603" s="15"/>
      <c r="F1603" s="15"/>
      <c r="G1603" s="18"/>
      <c r="H1603" s="18"/>
      <c r="I1603" s="18"/>
      <c r="J1603" s="18"/>
      <c r="K1603" s="18"/>
      <c r="L1603" s="18"/>
      <c r="M1603" s="18"/>
      <c r="N1603" s="18"/>
      <c r="O1603" s="18"/>
      <c r="P1603" s="18"/>
      <c r="Q1603" s="13"/>
      <c r="R1603" s="13"/>
      <c r="S1603" s="13"/>
      <c r="T1603" s="13"/>
      <c r="U1603" s="13"/>
      <c r="V1603" s="13"/>
      <c r="AA1603" s="13"/>
      <c r="AB1603" s="13"/>
    </row>
    <row r="1604" spans="3:28" ht="13.5">
      <c r="C1604" s="18"/>
      <c r="D1604" s="15"/>
      <c r="E1604" s="15"/>
      <c r="F1604" s="15"/>
      <c r="G1604" s="18"/>
      <c r="H1604" s="18"/>
      <c r="I1604" s="18"/>
      <c r="J1604" s="18"/>
      <c r="K1604" s="18"/>
      <c r="L1604" s="18"/>
      <c r="M1604" s="18"/>
      <c r="N1604" s="18"/>
      <c r="O1604" s="18"/>
      <c r="P1604" s="18"/>
      <c r="Q1604" s="13"/>
      <c r="R1604" s="13"/>
      <c r="S1604" s="13"/>
      <c r="T1604" s="13"/>
      <c r="U1604" s="13"/>
      <c r="V1604" s="13"/>
      <c r="AA1604" s="13"/>
      <c r="AB1604" s="13"/>
    </row>
    <row r="1605" spans="3:28" ht="13.5">
      <c r="C1605" s="18"/>
      <c r="D1605" s="15"/>
      <c r="E1605" s="15"/>
      <c r="F1605" s="15"/>
      <c r="G1605" s="18"/>
      <c r="H1605" s="18"/>
      <c r="I1605" s="18"/>
      <c r="J1605" s="18"/>
      <c r="K1605" s="18"/>
      <c r="L1605" s="18"/>
      <c r="M1605" s="18"/>
      <c r="N1605" s="18"/>
      <c r="O1605" s="18"/>
      <c r="P1605" s="18"/>
      <c r="Q1605" s="13"/>
      <c r="R1605" s="13"/>
      <c r="S1605" s="13"/>
      <c r="T1605" s="13"/>
      <c r="U1605" s="13"/>
      <c r="V1605" s="13"/>
      <c r="AA1605" s="13"/>
      <c r="AB1605" s="13"/>
    </row>
    <row r="1606" spans="3:28" ht="13.5">
      <c r="C1606" s="18"/>
      <c r="D1606" s="15"/>
      <c r="E1606" s="15"/>
      <c r="F1606" s="15"/>
      <c r="G1606" s="18"/>
      <c r="H1606" s="18"/>
      <c r="I1606" s="18"/>
      <c r="J1606" s="18"/>
      <c r="K1606" s="18"/>
      <c r="L1606" s="18"/>
      <c r="M1606" s="18"/>
      <c r="N1606" s="18"/>
      <c r="O1606" s="18"/>
      <c r="P1606" s="18"/>
      <c r="Q1606" s="13"/>
      <c r="R1606" s="13"/>
      <c r="S1606" s="13"/>
      <c r="T1606" s="13"/>
      <c r="U1606" s="13"/>
      <c r="V1606" s="13"/>
      <c r="AA1606" s="13"/>
      <c r="AB1606" s="13"/>
    </row>
    <row r="1607" spans="3:28" ht="13.5">
      <c r="C1607" s="18"/>
      <c r="D1607" s="15"/>
      <c r="E1607" s="15"/>
      <c r="F1607" s="15"/>
      <c r="G1607" s="18"/>
      <c r="H1607" s="18"/>
      <c r="I1607" s="18"/>
      <c r="J1607" s="18"/>
      <c r="K1607" s="18"/>
      <c r="L1607" s="18"/>
      <c r="M1607" s="18"/>
      <c r="N1607" s="18"/>
      <c r="O1607" s="18"/>
      <c r="P1607" s="18"/>
      <c r="Q1607" s="13"/>
      <c r="R1607" s="13"/>
      <c r="S1607" s="13"/>
      <c r="T1607" s="13"/>
      <c r="U1607" s="13"/>
      <c r="V1607" s="13"/>
      <c r="AA1607" s="13"/>
      <c r="AB1607" s="13"/>
    </row>
    <row r="1608" spans="3:28" ht="13.5">
      <c r="C1608" s="18"/>
      <c r="D1608" s="15"/>
      <c r="E1608" s="15"/>
      <c r="F1608" s="15"/>
      <c r="G1608" s="18"/>
      <c r="H1608" s="18"/>
      <c r="I1608" s="18"/>
      <c r="J1608" s="18"/>
      <c r="K1608" s="18"/>
      <c r="L1608" s="18"/>
      <c r="M1608" s="18"/>
      <c r="N1608" s="18"/>
      <c r="O1608" s="18"/>
      <c r="P1608" s="18"/>
      <c r="Q1608" s="13"/>
      <c r="R1608" s="13"/>
      <c r="S1608" s="13"/>
      <c r="T1608" s="13"/>
      <c r="U1608" s="13"/>
      <c r="V1608" s="13"/>
      <c r="AA1608" s="13"/>
      <c r="AB1608" s="13"/>
    </row>
    <row r="1609" spans="3:28" ht="13.5">
      <c r="C1609" s="18"/>
      <c r="D1609" s="15"/>
      <c r="E1609" s="15"/>
      <c r="F1609" s="15"/>
      <c r="G1609" s="18"/>
      <c r="H1609" s="18"/>
      <c r="I1609" s="18"/>
      <c r="J1609" s="18"/>
      <c r="K1609" s="18"/>
      <c r="L1609" s="18"/>
      <c r="M1609" s="18"/>
      <c r="N1609" s="18"/>
      <c r="O1609" s="18"/>
      <c r="P1609" s="18"/>
      <c r="Q1609" s="13"/>
      <c r="R1609" s="13"/>
      <c r="S1609" s="13"/>
      <c r="T1609" s="13"/>
      <c r="U1609" s="13"/>
      <c r="V1609" s="13"/>
      <c r="AA1609" s="13"/>
      <c r="AB1609" s="13"/>
    </row>
    <row r="1610" spans="3:28" ht="13.5">
      <c r="C1610" s="18"/>
      <c r="D1610" s="15"/>
      <c r="E1610" s="15"/>
      <c r="F1610" s="15"/>
      <c r="G1610" s="18"/>
      <c r="H1610" s="18"/>
      <c r="I1610" s="18"/>
      <c r="J1610" s="18"/>
      <c r="K1610" s="18"/>
      <c r="L1610" s="18"/>
      <c r="M1610" s="18"/>
      <c r="N1610" s="18"/>
      <c r="O1610" s="18"/>
      <c r="P1610" s="18"/>
      <c r="Q1610" s="13"/>
      <c r="R1610" s="13"/>
      <c r="S1610" s="13"/>
      <c r="T1610" s="13"/>
      <c r="U1610" s="13"/>
      <c r="V1610" s="13"/>
      <c r="AA1610" s="13"/>
      <c r="AB1610" s="13"/>
    </row>
    <row r="1611" spans="3:28" ht="13.5">
      <c r="C1611" s="18"/>
      <c r="D1611" s="15"/>
      <c r="E1611" s="15"/>
      <c r="F1611" s="15"/>
      <c r="G1611" s="18"/>
      <c r="H1611" s="18"/>
      <c r="I1611" s="18"/>
      <c r="J1611" s="18"/>
      <c r="K1611" s="18"/>
      <c r="L1611" s="18"/>
      <c r="M1611" s="18"/>
      <c r="N1611" s="18"/>
      <c r="O1611" s="18"/>
      <c r="P1611" s="18"/>
      <c r="Q1611" s="13"/>
      <c r="R1611" s="13"/>
      <c r="S1611" s="13"/>
      <c r="T1611" s="13"/>
      <c r="U1611" s="13"/>
      <c r="V1611" s="13"/>
      <c r="AA1611" s="13"/>
      <c r="AB1611" s="13"/>
    </row>
    <row r="1612" spans="3:28" ht="13.5">
      <c r="C1612" s="18"/>
      <c r="D1612" s="15"/>
      <c r="E1612" s="15"/>
      <c r="F1612" s="15"/>
      <c r="G1612" s="18"/>
      <c r="H1612" s="18"/>
      <c r="I1612" s="18"/>
      <c r="J1612" s="18"/>
      <c r="K1612" s="18"/>
      <c r="L1612" s="18"/>
      <c r="M1612" s="18"/>
      <c r="N1612" s="18"/>
      <c r="O1612" s="18"/>
      <c r="P1612" s="18"/>
      <c r="Q1612" s="13"/>
      <c r="R1612" s="13"/>
      <c r="S1612" s="13"/>
      <c r="T1612" s="13"/>
      <c r="U1612" s="13"/>
      <c r="V1612" s="13"/>
      <c r="AA1612" s="13"/>
      <c r="AB1612" s="13"/>
    </row>
    <row r="1613" spans="3:28" ht="13.5">
      <c r="C1613" s="18"/>
      <c r="D1613" s="15"/>
      <c r="E1613" s="15"/>
      <c r="F1613" s="15"/>
      <c r="G1613" s="18"/>
      <c r="H1613" s="18"/>
      <c r="I1613" s="18"/>
      <c r="J1613" s="18"/>
      <c r="K1613" s="18"/>
      <c r="L1613" s="18"/>
      <c r="M1613" s="18"/>
      <c r="N1613" s="18"/>
      <c r="O1613" s="18"/>
      <c r="P1613" s="18"/>
      <c r="Q1613" s="13"/>
      <c r="R1613" s="13"/>
      <c r="S1613" s="13"/>
      <c r="T1613" s="13"/>
      <c r="U1613" s="13"/>
      <c r="V1613" s="13"/>
      <c r="AA1613" s="13"/>
      <c r="AB1613" s="13"/>
    </row>
    <row r="1614" spans="3:28" ht="13.5">
      <c r="C1614" s="18"/>
      <c r="D1614" s="15"/>
      <c r="E1614" s="15"/>
      <c r="F1614" s="15"/>
      <c r="G1614" s="18"/>
      <c r="H1614" s="18"/>
      <c r="I1614" s="18"/>
      <c r="J1614" s="18"/>
      <c r="K1614" s="18"/>
      <c r="L1614" s="18"/>
      <c r="M1614" s="18"/>
      <c r="N1614" s="18"/>
      <c r="O1614" s="18"/>
      <c r="P1614" s="18"/>
      <c r="Q1614" s="13"/>
      <c r="R1614" s="13"/>
      <c r="S1614" s="13"/>
      <c r="T1614" s="13"/>
      <c r="U1614" s="13"/>
      <c r="V1614" s="13"/>
      <c r="AA1614" s="13"/>
      <c r="AB1614" s="13"/>
    </row>
    <row r="1615" spans="3:28" ht="13.5">
      <c r="C1615" s="18"/>
      <c r="D1615" s="15"/>
      <c r="E1615" s="15"/>
      <c r="F1615" s="15"/>
      <c r="G1615" s="18"/>
      <c r="H1615" s="18"/>
      <c r="I1615" s="18"/>
      <c r="J1615" s="18"/>
      <c r="K1615" s="18"/>
      <c r="L1615" s="18"/>
      <c r="M1615" s="18"/>
      <c r="N1615" s="18"/>
      <c r="O1615" s="18"/>
      <c r="P1615" s="18"/>
      <c r="Q1615" s="13"/>
      <c r="R1615" s="13"/>
      <c r="S1615" s="13"/>
      <c r="T1615" s="13"/>
      <c r="U1615" s="13"/>
      <c r="V1615" s="13"/>
      <c r="AA1615" s="13"/>
      <c r="AB1615" s="13"/>
    </row>
    <row r="1616" spans="3:28" ht="13.5">
      <c r="C1616" s="18"/>
      <c r="D1616" s="15"/>
      <c r="E1616" s="15"/>
      <c r="F1616" s="15"/>
      <c r="G1616" s="18"/>
      <c r="H1616" s="18"/>
      <c r="I1616" s="18"/>
      <c r="J1616" s="18"/>
      <c r="K1616" s="18"/>
      <c r="L1616" s="18"/>
      <c r="M1616" s="18"/>
      <c r="N1616" s="18"/>
      <c r="O1616" s="18"/>
      <c r="P1616" s="18"/>
      <c r="Q1616" s="13"/>
      <c r="R1616" s="13"/>
      <c r="S1616" s="13"/>
      <c r="T1616" s="13"/>
      <c r="U1616" s="13"/>
      <c r="V1616" s="13"/>
      <c r="AA1616" s="13"/>
      <c r="AB1616" s="13"/>
    </row>
    <row r="1617" spans="3:28" ht="13.5">
      <c r="C1617" s="18"/>
      <c r="D1617" s="15"/>
      <c r="E1617" s="15"/>
      <c r="F1617" s="15"/>
      <c r="G1617" s="18"/>
      <c r="H1617" s="18"/>
      <c r="I1617" s="18"/>
      <c r="J1617" s="18"/>
      <c r="K1617" s="18"/>
      <c r="L1617" s="18"/>
      <c r="M1617" s="18"/>
      <c r="N1617" s="18"/>
      <c r="O1617" s="18"/>
      <c r="P1617" s="18"/>
      <c r="Q1617" s="13"/>
      <c r="R1617" s="13"/>
      <c r="S1617" s="13"/>
      <c r="T1617" s="13"/>
      <c r="U1617" s="13"/>
      <c r="V1617" s="13"/>
      <c r="AA1617" s="13"/>
      <c r="AB1617" s="13"/>
    </row>
    <row r="1618" spans="3:28" ht="13.5">
      <c r="C1618" s="18"/>
      <c r="D1618" s="15"/>
      <c r="E1618" s="15"/>
      <c r="F1618" s="15"/>
      <c r="G1618" s="18"/>
      <c r="H1618" s="18"/>
      <c r="I1618" s="18"/>
      <c r="J1618" s="18"/>
      <c r="K1618" s="18"/>
      <c r="L1618" s="18"/>
      <c r="M1618" s="18"/>
      <c r="N1618" s="18"/>
      <c r="O1618" s="18"/>
      <c r="P1618" s="18"/>
      <c r="Q1618" s="13"/>
      <c r="R1618" s="13"/>
      <c r="S1618" s="13"/>
      <c r="T1618" s="13"/>
      <c r="U1618" s="13"/>
      <c r="V1618" s="13"/>
      <c r="AA1618" s="13"/>
      <c r="AB1618" s="13"/>
    </row>
    <row r="1619" spans="3:28" ht="13.5">
      <c r="C1619" s="18"/>
      <c r="D1619" s="15"/>
      <c r="E1619" s="15"/>
      <c r="F1619" s="15"/>
      <c r="G1619" s="18"/>
      <c r="H1619" s="18"/>
      <c r="I1619" s="18"/>
      <c r="J1619" s="18"/>
      <c r="K1619" s="18"/>
      <c r="L1619" s="18"/>
      <c r="M1619" s="18"/>
      <c r="N1619" s="18"/>
      <c r="O1619" s="18"/>
      <c r="P1619" s="18"/>
      <c r="Q1619" s="13"/>
      <c r="R1619" s="13"/>
      <c r="S1619" s="13"/>
      <c r="T1619" s="13"/>
      <c r="U1619" s="13"/>
      <c r="V1619" s="13"/>
      <c r="AA1619" s="13"/>
      <c r="AB1619" s="13"/>
    </row>
    <row r="1620" spans="3:28" ht="13.5">
      <c r="C1620" s="18"/>
      <c r="D1620" s="15"/>
      <c r="E1620" s="15"/>
      <c r="F1620" s="15"/>
      <c r="G1620" s="18"/>
      <c r="H1620" s="18"/>
      <c r="I1620" s="18"/>
      <c r="J1620" s="18"/>
      <c r="K1620" s="18"/>
      <c r="L1620" s="18"/>
      <c r="M1620" s="18"/>
      <c r="N1620" s="18"/>
      <c r="O1620" s="18"/>
      <c r="P1620" s="18"/>
      <c r="Q1620" s="13"/>
      <c r="R1620" s="13"/>
      <c r="S1620" s="13"/>
      <c r="T1620" s="13"/>
      <c r="U1620" s="13"/>
      <c r="V1620" s="13"/>
      <c r="AA1620" s="13"/>
      <c r="AB1620" s="13"/>
    </row>
    <row r="1621" spans="3:28" ht="13.5">
      <c r="C1621" s="18"/>
      <c r="D1621" s="15"/>
      <c r="E1621" s="15"/>
      <c r="F1621" s="15"/>
      <c r="G1621" s="18"/>
      <c r="H1621" s="18"/>
      <c r="I1621" s="18"/>
      <c r="J1621" s="18"/>
      <c r="K1621" s="18"/>
      <c r="L1621" s="18"/>
      <c r="M1621" s="18"/>
      <c r="N1621" s="18"/>
      <c r="O1621" s="18"/>
      <c r="P1621" s="18"/>
      <c r="Q1621" s="13"/>
      <c r="R1621" s="13"/>
      <c r="S1621" s="13"/>
      <c r="T1621" s="13"/>
      <c r="U1621" s="13"/>
      <c r="V1621" s="13"/>
      <c r="AA1621" s="13"/>
      <c r="AB1621" s="13"/>
    </row>
    <row r="1622" spans="3:28">
      <c r="C1622" s="18"/>
      <c r="D1622" s="15"/>
      <c r="E1622" s="15"/>
      <c r="F1622" s="15"/>
      <c r="G1622" s="18"/>
      <c r="H1622" s="18"/>
      <c r="P1622" s="18"/>
      <c r="Q1622" s="13"/>
      <c r="R1622" s="13"/>
      <c r="S1622" s="13"/>
      <c r="T1622" s="13"/>
      <c r="U1622" s="13"/>
      <c r="V1622" s="13"/>
      <c r="AA1622" s="13"/>
      <c r="AB1622" s="13"/>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2" tint="0.499984740745262"/>
  </sheetPr>
  <dimension ref="A1:AU3887"/>
  <sheetViews>
    <sheetView zoomScale="85" zoomScaleNormal="85" workbookViewId="0">
      <selection activeCell="A9" sqref="A9"/>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9" t="s">
        <v>396</v>
      </c>
      <c r="B1" s="9" t="s">
        <v>616</v>
      </c>
      <c r="C1" s="9" t="s">
        <v>617</v>
      </c>
      <c r="D1" s="9" t="s">
        <v>781</v>
      </c>
      <c r="E1" s="9" t="s">
        <v>698</v>
      </c>
      <c r="F1" s="9" t="s">
        <v>666</v>
      </c>
      <c r="G1" s="9" t="s">
        <v>674</v>
      </c>
      <c r="H1" s="9" t="s">
        <v>675</v>
      </c>
      <c r="I1" s="9" t="s">
        <v>676</v>
      </c>
      <c r="J1" s="9" t="s">
        <v>678</v>
      </c>
      <c r="K1" s="9" t="s">
        <v>677</v>
      </c>
      <c r="L1" s="9" t="s">
        <v>679</v>
      </c>
      <c r="M1" s="9" t="s">
        <v>695</v>
      </c>
      <c r="N1" s="9" t="s">
        <v>323</v>
      </c>
      <c r="O1" s="9" t="s">
        <v>324</v>
      </c>
      <c r="P1" s="9" t="s">
        <v>325</v>
      </c>
      <c r="Q1" s="9" t="s">
        <v>35</v>
      </c>
      <c r="R1" s="9" t="s">
        <v>782</v>
      </c>
      <c r="S1" s="9" t="s">
        <v>783</v>
      </c>
      <c r="T1" s="9" t="s">
        <v>682</v>
      </c>
      <c r="U1" s="9" t="s">
        <v>683</v>
      </c>
      <c r="V1" s="9" t="s">
        <v>684</v>
      </c>
      <c r="W1" s="9" t="s">
        <v>5</v>
      </c>
      <c r="X1" s="9" t="s">
        <v>6</v>
      </c>
      <c r="Y1" s="9" t="s">
        <v>7</v>
      </c>
      <c r="Z1" s="9" t="s">
        <v>8</v>
      </c>
      <c r="AA1" s="9" t="s">
        <v>27</v>
      </c>
      <c r="AB1" s="9" t="s">
        <v>12</v>
      </c>
      <c r="AC1" s="9" t="s">
        <v>13</v>
      </c>
      <c r="AD1" s="9" t="s">
        <v>784</v>
      </c>
      <c r="AE1" s="9" t="s">
        <v>686</v>
      </c>
      <c r="AF1" s="9" t="s">
        <v>687</v>
      </c>
      <c r="AG1" s="9" t="s">
        <v>688</v>
      </c>
      <c r="AH1" s="9" t="s">
        <v>693</v>
      </c>
      <c r="AI1" s="9" t="s">
        <v>694</v>
      </c>
      <c r="AJ1" s="9" t="s">
        <v>696</v>
      </c>
      <c r="AK1" s="9" t="s">
        <v>697</v>
      </c>
      <c r="AL1" s="9" t="s">
        <v>600</v>
      </c>
      <c r="AM1" s="9" t="s">
        <v>601</v>
      </c>
      <c r="AN1" s="9" t="s">
        <v>602</v>
      </c>
      <c r="AO1" s="9" t="s">
        <v>603</v>
      </c>
      <c r="AP1" s="9" t="s">
        <v>604</v>
      </c>
      <c r="AQ1" s="9" t="s">
        <v>692</v>
      </c>
      <c r="AR1" s="9" t="s">
        <v>615</v>
      </c>
      <c r="AS1" s="9" t="s">
        <v>33</v>
      </c>
      <c r="AT1" s="9" t="s">
        <v>34</v>
      </c>
      <c r="AU1" s="9"/>
    </row>
    <row r="2" spans="1:47" ht="18.75" customHeight="1">
      <c r="A2" s="10" t="s">
        <v>14</v>
      </c>
      <c r="B2" s="10" t="s">
        <v>736</v>
      </c>
      <c r="C2" s="10" t="s">
        <v>737</v>
      </c>
      <c r="D2" s="10" t="s">
        <v>738</v>
      </c>
      <c r="E2" s="10" t="s">
        <v>739</v>
      </c>
      <c r="F2" s="10" t="s">
        <v>740</v>
      </c>
      <c r="G2" s="10" t="s">
        <v>741</v>
      </c>
      <c r="H2" s="10" t="s">
        <v>742</v>
      </c>
      <c r="I2" s="10" t="s">
        <v>743</v>
      </c>
      <c r="J2" s="10" t="s">
        <v>744</v>
      </c>
      <c r="K2" s="10" t="s">
        <v>745</v>
      </c>
      <c r="L2" s="10" t="s">
        <v>746</v>
      </c>
      <c r="M2" s="10" t="s">
        <v>747</v>
      </c>
      <c r="N2" s="10" t="s">
        <v>748</v>
      </c>
      <c r="O2" s="10" t="s">
        <v>749</v>
      </c>
      <c r="P2" s="10" t="s">
        <v>750</v>
      </c>
      <c r="Q2" s="10" t="s">
        <v>751</v>
      </c>
      <c r="R2" s="10" t="s">
        <v>752</v>
      </c>
      <c r="S2" s="10" t="s">
        <v>753</v>
      </c>
      <c r="T2" s="10" t="s">
        <v>754</v>
      </c>
      <c r="U2" s="10" t="s">
        <v>755</v>
      </c>
      <c r="V2" s="10" t="s">
        <v>756</v>
      </c>
      <c r="W2" s="10" t="s">
        <v>757</v>
      </c>
      <c r="X2" s="10" t="s">
        <v>758</v>
      </c>
      <c r="Y2" s="10" t="s">
        <v>759</v>
      </c>
      <c r="Z2" s="10" t="s">
        <v>760</v>
      </c>
      <c r="AA2" s="10" t="s">
        <v>761</v>
      </c>
      <c r="AB2" s="10" t="s">
        <v>762</v>
      </c>
      <c r="AC2" s="10" t="s">
        <v>763</v>
      </c>
      <c r="AD2" s="10" t="s">
        <v>764</v>
      </c>
      <c r="AE2" s="10" t="s">
        <v>765</v>
      </c>
      <c r="AF2" s="10" t="s">
        <v>766</v>
      </c>
      <c r="AG2" s="10" t="s">
        <v>767</v>
      </c>
      <c r="AH2" s="10" t="s">
        <v>768</v>
      </c>
      <c r="AI2" s="10" t="s">
        <v>769</v>
      </c>
      <c r="AJ2" s="10" t="s">
        <v>770</v>
      </c>
      <c r="AK2" s="10" t="s">
        <v>771</v>
      </c>
      <c r="AL2" s="10" t="s">
        <v>772</v>
      </c>
      <c r="AM2" s="10" t="s">
        <v>773</v>
      </c>
      <c r="AN2" s="10" t="s">
        <v>774</v>
      </c>
      <c r="AO2" s="10" t="s">
        <v>775</v>
      </c>
      <c r="AP2" s="10" t="s">
        <v>776</v>
      </c>
      <c r="AQ2" s="10" t="s">
        <v>777</v>
      </c>
      <c r="AR2" s="10" t="s">
        <v>778</v>
      </c>
      <c r="AS2" s="10" t="s">
        <v>779</v>
      </c>
      <c r="AT2" s="10" t="s">
        <v>780</v>
      </c>
      <c r="AU2" s="10"/>
    </row>
    <row r="3" spans="1:47" ht="18.75" customHeight="1">
      <c r="A3" s="223">
        <v>45233</v>
      </c>
      <c r="B3" s="254">
        <v>171.56319999999999</v>
      </c>
      <c r="C3" s="254">
        <v>125.82380000000001</v>
      </c>
      <c r="D3" s="254">
        <v>126.45</v>
      </c>
      <c r="E3" s="254">
        <v>14.91</v>
      </c>
      <c r="F3" s="255">
        <v>5.3930998794548206E-2</v>
      </c>
      <c r="G3" s="255">
        <v>4.8385998918488618E-2</v>
      </c>
      <c r="H3" s="255">
        <v>4.6382998963259162E-2</v>
      </c>
      <c r="I3" s="255">
        <v>4.5035998993366952E-2</v>
      </c>
      <c r="J3" s="255">
        <v>4.5723998977988956E-2</v>
      </c>
      <c r="K3" s="255">
        <v>4.5582998981140557E-2</v>
      </c>
      <c r="L3" s="255">
        <v>4.7665998934581878E-2</v>
      </c>
      <c r="M3" s="255">
        <v>2.423999945819378E-2</v>
      </c>
      <c r="N3" s="254">
        <v>2240</v>
      </c>
      <c r="O3" s="254">
        <v>1135.26</v>
      </c>
      <c r="P3" s="254">
        <v>9525.7000000000007</v>
      </c>
      <c r="Q3" s="254">
        <v>105.021</v>
      </c>
      <c r="R3" s="254">
        <v>7.2754000000000003</v>
      </c>
      <c r="S3" s="254">
        <v>7.2888000000000002</v>
      </c>
      <c r="T3" s="254">
        <v>2.6399999409914016E-2</v>
      </c>
      <c r="U3" s="254">
        <v>2.5199999436736106E-2</v>
      </c>
      <c r="V3" s="254">
        <v>2.5149999437853694E-2</v>
      </c>
      <c r="W3" s="254">
        <v>34061.32</v>
      </c>
      <c r="X3" s="254">
        <v>4358.34</v>
      </c>
      <c r="Y3" s="19">
        <v>13478.28</v>
      </c>
      <c r="Z3" s="19">
        <v>7417.73</v>
      </c>
      <c r="AA3" s="19">
        <v>31949.89</v>
      </c>
      <c r="AB3" s="19">
        <v>17664.12</v>
      </c>
      <c r="AC3" s="19">
        <v>3030.7979999999998</v>
      </c>
      <c r="AD3" s="263">
        <v>1.9021999574825168E-2</v>
      </c>
      <c r="AE3" s="263">
        <v>2.1214999525807798E-2</v>
      </c>
      <c r="AF3" s="263">
        <v>2.2279999502003194E-2</v>
      </c>
      <c r="AG3" s="263">
        <v>2.4414999454282223E-2</v>
      </c>
      <c r="AH3" s="263">
        <v>2.2399999499320988E-2</v>
      </c>
      <c r="AI3" s="263">
        <v>2.369999947026372E-2</v>
      </c>
      <c r="AJ3" s="263">
        <v>2.5239999435842039E-2</v>
      </c>
      <c r="AK3" s="263">
        <v>2.6669999403879045E-2</v>
      </c>
      <c r="AL3" s="263">
        <v>2.6429999409243461E-2</v>
      </c>
      <c r="AM3" s="263">
        <v>2.6939999397844076E-2</v>
      </c>
      <c r="AN3" s="263">
        <v>2.7766999379359183E-2</v>
      </c>
      <c r="AO3" s="263">
        <v>2.7858999377302823E-2</v>
      </c>
      <c r="AP3" s="263">
        <v>3.1279999300837517E-2</v>
      </c>
      <c r="AQ3" s="263">
        <v>3.2304499277938152E-2</v>
      </c>
      <c r="AR3" s="19">
        <v>170.48259999999999</v>
      </c>
      <c r="AS3" s="19">
        <v>5815</v>
      </c>
      <c r="AT3" s="19">
        <v>1994.45</v>
      </c>
    </row>
    <row r="4" spans="1:47" ht="18.75" customHeight="1">
      <c r="A4" s="223">
        <v>45232</v>
      </c>
      <c r="B4" s="253">
        <v>170.8426</v>
      </c>
      <c r="C4" s="254">
        <v>125.77760000000001</v>
      </c>
      <c r="D4" s="254">
        <v>130.15</v>
      </c>
      <c r="E4" s="254">
        <v>15.66</v>
      </c>
      <c r="F4" s="255">
        <v>5.426799878701568E-2</v>
      </c>
      <c r="G4" s="255">
        <v>4.989299888480455E-2</v>
      </c>
      <c r="H4" s="255">
        <v>4.7820998931117353E-2</v>
      </c>
      <c r="I4" s="255">
        <v>4.6339998964220287E-2</v>
      </c>
      <c r="J4" s="255">
        <v>4.6589998958632348E-2</v>
      </c>
      <c r="K4" s="255">
        <v>4.6764998954720791E-2</v>
      </c>
      <c r="L4" s="255">
        <v>4.8007998926937578E-2</v>
      </c>
      <c r="M4" s="255">
        <v>2.4109999461099506E-2</v>
      </c>
      <c r="N4" s="254">
        <v>2240</v>
      </c>
      <c r="O4" s="257">
        <v>1135.26</v>
      </c>
      <c r="P4" s="254">
        <v>9525.7000000000007</v>
      </c>
      <c r="Q4" s="240">
        <v>106.124</v>
      </c>
      <c r="R4" s="254">
        <v>7.3143000000000002</v>
      </c>
      <c r="S4" s="254">
        <v>7.3266</v>
      </c>
      <c r="T4" s="254">
        <v>2.6249999413266778E-2</v>
      </c>
      <c r="U4" s="235">
        <v>2.5299999434500932E-2</v>
      </c>
      <c r="V4" s="235">
        <v>2.5099999438971277E-2</v>
      </c>
      <c r="W4" s="235">
        <v>33839.08</v>
      </c>
      <c r="X4" s="235">
        <v>4317.78</v>
      </c>
      <c r="Y4" s="19">
        <v>13294.19</v>
      </c>
      <c r="Z4" s="19">
        <v>7446.53</v>
      </c>
      <c r="AA4" s="19">
        <v>31949.89</v>
      </c>
      <c r="AB4" s="19">
        <v>17230.59</v>
      </c>
      <c r="AC4" s="19">
        <v>3009.4059999999999</v>
      </c>
      <c r="AD4" s="263">
        <v>2.0515999541431667E-2</v>
      </c>
      <c r="AE4" s="263">
        <v>2.1236999525316057E-2</v>
      </c>
      <c r="AF4" s="263">
        <v>2.2249999502673746E-2</v>
      </c>
      <c r="AG4" s="263">
        <v>2.4390999454818665E-2</v>
      </c>
      <c r="AH4" s="263">
        <v>2.2359999500215055E-2</v>
      </c>
      <c r="AI4" s="263">
        <v>2.3539999473839997E-2</v>
      </c>
      <c r="AJ4" s="263">
        <v>2.5219999436289071E-2</v>
      </c>
      <c r="AK4" s="263">
        <v>2.6599999405443671E-2</v>
      </c>
      <c r="AL4" s="263">
        <v>2.6436999409087003E-2</v>
      </c>
      <c r="AM4" s="263">
        <v>2.6937999397888778E-2</v>
      </c>
      <c r="AN4" s="263">
        <v>2.7767999379336834E-2</v>
      </c>
      <c r="AO4" s="263">
        <v>2.7858999377302823E-2</v>
      </c>
      <c r="AP4" s="263">
        <v>3.1279999300837517E-2</v>
      </c>
      <c r="AQ4" s="263">
        <v>3.1402999298088249E-2</v>
      </c>
      <c r="AR4" s="19">
        <v>169.84719999999999</v>
      </c>
      <c r="AS4" s="19">
        <v>5818</v>
      </c>
      <c r="AT4" s="19">
        <v>1983.6</v>
      </c>
    </row>
    <row r="5" spans="1:47" ht="18.75" customHeight="1">
      <c r="A5" s="223">
        <v>45231</v>
      </c>
      <c r="B5" s="253">
        <v>170.3365</v>
      </c>
      <c r="C5" s="254">
        <v>125.5942</v>
      </c>
      <c r="D5" s="254">
        <v>135.75</v>
      </c>
      <c r="E5" s="254">
        <v>16.87</v>
      </c>
      <c r="F5" s="255">
        <v>5.4510998781584205E-2</v>
      </c>
      <c r="G5" s="255">
        <v>4.943599889501929E-2</v>
      </c>
      <c r="H5" s="255">
        <v>4.7531998937577008E-2</v>
      </c>
      <c r="I5" s="255">
        <v>4.649999896064401E-2</v>
      </c>
      <c r="J5" s="255">
        <v>4.7340998941846187E-2</v>
      </c>
      <c r="K5" s="255">
        <v>4.7238998944126073E-2</v>
      </c>
      <c r="L5" s="255">
        <v>4.9272998898662622E-2</v>
      </c>
      <c r="M5" s="255">
        <v>2.435999945551157E-2</v>
      </c>
      <c r="N5" s="254">
        <v>2240</v>
      </c>
      <c r="O5" s="257">
        <v>1135.26</v>
      </c>
      <c r="P5" s="254">
        <v>9525.7000000000007</v>
      </c>
      <c r="Q5" s="240">
        <v>106.884</v>
      </c>
      <c r="R5" s="254">
        <v>7.3159999999999998</v>
      </c>
      <c r="S5" s="254">
        <v>7.3357000000000001</v>
      </c>
      <c r="T5" s="254">
        <v>2.6449999408796429E-2</v>
      </c>
      <c r="U5" s="235">
        <v>2.5699999425560234E-2</v>
      </c>
      <c r="V5" s="235">
        <v>2.5349999433383348E-2</v>
      </c>
      <c r="W5" s="235">
        <v>33274.58</v>
      </c>
      <c r="X5" s="235">
        <v>4237.8599999999997</v>
      </c>
      <c r="Y5" s="19">
        <v>13061.47</v>
      </c>
      <c r="Z5" s="19">
        <v>7342.43</v>
      </c>
      <c r="AA5" s="19">
        <v>31601.65</v>
      </c>
      <c r="AB5" s="19">
        <v>17101.78</v>
      </c>
      <c r="AC5" s="19">
        <v>3023.076</v>
      </c>
      <c r="AD5" s="263">
        <v>2.4805999445542692E-2</v>
      </c>
      <c r="AE5" s="263">
        <v>2.1505999519303438E-2</v>
      </c>
      <c r="AF5" s="263">
        <v>2.2454999498091637E-2</v>
      </c>
      <c r="AG5" s="263">
        <v>2.4654999448917806E-2</v>
      </c>
      <c r="AH5" s="263">
        <v>2.2539999496191739E-2</v>
      </c>
      <c r="AI5" s="263">
        <v>2.3749999469146132E-2</v>
      </c>
      <c r="AJ5" s="263">
        <v>2.5389999432489277E-2</v>
      </c>
      <c r="AK5" s="263">
        <v>2.6889999398961664E-2</v>
      </c>
      <c r="AL5" s="263">
        <v>2.6277999412640932E-2</v>
      </c>
      <c r="AM5" s="263">
        <v>2.7085999394580722E-2</v>
      </c>
      <c r="AN5" s="263">
        <v>2.776599937938154E-2</v>
      </c>
      <c r="AO5" s="263">
        <v>2.7858999377302823E-2</v>
      </c>
      <c r="AP5" s="263">
        <v>3.1279999300837517E-2</v>
      </c>
      <c r="AQ5" s="263">
        <v>3.1837899288367479E-2</v>
      </c>
      <c r="AR5" s="19">
        <v>169.37559999999999</v>
      </c>
      <c r="AS5" s="19">
        <v>5892</v>
      </c>
      <c r="AT5" s="19">
        <v>1986.35</v>
      </c>
    </row>
    <row r="6" spans="1:47" ht="18.75" customHeight="1">
      <c r="A6" s="223">
        <v>45230</v>
      </c>
      <c r="B6" s="253">
        <v>169.5172</v>
      </c>
      <c r="C6" s="254">
        <v>125.733</v>
      </c>
      <c r="D6" s="254">
        <v>139.19999999999999</v>
      </c>
      <c r="E6" s="254">
        <v>18.14</v>
      </c>
      <c r="F6" s="255">
        <v>5.4622998779080806E-2</v>
      </c>
      <c r="G6" s="255">
        <v>5.0872998862899838E-2</v>
      </c>
      <c r="H6" s="255">
        <v>4.9259998898953203E-2</v>
      </c>
      <c r="I6" s="255">
        <v>4.853599891513586E-2</v>
      </c>
      <c r="J6" s="255">
        <v>4.9306998897902667E-2</v>
      </c>
      <c r="K6" s="255">
        <v>4.9309998897835612E-2</v>
      </c>
      <c r="L6" s="255">
        <v>5.093099886160344E-2</v>
      </c>
      <c r="M6" s="255">
        <v>2.4219999458640815E-2</v>
      </c>
      <c r="N6" s="254">
        <v>2240</v>
      </c>
      <c r="O6" s="257">
        <v>1135.26</v>
      </c>
      <c r="P6" s="254">
        <v>9525.7000000000007</v>
      </c>
      <c r="Q6" s="240">
        <v>106.663</v>
      </c>
      <c r="R6" s="254">
        <v>7.3163999999999998</v>
      </c>
      <c r="S6" s="254">
        <v>7.3415999999999997</v>
      </c>
      <c r="T6" s="254">
        <v>2.5799999423325063E-2</v>
      </c>
      <c r="U6" s="235">
        <v>2.5049999440088868E-2</v>
      </c>
      <c r="V6" s="235">
        <v>2.4799999445676804E-2</v>
      </c>
      <c r="W6" s="235">
        <v>33052.870000000003</v>
      </c>
      <c r="X6" s="235">
        <v>4193.8</v>
      </c>
      <c r="Y6" s="19">
        <v>12851.24</v>
      </c>
      <c r="Z6" s="19">
        <v>7321.72</v>
      </c>
      <c r="AA6" s="19">
        <v>30858.85</v>
      </c>
      <c r="AB6" s="19">
        <v>17112.48</v>
      </c>
      <c r="AC6" s="19">
        <v>3018.7710000000002</v>
      </c>
      <c r="AD6" s="263">
        <v>1.9572999562509359E-2</v>
      </c>
      <c r="AE6" s="263">
        <v>2.1430999520979821E-2</v>
      </c>
      <c r="AF6" s="263">
        <v>2.2490999497286973E-2</v>
      </c>
      <c r="AG6" s="263">
        <v>2.462399944961071E-2</v>
      </c>
      <c r="AH6" s="263">
        <v>2.2239999502897265E-2</v>
      </c>
      <c r="AI6" s="263">
        <v>2.3559999473392962E-2</v>
      </c>
      <c r="AJ6" s="263">
        <v>2.5379999432712793E-2</v>
      </c>
      <c r="AK6" s="263">
        <v>2.6929999398067596E-2</v>
      </c>
      <c r="AL6" s="263">
        <v>2.6431999409198763E-2</v>
      </c>
      <c r="AM6" s="263">
        <v>2.7086999394558369E-2</v>
      </c>
      <c r="AN6" s="263">
        <v>2.7852999377436936E-2</v>
      </c>
      <c r="AO6" s="263">
        <v>2.7858999377302823E-2</v>
      </c>
      <c r="AP6" s="263">
        <v>3.1279999300837517E-2</v>
      </c>
      <c r="AQ6" s="263">
        <v>3.0310599322505297E-2</v>
      </c>
      <c r="AR6" s="19">
        <v>168.68520000000001</v>
      </c>
      <c r="AS6" s="19">
        <v>5924</v>
      </c>
      <c r="AT6" s="19">
        <v>1996.9</v>
      </c>
    </row>
    <row r="7" spans="1:47" ht="18.75" customHeight="1">
      <c r="A7" s="223">
        <v>45229</v>
      </c>
      <c r="B7" s="253">
        <v>169.6927</v>
      </c>
      <c r="C7" s="254">
        <v>125.77630000000001</v>
      </c>
      <c r="D7" s="254">
        <v>139.19999999999999</v>
      </c>
      <c r="E7" s="254">
        <v>19.75</v>
      </c>
      <c r="F7" s="255">
        <v>5.4528998781181871E-2</v>
      </c>
      <c r="G7" s="255">
        <v>5.0539998870342974E-2</v>
      </c>
      <c r="H7" s="255">
        <v>4.8939998906105758E-2</v>
      </c>
      <c r="I7" s="255">
        <v>4.8234998921863739E-2</v>
      </c>
      <c r="J7" s="255">
        <v>4.8941998906061053E-2</v>
      </c>
      <c r="K7" s="255">
        <v>4.8935998906195169E-2</v>
      </c>
      <c r="L7" s="255">
        <v>5.0484998871572311E-2</v>
      </c>
      <c r="M7" s="255">
        <v>2.4259999457746744E-2</v>
      </c>
      <c r="N7" s="254">
        <v>2240</v>
      </c>
      <c r="O7" s="257">
        <v>1135.26</v>
      </c>
      <c r="P7" s="254">
        <v>9525.7000000000007</v>
      </c>
      <c r="Q7" s="240">
        <v>106.12</v>
      </c>
      <c r="R7" s="254">
        <v>7.3109999999999999</v>
      </c>
      <c r="S7" s="254">
        <v>7.3253000000000004</v>
      </c>
      <c r="T7" s="254">
        <v>2.5899999421089885E-2</v>
      </c>
      <c r="U7" s="235">
        <v>2.4799999445676804E-2</v>
      </c>
      <c r="V7" s="235">
        <v>2.4599999450147153E-2</v>
      </c>
      <c r="W7" s="235">
        <v>32928.959999999999</v>
      </c>
      <c r="X7" s="235">
        <v>4166.82</v>
      </c>
      <c r="Y7" s="19">
        <v>12789.48</v>
      </c>
      <c r="Z7" s="19">
        <v>7327.39</v>
      </c>
      <c r="AA7" s="19">
        <v>30696.959999999999</v>
      </c>
      <c r="AB7" s="19">
        <v>17406.36</v>
      </c>
      <c r="AC7" s="19">
        <v>3021.5529999999999</v>
      </c>
      <c r="AD7" s="263">
        <v>2.0994999530725179E-2</v>
      </c>
      <c r="AE7" s="263">
        <v>2.1550999518297614E-2</v>
      </c>
      <c r="AF7" s="263">
        <v>2.2623999494314193E-2</v>
      </c>
      <c r="AG7" s="263">
        <v>2.4801999445632099E-2</v>
      </c>
      <c r="AH7" s="263">
        <v>2.2519999496638774E-2</v>
      </c>
      <c r="AI7" s="263">
        <v>2.3709999470040204E-2</v>
      </c>
      <c r="AJ7" s="263">
        <v>2.5539999429136512E-2</v>
      </c>
      <c r="AK7" s="263">
        <v>2.7159999392926695E-2</v>
      </c>
      <c r="AL7" s="263">
        <v>2.6737999402359127E-2</v>
      </c>
      <c r="AM7" s="263">
        <v>2.7159999392926695E-2</v>
      </c>
      <c r="AN7" s="263">
        <v>2.7836999377794564E-2</v>
      </c>
      <c r="AO7" s="263">
        <v>2.7858999377302823E-2</v>
      </c>
      <c r="AP7" s="263">
        <v>3.1279999300837517E-2</v>
      </c>
      <c r="AQ7" s="263">
        <v>3.4281799233742055E-2</v>
      </c>
      <c r="AR7" s="19">
        <v>168.84540000000001</v>
      </c>
      <c r="AS7" s="19">
        <v>5920</v>
      </c>
      <c r="AT7" s="19">
        <v>1997.6</v>
      </c>
    </row>
    <row r="8" spans="1:47" ht="18.75" customHeight="1">
      <c r="A8" s="223">
        <v>45226</v>
      </c>
      <c r="B8" s="254">
        <v>169.8109</v>
      </c>
      <c r="C8" s="254">
        <v>125.7307</v>
      </c>
      <c r="D8" s="254">
        <v>139.19999999999999</v>
      </c>
      <c r="E8" s="254">
        <v>21.27</v>
      </c>
      <c r="F8" s="255">
        <v>5.4484998782165353E-2</v>
      </c>
      <c r="G8" s="255">
        <v>5.0020998881943529E-2</v>
      </c>
      <c r="H8" s="255">
        <v>4.8333998919650914E-2</v>
      </c>
      <c r="I8" s="255">
        <v>4.7613998935744167E-2</v>
      </c>
      <c r="J8" s="255">
        <v>4.8345998919382689E-2</v>
      </c>
      <c r="K8" s="255">
        <v>4.8377998918667432E-2</v>
      </c>
      <c r="L8" s="255">
        <v>5.0143998879194261E-2</v>
      </c>
      <c r="M8" s="255">
        <v>2.4459999453276399E-2</v>
      </c>
      <c r="N8" s="254">
        <v>2240</v>
      </c>
      <c r="O8" s="254">
        <v>1135.26</v>
      </c>
      <c r="P8" s="254">
        <v>9525.7000000000007</v>
      </c>
      <c r="Q8" s="254">
        <v>106.559</v>
      </c>
      <c r="R8" s="254">
        <v>7.3174000000000001</v>
      </c>
      <c r="S8" s="254">
        <v>7.3334000000000001</v>
      </c>
      <c r="T8" s="254">
        <v>2.6849999399855735E-2</v>
      </c>
      <c r="U8" s="254">
        <v>2.5599999427795412E-2</v>
      </c>
      <c r="V8" s="254">
        <v>2.5099999438971277E-2</v>
      </c>
      <c r="W8" s="254">
        <v>32417.59</v>
      </c>
      <c r="X8" s="254">
        <v>4117.37</v>
      </c>
      <c r="Y8" s="19">
        <v>12643.01</v>
      </c>
      <c r="Z8" s="19">
        <v>7291.28</v>
      </c>
      <c r="AA8" s="19">
        <v>30991.69</v>
      </c>
      <c r="AB8" s="19">
        <v>17398.73</v>
      </c>
      <c r="AC8" s="19">
        <v>3017.7840000000001</v>
      </c>
      <c r="AD8" s="263">
        <v>1.8768999580480158E-2</v>
      </c>
      <c r="AE8" s="263">
        <v>2.1682999515347183E-2</v>
      </c>
      <c r="AF8" s="263">
        <v>2.2807999490201476E-2</v>
      </c>
      <c r="AG8" s="263">
        <v>2.4966999441944065E-2</v>
      </c>
      <c r="AH8" s="263">
        <v>2.2519999496638774E-2</v>
      </c>
      <c r="AI8" s="263">
        <v>2.3879999466240406E-2</v>
      </c>
      <c r="AJ8" s="263">
        <v>2.5669999426230789E-2</v>
      </c>
      <c r="AK8" s="263">
        <v>2.7199999392032624E-2</v>
      </c>
      <c r="AL8" s="263">
        <v>2.6737999402359127E-2</v>
      </c>
      <c r="AM8" s="263">
        <v>2.7159999392926695E-2</v>
      </c>
      <c r="AN8" s="263">
        <v>2.7836999377794564E-2</v>
      </c>
      <c r="AO8" s="263">
        <v>2.7858999377302823E-2</v>
      </c>
      <c r="AP8" s="263">
        <v>3.1279999300837517E-2</v>
      </c>
      <c r="AQ8" s="263">
        <v>3.6575799182467159E-2</v>
      </c>
      <c r="AR8" s="19">
        <v>168.9408</v>
      </c>
      <c r="AS8" s="19">
        <v>5980</v>
      </c>
      <c r="AT8" s="19">
        <v>1982.9</v>
      </c>
    </row>
    <row r="9" spans="1:47" ht="18.75" customHeight="1">
      <c r="A9" s="223">
        <v>45225</v>
      </c>
      <c r="B9" s="253">
        <v>169.74449999999999</v>
      </c>
      <c r="C9" s="254">
        <v>125.7702</v>
      </c>
      <c r="D9" s="254">
        <v>139.65</v>
      </c>
      <c r="E9" s="254">
        <v>20.68</v>
      </c>
      <c r="F9" s="255">
        <v>5.4483998782187702E-2</v>
      </c>
      <c r="G9" s="255">
        <v>5.0394998873583972E-2</v>
      </c>
      <c r="H9" s="255">
        <v>4.8759998910129075E-2</v>
      </c>
      <c r="I9" s="255">
        <v>4.79689989278093E-2</v>
      </c>
      <c r="J9" s="255">
        <v>4.8444998917169871E-2</v>
      </c>
      <c r="K9" s="255">
        <v>4.8659998912364243E-2</v>
      </c>
      <c r="L9" s="255">
        <v>4.9860998885519807E-2</v>
      </c>
      <c r="M9" s="255">
        <v>2.4629999449476601E-2</v>
      </c>
      <c r="N9" s="254">
        <v>2240</v>
      </c>
      <c r="O9" s="257">
        <v>1135.26</v>
      </c>
      <c r="P9" s="254">
        <v>9624.7999999999993</v>
      </c>
      <c r="Q9" s="240">
        <v>106.602</v>
      </c>
      <c r="R9" s="254">
        <v>7.3167999999999997</v>
      </c>
      <c r="S9" s="254">
        <v>7.3247999999999998</v>
      </c>
      <c r="T9" s="254">
        <v>2.7499999385327101E-2</v>
      </c>
      <c r="U9" s="235">
        <v>2.6199999414384365E-2</v>
      </c>
      <c r="V9" s="235">
        <v>2.5699999425560234E-2</v>
      </c>
      <c r="W9" s="235">
        <v>32784.300000000003</v>
      </c>
      <c r="X9" s="235">
        <v>4137.2299999999996</v>
      </c>
      <c r="Y9" s="19">
        <v>13201.28</v>
      </c>
      <c r="Z9" s="19">
        <v>7601.85</v>
      </c>
      <c r="AA9" s="19">
        <v>31872.52</v>
      </c>
      <c r="AB9" s="19">
        <v>17373.03</v>
      </c>
      <c r="AC9" s="19">
        <v>3110.4749999999999</v>
      </c>
      <c r="AD9" s="263">
        <v>3.211499928217381E-2</v>
      </c>
      <c r="AE9" s="263">
        <v>2.1092999528534714E-2</v>
      </c>
      <c r="AF9" s="263">
        <v>2.2266999502293768E-2</v>
      </c>
      <c r="AG9" s="263">
        <v>2.4546999451331795E-2</v>
      </c>
      <c r="AH9" s="263">
        <v>2.1649999516084789E-2</v>
      </c>
      <c r="AI9" s="263">
        <v>2.2399999499320988E-2</v>
      </c>
      <c r="AJ9" s="263">
        <v>2.5249999435618519E-2</v>
      </c>
      <c r="AK9" s="263">
        <v>2.6809999400749802E-2</v>
      </c>
      <c r="AL9" s="263">
        <v>2.5929999420419333E-2</v>
      </c>
      <c r="AM9" s="263">
        <v>2.605899941753596E-2</v>
      </c>
      <c r="AN9" s="263">
        <v>2.6704999403096737E-2</v>
      </c>
      <c r="AO9" s="263">
        <v>2.7858999377302823E-2</v>
      </c>
      <c r="AP9" s="263">
        <v>3.1279999300837517E-2</v>
      </c>
      <c r="AQ9" s="263">
        <v>4.7909098929148172E-2</v>
      </c>
      <c r="AR9" s="19">
        <v>169.86089999999999</v>
      </c>
      <c r="AS9" s="19">
        <v>6215</v>
      </c>
      <c r="AT9" s="19">
        <v>1873.55</v>
      </c>
    </row>
    <row r="10" spans="1:47" ht="18.75" customHeight="1">
      <c r="A10" s="223">
        <v>45224</v>
      </c>
      <c r="B10" s="253">
        <v>169.2406</v>
      </c>
      <c r="C10" s="254">
        <v>125.82850000000001</v>
      </c>
      <c r="D10" s="254">
        <v>133.5</v>
      </c>
      <c r="E10" s="254">
        <v>20.190000000000001</v>
      </c>
      <c r="F10" s="255">
        <v>5.4595998779684303E-2</v>
      </c>
      <c r="G10" s="255">
        <v>5.1205998855456708E-2</v>
      </c>
      <c r="H10" s="255">
        <v>4.9764998887665564E-2</v>
      </c>
      <c r="I10" s="255">
        <v>4.920099890027195E-2</v>
      </c>
      <c r="J10" s="255">
        <v>4.9548998892493548E-2</v>
      </c>
      <c r="K10" s="255">
        <v>4.977299888748675E-2</v>
      </c>
      <c r="L10" s="255">
        <v>5.0859998863190418E-2</v>
      </c>
      <c r="M10" s="255">
        <v>2.4509999452158808E-2</v>
      </c>
      <c r="N10" s="254">
        <v>2240</v>
      </c>
      <c r="O10" s="257">
        <v>1135.26</v>
      </c>
      <c r="P10" s="254">
        <v>9624.7999999999993</v>
      </c>
      <c r="Q10" s="240">
        <v>106.52800000000001</v>
      </c>
      <c r="R10" s="254">
        <v>7.3171999999999997</v>
      </c>
      <c r="S10" s="254">
        <v>7.3299000000000003</v>
      </c>
      <c r="T10" s="254">
        <v>2.7249999390915037E-2</v>
      </c>
      <c r="U10" s="235">
        <v>2.5999999418854714E-2</v>
      </c>
      <c r="V10" s="235">
        <v>2.5399999432265757E-2</v>
      </c>
      <c r="W10" s="235">
        <v>33035.93</v>
      </c>
      <c r="X10" s="235">
        <v>4186.7700000000004</v>
      </c>
      <c r="Y10" s="19">
        <v>13092.85</v>
      </c>
      <c r="Z10" s="19">
        <v>7593.22</v>
      </c>
      <c r="AA10" s="19">
        <v>32371.9</v>
      </c>
      <c r="AB10" s="19">
        <v>17611.87</v>
      </c>
      <c r="AC10" s="19">
        <v>3107.3159999999998</v>
      </c>
      <c r="AD10" s="263">
        <v>1.1973999732360244E-2</v>
      </c>
      <c r="AE10" s="263">
        <v>2.1215999525785446E-2</v>
      </c>
      <c r="AF10" s="263">
        <v>2.2424999498762192E-2</v>
      </c>
      <c r="AG10" s="263">
        <v>2.4757999446615577E-2</v>
      </c>
      <c r="AH10" s="263">
        <v>2.2069999506697056E-2</v>
      </c>
      <c r="AI10" s="263">
        <v>2.2769999491050841E-2</v>
      </c>
      <c r="AJ10" s="263">
        <v>2.5359999433159829E-2</v>
      </c>
      <c r="AK10" s="263">
        <v>2.6929999398067596E-2</v>
      </c>
      <c r="AL10" s="263">
        <v>2.6233999413624406E-2</v>
      </c>
      <c r="AM10" s="263">
        <v>2.6351999410986902E-2</v>
      </c>
      <c r="AN10" s="263">
        <v>2.6855999399721622E-2</v>
      </c>
      <c r="AO10" s="263">
        <v>2.7858999377302823E-2</v>
      </c>
      <c r="AP10" s="263">
        <v>3.1279999300837517E-2</v>
      </c>
      <c r="AQ10" s="263">
        <v>4.9284798898398881E-2</v>
      </c>
      <c r="AR10" s="19">
        <v>169.71799999999999</v>
      </c>
      <c r="AS10" s="19">
        <v>6164</v>
      </c>
      <c r="AT10" s="19">
        <v>1887.3</v>
      </c>
    </row>
    <row r="11" spans="1:47" ht="18.75" customHeight="1">
      <c r="A11" s="223">
        <v>45223</v>
      </c>
      <c r="B11" s="253">
        <v>169.77430000000001</v>
      </c>
      <c r="C11" s="254">
        <v>125.75449999999999</v>
      </c>
      <c r="D11" s="254">
        <v>136.69999999999999</v>
      </c>
      <c r="E11" s="254">
        <v>18.97</v>
      </c>
      <c r="F11" s="255">
        <v>5.4239998787641526E-2</v>
      </c>
      <c r="G11" s="255">
        <v>5.1118998857401315E-2</v>
      </c>
      <c r="H11" s="255">
        <v>4.915899890121072E-2</v>
      </c>
      <c r="I11" s="255">
        <v>4.8202998922578989E-2</v>
      </c>
      <c r="J11" s="255">
        <v>4.8228998921997841E-2</v>
      </c>
      <c r="K11" s="255">
        <v>4.857799891419709E-2</v>
      </c>
      <c r="L11" s="255">
        <v>4.938099889624864E-2</v>
      </c>
      <c r="M11" s="255">
        <v>2.4839999444782733E-2</v>
      </c>
      <c r="N11" s="254">
        <v>2240</v>
      </c>
      <c r="O11" s="257">
        <v>1135.26</v>
      </c>
      <c r="P11" s="254">
        <v>9624.7999999999993</v>
      </c>
      <c r="Q11" s="240">
        <v>106.27</v>
      </c>
      <c r="R11" s="254">
        <v>7.3110999999999997</v>
      </c>
      <c r="S11" s="254">
        <v>7.3144</v>
      </c>
      <c r="T11" s="254">
        <v>2.7149999393150208E-2</v>
      </c>
      <c r="U11" s="235">
        <v>2.5849999422207476E-2</v>
      </c>
      <c r="V11" s="235">
        <v>2.5099999438971277E-2</v>
      </c>
      <c r="W11" s="235">
        <v>33141.379999999997</v>
      </c>
      <c r="X11" s="235">
        <v>4247.68</v>
      </c>
      <c r="Y11" s="19">
        <v>13063.61</v>
      </c>
      <c r="Z11" s="19">
        <v>7625.72</v>
      </c>
      <c r="AA11" s="19">
        <v>32315.05</v>
      </c>
      <c r="AB11" s="19">
        <v>17466.900000000001</v>
      </c>
      <c r="AC11" s="19">
        <v>3102.2730000000001</v>
      </c>
      <c r="AD11" s="263">
        <v>1.1973999732360244E-2</v>
      </c>
      <c r="AE11" s="263">
        <v>2.1427999521046875E-2</v>
      </c>
      <c r="AF11" s="263">
        <v>2.25929994950071E-2</v>
      </c>
      <c r="AG11" s="263">
        <v>2.4883999443799258E-2</v>
      </c>
      <c r="AH11" s="263">
        <v>2.2309999501332639E-2</v>
      </c>
      <c r="AI11" s="263">
        <v>2.2909999487921596E-2</v>
      </c>
      <c r="AJ11" s="263">
        <v>2.5399999432265757E-2</v>
      </c>
      <c r="AK11" s="263">
        <v>2.7049999395385386E-2</v>
      </c>
      <c r="AL11" s="263">
        <v>2.6078999417088924E-2</v>
      </c>
      <c r="AM11" s="263">
        <v>2.6310999411903322E-2</v>
      </c>
      <c r="AN11" s="263">
        <v>2.6853999399766328E-2</v>
      </c>
      <c r="AO11" s="263">
        <v>2.7858999377302823E-2</v>
      </c>
      <c r="AP11" s="263">
        <v>3.1279999300837517E-2</v>
      </c>
      <c r="AQ11" s="263">
        <v>4.9940898883733896E-2</v>
      </c>
      <c r="AR11" s="19">
        <v>170.0839</v>
      </c>
      <c r="AS11" s="19">
        <v>6155</v>
      </c>
      <c r="AT11" s="19">
        <v>1907.05</v>
      </c>
    </row>
    <row r="12" spans="1:47" ht="18.75" customHeight="1">
      <c r="A12" s="223">
        <v>45222</v>
      </c>
      <c r="B12" s="253">
        <v>169.6165</v>
      </c>
      <c r="C12" s="254">
        <v>125.66930000000001</v>
      </c>
      <c r="D12" s="254">
        <v>136.69999999999999</v>
      </c>
      <c r="E12" s="254">
        <v>20.37</v>
      </c>
      <c r="F12" s="255">
        <v>5.4521998781338336E-2</v>
      </c>
      <c r="G12" s="255">
        <v>5.0473998871818179E-2</v>
      </c>
      <c r="H12" s="255">
        <v>4.866999891214073E-2</v>
      </c>
      <c r="I12" s="255">
        <v>4.7985998927429323E-2</v>
      </c>
      <c r="J12" s="255">
        <v>4.8501998915895822E-2</v>
      </c>
      <c r="K12" s="255">
        <v>4.8603998913615942E-2</v>
      </c>
      <c r="L12" s="255">
        <v>4.999499888252467E-2</v>
      </c>
      <c r="M12" s="255">
        <v>2.4759999446570872E-2</v>
      </c>
      <c r="N12" s="254">
        <v>2240</v>
      </c>
      <c r="O12" s="257">
        <v>1135.26</v>
      </c>
      <c r="P12" s="254">
        <v>9624.7999999999993</v>
      </c>
      <c r="Q12" s="240">
        <v>105.536</v>
      </c>
      <c r="R12" s="254">
        <v>7.3090000000000002</v>
      </c>
      <c r="S12" s="254">
        <v>7.3103999999999996</v>
      </c>
      <c r="T12" s="254">
        <v>2.6899999398738144E-2</v>
      </c>
      <c r="U12" s="235">
        <v>2.5649999426677821E-2</v>
      </c>
      <c r="V12" s="235">
        <v>2.4949999442324042E-2</v>
      </c>
      <c r="W12" s="235">
        <v>32936.410000000003</v>
      </c>
      <c r="X12" s="235">
        <v>4217.04</v>
      </c>
      <c r="Y12" s="19">
        <v>13271.32</v>
      </c>
      <c r="Z12" s="19">
        <v>7623.99</v>
      </c>
      <c r="AA12" s="19">
        <v>32678.62</v>
      </c>
      <c r="AB12" s="19">
        <v>17729.29</v>
      </c>
      <c r="AC12" s="19">
        <v>3115.607</v>
      </c>
      <c r="AD12" s="263">
        <v>1.1973999732360244E-2</v>
      </c>
      <c r="AE12" s="263">
        <v>2.1326999523304403E-2</v>
      </c>
      <c r="AF12" s="263">
        <v>2.2641999493911866E-2</v>
      </c>
      <c r="AG12" s="263">
        <v>2.4763999446481465E-2</v>
      </c>
      <c r="AH12" s="263">
        <v>2.2209999503567817E-2</v>
      </c>
      <c r="AI12" s="263">
        <v>2.2709999492391945E-2</v>
      </c>
      <c r="AJ12" s="263">
        <v>2.5429999431595209E-2</v>
      </c>
      <c r="AK12" s="263">
        <v>2.6999999396502973E-2</v>
      </c>
      <c r="AL12" s="263">
        <v>2.6078999417088924E-2</v>
      </c>
      <c r="AM12" s="263">
        <v>2.6309999411925671E-2</v>
      </c>
      <c r="AN12" s="263">
        <v>2.6857999399676917E-2</v>
      </c>
      <c r="AO12" s="263">
        <v>2.7858999377302823E-2</v>
      </c>
      <c r="AP12" s="263">
        <v>3.1279999300837517E-2</v>
      </c>
      <c r="AQ12" s="263">
        <v>4.8722698910962793E-2</v>
      </c>
      <c r="AR12" s="19">
        <v>170.18819999999999</v>
      </c>
      <c r="AS12" s="19">
        <v>6176</v>
      </c>
      <c r="AT12" s="19">
        <v>1924.85</v>
      </c>
    </row>
    <row r="13" spans="1:47" ht="18.75" customHeight="1">
      <c r="A13" s="223">
        <v>45226</v>
      </c>
      <c r="B13" s="254">
        <v>169.74449999999999</v>
      </c>
      <c r="C13" s="254">
        <v>125.7702</v>
      </c>
      <c r="D13" s="254">
        <v>139.65</v>
      </c>
      <c r="E13" s="254">
        <v>20.68</v>
      </c>
      <c r="F13" s="255">
        <v>5.4281998786702756E-2</v>
      </c>
      <c r="G13" s="255">
        <v>5.0539998870342974E-2</v>
      </c>
      <c r="H13" s="255">
        <v>4.890999890677631E-2</v>
      </c>
      <c r="I13" s="255">
        <v>4.8180998923070734E-2</v>
      </c>
      <c r="J13" s="255">
        <v>4.8769998909905549E-2</v>
      </c>
      <c r="K13" s="255">
        <v>4.8882998907379807E-2</v>
      </c>
      <c r="L13" s="255">
        <v>5.0233998877182599E-2</v>
      </c>
      <c r="M13" s="255">
        <v>2.4499999452382328E-2</v>
      </c>
      <c r="N13" s="254">
        <v>2240</v>
      </c>
      <c r="O13" s="254">
        <v>1135.26</v>
      </c>
      <c r="P13" s="254">
        <v>9624.7999999999993</v>
      </c>
      <c r="Q13" s="254">
        <v>106.62</v>
      </c>
      <c r="R13" s="254">
        <v>7.3167</v>
      </c>
      <c r="S13" s="254">
        <v>7.3224</v>
      </c>
      <c r="T13" s="254">
        <v>2.6899999398738144E-2</v>
      </c>
      <c r="U13" s="254">
        <v>2.5599999427795412E-2</v>
      </c>
      <c r="V13" s="254">
        <v>2.5199999436736106E-2</v>
      </c>
      <c r="W13" s="254">
        <v>32784.300000000003</v>
      </c>
      <c r="X13" s="254">
        <v>4137.2299999999996</v>
      </c>
      <c r="Y13" s="19">
        <v>13211.81</v>
      </c>
      <c r="Z13" s="19">
        <v>7683.91</v>
      </c>
      <c r="AA13" s="19">
        <v>32402.41</v>
      </c>
      <c r="AB13" s="19">
        <v>18057.45</v>
      </c>
      <c r="AC13" s="19">
        <v>3132.4319999999998</v>
      </c>
      <c r="AD13" s="263">
        <v>1.500699966456741E-2</v>
      </c>
      <c r="AE13" s="263">
        <v>2.1152999527193607E-2</v>
      </c>
      <c r="AF13" s="263">
        <v>2.2324999500997363E-2</v>
      </c>
      <c r="AG13" s="263">
        <v>2.4662999448738992E-2</v>
      </c>
      <c r="AH13" s="263">
        <v>2.1919999510049821E-2</v>
      </c>
      <c r="AI13" s="263">
        <v>2.2529999496415258E-2</v>
      </c>
      <c r="AJ13" s="263">
        <v>2.520999943651259E-2</v>
      </c>
      <c r="AK13" s="263">
        <v>2.6919999398291112E-2</v>
      </c>
      <c r="AL13" s="263">
        <v>2.6072999417223037E-2</v>
      </c>
      <c r="AM13" s="263">
        <v>2.6297999412193893E-2</v>
      </c>
      <c r="AN13" s="263">
        <v>2.6857999399676917E-2</v>
      </c>
      <c r="AO13" s="263">
        <v>2.7858999377302823E-2</v>
      </c>
      <c r="AP13" s="263">
        <v>3.1279999300837517E-2</v>
      </c>
      <c r="AQ13" s="263">
        <v>4.5595498980861154E-2</v>
      </c>
      <c r="AR13" s="19">
        <v>170.61189999999999</v>
      </c>
      <c r="AS13" s="19">
        <v>6222</v>
      </c>
      <c r="AT13" s="19">
        <v>1927.35</v>
      </c>
    </row>
    <row r="14" spans="1:47" ht="18.75" customHeight="1">
      <c r="A14" s="223">
        <v>45225</v>
      </c>
      <c r="B14" s="253">
        <v>169.74449999999999</v>
      </c>
      <c r="C14" s="254">
        <v>125.7702</v>
      </c>
      <c r="D14" s="254">
        <v>139.65</v>
      </c>
      <c r="E14" s="254">
        <v>20.68</v>
      </c>
      <c r="F14" s="255">
        <v>5.4483998782187702E-2</v>
      </c>
      <c r="G14" s="255">
        <v>5.0394998873583972E-2</v>
      </c>
      <c r="H14" s="255">
        <v>4.8759998910129075E-2</v>
      </c>
      <c r="I14" s="255">
        <v>4.79689989278093E-2</v>
      </c>
      <c r="J14" s="255">
        <v>4.8444998917169871E-2</v>
      </c>
      <c r="K14" s="255">
        <v>4.8659998912364243E-2</v>
      </c>
      <c r="L14" s="255">
        <v>4.9860998885519807E-2</v>
      </c>
      <c r="M14" s="255">
        <v>2.4629999449476601E-2</v>
      </c>
      <c r="N14" s="254">
        <v>2240</v>
      </c>
      <c r="O14" s="257">
        <v>1135.26</v>
      </c>
      <c r="P14" s="254">
        <v>9624.7999999999993</v>
      </c>
      <c r="Q14" s="240">
        <v>106.602</v>
      </c>
      <c r="R14" s="254">
        <v>7.3167999999999997</v>
      </c>
      <c r="S14" s="254">
        <v>7.3247999999999998</v>
      </c>
      <c r="T14" s="254">
        <v>2.7499999385327101E-2</v>
      </c>
      <c r="U14" s="235">
        <v>2.6199999414384365E-2</v>
      </c>
      <c r="V14" s="235">
        <v>2.5699999425560234E-2</v>
      </c>
      <c r="W14" s="235">
        <v>32784.300000000003</v>
      </c>
      <c r="X14" s="235">
        <v>4137.2299999999996</v>
      </c>
      <c r="Y14" s="19">
        <v>13223.99</v>
      </c>
      <c r="Z14" s="19">
        <v>7678.62</v>
      </c>
      <c r="AA14" s="19">
        <v>32571.03</v>
      </c>
      <c r="AB14" s="19">
        <v>17655.41</v>
      </c>
      <c r="AC14" s="19">
        <v>3084.701</v>
      </c>
      <c r="AD14" s="263">
        <v>1.6079999640583993E-2</v>
      </c>
      <c r="AE14" s="263">
        <v>2.1157999527081847E-2</v>
      </c>
      <c r="AF14" s="263">
        <v>2.2612999494560061E-2</v>
      </c>
      <c r="AG14" s="263">
        <v>2.4505999452248215E-2</v>
      </c>
      <c r="AH14" s="263">
        <v>2.1739999514073134E-2</v>
      </c>
      <c r="AI14" s="263">
        <v>2.2439999498426916E-2</v>
      </c>
      <c r="AJ14" s="263">
        <v>2.5029999440535904E-2</v>
      </c>
      <c r="AK14" s="263">
        <v>2.675999940186739E-2</v>
      </c>
      <c r="AL14" s="263">
        <v>2.6079999417066575E-2</v>
      </c>
      <c r="AM14" s="263">
        <v>2.6308999411948024E-2</v>
      </c>
      <c r="AN14" s="263">
        <v>2.6851999399811029E-2</v>
      </c>
      <c r="AO14" s="263">
        <v>2.7858999377302823E-2</v>
      </c>
      <c r="AP14" s="263">
        <v>3.1279999300837517E-2</v>
      </c>
      <c r="AQ14" s="263">
        <v>4.438179900798947E-2</v>
      </c>
      <c r="AR14" s="19">
        <v>170.28129999999999</v>
      </c>
      <c r="AS14" s="19">
        <v>6126</v>
      </c>
      <c r="AT14" s="19">
        <v>1915</v>
      </c>
    </row>
    <row r="15" spans="1:47" ht="18.75" customHeight="1">
      <c r="A15" s="223">
        <v>45224</v>
      </c>
      <c r="B15" s="253">
        <v>169.2406</v>
      </c>
      <c r="C15" s="254">
        <v>125.82850000000001</v>
      </c>
      <c r="D15" s="254">
        <v>133.5</v>
      </c>
      <c r="E15" s="254">
        <v>20.190000000000001</v>
      </c>
      <c r="F15" s="255">
        <v>5.4595998779684303E-2</v>
      </c>
      <c r="G15" s="255">
        <v>5.1205998855456708E-2</v>
      </c>
      <c r="H15" s="255">
        <v>4.9764998887665564E-2</v>
      </c>
      <c r="I15" s="255">
        <v>4.920099890027195E-2</v>
      </c>
      <c r="J15" s="255">
        <v>4.9548998892493548E-2</v>
      </c>
      <c r="K15" s="255">
        <v>4.977299888748675E-2</v>
      </c>
      <c r="L15" s="255">
        <v>5.0859998863190418E-2</v>
      </c>
      <c r="M15" s="255">
        <v>2.4509999452158808E-2</v>
      </c>
      <c r="N15" s="254">
        <v>2240</v>
      </c>
      <c r="O15" s="257">
        <v>1135.26</v>
      </c>
      <c r="P15" s="254">
        <v>9624.7999999999993</v>
      </c>
      <c r="Q15" s="240">
        <v>106.52800000000001</v>
      </c>
      <c r="R15" s="254">
        <v>7.3171999999999997</v>
      </c>
      <c r="S15" s="254">
        <v>7.3299000000000003</v>
      </c>
      <c r="T15" s="254">
        <v>2.7249999390915037E-2</v>
      </c>
      <c r="U15" s="235">
        <v>2.5999999418854714E-2</v>
      </c>
      <c r="V15" s="235">
        <v>2.5399999432265757E-2</v>
      </c>
      <c r="W15" s="235">
        <v>33035.93</v>
      </c>
      <c r="X15" s="235">
        <v>4186.7700000000004</v>
      </c>
      <c r="Y15" s="19">
        <v>13469.13</v>
      </c>
      <c r="Z15" s="19">
        <v>7731.65</v>
      </c>
      <c r="AA15" s="19">
        <v>33023.78</v>
      </c>
      <c r="AB15" s="19">
        <v>17885.599999999999</v>
      </c>
      <c r="AC15" s="19">
        <v>3108.5680000000002</v>
      </c>
      <c r="AD15" s="263">
        <v>1.5773999647423625E-2</v>
      </c>
      <c r="AE15" s="263">
        <v>2.1403999521583318E-2</v>
      </c>
      <c r="AF15" s="263">
        <v>2.2612999494560061E-2</v>
      </c>
      <c r="AG15" s="263">
        <v>2.4756999446637926E-2</v>
      </c>
      <c r="AH15" s="263">
        <v>2.2149999504908917E-2</v>
      </c>
      <c r="AI15" s="263">
        <v>2.2589999495074151E-2</v>
      </c>
      <c r="AJ15" s="263">
        <v>2.5189999436959626E-2</v>
      </c>
      <c r="AK15" s="263">
        <v>2.6829999400302767E-2</v>
      </c>
      <c r="AL15" s="263">
        <v>2.5683999425917863E-2</v>
      </c>
      <c r="AM15" s="263">
        <v>2.5908999420888722E-2</v>
      </c>
      <c r="AN15" s="263">
        <v>2.6501999407634137E-2</v>
      </c>
      <c r="AO15" s="263">
        <v>2.7858999377302823E-2</v>
      </c>
      <c r="AP15" s="263">
        <v>3.1279999300837517E-2</v>
      </c>
      <c r="AQ15" s="263">
        <v>4.6663598956987261E-2</v>
      </c>
      <c r="AR15" s="19">
        <v>170.7304</v>
      </c>
      <c r="AS15" s="19">
        <v>6123</v>
      </c>
      <c r="AT15" s="19">
        <v>1943.35</v>
      </c>
    </row>
    <row r="16" spans="1:47" ht="18.75" customHeight="1">
      <c r="A16" s="223">
        <v>45223</v>
      </c>
      <c r="B16" s="253">
        <v>169.77430000000001</v>
      </c>
      <c r="C16" s="254">
        <v>125.75449999999999</v>
      </c>
      <c r="D16" s="254">
        <v>136.69999999999999</v>
      </c>
      <c r="E16" s="254">
        <v>18.97</v>
      </c>
      <c r="F16" s="255">
        <v>5.4239998787641526E-2</v>
      </c>
      <c r="G16" s="255">
        <v>5.1118998857401315E-2</v>
      </c>
      <c r="H16" s="255">
        <v>4.915899890121072E-2</v>
      </c>
      <c r="I16" s="255">
        <v>4.8202998922578989E-2</v>
      </c>
      <c r="J16" s="255">
        <v>4.8228998921997841E-2</v>
      </c>
      <c r="K16" s="255">
        <v>4.857799891419709E-2</v>
      </c>
      <c r="L16" s="255">
        <v>4.938099889624864E-2</v>
      </c>
      <c r="M16" s="255">
        <v>2.4839999444782733E-2</v>
      </c>
      <c r="N16" s="254">
        <v>2240</v>
      </c>
      <c r="O16" s="257">
        <v>1135.26</v>
      </c>
      <c r="P16" s="254">
        <v>9624.7999999999993</v>
      </c>
      <c r="Q16" s="240">
        <v>106.27</v>
      </c>
      <c r="R16" s="254">
        <v>7.3110999999999997</v>
      </c>
      <c r="S16" s="254">
        <v>7.3144</v>
      </c>
      <c r="T16" s="254">
        <v>2.7149999393150208E-2</v>
      </c>
      <c r="U16" s="235">
        <v>2.5849999422207476E-2</v>
      </c>
      <c r="V16" s="235">
        <v>2.5099999438971277E-2</v>
      </c>
      <c r="W16" s="235">
        <v>33141.379999999997</v>
      </c>
      <c r="X16" s="235">
        <v>4247.68</v>
      </c>
      <c r="Y16" s="19">
        <v>13678.19</v>
      </c>
      <c r="Z16" s="19">
        <v>7660.2</v>
      </c>
      <c r="AA16" s="19">
        <v>33242.589999999997</v>
      </c>
      <c r="AB16" s="19">
        <v>17997.169999999998</v>
      </c>
      <c r="AC16" s="19">
        <v>3124.9569999999999</v>
      </c>
      <c r="AD16" s="263">
        <v>1.3994999687187374E-2</v>
      </c>
      <c r="AE16" s="263">
        <v>2.1411999521404504E-2</v>
      </c>
      <c r="AF16" s="263">
        <v>2.2612999494560061E-2</v>
      </c>
      <c r="AG16" s="263">
        <v>2.4777999446168538E-2</v>
      </c>
      <c r="AH16" s="263">
        <v>2.1979999508708714E-2</v>
      </c>
      <c r="AI16" s="263">
        <v>2.2599999494850632E-2</v>
      </c>
      <c r="AJ16" s="263">
        <v>2.5159999437630177E-2</v>
      </c>
      <c r="AK16" s="263">
        <v>2.6789999401196835E-2</v>
      </c>
      <c r="AL16" s="263">
        <v>2.5682999425940215E-2</v>
      </c>
      <c r="AM16" s="263">
        <v>2.5902999421022834E-2</v>
      </c>
      <c r="AN16" s="263">
        <v>2.6444999408908185E-2</v>
      </c>
      <c r="AO16" s="263">
        <v>2.7858999377302823E-2</v>
      </c>
      <c r="AP16" s="263">
        <v>3.1279999300837517E-2</v>
      </c>
      <c r="AQ16" s="263">
        <v>5.1145498856808996E-2</v>
      </c>
      <c r="AR16" s="19">
        <v>170.8287</v>
      </c>
      <c r="AS16" s="19">
        <v>5920</v>
      </c>
      <c r="AT16" s="19">
        <v>1934.9</v>
      </c>
    </row>
    <row r="17" spans="1:46" ht="18.75" customHeight="1">
      <c r="A17" s="223">
        <v>45222</v>
      </c>
      <c r="B17" s="253">
        <v>169.6165</v>
      </c>
      <c r="C17" s="254">
        <v>125.66930000000001</v>
      </c>
      <c r="D17" s="254">
        <v>136.69999999999999</v>
      </c>
      <c r="E17" s="254">
        <v>20.37</v>
      </c>
      <c r="F17" s="255">
        <v>5.4521998781338336E-2</v>
      </c>
      <c r="G17" s="255">
        <v>5.0473998871818179E-2</v>
      </c>
      <c r="H17" s="255">
        <v>4.866999891214073E-2</v>
      </c>
      <c r="I17" s="255">
        <v>4.7985998927429323E-2</v>
      </c>
      <c r="J17" s="255">
        <v>4.8501998915895822E-2</v>
      </c>
      <c r="K17" s="255">
        <v>4.8603998913615942E-2</v>
      </c>
      <c r="L17" s="255">
        <v>4.999499888252467E-2</v>
      </c>
      <c r="M17" s="255">
        <v>2.4759999446570872E-2</v>
      </c>
      <c r="N17" s="254">
        <v>2240</v>
      </c>
      <c r="O17" s="257">
        <v>1135.26</v>
      </c>
      <c r="P17" s="254">
        <v>9624.7999999999993</v>
      </c>
      <c r="Q17" s="240">
        <v>105.536</v>
      </c>
      <c r="R17" s="254">
        <v>7.3090000000000002</v>
      </c>
      <c r="S17" s="254">
        <v>7.3103999999999996</v>
      </c>
      <c r="T17" s="254">
        <v>2.6899999398738144E-2</v>
      </c>
      <c r="U17" s="235">
        <v>2.5649999426677821E-2</v>
      </c>
      <c r="V17" s="235">
        <v>2.4949999442324042E-2</v>
      </c>
      <c r="W17" s="235">
        <v>32936.410000000003</v>
      </c>
      <c r="X17" s="235">
        <v>4217.04</v>
      </c>
      <c r="Y17" s="19">
        <v>13710.24</v>
      </c>
      <c r="Z17" s="19">
        <v>7652.94</v>
      </c>
      <c r="AA17" s="19">
        <v>33533.089999999997</v>
      </c>
      <c r="AB17" s="19">
        <v>17930.55</v>
      </c>
      <c r="AC17" s="19">
        <v>3125.9319999999998</v>
      </c>
      <c r="AD17" s="263">
        <v>2.0504999541677536E-2</v>
      </c>
      <c r="AE17" s="263">
        <v>2.1417999521270395E-2</v>
      </c>
      <c r="AF17" s="263">
        <v>2.2630999494157731E-2</v>
      </c>
      <c r="AG17" s="263">
        <v>2.4857999444380399E-2</v>
      </c>
      <c r="AH17" s="263">
        <v>2.1779999513179063E-2</v>
      </c>
      <c r="AI17" s="263">
        <v>2.2579999495297671E-2</v>
      </c>
      <c r="AJ17" s="263">
        <v>2.5089999439194797E-2</v>
      </c>
      <c r="AK17" s="263">
        <v>2.6739999402314425E-2</v>
      </c>
      <c r="AL17" s="263">
        <v>2.5664999426342545E-2</v>
      </c>
      <c r="AM17" s="263">
        <v>2.589799942113459E-2</v>
      </c>
      <c r="AN17" s="263">
        <v>2.6445999408885836E-2</v>
      </c>
      <c r="AO17" s="263">
        <v>2.7858999377302823E-2</v>
      </c>
      <c r="AP17" s="263">
        <v>3.1279999300837517E-2</v>
      </c>
      <c r="AQ17" s="263">
        <v>5.0368198874182993E-2</v>
      </c>
      <c r="AR17" s="19">
        <v>171.07230000000001</v>
      </c>
      <c r="AS17" s="19">
        <v>5920</v>
      </c>
      <c r="AT17" s="19">
        <v>1923.5</v>
      </c>
    </row>
    <row r="18" spans="1:46" ht="18.75" customHeight="1">
      <c r="A18" s="223">
        <v>45219</v>
      </c>
      <c r="B18" s="254">
        <v>169.2784</v>
      </c>
      <c r="C18" s="254">
        <v>125.79600000000001</v>
      </c>
      <c r="D18" s="254">
        <v>136.69999999999999</v>
      </c>
      <c r="E18" s="254">
        <v>21.71</v>
      </c>
      <c r="F18" s="255">
        <v>5.4477998782321811E-2</v>
      </c>
      <c r="G18" s="255">
        <v>5.0730998866073788E-2</v>
      </c>
      <c r="H18" s="255">
        <v>4.915499890130013E-2</v>
      </c>
      <c r="I18" s="255">
        <v>4.8580998914130036E-2</v>
      </c>
      <c r="J18" s="255">
        <v>4.9136998901702471E-2</v>
      </c>
      <c r="K18" s="255">
        <v>4.9198998900316655E-2</v>
      </c>
      <c r="L18" s="255">
        <v>5.0754998865537346E-2</v>
      </c>
      <c r="M18" s="255">
        <v>2.4919999442994594E-2</v>
      </c>
      <c r="N18" s="254">
        <v>2020</v>
      </c>
      <c r="O18" s="254">
        <v>1135.26</v>
      </c>
      <c r="P18" s="254">
        <v>9624.7999999999993</v>
      </c>
      <c r="Q18" s="254">
        <v>106.163</v>
      </c>
      <c r="R18" s="254">
        <v>7.3151000000000002</v>
      </c>
      <c r="S18" s="254">
        <v>7.3270999999999997</v>
      </c>
      <c r="T18" s="254">
        <v>2.6899999398738144E-2</v>
      </c>
      <c r="U18" s="254">
        <v>2.5649999426677821E-2</v>
      </c>
      <c r="V18" s="254">
        <v>2.4949999442324042E-2</v>
      </c>
      <c r="W18" s="254">
        <v>33127.279999999999</v>
      </c>
      <c r="X18" s="254">
        <v>4224.16</v>
      </c>
      <c r="Y18" s="19">
        <v>13708.33</v>
      </c>
      <c r="Z18" s="19">
        <v>7711.38</v>
      </c>
      <c r="AA18" s="19">
        <v>33533.089999999997</v>
      </c>
      <c r="AB18" s="19">
        <v>18182.89</v>
      </c>
      <c r="AC18" s="19">
        <v>3117.7429999999999</v>
      </c>
      <c r="AD18" s="263">
        <v>2.000299955289811E-2</v>
      </c>
      <c r="AE18" s="263">
        <v>2.0985999530926346E-2</v>
      </c>
      <c r="AF18" s="263">
        <v>2.2041999507322909E-2</v>
      </c>
      <c r="AG18" s="263">
        <v>2.4422999454103408E-2</v>
      </c>
      <c r="AH18" s="263">
        <v>2.0419999543577431E-2</v>
      </c>
      <c r="AI18" s="263">
        <v>2.2229999503120778E-2</v>
      </c>
      <c r="AJ18" s="263">
        <v>2.4909999443218114E-2</v>
      </c>
      <c r="AK18" s="263">
        <v>2.6679999403655532E-2</v>
      </c>
      <c r="AL18" s="263">
        <v>2.5673999426141382E-2</v>
      </c>
      <c r="AM18" s="263">
        <v>2.5902999421022834E-2</v>
      </c>
      <c r="AN18" s="263">
        <v>2.6445999408885836E-2</v>
      </c>
      <c r="AO18" s="263">
        <v>2.7858999377302823E-2</v>
      </c>
      <c r="AP18" s="263">
        <v>3.1279999300837517E-2</v>
      </c>
      <c r="AQ18" s="263">
        <v>5.1022698859553781E-2</v>
      </c>
      <c r="AR18" s="19">
        <v>170.9589</v>
      </c>
      <c r="AS18" s="19">
        <v>6097</v>
      </c>
      <c r="AT18" s="19">
        <v>1927.7</v>
      </c>
    </row>
    <row r="19" spans="1:46" ht="18.75" customHeight="1">
      <c r="A19" s="223">
        <v>45218</v>
      </c>
      <c r="B19" s="253">
        <v>168.9425</v>
      </c>
      <c r="C19" s="254">
        <v>125.97110000000001</v>
      </c>
      <c r="D19" s="254">
        <v>134.30000000000001</v>
      </c>
      <c r="E19" s="254">
        <v>21.4</v>
      </c>
      <c r="F19" s="255">
        <v>5.4658998778276152E-2</v>
      </c>
      <c r="G19" s="255">
        <v>5.1584998846985398E-2</v>
      </c>
      <c r="H19" s="255">
        <v>5.0150998879037803E-2</v>
      </c>
      <c r="I19" s="255">
        <v>4.9556998892314734E-2</v>
      </c>
      <c r="J19" s="255">
        <v>4.9897998884692783E-2</v>
      </c>
      <c r="K19" s="255">
        <v>5.0093998880311852E-2</v>
      </c>
      <c r="L19" s="255">
        <v>5.1098998857848341E-2</v>
      </c>
      <c r="M19" s="255">
        <v>2.5229999436065555E-2</v>
      </c>
      <c r="N19" s="254">
        <v>2020</v>
      </c>
      <c r="O19" s="257">
        <v>1135.26</v>
      </c>
      <c r="P19" s="254">
        <v>9624.7999999999993</v>
      </c>
      <c r="Q19" s="240">
        <v>106.253</v>
      </c>
      <c r="R19" s="254">
        <v>7.3103999999999996</v>
      </c>
      <c r="S19" s="254">
        <v>7.3365</v>
      </c>
      <c r="T19" s="254">
        <v>2.7499999385327101E-2</v>
      </c>
      <c r="U19" s="235">
        <v>2.6249999413266778E-2</v>
      </c>
      <c r="V19" s="235">
        <v>2.5599999427795412E-2</v>
      </c>
      <c r="W19" s="235">
        <v>33414.17</v>
      </c>
      <c r="X19" s="235">
        <v>4278</v>
      </c>
      <c r="Y19" s="19">
        <v>13926.05</v>
      </c>
      <c r="Z19" s="19">
        <v>7673.08</v>
      </c>
      <c r="AA19" s="19">
        <v>33168.1</v>
      </c>
      <c r="AB19" s="19">
        <v>18047.919999999998</v>
      </c>
      <c r="AC19" s="19">
        <v>3126.5509999999999</v>
      </c>
      <c r="AD19" s="263">
        <v>1.4399999678134918E-2</v>
      </c>
      <c r="AE19" s="263">
        <v>2.0872999533452091E-2</v>
      </c>
      <c r="AF19" s="263">
        <v>2.2016999507881704E-2</v>
      </c>
      <c r="AG19" s="263">
        <v>2.4340999455936253E-2</v>
      </c>
      <c r="AH19" s="263">
        <v>2.0259999547153709E-2</v>
      </c>
      <c r="AI19" s="263">
        <v>2.2089999506250024E-2</v>
      </c>
      <c r="AJ19" s="263">
        <v>2.453999945148826E-2</v>
      </c>
      <c r="AK19" s="263">
        <v>2.633999941125512E-2</v>
      </c>
      <c r="AL19" s="263">
        <v>2.5832999422587453E-2</v>
      </c>
      <c r="AM19" s="263">
        <v>2.605899941753596E-2</v>
      </c>
      <c r="AN19" s="263">
        <v>2.6447999408841134E-2</v>
      </c>
      <c r="AO19" s="263">
        <v>2.7858999377302823E-2</v>
      </c>
      <c r="AP19" s="263">
        <v>3.1279999300837517E-2</v>
      </c>
      <c r="AQ19" s="263">
        <v>5.1437898850273341E-2</v>
      </c>
      <c r="AR19" s="19">
        <v>171.12100000000001</v>
      </c>
      <c r="AS19" s="19">
        <v>6292</v>
      </c>
      <c r="AT19" s="19">
        <v>1901.75</v>
      </c>
    </row>
    <row r="20" spans="1:46" ht="18.75" customHeight="1">
      <c r="A20" s="223">
        <v>45217</v>
      </c>
      <c r="B20" s="253">
        <v>169.3133</v>
      </c>
      <c r="C20" s="254">
        <v>126.28570000000001</v>
      </c>
      <c r="D20" s="254">
        <v>129.5</v>
      </c>
      <c r="E20" s="254">
        <v>19.22</v>
      </c>
      <c r="F20" s="255">
        <v>5.4901998772844671E-2</v>
      </c>
      <c r="G20" s="255">
        <v>5.2224998832680287E-2</v>
      </c>
      <c r="H20" s="255">
        <v>5.0491998871415852E-2</v>
      </c>
      <c r="I20" s="255">
        <v>4.9337998897209759E-2</v>
      </c>
      <c r="J20" s="255">
        <v>4.9148998901434246E-2</v>
      </c>
      <c r="K20" s="255">
        <v>4.9575998891890051E-2</v>
      </c>
      <c r="L20" s="255">
        <v>4.99479988835752E-2</v>
      </c>
      <c r="M20" s="255">
        <v>2.4919999442994594E-2</v>
      </c>
      <c r="N20" s="254">
        <v>2020</v>
      </c>
      <c r="O20" s="257">
        <v>1135.26</v>
      </c>
      <c r="P20" s="254">
        <v>9624.7999999999993</v>
      </c>
      <c r="Q20" s="240">
        <v>106.565</v>
      </c>
      <c r="R20" s="254">
        <v>7.3164999999999996</v>
      </c>
      <c r="S20" s="254">
        <v>7.3277000000000001</v>
      </c>
      <c r="T20" s="254">
        <v>2.6849999399855735E-2</v>
      </c>
      <c r="U20" s="235">
        <v>2.5499999430030583E-2</v>
      </c>
      <c r="V20" s="235">
        <v>2.4899999443441633E-2</v>
      </c>
      <c r="W20" s="235">
        <v>33665.08</v>
      </c>
      <c r="X20" s="235">
        <v>4314.6000000000004</v>
      </c>
      <c r="Y20" s="19">
        <v>13813.58</v>
      </c>
      <c r="Z20" s="19">
        <v>7525.99</v>
      </c>
      <c r="AA20" s="19">
        <v>32706.52</v>
      </c>
      <c r="AB20" s="19">
        <v>18009.22</v>
      </c>
      <c r="AC20" s="19">
        <v>3123.067</v>
      </c>
      <c r="AD20" s="263">
        <v>1.9814999557100237E-2</v>
      </c>
      <c r="AE20" s="263">
        <v>2.092199953235686E-2</v>
      </c>
      <c r="AF20" s="263">
        <v>2.2082999506406485E-2</v>
      </c>
      <c r="AG20" s="263">
        <v>2.4390999454818665E-2</v>
      </c>
      <c r="AH20" s="263">
        <v>2.0369999544695018E-2</v>
      </c>
      <c r="AI20" s="263">
        <v>2.2019999507814646E-2</v>
      </c>
      <c r="AJ20" s="263">
        <v>2.4599999450147153E-2</v>
      </c>
      <c r="AK20" s="263">
        <v>2.6469999408349393E-2</v>
      </c>
      <c r="AL20" s="263">
        <v>2.5990999419055878E-2</v>
      </c>
      <c r="AM20" s="263">
        <v>2.6203999414294958E-2</v>
      </c>
      <c r="AN20" s="263">
        <v>2.6445999408885836E-2</v>
      </c>
      <c r="AO20" s="263">
        <v>2.7858999377302823E-2</v>
      </c>
      <c r="AP20" s="263">
        <v>3.1279999300837517E-2</v>
      </c>
      <c r="AQ20" s="263">
        <v>4.7868198930062347E-2</v>
      </c>
      <c r="AR20" s="19">
        <v>171.2302</v>
      </c>
      <c r="AS20" s="19">
        <v>6255</v>
      </c>
      <c r="AT20" s="19">
        <v>1913.8</v>
      </c>
    </row>
    <row r="21" spans="1:46" ht="18.75" customHeight="1">
      <c r="A21" s="223">
        <v>45216</v>
      </c>
      <c r="B21" s="253">
        <v>169.60820000000001</v>
      </c>
      <c r="C21" s="254">
        <v>126.58</v>
      </c>
      <c r="D21" s="254">
        <v>127.16</v>
      </c>
      <c r="E21" s="254">
        <v>17.88</v>
      </c>
      <c r="F21" s="255">
        <v>5.4857998773828152E-2</v>
      </c>
      <c r="G21" s="255">
        <v>5.2094998835586014E-2</v>
      </c>
      <c r="H21" s="255">
        <v>5.0087998880445954E-2</v>
      </c>
      <c r="I21" s="255">
        <v>4.8684998911805451E-2</v>
      </c>
      <c r="J21" s="255">
        <v>4.8340998919494456E-2</v>
      </c>
      <c r="K21" s="255">
        <v>4.8843998908251529E-2</v>
      </c>
      <c r="L21" s="255">
        <v>4.9245998899266119E-2</v>
      </c>
      <c r="M21" s="255">
        <v>2.478999944590032E-2</v>
      </c>
      <c r="N21" s="254">
        <v>2020</v>
      </c>
      <c r="O21" s="257">
        <v>1135.26</v>
      </c>
      <c r="P21" s="254">
        <v>9624.7999999999993</v>
      </c>
      <c r="Q21" s="240">
        <v>106.25</v>
      </c>
      <c r="R21" s="254">
        <v>7.3156999999999996</v>
      </c>
      <c r="S21" s="254">
        <v>7.3255999999999997</v>
      </c>
      <c r="T21" s="254">
        <v>2.6699999403208493E-2</v>
      </c>
      <c r="U21" s="235">
        <v>2.5399999432265757E-2</v>
      </c>
      <c r="V21" s="235">
        <v>2.4749999446794391E-2</v>
      </c>
      <c r="W21" s="235">
        <v>33997.65</v>
      </c>
      <c r="X21" s="235">
        <v>4373.2</v>
      </c>
      <c r="Y21" s="19">
        <v>13773.63</v>
      </c>
      <c r="Z21" s="19">
        <v>7527.53</v>
      </c>
      <c r="AA21" s="19">
        <v>32776.370000000003</v>
      </c>
      <c r="AB21" s="19">
        <v>18025.89</v>
      </c>
      <c r="AC21" s="19">
        <v>3137.0590000000002</v>
      </c>
      <c r="AD21" s="263">
        <v>2.0194999548606572E-2</v>
      </c>
      <c r="AE21" s="263">
        <v>2.1241999525204301E-2</v>
      </c>
      <c r="AF21" s="263">
        <v>2.2448999498225746E-2</v>
      </c>
      <c r="AG21" s="263">
        <v>2.4617999449744823E-2</v>
      </c>
      <c r="AH21" s="263">
        <v>2.0579999540001153E-2</v>
      </c>
      <c r="AI21" s="263">
        <v>2.2319999501109127E-2</v>
      </c>
      <c r="AJ21" s="263">
        <v>2.4749999446794391E-2</v>
      </c>
      <c r="AK21" s="263">
        <v>2.6579999405890703E-2</v>
      </c>
      <c r="AL21" s="263">
        <v>2.5811999423056842E-2</v>
      </c>
      <c r="AM21" s="263">
        <v>2.5345999433472755E-2</v>
      </c>
      <c r="AN21" s="263">
        <v>2.5705999425426129E-2</v>
      </c>
      <c r="AO21" s="263">
        <v>2.7858999377302823E-2</v>
      </c>
      <c r="AP21" s="263">
        <v>3.1279999300837517E-2</v>
      </c>
      <c r="AQ21" s="263">
        <v>4.603479897104204E-2</v>
      </c>
      <c r="AR21" s="19">
        <v>171.1157</v>
      </c>
      <c r="AS21" s="19">
        <v>6255</v>
      </c>
      <c r="AT21" s="19">
        <v>1908.55</v>
      </c>
    </row>
    <row r="22" spans="1:46" ht="18.75" customHeight="1">
      <c r="A22" s="223">
        <v>45215</v>
      </c>
      <c r="B22" s="253">
        <v>170.31450000000001</v>
      </c>
      <c r="C22" s="254">
        <v>126.6833</v>
      </c>
      <c r="D22" s="254">
        <v>127.75</v>
      </c>
      <c r="E22" s="254">
        <v>17.21</v>
      </c>
      <c r="F22" s="255">
        <v>5.4782998775504528E-2</v>
      </c>
      <c r="G22" s="255">
        <v>5.0984998860396438E-2</v>
      </c>
      <c r="H22" s="255">
        <v>4.8715998911112543E-2</v>
      </c>
      <c r="I22" s="255">
        <v>4.7155998945981263E-2</v>
      </c>
      <c r="J22" s="255">
        <v>4.7059998948127034E-2</v>
      </c>
      <c r="K22" s="255">
        <v>4.7364998941309751E-2</v>
      </c>
      <c r="L22" s="255">
        <v>4.849999891594052E-2</v>
      </c>
      <c r="M22" s="255">
        <v>2.4619999449700117E-2</v>
      </c>
      <c r="N22" s="254">
        <v>2020</v>
      </c>
      <c r="O22" s="257">
        <v>1135.26</v>
      </c>
      <c r="P22" s="254">
        <v>9624.7999999999993</v>
      </c>
      <c r="Q22" s="240">
        <v>106.24299999999999</v>
      </c>
      <c r="R22" s="254">
        <v>7.3109999999999999</v>
      </c>
      <c r="S22" s="254">
        <v>7.3085000000000004</v>
      </c>
      <c r="T22" s="254">
        <v>2.729999938979745E-2</v>
      </c>
      <c r="U22" s="235">
        <v>2.6049999417737127E-2</v>
      </c>
      <c r="V22" s="235">
        <v>2.5249999435618519E-2</v>
      </c>
      <c r="W22" s="235">
        <v>33984.54</v>
      </c>
      <c r="X22" s="235">
        <v>4373.63</v>
      </c>
      <c r="Y22" s="19">
        <v>13917.91</v>
      </c>
      <c r="Z22" s="19">
        <v>7496.87</v>
      </c>
      <c r="AA22" s="19">
        <v>32467.759999999998</v>
      </c>
      <c r="AB22" s="19">
        <v>18096.45</v>
      </c>
      <c r="AC22" s="19">
        <v>3142.779</v>
      </c>
      <c r="AD22" s="263">
        <v>1.597899964284152E-2</v>
      </c>
      <c r="AE22" s="263">
        <v>2.1519999518990519E-2</v>
      </c>
      <c r="AF22" s="263">
        <v>2.2839999489486215E-2</v>
      </c>
      <c r="AG22" s="263">
        <v>2.4961999442055821E-2</v>
      </c>
      <c r="AH22" s="263">
        <v>2.1459999520331622E-2</v>
      </c>
      <c r="AI22" s="263">
        <v>2.2469999497756361E-2</v>
      </c>
      <c r="AJ22" s="263">
        <v>2.4839999444782733E-2</v>
      </c>
      <c r="AK22" s="263">
        <v>2.6599999405443671E-2</v>
      </c>
      <c r="AL22" s="263">
        <v>2.5833999422565104E-2</v>
      </c>
      <c r="AM22" s="263">
        <v>2.5345999433472755E-2</v>
      </c>
      <c r="AN22" s="263">
        <v>2.5705999425426129E-2</v>
      </c>
      <c r="AO22" s="263">
        <v>2.7858999377302823E-2</v>
      </c>
      <c r="AP22" s="263">
        <v>3.1279999300837517E-2</v>
      </c>
      <c r="AQ22" s="263">
        <v>3.9460599117986862E-2</v>
      </c>
      <c r="AR22" s="19">
        <v>171.0085</v>
      </c>
      <c r="AS22" s="19">
        <v>6230</v>
      </c>
      <c r="AT22" s="19">
        <v>1924.95</v>
      </c>
    </row>
    <row r="23" spans="1:46" ht="18.75" customHeight="1">
      <c r="A23" s="223">
        <v>45219</v>
      </c>
      <c r="B23" s="254">
        <v>168.9425</v>
      </c>
      <c r="C23" s="254">
        <v>125.97110000000001</v>
      </c>
      <c r="D23" s="254">
        <v>136.9</v>
      </c>
      <c r="E23" s="254">
        <v>21.4</v>
      </c>
      <c r="F23" s="255">
        <v>5.4477998782321811E-2</v>
      </c>
      <c r="G23" s="255">
        <v>5.1374998851679267E-2</v>
      </c>
      <c r="H23" s="255">
        <v>4.9785998887196183E-2</v>
      </c>
      <c r="I23" s="255">
        <v>4.9015998904407027E-2</v>
      </c>
      <c r="J23" s="255">
        <v>4.9285998898372055E-2</v>
      </c>
      <c r="K23" s="255">
        <v>4.9524998893029984E-2</v>
      </c>
      <c r="L23" s="255">
        <v>5.0560998869873579E-2</v>
      </c>
      <c r="M23" s="255">
        <v>2.5099999438971277E-2</v>
      </c>
      <c r="N23" s="254">
        <v>2020</v>
      </c>
      <c r="O23" s="254">
        <v>1135.26</v>
      </c>
      <c r="P23" s="254">
        <v>9624.7999999999993</v>
      </c>
      <c r="Q23" s="254">
        <v>106.372</v>
      </c>
      <c r="R23" s="254">
        <v>7.3182999999999998</v>
      </c>
      <c r="S23" s="254">
        <v>7.3369</v>
      </c>
      <c r="T23" s="254">
        <v>2.6899999398738144E-2</v>
      </c>
      <c r="U23" s="254">
        <v>2.5699999425560234E-2</v>
      </c>
      <c r="V23" s="254">
        <v>2.4949999442324042E-2</v>
      </c>
      <c r="W23" s="254">
        <v>33414.17</v>
      </c>
      <c r="X23" s="254">
        <v>4278</v>
      </c>
      <c r="Y23" s="19">
        <v>13761.53</v>
      </c>
      <c r="Z23" s="19">
        <v>7478.19</v>
      </c>
      <c r="AA23" s="19">
        <v>32606.84</v>
      </c>
      <c r="AB23" s="19">
        <v>18202.07</v>
      </c>
      <c r="AC23" s="19">
        <v>3116.7190000000001</v>
      </c>
      <c r="AD23" s="263">
        <v>1.9999999552965164E-2</v>
      </c>
      <c r="AE23" s="263">
        <v>2.1366999522410331E-2</v>
      </c>
      <c r="AF23" s="263">
        <v>2.2289999501779675E-2</v>
      </c>
      <c r="AG23" s="263">
        <v>2.4866999444179236E-2</v>
      </c>
      <c r="AH23" s="263">
        <v>2.0249999547377228E-2</v>
      </c>
      <c r="AI23" s="263">
        <v>2.2369999499991536E-2</v>
      </c>
      <c r="AJ23" s="263">
        <v>2.4899999443441633E-2</v>
      </c>
      <c r="AK23" s="263">
        <v>2.6679999403655532E-2</v>
      </c>
      <c r="AL23" s="263">
        <v>2.5148999437876046E-2</v>
      </c>
      <c r="AM23" s="263">
        <v>2.5345999433472755E-2</v>
      </c>
      <c r="AN23" s="263">
        <v>2.5705999425426129E-2</v>
      </c>
      <c r="AO23" s="263">
        <v>2.7858999377302823E-2</v>
      </c>
      <c r="AP23" s="263">
        <v>3.1279999300837517E-2</v>
      </c>
      <c r="AQ23" s="263">
        <v>3.5687899202313272E-2</v>
      </c>
      <c r="AR23" s="19">
        <v>171.16130000000001</v>
      </c>
      <c r="AS23" s="19">
        <v>6220</v>
      </c>
      <c r="AT23" s="19">
        <v>1927.8</v>
      </c>
    </row>
    <row r="24" spans="1:46" ht="18.75" customHeight="1">
      <c r="A24" s="223">
        <v>45218</v>
      </c>
      <c r="B24" s="253">
        <v>168.9425</v>
      </c>
      <c r="C24" s="254">
        <v>125.97110000000001</v>
      </c>
      <c r="D24" s="254">
        <v>134.30000000000001</v>
      </c>
      <c r="E24" s="254">
        <v>21.4</v>
      </c>
      <c r="F24" s="255">
        <v>5.4658998778276152E-2</v>
      </c>
      <c r="G24" s="255">
        <v>5.1584998846985398E-2</v>
      </c>
      <c r="H24" s="255">
        <v>5.0150998879037803E-2</v>
      </c>
      <c r="I24" s="255">
        <v>4.9556998892314734E-2</v>
      </c>
      <c r="J24" s="255">
        <v>4.9897998884692783E-2</v>
      </c>
      <c r="K24" s="255">
        <v>5.0093998880311852E-2</v>
      </c>
      <c r="L24" s="255">
        <v>5.1098998857848341E-2</v>
      </c>
      <c r="M24" s="255">
        <v>2.5229999436065555E-2</v>
      </c>
      <c r="N24" s="254">
        <v>2020</v>
      </c>
      <c r="O24" s="257">
        <v>1135.26</v>
      </c>
      <c r="P24" s="254">
        <v>9624.7999999999993</v>
      </c>
      <c r="Q24" s="240">
        <v>106.253</v>
      </c>
      <c r="R24" s="254">
        <v>7.3103999999999996</v>
      </c>
      <c r="S24" s="254">
        <v>7.3365</v>
      </c>
      <c r="T24" s="254">
        <v>2.7499999385327101E-2</v>
      </c>
      <c r="U24" s="235">
        <v>2.6249999413266778E-2</v>
      </c>
      <c r="V24" s="235">
        <v>2.5599999427795412E-2</v>
      </c>
      <c r="W24" s="235">
        <v>33414.17</v>
      </c>
      <c r="X24" s="235">
        <v>4278</v>
      </c>
      <c r="Y24" s="19">
        <v>13748.83</v>
      </c>
      <c r="Z24" s="19">
        <v>7441.72</v>
      </c>
      <c r="AA24" s="19">
        <v>32991.08</v>
      </c>
      <c r="AB24" s="19">
        <v>18202.07</v>
      </c>
      <c r="AC24" s="19">
        <v>3122.3519999999999</v>
      </c>
      <c r="AD24" s="263">
        <v>2.1030999529920519E-2</v>
      </c>
      <c r="AE24" s="263">
        <v>2.1426999521069228E-2</v>
      </c>
      <c r="AF24" s="263">
        <v>2.2289999501779675E-2</v>
      </c>
      <c r="AG24" s="263">
        <v>2.4886999443732204E-2</v>
      </c>
      <c r="AH24" s="263">
        <v>1.9919999554753303E-2</v>
      </c>
      <c r="AI24" s="263">
        <v>2.2279999502003194E-2</v>
      </c>
      <c r="AJ24" s="263">
        <v>2.4939999442547562E-2</v>
      </c>
      <c r="AK24" s="263">
        <v>2.6679999403655532E-2</v>
      </c>
      <c r="AL24" s="263">
        <v>2.4853999444469806E-2</v>
      </c>
      <c r="AM24" s="263">
        <v>2.5081999439373611E-2</v>
      </c>
      <c r="AN24" s="263">
        <v>2.5268999435193836E-2</v>
      </c>
      <c r="AO24" s="263">
        <v>2.7858999377302823E-2</v>
      </c>
      <c r="AP24" s="263">
        <v>3.1279999300837517E-2</v>
      </c>
      <c r="AQ24" s="263">
        <v>3.5687899202313272E-2</v>
      </c>
      <c r="AR24" s="19">
        <v>171.20079999999999</v>
      </c>
      <c r="AS24" s="19">
        <v>6238</v>
      </c>
      <c r="AT24" s="19">
        <v>1918.35</v>
      </c>
    </row>
    <row r="25" spans="1:46" ht="18.75" customHeight="1">
      <c r="A25" s="223">
        <v>45217</v>
      </c>
      <c r="B25" s="253">
        <v>169.3133</v>
      </c>
      <c r="C25" s="254">
        <v>126.28570000000001</v>
      </c>
      <c r="D25" s="254">
        <v>129.5</v>
      </c>
      <c r="E25" s="254">
        <v>19.22</v>
      </c>
      <c r="F25" s="255">
        <v>5.4901998772844671E-2</v>
      </c>
      <c r="G25" s="255">
        <v>5.2224998832680287E-2</v>
      </c>
      <c r="H25" s="255">
        <v>5.0491998871415852E-2</v>
      </c>
      <c r="I25" s="255">
        <v>4.9337998897209759E-2</v>
      </c>
      <c r="J25" s="255">
        <v>4.9148998901434246E-2</v>
      </c>
      <c r="K25" s="255">
        <v>4.9575998891890051E-2</v>
      </c>
      <c r="L25" s="255">
        <v>4.99479988835752E-2</v>
      </c>
      <c r="M25" s="255">
        <v>2.4919999442994594E-2</v>
      </c>
      <c r="N25" s="254">
        <v>2020</v>
      </c>
      <c r="O25" s="257">
        <v>1135.26</v>
      </c>
      <c r="P25" s="254">
        <v>9624.7999999999993</v>
      </c>
      <c r="Q25" s="240">
        <v>106.565</v>
      </c>
      <c r="R25" s="254">
        <v>7.3164999999999996</v>
      </c>
      <c r="S25" s="254">
        <v>7.3277000000000001</v>
      </c>
      <c r="T25" s="254">
        <v>2.6849999399855735E-2</v>
      </c>
      <c r="U25" s="235">
        <v>2.5499999430030583E-2</v>
      </c>
      <c r="V25" s="235">
        <v>2.4899999443441633E-2</v>
      </c>
      <c r="W25" s="235">
        <v>33665.08</v>
      </c>
      <c r="X25" s="235">
        <v>4314.6000000000004</v>
      </c>
      <c r="Y25" s="19">
        <v>13872.47</v>
      </c>
      <c r="Z25" s="19">
        <v>7426.14</v>
      </c>
      <c r="AA25" s="19">
        <v>33241.019999999997</v>
      </c>
      <c r="AB25" s="19">
        <v>18449.98</v>
      </c>
      <c r="AC25" s="19">
        <v>3158.0770000000002</v>
      </c>
      <c r="AD25" s="263">
        <v>1.8701999581977727E-2</v>
      </c>
      <c r="AE25" s="263">
        <v>2.0994999530725179E-2</v>
      </c>
      <c r="AF25" s="263">
        <v>2.2289999501779675E-2</v>
      </c>
      <c r="AG25" s="263">
        <v>2.4654999448917806E-2</v>
      </c>
      <c r="AH25" s="263">
        <v>1.9849999556317926E-2</v>
      </c>
      <c r="AI25" s="263">
        <v>2.2099999506026508E-2</v>
      </c>
      <c r="AJ25" s="263">
        <v>2.501999944075942E-2</v>
      </c>
      <c r="AK25" s="263">
        <v>2.6669999403879045E-2</v>
      </c>
      <c r="AL25" s="263">
        <v>2.4455999453365806E-2</v>
      </c>
      <c r="AM25" s="263">
        <v>2.4736999447084962E-2</v>
      </c>
      <c r="AN25" s="263">
        <v>2.5271999435126782E-2</v>
      </c>
      <c r="AO25" s="263">
        <v>2.7858999377302823E-2</v>
      </c>
      <c r="AP25" s="263">
        <v>3.1279999300837517E-2</v>
      </c>
      <c r="AQ25" s="263">
        <v>3.5915199197232725E-2</v>
      </c>
      <c r="AR25" s="19">
        <v>170.9205</v>
      </c>
      <c r="AS25" s="19">
        <v>6267</v>
      </c>
      <c r="AT25" s="19">
        <v>1922.05</v>
      </c>
    </row>
    <row r="26" spans="1:46" ht="18.75" customHeight="1">
      <c r="A26" s="223">
        <v>45216</v>
      </c>
      <c r="B26" s="253">
        <v>169.60820000000001</v>
      </c>
      <c r="C26" s="254">
        <v>126.58</v>
      </c>
      <c r="D26" s="254">
        <v>127.16</v>
      </c>
      <c r="E26" s="254">
        <v>17.88</v>
      </c>
      <c r="F26" s="255">
        <v>5.4857998773828152E-2</v>
      </c>
      <c r="G26" s="255">
        <v>5.2094998835586014E-2</v>
      </c>
      <c r="H26" s="255">
        <v>5.0087998880445954E-2</v>
      </c>
      <c r="I26" s="255">
        <v>4.8684998911805451E-2</v>
      </c>
      <c r="J26" s="255">
        <v>4.8340998919494456E-2</v>
      </c>
      <c r="K26" s="255">
        <v>4.8843998908251529E-2</v>
      </c>
      <c r="L26" s="255">
        <v>4.9245998899266119E-2</v>
      </c>
      <c r="M26" s="255">
        <v>2.478999944590032E-2</v>
      </c>
      <c r="N26" s="254">
        <v>2020</v>
      </c>
      <c r="O26" s="257">
        <v>1135.26</v>
      </c>
      <c r="P26" s="254">
        <v>9624.7999999999993</v>
      </c>
      <c r="Q26" s="240">
        <v>106.25</v>
      </c>
      <c r="R26" s="254">
        <v>7.3156999999999996</v>
      </c>
      <c r="S26" s="254">
        <v>7.3255999999999997</v>
      </c>
      <c r="T26" s="254">
        <v>2.6699999403208493E-2</v>
      </c>
      <c r="U26" s="235">
        <v>2.5399999432265757E-2</v>
      </c>
      <c r="V26" s="235">
        <v>2.4749999446794391E-2</v>
      </c>
      <c r="W26" s="235">
        <v>33997.65</v>
      </c>
      <c r="X26" s="235">
        <v>4373.2</v>
      </c>
      <c r="Y26" s="19">
        <v>14020.95</v>
      </c>
      <c r="Z26" s="19">
        <v>7437.93</v>
      </c>
      <c r="AA26" s="19">
        <v>33036.76</v>
      </c>
      <c r="AB26" s="19">
        <v>18456.91</v>
      </c>
      <c r="AC26" s="19">
        <v>3154.3690000000001</v>
      </c>
      <c r="AD26" s="263">
        <v>1.8294999591074883E-2</v>
      </c>
      <c r="AE26" s="263">
        <v>2.0809999534860252E-2</v>
      </c>
      <c r="AF26" s="263">
        <v>2.2096999506093565E-2</v>
      </c>
      <c r="AG26" s="263">
        <v>2.4361999455466864E-2</v>
      </c>
      <c r="AH26" s="263">
        <v>1.9409999566152691E-2</v>
      </c>
      <c r="AI26" s="263">
        <v>2.1589999517425892E-2</v>
      </c>
      <c r="AJ26" s="263">
        <v>2.4559999451041221E-2</v>
      </c>
      <c r="AK26" s="263">
        <v>2.6419999409466981E-2</v>
      </c>
      <c r="AL26" s="263">
        <v>2.4153999460116028E-2</v>
      </c>
      <c r="AM26" s="263">
        <v>2.4588999450393018E-2</v>
      </c>
      <c r="AN26" s="263">
        <v>2.5123999438434838E-2</v>
      </c>
      <c r="AO26" s="263">
        <v>2.7858999377302823E-2</v>
      </c>
      <c r="AP26" s="263">
        <v>3.1279999300837517E-2</v>
      </c>
      <c r="AQ26" s="263">
        <v>3.3402999253384767E-2</v>
      </c>
      <c r="AR26" s="19">
        <v>171.05850000000001</v>
      </c>
      <c r="AS26" s="19">
        <v>6251</v>
      </c>
      <c r="AT26" s="19">
        <v>1926.1</v>
      </c>
    </row>
    <row r="27" spans="1:46" ht="18.75" customHeight="1">
      <c r="A27" s="223">
        <v>45215</v>
      </c>
      <c r="B27" s="253">
        <v>170.31450000000001</v>
      </c>
      <c r="C27" s="254">
        <v>126.6833</v>
      </c>
      <c r="D27" s="254">
        <v>127.75</v>
      </c>
      <c r="E27" s="254">
        <v>17.21</v>
      </c>
      <c r="F27" s="255">
        <v>5.4782998775504528E-2</v>
      </c>
      <c r="G27" s="255">
        <v>5.0984998860396438E-2</v>
      </c>
      <c r="H27" s="255">
        <v>4.8715998911112543E-2</v>
      </c>
      <c r="I27" s="255">
        <v>4.7155998945981263E-2</v>
      </c>
      <c r="J27" s="255">
        <v>4.7059998948127034E-2</v>
      </c>
      <c r="K27" s="255">
        <v>4.7364998941309751E-2</v>
      </c>
      <c r="L27" s="255">
        <v>4.849999891594052E-2</v>
      </c>
      <c r="M27" s="255">
        <v>2.4619999449700117E-2</v>
      </c>
      <c r="N27" s="254">
        <v>2020</v>
      </c>
      <c r="O27" s="257">
        <v>1135.26</v>
      </c>
      <c r="P27" s="254">
        <v>9624.7999999999993</v>
      </c>
      <c r="Q27" s="240">
        <v>106.24299999999999</v>
      </c>
      <c r="R27" s="254">
        <v>7.3109999999999999</v>
      </c>
      <c r="S27" s="254">
        <v>7.3085000000000004</v>
      </c>
      <c r="T27" s="254">
        <v>2.729999938979745E-2</v>
      </c>
      <c r="U27" s="235">
        <v>2.6049999417737127E-2</v>
      </c>
      <c r="V27" s="235">
        <v>2.5249999435618519E-2</v>
      </c>
      <c r="W27" s="235">
        <v>33984.54</v>
      </c>
      <c r="X27" s="235">
        <v>4373.63</v>
      </c>
      <c r="Y27" s="19">
        <v>14031.81</v>
      </c>
      <c r="Z27" s="19">
        <v>7452.76</v>
      </c>
      <c r="AA27" s="19">
        <v>32939.18</v>
      </c>
      <c r="AB27" s="19">
        <v>18844.16</v>
      </c>
      <c r="AC27" s="19">
        <v>3177.06</v>
      </c>
      <c r="AD27" s="263">
        <v>1.860099958423525E-2</v>
      </c>
      <c r="AE27" s="263">
        <v>2.0787999535351993E-2</v>
      </c>
      <c r="AF27" s="263">
        <v>2.2115999505668876E-2</v>
      </c>
      <c r="AG27" s="263">
        <v>2.4439999453723431E-2</v>
      </c>
      <c r="AH27" s="263">
        <v>1.8849999578669667E-2</v>
      </c>
      <c r="AI27" s="263">
        <v>2.1699999514967202E-2</v>
      </c>
      <c r="AJ27" s="263">
        <v>2.4609999449923634E-2</v>
      </c>
      <c r="AK27" s="263">
        <v>2.6509999407455322E-2</v>
      </c>
      <c r="AL27" s="263">
        <v>2.3998999463580549E-2</v>
      </c>
      <c r="AM27" s="263">
        <v>2.4437999453768133E-2</v>
      </c>
      <c r="AN27" s="263">
        <v>2.5105999438837172E-2</v>
      </c>
      <c r="AO27" s="263">
        <v>2.7858999377302823E-2</v>
      </c>
      <c r="AP27" s="263">
        <v>3.1279999300837517E-2</v>
      </c>
      <c r="AQ27" s="263">
        <v>3.6086399193406102E-2</v>
      </c>
      <c r="AR27" s="19">
        <v>171.16159999999999</v>
      </c>
      <c r="AS27" s="19">
        <v>6230</v>
      </c>
      <c r="AT27" s="19">
        <v>1937.2</v>
      </c>
    </row>
    <row r="28" spans="1:46" ht="18.75" customHeight="1">
      <c r="A28" s="223">
        <v>45219</v>
      </c>
      <c r="B28" s="254">
        <v>168.9425</v>
      </c>
      <c r="C28" s="254">
        <v>125.97110000000001</v>
      </c>
      <c r="D28" s="254">
        <v>136.9</v>
      </c>
      <c r="E28" s="254">
        <v>21.4</v>
      </c>
      <c r="F28" s="255">
        <v>5.4554998780600723E-2</v>
      </c>
      <c r="G28" s="255">
        <v>5.1352998852171004E-2</v>
      </c>
      <c r="H28" s="255">
        <v>4.9756998887844385E-2</v>
      </c>
      <c r="I28" s="255">
        <v>4.8979998905211687E-2</v>
      </c>
      <c r="J28" s="255">
        <v>4.9263998898863792E-2</v>
      </c>
      <c r="K28" s="255">
        <v>4.9470998894236978E-2</v>
      </c>
      <c r="L28" s="255">
        <v>5.0549998870119447E-2</v>
      </c>
      <c r="M28" s="255">
        <v>2.5109999438747765E-2</v>
      </c>
      <c r="N28" s="254">
        <v>2020</v>
      </c>
      <c r="O28" s="254">
        <v>1135.26</v>
      </c>
      <c r="P28" s="254">
        <v>9624.7999999999993</v>
      </c>
      <c r="Q28" s="254">
        <v>106.357</v>
      </c>
      <c r="R28" s="254">
        <v>7.3178999999999998</v>
      </c>
      <c r="S28" s="254">
        <v>7.3353999999999999</v>
      </c>
      <c r="T28" s="254">
        <v>2.7049999395385386E-2</v>
      </c>
      <c r="U28" s="254">
        <v>2.5799999423325063E-2</v>
      </c>
      <c r="V28" s="254">
        <v>2.5049999440088868E-2</v>
      </c>
      <c r="W28" s="254">
        <v>33414.17</v>
      </c>
      <c r="X28" s="254">
        <v>4278</v>
      </c>
      <c r="Y28" s="19">
        <v>14031.81</v>
      </c>
      <c r="Z28" s="19">
        <v>7464.54</v>
      </c>
      <c r="AA28" s="19">
        <v>32710.62</v>
      </c>
      <c r="AB28" s="19">
        <v>18382.060000000001</v>
      </c>
      <c r="AC28" s="19">
        <v>3133.2469999999998</v>
      </c>
      <c r="AD28" s="263">
        <v>1.3975999687612057E-2</v>
      </c>
      <c r="AE28" s="263">
        <v>2.045999954268336E-2</v>
      </c>
      <c r="AF28" s="263">
        <v>2.1761999513581397E-2</v>
      </c>
      <c r="AG28" s="263">
        <v>2.3988999463804065E-2</v>
      </c>
      <c r="AH28" s="263">
        <v>1.8849999578669667E-2</v>
      </c>
      <c r="AI28" s="263">
        <v>2.1509999519214031E-2</v>
      </c>
      <c r="AJ28" s="263">
        <v>2.4329999456182121E-2</v>
      </c>
      <c r="AK28" s="263">
        <v>2.6229999413713814E-2</v>
      </c>
      <c r="AL28" s="263">
        <v>2.4181999459490181E-2</v>
      </c>
      <c r="AM28" s="263">
        <v>2.4581999450549483E-2</v>
      </c>
      <c r="AN28" s="263">
        <v>2.5105999438837172E-2</v>
      </c>
      <c r="AO28" s="263">
        <v>2.7858999377302823E-2</v>
      </c>
      <c r="AP28" s="263">
        <v>3.1279999300837517E-2</v>
      </c>
      <c r="AQ28" s="263">
        <v>3.7956099151615054E-2</v>
      </c>
      <c r="AR28" s="19">
        <v>171.16159999999999</v>
      </c>
      <c r="AS28" s="19">
        <v>6267</v>
      </c>
      <c r="AT28" s="19">
        <v>1940.55</v>
      </c>
    </row>
    <row r="29" spans="1:46" ht="18.75" customHeight="1">
      <c r="A29" s="223">
        <v>45218</v>
      </c>
      <c r="B29" s="253">
        <v>168.9425</v>
      </c>
      <c r="C29" s="254">
        <v>125.97110000000001</v>
      </c>
      <c r="D29" s="254">
        <v>134.30000000000001</v>
      </c>
      <c r="E29" s="254">
        <v>21.4</v>
      </c>
      <c r="F29" s="255">
        <v>5.4658998778276152E-2</v>
      </c>
      <c r="G29" s="255">
        <v>5.1584998846985398E-2</v>
      </c>
      <c r="H29" s="255">
        <v>5.0150998879037803E-2</v>
      </c>
      <c r="I29" s="255">
        <v>4.9556998892314734E-2</v>
      </c>
      <c r="J29" s="255">
        <v>4.9897998884692783E-2</v>
      </c>
      <c r="K29" s="255">
        <v>5.0093998880311852E-2</v>
      </c>
      <c r="L29" s="255">
        <v>5.1098998857848341E-2</v>
      </c>
      <c r="M29" s="255">
        <v>2.5229999436065555E-2</v>
      </c>
      <c r="N29" s="254">
        <v>2020</v>
      </c>
      <c r="O29" s="257">
        <v>1135.26</v>
      </c>
      <c r="P29" s="254">
        <v>9624.7999999999993</v>
      </c>
      <c r="Q29" s="240">
        <v>106.253</v>
      </c>
      <c r="R29" s="254">
        <v>7.3103999999999996</v>
      </c>
      <c r="S29" s="254">
        <v>7.3365</v>
      </c>
      <c r="T29" s="254">
        <v>2.7499999385327101E-2</v>
      </c>
      <c r="U29" s="235">
        <v>2.6249999413266778E-2</v>
      </c>
      <c r="V29" s="235">
        <v>2.5599999427795412E-2</v>
      </c>
      <c r="W29" s="235">
        <v>33414.17</v>
      </c>
      <c r="X29" s="235">
        <v>4278</v>
      </c>
      <c r="Y29" s="19">
        <v>14034.97</v>
      </c>
      <c r="Z29" s="19">
        <v>7439.13</v>
      </c>
      <c r="AA29" s="19">
        <v>32619.34</v>
      </c>
      <c r="AB29" s="19">
        <v>18382.060000000001</v>
      </c>
      <c r="AC29" s="19">
        <v>3119.8760000000002</v>
      </c>
      <c r="AD29" s="263">
        <v>1.9893999555334451E-2</v>
      </c>
      <c r="AE29" s="263">
        <v>2.0201999548450113E-2</v>
      </c>
      <c r="AF29" s="263">
        <v>2.1449999520555138E-2</v>
      </c>
      <c r="AG29" s="263">
        <v>2.3582999472878872E-2</v>
      </c>
      <c r="AH29" s="263">
        <v>1.8819999579340219E-2</v>
      </c>
      <c r="AI29" s="263">
        <v>2.1179999526590106E-2</v>
      </c>
      <c r="AJ29" s="263">
        <v>2.3979999464005232E-2</v>
      </c>
      <c r="AK29" s="263">
        <v>2.5809999423101544E-2</v>
      </c>
      <c r="AL29" s="263">
        <v>2.4156999460048977E-2</v>
      </c>
      <c r="AM29" s="263">
        <v>2.457299945075065E-2</v>
      </c>
      <c r="AN29" s="263">
        <v>2.5105999438837172E-2</v>
      </c>
      <c r="AO29" s="263">
        <v>2.7858999377302823E-2</v>
      </c>
      <c r="AP29" s="263">
        <v>3.1279999300837517E-2</v>
      </c>
      <c r="AQ29" s="263">
        <v>3.7956099151615054E-2</v>
      </c>
      <c r="AR29" s="19">
        <v>171.21090000000001</v>
      </c>
      <c r="AS29" s="19">
        <v>6175</v>
      </c>
      <c r="AT29" s="19">
        <v>1942.3</v>
      </c>
    </row>
    <row r="30" spans="1:46" ht="18.75" customHeight="1">
      <c r="A30" s="223">
        <v>45217</v>
      </c>
      <c r="B30" s="253">
        <v>169.3133</v>
      </c>
      <c r="C30" s="254">
        <v>126.28570000000001</v>
      </c>
      <c r="D30" s="254">
        <v>129.5</v>
      </c>
      <c r="E30" s="254">
        <v>19.22</v>
      </c>
      <c r="F30" s="255">
        <v>5.4901998772844671E-2</v>
      </c>
      <c r="G30" s="255">
        <v>5.2224998832680287E-2</v>
      </c>
      <c r="H30" s="255">
        <v>5.0491998871415852E-2</v>
      </c>
      <c r="I30" s="255">
        <v>4.9337998897209759E-2</v>
      </c>
      <c r="J30" s="255">
        <v>4.9148998901434246E-2</v>
      </c>
      <c r="K30" s="255">
        <v>4.9575998891890051E-2</v>
      </c>
      <c r="L30" s="255">
        <v>4.99479988835752E-2</v>
      </c>
      <c r="M30" s="255">
        <v>2.4919999442994594E-2</v>
      </c>
      <c r="N30" s="254">
        <v>2020</v>
      </c>
      <c r="O30" s="257">
        <v>1135.26</v>
      </c>
      <c r="P30" s="254">
        <v>9624.7999999999993</v>
      </c>
      <c r="Q30" s="240">
        <v>106.565</v>
      </c>
      <c r="R30" s="254">
        <v>7.3164999999999996</v>
      </c>
      <c r="S30" s="254">
        <v>7.3277000000000001</v>
      </c>
      <c r="T30" s="254">
        <v>2.6849999399855735E-2</v>
      </c>
      <c r="U30" s="235">
        <v>2.5499999430030583E-2</v>
      </c>
      <c r="V30" s="235">
        <v>2.4899999443441633E-2</v>
      </c>
      <c r="W30" s="235">
        <v>33665.08</v>
      </c>
      <c r="X30" s="235">
        <v>4314.6000000000004</v>
      </c>
      <c r="Y30" s="19">
        <v>14019.31</v>
      </c>
      <c r="Z30" s="19">
        <v>7473.67</v>
      </c>
      <c r="AA30" s="19">
        <v>32333.46</v>
      </c>
      <c r="AB30" s="19">
        <v>18482.86</v>
      </c>
      <c r="AC30" s="19">
        <v>3137.1370000000002</v>
      </c>
      <c r="AD30" s="263">
        <v>2.3526999474130571E-2</v>
      </c>
      <c r="AE30" s="263">
        <v>2.0259999547153709E-2</v>
      </c>
      <c r="AF30" s="263">
        <v>2.1434999520890414E-2</v>
      </c>
      <c r="AG30" s="263">
        <v>2.3629999471828343E-2</v>
      </c>
      <c r="AH30" s="263">
        <v>1.9069999573752286E-2</v>
      </c>
      <c r="AI30" s="263">
        <v>2.1319999523460868E-2</v>
      </c>
      <c r="AJ30" s="263">
        <v>2.3949999464675784E-2</v>
      </c>
      <c r="AK30" s="263">
        <v>2.5829999422654511E-2</v>
      </c>
      <c r="AL30" s="263">
        <v>2.4002999463491142E-2</v>
      </c>
      <c r="AM30" s="263">
        <v>2.4432999453879892E-2</v>
      </c>
      <c r="AN30" s="263">
        <v>2.4975999441742894E-2</v>
      </c>
      <c r="AO30" s="263">
        <v>2.7858999377302823E-2</v>
      </c>
      <c r="AP30" s="263">
        <v>3.1279999300837517E-2</v>
      </c>
      <c r="AQ30" s="263">
        <v>3.5416699208375063E-2</v>
      </c>
      <c r="AR30" s="19">
        <v>170.73150000000001</v>
      </c>
      <c r="AS30" s="19">
        <v>6162</v>
      </c>
      <c r="AT30" s="19">
        <v>1947.55</v>
      </c>
    </row>
    <row r="31" spans="1:46" ht="18.75" customHeight="1">
      <c r="A31" s="223">
        <v>45216</v>
      </c>
      <c r="B31" s="253">
        <v>169.60820000000001</v>
      </c>
      <c r="C31" s="254">
        <v>126.58</v>
      </c>
      <c r="D31" s="254">
        <v>127.16</v>
      </c>
      <c r="E31" s="254">
        <v>17.88</v>
      </c>
      <c r="F31" s="255">
        <v>5.4857998773828152E-2</v>
      </c>
      <c r="G31" s="255">
        <v>5.2094998835586014E-2</v>
      </c>
      <c r="H31" s="255">
        <v>5.0087998880445954E-2</v>
      </c>
      <c r="I31" s="255">
        <v>4.8684998911805451E-2</v>
      </c>
      <c r="J31" s="255">
        <v>4.8340998919494456E-2</v>
      </c>
      <c r="K31" s="255">
        <v>4.8843998908251529E-2</v>
      </c>
      <c r="L31" s="255">
        <v>4.9245998899266119E-2</v>
      </c>
      <c r="M31" s="255">
        <v>2.478999944590032E-2</v>
      </c>
      <c r="N31" s="254">
        <v>2020</v>
      </c>
      <c r="O31" s="257">
        <v>1135.26</v>
      </c>
      <c r="P31" s="254">
        <v>9624.7999999999993</v>
      </c>
      <c r="Q31" s="240">
        <v>106.25</v>
      </c>
      <c r="R31" s="254">
        <v>7.3156999999999996</v>
      </c>
      <c r="S31" s="254">
        <v>7.3255999999999997</v>
      </c>
      <c r="T31" s="254">
        <v>2.6699999403208493E-2</v>
      </c>
      <c r="U31" s="235">
        <v>2.5399999432265757E-2</v>
      </c>
      <c r="V31" s="235">
        <v>2.4749999446794391E-2</v>
      </c>
      <c r="W31" s="235">
        <v>33997.65</v>
      </c>
      <c r="X31" s="235">
        <v>4373.2</v>
      </c>
      <c r="Y31" s="19">
        <v>13943.76</v>
      </c>
      <c r="Z31" s="19">
        <v>7464.99</v>
      </c>
      <c r="AA31" s="19">
        <v>32226.97</v>
      </c>
      <c r="AB31" s="19">
        <v>18484.03</v>
      </c>
      <c r="AC31" s="19">
        <v>3135.8870000000002</v>
      </c>
      <c r="AD31" s="263">
        <v>2.2695999492704868E-2</v>
      </c>
      <c r="AE31" s="263">
        <v>2.036399954482913E-2</v>
      </c>
      <c r="AF31" s="263">
        <v>2.1499999519437551E-2</v>
      </c>
      <c r="AG31" s="263">
        <v>2.3743999469280245E-2</v>
      </c>
      <c r="AH31" s="263">
        <v>1.9309999568387866E-2</v>
      </c>
      <c r="AI31" s="263">
        <v>2.160999951697886E-2</v>
      </c>
      <c r="AJ31" s="263">
        <v>2.4199999459087847E-2</v>
      </c>
      <c r="AK31" s="263">
        <v>2.5899999421089885E-2</v>
      </c>
      <c r="AL31" s="263">
        <v>2.3994999463669956E-2</v>
      </c>
      <c r="AM31" s="263">
        <v>2.4401999454572797E-2</v>
      </c>
      <c r="AN31" s="263">
        <v>2.4941999442502857E-2</v>
      </c>
      <c r="AO31" s="263">
        <v>2.7858999377302823E-2</v>
      </c>
      <c r="AP31" s="263">
        <v>3.1279999300837517E-2</v>
      </c>
      <c r="AQ31" s="263">
        <v>4.4981798994578416E-2</v>
      </c>
      <c r="AR31" s="19">
        <v>170.5523</v>
      </c>
      <c r="AS31" s="19">
        <v>6142</v>
      </c>
      <c r="AT31" s="19">
        <v>1930</v>
      </c>
    </row>
    <row r="32" spans="1:46" ht="18.75" customHeight="1">
      <c r="A32" s="223">
        <v>45215</v>
      </c>
      <c r="B32" s="253">
        <v>170.31450000000001</v>
      </c>
      <c r="C32" s="254">
        <v>126.6833</v>
      </c>
      <c r="D32" s="254">
        <v>127.75</v>
      </c>
      <c r="E32" s="254">
        <v>17.21</v>
      </c>
      <c r="F32" s="255">
        <v>5.4782998775504528E-2</v>
      </c>
      <c r="G32" s="255">
        <v>5.0984998860396438E-2</v>
      </c>
      <c r="H32" s="255">
        <v>4.8715998911112543E-2</v>
      </c>
      <c r="I32" s="255">
        <v>4.7155998945981263E-2</v>
      </c>
      <c r="J32" s="255">
        <v>4.7059998948127034E-2</v>
      </c>
      <c r="K32" s="255">
        <v>4.7364998941309751E-2</v>
      </c>
      <c r="L32" s="255">
        <v>4.849999891594052E-2</v>
      </c>
      <c r="M32" s="255">
        <v>2.4619999449700117E-2</v>
      </c>
      <c r="N32" s="254">
        <v>2020</v>
      </c>
      <c r="O32" s="257">
        <v>1135.26</v>
      </c>
      <c r="P32" s="254">
        <v>9624.7999999999993</v>
      </c>
      <c r="Q32" s="240">
        <v>106.24299999999999</v>
      </c>
      <c r="R32" s="254">
        <v>7.3109999999999999</v>
      </c>
      <c r="S32" s="254">
        <v>7.3085000000000004</v>
      </c>
      <c r="T32" s="254">
        <v>2.729999938979745E-2</v>
      </c>
      <c r="U32" s="235">
        <v>2.6049999417737127E-2</v>
      </c>
      <c r="V32" s="235">
        <v>2.5249999435618519E-2</v>
      </c>
      <c r="W32" s="235">
        <v>33984.54</v>
      </c>
      <c r="X32" s="235">
        <v>4373.63</v>
      </c>
      <c r="Y32" s="19">
        <v>13705.13</v>
      </c>
      <c r="Z32" s="19">
        <v>7338.58</v>
      </c>
      <c r="AA32" s="19">
        <v>32169.99</v>
      </c>
      <c r="AB32" s="19">
        <v>18130.740000000002</v>
      </c>
      <c r="AC32" s="19">
        <v>3098.636</v>
      </c>
      <c r="AD32" s="263">
        <v>2.189099951069802E-2</v>
      </c>
      <c r="AE32" s="263">
        <v>2.0372999544627967E-2</v>
      </c>
      <c r="AF32" s="263">
        <v>0.31246999301575124</v>
      </c>
      <c r="AG32" s="263">
        <v>2.3772999468632042E-2</v>
      </c>
      <c r="AH32" s="263">
        <v>1.8529999585822226E-2</v>
      </c>
      <c r="AI32" s="263">
        <v>2.1409999521449209E-2</v>
      </c>
      <c r="AJ32" s="263">
        <v>2.4109999461099506E-2</v>
      </c>
      <c r="AK32" s="263">
        <v>2.5859999421983956E-2</v>
      </c>
      <c r="AL32" s="263">
        <v>2.4148999460227787E-2</v>
      </c>
      <c r="AM32" s="263">
        <v>2.3661999471113086E-2</v>
      </c>
      <c r="AN32" s="263">
        <v>2.4775999446213243E-2</v>
      </c>
      <c r="AO32" s="263">
        <v>2.7858999377302823E-2</v>
      </c>
      <c r="AP32" s="263">
        <v>3.1279999300837517E-2</v>
      </c>
      <c r="AQ32" s="263">
        <v>3.9245499122794715E-2</v>
      </c>
      <c r="AR32" s="19">
        <v>170.1217</v>
      </c>
      <c r="AS32" s="19">
        <v>6174</v>
      </c>
      <c r="AT32" s="19">
        <v>1915.5</v>
      </c>
    </row>
    <row r="33" spans="1:46" ht="18.75" customHeight="1">
      <c r="A33" s="86">
        <v>45212</v>
      </c>
      <c r="B33" s="19">
        <v>170.72210000000001</v>
      </c>
      <c r="C33" s="19">
        <v>126.6955</v>
      </c>
      <c r="D33" s="19">
        <v>125.75</v>
      </c>
      <c r="E33" s="19">
        <v>19.32</v>
      </c>
      <c r="F33" s="20">
        <v>5.4842998774163425E-2</v>
      </c>
      <c r="G33" s="20">
        <v>5.0537998870387672E-2</v>
      </c>
      <c r="H33" s="20">
        <v>4.8173998923227192E-2</v>
      </c>
      <c r="I33" s="20">
        <v>4.6387998963147402E-2</v>
      </c>
      <c r="J33" s="20">
        <v>4.6123998969048265E-2</v>
      </c>
      <c r="K33" s="20">
        <v>4.6484998960979289E-2</v>
      </c>
      <c r="L33" s="20">
        <v>4.7532998937554659E-2</v>
      </c>
      <c r="M33" s="20">
        <v>2.4459999453276399E-2</v>
      </c>
      <c r="N33" s="19">
        <v>2020</v>
      </c>
      <c r="O33" s="19">
        <v>1210.75</v>
      </c>
      <c r="P33" s="19">
        <v>9624.7999999999993</v>
      </c>
      <c r="Q33" s="19">
        <v>106.648</v>
      </c>
      <c r="R33" s="19">
        <v>7.3049999999999997</v>
      </c>
      <c r="S33" s="19">
        <v>7.3132999999999999</v>
      </c>
      <c r="T33" s="263">
        <v>2.7149999393150208E-2</v>
      </c>
      <c r="U33" s="263">
        <v>2.5949999419972301E-2</v>
      </c>
      <c r="V33" s="263">
        <v>2.4849999444559217E-2</v>
      </c>
      <c r="W33" s="19">
        <v>33670.29</v>
      </c>
      <c r="X33" s="19">
        <v>4327.78</v>
      </c>
      <c r="Y33" s="19">
        <v>13590.65</v>
      </c>
      <c r="Z33" s="19">
        <v>7338.58</v>
      </c>
      <c r="AA33" s="19">
        <v>31624.28</v>
      </c>
      <c r="AB33" s="19">
        <v>17956.38</v>
      </c>
      <c r="AC33" s="19">
        <v>3064.0749999999998</v>
      </c>
      <c r="AD33" s="263">
        <v>1.8523999585956335E-2</v>
      </c>
      <c r="AE33" s="263">
        <v>2.0115999550372361E-2</v>
      </c>
      <c r="AF33" s="263">
        <v>2.1150999527238309E-2</v>
      </c>
      <c r="AG33" s="263">
        <v>2.3388999477215112E-2</v>
      </c>
      <c r="AH33" s="263">
        <v>1.8529999585822226E-2</v>
      </c>
      <c r="AI33" s="263">
        <v>2.1129999527707697E-2</v>
      </c>
      <c r="AJ33" s="263">
        <v>2.3849999466910955E-2</v>
      </c>
      <c r="AK33" s="263">
        <v>2.5669999426230789E-2</v>
      </c>
      <c r="AL33" s="263">
        <v>2.3997999463602898E-2</v>
      </c>
      <c r="AM33" s="263">
        <v>2.3661999471113086E-2</v>
      </c>
      <c r="AN33" s="263">
        <v>2.4775999446213243E-2</v>
      </c>
      <c r="AO33" s="263">
        <v>2.7858999377302823E-2</v>
      </c>
      <c r="AP33" s="263">
        <v>3.1279999300837517E-2</v>
      </c>
      <c r="AQ33" s="263">
        <v>3.4266699234079573E-2</v>
      </c>
      <c r="AR33" s="19">
        <v>169.9442</v>
      </c>
      <c r="AS33" s="19">
        <v>6232</v>
      </c>
      <c r="AT33" s="19">
        <v>1915.5</v>
      </c>
    </row>
    <row r="34" spans="1:46" ht="18.75" customHeight="1">
      <c r="A34" s="86">
        <v>45211</v>
      </c>
      <c r="B34" s="19">
        <v>170.29320000000001</v>
      </c>
      <c r="C34" s="19">
        <v>126.6596</v>
      </c>
      <c r="D34" s="19">
        <v>124.55</v>
      </c>
      <c r="E34" s="19">
        <v>16.690000000000001</v>
      </c>
      <c r="F34" s="20">
        <v>5.4893998773023485E-2</v>
      </c>
      <c r="G34" s="20">
        <v>5.0686998867057263E-2</v>
      </c>
      <c r="H34" s="20">
        <v>4.845799891687929E-2</v>
      </c>
      <c r="I34" s="20">
        <v>4.6922998951189225E-2</v>
      </c>
      <c r="J34" s="20">
        <v>4.6968998950161045E-2</v>
      </c>
      <c r="K34" s="20">
        <v>4.7203998944908378E-2</v>
      </c>
      <c r="L34" s="20">
        <v>4.8542998914979402E-2</v>
      </c>
      <c r="M34" s="20">
        <v>2.4609999449923634E-2</v>
      </c>
      <c r="N34" s="19">
        <v>2020</v>
      </c>
      <c r="O34" s="21">
        <v>1210.75</v>
      </c>
      <c r="P34" s="19">
        <v>9624.7999999999993</v>
      </c>
      <c r="Q34" s="18">
        <v>106.599</v>
      </c>
      <c r="R34" s="19">
        <v>7.306</v>
      </c>
      <c r="S34" s="19">
        <v>7.3098000000000001</v>
      </c>
      <c r="T34" s="263">
        <v>2.6199999414384365E-2</v>
      </c>
      <c r="U34" s="264">
        <v>2.5049999440088868E-2</v>
      </c>
      <c r="V34" s="264">
        <v>2.4099999461323025E-2</v>
      </c>
      <c r="W34" s="19">
        <v>33631.14</v>
      </c>
      <c r="X34" s="19">
        <v>4349.6099999999997</v>
      </c>
      <c r="Y34" s="19">
        <v>13463.97</v>
      </c>
      <c r="Z34" s="19">
        <v>7333.63</v>
      </c>
      <c r="AA34" s="19">
        <v>32287.21</v>
      </c>
      <c r="AB34" s="19">
        <v>18212.169999999998</v>
      </c>
      <c r="AC34" s="19">
        <v>3082.2440000000001</v>
      </c>
      <c r="AD34" s="263">
        <v>1.8485999586805701E-2</v>
      </c>
      <c r="AE34" s="263">
        <v>1.9839999556541442E-2</v>
      </c>
      <c r="AF34" s="263">
        <v>2.1037999529764057E-2</v>
      </c>
      <c r="AG34" s="263">
        <v>2.3215999481081964E-2</v>
      </c>
      <c r="AH34" s="263">
        <v>1.8389999588951468E-2</v>
      </c>
      <c r="AI34" s="263">
        <v>2.082999953441322E-2</v>
      </c>
      <c r="AJ34" s="263">
        <v>2.364999947138131E-2</v>
      </c>
      <c r="AK34" s="263">
        <v>2.5529999429360031E-2</v>
      </c>
      <c r="AL34" s="263">
        <v>2.3215999481081964E-2</v>
      </c>
      <c r="AM34" s="263">
        <v>2.3661999471113086E-2</v>
      </c>
      <c r="AN34" s="263">
        <v>2.4619999449700117E-2</v>
      </c>
      <c r="AO34" s="263">
        <v>2.7858999377302823E-2</v>
      </c>
      <c r="AP34" s="263">
        <v>3.1279999300837517E-2</v>
      </c>
      <c r="AQ34" s="263">
        <v>2.9609099338185042E-2</v>
      </c>
      <c r="AR34" s="19">
        <v>169.96199999999999</v>
      </c>
      <c r="AS34" s="19">
        <v>6219</v>
      </c>
      <c r="AT34" s="19">
        <v>1917.05</v>
      </c>
    </row>
    <row r="35" spans="1:46" ht="18.75" customHeight="1">
      <c r="A35" s="86">
        <v>45210</v>
      </c>
      <c r="B35" s="19">
        <v>170.98929999999999</v>
      </c>
      <c r="C35" s="19">
        <v>126.64830000000001</v>
      </c>
      <c r="D35" s="19">
        <v>128.1</v>
      </c>
      <c r="E35" s="19">
        <v>16.09</v>
      </c>
      <c r="F35" s="20">
        <v>5.4927998772263523E-2</v>
      </c>
      <c r="G35" s="20">
        <v>4.9820998886413871E-2</v>
      </c>
      <c r="H35" s="20">
        <v>4.7464998939074576E-2</v>
      </c>
      <c r="I35" s="20">
        <v>4.576699897702783E-2</v>
      </c>
      <c r="J35" s="20">
        <v>4.5581998981162906E-2</v>
      </c>
      <c r="K35" s="20">
        <v>4.5929998973384498E-2</v>
      </c>
      <c r="L35" s="20">
        <v>4.6941998950764542E-2</v>
      </c>
      <c r="M35" s="20">
        <v>2.4749999446794391E-2</v>
      </c>
      <c r="N35" s="19">
        <v>2020</v>
      </c>
      <c r="O35" s="21">
        <v>1210.75</v>
      </c>
      <c r="P35" s="19">
        <v>9624.7999999999993</v>
      </c>
      <c r="Q35" s="18">
        <v>105.82</v>
      </c>
      <c r="R35" s="19">
        <v>7.3007</v>
      </c>
      <c r="S35" s="19">
        <v>7.3010000000000002</v>
      </c>
      <c r="T35" s="263">
        <v>2.6299999412149191E-2</v>
      </c>
      <c r="U35" s="264">
        <v>2.4849999444559217E-2</v>
      </c>
      <c r="V35" s="264">
        <v>2.3849999466910955E-2</v>
      </c>
      <c r="W35" s="19">
        <v>33804.870000000003</v>
      </c>
      <c r="X35" s="19">
        <v>4376.95</v>
      </c>
      <c r="Y35" s="19">
        <v>13721.03</v>
      </c>
      <c r="Z35" s="19">
        <v>7320.53</v>
      </c>
      <c r="AA35" s="19">
        <v>32010.26</v>
      </c>
      <c r="AB35" s="19">
        <v>17845.919999999998</v>
      </c>
      <c r="AC35" s="19">
        <v>3078.402</v>
      </c>
      <c r="AD35" s="263">
        <v>1.9298999568633735E-2</v>
      </c>
      <c r="AE35" s="263">
        <v>1.9983999553322793E-2</v>
      </c>
      <c r="AF35" s="263">
        <v>2.1104999528266489E-2</v>
      </c>
      <c r="AG35" s="263">
        <v>2.3305999479070305E-2</v>
      </c>
      <c r="AH35" s="263">
        <v>1.8489999586716294E-2</v>
      </c>
      <c r="AI35" s="263">
        <v>2.0919999532401562E-2</v>
      </c>
      <c r="AJ35" s="263">
        <v>2.3669999470934271E-2</v>
      </c>
      <c r="AK35" s="263">
        <v>2.5509999429807067E-2</v>
      </c>
      <c r="AL35" s="263">
        <v>2.2930999487452208E-2</v>
      </c>
      <c r="AM35" s="263">
        <v>2.3661999471113086E-2</v>
      </c>
      <c r="AN35" s="263">
        <v>2.4772999446280301E-2</v>
      </c>
      <c r="AO35" s="263">
        <v>2.7858999377302823E-2</v>
      </c>
      <c r="AP35" s="263">
        <v>3.1279999300837517E-2</v>
      </c>
      <c r="AQ35" s="263">
        <v>3.6071199193745851E-2</v>
      </c>
      <c r="AR35" s="19">
        <v>170.10720000000001</v>
      </c>
      <c r="AS35" s="19">
        <v>6239</v>
      </c>
      <c r="AT35" s="19">
        <v>1916.65</v>
      </c>
    </row>
    <row r="36" spans="1:46" ht="18.75" customHeight="1">
      <c r="A36" s="86">
        <v>45209</v>
      </c>
      <c r="B36" s="19">
        <v>170.57599999999999</v>
      </c>
      <c r="C36" s="19">
        <v>126.5094</v>
      </c>
      <c r="D36" s="19">
        <v>129.19999999999999</v>
      </c>
      <c r="E36" s="19">
        <v>17.03</v>
      </c>
      <c r="F36" s="20">
        <v>5.4695998777449129E-2</v>
      </c>
      <c r="G36" s="20">
        <v>4.9695998889207837E-2</v>
      </c>
      <c r="H36" s="20">
        <v>4.7566998936794704E-2</v>
      </c>
      <c r="I36" s="20">
        <v>4.6139998968690629E-2</v>
      </c>
      <c r="J36" s="20">
        <v>4.6529998959973451E-2</v>
      </c>
      <c r="K36" s="20">
        <v>4.6591998958587649E-2</v>
      </c>
      <c r="L36" s="20">
        <v>4.832499891985207E-2</v>
      </c>
      <c r="M36" s="20">
        <v>2.4289999457076189E-2</v>
      </c>
      <c r="N36" s="19">
        <v>2020</v>
      </c>
      <c r="O36" s="21">
        <v>1210.75</v>
      </c>
      <c r="P36" s="19">
        <v>9624.7999999999993</v>
      </c>
      <c r="Q36" s="18">
        <v>105.825</v>
      </c>
      <c r="R36" s="19">
        <v>7.2939999999999996</v>
      </c>
      <c r="S36" s="19">
        <v>7.2877999999999998</v>
      </c>
      <c r="T36" s="263">
        <v>2.7199999392032624E-2</v>
      </c>
      <c r="U36" s="264">
        <v>2.5849999422207476E-2</v>
      </c>
      <c r="V36" s="264">
        <v>2.4749999446794391E-2</v>
      </c>
      <c r="W36" s="19">
        <v>33739.300000000003</v>
      </c>
      <c r="X36" s="19">
        <v>4358.24</v>
      </c>
      <c r="Y36" s="19">
        <v>13505.87</v>
      </c>
      <c r="Z36" s="19">
        <v>7270.76</v>
      </c>
      <c r="AA36" s="19">
        <v>31856.71</v>
      </c>
      <c r="AB36" s="19">
        <v>17791.009999999998</v>
      </c>
      <c r="AC36" s="19">
        <v>3120.3339999999998</v>
      </c>
      <c r="AD36" s="263">
        <v>1.3223999704420567E-2</v>
      </c>
      <c r="AE36" s="263">
        <v>1.9918999554775656E-2</v>
      </c>
      <c r="AF36" s="263">
        <v>2.1169999526813626E-2</v>
      </c>
      <c r="AG36" s="263">
        <v>2.3177999481931329E-2</v>
      </c>
      <c r="AH36" s="263">
        <v>1.8489999586716294E-2</v>
      </c>
      <c r="AI36" s="263">
        <v>2.0859999533742665E-2</v>
      </c>
      <c r="AJ36" s="263">
        <v>2.3629999471828343E-2</v>
      </c>
      <c r="AK36" s="263">
        <v>2.5539999429136512E-2</v>
      </c>
      <c r="AL36" s="263">
        <v>2.2820999489910898E-2</v>
      </c>
      <c r="AM36" s="263">
        <v>2.3661999471113086E-2</v>
      </c>
      <c r="AN36" s="263">
        <v>2.4610999449901284E-2</v>
      </c>
      <c r="AO36" s="263">
        <v>2.7858999377302823E-2</v>
      </c>
      <c r="AP36" s="263">
        <v>3.1279999300837517E-2</v>
      </c>
      <c r="AQ36" s="263">
        <v>4.8980298905204986E-2</v>
      </c>
      <c r="AR36" s="19">
        <v>169.29470000000001</v>
      </c>
      <c r="AS36" s="19">
        <v>6252</v>
      </c>
      <c r="AT36" s="19">
        <v>1892.75</v>
      </c>
    </row>
    <row r="37" spans="1:46" ht="18.75" customHeight="1">
      <c r="A37" s="86">
        <v>45208</v>
      </c>
      <c r="B37" s="19">
        <v>169.71969999999999</v>
      </c>
      <c r="C37" s="19">
        <v>126.7599</v>
      </c>
      <c r="D37" s="19">
        <v>133.80000000000001</v>
      </c>
      <c r="E37" s="19">
        <v>17.7</v>
      </c>
      <c r="F37" s="20">
        <v>5.5069998769089579E-2</v>
      </c>
      <c r="G37" s="20">
        <v>5.0812998864240941E-2</v>
      </c>
      <c r="H37" s="20">
        <v>4.8869998907670374E-2</v>
      </c>
      <c r="I37" s="20">
        <v>4.7565998936817046E-2</v>
      </c>
      <c r="J37" s="20">
        <v>4.8008998926915229E-2</v>
      </c>
      <c r="K37" s="20">
        <v>4.8058998925797645E-2</v>
      </c>
      <c r="L37" s="20">
        <v>4.9675998889654877E-2</v>
      </c>
      <c r="M37" s="20">
        <v>2.3839999467134474E-2</v>
      </c>
      <c r="N37" s="19">
        <v>2020</v>
      </c>
      <c r="O37" s="21">
        <v>1210.75</v>
      </c>
      <c r="P37" s="19">
        <v>9624.7999999999993</v>
      </c>
      <c r="Q37" s="18">
        <v>106.083</v>
      </c>
      <c r="R37" s="19">
        <v>7.2926000000000002</v>
      </c>
      <c r="S37" s="19">
        <v>7.2927999999999997</v>
      </c>
      <c r="T37" s="263">
        <v>2.7149999393150208E-2</v>
      </c>
      <c r="U37" s="264">
        <v>2.5899999421089885E-2</v>
      </c>
      <c r="V37" s="264">
        <v>2.4999999441206455E-2</v>
      </c>
      <c r="W37" s="19">
        <v>33604.65</v>
      </c>
      <c r="X37" s="19">
        <v>4335.66</v>
      </c>
      <c r="Y37" s="19">
        <v>13497.59</v>
      </c>
      <c r="Z37" s="19">
        <v>7257.82</v>
      </c>
      <c r="AA37" s="19">
        <v>31565.64</v>
      </c>
      <c r="AB37" s="19">
        <v>17623.29</v>
      </c>
      <c r="AC37" s="19">
        <v>3092.9780000000001</v>
      </c>
      <c r="AD37" s="263">
        <v>2.0012999552674594E-2</v>
      </c>
      <c r="AE37" s="263">
        <v>1.9784999557770789E-2</v>
      </c>
      <c r="AF37" s="263">
        <v>2.0925999532267453E-2</v>
      </c>
      <c r="AG37" s="263">
        <v>2.3017999485507607E-2</v>
      </c>
      <c r="AH37" s="263">
        <v>1.811999959498644E-2</v>
      </c>
      <c r="AI37" s="263">
        <v>2.075999953597784E-2</v>
      </c>
      <c r="AJ37" s="263">
        <v>2.3509999474510549E-2</v>
      </c>
      <c r="AK37" s="263">
        <v>2.5429999431595209E-2</v>
      </c>
      <c r="AL37" s="263">
        <v>2.2151999504864215E-2</v>
      </c>
      <c r="AM37" s="263">
        <v>2.3661999471113086E-2</v>
      </c>
      <c r="AN37" s="263">
        <v>2.4476999452896418E-2</v>
      </c>
      <c r="AO37" s="263">
        <v>2.7858999377302823E-2</v>
      </c>
      <c r="AP37" s="263">
        <v>3.1279999300837517E-2</v>
      </c>
      <c r="AQ37" s="263">
        <v>2.8652999359555544E-2</v>
      </c>
      <c r="AR37" s="19">
        <v>169.08359999999999</v>
      </c>
      <c r="AS37" s="19">
        <v>6337</v>
      </c>
      <c r="AT37" s="19">
        <v>1889.85</v>
      </c>
    </row>
    <row r="38" spans="1:46" ht="18.75" customHeight="1">
      <c r="A38" s="86">
        <v>45205</v>
      </c>
      <c r="B38" s="19">
        <v>169.71969999999999</v>
      </c>
      <c r="C38" s="19">
        <v>126.7599</v>
      </c>
      <c r="D38" s="19">
        <v>136.80000000000001</v>
      </c>
      <c r="E38" s="19">
        <v>17.45</v>
      </c>
      <c r="F38" s="20">
        <v>5.5069998769089579E-2</v>
      </c>
      <c r="G38" s="20">
        <v>5.0812998864240941E-2</v>
      </c>
      <c r="H38" s="20">
        <v>4.8869998907670374E-2</v>
      </c>
      <c r="I38" s="20">
        <v>4.7565998936817046E-2</v>
      </c>
      <c r="J38" s="20">
        <v>4.8008998926915229E-2</v>
      </c>
      <c r="K38" s="20">
        <v>4.8058998925797645E-2</v>
      </c>
      <c r="L38" s="20">
        <v>4.9675998889654877E-2</v>
      </c>
      <c r="M38" s="20">
        <v>2.3789999468252061E-2</v>
      </c>
      <c r="N38" s="19">
        <v>2020</v>
      </c>
      <c r="O38" s="19">
        <v>1210.75</v>
      </c>
      <c r="P38" s="19">
        <v>9624.7999999999993</v>
      </c>
      <c r="Q38" s="19">
        <v>106.044</v>
      </c>
      <c r="R38" s="19">
        <v>7.298</v>
      </c>
      <c r="S38" s="19">
        <v>7.3094000000000001</v>
      </c>
      <c r="T38" s="263">
        <v>2.7399999387562279E-2</v>
      </c>
      <c r="U38" s="263">
        <v>2.609999941661954E-2</v>
      </c>
      <c r="V38" s="263">
        <v>2.5299999434500932E-2</v>
      </c>
      <c r="W38" s="19">
        <v>33407.58</v>
      </c>
      <c r="X38" s="19">
        <v>4308.5</v>
      </c>
      <c r="Y38" s="19">
        <v>13290.78</v>
      </c>
      <c r="Z38" s="19">
        <v>7262.43</v>
      </c>
      <c r="AA38" s="19">
        <v>31450.76</v>
      </c>
      <c r="AB38" s="19">
        <v>17950.849999999999</v>
      </c>
      <c r="AC38" s="19">
        <v>3131.953</v>
      </c>
      <c r="AD38" s="263">
        <v>2.0012999552674594E-2</v>
      </c>
      <c r="AE38" s="263">
        <v>1.9991999553143978E-2</v>
      </c>
      <c r="AF38" s="263">
        <v>2.1239999525249006E-2</v>
      </c>
      <c r="AG38" s="263">
        <v>2.3345999478176237E-2</v>
      </c>
      <c r="AH38" s="263">
        <v>1.811999959498644E-2</v>
      </c>
      <c r="AI38" s="263">
        <v>2.0789999535307292E-2</v>
      </c>
      <c r="AJ38" s="263">
        <v>2.3599999472498894E-2</v>
      </c>
      <c r="AK38" s="263">
        <v>2.562999942712486E-2</v>
      </c>
      <c r="AL38" s="263">
        <v>2.2151999504864215E-2</v>
      </c>
      <c r="AM38" s="263">
        <v>2.3661999471113086E-2</v>
      </c>
      <c r="AN38" s="263">
        <v>2.4476999452896418E-2</v>
      </c>
      <c r="AO38" s="263">
        <v>2.7858999377302823E-2</v>
      </c>
      <c r="AP38" s="263">
        <v>3.1279999300837517E-2</v>
      </c>
      <c r="AQ38" s="263">
        <v>3.0045499328430744E-2</v>
      </c>
      <c r="AR38" s="19">
        <v>169.7585</v>
      </c>
      <c r="AS38" s="19">
        <v>6175</v>
      </c>
      <c r="AT38" s="19">
        <v>1893.7</v>
      </c>
    </row>
    <row r="39" spans="1:46" ht="18.75" customHeight="1">
      <c r="A39" s="86">
        <v>45204</v>
      </c>
      <c r="B39" s="19">
        <v>169.99449999999999</v>
      </c>
      <c r="C39" s="19">
        <v>126.605</v>
      </c>
      <c r="D39" s="19">
        <v>135.5</v>
      </c>
      <c r="E39" s="19">
        <v>18.489999999999998</v>
      </c>
      <c r="F39" s="20">
        <v>5.4919998772442344E-2</v>
      </c>
      <c r="G39" s="20">
        <v>5.0182998878322539E-2</v>
      </c>
      <c r="H39" s="20">
        <v>4.8226998922042554E-2</v>
      </c>
      <c r="I39" s="20">
        <v>4.6851998952776197E-2</v>
      </c>
      <c r="J39" s="20">
        <v>4.7184998945333061E-2</v>
      </c>
      <c r="K39" s="20">
        <v>4.7256998943723739E-2</v>
      </c>
      <c r="L39" s="20">
        <v>4.890099890697748E-2</v>
      </c>
      <c r="M39" s="20">
        <v>2.3789999468252061E-2</v>
      </c>
      <c r="N39" s="19">
        <v>2020</v>
      </c>
      <c r="O39" s="19">
        <v>1210.75</v>
      </c>
      <c r="P39" s="19">
        <v>9624.7999999999993</v>
      </c>
      <c r="Q39" s="19">
        <v>106.33199999999999</v>
      </c>
      <c r="R39" s="19">
        <v>7.298</v>
      </c>
      <c r="S39" s="19">
        <v>7.3064</v>
      </c>
      <c r="T39" s="263">
        <v>2.7349999388679862E-2</v>
      </c>
      <c r="U39" s="263">
        <v>2.6149999415501956E-2</v>
      </c>
      <c r="V39" s="263">
        <v>2.5199999436736106E-2</v>
      </c>
      <c r="W39" s="19">
        <v>33119.57</v>
      </c>
      <c r="X39" s="19">
        <v>4258.1899999999996</v>
      </c>
      <c r="Y39" s="19">
        <v>13316.93</v>
      </c>
      <c r="Z39" s="19">
        <v>7310.21</v>
      </c>
      <c r="AA39" s="19">
        <v>31626</v>
      </c>
      <c r="AB39" s="19">
        <v>18326.63</v>
      </c>
      <c r="AC39" s="19">
        <v>3163.739</v>
      </c>
      <c r="AD39" s="263">
        <v>1.8465999587252736E-2</v>
      </c>
      <c r="AE39" s="263">
        <v>2.0139999549835919E-2</v>
      </c>
      <c r="AF39" s="263">
        <v>2.1356999522633851E-2</v>
      </c>
      <c r="AG39" s="263">
        <v>2.3516999474354091E-2</v>
      </c>
      <c r="AH39" s="263">
        <v>1.7949999598786234E-2</v>
      </c>
      <c r="AI39" s="263">
        <v>2.0879999533295633E-2</v>
      </c>
      <c r="AJ39" s="263">
        <v>2.3679999470710752E-2</v>
      </c>
      <c r="AK39" s="263">
        <v>2.5689999425783754E-2</v>
      </c>
      <c r="AL39" s="263">
        <v>2.2590999495051802E-2</v>
      </c>
      <c r="AM39" s="263">
        <v>2.3661999471113086E-2</v>
      </c>
      <c r="AN39" s="263">
        <v>2.4517999451979994E-2</v>
      </c>
      <c r="AO39" s="263">
        <v>2.7858999377302823E-2</v>
      </c>
      <c r="AP39" s="263">
        <v>3.1279999300837517E-2</v>
      </c>
      <c r="AQ39" s="263">
        <v>3.2236399279460315E-2</v>
      </c>
      <c r="AR39" s="19">
        <v>169.88890000000001</v>
      </c>
      <c r="AS39" s="19">
        <v>6175</v>
      </c>
      <c r="AT39" s="19">
        <v>1896.35</v>
      </c>
    </row>
    <row r="40" spans="1:46" ht="18.75" customHeight="1">
      <c r="A40" s="86">
        <v>45203</v>
      </c>
      <c r="B40" s="19">
        <v>169.88130000000001</v>
      </c>
      <c r="C40" s="19">
        <v>126.5175</v>
      </c>
      <c r="D40" s="19">
        <v>136.44999999999999</v>
      </c>
      <c r="E40" s="19">
        <v>18.579999999999998</v>
      </c>
      <c r="F40" s="20">
        <v>5.4954998771660026E-2</v>
      </c>
      <c r="G40" s="20">
        <v>5.0517998870834711E-2</v>
      </c>
      <c r="H40" s="20">
        <v>4.8629998913034801E-2</v>
      </c>
      <c r="I40" s="20">
        <v>4.724299894403667E-2</v>
      </c>
      <c r="J40" s="20">
        <v>4.7328998942114411E-2</v>
      </c>
      <c r="K40" s="20">
        <v>4.7575998936593533E-2</v>
      </c>
      <c r="L40" s="20">
        <v>4.8583998914062974E-2</v>
      </c>
      <c r="M40" s="20">
        <v>2.3789999468252061E-2</v>
      </c>
      <c r="N40" s="19">
        <v>2020</v>
      </c>
      <c r="O40" s="19">
        <v>1210.75</v>
      </c>
      <c r="P40" s="19">
        <v>9624.7999999999993</v>
      </c>
      <c r="Q40" s="19">
        <v>106.79900000000001</v>
      </c>
      <c r="R40" s="19">
        <v>7.298</v>
      </c>
      <c r="S40" s="19">
        <v>7.3163999999999998</v>
      </c>
      <c r="T40" s="263">
        <v>2.7599999383091923E-2</v>
      </c>
      <c r="U40" s="263">
        <v>2.6149999415501956E-2</v>
      </c>
      <c r="V40" s="263">
        <v>2.5299999434500932E-2</v>
      </c>
      <c r="W40" s="19">
        <v>33129.550000000003</v>
      </c>
      <c r="X40" s="19">
        <v>4263.75</v>
      </c>
      <c r="Y40" s="19">
        <v>13474.63</v>
      </c>
      <c r="Z40" s="19">
        <v>7356.88</v>
      </c>
      <c r="AA40" s="19">
        <v>31766.82</v>
      </c>
      <c r="AB40" s="19">
        <v>18329.3</v>
      </c>
      <c r="AC40" s="19">
        <v>3150.1280000000002</v>
      </c>
      <c r="AD40" s="263">
        <v>1.9212999570555986E-2</v>
      </c>
      <c r="AE40" s="263">
        <v>2.005399955175817E-2</v>
      </c>
      <c r="AF40" s="263">
        <v>2.1199999526143074E-2</v>
      </c>
      <c r="AG40" s="263">
        <v>2.3407999476790429E-2</v>
      </c>
      <c r="AH40" s="263">
        <v>1.7919999599456789E-2</v>
      </c>
      <c r="AI40" s="263">
        <v>2.0799999535083772E-2</v>
      </c>
      <c r="AJ40" s="263">
        <v>2.3659999471157791E-2</v>
      </c>
      <c r="AK40" s="263">
        <v>2.5659999426454305E-2</v>
      </c>
      <c r="AL40" s="263">
        <v>2.259699949491769E-2</v>
      </c>
      <c r="AM40" s="263">
        <v>2.3661999471113086E-2</v>
      </c>
      <c r="AN40" s="263">
        <v>2.4661999448761344E-2</v>
      </c>
      <c r="AO40" s="263">
        <v>2.7858999377302823E-2</v>
      </c>
      <c r="AP40" s="263">
        <v>3.1279999300837517E-2</v>
      </c>
      <c r="AQ40" s="263">
        <v>3.4381799231506888E-2</v>
      </c>
      <c r="AR40" s="19">
        <v>170.0993</v>
      </c>
      <c r="AS40" s="19">
        <v>6204</v>
      </c>
      <c r="AT40" s="19">
        <v>1904.2</v>
      </c>
    </row>
    <row r="41" spans="1:46" ht="18.75" customHeight="1">
      <c r="A41" s="86">
        <v>45202</v>
      </c>
      <c r="B41" s="19">
        <v>169.45089999999999</v>
      </c>
      <c r="C41" s="19">
        <v>127.00239999999999</v>
      </c>
      <c r="D41" s="19">
        <v>127.325</v>
      </c>
      <c r="E41" s="19">
        <v>19.78</v>
      </c>
      <c r="F41" s="20">
        <v>5.4779998775571583E-2</v>
      </c>
      <c r="G41" s="20">
        <v>5.1501998848840595E-2</v>
      </c>
      <c r="H41" s="20">
        <v>4.9524998893029984E-2</v>
      </c>
      <c r="I41" s="20">
        <v>4.7992998927272851E-2</v>
      </c>
      <c r="J41" s="20">
        <v>4.7954998928122217E-2</v>
      </c>
      <c r="K41" s="20">
        <v>4.8243998921662569E-2</v>
      </c>
      <c r="L41" s="20">
        <v>4.9229998899623754E-2</v>
      </c>
      <c r="M41" s="20">
        <v>2.3789999468252061E-2</v>
      </c>
      <c r="N41" s="19">
        <v>2020</v>
      </c>
      <c r="O41" s="19">
        <v>1210.75</v>
      </c>
      <c r="P41" s="19">
        <v>9624.7999999999993</v>
      </c>
      <c r="Q41" s="19">
        <v>107</v>
      </c>
      <c r="R41" s="19">
        <v>7.298</v>
      </c>
      <c r="S41" s="19">
        <v>7.3228</v>
      </c>
      <c r="T41" s="263">
        <v>2.7199999392032624E-2</v>
      </c>
      <c r="U41" s="263">
        <v>2.574999942444265E-2</v>
      </c>
      <c r="V41" s="263">
        <v>2.4899999443441633E-2</v>
      </c>
      <c r="W41" s="19">
        <v>33002.379999999997</v>
      </c>
      <c r="X41" s="19">
        <v>4229.45</v>
      </c>
      <c r="Y41" s="19">
        <v>13631.05</v>
      </c>
      <c r="Z41" s="19">
        <v>7389.64</v>
      </c>
      <c r="AA41" s="19">
        <v>32238.89</v>
      </c>
      <c r="AB41" s="19">
        <v>18581.11</v>
      </c>
      <c r="AC41" s="19">
        <v>3176.1759999999999</v>
      </c>
      <c r="AD41" s="263">
        <v>1.9222999570332466E-2</v>
      </c>
      <c r="AE41" s="263">
        <v>2.0167999549210072E-2</v>
      </c>
      <c r="AF41" s="263">
        <v>2.1486999519728121E-2</v>
      </c>
      <c r="AG41" s="263">
        <v>2.3411999476701022E-2</v>
      </c>
      <c r="AH41" s="263">
        <v>1.7869999600574372E-2</v>
      </c>
      <c r="AI41" s="263">
        <v>2.0849999533966185E-2</v>
      </c>
      <c r="AJ41" s="263">
        <v>2.3759999468922613E-2</v>
      </c>
      <c r="AK41" s="263">
        <v>2.5759999424219131E-2</v>
      </c>
      <c r="AL41" s="263">
        <v>2.2444999498315153E-2</v>
      </c>
      <c r="AM41" s="263">
        <v>2.3661999471113086E-2</v>
      </c>
      <c r="AN41" s="263">
        <v>2.4662999448738992E-2</v>
      </c>
      <c r="AO41" s="263">
        <v>2.7858999377302823E-2</v>
      </c>
      <c r="AP41" s="263">
        <v>3.1279999300837517E-2</v>
      </c>
      <c r="AQ41" s="263">
        <v>2.6122699416112154E-2</v>
      </c>
      <c r="AR41" s="19">
        <v>170.41130000000001</v>
      </c>
      <c r="AS41" s="19">
        <v>6204</v>
      </c>
      <c r="AT41" s="19">
        <v>1903.85</v>
      </c>
    </row>
    <row r="42" spans="1:46" ht="18.75" customHeight="1">
      <c r="A42" s="86">
        <v>45201</v>
      </c>
      <c r="B42" s="19">
        <v>170.10149999999999</v>
      </c>
      <c r="C42" s="19">
        <v>127.0715</v>
      </c>
      <c r="D42" s="19">
        <v>127.325</v>
      </c>
      <c r="E42" s="19">
        <v>17.61</v>
      </c>
      <c r="F42" s="20">
        <v>5.4554998780600723E-2</v>
      </c>
      <c r="G42" s="20">
        <v>5.1040998859144746E-2</v>
      </c>
      <c r="H42" s="20">
        <v>4.8799998909234997E-2</v>
      </c>
      <c r="I42" s="20">
        <v>4.7082998947612947E-2</v>
      </c>
      <c r="J42" s="20">
        <v>4.6784998954273758E-2</v>
      </c>
      <c r="K42" s="20">
        <v>4.7202998944930734E-2</v>
      </c>
      <c r="L42" s="20">
        <v>4.7881998929753901E-2</v>
      </c>
      <c r="M42" s="20">
        <v>2.3789999468252061E-2</v>
      </c>
      <c r="N42" s="19">
        <v>2020</v>
      </c>
      <c r="O42" s="19">
        <v>1210.75</v>
      </c>
      <c r="P42" s="19">
        <v>9624.7999999999993</v>
      </c>
      <c r="Q42" s="19">
        <v>106.904</v>
      </c>
      <c r="R42" s="19">
        <v>7.298</v>
      </c>
      <c r="S42" s="19">
        <v>7.3227000000000002</v>
      </c>
      <c r="T42" s="263">
        <v>2.664999940432608E-2</v>
      </c>
      <c r="U42" s="263">
        <v>2.5399999432265757E-2</v>
      </c>
      <c r="V42" s="263">
        <v>2.4499999452382328E-2</v>
      </c>
      <c r="W42" s="19">
        <v>33433.35</v>
      </c>
      <c r="X42" s="19">
        <v>4288.3900000000003</v>
      </c>
      <c r="Y42" s="19">
        <v>13788.33</v>
      </c>
      <c r="Z42" s="19">
        <v>7507.15</v>
      </c>
      <c r="AA42" s="19">
        <v>32059.91</v>
      </c>
      <c r="AB42" s="19">
        <v>18773.55</v>
      </c>
      <c r="AC42" s="19">
        <v>3178.4270000000001</v>
      </c>
      <c r="AD42" s="263">
        <v>1.7992999597825108E-2</v>
      </c>
      <c r="AE42" s="263">
        <v>2.0531999541074035E-2</v>
      </c>
      <c r="AF42" s="263">
        <v>2.1759999513626099E-2</v>
      </c>
      <c r="AG42" s="263">
        <v>2.4079999461770057E-2</v>
      </c>
      <c r="AH42" s="263">
        <v>1.800999959744513E-2</v>
      </c>
      <c r="AI42" s="263">
        <v>2.1039999529719352E-2</v>
      </c>
      <c r="AJ42" s="263">
        <v>2.4059999462217093E-2</v>
      </c>
      <c r="AK42" s="263">
        <v>2.6229999413713814E-2</v>
      </c>
      <c r="AL42" s="263">
        <v>2.2183999504148958E-2</v>
      </c>
      <c r="AM42" s="263">
        <v>2.3661999471113086E-2</v>
      </c>
      <c r="AN42" s="263">
        <v>2.4368999455310406E-2</v>
      </c>
      <c r="AO42" s="263">
        <v>2.7858999377302823E-2</v>
      </c>
      <c r="AP42" s="263">
        <v>3.1279999300837517E-2</v>
      </c>
      <c r="AQ42" s="263">
        <v>2.6077299417126925E-2</v>
      </c>
      <c r="AR42" s="19">
        <v>170.81360000000001</v>
      </c>
      <c r="AS42" s="19">
        <v>6204</v>
      </c>
      <c r="AT42" s="19">
        <v>1903.75</v>
      </c>
    </row>
    <row r="43" spans="1:46" ht="18.75" customHeight="1">
      <c r="A43" s="86">
        <v>45198</v>
      </c>
      <c r="B43" s="19">
        <v>170.6183</v>
      </c>
      <c r="C43" s="19">
        <v>127.20910000000001</v>
      </c>
      <c r="D43" s="19">
        <v>127.325</v>
      </c>
      <c r="E43" s="19">
        <v>17.52</v>
      </c>
      <c r="F43" s="20">
        <v>5.4458998782746494E-2</v>
      </c>
      <c r="G43" s="20">
        <v>5.0435998872667545E-2</v>
      </c>
      <c r="H43" s="20">
        <v>4.7990998927317563E-2</v>
      </c>
      <c r="I43" s="20">
        <v>4.608999896980822E-2</v>
      </c>
      <c r="J43" s="20">
        <v>4.5710998978279536E-2</v>
      </c>
      <c r="K43" s="20">
        <v>4.6143998968601226E-2</v>
      </c>
      <c r="L43" s="20">
        <v>4.6991998949646951E-2</v>
      </c>
      <c r="M43" s="20">
        <v>2.3789999468252061E-2</v>
      </c>
      <c r="N43" s="19">
        <v>2020</v>
      </c>
      <c r="O43" s="19">
        <v>1210.75</v>
      </c>
      <c r="P43" s="19">
        <v>9624.7999999999993</v>
      </c>
      <c r="Q43" s="19">
        <v>106.17400000000001</v>
      </c>
      <c r="R43" s="19">
        <v>7.298</v>
      </c>
      <c r="S43" s="19">
        <v>7.2927999999999997</v>
      </c>
      <c r="T43" s="263">
        <v>2.664999940432608E-2</v>
      </c>
      <c r="U43" s="263">
        <v>2.5399999432265757E-2</v>
      </c>
      <c r="V43" s="263">
        <v>2.4499999452382328E-2</v>
      </c>
      <c r="W43" s="19">
        <v>33507.5</v>
      </c>
      <c r="X43" s="19">
        <v>4288.05</v>
      </c>
      <c r="Y43" s="19">
        <v>13644.85</v>
      </c>
      <c r="Z43" s="19">
        <v>7524.16</v>
      </c>
      <c r="AA43" s="19">
        <v>32473.65</v>
      </c>
      <c r="AB43" s="19">
        <v>19075.189999999999</v>
      </c>
      <c r="AC43" s="19">
        <v>3189.248</v>
      </c>
      <c r="AD43" s="263">
        <v>1.7992999597825108E-2</v>
      </c>
      <c r="AE43" s="263">
        <v>2.0872999533452091E-2</v>
      </c>
      <c r="AF43" s="263">
        <v>2.2182999504171314E-2</v>
      </c>
      <c r="AG43" s="263">
        <v>2.4492999452538789E-2</v>
      </c>
      <c r="AH43" s="263">
        <v>1.8179999593645337E-2</v>
      </c>
      <c r="AI43" s="263">
        <v>2.1109999528154733E-2</v>
      </c>
      <c r="AJ43" s="263">
        <v>2.4219999458640815E-2</v>
      </c>
      <c r="AK43" s="263">
        <v>2.6499999407678842E-2</v>
      </c>
      <c r="AL43" s="263">
        <v>2.2215999503433705E-2</v>
      </c>
      <c r="AM43" s="263">
        <v>2.3661999471113086E-2</v>
      </c>
      <c r="AN43" s="263">
        <v>2.4542999451421202E-2</v>
      </c>
      <c r="AO43" s="263">
        <v>2.7858999377302823E-2</v>
      </c>
      <c r="AP43" s="263">
        <v>3.1279999300837517E-2</v>
      </c>
      <c r="AQ43" s="263">
        <v>2.5887899421360341E-2</v>
      </c>
      <c r="AR43" s="19">
        <v>171.34469999999999</v>
      </c>
      <c r="AS43" s="19">
        <v>6148</v>
      </c>
      <c r="AT43" s="19">
        <v>1915.8</v>
      </c>
    </row>
    <row r="44" spans="1:46" ht="18.75" customHeight="1">
      <c r="A44" s="86">
        <v>45197</v>
      </c>
      <c r="B44" s="19">
        <v>170.54679999999999</v>
      </c>
      <c r="C44" s="19">
        <v>127.3969</v>
      </c>
      <c r="D44" s="19">
        <v>128.80000000000001</v>
      </c>
      <c r="E44" s="19">
        <v>17.34</v>
      </c>
      <c r="F44" s="20">
        <v>5.4613998779281976E-2</v>
      </c>
      <c r="G44" s="20">
        <v>5.0581998869404197E-2</v>
      </c>
      <c r="H44" s="20">
        <v>4.8160998923517759E-2</v>
      </c>
      <c r="I44" s="20">
        <v>4.6231998966634269E-2</v>
      </c>
      <c r="J44" s="20">
        <v>4.5747998977452513E-2</v>
      </c>
      <c r="K44" s="20">
        <v>4.6361998963728543E-2</v>
      </c>
      <c r="L44" s="20">
        <v>4.7043998948484655E-2</v>
      </c>
      <c r="M44" s="20">
        <v>2.3789999468252061E-2</v>
      </c>
      <c r="N44" s="19">
        <v>2020</v>
      </c>
      <c r="O44" s="21">
        <v>1210.75</v>
      </c>
      <c r="P44" s="19">
        <v>9624.7999999999993</v>
      </c>
      <c r="Q44" s="18">
        <v>106.224</v>
      </c>
      <c r="R44" s="19">
        <v>7.298</v>
      </c>
      <c r="S44" s="19">
        <v>7.2948000000000004</v>
      </c>
      <c r="T44" s="263">
        <v>2.6899999398738144E-2</v>
      </c>
      <c r="U44" s="264">
        <v>2.5599999427795412E-2</v>
      </c>
      <c r="V44" s="264">
        <v>2.4749999446794391E-2</v>
      </c>
      <c r="W44" s="19">
        <v>33666.339999999997</v>
      </c>
      <c r="X44" s="19">
        <v>4299.7</v>
      </c>
      <c r="Y44" s="19">
        <v>13721.03</v>
      </c>
      <c r="Z44" s="19">
        <v>7618.6</v>
      </c>
      <c r="AA44" s="19">
        <v>32473.65</v>
      </c>
      <c r="AB44" s="19">
        <v>19248.259999999998</v>
      </c>
      <c r="AC44" s="19">
        <v>3254.56</v>
      </c>
      <c r="AD44" s="263">
        <v>1.5845999645814301E-2</v>
      </c>
      <c r="AE44" s="263">
        <v>2.0994999530725179E-2</v>
      </c>
      <c r="AF44" s="263">
        <v>2.2304999501444402E-2</v>
      </c>
      <c r="AG44" s="263">
        <v>2.4612999449856579E-2</v>
      </c>
      <c r="AH44" s="263">
        <v>1.8059999596327543E-2</v>
      </c>
      <c r="AI44" s="263">
        <v>2.1149999527260665E-2</v>
      </c>
      <c r="AJ44" s="263">
        <v>2.4319999456405637E-2</v>
      </c>
      <c r="AK44" s="263">
        <v>2.6579999405890703E-2</v>
      </c>
      <c r="AL44" s="263">
        <v>2.2294999501667915E-2</v>
      </c>
      <c r="AM44" s="263">
        <v>2.3661999471113086E-2</v>
      </c>
      <c r="AN44" s="263">
        <v>2.453999945148826E-2</v>
      </c>
      <c r="AO44" s="263">
        <v>2.7858999377302823E-2</v>
      </c>
      <c r="AP44" s="263">
        <v>3.1279999300837517E-2</v>
      </c>
      <c r="AQ44" s="263">
        <v>2.4839399444796146E-2</v>
      </c>
      <c r="AR44" s="19">
        <v>171.69149999999999</v>
      </c>
      <c r="AS44" s="19">
        <v>6179</v>
      </c>
      <c r="AT44" s="19">
        <v>1920.9</v>
      </c>
    </row>
    <row r="45" spans="1:46" ht="18.75" customHeight="1">
      <c r="A45" s="86">
        <v>45196</v>
      </c>
      <c r="B45" s="19">
        <v>170.22569999999999</v>
      </c>
      <c r="C45" s="19">
        <v>128.1891</v>
      </c>
      <c r="D45" s="19">
        <v>128.15</v>
      </c>
      <c r="E45" s="19">
        <v>18.22</v>
      </c>
      <c r="F45" s="20">
        <v>5.4699998777359725E-2</v>
      </c>
      <c r="G45" s="20">
        <v>5.1353998852148648E-2</v>
      </c>
      <c r="H45" s="20">
        <v>4.8963998905569316E-2</v>
      </c>
      <c r="I45" s="20">
        <v>4.6847998952865601E-2</v>
      </c>
      <c r="J45" s="20">
        <v>4.6074998970143499E-2</v>
      </c>
      <c r="K45" s="20">
        <v>4.6794998954050246E-2</v>
      </c>
      <c r="L45" s="20">
        <v>4.7189998945221308E-2</v>
      </c>
      <c r="M45" s="20">
        <v>2.4039999462664125E-2</v>
      </c>
      <c r="N45" s="19">
        <v>2020</v>
      </c>
      <c r="O45" s="21">
        <v>1210.75</v>
      </c>
      <c r="P45" s="19">
        <v>9624.7999999999993</v>
      </c>
      <c r="Q45" s="18">
        <v>106.666</v>
      </c>
      <c r="R45" s="19">
        <v>7.3117999999999999</v>
      </c>
      <c r="S45" s="19">
        <v>7.3242000000000003</v>
      </c>
      <c r="T45" s="263">
        <v>2.6799999400973322E-2</v>
      </c>
      <c r="U45" s="264">
        <v>2.5499999430030583E-2</v>
      </c>
      <c r="V45" s="264">
        <v>2.4599999450147153E-2</v>
      </c>
      <c r="W45" s="19">
        <v>33550.269999999997</v>
      </c>
      <c r="X45" s="19">
        <v>4274.51</v>
      </c>
      <c r="Y45" s="19">
        <v>13705.08</v>
      </c>
      <c r="Z45" s="19">
        <v>7587.3</v>
      </c>
      <c r="AA45" s="19">
        <v>32204.33</v>
      </c>
      <c r="AB45" s="19">
        <v>19246.03</v>
      </c>
      <c r="AC45" s="19">
        <v>3244.4870000000001</v>
      </c>
      <c r="AD45" s="263">
        <v>1.6012999642081558E-2</v>
      </c>
      <c r="AE45" s="263">
        <v>2.0979999531060455E-2</v>
      </c>
      <c r="AF45" s="263">
        <v>2.2289999501779675E-2</v>
      </c>
      <c r="AG45" s="263">
        <v>2.4541999451443555E-2</v>
      </c>
      <c r="AH45" s="263">
        <v>1.769999960437417E-2</v>
      </c>
      <c r="AI45" s="263">
        <v>2.1089999528601765E-2</v>
      </c>
      <c r="AJ45" s="263">
        <v>2.4289999457076189E-2</v>
      </c>
      <c r="AK45" s="263">
        <v>2.6569999406114223E-2</v>
      </c>
      <c r="AL45" s="263">
        <v>2.2301999501511453E-2</v>
      </c>
      <c r="AM45" s="263">
        <v>2.3661999471113086E-2</v>
      </c>
      <c r="AN45" s="263">
        <v>2.4536999451555311E-2</v>
      </c>
      <c r="AO45" s="263">
        <v>2.7858999377302823E-2</v>
      </c>
      <c r="AP45" s="263">
        <v>3.1279999300837517E-2</v>
      </c>
      <c r="AQ45" s="263">
        <v>2.4939399442560968E-2</v>
      </c>
      <c r="AR45" s="19">
        <v>172.3895</v>
      </c>
      <c r="AS45" s="19">
        <v>6205</v>
      </c>
      <c r="AT45" s="19">
        <v>1922.75</v>
      </c>
    </row>
    <row r="46" spans="1:46" ht="18.75" customHeight="1">
      <c r="A46" s="86">
        <v>45195</v>
      </c>
      <c r="B46" s="19">
        <v>170.56710000000001</v>
      </c>
      <c r="C46" s="19">
        <v>128.59479999999999</v>
      </c>
      <c r="D46" s="19">
        <v>128.94999999999999</v>
      </c>
      <c r="E46" s="19">
        <v>18.940000000000001</v>
      </c>
      <c r="F46" s="20">
        <v>5.4421998783573504E-2</v>
      </c>
      <c r="G46" s="20">
        <v>5.1206998855434359E-2</v>
      </c>
      <c r="H46" s="20">
        <v>4.8214998922310771E-2</v>
      </c>
      <c r="I46" s="20">
        <v>4.605299897063523E-2</v>
      </c>
      <c r="J46" s="20">
        <v>4.5355998986214396E-2</v>
      </c>
      <c r="K46" s="20">
        <v>4.5979998972266914E-2</v>
      </c>
      <c r="L46" s="20">
        <v>4.674999895505607E-2</v>
      </c>
      <c r="M46" s="20">
        <v>2.4109999461099506E-2</v>
      </c>
      <c r="N46" s="19">
        <v>2020</v>
      </c>
      <c r="O46" s="21">
        <v>1210.75</v>
      </c>
      <c r="P46" s="19">
        <v>9624.7999999999993</v>
      </c>
      <c r="Q46" s="18">
        <v>106.23099999999999</v>
      </c>
      <c r="R46" s="19">
        <v>7.3112000000000004</v>
      </c>
      <c r="S46" s="19">
        <v>7.3101000000000003</v>
      </c>
      <c r="T46" s="263">
        <v>2.7149999393150208E-2</v>
      </c>
      <c r="U46" s="264">
        <v>2.5799999423325063E-2</v>
      </c>
      <c r="V46" s="264">
        <v>2.4799999445676804E-2</v>
      </c>
      <c r="W46" s="19">
        <v>33618.879999999997</v>
      </c>
      <c r="X46" s="19">
        <v>4273.53</v>
      </c>
      <c r="Y46" s="19">
        <v>13867.19</v>
      </c>
      <c r="Z46" s="19">
        <v>7527.42</v>
      </c>
      <c r="AA46" s="19">
        <v>32377.29</v>
      </c>
      <c r="AB46" s="19">
        <v>19184.169999999998</v>
      </c>
      <c r="AC46" s="19">
        <v>3260.62</v>
      </c>
      <c r="AD46" s="263">
        <v>1.500099966470152E-2</v>
      </c>
      <c r="AE46" s="263">
        <v>2.0971999531239269E-2</v>
      </c>
      <c r="AF46" s="263">
        <v>2.2254999502561986E-2</v>
      </c>
      <c r="AG46" s="263">
        <v>2.462299944963306E-2</v>
      </c>
      <c r="AH46" s="263">
        <v>1.7619999606162309E-2</v>
      </c>
      <c r="AI46" s="263">
        <v>2.0999999530613423E-2</v>
      </c>
      <c r="AJ46" s="263">
        <v>2.4229999458417296E-2</v>
      </c>
      <c r="AK46" s="263">
        <v>2.6449999408796429E-2</v>
      </c>
      <c r="AL46" s="263">
        <v>2.2191999503970144E-2</v>
      </c>
      <c r="AM46" s="263">
        <v>2.3661999471113086E-2</v>
      </c>
      <c r="AN46" s="263">
        <v>2.4494999452494084E-2</v>
      </c>
      <c r="AO46" s="263">
        <v>2.7858999377302823E-2</v>
      </c>
      <c r="AP46" s="263">
        <v>3.1279999300837517E-2</v>
      </c>
      <c r="AQ46" s="263">
        <v>2.5221199436262252E-2</v>
      </c>
      <c r="AR46" s="19">
        <v>172.41839999999999</v>
      </c>
      <c r="AS46" s="19">
        <v>6269</v>
      </c>
      <c r="AT46" s="19">
        <v>1926.4</v>
      </c>
    </row>
    <row r="47" spans="1:46" ht="18.75" customHeight="1">
      <c r="A47" s="86">
        <v>45194</v>
      </c>
      <c r="B47" s="19">
        <v>170.6199</v>
      </c>
      <c r="C47" s="19">
        <v>128.93639999999999</v>
      </c>
      <c r="D47" s="19">
        <v>125.22499999999999</v>
      </c>
      <c r="E47" s="19">
        <v>16.899999999999999</v>
      </c>
      <c r="F47" s="20">
        <v>5.4678998777829113E-2</v>
      </c>
      <c r="G47" s="20">
        <v>5.1248998854495589E-2</v>
      </c>
      <c r="H47" s="20">
        <v>4.8299998920410869E-2</v>
      </c>
      <c r="I47" s="20">
        <v>4.6141998968645931E-2</v>
      </c>
      <c r="J47" s="20">
        <v>4.5333998986706141E-2</v>
      </c>
      <c r="K47" s="20">
        <v>4.6004998971708122E-2</v>
      </c>
      <c r="L47" s="20">
        <v>4.6520998960174621E-2</v>
      </c>
      <c r="M47" s="20">
        <v>2.3979999464005232E-2</v>
      </c>
      <c r="N47" s="19">
        <v>2020</v>
      </c>
      <c r="O47" s="21">
        <v>1210.75</v>
      </c>
      <c r="P47" s="19">
        <v>9624.7999999999993</v>
      </c>
      <c r="Q47" s="18">
        <v>105.998</v>
      </c>
      <c r="R47" s="19">
        <v>7.3120000000000003</v>
      </c>
      <c r="S47" s="19">
        <v>7.3156999999999996</v>
      </c>
      <c r="T47" s="263">
        <v>2.7249999390915037E-2</v>
      </c>
      <c r="U47" s="264">
        <v>2.5699999425560234E-2</v>
      </c>
      <c r="V47" s="264">
        <v>2.4799999445676804E-2</v>
      </c>
      <c r="W47" s="19">
        <v>34006.879999999997</v>
      </c>
      <c r="X47" s="19">
        <v>4337.4399999999996</v>
      </c>
      <c r="Y47" s="19">
        <v>13977.12</v>
      </c>
      <c r="Z47" s="19">
        <v>7554.49</v>
      </c>
      <c r="AA47" s="19">
        <v>32254.560000000001</v>
      </c>
      <c r="AB47" s="19">
        <v>19537.919999999998</v>
      </c>
      <c r="AC47" s="19">
        <v>3268.8310000000001</v>
      </c>
      <c r="AD47" s="263">
        <v>1.6778999624960125E-2</v>
      </c>
      <c r="AE47" s="263">
        <v>2.1013999530300496E-2</v>
      </c>
      <c r="AF47" s="263">
        <v>2.2370999499969183E-2</v>
      </c>
      <c r="AG47" s="263">
        <v>2.4637999449297787E-2</v>
      </c>
      <c r="AH47" s="263">
        <v>1.7619999606162309E-2</v>
      </c>
      <c r="AI47" s="263">
        <v>2.1019999530166388E-2</v>
      </c>
      <c r="AJ47" s="263">
        <v>2.424999945797026E-2</v>
      </c>
      <c r="AK47" s="263">
        <v>2.6469999408349393E-2</v>
      </c>
      <c r="AL47" s="263">
        <v>2.2329999500885607E-2</v>
      </c>
      <c r="AM47" s="263">
        <v>2.3661999471113086E-2</v>
      </c>
      <c r="AN47" s="263">
        <v>2.4411999454349277E-2</v>
      </c>
      <c r="AO47" s="263">
        <v>2.7858999377302823E-2</v>
      </c>
      <c r="AP47" s="263">
        <v>3.1279999300837517E-2</v>
      </c>
      <c r="AQ47" s="263">
        <v>2.2730299491938201E-2</v>
      </c>
      <c r="AR47" s="19">
        <v>172.45949999999999</v>
      </c>
      <c r="AS47" s="19">
        <v>6319</v>
      </c>
      <c r="AT47" s="19">
        <v>1931.7</v>
      </c>
    </row>
    <row r="48" spans="1:46" ht="18.75" customHeight="1">
      <c r="A48" s="86">
        <v>45191</v>
      </c>
      <c r="B48" s="19">
        <v>170.7518</v>
      </c>
      <c r="C48" s="19">
        <v>128.8117</v>
      </c>
      <c r="D48" s="19">
        <v>125.25</v>
      </c>
      <c r="E48" s="19">
        <v>17.28</v>
      </c>
      <c r="F48" s="20">
        <v>5.4373998784646396E-2</v>
      </c>
      <c r="G48" s="20">
        <v>5.135599885210395E-2</v>
      </c>
      <c r="H48" s="20">
        <v>4.8412998917885128E-2</v>
      </c>
      <c r="I48" s="20">
        <v>4.5996998971886936E-2</v>
      </c>
      <c r="J48" s="20">
        <v>4.4741998999938366E-2</v>
      </c>
      <c r="K48" s="20">
        <v>4.5598998980782922E-2</v>
      </c>
      <c r="L48" s="20">
        <v>4.5557998981699342E-2</v>
      </c>
      <c r="M48" s="20">
        <v>2.3839999467134474E-2</v>
      </c>
      <c r="N48" s="19">
        <v>2020</v>
      </c>
      <c r="O48" s="19">
        <v>1210.75</v>
      </c>
      <c r="P48" s="19">
        <v>9078.7999999999993</v>
      </c>
      <c r="Q48" s="19">
        <v>105.57599999999999</v>
      </c>
      <c r="R48" s="19">
        <v>7.3019999999999996</v>
      </c>
      <c r="S48" s="19">
        <v>7.3010000000000002</v>
      </c>
      <c r="T48" s="263">
        <v>2.7199999392032624E-2</v>
      </c>
      <c r="U48" s="263">
        <v>2.574999942444265E-2</v>
      </c>
      <c r="V48" s="263">
        <v>2.4799999445676804E-2</v>
      </c>
      <c r="W48" s="19">
        <v>33963.839999999997</v>
      </c>
      <c r="X48" s="19">
        <v>4320.0600000000004</v>
      </c>
      <c r="Y48" s="19">
        <v>13892.07</v>
      </c>
      <c r="Z48" s="19">
        <v>7564.37</v>
      </c>
      <c r="AA48" s="19">
        <v>32192.75</v>
      </c>
      <c r="AB48" s="19">
        <v>19539.46</v>
      </c>
      <c r="AC48" s="19">
        <v>3288.0839999999998</v>
      </c>
      <c r="AD48" s="263">
        <v>1.7014999619685115E-2</v>
      </c>
      <c r="AE48" s="263">
        <v>2.0945999531820414E-2</v>
      </c>
      <c r="AF48" s="263">
        <v>2.2369999499991536E-2</v>
      </c>
      <c r="AG48" s="263">
        <v>2.4677999448403716E-2</v>
      </c>
      <c r="AH48" s="263">
        <v>1.7479999609291554E-2</v>
      </c>
      <c r="AI48" s="263">
        <v>2.0929999532178042E-2</v>
      </c>
      <c r="AJ48" s="263">
        <v>2.4269999457523228E-2</v>
      </c>
      <c r="AK48" s="263">
        <v>2.6579999405890703E-2</v>
      </c>
      <c r="AL48" s="263">
        <v>2.2075999506562947E-2</v>
      </c>
      <c r="AM48" s="263">
        <v>2.3661999471113086E-2</v>
      </c>
      <c r="AN48" s="263">
        <v>2.4494999452494084E-2</v>
      </c>
      <c r="AO48" s="263">
        <v>2.7858999377302823E-2</v>
      </c>
      <c r="AP48" s="263">
        <v>3.1279999300837517E-2</v>
      </c>
      <c r="AQ48" s="263">
        <v>2.2539399496205152E-2</v>
      </c>
      <c r="AR48" s="19">
        <v>172.61150000000001</v>
      </c>
      <c r="AS48" s="19">
        <v>6289</v>
      </c>
      <c r="AT48" s="19">
        <v>1942.45</v>
      </c>
    </row>
    <row r="49" spans="1:46" ht="18.75" customHeight="1">
      <c r="A49" s="86">
        <v>45190</v>
      </c>
      <c r="B49" s="19">
        <v>170.7518</v>
      </c>
      <c r="C49" s="19">
        <v>128.8117</v>
      </c>
      <c r="D49" s="19">
        <v>125.25</v>
      </c>
      <c r="E49" s="19">
        <v>17.54</v>
      </c>
      <c r="F49" s="20">
        <v>5.4580998780019582E-2</v>
      </c>
      <c r="G49" s="20">
        <v>5.1437998850271102E-2</v>
      </c>
      <c r="H49" s="20">
        <v>4.8551998914778231E-2</v>
      </c>
      <c r="I49" s="20">
        <v>4.6209998967126013E-2</v>
      </c>
      <c r="J49" s="20">
        <v>4.4941998995468024E-2</v>
      </c>
      <c r="K49" s="20">
        <v>4.5809998976066711E-2</v>
      </c>
      <c r="L49" s="20">
        <v>4.5729998977854854E-2</v>
      </c>
      <c r="M49" s="20">
        <v>2.3709999470040204E-2</v>
      </c>
      <c r="N49" s="19">
        <v>2020</v>
      </c>
      <c r="O49" s="21">
        <v>1210.75</v>
      </c>
      <c r="P49" s="19">
        <v>9078.7999999999993</v>
      </c>
      <c r="Q49" s="18">
        <v>105.363</v>
      </c>
      <c r="R49" s="19">
        <v>7.3064</v>
      </c>
      <c r="S49" s="19">
        <v>7.3140999999999998</v>
      </c>
      <c r="T49" s="263">
        <v>2.7049999395385386E-2</v>
      </c>
      <c r="U49" s="264">
        <v>2.5349999433383348E-2</v>
      </c>
      <c r="V49" s="264">
        <v>2.4299999456852676E-2</v>
      </c>
      <c r="W49" s="19">
        <v>34070.42</v>
      </c>
      <c r="X49" s="19">
        <v>4330</v>
      </c>
      <c r="Y49" s="19">
        <v>13959.71</v>
      </c>
      <c r="Z49" s="19">
        <v>7529.16</v>
      </c>
      <c r="AA49" s="19">
        <v>32159.279999999999</v>
      </c>
      <c r="AB49" s="19">
        <v>19420.87</v>
      </c>
      <c r="AC49" s="19">
        <v>3280.4630000000002</v>
      </c>
      <c r="AD49" s="263">
        <v>1.2005999731644987E-2</v>
      </c>
      <c r="AE49" s="263">
        <v>2.1032999529875814E-2</v>
      </c>
      <c r="AF49" s="263">
        <v>2.2392999499477446E-2</v>
      </c>
      <c r="AG49" s="263">
        <v>2.4725999447330831E-2</v>
      </c>
      <c r="AH49" s="263">
        <v>1.7419999610632658E-2</v>
      </c>
      <c r="AI49" s="263">
        <v>2.0959999531507494E-2</v>
      </c>
      <c r="AJ49" s="263">
        <v>2.4299999456852676E-2</v>
      </c>
      <c r="AK49" s="263">
        <v>2.6569999406114223E-2</v>
      </c>
      <c r="AL49" s="263">
        <v>2.2212999503500759E-2</v>
      </c>
      <c r="AM49" s="263">
        <v>2.3661999471113086E-2</v>
      </c>
      <c r="AN49" s="263">
        <v>2.4548999451287089E-2</v>
      </c>
      <c r="AO49" s="263">
        <v>2.7858999377302823E-2</v>
      </c>
      <c r="AP49" s="263">
        <v>3.1279999300837517E-2</v>
      </c>
      <c r="AQ49" s="263">
        <v>2.320909948123619E-2</v>
      </c>
      <c r="AR49" s="19">
        <v>171.84829999999999</v>
      </c>
      <c r="AS49" s="19">
        <v>6263</v>
      </c>
      <c r="AT49" s="19">
        <v>1935.65</v>
      </c>
    </row>
    <row r="50" spans="1:46" ht="18.75" customHeight="1">
      <c r="A50" s="86">
        <v>45189</v>
      </c>
      <c r="B50" s="19">
        <v>171.2029</v>
      </c>
      <c r="C50" s="19">
        <v>129.14760000000001</v>
      </c>
      <c r="D50" s="19">
        <v>115.1</v>
      </c>
      <c r="E50" s="19">
        <v>15.14</v>
      </c>
      <c r="F50" s="20">
        <v>5.4588998779840768E-2</v>
      </c>
      <c r="G50" s="20">
        <v>5.1757998843118547E-2</v>
      </c>
      <c r="H50" s="20">
        <v>4.8607998913526539E-2</v>
      </c>
      <c r="I50" s="20">
        <v>4.5831998975574967E-2</v>
      </c>
      <c r="J50" s="20">
        <v>4.4069999014958741E-2</v>
      </c>
      <c r="K50" s="20">
        <v>4.5216998989321293E-2</v>
      </c>
      <c r="L50" s="20">
        <v>4.4447999006509781E-2</v>
      </c>
      <c r="M50" s="20">
        <v>2.3819999467581513E-2</v>
      </c>
      <c r="N50" s="19">
        <v>2020</v>
      </c>
      <c r="O50" s="21">
        <v>1210.75</v>
      </c>
      <c r="P50" s="19">
        <v>9078.7999999999993</v>
      </c>
      <c r="Q50" s="18">
        <v>105.328</v>
      </c>
      <c r="R50" s="19">
        <v>7.2862999999999998</v>
      </c>
      <c r="S50" s="19">
        <v>7.3074000000000003</v>
      </c>
      <c r="T50" s="263">
        <v>2.6699999403208493E-2</v>
      </c>
      <c r="U50" s="264">
        <v>2.5049999440088868E-2</v>
      </c>
      <c r="V50" s="264">
        <v>2.3999999463558196E-2</v>
      </c>
      <c r="W50" s="19">
        <v>34440.879999999997</v>
      </c>
      <c r="X50" s="19">
        <v>4402.2</v>
      </c>
      <c r="Y50" s="19">
        <v>13973.45</v>
      </c>
      <c r="Z50" s="19">
        <v>7561.63</v>
      </c>
      <c r="AA50" s="19">
        <v>32707.69</v>
      </c>
      <c r="AB50" s="19">
        <v>19517.38</v>
      </c>
      <c r="AC50" s="19">
        <v>3261.69</v>
      </c>
      <c r="AD50" s="263">
        <v>1.4286999680660667E-2</v>
      </c>
      <c r="AE50" s="263">
        <v>2.1285999524220826E-2</v>
      </c>
      <c r="AF50" s="263">
        <v>2.264299949388951E-2</v>
      </c>
      <c r="AG50" s="263">
        <v>2.4999999441206455E-2</v>
      </c>
      <c r="AH50" s="263">
        <v>1.7729999603703618E-2</v>
      </c>
      <c r="AI50" s="263">
        <v>2.1129999527707697E-2</v>
      </c>
      <c r="AJ50" s="263">
        <v>2.4459999453276399E-2</v>
      </c>
      <c r="AK50" s="263">
        <v>2.6589999405667183E-2</v>
      </c>
      <c r="AL50" s="263">
        <v>2.2290999501757322E-2</v>
      </c>
      <c r="AM50" s="263">
        <v>2.3816999467648564E-2</v>
      </c>
      <c r="AN50" s="263">
        <v>2.4399999454617499E-2</v>
      </c>
      <c r="AO50" s="263">
        <v>2.7858999377302823E-2</v>
      </c>
      <c r="AP50" s="263">
        <v>3.1279999300837517E-2</v>
      </c>
      <c r="AQ50" s="263">
        <v>2.2104499505925922E-2</v>
      </c>
      <c r="AR50" s="19">
        <v>172.42330000000001</v>
      </c>
      <c r="AS50" s="19">
        <v>6273</v>
      </c>
      <c r="AT50" s="19">
        <v>1944.2</v>
      </c>
    </row>
    <row r="51" spans="1:46" ht="18.75" customHeight="1">
      <c r="A51" s="86">
        <v>45188</v>
      </c>
      <c r="B51" s="19">
        <v>171.29320000000001</v>
      </c>
      <c r="C51" s="19">
        <v>129.2637</v>
      </c>
      <c r="D51" s="19">
        <v>115.1</v>
      </c>
      <c r="E51" s="19">
        <v>14.11</v>
      </c>
      <c r="F51" s="20">
        <v>5.4335998785495762E-2</v>
      </c>
      <c r="G51" s="20">
        <v>5.0900998862273984E-2</v>
      </c>
      <c r="H51" s="20">
        <v>4.7779998932033774E-2</v>
      </c>
      <c r="I51" s="20">
        <v>4.5114998991601166E-2</v>
      </c>
      <c r="J51" s="20">
        <v>4.3585999025776985E-2</v>
      </c>
      <c r="K51" s="20">
        <v>4.4573999003693458E-2</v>
      </c>
      <c r="L51" s="20">
        <v>4.4240999011136595E-2</v>
      </c>
      <c r="M51" s="20">
        <v>2.3849999466910955E-2</v>
      </c>
      <c r="N51" s="19">
        <v>2020</v>
      </c>
      <c r="O51" s="21">
        <v>1210.75</v>
      </c>
      <c r="P51" s="19">
        <v>9078.7999999999993</v>
      </c>
      <c r="Q51" s="18">
        <v>105.133</v>
      </c>
      <c r="R51" s="19">
        <v>7.2972999999999999</v>
      </c>
      <c r="S51" s="19">
        <v>7.3036000000000003</v>
      </c>
      <c r="T51" s="263">
        <v>2.729999938979745E-2</v>
      </c>
      <c r="U51" s="264">
        <v>2.5399999432265757E-2</v>
      </c>
      <c r="V51" s="264">
        <v>2.4199999459087847E-2</v>
      </c>
      <c r="W51" s="19">
        <v>34517.730000000003</v>
      </c>
      <c r="X51" s="19">
        <v>4443.95</v>
      </c>
      <c r="Y51" s="19">
        <v>14283.91</v>
      </c>
      <c r="Z51" s="19">
        <v>7666.27</v>
      </c>
      <c r="AA51" s="19">
        <v>33476.58</v>
      </c>
      <c r="AB51" s="19">
        <v>20011.12</v>
      </c>
      <c r="AC51" s="19">
        <v>3290.9490000000001</v>
      </c>
      <c r="AD51" s="263">
        <v>1.6526999630592763E-2</v>
      </c>
      <c r="AE51" s="263">
        <v>2.1340999522991479E-2</v>
      </c>
      <c r="AF51" s="263">
        <v>2.2729999491944909E-2</v>
      </c>
      <c r="AG51" s="263">
        <v>2.5032999440468846E-2</v>
      </c>
      <c r="AH51" s="263">
        <v>1.8059999596327543E-2</v>
      </c>
      <c r="AI51" s="263">
        <v>2.1289999524131416E-2</v>
      </c>
      <c r="AJ51" s="263">
        <v>2.454999945126474E-2</v>
      </c>
      <c r="AK51" s="263">
        <v>2.6679999403655532E-2</v>
      </c>
      <c r="AL51" s="263">
        <v>2.2566999495588241E-2</v>
      </c>
      <c r="AM51" s="263">
        <v>2.3814999467693269E-2</v>
      </c>
      <c r="AN51" s="263">
        <v>2.473899944704026E-2</v>
      </c>
      <c r="AO51" s="263">
        <v>2.7858999377302823E-2</v>
      </c>
      <c r="AP51" s="263">
        <v>3.1279999300837517E-2</v>
      </c>
      <c r="AQ51" s="263">
        <v>2.1413599521368745E-2</v>
      </c>
      <c r="AR51" s="19">
        <v>172.89410000000001</v>
      </c>
      <c r="AS51" s="19">
        <v>6331</v>
      </c>
      <c r="AT51" s="19">
        <v>1947.2</v>
      </c>
    </row>
    <row r="52" spans="1:46" ht="18.75" customHeight="1">
      <c r="A52" s="86">
        <v>45187</v>
      </c>
      <c r="B52" s="19">
        <v>171.5771</v>
      </c>
      <c r="C52" s="19">
        <v>129.24760000000001</v>
      </c>
      <c r="D52" s="19">
        <v>115.1</v>
      </c>
      <c r="E52" s="19">
        <v>14</v>
      </c>
      <c r="F52" s="20">
        <v>5.4547998780757188E-2</v>
      </c>
      <c r="G52" s="20">
        <v>5.0537998870387672E-2</v>
      </c>
      <c r="H52" s="20">
        <v>4.7267998943477871E-2</v>
      </c>
      <c r="I52" s="20">
        <v>4.4490999005548655E-2</v>
      </c>
      <c r="J52" s="20">
        <v>4.3025999038293961E-2</v>
      </c>
      <c r="K52" s="20">
        <v>4.3985999016836287E-2</v>
      </c>
      <c r="L52" s="20">
        <v>4.3839999020099642E-2</v>
      </c>
      <c r="M52" s="20">
        <v>2.3549999473616481E-2</v>
      </c>
      <c r="N52" s="19">
        <v>2020</v>
      </c>
      <c r="O52" s="21">
        <v>1210.75</v>
      </c>
      <c r="P52" s="19">
        <v>9078.7999999999993</v>
      </c>
      <c r="Q52" s="18">
        <v>105.202</v>
      </c>
      <c r="R52" s="19">
        <v>7.2911999999999999</v>
      </c>
      <c r="S52" s="19">
        <v>7.2910000000000004</v>
      </c>
      <c r="T52" s="263">
        <v>2.729999938979745E-2</v>
      </c>
      <c r="U52" s="264">
        <v>2.5649999426677821E-2</v>
      </c>
      <c r="V52" s="264">
        <v>2.4449999453499911E-2</v>
      </c>
      <c r="W52" s="19">
        <v>34624.300000000003</v>
      </c>
      <c r="X52" s="19">
        <v>4453.53</v>
      </c>
      <c r="Y52" s="19">
        <v>14346.02</v>
      </c>
      <c r="Z52" s="19">
        <v>7699.41</v>
      </c>
      <c r="AA52" s="19">
        <v>33172.22</v>
      </c>
      <c r="AB52" s="19">
        <v>20078.939999999999</v>
      </c>
      <c r="AC52" s="19">
        <v>3291.04</v>
      </c>
      <c r="AD52" s="263">
        <v>1.5749999647960065E-2</v>
      </c>
      <c r="AE52" s="263">
        <v>2.1568999517895281E-2</v>
      </c>
      <c r="AF52" s="263">
        <v>2.2682999492995442E-2</v>
      </c>
      <c r="AG52" s="263">
        <v>2.5239999435842039E-2</v>
      </c>
      <c r="AH52" s="263">
        <v>1.8259999591857194E-2</v>
      </c>
      <c r="AI52" s="263">
        <v>2.1329999523237348E-2</v>
      </c>
      <c r="AJ52" s="263">
        <v>2.4569999450817701E-2</v>
      </c>
      <c r="AK52" s="263">
        <v>2.6619999404996632E-2</v>
      </c>
      <c r="AL52" s="263">
        <v>2.2491999497264624E-2</v>
      </c>
      <c r="AM52" s="263">
        <v>2.381599946767092E-2</v>
      </c>
      <c r="AN52" s="263">
        <v>2.4559999451041221E-2</v>
      </c>
      <c r="AO52" s="263">
        <v>2.7858999377302823E-2</v>
      </c>
      <c r="AP52" s="263">
        <v>3.1279999300837517E-2</v>
      </c>
      <c r="AQ52" s="263">
        <v>2.1843899511750788E-2</v>
      </c>
      <c r="AR52" s="19">
        <v>173.2808</v>
      </c>
      <c r="AS52" s="19">
        <v>6377</v>
      </c>
      <c r="AT52" s="19">
        <v>1970.65</v>
      </c>
    </row>
    <row r="53" spans="1:46" ht="18.75" customHeight="1">
      <c r="A53" s="86">
        <v>45184</v>
      </c>
      <c r="B53" s="19">
        <v>171.44669999999999</v>
      </c>
      <c r="C53" s="19">
        <v>129.24619999999999</v>
      </c>
      <c r="D53" s="19">
        <v>115.1</v>
      </c>
      <c r="E53" s="19">
        <v>13.79</v>
      </c>
      <c r="F53" s="20">
        <v>5.4529998781159522E-2</v>
      </c>
      <c r="G53" s="20">
        <v>5.0324998875148595E-2</v>
      </c>
      <c r="H53" s="20">
        <v>4.721099894475192E-2</v>
      </c>
      <c r="I53" s="20">
        <v>4.4632999002374711E-2</v>
      </c>
      <c r="J53" s="20">
        <v>4.3323999031633136E-2</v>
      </c>
      <c r="K53" s="20">
        <v>4.419799901209772E-2</v>
      </c>
      <c r="L53" s="20">
        <v>4.4171999012678861E-2</v>
      </c>
      <c r="M53" s="20">
        <v>2.327999947965145E-2</v>
      </c>
      <c r="N53" s="19">
        <v>2020</v>
      </c>
      <c r="O53" s="19">
        <v>1210.75</v>
      </c>
      <c r="P53" s="19">
        <v>9078.7999999999993</v>
      </c>
      <c r="Q53" s="19">
        <v>105.322</v>
      </c>
      <c r="R53" s="19">
        <v>7.2758000000000003</v>
      </c>
      <c r="S53" s="19">
        <v>7.2807000000000004</v>
      </c>
      <c r="T53" s="263">
        <v>2.6899999398738144E-2</v>
      </c>
      <c r="U53" s="263">
        <v>2.5399999432265757E-2</v>
      </c>
      <c r="V53" s="263">
        <v>2.4349999455735089E-2</v>
      </c>
      <c r="W53" s="19">
        <v>34618.239999999998</v>
      </c>
      <c r="X53" s="19">
        <v>4450.32</v>
      </c>
      <c r="Y53" s="19">
        <v>14316.66</v>
      </c>
      <c r="Z53" s="19">
        <v>7694.27</v>
      </c>
      <c r="AA53" s="19">
        <v>32759.23</v>
      </c>
      <c r="AB53" s="19">
        <v>19916.560000000001</v>
      </c>
      <c r="AC53" s="19">
        <v>3275.9259999999999</v>
      </c>
      <c r="AD53" s="263">
        <v>1.3500999698229136E-2</v>
      </c>
      <c r="AE53" s="263">
        <v>2.1344999522902072E-2</v>
      </c>
      <c r="AF53" s="263">
        <v>2.2682999492995442E-2</v>
      </c>
      <c r="AG53" s="263">
        <v>2.4966999441944065E-2</v>
      </c>
      <c r="AH53" s="263">
        <v>1.7739999603480102E-2</v>
      </c>
      <c r="AI53" s="263">
        <v>2.1329999523237348E-2</v>
      </c>
      <c r="AJ53" s="263">
        <v>2.4449999453499911E-2</v>
      </c>
      <c r="AK53" s="263">
        <v>2.6629999404773116E-2</v>
      </c>
      <c r="AL53" s="263">
        <v>2.2485999497398736E-2</v>
      </c>
      <c r="AM53" s="263">
        <v>2.381599946767092E-2</v>
      </c>
      <c r="AN53" s="263">
        <v>2.5043999440222977E-2</v>
      </c>
      <c r="AO53" s="263">
        <v>2.7858999377302823E-2</v>
      </c>
      <c r="AP53" s="263">
        <v>3.1279999300837517E-2</v>
      </c>
      <c r="AQ53" s="263">
        <v>2.235909950023517E-2</v>
      </c>
      <c r="AR53" s="19">
        <v>173.09739999999999</v>
      </c>
      <c r="AS53" s="19">
        <v>6402</v>
      </c>
      <c r="AT53" s="19">
        <v>1954.25</v>
      </c>
    </row>
    <row r="54" spans="1:46" ht="18.75" customHeight="1">
      <c r="A54" s="86">
        <v>45183</v>
      </c>
      <c r="B54" s="19">
        <v>171.61369999999999</v>
      </c>
      <c r="C54" s="19">
        <v>129.34639999999999</v>
      </c>
      <c r="D54" s="19">
        <v>116.95699999999999</v>
      </c>
      <c r="E54" s="19">
        <v>12.82</v>
      </c>
      <c r="F54" s="20">
        <v>5.4606998779438434E-2</v>
      </c>
      <c r="G54" s="20">
        <v>5.0113998879864813E-2</v>
      </c>
      <c r="H54" s="20">
        <v>4.6870998952351514E-2</v>
      </c>
      <c r="I54" s="20">
        <v>4.4188999012298877E-2</v>
      </c>
      <c r="J54" s="20">
        <v>4.2862999041937293E-2</v>
      </c>
      <c r="K54" s="20">
        <v>4.3717999022826554E-2</v>
      </c>
      <c r="L54" s="20">
        <v>4.3810999020747837E-2</v>
      </c>
      <c r="M54" s="20">
        <v>2.3149999482557176E-2</v>
      </c>
      <c r="N54" s="19">
        <v>2020</v>
      </c>
      <c r="O54" s="21">
        <v>1210.75</v>
      </c>
      <c r="P54" s="19">
        <v>9078.7999999999993</v>
      </c>
      <c r="Q54" s="18">
        <v>105.405</v>
      </c>
      <c r="R54" s="19">
        <v>7.2789000000000001</v>
      </c>
      <c r="S54" s="19">
        <v>7.2901999999999996</v>
      </c>
      <c r="T54" s="263">
        <v>2.6999999396502973E-2</v>
      </c>
      <c r="U54" s="264">
        <v>2.5649999426677821E-2</v>
      </c>
      <c r="V54" s="264">
        <v>2.454999945126474E-2</v>
      </c>
      <c r="W54" s="19">
        <v>34907.11</v>
      </c>
      <c r="X54" s="19">
        <v>4505.1000000000004</v>
      </c>
      <c r="Y54" s="19">
        <v>14050.11</v>
      </c>
      <c r="Z54" s="19">
        <v>7692.76</v>
      </c>
      <c r="AA54" s="19">
        <v>32891.160000000003</v>
      </c>
      <c r="AB54" s="19">
        <v>19639.11</v>
      </c>
      <c r="AC54" s="19">
        <v>3216.6709999999998</v>
      </c>
      <c r="AD54" s="263">
        <v>1.2025999731197952E-2</v>
      </c>
      <c r="AE54" s="263">
        <v>2.1224999525584282E-2</v>
      </c>
      <c r="AF54" s="263">
        <v>2.2537999496236444E-2</v>
      </c>
      <c r="AG54" s="263">
        <v>2.477999944612384E-2</v>
      </c>
      <c r="AH54" s="263">
        <v>1.7739999603480102E-2</v>
      </c>
      <c r="AI54" s="263">
        <v>2.1199999526143074E-2</v>
      </c>
      <c r="AJ54" s="263">
        <v>2.4229999458417296E-2</v>
      </c>
      <c r="AK54" s="263">
        <v>2.6489999407902361E-2</v>
      </c>
      <c r="AL54" s="263">
        <v>2.2538999496214091E-2</v>
      </c>
      <c r="AM54" s="263">
        <v>2.3813999467715622E-2</v>
      </c>
      <c r="AN54" s="263">
        <v>2.4867999444156887E-2</v>
      </c>
      <c r="AO54" s="263">
        <v>2.7858999377302823E-2</v>
      </c>
      <c r="AP54" s="263">
        <v>3.1279999300837517E-2</v>
      </c>
      <c r="AQ54" s="263">
        <v>2.2363599500134588E-2</v>
      </c>
      <c r="AR54" s="19">
        <v>172.52760000000001</v>
      </c>
      <c r="AS54" s="19">
        <v>6368</v>
      </c>
      <c r="AT54" s="19">
        <v>1945.35</v>
      </c>
    </row>
    <row r="55" spans="1:46" ht="18.75" customHeight="1">
      <c r="A55" s="86">
        <v>45182</v>
      </c>
      <c r="B55" s="19">
        <v>171.7834</v>
      </c>
      <c r="C55" s="19">
        <v>129.124</v>
      </c>
      <c r="D55" s="19">
        <v>116.95699999999999</v>
      </c>
      <c r="E55" s="19">
        <v>13.48</v>
      </c>
      <c r="F55" s="20">
        <v>5.4483998782187702E-2</v>
      </c>
      <c r="G55" s="20">
        <v>4.9691998889297248E-2</v>
      </c>
      <c r="H55" s="20">
        <v>4.6446998961828655E-2</v>
      </c>
      <c r="I55" s="20">
        <v>4.3834999020211395E-2</v>
      </c>
      <c r="J55" s="20">
        <v>4.2484999050386246E-2</v>
      </c>
      <c r="K55" s="20">
        <v>4.3346999031119049E-2</v>
      </c>
      <c r="L55" s="20">
        <v>4.3433999029174448E-2</v>
      </c>
      <c r="M55" s="20">
        <v>2.3129999483004215E-2</v>
      </c>
      <c r="N55" s="19">
        <v>2020</v>
      </c>
      <c r="O55" s="21">
        <v>1210.75</v>
      </c>
      <c r="P55" s="19">
        <v>9078.7999999999993</v>
      </c>
      <c r="Q55" s="18">
        <v>104.76600000000001</v>
      </c>
      <c r="R55" s="19">
        <v>7.2717000000000001</v>
      </c>
      <c r="S55" s="19">
        <v>7.2718999999999996</v>
      </c>
      <c r="T55" s="263">
        <v>2.7699999380856752E-2</v>
      </c>
      <c r="U55" s="264">
        <v>2.6199999414384365E-2</v>
      </c>
      <c r="V55" s="264">
        <v>2.5099999438971277E-2</v>
      </c>
      <c r="W55" s="19">
        <v>34575.53</v>
      </c>
      <c r="X55" s="19">
        <v>4467.4399999999996</v>
      </c>
      <c r="Y55" s="19">
        <v>14127.28</v>
      </c>
      <c r="Z55" s="19">
        <v>7676.89</v>
      </c>
      <c r="AA55" s="19">
        <v>32668.34</v>
      </c>
      <c r="AB55" s="19">
        <v>19365.14</v>
      </c>
      <c r="AC55" s="19">
        <v>3223.0279999999998</v>
      </c>
      <c r="AD55" s="263">
        <v>2.1017999530211089E-2</v>
      </c>
      <c r="AE55" s="263">
        <v>2.1473999520018699E-2</v>
      </c>
      <c r="AF55" s="263">
        <v>2.2710999492369592E-2</v>
      </c>
      <c r="AG55" s="263">
        <v>2.5027999440580609E-2</v>
      </c>
      <c r="AH55" s="263">
        <v>1.7739999603480102E-2</v>
      </c>
      <c r="AI55" s="263">
        <v>2.1339999523013829E-2</v>
      </c>
      <c r="AJ55" s="263">
        <v>2.4349999455735089E-2</v>
      </c>
      <c r="AK55" s="263">
        <v>2.6469999408349393E-2</v>
      </c>
      <c r="AL55" s="263">
        <v>2.2589999495074151E-2</v>
      </c>
      <c r="AM55" s="263">
        <v>2.3810999467782677E-2</v>
      </c>
      <c r="AN55" s="263">
        <v>2.5003999441117048E-2</v>
      </c>
      <c r="AO55" s="263">
        <v>2.7858999377302823E-2</v>
      </c>
      <c r="AP55" s="263">
        <v>3.1279999300837517E-2</v>
      </c>
      <c r="AQ55" s="263">
        <v>2.4277299457360058E-2</v>
      </c>
      <c r="AR55" s="19">
        <v>172.87870000000001</v>
      </c>
      <c r="AS55" s="19">
        <v>6396</v>
      </c>
      <c r="AT55" s="19">
        <v>1966.3</v>
      </c>
    </row>
    <row r="56" spans="1:46" ht="18.75" customHeight="1">
      <c r="A56" s="86">
        <v>45181</v>
      </c>
      <c r="B56" s="19">
        <v>171.6618</v>
      </c>
      <c r="C56" s="19">
        <v>129.0719</v>
      </c>
      <c r="D56" s="19">
        <v>118.7</v>
      </c>
      <c r="E56" s="19">
        <v>14.23</v>
      </c>
      <c r="F56" s="20">
        <v>5.4230998787842689E-2</v>
      </c>
      <c r="G56" s="20">
        <v>5.0199998877942555E-2</v>
      </c>
      <c r="H56" s="20">
        <v>4.6983998949825766E-2</v>
      </c>
      <c r="I56" s="20">
        <v>4.42949990099296E-2</v>
      </c>
      <c r="J56" s="20">
        <v>4.2800999043323101E-2</v>
      </c>
      <c r="K56" s="20">
        <v>4.3716999022848903E-2</v>
      </c>
      <c r="L56" s="20">
        <v>4.3510999027453361E-2</v>
      </c>
      <c r="M56" s="20">
        <v>2.339999947696924E-2</v>
      </c>
      <c r="N56" s="19">
        <v>2020</v>
      </c>
      <c r="O56" s="21">
        <v>1210.75</v>
      </c>
      <c r="P56" s="19">
        <v>9078.7999999999993</v>
      </c>
      <c r="Q56" s="18">
        <v>104.711</v>
      </c>
      <c r="R56" s="19">
        <v>7.2923</v>
      </c>
      <c r="S56" s="19">
        <v>7.3014000000000001</v>
      </c>
      <c r="T56" s="263">
        <v>2.63499994110316E-2</v>
      </c>
      <c r="U56" s="264">
        <v>2.4999999441206455E-2</v>
      </c>
      <c r="V56" s="264">
        <v>2.4199999459087847E-2</v>
      </c>
      <c r="W56" s="19">
        <v>34645.99</v>
      </c>
      <c r="X56" s="19">
        <v>4461.8999999999996</v>
      </c>
      <c r="Y56" s="19">
        <v>14144.56</v>
      </c>
      <c r="Z56" s="19">
        <v>7691.8</v>
      </c>
      <c r="AA56" s="19">
        <v>32682.51</v>
      </c>
      <c r="AB56" s="19">
        <v>19434.400000000001</v>
      </c>
      <c r="AC56" s="19">
        <v>3231.5210000000002</v>
      </c>
      <c r="AD56" s="263">
        <v>2.0578999540023506E-2</v>
      </c>
      <c r="AE56" s="263">
        <v>2.1491999519616365E-2</v>
      </c>
      <c r="AF56" s="263">
        <v>2.2693999492749573E-2</v>
      </c>
      <c r="AG56" s="263">
        <v>2.4897999443486332E-2</v>
      </c>
      <c r="AH56" s="263">
        <v>1.7509999608620999E-2</v>
      </c>
      <c r="AI56" s="263">
        <v>2.1499999519437551E-2</v>
      </c>
      <c r="AJ56" s="263">
        <v>2.4719999447464943E-2</v>
      </c>
      <c r="AK56" s="263">
        <v>2.6739999402314425E-2</v>
      </c>
      <c r="AL56" s="263">
        <v>2.2595999494940042E-2</v>
      </c>
      <c r="AM56" s="263">
        <v>2.3809999467805026E-2</v>
      </c>
      <c r="AN56" s="263">
        <v>2.5003999441117048E-2</v>
      </c>
      <c r="AO56" s="263">
        <v>2.7858999377302823E-2</v>
      </c>
      <c r="AP56" s="263">
        <v>3.1279999300837517E-2</v>
      </c>
      <c r="AQ56" s="263">
        <v>2.4277299457360058E-2</v>
      </c>
      <c r="AR56" s="19">
        <v>172.76070000000001</v>
      </c>
      <c r="AS56" s="19">
        <v>6377</v>
      </c>
      <c r="AT56" s="19">
        <v>1958.7</v>
      </c>
    </row>
    <row r="57" spans="1:46" ht="18.75" customHeight="1">
      <c r="A57" s="86">
        <v>45180</v>
      </c>
      <c r="B57" s="19">
        <v>171.57149999999999</v>
      </c>
      <c r="C57" s="19">
        <v>128.90379999999999</v>
      </c>
      <c r="D57" s="19">
        <v>121.55</v>
      </c>
      <c r="E57" s="19">
        <v>13.8</v>
      </c>
      <c r="F57" s="20">
        <v>5.4469998782500625E-2</v>
      </c>
      <c r="G57" s="20">
        <v>4.9904998884536325E-2</v>
      </c>
      <c r="H57" s="20">
        <v>4.7062998948059973E-2</v>
      </c>
      <c r="I57" s="20">
        <v>4.4117999013885863E-2</v>
      </c>
      <c r="J57" s="20">
        <v>4.2879999041557315E-2</v>
      </c>
      <c r="K57" s="20">
        <v>4.3715999022871252E-2</v>
      </c>
      <c r="L57" s="20">
        <v>4.3722999022714794E-2</v>
      </c>
      <c r="M57" s="20">
        <v>2.357999947294593E-2</v>
      </c>
      <c r="N57" s="19">
        <v>2020</v>
      </c>
      <c r="O57" s="21">
        <v>1210.75</v>
      </c>
      <c r="P57" s="19">
        <v>9078.7999999999993</v>
      </c>
      <c r="Q57" s="18">
        <v>104.569</v>
      </c>
      <c r="R57" s="19">
        <v>7.2891000000000004</v>
      </c>
      <c r="S57" s="19">
        <v>7.3023999999999996</v>
      </c>
      <c r="T57" s="263">
        <v>2.5799999423325063E-2</v>
      </c>
      <c r="U57" s="264">
        <v>2.4649999449029562E-2</v>
      </c>
      <c r="V57" s="264">
        <v>2.3799999468028545E-2</v>
      </c>
      <c r="W57" s="19">
        <v>34663.72</v>
      </c>
      <c r="X57" s="19">
        <v>4487.46</v>
      </c>
      <c r="Y57" s="19">
        <v>14058.87</v>
      </c>
      <c r="Z57" s="19">
        <v>7678.59</v>
      </c>
      <c r="AA57" s="19">
        <v>32700.94</v>
      </c>
      <c r="AB57" s="19">
        <v>18668.150000000001</v>
      </c>
      <c r="AC57" s="19">
        <v>3164.1610000000001</v>
      </c>
      <c r="AD57" s="263">
        <v>1.296899971012026E-2</v>
      </c>
      <c r="AE57" s="263">
        <v>2.1035999529808763E-2</v>
      </c>
      <c r="AF57" s="263">
        <v>2.229699950162321E-2</v>
      </c>
      <c r="AG57" s="263">
        <v>2.4376999455131589E-2</v>
      </c>
      <c r="AH57" s="263">
        <v>1.758999960683286E-2</v>
      </c>
      <c r="AI57" s="263">
        <v>2.094999953173101E-2</v>
      </c>
      <c r="AJ57" s="263">
        <v>2.4089999461546538E-2</v>
      </c>
      <c r="AK57" s="263">
        <v>2.6249999413266778E-2</v>
      </c>
      <c r="AL57" s="263">
        <v>2.2590999495051802E-2</v>
      </c>
      <c r="AM57" s="263">
        <v>2.3809999467805026E-2</v>
      </c>
      <c r="AN57" s="263">
        <v>2.499699944127351E-2</v>
      </c>
      <c r="AO57" s="263">
        <v>2.7858999377302823E-2</v>
      </c>
      <c r="AP57" s="263">
        <v>3.1279999300837517E-2</v>
      </c>
      <c r="AQ57" s="263">
        <v>2.4268199457563464E-2</v>
      </c>
      <c r="AR57" s="19">
        <v>172.47810000000001</v>
      </c>
      <c r="AS57" s="19">
        <v>6435</v>
      </c>
      <c r="AT57" s="19">
        <v>1960</v>
      </c>
    </row>
    <row r="58" spans="1:46" ht="18.75" customHeight="1">
      <c r="A58" s="86">
        <v>45177</v>
      </c>
      <c r="B58" s="19">
        <v>171.7159</v>
      </c>
      <c r="C58" s="19">
        <v>129.06399999999999</v>
      </c>
      <c r="D58" s="19">
        <v>122.744</v>
      </c>
      <c r="E58" s="19">
        <v>13.84</v>
      </c>
      <c r="F58" s="20">
        <v>5.44259987834841E-2</v>
      </c>
      <c r="G58" s="20">
        <v>4.9905998884513969E-2</v>
      </c>
      <c r="H58" s="20">
        <v>4.6972998950071634E-2</v>
      </c>
      <c r="I58" s="20">
        <v>4.4029999015852805E-2</v>
      </c>
      <c r="J58" s="20">
        <v>4.2640999046899379E-2</v>
      </c>
      <c r="K58" s="20">
        <v>4.3529999027028678E-2</v>
      </c>
      <c r="L58" s="20">
        <v>4.3375999030470846E-2</v>
      </c>
      <c r="M58" s="20">
        <v>2.3409999476745727E-2</v>
      </c>
      <c r="N58" s="19">
        <v>2020</v>
      </c>
      <c r="O58" s="19">
        <v>1275.44</v>
      </c>
      <c r="P58" s="19">
        <v>9078.7999999999993</v>
      </c>
      <c r="Q58" s="19">
        <v>105.09</v>
      </c>
      <c r="R58" s="19">
        <v>7.3438999999999997</v>
      </c>
      <c r="S58" s="19">
        <v>7.3647</v>
      </c>
      <c r="T58" s="263">
        <v>2.5599999427795412E-2</v>
      </c>
      <c r="U58" s="263">
        <v>2.4399999454617499E-2</v>
      </c>
      <c r="V58" s="263">
        <v>2.3749999469146132E-2</v>
      </c>
      <c r="W58" s="19">
        <v>34576.589999999997</v>
      </c>
      <c r="X58" s="19">
        <v>4457.49</v>
      </c>
      <c r="Y58" s="19">
        <v>14032.81</v>
      </c>
      <c r="Z58" s="19">
        <v>7663.73</v>
      </c>
      <c r="AA58" s="19">
        <v>32304.25</v>
      </c>
      <c r="AB58" s="19">
        <v>19075.259999999998</v>
      </c>
      <c r="AC58" s="19">
        <v>3167.7449999999999</v>
      </c>
      <c r="AD58" s="263">
        <v>1.3021999708935618E-2</v>
      </c>
      <c r="AE58" s="263">
        <v>2.101899953018874E-2</v>
      </c>
      <c r="AF58" s="263">
        <v>2.2201999503746631E-2</v>
      </c>
      <c r="AG58" s="263">
        <v>2.4351999455690384E-2</v>
      </c>
      <c r="AH58" s="263">
        <v>1.758999960683286E-2</v>
      </c>
      <c r="AI58" s="263">
        <v>2.0959999531507494E-2</v>
      </c>
      <c r="AJ58" s="263">
        <v>2.3969999464228748E-2</v>
      </c>
      <c r="AK58" s="263">
        <v>2.6149999415501956E-2</v>
      </c>
      <c r="AL58" s="263">
        <v>2.2482999497465787E-2</v>
      </c>
      <c r="AM58" s="263">
        <v>2.3809999467805026E-2</v>
      </c>
      <c r="AN58" s="263">
        <v>2.499699944127351E-2</v>
      </c>
      <c r="AO58" s="263">
        <v>2.7858999377302823E-2</v>
      </c>
      <c r="AP58" s="263">
        <v>3.1279999300837517E-2</v>
      </c>
      <c r="AQ58" s="263">
        <v>2.4245499458070845E-2</v>
      </c>
      <c r="AR58" s="19">
        <v>173.13489999999999</v>
      </c>
      <c r="AS58" s="19">
        <v>6377</v>
      </c>
      <c r="AT58" s="19">
        <v>1960.6</v>
      </c>
    </row>
    <row r="59" spans="1:46" ht="18.75" customHeight="1">
      <c r="A59" s="86">
        <v>45176</v>
      </c>
      <c r="B59" s="19">
        <v>171.74789999999999</v>
      </c>
      <c r="C59" s="19">
        <v>129.13210000000001</v>
      </c>
      <c r="D59" s="19">
        <v>122.46599999999999</v>
      </c>
      <c r="E59" s="19">
        <v>14.4</v>
      </c>
      <c r="F59" s="20">
        <v>5.4423998783528806E-2</v>
      </c>
      <c r="G59" s="20">
        <v>4.9468998894281691E-2</v>
      </c>
      <c r="H59" s="20">
        <v>4.6647998957335943E-2</v>
      </c>
      <c r="I59" s="20">
        <v>4.3729999022558336E-2</v>
      </c>
      <c r="J59" s="20">
        <v>4.2440999051369728E-2</v>
      </c>
      <c r="K59" s="20">
        <v>4.3263999032974239E-2</v>
      </c>
      <c r="L59" s="20">
        <v>4.3404999029822644E-2</v>
      </c>
      <c r="M59" s="20">
        <v>2.3339999478310346E-2</v>
      </c>
      <c r="N59" s="19">
        <v>2020</v>
      </c>
      <c r="O59" s="19">
        <v>1275.44</v>
      </c>
      <c r="P59" s="19">
        <v>9078.7999999999993</v>
      </c>
      <c r="Q59" s="18">
        <v>105.059</v>
      </c>
      <c r="R59" s="19">
        <v>7.3291000000000004</v>
      </c>
      <c r="S59" s="19">
        <v>7.3422000000000001</v>
      </c>
      <c r="T59" s="263">
        <v>2.5249999435618519E-2</v>
      </c>
      <c r="U59" s="264">
        <v>2.4199999459087847E-2</v>
      </c>
      <c r="V59" s="264">
        <v>2.369999947026372E-2</v>
      </c>
      <c r="W59" s="19">
        <v>34500.730000000003</v>
      </c>
      <c r="X59" s="19">
        <v>4451.1400000000003</v>
      </c>
      <c r="Y59" s="19">
        <v>14063.31</v>
      </c>
      <c r="Z59" s="19">
        <v>7646.05</v>
      </c>
      <c r="AA59" s="19">
        <v>32490.52</v>
      </c>
      <c r="AB59" s="19">
        <v>18928.02</v>
      </c>
      <c r="AC59" s="19">
        <v>3169.5219999999999</v>
      </c>
      <c r="AD59" s="263">
        <v>1.8979999575763941E-2</v>
      </c>
      <c r="AE59" s="263">
        <v>2.1134999527595937E-2</v>
      </c>
      <c r="AF59" s="263">
        <v>2.2424999498762192E-2</v>
      </c>
      <c r="AG59" s="263">
        <v>2.4537999451532962E-2</v>
      </c>
      <c r="AH59" s="263">
        <v>1.7529999608173967E-2</v>
      </c>
      <c r="AI59" s="263">
        <v>2.1009999530389904E-2</v>
      </c>
      <c r="AJ59" s="263">
        <v>2.3999999463558196E-2</v>
      </c>
      <c r="AK59" s="263">
        <v>2.6229999413713814E-2</v>
      </c>
      <c r="AL59" s="263">
        <v>2.2612999494560061E-2</v>
      </c>
      <c r="AM59" s="263">
        <v>2.3812999467737971E-2</v>
      </c>
      <c r="AN59" s="263">
        <v>2.5032999440468846E-2</v>
      </c>
      <c r="AO59" s="263">
        <v>2.7858999377302823E-2</v>
      </c>
      <c r="AP59" s="263">
        <v>3.1279999300837517E-2</v>
      </c>
      <c r="AQ59" s="263">
        <v>2.4149999460205435E-2</v>
      </c>
      <c r="AR59" s="19">
        <v>173.30520000000001</v>
      </c>
      <c r="AS59" s="19">
        <v>6260</v>
      </c>
      <c r="AT59" s="19">
        <v>1976.1</v>
      </c>
    </row>
    <row r="60" spans="1:46" ht="18.75" customHeight="1">
      <c r="A60" s="86">
        <v>45175</v>
      </c>
      <c r="B60" s="19">
        <v>171.46019999999999</v>
      </c>
      <c r="C60" s="19">
        <v>128.95339999999999</v>
      </c>
      <c r="D60" s="19">
        <v>121.95</v>
      </c>
      <c r="E60" s="19">
        <v>14.45</v>
      </c>
      <c r="F60" s="20">
        <v>5.4536998781003064E-2</v>
      </c>
      <c r="G60" s="20">
        <v>5.0161998878791934E-2</v>
      </c>
      <c r="H60" s="20">
        <v>4.7310998942516738E-2</v>
      </c>
      <c r="I60" s="20">
        <v>4.4171999012678861E-2</v>
      </c>
      <c r="J60" s="20">
        <v>4.2796999043412505E-2</v>
      </c>
      <c r="K60" s="20">
        <v>4.3685999023541804E-2</v>
      </c>
      <c r="L60" s="20">
        <v>4.3509999027475717E-2</v>
      </c>
      <c r="M60" s="20">
        <v>2.3089999483898282E-2</v>
      </c>
      <c r="N60" s="19">
        <v>2020</v>
      </c>
      <c r="O60" s="19">
        <v>1275.44</v>
      </c>
      <c r="P60" s="19">
        <v>9078.7999999999993</v>
      </c>
      <c r="Q60" s="18">
        <v>104.861</v>
      </c>
      <c r="R60" s="19">
        <v>7.3179999999999996</v>
      </c>
      <c r="S60" s="19">
        <v>7.3208000000000002</v>
      </c>
      <c r="T60" s="263">
        <v>2.4599999450147153E-2</v>
      </c>
      <c r="U60" s="264">
        <v>2.364999947138131E-2</v>
      </c>
      <c r="V60" s="264">
        <v>2.3099999483674766E-2</v>
      </c>
      <c r="W60" s="19">
        <v>34443.19</v>
      </c>
      <c r="X60" s="19">
        <v>4465.4799999999996</v>
      </c>
      <c r="Y60" s="19">
        <v>14358.02</v>
      </c>
      <c r="Z60" s="19">
        <v>7588.2</v>
      </c>
      <c r="AA60" s="19">
        <v>32896.03</v>
      </c>
      <c r="AB60" s="19">
        <v>18952.310000000001</v>
      </c>
      <c r="AC60" s="19">
        <v>3198.8359999999998</v>
      </c>
      <c r="AD60" s="263">
        <v>1.2294999725185335E-2</v>
      </c>
      <c r="AE60" s="263">
        <v>2.1157999527081847E-2</v>
      </c>
      <c r="AF60" s="263">
        <v>2.2427999498695134E-2</v>
      </c>
      <c r="AG60" s="263">
        <v>2.4481999452784658E-2</v>
      </c>
      <c r="AH60" s="263">
        <v>1.7609999606385825E-2</v>
      </c>
      <c r="AI60" s="263">
        <v>2.1029999529942871E-2</v>
      </c>
      <c r="AJ60" s="263">
        <v>2.4059999462217093E-2</v>
      </c>
      <c r="AK60" s="263">
        <v>2.6269999412819742E-2</v>
      </c>
      <c r="AL60" s="263">
        <v>2.2461999497935176E-2</v>
      </c>
      <c r="AM60" s="263">
        <v>2.3783999468386174E-2</v>
      </c>
      <c r="AN60" s="263">
        <v>2.4986999441497026E-2</v>
      </c>
      <c r="AO60" s="263">
        <v>2.7858999377302823E-2</v>
      </c>
      <c r="AP60" s="263">
        <v>3.1279999300837517E-2</v>
      </c>
      <c r="AQ60" s="263">
        <v>2.3025799485333263E-2</v>
      </c>
      <c r="AR60" s="19">
        <v>173.68559999999999</v>
      </c>
      <c r="AS60" s="19">
        <v>6260</v>
      </c>
      <c r="AT60" s="19">
        <v>1975.35</v>
      </c>
    </row>
    <row r="61" spans="1:46" ht="18.75" customHeight="1">
      <c r="A61" s="86">
        <v>45174</v>
      </c>
      <c r="B61" s="19">
        <v>171.6157</v>
      </c>
      <c r="C61" s="19">
        <v>128.97110000000001</v>
      </c>
      <c r="D61" s="19">
        <v>122.375</v>
      </c>
      <c r="E61" s="19">
        <v>14.01</v>
      </c>
      <c r="F61" s="20">
        <v>5.4130998790077864E-2</v>
      </c>
      <c r="G61" s="20">
        <v>4.9596998891420663E-2</v>
      </c>
      <c r="H61" s="20">
        <v>4.6642998957447709E-2</v>
      </c>
      <c r="I61" s="20">
        <v>4.3765999021753668E-2</v>
      </c>
      <c r="J61" s="20">
        <v>4.2597999047860505E-2</v>
      </c>
      <c r="K61" s="20">
        <v>4.3394999030046164E-2</v>
      </c>
      <c r="L61" s="20">
        <v>4.3703999023139477E-2</v>
      </c>
      <c r="M61" s="20">
        <v>2.2669999493286012E-2</v>
      </c>
      <c r="N61" s="19">
        <v>2020</v>
      </c>
      <c r="O61" s="19">
        <v>1275.44</v>
      </c>
      <c r="P61" s="19">
        <v>9078.7999999999993</v>
      </c>
      <c r="Q61" s="18">
        <v>104.807</v>
      </c>
      <c r="R61" s="19">
        <v>7.3033000000000001</v>
      </c>
      <c r="S61" s="19">
        <v>7.3055000000000003</v>
      </c>
      <c r="T61" s="263">
        <v>2.4299999456852676E-2</v>
      </c>
      <c r="U61" s="264">
        <v>2.3299999479204418E-2</v>
      </c>
      <c r="V61" s="264">
        <v>2.2949999487027525E-2</v>
      </c>
      <c r="W61" s="19">
        <v>34641.97</v>
      </c>
      <c r="X61" s="19">
        <v>4496.83</v>
      </c>
      <c r="Y61" s="19">
        <v>14353.64</v>
      </c>
      <c r="Z61" s="19">
        <v>7453.69</v>
      </c>
      <c r="AA61" s="19">
        <v>32493.89</v>
      </c>
      <c r="AB61" s="19">
        <v>19015.72</v>
      </c>
      <c r="AC61" s="19">
        <v>3197.82</v>
      </c>
      <c r="AD61" s="263">
        <v>1.9495999564230444E-2</v>
      </c>
      <c r="AE61" s="263">
        <v>2.1212999525852504E-2</v>
      </c>
      <c r="AF61" s="263">
        <v>2.2444999498315153E-2</v>
      </c>
      <c r="AG61" s="263">
        <v>2.4494999452494084E-2</v>
      </c>
      <c r="AH61" s="263">
        <v>1.7519999608397483E-2</v>
      </c>
      <c r="AI61" s="263">
        <v>2.1049999529495836E-2</v>
      </c>
      <c r="AJ61" s="263">
        <v>2.4029999462887645E-2</v>
      </c>
      <c r="AK61" s="263">
        <v>2.6249999413266778E-2</v>
      </c>
      <c r="AL61" s="263">
        <v>2.2467999497801063E-2</v>
      </c>
      <c r="AM61" s="263">
        <v>2.3806999467872084E-2</v>
      </c>
      <c r="AN61" s="263">
        <v>2.4986999441497026E-2</v>
      </c>
      <c r="AO61" s="263">
        <v>2.7858999377302823E-2</v>
      </c>
      <c r="AP61" s="263">
        <v>3.1279999300837517E-2</v>
      </c>
      <c r="AQ61" s="263">
        <v>2.2562099495697766E-2</v>
      </c>
      <c r="AR61" s="19">
        <v>173.68620000000001</v>
      </c>
      <c r="AS61" s="19">
        <v>6260</v>
      </c>
      <c r="AT61" s="19">
        <v>1975</v>
      </c>
    </row>
    <row r="62" spans="1:46" ht="18.75" customHeight="1">
      <c r="A62" s="86">
        <v>45173</v>
      </c>
      <c r="B62" s="19">
        <v>171.97800000000001</v>
      </c>
      <c r="C62" s="19">
        <v>127.7384</v>
      </c>
      <c r="D62" s="19">
        <v>122.375</v>
      </c>
      <c r="E62" s="19">
        <v>13.82</v>
      </c>
      <c r="F62" s="20">
        <v>5.4086998791061339E-2</v>
      </c>
      <c r="G62" s="20">
        <v>4.8784998909570276E-2</v>
      </c>
      <c r="H62" s="20">
        <v>4.5776998976804317E-2</v>
      </c>
      <c r="I62" s="20">
        <v>4.2957999039813871E-2</v>
      </c>
      <c r="J62" s="20">
        <v>4.1787999065965413E-2</v>
      </c>
      <c r="K62" s="20">
        <v>4.260599904768169E-2</v>
      </c>
      <c r="L62" s="20">
        <v>4.2935999040305609E-2</v>
      </c>
      <c r="M62" s="20">
        <v>2.2749999491497874E-2</v>
      </c>
      <c r="N62" s="19">
        <v>2020</v>
      </c>
      <c r="O62" s="19">
        <v>1275.44</v>
      </c>
      <c r="P62" s="19">
        <v>9078.7999999999993</v>
      </c>
      <c r="Q62" s="18">
        <v>104.236</v>
      </c>
      <c r="R62" s="19">
        <v>7.2746000000000004</v>
      </c>
      <c r="S62" s="19">
        <v>7.2755000000000001</v>
      </c>
      <c r="T62" s="263">
        <v>2.3899999465793371E-2</v>
      </c>
      <c r="U62" s="264">
        <v>2.3149999482557176E-2</v>
      </c>
      <c r="V62" s="264">
        <v>2.2899999488145112E-2</v>
      </c>
      <c r="W62" s="19">
        <v>34837.71</v>
      </c>
      <c r="X62" s="19">
        <v>4515.7700000000004</v>
      </c>
      <c r="Y62" s="19">
        <v>14244.95</v>
      </c>
      <c r="Z62" s="19">
        <v>7406.42</v>
      </c>
      <c r="AA62" s="19">
        <v>32391.26</v>
      </c>
      <c r="AB62" s="19">
        <v>19413.78</v>
      </c>
      <c r="AC62" s="19">
        <v>3209.63</v>
      </c>
      <c r="AD62" s="263">
        <v>1.3985999687388539E-2</v>
      </c>
      <c r="AE62" s="263">
        <v>2.1295999523997307E-2</v>
      </c>
      <c r="AF62" s="263">
        <v>2.2513999496772883E-2</v>
      </c>
      <c r="AG62" s="263">
        <v>2.4619999449700117E-2</v>
      </c>
      <c r="AH62" s="263">
        <v>1.7649999605491757E-2</v>
      </c>
      <c r="AI62" s="263">
        <v>2.1159999527037145E-2</v>
      </c>
      <c r="AJ62" s="263">
        <v>2.4159999459981919E-2</v>
      </c>
      <c r="AK62" s="263">
        <v>2.6379999410361052E-2</v>
      </c>
      <c r="AL62" s="263">
        <v>2.2507999496906995E-2</v>
      </c>
      <c r="AM62" s="263">
        <v>2.3898999465815723E-2</v>
      </c>
      <c r="AN62" s="263">
        <v>2.5042999440245333E-2</v>
      </c>
      <c r="AO62" s="263">
        <v>2.7858999377302823E-2</v>
      </c>
      <c r="AP62" s="263">
        <v>3.1279999300837517E-2</v>
      </c>
      <c r="AQ62" s="263">
        <v>2.2549999495968222E-2</v>
      </c>
      <c r="AR62" s="19">
        <v>173.94149999999999</v>
      </c>
      <c r="AS62" s="19">
        <v>6197</v>
      </c>
      <c r="AT62" s="19">
        <v>1949.6</v>
      </c>
    </row>
    <row r="63" spans="1:46" ht="18.75" customHeight="1">
      <c r="A63" s="86">
        <v>45170</v>
      </c>
      <c r="B63" s="19">
        <v>171.97800000000001</v>
      </c>
      <c r="C63" s="19">
        <v>127.7384</v>
      </c>
      <c r="D63" s="19">
        <v>122.375</v>
      </c>
      <c r="E63" s="19">
        <v>13.09</v>
      </c>
      <c r="F63" s="20">
        <v>5.4086998791061339E-2</v>
      </c>
      <c r="G63" s="20">
        <v>4.8784998909570276E-2</v>
      </c>
      <c r="H63" s="20">
        <v>4.5776998976804317E-2</v>
      </c>
      <c r="I63" s="20">
        <v>4.2957999039813871E-2</v>
      </c>
      <c r="J63" s="20">
        <v>4.1787999065965413E-2</v>
      </c>
      <c r="K63" s="20">
        <v>4.260599904768169E-2</v>
      </c>
      <c r="L63" s="20">
        <v>4.2935999040305609E-2</v>
      </c>
      <c r="M63" s="20">
        <v>2.2469999497756361E-2</v>
      </c>
      <c r="N63" s="19">
        <v>2020</v>
      </c>
      <c r="O63" s="19">
        <v>1275.44</v>
      </c>
      <c r="P63" s="19">
        <v>9078.7999999999993</v>
      </c>
      <c r="Q63" s="19">
        <v>104.236</v>
      </c>
      <c r="R63" s="19">
        <v>7.2663000000000002</v>
      </c>
      <c r="S63" s="19">
        <v>7.2702999999999998</v>
      </c>
      <c r="T63" s="263">
        <v>2.424999945797026E-2</v>
      </c>
      <c r="U63" s="263">
        <v>2.339999947696924E-2</v>
      </c>
      <c r="V63" s="263">
        <v>2.2799999490380286E-2</v>
      </c>
      <c r="W63" s="19">
        <v>34837.71</v>
      </c>
      <c r="X63" s="19">
        <v>4515.7700000000004</v>
      </c>
      <c r="Y63" s="19">
        <v>14113.7</v>
      </c>
      <c r="Z63" s="19">
        <v>7434.57</v>
      </c>
      <c r="AA63" s="19">
        <v>32391.26</v>
      </c>
      <c r="AB63" s="19">
        <v>19413.78</v>
      </c>
      <c r="AC63" s="19">
        <v>3237.701</v>
      </c>
      <c r="AD63" s="263">
        <v>1.9284999568946661E-2</v>
      </c>
      <c r="AE63" s="263">
        <v>2.1477999519929292E-2</v>
      </c>
      <c r="AF63" s="263">
        <v>2.2721999492123727E-2</v>
      </c>
      <c r="AG63" s="263">
        <v>2.4806999445520343E-2</v>
      </c>
      <c r="AH63" s="263">
        <v>1.8089999595656991E-2</v>
      </c>
      <c r="AI63" s="263">
        <v>2.1089999528601765E-2</v>
      </c>
      <c r="AJ63" s="263">
        <v>2.4319999456405637E-2</v>
      </c>
      <c r="AK63" s="263">
        <v>2.6469999408349393E-2</v>
      </c>
      <c r="AL63" s="263">
        <v>2.2579999495297671E-2</v>
      </c>
      <c r="AM63" s="263">
        <v>2.3898999465815723E-2</v>
      </c>
      <c r="AN63" s="263">
        <v>2.5042999440245333E-2</v>
      </c>
      <c r="AO63" s="263">
        <v>2.7858999377302823E-2</v>
      </c>
      <c r="AP63" s="263">
        <v>3.1279999300837517E-2</v>
      </c>
      <c r="AQ63" s="263">
        <v>2.2549999495968222E-2</v>
      </c>
      <c r="AR63" s="19">
        <v>173.9752</v>
      </c>
      <c r="AS63" s="19">
        <v>6076</v>
      </c>
      <c r="AT63" s="19">
        <v>1953.7</v>
      </c>
    </row>
    <row r="64" spans="1:46" ht="18.75" customHeight="1">
      <c r="A64" s="86">
        <v>45169</v>
      </c>
      <c r="B64" s="19">
        <v>172.2569</v>
      </c>
      <c r="C64" s="19">
        <v>126.6142</v>
      </c>
      <c r="D64" s="19">
        <v>136.23699999999999</v>
      </c>
      <c r="E64" s="19">
        <v>13.57</v>
      </c>
      <c r="F64" s="20">
        <v>5.4353998785093421E-2</v>
      </c>
      <c r="G64" s="20">
        <v>4.8628998913057143E-2</v>
      </c>
      <c r="H64" s="20">
        <v>4.5541998982056971E-2</v>
      </c>
      <c r="I64" s="20">
        <v>4.2540999049134554E-2</v>
      </c>
      <c r="J64" s="20">
        <v>4.1080999081768099E-2</v>
      </c>
      <c r="K64" s="20">
        <v>4.205599905997514E-2</v>
      </c>
      <c r="L64" s="20">
        <v>4.2106999058835207E-2</v>
      </c>
      <c r="M64" s="20">
        <v>2.2209999503567817E-2</v>
      </c>
      <c r="N64" s="19">
        <v>2020</v>
      </c>
      <c r="O64" s="21">
        <v>1275.44</v>
      </c>
      <c r="P64" s="19">
        <v>9078.7999999999993</v>
      </c>
      <c r="Q64" s="18">
        <v>103.619</v>
      </c>
      <c r="R64" s="19">
        <v>7.2587999999999999</v>
      </c>
      <c r="S64" s="19">
        <v>7.2755000000000001</v>
      </c>
      <c r="T64" s="263">
        <v>2.4749999446794391E-2</v>
      </c>
      <c r="U64" s="264">
        <v>2.369999947026372E-2</v>
      </c>
      <c r="V64" s="264">
        <v>2.2999999485909937E-2</v>
      </c>
      <c r="W64" s="19">
        <v>34721.910000000003</v>
      </c>
      <c r="X64" s="19">
        <v>4507.66</v>
      </c>
      <c r="Y64" s="19">
        <v>14138.57</v>
      </c>
      <c r="Z64" s="19">
        <v>7440.21</v>
      </c>
      <c r="AA64" s="19">
        <v>32419.33</v>
      </c>
      <c r="AB64" s="19">
        <v>19350.62</v>
      </c>
      <c r="AC64" s="19">
        <v>3236.48</v>
      </c>
      <c r="AD64" s="263">
        <v>1.9018999574892222E-2</v>
      </c>
      <c r="AE64" s="263">
        <v>2.1387999521940943E-2</v>
      </c>
      <c r="AF64" s="263">
        <v>2.2774999490939078E-2</v>
      </c>
      <c r="AG64" s="263">
        <v>2.4720999447442594E-2</v>
      </c>
      <c r="AH64" s="263">
        <v>1.8089999595656991E-2</v>
      </c>
      <c r="AI64" s="263">
        <v>2.1179999526590106E-2</v>
      </c>
      <c r="AJ64" s="263">
        <v>2.4289999457076189E-2</v>
      </c>
      <c r="AK64" s="263">
        <v>2.6459999408572913E-2</v>
      </c>
      <c r="AL64" s="263">
        <v>2.2519999496638774E-2</v>
      </c>
      <c r="AM64" s="263">
        <v>2.3890999465994538E-2</v>
      </c>
      <c r="AN64" s="263">
        <v>2.5002999441139401E-2</v>
      </c>
      <c r="AO64" s="263">
        <v>2.7858999377302823E-2</v>
      </c>
      <c r="AP64" s="263">
        <v>3.1279999300837517E-2</v>
      </c>
      <c r="AQ64" s="263">
        <v>2.2789399490617215E-2</v>
      </c>
      <c r="AR64" s="19">
        <v>174.0265</v>
      </c>
      <c r="AS64" s="19">
        <v>6050</v>
      </c>
      <c r="AT64" s="19">
        <v>1958.05</v>
      </c>
    </row>
    <row r="65" spans="1:46" ht="18.75" customHeight="1">
      <c r="A65" s="86">
        <v>45168</v>
      </c>
      <c r="B65" s="19">
        <v>171.9066</v>
      </c>
      <c r="C65" s="19">
        <v>125.5964</v>
      </c>
      <c r="D65" s="19">
        <v>136.23699999999999</v>
      </c>
      <c r="E65" s="19">
        <v>13.88</v>
      </c>
      <c r="F65" s="20">
        <v>5.4465998782590036E-2</v>
      </c>
      <c r="G65" s="20">
        <v>4.885899890791625E-2</v>
      </c>
      <c r="H65" s="20">
        <v>4.5712998978234824E-2</v>
      </c>
      <c r="I65" s="20">
        <v>4.2680999046005301E-2</v>
      </c>
      <c r="J65" s="20">
        <v>4.1138999080471694E-2</v>
      </c>
      <c r="K65" s="20">
        <v>4.2133999058231709E-2</v>
      </c>
      <c r="L65" s="20">
        <v>4.2256999055482448E-2</v>
      </c>
      <c r="M65" s="20">
        <v>2.237999949976802E-2</v>
      </c>
      <c r="N65" s="19">
        <v>2020</v>
      </c>
      <c r="O65" s="21">
        <v>1275.44</v>
      </c>
      <c r="P65" s="19">
        <v>9078.7999999999993</v>
      </c>
      <c r="Q65" s="18">
        <v>103.157</v>
      </c>
      <c r="R65" s="19">
        <v>7.2869999999999999</v>
      </c>
      <c r="S65" s="19">
        <v>7.3030999999999997</v>
      </c>
      <c r="T65" s="263">
        <v>2.4999999441206455E-2</v>
      </c>
      <c r="U65" s="264">
        <v>2.3999999463558196E-2</v>
      </c>
      <c r="V65" s="264">
        <v>2.3249999480322005E-2</v>
      </c>
      <c r="W65" s="19">
        <v>34890.239999999998</v>
      </c>
      <c r="X65" s="19">
        <v>4514.87</v>
      </c>
      <c r="Y65" s="19">
        <v>13918.96</v>
      </c>
      <c r="Z65" s="19">
        <v>7416.11</v>
      </c>
      <c r="AA65" s="19">
        <v>31943.93</v>
      </c>
      <c r="AB65" s="19">
        <v>18860.95</v>
      </c>
      <c r="AC65" s="19">
        <v>3196.134</v>
      </c>
      <c r="AD65" s="263">
        <v>1.8504999586381018E-2</v>
      </c>
      <c r="AE65" s="263">
        <v>2.1321999523416162E-2</v>
      </c>
      <c r="AF65" s="263">
        <v>2.2537999496236444E-2</v>
      </c>
      <c r="AG65" s="263">
        <v>2.4634999449364838E-2</v>
      </c>
      <c r="AH65" s="263">
        <v>1.7989999597892166E-2</v>
      </c>
      <c r="AI65" s="263">
        <v>2.1039999529719352E-2</v>
      </c>
      <c r="AJ65" s="263">
        <v>2.4189999459311367E-2</v>
      </c>
      <c r="AK65" s="263">
        <v>2.64099994096905E-2</v>
      </c>
      <c r="AL65" s="263">
        <v>2.2535999496281149E-2</v>
      </c>
      <c r="AM65" s="263">
        <v>2.3928999465145172E-2</v>
      </c>
      <c r="AN65" s="263">
        <v>2.5002999441139401E-2</v>
      </c>
      <c r="AO65" s="263">
        <v>2.7858999377302823E-2</v>
      </c>
      <c r="AP65" s="263">
        <v>3.1279999300837517E-2</v>
      </c>
      <c r="AQ65" s="263">
        <v>2.3960599464438855E-2</v>
      </c>
      <c r="AR65" s="19">
        <v>173.2713</v>
      </c>
      <c r="AS65" s="19">
        <v>6097</v>
      </c>
      <c r="AT65" s="19">
        <v>1953.3</v>
      </c>
    </row>
    <row r="66" spans="1:46" ht="18.75" customHeight="1">
      <c r="A66" s="86">
        <v>45167</v>
      </c>
      <c r="B66" s="19">
        <v>171.83459999999999</v>
      </c>
      <c r="C66" s="19">
        <v>124.9198</v>
      </c>
      <c r="D66" s="19">
        <v>136.23699999999999</v>
      </c>
      <c r="E66" s="19">
        <v>14.45</v>
      </c>
      <c r="F66" s="20">
        <v>5.4343998785316948E-2</v>
      </c>
      <c r="G66" s="20">
        <v>4.8941998906061053E-2</v>
      </c>
      <c r="H66" s="20">
        <v>4.5825998975709083E-2</v>
      </c>
      <c r="I66" s="20">
        <v>4.2768999044038358E-2</v>
      </c>
      <c r="J66" s="20">
        <v>4.1196999079175289E-2</v>
      </c>
      <c r="K66" s="20">
        <v>4.2254999055527154E-2</v>
      </c>
      <c r="L66" s="20">
        <v>4.2302999054454261E-2</v>
      </c>
      <c r="M66" s="20">
        <v>2.2559999495744703E-2</v>
      </c>
      <c r="N66" s="19">
        <v>2020</v>
      </c>
      <c r="O66" s="21">
        <v>1275.44</v>
      </c>
      <c r="P66" s="19">
        <v>9078.7999999999993</v>
      </c>
      <c r="Q66" s="18">
        <v>103.53100000000001</v>
      </c>
      <c r="R66" s="19">
        <v>7.2807000000000004</v>
      </c>
      <c r="S66" s="19">
        <v>7.2839999999999998</v>
      </c>
      <c r="T66" s="263">
        <v>2.5699999425560234E-2</v>
      </c>
      <c r="U66" s="264">
        <v>2.4499999452382328E-2</v>
      </c>
      <c r="V66" s="264">
        <v>2.3849999466910955E-2</v>
      </c>
      <c r="W66" s="19">
        <v>34852.67</v>
      </c>
      <c r="X66" s="19">
        <v>4497.63</v>
      </c>
      <c r="Y66" s="19">
        <v>13760.7</v>
      </c>
      <c r="Z66" s="19">
        <v>7282.52</v>
      </c>
      <c r="AA66" s="19">
        <v>32203.57</v>
      </c>
      <c r="AB66" s="19">
        <v>18659.830000000002</v>
      </c>
      <c r="AC66" s="19">
        <v>3221.3670000000002</v>
      </c>
      <c r="AD66" s="263">
        <v>1.2518999720178545E-2</v>
      </c>
      <c r="AE66" s="263">
        <v>2.1221999525651333E-2</v>
      </c>
      <c r="AF66" s="263">
        <v>2.2462999497912826E-2</v>
      </c>
      <c r="AG66" s="263">
        <v>2.450399945229292E-2</v>
      </c>
      <c r="AH66" s="263">
        <v>1.799999959766865E-2</v>
      </c>
      <c r="AI66" s="263">
        <v>2.0909999532625081E-2</v>
      </c>
      <c r="AJ66" s="263">
        <v>2.4159999459981919E-2</v>
      </c>
      <c r="AK66" s="263">
        <v>2.6389999410137532E-2</v>
      </c>
      <c r="AL66" s="263">
        <v>2.2695999492704868E-2</v>
      </c>
      <c r="AM66" s="263">
        <v>2.3930999465100466E-2</v>
      </c>
      <c r="AN66" s="263">
        <v>2.5018999440781772E-2</v>
      </c>
      <c r="AO66" s="263">
        <v>2.7858999377302823E-2</v>
      </c>
      <c r="AP66" s="263">
        <v>3.1279999300837517E-2</v>
      </c>
      <c r="AQ66" s="263">
        <v>2.4263599457666277E-2</v>
      </c>
      <c r="AR66" s="19">
        <v>172.59389999999999</v>
      </c>
      <c r="AS66" s="19">
        <v>6074</v>
      </c>
      <c r="AT66" s="19">
        <v>1933.95</v>
      </c>
    </row>
    <row r="67" spans="1:46" ht="18.75" customHeight="1">
      <c r="A67" s="86">
        <v>45166</v>
      </c>
      <c r="B67" s="19">
        <v>171.32509999999999</v>
      </c>
      <c r="C67" s="19">
        <v>124.98439999999999</v>
      </c>
      <c r="D67" s="19">
        <v>135.91800000000001</v>
      </c>
      <c r="E67" s="19">
        <v>15.08</v>
      </c>
      <c r="F67" s="20">
        <v>5.4842998774163425E-2</v>
      </c>
      <c r="G67" s="20">
        <v>5.0478998871706426E-2</v>
      </c>
      <c r="H67" s="20">
        <v>4.6970998950116333E-2</v>
      </c>
      <c r="I67" s="20">
        <v>4.4006999016366892E-2</v>
      </c>
      <c r="J67" s="20">
        <v>4.2019999060779807E-2</v>
      </c>
      <c r="K67" s="20">
        <v>4.3237999033555394E-2</v>
      </c>
      <c r="L67" s="20">
        <v>4.2773999043926599E-2</v>
      </c>
      <c r="M67" s="20">
        <v>2.2489999497309329E-2</v>
      </c>
      <c r="N67" s="19">
        <v>2020</v>
      </c>
      <c r="O67" s="21">
        <v>1275.44</v>
      </c>
      <c r="P67" s="19">
        <v>9078.7999999999993</v>
      </c>
      <c r="Q67" s="18">
        <v>104.05800000000001</v>
      </c>
      <c r="R67" s="19">
        <v>7.2888999999999999</v>
      </c>
      <c r="S67" s="19">
        <v>7.2933000000000003</v>
      </c>
      <c r="T67" s="263">
        <v>2.6199999414384365E-2</v>
      </c>
      <c r="U67" s="264">
        <v>2.4999999441206455E-2</v>
      </c>
      <c r="V67" s="264">
        <v>2.4299999456852676E-2</v>
      </c>
      <c r="W67" s="19">
        <v>34559.980000000003</v>
      </c>
      <c r="X67" s="19">
        <v>4433.3100000000004</v>
      </c>
      <c r="Y67" s="19">
        <v>13685.48</v>
      </c>
      <c r="Z67" s="19">
        <v>7273.79</v>
      </c>
      <c r="AA67" s="19">
        <v>32189.73</v>
      </c>
      <c r="AB67" s="19">
        <v>18479.72</v>
      </c>
      <c r="AC67" s="19">
        <v>3203.6959999999999</v>
      </c>
      <c r="AD67" s="263">
        <v>1.8509999586269258E-2</v>
      </c>
      <c r="AE67" s="263">
        <v>2.1268999524600804E-2</v>
      </c>
      <c r="AF67" s="263">
        <v>2.2541999496147037E-2</v>
      </c>
      <c r="AG67" s="263">
        <v>2.4619999449700117E-2</v>
      </c>
      <c r="AH67" s="263">
        <v>1.8059999596327543E-2</v>
      </c>
      <c r="AI67" s="263">
        <v>2.0959999531507494E-2</v>
      </c>
      <c r="AJ67" s="263">
        <v>2.4179999459534886E-2</v>
      </c>
      <c r="AK67" s="263">
        <v>2.6429999409243461E-2</v>
      </c>
      <c r="AL67" s="263">
        <v>2.2863999488949776E-2</v>
      </c>
      <c r="AM67" s="263">
        <v>2.4107999461144211E-2</v>
      </c>
      <c r="AN67" s="263">
        <v>2.5913999420776965E-2</v>
      </c>
      <c r="AO67" s="263">
        <v>2.7858999377302823E-2</v>
      </c>
      <c r="AP67" s="263">
        <v>3.1279999300837517E-2</v>
      </c>
      <c r="AQ67" s="263">
        <v>2.4422699454110117E-2</v>
      </c>
      <c r="AR67" s="19">
        <v>172.3706</v>
      </c>
      <c r="AS67" s="19">
        <v>6026</v>
      </c>
      <c r="AT67" s="19">
        <v>1922.8</v>
      </c>
    </row>
    <row r="68" spans="1:46" ht="18.75" customHeight="1">
      <c r="A68" s="86">
        <v>45163</v>
      </c>
      <c r="B68" s="19">
        <v>171.22970000000001</v>
      </c>
      <c r="C68" s="19">
        <v>124.53879999999999</v>
      </c>
      <c r="D68" s="19">
        <v>135.91800000000001</v>
      </c>
      <c r="E68" s="19">
        <v>17.2</v>
      </c>
      <c r="F68" s="20">
        <v>5.425099878739565E-2</v>
      </c>
      <c r="G68" s="20">
        <v>5.0194998878054321E-2</v>
      </c>
      <c r="H68" s="20">
        <v>4.7025998948886996E-2</v>
      </c>
      <c r="I68" s="20">
        <v>4.4130999013595282E-2</v>
      </c>
      <c r="J68" s="20">
        <v>4.2353999053314328E-2</v>
      </c>
      <c r="K68" s="20">
        <v>4.3503999027609819E-2</v>
      </c>
      <c r="L68" s="20">
        <v>4.3001999038830403E-2</v>
      </c>
      <c r="M68" s="20">
        <v>2.2209999503567817E-2</v>
      </c>
      <c r="N68" s="19">
        <v>2020</v>
      </c>
      <c r="O68" s="19">
        <v>1275.44</v>
      </c>
      <c r="P68" s="19">
        <v>9073</v>
      </c>
      <c r="Q68" s="19">
        <v>104.18300000000001</v>
      </c>
      <c r="R68" s="19">
        <v>7.2889999999999997</v>
      </c>
      <c r="S68" s="19">
        <v>7.2934999999999999</v>
      </c>
      <c r="T68" s="263">
        <v>2.5299999434500932E-2</v>
      </c>
      <c r="U68" s="263">
        <v>2.4199999459087847E-2</v>
      </c>
      <c r="V68" s="263">
        <v>2.3749999469146132E-2</v>
      </c>
      <c r="W68" s="19">
        <v>34346.9</v>
      </c>
      <c r="X68" s="19">
        <v>4405.71</v>
      </c>
      <c r="Y68" s="19">
        <v>13660.72</v>
      </c>
      <c r="Z68" s="19">
        <v>7256.94</v>
      </c>
      <c r="AA68" s="19">
        <v>32388.42</v>
      </c>
      <c r="AB68" s="19">
        <v>18365.7</v>
      </c>
      <c r="AC68" s="19">
        <v>3196.6089999999999</v>
      </c>
      <c r="AD68" s="263">
        <v>1.5511999653279781E-2</v>
      </c>
      <c r="AE68" s="263">
        <v>2.1219999525696039E-2</v>
      </c>
      <c r="AF68" s="263">
        <v>2.2493999497219922E-2</v>
      </c>
      <c r="AG68" s="263">
        <v>2.452699945177883E-2</v>
      </c>
      <c r="AH68" s="263">
        <v>1.8059999596327543E-2</v>
      </c>
      <c r="AI68" s="263">
        <v>2.0899999532848594E-2</v>
      </c>
      <c r="AJ68" s="263">
        <v>2.4169999459758399E-2</v>
      </c>
      <c r="AK68" s="263">
        <v>2.6429999409243461E-2</v>
      </c>
      <c r="AL68" s="263">
        <v>2.2803999490290883E-2</v>
      </c>
      <c r="AM68" s="263">
        <v>2.4107999461144211E-2</v>
      </c>
      <c r="AN68" s="263">
        <v>2.5913999420776965E-2</v>
      </c>
      <c r="AO68" s="263">
        <v>2.7858999377302823E-2</v>
      </c>
      <c r="AP68" s="263">
        <v>3.1279999300837517E-2</v>
      </c>
      <c r="AQ68" s="263">
        <v>2.5045499440189453E-2</v>
      </c>
      <c r="AR68" s="19">
        <v>172.13249999999999</v>
      </c>
      <c r="AS68" s="19">
        <v>5950</v>
      </c>
      <c r="AT68" s="19">
        <v>1922.3</v>
      </c>
    </row>
    <row r="69" spans="1:46" ht="18.75" customHeight="1">
      <c r="A69" s="86">
        <v>45162</v>
      </c>
      <c r="B69" s="19">
        <v>171.22970000000001</v>
      </c>
      <c r="C69" s="19">
        <v>124.53879999999999</v>
      </c>
      <c r="D69" s="19">
        <v>125.643</v>
      </c>
      <c r="E69" s="19">
        <v>17.2</v>
      </c>
      <c r="F69" s="20">
        <v>5.4640998778678479E-2</v>
      </c>
      <c r="G69" s="20">
        <v>5.0228998877294359E-2</v>
      </c>
      <c r="H69" s="20">
        <v>4.7018998949043454E-2</v>
      </c>
      <c r="I69" s="20">
        <v>4.4145999013260009E-2</v>
      </c>
      <c r="J69" s="20">
        <v>4.2371999052911995E-2</v>
      </c>
      <c r="K69" s="20">
        <v>4.350099902767688E-2</v>
      </c>
      <c r="L69" s="20">
        <v>4.302099903840572E-2</v>
      </c>
      <c r="M69" s="20">
        <v>2.2069999506697056E-2</v>
      </c>
      <c r="N69" s="19">
        <v>2020</v>
      </c>
      <c r="O69" s="21">
        <v>1275.44</v>
      </c>
      <c r="P69" s="19">
        <v>9073</v>
      </c>
      <c r="Q69" s="18">
        <v>103.982</v>
      </c>
      <c r="R69" s="19">
        <v>7.2798999999999996</v>
      </c>
      <c r="S69" s="19">
        <v>7.2805999999999997</v>
      </c>
      <c r="T69" s="263">
        <v>2.4499999452382328E-2</v>
      </c>
      <c r="U69" s="264">
        <v>2.369999947026372E-2</v>
      </c>
      <c r="V69" s="264">
        <v>2.3149999482557176E-2</v>
      </c>
      <c r="W69" s="19">
        <v>34099.42</v>
      </c>
      <c r="X69" s="19">
        <v>4376.3100000000004</v>
      </c>
      <c r="Y69" s="19">
        <v>13679.04</v>
      </c>
      <c r="Z69" s="19">
        <v>7280.5</v>
      </c>
      <c r="AA69" s="19">
        <v>32773.019999999997</v>
      </c>
      <c r="AB69" s="19">
        <v>18533.05</v>
      </c>
      <c r="AC69" s="19">
        <v>3205.5749999999998</v>
      </c>
      <c r="AD69" s="263">
        <v>1.8475999587029217E-2</v>
      </c>
      <c r="AE69" s="263">
        <v>2.119499952625483E-2</v>
      </c>
      <c r="AF69" s="263">
        <v>2.2493999497219922E-2</v>
      </c>
      <c r="AG69" s="263">
        <v>2.452599945180118E-2</v>
      </c>
      <c r="AH69" s="263">
        <v>1.8099999595433475E-2</v>
      </c>
      <c r="AI69" s="263">
        <v>2.0909999532625081E-2</v>
      </c>
      <c r="AJ69" s="263">
        <v>2.4189999459311367E-2</v>
      </c>
      <c r="AK69" s="263">
        <v>2.6429999409243461E-2</v>
      </c>
      <c r="AL69" s="263">
        <v>2.2808999490179119E-2</v>
      </c>
      <c r="AM69" s="263">
        <v>2.4175999459624294E-2</v>
      </c>
      <c r="AN69" s="263">
        <v>2.5913999420776965E-2</v>
      </c>
      <c r="AO69" s="263">
        <v>2.7858999377302823E-2</v>
      </c>
      <c r="AP69" s="263">
        <v>3.1279999300837517E-2</v>
      </c>
      <c r="AQ69" s="263">
        <v>2.5810599423088134E-2</v>
      </c>
      <c r="AR69" s="19">
        <v>172.21420000000001</v>
      </c>
      <c r="AS69" s="19">
        <v>5911</v>
      </c>
      <c r="AT69" s="19">
        <v>1908.8</v>
      </c>
    </row>
    <row r="70" spans="1:46" ht="18.75" customHeight="1">
      <c r="A70" s="86">
        <v>45161</v>
      </c>
      <c r="B70" s="19">
        <v>171.41909999999999</v>
      </c>
      <c r="C70" s="19">
        <v>124.42829999999999</v>
      </c>
      <c r="D70" s="19">
        <v>129.51400000000001</v>
      </c>
      <c r="E70" s="19">
        <v>15.98</v>
      </c>
      <c r="F70" s="20">
        <v>5.4361998784914614E-2</v>
      </c>
      <c r="G70" s="20">
        <v>4.9666998889856047E-2</v>
      </c>
      <c r="H70" s="20">
        <v>4.6558998959325255E-2</v>
      </c>
      <c r="I70" s="20">
        <v>4.3696999023295935E-2</v>
      </c>
      <c r="J70" s="20">
        <v>4.1917999063059687E-2</v>
      </c>
      <c r="K70" s="20">
        <v>4.3019999038428063E-2</v>
      </c>
      <c r="L70" s="20">
        <v>4.2698999045602974E-2</v>
      </c>
      <c r="M70" s="20">
        <v>2.2109999505802988E-2</v>
      </c>
      <c r="N70" s="19">
        <v>2020</v>
      </c>
      <c r="O70" s="21">
        <v>1275.44</v>
      </c>
      <c r="P70" s="19">
        <v>9073</v>
      </c>
      <c r="Q70" s="18">
        <v>103.419</v>
      </c>
      <c r="R70" s="19">
        <v>7.2785000000000002</v>
      </c>
      <c r="S70" s="19">
        <v>7.2877000000000001</v>
      </c>
      <c r="T70" s="263">
        <v>2.4449999453499911E-2</v>
      </c>
      <c r="U70" s="264">
        <v>2.3899999465793371E-2</v>
      </c>
      <c r="V70" s="264">
        <v>2.3249999480322005E-2</v>
      </c>
      <c r="W70" s="19">
        <v>34472.980000000003</v>
      </c>
      <c r="X70" s="19">
        <v>4436.01</v>
      </c>
      <c r="Y70" s="19">
        <v>13791.65</v>
      </c>
      <c r="Z70" s="19">
        <v>7442.1</v>
      </c>
      <c r="AA70" s="19">
        <v>33338.699999999997</v>
      </c>
      <c r="AB70" s="19">
        <v>19110.38</v>
      </c>
      <c r="AC70" s="19">
        <v>3222.9470000000001</v>
      </c>
      <c r="AD70" s="263">
        <v>1.8986999575607479E-2</v>
      </c>
      <c r="AE70" s="263">
        <v>2.1213999525830148E-2</v>
      </c>
      <c r="AF70" s="263">
        <v>2.2513999496772883E-2</v>
      </c>
      <c r="AG70" s="263">
        <v>2.4619999449700117E-2</v>
      </c>
      <c r="AH70" s="263">
        <v>1.8049999596551059E-2</v>
      </c>
      <c r="AI70" s="263">
        <v>2.0969999531283975E-2</v>
      </c>
      <c r="AJ70" s="263">
        <v>2.4169999459758399E-2</v>
      </c>
      <c r="AK70" s="263">
        <v>2.6429999409243461E-2</v>
      </c>
      <c r="AL70" s="263">
        <v>2.2942999487183986E-2</v>
      </c>
      <c r="AM70" s="263">
        <v>2.4177999459579588E-2</v>
      </c>
      <c r="AN70" s="263">
        <v>2.5913999420776965E-2</v>
      </c>
      <c r="AO70" s="263">
        <v>2.7858999377302823E-2</v>
      </c>
      <c r="AP70" s="263">
        <v>3.1279999300837517E-2</v>
      </c>
      <c r="AQ70" s="263">
        <v>2.6051799417696891E-2</v>
      </c>
      <c r="AR70" s="19">
        <v>172.6551</v>
      </c>
      <c r="AS70" s="19">
        <v>5934</v>
      </c>
      <c r="AT70" s="19">
        <v>1924.65</v>
      </c>
    </row>
    <row r="71" spans="1:46" ht="18.75" customHeight="1">
      <c r="A71" s="86">
        <v>45160</v>
      </c>
      <c r="B71" s="19">
        <v>170.55269999999999</v>
      </c>
      <c r="C71" s="19">
        <v>124.07299999999999</v>
      </c>
      <c r="D71" s="19">
        <v>131.5</v>
      </c>
      <c r="E71" s="19">
        <v>16.97</v>
      </c>
      <c r="F71" s="20">
        <v>5.4160998789407312E-2</v>
      </c>
      <c r="G71" s="20">
        <v>5.0458998872153459E-2</v>
      </c>
      <c r="H71" s="20">
        <v>4.755799893699586E-2</v>
      </c>
      <c r="I71" s="20">
        <v>4.4878998996876175E-2</v>
      </c>
      <c r="J71" s="20">
        <v>4.3240999033488332E-2</v>
      </c>
      <c r="K71" s="20">
        <v>4.4326999009214337E-2</v>
      </c>
      <c r="L71" s="20">
        <v>4.400399901643396E-2</v>
      </c>
      <c r="M71" s="20">
        <v>2.2079999506473543E-2</v>
      </c>
      <c r="N71" s="19">
        <v>2020</v>
      </c>
      <c r="O71" s="21">
        <v>1275.44</v>
      </c>
      <c r="P71" s="19">
        <v>9073</v>
      </c>
      <c r="Q71" s="18">
        <v>103.563</v>
      </c>
      <c r="R71" s="19">
        <v>7.2939999999999996</v>
      </c>
      <c r="S71" s="19">
        <v>7.3064999999999998</v>
      </c>
      <c r="T71" s="263">
        <v>2.4099999461323025E-2</v>
      </c>
      <c r="U71" s="264">
        <v>2.3499999474734069E-2</v>
      </c>
      <c r="V71" s="264">
        <v>2.2899999488145112E-2</v>
      </c>
      <c r="W71" s="19">
        <v>34288.83</v>
      </c>
      <c r="X71" s="19">
        <v>4387.55</v>
      </c>
      <c r="Y71" s="19">
        <v>13816.77</v>
      </c>
      <c r="Z71" s="19">
        <v>7519.72</v>
      </c>
      <c r="AA71" s="19">
        <v>33422.519999999997</v>
      </c>
      <c r="AB71" s="19">
        <v>19415.68</v>
      </c>
      <c r="AC71" s="19">
        <v>3245.3490000000002</v>
      </c>
      <c r="AD71" s="263">
        <v>1.6013999642059205E-2</v>
      </c>
      <c r="AE71" s="263">
        <v>2.1212999525852504E-2</v>
      </c>
      <c r="AF71" s="263">
        <v>2.2424999498762192E-2</v>
      </c>
      <c r="AG71" s="263">
        <v>2.4655999448895453E-2</v>
      </c>
      <c r="AH71" s="263">
        <v>1.8149999594315885E-2</v>
      </c>
      <c r="AI71" s="263">
        <v>2.0959999531507494E-2</v>
      </c>
      <c r="AJ71" s="263">
        <v>2.4259999457746744E-2</v>
      </c>
      <c r="AK71" s="263">
        <v>2.6509999407455322E-2</v>
      </c>
      <c r="AL71" s="263">
        <v>2.2956999486871063E-2</v>
      </c>
      <c r="AM71" s="263">
        <v>2.4178999459557236E-2</v>
      </c>
      <c r="AN71" s="263">
        <v>2.5913999420776965E-2</v>
      </c>
      <c r="AO71" s="263">
        <v>2.7858999377302823E-2</v>
      </c>
      <c r="AP71" s="263">
        <v>3.1279999300837517E-2</v>
      </c>
      <c r="AQ71" s="263">
        <v>2.7689399381093684E-2</v>
      </c>
      <c r="AR71" s="19">
        <v>173.35919999999999</v>
      </c>
      <c r="AS71" s="19">
        <v>5926</v>
      </c>
      <c r="AT71" s="19">
        <v>1927.75</v>
      </c>
    </row>
    <row r="72" spans="1:46" ht="18.75" customHeight="1">
      <c r="A72" s="86">
        <v>45159</v>
      </c>
      <c r="B72" s="19">
        <v>170.36250000000001</v>
      </c>
      <c r="C72" s="19">
        <v>123.8062</v>
      </c>
      <c r="D72" s="19">
        <v>137.625</v>
      </c>
      <c r="E72" s="19">
        <v>17.13</v>
      </c>
      <c r="F72" s="20">
        <v>5.4339998785406352E-2</v>
      </c>
      <c r="G72" s="20">
        <v>5.0005998882278802E-2</v>
      </c>
      <c r="H72" s="20">
        <v>4.7154998946003612E-2</v>
      </c>
      <c r="I72" s="20">
        <v>4.4661999001726509E-2</v>
      </c>
      <c r="J72" s="20">
        <v>4.3378999030403799E-2</v>
      </c>
      <c r="K72" s="20">
        <v>4.4271999010443687E-2</v>
      </c>
      <c r="L72" s="20">
        <v>4.4464999006129803E-2</v>
      </c>
      <c r="M72" s="20">
        <v>2.1859999511390924E-2</v>
      </c>
      <c r="N72" s="19">
        <v>2020</v>
      </c>
      <c r="O72" s="21">
        <v>1275.44</v>
      </c>
      <c r="P72" s="19">
        <v>9073</v>
      </c>
      <c r="Q72" s="18">
        <v>103.3</v>
      </c>
      <c r="R72" s="19">
        <v>7.2831999999999999</v>
      </c>
      <c r="S72" s="19">
        <v>7.2892000000000001</v>
      </c>
      <c r="T72" s="263">
        <v>2.3700499470252545E-2</v>
      </c>
      <c r="U72" s="264">
        <v>2.339999947696924E-2</v>
      </c>
      <c r="V72" s="264">
        <v>2.2850499489251525E-2</v>
      </c>
      <c r="W72" s="19">
        <v>34463.69</v>
      </c>
      <c r="X72" s="19">
        <v>4399.7700000000004</v>
      </c>
      <c r="Y72" s="19">
        <v>13816.77</v>
      </c>
      <c r="Z72" s="19">
        <v>7527.26</v>
      </c>
      <c r="AA72" s="19">
        <v>33753.33</v>
      </c>
      <c r="AB72" s="19">
        <v>19306.59</v>
      </c>
      <c r="AC72" s="19">
        <v>3243.9749999999999</v>
      </c>
      <c r="AD72" s="263">
        <v>1.9495999564230444E-2</v>
      </c>
      <c r="AE72" s="263">
        <v>2.1214999525807798E-2</v>
      </c>
      <c r="AF72" s="263">
        <v>2.2468999497778714E-2</v>
      </c>
      <c r="AG72" s="263">
        <v>2.4582999450527131E-2</v>
      </c>
      <c r="AH72" s="263">
        <v>1.8729999581351877E-2</v>
      </c>
      <c r="AI72" s="263">
        <v>2.1109999528154733E-2</v>
      </c>
      <c r="AJ72" s="263">
        <v>2.4229999458417296E-2</v>
      </c>
      <c r="AK72" s="263">
        <v>2.6459999408572913E-2</v>
      </c>
      <c r="AL72" s="263">
        <v>2.3476999475248159E-2</v>
      </c>
      <c r="AM72" s="263">
        <v>2.4065999462082984E-2</v>
      </c>
      <c r="AN72" s="263">
        <v>2.5913999420776965E-2</v>
      </c>
      <c r="AO72" s="263">
        <v>2.7858999377302823E-2</v>
      </c>
      <c r="AP72" s="263">
        <v>3.1279999300837517E-2</v>
      </c>
      <c r="AQ72" s="263">
        <v>2.7996199374236166E-2</v>
      </c>
      <c r="AR72" s="19">
        <v>173.35919999999999</v>
      </c>
      <c r="AS72" s="19">
        <v>5944</v>
      </c>
      <c r="AT72" s="19">
        <v>1928.75</v>
      </c>
    </row>
    <row r="73" spans="1:46" ht="18.75" customHeight="1">
      <c r="A73" s="86">
        <v>45156</v>
      </c>
      <c r="B73" s="19">
        <v>171.02500000000001</v>
      </c>
      <c r="C73" s="19">
        <v>124.3879</v>
      </c>
      <c r="D73" s="19">
        <v>135.375</v>
      </c>
      <c r="E73" s="19">
        <v>17.3</v>
      </c>
      <c r="F73" s="20">
        <v>5.4295998786389826E-2</v>
      </c>
      <c r="G73" s="20">
        <v>4.9424998895265158E-2</v>
      </c>
      <c r="H73" s="20">
        <v>4.646799896135926E-2</v>
      </c>
      <c r="I73" s="20">
        <v>4.3853999019786712E-2</v>
      </c>
      <c r="J73" s="20">
        <v>4.2545999049022794E-2</v>
      </c>
      <c r="K73" s="20">
        <v>4.3442999028973278E-2</v>
      </c>
      <c r="L73" s="20">
        <v>4.3750999022088941E-2</v>
      </c>
      <c r="M73" s="20">
        <v>2.1909999510273337E-2</v>
      </c>
      <c r="N73" s="19">
        <v>2020</v>
      </c>
      <c r="O73" s="19">
        <v>1275.44</v>
      </c>
      <c r="P73" s="19">
        <v>9073</v>
      </c>
      <c r="Q73" s="19">
        <v>103.375</v>
      </c>
      <c r="R73" s="19">
        <v>7.2845000000000004</v>
      </c>
      <c r="S73" s="19">
        <v>7.3064</v>
      </c>
      <c r="T73" s="263">
        <v>2.2600499494839461E-2</v>
      </c>
      <c r="U73" s="263">
        <v>2.2649999493733048E-2</v>
      </c>
      <c r="V73" s="263">
        <v>2.2549999495968222E-2</v>
      </c>
      <c r="W73" s="19">
        <v>34500.660000000003</v>
      </c>
      <c r="X73" s="19">
        <v>4369.71</v>
      </c>
      <c r="Y73" s="19">
        <v>13787.92</v>
      </c>
      <c r="Z73" s="19">
        <v>7531.53</v>
      </c>
      <c r="AA73" s="19">
        <v>33189.040000000001</v>
      </c>
      <c r="AB73" s="19">
        <v>18916.43</v>
      </c>
      <c r="AC73" s="19">
        <v>3202.0619999999999</v>
      </c>
      <c r="AD73" s="263">
        <v>2.7996999374218286E-2</v>
      </c>
      <c r="AE73" s="263">
        <v>2.125399952493608E-2</v>
      </c>
      <c r="AF73" s="263">
        <v>2.2749999491497874E-2</v>
      </c>
      <c r="AG73" s="263">
        <v>2.4625999449566009E-2</v>
      </c>
      <c r="AH73" s="263">
        <v>1.8729999581351877E-2</v>
      </c>
      <c r="AI73" s="263">
        <v>2.1239999525249006E-2</v>
      </c>
      <c r="AJ73" s="263">
        <v>2.4079999461770057E-2</v>
      </c>
      <c r="AK73" s="263">
        <v>2.64099994096905E-2</v>
      </c>
      <c r="AL73" s="263">
        <v>2.3476999475248159E-2</v>
      </c>
      <c r="AM73" s="263">
        <v>2.4065999462082984E-2</v>
      </c>
      <c r="AN73" s="263">
        <v>2.5913999420776965E-2</v>
      </c>
      <c r="AO73" s="263">
        <v>2.7858999377302823E-2</v>
      </c>
      <c r="AP73" s="263">
        <v>3.1279999300837517E-2</v>
      </c>
      <c r="AQ73" s="263">
        <v>2.5548499428946526E-2</v>
      </c>
      <c r="AR73" s="19">
        <v>174.0256</v>
      </c>
      <c r="AS73" s="19">
        <v>5874</v>
      </c>
      <c r="AT73" s="19">
        <v>1912.25</v>
      </c>
    </row>
    <row r="74" spans="1:46" ht="18.75" customHeight="1">
      <c r="A74" s="86">
        <v>45155</v>
      </c>
      <c r="B74" s="19">
        <v>171.03139999999999</v>
      </c>
      <c r="C74" s="19">
        <v>125.11109999999999</v>
      </c>
      <c r="D74" s="19">
        <v>129.27600000000001</v>
      </c>
      <c r="E74" s="19">
        <v>17.89</v>
      </c>
      <c r="F74" s="20">
        <v>5.4084998791106044E-2</v>
      </c>
      <c r="G74" s="20">
        <v>4.9291998898237939E-2</v>
      </c>
      <c r="H74" s="20">
        <v>4.6518998960219327E-2</v>
      </c>
      <c r="I74" s="20">
        <v>4.408299901466816E-2</v>
      </c>
      <c r="J74" s="20">
        <v>4.2740999044664205E-2</v>
      </c>
      <c r="K74" s="20">
        <v>4.3625999024882907E-2</v>
      </c>
      <c r="L74" s="20">
        <v>4.3867999019473788E-2</v>
      </c>
      <c r="M74" s="20">
        <v>2.1939999509602785E-2</v>
      </c>
      <c r="N74" s="19">
        <v>2020</v>
      </c>
      <c r="O74" s="21">
        <v>1275.44</v>
      </c>
      <c r="P74" s="19">
        <v>9073</v>
      </c>
      <c r="Q74" s="18">
        <v>103.572</v>
      </c>
      <c r="R74" s="19">
        <v>7.2866</v>
      </c>
      <c r="S74" s="19">
        <v>7.3041</v>
      </c>
      <c r="T74" s="263">
        <v>2.2549999495968222E-2</v>
      </c>
      <c r="U74" s="264">
        <v>2.249999949708581E-2</v>
      </c>
      <c r="V74" s="264">
        <v>2.2349999500438571E-2</v>
      </c>
      <c r="W74" s="19">
        <v>34474.83</v>
      </c>
      <c r="X74" s="19">
        <v>4370.3599999999997</v>
      </c>
      <c r="Y74" s="19">
        <v>13591.33</v>
      </c>
      <c r="Z74" s="19">
        <v>7471.69</v>
      </c>
      <c r="AA74" s="19">
        <v>33234.14</v>
      </c>
      <c r="AB74" s="19">
        <v>18934.36</v>
      </c>
      <c r="AC74" s="19">
        <v>3182.3809999999999</v>
      </c>
      <c r="AD74" s="263">
        <v>1.7640999605692924E-2</v>
      </c>
      <c r="AE74" s="263">
        <v>2.1615999516844748E-2</v>
      </c>
      <c r="AF74" s="263">
        <v>2.283799948953092E-2</v>
      </c>
      <c r="AG74" s="263">
        <v>2.4964999441988767E-2</v>
      </c>
      <c r="AH74" s="263">
        <v>1.913999957218766E-2</v>
      </c>
      <c r="AI74" s="263">
        <v>2.1409999521449209E-2</v>
      </c>
      <c r="AJ74" s="263">
        <v>2.4399999454617499E-2</v>
      </c>
      <c r="AK74" s="263">
        <v>2.6559999406337739E-2</v>
      </c>
      <c r="AL74" s="263">
        <v>2.3468999475426973E-2</v>
      </c>
      <c r="AM74" s="263">
        <v>2.4065999462082984E-2</v>
      </c>
      <c r="AN74" s="263">
        <v>2.5912999420799315E-2</v>
      </c>
      <c r="AO74" s="263">
        <v>2.7858999377302823E-2</v>
      </c>
      <c r="AP74" s="263">
        <v>3.1279999300837517E-2</v>
      </c>
      <c r="AQ74" s="263">
        <v>2.6277299412656576E-2</v>
      </c>
      <c r="AR74" s="19">
        <v>173.95930000000001</v>
      </c>
      <c r="AS74" s="19">
        <v>5792</v>
      </c>
      <c r="AT74" s="19">
        <v>1899.6</v>
      </c>
    </row>
    <row r="75" spans="1:46" ht="18.75" customHeight="1">
      <c r="A75" s="86">
        <v>45154</v>
      </c>
      <c r="B75" s="19">
        <v>171.22470000000001</v>
      </c>
      <c r="C75" s="19">
        <v>125.3587</v>
      </c>
      <c r="D75" s="19">
        <v>122.482</v>
      </c>
      <c r="E75" s="19">
        <v>16.78</v>
      </c>
      <c r="F75" s="20">
        <v>5.4431998783349991E-2</v>
      </c>
      <c r="G75" s="20">
        <v>4.9651998890191319E-2</v>
      </c>
      <c r="H75" s="20">
        <v>4.6658998957090074E-2</v>
      </c>
      <c r="I75" s="20">
        <v>4.4028999015875162E-2</v>
      </c>
      <c r="J75" s="20">
        <v>4.2503999049961563E-2</v>
      </c>
      <c r="K75" s="20">
        <v>4.3491999027878044E-2</v>
      </c>
      <c r="L75" s="20">
        <v>4.3518999027274546E-2</v>
      </c>
      <c r="M75" s="20">
        <v>2.1919999510049821E-2</v>
      </c>
      <c r="N75" s="19">
        <v>2020</v>
      </c>
      <c r="O75" s="21">
        <v>1275.44</v>
      </c>
      <c r="P75" s="19">
        <v>9073</v>
      </c>
      <c r="Q75" s="18">
        <v>103.431</v>
      </c>
      <c r="R75" s="19">
        <v>7.2984999999999998</v>
      </c>
      <c r="S75" s="19">
        <v>7.3362999999999996</v>
      </c>
      <c r="T75" s="263">
        <v>2.2299999501556159E-2</v>
      </c>
      <c r="U75" s="264">
        <v>2.2299999501556159E-2</v>
      </c>
      <c r="V75" s="264">
        <v>2.2299999501556159E-2</v>
      </c>
      <c r="W75" s="19">
        <v>34765.74</v>
      </c>
      <c r="X75" s="19">
        <v>4404.33</v>
      </c>
      <c r="Y75" s="19">
        <v>13591.75</v>
      </c>
      <c r="Z75" s="19">
        <v>7500.49</v>
      </c>
      <c r="AA75" s="19">
        <v>33193.99</v>
      </c>
      <c r="AB75" s="19">
        <v>19172.05</v>
      </c>
      <c r="AC75" s="19">
        <v>3189.3760000000002</v>
      </c>
      <c r="AD75" s="263">
        <v>2.2022999507747592E-2</v>
      </c>
      <c r="AE75" s="263">
        <v>2.1722999514453112E-2</v>
      </c>
      <c r="AF75" s="263">
        <v>2.2991999486088752E-2</v>
      </c>
      <c r="AG75" s="263">
        <v>2.5029999440535904E-2</v>
      </c>
      <c r="AH75" s="263">
        <v>1.9159999571740628E-2</v>
      </c>
      <c r="AI75" s="263">
        <v>2.1629999516531825E-2</v>
      </c>
      <c r="AJ75" s="263">
        <v>2.454999945126474E-2</v>
      </c>
      <c r="AK75" s="263">
        <v>2.6709999402984973E-2</v>
      </c>
      <c r="AL75" s="263">
        <v>2.3620999472029506E-2</v>
      </c>
      <c r="AM75" s="263">
        <v>2.4065999462082984E-2</v>
      </c>
      <c r="AN75" s="263">
        <v>2.5918999420665202E-2</v>
      </c>
      <c r="AO75" s="263">
        <v>2.7858999377302823E-2</v>
      </c>
      <c r="AP75" s="263">
        <v>3.1279999300837517E-2</v>
      </c>
      <c r="AQ75" s="263">
        <v>2.7439399386681614E-2</v>
      </c>
      <c r="AR75" s="19">
        <v>174.6592</v>
      </c>
      <c r="AS75" s="19">
        <v>5792</v>
      </c>
      <c r="AT75" s="19">
        <v>1908.4</v>
      </c>
    </row>
    <row r="76" spans="1:46" ht="18.75" customHeight="1">
      <c r="A76" s="86">
        <v>45153</v>
      </c>
      <c r="B76" s="19">
        <v>171.54830000000001</v>
      </c>
      <c r="C76" s="19">
        <v>125.5407</v>
      </c>
      <c r="D76" s="19">
        <v>99.75</v>
      </c>
      <c r="E76" s="19">
        <v>16.46</v>
      </c>
      <c r="F76" s="20">
        <v>5.4074998791329563E-2</v>
      </c>
      <c r="G76" s="20">
        <v>4.9521998893097045E-2</v>
      </c>
      <c r="H76" s="20">
        <v>4.645899896156043E-2</v>
      </c>
      <c r="I76" s="20">
        <v>4.3723999022692438E-2</v>
      </c>
      <c r="J76" s="20">
        <v>4.2109999058768159E-2</v>
      </c>
      <c r="K76" s="20">
        <v>4.3092999036796392E-2</v>
      </c>
      <c r="L76" s="20">
        <v>4.3154999035410584E-2</v>
      </c>
      <c r="M76" s="20">
        <v>2.2009999508038162E-2</v>
      </c>
      <c r="N76" s="19">
        <v>2020</v>
      </c>
      <c r="O76" s="21">
        <v>1275.44</v>
      </c>
      <c r="P76" s="19">
        <v>9073</v>
      </c>
      <c r="Q76" s="18">
        <v>103.209</v>
      </c>
      <c r="R76" s="19">
        <v>7.2884000000000002</v>
      </c>
      <c r="S76" s="19">
        <v>7.3242000000000003</v>
      </c>
      <c r="T76" s="263">
        <v>2.2349999500438571E-2</v>
      </c>
      <c r="U76" s="264">
        <v>2.2299999501556159E-2</v>
      </c>
      <c r="V76" s="264">
        <v>2.2399999499320988E-2</v>
      </c>
      <c r="W76" s="19">
        <v>34946.39</v>
      </c>
      <c r="X76" s="19">
        <v>4437.8599999999997</v>
      </c>
      <c r="Y76" s="19">
        <v>13555.67</v>
      </c>
      <c r="Z76" s="19">
        <v>7461.46</v>
      </c>
      <c r="AA76" s="19">
        <v>32538.33</v>
      </c>
      <c r="AB76" s="19">
        <v>19148.13</v>
      </c>
      <c r="AC76" s="19">
        <v>3189.4430000000002</v>
      </c>
      <c r="AD76" s="263">
        <v>2.102399953007698E-2</v>
      </c>
      <c r="AE76" s="263">
        <v>2.1830999512039127E-2</v>
      </c>
      <c r="AF76" s="263">
        <v>2.3168999482132493E-2</v>
      </c>
      <c r="AG76" s="263">
        <v>2.5249999435618519E-2</v>
      </c>
      <c r="AH76" s="263">
        <v>1.9199999570846556E-2</v>
      </c>
      <c r="AI76" s="263">
        <v>2.1789999512955543E-2</v>
      </c>
      <c r="AJ76" s="263">
        <v>2.465999944880605E-2</v>
      </c>
      <c r="AK76" s="263">
        <v>2.6729999402537941E-2</v>
      </c>
      <c r="AL76" s="263">
        <v>2.3617999472096564E-2</v>
      </c>
      <c r="AM76" s="263">
        <v>2.4065999462082984E-2</v>
      </c>
      <c r="AN76" s="263">
        <v>2.591599942073226E-2</v>
      </c>
      <c r="AO76" s="263">
        <v>2.7858999377302823E-2</v>
      </c>
      <c r="AP76" s="263">
        <v>3.1279999300837517E-2</v>
      </c>
      <c r="AQ76" s="263">
        <v>2.7918199375979603E-2</v>
      </c>
      <c r="AR76" s="19">
        <v>174.4134</v>
      </c>
      <c r="AS76" s="19">
        <v>5719</v>
      </c>
      <c r="AT76" s="19">
        <v>1918.9</v>
      </c>
    </row>
    <row r="77" spans="1:46" ht="18.75" customHeight="1">
      <c r="A77" s="86">
        <v>45152</v>
      </c>
      <c r="B77" s="19">
        <v>171.8621</v>
      </c>
      <c r="C77" s="19">
        <v>126.2948</v>
      </c>
      <c r="D77" s="19">
        <v>99.75</v>
      </c>
      <c r="E77" s="19">
        <v>14.82</v>
      </c>
      <c r="F77" s="20">
        <v>5.4156998789496723E-2</v>
      </c>
      <c r="G77" s="20">
        <v>4.9668998889811335E-2</v>
      </c>
      <c r="H77" s="20">
        <v>4.6456998961605128E-2</v>
      </c>
      <c r="I77" s="20">
        <v>4.3598999025486404E-2</v>
      </c>
      <c r="J77" s="20">
        <v>4.1912999063171447E-2</v>
      </c>
      <c r="K77" s="20">
        <v>4.2959999039769173E-2</v>
      </c>
      <c r="L77" s="20">
        <v>4.2887999041378501E-2</v>
      </c>
      <c r="M77" s="20">
        <v>2.2169999504461885E-2</v>
      </c>
      <c r="N77" s="19">
        <v>2020</v>
      </c>
      <c r="O77" s="21">
        <v>1275.44</v>
      </c>
      <c r="P77" s="19">
        <v>9073</v>
      </c>
      <c r="Q77" s="18">
        <v>103.19</v>
      </c>
      <c r="R77" s="19">
        <v>7.2572999999999999</v>
      </c>
      <c r="S77" s="19">
        <v>7.2793000000000001</v>
      </c>
      <c r="T77" s="263">
        <v>2.2299999501556159E-2</v>
      </c>
      <c r="U77" s="264">
        <v>2.2350499500427397E-2</v>
      </c>
      <c r="V77" s="264">
        <v>2.2649999493733048E-2</v>
      </c>
      <c r="W77" s="19">
        <v>35307.629999999997</v>
      </c>
      <c r="X77" s="19">
        <v>4489.72</v>
      </c>
      <c r="Y77" s="19">
        <v>13335.78</v>
      </c>
      <c r="Z77" s="19">
        <v>7453.58</v>
      </c>
      <c r="AA77" s="19">
        <v>32698.81</v>
      </c>
      <c r="AB77" s="19">
        <v>18794.13</v>
      </c>
      <c r="AC77" s="19">
        <v>3150.6190000000001</v>
      </c>
      <c r="AD77" s="263">
        <v>1.5034999663941563E-2</v>
      </c>
      <c r="AE77" s="263">
        <v>2.17889995129779E-2</v>
      </c>
      <c r="AF77" s="263">
        <v>2.3092999483831225E-2</v>
      </c>
      <c r="AG77" s="263">
        <v>2.5050999440066519E-2</v>
      </c>
      <c r="AH77" s="263">
        <v>1.8959999576210976E-2</v>
      </c>
      <c r="AI77" s="263">
        <v>2.172999951429665E-2</v>
      </c>
      <c r="AJ77" s="263">
        <v>2.465999944880605E-2</v>
      </c>
      <c r="AK77" s="263">
        <v>2.6699999403208493E-2</v>
      </c>
      <c r="AL77" s="263">
        <v>2.3609999472275378E-2</v>
      </c>
      <c r="AM77" s="263">
        <v>2.4065999462082984E-2</v>
      </c>
      <c r="AN77" s="263">
        <v>2.5917999420687558E-2</v>
      </c>
      <c r="AO77" s="263">
        <v>2.7858999377302823E-2</v>
      </c>
      <c r="AP77" s="263">
        <v>3.1279999300837517E-2</v>
      </c>
      <c r="AQ77" s="263">
        <v>2.920449934722856E-2</v>
      </c>
      <c r="AR77" s="19">
        <v>174.73220000000001</v>
      </c>
      <c r="AS77" s="19">
        <v>5755</v>
      </c>
      <c r="AT77" s="19">
        <v>1922.9</v>
      </c>
    </row>
    <row r="78" spans="1:46" ht="18.75" customHeight="1">
      <c r="A78" s="86">
        <v>45149</v>
      </c>
      <c r="B78" s="19">
        <v>172.4579</v>
      </c>
      <c r="C78" s="19">
        <v>128.38810000000001</v>
      </c>
      <c r="D78" s="19">
        <v>99.125</v>
      </c>
      <c r="E78" s="19">
        <v>15.52</v>
      </c>
      <c r="F78" s="20">
        <v>5.3877998795732858E-2</v>
      </c>
      <c r="G78" s="20">
        <v>4.8185998922958967E-2</v>
      </c>
      <c r="H78" s="20">
        <v>4.4846998997591439E-2</v>
      </c>
      <c r="I78" s="20">
        <v>4.2056999059952797E-2</v>
      </c>
      <c r="J78" s="20">
        <v>4.0938999084942036E-2</v>
      </c>
      <c r="K78" s="20">
        <v>4.1614999069832265E-2</v>
      </c>
      <c r="L78" s="20">
        <v>4.2500999050028618E-2</v>
      </c>
      <c r="M78" s="20">
        <v>2.2289999501779675E-2</v>
      </c>
      <c r="N78" s="19">
        <v>1730</v>
      </c>
      <c r="O78" s="21">
        <v>1352.68</v>
      </c>
      <c r="P78" s="19">
        <v>9073</v>
      </c>
      <c r="Q78" s="18">
        <v>102.527</v>
      </c>
      <c r="R78" s="19">
        <v>7.2354000000000003</v>
      </c>
      <c r="S78" s="19">
        <v>7.2495000000000003</v>
      </c>
      <c r="T78" s="263">
        <v>2.2349999500438571E-2</v>
      </c>
      <c r="U78" s="264">
        <v>2.2449999498203397E-2</v>
      </c>
      <c r="V78" s="264">
        <v>2.2849999489262703E-2</v>
      </c>
      <c r="W78" s="19">
        <v>35281.4</v>
      </c>
      <c r="X78" s="19">
        <v>4464.05</v>
      </c>
      <c r="Y78" s="19">
        <v>13492.52</v>
      </c>
      <c r="Z78" s="19">
        <v>7461.87</v>
      </c>
      <c r="AA78" s="19">
        <v>32781.54</v>
      </c>
      <c r="AB78" s="19">
        <v>18889.97</v>
      </c>
      <c r="AC78" s="19">
        <v>3197.9009999999998</v>
      </c>
      <c r="AD78" s="263">
        <v>1.9997999553009869E-2</v>
      </c>
      <c r="AE78" s="263">
        <v>2.1849999511614444E-2</v>
      </c>
      <c r="AF78" s="263">
        <v>2.312399948313832E-2</v>
      </c>
      <c r="AG78" s="263">
        <v>2.5137999438121911E-2</v>
      </c>
      <c r="AH78" s="263">
        <v>1.908999957330525E-2</v>
      </c>
      <c r="AI78" s="263">
        <v>2.172999951429665E-2</v>
      </c>
      <c r="AJ78" s="263">
        <v>2.465999944880605E-2</v>
      </c>
      <c r="AK78" s="263">
        <v>2.6739999402314425E-2</v>
      </c>
      <c r="AL78" s="263">
        <v>2.3496999474801123E-2</v>
      </c>
      <c r="AM78" s="263">
        <v>2.4065999462082984E-2</v>
      </c>
      <c r="AN78" s="263">
        <v>2.5917999420687558E-2</v>
      </c>
      <c r="AO78" s="263">
        <v>2.7858999377302823E-2</v>
      </c>
      <c r="AP78" s="263">
        <v>3.1279999300837517E-2</v>
      </c>
      <c r="AQ78" s="263">
        <v>2.9122699349056928E-2</v>
      </c>
      <c r="AR78" s="19">
        <v>174.7312</v>
      </c>
      <c r="AS78" s="19">
        <v>5713</v>
      </c>
      <c r="AT78" s="19">
        <v>1930.7</v>
      </c>
    </row>
    <row r="79" spans="1:46" ht="18.75" customHeight="1">
      <c r="A79" s="86">
        <v>45148</v>
      </c>
      <c r="B79" s="19">
        <v>172.4579</v>
      </c>
      <c r="C79" s="19">
        <v>128.38810000000001</v>
      </c>
      <c r="D79" s="19">
        <v>97.5</v>
      </c>
      <c r="E79" s="19">
        <v>15.85</v>
      </c>
      <c r="F79" s="20">
        <v>5.426799878701568E-2</v>
      </c>
      <c r="G79" s="20">
        <v>4.8416998917795724E-2</v>
      </c>
      <c r="H79" s="20">
        <v>4.5099998991936445E-2</v>
      </c>
      <c r="I79" s="20">
        <v>4.2320999054051935E-2</v>
      </c>
      <c r="J79" s="20">
        <v>4.105499908234924E-2</v>
      </c>
      <c r="K79" s="20">
        <v>4.179699906576425E-2</v>
      </c>
      <c r="L79" s="20">
        <v>4.2517999049648647E-2</v>
      </c>
      <c r="M79" s="20">
        <v>2.237999949976802E-2</v>
      </c>
      <c r="N79" s="19">
        <v>1730</v>
      </c>
      <c r="O79" s="21">
        <v>1352.68</v>
      </c>
      <c r="P79" s="19">
        <v>9073</v>
      </c>
      <c r="Q79" s="18">
        <v>102.524</v>
      </c>
      <c r="R79" s="19">
        <v>7.2187999999999999</v>
      </c>
      <c r="S79" s="19">
        <v>7.2427000000000001</v>
      </c>
      <c r="T79" s="263">
        <v>2.2299999501556159E-2</v>
      </c>
      <c r="U79" s="264">
        <v>2.249999949708581E-2</v>
      </c>
      <c r="V79" s="264">
        <v>2.2999999485909937E-2</v>
      </c>
      <c r="W79" s="19">
        <v>35176.15</v>
      </c>
      <c r="X79" s="19">
        <v>4468.83</v>
      </c>
      <c r="Y79" s="19">
        <v>13630.61</v>
      </c>
      <c r="Z79" s="19">
        <v>7502.03</v>
      </c>
      <c r="AA79" s="19">
        <v>33264.879999999997</v>
      </c>
      <c r="AB79" s="19">
        <v>19218.349999999999</v>
      </c>
      <c r="AC79" s="19">
        <v>3197.9009999999998</v>
      </c>
      <c r="AD79" s="263">
        <v>1.9997999553009869E-2</v>
      </c>
      <c r="AE79" s="263">
        <v>2.1849999511614444E-2</v>
      </c>
      <c r="AF79" s="263">
        <v>2.312399948313832E-2</v>
      </c>
      <c r="AG79" s="263">
        <v>2.5137999438121911E-2</v>
      </c>
      <c r="AH79" s="263">
        <v>1.908999957330525E-2</v>
      </c>
      <c r="AI79" s="263">
        <v>2.172999951429665E-2</v>
      </c>
      <c r="AJ79" s="263">
        <v>2.465999944880605E-2</v>
      </c>
      <c r="AK79" s="263">
        <v>2.6739999402314425E-2</v>
      </c>
      <c r="AL79" s="263">
        <v>2.3496999474801123E-2</v>
      </c>
      <c r="AM79" s="263">
        <v>2.4065999462082984E-2</v>
      </c>
      <c r="AN79" s="263">
        <v>2.5917999420687558E-2</v>
      </c>
      <c r="AO79" s="263">
        <v>2.7858999377302823E-2</v>
      </c>
      <c r="AP79" s="263">
        <v>3.1279999300837517E-2</v>
      </c>
      <c r="AQ79" s="263">
        <v>2.8999999351799487E-2</v>
      </c>
      <c r="AR79" s="19">
        <v>174.52940000000001</v>
      </c>
      <c r="AS79" s="19">
        <v>5727</v>
      </c>
      <c r="AT79" s="19">
        <v>1920.05</v>
      </c>
    </row>
    <row r="80" spans="1:46" ht="18.75" customHeight="1">
      <c r="A80" s="86">
        <v>45147</v>
      </c>
      <c r="B80" s="19">
        <v>173.0701</v>
      </c>
      <c r="C80" s="19">
        <v>129.35679999999999</v>
      </c>
      <c r="D80" s="19">
        <v>95.188000000000002</v>
      </c>
      <c r="E80" s="19">
        <v>15.96</v>
      </c>
      <c r="F80" s="20">
        <v>5.4327998785674576E-2</v>
      </c>
      <c r="G80" s="20">
        <v>4.807999892532825E-2</v>
      </c>
      <c r="H80" s="20">
        <v>4.4395999007672077E-2</v>
      </c>
      <c r="I80" s="20">
        <v>4.1369999075308438E-2</v>
      </c>
      <c r="J80" s="20">
        <v>4.0080999104119837E-2</v>
      </c>
      <c r="K80" s="20">
        <v>4.0776999088563026E-2</v>
      </c>
      <c r="L80" s="20">
        <v>4.1700999067910013E-2</v>
      </c>
      <c r="M80" s="20">
        <v>2.2299999501556159E-2</v>
      </c>
      <c r="N80" s="19">
        <v>1730</v>
      </c>
      <c r="O80" s="21">
        <v>1352.68</v>
      </c>
      <c r="P80" s="19">
        <v>9073</v>
      </c>
      <c r="Q80" s="18">
        <v>102.49</v>
      </c>
      <c r="R80" s="19">
        <v>7.2107000000000001</v>
      </c>
      <c r="S80" s="19">
        <v>7.2293000000000003</v>
      </c>
      <c r="T80" s="263">
        <v>2.2099999506026508E-2</v>
      </c>
      <c r="U80" s="264">
        <v>2.2199999503791333E-2</v>
      </c>
      <c r="V80" s="264">
        <v>2.2799999490380286E-2</v>
      </c>
      <c r="W80" s="19">
        <v>35123.360000000001</v>
      </c>
      <c r="X80" s="19">
        <v>4467.71</v>
      </c>
      <c r="Y80" s="19">
        <v>13502.2</v>
      </c>
      <c r="Z80" s="19">
        <v>7559.18</v>
      </c>
      <c r="AA80" s="19">
        <v>33575.14</v>
      </c>
      <c r="AB80" s="19">
        <v>19218.349999999999</v>
      </c>
      <c r="AC80" s="19">
        <v>3197.9009999999998</v>
      </c>
      <c r="AD80" s="263">
        <v>1.9997999553009869E-2</v>
      </c>
      <c r="AE80" s="263">
        <v>2.1849999511614444E-2</v>
      </c>
      <c r="AF80" s="263">
        <v>2.312399948313832E-2</v>
      </c>
      <c r="AG80" s="263">
        <v>2.5137999438121911E-2</v>
      </c>
      <c r="AH80" s="263">
        <v>1.908999957330525E-2</v>
      </c>
      <c r="AI80" s="263">
        <v>2.172999951429665E-2</v>
      </c>
      <c r="AJ80" s="263">
        <v>2.465999944880605E-2</v>
      </c>
      <c r="AK80" s="263">
        <v>2.6739999402314425E-2</v>
      </c>
      <c r="AL80" s="263">
        <v>2.3496999474801123E-2</v>
      </c>
      <c r="AM80" s="263">
        <v>2.4065999462082984E-2</v>
      </c>
      <c r="AN80" s="263">
        <v>2.5917999420687558E-2</v>
      </c>
      <c r="AO80" s="263">
        <v>2.7858999377302823E-2</v>
      </c>
      <c r="AP80" s="263">
        <v>3.1279999300837517E-2</v>
      </c>
      <c r="AQ80" s="263">
        <v>2.8999999351799487E-2</v>
      </c>
      <c r="AR80" s="19">
        <v>174.88589999999999</v>
      </c>
      <c r="AS80" s="19">
        <v>5792</v>
      </c>
      <c r="AT80" s="19">
        <v>1925.65</v>
      </c>
    </row>
    <row r="81" spans="1:46" ht="18.75" customHeight="1">
      <c r="A81" s="86">
        <v>45146</v>
      </c>
      <c r="B81" s="19">
        <v>173.0641</v>
      </c>
      <c r="C81" s="19">
        <v>129.554</v>
      </c>
      <c r="D81" s="19">
        <v>94.875</v>
      </c>
      <c r="E81" s="19">
        <v>15.99</v>
      </c>
      <c r="F81" s="20">
        <v>5.4335998785495762E-2</v>
      </c>
      <c r="G81" s="20">
        <v>4.7513998937979342E-2</v>
      </c>
      <c r="H81" s="20">
        <v>4.4156999013014141E-2</v>
      </c>
      <c r="I81" s="20">
        <v>4.1107999081164602E-2</v>
      </c>
      <c r="J81" s="20">
        <v>4.0219999101012947E-2</v>
      </c>
      <c r="K81" s="20">
        <v>4.0698999090306456E-2</v>
      </c>
      <c r="L81" s="20">
        <v>4.2066999059729278E-2</v>
      </c>
      <c r="M81" s="20">
        <v>2.2249999502673746E-2</v>
      </c>
      <c r="N81" s="19">
        <v>1730</v>
      </c>
      <c r="O81" s="21">
        <v>1352.68</v>
      </c>
      <c r="P81" s="19">
        <v>9073</v>
      </c>
      <c r="Q81" s="18">
        <v>102.52800000000001</v>
      </c>
      <c r="R81" s="19">
        <v>7.2186000000000003</v>
      </c>
      <c r="S81" s="19">
        <v>7.2370999999999999</v>
      </c>
      <c r="T81" s="263">
        <v>2.1949999509379266E-2</v>
      </c>
      <c r="U81" s="264">
        <v>2.2149999504908917E-2</v>
      </c>
      <c r="V81" s="264">
        <v>2.249999949708581E-2</v>
      </c>
      <c r="W81" s="19">
        <v>35314.49</v>
      </c>
      <c r="X81" s="19">
        <v>4499.38</v>
      </c>
      <c r="Y81" s="19">
        <v>13667.29</v>
      </c>
      <c r="Z81" s="19">
        <v>7569.31</v>
      </c>
      <c r="AA81" s="19">
        <v>33388.910000000003</v>
      </c>
      <c r="AB81" s="19">
        <v>19607.080000000002</v>
      </c>
      <c r="AC81" s="19">
        <v>3240.3649999999998</v>
      </c>
      <c r="AD81" s="263">
        <v>2.1007999530434609E-2</v>
      </c>
      <c r="AE81" s="263">
        <v>2.2037999507412316E-2</v>
      </c>
      <c r="AF81" s="263">
        <v>2.334999947808683E-2</v>
      </c>
      <c r="AG81" s="263">
        <v>2.532999943383038E-2</v>
      </c>
      <c r="AH81" s="263">
        <v>1.9059999573975802E-2</v>
      </c>
      <c r="AI81" s="263">
        <v>2.1939999509602785E-2</v>
      </c>
      <c r="AJ81" s="263">
        <v>2.4689999448135495E-2</v>
      </c>
      <c r="AK81" s="263">
        <v>2.6779999401420354E-2</v>
      </c>
      <c r="AL81" s="263">
        <v>2.3489999474957588E-2</v>
      </c>
      <c r="AM81" s="263">
        <v>2.4065999462082984E-2</v>
      </c>
      <c r="AN81" s="263">
        <v>2.5913999420776965E-2</v>
      </c>
      <c r="AO81" s="263">
        <v>2.7858999377302823E-2</v>
      </c>
      <c r="AP81" s="263">
        <v>3.1279999300837517E-2</v>
      </c>
      <c r="AQ81" s="263">
        <v>2.9168199348039926E-2</v>
      </c>
      <c r="AR81" s="19">
        <v>174.8468</v>
      </c>
      <c r="AS81" s="19">
        <v>5805</v>
      </c>
      <c r="AT81" s="19">
        <v>1930.45</v>
      </c>
    </row>
    <row r="82" spans="1:46" ht="18.75" customHeight="1">
      <c r="A82" s="86">
        <v>45145</v>
      </c>
      <c r="B82" s="19">
        <v>172.77350000000001</v>
      </c>
      <c r="C82" s="19">
        <v>131.2516</v>
      </c>
      <c r="D82" s="19">
        <v>94.75</v>
      </c>
      <c r="E82" s="19">
        <v>15.77</v>
      </c>
      <c r="F82" s="20">
        <v>5.4034998792223635E-2</v>
      </c>
      <c r="G82" s="20">
        <v>4.7618998935632408E-2</v>
      </c>
      <c r="H82" s="20">
        <v>4.4558999004028738E-2</v>
      </c>
      <c r="I82" s="20">
        <v>4.1650999069027604E-2</v>
      </c>
      <c r="J82" s="20">
        <v>4.0884999086149038E-2</v>
      </c>
      <c r="K82" s="20">
        <v>4.1324999076314275E-2</v>
      </c>
      <c r="L82" s="20">
        <v>4.269799904562533E-2</v>
      </c>
      <c r="M82" s="20">
        <v>2.226999950222671E-2</v>
      </c>
      <c r="N82" s="19">
        <v>1730</v>
      </c>
      <c r="O82" s="21">
        <v>1352.68</v>
      </c>
      <c r="P82" s="19">
        <v>9073</v>
      </c>
      <c r="Q82" s="18">
        <v>102.047</v>
      </c>
      <c r="R82" s="19">
        <v>7.1931000000000003</v>
      </c>
      <c r="S82" s="19">
        <v>7.2012</v>
      </c>
      <c r="T82" s="263">
        <v>2.2199999503791333E-2</v>
      </c>
      <c r="U82" s="264">
        <v>2.2199999503791333E-2</v>
      </c>
      <c r="V82" s="264">
        <v>2.2649999493733048E-2</v>
      </c>
      <c r="W82" s="19">
        <v>35473.129999999997</v>
      </c>
      <c r="X82" s="19">
        <v>4518.4399999999996</v>
      </c>
      <c r="Y82" s="19">
        <v>13689.57</v>
      </c>
      <c r="Z82" s="19">
        <v>7588.48</v>
      </c>
      <c r="AA82" s="19">
        <v>33370.42</v>
      </c>
      <c r="AB82" s="19">
        <v>19912.89</v>
      </c>
      <c r="AC82" s="19">
        <v>3255.806</v>
      </c>
      <c r="AD82" s="263">
        <v>2.1006999530456958E-2</v>
      </c>
      <c r="AE82" s="263">
        <v>2.2162999504618346E-2</v>
      </c>
      <c r="AF82" s="263">
        <v>2.3525999474152921E-2</v>
      </c>
      <c r="AG82" s="263">
        <v>2.5491999430209397E-2</v>
      </c>
      <c r="AH82" s="263">
        <v>1.9059999573975802E-2</v>
      </c>
      <c r="AI82" s="263">
        <v>2.2119999505579472E-2</v>
      </c>
      <c r="AJ82" s="263">
        <v>2.4919999442994594E-2</v>
      </c>
      <c r="AK82" s="263">
        <v>2.6969999397173525E-2</v>
      </c>
      <c r="AL82" s="263">
        <v>2.3455999475717547E-2</v>
      </c>
      <c r="AM82" s="263">
        <v>2.4065999462082984E-2</v>
      </c>
      <c r="AN82" s="263">
        <v>2.548599943034351E-2</v>
      </c>
      <c r="AO82" s="263">
        <v>2.7858999377302823E-2</v>
      </c>
      <c r="AP82" s="263">
        <v>3.1279999300837517E-2</v>
      </c>
      <c r="AQ82" s="263">
        <v>2.7856099377367646E-2</v>
      </c>
      <c r="AR82" s="19">
        <v>174.97989999999999</v>
      </c>
      <c r="AS82" s="19">
        <v>5874</v>
      </c>
      <c r="AT82" s="19">
        <v>1951.15</v>
      </c>
    </row>
    <row r="83" spans="1:46" ht="18.75" customHeight="1">
      <c r="A83" s="86">
        <v>45142</v>
      </c>
      <c r="B83" s="19">
        <v>172.91669999999999</v>
      </c>
      <c r="C83" s="19">
        <v>131.41319999999999</v>
      </c>
      <c r="D83" s="19">
        <v>95.875</v>
      </c>
      <c r="E83" s="19">
        <v>17.100000000000001</v>
      </c>
      <c r="F83" s="20">
        <v>5.3964998793788251E-2</v>
      </c>
      <c r="G83" s="20">
        <v>4.764099893514067E-2</v>
      </c>
      <c r="H83" s="20">
        <v>4.4473999005928633E-2</v>
      </c>
      <c r="I83" s="20">
        <v>4.1335999076068407E-2</v>
      </c>
      <c r="J83" s="20">
        <v>4.0337999098375439E-2</v>
      </c>
      <c r="K83" s="20">
        <v>4.0854999086819589E-2</v>
      </c>
      <c r="L83" s="20">
        <v>4.2006999061070388E-2</v>
      </c>
      <c r="M83" s="20">
        <v>2.2149999504908917E-2</v>
      </c>
      <c r="N83" s="19">
        <v>1730</v>
      </c>
      <c r="O83" s="21">
        <v>1352.68</v>
      </c>
      <c r="P83" s="19">
        <v>9073</v>
      </c>
      <c r="Q83" s="18">
        <v>102.017</v>
      </c>
      <c r="R83" s="19">
        <v>7.1729000000000003</v>
      </c>
      <c r="S83" s="19">
        <v>7.1879</v>
      </c>
      <c r="T83" s="263">
        <v>2.2049999507144095E-2</v>
      </c>
      <c r="U83" s="264">
        <v>2.2049999507144095E-2</v>
      </c>
      <c r="V83" s="264">
        <v>2.2549999495968222E-2</v>
      </c>
      <c r="W83" s="19">
        <v>35065.620000000003</v>
      </c>
      <c r="X83" s="19">
        <v>4478.03</v>
      </c>
      <c r="Y83" s="19">
        <v>13689.57</v>
      </c>
      <c r="Z83" s="19">
        <v>7642.72</v>
      </c>
      <c r="AA83" s="19">
        <v>33706.080000000002</v>
      </c>
      <c r="AB83" s="19">
        <v>20040.37</v>
      </c>
      <c r="AC83" s="19">
        <v>3273.3339999999998</v>
      </c>
      <c r="AD83" s="263">
        <v>1.4231999681890012E-2</v>
      </c>
      <c r="AE83" s="263">
        <v>2.2037999507412316E-2</v>
      </c>
      <c r="AF83" s="263">
        <v>2.3271999479830264E-2</v>
      </c>
      <c r="AG83" s="263">
        <v>2.5276999435015022E-2</v>
      </c>
      <c r="AH83" s="263">
        <v>1.9059999573975802E-2</v>
      </c>
      <c r="AI83" s="263">
        <v>2.148999951966107E-2</v>
      </c>
      <c r="AJ83" s="263">
        <v>2.4619999449700117E-2</v>
      </c>
      <c r="AK83" s="263">
        <v>2.6789999401196835E-2</v>
      </c>
      <c r="AL83" s="263">
        <v>2.3455999475717547E-2</v>
      </c>
      <c r="AM83" s="263">
        <v>2.4065999462082984E-2</v>
      </c>
      <c r="AN83" s="263">
        <v>2.548599943034351E-2</v>
      </c>
      <c r="AO83" s="263">
        <v>2.7858999377302823E-2</v>
      </c>
      <c r="AP83" s="263">
        <v>3.1279999300837517E-2</v>
      </c>
      <c r="AQ83" s="263">
        <v>2.7812099378351125E-2</v>
      </c>
      <c r="AR83" s="19">
        <v>174.97989999999999</v>
      </c>
      <c r="AS83" s="19">
        <v>5729</v>
      </c>
      <c r="AT83" s="19">
        <v>1959.75</v>
      </c>
    </row>
    <row r="84" spans="1:46" ht="18.75" customHeight="1">
      <c r="A84" s="86">
        <v>45141</v>
      </c>
      <c r="B84" s="19">
        <v>172.10050000000001</v>
      </c>
      <c r="C84" s="19">
        <v>131.0915</v>
      </c>
      <c r="D84" s="19">
        <v>99</v>
      </c>
      <c r="E84" s="19">
        <v>15.92</v>
      </c>
      <c r="F84" s="20">
        <v>5.3988998793251815E-2</v>
      </c>
      <c r="G84" s="20">
        <v>4.8809998909011484E-2</v>
      </c>
      <c r="H84" s="20">
        <v>4.5764998977072542E-2</v>
      </c>
      <c r="I84" s="20">
        <v>4.2916999040730291E-2</v>
      </c>
      <c r="J84" s="20">
        <v>4.1750999066792423E-2</v>
      </c>
      <c r="K84" s="20">
        <v>4.2475999050587417E-2</v>
      </c>
      <c r="L84" s="20">
        <v>4.2908999040909106E-2</v>
      </c>
      <c r="M84" s="20">
        <v>2.2149999504908917E-2</v>
      </c>
      <c r="N84" s="19">
        <v>1730</v>
      </c>
      <c r="O84" s="21">
        <v>1352.68</v>
      </c>
      <c r="P84" s="19">
        <v>9073</v>
      </c>
      <c r="Q84" s="18">
        <v>102.542</v>
      </c>
      <c r="R84" s="19">
        <v>7.1696999999999997</v>
      </c>
      <c r="S84" s="19">
        <v>7.1820000000000004</v>
      </c>
      <c r="T84" s="263">
        <v>2.2399999499320988E-2</v>
      </c>
      <c r="U84" s="264">
        <v>2.2449999498203397E-2</v>
      </c>
      <c r="V84" s="264">
        <v>2.2549999495968222E-2</v>
      </c>
      <c r="W84" s="19">
        <v>35215.89</v>
      </c>
      <c r="X84" s="19">
        <v>4501.8900000000003</v>
      </c>
      <c r="Y84" s="19">
        <v>13782.82</v>
      </c>
      <c r="Z84" s="19">
        <v>7628.26</v>
      </c>
      <c r="AA84" s="19">
        <v>33485.49</v>
      </c>
      <c r="AB84" s="19">
        <v>19828.919999999998</v>
      </c>
      <c r="AC84" s="19">
        <v>3252.9749999999999</v>
      </c>
      <c r="AD84" s="263">
        <v>1.870599958188832E-2</v>
      </c>
      <c r="AE84" s="263">
        <v>2.1531999518722297E-2</v>
      </c>
      <c r="AF84" s="263">
        <v>2.2709999492391945E-2</v>
      </c>
      <c r="AG84" s="263">
        <v>2.4645999449118969E-2</v>
      </c>
      <c r="AH84" s="263">
        <v>1.8979999575763941E-2</v>
      </c>
      <c r="AI84" s="263">
        <v>2.1199999526143074E-2</v>
      </c>
      <c r="AJ84" s="263">
        <v>2.4329999456182121E-2</v>
      </c>
      <c r="AK84" s="263">
        <v>2.664999940432608E-2</v>
      </c>
      <c r="AL84" s="263">
        <v>2.3366999477706849E-2</v>
      </c>
      <c r="AM84" s="263">
        <v>2.4065999462082984E-2</v>
      </c>
      <c r="AN84" s="263">
        <v>2.5783999423682688E-2</v>
      </c>
      <c r="AO84" s="263">
        <v>2.7858999377302823E-2</v>
      </c>
      <c r="AP84" s="263">
        <v>3.1279999300837517E-2</v>
      </c>
      <c r="AQ84" s="263">
        <v>2.7127299393657597E-2</v>
      </c>
      <c r="AR84" s="19">
        <v>175.15039999999999</v>
      </c>
      <c r="AS84" s="19">
        <v>5729</v>
      </c>
      <c r="AT84" s="19">
        <v>1952.35</v>
      </c>
    </row>
    <row r="85" spans="1:46" ht="18.75" customHeight="1">
      <c r="A85" s="86">
        <v>45140</v>
      </c>
      <c r="B85" s="19">
        <v>172.6335</v>
      </c>
      <c r="C85" s="19">
        <v>131.7449</v>
      </c>
      <c r="D85" s="19">
        <v>97.188000000000002</v>
      </c>
      <c r="E85" s="19">
        <v>16.09</v>
      </c>
      <c r="F85" s="20">
        <v>5.3762998798303305E-2</v>
      </c>
      <c r="G85" s="20">
        <v>4.8766998909972603E-2</v>
      </c>
      <c r="H85" s="20">
        <v>4.5506998982839289E-2</v>
      </c>
      <c r="I85" s="20">
        <v>4.2370999052934344E-2</v>
      </c>
      <c r="J85" s="20">
        <v>4.0774999088607725E-2</v>
      </c>
      <c r="K85" s="20">
        <v>4.1662999068759379E-2</v>
      </c>
      <c r="L85" s="20">
        <v>4.1748999066837135E-2</v>
      </c>
      <c r="M85" s="20">
        <v>2.226999950222671E-2</v>
      </c>
      <c r="N85" s="19">
        <v>1730</v>
      </c>
      <c r="O85" s="21">
        <v>1352.68</v>
      </c>
      <c r="P85" s="19">
        <v>9073</v>
      </c>
      <c r="Q85" s="18">
        <v>102.59</v>
      </c>
      <c r="R85" s="19">
        <v>7.1916000000000002</v>
      </c>
      <c r="S85" s="19">
        <v>7.2008999999999999</v>
      </c>
      <c r="T85" s="263">
        <v>2.2449999498203397E-2</v>
      </c>
      <c r="U85" s="264">
        <v>2.249999949708581E-2</v>
      </c>
      <c r="V85" s="264">
        <v>2.249999949708581E-2</v>
      </c>
      <c r="W85" s="19">
        <v>35282.519999999997</v>
      </c>
      <c r="X85" s="19">
        <v>4513.3900000000003</v>
      </c>
      <c r="Y85" s="19">
        <v>13626.48</v>
      </c>
      <c r="Z85" s="19">
        <v>7602.74</v>
      </c>
      <c r="AA85" s="19">
        <v>33502.42</v>
      </c>
      <c r="AB85" s="19">
        <v>19408.419999999998</v>
      </c>
      <c r="AC85" s="19">
        <v>3228.989</v>
      </c>
      <c r="AD85" s="263">
        <v>1.4534999675117434E-2</v>
      </c>
      <c r="AE85" s="263">
        <v>2.1248999525047836E-2</v>
      </c>
      <c r="AF85" s="263">
        <v>2.240299949925393E-2</v>
      </c>
      <c r="AG85" s="263">
        <v>2.4222999458573757E-2</v>
      </c>
      <c r="AH85" s="263">
        <v>1.878999958001077E-2</v>
      </c>
      <c r="AI85" s="263">
        <v>2.0889999533072114E-2</v>
      </c>
      <c r="AJ85" s="263">
        <v>2.3889999466016887E-2</v>
      </c>
      <c r="AK85" s="263">
        <v>2.6229999413713814E-2</v>
      </c>
      <c r="AL85" s="263">
        <v>2.3359999477863311E-2</v>
      </c>
      <c r="AM85" s="263">
        <v>2.4062999462150035E-2</v>
      </c>
      <c r="AN85" s="263">
        <v>2.5782999423705041E-2</v>
      </c>
      <c r="AO85" s="263">
        <v>2.7858999377302823E-2</v>
      </c>
      <c r="AP85" s="263">
        <v>3.1279999300837517E-2</v>
      </c>
      <c r="AQ85" s="263">
        <v>2.6272699412759396E-2</v>
      </c>
      <c r="AR85" s="19">
        <v>174.44149999999999</v>
      </c>
      <c r="AS85" s="19">
        <v>5700</v>
      </c>
      <c r="AT85" s="19">
        <v>1955.8</v>
      </c>
    </row>
    <row r="86" spans="1:46" ht="18.75" customHeight="1">
      <c r="A86" s="86">
        <v>45139</v>
      </c>
      <c r="B86" s="19">
        <v>172.87620000000001</v>
      </c>
      <c r="C86" s="19">
        <v>133.2533</v>
      </c>
      <c r="D86" s="19">
        <v>95.563000000000002</v>
      </c>
      <c r="E86" s="19">
        <v>13.93</v>
      </c>
      <c r="F86" s="20">
        <v>5.3796998797543343E-2</v>
      </c>
      <c r="G86" s="20">
        <v>4.9015998904407027E-2</v>
      </c>
      <c r="H86" s="20">
        <v>4.5677998979017143E-2</v>
      </c>
      <c r="I86" s="20">
        <v>4.2159999057650568E-2</v>
      </c>
      <c r="J86" s="20">
        <v>4.0229999100789428E-2</v>
      </c>
      <c r="K86" s="20">
        <v>4.1218999078683559E-2</v>
      </c>
      <c r="L86" s="20">
        <v>4.0918999085389075E-2</v>
      </c>
      <c r="M86" s="20">
        <v>2.2399999499320988E-2</v>
      </c>
      <c r="N86" s="19">
        <v>1730</v>
      </c>
      <c r="O86" s="21">
        <v>1352.68</v>
      </c>
      <c r="P86" s="19">
        <v>9073</v>
      </c>
      <c r="Q86" s="18">
        <v>102.303</v>
      </c>
      <c r="R86" s="19">
        <v>7.1776999999999997</v>
      </c>
      <c r="S86" s="19">
        <v>7.1856</v>
      </c>
      <c r="T86" s="263">
        <v>2.2649999493733048E-2</v>
      </c>
      <c r="U86" s="264">
        <v>2.2649999493733048E-2</v>
      </c>
      <c r="V86" s="264">
        <v>2.2699999492615461E-2</v>
      </c>
      <c r="W86" s="19">
        <v>35630.68</v>
      </c>
      <c r="X86" s="19">
        <v>4576.7299999999996</v>
      </c>
      <c r="Y86" s="19">
        <v>13573.32</v>
      </c>
      <c r="Z86" s="19">
        <v>7594.78</v>
      </c>
      <c r="AA86" s="19">
        <v>33018.65</v>
      </c>
      <c r="AB86" s="19">
        <v>19521.419999999998</v>
      </c>
      <c r="AC86" s="19">
        <v>3233.6729999999998</v>
      </c>
      <c r="AD86" s="263">
        <v>1.8011999597400425E-2</v>
      </c>
      <c r="AE86" s="263">
        <v>2.1256999524869025E-2</v>
      </c>
      <c r="AF86" s="263">
        <v>2.2382999499700965E-2</v>
      </c>
      <c r="AG86" s="263">
        <v>2.434699945580214E-2</v>
      </c>
      <c r="AH86" s="263">
        <v>1.877999958023429E-2</v>
      </c>
      <c r="AI86" s="263">
        <v>2.0889999533072114E-2</v>
      </c>
      <c r="AJ86" s="263">
        <v>2.4119999460875986E-2</v>
      </c>
      <c r="AK86" s="263">
        <v>2.6269999412819742E-2</v>
      </c>
      <c r="AL86" s="263">
        <v>2.3518999474309386E-2</v>
      </c>
      <c r="AM86" s="263">
        <v>2.4518999451957645E-2</v>
      </c>
      <c r="AN86" s="263">
        <v>2.5784999423660339E-2</v>
      </c>
      <c r="AO86" s="263">
        <v>2.7858999377302823E-2</v>
      </c>
      <c r="AP86" s="263">
        <v>3.1279999300837517E-2</v>
      </c>
      <c r="AQ86" s="263">
        <v>2.5931799420379101E-2</v>
      </c>
      <c r="AR86" s="19">
        <v>174.22300000000001</v>
      </c>
      <c r="AS86" s="19">
        <v>5685</v>
      </c>
      <c r="AT86" s="19">
        <v>1954.4</v>
      </c>
    </row>
    <row r="87" spans="1:46" ht="18.75" customHeight="1">
      <c r="A87" s="86">
        <v>45138</v>
      </c>
      <c r="B87" s="19">
        <v>173.32679999999999</v>
      </c>
      <c r="C87" s="19">
        <v>133.2302</v>
      </c>
      <c r="D87" s="19">
        <v>99.576999999999998</v>
      </c>
      <c r="E87" s="19">
        <v>13.63</v>
      </c>
      <c r="F87" s="20">
        <v>5.400099879298359E-2</v>
      </c>
      <c r="G87" s="20">
        <v>4.8765998909994959E-2</v>
      </c>
      <c r="H87" s="20">
        <v>4.5248998988606036E-2</v>
      </c>
      <c r="I87" s="20">
        <v>4.1773999066278336E-2</v>
      </c>
      <c r="J87" s="20">
        <v>3.9587999115139244E-2</v>
      </c>
      <c r="K87" s="20">
        <v>4.0750999089144167E-2</v>
      </c>
      <c r="L87" s="20">
        <v>4.0095999103784558E-2</v>
      </c>
      <c r="M87" s="20">
        <v>2.2439999498426916E-2</v>
      </c>
      <c r="N87" s="19">
        <v>1730</v>
      </c>
      <c r="O87" s="21">
        <v>1352.68</v>
      </c>
      <c r="P87" s="19">
        <v>9073</v>
      </c>
      <c r="Q87" s="18">
        <v>101.855</v>
      </c>
      <c r="R87" s="19">
        <v>7.1428000000000003</v>
      </c>
      <c r="S87" s="19">
        <v>7.1460999999999997</v>
      </c>
      <c r="T87" s="263">
        <v>2.2799999490380286E-2</v>
      </c>
      <c r="U87" s="264">
        <v>2.2799999490380286E-2</v>
      </c>
      <c r="V87" s="264">
        <v>2.2850499489251525E-2</v>
      </c>
      <c r="W87" s="19">
        <v>35559.53</v>
      </c>
      <c r="X87" s="19">
        <v>4588.96</v>
      </c>
      <c r="Y87" s="19">
        <v>13461.92</v>
      </c>
      <c r="Z87" s="19">
        <v>7570.69</v>
      </c>
      <c r="AA87" s="19">
        <v>32434</v>
      </c>
      <c r="AB87" s="19">
        <v>19404.310000000001</v>
      </c>
      <c r="AC87" s="19">
        <v>3228.8339999999998</v>
      </c>
      <c r="AD87" s="263">
        <v>1.8884999577887356E-2</v>
      </c>
      <c r="AE87" s="263">
        <v>2.1605999517068267E-2</v>
      </c>
      <c r="AF87" s="263">
        <v>2.2849999489262703E-2</v>
      </c>
      <c r="AG87" s="263">
        <v>2.4836999444849787E-2</v>
      </c>
      <c r="AH87" s="263">
        <v>1.9189999571070076E-2</v>
      </c>
      <c r="AI87" s="263">
        <v>2.1269999524578451E-2</v>
      </c>
      <c r="AJ87" s="263">
        <v>2.4289999457076189E-2</v>
      </c>
      <c r="AK87" s="263">
        <v>2.6859999399632215E-2</v>
      </c>
      <c r="AL87" s="263">
        <v>2.3834999467246237E-2</v>
      </c>
      <c r="AM87" s="263">
        <v>2.5648999426700177E-2</v>
      </c>
      <c r="AN87" s="263">
        <v>2.6546999406628313E-2</v>
      </c>
      <c r="AO87" s="263">
        <v>2.7858999377302823E-2</v>
      </c>
      <c r="AP87" s="263">
        <v>3.1279999300837517E-2</v>
      </c>
      <c r="AQ87" s="263">
        <v>2.6240899413470176E-2</v>
      </c>
      <c r="AR87" s="19">
        <v>174.58150000000001</v>
      </c>
      <c r="AS87" s="19">
        <v>5649</v>
      </c>
      <c r="AT87" s="19">
        <v>1952.9</v>
      </c>
    </row>
    <row r="88" spans="1:46" ht="18.75" customHeight="1">
      <c r="A88" s="86">
        <v>45135</v>
      </c>
      <c r="B88" s="19">
        <v>173.11240000000001</v>
      </c>
      <c r="C88" s="19">
        <v>133.24299999999999</v>
      </c>
      <c r="D88" s="19">
        <v>99.576999999999998</v>
      </c>
      <c r="E88" s="19">
        <v>13.33</v>
      </c>
      <c r="F88" s="20">
        <v>5.4086998791061339E-2</v>
      </c>
      <c r="G88" s="20">
        <v>4.8743998910486697E-2</v>
      </c>
      <c r="H88" s="20">
        <v>4.5163998990505931E-2</v>
      </c>
      <c r="I88" s="20">
        <v>4.1773999066278336E-2</v>
      </c>
      <c r="J88" s="20">
        <v>3.9506999116949736E-2</v>
      </c>
      <c r="K88" s="20">
        <v>4.0750999089144167E-2</v>
      </c>
      <c r="L88" s="20">
        <v>4.0104999103583401E-2</v>
      </c>
      <c r="M88" s="20">
        <v>2.2309999501332639E-2</v>
      </c>
      <c r="N88" s="19">
        <v>1730</v>
      </c>
      <c r="O88" s="21">
        <v>1352.68</v>
      </c>
      <c r="P88" s="19">
        <v>8917.4</v>
      </c>
      <c r="Q88" s="18">
        <v>101.622</v>
      </c>
      <c r="R88" s="19">
        <v>7.1485000000000003</v>
      </c>
      <c r="S88" s="19">
        <v>7.1525999999999996</v>
      </c>
      <c r="T88" s="263">
        <v>2.2799999490380286E-2</v>
      </c>
      <c r="U88" s="264">
        <v>2.2799999490380286E-2</v>
      </c>
      <c r="V88" s="264">
        <v>2.2849999489262703E-2</v>
      </c>
      <c r="W88" s="19">
        <v>35459.29</v>
      </c>
      <c r="X88" s="19">
        <v>4582.2299999999996</v>
      </c>
      <c r="Y88" s="19">
        <v>13259.14</v>
      </c>
      <c r="Z88" s="19">
        <v>7562.36</v>
      </c>
      <c r="AA88" s="19">
        <v>32265.17</v>
      </c>
      <c r="AB88" s="19">
        <v>19389.95</v>
      </c>
      <c r="AC88" s="19">
        <v>3231.4059999999999</v>
      </c>
      <c r="AD88" s="263">
        <v>1.9025999574735761E-2</v>
      </c>
      <c r="AE88" s="263">
        <v>2.1626999516598883E-2</v>
      </c>
      <c r="AF88" s="263">
        <v>2.2951999486982823E-2</v>
      </c>
      <c r="AG88" s="263">
        <v>2.5077999439463018E-2</v>
      </c>
      <c r="AH88" s="263">
        <v>1.9189999571070076E-2</v>
      </c>
      <c r="AI88" s="263">
        <v>2.1209999525919558E-2</v>
      </c>
      <c r="AJ88" s="263">
        <v>2.4259999457746744E-2</v>
      </c>
      <c r="AK88" s="263">
        <v>2.6909999398514628E-2</v>
      </c>
      <c r="AL88" s="263">
        <v>2.3834999467246237E-2</v>
      </c>
      <c r="AM88" s="263">
        <v>2.5648999426700177E-2</v>
      </c>
      <c r="AN88" s="263">
        <v>2.6546999406628313E-2</v>
      </c>
      <c r="AO88" s="263">
        <v>2.7858999377302823E-2</v>
      </c>
      <c r="AP88" s="263">
        <v>3.1279999300837517E-2</v>
      </c>
      <c r="AQ88" s="263">
        <v>2.6290899412352593E-2</v>
      </c>
      <c r="AR88" s="19">
        <v>174.4486</v>
      </c>
      <c r="AS88" s="19">
        <v>5586</v>
      </c>
      <c r="AT88" s="19">
        <v>1960.3</v>
      </c>
    </row>
    <row r="89" spans="1:46" ht="18.75" customHeight="1">
      <c r="A89" s="86">
        <v>45134</v>
      </c>
      <c r="B89" s="19">
        <v>172.61750000000001</v>
      </c>
      <c r="C89" s="19">
        <v>132.4316</v>
      </c>
      <c r="D89" s="19">
        <v>101.843</v>
      </c>
      <c r="E89" s="19">
        <v>14.41</v>
      </c>
      <c r="F89" s="20">
        <v>5.4162998789362607E-2</v>
      </c>
      <c r="G89" s="20">
        <v>4.9283998898416753E-2</v>
      </c>
      <c r="H89" s="20">
        <v>4.5819998975843192E-2</v>
      </c>
      <c r="I89" s="20">
        <v>4.2387999052554373E-2</v>
      </c>
      <c r="J89" s="20">
        <v>3.9981999106332662E-2</v>
      </c>
      <c r="K89" s="20">
        <v>4.1370999075286095E-2</v>
      </c>
      <c r="L89" s="20">
        <v>4.0389999097213143E-2</v>
      </c>
      <c r="M89" s="20">
        <v>2.2219999503344297E-2</v>
      </c>
      <c r="N89" s="19">
        <v>1730</v>
      </c>
      <c r="O89" s="21">
        <v>1352.68</v>
      </c>
      <c r="P89" s="19">
        <v>8917.4</v>
      </c>
      <c r="Q89" s="18">
        <v>101.773</v>
      </c>
      <c r="R89" s="19">
        <v>7.1675000000000004</v>
      </c>
      <c r="S89" s="19">
        <v>7.1704999999999997</v>
      </c>
      <c r="T89" s="263">
        <v>2.2599999494850632E-2</v>
      </c>
      <c r="U89" s="264">
        <v>2.259949949486181E-2</v>
      </c>
      <c r="V89" s="264">
        <v>2.2599999494850632E-2</v>
      </c>
      <c r="W89" s="19">
        <v>35282.720000000001</v>
      </c>
      <c r="X89" s="19">
        <v>4537.41</v>
      </c>
      <c r="Y89" s="19">
        <v>13238.52</v>
      </c>
      <c r="Z89" s="19">
        <v>7599.74</v>
      </c>
      <c r="AA89" s="19">
        <v>31641.27</v>
      </c>
      <c r="AB89" s="19">
        <v>19299.18</v>
      </c>
      <c r="AC89" s="19">
        <v>3213.5859999999998</v>
      </c>
      <c r="AD89" s="263">
        <v>1.503699966389686E-2</v>
      </c>
      <c r="AE89" s="263">
        <v>2.1846999511681495E-2</v>
      </c>
      <c r="AF89" s="263">
        <v>2.3104999483563007E-2</v>
      </c>
      <c r="AG89" s="263">
        <v>2.525099943559617E-2</v>
      </c>
      <c r="AH89" s="263">
        <v>1.9379999566823243E-2</v>
      </c>
      <c r="AI89" s="263">
        <v>2.1279999524354935E-2</v>
      </c>
      <c r="AJ89" s="263">
        <v>2.442999945394695E-2</v>
      </c>
      <c r="AK89" s="263">
        <v>2.7069999394938347E-2</v>
      </c>
      <c r="AL89" s="263">
        <v>2.4005999463424084E-2</v>
      </c>
      <c r="AM89" s="263">
        <v>2.5648999426700177E-2</v>
      </c>
      <c r="AN89" s="263">
        <v>2.6459999408572913E-2</v>
      </c>
      <c r="AO89" s="263">
        <v>2.7858999377302823E-2</v>
      </c>
      <c r="AP89" s="263">
        <v>3.1279999300837517E-2</v>
      </c>
      <c r="AQ89" s="263">
        <v>2.6173499414976688E-2</v>
      </c>
      <c r="AR89" s="19">
        <v>174.3655</v>
      </c>
      <c r="AS89" s="19">
        <v>5527</v>
      </c>
      <c r="AT89" s="19">
        <v>1966.4</v>
      </c>
    </row>
    <row r="90" spans="1:46" ht="18.75" customHeight="1">
      <c r="A90" s="86">
        <v>45133</v>
      </c>
      <c r="B90" s="19">
        <v>173.2576</v>
      </c>
      <c r="C90" s="19">
        <v>131.26499999999999</v>
      </c>
      <c r="D90" s="19">
        <v>107.229</v>
      </c>
      <c r="E90" s="19">
        <v>13.19</v>
      </c>
      <c r="F90" s="20">
        <v>5.3961998793855312E-2</v>
      </c>
      <c r="G90" s="20">
        <v>4.8515998915582899E-2</v>
      </c>
      <c r="H90" s="20">
        <v>4.4880998996831477E-2</v>
      </c>
      <c r="I90" s="20">
        <v>4.1162999079935252E-2</v>
      </c>
      <c r="J90" s="20">
        <v>3.8667999135702846E-2</v>
      </c>
      <c r="K90" s="20">
        <v>4.0022999105416235E-2</v>
      </c>
      <c r="L90" s="20">
        <v>3.9343999120593075E-2</v>
      </c>
      <c r="M90" s="20">
        <v>2.2459999497979881E-2</v>
      </c>
      <c r="N90" s="19">
        <v>1730</v>
      </c>
      <c r="O90" s="21">
        <v>1352.68</v>
      </c>
      <c r="P90" s="19">
        <v>8917.4</v>
      </c>
      <c r="Q90" s="18">
        <v>100.887</v>
      </c>
      <c r="R90" s="19">
        <v>7.1430999999999996</v>
      </c>
      <c r="S90" s="19">
        <v>7.1532</v>
      </c>
      <c r="T90" s="263">
        <v>2.2399999499320988E-2</v>
      </c>
      <c r="U90" s="264">
        <v>2.2399999499320988E-2</v>
      </c>
      <c r="V90" s="264">
        <v>2.2449999498203397E-2</v>
      </c>
      <c r="W90" s="19">
        <v>35520.120000000003</v>
      </c>
      <c r="X90" s="19">
        <v>4566.75</v>
      </c>
      <c r="Y90" s="19">
        <v>13104.89</v>
      </c>
      <c r="Z90" s="19">
        <v>7624.34</v>
      </c>
      <c r="AA90" s="19">
        <v>31913.74</v>
      </c>
      <c r="AB90" s="19">
        <v>19252</v>
      </c>
      <c r="AC90" s="19">
        <v>3197.759</v>
      </c>
      <c r="AD90" s="263">
        <v>1.3317999702319503E-2</v>
      </c>
      <c r="AE90" s="263">
        <v>2.1753999513760208E-2</v>
      </c>
      <c r="AF90" s="263">
        <v>2.3016999485529956E-2</v>
      </c>
      <c r="AG90" s="263">
        <v>2.5088999439217153E-2</v>
      </c>
      <c r="AH90" s="263">
        <v>1.9359999567270279E-2</v>
      </c>
      <c r="AI90" s="263">
        <v>2.0929999532178042E-2</v>
      </c>
      <c r="AJ90" s="263">
        <v>2.4319999456405637E-2</v>
      </c>
      <c r="AK90" s="263">
        <v>2.7049999395385386E-2</v>
      </c>
      <c r="AL90" s="263">
        <v>2.3856999466754496E-2</v>
      </c>
      <c r="AM90" s="263">
        <v>2.5648999426700177E-2</v>
      </c>
      <c r="AN90" s="263">
        <v>2.6461999408528208E-2</v>
      </c>
      <c r="AO90" s="263">
        <v>2.786299937721342E-2</v>
      </c>
      <c r="AP90" s="263">
        <v>3.1282999300770463E-2</v>
      </c>
      <c r="AQ90" s="263">
        <v>2.5254499435517937E-2</v>
      </c>
      <c r="AR90" s="19">
        <v>173.72329999999999</v>
      </c>
      <c r="AS90" s="19">
        <v>5438</v>
      </c>
      <c r="AT90" s="19">
        <v>1967.35</v>
      </c>
    </row>
    <row r="91" spans="1:46" ht="18.75" customHeight="1">
      <c r="A91" s="86">
        <v>45132</v>
      </c>
      <c r="B91" s="19">
        <v>172.98679999999999</v>
      </c>
      <c r="C91" s="19">
        <v>131.93360000000001</v>
      </c>
      <c r="D91" s="19">
        <v>107.229</v>
      </c>
      <c r="E91" s="19">
        <v>13.86</v>
      </c>
      <c r="F91" s="20">
        <v>5.4048998791910705E-2</v>
      </c>
      <c r="G91" s="20">
        <v>4.8743998910486697E-2</v>
      </c>
      <c r="H91" s="20">
        <v>4.5278998987935484E-2</v>
      </c>
      <c r="I91" s="20">
        <v>4.1675999068468812E-2</v>
      </c>
      <c r="J91" s="20">
        <v>3.8844999131746591E-2</v>
      </c>
      <c r="K91" s="20">
        <v>4.0311999098956587E-2</v>
      </c>
      <c r="L91" s="20">
        <v>3.9287999121844767E-2</v>
      </c>
      <c r="M91" s="20">
        <v>2.2649999493733048E-2</v>
      </c>
      <c r="N91" s="19">
        <v>1730</v>
      </c>
      <c r="O91" s="21">
        <v>1352.68</v>
      </c>
      <c r="P91" s="19">
        <v>8917.4</v>
      </c>
      <c r="Q91" s="18">
        <v>101.349</v>
      </c>
      <c r="R91" s="19">
        <v>7.1363000000000003</v>
      </c>
      <c r="S91" s="19">
        <v>7.1372</v>
      </c>
      <c r="T91" s="263">
        <v>2.2799999490380286E-2</v>
      </c>
      <c r="U91" s="264">
        <v>2.2799999490380286E-2</v>
      </c>
      <c r="V91" s="264">
        <v>2.2799999490380286E-2</v>
      </c>
      <c r="W91" s="19">
        <v>35438.07</v>
      </c>
      <c r="X91" s="19">
        <v>4567.46</v>
      </c>
      <c r="Y91" s="19">
        <v>13276.42</v>
      </c>
      <c r="Z91" s="19">
        <v>7628.1</v>
      </c>
      <c r="AA91" s="19">
        <v>32506.78</v>
      </c>
      <c r="AB91" s="19">
        <v>19099.28</v>
      </c>
      <c r="AC91" s="19">
        <v>3195.34</v>
      </c>
      <c r="AD91" s="263">
        <v>1.4040999686159192E-2</v>
      </c>
      <c r="AE91" s="263">
        <v>2.1802999512664973E-2</v>
      </c>
      <c r="AF91" s="263">
        <v>2.3096999483741817E-2</v>
      </c>
      <c r="AG91" s="263">
        <v>2.5192999436892568E-2</v>
      </c>
      <c r="AH91" s="263">
        <v>1.9609999561682346E-2</v>
      </c>
      <c r="AI91" s="263">
        <v>2.0999999530613423E-2</v>
      </c>
      <c r="AJ91" s="263">
        <v>2.4339999455958605E-2</v>
      </c>
      <c r="AK91" s="263">
        <v>2.7109999394044279E-2</v>
      </c>
      <c r="AL91" s="263">
        <v>2.3849999466910955E-2</v>
      </c>
      <c r="AM91" s="263">
        <v>2.5648999426700177E-2</v>
      </c>
      <c r="AN91" s="263">
        <v>2.6457999408617615E-2</v>
      </c>
      <c r="AO91" s="263">
        <v>2.7849999377503994E-2</v>
      </c>
      <c r="AP91" s="263">
        <v>3.1281999300792812E-2</v>
      </c>
      <c r="AQ91" s="263">
        <v>2.4031799462847409E-2</v>
      </c>
      <c r="AR91" s="19">
        <v>174.00470000000001</v>
      </c>
      <c r="AS91" s="19">
        <v>5411</v>
      </c>
      <c r="AT91" s="19">
        <v>1957.25</v>
      </c>
    </row>
    <row r="92" spans="1:46" ht="18.75" customHeight="1">
      <c r="A92" s="86">
        <v>45131</v>
      </c>
      <c r="B92" s="19">
        <v>172.95869999999999</v>
      </c>
      <c r="C92" s="19">
        <v>130.45079999999999</v>
      </c>
      <c r="D92" s="19">
        <v>109.682</v>
      </c>
      <c r="E92" s="19">
        <v>13.91</v>
      </c>
      <c r="F92" s="20">
        <v>5.4104998790659012E-2</v>
      </c>
      <c r="G92" s="20">
        <v>4.919099890049547E-2</v>
      </c>
      <c r="H92" s="20">
        <v>4.5108998991735282E-2</v>
      </c>
      <c r="I92" s="20">
        <v>4.1514999072067446E-2</v>
      </c>
      <c r="J92" s="20">
        <v>3.8724999134428797E-2</v>
      </c>
      <c r="K92" s="20">
        <v>4.0152999102510509E-2</v>
      </c>
      <c r="L92" s="20">
        <v>3.922299912329763E-2</v>
      </c>
      <c r="M92" s="20">
        <v>2.1919999510049821E-2</v>
      </c>
      <c r="N92" s="19">
        <v>1730</v>
      </c>
      <c r="O92" s="21">
        <v>1352.68</v>
      </c>
      <c r="P92" s="19">
        <v>8917.4</v>
      </c>
      <c r="Q92" s="18">
        <v>101.346</v>
      </c>
      <c r="R92" s="19">
        <v>7.1874000000000002</v>
      </c>
      <c r="S92" s="19">
        <v>7.1863000000000001</v>
      </c>
      <c r="T92" s="263">
        <v>2.1999999508261682E-2</v>
      </c>
      <c r="U92" s="264">
        <v>2.1999999508261682E-2</v>
      </c>
      <c r="V92" s="264">
        <v>2.2099999506026508E-2</v>
      </c>
      <c r="W92" s="19">
        <v>35411.24</v>
      </c>
      <c r="X92" s="19">
        <v>4554.6400000000003</v>
      </c>
      <c r="Y92" s="19">
        <v>13229.43</v>
      </c>
      <c r="Z92" s="19">
        <v>7599.99</v>
      </c>
      <c r="AA92" s="19">
        <v>32217.43</v>
      </c>
      <c r="AB92" s="19">
        <v>19108.5</v>
      </c>
      <c r="AC92" s="19">
        <v>3232.4409999999998</v>
      </c>
      <c r="AD92" s="263">
        <v>1.3700999693758787E-2</v>
      </c>
      <c r="AE92" s="263">
        <v>2.190899951029569E-2</v>
      </c>
      <c r="AF92" s="263">
        <v>2.3251999480277303E-2</v>
      </c>
      <c r="AG92" s="263">
        <v>2.539399943239987E-2</v>
      </c>
      <c r="AH92" s="263">
        <v>1.9859999556094406E-2</v>
      </c>
      <c r="AI92" s="263">
        <v>2.1379999522119761E-2</v>
      </c>
      <c r="AJ92" s="263">
        <v>2.4449999453499911E-2</v>
      </c>
      <c r="AK92" s="263">
        <v>2.7179999392479656E-2</v>
      </c>
      <c r="AL92" s="263">
        <v>2.3850999466888605E-2</v>
      </c>
      <c r="AM92" s="263">
        <v>2.5648999426700177E-2</v>
      </c>
      <c r="AN92" s="263">
        <v>2.6458999408595266E-2</v>
      </c>
      <c r="AO92" s="263">
        <v>2.7842999377660452E-2</v>
      </c>
      <c r="AP92" s="263">
        <v>3.1273999300971626E-2</v>
      </c>
      <c r="AQ92" s="263">
        <v>2.4290899457056075E-2</v>
      </c>
      <c r="AR92" s="19">
        <v>173.98759999999999</v>
      </c>
      <c r="AS92" s="19">
        <v>5430</v>
      </c>
      <c r="AT92" s="19">
        <v>1959.65</v>
      </c>
    </row>
    <row r="93" spans="1:46" ht="18.75" customHeight="1">
      <c r="A93" s="86">
        <v>45128</v>
      </c>
      <c r="B93" s="19">
        <v>173.27160000000001</v>
      </c>
      <c r="C93" s="19">
        <v>132.6669</v>
      </c>
      <c r="D93" s="19">
        <v>110.5</v>
      </c>
      <c r="E93" s="19">
        <v>13.6</v>
      </c>
      <c r="F93" s="20">
        <v>5.4008998792804776E-2</v>
      </c>
      <c r="G93" s="20">
        <v>4.8371998918801548E-2</v>
      </c>
      <c r="H93" s="20">
        <v>4.4400999007560317E-2</v>
      </c>
      <c r="I93" s="20">
        <v>4.0929999085143207E-2</v>
      </c>
      <c r="J93" s="20">
        <v>3.8348999142833053E-2</v>
      </c>
      <c r="K93" s="20">
        <v>3.9653999113664032E-2</v>
      </c>
      <c r="L93" s="20">
        <v>3.8973999128863214E-2</v>
      </c>
      <c r="M93" s="20">
        <v>2.1969999508932234E-2</v>
      </c>
      <c r="N93" s="19">
        <v>1730</v>
      </c>
      <c r="O93" s="21">
        <v>1352.68</v>
      </c>
      <c r="P93" s="19">
        <v>8917.4</v>
      </c>
      <c r="Q93" s="18">
        <v>101.071</v>
      </c>
      <c r="R93" s="19">
        <v>7.1875999999999998</v>
      </c>
      <c r="S93" s="19">
        <v>7.1881000000000004</v>
      </c>
      <c r="T93" s="263">
        <v>2.2049999507144095E-2</v>
      </c>
      <c r="U93" s="264">
        <v>2.1999999508261682E-2</v>
      </c>
      <c r="V93" s="264">
        <v>2.2349999500438571E-2</v>
      </c>
      <c r="W93" s="19">
        <v>35227.69</v>
      </c>
      <c r="X93" s="19">
        <v>4536.34</v>
      </c>
      <c r="Y93" s="19">
        <v>13240.77</v>
      </c>
      <c r="Z93" s="19">
        <v>7607.28</v>
      </c>
      <c r="AA93" s="19">
        <v>31524.22</v>
      </c>
      <c r="AB93" s="19">
        <v>18949.939999999999</v>
      </c>
      <c r="AC93" s="19">
        <v>3230.069</v>
      </c>
      <c r="AD93" s="263">
        <v>1.3491999698430299E-2</v>
      </c>
      <c r="AE93" s="263">
        <v>2.1933999509736894E-2</v>
      </c>
      <c r="AF93" s="263">
        <v>2.3141999482735993E-2</v>
      </c>
      <c r="AG93" s="263">
        <v>2.5304999434389172E-2</v>
      </c>
      <c r="AH93" s="263">
        <v>1.9859999556094406E-2</v>
      </c>
      <c r="AI93" s="263">
        <v>2.1589999517425892E-2</v>
      </c>
      <c r="AJ93" s="263">
        <v>2.4489999452605844E-2</v>
      </c>
      <c r="AK93" s="263">
        <v>2.718999939225614E-2</v>
      </c>
      <c r="AL93" s="263">
        <v>2.3861999466642737E-2</v>
      </c>
      <c r="AM93" s="263">
        <v>2.5648999426700177E-2</v>
      </c>
      <c r="AN93" s="263">
        <v>2.6458999408595266E-2</v>
      </c>
      <c r="AO93" s="263">
        <v>2.7842999377660452E-2</v>
      </c>
      <c r="AP93" s="263">
        <v>3.1273999300971626E-2</v>
      </c>
      <c r="AQ93" s="263">
        <v>2.4254499457869678E-2</v>
      </c>
      <c r="AR93" s="19">
        <v>173.68</v>
      </c>
      <c r="AS93" s="19">
        <v>5421</v>
      </c>
      <c r="AT93" s="19">
        <v>1963.25</v>
      </c>
    </row>
    <row r="94" spans="1:46" ht="18.75" customHeight="1">
      <c r="A94" s="86">
        <v>45127</v>
      </c>
      <c r="B94" s="19">
        <v>173.27549999999999</v>
      </c>
      <c r="C94" s="19">
        <v>133.6251</v>
      </c>
      <c r="D94" s="19">
        <v>110.5</v>
      </c>
      <c r="E94" s="19">
        <v>13.99</v>
      </c>
      <c r="F94" s="20">
        <v>5.4032998792268333E-2</v>
      </c>
      <c r="G94" s="20">
        <v>4.8386998918466269E-2</v>
      </c>
      <c r="H94" s="20">
        <v>4.4459999006241556E-2</v>
      </c>
      <c r="I94" s="20">
        <v>4.1016999083198606E-2</v>
      </c>
      <c r="J94" s="20">
        <v>3.8502999139390884E-2</v>
      </c>
      <c r="K94" s="20">
        <v>3.9834999109618366E-2</v>
      </c>
      <c r="L94" s="20">
        <v>3.908399912640452E-2</v>
      </c>
      <c r="M94" s="20">
        <v>2.2029999507591127E-2</v>
      </c>
      <c r="N94" s="19">
        <v>1730</v>
      </c>
      <c r="O94" s="21">
        <v>1352.68</v>
      </c>
      <c r="P94" s="19">
        <v>8917.4</v>
      </c>
      <c r="Q94" s="18">
        <v>100.88</v>
      </c>
      <c r="R94" s="19">
        <v>7.1795999999999998</v>
      </c>
      <c r="S94" s="19">
        <v>7.1750999999999996</v>
      </c>
      <c r="T94" s="263">
        <v>2.2249999502673746E-2</v>
      </c>
      <c r="U94" s="264">
        <v>2.2199999503791333E-2</v>
      </c>
      <c r="V94" s="264">
        <v>2.2549999495968222E-2</v>
      </c>
      <c r="W94" s="19">
        <v>35225.18</v>
      </c>
      <c r="X94" s="19">
        <v>4534.87</v>
      </c>
      <c r="Y94" s="19">
        <v>13100.98</v>
      </c>
      <c r="Z94" s="19">
        <v>7490.27</v>
      </c>
      <c r="AA94" s="19">
        <v>31148.01</v>
      </c>
      <c r="AB94" s="19">
        <v>18216.91</v>
      </c>
      <c r="AC94" s="19">
        <v>3204.6350000000002</v>
      </c>
      <c r="AD94" s="263">
        <v>1.7502999608777464E-2</v>
      </c>
      <c r="AE94" s="263">
        <v>2.1733999514207243E-2</v>
      </c>
      <c r="AF94" s="263">
        <v>2.3032999485172331E-2</v>
      </c>
      <c r="AG94" s="263">
        <v>2.5027999440580609E-2</v>
      </c>
      <c r="AH94" s="263">
        <v>1.9889999555423858E-2</v>
      </c>
      <c r="AI94" s="263">
        <v>2.1459999520331622E-2</v>
      </c>
      <c r="AJ94" s="263">
        <v>2.4259999457746744E-2</v>
      </c>
      <c r="AK94" s="263">
        <v>2.7039999395608905E-2</v>
      </c>
      <c r="AL94" s="263">
        <v>2.3852999466843904E-2</v>
      </c>
      <c r="AM94" s="263">
        <v>2.5648999426700177E-2</v>
      </c>
      <c r="AN94" s="263">
        <v>2.6457999408617615E-2</v>
      </c>
      <c r="AO94" s="263">
        <v>2.7852999377436936E-2</v>
      </c>
      <c r="AP94" s="263">
        <v>3.1343999299407004E-2</v>
      </c>
      <c r="AQ94" s="263">
        <v>2.4386399454921482E-2</v>
      </c>
      <c r="AR94" s="19">
        <v>173.98650000000001</v>
      </c>
      <c r="AS94" s="19">
        <v>5364</v>
      </c>
      <c r="AT94" s="19">
        <v>1974.35</v>
      </c>
    </row>
    <row r="95" spans="1:46" ht="18.75" customHeight="1">
      <c r="A95" s="86">
        <v>45126</v>
      </c>
      <c r="B95" s="19">
        <v>173.7945</v>
      </c>
      <c r="C95" s="19">
        <v>133.22890000000001</v>
      </c>
      <c r="D95" s="19">
        <v>110.5</v>
      </c>
      <c r="E95" s="19">
        <v>13.76</v>
      </c>
      <c r="F95" s="20">
        <v>5.4014998792670674E-2</v>
      </c>
      <c r="G95" s="20">
        <v>4.7659998934715987E-2</v>
      </c>
      <c r="H95" s="20">
        <v>4.3391999030113218E-2</v>
      </c>
      <c r="I95" s="20">
        <v>3.9854999109171334E-2</v>
      </c>
      <c r="J95" s="20">
        <v>3.748299916218966E-2</v>
      </c>
      <c r="K95" s="20">
        <v>3.8712999134697022E-2</v>
      </c>
      <c r="L95" s="20">
        <v>3.8396999141760174E-2</v>
      </c>
      <c r="M95" s="20">
        <v>2.2089999506250024E-2</v>
      </c>
      <c r="N95" s="19">
        <v>1730</v>
      </c>
      <c r="O95" s="21">
        <v>1352.68</v>
      </c>
      <c r="P95" s="19">
        <v>8917.4</v>
      </c>
      <c r="Q95" s="18">
        <v>100.28100000000001</v>
      </c>
      <c r="R95" s="19">
        <v>7.2232000000000003</v>
      </c>
      <c r="S95" s="19">
        <v>7.2317999999999998</v>
      </c>
      <c r="T95" s="263">
        <v>2.2199999503791333E-2</v>
      </c>
      <c r="U95" s="264">
        <v>2.2199999503791333E-2</v>
      </c>
      <c r="V95" s="264">
        <v>2.2649999493733048E-2</v>
      </c>
      <c r="W95" s="19">
        <v>35061.21</v>
      </c>
      <c r="X95" s="19">
        <v>4565.72</v>
      </c>
      <c r="Y95" s="19">
        <v>12935.29</v>
      </c>
      <c r="Z95" s="19">
        <v>7446.14</v>
      </c>
      <c r="AA95" s="19">
        <v>30887.88</v>
      </c>
      <c r="AB95" s="19">
        <v>18234.27</v>
      </c>
      <c r="AC95" s="19">
        <v>3204.5639999999999</v>
      </c>
      <c r="AD95" s="263">
        <v>2.0993999530747535E-2</v>
      </c>
      <c r="AE95" s="263">
        <v>2.1982999508641663E-2</v>
      </c>
      <c r="AF95" s="263">
        <v>2.3269999479874969E-2</v>
      </c>
      <c r="AG95" s="263">
        <v>2.5348999433405697E-2</v>
      </c>
      <c r="AH95" s="263">
        <v>2.0089999550953506E-2</v>
      </c>
      <c r="AI95" s="263">
        <v>2.1669999515637754E-2</v>
      </c>
      <c r="AJ95" s="263">
        <v>2.4529999451711772E-2</v>
      </c>
      <c r="AK95" s="263">
        <v>2.7079999394714834E-2</v>
      </c>
      <c r="AL95" s="263">
        <v>2.5253999435529112E-2</v>
      </c>
      <c r="AM95" s="263">
        <v>2.5648999426700177E-2</v>
      </c>
      <c r="AN95" s="263">
        <v>2.6459999408572913E-2</v>
      </c>
      <c r="AO95" s="263">
        <v>2.7846999377571045E-2</v>
      </c>
      <c r="AP95" s="263">
        <v>3.1448999297060069E-2</v>
      </c>
      <c r="AQ95" s="263">
        <v>2.6304499412048609E-2</v>
      </c>
      <c r="AR95" s="19">
        <v>173.7878</v>
      </c>
      <c r="AS95" s="19">
        <v>5366</v>
      </c>
      <c r="AT95" s="19">
        <v>1964.4</v>
      </c>
    </row>
    <row r="96" spans="1:46" ht="18.75" customHeight="1">
      <c r="A96" s="86">
        <v>45125</v>
      </c>
      <c r="B96" s="19">
        <v>173.5025</v>
      </c>
      <c r="C96" s="19">
        <v>134.68450000000001</v>
      </c>
      <c r="D96" s="19">
        <v>110.5</v>
      </c>
      <c r="E96" s="19">
        <v>13.3</v>
      </c>
      <c r="F96" s="20">
        <v>5.3839998796582224E-2</v>
      </c>
      <c r="G96" s="20">
        <v>4.7658998934738343E-2</v>
      </c>
      <c r="H96" s="20">
        <v>4.3477999028190974E-2</v>
      </c>
      <c r="I96" s="20">
        <v>4.0065999104455109E-2</v>
      </c>
      <c r="J96" s="20">
        <v>3.7852999153919514E-2</v>
      </c>
      <c r="K96" s="20">
        <v>3.8998999128304422E-2</v>
      </c>
      <c r="L96" s="20">
        <v>3.8944999129511416E-2</v>
      </c>
      <c r="M96" s="20">
        <v>2.2069999506697056E-2</v>
      </c>
      <c r="N96" s="19">
        <v>1730</v>
      </c>
      <c r="O96" s="21">
        <v>1352.68</v>
      </c>
      <c r="P96" s="19">
        <v>8917.4</v>
      </c>
      <c r="Q96" s="18">
        <v>99.941000000000003</v>
      </c>
      <c r="R96" s="19">
        <v>7.1863999999999999</v>
      </c>
      <c r="S96" s="19">
        <v>7.1928999999999998</v>
      </c>
      <c r="T96" s="263">
        <v>2.2199999503791333E-2</v>
      </c>
      <c r="U96" s="264">
        <v>2.2199999503791333E-2</v>
      </c>
      <c r="V96" s="264">
        <v>2.249999949708581E-2</v>
      </c>
      <c r="W96" s="19">
        <v>34951.93</v>
      </c>
      <c r="X96" s="19">
        <v>4554.9799999999996</v>
      </c>
      <c r="Y96" s="19">
        <v>13017.43</v>
      </c>
      <c r="Z96" s="19">
        <v>7522.07</v>
      </c>
      <c r="AA96" s="19">
        <v>31328.16</v>
      </c>
      <c r="AB96" s="19">
        <v>18595.78</v>
      </c>
      <c r="AC96" s="19">
        <v>3224.2130000000002</v>
      </c>
      <c r="AD96" s="263">
        <v>2.0982999530993404E-2</v>
      </c>
      <c r="AE96" s="263">
        <v>2.2018999507836999E-2</v>
      </c>
      <c r="AF96" s="263">
        <v>2.3273999479785562E-2</v>
      </c>
      <c r="AG96" s="263">
        <v>2.5330999433808031E-2</v>
      </c>
      <c r="AH96" s="263">
        <v>2.0009999552741645E-2</v>
      </c>
      <c r="AI96" s="263">
        <v>2.1809999512508511E-2</v>
      </c>
      <c r="AJ96" s="263">
        <v>2.4769999446347356E-2</v>
      </c>
      <c r="AK96" s="263">
        <v>2.7199999392032624E-2</v>
      </c>
      <c r="AL96" s="263">
        <v>2.5253999435529112E-2</v>
      </c>
      <c r="AM96" s="263">
        <v>2.5648999426700177E-2</v>
      </c>
      <c r="AN96" s="263">
        <v>2.6500999407656493E-2</v>
      </c>
      <c r="AO96" s="263">
        <v>2.7882999376766384E-2</v>
      </c>
      <c r="AP96" s="263">
        <v>3.1486999296210703E-2</v>
      </c>
      <c r="AQ96" s="263">
        <v>2.7104499394167213E-2</v>
      </c>
      <c r="AR96" s="19">
        <v>173.4042</v>
      </c>
      <c r="AS96" s="19">
        <v>5548</v>
      </c>
      <c r="AT96" s="19">
        <v>1952.45</v>
      </c>
    </row>
    <row r="97" spans="1:46" ht="18.75" customHeight="1">
      <c r="A97" s="86">
        <v>45124</v>
      </c>
      <c r="B97" s="19">
        <v>173.50059999999999</v>
      </c>
      <c r="C97" s="19">
        <v>136.16050000000001</v>
      </c>
      <c r="D97" s="19">
        <v>110.5</v>
      </c>
      <c r="E97" s="19">
        <v>13.48</v>
      </c>
      <c r="F97" s="20">
        <v>5.3922998794727027E-2</v>
      </c>
      <c r="G97" s="20">
        <v>4.7423998939990997E-2</v>
      </c>
      <c r="H97" s="20">
        <v>4.3394999030046164E-2</v>
      </c>
      <c r="I97" s="20">
        <v>4.0188999101705855E-2</v>
      </c>
      <c r="J97" s="20">
        <v>3.8067999149113893E-2</v>
      </c>
      <c r="K97" s="20">
        <v>3.9128999125398696E-2</v>
      </c>
      <c r="L97" s="20">
        <v>3.9286999121867124E-2</v>
      </c>
      <c r="M97" s="20">
        <v>2.2199999503791333E-2</v>
      </c>
      <c r="N97" s="19">
        <v>1730</v>
      </c>
      <c r="O97" s="21">
        <v>1352.68</v>
      </c>
      <c r="P97" s="19">
        <v>8917.4</v>
      </c>
      <c r="Q97" s="18">
        <v>99.841999999999999</v>
      </c>
      <c r="R97" s="19">
        <v>7.1734999999999998</v>
      </c>
      <c r="S97" s="19">
        <v>7.1783999999999999</v>
      </c>
      <c r="T97" s="263">
        <v>2.2149999504908917E-2</v>
      </c>
      <c r="U97" s="264">
        <v>2.2199999503791333E-2</v>
      </c>
      <c r="V97" s="264">
        <v>2.2649999493733048E-2</v>
      </c>
      <c r="W97" s="19">
        <v>34585.35</v>
      </c>
      <c r="X97" s="19">
        <v>4522.79</v>
      </c>
      <c r="Y97" s="19">
        <v>12975.69</v>
      </c>
      <c r="Z97" s="19">
        <v>7627.2</v>
      </c>
      <c r="AA97" s="19">
        <v>31233.54</v>
      </c>
      <c r="AB97" s="19">
        <v>18551.11</v>
      </c>
      <c r="AC97" s="19">
        <v>3221.4479999999999</v>
      </c>
      <c r="AD97" s="263">
        <v>2.2488999497331678E-2</v>
      </c>
      <c r="AE97" s="263">
        <v>2.2078999506495892E-2</v>
      </c>
      <c r="AF97" s="263">
        <v>2.3320999478735029E-2</v>
      </c>
      <c r="AG97" s="263">
        <v>2.5502999429963528E-2</v>
      </c>
      <c r="AH97" s="263">
        <v>2.0079999551177025E-2</v>
      </c>
      <c r="AI97" s="263">
        <v>2.2019999507814646E-2</v>
      </c>
      <c r="AJ97" s="263">
        <v>2.4819999445229772E-2</v>
      </c>
      <c r="AK97" s="263">
        <v>2.7149999393150208E-2</v>
      </c>
      <c r="AL97" s="263">
        <v>2.5253999435529112E-2</v>
      </c>
      <c r="AM97" s="263">
        <v>2.5648999426700177E-2</v>
      </c>
      <c r="AN97" s="263">
        <v>2.6690999403409656E-2</v>
      </c>
      <c r="AO97" s="263">
        <v>2.7978999374620613E-2</v>
      </c>
      <c r="AP97" s="263">
        <v>3.1447999297082425E-2</v>
      </c>
      <c r="AQ97" s="263">
        <v>2.7721199380382897E-2</v>
      </c>
      <c r="AR97" s="19">
        <v>172.31559999999999</v>
      </c>
      <c r="AS97" s="19">
        <v>5606</v>
      </c>
      <c r="AT97" s="19">
        <v>1947.9</v>
      </c>
    </row>
    <row r="98" spans="1:46" ht="18.75" customHeight="1">
      <c r="A98" s="86">
        <v>45121</v>
      </c>
      <c r="B98" s="19">
        <v>173.34700000000001</v>
      </c>
      <c r="C98" s="19">
        <v>137.11779999999999</v>
      </c>
      <c r="D98" s="19">
        <v>110.5</v>
      </c>
      <c r="E98" s="19">
        <v>13.34</v>
      </c>
      <c r="F98" s="20">
        <v>5.3538998803310096E-2</v>
      </c>
      <c r="G98" s="20">
        <v>4.7655998934805391E-2</v>
      </c>
      <c r="H98" s="20">
        <v>4.3733999022468925E-2</v>
      </c>
      <c r="I98" s="20">
        <v>4.0469999095425008E-2</v>
      </c>
      <c r="J98" s="20">
        <v>3.832199914343655E-2</v>
      </c>
      <c r="K98" s="20">
        <v>3.9388999119587244E-2</v>
      </c>
      <c r="L98" s="20">
        <v>3.9277999122068287E-2</v>
      </c>
      <c r="M98" s="20">
        <v>2.2349999500438571E-2</v>
      </c>
      <c r="N98" s="19">
        <v>1730</v>
      </c>
      <c r="O98" s="21">
        <v>1352.68</v>
      </c>
      <c r="P98" s="19">
        <v>8917.4</v>
      </c>
      <c r="Q98" s="18">
        <v>99.914000000000001</v>
      </c>
      <c r="R98" s="19">
        <v>7.1420000000000003</v>
      </c>
      <c r="S98" s="19">
        <v>7.1584000000000003</v>
      </c>
      <c r="T98" s="263">
        <v>2.2399999499320988E-2</v>
      </c>
      <c r="U98" s="264">
        <v>2.2399999499320988E-2</v>
      </c>
      <c r="V98" s="264">
        <v>2.2649999493733048E-2</v>
      </c>
      <c r="W98" s="19">
        <v>34509.03</v>
      </c>
      <c r="X98" s="19">
        <v>4505.42</v>
      </c>
      <c r="Y98" s="19">
        <v>12975.69</v>
      </c>
      <c r="Z98" s="19">
        <v>7627.2</v>
      </c>
      <c r="AA98" s="19">
        <v>30916.31</v>
      </c>
      <c r="AB98" s="19">
        <v>18746.919999999998</v>
      </c>
      <c r="AC98" s="19">
        <v>3212.5039999999999</v>
      </c>
      <c r="AD98" s="263">
        <v>2.1484999519772827E-2</v>
      </c>
      <c r="AE98" s="263">
        <v>2.2162999504618346E-2</v>
      </c>
      <c r="AF98" s="263">
        <v>2.3574999473057686E-2</v>
      </c>
      <c r="AG98" s="263">
        <v>2.5493999430164695E-2</v>
      </c>
      <c r="AH98" s="263">
        <v>2.0079999551177025E-2</v>
      </c>
      <c r="AI98" s="263">
        <v>2.2149999504908917E-2</v>
      </c>
      <c r="AJ98" s="263">
        <v>2.501999944075942E-2</v>
      </c>
      <c r="AK98" s="263">
        <v>2.7219999391585589E-2</v>
      </c>
      <c r="AL98" s="263">
        <v>2.5253999435529112E-2</v>
      </c>
      <c r="AM98" s="263">
        <v>2.5648999426700177E-2</v>
      </c>
      <c r="AN98" s="263">
        <v>2.6690999403409656E-2</v>
      </c>
      <c r="AO98" s="263">
        <v>2.7978999374620613E-2</v>
      </c>
      <c r="AP98" s="263">
        <v>3.1447999297082425E-2</v>
      </c>
      <c r="AQ98" s="263">
        <v>2.7721199380382897E-2</v>
      </c>
      <c r="AR98" s="19">
        <v>172.31559999999999</v>
      </c>
      <c r="AS98" s="19">
        <v>5577</v>
      </c>
      <c r="AT98" s="19">
        <v>1947.9</v>
      </c>
    </row>
    <row r="99" spans="1:46" ht="18.75" customHeight="1">
      <c r="A99" s="86">
        <v>45120</v>
      </c>
      <c r="B99" s="19">
        <v>173.76050000000001</v>
      </c>
      <c r="C99" s="19">
        <v>135.35599999999999</v>
      </c>
      <c r="D99" s="19">
        <v>111</v>
      </c>
      <c r="E99" s="19">
        <v>13.61</v>
      </c>
      <c r="F99" s="20">
        <v>5.3849998796358704E-2</v>
      </c>
      <c r="G99" s="20">
        <v>4.6302998965047304E-2</v>
      </c>
      <c r="H99" s="20">
        <v>4.2445999051257968E-2</v>
      </c>
      <c r="I99" s="20">
        <v>3.9471999117732047E-2</v>
      </c>
      <c r="J99" s="20">
        <v>3.7633999158814546E-2</v>
      </c>
      <c r="K99" s="20">
        <v>3.860799913704395E-2</v>
      </c>
      <c r="L99" s="20">
        <v>3.9008999128080903E-2</v>
      </c>
      <c r="M99" s="20">
        <v>2.2409999499097468E-2</v>
      </c>
      <c r="N99" s="19">
        <v>1730</v>
      </c>
      <c r="O99" s="21">
        <v>1352.68</v>
      </c>
      <c r="P99" s="19">
        <v>8917.4</v>
      </c>
      <c r="Q99" s="18">
        <v>99.77</v>
      </c>
      <c r="R99" s="19">
        <v>7.1493000000000002</v>
      </c>
      <c r="S99" s="19">
        <v>7.1504000000000003</v>
      </c>
      <c r="T99" s="263">
        <v>2.2049999507144095E-2</v>
      </c>
      <c r="U99" s="264">
        <v>2.2049999507144095E-2</v>
      </c>
      <c r="V99" s="264">
        <v>2.2299999501556159E-2</v>
      </c>
      <c r="W99" s="19">
        <v>34395.14</v>
      </c>
      <c r="X99" s="19">
        <v>4510.04</v>
      </c>
      <c r="Y99" s="19">
        <v>12698.09</v>
      </c>
      <c r="Z99" s="19">
        <v>7570.87</v>
      </c>
      <c r="AA99" s="19">
        <v>30801.13</v>
      </c>
      <c r="AB99" s="19">
        <v>18746.919999999998</v>
      </c>
      <c r="AC99" s="19">
        <v>3201.26</v>
      </c>
      <c r="AD99" s="263">
        <v>2.102399953007698E-2</v>
      </c>
      <c r="AE99" s="263">
        <v>2.2166999504528939E-2</v>
      </c>
      <c r="AF99" s="263">
        <v>2.3449999475851656E-2</v>
      </c>
      <c r="AG99" s="263">
        <v>2.549099943023175E-2</v>
      </c>
      <c r="AH99" s="263">
        <v>2.0089999550953506E-2</v>
      </c>
      <c r="AI99" s="263">
        <v>2.2159999504685404E-2</v>
      </c>
      <c r="AJ99" s="263">
        <v>2.4799999445676804E-2</v>
      </c>
      <c r="AK99" s="263">
        <v>2.7079999394714834E-2</v>
      </c>
      <c r="AL99" s="263">
        <v>2.5253999435529112E-2</v>
      </c>
      <c r="AM99" s="263">
        <v>2.5648999426700177E-2</v>
      </c>
      <c r="AN99" s="263">
        <v>2.6690999403409656E-2</v>
      </c>
      <c r="AO99" s="263">
        <v>2.7978999374620613E-2</v>
      </c>
      <c r="AP99" s="263">
        <v>3.1447999297082425E-2</v>
      </c>
      <c r="AQ99" s="263">
        <v>2.7721199380382897E-2</v>
      </c>
      <c r="AR99" s="19">
        <v>172.37899999999999</v>
      </c>
      <c r="AS99" s="19">
        <v>5597</v>
      </c>
      <c r="AT99" s="19">
        <v>1948.25</v>
      </c>
    </row>
    <row r="100" spans="1:46" ht="18.75" customHeight="1">
      <c r="A100" s="86">
        <v>45119</v>
      </c>
      <c r="B100" s="19">
        <v>173.02799999999999</v>
      </c>
      <c r="C100" s="19">
        <v>134.66149999999999</v>
      </c>
      <c r="D100" s="19">
        <v>115.813</v>
      </c>
      <c r="E100" s="19">
        <v>13.54</v>
      </c>
      <c r="F100" s="20">
        <v>5.3779998797923327E-2</v>
      </c>
      <c r="G100" s="20">
        <v>4.7461998939141631E-2</v>
      </c>
      <c r="H100" s="20">
        <v>4.3817999020591379E-2</v>
      </c>
      <c r="I100" s="20">
        <v>4.0733999089524152E-2</v>
      </c>
      <c r="J100" s="20">
        <v>3.8572999137826261E-2</v>
      </c>
      <c r="K100" s="20">
        <v>3.9725999112054704E-2</v>
      </c>
      <c r="L100" s="20">
        <v>3.9472999117709698E-2</v>
      </c>
      <c r="M100" s="20">
        <v>2.2369999499991536E-2</v>
      </c>
      <c r="N100" s="19">
        <v>1730</v>
      </c>
      <c r="O100" s="21">
        <v>1352.68</v>
      </c>
      <c r="P100" s="19">
        <v>8917.4</v>
      </c>
      <c r="Q100" s="18">
        <v>100.521</v>
      </c>
      <c r="R100" s="19">
        <v>7.1654999999999998</v>
      </c>
      <c r="S100" s="19">
        <v>7.1657000000000002</v>
      </c>
      <c r="T100" s="263">
        <v>2.1999999508261682E-2</v>
      </c>
      <c r="U100" s="264">
        <v>2.2099999506026508E-2</v>
      </c>
      <c r="V100" s="264">
        <v>2.2299999501556159E-2</v>
      </c>
      <c r="W100" s="19">
        <v>34347.43</v>
      </c>
      <c r="X100" s="19">
        <v>4472.16</v>
      </c>
      <c r="Y100" s="19">
        <v>12484.16</v>
      </c>
      <c r="Z100" s="19">
        <v>7627.1</v>
      </c>
      <c r="AA100" s="19">
        <v>30682.68</v>
      </c>
      <c r="AB100" s="19">
        <v>19115.93</v>
      </c>
      <c r="AC100" s="19">
        <v>3204.75</v>
      </c>
      <c r="AD100" s="263">
        <v>7.7689998263493184E-3</v>
      </c>
      <c r="AE100" s="263">
        <v>2.2044999507255851E-2</v>
      </c>
      <c r="AF100" s="263">
        <v>2.3099999483674766E-2</v>
      </c>
      <c r="AG100" s="263">
        <v>2.5339999433606861E-2</v>
      </c>
      <c r="AH100" s="263">
        <v>2.0119999550282954E-2</v>
      </c>
      <c r="AI100" s="263">
        <v>2.2149999504908917E-2</v>
      </c>
      <c r="AJ100" s="263">
        <v>2.4869999444112181E-2</v>
      </c>
      <c r="AK100" s="263">
        <v>2.7069999394938347E-2</v>
      </c>
      <c r="AL100" s="263">
        <v>2.5253999435529112E-2</v>
      </c>
      <c r="AM100" s="263">
        <v>2.5648999426700177E-2</v>
      </c>
      <c r="AN100" s="263">
        <v>2.6690999403409656E-2</v>
      </c>
      <c r="AO100" s="263">
        <v>2.7973999374732376E-2</v>
      </c>
      <c r="AP100" s="263">
        <v>3.1447999297082425E-2</v>
      </c>
      <c r="AQ100" s="263">
        <v>2.7675799381397664E-2</v>
      </c>
      <c r="AR100" s="19">
        <v>172.8622</v>
      </c>
      <c r="AS100" s="19">
        <v>5717</v>
      </c>
      <c r="AT100" s="19">
        <v>1969.65</v>
      </c>
    </row>
    <row r="101" spans="1:46" ht="18.75" customHeight="1">
      <c r="A101" s="86">
        <v>45118</v>
      </c>
      <c r="B101" s="19">
        <v>172.27539999999999</v>
      </c>
      <c r="C101" s="19">
        <v>134.5138</v>
      </c>
      <c r="D101" s="19">
        <v>115.813</v>
      </c>
      <c r="E101" s="19">
        <v>14.84</v>
      </c>
      <c r="F101" s="20">
        <v>5.3708998799510299E-2</v>
      </c>
      <c r="G101" s="20">
        <v>4.872599891088903E-2</v>
      </c>
      <c r="H101" s="20">
        <v>4.5474998983554546E-2</v>
      </c>
      <c r="I101" s="20">
        <v>4.2284999054856602E-2</v>
      </c>
      <c r="J101" s="20">
        <v>3.9699999112635852E-2</v>
      </c>
      <c r="K101" s="20">
        <v>4.1087999081611627E-2</v>
      </c>
      <c r="L101" s="20">
        <v>4.0072999104298651E-2</v>
      </c>
      <c r="M101" s="20">
        <v>2.2299999501556159E-2</v>
      </c>
      <c r="N101" s="19">
        <v>1730</v>
      </c>
      <c r="O101" s="21">
        <v>1352.68</v>
      </c>
      <c r="P101" s="19">
        <v>8917.4</v>
      </c>
      <c r="Q101" s="18">
        <v>101.732</v>
      </c>
      <c r="R101" s="19">
        <v>7.2098000000000004</v>
      </c>
      <c r="S101" s="19">
        <v>7.2119</v>
      </c>
      <c r="T101" s="263">
        <v>2.1949999509379266E-2</v>
      </c>
      <c r="U101" s="264">
        <v>2.1999999508261682E-2</v>
      </c>
      <c r="V101" s="264">
        <v>2.2249999502673746E-2</v>
      </c>
      <c r="W101" s="19">
        <v>34261.42</v>
      </c>
      <c r="X101" s="19">
        <v>4439.26</v>
      </c>
      <c r="Y101" s="19">
        <v>12560.25</v>
      </c>
      <c r="Z101" s="19">
        <v>7762.95</v>
      </c>
      <c r="AA101" s="19">
        <v>30957.77</v>
      </c>
      <c r="AB101" s="19">
        <v>19431.25</v>
      </c>
      <c r="AC101" s="19">
        <v>3246.2379999999998</v>
      </c>
      <c r="AD101" s="263">
        <v>1.8929999576881528E-2</v>
      </c>
      <c r="AE101" s="263">
        <v>2.1843999511748553E-2</v>
      </c>
      <c r="AF101" s="263">
        <v>2.3024999485351149E-2</v>
      </c>
      <c r="AG101" s="263">
        <v>2.5176999437250196E-2</v>
      </c>
      <c r="AH101" s="263">
        <v>2.0079999551177025E-2</v>
      </c>
      <c r="AI101" s="263">
        <v>2.2119999505579472E-2</v>
      </c>
      <c r="AJ101" s="263">
        <v>2.477999944612384E-2</v>
      </c>
      <c r="AK101" s="263">
        <v>2.7009999396279454E-2</v>
      </c>
      <c r="AL101" s="263">
        <v>2.5253999435529112E-2</v>
      </c>
      <c r="AM101" s="263">
        <v>2.5653999426588414E-2</v>
      </c>
      <c r="AN101" s="263">
        <v>2.6690999403409656E-2</v>
      </c>
      <c r="AO101" s="263">
        <v>2.8083999372273682E-2</v>
      </c>
      <c r="AP101" s="263">
        <v>3.1450999297015364E-2</v>
      </c>
      <c r="AQ101" s="263">
        <v>2.7222699391525239E-2</v>
      </c>
      <c r="AR101" s="19">
        <v>173.11189999999999</v>
      </c>
      <c r="AS101" s="19">
        <v>5735</v>
      </c>
      <c r="AT101" s="19">
        <v>1969.2</v>
      </c>
    </row>
    <row r="102" spans="1:46" ht="18.75" customHeight="1">
      <c r="A102" s="86">
        <v>45117</v>
      </c>
      <c r="B102" s="19">
        <v>172.07409999999999</v>
      </c>
      <c r="C102" s="19">
        <v>134.2321</v>
      </c>
      <c r="D102" s="19">
        <v>119.75</v>
      </c>
      <c r="E102" s="19">
        <v>15.07</v>
      </c>
      <c r="F102" s="20">
        <v>5.3384998806752265E-2</v>
      </c>
      <c r="G102" s="20">
        <v>4.8575998914241789E-2</v>
      </c>
      <c r="H102" s="20">
        <v>4.5442998984269796E-2</v>
      </c>
      <c r="I102" s="20">
        <v>4.2354999053291979E-2</v>
      </c>
      <c r="J102" s="20">
        <v>3.9937999107316137E-2</v>
      </c>
      <c r="K102" s="20">
        <v>4.1271999077498914E-2</v>
      </c>
      <c r="L102" s="20">
        <v>4.0319999098777773E-2</v>
      </c>
      <c r="M102" s="20">
        <v>2.2339999500662087E-2</v>
      </c>
      <c r="N102" s="19">
        <v>1730</v>
      </c>
      <c r="O102" s="21">
        <v>1352.68</v>
      </c>
      <c r="P102" s="19">
        <v>8917.4</v>
      </c>
      <c r="Q102" s="18">
        <v>101.97199999999999</v>
      </c>
      <c r="R102" s="19">
        <v>7.226</v>
      </c>
      <c r="S102" s="19">
        <v>7.2294</v>
      </c>
      <c r="T102" s="263">
        <v>2.2199999503791333E-2</v>
      </c>
      <c r="U102" s="264">
        <v>2.2299999501556159E-2</v>
      </c>
      <c r="V102" s="264">
        <v>2.2399999499320988E-2</v>
      </c>
      <c r="W102" s="19">
        <v>33944.400000000001</v>
      </c>
      <c r="X102" s="19">
        <v>4409.53</v>
      </c>
      <c r="Y102" s="19">
        <v>12720.78</v>
      </c>
      <c r="Z102" s="19">
        <v>7770.99</v>
      </c>
      <c r="AA102" s="19">
        <v>31086.82</v>
      </c>
      <c r="AB102" s="19">
        <v>19678.169999999998</v>
      </c>
      <c r="AC102" s="19">
        <v>3296.4690000000001</v>
      </c>
      <c r="AD102" s="263">
        <v>1.3992999687232078E-2</v>
      </c>
      <c r="AE102" s="263">
        <v>2.2313999501243232E-2</v>
      </c>
      <c r="AF102" s="263">
        <v>2.3550999473594132E-2</v>
      </c>
      <c r="AG102" s="263">
        <v>2.577299942392856E-2</v>
      </c>
      <c r="AH102" s="263">
        <v>2.0659999538213014E-2</v>
      </c>
      <c r="AI102" s="263">
        <v>2.2319999501109127E-2</v>
      </c>
      <c r="AJ102" s="263">
        <v>2.5219999436289071E-2</v>
      </c>
      <c r="AK102" s="263">
        <v>2.7129999393597247E-2</v>
      </c>
      <c r="AL102" s="263">
        <v>2.5253999435529112E-2</v>
      </c>
      <c r="AM102" s="263">
        <v>2.5645999426767228E-2</v>
      </c>
      <c r="AN102" s="263">
        <v>2.6690999403409656E-2</v>
      </c>
      <c r="AO102" s="263">
        <v>2.8135999371111393E-2</v>
      </c>
      <c r="AP102" s="263">
        <v>3.1450999297015364E-2</v>
      </c>
      <c r="AQ102" s="263">
        <v>2.5946999420039356E-2</v>
      </c>
      <c r="AR102" s="19">
        <v>173.01929999999999</v>
      </c>
      <c r="AS102" s="19">
        <v>5778</v>
      </c>
      <c r="AT102" s="19">
        <v>1970.3</v>
      </c>
    </row>
    <row r="103" spans="1:46" ht="18.75" customHeight="1">
      <c r="A103" s="86">
        <v>45114</v>
      </c>
      <c r="B103" s="19">
        <v>171.72229999999999</v>
      </c>
      <c r="C103" s="19">
        <v>134.6146</v>
      </c>
      <c r="D103" s="19">
        <v>119.75</v>
      </c>
      <c r="E103" s="19">
        <v>14.83</v>
      </c>
      <c r="F103" s="20">
        <v>5.3366998807154599E-2</v>
      </c>
      <c r="G103" s="20">
        <v>4.9458998894505203E-2</v>
      </c>
      <c r="H103" s="20">
        <v>4.6628998957760626E-2</v>
      </c>
      <c r="I103" s="20">
        <v>4.3596999025531116E-2</v>
      </c>
      <c r="J103" s="20">
        <v>4.061599909216166E-2</v>
      </c>
      <c r="K103" s="20">
        <v>4.2248999055661263E-2</v>
      </c>
      <c r="L103" s="20">
        <v>4.0452999095804992E-2</v>
      </c>
      <c r="M103" s="20">
        <v>2.226999950222671E-2</v>
      </c>
      <c r="N103" s="19">
        <v>1730</v>
      </c>
      <c r="O103" s="21">
        <v>1352.68</v>
      </c>
      <c r="P103" s="19">
        <v>8917.4</v>
      </c>
      <c r="Q103" s="18">
        <v>102.27200000000001</v>
      </c>
      <c r="R103" s="19">
        <v>7.2253999999999996</v>
      </c>
      <c r="S103" s="19">
        <v>7.2324000000000002</v>
      </c>
      <c r="T103" s="263">
        <v>2.2849999489262703E-2</v>
      </c>
      <c r="U103" s="264">
        <v>2.2899999488145112E-2</v>
      </c>
      <c r="V103" s="264">
        <v>2.2999999485909937E-2</v>
      </c>
      <c r="W103" s="19">
        <v>33734.879999999997</v>
      </c>
      <c r="X103" s="19">
        <v>4398.95</v>
      </c>
      <c r="Y103" s="19">
        <v>12657.9</v>
      </c>
      <c r="Z103" s="19">
        <v>7756.87</v>
      </c>
      <c r="AA103" s="19">
        <v>30808.35</v>
      </c>
      <c r="AB103" s="19">
        <v>19450.57</v>
      </c>
      <c r="AC103" s="19">
        <v>3283.5419999999999</v>
      </c>
      <c r="AD103" s="263">
        <v>1.9484999564476309E-2</v>
      </c>
      <c r="AE103" s="263">
        <v>2.2683999492973093E-2</v>
      </c>
      <c r="AF103" s="263">
        <v>2.399099946375936E-2</v>
      </c>
      <c r="AG103" s="263">
        <v>2.6190999414585532E-2</v>
      </c>
      <c r="AH103" s="263">
        <v>2.0659999538213014E-2</v>
      </c>
      <c r="AI103" s="263">
        <v>2.2579999495297671E-2</v>
      </c>
      <c r="AJ103" s="263">
        <v>2.5219999436289071E-2</v>
      </c>
      <c r="AK103" s="263">
        <v>2.718999939225614E-2</v>
      </c>
      <c r="AL103" s="263">
        <v>2.5253999435529112E-2</v>
      </c>
      <c r="AM103" s="263">
        <v>2.5645999426767228E-2</v>
      </c>
      <c r="AN103" s="263">
        <v>2.6690999403409656E-2</v>
      </c>
      <c r="AO103" s="263">
        <v>2.8135999371111393E-2</v>
      </c>
      <c r="AP103" s="263">
        <v>3.1450999297015364E-2</v>
      </c>
      <c r="AQ103" s="263">
        <v>2.5666699426304548E-2</v>
      </c>
      <c r="AR103" s="19">
        <v>173.25020000000001</v>
      </c>
      <c r="AS103" s="19">
        <v>6075</v>
      </c>
      <c r="AT103" s="19">
        <v>1961.6</v>
      </c>
    </row>
    <row r="104" spans="1:46" ht="18.75" customHeight="1">
      <c r="A104" s="86">
        <v>45113</v>
      </c>
      <c r="B104" s="19">
        <v>171.75880000000001</v>
      </c>
      <c r="C104" s="19">
        <v>134.9023</v>
      </c>
      <c r="D104" s="19">
        <v>115.25</v>
      </c>
      <c r="E104" s="19">
        <v>15.44</v>
      </c>
      <c r="F104" s="20">
        <v>5.352099880371243E-2</v>
      </c>
      <c r="G104" s="20">
        <v>4.980599888674915E-2</v>
      </c>
      <c r="H104" s="20">
        <v>4.6702998956106606E-2</v>
      </c>
      <c r="I104" s="20">
        <v>4.3467999028414486E-2</v>
      </c>
      <c r="J104" s="20">
        <v>4.0290999099425968E-2</v>
      </c>
      <c r="K104" s="20">
        <v>4.2006999061070388E-2</v>
      </c>
      <c r="L104" s="20">
        <v>3.9996999105997383E-2</v>
      </c>
      <c r="M104" s="20">
        <v>2.2299999501556159E-2</v>
      </c>
      <c r="N104" s="19">
        <v>1730</v>
      </c>
      <c r="O104" s="21">
        <v>1352.68</v>
      </c>
      <c r="P104" s="19">
        <v>8917.4</v>
      </c>
      <c r="Q104" s="18">
        <v>103.166</v>
      </c>
      <c r="R104" s="19">
        <v>7.2488000000000001</v>
      </c>
      <c r="S104" s="19">
        <v>7.2556000000000003</v>
      </c>
      <c r="T104" s="263">
        <v>2.339999947696924E-2</v>
      </c>
      <c r="U104" s="264">
        <v>2.3499999474734069E-2</v>
      </c>
      <c r="V104" s="264">
        <v>2.3599999472498894E-2</v>
      </c>
      <c r="W104" s="19">
        <v>33922.26</v>
      </c>
      <c r="X104" s="19">
        <v>4411.59</v>
      </c>
      <c r="Y104" s="19">
        <v>12688.84</v>
      </c>
      <c r="Z104" s="19">
        <v>7742.3</v>
      </c>
      <c r="AA104" s="19">
        <v>30573.93</v>
      </c>
      <c r="AB104" s="19">
        <v>19727.25</v>
      </c>
      <c r="AC104" s="19">
        <v>3297.32</v>
      </c>
      <c r="AD104" s="263">
        <v>1.9418999565951525E-2</v>
      </c>
      <c r="AE104" s="263">
        <v>2.2963999486714605E-2</v>
      </c>
      <c r="AF104" s="263">
        <v>2.4379999455064538E-2</v>
      </c>
      <c r="AG104" s="263">
        <v>2.64969994077459E-2</v>
      </c>
      <c r="AH104" s="263">
        <v>2.0789999535307292E-2</v>
      </c>
      <c r="AI104" s="263">
        <v>2.2829999489709735E-2</v>
      </c>
      <c r="AJ104" s="263">
        <v>2.555999942868948E-2</v>
      </c>
      <c r="AK104" s="263">
        <v>2.7199999392032624E-2</v>
      </c>
      <c r="AL104" s="263">
        <v>2.5253999435529112E-2</v>
      </c>
      <c r="AM104" s="263">
        <v>2.5688999425806106E-2</v>
      </c>
      <c r="AN104" s="263">
        <v>2.6690999403409656E-2</v>
      </c>
      <c r="AO104" s="263">
        <v>2.8137999371066692E-2</v>
      </c>
      <c r="AP104" s="263">
        <v>3.1450999297015364E-2</v>
      </c>
      <c r="AQ104" s="263">
        <v>2.6345499411132185E-2</v>
      </c>
      <c r="AR104" s="19">
        <v>173.3929</v>
      </c>
      <c r="AS104" s="19">
        <v>5857</v>
      </c>
      <c r="AT104" s="19">
        <v>1960.3</v>
      </c>
    </row>
    <row r="105" spans="1:46" ht="18.75" customHeight="1">
      <c r="A105" s="86">
        <v>45112</v>
      </c>
      <c r="B105" s="19">
        <v>172.2953</v>
      </c>
      <c r="C105" s="19">
        <v>134.7663</v>
      </c>
      <c r="D105" s="19">
        <v>114</v>
      </c>
      <c r="E105" s="19">
        <v>14.18</v>
      </c>
      <c r="F105" s="20">
        <v>5.3397998806461698E-2</v>
      </c>
      <c r="G105" s="20">
        <v>4.9444998894818126E-2</v>
      </c>
      <c r="H105" s="20">
        <v>4.6090998969785864E-2</v>
      </c>
      <c r="I105" s="20">
        <v>4.2491999050229788E-2</v>
      </c>
      <c r="J105" s="20">
        <v>3.931499912124127E-2</v>
      </c>
      <c r="K105" s="20">
        <v>4.0950999084673825E-2</v>
      </c>
      <c r="L105" s="20">
        <v>3.9285999121889473E-2</v>
      </c>
      <c r="M105" s="20">
        <v>2.2279999502003194E-2</v>
      </c>
      <c r="N105" s="19">
        <v>1730</v>
      </c>
      <c r="O105" s="21">
        <v>1352.68</v>
      </c>
      <c r="P105" s="19">
        <v>8917.4</v>
      </c>
      <c r="Q105" s="18">
        <v>103.373</v>
      </c>
      <c r="R105" s="19">
        <v>7.2504999999999997</v>
      </c>
      <c r="S105" s="19">
        <v>7.2621000000000002</v>
      </c>
      <c r="T105" s="263">
        <v>2.364999947138131E-2</v>
      </c>
      <c r="U105" s="264">
        <v>2.369999947026372E-2</v>
      </c>
      <c r="V105" s="264">
        <v>2.3599999472498894E-2</v>
      </c>
      <c r="W105" s="19">
        <v>34288.639999999999</v>
      </c>
      <c r="X105" s="19">
        <v>4446.82</v>
      </c>
      <c r="Y105" s="19">
        <v>12500.57</v>
      </c>
      <c r="Z105" s="19">
        <v>7723.23</v>
      </c>
      <c r="AA105" s="19">
        <v>30093.59</v>
      </c>
      <c r="AB105" s="19">
        <v>19560.57</v>
      </c>
      <c r="AC105" s="19">
        <v>3284.232</v>
      </c>
      <c r="AD105" s="263">
        <v>1.9803999557346106E-2</v>
      </c>
      <c r="AE105" s="263">
        <v>2.2940999487228688E-2</v>
      </c>
      <c r="AF105" s="263">
        <v>2.4210999458841979E-2</v>
      </c>
      <c r="AG105" s="263">
        <v>2.6347999411076305E-2</v>
      </c>
      <c r="AH105" s="263">
        <v>2.0769999535754324E-2</v>
      </c>
      <c r="AI105" s="263">
        <v>2.2769999491050841E-2</v>
      </c>
      <c r="AJ105" s="263">
        <v>2.5539999429136512E-2</v>
      </c>
      <c r="AK105" s="263">
        <v>2.7239999391138556E-2</v>
      </c>
      <c r="AL105" s="263">
        <v>2.5253999435529112E-2</v>
      </c>
      <c r="AM105" s="263">
        <v>2.5683999425917863E-2</v>
      </c>
      <c r="AN105" s="263">
        <v>2.6689999403432012E-2</v>
      </c>
      <c r="AO105" s="263">
        <v>2.8145999370887874E-2</v>
      </c>
      <c r="AP105" s="263">
        <v>3.1385999298468227E-2</v>
      </c>
      <c r="AQ105" s="263">
        <v>2.6715899402853103E-2</v>
      </c>
      <c r="AR105" s="19">
        <v>174.00919999999999</v>
      </c>
      <c r="AS105" s="19">
        <v>5857</v>
      </c>
      <c r="AT105" s="19">
        <v>1974.4</v>
      </c>
    </row>
    <row r="106" spans="1:46" ht="18.75" customHeight="1">
      <c r="A106" s="86">
        <v>45111</v>
      </c>
      <c r="B106" s="19">
        <v>172.6002</v>
      </c>
      <c r="C106" s="19">
        <v>137.29429999999999</v>
      </c>
      <c r="D106" s="19">
        <v>113.313</v>
      </c>
      <c r="E106" s="19">
        <v>13.7</v>
      </c>
      <c r="F106" s="20">
        <v>5.319799881093204E-2</v>
      </c>
      <c r="G106" s="20">
        <v>4.9357998896762734E-2</v>
      </c>
      <c r="H106" s="20">
        <v>4.5739998977631327E-2</v>
      </c>
      <c r="I106" s="20">
        <v>4.1873999064043169E-2</v>
      </c>
      <c r="J106" s="20">
        <v>3.8544999138452114E-2</v>
      </c>
      <c r="K106" s="20">
        <v>4.0215999101102358E-2</v>
      </c>
      <c r="L106" s="20">
        <v>3.8631999136507514E-2</v>
      </c>
      <c r="M106" s="20">
        <v>2.2259999502450226E-2</v>
      </c>
      <c r="N106" s="19">
        <v>1730</v>
      </c>
      <c r="O106" s="21">
        <v>1352.68</v>
      </c>
      <c r="P106" s="19">
        <v>8917.4</v>
      </c>
      <c r="Q106" s="18">
        <v>103.039</v>
      </c>
      <c r="R106" s="19">
        <v>7.2161999999999997</v>
      </c>
      <c r="S106" s="19">
        <v>7.2279</v>
      </c>
      <c r="T106" s="263">
        <v>2.3499999474734069E-2</v>
      </c>
      <c r="U106" s="264">
        <v>2.3549999473616481E-2</v>
      </c>
      <c r="V106" s="264">
        <v>2.339999947696924E-2</v>
      </c>
      <c r="W106" s="19">
        <v>34418.47</v>
      </c>
      <c r="X106" s="19">
        <v>4455.59</v>
      </c>
      <c r="Y106" s="19">
        <v>12343.05</v>
      </c>
      <c r="Z106" s="19">
        <v>7751.08</v>
      </c>
      <c r="AA106" s="19">
        <v>29842.99</v>
      </c>
      <c r="AB106" s="19">
        <v>19978.25</v>
      </c>
      <c r="AC106" s="19">
        <v>3290.9870000000001</v>
      </c>
      <c r="AD106" s="263">
        <v>1.9994999553076924E-2</v>
      </c>
      <c r="AE106" s="263">
        <v>2.3015999485552312E-2</v>
      </c>
      <c r="AF106" s="263">
        <v>2.4209999458864328E-2</v>
      </c>
      <c r="AG106" s="263">
        <v>2.6343999411165712E-2</v>
      </c>
      <c r="AH106" s="263">
        <v>2.075999953597784E-2</v>
      </c>
      <c r="AI106" s="263">
        <v>2.2759999491274354E-2</v>
      </c>
      <c r="AJ106" s="263">
        <v>2.543999943137169E-2</v>
      </c>
      <c r="AK106" s="263">
        <v>2.7139999393373727E-2</v>
      </c>
      <c r="AL106" s="263">
        <v>2.5253999435529112E-2</v>
      </c>
      <c r="AM106" s="263">
        <v>2.568499942589551E-2</v>
      </c>
      <c r="AN106" s="263">
        <v>2.668599940352142E-2</v>
      </c>
      <c r="AO106" s="263">
        <v>2.8152999370731416E-2</v>
      </c>
      <c r="AP106" s="263">
        <v>3.1417999297752977E-2</v>
      </c>
      <c r="AQ106" s="263">
        <v>2.6643199404478072E-2</v>
      </c>
      <c r="AR106" s="19">
        <v>174.5557</v>
      </c>
      <c r="AS106" s="19">
        <v>5723</v>
      </c>
      <c r="AT106" s="19">
        <v>2007.45</v>
      </c>
    </row>
    <row r="107" spans="1:46" ht="18.75" customHeight="1">
      <c r="A107" s="86">
        <v>45110</v>
      </c>
      <c r="B107" s="19">
        <v>172.6002</v>
      </c>
      <c r="C107" s="19">
        <v>137.29429999999999</v>
      </c>
      <c r="D107" s="19">
        <v>113.813</v>
      </c>
      <c r="E107" s="19">
        <v>13.57</v>
      </c>
      <c r="F107" s="20">
        <v>5.276799882054329E-2</v>
      </c>
      <c r="G107" s="20">
        <v>4.9357998896762734E-2</v>
      </c>
      <c r="H107" s="20">
        <v>4.5739998977631327E-2</v>
      </c>
      <c r="I107" s="20">
        <v>4.1873999064043169E-2</v>
      </c>
      <c r="J107" s="20">
        <v>3.8544999138452114E-2</v>
      </c>
      <c r="K107" s="20">
        <v>4.0215999101102358E-2</v>
      </c>
      <c r="L107" s="20">
        <v>3.8631999136507514E-2</v>
      </c>
      <c r="M107" s="20">
        <v>2.2239999502897265E-2</v>
      </c>
      <c r="N107" s="19">
        <v>1730</v>
      </c>
      <c r="O107" s="21">
        <v>1352.68</v>
      </c>
      <c r="P107" s="19">
        <v>8917.4</v>
      </c>
      <c r="Q107" s="18">
        <v>102.988</v>
      </c>
      <c r="R107" s="19">
        <v>7.2468000000000004</v>
      </c>
      <c r="S107" s="19">
        <v>7.2529000000000003</v>
      </c>
      <c r="T107" s="263">
        <v>2.3599999472498894E-2</v>
      </c>
      <c r="U107" s="264">
        <v>2.3599999472498894E-2</v>
      </c>
      <c r="V107" s="264">
        <v>2.3499999474734069E-2</v>
      </c>
      <c r="W107" s="19">
        <v>34418.47</v>
      </c>
      <c r="X107" s="19">
        <v>4455.59</v>
      </c>
      <c r="Y107" s="19">
        <v>12365.21</v>
      </c>
      <c r="Z107" s="19">
        <v>7777.7</v>
      </c>
      <c r="AA107" s="19">
        <v>29626.34</v>
      </c>
      <c r="AB107" s="19">
        <v>19971.13</v>
      </c>
      <c r="AC107" s="19">
        <v>3310.7370000000001</v>
      </c>
      <c r="AD107" s="263">
        <v>1.8982999575696886E-2</v>
      </c>
      <c r="AE107" s="263">
        <v>2.2814999490045011E-2</v>
      </c>
      <c r="AF107" s="263">
        <v>2.400499946344644E-2</v>
      </c>
      <c r="AG107" s="263">
        <v>2.6217999413982031E-2</v>
      </c>
      <c r="AH107" s="263">
        <v>2.075999953597784E-2</v>
      </c>
      <c r="AI107" s="263">
        <v>2.26199994944036E-2</v>
      </c>
      <c r="AJ107" s="263">
        <v>2.5409999432042241E-2</v>
      </c>
      <c r="AK107" s="263">
        <v>2.7219999391585589E-2</v>
      </c>
      <c r="AL107" s="263">
        <v>2.5253999435529112E-2</v>
      </c>
      <c r="AM107" s="263">
        <v>2.5689999425783754E-2</v>
      </c>
      <c r="AN107" s="263">
        <v>2.6683999403566121E-2</v>
      </c>
      <c r="AO107" s="263">
        <v>2.8182999370060861E-2</v>
      </c>
      <c r="AP107" s="263">
        <v>3.1553999294713142E-2</v>
      </c>
      <c r="AQ107" s="263">
        <v>2.5027999440580609E-2</v>
      </c>
      <c r="AR107" s="19">
        <v>174.88390000000001</v>
      </c>
      <c r="AS107" s="19">
        <v>5723</v>
      </c>
      <c r="AT107" s="19">
        <v>2019.9</v>
      </c>
    </row>
    <row r="108" spans="1:46" ht="18.75" customHeight="1">
      <c r="A108" s="86">
        <v>45107</v>
      </c>
      <c r="B108" s="19">
        <v>172.9051</v>
      </c>
      <c r="C108" s="19">
        <v>139.60499999999999</v>
      </c>
      <c r="D108" s="19">
        <v>117.25</v>
      </c>
      <c r="E108" s="19">
        <v>13.59</v>
      </c>
      <c r="F108" s="20">
        <v>5.2835998819023372E-2</v>
      </c>
      <c r="G108" s="20">
        <v>4.8953998905792835E-2</v>
      </c>
      <c r="H108" s="20">
        <v>4.52729989880696E-2</v>
      </c>
      <c r="I108" s="20">
        <v>4.1555999071151019E-2</v>
      </c>
      <c r="J108" s="20">
        <v>3.8366999142430726E-2</v>
      </c>
      <c r="K108" s="20">
        <v>3.992799910753965E-2</v>
      </c>
      <c r="L108" s="20">
        <v>3.8604999137111011E-2</v>
      </c>
      <c r="M108" s="20">
        <v>2.2319999501109127E-2</v>
      </c>
      <c r="N108" s="19">
        <v>1730</v>
      </c>
      <c r="O108" s="21">
        <v>1352.68</v>
      </c>
      <c r="P108" s="19">
        <v>8917.4</v>
      </c>
      <c r="Q108" s="18">
        <v>102.91200000000001</v>
      </c>
      <c r="R108" s="19">
        <v>7.2537000000000003</v>
      </c>
      <c r="S108" s="19">
        <v>7.2676999999999996</v>
      </c>
      <c r="T108" s="263">
        <v>2.334999947808683E-2</v>
      </c>
      <c r="U108" s="264">
        <v>2.334999947808683E-2</v>
      </c>
      <c r="V108" s="264">
        <v>2.3149999482557176E-2</v>
      </c>
      <c r="W108" s="19">
        <v>34407.599999999999</v>
      </c>
      <c r="X108" s="19">
        <v>4450.38</v>
      </c>
      <c r="Y108" s="19">
        <v>12284.74</v>
      </c>
      <c r="Z108" s="19">
        <v>7754.62</v>
      </c>
      <c r="AA108" s="19">
        <v>29388.3</v>
      </c>
      <c r="AB108" s="19">
        <v>19627.240000000002</v>
      </c>
      <c r="AC108" s="19">
        <v>3272.3620000000001</v>
      </c>
      <c r="AD108" s="263">
        <v>1.8720999581553044E-2</v>
      </c>
      <c r="AE108" s="263">
        <v>2.2760999491252005E-2</v>
      </c>
      <c r="AF108" s="263">
        <v>2.4100999461300669E-2</v>
      </c>
      <c r="AG108" s="263">
        <v>2.624299941342324E-2</v>
      </c>
      <c r="AH108" s="263">
        <v>2.051999954134226E-2</v>
      </c>
      <c r="AI108" s="263">
        <v>2.2479999497532845E-2</v>
      </c>
      <c r="AJ108" s="263">
        <v>2.5199999436736106E-2</v>
      </c>
      <c r="AK108" s="263">
        <v>2.7059999395161866E-2</v>
      </c>
      <c r="AL108" s="263">
        <v>2.5253999435529112E-2</v>
      </c>
      <c r="AM108" s="263">
        <v>2.5689999425783754E-2</v>
      </c>
      <c r="AN108" s="263">
        <v>2.6683999403566121E-2</v>
      </c>
      <c r="AO108" s="263">
        <v>2.8182999370060861E-2</v>
      </c>
      <c r="AP108" s="263">
        <v>3.1553999294713142E-2</v>
      </c>
      <c r="AQ108" s="263">
        <v>2.4540899451468139E-2</v>
      </c>
      <c r="AR108" s="19">
        <v>175.08150000000001</v>
      </c>
      <c r="AS108" s="19">
        <v>5836</v>
      </c>
      <c r="AT108" s="19">
        <v>2019.9</v>
      </c>
    </row>
    <row r="109" spans="1:46" ht="18.75" customHeight="1">
      <c r="A109" s="86">
        <v>45106</v>
      </c>
      <c r="B109" s="19">
        <v>172.67779999999999</v>
      </c>
      <c r="C109" s="19">
        <v>140.34790000000001</v>
      </c>
      <c r="D109" s="19">
        <v>118.625</v>
      </c>
      <c r="E109" s="19">
        <v>13.54</v>
      </c>
      <c r="F109" s="20">
        <v>5.3249998809769751E-2</v>
      </c>
      <c r="G109" s="20">
        <v>4.8592998913861811E-2</v>
      </c>
      <c r="H109" s="20">
        <v>4.486199899725616E-2</v>
      </c>
      <c r="I109" s="20">
        <v>4.1308999076671897E-2</v>
      </c>
      <c r="J109" s="20">
        <v>3.838299914207309E-2</v>
      </c>
      <c r="K109" s="20">
        <v>3.9795999110490081E-2</v>
      </c>
      <c r="L109" s="20">
        <v>3.8998999128304422E-2</v>
      </c>
      <c r="M109" s="20">
        <v>2.2669999493286012E-2</v>
      </c>
      <c r="N109" s="19">
        <v>1730</v>
      </c>
      <c r="O109" s="21">
        <v>1399.1499999999999</v>
      </c>
      <c r="P109" s="19">
        <v>8917.4</v>
      </c>
      <c r="Q109" s="18">
        <v>103.342</v>
      </c>
      <c r="R109" s="19">
        <v>7.2474999999999996</v>
      </c>
      <c r="S109" s="19">
        <v>7.2686000000000002</v>
      </c>
      <c r="T109" s="263">
        <v>2.3049999484792354E-2</v>
      </c>
      <c r="U109" s="264">
        <v>2.2999999485909937E-2</v>
      </c>
      <c r="V109" s="264">
        <v>2.2699999492615461E-2</v>
      </c>
      <c r="W109" s="19">
        <v>34122.42</v>
      </c>
      <c r="X109" s="19">
        <v>4396.4399999999996</v>
      </c>
      <c r="Y109" s="19">
        <v>12328.51</v>
      </c>
      <c r="Z109" s="19">
        <v>7730.58</v>
      </c>
      <c r="AA109" s="19">
        <v>29126.720000000001</v>
      </c>
      <c r="AB109" s="19">
        <v>19743.79</v>
      </c>
      <c r="AC109" s="19">
        <v>3309.5509999999999</v>
      </c>
      <c r="AD109" s="263">
        <v>1.4542999674938618E-2</v>
      </c>
      <c r="AE109" s="263">
        <v>2.2864999488927427E-2</v>
      </c>
      <c r="AF109" s="263">
        <v>2.4213999458774928E-2</v>
      </c>
      <c r="AG109" s="263">
        <v>2.6193999414518478E-2</v>
      </c>
      <c r="AH109" s="263">
        <v>2.063999953866005E-2</v>
      </c>
      <c r="AI109" s="263">
        <v>2.2469999497756361E-2</v>
      </c>
      <c r="AJ109" s="263">
        <v>2.5219999436289071E-2</v>
      </c>
      <c r="AK109" s="263">
        <v>2.7019999396055937E-2</v>
      </c>
      <c r="AL109" s="263">
        <v>2.5253999435529112E-2</v>
      </c>
      <c r="AM109" s="263">
        <v>2.568499942589551E-2</v>
      </c>
      <c r="AN109" s="263">
        <v>2.6688999403454362E-2</v>
      </c>
      <c r="AO109" s="263">
        <v>2.8196999369747937E-2</v>
      </c>
      <c r="AP109" s="263">
        <v>3.1563999294489622E-2</v>
      </c>
      <c r="AQ109" s="263">
        <v>2.4495499452482909E-2</v>
      </c>
      <c r="AR109" s="19">
        <v>175.4631</v>
      </c>
      <c r="AS109" s="19">
        <v>5933</v>
      </c>
      <c r="AT109" s="19">
        <v>2015.95</v>
      </c>
    </row>
    <row r="110" spans="1:46" ht="18.75" customHeight="1">
      <c r="A110" s="86">
        <v>45105</v>
      </c>
      <c r="B110" s="19">
        <v>173.43379999999999</v>
      </c>
      <c r="C110" s="19">
        <v>140.6103</v>
      </c>
      <c r="D110" s="19">
        <v>118.625</v>
      </c>
      <c r="E110" s="19">
        <v>13.43</v>
      </c>
      <c r="F110" s="20">
        <v>5.3204998810775575E-2</v>
      </c>
      <c r="G110" s="20">
        <v>4.7097998947277668E-2</v>
      </c>
      <c r="H110" s="20">
        <v>4.3259999033063649E-2</v>
      </c>
      <c r="I110" s="20">
        <v>3.9669999113306403E-2</v>
      </c>
      <c r="J110" s="20">
        <v>3.7077999171242118E-2</v>
      </c>
      <c r="K110" s="20">
        <v>3.8428999141044917E-2</v>
      </c>
      <c r="L110" s="20">
        <v>3.8069999149069188E-2</v>
      </c>
      <c r="M110" s="20">
        <v>2.2669999493286012E-2</v>
      </c>
      <c r="N110" s="19">
        <v>1730</v>
      </c>
      <c r="O110" s="21">
        <v>1399.1499999999999</v>
      </c>
      <c r="P110" s="19">
        <v>8917.4</v>
      </c>
      <c r="Q110" s="18">
        <v>102.905</v>
      </c>
      <c r="R110" s="19">
        <v>7.2393000000000001</v>
      </c>
      <c r="S110" s="19">
        <v>7.2431999999999999</v>
      </c>
      <c r="T110" s="263">
        <v>2.2949999487027525E-2</v>
      </c>
      <c r="U110" s="264">
        <v>2.2899999488145112E-2</v>
      </c>
      <c r="V110" s="264">
        <v>2.2549999495968222E-2</v>
      </c>
      <c r="W110" s="19">
        <v>33852.660000000003</v>
      </c>
      <c r="X110" s="19">
        <v>4376.8599999999997</v>
      </c>
      <c r="Y110" s="19">
        <v>12306.44</v>
      </c>
      <c r="Z110" s="19">
        <v>7741.33</v>
      </c>
      <c r="AA110" s="19">
        <v>29122.18</v>
      </c>
      <c r="AB110" s="19">
        <v>19762.2</v>
      </c>
      <c r="AC110" s="19">
        <v>3319.1509999999998</v>
      </c>
      <c r="AD110" s="263">
        <v>1.9226999570243063E-2</v>
      </c>
      <c r="AE110" s="263">
        <v>2.3288999479450286E-2</v>
      </c>
      <c r="AF110" s="263">
        <v>2.4574999450705945E-2</v>
      </c>
      <c r="AG110" s="263">
        <v>2.6611999405175446E-2</v>
      </c>
      <c r="AH110" s="263">
        <v>2.1019999530166388E-2</v>
      </c>
      <c r="AI110" s="263">
        <v>2.2779999490827322E-2</v>
      </c>
      <c r="AJ110" s="263">
        <v>2.5599999427795412E-2</v>
      </c>
      <c r="AK110" s="263">
        <v>2.718999939225614E-2</v>
      </c>
      <c r="AL110" s="263">
        <v>2.5253999435529112E-2</v>
      </c>
      <c r="AM110" s="263">
        <v>2.5732999424822631E-2</v>
      </c>
      <c r="AN110" s="263">
        <v>2.6874999399296939E-2</v>
      </c>
      <c r="AO110" s="263">
        <v>2.8245999368652703E-2</v>
      </c>
      <c r="AP110" s="263">
        <v>3.2234999279491604E-2</v>
      </c>
      <c r="AQ110" s="263">
        <v>2.4890899443645031E-2</v>
      </c>
      <c r="AR110" s="19">
        <v>175.19239999999999</v>
      </c>
      <c r="AS110" s="19">
        <v>5959</v>
      </c>
      <c r="AT110" s="19">
        <v>2037.15</v>
      </c>
    </row>
    <row r="111" spans="1:46" ht="18.75" customHeight="1">
      <c r="A111" s="86">
        <v>45104</v>
      </c>
      <c r="B111" s="19">
        <v>173.11439999999999</v>
      </c>
      <c r="C111" s="19">
        <v>140.7842</v>
      </c>
      <c r="D111" s="19">
        <v>121.125</v>
      </c>
      <c r="E111" s="19">
        <v>13.74</v>
      </c>
      <c r="F111" s="20">
        <v>5.2769998820498584E-2</v>
      </c>
      <c r="G111" s="20">
        <v>4.7553998937085271E-2</v>
      </c>
      <c r="H111" s="20">
        <v>4.3884999019093811E-2</v>
      </c>
      <c r="I111" s="20">
        <v>4.0304999099113045E-2</v>
      </c>
      <c r="J111" s="20">
        <v>3.7638999158702793E-2</v>
      </c>
      <c r="K111" s="20">
        <v>3.902799912765622E-2</v>
      </c>
      <c r="L111" s="20">
        <v>3.8421999141201375E-2</v>
      </c>
      <c r="M111" s="20">
        <v>2.2929999487474564E-2</v>
      </c>
      <c r="N111" s="19">
        <v>1730</v>
      </c>
      <c r="O111" s="21">
        <v>1399.1499999999999</v>
      </c>
      <c r="P111" s="19">
        <v>8917.4</v>
      </c>
      <c r="Q111" s="18">
        <v>102.492</v>
      </c>
      <c r="R111" s="19">
        <v>7.2241999999999997</v>
      </c>
      <c r="S111" s="19">
        <v>7.2243000000000004</v>
      </c>
      <c r="T111" s="263">
        <v>2.2899999488145112E-2</v>
      </c>
      <c r="U111" s="264">
        <v>2.2899999488145112E-2</v>
      </c>
      <c r="V111" s="264">
        <v>2.2549999495968222E-2</v>
      </c>
      <c r="W111" s="19">
        <v>33926.74</v>
      </c>
      <c r="X111" s="19">
        <v>4378.41</v>
      </c>
      <c r="Y111" s="19">
        <v>12179.55</v>
      </c>
      <c r="Z111" s="19">
        <v>7764.09</v>
      </c>
      <c r="AA111" s="19">
        <v>29242.82</v>
      </c>
      <c r="AB111" s="19">
        <v>19867.580000000002</v>
      </c>
      <c r="AC111" s="19">
        <v>3357.6709999999998</v>
      </c>
      <c r="AD111" s="263">
        <v>1.3978999687545001E-2</v>
      </c>
      <c r="AE111" s="263">
        <v>2.3580999472923577E-2</v>
      </c>
      <c r="AF111" s="263">
        <v>2.4958999442122876E-2</v>
      </c>
      <c r="AG111" s="263">
        <v>2.6887999399006369E-2</v>
      </c>
      <c r="AH111" s="263">
        <v>2.1289999524131416E-2</v>
      </c>
      <c r="AI111" s="263">
        <v>2.2999999485909937E-2</v>
      </c>
      <c r="AJ111" s="263">
        <v>2.5819999422878024E-2</v>
      </c>
      <c r="AK111" s="263">
        <v>2.7389999387785791E-2</v>
      </c>
      <c r="AL111" s="263">
        <v>2.5253999435529112E-2</v>
      </c>
      <c r="AM111" s="263">
        <v>2.5765999424085022E-2</v>
      </c>
      <c r="AN111" s="263">
        <v>2.6917999398335817E-2</v>
      </c>
      <c r="AO111" s="263">
        <v>2.828799936771393E-2</v>
      </c>
      <c r="AP111" s="263">
        <v>3.2234999279491604E-2</v>
      </c>
      <c r="AQ111" s="263">
        <v>2.4172699459698049E-2</v>
      </c>
      <c r="AR111" s="19">
        <v>174.85220000000001</v>
      </c>
      <c r="AS111" s="19">
        <v>5889</v>
      </c>
      <c r="AT111" s="19">
        <v>2030.2</v>
      </c>
    </row>
    <row r="112" spans="1:46" ht="18.75" customHeight="1">
      <c r="A112" s="86">
        <v>45103</v>
      </c>
      <c r="B112" s="19">
        <v>173.4025</v>
      </c>
      <c r="C112" s="19">
        <v>141.1806</v>
      </c>
      <c r="D112" s="19">
        <v>119.438</v>
      </c>
      <c r="E112" s="19">
        <v>14.25</v>
      </c>
      <c r="F112" s="20">
        <v>5.3062998813949526E-2</v>
      </c>
      <c r="G112" s="20">
        <v>4.7439998939633368E-2</v>
      </c>
      <c r="H112" s="20">
        <v>4.3114999036304648E-2</v>
      </c>
      <c r="I112" s="20">
        <v>3.9679999113082884E-2</v>
      </c>
      <c r="J112" s="20">
        <v>3.7211999168246988E-2</v>
      </c>
      <c r="K112" s="20">
        <v>3.8480999139882628E-2</v>
      </c>
      <c r="L112" s="20">
        <v>3.8141999147459867E-2</v>
      </c>
      <c r="M112" s="20">
        <v>2.2869999488815664E-2</v>
      </c>
      <c r="N112" s="19">
        <v>1730</v>
      </c>
      <c r="O112" s="21">
        <v>1399.1499999999999</v>
      </c>
      <c r="P112" s="19">
        <v>8917.4</v>
      </c>
      <c r="Q112" s="18">
        <v>102.69199999999999</v>
      </c>
      <c r="R112" s="19">
        <v>7.2401</v>
      </c>
      <c r="S112" s="19">
        <v>7.2428999999999997</v>
      </c>
      <c r="T112" s="263">
        <v>2.249999949708581E-2</v>
      </c>
      <c r="U112" s="264">
        <v>2.249999949708581E-2</v>
      </c>
      <c r="V112" s="264">
        <v>2.2099999506026508E-2</v>
      </c>
      <c r="W112" s="19">
        <v>33714.71</v>
      </c>
      <c r="X112" s="19">
        <v>4328.82</v>
      </c>
      <c r="Y112" s="19">
        <v>12256.92</v>
      </c>
      <c r="Z112" s="19">
        <v>7778.38</v>
      </c>
      <c r="AA112" s="19">
        <v>28949.88</v>
      </c>
      <c r="AB112" s="19">
        <v>20297.03</v>
      </c>
      <c r="AC112" s="19">
        <v>3395.0039999999999</v>
      </c>
      <c r="AD112" s="263">
        <v>1.2008999731577933E-2</v>
      </c>
      <c r="AE112" s="263">
        <v>2.3691999470442534E-2</v>
      </c>
      <c r="AF112" s="263">
        <v>2.4958999442122876E-2</v>
      </c>
      <c r="AG112" s="263">
        <v>2.7031999395787713E-2</v>
      </c>
      <c r="AH112" s="263">
        <v>2.1379999522119761E-2</v>
      </c>
      <c r="AI112" s="263">
        <v>2.2989999486133457E-2</v>
      </c>
      <c r="AJ112" s="263">
        <v>2.586999942176044E-2</v>
      </c>
      <c r="AK112" s="263">
        <v>2.748999938555062E-2</v>
      </c>
      <c r="AL112" s="263">
        <v>2.5253999435529112E-2</v>
      </c>
      <c r="AM112" s="263">
        <v>2.5873999421671033E-2</v>
      </c>
      <c r="AN112" s="263">
        <v>2.6917999398335817E-2</v>
      </c>
      <c r="AO112" s="263">
        <v>2.7629999382421375E-2</v>
      </c>
      <c r="AP112" s="263">
        <v>3.2234999279491604E-2</v>
      </c>
      <c r="AQ112" s="263">
        <v>2.5031799440495668E-2</v>
      </c>
      <c r="AR112" s="19">
        <v>175.09010000000001</v>
      </c>
      <c r="AS112" s="19">
        <v>5948</v>
      </c>
      <c r="AT112" s="19">
        <v>2000.95</v>
      </c>
    </row>
    <row r="113" spans="1:46" ht="18.75" customHeight="1">
      <c r="A113" s="86">
        <v>45100</v>
      </c>
      <c r="B113" s="19">
        <v>173.2697</v>
      </c>
      <c r="C113" s="19">
        <v>141.83029999999999</v>
      </c>
      <c r="D113" s="19">
        <v>116.25</v>
      </c>
      <c r="E113" s="19">
        <v>13.44</v>
      </c>
      <c r="F113" s="20">
        <v>5.2887998817861083E-2</v>
      </c>
      <c r="G113" s="20">
        <v>4.7411998940259222E-2</v>
      </c>
      <c r="H113" s="20">
        <v>4.3255999033153053E-2</v>
      </c>
      <c r="I113" s="20">
        <v>3.9909999107941983E-2</v>
      </c>
      <c r="J113" s="20">
        <v>3.7346999165229502E-2</v>
      </c>
      <c r="K113" s="20">
        <v>3.8662999135814606E-2</v>
      </c>
      <c r="L113" s="20">
        <v>3.8114999148063364E-2</v>
      </c>
      <c r="M113" s="20">
        <v>2.2829999489709735E-2</v>
      </c>
      <c r="N113" s="19">
        <v>1730</v>
      </c>
      <c r="O113" s="21">
        <v>1399.1499999999999</v>
      </c>
      <c r="P113" s="19">
        <v>8917.4</v>
      </c>
      <c r="Q113" s="18">
        <v>102.90300000000001</v>
      </c>
      <c r="R113" s="19">
        <v>7.1794000000000002</v>
      </c>
      <c r="S113" s="19">
        <v>7.2157</v>
      </c>
      <c r="T113" s="263">
        <v>2.2999999485909937E-2</v>
      </c>
      <c r="U113" s="264">
        <v>2.3049999484792354E-2</v>
      </c>
      <c r="V113" s="264">
        <v>2.2849999489262703E-2</v>
      </c>
      <c r="W113" s="19">
        <v>33727.43</v>
      </c>
      <c r="X113" s="19">
        <v>4348.33</v>
      </c>
      <c r="Y113" s="19">
        <v>12235.41</v>
      </c>
      <c r="Z113" s="19">
        <v>7778.38</v>
      </c>
      <c r="AA113" s="19">
        <v>29157.95</v>
      </c>
      <c r="AB113" s="19">
        <v>20049.310000000001</v>
      </c>
      <c r="AC113" s="19">
        <v>3334.5030000000002</v>
      </c>
      <c r="AD113" s="263">
        <v>1.2011999731510879E-2</v>
      </c>
      <c r="AE113" s="263">
        <v>2.3773999468609693E-2</v>
      </c>
      <c r="AF113" s="263">
        <v>2.49739994417876E-2</v>
      </c>
      <c r="AG113" s="263">
        <v>2.7106999394111337E-2</v>
      </c>
      <c r="AH113" s="263">
        <v>2.1329999523237348E-2</v>
      </c>
      <c r="AI113" s="263">
        <v>2.3099999483674766E-2</v>
      </c>
      <c r="AJ113" s="263">
        <v>2.574999942444265E-2</v>
      </c>
      <c r="AK113" s="263">
        <v>2.7359999388456346E-2</v>
      </c>
      <c r="AL113" s="263">
        <v>2.5253999435529112E-2</v>
      </c>
      <c r="AM113" s="263">
        <v>2.5873999421671033E-2</v>
      </c>
      <c r="AN113" s="263">
        <v>2.6917999398335817E-2</v>
      </c>
      <c r="AO113" s="263">
        <v>2.7629999382421375E-2</v>
      </c>
      <c r="AP113" s="263">
        <v>3.2234999279491604E-2</v>
      </c>
      <c r="AQ113" s="263">
        <v>2.6027299418244512E-2</v>
      </c>
      <c r="AR113" s="19">
        <v>175.6568</v>
      </c>
      <c r="AS113" s="19">
        <v>6024</v>
      </c>
      <c r="AT113" s="19">
        <v>2000.95</v>
      </c>
    </row>
    <row r="114" spans="1:46" ht="18.75" customHeight="1">
      <c r="A114" s="86">
        <v>45099</v>
      </c>
      <c r="B114" s="19">
        <v>173.0121</v>
      </c>
      <c r="C114" s="19">
        <v>141.94980000000001</v>
      </c>
      <c r="D114" s="19">
        <v>113.813</v>
      </c>
      <c r="E114" s="19">
        <v>12.91</v>
      </c>
      <c r="F114" s="20">
        <v>5.2884998817928137E-2</v>
      </c>
      <c r="G114" s="20">
        <v>4.7908998929150397E-2</v>
      </c>
      <c r="H114" s="20">
        <v>4.3733999022468925E-2</v>
      </c>
      <c r="I114" s="20">
        <v>4.0419999096542598E-2</v>
      </c>
      <c r="J114" s="20">
        <v>3.7945999151840805E-2</v>
      </c>
      <c r="K114" s="20">
        <v>3.9208999123610554E-2</v>
      </c>
      <c r="L114" s="20">
        <v>3.8685999135300513E-2</v>
      </c>
      <c r="M114" s="20">
        <v>2.2829999489709735E-2</v>
      </c>
      <c r="N114" s="19">
        <v>1730</v>
      </c>
      <c r="O114" s="21">
        <v>1399.1499999999999</v>
      </c>
      <c r="P114" s="19">
        <v>8917.4</v>
      </c>
      <c r="Q114" s="18">
        <v>102.386</v>
      </c>
      <c r="R114" s="19">
        <v>7.1794000000000002</v>
      </c>
      <c r="S114" s="19">
        <v>7.1955999999999998</v>
      </c>
      <c r="T114" s="263">
        <v>2.3049999484792354E-2</v>
      </c>
      <c r="U114" s="264">
        <v>2.2999999485909937E-2</v>
      </c>
      <c r="V114" s="264">
        <v>2.3049999484792354E-2</v>
      </c>
      <c r="W114" s="19">
        <v>33946.71</v>
      </c>
      <c r="X114" s="19">
        <v>4381.8900000000003</v>
      </c>
      <c r="Y114" s="19">
        <v>11966.4</v>
      </c>
      <c r="Z114" s="19">
        <v>7702.64</v>
      </c>
      <c r="AA114" s="19">
        <v>29157.95</v>
      </c>
      <c r="AB114" s="19">
        <v>19948.73</v>
      </c>
      <c r="AC114" s="19">
        <v>3350.4589999999998</v>
      </c>
      <c r="AD114" s="263">
        <v>2.1984999508596958E-2</v>
      </c>
      <c r="AE114" s="263">
        <v>2.4230999458394943E-2</v>
      </c>
      <c r="AF114" s="263">
        <v>2.5425999431684616E-2</v>
      </c>
      <c r="AG114" s="263">
        <v>2.7402999387495221E-2</v>
      </c>
      <c r="AH114" s="263">
        <v>2.1449999520555138E-2</v>
      </c>
      <c r="AI114" s="263">
        <v>2.3249999480322005E-2</v>
      </c>
      <c r="AJ114" s="263">
        <v>2.6019999418407679E-2</v>
      </c>
      <c r="AK114" s="263">
        <v>2.7629999382421375E-2</v>
      </c>
      <c r="AL114" s="263">
        <v>2.5253999435529112E-2</v>
      </c>
      <c r="AM114" s="263">
        <v>2.591599942073226E-2</v>
      </c>
      <c r="AN114" s="263">
        <v>2.6959999397397044E-2</v>
      </c>
      <c r="AO114" s="263">
        <v>2.7629999382421375E-2</v>
      </c>
      <c r="AP114" s="263">
        <v>3.2234999279491604E-2</v>
      </c>
      <c r="AQ114" s="263">
        <v>2.5381799432672561E-2</v>
      </c>
      <c r="AR114" s="19">
        <v>176.1439</v>
      </c>
      <c r="AS114" s="19">
        <v>6075</v>
      </c>
      <c r="AT114" s="19">
        <v>2044.7</v>
      </c>
    </row>
    <row r="115" spans="1:46" ht="18.75" customHeight="1">
      <c r="A115" s="86">
        <v>45098</v>
      </c>
      <c r="B115" s="19">
        <v>173.4659</v>
      </c>
      <c r="C115" s="19">
        <v>141.7449</v>
      </c>
      <c r="D115" s="19">
        <v>113.813</v>
      </c>
      <c r="E115" s="19">
        <v>13.2</v>
      </c>
      <c r="F115" s="20">
        <v>5.2761998820677398E-2</v>
      </c>
      <c r="G115" s="20">
        <v>4.7151998946070674E-2</v>
      </c>
      <c r="H115" s="20">
        <v>4.2938999040238554E-2</v>
      </c>
      <c r="I115" s="20">
        <v>3.9565999115630981E-2</v>
      </c>
      <c r="J115" s="20">
        <v>3.7188999168761075E-2</v>
      </c>
      <c r="K115" s="20">
        <v>3.8401999141648407E-2</v>
      </c>
      <c r="L115" s="20">
        <v>3.8069999149069188E-2</v>
      </c>
      <c r="M115" s="20">
        <v>2.2829999489709735E-2</v>
      </c>
      <c r="N115" s="19">
        <v>1730</v>
      </c>
      <c r="O115" s="21">
        <v>1399.1499999999999</v>
      </c>
      <c r="P115" s="19">
        <v>8917.4</v>
      </c>
      <c r="Q115" s="18">
        <v>102.071</v>
      </c>
      <c r="R115" s="19">
        <v>7.1794000000000002</v>
      </c>
      <c r="S115" s="19">
        <v>7.1768000000000001</v>
      </c>
      <c r="T115" s="263">
        <v>2.3049999484792354E-2</v>
      </c>
      <c r="U115" s="264">
        <v>2.2999999485909937E-2</v>
      </c>
      <c r="V115" s="264">
        <v>2.3049999484792354E-2</v>
      </c>
      <c r="W115" s="19">
        <v>33951.519999999997</v>
      </c>
      <c r="X115" s="19">
        <v>4365.6899999999996</v>
      </c>
      <c r="Y115" s="19">
        <v>12025.33</v>
      </c>
      <c r="Z115" s="19">
        <v>7788.37</v>
      </c>
      <c r="AA115" s="19">
        <v>29157.95</v>
      </c>
      <c r="AB115" s="19">
        <v>19699.16</v>
      </c>
      <c r="AC115" s="19">
        <v>3323.2750000000001</v>
      </c>
      <c r="AD115" s="263">
        <v>2.3992999463714661E-2</v>
      </c>
      <c r="AE115" s="263">
        <v>2.4571999450772999E-2</v>
      </c>
      <c r="AF115" s="263">
        <v>2.5790999423526226E-2</v>
      </c>
      <c r="AG115" s="263">
        <v>2.7792999378778042E-2</v>
      </c>
      <c r="AH115" s="263">
        <v>2.1579999517649412E-2</v>
      </c>
      <c r="AI115" s="263">
        <v>2.3379999477416279E-2</v>
      </c>
      <c r="AJ115" s="263">
        <v>2.6209999414160849E-2</v>
      </c>
      <c r="AK115" s="263">
        <v>2.7799999378621577E-2</v>
      </c>
      <c r="AL115" s="263">
        <v>2.5253999435529112E-2</v>
      </c>
      <c r="AM115" s="263">
        <v>2.5929999420419333E-2</v>
      </c>
      <c r="AN115" s="263">
        <v>2.6961999397352339E-2</v>
      </c>
      <c r="AO115" s="263">
        <v>2.7629999382421375E-2</v>
      </c>
      <c r="AP115" s="263">
        <v>3.2234999279491604E-2</v>
      </c>
      <c r="AQ115" s="263">
        <v>2.4981799441613259E-2</v>
      </c>
      <c r="AR115" s="19">
        <v>176.19739999999999</v>
      </c>
      <c r="AS115" s="19">
        <v>6011</v>
      </c>
      <c r="AT115" s="19">
        <v>2014.3</v>
      </c>
    </row>
    <row r="116" spans="1:46" ht="18.75" customHeight="1">
      <c r="A116" s="86">
        <v>45097</v>
      </c>
      <c r="B116" s="19">
        <v>173.37180000000001</v>
      </c>
      <c r="C116" s="19">
        <v>141.98589999999999</v>
      </c>
      <c r="D116" s="19">
        <v>112.75</v>
      </c>
      <c r="E116" s="19">
        <v>13.88</v>
      </c>
      <c r="F116" s="20">
        <v>5.2142998834513128E-2</v>
      </c>
      <c r="G116" s="20">
        <v>4.6846998952887957E-2</v>
      </c>
      <c r="H116" s="20">
        <v>4.2824999042786659E-2</v>
      </c>
      <c r="I116" s="20">
        <v>3.9528999116457998E-2</v>
      </c>
      <c r="J116" s="20">
        <v>3.7206999168358741E-2</v>
      </c>
      <c r="K116" s="20">
        <v>3.8375999142229555E-2</v>
      </c>
      <c r="L116" s="20">
        <v>3.8113999148085713E-2</v>
      </c>
      <c r="M116" s="20">
        <v>2.2949999487027525E-2</v>
      </c>
      <c r="N116" s="19">
        <v>1730</v>
      </c>
      <c r="O116" s="21">
        <v>1399.1499999999999</v>
      </c>
      <c r="P116" s="19">
        <v>8917.4</v>
      </c>
      <c r="Q116" s="18">
        <v>102.54</v>
      </c>
      <c r="R116" s="19">
        <v>7.1809000000000003</v>
      </c>
      <c r="S116" s="19">
        <v>7.1822999999999997</v>
      </c>
      <c r="T116" s="263">
        <v>2.2349999500438571E-2</v>
      </c>
      <c r="U116" s="264">
        <v>2.2299999501556159E-2</v>
      </c>
      <c r="V116" s="264">
        <v>2.1999999508261682E-2</v>
      </c>
      <c r="W116" s="19">
        <v>34053.870000000003</v>
      </c>
      <c r="X116" s="19">
        <v>4388.71</v>
      </c>
      <c r="Y116" s="19">
        <v>12080.51</v>
      </c>
      <c r="Z116" s="19">
        <v>7773.03</v>
      </c>
      <c r="AA116" s="19">
        <v>29157.95</v>
      </c>
      <c r="AB116" s="19">
        <v>19933.810000000001</v>
      </c>
      <c r="AC116" s="19">
        <v>3323.2750000000001</v>
      </c>
      <c r="AD116" s="263">
        <v>2.3992999463714661E-2</v>
      </c>
      <c r="AE116" s="263">
        <v>2.4571999450772999E-2</v>
      </c>
      <c r="AF116" s="263">
        <v>2.5790999423526226E-2</v>
      </c>
      <c r="AG116" s="263">
        <v>2.7792999378778042E-2</v>
      </c>
      <c r="AH116" s="263">
        <v>2.1579999517649412E-2</v>
      </c>
      <c r="AI116" s="263">
        <v>2.3379999477416279E-2</v>
      </c>
      <c r="AJ116" s="263">
        <v>2.6209999414160849E-2</v>
      </c>
      <c r="AK116" s="263">
        <v>2.7799999378621577E-2</v>
      </c>
      <c r="AL116" s="263">
        <v>2.5253999435529112E-2</v>
      </c>
      <c r="AM116" s="263">
        <v>2.5929999420419333E-2</v>
      </c>
      <c r="AN116" s="263">
        <v>2.6961999397352339E-2</v>
      </c>
      <c r="AO116" s="263">
        <v>2.7629999382421375E-2</v>
      </c>
      <c r="AP116" s="263">
        <v>3.2234999279491604E-2</v>
      </c>
      <c r="AQ116" s="263">
        <v>2.4954499442223457E-2</v>
      </c>
      <c r="AR116" s="19">
        <v>175.88659999999999</v>
      </c>
      <c r="AS116" s="19">
        <v>5944</v>
      </c>
      <c r="AT116" s="19">
        <v>1995.4</v>
      </c>
    </row>
    <row r="117" spans="1:46" ht="18.75" customHeight="1">
      <c r="A117" s="86">
        <v>45096</v>
      </c>
      <c r="B117" s="19">
        <v>173.1285</v>
      </c>
      <c r="C117" s="19">
        <v>143.94390000000001</v>
      </c>
      <c r="D117" s="19">
        <v>111.625</v>
      </c>
      <c r="E117" s="19">
        <v>14.19</v>
      </c>
      <c r="F117" s="20">
        <v>5.2150998834334307E-2</v>
      </c>
      <c r="G117" s="20">
        <v>4.7140998946316542E-2</v>
      </c>
      <c r="H117" s="20">
        <v>4.3106999036483462E-2</v>
      </c>
      <c r="I117" s="20">
        <v>3.9827999109774831E-2</v>
      </c>
      <c r="J117" s="20">
        <v>3.7612999159283934E-2</v>
      </c>
      <c r="K117" s="20">
        <v>3.8712999134697022E-2</v>
      </c>
      <c r="L117" s="20">
        <v>3.8521999138966201E-2</v>
      </c>
      <c r="M117" s="20">
        <v>2.3119999483227727E-2</v>
      </c>
      <c r="N117" s="19">
        <v>1730</v>
      </c>
      <c r="O117" s="21">
        <v>1399.1499999999999</v>
      </c>
      <c r="P117" s="19">
        <v>8917.4</v>
      </c>
      <c r="Q117" s="18">
        <v>102.52200000000001</v>
      </c>
      <c r="R117" s="19">
        <v>7.1634000000000002</v>
      </c>
      <c r="S117" s="19">
        <v>7.1639999999999997</v>
      </c>
      <c r="T117" s="263">
        <v>2.2649999493733048E-2</v>
      </c>
      <c r="U117" s="264">
        <v>2.2599999494850632E-2</v>
      </c>
      <c r="V117" s="264">
        <v>2.2599999494850632E-2</v>
      </c>
      <c r="W117" s="19">
        <v>34299.120000000003</v>
      </c>
      <c r="X117" s="19">
        <v>4409.59</v>
      </c>
      <c r="Y117" s="19">
        <v>12212.6</v>
      </c>
      <c r="Z117" s="19">
        <v>7870.57</v>
      </c>
      <c r="AA117" s="19">
        <v>29123.18</v>
      </c>
      <c r="AB117" s="19">
        <v>19894.57</v>
      </c>
      <c r="AC117" s="19">
        <v>3323.2750000000001</v>
      </c>
      <c r="AD117" s="263">
        <v>2.3992999463714661E-2</v>
      </c>
      <c r="AE117" s="263">
        <v>2.4571999450772999E-2</v>
      </c>
      <c r="AF117" s="263">
        <v>2.5790999423526226E-2</v>
      </c>
      <c r="AG117" s="263">
        <v>2.7792999378778042E-2</v>
      </c>
      <c r="AH117" s="263">
        <v>2.1579999517649412E-2</v>
      </c>
      <c r="AI117" s="263">
        <v>2.3379999477416279E-2</v>
      </c>
      <c r="AJ117" s="263">
        <v>2.6209999414160849E-2</v>
      </c>
      <c r="AK117" s="263">
        <v>2.7799999378621577E-2</v>
      </c>
      <c r="AL117" s="263">
        <v>2.5253999435529112E-2</v>
      </c>
      <c r="AM117" s="263">
        <v>2.5929999420419333E-2</v>
      </c>
      <c r="AN117" s="263">
        <v>2.6961999397352339E-2</v>
      </c>
      <c r="AO117" s="263">
        <v>2.7629999382421375E-2</v>
      </c>
      <c r="AP117" s="263">
        <v>3.2234999279491604E-2</v>
      </c>
      <c r="AQ117" s="263">
        <v>2.5204499436635521E-2</v>
      </c>
      <c r="AR117" s="19">
        <v>175.0428</v>
      </c>
      <c r="AS117" s="19">
        <v>5967</v>
      </c>
      <c r="AT117" s="19">
        <v>1982.55</v>
      </c>
    </row>
    <row r="118" spans="1:46" ht="18.75" customHeight="1">
      <c r="A118" s="86">
        <v>45093</v>
      </c>
      <c r="B118" s="19">
        <v>173.1285</v>
      </c>
      <c r="C118" s="19">
        <v>143.94390000000001</v>
      </c>
      <c r="D118" s="19">
        <v>111.875</v>
      </c>
      <c r="E118" s="19">
        <v>13.54</v>
      </c>
      <c r="F118" s="20">
        <v>5.2150998834334307E-2</v>
      </c>
      <c r="G118" s="20">
        <v>4.7140998946316542E-2</v>
      </c>
      <c r="H118" s="20">
        <v>4.3106999036483462E-2</v>
      </c>
      <c r="I118" s="20">
        <v>3.9827999109774831E-2</v>
      </c>
      <c r="J118" s="20">
        <v>3.7612999159283934E-2</v>
      </c>
      <c r="K118" s="20">
        <v>3.8712999134697022E-2</v>
      </c>
      <c r="L118" s="20">
        <v>3.8521999138966201E-2</v>
      </c>
      <c r="M118" s="20">
        <v>2.2879999488592147E-2</v>
      </c>
      <c r="N118" s="19">
        <v>1730</v>
      </c>
      <c r="O118" s="21">
        <v>1399.1499999999999</v>
      </c>
      <c r="P118" s="19">
        <v>8917.4</v>
      </c>
      <c r="Q118" s="18">
        <v>102.11499999999999</v>
      </c>
      <c r="R118" s="19">
        <v>7.1210000000000004</v>
      </c>
      <c r="S118" s="19">
        <v>7.1200999999999999</v>
      </c>
      <c r="T118" s="263">
        <v>2.2549999495968222E-2</v>
      </c>
      <c r="U118" s="264">
        <v>2.2549999495968222E-2</v>
      </c>
      <c r="V118" s="264">
        <v>2.249999949708581E-2</v>
      </c>
      <c r="W118" s="19">
        <v>34299.120000000003</v>
      </c>
      <c r="X118" s="19">
        <v>4409.59</v>
      </c>
      <c r="Y118" s="19">
        <v>12226.58</v>
      </c>
      <c r="Z118" s="19">
        <v>7870.57</v>
      </c>
      <c r="AA118" s="19">
        <v>28856.44</v>
      </c>
      <c r="AB118" s="19">
        <v>19894.57</v>
      </c>
      <c r="AC118" s="19">
        <v>3323.2750000000001</v>
      </c>
      <c r="AD118" s="263">
        <v>2.3992999463714661E-2</v>
      </c>
      <c r="AE118" s="263">
        <v>2.4571999450772999E-2</v>
      </c>
      <c r="AF118" s="263">
        <v>2.5790999423526226E-2</v>
      </c>
      <c r="AG118" s="263">
        <v>2.7792999378778042E-2</v>
      </c>
      <c r="AH118" s="263">
        <v>2.1579999517649412E-2</v>
      </c>
      <c r="AI118" s="263">
        <v>2.3379999477416279E-2</v>
      </c>
      <c r="AJ118" s="263">
        <v>2.6209999414160849E-2</v>
      </c>
      <c r="AK118" s="263">
        <v>2.7799999378621577E-2</v>
      </c>
      <c r="AL118" s="263">
        <v>2.5253999435529112E-2</v>
      </c>
      <c r="AM118" s="263">
        <v>2.5929999420419333E-2</v>
      </c>
      <c r="AN118" s="263">
        <v>2.6961999397352339E-2</v>
      </c>
      <c r="AO118" s="263">
        <v>2.7629999382421375E-2</v>
      </c>
      <c r="AP118" s="263">
        <v>3.2234999279491604E-2</v>
      </c>
      <c r="AQ118" s="263">
        <v>2.5204499436635521E-2</v>
      </c>
      <c r="AR118" s="19">
        <v>175.91679999999999</v>
      </c>
      <c r="AS118" s="19">
        <v>5967</v>
      </c>
      <c r="AT118" s="19">
        <v>1982.55</v>
      </c>
    </row>
    <row r="119" spans="1:46" ht="18.75" customHeight="1">
      <c r="A119" s="86">
        <v>45092</v>
      </c>
      <c r="B119" s="19">
        <v>173.35669999999999</v>
      </c>
      <c r="C119" s="19">
        <v>143.7912</v>
      </c>
      <c r="D119" s="19">
        <v>113</v>
      </c>
      <c r="E119" s="19">
        <v>14.5</v>
      </c>
      <c r="F119" s="20">
        <v>5.1997998837754127E-2</v>
      </c>
      <c r="G119" s="20">
        <v>4.641799896247685E-2</v>
      </c>
      <c r="H119" s="20">
        <v>4.2426999051682651E-2</v>
      </c>
      <c r="I119" s="20">
        <v>3.9097999126091604E-2</v>
      </c>
      <c r="J119" s="20">
        <v>3.7164999169297518E-2</v>
      </c>
      <c r="K119" s="20">
        <v>3.8115999148041008E-2</v>
      </c>
      <c r="L119" s="20">
        <v>3.8375999142229555E-2</v>
      </c>
      <c r="M119" s="20">
        <v>2.2519999496638774E-2</v>
      </c>
      <c r="N119" s="19">
        <v>1730</v>
      </c>
      <c r="O119" s="21">
        <v>1399.1499999999999</v>
      </c>
      <c r="P119" s="19">
        <v>8917.4</v>
      </c>
      <c r="Q119" s="18">
        <v>102.94799999999999</v>
      </c>
      <c r="R119" s="19">
        <v>7.1618000000000004</v>
      </c>
      <c r="S119" s="19">
        <v>7.1740000000000004</v>
      </c>
      <c r="T119" s="263">
        <v>2.1999999508261682E-2</v>
      </c>
      <c r="U119" s="264">
        <v>2.2049999507144095E-2</v>
      </c>
      <c r="V119" s="264">
        <v>2.1999999508261682E-2</v>
      </c>
      <c r="W119" s="19">
        <v>34408.06</v>
      </c>
      <c r="X119" s="19">
        <v>4425.84</v>
      </c>
      <c r="Y119" s="19">
        <v>12142.24</v>
      </c>
      <c r="Z119" s="19">
        <v>7831.58</v>
      </c>
      <c r="AA119" s="19">
        <v>28457.68</v>
      </c>
      <c r="AB119" s="19">
        <v>19840.28</v>
      </c>
      <c r="AC119" s="19">
        <v>3285.884</v>
      </c>
      <c r="AD119" s="263">
        <v>1.8994999575428665E-2</v>
      </c>
      <c r="AE119" s="263">
        <v>2.454999945126474E-2</v>
      </c>
      <c r="AF119" s="263">
        <v>2.5783999423682688E-2</v>
      </c>
      <c r="AG119" s="263">
        <v>2.7754999379627408E-2</v>
      </c>
      <c r="AH119" s="263">
        <v>2.1229999525472523E-2</v>
      </c>
      <c r="AI119" s="263">
        <v>2.3529999474063517E-2</v>
      </c>
      <c r="AJ119" s="263">
        <v>2.6249999413266778E-2</v>
      </c>
      <c r="AK119" s="263">
        <v>2.7879999376833439E-2</v>
      </c>
      <c r="AL119" s="263">
        <v>2.5253999435529112E-2</v>
      </c>
      <c r="AM119" s="263">
        <v>2.59209994206205E-2</v>
      </c>
      <c r="AN119" s="263">
        <v>2.6960999397374688E-2</v>
      </c>
      <c r="AO119" s="263">
        <v>2.7629999382421375E-2</v>
      </c>
      <c r="AP119" s="263">
        <v>3.2234999279491604E-2</v>
      </c>
      <c r="AQ119" s="263">
        <v>2.5345499433483926E-2</v>
      </c>
      <c r="AR119" s="19">
        <v>175.27340000000001</v>
      </c>
      <c r="AS119" s="19">
        <v>6051</v>
      </c>
      <c r="AT119" s="19">
        <v>1985.65</v>
      </c>
    </row>
    <row r="120" spans="1:46" ht="18.75" customHeight="1">
      <c r="A120" s="86">
        <v>45091</v>
      </c>
      <c r="B120" s="19">
        <v>172.7133</v>
      </c>
      <c r="C120" s="19">
        <v>142.92160000000001</v>
      </c>
      <c r="D120" s="19">
        <v>111.875</v>
      </c>
      <c r="E120" s="19">
        <v>13.88</v>
      </c>
      <c r="F120" s="20">
        <v>5.2161998834088445E-2</v>
      </c>
      <c r="G120" s="20">
        <v>4.6878998952172693E-2</v>
      </c>
      <c r="H120" s="20">
        <v>4.2931999040395019E-2</v>
      </c>
      <c r="I120" s="20">
        <v>3.9890999108366666E-2</v>
      </c>
      <c r="J120" s="20">
        <v>3.7861999153718351E-2</v>
      </c>
      <c r="K120" s="20">
        <v>3.8918999130092564E-2</v>
      </c>
      <c r="L120" s="20">
        <v>3.8822999132238328E-2</v>
      </c>
      <c r="M120" s="20">
        <v>2.2189999504014849E-2</v>
      </c>
      <c r="N120" s="19">
        <v>1730</v>
      </c>
      <c r="O120" s="21">
        <v>1399.1499999999999</v>
      </c>
      <c r="P120" s="19">
        <v>8917.4</v>
      </c>
      <c r="Q120" s="18">
        <v>103.33799999999999</v>
      </c>
      <c r="R120" s="19">
        <v>7.1661999999999999</v>
      </c>
      <c r="S120" s="19">
        <v>7.1749000000000001</v>
      </c>
      <c r="T120" s="263">
        <v>2.1649999516084789E-2</v>
      </c>
      <c r="U120" s="264">
        <v>2.1649999516084789E-2</v>
      </c>
      <c r="V120" s="264">
        <v>2.1649999516084789E-2</v>
      </c>
      <c r="W120" s="19">
        <v>33979.33</v>
      </c>
      <c r="X120" s="19">
        <v>4372.59</v>
      </c>
      <c r="Y120" s="19">
        <v>11854.35</v>
      </c>
      <c r="Z120" s="19">
        <v>7852.64</v>
      </c>
      <c r="AA120" s="19">
        <v>28416.47</v>
      </c>
      <c r="AB120" s="19">
        <v>19757.27</v>
      </c>
      <c r="AC120" s="19">
        <v>3264.1010000000001</v>
      </c>
      <c r="AD120" s="263">
        <v>1.8985999575629832E-2</v>
      </c>
      <c r="AE120" s="263">
        <v>2.4845999444648624E-2</v>
      </c>
      <c r="AF120" s="263">
        <v>2.6124999416060744E-2</v>
      </c>
      <c r="AG120" s="263">
        <v>2.810799937173724E-2</v>
      </c>
      <c r="AH120" s="263">
        <v>2.1229999525472523E-2</v>
      </c>
      <c r="AI120" s="263">
        <v>2.3769999468699097E-2</v>
      </c>
      <c r="AJ120" s="263">
        <v>2.6429999409243461E-2</v>
      </c>
      <c r="AK120" s="263">
        <v>2.8019999373704196E-2</v>
      </c>
      <c r="AL120" s="263">
        <v>2.5253999435529112E-2</v>
      </c>
      <c r="AM120" s="263">
        <v>2.596699941959232E-2</v>
      </c>
      <c r="AN120" s="263">
        <v>2.7002999396435915E-2</v>
      </c>
      <c r="AO120" s="263">
        <v>2.7629999382421375E-2</v>
      </c>
      <c r="AP120" s="263">
        <v>3.2234999279491604E-2</v>
      </c>
      <c r="AQ120" s="263">
        <v>2.5586399428099395E-2</v>
      </c>
      <c r="AR120" s="19">
        <v>175.6876</v>
      </c>
      <c r="AS120" s="19">
        <v>6030</v>
      </c>
      <c r="AT120" s="19">
        <v>2003</v>
      </c>
    </row>
    <row r="121" spans="1:46" ht="18.75" customHeight="1">
      <c r="A121" s="86">
        <v>45090</v>
      </c>
      <c r="B121" s="19">
        <v>172.49440000000001</v>
      </c>
      <c r="C121" s="19">
        <v>142.7552</v>
      </c>
      <c r="D121" s="19">
        <v>113.875</v>
      </c>
      <c r="E121" s="19">
        <v>14.61</v>
      </c>
      <c r="F121" s="20">
        <v>5.196099883858115E-2</v>
      </c>
      <c r="G121" s="20">
        <v>4.6661998957023026E-2</v>
      </c>
      <c r="H121" s="20">
        <v>4.2790999043546614E-2</v>
      </c>
      <c r="I121" s="20">
        <v>3.9906999108009038E-2</v>
      </c>
      <c r="J121" s="20">
        <v>3.813299914766103E-2</v>
      </c>
      <c r="K121" s="20">
        <v>3.9126999125443401E-2</v>
      </c>
      <c r="L121" s="20">
        <v>3.9199999123811724E-2</v>
      </c>
      <c r="M121" s="20">
        <v>2.2219999503344297E-2</v>
      </c>
      <c r="N121" s="19">
        <v>1730</v>
      </c>
      <c r="O121" s="21">
        <v>1399.1499999999999</v>
      </c>
      <c r="P121" s="19">
        <v>8917.4</v>
      </c>
      <c r="Q121" s="18">
        <v>103.654</v>
      </c>
      <c r="R121" s="19">
        <v>7.1463999999999999</v>
      </c>
      <c r="S121" s="19">
        <v>7.1561000000000003</v>
      </c>
      <c r="T121" s="263">
        <v>2.1449999520555138E-2</v>
      </c>
      <c r="U121" s="264">
        <v>2.1449999520555138E-2</v>
      </c>
      <c r="V121" s="264">
        <v>2.1449999520555138E-2</v>
      </c>
      <c r="W121" s="19">
        <v>34212.120000000003</v>
      </c>
      <c r="X121" s="19">
        <v>4369.01</v>
      </c>
      <c r="Y121" s="19">
        <v>11799.16</v>
      </c>
      <c r="Z121" s="19">
        <v>7891.13</v>
      </c>
      <c r="AA121" s="19">
        <v>28620.07</v>
      </c>
      <c r="AB121" s="19">
        <v>19617.88</v>
      </c>
      <c r="AC121" s="19">
        <v>3264.8719999999998</v>
      </c>
      <c r="AD121" s="263">
        <v>2.3901999465748669E-2</v>
      </c>
      <c r="AE121" s="263">
        <v>2.5057999439910054E-2</v>
      </c>
      <c r="AF121" s="263">
        <v>2.6312999411858617E-2</v>
      </c>
      <c r="AG121" s="263">
        <v>2.8263999368250369E-2</v>
      </c>
      <c r="AH121" s="263">
        <v>2.1229999525472523E-2</v>
      </c>
      <c r="AI121" s="263">
        <v>2.3889999466016887E-2</v>
      </c>
      <c r="AJ121" s="263">
        <v>2.6619999404996632E-2</v>
      </c>
      <c r="AK121" s="263">
        <v>2.8169999370351435E-2</v>
      </c>
      <c r="AL121" s="263">
        <v>2.5253999435529112E-2</v>
      </c>
      <c r="AM121" s="263">
        <v>2.5957999419793487E-2</v>
      </c>
      <c r="AN121" s="263">
        <v>2.6999999396502973E-2</v>
      </c>
      <c r="AO121" s="263">
        <v>2.7629999382421375E-2</v>
      </c>
      <c r="AP121" s="263">
        <v>3.2234999279491604E-2</v>
      </c>
      <c r="AQ121" s="263">
        <v>2.592579942051321E-2</v>
      </c>
      <c r="AR121" s="19">
        <v>176.03890000000001</v>
      </c>
      <c r="AS121" s="19">
        <v>6154</v>
      </c>
      <c r="AT121" s="19">
        <v>1987.4</v>
      </c>
    </row>
    <row r="122" spans="1:46" ht="18.75" customHeight="1">
      <c r="A122" s="86">
        <v>45089</v>
      </c>
      <c r="B122" s="19">
        <v>172.98560000000001</v>
      </c>
      <c r="C122" s="19">
        <v>142.3775</v>
      </c>
      <c r="D122" s="19">
        <v>113.438</v>
      </c>
      <c r="E122" s="19">
        <v>15.01</v>
      </c>
      <c r="F122" s="20">
        <v>5.216399883404374E-2</v>
      </c>
      <c r="G122" s="20">
        <v>4.5769998976960775E-2</v>
      </c>
      <c r="H122" s="20">
        <v>4.2240999055840077E-2</v>
      </c>
      <c r="I122" s="20">
        <v>3.8935999129712587E-2</v>
      </c>
      <c r="J122" s="20">
        <v>3.7355999165028332E-2</v>
      </c>
      <c r="K122" s="20">
        <v>3.8193999146297571E-2</v>
      </c>
      <c r="L122" s="20">
        <v>3.8812999132461848E-2</v>
      </c>
      <c r="M122" s="20">
        <v>2.2369999499991536E-2</v>
      </c>
      <c r="N122" s="19">
        <v>1730</v>
      </c>
      <c r="O122" s="21">
        <v>1399.1499999999999</v>
      </c>
      <c r="P122" s="19">
        <v>8917.4</v>
      </c>
      <c r="Q122" s="18">
        <v>103.557</v>
      </c>
      <c r="R122" s="19">
        <v>7.1304999999999996</v>
      </c>
      <c r="S122" s="19">
        <v>7.1439000000000004</v>
      </c>
      <c r="T122" s="263">
        <v>2.1499999519437551E-2</v>
      </c>
      <c r="U122" s="264">
        <v>2.1499999519437551E-2</v>
      </c>
      <c r="V122" s="264">
        <v>2.1449999520555138E-2</v>
      </c>
      <c r="W122" s="19">
        <v>34066.33</v>
      </c>
      <c r="X122" s="19">
        <v>4338.93</v>
      </c>
      <c r="Y122" s="19">
        <v>12037.2</v>
      </c>
      <c r="Z122" s="19">
        <v>7912.2</v>
      </c>
      <c r="AA122" s="19">
        <v>28593.52</v>
      </c>
      <c r="AB122" s="19">
        <v>19959.939999999999</v>
      </c>
      <c r="AC122" s="19">
        <v>3275.413</v>
      </c>
      <c r="AD122" s="263">
        <v>1.7082999618165194E-2</v>
      </c>
      <c r="AE122" s="263">
        <v>2.5011999440938234E-2</v>
      </c>
      <c r="AF122" s="263">
        <v>2.63539994109422E-2</v>
      </c>
      <c r="AG122" s="263">
        <v>2.8271999368071555E-2</v>
      </c>
      <c r="AH122" s="263">
        <v>2.1389999521896241E-2</v>
      </c>
      <c r="AI122" s="263">
        <v>2.3859999466687442E-2</v>
      </c>
      <c r="AJ122" s="263">
        <v>2.6599999405443671E-2</v>
      </c>
      <c r="AK122" s="263">
        <v>2.819999936968088E-2</v>
      </c>
      <c r="AL122" s="263">
        <v>2.5253999435529112E-2</v>
      </c>
      <c r="AM122" s="263">
        <v>2.5957999419793487E-2</v>
      </c>
      <c r="AN122" s="263">
        <v>2.6999999396502973E-2</v>
      </c>
      <c r="AO122" s="263">
        <v>2.7629999382421375E-2</v>
      </c>
      <c r="AP122" s="263">
        <v>3.2234999279491604E-2</v>
      </c>
      <c r="AQ122" s="263">
        <v>2.6609099405240266E-2</v>
      </c>
      <c r="AR122" s="19">
        <v>175.30350000000001</v>
      </c>
      <c r="AS122" s="19">
        <v>6195</v>
      </c>
      <c r="AT122" s="19">
        <v>1978.2</v>
      </c>
    </row>
    <row r="123" spans="1:46" ht="18.75" customHeight="1">
      <c r="A123" s="86">
        <v>45086</v>
      </c>
      <c r="B123" s="19">
        <v>172.9676</v>
      </c>
      <c r="C123" s="19">
        <v>141.23490000000001</v>
      </c>
      <c r="D123" s="19">
        <v>114.938</v>
      </c>
      <c r="E123" s="19">
        <v>13.78</v>
      </c>
      <c r="F123" s="20">
        <v>5.1677998844906682E-2</v>
      </c>
      <c r="G123" s="20">
        <v>4.5492998983152205E-2</v>
      </c>
      <c r="H123" s="20">
        <v>4.2061999059841038E-2</v>
      </c>
      <c r="I123" s="20">
        <v>3.8934999129734936E-2</v>
      </c>
      <c r="J123" s="20">
        <v>3.7490999162010846E-2</v>
      </c>
      <c r="K123" s="20">
        <v>3.8296999143995342E-2</v>
      </c>
      <c r="L123" s="20">
        <v>3.9088999126292767E-2</v>
      </c>
      <c r="M123" s="20">
        <v>2.2289999501779675E-2</v>
      </c>
      <c r="N123" s="19">
        <v>1730</v>
      </c>
      <c r="O123" s="21">
        <v>1399.1499999999999</v>
      </c>
      <c r="P123" s="19">
        <v>8917.4</v>
      </c>
      <c r="Q123" s="18">
        <v>104.099</v>
      </c>
      <c r="R123" s="19">
        <v>7.1349999999999998</v>
      </c>
      <c r="S123" s="19">
        <v>7.1477000000000004</v>
      </c>
      <c r="T123" s="263">
        <v>2.1499999519437551E-2</v>
      </c>
      <c r="U123" s="264">
        <v>2.1549999518319964E-2</v>
      </c>
      <c r="V123" s="264">
        <v>2.1499999519437551E-2</v>
      </c>
      <c r="W123" s="19">
        <v>33876.78</v>
      </c>
      <c r="X123" s="19">
        <v>4298.8599999999997</v>
      </c>
      <c r="Y123" s="19">
        <v>12072.46</v>
      </c>
      <c r="Z123" s="19">
        <v>7914.13</v>
      </c>
      <c r="AA123" s="19">
        <v>28564.37</v>
      </c>
      <c r="AB123" s="19">
        <v>20075.73</v>
      </c>
      <c r="AC123" s="19">
        <v>3301.2579999999998</v>
      </c>
      <c r="AD123" s="263">
        <v>2.5888999421335757E-2</v>
      </c>
      <c r="AE123" s="263">
        <v>2.5151999437808992E-2</v>
      </c>
      <c r="AF123" s="263">
        <v>2.6419999409466981E-2</v>
      </c>
      <c r="AG123" s="263">
        <v>2.8433999364450572E-2</v>
      </c>
      <c r="AH123" s="263">
        <v>2.1389999521896241E-2</v>
      </c>
      <c r="AI123" s="263">
        <v>2.3899999465793371E-2</v>
      </c>
      <c r="AJ123" s="263">
        <v>2.6559999406337739E-2</v>
      </c>
      <c r="AK123" s="263">
        <v>2.8289999367669228E-2</v>
      </c>
      <c r="AL123" s="263">
        <v>2.5253999435529112E-2</v>
      </c>
      <c r="AM123" s="263">
        <v>2.5956999419815836E-2</v>
      </c>
      <c r="AN123" s="263">
        <v>2.6999999396502973E-2</v>
      </c>
      <c r="AO123" s="263">
        <v>2.7629999382421375E-2</v>
      </c>
      <c r="AP123" s="263">
        <v>3.2234999279491604E-2</v>
      </c>
      <c r="AQ123" s="263">
        <v>2.63499994110316E-2</v>
      </c>
      <c r="AR123" s="19">
        <v>175.0324</v>
      </c>
      <c r="AS123" s="19">
        <v>6266</v>
      </c>
      <c r="AT123" s="19">
        <v>1973.65</v>
      </c>
    </row>
    <row r="124" spans="1:46" ht="18.75" customHeight="1">
      <c r="A124" s="86">
        <v>45085</v>
      </c>
      <c r="B124" s="19">
        <v>172.9676</v>
      </c>
      <c r="C124" s="19">
        <v>141.23490000000001</v>
      </c>
      <c r="D124" s="19">
        <v>117.25</v>
      </c>
      <c r="E124" s="19">
        <v>13.65</v>
      </c>
      <c r="F124" s="20">
        <v>5.2271998831629751E-2</v>
      </c>
      <c r="G124" s="20">
        <v>4.5146998990885916E-2</v>
      </c>
      <c r="H124" s="20">
        <v>4.1643999069184062E-2</v>
      </c>
      <c r="I124" s="20">
        <v>3.8580999137647447E-2</v>
      </c>
      <c r="J124" s="20">
        <v>3.7178999168984594E-2</v>
      </c>
      <c r="K124" s="20">
        <v>3.7935999152064324E-2</v>
      </c>
      <c r="L124" s="20">
        <v>3.8876999131031334E-2</v>
      </c>
      <c r="M124" s="20">
        <v>2.2399999499320988E-2</v>
      </c>
      <c r="N124" s="19">
        <v>1730</v>
      </c>
      <c r="O124" s="21">
        <v>1399.1499999999999</v>
      </c>
      <c r="P124" s="19">
        <v>8917.4</v>
      </c>
      <c r="Q124" s="18">
        <v>104.125</v>
      </c>
      <c r="R124" s="19">
        <v>7.1176000000000004</v>
      </c>
      <c r="S124" s="19">
        <v>7.1288999999999998</v>
      </c>
      <c r="T124" s="263">
        <v>2.1949999509379266E-2</v>
      </c>
      <c r="U124" s="264">
        <v>2.1949999509379266E-2</v>
      </c>
      <c r="V124" s="264">
        <v>2.1899999510496853E-2</v>
      </c>
      <c r="W124" s="19">
        <v>33833.61</v>
      </c>
      <c r="X124" s="19">
        <v>4293.93</v>
      </c>
      <c r="Y124" s="19">
        <v>12059.56</v>
      </c>
      <c r="Z124" s="19">
        <v>7902.61</v>
      </c>
      <c r="AA124" s="19">
        <v>28657.57</v>
      </c>
      <c r="AB124" s="19">
        <v>20396.97</v>
      </c>
      <c r="AC124" s="19">
        <v>3367.0309999999999</v>
      </c>
      <c r="AD124" s="263">
        <v>1.6017999641969798E-2</v>
      </c>
      <c r="AE124" s="263">
        <v>2.5122999438457194E-2</v>
      </c>
      <c r="AF124" s="263">
        <v>2.6454999408684673E-2</v>
      </c>
      <c r="AG124" s="263">
        <v>2.8464999363757668E-2</v>
      </c>
      <c r="AH124" s="263">
        <v>2.1389999521896241E-2</v>
      </c>
      <c r="AI124" s="263">
        <v>2.3889999466016887E-2</v>
      </c>
      <c r="AJ124" s="263">
        <v>2.6599999405443671E-2</v>
      </c>
      <c r="AK124" s="263">
        <v>2.8339999366551637E-2</v>
      </c>
      <c r="AL124" s="263">
        <v>2.5253999435529112E-2</v>
      </c>
      <c r="AM124" s="263">
        <v>2.5956999419815836E-2</v>
      </c>
      <c r="AN124" s="263">
        <v>2.6998999396525322E-2</v>
      </c>
      <c r="AO124" s="263">
        <v>2.7629999382421375E-2</v>
      </c>
      <c r="AP124" s="263">
        <v>3.2234999279491604E-2</v>
      </c>
      <c r="AQ124" s="263">
        <v>2.4837899444829673E-2</v>
      </c>
      <c r="AR124" s="19">
        <v>175.3871</v>
      </c>
      <c r="AS124" s="19">
        <v>6140</v>
      </c>
      <c r="AT124" s="19">
        <v>2007.15</v>
      </c>
    </row>
    <row r="125" spans="1:46" ht="18.75" customHeight="1">
      <c r="A125" s="86">
        <v>45084</v>
      </c>
      <c r="B125" s="19">
        <v>172.44040000000001</v>
      </c>
      <c r="C125" s="19">
        <v>140.17320000000001</v>
      </c>
      <c r="D125" s="19">
        <v>118</v>
      </c>
      <c r="E125" s="19">
        <v>13.94</v>
      </c>
      <c r="F125" s="20">
        <v>5.272199882157147E-2</v>
      </c>
      <c r="G125" s="20">
        <v>4.5562998981587589E-2</v>
      </c>
      <c r="H125" s="20">
        <v>4.2215999056398862E-2</v>
      </c>
      <c r="I125" s="20">
        <v>3.9403999119251965E-2</v>
      </c>
      <c r="J125" s="20">
        <v>3.7951999151706696E-2</v>
      </c>
      <c r="K125" s="20">
        <v>3.8786999133042989E-2</v>
      </c>
      <c r="L125" s="20">
        <v>3.9449999118223784E-2</v>
      </c>
      <c r="M125" s="20">
        <v>2.2399999499320988E-2</v>
      </c>
      <c r="N125" s="19">
        <v>1730</v>
      </c>
      <c r="O125" s="21">
        <v>1399.1499999999999</v>
      </c>
      <c r="P125" s="19">
        <v>8917.4</v>
      </c>
      <c r="Q125" s="18">
        <v>104.002</v>
      </c>
      <c r="R125" s="19">
        <v>7.1022999999999996</v>
      </c>
      <c r="S125" s="19">
        <v>7.1192000000000002</v>
      </c>
      <c r="T125" s="263">
        <v>2.1849999511614444E-2</v>
      </c>
      <c r="U125" s="264">
        <v>2.1799999512732031E-2</v>
      </c>
      <c r="V125" s="264">
        <v>2.1899999510496853E-2</v>
      </c>
      <c r="W125" s="19">
        <v>33665.019999999997</v>
      </c>
      <c r="X125" s="19">
        <v>4267.5200000000004</v>
      </c>
      <c r="Y125" s="19">
        <v>12157.23</v>
      </c>
      <c r="Z125" s="19">
        <v>7898.77</v>
      </c>
      <c r="AA125" s="19">
        <v>28606.76</v>
      </c>
      <c r="AB125" s="19">
        <v>20367.759999999998</v>
      </c>
      <c r="AC125" s="19">
        <v>3370.1280000000002</v>
      </c>
      <c r="AD125" s="263">
        <v>2.1803999512642624E-2</v>
      </c>
      <c r="AE125" s="263">
        <v>2.509399943910539E-2</v>
      </c>
      <c r="AF125" s="263">
        <v>2.6382999410293997E-2</v>
      </c>
      <c r="AG125" s="263">
        <v>2.8372999365814028E-2</v>
      </c>
      <c r="AH125" s="263">
        <v>2.1509999519214031E-2</v>
      </c>
      <c r="AI125" s="263">
        <v>2.3929999465122816E-2</v>
      </c>
      <c r="AJ125" s="263">
        <v>2.6569999406114223E-2</v>
      </c>
      <c r="AK125" s="263">
        <v>2.8359999366104602E-2</v>
      </c>
      <c r="AL125" s="263">
        <v>2.5253999435529112E-2</v>
      </c>
      <c r="AM125" s="263">
        <v>2.5956999419815836E-2</v>
      </c>
      <c r="AN125" s="263">
        <v>2.700099939648062E-2</v>
      </c>
      <c r="AO125" s="263">
        <v>2.7629999382421375E-2</v>
      </c>
      <c r="AP125" s="263">
        <v>3.2234999279491604E-2</v>
      </c>
      <c r="AQ125" s="263">
        <v>2.4892399443611504E-2</v>
      </c>
      <c r="AR125" s="19">
        <v>175.14570000000001</v>
      </c>
      <c r="AS125" s="19">
        <v>6140</v>
      </c>
      <c r="AT125" s="19">
        <v>1990.55</v>
      </c>
    </row>
    <row r="126" spans="1:46" ht="18.75" customHeight="1">
      <c r="A126" s="86">
        <v>45083</v>
      </c>
      <c r="B126" s="19">
        <v>172.89189999999999</v>
      </c>
      <c r="C126" s="19">
        <v>139.55080000000001</v>
      </c>
      <c r="D126" s="19">
        <v>117.375</v>
      </c>
      <c r="E126" s="19">
        <v>13.96</v>
      </c>
      <c r="F126" s="20">
        <v>5.233899883013219E-2</v>
      </c>
      <c r="G126" s="20">
        <v>4.4785998998954892E-2</v>
      </c>
      <c r="H126" s="20">
        <v>4.1059999082237481E-2</v>
      </c>
      <c r="I126" s="20">
        <v>3.8071999149024482E-2</v>
      </c>
      <c r="J126" s="20">
        <v>3.6601999181881548E-2</v>
      </c>
      <c r="K126" s="20">
        <v>3.742199916355312E-2</v>
      </c>
      <c r="L126" s="20">
        <v>3.8438999140821398E-2</v>
      </c>
      <c r="M126" s="20">
        <v>2.23899994995445E-2</v>
      </c>
      <c r="N126" s="19">
        <v>1730</v>
      </c>
      <c r="O126" s="21">
        <v>1399.1499999999999</v>
      </c>
      <c r="P126" s="19">
        <v>8917.4</v>
      </c>
      <c r="Q126" s="18">
        <v>104.015</v>
      </c>
      <c r="R126" s="19">
        <v>7.0986000000000002</v>
      </c>
      <c r="S126" s="19">
        <v>7.1096000000000004</v>
      </c>
      <c r="T126" s="263">
        <v>2.159999951720238E-2</v>
      </c>
      <c r="U126" s="264">
        <v>2.159999951720238E-2</v>
      </c>
      <c r="V126" s="264">
        <v>2.159999951720238E-2</v>
      </c>
      <c r="W126" s="19">
        <v>33573.279999999999</v>
      </c>
      <c r="X126" s="19">
        <v>4283.8500000000004</v>
      </c>
      <c r="Y126" s="19">
        <v>12153.41</v>
      </c>
      <c r="Z126" s="19">
        <v>7909.44</v>
      </c>
      <c r="AA126" s="19">
        <v>28658.83</v>
      </c>
      <c r="AB126" s="19">
        <v>20650.509999999998</v>
      </c>
      <c r="AC126" s="19">
        <v>3393.3310000000001</v>
      </c>
      <c r="AD126" s="263">
        <v>1.5805999646708369E-2</v>
      </c>
      <c r="AE126" s="263">
        <v>2.5178999437205495E-2</v>
      </c>
      <c r="AF126" s="263">
        <v>2.6449999408796429E-2</v>
      </c>
      <c r="AG126" s="263">
        <v>2.848699936326593E-2</v>
      </c>
      <c r="AH126" s="263">
        <v>2.1619999516755341E-2</v>
      </c>
      <c r="AI126" s="263">
        <v>2.3919999465346335E-2</v>
      </c>
      <c r="AJ126" s="263">
        <v>2.6739999402314425E-2</v>
      </c>
      <c r="AK126" s="263">
        <v>2.8369999365881086E-2</v>
      </c>
      <c r="AL126" s="263">
        <v>2.5253999435529112E-2</v>
      </c>
      <c r="AM126" s="263">
        <v>2.596199941970408E-2</v>
      </c>
      <c r="AN126" s="263">
        <v>2.7002999396435915E-2</v>
      </c>
      <c r="AO126" s="263">
        <v>2.7629999382421375E-2</v>
      </c>
      <c r="AP126" s="263">
        <v>3.2234999279491604E-2</v>
      </c>
      <c r="AQ126" s="263">
        <v>2.4421199454143644E-2</v>
      </c>
      <c r="AR126" s="19">
        <v>175.50380000000001</v>
      </c>
      <c r="AS126" s="19">
        <v>6140</v>
      </c>
      <c r="AT126" s="19">
        <v>1999.4</v>
      </c>
    </row>
    <row r="127" spans="1:46" ht="18.75" customHeight="1">
      <c r="A127" s="86">
        <v>45082</v>
      </c>
      <c r="B127" s="19">
        <v>172.85149999999999</v>
      </c>
      <c r="C127" s="19">
        <v>139.65280000000001</v>
      </c>
      <c r="D127" s="19">
        <v>116.13800000000001</v>
      </c>
      <c r="E127" s="19">
        <v>14.73</v>
      </c>
      <c r="F127" s="20">
        <v>5.2827998819202186E-2</v>
      </c>
      <c r="G127" s="20">
        <v>4.465899900179357E-2</v>
      </c>
      <c r="H127" s="20">
        <v>4.1084999081678689E-2</v>
      </c>
      <c r="I127" s="20">
        <v>3.8175999146699904E-2</v>
      </c>
      <c r="J127" s="20">
        <v>3.6830999176762996E-2</v>
      </c>
      <c r="K127" s="20">
        <v>3.7575999160110951E-2</v>
      </c>
      <c r="L127" s="20">
        <v>3.8830999132059514E-2</v>
      </c>
      <c r="M127" s="20">
        <v>2.2529999496415258E-2</v>
      </c>
      <c r="N127" s="19">
        <v>1730</v>
      </c>
      <c r="O127" s="21">
        <v>1399.1499999999999</v>
      </c>
      <c r="P127" s="19">
        <v>8917.4</v>
      </c>
      <c r="Q127" s="18">
        <v>103.56</v>
      </c>
      <c r="R127" s="19">
        <v>7.0975999999999999</v>
      </c>
      <c r="S127" s="19">
        <v>7.1044</v>
      </c>
      <c r="T127" s="263">
        <v>2.1699999514967202E-2</v>
      </c>
      <c r="U127" s="264">
        <v>2.1699999514967202E-2</v>
      </c>
      <c r="V127" s="264">
        <v>2.1699999514967202E-2</v>
      </c>
      <c r="W127" s="19">
        <v>33562.86</v>
      </c>
      <c r="X127" s="19">
        <v>4273.79</v>
      </c>
      <c r="Y127" s="19">
        <v>12157.72</v>
      </c>
      <c r="Z127" s="19">
        <v>7879.51</v>
      </c>
      <c r="AA127" s="19">
        <v>28514.78</v>
      </c>
      <c r="AB127" s="19">
        <v>20782.45</v>
      </c>
      <c r="AC127" s="19">
        <v>3385.61</v>
      </c>
      <c r="AD127" s="263">
        <v>2.2621999494358898E-2</v>
      </c>
      <c r="AE127" s="263">
        <v>2.520999943651259E-2</v>
      </c>
      <c r="AF127" s="263">
        <v>2.6475999408215285E-2</v>
      </c>
      <c r="AG127" s="263">
        <v>2.8464999363757668E-2</v>
      </c>
      <c r="AH127" s="263">
        <v>2.1899999510496853E-2</v>
      </c>
      <c r="AI127" s="263">
        <v>2.3979999464005232E-2</v>
      </c>
      <c r="AJ127" s="263">
        <v>2.6799999400973322E-2</v>
      </c>
      <c r="AK127" s="263">
        <v>2.8439999364316463E-2</v>
      </c>
      <c r="AL127" s="263">
        <v>2.5253999435529112E-2</v>
      </c>
      <c r="AM127" s="263">
        <v>2.5956999419815836E-2</v>
      </c>
      <c r="AN127" s="263">
        <v>2.6999999396502973E-2</v>
      </c>
      <c r="AO127" s="263">
        <v>2.7629999382421375E-2</v>
      </c>
      <c r="AP127" s="263">
        <v>3.2234999279491604E-2</v>
      </c>
      <c r="AQ127" s="263">
        <v>2.2336399500742551E-2</v>
      </c>
      <c r="AR127" s="19">
        <v>175.5762</v>
      </c>
      <c r="AS127" s="19">
        <v>6140</v>
      </c>
      <c r="AT127" s="19">
        <v>1995.55</v>
      </c>
    </row>
    <row r="128" spans="1:46" ht="18.75" customHeight="1">
      <c r="A128" s="86">
        <v>45079</v>
      </c>
      <c r="B128" s="19">
        <v>172.7133</v>
      </c>
      <c r="C128" s="19">
        <v>138.5806</v>
      </c>
      <c r="D128" s="19">
        <v>119.375</v>
      </c>
      <c r="E128" s="19">
        <v>14.6</v>
      </c>
      <c r="F128" s="20">
        <v>5.3512998803891244E-2</v>
      </c>
      <c r="G128" s="20">
        <v>4.4968998994864527E-2</v>
      </c>
      <c r="H128" s="20">
        <v>4.1395999074727297E-2</v>
      </c>
      <c r="I128" s="20">
        <v>3.8436999140866103E-2</v>
      </c>
      <c r="J128" s="20">
        <v>3.6906999175064265E-2</v>
      </c>
      <c r="K128" s="20">
        <v>3.7755999156087634E-2</v>
      </c>
      <c r="L128" s="20">
        <v>3.8876999131031334E-2</v>
      </c>
      <c r="M128" s="20">
        <v>2.2699999492615461E-2</v>
      </c>
      <c r="N128" s="19">
        <v>1730</v>
      </c>
      <c r="O128" s="21">
        <v>1399.1499999999999</v>
      </c>
      <c r="P128" s="19">
        <v>8917.4</v>
      </c>
      <c r="Q128" s="18">
        <v>104.32599999999999</v>
      </c>
      <c r="R128" s="19">
        <v>7.1085000000000003</v>
      </c>
      <c r="S128" s="19">
        <v>7.1192000000000002</v>
      </c>
      <c r="T128" s="263">
        <v>2.1399999521672725E-2</v>
      </c>
      <c r="U128" s="264">
        <v>2.1449999520555138E-2</v>
      </c>
      <c r="V128" s="264">
        <v>2.1399999521672725E-2</v>
      </c>
      <c r="W128" s="19">
        <v>33762.76</v>
      </c>
      <c r="X128" s="19">
        <v>4282.37</v>
      </c>
      <c r="Y128" s="19">
        <v>12123.47</v>
      </c>
      <c r="Z128" s="19">
        <v>7871.91</v>
      </c>
      <c r="AA128" s="19">
        <v>28493.47</v>
      </c>
      <c r="AB128" s="19">
        <v>20438.810000000001</v>
      </c>
      <c r="AC128" s="19">
        <v>3338.1529999999998</v>
      </c>
      <c r="AD128" s="263">
        <v>1.399699968714267E-2</v>
      </c>
      <c r="AE128" s="263">
        <v>2.5092999439127746E-2</v>
      </c>
      <c r="AF128" s="263">
        <v>2.6302999412082136E-2</v>
      </c>
      <c r="AG128" s="263">
        <v>2.8309999367222189E-2</v>
      </c>
      <c r="AH128" s="263">
        <v>2.1899999510496853E-2</v>
      </c>
      <c r="AI128" s="263">
        <v>2.3669999470934271E-2</v>
      </c>
      <c r="AJ128" s="263">
        <v>2.6699999403208493E-2</v>
      </c>
      <c r="AK128" s="263">
        <v>2.8299999367445709E-2</v>
      </c>
      <c r="AL128" s="263">
        <v>2.5253999435529112E-2</v>
      </c>
      <c r="AM128" s="263">
        <v>2.5956999419815836E-2</v>
      </c>
      <c r="AN128" s="263">
        <v>2.6999999396502973E-2</v>
      </c>
      <c r="AO128" s="263">
        <v>2.7629999382421375E-2</v>
      </c>
      <c r="AP128" s="263">
        <v>3.2234999279491604E-2</v>
      </c>
      <c r="AQ128" s="263">
        <v>2.1936399509683249E-2</v>
      </c>
      <c r="AR128" s="19">
        <v>175.87110000000001</v>
      </c>
      <c r="AS128" s="19">
        <v>6225</v>
      </c>
      <c r="AT128" s="19">
        <v>2019.4</v>
      </c>
    </row>
    <row r="129" spans="1:46" ht="18.75" customHeight="1">
      <c r="A129" s="86">
        <v>45078</v>
      </c>
      <c r="B129" s="19">
        <v>173.21440000000001</v>
      </c>
      <c r="C129" s="19">
        <v>137.85659999999999</v>
      </c>
      <c r="D129" s="19">
        <v>123.25</v>
      </c>
      <c r="E129" s="19">
        <v>15.65</v>
      </c>
      <c r="F129" s="20">
        <v>5.343299880567938E-2</v>
      </c>
      <c r="G129" s="20">
        <v>4.340799902975559E-2</v>
      </c>
      <c r="H129" s="20">
        <v>3.9812999110110103E-2</v>
      </c>
      <c r="I129" s="20">
        <v>3.6974999173544347E-2</v>
      </c>
      <c r="J129" s="20">
        <v>3.5949999196454883E-2</v>
      </c>
      <c r="K129" s="20">
        <v>3.6453999185189608E-2</v>
      </c>
      <c r="L129" s="20">
        <v>3.8148999147303402E-2</v>
      </c>
      <c r="M129" s="20">
        <v>2.249999949708581E-2</v>
      </c>
      <c r="N129" s="19">
        <v>1730</v>
      </c>
      <c r="O129" s="21">
        <v>1419.03</v>
      </c>
      <c r="P129" s="19">
        <v>8329.6</v>
      </c>
      <c r="Q129" s="18">
        <v>104.16500000000001</v>
      </c>
      <c r="R129" s="19">
        <v>7.0799000000000003</v>
      </c>
      <c r="S129" s="19">
        <v>7.0911</v>
      </c>
      <c r="T129" s="263">
        <v>2.12999995239079E-2</v>
      </c>
      <c r="U129" s="264">
        <v>2.12999995239079E-2</v>
      </c>
      <c r="V129" s="264">
        <v>2.1249999525025487E-2</v>
      </c>
      <c r="W129" s="19">
        <v>33061.57</v>
      </c>
      <c r="X129" s="19">
        <v>4221.0200000000004</v>
      </c>
      <c r="Y129" s="19">
        <v>12166.27</v>
      </c>
      <c r="Z129" s="19">
        <v>7843.38</v>
      </c>
      <c r="AA129" s="19">
        <v>28156.97</v>
      </c>
      <c r="AB129" s="19">
        <v>20344.48</v>
      </c>
      <c r="AC129" s="19">
        <v>3318.364</v>
      </c>
      <c r="AD129" s="263">
        <v>1.8960999576188624E-2</v>
      </c>
      <c r="AE129" s="263">
        <v>2.51169994385913E-2</v>
      </c>
      <c r="AF129" s="263">
        <v>2.6314999411813915E-2</v>
      </c>
      <c r="AG129" s="263">
        <v>2.8283999367803334E-2</v>
      </c>
      <c r="AH129" s="263">
        <v>2.1659999515861273E-2</v>
      </c>
      <c r="AI129" s="263">
        <v>2.3679999470710752E-2</v>
      </c>
      <c r="AJ129" s="263">
        <v>2.6589999405667183E-2</v>
      </c>
      <c r="AK129" s="263">
        <v>2.8309999367222189E-2</v>
      </c>
      <c r="AL129" s="263">
        <v>2.5253999435529112E-2</v>
      </c>
      <c r="AM129" s="263">
        <v>2.6107999416440722E-2</v>
      </c>
      <c r="AN129" s="263">
        <v>2.700099939648062E-2</v>
      </c>
      <c r="AO129" s="263">
        <v>2.7629999382421375E-2</v>
      </c>
      <c r="AP129" s="263">
        <v>3.2234999279491604E-2</v>
      </c>
      <c r="AQ129" s="263">
        <v>2.200909950805828E-2</v>
      </c>
      <c r="AR129" s="19">
        <v>176.24189999999999</v>
      </c>
      <c r="AS129" s="19">
        <v>6225</v>
      </c>
      <c r="AT129" s="19">
        <v>2048.4499999999998</v>
      </c>
    </row>
    <row r="130" spans="1:46" ht="18.75" customHeight="1">
      <c r="A130" s="86">
        <v>45077</v>
      </c>
      <c r="B130" s="19">
        <v>173.0068</v>
      </c>
      <c r="C130" s="19">
        <v>137.74780000000001</v>
      </c>
      <c r="D130" s="19">
        <v>123.375</v>
      </c>
      <c r="E130" s="19">
        <v>17.940000000000001</v>
      </c>
      <c r="F130" s="20">
        <v>5.3883998795598742E-2</v>
      </c>
      <c r="G130" s="20">
        <v>4.4026999015919867E-2</v>
      </c>
      <c r="H130" s="20">
        <v>4.0464999095536767E-2</v>
      </c>
      <c r="I130" s="20">
        <v>3.7546999160759154E-2</v>
      </c>
      <c r="J130" s="20">
        <v>3.6425999185815454E-2</v>
      </c>
      <c r="K130" s="20">
        <v>3.6988999173231424E-2</v>
      </c>
      <c r="L130" s="20">
        <v>3.8610999136976895E-2</v>
      </c>
      <c r="M130" s="20">
        <v>2.2749999491497874E-2</v>
      </c>
      <c r="N130" s="19">
        <v>1730</v>
      </c>
      <c r="O130" s="21">
        <v>1419.03</v>
      </c>
      <c r="P130" s="19">
        <v>8329.6</v>
      </c>
      <c r="Q130" s="18">
        <v>104.206</v>
      </c>
      <c r="R130" s="19">
        <v>7.0711000000000004</v>
      </c>
      <c r="S130" s="19">
        <v>7.0853999999999999</v>
      </c>
      <c r="T130" s="263">
        <v>2.12999995239079E-2</v>
      </c>
      <c r="U130" s="264">
        <v>2.1249999525025487E-2</v>
      </c>
      <c r="V130" s="264">
        <v>2.1149999527260665E-2</v>
      </c>
      <c r="W130" s="19">
        <v>32908.269999999997</v>
      </c>
      <c r="X130" s="19">
        <v>4179.83</v>
      </c>
      <c r="Y130" s="19">
        <v>11929.34</v>
      </c>
      <c r="Z130" s="19">
        <v>7824.84</v>
      </c>
      <c r="AA130" s="19">
        <v>28082.7</v>
      </c>
      <c r="AB130" s="19">
        <v>20309.86</v>
      </c>
      <c r="AC130" s="19">
        <v>3327.1819999999998</v>
      </c>
      <c r="AD130" s="263">
        <v>2.1503999519348144E-2</v>
      </c>
      <c r="AE130" s="263">
        <v>2.4997999441251161E-2</v>
      </c>
      <c r="AF130" s="263">
        <v>2.6247999413311483E-2</v>
      </c>
      <c r="AG130" s="263">
        <v>2.8143999370932579E-2</v>
      </c>
      <c r="AH130" s="263">
        <v>2.1669999515637754E-2</v>
      </c>
      <c r="AI130" s="263">
        <v>2.364999947138131E-2</v>
      </c>
      <c r="AJ130" s="263">
        <v>2.651999940723181E-2</v>
      </c>
      <c r="AK130" s="263">
        <v>2.8189999369904399E-2</v>
      </c>
      <c r="AL130" s="263">
        <v>2.5253999435529112E-2</v>
      </c>
      <c r="AM130" s="263">
        <v>2.6107999416440722E-2</v>
      </c>
      <c r="AN130" s="263">
        <v>2.6999999396502973E-2</v>
      </c>
      <c r="AO130" s="263">
        <v>2.7629999382421375E-2</v>
      </c>
      <c r="AP130" s="263">
        <v>3.2234999279491604E-2</v>
      </c>
      <c r="AQ130" s="263">
        <v>2.2630299494173379E-2</v>
      </c>
      <c r="AR130" s="19">
        <v>176.31290000000001</v>
      </c>
      <c r="AS130" s="19">
        <v>6247</v>
      </c>
      <c r="AT130" s="19">
        <v>2008.2</v>
      </c>
    </row>
    <row r="131" spans="1:46" ht="18.75" customHeight="1">
      <c r="A131" s="86">
        <v>45076</v>
      </c>
      <c r="B131" s="19">
        <v>172.6634</v>
      </c>
      <c r="C131" s="19">
        <v>137.25909999999999</v>
      </c>
      <c r="D131" s="19">
        <v>120</v>
      </c>
      <c r="E131" s="19">
        <v>17.46</v>
      </c>
      <c r="F131" s="20">
        <v>5.2519998826086517E-2</v>
      </c>
      <c r="G131" s="20">
        <v>4.4500999005325136E-2</v>
      </c>
      <c r="H131" s="20">
        <v>4.1117999080941076E-2</v>
      </c>
      <c r="I131" s="20">
        <v>3.8066999149136249E-2</v>
      </c>
      <c r="J131" s="20">
        <v>3.6865999175980685E-2</v>
      </c>
      <c r="K131" s="20">
        <v>3.7473999162390824E-2</v>
      </c>
      <c r="L131" s="20">
        <v>3.8903999130427837E-2</v>
      </c>
      <c r="M131" s="20">
        <v>2.2959999486804005E-2</v>
      </c>
      <c r="N131" s="19">
        <v>1730</v>
      </c>
      <c r="O131" s="21">
        <v>1419.03</v>
      </c>
      <c r="P131" s="19">
        <v>8329.6</v>
      </c>
      <c r="Q131" s="18">
        <v>104.206</v>
      </c>
      <c r="R131" s="19">
        <v>7.0640000000000001</v>
      </c>
      <c r="S131" s="19">
        <v>7.0739000000000001</v>
      </c>
      <c r="T131" s="263">
        <v>2.1449999520555138E-2</v>
      </c>
      <c r="U131" s="264">
        <v>2.1399999521672725E-2</v>
      </c>
      <c r="V131" s="264">
        <v>2.1449999520555138E-2</v>
      </c>
      <c r="W131" s="19">
        <v>33042.78</v>
      </c>
      <c r="X131" s="19">
        <v>4205.5200000000004</v>
      </c>
      <c r="Y131" s="19">
        <v>12031.88</v>
      </c>
      <c r="Z131" s="19">
        <v>7785.72</v>
      </c>
      <c r="AA131" s="19">
        <v>27923.37</v>
      </c>
      <c r="AB131" s="19">
        <v>20485.240000000002</v>
      </c>
      <c r="AC131" s="19">
        <v>3313.5709999999999</v>
      </c>
      <c r="AD131" s="263">
        <v>1.699899962004274E-2</v>
      </c>
      <c r="AE131" s="263">
        <v>2.5141999438032511E-2</v>
      </c>
      <c r="AF131" s="263">
        <v>2.6387999410182234E-2</v>
      </c>
      <c r="AG131" s="263">
        <v>2.8300999367423352E-2</v>
      </c>
      <c r="AH131" s="263">
        <v>2.1849999511614444E-2</v>
      </c>
      <c r="AI131" s="263">
        <v>2.3709999470040204E-2</v>
      </c>
      <c r="AJ131" s="263">
        <v>2.6569999406114223E-2</v>
      </c>
      <c r="AK131" s="263">
        <v>2.8229999369010328E-2</v>
      </c>
      <c r="AL131" s="263">
        <v>2.5253999435529112E-2</v>
      </c>
      <c r="AM131" s="263">
        <v>2.6101999416574834E-2</v>
      </c>
      <c r="AN131" s="263">
        <v>2.6998999396525322E-2</v>
      </c>
      <c r="AO131" s="263">
        <v>2.7629999382421375E-2</v>
      </c>
      <c r="AP131" s="263">
        <v>3.2234999279491604E-2</v>
      </c>
      <c r="AQ131" s="263">
        <v>2.2999999485909937E-2</v>
      </c>
      <c r="AR131" s="19">
        <v>176.04830000000001</v>
      </c>
      <c r="AS131" s="19">
        <v>6260</v>
      </c>
      <c r="AT131" s="19">
        <v>2002.7</v>
      </c>
    </row>
    <row r="132" spans="1:46" ht="18.75" customHeight="1">
      <c r="A132" s="86">
        <v>45075</v>
      </c>
      <c r="B132" s="19">
        <v>171.64230000000001</v>
      </c>
      <c r="C132" s="19">
        <v>136.096</v>
      </c>
      <c r="D132" s="19">
        <v>124.875</v>
      </c>
      <c r="E132" s="19">
        <v>17.46</v>
      </c>
      <c r="F132" s="20">
        <v>5.2293998831138014E-2</v>
      </c>
      <c r="G132" s="20">
        <v>4.561899898033589E-2</v>
      </c>
      <c r="H132" s="20">
        <v>4.2371999052911995E-2</v>
      </c>
      <c r="I132" s="20">
        <v>3.9270999122224745E-2</v>
      </c>
      <c r="J132" s="20">
        <v>3.7982999151013788E-2</v>
      </c>
      <c r="K132" s="20">
        <v>3.8655999135971071E-2</v>
      </c>
      <c r="L132" s="20">
        <v>3.9606999114714561E-2</v>
      </c>
      <c r="M132" s="20">
        <v>2.3199999481439589E-2</v>
      </c>
      <c r="N132" s="19">
        <v>1730</v>
      </c>
      <c r="O132" s="21">
        <v>1419.03</v>
      </c>
      <c r="P132" s="19">
        <v>8329.6</v>
      </c>
      <c r="Q132" s="18">
        <v>104.251</v>
      </c>
      <c r="R132" s="19">
        <v>7.0792000000000002</v>
      </c>
      <c r="S132" s="19">
        <v>7.0918999999999999</v>
      </c>
      <c r="T132" s="263">
        <v>2.1949999509379266E-2</v>
      </c>
      <c r="U132" s="264">
        <v>2.1899999510496853E-2</v>
      </c>
      <c r="V132" s="264">
        <v>2.1499999519437551E-2</v>
      </c>
      <c r="W132" s="19">
        <v>33093.339999999997</v>
      </c>
      <c r="X132" s="19">
        <v>4205.45</v>
      </c>
      <c r="Y132" s="19">
        <v>12084.36</v>
      </c>
      <c r="Z132" s="19">
        <v>7741.56</v>
      </c>
      <c r="AA132" s="19">
        <v>27633.66</v>
      </c>
      <c r="AB132" s="19">
        <v>20331.2</v>
      </c>
      <c r="AC132" s="19">
        <v>3315.3580000000002</v>
      </c>
      <c r="AD132" s="263">
        <v>1.3792999691702425E-2</v>
      </c>
      <c r="AE132" s="263">
        <v>2.5246999435685577E-2</v>
      </c>
      <c r="AF132" s="263">
        <v>2.6547999406605956E-2</v>
      </c>
      <c r="AG132" s="263">
        <v>2.8524999362416564E-2</v>
      </c>
      <c r="AH132" s="263">
        <v>2.1849999511614444E-2</v>
      </c>
      <c r="AI132" s="263">
        <v>2.3749999469146132E-2</v>
      </c>
      <c r="AJ132" s="263">
        <v>2.6729999402537941E-2</v>
      </c>
      <c r="AK132" s="263">
        <v>2.8489999363198879E-2</v>
      </c>
      <c r="AL132" s="263">
        <v>2.5253999435529112E-2</v>
      </c>
      <c r="AM132" s="263">
        <v>2.6133999415859581E-2</v>
      </c>
      <c r="AN132" s="263">
        <v>2.7171999392658474E-2</v>
      </c>
      <c r="AO132" s="263">
        <v>2.7629999382421375E-2</v>
      </c>
      <c r="AP132" s="263">
        <v>3.2234999279491604E-2</v>
      </c>
      <c r="AQ132" s="263">
        <v>2.3915199465453625E-2</v>
      </c>
      <c r="AR132" s="19">
        <v>176.0454</v>
      </c>
      <c r="AS132" s="19">
        <v>6187</v>
      </c>
      <c r="AT132" s="19">
        <v>2001.9</v>
      </c>
    </row>
    <row r="133" spans="1:46" ht="18.75" customHeight="1">
      <c r="A133" s="86">
        <v>45072</v>
      </c>
      <c r="B133" s="19">
        <v>171.64230000000001</v>
      </c>
      <c r="C133" s="19">
        <v>136.096</v>
      </c>
      <c r="D133" s="19">
        <v>127.563</v>
      </c>
      <c r="E133" s="19">
        <v>17.95</v>
      </c>
      <c r="F133" s="20">
        <v>5.2293998831138014E-2</v>
      </c>
      <c r="G133" s="20">
        <v>4.561899898033589E-2</v>
      </c>
      <c r="H133" s="20">
        <v>4.2371999052911995E-2</v>
      </c>
      <c r="I133" s="20">
        <v>3.9270999122224745E-2</v>
      </c>
      <c r="J133" s="20">
        <v>3.7982999151013788E-2</v>
      </c>
      <c r="K133" s="20">
        <v>3.8655999135971071E-2</v>
      </c>
      <c r="L133" s="20">
        <v>3.9606999114714561E-2</v>
      </c>
      <c r="M133" s="20">
        <v>2.3439999476075172E-2</v>
      </c>
      <c r="N133" s="19">
        <v>1730</v>
      </c>
      <c r="O133" s="21">
        <v>1419.03</v>
      </c>
      <c r="P133" s="19">
        <v>8329.6</v>
      </c>
      <c r="Q133" s="18">
        <v>103.887</v>
      </c>
      <c r="R133" s="19">
        <v>7.0609000000000002</v>
      </c>
      <c r="S133" s="19">
        <v>7.0660999999999996</v>
      </c>
      <c r="T133" s="263">
        <v>2.2099999506026508E-2</v>
      </c>
      <c r="U133" s="264">
        <v>2.2099999506026508E-2</v>
      </c>
      <c r="V133" s="264">
        <v>2.1699999514967202E-2</v>
      </c>
      <c r="W133" s="19">
        <v>33093.339999999997</v>
      </c>
      <c r="X133" s="19">
        <v>4205.45</v>
      </c>
      <c r="Y133" s="19">
        <v>12087.96</v>
      </c>
      <c r="Z133" s="19">
        <v>7741.56</v>
      </c>
      <c r="AA133" s="19">
        <v>27518.31</v>
      </c>
      <c r="AB133" s="19">
        <v>20331.2</v>
      </c>
      <c r="AC133" s="19">
        <v>3327.6460000000002</v>
      </c>
      <c r="AD133" s="263">
        <v>1.5986999642662703E-2</v>
      </c>
      <c r="AE133" s="263">
        <v>2.534799943342805E-2</v>
      </c>
      <c r="AF133" s="263">
        <v>2.6567999406158924E-2</v>
      </c>
      <c r="AG133" s="263">
        <v>2.862499936018139E-2</v>
      </c>
      <c r="AH133" s="263">
        <v>2.1849999511614444E-2</v>
      </c>
      <c r="AI133" s="263">
        <v>2.3809999467805026E-2</v>
      </c>
      <c r="AJ133" s="263">
        <v>2.6839999400079251E-2</v>
      </c>
      <c r="AK133" s="263">
        <v>2.849999936297536E-2</v>
      </c>
      <c r="AL133" s="263">
        <v>2.5253999435529112E-2</v>
      </c>
      <c r="AM133" s="263">
        <v>2.6133999415859581E-2</v>
      </c>
      <c r="AN133" s="263">
        <v>2.7171999392658474E-2</v>
      </c>
      <c r="AO133" s="263">
        <v>2.7629999382421375E-2</v>
      </c>
      <c r="AP133" s="263">
        <v>3.2234999279491604E-2</v>
      </c>
      <c r="AQ133" s="263">
        <v>2.3915199465453625E-2</v>
      </c>
      <c r="AR133" s="19">
        <v>176.1165</v>
      </c>
      <c r="AS133" s="19">
        <v>6036</v>
      </c>
      <c r="AT133" s="19">
        <v>2001.9</v>
      </c>
    </row>
    <row r="134" spans="1:46" ht="18.75" customHeight="1">
      <c r="A134" s="86">
        <v>45071</v>
      </c>
      <c r="B134" s="19">
        <v>171.70169999999999</v>
      </c>
      <c r="C134" s="19">
        <v>136.16409999999999</v>
      </c>
      <c r="D134" s="19">
        <v>127.563</v>
      </c>
      <c r="E134" s="19">
        <v>19.14</v>
      </c>
      <c r="F134" s="20">
        <v>5.2817998819425699E-2</v>
      </c>
      <c r="G134" s="20">
        <v>4.5328998986817894E-2</v>
      </c>
      <c r="H134" s="20">
        <v>4.2123999058455229E-2</v>
      </c>
      <c r="I134" s="20">
        <v>3.9130999125353991E-2</v>
      </c>
      <c r="J134" s="20">
        <v>3.817399914674461E-2</v>
      </c>
      <c r="K134" s="20">
        <v>3.8729999134317045E-2</v>
      </c>
      <c r="L134" s="20">
        <v>3.9952999106980858E-2</v>
      </c>
      <c r="M134" s="20">
        <v>2.3259999480098485E-2</v>
      </c>
      <c r="N134" s="19">
        <v>1730</v>
      </c>
      <c r="O134" s="21">
        <v>1419.03</v>
      </c>
      <c r="P134" s="19">
        <v>8329.6</v>
      </c>
      <c r="Q134" s="18">
        <v>103.488</v>
      </c>
      <c r="R134" s="19">
        <v>7.056</v>
      </c>
      <c r="S134" s="19">
        <v>7.0648999999999997</v>
      </c>
      <c r="T134" s="263">
        <v>2.2099999506026508E-2</v>
      </c>
      <c r="U134" s="264">
        <v>2.2099999506026508E-2</v>
      </c>
      <c r="V134" s="264">
        <v>2.1699999514967202E-2</v>
      </c>
      <c r="W134" s="19">
        <v>32764.65</v>
      </c>
      <c r="X134" s="19">
        <v>4151.28</v>
      </c>
      <c r="Y134" s="19">
        <v>12087.96</v>
      </c>
      <c r="Z134" s="19">
        <v>7741.56</v>
      </c>
      <c r="AA134" s="19">
        <v>27472.63</v>
      </c>
      <c r="AB134" s="19">
        <v>20331.2</v>
      </c>
      <c r="AC134" s="19">
        <v>3312.6280000000002</v>
      </c>
      <c r="AD134" s="263">
        <v>2.553699942920357E-2</v>
      </c>
      <c r="AE134" s="263">
        <v>2.5212999436445536E-2</v>
      </c>
      <c r="AF134" s="263">
        <v>2.6560999406315386E-2</v>
      </c>
      <c r="AG134" s="263">
        <v>2.8575999361276628E-2</v>
      </c>
      <c r="AH134" s="263">
        <v>2.1949999509379266E-2</v>
      </c>
      <c r="AI134" s="263">
        <v>2.3849999466910955E-2</v>
      </c>
      <c r="AJ134" s="263">
        <v>2.6869999399408696E-2</v>
      </c>
      <c r="AK134" s="263">
        <v>2.8639999359846114E-2</v>
      </c>
      <c r="AL134" s="263">
        <v>2.5253999435529112E-2</v>
      </c>
      <c r="AM134" s="263">
        <v>2.6133999415859581E-2</v>
      </c>
      <c r="AN134" s="263">
        <v>2.7171999392658474E-2</v>
      </c>
      <c r="AO134" s="263">
        <v>2.7629999382421375E-2</v>
      </c>
      <c r="AP134" s="263">
        <v>3.2234999279491604E-2</v>
      </c>
      <c r="AQ134" s="263">
        <v>2.3915199465453625E-2</v>
      </c>
      <c r="AR134" s="19">
        <v>176.72630000000001</v>
      </c>
      <c r="AS134" s="19">
        <v>6036</v>
      </c>
      <c r="AT134" s="19">
        <v>2001.9</v>
      </c>
    </row>
    <row r="135" spans="1:46" ht="18.75" customHeight="1">
      <c r="A135" s="86">
        <v>45070</v>
      </c>
      <c r="B135" s="19">
        <v>172.1901</v>
      </c>
      <c r="C135" s="19">
        <v>136.5121</v>
      </c>
      <c r="D135" s="19">
        <v>125.5</v>
      </c>
      <c r="E135" s="19">
        <v>20.03</v>
      </c>
      <c r="F135" s="20">
        <v>5.3267998809367424E-2</v>
      </c>
      <c r="G135" s="20">
        <v>4.3756999021954839E-2</v>
      </c>
      <c r="H135" s="20">
        <v>4.0611999092251064E-2</v>
      </c>
      <c r="I135" s="20">
        <v>3.8185999146476385E-2</v>
      </c>
      <c r="J135" s="20">
        <v>3.7418999163620174E-2</v>
      </c>
      <c r="K135" s="20">
        <v>3.7786999155394733E-2</v>
      </c>
      <c r="L135" s="20">
        <v>3.9858999109081923E-2</v>
      </c>
      <c r="M135" s="20">
        <v>2.3149999482557176E-2</v>
      </c>
      <c r="N135" s="19">
        <v>1730</v>
      </c>
      <c r="O135" s="21">
        <v>1419.03</v>
      </c>
      <c r="P135" s="19">
        <v>8329.6</v>
      </c>
      <c r="Q135" s="18">
        <v>103.19799999999999</v>
      </c>
      <c r="R135" s="19">
        <v>7.032</v>
      </c>
      <c r="S135" s="19">
        <v>7.0469999999999997</v>
      </c>
      <c r="T135" s="263">
        <v>2.1824999512173236E-2</v>
      </c>
      <c r="U135" s="264">
        <v>2.1849999511614444E-2</v>
      </c>
      <c r="V135" s="264">
        <v>2.1499999519437551E-2</v>
      </c>
      <c r="W135" s="19">
        <v>32799.919999999998</v>
      </c>
      <c r="X135" s="19">
        <v>4115.24</v>
      </c>
      <c r="Y135" s="19">
        <v>11996.86</v>
      </c>
      <c r="Z135" s="19">
        <v>7662.94</v>
      </c>
      <c r="AA135" s="19">
        <v>27813.26</v>
      </c>
      <c r="AB135" s="19">
        <v>20274.59</v>
      </c>
      <c r="AC135" s="19">
        <v>3312.558</v>
      </c>
      <c r="AD135" s="263">
        <v>1.3473999698832631E-2</v>
      </c>
      <c r="AE135" s="263">
        <v>2.492299944292754E-2</v>
      </c>
      <c r="AF135" s="263">
        <v>2.63499994110316E-2</v>
      </c>
      <c r="AG135" s="263">
        <v>2.8411999364942313E-2</v>
      </c>
      <c r="AH135" s="263">
        <v>2.1949999509379266E-2</v>
      </c>
      <c r="AI135" s="263">
        <v>2.3799999468028545E-2</v>
      </c>
      <c r="AJ135" s="263">
        <v>2.6849999399855735E-2</v>
      </c>
      <c r="AK135" s="263">
        <v>2.8649999359622601E-2</v>
      </c>
      <c r="AL135" s="263">
        <v>2.5253999435529112E-2</v>
      </c>
      <c r="AM135" s="263">
        <v>2.6110999416373671E-2</v>
      </c>
      <c r="AN135" s="263">
        <v>2.7145999393239615E-2</v>
      </c>
      <c r="AO135" s="263">
        <v>2.7629999382421375E-2</v>
      </c>
      <c r="AP135" s="263">
        <v>3.2234999279491604E-2</v>
      </c>
      <c r="AQ135" s="263">
        <v>2.3954499464575198E-2</v>
      </c>
      <c r="AR135" s="19">
        <v>176.77099999999999</v>
      </c>
      <c r="AS135" s="19">
        <v>6086</v>
      </c>
      <c r="AT135" s="19">
        <v>2030.85</v>
      </c>
    </row>
    <row r="136" spans="1:46" ht="18.75" customHeight="1">
      <c r="A136" s="86">
        <v>45069</v>
      </c>
      <c r="B136" s="19">
        <v>172.46960000000001</v>
      </c>
      <c r="C136" s="19">
        <v>136.56129999999999</v>
      </c>
      <c r="D136" s="19">
        <v>124.563</v>
      </c>
      <c r="E136" s="19">
        <v>18.53</v>
      </c>
      <c r="F136" s="20">
        <v>5.226099883187562E-2</v>
      </c>
      <c r="G136" s="20">
        <v>4.3159999035298824E-2</v>
      </c>
      <c r="H136" s="20">
        <v>3.9730999111942951E-2</v>
      </c>
      <c r="I136" s="20">
        <v>3.7425999163463709E-2</v>
      </c>
      <c r="J136" s="20">
        <v>3.6918999174796047E-2</v>
      </c>
      <c r="K136" s="20">
        <v>3.7108999170549217E-2</v>
      </c>
      <c r="L136" s="20">
        <v>3.9475999117642643E-2</v>
      </c>
      <c r="M136" s="20">
        <v>2.3099999483674766E-2</v>
      </c>
      <c r="N136" s="19">
        <v>1730</v>
      </c>
      <c r="O136" s="21">
        <v>1419.03</v>
      </c>
      <c r="P136" s="19">
        <v>8329.6</v>
      </c>
      <c r="Q136" s="18">
        <v>103.19799999999999</v>
      </c>
      <c r="R136" s="19">
        <v>7.0119999999999996</v>
      </c>
      <c r="S136" s="19">
        <v>7.0247000000000002</v>
      </c>
      <c r="T136" s="263">
        <v>2.1699999514967202E-2</v>
      </c>
      <c r="U136" s="264">
        <v>2.1649999516084789E-2</v>
      </c>
      <c r="V136" s="264">
        <v>2.1249999525025487E-2</v>
      </c>
      <c r="W136" s="19">
        <v>33055.51</v>
      </c>
      <c r="X136" s="19">
        <v>4145.58</v>
      </c>
      <c r="Y136" s="19">
        <v>12126.33</v>
      </c>
      <c r="Z136" s="19">
        <v>7634.52</v>
      </c>
      <c r="AA136" s="19">
        <v>28287.42</v>
      </c>
      <c r="AB136" s="19">
        <v>20274.59</v>
      </c>
      <c r="AC136" s="19">
        <v>3312.558</v>
      </c>
      <c r="AD136" s="263">
        <v>1.3473999698832631E-2</v>
      </c>
      <c r="AE136" s="263">
        <v>2.492299944292754E-2</v>
      </c>
      <c r="AF136" s="263">
        <v>2.63499994110316E-2</v>
      </c>
      <c r="AG136" s="263">
        <v>2.8411999364942313E-2</v>
      </c>
      <c r="AH136" s="263">
        <v>2.1949999509379266E-2</v>
      </c>
      <c r="AI136" s="263">
        <v>2.3799999468028545E-2</v>
      </c>
      <c r="AJ136" s="263">
        <v>2.6849999399855735E-2</v>
      </c>
      <c r="AK136" s="263">
        <v>2.8649999359622601E-2</v>
      </c>
      <c r="AL136" s="263">
        <v>2.5253999435529112E-2</v>
      </c>
      <c r="AM136" s="263">
        <v>2.6110999416373671E-2</v>
      </c>
      <c r="AN136" s="263">
        <v>2.7145999393239615E-2</v>
      </c>
      <c r="AO136" s="263">
        <v>2.7629999382421375E-2</v>
      </c>
      <c r="AP136" s="263">
        <v>3.2234999279491604E-2</v>
      </c>
      <c r="AQ136" s="263">
        <v>2.3954499464575198E-2</v>
      </c>
      <c r="AR136" s="19">
        <v>176.6644</v>
      </c>
      <c r="AS136" s="19">
        <v>6112</v>
      </c>
      <c r="AT136" s="19">
        <v>2009.6</v>
      </c>
    </row>
    <row r="137" spans="1:46" ht="18.75" customHeight="1">
      <c r="A137" s="86">
        <v>45068</v>
      </c>
      <c r="B137" s="19">
        <v>172.2799</v>
      </c>
      <c r="C137" s="19">
        <v>136.95580000000001</v>
      </c>
      <c r="D137" s="19">
        <v>126.688</v>
      </c>
      <c r="E137" s="19">
        <v>17.21</v>
      </c>
      <c r="F137" s="20">
        <v>5.2241998832300303E-2</v>
      </c>
      <c r="G137" s="20">
        <v>4.315399903543294E-2</v>
      </c>
      <c r="H137" s="20">
        <v>3.9840999109484257E-2</v>
      </c>
      <c r="I137" s="20">
        <v>3.7618999159149825E-2</v>
      </c>
      <c r="J137" s="20">
        <v>3.7147999169677495E-2</v>
      </c>
      <c r="K137" s="20">
        <v>3.7368999164737758E-2</v>
      </c>
      <c r="L137" s="20">
        <v>3.9661999113485218E-2</v>
      </c>
      <c r="M137" s="20">
        <v>2.3209999481216076E-2</v>
      </c>
      <c r="N137" s="19">
        <v>1730</v>
      </c>
      <c r="O137" s="21">
        <v>1419.03</v>
      </c>
      <c r="P137" s="19">
        <v>8329.6</v>
      </c>
      <c r="Q137" s="18">
        <v>103.584</v>
      </c>
      <c r="R137" s="19">
        <v>7.0374999999999996</v>
      </c>
      <c r="S137" s="19">
        <v>7.0496999999999996</v>
      </c>
      <c r="T137" s="263">
        <v>2.1949999509379266E-2</v>
      </c>
      <c r="U137" s="264">
        <v>2.2049999507144095E-2</v>
      </c>
      <c r="V137" s="264">
        <v>2.1799999512732031E-2</v>
      </c>
      <c r="W137" s="19">
        <v>33286.58</v>
      </c>
      <c r="X137" s="19">
        <v>4192.63</v>
      </c>
      <c r="Y137" s="19">
        <v>12189.45</v>
      </c>
      <c r="Z137" s="19">
        <v>7673</v>
      </c>
      <c r="AA137" s="19">
        <v>28188.15</v>
      </c>
      <c r="AB137" s="19">
        <v>20409.18</v>
      </c>
      <c r="AC137" s="19">
        <v>3296.3960000000002</v>
      </c>
      <c r="AD137" s="263">
        <v>1.2670999716781079E-2</v>
      </c>
      <c r="AE137" s="263">
        <v>2.4776999446190894E-2</v>
      </c>
      <c r="AF137" s="263">
        <v>2.6207999414205551E-2</v>
      </c>
      <c r="AG137" s="263">
        <v>2.8302999367378651E-2</v>
      </c>
      <c r="AH137" s="263">
        <v>2.1949999509379266E-2</v>
      </c>
      <c r="AI137" s="263">
        <v>2.3749999469146132E-2</v>
      </c>
      <c r="AJ137" s="263">
        <v>2.6829999400302767E-2</v>
      </c>
      <c r="AK137" s="263">
        <v>2.8639999359846114E-2</v>
      </c>
      <c r="AL137" s="263">
        <v>2.5253999435529112E-2</v>
      </c>
      <c r="AM137" s="263">
        <v>2.6091999416798354E-2</v>
      </c>
      <c r="AN137" s="263">
        <v>2.7130999393574891E-2</v>
      </c>
      <c r="AO137" s="263">
        <v>2.7629999382421375E-2</v>
      </c>
      <c r="AP137" s="263">
        <v>3.2234999279491604E-2</v>
      </c>
      <c r="AQ137" s="263">
        <v>2.3999999463558196E-2</v>
      </c>
      <c r="AR137" s="19">
        <v>176.0592</v>
      </c>
      <c r="AS137" s="19">
        <v>6112</v>
      </c>
      <c r="AT137" s="19">
        <v>1983.3</v>
      </c>
    </row>
    <row r="138" spans="1:46" ht="18.75" customHeight="1">
      <c r="A138" s="86">
        <v>45065</v>
      </c>
      <c r="B138" s="19">
        <v>172.5505</v>
      </c>
      <c r="C138" s="19">
        <v>137.73769999999999</v>
      </c>
      <c r="D138" s="19">
        <v>127.25</v>
      </c>
      <c r="E138" s="19">
        <v>16.05</v>
      </c>
      <c r="F138" s="20">
        <v>5.1826998841576273E-2</v>
      </c>
      <c r="G138" s="20">
        <v>4.2445999051257968E-2</v>
      </c>
      <c r="H138" s="20">
        <v>3.9133999125286936E-2</v>
      </c>
      <c r="I138" s="20">
        <v>3.6827999176830051E-2</v>
      </c>
      <c r="J138" s="20">
        <v>3.6401999186351897E-2</v>
      </c>
      <c r="K138" s="20">
        <v>3.6641999180987476E-2</v>
      </c>
      <c r="L138" s="20">
        <v>3.9003999128192662E-2</v>
      </c>
      <c r="M138" s="20">
        <v>2.358999947272241E-2</v>
      </c>
      <c r="N138" s="19">
        <v>1730</v>
      </c>
      <c r="O138" s="21">
        <v>1419.03</v>
      </c>
      <c r="P138" s="19">
        <v>8329.6</v>
      </c>
      <c r="Q138" s="18">
        <v>102.88200000000001</v>
      </c>
      <c r="R138" s="19">
        <v>6.9965000000000002</v>
      </c>
      <c r="S138" s="19">
        <v>7.008</v>
      </c>
      <c r="T138" s="263">
        <v>2.2099999506026508E-2</v>
      </c>
      <c r="U138" s="264">
        <v>2.2199999503791333E-2</v>
      </c>
      <c r="V138" s="264">
        <v>2.1999999508261682E-2</v>
      </c>
      <c r="W138" s="19">
        <v>33426.629999999997</v>
      </c>
      <c r="X138" s="19">
        <v>4191.9799999999996</v>
      </c>
      <c r="Y138" s="19">
        <v>12221.91</v>
      </c>
      <c r="Z138" s="19">
        <v>7631.74</v>
      </c>
      <c r="AA138" s="19">
        <v>28041.48</v>
      </c>
      <c r="AB138" s="19">
        <v>20400.11</v>
      </c>
      <c r="AC138" s="19">
        <v>3272.86</v>
      </c>
      <c r="AD138" s="263">
        <v>4.9880998885072768E-2</v>
      </c>
      <c r="AE138" s="263">
        <v>2.4773999446257949E-2</v>
      </c>
      <c r="AF138" s="263">
        <v>2.609999941661954E-2</v>
      </c>
      <c r="AG138" s="263">
        <v>2.8284999367780984E-2</v>
      </c>
      <c r="AH138" s="263">
        <v>2.1879999510943892E-2</v>
      </c>
      <c r="AI138" s="263">
        <v>2.3749999469146132E-2</v>
      </c>
      <c r="AJ138" s="263">
        <v>2.6789999401196835E-2</v>
      </c>
      <c r="AK138" s="263">
        <v>2.8579999361187221E-2</v>
      </c>
      <c r="AL138" s="263">
        <v>2.5253999435529112E-2</v>
      </c>
      <c r="AM138" s="263">
        <v>2.6091999416798354E-2</v>
      </c>
      <c r="AN138" s="263">
        <v>2.7130999393574891E-2</v>
      </c>
      <c r="AO138" s="263">
        <v>2.7629999382421375E-2</v>
      </c>
      <c r="AP138" s="263">
        <v>3.2234999279491604E-2</v>
      </c>
      <c r="AQ138" s="263">
        <v>2.3701499470230192E-2</v>
      </c>
      <c r="AR138" s="19">
        <v>175.7107</v>
      </c>
      <c r="AS138" s="19">
        <v>6148</v>
      </c>
      <c r="AT138" s="19">
        <v>1979.7</v>
      </c>
    </row>
    <row r="139" spans="1:46" ht="18.75" customHeight="1">
      <c r="A139" s="86">
        <v>45064</v>
      </c>
      <c r="B139" s="19">
        <v>172.5505</v>
      </c>
      <c r="C139" s="19">
        <v>137.73769999999999</v>
      </c>
      <c r="D139" s="19">
        <v>132.56299999999999</v>
      </c>
      <c r="E139" s="19">
        <v>16.05</v>
      </c>
      <c r="F139" s="20">
        <v>5.2245998832210892E-2</v>
      </c>
      <c r="G139" s="20">
        <v>4.2516999049670989E-2</v>
      </c>
      <c r="H139" s="20">
        <v>3.9155999124795199E-2</v>
      </c>
      <c r="I139" s="20">
        <v>3.6842999176494778E-2</v>
      </c>
      <c r="J139" s="20">
        <v>3.6456999185122553E-2</v>
      </c>
      <c r="K139" s="20">
        <v>3.6614999181590974E-2</v>
      </c>
      <c r="L139" s="20">
        <v>3.9039999127388002E-2</v>
      </c>
      <c r="M139" s="20">
        <v>2.3739999469369652E-2</v>
      </c>
      <c r="N139" s="19">
        <v>1730</v>
      </c>
      <c r="O139" s="21">
        <v>1419.03</v>
      </c>
      <c r="P139" s="19">
        <v>8329.6</v>
      </c>
      <c r="Q139" s="18">
        <v>102.56399999999999</v>
      </c>
      <c r="R139" s="19">
        <v>6.9772999999999996</v>
      </c>
      <c r="S139" s="19">
        <v>6.9985999999999997</v>
      </c>
      <c r="T139" s="263">
        <v>2.2049999507144095E-2</v>
      </c>
      <c r="U139" s="264">
        <v>2.2199999503791333E-2</v>
      </c>
      <c r="V139" s="264">
        <v>2.2099999506026508E-2</v>
      </c>
      <c r="W139" s="19">
        <v>33535.910000000003</v>
      </c>
      <c r="X139" s="19">
        <v>4198.05</v>
      </c>
      <c r="Y139" s="19">
        <v>12013.47</v>
      </c>
      <c r="Z139" s="19">
        <v>7620.43</v>
      </c>
      <c r="AA139" s="19">
        <v>27782.93</v>
      </c>
      <c r="AB139" s="19">
        <v>20309.13</v>
      </c>
      <c r="AC139" s="19">
        <v>3261.2489999999998</v>
      </c>
      <c r="AD139" s="263">
        <v>4.9880998885072768E-2</v>
      </c>
      <c r="AE139" s="263">
        <v>2.4895999443531033E-2</v>
      </c>
      <c r="AF139" s="263">
        <v>2.6145999415591356E-2</v>
      </c>
      <c r="AG139" s="263">
        <v>2.8226999369077386E-2</v>
      </c>
      <c r="AH139" s="263">
        <v>2.2309999501332639E-2</v>
      </c>
      <c r="AI139" s="263">
        <v>2.3859999466687442E-2</v>
      </c>
      <c r="AJ139" s="263">
        <v>2.6849999399855735E-2</v>
      </c>
      <c r="AK139" s="263">
        <v>2.8659999359399082E-2</v>
      </c>
      <c r="AL139" s="263">
        <v>2.5253999435529112E-2</v>
      </c>
      <c r="AM139" s="263">
        <v>2.6109999416396024E-2</v>
      </c>
      <c r="AN139" s="263">
        <v>2.7151999393105506E-2</v>
      </c>
      <c r="AO139" s="263">
        <v>2.7629999382421375E-2</v>
      </c>
      <c r="AP139" s="263">
        <v>3.2234999279491604E-2</v>
      </c>
      <c r="AQ139" s="263">
        <v>2.3493899474870416E-2</v>
      </c>
      <c r="AR139" s="19">
        <v>174.97710000000001</v>
      </c>
      <c r="AS139" s="19">
        <v>6238</v>
      </c>
      <c r="AT139" s="19">
        <v>1965.8</v>
      </c>
    </row>
    <row r="140" spans="1:46" ht="18.75" customHeight="1">
      <c r="A140" s="86">
        <v>45063</v>
      </c>
      <c r="B140" s="19">
        <v>173.0386</v>
      </c>
      <c r="C140" s="19">
        <v>138.82810000000001</v>
      </c>
      <c r="D140" s="19">
        <v>132.56299999999999</v>
      </c>
      <c r="E140" s="19">
        <v>16.87</v>
      </c>
      <c r="F140" s="20">
        <v>5.2175998833775522E-2</v>
      </c>
      <c r="G140" s="20">
        <v>4.1539999071508647E-2</v>
      </c>
      <c r="H140" s="20">
        <v>3.8172999146766959E-2</v>
      </c>
      <c r="I140" s="20">
        <v>3.5847999198734763E-2</v>
      </c>
      <c r="J140" s="20">
        <v>3.564099920336157E-2</v>
      </c>
      <c r="K140" s="20">
        <v>3.5687999202311041E-2</v>
      </c>
      <c r="L140" s="20">
        <v>3.8537999138608579E-2</v>
      </c>
      <c r="M140" s="20">
        <v>2.3659999471157791E-2</v>
      </c>
      <c r="N140" s="19">
        <v>1730</v>
      </c>
      <c r="O140" s="21">
        <v>1419.03</v>
      </c>
      <c r="P140" s="19">
        <v>8329.6</v>
      </c>
      <c r="Q140" s="18">
        <v>102.434</v>
      </c>
      <c r="R140" s="19">
        <v>6.9516999999999998</v>
      </c>
      <c r="S140" s="19">
        <v>6.9588999999999999</v>
      </c>
      <c r="T140" s="263">
        <v>2.2249999502673746E-2</v>
      </c>
      <c r="U140" s="264">
        <v>2.2449999498203397E-2</v>
      </c>
      <c r="V140" s="264">
        <v>2.2299999501556159E-2</v>
      </c>
      <c r="W140" s="19">
        <v>33420.769999999997</v>
      </c>
      <c r="X140" s="19">
        <v>4158.7700000000004</v>
      </c>
      <c r="Y140" s="19">
        <v>11926.24</v>
      </c>
      <c r="Z140" s="19">
        <v>7564.27</v>
      </c>
      <c r="AA140" s="19">
        <v>27883.78</v>
      </c>
      <c r="AB140" s="19">
        <v>20192.400000000001</v>
      </c>
      <c r="AC140" s="19">
        <v>3240.0569999999998</v>
      </c>
      <c r="AD140" s="263">
        <v>2.0006999552808703E-2</v>
      </c>
      <c r="AE140" s="263">
        <v>2.4989999441429975E-2</v>
      </c>
      <c r="AF140" s="263">
        <v>2.6264999412931502E-2</v>
      </c>
      <c r="AG140" s="263">
        <v>2.8278999367915093E-2</v>
      </c>
      <c r="AH140" s="263">
        <v>2.2299999501556159E-2</v>
      </c>
      <c r="AI140" s="263">
        <v>2.3829999467357994E-2</v>
      </c>
      <c r="AJ140" s="263">
        <v>2.6709999402984973E-2</v>
      </c>
      <c r="AK140" s="263">
        <v>2.8559999361634253E-2</v>
      </c>
      <c r="AL140" s="263">
        <v>2.5253999435529112E-2</v>
      </c>
      <c r="AM140" s="263">
        <v>2.610499941650778E-2</v>
      </c>
      <c r="AN140" s="263">
        <v>2.6998999396525322E-2</v>
      </c>
      <c r="AO140" s="263">
        <v>2.7629999382421375E-2</v>
      </c>
      <c r="AP140" s="263">
        <v>3.2234999279491604E-2</v>
      </c>
      <c r="AQ140" s="263">
        <v>2.2221199503317475E-2</v>
      </c>
      <c r="AR140" s="19">
        <v>174.41589999999999</v>
      </c>
      <c r="AS140" s="19">
        <v>6238</v>
      </c>
      <c r="AT140" s="19">
        <v>1965</v>
      </c>
    </row>
    <row r="141" spans="1:46" ht="18.75" customHeight="1">
      <c r="A141" s="86">
        <v>45062</v>
      </c>
      <c r="B141" s="19">
        <v>173.40090000000001</v>
      </c>
      <c r="C141" s="19">
        <v>140.13229999999999</v>
      </c>
      <c r="D141" s="19">
        <v>130</v>
      </c>
      <c r="E141" s="19">
        <v>17.989999999999998</v>
      </c>
      <c r="F141" s="20">
        <v>5.1402998851053414E-2</v>
      </c>
      <c r="G141" s="20">
        <v>4.0820999087579544E-2</v>
      </c>
      <c r="H141" s="20">
        <v>3.7445999163016677E-2</v>
      </c>
      <c r="I141" s="20">
        <v>3.525699921194464E-2</v>
      </c>
      <c r="J141" s="20">
        <v>3.5338999210111799E-2</v>
      </c>
      <c r="K141" s="20">
        <v>3.5227999212592842E-2</v>
      </c>
      <c r="L141" s="20">
        <v>3.8536999138630929E-2</v>
      </c>
      <c r="M141" s="20">
        <v>2.3619999472051859E-2</v>
      </c>
      <c r="N141" s="19">
        <v>1730</v>
      </c>
      <c r="O141" s="21">
        <v>1419.03</v>
      </c>
      <c r="P141" s="19">
        <v>8329.6</v>
      </c>
      <c r="Q141" s="18">
        <v>102.681</v>
      </c>
      <c r="R141" s="19">
        <v>6.9591000000000003</v>
      </c>
      <c r="S141" s="19">
        <v>6.9710999999999999</v>
      </c>
      <c r="T141" s="263">
        <v>2.1899999510496853E-2</v>
      </c>
      <c r="U141" s="264">
        <v>2.1999999508261682E-2</v>
      </c>
      <c r="V141" s="264">
        <v>2.1799999512732031E-2</v>
      </c>
      <c r="W141" s="19">
        <v>33012.14</v>
      </c>
      <c r="X141" s="19">
        <v>4109.8999999999996</v>
      </c>
      <c r="Y141" s="19">
        <v>11716.08</v>
      </c>
      <c r="Z141" s="19">
        <v>7484.25</v>
      </c>
      <c r="AA141" s="19">
        <v>27518.25</v>
      </c>
      <c r="AB141" s="19">
        <v>19784.650000000001</v>
      </c>
      <c r="AC141" s="19">
        <v>3245.3760000000002</v>
      </c>
      <c r="AD141" s="263">
        <v>2.7978999374620613E-2</v>
      </c>
      <c r="AE141" s="263">
        <v>2.5010999440960587E-2</v>
      </c>
      <c r="AF141" s="263">
        <v>2.6149999415501956E-2</v>
      </c>
      <c r="AG141" s="263">
        <v>2.8216999369300902E-2</v>
      </c>
      <c r="AH141" s="263">
        <v>2.2299999501556159E-2</v>
      </c>
      <c r="AI141" s="263">
        <v>2.3889999466016887E-2</v>
      </c>
      <c r="AJ141" s="263">
        <v>2.6739999402314425E-2</v>
      </c>
      <c r="AK141" s="263">
        <v>2.8589999360963701E-2</v>
      </c>
      <c r="AL141" s="263">
        <v>2.5253999435529112E-2</v>
      </c>
      <c r="AM141" s="263">
        <v>2.609999941661954E-2</v>
      </c>
      <c r="AN141" s="263">
        <v>2.700099939648062E-2</v>
      </c>
      <c r="AO141" s="263">
        <v>2.7629999382421375E-2</v>
      </c>
      <c r="AP141" s="263">
        <v>3.2234999279491604E-2</v>
      </c>
      <c r="AQ141" s="263">
        <v>2.2248499502707273E-2</v>
      </c>
      <c r="AR141" s="19">
        <v>174.33150000000001</v>
      </c>
      <c r="AS141" s="19">
        <v>6258</v>
      </c>
      <c r="AT141" s="19">
        <v>1962.85</v>
      </c>
    </row>
    <row r="142" spans="1:46" ht="18.75" customHeight="1">
      <c r="A142" s="86">
        <v>45061</v>
      </c>
      <c r="B142" s="19">
        <v>173.62620000000001</v>
      </c>
      <c r="C142" s="19">
        <v>140.87889999999999</v>
      </c>
      <c r="D142" s="19">
        <v>130</v>
      </c>
      <c r="E142" s="19">
        <v>17.12</v>
      </c>
      <c r="F142" s="20">
        <v>5.1228998854942615E-2</v>
      </c>
      <c r="G142" s="20">
        <v>4.0103999103605743E-2</v>
      </c>
      <c r="H142" s="20">
        <v>3.6721999179199341E-2</v>
      </c>
      <c r="I142" s="20">
        <v>3.4685999224707484E-2</v>
      </c>
      <c r="J142" s="20">
        <v>3.5018999217264354E-2</v>
      </c>
      <c r="K142" s="20">
        <v>3.4793999222293495E-2</v>
      </c>
      <c r="L142" s="20">
        <v>3.841899914126843E-2</v>
      </c>
      <c r="M142" s="20">
        <v>2.3559999473392962E-2</v>
      </c>
      <c r="N142" s="19">
        <v>1730</v>
      </c>
      <c r="O142" s="21">
        <v>1419.03</v>
      </c>
      <c r="P142" s="19">
        <v>8329.6</v>
      </c>
      <c r="Q142" s="18">
        <v>102.05800000000001</v>
      </c>
      <c r="R142" s="19">
        <v>6.9489000000000001</v>
      </c>
      <c r="S142" s="19">
        <v>6.9596</v>
      </c>
      <c r="T142" s="263">
        <v>2.2249999502673746E-2</v>
      </c>
      <c r="U142" s="264">
        <v>2.2349999500438571E-2</v>
      </c>
      <c r="V142" s="264">
        <v>2.2099999506026508E-2</v>
      </c>
      <c r="W142" s="19">
        <v>33348.6</v>
      </c>
      <c r="X142" s="19">
        <v>4136.28</v>
      </c>
      <c r="Y142" s="19">
        <v>11768.84</v>
      </c>
      <c r="Z142" s="19">
        <v>7471.77</v>
      </c>
      <c r="AA142" s="19">
        <v>27476.87</v>
      </c>
      <c r="AB142" s="19">
        <v>19567.689999999999</v>
      </c>
      <c r="AC142" s="19">
        <v>3251.3969999999999</v>
      </c>
      <c r="AD142" s="263">
        <v>8.0249998206272724E-3</v>
      </c>
      <c r="AE142" s="263">
        <v>2.4946999442391097E-2</v>
      </c>
      <c r="AF142" s="263">
        <v>2.6192999414540827E-2</v>
      </c>
      <c r="AG142" s="263">
        <v>2.8228999369032684E-2</v>
      </c>
      <c r="AH142" s="263">
        <v>2.2359999500215055E-2</v>
      </c>
      <c r="AI142" s="263">
        <v>2.3839999467134474E-2</v>
      </c>
      <c r="AJ142" s="263">
        <v>2.6769999401643874E-2</v>
      </c>
      <c r="AK142" s="263">
        <v>2.8589999360963701E-2</v>
      </c>
      <c r="AL142" s="263">
        <v>2.5253999435529112E-2</v>
      </c>
      <c r="AM142" s="263">
        <v>2.6108999416418373E-2</v>
      </c>
      <c r="AN142" s="263">
        <v>2.6998999396525322E-2</v>
      </c>
      <c r="AO142" s="263">
        <v>2.7629999382421375E-2</v>
      </c>
      <c r="AP142" s="263">
        <v>3.2234999279491604E-2</v>
      </c>
      <c r="AQ142" s="263">
        <v>2.424999945797026E-2</v>
      </c>
      <c r="AR142" s="19">
        <v>174.41980000000001</v>
      </c>
      <c r="AS142" s="19">
        <v>6256</v>
      </c>
      <c r="AT142" s="19">
        <v>1946.25</v>
      </c>
    </row>
    <row r="143" spans="1:46" ht="18.75" customHeight="1">
      <c r="A143" s="86">
        <v>45058</v>
      </c>
      <c r="B143" s="19">
        <v>173.69319999999999</v>
      </c>
      <c r="C143" s="19">
        <v>141.65790000000001</v>
      </c>
      <c r="D143" s="19">
        <v>130</v>
      </c>
      <c r="E143" s="19">
        <v>17.03</v>
      </c>
      <c r="F143" s="20">
        <v>5.1521998848393556E-2</v>
      </c>
      <c r="G143" s="20">
        <v>3.9871999108791349E-2</v>
      </c>
      <c r="H143" s="20">
        <v>3.6554999182932077E-2</v>
      </c>
      <c r="I143" s="20">
        <v>3.4461999229714275E-2</v>
      </c>
      <c r="J143" s="20">
        <v>3.4624999226070936E-2</v>
      </c>
      <c r="K143" s="20">
        <v>3.451499922852963E-2</v>
      </c>
      <c r="L143" s="20">
        <v>3.788799915313721E-2</v>
      </c>
      <c r="M143" s="20">
        <v>2.3429999476298688E-2</v>
      </c>
      <c r="N143" s="19">
        <v>1730</v>
      </c>
      <c r="O143" s="21">
        <v>1419.03</v>
      </c>
      <c r="P143" s="19">
        <v>8329.6</v>
      </c>
      <c r="Q143" s="18">
        <v>101.477</v>
      </c>
      <c r="R143" s="19">
        <v>6.9303999999999997</v>
      </c>
      <c r="S143" s="19">
        <v>6.9389000000000003</v>
      </c>
      <c r="T143" s="263">
        <v>2.1799999512732031E-2</v>
      </c>
      <c r="U143" s="264">
        <v>2.1849999511614444E-2</v>
      </c>
      <c r="V143" s="264">
        <v>2.1649999516084789E-2</v>
      </c>
      <c r="W143" s="19">
        <v>33300.620000000003</v>
      </c>
      <c r="X143" s="19">
        <v>4124.08</v>
      </c>
      <c r="Y143" s="19">
        <v>11823.96</v>
      </c>
      <c r="Z143" s="19">
        <v>7405.45</v>
      </c>
      <c r="AA143" s="19">
        <v>27385.25</v>
      </c>
      <c r="AB143" s="19">
        <v>19915.68</v>
      </c>
      <c r="AC143" s="19">
        <v>3265.654</v>
      </c>
      <c r="AD143" s="263">
        <v>1.7982999598048627E-2</v>
      </c>
      <c r="AE143" s="263">
        <v>2.5133999438211322E-2</v>
      </c>
      <c r="AF143" s="263">
        <v>2.6414999409578744E-2</v>
      </c>
      <c r="AG143" s="263">
        <v>2.8497999363020065E-2</v>
      </c>
      <c r="AH143" s="263">
        <v>2.2469999497756361E-2</v>
      </c>
      <c r="AI143" s="263">
        <v>2.4089999461546538E-2</v>
      </c>
      <c r="AJ143" s="263">
        <v>2.6829999400302767E-2</v>
      </c>
      <c r="AK143" s="263">
        <v>2.8709999358281495E-2</v>
      </c>
      <c r="AL143" s="263">
        <v>2.5253999435529112E-2</v>
      </c>
      <c r="AM143" s="263">
        <v>2.5960999419726429E-2</v>
      </c>
      <c r="AN143" s="263">
        <v>2.6855999399721622E-2</v>
      </c>
      <c r="AO143" s="263">
        <v>2.7629999382421375E-2</v>
      </c>
      <c r="AP143" s="263">
        <v>3.2234999279491604E-2</v>
      </c>
      <c r="AQ143" s="263">
        <v>2.4819699445236473E-2</v>
      </c>
      <c r="AR143" s="19">
        <v>175.73230000000001</v>
      </c>
      <c r="AS143" s="19">
        <v>6304</v>
      </c>
      <c r="AT143" s="19">
        <v>1993.8</v>
      </c>
    </row>
    <row r="144" spans="1:46" ht="18.75" customHeight="1">
      <c r="A144" s="86">
        <v>45057</v>
      </c>
      <c r="B144" s="19">
        <v>174.08920000000001</v>
      </c>
      <c r="C144" s="19">
        <v>141.88310000000001</v>
      </c>
      <c r="D144" s="19">
        <v>130.68799999999999</v>
      </c>
      <c r="E144" s="19">
        <v>16.93</v>
      </c>
      <c r="F144" s="20">
        <v>5.1491998849064115E-2</v>
      </c>
      <c r="G144" s="20">
        <v>3.8993999128416182E-2</v>
      </c>
      <c r="H144" s="20">
        <v>3.5612999203987424E-2</v>
      </c>
      <c r="I144" s="20">
        <v>3.3552999250032009E-2</v>
      </c>
      <c r="J144" s="20">
        <v>3.3842999243550005E-2</v>
      </c>
      <c r="K144" s="20">
        <v>3.360499924886972E-2</v>
      </c>
      <c r="L144" s="20">
        <v>3.7401999164000152E-2</v>
      </c>
      <c r="M144" s="20">
        <v>2.3359999477863311E-2</v>
      </c>
      <c r="N144" s="19">
        <v>1730</v>
      </c>
      <c r="O144" s="21">
        <v>1419.03</v>
      </c>
      <c r="P144" s="19">
        <v>8329.6</v>
      </c>
      <c r="Q144" s="18">
        <v>101.605</v>
      </c>
      <c r="R144" s="19">
        <v>6.9203999999999999</v>
      </c>
      <c r="S144" s="19">
        <v>6.9249999999999998</v>
      </c>
      <c r="T144" s="263">
        <v>2.2249999502673746E-2</v>
      </c>
      <c r="U144" s="264">
        <v>2.2249999502673746E-2</v>
      </c>
      <c r="V144" s="264">
        <v>2.2049999507144095E-2</v>
      </c>
      <c r="W144" s="19">
        <v>33309.51</v>
      </c>
      <c r="X144" s="19">
        <v>4130.62</v>
      </c>
      <c r="Y144" s="19">
        <v>11787.4</v>
      </c>
      <c r="Z144" s="19">
        <v>7499.6</v>
      </c>
      <c r="AA144" s="19">
        <v>27419.61</v>
      </c>
      <c r="AB144" s="19">
        <v>20049.64</v>
      </c>
      <c r="AC144" s="19">
        <v>3286.6489999999999</v>
      </c>
      <c r="AD144" s="263">
        <v>1.701199961975217E-2</v>
      </c>
      <c r="AE144" s="263">
        <v>2.4984999441541731E-2</v>
      </c>
      <c r="AF144" s="263">
        <v>2.6374999410472812E-2</v>
      </c>
      <c r="AG144" s="263">
        <v>2.8306999367289247E-2</v>
      </c>
      <c r="AH144" s="263">
        <v>2.2259999502450226E-2</v>
      </c>
      <c r="AI144" s="263">
        <v>2.3859999466687442E-2</v>
      </c>
      <c r="AJ144" s="263">
        <v>2.6699999403208493E-2</v>
      </c>
      <c r="AK144" s="263">
        <v>2.8739999357610943E-2</v>
      </c>
      <c r="AL144" s="263">
        <v>2.5253999435529112E-2</v>
      </c>
      <c r="AM144" s="263">
        <v>2.5956999419815836E-2</v>
      </c>
      <c r="AN144" s="263">
        <v>2.6854999399743975E-2</v>
      </c>
      <c r="AO144" s="263">
        <v>2.7629999382421375E-2</v>
      </c>
      <c r="AP144" s="263">
        <v>3.2234999279491604E-2</v>
      </c>
      <c r="AQ144" s="263">
        <v>2.5556099428776652E-2</v>
      </c>
      <c r="AR144" s="19">
        <v>176.10579999999999</v>
      </c>
      <c r="AS144" s="19">
        <v>6386</v>
      </c>
      <c r="AT144" s="19">
        <v>1977.95</v>
      </c>
    </row>
    <row r="145" spans="1:46" ht="18.75" customHeight="1">
      <c r="A145" s="86">
        <v>45056</v>
      </c>
      <c r="B145" s="19">
        <v>173.84020000000001</v>
      </c>
      <c r="C145" s="19">
        <v>141.57050000000001</v>
      </c>
      <c r="D145" s="19">
        <v>134.625</v>
      </c>
      <c r="E145" s="19">
        <v>16.940000000000001</v>
      </c>
      <c r="F145" s="20">
        <v>5.1966998838447034E-2</v>
      </c>
      <c r="G145" s="20">
        <v>3.9097999126091604E-2</v>
      </c>
      <c r="H145" s="20">
        <v>3.5723999201506373E-2</v>
      </c>
      <c r="I145" s="20">
        <v>3.38449992435053E-2</v>
      </c>
      <c r="J145" s="20">
        <v>3.4425999230518936E-2</v>
      </c>
      <c r="K145" s="20">
        <v>3.4059999238699679E-2</v>
      </c>
      <c r="L145" s="20">
        <v>3.7964999151416122E-2</v>
      </c>
      <c r="M145" s="20">
        <v>2.3839999467134474E-2</v>
      </c>
      <c r="N145" s="19">
        <v>1730</v>
      </c>
      <c r="O145" s="21">
        <v>1419.03</v>
      </c>
      <c r="P145" s="19">
        <v>8329.6</v>
      </c>
      <c r="Q145" s="18">
        <v>101.377</v>
      </c>
      <c r="R145" s="19">
        <v>6.9142000000000001</v>
      </c>
      <c r="S145" s="19">
        <v>6.92</v>
      </c>
      <c r="T145" s="263">
        <v>2.2899999488145112E-2</v>
      </c>
      <c r="U145" s="264">
        <v>2.2899999488145112E-2</v>
      </c>
      <c r="V145" s="264">
        <v>2.2699999492615461E-2</v>
      </c>
      <c r="W145" s="19">
        <v>33531.33</v>
      </c>
      <c r="X145" s="19">
        <v>4137.6400000000003</v>
      </c>
      <c r="Y145" s="19">
        <v>11669.96</v>
      </c>
      <c r="Z145" s="19">
        <v>7566.84</v>
      </c>
      <c r="AA145" s="19">
        <v>27466.61</v>
      </c>
      <c r="AB145" s="19">
        <v>19591.43</v>
      </c>
      <c r="AC145" s="19">
        <v>3265.748</v>
      </c>
      <c r="AD145" s="263">
        <v>1.5667999649792909E-2</v>
      </c>
      <c r="AE145" s="263">
        <v>2.5150999437831341E-2</v>
      </c>
      <c r="AF145" s="263">
        <v>2.6296999412216249E-2</v>
      </c>
      <c r="AG145" s="263">
        <v>2.8361999366059897E-2</v>
      </c>
      <c r="AH145" s="263">
        <v>2.2259999502450226E-2</v>
      </c>
      <c r="AI145" s="263">
        <v>2.3909999465569855E-2</v>
      </c>
      <c r="AJ145" s="263">
        <v>2.6659999404102564E-2</v>
      </c>
      <c r="AK145" s="263">
        <v>2.861999936029315E-2</v>
      </c>
      <c r="AL145" s="263">
        <v>2.5253999435529112E-2</v>
      </c>
      <c r="AM145" s="263">
        <v>2.5956999419815836E-2</v>
      </c>
      <c r="AN145" s="263">
        <v>2.6855999399721622E-2</v>
      </c>
      <c r="AO145" s="263">
        <v>2.7629999382421375E-2</v>
      </c>
      <c r="AP145" s="263">
        <v>3.2234999279491604E-2</v>
      </c>
      <c r="AQ145" s="263">
        <v>2.5746999424509705E-2</v>
      </c>
      <c r="AR145" s="19">
        <v>175.73269999999999</v>
      </c>
      <c r="AS145" s="19">
        <v>6446</v>
      </c>
      <c r="AT145" s="19">
        <v>1949.35</v>
      </c>
    </row>
    <row r="146" spans="1:46" ht="18.75" customHeight="1">
      <c r="A146" s="86">
        <v>45055</v>
      </c>
      <c r="B146" s="19">
        <v>173.24010000000001</v>
      </c>
      <c r="C146" s="19">
        <v>142.55459999999999</v>
      </c>
      <c r="D146" s="19">
        <v>134</v>
      </c>
      <c r="E146" s="19">
        <v>17.71</v>
      </c>
      <c r="F146" s="20">
        <v>5.1818998841755087E-2</v>
      </c>
      <c r="G146" s="20">
        <v>4.0220999100990591E-2</v>
      </c>
      <c r="H146" s="20">
        <v>3.723699916768819E-2</v>
      </c>
      <c r="I146" s="20">
        <v>3.4946999218873676E-2</v>
      </c>
      <c r="J146" s="20">
        <v>3.5185999213531619E-2</v>
      </c>
      <c r="K146" s="20">
        <v>3.4947999218851326E-2</v>
      </c>
      <c r="L146" s="20">
        <v>3.8380999142117796E-2</v>
      </c>
      <c r="M146" s="20">
        <v>2.3979999464005232E-2</v>
      </c>
      <c r="N146" s="19">
        <v>1730</v>
      </c>
      <c r="O146" s="21">
        <v>1419.03</v>
      </c>
      <c r="P146" s="19">
        <v>8329.6</v>
      </c>
      <c r="Q146" s="18">
        <v>101.214</v>
      </c>
      <c r="R146" s="19">
        <v>6.9093999999999998</v>
      </c>
      <c r="S146" s="19">
        <v>6.9218999999999999</v>
      </c>
      <c r="T146" s="263">
        <v>2.2949999487027525E-2</v>
      </c>
      <c r="U146" s="264">
        <v>2.2949999487027525E-2</v>
      </c>
      <c r="V146" s="264">
        <v>2.2549999495968222E-2</v>
      </c>
      <c r="W146" s="19">
        <v>33561.81</v>
      </c>
      <c r="X146" s="19">
        <v>4119.17</v>
      </c>
      <c r="Y146" s="19">
        <v>11860.11</v>
      </c>
      <c r="Z146" s="19">
        <v>7536.22</v>
      </c>
      <c r="AA146" s="19">
        <v>26945.67</v>
      </c>
      <c r="AB146" s="19">
        <v>19258.759999999998</v>
      </c>
      <c r="AC146" s="19">
        <v>3255.65</v>
      </c>
      <c r="AD146" s="263">
        <v>1.7383999611437322E-2</v>
      </c>
      <c r="AE146" s="263">
        <v>2.4999999441206455E-2</v>
      </c>
      <c r="AF146" s="263">
        <v>2.6282999412529168E-2</v>
      </c>
      <c r="AG146" s="263">
        <v>2.8156999370642009E-2</v>
      </c>
      <c r="AH146" s="263">
        <v>2.2009999508038162E-2</v>
      </c>
      <c r="AI146" s="263">
        <v>2.3819999467581513E-2</v>
      </c>
      <c r="AJ146" s="263">
        <v>2.66399994045496E-2</v>
      </c>
      <c r="AK146" s="263">
        <v>2.8649999359622601E-2</v>
      </c>
      <c r="AL146" s="263">
        <v>2.5253999435529112E-2</v>
      </c>
      <c r="AM146" s="263">
        <v>2.5960999419726429E-2</v>
      </c>
      <c r="AN146" s="263">
        <v>2.6848999399878084E-2</v>
      </c>
      <c r="AO146" s="263">
        <v>2.7629999382421375E-2</v>
      </c>
      <c r="AP146" s="263">
        <v>3.2234999279491604E-2</v>
      </c>
      <c r="AQ146" s="263">
        <v>2.5972699419464916E-2</v>
      </c>
      <c r="AR146" s="19">
        <v>174.82689999999999</v>
      </c>
      <c r="AS146" s="19">
        <v>6392</v>
      </c>
      <c r="AT146" s="19">
        <v>1952.5</v>
      </c>
    </row>
    <row r="147" spans="1:46" ht="18.75" customHeight="1">
      <c r="A147" s="86">
        <v>45054</v>
      </c>
      <c r="B147" s="19">
        <v>173.309</v>
      </c>
      <c r="C147" s="19">
        <v>143.54859999999999</v>
      </c>
      <c r="D147" s="19">
        <v>132.68799999999999</v>
      </c>
      <c r="E147" s="19">
        <v>16.98</v>
      </c>
      <c r="F147" s="20">
        <v>5.2007998837530614E-2</v>
      </c>
      <c r="G147" s="20">
        <v>4.0011999105662104E-2</v>
      </c>
      <c r="H147" s="20">
        <v>3.7180999168939889E-2</v>
      </c>
      <c r="I147" s="20">
        <v>3.4911999219655994E-2</v>
      </c>
      <c r="J147" s="20">
        <v>3.5071999216079716E-2</v>
      </c>
      <c r="K147" s="20">
        <v>3.4896999219991266E-2</v>
      </c>
      <c r="L147" s="20">
        <v>3.8226999145559971E-2</v>
      </c>
      <c r="M147" s="20">
        <v>2.4029999462887645E-2</v>
      </c>
      <c r="N147" s="19">
        <v>1730</v>
      </c>
      <c r="O147" s="21">
        <v>1419.03</v>
      </c>
      <c r="P147" s="19">
        <v>8329.6</v>
      </c>
      <c r="Q147" s="18">
        <v>101.399</v>
      </c>
      <c r="R147" s="19">
        <v>6.9112999999999998</v>
      </c>
      <c r="S147" s="19">
        <v>6.9153000000000002</v>
      </c>
      <c r="T147" s="263">
        <v>2.2949999487027525E-2</v>
      </c>
      <c r="U147" s="264">
        <v>2.2899999488145112E-2</v>
      </c>
      <c r="V147" s="264">
        <v>2.2599999494850632E-2</v>
      </c>
      <c r="W147" s="19">
        <v>33618.69</v>
      </c>
      <c r="X147" s="19">
        <v>4138.12</v>
      </c>
      <c r="Y147" s="19">
        <v>11675.54</v>
      </c>
      <c r="Z147" s="19">
        <v>7403.85</v>
      </c>
      <c r="AA147" s="19">
        <v>26945.67</v>
      </c>
      <c r="AB147" s="19">
        <v>19000.71</v>
      </c>
      <c r="AC147" s="19">
        <v>3234.91</v>
      </c>
      <c r="AD147" s="263">
        <v>2.2995999485999345E-2</v>
      </c>
      <c r="AE147" s="263">
        <v>2.4811999445408583E-2</v>
      </c>
      <c r="AF147" s="263">
        <v>2.6434999409131705E-2</v>
      </c>
      <c r="AG147" s="263">
        <v>2.8060999372787773E-2</v>
      </c>
      <c r="AH147" s="263">
        <v>2.2239999502897265E-2</v>
      </c>
      <c r="AI147" s="263">
        <v>2.3689999470487239E-2</v>
      </c>
      <c r="AJ147" s="263">
        <v>2.6479999408125877E-2</v>
      </c>
      <c r="AK147" s="263">
        <v>2.8559999361634253E-2</v>
      </c>
      <c r="AL147" s="263">
        <v>2.5253999435529112E-2</v>
      </c>
      <c r="AM147" s="263">
        <v>2.59519994199276E-2</v>
      </c>
      <c r="AN147" s="263">
        <v>2.7501999385282395E-2</v>
      </c>
      <c r="AO147" s="263">
        <v>2.7629999382421375E-2</v>
      </c>
      <c r="AP147" s="263">
        <v>3.2234999279491604E-2</v>
      </c>
      <c r="AQ147" s="263">
        <v>2.6234799413606524E-2</v>
      </c>
      <c r="AR147" s="19">
        <v>175.56569999999999</v>
      </c>
      <c r="AS147" s="19">
        <v>6570</v>
      </c>
      <c r="AT147" s="19">
        <v>1969.35</v>
      </c>
    </row>
    <row r="148" spans="1:46" ht="18.75" customHeight="1">
      <c r="A148" s="86">
        <v>45051</v>
      </c>
      <c r="B148" s="19">
        <v>173.7431</v>
      </c>
      <c r="C148" s="19">
        <v>144.62139999999999</v>
      </c>
      <c r="D148" s="19">
        <v>135.68799999999999</v>
      </c>
      <c r="E148" s="19">
        <v>17.190000000000001</v>
      </c>
      <c r="F148" s="20">
        <v>5.20159988373518E-2</v>
      </c>
      <c r="G148" s="20">
        <v>3.9138999125175176E-2</v>
      </c>
      <c r="H148" s="20">
        <v>3.6417999185994268E-2</v>
      </c>
      <c r="I148" s="20">
        <v>3.4103999237716197E-2</v>
      </c>
      <c r="J148" s="20">
        <v>3.4369999231770636E-2</v>
      </c>
      <c r="K148" s="20">
        <v>3.4111999237537383E-2</v>
      </c>
      <c r="L148" s="20">
        <v>3.7534999161027371E-2</v>
      </c>
      <c r="M148" s="20">
        <v>2.3979999464005232E-2</v>
      </c>
      <c r="N148" s="19">
        <v>1730</v>
      </c>
      <c r="O148" s="21">
        <v>1419.03</v>
      </c>
      <c r="P148" s="19">
        <v>8329.6</v>
      </c>
      <c r="Q148" s="18">
        <v>101.343</v>
      </c>
      <c r="R148" s="19">
        <v>6.9126000000000003</v>
      </c>
      <c r="S148" s="19">
        <v>6.9222999999999999</v>
      </c>
      <c r="T148" s="263">
        <v>2.2649999493733048E-2</v>
      </c>
      <c r="U148" s="264">
        <v>2.2599999494850632E-2</v>
      </c>
      <c r="V148" s="264">
        <v>2.2199999503791333E-2</v>
      </c>
      <c r="W148" s="19">
        <v>33674.379999999997</v>
      </c>
      <c r="X148" s="19">
        <v>4136.25</v>
      </c>
      <c r="Y148" s="19">
        <v>11630.51</v>
      </c>
      <c r="Z148" s="19">
        <v>7335.4</v>
      </c>
      <c r="AA148" s="19">
        <v>27333.79</v>
      </c>
      <c r="AB148" s="19">
        <v>19518.59</v>
      </c>
      <c r="AC148" s="19">
        <v>3250.5459999999998</v>
      </c>
      <c r="AD148" s="263">
        <v>2.1975999508798121E-2</v>
      </c>
      <c r="AE148" s="263">
        <v>2.5268999435193836E-2</v>
      </c>
      <c r="AF148" s="263">
        <v>2.6434999409131705E-2</v>
      </c>
      <c r="AG148" s="263">
        <v>2.8322999366931619E-2</v>
      </c>
      <c r="AH148" s="263">
        <v>2.2239999502897265E-2</v>
      </c>
      <c r="AI148" s="263">
        <v>2.3899999465793371E-2</v>
      </c>
      <c r="AJ148" s="263">
        <v>2.6659999404102564E-2</v>
      </c>
      <c r="AK148" s="263">
        <v>2.8729999357834459E-2</v>
      </c>
      <c r="AL148" s="263">
        <v>2.5253999435529112E-2</v>
      </c>
      <c r="AM148" s="263">
        <v>2.6426999409310519E-2</v>
      </c>
      <c r="AN148" s="263">
        <v>2.7501999385282395E-2</v>
      </c>
      <c r="AO148" s="263">
        <v>2.7629999382421375E-2</v>
      </c>
      <c r="AP148" s="263">
        <v>3.2234999279491604E-2</v>
      </c>
      <c r="AQ148" s="263">
        <v>2.6216699414011089E-2</v>
      </c>
      <c r="AR148" s="19">
        <v>176.28880000000001</v>
      </c>
      <c r="AS148" s="19">
        <v>6462</v>
      </c>
      <c r="AT148" s="19">
        <v>1962.1</v>
      </c>
    </row>
    <row r="149" spans="1:46" ht="18.75" customHeight="1">
      <c r="A149" s="86">
        <v>45050</v>
      </c>
      <c r="B149" s="19">
        <v>174.16720000000001</v>
      </c>
      <c r="C149" s="19">
        <v>145.29910000000001</v>
      </c>
      <c r="D149" s="19">
        <v>135.81299999999999</v>
      </c>
      <c r="E149" s="19">
        <v>20.09</v>
      </c>
      <c r="F149" s="20">
        <v>5.1985998838022351E-2</v>
      </c>
      <c r="G149" s="20">
        <v>3.7902999152801931E-2</v>
      </c>
      <c r="H149" s="20">
        <v>3.5128999214805667E-2</v>
      </c>
      <c r="I149" s="20">
        <v>3.3285999255999919E-2</v>
      </c>
      <c r="J149" s="20">
        <v>3.3786999244801698E-2</v>
      </c>
      <c r="K149" s="20">
        <v>3.3457999252155424E-2</v>
      </c>
      <c r="L149" s="20">
        <v>3.7295999166369435E-2</v>
      </c>
      <c r="M149" s="20">
        <v>2.4189999459311367E-2</v>
      </c>
      <c r="N149" s="19">
        <v>1730</v>
      </c>
      <c r="O149" s="21">
        <v>1419.03</v>
      </c>
      <c r="P149" s="19">
        <v>8329.6</v>
      </c>
      <c r="Q149" s="18">
        <v>101.958</v>
      </c>
      <c r="R149" s="19">
        <v>6.9126000000000003</v>
      </c>
      <c r="S149" s="19">
        <v>6.9345999999999997</v>
      </c>
      <c r="T149" s="263">
        <v>2.3299999479204418E-2</v>
      </c>
      <c r="U149" s="264">
        <v>2.3249999480322005E-2</v>
      </c>
      <c r="V149" s="264">
        <v>2.2849999489262703E-2</v>
      </c>
      <c r="W149" s="19">
        <v>33127.74</v>
      </c>
      <c r="X149" s="19">
        <v>4061.22</v>
      </c>
      <c r="Y149" s="19">
        <v>11717.28</v>
      </c>
      <c r="Z149" s="19">
        <v>7410.03</v>
      </c>
      <c r="AA149" s="19">
        <v>27010.61</v>
      </c>
      <c r="AB149" s="19">
        <v>19203.91</v>
      </c>
      <c r="AC149" s="19">
        <v>3226.8910000000001</v>
      </c>
      <c r="AD149" s="263">
        <v>2.1992999508418144E-2</v>
      </c>
      <c r="AE149" s="263">
        <v>2.534799943342805E-2</v>
      </c>
      <c r="AF149" s="263">
        <v>2.6439999409019949E-2</v>
      </c>
      <c r="AG149" s="263">
        <v>2.8321999366953968E-2</v>
      </c>
      <c r="AH149" s="263">
        <v>2.2279999502003194E-2</v>
      </c>
      <c r="AI149" s="263">
        <v>2.3919999465346335E-2</v>
      </c>
      <c r="AJ149" s="263">
        <v>2.6809999400749802E-2</v>
      </c>
      <c r="AK149" s="263">
        <v>2.8699999358505011E-2</v>
      </c>
      <c r="AL149" s="263">
        <v>2.5253999435529112E-2</v>
      </c>
      <c r="AM149" s="263">
        <v>2.6869999399408696E-2</v>
      </c>
      <c r="AN149" s="263">
        <v>2.7737999380007386E-2</v>
      </c>
      <c r="AO149" s="263">
        <v>2.7629999382421375E-2</v>
      </c>
      <c r="AP149" s="263">
        <v>3.2234999279491604E-2</v>
      </c>
      <c r="AQ149" s="263">
        <v>2.5868199421800672E-2</v>
      </c>
      <c r="AR149" s="19">
        <v>175.30340000000001</v>
      </c>
      <c r="AS149" s="19">
        <v>6482</v>
      </c>
      <c r="AT149" s="19">
        <v>1922.75</v>
      </c>
    </row>
    <row r="150" spans="1:46" ht="18.75" customHeight="1">
      <c r="A150" s="86">
        <v>45049</v>
      </c>
      <c r="B150" s="19">
        <v>174.1799</v>
      </c>
      <c r="C150" s="19">
        <v>145.53579999999999</v>
      </c>
      <c r="D150" s="19">
        <v>132.81299999999999</v>
      </c>
      <c r="E150" s="19">
        <v>18.34</v>
      </c>
      <c r="F150" s="20">
        <v>5.1810998841933902E-2</v>
      </c>
      <c r="G150" s="20">
        <v>3.8047999149560932E-2</v>
      </c>
      <c r="H150" s="20">
        <v>3.5019999217241998E-2</v>
      </c>
      <c r="I150" s="20">
        <v>3.2979999262839559E-2</v>
      </c>
      <c r="J150" s="20">
        <v>3.3355999254435297E-2</v>
      </c>
      <c r="K150" s="20">
        <v>3.3132999259419739E-2</v>
      </c>
      <c r="L150" s="20">
        <v>3.6820999176986516E-2</v>
      </c>
      <c r="M150" s="20">
        <v>2.4409999454393982E-2</v>
      </c>
      <c r="N150" s="19">
        <v>1730</v>
      </c>
      <c r="O150" s="21">
        <v>1419.03</v>
      </c>
      <c r="P150" s="19">
        <v>8329.6</v>
      </c>
      <c r="Q150" s="18">
        <v>102.151</v>
      </c>
      <c r="R150" s="19">
        <v>6.9126000000000003</v>
      </c>
      <c r="S150" s="19">
        <v>6.9617000000000004</v>
      </c>
      <c r="T150" s="263">
        <v>2.3249999480322005E-2</v>
      </c>
      <c r="U150" s="264">
        <v>2.3249999480322005E-2</v>
      </c>
      <c r="V150" s="264">
        <v>2.2849999489262703E-2</v>
      </c>
      <c r="W150" s="19">
        <v>33414.239999999998</v>
      </c>
      <c r="X150" s="19">
        <v>4090.75</v>
      </c>
      <c r="Y150" s="19">
        <v>11434.05</v>
      </c>
      <c r="Z150" s="19">
        <v>7344.45</v>
      </c>
      <c r="AA150" s="19">
        <v>27229.48</v>
      </c>
      <c r="AB150" s="19">
        <v>19539.87</v>
      </c>
      <c r="AC150" s="19">
        <v>3263.3150000000001</v>
      </c>
      <c r="AD150" s="263">
        <v>2.1984999508596958E-2</v>
      </c>
      <c r="AE150" s="263">
        <v>2.5500999430008234E-2</v>
      </c>
      <c r="AF150" s="263">
        <v>2.6629999404773116E-2</v>
      </c>
      <c r="AG150" s="263">
        <v>2.8613999360427262E-2</v>
      </c>
      <c r="AH150" s="263">
        <v>2.2279999502003194E-2</v>
      </c>
      <c r="AI150" s="263">
        <v>2.3899999465793371E-2</v>
      </c>
      <c r="AJ150" s="263">
        <v>2.6809999400749802E-2</v>
      </c>
      <c r="AK150" s="263">
        <v>2.8749999357387424E-2</v>
      </c>
      <c r="AL150" s="263">
        <v>2.5253999435529112E-2</v>
      </c>
      <c r="AM150" s="263">
        <v>2.702399939596653E-2</v>
      </c>
      <c r="AN150" s="263">
        <v>2.8039999373257157E-2</v>
      </c>
      <c r="AO150" s="263">
        <v>2.7629999382421375E-2</v>
      </c>
      <c r="AP150" s="263">
        <v>3.2234999279491604E-2</v>
      </c>
      <c r="AQ150" s="263">
        <v>2.5343899433519692E-2</v>
      </c>
      <c r="AR150" s="19">
        <v>176.19470000000001</v>
      </c>
      <c r="AS150" s="19">
        <v>6540</v>
      </c>
      <c r="AT150" s="19">
        <v>1923.4</v>
      </c>
    </row>
    <row r="151" spans="1:46" ht="18.75" customHeight="1">
      <c r="A151" s="86">
        <v>45048</v>
      </c>
      <c r="B151" s="19">
        <v>173.71190000000001</v>
      </c>
      <c r="C151" s="19">
        <v>146.05029999999999</v>
      </c>
      <c r="D151" s="19">
        <v>130.06299999999999</v>
      </c>
      <c r="E151" s="19">
        <v>17.78</v>
      </c>
      <c r="F151" s="20">
        <v>5.1064998858608303E-2</v>
      </c>
      <c r="G151" s="20">
        <v>3.9612999114580452E-2</v>
      </c>
      <c r="H151" s="20">
        <v>3.676199917830527E-2</v>
      </c>
      <c r="I151" s="20">
        <v>3.4483999229222538E-2</v>
      </c>
      <c r="J151" s="20">
        <v>3.4238999234698718E-2</v>
      </c>
      <c r="K151" s="20">
        <v>3.4340999232418831E-2</v>
      </c>
      <c r="L151" s="20">
        <v>3.7118999170325698E-2</v>
      </c>
      <c r="M151" s="20">
        <v>2.4409999454393982E-2</v>
      </c>
      <c r="N151" s="19">
        <v>1730</v>
      </c>
      <c r="O151" s="21">
        <v>1472.79</v>
      </c>
      <c r="P151" s="19">
        <v>7940.9000000000005</v>
      </c>
      <c r="Q151" s="18">
        <v>101.65900000000001</v>
      </c>
      <c r="R151" s="19">
        <v>6.9126000000000003</v>
      </c>
      <c r="S151" s="19">
        <v>6.9272</v>
      </c>
      <c r="T151" s="263">
        <v>2.369999947026372E-2</v>
      </c>
      <c r="U151" s="264">
        <v>2.369999947026372E-2</v>
      </c>
      <c r="V151" s="264">
        <v>2.334999947808683E-2</v>
      </c>
      <c r="W151" s="19">
        <v>33684.53</v>
      </c>
      <c r="X151" s="19">
        <v>4119.58</v>
      </c>
      <c r="Y151" s="19">
        <v>11428.15</v>
      </c>
      <c r="Z151" s="19">
        <v>7637.11</v>
      </c>
      <c r="AA151" s="19">
        <v>27222.04</v>
      </c>
      <c r="AB151" s="19">
        <v>19247.96</v>
      </c>
      <c r="AC151" s="19">
        <v>3245.3119999999999</v>
      </c>
      <c r="AD151" s="263">
        <v>1.6323999635130169E-2</v>
      </c>
      <c r="AE151" s="263">
        <v>2.5251999435573814E-2</v>
      </c>
      <c r="AF151" s="263">
        <v>2.6457999408617615E-2</v>
      </c>
      <c r="AG151" s="263">
        <v>2.8394999365322294E-2</v>
      </c>
      <c r="AH151" s="263">
        <v>2.2279999502003194E-2</v>
      </c>
      <c r="AI151" s="263">
        <v>2.3979999464005232E-2</v>
      </c>
      <c r="AJ151" s="263">
        <v>2.6839999400079251E-2</v>
      </c>
      <c r="AK151" s="263">
        <v>2.8789999356493352E-2</v>
      </c>
      <c r="AL151" s="263">
        <v>2.5253999435529112E-2</v>
      </c>
      <c r="AM151" s="263">
        <v>2.7019999396055937E-2</v>
      </c>
      <c r="AN151" s="263">
        <v>2.8041999373212455E-2</v>
      </c>
      <c r="AO151" s="263">
        <v>2.7629999382421375E-2</v>
      </c>
      <c r="AP151" s="263">
        <v>3.2234999279491604E-2</v>
      </c>
      <c r="AQ151" s="263">
        <v>2.6434799409136175E-2</v>
      </c>
      <c r="AR151" s="19">
        <v>175.1695</v>
      </c>
      <c r="AS151" s="19">
        <v>6542</v>
      </c>
      <c r="AT151" s="19">
        <v>1907.55</v>
      </c>
    </row>
    <row r="152" spans="1:46" ht="18.75" customHeight="1">
      <c r="A152" s="86">
        <v>45047</v>
      </c>
      <c r="B152" s="19">
        <v>172.613</v>
      </c>
      <c r="C152" s="19">
        <v>146.62289999999999</v>
      </c>
      <c r="D152" s="19">
        <v>129.625</v>
      </c>
      <c r="E152" s="19">
        <v>16.079999999999998</v>
      </c>
      <c r="F152" s="20">
        <v>5.0112998879887169E-2</v>
      </c>
      <c r="G152" s="20">
        <v>4.1406999074481428E-2</v>
      </c>
      <c r="H152" s="20">
        <v>3.8623999136686328E-2</v>
      </c>
      <c r="I152" s="20">
        <v>3.6344999187625945E-2</v>
      </c>
      <c r="J152" s="20">
        <v>3.5680999202467499E-2</v>
      </c>
      <c r="K152" s="20">
        <v>3.6043999194353818E-2</v>
      </c>
      <c r="L152" s="20">
        <v>3.8080999148823319E-2</v>
      </c>
      <c r="M152" s="20">
        <v>2.4409999454393982E-2</v>
      </c>
      <c r="N152" s="19">
        <v>1730</v>
      </c>
      <c r="O152" s="21">
        <v>1472.79</v>
      </c>
      <c r="P152" s="19">
        <v>7940.9000000000005</v>
      </c>
      <c r="Q152" s="18">
        <v>101.503</v>
      </c>
      <c r="R152" s="19">
        <v>6.9225000000000003</v>
      </c>
      <c r="S152" s="19">
        <v>6.9301000000000004</v>
      </c>
      <c r="T152" s="263">
        <v>2.369999947026372E-2</v>
      </c>
      <c r="U152" s="264">
        <v>2.364999947138131E-2</v>
      </c>
      <c r="V152" s="264">
        <v>2.3199999481439589E-2</v>
      </c>
      <c r="W152" s="19">
        <v>34051.699999999997</v>
      </c>
      <c r="X152" s="19">
        <v>4167.87</v>
      </c>
      <c r="Y152" s="19">
        <v>11188.84</v>
      </c>
      <c r="Z152" s="19">
        <v>7548.63</v>
      </c>
      <c r="AA152" s="19">
        <v>27832.959999999999</v>
      </c>
      <c r="AB152" s="19">
        <v>19695.97</v>
      </c>
      <c r="AC152" s="19">
        <v>3268.6959999999999</v>
      </c>
      <c r="AD152" s="263">
        <v>1.49839996650815E-2</v>
      </c>
      <c r="AE152" s="263">
        <v>2.5388999432511626E-2</v>
      </c>
      <c r="AF152" s="263">
        <v>2.6666999403946103E-2</v>
      </c>
      <c r="AG152" s="263">
        <v>2.8762999357096853E-2</v>
      </c>
      <c r="AH152" s="263">
        <v>2.2249999502673746E-2</v>
      </c>
      <c r="AI152" s="263">
        <v>2.4029999462887645E-2</v>
      </c>
      <c r="AJ152" s="263">
        <v>2.6809999400749802E-2</v>
      </c>
      <c r="AK152" s="263">
        <v>2.8799999356269836E-2</v>
      </c>
      <c r="AL152" s="263">
        <v>2.5253999435529112E-2</v>
      </c>
      <c r="AM152" s="263">
        <v>2.7208999391831457E-2</v>
      </c>
      <c r="AN152" s="263">
        <v>2.8231999368965626E-2</v>
      </c>
      <c r="AO152" s="263">
        <v>2.7629999382421375E-2</v>
      </c>
      <c r="AP152" s="263">
        <v>3.2234999279491604E-2</v>
      </c>
      <c r="AQ152" s="263">
        <v>2.6965199397280811E-2</v>
      </c>
      <c r="AR152" s="19">
        <v>176.12350000000001</v>
      </c>
      <c r="AS152" s="19">
        <v>6530</v>
      </c>
      <c r="AT152" s="19">
        <v>1911.3</v>
      </c>
    </row>
    <row r="153" spans="1:46" ht="18.75" customHeight="1">
      <c r="A153" s="86">
        <v>45044</v>
      </c>
      <c r="B153" s="19">
        <v>173.59549999999999</v>
      </c>
      <c r="C153" s="19">
        <v>146.7765</v>
      </c>
      <c r="D153" s="19">
        <v>129.625</v>
      </c>
      <c r="E153" s="19">
        <v>15.78</v>
      </c>
      <c r="F153" s="20">
        <v>5.0301998875662682E-2</v>
      </c>
      <c r="G153" s="20">
        <v>4.0063999104499821E-2</v>
      </c>
      <c r="H153" s="20">
        <v>3.7156999169476332E-2</v>
      </c>
      <c r="I153" s="20">
        <v>3.482799922153354E-2</v>
      </c>
      <c r="J153" s="20">
        <v>3.4219999235123401E-2</v>
      </c>
      <c r="K153" s="20">
        <v>3.4568999227322636E-2</v>
      </c>
      <c r="L153" s="20">
        <v>3.6732999178953465E-2</v>
      </c>
      <c r="M153" s="20">
        <v>2.4409999454393982E-2</v>
      </c>
      <c r="N153" s="19">
        <v>1730</v>
      </c>
      <c r="O153" s="21">
        <v>1472.79</v>
      </c>
      <c r="P153" s="19">
        <v>7940.9000000000005</v>
      </c>
      <c r="Q153" s="18">
        <v>101.467</v>
      </c>
      <c r="R153" s="19">
        <v>6.9279999999999999</v>
      </c>
      <c r="S153" s="19">
        <v>6.9413</v>
      </c>
      <c r="T153" s="263">
        <v>2.369999947026372E-2</v>
      </c>
      <c r="U153" s="264">
        <v>2.364999947138131E-2</v>
      </c>
      <c r="V153" s="264">
        <v>2.3199999481439589E-2</v>
      </c>
      <c r="W153" s="19">
        <v>34098.160000000003</v>
      </c>
      <c r="X153" s="19">
        <v>4169.4799999999996</v>
      </c>
      <c r="Y153" s="19">
        <v>11138.89</v>
      </c>
      <c r="Z153" s="19">
        <v>7748.35</v>
      </c>
      <c r="AA153" s="19">
        <v>28143.97</v>
      </c>
      <c r="AB153" s="19">
        <v>19319.919999999998</v>
      </c>
      <c r="AC153" s="19">
        <v>3230.0770000000002</v>
      </c>
      <c r="AD153" s="263">
        <v>2.209899950604886E-2</v>
      </c>
      <c r="AE153" s="263">
        <v>2.5456999430991709E-2</v>
      </c>
      <c r="AF153" s="263">
        <v>2.7070999394915998E-2</v>
      </c>
      <c r="AG153" s="263">
        <v>2.8703999358415604E-2</v>
      </c>
      <c r="AH153" s="263">
        <v>2.2249999502673746E-2</v>
      </c>
      <c r="AI153" s="263">
        <v>2.4019999463111164E-2</v>
      </c>
      <c r="AJ153" s="263">
        <v>2.6749999402090906E-2</v>
      </c>
      <c r="AK153" s="263">
        <v>2.8809999356046317E-2</v>
      </c>
      <c r="AL153" s="263">
        <v>2.5253999435529112E-2</v>
      </c>
      <c r="AM153" s="263">
        <v>2.7268999390490354E-2</v>
      </c>
      <c r="AN153" s="263">
        <v>2.8375999365746977E-2</v>
      </c>
      <c r="AO153" s="263">
        <v>2.7629999382421375E-2</v>
      </c>
      <c r="AP153" s="263">
        <v>3.2234999279491604E-2</v>
      </c>
      <c r="AQ153" s="263">
        <v>2.7099999394267799E-2</v>
      </c>
      <c r="AR153" s="19">
        <v>175.09209999999999</v>
      </c>
      <c r="AS153" s="19">
        <v>6420</v>
      </c>
      <c r="AT153" s="19">
        <v>1861.25</v>
      </c>
    </row>
    <row r="154" spans="1:46" ht="18.75" customHeight="1">
      <c r="A154" s="86">
        <v>45043</v>
      </c>
      <c r="B154" s="19">
        <v>172.8895</v>
      </c>
      <c r="C154" s="19">
        <v>146.6275</v>
      </c>
      <c r="D154" s="19">
        <v>130.625</v>
      </c>
      <c r="E154" s="19">
        <v>17.03</v>
      </c>
      <c r="F154" s="20">
        <v>5.1439998850226404E-2</v>
      </c>
      <c r="G154" s="20">
        <v>4.0681999090686441E-2</v>
      </c>
      <c r="H154" s="20">
        <v>3.8029999149963259E-2</v>
      </c>
      <c r="I154" s="20">
        <v>3.5911999197304249E-2</v>
      </c>
      <c r="J154" s="20">
        <v>3.5203999213129285E-2</v>
      </c>
      <c r="K154" s="20">
        <v>3.568199920244515E-2</v>
      </c>
      <c r="L154" s="20">
        <v>3.7498999161832032E-2</v>
      </c>
      <c r="M154" s="20">
        <v>2.4469999453052879E-2</v>
      </c>
      <c r="N154" s="19">
        <v>1730</v>
      </c>
      <c r="O154" s="21">
        <v>1472.79</v>
      </c>
      <c r="P154" s="19">
        <v>7940.9000000000005</v>
      </c>
      <c r="Q154" s="18">
        <v>101.863</v>
      </c>
      <c r="R154" s="19">
        <v>6.9325999999999999</v>
      </c>
      <c r="S154" s="19">
        <v>6.9420000000000002</v>
      </c>
      <c r="T154" s="263">
        <v>2.3674999470822515E-2</v>
      </c>
      <c r="U154" s="264">
        <v>2.3599999472498894E-2</v>
      </c>
      <c r="V154" s="264">
        <v>2.3099999483674766E-2</v>
      </c>
      <c r="W154" s="19">
        <v>33826.160000000003</v>
      </c>
      <c r="X154" s="19">
        <v>4135.3500000000004</v>
      </c>
      <c r="Y154" s="19">
        <v>11338.35</v>
      </c>
      <c r="Z154" s="19">
        <v>7879.98</v>
      </c>
      <c r="AA154" s="19">
        <v>28623.15</v>
      </c>
      <c r="AB154" s="19">
        <v>19925.740000000002</v>
      </c>
      <c r="AC154" s="19">
        <v>3276.0940000000001</v>
      </c>
      <c r="AD154" s="263">
        <v>2.1007999530434609E-2</v>
      </c>
      <c r="AE154" s="263">
        <v>2.5802999423258005E-2</v>
      </c>
      <c r="AF154" s="263">
        <v>2.7099999394267799E-2</v>
      </c>
      <c r="AG154" s="263">
        <v>2.9099999349564316E-2</v>
      </c>
      <c r="AH154" s="263">
        <v>2.2369999499991536E-2</v>
      </c>
      <c r="AI154" s="263">
        <v>2.4049999462440609E-2</v>
      </c>
      <c r="AJ154" s="263">
        <v>2.6839999400079251E-2</v>
      </c>
      <c r="AK154" s="263">
        <v>2.8839999355375765E-2</v>
      </c>
      <c r="AL154" s="263">
        <v>2.5253999435529112E-2</v>
      </c>
      <c r="AM154" s="263">
        <v>2.7311999389529228E-2</v>
      </c>
      <c r="AN154" s="263">
        <v>2.8415999364852906E-2</v>
      </c>
      <c r="AO154" s="263">
        <v>2.7629999382421375E-2</v>
      </c>
      <c r="AP154" s="263">
        <v>3.2234999279491604E-2</v>
      </c>
      <c r="AQ154" s="263">
        <v>2.7049999395385386E-2</v>
      </c>
      <c r="AR154" s="19">
        <v>174.26</v>
      </c>
      <c r="AS154" s="19">
        <v>6420</v>
      </c>
      <c r="AT154" s="19">
        <v>1831.4</v>
      </c>
    </row>
    <row r="155" spans="1:46" ht="18.75" customHeight="1">
      <c r="A155" s="86">
        <v>45042</v>
      </c>
      <c r="B155" s="19">
        <v>173.3817</v>
      </c>
      <c r="C155" s="19">
        <v>146.518</v>
      </c>
      <c r="D155" s="19">
        <v>132.81299999999999</v>
      </c>
      <c r="E155" s="19">
        <v>18.84</v>
      </c>
      <c r="F155" s="20">
        <v>5.1082998858205969E-2</v>
      </c>
      <c r="G155" s="20">
        <v>3.950899911690503E-2</v>
      </c>
      <c r="H155" s="20">
        <v>3.6906999175064265E-2</v>
      </c>
      <c r="I155" s="20">
        <v>3.4974999218247829E-2</v>
      </c>
      <c r="J155" s="20">
        <v>3.4484999229200189E-2</v>
      </c>
      <c r="K155" s="20">
        <v>3.4711999224126343E-2</v>
      </c>
      <c r="L155" s="20">
        <v>3.7021999172493818E-2</v>
      </c>
      <c r="M155" s="20">
        <v>2.4689999448135495E-2</v>
      </c>
      <c r="N155" s="19">
        <v>1730</v>
      </c>
      <c r="O155" s="21">
        <v>1472.79</v>
      </c>
      <c r="P155" s="19">
        <v>7940.9000000000005</v>
      </c>
      <c r="Q155" s="18">
        <v>101.348</v>
      </c>
      <c r="R155" s="19">
        <v>6.8958000000000004</v>
      </c>
      <c r="S155" s="19">
        <v>6.9036999999999997</v>
      </c>
      <c r="T155" s="263">
        <v>2.364999947138131E-2</v>
      </c>
      <c r="U155" s="264">
        <v>2.364999947138131E-2</v>
      </c>
      <c r="V155" s="264">
        <v>2.3299999479204418E-2</v>
      </c>
      <c r="W155" s="19">
        <v>33301.870000000003</v>
      </c>
      <c r="X155" s="19">
        <v>4055.99</v>
      </c>
      <c r="Y155" s="19">
        <v>11576</v>
      </c>
      <c r="Z155" s="19">
        <v>7929.92</v>
      </c>
      <c r="AA155" s="19">
        <v>28444.19</v>
      </c>
      <c r="AB155" s="19">
        <v>20051.25</v>
      </c>
      <c r="AC155" s="19">
        <v>3283.248</v>
      </c>
      <c r="AD155" s="263">
        <v>2.0113999550417067E-2</v>
      </c>
      <c r="AE155" s="263">
        <v>2.5769999423995615E-2</v>
      </c>
      <c r="AF155" s="263">
        <v>2.7318999389372767E-2</v>
      </c>
      <c r="AG155" s="263">
        <v>2.923399934656918E-2</v>
      </c>
      <c r="AH155" s="263">
        <v>2.2479999497532845E-2</v>
      </c>
      <c r="AI155" s="263">
        <v>2.4079999461770057E-2</v>
      </c>
      <c r="AJ155" s="263">
        <v>2.6919999398291112E-2</v>
      </c>
      <c r="AK155" s="263">
        <v>2.8969999352470039E-2</v>
      </c>
      <c r="AL155" s="263">
        <v>2.5253999435529112E-2</v>
      </c>
      <c r="AM155" s="263">
        <v>2.7310999389551581E-2</v>
      </c>
      <c r="AN155" s="263">
        <v>2.8418999364785848E-2</v>
      </c>
      <c r="AO155" s="263">
        <v>2.7629999382421375E-2</v>
      </c>
      <c r="AP155" s="263">
        <v>3.2234999279491604E-2</v>
      </c>
      <c r="AQ155" s="263">
        <v>2.478789944594726E-2</v>
      </c>
      <c r="AR155" s="19">
        <v>173.8288</v>
      </c>
      <c r="AS155" s="19">
        <v>6374</v>
      </c>
      <c r="AT155" s="19">
        <v>1816.3</v>
      </c>
    </row>
    <row r="156" spans="1:46" ht="18.75" customHeight="1">
      <c r="A156" s="86">
        <v>45041</v>
      </c>
      <c r="B156" s="19">
        <v>173.7775</v>
      </c>
      <c r="C156" s="19">
        <v>146.5428</v>
      </c>
      <c r="D156" s="19">
        <v>129.18799999999999</v>
      </c>
      <c r="E156" s="19">
        <v>18.760000000000002</v>
      </c>
      <c r="F156" s="20">
        <v>5.0232998877204955E-2</v>
      </c>
      <c r="G156" s="20">
        <v>3.9543999116122726E-2</v>
      </c>
      <c r="H156" s="20">
        <v>3.6460999185033142E-2</v>
      </c>
      <c r="I156" s="20">
        <v>3.4490999229066073E-2</v>
      </c>
      <c r="J156" s="20">
        <v>3.3995999240130186E-2</v>
      </c>
      <c r="K156" s="20">
        <v>3.4230999234877525E-2</v>
      </c>
      <c r="L156" s="20">
        <v>3.6584999182261525E-2</v>
      </c>
      <c r="M156" s="20">
        <v>2.4739999447017911E-2</v>
      </c>
      <c r="N156" s="19">
        <v>1730</v>
      </c>
      <c r="O156" s="21">
        <v>1472.79</v>
      </c>
      <c r="P156" s="19">
        <v>7940.9000000000005</v>
      </c>
      <c r="Q156" s="18">
        <v>101.822</v>
      </c>
      <c r="R156" s="19">
        <v>6.8914</v>
      </c>
      <c r="S156" s="19">
        <v>6.8985000000000003</v>
      </c>
      <c r="T156" s="263">
        <v>2.3749999469146132E-2</v>
      </c>
      <c r="U156" s="264">
        <v>2.369999947026372E-2</v>
      </c>
      <c r="V156" s="264">
        <v>2.339999947696924E-2</v>
      </c>
      <c r="W156" s="19">
        <v>33530.83</v>
      </c>
      <c r="X156" s="19">
        <v>4071.63</v>
      </c>
      <c r="Y156" s="19">
        <v>11530.33</v>
      </c>
      <c r="Z156" s="19">
        <v>7919.48</v>
      </c>
      <c r="AA156" s="19">
        <v>28309.16</v>
      </c>
      <c r="AB156" s="19">
        <v>20534.48</v>
      </c>
      <c r="AC156" s="19">
        <v>3285.0990000000002</v>
      </c>
      <c r="AD156" s="263">
        <v>1.5555999652296306E-2</v>
      </c>
      <c r="AE156" s="263">
        <v>2.5794999423436819E-2</v>
      </c>
      <c r="AF156" s="263">
        <v>2.7274999390356242E-2</v>
      </c>
      <c r="AG156" s="263">
        <v>2.9297999345138669E-2</v>
      </c>
      <c r="AH156" s="263">
        <v>2.2549999495968222E-2</v>
      </c>
      <c r="AI156" s="263">
        <v>2.4099999461323025E-2</v>
      </c>
      <c r="AJ156" s="263">
        <v>2.6849999399855735E-2</v>
      </c>
      <c r="AK156" s="263">
        <v>2.8899999354034662E-2</v>
      </c>
      <c r="AL156" s="263">
        <v>2.5253999435529112E-2</v>
      </c>
      <c r="AM156" s="263">
        <v>2.7310999389551581E-2</v>
      </c>
      <c r="AN156" s="263">
        <v>2.8416999364830553E-2</v>
      </c>
      <c r="AO156" s="263">
        <v>2.7629999382421375E-2</v>
      </c>
      <c r="AP156" s="263">
        <v>3.2234999279491604E-2</v>
      </c>
      <c r="AQ156" s="263">
        <v>2.4290899457056075E-2</v>
      </c>
      <c r="AR156" s="19">
        <v>174.0172</v>
      </c>
      <c r="AS156" s="19">
        <v>6366</v>
      </c>
      <c r="AT156" s="19">
        <v>1826.55</v>
      </c>
    </row>
    <row r="157" spans="1:46" ht="18.75" customHeight="1">
      <c r="A157" s="86">
        <v>45040</v>
      </c>
      <c r="B157" s="19">
        <v>172.91579999999999</v>
      </c>
      <c r="C157" s="19">
        <v>146.6711</v>
      </c>
      <c r="D157" s="19">
        <v>128.375</v>
      </c>
      <c r="E157" s="19">
        <v>16.89</v>
      </c>
      <c r="F157" s="20">
        <v>4.967199888974428E-2</v>
      </c>
      <c r="G157" s="20">
        <v>4.0881999086216085E-2</v>
      </c>
      <c r="H157" s="20">
        <v>3.7888999153114854E-2</v>
      </c>
      <c r="I157" s="20">
        <v>3.5705999201908707E-2</v>
      </c>
      <c r="J157" s="20">
        <v>3.4900999219901863E-2</v>
      </c>
      <c r="K157" s="20">
        <v>3.5273999211564662E-2</v>
      </c>
      <c r="L157" s="20">
        <v>3.7091999170929195E-2</v>
      </c>
      <c r="M157" s="20">
        <v>2.4749999446794391E-2</v>
      </c>
      <c r="N157" s="19">
        <v>1730</v>
      </c>
      <c r="O157" s="21">
        <v>1472.79</v>
      </c>
      <c r="P157" s="19">
        <v>7940.9000000000005</v>
      </c>
      <c r="Q157" s="18">
        <v>101.84</v>
      </c>
      <c r="R157" s="19">
        <v>6.8742000000000001</v>
      </c>
      <c r="S157" s="19">
        <v>6.8842999999999996</v>
      </c>
      <c r="T157" s="263">
        <v>2.4599999450147153E-2</v>
      </c>
      <c r="U157" s="264">
        <v>2.4599999450147153E-2</v>
      </c>
      <c r="V157" s="264">
        <v>2.424999945797026E-2</v>
      </c>
      <c r="W157" s="19">
        <v>33875.4</v>
      </c>
      <c r="X157" s="19">
        <v>4137.04</v>
      </c>
      <c r="Y157" s="19">
        <v>11675.74</v>
      </c>
      <c r="Z157" s="19">
        <v>7929.79</v>
      </c>
      <c r="AA157" s="19">
        <v>28237.78</v>
      </c>
      <c r="AB157" s="19">
        <v>20603.189999999999</v>
      </c>
      <c r="AC157" s="19">
        <v>3322.0259999999998</v>
      </c>
      <c r="AD157" s="263">
        <v>2.0464999542571603E-2</v>
      </c>
      <c r="AE157" s="263">
        <v>2.5842999422363934E-2</v>
      </c>
      <c r="AF157" s="263">
        <v>2.7281999390199783E-2</v>
      </c>
      <c r="AG157" s="263">
        <v>2.9407999342679975E-2</v>
      </c>
      <c r="AH157" s="263">
        <v>2.249999949708581E-2</v>
      </c>
      <c r="AI157" s="263">
        <v>2.4189999459311367E-2</v>
      </c>
      <c r="AJ157" s="263">
        <v>2.6929999398067596E-2</v>
      </c>
      <c r="AK157" s="263">
        <v>2.8949999352917075E-2</v>
      </c>
      <c r="AL157" s="263">
        <v>2.5253999435529112E-2</v>
      </c>
      <c r="AM157" s="263">
        <v>2.7348999388702215E-2</v>
      </c>
      <c r="AN157" s="263">
        <v>2.845899936389178E-2</v>
      </c>
      <c r="AO157" s="263">
        <v>2.7629999382421375E-2</v>
      </c>
      <c r="AP157" s="263">
        <v>3.2234999279491604E-2</v>
      </c>
      <c r="AQ157" s="263">
        <v>2.5343899433519692E-2</v>
      </c>
      <c r="AR157" s="19">
        <v>174.11</v>
      </c>
      <c r="AS157" s="19">
        <v>6366</v>
      </c>
      <c r="AT157" s="19">
        <v>1849.05</v>
      </c>
    </row>
    <row r="158" spans="1:46" ht="18.75" customHeight="1">
      <c r="A158" s="86">
        <v>45037</v>
      </c>
      <c r="B158" s="19">
        <v>172.69820000000001</v>
      </c>
      <c r="C158" s="19">
        <v>148.3766</v>
      </c>
      <c r="D158" s="19">
        <v>126.25</v>
      </c>
      <c r="E158" s="19">
        <v>17.170000000000002</v>
      </c>
      <c r="F158" s="20">
        <v>4.9698998889140783E-2</v>
      </c>
      <c r="G158" s="20">
        <v>4.1240999078191821E-2</v>
      </c>
      <c r="H158" s="20">
        <v>3.8421999141201375E-2</v>
      </c>
      <c r="I158" s="20">
        <v>3.6140999192185698E-2</v>
      </c>
      <c r="J158" s="20">
        <v>3.5222999212704602E-2</v>
      </c>
      <c r="K158" s="20">
        <v>3.5682999202422794E-2</v>
      </c>
      <c r="L158" s="20">
        <v>3.7312999165989458E-2</v>
      </c>
      <c r="M158" s="20">
        <v>2.4759999446570872E-2</v>
      </c>
      <c r="N158" s="19">
        <v>1730</v>
      </c>
      <c r="O158" s="21">
        <v>1472.79</v>
      </c>
      <c r="P158" s="19">
        <v>7940.9000000000005</v>
      </c>
      <c r="Q158" s="18">
        <v>101.968</v>
      </c>
      <c r="R158" s="19">
        <v>6.8846999999999996</v>
      </c>
      <c r="S158" s="19">
        <v>6.8949999999999996</v>
      </c>
      <c r="T158" s="263">
        <v>2.5149999437853694E-2</v>
      </c>
      <c r="U158" s="264">
        <v>2.5049999440088868E-2</v>
      </c>
      <c r="V158" s="264">
        <v>2.4699999447911979E-2</v>
      </c>
      <c r="W158" s="19">
        <v>33808.959999999999</v>
      </c>
      <c r="X158" s="19">
        <v>4133.5200000000004</v>
      </c>
      <c r="Y158" s="19">
        <v>11689.01</v>
      </c>
      <c r="Z158" s="19">
        <v>7947.11</v>
      </c>
      <c r="AA158" s="19">
        <v>27927.47</v>
      </c>
      <c r="AB158" s="19">
        <v>20567.54</v>
      </c>
      <c r="AC158" s="19">
        <v>3328.393</v>
      </c>
      <c r="AD158" s="263">
        <v>1.6025999641790988E-2</v>
      </c>
      <c r="AE158" s="263">
        <v>2.6208999414183198E-2</v>
      </c>
      <c r="AF158" s="263">
        <v>2.7768999379314482E-2</v>
      </c>
      <c r="AG158" s="263">
        <v>2.9922999331168831E-2</v>
      </c>
      <c r="AH158" s="263">
        <v>2.2789999490603802E-2</v>
      </c>
      <c r="AI158" s="263">
        <v>2.4409999454393982E-2</v>
      </c>
      <c r="AJ158" s="263">
        <v>2.729999938979745E-2</v>
      </c>
      <c r="AK158" s="263">
        <v>2.9209999347105619E-2</v>
      </c>
      <c r="AL158" s="263">
        <v>2.5253999435529112E-2</v>
      </c>
      <c r="AM158" s="263">
        <v>2.7394999387674035E-2</v>
      </c>
      <c r="AN158" s="263">
        <v>2.8498999362997709E-2</v>
      </c>
      <c r="AO158" s="263">
        <v>2.7629999382421375E-2</v>
      </c>
      <c r="AP158" s="263">
        <v>3.2234999279491604E-2</v>
      </c>
      <c r="AQ158" s="263">
        <v>2.5412099431995301E-2</v>
      </c>
      <c r="AR158" s="19">
        <v>174.12430000000001</v>
      </c>
      <c r="AS158" s="19">
        <v>6356</v>
      </c>
      <c r="AT158" s="19">
        <v>1841.15</v>
      </c>
    </row>
    <row r="159" spans="1:46" ht="18.75" customHeight="1">
      <c r="A159" s="86">
        <v>45036</v>
      </c>
      <c r="B159" s="19">
        <v>172.69820000000001</v>
      </c>
      <c r="C159" s="19">
        <v>148.3766</v>
      </c>
      <c r="D159" s="19">
        <v>125.125</v>
      </c>
      <c r="E159" s="19">
        <v>17.170000000000002</v>
      </c>
      <c r="F159" s="20">
        <v>5.0581998869404197E-2</v>
      </c>
      <c r="G159" s="20">
        <v>4.1422999074123799E-2</v>
      </c>
      <c r="H159" s="20">
        <v>3.8560999138094486E-2</v>
      </c>
      <c r="I159" s="20">
        <v>3.6263999189436437E-2</v>
      </c>
      <c r="J159" s="20">
        <v>3.5317999210581187E-2</v>
      </c>
      <c r="K159" s="20">
        <v>3.5785999200120565E-2</v>
      </c>
      <c r="L159" s="20">
        <v>3.7400999164022508E-2</v>
      </c>
      <c r="M159" s="20">
        <v>2.477999944612384E-2</v>
      </c>
      <c r="N159" s="19">
        <v>1730</v>
      </c>
      <c r="O159" s="21">
        <v>1472.79</v>
      </c>
      <c r="P159" s="19">
        <v>7940.9000000000005</v>
      </c>
      <c r="Q159" s="18">
        <v>101.745</v>
      </c>
      <c r="R159" s="19">
        <v>6.8761999999999999</v>
      </c>
      <c r="S159" s="19">
        <v>6.8822999999999999</v>
      </c>
      <c r="T159" s="263">
        <v>2.4999999441206455E-2</v>
      </c>
      <c r="U159" s="264">
        <v>2.4999999441206455E-2</v>
      </c>
      <c r="V159" s="264">
        <v>2.4849999444559217E-2</v>
      </c>
      <c r="W159" s="19">
        <v>33786.620000000003</v>
      </c>
      <c r="X159" s="19">
        <v>4129.79</v>
      </c>
      <c r="Y159" s="19">
        <v>11462.98</v>
      </c>
      <c r="Z159" s="19">
        <v>7944.04</v>
      </c>
      <c r="AA159" s="19">
        <v>27498.87</v>
      </c>
      <c r="AB159" s="19">
        <v>20429.46</v>
      </c>
      <c r="AC159" s="19">
        <v>3310.654</v>
      </c>
      <c r="AD159" s="263">
        <v>2.1577999517694114E-2</v>
      </c>
      <c r="AE159" s="263">
        <v>2.597199941948056E-2</v>
      </c>
      <c r="AF159" s="263">
        <v>2.7412999387271701E-2</v>
      </c>
      <c r="AG159" s="263">
        <v>2.9689999336376786E-2</v>
      </c>
      <c r="AH159" s="263">
        <v>2.2869999488815664E-2</v>
      </c>
      <c r="AI159" s="263">
        <v>2.4509999452158808E-2</v>
      </c>
      <c r="AJ159" s="263">
        <v>2.729999938979745E-2</v>
      </c>
      <c r="AK159" s="263">
        <v>2.9269999345764519E-2</v>
      </c>
      <c r="AL159" s="263">
        <v>2.5253999435529112E-2</v>
      </c>
      <c r="AM159" s="263">
        <v>2.7393999387696384E-2</v>
      </c>
      <c r="AN159" s="263">
        <v>2.8498999362997709E-2</v>
      </c>
      <c r="AO159" s="263">
        <v>2.7629999382421375E-2</v>
      </c>
      <c r="AP159" s="263">
        <v>3.2234999279491604E-2</v>
      </c>
      <c r="AQ159" s="263">
        <v>2.5439399431385099E-2</v>
      </c>
      <c r="AR159" s="19">
        <v>173.64670000000001</v>
      </c>
      <c r="AS159" s="19">
        <v>6364</v>
      </c>
      <c r="AT159" s="19">
        <v>1836.2</v>
      </c>
    </row>
    <row r="160" spans="1:46" ht="18.75" customHeight="1">
      <c r="A160" s="86">
        <v>45035</v>
      </c>
      <c r="B160" s="19">
        <v>172.22829999999999</v>
      </c>
      <c r="C160" s="19">
        <v>149.4376</v>
      </c>
      <c r="D160" s="19">
        <v>124.125</v>
      </c>
      <c r="E160" s="19">
        <v>16.46</v>
      </c>
      <c r="F160" s="20">
        <v>5.0900998862273984E-2</v>
      </c>
      <c r="G160" s="20">
        <v>4.2436999051459132E-2</v>
      </c>
      <c r="H160" s="20">
        <v>3.9513999116793277E-2</v>
      </c>
      <c r="I160" s="20">
        <v>3.7012999172694981E-2</v>
      </c>
      <c r="J160" s="20">
        <v>3.590799919739366E-2</v>
      </c>
      <c r="K160" s="20">
        <v>3.6400999186374246E-2</v>
      </c>
      <c r="L160" s="20">
        <v>3.7864999153651296E-2</v>
      </c>
      <c r="M160" s="20">
        <v>2.4809999445453285E-2</v>
      </c>
      <c r="N160" s="19">
        <v>1730</v>
      </c>
      <c r="O160" s="21">
        <v>1472.79</v>
      </c>
      <c r="P160" s="19">
        <v>7940.9000000000005</v>
      </c>
      <c r="Q160" s="18">
        <v>102.10299999999999</v>
      </c>
      <c r="R160" s="19">
        <v>6.8799000000000001</v>
      </c>
      <c r="S160" s="19">
        <v>6.8826999999999998</v>
      </c>
      <c r="T160" s="263">
        <v>2.4949999442324042E-2</v>
      </c>
      <c r="U160" s="264">
        <v>2.4949999442324042E-2</v>
      </c>
      <c r="V160" s="264">
        <v>2.4899999443441633E-2</v>
      </c>
      <c r="W160" s="19">
        <v>33897.01</v>
      </c>
      <c r="X160" s="19">
        <v>4154.5200000000004</v>
      </c>
      <c r="Y160" s="19">
        <v>11379.48</v>
      </c>
      <c r="Z160" s="19">
        <v>7914.93</v>
      </c>
      <c r="AA160" s="19">
        <v>27516.53</v>
      </c>
      <c r="AB160" s="19">
        <v>20619.71</v>
      </c>
      <c r="AC160" s="19">
        <v>3312.348</v>
      </c>
      <c r="AD160" s="263">
        <v>1.5695999649167063E-2</v>
      </c>
      <c r="AE160" s="263">
        <v>2.5860999421961607E-2</v>
      </c>
      <c r="AF160" s="263">
        <v>2.7400999387539923E-2</v>
      </c>
      <c r="AG160" s="263">
        <v>2.9553999339416624E-2</v>
      </c>
      <c r="AH160" s="263">
        <v>2.2839999489486215E-2</v>
      </c>
      <c r="AI160" s="263">
        <v>2.4449999453499911E-2</v>
      </c>
      <c r="AJ160" s="263">
        <v>2.7109999394044279E-2</v>
      </c>
      <c r="AK160" s="263">
        <v>2.9139999348670245E-2</v>
      </c>
      <c r="AL160" s="263">
        <v>2.5253999435529112E-2</v>
      </c>
      <c r="AM160" s="263">
        <v>2.739699938762933E-2</v>
      </c>
      <c r="AN160" s="263">
        <v>2.8501999362930658E-2</v>
      </c>
      <c r="AO160" s="263">
        <v>2.7629999382421375E-2</v>
      </c>
      <c r="AP160" s="263">
        <v>3.2234999279491604E-2</v>
      </c>
      <c r="AQ160" s="263">
        <v>2.5637899426948281E-2</v>
      </c>
      <c r="AR160" s="19">
        <v>173.8252</v>
      </c>
      <c r="AS160" s="19">
        <v>6284</v>
      </c>
      <c r="AT160" s="19">
        <v>1841.25</v>
      </c>
    </row>
    <row r="161" spans="1:46" ht="18.75" customHeight="1">
      <c r="A161" s="86">
        <v>45034</v>
      </c>
      <c r="B161" s="19">
        <v>172.40010000000001</v>
      </c>
      <c r="C161" s="19">
        <v>150.72620000000001</v>
      </c>
      <c r="D161" s="19">
        <v>122.438</v>
      </c>
      <c r="E161" s="19">
        <v>16.829999999999998</v>
      </c>
      <c r="F161" s="20">
        <v>5.070099886674434E-2</v>
      </c>
      <c r="G161" s="20">
        <v>4.1966999061964452E-2</v>
      </c>
      <c r="H161" s="20">
        <v>3.9091999126225706E-2</v>
      </c>
      <c r="I161" s="20">
        <v>3.6785999177768827E-2</v>
      </c>
      <c r="J161" s="20">
        <v>3.5755999200791123E-2</v>
      </c>
      <c r="K161" s="20">
        <v>3.6195999190956354E-2</v>
      </c>
      <c r="L161" s="20">
        <v>3.7873999153450133E-2</v>
      </c>
      <c r="M161" s="20">
        <v>2.4889999443665146E-2</v>
      </c>
      <c r="N161" s="19">
        <v>1730</v>
      </c>
      <c r="O161" s="21">
        <v>1472.79</v>
      </c>
      <c r="P161" s="19">
        <v>7940.9000000000005</v>
      </c>
      <c r="Q161" s="18">
        <v>101.55200000000001</v>
      </c>
      <c r="R161" s="19">
        <v>6.8691000000000004</v>
      </c>
      <c r="S161" s="19">
        <v>6.8728999999999996</v>
      </c>
      <c r="T161" s="263">
        <v>2.4749999446794391E-2</v>
      </c>
      <c r="U161" s="264">
        <v>2.4799999445676804E-2</v>
      </c>
      <c r="V161" s="264">
        <v>2.454999945126474E-2</v>
      </c>
      <c r="W161" s="19">
        <v>33976.629999999997</v>
      </c>
      <c r="X161" s="19">
        <v>4154.87</v>
      </c>
      <c r="Y161" s="19">
        <v>11455.54</v>
      </c>
      <c r="Z161" s="19">
        <v>7876.28</v>
      </c>
      <c r="AA161" s="19">
        <v>27445.56</v>
      </c>
      <c r="AB161" s="19">
        <v>19785.939999999999</v>
      </c>
      <c r="AC161" s="19">
        <v>3279.605</v>
      </c>
      <c r="AD161" s="263">
        <v>2.8800999356247487E-2</v>
      </c>
      <c r="AE161" s="263">
        <v>2.6102999416552485E-2</v>
      </c>
      <c r="AF161" s="263">
        <v>2.7545999384298921E-2</v>
      </c>
      <c r="AG161" s="263">
        <v>2.9597999338433146E-2</v>
      </c>
      <c r="AH161" s="263">
        <v>2.2869999488815664E-2</v>
      </c>
      <c r="AI161" s="263">
        <v>2.4619999449700117E-2</v>
      </c>
      <c r="AJ161" s="263">
        <v>2.718999939225614E-2</v>
      </c>
      <c r="AK161" s="263">
        <v>2.9149999348446726E-2</v>
      </c>
      <c r="AL161" s="263">
        <v>2.5253999435529112E-2</v>
      </c>
      <c r="AM161" s="263">
        <v>2.7391999387741086E-2</v>
      </c>
      <c r="AN161" s="263">
        <v>2.849999936297536E-2</v>
      </c>
      <c r="AO161" s="263">
        <v>2.7629999382421375E-2</v>
      </c>
      <c r="AP161" s="263">
        <v>3.2234999279491604E-2</v>
      </c>
      <c r="AQ161" s="263">
        <v>2.5248499435652046E-2</v>
      </c>
      <c r="AR161" s="19">
        <v>174.3193</v>
      </c>
      <c r="AS161" s="19">
        <v>6374</v>
      </c>
      <c r="AT161" s="19">
        <v>1824.6</v>
      </c>
    </row>
    <row r="162" spans="1:46" ht="18.75" customHeight="1">
      <c r="A162" s="86">
        <v>45033</v>
      </c>
      <c r="B162" s="19">
        <v>172.387</v>
      </c>
      <c r="C162" s="19">
        <v>151.2473</v>
      </c>
      <c r="D162" s="19">
        <v>120.5</v>
      </c>
      <c r="E162" s="19">
        <v>16.95</v>
      </c>
      <c r="F162" s="20">
        <v>4.9905998884513969E-2</v>
      </c>
      <c r="G162" s="20">
        <v>4.1941999062523251E-2</v>
      </c>
      <c r="H162" s="20">
        <v>3.920299912374467E-2</v>
      </c>
      <c r="I162" s="20">
        <v>3.6977999173477293E-2</v>
      </c>
      <c r="J162" s="20">
        <v>3.6003999195247889E-2</v>
      </c>
      <c r="K162" s="20">
        <v>3.6452999185211957E-2</v>
      </c>
      <c r="L162" s="20">
        <v>3.8106999148242178E-2</v>
      </c>
      <c r="M162" s="20">
        <v>2.4819999445229772E-2</v>
      </c>
      <c r="N162" s="19">
        <v>1730</v>
      </c>
      <c r="O162" s="21">
        <v>1472.79</v>
      </c>
      <c r="P162" s="19">
        <v>7940.9000000000005</v>
      </c>
      <c r="Q162" s="18">
        <v>101.011</v>
      </c>
      <c r="R162" s="19">
        <v>6.8676000000000004</v>
      </c>
      <c r="S162" s="19">
        <v>6.8718000000000004</v>
      </c>
      <c r="T162" s="263">
        <v>2.4399999454617499E-2</v>
      </c>
      <c r="U162" s="264">
        <v>2.4449999453499911E-2</v>
      </c>
      <c r="V162" s="264">
        <v>2.4249499457981438E-2</v>
      </c>
      <c r="W162" s="19">
        <v>33987.18</v>
      </c>
      <c r="X162" s="19">
        <v>4151.32</v>
      </c>
      <c r="Y162" s="19">
        <v>11466.98</v>
      </c>
      <c r="Z162" s="19">
        <v>7935.11</v>
      </c>
      <c r="AA162" s="19">
        <v>27423.96</v>
      </c>
      <c r="AB162" s="19">
        <v>19943.509999999998</v>
      </c>
      <c r="AC162" s="19">
        <v>3258.0340000000001</v>
      </c>
      <c r="AD162" s="263">
        <v>2.85049993628636E-2</v>
      </c>
      <c r="AE162" s="263">
        <v>2.5826999422721566E-2</v>
      </c>
      <c r="AF162" s="263">
        <v>2.7272999390400947E-2</v>
      </c>
      <c r="AG162" s="263">
        <v>2.9426999342255292E-2</v>
      </c>
      <c r="AH162" s="263">
        <v>2.2869999488815664E-2</v>
      </c>
      <c r="AI162" s="263">
        <v>2.4639999449253082E-2</v>
      </c>
      <c r="AJ162" s="263">
        <v>2.7199999392032624E-2</v>
      </c>
      <c r="AK162" s="263">
        <v>2.915999934822321E-2</v>
      </c>
      <c r="AL162" s="263">
        <v>2.5253999435529112E-2</v>
      </c>
      <c r="AM162" s="263">
        <v>2.7392999387718737E-2</v>
      </c>
      <c r="AN162" s="263">
        <v>2.8503999362885953E-2</v>
      </c>
      <c r="AO162" s="263">
        <v>2.7629999382421375E-2</v>
      </c>
      <c r="AP162" s="263">
        <v>3.2234999279491604E-2</v>
      </c>
      <c r="AQ162" s="263">
        <v>2.4860599444322291E-2</v>
      </c>
      <c r="AR162" s="19">
        <v>174.15280000000001</v>
      </c>
      <c r="AS162" s="19">
        <v>6472</v>
      </c>
      <c r="AT162" s="19">
        <v>1818.65</v>
      </c>
    </row>
    <row r="163" spans="1:46" ht="18.75" customHeight="1">
      <c r="A163" s="86">
        <v>45030</v>
      </c>
      <c r="B163" s="19">
        <v>172.6207</v>
      </c>
      <c r="C163" s="19">
        <v>151.8058</v>
      </c>
      <c r="D163" s="19">
        <v>124.063</v>
      </c>
      <c r="E163" s="19">
        <v>17.07</v>
      </c>
      <c r="F163" s="20">
        <v>4.9860998885519807E-2</v>
      </c>
      <c r="G163" s="20">
        <v>4.0988999083824459E-2</v>
      </c>
      <c r="H163" s="20">
        <v>3.8306999143771829E-2</v>
      </c>
      <c r="I163" s="20">
        <v>3.60559991940856E-2</v>
      </c>
      <c r="J163" s="20">
        <v>3.5127999214828017E-2</v>
      </c>
      <c r="K163" s="20">
        <v>3.5531999205797908E-2</v>
      </c>
      <c r="L163" s="20">
        <v>3.7347999165207146E-2</v>
      </c>
      <c r="M163" s="20">
        <v>2.4819999445229772E-2</v>
      </c>
      <c r="N163" s="19">
        <v>1730</v>
      </c>
      <c r="O163" s="21">
        <v>1472.79</v>
      </c>
      <c r="P163" s="19">
        <v>7940.9000000000005</v>
      </c>
      <c r="Q163" s="18">
        <v>101.5</v>
      </c>
      <c r="R163" s="19">
        <v>6.8730000000000002</v>
      </c>
      <c r="S163" s="19">
        <v>6.8808999999999996</v>
      </c>
      <c r="T163" s="263">
        <v>2.454999945126474E-2</v>
      </c>
      <c r="U163" s="264">
        <v>2.454999945126474E-2</v>
      </c>
      <c r="V163" s="264">
        <v>2.4299999456852676E-2</v>
      </c>
      <c r="W163" s="19">
        <v>33886.47</v>
      </c>
      <c r="X163" s="19">
        <v>4137.6400000000003</v>
      </c>
      <c r="Y163" s="19">
        <v>11394.94</v>
      </c>
      <c r="Z163" s="19">
        <v>7878.66</v>
      </c>
      <c r="AA163" s="19">
        <v>27453.48</v>
      </c>
      <c r="AB163" s="19">
        <v>20010.04</v>
      </c>
      <c r="AC163" s="19">
        <v>3267.16</v>
      </c>
      <c r="AD163" s="263">
        <v>2.5990999419055878E-2</v>
      </c>
      <c r="AE163" s="263">
        <v>2.5740999424643814E-2</v>
      </c>
      <c r="AF163" s="263">
        <v>2.7219999391585589E-2</v>
      </c>
      <c r="AG163" s="263">
        <v>2.9379999343305829E-2</v>
      </c>
      <c r="AH163" s="263">
        <v>2.2719999492168425E-2</v>
      </c>
      <c r="AI163" s="263">
        <v>2.4629999449476601E-2</v>
      </c>
      <c r="AJ163" s="263">
        <v>2.7229999391362069E-2</v>
      </c>
      <c r="AK163" s="263">
        <v>2.915999934822321E-2</v>
      </c>
      <c r="AL163" s="263">
        <v>2.5253999435529112E-2</v>
      </c>
      <c r="AM163" s="263">
        <v>2.7392999387718737E-2</v>
      </c>
      <c r="AN163" s="263">
        <v>2.8503999362885953E-2</v>
      </c>
      <c r="AO163" s="263">
        <v>2.7629999382421375E-2</v>
      </c>
      <c r="AP163" s="263">
        <v>3.2234999279491604E-2</v>
      </c>
      <c r="AQ163" s="263">
        <v>2.515609943771735E-2</v>
      </c>
      <c r="AR163" s="19">
        <v>173.7122</v>
      </c>
      <c r="AS163" s="19">
        <v>6584</v>
      </c>
      <c r="AT163" s="19">
        <v>1810.95</v>
      </c>
    </row>
    <row r="164" spans="1:46" ht="18.75" customHeight="1">
      <c r="A164" s="86">
        <v>45029</v>
      </c>
      <c r="B164" s="19">
        <v>173.01249999999999</v>
      </c>
      <c r="C164" s="19">
        <v>151.9743</v>
      </c>
      <c r="D164" s="19">
        <v>125.625</v>
      </c>
      <c r="E164" s="19">
        <v>17.8</v>
      </c>
      <c r="F164" s="20">
        <v>4.9568998892046509E-2</v>
      </c>
      <c r="G164" s="20">
        <v>3.9682999113015829E-2</v>
      </c>
      <c r="H164" s="20">
        <v>3.7026999172382058E-2</v>
      </c>
      <c r="I164" s="20">
        <v>3.5002999217621983E-2</v>
      </c>
      <c r="J164" s="20">
        <v>3.4448999230004849E-2</v>
      </c>
      <c r="K164" s="20">
        <v>3.469499922450632E-2</v>
      </c>
      <c r="L164" s="20">
        <v>3.6872999175824227E-2</v>
      </c>
      <c r="M164" s="20">
        <v>2.4869999444112181E-2</v>
      </c>
      <c r="N164" s="19">
        <v>1730</v>
      </c>
      <c r="O164" s="21">
        <v>1472.79</v>
      </c>
      <c r="P164" s="19">
        <v>7940.9000000000005</v>
      </c>
      <c r="Q164" s="18">
        <v>102.20399999999999</v>
      </c>
      <c r="R164" s="19">
        <v>6.8860000000000001</v>
      </c>
      <c r="S164" s="19">
        <v>6.8939000000000004</v>
      </c>
      <c r="T164" s="263">
        <v>2.4399999454617499E-2</v>
      </c>
      <c r="U164" s="264">
        <v>2.4499999452382328E-2</v>
      </c>
      <c r="V164" s="264">
        <v>2.3949999464675784E-2</v>
      </c>
      <c r="W164" s="19">
        <v>34029.69</v>
      </c>
      <c r="X164" s="19">
        <v>4146.22</v>
      </c>
      <c r="Y164" s="19">
        <v>11590.4</v>
      </c>
      <c r="Z164" s="19">
        <v>7907.72</v>
      </c>
      <c r="AA164" s="19">
        <v>27104.32</v>
      </c>
      <c r="AB164" s="19">
        <v>20351.349999999999</v>
      </c>
      <c r="AC164" s="19">
        <v>3287.4769999999999</v>
      </c>
      <c r="AD164" s="263">
        <v>2.7009999396279454E-2</v>
      </c>
      <c r="AE164" s="263">
        <v>2.5703999425470827E-2</v>
      </c>
      <c r="AF164" s="263">
        <v>2.7178999392502012E-2</v>
      </c>
      <c r="AG164" s="263">
        <v>2.9358999343775213E-2</v>
      </c>
      <c r="AH164" s="263">
        <v>2.2409999499097468E-2</v>
      </c>
      <c r="AI164" s="263">
        <v>2.4609999449923634E-2</v>
      </c>
      <c r="AJ164" s="263">
        <v>2.7199999392032624E-2</v>
      </c>
      <c r="AK164" s="263">
        <v>2.9249999346211551E-2</v>
      </c>
      <c r="AL164" s="263">
        <v>2.5253999435529112E-2</v>
      </c>
      <c r="AM164" s="263">
        <v>2.7391999387741086E-2</v>
      </c>
      <c r="AN164" s="263">
        <v>2.8500999362953007E-2</v>
      </c>
      <c r="AO164" s="263">
        <v>2.7629999382421375E-2</v>
      </c>
      <c r="AP164" s="263">
        <v>3.2234999279491604E-2</v>
      </c>
      <c r="AQ164" s="263">
        <v>2.6245499413367363E-2</v>
      </c>
      <c r="AR164" s="19">
        <v>174.06219999999999</v>
      </c>
      <c r="AS164" s="19">
        <v>6564</v>
      </c>
      <c r="AT164" s="19">
        <v>1826.05</v>
      </c>
    </row>
    <row r="165" spans="1:46" ht="18.75" customHeight="1">
      <c r="A165" s="86">
        <v>45028</v>
      </c>
      <c r="B165" s="19">
        <v>173.10589999999999</v>
      </c>
      <c r="C165" s="19">
        <v>151.90600000000001</v>
      </c>
      <c r="D165" s="19">
        <v>127.313</v>
      </c>
      <c r="E165" s="19">
        <v>19.09</v>
      </c>
      <c r="F165" s="20">
        <v>4.9445998894795777E-2</v>
      </c>
      <c r="G165" s="20">
        <v>3.9577999115362764E-2</v>
      </c>
      <c r="H165" s="20">
        <v>3.6887999175488947E-2</v>
      </c>
      <c r="I165" s="20">
        <v>3.4624999226070936E-2</v>
      </c>
      <c r="J165" s="20">
        <v>3.390599924214184E-2</v>
      </c>
      <c r="K165" s="20">
        <v>3.4190999235771596E-2</v>
      </c>
      <c r="L165" s="20">
        <v>3.6247999189794065E-2</v>
      </c>
      <c r="M165" s="20">
        <v>2.4809999445453285E-2</v>
      </c>
      <c r="N165" s="19">
        <v>1730</v>
      </c>
      <c r="O165" s="21">
        <v>1472.79</v>
      </c>
      <c r="P165" s="19">
        <v>7940.9000000000005</v>
      </c>
      <c r="Q165" s="18">
        <v>102.578</v>
      </c>
      <c r="R165" s="19">
        <v>6.8846999999999996</v>
      </c>
      <c r="S165" s="19">
        <v>6.8926999999999996</v>
      </c>
      <c r="T165" s="263">
        <v>2.4524999451823532E-2</v>
      </c>
      <c r="U165" s="264">
        <v>2.454999945126474E-2</v>
      </c>
      <c r="V165" s="264">
        <v>2.3999999463558196E-2</v>
      </c>
      <c r="W165" s="19">
        <v>33646.5</v>
      </c>
      <c r="X165" s="19">
        <v>4091.95</v>
      </c>
      <c r="Y165" s="19">
        <v>11507.07</v>
      </c>
      <c r="Z165" s="19">
        <v>7930.63</v>
      </c>
      <c r="AA165" s="19">
        <v>27104.32</v>
      </c>
      <c r="AB165" s="19">
        <v>20423.84</v>
      </c>
      <c r="AC165" s="19">
        <v>3291.1480000000001</v>
      </c>
      <c r="AD165" s="263">
        <v>2.6989999396726489E-2</v>
      </c>
      <c r="AE165" s="263">
        <v>2.5422999431751667E-2</v>
      </c>
      <c r="AF165" s="263">
        <v>2.6988999396748842E-2</v>
      </c>
      <c r="AG165" s="263">
        <v>2.91929993474856E-2</v>
      </c>
      <c r="AH165" s="263">
        <v>2.2339999500662087E-2</v>
      </c>
      <c r="AI165" s="263">
        <v>2.4489999452605844E-2</v>
      </c>
      <c r="AJ165" s="263">
        <v>2.7049999395385386E-2</v>
      </c>
      <c r="AK165" s="263">
        <v>2.9189999347552658E-2</v>
      </c>
      <c r="AL165" s="263">
        <v>2.5253999435529112E-2</v>
      </c>
      <c r="AM165" s="263">
        <v>2.7394999387674035E-2</v>
      </c>
      <c r="AN165" s="263">
        <v>2.8501999362930658E-2</v>
      </c>
      <c r="AO165" s="263">
        <v>2.7629999382421375E-2</v>
      </c>
      <c r="AP165" s="263">
        <v>3.2234999279491604E-2</v>
      </c>
      <c r="AQ165" s="263">
        <v>2.695149939758703E-2</v>
      </c>
      <c r="AR165" s="19">
        <v>173.70160000000001</v>
      </c>
      <c r="AS165" s="19">
        <v>6606</v>
      </c>
      <c r="AT165" s="19">
        <v>1835.75</v>
      </c>
    </row>
    <row r="166" spans="1:46" ht="18.75" customHeight="1">
      <c r="A166" s="86">
        <v>45027</v>
      </c>
      <c r="B166" s="19">
        <v>172.85390000000001</v>
      </c>
      <c r="C166" s="19">
        <v>151.63589999999999</v>
      </c>
      <c r="D166" s="19">
        <v>130.25</v>
      </c>
      <c r="E166" s="19">
        <v>19.100000000000001</v>
      </c>
      <c r="F166" s="20">
        <v>4.914099890161306E-2</v>
      </c>
      <c r="G166" s="20">
        <v>4.0223999100923537E-2</v>
      </c>
      <c r="H166" s="20">
        <v>3.7782999155484144E-2</v>
      </c>
      <c r="I166" s="20">
        <v>3.5279999211430553E-2</v>
      </c>
      <c r="J166" s="20">
        <v>3.4261999234184624E-2</v>
      </c>
      <c r="K166" s="20">
        <v>3.4721999223902823E-2</v>
      </c>
      <c r="L166" s="20">
        <v>3.6195999190956354E-2</v>
      </c>
      <c r="M166" s="20">
        <v>2.4859999444335701E-2</v>
      </c>
      <c r="N166" s="19">
        <v>1730</v>
      </c>
      <c r="O166" s="21">
        <v>1472.79</v>
      </c>
      <c r="P166" s="19">
        <v>7940.9000000000005</v>
      </c>
      <c r="Q166" s="18">
        <v>102.092</v>
      </c>
      <c r="R166" s="19">
        <v>6.8678999999999997</v>
      </c>
      <c r="S166" s="19">
        <v>6.8769999999999998</v>
      </c>
      <c r="T166" s="263">
        <v>2.4799999445676804E-2</v>
      </c>
      <c r="U166" s="264">
        <v>2.4849999444559217E-2</v>
      </c>
      <c r="V166" s="264">
        <v>2.4349999455735089E-2</v>
      </c>
      <c r="W166" s="19">
        <v>33684.79</v>
      </c>
      <c r="X166" s="19">
        <v>4108.9399999999996</v>
      </c>
      <c r="Y166" s="19">
        <v>11492.3</v>
      </c>
      <c r="Z166" s="19">
        <v>7977.75</v>
      </c>
      <c r="AA166" s="19">
        <v>27473.1</v>
      </c>
      <c r="AB166" s="19">
        <v>20529.490000000002</v>
      </c>
      <c r="AC166" s="19">
        <v>3306.5239999999999</v>
      </c>
      <c r="AD166" s="263">
        <v>1.7984999598003922E-2</v>
      </c>
      <c r="AE166" s="263">
        <v>2.5448999431170526E-2</v>
      </c>
      <c r="AF166" s="263">
        <v>2.701899939607829E-2</v>
      </c>
      <c r="AG166" s="263">
        <v>2.9355999343842268E-2</v>
      </c>
      <c r="AH166" s="263">
        <v>2.23899994995445E-2</v>
      </c>
      <c r="AI166" s="263">
        <v>2.4589999450370669E-2</v>
      </c>
      <c r="AJ166" s="263">
        <v>2.7129999393597247E-2</v>
      </c>
      <c r="AK166" s="263">
        <v>2.9229999346658587E-2</v>
      </c>
      <c r="AL166" s="263">
        <v>2.5253999435529112E-2</v>
      </c>
      <c r="AM166" s="263">
        <v>2.7363999388366939E-2</v>
      </c>
      <c r="AN166" s="263">
        <v>2.849999936297536E-2</v>
      </c>
      <c r="AO166" s="263">
        <v>2.7629999382421375E-2</v>
      </c>
      <c r="AP166" s="263">
        <v>3.2234999279491604E-2</v>
      </c>
      <c r="AQ166" s="263">
        <v>2.7702999380789701E-2</v>
      </c>
      <c r="AR166" s="19">
        <v>173.61760000000001</v>
      </c>
      <c r="AS166" s="19">
        <v>6694</v>
      </c>
      <c r="AT166" s="19">
        <v>1836.85</v>
      </c>
    </row>
    <row r="167" spans="1:46" ht="18.75" customHeight="1">
      <c r="A167" s="86">
        <v>45026</v>
      </c>
      <c r="B167" s="19">
        <v>172.86699999999999</v>
      </c>
      <c r="C167" s="19">
        <v>151.5462</v>
      </c>
      <c r="D167" s="19">
        <v>132.5</v>
      </c>
      <c r="E167" s="19">
        <v>18.97</v>
      </c>
      <c r="F167" s="20">
        <v>4.9619998890906569E-2</v>
      </c>
      <c r="G167" s="20">
        <v>4.007699910420924E-2</v>
      </c>
      <c r="H167" s="20">
        <v>3.7762999155931176E-2</v>
      </c>
      <c r="I167" s="20">
        <v>3.5193999213352797E-2</v>
      </c>
      <c r="J167" s="20">
        <v>3.4167999236285683E-2</v>
      </c>
      <c r="K167" s="20">
        <v>3.4646999225579206E-2</v>
      </c>
      <c r="L167" s="20">
        <v>3.6282999189011754E-2</v>
      </c>
      <c r="M167" s="20">
        <v>2.4959999442100526E-2</v>
      </c>
      <c r="N167" s="19">
        <v>1730</v>
      </c>
      <c r="O167" s="21">
        <v>1472.79</v>
      </c>
      <c r="P167" s="19">
        <v>7940.9000000000005</v>
      </c>
      <c r="Q167" s="18">
        <v>101.822</v>
      </c>
      <c r="R167" s="19">
        <v>6.8730000000000002</v>
      </c>
      <c r="S167" s="19">
        <v>6.8822999999999999</v>
      </c>
      <c r="T167" s="263">
        <v>2.4349999455735089E-2</v>
      </c>
      <c r="U167" s="264">
        <v>2.4449999453499911E-2</v>
      </c>
      <c r="V167" s="264">
        <v>2.3899999465793371E-2</v>
      </c>
      <c r="W167" s="19">
        <v>33586.519999999997</v>
      </c>
      <c r="X167" s="19">
        <v>4109.1099999999997</v>
      </c>
      <c r="Y167" s="19">
        <v>11787.27</v>
      </c>
      <c r="Z167" s="19">
        <v>8014.31</v>
      </c>
      <c r="AA167" s="19">
        <v>27531.94</v>
      </c>
      <c r="AB167" s="19">
        <v>20886.96</v>
      </c>
      <c r="AC167" s="19">
        <v>3290.3380000000002</v>
      </c>
      <c r="AD167" s="263">
        <v>2.2016999507881704E-2</v>
      </c>
      <c r="AE167" s="263">
        <v>2.5190999436937273E-2</v>
      </c>
      <c r="AF167" s="263">
        <v>2.6731999402493239E-2</v>
      </c>
      <c r="AG167" s="263">
        <v>2.8946999352984129E-2</v>
      </c>
      <c r="AH167" s="263">
        <v>2.2279999502003194E-2</v>
      </c>
      <c r="AI167" s="263">
        <v>2.4519999451935292E-2</v>
      </c>
      <c r="AJ167" s="263">
        <v>2.7099999394267799E-2</v>
      </c>
      <c r="AK167" s="263">
        <v>2.9189999347552658E-2</v>
      </c>
      <c r="AL167" s="263">
        <v>2.5253999435529112E-2</v>
      </c>
      <c r="AM167" s="263">
        <v>2.7067999394983052E-2</v>
      </c>
      <c r="AN167" s="263">
        <v>2.8324999366886913E-2</v>
      </c>
      <c r="AO167" s="263">
        <v>2.7629999382421375E-2</v>
      </c>
      <c r="AP167" s="263">
        <v>3.2234999279491604E-2</v>
      </c>
      <c r="AQ167" s="263">
        <v>2.6525799407102167E-2</v>
      </c>
      <c r="AR167" s="19">
        <v>174.74010000000001</v>
      </c>
      <c r="AS167" s="19">
        <v>6894</v>
      </c>
      <c r="AT167" s="19">
        <v>1845.8</v>
      </c>
    </row>
    <row r="168" spans="1:46" ht="18.75" customHeight="1">
      <c r="A168" s="86">
        <v>45023</v>
      </c>
      <c r="B168" s="19">
        <v>172.90010000000001</v>
      </c>
      <c r="C168" s="19">
        <v>151.80789999999999</v>
      </c>
      <c r="D168" s="19">
        <v>132.5</v>
      </c>
      <c r="E168" s="19">
        <v>18.399999999999999</v>
      </c>
      <c r="F168" s="20">
        <v>4.7519998937845226E-2</v>
      </c>
      <c r="G168" s="20">
        <v>3.9805999110266568E-2</v>
      </c>
      <c r="H168" s="20">
        <v>3.7453999162837863E-2</v>
      </c>
      <c r="I168" s="20">
        <v>3.497099921833724E-2</v>
      </c>
      <c r="J168" s="20">
        <v>3.390599924214184E-2</v>
      </c>
      <c r="K168" s="20">
        <v>3.4418999230675401E-2</v>
      </c>
      <c r="L168" s="20">
        <v>3.6075999193638568E-2</v>
      </c>
      <c r="M168" s="20">
        <v>2.5059999439865348E-2</v>
      </c>
      <c r="N168" s="19">
        <v>1730</v>
      </c>
      <c r="O168" s="21">
        <v>1472.79</v>
      </c>
      <c r="P168" s="19">
        <v>7940.9000000000005</v>
      </c>
      <c r="Q168" s="18">
        <v>101.852</v>
      </c>
      <c r="R168" s="19">
        <v>6.8792999999999997</v>
      </c>
      <c r="S168" s="19">
        <v>6.8857999999999997</v>
      </c>
      <c r="T168" s="263">
        <v>2.4349999455735089E-2</v>
      </c>
      <c r="U168" s="264">
        <v>2.4449999453499911E-2</v>
      </c>
      <c r="V168" s="264">
        <v>2.3899999465793371E-2</v>
      </c>
      <c r="W168" s="19">
        <v>33485.29</v>
      </c>
      <c r="X168" s="19">
        <v>4105.0200000000004</v>
      </c>
      <c r="Y168" s="19">
        <v>11787.27</v>
      </c>
      <c r="Z168" s="19">
        <v>8004.36</v>
      </c>
      <c r="AA168" s="19">
        <v>27513.13</v>
      </c>
      <c r="AB168" s="19">
        <v>20719.810000000001</v>
      </c>
      <c r="AC168" s="19">
        <v>3224.0239999999999</v>
      </c>
      <c r="AD168" s="263">
        <v>2.1308999523706733E-2</v>
      </c>
      <c r="AE168" s="263">
        <v>2.4855999444425105E-2</v>
      </c>
      <c r="AF168" s="263">
        <v>2.6407999409735202E-2</v>
      </c>
      <c r="AG168" s="263">
        <v>2.8666999359242617E-2</v>
      </c>
      <c r="AH168" s="263">
        <v>2.1969999508932234E-2</v>
      </c>
      <c r="AI168" s="263">
        <v>2.412999946065247E-2</v>
      </c>
      <c r="AJ168" s="263">
        <v>2.6779999401420354E-2</v>
      </c>
      <c r="AK168" s="263">
        <v>2.8909999353811146E-2</v>
      </c>
      <c r="AL168" s="263">
        <v>2.5253999435529112E-2</v>
      </c>
      <c r="AM168" s="263">
        <v>2.7067999394983052E-2</v>
      </c>
      <c r="AN168" s="263">
        <v>2.8324999366886913E-2</v>
      </c>
      <c r="AO168" s="263">
        <v>2.7629999382421375E-2</v>
      </c>
      <c r="AP168" s="263">
        <v>3.2234999279491604E-2</v>
      </c>
      <c r="AQ168" s="263">
        <v>2.5331799433790148E-2</v>
      </c>
      <c r="AR168" s="19">
        <v>174.74010000000001</v>
      </c>
      <c r="AS168" s="19">
        <v>6750</v>
      </c>
      <c r="AT168" s="19">
        <v>1833.95</v>
      </c>
    </row>
    <row r="169" spans="1:46" ht="18.75" customHeight="1">
      <c r="A169" s="86">
        <v>45022</v>
      </c>
      <c r="B169" s="19">
        <v>173.59549999999999</v>
      </c>
      <c r="C169" s="19">
        <v>151.8056</v>
      </c>
      <c r="D169" s="19">
        <v>132.5</v>
      </c>
      <c r="E169" s="19">
        <v>18.399999999999999</v>
      </c>
      <c r="F169" s="20">
        <v>4.7940998928435147E-2</v>
      </c>
      <c r="G169" s="20">
        <v>3.8308999143727124E-2</v>
      </c>
      <c r="H169" s="20">
        <v>3.600999919511378E-2</v>
      </c>
      <c r="I169" s="20">
        <v>3.3754999245516955E-2</v>
      </c>
      <c r="J169" s="20">
        <v>3.3049999261274936E-2</v>
      </c>
      <c r="K169" s="20">
        <v>3.3363999254256482E-2</v>
      </c>
      <c r="L169" s="20">
        <v>3.5505999206379056E-2</v>
      </c>
      <c r="M169" s="20">
        <v>2.5059999439865348E-2</v>
      </c>
      <c r="N169" s="19">
        <v>1730</v>
      </c>
      <c r="O169" s="21">
        <v>1472.79</v>
      </c>
      <c r="P169" s="19">
        <v>7940.9000000000005</v>
      </c>
      <c r="Q169" s="18">
        <v>101.586</v>
      </c>
      <c r="R169" s="19">
        <v>6.8792999999999997</v>
      </c>
      <c r="S169" s="19">
        <v>6.8788</v>
      </c>
      <c r="T169" s="263">
        <v>2.4349999455735089E-2</v>
      </c>
      <c r="U169" s="264">
        <v>2.4449999453499911E-2</v>
      </c>
      <c r="V169" s="264">
        <v>2.3899999465793371E-2</v>
      </c>
      <c r="W169" s="19">
        <v>33485.29</v>
      </c>
      <c r="X169" s="19">
        <v>4105.0200000000004</v>
      </c>
      <c r="Y169" s="19">
        <v>11855.83</v>
      </c>
      <c r="Z169" s="19">
        <v>8012.53</v>
      </c>
      <c r="AA169" s="19">
        <v>27696.44</v>
      </c>
      <c r="AB169" s="19">
        <v>20987.67</v>
      </c>
      <c r="AC169" s="19">
        <v>3249.03</v>
      </c>
      <c r="AD169" s="263">
        <v>1.9258999569527806E-2</v>
      </c>
      <c r="AE169" s="263">
        <v>2.4836999444849787E-2</v>
      </c>
      <c r="AF169" s="263">
        <v>2.6407999409735202E-2</v>
      </c>
      <c r="AG169" s="263">
        <v>2.8638999359868467E-2</v>
      </c>
      <c r="AH169" s="263">
        <v>2.1819999512284992E-2</v>
      </c>
      <c r="AI169" s="263">
        <v>2.4119999460875986E-2</v>
      </c>
      <c r="AJ169" s="263">
        <v>2.6789999401196835E-2</v>
      </c>
      <c r="AK169" s="263">
        <v>2.8929999353364107E-2</v>
      </c>
      <c r="AL169" s="263">
        <v>2.5253999435529112E-2</v>
      </c>
      <c r="AM169" s="263">
        <v>2.7070999394915998E-2</v>
      </c>
      <c r="AN169" s="263">
        <v>2.8316999367065727E-2</v>
      </c>
      <c r="AO169" s="263">
        <v>2.7629999382421375E-2</v>
      </c>
      <c r="AP169" s="263">
        <v>3.2234999279491604E-2</v>
      </c>
      <c r="AQ169" s="263">
        <v>2.4584799450486902E-2</v>
      </c>
      <c r="AR169" s="19">
        <v>174.64869999999999</v>
      </c>
      <c r="AS169" s="19">
        <v>6800</v>
      </c>
      <c r="AT169" s="19">
        <v>1828.95</v>
      </c>
    </row>
    <row r="170" spans="1:46" ht="18.75" customHeight="1">
      <c r="A170" s="86">
        <v>45021</v>
      </c>
      <c r="B170" s="19">
        <v>173.57599999999999</v>
      </c>
      <c r="C170" s="19">
        <v>152.19</v>
      </c>
      <c r="D170" s="19">
        <v>128.06299999999999</v>
      </c>
      <c r="E170" s="19">
        <v>19.079999999999998</v>
      </c>
      <c r="F170" s="20">
        <v>4.8173998923227192E-2</v>
      </c>
      <c r="G170" s="20">
        <v>3.7797999155148865E-2</v>
      </c>
      <c r="H170" s="20">
        <v>3.5713999201729893E-2</v>
      </c>
      <c r="I170" s="20">
        <v>3.3708999246545135E-2</v>
      </c>
      <c r="J170" s="20">
        <v>3.3107999259978531E-2</v>
      </c>
      <c r="K170" s="20">
        <v>3.3493999251350763E-2</v>
      </c>
      <c r="L170" s="20">
        <v>3.5700999202020467E-2</v>
      </c>
      <c r="M170" s="20">
        <v>2.5029999440535904E-2</v>
      </c>
      <c r="N170" s="19">
        <v>1730</v>
      </c>
      <c r="O170" s="21">
        <v>1472.79</v>
      </c>
      <c r="P170" s="19">
        <v>7940.9000000000005</v>
      </c>
      <c r="Q170" s="18">
        <v>102.093</v>
      </c>
      <c r="R170" s="19">
        <v>6.8776999999999999</v>
      </c>
      <c r="S170" s="19">
        <v>6.8769</v>
      </c>
      <c r="T170" s="263">
        <v>2.5349999433383348E-2</v>
      </c>
      <c r="U170" s="264">
        <v>2.544999943114817E-2</v>
      </c>
      <c r="V170" s="264">
        <v>2.4899999443441633E-2</v>
      </c>
      <c r="W170" s="19">
        <v>33482.720000000001</v>
      </c>
      <c r="X170" s="19">
        <v>4090.38</v>
      </c>
      <c r="Y170" s="19">
        <v>12070.59</v>
      </c>
      <c r="Z170" s="19">
        <v>7997.83</v>
      </c>
      <c r="AA170" s="19">
        <v>27501.86</v>
      </c>
      <c r="AB170" s="19">
        <v>20812.169999999998</v>
      </c>
      <c r="AC170" s="19">
        <v>3280.4920000000002</v>
      </c>
      <c r="AD170" s="263">
        <v>1.3215999704599381E-2</v>
      </c>
      <c r="AE170" s="263">
        <v>2.4739999447017911E-2</v>
      </c>
      <c r="AF170" s="263">
        <v>2.6254999413155022E-2</v>
      </c>
      <c r="AG170" s="263">
        <v>2.8625999360159041E-2</v>
      </c>
      <c r="AH170" s="263">
        <v>2.1639999516308309E-2</v>
      </c>
      <c r="AI170" s="263">
        <v>2.4079999461770057E-2</v>
      </c>
      <c r="AJ170" s="263">
        <v>2.6819999400526283E-2</v>
      </c>
      <c r="AK170" s="263">
        <v>2.8929999353364107E-2</v>
      </c>
      <c r="AL170" s="263">
        <v>2.5253999435529112E-2</v>
      </c>
      <c r="AM170" s="263">
        <v>2.7220999391563239E-2</v>
      </c>
      <c r="AN170" s="263">
        <v>2.8355999366194009E-2</v>
      </c>
      <c r="AO170" s="263">
        <v>2.7629999382421375E-2</v>
      </c>
      <c r="AP170" s="263">
        <v>3.2234999279491604E-2</v>
      </c>
      <c r="AQ170" s="263">
        <v>2.5259099435415121E-2</v>
      </c>
      <c r="AR170" s="19">
        <v>174.8817</v>
      </c>
      <c r="AS170" s="19">
        <v>6790</v>
      </c>
      <c r="AT170" s="19">
        <v>1831.2</v>
      </c>
    </row>
    <row r="171" spans="1:46" ht="18.75" customHeight="1">
      <c r="A171" s="86">
        <v>45020</v>
      </c>
      <c r="B171" s="19">
        <v>173.3339</v>
      </c>
      <c r="C171" s="19">
        <v>152.84710000000001</v>
      </c>
      <c r="D171" s="19">
        <v>128.06299999999999</v>
      </c>
      <c r="E171" s="19">
        <v>19</v>
      </c>
      <c r="F171" s="20">
        <v>4.7478998938761646E-2</v>
      </c>
      <c r="G171" s="20">
        <v>3.8252999144978823E-2</v>
      </c>
      <c r="H171" s="20">
        <v>3.59999991953373E-2</v>
      </c>
      <c r="I171" s="20">
        <v>3.3880999242700639E-2</v>
      </c>
      <c r="J171" s="20">
        <v>3.3386999253742396E-2</v>
      </c>
      <c r="K171" s="20">
        <v>3.3719999246299266E-2</v>
      </c>
      <c r="L171" s="20">
        <v>3.5964999196119604E-2</v>
      </c>
      <c r="M171" s="20">
        <v>2.5029999440535904E-2</v>
      </c>
      <c r="N171" s="19">
        <v>1730</v>
      </c>
      <c r="O171" s="21">
        <v>1472.79</v>
      </c>
      <c r="P171" s="19">
        <v>7940.9000000000005</v>
      </c>
      <c r="Q171" s="18">
        <v>102.506</v>
      </c>
      <c r="R171" s="19">
        <v>6.8735999999999997</v>
      </c>
      <c r="S171" s="19">
        <v>6.8703000000000003</v>
      </c>
      <c r="T171" s="263">
        <v>2.5349999433383348E-2</v>
      </c>
      <c r="U171" s="264">
        <v>2.544999943114817E-2</v>
      </c>
      <c r="V171" s="264">
        <v>2.4899999443441633E-2</v>
      </c>
      <c r="W171" s="19">
        <v>33402.379999999997</v>
      </c>
      <c r="X171" s="19">
        <v>4100.6000000000004</v>
      </c>
      <c r="Y171" s="19">
        <v>11960.15</v>
      </c>
      <c r="Z171" s="19">
        <v>7953.85</v>
      </c>
      <c r="AA171" s="19">
        <v>27602.77</v>
      </c>
      <c r="AB171" s="19">
        <v>21113.759999999998</v>
      </c>
      <c r="AC171" s="19">
        <v>3293.2829999999999</v>
      </c>
      <c r="AD171" s="263">
        <v>1.2960999710299076E-2</v>
      </c>
      <c r="AE171" s="263">
        <v>2.4653999448940155E-2</v>
      </c>
      <c r="AF171" s="263">
        <v>2.6254999413155022E-2</v>
      </c>
      <c r="AG171" s="263">
        <v>2.8550999361835423E-2</v>
      </c>
      <c r="AH171" s="263">
        <v>2.160999951697886E-2</v>
      </c>
      <c r="AI171" s="263">
        <v>2.4029999462887645E-2</v>
      </c>
      <c r="AJ171" s="263">
        <v>2.6819999400526283E-2</v>
      </c>
      <c r="AK171" s="263">
        <v>2.8919999353587626E-2</v>
      </c>
      <c r="AL171" s="263">
        <v>2.5253999435529112E-2</v>
      </c>
      <c r="AM171" s="263">
        <v>2.7216999391652643E-2</v>
      </c>
      <c r="AN171" s="263">
        <v>2.8353999366238711E-2</v>
      </c>
      <c r="AO171" s="263">
        <v>2.7629999382421375E-2</v>
      </c>
      <c r="AP171" s="263">
        <v>3.2234999279491604E-2</v>
      </c>
      <c r="AQ171" s="263">
        <v>2.4654199448935685E-2</v>
      </c>
      <c r="AR171" s="19">
        <v>175.14750000000001</v>
      </c>
      <c r="AS171" s="19">
        <v>6718</v>
      </c>
      <c r="AT171" s="19">
        <v>1863.7</v>
      </c>
    </row>
    <row r="172" spans="1:46" ht="18.75" customHeight="1">
      <c r="A172" s="86">
        <v>45019</v>
      </c>
      <c r="B172" s="19">
        <v>172.74299999999999</v>
      </c>
      <c r="C172" s="19">
        <v>152.30789999999999</v>
      </c>
      <c r="D172" s="19">
        <v>128.75</v>
      </c>
      <c r="E172" s="19">
        <v>18.55</v>
      </c>
      <c r="F172" s="20">
        <v>4.7182998945377766E-2</v>
      </c>
      <c r="G172" s="20">
        <v>3.9633999114111064E-2</v>
      </c>
      <c r="H172" s="20">
        <v>3.7202999168448152E-2</v>
      </c>
      <c r="I172" s="20">
        <v>3.5010999217443169E-2</v>
      </c>
      <c r="J172" s="20">
        <v>3.4113999237492677E-2</v>
      </c>
      <c r="K172" s="20">
        <v>3.4650999225489795E-2</v>
      </c>
      <c r="L172" s="20">
        <v>3.6282999189011754E-2</v>
      </c>
      <c r="M172" s="20">
        <v>2.5009999440982936E-2</v>
      </c>
      <c r="N172" s="19">
        <v>1760</v>
      </c>
      <c r="O172" s="21">
        <v>1535.58</v>
      </c>
      <c r="P172" s="19">
        <v>8134.8</v>
      </c>
      <c r="Q172" s="18">
        <v>102.14400000000001</v>
      </c>
      <c r="R172" s="19">
        <v>6.8705999999999996</v>
      </c>
      <c r="S172" s="19">
        <v>6.8749000000000002</v>
      </c>
      <c r="T172" s="263">
        <v>2.5399999432265757E-2</v>
      </c>
      <c r="U172" s="264">
        <v>2.5499999430030583E-2</v>
      </c>
      <c r="V172" s="264">
        <v>2.4999999441206455E-2</v>
      </c>
      <c r="W172" s="19">
        <v>33601.15</v>
      </c>
      <c r="X172" s="19">
        <v>4124.51</v>
      </c>
      <c r="Y172" s="19">
        <v>11891.79</v>
      </c>
      <c r="Z172" s="19">
        <v>7947.6</v>
      </c>
      <c r="AA172" s="19">
        <v>27427.32</v>
      </c>
      <c r="AB172" s="19">
        <v>21164.42</v>
      </c>
      <c r="AC172" s="19">
        <v>3284.16</v>
      </c>
      <c r="AD172" s="263">
        <v>2.2009999508038162E-2</v>
      </c>
      <c r="AE172" s="263">
        <v>2.4564999450929464E-2</v>
      </c>
      <c r="AF172" s="263">
        <v>2.6200999414362013E-2</v>
      </c>
      <c r="AG172" s="263">
        <v>2.8550999361835423E-2</v>
      </c>
      <c r="AH172" s="263">
        <v>2.1699999514967202E-2</v>
      </c>
      <c r="AI172" s="263">
        <v>2.4089999461546538E-2</v>
      </c>
      <c r="AJ172" s="263">
        <v>2.6779999401420354E-2</v>
      </c>
      <c r="AK172" s="263">
        <v>2.8969999352470039E-2</v>
      </c>
      <c r="AL172" s="263">
        <v>2.5253999435529112E-2</v>
      </c>
      <c r="AM172" s="263">
        <v>2.7219999391585589E-2</v>
      </c>
      <c r="AN172" s="263">
        <v>2.8351999366283416E-2</v>
      </c>
      <c r="AO172" s="263">
        <v>2.7629999382421375E-2</v>
      </c>
      <c r="AP172" s="263">
        <v>3.2234999279491604E-2</v>
      </c>
      <c r="AQ172" s="263">
        <v>2.4513599452078344E-2</v>
      </c>
      <c r="AR172" s="19">
        <v>175.58410000000001</v>
      </c>
      <c r="AS172" s="19">
        <v>6834</v>
      </c>
      <c r="AT172" s="19">
        <v>1856.05</v>
      </c>
    </row>
    <row r="173" spans="1:46" ht="18.75" customHeight="1">
      <c r="A173" s="86">
        <v>45016</v>
      </c>
      <c r="B173" s="19">
        <v>172.30959999999999</v>
      </c>
      <c r="C173" s="19">
        <v>152.50489999999999</v>
      </c>
      <c r="D173" s="19">
        <v>131.31299999999999</v>
      </c>
      <c r="E173" s="19">
        <v>18.7</v>
      </c>
      <c r="F173" s="20">
        <v>4.6929998951032753E-2</v>
      </c>
      <c r="G173" s="20">
        <v>4.0252999100275334E-2</v>
      </c>
      <c r="H173" s="20">
        <v>3.7878999153338373E-2</v>
      </c>
      <c r="I173" s="20">
        <v>3.573299920130521E-2</v>
      </c>
      <c r="J173" s="20">
        <v>3.4675999224931003E-2</v>
      </c>
      <c r="K173" s="20">
        <v>3.5308999210782351E-2</v>
      </c>
      <c r="L173" s="20">
        <v>3.6498999184183777E-2</v>
      </c>
      <c r="M173" s="20">
        <v>2.5109999438747765E-2</v>
      </c>
      <c r="N173" s="19">
        <v>1760</v>
      </c>
      <c r="O173" s="21">
        <v>1535.58</v>
      </c>
      <c r="P173" s="19">
        <v>8134.8</v>
      </c>
      <c r="Q173" s="18">
        <v>102.64</v>
      </c>
      <c r="R173" s="19">
        <v>6.8895</v>
      </c>
      <c r="S173" s="19">
        <v>6.8940000000000001</v>
      </c>
      <c r="T173" s="263">
        <v>2.5499999430030583E-2</v>
      </c>
      <c r="U173" s="264">
        <v>2.5599999427795412E-2</v>
      </c>
      <c r="V173" s="264">
        <v>2.5249999435618519E-2</v>
      </c>
      <c r="W173" s="19">
        <v>33274.15</v>
      </c>
      <c r="X173" s="19">
        <v>4109.3100000000004</v>
      </c>
      <c r="Y173" s="19">
        <v>11718.12</v>
      </c>
      <c r="Z173" s="19">
        <v>7882.45</v>
      </c>
      <c r="AA173" s="19">
        <v>27670.98</v>
      </c>
      <c r="AB173" s="19">
        <v>21190.42</v>
      </c>
      <c r="AC173" s="19">
        <v>3260.6729999999998</v>
      </c>
      <c r="AD173" s="263">
        <v>1.7494999608956278E-2</v>
      </c>
      <c r="AE173" s="263">
        <v>2.4702999447844921E-2</v>
      </c>
      <c r="AF173" s="263">
        <v>2.6328999411500988E-2</v>
      </c>
      <c r="AG173" s="263">
        <v>2.866599935926497E-2</v>
      </c>
      <c r="AH173" s="263">
        <v>2.148999951966107E-2</v>
      </c>
      <c r="AI173" s="263">
        <v>2.4039999462664125E-2</v>
      </c>
      <c r="AJ173" s="263">
        <v>2.6859999399632215E-2</v>
      </c>
      <c r="AK173" s="263">
        <v>2.8919999353587626E-2</v>
      </c>
      <c r="AL173" s="263">
        <v>2.5253999435529112E-2</v>
      </c>
      <c r="AM173" s="263">
        <v>2.7213999391719701E-2</v>
      </c>
      <c r="AN173" s="263">
        <v>2.8351999366283416E-2</v>
      </c>
      <c r="AO173" s="263">
        <v>2.7629999382421375E-2</v>
      </c>
      <c r="AP173" s="263">
        <v>3.2234999279491604E-2</v>
      </c>
      <c r="AQ173" s="263">
        <v>2.4627299449536951E-2</v>
      </c>
      <c r="AR173" s="19">
        <v>175.5376</v>
      </c>
      <c r="AS173" s="19">
        <v>7074</v>
      </c>
      <c r="AT173" s="19">
        <v>1859.7</v>
      </c>
    </row>
    <row r="174" spans="1:46" ht="18.75" customHeight="1">
      <c r="A174" s="86">
        <v>45015</v>
      </c>
      <c r="B174" s="19">
        <v>171.6917</v>
      </c>
      <c r="C174" s="19">
        <v>151.31379999999999</v>
      </c>
      <c r="D174" s="19">
        <v>132.75</v>
      </c>
      <c r="E174" s="19">
        <v>19.02</v>
      </c>
      <c r="F174" s="20">
        <v>4.7751998932659627E-2</v>
      </c>
      <c r="G174" s="20">
        <v>4.1194999079220002E-2</v>
      </c>
      <c r="H174" s="20">
        <v>3.9015999127924444E-2</v>
      </c>
      <c r="I174" s="20">
        <v>3.6836999176628887E-2</v>
      </c>
      <c r="J174" s="20">
        <v>3.548799920678139E-2</v>
      </c>
      <c r="K174" s="20">
        <v>3.61989991908893E-2</v>
      </c>
      <c r="L174" s="20">
        <v>3.7338999165408317E-2</v>
      </c>
      <c r="M174" s="20">
        <v>2.5129999438300729E-2</v>
      </c>
      <c r="N174" s="19">
        <v>1760</v>
      </c>
      <c r="O174" s="21">
        <v>1535.58</v>
      </c>
      <c r="P174" s="19">
        <v>8134.8</v>
      </c>
      <c r="Q174" s="18">
        <v>102.43</v>
      </c>
      <c r="R174" s="19">
        <v>6.8762999999999996</v>
      </c>
      <c r="S174" s="19">
        <v>6.8775000000000004</v>
      </c>
      <c r="T174" s="263">
        <v>2.4699999447911979E-2</v>
      </c>
      <c r="U174" s="264">
        <v>2.4649999449029562E-2</v>
      </c>
      <c r="V174" s="264">
        <v>2.4149999460205435E-2</v>
      </c>
      <c r="W174" s="19">
        <v>32859.03</v>
      </c>
      <c r="X174" s="19">
        <v>4050.83</v>
      </c>
      <c r="Y174" s="19">
        <v>11789.58</v>
      </c>
      <c r="Z174" s="19">
        <v>7911.15</v>
      </c>
      <c r="AA174" s="19">
        <v>27584.35</v>
      </c>
      <c r="AB174" s="19">
        <v>21624.36</v>
      </c>
      <c r="AC174" s="19">
        <v>3270.3829999999998</v>
      </c>
      <c r="AD174" s="263">
        <v>1.9010999575071037E-2</v>
      </c>
      <c r="AE174" s="263">
        <v>2.4824999445118009E-2</v>
      </c>
      <c r="AF174" s="263">
        <v>2.6424999409355224E-2</v>
      </c>
      <c r="AG174" s="263">
        <v>2.8739999357610943E-2</v>
      </c>
      <c r="AH174" s="263">
        <v>2.1459999520331622E-2</v>
      </c>
      <c r="AI174" s="263">
        <v>2.4089999461546538E-2</v>
      </c>
      <c r="AJ174" s="263">
        <v>2.6779999401420354E-2</v>
      </c>
      <c r="AK174" s="263">
        <v>2.8949999352917075E-2</v>
      </c>
      <c r="AL174" s="263">
        <v>2.5253999435529112E-2</v>
      </c>
      <c r="AM174" s="263">
        <v>2.7362999388389288E-2</v>
      </c>
      <c r="AN174" s="263">
        <v>2.8352999366261067E-2</v>
      </c>
      <c r="AO174" s="263">
        <v>2.7629999382421375E-2</v>
      </c>
      <c r="AP174" s="263">
        <v>3.2234999279491604E-2</v>
      </c>
      <c r="AQ174" s="263">
        <v>2.4449999453499911E-2</v>
      </c>
      <c r="AR174" s="19">
        <v>175.97569999999999</v>
      </c>
      <c r="AS174" s="19">
        <v>7050</v>
      </c>
      <c r="AT174" s="19">
        <v>1879.1</v>
      </c>
    </row>
    <row r="175" spans="1:46" ht="18.75" customHeight="1">
      <c r="A175" s="86">
        <v>45014</v>
      </c>
      <c r="B175" s="19">
        <v>171.28110000000001</v>
      </c>
      <c r="C175" s="19">
        <v>150.0641</v>
      </c>
      <c r="D175" s="19">
        <v>139.18799999999999</v>
      </c>
      <c r="E175" s="19">
        <v>19.12</v>
      </c>
      <c r="F175" s="20">
        <v>4.7238998944126073E-2</v>
      </c>
      <c r="G175" s="20">
        <v>4.0988999083824459E-2</v>
      </c>
      <c r="H175" s="20">
        <v>3.8938999129645525E-2</v>
      </c>
      <c r="I175" s="20">
        <v>3.6818999177031221E-2</v>
      </c>
      <c r="J175" s="20">
        <v>3.5638999203406276E-2</v>
      </c>
      <c r="K175" s="20">
        <v>3.6415999186038973E-2</v>
      </c>
      <c r="L175" s="20">
        <v>3.7586999159865082E-2</v>
      </c>
      <c r="M175" s="20">
        <v>2.5109999438747765E-2</v>
      </c>
      <c r="N175" s="19">
        <v>1760</v>
      </c>
      <c r="O175" s="21">
        <v>1535.58</v>
      </c>
      <c r="P175" s="19">
        <v>8134.8</v>
      </c>
      <c r="Q175" s="18">
        <v>102.857</v>
      </c>
      <c r="R175" s="19">
        <v>6.8819999999999997</v>
      </c>
      <c r="S175" s="19">
        <v>6.8827999999999996</v>
      </c>
      <c r="T175" s="263">
        <v>2.454999945126474E-2</v>
      </c>
      <c r="U175" s="264">
        <v>2.4449999453499911E-2</v>
      </c>
      <c r="V175" s="264">
        <v>2.4049999462440609E-2</v>
      </c>
      <c r="W175" s="19">
        <v>32717.599999999999</v>
      </c>
      <c r="X175" s="19">
        <v>4027.81</v>
      </c>
      <c r="Y175" s="19">
        <v>11910.52</v>
      </c>
      <c r="Z175" s="19">
        <v>7885.17</v>
      </c>
      <c r="AA175" s="19">
        <v>27606.46</v>
      </c>
      <c r="AB175" s="19">
        <v>21283.52</v>
      </c>
      <c r="AC175" s="19">
        <v>3232.1060000000002</v>
      </c>
      <c r="AD175" s="263">
        <v>2.7523999384790662E-2</v>
      </c>
      <c r="AE175" s="263">
        <v>2.4847999444603919E-2</v>
      </c>
      <c r="AF175" s="263">
        <v>2.6525999407097697E-2</v>
      </c>
      <c r="AG175" s="263">
        <v>2.8747999357432129E-2</v>
      </c>
      <c r="AH175" s="263">
        <v>2.159999951720238E-2</v>
      </c>
      <c r="AI175" s="263">
        <v>2.4179999459534886E-2</v>
      </c>
      <c r="AJ175" s="263">
        <v>2.6909999398514628E-2</v>
      </c>
      <c r="AK175" s="263">
        <v>2.8969999352470039E-2</v>
      </c>
      <c r="AL175" s="263">
        <v>2.5253999435529112E-2</v>
      </c>
      <c r="AM175" s="263">
        <v>2.7284999390132725E-2</v>
      </c>
      <c r="AN175" s="263">
        <v>2.8296999367512763E-2</v>
      </c>
      <c r="AO175" s="263">
        <v>2.7629999382421375E-2</v>
      </c>
      <c r="AP175" s="263">
        <v>3.2234999279491604E-2</v>
      </c>
      <c r="AQ175" s="263">
        <v>2.4999999441206455E-2</v>
      </c>
      <c r="AR175" s="19">
        <v>176.2987</v>
      </c>
      <c r="AS175" s="19">
        <v>7064</v>
      </c>
      <c r="AT175" s="19">
        <v>1872.65</v>
      </c>
    </row>
    <row r="176" spans="1:46" ht="18.75" customHeight="1">
      <c r="A176" s="86">
        <v>45013</v>
      </c>
      <c r="B176" s="19">
        <v>171.19749999999999</v>
      </c>
      <c r="C176" s="19">
        <v>149.9957</v>
      </c>
      <c r="D176" s="19">
        <v>144.875</v>
      </c>
      <c r="E176" s="19">
        <v>19.97</v>
      </c>
      <c r="F176" s="20">
        <v>4.6466998961381616E-2</v>
      </c>
      <c r="G176" s="20">
        <v>4.078299908842891E-2</v>
      </c>
      <c r="H176" s="20">
        <v>3.8861999131366613E-2</v>
      </c>
      <c r="I176" s="20">
        <v>3.675699917841703E-2</v>
      </c>
      <c r="J176" s="20">
        <v>3.5695999202132227E-2</v>
      </c>
      <c r="K176" s="20">
        <v>3.6315999188274148E-2</v>
      </c>
      <c r="L176" s="20">
        <v>3.7693999157473443E-2</v>
      </c>
      <c r="M176" s="20">
        <v>2.520999943651259E-2</v>
      </c>
      <c r="N176" s="19">
        <v>1760</v>
      </c>
      <c r="O176" s="21">
        <v>1535.58</v>
      </c>
      <c r="P176" s="19">
        <v>8134.8</v>
      </c>
      <c r="Q176" s="18">
        <v>103.116</v>
      </c>
      <c r="R176" s="19">
        <v>6.8673000000000002</v>
      </c>
      <c r="S176" s="19">
        <v>6.8669000000000002</v>
      </c>
      <c r="T176" s="263">
        <v>2.4299999456852676E-2</v>
      </c>
      <c r="U176" s="264">
        <v>2.4199999459087847E-2</v>
      </c>
      <c r="V176" s="264">
        <v>2.3899999465793371E-2</v>
      </c>
      <c r="W176" s="19">
        <v>32394.25</v>
      </c>
      <c r="X176" s="19">
        <v>3971.27</v>
      </c>
      <c r="Y176" s="19">
        <v>12113.79</v>
      </c>
      <c r="Z176" s="19">
        <v>7864.71</v>
      </c>
      <c r="AA176" s="19">
        <v>27685.47</v>
      </c>
      <c r="AB176" s="19">
        <v>21298.7</v>
      </c>
      <c r="AC176" s="19">
        <v>3248.0940000000001</v>
      </c>
      <c r="AD176" s="263">
        <v>2.4589999450370669E-2</v>
      </c>
      <c r="AE176" s="263">
        <v>2.4816999445296823E-2</v>
      </c>
      <c r="AF176" s="263">
        <v>2.6465999408438801E-2</v>
      </c>
      <c r="AG176" s="263">
        <v>2.8792999356426301E-2</v>
      </c>
      <c r="AH176" s="263">
        <v>2.1499999519437551E-2</v>
      </c>
      <c r="AI176" s="263">
        <v>2.4149999460205435E-2</v>
      </c>
      <c r="AJ176" s="263">
        <v>2.6819999400526283E-2</v>
      </c>
      <c r="AK176" s="263">
        <v>2.8959999352693559E-2</v>
      </c>
      <c r="AL176" s="263">
        <v>2.5253999435529112E-2</v>
      </c>
      <c r="AM176" s="263">
        <v>2.7284999390132725E-2</v>
      </c>
      <c r="AN176" s="263">
        <v>2.8295999367535116E-2</v>
      </c>
      <c r="AO176" s="263">
        <v>2.7629999382421375E-2</v>
      </c>
      <c r="AP176" s="263">
        <v>3.2234999279491604E-2</v>
      </c>
      <c r="AQ176" s="263">
        <v>2.3436399476155639E-2</v>
      </c>
      <c r="AR176" s="19">
        <v>176.0438</v>
      </c>
      <c r="AS176" s="19">
        <v>7018</v>
      </c>
      <c r="AT176" s="19">
        <v>1870.7</v>
      </c>
    </row>
    <row r="177" spans="1:46" ht="18.75" customHeight="1">
      <c r="A177" s="86">
        <v>45012</v>
      </c>
      <c r="B177" s="19">
        <v>171.279</v>
      </c>
      <c r="C177" s="19">
        <v>150.1</v>
      </c>
      <c r="D177" s="19">
        <v>147.5</v>
      </c>
      <c r="E177" s="19">
        <v>20.6</v>
      </c>
      <c r="F177" s="20">
        <v>4.6508998960442839E-2</v>
      </c>
      <c r="G177" s="20">
        <v>3.9951999107003214E-2</v>
      </c>
      <c r="H177" s="20">
        <v>3.7812999154813585E-2</v>
      </c>
      <c r="I177" s="20">
        <v>3.5910999197326599E-2</v>
      </c>
      <c r="J177" s="20">
        <v>3.529899921100587E-2</v>
      </c>
      <c r="K177" s="20">
        <v>3.5683999202400445E-2</v>
      </c>
      <c r="L177" s="20">
        <v>3.7603999159485105E-2</v>
      </c>
      <c r="M177" s="20">
        <v>2.5279999434947967E-2</v>
      </c>
      <c r="N177" s="19">
        <v>1760</v>
      </c>
      <c r="O177" s="21">
        <v>1535.58</v>
      </c>
      <c r="P177" s="19">
        <v>8134.8</v>
      </c>
      <c r="Q177" s="18">
        <v>102.532</v>
      </c>
      <c r="R177" s="19">
        <v>6.8231999999999999</v>
      </c>
      <c r="S177" s="19">
        <v>6.8296000000000001</v>
      </c>
      <c r="T177" s="263">
        <v>2.4349999455735089E-2</v>
      </c>
      <c r="U177" s="264">
        <v>2.4299999456852676E-2</v>
      </c>
      <c r="V177" s="264">
        <v>2.4199999459087847E-2</v>
      </c>
      <c r="W177" s="19">
        <v>32432.080000000002</v>
      </c>
      <c r="X177" s="19">
        <v>3977.53</v>
      </c>
      <c r="Y177" s="19">
        <v>11887.45</v>
      </c>
      <c r="Z177" s="19">
        <v>7836.71</v>
      </c>
      <c r="AA177" s="19">
        <v>27693.65</v>
      </c>
      <c r="AB177" s="19">
        <v>21222.16</v>
      </c>
      <c r="AC177" s="19">
        <v>3238.6979999999999</v>
      </c>
      <c r="AD177" s="263">
        <v>1.0302999769710004E-2</v>
      </c>
      <c r="AE177" s="263">
        <v>2.4675999448448421E-2</v>
      </c>
      <c r="AF177" s="263">
        <v>2.6394999410025776E-2</v>
      </c>
      <c r="AG177" s="263">
        <v>2.8653999359533191E-2</v>
      </c>
      <c r="AH177" s="263">
        <v>2.12999995239079E-2</v>
      </c>
      <c r="AI177" s="263">
        <v>2.4099999461323025E-2</v>
      </c>
      <c r="AJ177" s="263">
        <v>2.6859999399632215E-2</v>
      </c>
      <c r="AK177" s="263">
        <v>2.9069999350234868E-2</v>
      </c>
      <c r="AL177" s="263">
        <v>2.5253999435529112E-2</v>
      </c>
      <c r="AM177" s="263">
        <v>2.7171999392658474E-2</v>
      </c>
      <c r="AN177" s="263">
        <v>2.8146999370865525E-2</v>
      </c>
      <c r="AO177" s="263">
        <v>2.7629999382421375E-2</v>
      </c>
      <c r="AP177" s="263">
        <v>3.2234999279491604E-2</v>
      </c>
      <c r="AQ177" s="263">
        <v>2.3227299480829387E-2</v>
      </c>
      <c r="AR177" s="19">
        <v>176.2987</v>
      </c>
      <c r="AS177" s="19">
        <v>7016</v>
      </c>
      <c r="AT177" s="19">
        <v>1873.25</v>
      </c>
    </row>
    <row r="178" spans="1:46" ht="18.75" customHeight="1">
      <c r="A178" s="86">
        <v>45009</v>
      </c>
      <c r="B178" s="19">
        <v>172.38579999999999</v>
      </c>
      <c r="C178" s="19">
        <v>152.2234</v>
      </c>
      <c r="D178" s="19">
        <v>146.875</v>
      </c>
      <c r="E178" s="19">
        <v>21.74</v>
      </c>
      <c r="F178" s="20">
        <v>4.612699896898121E-2</v>
      </c>
      <c r="G178" s="20">
        <v>3.7666999158076947E-2</v>
      </c>
      <c r="H178" s="20">
        <v>3.577899920027703E-2</v>
      </c>
      <c r="I178" s="20">
        <v>3.4074999238364399E-2</v>
      </c>
      <c r="J178" s="20">
        <v>3.376199924536049E-2</v>
      </c>
      <c r="K178" s="20">
        <v>3.4001999239996077E-2</v>
      </c>
      <c r="L178" s="20">
        <v>3.6437999185547236E-2</v>
      </c>
      <c r="M178" s="20">
        <v>2.5309999434277416E-2</v>
      </c>
      <c r="N178" s="19">
        <v>1760</v>
      </c>
      <c r="O178" s="21">
        <v>1535.58</v>
      </c>
      <c r="P178" s="19">
        <v>8134.8</v>
      </c>
      <c r="Q178" s="18">
        <v>102.346</v>
      </c>
      <c r="R178" s="19">
        <v>6.87</v>
      </c>
      <c r="S178" s="19">
        <v>6.8606999999999996</v>
      </c>
      <c r="T178" s="263">
        <v>2.4099999461323025E-2</v>
      </c>
      <c r="U178" s="264">
        <v>2.4099999461323025E-2</v>
      </c>
      <c r="V178" s="264">
        <v>2.3849999466910955E-2</v>
      </c>
      <c r="W178" s="19">
        <v>32237.53</v>
      </c>
      <c r="X178" s="19">
        <v>3970.99</v>
      </c>
      <c r="Y178" s="19">
        <v>12006.96</v>
      </c>
      <c r="Z178" s="19">
        <v>7901.8</v>
      </c>
      <c r="AA178" s="19">
        <v>27509.46</v>
      </c>
      <c r="AB178" s="19">
        <v>21660.47</v>
      </c>
      <c r="AC178" s="19">
        <v>3263.4059999999999</v>
      </c>
      <c r="AD178" s="263">
        <v>1.5992999642528594E-2</v>
      </c>
      <c r="AE178" s="263">
        <v>2.452599945180118E-2</v>
      </c>
      <c r="AF178" s="263">
        <v>2.62669994128868E-2</v>
      </c>
      <c r="AG178" s="263">
        <v>2.8570999361388384E-2</v>
      </c>
      <c r="AH178" s="263">
        <v>2.130999952368438E-2</v>
      </c>
      <c r="AI178" s="263">
        <v>2.3909999465569855E-2</v>
      </c>
      <c r="AJ178" s="263">
        <v>2.6769999401643874E-2</v>
      </c>
      <c r="AK178" s="263">
        <v>2.8959999352693559E-2</v>
      </c>
      <c r="AL178" s="263">
        <v>2.5253999435529112E-2</v>
      </c>
      <c r="AM178" s="263">
        <v>2.7171999392658474E-2</v>
      </c>
      <c r="AN178" s="263">
        <v>2.8146999370865525E-2</v>
      </c>
      <c r="AO178" s="263">
        <v>2.7629999382421375E-2</v>
      </c>
      <c r="AP178" s="263">
        <v>3.2234999279491604E-2</v>
      </c>
      <c r="AQ178" s="263">
        <v>2.4140899460408836E-2</v>
      </c>
      <c r="AR178" s="19">
        <v>176.9169</v>
      </c>
      <c r="AS178" s="19">
        <v>7034</v>
      </c>
      <c r="AT178" s="19">
        <v>1875.35</v>
      </c>
    </row>
    <row r="179" spans="1:46" ht="18.75" customHeight="1">
      <c r="A179" s="86">
        <v>45008</v>
      </c>
      <c r="B179" s="19">
        <v>172.58709999999999</v>
      </c>
      <c r="C179" s="19">
        <v>153.44829999999999</v>
      </c>
      <c r="D179" s="19">
        <v>140.61799999999999</v>
      </c>
      <c r="E179" s="19">
        <v>22.61</v>
      </c>
      <c r="F179" s="20">
        <v>4.5962998972646892E-2</v>
      </c>
      <c r="G179" s="20">
        <v>3.8329999143257736E-2</v>
      </c>
      <c r="H179" s="20">
        <v>3.6245999189838771E-2</v>
      </c>
      <c r="I179" s="20">
        <v>3.4391999231278898E-2</v>
      </c>
      <c r="J179" s="20">
        <v>3.4265999234095214E-2</v>
      </c>
      <c r="K179" s="20">
        <v>3.440799923092127E-2</v>
      </c>
      <c r="L179" s="20">
        <v>3.6977999173477293E-2</v>
      </c>
      <c r="M179" s="20">
        <v>2.5189999436959626E-2</v>
      </c>
      <c r="N179" s="19">
        <v>1760</v>
      </c>
      <c r="O179" s="21">
        <v>1535.58</v>
      </c>
      <c r="P179" s="19">
        <v>8134.8</v>
      </c>
      <c r="Q179" s="18">
        <v>103.256</v>
      </c>
      <c r="R179" s="19">
        <v>6.8792999999999997</v>
      </c>
      <c r="S179" s="19">
        <v>6.8765000000000001</v>
      </c>
      <c r="T179" s="263">
        <v>2.5249999435618519E-2</v>
      </c>
      <c r="U179" s="264">
        <v>2.5249999435618519E-2</v>
      </c>
      <c r="V179" s="264">
        <v>2.4949999442324042E-2</v>
      </c>
      <c r="W179" s="19">
        <v>32105.25</v>
      </c>
      <c r="X179" s="19">
        <v>3948.72</v>
      </c>
      <c r="Y179" s="19">
        <v>12200.82</v>
      </c>
      <c r="Z179" s="19">
        <v>7820.16</v>
      </c>
      <c r="AA179" s="19">
        <v>27402.05</v>
      </c>
      <c r="AB179" s="19">
        <v>21958.36</v>
      </c>
      <c r="AC179" s="19">
        <v>3285.67</v>
      </c>
      <c r="AD179" s="263">
        <v>1.6135999639332294E-2</v>
      </c>
      <c r="AE179" s="263">
        <v>2.4827999445050954E-2</v>
      </c>
      <c r="AF179" s="263">
        <v>2.654299940671772E-2</v>
      </c>
      <c r="AG179" s="263">
        <v>2.8844999355264009E-2</v>
      </c>
      <c r="AH179" s="263">
        <v>2.1409999521449209E-2</v>
      </c>
      <c r="AI179" s="263">
        <v>2.3909999465569855E-2</v>
      </c>
      <c r="AJ179" s="263">
        <v>2.6799999400973322E-2</v>
      </c>
      <c r="AK179" s="263">
        <v>2.8969999352470039E-2</v>
      </c>
      <c r="AL179" s="263">
        <v>2.5253999435529112E-2</v>
      </c>
      <c r="AM179" s="263">
        <v>2.7526999384723604E-2</v>
      </c>
      <c r="AN179" s="263">
        <v>2.8334999366663397E-2</v>
      </c>
      <c r="AO179" s="263">
        <v>2.7629999382421375E-2</v>
      </c>
      <c r="AP179" s="263">
        <v>3.2234999279491604E-2</v>
      </c>
      <c r="AQ179" s="263">
        <v>2.4049999462440609E-2</v>
      </c>
      <c r="AR179" s="19">
        <v>177.47569999999999</v>
      </c>
      <c r="AS179" s="19">
        <v>7052</v>
      </c>
      <c r="AT179" s="19">
        <v>1921.65</v>
      </c>
    </row>
    <row r="180" spans="1:46" ht="18.75" customHeight="1">
      <c r="A180" s="86">
        <v>45007</v>
      </c>
      <c r="B180" s="19">
        <v>172.0866</v>
      </c>
      <c r="C180" s="19">
        <v>153.85910000000001</v>
      </c>
      <c r="D180" s="19">
        <v>138.48099999999999</v>
      </c>
      <c r="E180" s="19">
        <v>22.26</v>
      </c>
      <c r="F180" s="20">
        <v>4.6590998958609992E-2</v>
      </c>
      <c r="G180" s="20">
        <v>3.9366999120078981E-2</v>
      </c>
      <c r="H180" s="20">
        <v>3.7216999168135222E-2</v>
      </c>
      <c r="I180" s="20">
        <v>3.511399921514094E-2</v>
      </c>
      <c r="J180" s="20">
        <v>3.4340999232418831E-2</v>
      </c>
      <c r="K180" s="20">
        <v>3.4885999220237135E-2</v>
      </c>
      <c r="L180" s="20">
        <v>3.6515999183803799E-2</v>
      </c>
      <c r="M180" s="20">
        <v>2.5179999437183138E-2</v>
      </c>
      <c r="N180" s="19">
        <v>1760</v>
      </c>
      <c r="O180" s="21">
        <v>1535.58</v>
      </c>
      <c r="P180" s="19">
        <v>8134.8</v>
      </c>
      <c r="Q180" s="18">
        <v>103.28100000000001</v>
      </c>
      <c r="R180" s="19">
        <v>6.8769999999999998</v>
      </c>
      <c r="S180" s="19">
        <v>6.8735999999999997</v>
      </c>
      <c r="T180" s="263">
        <v>2.5999999418854714E-2</v>
      </c>
      <c r="U180" s="264">
        <v>2.6049999417737127E-2</v>
      </c>
      <c r="V180" s="264">
        <v>2.5699999425560234E-2</v>
      </c>
      <c r="W180" s="19">
        <v>32030.11</v>
      </c>
      <c r="X180" s="19">
        <v>3936.97</v>
      </c>
      <c r="Y180" s="19">
        <v>11816.32</v>
      </c>
      <c r="Z180" s="19">
        <v>7761.11</v>
      </c>
      <c r="AA180" s="19">
        <v>27346.880000000001</v>
      </c>
      <c r="AB180" s="19">
        <v>22072.18</v>
      </c>
      <c r="AC180" s="19">
        <v>3284.9209999999998</v>
      </c>
      <c r="AD180" s="263">
        <v>2.2496999497152864E-2</v>
      </c>
      <c r="AE180" s="263">
        <v>2.4975999441742894E-2</v>
      </c>
      <c r="AF180" s="263">
        <v>2.6681999403610827E-2</v>
      </c>
      <c r="AG180" s="263">
        <v>2.9031999351084234E-2</v>
      </c>
      <c r="AH180" s="263">
        <v>2.1569999517872931E-2</v>
      </c>
      <c r="AI180" s="263">
        <v>2.4059999462217093E-2</v>
      </c>
      <c r="AJ180" s="263">
        <v>2.7079999394714834E-2</v>
      </c>
      <c r="AK180" s="263">
        <v>2.9129999348893761E-2</v>
      </c>
      <c r="AL180" s="263">
        <v>2.5253999435529112E-2</v>
      </c>
      <c r="AM180" s="263">
        <v>2.7525999384745956E-2</v>
      </c>
      <c r="AN180" s="263">
        <v>2.8346999366395179E-2</v>
      </c>
      <c r="AO180" s="263">
        <v>2.7629999382421375E-2</v>
      </c>
      <c r="AP180" s="263">
        <v>3.2234999279491604E-2</v>
      </c>
      <c r="AQ180" s="263">
        <v>2.6549999406561255E-2</v>
      </c>
      <c r="AR180" s="19">
        <v>177.30410000000001</v>
      </c>
      <c r="AS180" s="19">
        <v>7070</v>
      </c>
      <c r="AT180" s="19">
        <v>1925.9</v>
      </c>
    </row>
    <row r="181" spans="1:46" ht="18.75" customHeight="1">
      <c r="A181" s="86">
        <v>45006</v>
      </c>
      <c r="B181" s="19">
        <v>171.05709999999999</v>
      </c>
      <c r="C181" s="19">
        <v>153.84350000000001</v>
      </c>
      <c r="D181" s="19">
        <v>142.75</v>
      </c>
      <c r="E181" s="19">
        <v>21.38</v>
      </c>
      <c r="F181" s="20">
        <v>4.6155998968333001E-2</v>
      </c>
      <c r="G181" s="20">
        <v>4.166399906873703E-2</v>
      </c>
      <c r="H181" s="20">
        <v>3.9822999109886584E-2</v>
      </c>
      <c r="I181" s="20">
        <v>3.7479999162256722E-2</v>
      </c>
      <c r="J181" s="20">
        <v>3.6093999193236234E-2</v>
      </c>
      <c r="K181" s="20">
        <v>3.696099917385727E-2</v>
      </c>
      <c r="L181" s="20">
        <v>3.7320999165810644E-2</v>
      </c>
      <c r="M181" s="20">
        <v>2.5199999436736106E-2</v>
      </c>
      <c r="N181" s="19">
        <v>1760</v>
      </c>
      <c r="O181" s="21">
        <v>1535.58</v>
      </c>
      <c r="P181" s="19">
        <v>8134.8</v>
      </c>
      <c r="Q181" s="18">
        <v>103.708</v>
      </c>
      <c r="R181" s="19">
        <v>6.8867000000000003</v>
      </c>
      <c r="S181" s="19">
        <v>6.8860999999999999</v>
      </c>
      <c r="T181" s="263">
        <v>2.5399999432265757E-2</v>
      </c>
      <c r="U181" s="264">
        <v>2.544999943114817E-2</v>
      </c>
      <c r="V181" s="264">
        <v>2.5099999438971277E-2</v>
      </c>
      <c r="W181" s="19">
        <v>32560.6</v>
      </c>
      <c r="X181" s="19">
        <v>4002.87</v>
      </c>
      <c r="Y181" s="19">
        <v>11584.55</v>
      </c>
      <c r="Z181" s="19">
        <v>7771.7</v>
      </c>
      <c r="AA181" s="19">
        <v>27327.11</v>
      </c>
      <c r="AB181" s="19">
        <v>21842.33</v>
      </c>
      <c r="AC181" s="19">
        <v>3255.6689999999999</v>
      </c>
      <c r="AD181" s="263">
        <v>2.3139999482780695E-2</v>
      </c>
      <c r="AE181" s="263">
        <v>2.5040999440290035E-2</v>
      </c>
      <c r="AF181" s="263">
        <v>2.6813999400660395E-2</v>
      </c>
      <c r="AG181" s="263">
        <v>2.9066999350301919E-2</v>
      </c>
      <c r="AH181" s="263">
        <v>2.1519999518990519E-2</v>
      </c>
      <c r="AI181" s="263">
        <v>2.3999999463558196E-2</v>
      </c>
      <c r="AJ181" s="263">
        <v>2.6949999397620557E-2</v>
      </c>
      <c r="AK181" s="263">
        <v>2.9019999351352455E-2</v>
      </c>
      <c r="AL181" s="263">
        <v>2.5253999435529112E-2</v>
      </c>
      <c r="AM181" s="263">
        <v>2.7528999384678898E-2</v>
      </c>
      <c r="AN181" s="263">
        <v>2.8500999362953007E-2</v>
      </c>
      <c r="AO181" s="263">
        <v>2.7629999382421375E-2</v>
      </c>
      <c r="AP181" s="263">
        <v>3.2234999279491604E-2</v>
      </c>
      <c r="AQ181" s="263">
        <v>2.7675799381397664E-2</v>
      </c>
      <c r="AR181" s="19">
        <v>176.62289999999999</v>
      </c>
      <c r="AS181" s="19">
        <v>7106</v>
      </c>
      <c r="AT181" s="19">
        <v>1923.9</v>
      </c>
    </row>
    <row r="182" spans="1:46" ht="18.75" customHeight="1">
      <c r="A182" s="86">
        <v>45005</v>
      </c>
      <c r="B182" s="19">
        <v>171.68109999999999</v>
      </c>
      <c r="C182" s="19">
        <v>155.03360000000001</v>
      </c>
      <c r="D182" s="19">
        <v>153.125</v>
      </c>
      <c r="E182" s="19">
        <v>24.15</v>
      </c>
      <c r="F182" s="20">
        <v>4.5291998987644917E-2</v>
      </c>
      <c r="G182" s="20">
        <v>3.9762999111227694E-2</v>
      </c>
      <c r="H182" s="20">
        <v>3.8113999148085713E-2</v>
      </c>
      <c r="I182" s="20">
        <v>3.5891999197751281E-2</v>
      </c>
      <c r="J182" s="20">
        <v>3.4846999221108857E-2</v>
      </c>
      <c r="K182" s="20">
        <v>3.5618999203853308E-2</v>
      </c>
      <c r="L182" s="20">
        <v>3.6654999180696909E-2</v>
      </c>
      <c r="M182" s="20">
        <v>2.4969999441877007E-2</v>
      </c>
      <c r="N182" s="19">
        <v>1760</v>
      </c>
      <c r="O182" s="21">
        <v>1535.58</v>
      </c>
      <c r="P182" s="19">
        <v>8134.8</v>
      </c>
      <c r="Q182" s="18">
        <v>104.41800000000001</v>
      </c>
      <c r="R182" s="19">
        <v>6.8979999999999997</v>
      </c>
      <c r="S182" s="19">
        <v>6.8952999999999998</v>
      </c>
      <c r="T182" s="263">
        <v>2.4449999453499911E-2</v>
      </c>
      <c r="U182" s="264">
        <v>2.4599999450147153E-2</v>
      </c>
      <c r="V182" s="264">
        <v>2.4399999454617499E-2</v>
      </c>
      <c r="W182" s="19">
        <v>32244.58</v>
      </c>
      <c r="X182" s="19">
        <v>3951.57</v>
      </c>
      <c r="Y182" s="19">
        <v>11393.81</v>
      </c>
      <c r="Z182" s="19">
        <v>7784.87</v>
      </c>
      <c r="AA182" s="19">
        <v>27433.4</v>
      </c>
      <c r="AB182" s="19">
        <v>22069.73</v>
      </c>
      <c r="AC182" s="19">
        <v>3269.3180000000002</v>
      </c>
      <c r="AD182" s="263">
        <v>2.097299953121692E-2</v>
      </c>
      <c r="AE182" s="263">
        <v>2.5242999435774984E-2</v>
      </c>
      <c r="AF182" s="263">
        <v>2.7012999396212396E-2</v>
      </c>
      <c r="AG182" s="263">
        <v>2.9291999345272778E-2</v>
      </c>
      <c r="AH182" s="263">
        <v>2.0889999533072114E-2</v>
      </c>
      <c r="AI182" s="263">
        <v>2.4169999459758399E-2</v>
      </c>
      <c r="AJ182" s="263">
        <v>2.7109999394044279E-2</v>
      </c>
      <c r="AK182" s="263">
        <v>2.9189999347552658E-2</v>
      </c>
      <c r="AL182" s="263">
        <v>2.5253999435529112E-2</v>
      </c>
      <c r="AM182" s="263">
        <v>2.7648999381996692E-2</v>
      </c>
      <c r="AN182" s="263">
        <v>2.8623999360203742E-2</v>
      </c>
      <c r="AO182" s="263">
        <v>2.7629999382421375E-2</v>
      </c>
      <c r="AP182" s="263">
        <v>3.2234999279491604E-2</v>
      </c>
      <c r="AQ182" s="263">
        <v>2.9581799338795244E-2</v>
      </c>
      <c r="AR182" s="19">
        <v>176.2663</v>
      </c>
      <c r="AS182" s="19">
        <v>7054</v>
      </c>
      <c r="AT182" s="19">
        <v>1924.1</v>
      </c>
    </row>
    <row r="183" spans="1:46" ht="18.75" customHeight="1">
      <c r="A183" s="86">
        <v>45002</v>
      </c>
      <c r="B183" s="19">
        <v>172.29810000000001</v>
      </c>
      <c r="C183" s="19">
        <v>156.16409999999999</v>
      </c>
      <c r="D183" s="19">
        <v>135.089</v>
      </c>
      <c r="E183" s="19">
        <v>25.51</v>
      </c>
      <c r="F183" s="20">
        <v>4.3355999030917886E-2</v>
      </c>
      <c r="G183" s="20">
        <v>3.8373999142274261E-2</v>
      </c>
      <c r="H183" s="20">
        <v>3.7130999170057473E-2</v>
      </c>
      <c r="I183" s="20">
        <v>3.5001999217644332E-2</v>
      </c>
      <c r="J183" s="20">
        <v>3.4285999233648182E-2</v>
      </c>
      <c r="K183" s="20">
        <v>3.4941999218985442E-2</v>
      </c>
      <c r="L183" s="20">
        <v>3.6196999190933998E-2</v>
      </c>
      <c r="M183" s="20">
        <v>2.5169999437406658E-2</v>
      </c>
      <c r="N183" s="19">
        <v>1760</v>
      </c>
      <c r="O183" s="21">
        <v>1535.58</v>
      </c>
      <c r="P183" s="19">
        <v>8134.8</v>
      </c>
      <c r="Q183" s="18">
        <v>104.646</v>
      </c>
      <c r="R183" s="19">
        <v>6.9062999999999999</v>
      </c>
      <c r="S183" s="19">
        <v>6.8925000000000001</v>
      </c>
      <c r="T183" s="263">
        <v>2.5949999419972301E-2</v>
      </c>
      <c r="U183" s="264">
        <v>2.609999941661954E-2</v>
      </c>
      <c r="V183" s="264">
        <v>2.5799999423325063E-2</v>
      </c>
      <c r="W183" s="19">
        <v>31861.98</v>
      </c>
      <c r="X183" s="19">
        <v>3916.64</v>
      </c>
      <c r="Y183" s="19">
        <v>11621.71</v>
      </c>
      <c r="Z183" s="19">
        <v>7765.15</v>
      </c>
      <c r="AA183" s="19">
        <v>27382.560000000001</v>
      </c>
      <c r="AB183" s="19">
        <v>22688.9</v>
      </c>
      <c r="AC183" s="19">
        <v>3264.8139999999999</v>
      </c>
      <c r="AD183" s="263">
        <v>2.1084999528713521E-2</v>
      </c>
      <c r="AE183" s="263">
        <v>2.5164999437518421E-2</v>
      </c>
      <c r="AF183" s="263">
        <v>2.6844999399967491E-2</v>
      </c>
      <c r="AG183" s="263">
        <v>2.9065999350324275E-2</v>
      </c>
      <c r="AH183" s="263">
        <v>2.0889999533072114E-2</v>
      </c>
      <c r="AI183" s="263">
        <v>2.3499999474734069E-2</v>
      </c>
      <c r="AJ183" s="263">
        <v>2.7179999392479656E-2</v>
      </c>
      <c r="AK183" s="263">
        <v>2.9279999345541E-2</v>
      </c>
      <c r="AL183" s="263">
        <v>2.5253999435529112E-2</v>
      </c>
      <c r="AM183" s="263">
        <v>2.7648999381996692E-2</v>
      </c>
      <c r="AN183" s="263">
        <v>2.8623999360203742E-2</v>
      </c>
      <c r="AO183" s="263">
        <v>2.7629999382421375E-2</v>
      </c>
      <c r="AP183" s="263">
        <v>3.2234999279491604E-2</v>
      </c>
      <c r="AQ183" s="263">
        <v>2.7506099385190753E-2</v>
      </c>
      <c r="AR183" s="19">
        <v>176.2346</v>
      </c>
      <c r="AS183" s="19">
        <v>7014</v>
      </c>
      <c r="AT183" s="19">
        <v>1923.05</v>
      </c>
    </row>
    <row r="184" spans="1:46" ht="18.75" customHeight="1">
      <c r="A184" s="86">
        <v>45001</v>
      </c>
      <c r="B184" s="19">
        <v>171.18600000000001</v>
      </c>
      <c r="C184" s="19">
        <v>156.10499999999999</v>
      </c>
      <c r="D184" s="19">
        <v>143.1</v>
      </c>
      <c r="E184" s="19">
        <v>22.99</v>
      </c>
      <c r="F184" s="20">
        <v>4.593699897322804E-2</v>
      </c>
      <c r="G184" s="20">
        <v>4.1571999070793383E-2</v>
      </c>
      <c r="H184" s="20">
        <v>4.0017999105528002E-2</v>
      </c>
      <c r="I184" s="20">
        <v>3.736599916480482E-2</v>
      </c>
      <c r="J184" s="20">
        <v>3.5769999200478193E-2</v>
      </c>
      <c r="K184" s="20">
        <v>3.6864999176003041E-2</v>
      </c>
      <c r="L184" s="20">
        <v>3.6985999173298478E-2</v>
      </c>
      <c r="M184" s="20">
        <v>2.5219999436289071E-2</v>
      </c>
      <c r="N184" s="19">
        <v>1760</v>
      </c>
      <c r="O184" s="21">
        <v>1535.58</v>
      </c>
      <c r="P184" s="19">
        <v>8134.8</v>
      </c>
      <c r="Q184" s="18">
        <v>103.59699999999999</v>
      </c>
      <c r="R184" s="19">
        <v>6.8734999999999999</v>
      </c>
      <c r="S184" s="19">
        <v>6.8798000000000004</v>
      </c>
      <c r="T184" s="263">
        <v>2.5099999438971277E-2</v>
      </c>
      <c r="U184" s="264">
        <v>2.5199999436736106E-2</v>
      </c>
      <c r="V184" s="264">
        <v>2.5099999438971277E-2</v>
      </c>
      <c r="W184" s="19">
        <v>32246.55</v>
      </c>
      <c r="X184" s="19">
        <v>3960.28</v>
      </c>
      <c r="Y184" s="19">
        <v>11512.41</v>
      </c>
      <c r="Z184" s="19">
        <v>7761.11</v>
      </c>
      <c r="AA184" s="19">
        <v>27362.75</v>
      </c>
      <c r="AB184" s="19">
        <v>22566.78</v>
      </c>
      <c r="AC184" s="19">
        <v>3264.8139999999999</v>
      </c>
      <c r="AD184" s="263">
        <v>2.1084999528713521E-2</v>
      </c>
      <c r="AE184" s="263">
        <v>2.5164999437518421E-2</v>
      </c>
      <c r="AF184" s="263">
        <v>2.6844999399967491E-2</v>
      </c>
      <c r="AG184" s="263">
        <v>2.9065999350324275E-2</v>
      </c>
      <c r="AH184" s="263">
        <v>2.0889999533072114E-2</v>
      </c>
      <c r="AI184" s="263">
        <v>2.3499999474734069E-2</v>
      </c>
      <c r="AJ184" s="263">
        <v>2.7179999392479656E-2</v>
      </c>
      <c r="AK184" s="263">
        <v>2.9279999345541E-2</v>
      </c>
      <c r="AL184" s="263">
        <v>2.5253999435529112E-2</v>
      </c>
      <c r="AM184" s="263">
        <v>2.7648999381996692E-2</v>
      </c>
      <c r="AN184" s="263">
        <v>2.8623999360203742E-2</v>
      </c>
      <c r="AO184" s="263">
        <v>2.7629999382421375E-2</v>
      </c>
      <c r="AP184" s="263">
        <v>3.2234999279491604E-2</v>
      </c>
      <c r="AQ184" s="263">
        <v>2.6819699400532991E-2</v>
      </c>
      <c r="AR184" s="19">
        <v>176.1876</v>
      </c>
      <c r="AS184" s="19">
        <v>6936</v>
      </c>
      <c r="AT184" s="19">
        <v>1932.45</v>
      </c>
    </row>
    <row r="185" spans="1:46" ht="18.75" customHeight="1">
      <c r="A185" s="86">
        <v>45000</v>
      </c>
      <c r="B185" s="19">
        <v>172.0814</v>
      </c>
      <c r="C185" s="19">
        <v>156.76150000000001</v>
      </c>
      <c r="D185" s="19">
        <v>136.53200000000001</v>
      </c>
      <c r="E185" s="19">
        <v>26.14</v>
      </c>
      <c r="F185" s="20">
        <v>4.6098E-2</v>
      </c>
      <c r="G185" s="20">
        <v>3.8873999999999999E-2</v>
      </c>
      <c r="H185" s="20">
        <v>3.7904E-2</v>
      </c>
      <c r="I185" s="20">
        <v>3.5508999999999999E-2</v>
      </c>
      <c r="J185" s="20">
        <v>3.4548000000000002E-2</v>
      </c>
      <c r="K185" s="20">
        <v>3.5300999999999999E-2</v>
      </c>
      <c r="L185" s="20">
        <v>3.6429999999999997E-2</v>
      </c>
      <c r="M185" s="20">
        <v>2.5219999999999999E-2</v>
      </c>
      <c r="N185" s="19">
        <v>1760</v>
      </c>
      <c r="O185" s="21">
        <v>1535.58</v>
      </c>
      <c r="P185" s="19">
        <v>8134.8</v>
      </c>
      <c r="Q185" s="18">
        <v>103.595</v>
      </c>
      <c r="R185" s="19">
        <v>6.8483000000000001</v>
      </c>
      <c r="S185" s="19">
        <v>6.8520000000000003</v>
      </c>
      <c r="T185" s="263">
        <v>2.6049999417737127E-2</v>
      </c>
      <c r="U185" s="264">
        <v>2.6049999417737127E-2</v>
      </c>
      <c r="V185" s="264">
        <v>2.5899999421089885E-2</v>
      </c>
      <c r="W185" s="19">
        <v>31874.57</v>
      </c>
      <c r="X185" s="19">
        <v>3891.93</v>
      </c>
      <c r="Y185" s="19">
        <v>11313.36</v>
      </c>
      <c r="Z185" s="19">
        <v>7744.87</v>
      </c>
      <c r="AA185" s="19">
        <v>27395.01</v>
      </c>
      <c r="AB185" s="19">
        <v>22044.65</v>
      </c>
      <c r="AC185" s="19">
        <v>3264.8139999999999</v>
      </c>
      <c r="AD185" s="263">
        <v>2.1084999528713521E-2</v>
      </c>
      <c r="AE185" s="263">
        <v>2.5164999437518421E-2</v>
      </c>
      <c r="AF185" s="263">
        <v>2.6844999399967491E-2</v>
      </c>
      <c r="AG185" s="263">
        <v>2.9065999350324275E-2</v>
      </c>
      <c r="AH185" s="263">
        <v>2.0889999533072114E-2</v>
      </c>
      <c r="AI185" s="263">
        <v>2.3499999474734069E-2</v>
      </c>
      <c r="AJ185" s="263">
        <v>2.7179999392479656E-2</v>
      </c>
      <c r="AK185" s="263">
        <v>2.9279999345541E-2</v>
      </c>
      <c r="AL185" s="263">
        <v>2.5253999435529112E-2</v>
      </c>
      <c r="AM185" s="263">
        <v>2.7648999381996692E-2</v>
      </c>
      <c r="AN185" s="263">
        <v>2.8623999360203742E-2</v>
      </c>
      <c r="AO185" s="263">
        <v>2.7629999382421375E-2</v>
      </c>
      <c r="AP185" s="263">
        <v>3.2234999279491604E-2</v>
      </c>
      <c r="AQ185" s="263">
        <v>2.4475799452923237E-2</v>
      </c>
      <c r="AR185" s="19">
        <v>176.3476</v>
      </c>
      <c r="AS185" s="19">
        <v>6936</v>
      </c>
      <c r="AT185" s="19">
        <v>1930.8</v>
      </c>
    </row>
    <row r="186" spans="1:46" ht="18.75" customHeight="1">
      <c r="A186" s="86">
        <v>44999</v>
      </c>
      <c r="B186" s="19">
        <v>170.90600000000001</v>
      </c>
      <c r="C186" s="19">
        <v>156.80000000000001</v>
      </c>
      <c r="D186" s="19">
        <v>139.625</v>
      </c>
      <c r="E186" s="19">
        <v>23.73</v>
      </c>
      <c r="F186" s="20">
        <v>4.7557000000000002E-2</v>
      </c>
      <c r="G186" s="20">
        <v>4.2504E-2</v>
      </c>
      <c r="H186" s="20">
        <v>4.0968999999999998E-2</v>
      </c>
      <c r="I186" s="20">
        <v>3.8530000000000002E-2</v>
      </c>
      <c r="J186" s="20">
        <v>3.6892000000000001E-2</v>
      </c>
      <c r="K186" s="20">
        <v>3.7988000000000001E-2</v>
      </c>
      <c r="L186" s="20">
        <v>3.8032999999999997E-2</v>
      </c>
      <c r="M186" s="20">
        <v>2.5250000000000002E-2</v>
      </c>
      <c r="N186" s="19">
        <v>1760</v>
      </c>
      <c r="O186" s="21">
        <v>1535.58</v>
      </c>
      <c r="P186" s="19">
        <v>8134.8</v>
      </c>
      <c r="Q186" s="18">
        <v>104.57599999999999</v>
      </c>
      <c r="R186" s="19">
        <v>6.9172000000000002</v>
      </c>
      <c r="S186" s="19">
        <v>6.9398</v>
      </c>
      <c r="T186" s="263">
        <v>2.5249999435618519E-2</v>
      </c>
      <c r="U186" s="264">
        <v>2.544999943114817E-2</v>
      </c>
      <c r="V186" s="264">
        <v>2.5249999435618519E-2</v>
      </c>
      <c r="W186" s="19">
        <v>32155.4</v>
      </c>
      <c r="X186" s="19">
        <v>3919.29</v>
      </c>
      <c r="Y186" s="19">
        <v>11334.27</v>
      </c>
      <c r="Z186" s="19">
        <v>7757.36</v>
      </c>
      <c r="AA186" s="19">
        <v>27299.19</v>
      </c>
      <c r="AB186" s="19">
        <v>22044.65</v>
      </c>
      <c r="AC186" s="19">
        <v>3264.8139999999999</v>
      </c>
      <c r="AD186" s="263">
        <v>2.1084999528713521E-2</v>
      </c>
      <c r="AE186" s="263">
        <v>2.5164999437518421E-2</v>
      </c>
      <c r="AF186" s="263">
        <v>2.6844999399967491E-2</v>
      </c>
      <c r="AG186" s="263">
        <v>2.9065999350324275E-2</v>
      </c>
      <c r="AH186" s="263">
        <v>2.0889999533072114E-2</v>
      </c>
      <c r="AI186" s="263">
        <v>2.3499999474734069E-2</v>
      </c>
      <c r="AJ186" s="263">
        <v>2.7179999392479656E-2</v>
      </c>
      <c r="AK186" s="263">
        <v>2.9279999345541E-2</v>
      </c>
      <c r="AL186" s="263">
        <v>2.5253999435529112E-2</v>
      </c>
      <c r="AM186" s="263">
        <v>2.7648999381996692E-2</v>
      </c>
      <c r="AN186" s="263">
        <v>2.8623999360203742E-2</v>
      </c>
      <c r="AO186" s="263">
        <v>2.7629999382421375E-2</v>
      </c>
      <c r="AP186" s="263">
        <v>3.2234999279491604E-2</v>
      </c>
      <c r="AQ186" s="263">
        <v>2.4475799452923237E-2</v>
      </c>
      <c r="AR186" s="19">
        <v>176.2825</v>
      </c>
      <c r="AS186" s="19">
        <v>7012</v>
      </c>
      <c r="AT186" s="19">
        <v>1920.75</v>
      </c>
    </row>
    <row r="187" spans="1:46" ht="18.75" customHeight="1">
      <c r="A187" s="86">
        <v>44998</v>
      </c>
      <c r="B187" s="19">
        <v>171.91720000000001</v>
      </c>
      <c r="C187" s="19">
        <v>157.2149</v>
      </c>
      <c r="D187" s="19">
        <v>128.065</v>
      </c>
      <c r="E187" s="19">
        <v>26.52</v>
      </c>
      <c r="F187" s="20">
        <v>4.7649999999999998E-2</v>
      </c>
      <c r="G187" s="20">
        <v>3.9764000000000001E-2</v>
      </c>
      <c r="H187" s="20">
        <v>3.8679999999999999E-2</v>
      </c>
      <c r="I187" s="20">
        <v>3.6991000000000003E-2</v>
      </c>
      <c r="J187" s="20">
        <v>3.5732E-2</v>
      </c>
      <c r="K187" s="20">
        <v>3.6715999999999999E-2</v>
      </c>
      <c r="L187" s="20">
        <v>3.7092E-2</v>
      </c>
      <c r="M187" s="20">
        <v>2.5270000000000001E-2</v>
      </c>
      <c r="N187" s="19">
        <v>1760</v>
      </c>
      <c r="O187" s="21">
        <v>1535.58</v>
      </c>
      <c r="P187" s="19">
        <v>8134.8</v>
      </c>
      <c r="Q187" s="18">
        <v>105.309</v>
      </c>
      <c r="R187" s="19">
        <v>6.9650999999999996</v>
      </c>
      <c r="S187" s="19">
        <v>6.9770000000000003</v>
      </c>
      <c r="T187" s="263">
        <v>2.6799999400973322E-2</v>
      </c>
      <c r="U187" s="264">
        <v>2.6899999398738144E-2</v>
      </c>
      <c r="V187" s="264">
        <v>2.6199999414384365E-2</v>
      </c>
      <c r="W187" s="19">
        <v>31819.14</v>
      </c>
      <c r="X187" s="19">
        <v>3855.76</v>
      </c>
      <c r="Y187" s="19">
        <v>11364.41</v>
      </c>
      <c r="Z187" s="19">
        <v>7784.67</v>
      </c>
      <c r="AA187" s="19">
        <v>26906.04</v>
      </c>
      <c r="AB187" s="19">
        <v>22044.65</v>
      </c>
      <c r="AC187" s="19">
        <v>3264.8139999999999</v>
      </c>
      <c r="AD187" s="263">
        <v>2.1084999528713521E-2</v>
      </c>
      <c r="AE187" s="263">
        <v>2.5164999437518421E-2</v>
      </c>
      <c r="AF187" s="263">
        <v>2.6844999399967491E-2</v>
      </c>
      <c r="AG187" s="263">
        <v>2.9065999350324275E-2</v>
      </c>
      <c r="AH187" s="263">
        <v>2.0889999533072114E-2</v>
      </c>
      <c r="AI187" s="263">
        <v>2.3499999474734069E-2</v>
      </c>
      <c r="AJ187" s="263">
        <v>2.7179999392479656E-2</v>
      </c>
      <c r="AK187" s="263">
        <v>2.9279999345541E-2</v>
      </c>
      <c r="AL187" s="263">
        <v>2.5253999435529112E-2</v>
      </c>
      <c r="AM187" s="263">
        <v>2.7648999381996692E-2</v>
      </c>
      <c r="AN187" s="263">
        <v>2.8623999360203742E-2</v>
      </c>
      <c r="AO187" s="263">
        <v>2.7629999382421375E-2</v>
      </c>
      <c r="AP187" s="263">
        <v>3.2234999279491604E-2</v>
      </c>
      <c r="AQ187" s="263">
        <v>2.4475799452923237E-2</v>
      </c>
      <c r="AR187" s="19">
        <v>175.87180000000001</v>
      </c>
      <c r="AS187" s="19">
        <v>7020</v>
      </c>
      <c r="AT187" s="19">
        <v>1914.85</v>
      </c>
    </row>
    <row r="188" spans="1:46" ht="18.75" customHeight="1">
      <c r="A188" s="86">
        <v>44995</v>
      </c>
      <c r="B188" s="19">
        <v>170.8083</v>
      </c>
      <c r="C188" s="19">
        <v>156.85210000000001</v>
      </c>
      <c r="D188" s="19">
        <v>125.25</v>
      </c>
      <c r="E188" s="19">
        <v>24.8</v>
      </c>
      <c r="F188" s="20">
        <v>4.8693E-2</v>
      </c>
      <c r="G188" s="20">
        <v>4.5862E-2</v>
      </c>
      <c r="H188" s="20">
        <v>4.3165000000000002E-2</v>
      </c>
      <c r="I188" s="20">
        <v>3.9647000000000002E-2</v>
      </c>
      <c r="J188" s="20">
        <v>3.6986999999999999E-2</v>
      </c>
      <c r="K188" s="20">
        <v>3.8605E-2</v>
      </c>
      <c r="L188" s="20">
        <v>3.7065000000000001E-2</v>
      </c>
      <c r="M188" s="20">
        <v>2.5170000000000001E-2</v>
      </c>
      <c r="N188" s="19">
        <v>1760</v>
      </c>
      <c r="O188" s="21">
        <v>1535.58</v>
      </c>
      <c r="P188" s="19">
        <v>8134.8</v>
      </c>
      <c r="Q188" s="18">
        <v>105.658</v>
      </c>
      <c r="R188" s="19">
        <v>6.9592000000000001</v>
      </c>
      <c r="S188" s="19">
        <v>6.9683999999999999</v>
      </c>
      <c r="T188" s="263">
        <v>2.7549999384209514E-2</v>
      </c>
      <c r="U188" s="264">
        <v>2.7499999385327101E-2</v>
      </c>
      <c r="V188" s="264">
        <v>2.6849999399855735E-2</v>
      </c>
      <c r="W188" s="19">
        <v>31909.64</v>
      </c>
      <c r="X188" s="19">
        <v>3861.59</v>
      </c>
      <c r="Y188" s="19">
        <v>11140.43</v>
      </c>
      <c r="Z188" s="19">
        <v>7770.59</v>
      </c>
      <c r="AA188" s="19">
        <v>26553.53</v>
      </c>
      <c r="AB188" s="19">
        <v>22044.65</v>
      </c>
      <c r="AC188" s="19">
        <v>3264.8139999999999</v>
      </c>
      <c r="AD188" s="263">
        <v>2.1084999528713521E-2</v>
      </c>
      <c r="AE188" s="263">
        <v>2.5164999437518421E-2</v>
      </c>
      <c r="AF188" s="263">
        <v>2.6844999399967491E-2</v>
      </c>
      <c r="AG188" s="263">
        <v>2.9065999350324275E-2</v>
      </c>
      <c r="AH188" s="263">
        <v>2.0889999533072114E-2</v>
      </c>
      <c r="AI188" s="263">
        <v>2.3499999474734069E-2</v>
      </c>
      <c r="AJ188" s="263">
        <v>2.7179999392479656E-2</v>
      </c>
      <c r="AK188" s="263">
        <v>2.9279999345541E-2</v>
      </c>
      <c r="AL188" s="263">
        <v>2.5253999435529112E-2</v>
      </c>
      <c r="AM188" s="263">
        <v>2.7648999381996692E-2</v>
      </c>
      <c r="AN188" s="263">
        <v>2.8623999360203742E-2</v>
      </c>
      <c r="AO188" s="263">
        <v>2.7629999382421375E-2</v>
      </c>
      <c r="AP188" s="263">
        <v>3.2234999279491604E-2</v>
      </c>
      <c r="AQ188" s="263">
        <v>2.4475799452923237E-2</v>
      </c>
      <c r="AR188" s="19">
        <v>176.13249999999999</v>
      </c>
      <c r="AS188" s="19">
        <v>7000</v>
      </c>
      <c r="AT188" s="19">
        <v>1924.9</v>
      </c>
    </row>
    <row r="189" spans="1:46" ht="18.75" customHeight="1">
      <c r="A189" s="86">
        <v>44994</v>
      </c>
      <c r="B189" s="19">
        <v>169.62530000000001</v>
      </c>
      <c r="C189" s="19">
        <v>158.1327</v>
      </c>
      <c r="D189" s="19">
        <v>115.321</v>
      </c>
      <c r="E189" s="19">
        <v>22.61</v>
      </c>
      <c r="F189" s="20">
        <v>4.9491E-2</v>
      </c>
      <c r="G189" s="20">
        <v>4.87E-2</v>
      </c>
      <c r="H189" s="20">
        <v>4.5518000000000003E-2</v>
      </c>
      <c r="I189" s="20">
        <v>4.1912999999999999E-2</v>
      </c>
      <c r="J189" s="20">
        <v>3.9031999999999997E-2</v>
      </c>
      <c r="K189" s="20">
        <v>4.0620999999999997E-2</v>
      </c>
      <c r="L189" s="20">
        <v>3.8492999999999999E-2</v>
      </c>
      <c r="M189" s="20">
        <v>2.52E-2</v>
      </c>
      <c r="N189" s="19">
        <v>1760</v>
      </c>
      <c r="O189" s="21">
        <v>1535.58</v>
      </c>
      <c r="P189" s="19">
        <v>8134.8</v>
      </c>
      <c r="Q189" s="18">
        <v>105.61499999999999</v>
      </c>
      <c r="R189" s="19">
        <v>6.9661999999999997</v>
      </c>
      <c r="S189" s="19">
        <v>6.9939</v>
      </c>
      <c r="T189" s="263">
        <v>2.7949999375268816E-2</v>
      </c>
      <c r="U189" s="264">
        <v>2.7949999375268816E-2</v>
      </c>
      <c r="V189" s="264">
        <v>2.729999938979745E-2</v>
      </c>
      <c r="W189" s="19">
        <v>32254.86</v>
      </c>
      <c r="X189" s="19">
        <v>3918.32</v>
      </c>
      <c r="Y189" s="19">
        <v>10852.27</v>
      </c>
      <c r="Z189" s="19">
        <v>7747.29</v>
      </c>
      <c r="AA189" s="19">
        <v>26405.23</v>
      </c>
      <c r="AB189" s="19">
        <v>21650.98</v>
      </c>
      <c r="AC189" s="19">
        <v>3240.279</v>
      </c>
      <c r="AD189" s="263">
        <v>2.1084999528713521E-2</v>
      </c>
      <c r="AE189" s="263">
        <v>2.5239999435842039E-2</v>
      </c>
      <c r="AF189" s="263">
        <v>2.6844999399967491E-2</v>
      </c>
      <c r="AG189" s="263">
        <v>2.9122999349050226E-2</v>
      </c>
      <c r="AH189" s="263">
        <v>2.0889999533072114E-2</v>
      </c>
      <c r="AI189" s="263">
        <v>2.3499999474734069E-2</v>
      </c>
      <c r="AJ189" s="263">
        <v>2.7169999392703176E-2</v>
      </c>
      <c r="AK189" s="263">
        <v>2.9139999348670245E-2</v>
      </c>
      <c r="AL189" s="263">
        <v>2.5253999435529112E-2</v>
      </c>
      <c r="AM189" s="263">
        <v>2.7646999382041394E-2</v>
      </c>
      <c r="AN189" s="263">
        <v>2.8623999360203742E-2</v>
      </c>
      <c r="AO189" s="263">
        <v>2.7629999382421375E-2</v>
      </c>
      <c r="AP189" s="263">
        <v>3.2234999279491604E-2</v>
      </c>
      <c r="AQ189" s="263">
        <v>2.5052999440021814E-2</v>
      </c>
      <c r="AR189" s="19">
        <v>176.44839999999999</v>
      </c>
      <c r="AS189" s="19">
        <v>7048</v>
      </c>
      <c r="AT189" s="19">
        <v>1918.6</v>
      </c>
    </row>
    <row r="190" spans="1:46" ht="18.75" customHeight="1">
      <c r="A190" s="86">
        <v>44993</v>
      </c>
      <c r="B190" s="19">
        <v>169.05850000000001</v>
      </c>
      <c r="C190" s="19">
        <v>158.54470000000001</v>
      </c>
      <c r="D190" s="19">
        <v>114.88800000000001</v>
      </c>
      <c r="E190" s="19">
        <v>19.11</v>
      </c>
      <c r="F190" s="20">
        <v>4.9757999999999997E-2</v>
      </c>
      <c r="G190" s="20">
        <v>5.0701000000000003E-2</v>
      </c>
      <c r="H190" s="20">
        <v>4.7465E-2</v>
      </c>
      <c r="I190" s="20">
        <v>4.3489E-2</v>
      </c>
      <c r="J190" s="20">
        <v>3.9912999999999997E-2</v>
      </c>
      <c r="K190" s="20">
        <v>4.1980000000000003E-2</v>
      </c>
      <c r="L190" s="20">
        <v>3.8941000000000003E-2</v>
      </c>
      <c r="M190" s="20">
        <v>2.5229999999999999E-2</v>
      </c>
      <c r="N190" s="19">
        <v>1760</v>
      </c>
      <c r="O190" s="21">
        <v>1535.58</v>
      </c>
      <c r="P190" s="19">
        <v>8134.8</v>
      </c>
      <c r="Q190" s="18">
        <v>104.35</v>
      </c>
      <c r="R190" s="19">
        <v>6.9318</v>
      </c>
      <c r="S190" s="19">
        <v>6.9497999999999998</v>
      </c>
      <c r="T190" s="263">
        <v>2.8249999368563296E-2</v>
      </c>
      <c r="U190" s="264">
        <v>2.8299999367445709E-2</v>
      </c>
      <c r="V190" s="264">
        <v>2.7599999383091923E-2</v>
      </c>
      <c r="W190" s="19">
        <v>32798.400000000001</v>
      </c>
      <c r="X190" s="19">
        <v>3992.01</v>
      </c>
      <c r="Y190" s="19">
        <v>10957.01</v>
      </c>
      <c r="Z190" s="19">
        <v>7830.7</v>
      </c>
      <c r="AA190" s="19">
        <v>26791.119999999999</v>
      </c>
      <c r="AB190" s="19">
        <v>21678</v>
      </c>
      <c r="AC190" s="19">
        <v>3224.4059999999999</v>
      </c>
      <c r="AD190" s="263">
        <v>2.1084999528713521E-2</v>
      </c>
      <c r="AE190" s="263">
        <v>2.4976999441720545E-2</v>
      </c>
      <c r="AF190" s="263">
        <v>2.6779999401420354E-2</v>
      </c>
      <c r="AG190" s="263">
        <v>2.8873999354615806E-2</v>
      </c>
      <c r="AH190" s="263">
        <v>2.0889999533072114E-2</v>
      </c>
      <c r="AI190" s="263">
        <v>2.3499999474734069E-2</v>
      </c>
      <c r="AJ190" s="263">
        <v>2.729999938979745E-2</v>
      </c>
      <c r="AK190" s="263">
        <v>2.9139999348670245E-2</v>
      </c>
      <c r="AL190" s="263">
        <v>2.5253999435529112E-2</v>
      </c>
      <c r="AM190" s="263">
        <v>2.7527999384701254E-2</v>
      </c>
      <c r="AN190" s="263">
        <v>2.8498999362997709E-2</v>
      </c>
      <c r="AO190" s="263">
        <v>2.7629999382421375E-2</v>
      </c>
      <c r="AP190" s="263">
        <v>3.2234999279491604E-2</v>
      </c>
      <c r="AQ190" s="263">
        <v>2.715449939304963E-2</v>
      </c>
      <c r="AR190" s="19">
        <v>176.4915</v>
      </c>
      <c r="AS190" s="19">
        <v>7258</v>
      </c>
      <c r="AT190" s="19">
        <v>1920.7</v>
      </c>
    </row>
    <row r="191" spans="1:46" ht="18.75" customHeight="1">
      <c r="A191" s="86">
        <v>44992</v>
      </c>
      <c r="B191" s="19">
        <v>169.23939999999999</v>
      </c>
      <c r="C191" s="19">
        <v>158.72890000000001</v>
      </c>
      <c r="D191" s="19">
        <v>114.88800000000001</v>
      </c>
      <c r="E191" s="19">
        <v>19.59</v>
      </c>
      <c r="F191" s="20">
        <v>4.9063000000000002E-2</v>
      </c>
      <c r="G191" s="20">
        <v>5.0083999999999997E-2</v>
      </c>
      <c r="H191" s="20">
        <v>4.7178999999999999E-2</v>
      </c>
      <c r="I191" s="20">
        <v>4.3114E-2</v>
      </c>
      <c r="J191" s="20">
        <v>3.9636999999999999E-2</v>
      </c>
      <c r="K191" s="20">
        <v>4.1665000000000001E-2</v>
      </c>
      <c r="L191" s="20">
        <v>3.8720999999999998E-2</v>
      </c>
      <c r="M191" s="20">
        <v>2.5270000000000001E-2</v>
      </c>
      <c r="N191" s="19">
        <v>1760</v>
      </c>
      <c r="O191" s="21">
        <v>1535.58</v>
      </c>
      <c r="P191" s="19">
        <v>8134.8</v>
      </c>
      <c r="Q191" s="18">
        <v>104.521</v>
      </c>
      <c r="R191" s="19">
        <v>6.9043000000000001</v>
      </c>
      <c r="S191" s="19">
        <v>6.8954000000000004</v>
      </c>
      <c r="T191" s="263">
        <v>2.8049999373033645E-2</v>
      </c>
      <c r="U191" s="264">
        <v>2.7999999374151228E-2</v>
      </c>
      <c r="V191" s="264">
        <v>2.7249999390915037E-2</v>
      </c>
      <c r="W191" s="19">
        <v>32856.46</v>
      </c>
      <c r="X191" s="19">
        <v>3986.37</v>
      </c>
      <c r="Y191" s="19">
        <v>11095.11</v>
      </c>
      <c r="Z191" s="19">
        <v>7851.03</v>
      </c>
      <c r="AA191" s="19">
        <v>26138.68</v>
      </c>
      <c r="AB191" s="19">
        <v>21577.64</v>
      </c>
      <c r="AC191" s="19">
        <v>3224.2449999999999</v>
      </c>
      <c r="AD191" s="263">
        <v>2.1084999528713521E-2</v>
      </c>
      <c r="AE191" s="263">
        <v>2.5051999440044163E-2</v>
      </c>
      <c r="AF191" s="263">
        <v>2.6763999401777983E-2</v>
      </c>
      <c r="AG191" s="263">
        <v>2.8953999352827667E-2</v>
      </c>
      <c r="AH191" s="263">
        <v>2.0889999533072114E-2</v>
      </c>
      <c r="AI191" s="263">
        <v>2.3499999474734069E-2</v>
      </c>
      <c r="AJ191" s="263">
        <v>2.7149999393150208E-2</v>
      </c>
      <c r="AK191" s="263">
        <v>2.9059999350458384E-2</v>
      </c>
      <c r="AL191" s="263">
        <v>2.5253999435529112E-2</v>
      </c>
      <c r="AM191" s="263">
        <v>2.7525999384745956E-2</v>
      </c>
      <c r="AN191" s="263">
        <v>2.849999936297536E-2</v>
      </c>
      <c r="AO191" s="263">
        <v>2.7629999382421375E-2</v>
      </c>
      <c r="AP191" s="263">
        <v>3.2234999279491604E-2</v>
      </c>
      <c r="AQ191" s="263">
        <v>2.7149999393150208E-2</v>
      </c>
      <c r="AR191" s="19">
        <v>175.6148</v>
      </c>
      <c r="AS191" s="19">
        <v>7134</v>
      </c>
      <c r="AT191" s="19">
        <v>1913.8</v>
      </c>
    </row>
    <row r="192" spans="1:46" ht="18.75" customHeight="1">
      <c r="A192" s="86">
        <v>44991</v>
      </c>
      <c r="B192" s="19">
        <v>169.40620000000001</v>
      </c>
      <c r="C192" s="19">
        <v>158.39590000000001</v>
      </c>
      <c r="D192" s="19">
        <v>114.88800000000001</v>
      </c>
      <c r="E192" s="19">
        <v>18.61</v>
      </c>
      <c r="F192" s="20">
        <v>4.8375000000000001E-2</v>
      </c>
      <c r="G192" s="20">
        <v>4.8861000000000002E-2</v>
      </c>
      <c r="H192" s="20">
        <v>4.6129000000000003E-2</v>
      </c>
      <c r="I192" s="20">
        <v>4.2528000000000003E-2</v>
      </c>
      <c r="J192" s="20">
        <v>3.9577000000000001E-2</v>
      </c>
      <c r="K192" s="20">
        <v>4.1403000000000002E-2</v>
      </c>
      <c r="L192" s="20">
        <v>3.8932000000000001E-2</v>
      </c>
      <c r="M192" s="20">
        <v>2.5260000000000001E-2</v>
      </c>
      <c r="N192" s="19">
        <v>1760</v>
      </c>
      <c r="O192" s="21">
        <v>1535.58</v>
      </c>
      <c r="P192" s="19">
        <v>8134.8</v>
      </c>
      <c r="Q192" s="18">
        <v>105.027</v>
      </c>
      <c r="R192" s="19">
        <v>6.9168000000000003</v>
      </c>
      <c r="S192" s="19">
        <v>6.9210000000000003</v>
      </c>
      <c r="T192" s="263">
        <v>2.8149999370798467E-2</v>
      </c>
      <c r="U192" s="264">
        <v>2.8099999371916057E-2</v>
      </c>
      <c r="V192" s="264">
        <v>2.7399999387562279E-2</v>
      </c>
      <c r="W192" s="19">
        <v>33431.440000000002</v>
      </c>
      <c r="X192" s="19">
        <v>4048.42</v>
      </c>
      <c r="Y192" s="19">
        <v>11079.16</v>
      </c>
      <c r="Z192" s="19">
        <v>7860.07</v>
      </c>
      <c r="AA192" s="19">
        <v>25822.32</v>
      </c>
      <c r="AB192" s="19">
        <v>21746.720000000001</v>
      </c>
      <c r="AC192" s="19">
        <v>3227.5920000000001</v>
      </c>
      <c r="AD192" s="263">
        <v>1.0025999775901436E-2</v>
      </c>
      <c r="AE192" s="263">
        <v>2.5016999440826478E-2</v>
      </c>
      <c r="AF192" s="263">
        <v>2.6797999401018024E-2</v>
      </c>
      <c r="AG192" s="263">
        <v>2.8971999352425341E-2</v>
      </c>
      <c r="AH192" s="263">
        <v>2.0889999533072114E-2</v>
      </c>
      <c r="AI192" s="263">
        <v>2.3499999474734069E-2</v>
      </c>
      <c r="AJ192" s="263">
        <v>2.7319999389350418E-2</v>
      </c>
      <c r="AK192" s="263">
        <v>2.9189999347552658E-2</v>
      </c>
      <c r="AL192" s="263">
        <v>2.5253999435529112E-2</v>
      </c>
      <c r="AM192" s="263">
        <v>2.7317999389395116E-2</v>
      </c>
      <c r="AN192" s="263">
        <v>2.8289999367669228E-2</v>
      </c>
      <c r="AO192" s="263">
        <v>2.7629999382421375E-2</v>
      </c>
      <c r="AP192" s="263">
        <v>3.2234999279491604E-2</v>
      </c>
      <c r="AQ192" s="263">
        <v>2.5410999432019892E-2</v>
      </c>
      <c r="AR192" s="19">
        <v>175.3826</v>
      </c>
      <c r="AS192" s="19">
        <v>7242</v>
      </c>
      <c r="AT192" s="19">
        <v>1917</v>
      </c>
    </row>
    <row r="193" spans="1:46" ht="18.75" customHeight="1">
      <c r="A193" s="86">
        <v>44988</v>
      </c>
      <c r="B193" s="19">
        <v>169.4734</v>
      </c>
      <c r="C193" s="19">
        <v>158.1182</v>
      </c>
      <c r="D193" s="19">
        <v>114.88800000000001</v>
      </c>
      <c r="E193" s="19">
        <v>18.489999999999998</v>
      </c>
      <c r="F193" s="20">
        <v>4.8408E-2</v>
      </c>
      <c r="G193" s="20">
        <v>4.8564999999999997E-2</v>
      </c>
      <c r="H193" s="20">
        <v>4.5949999999999998E-2</v>
      </c>
      <c r="I193" s="20">
        <v>4.2457000000000002E-2</v>
      </c>
      <c r="J193" s="20">
        <v>3.9516999999999997E-2</v>
      </c>
      <c r="K193" s="20">
        <v>4.1376000000000003E-2</v>
      </c>
      <c r="L193" s="20">
        <v>3.8757E-2</v>
      </c>
      <c r="M193" s="20">
        <v>2.5489999999999999E-2</v>
      </c>
      <c r="N193" s="19">
        <v>1760</v>
      </c>
      <c r="O193" s="21">
        <v>1535.58</v>
      </c>
      <c r="P193" s="19">
        <v>8134.8</v>
      </c>
      <c r="Q193" s="18">
        <v>104.483</v>
      </c>
      <c r="R193" s="19">
        <v>6.8697999999999997</v>
      </c>
      <c r="S193" s="19">
        <v>6.8788999999999998</v>
      </c>
      <c r="T193" s="263">
        <v>2.8599999360740185E-2</v>
      </c>
      <c r="U193" s="264">
        <v>2.849999936297536E-2</v>
      </c>
      <c r="V193" s="264">
        <v>2.7650499381963164E-2</v>
      </c>
      <c r="W193" s="19">
        <v>33390.97</v>
      </c>
      <c r="X193" s="19">
        <v>4045.64</v>
      </c>
      <c r="Y193" s="19">
        <v>11079.16</v>
      </c>
      <c r="Z193" s="19">
        <v>7844.07</v>
      </c>
      <c r="AA193" s="19">
        <v>26119.52</v>
      </c>
      <c r="AB193" s="19">
        <v>21738.66</v>
      </c>
      <c r="AC193" s="19">
        <v>3195.306</v>
      </c>
      <c r="AD193" s="263">
        <v>1.0983999754488469E-2</v>
      </c>
      <c r="AE193" s="263">
        <v>2.4532999451644718E-2</v>
      </c>
      <c r="AF193" s="263">
        <v>2.6274999412707983E-2</v>
      </c>
      <c r="AG193" s="263">
        <v>2.8413999364897611E-2</v>
      </c>
      <c r="AH193" s="263">
        <v>2.0889999533072114E-2</v>
      </c>
      <c r="AI193" s="263">
        <v>2.3499999474734069E-2</v>
      </c>
      <c r="AJ193" s="263">
        <v>2.6789999401196835E-2</v>
      </c>
      <c r="AK193" s="263">
        <v>2.8979999352246523E-2</v>
      </c>
      <c r="AL193" s="263">
        <v>2.5253999435529112E-2</v>
      </c>
      <c r="AM193" s="263">
        <v>2.7317999389395116E-2</v>
      </c>
      <c r="AN193" s="263">
        <v>2.8289999367669228E-2</v>
      </c>
      <c r="AO193" s="263">
        <v>2.7629999382421375E-2</v>
      </c>
      <c r="AP193" s="263">
        <v>3.2234999279491604E-2</v>
      </c>
      <c r="AQ193" s="263">
        <v>2.3716699469890443E-2</v>
      </c>
      <c r="AR193" s="19">
        <v>175.3826</v>
      </c>
      <c r="AS193" s="19">
        <v>7314</v>
      </c>
      <c r="AT193" s="19">
        <v>1907.15</v>
      </c>
    </row>
    <row r="194" spans="1:46" ht="18.75" customHeight="1">
      <c r="A194" s="86">
        <v>44987</v>
      </c>
      <c r="B194" s="19">
        <v>168.93510000000001</v>
      </c>
      <c r="C194" s="19">
        <v>158.08590000000001</v>
      </c>
      <c r="D194" s="19">
        <v>114.88800000000001</v>
      </c>
      <c r="E194" s="19">
        <v>19.59</v>
      </c>
      <c r="F194" s="20">
        <v>4.8426999999999998E-2</v>
      </c>
      <c r="G194" s="20">
        <v>4.8849999999999998E-2</v>
      </c>
      <c r="H194" s="20">
        <v>4.6310999999999998E-2</v>
      </c>
      <c r="I194" s="20">
        <v>4.3124999999999997E-2</v>
      </c>
      <c r="J194" s="20">
        <v>4.0556000000000002E-2</v>
      </c>
      <c r="K194" s="20">
        <v>4.2264999999999997E-2</v>
      </c>
      <c r="L194" s="20">
        <v>3.9934999999999998E-2</v>
      </c>
      <c r="M194" s="20">
        <v>2.5579999999999999E-2</v>
      </c>
      <c r="N194" s="19">
        <v>1760</v>
      </c>
      <c r="O194" s="21">
        <v>1535.58</v>
      </c>
      <c r="P194" s="19">
        <v>8134.8</v>
      </c>
      <c r="Q194" s="18">
        <v>104.869</v>
      </c>
      <c r="R194" s="19">
        <v>6.9356</v>
      </c>
      <c r="S194" s="19">
        <v>6.9546000000000001</v>
      </c>
      <c r="T194" s="263">
        <v>2.8649999359622601E-2</v>
      </c>
      <c r="U194" s="264">
        <v>2.8549999361857772E-2</v>
      </c>
      <c r="V194" s="264">
        <v>2.7399999387562279E-2</v>
      </c>
      <c r="W194" s="19">
        <v>33003.57</v>
      </c>
      <c r="X194" s="19">
        <v>3981.35</v>
      </c>
      <c r="Y194" s="19">
        <v>11001.1</v>
      </c>
      <c r="Z194" s="19">
        <v>7794.04</v>
      </c>
      <c r="AA194" s="19">
        <v>26449.82</v>
      </c>
      <c r="AB194" s="19">
        <v>21514.1</v>
      </c>
      <c r="AC194" s="19">
        <v>3163.451</v>
      </c>
      <c r="AD194" s="263">
        <v>1.4528999675251545E-2</v>
      </c>
      <c r="AE194" s="263">
        <v>2.4423999454081059E-2</v>
      </c>
      <c r="AF194" s="263">
        <v>2.6137999415770174E-2</v>
      </c>
      <c r="AG194" s="263">
        <v>2.8168999370373784E-2</v>
      </c>
      <c r="AH194" s="263">
        <v>2.0999999530613423E-2</v>
      </c>
      <c r="AI194" s="263">
        <v>2.3479999475181101E-2</v>
      </c>
      <c r="AJ194" s="263">
        <v>2.6789999401196835E-2</v>
      </c>
      <c r="AK194" s="263">
        <v>2.8759999357163904E-2</v>
      </c>
      <c r="AL194" s="263">
        <v>2.5253999435529112E-2</v>
      </c>
      <c r="AM194" s="263">
        <v>2.7295999389886857E-2</v>
      </c>
      <c r="AN194" s="263">
        <v>2.8263999368250369E-2</v>
      </c>
      <c r="AO194" s="263">
        <v>2.7629999382421375E-2</v>
      </c>
      <c r="AP194" s="263">
        <v>3.2234999279491604E-2</v>
      </c>
      <c r="AQ194" s="263">
        <v>2.2468199497796597E-2</v>
      </c>
      <c r="AR194" s="19">
        <v>175.79750000000001</v>
      </c>
      <c r="AS194" s="19">
        <v>7176</v>
      </c>
      <c r="AT194" s="19">
        <v>1882.55</v>
      </c>
    </row>
    <row r="195" spans="1:46" ht="18.75" customHeight="1">
      <c r="A195" s="86">
        <v>44986</v>
      </c>
      <c r="B195" s="19">
        <v>169.13210000000001</v>
      </c>
      <c r="C195" s="19">
        <v>158.12029999999999</v>
      </c>
      <c r="D195" s="19">
        <v>114.88800000000001</v>
      </c>
      <c r="E195" s="19">
        <v>20.58</v>
      </c>
      <c r="F195" s="20">
        <v>4.8485E-2</v>
      </c>
      <c r="G195" s="20">
        <v>4.8764000000000002E-2</v>
      </c>
      <c r="H195" s="20">
        <v>4.5988000000000001E-2</v>
      </c>
      <c r="I195" s="20">
        <v>4.2559E-2</v>
      </c>
      <c r="J195" s="20">
        <v>3.9925000000000002E-2</v>
      </c>
      <c r="K195" s="20">
        <v>4.1584000000000003E-2</v>
      </c>
      <c r="L195" s="20">
        <v>3.9542000000000001E-2</v>
      </c>
      <c r="M195" s="20">
        <v>2.5499999999999998E-2</v>
      </c>
      <c r="N195" s="19">
        <v>1760</v>
      </c>
      <c r="O195" s="21">
        <v>1576.93</v>
      </c>
      <c r="P195" s="19">
        <v>8373.2000000000007</v>
      </c>
      <c r="Q195" s="18">
        <v>104.673</v>
      </c>
      <c r="R195" s="19">
        <v>6.9440999999999997</v>
      </c>
      <c r="S195" s="19">
        <v>6.9607999999999999</v>
      </c>
      <c r="T195" s="263">
        <v>2.8599999360740185E-2</v>
      </c>
      <c r="U195" s="264">
        <v>2.8349999366328121E-2</v>
      </c>
      <c r="V195" s="264">
        <v>2.7349999388679862E-2</v>
      </c>
      <c r="W195" s="19">
        <v>32661.84</v>
      </c>
      <c r="X195" s="19">
        <v>3951.39</v>
      </c>
      <c r="Y195" s="19">
        <v>10931.67</v>
      </c>
      <c r="Z195" s="19">
        <v>7724.98</v>
      </c>
      <c r="AA195" s="19">
        <v>26446</v>
      </c>
      <c r="AB195" s="19">
        <v>21436.05</v>
      </c>
      <c r="AC195" s="19">
        <v>3161.8380000000002</v>
      </c>
      <c r="AD195" s="263">
        <v>1.4242999681644141E-2</v>
      </c>
      <c r="AE195" s="263">
        <v>2.4593999450281262E-2</v>
      </c>
      <c r="AF195" s="263">
        <v>2.6118999416194857E-2</v>
      </c>
      <c r="AG195" s="263">
        <v>2.8283999367803334E-2</v>
      </c>
      <c r="AH195" s="263">
        <v>2.1259999524801967E-2</v>
      </c>
      <c r="AI195" s="263">
        <v>2.3739999469369652E-2</v>
      </c>
      <c r="AJ195" s="263">
        <v>2.6879999399185183E-2</v>
      </c>
      <c r="AK195" s="263">
        <v>2.8739999357610943E-2</v>
      </c>
      <c r="AL195" s="263">
        <v>2.5253999435529112E-2</v>
      </c>
      <c r="AM195" s="263">
        <v>2.7273999390378594E-2</v>
      </c>
      <c r="AN195" s="263">
        <v>2.8238999368809165E-2</v>
      </c>
      <c r="AO195" s="263">
        <v>2.7629999382421375E-2</v>
      </c>
      <c r="AP195" s="263">
        <v>3.2234999279491604E-2</v>
      </c>
      <c r="AQ195" s="263">
        <v>2.279389949051663E-2</v>
      </c>
      <c r="AR195" s="19">
        <v>175.1258</v>
      </c>
      <c r="AS195" s="19">
        <v>7120</v>
      </c>
      <c r="AT195" s="19">
        <v>1872.35</v>
      </c>
    </row>
    <row r="196" spans="1:46" ht="18.75" customHeight="1">
      <c r="A196" s="86">
        <v>44985</v>
      </c>
      <c r="B196" s="19">
        <v>169.65860000000001</v>
      </c>
      <c r="C196" s="19">
        <v>158.3203</v>
      </c>
      <c r="D196" s="19">
        <v>114.88800000000001</v>
      </c>
      <c r="E196" s="19">
        <v>20.7</v>
      </c>
      <c r="F196" s="20">
        <v>4.7687E-2</v>
      </c>
      <c r="G196" s="20">
        <v>4.8157999999999999E-2</v>
      </c>
      <c r="H196" s="20">
        <v>4.5263999999999999E-2</v>
      </c>
      <c r="I196" s="20">
        <v>4.1818000000000001E-2</v>
      </c>
      <c r="J196" s="20">
        <v>3.9199999999999999E-2</v>
      </c>
      <c r="K196" s="20">
        <v>4.0802999999999999E-2</v>
      </c>
      <c r="L196" s="20">
        <v>3.9161000000000001E-2</v>
      </c>
      <c r="M196" s="20">
        <v>2.5669999999999998E-2</v>
      </c>
      <c r="N196" s="19">
        <v>1760</v>
      </c>
      <c r="O196" s="21">
        <v>1576.93</v>
      </c>
      <c r="P196" s="19">
        <v>8373.2000000000007</v>
      </c>
      <c r="Q196" s="18">
        <v>105.214</v>
      </c>
      <c r="R196" s="19">
        <v>6.9600999999999997</v>
      </c>
      <c r="S196" s="19">
        <v>6.9809999999999999</v>
      </c>
      <c r="T196" s="263">
        <v>2.8099999371916057E-2</v>
      </c>
      <c r="U196" s="264">
        <v>2.7849999377503994E-2</v>
      </c>
      <c r="V196" s="264">
        <v>2.6849999399855735E-2</v>
      </c>
      <c r="W196" s="19">
        <v>32656.7</v>
      </c>
      <c r="X196" s="19">
        <v>3970.15</v>
      </c>
      <c r="Y196" s="19">
        <v>10742.63</v>
      </c>
      <c r="Z196" s="19">
        <v>7694.49</v>
      </c>
      <c r="AA196" s="19">
        <v>26175.56</v>
      </c>
      <c r="AB196" s="19">
        <v>21331.46</v>
      </c>
      <c r="AC196" s="19">
        <v>3169.5070000000001</v>
      </c>
      <c r="AD196" s="263">
        <v>2.0471999542415142E-2</v>
      </c>
      <c r="AE196" s="263">
        <v>2.4307999456673862E-2</v>
      </c>
      <c r="AF196" s="263">
        <v>2.5599999427795412E-2</v>
      </c>
      <c r="AG196" s="263">
        <v>2.8135999371111393E-2</v>
      </c>
      <c r="AH196" s="263">
        <v>2.1169999526813626E-2</v>
      </c>
      <c r="AI196" s="263">
        <v>2.3539999473839997E-2</v>
      </c>
      <c r="AJ196" s="263">
        <v>2.6989999396726489E-2</v>
      </c>
      <c r="AK196" s="263">
        <v>2.8719999358057975E-2</v>
      </c>
      <c r="AL196" s="263">
        <v>2.5253999435529112E-2</v>
      </c>
      <c r="AM196" s="263">
        <v>2.7293999389931559E-2</v>
      </c>
      <c r="AN196" s="263">
        <v>2.8266999368183318E-2</v>
      </c>
      <c r="AO196" s="263">
        <v>2.7629999382421375E-2</v>
      </c>
      <c r="AP196" s="263">
        <v>3.2234999279491604E-2</v>
      </c>
      <c r="AQ196" s="263">
        <v>2.1934799509719015E-2</v>
      </c>
      <c r="AR196" s="19">
        <v>174.68109999999999</v>
      </c>
      <c r="AS196" s="19">
        <v>7126</v>
      </c>
      <c r="AT196" s="19">
        <v>1878.65</v>
      </c>
    </row>
    <row r="197" spans="1:46" ht="18.75" customHeight="1">
      <c r="A197" s="86">
        <v>44984</v>
      </c>
      <c r="B197" s="19">
        <v>169.50819999999999</v>
      </c>
      <c r="C197" s="19">
        <v>158.1069</v>
      </c>
      <c r="D197" s="19">
        <v>117.813</v>
      </c>
      <c r="E197" s="19">
        <v>20.95</v>
      </c>
      <c r="F197" s="20">
        <v>4.7572000000000003E-2</v>
      </c>
      <c r="G197" s="20">
        <v>4.7782999999999999E-2</v>
      </c>
      <c r="H197" s="20">
        <v>4.5030000000000001E-2</v>
      </c>
      <c r="I197" s="20">
        <v>4.1676999999999999E-2</v>
      </c>
      <c r="J197" s="20">
        <v>3.9141000000000002E-2</v>
      </c>
      <c r="K197" s="20">
        <v>4.0673000000000001E-2</v>
      </c>
      <c r="L197" s="20">
        <v>3.9262999999999999E-2</v>
      </c>
      <c r="M197" s="20">
        <v>2.5680000000000001E-2</v>
      </c>
      <c r="N197" s="19">
        <v>1760</v>
      </c>
      <c r="O197" s="21">
        <v>1576.93</v>
      </c>
      <c r="P197" s="19">
        <v>8373.2000000000007</v>
      </c>
      <c r="Q197" s="18">
        <v>104.598</v>
      </c>
      <c r="R197" s="19">
        <v>6.9081000000000001</v>
      </c>
      <c r="S197" s="19">
        <v>6.9162999999999997</v>
      </c>
      <c r="T197" s="263">
        <v>2.7899999376386403E-2</v>
      </c>
      <c r="U197" s="264">
        <v>2.7749999379739165E-2</v>
      </c>
      <c r="V197" s="264">
        <v>2.6999999396502973E-2</v>
      </c>
      <c r="W197" s="19">
        <v>32889.089999999997</v>
      </c>
      <c r="X197" s="19">
        <v>3982.24</v>
      </c>
      <c r="Y197" s="19">
        <v>10635.65</v>
      </c>
      <c r="Z197" s="19">
        <v>7724.94</v>
      </c>
      <c r="AA197" s="19">
        <v>25973.85</v>
      </c>
      <c r="AB197" s="19">
        <v>21388.34</v>
      </c>
      <c r="AC197" s="19">
        <v>3176.0839999999998</v>
      </c>
      <c r="AD197" s="263">
        <v>1.8504999586381018E-2</v>
      </c>
      <c r="AE197" s="263">
        <v>2.3881999466195701E-2</v>
      </c>
      <c r="AF197" s="263">
        <v>2.5599999427795412E-2</v>
      </c>
      <c r="AG197" s="263">
        <v>2.7700999380834399E-2</v>
      </c>
      <c r="AH197" s="263">
        <v>2.0969999531283975E-2</v>
      </c>
      <c r="AI197" s="263">
        <v>2.3229999480769037E-2</v>
      </c>
      <c r="AJ197" s="263">
        <v>2.6479999408125877E-2</v>
      </c>
      <c r="AK197" s="263">
        <v>2.8419999364763499E-2</v>
      </c>
      <c r="AL197" s="263">
        <v>2.5253999435529112E-2</v>
      </c>
      <c r="AM197" s="263">
        <v>2.706499939505011E-2</v>
      </c>
      <c r="AN197" s="263">
        <v>2.8040999373234808E-2</v>
      </c>
      <c r="AO197" s="263">
        <v>2.7629999382421375E-2</v>
      </c>
      <c r="AP197" s="263">
        <v>3.2234999279491604E-2</v>
      </c>
      <c r="AQ197" s="263">
        <v>2.1313599523603916E-2</v>
      </c>
      <c r="AR197" s="19">
        <v>175.255</v>
      </c>
      <c r="AS197" s="19">
        <v>7190</v>
      </c>
      <c r="AT197" s="19">
        <v>1878.85</v>
      </c>
    </row>
    <row r="198" spans="1:46" ht="18.75" customHeight="1">
      <c r="A198" s="86">
        <v>44981</v>
      </c>
      <c r="B198" s="19">
        <v>169.1866</v>
      </c>
      <c r="C198" s="19">
        <v>157.13210000000001</v>
      </c>
      <c r="D198" s="19">
        <v>115.938</v>
      </c>
      <c r="E198" s="19">
        <v>21.67</v>
      </c>
      <c r="F198" s="20">
        <v>4.7810999999999999E-2</v>
      </c>
      <c r="G198" s="20">
        <v>4.8135999999999998E-2</v>
      </c>
      <c r="H198" s="20">
        <v>4.5370000000000001E-2</v>
      </c>
      <c r="I198" s="20">
        <v>4.2152000000000002E-2</v>
      </c>
      <c r="J198" s="20">
        <v>3.9432000000000002E-2</v>
      </c>
      <c r="K198" s="20">
        <v>4.1088E-2</v>
      </c>
      <c r="L198" s="20">
        <v>3.9308999999999997E-2</v>
      </c>
      <c r="M198" s="20">
        <v>2.5680000000000001E-2</v>
      </c>
      <c r="N198" s="19">
        <v>1760</v>
      </c>
      <c r="O198" s="21">
        <v>1576.93</v>
      </c>
      <c r="P198" s="19">
        <v>8373.2000000000007</v>
      </c>
      <c r="Q198" s="18">
        <v>104.58499999999999</v>
      </c>
      <c r="R198" s="19">
        <v>6.8929</v>
      </c>
      <c r="S198" s="19">
        <v>6.9038000000000004</v>
      </c>
      <c r="T198" s="263">
        <v>2.8449999364092947E-2</v>
      </c>
      <c r="U198" s="264">
        <v>2.8299999367445709E-2</v>
      </c>
      <c r="V198" s="264">
        <v>2.7499999385327101E-2</v>
      </c>
      <c r="W198" s="19">
        <v>32816.92</v>
      </c>
      <c r="X198" s="19">
        <v>3970.04</v>
      </c>
      <c r="Y198" s="19">
        <v>10569.29</v>
      </c>
      <c r="Z198" s="19">
        <v>7699.49</v>
      </c>
      <c r="AA198" s="19">
        <v>25973.85</v>
      </c>
      <c r="AB198" s="19">
        <v>20991.64</v>
      </c>
      <c r="AC198" s="19">
        <v>3157.636</v>
      </c>
      <c r="AD198" s="263">
        <v>1.4979999665170909E-2</v>
      </c>
      <c r="AE198" s="263">
        <v>2.3763999468833206E-2</v>
      </c>
      <c r="AF198" s="263">
        <v>2.5482999430410561E-2</v>
      </c>
      <c r="AG198" s="263">
        <v>2.7603999383002523E-2</v>
      </c>
      <c r="AH198" s="263">
        <v>2.0799999535083772E-2</v>
      </c>
      <c r="AI198" s="263">
        <v>2.2959999486804005E-2</v>
      </c>
      <c r="AJ198" s="263">
        <v>2.6389999410137532E-2</v>
      </c>
      <c r="AK198" s="263">
        <v>2.8349999366328121E-2</v>
      </c>
      <c r="AL198" s="263">
        <v>2.5253999435529112E-2</v>
      </c>
      <c r="AM198" s="263">
        <v>2.7079999394714834E-2</v>
      </c>
      <c r="AN198" s="263">
        <v>2.8040999373234808E-2</v>
      </c>
      <c r="AO198" s="263">
        <v>2.7629999382421375E-2</v>
      </c>
      <c r="AP198" s="263">
        <v>3.2234999279491604E-2</v>
      </c>
      <c r="AQ198" s="263">
        <v>2.106209952922538E-2</v>
      </c>
      <c r="AR198" s="19">
        <v>174.62039999999999</v>
      </c>
      <c r="AS198" s="19">
        <v>7224</v>
      </c>
      <c r="AT198" s="19">
        <v>1852.2</v>
      </c>
    </row>
    <row r="199" spans="1:46" ht="18.75" customHeight="1">
      <c r="A199" s="86">
        <v>44980</v>
      </c>
      <c r="B199" s="19">
        <v>169.74199999999999</v>
      </c>
      <c r="C199" s="19">
        <v>156.29910000000001</v>
      </c>
      <c r="D199" s="19">
        <v>118.90600000000001</v>
      </c>
      <c r="E199" s="19">
        <v>21.14</v>
      </c>
      <c r="F199" s="20">
        <v>4.8064000000000003E-2</v>
      </c>
      <c r="G199" s="20">
        <v>4.6974000000000002E-2</v>
      </c>
      <c r="H199" s="20">
        <v>4.4101000000000001E-2</v>
      </c>
      <c r="I199" s="20">
        <v>4.1064000000000003E-2</v>
      </c>
      <c r="J199" s="20">
        <v>3.8767999999999997E-2</v>
      </c>
      <c r="K199" s="20">
        <v>4.0339E-2</v>
      </c>
      <c r="L199" s="20">
        <v>3.8848000000000001E-2</v>
      </c>
      <c r="M199" s="20">
        <v>2.5690000000000001E-2</v>
      </c>
      <c r="N199" s="19">
        <v>1760</v>
      </c>
      <c r="O199" s="21">
        <v>1576.93</v>
      </c>
      <c r="P199" s="19">
        <v>8373.2000000000007</v>
      </c>
      <c r="Q199" s="18">
        <v>104.176</v>
      </c>
      <c r="R199" s="19">
        <v>6.8795000000000002</v>
      </c>
      <c r="S199" s="19">
        <v>6.8925999999999998</v>
      </c>
      <c r="T199" s="263">
        <v>2.8599999360740185E-2</v>
      </c>
      <c r="U199" s="264">
        <v>2.8399999365210531E-2</v>
      </c>
      <c r="V199" s="264">
        <v>2.7649999381974339E-2</v>
      </c>
      <c r="W199" s="19">
        <v>33153.910000000003</v>
      </c>
      <c r="X199" s="19">
        <v>4012.32</v>
      </c>
      <c r="Y199" s="19">
        <v>10305.24</v>
      </c>
      <c r="Z199" s="19">
        <v>7633.45</v>
      </c>
      <c r="AA199" s="19">
        <v>25820.799999999999</v>
      </c>
      <c r="AB199" s="19">
        <v>21052.17</v>
      </c>
      <c r="AC199" s="19">
        <v>3155.2159999999999</v>
      </c>
      <c r="AD199" s="263">
        <v>9.9759997770190248E-3</v>
      </c>
      <c r="AE199" s="263">
        <v>2.3534999473951757E-2</v>
      </c>
      <c r="AF199" s="263">
        <v>2.5221999436244372E-2</v>
      </c>
      <c r="AG199" s="263">
        <v>2.7365999388322234E-2</v>
      </c>
      <c r="AH199" s="263">
        <v>2.0629999538883569E-2</v>
      </c>
      <c r="AI199" s="263">
        <v>2.2929999487474564E-2</v>
      </c>
      <c r="AJ199" s="263">
        <v>2.6089999416843056E-2</v>
      </c>
      <c r="AK199" s="263">
        <v>2.8369999365881086E-2</v>
      </c>
      <c r="AL199" s="263">
        <v>2.5253999435529112E-2</v>
      </c>
      <c r="AM199" s="263">
        <v>2.7061999395117164E-2</v>
      </c>
      <c r="AN199" s="263">
        <v>2.8032999373413622E-2</v>
      </c>
      <c r="AO199" s="263">
        <v>2.7629999382421375E-2</v>
      </c>
      <c r="AP199" s="263">
        <v>3.2234999279491604E-2</v>
      </c>
      <c r="AQ199" s="263">
        <v>2.1116699528004976E-2</v>
      </c>
      <c r="AR199" s="19">
        <v>173.18360000000001</v>
      </c>
      <c r="AS199" s="19">
        <v>7224</v>
      </c>
      <c r="AT199" s="19">
        <v>1834</v>
      </c>
    </row>
    <row r="200" spans="1:46" ht="18.75" customHeight="1">
      <c r="A200" s="86">
        <v>44979</v>
      </c>
      <c r="B200" s="19">
        <v>169.43450000000001</v>
      </c>
      <c r="C200" s="19">
        <v>155.7388</v>
      </c>
      <c r="D200" s="19">
        <v>122.25</v>
      </c>
      <c r="E200" s="19">
        <v>22.29</v>
      </c>
      <c r="F200" s="20">
        <v>4.8174000000000002E-2</v>
      </c>
      <c r="G200" s="20">
        <v>4.6933000000000002E-2</v>
      </c>
      <c r="H200" s="20">
        <v>4.4269000000000003E-2</v>
      </c>
      <c r="I200" s="20">
        <v>4.1514000000000002E-2</v>
      </c>
      <c r="J200" s="20">
        <v>3.9156000000000003E-2</v>
      </c>
      <c r="K200" s="20">
        <v>4.0682000000000003E-2</v>
      </c>
      <c r="L200" s="20">
        <v>3.9142000000000003E-2</v>
      </c>
      <c r="M200" s="20">
        <v>2.562E-2</v>
      </c>
      <c r="N200" s="19">
        <v>1760</v>
      </c>
      <c r="O200" s="21">
        <v>1576.93</v>
      </c>
      <c r="P200" s="19">
        <v>8373.2000000000007</v>
      </c>
      <c r="Q200" s="18">
        <v>103.86199999999999</v>
      </c>
      <c r="R200" s="19">
        <v>6.8552</v>
      </c>
      <c r="S200" s="19">
        <v>6.8594999999999997</v>
      </c>
      <c r="T200" s="263">
        <v>2.849999936297536E-2</v>
      </c>
      <c r="U200" s="264">
        <v>2.8249999368563296E-2</v>
      </c>
      <c r="V200" s="264">
        <v>2.7449999386444688E-2</v>
      </c>
      <c r="W200" s="19">
        <v>33045.089999999997</v>
      </c>
      <c r="X200" s="19">
        <v>3991.05</v>
      </c>
      <c r="Y200" s="19">
        <v>10458.76</v>
      </c>
      <c r="Z200" s="19">
        <v>7585.19</v>
      </c>
      <c r="AA200" s="19">
        <v>25716.86</v>
      </c>
      <c r="AB200" s="19">
        <v>20793.11</v>
      </c>
      <c r="AC200" s="19">
        <v>3123.5160000000001</v>
      </c>
      <c r="AD200" s="263">
        <v>1.6979999620467423E-2</v>
      </c>
      <c r="AE200" s="263">
        <v>2.357999947294593E-2</v>
      </c>
      <c r="AF200" s="263">
        <v>2.5216999436356129E-2</v>
      </c>
      <c r="AG200" s="263">
        <v>2.7341999388858677E-2</v>
      </c>
      <c r="AH200" s="263">
        <v>2.2329999500885607E-2</v>
      </c>
      <c r="AI200" s="263">
        <v>2.3389999477192759E-2</v>
      </c>
      <c r="AJ200" s="263">
        <v>2.5949999419972301E-2</v>
      </c>
      <c r="AK200" s="263">
        <v>2.8179999370127919E-2</v>
      </c>
      <c r="AL200" s="263">
        <v>2.5253999435529112E-2</v>
      </c>
      <c r="AM200" s="263">
        <v>2.7060999395139517E-2</v>
      </c>
      <c r="AN200" s="263">
        <v>2.8030999373458328E-2</v>
      </c>
      <c r="AO200" s="263">
        <v>2.7629999382421375E-2</v>
      </c>
      <c r="AP200" s="263">
        <v>3.2234999279491604E-2</v>
      </c>
      <c r="AQ200" s="263">
        <v>2.0313599545955657E-2</v>
      </c>
      <c r="AR200" s="19">
        <v>172.6437</v>
      </c>
      <c r="AS200" s="19">
        <v>7180</v>
      </c>
      <c r="AT200" s="19">
        <v>1857.3</v>
      </c>
    </row>
    <row r="201" spans="1:46" ht="18.75" customHeight="1">
      <c r="A201" s="86">
        <v>44978</v>
      </c>
      <c r="B201" s="19">
        <v>169.33680000000001</v>
      </c>
      <c r="C201" s="19">
        <v>155.74780000000001</v>
      </c>
      <c r="D201" s="19">
        <v>119.5</v>
      </c>
      <c r="E201" s="19">
        <v>22.87</v>
      </c>
      <c r="F201" s="20">
        <v>4.7902E-2</v>
      </c>
      <c r="G201" s="20">
        <v>4.7225999999999997E-2</v>
      </c>
      <c r="H201" s="20">
        <v>4.4379000000000002E-2</v>
      </c>
      <c r="I201" s="20">
        <v>4.1744999999999997E-2</v>
      </c>
      <c r="J201" s="20">
        <v>3.9524999999999998E-2</v>
      </c>
      <c r="K201" s="20">
        <v>4.0867000000000001E-2</v>
      </c>
      <c r="L201" s="20">
        <v>3.9718000000000003E-2</v>
      </c>
      <c r="M201" s="20">
        <v>2.5659999999999999E-2</v>
      </c>
      <c r="N201" s="19">
        <v>1760</v>
      </c>
      <c r="O201" s="21">
        <v>1576.93</v>
      </c>
      <c r="P201" s="19">
        <v>8373.2000000000007</v>
      </c>
      <c r="Q201" s="18">
        <v>103.86199999999999</v>
      </c>
      <c r="R201" s="19">
        <v>6.8685999999999998</v>
      </c>
      <c r="S201" s="19">
        <v>6.8738000000000001</v>
      </c>
      <c r="T201" s="263">
        <v>2.8799999356269836E-2</v>
      </c>
      <c r="U201" s="264">
        <v>2.8449999364092947E-2</v>
      </c>
      <c r="V201" s="264">
        <v>2.7649999381974339E-2</v>
      </c>
      <c r="W201" s="19">
        <v>33129.589999999997</v>
      </c>
      <c r="X201" s="19">
        <v>3997.34</v>
      </c>
      <c r="Y201" s="19">
        <v>10386.98</v>
      </c>
      <c r="Z201" s="19">
        <v>7554.09</v>
      </c>
      <c r="AA201" s="19">
        <v>26094.5</v>
      </c>
      <c r="AB201" s="19">
        <v>20145.29</v>
      </c>
      <c r="AC201" s="19">
        <v>3116.5120000000002</v>
      </c>
      <c r="AD201" s="263">
        <v>1.1985999732092025E-2</v>
      </c>
      <c r="AE201" s="263">
        <v>2.3910999465547499E-2</v>
      </c>
      <c r="AF201" s="263">
        <v>2.5604999427683652E-2</v>
      </c>
      <c r="AG201" s="263">
        <v>2.7650999381951986E-2</v>
      </c>
      <c r="AH201" s="263">
        <v>2.2329999500885607E-2</v>
      </c>
      <c r="AI201" s="263">
        <v>2.3389999477192759E-2</v>
      </c>
      <c r="AJ201" s="263">
        <v>2.6059999417513607E-2</v>
      </c>
      <c r="AK201" s="263">
        <v>2.8289999367669228E-2</v>
      </c>
      <c r="AL201" s="263">
        <v>2.5253999435529112E-2</v>
      </c>
      <c r="AM201" s="263">
        <v>2.7220999391563239E-2</v>
      </c>
      <c r="AN201" s="263">
        <v>2.8229999369010328E-2</v>
      </c>
      <c r="AO201" s="263">
        <v>2.7629999382421375E-2</v>
      </c>
      <c r="AP201" s="263">
        <v>3.2234999279491604E-2</v>
      </c>
      <c r="AQ201" s="263">
        <v>2.0595499539654703E-2</v>
      </c>
      <c r="AR201" s="19">
        <v>171.44929999999999</v>
      </c>
      <c r="AS201" s="19">
        <v>7232</v>
      </c>
      <c r="AT201" s="19">
        <v>1843.25</v>
      </c>
    </row>
    <row r="202" spans="1:46" ht="18.75" customHeight="1">
      <c r="A202" s="86">
        <v>44977</v>
      </c>
      <c r="B202" s="19">
        <v>170.2998</v>
      </c>
      <c r="C202" s="19">
        <v>157.46119999999999</v>
      </c>
      <c r="D202" s="19">
        <v>115</v>
      </c>
      <c r="E202" s="19">
        <v>21.23</v>
      </c>
      <c r="F202" s="20">
        <v>4.7856999999999997E-2</v>
      </c>
      <c r="G202" s="20">
        <v>4.6169000000000002E-2</v>
      </c>
      <c r="H202" s="20">
        <v>4.3154999999999999E-2</v>
      </c>
      <c r="I202" s="20">
        <v>4.0291E-2</v>
      </c>
      <c r="J202" s="20">
        <v>3.8148000000000001E-2</v>
      </c>
      <c r="K202" s="20">
        <v>3.9355000000000001E-2</v>
      </c>
      <c r="L202" s="20">
        <v>3.8692999999999998E-2</v>
      </c>
      <c r="M202" s="20">
        <v>2.564E-2</v>
      </c>
      <c r="N202" s="19">
        <v>1760</v>
      </c>
      <c r="O202" s="21">
        <v>1576.93</v>
      </c>
      <c r="P202" s="19">
        <v>8373.2000000000007</v>
      </c>
      <c r="Q202" s="18">
        <v>103.85599999999999</v>
      </c>
      <c r="R202" s="19">
        <v>6.8574999999999999</v>
      </c>
      <c r="S202" s="19">
        <v>6.8684000000000003</v>
      </c>
      <c r="T202" s="263">
        <v>2.934999934397638E-2</v>
      </c>
      <c r="U202" s="264">
        <v>2.8899999354034662E-2</v>
      </c>
      <c r="V202" s="264">
        <v>2.7999999374151228E-2</v>
      </c>
      <c r="W202" s="19">
        <v>33826.69</v>
      </c>
      <c r="X202" s="19">
        <v>4079.09</v>
      </c>
      <c r="Y202" s="19">
        <v>10466.48</v>
      </c>
      <c r="Z202" s="19">
        <v>7451.74</v>
      </c>
      <c r="AA202" s="19">
        <v>26094.5</v>
      </c>
      <c r="AB202" s="19">
        <v>19781.41</v>
      </c>
      <c r="AC202" s="19">
        <v>3089.2579999999998</v>
      </c>
      <c r="AD202" s="263">
        <v>1.9967999553680418E-2</v>
      </c>
      <c r="AE202" s="263">
        <v>2.3749999469146132E-2</v>
      </c>
      <c r="AF202" s="263">
        <v>2.5412999431975187E-2</v>
      </c>
      <c r="AG202" s="263">
        <v>2.7589999383315442E-2</v>
      </c>
      <c r="AH202" s="263">
        <v>2.2329999500885607E-2</v>
      </c>
      <c r="AI202" s="263">
        <v>2.3389999477192759E-2</v>
      </c>
      <c r="AJ202" s="263">
        <v>2.6249999413266778E-2</v>
      </c>
      <c r="AK202" s="263">
        <v>2.838999936543405E-2</v>
      </c>
      <c r="AL202" s="263">
        <v>2.5253999435529112E-2</v>
      </c>
      <c r="AM202" s="263">
        <v>2.7227999391406774E-2</v>
      </c>
      <c r="AN202" s="263">
        <v>2.8230999368987979E-2</v>
      </c>
      <c r="AO202" s="263">
        <v>2.7629999382421375E-2</v>
      </c>
      <c r="AP202" s="263">
        <v>3.2234999279491604E-2</v>
      </c>
      <c r="AQ202" s="263">
        <v>2.1789399512968956E-2</v>
      </c>
      <c r="AR202" s="19">
        <v>171.0376</v>
      </c>
      <c r="AS202" s="19">
        <v>7182</v>
      </c>
      <c r="AT202" s="19">
        <v>1813.75</v>
      </c>
    </row>
    <row r="203" spans="1:46" ht="18.75" customHeight="1">
      <c r="A203" s="86">
        <v>44974</v>
      </c>
      <c r="B203" s="19">
        <v>170.2998</v>
      </c>
      <c r="C203" s="19">
        <v>157.46119999999999</v>
      </c>
      <c r="D203" s="19">
        <v>113.5</v>
      </c>
      <c r="E203" s="19">
        <v>20.02</v>
      </c>
      <c r="F203" s="20">
        <v>4.7856999999999997E-2</v>
      </c>
      <c r="G203" s="20">
        <v>4.6169000000000002E-2</v>
      </c>
      <c r="H203" s="20">
        <v>4.3154999999999999E-2</v>
      </c>
      <c r="I203" s="20">
        <v>4.0291E-2</v>
      </c>
      <c r="J203" s="20">
        <v>3.8148000000000001E-2</v>
      </c>
      <c r="K203" s="20">
        <v>3.9355000000000001E-2</v>
      </c>
      <c r="L203" s="20">
        <v>3.8692999999999998E-2</v>
      </c>
      <c r="M203" s="20">
        <v>2.5239999999999999E-2</v>
      </c>
      <c r="N203" s="19">
        <v>1760</v>
      </c>
      <c r="O203" s="21">
        <v>1576.93</v>
      </c>
      <c r="P203" s="19">
        <v>8373.2000000000007</v>
      </c>
      <c r="Q203" s="18">
        <v>103.923</v>
      </c>
      <c r="R203" s="19">
        <v>6.8550000000000004</v>
      </c>
      <c r="S203" s="19">
        <v>6.8635999999999999</v>
      </c>
      <c r="T203" s="263">
        <v>2.8599999360740185E-2</v>
      </c>
      <c r="U203" s="264">
        <v>2.819999936968088E-2</v>
      </c>
      <c r="V203" s="264">
        <v>2.729999938979745E-2</v>
      </c>
      <c r="W203" s="19">
        <v>33826.69</v>
      </c>
      <c r="X203" s="19">
        <v>4079.09</v>
      </c>
      <c r="Y203" s="19">
        <v>10466.48</v>
      </c>
      <c r="Z203" s="19">
        <v>7451.74</v>
      </c>
      <c r="AA203" s="19">
        <v>26094.5</v>
      </c>
      <c r="AB203" s="19">
        <v>19781.41</v>
      </c>
      <c r="AC203" s="19">
        <v>3089.2579999999998</v>
      </c>
      <c r="AD203" s="263">
        <v>1.9967999553680418E-2</v>
      </c>
      <c r="AE203" s="263">
        <v>2.3749999469146132E-2</v>
      </c>
      <c r="AF203" s="263">
        <v>2.5412999431975187E-2</v>
      </c>
      <c r="AG203" s="263">
        <v>2.7589999383315442E-2</v>
      </c>
      <c r="AH203" s="263">
        <v>2.2329999500885607E-2</v>
      </c>
      <c r="AI203" s="263">
        <v>2.3389999477192759E-2</v>
      </c>
      <c r="AJ203" s="263">
        <v>2.6249999413266778E-2</v>
      </c>
      <c r="AK203" s="263">
        <v>2.838999936543405E-2</v>
      </c>
      <c r="AL203" s="263">
        <v>2.5253999435529112E-2</v>
      </c>
      <c r="AM203" s="263">
        <v>2.7227999391406774E-2</v>
      </c>
      <c r="AN203" s="263">
        <v>2.8230999368987979E-2</v>
      </c>
      <c r="AO203" s="263">
        <v>2.7629999382421375E-2</v>
      </c>
      <c r="AP203" s="263">
        <v>3.2234999279491604E-2</v>
      </c>
      <c r="AQ203" s="263">
        <v>2.1789399512968956E-2</v>
      </c>
      <c r="AR203" s="19">
        <v>171.0376</v>
      </c>
      <c r="AS203" s="19">
        <v>7120</v>
      </c>
      <c r="AT203" s="19">
        <v>1813.75</v>
      </c>
    </row>
    <row r="204" spans="1:46" ht="18.75" customHeight="1">
      <c r="A204" s="86">
        <v>44973</v>
      </c>
      <c r="B204" s="19">
        <v>170.15649999999999</v>
      </c>
      <c r="C204" s="19">
        <v>157.66909999999999</v>
      </c>
      <c r="D204" s="19">
        <v>108.34399999999999</v>
      </c>
      <c r="E204" s="19">
        <v>20.170000000000002</v>
      </c>
      <c r="F204" s="20">
        <v>4.7829999999999998E-2</v>
      </c>
      <c r="G204" s="20">
        <v>4.6399999999999997E-2</v>
      </c>
      <c r="H204" s="20">
        <v>4.3681999999999999E-2</v>
      </c>
      <c r="I204" s="20">
        <v>4.0726999999999999E-2</v>
      </c>
      <c r="J204" s="20">
        <v>3.8608000000000003E-2</v>
      </c>
      <c r="K204" s="20">
        <v>3.9849999999999997E-2</v>
      </c>
      <c r="L204" s="20">
        <v>3.9142000000000003E-2</v>
      </c>
      <c r="M204" s="20">
        <v>2.5229999999999999E-2</v>
      </c>
      <c r="N204" s="19">
        <v>1760</v>
      </c>
      <c r="O204" s="21">
        <v>1576.93</v>
      </c>
      <c r="P204" s="19">
        <v>8373.2000000000007</v>
      </c>
      <c r="Q204" s="18">
        <v>103.233</v>
      </c>
      <c r="R204" s="19">
        <v>6.8278999999999996</v>
      </c>
      <c r="S204" s="19">
        <v>6.8373999999999997</v>
      </c>
      <c r="T204" s="263">
        <v>2.8349999366328121E-2</v>
      </c>
      <c r="U204" s="264">
        <v>2.8099999371916057E-2</v>
      </c>
      <c r="V204" s="264">
        <v>2.6899999398738144E-2</v>
      </c>
      <c r="W204" s="19">
        <v>33696.85</v>
      </c>
      <c r="X204" s="19">
        <v>4090.41</v>
      </c>
      <c r="Y204" s="19">
        <v>10478.09</v>
      </c>
      <c r="Z204" s="19">
        <v>7512.72</v>
      </c>
      <c r="AA204" s="19">
        <v>26093.67</v>
      </c>
      <c r="AB204" s="19">
        <v>19741.14</v>
      </c>
      <c r="AC204" s="19">
        <v>3073.7020000000002</v>
      </c>
      <c r="AD204" s="263">
        <v>2.9025999351218343E-2</v>
      </c>
      <c r="AE204" s="263">
        <v>2.3868999466486272E-2</v>
      </c>
      <c r="AF204" s="263">
        <v>2.5412999431975187E-2</v>
      </c>
      <c r="AG204" s="263">
        <v>2.7573999383673074E-2</v>
      </c>
      <c r="AH204" s="263">
        <v>2.2329999500885607E-2</v>
      </c>
      <c r="AI204" s="263">
        <v>2.3369999477639795E-2</v>
      </c>
      <c r="AJ204" s="263">
        <v>2.6279999412596226E-2</v>
      </c>
      <c r="AK204" s="263">
        <v>2.8479999363422392E-2</v>
      </c>
      <c r="AL204" s="263">
        <v>2.5253999435529112E-2</v>
      </c>
      <c r="AM204" s="263">
        <v>2.7226999391429127E-2</v>
      </c>
      <c r="AN204" s="263">
        <v>2.8196999369747937E-2</v>
      </c>
      <c r="AO204" s="263">
        <v>2.7629999382421375E-2</v>
      </c>
      <c r="AP204" s="263">
        <v>3.2234999279491604E-2</v>
      </c>
      <c r="AQ204" s="263">
        <v>2.3362099477816371E-2</v>
      </c>
      <c r="AR204" s="19">
        <v>170.9907</v>
      </c>
      <c r="AS204" s="19">
        <v>7050</v>
      </c>
      <c r="AT204" s="19">
        <v>1813.75</v>
      </c>
    </row>
    <row r="205" spans="1:46" ht="18.75" customHeight="1">
      <c r="A205" s="86">
        <v>44972</v>
      </c>
      <c r="B205" s="19">
        <v>170.39169999999999</v>
      </c>
      <c r="C205" s="19">
        <v>157.83590000000001</v>
      </c>
      <c r="D205" s="19">
        <v>110.125</v>
      </c>
      <c r="E205" s="19">
        <v>18.23</v>
      </c>
      <c r="F205" s="20">
        <v>4.7499E-2</v>
      </c>
      <c r="G205" s="20">
        <v>4.6309000000000003E-2</v>
      </c>
      <c r="H205" s="20">
        <v>4.3482E-2</v>
      </c>
      <c r="I205" s="20">
        <v>4.0368000000000001E-2</v>
      </c>
      <c r="J205" s="20">
        <v>3.8048999999999999E-2</v>
      </c>
      <c r="K205" s="20">
        <v>3.9375E-2</v>
      </c>
      <c r="L205" s="20">
        <v>3.841E-2</v>
      </c>
      <c r="M205" s="20">
        <v>2.521E-2</v>
      </c>
      <c r="N205" s="19">
        <v>1760</v>
      </c>
      <c r="O205" s="21">
        <v>1576.93</v>
      </c>
      <c r="P205" s="19">
        <v>8373.2000000000007</v>
      </c>
      <c r="Q205" s="18">
        <v>103.345</v>
      </c>
      <c r="R205" s="19">
        <v>6.8182999999999998</v>
      </c>
      <c r="S205" s="19">
        <v>6.8242000000000003</v>
      </c>
      <c r="T205" s="263">
        <v>2.7949999375268816E-2</v>
      </c>
      <c r="U205" s="264">
        <v>2.7699999380856752E-2</v>
      </c>
      <c r="V205" s="264">
        <v>2.6599999405443671E-2</v>
      </c>
      <c r="W205" s="19">
        <v>34128.050000000003</v>
      </c>
      <c r="X205" s="19">
        <v>4147.6000000000004</v>
      </c>
      <c r="Y205" s="19">
        <v>10213.290000000001</v>
      </c>
      <c r="Z205" s="19">
        <v>7497.19</v>
      </c>
      <c r="AA205" s="19">
        <v>26340.5</v>
      </c>
      <c r="AB205" s="19">
        <v>19898.91</v>
      </c>
      <c r="AC205" s="19">
        <v>3087.4</v>
      </c>
      <c r="AD205" s="263">
        <v>4.7998998927138749E-2</v>
      </c>
      <c r="AE205" s="263">
        <v>2.4066999462060628E-2</v>
      </c>
      <c r="AF205" s="263">
        <v>2.520499943662435E-2</v>
      </c>
      <c r="AG205" s="263">
        <v>2.7812999378331003E-2</v>
      </c>
      <c r="AH205" s="263">
        <v>2.2309999501332639E-2</v>
      </c>
      <c r="AI205" s="263">
        <v>2.4059999462217093E-2</v>
      </c>
      <c r="AJ205" s="263">
        <v>2.6659999404102564E-2</v>
      </c>
      <c r="AK205" s="263">
        <v>2.8709999358281495E-2</v>
      </c>
      <c r="AL205" s="263">
        <v>2.5253999435529112E-2</v>
      </c>
      <c r="AM205" s="263">
        <v>2.70419993955642E-2</v>
      </c>
      <c r="AN205" s="263">
        <v>2.8003999374061821E-2</v>
      </c>
      <c r="AO205" s="263">
        <v>2.7629999382421375E-2</v>
      </c>
      <c r="AP205" s="263">
        <v>3.2234999279491604E-2</v>
      </c>
      <c r="AQ205" s="263">
        <v>2.3363599477782847E-2</v>
      </c>
      <c r="AR205" s="19">
        <v>170.49930000000001</v>
      </c>
      <c r="AS205" s="19">
        <v>7050</v>
      </c>
      <c r="AT205" s="19">
        <v>1803.35</v>
      </c>
    </row>
    <row r="206" spans="1:46" ht="18.75" customHeight="1">
      <c r="A206" s="86">
        <v>44971</v>
      </c>
      <c r="B206" s="19">
        <v>170.59880000000001</v>
      </c>
      <c r="C206" s="19">
        <v>158.3537</v>
      </c>
      <c r="D206" s="19">
        <v>109.375</v>
      </c>
      <c r="E206" s="19">
        <v>18.91</v>
      </c>
      <c r="F206" s="20">
        <v>4.7142000000000003E-2</v>
      </c>
      <c r="G206" s="20">
        <v>4.6154000000000001E-2</v>
      </c>
      <c r="H206" s="20">
        <v>4.3168999999999999E-2</v>
      </c>
      <c r="I206" s="20">
        <v>4.0009999999999997E-2</v>
      </c>
      <c r="J206" s="20">
        <v>3.7435000000000003E-2</v>
      </c>
      <c r="K206" s="20">
        <v>3.8848000000000001E-2</v>
      </c>
      <c r="L206" s="20">
        <v>3.7746000000000002E-2</v>
      </c>
      <c r="M206" s="20">
        <v>2.5139999999999999E-2</v>
      </c>
      <c r="N206" s="19">
        <v>1760</v>
      </c>
      <c r="O206" s="21">
        <v>1576.93</v>
      </c>
      <c r="P206" s="19">
        <v>8373.2000000000007</v>
      </c>
      <c r="Q206" s="18">
        <v>103.63</v>
      </c>
      <c r="R206" s="19">
        <v>6.8144999999999998</v>
      </c>
      <c r="S206" s="19">
        <v>6.8231000000000002</v>
      </c>
      <c r="T206" s="263">
        <v>2.7899999376386403E-2</v>
      </c>
      <c r="U206" s="264">
        <v>2.7649999381974339E-2</v>
      </c>
      <c r="V206" s="264">
        <v>2.6599999405443671E-2</v>
      </c>
      <c r="W206" s="19">
        <v>34089.269999999997</v>
      </c>
      <c r="X206" s="19">
        <v>4136.13</v>
      </c>
      <c r="Y206" s="19">
        <v>10353.23</v>
      </c>
      <c r="Z206" s="19">
        <v>7473.01</v>
      </c>
      <c r="AA206" s="19">
        <v>26447.87</v>
      </c>
      <c r="AB206" s="19">
        <v>19593.060000000001</v>
      </c>
      <c r="AC206" s="19">
        <v>3095.5680000000002</v>
      </c>
      <c r="AD206" s="263">
        <v>6.8019998479634525E-2</v>
      </c>
      <c r="AE206" s="263">
        <v>2.4081999461725352E-2</v>
      </c>
      <c r="AF206" s="263">
        <v>2.520499943662435E-2</v>
      </c>
      <c r="AG206" s="263">
        <v>2.7832999377883971E-2</v>
      </c>
      <c r="AH206" s="263">
        <v>2.2249999502673746E-2</v>
      </c>
      <c r="AI206" s="263">
        <v>2.3489999474957588E-2</v>
      </c>
      <c r="AJ206" s="263">
        <v>2.6419999409466981E-2</v>
      </c>
      <c r="AK206" s="263">
        <v>2.8769999356940388E-2</v>
      </c>
      <c r="AL206" s="263">
        <v>2.5253999435529112E-2</v>
      </c>
      <c r="AM206" s="263">
        <v>2.6971999397128819E-2</v>
      </c>
      <c r="AN206" s="263">
        <v>2.7909999376162887E-2</v>
      </c>
      <c r="AO206" s="263">
        <v>2.7629999382421375E-2</v>
      </c>
      <c r="AP206" s="263">
        <v>3.2234999279491604E-2</v>
      </c>
      <c r="AQ206" s="263">
        <v>2.2027299507651477E-2</v>
      </c>
      <c r="AR206" s="19">
        <v>170.48390000000001</v>
      </c>
      <c r="AS206" s="19">
        <v>7040</v>
      </c>
      <c r="AT206" s="19">
        <v>1800.7</v>
      </c>
    </row>
    <row r="207" spans="1:46" ht="18.75" customHeight="1">
      <c r="A207" s="86">
        <v>44970</v>
      </c>
      <c r="B207" s="19">
        <v>171.02260000000001</v>
      </c>
      <c r="C207" s="19">
        <v>158.75630000000001</v>
      </c>
      <c r="D207" s="19">
        <v>110.375</v>
      </c>
      <c r="E207" s="19">
        <v>20.34</v>
      </c>
      <c r="F207" s="20">
        <v>4.7468000000000003E-2</v>
      </c>
      <c r="G207" s="20">
        <v>4.5175E-2</v>
      </c>
      <c r="H207" s="20">
        <v>4.2014999999999997E-2</v>
      </c>
      <c r="I207" s="20">
        <v>3.9104E-2</v>
      </c>
      <c r="J207" s="20">
        <v>3.7016E-2</v>
      </c>
      <c r="K207" s="20">
        <v>3.8168000000000001E-2</v>
      </c>
      <c r="L207" s="20">
        <v>3.7727999999999998E-2</v>
      </c>
      <c r="M207" s="20">
        <v>2.5190000000000001E-2</v>
      </c>
      <c r="N207" s="19">
        <v>1760</v>
      </c>
      <c r="O207" s="21">
        <v>1576.93</v>
      </c>
      <c r="P207" s="19">
        <v>8373.2000000000007</v>
      </c>
      <c r="Q207" s="18">
        <v>103.221</v>
      </c>
      <c r="R207" s="19">
        <v>6.7864000000000004</v>
      </c>
      <c r="S207" s="19">
        <v>6.7922000000000002</v>
      </c>
      <c r="T207" s="263">
        <v>2.7499999385327101E-2</v>
      </c>
      <c r="U207" s="264">
        <v>2.7399999387562279E-2</v>
      </c>
      <c r="V207" s="264">
        <v>2.6499999407678842E-2</v>
      </c>
      <c r="W207" s="19">
        <v>34245.93</v>
      </c>
      <c r="X207" s="19">
        <v>4137.29</v>
      </c>
      <c r="Y207" s="19">
        <v>10497.86</v>
      </c>
      <c r="Z207" s="19">
        <v>7473.01</v>
      </c>
      <c r="AA207" s="19">
        <v>26405.87</v>
      </c>
      <c r="AB207" s="19">
        <v>19593.060000000001</v>
      </c>
      <c r="AC207" s="19">
        <v>3065.5630000000001</v>
      </c>
      <c r="AD207" s="263">
        <v>4.5013998993858696E-2</v>
      </c>
      <c r="AE207" s="263">
        <v>2.3724999469704928E-2</v>
      </c>
      <c r="AF207" s="263">
        <v>2.520499943662435E-2</v>
      </c>
      <c r="AG207" s="263">
        <v>2.7488999385572969E-2</v>
      </c>
      <c r="AH207" s="263">
        <v>2.3019999485462905E-2</v>
      </c>
      <c r="AI207" s="263">
        <v>2.3489999474957588E-2</v>
      </c>
      <c r="AJ207" s="263">
        <v>2.6329999411478639E-2</v>
      </c>
      <c r="AK207" s="263">
        <v>2.850999936275184E-2</v>
      </c>
      <c r="AL207" s="263">
        <v>2.5253999435529112E-2</v>
      </c>
      <c r="AM207" s="263">
        <v>2.6971999397128819E-2</v>
      </c>
      <c r="AN207" s="263">
        <v>2.7909999376162887E-2</v>
      </c>
      <c r="AO207" s="263">
        <v>2.7629999382421375E-2</v>
      </c>
      <c r="AP207" s="263">
        <v>3.2234999279491604E-2</v>
      </c>
      <c r="AQ207" s="263">
        <v>2.2027299507651477E-2</v>
      </c>
      <c r="AR207" s="19">
        <v>171.017</v>
      </c>
      <c r="AS207" s="19">
        <v>7084</v>
      </c>
      <c r="AT207" s="19">
        <v>1800.7</v>
      </c>
    </row>
    <row r="208" spans="1:46" ht="18.75" customHeight="1">
      <c r="A208" s="86">
        <v>44967</v>
      </c>
      <c r="B208" s="19">
        <v>170.86089999999999</v>
      </c>
      <c r="C208" s="19">
        <v>159.33750000000001</v>
      </c>
      <c r="D208" s="19">
        <v>107</v>
      </c>
      <c r="E208" s="19">
        <v>20.53</v>
      </c>
      <c r="F208" s="20">
        <v>4.7344999999999998E-2</v>
      </c>
      <c r="G208" s="20">
        <v>4.5170000000000002E-2</v>
      </c>
      <c r="H208" s="20">
        <v>4.2014999999999997E-2</v>
      </c>
      <c r="I208" s="20">
        <v>3.9225999999999997E-2</v>
      </c>
      <c r="J208" s="20">
        <v>3.7319999999999999E-2</v>
      </c>
      <c r="K208" s="20">
        <v>3.848E-2</v>
      </c>
      <c r="L208" s="20">
        <v>3.8157999999999997E-2</v>
      </c>
      <c r="M208" s="20">
        <v>2.5159999999999998E-2</v>
      </c>
      <c r="N208" s="19">
        <v>1760</v>
      </c>
      <c r="O208" s="21">
        <v>1576.93</v>
      </c>
      <c r="P208" s="19">
        <v>8373.2000000000007</v>
      </c>
      <c r="Q208" s="18">
        <v>103.40900000000001</v>
      </c>
      <c r="R208" s="19">
        <v>6.7920999999999996</v>
      </c>
      <c r="S208" s="19">
        <v>6.7964000000000002</v>
      </c>
      <c r="T208" s="263">
        <v>2.7399999387562279E-2</v>
      </c>
      <c r="U208" s="264">
        <v>2.7199999392032624E-2</v>
      </c>
      <c r="V208" s="264">
        <v>2.6324999411590395E-2</v>
      </c>
      <c r="W208" s="19">
        <v>33869.269999999997</v>
      </c>
      <c r="X208" s="19">
        <v>4090.46</v>
      </c>
      <c r="Y208" s="19">
        <v>10497.86</v>
      </c>
      <c r="Z208" s="19">
        <v>7473.01</v>
      </c>
      <c r="AA208" s="19">
        <v>26235.25</v>
      </c>
      <c r="AB208" s="19">
        <v>19593.060000000001</v>
      </c>
      <c r="AC208" s="19">
        <v>3045.866</v>
      </c>
      <c r="AD208" s="263">
        <v>9.8929997788742181E-3</v>
      </c>
      <c r="AE208" s="263">
        <v>2.3617999472096564E-2</v>
      </c>
      <c r="AF208" s="263">
        <v>2.520499943662435E-2</v>
      </c>
      <c r="AG208" s="263">
        <v>2.7375999388098718E-2</v>
      </c>
      <c r="AH208" s="263">
        <v>2.3019999485462905E-2</v>
      </c>
      <c r="AI208" s="263">
        <v>2.3489999474957588E-2</v>
      </c>
      <c r="AJ208" s="263">
        <v>2.6259999413043258E-2</v>
      </c>
      <c r="AK208" s="263">
        <v>2.8659999359399082E-2</v>
      </c>
      <c r="AL208" s="263">
        <v>2.5253999435529112E-2</v>
      </c>
      <c r="AM208" s="263">
        <v>2.6971999397128819E-2</v>
      </c>
      <c r="AN208" s="263">
        <v>2.7909999376162887E-2</v>
      </c>
      <c r="AO208" s="263">
        <v>2.7629999382421375E-2</v>
      </c>
      <c r="AP208" s="263">
        <v>3.2234999279491604E-2</v>
      </c>
      <c r="AQ208" s="263">
        <v>2.2027299507651477E-2</v>
      </c>
      <c r="AR208" s="19">
        <v>171.017</v>
      </c>
      <c r="AS208" s="19">
        <v>7156</v>
      </c>
      <c r="AT208" s="19">
        <v>1800.7</v>
      </c>
    </row>
    <row r="209" spans="1:46" ht="18.75" customHeight="1">
      <c r="A209" s="86">
        <v>44966</v>
      </c>
      <c r="B209" s="19">
        <v>171.18559999999999</v>
      </c>
      <c r="C209" s="19">
        <v>160.28110000000001</v>
      </c>
      <c r="D209" s="19">
        <v>104.011</v>
      </c>
      <c r="E209" s="19">
        <v>20.71</v>
      </c>
      <c r="F209" s="20">
        <v>4.7259000000000002E-2</v>
      </c>
      <c r="G209" s="20">
        <v>4.4819999999999999E-2</v>
      </c>
      <c r="H209" s="20">
        <v>4.1481999999999998E-2</v>
      </c>
      <c r="I209" s="20">
        <v>3.8586000000000002E-2</v>
      </c>
      <c r="J209" s="20">
        <v>3.6579E-2</v>
      </c>
      <c r="K209" s="20">
        <v>3.7774000000000002E-2</v>
      </c>
      <c r="L209" s="20">
        <v>3.7263999999999999E-2</v>
      </c>
      <c r="M209" s="20">
        <v>2.5329999999999998E-2</v>
      </c>
      <c r="N209" s="19">
        <v>1760</v>
      </c>
      <c r="O209" s="21">
        <v>1576.93</v>
      </c>
      <c r="P209" s="19">
        <v>8373.2000000000007</v>
      </c>
      <c r="Q209" s="18">
        <v>103.42700000000001</v>
      </c>
      <c r="R209" s="19">
        <v>6.7846000000000002</v>
      </c>
      <c r="S209" s="19">
        <v>6.7839</v>
      </c>
      <c r="T209" s="263">
        <v>2.7399999387562279E-2</v>
      </c>
      <c r="U209" s="264">
        <v>2.7099999394267799E-2</v>
      </c>
      <c r="V209" s="264">
        <v>2.6199999414384365E-2</v>
      </c>
      <c r="W209" s="19">
        <v>33699.879999999997</v>
      </c>
      <c r="X209" s="19">
        <v>4081.5</v>
      </c>
      <c r="Y209" s="19">
        <v>10476.120000000001</v>
      </c>
      <c r="Z209" s="19">
        <v>7469.28</v>
      </c>
      <c r="AA209" s="19">
        <v>26507.87</v>
      </c>
      <c r="AB209" s="19">
        <v>19679.22</v>
      </c>
      <c r="AC209" s="19">
        <v>3054.431</v>
      </c>
      <c r="AD209" s="263">
        <v>1.1786999736540021E-2</v>
      </c>
      <c r="AE209" s="263">
        <v>2.3788999468274414E-2</v>
      </c>
      <c r="AF209" s="263">
        <v>2.5374999432824553E-2</v>
      </c>
      <c r="AG209" s="263">
        <v>2.7534999384544789E-2</v>
      </c>
      <c r="AH209" s="263">
        <v>2.3019999485462905E-2</v>
      </c>
      <c r="AI209" s="263">
        <v>2.3819999467581513E-2</v>
      </c>
      <c r="AJ209" s="263">
        <v>2.6429999409243461E-2</v>
      </c>
      <c r="AK209" s="263">
        <v>2.8769999356940388E-2</v>
      </c>
      <c r="AL209" s="263">
        <v>2.5253999435529112E-2</v>
      </c>
      <c r="AM209" s="263">
        <v>2.6966999397240579E-2</v>
      </c>
      <c r="AN209" s="263">
        <v>2.7901999376341701E-2</v>
      </c>
      <c r="AO209" s="263">
        <v>2.7629999382421375E-2</v>
      </c>
      <c r="AP209" s="263">
        <v>3.2234999279491604E-2</v>
      </c>
      <c r="AQ209" s="263">
        <v>2.1486399519741534E-2</v>
      </c>
      <c r="AR209" s="19">
        <v>171.2782</v>
      </c>
      <c r="AS209" s="19">
        <v>7188</v>
      </c>
      <c r="AT209" s="19">
        <v>1800.7</v>
      </c>
    </row>
    <row r="210" spans="1:46" ht="18.75" customHeight="1">
      <c r="A210" s="86">
        <v>44965</v>
      </c>
      <c r="B210" s="19">
        <v>171.51519999999999</v>
      </c>
      <c r="C210" s="19">
        <v>160.49250000000001</v>
      </c>
      <c r="D210" s="19">
        <v>105</v>
      </c>
      <c r="E210" s="19">
        <v>19.63</v>
      </c>
      <c r="F210" s="20">
        <v>4.6901999999999999E-2</v>
      </c>
      <c r="G210" s="20">
        <v>4.4207999999999997E-2</v>
      </c>
      <c r="H210" s="20">
        <v>4.0781999999999999E-2</v>
      </c>
      <c r="I210" s="20">
        <v>3.7883E-2</v>
      </c>
      <c r="J210" s="20">
        <v>3.6097999999999998E-2</v>
      </c>
      <c r="K210" s="20">
        <v>3.7074999999999997E-2</v>
      </c>
      <c r="L210" s="20">
        <v>3.671E-2</v>
      </c>
      <c r="M210" s="20">
        <v>2.528E-2</v>
      </c>
      <c r="N210" s="19">
        <v>1760</v>
      </c>
      <c r="O210" s="21">
        <v>1576.93</v>
      </c>
      <c r="P210" s="19">
        <v>8373.2000000000007</v>
      </c>
      <c r="Q210" s="18">
        <v>103.621</v>
      </c>
      <c r="R210" s="19">
        <v>6.7964000000000002</v>
      </c>
      <c r="S210" s="19">
        <v>6.8056000000000001</v>
      </c>
      <c r="T210" s="263">
        <v>2.7849999377503994E-2</v>
      </c>
      <c r="U210" s="264">
        <v>2.729999938979745E-2</v>
      </c>
      <c r="V210" s="264">
        <v>2.6399999409914016E-2</v>
      </c>
      <c r="W210" s="19">
        <v>33949.01</v>
      </c>
      <c r="X210" s="19">
        <v>4117.8599999999997</v>
      </c>
      <c r="Y210" s="19">
        <v>10709.37</v>
      </c>
      <c r="Z210" s="19">
        <v>7497.32</v>
      </c>
      <c r="AA210" s="19">
        <v>26387.72</v>
      </c>
      <c r="AB210" s="19">
        <v>19160.490000000002</v>
      </c>
      <c r="AC210" s="19">
        <v>3068.41</v>
      </c>
      <c r="AD210" s="263">
        <v>1.6575999629497528E-2</v>
      </c>
      <c r="AE210" s="263">
        <v>2.4028999462909994E-2</v>
      </c>
      <c r="AF210" s="263">
        <v>2.5572999428398909E-2</v>
      </c>
      <c r="AG210" s="263">
        <v>2.7807999378442767E-2</v>
      </c>
      <c r="AH210" s="263">
        <v>2.2999999485909937E-2</v>
      </c>
      <c r="AI210" s="263">
        <v>2.3729999469593168E-2</v>
      </c>
      <c r="AJ210" s="263">
        <v>2.6459999408572913E-2</v>
      </c>
      <c r="AK210" s="263">
        <v>2.8939999353140594E-2</v>
      </c>
      <c r="AL210" s="263">
        <v>2.5253999435529112E-2</v>
      </c>
      <c r="AM210" s="263">
        <v>2.6981999396905303E-2</v>
      </c>
      <c r="AN210" s="263">
        <v>2.7766999379359183E-2</v>
      </c>
      <c r="AO210" s="263">
        <v>2.7629999382421375E-2</v>
      </c>
      <c r="AP210" s="263">
        <v>3.2234999279491604E-2</v>
      </c>
      <c r="AQ210" s="263">
        <v>1.9822699556928128E-2</v>
      </c>
      <c r="AR210" s="19">
        <v>171.25919999999999</v>
      </c>
      <c r="AS210" s="19">
        <v>7182</v>
      </c>
      <c r="AT210" s="19">
        <v>1817.55</v>
      </c>
    </row>
    <row r="211" spans="1:46" ht="18.75" customHeight="1">
      <c r="A211" s="86">
        <v>44964</v>
      </c>
      <c r="B211" s="19">
        <v>171.2415</v>
      </c>
      <c r="C211" s="19">
        <v>160.39840000000001</v>
      </c>
      <c r="D211" s="19">
        <v>105</v>
      </c>
      <c r="E211" s="19">
        <v>18.66</v>
      </c>
      <c r="F211" s="20">
        <v>4.6441000000000003E-2</v>
      </c>
      <c r="G211" s="20">
        <v>4.4644000000000003E-2</v>
      </c>
      <c r="H211" s="20">
        <v>4.1224999999999998E-2</v>
      </c>
      <c r="I211" s="20">
        <v>3.8337000000000003E-2</v>
      </c>
      <c r="J211" s="20">
        <v>3.6734999999999997E-2</v>
      </c>
      <c r="K211" s="20">
        <v>3.7643000000000003E-2</v>
      </c>
      <c r="L211" s="20">
        <v>3.7129000000000002E-2</v>
      </c>
      <c r="M211" s="20">
        <v>2.5250000000000002E-2</v>
      </c>
      <c r="N211" s="19">
        <v>1760</v>
      </c>
      <c r="O211" s="21">
        <v>1576.93</v>
      </c>
      <c r="P211" s="19">
        <v>8373.2000000000007</v>
      </c>
      <c r="Q211" s="18">
        <v>102.91500000000001</v>
      </c>
      <c r="R211" s="19">
        <v>6.798</v>
      </c>
      <c r="S211" s="19">
        <v>6.806</v>
      </c>
      <c r="T211" s="263">
        <v>2.819999936968088E-2</v>
      </c>
      <c r="U211" s="264">
        <v>2.7749999379739165E-2</v>
      </c>
      <c r="V211" s="264">
        <v>2.6699999403208493E-2</v>
      </c>
      <c r="W211" s="19">
        <v>34156.69</v>
      </c>
      <c r="X211" s="19">
        <v>4164</v>
      </c>
      <c r="Y211" s="19">
        <v>10547.11</v>
      </c>
      <c r="Z211" s="19">
        <v>7370.62</v>
      </c>
      <c r="AA211" s="19">
        <v>26568.03</v>
      </c>
      <c r="AB211" s="19">
        <v>19094.8</v>
      </c>
      <c r="AC211" s="19">
        <v>3073.7660000000001</v>
      </c>
      <c r="AD211" s="263">
        <v>2.0004999552853408E-2</v>
      </c>
      <c r="AE211" s="263">
        <v>2.405099946241826E-2</v>
      </c>
      <c r="AF211" s="263">
        <v>2.5482999430410561E-2</v>
      </c>
      <c r="AG211" s="263">
        <v>2.7744999379850924E-2</v>
      </c>
      <c r="AH211" s="263">
        <v>2.2859999489039183E-2</v>
      </c>
      <c r="AI211" s="263">
        <v>2.3769999468699097E-2</v>
      </c>
      <c r="AJ211" s="263">
        <v>2.6539999406784771E-2</v>
      </c>
      <c r="AK211" s="263">
        <v>2.8959999352693559E-2</v>
      </c>
      <c r="AL211" s="263">
        <v>2.5253999435529112E-2</v>
      </c>
      <c r="AM211" s="263">
        <v>2.696799939721823E-2</v>
      </c>
      <c r="AN211" s="263">
        <v>2.7736999380029735E-2</v>
      </c>
      <c r="AO211" s="263">
        <v>2.7629999382421375E-2</v>
      </c>
      <c r="AP211" s="263">
        <v>3.2234999279491604E-2</v>
      </c>
      <c r="AQ211" s="263">
        <v>1.9630299561228602E-2</v>
      </c>
      <c r="AR211" s="19">
        <v>171.1343</v>
      </c>
      <c r="AS211" s="19">
        <v>7334</v>
      </c>
      <c r="AT211" s="19">
        <v>1813.9</v>
      </c>
    </row>
    <row r="212" spans="1:46" ht="18.75" customHeight="1">
      <c r="A212" s="86">
        <v>44963</v>
      </c>
      <c r="B212" s="19">
        <v>171.33189999999999</v>
      </c>
      <c r="C212" s="19">
        <v>161.47470000000001</v>
      </c>
      <c r="D212" s="19">
        <v>104.015</v>
      </c>
      <c r="E212" s="19">
        <v>19.43</v>
      </c>
      <c r="F212" s="20">
        <v>4.6249999999999999E-2</v>
      </c>
      <c r="G212" s="20">
        <v>4.4724E-2</v>
      </c>
      <c r="H212" s="20">
        <v>4.1424000000000002E-2</v>
      </c>
      <c r="I212" s="20">
        <v>3.8282999999999998E-2</v>
      </c>
      <c r="J212" s="20">
        <v>3.6399000000000001E-2</v>
      </c>
      <c r="K212" s="20">
        <v>3.7435000000000003E-2</v>
      </c>
      <c r="L212" s="20">
        <v>3.6735999999999998E-2</v>
      </c>
      <c r="M212" s="20">
        <v>2.512E-2</v>
      </c>
      <c r="N212" s="19">
        <v>1760</v>
      </c>
      <c r="O212" s="21">
        <v>1576.93</v>
      </c>
      <c r="P212" s="19">
        <v>8373.2000000000007</v>
      </c>
      <c r="Q212" s="18">
        <v>101.75</v>
      </c>
      <c r="R212" s="19">
        <v>6.7310999999999996</v>
      </c>
      <c r="S212" s="19">
        <v>6.7377000000000002</v>
      </c>
      <c r="T212" s="263">
        <v>2.7799999378621577E-2</v>
      </c>
      <c r="U212" s="264">
        <v>2.7349999388679862E-2</v>
      </c>
      <c r="V212" s="264">
        <v>2.6399999409914016E-2</v>
      </c>
      <c r="W212" s="19">
        <v>33891.019999999997</v>
      </c>
      <c r="X212" s="19">
        <v>4111.08</v>
      </c>
      <c r="Y212" s="19">
        <v>10546.03</v>
      </c>
      <c r="Z212" s="19">
        <v>7361.31</v>
      </c>
      <c r="AA212" s="19">
        <v>27237.64</v>
      </c>
      <c r="AB212" s="19">
        <v>19352.810000000001</v>
      </c>
      <c r="AC212" s="19">
        <v>3107.1149999999998</v>
      </c>
      <c r="AD212" s="263">
        <v>1.2966999710164963E-2</v>
      </c>
      <c r="AE212" s="263">
        <v>2.3910999465547499E-2</v>
      </c>
      <c r="AF212" s="263">
        <v>2.5482999430410561E-2</v>
      </c>
      <c r="AG212" s="263">
        <v>2.7662999381683769E-2</v>
      </c>
      <c r="AH212" s="263">
        <v>2.2799999490380286E-2</v>
      </c>
      <c r="AI212" s="263">
        <v>2.4099999461323025E-2</v>
      </c>
      <c r="AJ212" s="263">
        <v>2.6539999406784771E-2</v>
      </c>
      <c r="AK212" s="263">
        <v>2.8869999354705213E-2</v>
      </c>
      <c r="AL212" s="263">
        <v>2.5253999435529112E-2</v>
      </c>
      <c r="AM212" s="263">
        <v>2.7001999396458271E-2</v>
      </c>
      <c r="AN212" s="263">
        <v>2.7761999379470943E-2</v>
      </c>
      <c r="AO212" s="263">
        <v>2.7629999382421375E-2</v>
      </c>
      <c r="AP212" s="263">
        <v>3.2234999279491604E-2</v>
      </c>
      <c r="AQ212" s="263">
        <v>1.889999957755208E-2</v>
      </c>
      <c r="AR212" s="19">
        <v>171.42660000000001</v>
      </c>
      <c r="AS212" s="19">
        <v>7242</v>
      </c>
      <c r="AT212" s="19">
        <v>1790.8</v>
      </c>
    </row>
    <row r="213" spans="1:46" ht="18.75" customHeight="1">
      <c r="A213" s="86">
        <v>44960</v>
      </c>
      <c r="B213" s="19">
        <v>171.91390000000001</v>
      </c>
      <c r="C213" s="19">
        <v>162.1412</v>
      </c>
      <c r="D213" s="19">
        <v>97.638000000000005</v>
      </c>
      <c r="E213" s="19">
        <v>18.329999999999998</v>
      </c>
      <c r="F213" s="20">
        <v>4.6359999999999998E-2</v>
      </c>
      <c r="G213" s="20">
        <v>4.2886000000000001E-2</v>
      </c>
      <c r="H213" s="20">
        <v>3.9537999999999997E-2</v>
      </c>
      <c r="I213" s="20">
        <v>3.6589999999999998E-2</v>
      </c>
      <c r="J213" s="20">
        <v>3.5246E-2</v>
      </c>
      <c r="K213" s="20">
        <v>3.5943000000000003E-2</v>
      </c>
      <c r="L213" s="20">
        <v>3.6139999999999999E-2</v>
      </c>
      <c r="M213" s="20">
        <v>2.504E-2</v>
      </c>
      <c r="N213" s="19">
        <v>1760</v>
      </c>
      <c r="O213" s="21">
        <v>1576.93</v>
      </c>
      <c r="P213" s="19">
        <v>8373.2000000000007</v>
      </c>
      <c r="Q213" s="18">
        <v>101.217</v>
      </c>
      <c r="R213" s="19">
        <v>6.7422000000000004</v>
      </c>
      <c r="S213" s="19">
        <v>6.7195</v>
      </c>
      <c r="T213" s="263">
        <v>2.8049999373033645E-2</v>
      </c>
      <c r="U213" s="264">
        <v>2.7599999383091923E-2</v>
      </c>
      <c r="V213" s="264">
        <v>2.6449999408796429E-2</v>
      </c>
      <c r="W213" s="19">
        <v>33926.01</v>
      </c>
      <c r="X213" s="19">
        <v>4136.4799999999996</v>
      </c>
      <c r="Y213" s="19">
        <v>10705.41</v>
      </c>
      <c r="Z213" s="19">
        <v>7332.12</v>
      </c>
      <c r="AA213" s="19">
        <v>27527.119999999999</v>
      </c>
      <c r="AB213" s="19">
        <v>19450.669999999998</v>
      </c>
      <c r="AC213" s="19">
        <v>3167.8580000000002</v>
      </c>
      <c r="AD213" s="263">
        <v>2.2017999507859348E-2</v>
      </c>
      <c r="AE213" s="263">
        <v>2.433699945602566E-2</v>
      </c>
      <c r="AF213" s="263">
        <v>2.5954999419860542E-2</v>
      </c>
      <c r="AG213" s="263">
        <v>2.8138999371044335E-2</v>
      </c>
      <c r="AH213" s="263">
        <v>2.3239999480545521E-2</v>
      </c>
      <c r="AI213" s="263">
        <v>2.4099999461323025E-2</v>
      </c>
      <c r="AJ213" s="263">
        <v>2.7089999394491315E-2</v>
      </c>
      <c r="AK213" s="263">
        <v>2.9139999348670245E-2</v>
      </c>
      <c r="AL213" s="263">
        <v>2.5253999435529112E-2</v>
      </c>
      <c r="AM213" s="263">
        <v>2.7001999396458271E-2</v>
      </c>
      <c r="AN213" s="263">
        <v>2.7761999379470943E-2</v>
      </c>
      <c r="AO213" s="263">
        <v>2.7629999382421375E-2</v>
      </c>
      <c r="AP213" s="263">
        <v>3.2234999279491604E-2</v>
      </c>
      <c r="AQ213" s="263">
        <v>1.8806099579650907E-2</v>
      </c>
      <c r="AR213" s="19">
        <v>171.8698</v>
      </c>
      <c r="AS213" s="19">
        <v>7404</v>
      </c>
      <c r="AT213" s="19">
        <v>1792.55</v>
      </c>
    </row>
    <row r="214" spans="1:46" ht="18.75" customHeight="1">
      <c r="A214" s="86">
        <v>44959</v>
      </c>
      <c r="B214" s="19">
        <v>172.5925</v>
      </c>
      <c r="C214" s="19">
        <v>161.9272</v>
      </c>
      <c r="D214" s="19">
        <v>99.194000000000003</v>
      </c>
      <c r="E214" s="19">
        <v>18.73</v>
      </c>
      <c r="F214" s="20">
        <v>4.6117999999999999E-2</v>
      </c>
      <c r="G214" s="20">
        <v>4.1042000000000002E-2</v>
      </c>
      <c r="H214" s="20">
        <v>3.7754999999999997E-2</v>
      </c>
      <c r="I214" s="20">
        <v>3.4879E-2</v>
      </c>
      <c r="J214" s="20">
        <v>3.3926999999999999E-2</v>
      </c>
      <c r="K214" s="20">
        <v>3.4391999999999999E-2</v>
      </c>
      <c r="L214" s="20">
        <v>3.5446999999999999E-2</v>
      </c>
      <c r="M214" s="20">
        <v>2.504E-2</v>
      </c>
      <c r="N214" s="19">
        <v>1760</v>
      </c>
      <c r="O214" s="21">
        <v>1576.93</v>
      </c>
      <c r="P214" s="19">
        <v>8373.2000000000007</v>
      </c>
      <c r="Q214" s="18">
        <v>102.09699999999999</v>
      </c>
      <c r="R214" s="19">
        <v>6.7553000000000001</v>
      </c>
      <c r="S214" s="19">
        <v>6.7568000000000001</v>
      </c>
      <c r="T214" s="263">
        <v>2.8049999373033645E-2</v>
      </c>
      <c r="U214" s="264">
        <v>2.7699999380856752E-2</v>
      </c>
      <c r="V214" s="264">
        <v>2.6424999409355224E-2</v>
      </c>
      <c r="W214" s="19">
        <v>34053.94</v>
      </c>
      <c r="X214" s="19">
        <v>4179.76</v>
      </c>
      <c r="Y214" s="19">
        <v>10810.53</v>
      </c>
      <c r="Z214" s="19">
        <v>7426.17</v>
      </c>
      <c r="AA214" s="19">
        <v>28051.7</v>
      </c>
      <c r="AB214" s="19">
        <v>19368.59</v>
      </c>
      <c r="AC214" s="19">
        <v>3168.6480000000001</v>
      </c>
      <c r="AD214" s="263">
        <v>1.4512999675609171E-2</v>
      </c>
      <c r="AE214" s="263">
        <v>2.426299945767969E-2</v>
      </c>
      <c r="AF214" s="263">
        <v>2.5872999421693382E-2</v>
      </c>
      <c r="AG214" s="263">
        <v>2.7990999374352395E-2</v>
      </c>
      <c r="AH214" s="263">
        <v>2.3069999484345315E-2</v>
      </c>
      <c r="AI214" s="263">
        <v>2.4439999453723431E-2</v>
      </c>
      <c r="AJ214" s="263">
        <v>2.6959999397397044E-2</v>
      </c>
      <c r="AK214" s="263">
        <v>2.915999934822321E-2</v>
      </c>
      <c r="AL214" s="263">
        <v>2.5253999435529112E-2</v>
      </c>
      <c r="AM214" s="263">
        <v>2.6484999408014118E-2</v>
      </c>
      <c r="AN214" s="263">
        <v>2.7415999387204647E-2</v>
      </c>
      <c r="AO214" s="263">
        <v>2.7629999382421375E-2</v>
      </c>
      <c r="AP214" s="263">
        <v>3.2234999279491604E-2</v>
      </c>
      <c r="AQ214" s="263">
        <v>1.8651499583106489E-2</v>
      </c>
      <c r="AR214" s="19">
        <v>171.94470000000001</v>
      </c>
      <c r="AS214" s="19">
        <v>7512</v>
      </c>
      <c r="AT214" s="19">
        <v>1783.55</v>
      </c>
    </row>
    <row r="215" spans="1:46" ht="18.75" customHeight="1">
      <c r="A215" s="86">
        <v>44958</v>
      </c>
      <c r="B215" s="19">
        <v>172.44489999999999</v>
      </c>
      <c r="C215" s="19">
        <v>161.6671</v>
      </c>
      <c r="D215" s="19">
        <v>104.79</v>
      </c>
      <c r="E215" s="19">
        <v>17.87</v>
      </c>
      <c r="F215" s="20">
        <v>4.6383000000000001E-2</v>
      </c>
      <c r="G215" s="20">
        <v>4.1063000000000002E-2</v>
      </c>
      <c r="H215" s="20">
        <v>3.7869E-2</v>
      </c>
      <c r="I215" s="20">
        <v>3.5153999999999998E-2</v>
      </c>
      <c r="J215" s="20">
        <v>3.4166000000000002E-2</v>
      </c>
      <c r="K215" s="20">
        <v>3.4669999999999999E-2</v>
      </c>
      <c r="L215" s="20">
        <v>3.5658000000000002E-2</v>
      </c>
      <c r="M215" s="20">
        <v>2.5190000000000001E-2</v>
      </c>
      <c r="N215" s="19">
        <v>1760</v>
      </c>
      <c r="O215" s="21">
        <v>1665.23</v>
      </c>
      <c r="P215" s="19">
        <v>8359</v>
      </c>
      <c r="Q215" s="18">
        <v>102.276</v>
      </c>
      <c r="R215" s="19">
        <v>6.7523</v>
      </c>
      <c r="S215" s="19">
        <v>6.7565</v>
      </c>
      <c r="T215" s="263">
        <v>2.7949999375268816E-2</v>
      </c>
      <c r="U215" s="264">
        <v>2.7499999385327101E-2</v>
      </c>
      <c r="V215" s="264">
        <v>2.609999941661954E-2</v>
      </c>
      <c r="W215" s="19">
        <v>34092.959999999999</v>
      </c>
      <c r="X215" s="19">
        <v>4119.21</v>
      </c>
      <c r="Y215" s="19">
        <v>11170.89</v>
      </c>
      <c r="Z215" s="19">
        <v>7495.93</v>
      </c>
      <c r="AA215" s="19">
        <v>28156.21</v>
      </c>
      <c r="AB215" s="19">
        <v>19673.45</v>
      </c>
      <c r="AC215" s="19">
        <v>3176.5250000000001</v>
      </c>
      <c r="AD215" s="263">
        <v>1.7987999597936868E-2</v>
      </c>
      <c r="AE215" s="263">
        <v>2.421699945870787E-2</v>
      </c>
      <c r="AF215" s="263">
        <v>2.5959999419748785E-2</v>
      </c>
      <c r="AG215" s="263">
        <v>2.8036999373324215E-2</v>
      </c>
      <c r="AH215" s="263">
        <v>2.2949999487027525E-2</v>
      </c>
      <c r="AI215" s="263">
        <v>2.327999947965145E-2</v>
      </c>
      <c r="AJ215" s="263">
        <v>2.6869999399408696E-2</v>
      </c>
      <c r="AK215" s="263">
        <v>2.8949999352917075E-2</v>
      </c>
      <c r="AL215" s="263">
        <v>2.5253999435529112E-2</v>
      </c>
      <c r="AM215" s="263">
        <v>2.651199940741062E-2</v>
      </c>
      <c r="AN215" s="263">
        <v>2.7382999387942256E-2</v>
      </c>
      <c r="AO215" s="263">
        <v>2.7629999382421375E-2</v>
      </c>
      <c r="AP215" s="263">
        <v>3.2234999279491604E-2</v>
      </c>
      <c r="AQ215" s="263">
        <v>1.7448499609995633E-2</v>
      </c>
      <c r="AR215" s="19">
        <v>171.91980000000001</v>
      </c>
      <c r="AS215" s="19">
        <v>7494</v>
      </c>
      <c r="AT215" s="19">
        <v>1808.05</v>
      </c>
    </row>
    <row r="216" spans="1:46" ht="18.75" customHeight="1">
      <c r="A216" s="86">
        <v>44957</v>
      </c>
      <c r="B216" s="19">
        <v>171.7869</v>
      </c>
      <c r="C216" s="19">
        <v>161.02189999999999</v>
      </c>
      <c r="D216" s="19">
        <v>107.89</v>
      </c>
      <c r="E216" s="19">
        <v>19.399999999999999</v>
      </c>
      <c r="F216" s="20">
        <v>4.6414999999999998E-2</v>
      </c>
      <c r="G216" s="20">
        <v>4.2011E-2</v>
      </c>
      <c r="H216" s="20">
        <v>3.8998999999999999E-2</v>
      </c>
      <c r="I216" s="20">
        <v>3.6171000000000002E-2</v>
      </c>
      <c r="J216" s="20">
        <v>3.5069000000000003E-2</v>
      </c>
      <c r="K216" s="20">
        <v>3.5687000000000003E-2</v>
      </c>
      <c r="L216" s="20">
        <v>3.6322E-2</v>
      </c>
      <c r="M216" s="20">
        <v>2.513E-2</v>
      </c>
      <c r="N216" s="19">
        <v>1760</v>
      </c>
      <c r="O216" s="21">
        <v>1665.23</v>
      </c>
      <c r="P216" s="19">
        <v>8359</v>
      </c>
      <c r="Q216" s="18">
        <v>101.92700000000001</v>
      </c>
      <c r="R216" s="19">
        <v>6.7845000000000004</v>
      </c>
      <c r="S216" s="19">
        <v>6.7568999999999999</v>
      </c>
      <c r="T216" s="263">
        <v>2.859949936075136E-2</v>
      </c>
      <c r="U216" s="264">
        <v>2.819999936968088E-2</v>
      </c>
      <c r="V216" s="264">
        <v>2.6499999407678842E-2</v>
      </c>
      <c r="W216" s="19">
        <v>34086.04</v>
      </c>
      <c r="X216" s="19">
        <v>4076.6</v>
      </c>
      <c r="Y216" s="19">
        <v>11256.81</v>
      </c>
      <c r="Z216" s="19">
        <v>7502.89</v>
      </c>
      <c r="AA216" s="19">
        <v>27954.85</v>
      </c>
      <c r="AB216" s="19">
        <v>19596.2</v>
      </c>
      <c r="AC216" s="19">
        <v>3176.3249999999998</v>
      </c>
      <c r="AD216" s="263">
        <v>1.5501999653503299E-2</v>
      </c>
      <c r="AE216" s="263">
        <v>2.4575999450683592E-2</v>
      </c>
      <c r="AF216" s="263">
        <v>2.6404999409802257E-2</v>
      </c>
      <c r="AG216" s="263">
        <v>2.8538999362103641E-2</v>
      </c>
      <c r="AH216" s="263">
        <v>2.3249999480322005E-2</v>
      </c>
      <c r="AI216" s="263">
        <v>2.327999947965145E-2</v>
      </c>
      <c r="AJ216" s="263">
        <v>2.7629999382421375E-2</v>
      </c>
      <c r="AK216" s="263">
        <v>2.9309999344870448E-2</v>
      </c>
      <c r="AL216" s="263">
        <v>2.5253999435529112E-2</v>
      </c>
      <c r="AM216" s="263">
        <v>2.6509999407455322E-2</v>
      </c>
      <c r="AN216" s="263">
        <v>2.7445999386534095E-2</v>
      </c>
      <c r="AO216" s="263">
        <v>2.7629999382421375E-2</v>
      </c>
      <c r="AP216" s="263">
        <v>3.2234999279491604E-2</v>
      </c>
      <c r="AQ216" s="263">
        <v>1.6843899623509496E-2</v>
      </c>
      <c r="AR216" s="19">
        <v>171.4348</v>
      </c>
      <c r="AS216" s="19">
        <v>7442</v>
      </c>
      <c r="AT216" s="19">
        <v>1823.55</v>
      </c>
    </row>
    <row r="217" spans="1:46" ht="18.75" customHeight="1">
      <c r="A217" s="86">
        <v>44956</v>
      </c>
      <c r="B217" s="19">
        <v>171.3449</v>
      </c>
      <c r="C217" s="19">
        <v>161.18979999999999</v>
      </c>
      <c r="D217" s="19">
        <v>104.414</v>
      </c>
      <c r="E217" s="19">
        <v>19.940000000000001</v>
      </c>
      <c r="F217" s="20">
        <v>4.6535E-2</v>
      </c>
      <c r="G217" s="20">
        <v>4.2340999999999997E-2</v>
      </c>
      <c r="H217" s="20">
        <v>3.9451E-2</v>
      </c>
      <c r="I217" s="20">
        <v>3.6621000000000001E-2</v>
      </c>
      <c r="J217" s="20">
        <v>3.5366000000000002E-2</v>
      </c>
      <c r="K217" s="20">
        <v>3.6044E-2</v>
      </c>
      <c r="L217" s="20">
        <v>3.6519999999999997E-2</v>
      </c>
      <c r="M217" s="20">
        <v>2.5239999999999999E-2</v>
      </c>
      <c r="N217" s="19">
        <v>1760</v>
      </c>
      <c r="O217" s="21">
        <v>1665.23</v>
      </c>
      <c r="P217" s="19">
        <v>8359</v>
      </c>
      <c r="Q217" s="18">
        <v>101.839</v>
      </c>
      <c r="R217" s="19">
        <v>6.7845000000000004</v>
      </c>
      <c r="S217" s="19">
        <v>6.7370000000000001</v>
      </c>
      <c r="T217" s="263">
        <v>2.9299999345093967E-2</v>
      </c>
      <c r="U217" s="264">
        <v>2.8799999356269836E-2</v>
      </c>
      <c r="V217" s="264">
        <v>2.7399999387562279E-2</v>
      </c>
      <c r="W217" s="19">
        <v>33717.089999999997</v>
      </c>
      <c r="X217" s="19">
        <v>4017.77</v>
      </c>
      <c r="Y217" s="19">
        <v>11143.74</v>
      </c>
      <c r="Z217" s="19">
        <v>7445.97</v>
      </c>
      <c r="AA217" s="19">
        <v>27842.33</v>
      </c>
      <c r="AB217" s="19">
        <v>19463.63</v>
      </c>
      <c r="AC217" s="19">
        <v>3179.0419999999999</v>
      </c>
      <c r="AD217" s="263">
        <v>1.2967999710142612E-2</v>
      </c>
      <c r="AE217" s="263">
        <v>2.4402999454550448E-2</v>
      </c>
      <c r="AF217" s="263">
        <v>2.6078999417088924E-2</v>
      </c>
      <c r="AG217" s="263">
        <v>2.8390999365411701E-2</v>
      </c>
      <c r="AH217" s="263">
        <v>2.2679999493062493E-2</v>
      </c>
      <c r="AI217" s="263">
        <v>2.327999947965145E-2</v>
      </c>
      <c r="AJ217" s="263">
        <v>2.7349999388679862E-2</v>
      </c>
      <c r="AK217" s="263">
        <v>2.9219999346882106E-2</v>
      </c>
      <c r="AL217" s="263">
        <v>2.5253999435529112E-2</v>
      </c>
      <c r="AM217" s="263">
        <v>2.6356999410875142E-2</v>
      </c>
      <c r="AN217" s="263">
        <v>2.7292999389953911E-2</v>
      </c>
      <c r="AO217" s="263">
        <v>2.7629999382421375E-2</v>
      </c>
      <c r="AP217" s="263">
        <v>3.2234999279491604E-2</v>
      </c>
      <c r="AQ217" s="263">
        <v>1.6996999620087445E-2</v>
      </c>
      <c r="AR217" s="19">
        <v>170.64279999999999</v>
      </c>
      <c r="AS217" s="19">
        <v>7428</v>
      </c>
      <c r="AT217" s="19">
        <v>1786.6</v>
      </c>
    </row>
    <row r="218" spans="1:46" ht="18.75" customHeight="1">
      <c r="A218" s="86">
        <v>44953</v>
      </c>
      <c r="B218" s="19">
        <v>171.45310000000001</v>
      </c>
      <c r="C218" s="19">
        <v>160.4401</v>
      </c>
      <c r="D218" s="19">
        <v>103.123</v>
      </c>
      <c r="E218" s="19">
        <v>18.510000000000002</v>
      </c>
      <c r="F218" s="20">
        <v>4.6644999999999999E-2</v>
      </c>
      <c r="G218" s="20">
        <v>4.199E-2</v>
      </c>
      <c r="H218" s="20">
        <v>3.8970999999999999E-2</v>
      </c>
      <c r="I218" s="20">
        <v>3.6102000000000002E-2</v>
      </c>
      <c r="J218" s="20">
        <v>3.5034999999999997E-2</v>
      </c>
      <c r="K218" s="20">
        <v>3.5635E-2</v>
      </c>
      <c r="L218" s="20">
        <v>3.619E-2</v>
      </c>
      <c r="M218" s="20">
        <v>2.5329999999999998E-2</v>
      </c>
      <c r="N218" s="19">
        <v>1760</v>
      </c>
      <c r="O218" s="21">
        <v>1665.23</v>
      </c>
      <c r="P218" s="19">
        <v>8359</v>
      </c>
      <c r="Q218" s="18">
        <v>101.64100000000001</v>
      </c>
      <c r="R218" s="19">
        <v>6.7845000000000004</v>
      </c>
      <c r="S218" s="19">
        <v>6.7721</v>
      </c>
      <c r="T218" s="263">
        <v>2.9149999348446726E-2</v>
      </c>
      <c r="U218" s="264">
        <v>2.8799999356269836E-2</v>
      </c>
      <c r="V218" s="264">
        <v>2.7649999381974339E-2</v>
      </c>
      <c r="W218" s="19">
        <v>33978.080000000002</v>
      </c>
      <c r="X218" s="19">
        <v>4070.56</v>
      </c>
      <c r="Y218" s="19">
        <v>11004.62</v>
      </c>
      <c r="Z218" s="19">
        <v>7476.63</v>
      </c>
      <c r="AA218" s="19">
        <v>27901.01</v>
      </c>
      <c r="AB218" s="19">
        <v>19900.87</v>
      </c>
      <c r="AC218" s="19">
        <v>3206.95</v>
      </c>
      <c r="AD218" s="263">
        <v>8.5009998099878428E-3</v>
      </c>
      <c r="AE218" s="263">
        <v>2.4540999451465904E-2</v>
      </c>
      <c r="AF218" s="263">
        <v>2.6209999414160849E-2</v>
      </c>
      <c r="AG218" s="263">
        <v>2.8488999363221228E-2</v>
      </c>
      <c r="AH218" s="263">
        <v>2.2639999493956564E-2</v>
      </c>
      <c r="AI218" s="263">
        <v>2.327999947965145E-2</v>
      </c>
      <c r="AJ218" s="263">
        <v>2.7319999389350418E-2</v>
      </c>
      <c r="AK218" s="263">
        <v>2.9209999347105619E-2</v>
      </c>
      <c r="AL218" s="263">
        <v>2.5253999435529112E-2</v>
      </c>
      <c r="AM218" s="263">
        <v>2.6356999410875142E-2</v>
      </c>
      <c r="AN218" s="263">
        <v>2.7292999389953911E-2</v>
      </c>
      <c r="AO218" s="263">
        <v>2.7629999382421375E-2</v>
      </c>
      <c r="AP218" s="263">
        <v>3.2234999279491604E-2</v>
      </c>
      <c r="AQ218" s="263">
        <v>1.7304499613214286E-2</v>
      </c>
      <c r="AR218" s="19">
        <v>170.36940000000001</v>
      </c>
      <c r="AS218" s="19">
        <v>7448</v>
      </c>
      <c r="AT218" s="19">
        <v>1796.15</v>
      </c>
    </row>
    <row r="219" spans="1:46" ht="18.75" customHeight="1">
      <c r="A219" s="86">
        <v>44952</v>
      </c>
      <c r="B219" s="19">
        <v>171.4708</v>
      </c>
      <c r="C219" s="19">
        <v>160.06880000000001</v>
      </c>
      <c r="D219" s="19">
        <v>104.036</v>
      </c>
      <c r="E219" s="19">
        <v>18.73</v>
      </c>
      <c r="F219" s="20">
        <v>4.6636999999999998E-2</v>
      </c>
      <c r="G219" s="20">
        <v>4.1826000000000002E-2</v>
      </c>
      <c r="H219" s="20">
        <v>3.8857999999999997E-2</v>
      </c>
      <c r="I219" s="20">
        <v>3.5929000000000003E-2</v>
      </c>
      <c r="J219" s="20">
        <v>3.4946999999999999E-2</v>
      </c>
      <c r="K219" s="20">
        <v>3.5514999999999998E-2</v>
      </c>
      <c r="L219" s="20">
        <v>3.6396999999999999E-2</v>
      </c>
      <c r="M219" s="20">
        <v>2.5329999999999998E-2</v>
      </c>
      <c r="N219" s="19">
        <v>1760</v>
      </c>
      <c r="O219" s="21">
        <v>1665.23</v>
      </c>
      <c r="P219" s="19">
        <v>8359</v>
      </c>
      <c r="Q219" s="18">
        <v>101.91800000000001</v>
      </c>
      <c r="R219" s="19">
        <v>6.7845000000000004</v>
      </c>
      <c r="S219" s="19">
        <v>6.7839999999999998</v>
      </c>
      <c r="T219" s="263">
        <v>2.849999936297536E-2</v>
      </c>
      <c r="U219" s="264">
        <v>2.8099999371916057E-2</v>
      </c>
      <c r="V219" s="264">
        <v>2.6899999398738144E-2</v>
      </c>
      <c r="W219" s="19">
        <v>33949.410000000003</v>
      </c>
      <c r="X219" s="19">
        <v>4060.43</v>
      </c>
      <c r="Y219" s="19">
        <v>11082</v>
      </c>
      <c r="Z219" s="19">
        <v>7472.17</v>
      </c>
      <c r="AA219" s="19">
        <v>27574.43</v>
      </c>
      <c r="AB219" s="19">
        <v>19450.23</v>
      </c>
      <c r="AC219" s="19">
        <v>3197.35</v>
      </c>
      <c r="AD219" s="263">
        <v>1.0023999775946139E-2</v>
      </c>
      <c r="AE219" s="263">
        <v>2.4314999456517401E-2</v>
      </c>
      <c r="AF219" s="263">
        <v>2.5981999419257044E-2</v>
      </c>
      <c r="AG219" s="263">
        <v>2.8277999367937446E-2</v>
      </c>
      <c r="AH219" s="263">
        <v>2.2449999498203397E-2</v>
      </c>
      <c r="AI219" s="263">
        <v>2.327999947965145E-2</v>
      </c>
      <c r="AJ219" s="263">
        <v>2.7199999392032624E-2</v>
      </c>
      <c r="AK219" s="263">
        <v>2.9189999347552658E-2</v>
      </c>
      <c r="AL219" s="263">
        <v>2.5253999435529112E-2</v>
      </c>
      <c r="AM219" s="263">
        <v>2.6331999411433934E-2</v>
      </c>
      <c r="AN219" s="263">
        <v>2.726399939060211E-2</v>
      </c>
      <c r="AO219" s="263">
        <v>2.7629999382421375E-2</v>
      </c>
      <c r="AP219" s="263">
        <v>3.2234999279491604E-2</v>
      </c>
      <c r="AQ219" s="263">
        <v>1.878789958005771E-2</v>
      </c>
      <c r="AR219" s="19">
        <v>170.65</v>
      </c>
      <c r="AS219" s="19">
        <v>7454</v>
      </c>
      <c r="AT219" s="19">
        <v>1790.15</v>
      </c>
    </row>
    <row r="220" spans="1:46" ht="18.75" customHeight="1">
      <c r="A220" s="86">
        <v>44951</v>
      </c>
      <c r="B220" s="19">
        <v>171.64510000000001</v>
      </c>
      <c r="C220" s="19">
        <v>160.1174</v>
      </c>
      <c r="D220" s="19">
        <v>105.401</v>
      </c>
      <c r="E220" s="19">
        <v>19.079999999999998</v>
      </c>
      <c r="F220" s="20">
        <v>4.6642999999999997E-2</v>
      </c>
      <c r="G220" s="20">
        <v>4.1250000000000002E-2</v>
      </c>
      <c r="H220" s="20">
        <v>3.8296999999999998E-2</v>
      </c>
      <c r="I220" s="20">
        <v>3.5452999999999998E-2</v>
      </c>
      <c r="J220" s="20">
        <v>3.4416000000000002E-2</v>
      </c>
      <c r="K220" s="20">
        <v>3.4883999999999998E-2</v>
      </c>
      <c r="L220" s="20">
        <v>3.5936999999999997E-2</v>
      </c>
      <c r="M220" s="20">
        <v>2.5329999999999998E-2</v>
      </c>
      <c r="N220" s="19">
        <v>1760</v>
      </c>
      <c r="O220" s="21">
        <v>1665.23</v>
      </c>
      <c r="P220" s="19">
        <v>8359</v>
      </c>
      <c r="Q220" s="18">
        <v>102.13800000000001</v>
      </c>
      <c r="R220" s="19">
        <v>6.7845000000000004</v>
      </c>
      <c r="S220" s="19">
        <v>6.7765000000000004</v>
      </c>
      <c r="T220" s="263">
        <v>2.7799999378621577E-2</v>
      </c>
      <c r="U220" s="264">
        <v>2.7399999387562279E-2</v>
      </c>
      <c r="V220" s="264">
        <v>2.609999941661954E-2</v>
      </c>
      <c r="W220" s="19">
        <v>33743.839999999997</v>
      </c>
      <c r="X220" s="19">
        <v>4016.22</v>
      </c>
      <c r="Y220" s="19">
        <v>10958.55</v>
      </c>
      <c r="Z220" s="19">
        <v>7489.19</v>
      </c>
      <c r="AA220" s="19">
        <v>27686.400000000001</v>
      </c>
      <c r="AB220" s="19">
        <v>18814.82</v>
      </c>
      <c r="AC220" s="19">
        <v>3199.6190000000001</v>
      </c>
      <c r="AD220" s="263">
        <v>1.1237999748811124E-2</v>
      </c>
      <c r="AE220" s="263">
        <v>2.480799944549799E-2</v>
      </c>
      <c r="AF220" s="263">
        <v>2.6492999407835307E-2</v>
      </c>
      <c r="AG220" s="263">
        <v>2.8788999356515705E-2</v>
      </c>
      <c r="AH220" s="263">
        <v>2.094999953173101E-2</v>
      </c>
      <c r="AI220" s="263">
        <v>2.327999947965145E-2</v>
      </c>
      <c r="AJ220" s="263">
        <v>2.7369999388232827E-2</v>
      </c>
      <c r="AK220" s="263">
        <v>2.9119999349117277E-2</v>
      </c>
      <c r="AL220" s="263">
        <v>2.5253999435529112E-2</v>
      </c>
      <c r="AM220" s="263">
        <v>2.6323999411612752E-2</v>
      </c>
      <c r="AN220" s="263">
        <v>2.7278999390266834E-2</v>
      </c>
      <c r="AO220" s="263">
        <v>2.7629999382421375E-2</v>
      </c>
      <c r="AP220" s="263">
        <v>3.2234999279491604E-2</v>
      </c>
      <c r="AQ220" s="263">
        <v>1.8959099576231091E-2</v>
      </c>
      <c r="AR220" s="19">
        <v>170.92169999999999</v>
      </c>
      <c r="AS220" s="19">
        <v>7444</v>
      </c>
      <c r="AT220" s="19">
        <v>1782.2</v>
      </c>
    </row>
    <row r="221" spans="1:46" ht="18.75" customHeight="1">
      <c r="A221" s="86">
        <v>44950</v>
      </c>
      <c r="B221" s="19">
        <v>171.5574</v>
      </c>
      <c r="C221" s="19">
        <v>160.18440000000001</v>
      </c>
      <c r="D221" s="19">
        <v>105.401</v>
      </c>
      <c r="E221" s="19">
        <v>19.2</v>
      </c>
      <c r="F221" s="20">
        <v>4.6545000000000003E-2</v>
      </c>
      <c r="G221" s="20">
        <v>4.2103000000000002E-2</v>
      </c>
      <c r="H221" s="20">
        <v>3.8578000000000001E-2</v>
      </c>
      <c r="I221" s="20">
        <v>3.5749000000000003E-2</v>
      </c>
      <c r="J221" s="20">
        <v>3.4527000000000002E-2</v>
      </c>
      <c r="K221" s="20">
        <v>3.5111999999999997E-2</v>
      </c>
      <c r="L221" s="20">
        <v>3.6042999999999999E-2</v>
      </c>
      <c r="M221" s="20">
        <v>2.5329999999999998E-2</v>
      </c>
      <c r="N221" s="19">
        <v>1760</v>
      </c>
      <c r="O221" s="21">
        <v>1665.23</v>
      </c>
      <c r="P221" s="19">
        <v>8359</v>
      </c>
      <c r="Q221" s="18">
        <v>102.012</v>
      </c>
      <c r="R221" s="19">
        <v>6.7845000000000004</v>
      </c>
      <c r="S221" s="19">
        <v>6.7812000000000001</v>
      </c>
      <c r="T221" s="263">
        <v>2.7799999378621577E-2</v>
      </c>
      <c r="U221" s="264">
        <v>2.7399999387562279E-2</v>
      </c>
      <c r="V221" s="264">
        <v>2.609999941661954E-2</v>
      </c>
      <c r="W221" s="19">
        <v>33733.96</v>
      </c>
      <c r="X221" s="19">
        <v>4016.95</v>
      </c>
      <c r="Y221" s="19">
        <v>11014.89</v>
      </c>
      <c r="Z221" s="19">
        <v>7521.39</v>
      </c>
      <c r="AA221" s="19">
        <v>27885.87</v>
      </c>
      <c r="AB221" s="19">
        <v>19441.18</v>
      </c>
      <c r="AC221" s="19">
        <v>3212.5329999999999</v>
      </c>
      <c r="AD221" s="263">
        <v>1.0295999769866468E-2</v>
      </c>
      <c r="AE221" s="263">
        <v>2.4656999448873104E-2</v>
      </c>
      <c r="AF221" s="263">
        <v>2.63499994110316E-2</v>
      </c>
      <c r="AG221" s="263">
        <v>2.85049993628636E-2</v>
      </c>
      <c r="AH221" s="263">
        <v>2.094999953173101E-2</v>
      </c>
      <c r="AI221" s="263">
        <v>2.327999947965145E-2</v>
      </c>
      <c r="AJ221" s="263">
        <v>2.7219999391585589E-2</v>
      </c>
      <c r="AK221" s="263">
        <v>2.9449999341741202E-2</v>
      </c>
      <c r="AL221" s="263">
        <v>2.5253999435529112E-2</v>
      </c>
      <c r="AM221" s="263">
        <v>2.6282999412529168E-2</v>
      </c>
      <c r="AN221" s="263">
        <v>2.7142999393306673E-2</v>
      </c>
      <c r="AO221" s="263">
        <v>2.7629999382421375E-2</v>
      </c>
      <c r="AP221" s="263">
        <v>3.2234999279491604E-2</v>
      </c>
      <c r="AQ221" s="263">
        <v>1.8560599585138261E-2</v>
      </c>
      <c r="AR221" s="19">
        <v>170.37289999999999</v>
      </c>
      <c r="AS221" s="19">
        <v>7440</v>
      </c>
      <c r="AT221" s="19">
        <v>1773.8</v>
      </c>
    </row>
    <row r="222" spans="1:46" ht="18.75" customHeight="1">
      <c r="A222" s="86">
        <v>44949</v>
      </c>
      <c r="B222" s="19">
        <v>171.13050000000001</v>
      </c>
      <c r="C222" s="19">
        <v>159.95269999999999</v>
      </c>
      <c r="D222" s="19">
        <v>105.401</v>
      </c>
      <c r="E222" s="19">
        <v>19.809999999999999</v>
      </c>
      <c r="F222" s="20">
        <v>4.6482999999999997E-2</v>
      </c>
      <c r="G222" s="20">
        <v>4.2273999999999999E-2</v>
      </c>
      <c r="H222" s="20">
        <v>3.8942999999999998E-2</v>
      </c>
      <c r="I222" s="20">
        <v>3.6200000000000003E-2</v>
      </c>
      <c r="J222" s="20">
        <v>3.5097999999999997E-2</v>
      </c>
      <c r="K222" s="20">
        <v>3.5543999999999999E-2</v>
      </c>
      <c r="L222" s="20">
        <v>3.6804999999999997E-2</v>
      </c>
      <c r="M222" s="20">
        <v>2.5329999999999998E-2</v>
      </c>
      <c r="N222" s="19">
        <v>1760</v>
      </c>
      <c r="O222" s="21">
        <v>1665.23</v>
      </c>
      <c r="P222" s="19">
        <v>8359</v>
      </c>
      <c r="Q222" s="18">
        <v>102.05800000000001</v>
      </c>
      <c r="R222" s="19">
        <v>6.7755000000000001</v>
      </c>
      <c r="S222" s="19">
        <v>6.7706999999999997</v>
      </c>
      <c r="T222" s="263">
        <v>2.7999999374151228E-2</v>
      </c>
      <c r="U222" s="264">
        <v>2.7699999380856752E-2</v>
      </c>
      <c r="V222" s="264">
        <v>2.6549999406561255E-2</v>
      </c>
      <c r="W222" s="19">
        <v>33629.56</v>
      </c>
      <c r="X222" s="19">
        <v>4019.81</v>
      </c>
      <c r="Y222" s="19">
        <v>11239.94</v>
      </c>
      <c r="Z222" s="19">
        <v>7567.54</v>
      </c>
      <c r="AA222" s="19">
        <v>27820.400000000001</v>
      </c>
      <c r="AB222" s="19">
        <v>19518.29</v>
      </c>
      <c r="AC222" s="19">
        <v>3211.8139999999999</v>
      </c>
      <c r="AD222" s="263">
        <v>1.551899965312332E-2</v>
      </c>
      <c r="AE222" s="263">
        <v>2.4331999456137416E-2</v>
      </c>
      <c r="AF222" s="263">
        <v>2.5893999421223998E-2</v>
      </c>
      <c r="AG222" s="263">
        <v>2.8069999372586606E-2</v>
      </c>
      <c r="AH222" s="263">
        <v>2.094999953173101E-2</v>
      </c>
      <c r="AI222" s="263">
        <v>2.327999947965145E-2</v>
      </c>
      <c r="AJ222" s="263">
        <v>2.6809999400749802E-2</v>
      </c>
      <c r="AK222" s="263">
        <v>2.9239999346435071E-2</v>
      </c>
      <c r="AL222" s="263">
        <v>2.5253999435529112E-2</v>
      </c>
      <c r="AM222" s="263">
        <v>2.6301999412104485E-2</v>
      </c>
      <c r="AN222" s="263">
        <v>2.7071999394893645E-2</v>
      </c>
      <c r="AO222" s="263">
        <v>2.7629999382421375E-2</v>
      </c>
      <c r="AP222" s="263">
        <v>3.2234999279491604E-2</v>
      </c>
      <c r="AQ222" s="263">
        <v>1.8139399594552817E-2</v>
      </c>
      <c r="AR222" s="19">
        <v>169.87569999999999</v>
      </c>
      <c r="AS222" s="19">
        <v>7424</v>
      </c>
      <c r="AT222" s="19">
        <v>1776.8</v>
      </c>
    </row>
    <row r="223" spans="1:46" ht="18.75" customHeight="1">
      <c r="A223" s="86">
        <v>44946</v>
      </c>
      <c r="B223" s="19">
        <v>171.417</v>
      </c>
      <c r="C223" s="19">
        <v>160.01939999999999</v>
      </c>
      <c r="D223" s="19">
        <v>105.401</v>
      </c>
      <c r="E223" s="19">
        <v>19.850000000000001</v>
      </c>
      <c r="F223" s="20">
        <v>4.6281999999999997E-2</v>
      </c>
      <c r="G223" s="20">
        <v>4.1702000000000003E-2</v>
      </c>
      <c r="H223" s="20">
        <v>3.8270999999999999E-2</v>
      </c>
      <c r="I223" s="20">
        <v>3.5614E-2</v>
      </c>
      <c r="J223" s="20">
        <v>3.4786999999999998E-2</v>
      </c>
      <c r="K223" s="20">
        <v>3.5139999999999998E-2</v>
      </c>
      <c r="L223" s="20">
        <v>3.6547000000000003E-2</v>
      </c>
      <c r="M223" s="20">
        <v>2.5329999999999998E-2</v>
      </c>
      <c r="N223" s="19">
        <v>1760</v>
      </c>
      <c r="O223" s="21">
        <v>1665.23</v>
      </c>
      <c r="P223" s="19">
        <v>8359</v>
      </c>
      <c r="Q223" s="18">
        <v>102.363</v>
      </c>
      <c r="R223" s="19">
        <v>6.7577999999999996</v>
      </c>
      <c r="S223" s="19">
        <v>6.7690999999999999</v>
      </c>
      <c r="T223" s="263">
        <v>2.7999999374151228E-2</v>
      </c>
      <c r="U223" s="264">
        <v>2.7699999380856752E-2</v>
      </c>
      <c r="V223" s="264">
        <v>2.6549999406561255E-2</v>
      </c>
      <c r="W223" s="19">
        <v>33375.49</v>
      </c>
      <c r="X223" s="19">
        <v>3972.61</v>
      </c>
      <c r="Y223" s="19">
        <v>11461.5</v>
      </c>
      <c r="Z223" s="19">
        <v>7556.23</v>
      </c>
      <c r="AA223" s="19">
        <v>27777.9</v>
      </c>
      <c r="AB223" s="19">
        <v>18675.349999999999</v>
      </c>
      <c r="AC223" s="19">
        <v>3156.1439999999998</v>
      </c>
      <c r="AD223" s="263">
        <v>7.6639998286962508E-3</v>
      </c>
      <c r="AE223" s="263">
        <v>2.411499946098775E-2</v>
      </c>
      <c r="AF223" s="263">
        <v>2.5744999424554407E-2</v>
      </c>
      <c r="AG223" s="263">
        <v>2.7848999377526343E-2</v>
      </c>
      <c r="AH223" s="263">
        <v>2.094999953173101E-2</v>
      </c>
      <c r="AI223" s="263">
        <v>2.327999947965145E-2</v>
      </c>
      <c r="AJ223" s="263">
        <v>2.6769999401643874E-2</v>
      </c>
      <c r="AK223" s="263">
        <v>2.9109999349340797E-2</v>
      </c>
      <c r="AL223" s="263">
        <v>2.5253999435529112E-2</v>
      </c>
      <c r="AM223" s="263">
        <v>2.5632999427057802E-2</v>
      </c>
      <c r="AN223" s="263">
        <v>2.633999941125512E-2</v>
      </c>
      <c r="AO223" s="263">
        <v>2.7629999382421375E-2</v>
      </c>
      <c r="AP223" s="263">
        <v>3.2234999279491604E-2</v>
      </c>
      <c r="AQ223" s="263">
        <v>1.8045499596651644E-2</v>
      </c>
      <c r="AR223" s="19">
        <v>169.10329999999999</v>
      </c>
      <c r="AS223" s="19">
        <v>7440</v>
      </c>
      <c r="AT223" s="19">
        <v>1784.75</v>
      </c>
    </row>
    <row r="224" spans="1:46" ht="18.75" customHeight="1">
      <c r="A224" s="86">
        <v>44945</v>
      </c>
      <c r="B224" s="19">
        <v>171.79130000000001</v>
      </c>
      <c r="C224" s="19">
        <v>159.96010000000001</v>
      </c>
      <c r="D224" s="19">
        <v>105.401</v>
      </c>
      <c r="E224" s="19">
        <v>20.52</v>
      </c>
      <c r="F224" s="20">
        <v>4.6377000000000002E-2</v>
      </c>
      <c r="G224" s="20">
        <v>4.1264000000000002E-2</v>
      </c>
      <c r="H224" s="20">
        <v>3.7687999999999999E-2</v>
      </c>
      <c r="I224" s="20">
        <v>3.4827999999999998E-2</v>
      </c>
      <c r="J224" s="20">
        <v>3.3915000000000001E-2</v>
      </c>
      <c r="K224" s="20">
        <v>3.4289E-2</v>
      </c>
      <c r="L224" s="20">
        <v>3.5612999999999999E-2</v>
      </c>
      <c r="M224" s="20">
        <v>2.5340000000000001E-2</v>
      </c>
      <c r="N224" s="19">
        <v>1760</v>
      </c>
      <c r="O224" s="21">
        <v>1665.23</v>
      </c>
      <c r="P224" s="19">
        <v>8359</v>
      </c>
      <c r="Q224" s="18">
        <v>102.39</v>
      </c>
      <c r="R224" s="19">
        <v>6.7718999999999996</v>
      </c>
      <c r="S224" s="19">
        <v>6.7698</v>
      </c>
      <c r="T224" s="263">
        <v>2.7099999394267799E-2</v>
      </c>
      <c r="U224" s="264">
        <v>2.6699999403208493E-2</v>
      </c>
      <c r="V224" s="264">
        <v>2.5599999427795412E-2</v>
      </c>
      <c r="W224" s="19">
        <v>33044.559999999998</v>
      </c>
      <c r="X224" s="19">
        <v>3898.85</v>
      </c>
      <c r="Y224" s="19">
        <v>11482.45</v>
      </c>
      <c r="Z224" s="19">
        <v>7558.49</v>
      </c>
      <c r="AA224" s="19">
        <v>28226.080000000002</v>
      </c>
      <c r="AB224" s="19">
        <v>18736.439999999999</v>
      </c>
      <c r="AC224" s="19">
        <v>3165.471</v>
      </c>
      <c r="AD224" s="263">
        <v>1.166599973924458E-2</v>
      </c>
      <c r="AE224" s="263">
        <v>2.4299999456852676E-2</v>
      </c>
      <c r="AF224" s="263">
        <v>2.6012999418564144E-2</v>
      </c>
      <c r="AG224" s="263">
        <v>2.8148999370820823E-2</v>
      </c>
      <c r="AH224" s="263">
        <v>2.094999953173101E-2</v>
      </c>
      <c r="AI224" s="263">
        <v>2.327999947965145E-2</v>
      </c>
      <c r="AJ224" s="263">
        <v>2.6769999401643874E-2</v>
      </c>
      <c r="AK224" s="263">
        <v>2.9019999351352455E-2</v>
      </c>
      <c r="AL224" s="263">
        <v>2.5253999435529112E-2</v>
      </c>
      <c r="AM224" s="263">
        <v>2.5574999428354204E-2</v>
      </c>
      <c r="AN224" s="263">
        <v>2.6284999412484467E-2</v>
      </c>
      <c r="AO224" s="263">
        <v>2.7792999378778042E-2</v>
      </c>
      <c r="AP224" s="263">
        <v>3.2234999279491604E-2</v>
      </c>
      <c r="AQ224" s="263">
        <v>1.7480299609284846E-2</v>
      </c>
      <c r="AR224" s="19">
        <v>168.53729999999999</v>
      </c>
      <c r="AS224" s="19">
        <v>7476</v>
      </c>
      <c r="AT224" s="19">
        <v>1803.15</v>
      </c>
    </row>
    <row r="225" spans="1:46" ht="18.75" customHeight="1">
      <c r="A225" s="86">
        <v>44944</v>
      </c>
      <c r="B225" s="19">
        <v>171.85400000000001</v>
      </c>
      <c r="C225" s="19">
        <v>159.8913</v>
      </c>
      <c r="D225" s="19">
        <v>103.86799999999999</v>
      </c>
      <c r="E225" s="19">
        <v>20.34</v>
      </c>
      <c r="F225" s="20">
        <v>4.6383000000000001E-2</v>
      </c>
      <c r="G225" s="20">
        <v>4.0825E-2</v>
      </c>
      <c r="H225" s="20">
        <v>3.73E-2</v>
      </c>
      <c r="I225" s="20">
        <v>3.4384999999999999E-2</v>
      </c>
      <c r="J225" s="20">
        <v>3.3697999999999999E-2</v>
      </c>
      <c r="K225" s="20">
        <v>3.3989999999999999E-2</v>
      </c>
      <c r="L225" s="20">
        <v>3.5378E-2</v>
      </c>
      <c r="M225" s="20">
        <v>2.537E-2</v>
      </c>
      <c r="N225" s="19">
        <v>1760</v>
      </c>
      <c r="O225" s="21">
        <v>1665.23</v>
      </c>
      <c r="P225" s="19">
        <v>8359</v>
      </c>
      <c r="Q225" s="18">
        <v>102.20399999999999</v>
      </c>
      <c r="R225" s="19">
        <v>6.7382</v>
      </c>
      <c r="S225" s="19">
        <v>6.7427000000000001</v>
      </c>
      <c r="T225" s="263">
        <v>2.7199999392032624E-2</v>
      </c>
      <c r="U225" s="264">
        <v>2.6699999403208493E-2</v>
      </c>
      <c r="V225" s="264">
        <v>2.5499999430030583E-2</v>
      </c>
      <c r="W225" s="19">
        <v>33296.959999999999</v>
      </c>
      <c r="X225" s="19">
        <v>3928.86</v>
      </c>
      <c r="Y225" s="19">
        <v>11468</v>
      </c>
      <c r="Z225" s="19">
        <v>7573.05</v>
      </c>
      <c r="AA225" s="19">
        <v>27968.99</v>
      </c>
      <c r="AB225" s="19">
        <v>18597.23</v>
      </c>
      <c r="AC225" s="19">
        <v>3151.335</v>
      </c>
      <c r="AD225" s="263">
        <v>3.0179999325424429E-2</v>
      </c>
      <c r="AE225" s="263">
        <v>2.448099945280701E-2</v>
      </c>
      <c r="AF225" s="263">
        <v>2.6049999417737127E-2</v>
      </c>
      <c r="AG225" s="263">
        <v>2.8149999370798467E-2</v>
      </c>
      <c r="AH225" s="263">
        <v>2.094999953173101E-2</v>
      </c>
      <c r="AI225" s="263">
        <v>2.327999947965145E-2</v>
      </c>
      <c r="AJ225" s="263">
        <v>2.7099999394267799E-2</v>
      </c>
      <c r="AK225" s="263">
        <v>2.9219999346882106E-2</v>
      </c>
      <c r="AL225" s="263">
        <v>2.5253999435529112E-2</v>
      </c>
      <c r="AM225" s="263">
        <v>2.535299943331629E-2</v>
      </c>
      <c r="AN225" s="263">
        <v>2.6088999416865412E-2</v>
      </c>
      <c r="AO225" s="263">
        <v>2.7796999378688635E-2</v>
      </c>
      <c r="AP225" s="263">
        <v>3.2234999279491604E-2</v>
      </c>
      <c r="AQ225" s="263">
        <v>1.6113599639832974E-2</v>
      </c>
      <c r="AR225" s="19">
        <v>166.89859999999999</v>
      </c>
      <c r="AS225" s="19">
        <v>7444</v>
      </c>
      <c r="AT225" s="19">
        <v>1753.5</v>
      </c>
    </row>
    <row r="226" spans="1:46" ht="18.75" customHeight="1">
      <c r="A226" s="86">
        <v>44943</v>
      </c>
      <c r="B226" s="19">
        <v>170.88929999999999</v>
      </c>
      <c r="C226" s="19">
        <v>159.67250000000001</v>
      </c>
      <c r="D226" s="19">
        <v>105.93300000000001</v>
      </c>
      <c r="E226" s="19">
        <v>19.36</v>
      </c>
      <c r="F226" s="20">
        <v>4.5777999999999999E-2</v>
      </c>
      <c r="G226" s="20">
        <v>4.2047000000000001E-2</v>
      </c>
      <c r="H226" s="20">
        <v>3.8804999999999999E-2</v>
      </c>
      <c r="I226" s="20">
        <v>3.6208999999999998E-2</v>
      </c>
      <c r="J226" s="20">
        <v>3.5476000000000001E-2</v>
      </c>
      <c r="K226" s="20">
        <v>3.5906E-2</v>
      </c>
      <c r="L226" s="20">
        <v>3.6606E-2</v>
      </c>
      <c r="M226" s="20">
        <v>2.53E-2</v>
      </c>
      <c r="N226" s="19">
        <v>1760</v>
      </c>
      <c r="O226" s="21">
        <v>1665.23</v>
      </c>
      <c r="P226" s="19">
        <v>8359</v>
      </c>
      <c r="Q226" s="18">
        <v>102.20399999999999</v>
      </c>
      <c r="R226" s="19">
        <v>6.7009999999999996</v>
      </c>
      <c r="S226" s="19">
        <v>6.7138999999999998</v>
      </c>
      <c r="T226" s="263">
        <v>2.7199999392032624E-2</v>
      </c>
      <c r="U226" s="264">
        <v>2.664999940432608E-2</v>
      </c>
      <c r="V226" s="264">
        <v>2.5399999432265757E-2</v>
      </c>
      <c r="W226" s="19">
        <v>33910.85</v>
      </c>
      <c r="X226" s="19">
        <v>3990.97</v>
      </c>
      <c r="Y226" s="19">
        <v>10983.78</v>
      </c>
      <c r="Z226" s="19">
        <v>7512</v>
      </c>
      <c r="AA226" s="19">
        <v>28027.84</v>
      </c>
      <c r="AB226" s="19">
        <v>18204.68</v>
      </c>
      <c r="AC226" s="19">
        <v>3149.748</v>
      </c>
      <c r="AD226" s="263">
        <v>1.3657999694719909E-2</v>
      </c>
      <c r="AE226" s="263">
        <v>2.4615999449789521E-2</v>
      </c>
      <c r="AF226" s="263">
        <v>2.6126999416016039E-2</v>
      </c>
      <c r="AG226" s="263">
        <v>2.833399936668575E-2</v>
      </c>
      <c r="AH226" s="263">
        <v>2.094999953173101E-2</v>
      </c>
      <c r="AI226" s="263">
        <v>2.327999947965145E-2</v>
      </c>
      <c r="AJ226" s="263">
        <v>2.7009999396279454E-2</v>
      </c>
      <c r="AK226" s="263">
        <v>2.9059999350458384E-2</v>
      </c>
      <c r="AL226" s="263">
        <v>2.5253999435529112E-2</v>
      </c>
      <c r="AM226" s="263">
        <v>2.5533999429270624E-2</v>
      </c>
      <c r="AN226" s="263">
        <v>2.6259999413043258E-2</v>
      </c>
      <c r="AO226" s="263">
        <v>2.7938999375514684E-2</v>
      </c>
      <c r="AP226" s="263">
        <v>3.2234999279491604E-2</v>
      </c>
      <c r="AQ226" s="263">
        <v>1.5012099664453417E-2</v>
      </c>
      <c r="AR226" s="19">
        <v>166.00239999999999</v>
      </c>
      <c r="AS226" s="19">
        <v>7472</v>
      </c>
      <c r="AT226" s="19">
        <v>1752.7</v>
      </c>
    </row>
    <row r="227" spans="1:46" ht="18.75" customHeight="1">
      <c r="A227" s="86">
        <v>44942</v>
      </c>
      <c r="B227" s="19">
        <v>170.73140000000001</v>
      </c>
      <c r="C227" s="19">
        <v>159.1087</v>
      </c>
      <c r="D227" s="19">
        <v>107.55500000000001</v>
      </c>
      <c r="E227" s="19">
        <v>19.489999999999998</v>
      </c>
      <c r="F227" s="20">
        <v>4.5732000000000002E-2</v>
      </c>
      <c r="G227" s="20">
        <v>4.2320999999999998E-2</v>
      </c>
      <c r="H227" s="20">
        <v>3.9E-2</v>
      </c>
      <c r="I227" s="20">
        <v>3.6107E-2</v>
      </c>
      <c r="J227" s="20">
        <v>3.5034999999999997E-2</v>
      </c>
      <c r="K227" s="20">
        <v>3.5552E-2</v>
      </c>
      <c r="L227" s="20">
        <v>3.6103000000000003E-2</v>
      </c>
      <c r="M227" s="20">
        <v>2.538E-2</v>
      </c>
      <c r="N227" s="19">
        <v>1760</v>
      </c>
      <c r="O227" s="21">
        <v>1665.23</v>
      </c>
      <c r="P227" s="19">
        <v>8359</v>
      </c>
      <c r="Q227" s="18">
        <v>102.246</v>
      </c>
      <c r="R227" s="19">
        <v>6.7294999999999998</v>
      </c>
      <c r="S227" s="19">
        <v>6.7266000000000004</v>
      </c>
      <c r="T227" s="263">
        <v>2.8399999365210531E-2</v>
      </c>
      <c r="U227" s="264">
        <v>2.7649999381974339E-2</v>
      </c>
      <c r="V227" s="264">
        <v>2.5949999419972301E-2</v>
      </c>
      <c r="W227" s="19">
        <v>34302.61</v>
      </c>
      <c r="X227" s="19">
        <v>3999.09</v>
      </c>
      <c r="Y227" s="19">
        <v>11049.5</v>
      </c>
      <c r="Z227" s="19">
        <v>7474.02</v>
      </c>
      <c r="AA227" s="19">
        <v>28162.83</v>
      </c>
      <c r="AB227" s="19">
        <v>17297.939999999999</v>
      </c>
      <c r="AC227" s="19">
        <v>3078.549</v>
      </c>
      <c r="AD227" s="263">
        <v>2.1020999530144038E-2</v>
      </c>
      <c r="AE227" s="263">
        <v>2.3942999464832245E-2</v>
      </c>
      <c r="AF227" s="263">
        <v>2.5333999433740973E-2</v>
      </c>
      <c r="AG227" s="263">
        <v>2.7537999384477735E-2</v>
      </c>
      <c r="AH227" s="263">
        <v>2.094999953173101E-2</v>
      </c>
      <c r="AI227" s="263">
        <v>2.3089999483898282E-2</v>
      </c>
      <c r="AJ227" s="263">
        <v>2.6429999409243461E-2</v>
      </c>
      <c r="AK227" s="263">
        <v>2.8699999358505011E-2</v>
      </c>
      <c r="AL227" s="263">
        <v>2.5253999435529112E-2</v>
      </c>
      <c r="AM227" s="263">
        <v>2.5261999435350298E-2</v>
      </c>
      <c r="AN227" s="263">
        <v>2.5997999418899419E-2</v>
      </c>
      <c r="AO227" s="263">
        <v>2.7728999380208549E-2</v>
      </c>
      <c r="AP227" s="263">
        <v>3.2033999283984302E-2</v>
      </c>
      <c r="AQ227" s="263">
        <v>1.5527299652937799E-2</v>
      </c>
      <c r="AR227" s="19">
        <v>165.43690000000001</v>
      </c>
      <c r="AS227" s="19">
        <v>7420</v>
      </c>
      <c r="AT227" s="19">
        <v>1746.55</v>
      </c>
    </row>
    <row r="228" spans="1:46" ht="18.75" customHeight="1">
      <c r="A228" s="86">
        <v>44939</v>
      </c>
      <c r="B228" s="19">
        <v>170.73140000000001</v>
      </c>
      <c r="C228" s="19">
        <v>159.1087</v>
      </c>
      <c r="D228" s="19">
        <v>107.55500000000001</v>
      </c>
      <c r="E228" s="19">
        <v>18.350000000000001</v>
      </c>
      <c r="F228" s="20">
        <v>4.5732000000000002E-2</v>
      </c>
      <c r="G228" s="20">
        <v>4.2320999999999998E-2</v>
      </c>
      <c r="H228" s="20">
        <v>3.9E-2</v>
      </c>
      <c r="I228" s="20">
        <v>3.6107E-2</v>
      </c>
      <c r="J228" s="20">
        <v>3.5034999999999997E-2</v>
      </c>
      <c r="K228" s="20">
        <v>3.5552E-2</v>
      </c>
      <c r="L228" s="20">
        <v>3.6103000000000003E-2</v>
      </c>
      <c r="M228" s="20">
        <v>2.5049999999999999E-2</v>
      </c>
      <c r="N228" s="19">
        <v>1760</v>
      </c>
      <c r="O228" s="21">
        <v>1665.23</v>
      </c>
      <c r="P228" s="19">
        <v>8359</v>
      </c>
      <c r="Q228" s="18">
        <v>103.188</v>
      </c>
      <c r="R228" s="19">
        <v>6.7649999999999997</v>
      </c>
      <c r="S228" s="19">
        <v>6.7678000000000003</v>
      </c>
      <c r="T228" s="263">
        <v>2.7649999381974339E-2</v>
      </c>
      <c r="U228" s="264">
        <v>2.7199999392032624E-2</v>
      </c>
      <c r="V228" s="264">
        <v>2.5799999423325063E-2</v>
      </c>
      <c r="W228" s="19">
        <v>34302.61</v>
      </c>
      <c r="X228" s="19">
        <v>3999.09</v>
      </c>
      <c r="Y228" s="19">
        <v>11226.36</v>
      </c>
      <c r="Z228" s="19">
        <v>7486.67</v>
      </c>
      <c r="AA228" s="19">
        <v>28283.03</v>
      </c>
      <c r="AB228" s="19">
        <v>17573.580000000002</v>
      </c>
      <c r="AC228" s="19">
        <v>3101.6930000000002</v>
      </c>
      <c r="AD228" s="263">
        <v>1.732699961271137E-2</v>
      </c>
      <c r="AE228" s="263">
        <v>2.3484999475069344E-2</v>
      </c>
      <c r="AF228" s="263">
        <v>2.4649999449029562E-2</v>
      </c>
      <c r="AG228" s="263">
        <v>2.7069999394938347E-2</v>
      </c>
      <c r="AH228" s="263">
        <v>2.094999953173101E-2</v>
      </c>
      <c r="AI228" s="263">
        <v>2.3089999483898282E-2</v>
      </c>
      <c r="AJ228" s="263">
        <v>2.6059999417513607E-2</v>
      </c>
      <c r="AK228" s="263">
        <v>2.838999936543405E-2</v>
      </c>
      <c r="AL228" s="263">
        <v>2.5253999435529112E-2</v>
      </c>
      <c r="AM228" s="263">
        <v>2.5080999439395967E-2</v>
      </c>
      <c r="AN228" s="263">
        <v>2.5819999422878024E-2</v>
      </c>
      <c r="AO228" s="263">
        <v>2.7727999380230905E-2</v>
      </c>
      <c r="AP228" s="263">
        <v>3.2033999283984302E-2</v>
      </c>
      <c r="AQ228" s="263">
        <v>1.6042399641424419E-2</v>
      </c>
      <c r="AR228" s="19">
        <v>164.97880000000001</v>
      </c>
      <c r="AS228" s="19">
        <v>7416</v>
      </c>
      <c r="AT228" s="19">
        <v>1751.85</v>
      </c>
    </row>
    <row r="229" spans="1:46" ht="18.75" customHeight="1">
      <c r="A229" s="86">
        <v>44938</v>
      </c>
      <c r="B229" s="19">
        <v>171.15770000000001</v>
      </c>
      <c r="C229" s="19">
        <v>159.3689</v>
      </c>
      <c r="D229" s="19">
        <v>108.80500000000001</v>
      </c>
      <c r="E229" s="19">
        <v>18.829999999999998</v>
      </c>
      <c r="F229" s="20">
        <v>4.5754999999999997E-2</v>
      </c>
      <c r="G229" s="20">
        <v>4.1446999999999998E-2</v>
      </c>
      <c r="H229" s="20">
        <v>3.8136000000000003E-2</v>
      </c>
      <c r="I229" s="20">
        <v>3.5357E-2</v>
      </c>
      <c r="J229" s="20">
        <v>3.44E-2</v>
      </c>
      <c r="K229" s="20">
        <v>3.4903000000000003E-2</v>
      </c>
      <c r="L229" s="20">
        <v>3.5768000000000001E-2</v>
      </c>
      <c r="M229" s="20">
        <v>2.4879999999999999E-2</v>
      </c>
      <c r="N229" s="19">
        <v>1760</v>
      </c>
      <c r="O229" s="21">
        <v>1665.23</v>
      </c>
      <c r="P229" s="19">
        <v>8359</v>
      </c>
      <c r="Q229" s="18">
        <v>103.236</v>
      </c>
      <c r="R229" s="19">
        <v>6.7794999999999996</v>
      </c>
      <c r="S229" s="19">
        <v>6.7847</v>
      </c>
      <c r="T229" s="263">
        <v>2.7749999379739165E-2</v>
      </c>
      <c r="U229" s="264">
        <v>2.7449999386444688E-2</v>
      </c>
      <c r="V229" s="264">
        <v>2.5999999418854714E-2</v>
      </c>
      <c r="W229" s="19">
        <v>34189.97</v>
      </c>
      <c r="X229" s="19">
        <v>3983.17</v>
      </c>
      <c r="Y229" s="19">
        <v>11285.32</v>
      </c>
      <c r="Z229" s="19">
        <v>7466.6</v>
      </c>
      <c r="AA229" s="19">
        <v>28383.09</v>
      </c>
      <c r="AB229" s="19">
        <v>17660.900000000001</v>
      </c>
      <c r="AC229" s="19">
        <v>3089.31</v>
      </c>
      <c r="AD229" s="263">
        <v>2.1009999530389904E-2</v>
      </c>
      <c r="AE229" s="263">
        <v>2.3180999481864271E-2</v>
      </c>
      <c r="AF229" s="263">
        <v>2.4482999452762309E-2</v>
      </c>
      <c r="AG229" s="263">
        <v>2.667299940381199E-2</v>
      </c>
      <c r="AH229" s="263">
        <v>2.0749999536201359E-2</v>
      </c>
      <c r="AI229" s="263">
        <v>2.3089999483898282E-2</v>
      </c>
      <c r="AJ229" s="263">
        <v>2.574999942444265E-2</v>
      </c>
      <c r="AK229" s="263">
        <v>2.8119999371469018E-2</v>
      </c>
      <c r="AL229" s="263">
        <v>2.5253999435529112E-2</v>
      </c>
      <c r="AM229" s="263">
        <v>2.5089999439194797E-2</v>
      </c>
      <c r="AN229" s="263">
        <v>2.5824999422766268E-2</v>
      </c>
      <c r="AO229" s="263">
        <v>2.7751999379694459E-2</v>
      </c>
      <c r="AP229" s="263">
        <v>3.2033999283984302E-2</v>
      </c>
      <c r="AQ229" s="263">
        <v>1.7145499616768211E-2</v>
      </c>
      <c r="AR229" s="19">
        <v>163.3407</v>
      </c>
      <c r="AS229" s="19">
        <v>7434</v>
      </c>
      <c r="AT229" s="19">
        <v>1755.4</v>
      </c>
    </row>
    <row r="230" spans="1:46" ht="18.75" customHeight="1">
      <c r="A230" s="86">
        <v>44937</v>
      </c>
      <c r="B230" s="19">
        <v>170.4349</v>
      </c>
      <c r="C230" s="19">
        <v>159.11699999999999</v>
      </c>
      <c r="D230" s="19">
        <v>111.959</v>
      </c>
      <c r="E230" s="19">
        <v>21.09</v>
      </c>
      <c r="F230" s="20">
        <v>4.6565000000000002E-2</v>
      </c>
      <c r="G230" s="20">
        <v>4.2179000000000001E-2</v>
      </c>
      <c r="H230" s="20">
        <v>3.9140000000000001E-2</v>
      </c>
      <c r="I230" s="20">
        <v>3.6580000000000001E-2</v>
      </c>
      <c r="J230" s="20">
        <v>3.5392E-2</v>
      </c>
      <c r="K230" s="20">
        <v>3.6013000000000003E-2</v>
      </c>
      <c r="L230" s="20">
        <v>3.6714999999999998E-2</v>
      </c>
      <c r="M230" s="20">
        <v>2.5000000000000001E-2</v>
      </c>
      <c r="N230" s="19">
        <v>1760</v>
      </c>
      <c r="O230" s="21">
        <v>1665.23</v>
      </c>
      <c r="P230" s="19">
        <v>8359</v>
      </c>
      <c r="Q230" s="18">
        <v>103.001</v>
      </c>
      <c r="R230" s="19">
        <v>6.7718999999999996</v>
      </c>
      <c r="S230" s="19">
        <v>6.7820999999999998</v>
      </c>
      <c r="T230" s="263">
        <v>2.7099999394267799E-2</v>
      </c>
      <c r="U230" s="264">
        <v>2.6799999400973322E-2</v>
      </c>
      <c r="V230" s="264">
        <v>2.5299999434500932E-2</v>
      </c>
      <c r="W230" s="19">
        <v>33973.01</v>
      </c>
      <c r="X230" s="19">
        <v>3969.61</v>
      </c>
      <c r="Y230" s="19">
        <v>11285.32</v>
      </c>
      <c r="Z230" s="19">
        <v>7465.24</v>
      </c>
      <c r="AA230" s="19">
        <v>28115.74</v>
      </c>
      <c r="AB230" s="19">
        <v>17523.810000000001</v>
      </c>
      <c r="AC230" s="19">
        <v>3096.9070000000002</v>
      </c>
      <c r="AD230" s="263">
        <v>1.3275999703258275E-2</v>
      </c>
      <c r="AE230" s="263">
        <v>2.3636999471671881E-2</v>
      </c>
      <c r="AF230" s="263">
        <v>2.5075999439507723E-2</v>
      </c>
      <c r="AG230" s="263">
        <v>2.723099939133972E-2</v>
      </c>
      <c r="AH230" s="263">
        <v>2.12999995239079E-2</v>
      </c>
      <c r="AI230" s="263">
        <v>2.3089999483898282E-2</v>
      </c>
      <c r="AJ230" s="263">
        <v>2.5709999425336721E-2</v>
      </c>
      <c r="AK230" s="263">
        <v>2.7949999375268816E-2</v>
      </c>
      <c r="AL230" s="263">
        <v>2.5253999435529112E-2</v>
      </c>
      <c r="AM230" s="263">
        <v>2.5292999434657397E-2</v>
      </c>
      <c r="AN230" s="263">
        <v>2.5903999421000478E-2</v>
      </c>
      <c r="AO230" s="263">
        <v>2.7863999377191067E-2</v>
      </c>
      <c r="AP230" s="263">
        <v>3.2033999283984302E-2</v>
      </c>
      <c r="AQ230" s="263">
        <v>1.8436399587914348E-2</v>
      </c>
      <c r="AR230" s="19">
        <v>163.3407</v>
      </c>
      <c r="AS230" s="19">
        <v>7408</v>
      </c>
      <c r="AT230" s="19">
        <v>1740.15</v>
      </c>
    </row>
    <row r="231" spans="1:46" ht="18.75" customHeight="1">
      <c r="A231" s="86">
        <v>44936</v>
      </c>
      <c r="B231" s="19">
        <v>169.93559999999999</v>
      </c>
      <c r="C231" s="19">
        <v>159.05760000000001</v>
      </c>
      <c r="D231" s="19">
        <v>115.30500000000001</v>
      </c>
      <c r="E231" s="19">
        <v>20.58</v>
      </c>
      <c r="F231" s="20">
        <v>4.5844999999999997E-2</v>
      </c>
      <c r="G231" s="20">
        <v>4.2472000000000003E-2</v>
      </c>
      <c r="H231" s="20">
        <v>3.9848000000000001E-2</v>
      </c>
      <c r="I231" s="20">
        <v>3.7305999999999999E-2</v>
      </c>
      <c r="J231" s="20">
        <v>3.6187999999999998E-2</v>
      </c>
      <c r="K231" s="20">
        <v>3.6749999999999998E-2</v>
      </c>
      <c r="L231" s="20">
        <v>3.7539000000000003E-2</v>
      </c>
      <c r="M231" s="20">
        <v>2.496E-2</v>
      </c>
      <c r="N231" s="19">
        <v>1760</v>
      </c>
      <c r="O231" s="21">
        <v>1665.23</v>
      </c>
      <c r="P231" s="19">
        <v>8359</v>
      </c>
      <c r="Q231" s="18">
        <v>103.879</v>
      </c>
      <c r="R231" s="19">
        <v>6.8280000000000003</v>
      </c>
      <c r="S231" s="19">
        <v>6.8303000000000003</v>
      </c>
      <c r="T231" s="263">
        <v>2.6299999412149191E-2</v>
      </c>
      <c r="U231" s="264">
        <v>2.609999941661954E-2</v>
      </c>
      <c r="V231" s="264">
        <v>2.4949999442324042E-2</v>
      </c>
      <c r="W231" s="19">
        <v>33704.1</v>
      </c>
      <c r="X231" s="19">
        <v>3919.25</v>
      </c>
      <c r="Y231" s="19">
        <v>11174.41</v>
      </c>
      <c r="Z231" s="19">
        <v>7452.84</v>
      </c>
      <c r="AA231" s="19">
        <v>28115.74</v>
      </c>
      <c r="AB231" s="19">
        <v>17424.41</v>
      </c>
      <c r="AC231" s="19">
        <v>3088.9430000000002</v>
      </c>
      <c r="AD231" s="263">
        <v>1.0996999754197894E-2</v>
      </c>
      <c r="AE231" s="263">
        <v>2.3994999463669956E-2</v>
      </c>
      <c r="AF231" s="263">
        <v>2.544999943114817E-2</v>
      </c>
      <c r="AG231" s="263">
        <v>2.7524999384768305E-2</v>
      </c>
      <c r="AH231" s="263">
        <v>2.1569999517872931E-2</v>
      </c>
      <c r="AI231" s="263">
        <v>2.3089999483898282E-2</v>
      </c>
      <c r="AJ231" s="263">
        <v>2.6139999415725469E-2</v>
      </c>
      <c r="AK231" s="263">
        <v>2.8339999366551637E-2</v>
      </c>
      <c r="AL231" s="263">
        <v>2.5253999435529112E-2</v>
      </c>
      <c r="AM231" s="263">
        <v>2.5310999434255063E-2</v>
      </c>
      <c r="AN231" s="263">
        <v>2.5908999420888722E-2</v>
      </c>
      <c r="AO231" s="263">
        <v>2.7888999376632272E-2</v>
      </c>
      <c r="AP231" s="263">
        <v>3.2033999283984302E-2</v>
      </c>
      <c r="AQ231" s="263">
        <v>1.885149957863614E-2</v>
      </c>
      <c r="AR231" s="19">
        <v>162.9864</v>
      </c>
      <c r="AS231" s="19">
        <v>7428</v>
      </c>
      <c r="AT231" s="19">
        <v>1742.95</v>
      </c>
    </row>
    <row r="232" spans="1:46" ht="18.75" customHeight="1">
      <c r="A232" s="86">
        <v>44935</v>
      </c>
      <c r="B232" s="19">
        <v>170.28870000000001</v>
      </c>
      <c r="C232" s="19">
        <v>160.64449999999999</v>
      </c>
      <c r="D232" s="19">
        <v>111.81399999999999</v>
      </c>
      <c r="E232" s="19">
        <v>21.97</v>
      </c>
      <c r="F232" s="20">
        <v>4.5939000000000001E-2</v>
      </c>
      <c r="G232" s="20">
        <v>4.2077000000000003E-2</v>
      </c>
      <c r="H232" s="20">
        <v>3.9535000000000001E-2</v>
      </c>
      <c r="I232" s="20">
        <v>3.6736999999999999E-2</v>
      </c>
      <c r="J232" s="20">
        <v>3.5320999999999998E-2</v>
      </c>
      <c r="K232" s="20">
        <v>3.6015999999999999E-2</v>
      </c>
      <c r="L232" s="20">
        <v>3.6599E-2</v>
      </c>
      <c r="M232" s="20">
        <v>2.4479999999999998E-2</v>
      </c>
      <c r="N232" s="19">
        <v>1760</v>
      </c>
      <c r="O232" s="21">
        <v>1665.23</v>
      </c>
      <c r="P232" s="19">
        <v>8359</v>
      </c>
      <c r="Q232" s="18">
        <v>105.042</v>
      </c>
      <c r="R232" s="19">
        <v>6.8803999999999998</v>
      </c>
      <c r="S232" s="19">
        <v>6.8883999999999999</v>
      </c>
      <c r="T232" s="263">
        <v>2.5699999425560234E-2</v>
      </c>
      <c r="U232" s="264">
        <v>2.5599999427795412E-2</v>
      </c>
      <c r="V232" s="264">
        <v>2.4599999450147153E-2</v>
      </c>
      <c r="W232" s="19">
        <v>33517.65</v>
      </c>
      <c r="X232" s="19">
        <v>3892.09</v>
      </c>
      <c r="Y232" s="19">
        <v>11024.51</v>
      </c>
      <c r="Z232" s="19">
        <v>7376.85</v>
      </c>
      <c r="AA232" s="19">
        <v>27944.79</v>
      </c>
      <c r="AB232" s="19">
        <v>17655.91</v>
      </c>
      <c r="AC232" s="19">
        <v>3085.0439999999999</v>
      </c>
      <c r="AD232" s="263">
        <v>1.4523999675363301E-2</v>
      </c>
      <c r="AE232" s="263">
        <v>2.3800999468006196E-2</v>
      </c>
      <c r="AF232" s="263">
        <v>2.5282999434880913E-2</v>
      </c>
      <c r="AG232" s="263">
        <v>2.7361999388411645E-2</v>
      </c>
      <c r="AH232" s="263">
        <v>2.1439999520778658E-2</v>
      </c>
      <c r="AI232" s="263">
        <v>2.3099999483674766E-2</v>
      </c>
      <c r="AJ232" s="263">
        <v>2.6139999415725469E-2</v>
      </c>
      <c r="AK232" s="263">
        <v>2.8259999368339776E-2</v>
      </c>
      <c r="AL232" s="263">
        <v>2.5253999435529112E-2</v>
      </c>
      <c r="AM232" s="263">
        <v>2.5351999433338643E-2</v>
      </c>
      <c r="AN232" s="263">
        <v>2.5913999420776965E-2</v>
      </c>
      <c r="AO232" s="263">
        <v>2.789099937658757E-2</v>
      </c>
      <c r="AP232" s="263">
        <v>3.2033999283984302E-2</v>
      </c>
      <c r="AQ232" s="263">
        <v>1.9049999574199318E-2</v>
      </c>
      <c r="AR232" s="19">
        <v>162.71680000000001</v>
      </c>
      <c r="AS232" s="19">
        <v>7476</v>
      </c>
      <c r="AT232" s="19">
        <v>1740.4</v>
      </c>
    </row>
    <row r="233" spans="1:46" ht="18.75" customHeight="1">
      <c r="A233" s="86">
        <v>44932</v>
      </c>
      <c r="B233" s="19">
        <v>169.84440000000001</v>
      </c>
      <c r="C233" s="19">
        <v>159.1695</v>
      </c>
      <c r="D233" s="19">
        <v>118.42</v>
      </c>
      <c r="E233" s="19">
        <v>21.13</v>
      </c>
      <c r="F233" s="20">
        <v>4.5789999999999997E-2</v>
      </c>
      <c r="G233" s="20">
        <v>4.2473999999999998E-2</v>
      </c>
      <c r="H233" s="20">
        <v>3.9792000000000001E-2</v>
      </c>
      <c r="I233" s="20">
        <v>3.6979999999999999E-2</v>
      </c>
      <c r="J233" s="20">
        <v>3.5580000000000001E-2</v>
      </c>
      <c r="K233" s="20">
        <v>3.6269999999999997E-2</v>
      </c>
      <c r="L233" s="20">
        <v>3.6873999999999997E-2</v>
      </c>
      <c r="M233" s="20">
        <v>2.444E-2</v>
      </c>
      <c r="N233" s="19">
        <v>1760</v>
      </c>
      <c r="O233" s="21">
        <v>1665.23</v>
      </c>
      <c r="P233" s="19">
        <v>8359</v>
      </c>
      <c r="Q233" s="18">
        <v>104.248</v>
      </c>
      <c r="R233" s="19">
        <v>6.8973000000000004</v>
      </c>
      <c r="S233" s="19">
        <v>6.8994999999999997</v>
      </c>
      <c r="T233" s="263">
        <v>2.544999943114817E-2</v>
      </c>
      <c r="U233" s="264">
        <v>2.5299999434500932E-2</v>
      </c>
      <c r="V233" s="264">
        <v>2.4199999459087847E-2</v>
      </c>
      <c r="W233" s="19">
        <v>33630.61</v>
      </c>
      <c r="X233" s="19">
        <v>3895.08</v>
      </c>
      <c r="Y233" s="19">
        <v>11146.06</v>
      </c>
      <c r="Z233" s="19">
        <v>7385.52</v>
      </c>
      <c r="AA233" s="19">
        <v>27899.77</v>
      </c>
      <c r="AB233" s="19">
        <v>17992.54</v>
      </c>
      <c r="AC233" s="19">
        <v>3097.2429999999999</v>
      </c>
      <c r="AD233" s="263">
        <v>8.198999816738068E-3</v>
      </c>
      <c r="AE233" s="263">
        <v>2.4162999459914864E-2</v>
      </c>
      <c r="AF233" s="263">
        <v>2.5552999428845941E-2</v>
      </c>
      <c r="AG233" s="263">
        <v>2.7643999382108451E-2</v>
      </c>
      <c r="AH233" s="263">
        <v>2.1619999516755341E-2</v>
      </c>
      <c r="AI233" s="263">
        <v>2.1619999516755341E-2</v>
      </c>
      <c r="AJ233" s="263">
        <v>2.651999940723181E-2</v>
      </c>
      <c r="AK233" s="263">
        <v>2.8299999367445709E-2</v>
      </c>
      <c r="AL233" s="263">
        <v>2.5253999435529112E-2</v>
      </c>
      <c r="AM233" s="263">
        <v>2.5359999433159829E-2</v>
      </c>
      <c r="AN233" s="263">
        <v>2.6090999416820707E-2</v>
      </c>
      <c r="AO233" s="263">
        <v>2.7925999375805262E-2</v>
      </c>
      <c r="AP233" s="263">
        <v>3.2033999283984302E-2</v>
      </c>
      <c r="AQ233" s="263">
        <v>1.8968199576027692E-2</v>
      </c>
      <c r="AR233" s="19">
        <v>162.87530000000001</v>
      </c>
      <c r="AS233" s="19">
        <v>7430</v>
      </c>
      <c r="AT233" s="19">
        <v>1751.6</v>
      </c>
    </row>
    <row r="234" spans="1:46" ht="18.75" customHeight="1">
      <c r="A234" s="86">
        <v>44931</v>
      </c>
      <c r="B234" s="19">
        <v>168.70269999999999</v>
      </c>
      <c r="C234" s="19">
        <v>156.53360000000001</v>
      </c>
      <c r="D234" s="19">
        <v>119.30500000000001</v>
      </c>
      <c r="E234" s="19">
        <v>22.46</v>
      </c>
      <c r="F234" s="20">
        <v>4.5936999999999999E-2</v>
      </c>
      <c r="G234" s="20">
        <v>4.4575999999999998E-2</v>
      </c>
      <c r="H234" s="20">
        <v>4.2018E-2</v>
      </c>
      <c r="I234" s="20">
        <v>3.9132E-2</v>
      </c>
      <c r="J234" s="20">
        <v>3.7180999999999999E-2</v>
      </c>
      <c r="K234" s="20">
        <v>3.8234999999999998E-2</v>
      </c>
      <c r="L234" s="20">
        <v>3.7941000000000003E-2</v>
      </c>
      <c r="M234" s="20">
        <v>2.4170000000000001E-2</v>
      </c>
      <c r="N234" s="19">
        <v>1760</v>
      </c>
      <c r="O234" s="21">
        <v>1665.23</v>
      </c>
      <c r="P234" s="19">
        <v>8359</v>
      </c>
      <c r="Q234" s="18">
        <v>104.518</v>
      </c>
      <c r="R234" s="19">
        <v>6.915</v>
      </c>
      <c r="S234" s="19">
        <v>6.9237000000000002</v>
      </c>
      <c r="T234" s="263">
        <v>2.544999943114817E-2</v>
      </c>
      <c r="U234" s="264">
        <v>2.5499999430030583E-2</v>
      </c>
      <c r="V234" s="264">
        <v>2.424999945797026E-2</v>
      </c>
      <c r="W234" s="19">
        <v>32930.080000000002</v>
      </c>
      <c r="X234" s="19">
        <v>3808.1</v>
      </c>
      <c r="Y234" s="19">
        <v>11144.96</v>
      </c>
      <c r="Z234" s="19">
        <v>7346.54</v>
      </c>
      <c r="AA234" s="19">
        <v>27930.57</v>
      </c>
      <c r="AB234" s="19">
        <v>18045.66</v>
      </c>
      <c r="AC234" s="19">
        <v>3115.4349999999999</v>
      </c>
      <c r="AD234" s="263">
        <v>1.195899973269552E-2</v>
      </c>
      <c r="AE234" s="263">
        <v>2.4497999452427033E-2</v>
      </c>
      <c r="AF234" s="263">
        <v>2.6098999416641892E-2</v>
      </c>
      <c r="AG234" s="263">
        <v>2.7923999375849964E-2</v>
      </c>
      <c r="AH234" s="263">
        <v>2.2089999506250024E-2</v>
      </c>
      <c r="AI234" s="263">
        <v>2.1619999516755341E-2</v>
      </c>
      <c r="AJ234" s="263">
        <v>2.6499999407678842E-2</v>
      </c>
      <c r="AK234" s="263">
        <v>2.7959999375045296E-2</v>
      </c>
      <c r="AL234" s="263">
        <v>2.5253999435529112E-2</v>
      </c>
      <c r="AM234" s="263">
        <v>2.5354999433271585E-2</v>
      </c>
      <c r="AN234" s="263">
        <v>2.5366999433003367E-2</v>
      </c>
      <c r="AO234" s="263">
        <v>2.7922999375872313E-2</v>
      </c>
      <c r="AP234" s="263">
        <v>3.2033999283984302E-2</v>
      </c>
      <c r="AQ234" s="263">
        <v>1.9198499570880087E-2</v>
      </c>
      <c r="AR234" s="19">
        <v>163.34549999999999</v>
      </c>
      <c r="AS234" s="19">
        <v>7440</v>
      </c>
      <c r="AT234" s="19">
        <v>1758.6</v>
      </c>
    </row>
    <row r="235" spans="1:46" ht="18.75" customHeight="1">
      <c r="A235" s="86">
        <v>44930</v>
      </c>
      <c r="B235" s="19">
        <v>168.64060000000001</v>
      </c>
      <c r="C235" s="19">
        <v>153.6405</v>
      </c>
      <c r="D235" s="19">
        <v>121.46</v>
      </c>
      <c r="E235" s="19">
        <v>22.01</v>
      </c>
      <c r="F235" s="20">
        <v>4.4828E-2</v>
      </c>
      <c r="G235" s="20">
        <v>4.3534000000000003E-2</v>
      </c>
      <c r="H235" s="20">
        <v>4.1044999999999998E-2</v>
      </c>
      <c r="I235" s="20">
        <v>3.8401999999999999E-2</v>
      </c>
      <c r="J235" s="20">
        <v>3.6826999999999999E-2</v>
      </c>
      <c r="K235" s="20">
        <v>3.7698000000000002E-2</v>
      </c>
      <c r="L235" s="20">
        <v>3.7975000000000002E-2</v>
      </c>
      <c r="M235" s="20">
        <v>2.3890000000000002E-2</v>
      </c>
      <c r="N235" s="19">
        <v>1760</v>
      </c>
      <c r="O235" s="21">
        <v>1665.23</v>
      </c>
      <c r="P235" s="19">
        <v>8359</v>
      </c>
      <c r="Q235" s="18">
        <v>103.52200000000001</v>
      </c>
      <c r="R235" s="19">
        <v>6.8986000000000001</v>
      </c>
      <c r="S235" s="19">
        <v>6.9269999999999996</v>
      </c>
      <c r="T235" s="263">
        <v>2.5899999421089885E-2</v>
      </c>
      <c r="U235" s="264">
        <v>2.6199999414384365E-2</v>
      </c>
      <c r="V235" s="264">
        <v>2.4999999441206455E-2</v>
      </c>
      <c r="W235" s="19">
        <v>33269.769999999997</v>
      </c>
      <c r="X235" s="19">
        <v>3852.97</v>
      </c>
      <c r="Y235" s="19">
        <v>11183.66</v>
      </c>
      <c r="Z235" s="19">
        <v>7351.19</v>
      </c>
      <c r="AA235" s="19">
        <v>28028.3</v>
      </c>
      <c r="AB235" s="19">
        <v>18256.48</v>
      </c>
      <c r="AC235" s="19">
        <v>3119.98</v>
      </c>
      <c r="AD235" s="263">
        <v>2.0549999540671708E-2</v>
      </c>
      <c r="AE235" s="263">
        <v>2.4125999460741877E-2</v>
      </c>
      <c r="AF235" s="263">
        <v>2.5298999434523285E-2</v>
      </c>
      <c r="AG235" s="263">
        <v>2.7883999376744035E-2</v>
      </c>
      <c r="AH235" s="263">
        <v>2.2149999504908917E-2</v>
      </c>
      <c r="AI235" s="263">
        <v>2.1619999516755341E-2</v>
      </c>
      <c r="AJ235" s="263">
        <v>2.6979999396950005E-2</v>
      </c>
      <c r="AK235" s="263">
        <v>2.8369999365881086E-2</v>
      </c>
      <c r="AL235" s="263">
        <v>2.5253999435529112E-2</v>
      </c>
      <c r="AM235" s="263">
        <v>2.3806999467872084E-2</v>
      </c>
      <c r="AN235" s="263">
        <v>2.5376999432779851E-2</v>
      </c>
      <c r="AO235" s="263">
        <v>2.7704999380744996E-2</v>
      </c>
      <c r="AP235" s="263">
        <v>3.2033999283984302E-2</v>
      </c>
      <c r="AQ235" s="263">
        <v>1.8883299577925356E-2</v>
      </c>
      <c r="AR235" s="19">
        <v>164.06319999999999</v>
      </c>
      <c r="AS235" s="19">
        <v>7402</v>
      </c>
      <c r="AT235" s="19">
        <v>1773</v>
      </c>
    </row>
    <row r="236" spans="1:46" ht="18.75" customHeight="1">
      <c r="A236" s="86">
        <v>44929</v>
      </c>
      <c r="B236" s="19">
        <v>167.92519999999999</v>
      </c>
      <c r="C236" s="19">
        <v>150.23830000000001</v>
      </c>
      <c r="D236" s="19">
        <v>129.28700000000001</v>
      </c>
      <c r="E236" s="19">
        <v>22.9</v>
      </c>
      <c r="F236" s="20">
        <v>4.3553000000000001E-2</v>
      </c>
      <c r="G236" s="20">
        <v>4.3699000000000002E-2</v>
      </c>
      <c r="H236" s="20">
        <v>4.1501000000000003E-2</v>
      </c>
      <c r="I236" s="20">
        <v>3.8940000000000002E-2</v>
      </c>
      <c r="J236" s="20">
        <v>3.7388999999999999E-2</v>
      </c>
      <c r="K236" s="20">
        <v>3.8337999999999997E-2</v>
      </c>
      <c r="L236" s="20">
        <v>3.8389E-2</v>
      </c>
      <c r="M236" s="20">
        <v>2.3959999999999999E-2</v>
      </c>
      <c r="N236" s="19">
        <v>1740</v>
      </c>
      <c r="O236" s="21">
        <v>1723.89</v>
      </c>
      <c r="P236" s="19">
        <v>8922.9</v>
      </c>
      <c r="Q236" s="18">
        <v>103.52200000000001</v>
      </c>
      <c r="R236" s="19">
        <v>6.8986000000000001</v>
      </c>
      <c r="S236" s="19">
        <v>6.9219999999999997</v>
      </c>
      <c r="T236" s="263">
        <v>2.6199999414384365E-2</v>
      </c>
      <c r="U236" s="264">
        <v>2.664999940432608E-2</v>
      </c>
      <c r="V236" s="264">
        <v>2.5399999432265757E-2</v>
      </c>
      <c r="W236" s="19">
        <v>33136.370000000003</v>
      </c>
      <c r="X236" s="19">
        <v>3824.14</v>
      </c>
      <c r="Y236" s="19">
        <v>11358.41</v>
      </c>
      <c r="Z236" s="19">
        <v>7369.44</v>
      </c>
      <c r="AA236" s="19">
        <v>27990.17</v>
      </c>
      <c r="AB236" s="19">
        <v>18343.12</v>
      </c>
      <c r="AC236" s="19">
        <v>3134.078</v>
      </c>
      <c r="AD236" s="263">
        <v>1.9724999559111892E-2</v>
      </c>
      <c r="AE236" s="263">
        <v>2.400499946344644E-2</v>
      </c>
      <c r="AF236" s="263">
        <v>2.539899943228811E-2</v>
      </c>
      <c r="AG236" s="263">
        <v>2.7482999385707078E-2</v>
      </c>
      <c r="AH236" s="263">
        <v>2.1359999522566796E-2</v>
      </c>
      <c r="AI236" s="263">
        <v>2.1619999516755341E-2</v>
      </c>
      <c r="AJ236" s="263">
        <v>2.6439999409019949E-2</v>
      </c>
      <c r="AK236" s="263">
        <v>2.8259999368339776E-2</v>
      </c>
      <c r="AL236" s="263">
        <v>2.5253999435529112E-2</v>
      </c>
      <c r="AM236" s="263">
        <v>2.3806999467872084E-2</v>
      </c>
      <c r="AN236" s="263">
        <v>2.4913999443128707E-2</v>
      </c>
      <c r="AO236" s="263">
        <v>2.748999938555062E-2</v>
      </c>
      <c r="AP236" s="263">
        <v>3.2033999283984302E-2</v>
      </c>
      <c r="AQ236" s="263">
        <v>1.8765199580565096E-2</v>
      </c>
      <c r="AR236" s="19">
        <v>163.29730000000001</v>
      </c>
      <c r="AS236" s="19">
        <v>7374</v>
      </c>
      <c r="AT236" s="19">
        <v>1771.35</v>
      </c>
    </row>
    <row r="237" spans="1:46" ht="18.75" customHeight="1">
      <c r="A237" s="86">
        <v>44928</v>
      </c>
      <c r="B237" s="19">
        <v>167.56639999999999</v>
      </c>
      <c r="C237" s="19">
        <v>149.64670000000001</v>
      </c>
      <c r="D237" s="19">
        <v>131.77500000000001</v>
      </c>
      <c r="E237" s="19">
        <v>21.67</v>
      </c>
      <c r="F237" s="20">
        <v>4.3429000000000002E-2</v>
      </c>
      <c r="G237" s="20">
        <v>4.4257999999999999E-2</v>
      </c>
      <c r="H237" s="20">
        <v>4.2242000000000002E-2</v>
      </c>
      <c r="I237" s="20">
        <v>4.0038999999999998E-2</v>
      </c>
      <c r="J237" s="20">
        <v>3.8747999999999998E-2</v>
      </c>
      <c r="K237" s="20">
        <v>3.9653000000000001E-2</v>
      </c>
      <c r="L237" s="20">
        <v>3.9629999999999999E-2</v>
      </c>
      <c r="M237" s="20">
        <v>2.418E-2</v>
      </c>
      <c r="N237" s="19">
        <v>1740</v>
      </c>
      <c r="O237" s="21">
        <v>1723.89</v>
      </c>
      <c r="P237" s="19">
        <v>8922.9</v>
      </c>
      <c r="Q237" s="18">
        <v>103.836</v>
      </c>
      <c r="R237" s="19">
        <v>6.9642999999999997</v>
      </c>
      <c r="S237" s="19">
        <v>6.9737</v>
      </c>
      <c r="T237" s="263">
        <v>2.6399999409914016E-2</v>
      </c>
      <c r="U237" s="264">
        <v>2.6799999400973322E-2</v>
      </c>
      <c r="V237" s="264">
        <v>2.5599999427795412E-2</v>
      </c>
      <c r="W237" s="19">
        <v>33147.25</v>
      </c>
      <c r="X237" s="19">
        <v>3839.5</v>
      </c>
      <c r="Y237" s="19">
        <v>11196.22</v>
      </c>
      <c r="Z237" s="19">
        <v>7385.17</v>
      </c>
      <c r="AA237" s="19">
        <v>27963.47</v>
      </c>
      <c r="AB237" s="19">
        <v>17619.71</v>
      </c>
      <c r="AC237" s="19">
        <v>3083.4009999999998</v>
      </c>
      <c r="AD237" s="263">
        <v>1.8473999587073922E-2</v>
      </c>
      <c r="AE237" s="263">
        <v>2.3537999473884703E-2</v>
      </c>
      <c r="AF237" s="263">
        <v>2.5050999440066519E-2</v>
      </c>
      <c r="AG237" s="263">
        <v>2.7142999393306673E-2</v>
      </c>
      <c r="AH237" s="263">
        <v>2.1269999524578451E-2</v>
      </c>
      <c r="AI237" s="263">
        <v>2.1619999516755341E-2</v>
      </c>
      <c r="AJ237" s="263">
        <v>2.6579999405890703E-2</v>
      </c>
      <c r="AK237" s="263">
        <v>2.8419999364763499E-2</v>
      </c>
      <c r="AL237" s="263">
        <v>2.5253999435529112E-2</v>
      </c>
      <c r="AM237" s="263">
        <v>2.3816999467648564E-2</v>
      </c>
      <c r="AN237" s="263">
        <v>2.4913999443128707E-2</v>
      </c>
      <c r="AO237" s="263">
        <v>2.7142999393306673E-2</v>
      </c>
      <c r="AP237" s="263">
        <v>3.2033999283984302E-2</v>
      </c>
      <c r="AQ237" s="263">
        <v>1.8399199588745831E-2</v>
      </c>
      <c r="AR237" s="19">
        <v>162.16309999999999</v>
      </c>
      <c r="AS237" s="19">
        <v>7322</v>
      </c>
      <c r="AT237" s="19">
        <v>1768.9</v>
      </c>
    </row>
    <row r="238" spans="1:46" ht="18.75" customHeight="1">
      <c r="A238" s="86">
        <v>44925</v>
      </c>
      <c r="B238" s="19">
        <v>167.56639999999999</v>
      </c>
      <c r="C238" s="19">
        <v>149.64670000000001</v>
      </c>
      <c r="D238" s="19">
        <v>131.77500000000001</v>
      </c>
      <c r="E238" s="19">
        <v>21.67</v>
      </c>
      <c r="F238" s="20">
        <v>4.3429000000000002E-2</v>
      </c>
      <c r="G238" s="20">
        <v>4.4257999999999999E-2</v>
      </c>
      <c r="H238" s="20">
        <v>4.2242000000000002E-2</v>
      </c>
      <c r="I238" s="20">
        <v>4.0038999999999998E-2</v>
      </c>
      <c r="J238" s="20">
        <v>3.8747999999999998E-2</v>
      </c>
      <c r="K238" s="20">
        <v>3.9653000000000001E-2</v>
      </c>
      <c r="L238" s="20">
        <v>3.9629999999999999E-2</v>
      </c>
      <c r="M238" s="20">
        <v>2.418E-2</v>
      </c>
      <c r="N238" s="19">
        <v>1740</v>
      </c>
      <c r="O238" s="21">
        <v>1723.89</v>
      </c>
      <c r="P238" s="19">
        <v>8922.9</v>
      </c>
      <c r="Q238" s="18">
        <v>104.46299999999999</v>
      </c>
      <c r="R238" s="19">
        <v>6.9819000000000004</v>
      </c>
      <c r="S238" s="19">
        <v>6.9969999999999999</v>
      </c>
      <c r="T238" s="263">
        <v>2.6399999409914016E-2</v>
      </c>
      <c r="U238" s="264">
        <v>2.6799999400973322E-2</v>
      </c>
      <c r="V238" s="264">
        <v>2.5599999427795412E-2</v>
      </c>
      <c r="W238" s="19">
        <v>33147.25</v>
      </c>
      <c r="X238" s="19">
        <v>3839.5</v>
      </c>
      <c r="Y238" s="19">
        <v>11323.33</v>
      </c>
      <c r="Z238" s="19">
        <v>7318.04</v>
      </c>
      <c r="AA238" s="19">
        <v>28263.57</v>
      </c>
      <c r="AB238" s="19">
        <v>17325.66</v>
      </c>
      <c r="AC238" s="19">
        <v>3087.2919999999999</v>
      </c>
      <c r="AD238" s="263">
        <v>8.7309998048469423E-3</v>
      </c>
      <c r="AE238" s="263">
        <v>2.2298999501578511E-2</v>
      </c>
      <c r="AF238" s="263">
        <v>2.3336999478377401E-2</v>
      </c>
      <c r="AG238" s="263">
        <v>2.5865999421849844E-2</v>
      </c>
      <c r="AH238" s="263">
        <v>1.9459999565035104E-2</v>
      </c>
      <c r="AI238" s="263">
        <v>2.1619999516755341E-2</v>
      </c>
      <c r="AJ238" s="263">
        <v>2.5489999430254102E-2</v>
      </c>
      <c r="AK238" s="263">
        <v>2.7409999387338759E-2</v>
      </c>
      <c r="AL238" s="263">
        <v>2.5253999435529112E-2</v>
      </c>
      <c r="AM238" s="263">
        <v>2.3795999468117952E-2</v>
      </c>
      <c r="AN238" s="263">
        <v>2.4913999443128707E-2</v>
      </c>
      <c r="AO238" s="263">
        <v>2.7101999394223093E-2</v>
      </c>
      <c r="AP238" s="263">
        <v>3.2033999283984302E-2</v>
      </c>
      <c r="AQ238" s="263">
        <v>1.8975799575857818E-2</v>
      </c>
      <c r="AR238" s="19">
        <v>159.0599</v>
      </c>
      <c r="AS238" s="19">
        <v>7314</v>
      </c>
      <c r="AT238" s="19">
        <v>1759.35</v>
      </c>
    </row>
    <row r="239" spans="1:46" ht="18.75" customHeight="1">
      <c r="A239" s="86">
        <v>44924</v>
      </c>
      <c r="B239" s="19">
        <v>167.60900000000001</v>
      </c>
      <c r="C239" s="19">
        <v>149.15809999999999</v>
      </c>
      <c r="D239" s="19">
        <v>131.77500000000001</v>
      </c>
      <c r="E239" s="19">
        <v>21.44</v>
      </c>
      <c r="F239" s="20">
        <v>4.376E-2</v>
      </c>
      <c r="G239" s="20">
        <v>4.3615000000000001E-2</v>
      </c>
      <c r="H239" s="20">
        <v>4.1638000000000001E-2</v>
      </c>
      <c r="I239" s="20">
        <v>3.9410000000000001E-2</v>
      </c>
      <c r="J239" s="20">
        <v>3.8144999999999998E-2</v>
      </c>
      <c r="K239" s="20">
        <v>3.9109999999999999E-2</v>
      </c>
      <c r="L239" s="20">
        <v>3.8982999999999997E-2</v>
      </c>
      <c r="M239" s="20">
        <v>2.4420000000000001E-2</v>
      </c>
      <c r="N239" s="19">
        <v>1740</v>
      </c>
      <c r="O239" s="21">
        <v>1723.89</v>
      </c>
      <c r="P239" s="19">
        <v>8922.9</v>
      </c>
      <c r="Q239" s="18">
        <v>104.179</v>
      </c>
      <c r="R239" s="19">
        <v>6.9600999999999997</v>
      </c>
      <c r="S239" s="19">
        <v>6.9668000000000001</v>
      </c>
      <c r="T239" s="263">
        <v>2.6799999400973322E-2</v>
      </c>
      <c r="U239" s="264">
        <v>2.7199999392032624E-2</v>
      </c>
      <c r="V239" s="264">
        <v>2.5799999423325063E-2</v>
      </c>
      <c r="W239" s="19">
        <v>33220.800000000003</v>
      </c>
      <c r="X239" s="19">
        <v>3849.28</v>
      </c>
      <c r="Y239" s="19">
        <v>11114.15</v>
      </c>
      <c r="Z239" s="19">
        <v>7375.34</v>
      </c>
      <c r="AA239" s="19">
        <v>27446.1</v>
      </c>
      <c r="AB239" s="19">
        <v>16081.04</v>
      </c>
      <c r="AC239" s="19">
        <v>3036.1320000000001</v>
      </c>
      <c r="AD239" s="263">
        <v>1.0984999754466117E-2</v>
      </c>
      <c r="AE239" s="263">
        <v>2.1966999508999288E-2</v>
      </c>
      <c r="AF239" s="263">
        <v>2.3336999478377401E-2</v>
      </c>
      <c r="AG239" s="263">
        <v>2.5514999429695307E-2</v>
      </c>
      <c r="AH239" s="263">
        <v>1.8379999589174988E-2</v>
      </c>
      <c r="AI239" s="263">
        <v>2.1369999522343277E-2</v>
      </c>
      <c r="AJ239" s="263">
        <v>2.5039999440312384E-2</v>
      </c>
      <c r="AK239" s="263">
        <v>2.6959999397397044E-2</v>
      </c>
      <c r="AL239" s="263">
        <v>2.5253999435529112E-2</v>
      </c>
      <c r="AM239" s="263">
        <v>2.4034999462775888E-2</v>
      </c>
      <c r="AN239" s="263">
        <v>2.5028999440558253E-2</v>
      </c>
      <c r="AO239" s="263">
        <v>2.7258999390713873E-2</v>
      </c>
      <c r="AP239" s="263">
        <v>3.2033999283984302E-2</v>
      </c>
      <c r="AQ239" s="263">
        <v>1.8055299596432598E-2</v>
      </c>
      <c r="AR239" s="19">
        <v>159.0599</v>
      </c>
      <c r="AS239" s="19">
        <v>7256</v>
      </c>
      <c r="AT239" s="19">
        <v>1744.75</v>
      </c>
    </row>
    <row r="240" spans="1:46" ht="18.75" customHeight="1">
      <c r="A240" s="86">
        <v>44923</v>
      </c>
      <c r="B240" s="19">
        <v>167.20359999999999</v>
      </c>
      <c r="C240" s="19">
        <v>148.34399999999999</v>
      </c>
      <c r="D240" s="19">
        <v>131.77500000000001</v>
      </c>
      <c r="E240" s="19">
        <v>22.14</v>
      </c>
      <c r="F240" s="20">
        <v>4.4360999999999998E-2</v>
      </c>
      <c r="G240" s="20">
        <v>4.3512000000000002E-2</v>
      </c>
      <c r="H240" s="20">
        <v>4.1750000000000002E-2</v>
      </c>
      <c r="I240" s="20">
        <v>3.9661000000000002E-2</v>
      </c>
      <c r="J240" s="20">
        <v>3.8827E-2</v>
      </c>
      <c r="K240" s="20">
        <v>3.9631E-2</v>
      </c>
      <c r="L240" s="20">
        <v>3.9702000000000001E-2</v>
      </c>
      <c r="M240" s="20">
        <v>2.4649999999999998E-2</v>
      </c>
      <c r="N240" s="19">
        <v>1740</v>
      </c>
      <c r="O240" s="21">
        <v>1723.89</v>
      </c>
      <c r="P240" s="19">
        <v>8922.9</v>
      </c>
      <c r="Q240" s="18">
        <v>104.31399999999999</v>
      </c>
      <c r="R240" s="19">
        <v>6.9626999999999999</v>
      </c>
      <c r="S240" s="19">
        <v>6.9757999999999996</v>
      </c>
      <c r="T240" s="263">
        <v>2.7499999385327101E-2</v>
      </c>
      <c r="U240" s="264">
        <v>2.7599999383091923E-2</v>
      </c>
      <c r="V240" s="264">
        <v>2.6449999408796429E-2</v>
      </c>
      <c r="W240" s="19">
        <v>32875.71</v>
      </c>
      <c r="X240" s="19">
        <v>3783.22</v>
      </c>
      <c r="Y240" s="19">
        <v>10353.17</v>
      </c>
      <c r="Z240" s="19">
        <v>7296.25</v>
      </c>
      <c r="AA240" s="19">
        <v>27716.43</v>
      </c>
      <c r="AB240" s="19">
        <v>16358.52</v>
      </c>
      <c r="AC240" s="19">
        <v>3048.1669999999999</v>
      </c>
      <c r="AD240" s="263">
        <v>1.8995999575406312E-2</v>
      </c>
      <c r="AE240" s="263">
        <v>2.190899951029569E-2</v>
      </c>
      <c r="AF240" s="263">
        <v>2.3295999479293825E-2</v>
      </c>
      <c r="AG240" s="263">
        <v>2.5457999430969356E-2</v>
      </c>
      <c r="AH240" s="263">
        <v>1.8109999595209956E-2</v>
      </c>
      <c r="AI240" s="263">
        <v>2.1239999525249006E-2</v>
      </c>
      <c r="AJ240" s="263">
        <v>2.4949999442324042E-2</v>
      </c>
      <c r="AK240" s="263">
        <v>2.6929999398067596E-2</v>
      </c>
      <c r="AL240" s="263">
        <v>2.5253999435529112E-2</v>
      </c>
      <c r="AM240" s="263">
        <v>2.4031999462842943E-2</v>
      </c>
      <c r="AN240" s="263">
        <v>2.5029999440535904E-2</v>
      </c>
      <c r="AO240" s="263">
        <v>2.7275999390333889E-2</v>
      </c>
      <c r="AP240" s="263">
        <v>3.2033999283984302E-2</v>
      </c>
      <c r="AQ240" s="263">
        <v>1.767949960483238E-2</v>
      </c>
      <c r="AR240" s="19">
        <v>157.76779999999999</v>
      </c>
      <c r="AS240" s="19">
        <v>7254</v>
      </c>
      <c r="AT240" s="19">
        <v>1715.25</v>
      </c>
    </row>
    <row r="241" spans="1:46" ht="18.75" customHeight="1">
      <c r="A241" s="86">
        <v>44922</v>
      </c>
      <c r="B241" s="19">
        <v>167.3305</v>
      </c>
      <c r="C241" s="19">
        <v>147.61250000000001</v>
      </c>
      <c r="D241" s="19">
        <v>131.126</v>
      </c>
      <c r="E241" s="19">
        <v>21.65</v>
      </c>
      <c r="F241" s="20">
        <v>4.2466999999999998E-2</v>
      </c>
      <c r="G241" s="20">
        <v>4.3741000000000002E-2</v>
      </c>
      <c r="H241" s="20">
        <v>4.1664E-2</v>
      </c>
      <c r="I241" s="20">
        <v>3.9396E-2</v>
      </c>
      <c r="J241" s="20">
        <v>3.8411000000000001E-2</v>
      </c>
      <c r="K241" s="20">
        <v>3.9213999999999999E-2</v>
      </c>
      <c r="L241" s="20">
        <v>3.9274999999999997E-2</v>
      </c>
      <c r="M241" s="20">
        <v>2.4750000000000001E-2</v>
      </c>
      <c r="N241" s="19">
        <v>1740</v>
      </c>
      <c r="O241" s="21">
        <v>1723.89</v>
      </c>
      <c r="P241" s="19">
        <v>8922.9</v>
      </c>
      <c r="Q241" s="18">
        <v>104.31399999999999</v>
      </c>
      <c r="R241" s="19">
        <v>6.99</v>
      </c>
      <c r="S241" s="19">
        <v>7.0030999999999999</v>
      </c>
      <c r="T241" s="263">
        <v>2.7399999387562279E-2</v>
      </c>
      <c r="U241" s="264">
        <v>2.729999938979745E-2</v>
      </c>
      <c r="V241" s="264">
        <v>2.6199999414384365E-2</v>
      </c>
      <c r="W241" s="19">
        <v>33241.56</v>
      </c>
      <c r="X241" s="19">
        <v>3829.25</v>
      </c>
      <c r="Y241" s="19">
        <v>10616.2</v>
      </c>
      <c r="Z241" s="19">
        <v>7306.14</v>
      </c>
      <c r="AA241" s="19">
        <v>27872.11</v>
      </c>
      <c r="AB241" s="19">
        <v>16557.310000000001</v>
      </c>
      <c r="AC241" s="19">
        <v>3064.4929999999999</v>
      </c>
      <c r="AD241" s="263">
        <v>1.2321999724581837E-2</v>
      </c>
      <c r="AE241" s="263">
        <v>2.191899951007217E-2</v>
      </c>
      <c r="AF241" s="263">
        <v>2.3343999478220939E-2</v>
      </c>
      <c r="AG241" s="263">
        <v>2.5565999428555371E-2</v>
      </c>
      <c r="AH241" s="263">
        <v>1.7749999603256583E-2</v>
      </c>
      <c r="AI241" s="263">
        <v>2.1119999527931213E-2</v>
      </c>
      <c r="AJ241" s="263">
        <v>2.4839999444782733E-2</v>
      </c>
      <c r="AK241" s="263">
        <v>2.6879999399185183E-2</v>
      </c>
      <c r="AL241" s="263">
        <v>2.5253999435529112E-2</v>
      </c>
      <c r="AM241" s="263">
        <v>2.424499945808202E-2</v>
      </c>
      <c r="AN241" s="263">
        <v>2.5153999437764286E-2</v>
      </c>
      <c r="AO241" s="263">
        <v>2.7271999390423296E-2</v>
      </c>
      <c r="AP241" s="263">
        <v>3.2033999283984302E-2</v>
      </c>
      <c r="AQ241" s="263">
        <v>1.755449960762635E-2</v>
      </c>
      <c r="AR241" s="19">
        <v>156.7946</v>
      </c>
      <c r="AS241" s="19">
        <v>7268</v>
      </c>
      <c r="AT241" s="19">
        <v>1678.65</v>
      </c>
    </row>
    <row r="242" spans="1:46" ht="18.75" customHeight="1">
      <c r="A242" s="86">
        <v>44921</v>
      </c>
      <c r="B242" s="19">
        <v>167.8631</v>
      </c>
      <c r="C242" s="19">
        <v>148.02709999999999</v>
      </c>
      <c r="D242" s="19">
        <v>131.126</v>
      </c>
      <c r="E242" s="19">
        <v>20.87</v>
      </c>
      <c r="F242" s="20">
        <v>4.2833999999999997E-2</v>
      </c>
      <c r="G242" s="20">
        <v>4.3210999999999999E-2</v>
      </c>
      <c r="H242" s="20">
        <v>4.0870999999999998E-2</v>
      </c>
      <c r="I242" s="20">
        <v>3.8568999999999999E-2</v>
      </c>
      <c r="J242" s="20">
        <v>3.7471999999999998E-2</v>
      </c>
      <c r="K242" s="20">
        <v>3.8306E-2</v>
      </c>
      <c r="L242" s="20">
        <v>3.8234999999999998E-2</v>
      </c>
      <c r="M242" s="20">
        <v>2.4649999999999998E-2</v>
      </c>
      <c r="N242" s="19">
        <v>1740</v>
      </c>
      <c r="O242" s="21">
        <v>1723.89</v>
      </c>
      <c r="P242" s="19">
        <v>8922.9</v>
      </c>
      <c r="Q242" s="18">
        <v>104.43300000000001</v>
      </c>
      <c r="R242" s="19">
        <v>6.9854000000000003</v>
      </c>
      <c r="S242" s="19">
        <v>7.0095999999999998</v>
      </c>
      <c r="T242" s="263">
        <v>2.7099999394267799E-2</v>
      </c>
      <c r="U242" s="264">
        <v>2.729999938979745E-2</v>
      </c>
      <c r="V242" s="264">
        <v>2.6149999415501956E-2</v>
      </c>
      <c r="W242" s="19">
        <v>33203.93</v>
      </c>
      <c r="X242" s="19">
        <v>3844.82</v>
      </c>
      <c r="Y242" s="19">
        <v>10564.52</v>
      </c>
      <c r="Z242" s="19">
        <v>7299.99</v>
      </c>
      <c r="AA242" s="19">
        <v>27527.64</v>
      </c>
      <c r="AB242" s="19">
        <v>16595.91</v>
      </c>
      <c r="AC242" s="19">
        <v>3077.817</v>
      </c>
      <c r="AD242" s="263">
        <v>1.1772999736852944E-2</v>
      </c>
      <c r="AE242" s="263">
        <v>2.1731999514251948E-2</v>
      </c>
      <c r="AF242" s="263">
        <v>2.3194999481551352E-2</v>
      </c>
      <c r="AG242" s="263">
        <v>2.5389999432489277E-2</v>
      </c>
      <c r="AH242" s="263">
        <v>1.769999960437417E-2</v>
      </c>
      <c r="AI242" s="263">
        <v>2.0809999534860252E-2</v>
      </c>
      <c r="AJ242" s="263">
        <v>2.4959999442100526E-2</v>
      </c>
      <c r="AK242" s="263">
        <v>2.7049999395385386E-2</v>
      </c>
      <c r="AL242" s="263">
        <v>2.5253999435529112E-2</v>
      </c>
      <c r="AM242" s="263">
        <v>2.4298999456875026E-2</v>
      </c>
      <c r="AN242" s="263">
        <v>2.5199999436736106E-2</v>
      </c>
      <c r="AO242" s="263">
        <v>2.7303999389708043E-2</v>
      </c>
      <c r="AP242" s="263">
        <v>3.2033999283984302E-2</v>
      </c>
      <c r="AQ242" s="263">
        <v>1.8927299576941878E-2</v>
      </c>
      <c r="AR242" s="19">
        <v>156.23750000000001</v>
      </c>
      <c r="AS242" s="19">
        <v>7268</v>
      </c>
      <c r="AT242" s="19">
        <v>1678.95</v>
      </c>
    </row>
    <row r="243" spans="1:46" ht="18.75" customHeight="1">
      <c r="A243" s="86">
        <v>44918</v>
      </c>
      <c r="B243" s="19">
        <v>167.8631</v>
      </c>
      <c r="C243" s="19">
        <v>148.02709999999999</v>
      </c>
      <c r="D243" s="19">
        <v>131.126</v>
      </c>
      <c r="E243" s="19">
        <v>20.87</v>
      </c>
      <c r="F243" s="20">
        <v>4.2833999999999997E-2</v>
      </c>
      <c r="G243" s="20">
        <v>4.3210999999999999E-2</v>
      </c>
      <c r="H243" s="20">
        <v>4.0870999999999998E-2</v>
      </c>
      <c r="I243" s="20">
        <v>3.8568999999999999E-2</v>
      </c>
      <c r="J243" s="20">
        <v>3.7471999999999998E-2</v>
      </c>
      <c r="K243" s="20">
        <v>3.8306E-2</v>
      </c>
      <c r="L243" s="20">
        <v>3.8234999999999998E-2</v>
      </c>
      <c r="M243" s="20">
        <v>2.4670000000000001E-2</v>
      </c>
      <c r="N243" s="19">
        <v>1740</v>
      </c>
      <c r="O243" s="21">
        <v>1723.89</v>
      </c>
      <c r="P243" s="19">
        <v>8922.9</v>
      </c>
      <c r="Q243" s="18">
        <v>104.16200000000001</v>
      </c>
      <c r="R243" s="19">
        <v>6.9817999999999998</v>
      </c>
      <c r="S243" s="19">
        <v>6.9863999999999997</v>
      </c>
      <c r="T243" s="263">
        <v>2.7099999394267799E-2</v>
      </c>
      <c r="U243" s="264">
        <v>2.729999938979745E-2</v>
      </c>
      <c r="V243" s="264">
        <v>2.6149999415501956E-2</v>
      </c>
      <c r="W243" s="19">
        <v>33203.93</v>
      </c>
      <c r="X243" s="19">
        <v>3844.82</v>
      </c>
      <c r="Y243" s="19">
        <v>10475.25</v>
      </c>
      <c r="Z243" s="19">
        <v>7334.84</v>
      </c>
      <c r="AA243" s="19">
        <v>27199.74</v>
      </c>
      <c r="AB243" s="19">
        <v>16161.14</v>
      </c>
      <c r="AC243" s="19">
        <v>3070.7959999999998</v>
      </c>
      <c r="AD243" s="263">
        <v>1.1589999740943314E-2</v>
      </c>
      <c r="AE243" s="263">
        <v>2.1537999518588185E-2</v>
      </c>
      <c r="AF243" s="263">
        <v>2.2994999486021697E-2</v>
      </c>
      <c r="AG243" s="263">
        <v>2.5266999435238538E-2</v>
      </c>
      <c r="AH243" s="263">
        <v>1.7659999605268241E-2</v>
      </c>
      <c r="AI243" s="263">
        <v>2.0689999537542463E-2</v>
      </c>
      <c r="AJ243" s="263">
        <v>2.4899999443441633E-2</v>
      </c>
      <c r="AK243" s="263">
        <v>2.7059999395161866E-2</v>
      </c>
      <c r="AL243" s="263">
        <v>2.5253999435529112E-2</v>
      </c>
      <c r="AM243" s="263">
        <v>2.4515999452024699E-2</v>
      </c>
      <c r="AN243" s="263">
        <v>2.5216999436356129E-2</v>
      </c>
      <c r="AO243" s="263">
        <v>2.734599938876927E-2</v>
      </c>
      <c r="AP243" s="263">
        <v>3.2033999283984302E-2</v>
      </c>
      <c r="AQ243" s="263">
        <v>1.8163599594011901E-2</v>
      </c>
      <c r="AR243" s="19">
        <v>156.25819999999999</v>
      </c>
      <c r="AS243" s="19">
        <v>7236</v>
      </c>
      <c r="AT243" s="19">
        <v>1674.4</v>
      </c>
    </row>
    <row r="244" spans="1:46" ht="18.75" customHeight="1">
      <c r="A244" s="86">
        <v>44917</v>
      </c>
      <c r="B244" s="19">
        <v>168.20650000000001</v>
      </c>
      <c r="C244" s="19">
        <v>147.8135</v>
      </c>
      <c r="D244" s="19">
        <v>131.126</v>
      </c>
      <c r="E244" s="19">
        <v>21.97</v>
      </c>
      <c r="F244" s="20">
        <v>4.3061000000000002E-2</v>
      </c>
      <c r="G244" s="20">
        <v>4.2714000000000002E-2</v>
      </c>
      <c r="H244" s="20">
        <v>4.0334000000000002E-2</v>
      </c>
      <c r="I244" s="20">
        <v>3.8027999999999999E-2</v>
      </c>
      <c r="J244" s="20">
        <v>3.6785999999999999E-2</v>
      </c>
      <c r="K244" s="20">
        <v>3.7766000000000001E-2</v>
      </c>
      <c r="L244" s="20">
        <v>3.739E-2</v>
      </c>
      <c r="M244" s="20">
        <v>2.479E-2</v>
      </c>
      <c r="N244" s="19">
        <v>1740</v>
      </c>
      <c r="O244" s="21">
        <v>1723.89</v>
      </c>
      <c r="P244" s="19">
        <v>8922.9</v>
      </c>
      <c r="Q244" s="18">
        <v>103.965</v>
      </c>
      <c r="R244" s="19">
        <v>6.9619</v>
      </c>
      <c r="S244" s="19">
        <v>6.9614000000000003</v>
      </c>
      <c r="T244" s="263">
        <v>2.6249999413266778E-2</v>
      </c>
      <c r="U244" s="264">
        <v>2.6299999412149191E-2</v>
      </c>
      <c r="V244" s="264">
        <v>2.5099999438971277E-2</v>
      </c>
      <c r="W244" s="19">
        <v>33027.49</v>
      </c>
      <c r="X244" s="19">
        <v>3822.39</v>
      </c>
      <c r="Y244" s="19">
        <v>10342.94</v>
      </c>
      <c r="Z244" s="19">
        <v>7188.63</v>
      </c>
      <c r="AA244" s="19">
        <v>27663.39</v>
      </c>
      <c r="AB244" s="19">
        <v>15339.49</v>
      </c>
      <c r="AC244" s="19">
        <v>2997.806</v>
      </c>
      <c r="AD244" s="263">
        <v>1.3282999703101815E-2</v>
      </c>
      <c r="AE244" s="263">
        <v>2.1334999523125592E-2</v>
      </c>
      <c r="AF244" s="263">
        <v>2.2824999489821494E-2</v>
      </c>
      <c r="AG244" s="263">
        <v>2.5003999441117048E-2</v>
      </c>
      <c r="AH244" s="263">
        <v>1.7519999608397483E-2</v>
      </c>
      <c r="AI244" s="263">
        <v>2.0539999540895221E-2</v>
      </c>
      <c r="AJ244" s="263">
        <v>2.4579999450594189E-2</v>
      </c>
      <c r="AK244" s="263">
        <v>2.6779999401420354E-2</v>
      </c>
      <c r="AL244" s="263">
        <v>2.5253999435529112E-2</v>
      </c>
      <c r="AM244" s="263">
        <v>2.4718999447487296E-2</v>
      </c>
      <c r="AN244" s="263">
        <v>2.5637999426946046E-2</v>
      </c>
      <c r="AO244" s="263">
        <v>2.7365999388322234E-2</v>
      </c>
      <c r="AP244" s="263">
        <v>3.2033999283984302E-2</v>
      </c>
      <c r="AQ244" s="263">
        <v>1.9231799570135773E-2</v>
      </c>
      <c r="AR244" s="19">
        <v>156.20490000000001</v>
      </c>
      <c r="AS244" s="19">
        <v>7220</v>
      </c>
      <c r="AT244" s="19">
        <v>1628.75</v>
      </c>
    </row>
    <row r="245" spans="1:46" ht="18.75" customHeight="1">
      <c r="A245" s="86">
        <v>44916</v>
      </c>
      <c r="B245" s="19">
        <v>168.2602</v>
      </c>
      <c r="C245" s="19">
        <v>147.43090000000001</v>
      </c>
      <c r="D245" s="19">
        <v>131.126</v>
      </c>
      <c r="E245" s="19">
        <v>20.07</v>
      </c>
      <c r="F245" s="20">
        <v>4.2729999999999997E-2</v>
      </c>
      <c r="G245" s="20">
        <v>4.2126999999999998E-2</v>
      </c>
      <c r="H245" s="20">
        <v>3.9912999999999997E-2</v>
      </c>
      <c r="I245" s="20">
        <v>3.7697000000000001E-2</v>
      </c>
      <c r="J245" s="20">
        <v>3.662E-2</v>
      </c>
      <c r="K245" s="20">
        <v>3.7509000000000001E-2</v>
      </c>
      <c r="L245" s="20">
        <v>3.7137000000000003E-2</v>
      </c>
      <c r="M245" s="20">
        <v>2.4989999999999998E-2</v>
      </c>
      <c r="N245" s="19">
        <v>1740</v>
      </c>
      <c r="O245" s="21">
        <v>1723.89</v>
      </c>
      <c r="P245" s="19">
        <v>8922.9</v>
      </c>
      <c r="Q245" s="18">
        <v>104.721</v>
      </c>
      <c r="R245" s="19">
        <v>6.9797000000000002</v>
      </c>
      <c r="S245" s="19">
        <v>6.9861000000000004</v>
      </c>
      <c r="T245" s="263">
        <v>2.6149999415501956E-2</v>
      </c>
      <c r="U245" s="264">
        <v>2.6049999417737127E-2</v>
      </c>
      <c r="V245" s="264">
        <v>2.4899999443441633E-2</v>
      </c>
      <c r="W245" s="19">
        <v>33376.480000000003</v>
      </c>
      <c r="X245" s="19">
        <v>3878.44</v>
      </c>
      <c r="Y245" s="19">
        <v>10524.8</v>
      </c>
      <c r="Z245" s="19">
        <v>7144.14</v>
      </c>
      <c r="AA245" s="19">
        <v>27663.39</v>
      </c>
      <c r="AB245" s="19">
        <v>15827.17</v>
      </c>
      <c r="AC245" s="19">
        <v>3003.37</v>
      </c>
      <c r="AD245" s="263">
        <v>1.3976999687589704E-2</v>
      </c>
      <c r="AE245" s="263">
        <v>2.1425999521091577E-2</v>
      </c>
      <c r="AF245" s="263">
        <v>2.2672999493218958E-2</v>
      </c>
      <c r="AG245" s="263">
        <v>2.4980999441631138E-2</v>
      </c>
      <c r="AH245" s="263">
        <v>1.7519999608397483E-2</v>
      </c>
      <c r="AI245" s="263">
        <v>2.0579999540001153E-2</v>
      </c>
      <c r="AJ245" s="263">
        <v>2.4619999449700117E-2</v>
      </c>
      <c r="AK245" s="263">
        <v>2.6889999398961664E-2</v>
      </c>
      <c r="AL245" s="263">
        <v>2.5253999435529112E-2</v>
      </c>
      <c r="AM245" s="263">
        <v>2.4721999447420238E-2</v>
      </c>
      <c r="AN245" s="263">
        <v>2.6138999415747821E-2</v>
      </c>
      <c r="AO245" s="263">
        <v>2.7643999382108451E-2</v>
      </c>
      <c r="AP245" s="263">
        <v>3.2033999283984302E-2</v>
      </c>
      <c r="AQ245" s="263">
        <v>1.9999999552965164E-2</v>
      </c>
      <c r="AR245" s="19">
        <v>156.83519999999999</v>
      </c>
      <c r="AS245" s="19">
        <v>7286</v>
      </c>
      <c r="AT245" s="19">
        <v>1649.55</v>
      </c>
    </row>
    <row r="246" spans="1:46" ht="18.75" customHeight="1">
      <c r="A246" s="86">
        <v>44915</v>
      </c>
      <c r="B246" s="19">
        <v>168.12790000000001</v>
      </c>
      <c r="C246" s="19">
        <v>147.37200000000001</v>
      </c>
      <c r="D246" s="19">
        <v>131.126</v>
      </c>
      <c r="E246" s="19">
        <v>21.48</v>
      </c>
      <c r="F246" s="20">
        <v>4.2527000000000002E-2</v>
      </c>
      <c r="G246" s="20">
        <v>4.2532E-2</v>
      </c>
      <c r="H246" s="20">
        <v>4.0194000000000001E-2</v>
      </c>
      <c r="I246" s="20">
        <v>3.7872000000000003E-2</v>
      </c>
      <c r="J246" s="20">
        <v>3.6824999999999997E-2</v>
      </c>
      <c r="K246" s="20">
        <v>3.7690000000000001E-2</v>
      </c>
      <c r="L246" s="20">
        <v>3.7407000000000003E-2</v>
      </c>
      <c r="M246" s="20">
        <v>2.5090000000000001E-2</v>
      </c>
      <c r="N246" s="19">
        <v>1740</v>
      </c>
      <c r="O246" s="21">
        <v>1723.89</v>
      </c>
      <c r="P246" s="19">
        <v>8922.9</v>
      </c>
      <c r="Q246" s="18">
        <v>104.70099999999999</v>
      </c>
      <c r="R246" s="19">
        <v>6.9740000000000002</v>
      </c>
      <c r="S246" s="19">
        <v>6.9774000000000003</v>
      </c>
      <c r="T246" s="263">
        <v>2.6049999417737127E-2</v>
      </c>
      <c r="U246" s="264">
        <v>2.5849999422207476E-2</v>
      </c>
      <c r="V246" s="264">
        <v>2.4899999443441633E-2</v>
      </c>
      <c r="W246" s="19">
        <v>32849.74</v>
      </c>
      <c r="X246" s="19">
        <v>3821.62</v>
      </c>
      <c r="Y246" s="19">
        <v>10890.85</v>
      </c>
      <c r="Z246" s="19">
        <v>7186.16</v>
      </c>
      <c r="AA246" s="19">
        <v>27678.92</v>
      </c>
      <c r="AB246" s="19">
        <v>15455.27</v>
      </c>
      <c r="AC246" s="19">
        <v>2969.1990000000001</v>
      </c>
      <c r="AD246" s="263">
        <v>1.9476999564655127E-2</v>
      </c>
      <c r="AE246" s="263">
        <v>2.1239999525249006E-2</v>
      </c>
      <c r="AF246" s="263">
        <v>2.2605999494716526E-2</v>
      </c>
      <c r="AG246" s="263">
        <v>2.4833999444916845E-2</v>
      </c>
      <c r="AH246" s="263">
        <v>1.7519999608397483E-2</v>
      </c>
      <c r="AI246" s="263">
        <v>2.0549999540671708E-2</v>
      </c>
      <c r="AJ246" s="263">
        <v>2.453999945148826E-2</v>
      </c>
      <c r="AK246" s="263">
        <v>2.664999940432608E-2</v>
      </c>
      <c r="AL246" s="263">
        <v>2.5253999435529112E-2</v>
      </c>
      <c r="AM246" s="263">
        <v>2.4935999442636966E-2</v>
      </c>
      <c r="AN246" s="263">
        <v>2.6138999415747821E-2</v>
      </c>
      <c r="AO246" s="263">
        <v>2.7648999381996692E-2</v>
      </c>
      <c r="AP246" s="263">
        <v>3.2033999283984302E-2</v>
      </c>
      <c r="AQ246" s="263">
        <v>1.9752999558486046E-2</v>
      </c>
      <c r="AR246" s="19">
        <v>156.99180000000001</v>
      </c>
      <c r="AS246" s="19">
        <v>7198</v>
      </c>
      <c r="AT246" s="19">
        <v>1645.25</v>
      </c>
    </row>
    <row r="247" spans="1:46" ht="18.75" customHeight="1">
      <c r="A247" s="86">
        <v>44914</v>
      </c>
      <c r="B247" s="19">
        <v>168.5429</v>
      </c>
      <c r="C247" s="19">
        <v>146.97739999999999</v>
      </c>
      <c r="D247" s="19">
        <v>131.126</v>
      </c>
      <c r="E247" s="19">
        <v>22.42</v>
      </c>
      <c r="F247" s="20">
        <v>4.2317E-2</v>
      </c>
      <c r="G247" s="20">
        <v>4.2556999999999998E-2</v>
      </c>
      <c r="H247" s="20">
        <v>3.9969999999999999E-2</v>
      </c>
      <c r="I247" s="20">
        <v>3.7142000000000001E-2</v>
      </c>
      <c r="J247" s="20">
        <v>3.5846000000000003E-2</v>
      </c>
      <c r="K247" s="20">
        <v>3.6742999999999998E-2</v>
      </c>
      <c r="L247" s="20">
        <v>3.6346999999999997E-2</v>
      </c>
      <c r="M247" s="20">
        <v>2.5010000000000001E-2</v>
      </c>
      <c r="N247" s="19">
        <v>1740</v>
      </c>
      <c r="O247" s="21">
        <v>1723.89</v>
      </c>
      <c r="P247" s="19">
        <v>8922.9</v>
      </c>
      <c r="Q247" s="18">
        <v>104.55800000000001</v>
      </c>
      <c r="R247" s="19">
        <v>6.9737999999999998</v>
      </c>
      <c r="S247" s="19">
        <v>6.9912999999999998</v>
      </c>
      <c r="T247" s="263">
        <v>2.6599999405443671E-2</v>
      </c>
      <c r="U247" s="264">
        <v>2.6400499409902842E-2</v>
      </c>
      <c r="V247" s="264">
        <v>2.5049999440088868E-2</v>
      </c>
      <c r="W247" s="19">
        <v>32757.54</v>
      </c>
      <c r="X247" s="19">
        <v>3817.66</v>
      </c>
      <c r="Y247" s="19">
        <v>10988.15</v>
      </c>
      <c r="Z247" s="19">
        <v>7094.53</v>
      </c>
      <c r="AA247" s="19">
        <v>27587.46</v>
      </c>
      <c r="AB247" s="19">
        <v>14687.02</v>
      </c>
      <c r="AC247" s="19">
        <v>2893.4830000000002</v>
      </c>
      <c r="AD247" s="263">
        <v>1.6582999629341066E-2</v>
      </c>
      <c r="AE247" s="263">
        <v>2.0997999530658128E-2</v>
      </c>
      <c r="AF247" s="263">
        <v>2.2674999493174256E-2</v>
      </c>
      <c r="AG247" s="263">
        <v>2.4596999450214211E-2</v>
      </c>
      <c r="AH247" s="263">
        <v>1.7519999608397483E-2</v>
      </c>
      <c r="AI247" s="263">
        <v>2.0489999542012811E-2</v>
      </c>
      <c r="AJ247" s="263">
        <v>2.4349999455735089E-2</v>
      </c>
      <c r="AK247" s="263">
        <v>2.6479999408125877E-2</v>
      </c>
      <c r="AL247" s="263">
        <v>2.5253999435529112E-2</v>
      </c>
      <c r="AM247" s="263">
        <v>2.4863999444246294E-2</v>
      </c>
      <c r="AN247" s="263">
        <v>2.6138999415747821E-2</v>
      </c>
      <c r="AO247" s="263">
        <v>2.7631999382376669E-2</v>
      </c>
      <c r="AP247" s="263">
        <v>3.2033999283984302E-2</v>
      </c>
      <c r="AQ247" s="263">
        <v>1.9878799555674197E-2</v>
      </c>
      <c r="AR247" s="19">
        <v>157.31200000000001</v>
      </c>
      <c r="AS247" s="19">
        <v>7126</v>
      </c>
      <c r="AT247" s="19">
        <v>1639</v>
      </c>
    </row>
    <row r="248" spans="1:46" ht="18.75" customHeight="1">
      <c r="A248" s="86">
        <v>44911</v>
      </c>
      <c r="B248" s="19">
        <v>169.0874</v>
      </c>
      <c r="C248" s="19">
        <v>146.80770000000001</v>
      </c>
      <c r="D248" s="19">
        <v>131.126</v>
      </c>
      <c r="E248" s="19">
        <v>22.62</v>
      </c>
      <c r="F248" s="20">
        <v>4.2502999999999999E-2</v>
      </c>
      <c r="G248" s="20">
        <v>4.1783000000000001E-2</v>
      </c>
      <c r="H248" s="20">
        <v>3.9076E-2</v>
      </c>
      <c r="I248" s="20">
        <v>3.6242000000000003E-2</v>
      </c>
      <c r="J248" s="20">
        <v>3.4821999999999999E-2</v>
      </c>
      <c r="K248" s="20">
        <v>3.5829E-2</v>
      </c>
      <c r="L248" s="20">
        <v>3.5451000000000003E-2</v>
      </c>
      <c r="M248" s="20">
        <v>2.53E-2</v>
      </c>
      <c r="N248" s="19">
        <v>1740</v>
      </c>
      <c r="O248" s="21">
        <v>1723.89</v>
      </c>
      <c r="P248" s="19">
        <v>8922.9</v>
      </c>
      <c r="Q248" s="18">
        <v>103.77</v>
      </c>
      <c r="R248" s="19">
        <v>6.9500999999999999</v>
      </c>
      <c r="S248" s="19">
        <v>6.9429999999999996</v>
      </c>
      <c r="T248" s="263">
        <v>2.6999999396502973E-2</v>
      </c>
      <c r="U248" s="264">
        <v>2.664999940432608E-2</v>
      </c>
      <c r="V248" s="264">
        <v>2.5549999428912999E-2</v>
      </c>
      <c r="W248" s="19">
        <v>32920.46</v>
      </c>
      <c r="X248" s="19">
        <v>3852.36</v>
      </c>
      <c r="Y248" s="19">
        <v>11102.45</v>
      </c>
      <c r="Z248" s="19">
        <v>7047.67</v>
      </c>
      <c r="AA248" s="19">
        <v>27105.200000000001</v>
      </c>
      <c r="AB248" s="19">
        <v>14863.06</v>
      </c>
      <c r="AC248" s="19">
        <v>2915.9259999999999</v>
      </c>
      <c r="AD248" s="263">
        <v>9.7959997810423381E-3</v>
      </c>
      <c r="AE248" s="263">
        <v>2.1215999525785446E-2</v>
      </c>
      <c r="AF248" s="263">
        <v>2.2674999493174256E-2</v>
      </c>
      <c r="AG248" s="263">
        <v>2.4863999444246294E-2</v>
      </c>
      <c r="AH248" s="263">
        <v>1.7519999608397483E-2</v>
      </c>
      <c r="AI248" s="263">
        <v>2.051999954134226E-2</v>
      </c>
      <c r="AJ248" s="263">
        <v>2.4439999453723431E-2</v>
      </c>
      <c r="AK248" s="263">
        <v>2.6749999402090906E-2</v>
      </c>
      <c r="AL248" s="263">
        <v>2.5253999435529112E-2</v>
      </c>
      <c r="AM248" s="263">
        <v>2.507099943961948E-2</v>
      </c>
      <c r="AN248" s="263">
        <v>2.6138999415747821E-2</v>
      </c>
      <c r="AO248" s="263">
        <v>2.7660999381728467E-2</v>
      </c>
      <c r="AP248" s="263">
        <v>3.2033999283984302E-2</v>
      </c>
      <c r="AQ248" s="263">
        <v>2.156359951801598E-2</v>
      </c>
      <c r="AR248" s="19">
        <v>158.18090000000001</v>
      </c>
      <c r="AS248" s="19">
        <v>7132</v>
      </c>
      <c r="AT248" s="19">
        <v>1648.05</v>
      </c>
    </row>
    <row r="249" spans="1:46" ht="18.75" customHeight="1">
      <c r="A249" s="86">
        <v>44910</v>
      </c>
      <c r="B249" s="19">
        <v>169.1711</v>
      </c>
      <c r="C249" s="19">
        <v>146.8211</v>
      </c>
      <c r="D249" s="19">
        <v>124.94799999999999</v>
      </c>
      <c r="E249" s="19">
        <v>22.83</v>
      </c>
      <c r="F249" s="20">
        <v>4.2880000000000001E-2</v>
      </c>
      <c r="G249" s="20">
        <v>4.2361999999999997E-2</v>
      </c>
      <c r="H249" s="20">
        <v>3.9469999999999998E-2</v>
      </c>
      <c r="I249" s="20">
        <v>3.6178000000000002E-2</v>
      </c>
      <c r="J249" s="20">
        <v>3.4463000000000001E-2</v>
      </c>
      <c r="K249" s="20">
        <v>3.5527999999999997E-2</v>
      </c>
      <c r="L249" s="20">
        <v>3.4946999999999999E-2</v>
      </c>
      <c r="M249" s="20">
        <v>2.5399999999999999E-2</v>
      </c>
      <c r="N249" s="19">
        <v>1740</v>
      </c>
      <c r="O249" s="21">
        <v>1723.89</v>
      </c>
      <c r="P249" s="19">
        <v>8922.9</v>
      </c>
      <c r="Q249" s="18">
        <v>103.98</v>
      </c>
      <c r="R249" s="19">
        <v>6.9516999999999998</v>
      </c>
      <c r="S249" s="19">
        <v>6.9638999999999998</v>
      </c>
      <c r="T249" s="263">
        <v>2.6949999397620557E-2</v>
      </c>
      <c r="U249" s="264">
        <v>2.6549999406561255E-2</v>
      </c>
      <c r="V249" s="264">
        <v>2.5399999432265757E-2</v>
      </c>
      <c r="W249" s="19">
        <v>33202.22</v>
      </c>
      <c r="X249" s="19">
        <v>3895.75</v>
      </c>
      <c r="Y249" s="19">
        <v>10792.67</v>
      </c>
      <c r="Z249" s="19">
        <v>7073.69</v>
      </c>
      <c r="AA249" s="19">
        <v>27345.24</v>
      </c>
      <c r="AB249" s="19">
        <v>15427.94</v>
      </c>
      <c r="AC249" s="19">
        <v>2982.9029999999998</v>
      </c>
      <c r="AD249" s="263">
        <v>1.5154999661259353E-2</v>
      </c>
      <c r="AE249" s="263">
        <v>2.1321999523416162E-2</v>
      </c>
      <c r="AF249" s="263">
        <v>2.2679999493062493E-2</v>
      </c>
      <c r="AG249" s="263">
        <v>2.4989999441429975E-2</v>
      </c>
      <c r="AH249" s="263">
        <v>1.7269999613985419E-2</v>
      </c>
      <c r="AI249" s="263">
        <v>2.0569999540224669E-2</v>
      </c>
      <c r="AJ249" s="263">
        <v>2.465999944880605E-2</v>
      </c>
      <c r="AK249" s="263">
        <v>2.7009999396279454E-2</v>
      </c>
      <c r="AL249" s="263">
        <v>2.5253999435529112E-2</v>
      </c>
      <c r="AM249" s="263">
        <v>2.4898999443463982E-2</v>
      </c>
      <c r="AN249" s="263">
        <v>2.5965999419614673E-2</v>
      </c>
      <c r="AO249" s="263">
        <v>2.7569999383762481E-2</v>
      </c>
      <c r="AP249" s="263">
        <v>3.2033999283984302E-2</v>
      </c>
      <c r="AQ249" s="263">
        <v>2.3418199476562439E-2</v>
      </c>
      <c r="AR249" s="19">
        <v>159.0017</v>
      </c>
      <c r="AS249" s="19">
        <v>7134</v>
      </c>
      <c r="AT249" s="19">
        <v>1659.75</v>
      </c>
    </row>
    <row r="250" spans="1:46" ht="18.75" customHeight="1">
      <c r="A250" s="86">
        <v>44909</v>
      </c>
      <c r="B250" s="19">
        <v>169.0984</v>
      </c>
      <c r="C250" s="19">
        <v>147.04349999999999</v>
      </c>
      <c r="D250" s="19">
        <v>124.94799999999999</v>
      </c>
      <c r="E250" s="19">
        <v>21.14</v>
      </c>
      <c r="F250" s="20">
        <v>4.3013999999999997E-2</v>
      </c>
      <c r="G250" s="20">
        <v>4.2095E-2</v>
      </c>
      <c r="H250" s="20">
        <v>3.9136999999999998E-2</v>
      </c>
      <c r="I250" s="20">
        <v>3.6126999999999999E-2</v>
      </c>
      <c r="J250" s="20">
        <v>3.4773999999999999E-2</v>
      </c>
      <c r="K250" s="20">
        <v>3.5604999999999998E-2</v>
      </c>
      <c r="L250" s="20">
        <v>3.5331000000000001E-2</v>
      </c>
      <c r="M250" s="20">
        <v>2.4879999999999999E-2</v>
      </c>
      <c r="N250" s="19">
        <v>1740</v>
      </c>
      <c r="O250" s="21">
        <v>1723.89</v>
      </c>
      <c r="P250" s="19">
        <v>8922.9</v>
      </c>
      <c r="Q250" s="18">
        <v>105.131</v>
      </c>
      <c r="R250" s="19">
        <v>6.9775999999999998</v>
      </c>
      <c r="S250" s="19">
        <v>6.9897999999999998</v>
      </c>
      <c r="T250" s="263">
        <v>2.664999940432608E-2</v>
      </c>
      <c r="U250" s="264">
        <v>2.6149999415501956E-2</v>
      </c>
      <c r="V250" s="264">
        <v>2.5049999440088868E-2</v>
      </c>
      <c r="W250" s="19">
        <v>33966.35</v>
      </c>
      <c r="X250" s="19">
        <v>3995.32</v>
      </c>
      <c r="Y250" s="19">
        <v>10970.99</v>
      </c>
      <c r="Z250" s="19">
        <v>7056.07</v>
      </c>
      <c r="AA250" s="19">
        <v>27431.84</v>
      </c>
      <c r="AB250" s="19">
        <v>15317.67</v>
      </c>
      <c r="AC250" s="19">
        <v>2999.5039999999999</v>
      </c>
      <c r="AD250" s="263">
        <v>1.803299959693104E-2</v>
      </c>
      <c r="AE250" s="263">
        <v>2.159999951720238E-2</v>
      </c>
      <c r="AF250" s="263">
        <v>2.2848999489285052E-2</v>
      </c>
      <c r="AG250" s="263">
        <v>2.5216999436356129E-2</v>
      </c>
      <c r="AH250" s="263">
        <v>1.7269999613985419E-2</v>
      </c>
      <c r="AI250" s="263">
        <v>2.063999953866005E-2</v>
      </c>
      <c r="AJ250" s="263">
        <v>2.478999944590032E-2</v>
      </c>
      <c r="AK250" s="263">
        <v>2.7099999394267799E-2</v>
      </c>
      <c r="AL250" s="263">
        <v>2.5253999435529112E-2</v>
      </c>
      <c r="AM250" s="263">
        <v>2.4845999444648624E-2</v>
      </c>
      <c r="AN250" s="263">
        <v>2.5784999423660339E-2</v>
      </c>
      <c r="AO250" s="263">
        <v>2.7458999386243521E-2</v>
      </c>
      <c r="AP250" s="263">
        <v>3.2033999283984302E-2</v>
      </c>
      <c r="AQ250" s="263">
        <v>2.3969699464235456E-2</v>
      </c>
      <c r="AR250" s="19">
        <v>158.7294</v>
      </c>
      <c r="AS250" s="19">
        <v>7112</v>
      </c>
      <c r="AT250" s="19">
        <v>1666.75</v>
      </c>
    </row>
    <row r="251" spans="1:46" ht="18.75" customHeight="1">
      <c r="A251" s="86">
        <v>44908</v>
      </c>
      <c r="B251" s="19">
        <v>168.79480000000001</v>
      </c>
      <c r="C251" s="19">
        <v>145.75239999999999</v>
      </c>
      <c r="D251" s="19">
        <v>128.886</v>
      </c>
      <c r="E251" s="19">
        <v>22.55</v>
      </c>
      <c r="F251" s="20">
        <v>4.2993999999999997E-2</v>
      </c>
      <c r="G251" s="20">
        <v>4.2182999999999998E-2</v>
      </c>
      <c r="H251" s="20">
        <v>3.9442999999999999E-2</v>
      </c>
      <c r="I251" s="20">
        <v>3.6507999999999999E-2</v>
      </c>
      <c r="J251" s="20">
        <v>3.5012000000000001E-2</v>
      </c>
      <c r="K251" s="20">
        <v>3.5909999999999997E-2</v>
      </c>
      <c r="L251" s="20">
        <v>3.5331000000000001E-2</v>
      </c>
      <c r="M251" s="20">
        <v>2.4879999999999999E-2</v>
      </c>
      <c r="N251" s="19">
        <v>1740</v>
      </c>
      <c r="O251" s="21">
        <v>1723.89</v>
      </c>
      <c r="P251" s="19">
        <v>8922.9</v>
      </c>
      <c r="Q251" s="18">
        <v>104.81</v>
      </c>
      <c r="R251" s="19">
        <v>6.9584000000000001</v>
      </c>
      <c r="S251" s="19">
        <v>6.9642999999999997</v>
      </c>
      <c r="T251" s="263">
        <v>2.7199999392032624E-2</v>
      </c>
      <c r="U251" s="264">
        <v>2.664999940432608E-2</v>
      </c>
      <c r="V251" s="264">
        <v>2.5499999430030583E-2</v>
      </c>
      <c r="W251" s="19">
        <v>34108.639999999999</v>
      </c>
      <c r="X251" s="19">
        <v>4019.65</v>
      </c>
      <c r="Y251" s="19">
        <v>11199.12</v>
      </c>
      <c r="Z251" s="19">
        <v>7013.48</v>
      </c>
      <c r="AA251" s="19">
        <v>27250.28</v>
      </c>
      <c r="AB251" s="19">
        <v>15165.59</v>
      </c>
      <c r="AC251" s="19">
        <v>2976.2829999999999</v>
      </c>
      <c r="AD251" s="263">
        <v>2.0206999548338354E-2</v>
      </c>
      <c r="AE251" s="263">
        <v>2.1582999517582357E-2</v>
      </c>
      <c r="AF251" s="263">
        <v>2.3069999484345315E-2</v>
      </c>
      <c r="AG251" s="263">
        <v>2.5275999435037375E-2</v>
      </c>
      <c r="AH251" s="263">
        <v>1.7549999607726931E-2</v>
      </c>
      <c r="AI251" s="263">
        <v>2.0809999534860252E-2</v>
      </c>
      <c r="AJ251" s="263">
        <v>2.5009999440982936E-2</v>
      </c>
      <c r="AK251" s="263">
        <v>2.729999938979745E-2</v>
      </c>
      <c r="AL251" s="263">
        <v>2.5253999435529112E-2</v>
      </c>
      <c r="AM251" s="263">
        <v>2.4662999448738992E-2</v>
      </c>
      <c r="AN251" s="263">
        <v>2.5596999427862463E-2</v>
      </c>
      <c r="AO251" s="263">
        <v>2.7460999386198819E-2</v>
      </c>
      <c r="AP251" s="263">
        <v>3.2033999283984302E-2</v>
      </c>
      <c r="AQ251" s="263">
        <v>2.3427299476359038E-2</v>
      </c>
      <c r="AR251" s="19">
        <v>158.7475</v>
      </c>
      <c r="AS251" s="19">
        <v>7112</v>
      </c>
      <c r="AT251" s="19">
        <v>1659.25</v>
      </c>
    </row>
    <row r="252" spans="1:46" ht="18.75" customHeight="1">
      <c r="A252" s="86">
        <v>44907</v>
      </c>
      <c r="B252" s="19">
        <v>168.07169999999999</v>
      </c>
      <c r="C252" s="19">
        <v>144.7919</v>
      </c>
      <c r="D252" s="19">
        <v>133.54</v>
      </c>
      <c r="E252" s="19">
        <v>25</v>
      </c>
      <c r="F252" s="20">
        <v>4.2601E-2</v>
      </c>
      <c r="G252" s="20">
        <v>4.3754000000000001E-2</v>
      </c>
      <c r="H252" s="20">
        <v>4.1349999999999998E-2</v>
      </c>
      <c r="I252" s="20">
        <v>3.7893999999999997E-2</v>
      </c>
      <c r="J252" s="20">
        <v>3.6112999999999999E-2</v>
      </c>
      <c r="K252" s="20">
        <v>3.7233000000000002E-2</v>
      </c>
      <c r="L252" s="20">
        <v>3.5719000000000001E-2</v>
      </c>
      <c r="M252" s="20">
        <v>2.4879999999999999E-2</v>
      </c>
      <c r="N252" s="19">
        <v>1740</v>
      </c>
      <c r="O252" s="21">
        <v>1723.89</v>
      </c>
      <c r="P252" s="19">
        <v>8922.9</v>
      </c>
      <c r="Q252" s="18">
        <v>104.774</v>
      </c>
      <c r="R252" s="19">
        <v>6.9673999999999996</v>
      </c>
      <c r="S252" s="19">
        <v>6.9612999999999996</v>
      </c>
      <c r="T252" s="263">
        <v>2.6449999408796429E-2</v>
      </c>
      <c r="U252" s="264">
        <v>2.5799999423325063E-2</v>
      </c>
      <c r="V252" s="264">
        <v>2.4799499445687979E-2</v>
      </c>
      <c r="W252" s="19">
        <v>34005.040000000001</v>
      </c>
      <c r="X252" s="19">
        <v>3990.56</v>
      </c>
      <c r="Y252" s="19">
        <v>10952.61</v>
      </c>
      <c r="Z252" s="19">
        <v>7013.99</v>
      </c>
      <c r="AA252" s="19">
        <v>26974.9</v>
      </c>
      <c r="AB252" s="19">
        <v>15180.69</v>
      </c>
      <c r="AC252" s="19">
        <v>2977.5549999999998</v>
      </c>
      <c r="AD252" s="263">
        <v>9.0879997968673718E-3</v>
      </c>
      <c r="AE252" s="263">
        <v>2.1499999519437551E-2</v>
      </c>
      <c r="AF252" s="263">
        <v>2.2858999489061532E-2</v>
      </c>
      <c r="AG252" s="263">
        <v>2.5197999436780812E-2</v>
      </c>
      <c r="AH252" s="263">
        <v>1.7659999605268241E-2</v>
      </c>
      <c r="AI252" s="263">
        <v>2.075999953597784E-2</v>
      </c>
      <c r="AJ252" s="263">
        <v>2.4859999444335701E-2</v>
      </c>
      <c r="AK252" s="263">
        <v>2.7199999392032624E-2</v>
      </c>
      <c r="AL252" s="263">
        <v>2.5253999435529112E-2</v>
      </c>
      <c r="AM252" s="263">
        <v>2.4459999453276399E-2</v>
      </c>
      <c r="AN252" s="263">
        <v>2.5421999431774017E-2</v>
      </c>
      <c r="AO252" s="263">
        <v>2.7491999385505915E-2</v>
      </c>
      <c r="AP252" s="263">
        <v>3.2033999283984302E-2</v>
      </c>
      <c r="AQ252" s="263">
        <v>2.2930299487467855E-2</v>
      </c>
      <c r="AR252" s="19">
        <v>158.74600000000001</v>
      </c>
      <c r="AS252" s="19">
        <v>7114</v>
      </c>
      <c r="AT252" s="19">
        <v>1649.15</v>
      </c>
    </row>
    <row r="253" spans="1:46" ht="18.75" customHeight="1">
      <c r="A253" s="86">
        <v>44904</v>
      </c>
      <c r="B253" s="19">
        <v>168.0121</v>
      </c>
      <c r="C253" s="19">
        <v>143.5001</v>
      </c>
      <c r="D253" s="19">
        <v>133.54</v>
      </c>
      <c r="E253" s="19">
        <v>22.83</v>
      </c>
      <c r="F253" s="20">
        <v>4.2632000000000003E-2</v>
      </c>
      <c r="G253" s="20">
        <v>4.3443000000000002E-2</v>
      </c>
      <c r="H253" s="20">
        <v>4.1012E-2</v>
      </c>
      <c r="I253" s="20">
        <v>3.7685999999999997E-2</v>
      </c>
      <c r="J253" s="20">
        <v>3.5783000000000002E-2</v>
      </c>
      <c r="K253" s="20">
        <v>3.6953E-2</v>
      </c>
      <c r="L253" s="20">
        <v>3.5589999999999997E-2</v>
      </c>
      <c r="M253" s="20">
        <v>2.4879999999999999E-2</v>
      </c>
      <c r="N253" s="19">
        <v>1740</v>
      </c>
      <c r="O253" s="21">
        <v>1723.89</v>
      </c>
      <c r="P253" s="19">
        <v>8922.9</v>
      </c>
      <c r="Q253" s="18">
        <v>105.1</v>
      </c>
      <c r="R253" s="19">
        <v>6.97</v>
      </c>
      <c r="S253" s="19">
        <v>6.9619</v>
      </c>
      <c r="T253" s="263">
        <v>2.5599999427795412E-2</v>
      </c>
      <c r="U253" s="264">
        <v>2.4999999441206455E-2</v>
      </c>
      <c r="V253" s="264">
        <v>2.3900499465782196E-2</v>
      </c>
      <c r="W253" s="19">
        <v>33476.46</v>
      </c>
      <c r="X253" s="19">
        <v>3934.38</v>
      </c>
      <c r="Y253" s="19">
        <v>10859.72</v>
      </c>
      <c r="Z253" s="19">
        <v>6969.73</v>
      </c>
      <c r="AA253" s="19">
        <v>26890.58</v>
      </c>
      <c r="AB253" s="19">
        <v>16211.12</v>
      </c>
      <c r="AC253" s="19">
        <v>3038.9290000000001</v>
      </c>
      <c r="AD253" s="263">
        <v>5.0149998879060144E-3</v>
      </c>
      <c r="AE253" s="263">
        <v>2.1392999521829187E-2</v>
      </c>
      <c r="AF253" s="263">
        <v>2.2788999490626159E-2</v>
      </c>
      <c r="AG253" s="263">
        <v>2.525099943559617E-2</v>
      </c>
      <c r="AH253" s="263">
        <v>1.7439999610185622E-2</v>
      </c>
      <c r="AI253" s="263">
        <v>2.0359999544918538E-2</v>
      </c>
      <c r="AJ253" s="263">
        <v>2.4969999441877007E-2</v>
      </c>
      <c r="AK253" s="263">
        <v>2.7389999387785791E-2</v>
      </c>
      <c r="AL253" s="263">
        <v>2.5253999435529112E-2</v>
      </c>
      <c r="AM253" s="263">
        <v>2.4459999453276399E-2</v>
      </c>
      <c r="AN253" s="263">
        <v>2.5421999431774017E-2</v>
      </c>
      <c r="AO253" s="263">
        <v>2.7491999385505915E-2</v>
      </c>
      <c r="AP253" s="263">
        <v>3.2033999283984302E-2</v>
      </c>
      <c r="AQ253" s="263">
        <v>2.1409099521469323E-2</v>
      </c>
      <c r="AR253" s="19">
        <v>159.29669999999999</v>
      </c>
      <c r="AS253" s="19">
        <v>7138</v>
      </c>
      <c r="AT253" s="19">
        <v>1643.25</v>
      </c>
    </row>
    <row r="254" spans="1:46" ht="18.75" customHeight="1">
      <c r="A254" s="86">
        <v>44903</v>
      </c>
      <c r="B254" s="19">
        <v>168.4752</v>
      </c>
      <c r="C254" s="19">
        <v>142.79429999999999</v>
      </c>
      <c r="D254" s="19">
        <v>133.54</v>
      </c>
      <c r="E254" s="19">
        <v>22.29</v>
      </c>
      <c r="F254" s="20">
        <v>4.2414E-2</v>
      </c>
      <c r="G254" s="20">
        <v>4.3076999999999997E-2</v>
      </c>
      <c r="H254" s="20">
        <v>4.0514000000000001E-2</v>
      </c>
      <c r="I254" s="20">
        <v>3.7066000000000002E-2</v>
      </c>
      <c r="J254" s="20">
        <v>3.4819000000000003E-2</v>
      </c>
      <c r="K254" s="20">
        <v>3.6219000000000001E-2</v>
      </c>
      <c r="L254" s="20">
        <v>3.4308999999999999E-2</v>
      </c>
      <c r="M254" s="20">
        <v>2.4879999999999999E-2</v>
      </c>
      <c r="N254" s="19">
        <v>1740</v>
      </c>
      <c r="O254" s="21">
        <v>1723.89</v>
      </c>
      <c r="P254" s="19">
        <v>8922.9</v>
      </c>
      <c r="Q254" s="18">
        <v>105.578</v>
      </c>
      <c r="R254" s="19">
        <v>6.9950000000000001</v>
      </c>
      <c r="S254" s="19">
        <v>6.9806999999999997</v>
      </c>
      <c r="T254" s="263">
        <v>2.5999999418854714E-2</v>
      </c>
      <c r="U254" s="264">
        <v>2.5149999437853694E-2</v>
      </c>
      <c r="V254" s="264">
        <v>2.3899999465793371E-2</v>
      </c>
      <c r="W254" s="19">
        <v>33781.480000000003</v>
      </c>
      <c r="X254" s="19">
        <v>3963.51</v>
      </c>
      <c r="Y254" s="19">
        <v>10614.84</v>
      </c>
      <c r="Z254" s="19">
        <v>6943.91</v>
      </c>
      <c r="AA254" s="19">
        <v>27006.959999999999</v>
      </c>
      <c r="AB254" s="19">
        <v>16280.22</v>
      </c>
      <c r="AC254" s="19">
        <v>3035.05</v>
      </c>
      <c r="AD254" s="263">
        <v>1.5318999657593669E-2</v>
      </c>
      <c r="AE254" s="263">
        <v>2.1284999524243176E-2</v>
      </c>
      <c r="AF254" s="263">
        <v>2.2709999492391945E-2</v>
      </c>
      <c r="AG254" s="263">
        <v>2.5166999437473716E-2</v>
      </c>
      <c r="AH254" s="263">
        <v>1.7319999612867832E-2</v>
      </c>
      <c r="AI254" s="263">
        <v>2.0349999545142057E-2</v>
      </c>
      <c r="AJ254" s="263">
        <v>2.477999944612384E-2</v>
      </c>
      <c r="AK254" s="263">
        <v>2.718999939225614E-2</v>
      </c>
      <c r="AL254" s="263">
        <v>2.5253999435529112E-2</v>
      </c>
      <c r="AM254" s="263">
        <v>2.4266999457590279E-2</v>
      </c>
      <c r="AN254" s="263">
        <v>2.5433999431505799E-2</v>
      </c>
      <c r="AO254" s="263">
        <v>2.7499999385327101E-2</v>
      </c>
      <c r="AP254" s="263">
        <v>3.2033999283984302E-2</v>
      </c>
      <c r="AQ254" s="263">
        <v>1.9054499574098736E-2</v>
      </c>
      <c r="AR254" s="19">
        <v>159.54990000000001</v>
      </c>
      <c r="AS254" s="19">
        <v>7184</v>
      </c>
      <c r="AT254" s="19">
        <v>1635.3</v>
      </c>
    </row>
    <row r="255" spans="1:46" ht="18.75" customHeight="1">
      <c r="A255" s="86">
        <v>44902</v>
      </c>
      <c r="B255" s="19">
        <v>168.749</v>
      </c>
      <c r="C255" s="19">
        <v>142.99359999999999</v>
      </c>
      <c r="D255" s="19">
        <v>133.54</v>
      </c>
      <c r="E255" s="19">
        <v>22.68</v>
      </c>
      <c r="F255" s="20">
        <v>4.2625999999999997E-2</v>
      </c>
      <c r="G255" s="20">
        <v>4.2561000000000002E-2</v>
      </c>
      <c r="H255" s="20">
        <v>3.9869000000000002E-2</v>
      </c>
      <c r="I255" s="20">
        <v>3.6241000000000002E-2</v>
      </c>
      <c r="J255" s="20">
        <v>3.4168999999999998E-2</v>
      </c>
      <c r="K255" s="20">
        <v>3.5411999999999999E-2</v>
      </c>
      <c r="L255" s="20">
        <v>3.4317E-2</v>
      </c>
      <c r="M255" s="20">
        <v>2.487E-2</v>
      </c>
      <c r="N255" s="19">
        <v>1740</v>
      </c>
      <c r="O255" s="21">
        <v>1723.89</v>
      </c>
      <c r="P255" s="19">
        <v>8922.9</v>
      </c>
      <c r="Q255" s="18">
        <v>105.289</v>
      </c>
      <c r="R255" s="19">
        <v>6.9625000000000004</v>
      </c>
      <c r="S255" s="19">
        <v>6.9749999999999996</v>
      </c>
      <c r="T255" s="263">
        <v>2.63499994110316E-2</v>
      </c>
      <c r="U255" s="264">
        <v>2.5499999430030583E-2</v>
      </c>
      <c r="V255" s="264">
        <v>2.4499999452382328E-2</v>
      </c>
      <c r="W255" s="19">
        <v>33597.919999999998</v>
      </c>
      <c r="X255" s="19">
        <v>3933.92</v>
      </c>
      <c r="Y255" s="19">
        <v>10680.51</v>
      </c>
      <c r="Z255" s="19">
        <v>6924.99</v>
      </c>
      <c r="AA255" s="19">
        <v>27257.38</v>
      </c>
      <c r="AB255" s="19">
        <v>16511.28</v>
      </c>
      <c r="AC255" s="19">
        <v>3044.3780000000002</v>
      </c>
      <c r="AD255" s="263">
        <v>1.8016999597288669E-2</v>
      </c>
      <c r="AE255" s="263">
        <v>2.1168999526835975E-2</v>
      </c>
      <c r="AF255" s="263">
        <v>2.2599999494850632E-2</v>
      </c>
      <c r="AG255" s="263">
        <v>2.500199944116175E-2</v>
      </c>
      <c r="AH255" s="263">
        <v>1.7289999613538384E-2</v>
      </c>
      <c r="AI255" s="263">
        <v>2.0359999544918538E-2</v>
      </c>
      <c r="AJ255" s="263">
        <v>2.4689999448135495E-2</v>
      </c>
      <c r="AK255" s="263">
        <v>2.7099999394267799E-2</v>
      </c>
      <c r="AL255" s="263">
        <v>2.5253999435529112E-2</v>
      </c>
      <c r="AM255" s="263">
        <v>2.4135999460518361E-2</v>
      </c>
      <c r="AN255" s="263">
        <v>2.5434999431483446E-2</v>
      </c>
      <c r="AO255" s="263">
        <v>2.7503999385237694E-2</v>
      </c>
      <c r="AP255" s="263">
        <v>3.2033999283984302E-2</v>
      </c>
      <c r="AQ255" s="263">
        <v>2.0743899536337707E-2</v>
      </c>
      <c r="AR255" s="19">
        <v>160.3929</v>
      </c>
      <c r="AS255" s="19">
        <v>7090</v>
      </c>
      <c r="AT255" s="19">
        <v>1631.7</v>
      </c>
    </row>
    <row r="256" spans="1:46" ht="18.75" customHeight="1">
      <c r="A256" s="86">
        <v>44901</v>
      </c>
      <c r="B256" s="19">
        <v>168.0934</v>
      </c>
      <c r="C256" s="19">
        <v>143.1095</v>
      </c>
      <c r="D256" s="19">
        <v>127.354</v>
      </c>
      <c r="E256" s="19">
        <v>22.17</v>
      </c>
      <c r="F256" s="20">
        <v>4.2631000000000002E-2</v>
      </c>
      <c r="G256" s="20">
        <v>4.3664000000000001E-2</v>
      </c>
      <c r="H256" s="20">
        <v>4.1030999999999998E-2</v>
      </c>
      <c r="I256" s="20">
        <v>3.7517000000000002E-2</v>
      </c>
      <c r="J256" s="20">
        <v>3.5313999999999998E-2</v>
      </c>
      <c r="K256" s="20">
        <v>3.6651999999999997E-2</v>
      </c>
      <c r="L256" s="20">
        <v>3.5421000000000001E-2</v>
      </c>
      <c r="M256" s="20">
        <v>2.4590000000000001E-2</v>
      </c>
      <c r="N256" s="19">
        <v>1740</v>
      </c>
      <c r="O256" s="21">
        <v>1723.89</v>
      </c>
      <c r="P256" s="19">
        <v>8922.9</v>
      </c>
      <c r="Q256" s="18">
        <v>104.545</v>
      </c>
      <c r="R256" s="19">
        <v>7.0534999999999997</v>
      </c>
      <c r="S256" s="19">
        <v>7.0209999999999999</v>
      </c>
      <c r="T256" s="263">
        <v>2.6799999400973322E-2</v>
      </c>
      <c r="U256" s="264">
        <v>2.6249999413266778E-2</v>
      </c>
      <c r="V256" s="264">
        <v>2.4849999444559217E-2</v>
      </c>
      <c r="W256" s="19">
        <v>33596.339999999997</v>
      </c>
      <c r="X256" s="19">
        <v>3941.26</v>
      </c>
      <c r="Y256" s="19">
        <v>10772.4</v>
      </c>
      <c r="Z256" s="19">
        <v>6936.74</v>
      </c>
      <c r="AA256" s="19">
        <v>27156.14</v>
      </c>
      <c r="AB256" s="19">
        <v>16914.580000000002</v>
      </c>
      <c r="AC256" s="19">
        <v>3080.9580000000001</v>
      </c>
      <c r="AD256" s="263">
        <v>1.7980999598093333E-2</v>
      </c>
      <c r="AE256" s="263">
        <v>2.1218999525718391E-2</v>
      </c>
      <c r="AF256" s="263">
        <v>2.266699949335307E-2</v>
      </c>
      <c r="AG256" s="263">
        <v>2.5017999440804121E-2</v>
      </c>
      <c r="AH256" s="263">
        <v>1.7399999611079693E-2</v>
      </c>
      <c r="AI256" s="263">
        <v>2.0429999543353918E-2</v>
      </c>
      <c r="AJ256" s="263">
        <v>2.4679999448359011E-2</v>
      </c>
      <c r="AK256" s="263">
        <v>2.7029999395832418E-2</v>
      </c>
      <c r="AL256" s="263">
        <v>2.5253999435529112E-2</v>
      </c>
      <c r="AM256" s="263">
        <v>2.4128999460674823E-2</v>
      </c>
      <c r="AN256" s="263">
        <v>2.546399943083525E-2</v>
      </c>
      <c r="AO256" s="263">
        <v>2.7524999384768305E-2</v>
      </c>
      <c r="AP256" s="263">
        <v>3.2033999283984302E-2</v>
      </c>
      <c r="AQ256" s="263">
        <v>1.9172699571456762E-2</v>
      </c>
      <c r="AR256" s="19">
        <v>161.1446</v>
      </c>
      <c r="AS256" s="19">
        <v>7186</v>
      </c>
      <c r="AT256" s="19">
        <v>1653</v>
      </c>
    </row>
    <row r="257" spans="1:46" ht="18.75" customHeight="1">
      <c r="A257" s="86">
        <v>44900</v>
      </c>
      <c r="B257" s="19">
        <v>167.59190000000001</v>
      </c>
      <c r="C257" s="19">
        <v>142.74770000000001</v>
      </c>
      <c r="D257" s="19">
        <v>138.82499999999999</v>
      </c>
      <c r="E257" s="19">
        <v>20.75</v>
      </c>
      <c r="F257" s="20">
        <v>4.2575000000000002E-2</v>
      </c>
      <c r="G257" s="20">
        <v>4.3874000000000003E-2</v>
      </c>
      <c r="H257" s="20">
        <v>4.1176999999999998E-2</v>
      </c>
      <c r="I257" s="20">
        <v>3.7776999999999998E-2</v>
      </c>
      <c r="J257" s="20">
        <v>3.5735999999999997E-2</v>
      </c>
      <c r="K257" s="20">
        <v>3.6957999999999998E-2</v>
      </c>
      <c r="L257" s="20">
        <v>3.5841999999999999E-2</v>
      </c>
      <c r="M257" s="20">
        <v>2.4410000000000001E-2</v>
      </c>
      <c r="N257" s="19">
        <v>1740</v>
      </c>
      <c r="O257" s="21">
        <v>1723.89</v>
      </c>
      <c r="P257" s="19">
        <v>8922.9</v>
      </c>
      <c r="Q257" s="18">
        <v>104.72799999999999</v>
      </c>
      <c r="R257" s="19">
        <v>7.0533999999999999</v>
      </c>
      <c r="S257" s="19">
        <v>7.0385</v>
      </c>
      <c r="T257" s="263">
        <v>2.6549999406561255E-2</v>
      </c>
      <c r="U257" s="264">
        <v>2.5799999423325063E-2</v>
      </c>
      <c r="V257" s="264">
        <v>2.4649999449029562E-2</v>
      </c>
      <c r="W257" s="19">
        <v>33947.1</v>
      </c>
      <c r="X257" s="19">
        <v>3998.84</v>
      </c>
      <c r="Y257" s="19">
        <v>10675.8</v>
      </c>
      <c r="Z257" s="19">
        <v>6920.24</v>
      </c>
      <c r="AA257" s="19">
        <v>26775.79</v>
      </c>
      <c r="AB257" s="19">
        <v>16612.900000000001</v>
      </c>
      <c r="AC257" s="19">
        <v>3084.942</v>
      </c>
      <c r="AD257" s="263">
        <v>8.9889997990801936E-3</v>
      </c>
      <c r="AE257" s="263">
        <v>2.1170999526791277E-2</v>
      </c>
      <c r="AF257" s="263">
        <v>2.270299949254841E-2</v>
      </c>
      <c r="AG257" s="263">
        <v>2.4989999441429975E-2</v>
      </c>
      <c r="AH257" s="263">
        <v>1.7379999611526729E-2</v>
      </c>
      <c r="AI257" s="263">
        <v>2.0479999542236327E-2</v>
      </c>
      <c r="AJ257" s="263">
        <v>2.4749999446794391E-2</v>
      </c>
      <c r="AK257" s="263">
        <v>2.7039999395608905E-2</v>
      </c>
      <c r="AL257" s="263">
        <v>2.5253999435529112E-2</v>
      </c>
      <c r="AM257" s="263">
        <v>2.414799946025014E-2</v>
      </c>
      <c r="AN257" s="263">
        <v>2.5531999429315326E-2</v>
      </c>
      <c r="AO257" s="263">
        <v>2.7554999384097757E-2</v>
      </c>
      <c r="AP257" s="263">
        <v>3.2033999283984302E-2</v>
      </c>
      <c r="AQ257" s="263">
        <v>1.8654499583039434E-2</v>
      </c>
      <c r="AR257" s="19">
        <v>161.11349999999999</v>
      </c>
      <c r="AS257" s="19">
        <v>7102</v>
      </c>
      <c r="AT257" s="19">
        <v>1664.75</v>
      </c>
    </row>
    <row r="258" spans="1:46" ht="18.75" customHeight="1">
      <c r="A258" s="86">
        <v>44897</v>
      </c>
      <c r="B258" s="19">
        <v>167.93049999999999</v>
      </c>
      <c r="C258" s="19">
        <v>136.53469999999999</v>
      </c>
      <c r="D258" s="19">
        <v>138.82499999999999</v>
      </c>
      <c r="E258" s="19">
        <v>19.059999999999999</v>
      </c>
      <c r="F258" s="20">
        <v>4.2477000000000001E-2</v>
      </c>
      <c r="G258" s="20">
        <v>4.2716999999999998E-2</v>
      </c>
      <c r="H258" s="20">
        <v>3.9771000000000001E-2</v>
      </c>
      <c r="I258" s="20">
        <v>3.6519999999999997E-2</v>
      </c>
      <c r="J258" s="20">
        <v>3.4861999999999997E-2</v>
      </c>
      <c r="K258" s="20">
        <v>3.5844000000000001E-2</v>
      </c>
      <c r="L258" s="20">
        <v>3.5478000000000003E-2</v>
      </c>
      <c r="M258" s="20">
        <v>2.4410000000000001E-2</v>
      </c>
      <c r="N258" s="19">
        <v>1740</v>
      </c>
      <c r="O258" s="21">
        <v>1723.89</v>
      </c>
      <c r="P258" s="19">
        <v>8922.9</v>
      </c>
      <c r="Q258" s="18">
        <v>105.95</v>
      </c>
      <c r="R258" s="19">
        <v>7.0923999999999996</v>
      </c>
      <c r="S258" s="19">
        <v>7.0457000000000001</v>
      </c>
      <c r="T258" s="263">
        <v>2.5899999421089885E-2</v>
      </c>
      <c r="U258" s="264">
        <v>2.5299999434500932E-2</v>
      </c>
      <c r="V258" s="264">
        <v>2.4099999461323025E-2</v>
      </c>
      <c r="W258" s="19">
        <v>34429.879999999997</v>
      </c>
      <c r="X258" s="19">
        <v>4071.7</v>
      </c>
      <c r="Y258" s="19">
        <v>10321.39</v>
      </c>
      <c r="Z258" s="19">
        <v>6858.79</v>
      </c>
      <c r="AA258" s="19">
        <v>27090.76</v>
      </c>
      <c r="AB258" s="19">
        <v>16587.689999999999</v>
      </c>
      <c r="AC258" s="19">
        <v>3071.9870000000001</v>
      </c>
      <c r="AD258" s="263">
        <v>8.515999809652567E-3</v>
      </c>
      <c r="AE258" s="263">
        <v>2.1250999525003138E-2</v>
      </c>
      <c r="AF258" s="263">
        <v>2.2811999490112068E-2</v>
      </c>
      <c r="AG258" s="263">
        <v>2.5114999438636005E-2</v>
      </c>
      <c r="AH258" s="263">
        <v>1.7569999607279896E-2</v>
      </c>
      <c r="AI258" s="263">
        <v>2.052999954111874E-2</v>
      </c>
      <c r="AJ258" s="263">
        <v>2.4729999447241423E-2</v>
      </c>
      <c r="AK258" s="263">
        <v>2.7019999396055937E-2</v>
      </c>
      <c r="AL258" s="263">
        <v>2.5253999435529112E-2</v>
      </c>
      <c r="AM258" s="263">
        <v>2.414799946025014E-2</v>
      </c>
      <c r="AN258" s="263">
        <v>2.5531999429315326E-2</v>
      </c>
      <c r="AO258" s="263">
        <v>2.7554999384097757E-2</v>
      </c>
      <c r="AP258" s="263">
        <v>3.2033999283984302E-2</v>
      </c>
      <c r="AQ258" s="263">
        <v>1.810449959533289E-2</v>
      </c>
      <c r="AR258" s="19">
        <v>161.4418</v>
      </c>
      <c r="AS258" s="19">
        <v>7084</v>
      </c>
      <c r="AT258" s="19">
        <v>1649.3</v>
      </c>
    </row>
    <row r="259" spans="1:46" ht="18.75" customHeight="1">
      <c r="A259" s="86">
        <v>44896</v>
      </c>
      <c r="B259" s="19">
        <v>167.58619999999999</v>
      </c>
      <c r="C259" s="19">
        <v>134.9778</v>
      </c>
      <c r="D259" s="19">
        <v>138.82499999999999</v>
      </c>
      <c r="E259" s="19">
        <v>19.84</v>
      </c>
      <c r="F259" s="20">
        <v>4.2673000000000003E-2</v>
      </c>
      <c r="G259" s="20">
        <v>4.2276000000000001E-2</v>
      </c>
      <c r="H259" s="20">
        <v>3.9645E-2</v>
      </c>
      <c r="I259" s="20">
        <v>3.6644000000000003E-2</v>
      </c>
      <c r="J259" s="20">
        <v>3.5048000000000003E-2</v>
      </c>
      <c r="K259" s="20">
        <v>3.5922999999999997E-2</v>
      </c>
      <c r="L259" s="20">
        <v>3.5982E-2</v>
      </c>
      <c r="M259" s="20">
        <v>2.4400000000000002E-2</v>
      </c>
      <c r="N259" s="19">
        <v>1740</v>
      </c>
      <c r="O259" s="21">
        <v>1786.91</v>
      </c>
      <c r="P259" s="19">
        <v>8847.9</v>
      </c>
      <c r="Q259" s="18">
        <v>106.822</v>
      </c>
      <c r="R259" s="19">
        <v>7.1593</v>
      </c>
      <c r="S259" s="19">
        <v>7.1406000000000001</v>
      </c>
      <c r="T259" s="263">
        <v>2.5799999423325063E-2</v>
      </c>
      <c r="U259" s="264">
        <v>2.5049999440088868E-2</v>
      </c>
      <c r="V259" s="264">
        <v>2.3799999468028545E-2</v>
      </c>
      <c r="W259" s="19">
        <v>34395.01</v>
      </c>
      <c r="X259" s="19">
        <v>4076.57</v>
      </c>
      <c r="Y259" s="19">
        <v>10649.15</v>
      </c>
      <c r="Z259" s="19">
        <v>6850.27</v>
      </c>
      <c r="AA259" s="19">
        <v>26237.42</v>
      </c>
      <c r="AB259" s="19">
        <v>16389.11</v>
      </c>
      <c r="AC259" s="19">
        <v>3016.3560000000002</v>
      </c>
      <c r="AD259" s="263">
        <v>4.1139999080449345E-3</v>
      </c>
      <c r="AE259" s="263">
        <v>2.1362999522499738E-2</v>
      </c>
      <c r="AF259" s="263">
        <v>2.2849999489262703E-2</v>
      </c>
      <c r="AG259" s="263">
        <v>2.5192999436892568E-2</v>
      </c>
      <c r="AH259" s="263">
        <v>1.7679999604821205E-2</v>
      </c>
      <c r="AI259" s="263">
        <v>2.0599999539554121E-2</v>
      </c>
      <c r="AJ259" s="263">
        <v>2.4909999443218114E-2</v>
      </c>
      <c r="AK259" s="263">
        <v>2.7289999390020966E-2</v>
      </c>
      <c r="AL259" s="263">
        <v>2.5253999435529112E-2</v>
      </c>
      <c r="AM259" s="263">
        <v>2.4229999458417296E-2</v>
      </c>
      <c r="AN259" s="263">
        <v>2.5567999428510665E-2</v>
      </c>
      <c r="AO259" s="263">
        <v>2.7594999383203686E-2</v>
      </c>
      <c r="AP259" s="263">
        <v>3.2033999283984302E-2</v>
      </c>
      <c r="AQ259" s="263">
        <v>2.1172699526753276E-2</v>
      </c>
      <c r="AR259" s="19">
        <v>162.00380000000001</v>
      </c>
      <c r="AS259" s="19">
        <v>7084</v>
      </c>
      <c r="AT259" s="19">
        <v>1648.1</v>
      </c>
    </row>
    <row r="260" spans="1:46" ht="18.75" customHeight="1">
      <c r="A260" s="86">
        <v>44895</v>
      </c>
      <c r="B260" s="19">
        <v>166.25380000000001</v>
      </c>
      <c r="C260" s="19">
        <v>132.1636</v>
      </c>
      <c r="D260" s="19">
        <v>138.82499999999999</v>
      </c>
      <c r="E260" s="19">
        <v>20.58</v>
      </c>
      <c r="F260" s="20">
        <v>4.3195999999999998E-2</v>
      </c>
      <c r="G260" s="20">
        <v>4.3102000000000001E-2</v>
      </c>
      <c r="H260" s="20">
        <v>4.0492E-2</v>
      </c>
      <c r="I260" s="20">
        <v>3.7366999999999997E-2</v>
      </c>
      <c r="J260" s="20">
        <v>3.6054000000000003E-2</v>
      </c>
      <c r="K260" s="20">
        <v>3.6759E-2</v>
      </c>
      <c r="L260" s="20">
        <v>3.7359000000000003E-2</v>
      </c>
      <c r="M260" s="20">
        <v>2.4459999999999999E-2</v>
      </c>
      <c r="N260" s="19">
        <v>1740</v>
      </c>
      <c r="O260" s="21">
        <v>1786.91</v>
      </c>
      <c r="P260" s="19">
        <v>8847.9</v>
      </c>
      <c r="Q260" s="18">
        <v>106.681</v>
      </c>
      <c r="R260" s="19">
        <v>7.2069000000000001</v>
      </c>
      <c r="S260" s="19">
        <v>7.2473999999999998</v>
      </c>
      <c r="T260" s="263">
        <v>2.5649999426677821E-2</v>
      </c>
      <c r="U260" s="264">
        <v>2.5099999438971277E-2</v>
      </c>
      <c r="V260" s="264">
        <v>2.4099999461323025E-2</v>
      </c>
      <c r="W260" s="19">
        <v>34589.769999999997</v>
      </c>
      <c r="X260" s="19">
        <v>4080.11</v>
      </c>
      <c r="Y260" s="19">
        <v>10417.1</v>
      </c>
      <c r="Z260" s="19">
        <v>6826.15</v>
      </c>
      <c r="AA260" s="19">
        <v>26396.83</v>
      </c>
      <c r="AB260" s="19">
        <v>16701.03</v>
      </c>
      <c r="AC260" s="19">
        <v>3025.5059999999999</v>
      </c>
      <c r="AD260" s="263">
        <v>1.101199975386262E-2</v>
      </c>
      <c r="AE260" s="263">
        <v>2.1479999519884586E-2</v>
      </c>
      <c r="AF260" s="263">
        <v>2.2981999486312271E-2</v>
      </c>
      <c r="AG260" s="263">
        <v>2.5301999434456227E-2</v>
      </c>
      <c r="AH260" s="263">
        <v>1.7729999603703618E-2</v>
      </c>
      <c r="AI260" s="263">
        <v>2.070999953709543E-2</v>
      </c>
      <c r="AJ260" s="263">
        <v>2.5009999440982936E-2</v>
      </c>
      <c r="AK260" s="263">
        <v>2.729999938979745E-2</v>
      </c>
      <c r="AL260" s="263">
        <v>2.5253999435529112E-2</v>
      </c>
      <c r="AM260" s="263">
        <v>2.4142999460361896E-2</v>
      </c>
      <c r="AN260" s="263">
        <v>2.5762999424152073E-2</v>
      </c>
      <c r="AO260" s="263">
        <v>2.7779999379068613E-2</v>
      </c>
      <c r="AP260" s="263">
        <v>3.2033999283984302E-2</v>
      </c>
      <c r="AQ260" s="263">
        <v>2.1748499513883145E-2</v>
      </c>
      <c r="AR260" s="19">
        <v>162.67160000000001</v>
      </c>
      <c r="AS260" s="19">
        <v>7058</v>
      </c>
      <c r="AT260" s="19">
        <v>1670.65</v>
      </c>
    </row>
    <row r="261" spans="1:46" ht="18.75" customHeight="1">
      <c r="A261" s="86">
        <v>44894</v>
      </c>
      <c r="B261" s="19">
        <v>165.18889999999999</v>
      </c>
      <c r="C261" s="19">
        <v>132.3032</v>
      </c>
      <c r="D261" s="19">
        <v>142.595</v>
      </c>
      <c r="E261" s="19">
        <v>21.89</v>
      </c>
      <c r="F261" s="20">
        <v>4.3019000000000002E-2</v>
      </c>
      <c r="G261" s="20">
        <v>4.4732000000000001E-2</v>
      </c>
      <c r="H261" s="20">
        <v>4.2410999999999997E-2</v>
      </c>
      <c r="I261" s="20">
        <v>3.9236E-2</v>
      </c>
      <c r="J261" s="20">
        <v>3.7441000000000002E-2</v>
      </c>
      <c r="K261" s="20">
        <v>3.8468000000000002E-2</v>
      </c>
      <c r="L261" s="20">
        <v>3.8015E-2</v>
      </c>
      <c r="M261" s="20">
        <v>2.4649999999999998E-2</v>
      </c>
      <c r="N261" s="19">
        <v>1740</v>
      </c>
      <c r="O261" s="21">
        <v>1786.91</v>
      </c>
      <c r="P261" s="19">
        <v>8847.9</v>
      </c>
      <c r="Q261" s="18">
        <v>105.959</v>
      </c>
      <c r="R261" s="19">
        <v>7.165</v>
      </c>
      <c r="S261" s="19">
        <v>7.194</v>
      </c>
      <c r="T261" s="263">
        <v>2.5349999433383348E-2</v>
      </c>
      <c r="U261" s="264">
        <v>2.4849999444559217E-2</v>
      </c>
      <c r="V261" s="264">
        <v>2.3949999464675784E-2</v>
      </c>
      <c r="W261" s="19">
        <v>33852.53</v>
      </c>
      <c r="X261" s="19">
        <v>3957.63</v>
      </c>
      <c r="Y261" s="19">
        <v>10426.19</v>
      </c>
      <c r="Z261" s="19">
        <v>6885.23</v>
      </c>
      <c r="AA261" s="19">
        <v>26401.25</v>
      </c>
      <c r="AB261" s="19">
        <v>16832.36</v>
      </c>
      <c r="AC261" s="19">
        <v>2979.7919999999999</v>
      </c>
      <c r="AD261" s="263">
        <v>1.1015999753773211E-2</v>
      </c>
      <c r="AE261" s="263">
        <v>2.157699951771647E-2</v>
      </c>
      <c r="AF261" s="263">
        <v>2.2909999487921596E-2</v>
      </c>
      <c r="AG261" s="263">
        <v>2.5284999434836211E-2</v>
      </c>
      <c r="AH261" s="263">
        <v>1.7449999609962106E-2</v>
      </c>
      <c r="AI261" s="263">
        <v>2.0689999537542463E-2</v>
      </c>
      <c r="AJ261" s="263">
        <v>2.5179999437183138E-2</v>
      </c>
      <c r="AK261" s="263">
        <v>2.7459999386221172E-2</v>
      </c>
      <c r="AL261" s="263">
        <v>2.5253999435529112E-2</v>
      </c>
      <c r="AM261" s="263">
        <v>2.501999944075942E-2</v>
      </c>
      <c r="AN261" s="263">
        <v>2.6034999418072403E-2</v>
      </c>
      <c r="AO261" s="263">
        <v>2.7723999380320313E-2</v>
      </c>
      <c r="AP261" s="263">
        <v>3.2033999283984302E-2</v>
      </c>
      <c r="AQ261" s="263">
        <v>2.3237099480610344E-2</v>
      </c>
      <c r="AR261" s="19">
        <v>162.7784</v>
      </c>
      <c r="AS261" s="19">
        <v>7108</v>
      </c>
      <c r="AT261" s="19">
        <v>1664.7</v>
      </c>
    </row>
    <row r="262" spans="1:46" ht="18.75" customHeight="1">
      <c r="A262" s="86">
        <v>44893</v>
      </c>
      <c r="B262" s="19">
        <v>165.1129</v>
      </c>
      <c r="C262" s="19">
        <v>129.45079999999999</v>
      </c>
      <c r="D262" s="19">
        <v>142.595</v>
      </c>
      <c r="E262" s="19">
        <v>22.21</v>
      </c>
      <c r="F262" s="20">
        <v>4.2653000000000003E-2</v>
      </c>
      <c r="G262" s="20">
        <v>4.4380999999999997E-2</v>
      </c>
      <c r="H262" s="20">
        <v>4.2019000000000001E-2</v>
      </c>
      <c r="I262" s="20">
        <v>3.875E-2</v>
      </c>
      <c r="J262" s="20">
        <v>3.6811999999999998E-2</v>
      </c>
      <c r="K262" s="20">
        <v>3.7904E-2</v>
      </c>
      <c r="L262" s="20">
        <v>3.7207999999999998E-2</v>
      </c>
      <c r="M262" s="20">
        <v>2.4129999999999999E-2</v>
      </c>
      <c r="N262" s="19">
        <v>1740</v>
      </c>
      <c r="O262" s="21">
        <v>1786.91</v>
      </c>
      <c r="P262" s="19">
        <v>8847.9</v>
      </c>
      <c r="Q262" s="18">
        <v>106.07599999999999</v>
      </c>
      <c r="R262" s="19">
        <v>7.1520000000000001</v>
      </c>
      <c r="S262" s="19">
        <v>7.1694000000000004</v>
      </c>
      <c r="T262" s="263">
        <v>2.5049999440088868E-2</v>
      </c>
      <c r="U262" s="264">
        <v>2.4399999454617499E-2</v>
      </c>
      <c r="V262" s="264">
        <v>2.3499999474734069E-2</v>
      </c>
      <c r="W262" s="19">
        <v>33849.46</v>
      </c>
      <c r="X262" s="19">
        <v>3963.94</v>
      </c>
      <c r="Y262" s="19">
        <v>10542.1</v>
      </c>
      <c r="Z262" s="19">
        <v>6959.31</v>
      </c>
      <c r="AA262" s="19">
        <v>27116.11</v>
      </c>
      <c r="AB262" s="19">
        <v>17216.66</v>
      </c>
      <c r="AC262" s="19">
        <v>2974.1460000000002</v>
      </c>
      <c r="AD262" s="263">
        <v>1.1109999751672149E-2</v>
      </c>
      <c r="AE262" s="263">
        <v>2.1481999519839885E-2</v>
      </c>
      <c r="AF262" s="263">
        <v>2.2974999486468733E-2</v>
      </c>
      <c r="AG262" s="263">
        <v>2.5373999432846902E-2</v>
      </c>
      <c r="AH262" s="263">
        <v>1.7529999608173967E-2</v>
      </c>
      <c r="AI262" s="263">
        <v>2.063999953866005E-2</v>
      </c>
      <c r="AJ262" s="263">
        <v>2.5039999440312384E-2</v>
      </c>
      <c r="AK262" s="263">
        <v>2.7259999390691517E-2</v>
      </c>
      <c r="AL262" s="263">
        <v>2.5253999435529112E-2</v>
      </c>
      <c r="AM262" s="263">
        <v>2.507099943961948E-2</v>
      </c>
      <c r="AN262" s="263">
        <v>2.6034999418072403E-2</v>
      </c>
      <c r="AO262" s="263">
        <v>2.77299993801862E-2</v>
      </c>
      <c r="AP262" s="263">
        <v>3.2033999283984302E-2</v>
      </c>
      <c r="AQ262" s="263">
        <v>2.6518199407272038E-2</v>
      </c>
      <c r="AR262" s="19">
        <v>163.68260000000001</v>
      </c>
      <c r="AS262" s="19">
        <v>7170</v>
      </c>
      <c r="AT262" s="19">
        <v>1676.55</v>
      </c>
    </row>
    <row r="263" spans="1:46" ht="18.75" customHeight="1">
      <c r="A263" s="86">
        <v>44890</v>
      </c>
      <c r="B263" s="19">
        <v>165.0188</v>
      </c>
      <c r="C263" s="19">
        <v>127.3006</v>
      </c>
      <c r="D263" s="19">
        <v>150.33099999999999</v>
      </c>
      <c r="E263" s="19">
        <v>20.5</v>
      </c>
      <c r="F263" s="20">
        <v>4.2605999999999998E-2</v>
      </c>
      <c r="G263" s="20">
        <v>4.4526000000000003E-2</v>
      </c>
      <c r="H263" s="20">
        <v>4.1993999999999997E-2</v>
      </c>
      <c r="I263" s="20">
        <v>3.8577E-2</v>
      </c>
      <c r="J263" s="20">
        <v>3.6776000000000003E-2</v>
      </c>
      <c r="K263" s="20">
        <v>3.7726000000000003E-2</v>
      </c>
      <c r="L263" s="20">
        <v>3.7325999999999998E-2</v>
      </c>
      <c r="M263" s="20">
        <v>2.401E-2</v>
      </c>
      <c r="N263" s="19">
        <v>1740</v>
      </c>
      <c r="O263" s="21">
        <v>1786.91</v>
      </c>
      <c r="P263" s="19">
        <v>8847.9</v>
      </c>
      <c r="Q263" s="18">
        <v>106.07599999999999</v>
      </c>
      <c r="R263" s="19">
        <v>7.1604999999999999</v>
      </c>
      <c r="S263" s="19">
        <v>7.1538000000000004</v>
      </c>
      <c r="T263" s="263">
        <v>2.4749999446794391E-2</v>
      </c>
      <c r="U263" s="264">
        <v>2.3999999463558196E-2</v>
      </c>
      <c r="V263" s="264">
        <v>2.2949999487027525E-2</v>
      </c>
      <c r="W263" s="19">
        <v>34347.03</v>
      </c>
      <c r="X263" s="19">
        <v>4026.12</v>
      </c>
      <c r="Y263" s="19">
        <v>10652.4</v>
      </c>
      <c r="Z263" s="19">
        <v>6991.09</v>
      </c>
      <c r="AA263" s="19">
        <v>27116.11</v>
      </c>
      <c r="AB263" s="19">
        <v>17740.05</v>
      </c>
      <c r="AC263" s="19">
        <v>3024.39</v>
      </c>
      <c r="AD263" s="263">
        <v>2.048399954214692E-2</v>
      </c>
      <c r="AE263" s="263">
        <v>2.1958999509178102E-2</v>
      </c>
      <c r="AF263" s="263">
        <v>2.3375999477505686E-2</v>
      </c>
      <c r="AG263" s="263">
        <v>2.5706999425403772E-2</v>
      </c>
      <c r="AH263" s="263">
        <v>1.8449999587610365E-2</v>
      </c>
      <c r="AI263" s="263">
        <v>2.1229999525472523E-2</v>
      </c>
      <c r="AJ263" s="263">
        <v>2.5739999424666166E-2</v>
      </c>
      <c r="AK263" s="263">
        <v>2.7499999385327101E-2</v>
      </c>
      <c r="AL263" s="263">
        <v>2.5253999435529112E-2</v>
      </c>
      <c r="AM263" s="263">
        <v>2.4934999442659318E-2</v>
      </c>
      <c r="AN263" s="263">
        <v>2.6066999417357146E-2</v>
      </c>
      <c r="AO263" s="263">
        <v>2.774299937989563E-2</v>
      </c>
      <c r="AP263" s="263">
        <v>3.2033999283984302E-2</v>
      </c>
      <c r="AQ263" s="263">
        <v>2.5757599424272772E-2</v>
      </c>
      <c r="AR263" s="19">
        <v>163.68260000000001</v>
      </c>
      <c r="AS263" s="19">
        <v>7320</v>
      </c>
      <c r="AT263" s="19">
        <v>1696.15</v>
      </c>
    </row>
    <row r="264" spans="1:46" ht="18.75" customHeight="1">
      <c r="A264" s="86">
        <v>44889</v>
      </c>
      <c r="B264" s="19">
        <v>164.45230000000001</v>
      </c>
      <c r="C264" s="19">
        <v>120.74630000000001</v>
      </c>
      <c r="D264" s="19">
        <v>150.33099999999999</v>
      </c>
      <c r="E264" s="19">
        <v>20.420000000000002</v>
      </c>
      <c r="F264" s="20">
        <v>4.2207000000000001E-2</v>
      </c>
      <c r="G264" s="20">
        <v>4.4773E-2</v>
      </c>
      <c r="H264" s="20">
        <v>4.2312000000000002E-2</v>
      </c>
      <c r="I264" s="20">
        <v>3.8837000000000003E-2</v>
      </c>
      <c r="J264" s="20">
        <v>3.6927000000000001E-2</v>
      </c>
      <c r="K264" s="20">
        <v>3.8032000000000003E-2</v>
      </c>
      <c r="L264" s="20">
        <v>3.7275999999999997E-2</v>
      </c>
      <c r="M264" s="20">
        <v>2.3449999999999999E-2</v>
      </c>
      <c r="N264" s="19">
        <v>1740</v>
      </c>
      <c r="O264" s="21">
        <v>1786.91</v>
      </c>
      <c r="P264" s="19">
        <v>8847.9</v>
      </c>
      <c r="Q264" s="18">
        <v>107.22199999999999</v>
      </c>
      <c r="R264" s="19">
        <v>7.1398999999999999</v>
      </c>
      <c r="S264" s="19">
        <v>7.1367000000000003</v>
      </c>
      <c r="T264" s="263">
        <v>2.3999999463558196E-2</v>
      </c>
      <c r="U264" s="264">
        <v>2.3599999472498894E-2</v>
      </c>
      <c r="V264" s="264">
        <v>2.249999949708581E-2</v>
      </c>
      <c r="W264" s="19">
        <v>34194.06</v>
      </c>
      <c r="X264" s="19">
        <v>4027.26</v>
      </c>
      <c r="Y264" s="19">
        <v>11073.31</v>
      </c>
      <c r="Z264" s="19">
        <v>6997.27</v>
      </c>
      <c r="AA264" s="19">
        <v>27311.3</v>
      </c>
      <c r="AB264" s="19">
        <v>18012.150000000001</v>
      </c>
      <c r="AC264" s="19">
        <v>3024.39</v>
      </c>
      <c r="AD264" s="263">
        <v>2.048399954214692E-2</v>
      </c>
      <c r="AE264" s="263">
        <v>2.1958999509178102E-2</v>
      </c>
      <c r="AF264" s="263">
        <v>2.3375999477505686E-2</v>
      </c>
      <c r="AG264" s="263">
        <v>2.5706999425403772E-2</v>
      </c>
      <c r="AH264" s="263">
        <v>1.8449999587610365E-2</v>
      </c>
      <c r="AI264" s="263">
        <v>2.1229999525472523E-2</v>
      </c>
      <c r="AJ264" s="263">
        <v>2.5739999424666166E-2</v>
      </c>
      <c r="AK264" s="263">
        <v>2.7499999385327101E-2</v>
      </c>
      <c r="AL264" s="263">
        <v>2.5253999435529112E-2</v>
      </c>
      <c r="AM264" s="263">
        <v>2.4934999442659318E-2</v>
      </c>
      <c r="AN264" s="263">
        <v>2.6066999417357146E-2</v>
      </c>
      <c r="AO264" s="263">
        <v>2.774299937989563E-2</v>
      </c>
      <c r="AP264" s="263">
        <v>3.2033999283984302E-2</v>
      </c>
      <c r="AQ264" s="263">
        <v>2.7131799393557011E-2</v>
      </c>
      <c r="AR264" s="19">
        <v>164.10480000000001</v>
      </c>
      <c r="AS264" s="19">
        <v>7322</v>
      </c>
      <c r="AT264" s="19">
        <v>1714.2</v>
      </c>
    </row>
    <row r="265" spans="1:46" ht="18.75" customHeight="1">
      <c r="A265" s="86">
        <v>44888</v>
      </c>
      <c r="B265" s="19">
        <v>164.45230000000001</v>
      </c>
      <c r="C265" s="19">
        <v>120.74630000000001</v>
      </c>
      <c r="D265" s="19">
        <v>150.33099999999999</v>
      </c>
      <c r="E265" s="19">
        <v>20.350000000000001</v>
      </c>
      <c r="F265" s="20">
        <v>4.2207000000000001E-2</v>
      </c>
      <c r="G265" s="20">
        <v>4.4773E-2</v>
      </c>
      <c r="H265" s="20">
        <v>4.2312000000000002E-2</v>
      </c>
      <c r="I265" s="20">
        <v>3.8837000000000003E-2</v>
      </c>
      <c r="J265" s="20">
        <v>3.6927000000000001E-2</v>
      </c>
      <c r="K265" s="20">
        <v>3.8032000000000003E-2</v>
      </c>
      <c r="L265" s="20">
        <v>3.7275999999999997E-2</v>
      </c>
      <c r="M265" s="20">
        <v>2.3730000000000001E-2</v>
      </c>
      <c r="N265" s="19">
        <v>1740</v>
      </c>
      <c r="O265" s="21">
        <v>1786.91</v>
      </c>
      <c r="P265" s="19">
        <v>8847.9</v>
      </c>
      <c r="Q265" s="18">
        <v>107.83499999999999</v>
      </c>
      <c r="R265" s="19">
        <v>7.1653000000000002</v>
      </c>
      <c r="S265" s="19">
        <v>7.1798999999999999</v>
      </c>
      <c r="T265" s="263">
        <v>2.4999999441206455E-2</v>
      </c>
      <c r="U265" s="264">
        <v>2.4449999453499911E-2</v>
      </c>
      <c r="V265" s="264">
        <v>2.3599999472498894E-2</v>
      </c>
      <c r="W265" s="19">
        <v>34194.06</v>
      </c>
      <c r="X265" s="19">
        <v>4027.26</v>
      </c>
      <c r="Y265" s="19">
        <v>11148.64</v>
      </c>
      <c r="Z265" s="19">
        <v>7052.62</v>
      </c>
      <c r="AA265" s="19">
        <v>27120.53</v>
      </c>
      <c r="AB265" s="19">
        <v>18087.97</v>
      </c>
      <c r="AC265" s="19">
        <v>3024.39</v>
      </c>
      <c r="AD265" s="263">
        <v>2.048399954214692E-2</v>
      </c>
      <c r="AE265" s="263">
        <v>2.1958999509178102E-2</v>
      </c>
      <c r="AF265" s="263">
        <v>2.3375999477505686E-2</v>
      </c>
      <c r="AG265" s="263">
        <v>2.5706999425403772E-2</v>
      </c>
      <c r="AH265" s="263">
        <v>1.8449999587610365E-2</v>
      </c>
      <c r="AI265" s="263">
        <v>2.1229999525472523E-2</v>
      </c>
      <c r="AJ265" s="263">
        <v>2.5739999424666166E-2</v>
      </c>
      <c r="AK265" s="263">
        <v>2.7499999385327101E-2</v>
      </c>
      <c r="AL265" s="263">
        <v>2.5253999435529112E-2</v>
      </c>
      <c r="AM265" s="263">
        <v>2.4934999442659318E-2</v>
      </c>
      <c r="AN265" s="263">
        <v>2.6066999417357146E-2</v>
      </c>
      <c r="AO265" s="263">
        <v>2.774299937989563E-2</v>
      </c>
      <c r="AP265" s="263">
        <v>3.2033999283984302E-2</v>
      </c>
      <c r="AQ265" s="263">
        <v>2.8827299355659634E-2</v>
      </c>
      <c r="AR265" s="19">
        <v>164.76480000000001</v>
      </c>
      <c r="AS265" s="19">
        <v>7304</v>
      </c>
      <c r="AT265" s="19">
        <v>1700.5</v>
      </c>
    </row>
    <row r="266" spans="1:46" ht="18.75" customHeight="1">
      <c r="A266" s="86">
        <v>44887</v>
      </c>
      <c r="B266" s="19">
        <v>163.99250000000001</v>
      </c>
      <c r="C266" s="19">
        <v>120.9935</v>
      </c>
      <c r="D266" s="19">
        <v>157.428</v>
      </c>
      <c r="E266" s="19">
        <v>21.29</v>
      </c>
      <c r="F266" s="20">
        <v>4.1673000000000002E-2</v>
      </c>
      <c r="G266" s="20">
        <v>4.5144999999999998E-2</v>
      </c>
      <c r="H266" s="20">
        <v>4.2879E-2</v>
      </c>
      <c r="I266" s="20">
        <v>3.9445000000000001E-2</v>
      </c>
      <c r="J266" s="20">
        <v>3.7559000000000002E-2</v>
      </c>
      <c r="K266" s="20">
        <v>3.8804999999999999E-2</v>
      </c>
      <c r="L266" s="20">
        <v>3.8247999999999997E-2</v>
      </c>
      <c r="M266" s="20">
        <v>2.4199999999999999E-2</v>
      </c>
      <c r="N266" s="19">
        <v>1740</v>
      </c>
      <c r="O266" s="21">
        <v>1786.91</v>
      </c>
      <c r="P266" s="19">
        <v>8847.9</v>
      </c>
      <c r="Q266" s="18">
        <v>106.93</v>
      </c>
      <c r="R266" s="19">
        <v>7.1197999999999997</v>
      </c>
      <c r="S266" s="19">
        <v>7.1264000000000003</v>
      </c>
      <c r="T266" s="263">
        <v>2.4999999441206455E-2</v>
      </c>
      <c r="U266" s="264">
        <v>2.4399999454617499E-2</v>
      </c>
      <c r="V266" s="264">
        <v>2.3499999474734069E-2</v>
      </c>
      <c r="W266" s="19">
        <v>34098.1</v>
      </c>
      <c r="X266" s="19">
        <v>4003.58</v>
      </c>
      <c r="Y266" s="19">
        <v>11176.41</v>
      </c>
      <c r="Z266" s="19">
        <v>7086.46</v>
      </c>
      <c r="AA266" s="19">
        <v>26992.21</v>
      </c>
      <c r="AB266" s="19">
        <v>17079.509999999998</v>
      </c>
      <c r="AC266" s="19">
        <v>3024.39</v>
      </c>
      <c r="AD266" s="263">
        <v>2.048399954214692E-2</v>
      </c>
      <c r="AE266" s="263">
        <v>2.1958999509178102E-2</v>
      </c>
      <c r="AF266" s="263">
        <v>2.3375999477505686E-2</v>
      </c>
      <c r="AG266" s="263">
        <v>2.5706999425403772E-2</v>
      </c>
      <c r="AH266" s="263">
        <v>1.8449999587610365E-2</v>
      </c>
      <c r="AI266" s="263">
        <v>2.1229999525472523E-2</v>
      </c>
      <c r="AJ266" s="263">
        <v>2.5739999424666166E-2</v>
      </c>
      <c r="AK266" s="263">
        <v>2.7499999385327101E-2</v>
      </c>
      <c r="AL266" s="263">
        <v>2.5253999435529112E-2</v>
      </c>
      <c r="AM266" s="263">
        <v>2.4934999442659318E-2</v>
      </c>
      <c r="AN266" s="263">
        <v>2.6066999417357146E-2</v>
      </c>
      <c r="AO266" s="263">
        <v>2.774299937989563E-2</v>
      </c>
      <c r="AP266" s="263">
        <v>3.2033999283984302E-2</v>
      </c>
      <c r="AQ266" s="263">
        <v>2.9572699338998643E-2</v>
      </c>
      <c r="AR266" s="19">
        <v>165.25149999999999</v>
      </c>
      <c r="AS266" s="19">
        <v>7304</v>
      </c>
      <c r="AT266" s="19">
        <v>1714.85</v>
      </c>
    </row>
    <row r="267" spans="1:46" ht="18.75" customHeight="1">
      <c r="A267" s="86">
        <v>44886</v>
      </c>
      <c r="B267" s="19">
        <v>163.6163</v>
      </c>
      <c r="C267" s="19">
        <v>121.3115</v>
      </c>
      <c r="D267" s="19">
        <v>156.964</v>
      </c>
      <c r="E267" s="19">
        <v>22.36</v>
      </c>
      <c r="F267" s="20">
        <v>4.1773999999999999E-2</v>
      </c>
      <c r="G267" s="20">
        <v>4.5523000000000001E-2</v>
      </c>
      <c r="H267" s="20">
        <v>4.3191E-2</v>
      </c>
      <c r="I267" s="20">
        <v>4.0224000000000003E-2</v>
      </c>
      <c r="J267" s="20">
        <v>3.8268999999999997E-2</v>
      </c>
      <c r="K267" s="20">
        <v>3.9348000000000001E-2</v>
      </c>
      <c r="L267" s="20">
        <v>3.8961000000000003E-2</v>
      </c>
      <c r="M267" s="20">
        <v>2.4340000000000001E-2</v>
      </c>
      <c r="N267" s="19">
        <v>1740</v>
      </c>
      <c r="O267" s="21">
        <v>1786.91</v>
      </c>
      <c r="P267" s="19">
        <v>8847.9</v>
      </c>
      <c r="Q267" s="18">
        <v>106.694</v>
      </c>
      <c r="R267" s="19">
        <v>7.1577999999999999</v>
      </c>
      <c r="S267" s="19">
        <v>7.1478000000000002</v>
      </c>
      <c r="T267" s="263">
        <v>2.5349999433383348E-2</v>
      </c>
      <c r="U267" s="264">
        <v>2.4849999444559217E-2</v>
      </c>
      <c r="V267" s="264">
        <v>2.369999947026372E-2</v>
      </c>
      <c r="W267" s="19">
        <v>33700.28</v>
      </c>
      <c r="X267" s="19">
        <v>3949.94</v>
      </c>
      <c r="Y267" s="19">
        <v>10815.43</v>
      </c>
      <c r="Z267" s="19">
        <v>6908.76</v>
      </c>
      <c r="AA267" s="19">
        <v>26215.79</v>
      </c>
      <c r="AB267" s="19">
        <v>17079.509999999998</v>
      </c>
      <c r="AC267" s="19">
        <v>3024.39</v>
      </c>
      <c r="AD267" s="263">
        <v>2.048399954214692E-2</v>
      </c>
      <c r="AE267" s="263">
        <v>2.1958999509178102E-2</v>
      </c>
      <c r="AF267" s="263">
        <v>2.3375999477505686E-2</v>
      </c>
      <c r="AG267" s="263">
        <v>2.5706999425403772E-2</v>
      </c>
      <c r="AH267" s="263">
        <v>1.8449999587610365E-2</v>
      </c>
      <c r="AI267" s="263">
        <v>2.1229999525472523E-2</v>
      </c>
      <c r="AJ267" s="263">
        <v>2.5739999424666166E-2</v>
      </c>
      <c r="AK267" s="263">
        <v>2.7499999385327101E-2</v>
      </c>
      <c r="AL267" s="263">
        <v>2.5253999435529112E-2</v>
      </c>
      <c r="AM267" s="263">
        <v>2.4934999442659318E-2</v>
      </c>
      <c r="AN267" s="263">
        <v>2.6066999417357146E-2</v>
      </c>
      <c r="AO267" s="263">
        <v>2.774299937989563E-2</v>
      </c>
      <c r="AP267" s="263">
        <v>3.2033999283984302E-2</v>
      </c>
      <c r="AQ267" s="263">
        <v>2.9572699338998643E-2</v>
      </c>
      <c r="AR267" s="19">
        <v>165.05529999999999</v>
      </c>
      <c r="AS267" s="19">
        <v>7342</v>
      </c>
      <c r="AT267" s="19">
        <v>1668.4</v>
      </c>
    </row>
    <row r="268" spans="1:46" ht="18.75" customHeight="1">
      <c r="A268" s="86">
        <v>44883</v>
      </c>
      <c r="B268" s="19">
        <v>163.66059999999999</v>
      </c>
      <c r="C268" s="19">
        <v>121.99720000000001</v>
      </c>
      <c r="D268" s="19">
        <v>151.41999999999999</v>
      </c>
      <c r="E268" s="19">
        <v>23.12</v>
      </c>
      <c r="F268" s="20">
        <v>4.2321999999999999E-2</v>
      </c>
      <c r="G268" s="20">
        <v>4.5329000000000001E-2</v>
      </c>
      <c r="H268" s="20">
        <v>4.2967999999999999E-2</v>
      </c>
      <c r="I268" s="20">
        <v>4.0085000000000003E-2</v>
      </c>
      <c r="J268" s="20">
        <v>3.8288000000000003E-2</v>
      </c>
      <c r="K268" s="20">
        <v>3.9271E-2</v>
      </c>
      <c r="L268" s="20">
        <v>3.9260000000000003E-2</v>
      </c>
      <c r="M268" s="20">
        <v>2.4549999999999999E-2</v>
      </c>
      <c r="N268" s="19">
        <v>1740</v>
      </c>
      <c r="O268" s="21">
        <v>1786.91</v>
      </c>
      <c r="P268" s="19">
        <v>8847.9</v>
      </c>
      <c r="Q268" s="18">
        <v>106.28100000000001</v>
      </c>
      <c r="R268" s="19">
        <v>7.0982000000000003</v>
      </c>
      <c r="S268" s="19">
        <v>7.1078000000000001</v>
      </c>
      <c r="T268" s="263">
        <v>2.6199999414384365E-2</v>
      </c>
      <c r="U268" s="264">
        <v>2.5699999425560234E-2</v>
      </c>
      <c r="V268" s="264">
        <v>2.454999945126474E-2</v>
      </c>
      <c r="W268" s="19">
        <v>33745.69</v>
      </c>
      <c r="X268" s="19">
        <v>3965.34</v>
      </c>
      <c r="Y268" s="19">
        <v>10575.62</v>
      </c>
      <c r="Z268" s="19">
        <v>6893.81</v>
      </c>
      <c r="AA268" s="19">
        <v>25937.21</v>
      </c>
      <c r="AB268" s="19">
        <v>17222.830000000002</v>
      </c>
      <c r="AC268" s="19">
        <v>3024.39</v>
      </c>
      <c r="AD268" s="263">
        <v>2.048399954214692E-2</v>
      </c>
      <c r="AE268" s="263">
        <v>2.1958999509178102E-2</v>
      </c>
      <c r="AF268" s="263">
        <v>2.3375999477505686E-2</v>
      </c>
      <c r="AG268" s="263">
        <v>2.5706999425403772E-2</v>
      </c>
      <c r="AH268" s="263">
        <v>1.8449999587610365E-2</v>
      </c>
      <c r="AI268" s="263">
        <v>2.1229999525472523E-2</v>
      </c>
      <c r="AJ268" s="263">
        <v>2.5739999424666166E-2</v>
      </c>
      <c r="AK268" s="263">
        <v>2.7499999385327101E-2</v>
      </c>
      <c r="AL268" s="263">
        <v>2.5253999435529112E-2</v>
      </c>
      <c r="AM268" s="263">
        <v>2.4934999442659318E-2</v>
      </c>
      <c r="AN268" s="263">
        <v>2.6066999417357146E-2</v>
      </c>
      <c r="AO268" s="263">
        <v>2.774299937989563E-2</v>
      </c>
      <c r="AP268" s="263">
        <v>3.2033999283984302E-2</v>
      </c>
      <c r="AQ268" s="263">
        <v>2.8604999360628425E-2</v>
      </c>
      <c r="AR268" s="19">
        <v>164.18879999999999</v>
      </c>
      <c r="AS268" s="19">
        <v>7400</v>
      </c>
      <c r="AT268" s="19">
        <v>1671.75</v>
      </c>
    </row>
    <row r="269" spans="1:46" ht="18.75" customHeight="1">
      <c r="A269" s="86">
        <v>44882</v>
      </c>
      <c r="B269" s="19">
        <v>164.04920000000001</v>
      </c>
      <c r="C269" s="19">
        <v>122.76309999999999</v>
      </c>
      <c r="D269" s="19">
        <v>153.78200000000001</v>
      </c>
      <c r="E269" s="19">
        <v>23.93</v>
      </c>
      <c r="F269" s="20">
        <v>4.1973999999999997E-2</v>
      </c>
      <c r="G269" s="20">
        <v>4.4519999999999997E-2</v>
      </c>
      <c r="H269" s="20">
        <v>4.2164E-2</v>
      </c>
      <c r="I269" s="20">
        <v>3.9371000000000003E-2</v>
      </c>
      <c r="J269" s="20">
        <v>3.7657000000000003E-2</v>
      </c>
      <c r="K269" s="20">
        <v>3.8627000000000002E-2</v>
      </c>
      <c r="L269" s="20">
        <v>3.8751000000000001E-2</v>
      </c>
      <c r="M269" s="20">
        <v>2.4979999999999999E-2</v>
      </c>
      <c r="N269" s="19">
        <v>1740</v>
      </c>
      <c r="O269" s="21">
        <v>1786.91</v>
      </c>
      <c r="P269" s="19">
        <v>8847.9</v>
      </c>
      <c r="Q269" s="18">
        <v>106.404</v>
      </c>
      <c r="R269" s="19">
        <v>7.0454999999999997</v>
      </c>
      <c r="S269" s="19">
        <v>7.0484</v>
      </c>
      <c r="T269" s="263">
        <v>2.574999942444265E-2</v>
      </c>
      <c r="U269" s="264">
        <v>2.5249999435618519E-2</v>
      </c>
      <c r="V269" s="264">
        <v>2.4299999456852676E-2</v>
      </c>
      <c r="W269" s="19">
        <v>33546.32</v>
      </c>
      <c r="X269" s="19">
        <v>3946.56</v>
      </c>
      <c r="Y269" s="19">
        <v>10737.51</v>
      </c>
      <c r="Z269" s="19">
        <v>6881.59</v>
      </c>
      <c r="AA269" s="19">
        <v>26422.05</v>
      </c>
      <c r="AB269" s="19">
        <v>17165.87</v>
      </c>
      <c r="AC269" s="19">
        <v>3041.2049999999999</v>
      </c>
      <c r="AD269" s="263">
        <v>1.8504999586381018E-2</v>
      </c>
      <c r="AE269" s="263">
        <v>2.181199951246381E-2</v>
      </c>
      <c r="AF269" s="263">
        <v>2.3328999478556215E-2</v>
      </c>
      <c r="AG269" s="263">
        <v>2.5460999430902301E-2</v>
      </c>
      <c r="AH269" s="263">
        <v>1.8519999586045742E-2</v>
      </c>
      <c r="AI269" s="263">
        <v>2.1219999525696039E-2</v>
      </c>
      <c r="AJ269" s="263">
        <v>2.544999943114817E-2</v>
      </c>
      <c r="AK269" s="263">
        <v>2.7159999392926695E-2</v>
      </c>
      <c r="AL269" s="263">
        <v>2.5253999435529112E-2</v>
      </c>
      <c r="AM269" s="263">
        <v>2.4679999448359011E-2</v>
      </c>
      <c r="AN269" s="263">
        <v>2.6003999418765307E-2</v>
      </c>
      <c r="AO269" s="263">
        <v>2.7754999379627408E-2</v>
      </c>
      <c r="AP269" s="263">
        <v>3.2033999283984302E-2</v>
      </c>
      <c r="AQ269" s="263">
        <v>2.77316993801482E-2</v>
      </c>
      <c r="AR269" s="19">
        <v>164.51329999999999</v>
      </c>
      <c r="AS269" s="19">
        <v>7426</v>
      </c>
      <c r="AT269" s="19">
        <v>1654.8</v>
      </c>
    </row>
    <row r="270" spans="1:46" ht="18.75" customHeight="1">
      <c r="A270" s="86">
        <v>44881</v>
      </c>
      <c r="B270" s="19">
        <v>164.53720000000001</v>
      </c>
      <c r="C270" s="19">
        <v>124.4513</v>
      </c>
      <c r="D270" s="19">
        <v>141.47999999999999</v>
      </c>
      <c r="E270" s="19">
        <v>24.11</v>
      </c>
      <c r="F270" s="20">
        <v>4.2082000000000001E-2</v>
      </c>
      <c r="G270" s="20">
        <v>4.3548999999999997E-2</v>
      </c>
      <c r="H270" s="20">
        <v>4.1357999999999999E-2</v>
      </c>
      <c r="I270" s="20">
        <v>3.8503000000000003E-2</v>
      </c>
      <c r="J270" s="20">
        <v>3.6899000000000001E-2</v>
      </c>
      <c r="K270" s="20">
        <v>3.7832999999999999E-2</v>
      </c>
      <c r="L270" s="20">
        <v>3.8394999999999999E-2</v>
      </c>
      <c r="M270" s="20">
        <v>2.5309999999999999E-2</v>
      </c>
      <c r="N270" s="19">
        <v>1740</v>
      </c>
      <c r="O270" s="21">
        <v>1786.91</v>
      </c>
      <c r="P270" s="19">
        <v>8847.9</v>
      </c>
      <c r="Q270" s="18">
        <v>106.66</v>
      </c>
      <c r="R270" s="19">
        <v>7.069</v>
      </c>
      <c r="S270" s="19">
        <v>7.0416999999999996</v>
      </c>
      <c r="T270" s="263">
        <v>2.63499994110316E-2</v>
      </c>
      <c r="U270" s="264">
        <v>2.5849999422207476E-2</v>
      </c>
      <c r="V270" s="264">
        <v>2.4699999447911979E-2</v>
      </c>
      <c r="W270" s="19">
        <v>33553.83</v>
      </c>
      <c r="X270" s="19">
        <v>3958.79</v>
      </c>
      <c r="Y270" s="19">
        <v>11051.64</v>
      </c>
      <c r="Z270" s="19">
        <v>7005.39</v>
      </c>
      <c r="AA270" s="19">
        <v>26173.98</v>
      </c>
      <c r="AB270" s="19">
        <v>17250.88</v>
      </c>
      <c r="AC270" s="19">
        <v>3045.067</v>
      </c>
      <c r="AD270" s="263">
        <v>1.2366999723576008E-2</v>
      </c>
      <c r="AE270" s="263">
        <v>2.1694999515078965E-2</v>
      </c>
      <c r="AF270" s="263">
        <v>2.3084999484010042E-2</v>
      </c>
      <c r="AG270" s="263">
        <v>2.5302999434433877E-2</v>
      </c>
      <c r="AH270" s="263">
        <v>1.86599995829165E-2</v>
      </c>
      <c r="AI270" s="263">
        <v>2.1159999527037145E-2</v>
      </c>
      <c r="AJ270" s="263">
        <v>2.5309999434277416E-2</v>
      </c>
      <c r="AK270" s="263">
        <v>2.7079999394714834E-2</v>
      </c>
      <c r="AL270" s="263">
        <v>2.5253999435529112E-2</v>
      </c>
      <c r="AM270" s="263">
        <v>2.450299945231527E-2</v>
      </c>
      <c r="AN270" s="263">
        <v>2.5444999431259933E-2</v>
      </c>
      <c r="AO270" s="263">
        <v>2.7533999384567142E-2</v>
      </c>
      <c r="AP270" s="263">
        <v>3.2033999283984302E-2</v>
      </c>
      <c r="AQ270" s="263">
        <v>2.9608299338202925E-2</v>
      </c>
      <c r="AR270" s="19">
        <v>165.2133</v>
      </c>
      <c r="AS270" s="19">
        <v>7418</v>
      </c>
      <c r="AT270" s="19">
        <v>1652.15</v>
      </c>
    </row>
    <row r="271" spans="1:46" ht="18.75" customHeight="1">
      <c r="A271" s="86">
        <v>44880</v>
      </c>
      <c r="B271" s="19">
        <v>163.95099999999999</v>
      </c>
      <c r="C271" s="19">
        <v>122.9727</v>
      </c>
      <c r="D271" s="19">
        <v>140.90799999999999</v>
      </c>
      <c r="E271" s="19">
        <v>24.54</v>
      </c>
      <c r="F271" s="20">
        <v>4.1207000000000001E-2</v>
      </c>
      <c r="G271" s="20">
        <v>4.3381999999999997E-2</v>
      </c>
      <c r="H271" s="20">
        <v>4.1362000000000003E-2</v>
      </c>
      <c r="I271" s="20">
        <v>3.8955999999999998E-2</v>
      </c>
      <c r="J271" s="20">
        <v>3.7696E-2</v>
      </c>
      <c r="K271" s="20">
        <v>3.8422999999999999E-2</v>
      </c>
      <c r="L271" s="20">
        <v>3.9606000000000002E-2</v>
      </c>
      <c r="M271" s="20">
        <v>2.4750000000000001E-2</v>
      </c>
      <c r="N271" s="19">
        <v>1740</v>
      </c>
      <c r="O271" s="21">
        <v>1786.91</v>
      </c>
      <c r="P271" s="19">
        <v>8847.9</v>
      </c>
      <c r="Q271" s="18">
        <v>106.292</v>
      </c>
      <c r="R271" s="19">
        <v>7.0972999999999997</v>
      </c>
      <c r="S271" s="19">
        <v>7.0919999999999996</v>
      </c>
      <c r="T271" s="263">
        <v>2.4899999443441633E-2</v>
      </c>
      <c r="U271" s="264">
        <v>2.4499999452382328E-2</v>
      </c>
      <c r="V271" s="264">
        <v>2.4199999459087847E-2</v>
      </c>
      <c r="W271" s="19">
        <v>33592.92</v>
      </c>
      <c r="X271" s="19">
        <v>3991.73</v>
      </c>
      <c r="Y271" s="19">
        <v>10829.5</v>
      </c>
      <c r="Z271" s="19">
        <v>6984.59</v>
      </c>
      <c r="AA271" s="19">
        <v>26571.87</v>
      </c>
      <c r="AB271" s="19">
        <v>17860.310000000001</v>
      </c>
      <c r="AC271" s="19">
        <v>3093.8620000000001</v>
      </c>
      <c r="AD271" s="263">
        <v>1.3967999687790871E-2</v>
      </c>
      <c r="AE271" s="263">
        <v>2.1680999515391885E-2</v>
      </c>
      <c r="AF271" s="263">
        <v>2.3028999485261738E-2</v>
      </c>
      <c r="AG271" s="263">
        <v>2.5157999437674879E-2</v>
      </c>
      <c r="AH271" s="263">
        <v>1.8709999581798913E-2</v>
      </c>
      <c r="AI271" s="263">
        <v>2.0879999533295633E-2</v>
      </c>
      <c r="AJ271" s="263">
        <v>2.4959999442100526E-2</v>
      </c>
      <c r="AK271" s="263">
        <v>2.6929999398067596E-2</v>
      </c>
      <c r="AL271" s="263">
        <v>2.5253999435529112E-2</v>
      </c>
      <c r="AM271" s="263">
        <v>2.4261999457702042E-2</v>
      </c>
      <c r="AN271" s="263">
        <v>2.5527999429404737E-2</v>
      </c>
      <c r="AO271" s="263">
        <v>2.7349999388679862E-2</v>
      </c>
      <c r="AP271" s="263">
        <v>3.2033999283984302E-2</v>
      </c>
      <c r="AQ271" s="263">
        <v>2.9736699335332958E-2</v>
      </c>
      <c r="AR271" s="19">
        <v>165.0136</v>
      </c>
      <c r="AS271" s="19">
        <v>7432</v>
      </c>
      <c r="AT271" s="19">
        <v>1634.3</v>
      </c>
    </row>
    <row r="272" spans="1:46" ht="18.75" customHeight="1">
      <c r="A272" s="86">
        <v>44879</v>
      </c>
      <c r="B272" s="19">
        <v>163.10120000000001</v>
      </c>
      <c r="C272" s="19">
        <v>120.6925</v>
      </c>
      <c r="D272" s="19">
        <v>144.86500000000001</v>
      </c>
      <c r="E272" s="19">
        <v>23.73</v>
      </c>
      <c r="F272" s="20">
        <v>4.1592999999999998E-2</v>
      </c>
      <c r="G272" s="20">
        <v>4.3888000000000003E-2</v>
      </c>
      <c r="H272" s="20">
        <v>4.2256000000000002E-2</v>
      </c>
      <c r="I272" s="20">
        <v>3.9897000000000002E-2</v>
      </c>
      <c r="J272" s="20">
        <v>3.8536000000000001E-2</v>
      </c>
      <c r="K272" s="20">
        <v>3.9299000000000001E-2</v>
      </c>
      <c r="L272" s="20">
        <v>4.0361000000000001E-2</v>
      </c>
      <c r="M272" s="20">
        <v>2.46E-2</v>
      </c>
      <c r="N272" s="19">
        <v>1740</v>
      </c>
      <c r="O272" s="21">
        <v>1786.91</v>
      </c>
      <c r="P272" s="19">
        <v>8847.9</v>
      </c>
      <c r="Q272" s="18">
        <v>108.206</v>
      </c>
      <c r="R272" s="19">
        <v>7.1864999999999997</v>
      </c>
      <c r="S272" s="19">
        <v>7.1520999999999999</v>
      </c>
      <c r="T272" s="263">
        <v>2.5299999434500932E-2</v>
      </c>
      <c r="U272" s="264">
        <v>2.4949999442324042E-2</v>
      </c>
      <c r="V272" s="264">
        <v>2.4749999446794391E-2</v>
      </c>
      <c r="W272" s="19">
        <v>33536.699999999997</v>
      </c>
      <c r="X272" s="19">
        <v>3957.25</v>
      </c>
      <c r="Y272" s="19">
        <v>10802.92</v>
      </c>
      <c r="Z272" s="19">
        <v>7020.95</v>
      </c>
      <c r="AA272" s="19">
        <v>26431.55</v>
      </c>
      <c r="AB272" s="19">
        <v>17855.14</v>
      </c>
      <c r="AC272" s="19">
        <v>3051.2260000000001</v>
      </c>
      <c r="AD272" s="263">
        <v>1.5037999663874507E-2</v>
      </c>
      <c r="AE272" s="263">
        <v>2.1682999515347183E-2</v>
      </c>
      <c r="AF272" s="263">
        <v>2.2977999486401678E-2</v>
      </c>
      <c r="AG272" s="263">
        <v>2.5081999439373611E-2</v>
      </c>
      <c r="AH272" s="263">
        <v>1.824999959208071E-2</v>
      </c>
      <c r="AI272" s="263">
        <v>2.0799999535083772E-2</v>
      </c>
      <c r="AJ272" s="263">
        <v>2.4999999441206455E-2</v>
      </c>
      <c r="AK272" s="263">
        <v>2.7009999396279454E-2</v>
      </c>
      <c r="AL272" s="263">
        <v>2.5253999435529112E-2</v>
      </c>
      <c r="AM272" s="263">
        <v>2.3998999463580549E-2</v>
      </c>
      <c r="AN272" s="263">
        <v>2.5132999438233675E-2</v>
      </c>
      <c r="AO272" s="263">
        <v>2.7014999396167694E-2</v>
      </c>
      <c r="AP272" s="263">
        <v>3.2033999283984302E-2</v>
      </c>
      <c r="AQ272" s="263">
        <v>2.9751299335006625E-2</v>
      </c>
      <c r="AR272" s="19">
        <v>165.60409999999999</v>
      </c>
      <c r="AS272" s="19">
        <v>7424</v>
      </c>
      <c r="AT272" s="19">
        <v>1643.35</v>
      </c>
    </row>
    <row r="273" spans="1:46" ht="18.75" customHeight="1">
      <c r="A273" s="86">
        <v>44876</v>
      </c>
      <c r="B273" s="19">
        <v>161.58949999999999</v>
      </c>
      <c r="C273" s="19">
        <v>110.4413</v>
      </c>
      <c r="D273" s="19">
        <v>159.32499999999999</v>
      </c>
      <c r="E273" s="19">
        <v>22.52</v>
      </c>
      <c r="F273" s="20">
        <v>4.1571999999999998E-2</v>
      </c>
      <c r="G273" s="20">
        <v>4.3320999999999998E-2</v>
      </c>
      <c r="H273" s="20">
        <v>4.1866E-2</v>
      </c>
      <c r="I273" s="20">
        <v>3.9375E-2</v>
      </c>
      <c r="J273" s="20">
        <v>3.8124999999999999E-2</v>
      </c>
      <c r="K273" s="20">
        <v>3.8758000000000001E-2</v>
      </c>
      <c r="L273" s="20">
        <v>4.0153000000000001E-2</v>
      </c>
      <c r="M273" s="20">
        <v>2.333E-2</v>
      </c>
      <c r="N273" s="19">
        <v>1740</v>
      </c>
      <c r="O273" s="21">
        <v>1786.91</v>
      </c>
      <c r="P273" s="19">
        <v>8847.9</v>
      </c>
      <c r="Q273" s="18">
        <v>110.54900000000001</v>
      </c>
      <c r="R273" s="19">
        <v>7.2409999999999997</v>
      </c>
      <c r="S273" s="19">
        <v>7.2740999999999998</v>
      </c>
      <c r="T273" s="263">
        <v>2.3899999465793371E-2</v>
      </c>
      <c r="U273" s="264">
        <v>2.3249999480322005E-2</v>
      </c>
      <c r="V273" s="264">
        <v>2.3049999484792354E-2</v>
      </c>
      <c r="W273" s="19">
        <v>33747.86</v>
      </c>
      <c r="X273" s="19">
        <v>3992.93</v>
      </c>
      <c r="Y273" s="19">
        <v>10867.93</v>
      </c>
      <c r="Z273" s="19">
        <v>7018.6</v>
      </c>
      <c r="AA273" s="19">
        <v>27153.83</v>
      </c>
      <c r="AB273" s="19">
        <v>17933.27</v>
      </c>
      <c r="AC273" s="19">
        <v>3088.3690000000001</v>
      </c>
      <c r="AD273" s="263">
        <v>1.7518999608419836E-2</v>
      </c>
      <c r="AE273" s="263">
        <v>2.1305999523773787E-2</v>
      </c>
      <c r="AF273" s="263">
        <v>2.2478999497555198E-2</v>
      </c>
      <c r="AG273" s="263">
        <v>2.4720999447442594E-2</v>
      </c>
      <c r="AH273" s="263">
        <v>1.8019999597221614E-2</v>
      </c>
      <c r="AI273" s="263">
        <v>2.0429999543353918E-2</v>
      </c>
      <c r="AJ273" s="263">
        <v>2.4619999449700117E-2</v>
      </c>
      <c r="AK273" s="263">
        <v>2.6799999400973322E-2</v>
      </c>
      <c r="AL273" s="263">
        <v>2.5253999435529112E-2</v>
      </c>
      <c r="AM273" s="263">
        <v>2.3998999463580549E-2</v>
      </c>
      <c r="AN273" s="263">
        <v>2.5132999438233675E-2</v>
      </c>
      <c r="AO273" s="263">
        <v>2.7014999396167694E-2</v>
      </c>
      <c r="AP273" s="263">
        <v>3.2033999283984302E-2</v>
      </c>
      <c r="AQ273" s="263">
        <v>2.9574199338965119E-2</v>
      </c>
      <c r="AR273" s="19">
        <v>166.6523</v>
      </c>
      <c r="AS273" s="19">
        <v>7484</v>
      </c>
      <c r="AT273" s="19">
        <v>1643.55</v>
      </c>
    </row>
    <row r="274" spans="1:46" ht="18.75" customHeight="1">
      <c r="A274" s="86">
        <v>44875</v>
      </c>
      <c r="B274" s="19">
        <v>161.58949999999999</v>
      </c>
      <c r="C274" s="19">
        <v>110.4413</v>
      </c>
      <c r="D274" s="19">
        <v>184.36</v>
      </c>
      <c r="E274" s="19">
        <v>23.53</v>
      </c>
      <c r="F274" s="20">
        <v>4.1571999999999998E-2</v>
      </c>
      <c r="G274" s="20">
        <v>4.3320999999999998E-2</v>
      </c>
      <c r="H274" s="20">
        <v>4.1866E-2</v>
      </c>
      <c r="I274" s="20">
        <v>3.9375E-2</v>
      </c>
      <c r="J274" s="20">
        <v>3.8124999999999999E-2</v>
      </c>
      <c r="K274" s="20">
        <v>3.8758000000000001E-2</v>
      </c>
      <c r="L274" s="20">
        <v>4.0508000000000002E-2</v>
      </c>
      <c r="M274" s="20">
        <v>2.2950000000000002E-2</v>
      </c>
      <c r="N274" s="19">
        <v>1740</v>
      </c>
      <c r="O274" s="21">
        <v>1786.91</v>
      </c>
      <c r="P274" s="19">
        <v>8847.9</v>
      </c>
      <c r="Q274" s="18">
        <v>109.636</v>
      </c>
      <c r="R274" s="19">
        <v>7.2309999999999999</v>
      </c>
      <c r="S274" s="19">
        <v>7.2302</v>
      </c>
      <c r="T274" s="263">
        <v>2.3499999474734069E-2</v>
      </c>
      <c r="U274" s="264">
        <v>2.3249999480322005E-2</v>
      </c>
      <c r="V274" s="264">
        <v>2.2899999488145112E-2</v>
      </c>
      <c r="W274" s="19">
        <v>33715.370000000003</v>
      </c>
      <c r="X274" s="19">
        <v>3956.37</v>
      </c>
      <c r="Y274" s="19">
        <v>11066.8</v>
      </c>
      <c r="Z274" s="19">
        <v>7159.52</v>
      </c>
      <c r="AA274" s="19">
        <v>27153.83</v>
      </c>
      <c r="AB274" s="19">
        <v>18147.95</v>
      </c>
      <c r="AC274" s="19">
        <v>3108.91</v>
      </c>
      <c r="AD274" s="263">
        <v>1.652299963068217E-2</v>
      </c>
      <c r="AE274" s="263">
        <v>2.1076999528892339E-2</v>
      </c>
      <c r="AF274" s="263">
        <v>2.2359999500215055E-2</v>
      </c>
      <c r="AG274" s="263">
        <v>2.4509999452158808E-2</v>
      </c>
      <c r="AH274" s="263">
        <v>1.7989999597892166E-2</v>
      </c>
      <c r="AI274" s="263">
        <v>2.0319999545812609E-2</v>
      </c>
      <c r="AJ274" s="263">
        <v>2.4299999456852676E-2</v>
      </c>
      <c r="AK274" s="263">
        <v>2.6499999407678842E-2</v>
      </c>
      <c r="AL274" s="263">
        <v>2.5253999435529112E-2</v>
      </c>
      <c r="AM274" s="263">
        <v>2.3996999463625254E-2</v>
      </c>
      <c r="AN274" s="263">
        <v>2.5133999438211322E-2</v>
      </c>
      <c r="AO274" s="263">
        <v>2.6985999396815896E-2</v>
      </c>
      <c r="AP274" s="263">
        <v>3.2033999283984302E-2</v>
      </c>
      <c r="AQ274" s="263">
        <v>2.8548299361895773E-2</v>
      </c>
      <c r="AR274" s="19">
        <v>166.9316</v>
      </c>
      <c r="AS274" s="19">
        <v>7426</v>
      </c>
      <c r="AT274" s="19">
        <v>1671.85</v>
      </c>
    </row>
    <row r="275" spans="1:46" ht="18.75" customHeight="1">
      <c r="A275" s="86">
        <v>44874</v>
      </c>
      <c r="B275" s="19">
        <v>160.0368</v>
      </c>
      <c r="C275" s="19">
        <v>110.72839999999999</v>
      </c>
      <c r="D275" s="19">
        <v>183.22399999999999</v>
      </c>
      <c r="E275" s="19">
        <v>26.09</v>
      </c>
      <c r="F275" s="20">
        <v>4.1875000000000002E-2</v>
      </c>
      <c r="G275" s="20">
        <v>4.5795000000000002E-2</v>
      </c>
      <c r="H275" s="20">
        <v>4.4887000000000003E-2</v>
      </c>
      <c r="I275" s="20">
        <v>4.2409000000000002E-2</v>
      </c>
      <c r="J275" s="20">
        <v>4.0923000000000001E-2</v>
      </c>
      <c r="K275" s="20">
        <v>4.1666000000000002E-2</v>
      </c>
      <c r="L275" s="20">
        <v>4.2684E-2</v>
      </c>
      <c r="M275" s="20">
        <v>2.2880000000000001E-2</v>
      </c>
      <c r="N275" s="19">
        <v>1740</v>
      </c>
      <c r="O275" s="21">
        <v>1786.91</v>
      </c>
      <c r="P275" s="19">
        <v>8847.9</v>
      </c>
      <c r="Q275" s="18">
        <v>110.12</v>
      </c>
      <c r="R275" s="19">
        <v>7.2312000000000003</v>
      </c>
      <c r="S275" s="19">
        <v>7.2298</v>
      </c>
      <c r="T275" s="263">
        <v>2.3599999472498894E-2</v>
      </c>
      <c r="U275" s="264">
        <v>2.339999947696924E-2</v>
      </c>
      <c r="V275" s="264">
        <v>2.2799999490380286E-2</v>
      </c>
      <c r="W275" s="19">
        <v>32513.94</v>
      </c>
      <c r="X275" s="19">
        <v>3748.57</v>
      </c>
      <c r="Y275" s="19">
        <v>11220.19</v>
      </c>
      <c r="Z275" s="19">
        <v>7237.64</v>
      </c>
      <c r="AA275" s="19">
        <v>27313.13</v>
      </c>
      <c r="AB275" s="19">
        <v>18444.62</v>
      </c>
      <c r="AC275" s="19">
        <v>3117.1770000000001</v>
      </c>
      <c r="AD275" s="263">
        <v>1.1008999753929674E-2</v>
      </c>
      <c r="AE275" s="263">
        <v>2.1049999529495836E-2</v>
      </c>
      <c r="AF275" s="263">
        <v>2.2325999500975014E-2</v>
      </c>
      <c r="AG275" s="263">
        <v>2.4464999453164635E-2</v>
      </c>
      <c r="AH275" s="263">
        <v>1.8079999595880508E-2</v>
      </c>
      <c r="AI275" s="263">
        <v>2.0429999543353918E-2</v>
      </c>
      <c r="AJ275" s="263">
        <v>2.4169999459758399E-2</v>
      </c>
      <c r="AK275" s="263">
        <v>2.6439999409019949E-2</v>
      </c>
      <c r="AL275" s="263">
        <v>2.5253999435529112E-2</v>
      </c>
      <c r="AM275" s="263">
        <v>2.4000999463535847E-2</v>
      </c>
      <c r="AN275" s="263">
        <v>2.5130999438278376E-2</v>
      </c>
      <c r="AO275" s="263">
        <v>2.6976999397017063E-2</v>
      </c>
      <c r="AP275" s="263">
        <v>3.2033999283984302E-2</v>
      </c>
      <c r="AQ275" s="263">
        <v>2.8533299362231049E-2</v>
      </c>
      <c r="AR275" s="19">
        <v>168.0335</v>
      </c>
      <c r="AS275" s="19">
        <v>7398</v>
      </c>
      <c r="AT275" s="19">
        <v>1671.75</v>
      </c>
    </row>
    <row r="276" spans="1:46" ht="18.75" customHeight="1">
      <c r="A276" s="86">
        <v>44873</v>
      </c>
      <c r="B276" s="19">
        <v>159.30009999999999</v>
      </c>
      <c r="C276" s="19">
        <v>108.8094</v>
      </c>
      <c r="D276" s="19">
        <v>188.86500000000001</v>
      </c>
      <c r="E276" s="19">
        <v>25.54</v>
      </c>
      <c r="F276" s="20">
        <v>4.1543999999999998E-2</v>
      </c>
      <c r="G276" s="20">
        <v>4.6505999999999999E-2</v>
      </c>
      <c r="H276" s="20">
        <v>4.5626E-2</v>
      </c>
      <c r="I276" s="20">
        <v>4.2937999999999997E-2</v>
      </c>
      <c r="J276" s="20">
        <v>4.1234E-2</v>
      </c>
      <c r="K276" s="20">
        <v>4.2058999999999999E-2</v>
      </c>
      <c r="L276" s="20">
        <v>4.2749000000000002E-2</v>
      </c>
      <c r="M276" s="20">
        <v>2.2759999999999999E-2</v>
      </c>
      <c r="N276" s="19">
        <v>1740</v>
      </c>
      <c r="O276" s="21">
        <v>1786.91</v>
      </c>
      <c r="P276" s="19">
        <v>8847.9</v>
      </c>
      <c r="Q276" s="18">
        <v>110.877</v>
      </c>
      <c r="R276" s="19">
        <v>7.1851000000000003</v>
      </c>
      <c r="S276" s="19">
        <v>7.1864999999999997</v>
      </c>
      <c r="T276" s="263">
        <v>2.3899999465793371E-2</v>
      </c>
      <c r="U276" s="264">
        <v>2.3799999468028545E-2</v>
      </c>
      <c r="V276" s="264">
        <v>2.3299999479204418E-2</v>
      </c>
      <c r="W276" s="19">
        <v>33160.83</v>
      </c>
      <c r="X276" s="19">
        <v>3828.11</v>
      </c>
      <c r="Y276" s="19">
        <v>11425.05</v>
      </c>
      <c r="Z276" s="19">
        <v>7192.66</v>
      </c>
      <c r="AA276" s="19">
        <v>27688.42</v>
      </c>
      <c r="AB276" s="19">
        <v>18781.419999999998</v>
      </c>
      <c r="AC276" s="19">
        <v>3122.4059999999999</v>
      </c>
      <c r="AD276" s="263">
        <v>1.5960999643243851E-2</v>
      </c>
      <c r="AE276" s="263">
        <v>2.1162999526970087E-2</v>
      </c>
      <c r="AF276" s="263">
        <v>2.2403999499231577E-2</v>
      </c>
      <c r="AG276" s="263">
        <v>2.4553999451175333E-2</v>
      </c>
      <c r="AH276" s="263">
        <v>1.8179999593645337E-2</v>
      </c>
      <c r="AI276" s="263">
        <v>2.051999954134226E-2</v>
      </c>
      <c r="AJ276" s="263">
        <v>2.4319999456405637E-2</v>
      </c>
      <c r="AK276" s="263">
        <v>2.6609999405220151E-2</v>
      </c>
      <c r="AL276" s="263">
        <v>2.5253999435529112E-2</v>
      </c>
      <c r="AM276" s="263">
        <v>2.3942999464832245E-2</v>
      </c>
      <c r="AN276" s="263">
        <v>2.5055999439954756E-2</v>
      </c>
      <c r="AO276" s="263">
        <v>2.6951999397575855E-2</v>
      </c>
      <c r="AP276" s="263">
        <v>3.2033999283984302E-2</v>
      </c>
      <c r="AQ276" s="263">
        <v>2.8876699354555457E-2</v>
      </c>
      <c r="AR276" s="19">
        <v>167.88470000000001</v>
      </c>
      <c r="AS276" s="19">
        <v>7428</v>
      </c>
      <c r="AT276" s="19">
        <v>1664.15</v>
      </c>
    </row>
    <row r="277" spans="1:46" ht="18.75" customHeight="1">
      <c r="A277" s="86">
        <v>44872</v>
      </c>
      <c r="B277" s="19">
        <v>158.81290000000001</v>
      </c>
      <c r="C277" s="19">
        <v>108.0334</v>
      </c>
      <c r="D277" s="19">
        <v>194.221</v>
      </c>
      <c r="E277" s="19">
        <v>24.35</v>
      </c>
      <c r="F277" s="20">
        <v>4.0739999999999998E-2</v>
      </c>
      <c r="G277" s="20">
        <v>4.7217000000000002E-2</v>
      </c>
      <c r="H277" s="20">
        <v>4.6462999999999997E-2</v>
      </c>
      <c r="I277" s="20">
        <v>4.3875999999999998E-2</v>
      </c>
      <c r="J277" s="20">
        <v>4.2134999999999999E-2</v>
      </c>
      <c r="K277" s="20">
        <v>4.3060000000000001E-2</v>
      </c>
      <c r="L277" s="20">
        <v>4.3189999999999999E-2</v>
      </c>
      <c r="M277" s="20">
        <v>2.265E-2</v>
      </c>
      <c r="N277" s="19">
        <v>1740</v>
      </c>
      <c r="O277" s="21">
        <v>1786.91</v>
      </c>
      <c r="P277" s="19">
        <v>8847.9</v>
      </c>
      <c r="Q277" s="18">
        <v>112.93</v>
      </c>
      <c r="R277" s="19">
        <v>7.3014999999999999</v>
      </c>
      <c r="S277" s="19">
        <v>7.3316999999999997</v>
      </c>
      <c r="T277" s="263">
        <v>2.4399999454617499E-2</v>
      </c>
      <c r="U277" s="264">
        <v>2.4099999461323025E-2</v>
      </c>
      <c r="V277" s="264">
        <v>2.3549999473616481E-2</v>
      </c>
      <c r="W277" s="19">
        <v>32827</v>
      </c>
      <c r="X277" s="19">
        <v>3806.8</v>
      </c>
      <c r="Y277" s="19">
        <v>11535.02</v>
      </c>
      <c r="Z277" s="19">
        <v>7236.68</v>
      </c>
      <c r="AA277" s="19">
        <v>27567.65</v>
      </c>
      <c r="AB277" s="19">
        <v>18565.97</v>
      </c>
      <c r="AC277" s="19">
        <v>3115.6019999999999</v>
      </c>
      <c r="AD277" s="263">
        <v>1.3006999709270894E-2</v>
      </c>
      <c r="AE277" s="263">
        <v>2.1246999525092541E-2</v>
      </c>
      <c r="AF277" s="263">
        <v>2.2550999495945873E-2</v>
      </c>
      <c r="AG277" s="263">
        <v>2.4684999448247254E-2</v>
      </c>
      <c r="AH277" s="263">
        <v>1.8329999590292571E-2</v>
      </c>
      <c r="AI277" s="263">
        <v>2.0609999539330601E-2</v>
      </c>
      <c r="AJ277" s="263">
        <v>2.4499999452382328E-2</v>
      </c>
      <c r="AK277" s="263">
        <v>2.675999940186739E-2</v>
      </c>
      <c r="AL277" s="263">
        <v>2.5253999435529112E-2</v>
      </c>
      <c r="AM277" s="263">
        <v>2.3706999470107255E-2</v>
      </c>
      <c r="AN277" s="263">
        <v>2.4838999444805089E-2</v>
      </c>
      <c r="AO277" s="263">
        <v>2.6933999397978185E-2</v>
      </c>
      <c r="AP277" s="263">
        <v>3.2033999283984302E-2</v>
      </c>
      <c r="AQ277" s="263">
        <v>2.9999999329447746E-2</v>
      </c>
      <c r="AR277" s="19">
        <v>168.21449999999999</v>
      </c>
      <c r="AS277" s="19">
        <v>7428</v>
      </c>
      <c r="AT277" s="19">
        <v>1664.65</v>
      </c>
    </row>
    <row r="278" spans="1:46" ht="18.75" customHeight="1">
      <c r="A278" s="86">
        <v>44869</v>
      </c>
      <c r="B278" s="19">
        <v>158.92519999999999</v>
      </c>
      <c r="C278" s="19">
        <v>107.598</v>
      </c>
      <c r="D278" s="19">
        <v>215.06700000000001</v>
      </c>
      <c r="E278" s="19">
        <v>24.55</v>
      </c>
      <c r="F278" s="20">
        <v>4.1002999999999998E-2</v>
      </c>
      <c r="G278" s="20">
        <v>4.6584E-2</v>
      </c>
      <c r="H278" s="20">
        <v>4.5909999999999999E-2</v>
      </c>
      <c r="I278" s="20">
        <v>4.3307999999999999E-2</v>
      </c>
      <c r="J278" s="20">
        <v>4.1584000000000003E-2</v>
      </c>
      <c r="K278" s="20">
        <v>4.2505000000000001E-2</v>
      </c>
      <c r="L278" s="20">
        <v>4.2463000000000001E-2</v>
      </c>
      <c r="M278" s="20">
        <v>2.257E-2</v>
      </c>
      <c r="N278" s="19">
        <v>1740</v>
      </c>
      <c r="O278" s="21">
        <v>1786.91</v>
      </c>
      <c r="P278" s="19">
        <v>8847.9</v>
      </c>
      <c r="Q278" s="18">
        <v>111.345</v>
      </c>
      <c r="R278" s="19">
        <v>7.29</v>
      </c>
      <c r="S278" s="19">
        <v>7.343</v>
      </c>
      <c r="T278" s="263">
        <v>2.4500499452371149E-2</v>
      </c>
      <c r="U278" s="264">
        <v>2.4299999456852676E-2</v>
      </c>
      <c r="V278" s="264">
        <v>2.2850499489251525E-2</v>
      </c>
      <c r="W278" s="19">
        <v>32403.22</v>
      </c>
      <c r="X278" s="19">
        <v>3770.55</v>
      </c>
      <c r="Y278" s="19">
        <v>11448.4</v>
      </c>
      <c r="Z278" s="19">
        <v>7236.68</v>
      </c>
      <c r="AA278" s="19">
        <v>27567.65</v>
      </c>
      <c r="AB278" s="19">
        <v>18761.689999999999</v>
      </c>
      <c r="AC278" s="19">
        <v>3126.3980000000001</v>
      </c>
      <c r="AD278" s="263">
        <v>9.9969997765496383E-3</v>
      </c>
      <c r="AE278" s="263">
        <v>2.1315999523550275E-2</v>
      </c>
      <c r="AF278" s="263">
        <v>2.2649999493733048E-2</v>
      </c>
      <c r="AG278" s="263">
        <v>2.478999944590032E-2</v>
      </c>
      <c r="AH278" s="263">
        <v>1.812999959476292E-2</v>
      </c>
      <c r="AI278" s="263">
        <v>2.0569999540224669E-2</v>
      </c>
      <c r="AJ278" s="263">
        <v>2.4569999450817701E-2</v>
      </c>
      <c r="AK278" s="263">
        <v>2.6799999400973322E-2</v>
      </c>
      <c r="AL278" s="263">
        <v>2.5253999435529112E-2</v>
      </c>
      <c r="AM278" s="263">
        <v>2.3706999470107255E-2</v>
      </c>
      <c r="AN278" s="263">
        <v>2.4838999444805089E-2</v>
      </c>
      <c r="AO278" s="263">
        <v>2.6933999397978185E-2</v>
      </c>
      <c r="AP278" s="263">
        <v>3.2033999283984302E-2</v>
      </c>
      <c r="AQ278" s="263">
        <v>2.9866699332427235E-2</v>
      </c>
      <c r="AR278" s="19">
        <v>168.49870000000001</v>
      </c>
      <c r="AS278" s="19">
        <v>7402</v>
      </c>
      <c r="AT278" s="19">
        <v>1664.65</v>
      </c>
    </row>
    <row r="279" spans="1:46" ht="18.75" customHeight="1">
      <c r="A279" s="86">
        <v>44868</v>
      </c>
      <c r="B279" s="19">
        <v>158.90280000000001</v>
      </c>
      <c r="C279" s="19">
        <v>107.4044</v>
      </c>
      <c r="D279" s="19">
        <v>222.703</v>
      </c>
      <c r="E279" s="19">
        <v>25.3</v>
      </c>
      <c r="F279" s="20">
        <v>4.1276E-2</v>
      </c>
      <c r="G279" s="20">
        <v>4.7137999999999999E-2</v>
      </c>
      <c r="H279" s="20">
        <v>4.6421999999999998E-2</v>
      </c>
      <c r="I279" s="20">
        <v>4.3677000000000001E-2</v>
      </c>
      <c r="J279" s="20">
        <v>4.1468999999999999E-2</v>
      </c>
      <c r="K279" s="20">
        <v>4.2687000000000003E-2</v>
      </c>
      <c r="L279" s="20">
        <v>4.1812000000000002E-2</v>
      </c>
      <c r="M279" s="20">
        <v>2.2349999999999998E-2</v>
      </c>
      <c r="N279" s="19">
        <v>1740</v>
      </c>
      <c r="O279" s="21">
        <v>1786.91</v>
      </c>
      <c r="P279" s="19">
        <v>8847.9</v>
      </c>
      <c r="Q279" s="18">
        <v>111.48099999999999</v>
      </c>
      <c r="R279" s="19">
        <v>7.2774999999999999</v>
      </c>
      <c r="S279" s="19">
        <v>7.3083999999999998</v>
      </c>
      <c r="T279" s="263">
        <v>2.4349999455735089E-2</v>
      </c>
      <c r="U279" s="264">
        <v>2.4149999460205435E-2</v>
      </c>
      <c r="V279" s="264">
        <v>2.2899999488145112E-2</v>
      </c>
      <c r="W279" s="19">
        <v>32001.25</v>
      </c>
      <c r="X279" s="19">
        <v>3719.89</v>
      </c>
      <c r="Y279" s="19">
        <v>11552.36</v>
      </c>
      <c r="Z279" s="19">
        <v>7282.07</v>
      </c>
      <c r="AA279" s="19">
        <v>27875.91</v>
      </c>
      <c r="AB279" s="19">
        <v>18930.38</v>
      </c>
      <c r="AC279" s="19">
        <v>3199.9189999999999</v>
      </c>
      <c r="AD279" s="263">
        <v>1.0473999765887858E-2</v>
      </c>
      <c r="AE279" s="263">
        <v>2.1099999528378249E-2</v>
      </c>
      <c r="AF279" s="263">
        <v>2.2388999499566853E-2</v>
      </c>
      <c r="AG279" s="263">
        <v>2.4520999451912943E-2</v>
      </c>
      <c r="AH279" s="263">
        <v>1.7869999600574372E-2</v>
      </c>
      <c r="AI279" s="263">
        <v>2.0319999545812609E-2</v>
      </c>
      <c r="AJ279" s="263">
        <v>2.4389999454841018E-2</v>
      </c>
      <c r="AK279" s="263">
        <v>2.6629999404773116E-2</v>
      </c>
      <c r="AL279" s="263">
        <v>2.5253999435529112E-2</v>
      </c>
      <c r="AM279" s="263">
        <v>2.3531999474018815E-2</v>
      </c>
      <c r="AN279" s="263">
        <v>2.4666999448649585E-2</v>
      </c>
      <c r="AO279" s="263">
        <v>2.6765999401733281E-2</v>
      </c>
      <c r="AP279" s="263">
        <v>3.2033999283984302E-2</v>
      </c>
      <c r="AQ279" s="263">
        <v>2.7863299377206711E-2</v>
      </c>
      <c r="AR279" s="19">
        <v>168.49250000000001</v>
      </c>
      <c r="AS279" s="19">
        <v>7410</v>
      </c>
      <c r="AT279" s="19">
        <v>1689.1</v>
      </c>
    </row>
    <row r="280" spans="1:46" ht="18.75" customHeight="1">
      <c r="A280" s="86">
        <v>44867</v>
      </c>
      <c r="B280" s="19">
        <v>159.41630000000001</v>
      </c>
      <c r="C280" s="19">
        <v>108.4675</v>
      </c>
      <c r="D280" s="19">
        <v>215.702</v>
      </c>
      <c r="E280" s="19">
        <v>25.86</v>
      </c>
      <c r="F280" s="20">
        <v>4.1229000000000002E-2</v>
      </c>
      <c r="G280" s="20">
        <v>4.6197000000000002E-2</v>
      </c>
      <c r="H280" s="20">
        <v>4.5698000000000003E-2</v>
      </c>
      <c r="I280" s="20">
        <v>4.3092999999999999E-2</v>
      </c>
      <c r="J280" s="20">
        <v>4.1005E-2</v>
      </c>
      <c r="K280" s="20">
        <v>4.2133999999999998E-2</v>
      </c>
      <c r="L280" s="20">
        <v>4.1404999999999997E-2</v>
      </c>
      <c r="M280" s="20">
        <v>2.2380000000000001E-2</v>
      </c>
      <c r="N280" s="19">
        <v>1740</v>
      </c>
      <c r="O280" s="21">
        <v>1786.91</v>
      </c>
      <c r="P280" s="19">
        <v>8847.9</v>
      </c>
      <c r="Q280" s="18">
        <v>111.527</v>
      </c>
      <c r="R280" s="19">
        <v>7.3049999999999997</v>
      </c>
      <c r="S280" s="19">
        <v>7.3362999999999996</v>
      </c>
      <c r="T280" s="263">
        <v>2.4799999445676804E-2</v>
      </c>
      <c r="U280" s="264">
        <v>2.4399999454617499E-2</v>
      </c>
      <c r="V280" s="264">
        <v>2.3099999483674766E-2</v>
      </c>
      <c r="W280" s="19">
        <v>32147.759999999998</v>
      </c>
      <c r="X280" s="19">
        <v>3759.69</v>
      </c>
      <c r="Y280" s="19">
        <v>11719.68</v>
      </c>
      <c r="Z280" s="19">
        <v>7277.3</v>
      </c>
      <c r="AA280" s="19">
        <v>27818.62</v>
      </c>
      <c r="AB280" s="19">
        <v>18847.099999999999</v>
      </c>
      <c r="AC280" s="19">
        <v>3237.5419999999999</v>
      </c>
      <c r="AD280" s="263">
        <v>1.5167999660968779E-2</v>
      </c>
      <c r="AE280" s="263">
        <v>2.0976999531127513E-2</v>
      </c>
      <c r="AF280" s="263">
        <v>2.2345999500527979E-2</v>
      </c>
      <c r="AG280" s="263">
        <v>2.4497999452427033E-2</v>
      </c>
      <c r="AH280" s="263">
        <v>1.7719999603927134E-2</v>
      </c>
      <c r="AI280" s="263">
        <v>2.0259999547153709E-2</v>
      </c>
      <c r="AJ280" s="263">
        <v>2.435999945551157E-2</v>
      </c>
      <c r="AK280" s="263">
        <v>2.664999940432608E-2</v>
      </c>
      <c r="AL280" s="263">
        <v>2.5253999435529112E-2</v>
      </c>
      <c r="AM280" s="263">
        <v>2.3541999473795296E-2</v>
      </c>
      <c r="AN280" s="263">
        <v>2.4652999448962511E-2</v>
      </c>
      <c r="AO280" s="263">
        <v>2.6767999401688575E-2</v>
      </c>
      <c r="AP280" s="263">
        <v>3.2033999283984302E-2</v>
      </c>
      <c r="AQ280" s="263">
        <v>2.7134799393489957E-2</v>
      </c>
      <c r="AR280" s="19">
        <v>168.4188</v>
      </c>
      <c r="AS280" s="19">
        <v>7410</v>
      </c>
      <c r="AT280" s="19">
        <v>1703.9</v>
      </c>
    </row>
    <row r="281" spans="1:46" ht="18.75" customHeight="1">
      <c r="A281" s="86">
        <v>44866</v>
      </c>
      <c r="B281" s="19">
        <v>159.45089999999999</v>
      </c>
      <c r="C281" s="19">
        <v>109.1909</v>
      </c>
      <c r="D281" s="19">
        <v>228.511</v>
      </c>
      <c r="E281" s="19">
        <v>25.81</v>
      </c>
      <c r="F281" s="20">
        <v>4.0897000000000003E-2</v>
      </c>
      <c r="G281" s="20">
        <v>4.5447000000000001E-2</v>
      </c>
      <c r="H281" s="20">
        <v>4.4977999999999997E-2</v>
      </c>
      <c r="I281" s="20">
        <v>4.267E-2</v>
      </c>
      <c r="J281" s="20">
        <v>4.0418999999999997E-2</v>
      </c>
      <c r="K281" s="20">
        <v>4.1635999999999999E-2</v>
      </c>
      <c r="L281" s="20">
        <v>4.0918999999999997E-2</v>
      </c>
      <c r="M281" s="20">
        <v>2.2200000000000001E-2</v>
      </c>
      <c r="N281" s="19">
        <v>1740</v>
      </c>
      <c r="O281" s="21">
        <v>1842.37</v>
      </c>
      <c r="P281" s="19">
        <v>8577.1</v>
      </c>
      <c r="Q281" s="18">
        <v>110.752</v>
      </c>
      <c r="R281" s="19">
        <v>7.2523999999999997</v>
      </c>
      <c r="S281" s="19">
        <v>7.2671999999999999</v>
      </c>
      <c r="T281" s="263">
        <v>2.4799999445676804E-2</v>
      </c>
      <c r="U281" s="264">
        <v>2.4449999453499911E-2</v>
      </c>
      <c r="V281" s="264">
        <v>2.2949999487027525E-2</v>
      </c>
      <c r="W281" s="19">
        <v>32653.200000000001</v>
      </c>
      <c r="X281" s="19">
        <v>3856.1</v>
      </c>
      <c r="Y281" s="19">
        <v>11633.57</v>
      </c>
      <c r="Z281" s="19">
        <v>7385.86</v>
      </c>
      <c r="AA281" s="19">
        <v>28614.63</v>
      </c>
      <c r="AB281" s="19">
        <v>19326.86</v>
      </c>
      <c r="AC281" s="19">
        <v>3263.797</v>
      </c>
      <c r="AD281" s="263">
        <v>8.9829997992143026E-3</v>
      </c>
      <c r="AE281" s="263">
        <v>2.0869999533519149E-2</v>
      </c>
      <c r="AF281" s="263">
        <v>2.2209999503567817E-2</v>
      </c>
      <c r="AG281" s="263">
        <v>2.4355999455600977E-2</v>
      </c>
      <c r="AH281" s="263">
        <v>1.7379999611526729E-2</v>
      </c>
      <c r="AI281" s="263">
        <v>2.0239999547600748E-2</v>
      </c>
      <c r="AJ281" s="263">
        <v>2.4089999461546538E-2</v>
      </c>
      <c r="AK281" s="263">
        <v>2.6499999407678842E-2</v>
      </c>
      <c r="AL281" s="263">
        <v>2.5253999435529112E-2</v>
      </c>
      <c r="AM281" s="263">
        <v>2.3169999482110144E-2</v>
      </c>
      <c r="AN281" s="263">
        <v>2.4034999462775888E-2</v>
      </c>
      <c r="AO281" s="263">
        <v>2.6651999404281378E-2</v>
      </c>
      <c r="AP281" s="263">
        <v>3.2033999283984302E-2</v>
      </c>
      <c r="AQ281" s="263">
        <v>2.581169942306355E-2</v>
      </c>
      <c r="AR281" s="19">
        <v>168.61850000000001</v>
      </c>
      <c r="AS281" s="19">
        <v>7426</v>
      </c>
      <c r="AT281" s="19">
        <v>1704.85</v>
      </c>
    </row>
    <row r="282" spans="1:46" ht="18.75" customHeight="1">
      <c r="A282" s="86">
        <v>44865</v>
      </c>
      <c r="B282" s="19">
        <v>159.59960000000001</v>
      </c>
      <c r="C282" s="19">
        <v>110.28449999999999</v>
      </c>
      <c r="D282" s="19">
        <v>232.636</v>
      </c>
      <c r="E282" s="19">
        <v>25.88</v>
      </c>
      <c r="F282" s="20">
        <v>4.0558999999999998E-2</v>
      </c>
      <c r="G282" s="20">
        <v>4.4824000000000003E-2</v>
      </c>
      <c r="H282" s="20">
        <v>4.4403999999999999E-2</v>
      </c>
      <c r="I282" s="20">
        <v>4.2283000000000001E-2</v>
      </c>
      <c r="J282" s="20">
        <v>4.0478E-2</v>
      </c>
      <c r="K282" s="20">
        <v>4.1426999999999999E-2</v>
      </c>
      <c r="L282" s="20">
        <v>4.1639000000000002E-2</v>
      </c>
      <c r="M282" s="20">
        <v>2.205E-2</v>
      </c>
      <c r="N282" s="19">
        <v>1740</v>
      </c>
      <c r="O282" s="21">
        <v>1842.37</v>
      </c>
      <c r="P282" s="19">
        <v>8577.1</v>
      </c>
      <c r="Q282" s="18">
        <v>110.587</v>
      </c>
      <c r="R282" s="19">
        <v>7.2290000000000001</v>
      </c>
      <c r="S282" s="19">
        <v>7.2525000000000004</v>
      </c>
      <c r="T282" s="263">
        <v>2.5099999438971277E-2</v>
      </c>
      <c r="U282" s="264">
        <v>2.4699999447911979E-2</v>
      </c>
      <c r="V282" s="264">
        <v>2.3099999483674766E-2</v>
      </c>
      <c r="W282" s="19">
        <v>32732.95</v>
      </c>
      <c r="X282" s="19">
        <v>3871.98</v>
      </c>
      <c r="Y282" s="19">
        <v>12266.41</v>
      </c>
      <c r="Z282" s="19">
        <v>7473.03</v>
      </c>
      <c r="AA282" s="19">
        <v>28542.11</v>
      </c>
      <c r="AB282" s="19">
        <v>19362.25</v>
      </c>
      <c r="AC282" s="19">
        <v>3262.0540000000001</v>
      </c>
      <c r="AD282" s="263">
        <v>1.2017999731376766E-2</v>
      </c>
      <c r="AE282" s="263">
        <v>2.0680999537743626E-2</v>
      </c>
      <c r="AF282" s="263">
        <v>2.1997999508306387E-2</v>
      </c>
      <c r="AG282" s="263">
        <v>2.4201999459043146E-2</v>
      </c>
      <c r="AH282" s="263">
        <v>1.7289999613538384E-2</v>
      </c>
      <c r="AI282" s="263">
        <v>2.0179999548941847E-2</v>
      </c>
      <c r="AJ282" s="263">
        <v>2.4069999461993577E-2</v>
      </c>
      <c r="AK282" s="263">
        <v>2.6429999409243461E-2</v>
      </c>
      <c r="AL282" s="263">
        <v>2.5253999435529112E-2</v>
      </c>
      <c r="AM282" s="263">
        <v>2.2951999486982823E-2</v>
      </c>
      <c r="AN282" s="263">
        <v>2.3948999464698133E-2</v>
      </c>
      <c r="AO282" s="263">
        <v>2.6629999404773116E-2</v>
      </c>
      <c r="AP282" s="263">
        <v>3.2033999283984302E-2</v>
      </c>
      <c r="AQ282" s="263">
        <v>2.4449999453499911E-2</v>
      </c>
      <c r="AR282" s="19">
        <v>168.8972</v>
      </c>
      <c r="AS282" s="19">
        <v>7440</v>
      </c>
      <c r="AT282" s="19">
        <v>1726.4</v>
      </c>
    </row>
    <row r="283" spans="1:46" ht="18.75" customHeight="1">
      <c r="A283" s="86">
        <v>44862</v>
      </c>
      <c r="B283" s="19">
        <v>160.30240000000001</v>
      </c>
      <c r="C283" s="19">
        <v>111.80410000000001</v>
      </c>
      <c r="D283" s="19">
        <v>222.9</v>
      </c>
      <c r="E283" s="19">
        <v>25.75</v>
      </c>
      <c r="F283" s="20">
        <v>4.0460000000000003E-2</v>
      </c>
      <c r="G283" s="20">
        <v>4.4142000000000001E-2</v>
      </c>
      <c r="H283" s="20">
        <v>4.3659999999999997E-2</v>
      </c>
      <c r="I283" s="20">
        <v>4.1843999999999999E-2</v>
      </c>
      <c r="J283" s="20">
        <v>4.0122999999999999E-2</v>
      </c>
      <c r="K283" s="20">
        <v>4.0984E-2</v>
      </c>
      <c r="L283" s="20">
        <v>4.1413999999999999E-2</v>
      </c>
      <c r="M283" s="20">
        <v>2.223E-2</v>
      </c>
      <c r="N283" s="19">
        <v>1740</v>
      </c>
      <c r="O283" s="21">
        <v>1842.37</v>
      </c>
      <c r="P283" s="19">
        <v>8577.1</v>
      </c>
      <c r="Q283" s="18">
        <v>109.7</v>
      </c>
      <c r="R283" s="19">
        <v>7.173</v>
      </c>
      <c r="S283" s="19">
        <v>7.1875</v>
      </c>
      <c r="T283" s="263">
        <v>2.4599999450147153E-2</v>
      </c>
      <c r="U283" s="264">
        <v>2.4099999461323025E-2</v>
      </c>
      <c r="V283" s="264">
        <v>2.2649999493733048E-2</v>
      </c>
      <c r="W283" s="19">
        <v>32861.800000000003</v>
      </c>
      <c r="X283" s="19">
        <v>3901.06</v>
      </c>
      <c r="Y283" s="19">
        <v>12112.31</v>
      </c>
      <c r="Z283" s="19">
        <v>7351.07</v>
      </c>
      <c r="AA283" s="19">
        <v>28214.75</v>
      </c>
      <c r="AB283" s="19">
        <v>19362.25</v>
      </c>
      <c r="AC283" s="19">
        <v>3262.0540000000001</v>
      </c>
      <c r="AD283" s="263">
        <v>1.2017999731376766E-2</v>
      </c>
      <c r="AE283" s="263">
        <v>2.0680999537743626E-2</v>
      </c>
      <c r="AF283" s="263">
        <v>2.1997999508306387E-2</v>
      </c>
      <c r="AG283" s="263">
        <v>2.4201999459043146E-2</v>
      </c>
      <c r="AH283" s="263">
        <v>1.7289999613538384E-2</v>
      </c>
      <c r="AI283" s="263">
        <v>2.0179999548941847E-2</v>
      </c>
      <c r="AJ283" s="263">
        <v>2.4069999461993577E-2</v>
      </c>
      <c r="AK283" s="263">
        <v>2.6429999409243461E-2</v>
      </c>
      <c r="AL283" s="263">
        <v>2.5253999435529112E-2</v>
      </c>
      <c r="AM283" s="263">
        <v>2.2951999486982823E-2</v>
      </c>
      <c r="AN283" s="263">
        <v>2.3948999464698133E-2</v>
      </c>
      <c r="AO283" s="263">
        <v>2.6629999404773116E-2</v>
      </c>
      <c r="AP283" s="263">
        <v>3.2033999283984302E-2</v>
      </c>
      <c r="AQ283" s="263">
        <v>2.4449999453499911E-2</v>
      </c>
      <c r="AR283" s="19">
        <v>169.02180000000001</v>
      </c>
      <c r="AS283" s="19">
        <v>7460</v>
      </c>
      <c r="AT283" s="19">
        <v>1713.4</v>
      </c>
    </row>
    <row r="284" spans="1:46" ht="18.75" customHeight="1">
      <c r="A284" s="86">
        <v>44861</v>
      </c>
      <c r="B284" s="19">
        <v>161.05269999999999</v>
      </c>
      <c r="C284" s="19">
        <v>112.8001</v>
      </c>
      <c r="D284" s="19">
        <v>218.42699999999999</v>
      </c>
      <c r="E284" s="19">
        <v>27.39</v>
      </c>
      <c r="F284" s="20">
        <v>4.0009000000000003E-2</v>
      </c>
      <c r="G284" s="20">
        <v>4.2741000000000001E-2</v>
      </c>
      <c r="H284" s="20">
        <v>4.2437999999999997E-2</v>
      </c>
      <c r="I284" s="20">
        <v>4.0605000000000002E-2</v>
      </c>
      <c r="J284" s="20">
        <v>3.9187E-2</v>
      </c>
      <c r="K284" s="20">
        <v>3.9865999999999999E-2</v>
      </c>
      <c r="L284" s="20">
        <v>4.0832E-2</v>
      </c>
      <c r="M284" s="20">
        <v>2.231E-2</v>
      </c>
      <c r="N284" s="19">
        <v>1740</v>
      </c>
      <c r="O284" s="21">
        <v>1842.37</v>
      </c>
      <c r="P284" s="19">
        <v>8577.1</v>
      </c>
      <c r="Q284" s="18">
        <v>110.95</v>
      </c>
      <c r="R284" s="19">
        <v>7.2686999999999999</v>
      </c>
      <c r="S284" s="19">
        <v>7.3140000000000001</v>
      </c>
      <c r="T284" s="263">
        <v>2.5499999430030583E-2</v>
      </c>
      <c r="U284" s="264">
        <v>2.5049999440088868E-2</v>
      </c>
      <c r="V284" s="264">
        <v>2.3249999480322005E-2</v>
      </c>
      <c r="W284" s="19">
        <v>32033.279999999999</v>
      </c>
      <c r="X284" s="19">
        <v>3807.3</v>
      </c>
      <c r="Y284" s="19">
        <v>11862.13</v>
      </c>
      <c r="Z284" s="19">
        <v>7262.06</v>
      </c>
      <c r="AA284" s="19">
        <v>28065.279999999999</v>
      </c>
      <c r="AB284" s="19">
        <v>18854.62</v>
      </c>
      <c r="AC284" s="19">
        <v>3235.5859999999998</v>
      </c>
      <c r="AD284" s="263">
        <v>1.7004999619908631E-2</v>
      </c>
      <c r="AE284" s="263">
        <v>2.0663999538123607E-2</v>
      </c>
      <c r="AF284" s="263">
        <v>2.1924999509938061E-2</v>
      </c>
      <c r="AG284" s="263">
        <v>2.4121999460831284E-2</v>
      </c>
      <c r="AH284" s="263">
        <v>1.7089999618008733E-2</v>
      </c>
      <c r="AI284" s="263">
        <v>2.0169999549165367E-2</v>
      </c>
      <c r="AJ284" s="263">
        <v>2.3839999467134474E-2</v>
      </c>
      <c r="AK284" s="263">
        <v>2.6279999412596226E-2</v>
      </c>
      <c r="AL284" s="263">
        <v>2.5253999435529112E-2</v>
      </c>
      <c r="AM284" s="263">
        <v>2.2950999487005175E-2</v>
      </c>
      <c r="AN284" s="263">
        <v>2.3999999463558196E-2</v>
      </c>
      <c r="AO284" s="263">
        <v>2.6703999403119086E-2</v>
      </c>
      <c r="AP284" s="263">
        <v>3.2033999283984302E-2</v>
      </c>
      <c r="AQ284" s="263">
        <v>2.3586599472798408E-2</v>
      </c>
      <c r="AR284" s="19">
        <v>169.00129999999999</v>
      </c>
      <c r="AS284" s="19">
        <v>7362</v>
      </c>
      <c r="AT284" s="19">
        <v>1709.35</v>
      </c>
    </row>
    <row r="285" spans="1:46" ht="18.75" customHeight="1">
      <c r="A285" s="86">
        <v>44860</v>
      </c>
      <c r="B285" s="19">
        <v>160.6447</v>
      </c>
      <c r="C285" s="19">
        <v>113.28</v>
      </c>
      <c r="D285" s="19">
        <v>223.46</v>
      </c>
      <c r="E285" s="19">
        <v>27.28</v>
      </c>
      <c r="F285" s="20">
        <v>4.0013E-2</v>
      </c>
      <c r="G285" s="20">
        <v>4.4039000000000002E-2</v>
      </c>
      <c r="H285" s="20">
        <v>4.3770999999999997E-2</v>
      </c>
      <c r="I285" s="20">
        <v>4.1846000000000001E-2</v>
      </c>
      <c r="J285" s="20">
        <v>4.0028000000000001E-2</v>
      </c>
      <c r="K285" s="20">
        <v>4.0941999999999999E-2</v>
      </c>
      <c r="L285" s="20">
        <v>4.138E-2</v>
      </c>
      <c r="M285" s="20">
        <v>2.2429999999999999E-2</v>
      </c>
      <c r="N285" s="19">
        <v>1740</v>
      </c>
      <c r="O285" s="21">
        <v>1842.37</v>
      </c>
      <c r="P285" s="19">
        <v>8577.1</v>
      </c>
      <c r="Q285" s="18">
        <v>111.989</v>
      </c>
      <c r="R285" s="19">
        <v>7.2629999999999999</v>
      </c>
      <c r="S285" s="19">
        <v>7.3263999999999996</v>
      </c>
      <c r="T285" s="263">
        <v>2.609999941661954E-2</v>
      </c>
      <c r="U285" s="264">
        <v>2.5599999427795412E-2</v>
      </c>
      <c r="V285" s="264">
        <v>2.339999947696924E-2</v>
      </c>
      <c r="W285" s="19">
        <v>31839.11</v>
      </c>
      <c r="X285" s="19">
        <v>3830.6</v>
      </c>
      <c r="Y285" s="19">
        <v>11791.9</v>
      </c>
      <c r="Z285" s="19">
        <v>7237.83</v>
      </c>
      <c r="AA285" s="19">
        <v>27430.3</v>
      </c>
      <c r="AB285" s="19">
        <v>19044.3</v>
      </c>
      <c r="AC285" s="19">
        <v>3246.2939999999999</v>
      </c>
      <c r="AD285" s="263">
        <v>1.5082999662868678E-2</v>
      </c>
      <c r="AE285" s="263">
        <v>2.0517999541386962E-2</v>
      </c>
      <c r="AF285" s="263">
        <v>2.1760999513603746E-2</v>
      </c>
      <c r="AG285" s="263">
        <v>2.3987999463826418E-2</v>
      </c>
      <c r="AH285" s="263">
        <v>1.703999961912632E-2</v>
      </c>
      <c r="AI285" s="263">
        <v>2.0179999548941847E-2</v>
      </c>
      <c r="AJ285" s="263">
        <v>2.3799999468028545E-2</v>
      </c>
      <c r="AK285" s="263">
        <v>2.6269999412819742E-2</v>
      </c>
      <c r="AL285" s="263">
        <v>2.5253999435529112E-2</v>
      </c>
      <c r="AM285" s="263">
        <v>2.3150999482534827E-2</v>
      </c>
      <c r="AN285" s="263">
        <v>2.4169999459758399E-2</v>
      </c>
      <c r="AO285" s="263">
        <v>2.6703999403119086E-2</v>
      </c>
      <c r="AP285" s="263">
        <v>3.2033999283984302E-2</v>
      </c>
      <c r="AQ285" s="263">
        <v>2.4101699461285025E-2</v>
      </c>
      <c r="AR285" s="19">
        <v>169.19139999999999</v>
      </c>
      <c r="AS285" s="19">
        <v>7386</v>
      </c>
      <c r="AT285" s="19">
        <v>1702.65</v>
      </c>
    </row>
    <row r="286" spans="1:46" ht="18.75" customHeight="1">
      <c r="A286" s="86">
        <v>44859</v>
      </c>
      <c r="B286" s="19">
        <v>160.566</v>
      </c>
      <c r="C286" s="19">
        <v>113.7872</v>
      </c>
      <c r="D286" s="19">
        <v>235.327</v>
      </c>
      <c r="E286" s="19">
        <v>28.46</v>
      </c>
      <c r="F286" s="20">
        <v>3.9655000000000003E-2</v>
      </c>
      <c r="G286" s="20">
        <v>4.4770999999999998E-2</v>
      </c>
      <c r="H286" s="20">
        <v>4.4623999999999997E-2</v>
      </c>
      <c r="I286" s="20">
        <v>4.2610000000000002E-2</v>
      </c>
      <c r="J286" s="20">
        <v>4.1021000000000002E-2</v>
      </c>
      <c r="K286" s="20">
        <v>4.1732999999999999E-2</v>
      </c>
      <c r="L286" s="20">
        <v>4.2575000000000002E-2</v>
      </c>
      <c r="M286" s="20">
        <v>2.2630000000000001E-2</v>
      </c>
      <c r="N286" s="19">
        <v>1740</v>
      </c>
      <c r="O286" s="21">
        <v>1842.37</v>
      </c>
      <c r="P286" s="19">
        <v>8577.1</v>
      </c>
      <c r="Q286" s="18">
        <v>112.012</v>
      </c>
      <c r="R286" s="19">
        <v>7.2305999999999999</v>
      </c>
      <c r="S286" s="19">
        <v>7.2298999999999998</v>
      </c>
      <c r="T286" s="263">
        <v>2.6799999400973322E-2</v>
      </c>
      <c r="U286" s="264">
        <v>2.6549999406561255E-2</v>
      </c>
      <c r="V286" s="264">
        <v>2.4299999456852676E-2</v>
      </c>
      <c r="W286" s="19">
        <v>31836.74</v>
      </c>
      <c r="X286" s="19">
        <v>3859.11</v>
      </c>
      <c r="Y286" s="19">
        <v>11544.91</v>
      </c>
      <c r="Z286" s="19">
        <v>7300.44</v>
      </c>
      <c r="AA286" s="19">
        <v>27626.51</v>
      </c>
      <c r="AB286" s="19">
        <v>19202.73</v>
      </c>
      <c r="AC286" s="19">
        <v>3243.4470000000001</v>
      </c>
      <c r="AD286" s="263">
        <v>1.5491999653726815E-2</v>
      </c>
      <c r="AE286" s="263">
        <v>2.0498999541811645E-2</v>
      </c>
      <c r="AF286" s="263">
        <v>2.1741999514028429E-2</v>
      </c>
      <c r="AG286" s="263">
        <v>2.3942999464832245E-2</v>
      </c>
      <c r="AH286" s="263">
        <v>1.680999962426722E-2</v>
      </c>
      <c r="AI286" s="263">
        <v>2.0269999546930196E-2</v>
      </c>
      <c r="AJ286" s="263">
        <v>2.3789999468252061E-2</v>
      </c>
      <c r="AK286" s="263">
        <v>2.6259999413043258E-2</v>
      </c>
      <c r="AL286" s="263">
        <v>2.5253999435529112E-2</v>
      </c>
      <c r="AM286" s="263">
        <v>2.3335999478399753E-2</v>
      </c>
      <c r="AN286" s="263">
        <v>2.4168999459780752E-2</v>
      </c>
      <c r="AO286" s="263">
        <v>2.6707999403029679E-2</v>
      </c>
      <c r="AP286" s="263">
        <v>3.2033999283984302E-2</v>
      </c>
      <c r="AQ286" s="263">
        <v>2.4788299445938317E-2</v>
      </c>
      <c r="AR286" s="19">
        <v>168.6721</v>
      </c>
      <c r="AS286" s="19">
        <v>7378</v>
      </c>
      <c r="AT286" s="19">
        <v>1702.6</v>
      </c>
    </row>
    <row r="287" spans="1:46" ht="18.75" customHeight="1">
      <c r="A287" s="86">
        <v>44858</v>
      </c>
      <c r="B287" s="19">
        <v>160.36449999999999</v>
      </c>
      <c r="C287" s="19">
        <v>114.8047</v>
      </c>
      <c r="D287" s="19">
        <v>229.48599999999999</v>
      </c>
      <c r="E287" s="19">
        <v>29.85</v>
      </c>
      <c r="F287" s="20">
        <v>3.9965000000000001E-2</v>
      </c>
      <c r="G287" s="20">
        <v>4.5046000000000003E-2</v>
      </c>
      <c r="H287" s="20">
        <v>4.5248999999999998E-2</v>
      </c>
      <c r="I287" s="20">
        <v>4.3625999999999998E-2</v>
      </c>
      <c r="J287" s="20">
        <v>4.2424000000000003E-2</v>
      </c>
      <c r="K287" s="20">
        <v>4.3061000000000002E-2</v>
      </c>
      <c r="L287" s="20">
        <v>4.3784000000000003E-2</v>
      </c>
      <c r="M287" s="20">
        <v>2.2540000000000001E-2</v>
      </c>
      <c r="N287" s="19">
        <v>1740</v>
      </c>
      <c r="O287" s="21">
        <v>1842.37</v>
      </c>
      <c r="P287" s="19">
        <v>8577.1</v>
      </c>
      <c r="Q287" s="18">
        <v>112.881</v>
      </c>
      <c r="R287" s="19">
        <v>7.2145000000000001</v>
      </c>
      <c r="S287" s="19">
        <v>7.2535999999999996</v>
      </c>
      <c r="T287" s="263">
        <v>2.5750499424431472E-2</v>
      </c>
      <c r="U287" s="264">
        <v>2.5399999432265757E-2</v>
      </c>
      <c r="V287" s="264">
        <v>2.3499999474734069E-2</v>
      </c>
      <c r="W287" s="19">
        <v>31499.62</v>
      </c>
      <c r="X287" s="19">
        <v>3797.34</v>
      </c>
      <c r="Y287" s="19">
        <v>11630.86</v>
      </c>
      <c r="Z287" s="19">
        <v>7287.43</v>
      </c>
      <c r="AA287" s="19">
        <v>27619.61</v>
      </c>
      <c r="AB287" s="19">
        <v>19225.7</v>
      </c>
      <c r="AC287" s="19">
        <v>3199.9119999999998</v>
      </c>
      <c r="AD287" s="263">
        <v>1.0510999765060841E-2</v>
      </c>
      <c r="AE287" s="263">
        <v>2.0563999540358781E-2</v>
      </c>
      <c r="AF287" s="263">
        <v>2.1849999511614444E-2</v>
      </c>
      <c r="AG287" s="263">
        <v>2.3970999464206399E-2</v>
      </c>
      <c r="AH287" s="263">
        <v>1.6889999622479081E-2</v>
      </c>
      <c r="AI287" s="263">
        <v>2.0169999549165367E-2</v>
      </c>
      <c r="AJ287" s="263">
        <v>2.3829999467357994E-2</v>
      </c>
      <c r="AK287" s="263">
        <v>2.6279999412596226E-2</v>
      </c>
      <c r="AL287" s="263">
        <v>2.5253999435529112E-2</v>
      </c>
      <c r="AM287" s="263">
        <v>2.3334999478422106E-2</v>
      </c>
      <c r="AN287" s="263">
        <v>2.4163999459892511E-2</v>
      </c>
      <c r="AO287" s="263">
        <v>2.6702999403141438E-2</v>
      </c>
      <c r="AP287" s="263">
        <v>3.2033999283984302E-2</v>
      </c>
      <c r="AQ287" s="263">
        <v>2.494909944234416E-2</v>
      </c>
      <c r="AR287" s="19">
        <v>169.45179999999999</v>
      </c>
      <c r="AS287" s="19">
        <v>7382</v>
      </c>
      <c r="AT287" s="19">
        <v>1710.95</v>
      </c>
    </row>
    <row r="288" spans="1:46" ht="18.75" customHeight="1">
      <c r="A288" s="86">
        <v>44855</v>
      </c>
      <c r="B288" s="19">
        <v>160.85830000000001</v>
      </c>
      <c r="C288" s="19">
        <v>115.5217</v>
      </c>
      <c r="D288" s="19">
        <v>217.72399999999999</v>
      </c>
      <c r="E288" s="19">
        <v>29.69</v>
      </c>
      <c r="F288" s="20">
        <v>3.9272000000000001E-2</v>
      </c>
      <c r="G288" s="20">
        <v>4.4722999999999999E-2</v>
      </c>
      <c r="H288" s="20">
        <v>4.5133E-2</v>
      </c>
      <c r="I288" s="20">
        <v>4.3410999999999998E-2</v>
      </c>
      <c r="J288" s="20">
        <v>4.2167000000000003E-2</v>
      </c>
      <c r="K288" s="20">
        <v>4.2847000000000003E-2</v>
      </c>
      <c r="L288" s="20">
        <v>4.3334999999999999E-2</v>
      </c>
      <c r="M288" s="20">
        <v>2.2720000000000001E-2</v>
      </c>
      <c r="N288" s="19">
        <v>1740</v>
      </c>
      <c r="O288" s="21">
        <v>1842.37</v>
      </c>
      <c r="P288" s="19">
        <v>8577.1</v>
      </c>
      <c r="Q288" s="18">
        <v>112.98399999999999</v>
      </c>
      <c r="R288" s="19">
        <v>7.2286999999999999</v>
      </c>
      <c r="S288" s="19">
        <v>7.2683</v>
      </c>
      <c r="T288" s="263">
        <v>2.6199999414384365E-2</v>
      </c>
      <c r="U288" s="264">
        <v>2.574999942444265E-2</v>
      </c>
      <c r="V288" s="264">
        <v>2.364999947138131E-2</v>
      </c>
      <c r="W288" s="19">
        <v>31082.560000000001</v>
      </c>
      <c r="X288" s="19">
        <v>3752.75</v>
      </c>
      <c r="Y288" s="19">
        <v>11630.86</v>
      </c>
      <c r="Z288" s="19">
        <v>7281.19</v>
      </c>
      <c r="AA288" s="19">
        <v>27650.84</v>
      </c>
      <c r="AB288" s="19">
        <v>19452.09</v>
      </c>
      <c r="AC288" s="19">
        <v>3186.4780000000001</v>
      </c>
      <c r="AD288" s="263">
        <v>1.082799975797534E-2</v>
      </c>
      <c r="AE288" s="263">
        <v>2.0589999539777637E-2</v>
      </c>
      <c r="AF288" s="263">
        <v>2.1850999511592088E-2</v>
      </c>
      <c r="AG288" s="263">
        <v>2.4020999463088808E-2</v>
      </c>
      <c r="AH288" s="263">
        <v>1.6819999624043701E-2</v>
      </c>
      <c r="AI288" s="263">
        <v>2.0209999548271299E-2</v>
      </c>
      <c r="AJ288" s="263">
        <v>2.3919999465346335E-2</v>
      </c>
      <c r="AK288" s="263">
        <v>2.6359999410808087E-2</v>
      </c>
      <c r="AL288" s="263">
        <v>2.5253999435529112E-2</v>
      </c>
      <c r="AM288" s="263">
        <v>2.3338999478332696E-2</v>
      </c>
      <c r="AN288" s="263">
        <v>2.4338999455980954E-2</v>
      </c>
      <c r="AO288" s="263">
        <v>2.6711999402940272E-2</v>
      </c>
      <c r="AP288" s="263">
        <v>3.2033999283984302E-2</v>
      </c>
      <c r="AQ288" s="263">
        <v>2.4743199446946383E-2</v>
      </c>
      <c r="AR288" s="19">
        <v>169.45179999999999</v>
      </c>
      <c r="AS288" s="19">
        <v>7340</v>
      </c>
      <c r="AT288" s="19">
        <v>1712.5</v>
      </c>
    </row>
    <row r="289" spans="1:46" ht="18.75" customHeight="1">
      <c r="A289" s="86">
        <v>44854</v>
      </c>
      <c r="B289" s="19">
        <v>160.9255</v>
      </c>
      <c r="C289" s="19">
        <v>116.6658</v>
      </c>
      <c r="D289" s="19">
        <v>200.905</v>
      </c>
      <c r="E289" s="19">
        <v>29.98</v>
      </c>
      <c r="F289" s="20">
        <v>3.9621000000000003E-2</v>
      </c>
      <c r="G289" s="20">
        <v>4.6100000000000002E-2</v>
      </c>
      <c r="H289" s="20">
        <v>4.6523000000000002E-2</v>
      </c>
      <c r="I289" s="20">
        <v>4.4444999999999998E-2</v>
      </c>
      <c r="J289" s="20">
        <v>4.2283000000000001E-2</v>
      </c>
      <c r="K289" s="20">
        <v>4.3536999999999999E-2</v>
      </c>
      <c r="L289" s="20">
        <v>4.2190999999999999E-2</v>
      </c>
      <c r="M289" s="20">
        <v>2.2450000000000001E-2</v>
      </c>
      <c r="N289" s="19">
        <v>1740</v>
      </c>
      <c r="O289" s="21">
        <v>1842.37</v>
      </c>
      <c r="P289" s="19">
        <v>8577.1</v>
      </c>
      <c r="Q289" s="18">
        <v>112.13</v>
      </c>
      <c r="R289" s="19">
        <v>7.2023000000000001</v>
      </c>
      <c r="S289" s="19">
        <v>7.2241</v>
      </c>
      <c r="T289" s="263">
        <v>2.5549999428912999E-2</v>
      </c>
      <c r="U289" s="264">
        <v>2.5349999433383348E-2</v>
      </c>
      <c r="V289" s="264">
        <v>2.334999947808683E-2</v>
      </c>
      <c r="W289" s="19">
        <v>30333.59</v>
      </c>
      <c r="X289" s="19">
        <v>3665.78</v>
      </c>
      <c r="Y289" s="19">
        <v>11785.13</v>
      </c>
      <c r="Z289" s="19">
        <v>7148.5</v>
      </c>
      <c r="AA289" s="19">
        <v>27661.47</v>
      </c>
      <c r="AB289" s="19">
        <v>19597.310000000001</v>
      </c>
      <c r="AC289" s="19">
        <v>3184.98</v>
      </c>
      <c r="AD289" s="263">
        <v>9.9789997769519686E-3</v>
      </c>
      <c r="AE289" s="263">
        <v>2.0627999538928271E-2</v>
      </c>
      <c r="AF289" s="263">
        <v>2.191899951007217E-2</v>
      </c>
      <c r="AG289" s="263">
        <v>2.4149999460205435E-2</v>
      </c>
      <c r="AH289" s="263">
        <v>1.6959999620914459E-2</v>
      </c>
      <c r="AI289" s="263">
        <v>2.040999954380095E-2</v>
      </c>
      <c r="AJ289" s="263">
        <v>2.3879999466240406E-2</v>
      </c>
      <c r="AK289" s="263">
        <v>2.6309999411925671E-2</v>
      </c>
      <c r="AL289" s="263">
        <v>2.5253999435529112E-2</v>
      </c>
      <c r="AM289" s="263">
        <v>2.334999947808683E-2</v>
      </c>
      <c r="AN289" s="263">
        <v>2.4140999460406602E-2</v>
      </c>
      <c r="AO289" s="263">
        <v>2.667299940381199E-2</v>
      </c>
      <c r="AP289" s="263">
        <v>3.2033999283984302E-2</v>
      </c>
      <c r="AQ289" s="263">
        <v>2.4419999454170466E-2</v>
      </c>
      <c r="AR289" s="19">
        <v>169.31020000000001</v>
      </c>
      <c r="AS289" s="19">
        <v>7322</v>
      </c>
      <c r="AT289" s="19">
        <v>1694.3</v>
      </c>
    </row>
    <row r="290" spans="1:46" ht="18.75" customHeight="1">
      <c r="A290" s="86">
        <v>44853</v>
      </c>
      <c r="B290" s="19">
        <v>161.71039999999999</v>
      </c>
      <c r="C290" s="19">
        <v>117.61499999999999</v>
      </c>
      <c r="D290" s="19">
        <v>200.905</v>
      </c>
      <c r="E290" s="19">
        <v>30.76</v>
      </c>
      <c r="F290" s="20">
        <v>3.9599000000000002E-2</v>
      </c>
      <c r="G290" s="20">
        <v>4.5562999999999999E-2</v>
      </c>
      <c r="H290" s="20">
        <v>4.5664999999999997E-2</v>
      </c>
      <c r="I290" s="20">
        <v>4.3568000000000003E-2</v>
      </c>
      <c r="J290" s="20">
        <v>4.1334999999999997E-2</v>
      </c>
      <c r="K290" s="20">
        <v>4.2629E-2</v>
      </c>
      <c r="L290" s="20">
        <v>4.1249000000000001E-2</v>
      </c>
      <c r="M290" s="20">
        <v>2.2429999999999999E-2</v>
      </c>
      <c r="N290" s="19">
        <v>1740</v>
      </c>
      <c r="O290" s="21">
        <v>1842.37</v>
      </c>
      <c r="P290" s="19">
        <v>8577.1</v>
      </c>
      <c r="Q290" s="18">
        <v>112.039</v>
      </c>
      <c r="R290" s="19">
        <v>7.1965000000000003</v>
      </c>
      <c r="S290" s="19">
        <v>7.2091000000000003</v>
      </c>
      <c r="T290" s="263">
        <v>2.4899999443441633E-2</v>
      </c>
      <c r="U290" s="264">
        <v>2.4899999443441633E-2</v>
      </c>
      <c r="V290" s="264">
        <v>2.3499999474734069E-2</v>
      </c>
      <c r="W290" s="19">
        <v>30423.81</v>
      </c>
      <c r="X290" s="19">
        <v>3695.16</v>
      </c>
      <c r="Y290" s="19">
        <v>11816.2</v>
      </c>
      <c r="Z290" s="19">
        <v>7284.15</v>
      </c>
      <c r="AA290" s="19">
        <v>28091.53</v>
      </c>
      <c r="AB290" s="19">
        <v>19954.39</v>
      </c>
      <c r="AC290" s="19">
        <v>3202.1379999999999</v>
      </c>
      <c r="AD290" s="263">
        <v>1.2196999727375805E-2</v>
      </c>
      <c r="AE290" s="263">
        <v>2.0762999535910782E-2</v>
      </c>
      <c r="AF290" s="263">
        <v>2.2056999506987633E-2</v>
      </c>
      <c r="AG290" s="263">
        <v>2.4243999458104373E-2</v>
      </c>
      <c r="AH290" s="263">
        <v>1.6959999620914459E-2</v>
      </c>
      <c r="AI290" s="263">
        <v>2.0509999541565776E-2</v>
      </c>
      <c r="AJ290" s="263">
        <v>2.4019999463111164E-2</v>
      </c>
      <c r="AK290" s="263">
        <v>2.6439999409019949E-2</v>
      </c>
      <c r="AL290" s="263">
        <v>2.5253999435529112E-2</v>
      </c>
      <c r="AM290" s="263">
        <v>2.3150999482534827E-2</v>
      </c>
      <c r="AN290" s="263">
        <v>2.4149999460205435E-2</v>
      </c>
      <c r="AO290" s="263">
        <v>2.6617999405041337E-2</v>
      </c>
      <c r="AP290" s="263">
        <v>3.2033999283984302E-2</v>
      </c>
      <c r="AQ290" s="263">
        <v>2.4578299450632186E-2</v>
      </c>
      <c r="AR290" s="19">
        <v>169.7244</v>
      </c>
      <c r="AS290" s="19">
        <v>7292</v>
      </c>
      <c r="AT290" s="19">
        <v>1715.9</v>
      </c>
    </row>
    <row r="291" spans="1:46" ht="18.75" customHeight="1">
      <c r="A291" s="86">
        <v>44852</v>
      </c>
      <c r="B291" s="19">
        <v>162.46629999999999</v>
      </c>
      <c r="C291" s="19">
        <v>118.17610000000001</v>
      </c>
      <c r="D291" s="19">
        <v>203.81</v>
      </c>
      <c r="E291" s="19">
        <v>30.5</v>
      </c>
      <c r="F291" s="20">
        <v>3.8725000000000002E-2</v>
      </c>
      <c r="G291" s="20">
        <v>4.4285999999999999E-2</v>
      </c>
      <c r="H291" s="20">
        <v>4.4331000000000002E-2</v>
      </c>
      <c r="I291" s="20">
        <v>4.2216999999999998E-2</v>
      </c>
      <c r="J291" s="20">
        <v>4.0065999999999997E-2</v>
      </c>
      <c r="K291" s="20">
        <v>4.1251999999999997E-2</v>
      </c>
      <c r="L291" s="20">
        <v>4.0296999999999999E-2</v>
      </c>
      <c r="M291" s="20">
        <v>2.249E-2</v>
      </c>
      <c r="N291" s="19">
        <v>1740</v>
      </c>
      <c r="O291" s="21">
        <v>1842.37</v>
      </c>
      <c r="P291" s="19">
        <v>8577.1</v>
      </c>
      <c r="Q291" s="18">
        <v>113.31100000000001</v>
      </c>
      <c r="R291" s="19">
        <v>7.1924999999999999</v>
      </c>
      <c r="S291" s="19">
        <v>7.2202999999999999</v>
      </c>
      <c r="T291" s="263">
        <v>2.5799999423325063E-2</v>
      </c>
      <c r="U291" s="264">
        <v>2.5799999423325063E-2</v>
      </c>
      <c r="V291" s="264">
        <v>2.4399999454617499E-2</v>
      </c>
      <c r="W291" s="19">
        <v>30523.8</v>
      </c>
      <c r="X291" s="19">
        <v>3719.98</v>
      </c>
      <c r="Y291" s="19">
        <v>11883.14</v>
      </c>
      <c r="Z291" s="19">
        <v>7361.63</v>
      </c>
      <c r="AA291" s="19">
        <v>28195.58</v>
      </c>
      <c r="AB291" s="19">
        <v>19949.03</v>
      </c>
      <c r="AC291" s="19">
        <v>3227.22</v>
      </c>
      <c r="AD291" s="263">
        <v>1.0286999770067631E-2</v>
      </c>
      <c r="AE291" s="263">
        <v>2.0775999535620211E-2</v>
      </c>
      <c r="AF291" s="263">
        <v>2.2050999507121739E-2</v>
      </c>
      <c r="AG291" s="263">
        <v>2.4210999458841979E-2</v>
      </c>
      <c r="AH291" s="263">
        <v>1.7129999617114665E-2</v>
      </c>
      <c r="AI291" s="263">
        <v>2.052999954111874E-2</v>
      </c>
      <c r="AJ291" s="263">
        <v>2.4039999462664125E-2</v>
      </c>
      <c r="AK291" s="263">
        <v>2.6359999410808087E-2</v>
      </c>
      <c r="AL291" s="263">
        <v>2.5253999435529112E-2</v>
      </c>
      <c r="AM291" s="263">
        <v>2.3137999482825401E-2</v>
      </c>
      <c r="AN291" s="263">
        <v>2.4151999460160733E-2</v>
      </c>
      <c r="AO291" s="263">
        <v>2.6658999404124917E-2</v>
      </c>
      <c r="AP291" s="263">
        <v>3.2033999283984302E-2</v>
      </c>
      <c r="AQ291" s="263">
        <v>2.4533699451629074E-2</v>
      </c>
      <c r="AR291" s="19">
        <v>169.6328</v>
      </c>
      <c r="AS291" s="19">
        <v>7292</v>
      </c>
      <c r="AT291" s="19">
        <v>1730.3</v>
      </c>
    </row>
    <row r="292" spans="1:46" ht="18.75" customHeight="1">
      <c r="A292" s="86">
        <v>44851</v>
      </c>
      <c r="B292" s="19">
        <v>162.3083</v>
      </c>
      <c r="C292" s="19">
        <v>118.7987</v>
      </c>
      <c r="D292" s="19">
        <v>213.33</v>
      </c>
      <c r="E292" s="19">
        <v>31.37</v>
      </c>
      <c r="F292" s="20">
        <v>3.7358000000000002E-2</v>
      </c>
      <c r="G292" s="20">
        <v>4.4433E-2</v>
      </c>
      <c r="H292" s="20">
        <v>4.4358000000000002E-2</v>
      </c>
      <c r="I292" s="20">
        <v>4.2286999999999998E-2</v>
      </c>
      <c r="J292" s="20">
        <v>4.0104000000000001E-2</v>
      </c>
      <c r="K292" s="20">
        <v>4.1356999999999998E-2</v>
      </c>
      <c r="L292" s="20">
        <v>4.0203999999999997E-2</v>
      </c>
      <c r="M292" s="20">
        <v>2.248E-2</v>
      </c>
      <c r="N292" s="19">
        <v>1740</v>
      </c>
      <c r="O292" s="21">
        <v>1842.37</v>
      </c>
      <c r="P292" s="19">
        <v>8577.1</v>
      </c>
      <c r="Q292" s="18">
        <v>112.363</v>
      </c>
      <c r="R292" s="19">
        <v>7.1695000000000002</v>
      </c>
      <c r="S292" s="19">
        <v>7.1772999999999998</v>
      </c>
      <c r="T292" s="263">
        <v>2.5299999434500932E-2</v>
      </c>
      <c r="U292" s="264">
        <v>2.5599999427795412E-2</v>
      </c>
      <c r="V292" s="264">
        <v>2.4299999456852676E-2</v>
      </c>
      <c r="W292" s="19">
        <v>30185.82</v>
      </c>
      <c r="X292" s="19">
        <v>3677.95</v>
      </c>
      <c r="Y292" s="19">
        <v>12017.67</v>
      </c>
      <c r="Z292" s="19">
        <v>7427.31</v>
      </c>
      <c r="AA292" s="19">
        <v>27878.959999999999</v>
      </c>
      <c r="AB292" s="19">
        <v>20023.22</v>
      </c>
      <c r="AC292" s="19">
        <v>3240.7280000000001</v>
      </c>
      <c r="AD292" s="263">
        <v>1.1640999739803372E-2</v>
      </c>
      <c r="AE292" s="263">
        <v>2.102399953007698E-2</v>
      </c>
      <c r="AF292" s="263">
        <v>2.2338999500684444E-2</v>
      </c>
      <c r="AG292" s="263">
        <v>2.4435999453812838E-2</v>
      </c>
      <c r="AH292" s="263">
        <v>1.745999960973859E-2</v>
      </c>
      <c r="AI292" s="263">
        <v>2.0789999535307292E-2</v>
      </c>
      <c r="AJ292" s="263">
        <v>2.4179999459534886E-2</v>
      </c>
      <c r="AK292" s="263">
        <v>2.6369999410584568E-2</v>
      </c>
      <c r="AL292" s="263">
        <v>2.5253999435529112E-2</v>
      </c>
      <c r="AM292" s="263">
        <v>2.3147999482601881E-2</v>
      </c>
      <c r="AN292" s="263">
        <v>2.4151999460160733E-2</v>
      </c>
      <c r="AO292" s="263">
        <v>2.659399940557778E-2</v>
      </c>
      <c r="AP292" s="263">
        <v>3.2033999283984302E-2</v>
      </c>
      <c r="AQ292" s="263">
        <v>2.2141699505094439E-2</v>
      </c>
      <c r="AR292" s="19">
        <v>169.54419999999999</v>
      </c>
      <c r="AS292" s="19">
        <v>7404</v>
      </c>
      <c r="AT292" s="19">
        <v>1751.25</v>
      </c>
    </row>
    <row r="293" spans="1:46" ht="18.75" customHeight="1">
      <c r="A293" s="86">
        <v>44848</v>
      </c>
      <c r="B293" s="19">
        <v>162.57749999999999</v>
      </c>
      <c r="C293" s="19">
        <v>119.35420000000001</v>
      </c>
      <c r="D293" s="19">
        <v>202.304</v>
      </c>
      <c r="E293" s="19">
        <v>32.020000000000003</v>
      </c>
      <c r="F293" s="20">
        <v>3.6975000000000001E-2</v>
      </c>
      <c r="G293" s="20">
        <v>4.4958999999999999E-2</v>
      </c>
      <c r="H293" s="20">
        <v>4.4949999999999997E-2</v>
      </c>
      <c r="I293" s="20">
        <v>4.2677E-2</v>
      </c>
      <c r="J293" s="20">
        <v>4.0183999999999997E-2</v>
      </c>
      <c r="K293" s="20">
        <v>4.1646000000000002E-2</v>
      </c>
      <c r="L293" s="20">
        <v>3.9916E-2</v>
      </c>
      <c r="M293" s="20">
        <v>2.257E-2</v>
      </c>
      <c r="N293" s="19">
        <v>1740</v>
      </c>
      <c r="O293" s="21">
        <v>1842.37</v>
      </c>
      <c r="P293" s="19">
        <v>8577.1</v>
      </c>
      <c r="Q293" s="18">
        <v>113.32</v>
      </c>
      <c r="R293" s="19">
        <v>7.1748000000000003</v>
      </c>
      <c r="S293" s="19">
        <v>7.1749999999999998</v>
      </c>
      <c r="T293" s="263">
        <v>2.6599999405443671E-2</v>
      </c>
      <c r="U293" s="264">
        <v>2.6699999403208493E-2</v>
      </c>
      <c r="V293" s="264">
        <v>2.5049999440088868E-2</v>
      </c>
      <c r="W293" s="19">
        <v>29634.83</v>
      </c>
      <c r="X293" s="19">
        <v>3583.07</v>
      </c>
      <c r="Y293" s="19">
        <v>12141.71</v>
      </c>
      <c r="Z293" s="19">
        <v>7427.31</v>
      </c>
      <c r="AA293" s="19">
        <v>28641.38</v>
      </c>
      <c r="AB293" s="19">
        <v>20170.04</v>
      </c>
      <c r="AC293" s="19">
        <v>3236.223</v>
      </c>
      <c r="AD293" s="263">
        <v>1.4994999664835633E-2</v>
      </c>
      <c r="AE293" s="263">
        <v>2.1148999527283014E-2</v>
      </c>
      <c r="AF293" s="263">
        <v>2.236699950005859E-2</v>
      </c>
      <c r="AG293" s="263">
        <v>2.453599945157766E-2</v>
      </c>
      <c r="AH293" s="263">
        <v>1.7779999602586031E-2</v>
      </c>
      <c r="AI293" s="263">
        <v>2.1029999529942871E-2</v>
      </c>
      <c r="AJ293" s="263">
        <v>2.4499999452382328E-2</v>
      </c>
      <c r="AK293" s="263">
        <v>2.6609999405220151E-2</v>
      </c>
      <c r="AL293" s="263">
        <v>2.5253999435529112E-2</v>
      </c>
      <c r="AM293" s="263">
        <v>2.3147999482601881E-2</v>
      </c>
      <c r="AN293" s="263">
        <v>2.4151999460160733E-2</v>
      </c>
      <c r="AO293" s="263">
        <v>2.659399940557778E-2</v>
      </c>
      <c r="AP293" s="263">
        <v>3.2033999283984302E-2</v>
      </c>
      <c r="AQ293" s="263">
        <v>2.1524999518878755E-2</v>
      </c>
      <c r="AR293" s="19">
        <v>170.191</v>
      </c>
      <c r="AS293" s="19">
        <v>7444</v>
      </c>
      <c r="AT293" s="19">
        <v>1751.25</v>
      </c>
    </row>
    <row r="294" spans="1:46" ht="18.75" customHeight="1">
      <c r="A294" s="86">
        <v>44847</v>
      </c>
      <c r="B294" s="19">
        <v>163.09739999999999</v>
      </c>
      <c r="C294" s="19">
        <v>120.00490000000001</v>
      </c>
      <c r="D294" s="19">
        <v>204.44499999999999</v>
      </c>
      <c r="E294" s="19">
        <v>31.94</v>
      </c>
      <c r="F294" s="20">
        <v>3.6961000000000001E-2</v>
      </c>
      <c r="G294" s="20">
        <v>4.4635000000000001E-2</v>
      </c>
      <c r="H294" s="20">
        <v>4.4442000000000002E-2</v>
      </c>
      <c r="I294" s="20">
        <v>4.2004E-2</v>
      </c>
      <c r="J294" s="20">
        <v>3.9434999999999998E-2</v>
      </c>
      <c r="K294" s="20">
        <v>4.0906999999999999E-2</v>
      </c>
      <c r="L294" s="20">
        <v>3.9163999999999997E-2</v>
      </c>
      <c r="M294" s="20">
        <v>2.2700000000000001E-2</v>
      </c>
      <c r="N294" s="19">
        <v>1740</v>
      </c>
      <c r="O294" s="21">
        <v>1842.37</v>
      </c>
      <c r="P294" s="19">
        <v>8577.1</v>
      </c>
      <c r="Q294" s="18">
        <v>113.221</v>
      </c>
      <c r="R294" s="19">
        <v>7.1687000000000003</v>
      </c>
      <c r="S294" s="19">
        <v>7.1733000000000002</v>
      </c>
      <c r="T294" s="263">
        <v>2.6799999400973322E-2</v>
      </c>
      <c r="U294" s="264">
        <v>2.6949999397620557E-2</v>
      </c>
      <c r="V294" s="264">
        <v>2.5399999432265757E-2</v>
      </c>
      <c r="W294" s="19">
        <v>30038.720000000001</v>
      </c>
      <c r="X294" s="19">
        <v>3669.91</v>
      </c>
      <c r="Y294" s="19">
        <v>12639.27</v>
      </c>
      <c r="Z294" s="19">
        <v>7479.74</v>
      </c>
      <c r="AA294" s="19">
        <v>28479.01</v>
      </c>
      <c r="AB294" s="19">
        <v>19968.38</v>
      </c>
      <c r="AC294" s="19">
        <v>3246.248</v>
      </c>
      <c r="AD294" s="263">
        <v>6.0389998650178314E-3</v>
      </c>
      <c r="AE294" s="263">
        <v>2.1154999527148902E-2</v>
      </c>
      <c r="AF294" s="263">
        <v>2.2387999499589206E-2</v>
      </c>
      <c r="AG294" s="263">
        <v>2.4442999453656376E-2</v>
      </c>
      <c r="AH294" s="263">
        <v>1.757999960705638E-2</v>
      </c>
      <c r="AI294" s="263">
        <v>2.1079999528825284E-2</v>
      </c>
      <c r="AJ294" s="263">
        <v>2.4419999454170466E-2</v>
      </c>
      <c r="AK294" s="263">
        <v>2.6589999405667183E-2</v>
      </c>
      <c r="AL294" s="263">
        <v>2.5253999435529112E-2</v>
      </c>
      <c r="AM294" s="263">
        <v>2.3168999482132493E-2</v>
      </c>
      <c r="AN294" s="263">
        <v>2.4167999459803104E-2</v>
      </c>
      <c r="AO294" s="263">
        <v>2.6345999411121011E-2</v>
      </c>
      <c r="AP294" s="263">
        <v>3.2033999283984302E-2</v>
      </c>
      <c r="AQ294" s="263">
        <v>2.201099950801581E-2</v>
      </c>
      <c r="AR294" s="19">
        <v>169.6782</v>
      </c>
      <c r="AS294" s="19">
        <v>7412</v>
      </c>
      <c r="AT294" s="19">
        <v>1753.55</v>
      </c>
    </row>
    <row r="295" spans="1:46" ht="18.75" customHeight="1">
      <c r="A295" s="86">
        <v>44846</v>
      </c>
      <c r="B295" s="19">
        <v>163.75389999999999</v>
      </c>
      <c r="C295" s="19">
        <v>120.5801</v>
      </c>
      <c r="D295" s="19">
        <v>199.36</v>
      </c>
      <c r="E295" s="19">
        <v>33.57</v>
      </c>
      <c r="F295" s="20">
        <v>3.6008999999999999E-2</v>
      </c>
      <c r="G295" s="20">
        <v>4.2910999999999998E-2</v>
      </c>
      <c r="H295" s="20">
        <v>4.3089000000000002E-2</v>
      </c>
      <c r="I295" s="20">
        <v>4.1176999999999998E-2</v>
      </c>
      <c r="J295" s="20">
        <v>3.8961999999999997E-2</v>
      </c>
      <c r="K295" s="20">
        <v>4.0279000000000002E-2</v>
      </c>
      <c r="L295" s="20">
        <v>3.8744000000000001E-2</v>
      </c>
      <c r="M295" s="20">
        <v>2.2790000000000001E-2</v>
      </c>
      <c r="N295" s="19">
        <v>1740</v>
      </c>
      <c r="O295" s="21">
        <v>1842.37</v>
      </c>
      <c r="P295" s="19">
        <v>8577.1</v>
      </c>
      <c r="Q295" s="18">
        <v>113.14400000000001</v>
      </c>
      <c r="R295" s="19">
        <v>7.1554000000000002</v>
      </c>
      <c r="S295" s="19">
        <v>7.1536</v>
      </c>
      <c r="T295" s="263">
        <v>2.7499999385327101E-2</v>
      </c>
      <c r="U295" s="264">
        <v>2.7699999380856752E-2</v>
      </c>
      <c r="V295" s="264">
        <v>2.5999999418854714E-2</v>
      </c>
      <c r="W295" s="19">
        <v>29210.85</v>
      </c>
      <c r="X295" s="19">
        <v>3577.03</v>
      </c>
      <c r="Y295" s="19">
        <v>12431.53</v>
      </c>
      <c r="Z295" s="19">
        <v>7471.51</v>
      </c>
      <c r="AA295" s="19">
        <v>28313.47</v>
      </c>
      <c r="AB295" s="19">
        <v>19268.740000000002</v>
      </c>
      <c r="AC295" s="19">
        <v>3215.203</v>
      </c>
      <c r="AD295" s="263">
        <v>1.3775999692082404E-2</v>
      </c>
      <c r="AE295" s="263">
        <v>2.0821999534592031E-2</v>
      </c>
      <c r="AF295" s="263">
        <v>2.2079999506473543E-2</v>
      </c>
      <c r="AG295" s="263">
        <v>2.422199945859611E-2</v>
      </c>
      <c r="AH295" s="263">
        <v>1.7499999608844519E-2</v>
      </c>
      <c r="AI295" s="263">
        <v>2.0859999533742665E-2</v>
      </c>
      <c r="AJ295" s="263">
        <v>2.4049999462440609E-2</v>
      </c>
      <c r="AK295" s="263">
        <v>2.6379999410361052E-2</v>
      </c>
      <c r="AL295" s="263">
        <v>2.5253999435529112E-2</v>
      </c>
      <c r="AM295" s="263">
        <v>2.312399948313832E-2</v>
      </c>
      <c r="AN295" s="263">
        <v>2.4128999460674823E-2</v>
      </c>
      <c r="AO295" s="263">
        <v>2.6556999406404793E-2</v>
      </c>
      <c r="AP295" s="263">
        <v>3.2033999283984302E-2</v>
      </c>
      <c r="AQ295" s="263">
        <v>2.327999947965145E-2</v>
      </c>
      <c r="AR295" s="19">
        <v>168.60509999999999</v>
      </c>
      <c r="AS295" s="19">
        <v>7550</v>
      </c>
      <c r="AT295" s="19">
        <v>1745.65</v>
      </c>
    </row>
    <row r="296" spans="1:46" ht="18.75" customHeight="1">
      <c r="A296" s="86">
        <v>44845</v>
      </c>
      <c r="B296" s="19">
        <v>163.69159999999999</v>
      </c>
      <c r="C296" s="19">
        <v>121.5243</v>
      </c>
      <c r="D296" s="19">
        <v>201.31</v>
      </c>
      <c r="E296" s="19">
        <v>33.630000000000003</v>
      </c>
      <c r="F296" s="20">
        <v>3.4209999999999997E-2</v>
      </c>
      <c r="G296" s="20">
        <v>4.3057999999999999E-2</v>
      </c>
      <c r="H296" s="20">
        <v>4.3465999999999998E-2</v>
      </c>
      <c r="I296" s="20">
        <v>4.1703999999999998E-2</v>
      </c>
      <c r="J296" s="20">
        <v>3.9469999999999998E-2</v>
      </c>
      <c r="K296" s="20">
        <v>4.0800999999999997E-2</v>
      </c>
      <c r="L296" s="20">
        <v>3.9223000000000001E-2</v>
      </c>
      <c r="M296" s="20">
        <v>2.273E-2</v>
      </c>
      <c r="N296" s="19">
        <v>1740</v>
      </c>
      <c r="O296" s="21">
        <v>1842.37</v>
      </c>
      <c r="P296" s="19">
        <v>8577.1</v>
      </c>
      <c r="Q296" s="18">
        <v>112.795</v>
      </c>
      <c r="R296" s="19">
        <v>7.1159999999999997</v>
      </c>
      <c r="S296" s="19">
        <v>7.1336000000000004</v>
      </c>
      <c r="T296" s="263">
        <v>2.8699999358505011E-2</v>
      </c>
      <c r="U296" s="264">
        <v>2.8349999366328121E-2</v>
      </c>
      <c r="V296" s="264">
        <v>2.5999999418854714E-2</v>
      </c>
      <c r="W296" s="19">
        <v>29239.19</v>
      </c>
      <c r="X296" s="19">
        <v>3588.84</v>
      </c>
      <c r="Y296" s="19">
        <v>12381.3</v>
      </c>
      <c r="Z296" s="19">
        <v>7488.11</v>
      </c>
      <c r="AA296" s="19">
        <v>28452.75</v>
      </c>
      <c r="AB296" s="19">
        <v>19503.25</v>
      </c>
      <c r="AC296" s="19">
        <v>3276.223</v>
      </c>
      <c r="AD296" s="263">
        <v>1.098899975437671E-2</v>
      </c>
      <c r="AE296" s="263">
        <v>2.080699953492731E-2</v>
      </c>
      <c r="AF296" s="263">
        <v>2.2105999505892395E-2</v>
      </c>
      <c r="AG296" s="263">
        <v>2.4220999458618463E-2</v>
      </c>
      <c r="AH296" s="263">
        <v>1.7269999613985419E-2</v>
      </c>
      <c r="AI296" s="263">
        <v>2.0819999534636733E-2</v>
      </c>
      <c r="AJ296" s="263">
        <v>2.4099999461323025E-2</v>
      </c>
      <c r="AK296" s="263">
        <v>2.633999941125512E-2</v>
      </c>
      <c r="AL296" s="263">
        <v>2.5253999435529112E-2</v>
      </c>
      <c r="AM296" s="263">
        <v>2.3171999482065442E-2</v>
      </c>
      <c r="AN296" s="263">
        <v>2.4167999459803104E-2</v>
      </c>
      <c r="AO296" s="263">
        <v>2.6569999406114223E-2</v>
      </c>
      <c r="AP296" s="263">
        <v>3.2033999283984302E-2</v>
      </c>
      <c r="AQ296" s="263">
        <v>2.5754999424330891E-2</v>
      </c>
      <c r="AR296" s="19">
        <v>168.5814</v>
      </c>
      <c r="AS296" s="19">
        <v>7544</v>
      </c>
      <c r="AT296" s="19">
        <v>1746.55</v>
      </c>
    </row>
    <row r="297" spans="1:46" ht="18.75" customHeight="1">
      <c r="A297" s="86">
        <v>44844</v>
      </c>
      <c r="B297" s="19">
        <v>164.27170000000001</v>
      </c>
      <c r="C297" s="19">
        <v>123.8762</v>
      </c>
      <c r="D297" s="19">
        <v>192.17500000000001</v>
      </c>
      <c r="E297" s="19">
        <v>32.450000000000003</v>
      </c>
      <c r="F297" s="20">
        <v>3.3312000000000001E-2</v>
      </c>
      <c r="G297" s="20">
        <v>4.3077999999999998E-2</v>
      </c>
      <c r="H297" s="20">
        <v>4.3430000000000003E-2</v>
      </c>
      <c r="I297" s="20">
        <v>4.1423000000000001E-2</v>
      </c>
      <c r="J297" s="20">
        <v>3.8814000000000001E-2</v>
      </c>
      <c r="K297" s="20">
        <v>4.0278000000000001E-2</v>
      </c>
      <c r="L297" s="20">
        <v>3.8417E-2</v>
      </c>
      <c r="M297" s="20">
        <v>2.266E-2</v>
      </c>
      <c r="N297" s="19">
        <v>1740</v>
      </c>
      <c r="O297" s="21">
        <v>1842.37</v>
      </c>
      <c r="P297" s="19">
        <v>8577.1</v>
      </c>
      <c r="Q297" s="18">
        <v>112.258</v>
      </c>
      <c r="R297" s="19">
        <v>7.1159999999999997</v>
      </c>
      <c r="S297" s="19">
        <v>7.0837000000000003</v>
      </c>
      <c r="T297" s="263">
        <v>2.8899999354034662E-2</v>
      </c>
      <c r="U297" s="264">
        <v>2.8349999366328121E-2</v>
      </c>
      <c r="V297" s="264">
        <v>2.5149999437853694E-2</v>
      </c>
      <c r="W297" s="19">
        <v>29202.880000000001</v>
      </c>
      <c r="X297" s="19">
        <v>3612.39</v>
      </c>
      <c r="Y297" s="19">
        <v>12381.57</v>
      </c>
      <c r="Z297" s="19">
        <v>7533.79</v>
      </c>
      <c r="AA297" s="19">
        <v>28794.5</v>
      </c>
      <c r="AB297" s="19">
        <v>19656.98</v>
      </c>
      <c r="AC297" s="19">
        <v>3277.7939999999999</v>
      </c>
      <c r="AD297" s="263">
        <v>1.6008999642170965E-2</v>
      </c>
      <c r="AE297" s="263">
        <v>2.0681999537721277E-2</v>
      </c>
      <c r="AF297" s="263">
        <v>2.1883999510854485E-2</v>
      </c>
      <c r="AG297" s="263">
        <v>2.4028999462909994E-2</v>
      </c>
      <c r="AH297" s="263">
        <v>1.6989999620243907E-2</v>
      </c>
      <c r="AI297" s="263">
        <v>2.0819999534636733E-2</v>
      </c>
      <c r="AJ297" s="263">
        <v>2.4009999463334677E-2</v>
      </c>
      <c r="AK297" s="263">
        <v>2.63499994110316E-2</v>
      </c>
      <c r="AL297" s="263">
        <v>2.5253999435529112E-2</v>
      </c>
      <c r="AM297" s="263">
        <v>2.3170999482087791E-2</v>
      </c>
      <c r="AN297" s="263">
        <v>2.4171999459713694E-2</v>
      </c>
      <c r="AO297" s="263">
        <v>2.6571999406069517E-2</v>
      </c>
      <c r="AP297" s="263">
        <v>3.2033999283984302E-2</v>
      </c>
      <c r="AQ297" s="263">
        <v>2.7219499391596767E-2</v>
      </c>
      <c r="AR297" s="19">
        <v>168.41329999999999</v>
      </c>
      <c r="AS297" s="19">
        <v>7498</v>
      </c>
      <c r="AT297" s="19">
        <v>1733.25</v>
      </c>
    </row>
    <row r="298" spans="1:46" ht="18.75" customHeight="1">
      <c r="A298" s="86">
        <v>44841</v>
      </c>
      <c r="B298" s="19">
        <v>164.27170000000001</v>
      </c>
      <c r="C298" s="19">
        <v>123.8762</v>
      </c>
      <c r="D298" s="19">
        <v>183.39099999999999</v>
      </c>
      <c r="E298" s="19">
        <v>31.36</v>
      </c>
      <c r="F298" s="20">
        <v>3.3312000000000001E-2</v>
      </c>
      <c r="G298" s="20">
        <v>4.3077999999999998E-2</v>
      </c>
      <c r="H298" s="20">
        <v>4.3430000000000003E-2</v>
      </c>
      <c r="I298" s="20">
        <v>4.1423000000000001E-2</v>
      </c>
      <c r="J298" s="20">
        <v>3.8814000000000001E-2</v>
      </c>
      <c r="K298" s="20">
        <v>4.0278000000000001E-2</v>
      </c>
      <c r="L298" s="20">
        <v>3.8417E-2</v>
      </c>
      <c r="M298" s="20">
        <v>2.3189999999999999E-2</v>
      </c>
      <c r="N298" s="19">
        <v>1740</v>
      </c>
      <c r="O298" s="21">
        <v>1842.37</v>
      </c>
      <c r="P298" s="19">
        <v>8577.1</v>
      </c>
      <c r="Q298" s="18">
        <v>111.208</v>
      </c>
      <c r="R298" s="19">
        <v>7.1159999999999997</v>
      </c>
      <c r="S298" s="19">
        <v>7.0683999999999996</v>
      </c>
      <c r="T298" s="263">
        <v>2.9949999330565334E-2</v>
      </c>
      <c r="U298" s="264">
        <v>2.9149999348446726E-2</v>
      </c>
      <c r="V298" s="264">
        <v>2.5999999418854714E-2</v>
      </c>
      <c r="W298" s="19">
        <v>29296.79</v>
      </c>
      <c r="X298" s="19">
        <v>3639.66</v>
      </c>
      <c r="Y298" s="19">
        <v>12705.21</v>
      </c>
      <c r="Z298" s="19">
        <v>7550.37</v>
      </c>
      <c r="AA298" s="19">
        <v>28930.33</v>
      </c>
      <c r="AB298" s="19">
        <v>19773.03</v>
      </c>
      <c r="AC298" s="19">
        <v>3258.078</v>
      </c>
      <c r="AD298" s="263">
        <v>1.0021999775990843E-2</v>
      </c>
      <c r="AE298" s="263">
        <v>2.0502999541722237E-2</v>
      </c>
      <c r="AF298" s="263">
        <v>2.1820999512262643E-2</v>
      </c>
      <c r="AG298" s="263">
        <v>2.3974999464116992E-2</v>
      </c>
      <c r="AH298" s="263">
        <v>1.7069999618455768E-2</v>
      </c>
      <c r="AI298" s="263">
        <v>2.064999953843653E-2</v>
      </c>
      <c r="AJ298" s="263">
        <v>2.369999947026372E-2</v>
      </c>
      <c r="AK298" s="263">
        <v>2.6299999412149191E-2</v>
      </c>
      <c r="AL298" s="263">
        <v>2.5253999435529112E-2</v>
      </c>
      <c r="AM298" s="263">
        <v>2.3170999482087791E-2</v>
      </c>
      <c r="AN298" s="263">
        <v>2.4171999459713694E-2</v>
      </c>
      <c r="AO298" s="263">
        <v>2.6571999406069517E-2</v>
      </c>
      <c r="AP298" s="263">
        <v>3.2033999283984302E-2</v>
      </c>
      <c r="AQ298" s="263">
        <v>2.2788299490641803E-2</v>
      </c>
      <c r="AR298" s="19">
        <v>168.4632</v>
      </c>
      <c r="AS298" s="19">
        <v>7534</v>
      </c>
      <c r="AT298" s="19">
        <v>1750.75</v>
      </c>
    </row>
    <row r="299" spans="1:46" ht="18.75" customHeight="1">
      <c r="A299" s="86">
        <v>44840</v>
      </c>
      <c r="B299" s="19">
        <v>164.63890000000001</v>
      </c>
      <c r="C299" s="19">
        <v>124.4836</v>
      </c>
      <c r="D299" s="19">
        <v>177.315</v>
      </c>
      <c r="E299" s="19">
        <v>30.52</v>
      </c>
      <c r="F299" s="20">
        <v>3.3685E-2</v>
      </c>
      <c r="G299" s="20">
        <v>4.2557999999999999E-2</v>
      </c>
      <c r="H299" s="20">
        <v>4.2706000000000001E-2</v>
      </c>
      <c r="I299" s="20">
        <v>4.0670999999999999E-2</v>
      </c>
      <c r="J299" s="20">
        <v>3.8235999999999999E-2</v>
      </c>
      <c r="K299" s="20">
        <v>3.9627000000000002E-2</v>
      </c>
      <c r="L299" s="20">
        <v>3.7837999999999997E-2</v>
      </c>
      <c r="M299" s="20">
        <v>2.3189999999999999E-2</v>
      </c>
      <c r="N299" s="19">
        <v>1740</v>
      </c>
      <c r="O299" s="21">
        <v>1842.37</v>
      </c>
      <c r="P299" s="19">
        <v>8577.1</v>
      </c>
      <c r="Q299" s="18">
        <v>110.065</v>
      </c>
      <c r="R299" s="19">
        <v>7.1159999999999997</v>
      </c>
      <c r="S299" s="19">
        <v>7.0415999999999999</v>
      </c>
      <c r="T299" s="263">
        <v>2.8999999351799487E-2</v>
      </c>
      <c r="U299" s="264">
        <v>2.8399999365210531E-2</v>
      </c>
      <c r="V299" s="264">
        <v>2.5299999434500932E-2</v>
      </c>
      <c r="W299" s="19">
        <v>29926.94</v>
      </c>
      <c r="X299" s="19">
        <v>3744.52</v>
      </c>
      <c r="Y299" s="19">
        <v>12965.34</v>
      </c>
      <c r="Z299" s="19">
        <v>7541.85</v>
      </c>
      <c r="AA299" s="19">
        <v>28942.14</v>
      </c>
      <c r="AB299" s="19">
        <v>19763.91</v>
      </c>
      <c r="AC299" s="19">
        <v>3277.5439999999999</v>
      </c>
      <c r="AD299" s="263">
        <v>1.0024999775923788E-2</v>
      </c>
      <c r="AE299" s="263">
        <v>2.0509999541565776E-2</v>
      </c>
      <c r="AF299" s="263">
        <v>2.1819999512284992E-2</v>
      </c>
      <c r="AG299" s="263">
        <v>2.3956999464519322E-2</v>
      </c>
      <c r="AH299" s="263">
        <v>1.6799999624490736E-2</v>
      </c>
      <c r="AI299" s="263">
        <v>2.0659999538213014E-2</v>
      </c>
      <c r="AJ299" s="263">
        <v>2.3569999473169449E-2</v>
      </c>
      <c r="AK299" s="263">
        <v>2.6239999413490298E-2</v>
      </c>
      <c r="AL299" s="263">
        <v>2.5253999435529112E-2</v>
      </c>
      <c r="AM299" s="263">
        <v>2.3147999482601881E-2</v>
      </c>
      <c r="AN299" s="263">
        <v>2.4146999460272489E-2</v>
      </c>
      <c r="AO299" s="263">
        <v>2.6500999407656493E-2</v>
      </c>
      <c r="AP299" s="263">
        <v>3.2033999283984302E-2</v>
      </c>
      <c r="AQ299" s="263">
        <v>2.0049999551847577E-2</v>
      </c>
      <c r="AR299" s="19">
        <v>168.72139999999999</v>
      </c>
      <c r="AS299" s="19">
        <v>7582</v>
      </c>
      <c r="AT299" s="19">
        <v>1765.55</v>
      </c>
    </row>
    <row r="300" spans="1:46" ht="18.75" customHeight="1">
      <c r="A300" s="86">
        <v>44839</v>
      </c>
      <c r="B300" s="19">
        <v>165.03139999999999</v>
      </c>
      <c r="C300" s="19">
        <v>126.35809999999999</v>
      </c>
      <c r="D300" s="19">
        <v>173.249</v>
      </c>
      <c r="E300" s="19">
        <v>28.55</v>
      </c>
      <c r="F300" s="20">
        <v>3.3508000000000003E-2</v>
      </c>
      <c r="G300" s="20">
        <v>4.1480999999999997E-2</v>
      </c>
      <c r="H300" s="20">
        <v>4.1660000000000003E-2</v>
      </c>
      <c r="I300" s="20">
        <v>3.9662000000000003E-2</v>
      </c>
      <c r="J300" s="20">
        <v>3.7527999999999999E-2</v>
      </c>
      <c r="K300" s="20">
        <v>3.8723E-2</v>
      </c>
      <c r="L300" s="20">
        <v>3.7538000000000002E-2</v>
      </c>
      <c r="M300" s="20">
        <v>2.3189999999999999E-2</v>
      </c>
      <c r="N300" s="19">
        <v>1740</v>
      </c>
      <c r="O300" s="21">
        <v>1842.37</v>
      </c>
      <c r="P300" s="19">
        <v>8577.1</v>
      </c>
      <c r="Q300" s="18">
        <v>111.745</v>
      </c>
      <c r="R300" s="19">
        <v>7.1159999999999997</v>
      </c>
      <c r="S300" s="19">
        <v>7.1045999999999996</v>
      </c>
      <c r="T300" s="263">
        <v>2.8749999357387424E-2</v>
      </c>
      <c r="U300" s="264">
        <v>2.8099999371916057E-2</v>
      </c>
      <c r="V300" s="264">
        <v>2.4999999441206455E-2</v>
      </c>
      <c r="W300" s="19">
        <v>30273.87</v>
      </c>
      <c r="X300" s="19">
        <v>3783.28</v>
      </c>
      <c r="Y300" s="19">
        <v>12938.12</v>
      </c>
      <c r="Z300" s="19">
        <v>7515.75</v>
      </c>
      <c r="AA300" s="19">
        <v>29222.77</v>
      </c>
      <c r="AB300" s="19">
        <v>19922.45</v>
      </c>
      <c r="AC300" s="19">
        <v>3292.5259999999998</v>
      </c>
      <c r="AD300" s="263">
        <v>1.8028999597020447E-2</v>
      </c>
      <c r="AE300" s="263">
        <v>2.0751999536156657E-2</v>
      </c>
      <c r="AF300" s="263">
        <v>2.1986999508552253E-2</v>
      </c>
      <c r="AG300" s="263">
        <v>2.412999946065247E-2</v>
      </c>
      <c r="AH300" s="263">
        <v>1.691999962180853E-2</v>
      </c>
      <c r="AI300" s="263">
        <v>2.0789999535307292E-2</v>
      </c>
      <c r="AJ300" s="263">
        <v>2.3829999467357994E-2</v>
      </c>
      <c r="AK300" s="263">
        <v>2.64099994096905E-2</v>
      </c>
      <c r="AL300" s="263">
        <v>2.5253999435529112E-2</v>
      </c>
      <c r="AM300" s="263">
        <v>2.3152999482490125E-2</v>
      </c>
      <c r="AN300" s="263">
        <v>2.4137999460473659E-2</v>
      </c>
      <c r="AO300" s="263">
        <v>2.6547999406605956E-2</v>
      </c>
      <c r="AP300" s="263">
        <v>3.2033999283984302E-2</v>
      </c>
      <c r="AQ300" s="263">
        <v>1.880759957961738E-2</v>
      </c>
      <c r="AR300" s="19">
        <v>168.52959999999999</v>
      </c>
      <c r="AS300" s="19">
        <v>7582</v>
      </c>
      <c r="AT300" s="19">
        <v>1767.2</v>
      </c>
    </row>
    <row r="301" spans="1:46" ht="18.75" customHeight="1">
      <c r="A301" s="86">
        <v>44838</v>
      </c>
      <c r="B301" s="19">
        <v>165.53710000000001</v>
      </c>
      <c r="C301" s="19">
        <v>126.6391</v>
      </c>
      <c r="D301" s="19">
        <v>181.85599999999999</v>
      </c>
      <c r="E301" s="19">
        <v>29.07</v>
      </c>
      <c r="F301" s="20">
        <v>3.3510999999999999E-2</v>
      </c>
      <c r="G301" s="20">
        <v>4.0925999999999997E-2</v>
      </c>
      <c r="H301" s="20">
        <v>4.0993000000000002E-2</v>
      </c>
      <c r="I301" s="20">
        <v>3.8538999999999997E-2</v>
      </c>
      <c r="J301" s="20">
        <v>3.6329E-2</v>
      </c>
      <c r="K301" s="20">
        <v>3.7492999999999999E-2</v>
      </c>
      <c r="L301" s="20">
        <v>3.6944999999999999E-2</v>
      </c>
      <c r="M301" s="20">
        <v>2.3189999999999999E-2</v>
      </c>
      <c r="N301" s="19">
        <v>1740</v>
      </c>
      <c r="O301" s="21">
        <v>1842.37</v>
      </c>
      <c r="P301" s="19">
        <v>8577.1</v>
      </c>
      <c r="Q301" s="18">
        <v>112.117</v>
      </c>
      <c r="R301" s="19">
        <v>7.1159999999999997</v>
      </c>
      <c r="S301" s="19">
        <v>7.1418999999999997</v>
      </c>
      <c r="T301" s="263">
        <v>3.0199999324977397E-2</v>
      </c>
      <c r="U301" s="264">
        <v>2.939999934285879E-2</v>
      </c>
      <c r="V301" s="264">
        <v>2.63499994110316E-2</v>
      </c>
      <c r="W301" s="19">
        <v>30316.32</v>
      </c>
      <c r="X301" s="19">
        <v>3790.93</v>
      </c>
      <c r="Y301" s="19">
        <v>13102.55</v>
      </c>
      <c r="Z301" s="19">
        <v>7536.06</v>
      </c>
      <c r="AA301" s="19">
        <v>28868.91</v>
      </c>
      <c r="AB301" s="19">
        <v>19830.52</v>
      </c>
      <c r="AC301" s="19">
        <v>3277.8850000000002</v>
      </c>
      <c r="AD301" s="263">
        <v>9.0199997983872893E-3</v>
      </c>
      <c r="AE301" s="263">
        <v>2.0562999540381131E-2</v>
      </c>
      <c r="AF301" s="263">
        <v>2.1804999512620268E-2</v>
      </c>
      <c r="AG301" s="263">
        <v>2.3929999465122816E-2</v>
      </c>
      <c r="AH301" s="263">
        <v>1.680999962426722E-2</v>
      </c>
      <c r="AI301" s="263">
        <v>2.075999953597784E-2</v>
      </c>
      <c r="AJ301" s="263">
        <v>2.3799999468028545E-2</v>
      </c>
      <c r="AK301" s="263">
        <v>2.6389999410137532E-2</v>
      </c>
      <c r="AL301" s="263">
        <v>2.5253999435529112E-2</v>
      </c>
      <c r="AM301" s="263">
        <v>2.3332999478466808E-2</v>
      </c>
      <c r="AN301" s="263">
        <v>2.4172999459691345E-2</v>
      </c>
      <c r="AO301" s="263">
        <v>2.6571999406069517E-2</v>
      </c>
      <c r="AP301" s="263">
        <v>3.2033999283984302E-2</v>
      </c>
      <c r="AQ301" s="263">
        <v>1.8209999592974781E-2</v>
      </c>
      <c r="AR301" s="19">
        <v>169.0694</v>
      </c>
      <c r="AS301" s="19">
        <v>7496</v>
      </c>
      <c r="AT301" s="19">
        <v>1774.85</v>
      </c>
    </row>
    <row r="302" spans="1:46" ht="18.75" customHeight="1">
      <c r="A302" s="86">
        <v>44837</v>
      </c>
      <c r="B302" s="19">
        <v>165.34530000000001</v>
      </c>
      <c r="C302" s="19">
        <v>126.46380000000001</v>
      </c>
      <c r="D302" s="19">
        <v>187.27</v>
      </c>
      <c r="E302" s="19">
        <v>30.1</v>
      </c>
      <c r="F302" s="20">
        <v>3.2127999999999997E-2</v>
      </c>
      <c r="G302" s="20">
        <v>4.1133999999999997E-2</v>
      </c>
      <c r="H302" s="20">
        <v>4.1160000000000002E-2</v>
      </c>
      <c r="I302" s="20">
        <v>3.8781999999999997E-2</v>
      </c>
      <c r="J302" s="20">
        <v>3.6387000000000003E-2</v>
      </c>
      <c r="K302" s="20">
        <v>3.7595999999999997E-2</v>
      </c>
      <c r="L302" s="20">
        <v>3.6783000000000003E-2</v>
      </c>
      <c r="M302" s="20">
        <v>2.3189999999999999E-2</v>
      </c>
      <c r="N302" s="19">
        <v>1730</v>
      </c>
      <c r="O302" s="21">
        <v>1922.07</v>
      </c>
      <c r="P302" s="19">
        <v>8492.9</v>
      </c>
      <c r="Q302" s="18">
        <v>112.254</v>
      </c>
      <c r="R302" s="19">
        <v>7.1249000000000002</v>
      </c>
      <c r="S302" s="19">
        <v>7.0978000000000003</v>
      </c>
      <c r="T302" s="263">
        <v>3.0299999322742223E-2</v>
      </c>
      <c r="U302" s="264">
        <v>2.939999934285879E-2</v>
      </c>
      <c r="V302" s="264">
        <v>2.63499994110316E-2</v>
      </c>
      <c r="W302" s="19">
        <v>29490.89</v>
      </c>
      <c r="X302" s="19">
        <v>3678.43</v>
      </c>
      <c r="Y302" s="19">
        <v>13128.05</v>
      </c>
      <c r="Z302" s="19">
        <v>7509.15</v>
      </c>
      <c r="AA302" s="19">
        <v>28871.78</v>
      </c>
      <c r="AB302" s="19">
        <v>20040.86</v>
      </c>
      <c r="AC302" s="19">
        <v>3276.087</v>
      </c>
      <c r="AD302" s="263">
        <v>9.0039997987449161E-3</v>
      </c>
      <c r="AE302" s="263">
        <v>2.0664999538101254E-2</v>
      </c>
      <c r="AF302" s="263">
        <v>2.1916999510116875E-2</v>
      </c>
      <c r="AG302" s="263">
        <v>2.4179999459534886E-2</v>
      </c>
      <c r="AH302" s="263">
        <v>1.703999961912632E-2</v>
      </c>
      <c r="AI302" s="263">
        <v>2.0919999532401562E-2</v>
      </c>
      <c r="AJ302" s="263">
        <v>2.3999999463558196E-2</v>
      </c>
      <c r="AK302" s="263">
        <v>2.6669999403879045E-2</v>
      </c>
      <c r="AL302" s="263">
        <v>2.5253999435529112E-2</v>
      </c>
      <c r="AM302" s="263">
        <v>2.3408999476768076E-2</v>
      </c>
      <c r="AN302" s="263">
        <v>2.4348999455757438E-2</v>
      </c>
      <c r="AO302" s="263">
        <v>2.6733999402448534E-2</v>
      </c>
      <c r="AP302" s="263">
        <v>3.2033999283984302E-2</v>
      </c>
      <c r="AQ302" s="263">
        <v>1.8109999595209956E-2</v>
      </c>
      <c r="AR302" s="19">
        <v>168.17400000000001</v>
      </c>
      <c r="AS302" s="19">
        <v>7356</v>
      </c>
      <c r="AT302" s="19">
        <v>1776.6</v>
      </c>
    </row>
    <row r="303" spans="1:46" ht="18.75" customHeight="1">
      <c r="A303" s="86">
        <v>44834</v>
      </c>
      <c r="B303" s="19">
        <v>164.5873</v>
      </c>
      <c r="C303" s="19">
        <v>125.2398</v>
      </c>
      <c r="D303" s="19">
        <v>186.613</v>
      </c>
      <c r="E303" s="19">
        <v>31.62</v>
      </c>
      <c r="F303" s="20">
        <v>3.2466000000000002E-2</v>
      </c>
      <c r="G303" s="20">
        <v>4.2786999999999999E-2</v>
      </c>
      <c r="H303" s="20">
        <v>4.2881000000000002E-2</v>
      </c>
      <c r="I303" s="20">
        <v>4.0899999999999999E-2</v>
      </c>
      <c r="J303" s="20">
        <v>3.8286000000000001E-2</v>
      </c>
      <c r="K303" s="20">
        <v>3.9808000000000003E-2</v>
      </c>
      <c r="L303" s="20">
        <v>3.7759000000000001E-2</v>
      </c>
      <c r="M303" s="20">
        <v>2.3189999999999999E-2</v>
      </c>
      <c r="N303" s="19">
        <v>1730</v>
      </c>
      <c r="O303" s="21">
        <v>1922.07</v>
      </c>
      <c r="P303" s="19">
        <v>8492.9</v>
      </c>
      <c r="Q303" s="18">
        <v>112.604</v>
      </c>
      <c r="R303" s="19">
        <v>7.2004999999999999</v>
      </c>
      <c r="S303" s="19">
        <v>7.1623999999999999</v>
      </c>
      <c r="T303" s="263">
        <v>3.0049999328330159E-2</v>
      </c>
      <c r="U303" s="264">
        <v>2.9149999348446726E-2</v>
      </c>
      <c r="V303" s="264">
        <v>2.6249999413266778E-2</v>
      </c>
      <c r="W303" s="19">
        <v>28725.51</v>
      </c>
      <c r="X303" s="19">
        <v>3585.62</v>
      </c>
      <c r="Y303" s="19">
        <v>13047.19</v>
      </c>
      <c r="Z303" s="19">
        <v>7500.89</v>
      </c>
      <c r="AA303" s="19">
        <v>28546.98</v>
      </c>
      <c r="AB303" s="19">
        <v>20175.62</v>
      </c>
      <c r="AC303" s="19">
        <v>3276.8879999999999</v>
      </c>
      <c r="AD303" s="263">
        <v>1.3481999698653819E-2</v>
      </c>
      <c r="AE303" s="263">
        <v>2.1787999513000249E-2</v>
      </c>
      <c r="AF303" s="263">
        <v>2.3000999485887588E-2</v>
      </c>
      <c r="AG303" s="263">
        <v>2.5155999437719585E-2</v>
      </c>
      <c r="AH303" s="263">
        <v>1.8339999590069055E-2</v>
      </c>
      <c r="AI303" s="263">
        <v>2.1769999513402583E-2</v>
      </c>
      <c r="AJ303" s="263">
        <v>2.4969999441877007E-2</v>
      </c>
      <c r="AK303" s="263">
        <v>2.742999938689172E-2</v>
      </c>
      <c r="AL303" s="263">
        <v>2.5253999435529112E-2</v>
      </c>
      <c r="AM303" s="263">
        <v>2.3731999469548466E-2</v>
      </c>
      <c r="AN303" s="263">
        <v>2.4606999449990691E-2</v>
      </c>
      <c r="AO303" s="263">
        <v>2.6994999396614729E-2</v>
      </c>
      <c r="AP303" s="263">
        <v>3.2033999283984302E-2</v>
      </c>
      <c r="AQ303" s="263">
        <v>1.811999959498644E-2</v>
      </c>
      <c r="AR303" s="19">
        <v>167.8853</v>
      </c>
      <c r="AS303" s="19">
        <v>7356</v>
      </c>
      <c r="AT303" s="19">
        <v>1792.1</v>
      </c>
    </row>
    <row r="304" spans="1:46" ht="18.75" customHeight="1">
      <c r="A304" s="86">
        <v>44833</v>
      </c>
      <c r="B304" s="19">
        <v>164.86349999999999</v>
      </c>
      <c r="C304" s="19">
        <v>125.7484</v>
      </c>
      <c r="D304" s="19">
        <v>189.101</v>
      </c>
      <c r="E304" s="19">
        <v>31.84</v>
      </c>
      <c r="F304" s="20">
        <v>3.2808999999999998E-2</v>
      </c>
      <c r="G304" s="20">
        <v>4.1924000000000003E-2</v>
      </c>
      <c r="H304" s="20">
        <v>4.2143E-2</v>
      </c>
      <c r="I304" s="20">
        <v>4.0170999999999998E-2</v>
      </c>
      <c r="J304" s="20">
        <v>3.7856000000000001E-2</v>
      </c>
      <c r="K304" s="20">
        <v>3.9212999999999998E-2</v>
      </c>
      <c r="L304" s="20">
        <v>3.7238E-2</v>
      </c>
      <c r="M304" s="20">
        <v>2.3179999999999999E-2</v>
      </c>
      <c r="N304" s="19">
        <v>1730</v>
      </c>
      <c r="O304" s="21">
        <v>1922.07</v>
      </c>
      <c r="P304" s="19">
        <v>8492.9</v>
      </c>
      <c r="Q304" s="18">
        <v>114.10599999999999</v>
      </c>
      <c r="R304" s="19">
        <v>7.1760999999999999</v>
      </c>
      <c r="S304" s="19">
        <v>7.1794000000000002</v>
      </c>
      <c r="T304" s="263">
        <v>2.9099999349564316E-2</v>
      </c>
      <c r="U304" s="264">
        <v>2.8749999357387424E-2</v>
      </c>
      <c r="V304" s="264">
        <v>2.6200999414362013E-2</v>
      </c>
      <c r="W304" s="19">
        <v>29225.61</v>
      </c>
      <c r="X304" s="19">
        <v>3640.47</v>
      </c>
      <c r="Y304" s="19">
        <v>12779.91</v>
      </c>
      <c r="Z304" s="19">
        <v>7465.91</v>
      </c>
      <c r="AA304" s="19">
        <v>27819.33</v>
      </c>
      <c r="AB304" s="19">
        <v>20082.43</v>
      </c>
      <c r="AC304" s="19">
        <v>3281.665</v>
      </c>
      <c r="AD304" s="263">
        <v>7.5129998320713634E-3</v>
      </c>
      <c r="AE304" s="263">
        <v>2.1822999512217941E-2</v>
      </c>
      <c r="AF304" s="263">
        <v>2.3037999485060572E-2</v>
      </c>
      <c r="AG304" s="263">
        <v>2.5149999437853694E-2</v>
      </c>
      <c r="AH304" s="263">
        <v>1.8479999586939813E-2</v>
      </c>
      <c r="AI304" s="263">
        <v>2.1789999512955543E-2</v>
      </c>
      <c r="AJ304" s="263">
        <v>2.4889999443665146E-2</v>
      </c>
      <c r="AK304" s="263">
        <v>2.7399999387562279E-2</v>
      </c>
      <c r="AL304" s="263">
        <v>2.5253999435529112E-2</v>
      </c>
      <c r="AM304" s="263">
        <v>2.3735999469459059E-2</v>
      </c>
      <c r="AN304" s="263">
        <v>2.46009994501248E-2</v>
      </c>
      <c r="AO304" s="263">
        <v>2.7005999396368861E-2</v>
      </c>
      <c r="AP304" s="263">
        <v>3.2033999283984302E-2</v>
      </c>
      <c r="AQ304" s="263">
        <v>1.8139999594539404E-2</v>
      </c>
      <c r="AR304" s="19">
        <v>167.63470000000001</v>
      </c>
      <c r="AS304" s="19">
        <v>7298</v>
      </c>
      <c r="AT304" s="19">
        <v>1796.7</v>
      </c>
    </row>
    <row r="305" spans="1:46" ht="18.75" customHeight="1">
      <c r="A305" s="86">
        <v>44832</v>
      </c>
      <c r="B305" s="19">
        <v>165.37370000000001</v>
      </c>
      <c r="C305" s="19">
        <v>127.3015</v>
      </c>
      <c r="D305" s="19">
        <v>188.14400000000001</v>
      </c>
      <c r="E305" s="19">
        <v>30.18</v>
      </c>
      <c r="F305" s="20">
        <v>3.2786000000000003E-2</v>
      </c>
      <c r="G305" s="20">
        <v>4.1348999999999997E-2</v>
      </c>
      <c r="H305" s="20">
        <v>4.1620999999999998E-2</v>
      </c>
      <c r="I305" s="20">
        <v>3.9477999999999999E-2</v>
      </c>
      <c r="J305" s="20">
        <v>3.7311999999999998E-2</v>
      </c>
      <c r="K305" s="20">
        <v>3.8748999999999999E-2</v>
      </c>
      <c r="L305" s="20">
        <v>3.6990000000000002E-2</v>
      </c>
      <c r="M305" s="20">
        <v>2.2950000000000002E-2</v>
      </c>
      <c r="N305" s="19">
        <v>1730</v>
      </c>
      <c r="O305" s="21">
        <v>1922.07</v>
      </c>
      <c r="P305" s="19">
        <v>8492.9</v>
      </c>
      <c r="Q305" s="18">
        <v>114.10299999999999</v>
      </c>
      <c r="R305" s="19">
        <v>7.1372</v>
      </c>
      <c r="S305" s="19">
        <v>7.1738999999999997</v>
      </c>
      <c r="T305" s="263">
        <v>2.9350499343965202E-2</v>
      </c>
      <c r="U305" s="264">
        <v>2.8949999352917075E-2</v>
      </c>
      <c r="V305" s="264">
        <v>2.664999940432608E-2</v>
      </c>
      <c r="W305" s="19">
        <v>29683.74</v>
      </c>
      <c r="X305" s="19">
        <v>3719.04</v>
      </c>
      <c r="Y305" s="19">
        <v>12854.8</v>
      </c>
      <c r="Z305" s="19">
        <v>7507.11</v>
      </c>
      <c r="AA305" s="19">
        <v>27819.33</v>
      </c>
      <c r="AB305" s="19">
        <v>19610.84</v>
      </c>
      <c r="AC305" s="19">
        <v>3230.02</v>
      </c>
      <c r="AD305" s="263">
        <v>1.3519999697804453E-2</v>
      </c>
      <c r="AE305" s="263">
        <v>2.1561999518051746E-2</v>
      </c>
      <c r="AF305" s="263">
        <v>2.2954999486915768E-2</v>
      </c>
      <c r="AG305" s="263">
        <v>2.4984999441541731E-2</v>
      </c>
      <c r="AH305" s="263">
        <v>1.8339999590069055E-2</v>
      </c>
      <c r="AI305" s="263">
        <v>2.1679999515414241E-2</v>
      </c>
      <c r="AJ305" s="263">
        <v>2.4949999442324042E-2</v>
      </c>
      <c r="AK305" s="263">
        <v>2.7479999385774136E-2</v>
      </c>
      <c r="AL305" s="263">
        <v>2.5253999435529112E-2</v>
      </c>
      <c r="AM305" s="263">
        <v>2.3717999469861386E-2</v>
      </c>
      <c r="AN305" s="263">
        <v>2.4579999450594189E-2</v>
      </c>
      <c r="AO305" s="263">
        <v>2.6981999396905303E-2</v>
      </c>
      <c r="AP305" s="263">
        <v>3.2033999283984302E-2</v>
      </c>
      <c r="AQ305" s="263">
        <v>1.8139999594539404E-2</v>
      </c>
      <c r="AR305" s="19">
        <v>167.9933</v>
      </c>
      <c r="AS305" s="19">
        <v>7260</v>
      </c>
      <c r="AT305" s="19">
        <v>1795.05</v>
      </c>
    </row>
    <row r="306" spans="1:46" ht="18.75" customHeight="1">
      <c r="A306" s="86">
        <v>44831</v>
      </c>
      <c r="B306" s="19">
        <v>164.2792</v>
      </c>
      <c r="C306" s="19">
        <v>131.90880000000001</v>
      </c>
      <c r="D306" s="19">
        <v>168.56</v>
      </c>
      <c r="E306" s="19">
        <v>32.6</v>
      </c>
      <c r="F306" s="20">
        <v>3.2377000000000003E-2</v>
      </c>
      <c r="G306" s="20">
        <v>4.2828999999999999E-2</v>
      </c>
      <c r="H306" s="20">
        <v>4.3739E-2</v>
      </c>
      <c r="I306" s="20">
        <v>4.1845E-2</v>
      </c>
      <c r="J306" s="20">
        <v>3.9451E-2</v>
      </c>
      <c r="K306" s="20">
        <v>4.1110000000000001E-2</v>
      </c>
      <c r="L306" s="20">
        <v>3.8254000000000003E-2</v>
      </c>
      <c r="M306" s="20">
        <v>2.2800000000000001E-2</v>
      </c>
      <c r="N306" s="19">
        <v>1730</v>
      </c>
      <c r="O306" s="21">
        <v>1922.07</v>
      </c>
      <c r="P306" s="19">
        <v>8492.9</v>
      </c>
      <c r="Q306" s="18">
        <v>113.19199999999999</v>
      </c>
      <c r="R306" s="19">
        <v>7.1283000000000003</v>
      </c>
      <c r="S306" s="19">
        <v>7.1376999999999997</v>
      </c>
      <c r="T306" s="263">
        <v>2.8099999371916057E-2</v>
      </c>
      <c r="U306" s="264">
        <v>2.7799999378621577E-2</v>
      </c>
      <c r="V306" s="264">
        <v>2.5549999428912999E-2</v>
      </c>
      <c r="W306" s="19">
        <v>29134.99</v>
      </c>
      <c r="X306" s="19">
        <v>3647.29</v>
      </c>
      <c r="Y306" s="19">
        <v>12493.93</v>
      </c>
      <c r="Z306" s="19">
        <v>7488.15</v>
      </c>
      <c r="AA306" s="19">
        <v>27999.96</v>
      </c>
      <c r="AB306" s="19">
        <v>20003.439999999999</v>
      </c>
      <c r="AC306" s="19">
        <v>3247.4319999999998</v>
      </c>
      <c r="AD306" s="263">
        <v>7.5009998323395848E-3</v>
      </c>
      <c r="AE306" s="263">
        <v>2.1432999520935119E-2</v>
      </c>
      <c r="AF306" s="263">
        <v>2.2699999492615461E-2</v>
      </c>
      <c r="AG306" s="263">
        <v>2.5030999440513551E-2</v>
      </c>
      <c r="AH306" s="263">
        <v>1.8319999590516091E-2</v>
      </c>
      <c r="AI306" s="263">
        <v>2.1499999519437551E-2</v>
      </c>
      <c r="AJ306" s="263">
        <v>2.4849999444559217E-2</v>
      </c>
      <c r="AK306" s="263">
        <v>2.7509999385103581E-2</v>
      </c>
      <c r="AL306" s="263">
        <v>2.5253999435529112E-2</v>
      </c>
      <c r="AM306" s="263">
        <v>2.4024999462999401E-2</v>
      </c>
      <c r="AN306" s="263">
        <v>2.4583999450504782E-2</v>
      </c>
      <c r="AO306" s="263">
        <v>2.6937999397888778E-2</v>
      </c>
      <c r="AP306" s="263">
        <v>3.2033999283984302E-2</v>
      </c>
      <c r="AQ306" s="263">
        <v>1.7519999608397483E-2</v>
      </c>
      <c r="AR306" s="19">
        <v>167.9873</v>
      </c>
      <c r="AS306" s="19">
        <v>7232</v>
      </c>
      <c r="AT306" s="19">
        <v>1795.25</v>
      </c>
    </row>
    <row r="307" spans="1:46" ht="18.75" customHeight="1">
      <c r="A307" s="86">
        <v>44830</v>
      </c>
      <c r="B307" s="19">
        <v>164.84440000000001</v>
      </c>
      <c r="C307" s="19">
        <v>132.50139999999999</v>
      </c>
      <c r="D307" s="19">
        <v>177.095</v>
      </c>
      <c r="E307" s="19">
        <v>32.26</v>
      </c>
      <c r="F307" s="20">
        <v>3.2204999999999998E-2</v>
      </c>
      <c r="G307" s="20">
        <v>4.3406E-2</v>
      </c>
      <c r="H307" s="20">
        <v>4.4135000000000001E-2</v>
      </c>
      <c r="I307" s="20">
        <v>4.1912999999999999E-2</v>
      </c>
      <c r="J307" s="20">
        <v>3.9244000000000001E-2</v>
      </c>
      <c r="K307" s="20">
        <v>4.1052999999999999E-2</v>
      </c>
      <c r="L307" s="20">
        <v>3.7400000000000003E-2</v>
      </c>
      <c r="M307" s="20">
        <v>2.2769999999999999E-2</v>
      </c>
      <c r="N307" s="19">
        <v>1730</v>
      </c>
      <c r="O307" s="21">
        <v>1922.07</v>
      </c>
      <c r="P307" s="19">
        <v>8492.9</v>
      </c>
      <c r="Q307" s="18">
        <v>111.35299999999999</v>
      </c>
      <c r="R307" s="19">
        <v>7.0781000000000001</v>
      </c>
      <c r="S307" s="19">
        <v>7.0819000000000001</v>
      </c>
      <c r="T307" s="263">
        <v>2.849999936297536E-2</v>
      </c>
      <c r="U307" s="264">
        <v>2.8099999371916057E-2</v>
      </c>
      <c r="V307" s="264">
        <v>2.6199999414384365E-2</v>
      </c>
      <c r="W307" s="19">
        <v>29260.81</v>
      </c>
      <c r="X307" s="19">
        <v>3655.04</v>
      </c>
      <c r="Y307" s="19">
        <v>12644.46</v>
      </c>
      <c r="Z307" s="19">
        <v>7482.37</v>
      </c>
      <c r="AA307" s="19">
        <v>28249.24</v>
      </c>
      <c r="AB307" s="19">
        <v>20045.77</v>
      </c>
      <c r="AC307" s="19">
        <v>3236.9340000000002</v>
      </c>
      <c r="AD307" s="263">
        <v>4.4039999015629289E-3</v>
      </c>
      <c r="AE307" s="263">
        <v>2.1099999528378249E-2</v>
      </c>
      <c r="AF307" s="263">
        <v>2.2474999497644605E-2</v>
      </c>
      <c r="AG307" s="263">
        <v>2.4741999446973206E-2</v>
      </c>
      <c r="AH307" s="263">
        <v>1.7779999602586031E-2</v>
      </c>
      <c r="AI307" s="263">
        <v>2.1079999528825284E-2</v>
      </c>
      <c r="AJ307" s="263">
        <v>2.4719999447464943E-2</v>
      </c>
      <c r="AK307" s="263">
        <v>2.7479999385774136E-2</v>
      </c>
      <c r="AL307" s="263">
        <v>2.5253999435529112E-2</v>
      </c>
      <c r="AM307" s="263">
        <v>2.4028999462909994E-2</v>
      </c>
      <c r="AN307" s="263">
        <v>2.4570999450795352E-2</v>
      </c>
      <c r="AO307" s="263">
        <v>2.6952999397553502E-2</v>
      </c>
      <c r="AP307" s="263">
        <v>3.2033999283984302E-2</v>
      </c>
      <c r="AQ307" s="263">
        <v>1.7843299601171165E-2</v>
      </c>
      <c r="AR307" s="19">
        <v>168.1968</v>
      </c>
      <c r="AS307" s="19">
        <v>7232</v>
      </c>
      <c r="AT307" s="19">
        <v>1784.05</v>
      </c>
    </row>
    <row r="308" spans="1:46" ht="18.75" customHeight="1">
      <c r="A308" s="86">
        <v>44827</v>
      </c>
      <c r="B308" s="19">
        <v>165.95920000000001</v>
      </c>
      <c r="C308" s="19">
        <v>132.96039999999999</v>
      </c>
      <c r="D308" s="19">
        <v>164.25700000000001</v>
      </c>
      <c r="E308" s="19">
        <v>29.92</v>
      </c>
      <c r="F308" s="20">
        <v>3.1822000000000003E-2</v>
      </c>
      <c r="G308" s="20">
        <v>4.2011E-2</v>
      </c>
      <c r="H308" s="20">
        <v>4.2233E-2</v>
      </c>
      <c r="I308" s="20">
        <v>3.9788999999999998E-2</v>
      </c>
      <c r="J308" s="20">
        <v>3.6845999999999997E-2</v>
      </c>
      <c r="K308" s="20">
        <v>3.8635000000000003E-2</v>
      </c>
      <c r="L308" s="20">
        <v>3.6059000000000001E-2</v>
      </c>
      <c r="M308" s="20">
        <v>2.2089999999999999E-2</v>
      </c>
      <c r="N308" s="19">
        <v>1730</v>
      </c>
      <c r="O308" s="21">
        <v>1922.07</v>
      </c>
      <c r="P308" s="19">
        <v>8492.9</v>
      </c>
      <c r="Q308" s="18">
        <v>110.642</v>
      </c>
      <c r="R308" s="19">
        <v>7.0502000000000002</v>
      </c>
      <c r="S308" s="19">
        <v>7.0751999999999997</v>
      </c>
      <c r="T308" s="263">
        <v>2.7399999387562279E-2</v>
      </c>
      <c r="U308" s="264">
        <v>2.7399999387562279E-2</v>
      </c>
      <c r="V308" s="264">
        <v>2.609999941661954E-2</v>
      </c>
      <c r="W308" s="19">
        <v>29590.41</v>
      </c>
      <c r="X308" s="19">
        <v>3693.23</v>
      </c>
      <c r="Y308" s="19">
        <v>12657.55</v>
      </c>
      <c r="Z308" s="19">
        <v>7439.74</v>
      </c>
      <c r="AA308" s="19">
        <v>28175.87</v>
      </c>
      <c r="AB308" s="19">
        <v>20201.939999999999</v>
      </c>
      <c r="AC308" s="19">
        <v>3227.027</v>
      </c>
      <c r="AD308" s="263">
        <v>1.2488999720849096E-2</v>
      </c>
      <c r="AE308" s="263">
        <v>2.0899999532848594E-2</v>
      </c>
      <c r="AF308" s="263">
        <v>2.2249999502673746E-2</v>
      </c>
      <c r="AG308" s="263">
        <v>2.4606999449990691E-2</v>
      </c>
      <c r="AH308" s="263">
        <v>1.7359999611973761E-2</v>
      </c>
      <c r="AI308" s="263">
        <v>2.0749999536201359E-2</v>
      </c>
      <c r="AJ308" s="263">
        <v>2.4709999447688463E-2</v>
      </c>
      <c r="AK308" s="263">
        <v>2.7459999386221172E-2</v>
      </c>
      <c r="AL308" s="263">
        <v>2.5253999435529112E-2</v>
      </c>
      <c r="AM308" s="263">
        <v>2.4227999458462001E-2</v>
      </c>
      <c r="AN308" s="263">
        <v>2.4933999442681667E-2</v>
      </c>
      <c r="AO308" s="263">
        <v>2.6952999397553502E-2</v>
      </c>
      <c r="AP308" s="263">
        <v>3.2033999283984302E-2</v>
      </c>
      <c r="AQ308" s="263">
        <v>1.7489999609068038E-2</v>
      </c>
      <c r="AR308" s="19">
        <v>167.93639999999999</v>
      </c>
      <c r="AS308" s="19">
        <v>7194</v>
      </c>
      <c r="AT308" s="19">
        <v>1773.25</v>
      </c>
    </row>
    <row r="309" spans="1:46" ht="18.75" customHeight="1">
      <c r="A309" s="86">
        <v>44826</v>
      </c>
      <c r="B309" s="19">
        <v>166.0917</v>
      </c>
      <c r="C309" s="19">
        <v>133.9579</v>
      </c>
      <c r="D309" s="19">
        <v>155.01599999999999</v>
      </c>
      <c r="E309" s="19">
        <v>27.35</v>
      </c>
      <c r="F309" s="20">
        <v>3.1727999999999999E-2</v>
      </c>
      <c r="G309" s="20">
        <v>4.1222000000000002E-2</v>
      </c>
      <c r="H309" s="20">
        <v>4.1417000000000002E-2</v>
      </c>
      <c r="I309" s="20">
        <v>3.9363000000000002E-2</v>
      </c>
      <c r="J309" s="20">
        <v>3.7137999999999997E-2</v>
      </c>
      <c r="K309" s="20">
        <v>3.8600000000000002E-2</v>
      </c>
      <c r="L309" s="20">
        <v>3.6402999999999998E-2</v>
      </c>
      <c r="M309" s="20">
        <v>2.198E-2</v>
      </c>
      <c r="N309" s="19">
        <v>1730</v>
      </c>
      <c r="O309" s="21">
        <v>1922.07</v>
      </c>
      <c r="P309" s="19">
        <v>8492.9</v>
      </c>
      <c r="Q309" s="18">
        <v>110.215</v>
      </c>
      <c r="R309" s="19">
        <v>7.0183</v>
      </c>
      <c r="S309" s="19">
        <v>7.0305</v>
      </c>
      <c r="T309" s="263">
        <v>2.7099999394267799E-2</v>
      </c>
      <c r="U309" s="264">
        <v>2.7099999394267799E-2</v>
      </c>
      <c r="V309" s="264">
        <v>2.5649999426677821E-2</v>
      </c>
      <c r="W309" s="19">
        <v>30076.68</v>
      </c>
      <c r="X309" s="19">
        <v>3757.99</v>
      </c>
      <c r="Y309" s="19">
        <v>12720.58</v>
      </c>
      <c r="Z309" s="19">
        <v>7448.06</v>
      </c>
      <c r="AA309" s="19">
        <v>27932.2</v>
      </c>
      <c r="AB309" s="19">
        <v>20174.04</v>
      </c>
      <c r="AC309" s="19">
        <v>3189.0390000000002</v>
      </c>
      <c r="AD309" s="263">
        <v>6.9819998439401391E-3</v>
      </c>
      <c r="AE309" s="263">
        <v>2.0698999537341299E-2</v>
      </c>
      <c r="AF309" s="263">
        <v>2.2078999506495892E-2</v>
      </c>
      <c r="AG309" s="263">
        <v>2.4373999455198643E-2</v>
      </c>
      <c r="AH309" s="263">
        <v>1.7149999616667629E-2</v>
      </c>
      <c r="AI309" s="263">
        <v>2.0769999535754324E-2</v>
      </c>
      <c r="AJ309" s="263">
        <v>2.4519999451935292E-2</v>
      </c>
      <c r="AK309" s="263">
        <v>2.7329999389126898E-2</v>
      </c>
      <c r="AL309" s="263">
        <v>2.5253999435529112E-2</v>
      </c>
      <c r="AM309" s="263">
        <v>2.4231999458372594E-2</v>
      </c>
      <c r="AN309" s="263">
        <v>2.4930999442748725E-2</v>
      </c>
      <c r="AO309" s="263">
        <v>2.7055999395251273E-2</v>
      </c>
      <c r="AP309" s="263">
        <v>3.2033999283984302E-2</v>
      </c>
      <c r="AQ309" s="263">
        <v>1.6939999621361494E-2</v>
      </c>
      <c r="AR309" s="19">
        <v>169.06139999999999</v>
      </c>
      <c r="AS309" s="19">
        <v>7164</v>
      </c>
      <c r="AT309" s="19">
        <v>1783.2</v>
      </c>
    </row>
    <row r="310" spans="1:46" ht="18.75" customHeight="1">
      <c r="A310" s="86">
        <v>44825</v>
      </c>
      <c r="B310" s="19">
        <v>167.12479999999999</v>
      </c>
      <c r="C310" s="19">
        <v>135.17930000000001</v>
      </c>
      <c r="D310" s="19">
        <v>147.57300000000001</v>
      </c>
      <c r="E310" s="19">
        <v>27.99</v>
      </c>
      <c r="F310" s="20">
        <v>3.2271000000000001E-2</v>
      </c>
      <c r="G310" s="20">
        <v>4.0483999999999999E-2</v>
      </c>
      <c r="H310" s="20">
        <v>4.0078000000000003E-2</v>
      </c>
      <c r="I310" s="20">
        <v>3.7662000000000001E-2</v>
      </c>
      <c r="J310" s="20">
        <v>3.5298999999999997E-2</v>
      </c>
      <c r="K310" s="20">
        <v>3.6776999999999997E-2</v>
      </c>
      <c r="L310" s="20">
        <v>3.5022999999999999E-2</v>
      </c>
      <c r="M310" s="20">
        <v>2.206E-2</v>
      </c>
      <c r="N310" s="19">
        <v>1730</v>
      </c>
      <c r="O310" s="21">
        <v>1922.07</v>
      </c>
      <c r="P310" s="19">
        <v>8492.9</v>
      </c>
      <c r="Q310" s="18">
        <v>109.73699999999999</v>
      </c>
      <c r="R310" s="19">
        <v>7.0049999999999999</v>
      </c>
      <c r="S310" s="19">
        <v>7.0048000000000004</v>
      </c>
      <c r="T310" s="263">
        <v>2.6899999398738144E-2</v>
      </c>
      <c r="U310" s="264">
        <v>2.7099999394267799E-2</v>
      </c>
      <c r="V310" s="264">
        <v>2.5999999418854714E-2</v>
      </c>
      <c r="W310" s="19">
        <v>30183.78</v>
      </c>
      <c r="X310" s="19">
        <v>3789.93</v>
      </c>
      <c r="Y310" s="19">
        <v>12668.16</v>
      </c>
      <c r="Z310" s="19">
        <v>7445.68</v>
      </c>
      <c r="AA310" s="19">
        <v>27741.9</v>
      </c>
      <c r="AB310" s="19">
        <v>19767.09</v>
      </c>
      <c r="AC310" s="19">
        <v>3163.674</v>
      </c>
      <c r="AD310" s="263">
        <v>4.6159998968243604E-3</v>
      </c>
      <c r="AE310" s="263">
        <v>2.1175999526679513E-2</v>
      </c>
      <c r="AF310" s="263">
        <v>2.2728999491967258E-2</v>
      </c>
      <c r="AG310" s="263">
        <v>2.4783999446034433E-2</v>
      </c>
      <c r="AH310" s="263">
        <v>1.7409999610856177E-2</v>
      </c>
      <c r="AI310" s="263">
        <v>2.0769999535754324E-2</v>
      </c>
      <c r="AJ310" s="263">
        <v>2.4509999452158808E-2</v>
      </c>
      <c r="AK310" s="263">
        <v>2.729999938979745E-2</v>
      </c>
      <c r="AL310" s="263">
        <v>2.5253999435529112E-2</v>
      </c>
      <c r="AM310" s="263">
        <v>2.4348999455757438E-2</v>
      </c>
      <c r="AN310" s="263">
        <v>2.5027999440580609E-2</v>
      </c>
      <c r="AO310" s="263">
        <v>2.7173999392613769E-2</v>
      </c>
      <c r="AP310" s="263">
        <v>3.2033999283984302E-2</v>
      </c>
      <c r="AQ310" s="263">
        <v>1.9144999572075903E-2</v>
      </c>
      <c r="AR310" s="19">
        <v>169.18180000000001</v>
      </c>
      <c r="AS310" s="19">
        <v>7166</v>
      </c>
      <c r="AT310" s="19">
        <v>1761.25</v>
      </c>
    </row>
    <row r="311" spans="1:46" ht="18.75" customHeight="1">
      <c r="A311" s="86">
        <v>44824</v>
      </c>
      <c r="B311" s="19">
        <v>166.898</v>
      </c>
      <c r="C311" s="19">
        <v>135.47880000000001</v>
      </c>
      <c r="D311" s="19">
        <v>140.58500000000001</v>
      </c>
      <c r="E311" s="19">
        <v>27.16</v>
      </c>
      <c r="F311" s="20">
        <v>3.1809999999999998E-2</v>
      </c>
      <c r="G311" s="20">
        <v>3.9664999999999999E-2</v>
      </c>
      <c r="H311" s="20">
        <v>3.9368E-2</v>
      </c>
      <c r="I311" s="20">
        <v>3.7463999999999997E-2</v>
      </c>
      <c r="J311" s="20">
        <v>3.5630000000000002E-2</v>
      </c>
      <c r="K311" s="20">
        <v>3.6853999999999998E-2</v>
      </c>
      <c r="L311" s="20">
        <v>3.5707000000000003E-2</v>
      </c>
      <c r="M311" s="20">
        <v>2.223E-2</v>
      </c>
      <c r="N311" s="19">
        <v>1730</v>
      </c>
      <c r="O311" s="21">
        <v>1922.07</v>
      </c>
      <c r="P311" s="19">
        <v>8492.9</v>
      </c>
      <c r="Q311" s="18">
        <v>109.764</v>
      </c>
      <c r="R311" s="19">
        <v>6.9870000000000001</v>
      </c>
      <c r="S311" s="19">
        <v>6.9996999999999998</v>
      </c>
      <c r="T311" s="263">
        <v>2.7099999394267799E-2</v>
      </c>
      <c r="U311" s="264">
        <v>2.6999999396502973E-2</v>
      </c>
      <c r="V311" s="264">
        <v>2.5699999425560234E-2</v>
      </c>
      <c r="W311" s="19">
        <v>30706.23</v>
      </c>
      <c r="X311" s="19">
        <v>3855.93</v>
      </c>
      <c r="Y311" s="19">
        <v>12348.76</v>
      </c>
      <c r="Z311" s="19">
        <v>7409.11</v>
      </c>
      <c r="AA311" s="19">
        <v>27594.73</v>
      </c>
      <c r="AB311" s="19">
        <v>19689.21</v>
      </c>
      <c r="AC311" s="19">
        <v>3186.2660000000001</v>
      </c>
      <c r="AD311" s="263">
        <v>9.3209997916594151E-3</v>
      </c>
      <c r="AE311" s="263">
        <v>2.1470999520085753E-2</v>
      </c>
      <c r="AF311" s="263">
        <v>2.2808999490179119E-2</v>
      </c>
      <c r="AG311" s="263">
        <v>2.4912999443151056E-2</v>
      </c>
      <c r="AH311" s="263">
        <v>1.7519999608397483E-2</v>
      </c>
      <c r="AI311" s="263">
        <v>2.0979999531060455E-2</v>
      </c>
      <c r="AJ311" s="263">
        <v>2.4759999446570872E-2</v>
      </c>
      <c r="AK311" s="263">
        <v>2.7369999388232827E-2</v>
      </c>
      <c r="AL311" s="263">
        <v>2.5253999435529112E-2</v>
      </c>
      <c r="AM311" s="263">
        <v>2.4347999455779791E-2</v>
      </c>
      <c r="AN311" s="263">
        <v>2.5026999440602958E-2</v>
      </c>
      <c r="AO311" s="263">
        <v>2.7148999393172564E-2</v>
      </c>
      <c r="AP311" s="263">
        <v>3.2033999283984302E-2</v>
      </c>
      <c r="AQ311" s="263">
        <v>1.9229999570176005E-2</v>
      </c>
      <c r="AR311" s="19">
        <v>168.87629999999999</v>
      </c>
      <c r="AS311" s="19">
        <v>7168</v>
      </c>
      <c r="AT311" s="19">
        <v>1779.75</v>
      </c>
    </row>
    <row r="312" spans="1:46" ht="18.75" customHeight="1">
      <c r="A312" s="86">
        <v>44823</v>
      </c>
      <c r="B312" s="19">
        <v>167.19130000000001</v>
      </c>
      <c r="C312" s="19">
        <v>135.92859999999999</v>
      </c>
      <c r="D312" s="19">
        <v>128.23500000000001</v>
      </c>
      <c r="E312" s="19">
        <v>25.76</v>
      </c>
      <c r="F312" s="20">
        <v>3.1175999999999999E-2</v>
      </c>
      <c r="G312" s="20">
        <v>3.9357999999999997E-2</v>
      </c>
      <c r="H312" s="20">
        <v>3.8913000000000003E-2</v>
      </c>
      <c r="I312" s="20">
        <v>3.6823000000000002E-2</v>
      </c>
      <c r="J312" s="20">
        <v>3.4904999999999999E-2</v>
      </c>
      <c r="K312" s="20">
        <v>3.6118999999999998E-2</v>
      </c>
      <c r="L312" s="20">
        <v>3.5150000000000001E-2</v>
      </c>
      <c r="M312" s="20">
        <v>2.2259999999999999E-2</v>
      </c>
      <c r="N312" s="19">
        <v>1730</v>
      </c>
      <c r="O312" s="21">
        <v>1922.07</v>
      </c>
      <c r="P312" s="19">
        <v>8492.9</v>
      </c>
      <c r="Q312" s="18">
        <v>109.739</v>
      </c>
      <c r="R312" s="19">
        <v>6.9946000000000002</v>
      </c>
      <c r="S312" s="19">
        <v>7.0130999999999997</v>
      </c>
      <c r="T312" s="263">
        <v>2.7049999395385386E-2</v>
      </c>
      <c r="U312" s="264">
        <v>2.664999940432608E-2</v>
      </c>
      <c r="V312" s="264">
        <v>2.5099999438971277E-2</v>
      </c>
      <c r="W312" s="19">
        <v>31019.68</v>
      </c>
      <c r="X312" s="19">
        <v>3899.89</v>
      </c>
      <c r="Y312" s="19">
        <v>12368.98</v>
      </c>
      <c r="Z312" s="19">
        <v>7413.42</v>
      </c>
      <c r="AA312" s="19">
        <v>27993.35</v>
      </c>
      <c r="AB312" s="19">
        <v>20165.84</v>
      </c>
      <c r="AC312" s="19">
        <v>3259.9580000000001</v>
      </c>
      <c r="AD312" s="263">
        <v>9.2799997925758371E-3</v>
      </c>
      <c r="AE312" s="263">
        <v>2.1674999515525997E-2</v>
      </c>
      <c r="AF312" s="263">
        <v>2.3389999477192759E-2</v>
      </c>
      <c r="AG312" s="263">
        <v>2.5042999440245333E-2</v>
      </c>
      <c r="AH312" s="263">
        <v>1.8399999588727952E-2</v>
      </c>
      <c r="AI312" s="263">
        <v>2.1289999524131416E-2</v>
      </c>
      <c r="AJ312" s="263">
        <v>2.4889999443665146E-2</v>
      </c>
      <c r="AK312" s="263">
        <v>2.7439999386668208E-2</v>
      </c>
      <c r="AL312" s="263">
        <v>2.5253999435529112E-2</v>
      </c>
      <c r="AM312" s="263">
        <v>2.4166999459825457E-2</v>
      </c>
      <c r="AN312" s="263">
        <v>2.5082999439351262E-2</v>
      </c>
      <c r="AO312" s="263">
        <v>2.7660999381728467E-2</v>
      </c>
      <c r="AP312" s="263">
        <v>3.2033999283984302E-2</v>
      </c>
      <c r="AQ312" s="263">
        <v>1.9839999556541442E-2</v>
      </c>
      <c r="AR312" s="19">
        <v>170.1414</v>
      </c>
      <c r="AS312" s="19">
        <v>7236</v>
      </c>
      <c r="AT312" s="19">
        <v>1772.4</v>
      </c>
    </row>
    <row r="313" spans="1:46" ht="18.75" customHeight="1">
      <c r="A313" s="86">
        <v>44820</v>
      </c>
      <c r="B313" s="19">
        <v>167.3965</v>
      </c>
      <c r="C313" s="19">
        <v>136.56979999999999</v>
      </c>
      <c r="D313" s="19">
        <v>127.684</v>
      </c>
      <c r="E313" s="19">
        <v>26.3</v>
      </c>
      <c r="F313" s="20">
        <v>3.0922000000000002E-2</v>
      </c>
      <c r="G313" s="20">
        <v>3.8670999999999997E-2</v>
      </c>
      <c r="H313" s="20">
        <v>3.8263999999999999E-2</v>
      </c>
      <c r="I313" s="20">
        <v>3.6309000000000001E-2</v>
      </c>
      <c r="J313" s="20">
        <v>3.4493999999999997E-2</v>
      </c>
      <c r="K313" s="20">
        <v>3.5596999999999997E-2</v>
      </c>
      <c r="L313" s="20">
        <v>3.5131000000000003E-2</v>
      </c>
      <c r="M313" s="20">
        <v>2.2179999999999998E-2</v>
      </c>
      <c r="N313" s="19">
        <v>1730</v>
      </c>
      <c r="O313" s="21">
        <v>1922.07</v>
      </c>
      <c r="P313" s="19">
        <v>8492.9</v>
      </c>
      <c r="Q313" s="18">
        <v>109.658</v>
      </c>
      <c r="R313" s="19">
        <v>6.9618000000000002</v>
      </c>
      <c r="S313" s="19">
        <v>6.9729999999999999</v>
      </c>
      <c r="T313" s="263">
        <v>2.7949999375268816E-2</v>
      </c>
      <c r="U313" s="264">
        <v>2.7549999384209514E-2</v>
      </c>
      <c r="V313" s="264">
        <v>2.574999942444265E-2</v>
      </c>
      <c r="W313" s="19">
        <v>30822.42</v>
      </c>
      <c r="X313" s="19">
        <v>3873.33</v>
      </c>
      <c r="Y313" s="19">
        <v>12390.69</v>
      </c>
      <c r="Z313" s="19">
        <v>7423.43</v>
      </c>
      <c r="AA313" s="19">
        <v>27801.64</v>
      </c>
      <c r="AB313" s="19">
        <v>20156.509999999998</v>
      </c>
      <c r="AC313" s="19">
        <v>3253.2379999999998</v>
      </c>
      <c r="AD313" s="263">
        <v>1.4996999664790929E-2</v>
      </c>
      <c r="AE313" s="263">
        <v>2.1903999510407446E-2</v>
      </c>
      <c r="AF313" s="263">
        <v>2.3389999477192759E-2</v>
      </c>
      <c r="AG313" s="263">
        <v>2.5252999435551465E-2</v>
      </c>
      <c r="AH313" s="263">
        <v>1.8399999588727952E-2</v>
      </c>
      <c r="AI313" s="263">
        <v>2.1799999512732031E-2</v>
      </c>
      <c r="AJ313" s="263">
        <v>2.5119999438524245E-2</v>
      </c>
      <c r="AK313" s="263">
        <v>2.7649999381974339E-2</v>
      </c>
      <c r="AL313" s="263">
        <v>2.5253999435529112E-2</v>
      </c>
      <c r="AM313" s="263">
        <v>2.4850999444536864E-2</v>
      </c>
      <c r="AN313" s="263">
        <v>2.5230999436043202E-2</v>
      </c>
      <c r="AO313" s="263">
        <v>2.7774999379180369E-2</v>
      </c>
      <c r="AP313" s="263">
        <v>3.2033999283984302E-2</v>
      </c>
      <c r="AQ313" s="263">
        <v>1.9509999563917517E-2</v>
      </c>
      <c r="AR313" s="19">
        <v>169.89689999999999</v>
      </c>
      <c r="AS313" s="19">
        <v>7282</v>
      </c>
      <c r="AT313" s="19">
        <v>1753.4</v>
      </c>
    </row>
    <row r="314" spans="1:46" ht="18.75" customHeight="1">
      <c r="A314" s="86">
        <v>44819</v>
      </c>
      <c r="B314" s="19">
        <v>167.369</v>
      </c>
      <c r="C314" s="19">
        <v>136.67830000000001</v>
      </c>
      <c r="D314" s="19">
        <v>122.84</v>
      </c>
      <c r="E314" s="19">
        <v>26.27</v>
      </c>
      <c r="F314" s="20">
        <v>3.1084000000000001E-2</v>
      </c>
      <c r="G314" s="20">
        <v>3.8646E-2</v>
      </c>
      <c r="H314" s="20">
        <v>3.8537000000000002E-2</v>
      </c>
      <c r="I314" s="20">
        <v>3.6653999999999999E-2</v>
      </c>
      <c r="J314" s="20">
        <v>3.4488999999999999E-2</v>
      </c>
      <c r="K314" s="20">
        <v>3.5853000000000003E-2</v>
      </c>
      <c r="L314" s="20">
        <v>3.4661999999999998E-2</v>
      </c>
      <c r="M314" s="20">
        <v>2.196E-2</v>
      </c>
      <c r="N314" s="19">
        <v>1730</v>
      </c>
      <c r="O314" s="21">
        <v>1922.07</v>
      </c>
      <c r="P314" s="19">
        <v>8492.9</v>
      </c>
      <c r="Q314" s="18">
        <v>109.815</v>
      </c>
      <c r="R314" s="19">
        <v>6.9305000000000003</v>
      </c>
      <c r="S314" s="19">
        <v>6.9828000000000001</v>
      </c>
      <c r="T314" s="263">
        <v>2.8799999356269836E-2</v>
      </c>
      <c r="U314" s="264">
        <v>2.8399999365210531E-2</v>
      </c>
      <c r="V314" s="264">
        <v>2.6399999409914016E-2</v>
      </c>
      <c r="W314" s="19">
        <v>30961.82</v>
      </c>
      <c r="X314" s="19">
        <v>3901.35</v>
      </c>
      <c r="Y314" s="19">
        <v>12162.59</v>
      </c>
      <c r="Z314" s="19">
        <v>7345.25</v>
      </c>
      <c r="AA314" s="19">
        <v>27815.48</v>
      </c>
      <c r="AB314" s="19">
        <v>20622.68</v>
      </c>
      <c r="AC314" s="19">
        <v>3282.576</v>
      </c>
      <c r="AD314" s="263">
        <v>1.1002999754063785E-2</v>
      </c>
      <c r="AE314" s="263">
        <v>2.2228999503143134E-2</v>
      </c>
      <c r="AF314" s="263">
        <v>2.3389999477192759E-2</v>
      </c>
      <c r="AG314" s="263">
        <v>2.5537999429181217E-2</v>
      </c>
      <c r="AH314" s="263">
        <v>1.8749999580904841E-2</v>
      </c>
      <c r="AI314" s="263">
        <v>2.2099999506026508E-2</v>
      </c>
      <c r="AJ314" s="263">
        <v>2.5269999435171487E-2</v>
      </c>
      <c r="AK314" s="263">
        <v>2.7689999381080271E-2</v>
      </c>
      <c r="AL314" s="263">
        <v>2.5253999435529112E-2</v>
      </c>
      <c r="AM314" s="263">
        <v>2.5092999439127746E-2</v>
      </c>
      <c r="AN314" s="263">
        <v>2.5764999424107371E-2</v>
      </c>
      <c r="AO314" s="263">
        <v>2.7879999376833439E-2</v>
      </c>
      <c r="AP314" s="263">
        <v>3.2033999283984302E-2</v>
      </c>
      <c r="AQ314" s="263">
        <v>2.0294999546371401E-2</v>
      </c>
      <c r="AR314" s="19">
        <v>169.81139999999999</v>
      </c>
      <c r="AS314" s="19">
        <v>7304</v>
      </c>
      <c r="AT314" s="19">
        <v>1753.5</v>
      </c>
    </row>
    <row r="315" spans="1:46" ht="18.75" customHeight="1">
      <c r="A315" s="86">
        <v>44818</v>
      </c>
      <c r="B315" s="19">
        <v>167.53710000000001</v>
      </c>
      <c r="C315" s="19">
        <v>135.334</v>
      </c>
      <c r="D315" s="19">
        <v>127.105</v>
      </c>
      <c r="E315" s="19">
        <v>26.16</v>
      </c>
      <c r="F315" s="20">
        <v>3.1653000000000001E-2</v>
      </c>
      <c r="G315" s="20">
        <v>3.7880999999999998E-2</v>
      </c>
      <c r="H315" s="20">
        <v>3.7919000000000001E-2</v>
      </c>
      <c r="I315" s="20">
        <v>3.6034999999999998E-2</v>
      </c>
      <c r="J315" s="20">
        <v>3.4042999999999997E-2</v>
      </c>
      <c r="K315" s="20">
        <v>3.5279999999999999E-2</v>
      </c>
      <c r="L315" s="20">
        <v>3.4581000000000001E-2</v>
      </c>
      <c r="M315" s="20">
        <v>2.1940000000000001E-2</v>
      </c>
      <c r="N315" s="19">
        <v>1730</v>
      </c>
      <c r="O315" s="21">
        <v>1922.07</v>
      </c>
      <c r="P315" s="19">
        <v>8492.9</v>
      </c>
      <c r="Q315" s="18">
        <v>108.33</v>
      </c>
      <c r="R315" s="19">
        <v>6.9264999999999999</v>
      </c>
      <c r="S315" s="19">
        <v>6.9180999999999999</v>
      </c>
      <c r="T315" s="263">
        <v>2.8849999355152246E-2</v>
      </c>
      <c r="U315" s="264">
        <v>2.8299999367445709E-2</v>
      </c>
      <c r="V315" s="264">
        <v>2.6149999415501956E-2</v>
      </c>
      <c r="W315" s="19">
        <v>31135.09</v>
      </c>
      <c r="X315" s="19">
        <v>3946.01</v>
      </c>
      <c r="Y315" s="19">
        <v>12032.42</v>
      </c>
      <c r="Z315" s="19">
        <v>7348.23</v>
      </c>
      <c r="AA315" s="19">
        <v>27715.75</v>
      </c>
      <c r="AB315" s="19">
        <v>20670.04</v>
      </c>
      <c r="AC315" s="19">
        <v>3275.7550000000001</v>
      </c>
      <c r="AD315" s="263">
        <v>1.1523999742418528E-2</v>
      </c>
      <c r="AE315" s="263">
        <v>2.2030999507568778E-2</v>
      </c>
      <c r="AF315" s="263">
        <v>2.3393999477103352E-2</v>
      </c>
      <c r="AG315" s="263">
        <v>2.5307999434322121E-2</v>
      </c>
      <c r="AH315" s="263">
        <v>1.8839999578893183E-2</v>
      </c>
      <c r="AI315" s="263">
        <v>2.1809999512508511E-2</v>
      </c>
      <c r="AJ315" s="263">
        <v>2.513999943807721E-2</v>
      </c>
      <c r="AK315" s="263">
        <v>2.7699999380856752E-2</v>
      </c>
      <c r="AL315" s="263">
        <v>2.5253999435529112E-2</v>
      </c>
      <c r="AM315" s="263">
        <v>2.5092999439127746E-2</v>
      </c>
      <c r="AN315" s="263">
        <v>2.5764999424107371E-2</v>
      </c>
      <c r="AO315" s="263">
        <v>2.7833999377861619E-2</v>
      </c>
      <c r="AP315" s="263">
        <v>3.2033999283984302E-2</v>
      </c>
      <c r="AQ315" s="263">
        <v>2.1409999521449209E-2</v>
      </c>
      <c r="AR315" s="19">
        <v>169.14609999999999</v>
      </c>
      <c r="AS315" s="19">
        <v>7284</v>
      </c>
      <c r="AT315" s="19">
        <v>1714.05</v>
      </c>
    </row>
    <row r="316" spans="1:46" ht="18.75" customHeight="1">
      <c r="A316" s="86">
        <v>44817</v>
      </c>
      <c r="B316" s="19">
        <v>167.7088</v>
      </c>
      <c r="C316" s="19">
        <v>135.63810000000001</v>
      </c>
      <c r="D316" s="19">
        <v>122.23</v>
      </c>
      <c r="E316" s="19">
        <v>27.27</v>
      </c>
      <c r="F316" s="20">
        <v>3.1321000000000002E-2</v>
      </c>
      <c r="G316" s="20">
        <v>3.7560000000000003E-2</v>
      </c>
      <c r="H316" s="20">
        <v>3.7583999999999999E-2</v>
      </c>
      <c r="I316" s="20">
        <v>3.5786999999999999E-2</v>
      </c>
      <c r="J316" s="20">
        <v>3.4079999999999999E-2</v>
      </c>
      <c r="K316" s="20">
        <v>3.5150000000000001E-2</v>
      </c>
      <c r="L316" s="20">
        <v>3.4868000000000003E-2</v>
      </c>
      <c r="M316" s="20">
        <v>2.1850000000000001E-2</v>
      </c>
      <c r="N316" s="19">
        <v>1730</v>
      </c>
      <c r="O316" s="21">
        <v>1922.07</v>
      </c>
      <c r="P316" s="19">
        <v>8492.9</v>
      </c>
      <c r="Q316" s="18">
        <v>109.003</v>
      </c>
      <c r="R316" s="19">
        <v>6.9264999999999999</v>
      </c>
      <c r="S316" s="19">
        <v>6.9377000000000004</v>
      </c>
      <c r="T316" s="263">
        <v>2.729999938979745E-2</v>
      </c>
      <c r="U316" s="264">
        <v>2.7049999395385386E-2</v>
      </c>
      <c r="V316" s="264">
        <v>2.5799999423325063E-2</v>
      </c>
      <c r="W316" s="19">
        <v>31104.97</v>
      </c>
      <c r="X316" s="19">
        <v>3932.69</v>
      </c>
      <c r="Y316" s="19">
        <v>11562.57</v>
      </c>
      <c r="Z316" s="19">
        <v>7306.28</v>
      </c>
      <c r="AA316" s="19">
        <v>27655.21</v>
      </c>
      <c r="AB316" s="19">
        <v>20905.88</v>
      </c>
      <c r="AC316" s="19">
        <v>3277.4360000000001</v>
      </c>
      <c r="AD316" s="263">
        <v>1.0916999755986034E-2</v>
      </c>
      <c r="AE316" s="263">
        <v>2.2072999506630005E-2</v>
      </c>
      <c r="AF316" s="263">
        <v>2.3272999479807915E-2</v>
      </c>
      <c r="AG316" s="263">
        <v>2.5337999433651566E-2</v>
      </c>
      <c r="AH316" s="263">
        <v>1.8679999582469464E-2</v>
      </c>
      <c r="AI316" s="263">
        <v>2.1929999509826305E-2</v>
      </c>
      <c r="AJ316" s="263">
        <v>2.5109999438747765E-2</v>
      </c>
      <c r="AK316" s="263">
        <v>2.7689999381080271E-2</v>
      </c>
      <c r="AL316" s="263">
        <v>2.5253999435529112E-2</v>
      </c>
      <c r="AM316" s="263">
        <v>2.509399943910539E-2</v>
      </c>
      <c r="AN316" s="263">
        <v>2.5764999424107371E-2</v>
      </c>
      <c r="AO316" s="263">
        <v>2.8306999367289247E-2</v>
      </c>
      <c r="AP316" s="263">
        <v>3.2033999283984302E-2</v>
      </c>
      <c r="AQ316" s="263">
        <v>2.2099999506026508E-2</v>
      </c>
      <c r="AR316" s="19">
        <v>168.9511</v>
      </c>
      <c r="AS316" s="19">
        <v>7296</v>
      </c>
      <c r="AT316" s="19">
        <v>1720.05</v>
      </c>
    </row>
    <row r="317" spans="1:46" ht="18.75" customHeight="1">
      <c r="A317" s="86">
        <v>44816</v>
      </c>
      <c r="B317" s="19">
        <v>168.0933</v>
      </c>
      <c r="C317" s="19">
        <v>135.291</v>
      </c>
      <c r="D317" s="19">
        <v>127.95099999999999</v>
      </c>
      <c r="E317" s="19">
        <v>23.87</v>
      </c>
      <c r="F317" s="20">
        <v>3.0585000000000001E-2</v>
      </c>
      <c r="G317" s="20">
        <v>3.5714000000000003E-2</v>
      </c>
      <c r="H317" s="20">
        <v>3.6103000000000003E-2</v>
      </c>
      <c r="I317" s="20">
        <v>3.4493000000000003E-2</v>
      </c>
      <c r="J317" s="20">
        <v>3.3577999999999997E-2</v>
      </c>
      <c r="K317" s="20">
        <v>3.4272999999999998E-2</v>
      </c>
      <c r="L317" s="20">
        <v>3.5120999999999999E-2</v>
      </c>
      <c r="M317" s="20">
        <v>2.1690000000000001E-2</v>
      </c>
      <c r="N317" s="19">
        <v>1730</v>
      </c>
      <c r="O317" s="21">
        <v>1922.07</v>
      </c>
      <c r="P317" s="19">
        <v>8492.9</v>
      </c>
      <c r="Q317" s="18">
        <v>109.70699999999999</v>
      </c>
      <c r="R317" s="19">
        <v>6.9576000000000002</v>
      </c>
      <c r="S317" s="19">
        <v>6.9615</v>
      </c>
      <c r="T317" s="263">
        <v>2.6249999413266778E-2</v>
      </c>
      <c r="U317" s="264">
        <v>2.6049999417737127E-2</v>
      </c>
      <c r="V317" s="264">
        <v>2.4999999441206455E-2</v>
      </c>
      <c r="W317" s="19">
        <v>32381.34</v>
      </c>
      <c r="X317" s="19">
        <v>4110.41</v>
      </c>
      <c r="Y317" s="19">
        <v>11782.67</v>
      </c>
      <c r="Z317" s="19">
        <v>7306.3</v>
      </c>
      <c r="AA317" s="19">
        <v>27699.25</v>
      </c>
      <c r="AB317" s="19">
        <v>20562.939999999999</v>
      </c>
      <c r="AC317" s="19">
        <v>3250.3879999999999</v>
      </c>
      <c r="AD317" s="263">
        <v>7.8399998247623455E-3</v>
      </c>
      <c r="AE317" s="263">
        <v>2.2226999503187836E-2</v>
      </c>
      <c r="AF317" s="263">
        <v>2.3462999475561082E-2</v>
      </c>
      <c r="AG317" s="263">
        <v>2.5458999430947007E-2</v>
      </c>
      <c r="AH317" s="263">
        <v>1.9279999569058417E-2</v>
      </c>
      <c r="AI317" s="263">
        <v>2.1449999520555138E-2</v>
      </c>
      <c r="AJ317" s="263">
        <v>2.5349999433383348E-2</v>
      </c>
      <c r="AK317" s="263">
        <v>2.7809999378398061E-2</v>
      </c>
      <c r="AL317" s="263">
        <v>2.5253999435529112E-2</v>
      </c>
      <c r="AM317" s="263">
        <v>2.5263999435305596E-2</v>
      </c>
      <c r="AN317" s="263">
        <v>2.5764999424107371E-2</v>
      </c>
      <c r="AO317" s="263">
        <v>2.8432999364472928E-2</v>
      </c>
      <c r="AP317" s="263">
        <v>3.2033999283984302E-2</v>
      </c>
      <c r="AQ317" s="263">
        <v>2.2059999506920575E-2</v>
      </c>
      <c r="AR317" s="19">
        <v>168.61330000000001</v>
      </c>
      <c r="AS317" s="19">
        <v>7238</v>
      </c>
      <c r="AT317" s="19">
        <v>1718.9</v>
      </c>
    </row>
    <row r="318" spans="1:46" ht="18.75" customHeight="1">
      <c r="A318" s="86">
        <v>44813</v>
      </c>
      <c r="B318" s="19">
        <v>168.21809999999999</v>
      </c>
      <c r="C318" s="19">
        <v>135.387</v>
      </c>
      <c r="D318" s="19">
        <v>127.95099999999999</v>
      </c>
      <c r="E318" s="19">
        <v>22.79</v>
      </c>
      <c r="F318" s="20">
        <v>3.0072999999999999E-2</v>
      </c>
      <c r="G318" s="20">
        <v>3.5564999999999999E-2</v>
      </c>
      <c r="H318" s="20">
        <v>3.5984000000000002E-2</v>
      </c>
      <c r="I318" s="20">
        <v>3.4352000000000001E-2</v>
      </c>
      <c r="J318" s="20">
        <v>3.3097000000000001E-2</v>
      </c>
      <c r="K318" s="20">
        <v>3.3988999999999998E-2</v>
      </c>
      <c r="L318" s="20">
        <v>3.4473999999999998E-2</v>
      </c>
      <c r="M318" s="20">
        <v>2.1690000000000001E-2</v>
      </c>
      <c r="N318" s="19">
        <v>1730</v>
      </c>
      <c r="O318" s="21">
        <v>1922.07</v>
      </c>
      <c r="P318" s="19">
        <v>8492.9</v>
      </c>
      <c r="Q318" s="18">
        <v>109.84</v>
      </c>
      <c r="R318" s="19">
        <v>6.9656000000000002</v>
      </c>
      <c r="S318" s="19">
        <v>6.9591000000000003</v>
      </c>
      <c r="T318" s="263">
        <v>2.6249999413266778E-2</v>
      </c>
      <c r="U318" s="264">
        <v>2.6049999417737127E-2</v>
      </c>
      <c r="V318" s="264">
        <v>2.4999999441206455E-2</v>
      </c>
      <c r="W318" s="19">
        <v>32151.71</v>
      </c>
      <c r="X318" s="19">
        <v>4067.36</v>
      </c>
      <c r="Y318" s="19">
        <v>11834.11</v>
      </c>
      <c r="Z318" s="19">
        <v>7276.37</v>
      </c>
      <c r="AA318" s="19">
        <v>27914.66</v>
      </c>
      <c r="AB318" s="19">
        <v>20609.14</v>
      </c>
      <c r="AC318" s="19">
        <v>3269.9740000000002</v>
      </c>
      <c r="AD318" s="263">
        <v>1.4984999665059149E-2</v>
      </c>
      <c r="AE318" s="263">
        <v>2.2233999503031371E-2</v>
      </c>
      <c r="AF318" s="263">
        <v>2.3485999475046992E-2</v>
      </c>
      <c r="AG318" s="263">
        <v>2.5498999430052936E-2</v>
      </c>
      <c r="AH318" s="263">
        <v>1.9129999572411179E-2</v>
      </c>
      <c r="AI318" s="263">
        <v>2.1709999514743682E-2</v>
      </c>
      <c r="AJ318" s="263">
        <v>2.544999943114817E-2</v>
      </c>
      <c r="AK318" s="263">
        <v>2.7859999377280474E-2</v>
      </c>
      <c r="AL318" s="263">
        <v>2.5253999435529112E-2</v>
      </c>
      <c r="AM318" s="263">
        <v>2.5263999435305596E-2</v>
      </c>
      <c r="AN318" s="263">
        <v>2.5764999424107371E-2</v>
      </c>
      <c r="AO318" s="263">
        <v>2.8432999364472928E-2</v>
      </c>
      <c r="AP318" s="263">
        <v>3.2033999283984302E-2</v>
      </c>
      <c r="AQ318" s="263">
        <v>2.2254999502561986E-2</v>
      </c>
      <c r="AR318" s="19">
        <v>168.71520000000001</v>
      </c>
      <c r="AS318" s="19">
        <v>7310</v>
      </c>
      <c r="AT318" s="19">
        <v>1736.95</v>
      </c>
    </row>
    <row r="319" spans="1:46" ht="18.75" customHeight="1">
      <c r="A319" s="86">
        <v>44812</v>
      </c>
      <c r="B319" s="19">
        <v>168.2064</v>
      </c>
      <c r="C319" s="19">
        <v>135.32419999999999</v>
      </c>
      <c r="D319" s="19">
        <v>132.43600000000001</v>
      </c>
      <c r="E319" s="19">
        <v>23.61</v>
      </c>
      <c r="F319" s="20">
        <v>3.0029E-2</v>
      </c>
      <c r="G319" s="20">
        <v>3.5034999999999997E-2</v>
      </c>
      <c r="H319" s="20">
        <v>3.5659000000000003E-2</v>
      </c>
      <c r="I319" s="20">
        <v>3.4209000000000003E-2</v>
      </c>
      <c r="J319" s="20">
        <v>3.3169999999999998E-2</v>
      </c>
      <c r="K319" s="20">
        <v>3.4012000000000001E-2</v>
      </c>
      <c r="L319" s="20">
        <v>3.4750000000000003E-2</v>
      </c>
      <c r="M319" s="20">
        <v>2.1600000000000001E-2</v>
      </c>
      <c r="N319" s="19">
        <v>1730</v>
      </c>
      <c r="O319" s="21">
        <v>1922.07</v>
      </c>
      <c r="P319" s="19">
        <v>8492.9</v>
      </c>
      <c r="Q319" s="18">
        <v>110.214</v>
      </c>
      <c r="R319" s="19">
        <v>6.9545000000000003</v>
      </c>
      <c r="S319" s="19">
        <v>6.9702999999999999</v>
      </c>
      <c r="T319" s="263">
        <v>2.5999999418854714E-2</v>
      </c>
      <c r="U319" s="264">
        <v>2.609999941661954E-2</v>
      </c>
      <c r="V319" s="264">
        <v>2.4999999441206455E-2</v>
      </c>
      <c r="W319" s="19">
        <v>31774.52</v>
      </c>
      <c r="X319" s="19">
        <v>4006.18</v>
      </c>
      <c r="Y319" s="19">
        <v>12059.61</v>
      </c>
      <c r="Z319" s="19">
        <v>7270.51</v>
      </c>
      <c r="AA319" s="19">
        <v>27803</v>
      </c>
      <c r="AB319" s="19">
        <v>20574.63</v>
      </c>
      <c r="AC319" s="19">
        <v>3272.0010000000002</v>
      </c>
      <c r="AD319" s="263">
        <v>1.250999972037971E-2</v>
      </c>
      <c r="AE319" s="263">
        <v>2.2067999506741761E-2</v>
      </c>
      <c r="AF319" s="263">
        <v>2.3355999477952718E-2</v>
      </c>
      <c r="AG319" s="263">
        <v>2.5314999434165656E-2</v>
      </c>
      <c r="AH319" s="263">
        <v>1.913999957218766E-2</v>
      </c>
      <c r="AI319" s="263">
        <v>2.1629999516531825E-2</v>
      </c>
      <c r="AJ319" s="263">
        <v>2.5249999435618519E-2</v>
      </c>
      <c r="AK319" s="263">
        <v>2.7629999382421375E-2</v>
      </c>
      <c r="AL319" s="263">
        <v>2.5253999435529112E-2</v>
      </c>
      <c r="AM319" s="263">
        <v>2.5286999434791506E-2</v>
      </c>
      <c r="AN319" s="263">
        <v>2.5918999420665202E-2</v>
      </c>
      <c r="AO319" s="263">
        <v>2.8433999364450572E-2</v>
      </c>
      <c r="AP319" s="263">
        <v>3.2033999283984302E-2</v>
      </c>
      <c r="AQ319" s="263">
        <v>2.1752199513800443E-2</v>
      </c>
      <c r="AR319" s="19">
        <v>167.916</v>
      </c>
      <c r="AS319" s="19">
        <v>7382</v>
      </c>
      <c r="AT319" s="19">
        <v>1705.1</v>
      </c>
    </row>
    <row r="320" spans="1:46" ht="18.75" customHeight="1">
      <c r="A320" s="86">
        <v>44811</v>
      </c>
      <c r="B320" s="19">
        <v>168.51</v>
      </c>
      <c r="C320" s="19">
        <v>134.86750000000001</v>
      </c>
      <c r="D320" s="19">
        <v>140.715</v>
      </c>
      <c r="E320" s="19">
        <v>24.64</v>
      </c>
      <c r="F320" s="20">
        <v>2.98E-2</v>
      </c>
      <c r="G320" s="20">
        <v>3.4308999999999999E-2</v>
      </c>
      <c r="H320" s="20">
        <v>3.4859000000000001E-2</v>
      </c>
      <c r="I320" s="20">
        <v>3.3584000000000003E-2</v>
      </c>
      <c r="J320" s="20">
        <v>3.2634999999999997E-2</v>
      </c>
      <c r="K320" s="20">
        <v>3.3424000000000002E-2</v>
      </c>
      <c r="L320" s="20">
        <v>3.4109E-2</v>
      </c>
      <c r="M320" s="20">
        <v>2.1489999999999999E-2</v>
      </c>
      <c r="N320" s="19">
        <v>1730</v>
      </c>
      <c r="O320" s="21">
        <v>1922.07</v>
      </c>
      <c r="P320" s="19">
        <v>8492.9</v>
      </c>
      <c r="Q320" s="18">
        <v>109.53400000000001</v>
      </c>
      <c r="R320" s="19">
        <v>6.9340000000000002</v>
      </c>
      <c r="S320" s="19">
        <v>6.9428000000000001</v>
      </c>
      <c r="T320" s="263">
        <v>2.574999942444265E-2</v>
      </c>
      <c r="U320" s="264">
        <v>2.5899999421089885E-2</v>
      </c>
      <c r="V320" s="264">
        <v>2.5099999438971277E-2</v>
      </c>
      <c r="W320" s="19">
        <v>31581.279999999999</v>
      </c>
      <c r="X320" s="19">
        <v>3979.87</v>
      </c>
      <c r="Y320" s="19">
        <v>11897.65</v>
      </c>
      <c r="Z320" s="19">
        <v>7264.31</v>
      </c>
      <c r="AA320" s="19">
        <v>27680.26</v>
      </c>
      <c r="AB320" s="19">
        <v>20890.22</v>
      </c>
      <c r="AC320" s="19">
        <v>3304.7240000000002</v>
      </c>
      <c r="AD320" s="263">
        <v>1.0989999754354357E-2</v>
      </c>
      <c r="AE320" s="263">
        <v>2.237999949976802E-2</v>
      </c>
      <c r="AF320" s="263">
        <v>2.3730999469570815E-2</v>
      </c>
      <c r="AG320" s="263">
        <v>2.5610999427549543E-2</v>
      </c>
      <c r="AH320" s="263">
        <v>1.769999960437417E-2</v>
      </c>
      <c r="AI320" s="263">
        <v>2.183999951183796E-2</v>
      </c>
      <c r="AJ320" s="263">
        <v>2.5529999429360031E-2</v>
      </c>
      <c r="AK320" s="263">
        <v>2.7699999380856752E-2</v>
      </c>
      <c r="AL320" s="263">
        <v>2.5253999435529112E-2</v>
      </c>
      <c r="AM320" s="263">
        <v>2.5266999435238538E-2</v>
      </c>
      <c r="AN320" s="263">
        <v>2.5965999419614673E-2</v>
      </c>
      <c r="AO320" s="263">
        <v>2.843099936451763E-2</v>
      </c>
      <c r="AP320" s="263">
        <v>3.2033999283984302E-2</v>
      </c>
      <c r="AQ320" s="263">
        <v>2.1319999523460868E-2</v>
      </c>
      <c r="AR320" s="19">
        <v>167.1157</v>
      </c>
      <c r="AS320" s="19">
        <v>7310</v>
      </c>
      <c r="AT320" s="19">
        <v>1709.3</v>
      </c>
    </row>
    <row r="321" spans="1:46" ht="18.75" customHeight="1">
      <c r="A321" s="86">
        <v>44810</v>
      </c>
      <c r="B321" s="19">
        <v>167.9776</v>
      </c>
      <c r="C321" s="19">
        <v>134.5341</v>
      </c>
      <c r="D321" s="19">
        <v>141.24299999999999</v>
      </c>
      <c r="E321" s="19">
        <v>26.91</v>
      </c>
      <c r="F321" s="20">
        <v>2.9117000000000001E-2</v>
      </c>
      <c r="G321" s="20">
        <v>3.5028999999999998E-2</v>
      </c>
      <c r="H321" s="20">
        <v>3.5680000000000003E-2</v>
      </c>
      <c r="I321" s="20">
        <v>3.4518E-2</v>
      </c>
      <c r="J321" s="20">
        <v>3.3492000000000001E-2</v>
      </c>
      <c r="K321" s="20">
        <v>3.4241000000000001E-2</v>
      </c>
      <c r="L321" s="20">
        <v>3.5011E-2</v>
      </c>
      <c r="M321" s="20">
        <v>2.1479999999999999E-2</v>
      </c>
      <c r="N321" s="19">
        <v>1730</v>
      </c>
      <c r="O321" s="21">
        <v>1922.07</v>
      </c>
      <c r="P321" s="19">
        <v>8492.9</v>
      </c>
      <c r="Q321" s="18">
        <v>109.53400000000001</v>
      </c>
      <c r="R321" s="19">
        <v>6.9</v>
      </c>
      <c r="S321" s="19">
        <v>6.9160000000000004</v>
      </c>
      <c r="T321" s="263">
        <v>2.5849999422207476E-2</v>
      </c>
      <c r="U321" s="264">
        <v>2.63499994110316E-2</v>
      </c>
      <c r="V321" s="264">
        <v>2.5499999430030583E-2</v>
      </c>
      <c r="W321" s="19">
        <v>31145.3</v>
      </c>
      <c r="X321" s="19">
        <v>3908.19</v>
      </c>
      <c r="Y321" s="19">
        <v>11713.15</v>
      </c>
      <c r="Z321" s="19">
        <v>7296.28</v>
      </c>
      <c r="AA321" s="19">
        <v>26961.68</v>
      </c>
      <c r="AB321" s="19">
        <v>20661.060000000001</v>
      </c>
      <c r="AC321" s="19">
        <v>3279.431</v>
      </c>
      <c r="AD321" s="263">
        <v>1.4493999676033854E-2</v>
      </c>
      <c r="AE321" s="263">
        <v>2.2425999498739836E-2</v>
      </c>
      <c r="AF321" s="263">
        <v>2.3763999468833206E-2</v>
      </c>
      <c r="AG321" s="263">
        <v>2.5734999424777926E-2</v>
      </c>
      <c r="AH321" s="263">
        <v>1.769999960437417E-2</v>
      </c>
      <c r="AI321" s="263">
        <v>2.1949999509379266E-2</v>
      </c>
      <c r="AJ321" s="263">
        <v>2.5589999428018928E-2</v>
      </c>
      <c r="AK321" s="263">
        <v>2.7889999376609922E-2</v>
      </c>
      <c r="AL321" s="263">
        <v>2.5253999435529112E-2</v>
      </c>
      <c r="AM321" s="263">
        <v>2.5266999435238538E-2</v>
      </c>
      <c r="AN321" s="263">
        <v>2.5998999418877063E-2</v>
      </c>
      <c r="AO321" s="263">
        <v>2.8498999362997709E-2</v>
      </c>
      <c r="AP321" s="263">
        <v>3.2033999283984302E-2</v>
      </c>
      <c r="AQ321" s="263">
        <v>2.0996699530687186E-2</v>
      </c>
      <c r="AR321" s="19">
        <v>167.41550000000001</v>
      </c>
      <c r="AS321" s="19">
        <v>7220</v>
      </c>
      <c r="AT321" s="19">
        <v>1713.05</v>
      </c>
    </row>
    <row r="322" spans="1:46" ht="18.75" customHeight="1">
      <c r="A322" s="86">
        <v>44809</v>
      </c>
      <c r="B322" s="19">
        <v>168.74189999999999</v>
      </c>
      <c r="C322" s="19">
        <v>135.22110000000001</v>
      </c>
      <c r="D322" s="19">
        <v>144.38499999999999</v>
      </c>
      <c r="E322" s="19">
        <v>25.99</v>
      </c>
      <c r="F322" s="20">
        <v>2.8656999999999998E-2</v>
      </c>
      <c r="G322" s="20">
        <v>3.3873E-2</v>
      </c>
      <c r="H322" s="20">
        <v>3.4257999999999997E-2</v>
      </c>
      <c r="I322" s="20">
        <v>3.2927999999999999E-2</v>
      </c>
      <c r="J322" s="20">
        <v>3.1893999999999999E-2</v>
      </c>
      <c r="K322" s="20">
        <v>3.2686E-2</v>
      </c>
      <c r="L322" s="20">
        <v>3.3434999999999999E-2</v>
      </c>
      <c r="M322" s="20">
        <v>2.1440000000000001E-2</v>
      </c>
      <c r="N322" s="19">
        <v>1730</v>
      </c>
      <c r="O322" s="21">
        <v>1922.07</v>
      </c>
      <c r="P322" s="19">
        <v>8492.9</v>
      </c>
      <c r="Q322" s="18">
        <v>109.691</v>
      </c>
      <c r="R322" s="19">
        <v>6.907</v>
      </c>
      <c r="S322" s="19">
        <v>6.9157000000000002</v>
      </c>
      <c r="T322" s="263">
        <v>2.5949999419972301E-2</v>
      </c>
      <c r="U322" s="264">
        <v>2.664999940432608E-2</v>
      </c>
      <c r="V322" s="264">
        <v>2.5799999423325063E-2</v>
      </c>
      <c r="W322" s="19">
        <v>31318.44</v>
      </c>
      <c r="X322" s="19">
        <v>3924.26</v>
      </c>
      <c r="Y322" s="19">
        <v>11360.05</v>
      </c>
      <c r="Z322" s="19">
        <v>7223.24</v>
      </c>
      <c r="AA322" s="19">
        <v>26788.47</v>
      </c>
      <c r="AB322" s="19">
        <v>20846.18</v>
      </c>
      <c r="AC322" s="19">
        <v>3278.1030000000001</v>
      </c>
      <c r="AD322" s="263">
        <v>1.5086999662779271E-2</v>
      </c>
      <c r="AE322" s="263">
        <v>2.2416999498941003E-2</v>
      </c>
      <c r="AF322" s="263">
        <v>2.3692999470420181E-2</v>
      </c>
      <c r="AG322" s="263">
        <v>2.5640999426878988E-2</v>
      </c>
      <c r="AH322" s="263">
        <v>1.8179999593645337E-2</v>
      </c>
      <c r="AI322" s="263">
        <v>2.1879999510943892E-2</v>
      </c>
      <c r="AJ322" s="263">
        <v>2.5529999429360031E-2</v>
      </c>
      <c r="AK322" s="263">
        <v>2.7849999377503994E-2</v>
      </c>
      <c r="AL322" s="263">
        <v>2.5253999435529112E-2</v>
      </c>
      <c r="AM322" s="263">
        <v>2.5465999430790545E-2</v>
      </c>
      <c r="AN322" s="263">
        <v>2.5976999419368804E-2</v>
      </c>
      <c r="AO322" s="263">
        <v>2.864299935977906E-2</v>
      </c>
      <c r="AP322" s="263">
        <v>3.2033999283984302E-2</v>
      </c>
      <c r="AQ322" s="263">
        <v>2.0781699535492807E-2</v>
      </c>
      <c r="AR322" s="19">
        <v>168.24639999999999</v>
      </c>
      <c r="AS322" s="19">
        <v>7220</v>
      </c>
      <c r="AT322" s="19">
        <v>1719.05</v>
      </c>
    </row>
    <row r="323" spans="1:46" ht="18.75" customHeight="1">
      <c r="A323" s="86">
        <v>44806</v>
      </c>
      <c r="B323" s="19">
        <v>168.74189999999999</v>
      </c>
      <c r="C323" s="19">
        <v>135.22110000000001</v>
      </c>
      <c r="D323" s="19">
        <v>143.16300000000001</v>
      </c>
      <c r="E323" s="19">
        <v>25.47</v>
      </c>
      <c r="F323" s="20">
        <v>2.8656999999999998E-2</v>
      </c>
      <c r="G323" s="20">
        <v>3.3873E-2</v>
      </c>
      <c r="H323" s="20">
        <v>3.4257999999999997E-2</v>
      </c>
      <c r="I323" s="20">
        <v>3.2927999999999999E-2</v>
      </c>
      <c r="J323" s="20">
        <v>3.1893999999999999E-2</v>
      </c>
      <c r="K323" s="20">
        <v>3.2686E-2</v>
      </c>
      <c r="L323" s="20">
        <v>3.3434999999999999E-2</v>
      </c>
      <c r="M323" s="20">
        <v>2.154E-2</v>
      </c>
      <c r="N323" s="19">
        <v>1730</v>
      </c>
      <c r="O323" s="21">
        <v>1922.07</v>
      </c>
      <c r="P323" s="19">
        <v>8492.9</v>
      </c>
      <c r="Q323" s="18">
        <v>108.7</v>
      </c>
      <c r="R323" s="19">
        <v>6.8903999999999996</v>
      </c>
      <c r="S323" s="19">
        <v>6.9069000000000003</v>
      </c>
      <c r="T323" s="263">
        <v>2.6249999413266778E-2</v>
      </c>
      <c r="U323" s="264">
        <v>2.6999999396502973E-2</v>
      </c>
      <c r="V323" s="264">
        <v>2.6199999414384365E-2</v>
      </c>
      <c r="W323" s="19">
        <v>31318.44</v>
      </c>
      <c r="X323" s="19">
        <v>3924.26</v>
      </c>
      <c r="Y323" s="19">
        <v>11452.42</v>
      </c>
      <c r="Z323" s="19">
        <v>7159.01</v>
      </c>
      <c r="AA323" s="19">
        <v>26788.47</v>
      </c>
      <c r="AB323" s="19">
        <v>20297.72</v>
      </c>
      <c r="AC323" s="19">
        <v>3228.0610000000001</v>
      </c>
      <c r="AD323" s="263">
        <v>1.0505999765172601E-2</v>
      </c>
      <c r="AE323" s="263">
        <v>2.2479999497532845E-2</v>
      </c>
      <c r="AF323" s="263">
        <v>2.3813999467715622E-2</v>
      </c>
      <c r="AG323" s="263">
        <v>2.5673999426141382E-2</v>
      </c>
      <c r="AH323" s="263">
        <v>1.8179999593645337E-2</v>
      </c>
      <c r="AI323" s="263">
        <v>2.2029999507591127E-2</v>
      </c>
      <c r="AJ323" s="263">
        <v>2.5579999428242444E-2</v>
      </c>
      <c r="AK323" s="263">
        <v>2.7869999377056955E-2</v>
      </c>
      <c r="AL323" s="263">
        <v>2.5253999435529112E-2</v>
      </c>
      <c r="AM323" s="263">
        <v>2.5466999430768193E-2</v>
      </c>
      <c r="AN323" s="263">
        <v>2.5969999419525266E-2</v>
      </c>
      <c r="AO323" s="263">
        <v>2.864299935977906E-2</v>
      </c>
      <c r="AP323" s="263">
        <v>3.2033999283984302E-2</v>
      </c>
      <c r="AQ323" s="263">
        <v>2.0124999550171198E-2</v>
      </c>
      <c r="AR323" s="19">
        <v>168.58879999999999</v>
      </c>
      <c r="AS323" s="19">
        <v>7284</v>
      </c>
      <c r="AT323" s="19">
        <v>1706.15</v>
      </c>
    </row>
    <row r="324" spans="1:46" ht="18.75" customHeight="1">
      <c r="A324" s="86">
        <v>44805</v>
      </c>
      <c r="B324" s="19">
        <v>168.31639999999999</v>
      </c>
      <c r="C324" s="19">
        <v>136.62219999999999</v>
      </c>
      <c r="D324" s="19">
        <v>145.36500000000001</v>
      </c>
      <c r="E324" s="19">
        <v>25.56</v>
      </c>
      <c r="F324" s="20">
        <v>2.9076999999999999E-2</v>
      </c>
      <c r="G324" s="20">
        <v>3.4993999999999997E-2</v>
      </c>
      <c r="H324" s="20">
        <v>3.5378E-2</v>
      </c>
      <c r="I324" s="20">
        <v>3.3974999999999998E-2</v>
      </c>
      <c r="J324" s="20">
        <v>3.2532999999999999E-2</v>
      </c>
      <c r="K324" s="20">
        <v>3.3598000000000003E-2</v>
      </c>
      <c r="L324" s="20">
        <v>3.3609E-2</v>
      </c>
      <c r="M324" s="20">
        <v>2.1770000000000001E-2</v>
      </c>
      <c r="N324" s="19">
        <v>1730</v>
      </c>
      <c r="O324" s="21">
        <v>1936.48</v>
      </c>
      <c r="P324" s="19">
        <v>8136.9000000000005</v>
      </c>
      <c r="Q324" s="18">
        <v>108.773</v>
      </c>
      <c r="R324" s="19">
        <v>6.9114000000000004</v>
      </c>
      <c r="S324" s="19">
        <v>6.9236000000000004</v>
      </c>
      <c r="T324" s="263">
        <v>2.6599999405443671E-2</v>
      </c>
      <c r="U324" s="264">
        <v>2.729999938979745E-2</v>
      </c>
      <c r="V324" s="264">
        <v>2.6599999405443671E-2</v>
      </c>
      <c r="W324" s="19">
        <v>31656.42</v>
      </c>
      <c r="X324" s="19">
        <v>3966.85</v>
      </c>
      <c r="Y324" s="19">
        <v>11251.19</v>
      </c>
      <c r="Z324" s="19">
        <v>7039.81</v>
      </c>
      <c r="AA324" s="19">
        <v>26643.39</v>
      </c>
      <c r="AB324" s="19">
        <v>20751.21</v>
      </c>
      <c r="AC324" s="19">
        <v>3281.7440000000001</v>
      </c>
      <c r="AD324" s="263">
        <v>1.4971999665349723E-2</v>
      </c>
      <c r="AE324" s="263">
        <v>2.2558999495767056E-2</v>
      </c>
      <c r="AF324" s="263">
        <v>2.3839999467134474E-2</v>
      </c>
      <c r="AG324" s="263">
        <v>2.5831999422609806E-2</v>
      </c>
      <c r="AH324" s="263">
        <v>1.8419999588280916E-2</v>
      </c>
      <c r="AI324" s="263">
        <v>2.2179999504238365E-2</v>
      </c>
      <c r="AJ324" s="263">
        <v>2.5719999425113202E-2</v>
      </c>
      <c r="AK324" s="263">
        <v>2.7899999376386403E-2</v>
      </c>
      <c r="AL324" s="263">
        <v>2.5253999435529112E-2</v>
      </c>
      <c r="AM324" s="263">
        <v>2.5877999421581626E-2</v>
      </c>
      <c r="AN324" s="263">
        <v>2.6234999413602054E-2</v>
      </c>
      <c r="AO324" s="263">
        <v>2.9094999349676073E-2</v>
      </c>
      <c r="AP324" s="263">
        <v>3.2033999283984302E-2</v>
      </c>
      <c r="AQ324" s="263">
        <v>1.8574999584816395E-2</v>
      </c>
      <c r="AR324" s="19">
        <v>168.61340000000001</v>
      </c>
      <c r="AS324" s="19">
        <v>7252</v>
      </c>
      <c r="AT324" s="19">
        <v>1700.7</v>
      </c>
    </row>
    <row r="325" spans="1:46" ht="18.75" customHeight="1">
      <c r="A325" s="86">
        <v>44804</v>
      </c>
      <c r="B325" s="19">
        <v>168.78569999999999</v>
      </c>
      <c r="C325" s="19">
        <v>136.6499</v>
      </c>
      <c r="D325" s="19">
        <v>140.13499999999999</v>
      </c>
      <c r="E325" s="19">
        <v>25.87</v>
      </c>
      <c r="F325" s="20">
        <v>2.9003000000000001E-2</v>
      </c>
      <c r="G325" s="20">
        <v>3.4929000000000002E-2</v>
      </c>
      <c r="H325" s="20">
        <v>3.5149E-2</v>
      </c>
      <c r="I325" s="20">
        <v>3.3508000000000003E-2</v>
      </c>
      <c r="J325" s="20">
        <v>3.1926000000000003E-2</v>
      </c>
      <c r="K325" s="20">
        <v>3.3064000000000003E-2</v>
      </c>
      <c r="L325" s="20">
        <v>3.2925999999999997E-2</v>
      </c>
      <c r="M325" s="20">
        <v>2.1819999999999999E-2</v>
      </c>
      <c r="N325" s="19">
        <v>1730</v>
      </c>
      <c r="O325" s="21">
        <v>1936.48</v>
      </c>
      <c r="P325" s="19">
        <v>8136.9000000000005</v>
      </c>
      <c r="Q325" s="18">
        <v>108.83499999999999</v>
      </c>
      <c r="R325" s="19">
        <v>6.9088000000000003</v>
      </c>
      <c r="S325" s="19">
        <v>6.9154999999999998</v>
      </c>
      <c r="T325" s="263">
        <v>2.6699999403208493E-2</v>
      </c>
      <c r="U325" s="264">
        <v>2.7599999383091923E-2</v>
      </c>
      <c r="V325" s="264">
        <v>2.6999999396502973E-2</v>
      </c>
      <c r="W325" s="19">
        <v>31510.43</v>
      </c>
      <c r="X325" s="19">
        <v>3955</v>
      </c>
      <c r="Y325" s="19">
        <v>11247.58</v>
      </c>
      <c r="Z325" s="19">
        <v>7156.37</v>
      </c>
      <c r="AA325" s="19">
        <v>26478.77</v>
      </c>
      <c r="AB325" s="19">
        <v>20797.95</v>
      </c>
      <c r="AC325" s="19">
        <v>3284.2919999999999</v>
      </c>
      <c r="AD325" s="263">
        <v>1.2415999722480774E-2</v>
      </c>
      <c r="AE325" s="263">
        <v>2.2733999491855502E-2</v>
      </c>
      <c r="AF325" s="263">
        <v>2.4000999463535847E-2</v>
      </c>
      <c r="AG325" s="263">
        <v>2.596199941970408E-2</v>
      </c>
      <c r="AH325" s="263">
        <v>1.86599995829165E-2</v>
      </c>
      <c r="AI325" s="263">
        <v>2.2369999499991536E-2</v>
      </c>
      <c r="AJ325" s="263">
        <v>2.5889999421313405E-2</v>
      </c>
      <c r="AK325" s="263">
        <v>2.8089999372139574E-2</v>
      </c>
      <c r="AL325" s="263">
        <v>2.5253999435529112E-2</v>
      </c>
      <c r="AM325" s="263">
        <v>2.5877999421581626E-2</v>
      </c>
      <c r="AN325" s="263">
        <v>2.6238999413512647E-2</v>
      </c>
      <c r="AO325" s="263">
        <v>2.9102999349497258E-2</v>
      </c>
      <c r="AP325" s="263">
        <v>3.2033999283984302E-2</v>
      </c>
      <c r="AQ325" s="263">
        <v>1.9374999566935003E-2</v>
      </c>
      <c r="AR325" s="19">
        <v>168.84540000000001</v>
      </c>
      <c r="AS325" s="19">
        <v>7292</v>
      </c>
      <c r="AT325" s="19">
        <v>1724.6</v>
      </c>
    </row>
    <row r="326" spans="1:46" ht="18.75" customHeight="1">
      <c r="A326" s="86">
        <v>44803</v>
      </c>
      <c r="B326" s="19">
        <v>168.93100000000001</v>
      </c>
      <c r="C326" s="19">
        <v>135.29150000000001</v>
      </c>
      <c r="D326" s="19">
        <v>135.6</v>
      </c>
      <c r="E326" s="19">
        <v>26.21</v>
      </c>
      <c r="F326" s="20">
        <v>2.8568E-2</v>
      </c>
      <c r="G326" s="20">
        <v>3.4416000000000002E-2</v>
      </c>
      <c r="H326" s="20">
        <v>3.4638000000000002E-2</v>
      </c>
      <c r="I326" s="20">
        <v>3.2648999999999997E-2</v>
      </c>
      <c r="J326" s="20">
        <v>3.1025E-2</v>
      </c>
      <c r="K326" s="20">
        <v>3.2078000000000002E-2</v>
      </c>
      <c r="L326" s="20">
        <v>3.2155000000000003E-2</v>
      </c>
      <c r="M326" s="20">
        <v>2.1850000000000001E-2</v>
      </c>
      <c r="N326" s="19">
        <v>1730</v>
      </c>
      <c r="O326" s="21">
        <v>1936.48</v>
      </c>
      <c r="P326" s="19">
        <v>8136.9000000000005</v>
      </c>
      <c r="Q326" s="18">
        <v>108.803</v>
      </c>
      <c r="R326" s="19">
        <v>6.8716999999999997</v>
      </c>
      <c r="S326" s="19">
        <v>6.8947000000000003</v>
      </c>
      <c r="T326" s="263">
        <v>2.6049999417737127E-2</v>
      </c>
      <c r="U326" s="264">
        <v>2.7099999394267799E-2</v>
      </c>
      <c r="V326" s="264">
        <v>2.664999940432608E-2</v>
      </c>
      <c r="W326" s="19">
        <v>31790.87</v>
      </c>
      <c r="X326" s="19">
        <v>3986.16</v>
      </c>
      <c r="Y326" s="19">
        <v>11264.73</v>
      </c>
      <c r="Z326" s="19">
        <v>7209.86</v>
      </c>
      <c r="AA326" s="19">
        <v>26336.66</v>
      </c>
      <c r="AB326" s="19">
        <v>20844.740000000002</v>
      </c>
      <c r="AC326" s="19">
        <v>3281.4670000000001</v>
      </c>
      <c r="AD326" s="263">
        <v>1.3976999687589704E-2</v>
      </c>
      <c r="AE326" s="263">
        <v>2.2922999487631022E-2</v>
      </c>
      <c r="AF326" s="263">
        <v>2.4213999458774928E-2</v>
      </c>
      <c r="AG326" s="263">
        <v>2.6146999415569007E-2</v>
      </c>
      <c r="AH326" s="263">
        <v>1.866999958269298E-2</v>
      </c>
      <c r="AI326" s="263">
        <v>2.2459999497979881E-2</v>
      </c>
      <c r="AJ326" s="263">
        <v>2.6009999418631195E-2</v>
      </c>
      <c r="AK326" s="263">
        <v>2.8109999371692538E-2</v>
      </c>
      <c r="AL326" s="263">
        <v>2.5253999435529112E-2</v>
      </c>
      <c r="AM326" s="263">
        <v>2.6022999418340624E-2</v>
      </c>
      <c r="AN326" s="263">
        <v>2.6527999407052996E-2</v>
      </c>
      <c r="AO326" s="263">
        <v>2.916099934820086E-2</v>
      </c>
      <c r="AP326" s="263">
        <v>3.2033999283984302E-2</v>
      </c>
      <c r="AQ326" s="263">
        <v>1.980329955736175E-2</v>
      </c>
      <c r="AR326" s="19">
        <v>169.01159999999999</v>
      </c>
      <c r="AS326" s="19">
        <v>7314</v>
      </c>
      <c r="AT326" s="19">
        <v>1730.7</v>
      </c>
    </row>
    <row r="327" spans="1:46" ht="18.75" customHeight="1">
      <c r="A327" s="86">
        <v>44802</v>
      </c>
      <c r="B327" s="19">
        <v>168.7561</v>
      </c>
      <c r="C327" s="19">
        <v>135.69239999999999</v>
      </c>
      <c r="D327" s="19">
        <v>129.70099999999999</v>
      </c>
      <c r="E327" s="19">
        <v>26.21</v>
      </c>
      <c r="F327" s="20">
        <v>2.8531000000000001E-2</v>
      </c>
      <c r="G327" s="20">
        <v>3.4231999999999999E-2</v>
      </c>
      <c r="H327" s="20">
        <v>3.4410000000000003E-2</v>
      </c>
      <c r="I327" s="20">
        <v>3.2529000000000002E-2</v>
      </c>
      <c r="J327" s="20">
        <v>3.1023999999999999E-2</v>
      </c>
      <c r="K327" s="20">
        <v>3.2052999999999998E-2</v>
      </c>
      <c r="L327" s="20">
        <v>3.2398999999999997E-2</v>
      </c>
      <c r="M327" s="20">
        <v>2.2159999999999999E-2</v>
      </c>
      <c r="N327" s="19">
        <v>1730</v>
      </c>
      <c r="O327" s="21">
        <v>1936.48</v>
      </c>
      <c r="P327" s="19">
        <v>8136.9000000000005</v>
      </c>
      <c r="Q327" s="18">
        <v>108.47</v>
      </c>
      <c r="R327" s="19">
        <v>6.8491999999999997</v>
      </c>
      <c r="S327" s="19">
        <v>6.8514999999999997</v>
      </c>
      <c r="T327" s="263">
        <v>2.6399999409914016E-2</v>
      </c>
      <c r="U327" s="264">
        <v>2.7499999385327101E-2</v>
      </c>
      <c r="V327" s="264">
        <v>2.6999999396502973E-2</v>
      </c>
      <c r="W327" s="19">
        <v>32098.99</v>
      </c>
      <c r="X327" s="19">
        <v>4030.61</v>
      </c>
      <c r="Y327" s="19">
        <v>11372.6</v>
      </c>
      <c r="Z327" s="19">
        <v>7196.59</v>
      </c>
      <c r="AA327" s="19">
        <v>26812.3</v>
      </c>
      <c r="AB327" s="19">
        <v>21124.2</v>
      </c>
      <c r="AC327" s="19">
        <v>3313.5839999999998</v>
      </c>
      <c r="AD327" s="263">
        <v>9.9979997765272857E-3</v>
      </c>
      <c r="AE327" s="263">
        <v>2.3248999480344354E-2</v>
      </c>
      <c r="AF327" s="263">
        <v>2.4547999451309442E-2</v>
      </c>
      <c r="AG327" s="263">
        <v>2.6446999408863484E-2</v>
      </c>
      <c r="AH327" s="263">
        <v>1.8959999576210976E-2</v>
      </c>
      <c r="AI327" s="263">
        <v>2.2699999492615461E-2</v>
      </c>
      <c r="AJ327" s="263">
        <v>2.6309999411925671E-2</v>
      </c>
      <c r="AK327" s="263">
        <v>2.8209999369457367E-2</v>
      </c>
      <c r="AL327" s="263">
        <v>2.5253999435529112E-2</v>
      </c>
      <c r="AM327" s="263">
        <v>2.6024999418295919E-2</v>
      </c>
      <c r="AN327" s="263">
        <v>2.6558999406360088E-2</v>
      </c>
      <c r="AO327" s="263">
        <v>2.9125999348983168E-2</v>
      </c>
      <c r="AP327" s="263">
        <v>3.2033999283984302E-2</v>
      </c>
      <c r="AQ327" s="263">
        <v>1.8944999576546252E-2</v>
      </c>
      <c r="AR327" s="19">
        <v>169.70699999999999</v>
      </c>
      <c r="AS327" s="19">
        <v>7344</v>
      </c>
      <c r="AT327" s="19">
        <v>1740</v>
      </c>
    </row>
    <row r="328" spans="1:46" ht="18.75" customHeight="1">
      <c r="A328" s="86">
        <v>44799</v>
      </c>
      <c r="B328" s="19">
        <v>169.3313</v>
      </c>
      <c r="C328" s="19">
        <v>136.58269999999999</v>
      </c>
      <c r="D328" s="19">
        <v>129.70099999999999</v>
      </c>
      <c r="E328" s="19">
        <v>25.56</v>
      </c>
      <c r="F328" s="20">
        <v>2.8173E-2</v>
      </c>
      <c r="G328" s="20">
        <v>3.3966000000000003E-2</v>
      </c>
      <c r="H328" s="20">
        <v>3.3930000000000002E-2</v>
      </c>
      <c r="I328" s="20">
        <v>3.2051000000000003E-2</v>
      </c>
      <c r="J328" s="20">
        <v>3.0408999999999999E-2</v>
      </c>
      <c r="K328" s="20">
        <v>3.1350000000000003E-2</v>
      </c>
      <c r="L328" s="20">
        <v>3.1919999999999997E-2</v>
      </c>
      <c r="M328" s="20">
        <v>2.2380000000000001E-2</v>
      </c>
      <c r="N328" s="19">
        <v>1730</v>
      </c>
      <c r="O328" s="21">
        <v>1936.48</v>
      </c>
      <c r="P328" s="19">
        <v>8136.9000000000005</v>
      </c>
      <c r="Q328" s="18">
        <v>108.67700000000001</v>
      </c>
      <c r="R328" s="19">
        <v>6.8594999999999997</v>
      </c>
      <c r="S328" s="19">
        <v>6.8773999999999997</v>
      </c>
      <c r="T328" s="263">
        <v>2.6149999415501956E-2</v>
      </c>
      <c r="U328" s="264">
        <v>2.7399999387562279E-2</v>
      </c>
      <c r="V328" s="264">
        <v>2.6999999396502973E-2</v>
      </c>
      <c r="W328" s="19">
        <v>32283.4</v>
      </c>
      <c r="X328" s="19">
        <v>4057.66</v>
      </c>
      <c r="Y328" s="19">
        <v>11635.31</v>
      </c>
      <c r="Z328" s="19">
        <v>7196.24</v>
      </c>
      <c r="AA328" s="19">
        <v>26517.19</v>
      </c>
      <c r="AB328" s="19">
        <v>21725.78</v>
      </c>
      <c r="AC328" s="19">
        <v>3356.078</v>
      </c>
      <c r="AD328" s="263">
        <v>1.1489999743178487E-2</v>
      </c>
      <c r="AE328" s="263">
        <v>2.3454999475739896E-2</v>
      </c>
      <c r="AF328" s="263">
        <v>2.4766999446414414E-2</v>
      </c>
      <c r="AG328" s="263">
        <v>2.6720999402739108E-2</v>
      </c>
      <c r="AH328" s="263">
        <v>1.8959999576210976E-2</v>
      </c>
      <c r="AI328" s="263">
        <v>2.2929999487474564E-2</v>
      </c>
      <c r="AJ328" s="263">
        <v>2.6549999406561255E-2</v>
      </c>
      <c r="AK328" s="263">
        <v>2.838999936543405E-2</v>
      </c>
      <c r="AL328" s="263">
        <v>2.5253999435529112E-2</v>
      </c>
      <c r="AM328" s="263">
        <v>2.6024999418295919E-2</v>
      </c>
      <c r="AN328" s="263">
        <v>2.6558999406360088E-2</v>
      </c>
      <c r="AO328" s="263">
        <v>2.9125999348983168E-2</v>
      </c>
      <c r="AP328" s="263">
        <v>3.2033999283984302E-2</v>
      </c>
      <c r="AQ328" s="263">
        <v>1.8591299584452062E-2</v>
      </c>
      <c r="AR328" s="19">
        <v>169.619</v>
      </c>
      <c r="AS328" s="19">
        <v>7402</v>
      </c>
      <c r="AT328" s="19">
        <v>1738.2</v>
      </c>
    </row>
    <row r="329" spans="1:46" ht="18.75" customHeight="1">
      <c r="A329" s="86">
        <v>44798</v>
      </c>
      <c r="B329" s="19">
        <v>169.11959999999999</v>
      </c>
      <c r="C329" s="19">
        <v>134.54949999999999</v>
      </c>
      <c r="D329" s="19">
        <v>131.97999999999999</v>
      </c>
      <c r="E329" s="19">
        <v>21.78</v>
      </c>
      <c r="F329" s="20">
        <v>2.7845999999999999E-2</v>
      </c>
      <c r="G329" s="20">
        <v>3.3661000000000003E-2</v>
      </c>
      <c r="H329" s="20">
        <v>3.3586999999999999E-2</v>
      </c>
      <c r="I329" s="20">
        <v>3.1522000000000001E-2</v>
      </c>
      <c r="J329" s="20">
        <v>3.0258E-2</v>
      </c>
      <c r="K329" s="20">
        <v>3.1094E-2</v>
      </c>
      <c r="L329" s="20">
        <v>3.2406999999999998E-2</v>
      </c>
      <c r="M329" s="20">
        <v>2.248E-2</v>
      </c>
      <c r="N329" s="19">
        <v>1730</v>
      </c>
      <c r="O329" s="21">
        <v>1936.48</v>
      </c>
      <c r="P329" s="19">
        <v>8136.9000000000005</v>
      </c>
      <c r="Q329" s="18">
        <v>108.624</v>
      </c>
      <c r="R329" s="19">
        <v>6.835</v>
      </c>
      <c r="S329" s="19">
        <v>6.8544</v>
      </c>
      <c r="T329" s="263">
        <v>2.5549999428912999E-2</v>
      </c>
      <c r="U329" s="264">
        <v>2.6899999398738144E-2</v>
      </c>
      <c r="V329" s="264">
        <v>2.6399999409914016E-2</v>
      </c>
      <c r="W329" s="19">
        <v>33291.78</v>
      </c>
      <c r="X329" s="19">
        <v>4199.12</v>
      </c>
      <c r="Y329" s="19">
        <v>11621.35</v>
      </c>
      <c r="Z329" s="19">
        <v>7189.08</v>
      </c>
      <c r="AA329" s="19">
        <v>26490.53</v>
      </c>
      <c r="AB329" s="19">
        <v>21643.58</v>
      </c>
      <c r="AC329" s="19">
        <v>3364.3980000000001</v>
      </c>
      <c r="AD329" s="263">
        <v>1.2097999729588627E-2</v>
      </c>
      <c r="AE329" s="263">
        <v>2.3505999474599956E-2</v>
      </c>
      <c r="AF329" s="263">
        <v>2.4793999445810913E-2</v>
      </c>
      <c r="AG329" s="263">
        <v>2.6720999402739108E-2</v>
      </c>
      <c r="AH329" s="263">
        <v>1.9339999567717314E-2</v>
      </c>
      <c r="AI329" s="263">
        <v>2.2979999486356973E-2</v>
      </c>
      <c r="AJ329" s="263">
        <v>2.6749999402090906E-2</v>
      </c>
      <c r="AK329" s="263">
        <v>2.8369999365881086E-2</v>
      </c>
      <c r="AL329" s="263">
        <v>2.5253999435529112E-2</v>
      </c>
      <c r="AM329" s="263">
        <v>2.6198999414406714E-2</v>
      </c>
      <c r="AN329" s="263">
        <v>2.6601999405398966E-2</v>
      </c>
      <c r="AO329" s="263">
        <v>2.9132999348826707E-2</v>
      </c>
      <c r="AP329" s="263">
        <v>3.2033999283984302E-2</v>
      </c>
      <c r="AQ329" s="263">
        <v>1.8878299578037112E-2</v>
      </c>
      <c r="AR329" s="19">
        <v>170.1764</v>
      </c>
      <c r="AS329" s="19">
        <v>7340</v>
      </c>
      <c r="AT329" s="19">
        <v>1747.95</v>
      </c>
    </row>
    <row r="330" spans="1:46" ht="18.75" customHeight="1">
      <c r="A330" s="86">
        <v>44797</v>
      </c>
      <c r="B330" s="19">
        <v>168.47630000000001</v>
      </c>
      <c r="C330" s="19">
        <v>131.3817</v>
      </c>
      <c r="D330" s="19">
        <v>138</v>
      </c>
      <c r="E330" s="19">
        <v>22.82</v>
      </c>
      <c r="F330" s="20">
        <v>2.7359999999999999E-2</v>
      </c>
      <c r="G330" s="20">
        <v>3.3904999999999998E-2</v>
      </c>
      <c r="H330" s="20">
        <v>3.3921E-2</v>
      </c>
      <c r="I330" s="20">
        <v>3.2330999999999999E-2</v>
      </c>
      <c r="J330" s="20">
        <v>3.1039000000000001E-2</v>
      </c>
      <c r="K330" s="20">
        <v>3.1890000000000002E-2</v>
      </c>
      <c r="L330" s="20">
        <v>3.3123E-2</v>
      </c>
      <c r="M330" s="20">
        <v>2.2249999999999999E-2</v>
      </c>
      <c r="N330" s="19">
        <v>1730</v>
      </c>
      <c r="O330" s="21">
        <v>1936.48</v>
      </c>
      <c r="P330" s="19">
        <v>8136.9000000000005</v>
      </c>
      <c r="Q330" s="18">
        <v>109.04600000000001</v>
      </c>
      <c r="R330" s="19">
        <v>6.8483000000000001</v>
      </c>
      <c r="S330" s="19">
        <v>6.8677999999999999</v>
      </c>
      <c r="T330" s="263">
        <v>2.4749999446794391E-2</v>
      </c>
      <c r="U330" s="264">
        <v>2.5899999421089885E-2</v>
      </c>
      <c r="V330" s="264">
        <v>2.5599999427795412E-2</v>
      </c>
      <c r="W330" s="19">
        <v>32969.230000000003</v>
      </c>
      <c r="X330" s="19">
        <v>4140.7700000000004</v>
      </c>
      <c r="Y330" s="19">
        <v>11361.85</v>
      </c>
      <c r="Z330" s="19">
        <v>7107.77</v>
      </c>
      <c r="AA330" s="19">
        <v>26107.65</v>
      </c>
      <c r="AB330" s="19">
        <v>21586.66</v>
      </c>
      <c r="AC330" s="19">
        <v>3355.35</v>
      </c>
      <c r="AD330" s="263">
        <v>1.0679999761283398E-2</v>
      </c>
      <c r="AE330" s="263">
        <v>2.3447999475896361E-2</v>
      </c>
      <c r="AF330" s="263">
        <v>2.4800999445654455E-2</v>
      </c>
      <c r="AG330" s="263">
        <v>2.6683999403566121E-2</v>
      </c>
      <c r="AH330" s="263">
        <v>1.9369999567046763E-2</v>
      </c>
      <c r="AI330" s="263">
        <v>2.3029999485239386E-2</v>
      </c>
      <c r="AJ330" s="263">
        <v>2.6709999402984973E-2</v>
      </c>
      <c r="AK330" s="263">
        <v>2.8369999365881086E-2</v>
      </c>
      <c r="AL330" s="263">
        <v>2.5253999435529112E-2</v>
      </c>
      <c r="AM330" s="263">
        <v>2.6367999410629273E-2</v>
      </c>
      <c r="AN330" s="263">
        <v>2.6774999401532117E-2</v>
      </c>
      <c r="AO330" s="263">
        <v>2.909099934976548E-2</v>
      </c>
      <c r="AP330" s="263">
        <v>3.2033999283984302E-2</v>
      </c>
      <c r="AQ330" s="263">
        <v>2.1688299515228715E-2</v>
      </c>
      <c r="AR330" s="19">
        <v>171.09559999999999</v>
      </c>
      <c r="AS330" s="19">
        <v>7362</v>
      </c>
      <c r="AT330" s="19">
        <v>1754.3</v>
      </c>
    </row>
    <row r="331" spans="1:46" ht="18.75" customHeight="1">
      <c r="A331" s="86">
        <v>44796</v>
      </c>
      <c r="B331" s="19">
        <v>168.6703</v>
      </c>
      <c r="C331" s="19">
        <v>130.18049999999999</v>
      </c>
      <c r="D331" s="19">
        <v>144.393</v>
      </c>
      <c r="E331" s="19">
        <v>24.11</v>
      </c>
      <c r="F331" s="20">
        <v>2.6693999999999999E-2</v>
      </c>
      <c r="G331" s="20">
        <v>3.2996999999999999E-2</v>
      </c>
      <c r="H331" s="20">
        <v>3.3416000000000001E-2</v>
      </c>
      <c r="I331" s="20">
        <v>3.1648000000000003E-2</v>
      </c>
      <c r="J331" s="20">
        <v>3.0460999999999998E-2</v>
      </c>
      <c r="K331" s="20">
        <v>3.1322000000000003E-2</v>
      </c>
      <c r="L331" s="20">
        <v>3.2550000000000003E-2</v>
      </c>
      <c r="M331" s="20">
        <v>2.2329999999999999E-2</v>
      </c>
      <c r="N331" s="19">
        <v>1730</v>
      </c>
      <c r="O331" s="21">
        <v>1936.48</v>
      </c>
      <c r="P331" s="19">
        <v>8136.9000000000005</v>
      </c>
      <c r="Q331" s="18">
        <v>108.169</v>
      </c>
      <c r="R331" s="19">
        <v>6.8175999999999997</v>
      </c>
      <c r="S331" s="19">
        <v>6.8357999999999999</v>
      </c>
      <c r="T331" s="263">
        <v>2.5149999437853694E-2</v>
      </c>
      <c r="U331" s="264">
        <v>2.6399999409914016E-2</v>
      </c>
      <c r="V331" s="264">
        <v>2.6049999417737127E-2</v>
      </c>
      <c r="W331" s="19">
        <v>32909.589999999997</v>
      </c>
      <c r="X331" s="19">
        <v>4128.7299999999996</v>
      </c>
      <c r="Y331" s="19">
        <v>11322.24</v>
      </c>
      <c r="Z331" s="19">
        <v>7025.47</v>
      </c>
      <c r="AA331" s="19">
        <v>26423.47</v>
      </c>
      <c r="AB331" s="19">
        <v>21853.07</v>
      </c>
      <c r="AC331" s="19">
        <v>3404.0250000000001</v>
      </c>
      <c r="AD331" s="263">
        <v>1.1004999754019081E-2</v>
      </c>
      <c r="AE331" s="263">
        <v>2.3539999473839997E-2</v>
      </c>
      <c r="AF331" s="263">
        <v>2.4884999443776906E-2</v>
      </c>
      <c r="AG331" s="263">
        <v>2.6857999399676917E-2</v>
      </c>
      <c r="AH331" s="263">
        <v>1.9639999561011791E-2</v>
      </c>
      <c r="AI331" s="263">
        <v>2.2999999485909937E-2</v>
      </c>
      <c r="AJ331" s="263">
        <v>2.6789999401196835E-2</v>
      </c>
      <c r="AK331" s="263">
        <v>2.8339999366551637E-2</v>
      </c>
      <c r="AL331" s="263">
        <v>2.5253999435529112E-2</v>
      </c>
      <c r="AM331" s="263">
        <v>2.6174999414943161E-2</v>
      </c>
      <c r="AN331" s="263">
        <v>2.6348999411053956E-2</v>
      </c>
      <c r="AO331" s="263">
        <v>2.8930999353341758E-2</v>
      </c>
      <c r="AP331" s="263">
        <v>3.2033999283984302E-2</v>
      </c>
      <c r="AQ331" s="263">
        <v>2.3996699463631959E-2</v>
      </c>
      <c r="AR331" s="19">
        <v>172.03020000000001</v>
      </c>
      <c r="AS331" s="19">
        <v>7366</v>
      </c>
      <c r="AT331" s="19">
        <v>1772</v>
      </c>
    </row>
    <row r="332" spans="1:46" ht="18.75" customHeight="1">
      <c r="A332" s="86">
        <v>44795</v>
      </c>
      <c r="B332" s="19">
        <v>168.6524</v>
      </c>
      <c r="C332" s="19">
        <v>129.23429999999999</v>
      </c>
      <c r="D332" s="19">
        <v>145.749</v>
      </c>
      <c r="E332" s="19">
        <v>23.8</v>
      </c>
      <c r="F332" s="20">
        <v>2.6962E-2</v>
      </c>
      <c r="G332" s="20">
        <v>3.3098000000000002E-2</v>
      </c>
      <c r="H332" s="20">
        <v>3.3498E-2</v>
      </c>
      <c r="I332" s="20">
        <v>3.1577000000000001E-2</v>
      </c>
      <c r="J332" s="20">
        <v>3.0145999999999999E-2</v>
      </c>
      <c r="K332" s="20">
        <v>3.1038E-2</v>
      </c>
      <c r="L332" s="20">
        <v>3.2254999999999999E-2</v>
      </c>
      <c r="M332" s="20">
        <v>2.2120000000000001E-2</v>
      </c>
      <c r="N332" s="19">
        <v>1730</v>
      </c>
      <c r="O332" s="21">
        <v>1936.48</v>
      </c>
      <c r="P332" s="19">
        <v>8136.9000000000005</v>
      </c>
      <c r="Q332" s="18">
        <v>107.48399999999999</v>
      </c>
      <c r="R332" s="19">
        <v>6.7862999999999998</v>
      </c>
      <c r="S332" s="19">
        <v>6.8030999999999997</v>
      </c>
      <c r="T332" s="263">
        <v>2.5599999427795412E-2</v>
      </c>
      <c r="U332" s="264">
        <v>2.6999999396502973E-2</v>
      </c>
      <c r="V332" s="264">
        <v>2.6699499403219671E-2</v>
      </c>
      <c r="W332" s="19">
        <v>33063.61</v>
      </c>
      <c r="X332" s="19">
        <v>4137.99</v>
      </c>
      <c r="Y332" s="19">
        <v>11127.84</v>
      </c>
      <c r="Z332" s="19">
        <v>7232.65</v>
      </c>
      <c r="AA332" s="19">
        <v>26153.81</v>
      </c>
      <c r="AB332" s="19">
        <v>21830.35</v>
      </c>
      <c r="AC332" s="19">
        <v>3405.4270000000001</v>
      </c>
      <c r="AD332" s="263">
        <v>1.6011999642103911E-2</v>
      </c>
      <c r="AE332" s="263">
        <v>2.3440999476052823E-2</v>
      </c>
      <c r="AF332" s="263">
        <v>2.4828999445028602E-2</v>
      </c>
      <c r="AG332" s="263">
        <v>2.6655999404191971E-2</v>
      </c>
      <c r="AH332" s="263">
        <v>1.9419999565929175E-2</v>
      </c>
      <c r="AI332" s="263">
        <v>2.2879999488592147E-2</v>
      </c>
      <c r="AJ332" s="263">
        <v>2.6769999401643874E-2</v>
      </c>
      <c r="AK332" s="263">
        <v>2.8489999363198879E-2</v>
      </c>
      <c r="AL332" s="263">
        <v>2.5253999435529112E-2</v>
      </c>
      <c r="AM332" s="263">
        <v>2.6134999415837228E-2</v>
      </c>
      <c r="AN332" s="263">
        <v>2.6444999408908185E-2</v>
      </c>
      <c r="AO332" s="263">
        <v>2.8892999354191123E-2</v>
      </c>
      <c r="AP332" s="263">
        <v>3.2033999283984302E-2</v>
      </c>
      <c r="AQ332" s="263">
        <v>2.4858299444373698E-2</v>
      </c>
      <c r="AR332" s="19">
        <v>172.15360000000001</v>
      </c>
      <c r="AS332" s="19">
        <v>7432</v>
      </c>
      <c r="AT332" s="19">
        <v>1808.4</v>
      </c>
    </row>
    <row r="333" spans="1:46" ht="18.75" customHeight="1">
      <c r="A333" s="86">
        <v>44792</v>
      </c>
      <c r="B333" s="19">
        <v>169.04400000000001</v>
      </c>
      <c r="C333" s="19">
        <v>127.4161</v>
      </c>
      <c r="D333" s="19">
        <v>136.18600000000001</v>
      </c>
      <c r="E333" s="19">
        <v>20.6</v>
      </c>
      <c r="F333" s="20">
        <v>2.6450999999999999E-2</v>
      </c>
      <c r="G333" s="20">
        <v>3.2337999999999999E-2</v>
      </c>
      <c r="H333" s="20">
        <v>3.2606000000000003E-2</v>
      </c>
      <c r="I333" s="20">
        <v>3.0932999999999999E-2</v>
      </c>
      <c r="J333" s="20">
        <v>2.9721000000000001E-2</v>
      </c>
      <c r="K333" s="20">
        <v>3.0473E-2</v>
      </c>
      <c r="L333" s="20">
        <v>3.2120000000000003E-2</v>
      </c>
      <c r="M333" s="20">
        <v>2.1989999999999999E-2</v>
      </c>
      <c r="N333" s="19">
        <v>1730</v>
      </c>
      <c r="O333" s="21">
        <v>1936.48</v>
      </c>
      <c r="P333" s="19">
        <v>8136.9000000000005</v>
      </c>
      <c r="Q333" s="18">
        <v>106.574</v>
      </c>
      <c r="R333" s="19">
        <v>6.7811000000000003</v>
      </c>
      <c r="S333" s="19">
        <v>6.7942</v>
      </c>
      <c r="T333" s="263">
        <v>2.5199999436736106E-2</v>
      </c>
      <c r="U333" s="264">
        <v>2.6549999406561255E-2</v>
      </c>
      <c r="V333" s="264">
        <v>2.6249999413266778E-2</v>
      </c>
      <c r="W333" s="19">
        <v>33706.74</v>
      </c>
      <c r="X333" s="19">
        <v>4228.4799999999996</v>
      </c>
      <c r="Y333" s="19">
        <v>11127.84</v>
      </c>
      <c r="Z333" s="19">
        <v>7168.65</v>
      </c>
      <c r="AA333" s="19">
        <v>25935.62</v>
      </c>
      <c r="AB333" s="19">
        <v>21859.79</v>
      </c>
      <c r="AC333" s="19">
        <v>3387.6370000000002</v>
      </c>
      <c r="AD333" s="263">
        <v>1.1625999740138651E-2</v>
      </c>
      <c r="AE333" s="263">
        <v>2.283299948964268E-2</v>
      </c>
      <c r="AF333" s="263">
        <v>2.4177999459579588E-2</v>
      </c>
      <c r="AG333" s="263">
        <v>2.6201999414339663E-2</v>
      </c>
      <c r="AH333" s="263">
        <v>1.9179999571293592E-2</v>
      </c>
      <c r="AI333" s="263">
        <v>2.2469999497756361E-2</v>
      </c>
      <c r="AJ333" s="263">
        <v>2.6229999413713814E-2</v>
      </c>
      <c r="AK333" s="263">
        <v>2.8289999367669228E-2</v>
      </c>
      <c r="AL333" s="263">
        <v>2.5253999435529112E-2</v>
      </c>
      <c r="AM333" s="263">
        <v>2.6134999415837228E-2</v>
      </c>
      <c r="AN333" s="263">
        <v>2.6444999408908185E-2</v>
      </c>
      <c r="AO333" s="263">
        <v>2.8892999354191123E-2</v>
      </c>
      <c r="AP333" s="263">
        <v>3.2033999283984302E-2</v>
      </c>
      <c r="AQ333" s="263">
        <v>2.4139999460428954E-2</v>
      </c>
      <c r="AR333" s="19">
        <v>172.15360000000001</v>
      </c>
      <c r="AS333" s="19">
        <v>7526</v>
      </c>
      <c r="AT333" s="19">
        <v>1797.45</v>
      </c>
    </row>
    <row r="334" spans="1:46" ht="18.75" customHeight="1">
      <c r="A334" s="86">
        <v>44791</v>
      </c>
      <c r="B334" s="19">
        <v>169.53880000000001</v>
      </c>
      <c r="C334" s="19">
        <v>126.3304</v>
      </c>
      <c r="D334" s="19">
        <v>136.00800000000001</v>
      </c>
      <c r="E334" s="19">
        <v>19.559999999999999</v>
      </c>
      <c r="F334" s="20">
        <v>2.6200000000000001E-2</v>
      </c>
      <c r="G334" s="20">
        <v>3.1974000000000002E-2</v>
      </c>
      <c r="H334" s="20">
        <v>3.2244000000000002E-2</v>
      </c>
      <c r="I334" s="20">
        <v>3.0270999999999999E-2</v>
      </c>
      <c r="J334" s="20">
        <v>2.8822E-2</v>
      </c>
      <c r="K334" s="20">
        <v>2.9680999999999999E-2</v>
      </c>
      <c r="L334" s="20">
        <v>3.1364999999999997E-2</v>
      </c>
      <c r="M334" s="20">
        <v>2.1919999999999999E-2</v>
      </c>
      <c r="N334" s="19">
        <v>1730</v>
      </c>
      <c r="O334" s="21">
        <v>1936.48</v>
      </c>
      <c r="P334" s="19">
        <v>8136.9000000000005</v>
      </c>
      <c r="Q334" s="18">
        <v>106.5</v>
      </c>
      <c r="R334" s="19">
        <v>6.7881999999999998</v>
      </c>
      <c r="S334" s="19">
        <v>6.7919999999999998</v>
      </c>
      <c r="T334" s="263">
        <v>2.5049999440088868E-2</v>
      </c>
      <c r="U334" s="264">
        <v>2.6499999407678842E-2</v>
      </c>
      <c r="V334" s="264">
        <v>2.6299999412149191E-2</v>
      </c>
      <c r="W334" s="19">
        <v>33999.040000000001</v>
      </c>
      <c r="X334" s="19">
        <v>4283.74</v>
      </c>
      <c r="Y334" s="19">
        <v>11028.74</v>
      </c>
      <c r="Z334" s="19">
        <v>7169.28</v>
      </c>
      <c r="AA334" s="19">
        <v>26393.040000000001</v>
      </c>
      <c r="AB334" s="19">
        <v>21859.79</v>
      </c>
      <c r="AC334" s="19">
        <v>3398.616</v>
      </c>
      <c r="AD334" s="263">
        <v>1.6487999631464481E-2</v>
      </c>
      <c r="AE334" s="263">
        <v>2.2995999485999345E-2</v>
      </c>
      <c r="AF334" s="263">
        <v>2.4284999457187952E-2</v>
      </c>
      <c r="AG334" s="263">
        <v>2.6322999411635101E-2</v>
      </c>
      <c r="AH334" s="263">
        <v>1.9299999568611382E-2</v>
      </c>
      <c r="AI334" s="263">
        <v>2.2489999497309329E-2</v>
      </c>
      <c r="AJ334" s="263">
        <v>2.6299999412149191E-2</v>
      </c>
      <c r="AK334" s="263">
        <v>2.8159999370574951E-2</v>
      </c>
      <c r="AL334" s="263">
        <v>2.5253999435529112E-2</v>
      </c>
      <c r="AM334" s="263">
        <v>2.6144999415613712E-2</v>
      </c>
      <c r="AN334" s="263">
        <v>2.6430999409221112E-2</v>
      </c>
      <c r="AO334" s="263">
        <v>2.8928999353386463E-2</v>
      </c>
      <c r="AP334" s="263">
        <v>3.2033999283984302E-2</v>
      </c>
      <c r="AQ334" s="263">
        <v>2.4139999460428954E-2</v>
      </c>
      <c r="AR334" s="19">
        <v>171.62899999999999</v>
      </c>
      <c r="AS334" s="19">
        <v>7460</v>
      </c>
      <c r="AT334" s="19">
        <v>1817</v>
      </c>
    </row>
    <row r="335" spans="1:46" ht="18.75" customHeight="1">
      <c r="A335" s="86">
        <v>44790</v>
      </c>
      <c r="B335" s="19">
        <v>169.38499999999999</v>
      </c>
      <c r="C335" s="19">
        <v>125.9757</v>
      </c>
      <c r="D335" s="19">
        <v>132.58099999999999</v>
      </c>
      <c r="E335" s="19">
        <v>19.899999999999999</v>
      </c>
      <c r="F335" s="20">
        <v>2.6072999999999999E-2</v>
      </c>
      <c r="G335" s="20">
        <v>3.2848000000000002E-2</v>
      </c>
      <c r="H335" s="20">
        <v>3.2769E-2</v>
      </c>
      <c r="I335" s="20">
        <v>3.0511E-2</v>
      </c>
      <c r="J335" s="20">
        <v>2.8968000000000001E-2</v>
      </c>
      <c r="K335" s="20">
        <v>2.9881999999999999E-2</v>
      </c>
      <c r="L335" s="20">
        <v>3.1512999999999999E-2</v>
      </c>
      <c r="M335" s="20">
        <v>2.2249999999999999E-2</v>
      </c>
      <c r="N335" s="19">
        <v>1730</v>
      </c>
      <c r="O335" s="21">
        <v>1936.48</v>
      </c>
      <c r="P335" s="19">
        <v>8136.9000000000005</v>
      </c>
      <c r="Q335" s="18">
        <v>106.54600000000001</v>
      </c>
      <c r="R335" s="19">
        <v>6.7735000000000003</v>
      </c>
      <c r="S335" s="19">
        <v>6.8158000000000003</v>
      </c>
      <c r="T335" s="263">
        <v>2.5349999433383348E-2</v>
      </c>
      <c r="U335" s="264">
        <v>2.6749999402090906E-2</v>
      </c>
      <c r="V335" s="264">
        <v>2.6499999407678842E-2</v>
      </c>
      <c r="W335" s="19">
        <v>33980.32</v>
      </c>
      <c r="X335" s="19">
        <v>4274.04</v>
      </c>
      <c r="Y335" s="19">
        <v>11177.89</v>
      </c>
      <c r="Z335" s="19">
        <v>7312.32</v>
      </c>
      <c r="AA335" s="19">
        <v>26804.6</v>
      </c>
      <c r="AB335" s="19">
        <v>21996.89</v>
      </c>
      <c r="AC335" s="19">
        <v>3361.518</v>
      </c>
      <c r="AD335" s="263">
        <v>1.9925999554619191E-2</v>
      </c>
      <c r="AE335" s="263">
        <v>2.3216999481059611E-2</v>
      </c>
      <c r="AF335" s="263">
        <v>2.4528999451734125E-2</v>
      </c>
      <c r="AG335" s="263">
        <v>2.6477999408170583E-2</v>
      </c>
      <c r="AH335" s="263">
        <v>1.955999956279993E-2</v>
      </c>
      <c r="AI335" s="263">
        <v>2.2789999490603802E-2</v>
      </c>
      <c r="AJ335" s="263">
        <v>2.651999940723181E-2</v>
      </c>
      <c r="AK335" s="263">
        <v>2.8329999366775157E-2</v>
      </c>
      <c r="AL335" s="263">
        <v>2.5253999435529112E-2</v>
      </c>
      <c r="AM335" s="263">
        <v>2.6009999418631195E-2</v>
      </c>
      <c r="AN335" s="263">
        <v>2.6272999412752688E-2</v>
      </c>
      <c r="AO335" s="263">
        <v>2.8916999353654684E-2</v>
      </c>
      <c r="AP335" s="263">
        <v>3.2035999283939597E-2</v>
      </c>
      <c r="AQ335" s="263">
        <v>2.4994999441318212E-2</v>
      </c>
      <c r="AR335" s="19">
        <v>171.39160000000001</v>
      </c>
      <c r="AS335" s="19">
        <v>7438</v>
      </c>
      <c r="AT335" s="19">
        <v>1817.75</v>
      </c>
    </row>
    <row r="336" spans="1:46" ht="18.75" customHeight="1">
      <c r="A336" s="86">
        <v>44789</v>
      </c>
      <c r="B336" s="19">
        <v>169.9571</v>
      </c>
      <c r="C336" s="19">
        <v>126.21850000000001</v>
      </c>
      <c r="D336" s="19">
        <v>136.22900000000001</v>
      </c>
      <c r="E336" s="19">
        <v>19.690000000000001</v>
      </c>
      <c r="F336" s="20">
        <v>2.5870000000000001E-2</v>
      </c>
      <c r="G336" s="20">
        <v>3.2573999999999999E-2</v>
      </c>
      <c r="H336" s="20">
        <v>3.2021000000000001E-2</v>
      </c>
      <c r="I336" s="20">
        <v>2.9529E-2</v>
      </c>
      <c r="J336" s="20">
        <v>2.8041E-2</v>
      </c>
      <c r="K336" s="20">
        <v>2.887E-2</v>
      </c>
      <c r="L336" s="20">
        <v>3.0890999999999998E-2</v>
      </c>
      <c r="M336" s="20">
        <v>2.1999999999999999E-2</v>
      </c>
      <c r="N336" s="19">
        <v>1730</v>
      </c>
      <c r="O336" s="21">
        <v>1936.48</v>
      </c>
      <c r="P336" s="19">
        <v>8136.9000000000005</v>
      </c>
      <c r="Q336" s="18">
        <v>105.631</v>
      </c>
      <c r="R336" s="19">
        <v>6.7427999999999999</v>
      </c>
      <c r="S336" s="19">
        <v>6.7380000000000004</v>
      </c>
      <c r="T336" s="263">
        <v>2.4699999447911979E-2</v>
      </c>
      <c r="U336" s="264">
        <v>2.6049999417737127E-2</v>
      </c>
      <c r="V336" s="264">
        <v>2.5849999422207476E-2</v>
      </c>
      <c r="W336" s="19">
        <v>34152.01</v>
      </c>
      <c r="X336" s="19">
        <v>4305.2</v>
      </c>
      <c r="Y336" s="19">
        <v>11181.54</v>
      </c>
      <c r="Z336" s="19">
        <v>7323.41</v>
      </c>
      <c r="AA336" s="19">
        <v>27049.47</v>
      </c>
      <c r="AB336" s="19">
        <v>22418.97</v>
      </c>
      <c r="AC336" s="19">
        <v>3409.21</v>
      </c>
      <c r="AD336" s="263">
        <v>1.9016999574936924E-2</v>
      </c>
      <c r="AE336" s="263">
        <v>2.3132999482937157E-2</v>
      </c>
      <c r="AF336" s="263">
        <v>2.459599945023656E-2</v>
      </c>
      <c r="AG336" s="263">
        <v>2.6507999407500028E-2</v>
      </c>
      <c r="AH336" s="263">
        <v>1.9729999559000136E-2</v>
      </c>
      <c r="AI336" s="263">
        <v>2.2889999488368631E-2</v>
      </c>
      <c r="AJ336" s="263">
        <v>2.6619999404996632E-2</v>
      </c>
      <c r="AK336" s="263">
        <v>2.8449999364092947E-2</v>
      </c>
      <c r="AL336" s="263">
        <v>2.5253999435529112E-2</v>
      </c>
      <c r="AM336" s="263">
        <v>2.6009999418631195E-2</v>
      </c>
      <c r="AN336" s="263">
        <v>2.6447999408841134E-2</v>
      </c>
      <c r="AO336" s="263">
        <v>2.8723999357968568E-2</v>
      </c>
      <c r="AP336" s="263">
        <v>3.1492999296076594E-2</v>
      </c>
      <c r="AQ336" s="263">
        <v>2.754329938435927E-2</v>
      </c>
      <c r="AR336" s="19">
        <v>171.2895</v>
      </c>
      <c r="AS336" s="19">
        <v>7350</v>
      </c>
      <c r="AT336" s="19">
        <v>1819.05</v>
      </c>
    </row>
    <row r="337" spans="1:46" ht="18.75" customHeight="1">
      <c r="A337" s="86">
        <v>44788</v>
      </c>
      <c r="B337" s="19">
        <v>169.61949999999999</v>
      </c>
      <c r="C337" s="19">
        <v>122.4936</v>
      </c>
      <c r="D337" s="19">
        <v>136.22900000000001</v>
      </c>
      <c r="E337" s="19">
        <v>19.95</v>
      </c>
      <c r="F337" s="20">
        <v>2.5371000000000001E-2</v>
      </c>
      <c r="G337" s="20">
        <v>3.1821000000000002E-2</v>
      </c>
      <c r="H337" s="20">
        <v>3.1112000000000001E-2</v>
      </c>
      <c r="I337" s="20">
        <v>2.8996999999999998E-2</v>
      </c>
      <c r="J337" s="20">
        <v>2.7878E-2</v>
      </c>
      <c r="K337" s="20">
        <v>2.8517000000000001E-2</v>
      </c>
      <c r="L337" s="20">
        <v>3.1012999999999999E-2</v>
      </c>
      <c r="M337" s="20">
        <v>2.2169999999999999E-2</v>
      </c>
      <c r="N337" s="19">
        <v>1730</v>
      </c>
      <c r="O337" s="21">
        <v>1936.48</v>
      </c>
      <c r="P337" s="19">
        <v>8136.9000000000005</v>
      </c>
      <c r="Q337" s="18">
        <v>105.09</v>
      </c>
      <c r="R337" s="19">
        <v>6.7447999999999997</v>
      </c>
      <c r="S337" s="19">
        <v>6.7438000000000002</v>
      </c>
      <c r="T337" s="263">
        <v>2.4699999447911979E-2</v>
      </c>
      <c r="U337" s="264">
        <v>2.5649999426677821E-2</v>
      </c>
      <c r="V337" s="264">
        <v>2.5399999432265757E-2</v>
      </c>
      <c r="W337" s="19">
        <v>33912.44</v>
      </c>
      <c r="X337" s="19">
        <v>4297.1400000000003</v>
      </c>
      <c r="Y337" s="19">
        <v>11524.55</v>
      </c>
      <c r="Z337" s="19">
        <v>7258.32</v>
      </c>
      <c r="AA337" s="19">
        <v>26871.27</v>
      </c>
      <c r="AB337" s="19">
        <v>22229.52</v>
      </c>
      <c r="AC337" s="19">
        <v>3379.1849999999999</v>
      </c>
      <c r="AD337" s="263">
        <v>2.1096999528445303E-2</v>
      </c>
      <c r="AE337" s="263">
        <v>2.3251999480277303E-2</v>
      </c>
      <c r="AF337" s="263">
        <v>2.4439999453723431E-2</v>
      </c>
      <c r="AG337" s="263">
        <v>2.6395999410003427E-2</v>
      </c>
      <c r="AH337" s="263">
        <v>1.9689999559894204E-2</v>
      </c>
      <c r="AI337" s="263">
        <v>2.2829999489709735E-2</v>
      </c>
      <c r="AJ337" s="263">
        <v>2.6579999405890703E-2</v>
      </c>
      <c r="AK337" s="263">
        <v>2.8299999367445709E-2</v>
      </c>
      <c r="AL337" s="263">
        <v>2.5253999435529112E-2</v>
      </c>
      <c r="AM337" s="263">
        <v>2.6009999418631195E-2</v>
      </c>
      <c r="AN337" s="263">
        <v>2.6446999408863484E-2</v>
      </c>
      <c r="AO337" s="263">
        <v>2.8756999357230962E-2</v>
      </c>
      <c r="AP337" s="263">
        <v>3.1492999296076594E-2</v>
      </c>
      <c r="AQ337" s="263">
        <v>2.7924999375827611E-2</v>
      </c>
      <c r="AR337" s="19">
        <v>171.40010000000001</v>
      </c>
      <c r="AS337" s="19">
        <v>7226</v>
      </c>
      <c r="AT337" s="19">
        <v>1826.3</v>
      </c>
    </row>
    <row r="338" spans="1:46" ht="18.75" customHeight="1">
      <c r="A338" s="86">
        <v>44785</v>
      </c>
      <c r="B338" s="19">
        <v>169.3329</v>
      </c>
      <c r="C338" s="19">
        <v>122.2577</v>
      </c>
      <c r="D338" s="19">
        <v>139.142</v>
      </c>
      <c r="E338" s="19">
        <v>19.53</v>
      </c>
      <c r="F338" s="20">
        <v>2.5167999999999999E-2</v>
      </c>
      <c r="G338" s="20">
        <v>3.2421999999999999E-2</v>
      </c>
      <c r="H338" s="20">
        <v>3.1800000000000002E-2</v>
      </c>
      <c r="I338" s="20">
        <v>2.9562000000000001E-2</v>
      </c>
      <c r="J338" s="20">
        <v>2.8312E-2</v>
      </c>
      <c r="K338" s="20">
        <v>2.8993999999999999E-2</v>
      </c>
      <c r="L338" s="20">
        <v>3.1078000000000001E-2</v>
      </c>
      <c r="M338" s="20">
        <v>2.3060000000000001E-2</v>
      </c>
      <c r="N338" s="19">
        <v>1730</v>
      </c>
      <c r="O338" s="21">
        <v>1936.48</v>
      </c>
      <c r="P338" s="19">
        <v>8136.9000000000005</v>
      </c>
      <c r="Q338" s="18">
        <v>105.196</v>
      </c>
      <c r="R338" s="19">
        <v>6.7237999999999998</v>
      </c>
      <c r="S338" s="19">
        <v>6.7230999999999996</v>
      </c>
      <c r="T338" s="263">
        <v>2.5700499425549063E-2</v>
      </c>
      <c r="U338" s="264">
        <v>2.6499999407678842E-2</v>
      </c>
      <c r="V338" s="264">
        <v>2.6299999412149191E-2</v>
      </c>
      <c r="W338" s="19">
        <v>33761.050000000003</v>
      </c>
      <c r="X338" s="19">
        <v>4280.1499999999996</v>
      </c>
      <c r="Y338" s="19">
        <v>11607.62</v>
      </c>
      <c r="Z338" s="19">
        <v>7208.81</v>
      </c>
      <c r="AA338" s="19">
        <v>26491.97</v>
      </c>
      <c r="AB338" s="19">
        <v>21719.06</v>
      </c>
      <c r="AC338" s="19">
        <v>3349.7469999999998</v>
      </c>
      <c r="AD338" s="263">
        <v>1.6003999642282725E-2</v>
      </c>
      <c r="AE338" s="263">
        <v>2.2661999493464827E-2</v>
      </c>
      <c r="AF338" s="263">
        <v>2.3881999466195701E-2</v>
      </c>
      <c r="AG338" s="263">
        <v>2.5955999419838192E-2</v>
      </c>
      <c r="AH338" s="263">
        <v>1.9429999565705659E-2</v>
      </c>
      <c r="AI338" s="263">
        <v>2.250999949686229E-2</v>
      </c>
      <c r="AJ338" s="263">
        <v>2.6129999415948988E-2</v>
      </c>
      <c r="AK338" s="263">
        <v>2.8489999363198879E-2</v>
      </c>
      <c r="AL338" s="263">
        <v>2.5253999435529112E-2</v>
      </c>
      <c r="AM338" s="263">
        <v>2.6009999418631195E-2</v>
      </c>
      <c r="AN338" s="263">
        <v>2.6446999408863484E-2</v>
      </c>
      <c r="AO338" s="263">
        <v>2.8756999357230962E-2</v>
      </c>
      <c r="AP338" s="263">
        <v>3.1492999296076594E-2</v>
      </c>
      <c r="AQ338" s="263">
        <v>2.7969999374821784E-2</v>
      </c>
      <c r="AR338" s="19">
        <v>171.71340000000001</v>
      </c>
      <c r="AS338" s="19">
        <v>7206</v>
      </c>
      <c r="AT338" s="19">
        <v>1825.45</v>
      </c>
    </row>
    <row r="339" spans="1:46" ht="18.75" customHeight="1">
      <c r="A339" s="86">
        <v>44784</v>
      </c>
      <c r="B339" s="19">
        <v>168.9562</v>
      </c>
      <c r="C339" s="19">
        <v>122.7492</v>
      </c>
      <c r="D339" s="19">
        <v>151.33799999999999</v>
      </c>
      <c r="E339" s="19">
        <v>20.2</v>
      </c>
      <c r="F339" s="20">
        <v>2.5146999999999999E-2</v>
      </c>
      <c r="G339" s="20">
        <v>3.2184999999999998E-2</v>
      </c>
      <c r="H339" s="20">
        <v>3.1718000000000003E-2</v>
      </c>
      <c r="I339" s="20">
        <v>2.9867000000000001E-2</v>
      </c>
      <c r="J339" s="20">
        <v>2.8875999999999999E-2</v>
      </c>
      <c r="K339" s="20">
        <v>2.947E-2</v>
      </c>
      <c r="L339" s="20">
        <v>3.1748999999999999E-2</v>
      </c>
      <c r="M339" s="20">
        <v>2.3120000000000002E-2</v>
      </c>
      <c r="N339" s="19">
        <v>1730</v>
      </c>
      <c r="O339" s="21">
        <v>1936.48</v>
      </c>
      <c r="P339" s="19">
        <v>8136.9000000000005</v>
      </c>
      <c r="Q339" s="18">
        <v>106.374</v>
      </c>
      <c r="R339" s="19">
        <v>6.7526999999999999</v>
      </c>
      <c r="S339" s="19">
        <v>6.7552000000000003</v>
      </c>
      <c r="T339" s="263">
        <v>2.5499999430030583E-2</v>
      </c>
      <c r="U339" s="264">
        <v>2.6599999405443671E-2</v>
      </c>
      <c r="V339" s="264">
        <v>2.6399999409914016E-2</v>
      </c>
      <c r="W339" s="19">
        <v>33336.67</v>
      </c>
      <c r="X339" s="19">
        <v>4207.2700000000004</v>
      </c>
      <c r="Y339" s="19">
        <v>11232.19</v>
      </c>
      <c r="Z339" s="19">
        <v>7020.45</v>
      </c>
      <c r="AA339" s="19">
        <v>26171.25</v>
      </c>
      <c r="AB339" s="19">
        <v>21273.87</v>
      </c>
      <c r="AC339" s="19">
        <v>3320.1489999999999</v>
      </c>
      <c r="AD339" s="263">
        <v>1.3000999709405006E-2</v>
      </c>
      <c r="AE339" s="263">
        <v>2.2537999496236444E-2</v>
      </c>
      <c r="AF339" s="263">
        <v>2.3899999465793371E-2</v>
      </c>
      <c r="AG339" s="263">
        <v>2.5743999424576756E-2</v>
      </c>
      <c r="AH339" s="263">
        <v>1.9429999565705659E-2</v>
      </c>
      <c r="AI339" s="263">
        <v>2.2419999498873949E-2</v>
      </c>
      <c r="AJ339" s="263">
        <v>2.5889999421313405E-2</v>
      </c>
      <c r="AK339" s="263">
        <v>2.8289999367669228E-2</v>
      </c>
      <c r="AL339" s="263">
        <v>2.5253999435529112E-2</v>
      </c>
      <c r="AM339" s="263">
        <v>2.6015999418497086E-2</v>
      </c>
      <c r="AN339" s="263">
        <v>2.6570999406091866E-2</v>
      </c>
      <c r="AO339" s="263">
        <v>2.8729999357834459E-2</v>
      </c>
      <c r="AP339" s="263">
        <v>3.1492999296076594E-2</v>
      </c>
      <c r="AQ339" s="263">
        <v>2.8602499360684309E-2</v>
      </c>
      <c r="AR339" s="19">
        <v>172.09790000000001</v>
      </c>
      <c r="AS339" s="19">
        <v>7290</v>
      </c>
      <c r="AT339" s="19">
        <v>1841.9</v>
      </c>
    </row>
    <row r="340" spans="1:46" ht="18.75" customHeight="1">
      <c r="A340" s="86">
        <v>44783</v>
      </c>
      <c r="B340" s="19">
        <v>169.33</v>
      </c>
      <c r="C340" s="19">
        <v>122.94459999999999</v>
      </c>
      <c r="D340" s="19">
        <v>151.33799999999999</v>
      </c>
      <c r="E340" s="19">
        <v>19.739999999999998</v>
      </c>
      <c r="F340" s="20">
        <v>2.5687999999999999E-2</v>
      </c>
      <c r="G340" s="20">
        <v>3.2141000000000003E-2</v>
      </c>
      <c r="H340" s="20">
        <v>3.1441999999999998E-2</v>
      </c>
      <c r="I340" s="20">
        <v>2.9215999999999999E-2</v>
      </c>
      <c r="J340" s="20">
        <v>2.7809E-2</v>
      </c>
      <c r="K340" s="20">
        <v>2.8587999999999999E-2</v>
      </c>
      <c r="L340" s="20">
        <v>3.0325999999999999E-2</v>
      </c>
      <c r="M340" s="20">
        <v>2.2960000000000001E-2</v>
      </c>
      <c r="N340" s="19">
        <v>1730</v>
      </c>
      <c r="O340" s="21">
        <v>1936.48</v>
      </c>
      <c r="P340" s="19">
        <v>8136.9000000000005</v>
      </c>
      <c r="Q340" s="18">
        <v>106.435</v>
      </c>
      <c r="R340" s="19">
        <v>6.7511999999999999</v>
      </c>
      <c r="S340" s="19">
        <v>6.7622</v>
      </c>
      <c r="T340" s="263">
        <v>2.609999941661954E-2</v>
      </c>
      <c r="U340" s="264">
        <v>2.7099999394267799E-2</v>
      </c>
      <c r="V340" s="264">
        <v>2.6899999398738144E-2</v>
      </c>
      <c r="W340" s="19">
        <v>33309.51</v>
      </c>
      <c r="X340" s="19">
        <v>4210.24</v>
      </c>
      <c r="Y340" s="19">
        <v>11053.08</v>
      </c>
      <c r="Z340" s="19">
        <v>7089.22</v>
      </c>
      <c r="AA340" s="19">
        <v>26149.55</v>
      </c>
      <c r="AB340" s="19">
        <v>21008.34</v>
      </c>
      <c r="AC340" s="19">
        <v>3267.2020000000002</v>
      </c>
      <c r="AD340" s="263">
        <v>1.2484999720938503E-2</v>
      </c>
      <c r="AE340" s="263">
        <v>2.2607999494671824E-2</v>
      </c>
      <c r="AF340" s="263">
        <v>2.3899999465793371E-2</v>
      </c>
      <c r="AG340" s="263">
        <v>2.5799999423325063E-2</v>
      </c>
      <c r="AH340" s="263">
        <v>1.9599999561905862E-2</v>
      </c>
      <c r="AI340" s="263">
        <v>2.249999949708581E-2</v>
      </c>
      <c r="AJ340" s="263">
        <v>2.5829999422654511E-2</v>
      </c>
      <c r="AK340" s="263">
        <v>2.8249999368563296E-2</v>
      </c>
      <c r="AL340" s="263">
        <v>2.5253999435529112E-2</v>
      </c>
      <c r="AM340" s="263">
        <v>2.6321999411657453E-2</v>
      </c>
      <c r="AN340" s="263">
        <v>2.678799940124154E-2</v>
      </c>
      <c r="AO340" s="263">
        <v>2.8896999354101716E-2</v>
      </c>
      <c r="AP340" s="263">
        <v>3.1492999296076594E-2</v>
      </c>
      <c r="AQ340" s="263">
        <v>2.8183299370054156E-2</v>
      </c>
      <c r="AR340" s="19">
        <v>172.0316</v>
      </c>
      <c r="AS340" s="19">
        <v>7188</v>
      </c>
      <c r="AT340" s="19">
        <v>1841.85</v>
      </c>
    </row>
    <row r="341" spans="1:46" ht="18.75" customHeight="1">
      <c r="A341" s="86">
        <v>44782</v>
      </c>
      <c r="B341" s="19">
        <v>169.28550000000001</v>
      </c>
      <c r="C341" s="19">
        <v>123.14960000000001</v>
      </c>
      <c r="D341" s="19">
        <v>148.732</v>
      </c>
      <c r="E341" s="19">
        <v>21.77</v>
      </c>
      <c r="F341" s="20">
        <v>2.5613E-2</v>
      </c>
      <c r="G341" s="20">
        <v>3.2696000000000003E-2</v>
      </c>
      <c r="H341" s="20">
        <v>3.2050000000000002E-2</v>
      </c>
      <c r="I341" s="20">
        <v>2.9607999999999999E-2</v>
      </c>
      <c r="J341" s="20">
        <v>2.7772999999999999E-2</v>
      </c>
      <c r="K341" s="20">
        <v>2.8763E-2</v>
      </c>
      <c r="L341" s="20">
        <v>2.9895000000000001E-2</v>
      </c>
      <c r="M341" s="20">
        <v>2.2950000000000002E-2</v>
      </c>
      <c r="N341" s="19">
        <v>1730</v>
      </c>
      <c r="O341" s="21">
        <v>1936.48</v>
      </c>
      <c r="P341" s="19">
        <v>8136.9000000000005</v>
      </c>
      <c r="Q341" s="18">
        <v>106.621</v>
      </c>
      <c r="R341" s="19">
        <v>6.7618999999999998</v>
      </c>
      <c r="S341" s="19">
        <v>6.7659000000000002</v>
      </c>
      <c r="T341" s="263">
        <v>2.63499994110316E-2</v>
      </c>
      <c r="U341" s="264">
        <v>2.729999938979745E-2</v>
      </c>
      <c r="V341" s="264">
        <v>2.7149999393150208E-2</v>
      </c>
      <c r="W341" s="19">
        <v>32774.410000000003</v>
      </c>
      <c r="X341" s="19">
        <v>4122.47</v>
      </c>
      <c r="Y341" s="19">
        <v>11069.3</v>
      </c>
      <c r="Z341" s="19">
        <v>7152.05</v>
      </c>
      <c r="AA341" s="19">
        <v>26246.31</v>
      </c>
      <c r="AB341" s="19">
        <v>21559.59</v>
      </c>
      <c r="AC341" s="19">
        <v>3306.7190000000001</v>
      </c>
      <c r="AD341" s="263">
        <v>1.1640999739803372E-2</v>
      </c>
      <c r="AE341" s="263">
        <v>2.26759994931519E-2</v>
      </c>
      <c r="AF341" s="263">
        <v>2.3871999466419221E-2</v>
      </c>
      <c r="AG341" s="263">
        <v>2.5906999420933427E-2</v>
      </c>
      <c r="AH341" s="263">
        <v>1.9799999557435513E-2</v>
      </c>
      <c r="AI341" s="263">
        <v>2.2589999495074151E-2</v>
      </c>
      <c r="AJ341" s="263">
        <v>2.5929999420419333E-2</v>
      </c>
      <c r="AK341" s="263">
        <v>2.8289999367669228E-2</v>
      </c>
      <c r="AL341" s="263">
        <v>2.5253999435529112E-2</v>
      </c>
      <c r="AM341" s="263">
        <v>2.6321999411657453E-2</v>
      </c>
      <c r="AN341" s="263">
        <v>2.678799940124154E-2</v>
      </c>
      <c r="AO341" s="263">
        <v>2.9038999350927772E-2</v>
      </c>
      <c r="AP341" s="263">
        <v>3.1492999296076594E-2</v>
      </c>
      <c r="AQ341" s="263">
        <v>2.989669933175668E-2</v>
      </c>
      <c r="AR341" s="19">
        <v>171.33519999999999</v>
      </c>
      <c r="AS341" s="19">
        <v>7242</v>
      </c>
      <c r="AT341" s="19">
        <v>1840.25</v>
      </c>
    </row>
    <row r="342" spans="1:46" ht="18.75" customHeight="1">
      <c r="A342" s="86">
        <v>44781</v>
      </c>
      <c r="B342" s="19">
        <v>169.5078</v>
      </c>
      <c r="C342" s="19">
        <v>123.2418</v>
      </c>
      <c r="D342" s="19">
        <v>148.732</v>
      </c>
      <c r="E342" s="19">
        <v>21.29</v>
      </c>
      <c r="F342" s="20">
        <v>2.4961000000000001E-2</v>
      </c>
      <c r="G342" s="20">
        <v>3.2052999999999998E-2</v>
      </c>
      <c r="H342" s="20">
        <v>3.1399999999999997E-2</v>
      </c>
      <c r="I342" s="20">
        <v>2.9061E-2</v>
      </c>
      <c r="J342" s="20">
        <v>2.7571999999999999E-2</v>
      </c>
      <c r="K342" s="20">
        <v>2.8435999999999999E-2</v>
      </c>
      <c r="L342" s="20">
        <v>2.9846999999999999E-2</v>
      </c>
      <c r="M342" s="20">
        <v>2.2519999999999998E-2</v>
      </c>
      <c r="N342" s="19">
        <v>1730</v>
      </c>
      <c r="O342" s="21">
        <v>1936.48</v>
      </c>
      <c r="P342" s="19">
        <v>8136.9000000000005</v>
      </c>
      <c r="Q342" s="18">
        <v>105.693</v>
      </c>
      <c r="R342" s="19">
        <v>6.7492999999999999</v>
      </c>
      <c r="S342" s="19">
        <v>6.7511000000000001</v>
      </c>
      <c r="T342" s="263">
        <v>2.5799999423325063E-2</v>
      </c>
      <c r="U342" s="264">
        <v>2.6699999403208493E-2</v>
      </c>
      <c r="V342" s="264">
        <v>2.6499999407678842E-2</v>
      </c>
      <c r="W342" s="19">
        <v>32832.54</v>
      </c>
      <c r="X342" s="19">
        <v>4140.0600000000004</v>
      </c>
      <c r="Y342" s="19">
        <v>10798.35</v>
      </c>
      <c r="Z342" s="19">
        <v>7121.81</v>
      </c>
      <c r="AA342" s="19">
        <v>25771.22</v>
      </c>
      <c r="AB342" s="19">
        <v>21163.91</v>
      </c>
      <c r="AC342" s="19">
        <v>3315.43</v>
      </c>
      <c r="AD342" s="263">
        <v>1.4223999682068826E-2</v>
      </c>
      <c r="AE342" s="263">
        <v>2.2656999493576583E-2</v>
      </c>
      <c r="AF342" s="263">
        <v>2.3863999466598035E-2</v>
      </c>
      <c r="AG342" s="263">
        <v>2.5828999422676861E-2</v>
      </c>
      <c r="AH342" s="263">
        <v>2.0009999552741645E-2</v>
      </c>
      <c r="AI342" s="263">
        <v>2.2539999496191739E-2</v>
      </c>
      <c r="AJ342" s="263">
        <v>2.5929999420419333E-2</v>
      </c>
      <c r="AK342" s="263">
        <v>2.8279999367892741E-2</v>
      </c>
      <c r="AL342" s="263">
        <v>2.5253999435529112E-2</v>
      </c>
      <c r="AM342" s="263">
        <v>2.6321999411657453E-2</v>
      </c>
      <c r="AN342" s="263">
        <v>2.678799940124154E-2</v>
      </c>
      <c r="AO342" s="263">
        <v>2.8995999351888894E-2</v>
      </c>
      <c r="AP342" s="263">
        <v>3.1492999296076594E-2</v>
      </c>
      <c r="AQ342" s="263">
        <v>2.8429999364539979E-2</v>
      </c>
      <c r="AR342" s="19">
        <v>171.7191</v>
      </c>
      <c r="AS342" s="19">
        <v>7406</v>
      </c>
      <c r="AT342" s="19">
        <v>1836.5</v>
      </c>
    </row>
    <row r="343" spans="1:46" ht="18.75" customHeight="1">
      <c r="A343" s="86">
        <v>44778</v>
      </c>
      <c r="B343" s="19">
        <v>169.05779999999999</v>
      </c>
      <c r="C343" s="19">
        <v>124.0701</v>
      </c>
      <c r="D343" s="19">
        <v>148.35499999999999</v>
      </c>
      <c r="E343" s="19">
        <v>21.15</v>
      </c>
      <c r="F343" s="20">
        <v>2.4705999999999999E-2</v>
      </c>
      <c r="G343" s="20">
        <v>3.2257000000000001E-2</v>
      </c>
      <c r="H343" s="20">
        <v>3.1709000000000001E-2</v>
      </c>
      <c r="I343" s="20">
        <v>2.9555000000000001E-2</v>
      </c>
      <c r="J343" s="20">
        <v>2.8268000000000001E-2</v>
      </c>
      <c r="K343" s="20">
        <v>2.9013000000000001E-2</v>
      </c>
      <c r="L343" s="20">
        <v>3.0661999999999998E-2</v>
      </c>
      <c r="M343" s="20">
        <v>2.2380000000000001E-2</v>
      </c>
      <c r="N343" s="19">
        <v>1730</v>
      </c>
      <c r="O343" s="21">
        <v>1936.48</v>
      </c>
      <c r="P343" s="19">
        <v>8136.9000000000005</v>
      </c>
      <c r="Q343" s="18">
        <v>106.506</v>
      </c>
      <c r="R343" s="19">
        <v>6.758</v>
      </c>
      <c r="S343" s="19">
        <v>6.7628000000000004</v>
      </c>
      <c r="T343" s="263">
        <v>2.5499999430030583E-2</v>
      </c>
      <c r="U343" s="264">
        <v>2.6299999412149191E-2</v>
      </c>
      <c r="V343" s="264">
        <v>2.5999999418854714E-2</v>
      </c>
      <c r="W343" s="19">
        <v>32803.47</v>
      </c>
      <c r="X343" s="19">
        <v>4145.1899999999996</v>
      </c>
      <c r="Y343" s="19">
        <v>10798.35</v>
      </c>
      <c r="Z343" s="19">
        <v>7016.25</v>
      </c>
      <c r="AA343" s="19">
        <v>25963</v>
      </c>
      <c r="AB343" s="19">
        <v>21075</v>
      </c>
      <c r="AC343" s="19">
        <v>3316.7860000000001</v>
      </c>
      <c r="AD343" s="263">
        <v>1.151599974259734E-2</v>
      </c>
      <c r="AE343" s="263">
        <v>2.2336999500729142E-2</v>
      </c>
      <c r="AF343" s="263">
        <v>2.3599999472498894E-2</v>
      </c>
      <c r="AG343" s="263">
        <v>2.5593999427929521E-2</v>
      </c>
      <c r="AH343" s="263">
        <v>1.986999955587089E-2</v>
      </c>
      <c r="AI343" s="263">
        <v>2.2449999498203397E-2</v>
      </c>
      <c r="AJ343" s="263">
        <v>2.574999942444265E-2</v>
      </c>
      <c r="AK343" s="263">
        <v>2.8139999371021986E-2</v>
      </c>
      <c r="AL343" s="263">
        <v>2.5253999435529112E-2</v>
      </c>
      <c r="AM343" s="263">
        <v>2.6321999411657453E-2</v>
      </c>
      <c r="AN343" s="263">
        <v>2.678799940124154E-2</v>
      </c>
      <c r="AO343" s="263">
        <v>2.8995999351888894E-2</v>
      </c>
      <c r="AP343" s="263">
        <v>3.1492999296076594E-2</v>
      </c>
      <c r="AQ343" s="263">
        <v>2.7981699374560264E-2</v>
      </c>
      <c r="AR343" s="19">
        <v>171.7191</v>
      </c>
      <c r="AS343" s="19">
        <v>7406</v>
      </c>
      <c r="AT343" s="19">
        <v>1841.55</v>
      </c>
    </row>
    <row r="344" spans="1:46" ht="18.75" customHeight="1">
      <c r="A344" s="86">
        <v>44777</v>
      </c>
      <c r="B344" s="19">
        <v>170.2568</v>
      </c>
      <c r="C344" s="19">
        <v>124.5403</v>
      </c>
      <c r="D344" s="19">
        <v>151.17500000000001</v>
      </c>
      <c r="E344" s="19">
        <v>21.44</v>
      </c>
      <c r="F344" s="20">
        <v>2.3966999999999999E-2</v>
      </c>
      <c r="G344" s="20">
        <v>3.0426999999999999E-2</v>
      </c>
      <c r="H344" s="20">
        <v>2.9773000000000001E-2</v>
      </c>
      <c r="I344" s="20">
        <v>2.7921999999999999E-2</v>
      </c>
      <c r="J344" s="20">
        <v>2.6883000000000001E-2</v>
      </c>
      <c r="K344" s="20">
        <v>2.7460999999999999E-2</v>
      </c>
      <c r="L344" s="20">
        <v>2.9652999999999999E-2</v>
      </c>
      <c r="M344" s="20">
        <v>2.2159999999999999E-2</v>
      </c>
      <c r="N344" s="19">
        <v>1730</v>
      </c>
      <c r="O344" s="21">
        <v>1936.48</v>
      </c>
      <c r="P344" s="19">
        <v>8136.9000000000005</v>
      </c>
      <c r="Q344" s="18">
        <v>106.241</v>
      </c>
      <c r="R344" s="19">
        <v>6.7525000000000004</v>
      </c>
      <c r="S344" s="19">
        <v>6.7786</v>
      </c>
      <c r="T344" s="263">
        <v>2.5849999422207476E-2</v>
      </c>
      <c r="U344" s="264">
        <v>2.664999940432608E-2</v>
      </c>
      <c r="V344" s="264">
        <v>2.5949999419972301E-2</v>
      </c>
      <c r="W344" s="19">
        <v>32726.82</v>
      </c>
      <c r="X344" s="19">
        <v>4151.9399999999996</v>
      </c>
      <c r="Y344" s="19">
        <v>10646.1</v>
      </c>
      <c r="Z344" s="19">
        <v>7044.98</v>
      </c>
      <c r="AA344" s="19">
        <v>26431.200000000001</v>
      </c>
      <c r="AB344" s="19">
        <v>20845.43</v>
      </c>
      <c r="AC344" s="19">
        <v>3285.3850000000002</v>
      </c>
      <c r="AD344" s="263">
        <v>1.4818999668769539E-2</v>
      </c>
      <c r="AE344" s="263">
        <v>2.2457999498024583E-2</v>
      </c>
      <c r="AF344" s="263">
        <v>2.3697999470308425E-2</v>
      </c>
      <c r="AG344" s="263">
        <v>2.5697999425604939E-2</v>
      </c>
      <c r="AH344" s="263">
        <v>1.9939999554306267E-2</v>
      </c>
      <c r="AI344" s="263">
        <v>2.2539999496191739E-2</v>
      </c>
      <c r="AJ344" s="263">
        <v>2.5779999423772095E-2</v>
      </c>
      <c r="AK344" s="263">
        <v>2.8169999370351435E-2</v>
      </c>
      <c r="AL344" s="263">
        <v>2.5253999435529112E-2</v>
      </c>
      <c r="AM344" s="263">
        <v>2.6321999411657453E-2</v>
      </c>
      <c r="AN344" s="263">
        <v>2.678799940124154E-2</v>
      </c>
      <c r="AO344" s="263">
        <v>2.8995999351888894E-2</v>
      </c>
      <c r="AP344" s="263">
        <v>3.1492999296076594E-2</v>
      </c>
      <c r="AQ344" s="263">
        <v>2.7534999384544789E-2</v>
      </c>
      <c r="AR344" s="19">
        <v>172.1354</v>
      </c>
      <c r="AS344" s="19">
        <v>7330</v>
      </c>
      <c r="AT344" s="19">
        <v>1826.5</v>
      </c>
    </row>
    <row r="345" spans="1:46" ht="18.75" customHeight="1">
      <c r="A345" s="86">
        <v>44776</v>
      </c>
      <c r="B345" s="19">
        <v>170.1799</v>
      </c>
      <c r="C345" s="19">
        <v>125.7051</v>
      </c>
      <c r="D345" s="19">
        <v>150.352</v>
      </c>
      <c r="E345" s="19">
        <v>21.95</v>
      </c>
      <c r="F345" s="20">
        <v>2.4327999999999999E-2</v>
      </c>
      <c r="G345" s="20">
        <v>3.0651000000000001E-2</v>
      </c>
      <c r="H345" s="20">
        <v>3.0079999999999999E-2</v>
      </c>
      <c r="I345" s="20">
        <v>2.826E-2</v>
      </c>
      <c r="J345" s="20">
        <v>2.7046000000000001E-2</v>
      </c>
      <c r="K345" s="20">
        <v>2.7809E-2</v>
      </c>
      <c r="L345" s="20">
        <v>2.9453E-2</v>
      </c>
      <c r="M345" s="20">
        <v>2.239E-2</v>
      </c>
      <c r="N345" s="19">
        <v>1730</v>
      </c>
      <c r="O345" s="21">
        <v>1936.48</v>
      </c>
      <c r="P345" s="19">
        <v>8136.9000000000005</v>
      </c>
      <c r="Q345" s="18">
        <v>105.45</v>
      </c>
      <c r="R345" s="19">
        <v>6.7687999999999997</v>
      </c>
      <c r="S345" s="19">
        <v>6.7836999999999996</v>
      </c>
      <c r="T345" s="263">
        <v>2.609999941661954E-2</v>
      </c>
      <c r="U345" s="264">
        <v>2.6949999397620557E-2</v>
      </c>
      <c r="V345" s="264">
        <v>2.5799999423325063E-2</v>
      </c>
      <c r="W345" s="19">
        <v>32812.5</v>
      </c>
      <c r="X345" s="19">
        <v>4155.17</v>
      </c>
      <c r="Y345" s="19">
        <v>11099.15</v>
      </c>
      <c r="Z345" s="19">
        <v>7273.41</v>
      </c>
      <c r="AA345" s="19">
        <v>26326.16</v>
      </c>
      <c r="AB345" s="19">
        <v>21308.21</v>
      </c>
      <c r="AC345" s="19">
        <v>3305.4059999999999</v>
      </c>
      <c r="AD345" s="263">
        <v>1.0366999768279492E-2</v>
      </c>
      <c r="AE345" s="263">
        <v>2.257899949532002E-2</v>
      </c>
      <c r="AF345" s="263">
        <v>2.3776999468542635E-2</v>
      </c>
      <c r="AG345" s="263">
        <v>2.5754999424330891E-2</v>
      </c>
      <c r="AH345" s="263">
        <v>2.0209999548271299E-2</v>
      </c>
      <c r="AI345" s="263">
        <v>2.2669999493286012E-2</v>
      </c>
      <c r="AJ345" s="263">
        <v>2.5919999420642853E-2</v>
      </c>
      <c r="AK345" s="263">
        <v>2.8229999369010328E-2</v>
      </c>
      <c r="AL345" s="263">
        <v>2.5253999435529112E-2</v>
      </c>
      <c r="AM345" s="263">
        <v>2.6321999411657453E-2</v>
      </c>
      <c r="AN345" s="263">
        <v>2.6652999404259022E-2</v>
      </c>
      <c r="AO345" s="263">
        <v>2.8962999352626504E-2</v>
      </c>
      <c r="AP345" s="263">
        <v>3.1492999296076594E-2</v>
      </c>
      <c r="AQ345" s="263">
        <v>2.7094999394379555E-2</v>
      </c>
      <c r="AR345" s="19">
        <v>171.90469999999999</v>
      </c>
      <c r="AS345" s="19">
        <v>7430</v>
      </c>
      <c r="AT345" s="19">
        <v>1823.75</v>
      </c>
    </row>
    <row r="346" spans="1:46" ht="18.75" customHeight="1">
      <c r="A346" s="86">
        <v>44775</v>
      </c>
      <c r="B346" s="19">
        <v>169.75960000000001</v>
      </c>
      <c r="C346" s="19">
        <v>126.0926</v>
      </c>
      <c r="D346" s="19">
        <v>155.33699999999999</v>
      </c>
      <c r="E346" s="19">
        <v>23.93</v>
      </c>
      <c r="F346" s="20">
        <v>2.4355000000000002E-2</v>
      </c>
      <c r="G346" s="20">
        <v>3.0508E-2</v>
      </c>
      <c r="H346" s="20">
        <v>3.0079999999999999E-2</v>
      </c>
      <c r="I346" s="20">
        <v>2.8531000000000001E-2</v>
      </c>
      <c r="J346" s="20">
        <v>2.7483E-2</v>
      </c>
      <c r="K346" s="20">
        <v>2.8181999999999999E-2</v>
      </c>
      <c r="L346" s="20">
        <v>3.0065000000000001E-2</v>
      </c>
      <c r="M346" s="20">
        <v>2.2540000000000001E-2</v>
      </c>
      <c r="N346" s="19">
        <v>1730</v>
      </c>
      <c r="O346" s="21">
        <v>1945.59</v>
      </c>
      <c r="P346" s="19">
        <v>8150.2999999999993</v>
      </c>
      <c r="Q346" s="18">
        <v>105.90300000000001</v>
      </c>
      <c r="R346" s="19">
        <v>6.7445000000000004</v>
      </c>
      <c r="S346" s="19">
        <v>6.7497999999999996</v>
      </c>
      <c r="T346" s="263">
        <v>2.6199999414384365E-2</v>
      </c>
      <c r="U346" s="264">
        <v>2.6599999405443671E-2</v>
      </c>
      <c r="V346" s="264">
        <v>2.5199999436736106E-2</v>
      </c>
      <c r="W346" s="19">
        <v>32396.17</v>
      </c>
      <c r="X346" s="19">
        <v>4091.19</v>
      </c>
      <c r="Y346" s="19">
        <v>10828.35</v>
      </c>
      <c r="Z346" s="19">
        <v>7187.46</v>
      </c>
      <c r="AA346" s="19">
        <v>26629.86</v>
      </c>
      <c r="AB346" s="19">
        <v>21067.99</v>
      </c>
      <c r="AC346" s="19">
        <v>3288.9059999999999</v>
      </c>
      <c r="AD346" s="263">
        <v>4.0759999088943004E-3</v>
      </c>
      <c r="AE346" s="263">
        <v>2.2489999497309329E-2</v>
      </c>
      <c r="AF346" s="263">
        <v>2.3669999470934271E-2</v>
      </c>
      <c r="AG346" s="263">
        <v>2.5674999426119029E-2</v>
      </c>
      <c r="AH346" s="263">
        <v>2.0079999551177025E-2</v>
      </c>
      <c r="AI346" s="263">
        <v>2.2629999494180084E-2</v>
      </c>
      <c r="AJ346" s="263">
        <v>2.5799999423325063E-2</v>
      </c>
      <c r="AK346" s="263">
        <v>2.8129999371245506E-2</v>
      </c>
      <c r="AL346" s="263">
        <v>2.5253999435529112E-2</v>
      </c>
      <c r="AM346" s="263">
        <v>2.6361999410763382E-2</v>
      </c>
      <c r="AN346" s="263">
        <v>2.6664999403990804E-2</v>
      </c>
      <c r="AO346" s="263">
        <v>2.8736999357677994E-2</v>
      </c>
      <c r="AP346" s="263">
        <v>3.1492999296076594E-2</v>
      </c>
      <c r="AQ346" s="263">
        <v>2.7039999395608905E-2</v>
      </c>
      <c r="AR346" s="19">
        <v>170.71610000000001</v>
      </c>
      <c r="AS346" s="19">
        <v>7406</v>
      </c>
      <c r="AT346" s="19">
        <v>1818.3</v>
      </c>
    </row>
    <row r="347" spans="1:46" ht="18.75" customHeight="1">
      <c r="A347" s="86">
        <v>44774</v>
      </c>
      <c r="B347" s="19">
        <v>170.9736</v>
      </c>
      <c r="C347" s="19">
        <v>127.3509</v>
      </c>
      <c r="D347" s="19">
        <v>143.041</v>
      </c>
      <c r="E347" s="19">
        <v>22.84</v>
      </c>
      <c r="F347" s="20">
        <v>2.3089999999999999E-2</v>
      </c>
      <c r="G347" s="20">
        <v>2.8701000000000001E-2</v>
      </c>
      <c r="H347" s="20">
        <v>2.7942000000000002E-2</v>
      </c>
      <c r="I347" s="20">
        <v>2.6341E-2</v>
      </c>
      <c r="J347" s="20">
        <v>2.5732000000000001E-2</v>
      </c>
      <c r="K347" s="20">
        <v>2.6176000000000001E-2</v>
      </c>
      <c r="L347" s="20">
        <v>2.9142999999999999E-2</v>
      </c>
      <c r="M347" s="20">
        <v>2.266E-2</v>
      </c>
      <c r="N347" s="19">
        <v>1730</v>
      </c>
      <c r="O347" s="21">
        <v>1945.59</v>
      </c>
      <c r="P347" s="19">
        <v>8150.2999999999993</v>
      </c>
      <c r="Q347" s="18">
        <v>106.351</v>
      </c>
      <c r="R347" s="19">
        <v>6.7473000000000001</v>
      </c>
      <c r="S347" s="19">
        <v>6.7445000000000004</v>
      </c>
      <c r="T347" s="263">
        <v>2.6449999408796429E-2</v>
      </c>
      <c r="U347" s="264">
        <v>2.7049999395385386E-2</v>
      </c>
      <c r="V347" s="264">
        <v>2.5949999419972301E-2</v>
      </c>
      <c r="W347" s="19">
        <v>32798.400000000001</v>
      </c>
      <c r="X347" s="19">
        <v>4118.63</v>
      </c>
      <c r="Y347" s="19">
        <v>10809.23</v>
      </c>
      <c r="Z347" s="19">
        <v>7205.81</v>
      </c>
      <c r="AA347" s="19">
        <v>26987.439999999999</v>
      </c>
      <c r="AB347" s="19">
        <v>21067.58</v>
      </c>
      <c r="AC347" s="19">
        <v>3255.5509999999999</v>
      </c>
      <c r="AD347" s="263">
        <v>1.397399968765676E-2</v>
      </c>
      <c r="AE347" s="263">
        <v>2.2291999501734973E-2</v>
      </c>
      <c r="AF347" s="263">
        <v>2.3467999475449322E-2</v>
      </c>
      <c r="AG347" s="263">
        <v>2.5506999429874121E-2</v>
      </c>
      <c r="AH347" s="263">
        <v>1.9879999555647374E-2</v>
      </c>
      <c r="AI347" s="263">
        <v>2.2559999495744703E-2</v>
      </c>
      <c r="AJ347" s="263">
        <v>2.5759999424219131E-2</v>
      </c>
      <c r="AK347" s="263">
        <v>2.807999937236309E-2</v>
      </c>
      <c r="AL347" s="263">
        <v>2.5253999435529112E-2</v>
      </c>
      <c r="AM347" s="263">
        <v>2.597199941948056E-2</v>
      </c>
      <c r="AN347" s="263">
        <v>2.6586999405734241E-2</v>
      </c>
      <c r="AO347" s="263">
        <v>2.9065999350324275E-2</v>
      </c>
      <c r="AP347" s="263">
        <v>3.1492999296076594E-2</v>
      </c>
      <c r="AQ347" s="263">
        <v>2.4984399441555144E-2</v>
      </c>
      <c r="AR347" s="19">
        <v>171.60679999999999</v>
      </c>
      <c r="AS347" s="19">
        <v>7358</v>
      </c>
      <c r="AT347" s="19">
        <v>1830.85</v>
      </c>
    </row>
    <row r="348" spans="1:46" ht="18.75" customHeight="1">
      <c r="A348" s="86">
        <v>44771</v>
      </c>
      <c r="B348" s="19">
        <v>170.58869999999999</v>
      </c>
      <c r="C348" s="19">
        <v>127.9246</v>
      </c>
      <c r="D348" s="19">
        <v>139.136</v>
      </c>
      <c r="E348" s="19">
        <v>21.33</v>
      </c>
      <c r="F348" s="20">
        <v>2.3168000000000001E-2</v>
      </c>
      <c r="G348" s="20">
        <v>2.8844000000000002E-2</v>
      </c>
      <c r="H348" s="20">
        <v>2.8055E-2</v>
      </c>
      <c r="I348" s="20">
        <v>2.6759999999999999E-2</v>
      </c>
      <c r="J348" s="20">
        <v>2.6487E-2</v>
      </c>
      <c r="K348" s="20">
        <v>2.6792E-2</v>
      </c>
      <c r="L348" s="20">
        <v>3.0096999999999999E-2</v>
      </c>
      <c r="M348" s="20">
        <v>2.3E-2</v>
      </c>
      <c r="N348" s="19">
        <v>1730</v>
      </c>
      <c r="O348" s="21">
        <v>1945.59</v>
      </c>
      <c r="P348" s="19">
        <v>8150.2999999999993</v>
      </c>
      <c r="Q348" s="18">
        <v>106.452</v>
      </c>
      <c r="R348" s="19">
        <v>6.7590000000000003</v>
      </c>
      <c r="S348" s="19">
        <v>6.7439999999999998</v>
      </c>
      <c r="T348" s="263">
        <v>2.6449999408796429E-2</v>
      </c>
      <c r="U348" s="264">
        <v>2.7049999395385386E-2</v>
      </c>
      <c r="V348" s="264">
        <v>2.5949999419972301E-2</v>
      </c>
      <c r="W348" s="19">
        <v>32845.129999999997</v>
      </c>
      <c r="X348" s="19">
        <v>4130.29</v>
      </c>
      <c r="Y348" s="19">
        <v>11340.02</v>
      </c>
      <c r="Z348" s="19">
        <v>7317.52</v>
      </c>
      <c r="AA348" s="19">
        <v>27824.29</v>
      </c>
      <c r="AB348" s="19">
        <v>21806.18</v>
      </c>
      <c r="AC348" s="19">
        <v>3284.8339999999998</v>
      </c>
      <c r="AD348" s="263">
        <v>9.9679997771978373E-3</v>
      </c>
      <c r="AE348" s="263">
        <v>2.2114999505691232E-2</v>
      </c>
      <c r="AF348" s="263">
        <v>2.3296999479271472E-2</v>
      </c>
      <c r="AG348" s="263">
        <v>2.5367999432981014E-2</v>
      </c>
      <c r="AH348" s="263">
        <v>1.9899999555200339E-2</v>
      </c>
      <c r="AI348" s="263">
        <v>2.2479999497532845E-2</v>
      </c>
      <c r="AJ348" s="263">
        <v>2.5479999430477619E-2</v>
      </c>
      <c r="AK348" s="263">
        <v>2.7939999375492335E-2</v>
      </c>
      <c r="AL348" s="263">
        <v>2.5253999435529112E-2</v>
      </c>
      <c r="AM348" s="263">
        <v>2.597199941948056E-2</v>
      </c>
      <c r="AN348" s="263">
        <v>2.6586999405734241E-2</v>
      </c>
      <c r="AO348" s="263">
        <v>2.9065999350324275E-2</v>
      </c>
      <c r="AP348" s="263">
        <v>3.1492999296076594E-2</v>
      </c>
      <c r="AQ348" s="263">
        <v>2.381329946773127E-2</v>
      </c>
      <c r="AR348" s="19">
        <v>173.56360000000001</v>
      </c>
      <c r="AS348" s="19">
        <v>7466</v>
      </c>
      <c r="AT348" s="19">
        <v>1830</v>
      </c>
    </row>
    <row r="349" spans="1:46" ht="18.75" customHeight="1">
      <c r="A349" s="86">
        <v>44770</v>
      </c>
      <c r="B349" s="19">
        <v>170.52160000000001</v>
      </c>
      <c r="C349" s="19">
        <v>127.76479999999999</v>
      </c>
      <c r="D349" s="19">
        <v>148.08799999999999</v>
      </c>
      <c r="E349" s="19">
        <v>22.33</v>
      </c>
      <c r="F349" s="20">
        <v>2.3275000000000001E-2</v>
      </c>
      <c r="G349" s="20">
        <v>2.8622000000000002E-2</v>
      </c>
      <c r="H349" s="20">
        <v>2.7977999999999999E-2</v>
      </c>
      <c r="I349" s="20">
        <v>2.6979E-2</v>
      </c>
      <c r="J349" s="20">
        <v>2.6759000000000002E-2</v>
      </c>
      <c r="K349" s="20">
        <v>2.7043000000000001E-2</v>
      </c>
      <c r="L349" s="20">
        <v>3.0227E-2</v>
      </c>
      <c r="M349" s="20">
        <v>2.333E-2</v>
      </c>
      <c r="N349" s="19">
        <v>1730</v>
      </c>
      <c r="O349" s="21">
        <v>1945.59</v>
      </c>
      <c r="P349" s="19">
        <v>8150.2999999999993</v>
      </c>
      <c r="Q349" s="18">
        <v>107.18899999999999</v>
      </c>
      <c r="R349" s="19">
        <v>6.7637999999999998</v>
      </c>
      <c r="S349" s="19">
        <v>6.7672999999999996</v>
      </c>
      <c r="T349" s="263">
        <v>2.7099999394267799E-2</v>
      </c>
      <c r="U349" s="264">
        <v>2.7749999379739165E-2</v>
      </c>
      <c r="V349" s="264">
        <v>2.6749999402090906E-2</v>
      </c>
      <c r="W349" s="19">
        <v>32529.63</v>
      </c>
      <c r="X349" s="19">
        <v>4072.43</v>
      </c>
      <c r="Y349" s="19">
        <v>11754.23</v>
      </c>
      <c r="Z349" s="19">
        <v>7476.21</v>
      </c>
      <c r="AA349" s="19">
        <v>28246.53</v>
      </c>
      <c r="AB349" s="19">
        <v>21869.05</v>
      </c>
      <c r="AC349" s="19">
        <v>3238.9540000000002</v>
      </c>
      <c r="AD349" s="263">
        <v>1.6503999631106856E-2</v>
      </c>
      <c r="AE349" s="263">
        <v>2.2187999504059551E-2</v>
      </c>
      <c r="AF349" s="263">
        <v>2.3296999479271472E-2</v>
      </c>
      <c r="AG349" s="263">
        <v>2.5420999431796373E-2</v>
      </c>
      <c r="AH349" s="263">
        <v>2.0099999550729986E-2</v>
      </c>
      <c r="AI349" s="263">
        <v>2.2549999495968222E-2</v>
      </c>
      <c r="AJ349" s="263">
        <v>2.5489999430254102E-2</v>
      </c>
      <c r="AK349" s="263">
        <v>2.7989999374374748E-2</v>
      </c>
      <c r="AL349" s="263">
        <v>2.5284999434836211E-2</v>
      </c>
      <c r="AM349" s="263">
        <v>2.597199941948056E-2</v>
      </c>
      <c r="AN349" s="263">
        <v>2.6586999405734241E-2</v>
      </c>
      <c r="AO349" s="263">
        <v>2.8835999355465172E-2</v>
      </c>
      <c r="AP349" s="263">
        <v>3.1492999296076594E-2</v>
      </c>
      <c r="AQ349" s="263">
        <v>2.3976699464078995E-2</v>
      </c>
      <c r="AR349" s="19">
        <v>174.60769999999999</v>
      </c>
      <c r="AS349" s="19">
        <v>7472</v>
      </c>
      <c r="AT349" s="19">
        <v>1844.85</v>
      </c>
    </row>
    <row r="350" spans="1:46" ht="18.75" customHeight="1">
      <c r="A350" s="86">
        <v>44769</v>
      </c>
      <c r="B350" s="19">
        <v>169.84739999999999</v>
      </c>
      <c r="C350" s="19">
        <v>127.29510000000001</v>
      </c>
      <c r="D350" s="19">
        <v>157.011</v>
      </c>
      <c r="E350" s="19">
        <v>23.24</v>
      </c>
      <c r="F350" s="20">
        <v>2.3687E-2</v>
      </c>
      <c r="G350" s="20">
        <v>2.9978999999999999E-2</v>
      </c>
      <c r="H350" s="20">
        <v>2.9471000000000001E-2</v>
      </c>
      <c r="I350" s="20">
        <v>2.8427999999999998E-2</v>
      </c>
      <c r="J350" s="20">
        <v>2.7848999999999999E-2</v>
      </c>
      <c r="K350" s="20">
        <v>2.8346E-2</v>
      </c>
      <c r="L350" s="20">
        <v>3.0653E-2</v>
      </c>
      <c r="M350" s="20">
        <v>2.3120000000000002E-2</v>
      </c>
      <c r="N350" s="19">
        <v>1730</v>
      </c>
      <c r="O350" s="21">
        <v>1945.59</v>
      </c>
      <c r="P350" s="19">
        <v>8150.2999999999993</v>
      </c>
      <c r="Q350" s="18">
        <v>106.483</v>
      </c>
      <c r="R350" s="19">
        <v>6.7508999999999997</v>
      </c>
      <c r="S350" s="19">
        <v>6.7521000000000004</v>
      </c>
      <c r="T350" s="263">
        <v>2.7199999392032624E-2</v>
      </c>
      <c r="U350" s="264">
        <v>2.7699999380856752E-2</v>
      </c>
      <c r="V350" s="264">
        <v>2.6699999403208493E-2</v>
      </c>
      <c r="W350" s="19">
        <v>32197.59</v>
      </c>
      <c r="X350" s="19">
        <v>4023.61</v>
      </c>
      <c r="Y350" s="19">
        <v>12086.27</v>
      </c>
      <c r="Z350" s="19">
        <v>7593</v>
      </c>
      <c r="AA350" s="19">
        <v>28234.29</v>
      </c>
      <c r="AB350" s="19">
        <v>22014.59</v>
      </c>
      <c r="AC350" s="19">
        <v>3263.7930000000001</v>
      </c>
      <c r="AD350" s="263">
        <v>1.5477999654039742E-2</v>
      </c>
      <c r="AE350" s="263">
        <v>2.2249999502673746E-2</v>
      </c>
      <c r="AF350" s="263">
        <v>2.3540999473817645E-2</v>
      </c>
      <c r="AG350" s="263">
        <v>2.5499999430030583E-2</v>
      </c>
      <c r="AH350" s="263">
        <v>2.0009999552741645E-2</v>
      </c>
      <c r="AI350" s="263">
        <v>2.2639999493956564E-2</v>
      </c>
      <c r="AJ350" s="263">
        <v>2.5659999426454305E-2</v>
      </c>
      <c r="AK350" s="263">
        <v>2.8109999371692538E-2</v>
      </c>
      <c r="AL350" s="263">
        <v>2.5297999434545634E-2</v>
      </c>
      <c r="AM350" s="263">
        <v>2.597199941948056E-2</v>
      </c>
      <c r="AN350" s="263">
        <v>2.5937999420240519E-2</v>
      </c>
      <c r="AO350" s="263">
        <v>2.8667999359220268E-2</v>
      </c>
      <c r="AP350" s="263">
        <v>3.1492999296076594E-2</v>
      </c>
      <c r="AQ350" s="263">
        <v>2.3469699475411325E-2</v>
      </c>
      <c r="AR350" s="19">
        <v>174.6345</v>
      </c>
      <c r="AS350" s="19">
        <v>7478</v>
      </c>
      <c r="AT350" s="19">
        <v>1852.95</v>
      </c>
    </row>
    <row r="351" spans="1:46" ht="18.75" customHeight="1">
      <c r="A351" s="86">
        <v>44768</v>
      </c>
      <c r="B351" s="19">
        <v>169.6431</v>
      </c>
      <c r="C351" s="19">
        <v>127.19110000000001</v>
      </c>
      <c r="D351" s="19">
        <v>150.29599999999999</v>
      </c>
      <c r="E351" s="19">
        <v>24.69</v>
      </c>
      <c r="F351" s="20">
        <v>2.4740000000000002E-2</v>
      </c>
      <c r="G351" s="20">
        <v>3.0528E-2</v>
      </c>
      <c r="H351" s="20">
        <v>3.0053E-2</v>
      </c>
      <c r="I351" s="20">
        <v>2.9035999999999999E-2</v>
      </c>
      <c r="J351" s="20">
        <v>2.8067999999999999E-2</v>
      </c>
      <c r="K351" s="20">
        <v>2.8864999999999998E-2</v>
      </c>
      <c r="L351" s="20">
        <v>3.0268E-2</v>
      </c>
      <c r="M351" s="20">
        <v>2.315E-2</v>
      </c>
      <c r="N351" s="19">
        <v>1730</v>
      </c>
      <c r="O351" s="21">
        <v>1945.59</v>
      </c>
      <c r="P351" s="19">
        <v>8150.2999999999993</v>
      </c>
      <c r="Q351" s="18">
        <v>106.73</v>
      </c>
      <c r="R351" s="19">
        <v>6.7515000000000001</v>
      </c>
      <c r="S351" s="19">
        <v>6.7668999999999997</v>
      </c>
      <c r="T351" s="263">
        <v>2.6849999399855735E-2</v>
      </c>
      <c r="U351" s="264">
        <v>2.7349999388679862E-2</v>
      </c>
      <c r="V351" s="264">
        <v>2.6200499414373191E-2</v>
      </c>
      <c r="W351" s="19">
        <v>31761.54</v>
      </c>
      <c r="X351" s="19">
        <v>3921.05</v>
      </c>
      <c r="Y351" s="19">
        <v>12175.23</v>
      </c>
      <c r="Z351" s="19">
        <v>7598.93</v>
      </c>
      <c r="AA351" s="19">
        <v>27943.95</v>
      </c>
      <c r="AB351" s="19">
        <v>21531.67</v>
      </c>
      <c r="AC351" s="19">
        <v>3241.7629999999999</v>
      </c>
      <c r="AD351" s="263">
        <v>1.0777999759092927E-2</v>
      </c>
      <c r="AE351" s="263">
        <v>2.2434999498538673E-2</v>
      </c>
      <c r="AF351" s="263">
        <v>2.3540999473817645E-2</v>
      </c>
      <c r="AG351" s="263">
        <v>2.5626999427191911E-2</v>
      </c>
      <c r="AH351" s="263">
        <v>1.99799995534122E-2</v>
      </c>
      <c r="AI351" s="263">
        <v>2.2789999490603802E-2</v>
      </c>
      <c r="AJ351" s="263">
        <v>2.5739999424666166E-2</v>
      </c>
      <c r="AK351" s="263">
        <v>2.8109999371692538E-2</v>
      </c>
      <c r="AL351" s="263">
        <v>2.5119999438524245E-2</v>
      </c>
      <c r="AM351" s="263">
        <v>2.597199941948056E-2</v>
      </c>
      <c r="AN351" s="263">
        <v>2.5937999420240519E-2</v>
      </c>
      <c r="AO351" s="263">
        <v>2.866599935926497E-2</v>
      </c>
      <c r="AP351" s="263">
        <v>3.1492999296076594E-2</v>
      </c>
      <c r="AQ351" s="263">
        <v>2.3474999475292864E-2</v>
      </c>
      <c r="AR351" s="19">
        <v>174.71539999999999</v>
      </c>
      <c r="AS351" s="19">
        <v>7458</v>
      </c>
      <c r="AT351" s="19">
        <v>1849.6</v>
      </c>
    </row>
    <row r="352" spans="1:46" ht="18.75" customHeight="1">
      <c r="A352" s="86">
        <v>44767</v>
      </c>
      <c r="B352" s="19">
        <v>169.58600000000001</v>
      </c>
      <c r="C352" s="19">
        <v>125.5056</v>
      </c>
      <c r="D352" s="19">
        <v>148.727</v>
      </c>
      <c r="E352" s="19">
        <v>23.36</v>
      </c>
      <c r="F352" s="20">
        <v>2.4421999999999999E-2</v>
      </c>
      <c r="G352" s="20">
        <v>3.0161E-2</v>
      </c>
      <c r="H352" s="20">
        <v>2.9666000000000001E-2</v>
      </c>
      <c r="I352" s="20">
        <v>2.8799999999999999E-2</v>
      </c>
      <c r="J352" s="20">
        <v>2.7959000000000001E-2</v>
      </c>
      <c r="K352" s="20">
        <v>2.8719000000000001E-2</v>
      </c>
      <c r="L352" s="20">
        <v>3.0162000000000001E-2</v>
      </c>
      <c r="M352" s="20">
        <v>2.3480000000000001E-2</v>
      </c>
      <c r="N352" s="19">
        <v>1730</v>
      </c>
      <c r="O352" s="21">
        <v>1945.59</v>
      </c>
      <c r="P352" s="19">
        <v>8150.2999999999993</v>
      </c>
      <c r="Q352" s="18">
        <v>106.91</v>
      </c>
      <c r="R352" s="19">
        <v>6.7667999999999999</v>
      </c>
      <c r="S352" s="19">
        <v>6.7706999999999997</v>
      </c>
      <c r="T352" s="263">
        <v>2.7199999392032624E-2</v>
      </c>
      <c r="U352" s="264">
        <v>2.7649999381974339E-2</v>
      </c>
      <c r="V352" s="264">
        <v>2.63499994110316E-2</v>
      </c>
      <c r="W352" s="19">
        <v>31990.04</v>
      </c>
      <c r="X352" s="19">
        <v>3966.84</v>
      </c>
      <c r="Y352" s="19">
        <v>12061.37</v>
      </c>
      <c r="Z352" s="19">
        <v>7608.22</v>
      </c>
      <c r="AA352" s="19">
        <v>27915.89</v>
      </c>
      <c r="AB352" s="19">
        <v>21653.9</v>
      </c>
      <c r="AC352" s="19">
        <v>3236.3719999999998</v>
      </c>
      <c r="AD352" s="263">
        <v>2.6976999397017063E-2</v>
      </c>
      <c r="AE352" s="263">
        <v>2.2298999501578511E-2</v>
      </c>
      <c r="AF352" s="263">
        <v>2.3493999474868181E-2</v>
      </c>
      <c r="AG352" s="263">
        <v>2.558299942817539E-2</v>
      </c>
      <c r="AH352" s="263">
        <v>1.986999955587089E-2</v>
      </c>
      <c r="AI352" s="263">
        <v>2.2829999489709735E-2</v>
      </c>
      <c r="AJ352" s="263">
        <v>2.5829999422654511E-2</v>
      </c>
      <c r="AK352" s="263">
        <v>2.8189999369904399E-2</v>
      </c>
      <c r="AL352" s="263">
        <v>2.5200999436713754E-2</v>
      </c>
      <c r="AM352" s="263">
        <v>2.597199941948056E-2</v>
      </c>
      <c r="AN352" s="263">
        <v>2.5937999420240519E-2</v>
      </c>
      <c r="AO352" s="263">
        <v>2.8591999360918999E-2</v>
      </c>
      <c r="AP352" s="263">
        <v>3.1492999296076594E-2</v>
      </c>
      <c r="AQ352" s="263">
        <v>2.3643699471522124E-2</v>
      </c>
      <c r="AR352" s="19">
        <v>174.36959999999999</v>
      </c>
      <c r="AS352" s="19">
        <v>7488</v>
      </c>
      <c r="AT352" s="19">
        <v>1847.2</v>
      </c>
    </row>
    <row r="353" spans="1:46" ht="18.75" customHeight="1">
      <c r="A353" s="86">
        <v>44764</v>
      </c>
      <c r="B353" s="19">
        <v>169.7176</v>
      </c>
      <c r="C353" s="19">
        <v>125.4336</v>
      </c>
      <c r="D353" s="19">
        <v>158.41200000000001</v>
      </c>
      <c r="E353" s="19">
        <v>23.03</v>
      </c>
      <c r="F353" s="20">
        <v>2.3782999999999999E-2</v>
      </c>
      <c r="G353" s="20">
        <v>2.9700000000000001E-2</v>
      </c>
      <c r="H353" s="20">
        <v>2.9142000000000001E-2</v>
      </c>
      <c r="I353" s="20">
        <v>2.843E-2</v>
      </c>
      <c r="J353" s="20">
        <v>2.7504000000000001E-2</v>
      </c>
      <c r="K353" s="20">
        <v>2.8275999999999999E-2</v>
      </c>
      <c r="L353" s="20">
        <v>2.9717E-2</v>
      </c>
      <c r="M353" s="20">
        <v>2.3550000000000001E-2</v>
      </c>
      <c r="N353" s="19">
        <v>1730</v>
      </c>
      <c r="O353" s="21">
        <v>1945.59</v>
      </c>
      <c r="P353" s="19">
        <v>8150.2999999999993</v>
      </c>
      <c r="Q353" s="18">
        <v>107.07599999999999</v>
      </c>
      <c r="R353" s="19">
        <v>6.7557999999999998</v>
      </c>
      <c r="S353" s="19">
        <v>6.7740999999999998</v>
      </c>
      <c r="T353" s="263">
        <v>2.729999938979745E-2</v>
      </c>
      <c r="U353" s="264">
        <v>2.7849999377503994E-2</v>
      </c>
      <c r="V353" s="264">
        <v>2.6449999408796429E-2</v>
      </c>
      <c r="W353" s="19">
        <v>31899.29</v>
      </c>
      <c r="X353" s="19">
        <v>3961.63</v>
      </c>
      <c r="Y353" s="19">
        <v>12012.73</v>
      </c>
      <c r="Z353" s="19">
        <v>7532.95</v>
      </c>
      <c r="AA353" s="19">
        <v>27761.57</v>
      </c>
      <c r="AB353" s="19">
        <v>21082.13</v>
      </c>
      <c r="AC353" s="19">
        <v>3195.4580000000001</v>
      </c>
      <c r="AD353" s="263">
        <v>1.300399970933795E-2</v>
      </c>
      <c r="AE353" s="263">
        <v>2.2071999506652354E-2</v>
      </c>
      <c r="AF353" s="263">
        <v>2.3299999479204418E-2</v>
      </c>
      <c r="AG353" s="263">
        <v>2.5396999432332812E-2</v>
      </c>
      <c r="AH353" s="263">
        <v>1.932999956794083E-2</v>
      </c>
      <c r="AI353" s="263">
        <v>2.2459999497979881E-2</v>
      </c>
      <c r="AJ353" s="263">
        <v>2.5489999430254102E-2</v>
      </c>
      <c r="AK353" s="263">
        <v>2.8069999372586606E-2</v>
      </c>
      <c r="AL353" s="263">
        <v>2.5200999436713754E-2</v>
      </c>
      <c r="AM353" s="263">
        <v>2.597199941948056E-2</v>
      </c>
      <c r="AN353" s="263">
        <v>2.5937999420240519E-2</v>
      </c>
      <c r="AO353" s="263">
        <v>2.8591999360918999E-2</v>
      </c>
      <c r="AP353" s="263">
        <v>3.1492999296076594E-2</v>
      </c>
      <c r="AQ353" s="263">
        <v>2.3664799471050501E-2</v>
      </c>
      <c r="AR353" s="19">
        <v>174.78550000000001</v>
      </c>
      <c r="AS353" s="19">
        <v>7500</v>
      </c>
      <c r="AT353" s="19">
        <v>1844.9</v>
      </c>
    </row>
    <row r="354" spans="1:46" ht="18.75" customHeight="1">
      <c r="A354" s="86">
        <v>44763</v>
      </c>
      <c r="B354" s="19">
        <v>168.91829999999999</v>
      </c>
      <c r="C354" s="19">
        <v>124.8158</v>
      </c>
      <c r="D354" s="19">
        <v>162.685</v>
      </c>
      <c r="E354" s="19">
        <v>23.11</v>
      </c>
      <c r="F354" s="20">
        <v>2.4094999999999998E-2</v>
      </c>
      <c r="G354" s="20">
        <v>3.0849999999999999E-2</v>
      </c>
      <c r="H354" s="20">
        <v>3.0578999999999999E-2</v>
      </c>
      <c r="I354" s="20">
        <v>2.9825999999999998E-2</v>
      </c>
      <c r="J354" s="20">
        <v>2.8747000000000002E-2</v>
      </c>
      <c r="K354" s="20">
        <v>2.9638999999999999E-2</v>
      </c>
      <c r="L354" s="20">
        <v>3.0422999999999999E-2</v>
      </c>
      <c r="M354" s="20">
        <v>2.3429999999999999E-2</v>
      </c>
      <c r="N354" s="19">
        <v>1730</v>
      </c>
      <c r="O354" s="21">
        <v>1945.59</v>
      </c>
      <c r="P354" s="19">
        <v>8150.2999999999993</v>
      </c>
      <c r="Q354" s="18">
        <v>106.682</v>
      </c>
      <c r="R354" s="19">
        <v>6.7442000000000002</v>
      </c>
      <c r="S354" s="19">
        <v>6.7454000000000001</v>
      </c>
      <c r="T354" s="263">
        <v>2.8099999371916057E-2</v>
      </c>
      <c r="U354" s="264">
        <v>2.8699999358505011E-2</v>
      </c>
      <c r="V354" s="264">
        <v>2.7149999393150208E-2</v>
      </c>
      <c r="W354" s="19">
        <v>32036.9</v>
      </c>
      <c r="X354" s="19">
        <v>3998.95</v>
      </c>
      <c r="Y354" s="19">
        <v>12316.9</v>
      </c>
      <c r="Z354" s="19">
        <v>7532.95</v>
      </c>
      <c r="AA354" s="19">
        <v>27413.88</v>
      </c>
      <c r="AB354" s="19">
        <v>21082.13</v>
      </c>
      <c r="AC354" s="19">
        <v>3195.4580000000001</v>
      </c>
      <c r="AD354" s="263">
        <v>1.300399970933795E-2</v>
      </c>
      <c r="AE354" s="263">
        <v>2.2071999506652354E-2</v>
      </c>
      <c r="AF354" s="263">
        <v>2.3299999479204418E-2</v>
      </c>
      <c r="AG354" s="263">
        <v>2.5396999432332812E-2</v>
      </c>
      <c r="AH354" s="263">
        <v>1.932999956794083E-2</v>
      </c>
      <c r="AI354" s="263">
        <v>2.2459999497979881E-2</v>
      </c>
      <c r="AJ354" s="263">
        <v>2.5489999430254102E-2</v>
      </c>
      <c r="AK354" s="263">
        <v>2.8069999372586606E-2</v>
      </c>
      <c r="AL354" s="263">
        <v>2.5200999436713754E-2</v>
      </c>
      <c r="AM354" s="263">
        <v>2.597199941948056E-2</v>
      </c>
      <c r="AN354" s="263">
        <v>2.5937999420240519E-2</v>
      </c>
      <c r="AO354" s="263">
        <v>2.8591999360918999E-2</v>
      </c>
      <c r="AP354" s="263">
        <v>3.1492999296076594E-2</v>
      </c>
      <c r="AQ354" s="263">
        <v>2.3664799471050501E-2</v>
      </c>
      <c r="AR354" s="19">
        <v>174.85419999999999</v>
      </c>
      <c r="AS354" s="19">
        <v>7452</v>
      </c>
      <c r="AT354" s="19">
        <v>1844.9</v>
      </c>
    </row>
    <row r="355" spans="1:46" ht="18.75" customHeight="1">
      <c r="A355" s="86">
        <v>44762</v>
      </c>
      <c r="B355" s="19">
        <v>168.06909999999999</v>
      </c>
      <c r="C355" s="19">
        <v>124.4449</v>
      </c>
      <c r="D355" s="19">
        <v>169.93299999999999</v>
      </c>
      <c r="E355" s="19">
        <v>23.88</v>
      </c>
      <c r="F355" s="20">
        <v>2.4405E-2</v>
      </c>
      <c r="G355" s="20">
        <v>3.2272000000000002E-2</v>
      </c>
      <c r="H355" s="20">
        <v>3.2239999999999998E-2</v>
      </c>
      <c r="I355" s="20">
        <v>3.1636999999999998E-2</v>
      </c>
      <c r="J355" s="20">
        <v>3.0265E-2</v>
      </c>
      <c r="K355" s="20">
        <v>3.1413000000000003E-2</v>
      </c>
      <c r="L355" s="20">
        <v>3.1585000000000002E-2</v>
      </c>
      <c r="M355" s="20">
        <v>2.3619999999999999E-2</v>
      </c>
      <c r="N355" s="19">
        <v>1730</v>
      </c>
      <c r="O355" s="21">
        <v>1945.59</v>
      </c>
      <c r="P355" s="19">
        <v>8150.2999999999993</v>
      </c>
      <c r="Q355" s="18">
        <v>107.366</v>
      </c>
      <c r="R355" s="19">
        <v>6.7431999999999999</v>
      </c>
      <c r="S355" s="19">
        <v>6.7603</v>
      </c>
      <c r="T355" s="263">
        <v>2.7849999377503994E-2</v>
      </c>
      <c r="U355" s="264">
        <v>2.8349999366328121E-2</v>
      </c>
      <c r="V355" s="264">
        <v>2.6499999407678842E-2</v>
      </c>
      <c r="W355" s="19">
        <v>31874.84</v>
      </c>
      <c r="X355" s="19">
        <v>3959.9</v>
      </c>
      <c r="Y355" s="19">
        <v>11994.46</v>
      </c>
      <c r="Z355" s="19">
        <v>7532.95</v>
      </c>
      <c r="AA355" s="19">
        <v>27457.89</v>
      </c>
      <c r="AB355" s="19">
        <v>21294.94</v>
      </c>
      <c r="AC355" s="19">
        <v>3182.1559999999999</v>
      </c>
      <c r="AD355" s="263">
        <v>1.6524999630637468E-2</v>
      </c>
      <c r="AE355" s="263">
        <v>2.1994999508373438E-2</v>
      </c>
      <c r="AF355" s="263">
        <v>2.3176999481953679E-2</v>
      </c>
      <c r="AG355" s="263">
        <v>2.5253999435529112E-2</v>
      </c>
      <c r="AH355" s="263">
        <v>1.9399999566376207E-2</v>
      </c>
      <c r="AI355" s="263">
        <v>2.23899994995445E-2</v>
      </c>
      <c r="AJ355" s="263">
        <v>2.5429999431595209E-2</v>
      </c>
      <c r="AK355" s="263">
        <v>2.7999999374151228E-2</v>
      </c>
      <c r="AL355" s="263">
        <v>2.5120999438501896E-2</v>
      </c>
      <c r="AM355" s="263">
        <v>2.597199941948056E-2</v>
      </c>
      <c r="AN355" s="263">
        <v>2.5944999420084061E-2</v>
      </c>
      <c r="AO355" s="263">
        <v>2.8464999363757668E-2</v>
      </c>
      <c r="AP355" s="263">
        <v>3.1492999296076594E-2</v>
      </c>
      <c r="AQ355" s="263">
        <v>2.3642499471548947E-2</v>
      </c>
      <c r="AR355" s="19">
        <v>174.7406</v>
      </c>
      <c r="AS355" s="19">
        <v>7416</v>
      </c>
      <c r="AT355" s="19">
        <v>1844.9</v>
      </c>
    </row>
    <row r="356" spans="1:46" ht="18.75" customHeight="1">
      <c r="A356" s="86">
        <v>44761</v>
      </c>
      <c r="B356" s="19">
        <v>168.3192</v>
      </c>
      <c r="C356" s="19">
        <v>124.92910000000001</v>
      </c>
      <c r="D356" s="19">
        <v>172.31700000000001</v>
      </c>
      <c r="E356" s="19">
        <v>24.5</v>
      </c>
      <c r="F356" s="20">
        <v>2.4431999999999999E-2</v>
      </c>
      <c r="G356" s="20">
        <v>3.2374E-2</v>
      </c>
      <c r="H356" s="20">
        <v>3.2377000000000003E-2</v>
      </c>
      <c r="I356" s="20">
        <v>3.1535000000000001E-2</v>
      </c>
      <c r="J356" s="20">
        <v>3.0209E-2</v>
      </c>
      <c r="K356" s="20">
        <v>3.1237999999999998E-2</v>
      </c>
      <c r="L356" s="20">
        <v>3.1746000000000003E-2</v>
      </c>
      <c r="M356" s="20">
        <v>2.366E-2</v>
      </c>
      <c r="N356" s="19">
        <v>1730</v>
      </c>
      <c r="O356" s="21">
        <v>1945.59</v>
      </c>
      <c r="P356" s="19">
        <v>8150.2999999999993</v>
      </c>
      <c r="Q356" s="18">
        <v>108.063</v>
      </c>
      <c r="R356" s="19">
        <v>6.7572000000000001</v>
      </c>
      <c r="S356" s="19">
        <v>6.7606999999999999</v>
      </c>
      <c r="T356" s="263">
        <v>2.819999936968088E-2</v>
      </c>
      <c r="U356" s="264">
        <v>2.8399999365210531E-2</v>
      </c>
      <c r="V356" s="264">
        <v>2.6199999414384365E-2</v>
      </c>
      <c r="W356" s="19">
        <v>31827.05</v>
      </c>
      <c r="X356" s="19">
        <v>3936.69</v>
      </c>
      <c r="Y356" s="19">
        <v>12081.39</v>
      </c>
      <c r="Z356" s="19">
        <v>7607.66</v>
      </c>
      <c r="AA356" s="19">
        <v>27279.8</v>
      </c>
      <c r="AB356" s="19">
        <v>21415.200000000001</v>
      </c>
      <c r="AC356" s="19">
        <v>3186.4270000000001</v>
      </c>
      <c r="AD356" s="263">
        <v>1.4199999682605265E-2</v>
      </c>
      <c r="AE356" s="263">
        <v>2.2018999507836999E-2</v>
      </c>
      <c r="AF356" s="263">
        <v>2.3224999480880793E-2</v>
      </c>
      <c r="AG356" s="263">
        <v>2.5228999436087904E-2</v>
      </c>
      <c r="AH356" s="263">
        <v>1.9509999563917517E-2</v>
      </c>
      <c r="AI356" s="263">
        <v>2.2319999501109127E-2</v>
      </c>
      <c r="AJ356" s="263">
        <v>2.5409999432042241E-2</v>
      </c>
      <c r="AK356" s="263">
        <v>2.7969999374821784E-2</v>
      </c>
      <c r="AL356" s="263">
        <v>2.5188999436981975E-2</v>
      </c>
      <c r="AM356" s="263">
        <v>2.597199941948056E-2</v>
      </c>
      <c r="AN356" s="263">
        <v>2.6296999412216249E-2</v>
      </c>
      <c r="AO356" s="263">
        <v>2.8513999362662433E-2</v>
      </c>
      <c r="AP356" s="263">
        <v>3.1492999296076594E-2</v>
      </c>
      <c r="AQ356" s="263">
        <v>2.3564999473281206E-2</v>
      </c>
      <c r="AR356" s="19">
        <v>175.2021</v>
      </c>
      <c r="AS356" s="19">
        <v>7402</v>
      </c>
      <c r="AT356" s="19">
        <v>1838.7</v>
      </c>
    </row>
    <row r="357" spans="1:46" ht="18.75" customHeight="1">
      <c r="A357" s="86">
        <v>44760</v>
      </c>
      <c r="B357" s="19">
        <v>168.93219999999999</v>
      </c>
      <c r="C357" s="19">
        <v>126.67789999999999</v>
      </c>
      <c r="D357" s="19">
        <v>168.77</v>
      </c>
      <c r="E357" s="19">
        <v>25.3</v>
      </c>
      <c r="F357" s="20">
        <v>2.2936000000000002E-2</v>
      </c>
      <c r="G357" s="20">
        <v>3.1744000000000001E-2</v>
      </c>
      <c r="H357" s="20">
        <v>3.1766000000000003E-2</v>
      </c>
      <c r="I357" s="20">
        <v>3.1039000000000001E-2</v>
      </c>
      <c r="J357" s="20">
        <v>2.9855E-2</v>
      </c>
      <c r="K357" s="20">
        <v>3.0863000000000002E-2</v>
      </c>
      <c r="L357" s="20">
        <v>3.1551000000000003E-2</v>
      </c>
      <c r="M357" s="20">
        <v>2.3609999999999999E-2</v>
      </c>
      <c r="N357" s="19">
        <v>1730</v>
      </c>
      <c r="O357" s="21">
        <v>1945.59</v>
      </c>
      <c r="P357" s="19">
        <v>8150.2999999999993</v>
      </c>
      <c r="Q357" s="18">
        <v>108.544</v>
      </c>
      <c r="R357" s="19">
        <v>6.7561</v>
      </c>
      <c r="S357" s="19">
        <v>6.7611999999999997</v>
      </c>
      <c r="T357" s="263">
        <v>2.9149999348446726E-2</v>
      </c>
      <c r="U357" s="264">
        <v>2.9199999347329138E-2</v>
      </c>
      <c r="V357" s="264">
        <v>2.6899999398738144E-2</v>
      </c>
      <c r="W357" s="19">
        <v>31072.61</v>
      </c>
      <c r="X357" s="19">
        <v>3830.85</v>
      </c>
      <c r="Y357" s="19">
        <v>12131.13</v>
      </c>
      <c r="Z357" s="19">
        <v>7600.06</v>
      </c>
      <c r="AA357" s="19">
        <v>27369.43</v>
      </c>
      <c r="AB357" s="19">
        <v>21123.93</v>
      </c>
      <c r="AC357" s="19">
        <v>3149.0610000000001</v>
      </c>
      <c r="AD357" s="263">
        <v>1.697599962055683E-2</v>
      </c>
      <c r="AE357" s="263">
        <v>2.1699999514967202E-2</v>
      </c>
      <c r="AF357" s="263">
        <v>2.2616999494470654E-2</v>
      </c>
      <c r="AG357" s="263">
        <v>2.4878999443911014E-2</v>
      </c>
      <c r="AH357" s="263">
        <v>1.908999957330525E-2</v>
      </c>
      <c r="AI357" s="263">
        <v>2.1979999508708714E-2</v>
      </c>
      <c r="AJ357" s="263">
        <v>2.5079999439418316E-2</v>
      </c>
      <c r="AK357" s="263">
        <v>2.7739999379962684E-2</v>
      </c>
      <c r="AL357" s="263">
        <v>2.5305999434366823E-2</v>
      </c>
      <c r="AM357" s="263">
        <v>2.597199941948056E-2</v>
      </c>
      <c r="AN357" s="263">
        <v>2.6230999413691461E-2</v>
      </c>
      <c r="AO357" s="263">
        <v>2.8496999363042414E-2</v>
      </c>
      <c r="AP357" s="263">
        <v>3.1492999296076594E-2</v>
      </c>
      <c r="AQ357" s="263">
        <v>2.4658299448844043E-2</v>
      </c>
      <c r="AR357" s="19">
        <v>175.5103</v>
      </c>
      <c r="AS357" s="19">
        <v>7368</v>
      </c>
      <c r="AT357" s="19">
        <v>1854.95</v>
      </c>
    </row>
    <row r="358" spans="1:46" ht="18.75" customHeight="1">
      <c r="A358" s="86">
        <v>44757</v>
      </c>
      <c r="B358" s="19">
        <v>169.24359999999999</v>
      </c>
      <c r="C358" s="19">
        <v>127.09990000000001</v>
      </c>
      <c r="D358" s="19">
        <v>172.90899999999999</v>
      </c>
      <c r="E358" s="19">
        <v>24.23</v>
      </c>
      <c r="F358" s="20">
        <v>2.2886E-2</v>
      </c>
      <c r="G358" s="20">
        <v>3.1201E-2</v>
      </c>
      <c r="H358" s="20">
        <v>3.1267000000000003E-2</v>
      </c>
      <c r="I358" s="20">
        <v>3.0341E-2</v>
      </c>
      <c r="J358" s="20">
        <v>2.9152000000000001E-2</v>
      </c>
      <c r="K358" s="20">
        <v>3.0116E-2</v>
      </c>
      <c r="L358" s="20">
        <v>3.0751000000000001E-2</v>
      </c>
      <c r="M358" s="20">
        <v>2.3740000000000001E-2</v>
      </c>
      <c r="N358" s="19">
        <v>1730</v>
      </c>
      <c r="O358" s="21">
        <v>1945.59</v>
      </c>
      <c r="P358" s="19">
        <v>8150.2999999999993</v>
      </c>
      <c r="Q358" s="18">
        <v>107.95699999999999</v>
      </c>
      <c r="R358" s="19">
        <v>6.7187000000000001</v>
      </c>
      <c r="S358" s="19">
        <v>6.726</v>
      </c>
      <c r="T358" s="263">
        <v>2.9299999345093967E-2</v>
      </c>
      <c r="U358" s="264">
        <v>2.9299999345093967E-2</v>
      </c>
      <c r="V358" s="264">
        <v>2.6949999397620557E-2</v>
      </c>
      <c r="W358" s="19">
        <v>31288.26</v>
      </c>
      <c r="X358" s="19">
        <v>3863.16</v>
      </c>
      <c r="Y358" s="19">
        <v>12131.13</v>
      </c>
      <c r="Z358" s="19">
        <v>7585.46</v>
      </c>
      <c r="AA358" s="19">
        <v>26781.68</v>
      </c>
      <c r="AB358" s="19">
        <v>20697.36</v>
      </c>
      <c r="AC358" s="19">
        <v>3130.24</v>
      </c>
      <c r="AD358" s="263">
        <v>8.334999813698233E-3</v>
      </c>
      <c r="AE358" s="263">
        <v>2.1486999519728121E-2</v>
      </c>
      <c r="AF358" s="263">
        <v>2.2616999494470654E-2</v>
      </c>
      <c r="AG358" s="263">
        <v>2.4585999450460076E-2</v>
      </c>
      <c r="AH358" s="263">
        <v>1.9009999575093389E-2</v>
      </c>
      <c r="AI358" s="263">
        <v>2.1869999511167405E-2</v>
      </c>
      <c r="AJ358" s="263">
        <v>2.4839999444782733E-2</v>
      </c>
      <c r="AK358" s="263">
        <v>2.7479999385774136E-2</v>
      </c>
      <c r="AL358" s="263">
        <v>2.5305999434366823E-2</v>
      </c>
      <c r="AM358" s="263">
        <v>2.597199941948056E-2</v>
      </c>
      <c r="AN358" s="263">
        <v>2.6355999410897495E-2</v>
      </c>
      <c r="AO358" s="263">
        <v>2.8572999361343682E-2</v>
      </c>
      <c r="AP358" s="263">
        <v>3.1492999296076594E-2</v>
      </c>
      <c r="AQ358" s="263">
        <v>2.3003299485836182E-2</v>
      </c>
      <c r="AR358" s="19">
        <v>175.5103</v>
      </c>
      <c r="AS358" s="19">
        <v>7592</v>
      </c>
      <c r="AT358" s="19">
        <v>1851.8</v>
      </c>
    </row>
    <row r="359" spans="1:46" ht="18.75" customHeight="1">
      <c r="A359" s="86">
        <v>44756</v>
      </c>
      <c r="B359" s="19">
        <v>169.1619</v>
      </c>
      <c r="C359" s="19">
        <v>127.6589</v>
      </c>
      <c r="D359" s="19">
        <v>161.863</v>
      </c>
      <c r="E359" s="19">
        <v>26.4</v>
      </c>
      <c r="F359" s="20">
        <v>2.3248999999999999E-2</v>
      </c>
      <c r="G359" s="20">
        <v>3.1321000000000002E-2</v>
      </c>
      <c r="H359" s="20">
        <v>3.1566999999999998E-2</v>
      </c>
      <c r="I359" s="20">
        <v>3.0651000000000001E-2</v>
      </c>
      <c r="J359" s="20">
        <v>2.9595E-2</v>
      </c>
      <c r="K359" s="20">
        <v>3.0491000000000001E-2</v>
      </c>
      <c r="L359" s="20">
        <v>3.1040000000000002E-2</v>
      </c>
      <c r="M359" s="20">
        <v>2.3800000000000002E-2</v>
      </c>
      <c r="N359" s="19">
        <v>1730</v>
      </c>
      <c r="O359" s="21">
        <v>1945.59</v>
      </c>
      <c r="P359" s="19">
        <v>8150.2999999999993</v>
      </c>
      <c r="Q359" s="18">
        <v>108.072</v>
      </c>
      <c r="R359" s="19">
        <v>6.7248999999999999</v>
      </c>
      <c r="S359" s="19">
        <v>6.7351999999999999</v>
      </c>
      <c r="T359" s="263">
        <v>2.9799999333918095E-2</v>
      </c>
      <c r="U359" s="264">
        <v>2.9749999335035682E-2</v>
      </c>
      <c r="V359" s="264">
        <v>2.7699999380856752E-2</v>
      </c>
      <c r="W359" s="19">
        <v>30630.17</v>
      </c>
      <c r="X359" s="19">
        <v>3790.38</v>
      </c>
      <c r="Y359" s="19">
        <v>11740.65</v>
      </c>
      <c r="Z359" s="19">
        <v>7564.92</v>
      </c>
      <c r="AA359" s="19">
        <v>26604.84</v>
      </c>
      <c r="AB359" s="19">
        <v>20116.2</v>
      </c>
      <c r="AC359" s="19">
        <v>3123.1080000000002</v>
      </c>
      <c r="AD359" s="263">
        <v>1.4992999664880336E-2</v>
      </c>
      <c r="AE359" s="263">
        <v>2.1571999517828226E-2</v>
      </c>
      <c r="AF359" s="263">
        <v>2.2636999494023622E-2</v>
      </c>
      <c r="AG359" s="263">
        <v>2.4636999449320136E-2</v>
      </c>
      <c r="AH359" s="263">
        <v>1.9039999574422834E-2</v>
      </c>
      <c r="AI359" s="263">
        <v>2.1799999512732031E-2</v>
      </c>
      <c r="AJ359" s="263">
        <v>2.478999944590032E-2</v>
      </c>
      <c r="AK359" s="263">
        <v>2.742999938689172E-2</v>
      </c>
      <c r="AL359" s="263">
        <v>2.5636999426968395E-2</v>
      </c>
      <c r="AM359" s="263">
        <v>2.6264999412931502E-2</v>
      </c>
      <c r="AN359" s="263">
        <v>2.6897999398782849E-2</v>
      </c>
      <c r="AO359" s="263">
        <v>2.8827999355643986E-2</v>
      </c>
      <c r="AP359" s="263">
        <v>3.149599929600954E-2</v>
      </c>
      <c r="AQ359" s="263">
        <v>2.3429999476298688E-2</v>
      </c>
      <c r="AR359" s="19">
        <v>175.7114</v>
      </c>
      <c r="AS359" s="19">
        <v>7632</v>
      </c>
      <c r="AT359" s="19">
        <v>1848.25</v>
      </c>
    </row>
    <row r="360" spans="1:46" ht="18.75" customHeight="1">
      <c r="A360" s="86">
        <v>44755</v>
      </c>
      <c r="B360" s="19">
        <v>169.58029999999999</v>
      </c>
      <c r="C360" s="19">
        <v>126.892</v>
      </c>
      <c r="D360" s="19">
        <v>163.28200000000001</v>
      </c>
      <c r="E360" s="19">
        <v>26.82</v>
      </c>
      <c r="F360" s="20">
        <v>2.3147999999999998E-2</v>
      </c>
      <c r="G360" s="20">
        <v>3.1546999999999999E-2</v>
      </c>
      <c r="H360" s="20">
        <v>3.1511999999999998E-2</v>
      </c>
      <c r="I360" s="20">
        <v>3.0277999999999999E-2</v>
      </c>
      <c r="J360" s="20">
        <v>2.9336000000000001E-2</v>
      </c>
      <c r="K360" s="20">
        <v>3.0119E-2</v>
      </c>
      <c r="L360" s="20">
        <v>3.1182000000000001E-2</v>
      </c>
      <c r="M360" s="20">
        <v>2.4140000000000002E-2</v>
      </c>
      <c r="N360" s="19">
        <v>1730</v>
      </c>
      <c r="O360" s="21">
        <v>1945.59</v>
      </c>
      <c r="P360" s="19">
        <v>8150.2999999999993</v>
      </c>
      <c r="Q360" s="18">
        <v>108.021</v>
      </c>
      <c r="R360" s="19">
        <v>6.7190000000000003</v>
      </c>
      <c r="S360" s="19">
        <v>6.7259000000000002</v>
      </c>
      <c r="T360" s="263">
        <v>2.9199999347329138E-2</v>
      </c>
      <c r="U360" s="264">
        <v>2.9299999345093967E-2</v>
      </c>
      <c r="V360" s="264">
        <v>2.7249999390915037E-2</v>
      </c>
      <c r="W360" s="19">
        <v>30772.79</v>
      </c>
      <c r="X360" s="19">
        <v>3801.78</v>
      </c>
      <c r="Y360" s="19">
        <v>11434.74</v>
      </c>
      <c r="Z360" s="19">
        <v>7522.75</v>
      </c>
      <c r="AA360" s="19">
        <v>26677.8</v>
      </c>
      <c r="AB360" s="19">
        <v>20171.27</v>
      </c>
      <c r="AC360" s="19">
        <v>3107.4639999999999</v>
      </c>
      <c r="AD360" s="263">
        <v>1.3025999708846211E-2</v>
      </c>
      <c r="AE360" s="263">
        <v>2.1899999510496853E-2</v>
      </c>
      <c r="AF360" s="263">
        <v>2.303199948519468E-2</v>
      </c>
      <c r="AG360" s="263">
        <v>2.5105999438837172E-2</v>
      </c>
      <c r="AH360" s="263">
        <v>1.9489999564364553E-2</v>
      </c>
      <c r="AI360" s="263">
        <v>2.2179999504238365E-2</v>
      </c>
      <c r="AJ360" s="263">
        <v>2.5239999435842039E-2</v>
      </c>
      <c r="AK360" s="263">
        <v>2.7699999380856752E-2</v>
      </c>
      <c r="AL360" s="263">
        <v>2.5810999423079194E-2</v>
      </c>
      <c r="AM360" s="263">
        <v>2.6637999404594305E-2</v>
      </c>
      <c r="AN360" s="263">
        <v>2.7279999390244485E-2</v>
      </c>
      <c r="AO360" s="263">
        <v>2.9142999348603187E-2</v>
      </c>
      <c r="AP360" s="263">
        <v>3.243299927506596E-2</v>
      </c>
      <c r="AQ360" s="263">
        <v>2.4364999455399813E-2</v>
      </c>
      <c r="AR360" s="19">
        <v>175.7115</v>
      </c>
      <c r="AS360" s="19">
        <v>7500</v>
      </c>
      <c r="AT360" s="19">
        <v>1847.2</v>
      </c>
    </row>
    <row r="361" spans="1:46" ht="18.75" customHeight="1">
      <c r="A361" s="86">
        <v>44754</v>
      </c>
      <c r="B361" s="19">
        <v>169.44390000000001</v>
      </c>
      <c r="C361" s="19">
        <v>128.55690000000001</v>
      </c>
      <c r="D361" s="19">
        <v>157.98500000000001</v>
      </c>
      <c r="E361" s="19">
        <v>27.29</v>
      </c>
      <c r="F361" s="20">
        <v>2.1482999999999999E-2</v>
      </c>
      <c r="G361" s="20">
        <v>3.0491000000000001E-2</v>
      </c>
      <c r="H361" s="20">
        <v>3.0824000000000001E-2</v>
      </c>
      <c r="I361" s="20">
        <v>3.0178E-2</v>
      </c>
      <c r="J361" s="20">
        <v>2.9687000000000002E-2</v>
      </c>
      <c r="K361" s="20">
        <v>3.0318999999999999E-2</v>
      </c>
      <c r="L361" s="20">
        <v>3.1618E-2</v>
      </c>
      <c r="M361" s="20">
        <v>2.4230000000000002E-2</v>
      </c>
      <c r="N361" s="19">
        <v>1730</v>
      </c>
      <c r="O361" s="21">
        <v>1945.59</v>
      </c>
      <c r="P361" s="19">
        <v>8150.2999999999993</v>
      </c>
      <c r="Q361" s="18">
        <v>107.00700000000001</v>
      </c>
      <c r="R361" s="19">
        <v>6.6946000000000003</v>
      </c>
      <c r="S361" s="19">
        <v>6.6862000000000004</v>
      </c>
      <c r="T361" s="263">
        <v>2.9749999335035682E-2</v>
      </c>
      <c r="U361" s="264">
        <v>2.9799999333918095E-2</v>
      </c>
      <c r="V361" s="264">
        <v>2.7749999379739165E-2</v>
      </c>
      <c r="W361" s="19">
        <v>30981.33</v>
      </c>
      <c r="X361" s="19">
        <v>3818.8</v>
      </c>
      <c r="Y361" s="19">
        <v>11264.45</v>
      </c>
      <c r="Z361" s="19">
        <v>7484.35</v>
      </c>
      <c r="AA361" s="19">
        <v>26748.14</v>
      </c>
      <c r="AB361" s="19">
        <v>20112.099999999999</v>
      </c>
      <c r="AC361" s="19">
        <v>3070.9270000000001</v>
      </c>
      <c r="AD361" s="263">
        <v>1.1279999747872351E-2</v>
      </c>
      <c r="AE361" s="263">
        <v>2.1818999512307348E-2</v>
      </c>
      <c r="AF361" s="263">
        <v>2.2974999486468733E-2</v>
      </c>
      <c r="AG361" s="263">
        <v>2.5069999439641836E-2</v>
      </c>
      <c r="AH361" s="263">
        <v>1.9449999565258624E-2</v>
      </c>
      <c r="AI361" s="263">
        <v>2.2109999505802988E-2</v>
      </c>
      <c r="AJ361" s="263">
        <v>2.53199994340539E-2</v>
      </c>
      <c r="AK361" s="263">
        <v>2.7969999374821784E-2</v>
      </c>
      <c r="AL361" s="263">
        <v>2.5996999418921769E-2</v>
      </c>
      <c r="AM361" s="263">
        <v>2.6670999403856695E-2</v>
      </c>
      <c r="AN361" s="263">
        <v>2.73009993897751E-2</v>
      </c>
      <c r="AO361" s="263">
        <v>2.9395999342948197E-2</v>
      </c>
      <c r="AP361" s="263">
        <v>3.243299927506596E-2</v>
      </c>
      <c r="AQ361" s="263">
        <v>2.6033299418110403E-2</v>
      </c>
      <c r="AR361" s="19">
        <v>175.59880000000001</v>
      </c>
      <c r="AS361" s="19">
        <v>7612</v>
      </c>
      <c r="AT361" s="19">
        <v>1867.1</v>
      </c>
    </row>
    <row r="362" spans="1:46" ht="18.75" customHeight="1">
      <c r="A362" s="86">
        <v>44753</v>
      </c>
      <c r="B362" s="19">
        <v>169.62360000000001</v>
      </c>
      <c r="C362" s="19">
        <v>131.71250000000001</v>
      </c>
      <c r="D362" s="19">
        <v>149.19499999999999</v>
      </c>
      <c r="E362" s="19">
        <v>26.17</v>
      </c>
      <c r="F362" s="20">
        <v>1.9990999999999998E-2</v>
      </c>
      <c r="G362" s="20">
        <v>3.0717999999999999E-2</v>
      </c>
      <c r="H362" s="20">
        <v>3.1052E-2</v>
      </c>
      <c r="I362" s="20">
        <v>3.0551999999999999E-2</v>
      </c>
      <c r="J362" s="20">
        <v>2.9928E-2</v>
      </c>
      <c r="K362" s="20">
        <v>3.0693000000000002E-2</v>
      </c>
      <c r="L362" s="20">
        <v>3.1744000000000001E-2</v>
      </c>
      <c r="M362" s="20">
        <v>2.4479999999999998E-2</v>
      </c>
      <c r="N362" s="19">
        <v>1730</v>
      </c>
      <c r="O362" s="21">
        <v>1945.59</v>
      </c>
      <c r="P362" s="19">
        <v>8150.2999999999993</v>
      </c>
      <c r="Q362" s="18">
        <v>107.13</v>
      </c>
      <c r="R362" s="19">
        <v>6.7007000000000003</v>
      </c>
      <c r="S362" s="19">
        <v>6.6931000000000003</v>
      </c>
      <c r="T362" s="263">
        <v>2.9949999330565334E-2</v>
      </c>
      <c r="U362" s="264">
        <v>3.0049999328330159E-2</v>
      </c>
      <c r="V362" s="264">
        <v>2.8299999367445709E-2</v>
      </c>
      <c r="W362" s="19">
        <v>31173.84</v>
      </c>
      <c r="X362" s="19">
        <v>3854.43</v>
      </c>
      <c r="Y362" s="19">
        <v>11535.27</v>
      </c>
      <c r="Z362" s="19">
        <v>7513.44</v>
      </c>
      <c r="AA362" s="19">
        <v>27001.52</v>
      </c>
      <c r="AB362" s="19">
        <v>20470.060000000001</v>
      </c>
      <c r="AC362" s="19">
        <v>3146.857</v>
      </c>
      <c r="AD362" s="263">
        <v>1.0991999754309653E-2</v>
      </c>
      <c r="AE362" s="263">
        <v>2.1721999514475464E-2</v>
      </c>
      <c r="AF362" s="263">
        <v>2.311399948336184E-2</v>
      </c>
      <c r="AG362" s="263">
        <v>2.5068999439664185E-2</v>
      </c>
      <c r="AH362" s="263">
        <v>1.943999956548214E-2</v>
      </c>
      <c r="AI362" s="263">
        <v>2.2079999506473543E-2</v>
      </c>
      <c r="AJ362" s="263">
        <v>2.5249999435618519E-2</v>
      </c>
      <c r="AK362" s="263">
        <v>2.7989999374374748E-2</v>
      </c>
      <c r="AL362" s="263">
        <v>2.616099941525608E-2</v>
      </c>
      <c r="AM362" s="263">
        <v>2.7267999390512703E-2</v>
      </c>
      <c r="AN362" s="263">
        <v>2.7431999386847018E-2</v>
      </c>
      <c r="AO362" s="263">
        <v>2.9498999340645968E-2</v>
      </c>
      <c r="AP362" s="263">
        <v>3.243299927506596E-2</v>
      </c>
      <c r="AQ362" s="263">
        <v>2.6929999398067596E-2</v>
      </c>
      <c r="AR362" s="19">
        <v>174.91540000000001</v>
      </c>
      <c r="AS362" s="19">
        <v>7628</v>
      </c>
      <c r="AT362" s="19">
        <v>1856.2</v>
      </c>
    </row>
    <row r="363" spans="1:46" ht="18.75" customHeight="1">
      <c r="A363" s="86">
        <v>44750</v>
      </c>
      <c r="B363" s="19">
        <v>169.18190000000001</v>
      </c>
      <c r="C363" s="19">
        <v>133.43969999999999</v>
      </c>
      <c r="D363" s="19">
        <v>149.19499999999999</v>
      </c>
      <c r="E363" s="19">
        <v>24.64</v>
      </c>
      <c r="F363" s="20">
        <v>1.8841E-2</v>
      </c>
      <c r="G363" s="20">
        <v>3.1047000000000002E-2</v>
      </c>
      <c r="H363" s="20">
        <v>3.1389E-2</v>
      </c>
      <c r="I363" s="20">
        <v>3.1234000000000001E-2</v>
      </c>
      <c r="J363" s="20">
        <v>3.0803000000000001E-2</v>
      </c>
      <c r="K363" s="20">
        <v>3.1468000000000003E-2</v>
      </c>
      <c r="L363" s="20">
        <v>3.2436E-2</v>
      </c>
      <c r="M363" s="20">
        <v>2.4819999999999998E-2</v>
      </c>
      <c r="N363" s="19">
        <v>1730</v>
      </c>
      <c r="O363" s="21">
        <v>1945.59</v>
      </c>
      <c r="P363" s="19">
        <v>8150.2999999999993</v>
      </c>
      <c r="Q363" s="18">
        <v>107.096</v>
      </c>
      <c r="R363" s="19">
        <v>6.7080000000000002</v>
      </c>
      <c r="S363" s="19">
        <v>6.7149999999999999</v>
      </c>
      <c r="T363" s="263">
        <v>2.9999999329447746E-2</v>
      </c>
      <c r="U363" s="264">
        <v>3.0149999326094985E-2</v>
      </c>
      <c r="V363" s="264">
        <v>2.8299999367445709E-2</v>
      </c>
      <c r="W363" s="19">
        <v>31338.15</v>
      </c>
      <c r="X363" s="19">
        <v>3899.38</v>
      </c>
      <c r="Y363" s="19">
        <v>11354.62</v>
      </c>
      <c r="Z363" s="19">
        <v>7389.98</v>
      </c>
      <c r="AA363" s="19">
        <v>26739.03</v>
      </c>
      <c r="AB363" s="19">
        <v>20717.240000000002</v>
      </c>
      <c r="AC363" s="19">
        <v>3146.567</v>
      </c>
      <c r="AD363" s="263">
        <v>1.0503999765217304E-2</v>
      </c>
      <c r="AE363" s="263">
        <v>2.1916999510116875E-2</v>
      </c>
      <c r="AF363" s="263">
        <v>2.311399948336184E-2</v>
      </c>
      <c r="AG363" s="263">
        <v>2.5123999438434838E-2</v>
      </c>
      <c r="AH363" s="263">
        <v>1.9489999564364553E-2</v>
      </c>
      <c r="AI363" s="263">
        <v>2.2479999497532845E-2</v>
      </c>
      <c r="AJ363" s="263">
        <v>2.5339999433606861E-2</v>
      </c>
      <c r="AK363" s="263">
        <v>2.8189999369904399E-2</v>
      </c>
      <c r="AL363" s="263">
        <v>2.616099941525608E-2</v>
      </c>
      <c r="AM363" s="263">
        <v>2.7267999390512703E-2</v>
      </c>
      <c r="AN363" s="263">
        <v>2.7638999382220208E-2</v>
      </c>
      <c r="AO363" s="263">
        <v>2.9732999335415664E-2</v>
      </c>
      <c r="AP363" s="263">
        <v>3.243299927506596E-2</v>
      </c>
      <c r="AQ363" s="263">
        <v>2.501999944075942E-2</v>
      </c>
      <c r="AR363" s="19">
        <v>175.12289999999999</v>
      </c>
      <c r="AS363" s="19">
        <v>7526</v>
      </c>
      <c r="AT363" s="19">
        <v>1834.2</v>
      </c>
    </row>
    <row r="364" spans="1:46" ht="18.75" customHeight="1">
      <c r="A364" s="86">
        <v>44749</v>
      </c>
      <c r="B364" s="19">
        <v>169.6163</v>
      </c>
      <c r="C364" s="19">
        <v>134.49549999999999</v>
      </c>
      <c r="D364" s="19">
        <v>152.376</v>
      </c>
      <c r="E364" s="19">
        <v>26.08</v>
      </c>
      <c r="F364" s="20">
        <v>1.8588E-2</v>
      </c>
      <c r="G364" s="20">
        <v>3.0141000000000001E-2</v>
      </c>
      <c r="H364" s="20">
        <v>3.0398000000000001E-2</v>
      </c>
      <c r="I364" s="20">
        <v>3.032E-2</v>
      </c>
      <c r="J364" s="20">
        <v>2.9944999999999999E-2</v>
      </c>
      <c r="K364" s="20">
        <v>3.0620999999999999E-2</v>
      </c>
      <c r="L364" s="20">
        <v>3.1844999999999998E-2</v>
      </c>
      <c r="M364" s="20">
        <v>2.487E-2</v>
      </c>
      <c r="N364" s="19">
        <v>1730</v>
      </c>
      <c r="O364" s="21">
        <v>1945.59</v>
      </c>
      <c r="P364" s="19">
        <v>8150.2999999999993</v>
      </c>
      <c r="Q364" s="18">
        <v>106.535</v>
      </c>
      <c r="R364" s="19">
        <v>6.7196999999999996</v>
      </c>
      <c r="S364" s="19">
        <v>6.7118000000000002</v>
      </c>
      <c r="T364" s="263">
        <v>2.9949999330565334E-2</v>
      </c>
      <c r="U364" s="264">
        <v>3.0149999326094985E-2</v>
      </c>
      <c r="V364" s="264">
        <v>2.8399999365210531E-2</v>
      </c>
      <c r="W364" s="19">
        <v>31384.55</v>
      </c>
      <c r="X364" s="19">
        <v>3902.62</v>
      </c>
      <c r="Y364" s="19">
        <v>11388.5</v>
      </c>
      <c r="Z364" s="19">
        <v>7302.74</v>
      </c>
      <c r="AA364" s="19">
        <v>26402.84</v>
      </c>
      <c r="AB364" s="19">
        <v>20120.68</v>
      </c>
      <c r="AC364" s="19">
        <v>3096.9650000000001</v>
      </c>
      <c r="AD364" s="263">
        <v>1.148799974322319E-2</v>
      </c>
      <c r="AE364" s="263">
        <v>2.1745999513939022E-2</v>
      </c>
      <c r="AF364" s="263">
        <v>2.2930999487452208E-2</v>
      </c>
      <c r="AG364" s="263">
        <v>2.4972999441809952E-2</v>
      </c>
      <c r="AH364" s="263">
        <v>1.9359999567270279E-2</v>
      </c>
      <c r="AI364" s="263">
        <v>2.226999950222671E-2</v>
      </c>
      <c r="AJ364" s="263">
        <v>2.5349999433383348E-2</v>
      </c>
      <c r="AK364" s="263">
        <v>2.8089999372139574E-2</v>
      </c>
      <c r="AL364" s="263">
        <v>2.6286999412439761E-2</v>
      </c>
      <c r="AM364" s="263">
        <v>2.7444999386556444E-2</v>
      </c>
      <c r="AN364" s="263">
        <v>2.7973999374732376E-2</v>
      </c>
      <c r="AO364" s="263">
        <v>2.9751999334990981E-2</v>
      </c>
      <c r="AP364" s="263">
        <v>3.243299927506596E-2</v>
      </c>
      <c r="AQ364" s="263">
        <v>2.5069999439641836E-2</v>
      </c>
      <c r="AR364" s="19">
        <v>174.65389999999999</v>
      </c>
      <c r="AS364" s="19">
        <v>7450</v>
      </c>
      <c r="AT364" s="19">
        <v>1844</v>
      </c>
    </row>
    <row r="365" spans="1:46" ht="18.75" customHeight="1">
      <c r="A365" s="86">
        <v>44748</v>
      </c>
      <c r="B365" s="19">
        <v>170.26310000000001</v>
      </c>
      <c r="C365" s="19">
        <v>136.58940000000001</v>
      </c>
      <c r="D365" s="19">
        <v>149.40299999999999</v>
      </c>
      <c r="E365" s="19">
        <v>26.73</v>
      </c>
      <c r="F365" s="20">
        <v>1.8359E-2</v>
      </c>
      <c r="G365" s="20">
        <v>3.0018E-2</v>
      </c>
      <c r="H365" s="20">
        <v>3.0116E-2</v>
      </c>
      <c r="I365" s="20">
        <v>2.9797000000000001E-2</v>
      </c>
      <c r="J365" s="20">
        <v>2.928E-2</v>
      </c>
      <c r="K365" s="20">
        <v>2.9977E-2</v>
      </c>
      <c r="L365" s="20">
        <v>3.1181E-2</v>
      </c>
      <c r="M365" s="20">
        <v>2.4930000000000001E-2</v>
      </c>
      <c r="N365" s="19">
        <v>1730</v>
      </c>
      <c r="O365" s="21">
        <v>1945.59</v>
      </c>
      <c r="P365" s="19">
        <v>8150.2999999999993</v>
      </c>
      <c r="Q365" s="18">
        <v>105.13800000000001</v>
      </c>
      <c r="R365" s="19">
        <v>6.7005999999999997</v>
      </c>
      <c r="S365" s="19">
        <v>6.6942000000000004</v>
      </c>
      <c r="T365" s="263">
        <v>2.9099999349564316E-2</v>
      </c>
      <c r="U365" s="264">
        <v>2.9199999347329138E-2</v>
      </c>
      <c r="V365" s="264">
        <v>2.8100499371904879E-2</v>
      </c>
      <c r="W365" s="19">
        <v>31037.68</v>
      </c>
      <c r="X365" s="19">
        <v>3845.08</v>
      </c>
      <c r="Y365" s="19">
        <v>11418.15</v>
      </c>
      <c r="Z365" s="19">
        <v>7438.09</v>
      </c>
      <c r="AA365" s="19">
        <v>26911.200000000001</v>
      </c>
      <c r="AB365" s="19">
        <v>20644.28</v>
      </c>
      <c r="AC365" s="19">
        <v>3085.9769999999999</v>
      </c>
      <c r="AD365" s="263">
        <v>1.0226999771408736E-2</v>
      </c>
      <c r="AE365" s="263">
        <v>2.179899951275438E-2</v>
      </c>
      <c r="AF365" s="263">
        <v>2.299899948593229E-2</v>
      </c>
      <c r="AG365" s="263">
        <v>2.5082999439351262E-2</v>
      </c>
      <c r="AH365" s="263">
        <v>1.9269999569281937E-2</v>
      </c>
      <c r="AI365" s="263">
        <v>2.2169999504461885E-2</v>
      </c>
      <c r="AJ365" s="263">
        <v>2.5309999434277416E-2</v>
      </c>
      <c r="AK365" s="263">
        <v>2.8019999373704196E-2</v>
      </c>
      <c r="AL365" s="263">
        <v>2.6296999412216249E-2</v>
      </c>
      <c r="AM365" s="263">
        <v>2.744299938660115E-2</v>
      </c>
      <c r="AN365" s="263">
        <v>2.7971999374777078E-2</v>
      </c>
      <c r="AO365" s="263">
        <v>2.9753999334946275E-2</v>
      </c>
      <c r="AP365" s="263">
        <v>3.243299927506596E-2</v>
      </c>
      <c r="AQ365" s="263">
        <v>2.4963299442026764E-2</v>
      </c>
      <c r="AR365" s="19">
        <v>174.49420000000001</v>
      </c>
      <c r="AS365" s="19">
        <v>7434</v>
      </c>
      <c r="AT365" s="19">
        <v>1810.65</v>
      </c>
    </row>
    <row r="366" spans="1:46" ht="18.75" customHeight="1">
      <c r="A366" s="86">
        <v>44747</v>
      </c>
      <c r="B366" s="19">
        <v>171.1652</v>
      </c>
      <c r="C366" s="19">
        <v>137.47710000000001</v>
      </c>
      <c r="D366" s="19">
        <v>146.542</v>
      </c>
      <c r="E366" s="19">
        <v>27.54</v>
      </c>
      <c r="F366" s="20">
        <v>1.6691999999999999E-2</v>
      </c>
      <c r="G366" s="20">
        <v>2.8184000000000001E-2</v>
      </c>
      <c r="H366" s="20">
        <v>2.8244999999999999E-2</v>
      </c>
      <c r="I366" s="20">
        <v>2.8170000000000001E-2</v>
      </c>
      <c r="J366" s="20">
        <v>2.8053999999999999E-2</v>
      </c>
      <c r="K366" s="20">
        <v>2.8525999999999999E-2</v>
      </c>
      <c r="L366" s="20">
        <v>3.0397E-2</v>
      </c>
      <c r="M366" s="20">
        <v>2.4930000000000001E-2</v>
      </c>
      <c r="N366" s="19">
        <v>1730</v>
      </c>
      <c r="O366" s="21">
        <v>1945.59</v>
      </c>
      <c r="P366" s="19">
        <v>8150.2999999999993</v>
      </c>
      <c r="Q366" s="18">
        <v>105.13800000000001</v>
      </c>
      <c r="R366" s="19">
        <v>6.7015000000000002</v>
      </c>
      <c r="S366" s="19">
        <v>6.6974</v>
      </c>
      <c r="T366" s="263">
        <v>2.9599999338388444E-2</v>
      </c>
      <c r="U366" s="264">
        <v>2.9599999338388444E-2</v>
      </c>
      <c r="V366" s="264">
        <v>2.849999936297536E-2</v>
      </c>
      <c r="W366" s="19">
        <v>30967.82</v>
      </c>
      <c r="X366" s="19">
        <v>3831.39</v>
      </c>
      <c r="Y366" s="19">
        <v>11984.52</v>
      </c>
      <c r="Z366" s="19">
        <v>7518.35</v>
      </c>
      <c r="AA366" s="19">
        <v>26659.75</v>
      </c>
      <c r="AB366" s="19">
        <v>20602.52</v>
      </c>
      <c r="AC366" s="19">
        <v>3093.6970000000001</v>
      </c>
      <c r="AD366" s="263">
        <v>9.9839997768402088E-3</v>
      </c>
      <c r="AE366" s="263">
        <v>2.1928999509848654E-2</v>
      </c>
      <c r="AF366" s="263">
        <v>2.3345999478176237E-2</v>
      </c>
      <c r="AG366" s="263">
        <v>2.5326999433897438E-2</v>
      </c>
      <c r="AH366" s="263">
        <v>1.9739999558776616E-2</v>
      </c>
      <c r="AI366" s="263">
        <v>2.2349999500438571E-2</v>
      </c>
      <c r="AJ366" s="263">
        <v>2.543999943137169E-2</v>
      </c>
      <c r="AK366" s="263">
        <v>2.8189999369904399E-2</v>
      </c>
      <c r="AL366" s="263">
        <v>2.6235999413579705E-2</v>
      </c>
      <c r="AM366" s="263">
        <v>2.7580999383516613E-2</v>
      </c>
      <c r="AN366" s="263">
        <v>2.7958999375067652E-2</v>
      </c>
      <c r="AO366" s="263">
        <v>2.989499933179468E-2</v>
      </c>
      <c r="AP366" s="263">
        <v>3.243299927506596E-2</v>
      </c>
      <c r="AQ366" s="263">
        <v>2.8088299372177571E-2</v>
      </c>
      <c r="AR366" s="19">
        <v>174.02010000000001</v>
      </c>
      <c r="AS366" s="19">
        <v>7496</v>
      </c>
      <c r="AT366" s="19">
        <v>1825</v>
      </c>
    </row>
    <row r="367" spans="1:46" ht="18.75" customHeight="1">
      <c r="A367" s="86">
        <v>44746</v>
      </c>
      <c r="B367" s="19">
        <v>171.0428</v>
      </c>
      <c r="C367" s="19">
        <v>138.8211</v>
      </c>
      <c r="D367" s="19">
        <v>147.57900000000001</v>
      </c>
      <c r="E367" s="19">
        <v>27.53</v>
      </c>
      <c r="F367" s="20">
        <v>1.6386999999999999E-2</v>
      </c>
      <c r="G367" s="20">
        <v>2.8329E-2</v>
      </c>
      <c r="H367" s="20">
        <v>2.8524000000000001E-2</v>
      </c>
      <c r="I367" s="20">
        <v>2.8774999999999998E-2</v>
      </c>
      <c r="J367" s="20">
        <v>2.8802999999999999E-2</v>
      </c>
      <c r="K367" s="20">
        <v>2.9165E-2</v>
      </c>
      <c r="L367" s="20">
        <v>3.1031E-2</v>
      </c>
      <c r="M367" s="20">
        <v>2.487E-2</v>
      </c>
      <c r="N367" s="19">
        <v>1730</v>
      </c>
      <c r="O367" s="21">
        <v>1945.59</v>
      </c>
      <c r="P367" s="19">
        <v>8150.2999999999993</v>
      </c>
      <c r="Q367" s="18">
        <v>104.685</v>
      </c>
      <c r="R367" s="19">
        <v>6.6993</v>
      </c>
      <c r="S367" s="19">
        <v>6.6940999999999997</v>
      </c>
      <c r="T367" s="263">
        <v>3.0499999318271874E-2</v>
      </c>
      <c r="U367" s="264">
        <v>3.0699999313801525E-2</v>
      </c>
      <c r="V367" s="264">
        <v>2.939999934285879E-2</v>
      </c>
      <c r="W367" s="19">
        <v>31097.26</v>
      </c>
      <c r="X367" s="19">
        <v>3825.33</v>
      </c>
      <c r="Y367" s="19">
        <v>11662.79</v>
      </c>
      <c r="Z367" s="19">
        <v>7464.8</v>
      </c>
      <c r="AA367" s="19">
        <v>26547.05</v>
      </c>
      <c r="AB367" s="19">
        <v>19950.21</v>
      </c>
      <c r="AC367" s="19">
        <v>3073.7489999999998</v>
      </c>
      <c r="AD367" s="263">
        <v>1.0998999754153194E-2</v>
      </c>
      <c r="AE367" s="263">
        <v>2.2203999503701926E-2</v>
      </c>
      <c r="AF367" s="263">
        <v>2.3345999478176237E-2</v>
      </c>
      <c r="AG367" s="263">
        <v>2.5502999429963528E-2</v>
      </c>
      <c r="AH367" s="263">
        <v>1.9949999554082751E-2</v>
      </c>
      <c r="AI367" s="263">
        <v>2.2529999496415258E-2</v>
      </c>
      <c r="AJ367" s="263">
        <v>2.5719999425113202E-2</v>
      </c>
      <c r="AK367" s="263">
        <v>2.8229999369010328E-2</v>
      </c>
      <c r="AL367" s="263">
        <v>2.6245999413356185E-2</v>
      </c>
      <c r="AM367" s="263">
        <v>2.7543999384343622E-2</v>
      </c>
      <c r="AN367" s="263">
        <v>2.7965999374911191E-2</v>
      </c>
      <c r="AO367" s="263">
        <v>2.9891999331861731E-2</v>
      </c>
      <c r="AP367" s="263">
        <v>3.243299927506596E-2</v>
      </c>
      <c r="AQ367" s="263">
        <v>2.8359999366104602E-2</v>
      </c>
      <c r="AR367" s="19">
        <v>174.55869999999999</v>
      </c>
      <c r="AS367" s="19">
        <v>7474</v>
      </c>
      <c r="AT367" s="19">
        <v>1809.5</v>
      </c>
    </row>
    <row r="368" spans="1:46" ht="18.75" customHeight="1">
      <c r="A368" s="86">
        <v>44743</v>
      </c>
      <c r="B368" s="19">
        <v>171.0428</v>
      </c>
      <c r="C368" s="19">
        <v>138.8211</v>
      </c>
      <c r="D368" s="19">
        <v>135.142</v>
      </c>
      <c r="E368" s="19">
        <v>26.7</v>
      </c>
      <c r="F368" s="20">
        <v>1.6386999999999999E-2</v>
      </c>
      <c r="G368" s="20">
        <v>2.8329E-2</v>
      </c>
      <c r="H368" s="20">
        <v>2.8524000000000001E-2</v>
      </c>
      <c r="I368" s="20">
        <v>2.8774999999999998E-2</v>
      </c>
      <c r="J368" s="20">
        <v>2.8802999999999999E-2</v>
      </c>
      <c r="K368" s="20">
        <v>2.9165E-2</v>
      </c>
      <c r="L368" s="20">
        <v>3.1031E-2</v>
      </c>
      <c r="M368" s="20">
        <v>2.4369999999999999E-2</v>
      </c>
      <c r="N368" s="19">
        <v>1570</v>
      </c>
      <c r="O368" s="21">
        <v>1981.01</v>
      </c>
      <c r="P368" s="19">
        <v>8504.5</v>
      </c>
      <c r="Q368" s="18">
        <v>105.10599999999999</v>
      </c>
      <c r="R368" s="19">
        <v>6.7008999999999999</v>
      </c>
      <c r="S368" s="19">
        <v>6.7081</v>
      </c>
      <c r="T368" s="263">
        <v>3.0399999320507048E-2</v>
      </c>
      <c r="U368" s="264">
        <v>3.054999931715429E-2</v>
      </c>
      <c r="V368" s="264">
        <v>2.9299999345093967E-2</v>
      </c>
      <c r="W368" s="19">
        <v>31097.26</v>
      </c>
      <c r="X368" s="19">
        <v>3825.33</v>
      </c>
      <c r="Y368" s="19">
        <v>11805</v>
      </c>
      <c r="Z368" s="19">
        <v>7418.15</v>
      </c>
      <c r="AA368" s="19">
        <v>26427.65</v>
      </c>
      <c r="AB368" s="19">
        <v>19898.77</v>
      </c>
      <c r="AC368" s="19">
        <v>3084.2840000000001</v>
      </c>
      <c r="AD368" s="263">
        <v>1.2990999709628522E-2</v>
      </c>
      <c r="AE368" s="263">
        <v>2.2067999506741761E-2</v>
      </c>
      <c r="AF368" s="263">
        <v>2.324399948045611E-2</v>
      </c>
      <c r="AG368" s="263">
        <v>2.5391999432444575E-2</v>
      </c>
      <c r="AH368" s="263">
        <v>2.0199999548494815E-2</v>
      </c>
      <c r="AI368" s="263">
        <v>2.2609999494627119E-2</v>
      </c>
      <c r="AJ368" s="263">
        <v>2.5719999425113202E-2</v>
      </c>
      <c r="AK368" s="263">
        <v>2.8189999369904399E-2</v>
      </c>
      <c r="AL368" s="263">
        <v>2.6245999413356185E-2</v>
      </c>
      <c r="AM368" s="263">
        <v>2.7543999384343622E-2</v>
      </c>
      <c r="AN368" s="263">
        <v>2.7965999374911191E-2</v>
      </c>
      <c r="AO368" s="263">
        <v>2.9891999331861731E-2</v>
      </c>
      <c r="AP368" s="263">
        <v>3.243299927506596E-2</v>
      </c>
      <c r="AQ368" s="263">
        <v>2.7496599385403095E-2</v>
      </c>
      <c r="AR368" s="19">
        <v>174.238</v>
      </c>
      <c r="AS368" s="19">
        <v>7340</v>
      </c>
      <c r="AT368" s="19">
        <v>1811.55</v>
      </c>
    </row>
    <row r="369" spans="1:46" ht="18.75" customHeight="1">
      <c r="A369" s="86">
        <v>44742</v>
      </c>
      <c r="B369" s="19">
        <v>170.4247</v>
      </c>
      <c r="C369" s="19">
        <v>138.88919999999999</v>
      </c>
      <c r="D369" s="19">
        <v>135.142</v>
      </c>
      <c r="E369" s="19">
        <v>28.71</v>
      </c>
      <c r="F369" s="20">
        <v>1.6261999999999999E-2</v>
      </c>
      <c r="G369" s="20">
        <v>2.9533E-2</v>
      </c>
      <c r="H369" s="20">
        <v>3.0082000000000001E-2</v>
      </c>
      <c r="I369" s="20">
        <v>3.0379E-2</v>
      </c>
      <c r="J369" s="20">
        <v>3.0129E-2</v>
      </c>
      <c r="K369" s="20">
        <v>3.0675999999999998E-2</v>
      </c>
      <c r="L369" s="20">
        <v>3.1827000000000001E-2</v>
      </c>
      <c r="M369" s="20">
        <v>2.4379999999999999E-2</v>
      </c>
      <c r="N369" s="19">
        <v>1570</v>
      </c>
      <c r="O369" s="21">
        <v>1981.01</v>
      </c>
      <c r="P369" s="19">
        <v>8504.5</v>
      </c>
      <c r="Q369" s="18">
        <v>104.506</v>
      </c>
      <c r="R369" s="19">
        <v>6.7080000000000002</v>
      </c>
      <c r="S369" s="19">
        <v>6.7023999999999999</v>
      </c>
      <c r="T369" s="263">
        <v>3.0399999320507048E-2</v>
      </c>
      <c r="U369" s="264">
        <v>3.0599999316036703E-2</v>
      </c>
      <c r="V369" s="264">
        <v>2.939999934285879E-2</v>
      </c>
      <c r="W369" s="19">
        <v>30775.43</v>
      </c>
      <c r="X369" s="19">
        <v>3785.38</v>
      </c>
      <c r="Y369" s="19">
        <v>11370.96</v>
      </c>
      <c r="Z369" s="19">
        <v>7233.34</v>
      </c>
      <c r="AA369" s="19">
        <v>25748.720000000001</v>
      </c>
      <c r="AB369" s="19">
        <v>19380.34</v>
      </c>
      <c r="AC369" s="19">
        <v>3054.9940000000001</v>
      </c>
      <c r="AD369" s="263">
        <v>1.0016999776102603E-2</v>
      </c>
      <c r="AE369" s="263">
        <v>2.2318999501131476E-2</v>
      </c>
      <c r="AF369" s="263">
        <v>2.3502999474667011E-2</v>
      </c>
      <c r="AG369" s="263">
        <v>2.547299943063408E-2</v>
      </c>
      <c r="AH369" s="263">
        <v>2.0329999545589089E-2</v>
      </c>
      <c r="AI369" s="263">
        <v>2.2749999491497874E-2</v>
      </c>
      <c r="AJ369" s="263">
        <v>2.574999942444265E-2</v>
      </c>
      <c r="AK369" s="263">
        <v>2.8109999371692538E-2</v>
      </c>
      <c r="AL369" s="263">
        <v>2.6458999408595266E-2</v>
      </c>
      <c r="AM369" s="263">
        <v>2.7634999382309615E-2</v>
      </c>
      <c r="AN369" s="263">
        <v>2.8170999370329082E-2</v>
      </c>
      <c r="AO369" s="263">
        <v>2.9956999330408868E-2</v>
      </c>
      <c r="AP369" s="263">
        <v>3.243299927506596E-2</v>
      </c>
      <c r="AQ369" s="263">
        <v>2.6961699397359044E-2</v>
      </c>
      <c r="AR369" s="19">
        <v>174.79750000000001</v>
      </c>
      <c r="AS369" s="19">
        <v>7294</v>
      </c>
      <c r="AT369" s="19">
        <v>1837.05</v>
      </c>
    </row>
    <row r="370" spans="1:46" ht="18.75" customHeight="1">
      <c r="A370" s="86">
        <v>44741</v>
      </c>
      <c r="B370" s="19">
        <v>170.07380000000001</v>
      </c>
      <c r="C370" s="19">
        <v>139.33199999999999</v>
      </c>
      <c r="D370" s="19">
        <v>135.142</v>
      </c>
      <c r="E370" s="19">
        <v>28.16</v>
      </c>
      <c r="F370" s="20">
        <v>1.6747999999999999E-2</v>
      </c>
      <c r="G370" s="20">
        <v>3.0384999999999999E-2</v>
      </c>
      <c r="H370" s="20">
        <v>3.1085999999999999E-2</v>
      </c>
      <c r="I370" s="20">
        <v>3.1428999999999999E-2</v>
      </c>
      <c r="J370" s="20">
        <v>3.0890999999999998E-2</v>
      </c>
      <c r="K370" s="20">
        <v>3.1572999999999997E-2</v>
      </c>
      <c r="L370" s="20">
        <v>3.2184999999999998E-2</v>
      </c>
      <c r="M370" s="20">
        <v>2.4500000000000001E-2</v>
      </c>
      <c r="N370" s="19">
        <v>1570</v>
      </c>
      <c r="O370" s="21">
        <v>1981.01</v>
      </c>
      <c r="P370" s="19">
        <v>8504.5</v>
      </c>
      <c r="Q370" s="18">
        <v>103.93899999999999</v>
      </c>
      <c r="R370" s="19">
        <v>6.6917999999999997</v>
      </c>
      <c r="S370" s="19">
        <v>6.6927000000000003</v>
      </c>
      <c r="T370" s="263">
        <v>3.0649999314919112E-2</v>
      </c>
      <c r="U370" s="264">
        <v>3.0849999310448767E-2</v>
      </c>
      <c r="V370" s="264">
        <v>2.9449999341741202E-2</v>
      </c>
      <c r="W370" s="19">
        <v>31029.31</v>
      </c>
      <c r="X370" s="19">
        <v>3818.83</v>
      </c>
      <c r="Y370" s="19">
        <v>11364.24</v>
      </c>
      <c r="Z370" s="19">
        <v>7347.66</v>
      </c>
      <c r="AA370" s="19">
        <v>26213.64</v>
      </c>
      <c r="AB370" s="19">
        <v>19824.57</v>
      </c>
      <c r="AC370" s="19">
        <v>3058.703</v>
      </c>
      <c r="AD370" s="263">
        <v>1.0019999776035547E-2</v>
      </c>
      <c r="AE370" s="263">
        <v>2.2449999498203397E-2</v>
      </c>
      <c r="AF370" s="263">
        <v>2.3631999471783637E-2</v>
      </c>
      <c r="AG370" s="263">
        <v>2.562999942712486E-2</v>
      </c>
      <c r="AH370" s="263">
        <v>2.0479999542236327E-2</v>
      </c>
      <c r="AI370" s="263">
        <v>2.2859999489039183E-2</v>
      </c>
      <c r="AJ370" s="263">
        <v>2.5769999423995615E-2</v>
      </c>
      <c r="AK370" s="263">
        <v>2.8249999368563296E-2</v>
      </c>
      <c r="AL370" s="263">
        <v>2.661699940506369E-2</v>
      </c>
      <c r="AM370" s="263">
        <v>2.7863999377191067E-2</v>
      </c>
      <c r="AN370" s="263">
        <v>2.8299999367445709E-2</v>
      </c>
      <c r="AO370" s="263">
        <v>2.9881999332085251E-2</v>
      </c>
      <c r="AP370" s="263">
        <v>3.2434999275021255E-2</v>
      </c>
      <c r="AQ370" s="263">
        <v>2.8044999373145401E-2</v>
      </c>
      <c r="AR370" s="19">
        <v>175.09190000000001</v>
      </c>
      <c r="AS370" s="19">
        <v>7286</v>
      </c>
      <c r="AT370" s="19">
        <v>1851.95</v>
      </c>
    </row>
    <row r="371" spans="1:46" ht="18.75" customHeight="1">
      <c r="A371" s="86">
        <v>44740</v>
      </c>
      <c r="B371" s="19">
        <v>169.7304</v>
      </c>
      <c r="C371" s="19">
        <v>140.58279999999999</v>
      </c>
      <c r="D371" s="19">
        <v>130.41999999999999</v>
      </c>
      <c r="E371" s="19">
        <v>28.36</v>
      </c>
      <c r="F371" s="20">
        <v>1.703E-2</v>
      </c>
      <c r="G371" s="20">
        <v>3.1095999999999999E-2</v>
      </c>
      <c r="H371" s="20">
        <v>3.2007000000000001E-2</v>
      </c>
      <c r="I371" s="20">
        <v>3.2329999999999998E-2</v>
      </c>
      <c r="J371" s="20">
        <v>3.1715E-2</v>
      </c>
      <c r="K371" s="20">
        <v>3.2447999999999998E-2</v>
      </c>
      <c r="L371" s="20">
        <v>3.2787999999999998E-2</v>
      </c>
      <c r="M371" s="20">
        <v>2.46E-2</v>
      </c>
      <c r="N371" s="19">
        <v>1570</v>
      </c>
      <c r="O371" s="21">
        <v>1981.01</v>
      </c>
      <c r="P371" s="19">
        <v>8504.5</v>
      </c>
      <c r="Q371" s="18">
        <v>104.185</v>
      </c>
      <c r="R371" s="19">
        <v>6.6898</v>
      </c>
      <c r="S371" s="19">
        <v>6.6816000000000004</v>
      </c>
      <c r="T371" s="263">
        <v>3.0799999311566354E-2</v>
      </c>
      <c r="U371" s="264">
        <v>3.0999999307096005E-2</v>
      </c>
      <c r="V371" s="264">
        <v>2.969999933615327E-2</v>
      </c>
      <c r="W371" s="19">
        <v>30946.99</v>
      </c>
      <c r="X371" s="19">
        <v>3821.55</v>
      </c>
      <c r="Y371" s="19">
        <v>11737.67</v>
      </c>
      <c r="Z371" s="19">
        <v>7243.22</v>
      </c>
      <c r="AA371" s="19">
        <v>26167.1</v>
      </c>
      <c r="AB371" s="19">
        <v>19633.689999999999</v>
      </c>
      <c r="AC371" s="19">
        <v>3035.8440000000001</v>
      </c>
      <c r="AD371" s="263">
        <v>1.549599965363741E-2</v>
      </c>
      <c r="AE371" s="263">
        <v>2.2341999500617386E-2</v>
      </c>
      <c r="AF371" s="263">
        <v>2.348299947511405E-2</v>
      </c>
      <c r="AG371" s="263">
        <v>2.5473999430611731E-2</v>
      </c>
      <c r="AH371" s="263">
        <v>2.0299999546259641E-2</v>
      </c>
      <c r="AI371" s="263">
        <v>2.2839999489486215E-2</v>
      </c>
      <c r="AJ371" s="263">
        <v>2.5689999425783754E-2</v>
      </c>
      <c r="AK371" s="263">
        <v>2.807999937236309E-2</v>
      </c>
      <c r="AL371" s="263">
        <v>2.6851999399811029E-2</v>
      </c>
      <c r="AM371" s="263">
        <v>2.8120999371446669E-2</v>
      </c>
      <c r="AN371" s="263">
        <v>2.8484999363310635E-2</v>
      </c>
      <c r="AO371" s="263">
        <v>3.0099999327212568E-2</v>
      </c>
      <c r="AP371" s="263">
        <v>3.1972999285347761E-2</v>
      </c>
      <c r="AQ371" s="263">
        <v>3.0831699310857802E-2</v>
      </c>
      <c r="AR371" s="19">
        <v>174.8262</v>
      </c>
      <c r="AS371" s="19">
        <v>7240</v>
      </c>
      <c r="AT371" s="19">
        <v>1857.35</v>
      </c>
    </row>
    <row r="372" spans="1:46" ht="18.75" customHeight="1">
      <c r="A372" s="86">
        <v>44739</v>
      </c>
      <c r="B372" s="19">
        <v>169.7037</v>
      </c>
      <c r="C372" s="19">
        <v>141.4248</v>
      </c>
      <c r="D372" s="19">
        <v>127.16200000000001</v>
      </c>
      <c r="E372" s="19">
        <v>26.95</v>
      </c>
      <c r="F372" s="20">
        <v>1.6412E-2</v>
      </c>
      <c r="G372" s="20">
        <v>3.1212E-2</v>
      </c>
      <c r="H372" s="20">
        <v>3.2059999999999998E-2</v>
      </c>
      <c r="I372" s="20">
        <v>3.2544999999999998E-2</v>
      </c>
      <c r="J372" s="20">
        <v>3.1996999999999998E-2</v>
      </c>
      <c r="K372" s="20">
        <v>3.2679E-2</v>
      </c>
      <c r="L372" s="20">
        <v>3.3119000000000003E-2</v>
      </c>
      <c r="M372" s="20">
        <v>2.367E-2</v>
      </c>
      <c r="N372" s="19">
        <v>1570</v>
      </c>
      <c r="O372" s="21">
        <v>1981.01</v>
      </c>
      <c r="P372" s="19">
        <v>8504.5</v>
      </c>
      <c r="Q372" s="18">
        <v>104.431</v>
      </c>
      <c r="R372" s="19">
        <v>6.6989999999999998</v>
      </c>
      <c r="S372" s="19">
        <v>6.6994999999999996</v>
      </c>
      <c r="T372" s="263">
        <v>3.1099999304860831E-2</v>
      </c>
      <c r="U372" s="264">
        <v>3.1249999301508069E-2</v>
      </c>
      <c r="V372" s="264">
        <v>2.9999999329447746E-2</v>
      </c>
      <c r="W372" s="19">
        <v>31438.26</v>
      </c>
      <c r="X372" s="19">
        <v>3900.11</v>
      </c>
      <c r="Y372" s="19">
        <v>11623.25</v>
      </c>
      <c r="Z372" s="19">
        <v>7216.58</v>
      </c>
      <c r="AA372" s="19">
        <v>26319.34</v>
      </c>
      <c r="AB372" s="19">
        <v>20001.96</v>
      </c>
      <c r="AC372" s="19">
        <v>3004.1410000000001</v>
      </c>
      <c r="AD372" s="263">
        <v>1.4968999665416776E-2</v>
      </c>
      <c r="AE372" s="263">
        <v>2.2680999493040144E-2</v>
      </c>
      <c r="AF372" s="263">
        <v>2.3751999469101427E-2</v>
      </c>
      <c r="AG372" s="263">
        <v>2.5785999423637983E-2</v>
      </c>
      <c r="AH372" s="263">
        <v>2.0419999543577431E-2</v>
      </c>
      <c r="AI372" s="263">
        <v>2.3019999485462905E-2</v>
      </c>
      <c r="AJ372" s="263">
        <v>2.5959999419748785E-2</v>
      </c>
      <c r="AK372" s="263">
        <v>2.8179999370127919E-2</v>
      </c>
      <c r="AL372" s="263">
        <v>2.6659999404102564E-2</v>
      </c>
      <c r="AM372" s="263">
        <v>2.8708999358303844E-2</v>
      </c>
      <c r="AN372" s="263">
        <v>2.8795999356359243E-2</v>
      </c>
      <c r="AO372" s="263">
        <v>3.0289999322965739E-2</v>
      </c>
      <c r="AP372" s="263">
        <v>3.1972999285347761E-2</v>
      </c>
      <c r="AQ372" s="263">
        <v>3.2256999278999866E-2</v>
      </c>
      <c r="AR372" s="19">
        <v>175.1285</v>
      </c>
      <c r="AS372" s="19">
        <v>7238</v>
      </c>
      <c r="AT372" s="19">
        <v>1860.9</v>
      </c>
    </row>
    <row r="373" spans="1:46" ht="18.75" customHeight="1">
      <c r="A373" s="86">
        <v>44736</v>
      </c>
      <c r="B373" s="19">
        <v>170.03039999999999</v>
      </c>
      <c r="C373" s="19">
        <v>141.59139999999999</v>
      </c>
      <c r="D373" s="19">
        <v>136.14500000000001</v>
      </c>
      <c r="E373" s="19">
        <v>27.23</v>
      </c>
      <c r="F373" s="20">
        <v>1.6310999999999999E-2</v>
      </c>
      <c r="G373" s="20">
        <v>3.0632E-2</v>
      </c>
      <c r="H373" s="20">
        <v>3.1469999999999998E-2</v>
      </c>
      <c r="I373" s="20">
        <v>3.1857000000000003E-2</v>
      </c>
      <c r="J373" s="20">
        <v>3.1301000000000002E-2</v>
      </c>
      <c r="K373" s="20">
        <v>3.1954999999999997E-2</v>
      </c>
      <c r="L373" s="20">
        <v>3.2571000000000003E-2</v>
      </c>
      <c r="M373" s="20">
        <v>2.367E-2</v>
      </c>
      <c r="N373" s="19">
        <v>1570</v>
      </c>
      <c r="O373" s="21">
        <v>1981.01</v>
      </c>
      <c r="P373" s="19">
        <v>8504.5</v>
      </c>
      <c r="Q373" s="18">
        <v>104.197</v>
      </c>
      <c r="R373" s="19">
        <v>6.7023000000000001</v>
      </c>
      <c r="S373" s="19">
        <v>6.7126999999999999</v>
      </c>
      <c r="T373" s="263">
        <v>3.0749999312683941E-2</v>
      </c>
      <c r="U373" s="264">
        <v>3.0899999309331176E-2</v>
      </c>
      <c r="V373" s="264">
        <v>2.969999933615327E-2</v>
      </c>
      <c r="W373" s="19">
        <v>31500.68</v>
      </c>
      <c r="X373" s="19">
        <v>3911.74</v>
      </c>
      <c r="Y373" s="19">
        <v>12144.66</v>
      </c>
      <c r="Z373" s="19">
        <v>7387.94</v>
      </c>
      <c r="AA373" s="19">
        <v>27003.56</v>
      </c>
      <c r="AB373" s="19">
        <v>20001.96</v>
      </c>
      <c r="AC373" s="19">
        <v>3001.5610000000001</v>
      </c>
      <c r="AD373" s="263">
        <v>1.6071999640762804E-2</v>
      </c>
      <c r="AE373" s="263">
        <v>2.2725999492034316E-2</v>
      </c>
      <c r="AF373" s="263">
        <v>2.3803999467939138E-2</v>
      </c>
      <c r="AG373" s="263">
        <v>2.5884999421425161E-2</v>
      </c>
      <c r="AH373" s="263">
        <v>2.0489999542012811E-2</v>
      </c>
      <c r="AI373" s="263">
        <v>2.3249999480322005E-2</v>
      </c>
      <c r="AJ373" s="263">
        <v>2.6079999417066575E-2</v>
      </c>
      <c r="AK373" s="263">
        <v>2.8309999367222189E-2</v>
      </c>
      <c r="AL373" s="263">
        <v>2.6659999404102564E-2</v>
      </c>
      <c r="AM373" s="263">
        <v>2.8708999358303844E-2</v>
      </c>
      <c r="AN373" s="263">
        <v>2.8795999356359243E-2</v>
      </c>
      <c r="AO373" s="263">
        <v>3.0289999322965739E-2</v>
      </c>
      <c r="AP373" s="263">
        <v>3.1972999285347761E-2</v>
      </c>
      <c r="AQ373" s="263">
        <v>3.2256999278999866E-2</v>
      </c>
      <c r="AR373" s="19">
        <v>174.68430000000001</v>
      </c>
      <c r="AS373" s="19">
        <v>7216</v>
      </c>
      <c r="AT373" s="19">
        <v>1882.35</v>
      </c>
    </row>
    <row r="374" spans="1:46" ht="18.75" customHeight="1">
      <c r="A374" s="86">
        <v>44735</v>
      </c>
      <c r="B374" s="19">
        <v>170.3948</v>
      </c>
      <c r="C374" s="19">
        <v>141.999</v>
      </c>
      <c r="D374" s="19">
        <v>136.14500000000001</v>
      </c>
      <c r="E374" s="19">
        <v>29.05</v>
      </c>
      <c r="F374" s="20">
        <v>1.5699999999999999E-2</v>
      </c>
      <c r="G374" s="20">
        <v>3.0145000000000002E-2</v>
      </c>
      <c r="H374" s="20">
        <v>3.1213000000000001E-2</v>
      </c>
      <c r="I374" s="20">
        <v>3.1463999999999999E-2</v>
      </c>
      <c r="J374" s="20">
        <v>3.0870000000000002E-2</v>
      </c>
      <c r="K374" s="20">
        <v>3.1565999999999997E-2</v>
      </c>
      <c r="L374" s="20">
        <v>3.1995999999999997E-2</v>
      </c>
      <c r="M374" s="20">
        <v>2.3689999999999999E-2</v>
      </c>
      <c r="N374" s="19">
        <v>1570</v>
      </c>
      <c r="O374" s="21">
        <v>1981.01</v>
      </c>
      <c r="P374" s="19">
        <v>8504.5</v>
      </c>
      <c r="Q374" s="18">
        <v>104.435</v>
      </c>
      <c r="R374" s="19">
        <v>6.6894999999999998</v>
      </c>
      <c r="S374" s="19">
        <v>6.6921999999999997</v>
      </c>
      <c r="T374" s="263">
        <v>3.0399999320507048E-2</v>
      </c>
      <c r="U374" s="264">
        <v>3.0599999316036703E-2</v>
      </c>
      <c r="V374" s="264">
        <v>2.939999934285879E-2</v>
      </c>
      <c r="W374" s="19">
        <v>30677.360000000001</v>
      </c>
      <c r="X374" s="19">
        <v>3795.73</v>
      </c>
      <c r="Y374" s="19">
        <v>12317.69</v>
      </c>
      <c r="Z374" s="19">
        <v>7503.27</v>
      </c>
      <c r="AA374" s="19">
        <v>26818.53</v>
      </c>
      <c r="AB374" s="19">
        <v>20793.400000000001</v>
      </c>
      <c r="AC374" s="19">
        <v>3067.759</v>
      </c>
      <c r="AD374" s="263">
        <v>2.3523999474197626E-2</v>
      </c>
      <c r="AE374" s="263">
        <v>2.2646999493800102E-2</v>
      </c>
      <c r="AF374" s="263">
        <v>2.3799999468028545E-2</v>
      </c>
      <c r="AG374" s="263">
        <v>2.5773999423906208E-2</v>
      </c>
      <c r="AH374" s="263">
        <v>2.0579999540001153E-2</v>
      </c>
      <c r="AI374" s="263">
        <v>2.3299999479204418E-2</v>
      </c>
      <c r="AJ374" s="263">
        <v>2.6369999410584568E-2</v>
      </c>
      <c r="AK374" s="263">
        <v>2.8289999367669228E-2</v>
      </c>
      <c r="AL374" s="263">
        <v>2.6789999401196835E-2</v>
      </c>
      <c r="AM374" s="263">
        <v>2.8827999355643986E-2</v>
      </c>
      <c r="AN374" s="263">
        <v>2.8964999352581799E-2</v>
      </c>
      <c r="AO374" s="263">
        <v>3.0260999323613941E-2</v>
      </c>
      <c r="AP374" s="263">
        <v>3.1972999285347761E-2</v>
      </c>
      <c r="AQ374" s="263">
        <v>3.2494999273680152E-2</v>
      </c>
      <c r="AR374" s="19">
        <v>175.3099</v>
      </c>
      <c r="AS374" s="19">
        <v>7210</v>
      </c>
      <c r="AT374" s="19">
        <v>1892.3</v>
      </c>
    </row>
    <row r="375" spans="1:46" ht="18.75" customHeight="1">
      <c r="A375" s="86">
        <v>44734</v>
      </c>
      <c r="B375" s="19">
        <v>170.2182</v>
      </c>
      <c r="C375" s="19">
        <v>142.5558</v>
      </c>
      <c r="D375" s="19">
        <v>133.62899999999999</v>
      </c>
      <c r="E375" s="19">
        <v>28.95</v>
      </c>
      <c r="F375" s="20">
        <v>1.5266E-2</v>
      </c>
      <c r="G375" s="20">
        <v>3.0558999999999999E-2</v>
      </c>
      <c r="H375" s="20">
        <v>3.1990999999999999E-2</v>
      </c>
      <c r="I375" s="20">
        <v>3.2301000000000003E-2</v>
      </c>
      <c r="J375" s="20">
        <v>3.1560999999999999E-2</v>
      </c>
      <c r="K375" s="20">
        <v>3.2386999999999999E-2</v>
      </c>
      <c r="L375" s="20">
        <v>3.2492E-2</v>
      </c>
      <c r="M375" s="20">
        <v>2.3599999999999999E-2</v>
      </c>
      <c r="N375" s="19">
        <v>1570</v>
      </c>
      <c r="O375" s="21">
        <v>1981.01</v>
      </c>
      <c r="P375" s="19">
        <v>8504.5</v>
      </c>
      <c r="Q375" s="18">
        <v>104.7</v>
      </c>
      <c r="R375" s="19">
        <v>6.6924999999999999</v>
      </c>
      <c r="S375" s="19">
        <v>6.6893000000000002</v>
      </c>
      <c r="T375" s="263">
        <v>3.1099999304860831E-2</v>
      </c>
      <c r="U375" s="264">
        <v>3.1299999300390478E-2</v>
      </c>
      <c r="V375" s="264">
        <v>2.9649999337270853E-2</v>
      </c>
      <c r="W375" s="19">
        <v>30483.13</v>
      </c>
      <c r="X375" s="19">
        <v>3759.89</v>
      </c>
      <c r="Y375" s="19">
        <v>12964.86</v>
      </c>
      <c r="Z375" s="19">
        <v>7493.45</v>
      </c>
      <c r="AA375" s="19">
        <v>26818.53</v>
      </c>
      <c r="AB375" s="19">
        <v>20869.52</v>
      </c>
      <c r="AC375" s="19">
        <v>3047.0630000000001</v>
      </c>
      <c r="AD375" s="263">
        <v>2.0521999541297554E-2</v>
      </c>
      <c r="AE375" s="263">
        <v>2.2733999491855502E-2</v>
      </c>
      <c r="AF375" s="263">
        <v>2.3799999468028545E-2</v>
      </c>
      <c r="AG375" s="263">
        <v>2.5867999421805146E-2</v>
      </c>
      <c r="AH375" s="263">
        <v>2.0369999544695018E-2</v>
      </c>
      <c r="AI375" s="263">
        <v>2.3329999478533866E-2</v>
      </c>
      <c r="AJ375" s="263">
        <v>2.6369999410584568E-2</v>
      </c>
      <c r="AK375" s="263">
        <v>2.838999936543405E-2</v>
      </c>
      <c r="AL375" s="263">
        <v>2.6832999400235712E-2</v>
      </c>
      <c r="AM375" s="263">
        <v>2.8668999359197912E-2</v>
      </c>
      <c r="AN375" s="263">
        <v>2.8700999358482658E-2</v>
      </c>
      <c r="AO375" s="263">
        <v>3.0229999324306846E-2</v>
      </c>
      <c r="AP375" s="263">
        <v>3.1972999285347761E-2</v>
      </c>
      <c r="AQ375" s="263">
        <v>3.3800099244508892E-2</v>
      </c>
      <c r="AR375" s="19">
        <v>176.02029999999999</v>
      </c>
      <c r="AS375" s="19">
        <v>7278</v>
      </c>
      <c r="AT375" s="19">
        <v>1863.65</v>
      </c>
    </row>
    <row r="376" spans="1:46" ht="18.75" customHeight="1">
      <c r="A376" s="86">
        <v>44733</v>
      </c>
      <c r="B376" s="19">
        <v>169.31200000000001</v>
      </c>
      <c r="C376" s="19">
        <v>143.17519999999999</v>
      </c>
      <c r="D376" s="19">
        <v>127.85599999999999</v>
      </c>
      <c r="E376" s="19">
        <v>30.19</v>
      </c>
      <c r="F376" s="20">
        <v>1.5186E-2</v>
      </c>
      <c r="G376" s="20">
        <v>3.1962999999999998E-2</v>
      </c>
      <c r="H376" s="20">
        <v>3.3466999999999997E-2</v>
      </c>
      <c r="I376" s="20">
        <v>3.3633999999999997E-2</v>
      </c>
      <c r="J376" s="20">
        <v>3.2749E-2</v>
      </c>
      <c r="K376" s="20">
        <v>3.3679000000000001E-2</v>
      </c>
      <c r="L376" s="20">
        <v>3.3371999999999999E-2</v>
      </c>
      <c r="M376" s="20">
        <v>2.3800000000000002E-2</v>
      </c>
      <c r="N376" s="19">
        <v>1570</v>
      </c>
      <c r="O376" s="21">
        <v>1981.01</v>
      </c>
      <c r="P376" s="19">
        <v>8504.5</v>
      </c>
      <c r="Q376" s="18">
        <v>104.7</v>
      </c>
      <c r="R376" s="19">
        <v>6.7167000000000003</v>
      </c>
      <c r="S376" s="19">
        <v>6.7092000000000001</v>
      </c>
      <c r="T376" s="263">
        <v>3.1949999285861848E-2</v>
      </c>
      <c r="U376" s="264">
        <v>3.2050499283615502E-2</v>
      </c>
      <c r="V376" s="264">
        <v>3.024999932385981E-2</v>
      </c>
      <c r="W376" s="19">
        <v>30530.25</v>
      </c>
      <c r="X376" s="19">
        <v>3764.79</v>
      </c>
      <c r="Y376" s="19">
        <v>12563.76</v>
      </c>
      <c r="Z376" s="19">
        <v>7561.33</v>
      </c>
      <c r="AA376" s="19">
        <v>26818.53</v>
      </c>
      <c r="AB376" s="19">
        <v>21101.89</v>
      </c>
      <c r="AC376" s="19">
        <v>3047.0630000000001</v>
      </c>
      <c r="AD376" s="263">
        <v>2.0521999541297554E-2</v>
      </c>
      <c r="AE376" s="263">
        <v>2.2733999491855502E-2</v>
      </c>
      <c r="AF376" s="263">
        <v>2.3799999468028545E-2</v>
      </c>
      <c r="AG376" s="263">
        <v>2.5867999421805146E-2</v>
      </c>
      <c r="AH376" s="263">
        <v>2.0369999544695018E-2</v>
      </c>
      <c r="AI376" s="263">
        <v>2.3329999478533866E-2</v>
      </c>
      <c r="AJ376" s="263">
        <v>2.6369999410584568E-2</v>
      </c>
      <c r="AK376" s="263">
        <v>2.838999936543405E-2</v>
      </c>
      <c r="AL376" s="263">
        <v>2.6832999400235712E-2</v>
      </c>
      <c r="AM376" s="263">
        <v>2.8668999359197912E-2</v>
      </c>
      <c r="AN376" s="263">
        <v>2.8700999358482658E-2</v>
      </c>
      <c r="AO376" s="263">
        <v>3.0229999324306846E-2</v>
      </c>
      <c r="AP376" s="263">
        <v>3.1972999285347761E-2</v>
      </c>
      <c r="AQ376" s="263">
        <v>3.3288299255948513E-2</v>
      </c>
      <c r="AR376" s="19">
        <v>175.44569999999999</v>
      </c>
      <c r="AS376" s="19">
        <v>7280</v>
      </c>
      <c r="AT376" s="19">
        <v>1869.7</v>
      </c>
    </row>
    <row r="377" spans="1:46" ht="18.75" customHeight="1">
      <c r="A377" s="86">
        <v>44732</v>
      </c>
      <c r="B377" s="19">
        <v>169.5634</v>
      </c>
      <c r="C377" s="19">
        <v>144.20060000000001</v>
      </c>
      <c r="D377" s="19">
        <v>132.32400000000001</v>
      </c>
      <c r="E377" s="19">
        <v>31.03</v>
      </c>
      <c r="F377" s="20">
        <v>1.5646E-2</v>
      </c>
      <c r="G377" s="20">
        <v>3.1785000000000001E-2</v>
      </c>
      <c r="H377" s="20">
        <v>3.3491E-2</v>
      </c>
      <c r="I377" s="20">
        <v>3.3418000000000003E-2</v>
      </c>
      <c r="J377" s="20">
        <v>3.2256E-2</v>
      </c>
      <c r="K377" s="20">
        <v>3.3262E-2</v>
      </c>
      <c r="L377" s="20">
        <v>3.2794999999999998E-2</v>
      </c>
      <c r="M377" s="20">
        <v>2.3599999999999999E-2</v>
      </c>
      <c r="N377" s="19">
        <v>1570</v>
      </c>
      <c r="O377" s="21">
        <v>1981.01</v>
      </c>
      <c r="P377" s="19">
        <v>8504.5</v>
      </c>
      <c r="Q377" s="18">
        <v>103.631</v>
      </c>
      <c r="R377" s="19">
        <v>6.7043999999999997</v>
      </c>
      <c r="S377" s="19">
        <v>6.6843000000000004</v>
      </c>
      <c r="T377" s="263">
        <v>3.2399999275803566E-2</v>
      </c>
      <c r="U377" s="264">
        <v>3.2449999274685982E-2</v>
      </c>
      <c r="V377" s="264">
        <v>3.0599999316036703E-2</v>
      </c>
      <c r="W377" s="19">
        <v>29888.78</v>
      </c>
      <c r="X377" s="19">
        <v>3674.84</v>
      </c>
      <c r="Y377" s="19">
        <v>12536.02</v>
      </c>
      <c r="Z377" s="19">
        <v>7544.55</v>
      </c>
      <c r="AA377" s="19">
        <v>26818.53</v>
      </c>
      <c r="AB377" s="19">
        <v>21089.39</v>
      </c>
      <c r="AC377" s="19">
        <v>3047.0630000000001</v>
      </c>
      <c r="AD377" s="263">
        <v>2.0521999541297554E-2</v>
      </c>
      <c r="AE377" s="263">
        <v>2.2733999491855502E-2</v>
      </c>
      <c r="AF377" s="263">
        <v>2.3799999468028545E-2</v>
      </c>
      <c r="AG377" s="263">
        <v>2.5867999421805146E-2</v>
      </c>
      <c r="AH377" s="263">
        <v>2.0369999544695018E-2</v>
      </c>
      <c r="AI377" s="263">
        <v>2.3329999478533866E-2</v>
      </c>
      <c r="AJ377" s="263">
        <v>2.6369999410584568E-2</v>
      </c>
      <c r="AK377" s="263">
        <v>2.838999936543405E-2</v>
      </c>
      <c r="AL377" s="263">
        <v>2.6832999400235712E-2</v>
      </c>
      <c r="AM377" s="263">
        <v>2.8668999359197912E-2</v>
      </c>
      <c r="AN377" s="263">
        <v>2.8700999358482658E-2</v>
      </c>
      <c r="AO377" s="263">
        <v>3.0229999324306846E-2</v>
      </c>
      <c r="AP377" s="263">
        <v>3.1972999285347761E-2</v>
      </c>
      <c r="AQ377" s="263">
        <v>3.3070199260823427E-2</v>
      </c>
      <c r="AR377" s="19">
        <v>175.43430000000001</v>
      </c>
      <c r="AS377" s="19">
        <v>7280</v>
      </c>
      <c r="AT377" s="19">
        <v>1911.3</v>
      </c>
    </row>
    <row r="378" spans="1:46" ht="18.75" customHeight="1">
      <c r="A378" s="86">
        <v>44729</v>
      </c>
      <c r="B378" s="19">
        <v>169.5634</v>
      </c>
      <c r="C378" s="19">
        <v>144.20060000000001</v>
      </c>
      <c r="D378" s="19">
        <v>135.21700000000001</v>
      </c>
      <c r="E378" s="19">
        <v>31.13</v>
      </c>
      <c r="F378" s="20">
        <v>1.5646E-2</v>
      </c>
      <c r="G378" s="20">
        <v>3.1785000000000001E-2</v>
      </c>
      <c r="H378" s="20">
        <v>3.3491E-2</v>
      </c>
      <c r="I378" s="20">
        <v>3.3418000000000003E-2</v>
      </c>
      <c r="J378" s="20">
        <v>3.2256E-2</v>
      </c>
      <c r="K378" s="20">
        <v>3.3262E-2</v>
      </c>
      <c r="L378" s="20">
        <v>3.2794999999999998E-2</v>
      </c>
      <c r="M378" s="20">
        <v>2.35E-2</v>
      </c>
      <c r="N378" s="19">
        <v>1570</v>
      </c>
      <c r="O378" s="21">
        <v>1981.01</v>
      </c>
      <c r="P378" s="19">
        <v>8504.5</v>
      </c>
      <c r="Q378" s="18">
        <v>105.158</v>
      </c>
      <c r="R378" s="19">
        <v>6.7149000000000001</v>
      </c>
      <c r="S378" s="19">
        <v>6.6687000000000003</v>
      </c>
      <c r="T378" s="263">
        <v>3.2149999281391499E-2</v>
      </c>
      <c r="U378" s="264">
        <v>3.2249999279156331E-2</v>
      </c>
      <c r="V378" s="264">
        <v>3.024999932385981E-2</v>
      </c>
      <c r="W378" s="19">
        <v>29888.78</v>
      </c>
      <c r="X378" s="19">
        <v>3674.84</v>
      </c>
      <c r="Y378" s="19">
        <v>12334.64</v>
      </c>
      <c r="Z378" s="19">
        <v>7544.55</v>
      </c>
      <c r="AA378" s="19">
        <v>26847.9</v>
      </c>
      <c r="AB378" s="19">
        <v>21089.39</v>
      </c>
      <c r="AC378" s="19">
        <v>3047.0630000000001</v>
      </c>
      <c r="AD378" s="263">
        <v>2.0521999541297554E-2</v>
      </c>
      <c r="AE378" s="263">
        <v>2.2733999491855502E-2</v>
      </c>
      <c r="AF378" s="263">
        <v>2.3799999468028545E-2</v>
      </c>
      <c r="AG378" s="263">
        <v>2.5867999421805146E-2</v>
      </c>
      <c r="AH378" s="263">
        <v>2.0369999544695018E-2</v>
      </c>
      <c r="AI378" s="263">
        <v>2.3329999478533866E-2</v>
      </c>
      <c r="AJ378" s="263">
        <v>2.6369999410584568E-2</v>
      </c>
      <c r="AK378" s="263">
        <v>2.838999936543405E-2</v>
      </c>
      <c r="AL378" s="263">
        <v>2.6832999400235712E-2</v>
      </c>
      <c r="AM378" s="263">
        <v>2.8668999359197912E-2</v>
      </c>
      <c r="AN378" s="263">
        <v>2.8700999358482658E-2</v>
      </c>
      <c r="AO378" s="263">
        <v>3.0229999324306846E-2</v>
      </c>
      <c r="AP378" s="263">
        <v>3.1972999285347761E-2</v>
      </c>
      <c r="AQ378" s="263">
        <v>3.3070199260823427E-2</v>
      </c>
      <c r="AR378" s="19">
        <v>175.93530000000001</v>
      </c>
      <c r="AS378" s="19">
        <v>7330</v>
      </c>
      <c r="AT378" s="19">
        <v>1911.3</v>
      </c>
    </row>
    <row r="379" spans="1:46" ht="18.75" customHeight="1">
      <c r="A379" s="86">
        <v>44728</v>
      </c>
      <c r="B379" s="19">
        <v>169.7843</v>
      </c>
      <c r="C379" s="19">
        <v>145.59829999999999</v>
      </c>
      <c r="D379" s="19">
        <v>135.511</v>
      </c>
      <c r="E379" s="19">
        <v>32.950000000000003</v>
      </c>
      <c r="F379" s="20">
        <v>1.4907999999999999E-2</v>
      </c>
      <c r="G379" s="20">
        <v>3.0932999999999999E-2</v>
      </c>
      <c r="H379" s="20">
        <v>3.2807000000000003E-2</v>
      </c>
      <c r="I379" s="20">
        <v>3.2842999999999997E-2</v>
      </c>
      <c r="J379" s="20">
        <v>3.1952000000000001E-2</v>
      </c>
      <c r="K379" s="20">
        <v>3.2788999999999999E-2</v>
      </c>
      <c r="L379" s="20">
        <v>3.2474000000000003E-2</v>
      </c>
      <c r="M379" s="20">
        <v>2.368E-2</v>
      </c>
      <c r="N379" s="19">
        <v>1570</v>
      </c>
      <c r="O379" s="21">
        <v>1981.01</v>
      </c>
      <c r="P379" s="19">
        <v>8504.5</v>
      </c>
      <c r="Q379" s="18">
        <v>105.518</v>
      </c>
      <c r="R379" s="19">
        <v>6.7409999999999997</v>
      </c>
      <c r="S379" s="19">
        <v>6.7549000000000001</v>
      </c>
      <c r="T379" s="263">
        <v>3.2299999278038741E-2</v>
      </c>
      <c r="U379" s="264">
        <v>3.2399999275803566E-2</v>
      </c>
      <c r="V379" s="264">
        <v>3.0499999318271874E-2</v>
      </c>
      <c r="W379" s="19">
        <v>29927.07</v>
      </c>
      <c r="X379" s="19">
        <v>3666.77</v>
      </c>
      <c r="Y379" s="19">
        <v>12871.53</v>
      </c>
      <c r="Z379" s="19">
        <v>7509.19</v>
      </c>
      <c r="AA379" s="19">
        <v>26847.9</v>
      </c>
      <c r="AB379" s="19">
        <v>20276.169999999998</v>
      </c>
      <c r="AC379" s="19">
        <v>2975.4850000000001</v>
      </c>
      <c r="AD379" s="263">
        <v>1.2997999709472061E-2</v>
      </c>
      <c r="AE379" s="263">
        <v>2.2864999488927427E-2</v>
      </c>
      <c r="AF379" s="263">
        <v>2.3899999465793371E-2</v>
      </c>
      <c r="AG379" s="263">
        <v>2.6049999417737127E-2</v>
      </c>
      <c r="AH379" s="263">
        <v>1.8979999575763941E-2</v>
      </c>
      <c r="AI379" s="263">
        <v>2.339999947696924E-2</v>
      </c>
      <c r="AJ379" s="263">
        <v>2.6359999410808087E-2</v>
      </c>
      <c r="AK379" s="263">
        <v>2.8469999363645911E-2</v>
      </c>
      <c r="AL379" s="263">
        <v>2.6640999404527247E-2</v>
      </c>
      <c r="AM379" s="263">
        <v>2.8588999360986057E-2</v>
      </c>
      <c r="AN379" s="263">
        <v>2.8868999354727563E-2</v>
      </c>
      <c r="AO379" s="263">
        <v>3.0331999322026966E-2</v>
      </c>
      <c r="AP379" s="263">
        <v>3.1972999285347761E-2</v>
      </c>
      <c r="AQ379" s="263">
        <v>3.2850199265740808E-2</v>
      </c>
      <c r="AR379" s="19">
        <v>175.88849999999999</v>
      </c>
      <c r="AS379" s="19">
        <v>7248</v>
      </c>
      <c r="AT379" s="19">
        <v>1888.5</v>
      </c>
    </row>
    <row r="380" spans="1:46" ht="18.75" customHeight="1">
      <c r="A380" s="86">
        <v>44727</v>
      </c>
      <c r="B380" s="19">
        <v>169.476</v>
      </c>
      <c r="C380" s="19">
        <v>145.84790000000001</v>
      </c>
      <c r="D380" s="19">
        <v>128.202</v>
      </c>
      <c r="E380" s="19">
        <v>29.62</v>
      </c>
      <c r="F380" s="20">
        <v>1.5879000000000001E-2</v>
      </c>
      <c r="G380" s="20">
        <v>3.1907999999999999E-2</v>
      </c>
      <c r="H380" s="20">
        <v>3.3499000000000001E-2</v>
      </c>
      <c r="I380" s="20">
        <v>3.3663999999999999E-2</v>
      </c>
      <c r="J380" s="20">
        <v>3.2839E-2</v>
      </c>
      <c r="K380" s="20">
        <v>3.3692E-2</v>
      </c>
      <c r="L380" s="20">
        <v>3.3283E-2</v>
      </c>
      <c r="M380" s="20">
        <v>2.3689999999999999E-2</v>
      </c>
      <c r="N380" s="19">
        <v>1570</v>
      </c>
      <c r="O380" s="21">
        <v>1981.01</v>
      </c>
      <c r="P380" s="19">
        <v>8504.5</v>
      </c>
      <c r="Q380" s="18">
        <v>105.078</v>
      </c>
      <c r="R380" s="19">
        <v>6.7545999999999999</v>
      </c>
      <c r="S380" s="19">
        <v>6.7826000000000004</v>
      </c>
      <c r="T380" s="263">
        <v>3.2799999266862868E-2</v>
      </c>
      <c r="U380" s="264">
        <v>3.2899999264627694E-2</v>
      </c>
      <c r="V380" s="264">
        <v>3.0699999313801525E-2</v>
      </c>
      <c r="W380" s="19">
        <v>30668.53</v>
      </c>
      <c r="X380" s="19">
        <v>3789.99</v>
      </c>
      <c r="Y380" s="19">
        <v>12488.93</v>
      </c>
      <c r="Z380" s="19">
        <v>7425.61</v>
      </c>
      <c r="AA380" s="19">
        <v>26386.63</v>
      </c>
      <c r="AB380" s="19">
        <v>19946.36</v>
      </c>
      <c r="AC380" s="19">
        <v>2958.2820000000002</v>
      </c>
      <c r="AD380" s="263">
        <v>1.068999976105988E-2</v>
      </c>
      <c r="AE380" s="263">
        <v>2.2606999494694174E-2</v>
      </c>
      <c r="AF380" s="263">
        <v>2.3693999470397832E-2</v>
      </c>
      <c r="AG380" s="263">
        <v>2.5769999423995615E-2</v>
      </c>
      <c r="AH380" s="263">
        <v>1.8979999575763941E-2</v>
      </c>
      <c r="AI380" s="263">
        <v>2.3069999484345315E-2</v>
      </c>
      <c r="AJ380" s="263">
        <v>2.6139999415725469E-2</v>
      </c>
      <c r="AK380" s="263">
        <v>2.8449999364092947E-2</v>
      </c>
      <c r="AL380" s="263">
        <v>2.664999940432608E-2</v>
      </c>
      <c r="AM380" s="263">
        <v>2.8678999358974399E-2</v>
      </c>
      <c r="AN380" s="263">
        <v>2.8766999357007446E-2</v>
      </c>
      <c r="AO380" s="263">
        <v>3.0337999321892857E-2</v>
      </c>
      <c r="AP380" s="263">
        <v>3.1972999285347761E-2</v>
      </c>
      <c r="AQ380" s="263">
        <v>3.6051999194175004E-2</v>
      </c>
      <c r="AR380" s="19">
        <v>175.899</v>
      </c>
      <c r="AS380" s="19">
        <v>7182</v>
      </c>
      <c r="AT380" s="19">
        <v>1885.8</v>
      </c>
    </row>
    <row r="381" spans="1:46" ht="18.75" customHeight="1">
      <c r="A381" s="86">
        <v>44726</v>
      </c>
      <c r="B381" s="19">
        <v>168.1078</v>
      </c>
      <c r="C381" s="19">
        <v>145.92160000000001</v>
      </c>
      <c r="D381" s="19">
        <v>134.215</v>
      </c>
      <c r="E381" s="19">
        <v>32.69</v>
      </c>
      <c r="F381" s="20">
        <v>1.7337000000000002E-2</v>
      </c>
      <c r="G381" s="20">
        <v>3.4266999999999999E-2</v>
      </c>
      <c r="H381" s="20">
        <v>3.5896999999999998E-2</v>
      </c>
      <c r="I381" s="20">
        <v>3.5869999999999999E-2</v>
      </c>
      <c r="J381" s="20">
        <v>3.4733E-2</v>
      </c>
      <c r="K381" s="20">
        <v>3.5755000000000002E-2</v>
      </c>
      <c r="L381" s="20">
        <v>3.4243000000000003E-2</v>
      </c>
      <c r="M381" s="20">
        <v>2.368E-2</v>
      </c>
      <c r="N381" s="19">
        <v>1570</v>
      </c>
      <c r="O381" s="21">
        <v>1981.01</v>
      </c>
      <c r="P381" s="19">
        <v>8504.5</v>
      </c>
      <c r="Q381" s="18">
        <v>104.148</v>
      </c>
      <c r="R381" s="19">
        <v>6.7091000000000003</v>
      </c>
      <c r="S381" s="19">
        <v>6.7302999999999997</v>
      </c>
      <c r="T381" s="263">
        <v>3.144999929703772E-2</v>
      </c>
      <c r="U381" s="264">
        <v>3.1349999299272895E-2</v>
      </c>
      <c r="V381" s="264">
        <v>2.9249999346211551E-2</v>
      </c>
      <c r="W381" s="19">
        <v>30364.83</v>
      </c>
      <c r="X381" s="19">
        <v>3735.48</v>
      </c>
      <c r="Y381" s="19">
        <v>12490.74</v>
      </c>
      <c r="Z381" s="19">
        <v>7386.19</v>
      </c>
      <c r="AA381" s="19">
        <v>26700.11</v>
      </c>
      <c r="AB381" s="19">
        <v>19934.71</v>
      </c>
      <c r="AC381" s="19">
        <v>2886.4259999999999</v>
      </c>
      <c r="AD381" s="263">
        <v>9.9879997767508034E-3</v>
      </c>
      <c r="AE381" s="263">
        <v>2.2372999499924478E-2</v>
      </c>
      <c r="AF381" s="263">
        <v>2.3693999470397832E-2</v>
      </c>
      <c r="AG381" s="263">
        <v>2.5593999427929521E-2</v>
      </c>
      <c r="AH381" s="263">
        <v>1.8979999575763941E-2</v>
      </c>
      <c r="AI381" s="263">
        <v>2.2869999488815664E-2</v>
      </c>
      <c r="AJ381" s="263">
        <v>2.6029999418184162E-2</v>
      </c>
      <c r="AK381" s="263">
        <v>2.8299999367445709E-2</v>
      </c>
      <c r="AL381" s="263">
        <v>2.6952999397553502E-2</v>
      </c>
      <c r="AM381" s="263">
        <v>2.8473999363556504E-2</v>
      </c>
      <c r="AN381" s="263">
        <v>2.9261999345943333E-2</v>
      </c>
      <c r="AO381" s="263">
        <v>2.909099934976548E-2</v>
      </c>
      <c r="AP381" s="263">
        <v>3.1972999285347761E-2</v>
      </c>
      <c r="AQ381" s="263">
        <v>3.7849999153986576E-2</v>
      </c>
      <c r="AR381" s="19">
        <v>176.37860000000001</v>
      </c>
      <c r="AS381" s="19">
        <v>7164</v>
      </c>
      <c r="AT381" s="19">
        <v>1904.6</v>
      </c>
    </row>
    <row r="382" spans="1:46" ht="18.75" customHeight="1">
      <c r="A382" s="86">
        <v>44725</v>
      </c>
      <c r="B382" s="19">
        <v>168.9768</v>
      </c>
      <c r="C382" s="19">
        <v>146.72749999999999</v>
      </c>
      <c r="D382" s="19">
        <v>130.60599999999999</v>
      </c>
      <c r="E382" s="19">
        <v>34.020000000000003</v>
      </c>
      <c r="F382" s="20">
        <v>1.5339999999999999E-2</v>
      </c>
      <c r="G382" s="20">
        <v>3.3541000000000001E-2</v>
      </c>
      <c r="H382" s="20">
        <v>3.4861000000000003E-2</v>
      </c>
      <c r="I382" s="20">
        <v>3.4819999999999997E-2</v>
      </c>
      <c r="J382" s="20">
        <v>3.3598000000000003E-2</v>
      </c>
      <c r="K382" s="20">
        <v>3.4493999999999997E-2</v>
      </c>
      <c r="L382" s="20">
        <v>3.3475999999999999E-2</v>
      </c>
      <c r="M382" s="20">
        <v>2.3550000000000001E-2</v>
      </c>
      <c r="N382" s="19">
        <v>1570</v>
      </c>
      <c r="O382" s="21">
        <v>1981.01</v>
      </c>
      <c r="P382" s="19">
        <v>8504.5</v>
      </c>
      <c r="Q382" s="18">
        <v>103.223</v>
      </c>
      <c r="R382" s="19">
        <v>6.6924999999999999</v>
      </c>
      <c r="S382" s="19">
        <v>6.7008999999999999</v>
      </c>
      <c r="T382" s="263">
        <v>3.1699999291449787E-2</v>
      </c>
      <c r="U382" s="264">
        <v>3.1749999290332197E-2</v>
      </c>
      <c r="V382" s="264">
        <v>2.9499999340623619E-2</v>
      </c>
      <c r="W382" s="19">
        <v>30516.74</v>
      </c>
      <c r="X382" s="19">
        <v>3749.63</v>
      </c>
      <c r="Y382" s="19">
        <v>13004.85</v>
      </c>
      <c r="Z382" s="19">
        <v>7380.54</v>
      </c>
      <c r="AA382" s="19">
        <v>26590.78</v>
      </c>
      <c r="AB382" s="19">
        <v>19869.34</v>
      </c>
      <c r="AC382" s="19">
        <v>2928.5120000000002</v>
      </c>
      <c r="AD382" s="263">
        <v>1.3009999709203839E-2</v>
      </c>
      <c r="AE382" s="263">
        <v>2.2515999496728181E-2</v>
      </c>
      <c r="AF382" s="263">
        <v>2.3693999470397832E-2</v>
      </c>
      <c r="AG382" s="263">
        <v>2.569899942558259E-2</v>
      </c>
      <c r="AH382" s="263">
        <v>1.8589999584481119E-2</v>
      </c>
      <c r="AI382" s="263">
        <v>2.2749999491497874E-2</v>
      </c>
      <c r="AJ382" s="263">
        <v>2.6029999418184162E-2</v>
      </c>
      <c r="AK382" s="263">
        <v>2.8179999370127919E-2</v>
      </c>
      <c r="AL382" s="263">
        <v>2.7086999394558369E-2</v>
      </c>
      <c r="AM382" s="263">
        <v>2.8638999359868467E-2</v>
      </c>
      <c r="AN382" s="263">
        <v>2.9272999345697461E-2</v>
      </c>
      <c r="AO382" s="263">
        <v>2.935499934386462E-2</v>
      </c>
      <c r="AP382" s="263">
        <v>3.1972999285347761E-2</v>
      </c>
      <c r="AQ382" s="263">
        <v>4.0899999085813758E-2</v>
      </c>
      <c r="AR382" s="19">
        <v>175.93389999999999</v>
      </c>
      <c r="AS382" s="19">
        <v>7180</v>
      </c>
      <c r="AT382" s="19">
        <v>1895</v>
      </c>
    </row>
    <row r="383" spans="1:46" ht="18.75" customHeight="1">
      <c r="A383" s="86">
        <v>44722</v>
      </c>
      <c r="B383" s="19">
        <v>170.95529999999999</v>
      </c>
      <c r="C383" s="19">
        <v>148.11590000000001</v>
      </c>
      <c r="D383" s="19">
        <v>113.98699999999999</v>
      </c>
      <c r="E383" s="19">
        <v>27.75</v>
      </c>
      <c r="F383" s="20">
        <v>1.3018E-2</v>
      </c>
      <c r="G383" s="20">
        <v>3.0632E-2</v>
      </c>
      <c r="H383" s="20">
        <v>3.2356999999999997E-2</v>
      </c>
      <c r="I383" s="20">
        <v>3.2585000000000003E-2</v>
      </c>
      <c r="J383" s="20">
        <v>3.1555E-2</v>
      </c>
      <c r="K383" s="20">
        <v>3.2370000000000003E-2</v>
      </c>
      <c r="L383" s="20">
        <v>3.1934999999999998E-2</v>
      </c>
      <c r="M383" s="20">
        <v>2.3439999999999999E-2</v>
      </c>
      <c r="N383" s="19">
        <v>1570</v>
      </c>
      <c r="O383" s="21">
        <v>1981.01</v>
      </c>
      <c r="P383" s="19">
        <v>8504.5</v>
      </c>
      <c r="Q383" s="18">
        <v>102.542</v>
      </c>
      <c r="R383" s="19">
        <v>6.6837999999999997</v>
      </c>
      <c r="S383" s="19">
        <v>6.7011000000000003</v>
      </c>
      <c r="T383" s="263">
        <v>3.0099999327212568E-2</v>
      </c>
      <c r="U383" s="264">
        <v>3.0199999324977397E-2</v>
      </c>
      <c r="V383" s="264">
        <v>2.8299999367445709E-2</v>
      </c>
      <c r="W383" s="19">
        <v>31392.79</v>
      </c>
      <c r="X383" s="19">
        <v>3900.86</v>
      </c>
      <c r="Y383" s="19">
        <v>12839.29</v>
      </c>
      <c r="Z383" s="19">
        <v>7521.68</v>
      </c>
      <c r="AA383" s="19">
        <v>27105.26</v>
      </c>
      <c r="AB383" s="19">
        <v>20638.52</v>
      </c>
      <c r="AC383" s="19">
        <v>3086.9189999999999</v>
      </c>
      <c r="AD383" s="263">
        <v>9.9839997768402088E-3</v>
      </c>
      <c r="AE383" s="263">
        <v>2.2662999493442477E-2</v>
      </c>
      <c r="AF383" s="263">
        <v>2.3599999472498894E-2</v>
      </c>
      <c r="AG383" s="263">
        <v>2.5832999422587453E-2</v>
      </c>
      <c r="AH383" s="263">
        <v>2.0629999538883569E-2</v>
      </c>
      <c r="AI383" s="263">
        <v>2.2059999506920575E-2</v>
      </c>
      <c r="AJ383" s="263">
        <v>2.6029999418184162E-2</v>
      </c>
      <c r="AK383" s="263">
        <v>2.8459999363869431E-2</v>
      </c>
      <c r="AL383" s="263">
        <v>2.5739999424666166E-2</v>
      </c>
      <c r="AM383" s="263">
        <v>2.6533999406918883E-2</v>
      </c>
      <c r="AN383" s="263">
        <v>2.6905999398604035E-2</v>
      </c>
      <c r="AO383" s="263">
        <v>2.935499934386462E-2</v>
      </c>
      <c r="AP383" s="263">
        <v>3.1972999285347761E-2</v>
      </c>
      <c r="AQ383" s="263">
        <v>3.2504999273456632E-2</v>
      </c>
      <c r="AR383" s="19">
        <v>175.9537</v>
      </c>
      <c r="AS383" s="19">
        <v>7182</v>
      </c>
      <c r="AT383" s="19">
        <v>1941.55</v>
      </c>
    </row>
    <row r="384" spans="1:46" ht="18.75" customHeight="1">
      <c r="A384" s="86">
        <v>44721</v>
      </c>
      <c r="B384" s="19">
        <v>172.01900000000001</v>
      </c>
      <c r="C384" s="19">
        <v>148.8125</v>
      </c>
      <c r="D384" s="19">
        <v>108.81399999999999</v>
      </c>
      <c r="E384" s="19">
        <v>26.09</v>
      </c>
      <c r="F384" s="20">
        <v>1.2534999999999999E-2</v>
      </c>
      <c r="G384" s="20">
        <v>2.8112999999999999E-2</v>
      </c>
      <c r="H384" s="20">
        <v>3.0012E-2</v>
      </c>
      <c r="I384" s="20">
        <v>3.0633000000000001E-2</v>
      </c>
      <c r="J384" s="20">
        <v>3.0418000000000001E-2</v>
      </c>
      <c r="K384" s="20">
        <v>3.0834E-2</v>
      </c>
      <c r="L384" s="20">
        <v>3.1629999999999998E-2</v>
      </c>
      <c r="M384" s="20">
        <v>2.3630000000000002E-2</v>
      </c>
      <c r="N384" s="19">
        <v>1570</v>
      </c>
      <c r="O384" s="21">
        <v>1981.01</v>
      </c>
      <c r="P384" s="19">
        <v>8504.5</v>
      </c>
      <c r="Q384" s="18">
        <v>102.318</v>
      </c>
      <c r="R384" s="19">
        <v>6.6704999999999997</v>
      </c>
      <c r="S384" s="19">
        <v>6.6717000000000004</v>
      </c>
      <c r="T384" s="263">
        <v>3.0149999326094985E-2</v>
      </c>
      <c r="U384" s="264">
        <v>3.0224999324418605E-2</v>
      </c>
      <c r="V384" s="264">
        <v>2.819999936968088E-2</v>
      </c>
      <c r="W384" s="19">
        <v>32272.79</v>
      </c>
      <c r="X384" s="19">
        <v>4017.82</v>
      </c>
      <c r="Y384" s="19">
        <v>13174.65</v>
      </c>
      <c r="Z384" s="19">
        <v>7627.95</v>
      </c>
      <c r="AA384" s="19">
        <v>27553.06</v>
      </c>
      <c r="AB384" s="19">
        <v>20682.22</v>
      </c>
      <c r="AC384" s="19">
        <v>3079.808</v>
      </c>
      <c r="AD384" s="263">
        <v>1.7523999608308076E-2</v>
      </c>
      <c r="AE384" s="263">
        <v>2.2585999495163558E-2</v>
      </c>
      <c r="AF384" s="263">
        <v>2.3599999472498894E-2</v>
      </c>
      <c r="AG384" s="263">
        <v>2.570299942549318E-2</v>
      </c>
      <c r="AH384" s="263">
        <v>2.0629999538883569E-2</v>
      </c>
      <c r="AI384" s="263">
        <v>2.2059999506920575E-2</v>
      </c>
      <c r="AJ384" s="263">
        <v>2.5829999422654511E-2</v>
      </c>
      <c r="AK384" s="263">
        <v>2.8259999368339776E-2</v>
      </c>
      <c r="AL384" s="263">
        <v>2.6177999414876103E-2</v>
      </c>
      <c r="AM384" s="263">
        <v>2.6533999406918883E-2</v>
      </c>
      <c r="AN384" s="263">
        <v>2.6905999398604035E-2</v>
      </c>
      <c r="AO384" s="263">
        <v>2.8987999352067709E-2</v>
      </c>
      <c r="AP384" s="263">
        <v>3.1972999285347761E-2</v>
      </c>
      <c r="AQ384" s="263">
        <v>3.2198499280307442E-2</v>
      </c>
      <c r="AR384" s="19">
        <v>176.25569999999999</v>
      </c>
      <c r="AS384" s="19">
        <v>7228</v>
      </c>
      <c r="AT384" s="19">
        <v>1943.7</v>
      </c>
    </row>
    <row r="385" spans="1:46" ht="18.75" customHeight="1">
      <c r="A385" s="86">
        <v>44720</v>
      </c>
      <c r="B385" s="19">
        <v>172.01439999999999</v>
      </c>
      <c r="C385" s="19">
        <v>149.006</v>
      </c>
      <c r="D385" s="19">
        <v>108.81399999999999</v>
      </c>
      <c r="E385" s="19">
        <v>23.96</v>
      </c>
      <c r="F385" s="20">
        <v>1.2357E-2</v>
      </c>
      <c r="G385" s="20">
        <v>2.7739E-2</v>
      </c>
      <c r="H385" s="20">
        <v>2.9572000000000001E-2</v>
      </c>
      <c r="I385" s="20">
        <v>3.0303E-2</v>
      </c>
      <c r="J385" s="20">
        <v>3.0214999999999999E-2</v>
      </c>
      <c r="K385" s="20">
        <v>3.058E-2</v>
      </c>
      <c r="L385" s="20">
        <v>3.1713999999999999E-2</v>
      </c>
      <c r="M385" s="20">
        <v>2.3689999999999999E-2</v>
      </c>
      <c r="N385" s="19">
        <v>1570</v>
      </c>
      <c r="O385" s="21">
        <v>1981.01</v>
      </c>
      <c r="P385" s="19">
        <v>8504.5</v>
      </c>
      <c r="Q385" s="18">
        <v>102.437</v>
      </c>
      <c r="R385" s="19">
        <v>6.6539000000000001</v>
      </c>
      <c r="S385" s="19">
        <v>6.657</v>
      </c>
      <c r="T385" s="263">
        <v>3.024999932385981E-2</v>
      </c>
      <c r="U385" s="264">
        <v>3.0349999321624639E-2</v>
      </c>
      <c r="V385" s="264">
        <v>2.849999936297536E-2</v>
      </c>
      <c r="W385" s="19">
        <v>32910.9</v>
      </c>
      <c r="X385" s="19">
        <v>4115.7700000000004</v>
      </c>
      <c r="Y385" s="19">
        <v>13453.07</v>
      </c>
      <c r="Z385" s="19">
        <v>7629.22</v>
      </c>
      <c r="AA385" s="19">
        <v>27217.85</v>
      </c>
      <c r="AB385" s="19">
        <v>20944.669999999998</v>
      </c>
      <c r="AC385" s="19">
        <v>3151.05</v>
      </c>
      <c r="AD385" s="263">
        <v>1.2000999731756746E-2</v>
      </c>
      <c r="AE385" s="263">
        <v>2.2720999492146076E-2</v>
      </c>
      <c r="AF385" s="263">
        <v>2.3765999468788504E-2</v>
      </c>
      <c r="AG385" s="263">
        <v>2.5816999422945082E-2</v>
      </c>
      <c r="AH385" s="263">
        <v>2.0629999538883569E-2</v>
      </c>
      <c r="AI385" s="263">
        <v>2.2059999506920575E-2</v>
      </c>
      <c r="AJ385" s="263">
        <v>2.6079999417066575E-2</v>
      </c>
      <c r="AK385" s="263">
        <v>2.8439999364316463E-2</v>
      </c>
      <c r="AL385" s="263">
        <v>2.6178999414853753E-2</v>
      </c>
      <c r="AM385" s="263">
        <v>2.6533999406918883E-2</v>
      </c>
      <c r="AN385" s="263">
        <v>2.6736999402381483E-2</v>
      </c>
      <c r="AO385" s="263">
        <v>2.8502999362908302E-2</v>
      </c>
      <c r="AP385" s="263">
        <v>3.1985999285057187E-2</v>
      </c>
      <c r="AQ385" s="263">
        <v>3.1849899288099261E-2</v>
      </c>
      <c r="AR385" s="19">
        <v>176.92359999999999</v>
      </c>
      <c r="AS385" s="19">
        <v>7176</v>
      </c>
      <c r="AT385" s="19">
        <v>1949.55</v>
      </c>
    </row>
    <row r="386" spans="1:46" ht="18.75" customHeight="1">
      <c r="A386" s="86">
        <v>44719</v>
      </c>
      <c r="B386" s="19">
        <v>172.08709999999999</v>
      </c>
      <c r="C386" s="19">
        <v>149.1139</v>
      </c>
      <c r="D386" s="19">
        <v>108.81399999999999</v>
      </c>
      <c r="E386" s="19">
        <v>24.02</v>
      </c>
      <c r="F386" s="20">
        <v>1.2459E-2</v>
      </c>
      <c r="G386" s="20">
        <v>2.7265000000000001E-2</v>
      </c>
      <c r="H386" s="20">
        <v>2.9090000000000001E-2</v>
      </c>
      <c r="I386" s="20">
        <v>2.9853999999999999E-2</v>
      </c>
      <c r="J386" s="20">
        <v>2.9735999999999999E-2</v>
      </c>
      <c r="K386" s="20">
        <v>3.0124000000000001E-2</v>
      </c>
      <c r="L386" s="20">
        <v>3.1236E-2</v>
      </c>
      <c r="M386" s="20">
        <v>2.3779999999999999E-2</v>
      </c>
      <c r="N386" s="19">
        <v>1570</v>
      </c>
      <c r="O386" s="21">
        <v>1981.01</v>
      </c>
      <c r="P386" s="19">
        <v>8504.5</v>
      </c>
      <c r="Q386" s="18">
        <v>102.14</v>
      </c>
      <c r="R386" s="19">
        <v>6.6603000000000003</v>
      </c>
      <c r="S386" s="19">
        <v>6.6557000000000004</v>
      </c>
      <c r="T386" s="263">
        <v>2.9849999332800508E-2</v>
      </c>
      <c r="U386" s="264">
        <v>2.9999999329447746E-2</v>
      </c>
      <c r="V386" s="264">
        <v>2.8249999368563296E-2</v>
      </c>
      <c r="W386" s="19">
        <v>33180.14</v>
      </c>
      <c r="X386" s="19">
        <v>4160.68</v>
      </c>
      <c r="Y386" s="19">
        <v>13619.66</v>
      </c>
      <c r="Z386" s="19">
        <v>7601.28</v>
      </c>
      <c r="AA386" s="19">
        <v>26985.09</v>
      </c>
      <c r="AB386" s="19">
        <v>21027.759999999998</v>
      </c>
      <c r="AC386" s="19">
        <v>3194.029</v>
      </c>
      <c r="AD386" s="263">
        <v>1.697099962066859E-2</v>
      </c>
      <c r="AE386" s="263">
        <v>2.2505999496951697E-2</v>
      </c>
      <c r="AF386" s="263">
        <v>2.3636999471671881E-2</v>
      </c>
      <c r="AG386" s="263">
        <v>2.5631999427080155E-2</v>
      </c>
      <c r="AH386" s="263">
        <v>2.0629999538883569E-2</v>
      </c>
      <c r="AI386" s="263">
        <v>2.2069999506697056E-2</v>
      </c>
      <c r="AJ386" s="263">
        <v>2.5729999424889682E-2</v>
      </c>
      <c r="AK386" s="263">
        <v>2.8229999369010328E-2</v>
      </c>
      <c r="AL386" s="263">
        <v>2.6214999414049089E-2</v>
      </c>
      <c r="AM386" s="263">
        <v>2.6533999406918883E-2</v>
      </c>
      <c r="AN386" s="263">
        <v>2.6572999406047168E-2</v>
      </c>
      <c r="AO386" s="263">
        <v>2.8502999362908302E-2</v>
      </c>
      <c r="AP386" s="263">
        <v>3.1476999296434223E-2</v>
      </c>
      <c r="AQ386" s="263">
        <v>3.2770999267511071E-2</v>
      </c>
      <c r="AR386" s="19">
        <v>176.67840000000001</v>
      </c>
      <c r="AS386" s="19">
        <v>6970</v>
      </c>
      <c r="AT386" s="19">
        <v>1964</v>
      </c>
    </row>
    <row r="387" spans="1:46" ht="18.75" customHeight="1">
      <c r="A387" s="86">
        <v>44718</v>
      </c>
      <c r="B387" s="19">
        <v>171.6557</v>
      </c>
      <c r="C387" s="19">
        <v>149.31890000000001</v>
      </c>
      <c r="D387" s="19">
        <v>108.81399999999999</v>
      </c>
      <c r="E387" s="19">
        <v>25.07</v>
      </c>
      <c r="F387" s="20">
        <v>1.1819E-2</v>
      </c>
      <c r="G387" s="20">
        <v>2.7262000000000002E-2</v>
      </c>
      <c r="H387" s="20">
        <v>2.9312999999999999E-2</v>
      </c>
      <c r="I387" s="20">
        <v>3.0334E-2</v>
      </c>
      <c r="J387" s="20">
        <v>3.0398999999999999E-2</v>
      </c>
      <c r="K387" s="20">
        <v>3.073E-2</v>
      </c>
      <c r="L387" s="20">
        <v>3.1959000000000001E-2</v>
      </c>
      <c r="M387" s="20">
        <v>2.3609999999999999E-2</v>
      </c>
      <c r="N387" s="19">
        <v>1570</v>
      </c>
      <c r="O387" s="21">
        <v>1981.01</v>
      </c>
      <c r="P387" s="19">
        <v>8504.5</v>
      </c>
      <c r="Q387" s="18">
        <v>101.824</v>
      </c>
      <c r="R387" s="19">
        <v>6.6603000000000003</v>
      </c>
      <c r="S387" s="19">
        <v>6.6566999999999998</v>
      </c>
      <c r="T387" s="263">
        <v>2.9499999340623619E-2</v>
      </c>
      <c r="U387" s="264">
        <v>2.9549999339506031E-2</v>
      </c>
      <c r="V387" s="264">
        <v>2.7899999376386403E-2</v>
      </c>
      <c r="W387" s="19">
        <v>32915.78</v>
      </c>
      <c r="X387" s="19">
        <v>4121.43</v>
      </c>
      <c r="Y387" s="19">
        <v>13332.36</v>
      </c>
      <c r="Z387" s="19">
        <v>7616.38</v>
      </c>
      <c r="AA387" s="19">
        <v>26799.71</v>
      </c>
      <c r="AB387" s="19">
        <v>21518.080000000002</v>
      </c>
      <c r="AC387" s="19">
        <v>3195.5239999999999</v>
      </c>
      <c r="AD387" s="263">
        <v>1.4991999664902687E-2</v>
      </c>
      <c r="AE387" s="263">
        <v>2.25329994963482E-2</v>
      </c>
      <c r="AF387" s="263">
        <v>2.3664999471046028E-2</v>
      </c>
      <c r="AG387" s="263">
        <v>2.5600999427773056E-2</v>
      </c>
      <c r="AH387" s="263">
        <v>2.0629999538883569E-2</v>
      </c>
      <c r="AI387" s="263">
        <v>2.1939999509602785E-2</v>
      </c>
      <c r="AJ387" s="263">
        <v>2.5679999426007273E-2</v>
      </c>
      <c r="AK387" s="263">
        <v>2.8109999371692538E-2</v>
      </c>
      <c r="AL387" s="263">
        <v>2.5626999427191911E-2</v>
      </c>
      <c r="AM387" s="263">
        <v>2.6533999406918883E-2</v>
      </c>
      <c r="AN387" s="263">
        <v>2.6572999406047168E-2</v>
      </c>
      <c r="AO387" s="263">
        <v>2.8502999362908302E-2</v>
      </c>
      <c r="AP387" s="263">
        <v>3.1404999298043544E-2</v>
      </c>
      <c r="AQ387" s="263">
        <v>3.1849999288097022E-2</v>
      </c>
      <c r="AR387" s="19">
        <v>177.27869999999999</v>
      </c>
      <c r="AS387" s="19">
        <v>7100</v>
      </c>
      <c r="AT387" s="19">
        <v>1963.25</v>
      </c>
    </row>
    <row r="388" spans="1:46" ht="18.75" customHeight="1">
      <c r="A388" s="86">
        <v>44715</v>
      </c>
      <c r="B388" s="19">
        <v>172.0986</v>
      </c>
      <c r="C388" s="19">
        <v>149.49019999999999</v>
      </c>
      <c r="D388" s="19">
        <v>108.81399999999999</v>
      </c>
      <c r="E388" s="19">
        <v>24.79</v>
      </c>
      <c r="F388" s="20">
        <v>1.1310000000000001E-2</v>
      </c>
      <c r="G388" s="20">
        <v>2.6525E-2</v>
      </c>
      <c r="H388" s="20">
        <v>2.8472000000000001E-2</v>
      </c>
      <c r="I388" s="20">
        <v>2.9336999999999998E-2</v>
      </c>
      <c r="J388" s="20">
        <v>2.9332E-2</v>
      </c>
      <c r="K388" s="20">
        <v>2.9669000000000001E-2</v>
      </c>
      <c r="L388" s="20">
        <v>3.0862000000000001E-2</v>
      </c>
      <c r="M388" s="20">
        <v>2.349E-2</v>
      </c>
      <c r="N388" s="19">
        <v>1570</v>
      </c>
      <c r="O388" s="21">
        <v>1981.01</v>
      </c>
      <c r="P388" s="19">
        <v>8504.5</v>
      </c>
      <c r="Q388" s="18">
        <v>102.498</v>
      </c>
      <c r="R388" s="19">
        <v>6.6862000000000004</v>
      </c>
      <c r="S388" s="19">
        <v>6.6980000000000004</v>
      </c>
      <c r="T388" s="263">
        <v>2.9499999340623619E-2</v>
      </c>
      <c r="U388" s="264">
        <v>2.9599999338388444E-2</v>
      </c>
      <c r="V388" s="264">
        <v>2.7899999376386403E-2</v>
      </c>
      <c r="W388" s="19">
        <v>32899.699999999997</v>
      </c>
      <c r="X388" s="19">
        <v>4108.54</v>
      </c>
      <c r="Y388" s="19">
        <v>13351.08</v>
      </c>
      <c r="Z388" s="19">
        <v>7616.38</v>
      </c>
      <c r="AA388" s="19">
        <v>27093.19</v>
      </c>
      <c r="AB388" s="19">
        <v>21518.080000000002</v>
      </c>
      <c r="AC388" s="19">
        <v>3211.2449999999999</v>
      </c>
      <c r="AD388" s="263">
        <v>1.3507999698072672E-2</v>
      </c>
      <c r="AE388" s="263">
        <v>2.2136999505199491E-2</v>
      </c>
      <c r="AF388" s="263">
        <v>2.3027999485284091E-2</v>
      </c>
      <c r="AG388" s="263">
        <v>2.5112999438680707E-2</v>
      </c>
      <c r="AH388" s="263">
        <v>2.0629999538883569E-2</v>
      </c>
      <c r="AI388" s="263">
        <v>2.1939999509602785E-2</v>
      </c>
      <c r="AJ388" s="263">
        <v>2.53199994340539E-2</v>
      </c>
      <c r="AK388" s="263">
        <v>2.7909999376162887E-2</v>
      </c>
      <c r="AL388" s="263">
        <v>2.5626999427191911E-2</v>
      </c>
      <c r="AM388" s="263">
        <v>2.6533999406918883E-2</v>
      </c>
      <c r="AN388" s="263">
        <v>2.6572999406047168E-2</v>
      </c>
      <c r="AO388" s="263">
        <v>2.8502999362908302E-2</v>
      </c>
      <c r="AP388" s="263">
        <v>3.1404999298043544E-2</v>
      </c>
      <c r="AQ388" s="263">
        <v>3.1849999288097022E-2</v>
      </c>
      <c r="AR388" s="19">
        <v>177.4967</v>
      </c>
      <c r="AS388" s="19">
        <v>6978</v>
      </c>
      <c r="AT388" s="19">
        <v>1963.25</v>
      </c>
    </row>
    <row r="389" spans="1:46" ht="18.75" customHeight="1">
      <c r="A389" s="86">
        <v>44714</v>
      </c>
      <c r="B389" s="19">
        <v>172.18279999999999</v>
      </c>
      <c r="C389" s="19">
        <v>149.458</v>
      </c>
      <c r="D389" s="19">
        <v>108.81399999999999</v>
      </c>
      <c r="E389" s="19">
        <v>24.72</v>
      </c>
      <c r="F389" s="20">
        <v>1.1158E-2</v>
      </c>
      <c r="G389" s="20">
        <v>2.6296E-2</v>
      </c>
      <c r="H389" s="20">
        <v>2.8191999999999998E-2</v>
      </c>
      <c r="I389" s="20">
        <v>2.9093999999999998E-2</v>
      </c>
      <c r="J389" s="20">
        <v>2.9076000000000001E-2</v>
      </c>
      <c r="K389" s="20">
        <v>2.9416000000000001E-2</v>
      </c>
      <c r="L389" s="20">
        <v>3.0747E-2</v>
      </c>
      <c r="M389" s="20">
        <v>2.349E-2</v>
      </c>
      <c r="N389" s="19">
        <v>1570</v>
      </c>
      <c r="O389" s="21">
        <v>1981.01</v>
      </c>
      <c r="P389" s="19">
        <v>8504.5</v>
      </c>
      <c r="Q389" s="18">
        <v>101.752</v>
      </c>
      <c r="R389" s="19">
        <v>6.6718000000000002</v>
      </c>
      <c r="S389" s="19">
        <v>6.6787000000000001</v>
      </c>
      <c r="T389" s="263">
        <v>2.9499999340623619E-2</v>
      </c>
      <c r="U389" s="264">
        <v>2.9599999338388444E-2</v>
      </c>
      <c r="V389" s="264">
        <v>2.7899999376386403E-2</v>
      </c>
      <c r="W389" s="19">
        <v>33248.28</v>
      </c>
      <c r="X389" s="19">
        <v>4176.82</v>
      </c>
      <c r="Y389" s="19">
        <v>13351.08</v>
      </c>
      <c r="Z389" s="19">
        <v>7616.38</v>
      </c>
      <c r="AA389" s="19">
        <v>27172</v>
      </c>
      <c r="AB389" s="19">
        <v>21518.080000000002</v>
      </c>
      <c r="AC389" s="19">
        <v>3225.6410000000001</v>
      </c>
      <c r="AD389" s="263">
        <v>1.5193999660387637E-2</v>
      </c>
      <c r="AE389" s="263">
        <v>2.2187999504059551E-2</v>
      </c>
      <c r="AF389" s="263">
        <v>2.3274999479763209E-2</v>
      </c>
      <c r="AG389" s="263">
        <v>2.5148999437876046E-2</v>
      </c>
      <c r="AH389" s="263">
        <v>2.0629999538883569E-2</v>
      </c>
      <c r="AI389" s="263">
        <v>2.2559999495744703E-2</v>
      </c>
      <c r="AJ389" s="263">
        <v>2.53199994340539E-2</v>
      </c>
      <c r="AK389" s="263">
        <v>2.760999938286841E-2</v>
      </c>
      <c r="AL389" s="263">
        <v>2.6215999414026737E-2</v>
      </c>
      <c r="AM389" s="263">
        <v>2.6533999406918883E-2</v>
      </c>
      <c r="AN389" s="263">
        <v>2.657599940598011E-2</v>
      </c>
      <c r="AO389" s="263">
        <v>2.8502999362908302E-2</v>
      </c>
      <c r="AP389" s="263">
        <v>3.1391999298334125E-2</v>
      </c>
      <c r="AQ389" s="263">
        <v>3.1849999288097022E-2</v>
      </c>
      <c r="AR389" s="19">
        <v>177.4967</v>
      </c>
      <c r="AS389" s="19">
        <v>6978</v>
      </c>
      <c r="AT389" s="19">
        <v>1963.25</v>
      </c>
    </row>
    <row r="390" spans="1:46" ht="18.75" customHeight="1">
      <c r="A390" s="86">
        <v>44713</v>
      </c>
      <c r="B390" s="19">
        <v>172.10130000000001</v>
      </c>
      <c r="C390" s="19">
        <v>149.1935</v>
      </c>
      <c r="D390" s="19">
        <v>108.81399999999999</v>
      </c>
      <c r="E390" s="19">
        <v>25.69</v>
      </c>
      <c r="F390" s="20">
        <v>1.1158E-2</v>
      </c>
      <c r="G390" s="20">
        <v>2.6415999999999999E-2</v>
      </c>
      <c r="H390" s="20">
        <v>2.8219000000000001E-2</v>
      </c>
      <c r="I390" s="20">
        <v>2.9159999999999998E-2</v>
      </c>
      <c r="J390" s="20">
        <v>2.9058E-2</v>
      </c>
      <c r="K390" s="20">
        <v>2.9491E-2</v>
      </c>
      <c r="L390" s="20">
        <v>3.0565999999999999E-2</v>
      </c>
      <c r="M390" s="20">
        <v>2.3449999999999999E-2</v>
      </c>
      <c r="N390" s="19">
        <v>1570</v>
      </c>
      <c r="O390" s="21">
        <v>1964.54</v>
      </c>
      <c r="P390" s="19">
        <v>8419.1</v>
      </c>
      <c r="Q390" s="18">
        <v>101.66800000000001</v>
      </c>
      <c r="R390" s="19">
        <v>6.6614000000000004</v>
      </c>
      <c r="S390" s="19">
        <v>6.6715</v>
      </c>
      <c r="T390" s="263">
        <v>2.9299999345093967E-2</v>
      </c>
      <c r="U390" s="264">
        <v>2.9449999341741202E-2</v>
      </c>
      <c r="V390" s="264">
        <v>2.7749999379739165E-2</v>
      </c>
      <c r="W390" s="19">
        <v>32813.230000000003</v>
      </c>
      <c r="X390" s="19">
        <v>4101.2299999999996</v>
      </c>
      <c r="Y390" s="19">
        <v>13643.59</v>
      </c>
      <c r="Z390" s="19">
        <v>7580.8</v>
      </c>
      <c r="AA390" s="19">
        <v>26843.49</v>
      </c>
      <c r="AB390" s="19">
        <v>21374.37</v>
      </c>
      <c r="AC390" s="19">
        <v>3186.8240000000001</v>
      </c>
      <c r="AD390" s="263">
        <v>1.9478999564610421E-2</v>
      </c>
      <c r="AE390" s="263">
        <v>2.2457999498024583E-2</v>
      </c>
      <c r="AF390" s="263">
        <v>2.3474999475292864E-2</v>
      </c>
      <c r="AG390" s="263">
        <v>2.5336999433673919E-2</v>
      </c>
      <c r="AH390" s="263">
        <v>2.0629999538883569E-2</v>
      </c>
      <c r="AI390" s="263">
        <v>2.2559999495744703E-2</v>
      </c>
      <c r="AJ390" s="263">
        <v>2.5079999439418316E-2</v>
      </c>
      <c r="AK390" s="263">
        <v>2.7649999381974339E-2</v>
      </c>
      <c r="AL390" s="263">
        <v>2.6166999415121971E-2</v>
      </c>
      <c r="AM390" s="263">
        <v>2.6533999406918883E-2</v>
      </c>
      <c r="AN390" s="263">
        <v>2.6564999406225979E-2</v>
      </c>
      <c r="AO390" s="263">
        <v>2.8502999362908302E-2</v>
      </c>
      <c r="AP390" s="263">
        <v>3.1222999302111566E-2</v>
      </c>
      <c r="AQ390" s="263">
        <v>3.2558299272265286E-2</v>
      </c>
      <c r="AR390" s="19">
        <v>177.9434</v>
      </c>
      <c r="AS390" s="19">
        <v>6978</v>
      </c>
      <c r="AT390" s="19">
        <v>1976.75</v>
      </c>
    </row>
    <row r="391" spans="1:46" ht="18.75" customHeight="1">
      <c r="A391" s="86">
        <v>44712</v>
      </c>
      <c r="B391" s="19">
        <v>172.5521</v>
      </c>
      <c r="C391" s="19">
        <v>149.6086</v>
      </c>
      <c r="D391" s="19">
        <v>108.81399999999999</v>
      </c>
      <c r="E391" s="19">
        <v>26.19</v>
      </c>
      <c r="F391" s="20">
        <v>1.0392E-2</v>
      </c>
      <c r="G391" s="20">
        <v>2.5565000000000001E-2</v>
      </c>
      <c r="H391" s="20">
        <v>2.7248000000000001E-2</v>
      </c>
      <c r="I391" s="20">
        <v>2.8173E-2</v>
      </c>
      <c r="J391" s="20">
        <v>2.8441000000000001E-2</v>
      </c>
      <c r="K391" s="20">
        <v>2.8691000000000001E-2</v>
      </c>
      <c r="L391" s="20">
        <v>3.0450999999999999E-2</v>
      </c>
      <c r="M391" s="20">
        <v>2.3259999999999999E-2</v>
      </c>
      <c r="N391" s="19">
        <v>1570</v>
      </c>
      <c r="O391" s="21">
        <v>1964.54</v>
      </c>
      <c r="P391" s="19">
        <v>8419.1</v>
      </c>
      <c r="Q391" s="18">
        <v>101.66800000000001</v>
      </c>
      <c r="R391" s="19">
        <v>6.6993999999999998</v>
      </c>
      <c r="S391" s="19">
        <v>6.7207999999999997</v>
      </c>
      <c r="T391" s="263">
        <v>2.849999936297536E-2</v>
      </c>
      <c r="U391" s="264">
        <v>2.8699999358505011E-2</v>
      </c>
      <c r="V391" s="264">
        <v>2.729999938979745E-2</v>
      </c>
      <c r="W391" s="19">
        <v>32990.120000000003</v>
      </c>
      <c r="X391" s="19">
        <v>4132.1499999999996</v>
      </c>
      <c r="Y391" s="19">
        <v>13371.57</v>
      </c>
      <c r="Z391" s="19">
        <v>7576.66</v>
      </c>
      <c r="AA391" s="19">
        <v>26334.98</v>
      </c>
      <c r="AB391" s="19">
        <v>21319.13</v>
      </c>
      <c r="AC391" s="19">
        <v>3213.33</v>
      </c>
      <c r="AD391" s="263">
        <v>1.501399966441095E-2</v>
      </c>
      <c r="AE391" s="263">
        <v>2.2452999498136339E-2</v>
      </c>
      <c r="AF391" s="263">
        <v>2.3537999473884703E-2</v>
      </c>
      <c r="AG391" s="263">
        <v>2.5420999431796373E-2</v>
      </c>
      <c r="AH391" s="263">
        <v>2.0849999533966185E-2</v>
      </c>
      <c r="AI391" s="263">
        <v>2.256999949552119E-2</v>
      </c>
      <c r="AJ391" s="263">
        <v>2.5079999439418316E-2</v>
      </c>
      <c r="AK391" s="263">
        <v>2.77299993801862E-2</v>
      </c>
      <c r="AL391" s="263">
        <v>2.5581999428197739E-2</v>
      </c>
      <c r="AM391" s="263">
        <v>2.6533999406918883E-2</v>
      </c>
      <c r="AN391" s="263">
        <v>2.6567999406158924E-2</v>
      </c>
      <c r="AO391" s="263">
        <v>2.8502999362908302E-2</v>
      </c>
      <c r="AP391" s="263">
        <v>3.1223999302089214E-2</v>
      </c>
      <c r="AQ391" s="263">
        <v>3.0189999325200917E-2</v>
      </c>
      <c r="AR391" s="19">
        <v>177.90389999999999</v>
      </c>
      <c r="AS391" s="19">
        <v>6946</v>
      </c>
      <c r="AT391" s="19">
        <v>1960.85</v>
      </c>
    </row>
    <row r="392" spans="1:46" ht="18.75" customHeight="1">
      <c r="A392" s="86">
        <v>44711</v>
      </c>
      <c r="B392" s="19">
        <v>172.8373</v>
      </c>
      <c r="C392" s="19">
        <v>149.96979999999999</v>
      </c>
      <c r="D392" s="19">
        <v>109.331</v>
      </c>
      <c r="E392" s="19">
        <v>26.54</v>
      </c>
      <c r="F392" s="20">
        <v>1.0316000000000001E-2</v>
      </c>
      <c r="G392" s="20">
        <v>2.4757999999999999E-2</v>
      </c>
      <c r="H392" s="20">
        <v>2.6336999999999999E-2</v>
      </c>
      <c r="I392" s="20">
        <v>2.7175000000000001E-2</v>
      </c>
      <c r="J392" s="20">
        <v>2.7378E-2</v>
      </c>
      <c r="K392" s="20">
        <v>2.7598999999999999E-2</v>
      </c>
      <c r="L392" s="20">
        <v>2.9635000000000002E-2</v>
      </c>
      <c r="M392" s="20">
        <v>2.3089999999999999E-2</v>
      </c>
      <c r="N392" s="19">
        <v>1570</v>
      </c>
      <c r="O392" s="21">
        <v>1964.54</v>
      </c>
      <c r="P392" s="19">
        <v>8419.1</v>
      </c>
      <c r="Q392" s="18">
        <v>101.82899999999999</v>
      </c>
      <c r="R392" s="19">
        <v>6.7389000000000001</v>
      </c>
      <c r="S392" s="19">
        <v>6.7674000000000003</v>
      </c>
      <c r="T392" s="263">
        <v>2.7849999377503994E-2</v>
      </c>
      <c r="U392" s="264">
        <v>2.8099999371916057E-2</v>
      </c>
      <c r="V392" s="264">
        <v>2.6399999409914016E-2</v>
      </c>
      <c r="W392" s="19">
        <v>33212.959999999999</v>
      </c>
      <c r="X392" s="19">
        <v>4158.24</v>
      </c>
      <c r="Y392" s="19">
        <v>13411.96</v>
      </c>
      <c r="Z392" s="19">
        <v>7618.31</v>
      </c>
      <c r="AA392" s="19">
        <v>26821.52</v>
      </c>
      <c r="AB392" s="19">
        <v>21208.3</v>
      </c>
      <c r="AC392" s="19">
        <v>3167.1260000000002</v>
      </c>
      <c r="AD392" s="263">
        <v>1.4617999673262239E-2</v>
      </c>
      <c r="AE392" s="263">
        <v>2.2414999498985705E-2</v>
      </c>
      <c r="AF392" s="263">
        <v>2.3439999476075172E-2</v>
      </c>
      <c r="AG392" s="263">
        <v>2.539399943239987E-2</v>
      </c>
      <c r="AH392" s="263">
        <v>2.0699999537318943E-2</v>
      </c>
      <c r="AI392" s="263">
        <v>2.249999949708581E-2</v>
      </c>
      <c r="AJ392" s="263">
        <v>2.5079999439418316E-2</v>
      </c>
      <c r="AK392" s="263">
        <v>2.7709999380633236E-2</v>
      </c>
      <c r="AL392" s="263">
        <v>2.6148999415524305E-2</v>
      </c>
      <c r="AM392" s="263">
        <v>2.6533999406918883E-2</v>
      </c>
      <c r="AN392" s="263">
        <v>2.659399940557778E-2</v>
      </c>
      <c r="AO392" s="263">
        <v>2.85049993628636E-2</v>
      </c>
      <c r="AP392" s="263">
        <v>3.0513999317958951E-2</v>
      </c>
      <c r="AQ392" s="263">
        <v>3.0056699328180402E-2</v>
      </c>
      <c r="AR392" s="19">
        <v>178.05</v>
      </c>
      <c r="AS392" s="19">
        <v>6960</v>
      </c>
      <c r="AT392" s="19">
        <v>1951.55</v>
      </c>
    </row>
    <row r="393" spans="1:46" ht="18.75" customHeight="1">
      <c r="A393" s="86">
        <v>44708</v>
      </c>
      <c r="B393" s="19">
        <v>172.8373</v>
      </c>
      <c r="C393" s="19">
        <v>149.96979999999999</v>
      </c>
      <c r="D393" s="19">
        <v>122.971</v>
      </c>
      <c r="E393" s="19">
        <v>25.72</v>
      </c>
      <c r="F393" s="20">
        <v>1.0316000000000001E-2</v>
      </c>
      <c r="G393" s="20">
        <v>2.4757999999999999E-2</v>
      </c>
      <c r="H393" s="20">
        <v>2.6336999999999999E-2</v>
      </c>
      <c r="I393" s="20">
        <v>2.7175000000000001E-2</v>
      </c>
      <c r="J393" s="20">
        <v>2.7378E-2</v>
      </c>
      <c r="K393" s="20">
        <v>2.7598999999999999E-2</v>
      </c>
      <c r="L393" s="20">
        <v>2.9635000000000002E-2</v>
      </c>
      <c r="M393" s="20">
        <v>2.2859999999999998E-2</v>
      </c>
      <c r="N393" s="19">
        <v>1570</v>
      </c>
      <c r="O393" s="21">
        <v>1964.54</v>
      </c>
      <c r="P393" s="19">
        <v>8419.1</v>
      </c>
      <c r="Q393" s="18">
        <v>102.056</v>
      </c>
      <c r="R393" s="19">
        <v>6.6932</v>
      </c>
      <c r="S393" s="19">
        <v>6.7126999999999999</v>
      </c>
      <c r="T393" s="263">
        <v>2.7499999385327101E-2</v>
      </c>
      <c r="U393" s="264">
        <v>2.7699999380856752E-2</v>
      </c>
      <c r="V393" s="264">
        <v>2.6149999415501956E-2</v>
      </c>
      <c r="W393" s="19">
        <v>33212.959999999999</v>
      </c>
      <c r="X393" s="19">
        <v>4158.24</v>
      </c>
      <c r="Y393" s="19">
        <v>13711</v>
      </c>
      <c r="Z393" s="19">
        <v>7669.56</v>
      </c>
      <c r="AA393" s="19">
        <v>26985.8</v>
      </c>
      <c r="AB393" s="19">
        <v>21872.01</v>
      </c>
      <c r="AC393" s="19">
        <v>3251.85</v>
      </c>
      <c r="AD393" s="263">
        <v>1.9021999574825168E-2</v>
      </c>
      <c r="AE393" s="263">
        <v>2.2347999500483273E-2</v>
      </c>
      <c r="AF393" s="263">
        <v>2.3289999479427937E-2</v>
      </c>
      <c r="AG393" s="263">
        <v>2.5179999437183138E-2</v>
      </c>
      <c r="AH393" s="263">
        <v>2.1379999522119761E-2</v>
      </c>
      <c r="AI393" s="263">
        <v>2.2869999488815664E-2</v>
      </c>
      <c r="AJ393" s="263">
        <v>2.5079999439418316E-2</v>
      </c>
      <c r="AK393" s="263">
        <v>2.7589999383315442E-2</v>
      </c>
      <c r="AL393" s="263">
        <v>2.6148999415524305E-2</v>
      </c>
      <c r="AM393" s="263">
        <v>2.6533999406918883E-2</v>
      </c>
      <c r="AN393" s="263">
        <v>2.659399940557778E-2</v>
      </c>
      <c r="AO393" s="263">
        <v>2.85049993628636E-2</v>
      </c>
      <c r="AP393" s="263">
        <v>3.0513999317958951E-2</v>
      </c>
      <c r="AQ393" s="263">
        <v>3.2238299279417841E-2</v>
      </c>
      <c r="AR393" s="19">
        <v>178.92099999999999</v>
      </c>
      <c r="AS393" s="19">
        <v>6970</v>
      </c>
      <c r="AT393" s="19">
        <v>1941.4</v>
      </c>
    </row>
    <row r="394" spans="1:46" ht="18.75" customHeight="1">
      <c r="A394" s="86">
        <v>44707</v>
      </c>
      <c r="B394" s="19">
        <v>172.90719999999999</v>
      </c>
      <c r="C394" s="19">
        <v>150.82929999999999</v>
      </c>
      <c r="D394" s="19">
        <v>122.971</v>
      </c>
      <c r="E394" s="19">
        <v>27.5</v>
      </c>
      <c r="F394" s="20">
        <v>1.0317E-2</v>
      </c>
      <c r="G394" s="20">
        <v>2.4757999999999999E-2</v>
      </c>
      <c r="H394" s="20">
        <v>2.6231000000000001E-2</v>
      </c>
      <c r="I394" s="20">
        <v>2.7091E-2</v>
      </c>
      <c r="J394" s="20">
        <v>2.7469E-2</v>
      </c>
      <c r="K394" s="20">
        <v>2.7525999999999998E-2</v>
      </c>
      <c r="L394" s="20">
        <v>2.9818999999999998E-2</v>
      </c>
      <c r="M394" s="20">
        <v>2.2880000000000001E-2</v>
      </c>
      <c r="N394" s="19">
        <v>1570</v>
      </c>
      <c r="O394" s="21">
        <v>1964.54</v>
      </c>
      <c r="P394" s="19">
        <v>8419.1</v>
      </c>
      <c r="Q394" s="18">
        <v>101.857</v>
      </c>
      <c r="R394" s="19">
        <v>6.6536999999999997</v>
      </c>
      <c r="S394" s="19">
        <v>6.6574</v>
      </c>
      <c r="T394" s="263">
        <v>2.729999938979745E-2</v>
      </c>
      <c r="U394" s="264">
        <v>2.7449999386444688E-2</v>
      </c>
      <c r="V394" s="264">
        <v>2.5799999423325063E-2</v>
      </c>
      <c r="W394" s="19">
        <v>32637.19</v>
      </c>
      <c r="X394" s="19">
        <v>4057.84</v>
      </c>
      <c r="Y394" s="19">
        <v>13897.3</v>
      </c>
      <c r="Z394" s="19">
        <v>7551.81</v>
      </c>
      <c r="AA394" s="19">
        <v>26888.57</v>
      </c>
      <c r="AB394" s="19">
        <v>21808.98</v>
      </c>
      <c r="AC394" s="19">
        <v>3236.6950000000002</v>
      </c>
      <c r="AD394" s="263">
        <v>1.318799970522523E-2</v>
      </c>
      <c r="AE394" s="263">
        <v>2.232099950108677E-2</v>
      </c>
      <c r="AF394" s="263">
        <v>2.3328999478556215E-2</v>
      </c>
      <c r="AG394" s="263">
        <v>2.5208999436534943E-2</v>
      </c>
      <c r="AH394" s="263">
        <v>2.1379999522119761E-2</v>
      </c>
      <c r="AI394" s="263">
        <v>2.2869999488815664E-2</v>
      </c>
      <c r="AJ394" s="263">
        <v>2.4919999442994594E-2</v>
      </c>
      <c r="AK394" s="263">
        <v>2.742999938689172E-2</v>
      </c>
      <c r="AL394" s="263">
        <v>2.6149999415501956E-2</v>
      </c>
      <c r="AM394" s="263">
        <v>2.6533999406918883E-2</v>
      </c>
      <c r="AN394" s="263">
        <v>2.6596999405510722E-2</v>
      </c>
      <c r="AO394" s="263">
        <v>2.8498999362997709E-2</v>
      </c>
      <c r="AP394" s="263">
        <v>3.0514999317936598E-2</v>
      </c>
      <c r="AQ394" s="263">
        <v>3.2987599262669684E-2</v>
      </c>
      <c r="AR394" s="19">
        <v>179.37209999999999</v>
      </c>
      <c r="AS394" s="19">
        <v>7010</v>
      </c>
      <c r="AT394" s="19">
        <v>1932.4</v>
      </c>
    </row>
    <row r="395" spans="1:46" ht="18.75" customHeight="1">
      <c r="A395" s="86">
        <v>44706</v>
      </c>
      <c r="B395" s="19">
        <v>172.79849999999999</v>
      </c>
      <c r="C395" s="19">
        <v>151.41329999999999</v>
      </c>
      <c r="D395" s="19">
        <v>122.971</v>
      </c>
      <c r="E395" s="19">
        <v>28.37</v>
      </c>
      <c r="F395" s="20">
        <v>1.0394E-2</v>
      </c>
      <c r="G395" s="20">
        <v>2.4919E-2</v>
      </c>
      <c r="H395" s="20">
        <v>2.6315000000000002E-2</v>
      </c>
      <c r="I395" s="20">
        <v>2.7191E-2</v>
      </c>
      <c r="J395" s="20">
        <v>2.7452000000000001E-2</v>
      </c>
      <c r="K395" s="20">
        <v>2.7577000000000001E-2</v>
      </c>
      <c r="L395" s="20">
        <v>2.9690999999999999E-2</v>
      </c>
      <c r="M395" s="20">
        <v>2.3359999999999999E-2</v>
      </c>
      <c r="N395" s="19">
        <v>1570</v>
      </c>
      <c r="O395" s="21">
        <v>1964.54</v>
      </c>
      <c r="P395" s="19">
        <v>8419.1</v>
      </c>
      <c r="Q395" s="18">
        <v>102.07599999999999</v>
      </c>
      <c r="R395" s="19">
        <v>6.6497000000000002</v>
      </c>
      <c r="S395" s="19">
        <v>6.6616999999999997</v>
      </c>
      <c r="T395" s="263">
        <v>2.8599999360740185E-2</v>
      </c>
      <c r="U395" s="264">
        <v>2.8799999356269836E-2</v>
      </c>
      <c r="V395" s="264">
        <v>2.7099999394267799E-2</v>
      </c>
      <c r="W395" s="19">
        <v>32120.28</v>
      </c>
      <c r="X395" s="19">
        <v>3978.73</v>
      </c>
      <c r="Y395" s="19">
        <v>13888.82</v>
      </c>
      <c r="Z395" s="19">
        <v>7587.7</v>
      </c>
      <c r="AA395" s="19">
        <v>27350.3</v>
      </c>
      <c r="AB395" s="19">
        <v>22080.52</v>
      </c>
      <c r="AC395" s="19">
        <v>3283.4259999999999</v>
      </c>
      <c r="AD395" s="263">
        <v>2.1689999515190721E-2</v>
      </c>
      <c r="AE395" s="263">
        <v>2.2404999499209224E-2</v>
      </c>
      <c r="AF395" s="263">
        <v>2.3449999475851656E-2</v>
      </c>
      <c r="AG395" s="263">
        <v>2.5363999433070421E-2</v>
      </c>
      <c r="AH395" s="263">
        <v>2.1379999522119761E-2</v>
      </c>
      <c r="AI395" s="263">
        <v>2.2869999488815664E-2</v>
      </c>
      <c r="AJ395" s="263">
        <v>2.5029999440535904E-2</v>
      </c>
      <c r="AK395" s="263">
        <v>2.7589999383315442E-2</v>
      </c>
      <c r="AL395" s="263">
        <v>2.6020999418385329E-2</v>
      </c>
      <c r="AM395" s="263">
        <v>2.6533999406918883E-2</v>
      </c>
      <c r="AN395" s="263">
        <v>2.6948999397642913E-2</v>
      </c>
      <c r="AO395" s="263">
        <v>2.8510999362729491E-2</v>
      </c>
      <c r="AP395" s="263">
        <v>3.0516999317891893E-2</v>
      </c>
      <c r="AQ395" s="263">
        <v>3.1196699302699419E-2</v>
      </c>
      <c r="AR395" s="19">
        <v>179.45509999999999</v>
      </c>
      <c r="AS395" s="19">
        <v>7124</v>
      </c>
      <c r="AT395" s="19">
        <v>1930.15</v>
      </c>
    </row>
    <row r="396" spans="1:46" ht="18.75" customHeight="1">
      <c r="A396" s="86">
        <v>44705</v>
      </c>
      <c r="B396" s="19">
        <v>172.5712</v>
      </c>
      <c r="C396" s="19">
        <v>151.9417</v>
      </c>
      <c r="D396" s="19">
        <v>128.13499999999999</v>
      </c>
      <c r="E396" s="19">
        <v>29.45</v>
      </c>
      <c r="F396" s="20">
        <v>1.0394E-2</v>
      </c>
      <c r="G396" s="20">
        <v>2.4787E-2</v>
      </c>
      <c r="H396" s="20">
        <v>2.6536000000000001E-2</v>
      </c>
      <c r="I396" s="20">
        <v>2.7411999999999999E-2</v>
      </c>
      <c r="J396" s="20">
        <v>2.7505999999999999E-2</v>
      </c>
      <c r="K396" s="20">
        <v>2.7751000000000001E-2</v>
      </c>
      <c r="L396" s="20">
        <v>2.9666999999999999E-2</v>
      </c>
      <c r="M396" s="20">
        <v>2.3290000000000002E-2</v>
      </c>
      <c r="N396" s="19">
        <v>1570</v>
      </c>
      <c r="O396" s="21">
        <v>1964.54</v>
      </c>
      <c r="P396" s="19">
        <v>8419.1</v>
      </c>
      <c r="Q396" s="18">
        <v>103.15</v>
      </c>
      <c r="R396" s="19">
        <v>6.6929999999999996</v>
      </c>
      <c r="S396" s="19">
        <v>6.6997999999999998</v>
      </c>
      <c r="T396" s="263">
        <v>2.939999934285879E-2</v>
      </c>
      <c r="U396" s="264">
        <v>2.9599999338388444E-2</v>
      </c>
      <c r="V396" s="264">
        <v>2.7899999376386403E-2</v>
      </c>
      <c r="W396" s="19">
        <v>31928.62</v>
      </c>
      <c r="X396" s="19">
        <v>3941.48</v>
      </c>
      <c r="Y396" s="19">
        <v>14204.17</v>
      </c>
      <c r="Z396" s="19">
        <v>7613.72</v>
      </c>
      <c r="AA396" s="19">
        <v>27787.98</v>
      </c>
      <c r="AB396" s="19">
        <v>22502.31</v>
      </c>
      <c r="AC396" s="19">
        <v>3282.7170000000001</v>
      </c>
      <c r="AD396" s="263">
        <v>1.4996999664790929E-2</v>
      </c>
      <c r="AE396" s="263">
        <v>2.2566999495588241E-2</v>
      </c>
      <c r="AF396" s="263">
        <v>2.3452999475784598E-2</v>
      </c>
      <c r="AG396" s="263">
        <v>2.5501999429985878E-2</v>
      </c>
      <c r="AH396" s="263">
        <v>2.1379999522119761E-2</v>
      </c>
      <c r="AI396" s="263">
        <v>2.2869999488815664E-2</v>
      </c>
      <c r="AJ396" s="263">
        <v>2.5359999433159829E-2</v>
      </c>
      <c r="AK396" s="263">
        <v>2.7769999379292132E-2</v>
      </c>
      <c r="AL396" s="263">
        <v>2.5935999420285225E-2</v>
      </c>
      <c r="AM396" s="263">
        <v>2.6533999406918883E-2</v>
      </c>
      <c r="AN396" s="263">
        <v>2.6702999403141438E-2</v>
      </c>
      <c r="AO396" s="263">
        <v>2.8384999365545806E-2</v>
      </c>
      <c r="AP396" s="263">
        <v>3.0371999321132898E-2</v>
      </c>
      <c r="AQ396" s="263">
        <v>3.0419999320060013E-2</v>
      </c>
      <c r="AR396" s="19">
        <v>178.80850000000001</v>
      </c>
      <c r="AS396" s="19">
        <v>7220</v>
      </c>
      <c r="AT396" s="19">
        <v>1944.05</v>
      </c>
    </row>
    <row r="397" spans="1:46" ht="18.75" customHeight="1">
      <c r="A397" s="86">
        <v>44704</v>
      </c>
      <c r="B397" s="19">
        <v>171.78989999999999</v>
      </c>
      <c r="C397" s="19">
        <v>151.93899999999999</v>
      </c>
      <c r="D397" s="19">
        <v>128.13499999999999</v>
      </c>
      <c r="E397" s="19">
        <v>28.48</v>
      </c>
      <c r="F397" s="20">
        <v>9.8580000000000004E-3</v>
      </c>
      <c r="G397" s="20">
        <v>2.6204000000000002E-2</v>
      </c>
      <c r="H397" s="20">
        <v>2.7855999999999999E-2</v>
      </c>
      <c r="I397" s="20">
        <v>2.8677000000000001E-2</v>
      </c>
      <c r="J397" s="20">
        <v>2.8514000000000001E-2</v>
      </c>
      <c r="K397" s="20">
        <v>2.8872999999999999E-2</v>
      </c>
      <c r="L397" s="20">
        <v>3.0523999999999999E-2</v>
      </c>
      <c r="M397" s="20">
        <v>2.3259999999999999E-2</v>
      </c>
      <c r="N397" s="19">
        <v>1570</v>
      </c>
      <c r="O397" s="21">
        <v>1964.54</v>
      </c>
      <c r="P397" s="19">
        <v>8419.1</v>
      </c>
      <c r="Q397" s="18">
        <v>102.724</v>
      </c>
      <c r="R397" s="19">
        <v>6.7125000000000004</v>
      </c>
      <c r="S397" s="19">
        <v>6.7252999999999998</v>
      </c>
      <c r="T397" s="263">
        <v>2.9799999333918095E-2</v>
      </c>
      <c r="U397" s="264">
        <v>3.0099999327212568E-2</v>
      </c>
      <c r="V397" s="264">
        <v>2.8149999370798467E-2</v>
      </c>
      <c r="W397" s="19">
        <v>31880.240000000002</v>
      </c>
      <c r="X397" s="19">
        <v>3973.75</v>
      </c>
      <c r="Y397" s="19">
        <v>14532.55</v>
      </c>
      <c r="Z397" s="19">
        <v>7558.92</v>
      </c>
      <c r="AA397" s="19">
        <v>27736.47</v>
      </c>
      <c r="AB397" s="19">
        <v>22502.31</v>
      </c>
      <c r="AC397" s="19">
        <v>3282.7170000000001</v>
      </c>
      <c r="AD397" s="263">
        <v>1.4996999664790929E-2</v>
      </c>
      <c r="AE397" s="263">
        <v>2.2566999495588241E-2</v>
      </c>
      <c r="AF397" s="263">
        <v>2.3452999475784598E-2</v>
      </c>
      <c r="AG397" s="263">
        <v>2.5501999429985878E-2</v>
      </c>
      <c r="AH397" s="263">
        <v>2.1379999522119761E-2</v>
      </c>
      <c r="AI397" s="263">
        <v>2.2869999488815664E-2</v>
      </c>
      <c r="AJ397" s="263">
        <v>2.5359999433159829E-2</v>
      </c>
      <c r="AK397" s="263">
        <v>2.7769999379292132E-2</v>
      </c>
      <c r="AL397" s="263">
        <v>2.5935999420285225E-2</v>
      </c>
      <c r="AM397" s="263">
        <v>2.6533999406918883E-2</v>
      </c>
      <c r="AN397" s="263">
        <v>2.6702999403141438E-2</v>
      </c>
      <c r="AO397" s="263">
        <v>2.8384999365545806E-2</v>
      </c>
      <c r="AP397" s="263">
        <v>3.0371999321132898E-2</v>
      </c>
      <c r="AQ397" s="263">
        <v>3.0419999320060013E-2</v>
      </c>
      <c r="AR397" s="19">
        <v>179.45650000000001</v>
      </c>
      <c r="AS397" s="19">
        <v>7322</v>
      </c>
      <c r="AT397" s="19">
        <v>1930.3</v>
      </c>
    </row>
    <row r="398" spans="1:46" ht="18.75" customHeight="1">
      <c r="A398" s="86">
        <v>44701</v>
      </c>
      <c r="B398" s="19">
        <v>172.10390000000001</v>
      </c>
      <c r="C398" s="19">
        <v>151.5275</v>
      </c>
      <c r="D398" s="19">
        <v>126.44</v>
      </c>
      <c r="E398" s="19">
        <v>29.43</v>
      </c>
      <c r="F398" s="20">
        <v>1.0087E-2</v>
      </c>
      <c r="G398" s="20">
        <v>2.5807E-2</v>
      </c>
      <c r="H398" s="20">
        <v>2.7279000000000001E-2</v>
      </c>
      <c r="I398" s="20">
        <v>2.7992E-2</v>
      </c>
      <c r="J398" s="20">
        <v>2.7810999999999999E-2</v>
      </c>
      <c r="K398" s="20">
        <v>2.8125000000000001E-2</v>
      </c>
      <c r="L398" s="20">
        <v>2.9859E-2</v>
      </c>
      <c r="M398" s="20">
        <v>2.333E-2</v>
      </c>
      <c r="N398" s="19">
        <v>1570</v>
      </c>
      <c r="O398" s="21">
        <v>1964.54</v>
      </c>
      <c r="P398" s="19">
        <v>8419.1</v>
      </c>
      <c r="Q398" s="18">
        <v>103.81</v>
      </c>
      <c r="R398" s="19">
        <v>6.7542</v>
      </c>
      <c r="S398" s="19">
        <v>6.7807000000000004</v>
      </c>
      <c r="T398" s="263">
        <v>3.0149999326094985E-2</v>
      </c>
      <c r="U398" s="264">
        <v>3.0499999318271874E-2</v>
      </c>
      <c r="V398" s="264">
        <v>2.849999936297536E-2</v>
      </c>
      <c r="W398" s="19">
        <v>31261.9</v>
      </c>
      <c r="X398" s="19">
        <v>3901.36</v>
      </c>
      <c r="Y398" s="19">
        <v>14261.5</v>
      </c>
      <c r="Z398" s="19">
        <v>7537.9</v>
      </c>
      <c r="AA398" s="19">
        <v>27665.98</v>
      </c>
      <c r="AB398" s="19">
        <v>22039.55</v>
      </c>
      <c r="AC398" s="19">
        <v>3282.7170000000001</v>
      </c>
      <c r="AD398" s="263">
        <v>1.4996999664790929E-2</v>
      </c>
      <c r="AE398" s="263">
        <v>2.2566999495588241E-2</v>
      </c>
      <c r="AF398" s="263">
        <v>2.3452999475784598E-2</v>
      </c>
      <c r="AG398" s="263">
        <v>2.5501999429985878E-2</v>
      </c>
      <c r="AH398" s="263">
        <v>2.1379999522119761E-2</v>
      </c>
      <c r="AI398" s="263">
        <v>2.2869999488815664E-2</v>
      </c>
      <c r="AJ398" s="263">
        <v>2.5359999433159829E-2</v>
      </c>
      <c r="AK398" s="263">
        <v>2.7769999379292132E-2</v>
      </c>
      <c r="AL398" s="263">
        <v>2.5935999420285225E-2</v>
      </c>
      <c r="AM398" s="263">
        <v>2.6533999406918883E-2</v>
      </c>
      <c r="AN398" s="263">
        <v>2.6702999403141438E-2</v>
      </c>
      <c r="AO398" s="263">
        <v>2.8384999365545806E-2</v>
      </c>
      <c r="AP398" s="263">
        <v>3.0371999321132898E-2</v>
      </c>
      <c r="AQ398" s="263">
        <v>3.0094999327324332E-2</v>
      </c>
      <c r="AR398" s="19">
        <v>178.5575</v>
      </c>
      <c r="AS398" s="19">
        <v>7434</v>
      </c>
      <c r="AT398" s="19">
        <v>1929.4</v>
      </c>
    </row>
    <row r="399" spans="1:46" ht="18.75" customHeight="1">
      <c r="A399" s="86">
        <v>44700</v>
      </c>
      <c r="B399" s="19">
        <v>171.6183</v>
      </c>
      <c r="C399" s="19">
        <v>151.25470000000001</v>
      </c>
      <c r="D399" s="19">
        <v>126.44</v>
      </c>
      <c r="E399" s="19">
        <v>29.35</v>
      </c>
      <c r="F399" s="20">
        <v>9.8329999999999997E-3</v>
      </c>
      <c r="G399" s="20">
        <v>2.6072999999999999E-2</v>
      </c>
      <c r="H399" s="20">
        <v>2.7719000000000001E-2</v>
      </c>
      <c r="I399" s="20">
        <v>2.8400999999999999E-2</v>
      </c>
      <c r="J399" s="20">
        <v>2.8369999999999999E-2</v>
      </c>
      <c r="K399" s="20">
        <v>2.8624E-2</v>
      </c>
      <c r="L399" s="20">
        <v>3.0491000000000001E-2</v>
      </c>
      <c r="M399" s="20">
        <v>2.3210000000000001E-2</v>
      </c>
      <c r="N399" s="19">
        <v>1570</v>
      </c>
      <c r="O399" s="21">
        <v>1964.54</v>
      </c>
      <c r="P399" s="19">
        <v>8419.1</v>
      </c>
      <c r="Q399" s="18">
        <v>103.36</v>
      </c>
      <c r="R399" s="19">
        <v>6.7377000000000002</v>
      </c>
      <c r="S399" s="19">
        <v>6.7412000000000001</v>
      </c>
      <c r="T399" s="263">
        <v>2.9449999341741202E-2</v>
      </c>
      <c r="U399" s="264">
        <v>2.969999933615327E-2</v>
      </c>
      <c r="V399" s="264">
        <v>2.7749999379739165E-2</v>
      </c>
      <c r="W399" s="19">
        <v>31253.13</v>
      </c>
      <c r="X399" s="19">
        <v>3900.79</v>
      </c>
      <c r="Y399" s="19">
        <v>14220.52</v>
      </c>
      <c r="Z399" s="19">
        <v>7515.68</v>
      </c>
      <c r="AA399" s="19">
        <v>27821.43</v>
      </c>
      <c r="AB399" s="19">
        <v>21996.85</v>
      </c>
      <c r="AC399" s="19">
        <v>3252.203</v>
      </c>
      <c r="AD399" s="263">
        <v>2.001799955256283E-2</v>
      </c>
      <c r="AE399" s="263">
        <v>2.2690999492816628E-2</v>
      </c>
      <c r="AF399" s="263">
        <v>2.3684999470598996E-2</v>
      </c>
      <c r="AG399" s="263">
        <v>2.56059994276613E-2</v>
      </c>
      <c r="AH399" s="263">
        <v>2.1379999522119761E-2</v>
      </c>
      <c r="AI399" s="263">
        <v>2.2869999488815664E-2</v>
      </c>
      <c r="AJ399" s="263">
        <v>2.5769999423995615E-2</v>
      </c>
      <c r="AK399" s="263">
        <v>2.7869999377056955E-2</v>
      </c>
      <c r="AL399" s="263">
        <v>2.5937999420240519E-2</v>
      </c>
      <c r="AM399" s="263">
        <v>2.6533999406918883E-2</v>
      </c>
      <c r="AN399" s="263">
        <v>2.6702999403141438E-2</v>
      </c>
      <c r="AO399" s="263">
        <v>2.8377999365702272E-2</v>
      </c>
      <c r="AP399" s="263">
        <v>3.0375999321043491E-2</v>
      </c>
      <c r="AQ399" s="263">
        <v>2.9063299350384625E-2</v>
      </c>
      <c r="AR399" s="19">
        <v>178.9802</v>
      </c>
      <c r="AS399" s="19">
        <v>7288</v>
      </c>
      <c r="AT399" s="19">
        <v>1942.15</v>
      </c>
    </row>
    <row r="400" spans="1:46" ht="18.75" customHeight="1">
      <c r="A400" s="86">
        <v>44699</v>
      </c>
      <c r="B400" s="19">
        <v>171.4444</v>
      </c>
      <c r="C400" s="19">
        <v>151.2073</v>
      </c>
      <c r="D400" s="19">
        <v>126.44</v>
      </c>
      <c r="E400" s="19">
        <v>30.96</v>
      </c>
      <c r="F400" s="20">
        <v>9.9860000000000001E-3</v>
      </c>
      <c r="G400" s="20">
        <v>2.6693999999999999E-2</v>
      </c>
      <c r="H400" s="20">
        <v>2.8378E-2</v>
      </c>
      <c r="I400" s="20">
        <v>2.8913999999999999E-2</v>
      </c>
      <c r="J400" s="20">
        <v>2.8840000000000001E-2</v>
      </c>
      <c r="K400" s="20">
        <v>2.9149000000000001E-2</v>
      </c>
      <c r="L400" s="20">
        <v>3.0647000000000001E-2</v>
      </c>
      <c r="M400" s="20">
        <v>2.316E-2</v>
      </c>
      <c r="N400" s="19">
        <v>1570</v>
      </c>
      <c r="O400" s="21">
        <v>1964.54</v>
      </c>
      <c r="P400" s="19">
        <v>8419.1</v>
      </c>
      <c r="Q400" s="18">
        <v>104.187</v>
      </c>
      <c r="R400" s="19">
        <v>6.7861000000000002</v>
      </c>
      <c r="S400" s="19">
        <v>6.7975000000000003</v>
      </c>
      <c r="T400" s="263">
        <v>3.0099999327212568E-2</v>
      </c>
      <c r="U400" s="264">
        <v>3.0599999316036703E-2</v>
      </c>
      <c r="V400" s="264">
        <v>2.849999936297536E-2</v>
      </c>
      <c r="W400" s="19">
        <v>31490.07</v>
      </c>
      <c r="X400" s="19">
        <v>3923.68</v>
      </c>
      <c r="Y400" s="19">
        <v>14442.27</v>
      </c>
      <c r="Z400" s="19">
        <v>7578.75</v>
      </c>
      <c r="AA400" s="19">
        <v>28027.25</v>
      </c>
      <c r="AB400" s="19">
        <v>22232.03</v>
      </c>
      <c r="AC400" s="19">
        <v>3266.596</v>
      </c>
      <c r="AD400" s="263">
        <v>1.5676999649591745E-2</v>
      </c>
      <c r="AE400" s="263">
        <v>2.2663999493420125E-2</v>
      </c>
      <c r="AF400" s="263">
        <v>2.3598999472521247E-2</v>
      </c>
      <c r="AG400" s="263">
        <v>2.551399942971766E-2</v>
      </c>
      <c r="AH400" s="263">
        <v>2.1479999519884586E-2</v>
      </c>
      <c r="AI400" s="263">
        <v>2.2869999488815664E-2</v>
      </c>
      <c r="AJ400" s="263">
        <v>2.5819999422878024E-2</v>
      </c>
      <c r="AK400" s="263">
        <v>2.7769999379292132E-2</v>
      </c>
      <c r="AL400" s="263">
        <v>2.5946999420039356E-2</v>
      </c>
      <c r="AM400" s="263">
        <v>2.6533999406918883E-2</v>
      </c>
      <c r="AN400" s="263">
        <v>2.6704999403096737E-2</v>
      </c>
      <c r="AO400" s="263">
        <v>2.8380999365635214E-2</v>
      </c>
      <c r="AP400" s="263">
        <v>3.0376999321021142E-2</v>
      </c>
      <c r="AQ400" s="263">
        <v>3.0911699309069663E-2</v>
      </c>
      <c r="AR400" s="19">
        <v>178.46510000000001</v>
      </c>
      <c r="AS400" s="19">
        <v>7248</v>
      </c>
      <c r="AT400" s="19">
        <v>1933.85</v>
      </c>
    </row>
    <row r="401" spans="1:46" ht="18.75" customHeight="1">
      <c r="A401" s="86">
        <v>44698</v>
      </c>
      <c r="B401" s="19">
        <v>170.82480000000001</v>
      </c>
      <c r="C401" s="19">
        <v>151.62200000000001</v>
      </c>
      <c r="D401" s="19">
        <v>126.44</v>
      </c>
      <c r="E401" s="19">
        <v>26.1</v>
      </c>
      <c r="F401" s="20">
        <v>1.0394E-2</v>
      </c>
      <c r="G401" s="20">
        <v>2.7002999999999999E-2</v>
      </c>
      <c r="H401" s="20">
        <v>2.8927000000000001E-2</v>
      </c>
      <c r="I401" s="20">
        <v>2.9633E-2</v>
      </c>
      <c r="J401" s="20">
        <v>2.9860000000000001E-2</v>
      </c>
      <c r="K401" s="20">
        <v>3.0103000000000001E-2</v>
      </c>
      <c r="L401" s="20">
        <v>3.1778000000000001E-2</v>
      </c>
      <c r="M401" s="20">
        <v>2.3460000000000002E-2</v>
      </c>
      <c r="N401" s="19">
        <v>1570</v>
      </c>
      <c r="O401" s="21">
        <v>1964.54</v>
      </c>
      <c r="P401" s="19">
        <v>8419.1</v>
      </c>
      <c r="Q401" s="18">
        <v>104.563</v>
      </c>
      <c r="R401" s="19">
        <v>6.7892000000000001</v>
      </c>
      <c r="S401" s="19">
        <v>6.7999000000000001</v>
      </c>
      <c r="T401" s="263">
        <v>2.9599999338388444E-2</v>
      </c>
      <c r="U401" s="264">
        <v>3.0199999324977397E-2</v>
      </c>
      <c r="V401" s="264">
        <v>2.8699999358505011E-2</v>
      </c>
      <c r="W401" s="19">
        <v>32654.59</v>
      </c>
      <c r="X401" s="19">
        <v>4088.85</v>
      </c>
      <c r="Y401" s="19">
        <v>14619.64</v>
      </c>
      <c r="Z401" s="19">
        <v>7537.25</v>
      </c>
      <c r="AA401" s="19">
        <v>28252.42</v>
      </c>
      <c r="AB401" s="19">
        <v>21927.63</v>
      </c>
      <c r="AC401" s="19">
        <v>3203.9389999999999</v>
      </c>
      <c r="AD401" s="263">
        <v>3.1083999305218459E-2</v>
      </c>
      <c r="AE401" s="263">
        <v>2.2879999488592147E-2</v>
      </c>
      <c r="AF401" s="263">
        <v>2.3874999466352166E-2</v>
      </c>
      <c r="AG401" s="263">
        <v>2.5771999423950909E-2</v>
      </c>
      <c r="AH401" s="263">
        <v>2.1479999519884586E-2</v>
      </c>
      <c r="AI401" s="263">
        <v>2.2869999488815664E-2</v>
      </c>
      <c r="AJ401" s="263">
        <v>2.5819999422878024E-2</v>
      </c>
      <c r="AK401" s="263">
        <v>2.7889999376609922E-2</v>
      </c>
      <c r="AL401" s="263">
        <v>2.5850999422185123E-2</v>
      </c>
      <c r="AM401" s="263">
        <v>2.6555999406427146E-2</v>
      </c>
      <c r="AN401" s="263">
        <v>2.6704999403096737E-2</v>
      </c>
      <c r="AO401" s="263">
        <v>2.8452999364025889E-2</v>
      </c>
      <c r="AP401" s="263">
        <v>3.0373999321088193E-2</v>
      </c>
      <c r="AQ401" s="263">
        <v>3.2189999280497428E-2</v>
      </c>
      <c r="AR401" s="19">
        <v>177.13390000000001</v>
      </c>
      <c r="AS401" s="19">
        <v>7214</v>
      </c>
      <c r="AT401" s="19">
        <v>1910</v>
      </c>
    </row>
    <row r="402" spans="1:46" ht="18.75" customHeight="1">
      <c r="A402" s="86">
        <v>44697</v>
      </c>
      <c r="B402" s="19">
        <v>171.42750000000001</v>
      </c>
      <c r="C402" s="19">
        <v>151.69409999999999</v>
      </c>
      <c r="D402" s="19">
        <v>127.117</v>
      </c>
      <c r="E402" s="19">
        <v>27.47</v>
      </c>
      <c r="F402" s="20">
        <v>9.8069999999999997E-3</v>
      </c>
      <c r="G402" s="20">
        <v>2.5697999999999999E-2</v>
      </c>
      <c r="H402" s="20">
        <v>2.75E-2</v>
      </c>
      <c r="I402" s="20">
        <v>2.8264000000000001E-2</v>
      </c>
      <c r="J402" s="20">
        <v>2.8822E-2</v>
      </c>
      <c r="K402" s="20">
        <v>2.8872999999999999E-2</v>
      </c>
      <c r="L402" s="20">
        <v>3.0984000000000001E-2</v>
      </c>
      <c r="M402" s="20">
        <v>2.383E-2</v>
      </c>
      <c r="N402" s="19">
        <v>1570</v>
      </c>
      <c r="O402" s="21">
        <v>1964.54</v>
      </c>
      <c r="P402" s="19">
        <v>8419.1</v>
      </c>
      <c r="Q402" s="18">
        <v>104.851</v>
      </c>
      <c r="R402" s="19">
        <v>6.7862999999999998</v>
      </c>
      <c r="S402" s="19">
        <v>6.8273000000000001</v>
      </c>
      <c r="T402" s="263">
        <v>2.9899999331682924E-2</v>
      </c>
      <c r="U402" s="264">
        <v>3.0399999320507048E-2</v>
      </c>
      <c r="V402" s="264">
        <v>2.9199999347329138E-2</v>
      </c>
      <c r="W402" s="19">
        <v>32223.42</v>
      </c>
      <c r="X402" s="19">
        <v>4008.01</v>
      </c>
      <c r="Y402" s="19">
        <v>14354.9</v>
      </c>
      <c r="Z402" s="19">
        <v>7473.14</v>
      </c>
      <c r="AA402" s="19">
        <v>27943.89</v>
      </c>
      <c r="AB402" s="19">
        <v>21684.97</v>
      </c>
      <c r="AC402" s="19">
        <v>3214.5030000000002</v>
      </c>
      <c r="AD402" s="263">
        <v>2.0057999551668763E-2</v>
      </c>
      <c r="AE402" s="263">
        <v>2.2914999487809836E-2</v>
      </c>
      <c r="AF402" s="263">
        <v>2.3874999466352166E-2</v>
      </c>
      <c r="AG402" s="263">
        <v>2.5711999425292016E-2</v>
      </c>
      <c r="AH402" s="263">
        <v>2.1479999519884586E-2</v>
      </c>
      <c r="AI402" s="263">
        <v>2.2869999488815664E-2</v>
      </c>
      <c r="AJ402" s="263">
        <v>2.5819999422878024E-2</v>
      </c>
      <c r="AK402" s="263">
        <v>2.7929999375715855E-2</v>
      </c>
      <c r="AL402" s="263">
        <v>2.5648999426700177E-2</v>
      </c>
      <c r="AM402" s="263">
        <v>2.6329999411478639E-2</v>
      </c>
      <c r="AN402" s="263">
        <v>2.6291999412328005E-2</v>
      </c>
      <c r="AO402" s="263">
        <v>2.8158999370597303E-2</v>
      </c>
      <c r="AP402" s="263">
        <v>3.0373999321088193E-2</v>
      </c>
      <c r="AQ402" s="263">
        <v>3.0968299307804557E-2</v>
      </c>
      <c r="AR402" s="19">
        <v>175.9726</v>
      </c>
      <c r="AS402" s="19">
        <v>7204</v>
      </c>
      <c r="AT402" s="19">
        <v>1937.05</v>
      </c>
    </row>
    <row r="403" spans="1:46" ht="18.75" customHeight="1">
      <c r="A403" s="86">
        <v>44694</v>
      </c>
      <c r="B403" s="19">
        <v>171.07679999999999</v>
      </c>
      <c r="C403" s="19">
        <v>151.60669999999999</v>
      </c>
      <c r="D403" s="19">
        <v>127.117</v>
      </c>
      <c r="E403" s="19">
        <v>28.87</v>
      </c>
      <c r="F403" s="20">
        <v>9.4249999999999994E-3</v>
      </c>
      <c r="G403" s="20">
        <v>2.5780000000000001E-2</v>
      </c>
      <c r="H403" s="20">
        <v>2.7746E-2</v>
      </c>
      <c r="I403" s="20">
        <v>2.8656000000000001E-2</v>
      </c>
      <c r="J403" s="20">
        <v>2.9184999999999999E-2</v>
      </c>
      <c r="K403" s="20">
        <v>2.9273E-2</v>
      </c>
      <c r="L403" s="20">
        <v>3.0786000000000001E-2</v>
      </c>
      <c r="M403" s="20">
        <v>2.368E-2</v>
      </c>
      <c r="N403" s="19">
        <v>1570</v>
      </c>
      <c r="O403" s="21">
        <v>1964.54</v>
      </c>
      <c r="P403" s="19">
        <v>8419.1</v>
      </c>
      <c r="Q403" s="18">
        <v>103.846</v>
      </c>
      <c r="R403" s="19">
        <v>6.7217000000000002</v>
      </c>
      <c r="S403" s="19">
        <v>6.7643000000000004</v>
      </c>
      <c r="T403" s="263">
        <v>2.934999934397638E-2</v>
      </c>
      <c r="U403" s="264">
        <v>2.9749999335035682E-2</v>
      </c>
      <c r="V403" s="264">
        <v>2.7899999376386403E-2</v>
      </c>
      <c r="W403" s="19">
        <v>32196.66</v>
      </c>
      <c r="X403" s="19">
        <v>4023.89</v>
      </c>
      <c r="Y403" s="19">
        <v>14169.3</v>
      </c>
      <c r="Z403" s="19">
        <v>7483.35</v>
      </c>
      <c r="AA403" s="19">
        <v>28149.84</v>
      </c>
      <c r="AB403" s="19">
        <v>21404.880000000001</v>
      </c>
      <c r="AC403" s="19">
        <v>3212.24</v>
      </c>
      <c r="AD403" s="263">
        <v>1.6973999620601535E-2</v>
      </c>
      <c r="AE403" s="263">
        <v>2.2793999490514395E-2</v>
      </c>
      <c r="AF403" s="263">
        <v>2.3799999468028545E-2</v>
      </c>
      <c r="AG403" s="263">
        <v>2.5681999425962568E-2</v>
      </c>
      <c r="AH403" s="263">
        <v>2.1479999519884586E-2</v>
      </c>
      <c r="AI403" s="263">
        <v>2.2869999488815664E-2</v>
      </c>
      <c r="AJ403" s="263">
        <v>2.5819999422878024E-2</v>
      </c>
      <c r="AK403" s="263">
        <v>2.7999999374151228E-2</v>
      </c>
      <c r="AL403" s="263">
        <v>2.5648999426700177E-2</v>
      </c>
      <c r="AM403" s="263">
        <v>2.6329999411478639E-2</v>
      </c>
      <c r="AN403" s="263">
        <v>2.6291999412328005E-2</v>
      </c>
      <c r="AO403" s="263">
        <v>2.8158999370597303E-2</v>
      </c>
      <c r="AP403" s="263">
        <v>3.0373999321088193E-2</v>
      </c>
      <c r="AQ403" s="263">
        <v>3.0114999326877296E-2</v>
      </c>
      <c r="AR403" s="19">
        <v>175.4735</v>
      </c>
      <c r="AS403" s="19">
        <v>7276</v>
      </c>
      <c r="AT403" s="19">
        <v>1953.8</v>
      </c>
    </row>
    <row r="404" spans="1:46" ht="18.75" customHeight="1">
      <c r="A404" s="86">
        <v>44693</v>
      </c>
      <c r="B404" s="19">
        <v>171.50899999999999</v>
      </c>
      <c r="C404" s="19">
        <v>152.7226</v>
      </c>
      <c r="D404" s="19">
        <v>127.117</v>
      </c>
      <c r="E404" s="19">
        <v>31.77</v>
      </c>
      <c r="F404" s="20">
        <v>9.273E-3</v>
      </c>
      <c r="G404" s="20">
        <v>2.5592E-2</v>
      </c>
      <c r="H404" s="20">
        <v>2.75E-2</v>
      </c>
      <c r="I404" s="20">
        <v>2.8212000000000001E-2</v>
      </c>
      <c r="J404" s="20">
        <v>2.8479000000000001E-2</v>
      </c>
      <c r="K404" s="20">
        <v>2.8724E-2</v>
      </c>
      <c r="L404" s="20">
        <v>3.0154E-2</v>
      </c>
      <c r="M404" s="20">
        <v>2.3800000000000002E-2</v>
      </c>
      <c r="N404" s="19">
        <v>1570</v>
      </c>
      <c r="O404" s="21">
        <v>1964.54</v>
      </c>
      <c r="P404" s="19">
        <v>8419.1</v>
      </c>
      <c r="Q404" s="18">
        <v>103.92</v>
      </c>
      <c r="R404" s="19">
        <v>6.7347000000000001</v>
      </c>
      <c r="S404" s="19">
        <v>6.7477</v>
      </c>
      <c r="T404" s="263">
        <v>2.8599999360740185E-2</v>
      </c>
      <c r="U404" s="264">
        <v>2.90499993506819E-2</v>
      </c>
      <c r="V404" s="264">
        <v>2.7149999393150208E-2</v>
      </c>
      <c r="W404" s="19">
        <v>31730.3</v>
      </c>
      <c r="X404" s="19">
        <v>3930.08</v>
      </c>
      <c r="Y404" s="19">
        <v>14191.84</v>
      </c>
      <c r="Z404" s="19">
        <v>7467.38</v>
      </c>
      <c r="AA404" s="19">
        <v>28110.39</v>
      </c>
      <c r="AB404" s="19">
        <v>21945.95</v>
      </c>
      <c r="AC404" s="19">
        <v>3250.2640000000001</v>
      </c>
      <c r="AD404" s="263">
        <v>1.6580999629385768E-2</v>
      </c>
      <c r="AE404" s="263">
        <v>2.2899999488145112E-2</v>
      </c>
      <c r="AF404" s="263">
        <v>2.3882999466173352E-2</v>
      </c>
      <c r="AG404" s="263">
        <v>2.5805999423190951E-2</v>
      </c>
      <c r="AH404" s="263">
        <v>2.1479999519884586E-2</v>
      </c>
      <c r="AI404" s="263">
        <v>2.3129999483004215E-2</v>
      </c>
      <c r="AJ404" s="263">
        <v>2.5819999422878024E-2</v>
      </c>
      <c r="AK404" s="263">
        <v>2.8069999372586606E-2</v>
      </c>
      <c r="AL404" s="263">
        <v>2.5500999430008234E-2</v>
      </c>
      <c r="AM404" s="263">
        <v>2.6329999411478639E-2</v>
      </c>
      <c r="AN404" s="263">
        <v>2.6906999398581686E-2</v>
      </c>
      <c r="AO404" s="263">
        <v>2.820099936965853E-2</v>
      </c>
      <c r="AP404" s="263">
        <v>3.0373999321088193E-2</v>
      </c>
      <c r="AQ404" s="263">
        <v>3.162499929312617E-2</v>
      </c>
      <c r="AR404" s="19">
        <v>176.27670000000001</v>
      </c>
      <c r="AS404" s="19">
        <v>7316</v>
      </c>
      <c r="AT404" s="19">
        <v>1965.2</v>
      </c>
    </row>
    <row r="405" spans="1:46" ht="18.75" customHeight="1">
      <c r="A405" s="86">
        <v>44692</v>
      </c>
      <c r="B405" s="19">
        <v>171.65559999999999</v>
      </c>
      <c r="C405" s="19">
        <v>153.74350000000001</v>
      </c>
      <c r="D405" s="19">
        <v>127.117</v>
      </c>
      <c r="E405" s="19">
        <v>32.56</v>
      </c>
      <c r="F405" s="20">
        <v>8.8660000000000006E-3</v>
      </c>
      <c r="G405" s="20">
        <v>2.6370999999999999E-2</v>
      </c>
      <c r="H405" s="20">
        <v>2.8265999999999999E-2</v>
      </c>
      <c r="I405" s="20">
        <v>2.8961000000000001E-2</v>
      </c>
      <c r="J405" s="20">
        <v>2.9207E-2</v>
      </c>
      <c r="K405" s="20">
        <v>2.9423000000000001E-2</v>
      </c>
      <c r="L405" s="20">
        <v>3.0456E-2</v>
      </c>
      <c r="M405" s="20">
        <v>2.4029999999999999E-2</v>
      </c>
      <c r="N405" s="19">
        <v>1570</v>
      </c>
      <c r="O405" s="21">
        <v>1964.54</v>
      </c>
      <c r="P405" s="19">
        <v>8419.1</v>
      </c>
      <c r="Q405" s="18">
        <v>103.651</v>
      </c>
      <c r="R405" s="19">
        <v>6.7308000000000003</v>
      </c>
      <c r="S405" s="19">
        <v>6.7565999999999997</v>
      </c>
      <c r="T405" s="263">
        <v>2.862499936018139E-2</v>
      </c>
      <c r="U405" s="264">
        <v>2.9099999349564316E-2</v>
      </c>
      <c r="V405" s="264">
        <v>2.6699999403208493E-2</v>
      </c>
      <c r="W405" s="19">
        <v>31834.11</v>
      </c>
      <c r="X405" s="19">
        <v>3935.18</v>
      </c>
      <c r="Y405" s="19">
        <v>13922.6</v>
      </c>
      <c r="Z405" s="19">
        <v>7460.63</v>
      </c>
      <c r="AA405" s="19">
        <v>28040.16</v>
      </c>
      <c r="AB405" s="19">
        <v>22154.080000000002</v>
      </c>
      <c r="AC405" s="19">
        <v>3271.0320000000002</v>
      </c>
      <c r="AD405" s="263">
        <v>1.6113999639824031E-2</v>
      </c>
      <c r="AE405" s="263">
        <v>2.2886999488435686E-2</v>
      </c>
      <c r="AF405" s="263">
        <v>2.3896999465860425E-2</v>
      </c>
      <c r="AG405" s="263">
        <v>2.5847999422252178E-2</v>
      </c>
      <c r="AH405" s="263">
        <v>2.1479999519884586E-2</v>
      </c>
      <c r="AI405" s="263">
        <v>2.3439999476075172E-2</v>
      </c>
      <c r="AJ405" s="263">
        <v>2.5989999419078234E-2</v>
      </c>
      <c r="AK405" s="263">
        <v>2.8309999367222189E-2</v>
      </c>
      <c r="AL405" s="263">
        <v>2.5511999429762365E-2</v>
      </c>
      <c r="AM405" s="263">
        <v>2.5989999419078234E-2</v>
      </c>
      <c r="AN405" s="263">
        <v>2.6500999407656493E-2</v>
      </c>
      <c r="AO405" s="263">
        <v>2.8157999370619653E-2</v>
      </c>
      <c r="AP405" s="263">
        <v>3.0373999321088193E-2</v>
      </c>
      <c r="AQ405" s="263">
        <v>3.0054999328218403E-2</v>
      </c>
      <c r="AR405" s="19">
        <v>176.87860000000001</v>
      </c>
      <c r="AS405" s="19">
        <v>7320</v>
      </c>
      <c r="AT405" s="19">
        <v>1931.75</v>
      </c>
    </row>
    <row r="406" spans="1:46" ht="18.75" customHeight="1">
      <c r="A406" s="86">
        <v>44691</v>
      </c>
      <c r="B406" s="19">
        <v>171.24469999999999</v>
      </c>
      <c r="C406" s="19">
        <v>154.3175</v>
      </c>
      <c r="D406" s="19">
        <v>132.542</v>
      </c>
      <c r="E406" s="19">
        <v>32.99</v>
      </c>
      <c r="F406" s="20">
        <v>8.7639999999999992E-3</v>
      </c>
      <c r="G406" s="20">
        <v>2.6124000000000001E-2</v>
      </c>
      <c r="H406" s="20">
        <v>2.7980000000000001E-2</v>
      </c>
      <c r="I406" s="20">
        <v>2.9148E-2</v>
      </c>
      <c r="J406" s="20">
        <v>2.9908000000000001E-2</v>
      </c>
      <c r="K406" s="20">
        <v>2.9923999999999999E-2</v>
      </c>
      <c r="L406" s="20">
        <v>3.1230999999999998E-2</v>
      </c>
      <c r="M406" s="20">
        <v>2.4E-2</v>
      </c>
      <c r="N406" s="19">
        <v>1570</v>
      </c>
      <c r="O406" s="21">
        <v>1964.54</v>
      </c>
      <c r="P406" s="19">
        <v>8419.1</v>
      </c>
      <c r="Q406" s="18">
        <v>103.66</v>
      </c>
      <c r="R406" s="19">
        <v>6.6668000000000003</v>
      </c>
      <c r="S406" s="19">
        <v>6.718</v>
      </c>
      <c r="T406" s="263">
        <v>2.819999936968088E-2</v>
      </c>
      <c r="U406" s="264">
        <v>2.8449999364092947E-2</v>
      </c>
      <c r="V406" s="264">
        <v>2.5699999425560234E-2</v>
      </c>
      <c r="W406" s="19">
        <v>32160.74</v>
      </c>
      <c r="X406" s="19">
        <v>4001.05</v>
      </c>
      <c r="Y406" s="19">
        <v>14108.82</v>
      </c>
      <c r="Z406" s="19">
        <v>7476.72</v>
      </c>
      <c r="AA406" s="19">
        <v>27224.11</v>
      </c>
      <c r="AB406" s="19">
        <v>21889.279999999999</v>
      </c>
      <c r="AC406" s="19">
        <v>3259.8620000000001</v>
      </c>
      <c r="AD406" s="263">
        <v>1.9456999565102159E-2</v>
      </c>
      <c r="AE406" s="263">
        <v>2.286099948901683E-2</v>
      </c>
      <c r="AF406" s="263">
        <v>2.3932999465055765E-2</v>
      </c>
      <c r="AG406" s="263">
        <v>2.591599942073226E-2</v>
      </c>
      <c r="AH406" s="263">
        <v>2.1479999519884586E-2</v>
      </c>
      <c r="AI406" s="263">
        <v>2.26199994944036E-2</v>
      </c>
      <c r="AJ406" s="263">
        <v>2.5949999419972301E-2</v>
      </c>
      <c r="AK406" s="263">
        <v>2.8359999366104602E-2</v>
      </c>
      <c r="AL406" s="263">
        <v>2.5400999432243405E-2</v>
      </c>
      <c r="AM406" s="263">
        <v>2.5991999419033528E-2</v>
      </c>
      <c r="AN406" s="263">
        <v>2.6161999415233731E-2</v>
      </c>
      <c r="AO406" s="263">
        <v>2.8160999370552602E-2</v>
      </c>
      <c r="AP406" s="263">
        <v>3.0373999321088193E-2</v>
      </c>
      <c r="AQ406" s="263">
        <v>3.0643299315068869E-2</v>
      </c>
      <c r="AR406" s="19">
        <v>175.68969999999999</v>
      </c>
      <c r="AS406" s="19">
        <v>7298</v>
      </c>
      <c r="AT406" s="19">
        <v>1915.25</v>
      </c>
    </row>
    <row r="407" spans="1:46" ht="18.75" customHeight="1">
      <c r="A407" s="86">
        <v>44690</v>
      </c>
      <c r="B407" s="19">
        <v>171.44399999999999</v>
      </c>
      <c r="C407" s="19">
        <v>155.10429999999999</v>
      </c>
      <c r="D407" s="19">
        <v>123.249</v>
      </c>
      <c r="E407" s="19">
        <v>34.75</v>
      </c>
      <c r="F407" s="20">
        <v>7.9989999999999992E-3</v>
      </c>
      <c r="G407" s="20">
        <v>2.5937999999999999E-2</v>
      </c>
      <c r="H407" s="20">
        <v>2.8119000000000002E-2</v>
      </c>
      <c r="I407" s="20">
        <v>2.9471000000000001E-2</v>
      </c>
      <c r="J407" s="20">
        <v>3.0338E-2</v>
      </c>
      <c r="K407" s="20">
        <v>3.0351E-2</v>
      </c>
      <c r="L407" s="20">
        <v>3.1503999999999997E-2</v>
      </c>
      <c r="M407" s="20">
        <v>2.4230000000000002E-2</v>
      </c>
      <c r="N407" s="19">
        <v>1570</v>
      </c>
      <c r="O407" s="21">
        <v>1964.54</v>
      </c>
      <c r="P407" s="19">
        <v>8419.1</v>
      </c>
      <c r="Q407" s="18">
        <v>103.752</v>
      </c>
      <c r="R407" s="19">
        <v>6.6558000000000002</v>
      </c>
      <c r="S407" s="19">
        <v>6.6818999999999997</v>
      </c>
      <c r="T407" s="263">
        <v>3.0149999326094985E-2</v>
      </c>
      <c r="U407" s="264">
        <v>2.9949999330565334E-2</v>
      </c>
      <c r="V407" s="264">
        <v>2.6999999396502973E-2</v>
      </c>
      <c r="W407" s="19">
        <v>32245.7</v>
      </c>
      <c r="X407" s="19">
        <v>3991.24</v>
      </c>
      <c r="Y407" s="19">
        <v>13838.46</v>
      </c>
      <c r="Z407" s="19">
        <v>7442.39</v>
      </c>
      <c r="AA407" s="19">
        <v>26827.43</v>
      </c>
      <c r="AB407" s="19">
        <v>21221.34</v>
      </c>
      <c r="AC407" s="19">
        <v>3253.6860000000001</v>
      </c>
      <c r="AD407" s="263">
        <v>1.7017999619618057E-2</v>
      </c>
      <c r="AE407" s="263">
        <v>2.2636999494023622E-2</v>
      </c>
      <c r="AF407" s="263">
        <v>2.3580999472923577E-2</v>
      </c>
      <c r="AG407" s="263">
        <v>2.5611999427527187E-2</v>
      </c>
      <c r="AH407" s="263">
        <v>2.1479999519884586E-2</v>
      </c>
      <c r="AI407" s="263">
        <v>2.26199994944036E-2</v>
      </c>
      <c r="AJ407" s="263">
        <v>2.5579999428242444E-2</v>
      </c>
      <c r="AK407" s="263">
        <v>2.8169999370351435E-2</v>
      </c>
      <c r="AL407" s="263">
        <v>2.5491999430209397E-2</v>
      </c>
      <c r="AM407" s="263">
        <v>2.6165999415144324E-2</v>
      </c>
      <c r="AN407" s="263">
        <v>2.6331999411433934E-2</v>
      </c>
      <c r="AO407" s="263">
        <v>2.8186999369971457E-2</v>
      </c>
      <c r="AP407" s="263">
        <v>3.0373999321088193E-2</v>
      </c>
      <c r="AQ407" s="263">
        <v>3.2214999279938636E-2</v>
      </c>
      <c r="AR407" s="19">
        <v>176.01259999999999</v>
      </c>
      <c r="AS407" s="19">
        <v>7264</v>
      </c>
      <c r="AT407" s="19">
        <v>1935.05</v>
      </c>
    </row>
    <row r="408" spans="1:46" ht="18.75" customHeight="1">
      <c r="A408" s="86">
        <v>44687</v>
      </c>
      <c r="B408" s="19">
        <v>170.85990000000001</v>
      </c>
      <c r="C408" s="19">
        <v>155.51169999999999</v>
      </c>
      <c r="D408" s="19">
        <v>123.249</v>
      </c>
      <c r="E408" s="19">
        <v>30.19</v>
      </c>
      <c r="F408" s="20">
        <v>8.1270000000000005E-3</v>
      </c>
      <c r="G408" s="20">
        <v>2.7307999999999999E-2</v>
      </c>
      <c r="H408" s="20">
        <v>2.9576999999999999E-2</v>
      </c>
      <c r="I408" s="20">
        <v>3.0772999999999998E-2</v>
      </c>
      <c r="J408" s="20">
        <v>3.1265000000000001E-2</v>
      </c>
      <c r="K408" s="20">
        <v>3.1461999999999997E-2</v>
      </c>
      <c r="L408" s="20">
        <v>3.2253999999999998E-2</v>
      </c>
      <c r="M408" s="20">
        <v>2.436E-2</v>
      </c>
      <c r="N408" s="19">
        <v>1570</v>
      </c>
      <c r="O408" s="21">
        <v>1964.54</v>
      </c>
      <c r="P408" s="19">
        <v>8419.1</v>
      </c>
      <c r="Q408" s="18">
        <v>102.587</v>
      </c>
      <c r="R408" s="19">
        <v>6.6085000000000003</v>
      </c>
      <c r="S408" s="19">
        <v>6.6223000000000001</v>
      </c>
      <c r="T408" s="263">
        <v>3.2699999269098043E-2</v>
      </c>
      <c r="U408" s="264">
        <v>3.2399999275803566E-2</v>
      </c>
      <c r="V408" s="264">
        <v>2.9449999341741202E-2</v>
      </c>
      <c r="W408" s="19">
        <v>32899.370000000003</v>
      </c>
      <c r="X408" s="19">
        <v>4123.34</v>
      </c>
      <c r="Y408" s="19">
        <v>13893.84</v>
      </c>
      <c r="Z408" s="19">
        <v>7404.73</v>
      </c>
      <c r="AA408" s="19">
        <v>26827.43</v>
      </c>
      <c r="AB408" s="19">
        <v>21412.400000000001</v>
      </c>
      <c r="AC408" s="19">
        <v>3251.0729999999999</v>
      </c>
      <c r="AD408" s="263">
        <v>2.4029999462887645E-2</v>
      </c>
      <c r="AE408" s="263">
        <v>2.2474999497644605E-2</v>
      </c>
      <c r="AF408" s="263">
        <v>2.3475999475270508E-2</v>
      </c>
      <c r="AG408" s="263">
        <v>2.5378999432735146E-2</v>
      </c>
      <c r="AH408" s="263">
        <v>2.1479999519884586E-2</v>
      </c>
      <c r="AI408" s="263">
        <v>2.26199994944036E-2</v>
      </c>
      <c r="AJ408" s="263">
        <v>2.5479999430477619E-2</v>
      </c>
      <c r="AK408" s="263">
        <v>2.8099999371916057E-2</v>
      </c>
      <c r="AL408" s="263">
        <v>2.5491999430209397E-2</v>
      </c>
      <c r="AM408" s="263">
        <v>2.6165999415144324E-2</v>
      </c>
      <c r="AN408" s="263">
        <v>2.6331999411433934E-2</v>
      </c>
      <c r="AO408" s="263">
        <v>2.8186999369971457E-2</v>
      </c>
      <c r="AP408" s="263">
        <v>3.0373999321088193E-2</v>
      </c>
      <c r="AQ408" s="263">
        <v>3.2113299282211807E-2</v>
      </c>
      <c r="AR408" s="19">
        <v>176.52189999999999</v>
      </c>
      <c r="AS408" s="19">
        <v>7310</v>
      </c>
      <c r="AT408" s="19">
        <v>1935.8</v>
      </c>
    </row>
    <row r="409" spans="1:46" ht="18.75" customHeight="1">
      <c r="A409" s="86">
        <v>44686</v>
      </c>
      <c r="B409" s="19">
        <v>171.3878</v>
      </c>
      <c r="C409" s="19">
        <v>156.51939999999999</v>
      </c>
      <c r="D409" s="19">
        <v>123.249</v>
      </c>
      <c r="E409" s="19">
        <v>31.2</v>
      </c>
      <c r="F409" s="20">
        <v>8.1019999999999998E-3</v>
      </c>
      <c r="G409" s="20">
        <v>2.7033999999999999E-2</v>
      </c>
      <c r="H409" s="20">
        <v>2.9092E-2</v>
      </c>
      <c r="I409" s="20">
        <v>3.0082999999999999E-2</v>
      </c>
      <c r="J409" s="20">
        <v>3.0365E-2</v>
      </c>
      <c r="K409" s="20">
        <v>3.0601E-2</v>
      </c>
      <c r="L409" s="20">
        <v>3.1192000000000001E-2</v>
      </c>
      <c r="M409" s="20">
        <v>2.419E-2</v>
      </c>
      <c r="N409" s="19">
        <v>1570</v>
      </c>
      <c r="O409" s="21">
        <v>1964.54</v>
      </c>
      <c r="P409" s="19">
        <v>8419.1</v>
      </c>
      <c r="Q409" s="18">
        <v>103.465</v>
      </c>
      <c r="R409" s="19">
        <v>6.6085000000000003</v>
      </c>
      <c r="S409" s="19">
        <v>6.6486999999999998</v>
      </c>
      <c r="T409" s="263">
        <v>3.3249999256804587E-2</v>
      </c>
      <c r="U409" s="264">
        <v>3.2799999266862868E-2</v>
      </c>
      <c r="V409" s="264">
        <v>2.9549999339506031E-2</v>
      </c>
      <c r="W409" s="19">
        <v>32997.97</v>
      </c>
      <c r="X409" s="19">
        <v>4146.87</v>
      </c>
      <c r="Y409" s="19">
        <v>13614.78</v>
      </c>
      <c r="Z409" s="19">
        <v>7385.34</v>
      </c>
      <c r="AA409" s="19">
        <v>26652.89</v>
      </c>
      <c r="AB409" s="19">
        <v>21501.23</v>
      </c>
      <c r="AC409" s="19">
        <v>3215.0439999999999</v>
      </c>
      <c r="AD409" s="263">
        <v>2.2503999496996403E-2</v>
      </c>
      <c r="AE409" s="263">
        <v>2.2428999498672785E-2</v>
      </c>
      <c r="AF409" s="263">
        <v>2.3475999475270508E-2</v>
      </c>
      <c r="AG409" s="263">
        <v>2.5461999430879949E-2</v>
      </c>
      <c r="AH409" s="263">
        <v>2.1479999519884586E-2</v>
      </c>
      <c r="AI409" s="263">
        <v>2.26199994944036E-2</v>
      </c>
      <c r="AJ409" s="263">
        <v>2.5299999434500932E-2</v>
      </c>
      <c r="AK409" s="263">
        <v>2.7999999374151228E-2</v>
      </c>
      <c r="AL409" s="263">
        <v>2.5338999433629217E-2</v>
      </c>
      <c r="AM409" s="263">
        <v>2.5992999419011176E-2</v>
      </c>
      <c r="AN409" s="263">
        <v>2.6167999415099622E-2</v>
      </c>
      <c r="AO409" s="263">
        <v>2.8008999373950065E-2</v>
      </c>
      <c r="AP409" s="263">
        <v>3.0373999321088193E-2</v>
      </c>
      <c r="AQ409" s="263">
        <v>3.1747599290385842E-2</v>
      </c>
      <c r="AR409" s="19">
        <v>175.84479999999999</v>
      </c>
      <c r="AS409" s="19">
        <v>7310</v>
      </c>
      <c r="AT409" s="19">
        <v>1949.65</v>
      </c>
    </row>
    <row r="410" spans="1:46" ht="18.75" customHeight="1">
      <c r="A410" s="86">
        <v>44685</v>
      </c>
      <c r="B410" s="19">
        <v>172.14959999999999</v>
      </c>
      <c r="C410" s="19">
        <v>156.79230000000001</v>
      </c>
      <c r="D410" s="19">
        <v>123.249</v>
      </c>
      <c r="E410" s="19">
        <v>25.42</v>
      </c>
      <c r="F410" s="20">
        <v>8.5089999999999992E-3</v>
      </c>
      <c r="G410" s="20">
        <v>2.6421E-2</v>
      </c>
      <c r="H410" s="20">
        <v>2.8223000000000002E-2</v>
      </c>
      <c r="I410" s="20">
        <v>2.9125999999999999E-2</v>
      </c>
      <c r="J410" s="20">
        <v>2.9343999999999999E-2</v>
      </c>
      <c r="K410" s="20">
        <v>2.9621999999999999E-2</v>
      </c>
      <c r="L410" s="20">
        <v>3.0345E-2</v>
      </c>
      <c r="M410" s="20">
        <v>2.3900000000000001E-2</v>
      </c>
      <c r="N410" s="19">
        <v>1570</v>
      </c>
      <c r="O410" s="21">
        <v>1964.54</v>
      </c>
      <c r="P410" s="19">
        <v>8419.1</v>
      </c>
      <c r="Q410" s="18">
        <v>103.744</v>
      </c>
      <c r="R410" s="19">
        <v>6.6085000000000003</v>
      </c>
      <c r="S410" s="19">
        <v>6.6741999999999999</v>
      </c>
      <c r="T410" s="263">
        <v>3.4799999222159386E-2</v>
      </c>
      <c r="U410" s="264">
        <v>3.4199999235570433E-2</v>
      </c>
      <c r="V410" s="264">
        <v>3.0799999311566354E-2</v>
      </c>
      <c r="W410" s="19">
        <v>34061.06</v>
      </c>
      <c r="X410" s="19">
        <v>4300.17</v>
      </c>
      <c r="Y410" s="19">
        <v>13436.55</v>
      </c>
      <c r="Z410" s="19">
        <v>7291.68</v>
      </c>
      <c r="AA410" s="19">
        <v>25762.01</v>
      </c>
      <c r="AB410" s="19">
        <v>20087.5</v>
      </c>
      <c r="AC410" s="19">
        <v>3170.71</v>
      </c>
      <c r="AD410" s="263">
        <v>2.4906999443285165E-2</v>
      </c>
      <c r="AE410" s="263">
        <v>2.2681999493017795E-2</v>
      </c>
      <c r="AF410" s="263">
        <v>2.4002999463491142E-2</v>
      </c>
      <c r="AG410" s="263">
        <v>2.5682999425940215E-2</v>
      </c>
      <c r="AH410" s="263">
        <v>2.1479999519884586E-2</v>
      </c>
      <c r="AI410" s="263">
        <v>2.26199994944036E-2</v>
      </c>
      <c r="AJ410" s="263">
        <v>2.5429999431595209E-2</v>
      </c>
      <c r="AK410" s="263">
        <v>2.8039999373257157E-2</v>
      </c>
      <c r="AL410" s="263">
        <v>2.5000999441184106E-2</v>
      </c>
      <c r="AM410" s="263">
        <v>2.5902999421022834E-2</v>
      </c>
      <c r="AN410" s="263">
        <v>2.5847999422252178E-2</v>
      </c>
      <c r="AO410" s="263">
        <v>2.7529999384656549E-2</v>
      </c>
      <c r="AP410" s="263">
        <v>3.0373999321088193E-2</v>
      </c>
      <c r="AQ410" s="263">
        <v>3.2343299277070907E-2</v>
      </c>
      <c r="AR410" s="19">
        <v>173.57130000000001</v>
      </c>
      <c r="AS410" s="19">
        <v>7352</v>
      </c>
      <c r="AT410" s="19">
        <v>1913.2</v>
      </c>
    </row>
    <row r="411" spans="1:46" ht="18.75" customHeight="1">
      <c r="A411" s="86">
        <v>44684</v>
      </c>
      <c r="B411" s="19">
        <v>171.48830000000001</v>
      </c>
      <c r="C411" s="19">
        <v>156.81379999999999</v>
      </c>
      <c r="D411" s="19">
        <v>123.249</v>
      </c>
      <c r="E411" s="19">
        <v>29.25</v>
      </c>
      <c r="F411" s="20">
        <v>8.9420000000000003E-3</v>
      </c>
      <c r="G411" s="20">
        <v>2.7824000000000002E-2</v>
      </c>
      <c r="H411" s="20">
        <v>2.9675E-2</v>
      </c>
      <c r="I411" s="20">
        <v>3.0217000000000001E-2</v>
      </c>
      <c r="J411" s="20">
        <v>2.9711999999999999E-2</v>
      </c>
      <c r="K411" s="20">
        <v>3.0398999999999999E-2</v>
      </c>
      <c r="L411" s="20">
        <v>3.0088E-2</v>
      </c>
      <c r="M411" s="20">
        <v>2.3900000000000001E-2</v>
      </c>
      <c r="N411" s="19">
        <v>1570</v>
      </c>
      <c r="O411" s="21">
        <v>1967.62</v>
      </c>
      <c r="P411" s="19">
        <v>7913.4000000000005</v>
      </c>
      <c r="Q411" s="18">
        <v>102.959</v>
      </c>
      <c r="R411" s="19">
        <v>6.6085000000000003</v>
      </c>
      <c r="S411" s="19">
        <v>6.6403999999999996</v>
      </c>
      <c r="T411" s="263">
        <v>3.5299999210983514E-2</v>
      </c>
      <c r="U411" s="264">
        <v>3.4799999222159386E-2</v>
      </c>
      <c r="V411" s="264">
        <v>3.1749999290332197E-2</v>
      </c>
      <c r="W411" s="19">
        <v>33128.79</v>
      </c>
      <c r="X411" s="19">
        <v>4175.4799999999996</v>
      </c>
      <c r="Y411" s="19">
        <v>12948.62</v>
      </c>
      <c r="Z411" s="19">
        <v>7175.7</v>
      </c>
      <c r="AA411" s="19">
        <v>25346.48</v>
      </c>
      <c r="AB411" s="19">
        <v>18415.080000000002</v>
      </c>
      <c r="AC411" s="19">
        <v>3063.9650000000001</v>
      </c>
      <c r="AD411" s="263">
        <v>2.5509999429807067E-2</v>
      </c>
      <c r="AE411" s="263">
        <v>2.2739999491721393E-2</v>
      </c>
      <c r="AF411" s="263">
        <v>2.3249999480322005E-2</v>
      </c>
      <c r="AG411" s="263">
        <v>2.5657999426499007E-2</v>
      </c>
      <c r="AH411" s="263">
        <v>2.1479999519884586E-2</v>
      </c>
      <c r="AI411" s="263">
        <v>2.26199994944036E-2</v>
      </c>
      <c r="AJ411" s="263">
        <v>2.5529999429360031E-2</v>
      </c>
      <c r="AK411" s="263">
        <v>2.8189999369904399E-2</v>
      </c>
      <c r="AL411" s="263">
        <v>2.4772999446280301E-2</v>
      </c>
      <c r="AM411" s="263">
        <v>2.5405999432131648E-2</v>
      </c>
      <c r="AN411" s="263">
        <v>2.5568999428488316E-2</v>
      </c>
      <c r="AO411" s="263">
        <v>2.7337999388948084E-2</v>
      </c>
      <c r="AP411" s="263">
        <v>3.0103999327123168E-2</v>
      </c>
      <c r="AQ411" s="263">
        <v>3.1779999289661645E-2</v>
      </c>
      <c r="AR411" s="19">
        <v>173.58770000000001</v>
      </c>
      <c r="AS411" s="19">
        <v>7128</v>
      </c>
      <c r="AT411" s="19">
        <v>1913.65</v>
      </c>
    </row>
    <row r="412" spans="1:46" ht="18.75" customHeight="1">
      <c r="A412" s="86">
        <v>44683</v>
      </c>
      <c r="B412" s="19">
        <v>171.5061</v>
      </c>
      <c r="C412" s="19">
        <v>156.6489</v>
      </c>
      <c r="D412" s="19">
        <v>123.249</v>
      </c>
      <c r="E412" s="19">
        <v>32.340000000000003</v>
      </c>
      <c r="F412" s="20">
        <v>7.6940000000000003E-3</v>
      </c>
      <c r="G412" s="20">
        <v>2.7311999999999999E-2</v>
      </c>
      <c r="H412" s="20">
        <v>2.9336000000000001E-2</v>
      </c>
      <c r="I412" s="20">
        <v>3.0044999999999999E-2</v>
      </c>
      <c r="J412" s="20">
        <v>2.9807E-2</v>
      </c>
      <c r="K412" s="20">
        <v>3.0297999999999999E-2</v>
      </c>
      <c r="L412" s="20">
        <v>3.0327E-2</v>
      </c>
      <c r="M412" s="20">
        <v>2.3900000000000001E-2</v>
      </c>
      <c r="N412" s="19">
        <v>1570</v>
      </c>
      <c r="O412" s="21">
        <v>1967.62</v>
      </c>
      <c r="P412" s="19">
        <v>7913.4000000000005</v>
      </c>
      <c r="Q412" s="18">
        <v>103.623</v>
      </c>
      <c r="R412" s="19">
        <v>6.6265999999999998</v>
      </c>
      <c r="S412" s="19">
        <v>6.6597</v>
      </c>
      <c r="T412" s="263">
        <v>3.4899999219924212E-2</v>
      </c>
      <c r="U412" s="264">
        <v>3.4399999231100084E-2</v>
      </c>
      <c r="V412" s="264">
        <v>3.1699999291449787E-2</v>
      </c>
      <c r="W412" s="19">
        <v>33061.5</v>
      </c>
      <c r="X412" s="19">
        <v>4155.38</v>
      </c>
      <c r="Y412" s="19">
        <v>12581.22</v>
      </c>
      <c r="Z412" s="19">
        <v>7193.47</v>
      </c>
      <c r="AA412" s="19">
        <v>25307.85</v>
      </c>
      <c r="AB412" s="19">
        <v>19531.66</v>
      </c>
      <c r="AC412" s="19">
        <v>3223.5329999999999</v>
      </c>
      <c r="AD412" s="263">
        <v>2.4509999452158808E-2</v>
      </c>
      <c r="AE412" s="263">
        <v>2.2202999503724275E-2</v>
      </c>
      <c r="AF412" s="263">
        <v>2.3249999480322005E-2</v>
      </c>
      <c r="AG412" s="263">
        <v>2.5171999437361956E-2</v>
      </c>
      <c r="AH412" s="263">
        <v>2.0839999534189701E-2</v>
      </c>
      <c r="AI412" s="263">
        <v>2.2169999504461885E-2</v>
      </c>
      <c r="AJ412" s="263">
        <v>2.4759999446570872E-2</v>
      </c>
      <c r="AK412" s="263">
        <v>2.7689999381080271E-2</v>
      </c>
      <c r="AL412" s="263">
        <v>2.3341999478265645E-2</v>
      </c>
      <c r="AM412" s="263">
        <v>2.3880999466218054E-2</v>
      </c>
      <c r="AN412" s="263">
        <v>2.4992999441362917E-2</v>
      </c>
      <c r="AO412" s="263">
        <v>2.6954999397508801E-2</v>
      </c>
      <c r="AP412" s="263">
        <v>2.9968999330140651E-2</v>
      </c>
      <c r="AQ412" s="263">
        <v>3.0464999319054185E-2</v>
      </c>
      <c r="AR412" s="19">
        <v>174.99860000000001</v>
      </c>
      <c r="AS412" s="19">
        <v>7242</v>
      </c>
      <c r="AT412" s="19">
        <v>1954.05</v>
      </c>
    </row>
    <row r="413" spans="1:46" ht="18.75" customHeight="1">
      <c r="A413" s="86">
        <v>44680</v>
      </c>
      <c r="B413" s="19">
        <v>172.03469999999999</v>
      </c>
      <c r="C413" s="19">
        <v>156.88730000000001</v>
      </c>
      <c r="D413" s="19">
        <v>123.249</v>
      </c>
      <c r="E413" s="19">
        <v>33.4</v>
      </c>
      <c r="F413" s="20">
        <v>8.2290000000000002E-3</v>
      </c>
      <c r="G413" s="20">
        <v>2.7146E-2</v>
      </c>
      <c r="H413" s="20">
        <v>2.8858999999999999E-2</v>
      </c>
      <c r="I413" s="20">
        <v>2.9548999999999999E-2</v>
      </c>
      <c r="J413" s="20">
        <v>2.9336000000000001E-2</v>
      </c>
      <c r="K413" s="20">
        <v>2.9770999999999999E-2</v>
      </c>
      <c r="L413" s="20">
        <v>2.9971999999999999E-2</v>
      </c>
      <c r="M413" s="20">
        <v>2.3900000000000001E-2</v>
      </c>
      <c r="N413" s="19">
        <v>1570</v>
      </c>
      <c r="O413" s="21">
        <v>1967.62</v>
      </c>
      <c r="P413" s="19">
        <v>7913.4000000000005</v>
      </c>
      <c r="Q413" s="18">
        <v>102.95399999999999</v>
      </c>
      <c r="R413" s="19">
        <v>6.5606</v>
      </c>
      <c r="S413" s="19">
        <v>6.5868000000000002</v>
      </c>
      <c r="T413" s="263">
        <v>3.4899999219924212E-2</v>
      </c>
      <c r="U413" s="264">
        <v>3.4399999231100084E-2</v>
      </c>
      <c r="V413" s="264">
        <v>3.1549999294802546E-2</v>
      </c>
      <c r="W413" s="19">
        <v>32977.21</v>
      </c>
      <c r="X413" s="19">
        <v>4131.93</v>
      </c>
      <c r="Y413" s="19">
        <v>12843.81</v>
      </c>
      <c r="Z413" s="19">
        <v>7155.64</v>
      </c>
      <c r="AA413" s="19">
        <v>25162.78</v>
      </c>
      <c r="AB413" s="19">
        <v>20553.79</v>
      </c>
      <c r="AC413" s="19">
        <v>3309.7469999999998</v>
      </c>
      <c r="AD413" s="263">
        <v>1.8026999597065149E-2</v>
      </c>
      <c r="AE413" s="263">
        <v>2.2929999487474564E-2</v>
      </c>
      <c r="AF413" s="263">
        <v>2.4148999460227787E-2</v>
      </c>
      <c r="AG413" s="263">
        <v>2.6042999417893588E-2</v>
      </c>
      <c r="AH413" s="263">
        <v>2.1219999525696039E-2</v>
      </c>
      <c r="AI413" s="263">
        <v>2.237999949976802E-2</v>
      </c>
      <c r="AJ413" s="263">
        <v>2.5129999438300729E-2</v>
      </c>
      <c r="AK413" s="263">
        <v>2.7949999375268816E-2</v>
      </c>
      <c r="AL413" s="263">
        <v>2.3341999478265645E-2</v>
      </c>
      <c r="AM413" s="263">
        <v>2.3880999466218054E-2</v>
      </c>
      <c r="AN413" s="263">
        <v>2.4663999448716643E-2</v>
      </c>
      <c r="AO413" s="263">
        <v>2.6623999404907225E-2</v>
      </c>
      <c r="AP413" s="263">
        <v>2.9968999330140651E-2</v>
      </c>
      <c r="AQ413" s="263">
        <v>3.0464999319054185E-2</v>
      </c>
      <c r="AR413" s="19">
        <v>177.2184</v>
      </c>
      <c r="AS413" s="19">
        <v>7200</v>
      </c>
      <c r="AT413" s="19">
        <v>1978.7</v>
      </c>
    </row>
    <row r="414" spans="1:46" ht="18.75" customHeight="1">
      <c r="A414" s="86">
        <v>44679</v>
      </c>
      <c r="B414" s="19">
        <v>172.29839999999999</v>
      </c>
      <c r="C414" s="19">
        <v>155.2046</v>
      </c>
      <c r="D414" s="19">
        <v>123.249</v>
      </c>
      <c r="E414" s="19">
        <v>29.99</v>
      </c>
      <c r="F414" s="20">
        <v>8.0260000000000001E-3</v>
      </c>
      <c r="G414" s="20">
        <v>2.6172999999999998E-2</v>
      </c>
      <c r="H414" s="20">
        <v>2.7740999999999998E-2</v>
      </c>
      <c r="I414" s="20">
        <v>2.8395E-2</v>
      </c>
      <c r="J414" s="20">
        <v>2.8223999999999999E-2</v>
      </c>
      <c r="K414" s="20">
        <v>2.8582E-2</v>
      </c>
      <c r="L414" s="20">
        <v>2.8927999999999999E-2</v>
      </c>
      <c r="M414" s="20">
        <v>2.3900000000000001E-2</v>
      </c>
      <c r="N414" s="19">
        <v>1570</v>
      </c>
      <c r="O414" s="21">
        <v>1967.62</v>
      </c>
      <c r="P414" s="19">
        <v>7913.4000000000005</v>
      </c>
      <c r="Q414" s="18">
        <v>102.303</v>
      </c>
      <c r="R414" s="19">
        <v>6.5566000000000004</v>
      </c>
      <c r="S414" s="19">
        <v>6.5898000000000003</v>
      </c>
      <c r="T414" s="263">
        <v>3.4999999217689037E-2</v>
      </c>
      <c r="U414" s="264">
        <v>3.4449999229982493E-2</v>
      </c>
      <c r="V414" s="264">
        <v>3.1599999293684962E-2</v>
      </c>
      <c r="W414" s="19">
        <v>33916.39</v>
      </c>
      <c r="X414" s="19">
        <v>4287.5</v>
      </c>
      <c r="Y414" s="19">
        <v>13129.96</v>
      </c>
      <c r="Z414" s="19">
        <v>7099.09</v>
      </c>
      <c r="AA414" s="19">
        <v>25690.400000000001</v>
      </c>
      <c r="AB414" s="19">
        <v>20890.259999999998</v>
      </c>
      <c r="AC414" s="19">
        <v>3296.0920000000001</v>
      </c>
      <c r="AD414" s="263">
        <v>1.5986999642662703E-2</v>
      </c>
      <c r="AE414" s="263">
        <v>2.3102999483607708E-2</v>
      </c>
      <c r="AF414" s="263">
        <v>2.4187999459356069E-2</v>
      </c>
      <c r="AG414" s="263">
        <v>2.6232999413646756E-2</v>
      </c>
      <c r="AH414" s="263">
        <v>2.1149999527260665E-2</v>
      </c>
      <c r="AI414" s="263">
        <v>2.2579999495297671E-2</v>
      </c>
      <c r="AJ414" s="263">
        <v>2.5729999424889682E-2</v>
      </c>
      <c r="AK414" s="263">
        <v>2.856999936141074E-2</v>
      </c>
      <c r="AL414" s="263">
        <v>2.3271999479830264E-2</v>
      </c>
      <c r="AM414" s="263">
        <v>2.3883999466150999E-2</v>
      </c>
      <c r="AN414" s="263">
        <v>2.4651999448984861E-2</v>
      </c>
      <c r="AO414" s="263">
        <v>2.6627999404817818E-2</v>
      </c>
      <c r="AP414" s="263">
        <v>2.9970999330095949E-2</v>
      </c>
      <c r="AQ414" s="263">
        <v>3.095829930802807E-2</v>
      </c>
      <c r="AR414" s="19">
        <v>178.21299999999999</v>
      </c>
      <c r="AS414" s="19">
        <v>7156</v>
      </c>
      <c r="AT414" s="19">
        <v>1996.6</v>
      </c>
    </row>
    <row r="415" spans="1:46" ht="18.75" customHeight="1">
      <c r="A415" s="86">
        <v>44678</v>
      </c>
      <c r="B415" s="19">
        <v>172.39410000000001</v>
      </c>
      <c r="C415" s="19">
        <v>154.76050000000001</v>
      </c>
      <c r="D415" s="19">
        <v>123.249</v>
      </c>
      <c r="E415" s="19">
        <v>31.6</v>
      </c>
      <c r="F415" s="20">
        <v>8.1530000000000005E-3</v>
      </c>
      <c r="G415" s="20">
        <v>2.5909999999999999E-2</v>
      </c>
      <c r="H415" s="20">
        <v>2.7518999999999998E-2</v>
      </c>
      <c r="I415" s="20">
        <v>2.8299999999999999E-2</v>
      </c>
      <c r="J415" s="20">
        <v>2.8317999999999999E-2</v>
      </c>
      <c r="K415" s="20">
        <v>2.8555000000000001E-2</v>
      </c>
      <c r="L415" s="20">
        <v>2.9211999999999998E-2</v>
      </c>
      <c r="M415" s="20">
        <v>2.3900000000000001E-2</v>
      </c>
      <c r="N415" s="19">
        <v>1570</v>
      </c>
      <c r="O415" s="21">
        <v>1967.62</v>
      </c>
      <c r="P415" s="19">
        <v>7913.4000000000005</v>
      </c>
      <c r="Q415" s="18">
        <v>101.752</v>
      </c>
      <c r="R415" s="19">
        <v>6.5594000000000001</v>
      </c>
      <c r="S415" s="19">
        <v>6.5720999999999998</v>
      </c>
      <c r="T415" s="263">
        <v>3.4199999235570433E-2</v>
      </c>
      <c r="U415" s="264">
        <v>3.3999999240040775E-2</v>
      </c>
      <c r="V415" s="264">
        <v>3.1399999298155311E-2</v>
      </c>
      <c r="W415" s="19">
        <v>33301.93</v>
      </c>
      <c r="X415" s="19">
        <v>4183.96</v>
      </c>
      <c r="Y415" s="19">
        <v>13255.55</v>
      </c>
      <c r="Z415" s="19">
        <v>7190.72</v>
      </c>
      <c r="AA415" s="19">
        <v>24717.53</v>
      </c>
      <c r="AB415" s="19">
        <v>20627.71</v>
      </c>
      <c r="AC415" s="19">
        <v>3256.3879999999999</v>
      </c>
      <c r="AD415" s="263">
        <v>1.6296999635733663E-2</v>
      </c>
      <c r="AE415" s="263">
        <v>2.305499948468059E-2</v>
      </c>
      <c r="AF415" s="263">
        <v>2.4191999459266662E-2</v>
      </c>
      <c r="AG415" s="263">
        <v>2.6208999414183198E-2</v>
      </c>
      <c r="AH415" s="263">
        <v>2.1199999526143074E-2</v>
      </c>
      <c r="AI415" s="263">
        <v>2.249999949708581E-2</v>
      </c>
      <c r="AJ415" s="263">
        <v>2.5589999428018928E-2</v>
      </c>
      <c r="AK415" s="263">
        <v>2.8589999360963701E-2</v>
      </c>
      <c r="AL415" s="263">
        <v>2.3263999480009078E-2</v>
      </c>
      <c r="AM415" s="263">
        <v>2.3868999466486272E-2</v>
      </c>
      <c r="AN415" s="263">
        <v>2.4929999442771075E-2</v>
      </c>
      <c r="AO415" s="263">
        <v>2.6633999404683712E-2</v>
      </c>
      <c r="AP415" s="263">
        <v>2.9694999336265029E-2</v>
      </c>
      <c r="AQ415" s="263">
        <v>3.1409999297931791E-2</v>
      </c>
      <c r="AR415" s="19">
        <v>178.7329</v>
      </c>
      <c r="AS415" s="19">
        <v>7290</v>
      </c>
      <c r="AT415" s="19">
        <v>1988.9</v>
      </c>
    </row>
    <row r="416" spans="1:46" ht="18.75" customHeight="1">
      <c r="A416" s="86">
        <v>44677</v>
      </c>
      <c r="B416" s="19">
        <v>172.86850000000001</v>
      </c>
      <c r="C416" s="19">
        <v>155.15950000000001</v>
      </c>
      <c r="D416" s="19">
        <v>120.994</v>
      </c>
      <c r="E416" s="19">
        <v>33.520000000000003</v>
      </c>
      <c r="F416" s="20">
        <v>7.7970000000000001E-3</v>
      </c>
      <c r="G416" s="20">
        <v>2.4773E-2</v>
      </c>
      <c r="H416" s="20">
        <v>2.6551000000000002E-2</v>
      </c>
      <c r="I416" s="20">
        <v>2.7335000000000002E-2</v>
      </c>
      <c r="J416" s="20">
        <v>2.7205E-2</v>
      </c>
      <c r="K416" s="20">
        <v>2.7462E-2</v>
      </c>
      <c r="L416" s="20">
        <v>2.8274000000000001E-2</v>
      </c>
      <c r="M416" s="20">
        <v>2.3900000000000001E-2</v>
      </c>
      <c r="N416" s="19">
        <v>1570</v>
      </c>
      <c r="O416" s="21">
        <v>1967.62</v>
      </c>
      <c r="P416" s="19">
        <v>7913.4000000000005</v>
      </c>
      <c r="Q416" s="18">
        <v>101.22</v>
      </c>
      <c r="R416" s="19">
        <v>6.5014000000000003</v>
      </c>
      <c r="S416" s="19">
        <v>6.5262000000000002</v>
      </c>
      <c r="T416" s="263">
        <v>3.4549999227747319E-2</v>
      </c>
      <c r="U416" s="264">
        <v>3.4199999235570433E-2</v>
      </c>
      <c r="V416" s="264">
        <v>3.1799999289214613E-2</v>
      </c>
      <c r="W416" s="19">
        <v>33240.18</v>
      </c>
      <c r="X416" s="19">
        <v>4175.2</v>
      </c>
      <c r="Y416" s="19">
        <v>12795.55</v>
      </c>
      <c r="Z416" s="19">
        <v>6964.11</v>
      </c>
      <c r="AA416" s="19">
        <v>24790.95</v>
      </c>
      <c r="AB416" s="19">
        <v>20765.87</v>
      </c>
      <c r="AC416" s="19">
        <v>3293.53</v>
      </c>
      <c r="AD416" s="263">
        <v>2.3507999474555254E-2</v>
      </c>
      <c r="AE416" s="263">
        <v>2.2794999490492046E-2</v>
      </c>
      <c r="AF416" s="263">
        <v>2.3799999468028545E-2</v>
      </c>
      <c r="AG416" s="263">
        <v>2.5846999422274534E-2</v>
      </c>
      <c r="AH416" s="263">
        <v>2.0489999542012811E-2</v>
      </c>
      <c r="AI416" s="263">
        <v>2.2369999499991536E-2</v>
      </c>
      <c r="AJ416" s="263">
        <v>2.5349999433383348E-2</v>
      </c>
      <c r="AK416" s="263">
        <v>2.8399999365210531E-2</v>
      </c>
      <c r="AL416" s="263">
        <v>2.3268999479897322E-2</v>
      </c>
      <c r="AM416" s="263">
        <v>2.3868999466486272E-2</v>
      </c>
      <c r="AN416" s="263">
        <v>2.4806999445520343E-2</v>
      </c>
      <c r="AO416" s="263">
        <v>2.6465999408438801E-2</v>
      </c>
      <c r="AP416" s="263">
        <v>2.9694999336265029E-2</v>
      </c>
      <c r="AQ416" s="263">
        <v>3.0199999324977397E-2</v>
      </c>
      <c r="AR416" s="19">
        <v>180.1557</v>
      </c>
      <c r="AS416" s="19">
        <v>7222</v>
      </c>
      <c r="AT416" s="19">
        <v>2039.05</v>
      </c>
    </row>
    <row r="417" spans="1:46" ht="18.75" customHeight="1">
      <c r="A417" s="86">
        <v>44676</v>
      </c>
      <c r="B417" s="19">
        <v>172.292</v>
      </c>
      <c r="C417" s="19">
        <v>155.5145</v>
      </c>
      <c r="D417" s="19">
        <v>120.994</v>
      </c>
      <c r="E417" s="19">
        <v>27.02</v>
      </c>
      <c r="F417" s="20">
        <v>7.9229999999999995E-3</v>
      </c>
      <c r="G417" s="20">
        <v>2.6256999999999999E-2</v>
      </c>
      <c r="H417" s="20">
        <v>2.8070000000000001E-2</v>
      </c>
      <c r="I417" s="20">
        <v>2.8590000000000001E-2</v>
      </c>
      <c r="J417" s="20">
        <v>2.8198000000000001E-2</v>
      </c>
      <c r="K417" s="20">
        <v>2.8627E-2</v>
      </c>
      <c r="L417" s="20">
        <v>2.8884E-2</v>
      </c>
      <c r="M417" s="20">
        <v>2.392E-2</v>
      </c>
      <c r="N417" s="19">
        <v>1570</v>
      </c>
      <c r="O417" s="21">
        <v>1967.62</v>
      </c>
      <c r="P417" s="19">
        <v>7913.4000000000005</v>
      </c>
      <c r="Q417" s="18">
        <v>100.578</v>
      </c>
      <c r="R417" s="19">
        <v>6.4507000000000003</v>
      </c>
      <c r="S417" s="19">
        <v>6.4808000000000003</v>
      </c>
      <c r="T417" s="263">
        <v>3.5899999197572467E-2</v>
      </c>
      <c r="U417" s="264">
        <v>3.5399999208748339E-2</v>
      </c>
      <c r="V417" s="264">
        <v>3.3299999255686996E-2</v>
      </c>
      <c r="W417" s="19">
        <v>34049.46</v>
      </c>
      <c r="X417" s="19">
        <v>4296.12</v>
      </c>
      <c r="Y417" s="19">
        <v>12830.96</v>
      </c>
      <c r="Z417" s="19">
        <v>6959.48</v>
      </c>
      <c r="AA417" s="19">
        <v>25221.41</v>
      </c>
      <c r="AB417" s="19">
        <v>21057.63</v>
      </c>
      <c r="AC417" s="19">
        <v>3372.855</v>
      </c>
      <c r="AD417" s="263">
        <v>2.3000999485887588E-2</v>
      </c>
      <c r="AE417" s="263">
        <v>2.3081999484077093E-2</v>
      </c>
      <c r="AF417" s="263">
        <v>2.4137999460473659E-2</v>
      </c>
      <c r="AG417" s="263">
        <v>2.6105999416485427E-2</v>
      </c>
      <c r="AH417" s="263">
        <v>2.0629999538883569E-2</v>
      </c>
      <c r="AI417" s="263">
        <v>2.2529999496415258E-2</v>
      </c>
      <c r="AJ417" s="263">
        <v>2.5499999430030583E-2</v>
      </c>
      <c r="AK417" s="263">
        <v>2.8369999365881086E-2</v>
      </c>
      <c r="AL417" s="263">
        <v>2.3486999475024639E-2</v>
      </c>
      <c r="AM417" s="263">
        <v>2.3878999466262759E-2</v>
      </c>
      <c r="AN417" s="263">
        <v>2.4888999443687498E-2</v>
      </c>
      <c r="AO417" s="263">
        <v>2.6531999406963588E-2</v>
      </c>
      <c r="AP417" s="263">
        <v>2.9694999336265029E-2</v>
      </c>
      <c r="AQ417" s="263">
        <v>2.9971699330080301E-2</v>
      </c>
      <c r="AR417" s="19">
        <v>181.51929999999999</v>
      </c>
      <c r="AS417" s="19">
        <v>7260</v>
      </c>
      <c r="AT417" s="19">
        <v>1980.95</v>
      </c>
    </row>
    <row r="418" spans="1:46" ht="18.75" customHeight="1">
      <c r="A418" s="86">
        <v>44673</v>
      </c>
      <c r="B418" s="19">
        <v>172.13130000000001</v>
      </c>
      <c r="C418" s="19">
        <v>156.4873</v>
      </c>
      <c r="D418" s="19">
        <v>113.405</v>
      </c>
      <c r="E418" s="19">
        <v>28.21</v>
      </c>
      <c r="F418" s="20">
        <v>7.6689999999999996E-3</v>
      </c>
      <c r="G418" s="20">
        <v>2.6672000000000001E-2</v>
      </c>
      <c r="H418" s="20">
        <v>2.8538999999999998E-2</v>
      </c>
      <c r="I418" s="20">
        <v>2.9314E-2</v>
      </c>
      <c r="J418" s="20">
        <v>2.8986999999999999E-2</v>
      </c>
      <c r="K418" s="20">
        <v>2.9468000000000001E-2</v>
      </c>
      <c r="L418" s="20">
        <v>2.9444000000000001E-2</v>
      </c>
      <c r="M418" s="20">
        <v>2.342E-2</v>
      </c>
      <c r="N418" s="19">
        <v>1570</v>
      </c>
      <c r="O418" s="21">
        <v>1967.62</v>
      </c>
      <c r="P418" s="19">
        <v>7913.4000000000005</v>
      </c>
      <c r="Q418" s="18">
        <v>100.39</v>
      </c>
      <c r="R418" s="19">
        <v>6.4192</v>
      </c>
      <c r="S418" s="19">
        <v>6.4448999999999996</v>
      </c>
      <c r="T418" s="263">
        <v>3.3899999242275956E-2</v>
      </c>
      <c r="U418" s="264">
        <v>3.3899999242275956E-2</v>
      </c>
      <c r="V418" s="264">
        <v>3.2199999280273915E-2</v>
      </c>
      <c r="W418" s="19">
        <v>33811.4</v>
      </c>
      <c r="X418" s="19">
        <v>4271.78</v>
      </c>
      <c r="Y418" s="19">
        <v>13313.44</v>
      </c>
      <c r="Z418" s="19">
        <v>6987.14</v>
      </c>
      <c r="AA418" s="19">
        <v>25985.47</v>
      </c>
      <c r="AB418" s="19">
        <v>21905.29</v>
      </c>
      <c r="AC418" s="19">
        <v>3447.6489999999999</v>
      </c>
      <c r="AD418" s="263">
        <v>1.9018999574892222E-2</v>
      </c>
      <c r="AE418" s="263">
        <v>2.3226999480836095E-2</v>
      </c>
      <c r="AF418" s="263">
        <v>2.4258999457769097E-2</v>
      </c>
      <c r="AG418" s="263">
        <v>2.6205999414250256E-2</v>
      </c>
      <c r="AH418" s="263">
        <v>2.0769999535754324E-2</v>
      </c>
      <c r="AI418" s="263">
        <v>2.26199994944036E-2</v>
      </c>
      <c r="AJ418" s="263">
        <v>2.574999942444265E-2</v>
      </c>
      <c r="AK418" s="263">
        <v>2.8239999368786812E-2</v>
      </c>
      <c r="AL418" s="263">
        <v>2.3486999475024639E-2</v>
      </c>
      <c r="AM418" s="263">
        <v>2.3878999466262759E-2</v>
      </c>
      <c r="AN418" s="263">
        <v>2.4888999443687498E-2</v>
      </c>
      <c r="AO418" s="263">
        <v>2.6531999406963588E-2</v>
      </c>
      <c r="AP418" s="263">
        <v>2.9694999336265029E-2</v>
      </c>
      <c r="AQ418" s="263">
        <v>2.9563599339202048E-2</v>
      </c>
      <c r="AR418" s="19">
        <v>182.52330000000001</v>
      </c>
      <c r="AS418" s="19">
        <v>7250</v>
      </c>
      <c r="AT418" s="19">
        <v>1945.3</v>
      </c>
    </row>
    <row r="419" spans="1:46" ht="18.75" customHeight="1">
      <c r="A419" s="86">
        <v>44672</v>
      </c>
      <c r="B419" s="19">
        <v>172.31540000000001</v>
      </c>
      <c r="C419" s="19">
        <v>157.3466</v>
      </c>
      <c r="D419" s="19">
        <v>109.827</v>
      </c>
      <c r="E419" s="19">
        <v>22.68</v>
      </c>
      <c r="F419" s="20">
        <v>7.8729999999999998E-3</v>
      </c>
      <c r="G419" s="20">
        <v>2.6821999999999999E-2</v>
      </c>
      <c r="H419" s="20">
        <v>2.8864999999999998E-2</v>
      </c>
      <c r="I419" s="20">
        <v>2.9741E-2</v>
      </c>
      <c r="J419" s="20">
        <v>2.9094999999999999E-2</v>
      </c>
      <c r="K419" s="20">
        <v>2.9744E-2</v>
      </c>
      <c r="L419" s="20">
        <v>2.9277999999999998E-2</v>
      </c>
      <c r="M419" s="20">
        <v>2.342E-2</v>
      </c>
      <c r="N419" s="19">
        <v>1570</v>
      </c>
      <c r="O419" s="21">
        <v>1967.62</v>
      </c>
      <c r="P419" s="19">
        <v>7913.4000000000005</v>
      </c>
      <c r="Q419" s="18">
        <v>100.961</v>
      </c>
      <c r="R419" s="19">
        <v>6.3935000000000004</v>
      </c>
      <c r="S419" s="19">
        <v>6.4192</v>
      </c>
      <c r="T419" s="263">
        <v>3.3099999260157345E-2</v>
      </c>
      <c r="U419" s="264">
        <v>3.3299999255686996E-2</v>
      </c>
      <c r="V419" s="264">
        <v>3.1749999290332197E-2</v>
      </c>
      <c r="W419" s="19">
        <v>34792.76</v>
      </c>
      <c r="X419" s="19">
        <v>4393.66</v>
      </c>
      <c r="Y419" s="19">
        <v>13537.94</v>
      </c>
      <c r="Z419" s="19">
        <v>7238.85</v>
      </c>
      <c r="AA419" s="19">
        <v>26577.27</v>
      </c>
      <c r="AB419" s="19">
        <v>22467.34</v>
      </c>
      <c r="AC419" s="19">
        <v>3481.1129999999998</v>
      </c>
      <c r="AD419" s="263">
        <v>1.0398999767564237E-2</v>
      </c>
      <c r="AE419" s="263">
        <v>2.3142999482713637E-2</v>
      </c>
      <c r="AF419" s="263">
        <v>2.4240999458171427E-2</v>
      </c>
      <c r="AG419" s="263">
        <v>2.6276999412663281E-2</v>
      </c>
      <c r="AH419" s="263">
        <v>2.0879999533295633E-2</v>
      </c>
      <c r="AI419" s="263">
        <v>2.2739999491721393E-2</v>
      </c>
      <c r="AJ419" s="263">
        <v>2.5809999423101544E-2</v>
      </c>
      <c r="AK419" s="263">
        <v>2.8449999364092947E-2</v>
      </c>
      <c r="AL419" s="263">
        <v>2.3439999476075172E-2</v>
      </c>
      <c r="AM419" s="263">
        <v>2.3868999466486272E-2</v>
      </c>
      <c r="AN419" s="263">
        <v>2.4892999443598091E-2</v>
      </c>
      <c r="AO419" s="263">
        <v>2.6533999406918883E-2</v>
      </c>
      <c r="AP419" s="263">
        <v>2.9694999336265029E-2</v>
      </c>
      <c r="AQ419" s="263">
        <v>2.9274999345652763E-2</v>
      </c>
      <c r="AR419" s="19">
        <v>182.50890000000001</v>
      </c>
      <c r="AS419" s="19">
        <v>7200</v>
      </c>
      <c r="AT419" s="19">
        <v>1929.6</v>
      </c>
    </row>
    <row r="420" spans="1:46" ht="18.75" customHeight="1">
      <c r="A420" s="86">
        <v>44671</v>
      </c>
      <c r="B420" s="19">
        <v>172.8887</v>
      </c>
      <c r="C420" s="19">
        <v>158.3647</v>
      </c>
      <c r="D420" s="19">
        <v>113.322</v>
      </c>
      <c r="E420" s="19">
        <v>20.32</v>
      </c>
      <c r="F420" s="20">
        <v>8.0770000000000008E-3</v>
      </c>
      <c r="G420" s="20">
        <v>2.5753000000000002E-2</v>
      </c>
      <c r="H420" s="20">
        <v>2.7841999999999999E-2</v>
      </c>
      <c r="I420" s="20">
        <v>2.8615000000000002E-2</v>
      </c>
      <c r="J420" s="20">
        <v>2.8320000000000001E-2</v>
      </c>
      <c r="K420" s="20">
        <v>2.8746000000000001E-2</v>
      </c>
      <c r="L420" s="20">
        <v>2.8719999999999999E-2</v>
      </c>
      <c r="M420" s="20">
        <v>2.342E-2</v>
      </c>
      <c r="N420" s="19">
        <v>1570</v>
      </c>
      <c r="O420" s="21">
        <v>1967.62</v>
      </c>
      <c r="P420" s="19">
        <v>7913.4000000000005</v>
      </c>
      <c r="Q420" s="18">
        <v>100.78100000000001</v>
      </c>
      <c r="R420" s="19">
        <v>6.3670999999999998</v>
      </c>
      <c r="S420" s="19">
        <v>6.3776999999999999</v>
      </c>
      <c r="T420" s="263">
        <v>3.294999926351011E-2</v>
      </c>
      <c r="U420" s="264">
        <v>3.3299999255686996E-2</v>
      </c>
      <c r="V420" s="264">
        <v>3.1899999286979439E-2</v>
      </c>
      <c r="W420" s="19">
        <v>35160.79</v>
      </c>
      <c r="X420" s="19">
        <v>4459.45</v>
      </c>
      <c r="Y420" s="19">
        <v>13752.02</v>
      </c>
      <c r="Z420" s="19">
        <v>7429.56</v>
      </c>
      <c r="AA420" s="19">
        <v>26393.03</v>
      </c>
      <c r="AB420" s="19">
        <v>22343.919999999998</v>
      </c>
      <c r="AC420" s="19">
        <v>3484.192</v>
      </c>
      <c r="AD420" s="263">
        <v>2.097799953110516E-2</v>
      </c>
      <c r="AE420" s="263">
        <v>2.2882999488525093E-2</v>
      </c>
      <c r="AF420" s="263">
        <v>2.3943999464809896E-2</v>
      </c>
      <c r="AG420" s="263">
        <v>2.6050999417714778E-2</v>
      </c>
      <c r="AH420" s="263">
        <v>2.0469999542459847E-2</v>
      </c>
      <c r="AI420" s="263">
        <v>2.250999949686229E-2</v>
      </c>
      <c r="AJ420" s="263">
        <v>2.5509999429807067E-2</v>
      </c>
      <c r="AK420" s="263">
        <v>2.831999936699867E-2</v>
      </c>
      <c r="AL420" s="263">
        <v>2.3476999475248159E-2</v>
      </c>
      <c r="AM420" s="263">
        <v>2.3875999466329813E-2</v>
      </c>
      <c r="AN420" s="263">
        <v>2.4883999443799258E-2</v>
      </c>
      <c r="AO420" s="263">
        <v>2.6624999404884876E-2</v>
      </c>
      <c r="AP420" s="263">
        <v>2.9694999336265029E-2</v>
      </c>
      <c r="AQ420" s="263">
        <v>2.983499933313578E-2</v>
      </c>
      <c r="AR420" s="19">
        <v>182.57579999999999</v>
      </c>
      <c r="AS420" s="19">
        <v>7308</v>
      </c>
      <c r="AT420" s="19">
        <v>1928.5</v>
      </c>
    </row>
    <row r="421" spans="1:46" ht="18.75" customHeight="1">
      <c r="A421" s="86">
        <v>44670</v>
      </c>
      <c r="B421" s="19">
        <v>172.47030000000001</v>
      </c>
      <c r="C421" s="19">
        <v>159.0943</v>
      </c>
      <c r="D421" s="19">
        <v>112.40900000000001</v>
      </c>
      <c r="E421" s="19">
        <v>21.37</v>
      </c>
      <c r="F421" s="20">
        <v>7.8989999999999998E-3</v>
      </c>
      <c r="G421" s="20">
        <v>2.5915000000000001E-2</v>
      </c>
      <c r="H421" s="20">
        <v>2.8198999999999998E-2</v>
      </c>
      <c r="I421" s="20">
        <v>2.9165E-2</v>
      </c>
      <c r="J421" s="20">
        <v>2.9361000000000002E-2</v>
      </c>
      <c r="K421" s="20">
        <v>2.9586000000000001E-2</v>
      </c>
      <c r="L421" s="20">
        <v>2.9949E-2</v>
      </c>
      <c r="M421" s="20">
        <v>2.342E-2</v>
      </c>
      <c r="N421" s="19">
        <v>1570</v>
      </c>
      <c r="O421" s="21">
        <v>1967.62</v>
      </c>
      <c r="P421" s="19">
        <v>7913.4000000000005</v>
      </c>
      <c r="Q421" s="18">
        <v>100.5</v>
      </c>
      <c r="R421" s="19">
        <v>6.3715000000000002</v>
      </c>
      <c r="S421" s="19">
        <v>6.3815</v>
      </c>
      <c r="T421" s="263">
        <v>3.2199999280273915E-2</v>
      </c>
      <c r="U421" s="264">
        <v>3.2599999271333217E-2</v>
      </c>
      <c r="V421" s="264">
        <v>3.1249999301508069E-2</v>
      </c>
      <c r="W421" s="19">
        <v>34911.199999999997</v>
      </c>
      <c r="X421" s="19">
        <v>4462.21</v>
      </c>
      <c r="Y421" s="19">
        <v>13532.46</v>
      </c>
      <c r="Z421" s="19">
        <v>7330.2</v>
      </c>
      <c r="AA421" s="19">
        <v>26844.720000000001</v>
      </c>
      <c r="AB421" s="19">
        <v>22761.71</v>
      </c>
      <c r="AC421" s="19">
        <v>3488.835</v>
      </c>
      <c r="AD421" s="263">
        <v>1.5981999642774462E-2</v>
      </c>
      <c r="AE421" s="263">
        <v>2.2800999490357937E-2</v>
      </c>
      <c r="AF421" s="263">
        <v>2.3771999468654395E-2</v>
      </c>
      <c r="AG421" s="263">
        <v>2.5832999422587453E-2</v>
      </c>
      <c r="AH421" s="263">
        <v>2.0229999547824264E-2</v>
      </c>
      <c r="AI421" s="263">
        <v>2.2319999501109127E-2</v>
      </c>
      <c r="AJ421" s="263">
        <v>2.5339999433606861E-2</v>
      </c>
      <c r="AK421" s="263">
        <v>2.8209999369457367E-2</v>
      </c>
      <c r="AL421" s="263">
        <v>2.3309999478980898E-2</v>
      </c>
      <c r="AM421" s="263">
        <v>2.377899946849793E-2</v>
      </c>
      <c r="AN421" s="263">
        <v>2.4847999444603919E-2</v>
      </c>
      <c r="AO421" s="263">
        <v>2.6562999406270681E-2</v>
      </c>
      <c r="AP421" s="263">
        <v>2.9702999336086212E-2</v>
      </c>
      <c r="AQ421" s="263">
        <v>2.9240399346426131E-2</v>
      </c>
      <c r="AR421" s="19">
        <v>184.89099999999999</v>
      </c>
      <c r="AS421" s="19">
        <v>7050</v>
      </c>
      <c r="AT421" s="19">
        <v>1922</v>
      </c>
    </row>
    <row r="422" spans="1:46" ht="18.75" customHeight="1">
      <c r="A422" s="86">
        <v>44669</v>
      </c>
      <c r="B422" s="19">
        <v>173.08369999999999</v>
      </c>
      <c r="C422" s="19">
        <v>159.48910000000001</v>
      </c>
      <c r="D422" s="19">
        <v>110.108</v>
      </c>
      <c r="E422" s="19">
        <v>22.17</v>
      </c>
      <c r="F422" s="20">
        <v>7.5919999999999998E-3</v>
      </c>
      <c r="G422" s="20">
        <v>2.4479999999999998E-2</v>
      </c>
      <c r="H422" s="20">
        <v>2.6741999999999998E-2</v>
      </c>
      <c r="I422" s="20">
        <v>2.7890000000000002E-2</v>
      </c>
      <c r="J422" s="20">
        <v>2.8527E-2</v>
      </c>
      <c r="K422" s="20">
        <v>2.8538999999999998E-2</v>
      </c>
      <c r="L422" s="20">
        <v>2.9406999999999999E-2</v>
      </c>
      <c r="M422" s="20">
        <v>2.342E-2</v>
      </c>
      <c r="N422" s="19">
        <v>1570</v>
      </c>
      <c r="O422" s="21">
        <v>1967.62</v>
      </c>
      <c r="P422" s="19">
        <v>7913.4000000000005</v>
      </c>
      <c r="Q422" s="18">
        <v>100.321</v>
      </c>
      <c r="R422" s="19">
        <v>6.3784000000000001</v>
      </c>
      <c r="S422" s="19">
        <v>6.3898000000000001</v>
      </c>
      <c r="T422" s="263">
        <v>3.1299999300390478E-2</v>
      </c>
      <c r="U422" s="264">
        <v>3.1699999291449787E-2</v>
      </c>
      <c r="V422" s="264">
        <v>3.0699999313801525E-2</v>
      </c>
      <c r="W422" s="19">
        <v>34411.69</v>
      </c>
      <c r="X422" s="19">
        <v>4391.6899999999996</v>
      </c>
      <c r="Y422" s="19">
        <v>13751.4</v>
      </c>
      <c r="Z422" s="19">
        <v>7458.25</v>
      </c>
      <c r="AA422" s="19">
        <v>26526.82</v>
      </c>
      <c r="AB422" s="19">
        <v>22713.02</v>
      </c>
      <c r="AC422" s="19">
        <v>3462.306</v>
      </c>
      <c r="AD422" s="263">
        <v>2.501999944075942E-2</v>
      </c>
      <c r="AE422" s="263">
        <v>2.2494999497197566E-2</v>
      </c>
      <c r="AF422" s="263">
        <v>2.3499999474734069E-2</v>
      </c>
      <c r="AG422" s="263">
        <v>2.5543999429047105E-2</v>
      </c>
      <c r="AH422" s="263">
        <v>2.0569999540224669E-2</v>
      </c>
      <c r="AI422" s="263">
        <v>2.2149999504908917E-2</v>
      </c>
      <c r="AJ422" s="263">
        <v>2.5009999440982936E-2</v>
      </c>
      <c r="AK422" s="263">
        <v>2.7899999376386403E-2</v>
      </c>
      <c r="AL422" s="263">
        <v>2.3500999474711716E-2</v>
      </c>
      <c r="AM422" s="263">
        <v>2.3934999465011059E-2</v>
      </c>
      <c r="AN422" s="263">
        <v>2.5022999440692365E-2</v>
      </c>
      <c r="AO422" s="263">
        <v>2.6629999404773116E-2</v>
      </c>
      <c r="AP422" s="263">
        <v>2.9470999341271818E-2</v>
      </c>
      <c r="AQ422" s="263">
        <v>3.1256699301358312E-2</v>
      </c>
      <c r="AR422" s="19">
        <v>184.35220000000001</v>
      </c>
      <c r="AS422" s="19">
        <v>7050</v>
      </c>
      <c r="AT422" s="19">
        <v>1909.85</v>
      </c>
    </row>
    <row r="423" spans="1:46" ht="18.75" customHeight="1">
      <c r="A423" s="86">
        <v>44666</v>
      </c>
      <c r="B423" s="19">
        <v>173.3023</v>
      </c>
      <c r="C423" s="19">
        <v>159.65459999999999</v>
      </c>
      <c r="D423" s="19">
        <v>110.108</v>
      </c>
      <c r="E423" s="19">
        <v>22.7</v>
      </c>
      <c r="F423" s="20">
        <v>7.4910000000000003E-3</v>
      </c>
      <c r="G423" s="20">
        <v>2.4538999999999998E-2</v>
      </c>
      <c r="H423" s="20">
        <v>2.6796E-2</v>
      </c>
      <c r="I423" s="20">
        <v>2.7872000000000001E-2</v>
      </c>
      <c r="J423" s="20">
        <v>2.8275000000000002E-2</v>
      </c>
      <c r="K423" s="20">
        <v>2.8386000000000002E-2</v>
      </c>
      <c r="L423" s="20">
        <v>2.9146999999999999E-2</v>
      </c>
      <c r="M423" s="20">
        <v>2.342E-2</v>
      </c>
      <c r="N423" s="19">
        <v>1570</v>
      </c>
      <c r="O423" s="21">
        <v>1967.62</v>
      </c>
      <c r="P423" s="19">
        <v>7913.4000000000005</v>
      </c>
      <c r="Q423" s="18">
        <v>99.875</v>
      </c>
      <c r="R423" s="19">
        <v>6.3681999999999999</v>
      </c>
      <c r="S423" s="19">
        <v>6.3777999999999997</v>
      </c>
      <c r="T423" s="263">
        <v>3.1299999300390478E-2</v>
      </c>
      <c r="U423" s="264">
        <v>3.1749999290332197E-2</v>
      </c>
      <c r="V423" s="264">
        <v>3.0899999309331176E-2</v>
      </c>
      <c r="W423" s="19">
        <v>34451.230000000003</v>
      </c>
      <c r="X423" s="19">
        <v>4392.59</v>
      </c>
      <c r="Y423" s="19">
        <v>13694.62</v>
      </c>
      <c r="Z423" s="19">
        <v>7489.46</v>
      </c>
      <c r="AA423" s="19">
        <v>26476.5</v>
      </c>
      <c r="AB423" s="19">
        <v>22767.18</v>
      </c>
      <c r="AC423" s="19">
        <v>3451.4059999999999</v>
      </c>
      <c r="AD423" s="263">
        <v>1.522599965967238E-2</v>
      </c>
      <c r="AE423" s="263">
        <v>2.2739999491721393E-2</v>
      </c>
      <c r="AF423" s="263">
        <v>2.3787999468296767E-2</v>
      </c>
      <c r="AG423" s="263">
        <v>2.5798999423347412E-2</v>
      </c>
      <c r="AH423" s="263">
        <v>2.0349999545142057E-2</v>
      </c>
      <c r="AI423" s="263">
        <v>2.2319999501109127E-2</v>
      </c>
      <c r="AJ423" s="263">
        <v>2.5279999434947967E-2</v>
      </c>
      <c r="AK423" s="263">
        <v>2.7889999376609922E-2</v>
      </c>
      <c r="AL423" s="263">
        <v>2.3500999474711716E-2</v>
      </c>
      <c r="AM423" s="263">
        <v>2.3934999465011059E-2</v>
      </c>
      <c r="AN423" s="263">
        <v>2.5022999440692365E-2</v>
      </c>
      <c r="AO423" s="263">
        <v>2.6629999404773116E-2</v>
      </c>
      <c r="AP423" s="263">
        <v>2.9470999341271818E-2</v>
      </c>
      <c r="AQ423" s="263">
        <v>3.7388199164308605E-2</v>
      </c>
      <c r="AR423" s="19">
        <v>184.31399999999999</v>
      </c>
      <c r="AS423" s="19">
        <v>6892</v>
      </c>
      <c r="AT423" s="19">
        <v>1884.8</v>
      </c>
    </row>
    <row r="424" spans="1:46" ht="18.75" customHeight="1">
      <c r="A424" s="86">
        <v>44665</v>
      </c>
      <c r="B424" s="19">
        <v>173.3023</v>
      </c>
      <c r="C424" s="19">
        <v>159.65459999999999</v>
      </c>
      <c r="D424" s="19">
        <v>110.108</v>
      </c>
      <c r="E424" s="19">
        <v>22.7</v>
      </c>
      <c r="F424" s="20">
        <v>7.4910000000000003E-3</v>
      </c>
      <c r="G424" s="20">
        <v>2.4538999999999998E-2</v>
      </c>
      <c r="H424" s="20">
        <v>2.6796E-2</v>
      </c>
      <c r="I424" s="20">
        <v>2.7872000000000001E-2</v>
      </c>
      <c r="J424" s="20">
        <v>2.8275000000000002E-2</v>
      </c>
      <c r="K424" s="20">
        <v>2.8386000000000002E-2</v>
      </c>
      <c r="L424" s="20">
        <v>2.9146999999999999E-2</v>
      </c>
      <c r="M424" s="20">
        <v>2.342E-2</v>
      </c>
      <c r="N424" s="19">
        <v>1570</v>
      </c>
      <c r="O424" s="21">
        <v>1967.62</v>
      </c>
      <c r="P424" s="19">
        <v>7913.4000000000005</v>
      </c>
      <c r="Q424" s="18">
        <v>100.292</v>
      </c>
      <c r="R424" s="19">
        <v>6.3657000000000004</v>
      </c>
      <c r="S424" s="19">
        <v>6.3765000000000001</v>
      </c>
      <c r="T424" s="263">
        <v>3.1299999300390478E-2</v>
      </c>
      <c r="U424" s="264">
        <v>3.1749999290332197E-2</v>
      </c>
      <c r="V424" s="264">
        <v>3.0899999309331176E-2</v>
      </c>
      <c r="W424" s="19">
        <v>34451.230000000003</v>
      </c>
      <c r="X424" s="19">
        <v>4392.59</v>
      </c>
      <c r="Y424" s="19">
        <v>13473.58</v>
      </c>
      <c r="Z424" s="19">
        <v>7207.38</v>
      </c>
      <c r="AA424" s="19">
        <v>25970.82</v>
      </c>
      <c r="AB424" s="19">
        <v>22901.56</v>
      </c>
      <c r="AC424" s="19">
        <v>3429.9560000000001</v>
      </c>
      <c r="AD424" s="263">
        <v>2.4992999441362917E-2</v>
      </c>
      <c r="AE424" s="263">
        <v>2.2700999492593108E-2</v>
      </c>
      <c r="AF424" s="263">
        <v>2.3678999470733108E-2</v>
      </c>
      <c r="AG424" s="263">
        <v>2.5707999425381423E-2</v>
      </c>
      <c r="AH424" s="263">
        <v>2.0579999540001153E-2</v>
      </c>
      <c r="AI424" s="263">
        <v>2.2439999498426916E-2</v>
      </c>
      <c r="AJ424" s="263">
        <v>2.555999942868948E-2</v>
      </c>
      <c r="AK424" s="263">
        <v>2.8049999373033645E-2</v>
      </c>
      <c r="AL424" s="263">
        <v>2.3403999476879832E-2</v>
      </c>
      <c r="AM424" s="263">
        <v>2.3791999468207359E-2</v>
      </c>
      <c r="AN424" s="263">
        <v>2.4971999441832302E-2</v>
      </c>
      <c r="AO424" s="263">
        <v>2.6590999405644834E-2</v>
      </c>
      <c r="AP424" s="263">
        <v>2.9470999341271818E-2</v>
      </c>
      <c r="AQ424" s="263">
        <v>3.4529999228194351E-2</v>
      </c>
      <c r="AR424" s="19">
        <v>184.9682</v>
      </c>
      <c r="AS424" s="19">
        <v>6840</v>
      </c>
      <c r="AT424" s="19">
        <v>1936.3</v>
      </c>
    </row>
    <row r="425" spans="1:46" ht="18.75" customHeight="1">
      <c r="A425" s="86">
        <v>44664</v>
      </c>
      <c r="B425" s="19">
        <v>173.84540000000001</v>
      </c>
      <c r="C425" s="19">
        <v>159.48929999999999</v>
      </c>
      <c r="D425" s="19">
        <v>110.108</v>
      </c>
      <c r="E425" s="19">
        <v>21.82</v>
      </c>
      <c r="F425" s="20">
        <v>7.3639999999999999E-3</v>
      </c>
      <c r="G425" s="20">
        <v>2.3480999999999998E-2</v>
      </c>
      <c r="H425" s="20">
        <v>2.5649000000000002E-2</v>
      </c>
      <c r="I425" s="20">
        <v>2.6519999999999998E-2</v>
      </c>
      <c r="J425" s="20">
        <v>2.6987000000000001E-2</v>
      </c>
      <c r="K425" s="20">
        <v>2.7043999999999999E-2</v>
      </c>
      <c r="L425" s="20">
        <v>2.8108999999999999E-2</v>
      </c>
      <c r="M425" s="20">
        <v>2.342E-2</v>
      </c>
      <c r="N425" s="19">
        <v>1570</v>
      </c>
      <c r="O425" s="21">
        <v>1967.62</v>
      </c>
      <c r="P425" s="19">
        <v>7913.4000000000005</v>
      </c>
      <c r="Q425" s="18">
        <v>99.932000000000002</v>
      </c>
      <c r="R425" s="19">
        <v>6.37</v>
      </c>
      <c r="S425" s="19">
        <v>6.3883999999999999</v>
      </c>
      <c r="T425" s="263">
        <v>3.2549999272450801E-2</v>
      </c>
      <c r="U425" s="264">
        <v>3.3049999261274936E-2</v>
      </c>
      <c r="V425" s="264">
        <v>3.1999999284744264E-2</v>
      </c>
      <c r="W425" s="19">
        <v>34564.589999999997</v>
      </c>
      <c r="X425" s="19">
        <v>4446.59</v>
      </c>
      <c r="Y425" s="19">
        <v>13037.49</v>
      </c>
      <c r="Z425" s="19">
        <v>7498.18</v>
      </c>
      <c r="AA425" s="19">
        <v>26449.61</v>
      </c>
      <c r="AB425" s="19">
        <v>23660.28</v>
      </c>
      <c r="AC425" s="19">
        <v>3489.1460000000002</v>
      </c>
      <c r="AD425" s="263">
        <v>2.4495999452471735E-2</v>
      </c>
      <c r="AE425" s="263">
        <v>2.2802999490313232E-2</v>
      </c>
      <c r="AF425" s="263">
        <v>2.3822999467514455E-2</v>
      </c>
      <c r="AG425" s="263">
        <v>2.5854999422095716E-2</v>
      </c>
      <c r="AH425" s="263">
        <v>2.0679999537765982E-2</v>
      </c>
      <c r="AI425" s="263">
        <v>2.256999949552119E-2</v>
      </c>
      <c r="AJ425" s="263">
        <v>2.5639999426901341E-2</v>
      </c>
      <c r="AK425" s="263">
        <v>2.8099999371916057E-2</v>
      </c>
      <c r="AL425" s="263">
        <v>2.3402999476902189E-2</v>
      </c>
      <c r="AM425" s="263">
        <v>2.3825999467447401E-2</v>
      </c>
      <c r="AN425" s="263">
        <v>2.4975999441742894E-2</v>
      </c>
      <c r="AO425" s="263">
        <v>2.6600999405421315E-2</v>
      </c>
      <c r="AP425" s="263">
        <v>2.9470999341271818E-2</v>
      </c>
      <c r="AQ425" s="263">
        <v>3.3599999248981473E-2</v>
      </c>
      <c r="AR425" s="19">
        <v>185.64259999999999</v>
      </c>
      <c r="AS425" s="19">
        <v>6742</v>
      </c>
      <c r="AT425" s="19">
        <v>1904.7</v>
      </c>
    </row>
    <row r="426" spans="1:46" ht="18.75" customHeight="1">
      <c r="A426" s="86">
        <v>44663</v>
      </c>
      <c r="B426" s="19">
        <v>173.75810000000001</v>
      </c>
      <c r="C426" s="19">
        <v>159.7123</v>
      </c>
      <c r="D426" s="19">
        <v>110.108</v>
      </c>
      <c r="E426" s="19">
        <v>24.26</v>
      </c>
      <c r="F426" s="20">
        <v>7.0340000000000003E-3</v>
      </c>
      <c r="G426" s="20">
        <v>2.4053999999999999E-2</v>
      </c>
      <c r="H426" s="20">
        <v>2.6221999999999999E-2</v>
      </c>
      <c r="I426" s="20">
        <v>2.6893E-2</v>
      </c>
      <c r="J426" s="20">
        <v>2.7213000000000001E-2</v>
      </c>
      <c r="K426" s="20">
        <v>2.7418999999999999E-2</v>
      </c>
      <c r="L426" s="20">
        <v>2.8091999999999999E-2</v>
      </c>
      <c r="M426" s="20">
        <v>2.342E-2</v>
      </c>
      <c r="N426" s="19">
        <v>1570</v>
      </c>
      <c r="O426" s="21">
        <v>1967.62</v>
      </c>
      <c r="P426" s="19">
        <v>7913.4000000000005</v>
      </c>
      <c r="Q426" s="18">
        <v>99.796000000000006</v>
      </c>
      <c r="R426" s="19">
        <v>6.3650000000000002</v>
      </c>
      <c r="S426" s="19">
        <v>6.3699000000000003</v>
      </c>
      <c r="T426" s="263">
        <v>3.2899999264627694E-2</v>
      </c>
      <c r="U426" s="264">
        <v>3.342499925289303E-2</v>
      </c>
      <c r="V426" s="264">
        <v>3.2299999278038741E-2</v>
      </c>
      <c r="W426" s="19">
        <v>34220.36</v>
      </c>
      <c r="X426" s="19">
        <v>4397.45</v>
      </c>
      <c r="Y426" s="19">
        <v>13381.52</v>
      </c>
      <c r="Z426" s="19">
        <v>7494.21</v>
      </c>
      <c r="AA426" s="19">
        <v>26449.61</v>
      </c>
      <c r="AB426" s="19">
        <v>23520</v>
      </c>
      <c r="AC426" s="19">
        <v>3457.1460000000002</v>
      </c>
      <c r="AD426" s="263">
        <v>1.7869999600574372E-2</v>
      </c>
      <c r="AE426" s="263">
        <v>2.2943999487161637E-2</v>
      </c>
      <c r="AF426" s="263">
        <v>2.4079999461770057E-2</v>
      </c>
      <c r="AG426" s="263">
        <v>2.6102999416552485E-2</v>
      </c>
      <c r="AH426" s="263">
        <v>2.075999953597784E-2</v>
      </c>
      <c r="AI426" s="263">
        <v>2.2899999488145112E-2</v>
      </c>
      <c r="AJ426" s="263">
        <v>2.6029999418184162E-2</v>
      </c>
      <c r="AK426" s="263">
        <v>2.838999936543405E-2</v>
      </c>
      <c r="AL426" s="263">
        <v>2.3238999480567873E-2</v>
      </c>
      <c r="AM426" s="263">
        <v>2.3667999470978977E-2</v>
      </c>
      <c r="AN426" s="263">
        <v>2.4860999444313348E-2</v>
      </c>
      <c r="AO426" s="263">
        <v>2.6294999412260951E-2</v>
      </c>
      <c r="AP426" s="263">
        <v>2.9470999341271818E-2</v>
      </c>
      <c r="AQ426" s="263">
        <v>3.9183299124184993E-2</v>
      </c>
      <c r="AR426" s="19">
        <v>186.1857</v>
      </c>
      <c r="AS426" s="19">
        <v>6858</v>
      </c>
      <c r="AT426" s="19">
        <v>1900.1</v>
      </c>
    </row>
    <row r="427" spans="1:46" ht="18.75" customHeight="1">
      <c r="A427" s="86">
        <v>44662</v>
      </c>
      <c r="B427" s="19">
        <v>173.4726</v>
      </c>
      <c r="C427" s="19">
        <v>162.11449999999999</v>
      </c>
      <c r="D427" s="19">
        <v>100.095</v>
      </c>
      <c r="E427" s="19">
        <v>24.37</v>
      </c>
      <c r="F427" s="20">
        <v>6.9309999999999997E-3</v>
      </c>
      <c r="G427" s="20">
        <v>2.4975000000000001E-2</v>
      </c>
      <c r="H427" s="20">
        <v>2.7205E-2</v>
      </c>
      <c r="I427" s="20">
        <v>2.7881E-2</v>
      </c>
      <c r="J427" s="20">
        <v>2.7800999999999999E-2</v>
      </c>
      <c r="K427" s="20">
        <v>2.8351000000000001E-2</v>
      </c>
      <c r="L427" s="20">
        <v>2.8084000000000001E-2</v>
      </c>
      <c r="M427" s="20">
        <v>2.342E-2</v>
      </c>
      <c r="N427" s="19">
        <v>1570</v>
      </c>
      <c r="O427" s="21">
        <v>1967.62</v>
      </c>
      <c r="P427" s="19">
        <v>7913.4000000000005</v>
      </c>
      <c r="Q427" s="18">
        <v>99.751000000000005</v>
      </c>
      <c r="R427" s="19">
        <v>6.3604000000000003</v>
      </c>
      <c r="S427" s="19">
        <v>6.3632</v>
      </c>
      <c r="T427" s="263">
        <v>3.2599999271333217E-2</v>
      </c>
      <c r="U427" s="264">
        <v>3.2899999264627694E-2</v>
      </c>
      <c r="V427" s="264">
        <v>3.144999929703772E-2</v>
      </c>
      <c r="W427" s="19">
        <v>34308.080000000002</v>
      </c>
      <c r="X427" s="19">
        <v>4412.53</v>
      </c>
      <c r="Y427" s="19">
        <v>13548.07</v>
      </c>
      <c r="Z427" s="19">
        <v>7484.33</v>
      </c>
      <c r="AA427" s="19">
        <v>26910.87</v>
      </c>
      <c r="AB427" s="19">
        <v>24170.07</v>
      </c>
      <c r="AC427" s="19">
        <v>3490.6120000000001</v>
      </c>
      <c r="AD427" s="263">
        <v>1.6391999633610248E-2</v>
      </c>
      <c r="AE427" s="263">
        <v>2.2591999495029449E-2</v>
      </c>
      <c r="AF427" s="263">
        <v>2.3899999465793371E-2</v>
      </c>
      <c r="AG427" s="263">
        <v>2.5846999422274534E-2</v>
      </c>
      <c r="AH427" s="263">
        <v>2.0189999548718335E-2</v>
      </c>
      <c r="AI427" s="263">
        <v>2.256999949552119E-2</v>
      </c>
      <c r="AJ427" s="263">
        <v>2.5799999423325063E-2</v>
      </c>
      <c r="AK427" s="263">
        <v>2.8489999363198879E-2</v>
      </c>
      <c r="AL427" s="263">
        <v>2.3112999483384192E-2</v>
      </c>
      <c r="AM427" s="263">
        <v>2.3665999471023678E-2</v>
      </c>
      <c r="AN427" s="263">
        <v>2.473899944704026E-2</v>
      </c>
      <c r="AO427" s="263">
        <v>2.6264999412931502E-2</v>
      </c>
      <c r="AP427" s="263">
        <v>2.9470999341271818E-2</v>
      </c>
      <c r="AQ427" s="263">
        <v>3.276499926764518E-2</v>
      </c>
      <c r="AR427" s="19">
        <v>186.66050000000001</v>
      </c>
      <c r="AS427" s="19">
        <v>6986</v>
      </c>
      <c r="AT427" s="19">
        <v>1894.45</v>
      </c>
    </row>
    <row r="428" spans="1:46" ht="18.75" customHeight="1">
      <c r="A428" s="86">
        <v>44659</v>
      </c>
      <c r="B428" s="19">
        <v>173.97049999999999</v>
      </c>
      <c r="C428" s="19">
        <v>164.7679</v>
      </c>
      <c r="D428" s="19">
        <v>100.095</v>
      </c>
      <c r="E428" s="19">
        <v>21.16</v>
      </c>
      <c r="F428" s="20">
        <v>6.8040000000000002E-3</v>
      </c>
      <c r="G428" s="20">
        <v>2.5114999999999998E-2</v>
      </c>
      <c r="H428" s="20">
        <v>2.7254E-2</v>
      </c>
      <c r="I428" s="20">
        <v>2.7538E-2</v>
      </c>
      <c r="J428" s="20">
        <v>2.7E-2</v>
      </c>
      <c r="K428" s="20">
        <v>2.7718E-2</v>
      </c>
      <c r="L428" s="20">
        <v>2.7182000000000001E-2</v>
      </c>
      <c r="M428" s="20">
        <v>2.342E-2</v>
      </c>
      <c r="N428" s="19">
        <v>1570</v>
      </c>
      <c r="O428" s="21">
        <v>1967.62</v>
      </c>
      <c r="P428" s="19">
        <v>7913.4000000000005</v>
      </c>
      <c r="Q428" s="18">
        <v>99.599000000000004</v>
      </c>
      <c r="R428" s="19">
        <v>6.3597999999999999</v>
      </c>
      <c r="S428" s="19">
        <v>6.359</v>
      </c>
      <c r="T428" s="263">
        <v>3.2299999278038741E-2</v>
      </c>
      <c r="U428" s="264">
        <v>3.2799999266862868E-2</v>
      </c>
      <c r="V428" s="264">
        <v>3.0999999307096005E-2</v>
      </c>
      <c r="W428" s="19">
        <v>34721.120000000003</v>
      </c>
      <c r="X428" s="19">
        <v>4488.28</v>
      </c>
      <c r="Y428" s="19">
        <v>13548.07</v>
      </c>
      <c r="Z428" s="19">
        <v>7513.62</v>
      </c>
      <c r="AA428" s="19">
        <v>27122.07</v>
      </c>
      <c r="AB428" s="19">
        <v>24327.71</v>
      </c>
      <c r="AC428" s="19">
        <v>3490.7570000000001</v>
      </c>
      <c r="AD428" s="263">
        <v>2.6998999396525322E-2</v>
      </c>
      <c r="AE428" s="263">
        <v>2.4583999450504782E-2</v>
      </c>
      <c r="AF428" s="263">
        <v>2.6487999407947063E-2</v>
      </c>
      <c r="AG428" s="263">
        <v>2.5339999433606861E-2</v>
      </c>
      <c r="AH428" s="263">
        <v>1.9739999558776616E-2</v>
      </c>
      <c r="AI428" s="263">
        <v>2.2129999505355956E-2</v>
      </c>
      <c r="AJ428" s="263">
        <v>2.5099999438971277E-2</v>
      </c>
      <c r="AK428" s="263">
        <v>2.8099999371916057E-2</v>
      </c>
      <c r="AL428" s="263">
        <v>2.3112999483384192E-2</v>
      </c>
      <c r="AM428" s="263">
        <v>2.3665999471023678E-2</v>
      </c>
      <c r="AN428" s="263">
        <v>2.473899944704026E-2</v>
      </c>
      <c r="AO428" s="263">
        <v>2.6264999412931502E-2</v>
      </c>
      <c r="AP428" s="263">
        <v>2.9470999341271818E-2</v>
      </c>
      <c r="AQ428" s="263">
        <v>3.250429927347228E-2</v>
      </c>
      <c r="AR428" s="19">
        <v>186.66050000000001</v>
      </c>
      <c r="AS428" s="19">
        <v>7102</v>
      </c>
      <c r="AT428" s="19">
        <v>1893.6</v>
      </c>
    </row>
    <row r="429" spans="1:46" ht="18.75" customHeight="1">
      <c r="A429" s="86">
        <v>44658</v>
      </c>
      <c r="B429" s="19">
        <v>174.40620000000001</v>
      </c>
      <c r="C429" s="19">
        <v>165.19890000000001</v>
      </c>
      <c r="D429" s="19">
        <v>100.095</v>
      </c>
      <c r="E429" s="19">
        <v>21.55</v>
      </c>
      <c r="F429" s="20">
        <v>6.7029999999999998E-3</v>
      </c>
      <c r="G429" s="20">
        <v>2.4594999999999999E-2</v>
      </c>
      <c r="H429" s="20">
        <v>2.6605E-2</v>
      </c>
      <c r="I429" s="20">
        <v>2.7075999999999999E-2</v>
      </c>
      <c r="J429" s="20">
        <v>2.6578000000000001E-2</v>
      </c>
      <c r="K429" s="20">
        <v>2.7313E-2</v>
      </c>
      <c r="L429" s="20">
        <v>2.6790000000000001E-2</v>
      </c>
      <c r="M429" s="20">
        <v>2.3470000000000001E-2</v>
      </c>
      <c r="N429" s="19">
        <v>1570</v>
      </c>
      <c r="O429" s="21">
        <v>1967.62</v>
      </c>
      <c r="P429" s="19">
        <v>7913.4000000000005</v>
      </c>
      <c r="Q429" s="18">
        <v>99.471999999999994</v>
      </c>
      <c r="R429" s="19">
        <v>6.3628999999999998</v>
      </c>
      <c r="S429" s="19">
        <v>6.3775000000000004</v>
      </c>
      <c r="T429" s="263">
        <v>3.1699999291449787E-2</v>
      </c>
      <c r="U429" s="264">
        <v>3.1949999285861848E-2</v>
      </c>
      <c r="V429" s="264">
        <v>3.0199999324977397E-2</v>
      </c>
      <c r="W429" s="19">
        <v>34583.57</v>
      </c>
      <c r="X429" s="19">
        <v>4500.21</v>
      </c>
      <c r="Y429" s="19">
        <v>13716.72</v>
      </c>
      <c r="Z429" s="19">
        <v>7537.37</v>
      </c>
      <c r="AA429" s="19">
        <v>27232.87</v>
      </c>
      <c r="AB429" s="19">
        <v>24792.77</v>
      </c>
      <c r="AC429" s="19">
        <v>3468.0349999999999</v>
      </c>
      <c r="AD429" s="263">
        <v>1.0304999769665301E-2</v>
      </c>
      <c r="AE429" s="263">
        <v>2.2209999503567817E-2</v>
      </c>
      <c r="AF429" s="263">
        <v>2.3185999481752515E-2</v>
      </c>
      <c r="AG429" s="263">
        <v>2.5157999437674879E-2</v>
      </c>
      <c r="AH429" s="263">
        <v>1.8999999575316905E-2</v>
      </c>
      <c r="AI429" s="263">
        <v>2.1909999510273337E-2</v>
      </c>
      <c r="AJ429" s="263">
        <v>2.4929999442771075E-2</v>
      </c>
      <c r="AK429" s="263">
        <v>2.7829999377951026E-2</v>
      </c>
      <c r="AL429" s="263">
        <v>2.3104999483563007E-2</v>
      </c>
      <c r="AM429" s="263">
        <v>2.3646999471448361E-2</v>
      </c>
      <c r="AN429" s="263">
        <v>2.4739999447017911E-2</v>
      </c>
      <c r="AO429" s="263">
        <v>2.6258999413065615E-2</v>
      </c>
      <c r="AP429" s="263">
        <v>2.946999934129417E-2</v>
      </c>
      <c r="AQ429" s="263">
        <v>3.0544999317266047E-2</v>
      </c>
      <c r="AR429" s="19">
        <v>186.28980000000001</v>
      </c>
      <c r="AS429" s="19">
        <v>7042</v>
      </c>
      <c r="AT429" s="19">
        <v>1893.45</v>
      </c>
    </row>
    <row r="430" spans="1:46" ht="18.75" customHeight="1">
      <c r="A430" s="86">
        <v>44657</v>
      </c>
      <c r="B430" s="19">
        <v>174.51519999999999</v>
      </c>
      <c r="C430" s="19">
        <v>165.12530000000001</v>
      </c>
      <c r="D430" s="19">
        <v>100.095</v>
      </c>
      <c r="E430" s="19">
        <v>22.1</v>
      </c>
      <c r="F430" s="20">
        <v>6.6010000000000001E-3</v>
      </c>
      <c r="G430" s="20">
        <v>2.4714E-2</v>
      </c>
      <c r="H430" s="20">
        <v>2.6540000000000001E-2</v>
      </c>
      <c r="I430" s="20">
        <v>2.682E-2</v>
      </c>
      <c r="J430" s="20">
        <v>2.5975000000000002E-2</v>
      </c>
      <c r="K430" s="20">
        <v>2.6811000000000001E-2</v>
      </c>
      <c r="L430" s="20">
        <v>2.6259999999999999E-2</v>
      </c>
      <c r="M430" s="20">
        <v>2.3699999999999999E-2</v>
      </c>
      <c r="N430" s="19">
        <v>1570</v>
      </c>
      <c r="O430" s="21">
        <v>1967.62</v>
      </c>
      <c r="P430" s="19">
        <v>7913.4000000000005</v>
      </c>
      <c r="Q430" s="18">
        <v>99</v>
      </c>
      <c r="R430" s="19">
        <v>6.3628999999999998</v>
      </c>
      <c r="S430" s="19">
        <v>6.3741000000000003</v>
      </c>
      <c r="T430" s="263">
        <v>3.1999999284744264E-2</v>
      </c>
      <c r="U430" s="264">
        <v>3.2299999278038741E-2</v>
      </c>
      <c r="V430" s="264">
        <v>3.0349999321624639E-2</v>
      </c>
      <c r="W430" s="19">
        <v>34496.51</v>
      </c>
      <c r="X430" s="19">
        <v>4481.1499999999996</v>
      </c>
      <c r="Y430" s="19">
        <v>14124.09</v>
      </c>
      <c r="Z430" s="19">
        <v>7603.78</v>
      </c>
      <c r="AA430" s="19">
        <v>27460.400000000001</v>
      </c>
      <c r="AB430" s="19">
        <v>24718.9</v>
      </c>
      <c r="AC430" s="19">
        <v>3465.8310000000001</v>
      </c>
      <c r="AD430" s="263">
        <v>1.5622999650798738E-2</v>
      </c>
      <c r="AE430" s="263">
        <v>2.2313999501243232E-2</v>
      </c>
      <c r="AF430" s="263">
        <v>2.3324999478645622E-2</v>
      </c>
      <c r="AG430" s="263">
        <v>2.5120999438501896E-2</v>
      </c>
      <c r="AH430" s="263">
        <v>1.9129999572411179E-2</v>
      </c>
      <c r="AI430" s="263">
        <v>2.1989999508485198E-2</v>
      </c>
      <c r="AJ430" s="263">
        <v>2.4979999441653491E-2</v>
      </c>
      <c r="AK430" s="263">
        <v>2.7849999377503994E-2</v>
      </c>
      <c r="AL430" s="263">
        <v>2.3111999483406542E-2</v>
      </c>
      <c r="AM430" s="263">
        <v>2.3859999466687442E-2</v>
      </c>
      <c r="AN430" s="263">
        <v>2.4809999445453285E-2</v>
      </c>
      <c r="AO430" s="263">
        <v>2.6298999412171543E-2</v>
      </c>
      <c r="AP430" s="263">
        <v>2.9528999339975416E-2</v>
      </c>
      <c r="AQ430" s="263">
        <v>2.9389999343082309E-2</v>
      </c>
      <c r="AR430" s="19">
        <v>186.2508</v>
      </c>
      <c r="AS430" s="19">
        <v>6914</v>
      </c>
      <c r="AT430" s="19">
        <v>1862.6</v>
      </c>
    </row>
    <row r="431" spans="1:46" ht="18.75" customHeight="1">
      <c r="A431" s="86">
        <v>44656</v>
      </c>
      <c r="B431" s="19">
        <v>174.38669999999999</v>
      </c>
      <c r="C431" s="19">
        <v>161.8767</v>
      </c>
      <c r="D431" s="19">
        <v>100.095</v>
      </c>
      <c r="E431" s="19">
        <v>21.03</v>
      </c>
      <c r="F431" s="20">
        <v>6.1939999999999999E-3</v>
      </c>
      <c r="G431" s="20">
        <v>2.5139000000000002E-2</v>
      </c>
      <c r="H431" s="20">
        <v>2.7040000000000002E-2</v>
      </c>
      <c r="I431" s="20">
        <v>2.6955E-2</v>
      </c>
      <c r="J431" s="20">
        <v>2.5468999999999999E-2</v>
      </c>
      <c r="K431" s="20">
        <v>2.6585999999999999E-2</v>
      </c>
      <c r="L431" s="20">
        <v>2.5728999999999998E-2</v>
      </c>
      <c r="M431" s="20">
        <v>2.3699999999999999E-2</v>
      </c>
      <c r="N431" s="19">
        <v>1570</v>
      </c>
      <c r="O431" s="21">
        <v>1967.62</v>
      </c>
      <c r="P431" s="19">
        <v>7913.4000000000005</v>
      </c>
      <c r="Q431" s="18">
        <v>98.632000000000005</v>
      </c>
      <c r="R431" s="19">
        <v>6.3628999999999998</v>
      </c>
      <c r="S431" s="19">
        <v>6.3677999999999999</v>
      </c>
      <c r="T431" s="263">
        <v>3.1049999305978418E-2</v>
      </c>
      <c r="U431" s="264">
        <v>3.1149999303743247E-2</v>
      </c>
      <c r="V431" s="264">
        <v>2.9149999348446726E-2</v>
      </c>
      <c r="W431" s="19">
        <v>34641.18</v>
      </c>
      <c r="X431" s="19">
        <v>4525.12</v>
      </c>
      <c r="Y431" s="19">
        <v>14139.76</v>
      </c>
      <c r="Z431" s="19">
        <v>7608.92</v>
      </c>
      <c r="AA431" s="19">
        <v>26865.19</v>
      </c>
      <c r="AB431" s="19">
        <v>24355.71</v>
      </c>
      <c r="AC431" s="19">
        <v>3446.0889999999999</v>
      </c>
      <c r="AD431" s="263">
        <v>1.5777999647334218E-2</v>
      </c>
      <c r="AE431" s="263">
        <v>2.229699950162321E-2</v>
      </c>
      <c r="AF431" s="263">
        <v>2.3258999480120838E-2</v>
      </c>
      <c r="AG431" s="263">
        <v>2.5290999434702099E-2</v>
      </c>
      <c r="AH431" s="263">
        <v>1.866999958269298E-2</v>
      </c>
      <c r="AI431" s="263">
        <v>2.2079999506473543E-2</v>
      </c>
      <c r="AJ431" s="263">
        <v>2.5159999437630177E-2</v>
      </c>
      <c r="AK431" s="263">
        <v>2.7979999374598264E-2</v>
      </c>
      <c r="AL431" s="263">
        <v>2.3103999483585359E-2</v>
      </c>
      <c r="AM431" s="263">
        <v>2.3938999464921652E-2</v>
      </c>
      <c r="AN431" s="263">
        <v>2.4822999445162714E-2</v>
      </c>
      <c r="AO431" s="263">
        <v>2.6367999410629273E-2</v>
      </c>
      <c r="AP431" s="263">
        <v>2.9528999339975416E-2</v>
      </c>
      <c r="AQ431" s="263">
        <v>3.0354999321512876E-2</v>
      </c>
      <c r="AR431" s="19">
        <v>186.23099999999999</v>
      </c>
      <c r="AS431" s="19">
        <v>6840</v>
      </c>
      <c r="AT431" s="19">
        <v>1848.55</v>
      </c>
    </row>
    <row r="432" spans="1:46" ht="18.75" customHeight="1">
      <c r="A432" s="86">
        <v>44655</v>
      </c>
      <c r="B432" s="19">
        <v>175.26859999999999</v>
      </c>
      <c r="C432" s="19">
        <v>161.13749999999999</v>
      </c>
      <c r="D432" s="19">
        <v>100.095</v>
      </c>
      <c r="E432" s="19">
        <v>18.57</v>
      </c>
      <c r="F432" s="20">
        <v>5.4310000000000001E-3</v>
      </c>
      <c r="G432" s="20">
        <v>2.4220999999999999E-2</v>
      </c>
      <c r="H432" s="20">
        <v>2.6016999999999998E-2</v>
      </c>
      <c r="I432" s="20">
        <v>2.5503000000000001E-2</v>
      </c>
      <c r="J432" s="20">
        <v>2.3951E-2</v>
      </c>
      <c r="K432" s="20">
        <v>2.5000000000000001E-2</v>
      </c>
      <c r="L432" s="20">
        <v>2.4559999999999998E-2</v>
      </c>
      <c r="M432" s="20">
        <v>2.3699999999999999E-2</v>
      </c>
      <c r="N432" s="19">
        <v>1570</v>
      </c>
      <c r="O432" s="21">
        <v>1967.62</v>
      </c>
      <c r="P432" s="19">
        <v>7913.4000000000005</v>
      </c>
      <c r="Q432" s="18">
        <v>98.311999999999998</v>
      </c>
      <c r="R432" s="19">
        <v>6.34</v>
      </c>
      <c r="S432" s="19">
        <v>6.3547000000000002</v>
      </c>
      <c r="T432" s="263">
        <v>3.1049999305978418E-2</v>
      </c>
      <c r="U432" s="264">
        <v>3.1149999303743247E-2</v>
      </c>
      <c r="V432" s="264">
        <v>2.9149999348446726E-2</v>
      </c>
      <c r="W432" s="19">
        <v>34921.879999999997</v>
      </c>
      <c r="X432" s="19">
        <v>4582.6400000000003</v>
      </c>
      <c r="Y432" s="19">
        <v>13790.92</v>
      </c>
      <c r="Z432" s="19">
        <v>7531.59</v>
      </c>
      <c r="AA432" s="19">
        <v>27079.59</v>
      </c>
      <c r="AB432" s="19">
        <v>24556.57</v>
      </c>
      <c r="AC432" s="19">
        <v>3428.8820000000001</v>
      </c>
      <c r="AD432" s="263">
        <v>1.5281999658420682E-2</v>
      </c>
      <c r="AE432" s="263">
        <v>2.2368999500013888E-2</v>
      </c>
      <c r="AF432" s="263">
        <v>2.3340999478287994E-2</v>
      </c>
      <c r="AG432" s="263">
        <v>2.5395999432355168E-2</v>
      </c>
      <c r="AH432" s="263">
        <v>1.9239999569952489E-2</v>
      </c>
      <c r="AI432" s="263">
        <v>2.2109999505802988E-2</v>
      </c>
      <c r="AJ432" s="263">
        <v>2.5199999436736106E-2</v>
      </c>
      <c r="AK432" s="263">
        <v>2.7979999374598264E-2</v>
      </c>
      <c r="AL432" s="263">
        <v>2.3038999485038222E-2</v>
      </c>
      <c r="AM432" s="263">
        <v>2.3902999465726316E-2</v>
      </c>
      <c r="AN432" s="263">
        <v>2.4791999445855618E-2</v>
      </c>
      <c r="AO432" s="263">
        <v>2.6275999412685633E-2</v>
      </c>
      <c r="AP432" s="263">
        <v>2.9528999339975416E-2</v>
      </c>
      <c r="AQ432" s="263">
        <v>3.0780499312002215E-2</v>
      </c>
      <c r="AR432" s="19">
        <v>186.99100000000001</v>
      </c>
      <c r="AS432" s="19">
        <v>6806</v>
      </c>
      <c r="AT432" s="19">
        <v>1866.15</v>
      </c>
    </row>
    <row r="433" spans="1:46" ht="18.75" customHeight="1">
      <c r="A433" s="86">
        <v>44652</v>
      </c>
      <c r="B433" s="19">
        <v>174.94030000000001</v>
      </c>
      <c r="C433" s="19">
        <v>157.41399999999999</v>
      </c>
      <c r="D433" s="19">
        <v>100.095</v>
      </c>
      <c r="E433" s="19">
        <v>19.63</v>
      </c>
      <c r="F433" s="20">
        <v>5.1009999999999996E-3</v>
      </c>
      <c r="G433" s="20">
        <v>2.4563999999999999E-2</v>
      </c>
      <c r="H433" s="20">
        <v>2.6318999999999999E-2</v>
      </c>
      <c r="I433" s="20">
        <v>2.5586999999999999E-2</v>
      </c>
      <c r="J433" s="20">
        <v>2.3821999999999999E-2</v>
      </c>
      <c r="K433" s="20">
        <v>2.4975000000000001E-2</v>
      </c>
      <c r="L433" s="20">
        <v>2.4316999999999998E-2</v>
      </c>
      <c r="M433" s="20">
        <v>2.3699999999999999E-2</v>
      </c>
      <c r="N433" s="19">
        <v>1750</v>
      </c>
      <c r="O433" s="21">
        <v>1997.32</v>
      </c>
      <c r="P433" s="19">
        <v>9066.7999999999993</v>
      </c>
      <c r="Q433" s="18">
        <v>97.792000000000002</v>
      </c>
      <c r="R433" s="19">
        <v>6.3476999999999997</v>
      </c>
      <c r="S433" s="19">
        <v>6.3597999999999999</v>
      </c>
      <c r="T433" s="263">
        <v>3.1199999302625656E-2</v>
      </c>
      <c r="U433" s="264">
        <v>3.1199999302625656E-2</v>
      </c>
      <c r="V433" s="264">
        <v>2.9199999347329138E-2</v>
      </c>
      <c r="W433" s="19">
        <v>34818.269999999997</v>
      </c>
      <c r="X433" s="19">
        <v>4545.8599999999997</v>
      </c>
      <c r="Y433" s="19">
        <v>13791.15</v>
      </c>
      <c r="Z433" s="19">
        <v>7661.02</v>
      </c>
      <c r="AA433" s="19">
        <v>27696.080000000002</v>
      </c>
      <c r="AB433" s="19">
        <v>24906.66</v>
      </c>
      <c r="AC433" s="19">
        <v>3462.9479999999999</v>
      </c>
      <c r="AD433" s="263">
        <v>1.3991999687254428E-2</v>
      </c>
      <c r="AE433" s="263">
        <v>2.2238999502919615E-2</v>
      </c>
      <c r="AF433" s="263">
        <v>2.3169999482110144E-2</v>
      </c>
      <c r="AG433" s="263">
        <v>2.5210999436490238E-2</v>
      </c>
      <c r="AH433" s="263">
        <v>1.8769999580457806E-2</v>
      </c>
      <c r="AI433" s="263">
        <v>2.1939999509602785E-2</v>
      </c>
      <c r="AJ433" s="263">
        <v>2.4939999442547562E-2</v>
      </c>
      <c r="AK433" s="263">
        <v>2.7879999376833439E-2</v>
      </c>
      <c r="AL433" s="263">
        <v>2.3038999485038222E-2</v>
      </c>
      <c r="AM433" s="263">
        <v>2.3905999465659262E-2</v>
      </c>
      <c r="AN433" s="263">
        <v>2.4820999445207416E-2</v>
      </c>
      <c r="AO433" s="263">
        <v>2.6275999412685633E-2</v>
      </c>
      <c r="AP433" s="263">
        <v>2.9528999339975416E-2</v>
      </c>
      <c r="AQ433" s="263">
        <v>2.7984999374486508E-2</v>
      </c>
      <c r="AR433" s="19">
        <v>188.06960000000001</v>
      </c>
      <c r="AS433" s="19">
        <v>6852</v>
      </c>
      <c r="AT433" s="19">
        <v>1831.15</v>
      </c>
    </row>
    <row r="434" spans="1:46" ht="18.75" customHeight="1">
      <c r="A434" s="86">
        <v>44651</v>
      </c>
      <c r="B434" s="19">
        <v>175.46199999999999</v>
      </c>
      <c r="C434" s="19">
        <v>157.21629999999999</v>
      </c>
      <c r="D434" s="19">
        <v>100.095</v>
      </c>
      <c r="E434" s="19">
        <v>20.56</v>
      </c>
      <c r="F434" s="20">
        <v>4.8219999999999999E-3</v>
      </c>
      <c r="G434" s="20">
        <v>2.3345000000000001E-2</v>
      </c>
      <c r="H434" s="20">
        <v>2.5118000000000001E-2</v>
      </c>
      <c r="I434" s="20">
        <v>2.4598999999999999E-2</v>
      </c>
      <c r="J434" s="20">
        <v>2.3380000000000001E-2</v>
      </c>
      <c r="K434" s="20">
        <v>2.4287E-2</v>
      </c>
      <c r="L434" s="20">
        <v>2.4476000000000001E-2</v>
      </c>
      <c r="M434" s="20">
        <v>2.4119999999999999E-2</v>
      </c>
      <c r="N434" s="19">
        <v>1750</v>
      </c>
      <c r="O434" s="21">
        <v>1997.32</v>
      </c>
      <c r="P434" s="19">
        <v>9066.7999999999993</v>
      </c>
      <c r="Q434" s="18">
        <v>98.403999999999996</v>
      </c>
      <c r="R434" s="19">
        <v>6.3642000000000003</v>
      </c>
      <c r="S434" s="19">
        <v>6.3754999999999997</v>
      </c>
      <c r="T434" s="263">
        <v>3.0799999311566354E-2</v>
      </c>
      <c r="U434" s="264">
        <v>3.0899999309331176E-2</v>
      </c>
      <c r="V434" s="264">
        <v>2.8849999355152246E-2</v>
      </c>
      <c r="W434" s="19">
        <v>34678.35</v>
      </c>
      <c r="X434" s="19">
        <v>4530.41</v>
      </c>
      <c r="Y434" s="19">
        <v>14185.64</v>
      </c>
      <c r="Z434" s="19">
        <v>7672.4</v>
      </c>
      <c r="AA434" s="19">
        <v>27696.080000000002</v>
      </c>
      <c r="AB434" s="19">
        <v>24924.35</v>
      </c>
      <c r="AC434" s="19">
        <v>3485.9070000000002</v>
      </c>
      <c r="AD434" s="263">
        <v>1.448499967623502E-2</v>
      </c>
      <c r="AE434" s="263">
        <v>2.1647999516129494E-2</v>
      </c>
      <c r="AF434" s="263">
        <v>2.2540999496169389E-2</v>
      </c>
      <c r="AG434" s="263">
        <v>2.452599945180118E-2</v>
      </c>
      <c r="AH434" s="263">
        <v>1.878999958001077E-2</v>
      </c>
      <c r="AI434" s="263">
        <v>2.141999952122569E-2</v>
      </c>
      <c r="AJ434" s="263">
        <v>2.4519999451935292E-2</v>
      </c>
      <c r="AK434" s="263">
        <v>2.7639999382197855E-2</v>
      </c>
      <c r="AL434" s="263">
        <v>2.3023999485373498E-2</v>
      </c>
      <c r="AM434" s="263">
        <v>2.4025999462977052E-2</v>
      </c>
      <c r="AN434" s="263">
        <v>2.4790999445877968E-2</v>
      </c>
      <c r="AO434" s="263">
        <v>2.6055999417603014E-2</v>
      </c>
      <c r="AP434" s="263">
        <v>2.8936999353207649E-2</v>
      </c>
      <c r="AQ434" s="263">
        <v>2.7204999391920864E-2</v>
      </c>
      <c r="AR434" s="19">
        <v>187.11449999999999</v>
      </c>
      <c r="AS434" s="19">
        <v>6760</v>
      </c>
      <c r="AT434" s="19">
        <v>1835.35</v>
      </c>
    </row>
    <row r="435" spans="1:46" ht="18.75" customHeight="1">
      <c r="A435" s="86">
        <v>44650</v>
      </c>
      <c r="B435" s="19">
        <v>175.42339999999999</v>
      </c>
      <c r="C435" s="19">
        <v>154.35409999999999</v>
      </c>
      <c r="D435" s="19">
        <v>98.072999999999993</v>
      </c>
      <c r="E435" s="19">
        <v>19.329999999999998</v>
      </c>
      <c r="F435" s="20">
        <v>5.1780000000000003E-3</v>
      </c>
      <c r="G435" s="20">
        <v>2.3063E-2</v>
      </c>
      <c r="H435" s="20">
        <v>2.4832E-2</v>
      </c>
      <c r="I435" s="20">
        <v>2.4382000000000001E-2</v>
      </c>
      <c r="J435" s="20">
        <v>2.3487999999999998E-2</v>
      </c>
      <c r="K435" s="20">
        <v>2.4263E-2</v>
      </c>
      <c r="L435" s="20">
        <v>2.4743000000000001E-2</v>
      </c>
      <c r="M435" s="20">
        <v>2.4299999999999999E-2</v>
      </c>
      <c r="N435" s="19">
        <v>1750</v>
      </c>
      <c r="O435" s="21">
        <v>1997.32</v>
      </c>
      <c r="P435" s="19">
        <v>9066.7999999999993</v>
      </c>
      <c r="Q435" s="18">
        <v>99.090999999999994</v>
      </c>
      <c r="R435" s="19">
        <v>6.3720999999999997</v>
      </c>
      <c r="S435" s="19">
        <v>6.3868</v>
      </c>
      <c r="T435" s="263">
        <v>3.0699999313801525E-2</v>
      </c>
      <c r="U435" s="264">
        <v>3.0799999311566354E-2</v>
      </c>
      <c r="V435" s="264">
        <v>2.8899999354034662E-2</v>
      </c>
      <c r="W435" s="19">
        <v>35228.81</v>
      </c>
      <c r="X435" s="19">
        <v>4602.45</v>
      </c>
      <c r="Y435" s="19">
        <v>14490.37</v>
      </c>
      <c r="Z435" s="19">
        <v>7643.42</v>
      </c>
      <c r="AA435" s="19">
        <v>27579.87</v>
      </c>
      <c r="AB435" s="19">
        <v>24829.99</v>
      </c>
      <c r="AC435" s="19">
        <v>3479.9459999999999</v>
      </c>
      <c r="AD435" s="263">
        <v>1.1001999754086137E-2</v>
      </c>
      <c r="AE435" s="263">
        <v>2.1672999515570699E-2</v>
      </c>
      <c r="AF435" s="263">
        <v>2.2543999496102331E-2</v>
      </c>
      <c r="AG435" s="263">
        <v>2.457299945075065E-2</v>
      </c>
      <c r="AH435" s="263">
        <v>1.9109999572858215E-2</v>
      </c>
      <c r="AI435" s="263">
        <v>2.1349999522790309E-2</v>
      </c>
      <c r="AJ435" s="263">
        <v>2.4209999458864328E-2</v>
      </c>
      <c r="AK435" s="263">
        <v>2.729999938979745E-2</v>
      </c>
      <c r="AL435" s="263">
        <v>2.3009999485686421E-2</v>
      </c>
      <c r="AM435" s="263">
        <v>2.4006999463401735E-2</v>
      </c>
      <c r="AN435" s="263">
        <v>2.479499944578856E-2</v>
      </c>
      <c r="AO435" s="263">
        <v>2.6095999416708947E-2</v>
      </c>
      <c r="AP435" s="263">
        <v>2.8997999351844189E-2</v>
      </c>
      <c r="AQ435" s="263">
        <v>2.8883299354407935E-2</v>
      </c>
      <c r="AR435" s="19">
        <v>187.71549999999999</v>
      </c>
      <c r="AS435" s="19">
        <v>6644</v>
      </c>
      <c r="AT435" s="19">
        <v>1827.8</v>
      </c>
    </row>
    <row r="436" spans="1:46" ht="18.75" customHeight="1">
      <c r="A436" s="86">
        <v>44649</v>
      </c>
      <c r="B436" s="19">
        <v>174.63239999999999</v>
      </c>
      <c r="C436" s="19">
        <v>150.52809999999999</v>
      </c>
      <c r="D436" s="19">
        <v>107.318</v>
      </c>
      <c r="E436" s="19">
        <v>18.899999999999999</v>
      </c>
      <c r="F436" s="20">
        <v>5.1780000000000003E-3</v>
      </c>
      <c r="G436" s="20">
        <v>2.3646E-2</v>
      </c>
      <c r="H436" s="20">
        <v>2.5496000000000001E-2</v>
      </c>
      <c r="I436" s="20">
        <v>2.4983000000000002E-2</v>
      </c>
      <c r="J436" s="20">
        <v>2.3944E-2</v>
      </c>
      <c r="K436" s="20">
        <v>2.4804E-2</v>
      </c>
      <c r="L436" s="20">
        <v>2.5012E-2</v>
      </c>
      <c r="M436" s="20">
        <v>2.4330000000000001E-2</v>
      </c>
      <c r="N436" s="19">
        <v>1750</v>
      </c>
      <c r="O436" s="21">
        <v>1997.32</v>
      </c>
      <c r="P436" s="19">
        <v>9066.7999999999993</v>
      </c>
      <c r="Q436" s="18">
        <v>98.789000000000001</v>
      </c>
      <c r="R436" s="19">
        <v>6.3662000000000001</v>
      </c>
      <c r="S436" s="19">
        <v>6.3837999999999999</v>
      </c>
      <c r="T436" s="263">
        <v>3.1599999293684962E-2</v>
      </c>
      <c r="U436" s="264">
        <v>3.1599999293684962E-2</v>
      </c>
      <c r="V436" s="264">
        <v>2.9749999335035682E-2</v>
      </c>
      <c r="W436" s="19">
        <v>35294.19</v>
      </c>
      <c r="X436" s="19">
        <v>4631.6000000000004</v>
      </c>
      <c r="Y436" s="19">
        <v>14194.46</v>
      </c>
      <c r="Z436" s="19">
        <v>7567.07</v>
      </c>
      <c r="AA436" s="19">
        <v>27284.52</v>
      </c>
      <c r="AB436" s="19">
        <v>24329.49</v>
      </c>
      <c r="AC436" s="19">
        <v>3452.6289999999999</v>
      </c>
      <c r="AD436" s="263">
        <v>1.7591999606788158E-2</v>
      </c>
      <c r="AE436" s="263">
        <v>2.156399951800704E-2</v>
      </c>
      <c r="AF436" s="263">
        <v>2.2377999499812722E-2</v>
      </c>
      <c r="AG436" s="263">
        <v>2.4381999455019832E-2</v>
      </c>
      <c r="AH436" s="263">
        <v>1.9109999572858215E-2</v>
      </c>
      <c r="AI436" s="263">
        <v>2.1229999525472523E-2</v>
      </c>
      <c r="AJ436" s="263">
        <v>2.3999999463558196E-2</v>
      </c>
      <c r="AK436" s="263">
        <v>2.7229999391362069E-2</v>
      </c>
      <c r="AL436" s="263">
        <v>2.3023999485373498E-2</v>
      </c>
      <c r="AM436" s="263">
        <v>2.4010999463312328E-2</v>
      </c>
      <c r="AN436" s="263">
        <v>2.4859999444335701E-2</v>
      </c>
      <c r="AO436" s="263">
        <v>2.6201999414339663E-2</v>
      </c>
      <c r="AP436" s="263">
        <v>2.8932999353297056E-2</v>
      </c>
      <c r="AQ436" s="263">
        <v>2.9449999341741202E-2</v>
      </c>
      <c r="AR436" s="19">
        <v>187.5575</v>
      </c>
      <c r="AS436" s="19">
        <v>6590</v>
      </c>
      <c r="AT436" s="19">
        <v>1822.6</v>
      </c>
    </row>
    <row r="437" spans="1:46" ht="18.75" customHeight="1">
      <c r="A437" s="86">
        <v>44648</v>
      </c>
      <c r="B437" s="19">
        <v>173.92259999999999</v>
      </c>
      <c r="C437" s="19">
        <v>147.29310000000001</v>
      </c>
      <c r="D437" s="19">
        <v>107.318</v>
      </c>
      <c r="E437" s="19">
        <v>19.63</v>
      </c>
      <c r="F437" s="20">
        <v>5.2789999999999998E-3</v>
      </c>
      <c r="G437" s="20">
        <v>2.3276999999999999E-2</v>
      </c>
      <c r="H437" s="20">
        <v>2.5656000000000002E-2</v>
      </c>
      <c r="I437" s="20">
        <v>2.5564E-2</v>
      </c>
      <c r="J437" s="20">
        <v>2.4584999999999999E-2</v>
      </c>
      <c r="K437" s="20">
        <v>2.5486000000000002E-2</v>
      </c>
      <c r="L437" s="20">
        <v>2.5399000000000001E-2</v>
      </c>
      <c r="M437" s="20">
        <v>2.4379999999999999E-2</v>
      </c>
      <c r="N437" s="19">
        <v>1750</v>
      </c>
      <c r="O437" s="21">
        <v>1997.32</v>
      </c>
      <c r="P437" s="19">
        <v>9066.7999999999993</v>
      </c>
      <c r="Q437" s="18">
        <v>98.789000000000001</v>
      </c>
      <c r="R437" s="19">
        <v>6.3677999999999999</v>
      </c>
      <c r="S437" s="19">
        <v>6.3832000000000004</v>
      </c>
      <c r="T437" s="263">
        <v>3.1999999284744264E-2</v>
      </c>
      <c r="U437" s="264">
        <v>3.1949999285861848E-2</v>
      </c>
      <c r="V437" s="264">
        <v>2.9949999330565334E-2</v>
      </c>
      <c r="W437" s="19">
        <v>34955.89</v>
      </c>
      <c r="X437" s="19">
        <v>4575.5200000000004</v>
      </c>
      <c r="Y437" s="19">
        <v>14015.67</v>
      </c>
      <c r="Z437" s="19">
        <v>7573.47</v>
      </c>
      <c r="AA437" s="19">
        <v>27248.87</v>
      </c>
      <c r="AB437" s="19">
        <v>24579.55</v>
      </c>
      <c r="AC437" s="19">
        <v>3429.5810000000001</v>
      </c>
      <c r="AD437" s="263">
        <v>1.641299963314086E-2</v>
      </c>
      <c r="AE437" s="263">
        <v>2.1626999516598883E-2</v>
      </c>
      <c r="AF437" s="263">
        <v>2.2405999499186875E-2</v>
      </c>
      <c r="AG437" s="263">
        <v>2.4374999455176294E-2</v>
      </c>
      <c r="AH437" s="263">
        <v>1.9289999568834901E-2</v>
      </c>
      <c r="AI437" s="263">
        <v>2.1149999527260665E-2</v>
      </c>
      <c r="AJ437" s="263">
        <v>2.3939999464899303E-2</v>
      </c>
      <c r="AK437" s="263">
        <v>2.7239999391138556E-2</v>
      </c>
      <c r="AL437" s="263">
        <v>2.2994999486021697E-2</v>
      </c>
      <c r="AM437" s="263">
        <v>2.3994999463669956E-2</v>
      </c>
      <c r="AN437" s="263">
        <v>2.4484999452717603E-2</v>
      </c>
      <c r="AO437" s="263">
        <v>2.6287999412417412E-2</v>
      </c>
      <c r="AP437" s="263">
        <v>2.9150999348424373E-2</v>
      </c>
      <c r="AQ437" s="263">
        <v>2.9359999343752861E-2</v>
      </c>
      <c r="AR437" s="19">
        <v>188.19290000000001</v>
      </c>
      <c r="AS437" s="19">
        <v>6582</v>
      </c>
      <c r="AT437" s="19">
        <v>1813.55</v>
      </c>
    </row>
    <row r="438" spans="1:46" ht="18.75" customHeight="1">
      <c r="A438" s="86">
        <v>44645</v>
      </c>
      <c r="B438" s="19">
        <v>173.5111</v>
      </c>
      <c r="C438" s="19">
        <v>146.45249999999999</v>
      </c>
      <c r="D438" s="19">
        <v>107.318</v>
      </c>
      <c r="E438" s="19">
        <v>20.81</v>
      </c>
      <c r="F438" s="20">
        <v>5.2030000000000002E-3</v>
      </c>
      <c r="G438" s="20">
        <v>2.2696000000000001E-2</v>
      </c>
      <c r="H438" s="20">
        <v>2.5035999999999999E-2</v>
      </c>
      <c r="I438" s="20">
        <v>2.5455999999999999E-2</v>
      </c>
      <c r="J438" s="20">
        <v>2.4731E-2</v>
      </c>
      <c r="K438" s="20">
        <v>2.5509E-2</v>
      </c>
      <c r="L438" s="20">
        <v>2.5846000000000001E-2</v>
      </c>
      <c r="M438" s="20">
        <v>2.4080000000000001E-2</v>
      </c>
      <c r="N438" s="19">
        <v>1750</v>
      </c>
      <c r="O438" s="21">
        <v>1997.32</v>
      </c>
      <c r="P438" s="19">
        <v>9066.7999999999993</v>
      </c>
      <c r="Q438" s="18">
        <v>98.622</v>
      </c>
      <c r="R438" s="19">
        <v>6.3723999999999998</v>
      </c>
      <c r="S438" s="19">
        <v>6.3890000000000002</v>
      </c>
      <c r="T438" s="263">
        <v>3.1199999302625656E-2</v>
      </c>
      <c r="U438" s="264">
        <v>3.1149999303743247E-2</v>
      </c>
      <c r="V438" s="264">
        <v>2.90499993506819E-2</v>
      </c>
      <c r="W438" s="19">
        <v>34861.24</v>
      </c>
      <c r="X438" s="19">
        <v>4543.0600000000004</v>
      </c>
      <c r="Y438" s="19">
        <v>14098.01</v>
      </c>
      <c r="Z438" s="19">
        <v>7516.4</v>
      </c>
      <c r="AA438" s="19">
        <v>27439.99</v>
      </c>
      <c r="AB438" s="19">
        <v>24573.29</v>
      </c>
      <c r="AC438" s="19">
        <v>3361.44</v>
      </c>
      <c r="AD438" s="263">
        <v>2.0003999552875757E-2</v>
      </c>
      <c r="AE438" s="263">
        <v>2.1464999520219862E-2</v>
      </c>
      <c r="AF438" s="263">
        <v>2.2607999494671824E-2</v>
      </c>
      <c r="AG438" s="263">
        <v>2.4135999460518361E-2</v>
      </c>
      <c r="AH438" s="263">
        <v>1.9949999554082751E-2</v>
      </c>
      <c r="AI438" s="263">
        <v>2.1319999523460868E-2</v>
      </c>
      <c r="AJ438" s="263">
        <v>2.3939999464899303E-2</v>
      </c>
      <c r="AK438" s="263">
        <v>2.7109999394044279E-2</v>
      </c>
      <c r="AL438" s="263">
        <v>2.2994999486021697E-2</v>
      </c>
      <c r="AM438" s="263">
        <v>2.3994999463669956E-2</v>
      </c>
      <c r="AN438" s="263">
        <v>2.4484999452717603E-2</v>
      </c>
      <c r="AO438" s="263">
        <v>2.6287999412417412E-2</v>
      </c>
      <c r="AP438" s="263">
        <v>2.9150999348424373E-2</v>
      </c>
      <c r="AQ438" s="263">
        <v>2.9334999344311656E-2</v>
      </c>
      <c r="AR438" s="19">
        <v>188.4812</v>
      </c>
      <c r="AS438" s="19">
        <v>6536</v>
      </c>
      <c r="AT438" s="19">
        <v>1804.7</v>
      </c>
    </row>
    <row r="439" spans="1:46" ht="18.75" customHeight="1">
      <c r="A439" s="86">
        <v>44644</v>
      </c>
      <c r="B439" s="19">
        <v>174.40350000000001</v>
      </c>
      <c r="C439" s="19">
        <v>146.61609999999999</v>
      </c>
      <c r="D439" s="19">
        <v>107.318</v>
      </c>
      <c r="E439" s="19">
        <v>21.67</v>
      </c>
      <c r="F439" s="20">
        <v>4.7200000000000002E-3</v>
      </c>
      <c r="G439" s="20">
        <v>2.1387E-2</v>
      </c>
      <c r="H439" s="20">
        <v>2.3713000000000001E-2</v>
      </c>
      <c r="I439" s="20">
        <v>2.3984999999999999E-2</v>
      </c>
      <c r="J439" s="20">
        <v>2.3717999999999999E-2</v>
      </c>
      <c r="K439" s="20">
        <v>2.4240000000000001E-2</v>
      </c>
      <c r="L439" s="20">
        <v>2.5382999999999999E-2</v>
      </c>
      <c r="M439" s="20">
        <v>2.419E-2</v>
      </c>
      <c r="N439" s="19">
        <v>1750</v>
      </c>
      <c r="O439" s="21">
        <v>1997.32</v>
      </c>
      <c r="P439" s="19">
        <v>9066.7999999999993</v>
      </c>
      <c r="Q439" s="18">
        <v>98.492999999999995</v>
      </c>
      <c r="R439" s="19">
        <v>6.3662999999999998</v>
      </c>
      <c r="S439" s="19">
        <v>6.3765000000000001</v>
      </c>
      <c r="T439" s="263">
        <v>3.1099999304860831E-2</v>
      </c>
      <c r="U439" s="264">
        <v>3.0949999308213592E-2</v>
      </c>
      <c r="V439" s="264">
        <v>2.8849999355152246E-2</v>
      </c>
      <c r="W439" s="19">
        <v>34707.94</v>
      </c>
      <c r="X439" s="19">
        <v>4520.16</v>
      </c>
      <c r="Y439" s="19">
        <v>13878.82</v>
      </c>
      <c r="Z439" s="19">
        <v>7528.84</v>
      </c>
      <c r="AA439" s="19">
        <v>27241.31</v>
      </c>
      <c r="AB439" s="19">
        <v>23802.26</v>
      </c>
      <c r="AC439" s="19">
        <v>3361.44</v>
      </c>
      <c r="AD439" s="263">
        <v>2.0003999552875757E-2</v>
      </c>
      <c r="AE439" s="263">
        <v>2.1464999520219862E-2</v>
      </c>
      <c r="AF439" s="263">
        <v>2.2607999494671824E-2</v>
      </c>
      <c r="AG439" s="263">
        <v>2.4135999460518361E-2</v>
      </c>
      <c r="AH439" s="263">
        <v>1.9949999554082751E-2</v>
      </c>
      <c r="AI439" s="263">
        <v>2.1319999523460868E-2</v>
      </c>
      <c r="AJ439" s="263">
        <v>2.3939999464899303E-2</v>
      </c>
      <c r="AK439" s="263">
        <v>2.7109999394044279E-2</v>
      </c>
      <c r="AL439" s="263">
        <v>2.2994999486021697E-2</v>
      </c>
      <c r="AM439" s="263">
        <v>2.3994999463669956E-2</v>
      </c>
      <c r="AN439" s="263">
        <v>2.4484999452717603E-2</v>
      </c>
      <c r="AO439" s="263">
        <v>2.6287999412417412E-2</v>
      </c>
      <c r="AP439" s="263">
        <v>2.9150999348424373E-2</v>
      </c>
      <c r="AQ439" s="263">
        <v>2.9534999339841307E-2</v>
      </c>
      <c r="AR439" s="19">
        <v>189.2603</v>
      </c>
      <c r="AS439" s="19">
        <v>6460</v>
      </c>
      <c r="AT439" s="19">
        <v>1792.7</v>
      </c>
    </row>
    <row r="440" spans="1:46" ht="18.75" customHeight="1">
      <c r="A440" s="86">
        <v>44643</v>
      </c>
      <c r="B440" s="19">
        <v>175.05240000000001</v>
      </c>
      <c r="C440" s="19">
        <v>146.84059999999999</v>
      </c>
      <c r="D440" s="19">
        <v>107.318</v>
      </c>
      <c r="E440" s="19">
        <v>23.57</v>
      </c>
      <c r="F440" s="20">
        <v>4.4409999999999996E-3</v>
      </c>
      <c r="G440" s="20">
        <v>2.0961E-2</v>
      </c>
      <c r="H440" s="20">
        <v>2.3071999999999999E-2</v>
      </c>
      <c r="I440" s="20">
        <v>2.3179000000000002E-2</v>
      </c>
      <c r="J440" s="20">
        <v>2.2917E-2</v>
      </c>
      <c r="K440" s="20">
        <v>2.3411999999999999E-2</v>
      </c>
      <c r="L440" s="20">
        <v>2.4841999999999999E-2</v>
      </c>
      <c r="M440" s="20">
        <v>2.4219999999999998E-2</v>
      </c>
      <c r="N440" s="19">
        <v>1750</v>
      </c>
      <c r="O440" s="21">
        <v>1997.32</v>
      </c>
      <c r="P440" s="19">
        <v>9066.7999999999993</v>
      </c>
      <c r="Q440" s="18">
        <v>98.498000000000005</v>
      </c>
      <c r="R440" s="19">
        <v>6.3559000000000001</v>
      </c>
      <c r="S440" s="19">
        <v>6.3711000000000002</v>
      </c>
      <c r="T440" s="263">
        <v>3.1199999302625656E-2</v>
      </c>
      <c r="U440" s="264">
        <v>3.1049999305978418E-2</v>
      </c>
      <c r="V440" s="264">
        <v>2.8899999354034662E-2</v>
      </c>
      <c r="W440" s="19">
        <v>34358.5</v>
      </c>
      <c r="X440" s="19">
        <v>4456.24</v>
      </c>
      <c r="Y440" s="19">
        <v>14417.55</v>
      </c>
      <c r="Z440" s="19">
        <v>7583</v>
      </c>
      <c r="AA440" s="19">
        <v>27533.599999999999</v>
      </c>
      <c r="AB440" s="19">
        <v>23802.26</v>
      </c>
      <c r="AC440" s="19">
        <v>3361.44</v>
      </c>
      <c r="AD440" s="263">
        <v>2.0003999552875757E-2</v>
      </c>
      <c r="AE440" s="263">
        <v>2.1464999520219862E-2</v>
      </c>
      <c r="AF440" s="263">
        <v>2.2607999494671824E-2</v>
      </c>
      <c r="AG440" s="263">
        <v>2.4135999460518361E-2</v>
      </c>
      <c r="AH440" s="263">
        <v>1.9949999554082751E-2</v>
      </c>
      <c r="AI440" s="263">
        <v>2.1319999523460868E-2</v>
      </c>
      <c r="AJ440" s="263">
        <v>2.3939999464899303E-2</v>
      </c>
      <c r="AK440" s="263">
        <v>2.7109999394044279E-2</v>
      </c>
      <c r="AL440" s="263">
        <v>2.2994999486021697E-2</v>
      </c>
      <c r="AM440" s="263">
        <v>2.3994999463669956E-2</v>
      </c>
      <c r="AN440" s="263">
        <v>2.4484999452717603E-2</v>
      </c>
      <c r="AO440" s="263">
        <v>2.6287999412417412E-2</v>
      </c>
      <c r="AP440" s="263">
        <v>2.9150999348424373E-2</v>
      </c>
      <c r="AQ440" s="263">
        <v>2.9534999339841307E-2</v>
      </c>
      <c r="AR440" s="19">
        <v>189.53659999999999</v>
      </c>
      <c r="AS440" s="19">
        <v>6446</v>
      </c>
      <c r="AT440" s="19">
        <v>1803.65</v>
      </c>
    </row>
    <row r="441" spans="1:46" ht="18.75" customHeight="1">
      <c r="A441" s="86">
        <v>44642</v>
      </c>
      <c r="B441" s="19">
        <v>174.07230000000001</v>
      </c>
      <c r="C441" s="19">
        <v>144.83760000000001</v>
      </c>
      <c r="D441" s="19">
        <v>108.485</v>
      </c>
      <c r="E441" s="19">
        <v>22.94</v>
      </c>
      <c r="F441" s="20">
        <v>4.6690000000000004E-3</v>
      </c>
      <c r="G441" s="20">
        <v>2.1641000000000001E-2</v>
      </c>
      <c r="H441" s="20">
        <v>2.3812E-2</v>
      </c>
      <c r="I441" s="20">
        <v>2.3996E-2</v>
      </c>
      <c r="J441" s="20">
        <v>2.3824999999999999E-2</v>
      </c>
      <c r="K441" s="20">
        <v>2.4261000000000001E-2</v>
      </c>
      <c r="L441" s="20">
        <v>2.6010999999999999E-2</v>
      </c>
      <c r="M441" s="20">
        <v>2.4029999999999999E-2</v>
      </c>
      <c r="N441" s="19">
        <v>1750</v>
      </c>
      <c r="O441" s="21">
        <v>1997.32</v>
      </c>
      <c r="P441" s="19">
        <v>9066.7999999999993</v>
      </c>
      <c r="Q441" s="18">
        <v>98.233000000000004</v>
      </c>
      <c r="R441" s="19">
        <v>6.3612000000000002</v>
      </c>
      <c r="S441" s="19">
        <v>6.367</v>
      </c>
      <c r="T441" s="263">
        <v>3.0799999311566354E-2</v>
      </c>
      <c r="U441" s="264">
        <v>3.0599999316036703E-2</v>
      </c>
      <c r="V441" s="264">
        <v>2.8549999361857772E-2</v>
      </c>
      <c r="W441" s="19">
        <v>34807.46</v>
      </c>
      <c r="X441" s="19">
        <v>4511.6099999999997</v>
      </c>
      <c r="Y441" s="19">
        <v>14346</v>
      </c>
      <c r="Z441" s="19">
        <v>7535.78</v>
      </c>
      <c r="AA441" s="19">
        <v>27078.48</v>
      </c>
      <c r="AB441" s="19">
        <v>23802.26</v>
      </c>
      <c r="AC441" s="19">
        <v>3361.44</v>
      </c>
      <c r="AD441" s="263">
        <v>2.0003999552875757E-2</v>
      </c>
      <c r="AE441" s="263">
        <v>2.1464999520219862E-2</v>
      </c>
      <c r="AF441" s="263">
        <v>2.2607999494671824E-2</v>
      </c>
      <c r="AG441" s="263">
        <v>2.4135999460518361E-2</v>
      </c>
      <c r="AH441" s="263">
        <v>1.9949999554082751E-2</v>
      </c>
      <c r="AI441" s="263">
        <v>2.1319999523460868E-2</v>
      </c>
      <c r="AJ441" s="263">
        <v>2.3939999464899303E-2</v>
      </c>
      <c r="AK441" s="263">
        <v>2.7109999394044279E-2</v>
      </c>
      <c r="AL441" s="263">
        <v>2.2994999486021697E-2</v>
      </c>
      <c r="AM441" s="263">
        <v>2.3994999463669956E-2</v>
      </c>
      <c r="AN441" s="263">
        <v>2.4484999452717603E-2</v>
      </c>
      <c r="AO441" s="263">
        <v>2.6287999412417412E-2</v>
      </c>
      <c r="AP441" s="263">
        <v>2.9150999348424373E-2</v>
      </c>
      <c r="AQ441" s="263">
        <v>2.9534999339841307E-2</v>
      </c>
      <c r="AR441" s="19">
        <v>189.38300000000001</v>
      </c>
      <c r="AS441" s="19">
        <v>6456</v>
      </c>
      <c r="AT441" s="19">
        <v>1799.85</v>
      </c>
    </row>
    <row r="442" spans="1:46" ht="18.75" customHeight="1">
      <c r="A442" s="86">
        <v>44641</v>
      </c>
      <c r="B442" s="19">
        <v>174.5419</v>
      </c>
      <c r="C442" s="19">
        <v>144.33070000000001</v>
      </c>
      <c r="D442" s="19">
        <v>108.485</v>
      </c>
      <c r="E442" s="19">
        <v>23.53</v>
      </c>
      <c r="F442" s="20">
        <v>4.2630000000000003E-3</v>
      </c>
      <c r="G442" s="20">
        <v>2.1153000000000002E-2</v>
      </c>
      <c r="H442" s="20">
        <v>2.3199999999999998E-2</v>
      </c>
      <c r="I442" s="20">
        <v>2.3209E-2</v>
      </c>
      <c r="J442" s="20">
        <v>2.2896E-2</v>
      </c>
      <c r="K442" s="20">
        <v>2.3383999999999999E-2</v>
      </c>
      <c r="L442" s="20">
        <v>2.5173000000000001E-2</v>
      </c>
      <c r="M442" s="20">
        <v>2.3640000000000001E-2</v>
      </c>
      <c r="N442" s="19">
        <v>1750</v>
      </c>
      <c r="O442" s="21">
        <v>1997.32</v>
      </c>
      <c r="P442" s="19">
        <v>9066.7999999999993</v>
      </c>
      <c r="Q442" s="18">
        <v>97.974000000000004</v>
      </c>
      <c r="R442" s="19">
        <v>6.3470000000000004</v>
      </c>
      <c r="S442" s="19">
        <v>6.3631000000000002</v>
      </c>
      <c r="T442" s="263">
        <v>3.0149999326094985E-2</v>
      </c>
      <c r="U442" s="264">
        <v>2.9899999331682924E-2</v>
      </c>
      <c r="V442" s="264">
        <v>2.7799999378621577E-2</v>
      </c>
      <c r="W442" s="19">
        <v>34552.99</v>
      </c>
      <c r="X442" s="19">
        <v>4461.18</v>
      </c>
      <c r="Y442" s="19">
        <v>14239.88</v>
      </c>
      <c r="Z442" s="19">
        <v>7464.37</v>
      </c>
      <c r="AA442" s="19">
        <v>27001.98</v>
      </c>
      <c r="AB442" s="19">
        <v>23802.26</v>
      </c>
      <c r="AC442" s="19">
        <v>3361.44</v>
      </c>
      <c r="AD442" s="263">
        <v>2.0003999552875757E-2</v>
      </c>
      <c r="AE442" s="263">
        <v>2.1464999520219862E-2</v>
      </c>
      <c r="AF442" s="263">
        <v>2.2607999494671824E-2</v>
      </c>
      <c r="AG442" s="263">
        <v>2.4135999460518361E-2</v>
      </c>
      <c r="AH442" s="263">
        <v>1.9949999554082751E-2</v>
      </c>
      <c r="AI442" s="263">
        <v>2.1319999523460868E-2</v>
      </c>
      <c r="AJ442" s="263">
        <v>2.3939999464899303E-2</v>
      </c>
      <c r="AK442" s="263">
        <v>2.7109999394044279E-2</v>
      </c>
      <c r="AL442" s="263">
        <v>2.2994999486021697E-2</v>
      </c>
      <c r="AM442" s="263">
        <v>2.3994999463669956E-2</v>
      </c>
      <c r="AN442" s="263">
        <v>2.4484999452717603E-2</v>
      </c>
      <c r="AO442" s="263">
        <v>2.6287999412417412E-2</v>
      </c>
      <c r="AP442" s="263">
        <v>2.9150999348424373E-2</v>
      </c>
      <c r="AQ442" s="263">
        <v>2.9534999339841307E-2</v>
      </c>
      <c r="AR442" s="19">
        <v>189.4615</v>
      </c>
      <c r="AS442" s="19">
        <v>6476</v>
      </c>
      <c r="AT442" s="19">
        <v>1795.25</v>
      </c>
    </row>
    <row r="443" spans="1:46" ht="18.75" customHeight="1">
      <c r="A443" s="86">
        <v>44638</v>
      </c>
      <c r="B443" s="19">
        <v>175.42519999999999</v>
      </c>
      <c r="C443" s="19">
        <v>142.79339999999999</v>
      </c>
      <c r="D443" s="19">
        <v>103.444</v>
      </c>
      <c r="E443" s="19">
        <v>23.87</v>
      </c>
      <c r="F443" s="20">
        <v>3.653E-3</v>
      </c>
      <c r="G443" s="20">
        <v>1.9362000000000001E-2</v>
      </c>
      <c r="H443" s="20">
        <v>2.1384E-2</v>
      </c>
      <c r="I443" s="20">
        <v>2.1427999999999999E-2</v>
      </c>
      <c r="J443" s="20">
        <v>2.1493999999999999E-2</v>
      </c>
      <c r="K443" s="20">
        <v>2.1746999999999999E-2</v>
      </c>
      <c r="L443" s="20">
        <v>2.4202000000000001E-2</v>
      </c>
      <c r="M443" s="20">
        <v>2.3640000000000001E-2</v>
      </c>
      <c r="N443" s="19">
        <v>1750</v>
      </c>
      <c r="O443" s="21">
        <v>1997.32</v>
      </c>
      <c r="P443" s="19">
        <v>9066.7999999999993</v>
      </c>
      <c r="Q443" s="18">
        <v>98.617999999999995</v>
      </c>
      <c r="R443" s="19">
        <v>6.3525999999999998</v>
      </c>
      <c r="S443" s="19">
        <v>6.3636999999999997</v>
      </c>
      <c r="T443" s="263">
        <v>2.9999999329447746E-2</v>
      </c>
      <c r="U443" s="264">
        <v>2.9749999335035682E-2</v>
      </c>
      <c r="V443" s="264">
        <v>2.8099999371916057E-2</v>
      </c>
      <c r="W443" s="19">
        <v>34754.93</v>
      </c>
      <c r="X443" s="19">
        <v>4463.12</v>
      </c>
      <c r="Y443" s="19">
        <v>13770.57</v>
      </c>
      <c r="Z443" s="19">
        <v>7466.07</v>
      </c>
      <c r="AA443" s="19">
        <v>26717.34</v>
      </c>
      <c r="AB443" s="19">
        <v>23550.080000000002</v>
      </c>
      <c r="AC443" s="19">
        <v>3361.44</v>
      </c>
      <c r="AD443" s="263">
        <v>2.0003999552875757E-2</v>
      </c>
      <c r="AE443" s="263">
        <v>2.1464999520219862E-2</v>
      </c>
      <c r="AF443" s="263">
        <v>2.2607999494671824E-2</v>
      </c>
      <c r="AG443" s="263">
        <v>2.4211999458819626E-2</v>
      </c>
      <c r="AH443" s="263">
        <v>1.9949999554082751E-2</v>
      </c>
      <c r="AI443" s="263">
        <v>2.1319999523460868E-2</v>
      </c>
      <c r="AJ443" s="263">
        <v>2.3939999464899303E-2</v>
      </c>
      <c r="AK443" s="263">
        <v>2.7109999394044279E-2</v>
      </c>
      <c r="AL443" s="263">
        <v>2.2994999486021697E-2</v>
      </c>
      <c r="AM443" s="263">
        <v>2.3994999463669956E-2</v>
      </c>
      <c r="AN443" s="263">
        <v>2.4484999452717603E-2</v>
      </c>
      <c r="AO443" s="263">
        <v>2.6287999412417412E-2</v>
      </c>
      <c r="AP443" s="263">
        <v>2.9150999348424373E-2</v>
      </c>
      <c r="AQ443" s="263">
        <v>2.765329938190058E-2</v>
      </c>
      <c r="AR443" s="19">
        <v>189.61150000000001</v>
      </c>
      <c r="AS443" s="19">
        <v>6446</v>
      </c>
      <c r="AT443" s="19">
        <v>1788.15</v>
      </c>
    </row>
    <row r="444" spans="1:46" ht="18.75" customHeight="1">
      <c r="A444" s="86">
        <v>44637</v>
      </c>
      <c r="B444" s="19">
        <v>174.95</v>
      </c>
      <c r="C444" s="19">
        <v>141.22450000000001</v>
      </c>
      <c r="D444" s="19">
        <v>114.27</v>
      </c>
      <c r="E444" s="19">
        <v>25.67</v>
      </c>
      <c r="F444" s="20">
        <v>3.7550000000000001E-3</v>
      </c>
      <c r="G444" s="20">
        <v>1.9137999999999999E-2</v>
      </c>
      <c r="H444" s="20">
        <v>2.1128999999999998E-2</v>
      </c>
      <c r="I444" s="20">
        <v>2.1440000000000001E-2</v>
      </c>
      <c r="J444" s="20">
        <v>2.1706E-2</v>
      </c>
      <c r="K444" s="20">
        <v>2.1891000000000001E-2</v>
      </c>
      <c r="L444" s="20">
        <v>2.4688000000000002E-2</v>
      </c>
      <c r="M444" s="20">
        <v>2.3640000000000001E-2</v>
      </c>
      <c r="N444" s="19">
        <v>1750</v>
      </c>
      <c r="O444" s="21">
        <v>1997.32</v>
      </c>
      <c r="P444" s="19">
        <v>9066.7999999999993</v>
      </c>
      <c r="Q444" s="18">
        <v>99.096999999999994</v>
      </c>
      <c r="R444" s="19">
        <v>6.3705999999999996</v>
      </c>
      <c r="S444" s="19">
        <v>6.3815999999999997</v>
      </c>
      <c r="T444" s="263">
        <v>3.0099999327212568E-2</v>
      </c>
      <c r="U444" s="264">
        <v>2.9899999331682924E-2</v>
      </c>
      <c r="V444" s="264">
        <v>2.8099999371916057E-2</v>
      </c>
      <c r="W444" s="19">
        <v>34480.76</v>
      </c>
      <c r="X444" s="19">
        <v>4411.67</v>
      </c>
      <c r="Y444" s="19">
        <v>13352.78</v>
      </c>
      <c r="Z444" s="19">
        <v>7554.31</v>
      </c>
      <c r="AA444" s="19">
        <v>26170.3</v>
      </c>
      <c r="AB444" s="19">
        <v>23807</v>
      </c>
      <c r="AC444" s="19">
        <v>3394.2469999999998</v>
      </c>
      <c r="AD444" s="263">
        <v>1.6015999642014504E-2</v>
      </c>
      <c r="AE444" s="263">
        <v>2.1741999514028429E-2</v>
      </c>
      <c r="AF444" s="263">
        <v>2.2607999494671824E-2</v>
      </c>
      <c r="AG444" s="263">
        <v>2.452599945180118E-2</v>
      </c>
      <c r="AH444" s="263">
        <v>1.9949999554082751E-2</v>
      </c>
      <c r="AI444" s="263">
        <v>2.142999952100217E-2</v>
      </c>
      <c r="AJ444" s="263">
        <v>2.4299999456852676E-2</v>
      </c>
      <c r="AK444" s="263">
        <v>2.729999938979745E-2</v>
      </c>
      <c r="AL444" s="263">
        <v>2.2895999488234522E-2</v>
      </c>
      <c r="AM444" s="263">
        <v>2.3923999465256928E-2</v>
      </c>
      <c r="AN444" s="263">
        <v>2.453999945148826E-2</v>
      </c>
      <c r="AO444" s="263">
        <v>2.6354999410919844E-2</v>
      </c>
      <c r="AP444" s="263">
        <v>2.9156999348290268E-2</v>
      </c>
      <c r="AQ444" s="263">
        <v>2.7523299384806306E-2</v>
      </c>
      <c r="AR444" s="19">
        <v>190.01259999999999</v>
      </c>
      <c r="AS444" s="19">
        <v>6478</v>
      </c>
      <c r="AT444" s="19">
        <v>1806.75</v>
      </c>
    </row>
    <row r="445" spans="1:46" ht="18.75" customHeight="1">
      <c r="A445" s="86">
        <v>44636</v>
      </c>
      <c r="B445" s="19">
        <v>173.3511</v>
      </c>
      <c r="C445" s="19">
        <v>135.97190000000001</v>
      </c>
      <c r="D445" s="19">
        <v>114.27</v>
      </c>
      <c r="E445" s="19">
        <v>26.67</v>
      </c>
      <c r="F445" s="20">
        <v>3.8310000000000002E-3</v>
      </c>
      <c r="G445" s="20">
        <v>1.9379E-2</v>
      </c>
      <c r="H445" s="20">
        <v>2.1398E-2</v>
      </c>
      <c r="I445" s="20">
        <v>2.181E-2</v>
      </c>
      <c r="J445" s="20">
        <v>2.1849E-2</v>
      </c>
      <c r="K445" s="20">
        <v>2.2161E-2</v>
      </c>
      <c r="L445" s="20">
        <v>2.4528000000000001E-2</v>
      </c>
      <c r="M445" s="20">
        <v>2.3640000000000001E-2</v>
      </c>
      <c r="N445" s="19">
        <v>1750</v>
      </c>
      <c r="O445" s="21">
        <v>1997.32</v>
      </c>
      <c r="P445" s="19">
        <v>9066.7999999999993</v>
      </c>
      <c r="Q445" s="18">
        <v>98.998999999999995</v>
      </c>
      <c r="R445" s="19">
        <v>6.3657000000000004</v>
      </c>
      <c r="S445" s="19">
        <v>6.3949999999999996</v>
      </c>
      <c r="T445" s="263">
        <v>2.9599999338388444E-2</v>
      </c>
      <c r="U445" s="264">
        <v>2.939999934285879E-2</v>
      </c>
      <c r="V445" s="264">
        <v>2.7699999380856752E-2</v>
      </c>
      <c r="W445" s="19">
        <v>34063.1</v>
      </c>
      <c r="X445" s="19">
        <v>4357.8599999999997</v>
      </c>
      <c r="Y445" s="19">
        <v>13542.12</v>
      </c>
      <c r="Z445" s="19">
        <v>7469.78</v>
      </c>
      <c r="AA445" s="19">
        <v>27011.33</v>
      </c>
      <c r="AB445" s="19">
        <v>24289.9</v>
      </c>
      <c r="AC445" s="19">
        <v>3455.6680000000001</v>
      </c>
      <c r="AD445" s="263">
        <v>1.5424999655224383E-2</v>
      </c>
      <c r="AE445" s="263">
        <v>2.1657999515905975E-2</v>
      </c>
      <c r="AF445" s="263">
        <v>2.2587999495118857E-2</v>
      </c>
      <c r="AG445" s="263">
        <v>2.4498999452404677E-2</v>
      </c>
      <c r="AH445" s="263">
        <v>1.9829999556764961E-2</v>
      </c>
      <c r="AI445" s="263">
        <v>2.1499999519437551E-2</v>
      </c>
      <c r="AJ445" s="263">
        <v>2.4169999459758399E-2</v>
      </c>
      <c r="AK445" s="263">
        <v>2.7169999392703176E-2</v>
      </c>
      <c r="AL445" s="263">
        <v>2.2795999490469693E-2</v>
      </c>
      <c r="AM445" s="263">
        <v>2.3965999464318155E-2</v>
      </c>
      <c r="AN445" s="263">
        <v>2.4537999451532962E-2</v>
      </c>
      <c r="AO445" s="263">
        <v>2.631799941174686E-2</v>
      </c>
      <c r="AP445" s="263">
        <v>2.9144999348558485E-2</v>
      </c>
      <c r="AQ445" s="263">
        <v>2.8835399355478585E-2</v>
      </c>
      <c r="AR445" s="19">
        <v>189.8374</v>
      </c>
      <c r="AS445" s="19">
        <v>6418</v>
      </c>
      <c r="AT445" s="19">
        <v>1835.95</v>
      </c>
    </row>
    <row r="446" spans="1:46" ht="18.75" customHeight="1">
      <c r="A446" s="86">
        <v>44635</v>
      </c>
      <c r="B446" s="19">
        <v>172.8717</v>
      </c>
      <c r="C446" s="19">
        <v>138.54679999999999</v>
      </c>
      <c r="D446" s="19">
        <v>119.985</v>
      </c>
      <c r="E446" s="19">
        <v>29.83</v>
      </c>
      <c r="F446" s="20">
        <v>4.339E-3</v>
      </c>
      <c r="G446" s="20">
        <v>1.8491E-2</v>
      </c>
      <c r="H446" s="20">
        <v>2.0471E-2</v>
      </c>
      <c r="I446" s="20">
        <v>2.1051E-2</v>
      </c>
      <c r="J446" s="20">
        <v>2.1437000000000001E-2</v>
      </c>
      <c r="K446" s="20">
        <v>2.1569000000000001E-2</v>
      </c>
      <c r="L446" s="20">
        <v>2.4778999999999999E-2</v>
      </c>
      <c r="M446" s="20">
        <v>2.3640000000000001E-2</v>
      </c>
      <c r="N446" s="19">
        <v>1750</v>
      </c>
      <c r="O446" s="21">
        <v>1997.32</v>
      </c>
      <c r="P446" s="19">
        <v>9066.7999999999993</v>
      </c>
      <c r="Q446" s="18">
        <v>99.123999999999995</v>
      </c>
      <c r="R446" s="19">
        <v>6.3392999999999997</v>
      </c>
      <c r="S446" s="19">
        <v>6.3579999999999997</v>
      </c>
      <c r="T446" s="263">
        <v>3.0299999322742223E-2</v>
      </c>
      <c r="U446" s="264">
        <v>2.9999999329447746E-2</v>
      </c>
      <c r="V446" s="264">
        <v>2.8349999366328121E-2</v>
      </c>
      <c r="W446" s="19">
        <v>33544.339999999997</v>
      </c>
      <c r="X446" s="19">
        <v>4262.45</v>
      </c>
      <c r="Y446" s="19">
        <v>13539.29</v>
      </c>
      <c r="Z446" s="19">
        <v>7371.46</v>
      </c>
      <c r="AA446" s="19">
        <v>27131.34</v>
      </c>
      <c r="AB446" s="19">
        <v>24243.61</v>
      </c>
      <c r="AC446" s="19">
        <v>3433.0610000000001</v>
      </c>
      <c r="AD446" s="263">
        <v>1.9928999554552136E-2</v>
      </c>
      <c r="AE446" s="263">
        <v>2.1485999519750477E-2</v>
      </c>
      <c r="AF446" s="263">
        <v>2.2325999500975014E-2</v>
      </c>
      <c r="AG446" s="263">
        <v>2.4236999458260838E-2</v>
      </c>
      <c r="AH446" s="263">
        <v>1.9769999558106065E-2</v>
      </c>
      <c r="AI446" s="263">
        <v>2.1379999522119761E-2</v>
      </c>
      <c r="AJ446" s="263">
        <v>2.3929999465122816E-2</v>
      </c>
      <c r="AK446" s="263">
        <v>2.6969999397173525E-2</v>
      </c>
      <c r="AL446" s="263">
        <v>2.3001999485865232E-2</v>
      </c>
      <c r="AM446" s="263">
        <v>2.396799946427345E-2</v>
      </c>
      <c r="AN446" s="263">
        <v>2.4570999450795352E-2</v>
      </c>
      <c r="AO446" s="263">
        <v>2.6370999410562219E-2</v>
      </c>
      <c r="AP446" s="263">
        <v>2.9166999348066748E-2</v>
      </c>
      <c r="AQ446" s="263">
        <v>2.5109999438747765E-2</v>
      </c>
      <c r="AR446" s="19">
        <v>190.22790000000001</v>
      </c>
      <c r="AS446" s="19">
        <v>6418</v>
      </c>
      <c r="AT446" s="19">
        <v>1847.3</v>
      </c>
    </row>
    <row r="447" spans="1:46" ht="18.75" customHeight="1">
      <c r="A447" s="86">
        <v>44634</v>
      </c>
      <c r="B447" s="19">
        <v>173.8047</v>
      </c>
      <c r="C447" s="19">
        <v>142.11269999999999</v>
      </c>
      <c r="D447" s="19">
        <v>116.578</v>
      </c>
      <c r="E447" s="19">
        <v>31.77</v>
      </c>
      <c r="F447" s="20">
        <v>3.8049999999999998E-3</v>
      </c>
      <c r="G447" s="20">
        <v>1.8609000000000001E-2</v>
      </c>
      <c r="H447" s="20">
        <v>2.0468E-2</v>
      </c>
      <c r="I447" s="20">
        <v>2.0899000000000001E-2</v>
      </c>
      <c r="J447" s="20">
        <v>2.1329999999999998E-2</v>
      </c>
      <c r="K447" s="20">
        <v>2.147E-2</v>
      </c>
      <c r="L447" s="20">
        <v>2.4709999999999999E-2</v>
      </c>
      <c r="M447" s="20">
        <v>2.2870000000000001E-2</v>
      </c>
      <c r="N447" s="19">
        <v>1750</v>
      </c>
      <c r="O447" s="21">
        <v>1997.32</v>
      </c>
      <c r="P447" s="19">
        <v>9066.7999999999993</v>
      </c>
      <c r="Q447" s="18">
        <v>98.507000000000005</v>
      </c>
      <c r="R447" s="19">
        <v>6.3221999999999996</v>
      </c>
      <c r="S447" s="19">
        <v>6.3272000000000004</v>
      </c>
      <c r="T447" s="263">
        <v>2.9999999329447746E-2</v>
      </c>
      <c r="U447" s="264">
        <v>2.9749999335035682E-2</v>
      </c>
      <c r="V447" s="264">
        <v>2.8099999371916057E-2</v>
      </c>
      <c r="W447" s="19">
        <v>32945.24</v>
      </c>
      <c r="X447" s="19">
        <v>4173.1099999999997</v>
      </c>
      <c r="Y447" s="19">
        <v>13855.13</v>
      </c>
      <c r="Z447" s="19">
        <v>7297.15</v>
      </c>
      <c r="AA447" s="19">
        <v>27588.37</v>
      </c>
      <c r="AB447" s="19">
        <v>24656.46</v>
      </c>
      <c r="AC447" s="19">
        <v>3524.105</v>
      </c>
      <c r="AD447" s="263">
        <v>1.4493999676033854E-2</v>
      </c>
      <c r="AE447" s="263">
        <v>2.1371999522298575E-2</v>
      </c>
      <c r="AF447" s="263">
        <v>2.2202999503724275E-2</v>
      </c>
      <c r="AG447" s="263">
        <v>2.4098999461345375E-2</v>
      </c>
      <c r="AH447" s="263">
        <v>1.9659999560564755E-2</v>
      </c>
      <c r="AI447" s="263">
        <v>2.0889999533072114E-2</v>
      </c>
      <c r="AJ447" s="263">
        <v>2.339999947696924E-2</v>
      </c>
      <c r="AK447" s="263">
        <v>2.6769999401643874E-2</v>
      </c>
      <c r="AL447" s="263">
        <v>2.3057999484613539E-2</v>
      </c>
      <c r="AM447" s="263">
        <v>2.4199999459087847E-2</v>
      </c>
      <c r="AN447" s="263">
        <v>2.471599944755435E-2</v>
      </c>
      <c r="AO447" s="263">
        <v>2.6343999411165712E-2</v>
      </c>
      <c r="AP447" s="263">
        <v>2.9148999348469078E-2</v>
      </c>
      <c r="AQ447" s="263">
        <v>2.5208299436550587E-2</v>
      </c>
      <c r="AR447" s="19">
        <v>190.1199</v>
      </c>
      <c r="AS447" s="19">
        <v>6306</v>
      </c>
      <c r="AT447" s="19">
        <v>1831.6</v>
      </c>
    </row>
    <row r="448" spans="1:46" ht="18.75" customHeight="1">
      <c r="A448" s="86">
        <v>44631</v>
      </c>
      <c r="B448" s="19">
        <v>175.80600000000001</v>
      </c>
      <c r="C448" s="19">
        <v>144.9665</v>
      </c>
      <c r="D448" s="19">
        <v>112.65300000000001</v>
      </c>
      <c r="E448" s="19">
        <v>30.75</v>
      </c>
      <c r="F448" s="20">
        <v>3.552E-3</v>
      </c>
      <c r="G448" s="20">
        <v>1.7479999999999999E-2</v>
      </c>
      <c r="H448" s="20">
        <v>1.9196000000000001E-2</v>
      </c>
      <c r="I448" s="20">
        <v>1.9463000000000001E-2</v>
      </c>
      <c r="J448" s="20">
        <v>1.9917000000000001E-2</v>
      </c>
      <c r="K448" s="20">
        <v>1.9956999999999999E-2</v>
      </c>
      <c r="L448" s="20">
        <v>2.3536999999999999E-2</v>
      </c>
      <c r="M448" s="20">
        <v>2.3970000000000002E-2</v>
      </c>
      <c r="N448" s="19">
        <v>1750</v>
      </c>
      <c r="O448" s="21">
        <v>1997.32</v>
      </c>
      <c r="P448" s="19">
        <v>9066.7999999999993</v>
      </c>
      <c r="Q448" s="18">
        <v>97.968000000000004</v>
      </c>
      <c r="R448" s="19">
        <v>6.3175999999999997</v>
      </c>
      <c r="S448" s="19">
        <v>6.3232999999999997</v>
      </c>
      <c r="T448" s="263">
        <v>2.9249999346211551E-2</v>
      </c>
      <c r="U448" s="264">
        <v>2.8999999351799487E-2</v>
      </c>
      <c r="V448" s="264">
        <v>2.7399999387562279E-2</v>
      </c>
      <c r="W448" s="19">
        <v>32944.19</v>
      </c>
      <c r="X448" s="19">
        <v>4204.3100000000004</v>
      </c>
      <c r="Y448" s="19">
        <v>13768.92</v>
      </c>
      <c r="Z448" s="19">
        <v>7494.13</v>
      </c>
      <c r="AA448" s="19">
        <v>27522.26</v>
      </c>
      <c r="AB448" s="19">
        <v>24965.55</v>
      </c>
      <c r="AC448" s="19">
        <v>3522.5680000000002</v>
      </c>
      <c r="AD448" s="263">
        <v>1.5989999642595648E-2</v>
      </c>
      <c r="AE448" s="263">
        <v>2.1695999515056609E-2</v>
      </c>
      <c r="AF448" s="263">
        <v>2.2521999496594072E-2</v>
      </c>
      <c r="AG448" s="263">
        <v>2.4361999455466864E-2</v>
      </c>
      <c r="AH448" s="263">
        <v>2.0089999550953506E-2</v>
      </c>
      <c r="AI448" s="263">
        <v>2.1389999521896241E-2</v>
      </c>
      <c r="AJ448" s="263">
        <v>2.3929999465122816E-2</v>
      </c>
      <c r="AK448" s="263">
        <v>2.7069999394938347E-2</v>
      </c>
      <c r="AL448" s="263">
        <v>2.3057999484613539E-2</v>
      </c>
      <c r="AM448" s="263">
        <v>2.4199999459087847E-2</v>
      </c>
      <c r="AN448" s="263">
        <v>2.471599944755435E-2</v>
      </c>
      <c r="AO448" s="263">
        <v>2.6343999411165712E-2</v>
      </c>
      <c r="AP448" s="263">
        <v>2.9148999348469078E-2</v>
      </c>
      <c r="AQ448" s="263">
        <v>2.6124999416060744E-2</v>
      </c>
      <c r="AR448" s="19">
        <v>189.91079999999999</v>
      </c>
      <c r="AS448" s="19">
        <v>6268</v>
      </c>
      <c r="AT448" s="19">
        <v>1837.6</v>
      </c>
    </row>
    <row r="449" spans="1:46" ht="18.75" customHeight="1">
      <c r="A449" s="86">
        <v>44630</v>
      </c>
      <c r="B449" s="19">
        <v>176.58539999999999</v>
      </c>
      <c r="C449" s="19">
        <v>146.8511</v>
      </c>
      <c r="D449" s="19">
        <v>109.145</v>
      </c>
      <c r="E449" s="19">
        <v>30.23</v>
      </c>
      <c r="F449" s="20">
        <v>3.5769999999999999E-3</v>
      </c>
      <c r="G449" s="20">
        <v>1.6962999999999999E-2</v>
      </c>
      <c r="H449" s="20">
        <v>1.8790999999999999E-2</v>
      </c>
      <c r="I449" s="20">
        <v>1.9230000000000001E-2</v>
      </c>
      <c r="J449" s="20">
        <v>1.9864E-2</v>
      </c>
      <c r="K449" s="20">
        <v>1.9834999999999998E-2</v>
      </c>
      <c r="L449" s="20">
        <v>2.367E-2</v>
      </c>
      <c r="M449" s="20">
        <v>2.368E-2</v>
      </c>
      <c r="N449" s="19">
        <v>1750</v>
      </c>
      <c r="O449" s="21">
        <v>1997.32</v>
      </c>
      <c r="P449" s="19">
        <v>9066.7999999999993</v>
      </c>
      <c r="Q449" s="18">
        <v>99.061999999999998</v>
      </c>
      <c r="R449" s="19">
        <v>6.3186999999999998</v>
      </c>
      <c r="S449" s="19">
        <v>6.3258000000000001</v>
      </c>
      <c r="T449" s="263">
        <v>2.9799999333918095E-2</v>
      </c>
      <c r="U449" s="264">
        <v>2.9549999339506031E-2</v>
      </c>
      <c r="V449" s="264">
        <v>2.8049999373033645E-2</v>
      </c>
      <c r="W449" s="19">
        <v>33174.07</v>
      </c>
      <c r="X449" s="19">
        <v>4259.5200000000004</v>
      </c>
      <c r="Y449" s="19">
        <v>14154.02</v>
      </c>
      <c r="Z449" s="19">
        <v>7585.01</v>
      </c>
      <c r="AA449" s="19">
        <v>27772.93</v>
      </c>
      <c r="AB449" s="19">
        <v>24952.35</v>
      </c>
      <c r="AC449" s="19">
        <v>3555.0630000000001</v>
      </c>
      <c r="AD449" s="263">
        <v>2.0487999542057513E-2</v>
      </c>
      <c r="AE449" s="263">
        <v>2.1756999513693153E-2</v>
      </c>
      <c r="AF449" s="263">
        <v>2.2514999496750534E-2</v>
      </c>
      <c r="AG449" s="263">
        <v>2.4538999451510609E-2</v>
      </c>
      <c r="AH449" s="263">
        <v>2.0329999545589089E-2</v>
      </c>
      <c r="AI449" s="263">
        <v>2.1789999512955543E-2</v>
      </c>
      <c r="AJ449" s="263">
        <v>2.4299999456852676E-2</v>
      </c>
      <c r="AK449" s="263">
        <v>2.7249999390915037E-2</v>
      </c>
      <c r="AL449" s="263">
        <v>2.3375999477505686E-2</v>
      </c>
      <c r="AM449" s="263">
        <v>2.4350999455712733E-2</v>
      </c>
      <c r="AN449" s="263">
        <v>2.4762999446503821E-2</v>
      </c>
      <c r="AO449" s="263">
        <v>2.6722999402694403E-2</v>
      </c>
      <c r="AP449" s="263">
        <v>2.9632999337650835E-2</v>
      </c>
      <c r="AQ449" s="263">
        <v>2.6359999410808087E-2</v>
      </c>
      <c r="AR449" s="19">
        <v>188.84389999999999</v>
      </c>
      <c r="AS449" s="19">
        <v>6144</v>
      </c>
      <c r="AT449" s="19">
        <v>1845.35</v>
      </c>
    </row>
    <row r="450" spans="1:46" ht="18.75" customHeight="1">
      <c r="A450" s="86">
        <v>44629</v>
      </c>
      <c r="B450" s="19">
        <v>177.12370000000001</v>
      </c>
      <c r="C450" s="19">
        <v>147.15899999999999</v>
      </c>
      <c r="D450" s="19">
        <v>118.815</v>
      </c>
      <c r="E450" s="19">
        <v>32.450000000000003</v>
      </c>
      <c r="F450" s="20">
        <v>3.5769999999999999E-3</v>
      </c>
      <c r="G450" s="20">
        <v>1.6798E-2</v>
      </c>
      <c r="H450" s="20">
        <v>1.8495000000000001E-2</v>
      </c>
      <c r="I450" s="20">
        <v>1.8783000000000001E-2</v>
      </c>
      <c r="J450" s="20">
        <v>1.9531E-2</v>
      </c>
      <c r="K450" s="20">
        <v>1.9303000000000001E-2</v>
      </c>
      <c r="L450" s="20">
        <v>2.3352000000000001E-2</v>
      </c>
      <c r="M450" s="20">
        <v>2.359E-2</v>
      </c>
      <c r="N450" s="19">
        <v>1750</v>
      </c>
      <c r="O450" s="21">
        <v>1997.32</v>
      </c>
      <c r="P450" s="19">
        <v>9066.7999999999993</v>
      </c>
      <c r="Q450" s="18">
        <v>99.293000000000006</v>
      </c>
      <c r="R450" s="19">
        <v>6.3208000000000002</v>
      </c>
      <c r="S450" s="19">
        <v>6.327</v>
      </c>
      <c r="T450" s="263">
        <v>3.0349999321624639E-2</v>
      </c>
      <c r="U450" s="264">
        <v>3.0099999327212568E-2</v>
      </c>
      <c r="V450" s="264">
        <v>2.8749999357387424E-2</v>
      </c>
      <c r="W450" s="19">
        <v>33286.25</v>
      </c>
      <c r="X450" s="19">
        <v>4277.88</v>
      </c>
      <c r="Y450" s="19">
        <v>14340.25</v>
      </c>
      <c r="Z450" s="19">
        <v>7589.66</v>
      </c>
      <c r="AA450" s="19">
        <v>27467.23</v>
      </c>
      <c r="AB450" s="19">
        <v>24127.85</v>
      </c>
      <c r="AC450" s="19">
        <v>3558.18</v>
      </c>
      <c r="AD450" s="263">
        <v>1.6493999631330372E-2</v>
      </c>
      <c r="AE450" s="263">
        <v>2.170699951481074E-2</v>
      </c>
      <c r="AF450" s="263">
        <v>2.2514999496750534E-2</v>
      </c>
      <c r="AG450" s="263">
        <v>2.4419999454170466E-2</v>
      </c>
      <c r="AH450" s="263">
        <v>2.045999954268336E-2</v>
      </c>
      <c r="AI450" s="263">
        <v>2.183999951183796E-2</v>
      </c>
      <c r="AJ450" s="263">
        <v>2.4439999453723431E-2</v>
      </c>
      <c r="AK450" s="263">
        <v>2.7329999389126898E-2</v>
      </c>
      <c r="AL450" s="263">
        <v>2.3534999473951757E-2</v>
      </c>
      <c r="AM450" s="263">
        <v>2.453999945148826E-2</v>
      </c>
      <c r="AN450" s="263">
        <v>2.4698999447934328E-2</v>
      </c>
      <c r="AO450" s="263">
        <v>2.6893999398872256E-2</v>
      </c>
      <c r="AP450" s="263">
        <v>2.9627999337762594E-2</v>
      </c>
      <c r="AQ450" s="263">
        <v>2.6063299417439845E-2</v>
      </c>
      <c r="AR450" s="19">
        <v>187.5685</v>
      </c>
      <c r="AS450" s="19">
        <v>6320</v>
      </c>
      <c r="AT450" s="19">
        <v>1826.95</v>
      </c>
    </row>
    <row r="451" spans="1:46" ht="18.75" customHeight="1">
      <c r="A451" s="86">
        <v>44628</v>
      </c>
      <c r="B451" s="19">
        <v>178.1704</v>
      </c>
      <c r="C451" s="19">
        <v>150.20849999999999</v>
      </c>
      <c r="D451" s="19">
        <v>124.745</v>
      </c>
      <c r="E451" s="19">
        <v>35.130000000000003</v>
      </c>
      <c r="F451" s="20">
        <v>3.3990000000000001E-3</v>
      </c>
      <c r="G451" s="20">
        <v>1.5987000000000001E-2</v>
      </c>
      <c r="H451" s="20">
        <v>1.7462999999999999E-2</v>
      </c>
      <c r="I451" s="20">
        <v>1.7760999999999999E-2</v>
      </c>
      <c r="J451" s="20">
        <v>1.8456E-2</v>
      </c>
      <c r="K451" s="20">
        <v>1.8294000000000001E-2</v>
      </c>
      <c r="L451" s="20">
        <v>2.2270000000000002E-2</v>
      </c>
      <c r="M451" s="20">
        <v>2.3390000000000001E-2</v>
      </c>
      <c r="N451" s="19">
        <v>1750</v>
      </c>
      <c r="O451" s="21">
        <v>1997.32</v>
      </c>
      <c r="P451" s="19">
        <v>9066.7999999999993</v>
      </c>
      <c r="Q451" s="18">
        <v>98.647999999999996</v>
      </c>
      <c r="R451" s="19">
        <v>6.3196000000000003</v>
      </c>
      <c r="S451" s="19">
        <v>6.3251999999999997</v>
      </c>
      <c r="T451" s="263">
        <v>3.0999999307096005E-2</v>
      </c>
      <c r="U451" s="264">
        <v>3.0799999311566354E-2</v>
      </c>
      <c r="V451" s="264">
        <v>2.939999934285879E-2</v>
      </c>
      <c r="W451" s="19">
        <v>32632.639999999999</v>
      </c>
      <c r="X451" s="19">
        <v>4170.7</v>
      </c>
      <c r="Y451" s="19">
        <v>14506.9</v>
      </c>
      <c r="Z451" s="19">
        <v>7563.55</v>
      </c>
      <c r="AA451" s="19">
        <v>28257.25</v>
      </c>
      <c r="AB451" s="19">
        <v>24112.78</v>
      </c>
      <c r="AC451" s="19">
        <v>3569.9140000000002</v>
      </c>
      <c r="AD451" s="263">
        <v>1.4706999671272933E-2</v>
      </c>
      <c r="AE451" s="263">
        <v>2.1975999508798121E-2</v>
      </c>
      <c r="AF451" s="263">
        <v>2.2888999488390981E-2</v>
      </c>
      <c r="AG451" s="263">
        <v>2.4913999443128707E-2</v>
      </c>
      <c r="AH451" s="263">
        <v>2.1019999530166388E-2</v>
      </c>
      <c r="AI451" s="263">
        <v>2.2529999496415258E-2</v>
      </c>
      <c r="AJ451" s="263">
        <v>2.4599999450147153E-2</v>
      </c>
      <c r="AK451" s="263">
        <v>2.7449999386444688E-2</v>
      </c>
      <c r="AL451" s="263">
        <v>2.3517999474331735E-2</v>
      </c>
      <c r="AM451" s="263">
        <v>2.4665999448671937E-2</v>
      </c>
      <c r="AN451" s="263">
        <v>2.4828999445028602E-2</v>
      </c>
      <c r="AO451" s="263">
        <v>2.7107999394088981E-2</v>
      </c>
      <c r="AP451" s="263">
        <v>2.9933999330922959E-2</v>
      </c>
      <c r="AQ451" s="263">
        <v>2.6251699413228777E-2</v>
      </c>
      <c r="AR451" s="19">
        <v>186.35599999999999</v>
      </c>
      <c r="AS451" s="19">
        <v>6236</v>
      </c>
      <c r="AT451" s="19">
        <v>1817.25</v>
      </c>
    </row>
    <row r="452" spans="1:46" ht="18.75" customHeight="1">
      <c r="A452" s="86">
        <v>44627</v>
      </c>
      <c r="B452" s="19">
        <v>179.13130000000001</v>
      </c>
      <c r="C452" s="19">
        <v>153.34829999999999</v>
      </c>
      <c r="D452" s="19">
        <v>124.453</v>
      </c>
      <c r="E452" s="19">
        <v>36.450000000000003</v>
      </c>
      <c r="F452" s="20">
        <v>3.1199999999999999E-3</v>
      </c>
      <c r="G452" s="20">
        <v>1.5502999999999999E-2</v>
      </c>
      <c r="H452" s="20">
        <v>1.6802999999999998E-2</v>
      </c>
      <c r="I452" s="20">
        <v>1.704E-2</v>
      </c>
      <c r="J452" s="20">
        <v>1.7734E-2</v>
      </c>
      <c r="K452" s="20">
        <v>1.7531999999999999E-2</v>
      </c>
      <c r="L452" s="20">
        <v>2.1857000000000001E-2</v>
      </c>
      <c r="M452" s="20">
        <v>2.3449999999999999E-2</v>
      </c>
      <c r="N452" s="19">
        <v>1750</v>
      </c>
      <c r="O452" s="21">
        <v>1997.32</v>
      </c>
      <c r="P452" s="19">
        <v>9066.7999999999993</v>
      </c>
      <c r="Q452" s="18">
        <v>97.784999999999997</v>
      </c>
      <c r="R452" s="19">
        <v>6.3202999999999996</v>
      </c>
      <c r="S452" s="19">
        <v>6.3224999999999998</v>
      </c>
      <c r="T452" s="263">
        <v>2.9599999338388444E-2</v>
      </c>
      <c r="U452" s="264">
        <v>2.9149999348446726E-2</v>
      </c>
      <c r="V452" s="264">
        <v>2.7949999375268816E-2</v>
      </c>
      <c r="W452" s="19">
        <v>32817.379999999997</v>
      </c>
      <c r="X452" s="19">
        <v>4201.09</v>
      </c>
      <c r="Y452" s="19">
        <v>14893.75</v>
      </c>
      <c r="Z452" s="19">
        <v>7611.23</v>
      </c>
      <c r="AA452" s="19">
        <v>28333.52</v>
      </c>
      <c r="AB452" s="19">
        <v>24218.03</v>
      </c>
      <c r="AC452" s="19">
        <v>3541.6660000000002</v>
      </c>
      <c r="AD452" s="263">
        <v>1.5575999651849271E-2</v>
      </c>
      <c r="AE452" s="263">
        <v>2.240299949925393E-2</v>
      </c>
      <c r="AF452" s="263">
        <v>2.3348999478109183E-2</v>
      </c>
      <c r="AG452" s="263">
        <v>2.5395999432355168E-2</v>
      </c>
      <c r="AH452" s="263">
        <v>2.1459999520331622E-2</v>
      </c>
      <c r="AI452" s="263">
        <v>2.3089999483898282E-2</v>
      </c>
      <c r="AJ452" s="263">
        <v>2.5459999430924651E-2</v>
      </c>
      <c r="AK452" s="263">
        <v>2.7859999377280474E-2</v>
      </c>
      <c r="AL452" s="263">
        <v>2.3860999466665089E-2</v>
      </c>
      <c r="AM452" s="263">
        <v>2.4667999448627236E-2</v>
      </c>
      <c r="AN452" s="263">
        <v>2.4977999441698193E-2</v>
      </c>
      <c r="AO452" s="263">
        <v>2.6964999397285281E-2</v>
      </c>
      <c r="AP452" s="263">
        <v>2.9933999330922959E-2</v>
      </c>
      <c r="AQ452" s="263">
        <v>2.5219999436289071E-2</v>
      </c>
      <c r="AR452" s="19">
        <v>187.96879999999999</v>
      </c>
      <c r="AS452" s="19">
        <v>6236</v>
      </c>
      <c r="AT452" s="19">
        <v>1817.85</v>
      </c>
    </row>
    <row r="453" spans="1:46" ht="18.75" customHeight="1">
      <c r="A453" s="86">
        <v>44624</v>
      </c>
      <c r="B453" s="19">
        <v>179.8792</v>
      </c>
      <c r="C453" s="19">
        <v>155.452</v>
      </c>
      <c r="D453" s="19">
        <v>110.37</v>
      </c>
      <c r="E453" s="19">
        <v>31.98</v>
      </c>
      <c r="F453" s="20">
        <v>3.0950000000000001E-3</v>
      </c>
      <c r="G453" s="20">
        <v>1.4759E-2</v>
      </c>
      <c r="H453" s="20">
        <v>1.6062E-2</v>
      </c>
      <c r="I453" s="20">
        <v>1.6372000000000001E-2</v>
      </c>
      <c r="J453" s="20">
        <v>1.7306999999999999E-2</v>
      </c>
      <c r="K453" s="20">
        <v>1.6938999999999999E-2</v>
      </c>
      <c r="L453" s="20">
        <v>2.1554E-2</v>
      </c>
      <c r="M453" s="20">
        <v>2.3720000000000001E-2</v>
      </c>
      <c r="N453" s="19">
        <v>1750</v>
      </c>
      <c r="O453" s="21">
        <v>1997.32</v>
      </c>
      <c r="P453" s="19">
        <v>9066.7999999999993</v>
      </c>
      <c r="Q453" s="18">
        <v>97.385000000000005</v>
      </c>
      <c r="R453" s="19">
        <v>6.3211000000000004</v>
      </c>
      <c r="S453" s="19">
        <v>6.3232999999999997</v>
      </c>
      <c r="T453" s="263">
        <v>2.9449999341741202E-2</v>
      </c>
      <c r="U453" s="264">
        <v>2.9099999349564316E-2</v>
      </c>
      <c r="V453" s="264">
        <v>2.7649999381974339E-2</v>
      </c>
      <c r="W453" s="19">
        <v>33614.800000000003</v>
      </c>
      <c r="X453" s="19">
        <v>4328.87</v>
      </c>
      <c r="Y453" s="19">
        <v>14893.75</v>
      </c>
      <c r="Z453" s="19">
        <v>7542.95</v>
      </c>
      <c r="AA453" s="19">
        <v>28124.28</v>
      </c>
      <c r="AB453" s="19">
        <v>24383.32</v>
      </c>
      <c r="AC453" s="19">
        <v>3521.2559999999999</v>
      </c>
      <c r="AD453" s="263">
        <v>2.7116999393887817E-2</v>
      </c>
      <c r="AE453" s="263">
        <v>2.2859999489039183E-2</v>
      </c>
      <c r="AF453" s="263">
        <v>2.3695999470353127E-2</v>
      </c>
      <c r="AG453" s="263">
        <v>2.5685999425873161E-2</v>
      </c>
      <c r="AH453" s="263">
        <v>2.1459999520331622E-2</v>
      </c>
      <c r="AI453" s="263">
        <v>2.3429999476298688E-2</v>
      </c>
      <c r="AJ453" s="263">
        <v>2.5709999425336721E-2</v>
      </c>
      <c r="AK453" s="263">
        <v>2.7929999375715855E-2</v>
      </c>
      <c r="AL453" s="263">
        <v>2.4044999462552369E-2</v>
      </c>
      <c r="AM453" s="263">
        <v>2.4863999444246294E-2</v>
      </c>
      <c r="AN453" s="263">
        <v>2.5164999437518421E-2</v>
      </c>
      <c r="AO453" s="263">
        <v>2.7225999391451476E-2</v>
      </c>
      <c r="AP453" s="263">
        <v>2.9933999330922959E-2</v>
      </c>
      <c r="AQ453" s="263">
        <v>2.5110299438741056E-2</v>
      </c>
      <c r="AR453" s="19">
        <v>187.96879999999999</v>
      </c>
      <c r="AS453" s="19">
        <v>6254</v>
      </c>
      <c r="AT453" s="19">
        <v>1822.95</v>
      </c>
    </row>
    <row r="454" spans="1:46" ht="18.75" customHeight="1">
      <c r="A454" s="86">
        <v>44623</v>
      </c>
      <c r="B454" s="19">
        <v>179.37860000000001</v>
      </c>
      <c r="C454" s="19">
        <v>157.95320000000001</v>
      </c>
      <c r="D454" s="19">
        <v>110.37</v>
      </c>
      <c r="E454" s="19">
        <v>30.48</v>
      </c>
      <c r="F454" s="20">
        <v>3.2469999999999999E-3</v>
      </c>
      <c r="G454" s="20">
        <v>1.5299999999999999E-2</v>
      </c>
      <c r="H454" s="20">
        <v>1.6823000000000001E-2</v>
      </c>
      <c r="I454" s="20">
        <v>1.7322000000000001E-2</v>
      </c>
      <c r="J454" s="20">
        <v>1.8405000000000001E-2</v>
      </c>
      <c r="K454" s="20">
        <v>1.8033E-2</v>
      </c>
      <c r="L454" s="20">
        <v>2.2199E-2</v>
      </c>
      <c r="M454" s="20">
        <v>2.3640000000000001E-2</v>
      </c>
      <c r="N454" s="19">
        <v>1750</v>
      </c>
      <c r="O454" s="21">
        <v>1997.32</v>
      </c>
      <c r="P454" s="19">
        <v>9066.7999999999993</v>
      </c>
      <c r="Q454" s="18">
        <v>97.409000000000006</v>
      </c>
      <c r="R454" s="19">
        <v>6.3118999999999996</v>
      </c>
      <c r="S454" s="19">
        <v>6.319</v>
      </c>
      <c r="T454" s="263">
        <v>2.9249999346211551E-2</v>
      </c>
      <c r="U454" s="264">
        <v>2.8999999351799487E-2</v>
      </c>
      <c r="V454" s="264">
        <v>2.7499999385327101E-2</v>
      </c>
      <c r="W454" s="19">
        <v>33794.660000000003</v>
      </c>
      <c r="X454" s="19">
        <v>4363.49</v>
      </c>
      <c r="Y454" s="19">
        <v>14806.81</v>
      </c>
      <c r="Z454" s="19">
        <v>7563.85</v>
      </c>
      <c r="AA454" s="19">
        <v>28489.13</v>
      </c>
      <c r="AB454" s="19">
        <v>24429.77</v>
      </c>
      <c r="AC454" s="19">
        <v>3555.259</v>
      </c>
      <c r="AD454" s="263">
        <v>1.7088999618031085E-2</v>
      </c>
      <c r="AE454" s="263">
        <v>2.2870999488793314E-2</v>
      </c>
      <c r="AF454" s="263">
        <v>2.3695999470353127E-2</v>
      </c>
      <c r="AG454" s="263">
        <v>2.5683999425917863E-2</v>
      </c>
      <c r="AH454" s="263">
        <v>2.160999951697886E-2</v>
      </c>
      <c r="AI454" s="263">
        <v>2.3319999478757378E-2</v>
      </c>
      <c r="AJ454" s="263">
        <v>2.5639999426901341E-2</v>
      </c>
      <c r="AK454" s="263">
        <v>2.7899999376386403E-2</v>
      </c>
      <c r="AL454" s="263">
        <v>2.4069999461993577E-2</v>
      </c>
      <c r="AM454" s="263">
        <v>2.483599944487214E-2</v>
      </c>
      <c r="AN454" s="263">
        <v>2.5146999437920748E-2</v>
      </c>
      <c r="AO454" s="263">
        <v>2.713399939350784E-2</v>
      </c>
      <c r="AP454" s="263">
        <v>2.9933999330922959E-2</v>
      </c>
      <c r="AQ454" s="263">
        <v>2.2424999498762192E-2</v>
      </c>
      <c r="AR454" s="19">
        <v>189.30289999999999</v>
      </c>
      <c r="AS454" s="19">
        <v>6198</v>
      </c>
      <c r="AT454" s="19">
        <v>1820.35</v>
      </c>
    </row>
    <row r="455" spans="1:46" ht="18.75" customHeight="1">
      <c r="A455" s="86">
        <v>44622</v>
      </c>
      <c r="B455" s="19">
        <v>179.21340000000001</v>
      </c>
      <c r="C455" s="19">
        <v>159.2045</v>
      </c>
      <c r="D455" s="19">
        <v>110.37</v>
      </c>
      <c r="E455" s="19">
        <v>30.74</v>
      </c>
      <c r="F455" s="20">
        <v>3.2469999999999999E-3</v>
      </c>
      <c r="G455" s="20">
        <v>1.512E-2</v>
      </c>
      <c r="H455" s="20">
        <v>1.6767000000000001E-2</v>
      </c>
      <c r="I455" s="20">
        <v>1.7552000000000002E-2</v>
      </c>
      <c r="J455" s="20">
        <v>1.8766999999999999E-2</v>
      </c>
      <c r="K455" s="20">
        <v>1.8415000000000001E-2</v>
      </c>
      <c r="L455" s="20">
        <v>2.2485000000000002E-2</v>
      </c>
      <c r="M455" s="20">
        <v>2.3220000000000001E-2</v>
      </c>
      <c r="N455" s="19">
        <v>1750</v>
      </c>
      <c r="O455" s="21">
        <v>1997.32</v>
      </c>
      <c r="P455" s="19">
        <v>9066.7999999999993</v>
      </c>
      <c r="Q455" s="18">
        <v>96.706999999999994</v>
      </c>
      <c r="R455" s="19">
        <v>6.3091999999999997</v>
      </c>
      <c r="S455" s="19">
        <v>6.3140000000000001</v>
      </c>
      <c r="T455" s="263">
        <v>2.8249999368563296E-2</v>
      </c>
      <c r="U455" s="264">
        <v>2.8049999373033645E-2</v>
      </c>
      <c r="V455" s="264">
        <v>2.6999999396502973E-2</v>
      </c>
      <c r="W455" s="19">
        <v>33891.35</v>
      </c>
      <c r="X455" s="19">
        <v>4386.54</v>
      </c>
      <c r="Y455" s="19">
        <v>15188.39</v>
      </c>
      <c r="Z455" s="19">
        <v>7551.72</v>
      </c>
      <c r="AA455" s="19">
        <v>28765.66</v>
      </c>
      <c r="AB455" s="19">
        <v>24402.17</v>
      </c>
      <c r="AC455" s="19">
        <v>3597.4319999999998</v>
      </c>
      <c r="AD455" s="263">
        <v>1.6807999624311926E-2</v>
      </c>
      <c r="AE455" s="263">
        <v>2.2856999489106238E-2</v>
      </c>
      <c r="AF455" s="263">
        <v>2.3592999472655359E-2</v>
      </c>
      <c r="AG455" s="263">
        <v>2.5620999427326024E-2</v>
      </c>
      <c r="AH455" s="263">
        <v>2.159999951720238E-2</v>
      </c>
      <c r="AI455" s="263">
        <v>2.3529999474063517E-2</v>
      </c>
      <c r="AJ455" s="263">
        <v>2.5589999428018928E-2</v>
      </c>
      <c r="AK455" s="263">
        <v>2.7939999375492335E-2</v>
      </c>
      <c r="AL455" s="263">
        <v>2.4122999460808935E-2</v>
      </c>
      <c r="AM455" s="263">
        <v>2.4964999441988767E-2</v>
      </c>
      <c r="AN455" s="263">
        <v>2.5230999436043202E-2</v>
      </c>
      <c r="AO455" s="263">
        <v>2.7288999390043318E-2</v>
      </c>
      <c r="AP455" s="263">
        <v>2.9933999330922959E-2</v>
      </c>
      <c r="AQ455" s="263">
        <v>2.1143299527410415E-2</v>
      </c>
      <c r="AR455" s="19">
        <v>189.87870000000001</v>
      </c>
      <c r="AS455" s="19">
        <v>6096</v>
      </c>
      <c r="AT455" s="19">
        <v>1821.4</v>
      </c>
    </row>
    <row r="456" spans="1:46" ht="18.75" customHeight="1">
      <c r="A456" s="86">
        <v>44621</v>
      </c>
      <c r="B456" s="19">
        <v>180.99430000000001</v>
      </c>
      <c r="C456" s="19">
        <v>163.76419999999999</v>
      </c>
      <c r="D456" s="19">
        <v>110.37</v>
      </c>
      <c r="E456" s="19">
        <v>33.32</v>
      </c>
      <c r="F456" s="20">
        <v>3.019E-3</v>
      </c>
      <c r="G456" s="20">
        <v>1.3407000000000001E-2</v>
      </c>
      <c r="H456" s="20">
        <v>1.5081000000000001E-2</v>
      </c>
      <c r="I456" s="20">
        <v>1.5939999999999999E-2</v>
      </c>
      <c r="J456" s="20">
        <v>1.7274999999999999E-2</v>
      </c>
      <c r="K456" s="20">
        <v>1.6823999999999999E-2</v>
      </c>
      <c r="L456" s="20">
        <v>2.1045999999999999E-2</v>
      </c>
      <c r="M456" s="20">
        <v>2.298E-2</v>
      </c>
      <c r="N456" s="19">
        <v>1750</v>
      </c>
      <c r="O456" s="21">
        <v>2002.54</v>
      </c>
      <c r="P456" s="19">
        <v>10958.900000000001</v>
      </c>
      <c r="Q456" s="18">
        <v>96.614999999999995</v>
      </c>
      <c r="R456" s="19">
        <v>6.3174999999999999</v>
      </c>
      <c r="S456" s="19">
        <v>6.3140999999999998</v>
      </c>
      <c r="T456" s="263">
        <v>2.8049999373033645E-2</v>
      </c>
      <c r="U456" s="264">
        <v>2.7749999379739165E-2</v>
      </c>
      <c r="V456" s="264">
        <v>2.6749999402090906E-2</v>
      </c>
      <c r="W456" s="19">
        <v>33294.949999999997</v>
      </c>
      <c r="X456" s="19">
        <v>4306.26</v>
      </c>
      <c r="Y456" s="19">
        <v>15153.45</v>
      </c>
      <c r="Z456" s="19">
        <v>7491.37</v>
      </c>
      <c r="AA456" s="19">
        <v>28222.48</v>
      </c>
      <c r="AB456" s="19">
        <v>23739.06</v>
      </c>
      <c r="AC456" s="19">
        <v>3567.4409999999998</v>
      </c>
      <c r="AD456" s="263">
        <v>2.4481999452784658E-2</v>
      </c>
      <c r="AE456" s="263">
        <v>2.2883999488502744E-2</v>
      </c>
      <c r="AF456" s="263">
        <v>2.3665999471023678E-2</v>
      </c>
      <c r="AG456" s="263">
        <v>2.5741999424621461E-2</v>
      </c>
      <c r="AH456" s="263">
        <v>2.1579999517649412E-2</v>
      </c>
      <c r="AI456" s="263">
        <v>2.3529999474063517E-2</v>
      </c>
      <c r="AJ456" s="263">
        <v>2.5669999426230789E-2</v>
      </c>
      <c r="AK456" s="263">
        <v>2.8009999373927712E-2</v>
      </c>
      <c r="AL456" s="263">
        <v>2.4150999460183082E-2</v>
      </c>
      <c r="AM456" s="263">
        <v>2.4952999442256985E-2</v>
      </c>
      <c r="AN456" s="263">
        <v>2.5235999435931446E-2</v>
      </c>
      <c r="AO456" s="263">
        <v>2.7227999391406774E-2</v>
      </c>
      <c r="AP456" s="263">
        <v>2.9933999330922959E-2</v>
      </c>
      <c r="AQ456" s="263">
        <v>1.8518299586083743E-2</v>
      </c>
      <c r="AR456" s="19">
        <v>190.83240000000001</v>
      </c>
      <c r="AS456" s="19">
        <v>5978</v>
      </c>
      <c r="AT456" s="19">
        <v>1806.8</v>
      </c>
    </row>
    <row r="457" spans="1:46" ht="18.75" customHeight="1">
      <c r="A457" s="86">
        <v>44620</v>
      </c>
      <c r="B457" s="19">
        <v>180.30099999999999</v>
      </c>
      <c r="C457" s="19">
        <v>164.14420000000001</v>
      </c>
      <c r="D457" s="19">
        <v>110.37</v>
      </c>
      <c r="E457" s="19">
        <v>30.15</v>
      </c>
      <c r="F457" s="20">
        <v>2.9169999999999999E-3</v>
      </c>
      <c r="G457" s="20">
        <v>1.4323000000000001E-2</v>
      </c>
      <c r="H457" s="20">
        <v>1.6219999999999998E-2</v>
      </c>
      <c r="I457" s="20">
        <v>1.7177000000000001E-2</v>
      </c>
      <c r="J457" s="20">
        <v>1.8249999999999999E-2</v>
      </c>
      <c r="K457" s="20">
        <v>1.8058000000000001E-2</v>
      </c>
      <c r="L457" s="20">
        <v>2.1610999999999998E-2</v>
      </c>
      <c r="M457" s="20">
        <v>2.266E-2</v>
      </c>
      <c r="N457" s="19">
        <v>1750</v>
      </c>
      <c r="O457" s="21">
        <v>2002.54</v>
      </c>
      <c r="P457" s="19">
        <v>10958.900000000001</v>
      </c>
      <c r="Q457" s="18">
        <v>97.137</v>
      </c>
      <c r="R457" s="19">
        <v>6.3292000000000002</v>
      </c>
      <c r="S457" s="19">
        <v>6.3228999999999997</v>
      </c>
      <c r="T457" s="263">
        <v>2.7499999385327101E-2</v>
      </c>
      <c r="U457" s="264">
        <v>2.7149999393150208E-2</v>
      </c>
      <c r="V457" s="264">
        <v>2.5999999418854714E-2</v>
      </c>
      <c r="W457" s="19">
        <v>33892.6</v>
      </c>
      <c r="X457" s="19">
        <v>4373.9399999999996</v>
      </c>
      <c r="Y457" s="19">
        <v>14942.83</v>
      </c>
      <c r="Z457" s="19">
        <v>7445.25</v>
      </c>
      <c r="AA457" s="19">
        <v>28478.560000000001</v>
      </c>
      <c r="AB457" s="19">
        <v>23746.54</v>
      </c>
      <c r="AC457" s="19">
        <v>3593.5189999999998</v>
      </c>
      <c r="AD457" s="263">
        <v>1.4410999677889049E-2</v>
      </c>
      <c r="AE457" s="263">
        <v>2.2892999488301573E-2</v>
      </c>
      <c r="AF457" s="263">
        <v>2.3770999468676744E-2</v>
      </c>
      <c r="AG457" s="263">
        <v>2.5828999422676861E-2</v>
      </c>
      <c r="AH457" s="263">
        <v>2.1449999520555138E-2</v>
      </c>
      <c r="AI457" s="263">
        <v>2.3529999474063517E-2</v>
      </c>
      <c r="AJ457" s="263">
        <v>2.5829999422654511E-2</v>
      </c>
      <c r="AK457" s="263">
        <v>2.8059999372810125E-2</v>
      </c>
      <c r="AL457" s="263">
        <v>2.422199945859611E-2</v>
      </c>
      <c r="AM457" s="263">
        <v>2.4964999441988767E-2</v>
      </c>
      <c r="AN457" s="263">
        <v>2.5233999435976148E-2</v>
      </c>
      <c r="AO457" s="263">
        <v>2.7228999391384425E-2</v>
      </c>
      <c r="AP457" s="263">
        <v>2.9933999330922959E-2</v>
      </c>
      <c r="AQ457" s="263">
        <v>2.0643299538586287E-2</v>
      </c>
      <c r="AR457" s="19">
        <v>191.06700000000001</v>
      </c>
      <c r="AS457" s="19">
        <v>5898</v>
      </c>
      <c r="AT457" s="19">
        <v>1794.2</v>
      </c>
    </row>
    <row r="458" spans="1:46" ht="18.75" customHeight="1">
      <c r="A458" s="86">
        <v>44617</v>
      </c>
      <c r="B458" s="19">
        <v>179.77520000000001</v>
      </c>
      <c r="C458" s="19">
        <v>166.51230000000001</v>
      </c>
      <c r="D458" s="19">
        <v>110.37</v>
      </c>
      <c r="E458" s="19">
        <v>27.59</v>
      </c>
      <c r="F458" s="20">
        <v>2.9169999999999999E-3</v>
      </c>
      <c r="G458" s="20">
        <v>1.5696999999999999E-2</v>
      </c>
      <c r="H458" s="20">
        <v>1.7607000000000001E-2</v>
      </c>
      <c r="I458" s="20">
        <v>1.8651000000000001E-2</v>
      </c>
      <c r="J458" s="20">
        <v>1.9616999999999999E-2</v>
      </c>
      <c r="K458" s="20">
        <v>1.9494000000000001E-2</v>
      </c>
      <c r="L458" s="20">
        <v>2.2738000000000001E-2</v>
      </c>
      <c r="M458" s="20">
        <v>2.2839999999999999E-2</v>
      </c>
      <c r="N458" s="19">
        <v>1750</v>
      </c>
      <c r="O458" s="21">
        <v>2002.54</v>
      </c>
      <c r="P458" s="19">
        <v>10958.900000000001</v>
      </c>
      <c r="Q458" s="18">
        <v>96.19</v>
      </c>
      <c r="R458" s="19">
        <v>6.3144999999999998</v>
      </c>
      <c r="S458" s="19">
        <v>6.3121</v>
      </c>
      <c r="T458" s="263">
        <v>2.8399999365210531E-2</v>
      </c>
      <c r="U458" s="264">
        <v>2.7799999378621577E-2</v>
      </c>
      <c r="V458" s="264">
        <v>2.6299999412149191E-2</v>
      </c>
      <c r="W458" s="19">
        <v>34058.75</v>
      </c>
      <c r="X458" s="19">
        <v>4384.6499999999996</v>
      </c>
      <c r="Y458" s="19">
        <v>14935.9</v>
      </c>
      <c r="Z458" s="19">
        <v>7485.28</v>
      </c>
      <c r="AA458" s="19">
        <v>28478.560000000001</v>
      </c>
      <c r="AB458" s="19">
        <v>23493.38</v>
      </c>
      <c r="AC458" s="19">
        <v>3579.5430000000001</v>
      </c>
      <c r="AD458" s="263">
        <v>2.2023999507725239E-2</v>
      </c>
      <c r="AE458" s="263">
        <v>2.312399948313832E-2</v>
      </c>
      <c r="AF458" s="263">
        <v>2.4011999463289975E-2</v>
      </c>
      <c r="AG458" s="263">
        <v>2.6026999418251217E-2</v>
      </c>
      <c r="AH458" s="263">
        <v>2.1709999514743682E-2</v>
      </c>
      <c r="AI458" s="263">
        <v>2.3529999474063517E-2</v>
      </c>
      <c r="AJ458" s="263">
        <v>2.6169999415054917E-2</v>
      </c>
      <c r="AK458" s="263">
        <v>2.8189999369904399E-2</v>
      </c>
      <c r="AL458" s="263">
        <v>2.422199945859611E-2</v>
      </c>
      <c r="AM458" s="263">
        <v>2.4964999441988767E-2</v>
      </c>
      <c r="AN458" s="263">
        <v>2.5233999435976148E-2</v>
      </c>
      <c r="AO458" s="263">
        <v>2.7228999391384425E-2</v>
      </c>
      <c r="AP458" s="263">
        <v>2.9933999330922959E-2</v>
      </c>
      <c r="AQ458" s="263">
        <v>1.9894999555312098E-2</v>
      </c>
      <c r="AR458" s="19">
        <v>191.4194</v>
      </c>
      <c r="AS458" s="19">
        <v>5880</v>
      </c>
      <c r="AT458" s="19">
        <v>1792.6</v>
      </c>
    </row>
    <row r="459" spans="1:46" ht="18.75" customHeight="1">
      <c r="A459" s="86">
        <v>44616</v>
      </c>
      <c r="B459" s="19">
        <v>179.97309999999999</v>
      </c>
      <c r="C459" s="19">
        <v>169.26920000000001</v>
      </c>
      <c r="D459" s="19">
        <v>109.67400000000001</v>
      </c>
      <c r="E459" s="19">
        <v>30.32</v>
      </c>
      <c r="F459" s="20">
        <v>3.019E-3</v>
      </c>
      <c r="G459" s="20">
        <v>1.5796999999999999E-2</v>
      </c>
      <c r="H459" s="20">
        <v>1.7545999999999999E-2</v>
      </c>
      <c r="I459" s="20">
        <v>1.8619E-2</v>
      </c>
      <c r="J459" s="20">
        <v>1.9633000000000001E-2</v>
      </c>
      <c r="K459" s="20">
        <v>1.9460000000000002E-2</v>
      </c>
      <c r="L459" s="20">
        <v>2.2782E-2</v>
      </c>
      <c r="M459" s="20">
        <v>2.3130000000000001E-2</v>
      </c>
      <c r="N459" s="19">
        <v>1750</v>
      </c>
      <c r="O459" s="21">
        <v>2002.54</v>
      </c>
      <c r="P459" s="19">
        <v>10958.900000000001</v>
      </c>
      <c r="Q459" s="18">
        <v>96.025000000000006</v>
      </c>
      <c r="R459" s="19">
        <v>6.3263999999999996</v>
      </c>
      <c r="S459" s="19">
        <v>6.3239000000000001</v>
      </c>
      <c r="T459" s="263">
        <v>2.8149999370798467E-2</v>
      </c>
      <c r="U459" s="264">
        <v>2.7849999377503994E-2</v>
      </c>
      <c r="V459" s="264">
        <v>2.6449999408796429E-2</v>
      </c>
      <c r="W459" s="19">
        <v>33223.83</v>
      </c>
      <c r="X459" s="19">
        <v>4288.7</v>
      </c>
      <c r="Y459" s="19">
        <v>15080.87</v>
      </c>
      <c r="Z459" s="19">
        <v>7450.37</v>
      </c>
      <c r="AA459" s="19">
        <v>28487.87</v>
      </c>
      <c r="AB459" s="19">
        <v>23072.86</v>
      </c>
      <c r="AC459" s="19">
        <v>3586.0790000000002</v>
      </c>
      <c r="AD459" s="263">
        <v>2.5878999421559273E-2</v>
      </c>
      <c r="AE459" s="263">
        <v>2.3150999482534827E-2</v>
      </c>
      <c r="AF459" s="263">
        <v>2.3996999463625254E-2</v>
      </c>
      <c r="AG459" s="263">
        <v>2.6051999417692422E-2</v>
      </c>
      <c r="AH459" s="263">
        <v>2.1959999509155753E-2</v>
      </c>
      <c r="AI459" s="263">
        <v>2.3529999474063517E-2</v>
      </c>
      <c r="AJ459" s="263">
        <v>2.6169999415054917E-2</v>
      </c>
      <c r="AK459" s="263">
        <v>2.8229999369010328E-2</v>
      </c>
      <c r="AL459" s="263">
        <v>2.4394999454729258E-2</v>
      </c>
      <c r="AM459" s="263">
        <v>2.479499944578856E-2</v>
      </c>
      <c r="AN459" s="263">
        <v>2.523699943590909E-2</v>
      </c>
      <c r="AO459" s="263">
        <v>2.7226999391429127E-2</v>
      </c>
      <c r="AP459" s="263">
        <v>2.9933999330922959E-2</v>
      </c>
      <c r="AQ459" s="263">
        <v>2.0343299545291814E-2</v>
      </c>
      <c r="AR459" s="19">
        <v>192.09139999999999</v>
      </c>
      <c r="AS459" s="19">
        <v>5944</v>
      </c>
      <c r="AT459" s="19">
        <v>1789.35</v>
      </c>
    </row>
    <row r="460" spans="1:46" ht="18.75" customHeight="1">
      <c r="A460" s="86">
        <v>44615</v>
      </c>
      <c r="B460" s="19">
        <v>180.1688</v>
      </c>
      <c r="C460" s="19">
        <v>172.1515</v>
      </c>
      <c r="D460" s="19">
        <v>101.006</v>
      </c>
      <c r="E460" s="19">
        <v>31.02</v>
      </c>
      <c r="F460" s="20">
        <v>3.4499999999999999E-3</v>
      </c>
      <c r="G460" s="20">
        <v>1.6015999999999999E-2</v>
      </c>
      <c r="H460" s="20">
        <v>1.7815999999999999E-2</v>
      </c>
      <c r="I460" s="20">
        <v>1.9032E-2</v>
      </c>
      <c r="J460" s="20">
        <v>1.9911999999999999E-2</v>
      </c>
      <c r="K460" s="20">
        <v>1.9800999999999999E-2</v>
      </c>
      <c r="L460" s="20">
        <v>2.2941E-2</v>
      </c>
      <c r="M460" s="20">
        <v>2.3380000000000001E-2</v>
      </c>
      <c r="N460" s="19">
        <v>1750</v>
      </c>
      <c r="O460" s="21">
        <v>2002.54</v>
      </c>
      <c r="P460" s="19">
        <v>10958.900000000001</v>
      </c>
      <c r="Q460" s="18">
        <v>96.078000000000003</v>
      </c>
      <c r="R460" s="19">
        <v>6.3352000000000004</v>
      </c>
      <c r="S460" s="19">
        <v>6.3262999999999998</v>
      </c>
      <c r="T460" s="263">
        <v>2.7249999390915037E-2</v>
      </c>
      <c r="U460" s="264">
        <v>2.6774999401532117E-2</v>
      </c>
      <c r="V460" s="264">
        <v>2.5599999427795412E-2</v>
      </c>
      <c r="W460" s="19">
        <v>33131.760000000002</v>
      </c>
      <c r="X460" s="19">
        <v>4225.5</v>
      </c>
      <c r="Y460" s="19">
        <v>15100.17</v>
      </c>
      <c r="Z460" s="19">
        <v>7516.87</v>
      </c>
      <c r="AA460" s="19">
        <v>29332.16</v>
      </c>
      <c r="AB460" s="19">
        <v>22907.25</v>
      </c>
      <c r="AC460" s="19">
        <v>3595.1759999999999</v>
      </c>
      <c r="AD460" s="263">
        <v>1.4982999665103853E-2</v>
      </c>
      <c r="AE460" s="263">
        <v>2.2897999488189817E-2</v>
      </c>
      <c r="AF460" s="263">
        <v>2.3744999469257889E-2</v>
      </c>
      <c r="AG460" s="263">
        <v>2.5807999423146249E-2</v>
      </c>
      <c r="AH460" s="263">
        <v>2.1849999511614444E-2</v>
      </c>
      <c r="AI460" s="263">
        <v>2.3529999474063517E-2</v>
      </c>
      <c r="AJ460" s="263">
        <v>2.5929999420419333E-2</v>
      </c>
      <c r="AK460" s="263">
        <v>2.8059999372810125E-2</v>
      </c>
      <c r="AL460" s="263">
        <v>2.4318999456427993E-2</v>
      </c>
      <c r="AM460" s="263">
        <v>2.4963999442011116E-2</v>
      </c>
      <c r="AN460" s="263">
        <v>2.5240999435819683E-2</v>
      </c>
      <c r="AO460" s="263">
        <v>2.7117999393865468E-2</v>
      </c>
      <c r="AP460" s="263">
        <v>2.9934999330900609E-2</v>
      </c>
      <c r="AQ460" s="263">
        <v>2.2579999495297671E-2</v>
      </c>
      <c r="AR460" s="19">
        <v>193.09870000000001</v>
      </c>
      <c r="AS460" s="19">
        <v>5972</v>
      </c>
      <c r="AT460" s="19">
        <v>1826.25</v>
      </c>
    </row>
    <row r="461" spans="1:46" ht="18.75" customHeight="1">
      <c r="A461" s="86">
        <v>44614</v>
      </c>
      <c r="B461" s="19">
        <v>180.70760000000001</v>
      </c>
      <c r="C461" s="19">
        <v>172.59690000000001</v>
      </c>
      <c r="D461" s="19">
        <v>101.006</v>
      </c>
      <c r="E461" s="19">
        <v>28.81</v>
      </c>
      <c r="F461" s="20">
        <v>3.2720000000000002E-3</v>
      </c>
      <c r="G461" s="20">
        <v>1.5491E-2</v>
      </c>
      <c r="H461" s="20">
        <v>1.7486999999999999E-2</v>
      </c>
      <c r="I461" s="20">
        <v>1.8626E-2</v>
      </c>
      <c r="J461" s="20">
        <v>1.9390000000000001E-2</v>
      </c>
      <c r="K461" s="20">
        <v>1.9337E-2</v>
      </c>
      <c r="L461" s="20">
        <v>2.2370999999999999E-2</v>
      </c>
      <c r="M461" s="20">
        <v>2.3550000000000001E-2</v>
      </c>
      <c r="N461" s="19">
        <v>1750</v>
      </c>
      <c r="O461" s="21">
        <v>2002.54</v>
      </c>
      <c r="P461" s="19">
        <v>10958.900000000001</v>
      </c>
      <c r="Q461" s="18">
        <v>96.043000000000006</v>
      </c>
      <c r="R461" s="19">
        <v>6.3255999999999997</v>
      </c>
      <c r="S461" s="19">
        <v>6.3247999999999998</v>
      </c>
      <c r="T461" s="263">
        <v>2.664999940432608E-2</v>
      </c>
      <c r="U461" s="264">
        <v>2.6299999412149191E-2</v>
      </c>
      <c r="V461" s="264">
        <v>2.5099999438971277E-2</v>
      </c>
      <c r="W461" s="19">
        <v>33596.61</v>
      </c>
      <c r="X461" s="19">
        <v>4304.76</v>
      </c>
      <c r="Y461" s="19">
        <v>15622.72</v>
      </c>
      <c r="Z461" s="19">
        <v>7505.15</v>
      </c>
      <c r="AA461" s="19">
        <v>29301.79</v>
      </c>
      <c r="AB461" s="19">
        <v>23289.84</v>
      </c>
      <c r="AC461" s="19">
        <v>3632.3290000000002</v>
      </c>
      <c r="AD461" s="263">
        <v>1.4440999677218496E-2</v>
      </c>
      <c r="AE461" s="263">
        <v>2.2674999493174256E-2</v>
      </c>
      <c r="AF461" s="263">
        <v>2.3730999469570815E-2</v>
      </c>
      <c r="AG461" s="263">
        <v>2.5801999423280358E-2</v>
      </c>
      <c r="AH461" s="263">
        <v>2.1809999512508511E-2</v>
      </c>
      <c r="AI461" s="263">
        <v>2.3439999476075172E-2</v>
      </c>
      <c r="AJ461" s="263">
        <v>2.574999942444265E-2</v>
      </c>
      <c r="AK461" s="263">
        <v>2.7909999376162887E-2</v>
      </c>
      <c r="AL461" s="263">
        <v>2.4671999448537828E-2</v>
      </c>
      <c r="AM461" s="263">
        <v>2.54629994308576E-2</v>
      </c>
      <c r="AN461" s="263">
        <v>2.5963999419659378E-2</v>
      </c>
      <c r="AO461" s="263">
        <v>2.7310999389551581E-2</v>
      </c>
      <c r="AP461" s="263">
        <v>2.9934999330900609E-2</v>
      </c>
      <c r="AQ461" s="263">
        <v>2.4419999454170466E-2</v>
      </c>
      <c r="AR461" s="19">
        <v>193.73670000000001</v>
      </c>
      <c r="AS461" s="19">
        <v>5984</v>
      </c>
      <c r="AT461" s="19">
        <v>1811.4</v>
      </c>
    </row>
    <row r="462" spans="1:46" ht="18.75" customHeight="1">
      <c r="A462" s="86">
        <v>44613</v>
      </c>
      <c r="B462" s="19">
        <v>181.1463</v>
      </c>
      <c r="C462" s="19">
        <v>173.14660000000001</v>
      </c>
      <c r="D462" s="19">
        <v>101.006</v>
      </c>
      <c r="E462" s="19">
        <v>27.75</v>
      </c>
      <c r="F462" s="20">
        <v>3.1960000000000001E-3</v>
      </c>
      <c r="G462" s="20">
        <v>1.4654E-2</v>
      </c>
      <c r="H462" s="20">
        <v>1.6753000000000001E-2</v>
      </c>
      <c r="I462" s="20">
        <v>1.8204999999999999E-2</v>
      </c>
      <c r="J462" s="20">
        <v>1.9286000000000001E-2</v>
      </c>
      <c r="K462" s="20">
        <v>1.9116999999999999E-2</v>
      </c>
      <c r="L462" s="20">
        <v>2.2398999999999999E-2</v>
      </c>
      <c r="M462" s="20">
        <v>2.3349999999999999E-2</v>
      </c>
      <c r="N462" s="19">
        <v>1750</v>
      </c>
      <c r="O462" s="21">
        <v>2002.54</v>
      </c>
      <c r="P462" s="19">
        <v>10958.900000000001</v>
      </c>
      <c r="Q462" s="18">
        <v>95.8</v>
      </c>
      <c r="R462" s="19">
        <v>6.3384</v>
      </c>
      <c r="S462" s="19">
        <v>6.3346</v>
      </c>
      <c r="T462" s="263">
        <v>2.7199999392032624E-2</v>
      </c>
      <c r="U462" s="264">
        <v>2.6749999402090906E-2</v>
      </c>
      <c r="V462" s="264">
        <v>2.5499999430030583E-2</v>
      </c>
      <c r="W462" s="19">
        <v>34079.18</v>
      </c>
      <c r="X462" s="19">
        <v>4348.87</v>
      </c>
      <c r="Y462" s="19">
        <v>15832.8</v>
      </c>
      <c r="Z462" s="19">
        <v>7384.54</v>
      </c>
      <c r="AA462" s="19">
        <v>28791.71</v>
      </c>
      <c r="AB462" s="19">
        <v>23274.75</v>
      </c>
      <c r="AC462" s="19">
        <v>3639.7750000000001</v>
      </c>
      <c r="AD462" s="263">
        <v>1.8979999575763941E-2</v>
      </c>
      <c r="AE462" s="263">
        <v>2.2674999493174256E-2</v>
      </c>
      <c r="AF462" s="263">
        <v>2.3740999469347296E-2</v>
      </c>
      <c r="AG462" s="263">
        <v>2.559299942795187E-2</v>
      </c>
      <c r="AH462" s="263">
        <v>2.1949999509379266E-2</v>
      </c>
      <c r="AI462" s="263">
        <v>2.357999947294593E-2</v>
      </c>
      <c r="AJ462" s="263">
        <v>2.5829999422654511E-2</v>
      </c>
      <c r="AK462" s="263">
        <v>2.7789999378845093E-2</v>
      </c>
      <c r="AL462" s="263">
        <v>2.483599944487214E-2</v>
      </c>
      <c r="AM462" s="263">
        <v>2.555999942868948E-2</v>
      </c>
      <c r="AN462" s="263">
        <v>2.5990999419055878E-2</v>
      </c>
      <c r="AO462" s="263">
        <v>2.7294999389909206E-2</v>
      </c>
      <c r="AP462" s="263">
        <v>2.9934999330900609E-2</v>
      </c>
      <c r="AQ462" s="263">
        <v>2.591329942079261E-2</v>
      </c>
      <c r="AR462" s="19">
        <v>194.03579999999999</v>
      </c>
      <c r="AS462" s="19">
        <v>5938</v>
      </c>
      <c r="AT462" s="19">
        <v>1805.85</v>
      </c>
    </row>
    <row r="463" spans="1:46" ht="18.75" customHeight="1">
      <c r="A463" s="86">
        <v>44610</v>
      </c>
      <c r="B463" s="19">
        <v>181.1463</v>
      </c>
      <c r="C463" s="19">
        <v>173.14660000000001</v>
      </c>
      <c r="D463" s="19">
        <v>98.367000000000004</v>
      </c>
      <c r="E463" s="19">
        <v>27.75</v>
      </c>
      <c r="F463" s="20">
        <v>3.1960000000000001E-3</v>
      </c>
      <c r="G463" s="20">
        <v>1.4654E-2</v>
      </c>
      <c r="H463" s="20">
        <v>1.6753000000000001E-2</v>
      </c>
      <c r="I463" s="20">
        <v>1.8204999999999999E-2</v>
      </c>
      <c r="J463" s="20">
        <v>1.9286000000000001E-2</v>
      </c>
      <c r="K463" s="20">
        <v>1.9116999999999999E-2</v>
      </c>
      <c r="L463" s="20">
        <v>2.2398999999999999E-2</v>
      </c>
      <c r="M463" s="20">
        <v>2.2919999999999999E-2</v>
      </c>
      <c r="N463" s="19">
        <v>1750</v>
      </c>
      <c r="O463" s="21">
        <v>2002.54</v>
      </c>
      <c r="P463" s="19">
        <v>10958.900000000001</v>
      </c>
      <c r="Q463" s="18">
        <v>95.700999999999993</v>
      </c>
      <c r="R463" s="19">
        <v>6.3372000000000002</v>
      </c>
      <c r="S463" s="19">
        <v>6.3323999999999998</v>
      </c>
      <c r="T463" s="263">
        <v>2.6149999415501956E-2</v>
      </c>
      <c r="U463" s="264">
        <v>2.5849999422207476E-2</v>
      </c>
      <c r="V463" s="264">
        <v>2.4999999441206455E-2</v>
      </c>
      <c r="W463" s="19">
        <v>34079.18</v>
      </c>
      <c r="X463" s="19">
        <v>4348.87</v>
      </c>
      <c r="AD463" s="265">
        <v>1.8979999575763941E-2</v>
      </c>
      <c r="AE463" s="265">
        <v>2.2674999493174256E-2</v>
      </c>
      <c r="AF463" s="265">
        <v>2.3740999469347296E-2</v>
      </c>
      <c r="AG463" s="265">
        <v>2.559299942795187E-2</v>
      </c>
      <c r="AH463" s="265">
        <v>2.1949999509379266E-2</v>
      </c>
      <c r="AI463" s="265">
        <v>2.357999947294593E-2</v>
      </c>
      <c r="AJ463" s="265">
        <v>2.5829999422654511E-2</v>
      </c>
      <c r="AK463" s="265">
        <v>2.7789999378845093E-2</v>
      </c>
      <c r="AL463" s="265">
        <v>2.483599944487214E-2</v>
      </c>
      <c r="AM463" s="265">
        <v>2.555999942868948E-2</v>
      </c>
      <c r="AN463" s="265">
        <v>2.5990999419055878E-2</v>
      </c>
      <c r="AO463" s="265">
        <v>2.7294999389909206E-2</v>
      </c>
      <c r="AP463" s="265">
        <v>2.9934999330900609E-2</v>
      </c>
      <c r="AQ463" s="265">
        <v>2.8077499372418969E-2</v>
      </c>
    </row>
    <row r="464" spans="1:46" ht="18.75" customHeight="1">
      <c r="A464" s="86">
        <v>44609</v>
      </c>
      <c r="B464" s="19">
        <v>180.9194</v>
      </c>
      <c r="C464" s="19">
        <v>172.14879999999999</v>
      </c>
      <c r="D464" s="19">
        <v>98.367000000000004</v>
      </c>
      <c r="E464" s="19">
        <v>28.11</v>
      </c>
      <c r="F464" s="20">
        <v>3.3739999999999998E-3</v>
      </c>
      <c r="G464" s="20">
        <v>1.4662E-2</v>
      </c>
      <c r="H464" s="20">
        <v>1.6936E-2</v>
      </c>
      <c r="I464" s="20">
        <v>1.8398999999999999E-2</v>
      </c>
      <c r="J464" s="20">
        <v>1.9615E-2</v>
      </c>
      <c r="K464" s="20">
        <v>1.9358E-2</v>
      </c>
      <c r="L464" s="20">
        <v>2.2941E-2</v>
      </c>
      <c r="M464" s="20">
        <v>2.2700000000000001E-2</v>
      </c>
      <c r="N464" s="19">
        <v>1750</v>
      </c>
      <c r="O464" s="21">
        <v>2002.54</v>
      </c>
      <c r="P464" s="19">
        <v>10958.900000000001</v>
      </c>
      <c r="Q464" s="18">
        <v>95.989000000000004</v>
      </c>
      <c r="R464" s="19">
        <v>6.3392999999999997</v>
      </c>
      <c r="S464" s="19">
        <v>6.3365999999999998</v>
      </c>
      <c r="T464" s="263">
        <v>2.6074999417178332E-2</v>
      </c>
      <c r="U464" s="264">
        <v>2.5899999421089885E-2</v>
      </c>
      <c r="V464" s="264">
        <v>2.5299999434500932E-2</v>
      </c>
      <c r="W464" s="19">
        <v>34312.03</v>
      </c>
      <c r="X464" s="19">
        <v>4380.26</v>
      </c>
      <c r="AD464" s="265">
        <v>1.8505999586358665E-2</v>
      </c>
      <c r="AE464" s="265">
        <v>2.2899999488145112E-2</v>
      </c>
      <c r="AF464" s="265">
        <v>2.3557999473437667E-2</v>
      </c>
      <c r="AG464" s="265">
        <v>2.5555999428778887E-2</v>
      </c>
      <c r="AH464" s="265">
        <v>2.2349999500438571E-2</v>
      </c>
      <c r="AI464" s="265">
        <v>2.3689999470487239E-2</v>
      </c>
      <c r="AJ464" s="265">
        <v>2.6009999418631195E-2</v>
      </c>
      <c r="AK464" s="265">
        <v>2.7749999379739165E-2</v>
      </c>
      <c r="AL464" s="265">
        <v>2.4844999444670977E-2</v>
      </c>
      <c r="AM464" s="265">
        <v>2.5565999428555371E-2</v>
      </c>
      <c r="AN464" s="265">
        <v>2.6000999418832361E-2</v>
      </c>
      <c r="AO464" s="265">
        <v>2.7295999389886857E-2</v>
      </c>
      <c r="AP464" s="265">
        <v>2.9934999330900609E-2</v>
      </c>
      <c r="AQ464" s="265">
        <v>2.5836699422504755E-2</v>
      </c>
    </row>
    <row r="465" spans="1:43" ht="18.75" customHeight="1">
      <c r="A465" s="86">
        <v>44608</v>
      </c>
      <c r="B465" s="19">
        <v>180.62620000000001</v>
      </c>
      <c r="C465" s="19">
        <v>173.36879999999999</v>
      </c>
      <c r="D465" s="19">
        <v>99.126999999999995</v>
      </c>
      <c r="E465" s="19">
        <v>24.29</v>
      </c>
      <c r="F465" s="20">
        <v>3.653E-3</v>
      </c>
      <c r="G465" s="20">
        <v>1.5207999999999999E-2</v>
      </c>
      <c r="H465" s="20">
        <v>1.7582E-2</v>
      </c>
      <c r="I465" s="20">
        <v>1.9185000000000001E-2</v>
      </c>
      <c r="J465" s="20">
        <v>2.0382000000000001E-2</v>
      </c>
      <c r="K465" s="20">
        <v>2.0185999999999999E-2</v>
      </c>
      <c r="L465" s="20">
        <v>2.3453999999999999E-2</v>
      </c>
      <c r="M465" s="20">
        <v>2.3009999999999999E-2</v>
      </c>
      <c r="N465" s="19">
        <v>1750</v>
      </c>
      <c r="O465" s="21">
        <v>2002.54</v>
      </c>
      <c r="P465" s="19">
        <v>10958.900000000001</v>
      </c>
      <c r="Q465" s="18">
        <v>96.373999999999995</v>
      </c>
      <c r="R465" s="19">
        <v>6.3573000000000004</v>
      </c>
      <c r="S465" s="19">
        <v>6.3574999999999999</v>
      </c>
      <c r="T465" s="263">
        <v>2.5699999425560234E-2</v>
      </c>
      <c r="U465" s="264">
        <v>2.5599999427795412E-2</v>
      </c>
      <c r="V465" s="264">
        <v>2.5199999436736106E-2</v>
      </c>
      <c r="W465" s="19">
        <v>34934.269999999997</v>
      </c>
      <c r="X465" s="19">
        <v>4475.01</v>
      </c>
      <c r="AD465" s="265">
        <v>4.7976998927630479E-2</v>
      </c>
      <c r="AE465" s="265">
        <v>2.2899999488145112E-2</v>
      </c>
      <c r="AF465" s="265">
        <v>2.3692999470420181E-2</v>
      </c>
      <c r="AG465" s="265">
        <v>2.5658999426476658E-2</v>
      </c>
      <c r="AH465" s="265">
        <v>2.3049999484792354E-2</v>
      </c>
      <c r="AI465" s="265">
        <v>2.424999945797026E-2</v>
      </c>
      <c r="AJ465" s="265">
        <v>2.6059999417513607E-2</v>
      </c>
      <c r="AK465" s="265">
        <v>2.7929999375715855E-2</v>
      </c>
      <c r="AL465" s="265">
        <v>2.4834999444894489E-2</v>
      </c>
      <c r="AM465" s="265">
        <v>2.5641999426856639E-2</v>
      </c>
      <c r="AN465" s="265">
        <v>2.5969999419525266E-2</v>
      </c>
      <c r="AO465" s="265">
        <v>2.7283999390155078E-2</v>
      </c>
      <c r="AP465" s="265">
        <v>2.9934999330900609E-2</v>
      </c>
      <c r="AQ465" s="265">
        <v>2.5199999436736106E-2</v>
      </c>
    </row>
    <row r="466" spans="1:43" ht="18.75" customHeight="1">
      <c r="A466" s="86">
        <v>44607</v>
      </c>
      <c r="B466" s="19">
        <v>180.3715</v>
      </c>
      <c r="C466" s="19">
        <v>174.5086</v>
      </c>
      <c r="D466" s="19">
        <v>99.126999999999995</v>
      </c>
      <c r="E466" s="19">
        <v>25.7</v>
      </c>
      <c r="F466" s="20">
        <v>3.8059999999999999E-3</v>
      </c>
      <c r="G466" s="20">
        <v>1.5774E-2</v>
      </c>
      <c r="H466" s="20">
        <v>1.8038999999999999E-2</v>
      </c>
      <c r="I466" s="20">
        <v>1.9401000000000002E-2</v>
      </c>
      <c r="J466" s="20">
        <v>2.0434000000000001E-2</v>
      </c>
      <c r="K466" s="20">
        <v>2.0306999999999999E-2</v>
      </c>
      <c r="L466" s="20">
        <v>2.3571999999999999E-2</v>
      </c>
      <c r="M466" s="20">
        <v>2.3179999999999999E-2</v>
      </c>
      <c r="N466" s="19">
        <v>1750</v>
      </c>
      <c r="O466" s="21">
        <v>2002.54</v>
      </c>
      <c r="P466" s="19">
        <v>10958.900000000001</v>
      </c>
      <c r="Q466" s="18">
        <v>96.081999999999994</v>
      </c>
      <c r="R466" s="19">
        <v>6.3545999999999996</v>
      </c>
      <c r="S466" s="19">
        <v>6.3654999999999999</v>
      </c>
      <c r="T466" s="263">
        <v>2.5849999422207476E-2</v>
      </c>
      <c r="U466" s="264">
        <v>2.574999942444265E-2</v>
      </c>
      <c r="V466" s="264">
        <v>2.5049999440088868E-2</v>
      </c>
      <c r="W466" s="19">
        <v>34988.839999999997</v>
      </c>
      <c r="X466" s="19">
        <v>4471.07</v>
      </c>
      <c r="AD466" s="265">
        <v>4.4977998994663357E-2</v>
      </c>
      <c r="AE466" s="265">
        <v>2.3076999484188856E-2</v>
      </c>
      <c r="AF466" s="265">
        <v>2.3899999465793371E-2</v>
      </c>
      <c r="AG466" s="265">
        <v>2.5910999420844016E-2</v>
      </c>
      <c r="AH466" s="265">
        <v>2.3409999476745727E-2</v>
      </c>
      <c r="AI466" s="265">
        <v>2.4409999454393982E-2</v>
      </c>
      <c r="AJ466" s="265">
        <v>2.6309999411925671E-2</v>
      </c>
      <c r="AK466" s="265">
        <v>2.8009999373927712E-2</v>
      </c>
      <c r="AL466" s="265">
        <v>2.487199944406748E-2</v>
      </c>
      <c r="AM466" s="265">
        <v>2.5653999426588414E-2</v>
      </c>
      <c r="AN466" s="265">
        <v>2.6128999415971337E-2</v>
      </c>
      <c r="AO466" s="265">
        <v>2.7379999388009311E-2</v>
      </c>
      <c r="AP466" s="265">
        <v>2.9934999330900609E-2</v>
      </c>
      <c r="AQ466" s="265">
        <v>2.5933299420345574E-2</v>
      </c>
    </row>
    <row r="467" spans="1:43" ht="18.75" customHeight="1">
      <c r="A467" s="86">
        <v>44606</v>
      </c>
      <c r="B467" s="19">
        <v>180.7252</v>
      </c>
      <c r="C467" s="19">
        <v>177.10169999999999</v>
      </c>
      <c r="D467" s="19">
        <v>100.384</v>
      </c>
      <c r="E467" s="19">
        <v>28.33</v>
      </c>
      <c r="F467" s="20">
        <v>3.679E-3</v>
      </c>
      <c r="G467" s="20">
        <v>1.5744000000000001E-2</v>
      </c>
      <c r="H467" s="20">
        <v>1.7982000000000001E-2</v>
      </c>
      <c r="I467" s="20">
        <v>1.9113999999999999E-2</v>
      </c>
      <c r="J467" s="20">
        <v>1.9875E-2</v>
      </c>
      <c r="K467" s="20">
        <v>1.9890999999999999E-2</v>
      </c>
      <c r="L467" s="20">
        <v>2.2860999999999999E-2</v>
      </c>
      <c r="M467" s="20">
        <v>2.3290000000000002E-2</v>
      </c>
      <c r="N467" s="19">
        <v>1750</v>
      </c>
      <c r="O467" s="21">
        <v>2002.54</v>
      </c>
      <c r="P467" s="19">
        <v>10958.900000000001</v>
      </c>
      <c r="Q467" s="18">
        <v>95.552999999999997</v>
      </c>
      <c r="R467" s="19">
        <v>6.3540999999999999</v>
      </c>
      <c r="S467" s="19">
        <v>6.3635999999999999</v>
      </c>
      <c r="T467" s="263">
        <v>2.6049999417737127E-2</v>
      </c>
      <c r="U467" s="264">
        <v>2.5999999418854714E-2</v>
      </c>
      <c r="V467" s="264">
        <v>2.5549999428912999E-2</v>
      </c>
      <c r="W467" s="19">
        <v>34566.17</v>
      </c>
      <c r="X467" s="19">
        <v>4401.67</v>
      </c>
      <c r="AD467" s="265">
        <v>3.3985999240353705E-2</v>
      </c>
      <c r="AE467" s="265">
        <v>2.3127999483048917E-2</v>
      </c>
      <c r="AF467" s="265">
        <v>2.3937999464944005E-2</v>
      </c>
      <c r="AG467" s="265">
        <v>2.5925999420508744E-2</v>
      </c>
      <c r="AH467" s="265">
        <v>2.3379999477416279E-2</v>
      </c>
      <c r="AI467" s="265">
        <v>2.4709999447688463E-2</v>
      </c>
      <c r="AJ467" s="265">
        <v>2.6399999409914016E-2</v>
      </c>
      <c r="AK467" s="265">
        <v>2.8139999371021986E-2</v>
      </c>
      <c r="AL467" s="265">
        <v>2.4847999444603919E-2</v>
      </c>
      <c r="AM467" s="265">
        <v>2.555999942868948E-2</v>
      </c>
      <c r="AN467" s="265">
        <v>2.6052999417670072E-2</v>
      </c>
      <c r="AO467" s="265">
        <v>2.7460999386198819E-2</v>
      </c>
      <c r="AP467" s="265">
        <v>2.9934999330900609E-2</v>
      </c>
      <c r="AQ467" s="265">
        <v>2.9473299341220408E-2</v>
      </c>
    </row>
    <row r="468" spans="1:43" ht="18.75" customHeight="1">
      <c r="A468" s="86">
        <v>44603</v>
      </c>
      <c r="B468" s="19">
        <v>181.547</v>
      </c>
      <c r="C468" s="19">
        <v>179.2089</v>
      </c>
      <c r="D468" s="19">
        <v>96.033000000000001</v>
      </c>
      <c r="E468" s="19">
        <v>27.36</v>
      </c>
      <c r="F468" s="20">
        <v>3.3990000000000001E-3</v>
      </c>
      <c r="G468" s="20">
        <v>1.4997E-2</v>
      </c>
      <c r="H468" s="20">
        <v>1.7253999999999999E-2</v>
      </c>
      <c r="I468" s="20">
        <v>1.8541999999999999E-2</v>
      </c>
      <c r="J468" s="20">
        <v>1.9370999999999999E-2</v>
      </c>
      <c r="K468" s="20">
        <v>1.9355000000000001E-2</v>
      </c>
      <c r="L468" s="20">
        <v>2.2384999999999999E-2</v>
      </c>
      <c r="M468" s="20">
        <v>2.308E-2</v>
      </c>
      <c r="N468" s="19">
        <v>1750</v>
      </c>
      <c r="O468" s="21">
        <v>2002.54</v>
      </c>
      <c r="P468" s="19">
        <v>10958.900000000001</v>
      </c>
      <c r="Q468" s="18">
        <v>95.494</v>
      </c>
      <c r="R468" s="19">
        <v>6.3627000000000002</v>
      </c>
      <c r="S468" s="19">
        <v>6.3631000000000002</v>
      </c>
      <c r="T468" s="263">
        <v>2.5899999421089885E-2</v>
      </c>
      <c r="U468" s="264">
        <v>2.5949999419972301E-2</v>
      </c>
      <c r="V468" s="264">
        <v>2.5349999433383348E-2</v>
      </c>
      <c r="W468" s="19">
        <v>34738.06</v>
      </c>
      <c r="X468" s="19">
        <v>4418.6400000000003</v>
      </c>
      <c r="AD468" s="265">
        <v>2.2517999496683476E-2</v>
      </c>
      <c r="AE468" s="265">
        <v>2.32809994796291E-2</v>
      </c>
      <c r="AF468" s="265">
        <v>2.4174999459646643E-2</v>
      </c>
      <c r="AG468" s="265">
        <v>2.619699941445142E-2</v>
      </c>
      <c r="AH468" s="265">
        <v>2.3389999477192759E-2</v>
      </c>
      <c r="AI468" s="265">
        <v>2.4889999443665146E-2</v>
      </c>
      <c r="AJ468" s="265">
        <v>2.6719999402761461E-2</v>
      </c>
      <c r="AK468" s="265">
        <v>2.8249999368563296E-2</v>
      </c>
      <c r="AL468" s="265">
        <v>2.4847999444603919E-2</v>
      </c>
      <c r="AM468" s="265">
        <v>2.555999942868948E-2</v>
      </c>
      <c r="AN468" s="265">
        <v>2.6052999417670072E-2</v>
      </c>
      <c r="AO468" s="265">
        <v>2.7460999386198819E-2</v>
      </c>
      <c r="AP468" s="265">
        <v>2.9934999330900609E-2</v>
      </c>
      <c r="AQ468" s="265">
        <v>2.9473299341220408E-2</v>
      </c>
    </row>
    <row r="469" spans="1:43" ht="18.75" customHeight="1">
      <c r="A469" s="86">
        <v>44602</v>
      </c>
      <c r="B469" s="19">
        <v>180.48400000000001</v>
      </c>
      <c r="C469" s="19">
        <v>178.99209999999999</v>
      </c>
      <c r="D469" s="19">
        <v>92.616</v>
      </c>
      <c r="E469" s="19">
        <v>23.91</v>
      </c>
      <c r="F469" s="20">
        <v>3.7039999999999998E-3</v>
      </c>
      <c r="G469" s="20">
        <v>1.5786000000000001E-2</v>
      </c>
      <c r="H469" s="20">
        <v>1.8171E-2</v>
      </c>
      <c r="I469" s="20">
        <v>1.9507E-2</v>
      </c>
      <c r="J469" s="20">
        <v>2.0294E-2</v>
      </c>
      <c r="K469" s="20">
        <v>2.0302000000000001E-2</v>
      </c>
      <c r="L469" s="20">
        <v>2.3163E-2</v>
      </c>
      <c r="M469" s="20">
        <v>2.2499999999999999E-2</v>
      </c>
      <c r="N469" s="19">
        <v>1750</v>
      </c>
      <c r="O469" s="21">
        <v>2002.54</v>
      </c>
      <c r="P469" s="19">
        <v>10958.900000000001</v>
      </c>
      <c r="Q469" s="18">
        <v>95.643000000000001</v>
      </c>
      <c r="R469" s="19">
        <v>6.3665000000000003</v>
      </c>
      <c r="S469" s="19">
        <v>6.3661000000000003</v>
      </c>
      <c r="T469" s="263">
        <v>2.5199999436736106E-2</v>
      </c>
      <c r="U469" s="264">
        <v>2.5299999434500932E-2</v>
      </c>
      <c r="V469" s="264">
        <v>2.4799999445676804E-2</v>
      </c>
      <c r="W469" s="19">
        <v>35241.589999999997</v>
      </c>
      <c r="X469" s="19">
        <v>4504.08</v>
      </c>
      <c r="AD469" s="265">
        <v>2.146699952017516E-2</v>
      </c>
      <c r="AE469" s="265">
        <v>2.3315999478846789E-2</v>
      </c>
      <c r="AF469" s="265">
        <v>2.4174999459646643E-2</v>
      </c>
      <c r="AG469" s="265">
        <v>2.6229999413713814E-2</v>
      </c>
      <c r="AH469" s="265">
        <v>2.3329999478533866E-2</v>
      </c>
      <c r="AI469" s="265">
        <v>2.4639999449253082E-2</v>
      </c>
      <c r="AJ469" s="265">
        <v>2.6499999407678842E-2</v>
      </c>
      <c r="AK469" s="265">
        <v>2.8229999369010328E-2</v>
      </c>
      <c r="AL469" s="265">
        <v>2.4849999444559217E-2</v>
      </c>
      <c r="AM469" s="265">
        <v>2.5551999428868294E-2</v>
      </c>
      <c r="AN469" s="265">
        <v>2.6049999417737127E-2</v>
      </c>
      <c r="AO469" s="265">
        <v>2.7459999386221172E-2</v>
      </c>
      <c r="AP469" s="265">
        <v>2.9934999330900609E-2</v>
      </c>
      <c r="AQ469" s="265">
        <v>2.9999999329447746E-2</v>
      </c>
    </row>
    <row r="470" spans="1:43" ht="18.75" customHeight="1">
      <c r="A470" s="86">
        <v>44601</v>
      </c>
      <c r="B470" s="19">
        <v>181.53919999999999</v>
      </c>
      <c r="C470" s="19">
        <v>177.2286</v>
      </c>
      <c r="D470" s="19">
        <v>93.878</v>
      </c>
      <c r="E470" s="19">
        <v>19.96</v>
      </c>
      <c r="F470" s="20">
        <v>2.689E-3</v>
      </c>
      <c r="G470" s="20">
        <v>1.3644E-2</v>
      </c>
      <c r="H470" s="20">
        <v>1.6285999999999998E-2</v>
      </c>
      <c r="I470" s="20">
        <v>1.8168E-2</v>
      </c>
      <c r="J470" s="20">
        <v>1.9415000000000002E-2</v>
      </c>
      <c r="K470" s="20">
        <v>1.9182999999999999E-2</v>
      </c>
      <c r="L470" s="20">
        <v>2.2449E-2</v>
      </c>
      <c r="M470" s="20">
        <v>2.2530000000000001E-2</v>
      </c>
      <c r="N470" s="19">
        <v>1750</v>
      </c>
      <c r="O470" s="21">
        <v>2002.54</v>
      </c>
      <c r="P470" s="19">
        <v>10958.900000000001</v>
      </c>
      <c r="Q470" s="18">
        <v>95.399000000000001</v>
      </c>
      <c r="R470" s="19">
        <v>6.3623000000000003</v>
      </c>
      <c r="S470" s="19">
        <v>6.3625999999999996</v>
      </c>
      <c r="T470" s="263">
        <v>2.4599999450147153E-2</v>
      </c>
      <c r="U470" s="264">
        <v>2.4724999447353187E-2</v>
      </c>
      <c r="V470" s="264">
        <v>2.4349999455735089E-2</v>
      </c>
      <c r="W470" s="19">
        <v>35768.06</v>
      </c>
      <c r="X470" s="19">
        <v>4587.18</v>
      </c>
      <c r="AD470" s="265">
        <v>1.5415999655425549E-2</v>
      </c>
      <c r="AE470" s="265">
        <v>2.3719999469816684E-2</v>
      </c>
      <c r="AF470" s="265">
        <v>2.453599945157766E-2</v>
      </c>
      <c r="AG470" s="265">
        <v>2.6472999408282339E-2</v>
      </c>
      <c r="AH470" s="265">
        <v>2.3519999474287033E-2</v>
      </c>
      <c r="AI470" s="265">
        <v>2.4859999444335701E-2</v>
      </c>
      <c r="AJ470" s="265">
        <v>2.675999940186739E-2</v>
      </c>
      <c r="AK470" s="265">
        <v>2.8339999366551637E-2</v>
      </c>
      <c r="AL470" s="265">
        <v>2.485899944435805E-2</v>
      </c>
      <c r="AM470" s="265">
        <v>2.5561999428644778E-2</v>
      </c>
      <c r="AN470" s="265">
        <v>2.605899941753596E-2</v>
      </c>
      <c r="AO470" s="265">
        <v>2.7461999386176467E-2</v>
      </c>
      <c r="AP470" s="265">
        <v>2.9934999330900609E-2</v>
      </c>
      <c r="AQ470" s="265">
        <v>2.964329933742061E-2</v>
      </c>
    </row>
    <row r="471" spans="1:43" ht="18.75" customHeight="1">
      <c r="A471" s="86">
        <v>44600</v>
      </c>
      <c r="B471" s="19">
        <v>181.45490000000001</v>
      </c>
      <c r="C471" s="19">
        <v>176.74260000000001</v>
      </c>
      <c r="D471" s="19">
        <v>97.77</v>
      </c>
      <c r="E471" s="19">
        <v>21.44</v>
      </c>
      <c r="F471" s="20">
        <v>2.6120000000000002E-3</v>
      </c>
      <c r="G471" s="20">
        <v>1.3414000000000001E-2</v>
      </c>
      <c r="H471" s="20">
        <v>1.5795E-2</v>
      </c>
      <c r="I471" s="20">
        <v>1.8166999999999999E-2</v>
      </c>
      <c r="J471" s="20">
        <v>1.9632E-2</v>
      </c>
      <c r="K471" s="20">
        <v>1.9352000000000001E-2</v>
      </c>
      <c r="L471" s="20">
        <v>2.2571000000000001E-2</v>
      </c>
      <c r="M471" s="20">
        <v>2.2460000000000001E-2</v>
      </c>
      <c r="N471" s="19">
        <v>1750</v>
      </c>
      <c r="O471" s="21">
        <v>2002.54</v>
      </c>
      <c r="P471" s="19">
        <v>10958.900000000001</v>
      </c>
      <c r="Q471" s="18">
        <v>95.484999999999999</v>
      </c>
      <c r="R471" s="19">
        <v>6.3612000000000002</v>
      </c>
      <c r="S471" s="19">
        <v>6.3635000000000002</v>
      </c>
      <c r="T471" s="263">
        <v>2.4899999443441633E-2</v>
      </c>
      <c r="U471" s="264">
        <v>2.4949999442324042E-2</v>
      </c>
      <c r="V471" s="264">
        <v>2.4599999450147153E-2</v>
      </c>
      <c r="W471" s="19">
        <v>35462.78</v>
      </c>
      <c r="X471" s="19">
        <v>4521.54</v>
      </c>
      <c r="AD471" s="265">
        <v>2.0979999531060455E-2</v>
      </c>
      <c r="AE471" s="265">
        <v>2.3719999469816684E-2</v>
      </c>
      <c r="AF471" s="265">
        <v>2.453599945157766E-2</v>
      </c>
      <c r="AG471" s="265">
        <v>2.6679999403655532E-2</v>
      </c>
      <c r="AH471" s="265">
        <v>2.3689999470487239E-2</v>
      </c>
      <c r="AI471" s="265">
        <v>2.4959999442100526E-2</v>
      </c>
      <c r="AJ471" s="265">
        <v>2.6959999397397044E-2</v>
      </c>
      <c r="AK471" s="265">
        <v>2.8539999362081288E-2</v>
      </c>
      <c r="AL471" s="265">
        <v>2.4842999444715682E-2</v>
      </c>
      <c r="AM471" s="265">
        <v>2.5561999428644778E-2</v>
      </c>
      <c r="AN471" s="265">
        <v>2.6061999417468906E-2</v>
      </c>
      <c r="AO471" s="265">
        <v>2.7462999386154117E-2</v>
      </c>
      <c r="AP471" s="265">
        <v>2.9934999330900609E-2</v>
      </c>
      <c r="AQ471" s="265">
        <v>2.9214999346993863E-2</v>
      </c>
    </row>
    <row r="472" spans="1:43" ht="18.75" customHeight="1">
      <c r="A472" s="86">
        <v>44599</v>
      </c>
      <c r="B472" s="19">
        <v>181.87350000000001</v>
      </c>
      <c r="C472" s="19">
        <v>178.3058</v>
      </c>
      <c r="D472" s="19">
        <v>97.48</v>
      </c>
      <c r="E472" s="19">
        <v>22.86</v>
      </c>
      <c r="F472" s="20">
        <v>2.1050000000000001E-3</v>
      </c>
      <c r="G472" s="20">
        <v>1.2903E-2</v>
      </c>
      <c r="H472" s="20">
        <v>1.5266999999999999E-2</v>
      </c>
      <c r="I472" s="20">
        <v>1.7649999999999999E-2</v>
      </c>
      <c r="J472" s="20">
        <v>1.9158999999999999E-2</v>
      </c>
      <c r="K472" s="20">
        <v>1.8867999999999999E-2</v>
      </c>
      <c r="L472" s="20">
        <v>2.2169000000000001E-2</v>
      </c>
      <c r="M472" s="20">
        <v>2.2210000000000001E-2</v>
      </c>
      <c r="N472" s="19">
        <v>1750</v>
      </c>
      <c r="O472" s="21">
        <v>2002.54</v>
      </c>
      <c r="P472" s="19">
        <v>10958.900000000001</v>
      </c>
      <c r="Q472" s="18">
        <v>95.379000000000005</v>
      </c>
      <c r="R472" s="19">
        <v>6.3612000000000002</v>
      </c>
      <c r="S472" s="19">
        <v>6.3536000000000001</v>
      </c>
      <c r="T472" s="263">
        <v>2.5399999432265757E-2</v>
      </c>
      <c r="U472" s="264">
        <v>2.5349999433383348E-2</v>
      </c>
      <c r="V472" s="264">
        <v>2.4699999447911979E-2</v>
      </c>
      <c r="W472" s="19">
        <v>35091.129999999997</v>
      </c>
      <c r="X472" s="19">
        <v>4483.87</v>
      </c>
      <c r="AD472" s="265">
        <v>1.6509999630972744E-2</v>
      </c>
      <c r="AE472" s="265">
        <v>2.3687999470531938E-2</v>
      </c>
      <c r="AF472" s="265">
        <v>2.470599944777787E-2</v>
      </c>
      <c r="AG472" s="265">
        <v>2.6630999404750763E-2</v>
      </c>
      <c r="AH472" s="265">
        <v>2.3439999476075172E-2</v>
      </c>
      <c r="AI472" s="265">
        <v>2.4879999443888665E-2</v>
      </c>
      <c r="AJ472" s="265">
        <v>2.7069999394938347E-2</v>
      </c>
      <c r="AK472" s="265">
        <v>2.856999936141074E-2</v>
      </c>
      <c r="AL472" s="265">
        <v>2.3858999466709791E-2</v>
      </c>
      <c r="AM472" s="265">
        <v>2.4852999444492162E-2</v>
      </c>
      <c r="AN472" s="265">
        <v>2.5553999428823592E-2</v>
      </c>
      <c r="AO472" s="265">
        <v>2.6792999401129784E-2</v>
      </c>
      <c r="AP472" s="265">
        <v>2.9934999330900609E-2</v>
      </c>
      <c r="AQ472" s="265">
        <v>2.8937499353196471E-2</v>
      </c>
    </row>
    <row r="473" spans="1:43" ht="18.75" customHeight="1">
      <c r="A473" s="86">
        <v>44596</v>
      </c>
      <c r="B473" s="19">
        <v>181.97409999999999</v>
      </c>
      <c r="C473" s="19">
        <v>179.45480000000001</v>
      </c>
      <c r="D473" s="19">
        <v>92.614999999999995</v>
      </c>
      <c r="E473" s="19">
        <v>23.22</v>
      </c>
      <c r="F473" s="20">
        <v>2.232E-3</v>
      </c>
      <c r="G473" s="20">
        <v>1.3099E-2</v>
      </c>
      <c r="H473" s="20">
        <v>1.5346E-2</v>
      </c>
      <c r="I473" s="20">
        <v>1.7682E-2</v>
      </c>
      <c r="J473" s="20">
        <v>1.9085000000000001E-2</v>
      </c>
      <c r="K473" s="20">
        <v>1.8818999999999999E-2</v>
      </c>
      <c r="L473" s="20">
        <v>2.2100999999999999E-2</v>
      </c>
      <c r="M473" s="20">
        <v>2.215E-2</v>
      </c>
      <c r="N473" s="19">
        <v>1750</v>
      </c>
      <c r="O473" s="21">
        <v>2002.54</v>
      </c>
      <c r="P473" s="19">
        <v>10958.900000000001</v>
      </c>
      <c r="Q473" s="18">
        <v>95.936000000000007</v>
      </c>
      <c r="R473" s="19">
        <v>6.3612000000000002</v>
      </c>
      <c r="S473" s="19">
        <v>6.3578999999999999</v>
      </c>
      <c r="T473" s="263">
        <v>2.5549999428912999E-2</v>
      </c>
      <c r="U473" s="264">
        <v>2.5349999433383348E-2</v>
      </c>
      <c r="V473" s="264">
        <v>2.4699999447911979E-2</v>
      </c>
      <c r="W473" s="19">
        <v>35089.74</v>
      </c>
      <c r="X473" s="19">
        <v>4500.53</v>
      </c>
      <c r="AD473" s="265">
        <v>1.5005999664589762E-2</v>
      </c>
      <c r="AE473" s="265">
        <v>2.3588999472744766E-2</v>
      </c>
      <c r="AF473" s="265">
        <v>2.4507999452203513E-2</v>
      </c>
      <c r="AG473" s="265">
        <v>2.6464999408461153E-2</v>
      </c>
      <c r="AH473" s="265">
        <v>2.3089999483898282E-2</v>
      </c>
      <c r="AI473" s="265">
        <v>2.466999944858253E-2</v>
      </c>
      <c r="AJ473" s="265">
        <v>2.6889999398961664E-2</v>
      </c>
      <c r="AK473" s="265">
        <v>2.8949999352917075E-2</v>
      </c>
      <c r="AL473" s="265">
        <v>2.3858999466709791E-2</v>
      </c>
      <c r="AM473" s="265">
        <v>2.4867999444156887E-2</v>
      </c>
      <c r="AN473" s="265">
        <v>2.5797999423369765E-2</v>
      </c>
      <c r="AO473" s="265">
        <v>2.6926999398134647E-2</v>
      </c>
      <c r="AP473" s="265">
        <v>2.9934999330900609E-2</v>
      </c>
      <c r="AQ473" s="265">
        <v>2.7614199382774533E-2</v>
      </c>
    </row>
    <row r="474" spans="1:43" ht="18.75" customHeight="1">
      <c r="A474" s="86">
        <v>44595</v>
      </c>
      <c r="B474" s="19">
        <v>182.81549999999999</v>
      </c>
      <c r="C474" s="19">
        <v>179.7576</v>
      </c>
      <c r="D474" s="19">
        <v>91.119</v>
      </c>
      <c r="E474" s="19">
        <v>24.35</v>
      </c>
      <c r="F474" s="20">
        <v>1.902E-3</v>
      </c>
      <c r="G474" s="20">
        <v>1.1958999999999999E-2</v>
      </c>
      <c r="H474" s="20">
        <v>1.4212000000000001E-2</v>
      </c>
      <c r="I474" s="20">
        <v>1.6704E-2</v>
      </c>
      <c r="J474" s="20">
        <v>1.8305999999999999E-2</v>
      </c>
      <c r="K474" s="20">
        <v>1.7978000000000001E-2</v>
      </c>
      <c r="L474" s="20">
        <v>2.1517000000000001E-2</v>
      </c>
      <c r="M474" s="20">
        <v>2.215E-2</v>
      </c>
      <c r="N474" s="19">
        <v>1750</v>
      </c>
      <c r="O474" s="21">
        <v>2002.54</v>
      </c>
      <c r="P474" s="19">
        <v>10958.900000000001</v>
      </c>
      <c r="Q474" s="18">
        <v>96.385000000000005</v>
      </c>
      <c r="R474" s="19">
        <v>6.3612000000000002</v>
      </c>
      <c r="S474" s="19">
        <v>6.3691000000000004</v>
      </c>
      <c r="T474" s="263">
        <v>2.5949999419972301E-2</v>
      </c>
      <c r="U474" s="264">
        <v>2.5699999425560234E-2</v>
      </c>
      <c r="V474" s="264">
        <v>2.4899999443441633E-2</v>
      </c>
      <c r="W474" s="19">
        <v>35111.160000000003</v>
      </c>
      <c r="X474" s="19">
        <v>4477.4399999999996</v>
      </c>
      <c r="AD474" s="265">
        <v>2.0958999531529843E-2</v>
      </c>
      <c r="AE474" s="265">
        <v>2.3592999472655359E-2</v>
      </c>
      <c r="AF474" s="265">
        <v>2.4538999451510609E-2</v>
      </c>
      <c r="AG474" s="265">
        <v>2.6580999405868354E-2</v>
      </c>
      <c r="AH474" s="265">
        <v>2.2969999486580493E-2</v>
      </c>
      <c r="AI474" s="265">
        <v>2.4739999447017911E-2</v>
      </c>
      <c r="AJ474" s="265">
        <v>2.6919999398291112E-2</v>
      </c>
      <c r="AK474" s="265">
        <v>2.8949999352917075E-2</v>
      </c>
      <c r="AL474" s="265">
        <v>2.405099946241826E-2</v>
      </c>
      <c r="AM474" s="265">
        <v>2.5000999441184106E-2</v>
      </c>
      <c r="AN474" s="265">
        <v>2.5137999438121911E-2</v>
      </c>
      <c r="AO474" s="265">
        <v>2.6926999398134647E-2</v>
      </c>
      <c r="AP474" s="265">
        <v>2.9934999330900609E-2</v>
      </c>
      <c r="AQ474" s="265">
        <v>2.7339999388903378E-2</v>
      </c>
    </row>
    <row r="475" spans="1:43" ht="18.75" customHeight="1">
      <c r="A475" s="86">
        <v>44594</v>
      </c>
      <c r="B475" s="19">
        <v>183.14080000000001</v>
      </c>
      <c r="C475" s="19">
        <v>179.7328</v>
      </c>
      <c r="D475" s="19">
        <v>91.119</v>
      </c>
      <c r="E475" s="19">
        <v>22.09</v>
      </c>
      <c r="F475" s="20">
        <v>1.851E-3</v>
      </c>
      <c r="G475" s="20">
        <v>1.1535E-2</v>
      </c>
      <c r="H475" s="20">
        <v>1.3691E-2</v>
      </c>
      <c r="I475" s="20">
        <v>1.6079E-2</v>
      </c>
      <c r="J475" s="20">
        <v>1.7750999999999999E-2</v>
      </c>
      <c r="K475" s="20">
        <v>1.7381000000000001E-2</v>
      </c>
      <c r="L475" s="20">
        <v>2.1083000000000001E-2</v>
      </c>
      <c r="M475" s="20">
        <v>2.215E-2</v>
      </c>
      <c r="N475" s="19">
        <v>1750</v>
      </c>
      <c r="O475" s="21">
        <v>2002.54</v>
      </c>
      <c r="P475" s="19">
        <v>10958.900000000001</v>
      </c>
      <c r="Q475" s="18">
        <v>96.54</v>
      </c>
      <c r="R475" s="19">
        <v>6.3612000000000002</v>
      </c>
      <c r="S475" s="19">
        <v>6.3707000000000003</v>
      </c>
      <c r="T475" s="263">
        <v>2.5949999419972301E-2</v>
      </c>
      <c r="U475" s="264">
        <v>2.5699999425560234E-2</v>
      </c>
      <c r="V475" s="264">
        <v>2.4899999443441633E-2</v>
      </c>
      <c r="W475" s="19">
        <v>35629.33</v>
      </c>
      <c r="X475" s="19">
        <v>4589.38</v>
      </c>
      <c r="AD475" s="265">
        <v>1.740099961105734E-2</v>
      </c>
      <c r="AE475" s="265">
        <v>2.3575999473035337E-2</v>
      </c>
      <c r="AF475" s="265">
        <v>2.4475999452918767E-2</v>
      </c>
      <c r="AG475" s="265">
        <v>2.6509999407455322E-2</v>
      </c>
      <c r="AH475" s="265">
        <v>2.2889999488368631E-2</v>
      </c>
      <c r="AI475" s="265">
        <v>2.4689999448135495E-2</v>
      </c>
      <c r="AJ475" s="265">
        <v>2.675999940186739E-2</v>
      </c>
      <c r="AK475" s="265">
        <v>2.8829999355599285E-2</v>
      </c>
      <c r="AL475" s="265">
        <v>2.3873999466374515E-2</v>
      </c>
      <c r="AM475" s="265">
        <v>2.4964999441988767E-2</v>
      </c>
      <c r="AN475" s="265">
        <v>2.5137999438121911E-2</v>
      </c>
      <c r="AO475" s="265">
        <v>2.6926999398134647E-2</v>
      </c>
      <c r="AP475" s="265">
        <v>2.9934999330900609E-2</v>
      </c>
      <c r="AQ475" s="265">
        <v>2.7229999391362069E-2</v>
      </c>
    </row>
    <row r="476" spans="1:43" ht="18.75" customHeight="1">
      <c r="A476" s="86">
        <v>44593</v>
      </c>
      <c r="B476" s="19">
        <v>182.98009999999999</v>
      </c>
      <c r="C476" s="19">
        <v>179.64750000000001</v>
      </c>
      <c r="D476" s="19">
        <v>91.119</v>
      </c>
      <c r="E476" s="19">
        <v>21.96</v>
      </c>
      <c r="F476" s="20">
        <v>1.902E-3</v>
      </c>
      <c r="G476" s="20">
        <v>1.1651E-2</v>
      </c>
      <c r="H476" s="20">
        <v>1.3771E-2</v>
      </c>
      <c r="I476" s="20">
        <v>1.6177E-2</v>
      </c>
      <c r="J476" s="20">
        <v>1.7874999999999999E-2</v>
      </c>
      <c r="K476" s="20">
        <v>1.7524000000000001E-2</v>
      </c>
      <c r="L476" s="20">
        <v>2.1090000000000001E-2</v>
      </c>
      <c r="M476" s="20">
        <v>2.215E-2</v>
      </c>
      <c r="N476" s="19">
        <v>1750</v>
      </c>
      <c r="O476" s="21">
        <v>2020.38</v>
      </c>
      <c r="P476" s="19">
        <v>9268</v>
      </c>
      <c r="Q476" s="18">
        <v>97.27</v>
      </c>
      <c r="R476" s="19">
        <v>6.3612000000000002</v>
      </c>
      <c r="S476" s="19">
        <v>6.3677999999999999</v>
      </c>
      <c r="T476" s="263">
        <v>2.5949999419972301E-2</v>
      </c>
      <c r="U476" s="264">
        <v>2.5649999426677821E-2</v>
      </c>
      <c r="V476" s="264">
        <v>2.4899999443441633E-2</v>
      </c>
      <c r="W476" s="19">
        <v>35405.24</v>
      </c>
      <c r="X476" s="19">
        <v>4546.54</v>
      </c>
      <c r="AD476" s="265">
        <v>2.6013999418541787E-2</v>
      </c>
      <c r="AE476" s="265">
        <v>2.3500999474711716E-2</v>
      </c>
      <c r="AF476" s="265">
        <v>2.4472999452985821E-2</v>
      </c>
      <c r="AG476" s="265">
        <v>2.6533999406918883E-2</v>
      </c>
      <c r="AH476" s="265">
        <v>2.2959999486804005E-2</v>
      </c>
      <c r="AI476" s="265">
        <v>2.4729999447241423E-2</v>
      </c>
      <c r="AJ476" s="265">
        <v>2.6909999398514628E-2</v>
      </c>
      <c r="AK476" s="265">
        <v>2.8799999356269836E-2</v>
      </c>
      <c r="AL476" s="265">
        <v>2.3884999466128647E-2</v>
      </c>
      <c r="AM476" s="265">
        <v>2.4880999443866316E-2</v>
      </c>
      <c r="AN476" s="265">
        <v>2.5137999438121911E-2</v>
      </c>
      <c r="AO476" s="265">
        <v>2.6926999398134647E-2</v>
      </c>
      <c r="AP476" s="265">
        <v>2.9934999330900609E-2</v>
      </c>
      <c r="AQ476" s="265">
        <v>2.6743299402240663E-2</v>
      </c>
    </row>
    <row r="477" spans="1:43" ht="18.75" customHeight="1">
      <c r="A477" s="86">
        <v>44592</v>
      </c>
      <c r="B477" s="19">
        <v>183.078</v>
      </c>
      <c r="C477" s="19">
        <v>179.61330000000001</v>
      </c>
      <c r="D477" s="19">
        <v>91.119</v>
      </c>
      <c r="E477" s="19">
        <v>24.83</v>
      </c>
      <c r="F477" s="20">
        <v>1.8E-3</v>
      </c>
      <c r="G477" s="20">
        <v>1.1787000000000001E-2</v>
      </c>
      <c r="H477" s="20">
        <v>1.3769E-2</v>
      </c>
      <c r="I477" s="20">
        <v>1.6094000000000001E-2</v>
      </c>
      <c r="J477" s="20">
        <v>1.7767000000000002E-2</v>
      </c>
      <c r="K477" s="20">
        <v>1.7381000000000001E-2</v>
      </c>
      <c r="L477" s="20">
        <v>2.1075E-2</v>
      </c>
      <c r="M477" s="20">
        <v>2.215E-2</v>
      </c>
      <c r="N477" s="19">
        <v>1750</v>
      </c>
      <c r="O477" s="21">
        <v>2020.38</v>
      </c>
      <c r="P477" s="19">
        <v>9268</v>
      </c>
      <c r="Q477" s="18">
        <v>97.254999999999995</v>
      </c>
      <c r="R477" s="19">
        <v>6.3681999999999999</v>
      </c>
      <c r="S477" s="19">
        <v>6.3685</v>
      </c>
      <c r="T477" s="263">
        <v>2.5899999421089885E-2</v>
      </c>
      <c r="U477" s="264">
        <v>2.5649999426677821E-2</v>
      </c>
      <c r="V477" s="264">
        <v>2.4899999443441633E-2</v>
      </c>
      <c r="W477" s="19">
        <v>35131.86</v>
      </c>
      <c r="X477" s="19">
        <v>4515.55</v>
      </c>
      <c r="AD477" s="265">
        <v>2.2019999507814646E-2</v>
      </c>
      <c r="AE477" s="265">
        <v>2.3791999468207359E-2</v>
      </c>
      <c r="AF477" s="265">
        <v>2.4782999446056782E-2</v>
      </c>
      <c r="AG477" s="265">
        <v>2.6794999401085078E-2</v>
      </c>
      <c r="AH477" s="265">
        <v>2.2639999493956564E-2</v>
      </c>
      <c r="AI477" s="265">
        <v>2.4939999442547562E-2</v>
      </c>
      <c r="AJ477" s="265">
        <v>2.6959999397397044E-2</v>
      </c>
      <c r="AK477" s="265">
        <v>2.8869999354705213E-2</v>
      </c>
      <c r="AL477" s="265">
        <v>2.3955999464541675E-2</v>
      </c>
      <c r="AM477" s="265">
        <v>2.5272999435104429E-2</v>
      </c>
      <c r="AN477" s="265">
        <v>2.5137999438121911E-2</v>
      </c>
      <c r="AO477" s="265">
        <v>2.6926999398134647E-2</v>
      </c>
      <c r="AP477" s="265">
        <v>2.9934999330900609E-2</v>
      </c>
      <c r="AQ477" s="265">
        <v>2.7369999388232827E-2</v>
      </c>
    </row>
    <row r="478" spans="1:43" ht="18.75" customHeight="1">
      <c r="A478" s="86">
        <v>44589</v>
      </c>
      <c r="B478" s="19">
        <v>183.17230000000001</v>
      </c>
      <c r="C478" s="19">
        <v>179.99359999999999</v>
      </c>
      <c r="D478" s="19">
        <v>91.119</v>
      </c>
      <c r="E478" s="19">
        <v>27.66</v>
      </c>
      <c r="F478" s="20">
        <v>1.75E-3</v>
      </c>
      <c r="G478" s="20">
        <v>1.1623E-2</v>
      </c>
      <c r="H478" s="20">
        <v>1.3738999999999999E-2</v>
      </c>
      <c r="I478" s="20">
        <v>1.6126999999999999E-2</v>
      </c>
      <c r="J478" s="20">
        <v>1.7694000000000001E-2</v>
      </c>
      <c r="K478" s="20">
        <v>1.7357000000000001E-2</v>
      </c>
      <c r="L478" s="20">
        <v>2.0733000000000001E-2</v>
      </c>
      <c r="M478" s="20">
        <v>2.215E-2</v>
      </c>
      <c r="N478" s="19">
        <v>1750</v>
      </c>
      <c r="O478" s="21">
        <v>2020.38</v>
      </c>
      <c r="P478" s="19">
        <v>9268</v>
      </c>
      <c r="Q478" s="18">
        <v>96.477999999999994</v>
      </c>
      <c r="R478" s="19">
        <v>6.3209</v>
      </c>
      <c r="S478" s="19">
        <v>6.3354999999999997</v>
      </c>
      <c r="T478" s="263">
        <v>2.5999999418854714E-2</v>
      </c>
      <c r="U478" s="264">
        <v>2.574999942444265E-2</v>
      </c>
      <c r="V478" s="264">
        <v>2.4999999441206455E-2</v>
      </c>
      <c r="W478" s="19">
        <v>34725.47</v>
      </c>
      <c r="X478" s="19">
        <v>4431.8500000000004</v>
      </c>
      <c r="AD478" s="265">
        <v>2.3018999485485254E-2</v>
      </c>
      <c r="AE478" s="265">
        <v>2.3774999468587337E-2</v>
      </c>
      <c r="AF478" s="265">
        <v>2.4949999442324042E-2</v>
      </c>
      <c r="AG478" s="265">
        <v>2.6738999402336778E-2</v>
      </c>
      <c r="AH478" s="265">
        <v>2.2639999493956564E-2</v>
      </c>
      <c r="AI478" s="265">
        <v>2.501999944075942E-2</v>
      </c>
      <c r="AJ478" s="265">
        <v>2.7019999396055937E-2</v>
      </c>
      <c r="AK478" s="265">
        <v>2.8759999357163904E-2</v>
      </c>
      <c r="AL478" s="265">
        <v>2.3955999464541675E-2</v>
      </c>
      <c r="AM478" s="265">
        <v>2.5272999435104429E-2</v>
      </c>
      <c r="AN478" s="265">
        <v>2.5137999438121911E-2</v>
      </c>
      <c r="AO478" s="265">
        <v>2.6926999398134647E-2</v>
      </c>
      <c r="AP478" s="265">
        <v>2.9934999330900609E-2</v>
      </c>
      <c r="AQ478" s="265">
        <v>2.8134999371133743E-2</v>
      </c>
    </row>
    <row r="479" spans="1:43" ht="18.75" customHeight="1">
      <c r="A479" s="86">
        <v>44588</v>
      </c>
      <c r="B479" s="19">
        <v>183.10489999999999</v>
      </c>
      <c r="C479" s="19">
        <v>182.50899999999999</v>
      </c>
      <c r="D479" s="19">
        <v>90.686000000000007</v>
      </c>
      <c r="E479" s="19">
        <v>30.49</v>
      </c>
      <c r="F479" s="20">
        <v>1.902E-3</v>
      </c>
      <c r="G479" s="20">
        <v>1.1882E-2</v>
      </c>
      <c r="H479" s="20">
        <v>1.4194E-2</v>
      </c>
      <c r="I479" s="20">
        <v>1.6583000000000001E-2</v>
      </c>
      <c r="J479" s="20">
        <v>1.7994E-2</v>
      </c>
      <c r="K479" s="20">
        <v>1.7698999999999999E-2</v>
      </c>
      <c r="L479" s="20">
        <v>2.0927999999999999E-2</v>
      </c>
      <c r="M479" s="20">
        <v>2.2519999999999998E-2</v>
      </c>
      <c r="N479" s="19">
        <v>1750</v>
      </c>
      <c r="O479" s="21">
        <v>2020.38</v>
      </c>
      <c r="P479" s="19">
        <v>9268</v>
      </c>
      <c r="Q479" s="18">
        <v>95.947999999999993</v>
      </c>
      <c r="R479" s="19">
        <v>6.3261000000000003</v>
      </c>
      <c r="S479" s="19">
        <v>6.3311000000000002</v>
      </c>
      <c r="T479" s="263">
        <v>2.4899999443441633E-2</v>
      </c>
      <c r="U479" s="264">
        <v>2.4699999447911979E-2</v>
      </c>
      <c r="V479" s="264">
        <v>2.3999999463558196E-2</v>
      </c>
      <c r="W479" s="19">
        <v>34160.78</v>
      </c>
      <c r="X479" s="19">
        <v>4326.51</v>
      </c>
      <c r="AD479" s="265">
        <v>2.6489999407902361E-2</v>
      </c>
      <c r="AE479" s="265">
        <v>2.3877999466285108E-2</v>
      </c>
      <c r="AF479" s="265">
        <v>2.4949999442324042E-2</v>
      </c>
      <c r="AG479" s="265">
        <v>2.6914999398402868E-2</v>
      </c>
      <c r="AH479" s="265">
        <v>2.2639999493956564E-2</v>
      </c>
      <c r="AI479" s="265">
        <v>2.5069999439641836E-2</v>
      </c>
      <c r="AJ479" s="265">
        <v>2.7079999394714834E-2</v>
      </c>
      <c r="AK479" s="265">
        <v>2.8839999355375765E-2</v>
      </c>
      <c r="AL479" s="265">
        <v>2.3989999463781716E-2</v>
      </c>
      <c r="AM479" s="265">
        <v>2.5300999434478583E-2</v>
      </c>
      <c r="AN479" s="265">
        <v>2.5137999438121911E-2</v>
      </c>
      <c r="AO479" s="265">
        <v>2.6926999398134647E-2</v>
      </c>
      <c r="AP479" s="265">
        <v>2.9934999330900609E-2</v>
      </c>
      <c r="AQ479" s="265">
        <v>3.1058299305792899E-2</v>
      </c>
    </row>
    <row r="480" spans="1:43" ht="18.75" customHeight="1">
      <c r="A480" s="86">
        <v>44587</v>
      </c>
      <c r="B480" s="19">
        <v>182.88290000000001</v>
      </c>
      <c r="C480" s="19">
        <v>182.59</v>
      </c>
      <c r="D480" s="19">
        <v>88.456000000000003</v>
      </c>
      <c r="E480" s="19">
        <v>31.96</v>
      </c>
      <c r="F480" s="20">
        <v>1.851E-3</v>
      </c>
      <c r="G480" s="20">
        <v>1.1504E-2</v>
      </c>
      <c r="H480" s="20">
        <v>1.4001E-2</v>
      </c>
      <c r="I480" s="20">
        <v>1.6844000000000001E-2</v>
      </c>
      <c r="J480" s="20">
        <v>1.8637000000000001E-2</v>
      </c>
      <c r="K480" s="20">
        <v>1.8259999999999998E-2</v>
      </c>
      <c r="L480" s="20">
        <v>2.1649000000000002E-2</v>
      </c>
      <c r="M480" s="20">
        <v>2.249E-2</v>
      </c>
      <c r="N480" s="19">
        <v>1750</v>
      </c>
      <c r="O480" s="21">
        <v>2020.38</v>
      </c>
      <c r="P480" s="19">
        <v>9268</v>
      </c>
      <c r="Q480" s="18">
        <v>95.918000000000006</v>
      </c>
      <c r="R480" s="19">
        <v>6.3307000000000002</v>
      </c>
      <c r="S480" s="19">
        <v>6.3337000000000003</v>
      </c>
      <c r="T480" s="263">
        <v>2.4199999459087847E-2</v>
      </c>
      <c r="U480" s="264">
        <v>2.4099999461323025E-2</v>
      </c>
      <c r="V480" s="264">
        <v>2.3099999483674766E-2</v>
      </c>
      <c r="W480" s="19">
        <v>34168.089999999997</v>
      </c>
      <c r="X480" s="19">
        <v>4349.93</v>
      </c>
      <c r="AD480" s="265">
        <v>1.9511999563872815E-2</v>
      </c>
      <c r="AE480" s="265">
        <v>2.3943999464809896E-2</v>
      </c>
      <c r="AF480" s="265">
        <v>2.4952999442256985E-2</v>
      </c>
      <c r="AG480" s="265">
        <v>2.6994999396614729E-2</v>
      </c>
      <c r="AH480" s="265">
        <v>2.2639999493956564E-2</v>
      </c>
      <c r="AI480" s="265">
        <v>2.5039999440312384E-2</v>
      </c>
      <c r="AJ480" s="265">
        <v>2.7149999393150208E-2</v>
      </c>
      <c r="AK480" s="265">
        <v>2.8889999354258178E-2</v>
      </c>
      <c r="AL480" s="265">
        <v>2.3819999467581513E-2</v>
      </c>
      <c r="AM480" s="265">
        <v>2.5315999434143307E-2</v>
      </c>
      <c r="AN480" s="265">
        <v>2.5137999438121911E-2</v>
      </c>
      <c r="AO480" s="265">
        <v>2.6926999398134647E-2</v>
      </c>
      <c r="AP480" s="265">
        <v>2.9934999330900609E-2</v>
      </c>
      <c r="AQ480" s="265">
        <v>3.1776699289735408E-2</v>
      </c>
    </row>
    <row r="481" spans="1:43" ht="18.75" customHeight="1">
      <c r="A481" s="86">
        <v>44586</v>
      </c>
      <c r="B481" s="19">
        <v>183.51089999999999</v>
      </c>
      <c r="C481" s="19">
        <v>181.7841</v>
      </c>
      <c r="D481" s="19">
        <v>90.055000000000007</v>
      </c>
      <c r="E481" s="19">
        <v>31.16</v>
      </c>
      <c r="F481" s="20">
        <v>1.7750000000000001E-3</v>
      </c>
      <c r="G481" s="20">
        <v>1.0174000000000001E-2</v>
      </c>
      <c r="H481" s="20">
        <v>1.2648E-2</v>
      </c>
      <c r="I481" s="20">
        <v>1.5540999999999999E-2</v>
      </c>
      <c r="J481" s="20">
        <v>1.7689E-2</v>
      </c>
      <c r="K481" s="20">
        <v>1.7160000000000002E-2</v>
      </c>
      <c r="L481" s="20">
        <v>2.1118000000000001E-2</v>
      </c>
      <c r="M481" s="20">
        <v>2.249E-2</v>
      </c>
      <c r="N481" s="19">
        <v>1750</v>
      </c>
      <c r="O481" s="21">
        <v>2020.38</v>
      </c>
      <c r="P481" s="19">
        <v>9268</v>
      </c>
      <c r="Q481" s="18">
        <v>95.641999999999996</v>
      </c>
      <c r="R481" s="19">
        <v>6.3387000000000002</v>
      </c>
      <c r="S481" s="19">
        <v>6.3414000000000001</v>
      </c>
      <c r="T481" s="263">
        <v>2.3799999468028545E-2</v>
      </c>
      <c r="U481" s="264">
        <v>2.3549999473616481E-2</v>
      </c>
      <c r="V481" s="264">
        <v>2.2749999491497874E-2</v>
      </c>
      <c r="W481" s="19">
        <v>34297.730000000003</v>
      </c>
      <c r="X481" s="19">
        <v>4356.45</v>
      </c>
      <c r="AD481" s="265">
        <v>1.8015999597311021E-2</v>
      </c>
      <c r="AE481" s="265">
        <v>2.380199946798384E-2</v>
      </c>
      <c r="AF481" s="265">
        <v>2.4912999443151056E-2</v>
      </c>
      <c r="AG481" s="265">
        <v>2.6822999400459232E-2</v>
      </c>
      <c r="AH481" s="265">
        <v>2.2399999499320988E-2</v>
      </c>
      <c r="AI481" s="265">
        <v>2.4969999441877007E-2</v>
      </c>
      <c r="AJ481" s="265">
        <v>2.7259999390691517E-2</v>
      </c>
      <c r="AK481" s="265">
        <v>2.8799999356269836E-2</v>
      </c>
      <c r="AL481" s="265">
        <v>2.4051999462395904E-2</v>
      </c>
      <c r="AM481" s="265">
        <v>2.5179999437183138E-2</v>
      </c>
      <c r="AN481" s="265">
        <v>2.5137999438121911E-2</v>
      </c>
      <c r="AO481" s="265">
        <v>2.6926999398134647E-2</v>
      </c>
      <c r="AP481" s="265">
        <v>2.9934999330900609E-2</v>
      </c>
      <c r="AQ481" s="265">
        <v>3.1886699287276714E-2</v>
      </c>
    </row>
    <row r="482" spans="1:43" ht="18.75" customHeight="1">
      <c r="A482" s="86">
        <v>44585</v>
      </c>
      <c r="B482" s="19">
        <v>183.65</v>
      </c>
      <c r="C482" s="19">
        <v>180.5393</v>
      </c>
      <c r="D482" s="19">
        <v>88.784000000000006</v>
      </c>
      <c r="E482" s="19">
        <v>29.9</v>
      </c>
      <c r="F482" s="20">
        <v>1.547E-3</v>
      </c>
      <c r="G482" s="20">
        <v>9.7099999999999999E-3</v>
      </c>
      <c r="H482" s="20">
        <v>1.2566000000000001E-2</v>
      </c>
      <c r="I482" s="20">
        <v>1.5472E-2</v>
      </c>
      <c r="J482" s="20">
        <v>1.7706E-2</v>
      </c>
      <c r="K482" s="20">
        <v>1.7159000000000001E-2</v>
      </c>
      <c r="L482" s="20">
        <v>2.1118000000000001E-2</v>
      </c>
      <c r="M482" s="20">
        <v>2.1829999999999999E-2</v>
      </c>
      <c r="N482" s="19">
        <v>1750</v>
      </c>
      <c r="O482" s="21">
        <v>2020.38</v>
      </c>
      <c r="P482" s="19">
        <v>9268</v>
      </c>
      <c r="Q482" s="18">
        <v>95.734999999999999</v>
      </c>
      <c r="R482" s="19">
        <v>6.3411</v>
      </c>
      <c r="S482" s="19">
        <v>6.3470000000000004</v>
      </c>
      <c r="T482" s="263">
        <v>2.3449999475851656E-2</v>
      </c>
      <c r="U482" s="264">
        <v>2.3249999480322005E-2</v>
      </c>
      <c r="V482" s="264">
        <v>2.2299999501556159E-2</v>
      </c>
      <c r="W482" s="19">
        <v>34364.5</v>
      </c>
      <c r="X482" s="19">
        <v>4410.13</v>
      </c>
      <c r="AD482" s="265">
        <v>1.649999963119626E-2</v>
      </c>
      <c r="AE482" s="265">
        <v>2.3738999469392001E-2</v>
      </c>
      <c r="AF482" s="265">
        <v>2.4774999446235596E-2</v>
      </c>
      <c r="AG482" s="265">
        <v>2.6663999404013157E-2</v>
      </c>
      <c r="AH482" s="265">
        <v>2.2399999499320988E-2</v>
      </c>
      <c r="AI482" s="265">
        <v>2.4889999443665146E-2</v>
      </c>
      <c r="AJ482" s="265">
        <v>2.6959999397397044E-2</v>
      </c>
      <c r="AK482" s="265">
        <v>2.8629999360069634E-2</v>
      </c>
      <c r="AL482" s="265">
        <v>2.3736999469436703E-2</v>
      </c>
      <c r="AM482" s="265">
        <v>2.5087999439239502E-2</v>
      </c>
      <c r="AN482" s="265">
        <v>2.5137999438121911E-2</v>
      </c>
      <c r="AO482" s="265">
        <v>2.6926999398134647E-2</v>
      </c>
      <c r="AP482" s="265">
        <v>2.9934999330900609E-2</v>
      </c>
      <c r="AQ482" s="265">
        <v>3.1435799297355113E-2</v>
      </c>
    </row>
    <row r="483" spans="1:43" ht="18.75" customHeight="1">
      <c r="A483" s="86">
        <v>44582</v>
      </c>
      <c r="B483" s="19">
        <v>183.82769999999999</v>
      </c>
      <c r="C483" s="19">
        <v>178.55860000000001</v>
      </c>
      <c r="D483" s="19">
        <v>87.994</v>
      </c>
      <c r="E483" s="19">
        <v>28.85</v>
      </c>
      <c r="F483" s="20">
        <v>1.5969999999999999E-3</v>
      </c>
      <c r="G483" s="20">
        <v>1.0014E-2</v>
      </c>
      <c r="H483" s="20">
        <v>1.2860999999999999E-2</v>
      </c>
      <c r="I483" s="20">
        <v>1.5571E-2</v>
      </c>
      <c r="J483" s="20">
        <v>1.7580999999999999E-2</v>
      </c>
      <c r="K483" s="20">
        <v>1.7108999999999999E-2</v>
      </c>
      <c r="L483" s="20">
        <v>2.0709999999999999E-2</v>
      </c>
      <c r="M483" s="20">
        <v>2.2290000000000001E-2</v>
      </c>
      <c r="N483" s="19">
        <v>1750</v>
      </c>
      <c r="O483" s="21">
        <v>2020.38</v>
      </c>
      <c r="P483" s="19">
        <v>9268</v>
      </c>
      <c r="Q483" s="18">
        <v>95.51</v>
      </c>
      <c r="R483" s="19">
        <v>6.3451000000000004</v>
      </c>
      <c r="S483" s="19">
        <v>6.3510999999999997</v>
      </c>
      <c r="T483" s="263">
        <v>2.3999999463558196E-2</v>
      </c>
      <c r="U483" s="264">
        <v>2.3799999468028545E-2</v>
      </c>
      <c r="V483" s="264">
        <v>2.2799999490380286E-2</v>
      </c>
      <c r="W483" s="19">
        <v>34265.370000000003</v>
      </c>
      <c r="X483" s="19">
        <v>4397.9399999999996</v>
      </c>
      <c r="AD483" s="265">
        <v>2.0515999541431667E-2</v>
      </c>
      <c r="AE483" s="265">
        <v>2.4130999460630118E-2</v>
      </c>
      <c r="AF483" s="265">
        <v>2.5124999438412489E-2</v>
      </c>
      <c r="AG483" s="265">
        <v>2.7162999392859637E-2</v>
      </c>
      <c r="AH483" s="265">
        <v>2.2399999499320988E-2</v>
      </c>
      <c r="AI483" s="265">
        <v>2.5129999438300729E-2</v>
      </c>
      <c r="AJ483" s="265">
        <v>2.7449999386444688E-2</v>
      </c>
      <c r="AK483" s="265">
        <v>2.9029999351128936E-2</v>
      </c>
      <c r="AL483" s="265">
        <v>2.3736999469436703E-2</v>
      </c>
      <c r="AM483" s="265">
        <v>2.5087999439239502E-2</v>
      </c>
      <c r="AN483" s="265">
        <v>2.5137999438121911E-2</v>
      </c>
      <c r="AO483" s="265">
        <v>2.6926999398134647E-2</v>
      </c>
      <c r="AP483" s="265">
        <v>2.9934999330900609E-2</v>
      </c>
      <c r="AQ483" s="265">
        <v>3.1800299289207905E-2</v>
      </c>
    </row>
    <row r="484" spans="1:43" ht="18.75" customHeight="1">
      <c r="A484" s="86">
        <v>44581</v>
      </c>
      <c r="B484" s="19">
        <v>183.3048</v>
      </c>
      <c r="C484" s="19">
        <v>175.16300000000001</v>
      </c>
      <c r="D484" s="19">
        <v>86.302000000000007</v>
      </c>
      <c r="E484" s="19">
        <v>25.59</v>
      </c>
      <c r="F484" s="20">
        <v>1.6479999999999999E-3</v>
      </c>
      <c r="G484" s="20">
        <v>1.0248999999999999E-2</v>
      </c>
      <c r="H484" s="20">
        <v>1.3098E-2</v>
      </c>
      <c r="I484" s="20">
        <v>1.5865000000000001E-2</v>
      </c>
      <c r="J484" s="20">
        <v>1.804E-2</v>
      </c>
      <c r="K484" s="20">
        <v>1.7493999999999999E-2</v>
      </c>
      <c r="L484" s="20">
        <v>2.1169E-2</v>
      </c>
      <c r="M484" s="20">
        <v>2.2839999999999999E-2</v>
      </c>
      <c r="N484" s="19">
        <v>1750</v>
      </c>
      <c r="O484" s="21">
        <v>2020.38</v>
      </c>
      <c r="P484" s="19">
        <v>9268</v>
      </c>
      <c r="Q484" s="18">
        <v>95.731999999999999</v>
      </c>
      <c r="R484" s="19">
        <v>6.3529999999999998</v>
      </c>
      <c r="S484" s="19">
        <v>6.3605999999999998</v>
      </c>
      <c r="T484" s="263">
        <v>2.3999999463558196E-2</v>
      </c>
      <c r="U484" s="264">
        <v>2.3849999466910955E-2</v>
      </c>
      <c r="V484" s="264">
        <v>2.2799999490380286E-2</v>
      </c>
      <c r="W484" s="19">
        <v>34715.39</v>
      </c>
      <c r="X484" s="19">
        <v>4482.7299999999996</v>
      </c>
      <c r="AD484" s="265">
        <v>1.6524999630637468E-2</v>
      </c>
      <c r="AE484" s="265">
        <v>2.4018999463133513E-2</v>
      </c>
      <c r="AF484" s="265">
        <v>2.5016999440826478E-2</v>
      </c>
      <c r="AG484" s="265">
        <v>2.6987999396771191E-2</v>
      </c>
      <c r="AH484" s="265">
        <v>2.2399999499320988E-2</v>
      </c>
      <c r="AI484" s="265">
        <v>2.4949999442324042E-2</v>
      </c>
      <c r="AJ484" s="265">
        <v>2.7279999390244485E-2</v>
      </c>
      <c r="AK484" s="265">
        <v>2.8949999352917075E-2</v>
      </c>
      <c r="AL484" s="265">
        <v>2.3753999469056725E-2</v>
      </c>
      <c r="AM484" s="265">
        <v>2.520499943662435E-2</v>
      </c>
      <c r="AN484" s="265">
        <v>2.5137999438121911E-2</v>
      </c>
      <c r="AO484" s="265">
        <v>2.7011999396234752E-2</v>
      </c>
      <c r="AP484" s="265">
        <v>2.9934999330900609E-2</v>
      </c>
      <c r="AQ484" s="265">
        <v>3.024999932385981E-2</v>
      </c>
    </row>
    <row r="485" spans="1:43" ht="18.75" customHeight="1">
      <c r="A485" s="86">
        <v>44580</v>
      </c>
      <c r="B485" s="19">
        <v>183.208</v>
      </c>
      <c r="C485" s="19">
        <v>168.62389999999999</v>
      </c>
      <c r="D485" s="19">
        <v>86.537000000000006</v>
      </c>
      <c r="E485" s="19">
        <v>23.85</v>
      </c>
      <c r="F485" s="20">
        <v>1.6479999999999999E-3</v>
      </c>
      <c r="G485" s="20">
        <v>1.0572E-2</v>
      </c>
      <c r="H485" s="20">
        <v>1.3634E-2</v>
      </c>
      <c r="I485" s="20">
        <v>1.6480000000000002E-2</v>
      </c>
      <c r="J485" s="20">
        <v>1.8645999999999999E-2</v>
      </c>
      <c r="K485" s="20">
        <v>1.8175E-2</v>
      </c>
      <c r="L485" s="20">
        <v>2.1760000000000002E-2</v>
      </c>
      <c r="M485" s="20">
        <v>2.2859999999999998E-2</v>
      </c>
      <c r="N485" s="19">
        <v>1750</v>
      </c>
      <c r="O485" s="21">
        <v>2020.38</v>
      </c>
      <c r="P485" s="19">
        <v>9268</v>
      </c>
      <c r="Q485" s="18">
        <v>95.257999999999996</v>
      </c>
      <c r="R485" s="19">
        <v>6.3483999999999998</v>
      </c>
      <c r="S485" s="19">
        <v>6.3512000000000004</v>
      </c>
      <c r="T485" s="263">
        <v>2.4449999453499911E-2</v>
      </c>
      <c r="U485" s="264">
        <v>2.424999945797026E-2</v>
      </c>
      <c r="V485" s="264">
        <v>2.2899999488145112E-2</v>
      </c>
      <c r="W485" s="19">
        <v>35028.65</v>
      </c>
      <c r="X485" s="19">
        <v>4532.76</v>
      </c>
      <c r="AD485" s="265">
        <v>2.4003999463468789E-2</v>
      </c>
      <c r="AE485" s="265">
        <v>2.397199946418405E-2</v>
      </c>
      <c r="AF485" s="265">
        <v>2.4899999443441633E-2</v>
      </c>
      <c r="AG485" s="265">
        <v>2.6903999398648737E-2</v>
      </c>
      <c r="AH485" s="265">
        <v>2.2399999499320988E-2</v>
      </c>
      <c r="AI485" s="265">
        <v>2.4889999443665146E-2</v>
      </c>
      <c r="AJ485" s="265">
        <v>2.6979999396950005E-2</v>
      </c>
      <c r="AK485" s="265">
        <v>2.8759999357163904E-2</v>
      </c>
      <c r="AL485" s="265">
        <v>2.3751999469101427E-2</v>
      </c>
      <c r="AM485" s="265">
        <v>2.5098999438993633E-2</v>
      </c>
      <c r="AN485" s="265">
        <v>2.5137999438121911E-2</v>
      </c>
      <c r="AO485" s="265">
        <v>2.6934999397955833E-2</v>
      </c>
      <c r="AP485" s="265">
        <v>2.9934999330900609E-2</v>
      </c>
      <c r="AQ485" s="265">
        <v>2.9998299329485747E-2</v>
      </c>
    </row>
    <row r="486" spans="1:43" ht="18.75" customHeight="1">
      <c r="A486" s="86">
        <v>44579</v>
      </c>
      <c r="B486" s="19">
        <v>182.33590000000001</v>
      </c>
      <c r="C486" s="19">
        <v>166.06870000000001</v>
      </c>
      <c r="D486" s="19">
        <v>88.641999999999996</v>
      </c>
      <c r="E486" s="19">
        <v>22.79</v>
      </c>
      <c r="F486" s="20">
        <v>1.242E-3</v>
      </c>
      <c r="G486" s="20">
        <v>1.0425E-2</v>
      </c>
      <c r="H486" s="20">
        <v>1.3578E-2</v>
      </c>
      <c r="I486" s="20">
        <v>1.6577999999999999E-2</v>
      </c>
      <c r="J486" s="20">
        <v>1.8735000000000002E-2</v>
      </c>
      <c r="K486" s="20">
        <v>1.8270999999999999E-2</v>
      </c>
      <c r="L486" s="20">
        <v>2.1878999999999999E-2</v>
      </c>
      <c r="M486" s="20">
        <v>2.3210000000000001E-2</v>
      </c>
      <c r="N486" s="19">
        <v>1750</v>
      </c>
      <c r="O486" s="21">
        <v>2020.38</v>
      </c>
      <c r="P486" s="19">
        <v>9268</v>
      </c>
      <c r="Q486" s="18">
        <v>95.165000000000006</v>
      </c>
      <c r="R486" s="19">
        <v>6.3526999999999996</v>
      </c>
      <c r="S486" s="19">
        <v>6.3578000000000001</v>
      </c>
      <c r="T486" s="263">
        <v>2.3299999479204418E-2</v>
      </c>
      <c r="U486" s="264">
        <v>2.2949999487027525E-2</v>
      </c>
      <c r="V486" s="264">
        <v>2.2049999507144095E-2</v>
      </c>
      <c r="W486" s="19">
        <v>35368.47</v>
      </c>
      <c r="X486" s="19">
        <v>4577.1099999999997</v>
      </c>
      <c r="AD486" s="265">
        <v>1.9919999554753303E-2</v>
      </c>
      <c r="AE486" s="265">
        <v>2.3954999464564027E-2</v>
      </c>
      <c r="AF486" s="265">
        <v>2.4857999444380399E-2</v>
      </c>
      <c r="AG486" s="265">
        <v>2.6849999399855735E-2</v>
      </c>
      <c r="AH486" s="265">
        <v>2.2399999499320988E-2</v>
      </c>
      <c r="AI486" s="265">
        <v>2.4849999444559217E-2</v>
      </c>
      <c r="AJ486" s="265">
        <v>2.6699999403208493E-2</v>
      </c>
      <c r="AK486" s="265">
        <v>2.861999936029315E-2</v>
      </c>
      <c r="AL486" s="265">
        <v>2.4047999462485311E-2</v>
      </c>
      <c r="AM486" s="265">
        <v>2.5098999438993633E-2</v>
      </c>
      <c r="AN486" s="265">
        <v>2.5137999438121911E-2</v>
      </c>
      <c r="AO486" s="265">
        <v>2.6927999398112298E-2</v>
      </c>
      <c r="AP486" s="265">
        <v>2.9934999330900609E-2</v>
      </c>
      <c r="AQ486" s="265">
        <v>2.947169934125617E-2</v>
      </c>
    </row>
    <row r="487" spans="1:43" ht="18.75" customHeight="1">
      <c r="A487" s="86">
        <v>44578</v>
      </c>
      <c r="B487" s="19">
        <v>183.17359999999999</v>
      </c>
      <c r="C487" s="19">
        <v>170.98</v>
      </c>
      <c r="D487" s="19">
        <v>89.843999999999994</v>
      </c>
      <c r="E487" s="19">
        <v>19.190000000000001</v>
      </c>
      <c r="F487" s="20">
        <v>1.116E-3</v>
      </c>
      <c r="G487" s="20">
        <v>9.6679999999999995E-3</v>
      </c>
      <c r="H487" s="20">
        <v>1.2664999999999999E-2</v>
      </c>
      <c r="I487" s="20">
        <v>1.5577000000000001E-2</v>
      </c>
      <c r="J487" s="20">
        <v>1.7840999999999999E-2</v>
      </c>
      <c r="K487" s="20">
        <v>1.7271000000000002E-2</v>
      </c>
      <c r="L487" s="20">
        <v>2.1218999999999998E-2</v>
      </c>
      <c r="M487" s="20">
        <v>2.3900000000000001E-2</v>
      </c>
      <c r="N487" s="19">
        <v>1750</v>
      </c>
      <c r="O487" s="21">
        <v>2020.38</v>
      </c>
      <c r="P487" s="19">
        <v>9268</v>
      </c>
      <c r="Q487" s="18">
        <v>94.79</v>
      </c>
      <c r="R487" s="19">
        <v>6.3597999999999999</v>
      </c>
      <c r="S487" s="19">
        <v>6.3644999999999996</v>
      </c>
      <c r="T487" s="263">
        <v>2.4149999460205435E-2</v>
      </c>
      <c r="U487" s="264">
        <v>2.3849999466910955E-2</v>
      </c>
      <c r="V487" s="264">
        <v>2.2549999495968222E-2</v>
      </c>
      <c r="W487" s="19">
        <v>35911.81</v>
      </c>
      <c r="X487" s="19">
        <v>4662.8500000000004</v>
      </c>
      <c r="AD487" s="265">
        <v>1.861899958383292E-2</v>
      </c>
      <c r="AE487" s="265">
        <v>2.3902999465726316E-2</v>
      </c>
      <c r="AF487" s="265">
        <v>2.4824999445118009E-2</v>
      </c>
      <c r="AG487" s="265">
        <v>2.6757999401912095E-2</v>
      </c>
      <c r="AH487" s="265">
        <v>2.2429999498650429E-2</v>
      </c>
      <c r="AI487" s="265">
        <v>2.4889999443665146E-2</v>
      </c>
      <c r="AJ487" s="265">
        <v>2.6789999401196835E-2</v>
      </c>
      <c r="AK487" s="265">
        <v>2.8609999360516669E-2</v>
      </c>
      <c r="AL487" s="265">
        <v>2.4044999462552369E-2</v>
      </c>
      <c r="AM487" s="265">
        <v>2.5119999438524245E-2</v>
      </c>
      <c r="AN487" s="265">
        <v>2.5137999438121911E-2</v>
      </c>
      <c r="AO487" s="265">
        <v>2.6937999397888778E-2</v>
      </c>
      <c r="AP487" s="265">
        <v>2.9934999330900609E-2</v>
      </c>
      <c r="AQ487" s="265">
        <v>3.0131699326504023E-2</v>
      </c>
    </row>
    <row r="488" spans="1:43" ht="18.75" customHeight="1">
      <c r="A488" s="86">
        <v>44575</v>
      </c>
      <c r="B488" s="19">
        <v>183.17359999999999</v>
      </c>
      <c r="C488" s="19">
        <v>170.98</v>
      </c>
      <c r="D488" s="19">
        <v>81.938000000000002</v>
      </c>
      <c r="E488" s="19">
        <v>19.190000000000001</v>
      </c>
      <c r="F488" s="20">
        <v>1.116E-3</v>
      </c>
      <c r="G488" s="20">
        <v>9.6679999999999995E-3</v>
      </c>
      <c r="H488" s="20">
        <v>1.2664999999999999E-2</v>
      </c>
      <c r="I488" s="20">
        <v>1.5577000000000001E-2</v>
      </c>
      <c r="J488" s="20">
        <v>1.7840999999999999E-2</v>
      </c>
      <c r="K488" s="20">
        <v>1.7271000000000002E-2</v>
      </c>
      <c r="L488" s="20">
        <v>2.1218999999999998E-2</v>
      </c>
      <c r="M488" s="20">
        <v>2.4039999999999999E-2</v>
      </c>
      <c r="N488" s="19">
        <v>1750</v>
      </c>
      <c r="O488" s="21">
        <v>2020.38</v>
      </c>
      <c r="P488" s="19">
        <v>9268</v>
      </c>
      <c r="Q488" s="18">
        <v>94.915000000000006</v>
      </c>
      <c r="R488" s="19">
        <v>6.3583999999999996</v>
      </c>
      <c r="S488" s="19">
        <v>6.3625999999999996</v>
      </c>
      <c r="T488" s="263">
        <v>2.4649999449029562E-2</v>
      </c>
      <c r="U488" s="264">
        <v>2.4199999459087847E-2</v>
      </c>
      <c r="V488" s="264">
        <v>2.3249999480322005E-2</v>
      </c>
      <c r="W488" s="19">
        <v>35911.81</v>
      </c>
      <c r="X488" s="19">
        <v>4662.8500000000004</v>
      </c>
      <c r="AD488" s="265">
        <v>1.6009999642148613E-2</v>
      </c>
      <c r="AE488" s="265">
        <v>2.3833999467268586E-2</v>
      </c>
      <c r="AF488" s="265">
        <v>2.4730999447219074E-2</v>
      </c>
      <c r="AG488" s="265">
        <v>2.6680999403633176E-2</v>
      </c>
      <c r="AH488" s="265">
        <v>2.2399999499320988E-2</v>
      </c>
      <c r="AI488" s="265">
        <v>2.4689999448135495E-2</v>
      </c>
      <c r="AJ488" s="265">
        <v>2.6619999404996632E-2</v>
      </c>
      <c r="AK488" s="265">
        <v>2.8579999361187221E-2</v>
      </c>
      <c r="AL488" s="265">
        <v>2.3744999469257889E-2</v>
      </c>
      <c r="AM488" s="265">
        <v>2.4926999442838133E-2</v>
      </c>
      <c r="AN488" s="265">
        <v>2.5137999438121911E-2</v>
      </c>
      <c r="AO488" s="265">
        <v>2.6870999399386346E-2</v>
      </c>
      <c r="AP488" s="265">
        <v>2.9934999330900609E-2</v>
      </c>
      <c r="AQ488" s="265">
        <v>2.8937499353196471E-2</v>
      </c>
    </row>
    <row r="489" spans="1:43" ht="18.75" customHeight="1">
      <c r="A489" s="86">
        <v>44574</v>
      </c>
      <c r="B489" s="19">
        <v>184.16820000000001</v>
      </c>
      <c r="C489" s="19">
        <v>173.62710000000001</v>
      </c>
      <c r="D489" s="19">
        <v>81.938000000000002</v>
      </c>
      <c r="E489" s="19">
        <v>20.309999999999999</v>
      </c>
      <c r="F489" s="20">
        <v>1.1410000000000001E-3</v>
      </c>
      <c r="G489" s="20">
        <v>8.9289999999999994E-3</v>
      </c>
      <c r="H489" s="20">
        <v>1.1943E-2</v>
      </c>
      <c r="I489" s="20">
        <v>1.4728E-2</v>
      </c>
      <c r="J489" s="20">
        <v>1.7041000000000001E-2</v>
      </c>
      <c r="K489" s="20">
        <v>1.6420000000000001E-2</v>
      </c>
      <c r="L489" s="20">
        <v>2.0427000000000001E-2</v>
      </c>
      <c r="M489" s="20">
        <v>2.4E-2</v>
      </c>
      <c r="N489" s="19">
        <v>1750</v>
      </c>
      <c r="O489" s="21">
        <v>2020.38</v>
      </c>
      <c r="P489" s="19">
        <v>9268</v>
      </c>
      <c r="Q489" s="18">
        <v>95.623999999999995</v>
      </c>
      <c r="R489" s="19">
        <v>6.3739999999999997</v>
      </c>
      <c r="S489" s="19">
        <v>6.3773999999999997</v>
      </c>
      <c r="T489" s="263">
        <v>2.4749999446794391E-2</v>
      </c>
      <c r="U489" s="264">
        <v>2.4599999450147153E-2</v>
      </c>
      <c r="V489" s="264">
        <v>2.369999947026372E-2</v>
      </c>
      <c r="W489" s="19">
        <v>36113.620000000003</v>
      </c>
      <c r="X489" s="19">
        <v>4659.03</v>
      </c>
      <c r="AD489" s="265">
        <v>1.9053999574109911E-2</v>
      </c>
      <c r="AE489" s="265">
        <v>2.3982999463938174E-2</v>
      </c>
      <c r="AF489" s="265">
        <v>2.4902999443374575E-2</v>
      </c>
      <c r="AG489" s="265">
        <v>2.6908999398536981E-2</v>
      </c>
      <c r="AH489" s="265">
        <v>2.256999949552119E-2</v>
      </c>
      <c r="AI489" s="265">
        <v>2.4829999445006253E-2</v>
      </c>
      <c r="AJ489" s="265">
        <v>2.6959999397397044E-2</v>
      </c>
      <c r="AK489" s="265">
        <v>2.8879999354481697E-2</v>
      </c>
      <c r="AL489" s="265">
        <v>2.3760999468900264E-2</v>
      </c>
      <c r="AM489" s="265">
        <v>2.4997999441251161E-2</v>
      </c>
      <c r="AN489" s="265">
        <v>2.5137999438121911E-2</v>
      </c>
      <c r="AO489" s="265">
        <v>2.7006999396346508E-2</v>
      </c>
      <c r="AP489" s="265">
        <v>2.9934999330900609E-2</v>
      </c>
      <c r="AQ489" s="265">
        <v>2.8744199357517066E-2</v>
      </c>
    </row>
    <row r="490" spans="1:43" ht="18.75" customHeight="1">
      <c r="A490" s="86">
        <v>44573</v>
      </c>
      <c r="B490" s="19">
        <v>184.23769999999999</v>
      </c>
      <c r="C490" s="19">
        <v>176.458</v>
      </c>
      <c r="D490" s="19">
        <v>80.125</v>
      </c>
      <c r="E490" s="19">
        <v>17.62</v>
      </c>
      <c r="F490" s="20">
        <v>1.1410000000000001E-3</v>
      </c>
      <c r="G490" s="20">
        <v>9.1889999999999993E-3</v>
      </c>
      <c r="H490" s="20">
        <v>1.2317E-2</v>
      </c>
      <c r="I490" s="20">
        <v>1.5188999999999999E-2</v>
      </c>
      <c r="J490" s="20">
        <v>1.7427999999999999E-2</v>
      </c>
      <c r="K490" s="20">
        <v>1.6877E-2</v>
      </c>
      <c r="L490" s="20">
        <v>2.0861000000000001E-2</v>
      </c>
      <c r="M490" s="20">
        <v>2.3879999999999998E-2</v>
      </c>
      <c r="N490" s="19">
        <v>1750</v>
      </c>
      <c r="O490" s="21">
        <v>2020.38</v>
      </c>
      <c r="P490" s="19">
        <v>9268</v>
      </c>
      <c r="Q490" s="18">
        <v>95.991</v>
      </c>
      <c r="R490" s="19">
        <v>6.3761999999999999</v>
      </c>
      <c r="S490" s="19">
        <v>6.3806000000000003</v>
      </c>
      <c r="T490" s="263">
        <v>2.454999945126474E-2</v>
      </c>
      <c r="U490" s="264">
        <v>2.4349999455735089E-2</v>
      </c>
      <c r="V490" s="264">
        <v>2.334999947808683E-2</v>
      </c>
      <c r="W490" s="19">
        <v>36290.32</v>
      </c>
      <c r="X490" s="19">
        <v>4726.3500000000004</v>
      </c>
      <c r="AD490" s="265">
        <v>2.5511999429762365E-2</v>
      </c>
      <c r="AE490" s="265">
        <v>2.3871999466419221E-2</v>
      </c>
      <c r="AF490" s="265">
        <v>2.4899999443441633E-2</v>
      </c>
      <c r="AG490" s="265">
        <v>2.7007999396324159E-2</v>
      </c>
      <c r="AH490" s="265">
        <v>2.2679999493062493E-2</v>
      </c>
      <c r="AI490" s="265">
        <v>2.5009999440982936E-2</v>
      </c>
      <c r="AJ490" s="265">
        <v>2.7039999395608905E-2</v>
      </c>
      <c r="AK490" s="265">
        <v>2.9069999350234868E-2</v>
      </c>
      <c r="AL490" s="265">
        <v>2.3758999468944969E-2</v>
      </c>
      <c r="AM490" s="265">
        <v>2.4943999442458155E-2</v>
      </c>
      <c r="AN490" s="265">
        <v>2.5137999438121911E-2</v>
      </c>
      <c r="AO490" s="265">
        <v>2.7010999396257101E-2</v>
      </c>
      <c r="AP490" s="265">
        <v>2.9934999330900609E-2</v>
      </c>
      <c r="AQ490" s="265">
        <v>2.8931699353326113E-2</v>
      </c>
    </row>
    <row r="491" spans="1:43" ht="18.75" customHeight="1">
      <c r="A491" s="86">
        <v>44572</v>
      </c>
      <c r="B491" s="19">
        <v>184.46</v>
      </c>
      <c r="C491" s="19">
        <v>180.6446</v>
      </c>
      <c r="D491" s="19">
        <v>79.742000000000004</v>
      </c>
      <c r="E491" s="19">
        <v>18.41</v>
      </c>
      <c r="F491" s="20">
        <v>1.09E-3</v>
      </c>
      <c r="G491" s="20">
        <v>8.8249999999999995E-3</v>
      </c>
      <c r="H491" s="20">
        <v>1.1743999999999999E-2</v>
      </c>
      <c r="I491" s="20">
        <v>1.499E-2</v>
      </c>
      <c r="J491" s="20">
        <v>1.7357000000000001E-2</v>
      </c>
      <c r="K491" s="20">
        <v>1.678E-2</v>
      </c>
      <c r="L491" s="20">
        <v>2.0622000000000001E-2</v>
      </c>
      <c r="M491" s="20">
        <v>2.3939999999999999E-2</v>
      </c>
      <c r="N491" s="19">
        <v>1750</v>
      </c>
      <c r="O491" s="21">
        <v>2020.38</v>
      </c>
      <c r="P491" s="19">
        <v>9268</v>
      </c>
      <c r="Q491" s="18">
        <v>95.718999999999994</v>
      </c>
      <c r="R491" s="19">
        <v>6.3777999999999997</v>
      </c>
      <c r="S491" s="19">
        <v>6.3829000000000002</v>
      </c>
      <c r="T491" s="263">
        <v>2.4749999446794391E-2</v>
      </c>
      <c r="U491" s="264">
        <v>2.4599999450147153E-2</v>
      </c>
      <c r="V491" s="264">
        <v>2.3599999472498894E-2</v>
      </c>
      <c r="W491" s="19">
        <v>36252.019999999997</v>
      </c>
      <c r="X491" s="19">
        <v>4713.07</v>
      </c>
      <c r="AD491" s="265">
        <v>2.1694999515078965E-2</v>
      </c>
      <c r="AE491" s="265">
        <v>2.4198999459110204E-2</v>
      </c>
      <c r="AF491" s="265">
        <v>2.5137999438121911E-2</v>
      </c>
      <c r="AG491" s="265">
        <v>2.7223999391496181E-2</v>
      </c>
      <c r="AH491" s="265">
        <v>2.2519999496638774E-2</v>
      </c>
      <c r="AI491" s="265">
        <v>2.5029999440535904E-2</v>
      </c>
      <c r="AJ491" s="265">
        <v>2.7209999391809108E-2</v>
      </c>
      <c r="AK491" s="265">
        <v>2.9149999348446726E-2</v>
      </c>
      <c r="AL491" s="265">
        <v>2.3753999469056725E-2</v>
      </c>
      <c r="AM491" s="265">
        <v>2.4819999445229772E-2</v>
      </c>
      <c r="AN491" s="265">
        <v>2.5137999438121911E-2</v>
      </c>
      <c r="AO491" s="265">
        <v>2.6827999400347469E-2</v>
      </c>
      <c r="AP491" s="265">
        <v>2.9934999330900609E-2</v>
      </c>
      <c r="AQ491" s="265">
        <v>2.7956699375119059E-2</v>
      </c>
    </row>
    <row r="492" spans="1:43" ht="18.75" customHeight="1">
      <c r="A492" s="86">
        <v>44571</v>
      </c>
      <c r="B492" s="19">
        <v>184.43510000000001</v>
      </c>
      <c r="C492" s="19">
        <v>182.0471</v>
      </c>
      <c r="D492" s="19">
        <v>80.25</v>
      </c>
      <c r="E492" s="19">
        <v>19.399999999999999</v>
      </c>
      <c r="F492" s="20">
        <v>8.6200000000000003E-4</v>
      </c>
      <c r="G492" s="20">
        <v>8.9440000000000006E-3</v>
      </c>
      <c r="H492" s="20">
        <v>1.1852E-2</v>
      </c>
      <c r="I492" s="20">
        <v>1.5186E-2</v>
      </c>
      <c r="J492" s="20">
        <v>1.7603000000000001E-2</v>
      </c>
      <c r="K492" s="20">
        <v>1.6996000000000001E-2</v>
      </c>
      <c r="L492" s="20">
        <v>2.0889999999999999E-2</v>
      </c>
      <c r="M492" s="20">
        <v>2.4230000000000002E-2</v>
      </c>
      <c r="N492" s="19">
        <v>1750</v>
      </c>
      <c r="O492" s="21">
        <v>2020.38</v>
      </c>
      <c r="P492" s="19">
        <v>9268</v>
      </c>
      <c r="Q492" s="18">
        <v>96.32</v>
      </c>
      <c r="R492" s="19">
        <v>6.383</v>
      </c>
      <c r="S492" s="19">
        <v>6.3944000000000001</v>
      </c>
      <c r="T492" s="263">
        <v>2.4999999441206455E-2</v>
      </c>
      <c r="U492" s="264">
        <v>2.4799999445676804E-2</v>
      </c>
      <c r="V492" s="264">
        <v>2.369999947026372E-2</v>
      </c>
      <c r="W492" s="19">
        <v>36068.870000000003</v>
      </c>
      <c r="X492" s="19">
        <v>4670.29</v>
      </c>
      <c r="AD492" s="265">
        <v>2.4529999451711772E-2</v>
      </c>
      <c r="AE492" s="265">
        <v>2.4130999460630118E-2</v>
      </c>
      <c r="AF492" s="265">
        <v>2.5124999438412489E-2</v>
      </c>
      <c r="AG492" s="265">
        <v>2.7154999393038452E-2</v>
      </c>
      <c r="AH492" s="265">
        <v>2.2519999496638774E-2</v>
      </c>
      <c r="AI492" s="265">
        <v>2.4989999441429975E-2</v>
      </c>
      <c r="AJ492" s="265">
        <v>2.7349999388679862E-2</v>
      </c>
      <c r="AK492" s="265">
        <v>2.916999934799969E-2</v>
      </c>
      <c r="AL492" s="265">
        <v>2.3820999467559157E-2</v>
      </c>
      <c r="AM492" s="265">
        <v>2.4828999445028602E-2</v>
      </c>
      <c r="AN492" s="265">
        <v>2.5137999438121911E-2</v>
      </c>
      <c r="AO492" s="265">
        <v>2.6683999403566121E-2</v>
      </c>
      <c r="AP492" s="265">
        <v>2.9934999330900609E-2</v>
      </c>
      <c r="AQ492" s="265">
        <v>2.850999936275184E-2</v>
      </c>
    </row>
    <row r="493" spans="1:43" ht="18.75" customHeight="1">
      <c r="A493" s="86">
        <v>44568</v>
      </c>
      <c r="B493" s="19">
        <v>184.54679999999999</v>
      </c>
      <c r="C493" s="19">
        <v>183.45529999999999</v>
      </c>
      <c r="D493" s="19">
        <v>80.926000000000002</v>
      </c>
      <c r="E493" s="19">
        <v>18.760000000000002</v>
      </c>
      <c r="F493" s="20">
        <v>9.1299999999999997E-4</v>
      </c>
      <c r="G493" s="20">
        <v>8.6210000000000002E-3</v>
      </c>
      <c r="H493" s="20">
        <v>1.1523E-2</v>
      </c>
      <c r="I493" s="20">
        <v>1.4987E-2</v>
      </c>
      <c r="J493" s="20">
        <v>1.762E-2</v>
      </c>
      <c r="K493" s="20">
        <v>1.6898E-2</v>
      </c>
      <c r="L493" s="20">
        <v>2.1159000000000001E-2</v>
      </c>
      <c r="M493" s="20">
        <v>2.4510000000000001E-2</v>
      </c>
      <c r="N493" s="19">
        <v>1750</v>
      </c>
      <c r="O493" s="21">
        <v>2020.38</v>
      </c>
      <c r="P493" s="19">
        <v>9268</v>
      </c>
      <c r="Q493" s="18">
        <v>96.171000000000006</v>
      </c>
      <c r="R493" s="19">
        <v>6.3639000000000001</v>
      </c>
      <c r="S493" s="19">
        <v>6.3754999999999997</v>
      </c>
      <c r="T493" s="263">
        <v>2.5199999436736106E-2</v>
      </c>
      <c r="U493" s="264">
        <v>2.4899999443441633E-2</v>
      </c>
      <c r="V493" s="264">
        <v>2.364999947138131E-2</v>
      </c>
      <c r="W493" s="19">
        <v>36231.660000000003</v>
      </c>
      <c r="X493" s="19">
        <v>4677.03</v>
      </c>
      <c r="AD493" s="265">
        <v>2.346999947540462E-2</v>
      </c>
      <c r="AE493" s="265">
        <v>2.4291999457031487E-2</v>
      </c>
      <c r="AF493" s="265">
        <v>2.5074999439530073E-2</v>
      </c>
      <c r="AG493" s="265">
        <v>2.7259999390691517E-2</v>
      </c>
      <c r="AH493" s="265">
        <v>2.3129999483004215E-2</v>
      </c>
      <c r="AI493" s="265">
        <v>2.5129999438300729E-2</v>
      </c>
      <c r="AJ493" s="265">
        <v>2.7469999385997652E-2</v>
      </c>
      <c r="AK493" s="265">
        <v>2.9279999345541E-2</v>
      </c>
      <c r="AL493" s="265">
        <v>2.3835999467223881E-2</v>
      </c>
      <c r="AM493" s="265">
        <v>2.4718999447487296E-2</v>
      </c>
      <c r="AN493" s="265">
        <v>2.5137999438121911E-2</v>
      </c>
      <c r="AO493" s="265">
        <v>2.6683999403566121E-2</v>
      </c>
      <c r="AP493" s="265">
        <v>2.9934999330900609E-2</v>
      </c>
      <c r="AQ493" s="265">
        <v>2.8639999359846114E-2</v>
      </c>
    </row>
    <row r="494" spans="1:43" ht="18.75" customHeight="1">
      <c r="A494" s="86">
        <v>44567</v>
      </c>
      <c r="B494" s="19">
        <v>184.78970000000001</v>
      </c>
      <c r="C494" s="19">
        <v>186.0001</v>
      </c>
      <c r="D494" s="19">
        <v>80.926000000000002</v>
      </c>
      <c r="E494" s="19">
        <v>19.61</v>
      </c>
      <c r="F494" s="20">
        <v>9.1299999999999997E-4</v>
      </c>
      <c r="G494" s="20">
        <v>8.6560000000000005E-3</v>
      </c>
      <c r="H494" s="20">
        <v>1.1328E-2</v>
      </c>
      <c r="I494" s="20">
        <v>1.4687E-2</v>
      </c>
      <c r="J494" s="20">
        <v>1.7211000000000001E-2</v>
      </c>
      <c r="K494" s="20">
        <v>1.6558E-2</v>
      </c>
      <c r="L494" s="20">
        <v>2.0757999999999999E-2</v>
      </c>
      <c r="M494" s="20">
        <v>2.4510000000000001E-2</v>
      </c>
      <c r="N494" s="19">
        <v>1750</v>
      </c>
      <c r="O494" s="21">
        <v>2020.38</v>
      </c>
      <c r="P494" s="19">
        <v>9268</v>
      </c>
      <c r="Q494" s="18">
        <v>96.262</v>
      </c>
      <c r="R494" s="19">
        <v>6.3726000000000003</v>
      </c>
      <c r="S494" s="19">
        <v>6.3757000000000001</v>
      </c>
      <c r="T494" s="263">
        <v>2.5499999430030583E-2</v>
      </c>
      <c r="U494" s="264">
        <v>2.5149999437853694E-2</v>
      </c>
      <c r="V494" s="264">
        <v>2.3749999469146132E-2</v>
      </c>
      <c r="W494" s="19">
        <v>36236.47</v>
      </c>
      <c r="X494" s="19">
        <v>4696.05</v>
      </c>
      <c r="AD494" s="265">
        <v>2.1277999524399641E-2</v>
      </c>
      <c r="AE494" s="265">
        <v>2.4132999460585416E-2</v>
      </c>
      <c r="AF494" s="265">
        <v>2.511799943856895E-2</v>
      </c>
      <c r="AG494" s="265">
        <v>2.7146999393217266E-2</v>
      </c>
      <c r="AH494" s="265">
        <v>2.3129999483004215E-2</v>
      </c>
      <c r="AI494" s="265">
        <v>2.5069999439641836E-2</v>
      </c>
      <c r="AJ494" s="265">
        <v>2.7339999388903378E-2</v>
      </c>
      <c r="AK494" s="265">
        <v>2.9129999348893761E-2</v>
      </c>
      <c r="AL494" s="265">
        <v>2.3547999473661183E-2</v>
      </c>
      <c r="AM494" s="265">
        <v>2.471599944755435E-2</v>
      </c>
      <c r="AN494" s="265">
        <v>2.5137999438121911E-2</v>
      </c>
      <c r="AO494" s="265">
        <v>2.6683999403566121E-2</v>
      </c>
      <c r="AP494" s="265">
        <v>2.9934999330900609E-2</v>
      </c>
      <c r="AQ494" s="265">
        <v>2.8609999360516669E-2</v>
      </c>
    </row>
    <row r="495" spans="1:43" ht="18.75" customHeight="1">
      <c r="A495" s="86">
        <v>44566</v>
      </c>
      <c r="B495" s="19">
        <v>185.1962</v>
      </c>
      <c r="C495" s="19">
        <v>189.61590000000001</v>
      </c>
      <c r="D495" s="19">
        <v>75.850999999999999</v>
      </c>
      <c r="E495" s="19">
        <v>19.73</v>
      </c>
      <c r="F495" s="20">
        <v>8.3699999999999996E-4</v>
      </c>
      <c r="G495" s="20">
        <v>8.2559999999999995E-3</v>
      </c>
      <c r="H495" s="20">
        <v>1.0839E-2</v>
      </c>
      <c r="I495" s="20">
        <v>1.4293E-2</v>
      </c>
      <c r="J495" s="20">
        <v>1.7052000000000001E-2</v>
      </c>
      <c r="K495" s="20">
        <v>1.6268000000000001E-2</v>
      </c>
      <c r="L495" s="20">
        <v>2.0947E-2</v>
      </c>
      <c r="M495" s="20">
        <v>2.427E-2</v>
      </c>
      <c r="N495" s="19">
        <v>1750</v>
      </c>
      <c r="O495" s="21">
        <v>2020.38</v>
      </c>
      <c r="P495" s="19">
        <v>9268</v>
      </c>
      <c r="Q495" s="18">
        <v>96.212999999999994</v>
      </c>
      <c r="R495" s="19">
        <v>6.3560999999999996</v>
      </c>
      <c r="S495" s="19">
        <v>6.3743999999999996</v>
      </c>
      <c r="T495" s="263">
        <v>2.5299999434500932E-2</v>
      </c>
      <c r="U495" s="264">
        <v>2.4899999443441633E-2</v>
      </c>
      <c r="V495" s="264">
        <v>2.339999947696924E-2</v>
      </c>
      <c r="W495" s="19">
        <v>36407.11</v>
      </c>
      <c r="X495" s="19">
        <v>4700.58</v>
      </c>
      <c r="AD495" s="265">
        <v>2.196499950904399E-2</v>
      </c>
      <c r="AE495" s="265">
        <v>2.4207999458909033E-2</v>
      </c>
      <c r="AF495" s="265">
        <v>2.5157999437674879E-2</v>
      </c>
      <c r="AG495" s="265">
        <v>2.7242999391071498E-2</v>
      </c>
      <c r="AH495" s="265">
        <v>2.3129999483004215E-2</v>
      </c>
      <c r="AI495" s="265">
        <v>2.5119999438524245E-2</v>
      </c>
      <c r="AJ495" s="265">
        <v>2.7379999388009311E-2</v>
      </c>
      <c r="AK495" s="265">
        <v>2.9239999346435071E-2</v>
      </c>
      <c r="AL495" s="265">
        <v>2.3849999466910955E-2</v>
      </c>
      <c r="AM495" s="265">
        <v>2.492299944292754E-2</v>
      </c>
      <c r="AN495" s="265">
        <v>2.5137999438121911E-2</v>
      </c>
      <c r="AO495" s="265">
        <v>2.6683999403566121E-2</v>
      </c>
      <c r="AP495" s="265">
        <v>2.9934999330900609E-2</v>
      </c>
      <c r="AQ495" s="265">
        <v>2.849999936297536E-2</v>
      </c>
    </row>
    <row r="496" spans="1:43" ht="18.75" customHeight="1">
      <c r="A496" s="86">
        <v>44565</v>
      </c>
      <c r="B496" s="19">
        <v>185.60730000000001</v>
      </c>
      <c r="C496" s="19">
        <v>191.18389999999999</v>
      </c>
      <c r="D496" s="19">
        <v>75.153999999999996</v>
      </c>
      <c r="E496" s="19">
        <v>16.91</v>
      </c>
      <c r="F496" s="20">
        <v>7.3499999999999998E-4</v>
      </c>
      <c r="G496" s="20">
        <v>7.5989999999999999E-3</v>
      </c>
      <c r="H496" s="20">
        <v>1.0135E-2</v>
      </c>
      <c r="I496" s="20">
        <v>1.3573E-2</v>
      </c>
      <c r="J496" s="20">
        <v>1.6473000000000002E-2</v>
      </c>
      <c r="K496" s="20">
        <v>1.5598000000000001E-2</v>
      </c>
      <c r="L496" s="20">
        <v>2.0650000000000002E-2</v>
      </c>
      <c r="M496" s="20">
        <v>2.4230000000000002E-2</v>
      </c>
      <c r="N496" s="19">
        <v>1750</v>
      </c>
      <c r="O496" s="21">
        <v>2020.38</v>
      </c>
      <c r="P496" s="19">
        <v>9268</v>
      </c>
      <c r="Q496" s="18">
        <v>95.67</v>
      </c>
      <c r="R496" s="19">
        <v>6.3560999999999996</v>
      </c>
      <c r="S496" s="19">
        <v>6.3570000000000002</v>
      </c>
      <c r="T496" s="263" t="s">
        <v>331</v>
      </c>
      <c r="U496" s="264" t="s">
        <v>331</v>
      </c>
      <c r="V496" s="264" t="s">
        <v>331</v>
      </c>
      <c r="W496" s="19">
        <v>36799.65</v>
      </c>
      <c r="X496" s="19">
        <v>4793.54</v>
      </c>
      <c r="AD496" s="265">
        <v>2.2985999486222864E-2</v>
      </c>
      <c r="AE496" s="265">
        <v>2.4143999460339547E-2</v>
      </c>
      <c r="AF496" s="265">
        <v>2.5099999438971277E-2</v>
      </c>
      <c r="AG496" s="265">
        <v>2.7146999393217266E-2</v>
      </c>
      <c r="AH496" s="265">
        <v>2.3129999483004215E-2</v>
      </c>
      <c r="AI496" s="265">
        <v>2.5109999438747765E-2</v>
      </c>
      <c r="AJ496" s="265">
        <v>2.7339999388903378E-2</v>
      </c>
      <c r="AK496" s="265">
        <v>2.9179999347776178E-2</v>
      </c>
      <c r="AL496" s="265">
        <v>2.3611999472230676E-2</v>
      </c>
      <c r="AM496" s="265">
        <v>2.4967999441921709E-2</v>
      </c>
      <c r="AN496" s="265">
        <v>2.5137999438121911E-2</v>
      </c>
      <c r="AO496" s="265">
        <v>2.6705999403074384E-2</v>
      </c>
      <c r="AP496" s="265">
        <v>2.9934999330900609E-2</v>
      </c>
      <c r="AQ496" s="265">
        <v>2.8519999362528324E-2</v>
      </c>
    </row>
    <row r="497" spans="1:43" ht="18.75" customHeight="1">
      <c r="A497" s="86">
        <v>44564</v>
      </c>
      <c r="B497" s="19">
        <v>185.54</v>
      </c>
      <c r="C497" s="19">
        <v>193.14</v>
      </c>
      <c r="D497" s="19">
        <v>84.131</v>
      </c>
      <c r="E497" s="19">
        <v>16.600000000000001</v>
      </c>
      <c r="F497" s="20">
        <v>5.3200000000000003E-4</v>
      </c>
      <c r="G497" s="20">
        <v>7.6779999999999999E-3</v>
      </c>
      <c r="H497" s="20">
        <v>1.0161999999999999E-2</v>
      </c>
      <c r="I497" s="20">
        <v>1.354E-2</v>
      </c>
      <c r="J497" s="20">
        <v>1.6279999999999999E-2</v>
      </c>
      <c r="K497" s="20">
        <v>1.5478E-2</v>
      </c>
      <c r="L497" s="20">
        <v>2.0240000000000001E-2</v>
      </c>
      <c r="M497" s="20">
        <v>2.4479999999999998E-2</v>
      </c>
      <c r="N497" s="19">
        <v>1630</v>
      </c>
      <c r="O497" s="21">
        <v>2028.33</v>
      </c>
      <c r="P497" s="19">
        <v>8687.2999999999993</v>
      </c>
      <c r="Q497" s="18">
        <v>95.968000000000004</v>
      </c>
      <c r="R497" s="19">
        <v>6.3731</v>
      </c>
      <c r="S497" s="19">
        <v>6.3757999999999999</v>
      </c>
      <c r="T497" s="263" t="s">
        <v>331</v>
      </c>
      <c r="U497" s="264" t="s">
        <v>331</v>
      </c>
      <c r="V497" s="264" t="s">
        <v>331</v>
      </c>
      <c r="W497" s="19">
        <v>36585.06</v>
      </c>
      <c r="X497" s="19">
        <v>4796.5600000000004</v>
      </c>
      <c r="AD497" s="265">
        <v>2.2524999496527014E-2</v>
      </c>
      <c r="AE497" s="265">
        <v>2.4159999459981919E-2</v>
      </c>
      <c r="AF497" s="265">
        <v>2.5179999437183138E-2</v>
      </c>
      <c r="AG497" s="265">
        <v>2.7193999392166733E-2</v>
      </c>
      <c r="AH497" s="265">
        <v>2.3129999483004215E-2</v>
      </c>
      <c r="AI497" s="265">
        <v>2.5189999436959626E-2</v>
      </c>
      <c r="AJ497" s="265">
        <v>2.7359999388456346E-2</v>
      </c>
      <c r="AK497" s="265">
        <v>2.9249999346211551E-2</v>
      </c>
      <c r="AL497" s="265">
        <v>2.397199946418405E-2</v>
      </c>
      <c r="AM497" s="265">
        <v>2.4965999441966414E-2</v>
      </c>
      <c r="AN497" s="265">
        <v>2.5137999438121911E-2</v>
      </c>
      <c r="AO497" s="265">
        <v>2.6570999406091866E-2</v>
      </c>
      <c r="AP497" s="265">
        <v>2.9934999330900609E-2</v>
      </c>
      <c r="AQ497" s="265">
        <v>2.7013399396203459E-2</v>
      </c>
    </row>
    <row r="498" spans="1:43" ht="18.75" customHeight="1">
      <c r="A498" s="86">
        <v>44561</v>
      </c>
      <c r="B498" s="19">
        <v>186.40940000000001</v>
      </c>
      <c r="C498" s="19">
        <v>193.0172</v>
      </c>
      <c r="D498" s="19">
        <v>84.131</v>
      </c>
      <c r="E498" s="19">
        <v>17.22</v>
      </c>
      <c r="F498" s="20">
        <v>3.0400000000000002E-4</v>
      </c>
      <c r="G498" s="20">
        <v>7.3220000000000004E-3</v>
      </c>
      <c r="H498" s="20">
        <v>9.5689999999999994E-3</v>
      </c>
      <c r="I498" s="20">
        <v>1.2630000000000001E-2</v>
      </c>
      <c r="J498" s="20">
        <v>1.5101E-2</v>
      </c>
      <c r="K498" s="20">
        <v>1.4363000000000001E-2</v>
      </c>
      <c r="L498" s="20">
        <v>1.9032E-2</v>
      </c>
      <c r="M498" s="20">
        <v>2.4479999999999998E-2</v>
      </c>
      <c r="N498" s="19">
        <v>1630</v>
      </c>
      <c r="O498" s="21">
        <v>2028.33</v>
      </c>
      <c r="P498" s="19">
        <v>8687.2999999999993</v>
      </c>
      <c r="Q498" s="18">
        <v>95.929000000000002</v>
      </c>
      <c r="R498" s="19">
        <v>6.3677999999999999</v>
      </c>
      <c r="S498" s="19">
        <v>6.3711000000000002</v>
      </c>
      <c r="T498" s="263" t="s">
        <v>331</v>
      </c>
      <c r="U498" s="264" t="s">
        <v>331</v>
      </c>
      <c r="V498" s="264" t="s">
        <v>331</v>
      </c>
      <c r="W498" s="19"/>
      <c r="AD498" s="265">
        <v>1.5698999649100008E-2</v>
      </c>
      <c r="AE498" s="265">
        <v>2.4246999458037318E-2</v>
      </c>
      <c r="AF498" s="265">
        <v>2.5179999437183138E-2</v>
      </c>
      <c r="AG498" s="265">
        <v>2.7243999391049149E-2</v>
      </c>
      <c r="AH498" s="265">
        <v>2.3129999483004215E-2</v>
      </c>
      <c r="AI498" s="265">
        <v>2.4689999448135495E-2</v>
      </c>
      <c r="AJ498" s="265">
        <v>2.7639999382197855E-2</v>
      </c>
      <c r="AK498" s="265">
        <v>2.9359999343752861E-2</v>
      </c>
      <c r="AL498" s="265">
        <v>2.397199946418405E-2</v>
      </c>
      <c r="AM498" s="265">
        <v>2.4965999441966414E-2</v>
      </c>
      <c r="AN498" s="265">
        <v>2.5137999438121911E-2</v>
      </c>
      <c r="AO498" s="265">
        <v>2.6570999406091866E-2</v>
      </c>
      <c r="AP498" s="265">
        <v>2.9934999330900609E-2</v>
      </c>
      <c r="AQ498" s="265">
        <v>2.6654999404214324E-2</v>
      </c>
    </row>
    <row r="499" spans="1:43" ht="18.75" customHeight="1">
      <c r="A499" s="86">
        <v>44560</v>
      </c>
      <c r="B499" s="19">
        <v>186.23169999999999</v>
      </c>
      <c r="C499" s="19">
        <v>192.87260000000001</v>
      </c>
      <c r="D499" s="19">
        <v>84.131</v>
      </c>
      <c r="E499" s="19">
        <v>17.329999999999998</v>
      </c>
      <c r="F499" s="20">
        <v>3.0400000000000002E-4</v>
      </c>
      <c r="G499" s="20">
        <v>7.2439999999999996E-3</v>
      </c>
      <c r="H499" s="20">
        <v>9.5160000000000002E-3</v>
      </c>
      <c r="I499" s="20">
        <v>1.2629E-2</v>
      </c>
      <c r="J499" s="20">
        <v>1.5082999999999999E-2</v>
      </c>
      <c r="K499" s="20">
        <v>1.4315E-2</v>
      </c>
      <c r="L499" s="20">
        <v>1.917E-2</v>
      </c>
      <c r="M499" s="20">
        <v>2.4510000000000001E-2</v>
      </c>
      <c r="N499" s="19">
        <v>1630</v>
      </c>
      <c r="O499" s="21">
        <v>2028.33</v>
      </c>
      <c r="P499" s="19">
        <v>8687.2999999999993</v>
      </c>
      <c r="Q499" s="18">
        <v>96.201999999999998</v>
      </c>
      <c r="R499" s="19">
        <v>6.3685999999999998</v>
      </c>
      <c r="S499" s="19">
        <v>6.3745000000000003</v>
      </c>
      <c r="T499" s="263" t="s">
        <v>331</v>
      </c>
      <c r="U499" s="264" t="s">
        <v>331</v>
      </c>
      <c r="V499" s="264" t="s">
        <v>331</v>
      </c>
      <c r="W499" s="19"/>
      <c r="AD499" s="265">
        <v>1.9980999553389847E-2</v>
      </c>
      <c r="AE499" s="265">
        <v>2.4246999458037318E-2</v>
      </c>
      <c r="AF499" s="265">
        <v>2.5144999437965453E-2</v>
      </c>
      <c r="AG499" s="265">
        <v>2.7262999390624466E-2</v>
      </c>
      <c r="AH499" s="265">
        <v>2.3129999483004215E-2</v>
      </c>
      <c r="AI499" s="265">
        <v>2.466999944858253E-2</v>
      </c>
      <c r="AJ499" s="265">
        <v>2.760999938286841E-2</v>
      </c>
      <c r="AK499" s="265">
        <v>2.9319999344646928E-2</v>
      </c>
      <c r="AL499" s="265">
        <v>2.3642999471537769E-2</v>
      </c>
      <c r="AM499" s="265">
        <v>2.4648999449051918E-2</v>
      </c>
      <c r="AN499" s="265">
        <v>2.5142999438010155E-2</v>
      </c>
      <c r="AO499" s="265">
        <v>2.6502999407611787E-2</v>
      </c>
      <c r="AP499" s="265">
        <v>2.9934999330900609E-2</v>
      </c>
      <c r="AQ499" s="265">
        <v>2.6996699396576729E-2</v>
      </c>
    </row>
    <row r="500" spans="1:43" ht="18.75" customHeight="1">
      <c r="A500" s="86">
        <v>44559</v>
      </c>
      <c r="B500" s="19">
        <v>185.9057</v>
      </c>
      <c r="C500" s="19">
        <v>193.22139999999999</v>
      </c>
      <c r="D500" s="19">
        <v>84.131</v>
      </c>
      <c r="E500" s="19">
        <v>16.95</v>
      </c>
      <c r="F500" s="20">
        <v>3.8000000000000002E-4</v>
      </c>
      <c r="G500" s="20">
        <v>7.4609999999999998E-3</v>
      </c>
      <c r="H500" s="20">
        <v>9.8390000000000005E-3</v>
      </c>
      <c r="I500" s="20">
        <v>1.2969E-2</v>
      </c>
      <c r="J500" s="20">
        <v>1.5495999999999999E-2</v>
      </c>
      <c r="K500" s="20">
        <v>1.4618000000000001E-2</v>
      </c>
      <c r="L500" s="20">
        <v>1.9609999999999999E-2</v>
      </c>
      <c r="M500" s="20">
        <v>2.4830000000000001E-2</v>
      </c>
      <c r="N500" s="19">
        <v>1630</v>
      </c>
      <c r="O500" s="21">
        <v>2028.33</v>
      </c>
      <c r="P500" s="19">
        <v>8687.2999999999993</v>
      </c>
      <c r="Q500" s="18">
        <v>96.093000000000004</v>
      </c>
      <c r="R500" s="19">
        <v>6.3710000000000004</v>
      </c>
      <c r="S500" s="19">
        <v>6.375</v>
      </c>
      <c r="T500" s="263" t="s">
        <v>331</v>
      </c>
      <c r="U500" s="264" t="s">
        <v>331</v>
      </c>
      <c r="V500" s="264" t="s">
        <v>331</v>
      </c>
      <c r="W500" s="19"/>
      <c r="AD500" s="265">
        <v>2.1187999526411292E-2</v>
      </c>
      <c r="AE500" s="265">
        <v>2.4035999462753532E-2</v>
      </c>
      <c r="AF500" s="265">
        <v>2.4915999443084001E-2</v>
      </c>
      <c r="AG500" s="265">
        <v>2.699599939659238E-2</v>
      </c>
      <c r="AH500" s="265">
        <v>2.3129999483004215E-2</v>
      </c>
      <c r="AI500" s="265">
        <v>2.4559999451041221E-2</v>
      </c>
      <c r="AJ500" s="265">
        <v>2.7409999387338759E-2</v>
      </c>
      <c r="AK500" s="265">
        <v>2.9059999350458384E-2</v>
      </c>
      <c r="AL500" s="265">
        <v>2.3657999471202493E-2</v>
      </c>
      <c r="AM500" s="265">
        <v>2.4755999446660279E-2</v>
      </c>
      <c r="AN500" s="265">
        <v>2.5235999435931446E-2</v>
      </c>
      <c r="AO500" s="265">
        <v>2.6338999411277476E-2</v>
      </c>
      <c r="AP500" s="265">
        <v>2.9936999330855908E-2</v>
      </c>
      <c r="AQ500" s="265">
        <v>2.7394999387674035E-2</v>
      </c>
    </row>
    <row r="501" spans="1:43" ht="18.75" customHeight="1">
      <c r="A501" s="86">
        <v>44558</v>
      </c>
      <c r="B501" s="19">
        <v>186.2354</v>
      </c>
      <c r="C501" s="19">
        <v>193.63679999999999</v>
      </c>
      <c r="D501" s="19">
        <v>84.131</v>
      </c>
      <c r="E501" s="19">
        <v>17.54</v>
      </c>
      <c r="F501" s="20">
        <v>4.3100000000000001E-4</v>
      </c>
      <c r="G501" s="20">
        <v>7.4999999999999997E-3</v>
      </c>
      <c r="H501" s="20">
        <v>9.7310000000000001E-3</v>
      </c>
      <c r="I501" s="20">
        <v>1.2449999999999999E-2</v>
      </c>
      <c r="J501" s="20">
        <v>1.4807000000000001E-2</v>
      </c>
      <c r="K501" s="20">
        <v>1.4049000000000001E-2</v>
      </c>
      <c r="L501" s="20">
        <v>1.8997E-2</v>
      </c>
      <c r="M501" s="20">
        <v>2.5149999999999999E-2</v>
      </c>
      <c r="N501" s="19">
        <v>1630</v>
      </c>
      <c r="O501" s="21">
        <v>2028.33</v>
      </c>
      <c r="P501" s="19">
        <v>8687.2999999999993</v>
      </c>
      <c r="Q501" s="18">
        <v>96.019000000000005</v>
      </c>
      <c r="R501" s="19">
        <v>6.3677000000000001</v>
      </c>
      <c r="S501" s="19">
        <v>6.3738999999999999</v>
      </c>
      <c r="T501" s="263" t="s">
        <v>331</v>
      </c>
      <c r="U501" s="264" t="s">
        <v>331</v>
      </c>
      <c r="V501" s="264" t="s">
        <v>331</v>
      </c>
      <c r="W501" s="19"/>
      <c r="AD501" s="265">
        <v>2.3488999474979937E-2</v>
      </c>
      <c r="AE501" s="265">
        <v>2.4010999463312328E-2</v>
      </c>
      <c r="AF501" s="265">
        <v>2.5105999438837172E-2</v>
      </c>
      <c r="AG501" s="265">
        <v>2.7137999393418433E-2</v>
      </c>
      <c r="AH501" s="265">
        <v>2.3129999483004215E-2</v>
      </c>
      <c r="AI501" s="265">
        <v>2.465999944880605E-2</v>
      </c>
      <c r="AJ501" s="265">
        <v>2.7339999388903378E-2</v>
      </c>
      <c r="AK501" s="265">
        <v>2.8969999352470039E-2</v>
      </c>
      <c r="AL501" s="265">
        <v>2.4169999459758399E-2</v>
      </c>
      <c r="AM501" s="265">
        <v>2.4824999445118009E-2</v>
      </c>
      <c r="AN501" s="265">
        <v>2.5316999434120951E-2</v>
      </c>
      <c r="AO501" s="265">
        <v>2.626599941290915E-2</v>
      </c>
      <c r="AP501" s="265">
        <v>2.975099933501333E-2</v>
      </c>
      <c r="AQ501" s="265">
        <v>2.7872199377007783E-2</v>
      </c>
    </row>
    <row r="502" spans="1:43" ht="18.75" customHeight="1">
      <c r="A502" s="86">
        <v>44557</v>
      </c>
      <c r="B502" s="19">
        <v>186.24430000000001</v>
      </c>
      <c r="C502" s="19">
        <v>193.75299999999999</v>
      </c>
      <c r="D502" s="19">
        <v>84.131</v>
      </c>
      <c r="E502" s="19">
        <v>17.68</v>
      </c>
      <c r="F502" s="20">
        <v>4.06E-4</v>
      </c>
      <c r="G502" s="20">
        <v>6.9870000000000002E-3</v>
      </c>
      <c r="H502" s="20">
        <v>9.7579999999999993E-3</v>
      </c>
      <c r="I502" s="20">
        <v>1.2467000000000001E-2</v>
      </c>
      <c r="J502" s="20">
        <v>1.4756E-2</v>
      </c>
      <c r="K502" s="20">
        <v>1.4049000000000001E-2</v>
      </c>
      <c r="L502" s="20">
        <v>1.8839000000000002E-2</v>
      </c>
      <c r="M502" s="20">
        <v>2.5399999999999999E-2</v>
      </c>
      <c r="N502" s="19">
        <v>1630</v>
      </c>
      <c r="O502" s="21">
        <v>2028.33</v>
      </c>
      <c r="P502" s="19">
        <v>8687.2999999999993</v>
      </c>
      <c r="Q502" s="18">
        <v>96.019000000000005</v>
      </c>
      <c r="R502" s="19">
        <v>6.3701999999999996</v>
      </c>
      <c r="S502" s="19">
        <v>6.3753000000000002</v>
      </c>
      <c r="T502" s="263" t="s">
        <v>331</v>
      </c>
      <c r="U502" s="264" t="s">
        <v>331</v>
      </c>
      <c r="V502" s="264" t="s">
        <v>331</v>
      </c>
      <c r="W502" s="19"/>
      <c r="AD502" s="265">
        <v>1.5881999645009637E-2</v>
      </c>
      <c r="AE502" s="265">
        <v>2.4085999461635945E-2</v>
      </c>
      <c r="AF502" s="265">
        <v>2.5103999438881877E-2</v>
      </c>
      <c r="AG502" s="265">
        <v>2.7028999395854771E-2</v>
      </c>
      <c r="AH502" s="265">
        <v>2.3049999484792354E-2</v>
      </c>
      <c r="AI502" s="265">
        <v>2.436999945528805E-2</v>
      </c>
      <c r="AJ502" s="265">
        <v>2.7289999390020966E-2</v>
      </c>
      <c r="AK502" s="265">
        <v>2.8999999351799487E-2</v>
      </c>
      <c r="AL502" s="265">
        <v>2.4198999459110204E-2</v>
      </c>
      <c r="AM502" s="265">
        <v>2.4833999444916845E-2</v>
      </c>
      <c r="AN502" s="265">
        <v>2.5317999434098602E-2</v>
      </c>
      <c r="AO502" s="265">
        <v>2.6214999414049089E-2</v>
      </c>
      <c r="AP502" s="265">
        <v>2.9753999334946275E-2</v>
      </c>
      <c r="AQ502" s="265">
        <v>2.8048999373055994E-2</v>
      </c>
    </row>
    <row r="503" spans="1:43" ht="18.75" customHeight="1">
      <c r="A503" s="86">
        <v>44554</v>
      </c>
      <c r="B503" s="19">
        <v>186.1662</v>
      </c>
      <c r="C503" s="19">
        <v>193.84129999999999</v>
      </c>
      <c r="D503" s="19">
        <v>84.131</v>
      </c>
      <c r="E503" s="19">
        <v>17.96</v>
      </c>
      <c r="F503" s="20">
        <v>5.5800000000000001E-4</v>
      </c>
      <c r="G503" s="20">
        <v>6.881E-3</v>
      </c>
      <c r="H503" s="20">
        <v>9.6780000000000008E-3</v>
      </c>
      <c r="I503" s="20">
        <v>1.2416999999999999E-2</v>
      </c>
      <c r="J503" s="20">
        <v>1.4926999999999999E-2</v>
      </c>
      <c r="K503" s="20">
        <v>1.4120000000000001E-2</v>
      </c>
      <c r="L503" s="20">
        <v>1.9051999999999999E-2</v>
      </c>
      <c r="M503" s="20">
        <v>2.538E-2</v>
      </c>
      <c r="N503" s="19">
        <v>1630</v>
      </c>
      <c r="O503" s="21">
        <v>2028.33</v>
      </c>
      <c r="P503" s="19">
        <v>8687.2999999999993</v>
      </c>
      <c r="Q503" s="18">
        <v>96.075999999999993</v>
      </c>
      <c r="R503" s="19">
        <v>6.3699000000000003</v>
      </c>
      <c r="S503" s="19">
        <v>6.3776000000000002</v>
      </c>
      <c r="T503" s="263" t="s">
        <v>331</v>
      </c>
      <c r="U503" s="264" t="s">
        <v>331</v>
      </c>
      <c r="V503" s="264" t="s">
        <v>331</v>
      </c>
      <c r="W503" s="19"/>
      <c r="AD503" s="265">
        <v>1.5680999649502338E-2</v>
      </c>
      <c r="AE503" s="265">
        <v>2.4130999460630118E-2</v>
      </c>
      <c r="AF503" s="265">
        <v>2.5096999439038335E-2</v>
      </c>
      <c r="AG503" s="265">
        <v>2.7112999393977225E-2</v>
      </c>
      <c r="AH503" s="265">
        <v>2.3049999484792354E-2</v>
      </c>
      <c r="AI503" s="265">
        <v>2.4449999453499911E-2</v>
      </c>
      <c r="AJ503" s="265">
        <v>2.7209999391809108E-2</v>
      </c>
      <c r="AK503" s="265">
        <v>2.8889999354258178E-2</v>
      </c>
      <c r="AL503" s="265">
        <v>2.4274999457411472E-2</v>
      </c>
      <c r="AM503" s="265">
        <v>2.4780999446101487E-2</v>
      </c>
      <c r="AN503" s="265">
        <v>2.5330999433808031E-2</v>
      </c>
      <c r="AO503" s="265">
        <v>2.6214999414049089E-2</v>
      </c>
      <c r="AP503" s="265">
        <v>2.9757999334856868E-2</v>
      </c>
      <c r="AQ503" s="265">
        <v>2.7686699381154034E-2</v>
      </c>
    </row>
    <row r="504" spans="1:43" ht="18.75" customHeight="1">
      <c r="A504" s="86">
        <v>44553</v>
      </c>
      <c r="B504" s="19">
        <v>186.1662</v>
      </c>
      <c r="C504" s="19">
        <v>193.84129999999999</v>
      </c>
      <c r="D504" s="19">
        <v>84.131</v>
      </c>
      <c r="E504" s="19">
        <v>17.96</v>
      </c>
      <c r="F504" s="20">
        <v>5.5800000000000001E-4</v>
      </c>
      <c r="G504" s="20">
        <v>6.881E-3</v>
      </c>
      <c r="H504" s="20">
        <v>9.6780000000000008E-3</v>
      </c>
      <c r="I504" s="20">
        <v>1.2416999999999999E-2</v>
      </c>
      <c r="J504" s="20">
        <v>1.4926999999999999E-2</v>
      </c>
      <c r="K504" s="20">
        <v>1.4120000000000001E-2</v>
      </c>
      <c r="L504" s="20">
        <v>1.9051999999999999E-2</v>
      </c>
      <c r="M504" s="20">
        <v>2.5319999999999999E-2</v>
      </c>
      <c r="N504" s="19">
        <v>1630</v>
      </c>
      <c r="O504" s="21">
        <v>2028.33</v>
      </c>
      <c r="P504" s="19">
        <v>8687.2999999999993</v>
      </c>
      <c r="Q504" s="18">
        <v>96.491</v>
      </c>
      <c r="R504" s="19">
        <v>6.3720999999999997</v>
      </c>
      <c r="S504" s="19">
        <v>6.3761999999999999</v>
      </c>
      <c r="T504" s="263" t="s">
        <v>331</v>
      </c>
      <c r="U504" s="264" t="s">
        <v>331</v>
      </c>
      <c r="V504" s="264" t="s">
        <v>331</v>
      </c>
      <c r="W504" s="19"/>
      <c r="AD504" s="265">
        <v>2.197899950873107E-2</v>
      </c>
      <c r="AE504" s="265">
        <v>2.4492999452538789E-2</v>
      </c>
      <c r="AF504" s="265">
        <v>2.5501999429985878E-2</v>
      </c>
      <c r="AG504" s="265">
        <v>2.7570999383740125E-2</v>
      </c>
      <c r="AH504" s="265">
        <v>2.3049999484792354E-2</v>
      </c>
      <c r="AI504" s="265">
        <v>2.4769999446347356E-2</v>
      </c>
      <c r="AJ504" s="265">
        <v>2.7769999379292132E-2</v>
      </c>
      <c r="AK504" s="265">
        <v>2.9199999347329138E-2</v>
      </c>
      <c r="AL504" s="265">
        <v>2.4477999452874065E-2</v>
      </c>
      <c r="AM504" s="265">
        <v>2.4886999443732204E-2</v>
      </c>
      <c r="AN504" s="265">
        <v>2.544999943114817E-2</v>
      </c>
      <c r="AO504" s="265">
        <v>2.664999940432608E-2</v>
      </c>
      <c r="AP504" s="265">
        <v>2.9823999333381656E-2</v>
      </c>
      <c r="AQ504" s="265">
        <v>2.8164999370463191E-2</v>
      </c>
    </row>
    <row r="505" spans="1:43" ht="18.75" customHeight="1">
      <c r="A505" s="86">
        <v>44552</v>
      </c>
      <c r="B505" s="19">
        <v>186.38489999999999</v>
      </c>
      <c r="C505" s="19">
        <v>194.91630000000001</v>
      </c>
      <c r="D505" s="19">
        <v>84.131</v>
      </c>
      <c r="E505" s="19">
        <v>18.63</v>
      </c>
      <c r="F505" s="20">
        <v>5.8299999999999997E-4</v>
      </c>
      <c r="G505" s="20">
        <v>6.6059999999999999E-3</v>
      </c>
      <c r="H505" s="20">
        <v>9.4400000000000005E-3</v>
      </c>
      <c r="I505" s="20">
        <v>1.2156E-2</v>
      </c>
      <c r="J505" s="20">
        <v>1.4515E-2</v>
      </c>
      <c r="K505" s="20">
        <v>1.3814999999999999E-2</v>
      </c>
      <c r="L505" s="20">
        <v>1.8489999999999999E-2</v>
      </c>
      <c r="M505" s="20">
        <v>2.5530000000000001E-2</v>
      </c>
      <c r="N505" s="19">
        <v>1630</v>
      </c>
      <c r="O505" s="21">
        <v>2028.33</v>
      </c>
      <c r="P505" s="19">
        <v>8687.2999999999993</v>
      </c>
      <c r="Q505" s="18">
        <v>96.551000000000002</v>
      </c>
      <c r="R505" s="19">
        <v>6.3757000000000001</v>
      </c>
      <c r="S505" s="19">
        <v>6.3826999999999998</v>
      </c>
      <c r="T505" s="263" t="s">
        <v>331</v>
      </c>
      <c r="U505" s="264" t="s">
        <v>331</v>
      </c>
      <c r="V505" s="264" t="s">
        <v>331</v>
      </c>
      <c r="W505" s="19"/>
      <c r="AD505" s="265">
        <v>2.0013999552652238E-2</v>
      </c>
      <c r="AE505" s="265">
        <v>2.4532999451644718E-2</v>
      </c>
      <c r="AF505" s="265">
        <v>2.5503999429941176E-2</v>
      </c>
      <c r="AG505" s="265">
        <v>2.7582999383471907E-2</v>
      </c>
      <c r="AH505" s="265">
        <v>2.3149999482557176E-2</v>
      </c>
      <c r="AI505" s="265">
        <v>2.4759999446570872E-2</v>
      </c>
      <c r="AJ505" s="265">
        <v>2.7839999377727506E-2</v>
      </c>
      <c r="AK505" s="265">
        <v>2.9359999343752861E-2</v>
      </c>
      <c r="AL505" s="265">
        <v>2.4378999455086887E-2</v>
      </c>
      <c r="AM505" s="265">
        <v>2.4895999443531033E-2</v>
      </c>
      <c r="AN505" s="265">
        <v>2.5674999426119029E-2</v>
      </c>
      <c r="AO505" s="265">
        <v>2.6601999405398966E-2</v>
      </c>
      <c r="AP505" s="265">
        <v>2.9821999333426358E-2</v>
      </c>
      <c r="AQ505" s="265">
        <v>2.760999938286841E-2</v>
      </c>
    </row>
    <row r="506" spans="1:43" ht="18.75" customHeight="1">
      <c r="A506" s="86">
        <v>44551</v>
      </c>
      <c r="B506" s="19">
        <v>186.30619999999999</v>
      </c>
      <c r="C506" s="19">
        <v>195.40629999999999</v>
      </c>
      <c r="D506" s="19">
        <v>84.131</v>
      </c>
      <c r="E506" s="19">
        <v>21.01</v>
      </c>
      <c r="F506" s="20">
        <v>5.0699999999999996E-4</v>
      </c>
      <c r="G506" s="20">
        <v>6.6649999999999999E-3</v>
      </c>
      <c r="H506" s="20">
        <v>9.4400000000000005E-3</v>
      </c>
      <c r="I506" s="20">
        <v>1.2156E-2</v>
      </c>
      <c r="J506" s="20">
        <v>1.4617E-2</v>
      </c>
      <c r="K506" s="20">
        <v>1.3839000000000001E-2</v>
      </c>
      <c r="L506" s="20">
        <v>1.8627000000000001E-2</v>
      </c>
      <c r="M506" s="20">
        <v>2.572E-2</v>
      </c>
      <c r="N506" s="19">
        <v>1630</v>
      </c>
      <c r="O506" s="21">
        <v>2028.33</v>
      </c>
      <c r="P506" s="19">
        <v>8687.2999999999993</v>
      </c>
      <c r="Q506" s="18">
        <v>96.564999999999998</v>
      </c>
      <c r="R506" s="19">
        <v>6.3754</v>
      </c>
      <c r="S506" s="19">
        <v>6.3872</v>
      </c>
      <c r="T506" s="263" t="s">
        <v>331</v>
      </c>
      <c r="U506" s="264" t="s">
        <v>331</v>
      </c>
      <c r="V506" s="264" t="s">
        <v>331</v>
      </c>
      <c r="W506" s="19"/>
      <c r="AD506" s="265">
        <v>2.2500999497063461E-2</v>
      </c>
      <c r="AE506" s="265">
        <v>2.4596999450214211E-2</v>
      </c>
      <c r="AF506" s="265">
        <v>2.5563999428600073E-2</v>
      </c>
      <c r="AG506" s="265">
        <v>2.7690999381057919E-2</v>
      </c>
      <c r="AH506" s="265">
        <v>2.2329999500885607E-2</v>
      </c>
      <c r="AI506" s="265">
        <v>2.4819999445229772E-2</v>
      </c>
      <c r="AJ506" s="265">
        <v>2.7839999377727506E-2</v>
      </c>
      <c r="AK506" s="265">
        <v>2.9299999345093967E-2</v>
      </c>
      <c r="AL506" s="265">
        <v>2.4522999451868237E-2</v>
      </c>
      <c r="AM506" s="265">
        <v>2.5059999439865348E-2</v>
      </c>
      <c r="AN506" s="265">
        <v>2.5535999429225919E-2</v>
      </c>
      <c r="AO506" s="265">
        <v>2.6286999412439761E-2</v>
      </c>
      <c r="AP506" s="265">
        <v>2.9823999333381656E-2</v>
      </c>
      <c r="AQ506" s="265">
        <v>2.8631699360031636E-2</v>
      </c>
    </row>
    <row r="507" spans="1:43" ht="18.75" customHeight="1">
      <c r="A507" s="86">
        <v>44550</v>
      </c>
      <c r="B507" s="19">
        <v>186.58770000000001</v>
      </c>
      <c r="C507" s="19">
        <v>197.58250000000001</v>
      </c>
      <c r="D507" s="19">
        <v>84.131</v>
      </c>
      <c r="E507" s="19">
        <v>22.87</v>
      </c>
      <c r="F507" s="20">
        <v>3.8000000000000002E-4</v>
      </c>
      <c r="G507" s="20">
        <v>6.3169999999999997E-3</v>
      </c>
      <c r="H507" s="20">
        <v>9.0950000000000007E-3</v>
      </c>
      <c r="I507" s="20">
        <v>1.1668E-2</v>
      </c>
      <c r="J507" s="20">
        <v>1.4225E-2</v>
      </c>
      <c r="K507" s="20">
        <v>1.3368E-2</v>
      </c>
      <c r="L507" s="20">
        <v>1.8511E-2</v>
      </c>
      <c r="M507" s="20">
        <v>2.5760000000000002E-2</v>
      </c>
      <c r="N507" s="19">
        <v>1630</v>
      </c>
      <c r="O507" s="21">
        <v>2028.33</v>
      </c>
      <c r="P507" s="19">
        <v>8687.2999999999993</v>
      </c>
      <c r="Q507" s="18">
        <v>96.042000000000002</v>
      </c>
      <c r="R507" s="19">
        <v>6.3682999999999996</v>
      </c>
      <c r="S507" s="19">
        <v>6.3806000000000003</v>
      </c>
      <c r="T507" s="263" t="s">
        <v>331</v>
      </c>
      <c r="U507" s="264" t="s">
        <v>331</v>
      </c>
      <c r="V507" s="264" t="s">
        <v>331</v>
      </c>
      <c r="W507" s="19"/>
      <c r="AD507" s="265">
        <v>1.581199964657426E-2</v>
      </c>
      <c r="AE507" s="265">
        <v>2.473899944704026E-2</v>
      </c>
      <c r="AF507" s="265">
        <v>2.5719999425113202E-2</v>
      </c>
      <c r="AG507" s="265">
        <v>2.7875999376922846E-2</v>
      </c>
      <c r="AH507" s="265">
        <v>2.2329999500885607E-2</v>
      </c>
      <c r="AI507" s="265">
        <v>2.4829999445006253E-2</v>
      </c>
      <c r="AJ507" s="265">
        <v>2.8129999371245506E-2</v>
      </c>
      <c r="AK507" s="265">
        <v>2.9419999342411757E-2</v>
      </c>
      <c r="AL507" s="265">
        <v>2.454999945126474E-2</v>
      </c>
      <c r="AM507" s="265">
        <v>2.5067999439686538E-2</v>
      </c>
      <c r="AN507" s="265">
        <v>2.558299942817539E-2</v>
      </c>
      <c r="AO507" s="265">
        <v>2.617399941496551E-2</v>
      </c>
      <c r="AP507" s="265">
        <v>2.9827999333292245E-2</v>
      </c>
      <c r="AQ507" s="265">
        <v>2.9654999337159097E-2</v>
      </c>
    </row>
    <row r="508" spans="1:43" ht="18.75" customHeight="1">
      <c r="A508" s="86">
        <v>44547</v>
      </c>
      <c r="B508" s="19">
        <v>186.69810000000001</v>
      </c>
      <c r="C508" s="19">
        <v>197.7663</v>
      </c>
      <c r="D508" s="19">
        <v>84.131</v>
      </c>
      <c r="E508" s="19">
        <v>21.57</v>
      </c>
      <c r="F508" s="20">
        <v>3.0400000000000002E-4</v>
      </c>
      <c r="G508" s="20">
        <v>6.3759999999999997E-3</v>
      </c>
      <c r="H508" s="20">
        <v>9.1760000000000001E-3</v>
      </c>
      <c r="I508" s="20">
        <v>1.1749000000000001E-2</v>
      </c>
      <c r="J508" s="20">
        <v>1.4021E-2</v>
      </c>
      <c r="K508" s="20">
        <v>1.3322000000000001E-2</v>
      </c>
      <c r="L508" s="20">
        <v>1.8064E-2</v>
      </c>
      <c r="M508" s="20">
        <v>2.5590000000000002E-2</v>
      </c>
      <c r="N508" s="19">
        <v>1630</v>
      </c>
      <c r="O508" s="21">
        <v>2028.33</v>
      </c>
      <c r="P508" s="19">
        <v>8687.2999999999993</v>
      </c>
      <c r="Q508" s="18">
        <v>96.510999999999996</v>
      </c>
      <c r="R508" s="19">
        <v>6.3674999999999997</v>
      </c>
      <c r="S508" s="19">
        <v>6.3742000000000001</v>
      </c>
      <c r="T508" s="263" t="s">
        <v>331</v>
      </c>
      <c r="U508" s="264" t="s">
        <v>331</v>
      </c>
      <c r="V508" s="264" t="s">
        <v>331</v>
      </c>
      <c r="W508" s="19"/>
      <c r="AD508" s="265">
        <v>1.7288999613560736E-2</v>
      </c>
      <c r="AE508" s="265">
        <v>2.4874999444000422E-2</v>
      </c>
      <c r="AF508" s="265">
        <v>2.6008999418653551E-2</v>
      </c>
      <c r="AG508" s="265">
        <v>2.8002999374084174E-2</v>
      </c>
      <c r="AH508" s="265">
        <v>2.2329999500885607E-2</v>
      </c>
      <c r="AI508" s="265">
        <v>2.4939999442547562E-2</v>
      </c>
      <c r="AJ508" s="265">
        <v>2.8289999367669228E-2</v>
      </c>
      <c r="AK508" s="265">
        <v>2.969999933615327E-2</v>
      </c>
      <c r="AL508" s="265">
        <v>2.4544999451376497E-2</v>
      </c>
      <c r="AM508" s="265">
        <v>2.5051999440044163E-2</v>
      </c>
      <c r="AN508" s="265">
        <v>2.5532999429292977E-2</v>
      </c>
      <c r="AO508" s="265">
        <v>2.617399941496551E-2</v>
      </c>
      <c r="AP508" s="265">
        <v>2.9517999340221285E-2</v>
      </c>
      <c r="AQ508" s="265">
        <v>2.8641899359803644E-2</v>
      </c>
    </row>
    <row r="509" spans="1:43" ht="18.75" customHeight="1">
      <c r="A509" s="86">
        <v>44546</v>
      </c>
      <c r="B509" s="19">
        <v>186.4811</v>
      </c>
      <c r="C509" s="19">
        <v>197.8537</v>
      </c>
      <c r="D509" s="19">
        <v>84.131</v>
      </c>
      <c r="E509" s="19">
        <v>20.57</v>
      </c>
      <c r="F509" s="20">
        <v>3.0400000000000002E-4</v>
      </c>
      <c r="G509" s="20">
        <v>6.1279999999999998E-3</v>
      </c>
      <c r="H509" s="20">
        <v>8.9929999999999993E-3</v>
      </c>
      <c r="I509" s="20">
        <v>1.1637E-2</v>
      </c>
      <c r="J509" s="20">
        <v>1.4106E-2</v>
      </c>
      <c r="K509" s="20">
        <v>1.3324000000000001E-2</v>
      </c>
      <c r="L509" s="20">
        <v>1.8523999999999999E-2</v>
      </c>
      <c r="M509" s="20">
        <v>2.554E-2</v>
      </c>
      <c r="N509" s="19">
        <v>1630</v>
      </c>
      <c r="O509" s="21">
        <v>2028.33</v>
      </c>
      <c r="P509" s="19">
        <v>8687.2999999999993</v>
      </c>
      <c r="Q509" s="18">
        <v>96.570999999999998</v>
      </c>
      <c r="R509" s="19">
        <v>6.3672000000000004</v>
      </c>
      <c r="S509" s="19">
        <v>6.3742000000000001</v>
      </c>
      <c r="T509" s="263" t="s">
        <v>331</v>
      </c>
      <c r="U509" s="264" t="s">
        <v>331</v>
      </c>
      <c r="V509" s="264" t="s">
        <v>331</v>
      </c>
      <c r="W509" s="19"/>
      <c r="AD509" s="265">
        <v>1.7091999617964031E-2</v>
      </c>
      <c r="AE509" s="265">
        <v>2.491499944310635E-2</v>
      </c>
      <c r="AF509" s="265">
        <v>2.6008999418653551E-2</v>
      </c>
      <c r="AG509" s="265">
        <v>2.8074999372474849E-2</v>
      </c>
      <c r="AH509" s="265">
        <v>2.23899994995445E-2</v>
      </c>
      <c r="AI509" s="265">
        <v>2.5059999439865348E-2</v>
      </c>
      <c r="AJ509" s="265">
        <v>2.8259999368339776E-2</v>
      </c>
      <c r="AK509" s="265">
        <v>2.9659999337047341E-2</v>
      </c>
      <c r="AL509" s="265">
        <v>2.4540999451465904E-2</v>
      </c>
      <c r="AM509" s="265">
        <v>2.5060999439842999E-2</v>
      </c>
      <c r="AN509" s="265">
        <v>2.5584999428130688E-2</v>
      </c>
      <c r="AO509" s="265">
        <v>2.6175999414920804E-2</v>
      </c>
      <c r="AP509" s="265">
        <v>2.9529999339953063E-2</v>
      </c>
      <c r="AQ509" s="265">
        <v>2.8711699358243498E-2</v>
      </c>
    </row>
    <row r="510" spans="1:43" ht="18.75" customHeight="1">
      <c r="A510" s="86">
        <v>44545</v>
      </c>
      <c r="B510" s="19">
        <v>186.2133</v>
      </c>
      <c r="C510" s="19">
        <v>198.07490000000001</v>
      </c>
      <c r="D510" s="19">
        <v>84.131</v>
      </c>
      <c r="E510" s="19">
        <v>19.29</v>
      </c>
      <c r="F510" s="20">
        <v>3.8000000000000002E-4</v>
      </c>
      <c r="G510" s="20">
        <v>6.6309999999999997E-3</v>
      </c>
      <c r="H510" s="20">
        <v>9.7350000000000006E-3</v>
      </c>
      <c r="I510" s="20">
        <v>1.2451E-2</v>
      </c>
      <c r="J510" s="20">
        <v>1.4565E-2</v>
      </c>
      <c r="K510" s="20">
        <v>1.3983000000000001E-2</v>
      </c>
      <c r="L510" s="20">
        <v>1.8599000000000001E-2</v>
      </c>
      <c r="M510" s="20">
        <v>2.5520000000000001E-2</v>
      </c>
      <c r="N510" s="19">
        <v>1630</v>
      </c>
      <c r="O510" s="21">
        <v>2028.33</v>
      </c>
      <c r="P510" s="19">
        <v>8687.2999999999993</v>
      </c>
      <c r="Q510" s="18">
        <v>96.316999999999993</v>
      </c>
      <c r="R510" s="19">
        <v>6.367</v>
      </c>
      <c r="S510" s="19">
        <v>6.3756000000000004</v>
      </c>
      <c r="T510" s="263" t="s">
        <v>331</v>
      </c>
      <c r="U510" s="264" t="s">
        <v>331</v>
      </c>
      <c r="V510" s="264" t="s">
        <v>331</v>
      </c>
      <c r="W510" s="19"/>
      <c r="AD510" s="265">
        <v>2.6505999407544729E-2</v>
      </c>
      <c r="AE510" s="265">
        <v>2.489199944362044E-2</v>
      </c>
      <c r="AF510" s="265">
        <v>2.6008999418653551E-2</v>
      </c>
      <c r="AG510" s="265">
        <v>2.8088999372161923E-2</v>
      </c>
      <c r="AH510" s="265">
        <v>2.2789999490603802E-2</v>
      </c>
      <c r="AI510" s="265">
        <v>2.5109999438747765E-2</v>
      </c>
      <c r="AJ510" s="265">
        <v>2.8369999365881086E-2</v>
      </c>
      <c r="AK510" s="265">
        <v>2.9829999333247544E-2</v>
      </c>
      <c r="AL510" s="265">
        <v>2.4520999451912943E-2</v>
      </c>
      <c r="AM510" s="265">
        <v>2.5068999439664185E-2</v>
      </c>
      <c r="AN510" s="265">
        <v>2.5588999428041277E-2</v>
      </c>
      <c r="AO510" s="265">
        <v>2.6176999414898455E-2</v>
      </c>
      <c r="AP510" s="265">
        <v>2.9530999339930714E-2</v>
      </c>
      <c r="AQ510" s="265">
        <v>2.9535799339823424E-2</v>
      </c>
    </row>
    <row r="511" spans="1:43" ht="18.75" customHeight="1">
      <c r="A511" s="86">
        <v>44544</v>
      </c>
      <c r="B511" s="19">
        <v>186.6122</v>
      </c>
      <c r="C511" s="19">
        <v>200.39449999999999</v>
      </c>
      <c r="D511" s="19">
        <v>84.131</v>
      </c>
      <c r="E511" s="19">
        <v>21.89</v>
      </c>
      <c r="F511" s="20">
        <v>3.8000000000000002E-4</v>
      </c>
      <c r="G511" s="20">
        <v>6.5680000000000001E-3</v>
      </c>
      <c r="H511" s="20">
        <v>9.7350000000000006E-3</v>
      </c>
      <c r="I511" s="20">
        <v>1.2352999999999999E-2</v>
      </c>
      <c r="J511" s="20">
        <v>1.4411E-2</v>
      </c>
      <c r="K511" s="20">
        <v>1.3912000000000001E-2</v>
      </c>
      <c r="L511" s="20">
        <v>1.8280000000000001E-2</v>
      </c>
      <c r="M511" s="20">
        <v>2.5600000000000001E-2</v>
      </c>
      <c r="N511" s="19">
        <v>1630</v>
      </c>
      <c r="O511" s="21">
        <v>2028.33</v>
      </c>
      <c r="P511" s="19">
        <v>8687.2999999999993</v>
      </c>
      <c r="Q511" s="18">
        <v>96.096999999999994</v>
      </c>
      <c r="R511" s="19">
        <v>6.37</v>
      </c>
      <c r="S511" s="19">
        <v>6.3762999999999996</v>
      </c>
      <c r="T511" s="263" t="s">
        <v>331</v>
      </c>
      <c r="U511" s="264" t="s">
        <v>331</v>
      </c>
      <c r="V511" s="264" t="s">
        <v>331</v>
      </c>
      <c r="W511" s="19"/>
      <c r="AD511" s="265">
        <v>2.5995999418944121E-2</v>
      </c>
      <c r="AE511" s="265">
        <v>2.4899999443441633E-2</v>
      </c>
      <c r="AF511" s="265">
        <v>2.5981999419257044E-2</v>
      </c>
      <c r="AG511" s="265">
        <v>2.7994999374262988E-2</v>
      </c>
      <c r="AH511" s="265">
        <v>2.2729999491944909E-2</v>
      </c>
      <c r="AI511" s="265">
        <v>2.5189999436959626E-2</v>
      </c>
      <c r="AJ511" s="265">
        <v>2.8219999369233847E-2</v>
      </c>
      <c r="AK511" s="265">
        <v>2.9759999334812163E-2</v>
      </c>
      <c r="AL511" s="265">
        <v>2.4613999449834226E-2</v>
      </c>
      <c r="AM511" s="265">
        <v>2.4949999442324042E-2</v>
      </c>
      <c r="AN511" s="265">
        <v>2.5594999427907168E-2</v>
      </c>
      <c r="AO511" s="265">
        <v>2.6182999414764346E-2</v>
      </c>
      <c r="AP511" s="265">
        <v>2.9534999339841307E-2</v>
      </c>
      <c r="AQ511" s="265">
        <v>2.9369999343529341E-2</v>
      </c>
    </row>
    <row r="512" spans="1:43" ht="18.75" customHeight="1">
      <c r="A512" s="86">
        <v>44543</v>
      </c>
      <c r="B512" s="19">
        <v>187.02510000000001</v>
      </c>
      <c r="C512" s="19">
        <v>201.77420000000001</v>
      </c>
      <c r="D512" s="19">
        <v>85.688000000000002</v>
      </c>
      <c r="E512" s="19">
        <v>20.309999999999999</v>
      </c>
      <c r="F512" s="20">
        <v>4.5600000000000003E-4</v>
      </c>
      <c r="G512" s="20">
        <v>6.3239999999999998E-3</v>
      </c>
      <c r="H512" s="20">
        <v>9.4970000000000002E-3</v>
      </c>
      <c r="I512" s="20">
        <v>1.2043999999999999E-2</v>
      </c>
      <c r="J512" s="20">
        <v>1.4156E-2</v>
      </c>
      <c r="K512" s="20">
        <v>1.3606999999999999E-2</v>
      </c>
      <c r="L512" s="20">
        <v>1.7998E-2</v>
      </c>
      <c r="M512" s="20">
        <v>2.5749999999999999E-2</v>
      </c>
      <c r="N512" s="19">
        <v>1630</v>
      </c>
      <c r="O512" s="21">
        <v>2028.33</v>
      </c>
      <c r="P512" s="19">
        <v>8687.2999999999993</v>
      </c>
      <c r="Q512" s="18">
        <v>96.271000000000001</v>
      </c>
      <c r="R512" s="19">
        <v>6.3776000000000002</v>
      </c>
      <c r="S512" s="19">
        <v>6.3798000000000004</v>
      </c>
      <c r="T512" s="263" t="s">
        <v>331</v>
      </c>
      <c r="U512" s="264" t="s">
        <v>331</v>
      </c>
      <c r="V512" s="264" t="s">
        <v>331</v>
      </c>
      <c r="W512" s="19"/>
      <c r="AD512" s="265">
        <v>1.4975999665260316E-2</v>
      </c>
      <c r="AE512" s="265">
        <v>2.4924999442882838E-2</v>
      </c>
      <c r="AF512" s="265">
        <v>2.5910999420844016E-2</v>
      </c>
      <c r="AG512" s="265">
        <v>2.8132999371178448E-2</v>
      </c>
      <c r="AH512" s="265">
        <v>2.2939999487251044E-2</v>
      </c>
      <c r="AI512" s="265">
        <v>2.5239999435842039E-2</v>
      </c>
      <c r="AJ512" s="265">
        <v>2.8329999366775157E-2</v>
      </c>
      <c r="AK512" s="265">
        <v>2.9859999332576992E-2</v>
      </c>
      <c r="AL512" s="265">
        <v>2.4548999451287089E-2</v>
      </c>
      <c r="AM512" s="265">
        <v>2.4957999442145228E-2</v>
      </c>
      <c r="AN512" s="265">
        <v>2.5502999429963528E-2</v>
      </c>
      <c r="AO512" s="265">
        <v>2.6052999417670072E-2</v>
      </c>
      <c r="AP512" s="265">
        <v>2.9525999340042471E-2</v>
      </c>
      <c r="AQ512" s="265">
        <v>3.1406699298005554E-2</v>
      </c>
    </row>
    <row r="513" spans="1:43" ht="18.75" customHeight="1">
      <c r="A513" s="86">
        <v>44540</v>
      </c>
      <c r="B513" s="19">
        <v>186.67689999999999</v>
      </c>
      <c r="C513" s="19">
        <v>202.66540000000001</v>
      </c>
      <c r="D513" s="19">
        <v>85.688000000000002</v>
      </c>
      <c r="E513" s="19">
        <v>18.690000000000001</v>
      </c>
      <c r="F513" s="20">
        <v>4.8200000000000001E-4</v>
      </c>
      <c r="G513" s="20">
        <v>6.5430000000000002E-3</v>
      </c>
      <c r="H513" s="20">
        <v>9.868E-3</v>
      </c>
      <c r="I513" s="20">
        <v>1.2500000000000001E-2</v>
      </c>
      <c r="J513" s="20">
        <v>1.4836999999999999E-2</v>
      </c>
      <c r="K513" s="20">
        <v>1.4172000000000001E-2</v>
      </c>
      <c r="L513" s="20">
        <v>1.8776999999999999E-2</v>
      </c>
      <c r="M513" s="20">
        <v>2.58E-2</v>
      </c>
      <c r="N513" s="19">
        <v>1630</v>
      </c>
      <c r="O513" s="21">
        <v>2028.33</v>
      </c>
      <c r="P513" s="19">
        <v>8687.2999999999993</v>
      </c>
      <c r="Q513" s="18">
        <v>95.894000000000005</v>
      </c>
      <c r="R513" s="19">
        <v>6.3441999999999998</v>
      </c>
      <c r="S513" s="19">
        <v>6.3459000000000003</v>
      </c>
      <c r="T513" s="263" t="s">
        <v>331</v>
      </c>
      <c r="U513" s="264" t="s">
        <v>331</v>
      </c>
      <c r="V513" s="264" t="s">
        <v>331</v>
      </c>
      <c r="W513" s="19"/>
      <c r="AD513" s="265">
        <v>1.8995999575406312E-2</v>
      </c>
      <c r="AE513" s="265">
        <v>2.4867999444156887E-2</v>
      </c>
      <c r="AF513" s="265">
        <v>2.5910999420844016E-2</v>
      </c>
      <c r="AG513" s="265">
        <v>2.8065999372676016E-2</v>
      </c>
      <c r="AH513" s="265">
        <v>2.2929999487474564E-2</v>
      </c>
      <c r="AI513" s="265">
        <v>2.5339999433606861E-2</v>
      </c>
      <c r="AJ513" s="265">
        <v>2.8449999364092947E-2</v>
      </c>
      <c r="AK513" s="265">
        <v>2.9959999330341817E-2</v>
      </c>
      <c r="AL513" s="265">
        <v>2.4093999461457134E-2</v>
      </c>
      <c r="AM513" s="265">
        <v>2.5007999441027641E-2</v>
      </c>
      <c r="AN513" s="265">
        <v>2.5433999431505799E-2</v>
      </c>
      <c r="AO513" s="265">
        <v>2.6052999417670072E-2</v>
      </c>
      <c r="AP513" s="265">
        <v>2.9396999342925847E-2</v>
      </c>
      <c r="AQ513" s="265">
        <v>3.1784999289549885E-2</v>
      </c>
    </row>
    <row r="514" spans="1:43" ht="18.75" customHeight="1">
      <c r="A514" s="86">
        <v>44539</v>
      </c>
      <c r="B514" s="19">
        <v>186.5934</v>
      </c>
      <c r="C514" s="19">
        <v>200.40369999999999</v>
      </c>
      <c r="D514" s="19">
        <v>85.688000000000002</v>
      </c>
      <c r="E514" s="19">
        <v>21.58</v>
      </c>
      <c r="F514" s="20">
        <v>4.8200000000000001E-4</v>
      </c>
      <c r="G514" s="20">
        <v>6.8770000000000003E-3</v>
      </c>
      <c r="H514" s="20">
        <v>1.0159E-2</v>
      </c>
      <c r="I514" s="20">
        <v>1.2678999999999999E-2</v>
      </c>
      <c r="J514" s="20">
        <v>1.499E-2</v>
      </c>
      <c r="K514" s="20">
        <v>1.4338E-2</v>
      </c>
      <c r="L514" s="20">
        <v>1.8762999999999998E-2</v>
      </c>
      <c r="M514" s="20">
        <v>2.5919999999999999E-2</v>
      </c>
      <c r="N514" s="19">
        <v>1630</v>
      </c>
      <c r="O514" s="21">
        <v>2028.33</v>
      </c>
      <c r="P514" s="19">
        <v>8687.2999999999993</v>
      </c>
      <c r="Q514" s="18">
        <v>96.369</v>
      </c>
      <c r="R514" s="19">
        <v>6.3662999999999998</v>
      </c>
      <c r="S514" s="19">
        <v>6.3639999999999999</v>
      </c>
      <c r="T514" s="263" t="s">
        <v>331</v>
      </c>
      <c r="U514" s="264" t="s">
        <v>331</v>
      </c>
      <c r="V514" s="264" t="s">
        <v>331</v>
      </c>
      <c r="W514" s="19"/>
      <c r="AD514" s="265">
        <v>2.7016999396122995E-2</v>
      </c>
      <c r="AE514" s="265">
        <v>2.4836999444849787E-2</v>
      </c>
      <c r="AF514" s="265">
        <v>2.5899999421089885E-2</v>
      </c>
      <c r="AG514" s="265">
        <v>2.8007999373972418E-2</v>
      </c>
      <c r="AH514" s="265">
        <v>2.2929999487474564E-2</v>
      </c>
      <c r="AI514" s="265">
        <v>2.5349999433383348E-2</v>
      </c>
      <c r="AJ514" s="265">
        <v>2.8279999367892741E-2</v>
      </c>
      <c r="AK514" s="265">
        <v>2.9729999335482715E-2</v>
      </c>
      <c r="AL514" s="265">
        <v>2.4031999462842943E-2</v>
      </c>
      <c r="AM514" s="265">
        <v>2.4801999445632099E-2</v>
      </c>
      <c r="AN514" s="265">
        <v>2.5294999434612692E-2</v>
      </c>
      <c r="AO514" s="265">
        <v>2.5699999425560234E-2</v>
      </c>
      <c r="AP514" s="265">
        <v>2.9388999343104658E-2</v>
      </c>
      <c r="AQ514" s="265">
        <v>3.1825199288651344E-2</v>
      </c>
    </row>
    <row r="515" spans="1:43" ht="18.75" customHeight="1">
      <c r="A515" s="86">
        <v>44538</v>
      </c>
      <c r="B515" s="19">
        <v>186.28809999999999</v>
      </c>
      <c r="C515" s="19">
        <v>198.74100000000001</v>
      </c>
      <c r="D515" s="19">
        <v>86.813000000000002</v>
      </c>
      <c r="E515" s="19">
        <v>19.899999999999999</v>
      </c>
      <c r="F515" s="20">
        <v>5.8299999999999997E-4</v>
      </c>
      <c r="G515" s="20">
        <v>6.8149999999999999E-3</v>
      </c>
      <c r="H515" s="20">
        <v>1.0026999999999999E-2</v>
      </c>
      <c r="I515" s="20">
        <v>1.2744E-2</v>
      </c>
      <c r="J515" s="20">
        <v>1.5212E-2</v>
      </c>
      <c r="K515" s="20">
        <v>1.4527E-2</v>
      </c>
      <c r="L515" s="20">
        <v>1.8928E-2</v>
      </c>
      <c r="M515" s="20">
        <v>2.5999999999999999E-2</v>
      </c>
      <c r="N515" s="19">
        <v>1630</v>
      </c>
      <c r="O515" s="21">
        <v>2028.33</v>
      </c>
      <c r="P515" s="19">
        <v>8687.2999999999993</v>
      </c>
      <c r="Q515" s="18">
        <v>96.328000000000003</v>
      </c>
      <c r="R515" s="19">
        <v>6.3762999999999996</v>
      </c>
      <c r="S515" s="19">
        <v>6.3747999999999996</v>
      </c>
      <c r="T515" s="263" t="s">
        <v>331</v>
      </c>
      <c r="U515" s="264" t="s">
        <v>331</v>
      </c>
      <c r="V515" s="264" t="s">
        <v>331</v>
      </c>
      <c r="W515" s="19"/>
      <c r="AD515" s="265">
        <v>2.1403999521583318E-2</v>
      </c>
      <c r="AE515" s="265">
        <v>2.4985999441519382E-2</v>
      </c>
      <c r="AF515" s="265">
        <v>2.5977999419346452E-2</v>
      </c>
      <c r="AG515" s="265">
        <v>2.817799937017262E-2</v>
      </c>
      <c r="AH515" s="265">
        <v>2.2999999485909937E-2</v>
      </c>
      <c r="AI515" s="265">
        <v>2.5589999428018928E-2</v>
      </c>
      <c r="AJ515" s="265">
        <v>2.849999936297536E-2</v>
      </c>
      <c r="AK515" s="265">
        <v>3.0049999328330159E-2</v>
      </c>
      <c r="AL515" s="265">
        <v>2.4103999461233618E-2</v>
      </c>
      <c r="AM515" s="265">
        <v>2.4638999449275435E-2</v>
      </c>
      <c r="AN515" s="265">
        <v>2.5183999437093738E-2</v>
      </c>
      <c r="AO515" s="265">
        <v>2.5688999425806106E-2</v>
      </c>
      <c r="AP515" s="265">
        <v>2.895799935273826E-2</v>
      </c>
      <c r="AQ515" s="265">
        <v>3.1598299293722959E-2</v>
      </c>
    </row>
    <row r="516" spans="1:43" ht="18.75" customHeight="1">
      <c r="A516" s="86">
        <v>44537</v>
      </c>
      <c r="B516" s="19">
        <v>186.44749999999999</v>
      </c>
      <c r="C516" s="19">
        <v>196.5061</v>
      </c>
      <c r="D516" s="19">
        <v>89.822000000000003</v>
      </c>
      <c r="E516" s="19">
        <v>21.89</v>
      </c>
      <c r="F516" s="20">
        <v>5.5800000000000001E-4</v>
      </c>
      <c r="G516" s="20">
        <v>6.8919999999999997E-3</v>
      </c>
      <c r="H516" s="20">
        <v>9.6360000000000005E-3</v>
      </c>
      <c r="I516" s="20">
        <v>1.2548999999999999E-2</v>
      </c>
      <c r="J516" s="20">
        <v>1.4733E-2</v>
      </c>
      <c r="K516" s="20">
        <v>1.4245000000000001E-2</v>
      </c>
      <c r="L516" s="20">
        <v>1.8024999999999999E-2</v>
      </c>
      <c r="M516" s="20">
        <v>2.5829999999999999E-2</v>
      </c>
      <c r="N516" s="19">
        <v>1630</v>
      </c>
      <c r="O516" s="21">
        <v>2028.33</v>
      </c>
      <c r="P516" s="19">
        <v>8687.2999999999993</v>
      </c>
      <c r="Q516" s="18">
        <v>96.117000000000004</v>
      </c>
      <c r="R516" s="19">
        <v>6.3765000000000001</v>
      </c>
      <c r="S516" s="19">
        <v>6.3747999999999996</v>
      </c>
      <c r="T516" s="263" t="s">
        <v>331</v>
      </c>
      <c r="U516" s="264" t="s">
        <v>331</v>
      </c>
      <c r="V516" s="264" t="s">
        <v>331</v>
      </c>
      <c r="W516" s="19"/>
      <c r="AD516" s="265">
        <v>2.7032999395765363E-2</v>
      </c>
      <c r="AE516" s="265">
        <v>2.5206999436579645E-2</v>
      </c>
      <c r="AF516" s="265">
        <v>2.6241999413445592E-2</v>
      </c>
      <c r="AG516" s="265">
        <v>2.8377999365702272E-2</v>
      </c>
      <c r="AH516" s="265">
        <v>2.3119999483227727E-2</v>
      </c>
      <c r="AI516" s="265">
        <v>2.5759999424219131E-2</v>
      </c>
      <c r="AJ516" s="265">
        <v>2.8669999359175562E-2</v>
      </c>
      <c r="AK516" s="265">
        <v>3.0069999327883127E-2</v>
      </c>
      <c r="AL516" s="265">
        <v>2.4081999461725352E-2</v>
      </c>
      <c r="AM516" s="265">
        <v>2.4481999452784658E-2</v>
      </c>
      <c r="AN516" s="265">
        <v>2.4920999442972245E-2</v>
      </c>
      <c r="AO516" s="265">
        <v>2.5505999429896477E-2</v>
      </c>
      <c r="AP516" s="265">
        <v>2.895799935273826E-2</v>
      </c>
      <c r="AQ516" s="265">
        <v>3.233999927714467E-2</v>
      </c>
    </row>
    <row r="517" spans="1:43" ht="18.75" customHeight="1">
      <c r="A517" s="86">
        <v>44536</v>
      </c>
      <c r="B517" s="19">
        <v>186.52719999999999</v>
      </c>
      <c r="C517" s="19">
        <v>194.6927</v>
      </c>
      <c r="D517" s="19">
        <v>92.938000000000002</v>
      </c>
      <c r="E517" s="19">
        <v>27.18</v>
      </c>
      <c r="F517" s="20">
        <v>3.8000000000000002E-4</v>
      </c>
      <c r="G517" s="20">
        <v>6.3119999999999999E-3</v>
      </c>
      <c r="H517" s="20">
        <v>9.0379999999999992E-3</v>
      </c>
      <c r="I517" s="20">
        <v>1.2062E-2</v>
      </c>
      <c r="J517" s="20">
        <v>1.4342000000000001E-2</v>
      </c>
      <c r="K517" s="20">
        <v>1.3799000000000001E-2</v>
      </c>
      <c r="L517" s="20">
        <v>1.7704000000000001E-2</v>
      </c>
      <c r="M517" s="20">
        <v>2.5860000000000001E-2</v>
      </c>
      <c r="N517" s="19">
        <v>1630</v>
      </c>
      <c r="O517" s="21">
        <v>2028.33</v>
      </c>
      <c r="P517" s="19">
        <v>8687.2999999999993</v>
      </c>
      <c r="Q517" s="18">
        <v>96.156000000000006</v>
      </c>
      <c r="R517" s="19">
        <v>6.3771000000000004</v>
      </c>
      <c r="S517" s="19">
        <v>6.3728999999999996</v>
      </c>
      <c r="T517" s="263" t="s">
        <v>331</v>
      </c>
      <c r="U517" s="264" t="s">
        <v>331</v>
      </c>
      <c r="V517" s="264" t="s">
        <v>331</v>
      </c>
      <c r="W517" s="19"/>
      <c r="AD517" s="265">
        <v>1.7479999609291554E-2</v>
      </c>
      <c r="AE517" s="265">
        <v>2.5168999437429011E-2</v>
      </c>
      <c r="AF517" s="265">
        <v>2.6399999409914016E-2</v>
      </c>
      <c r="AG517" s="265">
        <v>2.8296999367512763E-2</v>
      </c>
      <c r="AH517" s="265">
        <v>2.3139999482780695E-2</v>
      </c>
      <c r="AI517" s="265">
        <v>2.574999942444265E-2</v>
      </c>
      <c r="AJ517" s="265">
        <v>2.8849999355152246E-2</v>
      </c>
      <c r="AK517" s="265">
        <v>3.0379999320954084E-2</v>
      </c>
      <c r="AL517" s="265">
        <v>2.4049999462440609E-2</v>
      </c>
      <c r="AM517" s="265">
        <v>2.4437999453768133E-2</v>
      </c>
      <c r="AN517" s="265">
        <v>2.487199944406748E-2</v>
      </c>
      <c r="AO517" s="265">
        <v>2.5507999429851772E-2</v>
      </c>
      <c r="AP517" s="265">
        <v>2.8959999352693559E-2</v>
      </c>
      <c r="AQ517" s="265">
        <v>3.2644999270327386E-2</v>
      </c>
    </row>
    <row r="518" spans="1:43" ht="18.75" customHeight="1">
      <c r="A518" s="86">
        <v>44533</v>
      </c>
      <c r="B518" s="19">
        <v>186.94829999999999</v>
      </c>
      <c r="C518" s="19">
        <v>194.95009999999999</v>
      </c>
      <c r="D518" s="19">
        <v>92.75</v>
      </c>
      <c r="E518" s="19">
        <v>30.67</v>
      </c>
      <c r="F518" s="20">
        <v>4.3100000000000001E-4</v>
      </c>
      <c r="G518" s="20">
        <v>5.8729999999999997E-3</v>
      </c>
      <c r="H518" s="20">
        <v>8.4969999999999993E-3</v>
      </c>
      <c r="I518" s="20">
        <v>1.132E-2</v>
      </c>
      <c r="J518" s="20">
        <v>1.3429999999999999E-2</v>
      </c>
      <c r="K518" s="20">
        <v>1.2958000000000001E-2</v>
      </c>
      <c r="L518" s="20">
        <v>1.6726999999999999E-2</v>
      </c>
      <c r="M518" s="20">
        <v>2.605E-2</v>
      </c>
      <c r="N518" s="19">
        <v>1630</v>
      </c>
      <c r="O518" s="21">
        <v>2028.33</v>
      </c>
      <c r="P518" s="19">
        <v>8687.2999999999993</v>
      </c>
      <c r="Q518" s="18">
        <v>96.028000000000006</v>
      </c>
      <c r="R518" s="19">
        <v>6.3681000000000001</v>
      </c>
      <c r="S518" s="19">
        <v>6.3720999999999997</v>
      </c>
      <c r="T518" s="263" t="s">
        <v>331</v>
      </c>
      <c r="U518" s="264" t="s">
        <v>331</v>
      </c>
      <c r="V518" s="264" t="s">
        <v>331</v>
      </c>
      <c r="W518" s="19"/>
      <c r="AD518" s="265">
        <v>1.6267999636381866E-2</v>
      </c>
      <c r="AE518" s="265">
        <v>2.4665999448671937E-2</v>
      </c>
      <c r="AF518" s="265">
        <v>2.5515999429672958E-2</v>
      </c>
      <c r="AG518" s="265">
        <v>2.7756999379582703E-2</v>
      </c>
      <c r="AH518" s="265">
        <v>2.2929999487474564E-2</v>
      </c>
      <c r="AI518" s="265">
        <v>2.5239999435842039E-2</v>
      </c>
      <c r="AJ518" s="265">
        <v>2.8299999367445709E-2</v>
      </c>
      <c r="AK518" s="265">
        <v>2.9889999331906437E-2</v>
      </c>
      <c r="AL518" s="265">
        <v>2.3638999471627176E-2</v>
      </c>
      <c r="AM518" s="265">
        <v>2.4411999454349277E-2</v>
      </c>
      <c r="AN518" s="265">
        <v>2.4676999448426065E-2</v>
      </c>
      <c r="AO518" s="265">
        <v>2.5325999433919787E-2</v>
      </c>
      <c r="AP518" s="265">
        <v>2.8414999364875255E-2</v>
      </c>
      <c r="AQ518" s="265">
        <v>3.3033299261648205E-2</v>
      </c>
    </row>
    <row r="519" spans="1:43" ht="18.75" customHeight="1">
      <c r="A519" s="86">
        <v>44532</v>
      </c>
      <c r="B519" s="19">
        <v>186.43549999999999</v>
      </c>
      <c r="C519" s="19">
        <v>196.6551</v>
      </c>
      <c r="D519" s="19">
        <v>93.438000000000002</v>
      </c>
      <c r="E519" s="19">
        <v>27.95</v>
      </c>
      <c r="F519" s="20">
        <v>3.5500000000000001E-4</v>
      </c>
      <c r="G519" s="20">
        <v>6.1260000000000004E-3</v>
      </c>
      <c r="H519" s="20">
        <v>8.9519999999999999E-3</v>
      </c>
      <c r="I519" s="20">
        <v>1.2063000000000001E-2</v>
      </c>
      <c r="J519" s="20">
        <v>1.4442999999999999E-2</v>
      </c>
      <c r="K519" s="20">
        <v>1.3823999999999999E-2</v>
      </c>
      <c r="L519" s="20">
        <v>1.7624999999999998E-2</v>
      </c>
      <c r="M519" s="20">
        <v>2.5940000000000001E-2</v>
      </c>
      <c r="N519" s="19">
        <v>1630</v>
      </c>
      <c r="O519" s="21">
        <v>2028.33</v>
      </c>
      <c r="P519" s="19">
        <v>8687.2999999999993</v>
      </c>
      <c r="Q519" s="18">
        <v>95.994</v>
      </c>
      <c r="R519" s="19">
        <v>6.3643999999999998</v>
      </c>
      <c r="S519" s="19">
        <v>6.3670999999999998</v>
      </c>
      <c r="T519" s="263" t="s">
        <v>331</v>
      </c>
      <c r="U519" s="264" t="s">
        <v>331</v>
      </c>
      <c r="V519" s="264" t="s">
        <v>331</v>
      </c>
      <c r="W519" s="19"/>
      <c r="AD519" s="265">
        <v>2.4988999441452324E-2</v>
      </c>
      <c r="AE519" s="265">
        <v>2.450399945229292E-2</v>
      </c>
      <c r="AF519" s="265">
        <v>2.5515999429672958E-2</v>
      </c>
      <c r="AG519" s="265">
        <v>2.7617999382689596E-2</v>
      </c>
      <c r="AH519" s="265">
        <v>2.2869999488815664E-2</v>
      </c>
      <c r="AI519" s="265">
        <v>2.5229999436065555E-2</v>
      </c>
      <c r="AJ519" s="265">
        <v>2.7999999374151228E-2</v>
      </c>
      <c r="AK519" s="265">
        <v>2.9569999339058992E-2</v>
      </c>
      <c r="AL519" s="265">
        <v>2.376899946872145E-2</v>
      </c>
      <c r="AM519" s="265">
        <v>2.4514999452047048E-2</v>
      </c>
      <c r="AN519" s="265">
        <v>2.4686999448202553E-2</v>
      </c>
      <c r="AO519" s="265">
        <v>2.5113999438658358E-2</v>
      </c>
      <c r="AP519" s="265">
        <v>2.8414999364875255E-2</v>
      </c>
      <c r="AQ519" s="265">
        <v>3.4935899219121783E-2</v>
      </c>
    </row>
    <row r="520" spans="1:43" ht="18.75" customHeight="1">
      <c r="A520" s="86">
        <v>44531</v>
      </c>
      <c r="B520" s="19">
        <v>186.7278</v>
      </c>
      <c r="C520" s="19">
        <v>197.4034</v>
      </c>
      <c r="D520" s="19">
        <v>94.375</v>
      </c>
      <c r="E520" s="19">
        <v>31.12</v>
      </c>
      <c r="F520" s="20">
        <v>4.06E-4</v>
      </c>
      <c r="G520" s="20">
        <v>5.5129999999999997E-3</v>
      </c>
      <c r="H520" s="20">
        <v>8.1709999999999994E-3</v>
      </c>
      <c r="I520" s="20">
        <v>1.1354E-2</v>
      </c>
      <c r="J520" s="20">
        <v>1.4037000000000001E-2</v>
      </c>
      <c r="K520" s="20">
        <v>1.3287E-2</v>
      </c>
      <c r="L520" s="20">
        <v>1.7392999999999999E-2</v>
      </c>
      <c r="M520" s="20">
        <v>2.579E-2</v>
      </c>
      <c r="N520" s="19">
        <v>1630</v>
      </c>
      <c r="O520" s="21">
        <v>2032.1399999999999</v>
      </c>
      <c r="P520" s="19">
        <v>8348.7999999999993</v>
      </c>
      <c r="Q520" s="18">
        <v>96.340999999999994</v>
      </c>
      <c r="R520" s="19">
        <v>6.3882000000000003</v>
      </c>
      <c r="S520" s="19">
        <v>6.3864999999999998</v>
      </c>
      <c r="T520" s="263" t="s">
        <v>331</v>
      </c>
      <c r="U520" s="264" t="s">
        <v>331</v>
      </c>
      <c r="V520" s="264" t="s">
        <v>331</v>
      </c>
      <c r="W520" s="19"/>
      <c r="AD520" s="265">
        <v>2.4495999452471735E-2</v>
      </c>
      <c r="AE520" s="265">
        <v>2.4574999450705945E-2</v>
      </c>
      <c r="AF520" s="265">
        <v>2.5651999426633119E-2</v>
      </c>
      <c r="AG520" s="265">
        <v>2.7715999380499123E-2</v>
      </c>
      <c r="AH520" s="265">
        <v>2.2909999487921596E-2</v>
      </c>
      <c r="AI520" s="265">
        <v>2.5179999437183138E-2</v>
      </c>
      <c r="AJ520" s="265">
        <v>2.7949999375268816E-2</v>
      </c>
      <c r="AK520" s="265">
        <v>2.957999933883548E-2</v>
      </c>
      <c r="AL520" s="265">
        <v>2.376899946872145E-2</v>
      </c>
      <c r="AM520" s="265">
        <v>2.4420999454148114E-2</v>
      </c>
      <c r="AN520" s="265">
        <v>2.4686999448202553E-2</v>
      </c>
      <c r="AO520" s="265">
        <v>2.5334999433718624E-2</v>
      </c>
      <c r="AP520" s="265">
        <v>2.8414999364875255E-2</v>
      </c>
      <c r="AQ520" s="265">
        <v>3.4935899219121783E-2</v>
      </c>
    </row>
    <row r="521" spans="1:43" ht="18.75" customHeight="1">
      <c r="A521" s="86">
        <v>44530</v>
      </c>
      <c r="B521" s="19">
        <v>186.55350000000001</v>
      </c>
      <c r="C521" s="19">
        <v>198.86429999999999</v>
      </c>
      <c r="D521" s="19">
        <v>92.875</v>
      </c>
      <c r="E521" s="19">
        <v>27.19</v>
      </c>
      <c r="F521" s="20">
        <v>4.5600000000000003E-4</v>
      </c>
      <c r="G521" s="20">
        <v>5.6499999999999996E-3</v>
      </c>
      <c r="H521" s="20">
        <v>8.3850000000000001E-3</v>
      </c>
      <c r="I521" s="20">
        <v>1.1596E-2</v>
      </c>
      <c r="J521" s="20">
        <v>1.4442999999999999E-2</v>
      </c>
      <c r="K521" s="20">
        <v>1.3708E-2</v>
      </c>
      <c r="L521" s="20">
        <v>1.7911E-2</v>
      </c>
      <c r="M521" s="20">
        <v>2.5680000000000001E-2</v>
      </c>
      <c r="N521" s="19">
        <v>1630</v>
      </c>
      <c r="O521" s="21">
        <v>2032.1399999999999</v>
      </c>
      <c r="P521" s="19">
        <v>8348.7999999999993</v>
      </c>
      <c r="Q521" s="18">
        <v>96.088999999999999</v>
      </c>
      <c r="R521" s="19">
        <v>6.3933</v>
      </c>
      <c r="S521" s="19">
        <v>6.3975</v>
      </c>
      <c r="T521" s="263" t="s">
        <v>331</v>
      </c>
      <c r="U521" s="264" t="s">
        <v>331</v>
      </c>
      <c r="V521" s="264" t="s">
        <v>331</v>
      </c>
      <c r="W521" s="19"/>
      <c r="AD521" s="265">
        <v>2.4474999452941116E-2</v>
      </c>
      <c r="AE521" s="265">
        <v>2.4687999448180196E-2</v>
      </c>
      <c r="AF521" s="265">
        <v>2.5693999425694346E-2</v>
      </c>
      <c r="AG521" s="265">
        <v>2.7789999378845093E-2</v>
      </c>
      <c r="AH521" s="265">
        <v>2.2959999486804005E-2</v>
      </c>
      <c r="AI521" s="265">
        <v>2.5219999436289071E-2</v>
      </c>
      <c r="AJ521" s="265">
        <v>2.7869999377056955E-2</v>
      </c>
      <c r="AK521" s="265">
        <v>2.9649999337270853E-2</v>
      </c>
      <c r="AL521" s="265">
        <v>2.3825999467447401E-2</v>
      </c>
      <c r="AM521" s="265">
        <v>2.4441999453678726E-2</v>
      </c>
      <c r="AN521" s="265">
        <v>2.4683999448269604E-2</v>
      </c>
      <c r="AO521" s="265">
        <v>2.5332999433763326E-2</v>
      </c>
      <c r="AP521" s="265">
        <v>2.8414999364875255E-2</v>
      </c>
      <c r="AQ521" s="265">
        <v>3.4935899219121783E-2</v>
      </c>
    </row>
    <row r="522" spans="1:43" ht="18.75" customHeight="1">
      <c r="A522" s="86">
        <v>44529</v>
      </c>
      <c r="B522" s="19">
        <v>186.1602</v>
      </c>
      <c r="C522" s="19">
        <v>198.60300000000001</v>
      </c>
      <c r="D522" s="19">
        <v>92.625</v>
      </c>
      <c r="E522" s="19">
        <v>22.96</v>
      </c>
      <c r="F522" s="20">
        <v>3.8000000000000002E-4</v>
      </c>
      <c r="G522" s="20">
        <v>4.8430000000000001E-3</v>
      </c>
      <c r="H522" s="20">
        <v>7.7939999999999997E-3</v>
      </c>
      <c r="I522" s="20">
        <v>1.15E-2</v>
      </c>
      <c r="J522" s="20">
        <v>1.4987E-2</v>
      </c>
      <c r="K522" s="20">
        <v>1.3965999999999999E-2</v>
      </c>
      <c r="L522" s="20">
        <v>1.8544999999999999E-2</v>
      </c>
      <c r="M522" s="20">
        <v>2.5520000000000001E-2</v>
      </c>
      <c r="N522" s="19">
        <v>1630</v>
      </c>
      <c r="O522" s="21">
        <v>2032.1399999999999</v>
      </c>
      <c r="P522" s="19">
        <v>8348.7999999999993</v>
      </c>
      <c r="Q522" s="18">
        <v>96.774000000000001</v>
      </c>
      <c r="R522" s="19">
        <v>6.3861999999999997</v>
      </c>
      <c r="S522" s="19">
        <v>6.3876999999999997</v>
      </c>
      <c r="T522" s="263" t="s">
        <v>331</v>
      </c>
      <c r="U522" s="264" t="s">
        <v>331</v>
      </c>
      <c r="V522" s="264" t="s">
        <v>331</v>
      </c>
      <c r="W522" s="19"/>
      <c r="AD522" s="265">
        <v>2.1548999518342316E-2</v>
      </c>
      <c r="AE522" s="265">
        <v>2.4685999448224902E-2</v>
      </c>
      <c r="AF522" s="265">
        <v>2.5543999429047105E-2</v>
      </c>
      <c r="AG522" s="265">
        <v>2.7687999381124973E-2</v>
      </c>
      <c r="AH522" s="265">
        <v>2.3009999485686421E-2</v>
      </c>
      <c r="AI522" s="265">
        <v>2.5189999436959626E-2</v>
      </c>
      <c r="AJ522" s="265">
        <v>2.7769999379292132E-2</v>
      </c>
      <c r="AK522" s="265">
        <v>2.9689999336376786E-2</v>
      </c>
      <c r="AL522" s="265">
        <v>2.3791999468207359E-2</v>
      </c>
      <c r="AM522" s="265">
        <v>2.450399945229292E-2</v>
      </c>
      <c r="AN522" s="265">
        <v>2.4493999452516433E-2</v>
      </c>
      <c r="AO522" s="265">
        <v>2.5180999437160789E-2</v>
      </c>
      <c r="AP522" s="265">
        <v>2.8414999364875255E-2</v>
      </c>
      <c r="AQ522" s="265">
        <v>3.457669922715053E-2</v>
      </c>
    </row>
    <row r="523" spans="1:43" ht="18.75" customHeight="1">
      <c r="A523" s="86">
        <v>44526</v>
      </c>
      <c r="B523" s="19">
        <v>186.4008</v>
      </c>
      <c r="C523" s="19">
        <v>200.9862</v>
      </c>
      <c r="D523" s="19">
        <v>94.563000000000002</v>
      </c>
      <c r="E523" s="19">
        <v>28.62</v>
      </c>
      <c r="F523" s="20">
        <v>3.8000000000000002E-4</v>
      </c>
      <c r="G523" s="20">
        <v>4.9800000000000001E-3</v>
      </c>
      <c r="H523" s="20">
        <v>8.0079999999999995E-3</v>
      </c>
      <c r="I523" s="20">
        <v>1.1597E-2</v>
      </c>
      <c r="J523" s="20">
        <v>1.4730999999999999E-2</v>
      </c>
      <c r="K523" s="20">
        <v>1.3872000000000001E-2</v>
      </c>
      <c r="L523" s="20">
        <v>1.8213E-2</v>
      </c>
      <c r="M523" s="20">
        <v>2.5399999999999999E-2</v>
      </c>
      <c r="N523" s="19">
        <v>1630</v>
      </c>
      <c r="O523" s="21">
        <v>2032.1399999999999</v>
      </c>
      <c r="P523" s="19">
        <v>8348.7999999999993</v>
      </c>
      <c r="Q523" s="18">
        <v>96.875</v>
      </c>
      <c r="R523" s="19">
        <v>6.3924000000000003</v>
      </c>
      <c r="S523" s="19">
        <v>6.3956</v>
      </c>
      <c r="T523" s="263" t="s">
        <v>331</v>
      </c>
      <c r="U523" s="264" t="s">
        <v>331</v>
      </c>
      <c r="V523" s="264" t="s">
        <v>331</v>
      </c>
      <c r="W523" s="19"/>
      <c r="AD523" s="265">
        <v>2.0948999531753359E-2</v>
      </c>
      <c r="AE523" s="265">
        <v>2.4307999456673862E-2</v>
      </c>
      <c r="AF523" s="265">
        <v>2.5310999434255063E-2</v>
      </c>
      <c r="AG523" s="265">
        <v>2.7365999388322234E-2</v>
      </c>
      <c r="AH523" s="265">
        <v>2.2969999486580493E-2</v>
      </c>
      <c r="AI523" s="265">
        <v>2.4909999443218114E-2</v>
      </c>
      <c r="AJ523" s="265">
        <v>2.7339999388903378E-2</v>
      </c>
      <c r="AK523" s="265">
        <v>2.9039999350905416E-2</v>
      </c>
      <c r="AL523" s="265">
        <v>2.3791999468207359E-2</v>
      </c>
      <c r="AM523" s="265">
        <v>2.4520999451912943E-2</v>
      </c>
      <c r="AN523" s="265">
        <v>2.4493999452516433E-2</v>
      </c>
      <c r="AO523" s="265">
        <v>2.51169994385913E-2</v>
      </c>
      <c r="AP523" s="265">
        <v>2.8414999364875255E-2</v>
      </c>
      <c r="AQ523" s="265">
        <v>3.1141699303928762E-2</v>
      </c>
    </row>
    <row r="524" spans="1:43" ht="18.75" customHeight="1">
      <c r="A524" s="86">
        <v>44525</v>
      </c>
      <c r="B524" s="19">
        <v>185.61949999999999</v>
      </c>
      <c r="C524" s="19">
        <v>204.0556</v>
      </c>
      <c r="D524" s="19">
        <v>86.938000000000002</v>
      </c>
      <c r="E524" s="19">
        <v>18.579999999999998</v>
      </c>
      <c r="F524" s="20">
        <v>5.3200000000000003E-4</v>
      </c>
      <c r="G524" s="20">
        <v>6.398E-3</v>
      </c>
      <c r="H524" s="20">
        <v>9.6399999999999993E-3</v>
      </c>
      <c r="I524" s="20">
        <v>1.3424E-2</v>
      </c>
      <c r="J524" s="20">
        <v>1.6341000000000001E-2</v>
      </c>
      <c r="K524" s="20">
        <v>1.5709999999999998E-2</v>
      </c>
      <c r="L524" s="20">
        <v>1.9594E-2</v>
      </c>
      <c r="M524" s="20">
        <v>2.5749999999999999E-2</v>
      </c>
      <c r="N524" s="19">
        <v>1630</v>
      </c>
      <c r="O524" s="21">
        <v>2032.1399999999999</v>
      </c>
      <c r="P524" s="19">
        <v>8348.7999999999993</v>
      </c>
      <c r="Q524" s="18">
        <v>96.491</v>
      </c>
      <c r="R524" s="19">
        <v>6.3920000000000003</v>
      </c>
      <c r="S524" s="19">
        <v>6.3910999999999998</v>
      </c>
      <c r="T524" s="263" t="s">
        <v>331</v>
      </c>
      <c r="U524" s="264" t="s">
        <v>331</v>
      </c>
      <c r="V524" s="264" t="s">
        <v>331</v>
      </c>
      <c r="W524" s="19"/>
      <c r="AD524" s="265">
        <v>2.4575999450683592E-2</v>
      </c>
      <c r="AE524" s="265">
        <v>2.4210999458841979E-2</v>
      </c>
      <c r="AF524" s="265">
        <v>2.5089999439194797E-2</v>
      </c>
      <c r="AG524" s="265">
        <v>2.7053999395295979E-2</v>
      </c>
      <c r="AH524" s="265">
        <v>2.3239999480545521E-2</v>
      </c>
      <c r="AI524" s="265">
        <v>2.4819999445229772E-2</v>
      </c>
      <c r="AJ524" s="265">
        <v>2.7069999394938347E-2</v>
      </c>
      <c r="AK524" s="265">
        <v>2.8769999356940388E-2</v>
      </c>
      <c r="AL524" s="265">
        <v>2.3839999467134474E-2</v>
      </c>
      <c r="AM524" s="265">
        <v>2.4448999453522267E-2</v>
      </c>
      <c r="AN524" s="265">
        <v>2.4491999452561138E-2</v>
      </c>
      <c r="AO524" s="265">
        <v>2.4980999441631138E-2</v>
      </c>
      <c r="AP524" s="265">
        <v>2.7749999379739165E-2</v>
      </c>
      <c r="AQ524" s="265">
        <v>3.1048299306016418E-2</v>
      </c>
    </row>
    <row r="525" spans="1:43" ht="18.75" customHeight="1">
      <c r="A525" s="86">
        <v>44524</v>
      </c>
      <c r="B525" s="19">
        <v>185.61949999999999</v>
      </c>
      <c r="C525" s="19">
        <v>204.0556</v>
      </c>
      <c r="D525" s="19">
        <v>86.938000000000002</v>
      </c>
      <c r="E525" s="19">
        <v>18.579999999999998</v>
      </c>
      <c r="F525" s="20">
        <v>5.3200000000000003E-4</v>
      </c>
      <c r="G525" s="20">
        <v>6.398E-3</v>
      </c>
      <c r="H525" s="20">
        <v>9.6399999999999993E-3</v>
      </c>
      <c r="I525" s="20">
        <v>1.3424E-2</v>
      </c>
      <c r="J525" s="20">
        <v>1.6341000000000001E-2</v>
      </c>
      <c r="K525" s="20">
        <v>1.5709999999999998E-2</v>
      </c>
      <c r="L525" s="20">
        <v>1.9594E-2</v>
      </c>
      <c r="M525" s="20">
        <v>2.571E-2</v>
      </c>
      <c r="N525" s="19">
        <v>1630</v>
      </c>
      <c r="O525" s="21">
        <v>2032.1399999999999</v>
      </c>
      <c r="P525" s="19">
        <v>8348.7999999999993</v>
      </c>
      <c r="Q525" s="18">
        <v>96.548000000000002</v>
      </c>
      <c r="R525" s="19">
        <v>6.3851000000000004</v>
      </c>
      <c r="S525" s="19">
        <v>6.3906999999999998</v>
      </c>
      <c r="T525" s="263" t="s">
        <v>331</v>
      </c>
      <c r="U525" s="264" t="s">
        <v>331</v>
      </c>
      <c r="V525" s="264" t="s">
        <v>331</v>
      </c>
      <c r="W525" s="19"/>
      <c r="AD525" s="265">
        <v>2.4575999450683592E-2</v>
      </c>
      <c r="AE525" s="265">
        <v>2.4210999458841979E-2</v>
      </c>
      <c r="AF525" s="265">
        <v>2.5089999439194797E-2</v>
      </c>
      <c r="AG525" s="265">
        <v>2.7053999395295979E-2</v>
      </c>
      <c r="AH525" s="265">
        <v>2.3239999480545521E-2</v>
      </c>
      <c r="AI525" s="265">
        <v>2.4819999445229772E-2</v>
      </c>
      <c r="AJ525" s="265">
        <v>2.7069999394938347E-2</v>
      </c>
      <c r="AK525" s="265">
        <v>2.8769999356940388E-2</v>
      </c>
      <c r="AL525" s="265">
        <v>2.3839999467134474E-2</v>
      </c>
      <c r="AM525" s="265">
        <v>2.4448999453522267E-2</v>
      </c>
      <c r="AN525" s="265">
        <v>2.4491999452561138E-2</v>
      </c>
      <c r="AO525" s="265">
        <v>2.4980999441631138E-2</v>
      </c>
      <c r="AP525" s="265">
        <v>2.7749999379739165E-2</v>
      </c>
      <c r="AQ525" s="265">
        <v>3.0998999307118354E-2</v>
      </c>
    </row>
    <row r="526" spans="1:43" ht="18.75" customHeight="1">
      <c r="A526" s="86">
        <v>44523</v>
      </c>
      <c r="B526" s="19">
        <v>185.3613</v>
      </c>
      <c r="C526" s="19">
        <v>204.83199999999999</v>
      </c>
      <c r="D526" s="19">
        <v>85.688000000000002</v>
      </c>
      <c r="E526" s="19">
        <v>19.38</v>
      </c>
      <c r="F526" s="20">
        <v>4.06E-4</v>
      </c>
      <c r="G526" s="20">
        <v>6.1419999999999999E-3</v>
      </c>
      <c r="H526" s="20">
        <v>9.4219999999999998E-3</v>
      </c>
      <c r="I526" s="20">
        <v>1.3391E-2</v>
      </c>
      <c r="J526" s="20">
        <v>1.6650999999999999E-2</v>
      </c>
      <c r="K526" s="20">
        <v>1.5755000000000002E-2</v>
      </c>
      <c r="L526" s="20">
        <v>2.0229E-2</v>
      </c>
      <c r="M526" s="20">
        <v>2.589E-2</v>
      </c>
      <c r="N526" s="19">
        <v>1630</v>
      </c>
      <c r="O526" s="21">
        <v>2032.1399999999999</v>
      </c>
      <c r="P526" s="19">
        <v>8348.7999999999993</v>
      </c>
      <c r="Q526" s="18">
        <v>96.031000000000006</v>
      </c>
      <c r="R526" s="19">
        <v>6.3871000000000002</v>
      </c>
      <c r="S526" s="19">
        <v>6.3902999999999999</v>
      </c>
      <c r="T526" s="263" t="s">
        <v>331</v>
      </c>
      <c r="U526" s="264" t="s">
        <v>331</v>
      </c>
      <c r="V526" s="264" t="s">
        <v>331</v>
      </c>
      <c r="W526" s="19"/>
      <c r="AD526" s="265">
        <v>2.4575999450683592E-2</v>
      </c>
      <c r="AE526" s="265">
        <v>2.4210999458841979E-2</v>
      </c>
      <c r="AF526" s="265">
        <v>2.5089999439194797E-2</v>
      </c>
      <c r="AG526" s="265">
        <v>2.7053999395295979E-2</v>
      </c>
      <c r="AH526" s="265">
        <v>2.3239999480545521E-2</v>
      </c>
      <c r="AI526" s="265">
        <v>2.4819999445229772E-2</v>
      </c>
      <c r="AJ526" s="265">
        <v>2.7069999394938347E-2</v>
      </c>
      <c r="AK526" s="265">
        <v>2.8769999356940388E-2</v>
      </c>
      <c r="AL526" s="265">
        <v>2.3839999467134474E-2</v>
      </c>
      <c r="AM526" s="265">
        <v>2.4448999453522267E-2</v>
      </c>
      <c r="AN526" s="265">
        <v>2.4491999452561138E-2</v>
      </c>
      <c r="AO526" s="265">
        <v>2.4980999441631138E-2</v>
      </c>
      <c r="AP526" s="265">
        <v>2.7749999379739165E-2</v>
      </c>
      <c r="AQ526" s="265">
        <v>3.0678399314284323E-2</v>
      </c>
    </row>
    <row r="527" spans="1:43" ht="18.75" customHeight="1">
      <c r="A527" s="86">
        <v>44522</v>
      </c>
      <c r="B527" s="19">
        <v>185.73759999999999</v>
      </c>
      <c r="C527" s="19">
        <v>205.3229</v>
      </c>
      <c r="D527" s="19">
        <v>84.31</v>
      </c>
      <c r="E527" s="19">
        <v>19.170000000000002</v>
      </c>
      <c r="F527" s="20">
        <v>4.06E-4</v>
      </c>
      <c r="G527" s="20">
        <v>5.842E-3</v>
      </c>
      <c r="H527" s="20">
        <v>9.3930000000000003E-3</v>
      </c>
      <c r="I527" s="20">
        <v>1.3167999999999999E-2</v>
      </c>
      <c r="J527" s="20">
        <v>1.6236E-2</v>
      </c>
      <c r="K527" s="20">
        <v>1.549E-2</v>
      </c>
      <c r="L527" s="20">
        <v>1.9615E-2</v>
      </c>
      <c r="M527" s="20">
        <v>2.581E-2</v>
      </c>
      <c r="N527" s="19">
        <v>1630</v>
      </c>
      <c r="O527" s="21">
        <v>2032.1399999999999</v>
      </c>
      <c r="P527" s="19">
        <v>8348.7999999999993</v>
      </c>
      <c r="Q527" s="18">
        <v>95.543999999999997</v>
      </c>
      <c r="R527" s="19">
        <v>6.3860999999999999</v>
      </c>
      <c r="S527" s="19">
        <v>6.3802000000000003</v>
      </c>
      <c r="T527" s="263" t="s">
        <v>331</v>
      </c>
      <c r="U527" s="264" t="s">
        <v>331</v>
      </c>
      <c r="V527" s="264" t="s">
        <v>331</v>
      </c>
      <c r="W527" s="19"/>
      <c r="AD527" s="265">
        <v>2.4575999450683592E-2</v>
      </c>
      <c r="AE527" s="265">
        <v>2.4210999458841979E-2</v>
      </c>
      <c r="AF527" s="265">
        <v>2.5089999439194797E-2</v>
      </c>
      <c r="AG527" s="265">
        <v>2.7053999395295979E-2</v>
      </c>
      <c r="AH527" s="265">
        <v>2.3239999480545521E-2</v>
      </c>
      <c r="AI527" s="265">
        <v>2.4819999445229772E-2</v>
      </c>
      <c r="AJ527" s="265">
        <v>2.7069999394938347E-2</v>
      </c>
      <c r="AK527" s="265">
        <v>2.8769999356940388E-2</v>
      </c>
      <c r="AL527" s="265">
        <v>2.3839999467134474E-2</v>
      </c>
      <c r="AM527" s="265">
        <v>2.4448999453522267E-2</v>
      </c>
      <c r="AN527" s="265">
        <v>2.4491999452561138E-2</v>
      </c>
      <c r="AO527" s="265">
        <v>2.4980999441631138E-2</v>
      </c>
      <c r="AP527" s="265">
        <v>2.7749999379739165E-2</v>
      </c>
      <c r="AQ527" s="265">
        <v>3.0816699311193078E-2</v>
      </c>
    </row>
    <row r="528" spans="1:43" ht="18.75" customHeight="1">
      <c r="A528" s="86">
        <v>44519</v>
      </c>
      <c r="B528" s="19">
        <v>186.25579999999999</v>
      </c>
      <c r="C528" s="19">
        <v>203.44820000000001</v>
      </c>
      <c r="D528" s="19">
        <v>84.75</v>
      </c>
      <c r="E528" s="19">
        <v>17.91</v>
      </c>
      <c r="F528" s="20">
        <v>4.06E-4</v>
      </c>
      <c r="G528" s="20">
        <v>5.0670000000000003E-3</v>
      </c>
      <c r="H528" s="20">
        <v>8.5909999999999997E-3</v>
      </c>
      <c r="I528" s="20">
        <v>1.2213999999999999E-2</v>
      </c>
      <c r="J528" s="20">
        <v>1.5462E-2</v>
      </c>
      <c r="K528" s="20">
        <v>1.451E-2</v>
      </c>
      <c r="L528" s="20">
        <v>1.9099999999999999E-2</v>
      </c>
      <c r="M528" s="20">
        <v>2.613E-2</v>
      </c>
      <c r="N528" s="19">
        <v>1630</v>
      </c>
      <c r="O528" s="21">
        <v>2032.1399999999999</v>
      </c>
      <c r="P528" s="19">
        <v>8348.7999999999993</v>
      </c>
      <c r="Q528" s="18">
        <v>95.828000000000003</v>
      </c>
      <c r="R528" s="19">
        <v>6.3780000000000001</v>
      </c>
      <c r="S528" s="19">
        <v>6.3753000000000002</v>
      </c>
      <c r="T528" s="263" t="s">
        <v>331</v>
      </c>
      <c r="U528" s="264" t="s">
        <v>331</v>
      </c>
      <c r="V528" s="264" t="s">
        <v>331</v>
      </c>
      <c r="W528" s="19"/>
      <c r="AD528" s="265">
        <v>2.4575999450683592E-2</v>
      </c>
      <c r="AE528" s="265">
        <v>2.4210999458841979E-2</v>
      </c>
      <c r="AF528" s="265">
        <v>2.5089999439194797E-2</v>
      </c>
      <c r="AG528" s="265">
        <v>2.7053999395295979E-2</v>
      </c>
      <c r="AH528" s="265">
        <v>2.3239999480545521E-2</v>
      </c>
      <c r="AI528" s="265">
        <v>2.4819999445229772E-2</v>
      </c>
      <c r="AJ528" s="265">
        <v>2.7069999394938347E-2</v>
      </c>
      <c r="AK528" s="265">
        <v>2.8769999356940388E-2</v>
      </c>
      <c r="AL528" s="265">
        <v>2.3839999467134474E-2</v>
      </c>
      <c r="AM528" s="265">
        <v>2.4448999453522267E-2</v>
      </c>
      <c r="AN528" s="265">
        <v>2.4491999452561138E-2</v>
      </c>
      <c r="AO528" s="265">
        <v>2.4980999441631138E-2</v>
      </c>
      <c r="AP528" s="265">
        <v>2.7749999379739165E-2</v>
      </c>
      <c r="AQ528" s="265">
        <v>2.9178299347814171E-2</v>
      </c>
    </row>
    <row r="529" spans="1:43" ht="18.75" customHeight="1">
      <c r="A529" s="86">
        <v>44518</v>
      </c>
      <c r="B529" s="19">
        <v>186.00749999999999</v>
      </c>
      <c r="C529" s="19">
        <v>202.45519999999999</v>
      </c>
      <c r="D529" s="19">
        <v>87.375</v>
      </c>
      <c r="E529" s="19">
        <v>17.59</v>
      </c>
      <c r="F529" s="20">
        <v>4.8200000000000001E-4</v>
      </c>
      <c r="G529" s="20">
        <v>5.0210000000000003E-3</v>
      </c>
      <c r="H529" s="20">
        <v>8.4279999999999997E-3</v>
      </c>
      <c r="I529" s="20">
        <v>1.2196E-2</v>
      </c>
      <c r="J529" s="20">
        <v>1.5855000000000001E-2</v>
      </c>
      <c r="K529" s="20">
        <v>1.4699E-2</v>
      </c>
      <c r="L529" s="20">
        <v>1.9685000000000001E-2</v>
      </c>
      <c r="M529" s="20">
        <v>2.588E-2</v>
      </c>
      <c r="N529" s="19">
        <v>1630</v>
      </c>
      <c r="O529" s="21">
        <v>2032.1399999999999</v>
      </c>
      <c r="P529" s="19">
        <v>8348.7999999999993</v>
      </c>
      <c r="Q529" s="18">
        <v>95.915000000000006</v>
      </c>
      <c r="R529" s="19">
        <v>6.3928000000000003</v>
      </c>
      <c r="S529" s="19">
        <v>6.3902999999999999</v>
      </c>
      <c r="T529" s="263" t="s">
        <v>331</v>
      </c>
      <c r="U529" s="264" t="s">
        <v>331</v>
      </c>
      <c r="V529" s="264" t="s">
        <v>331</v>
      </c>
      <c r="W529" s="19"/>
      <c r="AD529" s="265">
        <v>2.4575999450683592E-2</v>
      </c>
      <c r="AE529" s="265">
        <v>2.4210999458841979E-2</v>
      </c>
      <c r="AF529" s="265">
        <v>2.5089999439194797E-2</v>
      </c>
      <c r="AG529" s="265">
        <v>2.7053999395295979E-2</v>
      </c>
      <c r="AH529" s="265">
        <v>2.3239999480545521E-2</v>
      </c>
      <c r="AI529" s="265">
        <v>2.4819999445229772E-2</v>
      </c>
      <c r="AJ529" s="265">
        <v>2.7069999394938347E-2</v>
      </c>
      <c r="AK529" s="265">
        <v>2.8769999356940388E-2</v>
      </c>
      <c r="AL529" s="265">
        <v>2.3839999467134474E-2</v>
      </c>
      <c r="AM529" s="265">
        <v>2.4448999453522267E-2</v>
      </c>
      <c r="AN529" s="265">
        <v>2.4491999452561138E-2</v>
      </c>
      <c r="AO529" s="265">
        <v>2.4980999441631138E-2</v>
      </c>
      <c r="AP529" s="265">
        <v>2.7749999379739165E-2</v>
      </c>
      <c r="AQ529" s="265">
        <v>2.9178299347814171E-2</v>
      </c>
    </row>
    <row r="530" spans="1:43" ht="18.75" customHeight="1">
      <c r="A530" s="86">
        <v>44517</v>
      </c>
      <c r="B530" s="19">
        <v>185.6763</v>
      </c>
      <c r="C530" s="19">
        <v>201.2988</v>
      </c>
      <c r="D530" s="19">
        <v>87.375</v>
      </c>
      <c r="E530" s="19">
        <v>17.11</v>
      </c>
      <c r="F530" s="20">
        <v>4.06E-4</v>
      </c>
      <c r="G530" s="20">
        <v>4.9789999999999999E-3</v>
      </c>
      <c r="H530" s="20">
        <v>8.4270000000000005E-3</v>
      </c>
      <c r="I530" s="20">
        <v>1.231E-2</v>
      </c>
      <c r="J530" s="20">
        <v>1.5889E-2</v>
      </c>
      <c r="K530" s="20">
        <v>1.4747E-2</v>
      </c>
      <c r="L530" s="20">
        <v>1.9755000000000002E-2</v>
      </c>
      <c r="M530" s="20">
        <v>2.5940000000000001E-2</v>
      </c>
      <c r="N530" s="19">
        <v>1630</v>
      </c>
      <c r="O530" s="21">
        <v>2032.1399999999999</v>
      </c>
      <c r="P530" s="19">
        <v>8348.7999999999993</v>
      </c>
      <c r="Q530" s="18">
        <v>95.406999999999996</v>
      </c>
      <c r="R530" s="19">
        <v>6.3830999999999998</v>
      </c>
      <c r="S530" s="19">
        <v>6.3829000000000002</v>
      </c>
      <c r="T530" s="263" t="s">
        <v>331</v>
      </c>
      <c r="U530" s="264" t="s">
        <v>331</v>
      </c>
      <c r="V530" s="264" t="s">
        <v>331</v>
      </c>
      <c r="W530" s="19"/>
      <c r="AD530" s="265">
        <v>2.6997999396547678E-2</v>
      </c>
      <c r="AE530" s="265">
        <v>2.4210999458841979E-2</v>
      </c>
      <c r="AF530" s="265">
        <v>2.5089999439194797E-2</v>
      </c>
      <c r="AG530" s="265">
        <v>2.7137999393418433E-2</v>
      </c>
      <c r="AH530" s="265">
        <v>2.3259999480098485E-2</v>
      </c>
      <c r="AI530" s="265">
        <v>2.4949999442324042E-2</v>
      </c>
      <c r="AJ530" s="265">
        <v>2.6979999396950005E-2</v>
      </c>
      <c r="AK530" s="265">
        <v>2.8649999359622601E-2</v>
      </c>
      <c r="AL530" s="265">
        <v>2.382499946746975E-2</v>
      </c>
      <c r="AM530" s="265">
        <v>2.4457999453321101E-2</v>
      </c>
      <c r="AN530" s="265">
        <v>2.4497999452427033E-2</v>
      </c>
      <c r="AO530" s="265">
        <v>2.4985999441519382E-2</v>
      </c>
      <c r="AP530" s="265">
        <v>2.8637999359890819E-2</v>
      </c>
      <c r="AQ530" s="265">
        <v>2.9559999339282512E-2</v>
      </c>
    </row>
    <row r="531" spans="1:43" ht="18.75" customHeight="1">
      <c r="A531" s="86">
        <v>44516</v>
      </c>
      <c r="B531" s="19">
        <v>185.26580000000001</v>
      </c>
      <c r="C531" s="19">
        <v>201.74250000000001</v>
      </c>
      <c r="D531" s="19">
        <v>87.375</v>
      </c>
      <c r="E531" s="19">
        <v>16.37</v>
      </c>
      <c r="F531" s="20">
        <v>3.8000000000000002E-4</v>
      </c>
      <c r="G531" s="20">
        <v>5.1789999999999996E-3</v>
      </c>
      <c r="H531" s="20">
        <v>8.6920000000000001E-3</v>
      </c>
      <c r="I531" s="20">
        <v>1.2652999999999999E-2</v>
      </c>
      <c r="J531" s="20">
        <v>1.6334999999999999E-2</v>
      </c>
      <c r="K531" s="20">
        <v>1.5199000000000001E-2</v>
      </c>
      <c r="L531" s="20">
        <v>2.0285000000000001E-2</v>
      </c>
      <c r="M531" s="20">
        <v>2.5940000000000001E-2</v>
      </c>
      <c r="N531" s="19">
        <v>1630</v>
      </c>
      <c r="O531" s="21">
        <v>2032.1399999999999</v>
      </c>
      <c r="P531" s="19">
        <v>8348.7999999999993</v>
      </c>
      <c r="Q531" s="18">
        <v>95.128</v>
      </c>
      <c r="R531" s="19">
        <v>6.3796999999999997</v>
      </c>
      <c r="S531" s="19">
        <v>6.38</v>
      </c>
      <c r="T531" s="263" t="s">
        <v>331</v>
      </c>
      <c r="U531" s="264" t="s">
        <v>331</v>
      </c>
      <c r="V531" s="264" t="s">
        <v>331</v>
      </c>
      <c r="W531" s="19"/>
      <c r="AD531" s="265">
        <v>2.6997999396547678E-2</v>
      </c>
      <c r="AE531" s="265">
        <v>2.4171999459713694E-2</v>
      </c>
      <c r="AF531" s="265">
        <v>2.5170999437384309E-2</v>
      </c>
      <c r="AG531" s="265">
        <v>2.7183999392390249E-2</v>
      </c>
      <c r="AH531" s="265">
        <v>2.3389999477192759E-2</v>
      </c>
      <c r="AI531" s="265">
        <v>2.4919999442994594E-2</v>
      </c>
      <c r="AJ531" s="265">
        <v>2.7219999391585589E-2</v>
      </c>
      <c r="AK531" s="265">
        <v>2.8779999356716872E-2</v>
      </c>
      <c r="AL531" s="265">
        <v>2.3919999465346335E-2</v>
      </c>
      <c r="AM531" s="265">
        <v>2.451299945209175E-2</v>
      </c>
      <c r="AN531" s="265">
        <v>2.450299945231527E-2</v>
      </c>
      <c r="AO531" s="265">
        <v>2.4992999441362917E-2</v>
      </c>
      <c r="AP531" s="265">
        <v>2.8637999359890819E-2</v>
      </c>
      <c r="AQ531" s="265">
        <v>3.4317799232937395E-2</v>
      </c>
    </row>
    <row r="532" spans="1:43" ht="18.75" customHeight="1">
      <c r="A532" s="86">
        <v>44515</v>
      </c>
      <c r="B532" s="19">
        <v>185.35300000000001</v>
      </c>
      <c r="C532" s="19">
        <v>203.1874</v>
      </c>
      <c r="D532" s="19">
        <v>87.375</v>
      </c>
      <c r="E532" s="19">
        <v>16.489999999999998</v>
      </c>
      <c r="F532" s="20">
        <v>4.3100000000000001E-4</v>
      </c>
      <c r="G532" s="20">
        <v>5.1570000000000001E-3</v>
      </c>
      <c r="H532" s="20">
        <v>8.6639999999999998E-3</v>
      </c>
      <c r="I532" s="20">
        <v>1.2522E-2</v>
      </c>
      <c r="J532" s="20">
        <v>1.6145E-2</v>
      </c>
      <c r="K532" s="20">
        <v>1.4984000000000001E-2</v>
      </c>
      <c r="L532" s="20">
        <v>1.9959000000000001E-2</v>
      </c>
      <c r="M532" s="20">
        <v>2.6009999999999998E-2</v>
      </c>
      <c r="N532" s="19">
        <v>1630</v>
      </c>
      <c r="O532" s="21">
        <v>2032.1399999999999</v>
      </c>
      <c r="P532" s="19">
        <v>8348.7999999999993</v>
      </c>
      <c r="Q532" s="18">
        <v>95.177999999999997</v>
      </c>
      <c r="R532" s="19">
        <v>6.3914</v>
      </c>
      <c r="S532" s="19">
        <v>6.391</v>
      </c>
      <c r="T532" s="263" t="s">
        <v>331</v>
      </c>
      <c r="U532" s="264" t="s">
        <v>331</v>
      </c>
      <c r="V532" s="264" t="s">
        <v>331</v>
      </c>
      <c r="W532" s="19"/>
      <c r="AD532" s="265">
        <v>3.0990999307297169E-2</v>
      </c>
      <c r="AE532" s="265">
        <v>2.4049999462440609E-2</v>
      </c>
      <c r="AF532" s="265">
        <v>2.502499944064766E-2</v>
      </c>
      <c r="AG532" s="265">
        <v>2.6987999396771191E-2</v>
      </c>
      <c r="AH532" s="265">
        <v>2.3149999482557176E-2</v>
      </c>
      <c r="AI532" s="265">
        <v>2.4829999445006253E-2</v>
      </c>
      <c r="AJ532" s="265">
        <v>2.7199999392032624E-2</v>
      </c>
      <c r="AK532" s="265">
        <v>2.8769999356940388E-2</v>
      </c>
      <c r="AL532" s="265">
        <v>2.4089999461546538E-2</v>
      </c>
      <c r="AM532" s="265">
        <v>2.4513999452069401E-2</v>
      </c>
      <c r="AN532" s="265">
        <v>2.4331999456137416E-2</v>
      </c>
      <c r="AO532" s="265">
        <v>2.5008999441005292E-2</v>
      </c>
      <c r="AP532" s="265">
        <v>2.8637999359890819E-2</v>
      </c>
      <c r="AQ532" s="265">
        <v>3.4961699218545111E-2</v>
      </c>
    </row>
    <row r="533" spans="1:43" ht="18.75" customHeight="1">
      <c r="A533" s="86">
        <v>44512</v>
      </c>
      <c r="B533" s="19">
        <v>185.48779999999999</v>
      </c>
      <c r="C533" s="19">
        <v>197.77440000000001</v>
      </c>
      <c r="D533" s="19">
        <v>91</v>
      </c>
      <c r="E533" s="19">
        <v>16.29</v>
      </c>
      <c r="F533" s="20">
        <v>4.06E-4</v>
      </c>
      <c r="G533" s="20">
        <v>5.1149999999999998E-3</v>
      </c>
      <c r="H533" s="20">
        <v>8.4250000000000002E-3</v>
      </c>
      <c r="I533" s="20">
        <v>1.2211E-2</v>
      </c>
      <c r="J533" s="20">
        <v>1.5613E-2</v>
      </c>
      <c r="K533" s="20">
        <v>1.4531000000000001E-2</v>
      </c>
      <c r="L533" s="20">
        <v>1.9307999999999999E-2</v>
      </c>
      <c r="M533" s="20">
        <v>2.6190000000000001E-2</v>
      </c>
      <c r="N533" s="19">
        <v>1630</v>
      </c>
      <c r="O533" s="21">
        <v>2032.1399999999999</v>
      </c>
      <c r="P533" s="19">
        <v>8348.7999999999993</v>
      </c>
      <c r="Q533" s="18">
        <v>94.85</v>
      </c>
      <c r="R533" s="19">
        <v>6.3887999999999998</v>
      </c>
      <c r="S533" s="19">
        <v>6.4002999999999997</v>
      </c>
      <c r="T533" s="263" t="s">
        <v>331</v>
      </c>
      <c r="U533" s="264" t="s">
        <v>331</v>
      </c>
      <c r="V533" s="264" t="s">
        <v>331</v>
      </c>
      <c r="W533" s="19"/>
      <c r="AD533" s="265">
        <v>1.6107999639958143E-2</v>
      </c>
      <c r="AE533" s="265">
        <v>2.4024999462999401E-2</v>
      </c>
      <c r="AF533" s="265">
        <v>2.4949999442324042E-2</v>
      </c>
      <c r="AG533" s="265">
        <v>2.6968999397195874E-2</v>
      </c>
      <c r="AH533" s="265">
        <v>2.3299999479204418E-2</v>
      </c>
      <c r="AI533" s="265">
        <v>2.477999944612384E-2</v>
      </c>
      <c r="AJ533" s="265">
        <v>2.7169999392703176E-2</v>
      </c>
      <c r="AK533" s="265">
        <v>2.868999935872853E-2</v>
      </c>
      <c r="AL533" s="265">
        <v>2.4222999458573757E-2</v>
      </c>
      <c r="AM533" s="265">
        <v>2.4052999462373555E-2</v>
      </c>
      <c r="AN533" s="265">
        <v>2.4331999456137416E-2</v>
      </c>
      <c r="AO533" s="265">
        <v>2.4757999446615577E-2</v>
      </c>
      <c r="AP533" s="265">
        <v>2.8637999359890819E-2</v>
      </c>
      <c r="AQ533" s="265">
        <v>3.6701199179664253E-2</v>
      </c>
    </row>
    <row r="534" spans="1:43" ht="18.75" customHeight="1">
      <c r="A534" s="86">
        <v>44511</v>
      </c>
      <c r="B534" s="19">
        <v>184.7004</v>
      </c>
      <c r="C534" s="19">
        <v>184.4084</v>
      </c>
      <c r="D534" s="19">
        <v>91</v>
      </c>
      <c r="E534" s="19">
        <v>17.66</v>
      </c>
      <c r="F534" s="20">
        <v>4.3100000000000001E-4</v>
      </c>
      <c r="G534" s="20">
        <v>5.1289999999999999E-3</v>
      </c>
      <c r="H534" s="20">
        <v>8.4779999999999994E-3</v>
      </c>
      <c r="I534" s="20">
        <v>1.2160000000000001E-2</v>
      </c>
      <c r="J534" s="20">
        <v>1.5493E-2</v>
      </c>
      <c r="K534" s="20">
        <v>1.4435999999999999E-2</v>
      </c>
      <c r="L534" s="20">
        <v>1.8997E-2</v>
      </c>
      <c r="M534" s="20">
        <v>2.6239999999999999E-2</v>
      </c>
      <c r="N534" s="19">
        <v>1630</v>
      </c>
      <c r="O534" s="21">
        <v>2032.1399999999999</v>
      </c>
      <c r="P534" s="19">
        <v>8348.7999999999993</v>
      </c>
      <c r="Q534" s="18">
        <v>93.954999999999998</v>
      </c>
      <c r="R534" s="19">
        <v>6.3928000000000003</v>
      </c>
      <c r="S534" s="19">
        <v>6.3897000000000004</v>
      </c>
      <c r="T534" s="263" t="s">
        <v>331</v>
      </c>
      <c r="U534" s="264" t="s">
        <v>331</v>
      </c>
      <c r="V534" s="264" t="s">
        <v>331</v>
      </c>
      <c r="W534" s="19"/>
      <c r="AD534" s="265">
        <v>2.5488999430276455E-2</v>
      </c>
      <c r="AE534" s="265">
        <v>2.3997999463602898E-2</v>
      </c>
      <c r="AF534" s="265">
        <v>2.4867999444156887E-2</v>
      </c>
      <c r="AG534" s="265">
        <v>2.6880999399162827E-2</v>
      </c>
      <c r="AH534" s="265">
        <v>2.3179999481886628E-2</v>
      </c>
      <c r="AI534" s="265">
        <v>2.4759999446570872E-2</v>
      </c>
      <c r="AJ534" s="265">
        <v>2.7029999395832418E-2</v>
      </c>
      <c r="AK534" s="265">
        <v>2.8599999360740185E-2</v>
      </c>
      <c r="AL534" s="265">
        <v>2.4327999456226823E-2</v>
      </c>
      <c r="AM534" s="265">
        <v>2.4052999462373555E-2</v>
      </c>
      <c r="AN534" s="265">
        <v>2.4331999456137416E-2</v>
      </c>
      <c r="AO534" s="265">
        <v>2.4757999446615577E-2</v>
      </c>
      <c r="AP534" s="265">
        <v>2.8637999359890819E-2</v>
      </c>
      <c r="AQ534" s="265">
        <v>3.7160799169391391E-2</v>
      </c>
    </row>
    <row r="535" spans="1:43" ht="18.75" customHeight="1">
      <c r="A535" s="86">
        <v>44510</v>
      </c>
      <c r="B535" s="19">
        <v>184.7004</v>
      </c>
      <c r="C535" s="19">
        <v>184.4084</v>
      </c>
      <c r="D535" s="19">
        <v>89.813000000000002</v>
      </c>
      <c r="E535" s="19">
        <v>18.73</v>
      </c>
      <c r="F535" s="20">
        <v>4.3100000000000001E-4</v>
      </c>
      <c r="G535" s="20">
        <v>5.1289999999999999E-3</v>
      </c>
      <c r="H535" s="20">
        <v>8.4779999999999994E-3</v>
      </c>
      <c r="I535" s="20">
        <v>1.2160000000000001E-2</v>
      </c>
      <c r="J535" s="20">
        <v>1.5493E-2</v>
      </c>
      <c r="K535" s="20">
        <v>1.4435999999999999E-2</v>
      </c>
      <c r="L535" s="20">
        <v>1.9040000000000001E-2</v>
      </c>
      <c r="M535" s="20">
        <v>2.631E-2</v>
      </c>
      <c r="N535" s="19">
        <v>1630</v>
      </c>
      <c r="O535" s="21">
        <v>2032.1399999999999</v>
      </c>
      <c r="P535" s="19">
        <v>8348.7999999999993</v>
      </c>
      <c r="Q535" s="18">
        <v>94.049000000000007</v>
      </c>
      <c r="R535" s="19">
        <v>6.3926999999999996</v>
      </c>
      <c r="S535" s="19">
        <v>6.3883999999999999</v>
      </c>
      <c r="T535" s="263" t="s">
        <v>331</v>
      </c>
      <c r="U535" s="264" t="s">
        <v>331</v>
      </c>
      <c r="V535" s="264" t="s">
        <v>331</v>
      </c>
      <c r="W535" s="19"/>
      <c r="AD535" s="265">
        <v>1.8706999581865967E-2</v>
      </c>
      <c r="AE535" s="265">
        <v>2.448099945280701E-2</v>
      </c>
      <c r="AF535" s="265">
        <v>2.5074999439530073E-2</v>
      </c>
      <c r="AG535" s="265">
        <v>2.6952999397553502E-2</v>
      </c>
      <c r="AH535" s="265">
        <v>2.3139999482780695E-2</v>
      </c>
      <c r="AI535" s="265">
        <v>2.4809999445453285E-2</v>
      </c>
      <c r="AJ535" s="265">
        <v>2.7129999393597247E-2</v>
      </c>
      <c r="AK535" s="265">
        <v>2.8629999360069634E-2</v>
      </c>
      <c r="AL535" s="265">
        <v>2.3936999464966358E-2</v>
      </c>
      <c r="AM535" s="265">
        <v>2.4052999462373555E-2</v>
      </c>
      <c r="AN535" s="265">
        <v>2.4331999456137416E-2</v>
      </c>
      <c r="AO535" s="265">
        <v>2.4762999446503821E-2</v>
      </c>
      <c r="AP535" s="265">
        <v>2.8637999359890819E-2</v>
      </c>
      <c r="AQ535" s="265">
        <v>3.6614999181590974E-2</v>
      </c>
    </row>
    <row r="536" spans="1:43" ht="18.75" customHeight="1">
      <c r="A536" s="86">
        <v>44509</v>
      </c>
      <c r="B536" s="19">
        <v>185.02180000000001</v>
      </c>
      <c r="C536" s="19">
        <v>182.7801</v>
      </c>
      <c r="D536" s="19">
        <v>93.813000000000002</v>
      </c>
      <c r="E536" s="19">
        <v>17.78</v>
      </c>
      <c r="F536" s="20">
        <v>3.8000000000000002E-4</v>
      </c>
      <c r="G536" s="20">
        <v>4.2079999999999999E-3</v>
      </c>
      <c r="H536" s="20">
        <v>7.2630000000000004E-3</v>
      </c>
      <c r="I536" s="20">
        <v>1.0813E-2</v>
      </c>
      <c r="J536" s="20">
        <v>1.4357999999999999E-2</v>
      </c>
      <c r="K536" s="20">
        <v>1.3185000000000001E-2</v>
      </c>
      <c r="L536" s="20">
        <v>1.8178E-2</v>
      </c>
      <c r="M536" s="20">
        <v>2.6159999999999999E-2</v>
      </c>
      <c r="N536" s="19">
        <v>1630</v>
      </c>
      <c r="O536" s="21">
        <v>2032.1399999999999</v>
      </c>
      <c r="P536" s="19">
        <v>8348.7999999999993</v>
      </c>
      <c r="Q536" s="18">
        <v>94.32</v>
      </c>
      <c r="R536" s="19">
        <v>6.3987999999999996</v>
      </c>
      <c r="S536" s="19">
        <v>6.3944000000000001</v>
      </c>
      <c r="T536" s="263" t="s">
        <v>331</v>
      </c>
      <c r="U536" s="264" t="s">
        <v>331</v>
      </c>
      <c r="V536" s="264" t="s">
        <v>331</v>
      </c>
      <c r="W536" s="19"/>
      <c r="AD536" s="265">
        <v>2.3016999485529956E-2</v>
      </c>
      <c r="AE536" s="265">
        <v>2.448099945280701E-2</v>
      </c>
      <c r="AF536" s="265">
        <v>2.5249999435618519E-2</v>
      </c>
      <c r="AG536" s="265">
        <v>2.7124999393709003E-2</v>
      </c>
      <c r="AH536" s="265">
        <v>2.3249999480322005E-2</v>
      </c>
      <c r="AI536" s="265">
        <v>2.5029999440535904E-2</v>
      </c>
      <c r="AJ536" s="265">
        <v>2.7339999388903378E-2</v>
      </c>
      <c r="AK536" s="265">
        <v>2.8789999356493352E-2</v>
      </c>
      <c r="AL536" s="265">
        <v>2.3785999468341472E-2</v>
      </c>
      <c r="AM536" s="265">
        <v>2.4052999462373555E-2</v>
      </c>
      <c r="AN536" s="265">
        <v>2.4331999456137416E-2</v>
      </c>
      <c r="AO536" s="265">
        <v>2.4762999446503821E-2</v>
      </c>
      <c r="AP536" s="265">
        <v>2.8637999359890819E-2</v>
      </c>
      <c r="AQ536" s="265">
        <v>3.6614999181590974E-2</v>
      </c>
    </row>
    <row r="537" spans="1:43" ht="18.75" customHeight="1">
      <c r="A537" s="86">
        <v>44508</v>
      </c>
      <c r="B537" s="19">
        <v>185.1628</v>
      </c>
      <c r="C537" s="19">
        <v>186.95310000000001</v>
      </c>
      <c r="D537" s="19">
        <v>90.563000000000002</v>
      </c>
      <c r="E537" s="19">
        <v>17.22</v>
      </c>
      <c r="F537" s="20">
        <v>3.5500000000000001E-4</v>
      </c>
      <c r="G537" s="20">
        <v>4.4260000000000002E-3</v>
      </c>
      <c r="H537" s="20">
        <v>7.1669999999999998E-3</v>
      </c>
      <c r="I537" s="20">
        <v>1.1169E-2</v>
      </c>
      <c r="J537" s="20">
        <v>1.4897000000000001E-2</v>
      </c>
      <c r="K537" s="20">
        <v>1.3703E-2</v>
      </c>
      <c r="L537" s="20">
        <v>1.8815999999999999E-2</v>
      </c>
      <c r="M537" s="20">
        <v>2.6069999999999999E-2</v>
      </c>
      <c r="N537" s="19">
        <v>1630</v>
      </c>
      <c r="O537" s="21">
        <v>2032.1399999999999</v>
      </c>
      <c r="P537" s="19">
        <v>8348.7999999999993</v>
      </c>
      <c r="Q537" s="18">
        <v>94.346999999999994</v>
      </c>
      <c r="R537" s="19">
        <v>6.3971999999999998</v>
      </c>
      <c r="S537" s="19">
        <v>6.3974000000000002</v>
      </c>
      <c r="T537" s="263" t="s">
        <v>331</v>
      </c>
      <c r="U537" s="264" t="s">
        <v>331</v>
      </c>
      <c r="V537" s="264" t="s">
        <v>331</v>
      </c>
      <c r="W537" s="19"/>
      <c r="AD537" s="265">
        <v>2.3016999485529956E-2</v>
      </c>
      <c r="AE537" s="265">
        <v>2.448099945280701E-2</v>
      </c>
      <c r="AF537" s="265">
        <v>2.5249999435618519E-2</v>
      </c>
      <c r="AG537" s="265">
        <v>2.7124999393709003E-2</v>
      </c>
      <c r="AH537" s="265">
        <v>2.3249999480322005E-2</v>
      </c>
      <c r="AI537" s="265">
        <v>2.5029999440535904E-2</v>
      </c>
      <c r="AJ537" s="265">
        <v>2.7339999388903378E-2</v>
      </c>
      <c r="AK537" s="265">
        <v>2.8789999356493352E-2</v>
      </c>
      <c r="AL537" s="265">
        <v>2.3785999468341472E-2</v>
      </c>
      <c r="AM537" s="265">
        <v>2.4052999462373555E-2</v>
      </c>
      <c r="AN537" s="265">
        <v>2.4331999456137416E-2</v>
      </c>
      <c r="AO537" s="265">
        <v>2.4762999446503821E-2</v>
      </c>
      <c r="AP537" s="265">
        <v>2.8637999359890819E-2</v>
      </c>
      <c r="AQ537" s="265">
        <v>3.6538599183298645E-2</v>
      </c>
    </row>
    <row r="538" spans="1:43" ht="18.75" customHeight="1">
      <c r="A538" s="86">
        <v>44505</v>
      </c>
      <c r="B538" s="19">
        <v>186.05940000000001</v>
      </c>
      <c r="C538" s="19">
        <v>190.1353</v>
      </c>
      <c r="D538" s="19">
        <v>84.438000000000002</v>
      </c>
      <c r="E538" s="19">
        <v>16.48</v>
      </c>
      <c r="F538" s="20">
        <v>3.8000000000000002E-4</v>
      </c>
      <c r="G538" s="20">
        <v>4.0080000000000003E-3</v>
      </c>
      <c r="H538" s="20">
        <v>6.5729999999999998E-3</v>
      </c>
      <c r="I538" s="20">
        <v>1.0555E-2</v>
      </c>
      <c r="J538" s="20">
        <v>1.4513E-2</v>
      </c>
      <c r="K538" s="20">
        <v>1.3139E-2</v>
      </c>
      <c r="L538" s="20">
        <v>1.8870000000000001E-2</v>
      </c>
      <c r="M538" s="20">
        <v>2.5999999999999999E-2</v>
      </c>
      <c r="N538" s="19">
        <v>1630</v>
      </c>
      <c r="O538" s="21">
        <v>2032.1399999999999</v>
      </c>
      <c r="P538" s="19">
        <v>8348.7999999999993</v>
      </c>
      <c r="Q538" s="18">
        <v>93.864000000000004</v>
      </c>
      <c r="R538" s="19">
        <v>6.4066000000000001</v>
      </c>
      <c r="S538" s="19">
        <v>6.3948</v>
      </c>
      <c r="T538" s="263" t="s">
        <v>331</v>
      </c>
      <c r="U538" s="264" t="s">
        <v>331</v>
      </c>
      <c r="V538" s="264" t="s">
        <v>331</v>
      </c>
      <c r="W538" s="19"/>
      <c r="AD538" s="265">
        <v>2.3016999485529956E-2</v>
      </c>
      <c r="AE538" s="265">
        <v>2.448099945280701E-2</v>
      </c>
      <c r="AF538" s="265">
        <v>2.5249999435618519E-2</v>
      </c>
      <c r="AG538" s="265">
        <v>2.721299939174205E-2</v>
      </c>
      <c r="AH538" s="265">
        <v>2.3249999480322005E-2</v>
      </c>
      <c r="AI538" s="265">
        <v>2.5029999440535904E-2</v>
      </c>
      <c r="AJ538" s="265">
        <v>2.7339999388903378E-2</v>
      </c>
      <c r="AK538" s="265">
        <v>2.8789999356493352E-2</v>
      </c>
      <c r="AL538" s="265">
        <v>2.3785999468341472E-2</v>
      </c>
      <c r="AM538" s="265">
        <v>2.4052999462373555E-2</v>
      </c>
      <c r="AN538" s="265">
        <v>2.4331999456137416E-2</v>
      </c>
      <c r="AO538" s="265">
        <v>2.4762999446503821E-2</v>
      </c>
      <c r="AP538" s="265">
        <v>2.8637999359890819E-2</v>
      </c>
      <c r="AQ538" s="265">
        <v>3.6816699177082628E-2</v>
      </c>
    </row>
    <row r="539" spans="1:43" ht="18.75" customHeight="1">
      <c r="A539" s="86">
        <v>44504</v>
      </c>
      <c r="B539" s="19">
        <v>186.1241</v>
      </c>
      <c r="C539" s="19">
        <v>192.88650000000001</v>
      </c>
      <c r="D539" s="19">
        <v>80.938000000000002</v>
      </c>
      <c r="E539" s="19">
        <v>15.44</v>
      </c>
      <c r="F539" s="20">
        <v>3.3E-4</v>
      </c>
      <c r="G539" s="20">
        <v>4.2440000000000004E-3</v>
      </c>
      <c r="H539" s="20">
        <v>6.8950000000000001E-3</v>
      </c>
      <c r="I539" s="20">
        <v>1.1105E-2</v>
      </c>
      <c r="J539" s="20">
        <v>1.5262E-2</v>
      </c>
      <c r="K539" s="20">
        <v>1.3797E-2</v>
      </c>
      <c r="L539" s="20">
        <v>1.9630999999999999E-2</v>
      </c>
      <c r="M539" s="20">
        <v>2.6200000000000001E-2</v>
      </c>
      <c r="N539" s="19">
        <v>1630</v>
      </c>
      <c r="O539" s="21">
        <v>2032.1399999999999</v>
      </c>
      <c r="P539" s="19">
        <v>8348.7999999999993</v>
      </c>
      <c r="Q539" s="18">
        <v>94.09</v>
      </c>
      <c r="R539" s="19">
        <v>6.4</v>
      </c>
      <c r="S539" s="19">
        <v>6.4028</v>
      </c>
      <c r="T539" s="263" t="s">
        <v>331</v>
      </c>
      <c r="U539" s="264" t="s">
        <v>331</v>
      </c>
      <c r="V539" s="264" t="s">
        <v>331</v>
      </c>
      <c r="W539" s="19"/>
      <c r="AD539" s="265">
        <v>1.9829999556764961E-2</v>
      </c>
      <c r="AE539" s="265">
        <v>2.448099945280701E-2</v>
      </c>
      <c r="AF539" s="265">
        <v>2.5153999437764286E-2</v>
      </c>
      <c r="AG539" s="265">
        <v>2.7456999386288223E-2</v>
      </c>
      <c r="AH539" s="265">
        <v>2.3249999480322005E-2</v>
      </c>
      <c r="AI539" s="265">
        <v>2.520999943651259E-2</v>
      </c>
      <c r="AJ539" s="265">
        <v>2.7459999386221172E-2</v>
      </c>
      <c r="AK539" s="265">
        <v>2.8889999354258178E-2</v>
      </c>
      <c r="AL539" s="265">
        <v>2.3809999467805026E-2</v>
      </c>
      <c r="AM539" s="265">
        <v>2.4052999462373555E-2</v>
      </c>
      <c r="AN539" s="265">
        <v>2.4331999456137416E-2</v>
      </c>
      <c r="AO539" s="265">
        <v>2.4706999447755514E-2</v>
      </c>
      <c r="AP539" s="265">
        <v>2.8637999359890819E-2</v>
      </c>
      <c r="AQ539" s="265">
        <v>3.5806699199657885E-2</v>
      </c>
    </row>
    <row r="540" spans="1:43" ht="18.75" customHeight="1">
      <c r="A540" s="86">
        <v>44503</v>
      </c>
      <c r="B540" s="19">
        <v>185.941</v>
      </c>
      <c r="C540" s="19">
        <v>195.91249999999999</v>
      </c>
      <c r="D540" s="19">
        <v>81.686999999999998</v>
      </c>
      <c r="E540" s="19">
        <v>15.1</v>
      </c>
      <c r="F540" s="20">
        <v>4.06E-4</v>
      </c>
      <c r="G540" s="20">
        <v>4.6589999999999999E-3</v>
      </c>
      <c r="H540" s="20">
        <v>7.5399999999999998E-3</v>
      </c>
      <c r="I540" s="20">
        <v>1.1880999999999999E-2</v>
      </c>
      <c r="J540" s="20">
        <v>1.6034E-2</v>
      </c>
      <c r="K540" s="20">
        <v>1.4599000000000001E-2</v>
      </c>
      <c r="L540" s="20">
        <v>2.0202999999999999E-2</v>
      </c>
      <c r="M540" s="20">
        <v>2.6409999999999999E-2</v>
      </c>
      <c r="N540" s="19">
        <v>1630</v>
      </c>
      <c r="O540" s="21">
        <v>2032.1399999999999</v>
      </c>
      <c r="P540" s="19">
        <v>8348.7999999999993</v>
      </c>
      <c r="Q540" s="18">
        <v>93.879000000000005</v>
      </c>
      <c r="R540" s="19">
        <v>6.3977000000000004</v>
      </c>
      <c r="S540" s="19">
        <v>6.3941999999999997</v>
      </c>
      <c r="T540" s="263" t="s">
        <v>331</v>
      </c>
      <c r="U540" s="264" t="s">
        <v>331</v>
      </c>
      <c r="V540" s="264" t="s">
        <v>331</v>
      </c>
      <c r="W540" s="19"/>
      <c r="AD540" s="265">
        <v>2.0771999535709618E-2</v>
      </c>
      <c r="AE540" s="265">
        <v>2.4380999455042181E-2</v>
      </c>
      <c r="AF540" s="265">
        <v>2.5153999437764286E-2</v>
      </c>
      <c r="AG540" s="265">
        <v>2.7340999388881029E-2</v>
      </c>
      <c r="AH540" s="265">
        <v>2.3369999477639795E-2</v>
      </c>
      <c r="AI540" s="265">
        <v>2.5189999436959626E-2</v>
      </c>
      <c r="AJ540" s="265">
        <v>2.7599999383091923E-2</v>
      </c>
      <c r="AK540" s="265">
        <v>2.8979999352246523E-2</v>
      </c>
      <c r="AL540" s="265">
        <v>2.3821999467536808E-2</v>
      </c>
      <c r="AM540" s="265">
        <v>2.4052999462373555E-2</v>
      </c>
      <c r="AN540" s="265">
        <v>2.4331999456137416E-2</v>
      </c>
      <c r="AO540" s="265">
        <v>2.4694999448023738E-2</v>
      </c>
      <c r="AP540" s="265">
        <v>2.8637999359890819E-2</v>
      </c>
      <c r="AQ540" s="265">
        <v>3.5451699207592759E-2</v>
      </c>
    </row>
    <row r="541" spans="1:43" ht="18.75" customHeight="1">
      <c r="A541" s="86">
        <v>44502</v>
      </c>
      <c r="B541" s="19">
        <v>186.14250000000001</v>
      </c>
      <c r="C541" s="19">
        <v>194.6952</v>
      </c>
      <c r="D541" s="19">
        <v>82.114000000000004</v>
      </c>
      <c r="E541" s="19">
        <v>16.03</v>
      </c>
      <c r="F541" s="20">
        <v>4.06E-4</v>
      </c>
      <c r="G541" s="20">
        <v>4.4990000000000004E-3</v>
      </c>
      <c r="H541" s="20">
        <v>7.162E-3</v>
      </c>
      <c r="I541" s="20">
        <v>1.1476E-2</v>
      </c>
      <c r="J541" s="20">
        <v>1.5488E-2</v>
      </c>
      <c r="K541" s="20">
        <v>1.4174000000000001E-2</v>
      </c>
      <c r="L541" s="20">
        <v>1.9588999999999999E-2</v>
      </c>
      <c r="M541" s="20">
        <v>2.6460000000000001E-2</v>
      </c>
      <c r="N541" s="19">
        <v>1630</v>
      </c>
      <c r="O541" s="21">
        <v>2073.3000000000002</v>
      </c>
      <c r="P541" s="19">
        <v>8559.2999999999993</v>
      </c>
      <c r="Q541" s="18">
        <v>94.123000000000005</v>
      </c>
      <c r="R541" s="19">
        <v>6.4055999999999997</v>
      </c>
      <c r="S541" s="19">
        <v>6.4048999999999996</v>
      </c>
      <c r="T541" s="263" t="s">
        <v>331</v>
      </c>
      <c r="U541" s="264" t="s">
        <v>331</v>
      </c>
      <c r="V541" s="264" t="s">
        <v>331</v>
      </c>
      <c r="W541" s="19"/>
      <c r="AD541" s="265">
        <v>2.7804999378509818E-2</v>
      </c>
      <c r="AE541" s="265">
        <v>2.4551999451220035E-2</v>
      </c>
      <c r="AF541" s="265">
        <v>2.5153999437764286E-2</v>
      </c>
      <c r="AG541" s="265">
        <v>2.7454999386332928E-2</v>
      </c>
      <c r="AH541" s="265">
        <v>2.3119999483227727E-2</v>
      </c>
      <c r="AI541" s="265">
        <v>2.5179999437183138E-2</v>
      </c>
      <c r="AJ541" s="265">
        <v>2.742999938689172E-2</v>
      </c>
      <c r="AK541" s="265">
        <v>2.8869999354705213E-2</v>
      </c>
      <c r="AL541" s="265">
        <v>2.3779999468475581E-2</v>
      </c>
      <c r="AM541" s="265">
        <v>2.4052999462373555E-2</v>
      </c>
      <c r="AN541" s="265">
        <v>2.4331999456137416E-2</v>
      </c>
      <c r="AO541" s="265">
        <v>2.4614999449811877E-2</v>
      </c>
      <c r="AP541" s="265">
        <v>2.8637999359890819E-2</v>
      </c>
      <c r="AQ541" s="265">
        <v>3.5958699196260421E-2</v>
      </c>
    </row>
    <row r="542" spans="1:43" ht="18.75" customHeight="1">
      <c r="A542" s="86">
        <v>44501</v>
      </c>
      <c r="B542" s="19">
        <v>185.97110000000001</v>
      </c>
      <c r="C542" s="19">
        <v>197.95840000000001</v>
      </c>
      <c r="D542" s="19">
        <v>81.438000000000002</v>
      </c>
      <c r="E542" s="19">
        <v>16.41</v>
      </c>
      <c r="F542" s="20">
        <v>4.06E-4</v>
      </c>
      <c r="G542" s="20">
        <v>4.9919999999999999E-3</v>
      </c>
      <c r="H542" s="20">
        <v>7.6179999999999998E-3</v>
      </c>
      <c r="I542" s="20">
        <v>1.1767E-2</v>
      </c>
      <c r="J542" s="20">
        <v>1.5557E-2</v>
      </c>
      <c r="K542" s="20">
        <v>1.4409999999999999E-2</v>
      </c>
      <c r="L542" s="20">
        <v>1.9576E-2</v>
      </c>
      <c r="M542" s="20">
        <v>2.6630000000000001E-2</v>
      </c>
      <c r="N542" s="19">
        <v>1630</v>
      </c>
      <c r="O542" s="21">
        <v>2073.3000000000002</v>
      </c>
      <c r="P542" s="19">
        <v>8559.2999999999993</v>
      </c>
      <c r="Q542" s="18">
        <v>93.344999999999999</v>
      </c>
      <c r="R542" s="19">
        <v>6.3917999999999999</v>
      </c>
      <c r="S542" s="19">
        <v>6.3891999999999998</v>
      </c>
      <c r="T542" s="263" t="s">
        <v>331</v>
      </c>
      <c r="U542" s="264" t="s">
        <v>331</v>
      </c>
      <c r="V542" s="264" t="s">
        <v>331</v>
      </c>
      <c r="W542" s="19"/>
      <c r="AD542" s="265">
        <v>1.9216999570466579E-2</v>
      </c>
      <c r="AE542" s="265">
        <v>2.436999945528805E-2</v>
      </c>
      <c r="AF542" s="265">
        <v>2.5153999437764286E-2</v>
      </c>
      <c r="AG542" s="265">
        <v>2.7182999392412605E-2</v>
      </c>
      <c r="AH542" s="265">
        <v>2.2659999493509532E-2</v>
      </c>
      <c r="AI542" s="265">
        <v>2.5109999438747765E-2</v>
      </c>
      <c r="AJ542" s="265">
        <v>2.7449999386444688E-2</v>
      </c>
      <c r="AK542" s="265">
        <v>2.8899999354034662E-2</v>
      </c>
      <c r="AL542" s="265">
        <v>2.4009999463334677E-2</v>
      </c>
      <c r="AM542" s="265">
        <v>2.4052999462373555E-2</v>
      </c>
      <c r="AN542" s="265">
        <v>2.4316999456472695E-2</v>
      </c>
      <c r="AO542" s="265">
        <v>2.4611999449878928E-2</v>
      </c>
      <c r="AP542" s="265">
        <v>2.8637999359890819E-2</v>
      </c>
      <c r="AQ542" s="265">
        <v>3.4559999227523806E-2</v>
      </c>
    </row>
    <row r="543" spans="1:43" ht="18.75" customHeight="1">
      <c r="A543" s="86">
        <v>44498</v>
      </c>
      <c r="B543" s="19">
        <v>186.29570000000001</v>
      </c>
      <c r="C543" s="19">
        <v>202.4898</v>
      </c>
      <c r="D543" s="19">
        <v>80.813000000000002</v>
      </c>
      <c r="E543" s="19">
        <v>16.260000000000002</v>
      </c>
      <c r="F543" s="20">
        <v>4.8200000000000001E-4</v>
      </c>
      <c r="G543" s="20">
        <v>4.9699999999999996E-3</v>
      </c>
      <c r="H543" s="20">
        <v>7.5360000000000002E-3</v>
      </c>
      <c r="I543" s="20">
        <v>1.1831E-2</v>
      </c>
      <c r="J543" s="20">
        <v>1.5521E-2</v>
      </c>
      <c r="K543" s="20">
        <v>1.4504E-2</v>
      </c>
      <c r="L543" s="20">
        <v>1.9328000000000001E-2</v>
      </c>
      <c r="M543" s="20">
        <v>2.6749999999999999E-2</v>
      </c>
      <c r="N543" s="19">
        <v>1630</v>
      </c>
      <c r="O543" s="21">
        <v>2073.3000000000002</v>
      </c>
      <c r="P543" s="19">
        <v>8559.2999999999993</v>
      </c>
      <c r="Q543" s="18">
        <v>93.802000000000007</v>
      </c>
      <c r="R543" s="19">
        <v>6.3924000000000003</v>
      </c>
      <c r="S543" s="19">
        <v>6.3939000000000004</v>
      </c>
      <c r="T543" s="263" t="s">
        <v>331</v>
      </c>
      <c r="U543" s="264" t="s">
        <v>331</v>
      </c>
      <c r="V543" s="264" t="s">
        <v>331</v>
      </c>
      <c r="W543" s="19"/>
      <c r="AD543" s="265">
        <v>1.8298999590985479E-2</v>
      </c>
      <c r="AE543" s="265">
        <v>2.4206999458931386E-2</v>
      </c>
      <c r="AF543" s="265">
        <v>2.5153999437764286E-2</v>
      </c>
      <c r="AG543" s="265">
        <v>2.7076999394781889E-2</v>
      </c>
      <c r="AH543" s="265">
        <v>2.2659999493509532E-2</v>
      </c>
      <c r="AI543" s="265">
        <v>2.4899999443441633E-2</v>
      </c>
      <c r="AJ543" s="265">
        <v>2.6989999396726489E-2</v>
      </c>
      <c r="AK543" s="265">
        <v>2.8709999358281495E-2</v>
      </c>
      <c r="AL543" s="265">
        <v>2.4009999463334677E-2</v>
      </c>
      <c r="AM543" s="265">
        <v>2.4052999462373555E-2</v>
      </c>
      <c r="AN543" s="265">
        <v>2.4316999456472695E-2</v>
      </c>
      <c r="AO543" s="265">
        <v>2.4611999449878928E-2</v>
      </c>
      <c r="AP543" s="265">
        <v>2.8637999359890819E-2</v>
      </c>
      <c r="AQ543" s="265">
        <v>3.3139899259265512E-2</v>
      </c>
    </row>
    <row r="544" spans="1:43" ht="18.75" customHeight="1">
      <c r="A544" s="86">
        <v>44497</v>
      </c>
      <c r="B544" s="19">
        <v>186.2422</v>
      </c>
      <c r="C544" s="19">
        <v>204.33240000000001</v>
      </c>
      <c r="D544" s="19">
        <v>79.938000000000002</v>
      </c>
      <c r="E544" s="19">
        <v>16.53</v>
      </c>
      <c r="F544" s="20">
        <v>4.5600000000000003E-4</v>
      </c>
      <c r="G544" s="20">
        <v>4.8910000000000004E-3</v>
      </c>
      <c r="H544" s="20">
        <v>7.613E-3</v>
      </c>
      <c r="I544" s="20">
        <v>1.1847E-2</v>
      </c>
      <c r="J544" s="20">
        <v>1.5800000000000002E-2</v>
      </c>
      <c r="K544" s="20">
        <v>1.4524E-2</v>
      </c>
      <c r="L544" s="20">
        <v>1.9810999999999999E-2</v>
      </c>
      <c r="M544" s="20">
        <v>2.6620000000000001E-2</v>
      </c>
      <c r="N544" s="19">
        <v>1630</v>
      </c>
      <c r="O544" s="21">
        <v>2073.3000000000002</v>
      </c>
      <c r="P544" s="19">
        <v>8559.2999999999993</v>
      </c>
      <c r="Q544" s="18">
        <v>93.948999999999998</v>
      </c>
      <c r="R544" s="19">
        <v>6.3833000000000002</v>
      </c>
      <c r="S544" s="19">
        <v>6.3787000000000003</v>
      </c>
      <c r="T544" s="263" t="s">
        <v>331</v>
      </c>
      <c r="U544" s="264" t="s">
        <v>331</v>
      </c>
      <c r="V544" s="264" t="s">
        <v>331</v>
      </c>
      <c r="W544" s="19"/>
      <c r="AD544" s="265">
        <v>2.3006999485753476E-2</v>
      </c>
      <c r="AE544" s="265">
        <v>2.4211999458819626E-2</v>
      </c>
      <c r="AF544" s="265">
        <v>2.520999943651259E-2</v>
      </c>
      <c r="AG544" s="265">
        <v>2.7057999395206572E-2</v>
      </c>
      <c r="AH544" s="265">
        <v>2.2439999498426916E-2</v>
      </c>
      <c r="AI544" s="265">
        <v>2.4899999443441633E-2</v>
      </c>
      <c r="AJ544" s="265">
        <v>2.6919999398291112E-2</v>
      </c>
      <c r="AK544" s="265">
        <v>2.8729999357834459E-2</v>
      </c>
      <c r="AL544" s="265">
        <v>2.3739999469369652E-2</v>
      </c>
      <c r="AM544" s="265">
        <v>2.4052999462373555E-2</v>
      </c>
      <c r="AN544" s="265">
        <v>2.426299945767969E-2</v>
      </c>
      <c r="AO544" s="265">
        <v>2.4713999447599055E-2</v>
      </c>
      <c r="AP544" s="265">
        <v>2.8637999359890819E-2</v>
      </c>
      <c r="AQ544" s="265">
        <v>3.2559999272227289E-2</v>
      </c>
    </row>
    <row r="545" spans="1:43" ht="18.75" customHeight="1">
      <c r="A545" s="86">
        <v>44496</v>
      </c>
      <c r="B545" s="19">
        <v>186.52600000000001</v>
      </c>
      <c r="C545" s="19">
        <v>207.3613</v>
      </c>
      <c r="D545" s="19">
        <v>79.438000000000002</v>
      </c>
      <c r="E545" s="19">
        <v>16.98</v>
      </c>
      <c r="F545" s="20">
        <v>4.8200000000000001E-4</v>
      </c>
      <c r="G545" s="20">
        <v>5.0289999999999996E-3</v>
      </c>
      <c r="H545" s="20">
        <v>7.7190000000000002E-3</v>
      </c>
      <c r="I545" s="20">
        <v>1.15E-2</v>
      </c>
      <c r="J545" s="20">
        <v>1.5413E-2</v>
      </c>
      <c r="K545" s="20">
        <v>1.4043999999999999E-2</v>
      </c>
      <c r="L545" s="20">
        <v>1.9507E-2</v>
      </c>
      <c r="M545" s="20">
        <v>2.6700000000000002E-2</v>
      </c>
      <c r="N545" s="19">
        <v>1630</v>
      </c>
      <c r="O545" s="21">
        <v>2073.3000000000002</v>
      </c>
      <c r="P545" s="19">
        <v>8559.2999999999993</v>
      </c>
      <c r="Q545" s="18">
        <v>93.813000000000002</v>
      </c>
      <c r="R545" s="19">
        <v>6.3857999999999997</v>
      </c>
      <c r="S545" s="19">
        <v>6.3829000000000002</v>
      </c>
      <c r="T545" s="263" t="s">
        <v>331</v>
      </c>
      <c r="U545" s="264" t="s">
        <v>331</v>
      </c>
      <c r="V545" s="264" t="s">
        <v>331</v>
      </c>
      <c r="W545" s="19"/>
      <c r="AD545" s="265">
        <v>1.6520999630726872E-2</v>
      </c>
      <c r="AE545" s="265">
        <v>2.4126999460719528E-2</v>
      </c>
      <c r="AF545" s="265">
        <v>2.5042999440245333E-2</v>
      </c>
      <c r="AG545" s="265">
        <v>2.7021999396011232E-2</v>
      </c>
      <c r="AH545" s="265">
        <v>2.2589999495074151E-2</v>
      </c>
      <c r="AI545" s="265">
        <v>2.4869999444112181E-2</v>
      </c>
      <c r="AJ545" s="265">
        <v>2.6829999400302767E-2</v>
      </c>
      <c r="AK545" s="265">
        <v>2.868999935872853E-2</v>
      </c>
      <c r="AL545" s="265">
        <v>2.3993999463692309E-2</v>
      </c>
      <c r="AM545" s="265">
        <v>2.4052999462373555E-2</v>
      </c>
      <c r="AN545" s="265">
        <v>2.4264999457634984E-2</v>
      </c>
      <c r="AO545" s="265">
        <v>2.4716999447531997E-2</v>
      </c>
      <c r="AP545" s="265">
        <v>2.8637999359890819E-2</v>
      </c>
      <c r="AQ545" s="265">
        <v>3.3309999255463484E-2</v>
      </c>
    </row>
    <row r="546" spans="1:43" ht="18.75" customHeight="1">
      <c r="A546" s="86">
        <v>44495</v>
      </c>
      <c r="B546" s="19">
        <v>186.05500000000001</v>
      </c>
      <c r="C546" s="19">
        <v>207.64400000000001</v>
      </c>
      <c r="D546" s="19">
        <v>83.454999999999998</v>
      </c>
      <c r="E546" s="19">
        <v>15.98</v>
      </c>
      <c r="F546" s="20">
        <v>4.8200000000000001E-4</v>
      </c>
      <c r="G546" s="20">
        <v>4.3959999999999997E-3</v>
      </c>
      <c r="H546" s="20">
        <v>7.5570000000000003E-3</v>
      </c>
      <c r="I546" s="20">
        <v>1.1745E-2</v>
      </c>
      <c r="J546" s="20">
        <v>1.6079E-2</v>
      </c>
      <c r="K546" s="20">
        <v>1.4498E-2</v>
      </c>
      <c r="L546" s="20">
        <v>2.0407000000000002E-2</v>
      </c>
      <c r="M546" s="20">
        <v>2.6630000000000001E-2</v>
      </c>
      <c r="N546" s="19">
        <v>1630</v>
      </c>
      <c r="O546" s="21">
        <v>2073.3000000000002</v>
      </c>
      <c r="P546" s="19">
        <v>8559.2999999999993</v>
      </c>
      <c r="Q546" s="18">
        <v>93.641999999999996</v>
      </c>
      <c r="R546" s="19">
        <v>6.3849999999999998</v>
      </c>
      <c r="S546" s="19">
        <v>6.3837000000000002</v>
      </c>
      <c r="T546" s="263" t="s">
        <v>331</v>
      </c>
      <c r="U546" s="264" t="s">
        <v>331</v>
      </c>
      <c r="V546" s="264" t="s">
        <v>331</v>
      </c>
      <c r="W546" s="19"/>
      <c r="AD546" s="265">
        <v>2.1812999512441453E-2</v>
      </c>
      <c r="AE546" s="265">
        <v>2.3901999465748669E-2</v>
      </c>
      <c r="AF546" s="265">
        <v>2.4819999445229772E-2</v>
      </c>
      <c r="AG546" s="265">
        <v>2.6854999399743975E-2</v>
      </c>
      <c r="AH546" s="265">
        <v>2.2429999498650429E-2</v>
      </c>
      <c r="AI546" s="265">
        <v>2.4839999444782733E-2</v>
      </c>
      <c r="AJ546" s="265">
        <v>2.6799999400973322E-2</v>
      </c>
      <c r="AK546" s="265">
        <v>2.8599999360740185E-2</v>
      </c>
      <c r="AL546" s="265">
        <v>2.3749999469146132E-2</v>
      </c>
      <c r="AM546" s="265">
        <v>2.4052999462373555E-2</v>
      </c>
      <c r="AN546" s="265">
        <v>2.422699945848435E-2</v>
      </c>
      <c r="AO546" s="265">
        <v>2.4693999448046088E-2</v>
      </c>
      <c r="AP546" s="265">
        <v>2.8637999359890819E-2</v>
      </c>
      <c r="AQ546" s="265">
        <v>3.4579999227076767E-2</v>
      </c>
    </row>
    <row r="547" spans="1:43" ht="18.75" customHeight="1">
      <c r="A547" s="86">
        <v>44494</v>
      </c>
      <c r="B547" s="19">
        <v>185.8853</v>
      </c>
      <c r="C547" s="19">
        <v>209.2715</v>
      </c>
      <c r="D547" s="19">
        <v>83.454999999999998</v>
      </c>
      <c r="E547" s="19">
        <v>15.24</v>
      </c>
      <c r="F547" s="20">
        <v>4.8200000000000001E-4</v>
      </c>
      <c r="G547" s="20">
        <v>4.3530000000000001E-3</v>
      </c>
      <c r="H547" s="20">
        <v>7.4489999999999999E-3</v>
      </c>
      <c r="I547" s="20">
        <v>1.1710999999999999E-2</v>
      </c>
      <c r="J547" s="20">
        <v>1.6306999999999999E-2</v>
      </c>
      <c r="K547" s="20">
        <v>1.4593E-2</v>
      </c>
      <c r="L547" s="20">
        <v>2.0812000000000001E-2</v>
      </c>
      <c r="M547" s="20">
        <v>2.6550000000000001E-2</v>
      </c>
      <c r="N547" s="19">
        <v>1630</v>
      </c>
      <c r="O547" s="21">
        <v>2073.3000000000002</v>
      </c>
      <c r="P547" s="19">
        <v>8559.2999999999993</v>
      </c>
      <c r="Q547" s="18">
        <v>93.77</v>
      </c>
      <c r="R547" s="19">
        <v>6.3932000000000002</v>
      </c>
      <c r="S547" s="19">
        <v>6.3941999999999997</v>
      </c>
      <c r="T547" s="263" t="s">
        <v>331</v>
      </c>
      <c r="U547" s="264" t="s">
        <v>331</v>
      </c>
      <c r="V547" s="264" t="s">
        <v>331</v>
      </c>
      <c r="W547" s="19"/>
      <c r="AD547" s="265">
        <v>1.9980999553389847E-2</v>
      </c>
      <c r="AE547" s="265">
        <v>2.3678999470733108E-2</v>
      </c>
      <c r="AF547" s="265">
        <v>2.4615999449789521E-2</v>
      </c>
      <c r="AG547" s="265">
        <v>2.6607999405264857E-2</v>
      </c>
      <c r="AH547" s="265">
        <v>2.2439999498426916E-2</v>
      </c>
      <c r="AI547" s="265">
        <v>2.465999944880605E-2</v>
      </c>
      <c r="AJ547" s="265">
        <v>2.6499999407678842E-2</v>
      </c>
      <c r="AK547" s="265">
        <v>2.8339999366551637E-2</v>
      </c>
      <c r="AL547" s="265">
        <v>2.382499946746975E-2</v>
      </c>
      <c r="AM547" s="265">
        <v>2.4072999461926523E-2</v>
      </c>
      <c r="AN547" s="265">
        <v>2.4228999458439645E-2</v>
      </c>
      <c r="AO547" s="265">
        <v>2.4694999448023738E-2</v>
      </c>
      <c r="AP547" s="265">
        <v>2.8637999359890819E-2</v>
      </c>
      <c r="AQ547" s="265">
        <v>3.5045699216667565E-2</v>
      </c>
    </row>
    <row r="548" spans="1:43" ht="18.75" customHeight="1">
      <c r="A548" s="86">
        <v>44491</v>
      </c>
      <c r="B548" s="19">
        <v>185.77340000000001</v>
      </c>
      <c r="C548" s="19">
        <v>209.97479999999999</v>
      </c>
      <c r="D548" s="19">
        <v>83.454999999999998</v>
      </c>
      <c r="E548" s="19">
        <v>15.43</v>
      </c>
      <c r="F548" s="20">
        <v>5.0699999999999996E-4</v>
      </c>
      <c r="G548" s="20">
        <v>4.5339999999999998E-3</v>
      </c>
      <c r="H548" s="20">
        <v>7.6880000000000004E-3</v>
      </c>
      <c r="I548" s="20">
        <v>1.1957000000000001E-2</v>
      </c>
      <c r="J548" s="20">
        <v>1.6324000000000002E-2</v>
      </c>
      <c r="K548" s="20">
        <v>1.4711999999999999E-2</v>
      </c>
      <c r="L548" s="20">
        <v>2.0683E-2</v>
      </c>
      <c r="M548" s="20">
        <v>2.6620000000000001E-2</v>
      </c>
      <c r="N548" s="19">
        <v>1630</v>
      </c>
      <c r="O548" s="21">
        <v>2073.3000000000002</v>
      </c>
      <c r="P548" s="19">
        <v>8559.2999999999993</v>
      </c>
      <c r="Q548" s="18">
        <v>93.558000000000007</v>
      </c>
      <c r="R548" s="19">
        <v>6.3929999999999998</v>
      </c>
      <c r="S548" s="19">
        <v>6.3945999999999996</v>
      </c>
      <c r="T548" s="263" t="s">
        <v>331</v>
      </c>
      <c r="U548" s="264" t="s">
        <v>331</v>
      </c>
      <c r="V548" s="264" t="s">
        <v>331</v>
      </c>
      <c r="W548" s="19"/>
      <c r="AD548" s="265">
        <v>2.2501999497041104E-2</v>
      </c>
      <c r="AE548" s="265">
        <v>2.369999947026372E-2</v>
      </c>
      <c r="AF548" s="265">
        <v>2.4615999449789521E-2</v>
      </c>
      <c r="AG548" s="265">
        <v>2.6540999406762422E-2</v>
      </c>
      <c r="AH548" s="265">
        <v>2.2459999497979881E-2</v>
      </c>
      <c r="AI548" s="265">
        <v>2.4519999451935292E-2</v>
      </c>
      <c r="AJ548" s="265">
        <v>2.6439999409019949E-2</v>
      </c>
      <c r="AK548" s="265">
        <v>2.8329999366775157E-2</v>
      </c>
      <c r="AL548" s="265">
        <v>2.4023999463021757E-2</v>
      </c>
      <c r="AM548" s="265">
        <v>2.4264999457634984E-2</v>
      </c>
      <c r="AN548" s="265">
        <v>2.4282999457232654E-2</v>
      </c>
      <c r="AO548" s="265">
        <v>2.4876999443955716E-2</v>
      </c>
      <c r="AP548" s="265">
        <v>2.8637999359890819E-2</v>
      </c>
      <c r="AQ548" s="265">
        <v>3.6228299190234396E-2</v>
      </c>
    </row>
    <row r="549" spans="1:43" ht="18.75" customHeight="1">
      <c r="A549" s="86">
        <v>44490</v>
      </c>
      <c r="B549" s="19">
        <v>185.4863</v>
      </c>
      <c r="C549" s="19">
        <v>209.93889999999999</v>
      </c>
      <c r="D549" s="19">
        <v>82.688000000000002</v>
      </c>
      <c r="E549" s="19">
        <v>15.01</v>
      </c>
      <c r="F549" s="20">
        <v>4.5600000000000003E-4</v>
      </c>
      <c r="G549" s="20">
        <v>4.5450000000000004E-3</v>
      </c>
      <c r="H549" s="20">
        <v>7.9509999999999997E-3</v>
      </c>
      <c r="I549" s="20">
        <v>1.2397E-2</v>
      </c>
      <c r="J549" s="20">
        <v>1.7010999999999998E-2</v>
      </c>
      <c r="K549" s="20">
        <v>1.5334E-2</v>
      </c>
      <c r="L549" s="20">
        <v>2.1474E-2</v>
      </c>
      <c r="M549" s="20">
        <v>2.6589999999999999E-2</v>
      </c>
      <c r="N549" s="19">
        <v>1630</v>
      </c>
      <c r="O549" s="21">
        <v>2073.3000000000002</v>
      </c>
      <c r="P549" s="19">
        <v>8559.2999999999993</v>
      </c>
      <c r="Q549" s="18">
        <v>93.733999999999995</v>
      </c>
      <c r="R549" s="19">
        <v>6.3826000000000001</v>
      </c>
      <c r="S549" s="19">
        <v>6.3762999999999996</v>
      </c>
      <c r="T549" s="263" t="s">
        <v>331</v>
      </c>
      <c r="U549" s="264" t="s">
        <v>331</v>
      </c>
      <c r="V549" s="264" t="s">
        <v>331</v>
      </c>
      <c r="W549" s="19"/>
      <c r="AD549" s="265">
        <v>2.2472999497689307E-2</v>
      </c>
      <c r="AE549" s="265">
        <v>2.3642999471537769E-2</v>
      </c>
      <c r="AF549" s="265">
        <v>2.4538999451510609E-2</v>
      </c>
      <c r="AG549" s="265">
        <v>2.6507999407500028E-2</v>
      </c>
      <c r="AH549" s="265">
        <v>2.2299999501556159E-2</v>
      </c>
      <c r="AI549" s="265">
        <v>2.4519999451935292E-2</v>
      </c>
      <c r="AJ549" s="265">
        <v>2.6459999408572913E-2</v>
      </c>
      <c r="AK549" s="265">
        <v>2.8339999366551637E-2</v>
      </c>
      <c r="AL549" s="265">
        <v>2.3884999466128647E-2</v>
      </c>
      <c r="AM549" s="265">
        <v>2.4264999457634984E-2</v>
      </c>
      <c r="AN549" s="265">
        <v>2.4254999457858504E-2</v>
      </c>
      <c r="AO549" s="265">
        <v>2.4958999442122876E-2</v>
      </c>
      <c r="AP549" s="265">
        <v>2.8637999359890819E-2</v>
      </c>
      <c r="AQ549" s="265">
        <v>3.5540699205603446E-2</v>
      </c>
    </row>
    <row r="550" spans="1:43" ht="18.75" customHeight="1">
      <c r="A550" s="86">
        <v>44489</v>
      </c>
      <c r="B550" s="19">
        <v>185.7714</v>
      </c>
      <c r="C550" s="19">
        <v>212.31530000000001</v>
      </c>
      <c r="D550" s="19">
        <v>82.688000000000002</v>
      </c>
      <c r="E550" s="19">
        <v>15.49</v>
      </c>
      <c r="F550" s="20">
        <v>4.3100000000000001E-4</v>
      </c>
      <c r="G550" s="20">
        <v>3.8539999999999998E-3</v>
      </c>
      <c r="H550" s="20">
        <v>7.1510000000000002E-3</v>
      </c>
      <c r="I550" s="20">
        <v>1.1653E-2</v>
      </c>
      <c r="J550" s="20">
        <v>1.6566999999999998E-2</v>
      </c>
      <c r="K550" s="20">
        <v>1.4756999999999999E-2</v>
      </c>
      <c r="L550" s="20">
        <v>2.1343000000000001E-2</v>
      </c>
      <c r="M550" s="20">
        <v>2.6929999999999999E-2</v>
      </c>
      <c r="N550" s="19">
        <v>1630</v>
      </c>
      <c r="O550" s="21">
        <v>2073.3000000000002</v>
      </c>
      <c r="P550" s="19">
        <v>8559.2999999999993</v>
      </c>
      <c r="Q550" s="18">
        <v>93.953000000000003</v>
      </c>
      <c r="R550" s="19">
        <v>6.4298000000000002</v>
      </c>
      <c r="S550" s="19">
        <v>6.4278000000000004</v>
      </c>
      <c r="T550" s="263" t="s">
        <v>331</v>
      </c>
      <c r="U550" s="264" t="s">
        <v>331</v>
      </c>
      <c r="V550" s="264" t="s">
        <v>331</v>
      </c>
      <c r="W550" s="19"/>
      <c r="AD550" s="265">
        <v>1.6209999637678267E-2</v>
      </c>
      <c r="AE550" s="265">
        <v>2.3623999471962451E-2</v>
      </c>
      <c r="AF550" s="265">
        <v>2.4506999452225862E-2</v>
      </c>
      <c r="AG550" s="265">
        <v>2.6472999408282339E-2</v>
      </c>
      <c r="AH550" s="265">
        <v>2.2289999501779675E-2</v>
      </c>
      <c r="AI550" s="265">
        <v>2.442999945394695E-2</v>
      </c>
      <c r="AJ550" s="265">
        <v>2.6299999412149191E-2</v>
      </c>
      <c r="AK550" s="265">
        <v>2.8209999369457367E-2</v>
      </c>
      <c r="AL550" s="265">
        <v>2.3995999463647603E-2</v>
      </c>
      <c r="AM550" s="265">
        <v>2.4264999457634984E-2</v>
      </c>
      <c r="AN550" s="265">
        <v>2.4260999457724391E-2</v>
      </c>
      <c r="AO550" s="265">
        <v>2.4967999441921709E-2</v>
      </c>
      <c r="AP550" s="265">
        <v>2.8637999359890819E-2</v>
      </c>
      <c r="AQ550" s="265">
        <v>3.1949199285879734E-2</v>
      </c>
    </row>
    <row r="551" spans="1:43" ht="18.75" customHeight="1">
      <c r="A551" s="86">
        <v>44488</v>
      </c>
      <c r="B551" s="19">
        <v>185.7167</v>
      </c>
      <c r="C551" s="19">
        <v>211.9307</v>
      </c>
      <c r="D551" s="19">
        <v>84.125</v>
      </c>
      <c r="E551" s="19">
        <v>15.7</v>
      </c>
      <c r="F551" s="20">
        <v>4.06E-4</v>
      </c>
      <c r="G551" s="20">
        <v>3.9529999999999999E-3</v>
      </c>
      <c r="H551" s="20">
        <v>7.1510000000000002E-3</v>
      </c>
      <c r="I551" s="20">
        <v>1.1619000000000001E-2</v>
      </c>
      <c r="J551" s="20">
        <v>1.6372000000000001E-2</v>
      </c>
      <c r="K551" s="20">
        <v>1.4659999999999999E-2</v>
      </c>
      <c r="L551" s="20">
        <v>2.0847000000000001E-2</v>
      </c>
      <c r="M551" s="20">
        <v>2.716E-2</v>
      </c>
      <c r="N551" s="19">
        <v>1630</v>
      </c>
      <c r="O551" s="21">
        <v>2073.3000000000002</v>
      </c>
      <c r="P551" s="19">
        <v>8559.2999999999993</v>
      </c>
      <c r="Q551" s="18">
        <v>93.936999999999998</v>
      </c>
      <c r="R551" s="19">
        <v>6.4356</v>
      </c>
      <c r="S551" s="19">
        <v>6.4345999999999997</v>
      </c>
      <c r="T551" s="263" t="s">
        <v>331</v>
      </c>
      <c r="U551" s="264" t="s">
        <v>331</v>
      </c>
      <c r="V551" s="264" t="s">
        <v>331</v>
      </c>
      <c r="W551" s="19"/>
      <c r="AD551" s="265">
        <v>2.2996999485976995E-2</v>
      </c>
      <c r="AE551" s="265">
        <v>2.3811999467760327E-2</v>
      </c>
      <c r="AF551" s="265">
        <v>2.4742999446950853E-2</v>
      </c>
      <c r="AG551" s="265">
        <v>2.6701999403163791E-2</v>
      </c>
      <c r="AH551" s="265">
        <v>2.2409999499097468E-2</v>
      </c>
      <c r="AI551" s="265">
        <v>2.4619999449700117E-2</v>
      </c>
      <c r="AJ551" s="265">
        <v>2.6619999404996632E-2</v>
      </c>
      <c r="AK551" s="265">
        <v>2.8479999363422392E-2</v>
      </c>
      <c r="AL551" s="265">
        <v>2.4065999462082984E-2</v>
      </c>
      <c r="AM551" s="265">
        <v>2.4220999458618463E-2</v>
      </c>
      <c r="AN551" s="265">
        <v>2.4146999460272489E-2</v>
      </c>
      <c r="AO551" s="265">
        <v>2.4831999444961547E-2</v>
      </c>
      <c r="AP551" s="265">
        <v>2.8637999359890819E-2</v>
      </c>
      <c r="AQ551" s="265">
        <v>3.1784199289567772E-2</v>
      </c>
    </row>
    <row r="552" spans="1:43" ht="18.75" customHeight="1">
      <c r="A552" s="86">
        <v>44487</v>
      </c>
      <c r="B552" s="19">
        <v>185.90090000000001</v>
      </c>
      <c r="C552" s="19">
        <v>210.72059999999999</v>
      </c>
      <c r="D552" s="19">
        <v>84.528000000000006</v>
      </c>
      <c r="E552" s="19">
        <v>16.309999999999999</v>
      </c>
      <c r="F552" s="20">
        <v>4.06E-4</v>
      </c>
      <c r="G552" s="20">
        <v>4.254E-3</v>
      </c>
      <c r="H552" s="20">
        <v>7.3619999999999996E-3</v>
      </c>
      <c r="I552" s="20">
        <v>1.17E-2</v>
      </c>
      <c r="J552" s="20">
        <v>1.6001999999999999E-2</v>
      </c>
      <c r="K552" s="20">
        <v>1.4515999999999999E-2</v>
      </c>
      <c r="L552" s="20">
        <v>2.0336E-2</v>
      </c>
      <c r="M552" s="20">
        <v>2.733E-2</v>
      </c>
      <c r="N552" s="19">
        <v>1630</v>
      </c>
      <c r="O552" s="21">
        <v>2073.3000000000002</v>
      </c>
      <c r="P552" s="19">
        <v>8559.2999999999993</v>
      </c>
      <c r="Q552" s="18">
        <v>93.956000000000003</v>
      </c>
      <c r="R552" s="19">
        <v>6.4397000000000002</v>
      </c>
      <c r="S552" s="19">
        <v>6.4359000000000002</v>
      </c>
      <c r="T552" s="263" t="s">
        <v>331</v>
      </c>
      <c r="U552" s="264" t="s">
        <v>331</v>
      </c>
      <c r="V552" s="264" t="s">
        <v>331</v>
      </c>
      <c r="W552" s="19"/>
      <c r="AD552" s="265">
        <v>2.5987999419122935E-2</v>
      </c>
      <c r="AE552" s="265">
        <v>2.3842999467067423E-2</v>
      </c>
      <c r="AF552" s="265">
        <v>2.4787999445945025E-2</v>
      </c>
      <c r="AG552" s="265">
        <v>2.6767999401688575E-2</v>
      </c>
      <c r="AH552" s="265">
        <v>2.249999949708581E-2</v>
      </c>
      <c r="AI552" s="265">
        <v>2.4629999449476601E-2</v>
      </c>
      <c r="AJ552" s="265">
        <v>2.675999940186739E-2</v>
      </c>
      <c r="AK552" s="265">
        <v>2.8529999362304808E-2</v>
      </c>
      <c r="AL552" s="265">
        <v>2.422199945859611E-2</v>
      </c>
      <c r="AM552" s="265">
        <v>2.4220999458618463E-2</v>
      </c>
      <c r="AN552" s="265">
        <v>2.4146999460272489E-2</v>
      </c>
      <c r="AO552" s="265">
        <v>2.4831999444961547E-2</v>
      </c>
      <c r="AP552" s="265">
        <v>2.8637999359890819E-2</v>
      </c>
      <c r="AQ552" s="265">
        <v>3.1693299291599544E-2</v>
      </c>
    </row>
    <row r="553" spans="1:43" ht="18.75" customHeight="1">
      <c r="A553" s="86">
        <v>44484</v>
      </c>
      <c r="B553" s="19">
        <v>185.6575</v>
      </c>
      <c r="C553" s="19">
        <v>203.5137</v>
      </c>
      <c r="D553" s="19">
        <v>94.25</v>
      </c>
      <c r="E553" s="19">
        <v>16.3</v>
      </c>
      <c r="F553" s="20">
        <v>4.3100000000000001E-4</v>
      </c>
      <c r="G553" s="20">
        <v>3.9490000000000003E-3</v>
      </c>
      <c r="H553" s="20">
        <v>6.9369999999999996E-3</v>
      </c>
      <c r="I553" s="20">
        <v>1.1254999999999999E-2</v>
      </c>
      <c r="J553" s="20">
        <v>1.5703000000000002E-2</v>
      </c>
      <c r="K553" s="20">
        <v>1.4086E-2</v>
      </c>
      <c r="L553" s="20">
        <v>2.0414000000000002E-2</v>
      </c>
      <c r="M553" s="20">
        <v>2.6079999999999999E-2</v>
      </c>
      <c r="N553" s="19">
        <v>1630</v>
      </c>
      <c r="O553" s="21">
        <v>2073.3000000000002</v>
      </c>
      <c r="P553" s="19">
        <v>8559.2999999999993</v>
      </c>
      <c r="Q553" s="18">
        <v>94.08</v>
      </c>
      <c r="R553" s="19">
        <v>6.4283999999999999</v>
      </c>
      <c r="S553" s="19">
        <v>6.4280999999999997</v>
      </c>
      <c r="T553" s="263" t="s">
        <v>331</v>
      </c>
      <c r="U553" s="264" t="s">
        <v>331</v>
      </c>
      <c r="V553" s="264" t="s">
        <v>331</v>
      </c>
      <c r="W553" s="19"/>
      <c r="AD553" s="265">
        <v>2.5265999435260894E-2</v>
      </c>
      <c r="AE553" s="265">
        <v>2.3993999463692309E-2</v>
      </c>
      <c r="AF553" s="265">
        <v>2.5094999439083041E-2</v>
      </c>
      <c r="AG553" s="265">
        <v>2.6902999398671093E-2</v>
      </c>
      <c r="AH553" s="265">
        <v>2.2699999492615461E-2</v>
      </c>
      <c r="AI553" s="265">
        <v>2.477999944612384E-2</v>
      </c>
      <c r="AJ553" s="265">
        <v>2.6949999397620557E-2</v>
      </c>
      <c r="AK553" s="265">
        <v>2.8729999357834459E-2</v>
      </c>
      <c r="AL553" s="265">
        <v>2.422199945859611E-2</v>
      </c>
      <c r="AM553" s="265">
        <v>2.4220999458618463E-2</v>
      </c>
      <c r="AN553" s="265">
        <v>2.4146999460272489E-2</v>
      </c>
      <c r="AO553" s="265">
        <v>2.4831999444961547E-2</v>
      </c>
      <c r="AP553" s="265">
        <v>2.8637999359890819E-2</v>
      </c>
      <c r="AQ553" s="265">
        <v>2.9874199332259599E-2</v>
      </c>
    </row>
    <row r="554" spans="1:43" ht="18.75" customHeight="1">
      <c r="A554" s="86">
        <v>44483</v>
      </c>
      <c r="B554" s="19">
        <v>185.77080000000001</v>
      </c>
      <c r="C554" s="19">
        <v>200.19649999999999</v>
      </c>
      <c r="D554" s="19">
        <v>94.25</v>
      </c>
      <c r="E554" s="19">
        <v>16.86</v>
      </c>
      <c r="F554" s="20">
        <v>3.5500000000000001E-4</v>
      </c>
      <c r="G554" s="20">
        <v>3.6020000000000002E-3</v>
      </c>
      <c r="H554" s="20">
        <v>6.3550000000000004E-3</v>
      </c>
      <c r="I554" s="20">
        <v>1.0500000000000001E-2</v>
      </c>
      <c r="J554" s="20">
        <v>1.5107000000000001E-2</v>
      </c>
      <c r="K554" s="20">
        <v>1.3372999999999999E-2</v>
      </c>
      <c r="L554" s="20">
        <v>2.0146000000000001E-2</v>
      </c>
      <c r="M554" s="20">
        <v>2.589E-2</v>
      </c>
      <c r="N554" s="19">
        <v>1630</v>
      </c>
      <c r="O554" s="21">
        <v>2073.3000000000002</v>
      </c>
      <c r="P554" s="19">
        <v>8559.2999999999993</v>
      </c>
      <c r="Q554" s="18">
        <v>94.516000000000005</v>
      </c>
      <c r="R554" s="19">
        <v>6.4489000000000001</v>
      </c>
      <c r="S554" s="19">
        <v>6.4558</v>
      </c>
      <c r="T554" s="263" t="s">
        <v>331</v>
      </c>
      <c r="U554" s="264" t="s">
        <v>331</v>
      </c>
      <c r="V554" s="264" t="s">
        <v>331</v>
      </c>
      <c r="W554" s="19"/>
      <c r="AD554" s="265">
        <v>1.797699959818274E-2</v>
      </c>
      <c r="AE554" s="265">
        <v>2.4155999460071326E-2</v>
      </c>
      <c r="AF554" s="265">
        <v>2.5094999439083041E-2</v>
      </c>
      <c r="AG554" s="265">
        <v>2.6991999396681784E-2</v>
      </c>
      <c r="AH554" s="265">
        <v>2.2649999493733048E-2</v>
      </c>
      <c r="AI554" s="265">
        <v>2.4799999445676804E-2</v>
      </c>
      <c r="AJ554" s="265">
        <v>2.7099999394267799E-2</v>
      </c>
      <c r="AK554" s="265">
        <v>2.8899999354034662E-2</v>
      </c>
      <c r="AL554" s="265">
        <v>2.4853999444469806E-2</v>
      </c>
      <c r="AM554" s="265">
        <v>2.4437999453768133E-2</v>
      </c>
      <c r="AN554" s="265">
        <v>2.5180999437160789E-2</v>
      </c>
      <c r="AO554" s="265">
        <v>2.5023999440670016E-2</v>
      </c>
      <c r="AP554" s="265">
        <v>2.8637999359890819E-2</v>
      </c>
      <c r="AQ554" s="265">
        <v>2.981579933356494E-2</v>
      </c>
    </row>
    <row r="555" spans="1:43" ht="18.75" customHeight="1">
      <c r="A555" s="86">
        <v>44482</v>
      </c>
      <c r="B555" s="19">
        <v>185.57919999999999</v>
      </c>
      <c r="C555" s="19">
        <v>201.68860000000001</v>
      </c>
      <c r="D555" s="19">
        <v>94.25</v>
      </c>
      <c r="E555" s="19">
        <v>18.64</v>
      </c>
      <c r="F555" s="20">
        <v>4.06E-4</v>
      </c>
      <c r="G555" s="20">
        <v>3.5799999999999998E-3</v>
      </c>
      <c r="H555" s="20">
        <v>6.4869999999999997E-3</v>
      </c>
      <c r="I555" s="20">
        <v>1.0695E-2</v>
      </c>
      <c r="J555" s="20">
        <v>1.5368E-2</v>
      </c>
      <c r="K555" s="20">
        <v>1.3632999999999999E-2</v>
      </c>
      <c r="L555" s="20">
        <v>2.0286999999999999E-2</v>
      </c>
      <c r="M555" s="20">
        <v>2.5999999999999999E-2</v>
      </c>
      <c r="N555" s="19">
        <v>1630</v>
      </c>
      <c r="O555" s="21">
        <v>2073.3000000000002</v>
      </c>
      <c r="P555" s="19">
        <v>8559.2999999999993</v>
      </c>
      <c r="Q555" s="18">
        <v>94.316000000000003</v>
      </c>
      <c r="R555" s="19">
        <v>6.4505999999999997</v>
      </c>
      <c r="S555" s="19">
        <v>6.4591000000000003</v>
      </c>
      <c r="T555" s="263" t="s">
        <v>331</v>
      </c>
      <c r="U555" s="264" t="s">
        <v>331</v>
      </c>
      <c r="V555" s="264" t="s">
        <v>331</v>
      </c>
      <c r="W555" s="19"/>
      <c r="AD555" s="265">
        <v>1.7491999609023333E-2</v>
      </c>
      <c r="AE555" s="265">
        <v>2.394099946487695E-2</v>
      </c>
      <c r="AF555" s="265">
        <v>2.4887999443709851E-2</v>
      </c>
      <c r="AG555" s="265">
        <v>2.674199940226972E-2</v>
      </c>
      <c r="AH555" s="265">
        <v>2.2409999499097468E-2</v>
      </c>
      <c r="AI555" s="265">
        <v>2.4649999449029562E-2</v>
      </c>
      <c r="AJ555" s="265">
        <v>2.6979999396950005E-2</v>
      </c>
      <c r="AK555" s="265">
        <v>2.8609999360516669E-2</v>
      </c>
      <c r="AL555" s="265">
        <v>2.4853999444469806E-2</v>
      </c>
      <c r="AM555" s="265">
        <v>2.4437999453768133E-2</v>
      </c>
      <c r="AN555" s="265">
        <v>2.5180999437160789E-2</v>
      </c>
      <c r="AO555" s="265">
        <v>2.4995999441295862E-2</v>
      </c>
      <c r="AP555" s="265">
        <v>2.8637999359890819E-2</v>
      </c>
      <c r="AQ555" s="265">
        <v>3.0305499322619289E-2</v>
      </c>
    </row>
    <row r="556" spans="1:43" ht="18.75" customHeight="1">
      <c r="A556" s="86">
        <v>44481</v>
      </c>
      <c r="B556" s="19">
        <v>185.43870000000001</v>
      </c>
      <c r="C556" s="19">
        <v>201.32380000000001</v>
      </c>
      <c r="D556" s="19">
        <v>94.343999999999994</v>
      </c>
      <c r="E556" s="19">
        <v>19.850000000000001</v>
      </c>
      <c r="F556" s="20">
        <v>4.06E-4</v>
      </c>
      <c r="G556" s="20">
        <v>3.3790000000000001E-3</v>
      </c>
      <c r="H556" s="20">
        <v>6.0179999999999999E-3</v>
      </c>
      <c r="I556" s="20">
        <v>1.0710000000000001E-2</v>
      </c>
      <c r="J556" s="20">
        <v>1.5768999999999998E-2</v>
      </c>
      <c r="K556" s="20">
        <v>1.3846000000000001E-2</v>
      </c>
      <c r="L556" s="20">
        <v>2.0954E-2</v>
      </c>
      <c r="M556" s="20">
        <v>2.5899999999999999E-2</v>
      </c>
      <c r="N556" s="19">
        <v>1630</v>
      </c>
      <c r="O556" s="21">
        <v>2073.3000000000002</v>
      </c>
      <c r="P556" s="19">
        <v>8559.2999999999993</v>
      </c>
      <c r="Q556" s="18">
        <v>94.066999999999993</v>
      </c>
      <c r="R556" s="19">
        <v>6.4436999999999998</v>
      </c>
      <c r="S556" s="19">
        <v>6.4455</v>
      </c>
      <c r="T556" s="263" t="s">
        <v>331</v>
      </c>
      <c r="U556" s="264" t="s">
        <v>331</v>
      </c>
      <c r="V556" s="264" t="s">
        <v>331</v>
      </c>
      <c r="W556" s="19"/>
      <c r="AD556" s="265">
        <v>2.1521999518945813E-2</v>
      </c>
      <c r="AE556" s="265">
        <v>2.4034999462775888E-2</v>
      </c>
      <c r="AF556" s="265">
        <v>2.5049999440088868E-2</v>
      </c>
      <c r="AG556" s="265">
        <v>2.6959999397397044E-2</v>
      </c>
      <c r="AH556" s="265">
        <v>1.9059999573975802E-2</v>
      </c>
      <c r="AI556" s="265">
        <v>2.466999944858253E-2</v>
      </c>
      <c r="AJ556" s="265">
        <v>2.6869999399408696E-2</v>
      </c>
      <c r="AK556" s="265">
        <v>2.8559999361634253E-2</v>
      </c>
      <c r="AL556" s="265">
        <v>2.4853999444469806E-2</v>
      </c>
      <c r="AM556" s="265">
        <v>2.4437999453768133E-2</v>
      </c>
      <c r="AN556" s="265">
        <v>2.5180999437160789E-2</v>
      </c>
      <c r="AO556" s="265">
        <v>2.5177999437227844E-2</v>
      </c>
      <c r="AP556" s="265">
        <v>2.8637999359890819E-2</v>
      </c>
      <c r="AQ556" s="265">
        <v>3.0821399311088023E-2</v>
      </c>
    </row>
    <row r="557" spans="1:43" ht="18.75" customHeight="1">
      <c r="A557" s="86">
        <v>44480</v>
      </c>
      <c r="B557" s="19">
        <v>185.88470000000001</v>
      </c>
      <c r="C557" s="19">
        <v>211.2525</v>
      </c>
      <c r="D557" s="19">
        <v>97.75</v>
      </c>
      <c r="E557" s="19">
        <v>20</v>
      </c>
      <c r="F557" s="20">
        <v>4.5600000000000003E-4</v>
      </c>
      <c r="G557" s="20">
        <v>3.1779999999999998E-3</v>
      </c>
      <c r="H557" s="20">
        <v>5.7999999999999996E-3</v>
      </c>
      <c r="I557" s="20">
        <v>1.0595E-2</v>
      </c>
      <c r="J557" s="20">
        <v>1.6118E-2</v>
      </c>
      <c r="K557" s="20">
        <v>1.3964000000000001E-2</v>
      </c>
      <c r="L557" s="20">
        <v>2.164E-2</v>
      </c>
      <c r="M557" s="20">
        <v>2.589E-2</v>
      </c>
      <c r="N557" s="19">
        <v>1630</v>
      </c>
      <c r="O557" s="21">
        <v>2073.3000000000002</v>
      </c>
      <c r="P557" s="19">
        <v>8559.2999999999993</v>
      </c>
      <c r="Q557" s="18">
        <v>94.216999999999999</v>
      </c>
      <c r="R557" s="19">
        <v>6.4447999999999999</v>
      </c>
      <c r="S557" s="19">
        <v>6.4523999999999999</v>
      </c>
      <c r="T557" s="263" t="s">
        <v>331</v>
      </c>
      <c r="U557" s="264" t="s">
        <v>331</v>
      </c>
      <c r="V557" s="264" t="s">
        <v>331</v>
      </c>
      <c r="W557" s="19"/>
      <c r="AD557" s="265">
        <v>2.5514999429695307E-2</v>
      </c>
      <c r="AE557" s="265">
        <v>2.410699946116656E-2</v>
      </c>
      <c r="AF557" s="265">
        <v>2.5109999438747765E-2</v>
      </c>
      <c r="AG557" s="265">
        <v>2.696799939721823E-2</v>
      </c>
      <c r="AH557" s="265">
        <v>1.9059999573975802E-2</v>
      </c>
      <c r="AI557" s="265">
        <v>2.4719999447464943E-2</v>
      </c>
      <c r="AJ557" s="265">
        <v>2.7069999394938347E-2</v>
      </c>
      <c r="AK557" s="265">
        <v>2.8679999358952043E-2</v>
      </c>
      <c r="AL557" s="265">
        <v>2.4853999444469806E-2</v>
      </c>
      <c r="AM557" s="265">
        <v>2.4457999453321101E-2</v>
      </c>
      <c r="AN557" s="265">
        <v>2.5180999437160789E-2</v>
      </c>
      <c r="AO557" s="265">
        <v>2.5338999433629217E-2</v>
      </c>
      <c r="AP557" s="265">
        <v>2.8637999359890819E-2</v>
      </c>
      <c r="AQ557" s="265">
        <v>2.9374999343417585E-2</v>
      </c>
    </row>
    <row r="558" spans="1:43" ht="18.75" customHeight="1">
      <c r="A558" s="86">
        <v>44477</v>
      </c>
      <c r="B558" s="19">
        <v>185.88470000000001</v>
      </c>
      <c r="C558" s="19">
        <v>211.2525</v>
      </c>
      <c r="D558" s="19">
        <v>88.313000000000002</v>
      </c>
      <c r="E558" s="19">
        <v>18.77</v>
      </c>
      <c r="F558" s="20">
        <v>4.5600000000000003E-4</v>
      </c>
      <c r="G558" s="20">
        <v>3.1779999999999998E-3</v>
      </c>
      <c r="H558" s="20">
        <v>5.7999999999999996E-3</v>
      </c>
      <c r="I558" s="20">
        <v>1.0595E-2</v>
      </c>
      <c r="J558" s="20">
        <v>1.6118E-2</v>
      </c>
      <c r="K558" s="20">
        <v>1.3964000000000001E-2</v>
      </c>
      <c r="L558" s="20">
        <v>2.164E-2</v>
      </c>
      <c r="M558" s="20">
        <v>2.5600000000000001E-2</v>
      </c>
      <c r="N558" s="19">
        <v>1630</v>
      </c>
      <c r="O558" s="21">
        <v>2073.3000000000002</v>
      </c>
      <c r="P558" s="19">
        <v>8559.2999999999993</v>
      </c>
      <c r="Q558" s="18">
        <v>94.266000000000005</v>
      </c>
      <c r="R558" s="19">
        <v>6.4447999999999999</v>
      </c>
      <c r="S558" s="19">
        <v>6.4539999999999997</v>
      </c>
      <c r="T558" s="263" t="s">
        <v>331</v>
      </c>
      <c r="U558" s="264" t="s">
        <v>331</v>
      </c>
      <c r="V558" s="264" t="s">
        <v>331</v>
      </c>
      <c r="W558" s="19"/>
      <c r="AD558" s="265">
        <v>2.399099946375936E-2</v>
      </c>
      <c r="AE558" s="265">
        <v>2.3959999464452267E-2</v>
      </c>
      <c r="AF558" s="265">
        <v>2.4954999442212283E-2</v>
      </c>
      <c r="AG558" s="265">
        <v>2.6743999402225018E-2</v>
      </c>
      <c r="AH558" s="265">
        <v>1.9059999573975802E-2</v>
      </c>
      <c r="AI558" s="265">
        <v>2.4599999450147153E-2</v>
      </c>
      <c r="AJ558" s="265">
        <v>2.6879999399185183E-2</v>
      </c>
      <c r="AK558" s="265">
        <v>2.8479999363422392E-2</v>
      </c>
      <c r="AL558" s="265">
        <v>2.4853999444469806E-2</v>
      </c>
      <c r="AM558" s="265">
        <v>2.4427999453991652E-2</v>
      </c>
      <c r="AN558" s="265">
        <v>2.5180999437160789E-2</v>
      </c>
      <c r="AO558" s="265">
        <v>2.5332999433763326E-2</v>
      </c>
      <c r="AP558" s="265">
        <v>2.8637999359890819E-2</v>
      </c>
      <c r="AQ558" s="265">
        <v>2.9700799336135387E-2</v>
      </c>
    </row>
    <row r="559" spans="1:43" ht="18.75" customHeight="1">
      <c r="A559" s="86">
        <v>44476</v>
      </c>
      <c r="B559" s="19">
        <v>186.26910000000001</v>
      </c>
      <c r="C559" s="19">
        <v>213.70050000000001</v>
      </c>
      <c r="D559" s="19">
        <v>87.231999999999999</v>
      </c>
      <c r="E559" s="19">
        <v>19.54</v>
      </c>
      <c r="F559" s="20">
        <v>4.3100000000000001E-4</v>
      </c>
      <c r="G559" s="20">
        <v>3.055E-3</v>
      </c>
      <c r="H559" s="20">
        <v>5.6030000000000003E-3</v>
      </c>
      <c r="I559" s="20">
        <v>1.0218E-2</v>
      </c>
      <c r="J559" s="20">
        <v>1.5729E-2</v>
      </c>
      <c r="K559" s="20">
        <v>1.3559E-2</v>
      </c>
      <c r="L559" s="20">
        <v>2.1263000000000001E-2</v>
      </c>
      <c r="M559" s="20">
        <v>2.5340000000000001E-2</v>
      </c>
      <c r="N559" s="19">
        <v>1630</v>
      </c>
      <c r="O559" s="21">
        <v>2073.3000000000002</v>
      </c>
      <c r="P559" s="19">
        <v>8559.2999999999993</v>
      </c>
      <c r="Q559" s="18">
        <v>93.974999999999994</v>
      </c>
      <c r="R559" s="19">
        <v>6.4447999999999999</v>
      </c>
      <c r="S559" s="19">
        <v>6.4493</v>
      </c>
      <c r="T559" s="263" t="s">
        <v>331</v>
      </c>
      <c r="U559" s="264" t="s">
        <v>331</v>
      </c>
      <c r="V559" s="264" t="s">
        <v>331</v>
      </c>
      <c r="W559" s="19"/>
      <c r="AD559" s="265">
        <v>2.4497999452427033E-2</v>
      </c>
      <c r="AE559" s="265">
        <v>2.3906999465636906E-2</v>
      </c>
      <c r="AF559" s="265">
        <v>2.5046999440155926E-2</v>
      </c>
      <c r="AG559" s="265">
        <v>2.6705999403074384E-2</v>
      </c>
      <c r="AH559" s="265">
        <v>1.913999957218766E-2</v>
      </c>
      <c r="AI559" s="265">
        <v>2.4439999453723431E-2</v>
      </c>
      <c r="AJ559" s="265">
        <v>2.675999940186739E-2</v>
      </c>
      <c r="AK559" s="265">
        <v>2.837999936565757E-2</v>
      </c>
      <c r="AL559" s="265">
        <v>2.4861999444290999E-2</v>
      </c>
      <c r="AM559" s="265">
        <v>2.4441999453678726E-2</v>
      </c>
      <c r="AN559" s="265">
        <v>2.5180999437160789E-2</v>
      </c>
      <c r="AO559" s="265">
        <v>2.5325999433919787E-2</v>
      </c>
      <c r="AP559" s="265">
        <v>2.8637999359890819E-2</v>
      </c>
      <c r="AQ559" s="265">
        <v>3.0297499322798103E-2</v>
      </c>
    </row>
    <row r="560" spans="1:43" ht="18.75" customHeight="1">
      <c r="A560" s="86">
        <v>44475</v>
      </c>
      <c r="B560" s="19">
        <v>186.7474</v>
      </c>
      <c r="C560" s="19">
        <v>219.51240000000001</v>
      </c>
      <c r="D560" s="19">
        <v>90.5</v>
      </c>
      <c r="E560" s="19">
        <v>21</v>
      </c>
      <c r="F560" s="20">
        <v>4.06E-4</v>
      </c>
      <c r="G560" s="20">
        <v>2.9350000000000001E-3</v>
      </c>
      <c r="H560" s="20">
        <v>5.3330000000000001E-3</v>
      </c>
      <c r="I560" s="20">
        <v>9.8130000000000005E-3</v>
      </c>
      <c r="J560" s="20">
        <v>1.5206000000000001E-2</v>
      </c>
      <c r="K560" s="20">
        <v>1.3110999999999999E-2</v>
      </c>
      <c r="L560" s="20">
        <v>2.0788999999999998E-2</v>
      </c>
      <c r="M560" s="20">
        <v>2.5340000000000001E-2</v>
      </c>
      <c r="N560" s="19">
        <v>1630</v>
      </c>
      <c r="O560" s="21">
        <v>2073.3000000000002</v>
      </c>
      <c r="P560" s="19">
        <v>8559.2999999999993</v>
      </c>
      <c r="Q560" s="18">
        <v>93.775999999999996</v>
      </c>
      <c r="R560" s="19">
        <v>6.4447999999999999</v>
      </c>
      <c r="S560" s="19">
        <v>6.4504999999999999</v>
      </c>
      <c r="T560" s="263" t="s">
        <v>331</v>
      </c>
      <c r="U560" s="264" t="s">
        <v>331</v>
      </c>
      <c r="V560" s="264" t="s">
        <v>331</v>
      </c>
      <c r="W560" s="19"/>
      <c r="AD560" s="265">
        <v>1.4557999674603342E-2</v>
      </c>
      <c r="AE560" s="265">
        <v>2.4039999462664125E-2</v>
      </c>
      <c r="AF560" s="265">
        <v>2.5046999440155926E-2</v>
      </c>
      <c r="AG560" s="265">
        <v>2.6829999400302767E-2</v>
      </c>
      <c r="AH560" s="265">
        <v>1.9059999573975802E-2</v>
      </c>
      <c r="AI560" s="265">
        <v>2.4679999448359011E-2</v>
      </c>
      <c r="AJ560" s="265">
        <v>2.6879999399185183E-2</v>
      </c>
      <c r="AK560" s="265">
        <v>2.8519999362528324E-2</v>
      </c>
      <c r="AL560" s="265">
        <v>2.488199944384396E-2</v>
      </c>
      <c r="AM560" s="265">
        <v>2.4482999452762309E-2</v>
      </c>
      <c r="AN560" s="265">
        <v>2.5180999437160789E-2</v>
      </c>
      <c r="AO560" s="265">
        <v>2.5356999433226883E-2</v>
      </c>
      <c r="AP560" s="265">
        <v>2.8637999359890819E-2</v>
      </c>
      <c r="AQ560" s="265">
        <v>3.0673299314398321E-2</v>
      </c>
    </row>
    <row r="561" spans="1:43" ht="18.75" customHeight="1">
      <c r="A561" s="86">
        <v>44474</v>
      </c>
      <c r="B561" s="19">
        <v>186.77760000000001</v>
      </c>
      <c r="C561" s="19">
        <v>221.37450000000001</v>
      </c>
      <c r="D561" s="19">
        <v>89.677000000000007</v>
      </c>
      <c r="E561" s="19">
        <v>21.3</v>
      </c>
      <c r="F561" s="20">
        <v>3.5500000000000001E-4</v>
      </c>
      <c r="G561" s="20">
        <v>2.836E-3</v>
      </c>
      <c r="H561" s="20">
        <v>5.1700000000000001E-3</v>
      </c>
      <c r="I561" s="20">
        <v>9.7319999999999993E-3</v>
      </c>
      <c r="J561" s="20">
        <v>1.5258000000000001E-2</v>
      </c>
      <c r="K561" s="20">
        <v>1.3087E-2</v>
      </c>
      <c r="L561" s="20">
        <v>2.0952999999999999E-2</v>
      </c>
      <c r="M561" s="20">
        <v>2.5340000000000001E-2</v>
      </c>
      <c r="N561" s="19">
        <v>1630</v>
      </c>
      <c r="O561" s="21">
        <v>2073.3000000000002</v>
      </c>
      <c r="P561" s="19">
        <v>8559.2999999999993</v>
      </c>
      <c r="Q561" s="18">
        <v>94.034999999999997</v>
      </c>
      <c r="R561" s="19">
        <v>6.4447999999999999</v>
      </c>
      <c r="S561" s="19">
        <v>6.4368999999999996</v>
      </c>
      <c r="T561" s="263" t="s">
        <v>331</v>
      </c>
      <c r="U561" s="264" t="s">
        <v>331</v>
      </c>
      <c r="V561" s="264" t="s">
        <v>331</v>
      </c>
      <c r="W561" s="19"/>
      <c r="AD561" s="265">
        <v>2.2281999501958492E-2</v>
      </c>
      <c r="AE561" s="265">
        <v>2.4278999457322061E-2</v>
      </c>
      <c r="AF561" s="265">
        <v>2.5219999436289071E-2</v>
      </c>
      <c r="AG561" s="265">
        <v>2.7088999394513664E-2</v>
      </c>
      <c r="AH561" s="265">
        <v>1.932999956794083E-2</v>
      </c>
      <c r="AI561" s="265">
        <v>2.4809999445453285E-2</v>
      </c>
      <c r="AJ561" s="265">
        <v>2.7179999392479656E-2</v>
      </c>
      <c r="AK561" s="265">
        <v>2.8819999355822804E-2</v>
      </c>
      <c r="AL561" s="265">
        <v>2.5010999440960587E-2</v>
      </c>
      <c r="AM561" s="265">
        <v>2.4582999450527131E-2</v>
      </c>
      <c r="AN561" s="265">
        <v>2.5180999437160789E-2</v>
      </c>
      <c r="AO561" s="265">
        <v>2.5448999431170526E-2</v>
      </c>
      <c r="AP561" s="265">
        <v>2.8637999359890819E-2</v>
      </c>
      <c r="AQ561" s="265">
        <v>3.1614999293349683E-2</v>
      </c>
    </row>
    <row r="562" spans="1:43" ht="18.75" customHeight="1">
      <c r="A562" s="86">
        <v>44473</v>
      </c>
      <c r="B562" s="19">
        <v>187.31630000000001</v>
      </c>
      <c r="C562" s="19">
        <v>227.28319999999999</v>
      </c>
      <c r="D562" s="19">
        <v>85.063000000000002</v>
      </c>
      <c r="E562" s="19">
        <v>22.96</v>
      </c>
      <c r="F562" s="20">
        <v>2.5300000000000002E-4</v>
      </c>
      <c r="G562" s="20">
        <v>2.7759999999999998E-3</v>
      </c>
      <c r="H562" s="20">
        <v>4.9810000000000002E-3</v>
      </c>
      <c r="I562" s="20">
        <v>9.4409999999999997E-3</v>
      </c>
      <c r="J562" s="20">
        <v>1.4789E-2</v>
      </c>
      <c r="K562" s="20">
        <v>1.2687E-2</v>
      </c>
      <c r="L562" s="20">
        <v>2.0441999999999998E-2</v>
      </c>
      <c r="M562" s="20">
        <v>2.5340000000000001E-2</v>
      </c>
      <c r="N562" s="19">
        <v>1630</v>
      </c>
      <c r="O562" s="21">
        <v>2073.3000000000002</v>
      </c>
      <c r="P562" s="19">
        <v>8559.2999999999993</v>
      </c>
      <c r="Q562" s="18">
        <v>94.23</v>
      </c>
      <c r="R562" s="19">
        <v>6.4447999999999999</v>
      </c>
      <c r="S562" s="19">
        <v>6.4492000000000003</v>
      </c>
      <c r="T562" s="263" t="s">
        <v>331</v>
      </c>
      <c r="U562" s="264" t="s">
        <v>331</v>
      </c>
      <c r="V562" s="264" t="s">
        <v>331</v>
      </c>
      <c r="W562" s="19"/>
      <c r="AD562" s="265">
        <v>1.7672999604977667E-2</v>
      </c>
      <c r="AE562" s="265">
        <v>2.4274999457411472E-2</v>
      </c>
      <c r="AF562" s="265">
        <v>2.5211999436467885E-2</v>
      </c>
      <c r="AG562" s="265">
        <v>2.7095999394357206E-2</v>
      </c>
      <c r="AH562" s="265">
        <v>2.0399999544024466E-2</v>
      </c>
      <c r="AI562" s="265">
        <v>2.4979999441653491E-2</v>
      </c>
      <c r="AJ562" s="265">
        <v>2.7409999387338759E-2</v>
      </c>
      <c r="AK562" s="265">
        <v>2.8939999353140594E-2</v>
      </c>
      <c r="AL562" s="265">
        <v>2.4990999441407619E-2</v>
      </c>
      <c r="AM562" s="265">
        <v>2.4678999448381367E-2</v>
      </c>
      <c r="AN562" s="265">
        <v>2.5180999437160789E-2</v>
      </c>
      <c r="AO562" s="265">
        <v>2.5433999431505799E-2</v>
      </c>
      <c r="AP562" s="265">
        <v>2.8641999359801409E-2</v>
      </c>
      <c r="AQ562" s="265">
        <v>3.2133299281764775E-2</v>
      </c>
    </row>
    <row r="563" spans="1:43" ht="18.75" customHeight="1">
      <c r="A563" s="86">
        <v>44470</v>
      </c>
      <c r="B563" s="19">
        <v>187.32759999999999</v>
      </c>
      <c r="C563" s="19">
        <v>228.167</v>
      </c>
      <c r="D563" s="19">
        <v>85.063000000000002</v>
      </c>
      <c r="E563" s="19">
        <v>21.15</v>
      </c>
      <c r="F563" s="20">
        <v>3.0400000000000002E-4</v>
      </c>
      <c r="G563" s="20">
        <v>2.6380000000000002E-3</v>
      </c>
      <c r="H563" s="20">
        <v>4.8459999999999996E-3</v>
      </c>
      <c r="I563" s="20">
        <v>9.2800000000000001E-3</v>
      </c>
      <c r="J563" s="20">
        <v>1.4616000000000001E-2</v>
      </c>
      <c r="K563" s="20">
        <v>1.2522999999999999E-2</v>
      </c>
      <c r="L563" s="20">
        <v>2.0286999999999999E-2</v>
      </c>
      <c r="M563" s="20">
        <v>2.5340000000000001E-2</v>
      </c>
      <c r="N563" s="19">
        <v>1610</v>
      </c>
      <c r="O563" s="21">
        <v>2079.5099999999998</v>
      </c>
      <c r="P563" s="19">
        <v>8427.2000000000007</v>
      </c>
      <c r="Q563" s="18">
        <v>94.337999999999994</v>
      </c>
      <c r="R563" s="19">
        <v>6.4707999999999997</v>
      </c>
      <c r="S563" s="19">
        <v>6.4776999999999996</v>
      </c>
      <c r="T563" s="263" t="s">
        <v>331</v>
      </c>
      <c r="U563" s="264" t="s">
        <v>331</v>
      </c>
      <c r="V563" s="264" t="s">
        <v>331</v>
      </c>
      <c r="W563" s="19"/>
      <c r="AD563" s="265">
        <v>1.99799995534122E-2</v>
      </c>
      <c r="AE563" s="265">
        <v>2.4227999458462001E-2</v>
      </c>
      <c r="AF563" s="265">
        <v>2.5187999437004328E-2</v>
      </c>
      <c r="AG563" s="265">
        <v>2.6980999396927656E-2</v>
      </c>
      <c r="AH563" s="265">
        <v>2.0399999544024466E-2</v>
      </c>
      <c r="AI563" s="265">
        <v>2.4929999442771075E-2</v>
      </c>
      <c r="AJ563" s="265">
        <v>2.730999938957393E-2</v>
      </c>
      <c r="AK563" s="265">
        <v>2.8919999353587626E-2</v>
      </c>
      <c r="AL563" s="265">
        <v>2.4990999441407619E-2</v>
      </c>
      <c r="AM563" s="265">
        <v>2.4678999448381367E-2</v>
      </c>
      <c r="AN563" s="265">
        <v>2.5180999437160789E-2</v>
      </c>
      <c r="AO563" s="265">
        <v>2.5444999431259933E-2</v>
      </c>
      <c r="AP563" s="265">
        <v>2.8641999359801409E-2</v>
      </c>
      <c r="AQ563" s="265">
        <v>3.1338299299534411E-2</v>
      </c>
    </row>
    <row r="564" spans="1:43" ht="18.75" customHeight="1">
      <c r="A564" s="86">
        <v>44469</v>
      </c>
      <c r="B564" s="19">
        <v>186.9967</v>
      </c>
      <c r="C564" s="19">
        <v>228.21969999999999</v>
      </c>
      <c r="D564" s="19">
        <v>85.063000000000002</v>
      </c>
      <c r="E564" s="19">
        <v>23.14</v>
      </c>
      <c r="F564" s="20">
        <v>3.3E-4</v>
      </c>
      <c r="G564" s="20">
        <v>2.7550000000000001E-3</v>
      </c>
      <c r="H564" s="20">
        <v>5.0829999999999998E-3</v>
      </c>
      <c r="I564" s="20">
        <v>9.6489999999999996E-3</v>
      </c>
      <c r="J564" s="20">
        <v>1.4873000000000001E-2</v>
      </c>
      <c r="K564" s="20">
        <v>1.2851E-2</v>
      </c>
      <c r="L564" s="20">
        <v>2.0448999999999998E-2</v>
      </c>
      <c r="M564" s="20">
        <v>2.5340000000000001E-2</v>
      </c>
      <c r="N564" s="19">
        <v>1610</v>
      </c>
      <c r="O564" s="21">
        <v>2079.5099999999998</v>
      </c>
      <c r="P564" s="19">
        <v>8427.2000000000007</v>
      </c>
      <c r="Q564" s="18">
        <v>93.766000000000005</v>
      </c>
      <c r="R564" s="19">
        <v>6.4603000000000002</v>
      </c>
      <c r="S564" s="19">
        <v>6.4661999999999997</v>
      </c>
      <c r="T564" s="263" t="s">
        <v>331</v>
      </c>
      <c r="U564" s="264" t="s">
        <v>331</v>
      </c>
      <c r="V564" s="264" t="s">
        <v>331</v>
      </c>
      <c r="W564" s="19"/>
      <c r="AD564" s="265">
        <v>1.6306999635510147E-2</v>
      </c>
      <c r="AE564" s="265">
        <v>2.4227999458462001E-2</v>
      </c>
      <c r="AF564" s="265">
        <v>2.5194999436847863E-2</v>
      </c>
      <c r="AG564" s="265">
        <v>2.6940999397821727E-2</v>
      </c>
      <c r="AH564" s="265">
        <v>2.0239999547600748E-2</v>
      </c>
      <c r="AI564" s="265">
        <v>2.4869999444112181E-2</v>
      </c>
      <c r="AJ564" s="265">
        <v>2.7139999393373727E-2</v>
      </c>
      <c r="AK564" s="265">
        <v>2.868999935872853E-2</v>
      </c>
      <c r="AL564" s="265">
        <v>2.4997999441251161E-2</v>
      </c>
      <c r="AM564" s="265">
        <v>2.4697999447956684E-2</v>
      </c>
      <c r="AN564" s="265">
        <v>2.5180999437160789E-2</v>
      </c>
      <c r="AO564" s="265">
        <v>2.5446999431215228E-2</v>
      </c>
      <c r="AP564" s="265">
        <v>2.8622999360226092E-2</v>
      </c>
      <c r="AQ564" s="265">
        <v>2.9812699333634226E-2</v>
      </c>
    </row>
    <row r="565" spans="1:43" ht="18.75" customHeight="1">
      <c r="A565" s="86">
        <v>44468</v>
      </c>
      <c r="B565" s="19">
        <v>186.86070000000001</v>
      </c>
      <c r="C565" s="19">
        <v>228.4725</v>
      </c>
      <c r="D565" s="19">
        <v>87.156000000000006</v>
      </c>
      <c r="E565" s="19">
        <v>22.56</v>
      </c>
      <c r="F565" s="20">
        <v>3.0400000000000002E-4</v>
      </c>
      <c r="G565" s="20">
        <v>2.892E-3</v>
      </c>
      <c r="H565" s="20">
        <v>5.2420000000000001E-3</v>
      </c>
      <c r="I565" s="20">
        <v>9.9059999999999999E-3</v>
      </c>
      <c r="J565" s="20">
        <v>1.5167E-2</v>
      </c>
      <c r="K565" s="20">
        <v>1.3180000000000001E-2</v>
      </c>
      <c r="L565" s="20">
        <v>2.0604000000000001E-2</v>
      </c>
      <c r="M565" s="20">
        <v>2.5350000000000001E-2</v>
      </c>
      <c r="N565" s="19">
        <v>1610</v>
      </c>
      <c r="O565" s="21">
        <v>2079.5099999999998</v>
      </c>
      <c r="P565" s="19">
        <v>8427.2000000000007</v>
      </c>
      <c r="Q565" s="18">
        <v>93.382999999999996</v>
      </c>
      <c r="R565" s="19">
        <v>6.4569999999999999</v>
      </c>
      <c r="S565" s="19">
        <v>6.4580000000000002</v>
      </c>
      <c r="T565" s="263" t="s">
        <v>331</v>
      </c>
      <c r="U565" s="264" t="s">
        <v>331</v>
      </c>
      <c r="V565" s="264" t="s">
        <v>331</v>
      </c>
      <c r="W565" s="19"/>
      <c r="AD565" s="265">
        <v>1.8044999596662819E-2</v>
      </c>
      <c r="AE565" s="265">
        <v>2.4299999456852676E-2</v>
      </c>
      <c r="AF565" s="265">
        <v>2.5307999434322121E-2</v>
      </c>
      <c r="AG565" s="265">
        <v>2.7125999393686654E-2</v>
      </c>
      <c r="AH565" s="265">
        <v>2.0279999546706676E-2</v>
      </c>
      <c r="AI565" s="265">
        <v>2.5009999440982936E-2</v>
      </c>
      <c r="AJ565" s="265">
        <v>2.7289999390020966E-2</v>
      </c>
      <c r="AK565" s="265">
        <v>2.8869999354705213E-2</v>
      </c>
      <c r="AL565" s="265">
        <v>2.5004999441094699E-2</v>
      </c>
      <c r="AM565" s="265">
        <v>2.4780999446101487E-2</v>
      </c>
      <c r="AN565" s="265">
        <v>2.5180999437160789E-2</v>
      </c>
      <c r="AO565" s="265">
        <v>2.544999943114817E-2</v>
      </c>
      <c r="AP565" s="265">
        <v>2.8625999360159041E-2</v>
      </c>
      <c r="AQ565" s="265">
        <v>2.958499933872372E-2</v>
      </c>
    </row>
    <row r="566" spans="1:43" ht="18.75" customHeight="1">
      <c r="A566" s="86">
        <v>44467</v>
      </c>
      <c r="B566" s="19">
        <v>186.89160000000001</v>
      </c>
      <c r="C566" s="19">
        <v>230.10059999999999</v>
      </c>
      <c r="D566" s="19">
        <v>87.933999999999997</v>
      </c>
      <c r="E566" s="19">
        <v>23.25</v>
      </c>
      <c r="F566" s="20">
        <v>2.5300000000000002E-4</v>
      </c>
      <c r="G566" s="20">
        <v>3.0100000000000001E-3</v>
      </c>
      <c r="H566" s="20">
        <v>5.5079999999999999E-3</v>
      </c>
      <c r="I566" s="20">
        <v>1.0196E-2</v>
      </c>
      <c r="J566" s="20">
        <v>1.5374000000000001E-2</v>
      </c>
      <c r="K566" s="20">
        <v>1.3311999999999999E-2</v>
      </c>
      <c r="L566" s="20">
        <v>2.086E-2</v>
      </c>
      <c r="M566" s="20">
        <v>2.5399999999999999E-2</v>
      </c>
      <c r="N566" s="19">
        <v>1610</v>
      </c>
      <c r="O566" s="21">
        <v>2079.5099999999998</v>
      </c>
      <c r="P566" s="19">
        <v>8427.2000000000007</v>
      </c>
      <c r="Q566" s="18">
        <v>93.326999999999998</v>
      </c>
      <c r="R566" s="19">
        <v>6.4661999999999997</v>
      </c>
      <c r="S566" s="19">
        <v>6.4619</v>
      </c>
      <c r="T566" s="263" t="s">
        <v>331</v>
      </c>
      <c r="U566" s="264" t="s">
        <v>331</v>
      </c>
      <c r="V566" s="264" t="s">
        <v>331</v>
      </c>
      <c r="W566" s="19"/>
      <c r="AD566" s="265">
        <v>2.5008999441005292E-2</v>
      </c>
      <c r="AE566" s="265">
        <v>2.4380999455042181E-2</v>
      </c>
      <c r="AF566" s="265">
        <v>2.538099943269044E-2</v>
      </c>
      <c r="AG566" s="265">
        <v>2.7119999393820763E-2</v>
      </c>
      <c r="AH566" s="265">
        <v>2.0079999551177025E-2</v>
      </c>
      <c r="AI566" s="265">
        <v>2.4989999441429975E-2</v>
      </c>
      <c r="AJ566" s="265">
        <v>2.7229999391362069E-2</v>
      </c>
      <c r="AK566" s="265">
        <v>2.8749999357387424E-2</v>
      </c>
      <c r="AL566" s="265">
        <v>2.5049999440088868E-2</v>
      </c>
      <c r="AM566" s="265">
        <v>2.4809999445453285E-2</v>
      </c>
      <c r="AN566" s="265">
        <v>2.5180999437160789E-2</v>
      </c>
      <c r="AO566" s="265">
        <v>2.5425999431684616E-2</v>
      </c>
      <c r="AP566" s="265">
        <v>2.8997999351844189E-2</v>
      </c>
      <c r="AQ566" s="265">
        <v>3.0755899312552064E-2</v>
      </c>
    </row>
    <row r="567" spans="1:43" ht="18.75" customHeight="1">
      <c r="A567" s="86">
        <v>44466</v>
      </c>
      <c r="B567" s="19">
        <v>187.2792</v>
      </c>
      <c r="C567" s="19">
        <v>230.43020000000001</v>
      </c>
      <c r="D567" s="19">
        <v>87.933999999999997</v>
      </c>
      <c r="E567" s="19">
        <v>18.760000000000002</v>
      </c>
      <c r="F567" s="20">
        <v>2.2800000000000001E-4</v>
      </c>
      <c r="G567" s="20">
        <v>2.7789999999999998E-3</v>
      </c>
      <c r="H567" s="20">
        <v>5.5329999999999997E-3</v>
      </c>
      <c r="I567" s="20">
        <v>9.8469999999999999E-3</v>
      </c>
      <c r="J567" s="20">
        <v>1.4871000000000001E-2</v>
      </c>
      <c r="K567" s="20">
        <v>1.2954E-2</v>
      </c>
      <c r="L567" s="20">
        <v>1.9944E-2</v>
      </c>
      <c r="M567" s="20">
        <v>2.521E-2</v>
      </c>
      <c r="N567" s="19">
        <v>1610</v>
      </c>
      <c r="O567" s="21">
        <v>2079.5099999999998</v>
      </c>
      <c r="P567" s="19">
        <v>8427.2000000000007</v>
      </c>
      <c r="Q567" s="18">
        <v>93.084999999999994</v>
      </c>
      <c r="R567" s="19">
        <v>6.4588999999999999</v>
      </c>
      <c r="S567" s="19">
        <v>6.4623999999999997</v>
      </c>
      <c r="T567" s="263" t="s">
        <v>331</v>
      </c>
      <c r="U567" s="264" t="s">
        <v>331</v>
      </c>
      <c r="V567" s="264" t="s">
        <v>331</v>
      </c>
      <c r="W567" s="19"/>
      <c r="AD567" s="265">
        <v>1.6416999633051453E-2</v>
      </c>
      <c r="AE567" s="265">
        <v>2.422199945859611E-2</v>
      </c>
      <c r="AF567" s="265">
        <v>2.5278999434970317E-2</v>
      </c>
      <c r="AG567" s="265">
        <v>2.6538999406807127E-2</v>
      </c>
      <c r="AH567" s="265">
        <v>1.9239999569952489E-2</v>
      </c>
      <c r="AI567" s="265">
        <v>2.4699999447911979E-2</v>
      </c>
      <c r="AJ567" s="265">
        <v>2.7149999393150208E-2</v>
      </c>
      <c r="AK567" s="265">
        <v>2.8639999359846114E-2</v>
      </c>
      <c r="AL567" s="265">
        <v>2.5063999439775945E-2</v>
      </c>
      <c r="AM567" s="265">
        <v>2.4867999444156887E-2</v>
      </c>
      <c r="AN567" s="265">
        <v>2.5180999437160789E-2</v>
      </c>
      <c r="AO567" s="265">
        <v>2.551399942971766E-2</v>
      </c>
      <c r="AP567" s="265">
        <v>2.9288999345339836E-2</v>
      </c>
      <c r="AQ567" s="265">
        <v>2.8727199357897044E-2</v>
      </c>
    </row>
    <row r="568" spans="1:43" ht="18.75" customHeight="1">
      <c r="A568" s="86">
        <v>44463</v>
      </c>
      <c r="B568" s="19">
        <v>187.48079999999999</v>
      </c>
      <c r="C568" s="19">
        <v>232.00700000000001</v>
      </c>
      <c r="D568" s="19">
        <v>84.938000000000002</v>
      </c>
      <c r="E568" s="19">
        <v>17.75</v>
      </c>
      <c r="F568" s="20">
        <v>2.5300000000000002E-4</v>
      </c>
      <c r="G568" s="20">
        <v>2.6949999999999999E-3</v>
      </c>
      <c r="H568" s="20">
        <v>5.398E-3</v>
      </c>
      <c r="I568" s="20">
        <v>9.469E-3</v>
      </c>
      <c r="J568" s="20">
        <v>1.4508999999999999E-2</v>
      </c>
      <c r="K568" s="20">
        <v>1.2525E-2</v>
      </c>
      <c r="L568" s="20">
        <v>1.9833E-2</v>
      </c>
      <c r="M568" s="20">
        <v>2.5219999999999999E-2</v>
      </c>
      <c r="N568" s="19">
        <v>1610</v>
      </c>
      <c r="O568" s="21">
        <v>2079.5099999999998</v>
      </c>
      <c r="P568" s="19">
        <v>8427.2000000000007</v>
      </c>
      <c r="Q568" s="18">
        <v>93.462000000000003</v>
      </c>
      <c r="R568" s="19">
        <v>6.4622000000000002</v>
      </c>
      <c r="S568" s="19">
        <v>6.4661999999999997</v>
      </c>
      <c r="T568" s="263" t="s">
        <v>331</v>
      </c>
      <c r="U568" s="264" t="s">
        <v>331</v>
      </c>
      <c r="V568" s="264" t="s">
        <v>331</v>
      </c>
      <c r="W568" s="19"/>
      <c r="AD568" s="265">
        <v>1.9406999566219749E-2</v>
      </c>
      <c r="AE568" s="265">
        <v>2.3799999468028545E-2</v>
      </c>
      <c r="AF568" s="265">
        <v>2.4770999446325007E-2</v>
      </c>
      <c r="AG568" s="265">
        <v>2.6538999406807127E-2</v>
      </c>
      <c r="AH568" s="265">
        <v>1.9239999569952489E-2</v>
      </c>
      <c r="AI568" s="265">
        <v>2.4199999459087847E-2</v>
      </c>
      <c r="AJ568" s="265">
        <v>2.652999940700829E-2</v>
      </c>
      <c r="AK568" s="265">
        <v>2.8159999370574951E-2</v>
      </c>
      <c r="AL568" s="265">
        <v>2.5063999439775945E-2</v>
      </c>
      <c r="AM568" s="265">
        <v>2.4867999444156887E-2</v>
      </c>
      <c r="AN568" s="265">
        <v>2.5180999437160789E-2</v>
      </c>
      <c r="AO568" s="265">
        <v>2.5511999429762365E-2</v>
      </c>
      <c r="AP568" s="265">
        <v>2.9221999346837401E-2</v>
      </c>
      <c r="AQ568" s="265">
        <v>2.8469999363645911E-2</v>
      </c>
    </row>
    <row r="569" spans="1:43" ht="18.75" customHeight="1">
      <c r="A569" s="86">
        <v>44462</v>
      </c>
      <c r="B569" s="19">
        <v>187.7184</v>
      </c>
      <c r="C569" s="19">
        <v>231.89940000000001</v>
      </c>
      <c r="D569" s="19">
        <v>81.938000000000002</v>
      </c>
      <c r="E569" s="19">
        <v>18.63</v>
      </c>
      <c r="F569" s="20">
        <v>2.2800000000000001E-4</v>
      </c>
      <c r="G569" s="20">
        <v>2.6080000000000001E-3</v>
      </c>
      <c r="H569" s="20">
        <v>5.3400000000000001E-3</v>
      </c>
      <c r="I569" s="20">
        <v>9.4820000000000008E-3</v>
      </c>
      <c r="J569" s="20">
        <v>1.4300999999999999E-2</v>
      </c>
      <c r="K569" s="20">
        <v>1.2357999999999999E-2</v>
      </c>
      <c r="L569" s="20">
        <v>1.9397999999999999E-2</v>
      </c>
      <c r="M569" s="20">
        <v>2.5239999999999999E-2</v>
      </c>
      <c r="N569" s="19">
        <v>1610</v>
      </c>
      <c r="O569" s="21">
        <v>2079.5099999999998</v>
      </c>
      <c r="P569" s="19">
        <v>8427.2000000000007</v>
      </c>
      <c r="Q569" s="18">
        <v>93.203999999999994</v>
      </c>
      <c r="R569" s="19">
        <v>6.4661</v>
      </c>
      <c r="S569" s="19">
        <v>6.4816000000000003</v>
      </c>
      <c r="T569" s="263" t="s">
        <v>331</v>
      </c>
      <c r="U569" s="264" t="s">
        <v>331</v>
      </c>
      <c r="V569" s="264" t="s">
        <v>331</v>
      </c>
      <c r="W569" s="19"/>
      <c r="AD569" s="265">
        <v>1.4815999668836594E-2</v>
      </c>
      <c r="AE569" s="265">
        <v>2.3771999468654395E-2</v>
      </c>
      <c r="AF569" s="265">
        <v>2.4980999441631138E-2</v>
      </c>
      <c r="AG569" s="265">
        <v>2.6521999407187104E-2</v>
      </c>
      <c r="AH569" s="265">
        <v>1.8929999576881528E-2</v>
      </c>
      <c r="AI569" s="265">
        <v>2.4169999459758399E-2</v>
      </c>
      <c r="AJ569" s="265">
        <v>2.6479999408125877E-2</v>
      </c>
      <c r="AK569" s="265">
        <v>2.8259999368339776E-2</v>
      </c>
      <c r="AL569" s="265">
        <v>2.5242999435774984E-2</v>
      </c>
      <c r="AM569" s="265">
        <v>2.4874999444000422E-2</v>
      </c>
      <c r="AN569" s="265">
        <v>2.5180999437160789E-2</v>
      </c>
      <c r="AO569" s="265">
        <v>2.5498999430052936E-2</v>
      </c>
      <c r="AP569" s="265">
        <v>2.9224999346770347E-2</v>
      </c>
      <c r="AQ569" s="265">
        <v>2.9884999332018197E-2</v>
      </c>
    </row>
    <row r="570" spans="1:43" ht="18.75" customHeight="1">
      <c r="A570" s="86">
        <v>44461</v>
      </c>
      <c r="B570" s="19">
        <v>188.33879999999999</v>
      </c>
      <c r="C570" s="19">
        <v>230.31950000000001</v>
      </c>
      <c r="D570" s="19">
        <v>87.5</v>
      </c>
      <c r="E570" s="19">
        <v>20.87</v>
      </c>
      <c r="F570" s="20">
        <v>2.5300000000000002E-4</v>
      </c>
      <c r="G570" s="20">
        <v>2.3630000000000001E-3</v>
      </c>
      <c r="H570" s="20">
        <v>4.8349999999999999E-3</v>
      </c>
      <c r="I570" s="20">
        <v>8.5039999999999994E-3</v>
      </c>
      <c r="J570" s="20">
        <v>1.3006E-2</v>
      </c>
      <c r="K570" s="20">
        <v>1.1202999999999999E-2</v>
      </c>
      <c r="L570" s="20">
        <v>1.8078E-2</v>
      </c>
      <c r="M570" s="20">
        <v>2.53E-2</v>
      </c>
      <c r="N570" s="19">
        <v>1610</v>
      </c>
      <c r="O570" s="21">
        <v>2079.5099999999998</v>
      </c>
      <c r="P570" s="19">
        <v>8427.2000000000007</v>
      </c>
      <c r="Q570" s="18">
        <v>93.275999999999996</v>
      </c>
      <c r="R570" s="19">
        <v>6.4661</v>
      </c>
      <c r="S570" s="19">
        <v>6.4829999999999997</v>
      </c>
      <c r="T570" s="263" t="s">
        <v>331</v>
      </c>
      <c r="U570" s="264" t="s">
        <v>331</v>
      </c>
      <c r="V570" s="264" t="s">
        <v>331</v>
      </c>
      <c r="W570" s="19"/>
      <c r="AD570" s="265">
        <v>1.7100999617762864E-2</v>
      </c>
      <c r="AE570" s="265">
        <v>2.4040999462641776E-2</v>
      </c>
      <c r="AF570" s="265">
        <v>2.5095999439060688E-2</v>
      </c>
      <c r="AG570" s="265">
        <v>2.6809999400749802E-2</v>
      </c>
      <c r="AH570" s="265">
        <v>1.9339999567717314E-2</v>
      </c>
      <c r="AI570" s="265">
        <v>2.435999945551157E-2</v>
      </c>
      <c r="AJ570" s="265">
        <v>2.6579999405890703E-2</v>
      </c>
      <c r="AK570" s="265">
        <v>2.8299999367445709E-2</v>
      </c>
      <c r="AL570" s="265">
        <v>2.5453999431058763E-2</v>
      </c>
      <c r="AM570" s="265">
        <v>2.4935999442636966E-2</v>
      </c>
      <c r="AN570" s="265">
        <v>2.5180999437160789E-2</v>
      </c>
      <c r="AO570" s="265">
        <v>2.5552999428845941E-2</v>
      </c>
      <c r="AP570" s="265">
        <v>2.9590999338589608E-2</v>
      </c>
      <c r="AQ570" s="265">
        <v>3.1079199305325746E-2</v>
      </c>
    </row>
    <row r="571" spans="1:43" ht="18.75" customHeight="1">
      <c r="A571" s="86">
        <v>44460</v>
      </c>
      <c r="B571" s="19">
        <v>188.22239999999999</v>
      </c>
      <c r="C571" s="19">
        <v>229.31280000000001</v>
      </c>
      <c r="D571" s="19">
        <v>87.5</v>
      </c>
      <c r="E571" s="19">
        <v>24.36</v>
      </c>
      <c r="F571" s="20">
        <v>2.03E-4</v>
      </c>
      <c r="G571" s="20">
        <v>2.1389999999999998E-3</v>
      </c>
      <c r="H571" s="20">
        <v>4.5430000000000002E-3</v>
      </c>
      <c r="I571" s="20">
        <v>8.2920000000000008E-3</v>
      </c>
      <c r="J571" s="20">
        <v>1.3226E-2</v>
      </c>
      <c r="K571" s="20">
        <v>1.1202999999999999E-2</v>
      </c>
      <c r="L571" s="20">
        <v>1.8558000000000002E-2</v>
      </c>
      <c r="M571" s="20">
        <v>2.5649999999999999E-2</v>
      </c>
      <c r="N571" s="19">
        <v>1610</v>
      </c>
      <c r="O571" s="21">
        <v>2079.5099999999998</v>
      </c>
      <c r="P571" s="19">
        <v>8427.2000000000007</v>
      </c>
      <c r="Q571" s="18">
        <v>93.194999999999993</v>
      </c>
      <c r="R571" s="19">
        <v>6.4661</v>
      </c>
      <c r="S571" s="19">
        <v>6.4713000000000003</v>
      </c>
      <c r="T571" s="263" t="s">
        <v>331</v>
      </c>
      <c r="U571" s="264" t="s">
        <v>331</v>
      </c>
      <c r="V571" s="264" t="s">
        <v>331</v>
      </c>
      <c r="W571" s="19"/>
      <c r="AD571" s="265" t="s">
        <v>331</v>
      </c>
      <c r="AE571" s="265">
        <v>2.4140999460406602E-2</v>
      </c>
      <c r="AF571" s="265">
        <v>2.502499944064766E-2</v>
      </c>
      <c r="AG571" s="265">
        <v>2.6844999399967491E-2</v>
      </c>
      <c r="AH571" s="265">
        <v>1.9359999567270279E-2</v>
      </c>
      <c r="AI571" s="265">
        <v>2.3979999464005232E-2</v>
      </c>
      <c r="AJ571" s="265">
        <v>2.6599999405443671E-2</v>
      </c>
      <c r="AK571" s="265">
        <v>2.831999936699867E-2</v>
      </c>
      <c r="AL571" s="265">
        <v>2.5425999431684616E-2</v>
      </c>
      <c r="AM571" s="265">
        <v>2.5058999439887701E-2</v>
      </c>
      <c r="AN571" s="265">
        <v>2.5241999435797333E-2</v>
      </c>
      <c r="AO571" s="265">
        <v>2.5558999428711829E-2</v>
      </c>
      <c r="AP571" s="265">
        <v>2.9504999340511859E-2</v>
      </c>
      <c r="AQ571" s="265">
        <v>3.0287799323014914E-2</v>
      </c>
    </row>
    <row r="572" spans="1:43" ht="18.75" customHeight="1">
      <c r="A572" s="86">
        <v>44459</v>
      </c>
      <c r="B572" s="19">
        <v>188.25829999999999</v>
      </c>
      <c r="C572" s="19">
        <v>229.53579999999999</v>
      </c>
      <c r="D572" s="19">
        <v>92.125</v>
      </c>
      <c r="E572" s="19">
        <v>25.71</v>
      </c>
      <c r="F572" s="20">
        <v>2.03E-4</v>
      </c>
      <c r="G572" s="20">
        <v>2.1580000000000002E-3</v>
      </c>
      <c r="H572" s="20">
        <v>4.568E-3</v>
      </c>
      <c r="I572" s="20">
        <v>8.2430000000000003E-3</v>
      </c>
      <c r="J572" s="20">
        <v>1.3107000000000001E-2</v>
      </c>
      <c r="K572" s="20">
        <v>1.1155999999999999E-2</v>
      </c>
      <c r="L572" s="20">
        <v>1.8471000000000001E-2</v>
      </c>
      <c r="M572" s="20">
        <v>2.5649999999999999E-2</v>
      </c>
      <c r="N572" s="19">
        <v>1610</v>
      </c>
      <c r="O572" s="21">
        <v>2079.5099999999998</v>
      </c>
      <c r="P572" s="19">
        <v>8427.2000000000007</v>
      </c>
      <c r="Q572" s="18">
        <v>92.932000000000002</v>
      </c>
      <c r="R572" s="19">
        <v>6.4576000000000002</v>
      </c>
      <c r="S572" s="19">
        <v>6.4530000000000003</v>
      </c>
      <c r="T572" s="263" t="s">
        <v>331</v>
      </c>
      <c r="U572" s="264" t="s">
        <v>331</v>
      </c>
      <c r="V572" s="264" t="s">
        <v>331</v>
      </c>
      <c r="W572" s="19"/>
      <c r="AD572" s="265" t="s">
        <v>331</v>
      </c>
      <c r="AE572" s="265">
        <v>2.4100999461300669E-2</v>
      </c>
      <c r="AF572" s="265">
        <v>2.481299944538623E-2</v>
      </c>
      <c r="AG572" s="265">
        <v>2.6701999403163791E-2</v>
      </c>
      <c r="AH572" s="265">
        <v>2.0009999552741645E-2</v>
      </c>
      <c r="AI572" s="265">
        <v>2.4029999462887645E-2</v>
      </c>
      <c r="AJ572" s="265">
        <v>2.6459999408572913E-2</v>
      </c>
      <c r="AK572" s="265">
        <v>2.8289999367669228E-2</v>
      </c>
      <c r="AL572" s="265">
        <v>2.5594999427907168E-2</v>
      </c>
      <c r="AM572" s="265">
        <v>2.5081999439373611E-2</v>
      </c>
      <c r="AN572" s="265">
        <v>2.5224999436177314E-2</v>
      </c>
      <c r="AO572" s="265">
        <v>2.5609999427571892E-2</v>
      </c>
      <c r="AP572" s="265">
        <v>2.9545999339595438E-2</v>
      </c>
      <c r="AQ572" s="265">
        <v>3.0139999326318501E-2</v>
      </c>
    </row>
    <row r="573" spans="1:43" ht="18.75" customHeight="1">
      <c r="A573" s="86">
        <v>44456</v>
      </c>
      <c r="B573" s="19">
        <v>188.20910000000001</v>
      </c>
      <c r="C573" s="19">
        <v>232.4838</v>
      </c>
      <c r="D573" s="19">
        <v>71.875</v>
      </c>
      <c r="E573" s="19">
        <v>20.81</v>
      </c>
      <c r="F573" s="20">
        <v>3.0400000000000002E-4</v>
      </c>
      <c r="G573" s="20">
        <v>2.2169999999999998E-3</v>
      </c>
      <c r="H573" s="20">
        <v>4.7000000000000002E-3</v>
      </c>
      <c r="I573" s="20">
        <v>8.6E-3</v>
      </c>
      <c r="J573" s="20">
        <v>1.3616E-2</v>
      </c>
      <c r="K573" s="20">
        <v>1.1601999999999999E-2</v>
      </c>
      <c r="L573" s="20">
        <v>1.8988999999999999E-2</v>
      </c>
      <c r="M573" s="20">
        <v>2.5649999999999999E-2</v>
      </c>
      <c r="N573" s="19">
        <v>1610</v>
      </c>
      <c r="O573" s="21">
        <v>2079.5099999999998</v>
      </c>
      <c r="P573" s="19">
        <v>8427.2000000000007</v>
      </c>
      <c r="Q573" s="18">
        <v>92.548000000000002</v>
      </c>
      <c r="R573" s="19">
        <v>6.4325000000000001</v>
      </c>
      <c r="S573" s="19">
        <v>6.4268999999999998</v>
      </c>
      <c r="T573" s="263" t="s">
        <v>331</v>
      </c>
      <c r="U573" s="264" t="s">
        <v>331</v>
      </c>
      <c r="V573" s="264" t="s">
        <v>331</v>
      </c>
      <c r="W573" s="19"/>
      <c r="AD573" s="265" t="s">
        <v>331</v>
      </c>
      <c r="AE573" s="265">
        <v>2.4355999455600977E-2</v>
      </c>
      <c r="AF573" s="265">
        <v>2.5217999436333773E-2</v>
      </c>
      <c r="AG573" s="265">
        <v>2.7007999396324159E-2</v>
      </c>
      <c r="AH573" s="265">
        <v>2.0009999552741645E-2</v>
      </c>
      <c r="AI573" s="265">
        <v>2.4279999457299709E-2</v>
      </c>
      <c r="AJ573" s="265">
        <v>2.675999940186739E-2</v>
      </c>
      <c r="AK573" s="265">
        <v>2.8549999361857772E-2</v>
      </c>
      <c r="AL573" s="265">
        <v>2.5594999427907168E-2</v>
      </c>
      <c r="AM573" s="265">
        <v>2.5062999439798294E-2</v>
      </c>
      <c r="AN573" s="265">
        <v>2.5243999435752631E-2</v>
      </c>
      <c r="AO573" s="265">
        <v>2.5611999427527187E-2</v>
      </c>
      <c r="AP573" s="265">
        <v>2.9677999336645007E-2</v>
      </c>
      <c r="AQ573" s="265">
        <v>3.035999932140112E-2</v>
      </c>
    </row>
    <row r="574" spans="1:43" ht="18.75" customHeight="1">
      <c r="A574" s="86">
        <v>44455</v>
      </c>
      <c r="B574" s="19">
        <v>188.559</v>
      </c>
      <c r="C574" s="19">
        <v>235.12950000000001</v>
      </c>
      <c r="D574" s="19">
        <v>66.75</v>
      </c>
      <c r="E574" s="19">
        <v>18.690000000000001</v>
      </c>
      <c r="F574" s="20">
        <v>2.7900000000000001E-4</v>
      </c>
      <c r="G574" s="20">
        <v>2.1930000000000001E-3</v>
      </c>
      <c r="H574" s="20">
        <v>4.5919999999999997E-3</v>
      </c>
      <c r="I574" s="20">
        <v>8.404E-3</v>
      </c>
      <c r="J574" s="20">
        <v>1.3377999999999999E-2</v>
      </c>
      <c r="K574" s="20">
        <v>1.1344E-2</v>
      </c>
      <c r="L574" s="20">
        <v>1.8834E-2</v>
      </c>
      <c r="M574" s="20">
        <v>2.5770000000000001E-2</v>
      </c>
      <c r="N574" s="19">
        <v>1610</v>
      </c>
      <c r="O574" s="21">
        <v>2079.5099999999998</v>
      </c>
      <c r="P574" s="19">
        <v>8427.2000000000007</v>
      </c>
      <c r="Q574" s="18">
        <v>92.623000000000005</v>
      </c>
      <c r="R574" s="19">
        <v>6.4386000000000001</v>
      </c>
      <c r="S574" s="19">
        <v>6.4345999999999997</v>
      </c>
      <c r="T574" s="263" t="s">
        <v>331</v>
      </c>
      <c r="U574" s="264" t="s">
        <v>331</v>
      </c>
      <c r="V574" s="264" t="s">
        <v>331</v>
      </c>
      <c r="W574" s="19"/>
      <c r="AD574" s="265" t="s">
        <v>331</v>
      </c>
      <c r="AE574" s="265">
        <v>2.4651999448984861E-2</v>
      </c>
      <c r="AF574" s="265">
        <v>2.5662999426387251E-2</v>
      </c>
      <c r="AG574" s="265">
        <v>2.741999938711524E-2</v>
      </c>
      <c r="AH574" s="265">
        <v>1.9889999555423858E-2</v>
      </c>
      <c r="AI574" s="265">
        <v>2.4529999451711772E-2</v>
      </c>
      <c r="AJ574" s="265">
        <v>2.7119999393820763E-2</v>
      </c>
      <c r="AK574" s="265">
        <v>2.8959999352693559E-2</v>
      </c>
      <c r="AL574" s="265">
        <v>2.5611999427527187E-2</v>
      </c>
      <c r="AM574" s="265">
        <v>2.5074999439530073E-2</v>
      </c>
      <c r="AN574" s="265">
        <v>2.5162999437563123E-2</v>
      </c>
      <c r="AO574" s="265">
        <v>2.5614999427460136E-2</v>
      </c>
      <c r="AP574" s="265">
        <v>2.9679999336600302E-2</v>
      </c>
      <c r="AQ574" s="265">
        <v>3.1951099285837267E-2</v>
      </c>
    </row>
    <row r="575" spans="1:43" ht="18.75" customHeight="1">
      <c r="A575" s="86">
        <v>44454</v>
      </c>
      <c r="B575" s="19">
        <v>188.8929</v>
      </c>
      <c r="C575" s="19">
        <v>237.7046</v>
      </c>
      <c r="D575" s="19">
        <v>66.75</v>
      </c>
      <c r="E575" s="19">
        <v>18.18</v>
      </c>
      <c r="F575" s="20">
        <v>3.3E-4</v>
      </c>
      <c r="G575" s="20">
        <v>2.111E-3</v>
      </c>
      <c r="H575" s="20">
        <v>4.3540000000000002E-3</v>
      </c>
      <c r="I575" s="20">
        <v>7.9670000000000001E-3</v>
      </c>
      <c r="J575" s="20">
        <v>1.2988E-2</v>
      </c>
      <c r="K575" s="20">
        <v>1.0899000000000001E-2</v>
      </c>
      <c r="L575" s="20">
        <v>1.8592000000000001E-2</v>
      </c>
      <c r="M575" s="20">
        <v>2.5899999999999999E-2</v>
      </c>
      <c r="N575" s="19">
        <v>1610</v>
      </c>
      <c r="O575" s="21">
        <v>2079.5099999999998</v>
      </c>
      <c r="P575" s="19">
        <v>8427.2000000000007</v>
      </c>
      <c r="Q575" s="18">
        <v>92.674999999999997</v>
      </c>
      <c r="R575" s="19">
        <v>6.4518000000000004</v>
      </c>
      <c r="S575" s="19">
        <v>6.4424000000000001</v>
      </c>
      <c r="T575" s="263" t="s">
        <v>331</v>
      </c>
      <c r="U575" s="264" t="s">
        <v>331</v>
      </c>
      <c r="V575" s="264" t="s">
        <v>331</v>
      </c>
      <c r="W575" s="19"/>
      <c r="AD575" s="265" t="s">
        <v>331</v>
      </c>
      <c r="AE575" s="265">
        <v>2.4810999445430935E-2</v>
      </c>
      <c r="AF575" s="265">
        <v>2.5849999422207476E-2</v>
      </c>
      <c r="AG575" s="265">
        <v>2.7577999383583664E-2</v>
      </c>
      <c r="AH575" s="265">
        <v>1.9809999557211997E-2</v>
      </c>
      <c r="AI575" s="265">
        <v>2.4699999447911979E-2</v>
      </c>
      <c r="AJ575" s="265">
        <v>2.7499999385327101E-2</v>
      </c>
      <c r="AK575" s="265">
        <v>2.9269999345764519E-2</v>
      </c>
      <c r="AL575" s="265">
        <v>2.521499943640083E-2</v>
      </c>
      <c r="AM575" s="265">
        <v>2.5092999439127746E-2</v>
      </c>
      <c r="AN575" s="265">
        <v>2.5228999436087904E-2</v>
      </c>
      <c r="AO575" s="265">
        <v>2.5616999427415431E-2</v>
      </c>
      <c r="AP575" s="265">
        <v>2.9678999336622658E-2</v>
      </c>
      <c r="AQ575" s="265">
        <v>3.205939928341657E-2</v>
      </c>
    </row>
    <row r="576" spans="1:43" ht="18.75" customHeight="1">
      <c r="A576" s="86">
        <v>44453</v>
      </c>
      <c r="B576" s="19">
        <v>189.12790000000001</v>
      </c>
      <c r="C576" s="19">
        <v>238.7595</v>
      </c>
      <c r="D576" s="19">
        <v>65.823999999999998</v>
      </c>
      <c r="E576" s="19">
        <v>19.46</v>
      </c>
      <c r="F576" s="20">
        <v>3.0400000000000002E-4</v>
      </c>
      <c r="G576" s="20">
        <v>2.0699999999999998E-3</v>
      </c>
      <c r="H576" s="20">
        <v>4.3270000000000001E-3</v>
      </c>
      <c r="I576" s="20">
        <v>7.8539999999999999E-3</v>
      </c>
      <c r="J576" s="20">
        <v>1.2836E-2</v>
      </c>
      <c r="K576" s="20">
        <v>1.0736000000000001E-2</v>
      </c>
      <c r="L576" s="20">
        <v>1.8592000000000001E-2</v>
      </c>
      <c r="M576" s="20">
        <v>2.5870000000000001E-2</v>
      </c>
      <c r="N576" s="19">
        <v>1610</v>
      </c>
      <c r="O576" s="21">
        <v>2079.5099999999998</v>
      </c>
      <c r="P576" s="19">
        <v>8427.2000000000007</v>
      </c>
      <c r="Q576" s="18">
        <v>92.581999999999994</v>
      </c>
      <c r="R576" s="19">
        <v>6.4443000000000001</v>
      </c>
      <c r="S576" s="19">
        <v>6.4432</v>
      </c>
      <c r="T576" s="263" t="s">
        <v>331</v>
      </c>
      <c r="U576" s="264" t="s">
        <v>331</v>
      </c>
      <c r="V576" s="264" t="s">
        <v>331</v>
      </c>
      <c r="W576" s="19"/>
      <c r="AD576" s="265" t="s">
        <v>331</v>
      </c>
      <c r="AE576" s="265">
        <v>2.4637999449297787E-2</v>
      </c>
      <c r="AF576" s="265">
        <v>2.5566999428533018E-2</v>
      </c>
      <c r="AG576" s="265">
        <v>2.7460999386198819E-2</v>
      </c>
      <c r="AH576" s="265">
        <v>1.9339999567717314E-2</v>
      </c>
      <c r="AI576" s="265">
        <v>2.4399999454617499E-2</v>
      </c>
      <c r="AJ576" s="265">
        <v>2.730999938957393E-2</v>
      </c>
      <c r="AK576" s="265">
        <v>2.9209999347105619E-2</v>
      </c>
      <c r="AL576" s="265">
        <v>2.5277999434992673E-2</v>
      </c>
      <c r="AM576" s="265">
        <v>2.4947999442368748E-2</v>
      </c>
      <c r="AN576" s="265">
        <v>2.5245999435707926E-2</v>
      </c>
      <c r="AO576" s="265">
        <v>2.5739999424666166E-2</v>
      </c>
      <c r="AP576" s="265">
        <v>2.9558999339304868E-2</v>
      </c>
      <c r="AQ576" s="265">
        <v>3.026529932351783E-2</v>
      </c>
    </row>
    <row r="577" spans="1:43" ht="18.75" customHeight="1">
      <c r="A577" s="86">
        <v>44452</v>
      </c>
      <c r="B577" s="19">
        <v>188.7483</v>
      </c>
      <c r="C577" s="19">
        <v>240.94280000000001</v>
      </c>
      <c r="D577" s="19">
        <v>65.823999999999998</v>
      </c>
      <c r="E577" s="19">
        <v>19.37</v>
      </c>
      <c r="F577" s="20">
        <v>3.3E-4</v>
      </c>
      <c r="G577" s="20">
        <v>2.1289999999999998E-3</v>
      </c>
      <c r="H577" s="20">
        <v>4.4060000000000002E-3</v>
      </c>
      <c r="I577" s="20">
        <v>8.0470000000000003E-3</v>
      </c>
      <c r="J577" s="20">
        <v>1.3259E-2</v>
      </c>
      <c r="K577" s="20">
        <v>1.1063E-2</v>
      </c>
      <c r="L577" s="20">
        <v>1.9043999999999998E-2</v>
      </c>
      <c r="M577" s="20">
        <v>2.5760000000000002E-2</v>
      </c>
      <c r="N577" s="19">
        <v>1610</v>
      </c>
      <c r="O577" s="21">
        <v>2079.5099999999998</v>
      </c>
      <c r="P577" s="19">
        <v>8427.2000000000007</v>
      </c>
      <c r="Q577" s="18">
        <v>92.478999999999999</v>
      </c>
      <c r="R577" s="19">
        <v>6.4554</v>
      </c>
      <c r="S577" s="19">
        <v>6.4512999999999998</v>
      </c>
      <c r="T577" s="263" t="s">
        <v>331</v>
      </c>
      <c r="U577" s="264" t="s">
        <v>331</v>
      </c>
      <c r="V577" s="264" t="s">
        <v>331</v>
      </c>
      <c r="W577" s="19"/>
      <c r="AD577" s="265" t="s">
        <v>331</v>
      </c>
      <c r="AE577" s="265">
        <v>2.440699945446104E-2</v>
      </c>
      <c r="AF577" s="265">
        <v>2.5424999431706966E-2</v>
      </c>
      <c r="AG577" s="265">
        <v>2.7146999393217266E-2</v>
      </c>
      <c r="AH577" s="265">
        <v>1.9289999568834901E-2</v>
      </c>
      <c r="AI577" s="265">
        <v>2.4019999463111164E-2</v>
      </c>
      <c r="AJ577" s="265">
        <v>2.675999940186739E-2</v>
      </c>
      <c r="AK577" s="265">
        <v>2.8789999356493352E-2</v>
      </c>
      <c r="AL577" s="265">
        <v>2.5217999436333773E-2</v>
      </c>
      <c r="AM577" s="265">
        <v>2.4819999445229772E-2</v>
      </c>
      <c r="AN577" s="265">
        <v>2.5255999435484407E-2</v>
      </c>
      <c r="AO577" s="265">
        <v>2.5665999426320196E-2</v>
      </c>
      <c r="AP577" s="265">
        <v>2.974599933512509E-2</v>
      </c>
      <c r="AQ577" s="265">
        <v>3.1201699302587656E-2</v>
      </c>
    </row>
    <row r="578" spans="1:43" ht="18.75" customHeight="1">
      <c r="A578" s="86">
        <v>44449</v>
      </c>
      <c r="B578" s="19">
        <v>188.56129999999999</v>
      </c>
      <c r="C578" s="19">
        <v>240.93799999999999</v>
      </c>
      <c r="D578" s="19">
        <v>65.823999999999998</v>
      </c>
      <c r="E578" s="19">
        <v>20.95</v>
      </c>
      <c r="F578" s="20">
        <v>3.8000000000000002E-4</v>
      </c>
      <c r="G578" s="20">
        <v>2.127E-3</v>
      </c>
      <c r="H578" s="20">
        <v>4.4320000000000002E-3</v>
      </c>
      <c r="I578" s="20">
        <v>8.1600000000000006E-3</v>
      </c>
      <c r="J578" s="20">
        <v>1.3410999999999999E-2</v>
      </c>
      <c r="K578" s="20">
        <v>1.1180000000000001E-2</v>
      </c>
      <c r="L578" s="20">
        <v>1.9337E-2</v>
      </c>
      <c r="M578" s="20">
        <v>2.555E-2</v>
      </c>
      <c r="N578" s="19">
        <v>1610</v>
      </c>
      <c r="O578" s="21">
        <v>2079.5099999999998</v>
      </c>
      <c r="P578" s="19">
        <v>8427.2000000000007</v>
      </c>
      <c r="Q578" s="18">
        <v>92.653000000000006</v>
      </c>
      <c r="R578" s="19">
        <v>6.4617000000000004</v>
      </c>
      <c r="S578" s="19">
        <v>6.4569000000000001</v>
      </c>
      <c r="T578" s="263" t="s">
        <v>331</v>
      </c>
      <c r="U578" s="264" t="s">
        <v>331</v>
      </c>
      <c r="V578" s="264" t="s">
        <v>331</v>
      </c>
      <c r="W578" s="19"/>
      <c r="AD578" s="265" t="s">
        <v>331</v>
      </c>
      <c r="AE578" s="265">
        <v>2.4593999450281262E-2</v>
      </c>
      <c r="AF578" s="265">
        <v>2.5574999428354204E-2</v>
      </c>
      <c r="AG578" s="265">
        <v>2.7362999388389288E-2</v>
      </c>
      <c r="AH578" s="265">
        <v>1.9499999564141033E-2</v>
      </c>
      <c r="AI578" s="265">
        <v>2.4349999455735089E-2</v>
      </c>
      <c r="AJ578" s="265">
        <v>2.718999939225614E-2</v>
      </c>
      <c r="AK578" s="265">
        <v>2.9119999349117277E-2</v>
      </c>
      <c r="AL578" s="265">
        <v>2.4959999442100526E-2</v>
      </c>
      <c r="AM578" s="265">
        <v>2.4952999442256985E-2</v>
      </c>
      <c r="AN578" s="265">
        <v>2.5255999435484407E-2</v>
      </c>
      <c r="AO578" s="265">
        <v>2.5866999421827495E-2</v>
      </c>
      <c r="AP578" s="265">
        <v>2.9562999339215457E-2</v>
      </c>
      <c r="AQ578" s="265">
        <v>2.9871699332315472E-2</v>
      </c>
    </row>
    <row r="579" spans="1:43" ht="18.75" customHeight="1">
      <c r="A579" s="86">
        <v>44448</v>
      </c>
      <c r="B579" s="19">
        <v>188.81829999999999</v>
      </c>
      <c r="C579" s="19">
        <v>238.97149999999999</v>
      </c>
      <c r="D579" s="19">
        <v>66.203000000000003</v>
      </c>
      <c r="E579" s="19">
        <v>18.8</v>
      </c>
      <c r="F579" s="20">
        <v>3.5500000000000001E-4</v>
      </c>
      <c r="G579" s="20">
        <v>2.124E-3</v>
      </c>
      <c r="H579" s="20">
        <v>4.3540000000000002E-3</v>
      </c>
      <c r="I579" s="20">
        <v>7.8849999999999996E-3</v>
      </c>
      <c r="J579" s="20">
        <v>1.2971E-2</v>
      </c>
      <c r="K579" s="20">
        <v>1.0807000000000001E-2</v>
      </c>
      <c r="L579" s="20">
        <v>1.8977000000000001E-2</v>
      </c>
      <c r="M579" s="20">
        <v>2.5559999999999999E-2</v>
      </c>
      <c r="N579" s="19">
        <v>1610</v>
      </c>
      <c r="O579" s="21">
        <v>2079.5099999999998</v>
      </c>
      <c r="P579" s="19">
        <v>8427.2000000000007</v>
      </c>
      <c r="Q579" s="18">
        <v>92.512</v>
      </c>
      <c r="R579" s="19">
        <v>6.4667000000000003</v>
      </c>
      <c r="S579" s="19">
        <v>6.4615</v>
      </c>
      <c r="T579" s="263" t="s">
        <v>331</v>
      </c>
      <c r="U579" s="264" t="s">
        <v>331</v>
      </c>
      <c r="V579" s="264" t="s">
        <v>331</v>
      </c>
      <c r="W579" s="19"/>
      <c r="AD579" s="265" t="s">
        <v>331</v>
      </c>
      <c r="AE579" s="265">
        <v>2.4727999447286129E-2</v>
      </c>
      <c r="AF579" s="265">
        <v>2.5718999425135551E-2</v>
      </c>
      <c r="AG579" s="265">
        <v>2.7456999386288223E-2</v>
      </c>
      <c r="AH579" s="265">
        <v>1.9549999563023449E-2</v>
      </c>
      <c r="AI579" s="265">
        <v>2.465999944880605E-2</v>
      </c>
      <c r="AJ579" s="265">
        <v>2.748999938555062E-2</v>
      </c>
      <c r="AK579" s="265">
        <v>2.928999934531748E-2</v>
      </c>
      <c r="AL579" s="265">
        <v>2.4977999441698193E-2</v>
      </c>
      <c r="AM579" s="265">
        <v>2.4970999441854658E-2</v>
      </c>
      <c r="AN579" s="265">
        <v>2.5231999436020853E-2</v>
      </c>
      <c r="AO579" s="265">
        <v>2.5868999421782793E-2</v>
      </c>
      <c r="AP579" s="265">
        <v>2.9563999339193105E-2</v>
      </c>
      <c r="AQ579" s="265">
        <v>3.1836699288394305E-2</v>
      </c>
    </row>
    <row r="580" spans="1:43" ht="18.75" customHeight="1">
      <c r="A580" s="86">
        <v>44447</v>
      </c>
      <c r="B580" s="19">
        <v>188.50880000000001</v>
      </c>
      <c r="C580" s="19">
        <v>240.00970000000001</v>
      </c>
      <c r="D580" s="19">
        <v>65.5</v>
      </c>
      <c r="E580" s="19">
        <v>17.96</v>
      </c>
      <c r="F580" s="20">
        <v>3.8000000000000002E-4</v>
      </c>
      <c r="G580" s="20">
        <v>2.1619999999999999E-3</v>
      </c>
      <c r="H580" s="20">
        <v>4.4320000000000002E-3</v>
      </c>
      <c r="I580" s="20">
        <v>8.0940000000000005E-3</v>
      </c>
      <c r="J580" s="20">
        <v>1.3376000000000001E-2</v>
      </c>
      <c r="K580" s="20">
        <v>1.1133000000000001E-2</v>
      </c>
      <c r="L580" s="20">
        <v>1.9557000000000001E-2</v>
      </c>
      <c r="M580" s="20">
        <v>2.554E-2</v>
      </c>
      <c r="N580" s="19">
        <v>1610</v>
      </c>
      <c r="O580" s="21">
        <v>2079.5099999999998</v>
      </c>
      <c r="P580" s="19">
        <v>8427.2000000000007</v>
      </c>
      <c r="Q580" s="18">
        <v>92.034999999999997</v>
      </c>
      <c r="R580" s="19">
        <v>6.4581999999999997</v>
      </c>
      <c r="S580" s="19">
        <v>6.4505999999999997</v>
      </c>
      <c r="T580" s="263" t="s">
        <v>331</v>
      </c>
      <c r="U580" s="264" t="s">
        <v>331</v>
      </c>
      <c r="V580" s="264" t="s">
        <v>331</v>
      </c>
      <c r="W580" s="19"/>
      <c r="AD580" s="265" t="s">
        <v>331</v>
      </c>
      <c r="AE580" s="265">
        <v>2.4607999449968335E-2</v>
      </c>
      <c r="AF580" s="265">
        <v>2.5699999425560234E-2</v>
      </c>
      <c r="AG580" s="265">
        <v>2.7325999389216305E-2</v>
      </c>
      <c r="AH580" s="265">
        <v>1.9649999560788275E-2</v>
      </c>
      <c r="AI580" s="265">
        <v>2.4729999447241423E-2</v>
      </c>
      <c r="AJ580" s="265">
        <v>2.7409999387338759E-2</v>
      </c>
      <c r="AK580" s="265">
        <v>2.9219999346882106E-2</v>
      </c>
      <c r="AL580" s="265">
        <v>2.49739994417876E-2</v>
      </c>
      <c r="AM580" s="265">
        <v>2.5029999440535904E-2</v>
      </c>
      <c r="AN580" s="265">
        <v>2.5221999436244372E-2</v>
      </c>
      <c r="AO580" s="265">
        <v>2.5875999421626331E-2</v>
      </c>
      <c r="AP580" s="265">
        <v>2.9554999339394268E-2</v>
      </c>
      <c r="AQ580" s="265">
        <v>3.2174999280832707E-2</v>
      </c>
    </row>
    <row r="581" spans="1:43" ht="18.75" customHeight="1">
      <c r="A581" s="86">
        <v>44446</v>
      </c>
      <c r="B581" s="19">
        <v>188.25980000000001</v>
      </c>
      <c r="C581" s="19">
        <v>239.14230000000001</v>
      </c>
      <c r="D581" s="19">
        <v>66.031000000000006</v>
      </c>
      <c r="E581" s="19">
        <v>18.14</v>
      </c>
      <c r="F581" s="20">
        <v>3.3E-4</v>
      </c>
      <c r="G581" s="20">
        <v>2.2009999999999998E-3</v>
      </c>
      <c r="H581" s="20">
        <v>4.2329999999999998E-3</v>
      </c>
      <c r="I581" s="20">
        <v>8.2220000000000001E-3</v>
      </c>
      <c r="J581" s="20">
        <v>1.3731999999999999E-2</v>
      </c>
      <c r="K581" s="20">
        <v>1.1390000000000001E-2</v>
      </c>
      <c r="L581" s="20">
        <v>1.9868E-2</v>
      </c>
      <c r="M581" s="20">
        <v>2.5440000000000001E-2</v>
      </c>
      <c r="N581" s="19">
        <v>1610</v>
      </c>
      <c r="O581" s="21">
        <v>2079.5099999999998</v>
      </c>
      <c r="P581" s="19">
        <v>8427.2000000000007</v>
      </c>
      <c r="Q581" s="18">
        <v>92.034999999999997</v>
      </c>
      <c r="R581" s="19">
        <v>6.4551999999999996</v>
      </c>
      <c r="S581" s="19">
        <v>6.4386000000000001</v>
      </c>
      <c r="T581" s="263" t="s">
        <v>331</v>
      </c>
      <c r="U581" s="264" t="s">
        <v>331</v>
      </c>
      <c r="V581" s="264" t="s">
        <v>331</v>
      </c>
      <c r="W581" s="19"/>
      <c r="AD581" s="265" t="s">
        <v>331</v>
      </c>
      <c r="AE581" s="265">
        <v>2.4615999449789521E-2</v>
      </c>
      <c r="AF581" s="265">
        <v>2.5699999425560234E-2</v>
      </c>
      <c r="AG581" s="265">
        <v>2.7325999389216305E-2</v>
      </c>
      <c r="AH581" s="265">
        <v>1.9729999559000136E-2</v>
      </c>
      <c r="AI581" s="265">
        <v>2.4839999444782733E-2</v>
      </c>
      <c r="AJ581" s="265">
        <v>2.7479999385774136E-2</v>
      </c>
      <c r="AK581" s="265">
        <v>2.9309999344870448E-2</v>
      </c>
      <c r="AL581" s="265">
        <v>2.5016999440826478E-2</v>
      </c>
      <c r="AM581" s="265">
        <v>2.4999999441206455E-2</v>
      </c>
      <c r="AN581" s="265">
        <v>2.5193999436870219E-2</v>
      </c>
      <c r="AO581" s="265">
        <v>2.5866999421827495E-2</v>
      </c>
      <c r="AP581" s="265">
        <v>2.9572999338991941E-2</v>
      </c>
      <c r="AQ581" s="265">
        <v>3.1459999296814201E-2</v>
      </c>
    </row>
    <row r="582" spans="1:43" ht="18.75" customHeight="1">
      <c r="A582" s="86">
        <v>44445</v>
      </c>
      <c r="B582" s="19">
        <v>188.45070000000001</v>
      </c>
      <c r="C582" s="19">
        <v>240.6174</v>
      </c>
      <c r="D582" s="19">
        <v>66.031000000000006</v>
      </c>
      <c r="E582" s="19">
        <v>16.41</v>
      </c>
      <c r="F582" s="20">
        <v>3.3E-4</v>
      </c>
      <c r="G582" s="20">
        <v>2.0609999999999999E-3</v>
      </c>
      <c r="H582" s="20">
        <v>4.071E-3</v>
      </c>
      <c r="I582" s="20">
        <v>7.8359999999999992E-3</v>
      </c>
      <c r="J582" s="20">
        <v>1.3223E-2</v>
      </c>
      <c r="K582" s="20">
        <v>1.09E-2</v>
      </c>
      <c r="L582" s="20">
        <v>1.942E-2</v>
      </c>
      <c r="M582" s="20">
        <v>2.521E-2</v>
      </c>
      <c r="N582" s="19">
        <v>1610</v>
      </c>
      <c r="O582" s="21">
        <v>2079.5099999999998</v>
      </c>
      <c r="P582" s="19">
        <v>8427.2000000000007</v>
      </c>
      <c r="Q582" s="18">
        <v>92.224999999999994</v>
      </c>
      <c r="R582" s="19">
        <v>6.4565000000000001</v>
      </c>
      <c r="S582" s="19">
        <v>6.4493</v>
      </c>
      <c r="T582" s="263" t="s">
        <v>331</v>
      </c>
      <c r="U582" s="264" t="s">
        <v>331</v>
      </c>
      <c r="V582" s="264" t="s">
        <v>331</v>
      </c>
      <c r="W582" s="19"/>
      <c r="AD582" s="265" t="s">
        <v>331</v>
      </c>
      <c r="AE582" s="265">
        <v>2.4687999448180196E-2</v>
      </c>
      <c r="AF582" s="265">
        <v>2.5699999425560234E-2</v>
      </c>
      <c r="AG582" s="265">
        <v>2.7430999386869371E-2</v>
      </c>
      <c r="AH582" s="265">
        <v>1.9919999554753303E-2</v>
      </c>
      <c r="AI582" s="265">
        <v>2.4959999442100526E-2</v>
      </c>
      <c r="AJ582" s="265">
        <v>2.7639999382197855E-2</v>
      </c>
      <c r="AK582" s="265">
        <v>2.9479999341070651E-2</v>
      </c>
      <c r="AL582" s="265">
        <v>2.4893999443575739E-2</v>
      </c>
      <c r="AM582" s="265">
        <v>2.5007999441027641E-2</v>
      </c>
      <c r="AN582" s="265">
        <v>2.5215999436378478E-2</v>
      </c>
      <c r="AO582" s="265">
        <v>2.5868999421782793E-2</v>
      </c>
      <c r="AP582" s="265">
        <v>2.9568999339081348E-2</v>
      </c>
      <c r="AQ582" s="265">
        <v>2.9797499333973975E-2</v>
      </c>
    </row>
    <row r="583" spans="1:43" ht="18.75" customHeight="1">
      <c r="A583" s="86">
        <v>44442</v>
      </c>
      <c r="B583" s="19">
        <v>188.45070000000001</v>
      </c>
      <c r="C583" s="19">
        <v>240.6174</v>
      </c>
      <c r="D583" s="19">
        <v>66.031000000000006</v>
      </c>
      <c r="E583" s="19">
        <v>16.41</v>
      </c>
      <c r="F583" s="20">
        <v>3.3E-4</v>
      </c>
      <c r="G583" s="20">
        <v>2.0609999999999999E-3</v>
      </c>
      <c r="H583" s="20">
        <v>4.071E-3</v>
      </c>
      <c r="I583" s="20">
        <v>7.8359999999999992E-3</v>
      </c>
      <c r="J583" s="20">
        <v>1.3223E-2</v>
      </c>
      <c r="K583" s="20">
        <v>1.09E-2</v>
      </c>
      <c r="L583" s="20">
        <v>1.942E-2</v>
      </c>
      <c r="M583" s="20">
        <v>2.5229999999999999E-2</v>
      </c>
      <c r="N583" s="19">
        <v>1610</v>
      </c>
      <c r="O583" s="21">
        <v>2079.5099999999998</v>
      </c>
      <c r="P583" s="19">
        <v>8427.2000000000007</v>
      </c>
      <c r="Q583" s="18">
        <v>92.448999999999998</v>
      </c>
      <c r="R583" s="19">
        <v>6.4599000000000002</v>
      </c>
      <c r="S583" s="19">
        <v>6.4519000000000002</v>
      </c>
      <c r="T583" s="263" t="s">
        <v>331</v>
      </c>
      <c r="U583" s="264" t="s">
        <v>331</v>
      </c>
      <c r="V583" s="264" t="s">
        <v>331</v>
      </c>
      <c r="W583" s="19"/>
      <c r="AD583" s="265" t="s">
        <v>331</v>
      </c>
      <c r="AE583" s="265">
        <v>2.4662999448738992E-2</v>
      </c>
      <c r="AF583" s="265">
        <v>2.5838999422453341E-2</v>
      </c>
      <c r="AG583" s="265">
        <v>2.7517999384924767E-2</v>
      </c>
      <c r="AH583" s="265">
        <v>2.0179999548941847E-2</v>
      </c>
      <c r="AI583" s="265">
        <v>2.5069999439641836E-2</v>
      </c>
      <c r="AJ583" s="265">
        <v>2.7809999378398061E-2</v>
      </c>
      <c r="AK583" s="265">
        <v>2.9479999341070651E-2</v>
      </c>
      <c r="AL583" s="265">
        <v>2.5094999439083041E-2</v>
      </c>
      <c r="AM583" s="265">
        <v>2.5050999440066519E-2</v>
      </c>
      <c r="AN583" s="265">
        <v>2.5301999434456227E-2</v>
      </c>
      <c r="AO583" s="265">
        <v>2.6037999418005348E-2</v>
      </c>
      <c r="AP583" s="265">
        <v>2.9814999333582819E-2</v>
      </c>
      <c r="AQ583" s="265">
        <v>2.9544999339617788E-2</v>
      </c>
    </row>
    <row r="584" spans="1:43" ht="18.75" customHeight="1">
      <c r="A584" s="86">
        <v>44441</v>
      </c>
      <c r="B584" s="19">
        <v>188.61259999999999</v>
      </c>
      <c r="C584" s="19">
        <v>242.8672</v>
      </c>
      <c r="D584" s="19">
        <v>66.031000000000006</v>
      </c>
      <c r="E584" s="19">
        <v>16.41</v>
      </c>
      <c r="F584" s="20">
        <v>4.06E-4</v>
      </c>
      <c r="G584" s="20">
        <v>2.0560000000000001E-3</v>
      </c>
      <c r="H584" s="20">
        <v>3.9899999999999996E-3</v>
      </c>
      <c r="I584" s="20">
        <v>7.6439999999999998E-3</v>
      </c>
      <c r="J584" s="20">
        <v>1.2834999999999999E-2</v>
      </c>
      <c r="K584" s="20">
        <v>1.0645E-2</v>
      </c>
      <c r="L584" s="20">
        <v>1.8970000000000001E-2</v>
      </c>
      <c r="M584" s="20">
        <v>2.512E-2</v>
      </c>
      <c r="N584" s="19">
        <v>1610</v>
      </c>
      <c r="O584" s="21">
        <v>2079.5099999999998</v>
      </c>
      <c r="P584" s="19">
        <v>8427.2000000000007</v>
      </c>
      <c r="Q584" s="18">
        <v>92.626000000000005</v>
      </c>
      <c r="R584" s="19">
        <v>6.4607000000000001</v>
      </c>
      <c r="S584" s="19">
        <v>6.4542000000000002</v>
      </c>
      <c r="T584" s="263" t="s">
        <v>331</v>
      </c>
      <c r="U584" s="264" t="s">
        <v>331</v>
      </c>
      <c r="V584" s="264" t="s">
        <v>331</v>
      </c>
      <c r="W584" s="19"/>
      <c r="AD584" s="265" t="s">
        <v>331</v>
      </c>
      <c r="AE584" s="265">
        <v>2.4856999444402755E-2</v>
      </c>
      <c r="AF584" s="265">
        <v>2.5759999424219131E-2</v>
      </c>
      <c r="AG584" s="265">
        <v>2.7554999384097757E-2</v>
      </c>
      <c r="AH584" s="265">
        <v>2.0379999544471502E-2</v>
      </c>
      <c r="AI584" s="265">
        <v>2.5119999438524245E-2</v>
      </c>
      <c r="AJ584" s="265">
        <v>2.7849999377503994E-2</v>
      </c>
      <c r="AK584" s="265">
        <v>2.9569999339058992E-2</v>
      </c>
      <c r="AL584" s="265">
        <v>2.5112999438680707E-2</v>
      </c>
      <c r="AM584" s="265">
        <v>2.5062999439798294E-2</v>
      </c>
      <c r="AN584" s="265">
        <v>2.530699943434447E-2</v>
      </c>
      <c r="AO584" s="265">
        <v>2.6043999417871236E-2</v>
      </c>
      <c r="AP584" s="265">
        <v>2.9814999333582819E-2</v>
      </c>
      <c r="AQ584" s="265">
        <v>3.0444999319501224E-2</v>
      </c>
    </row>
    <row r="585" spans="1:43" ht="18.75" customHeight="1">
      <c r="A585" s="86">
        <v>44440</v>
      </c>
      <c r="B585" s="19">
        <v>188.43510000000001</v>
      </c>
      <c r="C585" s="19">
        <v>244.59780000000001</v>
      </c>
      <c r="D585" s="19">
        <v>66.031000000000006</v>
      </c>
      <c r="E585" s="19">
        <v>16.11</v>
      </c>
      <c r="F585" s="20">
        <v>3.5500000000000001E-4</v>
      </c>
      <c r="G585" s="20">
        <v>2.0939999999999999E-3</v>
      </c>
      <c r="H585" s="20">
        <v>4.0429999999999997E-3</v>
      </c>
      <c r="I585" s="20">
        <v>7.724E-3</v>
      </c>
      <c r="J585" s="20">
        <v>1.2936E-2</v>
      </c>
      <c r="K585" s="20">
        <v>1.0739E-2</v>
      </c>
      <c r="L585" s="20">
        <v>1.9133000000000001E-2</v>
      </c>
      <c r="M585" s="20">
        <v>2.503E-2</v>
      </c>
      <c r="N585" s="19">
        <v>1610</v>
      </c>
      <c r="O585" s="21">
        <v>2091.08</v>
      </c>
      <c r="P585" s="19">
        <v>8208</v>
      </c>
      <c r="Q585" s="18">
        <v>92.653000000000006</v>
      </c>
      <c r="R585" s="19">
        <v>6.4667000000000003</v>
      </c>
      <c r="S585" s="19">
        <v>6.4653999999999998</v>
      </c>
      <c r="T585" s="263" t="s">
        <v>331</v>
      </c>
      <c r="U585" s="264" t="s">
        <v>331</v>
      </c>
      <c r="V585" s="264" t="s">
        <v>331</v>
      </c>
      <c r="W585" s="19"/>
      <c r="AD585" s="265" t="s">
        <v>331</v>
      </c>
      <c r="AE585" s="265">
        <v>2.4439999453723431E-2</v>
      </c>
      <c r="AF585" s="265">
        <v>2.5453999431058763E-2</v>
      </c>
      <c r="AG585" s="265">
        <v>2.7225999391451476E-2</v>
      </c>
      <c r="AH585" s="265">
        <v>2.0679999537765982E-2</v>
      </c>
      <c r="AI585" s="265">
        <v>2.5029999440535904E-2</v>
      </c>
      <c r="AJ585" s="265">
        <v>2.7659999381750823E-2</v>
      </c>
      <c r="AK585" s="265">
        <v>2.939999934285879E-2</v>
      </c>
      <c r="AL585" s="265">
        <v>2.5118999438546594E-2</v>
      </c>
      <c r="AM585" s="265">
        <v>2.4931999442726373E-2</v>
      </c>
      <c r="AN585" s="265">
        <v>2.5257999435439705E-2</v>
      </c>
      <c r="AO585" s="265">
        <v>2.6060999417491258E-2</v>
      </c>
      <c r="AP585" s="265">
        <v>2.9832999333180486E-2</v>
      </c>
      <c r="AQ585" s="265">
        <v>3.0670399314463137E-2</v>
      </c>
    </row>
    <row r="586" spans="1:43" ht="18.75" customHeight="1">
      <c r="A586" s="86">
        <v>44439</v>
      </c>
      <c r="B586" s="19">
        <v>188.3698</v>
      </c>
      <c r="C586" s="19">
        <v>247.0308</v>
      </c>
      <c r="D586" s="19">
        <v>66.031000000000006</v>
      </c>
      <c r="E586" s="19">
        <v>16.48</v>
      </c>
      <c r="F586" s="20">
        <v>3.5500000000000001E-4</v>
      </c>
      <c r="G586" s="20">
        <v>2.0929999999999998E-3</v>
      </c>
      <c r="H586" s="20">
        <v>4.0429999999999997E-3</v>
      </c>
      <c r="I586" s="20">
        <v>7.7710000000000001E-3</v>
      </c>
      <c r="J586" s="20">
        <v>1.3088000000000001E-2</v>
      </c>
      <c r="K586" s="20">
        <v>1.0855E-2</v>
      </c>
      <c r="L586" s="20">
        <v>1.9324000000000001E-2</v>
      </c>
      <c r="M586" s="20">
        <v>2.5270000000000001E-2</v>
      </c>
      <c r="N586" s="19">
        <v>1610</v>
      </c>
      <c r="O586" s="21">
        <v>2091.08</v>
      </c>
      <c r="P586" s="19">
        <v>8208</v>
      </c>
      <c r="Q586" s="18">
        <v>92.686000000000007</v>
      </c>
      <c r="R586" s="19">
        <v>6.4720000000000004</v>
      </c>
      <c r="S586" s="19">
        <v>6.4623999999999997</v>
      </c>
      <c r="T586" s="263" t="s">
        <v>331</v>
      </c>
      <c r="U586" s="264" t="s">
        <v>331</v>
      </c>
      <c r="V586" s="264" t="s">
        <v>331</v>
      </c>
      <c r="W586" s="19"/>
      <c r="AD586" s="265" t="s">
        <v>331</v>
      </c>
      <c r="AE586" s="265">
        <v>2.4661999448761344E-2</v>
      </c>
      <c r="AF586" s="265">
        <v>2.5849999422207476E-2</v>
      </c>
      <c r="AG586" s="265">
        <v>2.7325999389216305E-2</v>
      </c>
      <c r="AH586" s="265">
        <v>2.0859999533742665E-2</v>
      </c>
      <c r="AI586" s="265">
        <v>2.5119999438524245E-2</v>
      </c>
      <c r="AJ586" s="265">
        <v>2.7709999380633236E-2</v>
      </c>
      <c r="AK586" s="265">
        <v>2.934999934397638E-2</v>
      </c>
      <c r="AL586" s="265">
        <v>2.4872999444045123E-2</v>
      </c>
      <c r="AM586" s="265">
        <v>2.5524999429471795E-2</v>
      </c>
      <c r="AN586" s="265">
        <v>2.5257999435439705E-2</v>
      </c>
      <c r="AO586" s="265">
        <v>2.6025999418273566E-2</v>
      </c>
      <c r="AP586" s="265">
        <v>2.98249993333593E-2</v>
      </c>
      <c r="AQ586" s="265">
        <v>2.8941699353102594E-2</v>
      </c>
    </row>
    <row r="587" spans="1:43" ht="18.75" customHeight="1">
      <c r="A587" s="86">
        <v>44438</v>
      </c>
      <c r="B587" s="19">
        <v>188.46440000000001</v>
      </c>
      <c r="C587" s="19">
        <v>246.88749999999999</v>
      </c>
      <c r="D587" s="19">
        <v>73.75</v>
      </c>
      <c r="E587" s="19">
        <v>16.190000000000001</v>
      </c>
      <c r="F587" s="20">
        <v>4.06E-4</v>
      </c>
      <c r="G587" s="20">
        <v>2.0140000000000002E-3</v>
      </c>
      <c r="H587" s="20">
        <v>3.9360000000000003E-3</v>
      </c>
      <c r="I587" s="20">
        <v>7.6759999999999997E-3</v>
      </c>
      <c r="J587" s="20">
        <v>1.2784999999999999E-2</v>
      </c>
      <c r="K587" s="20">
        <v>1.0623E-2</v>
      </c>
      <c r="L587" s="20">
        <v>1.8964000000000002E-2</v>
      </c>
      <c r="M587" s="20">
        <v>2.5270000000000001E-2</v>
      </c>
      <c r="N587" s="19">
        <v>1610</v>
      </c>
      <c r="O587" s="21">
        <v>2091.08</v>
      </c>
      <c r="P587" s="19">
        <v>8208</v>
      </c>
      <c r="Q587" s="18">
        <v>93.061999999999998</v>
      </c>
      <c r="R587" s="19">
        <v>6.4817999999999998</v>
      </c>
      <c r="S587" s="19">
        <v>6.4846000000000004</v>
      </c>
      <c r="T587" s="263" t="s">
        <v>331</v>
      </c>
      <c r="U587" s="264" t="s">
        <v>331</v>
      </c>
      <c r="V587" s="264" t="s">
        <v>331</v>
      </c>
      <c r="W587" s="19"/>
      <c r="AD587" s="265" t="s">
        <v>331</v>
      </c>
      <c r="AE587" s="265">
        <v>2.4930999442748725E-2</v>
      </c>
      <c r="AF587" s="265">
        <v>2.5849999422207476E-2</v>
      </c>
      <c r="AG587" s="265">
        <v>2.7605999382957817E-2</v>
      </c>
      <c r="AH587" s="265">
        <v>2.1009999530389904E-2</v>
      </c>
      <c r="AI587" s="265">
        <v>2.5149999437853694E-2</v>
      </c>
      <c r="AJ587" s="265">
        <v>2.7899999376386403E-2</v>
      </c>
      <c r="AK587" s="265">
        <v>2.9519999340176583E-2</v>
      </c>
      <c r="AL587" s="265">
        <v>2.4907999443262815E-2</v>
      </c>
      <c r="AM587" s="265">
        <v>2.5524999429471795E-2</v>
      </c>
      <c r="AN587" s="265">
        <v>2.5270999435149131E-2</v>
      </c>
      <c r="AO587" s="265">
        <v>2.6088999416865412E-2</v>
      </c>
      <c r="AP587" s="265">
        <v>3.0019999329000711E-2</v>
      </c>
      <c r="AQ587" s="265">
        <v>3.0284999323077502E-2</v>
      </c>
    </row>
    <row r="588" spans="1:43" ht="18.75" customHeight="1">
      <c r="A588" s="86">
        <v>44435</v>
      </c>
      <c r="B588" s="19">
        <v>188.18940000000001</v>
      </c>
      <c r="C588" s="19">
        <v>246.3809</v>
      </c>
      <c r="D588" s="19">
        <v>73.75</v>
      </c>
      <c r="E588" s="19">
        <v>16.39</v>
      </c>
      <c r="F588" s="20">
        <v>4.5600000000000003E-4</v>
      </c>
      <c r="G588" s="20">
        <v>2.1510000000000001E-3</v>
      </c>
      <c r="H588" s="20">
        <v>4.202E-3</v>
      </c>
      <c r="I588" s="20">
        <v>7.9950000000000004E-3</v>
      </c>
      <c r="J588" s="20">
        <v>1.307E-2</v>
      </c>
      <c r="K588" s="20">
        <v>1.0947999999999999E-2</v>
      </c>
      <c r="L588" s="20">
        <v>1.9167E-2</v>
      </c>
      <c r="M588" s="20">
        <v>2.5399999999999999E-2</v>
      </c>
      <c r="N588" s="19">
        <v>1610</v>
      </c>
      <c r="O588" s="21">
        <v>2091.08</v>
      </c>
      <c r="P588" s="19">
        <v>8208</v>
      </c>
      <c r="Q588" s="18">
        <v>92.825000000000003</v>
      </c>
      <c r="R588" s="19">
        <v>6.4756999999999998</v>
      </c>
      <c r="S588" s="19">
        <v>6.4701000000000004</v>
      </c>
      <c r="T588" s="263" t="s">
        <v>331</v>
      </c>
      <c r="U588" s="264" t="s">
        <v>331</v>
      </c>
      <c r="V588" s="264" t="s">
        <v>331</v>
      </c>
      <c r="W588" s="19"/>
      <c r="AD588" s="265" t="s">
        <v>331</v>
      </c>
      <c r="AE588" s="265">
        <v>2.5337999433651566E-2</v>
      </c>
      <c r="AF588" s="265">
        <v>2.6359999410808087E-2</v>
      </c>
      <c r="AG588" s="265">
        <v>2.8028999373503029E-2</v>
      </c>
      <c r="AH588" s="265">
        <v>2.141999952122569E-2</v>
      </c>
      <c r="AI588" s="265">
        <v>2.5639999426901341E-2</v>
      </c>
      <c r="AJ588" s="265">
        <v>2.8649999359622601E-2</v>
      </c>
      <c r="AK588" s="265">
        <v>2.9979999329894782E-2</v>
      </c>
      <c r="AL588" s="265">
        <v>2.4907999443262815E-2</v>
      </c>
      <c r="AM588" s="265">
        <v>2.5524999429471795E-2</v>
      </c>
      <c r="AN588" s="265">
        <v>2.5270999435149131E-2</v>
      </c>
      <c r="AO588" s="265">
        <v>2.6088999416865412E-2</v>
      </c>
      <c r="AP588" s="265">
        <v>3.0019999329000711E-2</v>
      </c>
      <c r="AQ588" s="265">
        <v>2.9932199330963194E-2</v>
      </c>
    </row>
    <row r="589" spans="1:43" ht="18.75" customHeight="1">
      <c r="A589" s="86">
        <v>44434</v>
      </c>
      <c r="B589" s="19">
        <v>187.88820000000001</v>
      </c>
      <c r="C589" s="19">
        <v>247.50239999999999</v>
      </c>
      <c r="D589" s="19">
        <v>73.75</v>
      </c>
      <c r="E589" s="19">
        <v>18.84</v>
      </c>
      <c r="F589" s="20">
        <v>4.3100000000000001E-4</v>
      </c>
      <c r="G589" s="20">
        <v>2.4060000000000002E-3</v>
      </c>
      <c r="H589" s="20">
        <v>4.5729999999999998E-3</v>
      </c>
      <c r="I589" s="20">
        <v>8.4919999999999995E-3</v>
      </c>
      <c r="J589" s="20">
        <v>1.3491E-2</v>
      </c>
      <c r="K589" s="20">
        <v>1.1269E-2</v>
      </c>
      <c r="L589" s="20">
        <v>1.9467999999999999E-2</v>
      </c>
      <c r="M589" s="20">
        <v>2.563E-2</v>
      </c>
      <c r="N589" s="19">
        <v>1610</v>
      </c>
      <c r="O589" s="21">
        <v>2091.08</v>
      </c>
      <c r="P589" s="19">
        <v>8208</v>
      </c>
      <c r="Q589" s="18">
        <v>92.893000000000001</v>
      </c>
      <c r="R589" s="19">
        <v>6.4714</v>
      </c>
      <c r="S589" s="19">
        <v>6.4695999999999998</v>
      </c>
      <c r="T589" s="263" t="s">
        <v>331</v>
      </c>
      <c r="U589" s="264" t="s">
        <v>331</v>
      </c>
      <c r="V589" s="264" t="s">
        <v>331</v>
      </c>
      <c r="W589" s="19"/>
      <c r="AD589" s="265" t="s">
        <v>331</v>
      </c>
      <c r="AE589" s="265">
        <v>2.5309999434277416E-2</v>
      </c>
      <c r="AF589" s="265">
        <v>2.6449999408796429E-2</v>
      </c>
      <c r="AG589" s="265">
        <v>2.8027999373525382E-2</v>
      </c>
      <c r="AH589" s="265">
        <v>2.1769999513402583E-2</v>
      </c>
      <c r="AI589" s="265">
        <v>2.5459999430924651E-2</v>
      </c>
      <c r="AJ589" s="265">
        <v>2.8439999364316463E-2</v>
      </c>
      <c r="AK589" s="265">
        <v>2.9899999331682924E-2</v>
      </c>
      <c r="AL589" s="265">
        <v>2.4925999442860482E-2</v>
      </c>
      <c r="AM589" s="265">
        <v>2.5524999429471795E-2</v>
      </c>
      <c r="AN589" s="265">
        <v>2.5412999431975187E-2</v>
      </c>
      <c r="AO589" s="265">
        <v>2.6139999415725469E-2</v>
      </c>
      <c r="AP589" s="265">
        <v>3.0120999326743187E-2</v>
      </c>
      <c r="AQ589" s="265">
        <v>2.922669934673235E-2</v>
      </c>
    </row>
    <row r="590" spans="1:43" ht="18.75" customHeight="1">
      <c r="A590" s="86">
        <v>44433</v>
      </c>
      <c r="B590" s="19">
        <v>187.65799999999999</v>
      </c>
      <c r="C590" s="19">
        <v>246.70500000000001</v>
      </c>
      <c r="D590" s="19">
        <v>73.75</v>
      </c>
      <c r="E590" s="19">
        <v>16.79</v>
      </c>
      <c r="F590" s="20">
        <v>4.5600000000000003E-4</v>
      </c>
      <c r="G590" s="20">
        <v>2.3860000000000001E-3</v>
      </c>
      <c r="H590" s="20">
        <v>4.4920000000000003E-3</v>
      </c>
      <c r="I590" s="20">
        <v>8.1779999999999995E-3</v>
      </c>
      <c r="J590" s="20">
        <v>1.3390000000000001E-2</v>
      </c>
      <c r="K590" s="20">
        <v>1.1150999999999999E-2</v>
      </c>
      <c r="L590" s="20">
        <v>1.9481999999999999E-2</v>
      </c>
      <c r="M590" s="20">
        <v>2.5430000000000001E-2</v>
      </c>
      <c r="N590" s="19">
        <v>1610</v>
      </c>
      <c r="O590" s="21">
        <v>2091.08</v>
      </c>
      <c r="P590" s="19">
        <v>8208</v>
      </c>
      <c r="Q590" s="18">
        <v>92.957999999999998</v>
      </c>
      <c r="R590" s="19">
        <v>6.4816000000000003</v>
      </c>
      <c r="S590" s="19">
        <v>6.4771000000000001</v>
      </c>
      <c r="T590" s="263" t="s">
        <v>331</v>
      </c>
      <c r="U590" s="264" t="s">
        <v>331</v>
      </c>
      <c r="V590" s="264" t="s">
        <v>331</v>
      </c>
      <c r="W590" s="19"/>
      <c r="AD590" s="265" t="s">
        <v>331</v>
      </c>
      <c r="AE590" s="265">
        <v>2.6055999417603014E-2</v>
      </c>
      <c r="AF590" s="265">
        <v>2.7247999390959742E-2</v>
      </c>
      <c r="AG590" s="265">
        <v>2.8894999354146422E-2</v>
      </c>
      <c r="AH590" s="265">
        <v>2.256999949552119E-2</v>
      </c>
      <c r="AI590" s="265">
        <v>2.6319999411702159E-2</v>
      </c>
      <c r="AJ590" s="265">
        <v>2.915999934822321E-2</v>
      </c>
      <c r="AK590" s="265">
        <v>3.0579999316483735E-2</v>
      </c>
      <c r="AL590" s="265">
        <v>2.5049999440088868E-2</v>
      </c>
      <c r="AM590" s="265">
        <v>2.5524999429471795E-2</v>
      </c>
      <c r="AN590" s="265">
        <v>2.5596999427862463E-2</v>
      </c>
      <c r="AO590" s="265">
        <v>2.6407999409735202E-2</v>
      </c>
      <c r="AP590" s="265">
        <v>3.0223999324440958E-2</v>
      </c>
      <c r="AQ590" s="265">
        <v>2.8921699353549629E-2</v>
      </c>
    </row>
    <row r="591" spans="1:43" ht="18.75" customHeight="1">
      <c r="A591" s="86">
        <v>44432</v>
      </c>
      <c r="B591" s="19">
        <v>187.8836</v>
      </c>
      <c r="C591" s="19">
        <v>245.82650000000001</v>
      </c>
      <c r="D591" s="19">
        <v>73.75</v>
      </c>
      <c r="E591" s="19">
        <v>17.22</v>
      </c>
      <c r="F591" s="20">
        <v>3.8000000000000002E-4</v>
      </c>
      <c r="G591" s="20">
        <v>2.2230000000000001E-3</v>
      </c>
      <c r="H591" s="20">
        <v>4.4390000000000002E-3</v>
      </c>
      <c r="I591" s="20">
        <v>7.9649999999999999E-3</v>
      </c>
      <c r="J591" s="20">
        <v>1.2935E-2</v>
      </c>
      <c r="K591" s="20">
        <v>1.0774000000000001E-2</v>
      </c>
      <c r="L591" s="20">
        <v>1.9161000000000001E-2</v>
      </c>
      <c r="M591" s="20">
        <v>2.538E-2</v>
      </c>
      <c r="N591" s="19">
        <v>1610</v>
      </c>
      <c r="O591" s="21">
        <v>2091.08</v>
      </c>
      <c r="P591" s="19">
        <v>8208</v>
      </c>
      <c r="Q591" s="18">
        <v>93.495999999999995</v>
      </c>
      <c r="R591" s="19">
        <v>6.5015000000000001</v>
      </c>
      <c r="S591" s="19">
        <v>6.5002000000000004</v>
      </c>
      <c r="T591" s="263" t="s">
        <v>331</v>
      </c>
      <c r="U591" s="264" t="s">
        <v>331</v>
      </c>
      <c r="V591" s="264" t="s">
        <v>331</v>
      </c>
      <c r="W591" s="19"/>
      <c r="AD591" s="265" t="s">
        <v>331</v>
      </c>
      <c r="AE591" s="265">
        <v>2.6009999418631195E-2</v>
      </c>
      <c r="AF591" s="265">
        <v>2.7171999392658474E-2</v>
      </c>
      <c r="AG591" s="265">
        <v>2.8961999352648853E-2</v>
      </c>
      <c r="AH591" s="265">
        <v>2.2799999490380286E-2</v>
      </c>
      <c r="AI591" s="265">
        <v>2.6379999410361052E-2</v>
      </c>
      <c r="AJ591" s="265">
        <v>2.9319999344646928E-2</v>
      </c>
      <c r="AK591" s="265">
        <v>3.0919999308884144E-2</v>
      </c>
      <c r="AL591" s="265">
        <v>2.5049999440088868E-2</v>
      </c>
      <c r="AM591" s="265">
        <v>2.5524999429471795E-2</v>
      </c>
      <c r="AN591" s="265">
        <v>2.5596999427862463E-2</v>
      </c>
      <c r="AO591" s="265">
        <v>2.6494999407790602E-2</v>
      </c>
      <c r="AP591" s="265">
        <v>3.0234999324195086E-2</v>
      </c>
      <c r="AQ591" s="265">
        <v>2.9103299349490554E-2</v>
      </c>
    </row>
    <row r="592" spans="1:43" ht="18.75" customHeight="1">
      <c r="A592" s="86">
        <v>44431</v>
      </c>
      <c r="B592" s="19">
        <v>188.08690000000001</v>
      </c>
      <c r="C592" s="19">
        <v>245.67310000000001</v>
      </c>
      <c r="D592" s="19">
        <v>73.75</v>
      </c>
      <c r="E592" s="19">
        <v>17.149999999999999</v>
      </c>
      <c r="F592" s="20">
        <v>4.06E-4</v>
      </c>
      <c r="G592" s="20">
        <v>2.2420000000000001E-3</v>
      </c>
      <c r="H592" s="20">
        <v>4.3319999999999999E-3</v>
      </c>
      <c r="I592" s="20">
        <v>7.6880000000000004E-3</v>
      </c>
      <c r="J592" s="20">
        <v>1.2517E-2</v>
      </c>
      <c r="K592" s="20">
        <v>1.0421E-2</v>
      </c>
      <c r="L592" s="20">
        <v>1.8707999999999999E-2</v>
      </c>
      <c r="M592" s="20">
        <v>2.545E-2</v>
      </c>
      <c r="N592" s="19">
        <v>1610</v>
      </c>
      <c r="O592" s="21">
        <v>2091.08</v>
      </c>
      <c r="P592" s="19">
        <v>8208</v>
      </c>
      <c r="Q592" s="18">
        <v>93.567999999999998</v>
      </c>
      <c r="R592" s="19">
        <v>6.4949000000000003</v>
      </c>
      <c r="S592" s="19">
        <v>6.5011000000000001</v>
      </c>
      <c r="T592" s="263" t="s">
        <v>331</v>
      </c>
      <c r="U592" s="264" t="s">
        <v>331</v>
      </c>
      <c r="V592" s="264" t="s">
        <v>331</v>
      </c>
      <c r="W592" s="19"/>
      <c r="AD592" s="265" t="s">
        <v>331</v>
      </c>
      <c r="AE592" s="265">
        <v>2.6043999417871236E-2</v>
      </c>
      <c r="AF592" s="265">
        <v>2.7145999393239615E-2</v>
      </c>
      <c r="AG592" s="265">
        <v>2.8906999353878197E-2</v>
      </c>
      <c r="AH592" s="265">
        <v>2.2769999491050841E-2</v>
      </c>
      <c r="AI592" s="265">
        <v>2.6189999414607885E-2</v>
      </c>
      <c r="AJ592" s="265">
        <v>2.9249999346211551E-2</v>
      </c>
      <c r="AK592" s="265">
        <v>3.0819999311119315E-2</v>
      </c>
      <c r="AL592" s="265">
        <v>2.5049999440088868E-2</v>
      </c>
      <c r="AM592" s="265">
        <v>2.5524999429471795E-2</v>
      </c>
      <c r="AN592" s="265">
        <v>2.5596999427862463E-2</v>
      </c>
      <c r="AO592" s="265">
        <v>2.6512999407388271E-2</v>
      </c>
      <c r="AP592" s="265">
        <v>3.0294999322853983E-2</v>
      </c>
      <c r="AQ592" s="265">
        <v>2.9389199343100188E-2</v>
      </c>
    </row>
    <row r="593" spans="1:43" ht="18.75" customHeight="1">
      <c r="A593" s="86">
        <v>44428</v>
      </c>
      <c r="B593" s="19">
        <v>187.98869999999999</v>
      </c>
      <c r="C593" s="19">
        <v>245.16309999999999</v>
      </c>
      <c r="D593" s="19">
        <v>73.75</v>
      </c>
      <c r="E593" s="19">
        <v>18.559999999999999</v>
      </c>
      <c r="F593" s="20">
        <v>4.3100000000000001E-4</v>
      </c>
      <c r="G593" s="20">
        <v>2.2409999999999999E-3</v>
      </c>
      <c r="H593" s="20">
        <v>4.437E-3</v>
      </c>
      <c r="I593" s="20">
        <v>7.8169999999999993E-3</v>
      </c>
      <c r="J593" s="20">
        <v>1.255E-2</v>
      </c>
      <c r="K593" s="20">
        <v>1.0515E-2</v>
      </c>
      <c r="L593" s="20">
        <v>1.8688E-2</v>
      </c>
      <c r="M593" s="20">
        <v>2.5350000000000001E-2</v>
      </c>
      <c r="N593" s="19">
        <v>1610</v>
      </c>
      <c r="O593" s="21">
        <v>2091.08</v>
      </c>
      <c r="P593" s="19">
        <v>8208</v>
      </c>
      <c r="Q593" s="18">
        <v>93.135999999999996</v>
      </c>
      <c r="R593" s="19">
        <v>6.4847000000000001</v>
      </c>
      <c r="S593" s="19">
        <v>6.4850000000000003</v>
      </c>
      <c r="T593" s="263" t="s">
        <v>331</v>
      </c>
      <c r="U593" s="264" t="s">
        <v>331</v>
      </c>
      <c r="V593" s="264" t="s">
        <v>331</v>
      </c>
      <c r="W593" s="19"/>
      <c r="AD593" s="265" t="s">
        <v>331</v>
      </c>
      <c r="AE593" s="265">
        <v>2.6097999416664242E-2</v>
      </c>
      <c r="AF593" s="265">
        <v>2.7164999392814932E-2</v>
      </c>
      <c r="AG593" s="265">
        <v>2.8943999353051187E-2</v>
      </c>
      <c r="AH593" s="265">
        <v>2.3179999481886628E-2</v>
      </c>
      <c r="AI593" s="265">
        <v>2.6379999410361052E-2</v>
      </c>
      <c r="AJ593" s="265">
        <v>2.9239999346435071E-2</v>
      </c>
      <c r="AK593" s="265">
        <v>3.0819999311119315E-2</v>
      </c>
      <c r="AL593" s="265">
        <v>2.5049999440088868E-2</v>
      </c>
      <c r="AM593" s="265">
        <v>2.5524999429471795E-2</v>
      </c>
      <c r="AN593" s="265">
        <v>2.5596999427862463E-2</v>
      </c>
      <c r="AO593" s="265">
        <v>2.6512999407388271E-2</v>
      </c>
      <c r="AP593" s="265">
        <v>3.0294999322853983E-2</v>
      </c>
      <c r="AQ593" s="265">
        <v>2.9479999341070651E-2</v>
      </c>
    </row>
    <row r="594" spans="1:43" ht="18.75" customHeight="1">
      <c r="A594" s="86">
        <v>44427</v>
      </c>
      <c r="B594" s="19">
        <v>188.00880000000001</v>
      </c>
      <c r="C594" s="19">
        <v>245.41319999999999</v>
      </c>
      <c r="D594" s="19">
        <v>73.75</v>
      </c>
      <c r="E594" s="19">
        <v>21.67</v>
      </c>
      <c r="F594" s="20">
        <v>4.5600000000000003E-4</v>
      </c>
      <c r="G594" s="20">
        <v>2.196E-3</v>
      </c>
      <c r="H594" s="20">
        <v>4.3030000000000004E-3</v>
      </c>
      <c r="I594" s="20">
        <v>7.6689999999999996E-3</v>
      </c>
      <c r="J594" s="20">
        <v>1.2433E-2</v>
      </c>
      <c r="K594" s="20">
        <v>1.0326999999999999E-2</v>
      </c>
      <c r="L594" s="20">
        <v>1.8709E-2</v>
      </c>
      <c r="M594" s="20">
        <v>2.538E-2</v>
      </c>
      <c r="N594" s="19">
        <v>1610</v>
      </c>
      <c r="O594" s="21">
        <v>2091.08</v>
      </c>
      <c r="P594" s="19">
        <v>8208</v>
      </c>
      <c r="Q594" s="18">
        <v>93.13</v>
      </c>
      <c r="R594" s="19">
        <v>6.4863</v>
      </c>
      <c r="S594" s="19">
        <v>6.4912000000000001</v>
      </c>
      <c r="T594" s="263" t="s">
        <v>331</v>
      </c>
      <c r="U594" s="264" t="s">
        <v>331</v>
      </c>
      <c r="V594" s="264" t="s">
        <v>331</v>
      </c>
      <c r="W594" s="19"/>
      <c r="AD594" s="265" t="s">
        <v>331</v>
      </c>
      <c r="AE594" s="265">
        <v>2.6232999413646756E-2</v>
      </c>
      <c r="AF594" s="265">
        <v>2.73279993891716E-2</v>
      </c>
      <c r="AG594" s="265">
        <v>2.9013999351486564E-2</v>
      </c>
      <c r="AH594" s="265">
        <v>2.3059999484568834E-2</v>
      </c>
      <c r="AI594" s="265">
        <v>2.6439999409019949E-2</v>
      </c>
      <c r="AJ594" s="265">
        <v>2.9429999342188241E-2</v>
      </c>
      <c r="AK594" s="265">
        <v>3.0919999308884144E-2</v>
      </c>
      <c r="AL594" s="265">
        <v>2.4796999445743855E-2</v>
      </c>
      <c r="AM594" s="265">
        <v>2.5524999429471795E-2</v>
      </c>
      <c r="AN594" s="265">
        <v>2.5596999427862463E-2</v>
      </c>
      <c r="AO594" s="265">
        <v>2.6514999407343566E-2</v>
      </c>
      <c r="AP594" s="265">
        <v>3.0309999322518707E-2</v>
      </c>
      <c r="AQ594" s="265">
        <v>2.9861699332538991E-2</v>
      </c>
    </row>
    <row r="595" spans="1:43" ht="18.75" customHeight="1">
      <c r="A595" s="86">
        <v>44426</v>
      </c>
      <c r="B595" s="19">
        <v>187.4862</v>
      </c>
      <c r="C595" s="19">
        <v>245.96459999999999</v>
      </c>
      <c r="D595" s="19">
        <v>81.968999999999994</v>
      </c>
      <c r="E595" s="19">
        <v>21.57</v>
      </c>
      <c r="F595" s="20">
        <v>5.3200000000000003E-4</v>
      </c>
      <c r="G595" s="20">
        <v>2.1549999999999998E-3</v>
      </c>
      <c r="H595" s="20">
        <v>4.2770000000000004E-3</v>
      </c>
      <c r="I595" s="20">
        <v>7.685E-3</v>
      </c>
      <c r="J595" s="20">
        <v>1.2583E-2</v>
      </c>
      <c r="K595" s="20">
        <v>1.042E-2</v>
      </c>
      <c r="L595" s="20">
        <v>1.8971999999999999E-2</v>
      </c>
      <c r="M595" s="20">
        <v>2.5350000000000001E-2</v>
      </c>
      <c r="N595" s="19">
        <v>1610</v>
      </c>
      <c r="O595" s="21">
        <v>2091.08</v>
      </c>
      <c r="P595" s="19">
        <v>8208</v>
      </c>
      <c r="Q595" s="18">
        <v>92.628</v>
      </c>
      <c r="R595" s="19">
        <v>6.4747000000000003</v>
      </c>
      <c r="S595" s="19">
        <v>6.4760999999999997</v>
      </c>
      <c r="T595" s="263" t="s">
        <v>331</v>
      </c>
      <c r="U595" s="264" t="s">
        <v>331</v>
      </c>
      <c r="V595" s="264" t="s">
        <v>331</v>
      </c>
      <c r="W595" s="19"/>
      <c r="AD595" s="265" t="s">
        <v>331</v>
      </c>
      <c r="AE595" s="265">
        <v>2.6269999412819742E-2</v>
      </c>
      <c r="AF595" s="265">
        <v>2.7337999388948084E-2</v>
      </c>
      <c r="AG595" s="265">
        <v>2.9030999351106583E-2</v>
      </c>
      <c r="AH595" s="265">
        <v>2.3519999474287033E-2</v>
      </c>
      <c r="AI595" s="265">
        <v>2.6579999405890703E-2</v>
      </c>
      <c r="AJ595" s="265">
        <v>2.934999934397638E-2</v>
      </c>
      <c r="AK595" s="265">
        <v>3.0929999308660625E-2</v>
      </c>
      <c r="AL595" s="265">
        <v>2.4796999445743855E-2</v>
      </c>
      <c r="AM595" s="265">
        <v>2.5524999429471795E-2</v>
      </c>
      <c r="AN595" s="265">
        <v>2.5596999427862463E-2</v>
      </c>
      <c r="AO595" s="265">
        <v>2.6514999407343566E-2</v>
      </c>
      <c r="AP595" s="265">
        <v>3.0300999322719874E-2</v>
      </c>
      <c r="AQ595" s="265">
        <v>2.9861699332538991E-2</v>
      </c>
    </row>
    <row r="596" spans="1:43" ht="18.75" customHeight="1">
      <c r="A596" s="86">
        <v>44425</v>
      </c>
      <c r="B596" s="19">
        <v>187.19499999999999</v>
      </c>
      <c r="C596" s="19">
        <v>246.82749999999999</v>
      </c>
      <c r="D596" s="19">
        <v>83.406000000000006</v>
      </c>
      <c r="E596" s="19">
        <v>17.91</v>
      </c>
      <c r="F596" s="20">
        <v>6.0800000000000003E-4</v>
      </c>
      <c r="G596" s="20">
        <v>2.1329999999999999E-3</v>
      </c>
      <c r="H596" s="20">
        <v>4.2500000000000003E-3</v>
      </c>
      <c r="I596" s="20">
        <v>7.6680000000000003E-3</v>
      </c>
      <c r="J596" s="20">
        <v>1.2617E-2</v>
      </c>
      <c r="K596" s="20">
        <v>1.0444E-2</v>
      </c>
      <c r="L596" s="20">
        <v>1.9189000000000001E-2</v>
      </c>
      <c r="M596" s="20">
        <v>2.5649999999999999E-2</v>
      </c>
      <c r="N596" s="19">
        <v>1610</v>
      </c>
      <c r="O596" s="21">
        <v>2091.08</v>
      </c>
      <c r="P596" s="19">
        <v>8208</v>
      </c>
      <c r="Q596" s="18">
        <v>92.518000000000001</v>
      </c>
      <c r="R596" s="19">
        <v>6.4774000000000003</v>
      </c>
      <c r="S596" s="19">
        <v>6.4775999999999998</v>
      </c>
      <c r="T596" s="263" t="s">
        <v>331</v>
      </c>
      <c r="U596" s="264" t="s">
        <v>331</v>
      </c>
      <c r="V596" s="264" t="s">
        <v>331</v>
      </c>
      <c r="W596" s="19"/>
      <c r="AD596" s="265" t="s">
        <v>331</v>
      </c>
      <c r="AE596" s="265">
        <v>2.6329999411478639E-2</v>
      </c>
      <c r="AF596" s="265">
        <v>2.741999938711524E-2</v>
      </c>
      <c r="AG596" s="265">
        <v>2.9165999348089097E-2</v>
      </c>
      <c r="AH596" s="265">
        <v>2.4059999462217093E-2</v>
      </c>
      <c r="AI596" s="265">
        <v>2.6729999402537941E-2</v>
      </c>
      <c r="AJ596" s="265">
        <v>2.9439999341964722E-2</v>
      </c>
      <c r="AK596" s="265">
        <v>3.0999999307096005E-2</v>
      </c>
      <c r="AL596" s="265">
        <v>2.4796999445743855E-2</v>
      </c>
      <c r="AM596" s="265">
        <v>2.5524999429471795E-2</v>
      </c>
      <c r="AN596" s="265">
        <v>2.5730999424867333E-2</v>
      </c>
      <c r="AO596" s="265">
        <v>2.6674999403767288E-2</v>
      </c>
      <c r="AP596" s="265">
        <v>3.029099932294339E-2</v>
      </c>
      <c r="AQ596" s="265">
        <v>2.9751699334997682E-2</v>
      </c>
    </row>
    <row r="597" spans="1:43" ht="18.75" customHeight="1">
      <c r="A597" s="86">
        <v>44424</v>
      </c>
      <c r="B597" s="19">
        <v>187.1354</v>
      </c>
      <c r="C597" s="19">
        <v>247.74619999999999</v>
      </c>
      <c r="D597" s="19">
        <v>83.25</v>
      </c>
      <c r="E597" s="19">
        <v>16.12</v>
      </c>
      <c r="F597" s="20">
        <v>6.0800000000000003E-4</v>
      </c>
      <c r="G597" s="20">
        <v>2.0920000000000001E-3</v>
      </c>
      <c r="H597" s="20">
        <v>4.2230000000000002E-3</v>
      </c>
      <c r="I597" s="20">
        <v>7.6179999999999998E-3</v>
      </c>
      <c r="J597" s="20">
        <v>1.265E-2</v>
      </c>
      <c r="K597" s="20">
        <v>1.042E-2</v>
      </c>
      <c r="L597" s="20">
        <v>1.9269999999999999E-2</v>
      </c>
      <c r="M597" s="20">
        <v>2.581E-2</v>
      </c>
      <c r="N597" s="19">
        <v>1610</v>
      </c>
      <c r="O597" s="21">
        <v>2091.08</v>
      </c>
      <c r="P597" s="19">
        <v>8208</v>
      </c>
      <c r="Q597" s="18">
        <v>93.034999999999997</v>
      </c>
      <c r="R597" s="19">
        <v>6.4794999999999998</v>
      </c>
      <c r="S597" s="19">
        <v>6.4775999999999998</v>
      </c>
      <c r="T597" s="263" t="s">
        <v>331</v>
      </c>
      <c r="U597" s="264" t="s">
        <v>331</v>
      </c>
      <c r="V597" s="264" t="s">
        <v>331</v>
      </c>
      <c r="W597" s="19"/>
      <c r="AD597" s="265" t="s">
        <v>331</v>
      </c>
      <c r="AE597" s="265">
        <v>2.6274999412707983E-2</v>
      </c>
      <c r="AF597" s="265">
        <v>2.7249999390915037E-2</v>
      </c>
      <c r="AG597" s="265">
        <v>2.9039999350905416E-2</v>
      </c>
      <c r="AH597" s="265">
        <v>2.4069999461993577E-2</v>
      </c>
      <c r="AI597" s="265">
        <v>2.6799999400973322E-2</v>
      </c>
      <c r="AJ597" s="265">
        <v>2.9509999340400099E-2</v>
      </c>
      <c r="AK597" s="265">
        <v>3.101999930664897E-2</v>
      </c>
      <c r="AL597" s="265">
        <v>2.4796999445743855E-2</v>
      </c>
      <c r="AM597" s="265">
        <v>2.5524999429471795E-2</v>
      </c>
      <c r="AN597" s="265">
        <v>2.5754999424330891E-2</v>
      </c>
      <c r="AO597" s="265">
        <v>2.6693999403342605E-2</v>
      </c>
      <c r="AP597" s="265">
        <v>3.0296999322809281E-2</v>
      </c>
      <c r="AQ597" s="265">
        <v>2.9564599339179692E-2</v>
      </c>
    </row>
    <row r="598" spans="1:43" ht="18.75" customHeight="1">
      <c r="A598" s="86">
        <v>44421</v>
      </c>
      <c r="B598" s="19">
        <v>186.7886</v>
      </c>
      <c r="C598" s="19">
        <v>247.25049999999999</v>
      </c>
      <c r="D598" s="19">
        <v>88.563000000000002</v>
      </c>
      <c r="E598" s="19">
        <v>15.45</v>
      </c>
      <c r="F598" s="20">
        <v>4.5600000000000003E-4</v>
      </c>
      <c r="G598" s="20">
        <v>2.0709999999999999E-3</v>
      </c>
      <c r="H598" s="20">
        <v>4.3010000000000001E-3</v>
      </c>
      <c r="I598" s="20">
        <v>7.731E-3</v>
      </c>
      <c r="J598" s="20">
        <v>1.2767000000000001E-2</v>
      </c>
      <c r="K598" s="20">
        <v>1.0584E-2</v>
      </c>
      <c r="L598" s="20">
        <v>1.9290999999999999E-2</v>
      </c>
      <c r="M598" s="20">
        <v>2.5729999999999999E-2</v>
      </c>
      <c r="N598" s="19">
        <v>1610</v>
      </c>
      <c r="O598" s="21">
        <v>2091.08</v>
      </c>
      <c r="P598" s="19">
        <v>8208</v>
      </c>
      <c r="Q598" s="18">
        <v>92.921999999999997</v>
      </c>
      <c r="R598" s="19">
        <v>6.4794999999999998</v>
      </c>
      <c r="S598" s="19">
        <v>6.4763000000000002</v>
      </c>
      <c r="T598" s="263" t="s">
        <v>331</v>
      </c>
      <c r="U598" s="264" t="s">
        <v>331</v>
      </c>
      <c r="V598" s="264" t="s">
        <v>331</v>
      </c>
      <c r="W598" s="19"/>
      <c r="AD598" s="265" t="s">
        <v>331</v>
      </c>
      <c r="AE598" s="265">
        <v>2.6130999415926639E-2</v>
      </c>
      <c r="AF598" s="265">
        <v>2.7245999391004444E-2</v>
      </c>
      <c r="AG598" s="265">
        <v>2.9015999351441862E-2</v>
      </c>
      <c r="AH598" s="265">
        <v>2.3809999467805026E-2</v>
      </c>
      <c r="AI598" s="265">
        <v>2.6619999404996632E-2</v>
      </c>
      <c r="AJ598" s="265">
        <v>2.9249999346211551E-2</v>
      </c>
      <c r="AK598" s="265">
        <v>3.0979999307543037E-2</v>
      </c>
      <c r="AL598" s="265">
        <v>2.4796999445743855E-2</v>
      </c>
      <c r="AM598" s="265">
        <v>2.5524999429471795E-2</v>
      </c>
      <c r="AN598" s="265">
        <v>2.5754999424330891E-2</v>
      </c>
      <c r="AO598" s="265">
        <v>2.6693999403342605E-2</v>
      </c>
      <c r="AP598" s="265">
        <v>3.0296999322809281E-2</v>
      </c>
      <c r="AQ598" s="265">
        <v>2.9866699332427235E-2</v>
      </c>
    </row>
    <row r="599" spans="1:43" ht="18.75" customHeight="1">
      <c r="A599" s="86">
        <v>44420</v>
      </c>
      <c r="B599" s="19">
        <v>186.2996</v>
      </c>
      <c r="C599" s="19">
        <v>247.2362</v>
      </c>
      <c r="D599" s="19">
        <v>88.563000000000002</v>
      </c>
      <c r="E599" s="19">
        <v>15.59</v>
      </c>
      <c r="F599" s="20">
        <v>4.3100000000000001E-4</v>
      </c>
      <c r="G599" s="20">
        <v>2.2269999999999998E-3</v>
      </c>
      <c r="H599" s="20">
        <v>4.5640000000000003E-3</v>
      </c>
      <c r="I599" s="20">
        <v>8.2290000000000002E-3</v>
      </c>
      <c r="J599" s="20">
        <v>1.359E-2</v>
      </c>
      <c r="K599" s="20">
        <v>1.1263E-2</v>
      </c>
      <c r="L599" s="20">
        <v>1.9987999999999999E-2</v>
      </c>
      <c r="M599" s="20">
        <v>2.5659999999999999E-2</v>
      </c>
      <c r="N599" s="19">
        <v>1610</v>
      </c>
      <c r="O599" s="21">
        <v>2091.08</v>
      </c>
      <c r="P599" s="19">
        <v>8208</v>
      </c>
      <c r="Q599" s="18">
        <v>93.055000000000007</v>
      </c>
      <c r="R599" s="19">
        <v>6.4859</v>
      </c>
      <c r="S599" s="19">
        <v>6.4874000000000001</v>
      </c>
      <c r="T599" s="263" t="s">
        <v>331</v>
      </c>
      <c r="U599" s="264" t="s">
        <v>331</v>
      </c>
      <c r="V599" s="264" t="s">
        <v>331</v>
      </c>
      <c r="W599" s="19"/>
      <c r="AD599" s="265" t="s">
        <v>331</v>
      </c>
      <c r="AE599" s="265">
        <v>2.6119999416172504E-2</v>
      </c>
      <c r="AF599" s="265">
        <v>2.7245999391004444E-2</v>
      </c>
      <c r="AG599" s="265">
        <v>2.8960999352671206E-2</v>
      </c>
      <c r="AH599" s="265">
        <v>2.4039999462664125E-2</v>
      </c>
      <c r="AI599" s="265">
        <v>2.6719999402761461E-2</v>
      </c>
      <c r="AJ599" s="265">
        <v>2.9259999345988035E-2</v>
      </c>
      <c r="AK599" s="265">
        <v>3.0929999308660625E-2</v>
      </c>
      <c r="AL599" s="265">
        <v>2.4796999445743855E-2</v>
      </c>
      <c r="AM599" s="265">
        <v>2.5530999429337682E-2</v>
      </c>
      <c r="AN599" s="265">
        <v>2.5716999425180256E-2</v>
      </c>
      <c r="AO599" s="265">
        <v>2.6661999404057859E-2</v>
      </c>
      <c r="AP599" s="265">
        <v>3.0966999307833611E-2</v>
      </c>
      <c r="AQ599" s="265">
        <v>3.054999931715429E-2</v>
      </c>
    </row>
    <row r="600" spans="1:43" ht="18.75" customHeight="1">
      <c r="A600" s="86">
        <v>44419</v>
      </c>
      <c r="B600" s="19">
        <v>186.33860000000001</v>
      </c>
      <c r="C600" s="19">
        <v>247.4854</v>
      </c>
      <c r="D600" s="19">
        <v>88.563000000000002</v>
      </c>
      <c r="E600" s="19">
        <v>16.059999999999999</v>
      </c>
      <c r="F600" s="20">
        <v>5.0699999999999996E-4</v>
      </c>
      <c r="G600" s="20">
        <v>2.186E-3</v>
      </c>
      <c r="H600" s="20">
        <v>4.4860000000000004E-3</v>
      </c>
      <c r="I600" s="20">
        <v>8.0829999999999999E-3</v>
      </c>
      <c r="J600" s="20">
        <v>1.3303000000000001E-2</v>
      </c>
      <c r="K600" s="20">
        <v>1.1122E-2</v>
      </c>
      <c r="L600" s="20">
        <v>1.9987999999999999E-2</v>
      </c>
      <c r="M600" s="20">
        <v>2.5760000000000002E-2</v>
      </c>
      <c r="N600" s="19">
        <v>1610</v>
      </c>
      <c r="O600" s="21">
        <v>2091.08</v>
      </c>
      <c r="P600" s="19">
        <v>8208</v>
      </c>
      <c r="Q600" s="18">
        <v>92.944999999999993</v>
      </c>
      <c r="R600" s="19">
        <v>6.4863999999999997</v>
      </c>
      <c r="S600" s="19">
        <v>6.4863999999999997</v>
      </c>
      <c r="T600" s="263" t="s">
        <v>331</v>
      </c>
      <c r="U600" s="264" t="s">
        <v>331</v>
      </c>
      <c r="V600" s="264" t="s">
        <v>331</v>
      </c>
      <c r="W600" s="19"/>
      <c r="AD600" s="265" t="s">
        <v>331</v>
      </c>
      <c r="AE600" s="265">
        <v>2.6311999411880973E-2</v>
      </c>
      <c r="AF600" s="265">
        <v>2.7410999387316403E-2</v>
      </c>
      <c r="AG600" s="265">
        <v>2.9147999348491431E-2</v>
      </c>
      <c r="AH600" s="265">
        <v>2.4529999451711772E-2</v>
      </c>
      <c r="AI600" s="265">
        <v>2.6829999400302767E-2</v>
      </c>
      <c r="AJ600" s="265">
        <v>2.9309999344870448E-2</v>
      </c>
      <c r="AK600" s="265">
        <v>3.0919999308884144E-2</v>
      </c>
      <c r="AL600" s="265">
        <v>2.481299944538623E-2</v>
      </c>
      <c r="AM600" s="265">
        <v>2.5456999430991709E-2</v>
      </c>
      <c r="AN600" s="265">
        <v>2.5748999424464999E-2</v>
      </c>
      <c r="AO600" s="265">
        <v>2.6664999403990804E-2</v>
      </c>
      <c r="AP600" s="265">
        <v>3.0967999307811259E-2</v>
      </c>
      <c r="AQ600" s="265">
        <v>2.9973299330044535E-2</v>
      </c>
    </row>
    <row r="601" spans="1:43" ht="18.75" customHeight="1">
      <c r="A601" s="86">
        <v>44418</v>
      </c>
      <c r="B601" s="19">
        <v>186.0324</v>
      </c>
      <c r="C601" s="19">
        <v>245.7218</v>
      </c>
      <c r="D601" s="19">
        <v>88.563000000000002</v>
      </c>
      <c r="E601" s="19">
        <v>16.79</v>
      </c>
      <c r="F601" s="20">
        <v>4.3100000000000001E-4</v>
      </c>
      <c r="G601" s="20">
        <v>2.3830000000000001E-3</v>
      </c>
      <c r="H601" s="20">
        <v>4.5030000000000001E-3</v>
      </c>
      <c r="I601" s="20">
        <v>8.2590000000000007E-3</v>
      </c>
      <c r="J601" s="20">
        <v>1.349E-2</v>
      </c>
      <c r="K601" s="20">
        <v>1.1261999999999999E-2</v>
      </c>
      <c r="L601" s="20">
        <v>1.9987999999999999E-2</v>
      </c>
      <c r="M601" s="20">
        <v>2.579E-2</v>
      </c>
      <c r="N601" s="19">
        <v>1610</v>
      </c>
      <c r="O601" s="21">
        <v>2091.08</v>
      </c>
      <c r="P601" s="19">
        <v>8208</v>
      </c>
      <c r="Q601" s="18">
        <v>92.8</v>
      </c>
      <c r="R601" s="19">
        <v>6.4831000000000003</v>
      </c>
      <c r="S601" s="19">
        <v>6.4786000000000001</v>
      </c>
      <c r="T601" s="263" t="s">
        <v>331</v>
      </c>
      <c r="U601" s="264" t="s">
        <v>331</v>
      </c>
      <c r="V601" s="264" t="s">
        <v>331</v>
      </c>
      <c r="W601" s="19"/>
      <c r="AD601" s="265" t="s">
        <v>331</v>
      </c>
      <c r="AE601" s="265">
        <v>2.646099940855056E-2</v>
      </c>
      <c r="AF601" s="265">
        <v>2.7474999385885896E-2</v>
      </c>
      <c r="AG601" s="265">
        <v>2.9272999345697461E-2</v>
      </c>
      <c r="AH601" s="265">
        <v>2.4649999449029562E-2</v>
      </c>
      <c r="AI601" s="265">
        <v>2.7069999394938347E-2</v>
      </c>
      <c r="AJ601" s="265">
        <v>2.9439999341964722E-2</v>
      </c>
      <c r="AK601" s="265">
        <v>3.0979999307543037E-2</v>
      </c>
      <c r="AL601" s="265">
        <v>2.4850999444536864E-2</v>
      </c>
      <c r="AM601" s="265">
        <v>2.5494999430142343E-2</v>
      </c>
      <c r="AN601" s="265">
        <v>2.5664999426342545E-2</v>
      </c>
      <c r="AO601" s="265">
        <v>2.6670999403856695E-2</v>
      </c>
      <c r="AP601" s="265">
        <v>3.0972999307699502E-2</v>
      </c>
      <c r="AQ601" s="265">
        <v>2.935169934393838E-2</v>
      </c>
    </row>
    <row r="602" spans="1:43" ht="18.75" customHeight="1">
      <c r="A602" s="86">
        <v>44417</v>
      </c>
      <c r="B602" s="19">
        <v>186.0823</v>
      </c>
      <c r="C602" s="19">
        <v>244.2004</v>
      </c>
      <c r="D602" s="19">
        <v>88.563000000000002</v>
      </c>
      <c r="E602" s="19">
        <v>16.72</v>
      </c>
      <c r="F602" s="20">
        <v>4.5600000000000003E-4</v>
      </c>
      <c r="G602" s="20">
        <v>2.2030000000000001E-3</v>
      </c>
      <c r="H602" s="20">
        <v>4.2329999999999998E-3</v>
      </c>
      <c r="I602" s="20">
        <v>7.9520000000000007E-3</v>
      </c>
      <c r="J602" s="20">
        <v>1.3237000000000001E-2</v>
      </c>
      <c r="K602" s="20">
        <v>1.1004E-2</v>
      </c>
      <c r="L602" s="20">
        <v>1.9702999999999998E-2</v>
      </c>
      <c r="M602" s="20">
        <v>2.562E-2</v>
      </c>
      <c r="N602" s="19">
        <v>1610</v>
      </c>
      <c r="O602" s="21">
        <v>2091.08</v>
      </c>
      <c r="P602" s="19">
        <v>8208</v>
      </c>
      <c r="Q602" s="18">
        <v>92.244</v>
      </c>
      <c r="R602" s="19">
        <v>6.4615</v>
      </c>
      <c r="S602" s="19">
        <v>6.4619999999999997</v>
      </c>
      <c r="T602" s="263" t="s">
        <v>331</v>
      </c>
      <c r="U602" s="264" t="s">
        <v>331</v>
      </c>
      <c r="V602" s="264" t="s">
        <v>331</v>
      </c>
      <c r="W602" s="19"/>
      <c r="AD602" s="265" t="s">
        <v>331</v>
      </c>
      <c r="AE602" s="265">
        <v>2.6408999409712849E-2</v>
      </c>
      <c r="AF602" s="265">
        <v>2.7912999376095832E-2</v>
      </c>
      <c r="AG602" s="265">
        <v>2.9282999345473945E-2</v>
      </c>
      <c r="AH602" s="265">
        <v>2.465999944880605E-2</v>
      </c>
      <c r="AI602" s="265">
        <v>2.7329999389126898E-2</v>
      </c>
      <c r="AJ602" s="265">
        <v>2.945999934151769E-2</v>
      </c>
      <c r="AK602" s="265">
        <v>3.1119999304413795E-2</v>
      </c>
      <c r="AL602" s="265">
        <v>2.4741999446973206E-2</v>
      </c>
      <c r="AM602" s="265">
        <v>2.5669999426230789E-2</v>
      </c>
      <c r="AN602" s="265">
        <v>2.5696999425627292E-2</v>
      </c>
      <c r="AO602" s="265">
        <v>2.6864999399520459E-2</v>
      </c>
      <c r="AP602" s="265">
        <v>3.0855999310314654E-2</v>
      </c>
      <c r="AQ602" s="265">
        <v>2.9503299340549859E-2</v>
      </c>
    </row>
    <row r="603" spans="1:43" ht="18.75" customHeight="1">
      <c r="A603" s="86">
        <v>44414</v>
      </c>
      <c r="B603" s="19">
        <v>186.19280000000001</v>
      </c>
      <c r="C603" s="19">
        <v>243.66419999999999</v>
      </c>
      <c r="D603" s="19">
        <v>88.563000000000002</v>
      </c>
      <c r="E603" s="19">
        <v>16.149999999999999</v>
      </c>
      <c r="F603" s="20">
        <v>4.3100000000000001E-4</v>
      </c>
      <c r="G603" s="20">
        <v>2.0830000000000002E-3</v>
      </c>
      <c r="H603" s="20">
        <v>4.0720000000000001E-3</v>
      </c>
      <c r="I603" s="20">
        <v>7.6769999999999998E-3</v>
      </c>
      <c r="J603" s="20">
        <v>1.2969E-2</v>
      </c>
      <c r="K603" s="20">
        <v>1.0722000000000001E-2</v>
      </c>
      <c r="L603" s="20">
        <v>1.9453999999999999E-2</v>
      </c>
      <c r="M603" s="20">
        <v>2.5260000000000001E-2</v>
      </c>
      <c r="N603" s="19">
        <v>1610</v>
      </c>
      <c r="O603" s="21">
        <v>2091.08</v>
      </c>
      <c r="P603" s="19">
        <v>8208</v>
      </c>
      <c r="Q603" s="18">
        <v>92.27</v>
      </c>
      <c r="R603" s="19">
        <v>6.4661999999999997</v>
      </c>
      <c r="S603" s="19">
        <v>6.4630000000000001</v>
      </c>
      <c r="T603" s="263" t="s">
        <v>331</v>
      </c>
      <c r="U603" s="264" t="s">
        <v>331</v>
      </c>
      <c r="V603" s="264" t="s">
        <v>331</v>
      </c>
      <c r="W603" s="19"/>
      <c r="AD603" s="265" t="s">
        <v>331</v>
      </c>
      <c r="AE603" s="265">
        <v>2.6733999402448534E-2</v>
      </c>
      <c r="AF603" s="265">
        <v>2.7912999376095832E-2</v>
      </c>
      <c r="AG603" s="265">
        <v>2.9684999336488545E-2</v>
      </c>
      <c r="AH603" s="265">
        <v>2.466999944858253E-2</v>
      </c>
      <c r="AI603" s="265">
        <v>2.7409999387338759E-2</v>
      </c>
      <c r="AJ603" s="265">
        <v>2.9809999333694576E-2</v>
      </c>
      <c r="AK603" s="265">
        <v>3.1519999295473097E-2</v>
      </c>
      <c r="AL603" s="265">
        <v>2.4741999446973206E-2</v>
      </c>
      <c r="AM603" s="265">
        <v>2.4607999449968335E-2</v>
      </c>
      <c r="AN603" s="265">
        <v>2.5665999426320196E-2</v>
      </c>
      <c r="AO603" s="265">
        <v>2.6872999399341645E-2</v>
      </c>
      <c r="AP603" s="265">
        <v>3.0847999310493469E-2</v>
      </c>
      <c r="AQ603" s="265">
        <v>2.7716699380483475E-2</v>
      </c>
    </row>
    <row r="604" spans="1:43" ht="18.75" customHeight="1">
      <c r="A604" s="86">
        <v>44413</v>
      </c>
      <c r="B604" s="19">
        <v>186.76079999999999</v>
      </c>
      <c r="C604" s="19">
        <v>246.40450000000001</v>
      </c>
      <c r="D604" s="19">
        <v>93.25</v>
      </c>
      <c r="E604" s="19">
        <v>17.28</v>
      </c>
      <c r="F604" s="20">
        <v>4.5600000000000003E-4</v>
      </c>
      <c r="G604" s="20">
        <v>1.98E-3</v>
      </c>
      <c r="H604" s="20">
        <v>3.7499999999999999E-3</v>
      </c>
      <c r="I604" s="20">
        <v>7.241E-3</v>
      </c>
      <c r="J604" s="20">
        <v>1.2234999999999999E-2</v>
      </c>
      <c r="K604" s="20">
        <v>1.0139E-2</v>
      </c>
      <c r="L604" s="20">
        <v>1.8612E-2</v>
      </c>
      <c r="M604" s="20">
        <v>2.5250000000000002E-2</v>
      </c>
      <c r="N604" s="19">
        <v>1610</v>
      </c>
      <c r="O604" s="21">
        <v>2091.08</v>
      </c>
      <c r="P604" s="19">
        <v>8208</v>
      </c>
      <c r="Q604" s="18">
        <v>92.081000000000003</v>
      </c>
      <c r="R604" s="19">
        <v>6.4702999999999999</v>
      </c>
      <c r="S604" s="19">
        <v>6.4665999999999997</v>
      </c>
      <c r="T604" s="263" t="s">
        <v>331</v>
      </c>
      <c r="U604" s="264" t="s">
        <v>331</v>
      </c>
      <c r="V604" s="264" t="s">
        <v>331</v>
      </c>
      <c r="W604" s="19"/>
      <c r="AD604" s="265" t="s">
        <v>331</v>
      </c>
      <c r="AE604" s="265">
        <v>2.6729999402537941E-2</v>
      </c>
      <c r="AF604" s="265">
        <v>2.7923999375849964E-2</v>
      </c>
      <c r="AG604" s="265">
        <v>2.9715999335795641E-2</v>
      </c>
      <c r="AH604" s="265">
        <v>2.4629999449476601E-2</v>
      </c>
      <c r="AI604" s="265">
        <v>2.7449999386444688E-2</v>
      </c>
      <c r="AJ604" s="265">
        <v>3.0179999325424429E-2</v>
      </c>
      <c r="AK604" s="265">
        <v>3.1709999291226268E-2</v>
      </c>
      <c r="AL604" s="265">
        <v>2.442999945394695E-2</v>
      </c>
      <c r="AM604" s="265">
        <v>2.4607999449968335E-2</v>
      </c>
      <c r="AN604" s="265">
        <v>2.5604999427683652E-2</v>
      </c>
      <c r="AO604" s="265">
        <v>2.643299940917641E-2</v>
      </c>
      <c r="AP604" s="265">
        <v>3.0732999313063922E-2</v>
      </c>
      <c r="AQ604" s="265">
        <v>2.6186699414681641E-2</v>
      </c>
    </row>
    <row r="605" spans="1:43" ht="18.75" customHeight="1">
      <c r="A605" s="86">
        <v>44412</v>
      </c>
      <c r="B605" s="19">
        <v>186.99610000000001</v>
      </c>
      <c r="C605" s="19">
        <v>245.2492</v>
      </c>
      <c r="D605" s="19">
        <v>93.25</v>
      </c>
      <c r="E605" s="19">
        <v>17.97</v>
      </c>
      <c r="F605" s="20">
        <v>4.5600000000000003E-4</v>
      </c>
      <c r="G605" s="20">
        <v>1.802E-3</v>
      </c>
      <c r="H605" s="20">
        <v>3.4030000000000002E-3</v>
      </c>
      <c r="I605" s="20">
        <v>6.7609999999999996E-3</v>
      </c>
      <c r="J605" s="20">
        <v>1.1820000000000001E-2</v>
      </c>
      <c r="K605" s="20">
        <v>9.6749999999999996E-3</v>
      </c>
      <c r="L605" s="20">
        <v>1.8388999999999999E-2</v>
      </c>
      <c r="M605" s="20">
        <v>2.5340000000000001E-2</v>
      </c>
      <c r="N605" s="19">
        <v>1610</v>
      </c>
      <c r="O605" s="21">
        <v>2091.08</v>
      </c>
      <c r="P605" s="19">
        <v>8208</v>
      </c>
      <c r="Q605" s="18">
        <v>92.048000000000002</v>
      </c>
      <c r="R605" s="19">
        <v>6.4621000000000004</v>
      </c>
      <c r="S605" s="19">
        <v>6.4649999999999999</v>
      </c>
      <c r="T605" s="263" t="s">
        <v>331</v>
      </c>
      <c r="U605" s="264" t="s">
        <v>331</v>
      </c>
      <c r="V605" s="264" t="s">
        <v>331</v>
      </c>
      <c r="W605" s="19"/>
      <c r="AD605" s="265" t="s">
        <v>331</v>
      </c>
      <c r="AE605" s="265">
        <v>2.6681999403610827E-2</v>
      </c>
      <c r="AF605" s="265">
        <v>2.7781999379023911E-2</v>
      </c>
      <c r="AG605" s="265">
        <v>2.95949993385002E-2</v>
      </c>
      <c r="AH605" s="265">
        <v>2.4619999449700117E-2</v>
      </c>
      <c r="AI605" s="265">
        <v>2.7379999388009311E-2</v>
      </c>
      <c r="AJ605" s="265">
        <v>3.0079999327659607E-2</v>
      </c>
      <c r="AK605" s="265">
        <v>3.1639999292790891E-2</v>
      </c>
      <c r="AL605" s="265">
        <v>2.4327999456226823E-2</v>
      </c>
      <c r="AM605" s="265">
        <v>2.4607999449968335E-2</v>
      </c>
      <c r="AN605" s="265">
        <v>2.5435999431461097E-2</v>
      </c>
      <c r="AO605" s="265">
        <v>2.6435999409109356E-2</v>
      </c>
      <c r="AP605" s="265">
        <v>2.9976999329961836E-2</v>
      </c>
      <c r="AQ605" s="265">
        <v>2.5504999429918827E-2</v>
      </c>
    </row>
    <row r="606" spans="1:43" ht="18.75" customHeight="1">
      <c r="A606" s="86">
        <v>44411</v>
      </c>
      <c r="B606" s="19">
        <v>186.85239999999999</v>
      </c>
      <c r="C606" s="19">
        <v>243.36279999999999</v>
      </c>
      <c r="D606" s="19">
        <v>93.25</v>
      </c>
      <c r="E606" s="19">
        <v>18.04</v>
      </c>
      <c r="F606" s="20">
        <v>4.06E-4</v>
      </c>
      <c r="G606" s="20">
        <v>1.7030000000000001E-3</v>
      </c>
      <c r="H606" s="20">
        <v>3.163E-3</v>
      </c>
      <c r="I606" s="20">
        <v>6.4729999999999996E-3</v>
      </c>
      <c r="J606" s="20">
        <v>1.1722E-2</v>
      </c>
      <c r="K606" s="20">
        <v>9.4210000000000006E-3</v>
      </c>
      <c r="L606" s="20">
        <v>1.8408000000000001E-2</v>
      </c>
      <c r="M606" s="20">
        <v>2.5090000000000001E-2</v>
      </c>
      <c r="N606" s="19">
        <v>1610</v>
      </c>
      <c r="O606" s="21">
        <v>2088.4299999999998</v>
      </c>
      <c r="P606" s="19">
        <v>8211.9000000000015</v>
      </c>
      <c r="Q606" s="18">
        <v>92.174000000000007</v>
      </c>
      <c r="R606" s="19">
        <v>6.4614000000000003</v>
      </c>
      <c r="S606" s="19">
        <v>6.4633000000000003</v>
      </c>
      <c r="T606" s="263" t="s">
        <v>331</v>
      </c>
      <c r="U606" s="264" t="s">
        <v>331</v>
      </c>
      <c r="V606" s="264" t="s">
        <v>331</v>
      </c>
      <c r="W606" s="19"/>
      <c r="AD606" s="265" t="s">
        <v>331</v>
      </c>
      <c r="AE606" s="265">
        <v>2.6664999403990804E-2</v>
      </c>
      <c r="AF606" s="265">
        <v>2.7770999379269776E-2</v>
      </c>
      <c r="AG606" s="265">
        <v>2.9567999339103698E-2</v>
      </c>
      <c r="AH606" s="265">
        <v>2.447999945282936E-2</v>
      </c>
      <c r="AI606" s="265">
        <v>2.7399999387562279E-2</v>
      </c>
      <c r="AJ606" s="265">
        <v>2.9939999330788853E-2</v>
      </c>
      <c r="AK606" s="265">
        <v>3.1459999296814201E-2</v>
      </c>
      <c r="AL606" s="265">
        <v>2.4231999458372594E-2</v>
      </c>
      <c r="AM606" s="265">
        <v>2.4607999449968335E-2</v>
      </c>
      <c r="AN606" s="265">
        <v>2.5255999435484407E-2</v>
      </c>
      <c r="AO606" s="265">
        <v>2.62069994142279E-2</v>
      </c>
      <c r="AP606" s="265">
        <v>2.9976999329961836E-2</v>
      </c>
      <c r="AQ606" s="265">
        <v>2.4839999444782733E-2</v>
      </c>
    </row>
    <row r="607" spans="1:43" ht="18.75" customHeight="1">
      <c r="A607" s="86">
        <v>44410</v>
      </c>
      <c r="B607" s="19">
        <v>186.7603</v>
      </c>
      <c r="C607" s="19">
        <v>240.9092</v>
      </c>
      <c r="D607" s="19">
        <v>93.25</v>
      </c>
      <c r="E607" s="19">
        <v>19.46</v>
      </c>
      <c r="F607" s="20">
        <v>4.06E-4</v>
      </c>
      <c r="G607" s="20">
        <v>1.722E-3</v>
      </c>
      <c r="H607" s="20">
        <v>3.1900000000000001E-3</v>
      </c>
      <c r="I607" s="20">
        <v>6.5370000000000003E-3</v>
      </c>
      <c r="J607" s="20">
        <v>1.1773E-2</v>
      </c>
      <c r="K607" s="20">
        <v>9.5139999999999999E-3</v>
      </c>
      <c r="L607" s="20">
        <v>1.8498000000000001E-2</v>
      </c>
      <c r="M607" s="20">
        <v>2.494E-2</v>
      </c>
      <c r="N607" s="19">
        <v>1610</v>
      </c>
      <c r="O607" s="21">
        <v>2088.4299999999998</v>
      </c>
      <c r="P607" s="19">
        <v>8211.9000000000015</v>
      </c>
      <c r="Q607" s="18">
        <v>91.864000000000004</v>
      </c>
      <c r="R607" s="19">
        <v>6.4564000000000004</v>
      </c>
      <c r="S607" s="19">
        <v>6.4573999999999998</v>
      </c>
      <c r="T607" s="263" t="s">
        <v>331</v>
      </c>
      <c r="U607" s="264" t="s">
        <v>331</v>
      </c>
      <c r="V607" s="264" t="s">
        <v>331</v>
      </c>
      <c r="W607" s="19"/>
      <c r="AD607" s="265" t="s">
        <v>331</v>
      </c>
      <c r="AE607" s="265">
        <v>2.6613999405130744E-2</v>
      </c>
      <c r="AF607" s="265">
        <v>2.7770999379269776E-2</v>
      </c>
      <c r="AG607" s="265">
        <v>2.9470999341271818E-2</v>
      </c>
      <c r="AH607" s="265">
        <v>2.4349999455735089E-2</v>
      </c>
      <c r="AI607" s="265">
        <v>2.6459999408572913E-2</v>
      </c>
      <c r="AJ607" s="265">
        <v>2.9899999331682924E-2</v>
      </c>
      <c r="AK607" s="265">
        <v>3.1499999295920129E-2</v>
      </c>
      <c r="AL607" s="265">
        <v>2.4228999458439645E-2</v>
      </c>
      <c r="AM607" s="265">
        <v>2.4607999449968335E-2</v>
      </c>
      <c r="AN607" s="265">
        <v>2.5259999435395E-2</v>
      </c>
      <c r="AO607" s="265">
        <v>2.6241999413445592E-2</v>
      </c>
      <c r="AP607" s="265">
        <v>2.9979999329894782E-2</v>
      </c>
      <c r="AQ607" s="265">
        <v>2.339999947696924E-2</v>
      </c>
    </row>
    <row r="608" spans="1:43" ht="18.75" customHeight="1">
      <c r="A608" s="86">
        <v>44407</v>
      </c>
      <c r="B608" s="19">
        <v>186.3682</v>
      </c>
      <c r="C608" s="19">
        <v>239.66220000000001</v>
      </c>
      <c r="D608" s="19">
        <v>93.25</v>
      </c>
      <c r="E608" s="19">
        <v>18.239999999999998</v>
      </c>
      <c r="F608" s="20">
        <v>4.06E-4</v>
      </c>
      <c r="G608" s="20">
        <v>1.8389999999999999E-3</v>
      </c>
      <c r="H608" s="20">
        <v>3.3769999999999998E-3</v>
      </c>
      <c r="I608" s="20">
        <v>6.9040000000000004E-3</v>
      </c>
      <c r="J608" s="20">
        <v>1.2222999999999999E-2</v>
      </c>
      <c r="K608" s="20">
        <v>9.9539999999999993E-3</v>
      </c>
      <c r="L608" s="20">
        <v>1.8922000000000001E-2</v>
      </c>
      <c r="M608" s="20">
        <v>2.5149999999999999E-2</v>
      </c>
      <c r="N608" s="19">
        <v>1610</v>
      </c>
      <c r="O608" s="21">
        <v>2088.4299999999998</v>
      </c>
      <c r="P608" s="19">
        <v>8211.9000000000015</v>
      </c>
      <c r="Q608" s="18">
        <v>92.322000000000003</v>
      </c>
      <c r="R608" s="19">
        <v>6.4908999999999999</v>
      </c>
      <c r="S608" s="19">
        <v>6.4859</v>
      </c>
      <c r="T608" s="263" t="s">
        <v>331</v>
      </c>
      <c r="U608" s="264" t="s">
        <v>331</v>
      </c>
      <c r="V608" s="264" t="s">
        <v>331</v>
      </c>
      <c r="W608" s="19"/>
      <c r="AD608" s="265" t="s">
        <v>331</v>
      </c>
      <c r="AE608" s="265">
        <v>2.6613999405130744E-2</v>
      </c>
      <c r="AF608" s="265">
        <v>2.7770999379269776E-2</v>
      </c>
      <c r="AG608" s="265">
        <v>2.9470999341271818E-2</v>
      </c>
      <c r="AH608" s="265">
        <v>2.4349999455735089E-2</v>
      </c>
      <c r="AI608" s="265">
        <v>2.6459999408572913E-2</v>
      </c>
      <c r="AJ608" s="265">
        <v>2.9899999331682924E-2</v>
      </c>
      <c r="AK608" s="265">
        <v>3.1499999295920129E-2</v>
      </c>
      <c r="AL608" s="265">
        <v>2.4228999458439645E-2</v>
      </c>
      <c r="AM608" s="265">
        <v>2.4607999449968335E-2</v>
      </c>
      <c r="AN608" s="265">
        <v>2.5259999435395E-2</v>
      </c>
      <c r="AO608" s="265">
        <v>2.6241999413445592E-2</v>
      </c>
      <c r="AP608" s="265">
        <v>2.9979999329894782E-2</v>
      </c>
      <c r="AQ608" s="265">
        <v>2.339999947696924E-2</v>
      </c>
    </row>
    <row r="609" spans="1:43" ht="18.75" customHeight="1">
      <c r="A609" s="86">
        <v>44406</v>
      </c>
      <c r="B609" s="19">
        <v>186.31059999999999</v>
      </c>
      <c r="C609" s="19">
        <v>242.78530000000001</v>
      </c>
      <c r="D609" s="19">
        <v>93.25</v>
      </c>
      <c r="E609" s="19">
        <v>17.7</v>
      </c>
      <c r="F609" s="20">
        <v>4.3100000000000001E-4</v>
      </c>
      <c r="G609" s="20">
        <v>2.0349999999999999E-3</v>
      </c>
      <c r="H609" s="20">
        <v>3.7230000000000002E-3</v>
      </c>
      <c r="I609" s="20">
        <v>7.3509999999999999E-3</v>
      </c>
      <c r="J609" s="20">
        <v>1.2692999999999999E-2</v>
      </c>
      <c r="K609" s="20">
        <v>1.0225E-2</v>
      </c>
      <c r="L609" s="20">
        <v>1.9195E-2</v>
      </c>
      <c r="M609" s="20">
        <v>2.562E-2</v>
      </c>
      <c r="N609" s="19">
        <v>1610</v>
      </c>
      <c r="O609" s="21">
        <v>2088.4299999999998</v>
      </c>
      <c r="P609" s="19">
        <v>8211.9000000000015</v>
      </c>
      <c r="Q609" s="18">
        <v>92.432000000000002</v>
      </c>
      <c r="R609" s="19">
        <v>6.5111999999999997</v>
      </c>
      <c r="S609" s="19">
        <v>6.5269000000000004</v>
      </c>
      <c r="T609" s="263" t="s">
        <v>331</v>
      </c>
      <c r="U609" s="264" t="s">
        <v>331</v>
      </c>
      <c r="V609" s="264" t="s">
        <v>331</v>
      </c>
      <c r="W609" s="19"/>
      <c r="AD609" s="265" t="s">
        <v>331</v>
      </c>
      <c r="AE609" s="265">
        <v>2.6430999409221112E-2</v>
      </c>
      <c r="AF609" s="265">
        <v>2.7574999383650718E-2</v>
      </c>
      <c r="AG609" s="265">
        <v>2.9307999344915153E-2</v>
      </c>
      <c r="AH609" s="265">
        <v>2.412999946065247E-2</v>
      </c>
      <c r="AI609" s="265">
        <v>2.6369999410584568E-2</v>
      </c>
      <c r="AJ609" s="265">
        <v>2.9759999334812163E-2</v>
      </c>
      <c r="AK609" s="265">
        <v>3.1299999300390478E-2</v>
      </c>
      <c r="AL609" s="265">
        <v>2.4236999458260838E-2</v>
      </c>
      <c r="AM609" s="265">
        <v>2.4607999449968335E-2</v>
      </c>
      <c r="AN609" s="265">
        <v>2.5288999434746804E-2</v>
      </c>
      <c r="AO609" s="265">
        <v>2.6249999413266778E-2</v>
      </c>
      <c r="AP609" s="265">
        <v>2.9993999329581859E-2</v>
      </c>
      <c r="AQ609" s="265">
        <v>2.3309999478980898E-2</v>
      </c>
    </row>
    <row r="610" spans="1:43" ht="18.75" customHeight="1">
      <c r="A610" s="86">
        <v>44405</v>
      </c>
      <c r="B610" s="19">
        <v>186.45189999999999</v>
      </c>
      <c r="C610" s="19">
        <v>244.3879</v>
      </c>
      <c r="D610" s="19">
        <v>93.25</v>
      </c>
      <c r="E610" s="19">
        <v>18.309999999999999</v>
      </c>
      <c r="F610" s="20">
        <v>4.5600000000000003E-4</v>
      </c>
      <c r="G610" s="20">
        <v>2.016E-3</v>
      </c>
      <c r="H610" s="20">
        <v>3.6440000000000001E-3</v>
      </c>
      <c r="I610" s="20">
        <v>7.1110000000000001E-3</v>
      </c>
      <c r="J610" s="20">
        <v>1.2326999999999999E-2</v>
      </c>
      <c r="K610" s="20">
        <v>9.9240000000000005E-3</v>
      </c>
      <c r="L610" s="20">
        <v>1.8800999999999998E-2</v>
      </c>
      <c r="M610" s="20">
        <v>2.5899999999999999E-2</v>
      </c>
      <c r="N610" s="19">
        <v>1610</v>
      </c>
      <c r="O610" s="21">
        <v>2088.4299999999998</v>
      </c>
      <c r="P610" s="19">
        <v>8211.9000000000015</v>
      </c>
      <c r="Q610" s="18">
        <v>92.649000000000001</v>
      </c>
      <c r="R610" s="19">
        <v>6.4828999999999999</v>
      </c>
      <c r="S610" s="19">
        <v>6.4835000000000003</v>
      </c>
      <c r="T610" s="263" t="s">
        <v>331</v>
      </c>
      <c r="U610" s="264" t="s">
        <v>331</v>
      </c>
      <c r="V610" s="264" t="s">
        <v>331</v>
      </c>
      <c r="W610" s="19"/>
      <c r="AD610" s="265" t="s">
        <v>331</v>
      </c>
      <c r="AE610" s="265">
        <v>2.6607999405264857E-2</v>
      </c>
      <c r="AF610" s="265">
        <v>2.7732999380119142E-2</v>
      </c>
      <c r="AG610" s="265">
        <v>2.9479999341070651E-2</v>
      </c>
      <c r="AH610" s="265">
        <v>2.4199999459087847E-2</v>
      </c>
      <c r="AI610" s="265">
        <v>2.6509999407455322E-2</v>
      </c>
      <c r="AJ610" s="265">
        <v>2.9789999334141611E-2</v>
      </c>
      <c r="AK610" s="265">
        <v>3.1399999298155311E-2</v>
      </c>
      <c r="AL610" s="265">
        <v>2.4233999458327889E-2</v>
      </c>
      <c r="AM610" s="265">
        <v>2.4607999449968335E-2</v>
      </c>
      <c r="AN610" s="265">
        <v>2.5281999434903266E-2</v>
      </c>
      <c r="AO610" s="265">
        <v>2.6246999413333832E-2</v>
      </c>
      <c r="AP610" s="265">
        <v>3.0869999310001731E-2</v>
      </c>
      <c r="AQ610" s="265">
        <v>2.4331699456144124E-2</v>
      </c>
    </row>
    <row r="611" spans="1:43" ht="18.75" customHeight="1">
      <c r="A611" s="86">
        <v>44404</v>
      </c>
      <c r="B611" s="19">
        <v>186.33189999999999</v>
      </c>
      <c r="C611" s="19">
        <v>246.69970000000001</v>
      </c>
      <c r="D611" s="19">
        <v>93.25</v>
      </c>
      <c r="E611" s="19">
        <v>19.36</v>
      </c>
      <c r="F611" s="20">
        <v>4.06E-4</v>
      </c>
      <c r="G611" s="20">
        <v>2.0349999999999999E-3</v>
      </c>
      <c r="H611" s="20">
        <v>3.617E-3</v>
      </c>
      <c r="I611" s="20">
        <v>6.9870000000000002E-3</v>
      </c>
      <c r="J611" s="20">
        <v>1.2411E-2</v>
      </c>
      <c r="K611" s="20">
        <v>9.9950000000000004E-3</v>
      </c>
      <c r="L611" s="20">
        <v>1.8936000000000001E-2</v>
      </c>
      <c r="M611" s="20">
        <v>2.547E-2</v>
      </c>
      <c r="N611" s="19">
        <v>1610</v>
      </c>
      <c r="O611" s="21">
        <v>2088.4299999999998</v>
      </c>
      <c r="P611" s="19">
        <v>8211.9000000000015</v>
      </c>
      <c r="Q611" s="18">
        <v>92.912000000000006</v>
      </c>
      <c r="R611" s="19">
        <v>6.4813000000000001</v>
      </c>
      <c r="S611" s="19">
        <v>6.4763999999999999</v>
      </c>
      <c r="T611" s="263" t="s">
        <v>331</v>
      </c>
      <c r="U611" s="264" t="s">
        <v>331</v>
      </c>
      <c r="V611" s="264" t="s">
        <v>331</v>
      </c>
      <c r="W611" s="19"/>
      <c r="AD611" s="265" t="s">
        <v>331</v>
      </c>
      <c r="AE611" s="265">
        <v>2.6471999408304695E-2</v>
      </c>
      <c r="AF611" s="265">
        <v>2.7613999382779003E-2</v>
      </c>
      <c r="AG611" s="265">
        <v>2.9385999343171716E-2</v>
      </c>
      <c r="AH611" s="265">
        <v>2.4079999461770057E-2</v>
      </c>
      <c r="AI611" s="265">
        <v>2.6379999410361052E-2</v>
      </c>
      <c r="AJ611" s="265">
        <v>2.9889999331906437E-2</v>
      </c>
      <c r="AK611" s="265">
        <v>3.1399999298155311E-2</v>
      </c>
      <c r="AL611" s="265">
        <v>2.4243999458104373E-2</v>
      </c>
      <c r="AM611" s="265">
        <v>2.4607999449968335E-2</v>
      </c>
      <c r="AN611" s="265">
        <v>2.5291999434679746E-2</v>
      </c>
      <c r="AO611" s="265">
        <v>2.6255999413132666E-2</v>
      </c>
      <c r="AP611" s="265">
        <v>3.0882999309711157E-2</v>
      </c>
      <c r="AQ611" s="265">
        <v>2.3862499466631562E-2</v>
      </c>
    </row>
    <row r="612" spans="1:43" ht="18.75" customHeight="1">
      <c r="A612" s="86">
        <v>44403</v>
      </c>
      <c r="B612" s="19">
        <v>186.5026</v>
      </c>
      <c r="C612" s="19">
        <v>250.69730000000001</v>
      </c>
      <c r="D612" s="19">
        <v>86.843999999999994</v>
      </c>
      <c r="E612" s="19">
        <v>17.579999999999998</v>
      </c>
      <c r="F612" s="20">
        <v>4.06E-4</v>
      </c>
      <c r="G612" s="20">
        <v>1.941E-3</v>
      </c>
      <c r="H612" s="20">
        <v>3.7759999999999998E-3</v>
      </c>
      <c r="I612" s="20">
        <v>7.2139999999999999E-3</v>
      </c>
      <c r="J612" s="20">
        <v>1.2895999999999999E-2</v>
      </c>
      <c r="K612" s="20">
        <v>1.0344000000000001E-2</v>
      </c>
      <c r="L612" s="20">
        <v>1.9418000000000001E-2</v>
      </c>
      <c r="M612" s="20">
        <v>2.5000000000000001E-2</v>
      </c>
      <c r="N612" s="19">
        <v>1610</v>
      </c>
      <c r="O612" s="21">
        <v>2088.4299999999998</v>
      </c>
      <c r="P612" s="19">
        <v>8211.9000000000015</v>
      </c>
      <c r="Q612" s="18">
        <v>92.822000000000003</v>
      </c>
      <c r="R612" s="19">
        <v>6.4706999999999999</v>
      </c>
      <c r="S612" s="19">
        <v>6.4756999999999998</v>
      </c>
      <c r="T612" s="263" t="s">
        <v>331</v>
      </c>
      <c r="U612" s="264" t="s">
        <v>331</v>
      </c>
      <c r="V612" s="264" t="s">
        <v>331</v>
      </c>
      <c r="W612" s="19"/>
      <c r="AD612" s="265" t="s">
        <v>331</v>
      </c>
      <c r="AE612" s="265">
        <v>2.6551999406516549E-2</v>
      </c>
      <c r="AF612" s="265">
        <v>2.7682999381236733E-2</v>
      </c>
      <c r="AG612" s="265">
        <v>2.9375999343395236E-2</v>
      </c>
      <c r="AH612" s="265">
        <v>2.3939999464899303E-2</v>
      </c>
      <c r="AI612" s="265">
        <v>2.6329999411478639E-2</v>
      </c>
      <c r="AJ612" s="265">
        <v>2.9819999333471063E-2</v>
      </c>
      <c r="AK612" s="265">
        <v>3.1409999297931791E-2</v>
      </c>
      <c r="AL612" s="265">
        <v>2.4238999458216132E-2</v>
      </c>
      <c r="AM612" s="265">
        <v>2.4787999445945025E-2</v>
      </c>
      <c r="AN612" s="265">
        <v>2.5146999437920748E-2</v>
      </c>
      <c r="AO612" s="265">
        <v>2.6262999412976207E-2</v>
      </c>
      <c r="AP612" s="265">
        <v>3.0880999309755859E-2</v>
      </c>
      <c r="AQ612" s="265">
        <v>2.3741699469331651E-2</v>
      </c>
    </row>
    <row r="613" spans="1:43" ht="18.75" customHeight="1">
      <c r="A613" s="86">
        <v>44400</v>
      </c>
      <c r="B613" s="19">
        <v>186.84100000000001</v>
      </c>
      <c r="C613" s="19">
        <v>252.23220000000001</v>
      </c>
      <c r="D613" s="19">
        <v>85.468999999999994</v>
      </c>
      <c r="E613" s="19">
        <v>17.2</v>
      </c>
      <c r="F613" s="20">
        <v>4.3100000000000001E-4</v>
      </c>
      <c r="G613" s="20">
        <v>1.9810000000000001E-3</v>
      </c>
      <c r="H613" s="20">
        <v>3.7230000000000002E-3</v>
      </c>
      <c r="I613" s="20">
        <v>7.1180000000000002E-3</v>
      </c>
      <c r="J613" s="20">
        <v>1.2763E-2</v>
      </c>
      <c r="K613" s="20">
        <v>1.0252000000000001E-2</v>
      </c>
      <c r="L613" s="20">
        <v>1.9151000000000001E-2</v>
      </c>
      <c r="M613" s="20">
        <v>2.5399999999999999E-2</v>
      </c>
      <c r="N613" s="19">
        <v>1610</v>
      </c>
      <c r="O613" s="21">
        <v>2088.4299999999998</v>
      </c>
      <c r="P613" s="19">
        <v>8211.9000000000015</v>
      </c>
      <c r="Q613" s="18">
        <v>92.754000000000005</v>
      </c>
      <c r="R613" s="19">
        <v>6.468</v>
      </c>
      <c r="S613" s="19">
        <v>6.4645000000000001</v>
      </c>
      <c r="T613" s="263" t="s">
        <v>331</v>
      </c>
      <c r="U613" s="264" t="s">
        <v>331</v>
      </c>
      <c r="V613" s="264" t="s">
        <v>331</v>
      </c>
      <c r="W613" s="19"/>
      <c r="AD613" s="265" t="s">
        <v>331</v>
      </c>
      <c r="AE613" s="265">
        <v>2.6119999416172504E-2</v>
      </c>
      <c r="AF613" s="265">
        <v>2.7338999388925735E-2</v>
      </c>
      <c r="AG613" s="265">
        <v>2.9010999351553619E-2</v>
      </c>
      <c r="AH613" s="265">
        <v>2.3539999473839997E-2</v>
      </c>
      <c r="AI613" s="265">
        <v>2.609999941661954E-2</v>
      </c>
      <c r="AJ613" s="265">
        <v>2.9629999337717892E-2</v>
      </c>
      <c r="AK613" s="265">
        <v>3.1299999300390478E-2</v>
      </c>
      <c r="AL613" s="265">
        <v>2.4238999458216132E-2</v>
      </c>
      <c r="AM613" s="265">
        <v>2.4787999445945025E-2</v>
      </c>
      <c r="AN613" s="265">
        <v>2.5146999437920748E-2</v>
      </c>
      <c r="AO613" s="265">
        <v>2.6262999412976207E-2</v>
      </c>
      <c r="AP613" s="265">
        <v>3.0880999309755859E-2</v>
      </c>
      <c r="AQ613" s="265">
        <v>2.3136699482854458E-2</v>
      </c>
    </row>
    <row r="614" spans="1:43" ht="18.75" customHeight="1">
      <c r="A614" s="86">
        <v>44399</v>
      </c>
      <c r="B614" s="19">
        <v>187.005</v>
      </c>
      <c r="C614" s="19">
        <v>252.3289</v>
      </c>
      <c r="D614" s="19">
        <v>85.468999999999994</v>
      </c>
      <c r="E614" s="19">
        <v>17.690000000000001</v>
      </c>
      <c r="F614" s="20">
        <v>4.06E-4</v>
      </c>
      <c r="G614" s="20">
        <v>1.9980000000000002E-3</v>
      </c>
      <c r="H614" s="20">
        <v>3.7759999999999998E-3</v>
      </c>
      <c r="I614" s="20">
        <v>7.1850000000000004E-3</v>
      </c>
      <c r="J614" s="20">
        <v>1.2782999999999999E-2</v>
      </c>
      <c r="K614" s="20">
        <v>1.0300999999999999E-2</v>
      </c>
      <c r="L614" s="20">
        <v>1.9165000000000001E-2</v>
      </c>
      <c r="M614" s="20">
        <v>2.5579999999999999E-2</v>
      </c>
      <c r="N614" s="19">
        <v>1610</v>
      </c>
      <c r="O614" s="21">
        <v>2088.4299999999998</v>
      </c>
      <c r="P614" s="19">
        <v>8211.9000000000015</v>
      </c>
      <c r="Q614" s="18">
        <v>92.972999999999999</v>
      </c>
      <c r="R614" s="19">
        <v>6.4850000000000003</v>
      </c>
      <c r="S614" s="19">
        <v>6.4882</v>
      </c>
      <c r="T614" s="263" t="s">
        <v>331</v>
      </c>
      <c r="U614" s="264" t="s">
        <v>331</v>
      </c>
      <c r="V614" s="264" t="s">
        <v>331</v>
      </c>
      <c r="W614" s="19"/>
      <c r="AD614" s="265" t="s">
        <v>331</v>
      </c>
      <c r="AE614" s="265">
        <v>2.597199941948056E-2</v>
      </c>
      <c r="AF614" s="265">
        <v>2.7014999396167694E-2</v>
      </c>
      <c r="AG614" s="265">
        <v>2.8770999356918035E-2</v>
      </c>
      <c r="AH614" s="265">
        <v>2.3409999476745727E-2</v>
      </c>
      <c r="AI614" s="265">
        <v>2.5789999423548583E-2</v>
      </c>
      <c r="AJ614" s="265">
        <v>2.9269999345764519E-2</v>
      </c>
      <c r="AK614" s="265">
        <v>3.0889999309554696E-2</v>
      </c>
      <c r="AL614" s="265">
        <v>2.4178999459557236E-2</v>
      </c>
      <c r="AM614" s="265">
        <v>2.4492999452538789E-2</v>
      </c>
      <c r="AN614" s="265">
        <v>2.5164999437518421E-2</v>
      </c>
      <c r="AO614" s="265">
        <v>2.6276999412663281E-2</v>
      </c>
      <c r="AP614" s="265">
        <v>3.0767999312281608E-2</v>
      </c>
      <c r="AQ614" s="265">
        <v>2.3409999476745727E-2</v>
      </c>
    </row>
    <row r="615" spans="1:43" ht="18.75" customHeight="1">
      <c r="A615" s="86">
        <v>44398</v>
      </c>
      <c r="B615" s="19">
        <v>186.74299999999999</v>
      </c>
      <c r="C615" s="19">
        <v>254.12459999999999</v>
      </c>
      <c r="D615" s="19">
        <v>85.468999999999994</v>
      </c>
      <c r="E615" s="19">
        <v>17.91</v>
      </c>
      <c r="F615" s="20">
        <v>4.3100000000000001E-4</v>
      </c>
      <c r="G615" s="20">
        <v>2.078E-3</v>
      </c>
      <c r="H615" s="20">
        <v>3.8560000000000001E-3</v>
      </c>
      <c r="I615" s="20">
        <v>7.3619999999999996E-3</v>
      </c>
      <c r="J615" s="20">
        <v>1.2884E-2</v>
      </c>
      <c r="K615" s="20">
        <v>1.0418E-2</v>
      </c>
      <c r="L615" s="20">
        <v>1.9387000000000001E-2</v>
      </c>
      <c r="M615" s="20">
        <v>2.5649999999999999E-2</v>
      </c>
      <c r="N615" s="19">
        <v>1610</v>
      </c>
      <c r="O615" s="21">
        <v>2088.4299999999998</v>
      </c>
      <c r="P615" s="19">
        <v>8211.9000000000015</v>
      </c>
      <c r="Q615" s="18">
        <v>92.891000000000005</v>
      </c>
      <c r="R615" s="19">
        <v>6.4904999999999999</v>
      </c>
      <c r="S615" s="19">
        <v>6.4950000000000001</v>
      </c>
      <c r="T615" s="263" t="s">
        <v>331</v>
      </c>
      <c r="U615" s="264" t="s">
        <v>331</v>
      </c>
      <c r="V615" s="264" t="s">
        <v>331</v>
      </c>
      <c r="W615" s="19"/>
      <c r="AD615" s="265" t="s">
        <v>331</v>
      </c>
      <c r="AE615" s="265">
        <v>2.6065999417379495E-2</v>
      </c>
      <c r="AF615" s="265">
        <v>2.7174999392591416E-2</v>
      </c>
      <c r="AG615" s="265">
        <v>2.8828999355621634E-2</v>
      </c>
      <c r="AH615" s="265">
        <v>2.3529999474063517E-2</v>
      </c>
      <c r="AI615" s="265">
        <v>2.5959999419748785E-2</v>
      </c>
      <c r="AJ615" s="265">
        <v>2.9269999345764519E-2</v>
      </c>
      <c r="AK615" s="265">
        <v>3.0959999307990076E-2</v>
      </c>
      <c r="AL615" s="265">
        <v>2.4062999462150035E-2</v>
      </c>
      <c r="AM615" s="265">
        <v>2.438399945497513E-2</v>
      </c>
      <c r="AN615" s="265">
        <v>2.5080999439395967E-2</v>
      </c>
      <c r="AO615" s="265">
        <v>2.6192999414540827E-2</v>
      </c>
      <c r="AP615" s="265">
        <v>3.0765999312326313E-2</v>
      </c>
      <c r="AQ615" s="265">
        <v>2.435999945551157E-2</v>
      </c>
    </row>
    <row r="616" spans="1:43" ht="18.75" customHeight="1">
      <c r="A616" s="86">
        <v>44397</v>
      </c>
      <c r="B616" s="19">
        <v>187.107</v>
      </c>
      <c r="C616" s="19">
        <v>254.98689999999999</v>
      </c>
      <c r="D616" s="19">
        <v>84.5</v>
      </c>
      <c r="E616" s="19">
        <v>19.73</v>
      </c>
      <c r="F616" s="20">
        <v>4.06E-4</v>
      </c>
      <c r="G616" s="20">
        <v>1.9959999999999999E-3</v>
      </c>
      <c r="H616" s="20">
        <v>3.6449999999999998E-3</v>
      </c>
      <c r="I616" s="20">
        <v>6.8500000000000002E-3</v>
      </c>
      <c r="J616" s="20">
        <v>1.2218E-2</v>
      </c>
      <c r="K616" s="20">
        <v>9.7929999999999996E-3</v>
      </c>
      <c r="L616" s="20">
        <v>1.8770999999999999E-2</v>
      </c>
      <c r="M616" s="20">
        <v>2.5690000000000001E-2</v>
      </c>
      <c r="N616" s="19">
        <v>1610</v>
      </c>
      <c r="O616" s="21">
        <v>2088.4299999999998</v>
      </c>
      <c r="P616" s="19">
        <v>8211.9000000000015</v>
      </c>
      <c r="Q616" s="18">
        <v>92.686999999999998</v>
      </c>
      <c r="R616" s="19">
        <v>6.4790999999999999</v>
      </c>
      <c r="S616" s="19">
        <v>6.4755000000000003</v>
      </c>
      <c r="T616" s="263" t="s">
        <v>331</v>
      </c>
      <c r="U616" s="264" t="s">
        <v>331</v>
      </c>
      <c r="V616" s="264" t="s">
        <v>331</v>
      </c>
      <c r="W616" s="19"/>
      <c r="AD616" s="265" t="s">
        <v>331</v>
      </c>
      <c r="AE616" s="265">
        <v>2.5965999419614673E-2</v>
      </c>
      <c r="AF616" s="265">
        <v>2.692199939824641E-2</v>
      </c>
      <c r="AG616" s="265">
        <v>2.8693999358639123E-2</v>
      </c>
      <c r="AH616" s="265">
        <v>2.3389999477192759E-2</v>
      </c>
      <c r="AI616" s="265">
        <v>2.5929999420419333E-2</v>
      </c>
      <c r="AJ616" s="265">
        <v>2.8999999351799487E-2</v>
      </c>
      <c r="AK616" s="265">
        <v>3.0869999310001731E-2</v>
      </c>
      <c r="AL616" s="265">
        <v>2.4198999459110204E-2</v>
      </c>
      <c r="AM616" s="265">
        <v>2.4583999450504782E-2</v>
      </c>
      <c r="AN616" s="265">
        <v>2.527399943508208E-2</v>
      </c>
      <c r="AO616" s="265">
        <v>2.6284999412484467E-2</v>
      </c>
      <c r="AP616" s="265">
        <v>3.0841999310627581E-2</v>
      </c>
      <c r="AQ616" s="265">
        <v>2.5816699422951787E-2</v>
      </c>
    </row>
    <row r="617" spans="1:43" ht="18.75" customHeight="1">
      <c r="A617" s="86">
        <v>44396</v>
      </c>
      <c r="B617" s="19">
        <v>187.28380000000001</v>
      </c>
      <c r="C617" s="19">
        <v>256.68950000000001</v>
      </c>
      <c r="D617" s="19">
        <v>84.5</v>
      </c>
      <c r="E617" s="19">
        <v>22.5</v>
      </c>
      <c r="F617" s="20">
        <v>3.5500000000000001E-4</v>
      </c>
      <c r="G617" s="20">
        <v>2.1559999999999999E-3</v>
      </c>
      <c r="H617" s="20">
        <v>3.882E-3</v>
      </c>
      <c r="I617" s="20">
        <v>7.0429999999999998E-3</v>
      </c>
      <c r="J617" s="20">
        <v>1.1887999999999999E-2</v>
      </c>
      <c r="K617" s="20">
        <v>9.7479999999999997E-3</v>
      </c>
      <c r="L617" s="20">
        <v>1.8197000000000001E-2</v>
      </c>
      <c r="M617" s="20">
        <v>2.597E-2</v>
      </c>
      <c r="N617" s="19">
        <v>1610</v>
      </c>
      <c r="O617" s="21">
        <v>2088.4299999999998</v>
      </c>
      <c r="P617" s="19">
        <v>8211.9000000000015</v>
      </c>
      <c r="Q617" s="18">
        <v>92.623999999999995</v>
      </c>
      <c r="R617" s="19">
        <v>6.4608999999999996</v>
      </c>
      <c r="S617" s="19">
        <v>6.4612999999999996</v>
      </c>
      <c r="T617" s="263" t="s">
        <v>331</v>
      </c>
      <c r="U617" s="264" t="s">
        <v>331</v>
      </c>
      <c r="V617" s="264" t="s">
        <v>331</v>
      </c>
      <c r="W617" s="19"/>
      <c r="AD617" s="265" t="s">
        <v>331</v>
      </c>
      <c r="AE617" s="265">
        <v>2.605399941764772E-2</v>
      </c>
      <c r="AF617" s="265">
        <v>2.707499939482659E-2</v>
      </c>
      <c r="AG617" s="265">
        <v>2.8842999355308714E-2</v>
      </c>
      <c r="AH617" s="265">
        <v>2.357999947294593E-2</v>
      </c>
      <c r="AI617" s="265">
        <v>2.5949999419972301E-2</v>
      </c>
      <c r="AJ617" s="265">
        <v>2.9029999351128936E-2</v>
      </c>
      <c r="AK617" s="265">
        <v>3.0739999312907457E-2</v>
      </c>
      <c r="AL617" s="265">
        <v>2.4345999455824496E-2</v>
      </c>
      <c r="AM617" s="265">
        <v>2.4722999447397889E-2</v>
      </c>
      <c r="AN617" s="265">
        <v>2.5332999433763326E-2</v>
      </c>
      <c r="AO617" s="265">
        <v>2.6507999407500028E-2</v>
      </c>
      <c r="AP617" s="265">
        <v>3.0958999308012426E-2</v>
      </c>
      <c r="AQ617" s="265">
        <v>2.5966699419599028E-2</v>
      </c>
    </row>
    <row r="618" spans="1:43" ht="18.75" customHeight="1">
      <c r="A618" s="86">
        <v>44393</v>
      </c>
      <c r="B618" s="19">
        <v>186.4803</v>
      </c>
      <c r="C618" s="19">
        <v>257.9393</v>
      </c>
      <c r="D618" s="19">
        <v>84.262</v>
      </c>
      <c r="E618" s="19">
        <v>18.45</v>
      </c>
      <c r="F618" s="20">
        <v>4.3100000000000001E-4</v>
      </c>
      <c r="G618" s="20">
        <v>2.215E-3</v>
      </c>
      <c r="H618" s="20">
        <v>4.2770000000000004E-3</v>
      </c>
      <c r="I618" s="20">
        <v>7.7340000000000004E-3</v>
      </c>
      <c r="J618" s="20">
        <v>1.2903E-2</v>
      </c>
      <c r="K618" s="20">
        <v>1.0629E-2</v>
      </c>
      <c r="L618" s="20">
        <v>1.9192000000000001E-2</v>
      </c>
      <c r="M618" s="20">
        <v>2.5989999999999999E-2</v>
      </c>
      <c r="N618" s="19">
        <v>1610</v>
      </c>
      <c r="O618" s="21">
        <v>2088.4299999999998</v>
      </c>
      <c r="P618" s="19">
        <v>8211.9000000000015</v>
      </c>
      <c r="Q618" s="18">
        <v>92.41</v>
      </c>
      <c r="R618" s="19">
        <v>6.4691999999999998</v>
      </c>
      <c r="S618" s="19">
        <v>6.4592000000000001</v>
      </c>
      <c r="T618" s="263" t="s">
        <v>331</v>
      </c>
      <c r="U618" s="264" t="s">
        <v>331</v>
      </c>
      <c r="V618" s="264" t="s">
        <v>331</v>
      </c>
      <c r="W618" s="19"/>
      <c r="AD618" s="265" t="s">
        <v>331</v>
      </c>
      <c r="AE618" s="265">
        <v>2.6065999417379495E-2</v>
      </c>
      <c r="AF618" s="265">
        <v>2.7083999394625427E-2</v>
      </c>
      <c r="AG618" s="265">
        <v>2.8846999355219304E-2</v>
      </c>
      <c r="AH618" s="265">
        <v>2.357999947294593E-2</v>
      </c>
      <c r="AI618" s="265">
        <v>2.5909999420866373E-2</v>
      </c>
      <c r="AJ618" s="265">
        <v>2.915999934822321E-2</v>
      </c>
      <c r="AK618" s="265">
        <v>3.0879999309778215E-2</v>
      </c>
      <c r="AL618" s="265">
        <v>2.4345999455824496E-2</v>
      </c>
      <c r="AM618" s="265">
        <v>2.4722999447397889E-2</v>
      </c>
      <c r="AN618" s="265">
        <v>2.5332999433763326E-2</v>
      </c>
      <c r="AO618" s="265">
        <v>2.6507999407500028E-2</v>
      </c>
      <c r="AP618" s="265">
        <v>3.0958999308012426E-2</v>
      </c>
      <c r="AQ618" s="265">
        <v>2.454999945126474E-2</v>
      </c>
    </row>
    <row r="619" spans="1:43" ht="18.75" customHeight="1">
      <c r="A619" s="86">
        <v>44392</v>
      </c>
      <c r="B619" s="19">
        <v>186.4718</v>
      </c>
      <c r="C619" s="19">
        <v>257.4384</v>
      </c>
      <c r="D619" s="19">
        <v>84.262</v>
      </c>
      <c r="E619" s="19">
        <v>17.010000000000002</v>
      </c>
      <c r="F619" s="20">
        <v>3.8000000000000002E-4</v>
      </c>
      <c r="G619" s="20">
        <v>2.2309999999999999E-3</v>
      </c>
      <c r="H619" s="20">
        <v>4.3280000000000002E-3</v>
      </c>
      <c r="I619" s="20">
        <v>7.7520000000000002E-3</v>
      </c>
      <c r="J619" s="20">
        <v>1.2989000000000001E-2</v>
      </c>
      <c r="K619" s="20">
        <v>1.0677000000000001E-2</v>
      </c>
      <c r="L619" s="20">
        <v>1.9206000000000001E-2</v>
      </c>
      <c r="M619" s="20">
        <v>2.6259999999999999E-2</v>
      </c>
      <c r="N619" s="19">
        <v>1610</v>
      </c>
      <c r="O619" s="21">
        <v>2088.4299999999998</v>
      </c>
      <c r="P619" s="19">
        <v>8211.9000000000015</v>
      </c>
      <c r="Q619" s="18">
        <v>92.751999999999995</v>
      </c>
      <c r="R619" s="19">
        <v>6.4687999999999999</v>
      </c>
      <c r="S619" s="19">
        <v>6.4797000000000002</v>
      </c>
      <c r="T619" s="263" t="s">
        <v>331</v>
      </c>
      <c r="U619" s="264" t="s">
        <v>331</v>
      </c>
      <c r="V619" s="264" t="s">
        <v>331</v>
      </c>
      <c r="W619" s="19"/>
      <c r="AD619" s="265" t="s">
        <v>331</v>
      </c>
      <c r="AE619" s="265">
        <v>2.5872999421693382E-2</v>
      </c>
      <c r="AF619" s="265">
        <v>2.6857999399676917E-2</v>
      </c>
      <c r="AG619" s="265">
        <v>2.8620999360270797E-2</v>
      </c>
      <c r="AH619" s="265">
        <v>2.3189999481663108E-2</v>
      </c>
      <c r="AI619" s="265">
        <v>2.5729999424889682E-2</v>
      </c>
      <c r="AJ619" s="265">
        <v>2.9039999350905416E-2</v>
      </c>
      <c r="AK619" s="265">
        <v>3.0769999312236906E-2</v>
      </c>
      <c r="AL619" s="265">
        <v>2.4436999453790489E-2</v>
      </c>
      <c r="AM619" s="265">
        <v>2.4898999443463982E-2</v>
      </c>
      <c r="AN619" s="265">
        <v>2.5333999433740973E-2</v>
      </c>
      <c r="AO619" s="265">
        <v>2.6653999404236673E-2</v>
      </c>
      <c r="AP619" s="265">
        <v>3.0282999323122204E-2</v>
      </c>
      <c r="AQ619" s="265">
        <v>2.4474999452941116E-2</v>
      </c>
    </row>
    <row r="620" spans="1:43" ht="18.75" customHeight="1">
      <c r="A620" s="86">
        <v>44391</v>
      </c>
      <c r="B620" s="19">
        <v>185.9074</v>
      </c>
      <c r="C620" s="19">
        <v>257.31290000000001</v>
      </c>
      <c r="D620" s="19">
        <v>87.534999999999997</v>
      </c>
      <c r="E620" s="19">
        <v>16.329999999999998</v>
      </c>
      <c r="F620" s="20">
        <v>4.3100000000000001E-4</v>
      </c>
      <c r="G620" s="20">
        <v>2.2300000000000002E-3</v>
      </c>
      <c r="H620" s="20">
        <v>4.3010000000000001E-3</v>
      </c>
      <c r="I620" s="20">
        <v>7.9450000000000007E-3</v>
      </c>
      <c r="J620" s="20">
        <v>1.3459E-2</v>
      </c>
      <c r="K620" s="20">
        <v>1.1003000000000001E-2</v>
      </c>
      <c r="L620" s="20">
        <v>1.9709999999999998E-2</v>
      </c>
      <c r="M620" s="20">
        <v>2.6169999999999999E-2</v>
      </c>
      <c r="N620" s="19">
        <v>1610</v>
      </c>
      <c r="O620" s="21">
        <v>2088.4299999999998</v>
      </c>
      <c r="P620" s="19">
        <v>8211.9000000000015</v>
      </c>
      <c r="Q620" s="18">
        <v>92.260999999999996</v>
      </c>
      <c r="R620" s="19">
        <v>6.4759000000000002</v>
      </c>
      <c r="S620" s="19">
        <v>6.4763999999999999</v>
      </c>
      <c r="T620" s="263" t="s">
        <v>331</v>
      </c>
      <c r="U620" s="264" t="s">
        <v>331</v>
      </c>
      <c r="V620" s="264" t="s">
        <v>331</v>
      </c>
      <c r="W620" s="19"/>
      <c r="AD620" s="265" t="s">
        <v>331</v>
      </c>
      <c r="AE620" s="265">
        <v>2.5713999425247314E-2</v>
      </c>
      <c r="AF620" s="265">
        <v>2.6737999402359127E-2</v>
      </c>
      <c r="AG620" s="265">
        <v>2.8449999364092947E-2</v>
      </c>
      <c r="AH620" s="265">
        <v>2.3189999481663108E-2</v>
      </c>
      <c r="AI620" s="265">
        <v>2.5699999425560234E-2</v>
      </c>
      <c r="AJ620" s="265">
        <v>2.8839999355375765E-2</v>
      </c>
      <c r="AK620" s="265">
        <v>3.0659999314695596E-2</v>
      </c>
      <c r="AL620" s="265">
        <v>2.4969999441877007E-2</v>
      </c>
      <c r="AM620" s="265">
        <v>2.5333999433740973E-2</v>
      </c>
      <c r="AN620" s="265">
        <v>2.5668999426253138E-2</v>
      </c>
      <c r="AO620" s="265">
        <v>2.6747999402135608E-2</v>
      </c>
      <c r="AP620" s="265">
        <v>3.0282999323122204E-2</v>
      </c>
      <c r="AQ620" s="265">
        <v>2.5746699424516406E-2</v>
      </c>
    </row>
    <row r="621" spans="1:43" ht="18.75" customHeight="1">
      <c r="A621" s="86">
        <v>44390</v>
      </c>
      <c r="B621" s="19">
        <v>185.386</v>
      </c>
      <c r="C621" s="19">
        <v>256.68020000000001</v>
      </c>
      <c r="D621" s="19">
        <v>88.896000000000001</v>
      </c>
      <c r="E621" s="19">
        <v>17.12</v>
      </c>
      <c r="F621" s="20">
        <v>4.06E-4</v>
      </c>
      <c r="G621" s="20">
        <v>2.5279999999999999E-3</v>
      </c>
      <c r="H621" s="20">
        <v>4.6690000000000004E-3</v>
      </c>
      <c r="I621" s="20">
        <v>8.4600000000000005E-3</v>
      </c>
      <c r="J621" s="20">
        <v>1.4166E-2</v>
      </c>
      <c r="K621" s="20">
        <v>1.1632999999999999E-2</v>
      </c>
      <c r="L621" s="20">
        <v>2.0469000000000001E-2</v>
      </c>
      <c r="M621" s="20">
        <v>2.6409999999999999E-2</v>
      </c>
      <c r="N621" s="19">
        <v>1610</v>
      </c>
      <c r="O621" s="21">
        <v>2088.4299999999998</v>
      </c>
      <c r="P621" s="19">
        <v>8211.9000000000015</v>
      </c>
      <c r="Q621" s="18">
        <v>92.13</v>
      </c>
      <c r="R621" s="19">
        <v>6.4790000000000001</v>
      </c>
      <c r="S621" s="19">
        <v>6.4813000000000001</v>
      </c>
      <c r="T621" s="263" t="s">
        <v>331</v>
      </c>
      <c r="U621" s="264" t="s">
        <v>331</v>
      </c>
      <c r="V621" s="264" t="s">
        <v>331</v>
      </c>
      <c r="W621" s="19"/>
      <c r="AD621" s="265" t="s">
        <v>331</v>
      </c>
      <c r="AE621" s="265">
        <v>2.5885999421402812E-2</v>
      </c>
      <c r="AF621" s="265">
        <v>2.6859999399632215E-2</v>
      </c>
      <c r="AG621" s="265">
        <v>2.8663999359309675E-2</v>
      </c>
      <c r="AH621" s="265">
        <v>2.3969999464228748E-2</v>
      </c>
      <c r="AI621" s="265">
        <v>2.574999942444265E-2</v>
      </c>
      <c r="AJ621" s="265">
        <v>2.8949999352917075E-2</v>
      </c>
      <c r="AK621" s="265">
        <v>3.0759999312460422E-2</v>
      </c>
      <c r="AL621" s="265">
        <v>2.5060999439842999E-2</v>
      </c>
      <c r="AM621" s="265">
        <v>2.5443999431282283E-2</v>
      </c>
      <c r="AN621" s="265">
        <v>2.5875999421626331E-2</v>
      </c>
      <c r="AO621" s="265">
        <v>2.6877999399229885E-2</v>
      </c>
      <c r="AP621" s="265">
        <v>3.029099932294339E-2</v>
      </c>
      <c r="AQ621" s="265">
        <v>2.5704999425448478E-2</v>
      </c>
    </row>
    <row r="622" spans="1:43" ht="18.75" customHeight="1">
      <c r="A622" s="86">
        <v>44389</v>
      </c>
      <c r="B622" s="19">
        <v>185.6738</v>
      </c>
      <c r="C622" s="19">
        <v>256.46429999999998</v>
      </c>
      <c r="D622" s="19">
        <v>88.896000000000001</v>
      </c>
      <c r="E622" s="19">
        <v>16.170000000000002</v>
      </c>
      <c r="F622" s="20">
        <v>4.5600000000000003E-4</v>
      </c>
      <c r="G622" s="20">
        <v>2.2669999999999999E-3</v>
      </c>
      <c r="H622" s="20">
        <v>4.0340000000000003E-3</v>
      </c>
      <c r="I622" s="20">
        <v>7.9459999999999999E-3</v>
      </c>
      <c r="J622" s="20">
        <v>1.3644999999999999E-2</v>
      </c>
      <c r="K622" s="20">
        <v>1.1143999999999999E-2</v>
      </c>
      <c r="L622" s="20">
        <v>1.9975E-2</v>
      </c>
      <c r="M622" s="20">
        <v>2.656E-2</v>
      </c>
      <c r="N622" s="19">
        <v>1610</v>
      </c>
      <c r="O622" s="21">
        <v>2088.4299999999998</v>
      </c>
      <c r="P622" s="19">
        <v>8211.9000000000015</v>
      </c>
      <c r="Q622" s="18">
        <v>92.417000000000002</v>
      </c>
      <c r="R622" s="19">
        <v>6.4904999999999999</v>
      </c>
      <c r="S622" s="19">
        <v>6.4934000000000003</v>
      </c>
      <c r="T622" s="263" t="s">
        <v>331</v>
      </c>
      <c r="U622" s="264" t="s">
        <v>331</v>
      </c>
      <c r="V622" s="264" t="s">
        <v>331</v>
      </c>
      <c r="W622" s="19"/>
      <c r="AD622" s="265" t="s">
        <v>331</v>
      </c>
      <c r="AE622" s="265">
        <v>2.5819999422878024E-2</v>
      </c>
      <c r="AF622" s="265">
        <v>2.681099940072745E-2</v>
      </c>
      <c r="AG622" s="265">
        <v>2.854599936194718E-2</v>
      </c>
      <c r="AH622" s="265">
        <v>2.3969999464228748E-2</v>
      </c>
      <c r="AI622" s="265">
        <v>2.5689999425783754E-2</v>
      </c>
      <c r="AJ622" s="265">
        <v>2.8899999354034662E-2</v>
      </c>
      <c r="AK622" s="265">
        <v>3.0799999311566354E-2</v>
      </c>
      <c r="AL622" s="265">
        <v>2.5310999434255063E-2</v>
      </c>
      <c r="AM622" s="265">
        <v>2.5443999431282283E-2</v>
      </c>
      <c r="AN622" s="265">
        <v>2.5879999421536924E-2</v>
      </c>
      <c r="AO622" s="265">
        <v>2.6887999399006369E-2</v>
      </c>
      <c r="AP622" s="265">
        <v>3.029599932283163E-2</v>
      </c>
      <c r="AQ622" s="265">
        <v>2.568499942589551E-2</v>
      </c>
    </row>
    <row r="623" spans="1:43" ht="18.75" customHeight="1">
      <c r="A623" s="86">
        <v>44386</v>
      </c>
      <c r="B623" s="19">
        <v>185.71420000000001</v>
      </c>
      <c r="C623" s="19">
        <v>254.68860000000001</v>
      </c>
      <c r="D623" s="19">
        <v>88.896000000000001</v>
      </c>
      <c r="E623" s="19">
        <v>16.18</v>
      </c>
      <c r="F623" s="20">
        <v>4.3100000000000001E-4</v>
      </c>
      <c r="G623" s="20">
        <v>2.1259999999999999E-3</v>
      </c>
      <c r="H623" s="20">
        <v>3.9240000000000004E-3</v>
      </c>
      <c r="I623" s="20">
        <v>7.8499999999999993E-3</v>
      </c>
      <c r="J623" s="20">
        <v>1.3594999999999999E-2</v>
      </c>
      <c r="K623" s="20">
        <v>1.1121000000000001E-2</v>
      </c>
      <c r="L623" s="20">
        <v>1.9889E-2</v>
      </c>
      <c r="M623" s="20">
        <v>2.6790000000000001E-2</v>
      </c>
      <c r="N623" s="19">
        <v>1610</v>
      </c>
      <c r="O623" s="21">
        <v>2088.4299999999998</v>
      </c>
      <c r="P623" s="19">
        <v>8211.9000000000015</v>
      </c>
      <c r="Q623" s="18">
        <v>92.644000000000005</v>
      </c>
      <c r="R623" s="19">
        <v>6.4728000000000003</v>
      </c>
      <c r="S623" s="19">
        <v>6.4744999999999999</v>
      </c>
      <c r="T623" s="263" t="s">
        <v>331</v>
      </c>
      <c r="U623" s="264" t="s">
        <v>331</v>
      </c>
      <c r="V623" s="264" t="s">
        <v>331</v>
      </c>
      <c r="W623" s="19"/>
      <c r="AD623" s="265" t="s">
        <v>331</v>
      </c>
      <c r="AE623" s="265">
        <v>2.5674999426119029E-2</v>
      </c>
      <c r="AF623" s="265">
        <v>2.6767999401688575E-2</v>
      </c>
      <c r="AG623" s="265">
        <v>2.8478999363444748E-2</v>
      </c>
      <c r="AH623" s="265">
        <v>2.3969999464228748E-2</v>
      </c>
      <c r="AI623" s="265">
        <v>2.5849999422207476E-2</v>
      </c>
      <c r="AJ623" s="265">
        <v>2.8909999353811146E-2</v>
      </c>
      <c r="AK623" s="265">
        <v>3.0709999313578012E-2</v>
      </c>
      <c r="AL623" s="265">
        <v>2.5310999434255063E-2</v>
      </c>
      <c r="AM623" s="265">
        <v>2.5693999425694346E-2</v>
      </c>
      <c r="AN623" s="265">
        <v>2.6166999415121971E-2</v>
      </c>
      <c r="AO623" s="265">
        <v>2.7021999396011232E-2</v>
      </c>
      <c r="AP623" s="265">
        <v>3.1378999298624699E-2</v>
      </c>
      <c r="AQ623" s="265">
        <v>2.5764999424107371E-2</v>
      </c>
    </row>
    <row r="624" spans="1:43" ht="18.75" customHeight="1">
      <c r="A624" s="86">
        <v>44385</v>
      </c>
      <c r="B624" s="19">
        <v>186.15090000000001</v>
      </c>
      <c r="C624" s="19">
        <v>253.7242</v>
      </c>
      <c r="D624" s="19">
        <v>88.896000000000001</v>
      </c>
      <c r="E624" s="19">
        <v>19</v>
      </c>
      <c r="F624" s="20">
        <v>4.5600000000000003E-4</v>
      </c>
      <c r="G624" s="20">
        <v>1.944E-3</v>
      </c>
      <c r="H624" s="20">
        <v>3.6250000000000002E-3</v>
      </c>
      <c r="I624" s="20">
        <v>7.4200000000000004E-3</v>
      </c>
      <c r="J624" s="20">
        <v>1.2928E-2</v>
      </c>
      <c r="K624" s="20">
        <v>1.059E-2</v>
      </c>
      <c r="L624" s="20">
        <v>1.9265999999999998E-2</v>
      </c>
      <c r="M624" s="20">
        <v>2.69E-2</v>
      </c>
      <c r="N624" s="19">
        <v>1610</v>
      </c>
      <c r="O624" s="21">
        <v>2088.4299999999998</v>
      </c>
      <c r="P624" s="19">
        <v>8211.9000000000015</v>
      </c>
      <c r="Q624" s="18">
        <v>92.546000000000006</v>
      </c>
      <c r="R624" s="19">
        <v>6.4790999999999999</v>
      </c>
      <c r="S624" s="19">
        <v>6.4795999999999996</v>
      </c>
      <c r="T624" s="263" t="s">
        <v>331</v>
      </c>
      <c r="U624" s="264" t="s">
        <v>331</v>
      </c>
      <c r="V624" s="264" t="s">
        <v>331</v>
      </c>
      <c r="W624" s="19"/>
      <c r="AD624" s="265" t="s">
        <v>331</v>
      </c>
      <c r="AE624" s="265">
        <v>2.5851999422162771E-2</v>
      </c>
      <c r="AF624" s="265">
        <v>2.6993999396637079E-2</v>
      </c>
      <c r="AG624" s="265">
        <v>2.8653999359533191E-2</v>
      </c>
      <c r="AH624" s="265">
        <v>2.3969999464228748E-2</v>
      </c>
      <c r="AI624" s="265">
        <v>2.5849999422207476E-2</v>
      </c>
      <c r="AJ624" s="265">
        <v>2.8889999354258178E-2</v>
      </c>
      <c r="AK624" s="265">
        <v>3.0919999308884144E-2</v>
      </c>
      <c r="AL624" s="265">
        <v>2.5310999434255063E-2</v>
      </c>
      <c r="AM624" s="265">
        <v>2.5708999425359071E-2</v>
      </c>
      <c r="AN624" s="265">
        <v>2.6162999415211378E-2</v>
      </c>
      <c r="AO624" s="265">
        <v>2.7011999396234752E-2</v>
      </c>
      <c r="AP624" s="265">
        <v>3.1375999298691747E-2</v>
      </c>
      <c r="AQ624" s="265">
        <v>2.633999941125512E-2</v>
      </c>
    </row>
    <row r="625" spans="1:43" ht="18.75" customHeight="1">
      <c r="A625" s="86">
        <v>44384</v>
      </c>
      <c r="B625" s="19">
        <v>186.10679999999999</v>
      </c>
      <c r="C625" s="19">
        <v>253.03579999999999</v>
      </c>
      <c r="D625" s="19">
        <v>86.75</v>
      </c>
      <c r="E625" s="19">
        <v>16.2</v>
      </c>
      <c r="F625" s="20">
        <v>4.5600000000000003E-4</v>
      </c>
      <c r="G625" s="20">
        <v>2.1410000000000001E-3</v>
      </c>
      <c r="H625" s="20">
        <v>3.973E-3</v>
      </c>
      <c r="I625" s="20">
        <v>7.7879999999999998E-3</v>
      </c>
      <c r="J625" s="20">
        <v>1.3162999999999999E-2</v>
      </c>
      <c r="K625" s="20">
        <v>1.0891E-2</v>
      </c>
      <c r="L625" s="20">
        <v>1.9377999999999999E-2</v>
      </c>
      <c r="M625" s="20">
        <v>2.742E-2</v>
      </c>
      <c r="N625" s="19">
        <v>1610</v>
      </c>
      <c r="O625" s="21">
        <v>2088.4299999999998</v>
      </c>
      <c r="P625" s="19">
        <v>8211.9000000000015</v>
      </c>
      <c r="Q625" s="18">
        <v>92.212000000000003</v>
      </c>
      <c r="R625" s="19">
        <v>6.4641999999999999</v>
      </c>
      <c r="S625" s="19">
        <v>6.4619999999999997</v>
      </c>
      <c r="T625" s="263" t="s">
        <v>331</v>
      </c>
      <c r="U625" s="264" t="s">
        <v>331</v>
      </c>
      <c r="V625" s="264" t="s">
        <v>331</v>
      </c>
      <c r="W625" s="19"/>
      <c r="AD625" s="265" t="s">
        <v>331</v>
      </c>
      <c r="AE625" s="265">
        <v>2.6033999418094755E-2</v>
      </c>
      <c r="AF625" s="265">
        <v>2.7119999393820763E-2</v>
      </c>
      <c r="AG625" s="265">
        <v>2.8848999355174602E-2</v>
      </c>
      <c r="AH625" s="265">
        <v>2.3969999464228748E-2</v>
      </c>
      <c r="AI625" s="265">
        <v>2.5989999419078234E-2</v>
      </c>
      <c r="AJ625" s="265">
        <v>2.916999934799969E-2</v>
      </c>
      <c r="AK625" s="265">
        <v>3.1169999303296208E-2</v>
      </c>
      <c r="AL625" s="265">
        <v>2.5310999434255063E-2</v>
      </c>
      <c r="AM625" s="265">
        <v>2.5699999425560234E-2</v>
      </c>
      <c r="AN625" s="265">
        <v>2.6172999414987862E-2</v>
      </c>
      <c r="AO625" s="265">
        <v>2.7135999393463135E-2</v>
      </c>
      <c r="AP625" s="265">
        <v>3.1377999298647048E-2</v>
      </c>
      <c r="AQ625" s="265">
        <v>2.725669939076528E-2</v>
      </c>
    </row>
    <row r="626" spans="1:43" ht="18.75" customHeight="1">
      <c r="A626" s="86">
        <v>44383</v>
      </c>
      <c r="B626" s="19">
        <v>186.0034</v>
      </c>
      <c r="C626" s="19">
        <v>254.44110000000001</v>
      </c>
      <c r="D626" s="19">
        <v>84.914000000000001</v>
      </c>
      <c r="E626" s="19">
        <v>16.440000000000001</v>
      </c>
      <c r="F626" s="20">
        <v>4.3100000000000001E-4</v>
      </c>
      <c r="G626" s="20">
        <v>2.1789999999999999E-3</v>
      </c>
      <c r="H626" s="20">
        <v>4.0249999999999999E-3</v>
      </c>
      <c r="I626" s="20">
        <v>7.9649999999999999E-3</v>
      </c>
      <c r="J626" s="20">
        <v>1.3481E-2</v>
      </c>
      <c r="K626" s="20">
        <v>1.1124E-2</v>
      </c>
      <c r="L626" s="20">
        <v>1.9739E-2</v>
      </c>
      <c r="M626" s="20">
        <v>2.7470000000000001E-2</v>
      </c>
      <c r="N626" s="19">
        <v>1610</v>
      </c>
      <c r="O626" s="21">
        <v>2088.4299999999998</v>
      </c>
      <c r="P626" s="19">
        <v>8211.9000000000015</v>
      </c>
      <c r="Q626" s="18">
        <v>92.225999999999999</v>
      </c>
      <c r="R626" s="19">
        <v>6.4729999999999999</v>
      </c>
      <c r="S626" s="19">
        <v>6.4717000000000002</v>
      </c>
      <c r="T626" s="263" t="s">
        <v>331</v>
      </c>
      <c r="U626" s="264" t="s">
        <v>331</v>
      </c>
      <c r="V626" s="264" t="s">
        <v>331</v>
      </c>
      <c r="W626" s="19"/>
      <c r="AD626" s="265" t="s">
        <v>331</v>
      </c>
      <c r="AE626" s="265">
        <v>2.6226999413780868E-2</v>
      </c>
      <c r="AF626" s="265">
        <v>2.7328999389149247E-2</v>
      </c>
      <c r="AG626" s="265">
        <v>2.9062999350391326E-2</v>
      </c>
      <c r="AH626" s="265">
        <v>2.3969999464228748E-2</v>
      </c>
      <c r="AI626" s="265">
        <v>2.6229999413713814E-2</v>
      </c>
      <c r="AJ626" s="265">
        <v>2.9419999342411757E-2</v>
      </c>
      <c r="AK626" s="265">
        <v>3.1339999299496414E-2</v>
      </c>
      <c r="AL626" s="265">
        <v>2.5310999434255063E-2</v>
      </c>
      <c r="AM626" s="265">
        <v>2.5699999425560234E-2</v>
      </c>
      <c r="AN626" s="265">
        <v>2.6172999414987862E-2</v>
      </c>
      <c r="AO626" s="265">
        <v>2.7135999393463135E-2</v>
      </c>
      <c r="AP626" s="265">
        <v>3.1363999298959971E-2</v>
      </c>
      <c r="AQ626" s="265">
        <v>2.725669939076528E-2</v>
      </c>
    </row>
    <row r="627" spans="1:43" ht="18.75" customHeight="1">
      <c r="A627" s="86">
        <v>44382</v>
      </c>
      <c r="B627" s="19">
        <v>185.6054</v>
      </c>
      <c r="C627" s="19">
        <v>257.20249999999999</v>
      </c>
      <c r="D627" s="19">
        <v>84.914000000000001</v>
      </c>
      <c r="E627" s="19">
        <v>15.07</v>
      </c>
      <c r="F627" s="20">
        <v>3.8000000000000002E-4</v>
      </c>
      <c r="G627" s="20">
        <v>2.336E-3</v>
      </c>
      <c r="H627" s="20">
        <v>4.372E-3</v>
      </c>
      <c r="I627" s="20">
        <v>8.5730000000000008E-3</v>
      </c>
      <c r="J627" s="20">
        <v>1.4238000000000001E-2</v>
      </c>
      <c r="K627" s="20">
        <v>1.1868999999999999E-2</v>
      </c>
      <c r="L627" s="20">
        <v>2.0403999999999999E-2</v>
      </c>
      <c r="M627" s="20">
        <v>2.7400000000000001E-2</v>
      </c>
      <c r="N627" s="19">
        <v>1610</v>
      </c>
      <c r="O627" s="21">
        <v>2088.4299999999998</v>
      </c>
      <c r="P627" s="19">
        <v>8211.9000000000015</v>
      </c>
      <c r="Q627" s="18">
        <v>92.596999999999994</v>
      </c>
      <c r="R627" s="19">
        <v>6.4691000000000001</v>
      </c>
      <c r="S627" s="19">
        <v>6.4725999999999999</v>
      </c>
      <c r="T627" s="263" t="s">
        <v>331</v>
      </c>
      <c r="U627" s="264" t="s">
        <v>331</v>
      </c>
      <c r="V627" s="264" t="s">
        <v>331</v>
      </c>
      <c r="W627" s="19"/>
      <c r="AD627" s="265" t="s">
        <v>331</v>
      </c>
      <c r="AE627" s="265">
        <v>2.6313999411836268E-2</v>
      </c>
      <c r="AF627" s="265">
        <v>2.7372999388165769E-2</v>
      </c>
      <c r="AG627" s="265">
        <v>2.9065999350324275E-2</v>
      </c>
      <c r="AH627" s="265">
        <v>2.3969999464228748E-2</v>
      </c>
      <c r="AI627" s="265">
        <v>2.6179999414831397E-2</v>
      </c>
      <c r="AJ627" s="265">
        <v>2.945999934151769E-2</v>
      </c>
      <c r="AK627" s="265">
        <v>3.1419999297708272E-2</v>
      </c>
      <c r="AL627" s="265">
        <v>2.5310999434255063E-2</v>
      </c>
      <c r="AM627" s="265">
        <v>2.5787999423593284E-2</v>
      </c>
      <c r="AN627" s="265">
        <v>2.6239999413490298E-2</v>
      </c>
      <c r="AO627" s="265">
        <v>2.7079999394714834E-2</v>
      </c>
      <c r="AP627" s="265">
        <v>3.1381999298557638E-2</v>
      </c>
      <c r="AQ627" s="265">
        <v>2.5983299419227987E-2</v>
      </c>
    </row>
    <row r="628" spans="1:43" ht="18.75" customHeight="1">
      <c r="A628" s="86">
        <v>44379</v>
      </c>
      <c r="B628" s="19">
        <v>185.6054</v>
      </c>
      <c r="C628" s="19">
        <v>257.20249999999999</v>
      </c>
      <c r="D628" s="19">
        <v>84.914000000000001</v>
      </c>
      <c r="E628" s="19">
        <v>15.07</v>
      </c>
      <c r="F628" s="20">
        <v>3.8000000000000002E-4</v>
      </c>
      <c r="G628" s="20">
        <v>2.336E-3</v>
      </c>
      <c r="H628" s="20">
        <v>4.372E-3</v>
      </c>
      <c r="I628" s="20">
        <v>8.5730000000000008E-3</v>
      </c>
      <c r="J628" s="20">
        <v>1.4238000000000001E-2</v>
      </c>
      <c r="K628" s="20">
        <v>1.1868999999999999E-2</v>
      </c>
      <c r="L628" s="20">
        <v>2.0403999999999999E-2</v>
      </c>
      <c r="M628" s="20">
        <v>2.743E-2</v>
      </c>
      <c r="N628" s="19">
        <v>1610</v>
      </c>
      <c r="O628" s="21">
        <v>2088.4299999999998</v>
      </c>
      <c r="P628" s="19">
        <v>8211.9000000000015</v>
      </c>
      <c r="Q628" s="18">
        <v>92.436000000000007</v>
      </c>
      <c r="R628" s="19">
        <v>6.4570999999999996</v>
      </c>
      <c r="S628" s="19">
        <v>6.4683000000000002</v>
      </c>
      <c r="T628" s="263" t="s">
        <v>331</v>
      </c>
      <c r="U628" s="264" t="s">
        <v>331</v>
      </c>
      <c r="V628" s="264" t="s">
        <v>331</v>
      </c>
      <c r="W628" s="19"/>
      <c r="AD628" s="265" t="s">
        <v>331</v>
      </c>
      <c r="AE628" s="265">
        <v>2.6019999418407679E-2</v>
      </c>
      <c r="AF628" s="265">
        <v>2.7106999394111337E-2</v>
      </c>
      <c r="AG628" s="265">
        <v>2.8863999354839326E-2</v>
      </c>
      <c r="AH628" s="265">
        <v>2.3969999464228748E-2</v>
      </c>
      <c r="AI628" s="265">
        <v>2.6079999417066575E-2</v>
      </c>
      <c r="AJ628" s="265">
        <v>2.9379999343305829E-2</v>
      </c>
      <c r="AK628" s="265">
        <v>3.1359999299049382E-2</v>
      </c>
      <c r="AL628" s="265">
        <v>2.5310999434255063E-2</v>
      </c>
      <c r="AM628" s="265">
        <v>2.5787999423593284E-2</v>
      </c>
      <c r="AN628" s="265">
        <v>2.6239999413490298E-2</v>
      </c>
      <c r="AO628" s="265">
        <v>2.7079999394714834E-2</v>
      </c>
      <c r="AP628" s="265">
        <v>3.1381999298557638E-2</v>
      </c>
      <c r="AQ628" s="265">
        <v>2.6073299417216332E-2</v>
      </c>
    </row>
    <row r="629" spans="1:43" ht="18.75" customHeight="1">
      <c r="A629" s="86">
        <v>44378</v>
      </c>
      <c r="B629" s="19">
        <v>185.34880000000001</v>
      </c>
      <c r="C629" s="19">
        <v>257.30579999999998</v>
      </c>
      <c r="D629" s="19">
        <v>84.914000000000001</v>
      </c>
      <c r="E629" s="19">
        <v>15.48</v>
      </c>
      <c r="F629" s="20">
        <v>4.06E-4</v>
      </c>
      <c r="G629" s="20">
        <v>2.5270000000000002E-3</v>
      </c>
      <c r="H629" s="20">
        <v>4.6600000000000001E-3</v>
      </c>
      <c r="I629" s="20">
        <v>8.9259999999999999E-3</v>
      </c>
      <c r="J629" s="20">
        <v>1.4578000000000001E-2</v>
      </c>
      <c r="K629" s="20">
        <v>1.2290000000000001E-2</v>
      </c>
      <c r="L629" s="20">
        <v>2.0607E-2</v>
      </c>
      <c r="M629" s="20">
        <v>2.758E-2</v>
      </c>
      <c r="N629" s="19">
        <v>1520</v>
      </c>
      <c r="O629" s="21">
        <v>2062.96</v>
      </c>
      <c r="P629" s="19">
        <v>8210.8000000000011</v>
      </c>
      <c r="Q629" s="18">
        <v>92.049000000000007</v>
      </c>
      <c r="R629" s="19">
        <v>6.4637000000000002</v>
      </c>
      <c r="S629" s="19">
        <v>6.4659000000000004</v>
      </c>
      <c r="T629" s="263" t="s">
        <v>331</v>
      </c>
      <c r="U629" s="264" t="s">
        <v>331</v>
      </c>
      <c r="V629" s="264" t="s">
        <v>331</v>
      </c>
      <c r="W629" s="19"/>
      <c r="AD629" s="265" t="s">
        <v>331</v>
      </c>
      <c r="AE629" s="265">
        <v>2.6184999414719641E-2</v>
      </c>
      <c r="AF629" s="265">
        <v>2.7296999389864501E-2</v>
      </c>
      <c r="AG629" s="265">
        <v>2.9012999351508917E-2</v>
      </c>
      <c r="AH629" s="265">
        <v>2.3969999464228748E-2</v>
      </c>
      <c r="AI629" s="265">
        <v>2.5999999418854714E-2</v>
      </c>
      <c r="AJ629" s="265">
        <v>2.934999934397638E-2</v>
      </c>
      <c r="AK629" s="265">
        <v>3.1349999299272895E-2</v>
      </c>
      <c r="AL629" s="265">
        <v>2.5255999435484407E-2</v>
      </c>
      <c r="AM629" s="265">
        <v>2.5807999423146249E-2</v>
      </c>
      <c r="AN629" s="265">
        <v>2.6246999413333832E-2</v>
      </c>
      <c r="AO629" s="265">
        <v>2.7084999394603074E-2</v>
      </c>
      <c r="AP629" s="265">
        <v>3.116399930343032E-2</v>
      </c>
      <c r="AQ629" s="265">
        <v>2.5861699421945959E-2</v>
      </c>
    </row>
    <row r="630" spans="1:43" ht="18.75" customHeight="1">
      <c r="A630" s="86">
        <v>44377</v>
      </c>
      <c r="B630" s="19">
        <v>185.3877</v>
      </c>
      <c r="C630" s="19">
        <v>257.5369</v>
      </c>
      <c r="D630" s="19">
        <v>84.914000000000001</v>
      </c>
      <c r="E630" s="19">
        <v>15.83</v>
      </c>
      <c r="F630" s="20">
        <v>4.06E-4</v>
      </c>
      <c r="G630" s="20">
        <v>2.4859999999999999E-3</v>
      </c>
      <c r="H630" s="20">
        <v>4.6039999999999996E-3</v>
      </c>
      <c r="I630" s="20">
        <v>8.8940000000000009E-3</v>
      </c>
      <c r="J630" s="20">
        <v>1.468E-2</v>
      </c>
      <c r="K630" s="20">
        <v>1.2359999999999999E-2</v>
      </c>
      <c r="L630" s="20">
        <v>2.0857000000000001E-2</v>
      </c>
      <c r="M630" s="20">
        <v>2.7490000000000001E-2</v>
      </c>
      <c r="N630" s="19">
        <v>1520</v>
      </c>
      <c r="O630" s="21">
        <v>2062.96</v>
      </c>
      <c r="P630" s="19">
        <v>8210.8000000000011</v>
      </c>
      <c r="Q630" s="18">
        <v>91.887</v>
      </c>
      <c r="R630" s="19">
        <v>6.4565999999999999</v>
      </c>
      <c r="S630" s="19">
        <v>6.4612999999999996</v>
      </c>
      <c r="T630" s="263" t="s">
        <v>331</v>
      </c>
      <c r="U630" s="264" t="s">
        <v>331</v>
      </c>
      <c r="V630" s="264" t="s">
        <v>331</v>
      </c>
      <c r="W630" s="19"/>
      <c r="AD630" s="265" t="s">
        <v>331</v>
      </c>
      <c r="AE630" s="265">
        <v>2.5822999422810973E-2</v>
      </c>
      <c r="AF630" s="265">
        <v>2.6880999399162827E-2</v>
      </c>
      <c r="AG630" s="265">
        <v>2.8583999361097814E-2</v>
      </c>
      <c r="AH630" s="265">
        <v>2.3969999464228748E-2</v>
      </c>
      <c r="AI630" s="265">
        <v>2.5929999420419333E-2</v>
      </c>
      <c r="AJ630" s="265">
        <v>2.9209999347105619E-2</v>
      </c>
      <c r="AK630" s="265">
        <v>3.1369999298825862E-2</v>
      </c>
      <c r="AL630" s="265">
        <v>2.5341999433562159E-2</v>
      </c>
      <c r="AM630" s="265">
        <v>2.5822999422810973E-2</v>
      </c>
      <c r="AN630" s="265">
        <v>2.6253999413177371E-2</v>
      </c>
      <c r="AO630" s="265">
        <v>2.708799939453602E-2</v>
      </c>
      <c r="AP630" s="265">
        <v>3.1390999298356474E-2</v>
      </c>
      <c r="AQ630" s="265">
        <v>2.5444899431262168E-2</v>
      </c>
    </row>
    <row r="631" spans="1:43" ht="18.75" customHeight="1">
      <c r="A631" s="86">
        <v>44376</v>
      </c>
      <c r="B631" s="19">
        <v>185.33519999999999</v>
      </c>
      <c r="C631" s="19">
        <v>258.3109</v>
      </c>
      <c r="D631" s="19">
        <v>84.914000000000001</v>
      </c>
      <c r="E631" s="19">
        <v>16.02</v>
      </c>
      <c r="F631" s="20">
        <v>4.06E-4</v>
      </c>
      <c r="G631" s="20">
        <v>2.5040000000000001E-3</v>
      </c>
      <c r="H631" s="20">
        <v>4.5490000000000001E-3</v>
      </c>
      <c r="I631" s="20">
        <v>8.8940000000000009E-3</v>
      </c>
      <c r="J631" s="20">
        <v>1.4697E-2</v>
      </c>
      <c r="K631" s="20">
        <v>1.2407E-2</v>
      </c>
      <c r="L631" s="20">
        <v>2.0837000000000001E-2</v>
      </c>
      <c r="M631" s="20">
        <v>2.7570000000000001E-2</v>
      </c>
      <c r="N631" s="19">
        <v>1520</v>
      </c>
      <c r="O631" s="21">
        <v>2062.96</v>
      </c>
      <c r="P631" s="19">
        <v>8210.8000000000011</v>
      </c>
      <c r="Q631" s="18">
        <v>91.850999999999999</v>
      </c>
      <c r="R631" s="19">
        <v>6.4561999999999999</v>
      </c>
      <c r="S631" s="19">
        <v>6.4611999999999998</v>
      </c>
      <c r="T631" s="263" t="s">
        <v>331</v>
      </c>
      <c r="U631" s="264" t="s">
        <v>331</v>
      </c>
      <c r="V631" s="264" t="s">
        <v>331</v>
      </c>
      <c r="W631" s="19"/>
      <c r="AD631" s="265" t="s">
        <v>331</v>
      </c>
      <c r="AE631" s="265">
        <v>2.5796999423392118E-2</v>
      </c>
      <c r="AF631" s="265">
        <v>2.6914999398402868E-2</v>
      </c>
      <c r="AG631" s="265">
        <v>2.8688999358750879E-2</v>
      </c>
      <c r="AH631" s="265">
        <v>2.3969999464228748E-2</v>
      </c>
      <c r="AI631" s="265">
        <v>2.5789999423548583E-2</v>
      </c>
      <c r="AJ631" s="265">
        <v>2.9139999348670245E-2</v>
      </c>
      <c r="AK631" s="265">
        <v>3.1329999299719927E-2</v>
      </c>
      <c r="AL631" s="265">
        <v>2.5281999434903266E-2</v>
      </c>
      <c r="AM631" s="265">
        <v>2.579599942341447E-2</v>
      </c>
      <c r="AN631" s="265">
        <v>2.6283999412506819E-2</v>
      </c>
      <c r="AO631" s="265">
        <v>2.7101999394223093E-2</v>
      </c>
      <c r="AP631" s="265">
        <v>3.1176999303139746E-2</v>
      </c>
      <c r="AQ631" s="265">
        <v>2.5884999421425161E-2</v>
      </c>
    </row>
    <row r="632" spans="1:43" ht="18.75" customHeight="1">
      <c r="A632" s="86">
        <v>44375</v>
      </c>
      <c r="B632" s="19">
        <v>185.30090000000001</v>
      </c>
      <c r="C632" s="19">
        <v>258.65379999999999</v>
      </c>
      <c r="D632" s="19">
        <v>84.914000000000001</v>
      </c>
      <c r="E632" s="19">
        <v>15.76</v>
      </c>
      <c r="F632" s="20">
        <v>4.06E-4</v>
      </c>
      <c r="G632" s="20">
        <v>2.5430000000000001E-3</v>
      </c>
      <c r="H632" s="20">
        <v>4.5739999999999999E-3</v>
      </c>
      <c r="I632" s="20">
        <v>8.9580000000000007E-3</v>
      </c>
      <c r="J632" s="20">
        <v>1.4765E-2</v>
      </c>
      <c r="K632" s="20">
        <v>1.2453000000000001E-2</v>
      </c>
      <c r="L632" s="20">
        <v>2.0945999999999999E-2</v>
      </c>
      <c r="M632" s="20">
        <v>2.7789999999999999E-2</v>
      </c>
      <c r="N632" s="19">
        <v>1520</v>
      </c>
      <c r="O632" s="21">
        <v>2062.96</v>
      </c>
      <c r="P632" s="19">
        <v>8210.8000000000011</v>
      </c>
      <c r="Q632" s="18">
        <v>91.813999999999993</v>
      </c>
      <c r="R632" s="19">
        <v>6.4718999999999998</v>
      </c>
      <c r="S632" s="19">
        <v>6.4709000000000003</v>
      </c>
      <c r="T632" s="263" t="s">
        <v>331</v>
      </c>
      <c r="U632" s="264" t="s">
        <v>331</v>
      </c>
      <c r="V632" s="264" t="s">
        <v>331</v>
      </c>
      <c r="W632" s="19"/>
      <c r="AD632" s="265" t="s">
        <v>331</v>
      </c>
      <c r="AE632" s="265">
        <v>2.6044999417848883E-2</v>
      </c>
      <c r="AF632" s="265">
        <v>2.7082999394647776E-2</v>
      </c>
      <c r="AG632" s="265">
        <v>2.8972999352402985E-2</v>
      </c>
      <c r="AH632" s="265">
        <v>2.3969999464228748E-2</v>
      </c>
      <c r="AI632" s="265">
        <v>2.6049999417737127E-2</v>
      </c>
      <c r="AJ632" s="265">
        <v>2.9139999348670245E-2</v>
      </c>
      <c r="AK632" s="265">
        <v>3.1409999297931791E-2</v>
      </c>
      <c r="AL632" s="265">
        <v>2.5775999423861502E-2</v>
      </c>
      <c r="AM632" s="265">
        <v>2.6155999415367844E-2</v>
      </c>
      <c r="AN632" s="265">
        <v>2.652999940700829E-2</v>
      </c>
      <c r="AO632" s="265">
        <v>2.736899938825518E-2</v>
      </c>
      <c r="AP632" s="265">
        <v>3.0992999307252467E-2</v>
      </c>
      <c r="AQ632" s="265">
        <v>2.6829999400302767E-2</v>
      </c>
    </row>
    <row r="633" spans="1:43" ht="18.75" customHeight="1">
      <c r="A633" s="86">
        <v>44372</v>
      </c>
      <c r="B633" s="19">
        <v>184.93770000000001</v>
      </c>
      <c r="C633" s="19">
        <v>258.60340000000002</v>
      </c>
      <c r="D633" s="19">
        <v>84.914000000000001</v>
      </c>
      <c r="E633" s="19">
        <v>15.62</v>
      </c>
      <c r="F633" s="20">
        <v>4.3100000000000001E-4</v>
      </c>
      <c r="G633" s="20">
        <v>2.6610000000000002E-3</v>
      </c>
      <c r="H633" s="20">
        <v>4.7320000000000001E-3</v>
      </c>
      <c r="I633" s="20">
        <v>9.2149999999999992E-3</v>
      </c>
      <c r="J633" s="20">
        <v>1.5240999999999999E-2</v>
      </c>
      <c r="K633" s="20">
        <v>1.2803999999999999E-2</v>
      </c>
      <c r="L633" s="20">
        <v>2.1486999999999999E-2</v>
      </c>
      <c r="M633" s="20">
        <v>2.7459999999999998E-2</v>
      </c>
      <c r="N633" s="19">
        <v>1520</v>
      </c>
      <c r="O633" s="21">
        <v>2062.96</v>
      </c>
      <c r="P633" s="19">
        <v>8210.8000000000011</v>
      </c>
      <c r="Q633" s="18">
        <v>91.802000000000007</v>
      </c>
      <c r="R633" s="19">
        <v>6.4743000000000004</v>
      </c>
      <c r="S633" s="19">
        <v>6.4781000000000004</v>
      </c>
      <c r="T633" s="263" t="s">
        <v>331</v>
      </c>
      <c r="U633" s="264" t="s">
        <v>331</v>
      </c>
      <c r="V633" s="264" t="s">
        <v>331</v>
      </c>
      <c r="W633" s="19"/>
      <c r="AD633" s="265" t="s">
        <v>331</v>
      </c>
      <c r="AE633" s="265">
        <v>2.6181999414786696E-2</v>
      </c>
      <c r="AF633" s="265">
        <v>2.7224999391473832E-2</v>
      </c>
      <c r="AG633" s="265">
        <v>2.900399935171008E-2</v>
      </c>
      <c r="AH633" s="265">
        <v>2.3969999464228748E-2</v>
      </c>
      <c r="AI633" s="265">
        <v>2.6189999414607885E-2</v>
      </c>
      <c r="AJ633" s="265">
        <v>2.9369999343529341E-2</v>
      </c>
      <c r="AK633" s="265">
        <v>3.1519999295473097E-2</v>
      </c>
      <c r="AL633" s="265">
        <v>2.5775999423861502E-2</v>
      </c>
      <c r="AM633" s="265">
        <v>2.6155999415367844E-2</v>
      </c>
      <c r="AN633" s="265">
        <v>2.652999940700829E-2</v>
      </c>
      <c r="AO633" s="265">
        <v>2.736899938825518E-2</v>
      </c>
      <c r="AP633" s="265">
        <v>3.1489999296143649E-2</v>
      </c>
      <c r="AQ633" s="265">
        <v>2.7554999384097757E-2</v>
      </c>
    </row>
    <row r="634" spans="1:43" ht="18.75" customHeight="1">
      <c r="A634" s="86">
        <v>44371</v>
      </c>
      <c r="B634" s="19">
        <v>185.09739999999999</v>
      </c>
      <c r="C634" s="19">
        <v>259.30110000000002</v>
      </c>
      <c r="D634" s="19">
        <v>84.914000000000001</v>
      </c>
      <c r="E634" s="19">
        <v>15.97</v>
      </c>
      <c r="F634" s="20">
        <v>4.3100000000000001E-4</v>
      </c>
      <c r="G634" s="20">
        <v>2.6809999999999998E-3</v>
      </c>
      <c r="H634" s="20">
        <v>4.6990000000000001E-3</v>
      </c>
      <c r="I634" s="20">
        <v>9.1339999999999998E-3</v>
      </c>
      <c r="J634" s="20">
        <v>1.4919E-2</v>
      </c>
      <c r="K634" s="20">
        <v>1.2475999999999999E-2</v>
      </c>
      <c r="L634" s="20">
        <v>2.0981E-2</v>
      </c>
      <c r="M634" s="20">
        <v>2.7619999999999999E-2</v>
      </c>
      <c r="N634" s="19">
        <v>1520</v>
      </c>
      <c r="O634" s="21">
        <v>2062.96</v>
      </c>
      <c r="P634" s="19">
        <v>8210.8000000000011</v>
      </c>
      <c r="Q634" s="18">
        <v>91.756</v>
      </c>
      <c r="R634" s="19">
        <v>6.4810999999999996</v>
      </c>
      <c r="S634" s="19">
        <v>6.4805999999999999</v>
      </c>
      <c r="T634" s="263" t="s">
        <v>331</v>
      </c>
      <c r="U634" s="264" t="s">
        <v>331</v>
      </c>
      <c r="V634" s="264" t="s">
        <v>331</v>
      </c>
      <c r="W634" s="19"/>
      <c r="AD634" s="265" t="s">
        <v>331</v>
      </c>
      <c r="AE634" s="265">
        <v>2.6282999412529168E-2</v>
      </c>
      <c r="AF634" s="265">
        <v>2.7325999389216305E-2</v>
      </c>
      <c r="AG634" s="265">
        <v>2.90499993506819E-2</v>
      </c>
      <c r="AH634" s="265">
        <v>2.3969999464228748E-2</v>
      </c>
      <c r="AI634" s="265">
        <v>2.6379999410361052E-2</v>
      </c>
      <c r="AJ634" s="265">
        <v>2.946999934129417E-2</v>
      </c>
      <c r="AK634" s="265">
        <v>3.1429999297484752E-2</v>
      </c>
      <c r="AL634" s="265">
        <v>2.5778999423794448E-2</v>
      </c>
      <c r="AM634" s="265">
        <v>2.6122999416105446E-2</v>
      </c>
      <c r="AN634" s="265">
        <v>2.6472999408282339E-2</v>
      </c>
      <c r="AO634" s="265">
        <v>2.7342999388836327E-2</v>
      </c>
      <c r="AP634" s="265">
        <v>3.1489999296143649E-2</v>
      </c>
      <c r="AQ634" s="265">
        <v>2.7771699379254132E-2</v>
      </c>
    </row>
    <row r="635" spans="1:43" ht="18.75" customHeight="1">
      <c r="A635" s="86">
        <v>44370</v>
      </c>
      <c r="B635" s="19">
        <v>185.06909999999999</v>
      </c>
      <c r="C635" s="19">
        <v>259.7706</v>
      </c>
      <c r="D635" s="19">
        <v>84.914000000000001</v>
      </c>
      <c r="E635" s="19">
        <v>16.32</v>
      </c>
      <c r="F635" s="20">
        <v>3.5500000000000001E-4</v>
      </c>
      <c r="G635" s="20">
        <v>2.6220000000000002E-3</v>
      </c>
      <c r="H635" s="20">
        <v>4.6169999999999996E-3</v>
      </c>
      <c r="I635" s="20">
        <v>8.8129999999999997E-3</v>
      </c>
      <c r="J635" s="20">
        <v>1.4852000000000001E-2</v>
      </c>
      <c r="K635" s="20">
        <v>1.2382000000000001E-2</v>
      </c>
      <c r="L635" s="20">
        <v>2.1083000000000001E-2</v>
      </c>
      <c r="M635" s="20">
        <v>2.7730000000000001E-2</v>
      </c>
      <c r="N635" s="19">
        <v>1520</v>
      </c>
      <c r="O635" s="21">
        <v>2062.96</v>
      </c>
      <c r="P635" s="19">
        <v>8210.8000000000011</v>
      </c>
      <c r="Q635" s="18">
        <v>91.899000000000001</v>
      </c>
      <c r="R635" s="19">
        <v>6.4668999999999999</v>
      </c>
      <c r="S635" s="19">
        <v>6.4672000000000001</v>
      </c>
      <c r="T635" s="263" t="s">
        <v>331</v>
      </c>
      <c r="U635" s="264" t="s">
        <v>331</v>
      </c>
      <c r="V635" s="264" t="s">
        <v>331</v>
      </c>
      <c r="W635" s="19"/>
      <c r="AD635" s="265" t="s">
        <v>331</v>
      </c>
      <c r="AE635" s="265">
        <v>2.6381999410316347E-2</v>
      </c>
      <c r="AF635" s="265">
        <v>2.7532999384589491E-2</v>
      </c>
      <c r="AG635" s="265">
        <v>2.9202999347262084E-2</v>
      </c>
      <c r="AH635" s="265">
        <v>2.3969999464228748E-2</v>
      </c>
      <c r="AI635" s="265">
        <v>2.64099994096905E-2</v>
      </c>
      <c r="AJ635" s="265">
        <v>2.9659999337047341E-2</v>
      </c>
      <c r="AK635" s="265">
        <v>3.1559999294579033E-2</v>
      </c>
      <c r="AL635" s="265">
        <v>2.6018999418430031E-2</v>
      </c>
      <c r="AM635" s="265">
        <v>2.618399941474199E-2</v>
      </c>
      <c r="AN635" s="265">
        <v>2.6532999406941236E-2</v>
      </c>
      <c r="AO635" s="265">
        <v>2.736899938825518E-2</v>
      </c>
      <c r="AP635" s="265">
        <v>3.1503999295830726E-2</v>
      </c>
      <c r="AQ635" s="265">
        <v>2.8176699370201678E-2</v>
      </c>
    </row>
    <row r="636" spans="1:43" ht="18.75" customHeight="1">
      <c r="A636" s="86">
        <v>44369</v>
      </c>
      <c r="B636" s="19">
        <v>185.22479999999999</v>
      </c>
      <c r="C636" s="19">
        <v>260.30970000000002</v>
      </c>
      <c r="D636" s="19">
        <v>84.914000000000001</v>
      </c>
      <c r="E636" s="19">
        <v>16.66</v>
      </c>
      <c r="F636" s="20">
        <v>3.0400000000000002E-4</v>
      </c>
      <c r="G636" s="20">
        <v>2.281E-3</v>
      </c>
      <c r="H636" s="20">
        <v>4.3499999999999997E-3</v>
      </c>
      <c r="I636" s="20">
        <v>8.5520000000000006E-3</v>
      </c>
      <c r="J636" s="20">
        <v>1.4631999999999999E-2</v>
      </c>
      <c r="K636" s="20">
        <v>1.2123E-2</v>
      </c>
      <c r="L636" s="20">
        <v>2.0858999999999999E-2</v>
      </c>
      <c r="M636" s="20">
        <v>2.7969999999999998E-2</v>
      </c>
      <c r="N636" s="19">
        <v>1520</v>
      </c>
      <c r="O636" s="21">
        <v>2062.96</v>
      </c>
      <c r="P636" s="19">
        <v>8210.8000000000011</v>
      </c>
      <c r="Q636" s="18">
        <v>92.224999999999994</v>
      </c>
      <c r="R636" s="19">
        <v>6.4531000000000001</v>
      </c>
      <c r="S636" s="19">
        <v>6.4615999999999998</v>
      </c>
      <c r="T636" s="263" t="s">
        <v>331</v>
      </c>
      <c r="U636" s="264" t="s">
        <v>331</v>
      </c>
      <c r="V636" s="264" t="s">
        <v>331</v>
      </c>
      <c r="W636" s="19"/>
      <c r="AD636" s="265" t="s">
        <v>331</v>
      </c>
      <c r="AE636" s="265">
        <v>2.6381999410316347E-2</v>
      </c>
      <c r="AF636" s="265">
        <v>2.7532999384589491E-2</v>
      </c>
      <c r="AG636" s="265">
        <v>2.9202999347262084E-2</v>
      </c>
      <c r="AH636" s="265">
        <v>2.3969999464228748E-2</v>
      </c>
      <c r="AI636" s="265">
        <v>2.64099994096905E-2</v>
      </c>
      <c r="AJ636" s="265">
        <v>2.9659999337047341E-2</v>
      </c>
      <c r="AK636" s="265">
        <v>3.1559999294579033E-2</v>
      </c>
      <c r="AL636" s="265">
        <v>2.6018999418430031E-2</v>
      </c>
      <c r="AM636" s="265">
        <v>2.618399941474199E-2</v>
      </c>
      <c r="AN636" s="265">
        <v>2.6532999406941236E-2</v>
      </c>
      <c r="AO636" s="265">
        <v>2.736899938825518E-2</v>
      </c>
      <c r="AP636" s="265">
        <v>3.1503999295830726E-2</v>
      </c>
      <c r="AQ636" s="265">
        <v>2.808329937228933E-2</v>
      </c>
    </row>
    <row r="637" spans="1:43" ht="18.75" customHeight="1">
      <c r="A637" s="86">
        <v>44368</v>
      </c>
      <c r="B637" s="19">
        <v>185.02250000000001</v>
      </c>
      <c r="C637" s="19">
        <v>260.2903</v>
      </c>
      <c r="D637" s="19">
        <v>85.063000000000002</v>
      </c>
      <c r="E637" s="19">
        <v>17.89</v>
      </c>
      <c r="F637" s="20">
        <v>3.0400000000000002E-4</v>
      </c>
      <c r="G637" s="20">
        <v>2.5430000000000001E-3</v>
      </c>
      <c r="H637" s="20">
        <v>4.6930000000000001E-3</v>
      </c>
      <c r="I637" s="20">
        <v>8.8769999999999995E-3</v>
      </c>
      <c r="J637" s="20">
        <v>1.4886E-2</v>
      </c>
      <c r="K637" s="20">
        <v>1.2382000000000001E-2</v>
      </c>
      <c r="L637" s="20">
        <v>2.1097000000000001E-2</v>
      </c>
      <c r="M637" s="20">
        <v>2.809E-2</v>
      </c>
      <c r="N637" s="19">
        <v>1520</v>
      </c>
      <c r="O637" s="21">
        <v>2062.96</v>
      </c>
      <c r="P637" s="19">
        <v>8210.8000000000011</v>
      </c>
      <c r="Q637" s="18">
        <v>91.888999999999996</v>
      </c>
      <c r="R637" s="19">
        <v>6.4482999999999997</v>
      </c>
      <c r="S637" s="19">
        <v>6.4570999999999996</v>
      </c>
      <c r="T637" s="263" t="s">
        <v>331</v>
      </c>
      <c r="U637" s="264" t="s">
        <v>331</v>
      </c>
      <c r="V637" s="264" t="s">
        <v>331</v>
      </c>
      <c r="W637" s="19"/>
      <c r="AD637" s="265" t="s">
        <v>331</v>
      </c>
      <c r="AE637" s="265">
        <v>2.6381999410316347E-2</v>
      </c>
      <c r="AF637" s="265">
        <v>2.7532999384589491E-2</v>
      </c>
      <c r="AG637" s="265">
        <v>2.9202999347262084E-2</v>
      </c>
      <c r="AH637" s="265">
        <v>2.3969999464228748E-2</v>
      </c>
      <c r="AI637" s="265">
        <v>2.64099994096905E-2</v>
      </c>
      <c r="AJ637" s="265">
        <v>2.9659999337047341E-2</v>
      </c>
      <c r="AK637" s="265">
        <v>3.1559999294579033E-2</v>
      </c>
      <c r="AL637" s="265">
        <v>2.6018999418430031E-2</v>
      </c>
      <c r="AM637" s="265">
        <v>2.618399941474199E-2</v>
      </c>
      <c r="AN637" s="265">
        <v>2.6532999406941236E-2</v>
      </c>
      <c r="AO637" s="265">
        <v>2.736899938825518E-2</v>
      </c>
      <c r="AP637" s="265">
        <v>3.1503999295830726E-2</v>
      </c>
      <c r="AQ637" s="265">
        <v>2.7454999386332928E-2</v>
      </c>
    </row>
    <row r="638" spans="1:43" ht="18.75" customHeight="1">
      <c r="A638" s="86">
        <v>44365</v>
      </c>
      <c r="B638" s="19">
        <v>185.3441</v>
      </c>
      <c r="C638" s="19">
        <v>259.89870000000002</v>
      </c>
      <c r="D638" s="19">
        <v>82.906000000000006</v>
      </c>
      <c r="E638" s="19">
        <v>20.7</v>
      </c>
      <c r="F638" s="20">
        <v>2.7900000000000001E-4</v>
      </c>
      <c r="G638" s="20">
        <v>2.5409999999999999E-3</v>
      </c>
      <c r="H638" s="20">
        <v>4.6909999999999999E-3</v>
      </c>
      <c r="I638" s="20">
        <v>8.7460000000000003E-3</v>
      </c>
      <c r="J638" s="20">
        <v>1.4381E-2</v>
      </c>
      <c r="K638" s="20">
        <v>1.2076E-2</v>
      </c>
      <c r="L638" s="20">
        <v>2.0126999999999999E-2</v>
      </c>
      <c r="M638" s="20">
        <v>2.8240000000000001E-2</v>
      </c>
      <c r="N638" s="19">
        <v>1520</v>
      </c>
      <c r="O638" s="21">
        <v>2062.96</v>
      </c>
      <c r="P638" s="19">
        <v>8210.8000000000011</v>
      </c>
      <c r="Q638" s="18">
        <v>91.129000000000005</v>
      </c>
      <c r="R638" s="19">
        <v>6.3979999999999997</v>
      </c>
      <c r="S638" s="19">
        <v>6.4405000000000001</v>
      </c>
      <c r="T638" s="263" t="s">
        <v>331</v>
      </c>
      <c r="U638" s="264" t="s">
        <v>331</v>
      </c>
      <c r="V638" s="264" t="s">
        <v>331</v>
      </c>
      <c r="W638" s="19"/>
      <c r="AD638" s="265" t="s">
        <v>331</v>
      </c>
      <c r="AE638" s="265">
        <v>2.6381999410316347E-2</v>
      </c>
      <c r="AF638" s="265">
        <v>2.7532999384589491E-2</v>
      </c>
      <c r="AG638" s="265">
        <v>2.9202999347262084E-2</v>
      </c>
      <c r="AH638" s="265">
        <v>2.3969999464228748E-2</v>
      </c>
      <c r="AI638" s="265">
        <v>2.64099994096905E-2</v>
      </c>
      <c r="AJ638" s="265">
        <v>2.9659999337047341E-2</v>
      </c>
      <c r="AK638" s="265">
        <v>3.1559999294579033E-2</v>
      </c>
      <c r="AL638" s="265">
        <v>2.6018999418430031E-2</v>
      </c>
      <c r="AM638" s="265">
        <v>2.618399941474199E-2</v>
      </c>
      <c r="AN638" s="265">
        <v>2.6532999406941236E-2</v>
      </c>
      <c r="AO638" s="265">
        <v>2.736899938825518E-2</v>
      </c>
      <c r="AP638" s="265">
        <v>3.1503999295830726E-2</v>
      </c>
      <c r="AQ638" s="265">
        <v>2.6864099399540573E-2</v>
      </c>
    </row>
    <row r="639" spans="1:43" ht="18.75" customHeight="1">
      <c r="A639" s="86">
        <v>44364</v>
      </c>
      <c r="B639" s="19">
        <v>184.93549999999999</v>
      </c>
      <c r="C639" s="19">
        <v>259.6044</v>
      </c>
      <c r="D639" s="19">
        <v>82.906000000000006</v>
      </c>
      <c r="E639" s="19">
        <v>17.75</v>
      </c>
      <c r="F639" s="20">
        <v>2.5300000000000002E-4</v>
      </c>
      <c r="G639" s="20">
        <v>2.0929999999999998E-3</v>
      </c>
      <c r="H639" s="20">
        <v>4.3150000000000003E-3</v>
      </c>
      <c r="I639" s="20">
        <v>8.8090000000000009E-3</v>
      </c>
      <c r="J639" s="20">
        <v>1.504E-2</v>
      </c>
      <c r="K639" s="20">
        <v>1.2500000000000001E-2</v>
      </c>
      <c r="L639" s="20">
        <v>2.0927000000000001E-2</v>
      </c>
      <c r="M639" s="20">
        <v>2.8459999999999999E-2</v>
      </c>
      <c r="N639" s="19">
        <v>1520</v>
      </c>
      <c r="O639" s="21">
        <v>2062.96</v>
      </c>
      <c r="P639" s="19">
        <v>8210.8000000000011</v>
      </c>
      <c r="Q639" s="18">
        <v>90.536000000000001</v>
      </c>
      <c r="R639" s="19">
        <v>6.4061000000000003</v>
      </c>
      <c r="S639" s="19">
        <v>6.4069000000000003</v>
      </c>
      <c r="T639" s="263" t="s">
        <v>331</v>
      </c>
      <c r="U639" s="264" t="s">
        <v>331</v>
      </c>
      <c r="V639" s="264" t="s">
        <v>331</v>
      </c>
      <c r="W639" s="19"/>
      <c r="AD639" s="265" t="s">
        <v>331</v>
      </c>
      <c r="AE639" s="265">
        <v>2.6433999409154061E-2</v>
      </c>
      <c r="AF639" s="265">
        <v>2.7541999384388328E-2</v>
      </c>
      <c r="AG639" s="265">
        <v>2.9277999345585705E-2</v>
      </c>
      <c r="AH639" s="265">
        <v>2.3969999464228748E-2</v>
      </c>
      <c r="AI639" s="265">
        <v>2.6449999408796429E-2</v>
      </c>
      <c r="AJ639" s="265">
        <v>2.9729999335482715E-2</v>
      </c>
      <c r="AK639" s="265">
        <v>3.1839999288320542E-2</v>
      </c>
      <c r="AL639" s="265">
        <v>2.6117999416217209E-2</v>
      </c>
      <c r="AM639" s="265">
        <v>2.618399941474199E-2</v>
      </c>
      <c r="AN639" s="265">
        <v>2.662199940495193E-2</v>
      </c>
      <c r="AO639" s="265">
        <v>2.7638999382220208E-2</v>
      </c>
      <c r="AP639" s="265">
        <v>3.1488999296165998E-2</v>
      </c>
      <c r="AQ639" s="265">
        <v>2.6549999406561255E-2</v>
      </c>
    </row>
    <row r="640" spans="1:43" ht="18.75" customHeight="1">
      <c r="A640" s="86">
        <v>44363</v>
      </c>
      <c r="B640" s="19">
        <v>184.38980000000001</v>
      </c>
      <c r="C640" s="19">
        <v>259.51069999999999</v>
      </c>
      <c r="D640" s="19">
        <v>82.906000000000006</v>
      </c>
      <c r="E640" s="19">
        <v>18.149999999999999</v>
      </c>
      <c r="F640" s="20">
        <v>2.2800000000000001E-4</v>
      </c>
      <c r="G640" s="20">
        <v>2.052E-3</v>
      </c>
      <c r="H640" s="20">
        <v>4.1289999999999999E-3</v>
      </c>
      <c r="I640" s="20">
        <v>8.9540000000000002E-3</v>
      </c>
      <c r="J640" s="20">
        <v>1.5754000000000001E-2</v>
      </c>
      <c r="K640" s="20">
        <v>1.2947999999999999E-2</v>
      </c>
      <c r="L640" s="20">
        <v>2.2072999999999999E-2</v>
      </c>
      <c r="M640" s="20">
        <v>2.8340000000000001E-2</v>
      </c>
      <c r="N640" s="19">
        <v>1520</v>
      </c>
      <c r="O640" s="21">
        <v>2062.96</v>
      </c>
      <c r="P640" s="19">
        <v>8210.8000000000011</v>
      </c>
      <c r="Q640" s="18">
        <v>90.522000000000006</v>
      </c>
      <c r="R640" s="19">
        <v>6.3986999999999998</v>
      </c>
      <c r="S640" s="19">
        <v>6.4058000000000002</v>
      </c>
      <c r="T640" s="263" t="s">
        <v>331</v>
      </c>
      <c r="U640" s="264" t="s">
        <v>331</v>
      </c>
      <c r="V640" s="264" t="s">
        <v>331</v>
      </c>
      <c r="W640" s="19"/>
      <c r="AD640" s="265" t="s">
        <v>331</v>
      </c>
      <c r="AE640" s="265">
        <v>2.6538999406807127E-2</v>
      </c>
      <c r="AF640" s="265">
        <v>2.7671999381482602E-2</v>
      </c>
      <c r="AG640" s="265">
        <v>2.934999934397638E-2</v>
      </c>
      <c r="AH640" s="265">
        <v>2.3969999464228748E-2</v>
      </c>
      <c r="AI640" s="265">
        <v>2.6629999404773116E-2</v>
      </c>
      <c r="AJ640" s="265">
        <v>2.9859999332576992E-2</v>
      </c>
      <c r="AK640" s="265">
        <v>3.1919999286532406E-2</v>
      </c>
      <c r="AL640" s="265">
        <v>2.6516999407298861E-2</v>
      </c>
      <c r="AM640" s="265">
        <v>2.6385999410226939E-2</v>
      </c>
      <c r="AN640" s="265">
        <v>2.662199940495193E-2</v>
      </c>
      <c r="AO640" s="265">
        <v>2.7638999382220208E-2</v>
      </c>
      <c r="AP640" s="265">
        <v>3.1344999299384654E-2</v>
      </c>
      <c r="AQ640" s="265">
        <v>2.6444999408908185E-2</v>
      </c>
    </row>
    <row r="641" spans="1:43" ht="18.75" customHeight="1">
      <c r="A641" s="86">
        <v>44362</v>
      </c>
      <c r="B641" s="19">
        <v>184.80430000000001</v>
      </c>
      <c r="C641" s="19">
        <v>259.59930000000003</v>
      </c>
      <c r="D641" s="19">
        <v>82.906000000000006</v>
      </c>
      <c r="E641" s="19">
        <v>17.02</v>
      </c>
      <c r="F641" s="20">
        <v>1.27E-4</v>
      </c>
      <c r="G641" s="20">
        <v>1.6299999999999999E-3</v>
      </c>
      <c r="H641" s="20">
        <v>3.339E-3</v>
      </c>
      <c r="I641" s="20">
        <v>7.8059999999999996E-3</v>
      </c>
      <c r="J641" s="20">
        <v>1.4922E-2</v>
      </c>
      <c r="K641" s="20">
        <v>1.1866E-2</v>
      </c>
      <c r="L641" s="20">
        <v>2.1864000000000001E-2</v>
      </c>
      <c r="M641" s="20">
        <v>2.8250000000000001E-2</v>
      </c>
      <c r="N641" s="19">
        <v>1520</v>
      </c>
      <c r="O641" s="21">
        <v>2062.96</v>
      </c>
      <c r="P641" s="19">
        <v>8210.8000000000011</v>
      </c>
      <c r="Q641" s="18">
        <v>90.555000000000007</v>
      </c>
      <c r="R641" s="19">
        <v>6.3986999999999998</v>
      </c>
      <c r="S641" s="19">
        <v>6.3966000000000003</v>
      </c>
      <c r="T641" s="263" t="s">
        <v>331</v>
      </c>
      <c r="U641" s="264" t="s">
        <v>331</v>
      </c>
      <c r="V641" s="264" t="s">
        <v>331</v>
      </c>
      <c r="W641" s="19"/>
      <c r="AD641" s="265" t="s">
        <v>331</v>
      </c>
      <c r="AE641" s="265">
        <v>2.6586999405734241E-2</v>
      </c>
      <c r="AF641" s="265">
        <v>2.7672999381460249E-2</v>
      </c>
      <c r="AG641" s="265">
        <v>2.9404999342747033E-2</v>
      </c>
      <c r="AH641" s="265">
        <v>2.3969999464228748E-2</v>
      </c>
      <c r="AI641" s="265">
        <v>2.6879999399185183E-2</v>
      </c>
      <c r="AJ641" s="265">
        <v>2.9999999329447746E-2</v>
      </c>
      <c r="AK641" s="265">
        <v>3.1989999284967777E-2</v>
      </c>
      <c r="AL641" s="265">
        <v>2.6267999412864444E-2</v>
      </c>
      <c r="AM641" s="265">
        <v>2.6133999415859581E-2</v>
      </c>
      <c r="AN641" s="265">
        <v>2.6602999405376613E-2</v>
      </c>
      <c r="AO641" s="265">
        <v>2.7638999382220208E-2</v>
      </c>
      <c r="AP641" s="265">
        <v>3.135299929920584E-2</v>
      </c>
      <c r="AQ641" s="265">
        <v>2.7514999384991825E-2</v>
      </c>
    </row>
    <row r="642" spans="1:43" ht="18.75" customHeight="1">
      <c r="A642" s="86">
        <v>44361</v>
      </c>
      <c r="B642" s="19">
        <v>184.7852</v>
      </c>
      <c r="C642" s="19">
        <v>259.97949999999997</v>
      </c>
      <c r="D642" s="19">
        <v>82.906000000000006</v>
      </c>
      <c r="E642" s="19">
        <v>16.39</v>
      </c>
      <c r="F642" s="20">
        <v>1.27E-4</v>
      </c>
      <c r="G642" s="20">
        <v>1.57E-3</v>
      </c>
      <c r="H642" s="20">
        <v>3.3119999999999998E-3</v>
      </c>
      <c r="I642" s="20">
        <v>7.8220000000000008E-3</v>
      </c>
      <c r="J642" s="20">
        <v>1.494E-2</v>
      </c>
      <c r="K642" s="20">
        <v>1.189E-2</v>
      </c>
      <c r="L642" s="20">
        <v>2.1822000000000001E-2</v>
      </c>
      <c r="M642" s="20">
        <v>2.8299999999999999E-2</v>
      </c>
      <c r="N642" s="19">
        <v>1520</v>
      </c>
      <c r="O642" s="21">
        <v>2062.96</v>
      </c>
      <c r="P642" s="19">
        <v>8210.8000000000011</v>
      </c>
      <c r="Q642" s="18">
        <v>90.075000000000003</v>
      </c>
      <c r="R642" s="19">
        <v>6.3932000000000002</v>
      </c>
      <c r="S642" s="19">
        <v>6.3861999999999997</v>
      </c>
      <c r="T642" s="263" t="s">
        <v>331</v>
      </c>
      <c r="U642" s="264" t="s">
        <v>331</v>
      </c>
      <c r="V642" s="264" t="s">
        <v>331</v>
      </c>
      <c r="W642" s="19"/>
      <c r="AD642" s="265" t="s">
        <v>331</v>
      </c>
      <c r="AE642" s="265">
        <v>2.6620999404974283E-2</v>
      </c>
      <c r="AF642" s="265">
        <v>2.7671999381482602E-2</v>
      </c>
      <c r="AG642" s="265">
        <v>2.9412999342568219E-2</v>
      </c>
      <c r="AH642" s="265">
        <v>2.3969999464228748E-2</v>
      </c>
      <c r="AI642" s="265">
        <v>2.6829999400302767E-2</v>
      </c>
      <c r="AJ642" s="265">
        <v>2.9959999330341817E-2</v>
      </c>
      <c r="AK642" s="265">
        <v>3.1979999285191296E-2</v>
      </c>
      <c r="AL642" s="265">
        <v>2.6462999408505859E-2</v>
      </c>
      <c r="AM642" s="265">
        <v>2.6245999413356185E-2</v>
      </c>
      <c r="AN642" s="265">
        <v>2.6634999404661356E-2</v>
      </c>
      <c r="AO642" s="265">
        <v>2.7638999382220208E-2</v>
      </c>
      <c r="AP642" s="265">
        <v>3.1155999303609135E-2</v>
      </c>
      <c r="AQ642" s="265">
        <v>2.7584999383427206E-2</v>
      </c>
    </row>
    <row r="643" spans="1:43" ht="18.75" customHeight="1">
      <c r="A643" s="86">
        <v>44358</v>
      </c>
      <c r="B643" s="19">
        <v>184.99270000000001</v>
      </c>
      <c r="C643" s="19">
        <v>259.98140000000001</v>
      </c>
      <c r="D643" s="19">
        <v>82.906000000000006</v>
      </c>
      <c r="E643" s="19">
        <v>15.65</v>
      </c>
      <c r="F643" s="20">
        <v>2.03E-4</v>
      </c>
      <c r="G643" s="20">
        <v>1.469E-3</v>
      </c>
      <c r="H643" s="20">
        <v>3.0760000000000002E-3</v>
      </c>
      <c r="I643" s="20">
        <v>7.3870000000000003E-3</v>
      </c>
      <c r="J643" s="20">
        <v>1.4518E-2</v>
      </c>
      <c r="K643" s="20">
        <v>1.1423000000000001E-2</v>
      </c>
      <c r="L643" s="20">
        <v>2.1378999999999999E-2</v>
      </c>
      <c r="M643" s="20">
        <v>2.8299999999999999E-2</v>
      </c>
      <c r="N643" s="19">
        <v>1520</v>
      </c>
      <c r="O643" s="21">
        <v>2062.96</v>
      </c>
      <c r="P643" s="19">
        <v>8210.8000000000011</v>
      </c>
      <c r="Q643" s="18">
        <v>90.12</v>
      </c>
      <c r="R643" s="19">
        <v>6.3872</v>
      </c>
      <c r="S643" s="19">
        <v>6.3875999999999999</v>
      </c>
      <c r="T643" s="263" t="s">
        <v>331</v>
      </c>
      <c r="U643" s="264" t="s">
        <v>331</v>
      </c>
      <c r="V643" s="264" t="s">
        <v>331</v>
      </c>
      <c r="W643" s="19"/>
      <c r="AD643" s="265" t="s">
        <v>331</v>
      </c>
      <c r="AE643" s="265">
        <v>2.6222999413870275E-2</v>
      </c>
      <c r="AF643" s="265">
        <v>2.7301999389752744E-2</v>
      </c>
      <c r="AG643" s="265">
        <v>2.9023999351263048E-2</v>
      </c>
      <c r="AH643" s="265">
        <v>2.3969999464228748E-2</v>
      </c>
      <c r="AI643" s="265">
        <v>2.6789999401196835E-2</v>
      </c>
      <c r="AJ643" s="265">
        <v>2.9759999334812163E-2</v>
      </c>
      <c r="AK643" s="265">
        <v>3.1749999290332197E-2</v>
      </c>
      <c r="AL643" s="265">
        <v>2.6462999408505859E-2</v>
      </c>
      <c r="AM643" s="265">
        <v>2.6245999413356185E-2</v>
      </c>
      <c r="AN643" s="265">
        <v>2.6634999404661356E-2</v>
      </c>
      <c r="AO643" s="265">
        <v>2.7638999382220208E-2</v>
      </c>
      <c r="AP643" s="265">
        <v>3.135699929911643E-2</v>
      </c>
      <c r="AQ643" s="265">
        <v>2.7006699396353216E-2</v>
      </c>
    </row>
    <row r="644" spans="1:43" ht="18.75" customHeight="1">
      <c r="A644" s="86">
        <v>44357</v>
      </c>
      <c r="B644" s="19">
        <v>185.06569999999999</v>
      </c>
      <c r="C644" s="19">
        <v>259.8503</v>
      </c>
      <c r="D644" s="19">
        <v>82.906000000000006</v>
      </c>
      <c r="E644" s="19">
        <v>16.100000000000001</v>
      </c>
      <c r="F644" s="20">
        <v>2.03E-4</v>
      </c>
      <c r="G644" s="20">
        <v>1.4289999999999999E-3</v>
      </c>
      <c r="H644" s="20">
        <v>2.8930000000000002E-3</v>
      </c>
      <c r="I644" s="20">
        <v>7.1149999999999998E-3</v>
      </c>
      <c r="J644" s="20">
        <v>1.4318000000000001E-2</v>
      </c>
      <c r="K644" s="20">
        <v>1.1191E-2</v>
      </c>
      <c r="L644" s="20">
        <v>2.1270000000000001E-2</v>
      </c>
      <c r="M644" s="20">
        <v>2.8219999999999999E-2</v>
      </c>
      <c r="N644" s="19">
        <v>1520</v>
      </c>
      <c r="O644" s="21">
        <v>2062.96</v>
      </c>
      <c r="P644" s="19">
        <v>8210.8000000000011</v>
      </c>
      <c r="Q644" s="18">
        <v>90.075999999999993</v>
      </c>
      <c r="R644" s="19">
        <v>6.4005000000000001</v>
      </c>
      <c r="S644" s="19">
        <v>6.3997999999999999</v>
      </c>
      <c r="T644" s="263" t="s">
        <v>331</v>
      </c>
      <c r="U644" s="264" t="s">
        <v>331</v>
      </c>
      <c r="V644" s="264" t="s">
        <v>331</v>
      </c>
      <c r="W644" s="19"/>
      <c r="AD644" s="265" t="s">
        <v>331</v>
      </c>
      <c r="AE644" s="265">
        <v>2.6205999414250256E-2</v>
      </c>
      <c r="AF644" s="265">
        <v>2.7236999391205607E-2</v>
      </c>
      <c r="AG644" s="265">
        <v>2.8961999352648853E-2</v>
      </c>
      <c r="AH644" s="265">
        <v>2.3999999463558196E-2</v>
      </c>
      <c r="AI644" s="265">
        <v>2.6629999404773116E-2</v>
      </c>
      <c r="AJ644" s="265">
        <v>2.9659999337047341E-2</v>
      </c>
      <c r="AK644" s="265">
        <v>3.1579999294131994E-2</v>
      </c>
      <c r="AL644" s="265">
        <v>2.6439999409019949E-2</v>
      </c>
      <c r="AM644" s="265">
        <v>2.6370999410562219E-2</v>
      </c>
      <c r="AN644" s="265">
        <v>2.6548999406583607E-2</v>
      </c>
      <c r="AO644" s="265">
        <v>2.7647999382019044E-2</v>
      </c>
      <c r="AP644" s="265">
        <v>3.1360999299027026E-2</v>
      </c>
      <c r="AQ644" s="265">
        <v>2.7726699380259963E-2</v>
      </c>
    </row>
    <row r="645" spans="1:43" ht="18.75" customHeight="1">
      <c r="A645" s="86">
        <v>44356</v>
      </c>
      <c r="B645" s="19">
        <v>184.79560000000001</v>
      </c>
      <c r="C645" s="19">
        <v>261.89479999999998</v>
      </c>
      <c r="D645" s="19">
        <v>82.906000000000006</v>
      </c>
      <c r="E645" s="19">
        <v>17.89</v>
      </c>
      <c r="F645" s="20">
        <v>1.7699999999999999E-4</v>
      </c>
      <c r="G645" s="20">
        <v>1.5479999999999999E-3</v>
      </c>
      <c r="H645" s="20">
        <v>3.1280000000000001E-3</v>
      </c>
      <c r="I645" s="20">
        <v>7.4999999999999997E-3</v>
      </c>
      <c r="J645" s="20">
        <v>1.4907999999999999E-2</v>
      </c>
      <c r="K645" s="20">
        <v>1.1658E-2</v>
      </c>
      <c r="L645" s="20">
        <v>2.1683999999999998E-2</v>
      </c>
      <c r="M645" s="20">
        <v>2.8230000000000002E-2</v>
      </c>
      <c r="N645" s="19">
        <v>1520</v>
      </c>
      <c r="O645" s="21">
        <v>2062.96</v>
      </c>
      <c r="P645" s="19">
        <v>8210.8000000000011</v>
      </c>
      <c r="Q645" s="18">
        <v>89.95</v>
      </c>
      <c r="R645" s="19">
        <v>6.3974000000000002</v>
      </c>
      <c r="S645" s="19">
        <v>6.3875000000000002</v>
      </c>
      <c r="T645" s="263" t="s">
        <v>331</v>
      </c>
      <c r="U645" s="264" t="s">
        <v>331</v>
      </c>
      <c r="V645" s="264" t="s">
        <v>331</v>
      </c>
      <c r="W645" s="19"/>
      <c r="AD645" s="265" t="s">
        <v>331</v>
      </c>
      <c r="AE645" s="265">
        <v>2.6143999415636061E-2</v>
      </c>
      <c r="AF645" s="265">
        <v>2.718999939225614E-2</v>
      </c>
      <c r="AG645" s="265">
        <v>2.8856999354995787E-2</v>
      </c>
      <c r="AH645" s="265">
        <v>2.412999946065247E-2</v>
      </c>
      <c r="AI645" s="265">
        <v>2.6629999404773116E-2</v>
      </c>
      <c r="AJ645" s="265">
        <v>2.9499999340623619E-2</v>
      </c>
      <c r="AK645" s="265">
        <v>3.1509999295696617E-2</v>
      </c>
      <c r="AL645" s="265">
        <v>2.6439999409019949E-2</v>
      </c>
      <c r="AM645" s="265">
        <v>2.6443999408930541E-2</v>
      </c>
      <c r="AN645" s="265">
        <v>2.6815999400615693E-2</v>
      </c>
      <c r="AO645" s="265">
        <v>2.7740999379940328E-2</v>
      </c>
      <c r="AP645" s="265">
        <v>3.1349999299272895E-2</v>
      </c>
      <c r="AQ645" s="265">
        <v>3.0034199328683318E-2</v>
      </c>
    </row>
    <row r="646" spans="1:43" ht="18.75" customHeight="1">
      <c r="A646" s="86">
        <v>44355</v>
      </c>
      <c r="B646" s="19">
        <v>184.64670000000001</v>
      </c>
      <c r="C646" s="19">
        <v>262.55079999999998</v>
      </c>
      <c r="D646" s="19">
        <v>82.906000000000006</v>
      </c>
      <c r="E646" s="19">
        <v>17.07</v>
      </c>
      <c r="F646" s="20">
        <v>2.2800000000000001E-4</v>
      </c>
      <c r="G646" s="20">
        <v>1.508E-3</v>
      </c>
      <c r="H646" s="20">
        <v>2.9819999999999998E-3</v>
      </c>
      <c r="I646" s="20">
        <v>7.724E-3</v>
      </c>
      <c r="J646" s="20">
        <v>1.5330999999999999E-2</v>
      </c>
      <c r="K646" s="20">
        <v>1.2031E-2</v>
      </c>
      <c r="L646" s="20">
        <v>2.2151000000000001E-2</v>
      </c>
      <c r="M646" s="20">
        <v>2.8379999999999999E-2</v>
      </c>
      <c r="N646" s="19">
        <v>1520</v>
      </c>
      <c r="O646" s="21">
        <v>2062.96</v>
      </c>
      <c r="P646" s="19">
        <v>8210.8000000000011</v>
      </c>
      <c r="Q646" s="18">
        <v>90.135999999999996</v>
      </c>
      <c r="R646" s="19">
        <v>6.3952</v>
      </c>
      <c r="S646" s="19">
        <v>6.3922999999999996</v>
      </c>
      <c r="T646" s="263" t="s">
        <v>331</v>
      </c>
      <c r="U646" s="264" t="s">
        <v>331</v>
      </c>
      <c r="V646" s="264" t="s">
        <v>331</v>
      </c>
      <c r="W646" s="19"/>
      <c r="AD646" s="265" t="s">
        <v>331</v>
      </c>
      <c r="AE646" s="265">
        <v>2.6174999414943161E-2</v>
      </c>
      <c r="AF646" s="265">
        <v>2.7232999391295018E-2</v>
      </c>
      <c r="AG646" s="265">
        <v>2.8836999355442823E-2</v>
      </c>
      <c r="AH646" s="265">
        <v>2.4219999458640815E-2</v>
      </c>
      <c r="AI646" s="265">
        <v>2.6849999399855735E-2</v>
      </c>
      <c r="AJ646" s="265">
        <v>2.9669999336823821E-2</v>
      </c>
      <c r="AK646" s="265">
        <v>3.1589999293908474E-2</v>
      </c>
      <c r="AL646" s="265">
        <v>2.6439999409019949E-2</v>
      </c>
      <c r="AM646" s="265">
        <v>2.6461999408528208E-2</v>
      </c>
      <c r="AN646" s="265">
        <v>2.6929999398067596E-2</v>
      </c>
      <c r="AO646" s="265">
        <v>2.7777999379113318E-2</v>
      </c>
      <c r="AP646" s="265">
        <v>3.1438999297283589E-2</v>
      </c>
      <c r="AQ646" s="265">
        <v>3.0878299309816209E-2</v>
      </c>
    </row>
    <row r="647" spans="1:43" ht="18.75" customHeight="1">
      <c r="A647" s="86">
        <v>44354</v>
      </c>
      <c r="B647" s="19">
        <v>184.32830000000001</v>
      </c>
      <c r="C647" s="19">
        <v>261.83749999999998</v>
      </c>
      <c r="D647" s="19">
        <v>82.906000000000006</v>
      </c>
      <c r="E647" s="19">
        <v>16.420000000000002</v>
      </c>
      <c r="F647" s="20">
        <v>1.7699999999999999E-4</v>
      </c>
      <c r="G647" s="20">
        <v>1.547E-3</v>
      </c>
      <c r="H647" s="20">
        <v>3.0890000000000002E-3</v>
      </c>
      <c r="I647" s="20">
        <v>7.9330000000000008E-3</v>
      </c>
      <c r="J647" s="20">
        <v>1.5687E-2</v>
      </c>
      <c r="K647" s="20">
        <v>1.2359E-2</v>
      </c>
      <c r="L647" s="20">
        <v>2.2467999999999998E-2</v>
      </c>
      <c r="M647" s="20">
        <v>2.8250000000000001E-2</v>
      </c>
      <c r="N647" s="19">
        <v>1520</v>
      </c>
      <c r="O647" s="21">
        <v>2062.96</v>
      </c>
      <c r="P647" s="19">
        <v>8210.8000000000011</v>
      </c>
      <c r="Q647" s="18">
        <v>90.512</v>
      </c>
      <c r="R647" s="19">
        <v>6.4038000000000004</v>
      </c>
      <c r="S647" s="19">
        <v>6.3992000000000004</v>
      </c>
      <c r="T647" s="263" t="s">
        <v>331</v>
      </c>
      <c r="U647" s="264" t="s">
        <v>331</v>
      </c>
      <c r="V647" s="264" t="s">
        <v>331</v>
      </c>
      <c r="W647" s="19"/>
      <c r="AD647" s="265" t="s">
        <v>331</v>
      </c>
      <c r="AE647" s="265">
        <v>2.6345999411121011E-2</v>
      </c>
      <c r="AF647" s="265">
        <v>2.7312999389506876E-2</v>
      </c>
      <c r="AG647" s="265">
        <v>2.9007999351620673E-2</v>
      </c>
      <c r="AH647" s="265">
        <v>2.4599999450147153E-2</v>
      </c>
      <c r="AI647" s="265">
        <v>2.7059999395161866E-2</v>
      </c>
      <c r="AJ647" s="265">
        <v>2.9679999336600302E-2</v>
      </c>
      <c r="AK647" s="265">
        <v>3.1519999295473097E-2</v>
      </c>
      <c r="AL647" s="265">
        <v>2.6439999409019949E-2</v>
      </c>
      <c r="AM647" s="265">
        <v>2.6484999408014118E-2</v>
      </c>
      <c r="AN647" s="265">
        <v>2.6941999397799371E-2</v>
      </c>
      <c r="AO647" s="265">
        <v>2.7756999379582703E-2</v>
      </c>
      <c r="AP647" s="265">
        <v>3.1443999297171829E-2</v>
      </c>
      <c r="AQ647" s="265">
        <v>3.0216699324604121E-2</v>
      </c>
    </row>
    <row r="648" spans="1:43" ht="18.75" customHeight="1">
      <c r="A648" s="86">
        <v>44351</v>
      </c>
      <c r="B648" s="19">
        <v>184.29730000000001</v>
      </c>
      <c r="C648" s="19">
        <v>261.7473</v>
      </c>
      <c r="D648" s="19">
        <v>85.826999999999998</v>
      </c>
      <c r="E648" s="19">
        <v>16.420000000000002</v>
      </c>
      <c r="F648" s="20">
        <v>1.27E-4</v>
      </c>
      <c r="G648" s="20">
        <v>1.4480000000000001E-3</v>
      </c>
      <c r="H648" s="20">
        <v>3.0079999999999998E-3</v>
      </c>
      <c r="I648" s="20">
        <v>7.7879999999999998E-3</v>
      </c>
      <c r="J648" s="20">
        <v>1.5533999999999999E-2</v>
      </c>
      <c r="K648" s="20">
        <v>1.2241999999999999E-2</v>
      </c>
      <c r="L648" s="20">
        <v>2.2313E-2</v>
      </c>
      <c r="M648" s="20">
        <v>2.7789999999999999E-2</v>
      </c>
      <c r="N648" s="19">
        <v>1520</v>
      </c>
      <c r="O648" s="21">
        <v>2062.96</v>
      </c>
      <c r="P648" s="19">
        <v>8210.8000000000011</v>
      </c>
      <c r="Q648" s="18">
        <v>89.909000000000006</v>
      </c>
      <c r="R648" s="19">
        <v>6.3811</v>
      </c>
      <c r="S648" s="19">
        <v>6.3833000000000002</v>
      </c>
      <c r="T648" s="263" t="s">
        <v>331</v>
      </c>
      <c r="U648" s="264" t="s">
        <v>331</v>
      </c>
      <c r="V648" s="264" t="s">
        <v>331</v>
      </c>
      <c r="W648" s="19"/>
      <c r="AD648" s="265" t="s">
        <v>331</v>
      </c>
      <c r="AE648" s="265">
        <v>2.6426999409310519E-2</v>
      </c>
      <c r="AF648" s="265">
        <v>2.7437999386712906E-2</v>
      </c>
      <c r="AG648" s="265">
        <v>2.9138999348692594E-2</v>
      </c>
      <c r="AH648" s="265">
        <v>2.4599999450147153E-2</v>
      </c>
      <c r="AI648" s="265">
        <v>2.7129999393597247E-2</v>
      </c>
      <c r="AJ648" s="265">
        <v>2.9829999333247544E-2</v>
      </c>
      <c r="AK648" s="265">
        <v>3.1589999293908474E-2</v>
      </c>
      <c r="AL648" s="265">
        <v>2.6439999409019949E-2</v>
      </c>
      <c r="AM648" s="265">
        <v>2.6470999408327044E-2</v>
      </c>
      <c r="AN648" s="265">
        <v>2.6931999398022891E-2</v>
      </c>
      <c r="AO648" s="265">
        <v>2.774299937989563E-2</v>
      </c>
      <c r="AP648" s="265">
        <v>3.143999929726124E-2</v>
      </c>
      <c r="AQ648" s="265">
        <v>3.0573299316633492E-2</v>
      </c>
    </row>
    <row r="649" spans="1:43" ht="18.75" customHeight="1">
      <c r="A649" s="86">
        <v>44350</v>
      </c>
      <c r="B649" s="19">
        <v>183.459</v>
      </c>
      <c r="C649" s="19">
        <v>262.3537</v>
      </c>
      <c r="D649" s="19">
        <v>87.313000000000002</v>
      </c>
      <c r="E649" s="19">
        <v>18.04</v>
      </c>
      <c r="F649" s="20">
        <v>1.27E-4</v>
      </c>
      <c r="G649" s="20">
        <v>1.5449999999999999E-3</v>
      </c>
      <c r="H649" s="20">
        <v>3.2469999999999999E-3</v>
      </c>
      <c r="I649" s="20">
        <v>8.397E-3</v>
      </c>
      <c r="J649" s="20">
        <v>1.6250000000000001E-2</v>
      </c>
      <c r="K649" s="20">
        <v>1.2945999999999999E-2</v>
      </c>
      <c r="L649" s="20">
        <v>2.2960000000000001E-2</v>
      </c>
      <c r="M649" s="20">
        <v>2.751E-2</v>
      </c>
      <c r="N649" s="19">
        <v>1520</v>
      </c>
      <c r="O649" s="21">
        <v>2062.96</v>
      </c>
      <c r="P649" s="19">
        <v>8210.8000000000011</v>
      </c>
      <c r="Q649" s="18">
        <v>89.831000000000003</v>
      </c>
      <c r="R649" s="19">
        <v>6.3811999999999998</v>
      </c>
      <c r="S649" s="19">
        <v>6.3830999999999998</v>
      </c>
      <c r="T649" s="263" t="s">
        <v>331</v>
      </c>
      <c r="U649" s="264" t="s">
        <v>331</v>
      </c>
      <c r="V649" s="264" t="s">
        <v>331</v>
      </c>
      <c r="W649" s="19"/>
      <c r="AD649" s="265" t="s">
        <v>331</v>
      </c>
      <c r="AE649" s="265">
        <v>2.6369999410584568E-2</v>
      </c>
      <c r="AF649" s="265">
        <v>2.7380999387986962E-2</v>
      </c>
      <c r="AG649" s="265">
        <v>2.9108999349363146E-2</v>
      </c>
      <c r="AH649" s="265">
        <v>2.4969999441877007E-2</v>
      </c>
      <c r="AI649" s="265">
        <v>2.7129999393597247E-2</v>
      </c>
      <c r="AJ649" s="265">
        <v>2.9949999330565334E-2</v>
      </c>
      <c r="AK649" s="265">
        <v>3.1759999290108684E-2</v>
      </c>
      <c r="AL649" s="265">
        <v>2.6645999404415491E-2</v>
      </c>
      <c r="AM649" s="265">
        <v>2.6488999407924711E-2</v>
      </c>
      <c r="AN649" s="265">
        <v>2.693099939804524E-2</v>
      </c>
      <c r="AO649" s="265">
        <v>2.7749999379739165E-2</v>
      </c>
      <c r="AP649" s="265">
        <v>3.1441999297216534E-2</v>
      </c>
      <c r="AQ649" s="265">
        <v>2.9629199337735772E-2</v>
      </c>
    </row>
    <row r="650" spans="1:43" ht="18.75" customHeight="1">
      <c r="A650" s="86">
        <v>44349</v>
      </c>
      <c r="B650" s="19">
        <v>183.65979999999999</v>
      </c>
      <c r="C650" s="19">
        <v>263.23899999999998</v>
      </c>
      <c r="D650" s="19">
        <v>86.063000000000002</v>
      </c>
      <c r="E650" s="19">
        <v>17.48</v>
      </c>
      <c r="F650" s="20">
        <v>1.27E-4</v>
      </c>
      <c r="G650" s="20">
        <v>1.446E-3</v>
      </c>
      <c r="H650" s="20">
        <v>3.006E-3</v>
      </c>
      <c r="I650" s="20">
        <v>7.9319999999999998E-3</v>
      </c>
      <c r="J650" s="20">
        <v>1.5875E-2</v>
      </c>
      <c r="K650" s="20">
        <v>1.2522999999999999E-2</v>
      </c>
      <c r="L650" s="20">
        <v>2.2717000000000001E-2</v>
      </c>
      <c r="M650" s="20">
        <v>2.7629999999999998E-2</v>
      </c>
      <c r="N650" s="19">
        <v>1520</v>
      </c>
      <c r="O650" s="21">
        <v>2062.96</v>
      </c>
      <c r="P650" s="19">
        <v>8210.8000000000011</v>
      </c>
      <c r="Q650" s="18">
        <v>89.828999999999994</v>
      </c>
      <c r="R650" s="19">
        <v>6.3700999999999999</v>
      </c>
      <c r="S650" s="19">
        <v>6.3727999999999998</v>
      </c>
      <c r="T650" s="263" t="s">
        <v>331</v>
      </c>
      <c r="U650" s="264" t="s">
        <v>331</v>
      </c>
      <c r="V650" s="264" t="s">
        <v>331</v>
      </c>
      <c r="W650" s="19"/>
      <c r="AD650" s="265" t="s">
        <v>331</v>
      </c>
      <c r="AE650" s="265">
        <v>2.626599941290915E-2</v>
      </c>
      <c r="AF650" s="265">
        <v>2.7243999391049149E-2</v>
      </c>
      <c r="AG650" s="265">
        <v>2.9028999351151285E-2</v>
      </c>
      <c r="AH650" s="265">
        <v>2.4969999441877007E-2</v>
      </c>
      <c r="AI650" s="265">
        <v>2.7119999393820763E-2</v>
      </c>
      <c r="AJ650" s="265">
        <v>2.9849999332800508E-2</v>
      </c>
      <c r="AK650" s="265">
        <v>3.1609999293461442E-2</v>
      </c>
      <c r="AL650" s="265">
        <v>2.6348999411053956E-2</v>
      </c>
      <c r="AM650" s="265">
        <v>2.6433999409154061E-2</v>
      </c>
      <c r="AN650" s="265">
        <v>2.6939999397844076E-2</v>
      </c>
      <c r="AO650" s="265">
        <v>2.7799999378621577E-2</v>
      </c>
      <c r="AP650" s="265">
        <v>3.1451999296993015E-2</v>
      </c>
      <c r="AQ650" s="265">
        <v>2.9519999340176583E-2</v>
      </c>
    </row>
    <row r="651" spans="1:43" ht="18.75" customHeight="1">
      <c r="A651" s="86">
        <v>44348</v>
      </c>
      <c r="B651" s="19">
        <v>183.55170000000001</v>
      </c>
      <c r="C651" s="19">
        <v>263.02370000000002</v>
      </c>
      <c r="D651" s="19">
        <v>86.063000000000002</v>
      </c>
      <c r="E651" s="19">
        <v>17.899999999999999</v>
      </c>
      <c r="F651" s="20">
        <v>7.6000000000000004E-5</v>
      </c>
      <c r="G651" s="20">
        <v>1.4660000000000001E-3</v>
      </c>
      <c r="H651" s="20">
        <v>3.032E-3</v>
      </c>
      <c r="I651" s="20">
        <v>8.0440000000000008E-3</v>
      </c>
      <c r="J651" s="20">
        <v>1.6062E-2</v>
      </c>
      <c r="K651" s="20">
        <v>1.2687E-2</v>
      </c>
      <c r="L651" s="20">
        <v>2.2866999999999998E-2</v>
      </c>
      <c r="M651" s="20">
        <v>2.7449999999999999E-2</v>
      </c>
      <c r="N651" s="19">
        <v>1520</v>
      </c>
      <c r="O651" s="21">
        <v>2075.81</v>
      </c>
      <c r="P651" s="19">
        <v>7819.5</v>
      </c>
      <c r="Q651" s="18">
        <v>90.031000000000006</v>
      </c>
      <c r="R651" s="19">
        <v>6.3685</v>
      </c>
      <c r="S651" s="19">
        <v>6.3602999999999996</v>
      </c>
      <c r="T651" s="263" t="s">
        <v>331</v>
      </c>
      <c r="U651" s="264" t="s">
        <v>331</v>
      </c>
      <c r="V651" s="264" t="s">
        <v>331</v>
      </c>
      <c r="W651" s="19"/>
      <c r="AD651" s="265" t="s">
        <v>331</v>
      </c>
      <c r="AE651" s="265">
        <v>2.6231999413669112E-2</v>
      </c>
      <c r="AF651" s="265">
        <v>2.7243999391049149E-2</v>
      </c>
      <c r="AG651" s="265">
        <v>2.90499993506819E-2</v>
      </c>
      <c r="AH651" s="265">
        <v>2.4969999441877007E-2</v>
      </c>
      <c r="AI651" s="265">
        <v>2.7039999395608905E-2</v>
      </c>
      <c r="AJ651" s="265">
        <v>2.9809999333694576E-2</v>
      </c>
      <c r="AK651" s="265">
        <v>3.16899992916733E-2</v>
      </c>
      <c r="AL651" s="265">
        <v>2.60079994186759E-2</v>
      </c>
      <c r="AM651" s="265">
        <v>2.61509994154796E-2</v>
      </c>
      <c r="AN651" s="265">
        <v>2.6725999402627348E-2</v>
      </c>
      <c r="AO651" s="265">
        <v>2.7387999387830497E-2</v>
      </c>
      <c r="AP651" s="265">
        <v>3.1561999294534328E-2</v>
      </c>
      <c r="AQ651" s="265">
        <v>2.9986699329745025E-2</v>
      </c>
    </row>
    <row r="652" spans="1:43" ht="18.75" customHeight="1">
      <c r="A652" s="86">
        <v>44347</v>
      </c>
      <c r="B652" s="19">
        <v>183.72300000000001</v>
      </c>
      <c r="C652" s="19">
        <v>264.25619999999998</v>
      </c>
      <c r="D652" s="19">
        <v>86.063000000000002</v>
      </c>
      <c r="E652" s="19">
        <v>16.760000000000002</v>
      </c>
      <c r="F652" s="20">
        <v>2.5000000000000001E-5</v>
      </c>
      <c r="G652" s="20">
        <v>1.407E-3</v>
      </c>
      <c r="H652" s="20">
        <v>2.9789999999999999E-3</v>
      </c>
      <c r="I652" s="20">
        <v>7.9950000000000004E-3</v>
      </c>
      <c r="J652" s="20">
        <v>1.5942999999999999E-2</v>
      </c>
      <c r="K652" s="20">
        <v>1.2617E-2</v>
      </c>
      <c r="L652" s="20">
        <v>2.2824000000000001E-2</v>
      </c>
      <c r="M652" s="20">
        <v>2.7470000000000001E-2</v>
      </c>
      <c r="N652" s="19">
        <v>1520</v>
      </c>
      <c r="O652" s="21">
        <v>2075.81</v>
      </c>
      <c r="P652" s="19">
        <v>7819.5</v>
      </c>
      <c r="Q652" s="18">
        <v>89.971000000000004</v>
      </c>
      <c r="R652" s="19">
        <v>6.3833000000000002</v>
      </c>
      <c r="S652" s="19">
        <v>6.3731999999999998</v>
      </c>
      <c r="T652" s="263" t="s">
        <v>331</v>
      </c>
      <c r="U652" s="264" t="s">
        <v>331</v>
      </c>
      <c r="V652" s="264" t="s">
        <v>331</v>
      </c>
      <c r="W652" s="19"/>
      <c r="AD652" s="265" t="s">
        <v>331</v>
      </c>
      <c r="AE652" s="265">
        <v>2.6784999401308598E-2</v>
      </c>
      <c r="AF652" s="265">
        <v>2.7807999378442767E-2</v>
      </c>
      <c r="AG652" s="265">
        <v>2.9569999339058992E-2</v>
      </c>
      <c r="AH652" s="265">
        <v>2.4969999441877007E-2</v>
      </c>
      <c r="AI652" s="265">
        <v>2.7439999386668208E-2</v>
      </c>
      <c r="AJ652" s="265">
        <v>3.0279999323189258E-2</v>
      </c>
      <c r="AK652" s="265">
        <v>3.1909999286755919E-2</v>
      </c>
      <c r="AL652" s="265">
        <v>2.6130999415926639E-2</v>
      </c>
      <c r="AM652" s="265">
        <v>2.61509994154796E-2</v>
      </c>
      <c r="AN652" s="265">
        <v>2.672899940256029E-2</v>
      </c>
      <c r="AO652" s="265">
        <v>2.7389999387785791E-2</v>
      </c>
      <c r="AP652" s="265">
        <v>3.1434999297372999E-2</v>
      </c>
      <c r="AQ652" s="265">
        <v>2.8620899360273032E-2</v>
      </c>
    </row>
    <row r="653" spans="1:43" ht="18.75" customHeight="1">
      <c r="A653" s="86">
        <v>44344</v>
      </c>
      <c r="B653" s="19">
        <v>183.72300000000001</v>
      </c>
      <c r="C653" s="19">
        <v>264.25619999999998</v>
      </c>
      <c r="D653" s="19">
        <v>86.063000000000002</v>
      </c>
      <c r="E653" s="19">
        <v>16.760000000000002</v>
      </c>
      <c r="F653" s="20">
        <v>2.5000000000000001E-5</v>
      </c>
      <c r="G653" s="20">
        <v>1.407E-3</v>
      </c>
      <c r="H653" s="20">
        <v>2.9789999999999999E-3</v>
      </c>
      <c r="I653" s="20">
        <v>7.9950000000000004E-3</v>
      </c>
      <c r="J653" s="20">
        <v>1.5942999999999999E-2</v>
      </c>
      <c r="K653" s="20">
        <v>1.2617E-2</v>
      </c>
      <c r="L653" s="20">
        <v>2.2824000000000001E-2</v>
      </c>
      <c r="M653" s="20">
        <v>2.7470000000000001E-2</v>
      </c>
      <c r="N653" s="19">
        <v>1520</v>
      </c>
      <c r="O653" s="21">
        <v>2075.81</v>
      </c>
      <c r="P653" s="19">
        <v>7819.5</v>
      </c>
      <c r="Q653" s="18">
        <v>90.042000000000002</v>
      </c>
      <c r="R653" s="19">
        <v>6.3907999999999996</v>
      </c>
      <c r="S653" s="19">
        <v>6.3814000000000002</v>
      </c>
      <c r="T653" s="263" t="s">
        <v>331</v>
      </c>
      <c r="U653" s="264" t="s">
        <v>331</v>
      </c>
      <c r="V653" s="264" t="s">
        <v>331</v>
      </c>
      <c r="W653" s="19"/>
      <c r="AD653" s="265" t="s">
        <v>331</v>
      </c>
      <c r="AE653" s="265">
        <v>2.693099939804524E-2</v>
      </c>
      <c r="AF653" s="265">
        <v>2.8027999373525382E-2</v>
      </c>
      <c r="AG653" s="265">
        <v>2.9779999334365131E-2</v>
      </c>
      <c r="AH653" s="265">
        <v>2.4969999441877007E-2</v>
      </c>
      <c r="AI653" s="265">
        <v>2.7589999383315442E-2</v>
      </c>
      <c r="AJ653" s="265">
        <v>3.0459999319165942E-2</v>
      </c>
      <c r="AK653" s="265">
        <v>3.209999928250909E-2</v>
      </c>
      <c r="AL653" s="265">
        <v>2.6130999415926639E-2</v>
      </c>
      <c r="AM653" s="265">
        <v>2.61509994154796E-2</v>
      </c>
      <c r="AN653" s="265">
        <v>2.672899940256029E-2</v>
      </c>
      <c r="AO653" s="265">
        <v>2.7389999387785791E-2</v>
      </c>
      <c r="AP653" s="265">
        <v>3.1564999294467266E-2</v>
      </c>
      <c r="AQ653" s="265">
        <v>2.7859999377280474E-2</v>
      </c>
    </row>
    <row r="654" spans="1:43" ht="18.75" customHeight="1">
      <c r="A654" s="86">
        <v>44343</v>
      </c>
      <c r="B654" s="19">
        <v>183.50919999999999</v>
      </c>
      <c r="C654" s="19">
        <v>264.59179999999998</v>
      </c>
      <c r="D654" s="19">
        <v>86.063000000000002</v>
      </c>
      <c r="E654" s="19">
        <v>16.739999999999998</v>
      </c>
      <c r="F654" s="20">
        <v>2.5000000000000001E-5</v>
      </c>
      <c r="G654" s="20">
        <v>1.446E-3</v>
      </c>
      <c r="H654" s="20">
        <v>3.0300000000000001E-3</v>
      </c>
      <c r="I654" s="20">
        <v>8.1550000000000008E-3</v>
      </c>
      <c r="J654" s="20">
        <v>1.6062E-2</v>
      </c>
      <c r="K654" s="20">
        <v>1.2571000000000001E-2</v>
      </c>
      <c r="L654" s="20">
        <v>2.2825000000000002E-2</v>
      </c>
      <c r="M654" s="20">
        <v>2.7320000000000001E-2</v>
      </c>
      <c r="N654" s="19">
        <v>1520</v>
      </c>
      <c r="O654" s="21">
        <v>2075.81</v>
      </c>
      <c r="P654" s="19">
        <v>7819.5</v>
      </c>
      <c r="Q654" s="18">
        <v>89.638999999999996</v>
      </c>
      <c r="R654" s="19">
        <v>6.4107000000000003</v>
      </c>
      <c r="S654" s="19">
        <v>6.4112999999999998</v>
      </c>
      <c r="T654" s="263" t="s">
        <v>331</v>
      </c>
      <c r="U654" s="264" t="s">
        <v>331</v>
      </c>
      <c r="V654" s="264" t="s">
        <v>331</v>
      </c>
      <c r="W654" s="19"/>
      <c r="AD654" s="265" t="s">
        <v>331</v>
      </c>
      <c r="AE654" s="265">
        <v>2.7085999394580722E-2</v>
      </c>
      <c r="AF654" s="265">
        <v>2.8118999371491375E-2</v>
      </c>
      <c r="AG654" s="265">
        <v>2.9903999331593514E-2</v>
      </c>
      <c r="AH654" s="265">
        <v>2.5039999440312384E-2</v>
      </c>
      <c r="AI654" s="265">
        <v>2.77299993801862E-2</v>
      </c>
      <c r="AJ654" s="265">
        <v>3.0539999317377803E-2</v>
      </c>
      <c r="AK654" s="265">
        <v>3.2229999279603364E-2</v>
      </c>
      <c r="AL654" s="265">
        <v>2.6132999415881934E-2</v>
      </c>
      <c r="AM654" s="265">
        <v>2.617399941496551E-2</v>
      </c>
      <c r="AN654" s="265">
        <v>2.6747999402135608E-2</v>
      </c>
      <c r="AO654" s="265">
        <v>2.7384999387897551E-2</v>
      </c>
      <c r="AP654" s="265">
        <v>3.1567999294400219E-2</v>
      </c>
      <c r="AQ654" s="265">
        <v>2.95949993385002E-2</v>
      </c>
    </row>
    <row r="655" spans="1:43" ht="18.75" customHeight="1">
      <c r="A655" s="86">
        <v>44342</v>
      </c>
      <c r="B655" s="19">
        <v>183.60380000000001</v>
      </c>
      <c r="C655" s="19">
        <v>265.23469999999998</v>
      </c>
      <c r="D655" s="19">
        <v>87.906000000000006</v>
      </c>
      <c r="E655" s="19">
        <v>17.36</v>
      </c>
      <c r="F655" s="20">
        <v>5.1E-5</v>
      </c>
      <c r="G655" s="20">
        <v>1.485E-3</v>
      </c>
      <c r="H655" s="20">
        <v>3.029E-3</v>
      </c>
      <c r="I655" s="20">
        <v>7.8239999999999994E-3</v>
      </c>
      <c r="J655" s="20">
        <v>1.5757E-2</v>
      </c>
      <c r="K655" s="20">
        <v>1.2333999999999999E-2</v>
      </c>
      <c r="L655" s="20">
        <v>2.2561000000000001E-2</v>
      </c>
      <c r="M655" s="20">
        <v>2.716E-2</v>
      </c>
      <c r="N655" s="19">
        <v>1520</v>
      </c>
      <c r="O655" s="21">
        <v>2075.81</v>
      </c>
      <c r="P655" s="19">
        <v>7819.5</v>
      </c>
      <c r="Q655" s="18">
        <v>89.843999999999994</v>
      </c>
      <c r="R655" s="19">
        <v>6.4192999999999998</v>
      </c>
      <c r="S655" s="19">
        <v>6.4096000000000002</v>
      </c>
      <c r="T655" s="263" t="s">
        <v>331</v>
      </c>
      <c r="U655" s="264" t="s">
        <v>331</v>
      </c>
      <c r="V655" s="264" t="s">
        <v>331</v>
      </c>
      <c r="W655" s="19"/>
      <c r="AD655" s="265" t="s">
        <v>331</v>
      </c>
      <c r="AE655" s="265">
        <v>2.7043999395519495E-2</v>
      </c>
      <c r="AF655" s="265">
        <v>2.8106999371759596E-2</v>
      </c>
      <c r="AG655" s="265">
        <v>2.9865999332442879E-2</v>
      </c>
      <c r="AH655" s="265">
        <v>2.5129999438300729E-2</v>
      </c>
      <c r="AI655" s="265">
        <v>2.7659999381750823E-2</v>
      </c>
      <c r="AJ655" s="265">
        <v>3.0599999316036703E-2</v>
      </c>
      <c r="AK655" s="265">
        <v>3.2259999278932812E-2</v>
      </c>
      <c r="AL655" s="265">
        <v>2.601799941845238E-2</v>
      </c>
      <c r="AM655" s="265">
        <v>2.617399941496551E-2</v>
      </c>
      <c r="AN655" s="265">
        <v>2.6730999402515589E-2</v>
      </c>
      <c r="AO655" s="265">
        <v>2.7395999387651679E-2</v>
      </c>
      <c r="AP655" s="265">
        <v>3.1568999294377863E-2</v>
      </c>
      <c r="AQ655" s="265">
        <v>3.1414999297820032E-2</v>
      </c>
    </row>
    <row r="656" spans="1:43" ht="18.75" customHeight="1">
      <c r="A656" s="86">
        <v>44341</v>
      </c>
      <c r="B656" s="19">
        <v>183.6258</v>
      </c>
      <c r="C656" s="19">
        <v>264.64510000000001</v>
      </c>
      <c r="D656" s="19">
        <v>87.906000000000006</v>
      </c>
      <c r="E656" s="19">
        <v>18.84</v>
      </c>
      <c r="F656" s="20">
        <v>7.6000000000000004E-5</v>
      </c>
      <c r="G656" s="20">
        <v>1.4120000000000001E-3</v>
      </c>
      <c r="H656" s="20">
        <v>3.0019999999999999E-3</v>
      </c>
      <c r="I656" s="20">
        <v>7.7099999999999998E-3</v>
      </c>
      <c r="J656" s="20">
        <v>1.5587999999999999E-2</v>
      </c>
      <c r="K656" s="20">
        <v>1.2193000000000001E-2</v>
      </c>
      <c r="L656" s="20">
        <v>2.2477E-2</v>
      </c>
      <c r="M656" s="20">
        <v>2.717E-2</v>
      </c>
      <c r="N656" s="19">
        <v>1520</v>
      </c>
      <c r="O656" s="21">
        <v>2075.81</v>
      </c>
      <c r="P656" s="19">
        <v>7819.5</v>
      </c>
      <c r="Q656" s="18">
        <v>90.016999999999996</v>
      </c>
      <c r="R656" s="19">
        <v>6.4340000000000002</v>
      </c>
      <c r="S656" s="19">
        <v>6.4367999999999999</v>
      </c>
      <c r="T656" s="263" t="s">
        <v>331</v>
      </c>
      <c r="U656" s="264" t="s">
        <v>331</v>
      </c>
      <c r="V656" s="264" t="s">
        <v>331</v>
      </c>
      <c r="W656" s="19"/>
      <c r="AD656" s="265" t="s">
        <v>331</v>
      </c>
      <c r="AE656" s="265">
        <v>2.6957999397441746E-2</v>
      </c>
      <c r="AF656" s="265">
        <v>2.7984999374486508E-2</v>
      </c>
      <c r="AG656" s="265">
        <v>2.9742999335192144E-2</v>
      </c>
      <c r="AH656" s="265">
        <v>2.5169999437406658E-2</v>
      </c>
      <c r="AI656" s="265">
        <v>2.741999938711524E-2</v>
      </c>
      <c r="AJ656" s="265">
        <v>3.04299993198365E-2</v>
      </c>
      <c r="AK656" s="265">
        <v>3.2069999283179641E-2</v>
      </c>
      <c r="AL656" s="265">
        <v>2.6041999417915941E-2</v>
      </c>
      <c r="AM656" s="265">
        <v>2.617399941496551E-2</v>
      </c>
      <c r="AN656" s="265">
        <v>2.6739999402314425E-2</v>
      </c>
      <c r="AO656" s="265">
        <v>2.7398999387584628E-2</v>
      </c>
      <c r="AP656" s="265">
        <v>3.1772999289818103E-2</v>
      </c>
      <c r="AQ656" s="265">
        <v>3.1163299303445965E-2</v>
      </c>
    </row>
    <row r="657" spans="1:43" ht="18.75" customHeight="1">
      <c r="A657" s="86">
        <v>44340</v>
      </c>
      <c r="B657" s="19">
        <v>183.2199</v>
      </c>
      <c r="C657" s="19">
        <v>264.14920000000001</v>
      </c>
      <c r="D657" s="19">
        <v>87.906000000000006</v>
      </c>
      <c r="E657" s="19">
        <v>18.399999999999999</v>
      </c>
      <c r="F657" s="20">
        <v>2.5000000000000001E-5</v>
      </c>
      <c r="G657" s="20">
        <v>1.493E-3</v>
      </c>
      <c r="H657" s="20">
        <v>3.1870000000000002E-3</v>
      </c>
      <c r="I657" s="20">
        <v>8.0339999999999995E-3</v>
      </c>
      <c r="J657" s="20">
        <v>1.6011999999999998E-2</v>
      </c>
      <c r="K657" s="20">
        <v>1.2593999999999999E-2</v>
      </c>
      <c r="L657" s="20">
        <v>2.2988999999999999E-2</v>
      </c>
      <c r="M657" s="20">
        <v>2.717E-2</v>
      </c>
      <c r="N657" s="19">
        <v>1520</v>
      </c>
      <c r="O657" s="21">
        <v>2075.81</v>
      </c>
      <c r="P657" s="19">
        <v>7819.5</v>
      </c>
      <c r="Q657" s="18">
        <v>89.808000000000007</v>
      </c>
      <c r="R657" s="19">
        <v>6.4348000000000001</v>
      </c>
      <c r="S657" s="19">
        <v>6.4339000000000004</v>
      </c>
      <c r="T657" s="263" t="s">
        <v>331</v>
      </c>
      <c r="U657" s="264" t="s">
        <v>331</v>
      </c>
      <c r="V657" s="264" t="s">
        <v>331</v>
      </c>
      <c r="W657" s="19"/>
      <c r="AD657" s="265" t="s">
        <v>331</v>
      </c>
      <c r="AE657" s="265">
        <v>2.6819999400526283E-2</v>
      </c>
      <c r="AF657" s="265">
        <v>2.7795999378710985E-2</v>
      </c>
      <c r="AG657" s="265">
        <v>2.9565999339148403E-2</v>
      </c>
      <c r="AH657" s="265">
        <v>2.5129999438300729E-2</v>
      </c>
      <c r="AI657" s="265">
        <v>2.7249999390915037E-2</v>
      </c>
      <c r="AJ657" s="265">
        <v>3.0289999322965739E-2</v>
      </c>
      <c r="AK657" s="265">
        <v>3.1989999284967777E-2</v>
      </c>
      <c r="AL657" s="265">
        <v>2.6041999417915941E-2</v>
      </c>
      <c r="AM657" s="265">
        <v>2.617399941496551E-2</v>
      </c>
      <c r="AN657" s="265">
        <v>2.6739999402314425E-2</v>
      </c>
      <c r="AO657" s="265">
        <v>2.7398999387584628E-2</v>
      </c>
      <c r="AP657" s="265">
        <v>3.1772999289818103E-2</v>
      </c>
      <c r="AQ657" s="265">
        <v>3.1163299303445965E-2</v>
      </c>
    </row>
    <row r="658" spans="1:43" ht="18.75" customHeight="1">
      <c r="A658" s="86">
        <v>44337</v>
      </c>
      <c r="B658" s="19">
        <v>182.89619999999999</v>
      </c>
      <c r="C658" s="19">
        <v>263.77359999999999</v>
      </c>
      <c r="D658" s="19">
        <v>85.337999999999994</v>
      </c>
      <c r="E658" s="19">
        <v>20.149999999999999</v>
      </c>
      <c r="F658" s="20">
        <v>-2.5000000000000001E-5</v>
      </c>
      <c r="G658" s="20">
        <v>1.5330000000000001E-3</v>
      </c>
      <c r="H658" s="20">
        <v>3.2659999999999998E-3</v>
      </c>
      <c r="I658" s="20">
        <v>8.2120000000000005E-3</v>
      </c>
      <c r="J658" s="20">
        <v>1.6216000000000001E-2</v>
      </c>
      <c r="K658" s="20">
        <v>1.2782999999999999E-2</v>
      </c>
      <c r="L658" s="20">
        <v>2.3175999999999999E-2</v>
      </c>
      <c r="M658" s="20">
        <v>2.7089999999999999E-2</v>
      </c>
      <c r="N658" s="19">
        <v>1520</v>
      </c>
      <c r="O658" s="21">
        <v>2075.81</v>
      </c>
      <c r="P658" s="19">
        <v>7819.5</v>
      </c>
      <c r="Q658" s="18">
        <v>90.191000000000003</v>
      </c>
      <c r="R658" s="19">
        <v>6.4348999999999998</v>
      </c>
      <c r="S658" s="19">
        <v>6.4401999999999999</v>
      </c>
      <c r="T658" s="263" t="s">
        <v>331</v>
      </c>
      <c r="U658" s="264" t="s">
        <v>331</v>
      </c>
      <c r="V658" s="264" t="s">
        <v>331</v>
      </c>
      <c r="W658" s="19"/>
      <c r="AD658" s="265" t="s">
        <v>331</v>
      </c>
      <c r="AE658" s="265">
        <v>2.6819999400526283E-2</v>
      </c>
      <c r="AF658" s="265">
        <v>2.7795999378710985E-2</v>
      </c>
      <c r="AG658" s="265">
        <v>2.9565999339148403E-2</v>
      </c>
      <c r="AH658" s="265">
        <v>2.5129999438300729E-2</v>
      </c>
      <c r="AI658" s="265">
        <v>2.7249999390915037E-2</v>
      </c>
      <c r="AJ658" s="265">
        <v>3.0289999322965739E-2</v>
      </c>
      <c r="AK658" s="265">
        <v>3.1989999284967777E-2</v>
      </c>
      <c r="AL658" s="265">
        <v>2.6041999417915941E-2</v>
      </c>
      <c r="AM658" s="265">
        <v>2.617399941496551E-2</v>
      </c>
      <c r="AN658" s="265">
        <v>2.6739999402314425E-2</v>
      </c>
      <c r="AO658" s="265">
        <v>2.7398999387584628E-2</v>
      </c>
      <c r="AP658" s="265">
        <v>3.1772999289818103E-2</v>
      </c>
      <c r="AQ658" s="265">
        <v>3.1163299303445965E-2</v>
      </c>
    </row>
    <row r="659" spans="1:43" ht="18.75" customHeight="1">
      <c r="A659" s="86">
        <v>44336</v>
      </c>
      <c r="B659" s="19">
        <v>182.81360000000001</v>
      </c>
      <c r="C659" s="19">
        <v>263.56319999999999</v>
      </c>
      <c r="D659" s="19">
        <v>85.337999999999994</v>
      </c>
      <c r="E659" s="19">
        <v>20.67</v>
      </c>
      <c r="F659" s="20">
        <v>2.5000000000000001E-5</v>
      </c>
      <c r="G659" s="20">
        <v>1.451E-3</v>
      </c>
      <c r="H659" s="20">
        <v>3.2109999999999999E-3</v>
      </c>
      <c r="I659" s="20">
        <v>8.1139999999999997E-3</v>
      </c>
      <c r="J659" s="20">
        <v>1.6250000000000001E-2</v>
      </c>
      <c r="K659" s="20">
        <v>1.2736000000000001E-2</v>
      </c>
      <c r="L659" s="20">
        <v>2.3306E-2</v>
      </c>
      <c r="M659" s="20">
        <v>2.726E-2</v>
      </c>
      <c r="N659" s="19">
        <v>1520</v>
      </c>
      <c r="O659" s="21">
        <v>2075.81</v>
      </c>
      <c r="P659" s="19">
        <v>7819.5</v>
      </c>
      <c r="Q659" s="18">
        <v>89.75</v>
      </c>
      <c r="R659" s="19">
        <v>6.4257</v>
      </c>
      <c r="S659" s="19">
        <v>6.4217000000000004</v>
      </c>
      <c r="T659" s="263" t="s">
        <v>331</v>
      </c>
      <c r="U659" s="264" t="s">
        <v>331</v>
      </c>
      <c r="V659" s="264" t="s">
        <v>331</v>
      </c>
      <c r="W659" s="19"/>
      <c r="AD659" s="265" t="s">
        <v>331</v>
      </c>
      <c r="AE659" s="265">
        <v>2.6867999399453401E-2</v>
      </c>
      <c r="AF659" s="265">
        <v>2.7849999377503994E-2</v>
      </c>
      <c r="AG659" s="265">
        <v>2.956699933912605E-2</v>
      </c>
      <c r="AH659" s="265">
        <v>2.5199999436736106E-2</v>
      </c>
      <c r="AI659" s="265">
        <v>2.7319999389350418E-2</v>
      </c>
      <c r="AJ659" s="265">
        <v>3.0209999324753881E-2</v>
      </c>
      <c r="AK659" s="265">
        <v>3.1939999286085367E-2</v>
      </c>
      <c r="AL659" s="265">
        <v>2.6041999417915941E-2</v>
      </c>
      <c r="AM659" s="265">
        <v>2.617399941496551E-2</v>
      </c>
      <c r="AN659" s="265">
        <v>2.6739999402314425E-2</v>
      </c>
      <c r="AO659" s="265">
        <v>2.7398999387584628E-2</v>
      </c>
      <c r="AP659" s="265">
        <v>3.1572999294288459E-2</v>
      </c>
      <c r="AQ659" s="265">
        <v>3.1163299303445965E-2</v>
      </c>
    </row>
    <row r="660" spans="1:43" ht="18.75" customHeight="1">
      <c r="A660" s="86">
        <v>44335</v>
      </c>
      <c r="B660" s="19">
        <v>182.584</v>
      </c>
      <c r="C660" s="19">
        <v>263.5847</v>
      </c>
      <c r="D660" s="19">
        <v>85.337999999999994</v>
      </c>
      <c r="E660" s="19">
        <v>22.18</v>
      </c>
      <c r="F660" s="20">
        <v>2.5000000000000001E-5</v>
      </c>
      <c r="G660" s="20">
        <v>1.552E-3</v>
      </c>
      <c r="H660" s="20">
        <v>3.4740000000000001E-3</v>
      </c>
      <c r="I660" s="20">
        <v>8.567E-3</v>
      </c>
      <c r="J660" s="20">
        <v>1.6709999999999999E-2</v>
      </c>
      <c r="K660" s="20">
        <v>1.3207999999999999E-2</v>
      </c>
      <c r="L660" s="20">
        <v>2.3691E-2</v>
      </c>
      <c r="M660" s="20">
        <v>2.742E-2</v>
      </c>
      <c r="N660" s="19">
        <v>1520</v>
      </c>
      <c r="O660" s="21">
        <v>2075.81</v>
      </c>
      <c r="P660" s="19">
        <v>7819.5</v>
      </c>
      <c r="Q660" s="18">
        <v>90.164000000000001</v>
      </c>
      <c r="R660" s="19">
        <v>6.4390000000000001</v>
      </c>
      <c r="S660" s="19">
        <v>6.4424999999999999</v>
      </c>
      <c r="T660" s="263" t="s">
        <v>331</v>
      </c>
      <c r="U660" s="264" t="s">
        <v>331</v>
      </c>
      <c r="V660" s="264" t="s">
        <v>331</v>
      </c>
      <c r="W660" s="19"/>
      <c r="AD660" s="265" t="s">
        <v>331</v>
      </c>
      <c r="AE660" s="265">
        <v>2.6795999401062729E-2</v>
      </c>
      <c r="AF660" s="265">
        <v>2.7861999377235769E-2</v>
      </c>
      <c r="AG660" s="265">
        <v>2.9549999339506031E-2</v>
      </c>
      <c r="AH660" s="265">
        <v>2.532999943383038E-2</v>
      </c>
      <c r="AI660" s="265">
        <v>2.7369999388232827E-2</v>
      </c>
      <c r="AJ660" s="265">
        <v>3.0149999326094985E-2</v>
      </c>
      <c r="AK660" s="265">
        <v>3.1879999287426471E-2</v>
      </c>
      <c r="AL660" s="265">
        <v>2.5911999420821667E-2</v>
      </c>
      <c r="AM660" s="265">
        <v>2.618399941474199E-2</v>
      </c>
      <c r="AN660" s="265">
        <v>2.6745999402180313E-2</v>
      </c>
      <c r="AO660" s="265">
        <v>2.7401999387517573E-2</v>
      </c>
      <c r="AP660" s="265">
        <v>3.1573999294266103E-2</v>
      </c>
      <c r="AQ660" s="265">
        <v>3.0928299308698625E-2</v>
      </c>
    </row>
    <row r="661" spans="1:43" ht="18.75" customHeight="1">
      <c r="A661" s="86">
        <v>44334</v>
      </c>
      <c r="B661" s="19">
        <v>182.87370000000001</v>
      </c>
      <c r="C661" s="19">
        <v>263.5532</v>
      </c>
      <c r="D661" s="19">
        <v>85.337999999999994</v>
      </c>
      <c r="E661" s="19">
        <v>21.34</v>
      </c>
      <c r="F661" s="20">
        <v>2.5000000000000001E-5</v>
      </c>
      <c r="G661" s="20">
        <v>1.4909999999999999E-3</v>
      </c>
      <c r="H661" s="20">
        <v>3.2620000000000001E-3</v>
      </c>
      <c r="I661" s="20">
        <v>8.1779999999999995E-3</v>
      </c>
      <c r="J661" s="20">
        <v>1.6369000000000002E-2</v>
      </c>
      <c r="K661" s="20">
        <v>1.2806E-2</v>
      </c>
      <c r="L661" s="20">
        <v>2.3597E-2</v>
      </c>
      <c r="M661" s="20">
        <v>2.7609999999999999E-2</v>
      </c>
      <c r="N661" s="19">
        <v>1520</v>
      </c>
      <c r="O661" s="21">
        <v>2075.81</v>
      </c>
      <c r="P661" s="19">
        <v>7819.5</v>
      </c>
      <c r="Q661" s="18">
        <v>90.320999999999998</v>
      </c>
      <c r="R661" s="19">
        <v>6.4371</v>
      </c>
      <c r="S661" s="19">
        <v>6.4378000000000002</v>
      </c>
      <c r="T661" s="263" t="s">
        <v>331</v>
      </c>
      <c r="U661" s="264" t="s">
        <v>331</v>
      </c>
      <c r="V661" s="264" t="s">
        <v>331</v>
      </c>
      <c r="W661" s="19"/>
      <c r="AD661" s="265" t="s">
        <v>331</v>
      </c>
      <c r="AE661" s="265">
        <v>2.6809999400749802E-2</v>
      </c>
      <c r="AF661" s="265">
        <v>2.7787999378889799E-2</v>
      </c>
      <c r="AG661" s="265">
        <v>2.9588999338634309E-2</v>
      </c>
      <c r="AH661" s="265">
        <v>2.5519999429583551E-2</v>
      </c>
      <c r="AI661" s="265">
        <v>2.7499999385327101E-2</v>
      </c>
      <c r="AJ661" s="265">
        <v>3.03699993211776E-2</v>
      </c>
      <c r="AK661" s="265">
        <v>3.210999928228557E-2</v>
      </c>
      <c r="AL661" s="265">
        <v>2.6005999418720602E-2</v>
      </c>
      <c r="AM661" s="265">
        <v>2.6192999414540827E-2</v>
      </c>
      <c r="AN661" s="265">
        <v>2.6748999402113258E-2</v>
      </c>
      <c r="AO661" s="265">
        <v>2.7402999387495221E-2</v>
      </c>
      <c r="AP661" s="265">
        <v>3.1575999294221398E-2</v>
      </c>
      <c r="AQ661" s="265">
        <v>3.2665199269875884E-2</v>
      </c>
    </row>
    <row r="662" spans="1:43" ht="18.75" customHeight="1">
      <c r="A662" s="86">
        <v>44333</v>
      </c>
      <c r="B662" s="19">
        <v>182.96420000000001</v>
      </c>
      <c r="C662" s="19">
        <v>263.3383</v>
      </c>
      <c r="D662" s="19">
        <v>82.665999999999997</v>
      </c>
      <c r="E662" s="19">
        <v>19.72</v>
      </c>
      <c r="F662" s="20">
        <v>5.1E-5</v>
      </c>
      <c r="G662" s="20">
        <v>1.531E-3</v>
      </c>
      <c r="H662" s="20">
        <v>3.3400000000000001E-3</v>
      </c>
      <c r="I662" s="20">
        <v>8.3549999999999996E-3</v>
      </c>
      <c r="J662" s="20">
        <v>1.6487999999999999E-2</v>
      </c>
      <c r="K662" s="20">
        <v>1.2971E-2</v>
      </c>
      <c r="L662" s="20">
        <v>2.3626000000000001E-2</v>
      </c>
      <c r="M662" s="20">
        <v>2.767E-2</v>
      </c>
      <c r="N662" s="19">
        <v>1520</v>
      </c>
      <c r="O662" s="21">
        <v>2075.81</v>
      </c>
      <c r="P662" s="19">
        <v>7819.5</v>
      </c>
      <c r="Q662" s="18">
        <v>90.751999999999995</v>
      </c>
      <c r="R662" s="19">
        <v>6.452</v>
      </c>
      <c r="S662" s="19">
        <v>6.4481000000000002</v>
      </c>
      <c r="T662" s="263" t="s">
        <v>331</v>
      </c>
      <c r="U662" s="264" t="s">
        <v>331</v>
      </c>
      <c r="V662" s="264" t="s">
        <v>331</v>
      </c>
      <c r="W662" s="19"/>
      <c r="AD662" s="265" t="s">
        <v>331</v>
      </c>
      <c r="AE662" s="265">
        <v>2.7005999396368861E-2</v>
      </c>
      <c r="AF662" s="265">
        <v>2.7856999377347529E-2</v>
      </c>
      <c r="AG662" s="265">
        <v>2.966899933684617E-2</v>
      </c>
      <c r="AH662" s="265">
        <v>2.5549999428912999E-2</v>
      </c>
      <c r="AI662" s="265">
        <v>2.7549999384209514E-2</v>
      </c>
      <c r="AJ662" s="265">
        <v>3.0399999320507048E-2</v>
      </c>
      <c r="AK662" s="265">
        <v>3.1949999285861848E-2</v>
      </c>
      <c r="AL662" s="265">
        <v>2.6004999418742954E-2</v>
      </c>
      <c r="AM662" s="265">
        <v>2.6152999415434898E-2</v>
      </c>
      <c r="AN662" s="265">
        <v>2.6739999402314425E-2</v>
      </c>
      <c r="AO662" s="265">
        <v>2.7404999387450515E-2</v>
      </c>
      <c r="AP662" s="265">
        <v>3.159299929384142E-2</v>
      </c>
      <c r="AQ662" s="265">
        <v>3.228999927826226E-2</v>
      </c>
    </row>
    <row r="663" spans="1:43" ht="18.75" customHeight="1">
      <c r="A663" s="86">
        <v>44330</v>
      </c>
      <c r="B663" s="19">
        <v>183.07079999999999</v>
      </c>
      <c r="C663" s="19">
        <v>263.24470000000002</v>
      </c>
      <c r="D663" s="19">
        <v>82.665999999999997</v>
      </c>
      <c r="E663" s="19">
        <v>18.809999999999999</v>
      </c>
      <c r="F663" s="20">
        <v>-2.5000000000000001E-5</v>
      </c>
      <c r="G663" s="20">
        <v>1.47E-3</v>
      </c>
      <c r="H663" s="20">
        <v>3.261E-3</v>
      </c>
      <c r="I663" s="20">
        <v>8.1290000000000008E-3</v>
      </c>
      <c r="J663" s="20">
        <v>1.6284E-2</v>
      </c>
      <c r="K663" s="20">
        <v>1.2759E-2</v>
      </c>
      <c r="L663" s="20">
        <v>2.3401000000000002E-2</v>
      </c>
      <c r="M663" s="20">
        <v>2.7570000000000001E-2</v>
      </c>
      <c r="N663" s="19">
        <v>1520</v>
      </c>
      <c r="O663" s="21">
        <v>2075.81</v>
      </c>
      <c r="P663" s="19">
        <v>7819.5</v>
      </c>
      <c r="Q663" s="18">
        <v>90.712999999999994</v>
      </c>
      <c r="R663" s="19">
        <v>6.4564000000000004</v>
      </c>
      <c r="S663" s="19">
        <v>6.4588000000000001</v>
      </c>
      <c r="T663" s="263" t="s">
        <v>331</v>
      </c>
      <c r="U663" s="264" t="s">
        <v>331</v>
      </c>
      <c r="V663" s="264" t="s">
        <v>331</v>
      </c>
      <c r="W663" s="19"/>
      <c r="AD663" s="265" t="s">
        <v>331</v>
      </c>
      <c r="AE663" s="265">
        <v>2.6860999399609866E-2</v>
      </c>
      <c r="AF663" s="265">
        <v>2.7687999381124973E-2</v>
      </c>
      <c r="AG663" s="265">
        <v>2.9531999339908358E-2</v>
      </c>
      <c r="AH663" s="265">
        <v>2.5669999426230789E-2</v>
      </c>
      <c r="AI663" s="265">
        <v>2.7529999384656549E-2</v>
      </c>
      <c r="AJ663" s="265">
        <v>3.0329999322071671E-2</v>
      </c>
      <c r="AK663" s="265">
        <v>3.1979999285191296E-2</v>
      </c>
      <c r="AL663" s="265">
        <v>2.4281999457255003E-2</v>
      </c>
      <c r="AM663" s="265">
        <v>2.5956999419815836E-2</v>
      </c>
      <c r="AN663" s="265">
        <v>2.6272999412752688E-2</v>
      </c>
      <c r="AO663" s="265">
        <v>2.7248999390937386E-2</v>
      </c>
      <c r="AP663" s="265">
        <v>3.1584999294020234E-2</v>
      </c>
      <c r="AQ663" s="265">
        <v>3.2071699283141644E-2</v>
      </c>
    </row>
    <row r="664" spans="1:43" ht="18.75" customHeight="1">
      <c r="A664" s="86">
        <v>44329</v>
      </c>
      <c r="B664" s="19">
        <v>182.952</v>
      </c>
      <c r="C664" s="19">
        <v>263.27199999999999</v>
      </c>
      <c r="D664" s="19">
        <v>82.665999999999997</v>
      </c>
      <c r="E664" s="19">
        <v>23.13</v>
      </c>
      <c r="F664" s="20">
        <v>7.6000000000000004E-5</v>
      </c>
      <c r="G664" s="20">
        <v>1.529E-3</v>
      </c>
      <c r="H664" s="20">
        <v>3.3400000000000001E-3</v>
      </c>
      <c r="I664" s="20">
        <v>8.2730000000000008E-3</v>
      </c>
      <c r="J664" s="20">
        <v>1.6573999999999998E-2</v>
      </c>
      <c r="K664" s="20">
        <v>1.3018E-2</v>
      </c>
      <c r="L664" s="20">
        <v>2.3955000000000001E-2</v>
      </c>
      <c r="M664" s="20">
        <v>2.733E-2</v>
      </c>
      <c r="N664" s="19">
        <v>1520</v>
      </c>
      <c r="O664" s="21">
        <v>2075.81</v>
      </c>
      <c r="P664" s="19">
        <v>7819.5</v>
      </c>
      <c r="Q664" s="18">
        <v>90.141000000000005</v>
      </c>
      <c r="R664" s="19">
        <v>6.4291999999999998</v>
      </c>
      <c r="S664" s="19">
        <v>6.4287999999999998</v>
      </c>
      <c r="T664" s="263" t="s">
        <v>331</v>
      </c>
      <c r="U664" s="264" t="s">
        <v>331</v>
      </c>
      <c r="V664" s="264" t="s">
        <v>331</v>
      </c>
      <c r="W664" s="19"/>
      <c r="AD664" s="265" t="s">
        <v>331</v>
      </c>
      <c r="AE664" s="265">
        <v>2.6721999402716756E-2</v>
      </c>
      <c r="AF664" s="265">
        <v>2.7694999380968508E-2</v>
      </c>
      <c r="AG664" s="265">
        <v>2.9465999341383577E-2</v>
      </c>
      <c r="AH664" s="265">
        <v>2.5539999429136512E-2</v>
      </c>
      <c r="AI664" s="265">
        <v>2.742999938689172E-2</v>
      </c>
      <c r="AJ664" s="265">
        <v>3.0229999324306846E-2</v>
      </c>
      <c r="AK664" s="265">
        <v>3.186999928764999E-2</v>
      </c>
      <c r="AL664" s="265">
        <v>2.4281999457255003E-2</v>
      </c>
      <c r="AM664" s="265">
        <v>2.5965999419614673E-2</v>
      </c>
      <c r="AN664" s="265">
        <v>2.6272999412752688E-2</v>
      </c>
      <c r="AO664" s="265">
        <v>2.7249999390915037E-2</v>
      </c>
      <c r="AP664" s="265">
        <v>3.1585999293997885E-2</v>
      </c>
      <c r="AQ664" s="265">
        <v>3.1394999298267064E-2</v>
      </c>
    </row>
    <row r="665" spans="1:43" ht="18.75" customHeight="1">
      <c r="A665" s="86">
        <v>44328</v>
      </c>
      <c r="B665" s="19">
        <v>182.7886</v>
      </c>
      <c r="C665" s="19">
        <v>263.50400000000002</v>
      </c>
      <c r="D665" s="19">
        <v>82.665999999999997</v>
      </c>
      <c r="E665" s="19">
        <v>27.59</v>
      </c>
      <c r="F665" s="20">
        <v>5.1E-5</v>
      </c>
      <c r="G665" s="20">
        <v>1.629E-3</v>
      </c>
      <c r="H665" s="20">
        <v>3.5500000000000002E-3</v>
      </c>
      <c r="I665" s="20">
        <v>8.6280000000000003E-3</v>
      </c>
      <c r="J665" s="20">
        <v>1.6916E-2</v>
      </c>
      <c r="K665" s="20">
        <v>1.3396E-2</v>
      </c>
      <c r="L665" s="20">
        <v>2.4112999999999999E-2</v>
      </c>
      <c r="M665" s="20">
        <v>2.7189999999999999E-2</v>
      </c>
      <c r="N665" s="19">
        <v>1520</v>
      </c>
      <c r="O665" s="21">
        <v>2075.81</v>
      </c>
      <c r="P665" s="19">
        <v>7819.5</v>
      </c>
      <c r="Q665" s="18">
        <v>90.212000000000003</v>
      </c>
      <c r="R665" s="19">
        <v>6.4165000000000001</v>
      </c>
      <c r="S665" s="19">
        <v>6.4221000000000004</v>
      </c>
      <c r="T665" s="263" t="s">
        <v>331</v>
      </c>
      <c r="U665" s="264" t="s">
        <v>331</v>
      </c>
      <c r="V665" s="264" t="s">
        <v>331</v>
      </c>
      <c r="W665" s="19"/>
      <c r="AD665" s="265" t="s">
        <v>331</v>
      </c>
      <c r="AE665" s="265">
        <v>2.6748999402113258E-2</v>
      </c>
      <c r="AF665" s="265">
        <v>2.7737999380007386E-2</v>
      </c>
      <c r="AG665" s="265">
        <v>2.9551999339461326E-2</v>
      </c>
      <c r="AH665" s="265">
        <v>2.5539999429136512E-2</v>
      </c>
      <c r="AI665" s="265">
        <v>2.7559999383985994E-2</v>
      </c>
      <c r="AJ665" s="265">
        <v>3.0279999323189258E-2</v>
      </c>
      <c r="AK665" s="265">
        <v>3.1929999286308887E-2</v>
      </c>
      <c r="AL665" s="265">
        <v>2.4281999457255003E-2</v>
      </c>
      <c r="AM665" s="265">
        <v>2.5974999419413509E-2</v>
      </c>
      <c r="AN665" s="265">
        <v>2.6272999412752688E-2</v>
      </c>
      <c r="AO665" s="265">
        <v>2.7252999390847979E-2</v>
      </c>
      <c r="AP665" s="265">
        <v>3.1583999294042583E-2</v>
      </c>
      <c r="AQ665" s="265">
        <v>2.9623299337867649E-2</v>
      </c>
    </row>
    <row r="666" spans="1:43" ht="18.75" customHeight="1">
      <c r="A666" s="86">
        <v>44327</v>
      </c>
      <c r="B666" s="19">
        <v>183.3956</v>
      </c>
      <c r="C666" s="19">
        <v>263.60300000000001</v>
      </c>
      <c r="D666" s="19">
        <v>82.813000000000002</v>
      </c>
      <c r="E666" s="19">
        <v>21.84</v>
      </c>
      <c r="F666" s="20">
        <v>5.1E-5</v>
      </c>
      <c r="G666" s="20">
        <v>1.588E-3</v>
      </c>
      <c r="H666" s="20">
        <v>3.0249999999999999E-3</v>
      </c>
      <c r="I666" s="20">
        <v>7.9979999999999999E-3</v>
      </c>
      <c r="J666" s="20">
        <v>1.6216999999999999E-2</v>
      </c>
      <c r="K666" s="20">
        <v>1.2711E-2</v>
      </c>
      <c r="L666" s="20">
        <v>2.3451E-2</v>
      </c>
      <c r="M666" s="20">
        <v>2.708E-2</v>
      </c>
      <c r="N666" s="19">
        <v>1520</v>
      </c>
      <c r="O666" s="21">
        <v>2075.81</v>
      </c>
      <c r="P666" s="19">
        <v>7819.5</v>
      </c>
      <c r="Q666" s="18">
        <v>90.233000000000004</v>
      </c>
      <c r="R666" s="19">
        <v>6.4333</v>
      </c>
      <c r="S666" s="19">
        <v>6.4161000000000001</v>
      </c>
      <c r="T666" s="263" t="s">
        <v>331</v>
      </c>
      <c r="U666" s="264" t="s">
        <v>331</v>
      </c>
      <c r="V666" s="264" t="s">
        <v>331</v>
      </c>
      <c r="W666" s="19"/>
      <c r="AD666" s="265" t="s">
        <v>331</v>
      </c>
      <c r="AE666" s="265">
        <v>2.7227999391406774E-2</v>
      </c>
      <c r="AF666" s="265">
        <v>2.8314999367110433E-2</v>
      </c>
      <c r="AG666" s="265">
        <v>3.011199932694435E-2</v>
      </c>
      <c r="AH666" s="265">
        <v>2.5679999426007273E-2</v>
      </c>
      <c r="AI666" s="265">
        <v>2.7789999378845093E-2</v>
      </c>
      <c r="AJ666" s="265">
        <v>3.0509999318048358E-2</v>
      </c>
      <c r="AK666" s="265">
        <v>3.2049999283626673E-2</v>
      </c>
      <c r="AL666" s="265">
        <v>2.4281999457255003E-2</v>
      </c>
      <c r="AM666" s="265">
        <v>2.5985999419167637E-2</v>
      </c>
      <c r="AN666" s="265">
        <v>2.6272999412752688E-2</v>
      </c>
      <c r="AO666" s="265">
        <v>2.7237999391183258E-2</v>
      </c>
      <c r="AP666" s="265">
        <v>3.1584999294020234E-2</v>
      </c>
      <c r="AQ666" s="265">
        <v>2.9629999337717892E-2</v>
      </c>
    </row>
    <row r="667" spans="1:43" ht="18.75" customHeight="1">
      <c r="A667" s="86">
        <v>44326</v>
      </c>
      <c r="B667" s="19">
        <v>183.54920000000001</v>
      </c>
      <c r="C667" s="19">
        <v>263.64499999999998</v>
      </c>
      <c r="D667" s="19">
        <v>82.813000000000002</v>
      </c>
      <c r="E667" s="19">
        <v>19.66</v>
      </c>
      <c r="F667" s="20">
        <v>-2.5000000000000001E-5</v>
      </c>
      <c r="G667" s="20">
        <v>1.5280000000000001E-3</v>
      </c>
      <c r="H667" s="20">
        <v>2.9719999999999998E-3</v>
      </c>
      <c r="I667" s="20">
        <v>7.8370000000000002E-3</v>
      </c>
      <c r="J667" s="20">
        <v>1.602E-2</v>
      </c>
      <c r="K667" s="20">
        <v>1.2547000000000001E-2</v>
      </c>
      <c r="L667" s="20">
        <v>2.3255999999999999E-2</v>
      </c>
      <c r="M667" s="20">
        <v>2.707E-2</v>
      </c>
      <c r="N667" s="19">
        <v>1520</v>
      </c>
      <c r="O667" s="21">
        <v>2075.81</v>
      </c>
      <c r="P667" s="19">
        <v>7819.5</v>
      </c>
      <c r="Q667" s="18">
        <v>90.950999999999993</v>
      </c>
      <c r="R667" s="19">
        <v>6.4641000000000002</v>
      </c>
      <c r="S667" s="19">
        <v>6.4644000000000004</v>
      </c>
      <c r="T667" s="263" t="s">
        <v>331</v>
      </c>
      <c r="U667" s="264" t="s">
        <v>331</v>
      </c>
      <c r="V667" s="264" t="s">
        <v>331</v>
      </c>
      <c r="W667" s="19"/>
      <c r="AD667" s="265" t="s">
        <v>331</v>
      </c>
      <c r="AE667" s="265">
        <v>2.7347999388724564E-2</v>
      </c>
      <c r="AF667" s="265">
        <v>2.8377999365702272E-2</v>
      </c>
      <c r="AG667" s="265">
        <v>3.0167999325692654E-2</v>
      </c>
      <c r="AH667" s="265">
        <v>2.5679999426007273E-2</v>
      </c>
      <c r="AI667" s="265">
        <v>2.7919999375939367E-2</v>
      </c>
      <c r="AJ667" s="265">
        <v>3.0569999316707251E-2</v>
      </c>
      <c r="AK667" s="265">
        <v>3.2299999278038741E-2</v>
      </c>
      <c r="AL667" s="265">
        <v>2.4281999457255003E-2</v>
      </c>
      <c r="AM667" s="265">
        <v>2.559299942795187E-2</v>
      </c>
      <c r="AN667" s="265">
        <v>2.6272999412752688E-2</v>
      </c>
      <c r="AO667" s="265">
        <v>2.7113999393954872E-2</v>
      </c>
      <c r="AP667" s="265">
        <v>3.144499929714948E-2</v>
      </c>
      <c r="AQ667" s="265">
        <v>3.0214999324642122E-2</v>
      </c>
    </row>
    <row r="668" spans="1:43" ht="18.75" customHeight="1">
      <c r="A668" s="86">
        <v>44323</v>
      </c>
      <c r="B668" s="19">
        <v>183.7159</v>
      </c>
      <c r="C668" s="19">
        <v>263.60329999999999</v>
      </c>
      <c r="D668" s="19">
        <v>82.813000000000002</v>
      </c>
      <c r="E668" s="19">
        <v>16.690000000000001</v>
      </c>
      <c r="F668" s="20">
        <v>5.1E-5</v>
      </c>
      <c r="G668" s="20">
        <v>1.4480000000000001E-3</v>
      </c>
      <c r="H668" s="20">
        <v>2.8930000000000002E-3</v>
      </c>
      <c r="I668" s="20">
        <v>7.7409999999999996E-3</v>
      </c>
      <c r="J668" s="20">
        <v>1.5771E-2</v>
      </c>
      <c r="K668" s="20">
        <v>1.2359E-2</v>
      </c>
      <c r="L668" s="20">
        <v>2.2769000000000001E-2</v>
      </c>
      <c r="M668" s="20">
        <v>2.7189999999999999E-2</v>
      </c>
      <c r="N668" s="19">
        <v>1520</v>
      </c>
      <c r="O668" s="21">
        <v>2075.81</v>
      </c>
      <c r="P668" s="19">
        <v>7819.5</v>
      </c>
      <c r="Q668" s="18">
        <v>91.308000000000007</v>
      </c>
      <c r="R668" s="19">
        <v>6.4748999999999999</v>
      </c>
      <c r="S668" s="19">
        <v>6.4874999999999998</v>
      </c>
      <c r="T668" s="263" t="s">
        <v>331</v>
      </c>
      <c r="U668" s="264" t="s">
        <v>331</v>
      </c>
      <c r="V668" s="264" t="s">
        <v>331</v>
      </c>
      <c r="W668" s="19"/>
      <c r="AD668" s="265" t="s">
        <v>331</v>
      </c>
      <c r="AE668" s="265">
        <v>2.7526999384723604E-2</v>
      </c>
      <c r="AF668" s="265">
        <v>2.8505999362841247E-2</v>
      </c>
      <c r="AG668" s="265">
        <v>3.0292999322898688E-2</v>
      </c>
      <c r="AH668" s="265">
        <v>2.5729999424889682E-2</v>
      </c>
      <c r="AI668" s="265">
        <v>2.8009999373927712E-2</v>
      </c>
      <c r="AJ668" s="265">
        <v>3.0589999316260219E-2</v>
      </c>
      <c r="AK668" s="265">
        <v>3.2369999276474118E-2</v>
      </c>
      <c r="AL668" s="265">
        <v>2.4281999457255003E-2</v>
      </c>
      <c r="AM668" s="265">
        <v>2.559299942795187E-2</v>
      </c>
      <c r="AN668" s="265">
        <v>2.6272999412752688E-2</v>
      </c>
      <c r="AO668" s="265">
        <v>2.7113999393954872E-2</v>
      </c>
      <c r="AP668" s="265">
        <v>3.1695999291539191E-2</v>
      </c>
      <c r="AQ668" s="265">
        <v>3.1509999295696617E-2</v>
      </c>
    </row>
    <row r="669" spans="1:43" ht="18.75" customHeight="1">
      <c r="A669" s="86">
        <v>44322</v>
      </c>
      <c r="B669" s="19">
        <v>183.65170000000001</v>
      </c>
      <c r="C669" s="19">
        <v>263.43979999999999</v>
      </c>
      <c r="D669" s="19">
        <v>82.813000000000002</v>
      </c>
      <c r="E669" s="19">
        <v>18.39</v>
      </c>
      <c r="F669" s="20">
        <v>1.01E-4</v>
      </c>
      <c r="G669" s="20">
        <v>1.5269999999999999E-3</v>
      </c>
      <c r="H669" s="20">
        <v>3.1089999999999998E-3</v>
      </c>
      <c r="I669" s="20">
        <v>8.0450000000000001E-3</v>
      </c>
      <c r="J669" s="20">
        <v>1.5696000000000002E-2</v>
      </c>
      <c r="K669" s="20">
        <v>1.2500000000000001E-2</v>
      </c>
      <c r="L669" s="20">
        <v>2.2416999999999999E-2</v>
      </c>
      <c r="M669" s="20">
        <v>2.726E-2</v>
      </c>
      <c r="N669" s="19">
        <v>1520</v>
      </c>
      <c r="O669" s="21">
        <v>2075.81</v>
      </c>
      <c r="P669" s="19">
        <v>7819.5</v>
      </c>
      <c r="Q669" s="18">
        <v>91.287999999999997</v>
      </c>
      <c r="R669" s="19">
        <v>6.4748999999999999</v>
      </c>
      <c r="S669" s="19">
        <v>6.4837999999999996</v>
      </c>
      <c r="T669" s="263" t="s">
        <v>331</v>
      </c>
      <c r="U669" s="264" t="s">
        <v>331</v>
      </c>
      <c r="V669" s="264" t="s">
        <v>331</v>
      </c>
      <c r="W669" s="19"/>
      <c r="AD669" s="265" t="s">
        <v>331</v>
      </c>
      <c r="AE669" s="265">
        <v>2.7688999381102621E-2</v>
      </c>
      <c r="AF669" s="265">
        <v>2.8706999358348546E-2</v>
      </c>
      <c r="AG669" s="265">
        <v>3.0495999318361281E-2</v>
      </c>
      <c r="AH669" s="265">
        <v>2.5779999423772095E-2</v>
      </c>
      <c r="AI669" s="265">
        <v>2.8129999371245506E-2</v>
      </c>
      <c r="AJ669" s="265">
        <v>3.0789999311789874E-2</v>
      </c>
      <c r="AK669" s="265">
        <v>3.2559999272227289E-2</v>
      </c>
      <c r="AL669" s="265">
        <v>2.4281999457255003E-2</v>
      </c>
      <c r="AM669" s="265">
        <v>2.559299942795187E-2</v>
      </c>
      <c r="AN669" s="265">
        <v>2.6217999413982031E-2</v>
      </c>
      <c r="AO669" s="265">
        <v>2.7134999393485484E-2</v>
      </c>
      <c r="AP669" s="265">
        <v>3.1697999291494486E-2</v>
      </c>
      <c r="AQ669" s="265">
        <v>3.0933299308586865E-2</v>
      </c>
    </row>
    <row r="670" spans="1:43" ht="18.75" customHeight="1">
      <c r="A670" s="86">
        <v>44321</v>
      </c>
      <c r="B670" s="19">
        <v>183.55549999999999</v>
      </c>
      <c r="C670" s="19">
        <v>263.50810000000001</v>
      </c>
      <c r="D670" s="19">
        <v>82.813000000000002</v>
      </c>
      <c r="E670" s="19">
        <v>19.149999999999999</v>
      </c>
      <c r="F670" s="20">
        <v>1.01E-4</v>
      </c>
      <c r="G670" s="20">
        <v>1.506E-3</v>
      </c>
      <c r="H670" s="20">
        <v>3.0560000000000001E-3</v>
      </c>
      <c r="I670" s="20">
        <v>7.9319999999999998E-3</v>
      </c>
      <c r="J670" s="20">
        <v>1.566E-2</v>
      </c>
      <c r="K670" s="20">
        <v>1.243E-2</v>
      </c>
      <c r="L670" s="20">
        <v>2.2425E-2</v>
      </c>
      <c r="M670" s="20">
        <v>2.7560000000000001E-2</v>
      </c>
      <c r="N670" s="19">
        <v>1520</v>
      </c>
      <c r="O670" s="21">
        <v>2075.81</v>
      </c>
      <c r="P670" s="19">
        <v>7819.5</v>
      </c>
      <c r="Q670" s="18">
        <v>90.944999999999993</v>
      </c>
      <c r="R670" s="19">
        <v>6.4748999999999999</v>
      </c>
      <c r="S670" s="19">
        <v>6.4706999999999999</v>
      </c>
      <c r="T670" s="263" t="s">
        <v>331</v>
      </c>
      <c r="U670" s="264" t="s">
        <v>331</v>
      </c>
      <c r="V670" s="264" t="s">
        <v>331</v>
      </c>
      <c r="W670" s="19"/>
      <c r="AD670" s="265" t="s">
        <v>331</v>
      </c>
      <c r="AE670" s="265">
        <v>2.7570999383740125E-2</v>
      </c>
      <c r="AF670" s="265">
        <v>2.8599999360740185E-2</v>
      </c>
      <c r="AG670" s="265">
        <v>3.0361999321356414E-2</v>
      </c>
      <c r="AH670" s="265">
        <v>2.5789999423548583E-2</v>
      </c>
      <c r="AI670" s="265">
        <v>2.807999937236309E-2</v>
      </c>
      <c r="AJ670" s="265">
        <v>3.0829999310895802E-2</v>
      </c>
      <c r="AK670" s="265">
        <v>3.2559999272227289E-2</v>
      </c>
      <c r="AL670" s="265">
        <v>2.4281999457255003E-2</v>
      </c>
      <c r="AM670" s="265">
        <v>2.559299942795187E-2</v>
      </c>
      <c r="AN670" s="265">
        <v>2.6200999414362013E-2</v>
      </c>
      <c r="AO670" s="265">
        <v>2.7070999394915998E-2</v>
      </c>
      <c r="AP670" s="265">
        <v>3.1640999292768535E-2</v>
      </c>
      <c r="AQ670" s="265">
        <v>3.1051699305940421E-2</v>
      </c>
    </row>
    <row r="671" spans="1:43" ht="18.75" customHeight="1">
      <c r="A671" s="86">
        <v>44320</v>
      </c>
      <c r="B671" s="19">
        <v>183.41489999999999</v>
      </c>
      <c r="C671" s="19">
        <v>263.62040000000002</v>
      </c>
      <c r="D671" s="19">
        <v>82.813000000000002</v>
      </c>
      <c r="E671" s="19">
        <v>19.48</v>
      </c>
      <c r="F671" s="20">
        <v>7.6000000000000004E-5</v>
      </c>
      <c r="G671" s="20">
        <v>1.585E-3</v>
      </c>
      <c r="H671" s="20">
        <v>3.163E-3</v>
      </c>
      <c r="I671" s="20">
        <v>8.1729999999999997E-3</v>
      </c>
      <c r="J671" s="20">
        <v>1.5924000000000001E-2</v>
      </c>
      <c r="K671" s="20">
        <v>1.2711E-2</v>
      </c>
      <c r="L671" s="20">
        <v>2.2615E-2</v>
      </c>
      <c r="M671" s="20">
        <v>2.7560000000000001E-2</v>
      </c>
      <c r="N671" s="19">
        <v>1520</v>
      </c>
      <c r="O671" s="21">
        <v>2075.81</v>
      </c>
      <c r="P671" s="19">
        <v>7819.5</v>
      </c>
      <c r="Q671" s="18">
        <v>91.28</v>
      </c>
      <c r="R671" s="19">
        <v>6.4748999999999999</v>
      </c>
      <c r="S671" s="19">
        <v>6.4734999999999996</v>
      </c>
      <c r="T671" s="263" t="s">
        <v>331</v>
      </c>
      <c r="U671" s="264" t="s">
        <v>331</v>
      </c>
      <c r="V671" s="264" t="s">
        <v>331</v>
      </c>
      <c r="W671" s="19"/>
      <c r="AD671" s="265" t="s">
        <v>331</v>
      </c>
      <c r="AE671" s="265">
        <v>2.7731999380141498E-2</v>
      </c>
      <c r="AF671" s="265">
        <v>2.8614999360404909E-2</v>
      </c>
      <c r="AG671" s="265">
        <v>3.0493999318405986E-2</v>
      </c>
      <c r="AH671" s="265">
        <v>2.5839999422430992E-2</v>
      </c>
      <c r="AI671" s="265">
        <v>2.8349999366328121E-2</v>
      </c>
      <c r="AJ671" s="265">
        <v>3.0839999310672283E-2</v>
      </c>
      <c r="AK671" s="265">
        <v>3.2619999270886185E-2</v>
      </c>
      <c r="AL671" s="265">
        <v>2.4281999457255003E-2</v>
      </c>
      <c r="AM671" s="265">
        <v>2.559299942795187E-2</v>
      </c>
      <c r="AN671" s="265">
        <v>2.6200999414362013E-2</v>
      </c>
      <c r="AO671" s="265">
        <v>2.7079999394714834E-2</v>
      </c>
      <c r="AP671" s="265">
        <v>3.1655999292433262E-2</v>
      </c>
      <c r="AQ671" s="265">
        <v>2.9559999339282512E-2</v>
      </c>
    </row>
    <row r="672" spans="1:43" ht="18.75" customHeight="1">
      <c r="A672" s="86">
        <v>44319</v>
      </c>
      <c r="B672" s="19">
        <v>183.15299999999999</v>
      </c>
      <c r="C672" s="19">
        <v>262.89120000000003</v>
      </c>
      <c r="D672" s="19">
        <v>82.813000000000002</v>
      </c>
      <c r="E672" s="19">
        <v>18.309999999999999</v>
      </c>
      <c r="F672" s="20">
        <v>5.1E-5</v>
      </c>
      <c r="G672" s="20">
        <v>1.585E-3</v>
      </c>
      <c r="H672" s="20">
        <v>3.1900000000000001E-3</v>
      </c>
      <c r="I672" s="20">
        <v>8.2369999999999995E-3</v>
      </c>
      <c r="J672" s="20">
        <v>1.5976000000000001E-2</v>
      </c>
      <c r="K672" s="20">
        <v>1.2781000000000001E-2</v>
      </c>
      <c r="L672" s="20">
        <v>2.2837E-2</v>
      </c>
      <c r="M672" s="20">
        <v>2.7560000000000001E-2</v>
      </c>
      <c r="N672" s="19">
        <v>1520</v>
      </c>
      <c r="O672" s="21">
        <v>2099.6799999999998</v>
      </c>
      <c r="P672" s="19">
        <v>7724.8</v>
      </c>
      <c r="Q672" s="18">
        <v>90.614000000000004</v>
      </c>
      <c r="R672" s="19">
        <v>6.4722</v>
      </c>
      <c r="S672" s="19">
        <v>6.4646999999999997</v>
      </c>
      <c r="T672" s="263" t="s">
        <v>331</v>
      </c>
      <c r="U672" s="264" t="s">
        <v>331</v>
      </c>
      <c r="V672" s="264" t="s">
        <v>331</v>
      </c>
      <c r="W672" s="19"/>
      <c r="AD672" s="265" t="s">
        <v>331</v>
      </c>
      <c r="AE672" s="265">
        <v>2.7849999377503994E-2</v>
      </c>
      <c r="AF672" s="265">
        <v>2.8614999360404909E-2</v>
      </c>
      <c r="AG672" s="265">
        <v>3.0588999316282568E-2</v>
      </c>
      <c r="AH672" s="265">
        <v>2.586999942176044E-2</v>
      </c>
      <c r="AI672" s="265">
        <v>2.8449999364092947E-2</v>
      </c>
      <c r="AJ672" s="265">
        <v>3.0889999309554696E-2</v>
      </c>
      <c r="AK672" s="265">
        <v>3.2719999268651004E-2</v>
      </c>
      <c r="AL672" s="265">
        <v>2.4281999457255003E-2</v>
      </c>
      <c r="AM672" s="265">
        <v>2.559299942795187E-2</v>
      </c>
      <c r="AN672" s="265">
        <v>2.6200999414362013E-2</v>
      </c>
      <c r="AO672" s="265">
        <v>2.7111999393999574E-2</v>
      </c>
      <c r="AP672" s="265">
        <v>3.1391999298334125E-2</v>
      </c>
      <c r="AQ672" s="265">
        <v>2.9749999335035682E-2</v>
      </c>
    </row>
    <row r="673" spans="1:43" ht="18.75" customHeight="1">
      <c r="A673" s="86">
        <v>44316</v>
      </c>
      <c r="B673" s="19">
        <v>183.0119</v>
      </c>
      <c r="C673" s="19">
        <v>262.61070000000001</v>
      </c>
      <c r="D673" s="19">
        <v>82.813000000000002</v>
      </c>
      <c r="E673" s="19">
        <v>18.61</v>
      </c>
      <c r="F673" s="20">
        <v>2.5000000000000001E-5</v>
      </c>
      <c r="G673" s="20">
        <v>1.5839999999999999E-3</v>
      </c>
      <c r="H673" s="20">
        <v>3.297E-3</v>
      </c>
      <c r="I673" s="20">
        <v>8.4609999999999998E-3</v>
      </c>
      <c r="J673" s="20">
        <v>1.6258999999999999E-2</v>
      </c>
      <c r="K673" s="20">
        <v>1.3086E-2</v>
      </c>
      <c r="L673" s="20">
        <v>2.2967000000000001E-2</v>
      </c>
      <c r="M673" s="20">
        <v>2.7560000000000001E-2</v>
      </c>
      <c r="N673" s="19">
        <v>1520</v>
      </c>
      <c r="O673" s="21">
        <v>2099.6799999999998</v>
      </c>
      <c r="P673" s="19">
        <v>7724.8</v>
      </c>
      <c r="Q673" s="18">
        <v>90.608999999999995</v>
      </c>
      <c r="R673" s="19">
        <v>6.4790000000000001</v>
      </c>
      <c r="S673" s="19">
        <v>6.4759000000000002</v>
      </c>
      <c r="T673" s="263" t="s">
        <v>331</v>
      </c>
      <c r="U673" s="264" t="s">
        <v>331</v>
      </c>
      <c r="V673" s="264" t="s">
        <v>331</v>
      </c>
      <c r="W673" s="19"/>
      <c r="AD673" s="265" t="s">
        <v>331</v>
      </c>
      <c r="AE673" s="265">
        <v>2.7570999383740125E-2</v>
      </c>
      <c r="AF673" s="265">
        <v>2.8614999360404909E-2</v>
      </c>
      <c r="AG673" s="265">
        <v>3.0380999320931731E-2</v>
      </c>
      <c r="AH673" s="265">
        <v>2.5739999424666166E-2</v>
      </c>
      <c r="AI673" s="265">
        <v>2.8429999364539979E-2</v>
      </c>
      <c r="AJ673" s="265">
        <v>3.0809999311342835E-2</v>
      </c>
      <c r="AK673" s="265">
        <v>3.2589999271556737E-2</v>
      </c>
      <c r="AL673" s="265">
        <v>2.4281999457255003E-2</v>
      </c>
      <c r="AM673" s="265">
        <v>2.559299942795187E-2</v>
      </c>
      <c r="AN673" s="265">
        <v>2.6200999414362013E-2</v>
      </c>
      <c r="AO673" s="265">
        <v>2.7111999393999574E-2</v>
      </c>
      <c r="AP673" s="265">
        <v>3.1649999292567371E-2</v>
      </c>
      <c r="AQ673" s="265">
        <v>3.0045799328424036E-2</v>
      </c>
    </row>
    <row r="674" spans="1:43" ht="18.75" customHeight="1">
      <c r="A674" s="86">
        <v>44315</v>
      </c>
      <c r="B674" s="19">
        <v>182.87430000000001</v>
      </c>
      <c r="C674" s="19">
        <v>262.07040000000001</v>
      </c>
      <c r="D674" s="19">
        <v>82.813000000000002</v>
      </c>
      <c r="E674" s="19">
        <v>17.61</v>
      </c>
      <c r="F674" s="20">
        <v>2.5000000000000001E-5</v>
      </c>
      <c r="G674" s="20">
        <v>1.622E-3</v>
      </c>
      <c r="H674" s="20">
        <v>3.3519999999999999E-3</v>
      </c>
      <c r="I674" s="20">
        <v>8.6359999999999996E-3</v>
      </c>
      <c r="J674" s="20">
        <v>1.6343E-2</v>
      </c>
      <c r="K674" s="20">
        <v>1.3226999999999999E-2</v>
      </c>
      <c r="L674" s="20">
        <v>2.2981999999999999E-2</v>
      </c>
      <c r="M674" s="20">
        <v>2.767E-2</v>
      </c>
      <c r="N674" s="19">
        <v>1520</v>
      </c>
      <c r="O674" s="21">
        <v>2099.6799999999998</v>
      </c>
      <c r="P674" s="19">
        <v>7724.8</v>
      </c>
      <c r="Q674" s="18">
        <v>90.909000000000006</v>
      </c>
      <c r="R674" s="19">
        <v>6.4831000000000003</v>
      </c>
      <c r="S674" s="19">
        <v>6.4804000000000004</v>
      </c>
      <c r="T674" s="263" t="s">
        <v>331</v>
      </c>
      <c r="U674" s="264" t="s">
        <v>331</v>
      </c>
      <c r="V674" s="264" t="s">
        <v>331</v>
      </c>
      <c r="W674" s="19"/>
      <c r="AD674" s="265" t="s">
        <v>331</v>
      </c>
      <c r="AE674" s="265">
        <v>2.7502999385260046E-2</v>
      </c>
      <c r="AF674" s="265">
        <v>2.849999936297536E-2</v>
      </c>
      <c r="AG674" s="265">
        <v>3.0308999322541056E-2</v>
      </c>
      <c r="AH674" s="265">
        <v>2.5839999422430992E-2</v>
      </c>
      <c r="AI674" s="265">
        <v>2.8729999357834459E-2</v>
      </c>
      <c r="AJ674" s="265">
        <v>3.066999931447208E-2</v>
      </c>
      <c r="AK674" s="265">
        <v>3.2489999273791911E-2</v>
      </c>
      <c r="AL674" s="265">
        <v>2.4281999457255003E-2</v>
      </c>
      <c r="AM674" s="265">
        <v>2.559299942795187E-2</v>
      </c>
      <c r="AN674" s="265">
        <v>2.6200999414362013E-2</v>
      </c>
      <c r="AO674" s="265">
        <v>2.7113999393954872E-2</v>
      </c>
      <c r="AP674" s="265">
        <v>3.1659999292343852E-2</v>
      </c>
      <c r="AQ674" s="265">
        <v>3.1288299300651995E-2</v>
      </c>
    </row>
    <row r="675" spans="1:43" ht="18.75" customHeight="1">
      <c r="A675" s="86">
        <v>44314</v>
      </c>
      <c r="B675" s="19">
        <v>182.94730000000001</v>
      </c>
      <c r="C675" s="19">
        <v>261.87909999999999</v>
      </c>
      <c r="D675" s="19">
        <v>82.813000000000002</v>
      </c>
      <c r="E675" s="19">
        <v>17.28</v>
      </c>
      <c r="F675" s="20">
        <v>2.5000000000000001E-5</v>
      </c>
      <c r="G675" s="20">
        <v>1.6410000000000001E-3</v>
      </c>
      <c r="H675" s="20">
        <v>3.3249999999999998E-3</v>
      </c>
      <c r="I675" s="20">
        <v>8.5079999999999999E-3</v>
      </c>
      <c r="J675" s="20">
        <v>1.6094000000000001E-2</v>
      </c>
      <c r="K675" s="20">
        <v>1.2992E-2</v>
      </c>
      <c r="L675" s="20">
        <v>2.2889E-2</v>
      </c>
      <c r="M675" s="20">
        <v>2.777E-2</v>
      </c>
      <c r="N675" s="19">
        <v>1520</v>
      </c>
      <c r="O675" s="21">
        <v>2099.6799999999998</v>
      </c>
      <c r="P675" s="19">
        <v>7724.8</v>
      </c>
      <c r="Q675" s="18">
        <v>90.807000000000002</v>
      </c>
      <c r="R675" s="19">
        <v>6.4855</v>
      </c>
      <c r="S675" s="19">
        <v>6.4724000000000004</v>
      </c>
      <c r="T675" s="263" t="s">
        <v>331</v>
      </c>
      <c r="U675" s="264" t="s">
        <v>331</v>
      </c>
      <c r="V675" s="264" t="s">
        <v>331</v>
      </c>
      <c r="W675" s="19"/>
      <c r="AD675" s="265" t="s">
        <v>331</v>
      </c>
      <c r="AE675" s="265">
        <v>2.748999938555062E-2</v>
      </c>
      <c r="AF675" s="265">
        <v>2.8485999363288283E-2</v>
      </c>
      <c r="AG675" s="265">
        <v>3.0252999323792756E-2</v>
      </c>
      <c r="AH675" s="265">
        <v>2.5689999425783754E-2</v>
      </c>
      <c r="AI675" s="265">
        <v>2.8349999366328121E-2</v>
      </c>
      <c r="AJ675" s="265">
        <v>3.0649999314919112E-2</v>
      </c>
      <c r="AK675" s="265">
        <v>3.2449999274685982E-2</v>
      </c>
      <c r="AL675" s="265">
        <v>2.4281999457255003E-2</v>
      </c>
      <c r="AM675" s="265">
        <v>2.559299942795187E-2</v>
      </c>
      <c r="AN675" s="265">
        <v>2.6200999414362013E-2</v>
      </c>
      <c r="AO675" s="265">
        <v>2.7100999394245446E-2</v>
      </c>
      <c r="AP675" s="265">
        <v>3.1668999292142688E-2</v>
      </c>
      <c r="AQ675" s="265">
        <v>3.019939932499081E-2</v>
      </c>
    </row>
    <row r="676" spans="1:43" ht="18.75" customHeight="1">
      <c r="A676" s="86">
        <v>44313</v>
      </c>
      <c r="B676" s="19">
        <v>182.7911</v>
      </c>
      <c r="C676" s="19">
        <v>261.80770000000001</v>
      </c>
      <c r="D676" s="19">
        <v>82.813000000000002</v>
      </c>
      <c r="E676" s="19">
        <v>17.559999999999999</v>
      </c>
      <c r="F676" s="20">
        <v>2.5000000000000001E-5</v>
      </c>
      <c r="G676" s="20">
        <v>1.7979999999999999E-3</v>
      </c>
      <c r="H676" s="20">
        <v>3.5639999999999999E-3</v>
      </c>
      <c r="I676" s="20">
        <v>8.8129999999999997E-3</v>
      </c>
      <c r="J676" s="20">
        <v>1.6216000000000001E-2</v>
      </c>
      <c r="K676" s="20">
        <v>1.302E-2</v>
      </c>
      <c r="L676" s="20">
        <v>2.2942000000000001E-2</v>
      </c>
      <c r="M676" s="20">
        <v>2.794E-2</v>
      </c>
      <c r="N676" s="19">
        <v>1520</v>
      </c>
      <c r="O676" s="21">
        <v>2099.6799999999998</v>
      </c>
      <c r="P676" s="19">
        <v>7724.8</v>
      </c>
      <c r="Q676" s="18">
        <v>90.858999999999995</v>
      </c>
      <c r="R676" s="19">
        <v>6.4962999999999997</v>
      </c>
      <c r="S676" s="19">
        <v>6.49</v>
      </c>
      <c r="T676" s="263" t="s">
        <v>331</v>
      </c>
      <c r="U676" s="264" t="s">
        <v>331</v>
      </c>
      <c r="V676" s="264" t="s">
        <v>331</v>
      </c>
      <c r="W676" s="19"/>
      <c r="AD676" s="265" t="s">
        <v>331</v>
      </c>
      <c r="AE676" s="265">
        <v>2.754099938441068E-2</v>
      </c>
      <c r="AF676" s="265">
        <v>2.8485999363288283E-2</v>
      </c>
      <c r="AG676" s="265">
        <v>3.0303999322652819E-2</v>
      </c>
      <c r="AH676" s="265">
        <v>2.5779999423772095E-2</v>
      </c>
      <c r="AI676" s="265">
        <v>2.8309999367222189E-2</v>
      </c>
      <c r="AJ676" s="265">
        <v>3.0789999311789874E-2</v>
      </c>
      <c r="AK676" s="265">
        <v>3.2469999274238943E-2</v>
      </c>
      <c r="AL676" s="265">
        <v>2.4281999457255003E-2</v>
      </c>
      <c r="AM676" s="265">
        <v>2.559299942795187E-2</v>
      </c>
      <c r="AN676" s="265">
        <v>2.6200999414362013E-2</v>
      </c>
      <c r="AO676" s="265">
        <v>2.7072999394871296E-2</v>
      </c>
      <c r="AP676" s="265">
        <v>3.1399999298155311E-2</v>
      </c>
      <c r="AQ676" s="265">
        <v>2.9113299349267034E-2</v>
      </c>
    </row>
    <row r="677" spans="1:43" ht="18.75" customHeight="1">
      <c r="A677" s="86">
        <v>44312</v>
      </c>
      <c r="B677" s="19">
        <v>183.0805</v>
      </c>
      <c r="C677" s="19">
        <v>261.53870000000001</v>
      </c>
      <c r="D677" s="19">
        <v>77.438000000000002</v>
      </c>
      <c r="E677" s="19">
        <v>17.64</v>
      </c>
      <c r="F677" s="20">
        <v>7.6000000000000004E-5</v>
      </c>
      <c r="G677" s="20">
        <v>1.6770000000000001E-3</v>
      </c>
      <c r="H677" s="20">
        <v>3.4060000000000002E-3</v>
      </c>
      <c r="I677" s="20">
        <v>8.2939999999999993E-3</v>
      </c>
      <c r="J677" s="20">
        <v>1.5667E-2</v>
      </c>
      <c r="K677" s="20">
        <v>1.2593999999999999E-2</v>
      </c>
      <c r="L677" s="20">
        <v>2.24E-2</v>
      </c>
      <c r="M677" s="20">
        <v>2.7910000000000001E-2</v>
      </c>
      <c r="N677" s="19">
        <v>1520</v>
      </c>
      <c r="O677" s="21">
        <v>2099.6799999999998</v>
      </c>
      <c r="P677" s="19">
        <v>7724.8</v>
      </c>
      <c r="Q677" s="18">
        <v>91.332999999999998</v>
      </c>
      <c r="R677" s="19">
        <v>6.4901</v>
      </c>
      <c r="S677" s="19">
        <v>6.4958</v>
      </c>
      <c r="T677" s="263" t="s">
        <v>331</v>
      </c>
      <c r="U677" s="264" t="s">
        <v>331</v>
      </c>
      <c r="V677" s="264" t="s">
        <v>331</v>
      </c>
      <c r="W677" s="19"/>
      <c r="AD677" s="265" t="s">
        <v>331</v>
      </c>
      <c r="AE677" s="265">
        <v>2.7385999387875198E-2</v>
      </c>
      <c r="AF677" s="265">
        <v>2.8362999366037547E-2</v>
      </c>
      <c r="AG677" s="265">
        <v>3.0171999325603247E-2</v>
      </c>
      <c r="AH677" s="265">
        <v>2.5779999423772095E-2</v>
      </c>
      <c r="AI677" s="265">
        <v>2.8169999370351435E-2</v>
      </c>
      <c r="AJ677" s="265">
        <v>3.0639999315142632E-2</v>
      </c>
      <c r="AK677" s="265">
        <v>3.2439999274909495E-2</v>
      </c>
      <c r="AL677" s="265">
        <v>2.4281999457255003E-2</v>
      </c>
      <c r="AM677" s="265">
        <v>2.559299942795187E-2</v>
      </c>
      <c r="AN677" s="265">
        <v>2.6200999414362013E-2</v>
      </c>
      <c r="AO677" s="265">
        <v>2.7032999395765363E-2</v>
      </c>
      <c r="AP677" s="265">
        <v>3.1401999298110606E-2</v>
      </c>
      <c r="AQ677" s="265">
        <v>2.8304999367333945E-2</v>
      </c>
    </row>
    <row r="678" spans="1:43" ht="18.75" customHeight="1">
      <c r="A678" s="86">
        <v>44309</v>
      </c>
      <c r="B678" s="19">
        <v>183.3289</v>
      </c>
      <c r="C678" s="19">
        <v>261.73469999999998</v>
      </c>
      <c r="D678" s="19">
        <v>77.438000000000002</v>
      </c>
      <c r="E678" s="19">
        <v>17.329999999999998</v>
      </c>
      <c r="F678" s="20">
        <v>1.5200000000000001E-4</v>
      </c>
      <c r="G678" s="20">
        <v>1.575E-3</v>
      </c>
      <c r="H678" s="20">
        <v>3.3270000000000001E-3</v>
      </c>
      <c r="I678" s="20">
        <v>8.1639999999999994E-3</v>
      </c>
      <c r="J678" s="20">
        <v>1.5577000000000001E-2</v>
      </c>
      <c r="K678" s="20">
        <v>1.2475999999999999E-2</v>
      </c>
      <c r="L678" s="20">
        <v>2.2339000000000001E-2</v>
      </c>
      <c r="M678" s="20">
        <v>2.7519999999999999E-2</v>
      </c>
      <c r="N678" s="19">
        <v>1520</v>
      </c>
      <c r="O678" s="21">
        <v>2099.6799999999998</v>
      </c>
      <c r="P678" s="19">
        <v>7724.8</v>
      </c>
      <c r="Q678" s="18">
        <v>91.155000000000001</v>
      </c>
      <c r="R678" s="19">
        <v>6.4904999999999999</v>
      </c>
      <c r="S678" s="19">
        <v>6.4901999999999997</v>
      </c>
      <c r="T678" s="263" t="s">
        <v>331</v>
      </c>
      <c r="U678" s="264" t="s">
        <v>331</v>
      </c>
      <c r="V678" s="264" t="s">
        <v>331</v>
      </c>
      <c r="W678" s="19"/>
      <c r="AD678" s="265" t="s">
        <v>331</v>
      </c>
      <c r="AE678" s="265">
        <v>2.7484999385662377E-2</v>
      </c>
      <c r="AF678" s="265">
        <v>2.8493999363109472E-2</v>
      </c>
      <c r="AG678" s="265">
        <v>3.0321999322250485E-2</v>
      </c>
      <c r="AH678" s="265">
        <v>2.562999942712486E-2</v>
      </c>
      <c r="AI678" s="265">
        <v>2.8009999373927712E-2</v>
      </c>
      <c r="AJ678" s="265">
        <v>3.0629999315366151E-2</v>
      </c>
      <c r="AK678" s="265">
        <v>3.2489999273791911E-2</v>
      </c>
      <c r="AL678" s="265">
        <v>2.4281999457255003E-2</v>
      </c>
      <c r="AM678" s="265">
        <v>2.559299942795187E-2</v>
      </c>
      <c r="AN678" s="265">
        <v>2.6200999414362013E-2</v>
      </c>
      <c r="AO678" s="265">
        <v>2.7032999395765363E-2</v>
      </c>
      <c r="AP678" s="265">
        <v>3.1404999298043544E-2</v>
      </c>
      <c r="AQ678" s="265">
        <v>2.7649999381974339E-2</v>
      </c>
    </row>
    <row r="679" spans="1:43" ht="18.75" customHeight="1">
      <c r="A679" s="86">
        <v>44308</v>
      </c>
      <c r="B679" s="19">
        <v>183.47900000000001</v>
      </c>
      <c r="C679" s="19">
        <v>261.49959999999999</v>
      </c>
      <c r="D679" s="19">
        <v>77.438000000000002</v>
      </c>
      <c r="E679" s="19">
        <v>18.71</v>
      </c>
      <c r="F679" s="20">
        <v>1.5200000000000001E-4</v>
      </c>
      <c r="G679" s="20">
        <v>1.472E-3</v>
      </c>
      <c r="H679" s="20">
        <v>3.117E-3</v>
      </c>
      <c r="I679" s="20">
        <v>7.9039999999999996E-3</v>
      </c>
      <c r="J679" s="20">
        <v>1.538E-2</v>
      </c>
      <c r="K679" s="20">
        <v>1.2217E-2</v>
      </c>
      <c r="L679" s="20">
        <v>2.2179999999999998E-2</v>
      </c>
      <c r="M679" s="20">
        <v>2.7609999999999999E-2</v>
      </c>
      <c r="N679" s="19">
        <v>1520</v>
      </c>
      <c r="O679" s="21">
        <v>2099.6799999999998</v>
      </c>
      <c r="P679" s="19">
        <v>7724.8</v>
      </c>
      <c r="Q679" s="18">
        <v>91.241</v>
      </c>
      <c r="R679" s="19">
        <v>6.4995000000000003</v>
      </c>
      <c r="S679" s="19">
        <v>6.5004999999999997</v>
      </c>
      <c r="T679" s="263" t="s">
        <v>331</v>
      </c>
      <c r="U679" s="264" t="s">
        <v>331</v>
      </c>
      <c r="V679" s="264" t="s">
        <v>331</v>
      </c>
      <c r="W679" s="19"/>
      <c r="AD679" s="265" t="s">
        <v>331</v>
      </c>
      <c r="AE679" s="265">
        <v>2.7705999380722643E-2</v>
      </c>
      <c r="AF679" s="265">
        <v>2.8683999358862636E-2</v>
      </c>
      <c r="AG679" s="265">
        <v>3.0434999319724737E-2</v>
      </c>
      <c r="AH679" s="265">
        <v>2.5649999426677821E-2</v>
      </c>
      <c r="AI679" s="265">
        <v>2.8179999370127919E-2</v>
      </c>
      <c r="AJ679" s="265">
        <v>3.0779999312013386E-2</v>
      </c>
      <c r="AK679" s="265">
        <v>3.2649999270215634E-2</v>
      </c>
      <c r="AL679" s="265">
        <v>2.4281999457255003E-2</v>
      </c>
      <c r="AM679" s="265">
        <v>2.559299942795187E-2</v>
      </c>
      <c r="AN679" s="265">
        <v>2.6200999414362013E-2</v>
      </c>
      <c r="AO679" s="265">
        <v>2.7033999395743011E-2</v>
      </c>
      <c r="AP679" s="265">
        <v>3.1406999297998846E-2</v>
      </c>
      <c r="AQ679" s="265">
        <v>2.7709999380633236E-2</v>
      </c>
    </row>
    <row r="680" spans="1:43" ht="18.75" customHeight="1">
      <c r="A680" s="86">
        <v>44307</v>
      </c>
      <c r="B680" s="19">
        <v>183.44030000000001</v>
      </c>
      <c r="C680" s="19">
        <v>261.20780000000002</v>
      </c>
      <c r="D680" s="19">
        <v>77.438000000000002</v>
      </c>
      <c r="E680" s="19">
        <v>17.5</v>
      </c>
      <c r="F680" s="20">
        <v>1.27E-4</v>
      </c>
      <c r="G680" s="20">
        <v>1.472E-3</v>
      </c>
      <c r="H680" s="20">
        <v>3.1440000000000001E-3</v>
      </c>
      <c r="I680" s="20">
        <v>7.9679999999999994E-3</v>
      </c>
      <c r="J680" s="20">
        <v>1.5554999999999999E-2</v>
      </c>
      <c r="K680" s="20">
        <v>1.2311000000000001E-2</v>
      </c>
      <c r="L680" s="20">
        <v>2.2505000000000001E-2</v>
      </c>
      <c r="M680" s="20">
        <v>2.7560000000000001E-2</v>
      </c>
      <c r="N680" s="19">
        <v>1520</v>
      </c>
      <c r="O680" s="21">
        <v>2099.6799999999998</v>
      </c>
      <c r="P680" s="19">
        <v>7724.8</v>
      </c>
      <c r="Q680" s="18">
        <v>91.069000000000003</v>
      </c>
      <c r="R680" s="19">
        <v>6.5103</v>
      </c>
      <c r="S680" s="19">
        <v>6.5090000000000003</v>
      </c>
      <c r="T680" s="263" t="s">
        <v>331</v>
      </c>
      <c r="U680" s="264" t="s">
        <v>331</v>
      </c>
      <c r="V680" s="264" t="s">
        <v>331</v>
      </c>
      <c r="W680" s="19"/>
      <c r="AD680" s="265" t="s">
        <v>331</v>
      </c>
      <c r="AE680" s="265">
        <v>2.7484999385662377E-2</v>
      </c>
      <c r="AF680" s="265">
        <v>2.8516999362595382E-2</v>
      </c>
      <c r="AG680" s="265">
        <v>3.0261999323591589E-2</v>
      </c>
      <c r="AH680" s="265">
        <v>2.5549999428912999E-2</v>
      </c>
      <c r="AI680" s="265">
        <v>2.7949999375268816E-2</v>
      </c>
      <c r="AJ680" s="265">
        <v>3.0689999314025045E-2</v>
      </c>
      <c r="AK680" s="265">
        <v>3.2539999272674321E-2</v>
      </c>
      <c r="AL680" s="265">
        <v>2.4281999457255003E-2</v>
      </c>
      <c r="AM680" s="265">
        <v>2.559299942795187E-2</v>
      </c>
      <c r="AN680" s="265">
        <v>2.6200999414362013E-2</v>
      </c>
      <c r="AO680" s="265">
        <v>2.7062999395094812E-2</v>
      </c>
      <c r="AP680" s="265">
        <v>3.1404999298043544E-2</v>
      </c>
      <c r="AQ680" s="265">
        <v>2.7774999379180369E-2</v>
      </c>
    </row>
    <row r="681" spans="1:43" ht="18.75" customHeight="1">
      <c r="A681" s="86">
        <v>44306</v>
      </c>
      <c r="B681" s="19">
        <v>183.23439999999999</v>
      </c>
      <c r="C681" s="19">
        <v>260.98259999999999</v>
      </c>
      <c r="D681" s="19">
        <v>82.188000000000002</v>
      </c>
      <c r="E681" s="19">
        <v>18.68</v>
      </c>
      <c r="F681" s="20">
        <v>1.27E-4</v>
      </c>
      <c r="G681" s="20">
        <v>1.4920000000000001E-3</v>
      </c>
      <c r="H681" s="20">
        <v>3.1710000000000002E-3</v>
      </c>
      <c r="I681" s="20">
        <v>7.92E-3</v>
      </c>
      <c r="J681" s="20">
        <v>1.5589E-2</v>
      </c>
      <c r="K681" s="20">
        <v>1.2311000000000001E-2</v>
      </c>
      <c r="L681" s="20">
        <v>2.2512000000000001E-2</v>
      </c>
      <c r="M681" s="20">
        <v>2.7699999999999999E-2</v>
      </c>
      <c r="N681" s="19">
        <v>1520</v>
      </c>
      <c r="O681" s="21">
        <v>2099.6799999999998</v>
      </c>
      <c r="P681" s="19">
        <v>7724.8</v>
      </c>
      <c r="Q681" s="18">
        <v>91.555999999999997</v>
      </c>
      <c r="R681" s="19">
        <v>6.5206</v>
      </c>
      <c r="S681" s="19">
        <v>6.5260999999999996</v>
      </c>
      <c r="T681" s="263" t="s">
        <v>331</v>
      </c>
      <c r="U681" s="264" t="s">
        <v>331</v>
      </c>
      <c r="V681" s="264" t="s">
        <v>331</v>
      </c>
      <c r="W681" s="19"/>
      <c r="AD681" s="265" t="s">
        <v>331</v>
      </c>
      <c r="AE681" s="265">
        <v>2.7470999385975303E-2</v>
      </c>
      <c r="AF681" s="265">
        <v>2.852299936246127E-2</v>
      </c>
      <c r="AG681" s="265">
        <v>3.0074999327771364E-2</v>
      </c>
      <c r="AH681" s="265">
        <v>2.5579999428242444E-2</v>
      </c>
      <c r="AI681" s="265">
        <v>2.7689999381080271E-2</v>
      </c>
      <c r="AJ681" s="265">
        <v>3.0579999316483735E-2</v>
      </c>
      <c r="AK681" s="265">
        <v>3.2539999272674321E-2</v>
      </c>
      <c r="AL681" s="265">
        <v>2.4281999457255003E-2</v>
      </c>
      <c r="AM681" s="265">
        <v>2.559299942795187E-2</v>
      </c>
      <c r="AN681" s="265">
        <v>2.6200999414362013E-2</v>
      </c>
      <c r="AO681" s="265">
        <v>2.7068999394960703E-2</v>
      </c>
      <c r="AP681" s="265">
        <v>3.1409999297931791E-2</v>
      </c>
      <c r="AQ681" s="265">
        <v>2.5786699423622338E-2</v>
      </c>
    </row>
    <row r="682" spans="1:43" ht="18.75" customHeight="1">
      <c r="A682" s="86">
        <v>44305</v>
      </c>
      <c r="B682" s="19">
        <v>183.24260000000001</v>
      </c>
      <c r="C682" s="19">
        <v>260.61329999999998</v>
      </c>
      <c r="D682" s="19">
        <v>83.882999999999996</v>
      </c>
      <c r="E682" s="19">
        <v>17.29</v>
      </c>
      <c r="F682" s="20">
        <v>1.5200000000000001E-4</v>
      </c>
      <c r="G682" s="20">
        <v>1.572E-3</v>
      </c>
      <c r="H682" s="20">
        <v>3.3549999999999999E-3</v>
      </c>
      <c r="I682" s="20">
        <v>8.2920000000000008E-3</v>
      </c>
      <c r="J682" s="20">
        <v>1.6046999999999999E-2</v>
      </c>
      <c r="K682" s="20">
        <v>1.2735E-2</v>
      </c>
      <c r="L682" s="20">
        <v>2.2963000000000001E-2</v>
      </c>
      <c r="M682" s="20">
        <v>2.819E-2</v>
      </c>
      <c r="N682" s="19">
        <v>1520</v>
      </c>
      <c r="O682" s="21">
        <v>2099.6799999999998</v>
      </c>
      <c r="P682" s="19">
        <v>7724.8</v>
      </c>
      <c r="Q682" s="18">
        <v>91.671000000000006</v>
      </c>
      <c r="R682" s="19">
        <v>6.5225999999999997</v>
      </c>
      <c r="S682" s="19">
        <v>6.5266000000000002</v>
      </c>
      <c r="T682" s="263" t="s">
        <v>331</v>
      </c>
      <c r="U682" s="264" t="s">
        <v>331</v>
      </c>
      <c r="V682" s="264" t="s">
        <v>331</v>
      </c>
      <c r="W682" s="19"/>
      <c r="AD682" s="265" t="s">
        <v>331</v>
      </c>
      <c r="AE682" s="265">
        <v>2.7661999381706118E-2</v>
      </c>
      <c r="AF682" s="265">
        <v>2.8631999360024928E-2</v>
      </c>
      <c r="AG682" s="265">
        <v>3.0423999319970609E-2</v>
      </c>
      <c r="AH682" s="265">
        <v>2.5579999428242444E-2</v>
      </c>
      <c r="AI682" s="265">
        <v>2.7589999383315442E-2</v>
      </c>
      <c r="AJ682" s="265">
        <v>3.047999931871891E-2</v>
      </c>
      <c r="AK682" s="265">
        <v>3.2559999272227289E-2</v>
      </c>
      <c r="AL682" s="265">
        <v>2.4281999457255003E-2</v>
      </c>
      <c r="AM682" s="265">
        <v>2.559299942795187E-2</v>
      </c>
      <c r="AN682" s="265">
        <v>2.6200999414362013E-2</v>
      </c>
      <c r="AO682" s="265">
        <v>2.707499939482659E-2</v>
      </c>
      <c r="AP682" s="265">
        <v>3.140899929795414E-2</v>
      </c>
      <c r="AQ682" s="265">
        <v>2.7319999389350418E-2</v>
      </c>
    </row>
    <row r="683" spans="1:43" ht="18.75" customHeight="1">
      <c r="A683" s="86">
        <v>44302</v>
      </c>
      <c r="B683" s="19">
        <v>182.73929999999999</v>
      </c>
      <c r="C683" s="19">
        <v>259.51549999999997</v>
      </c>
      <c r="D683" s="19">
        <v>83.882999999999996</v>
      </c>
      <c r="E683" s="19">
        <v>16.25</v>
      </c>
      <c r="F683" s="20">
        <v>1.01E-4</v>
      </c>
      <c r="G683" s="20">
        <v>1.6119999999999999E-3</v>
      </c>
      <c r="H683" s="20">
        <v>3.408E-3</v>
      </c>
      <c r="I683" s="20">
        <v>8.3070000000000001E-3</v>
      </c>
      <c r="J683" s="20">
        <v>1.5798E-2</v>
      </c>
      <c r="K683" s="20">
        <v>1.2593999999999999E-2</v>
      </c>
      <c r="L683" s="20">
        <v>2.2648999999999999E-2</v>
      </c>
      <c r="M683" s="20">
        <v>2.81E-2</v>
      </c>
      <c r="N683" s="19">
        <v>1520</v>
      </c>
      <c r="O683" s="21">
        <v>2099.6799999999998</v>
      </c>
      <c r="P683" s="19">
        <v>7724.8</v>
      </c>
      <c r="Q683" s="18">
        <v>91.69</v>
      </c>
      <c r="R683" s="19">
        <v>6.5297000000000001</v>
      </c>
      <c r="S683" s="19">
        <v>6.5316000000000001</v>
      </c>
      <c r="T683" s="263" t="s">
        <v>331</v>
      </c>
      <c r="U683" s="264" t="s">
        <v>331</v>
      </c>
      <c r="V683" s="264" t="s">
        <v>331</v>
      </c>
      <c r="W683" s="19"/>
      <c r="AD683" s="265" t="s">
        <v>331</v>
      </c>
      <c r="AE683" s="265">
        <v>2.782199937812984E-2</v>
      </c>
      <c r="AF683" s="265">
        <v>2.8881999354436992E-2</v>
      </c>
      <c r="AG683" s="265">
        <v>3.0683999314159154E-2</v>
      </c>
      <c r="AH683" s="265">
        <v>2.5599999427795412E-2</v>
      </c>
      <c r="AI683" s="265">
        <v>2.7619999382644891E-2</v>
      </c>
      <c r="AJ683" s="265">
        <v>3.0629999315366151E-2</v>
      </c>
      <c r="AK683" s="265">
        <v>3.2789999267086388E-2</v>
      </c>
      <c r="AL683" s="265">
        <v>2.4281999457255003E-2</v>
      </c>
      <c r="AM683" s="265">
        <v>2.559299942795187E-2</v>
      </c>
      <c r="AN683" s="265">
        <v>2.6200999414362013E-2</v>
      </c>
      <c r="AO683" s="265">
        <v>2.707499939482659E-2</v>
      </c>
      <c r="AP683" s="265">
        <v>3.1476999296434223E-2</v>
      </c>
      <c r="AQ683" s="265">
        <v>2.9631699337679892E-2</v>
      </c>
    </row>
    <row r="684" spans="1:43" ht="18.75" customHeight="1">
      <c r="A684" s="86">
        <v>44301</v>
      </c>
      <c r="B684" s="19">
        <v>182.44130000000001</v>
      </c>
      <c r="C684" s="19">
        <v>258.80549999999999</v>
      </c>
      <c r="D684" s="19">
        <v>88.477999999999994</v>
      </c>
      <c r="E684" s="19">
        <v>16.57</v>
      </c>
      <c r="F684" s="20">
        <v>5.1E-5</v>
      </c>
      <c r="G684" s="20">
        <v>1.5900000000000001E-3</v>
      </c>
      <c r="H684" s="20">
        <v>3.3570000000000002E-3</v>
      </c>
      <c r="I684" s="20">
        <v>8.1770000000000002E-3</v>
      </c>
      <c r="J684" s="20">
        <v>1.5758999999999999E-2</v>
      </c>
      <c r="K684" s="20">
        <v>1.2500000000000001E-2</v>
      </c>
      <c r="L684" s="20">
        <v>2.2693999999999999E-2</v>
      </c>
      <c r="M684" s="20">
        <v>2.811E-2</v>
      </c>
      <c r="N684" s="19">
        <v>1520</v>
      </c>
      <c r="O684" s="21">
        <v>2099.6799999999998</v>
      </c>
      <c r="P684" s="19">
        <v>7724.8</v>
      </c>
      <c r="Q684" s="18">
        <v>91.852000000000004</v>
      </c>
      <c r="R684" s="19">
        <v>6.5441000000000003</v>
      </c>
      <c r="S684" s="19">
        <v>6.5435999999999996</v>
      </c>
      <c r="T684" s="263" t="s">
        <v>331</v>
      </c>
      <c r="U684" s="264" t="s">
        <v>331</v>
      </c>
      <c r="V684" s="264" t="s">
        <v>331</v>
      </c>
      <c r="W684" s="19"/>
      <c r="AD684" s="265" t="s">
        <v>331</v>
      </c>
      <c r="AE684" s="265">
        <v>2.7870999377034605E-2</v>
      </c>
      <c r="AF684" s="265">
        <v>2.8914999353699389E-2</v>
      </c>
      <c r="AG684" s="265">
        <v>3.0631999315321446E-2</v>
      </c>
      <c r="AH684" s="265">
        <v>2.5669999426230789E-2</v>
      </c>
      <c r="AI684" s="265">
        <v>2.7479999385774136E-2</v>
      </c>
      <c r="AJ684" s="265">
        <v>3.0569999316707251E-2</v>
      </c>
      <c r="AK684" s="265">
        <v>3.2699999269098043E-2</v>
      </c>
      <c r="AL684" s="265">
        <v>2.4281999457255003E-2</v>
      </c>
      <c r="AM684" s="265">
        <v>2.560699942763895E-2</v>
      </c>
      <c r="AN684" s="265">
        <v>2.6131999415904283E-2</v>
      </c>
      <c r="AO684" s="265">
        <v>2.6992999396659435E-2</v>
      </c>
      <c r="AP684" s="265">
        <v>3.1400999298132955E-2</v>
      </c>
      <c r="AQ684" s="265">
        <v>2.9669999336823821E-2</v>
      </c>
    </row>
    <row r="685" spans="1:43" ht="18.75" customHeight="1">
      <c r="A685" s="86">
        <v>44300</v>
      </c>
      <c r="B685" s="19">
        <v>181.7552</v>
      </c>
      <c r="C685" s="19">
        <v>259.55470000000003</v>
      </c>
      <c r="D685" s="19">
        <v>90.88</v>
      </c>
      <c r="E685" s="19">
        <v>16.989999999999998</v>
      </c>
      <c r="F685" s="20">
        <v>1.5200000000000001E-4</v>
      </c>
      <c r="G685" s="20">
        <v>1.6100000000000001E-3</v>
      </c>
      <c r="H685" s="20">
        <v>3.5400000000000002E-3</v>
      </c>
      <c r="I685" s="20">
        <v>8.548E-3</v>
      </c>
      <c r="J685" s="20">
        <v>1.6323000000000001E-2</v>
      </c>
      <c r="K685" s="20">
        <v>1.3018E-2</v>
      </c>
      <c r="L685" s="20">
        <v>2.3116000000000001E-2</v>
      </c>
      <c r="M685" s="20">
        <v>2.81E-2</v>
      </c>
      <c r="N685" s="19">
        <v>1520</v>
      </c>
      <c r="O685" s="21">
        <v>2099.6799999999998</v>
      </c>
      <c r="P685" s="19">
        <v>7724.8</v>
      </c>
      <c r="Q685" s="18">
        <v>92.138000000000005</v>
      </c>
      <c r="R685" s="19">
        <v>6.5483000000000002</v>
      </c>
      <c r="S685" s="19">
        <v>6.548</v>
      </c>
      <c r="T685" s="263" t="s">
        <v>331</v>
      </c>
      <c r="U685" s="264" t="s">
        <v>331</v>
      </c>
      <c r="V685" s="264" t="s">
        <v>331</v>
      </c>
      <c r="W685" s="19"/>
      <c r="AD685" s="265" t="s">
        <v>331</v>
      </c>
      <c r="AE685" s="265">
        <v>2.7710999380610883E-2</v>
      </c>
      <c r="AF685" s="265">
        <v>2.8722999357990921E-2</v>
      </c>
      <c r="AG685" s="265">
        <v>3.0397999320551754E-2</v>
      </c>
      <c r="AH685" s="265">
        <v>2.5819999422878024E-2</v>
      </c>
      <c r="AI685" s="265">
        <v>2.7389999387785791E-2</v>
      </c>
      <c r="AJ685" s="265">
        <v>3.0439999319612981E-2</v>
      </c>
      <c r="AK685" s="265">
        <v>3.2719999268651004E-2</v>
      </c>
      <c r="AL685" s="265">
        <v>2.4281999457255003E-2</v>
      </c>
      <c r="AM685" s="265">
        <v>2.5611999427527187E-2</v>
      </c>
      <c r="AN685" s="265">
        <v>2.6122999416105446E-2</v>
      </c>
      <c r="AO685" s="265">
        <v>2.6924999398179352E-2</v>
      </c>
      <c r="AP685" s="265">
        <v>3.1081999305263161E-2</v>
      </c>
      <c r="AQ685" s="265">
        <v>2.9379999343305829E-2</v>
      </c>
    </row>
    <row r="686" spans="1:43" ht="18.75" customHeight="1">
      <c r="A686" s="86">
        <v>44299</v>
      </c>
      <c r="B686" s="19">
        <v>182.9075</v>
      </c>
      <c r="C686" s="19">
        <v>259.6232</v>
      </c>
      <c r="D686" s="19">
        <v>82.188000000000002</v>
      </c>
      <c r="E686" s="19">
        <v>16.649999999999999</v>
      </c>
      <c r="F686" s="20">
        <v>1.01E-4</v>
      </c>
      <c r="G686" s="20">
        <v>1.5889999999999999E-3</v>
      </c>
      <c r="H686" s="20">
        <v>3.4880000000000002E-3</v>
      </c>
      <c r="I686" s="20">
        <v>8.3540000000000003E-3</v>
      </c>
      <c r="J686" s="20">
        <v>1.6145E-2</v>
      </c>
      <c r="K686" s="20">
        <v>1.2829E-2</v>
      </c>
      <c r="L686" s="20">
        <v>2.2939000000000001E-2</v>
      </c>
      <c r="M686" s="20">
        <v>2.8029999999999999E-2</v>
      </c>
      <c r="N686" s="19">
        <v>1520</v>
      </c>
      <c r="O686" s="21">
        <v>2099.6799999999998</v>
      </c>
      <c r="P686" s="19">
        <v>7724.8</v>
      </c>
      <c r="Q686" s="18">
        <v>92.162999999999997</v>
      </c>
      <c r="R686" s="19">
        <v>6.5526</v>
      </c>
      <c r="S686" s="19">
        <v>6.5583999999999998</v>
      </c>
      <c r="T686" s="263" t="s">
        <v>331</v>
      </c>
      <c r="U686" s="264" t="s">
        <v>331</v>
      </c>
      <c r="V686" s="264" t="s">
        <v>331</v>
      </c>
      <c r="W686" s="19"/>
      <c r="AD686" s="265" t="s">
        <v>331</v>
      </c>
      <c r="AE686" s="265">
        <v>2.7891999376565221E-2</v>
      </c>
      <c r="AF686" s="265">
        <v>2.895799935273826E-2</v>
      </c>
      <c r="AG686" s="265">
        <v>3.0723999313265086E-2</v>
      </c>
      <c r="AH686" s="265">
        <v>2.5649999426677821E-2</v>
      </c>
      <c r="AI686" s="265">
        <v>2.753999938443303E-2</v>
      </c>
      <c r="AJ686" s="265">
        <v>3.0519999317824842E-2</v>
      </c>
      <c r="AK686" s="265">
        <v>3.2649999270215634E-2</v>
      </c>
      <c r="AL686" s="265">
        <v>2.4281999457255003E-2</v>
      </c>
      <c r="AM686" s="265">
        <v>2.5601999427750707E-2</v>
      </c>
      <c r="AN686" s="265">
        <v>2.6122999416105446E-2</v>
      </c>
      <c r="AO686" s="265">
        <v>2.6922999398224054E-2</v>
      </c>
      <c r="AP686" s="265">
        <v>3.1086999305151401E-2</v>
      </c>
      <c r="AQ686" s="265">
        <v>2.9886699331980199E-2</v>
      </c>
    </row>
    <row r="687" spans="1:43" ht="18.75" customHeight="1">
      <c r="A687" s="86">
        <v>44298</v>
      </c>
      <c r="B687" s="19">
        <v>183.45070000000001</v>
      </c>
      <c r="C687" s="19">
        <v>260.72609999999997</v>
      </c>
      <c r="D687" s="19">
        <v>72.125</v>
      </c>
      <c r="E687" s="19">
        <v>16.91</v>
      </c>
      <c r="F687" s="20">
        <v>7.6000000000000004E-5</v>
      </c>
      <c r="G687" s="20">
        <v>1.668E-3</v>
      </c>
      <c r="H687" s="20">
        <v>3.4949999999999998E-3</v>
      </c>
      <c r="I687" s="20">
        <v>8.8050000000000003E-3</v>
      </c>
      <c r="J687" s="20">
        <v>1.6657000000000002E-2</v>
      </c>
      <c r="K687" s="20">
        <v>1.3325E-2</v>
      </c>
      <c r="L687" s="20">
        <v>2.3331999999999999E-2</v>
      </c>
      <c r="M687" s="20">
        <v>2.8479999999999998E-2</v>
      </c>
      <c r="N687" s="19">
        <v>1520</v>
      </c>
      <c r="O687" s="21">
        <v>2099.6799999999998</v>
      </c>
      <c r="P687" s="19">
        <v>7724.8</v>
      </c>
      <c r="Q687" s="18">
        <v>92.058999999999997</v>
      </c>
      <c r="R687" s="19">
        <v>6.5510999999999999</v>
      </c>
      <c r="S687" s="19">
        <v>6.5568999999999997</v>
      </c>
      <c r="T687" s="263" t="s">
        <v>331</v>
      </c>
      <c r="U687" s="264" t="s">
        <v>331</v>
      </c>
      <c r="V687" s="264" t="s">
        <v>331</v>
      </c>
      <c r="W687" s="19"/>
      <c r="AD687" s="265" t="s">
        <v>331</v>
      </c>
      <c r="AE687" s="265">
        <v>2.8095999372005465E-2</v>
      </c>
      <c r="AF687" s="265">
        <v>2.9109999349340797E-2</v>
      </c>
      <c r="AG687" s="265">
        <v>3.0845999310538174E-2</v>
      </c>
      <c r="AH687" s="265">
        <v>2.6139999415725469E-2</v>
      </c>
      <c r="AI687" s="265">
        <v>2.7699999380856752E-2</v>
      </c>
      <c r="AJ687" s="265">
        <v>3.0699999313801525E-2</v>
      </c>
      <c r="AK687" s="265">
        <v>3.2729999268427491E-2</v>
      </c>
      <c r="AL687" s="265">
        <v>2.4281999457255003E-2</v>
      </c>
      <c r="AM687" s="265">
        <v>2.5705999425426129E-2</v>
      </c>
      <c r="AN687" s="265">
        <v>2.6001999418810012E-2</v>
      </c>
      <c r="AO687" s="265">
        <v>2.6981999396905303E-2</v>
      </c>
      <c r="AP687" s="265">
        <v>3.1076999305374921E-2</v>
      </c>
      <c r="AQ687" s="265">
        <v>3.0023299328926951E-2</v>
      </c>
    </row>
    <row r="688" spans="1:43" ht="18.75" customHeight="1">
      <c r="A688" s="86">
        <v>44295</v>
      </c>
      <c r="B688" s="19">
        <v>183.74180000000001</v>
      </c>
      <c r="C688" s="19">
        <v>260.6259</v>
      </c>
      <c r="D688" s="19">
        <v>70.125</v>
      </c>
      <c r="E688" s="19">
        <v>16.690000000000001</v>
      </c>
      <c r="F688" s="20">
        <v>7.6000000000000004E-5</v>
      </c>
      <c r="G688" s="20">
        <v>1.5479999999999999E-3</v>
      </c>
      <c r="H688" s="20">
        <v>3.333E-3</v>
      </c>
      <c r="I688" s="20">
        <v>8.6269999999999993E-3</v>
      </c>
      <c r="J688" s="20">
        <v>1.6584999999999999E-2</v>
      </c>
      <c r="K688" s="20">
        <v>1.3206000000000001E-2</v>
      </c>
      <c r="L688" s="20">
        <v>2.3293000000000001E-2</v>
      </c>
      <c r="M688" s="20">
        <v>2.8670000000000001E-2</v>
      </c>
      <c r="N688" s="19">
        <v>1520</v>
      </c>
      <c r="O688" s="21">
        <v>2099.6799999999998</v>
      </c>
      <c r="P688" s="19">
        <v>7724.8</v>
      </c>
      <c r="Q688" s="18">
        <v>92.454999999999998</v>
      </c>
      <c r="R688" s="19">
        <v>6.5425000000000004</v>
      </c>
      <c r="S688" s="19">
        <v>6.5484</v>
      </c>
      <c r="T688" s="263" t="s">
        <v>331</v>
      </c>
      <c r="U688" s="264" t="s">
        <v>331</v>
      </c>
      <c r="V688" s="264" t="s">
        <v>331</v>
      </c>
      <c r="W688" s="19"/>
      <c r="AD688" s="265" t="s">
        <v>331</v>
      </c>
      <c r="AE688" s="265">
        <v>2.8007999373972418E-2</v>
      </c>
      <c r="AF688" s="265">
        <v>2.9024999351240692E-2</v>
      </c>
      <c r="AG688" s="265">
        <v>3.0809999311342835E-2</v>
      </c>
      <c r="AH688" s="265">
        <v>2.6139999415725469E-2</v>
      </c>
      <c r="AI688" s="265">
        <v>2.7879999376833439E-2</v>
      </c>
      <c r="AJ688" s="265">
        <v>3.0659999314695596E-2</v>
      </c>
      <c r="AK688" s="265">
        <v>3.2659999269992114E-2</v>
      </c>
      <c r="AL688" s="265">
        <v>2.4281999457255003E-2</v>
      </c>
      <c r="AM688" s="265">
        <v>2.5476999430544673E-2</v>
      </c>
      <c r="AN688" s="265">
        <v>2.6001999418810012E-2</v>
      </c>
      <c r="AO688" s="265">
        <v>2.7126999393664298E-2</v>
      </c>
      <c r="AP688" s="265">
        <v>3.1090999305061998E-2</v>
      </c>
      <c r="AQ688" s="265">
        <v>3.0036699328627438E-2</v>
      </c>
    </row>
    <row r="689" spans="1:43" ht="18.75" customHeight="1">
      <c r="A689" s="86">
        <v>44294</v>
      </c>
      <c r="B689" s="19">
        <v>184.13329999999999</v>
      </c>
      <c r="C689" s="19">
        <v>260.67570000000001</v>
      </c>
      <c r="D689" s="19">
        <v>69</v>
      </c>
      <c r="E689" s="19">
        <v>16.95</v>
      </c>
      <c r="F689" s="20">
        <v>1.01E-4</v>
      </c>
      <c r="G689" s="20">
        <v>1.488E-3</v>
      </c>
      <c r="H689" s="20">
        <v>3.1700000000000001E-3</v>
      </c>
      <c r="I689" s="20">
        <v>8.3510000000000008E-3</v>
      </c>
      <c r="J689" s="20">
        <v>1.6192000000000002E-2</v>
      </c>
      <c r="K689" s="20">
        <v>1.2852000000000001E-2</v>
      </c>
      <c r="L689" s="20">
        <v>2.3068000000000002E-2</v>
      </c>
      <c r="M689" s="20">
        <v>2.8889999999999999E-2</v>
      </c>
      <c r="N689" s="19">
        <v>1520</v>
      </c>
      <c r="O689" s="21">
        <v>2099.6799999999998</v>
      </c>
      <c r="P689" s="19">
        <v>7724.8</v>
      </c>
      <c r="Q689" s="18">
        <v>92.334999999999994</v>
      </c>
      <c r="R689" s="19">
        <v>6.5395000000000003</v>
      </c>
      <c r="S689" s="19">
        <v>6.5423999999999998</v>
      </c>
      <c r="T689" s="263" t="s">
        <v>331</v>
      </c>
      <c r="U689" s="264" t="s">
        <v>331</v>
      </c>
      <c r="V689" s="264" t="s">
        <v>331</v>
      </c>
      <c r="W689" s="19"/>
      <c r="AD689" s="265" t="s">
        <v>331</v>
      </c>
      <c r="AE689" s="265">
        <v>2.8441999364271758E-2</v>
      </c>
      <c r="AF689" s="265">
        <v>2.8999999351799487E-2</v>
      </c>
      <c r="AG689" s="265">
        <v>3.1314999300055206E-2</v>
      </c>
      <c r="AH689" s="265">
        <v>2.6629999404773116E-2</v>
      </c>
      <c r="AI689" s="265">
        <v>2.8399999365210531E-2</v>
      </c>
      <c r="AJ689" s="265">
        <v>3.0929999308660625E-2</v>
      </c>
      <c r="AK689" s="265">
        <v>3.2839999265968797E-2</v>
      </c>
      <c r="AL689" s="265">
        <v>2.4281999457255003E-2</v>
      </c>
      <c r="AM689" s="265">
        <v>2.5476999430544673E-2</v>
      </c>
      <c r="AN689" s="265">
        <v>2.6001999418810012E-2</v>
      </c>
      <c r="AO689" s="265">
        <v>2.7130999393574891E-2</v>
      </c>
      <c r="AP689" s="265">
        <v>3.1092999305017296E-2</v>
      </c>
      <c r="AQ689" s="265">
        <v>3.1404999298043544E-2</v>
      </c>
    </row>
    <row r="690" spans="1:43" ht="18.75" customHeight="1">
      <c r="A690" s="86">
        <v>44293</v>
      </c>
      <c r="B690" s="19">
        <v>184.0455</v>
      </c>
      <c r="C690" s="19">
        <v>261.01389999999998</v>
      </c>
      <c r="D690" s="19">
        <v>65.921999999999997</v>
      </c>
      <c r="E690" s="19">
        <v>17.16</v>
      </c>
      <c r="F690" s="20">
        <v>1.01E-4</v>
      </c>
      <c r="G690" s="20">
        <v>1.5269999999999999E-3</v>
      </c>
      <c r="H690" s="20">
        <v>3.2759999999999998E-3</v>
      </c>
      <c r="I690" s="20">
        <v>8.6890000000000005E-3</v>
      </c>
      <c r="J690" s="20">
        <v>1.6739E-2</v>
      </c>
      <c r="K690" s="20">
        <v>1.3346999999999999E-2</v>
      </c>
      <c r="L690" s="20">
        <v>2.3612000000000001E-2</v>
      </c>
      <c r="M690" s="20">
        <v>2.8830000000000001E-2</v>
      </c>
      <c r="N690" s="19">
        <v>1520</v>
      </c>
      <c r="O690" s="21">
        <v>2099.6799999999998</v>
      </c>
      <c r="P690" s="19">
        <v>7724.8</v>
      </c>
      <c r="Q690" s="18">
        <v>92.594999999999999</v>
      </c>
      <c r="R690" s="19">
        <v>6.5670000000000002</v>
      </c>
      <c r="S690" s="19">
        <v>6.5564999999999998</v>
      </c>
      <c r="T690" s="263" t="s">
        <v>331</v>
      </c>
      <c r="U690" s="264" t="s">
        <v>331</v>
      </c>
      <c r="V690" s="264" t="s">
        <v>331</v>
      </c>
      <c r="W690" s="19"/>
      <c r="AD690" s="265" t="s">
        <v>331</v>
      </c>
      <c r="AE690" s="265">
        <v>2.8013999373838305E-2</v>
      </c>
      <c r="AF690" s="265">
        <v>2.8999999351799487E-2</v>
      </c>
      <c r="AG690" s="265">
        <v>3.0696999313868583E-2</v>
      </c>
      <c r="AH690" s="265">
        <v>2.6509999407455322E-2</v>
      </c>
      <c r="AI690" s="265">
        <v>2.807999937236309E-2</v>
      </c>
      <c r="AJ690" s="265">
        <v>3.1129999304190279E-2</v>
      </c>
      <c r="AK690" s="265">
        <v>3.2429999275133015E-2</v>
      </c>
      <c r="AL690" s="265">
        <v>2.4281999457255003E-2</v>
      </c>
      <c r="AM690" s="265">
        <v>2.5476999430544673E-2</v>
      </c>
      <c r="AN690" s="265">
        <v>2.6001999418810012E-2</v>
      </c>
      <c r="AO690" s="265">
        <v>2.7103999394178388E-2</v>
      </c>
      <c r="AP690" s="265">
        <v>3.1688999291695649E-2</v>
      </c>
      <c r="AQ690" s="265">
        <v>3.0119999326765536E-2</v>
      </c>
    </row>
    <row r="691" spans="1:43" ht="18.75" customHeight="1">
      <c r="A691" s="86">
        <v>44292</v>
      </c>
      <c r="B691" s="19">
        <v>184.40369999999999</v>
      </c>
      <c r="C691" s="19">
        <v>260.6327</v>
      </c>
      <c r="D691" s="19">
        <v>65.921999999999997</v>
      </c>
      <c r="E691" s="19">
        <v>18.12</v>
      </c>
      <c r="F691" s="20">
        <v>1.5200000000000001E-4</v>
      </c>
      <c r="G691" s="20">
        <v>1.5659999999999999E-3</v>
      </c>
      <c r="H691" s="20">
        <v>3.3289999999999999E-3</v>
      </c>
      <c r="I691" s="20">
        <v>8.7209999999999996E-3</v>
      </c>
      <c r="J691" s="20">
        <v>1.6559999999999998E-2</v>
      </c>
      <c r="K691" s="20">
        <v>1.3299E-2</v>
      </c>
      <c r="L691" s="20">
        <v>2.3230000000000001E-2</v>
      </c>
      <c r="M691" s="20">
        <v>2.8559999999999999E-2</v>
      </c>
      <c r="N691" s="19">
        <v>1520</v>
      </c>
      <c r="O691" s="21">
        <v>2099.6799999999998</v>
      </c>
      <c r="P691" s="19">
        <v>7724.8</v>
      </c>
      <c r="Q691" s="18">
        <v>93.022000000000006</v>
      </c>
      <c r="R691" s="19">
        <v>6.5670000000000002</v>
      </c>
      <c r="S691" s="19">
        <v>6.5770999999999997</v>
      </c>
      <c r="T691" s="263" t="s">
        <v>331</v>
      </c>
      <c r="U691" s="264" t="s">
        <v>331</v>
      </c>
      <c r="V691" s="264" t="s">
        <v>331</v>
      </c>
      <c r="W691" s="19"/>
      <c r="AD691" s="265" t="s">
        <v>331</v>
      </c>
      <c r="AE691" s="265">
        <v>2.8013999373838305E-2</v>
      </c>
      <c r="AF691" s="265">
        <v>2.8999999351799487E-2</v>
      </c>
      <c r="AG691" s="265">
        <v>3.0696999313868583E-2</v>
      </c>
      <c r="AH691" s="265">
        <v>2.6509999407455322E-2</v>
      </c>
      <c r="AI691" s="265">
        <v>2.807999937236309E-2</v>
      </c>
      <c r="AJ691" s="265">
        <v>3.1129999304190279E-2</v>
      </c>
      <c r="AK691" s="265">
        <v>3.2429999275133015E-2</v>
      </c>
      <c r="AL691" s="265">
        <v>2.4281999457255003E-2</v>
      </c>
      <c r="AM691" s="265">
        <v>2.5476999430544673E-2</v>
      </c>
      <c r="AN691" s="265">
        <v>2.6001999418810012E-2</v>
      </c>
      <c r="AO691" s="265">
        <v>2.7103999394178388E-2</v>
      </c>
      <c r="AP691" s="265">
        <v>3.1688999291695649E-2</v>
      </c>
      <c r="AQ691" s="265">
        <v>3.0038299328591672E-2</v>
      </c>
    </row>
    <row r="692" spans="1:43" ht="18.75" customHeight="1">
      <c r="A692" s="86">
        <v>44291</v>
      </c>
      <c r="B692" s="19">
        <v>184.33340000000001</v>
      </c>
      <c r="C692" s="19">
        <v>260.47590000000002</v>
      </c>
      <c r="D692" s="19">
        <v>65.921999999999997</v>
      </c>
      <c r="E692" s="19">
        <v>17.91</v>
      </c>
      <c r="F692" s="20">
        <v>1.5200000000000001E-4</v>
      </c>
      <c r="G692" s="20">
        <v>1.6639999999999999E-3</v>
      </c>
      <c r="H692" s="20">
        <v>3.516E-3</v>
      </c>
      <c r="I692" s="20">
        <v>9.2200000000000008E-3</v>
      </c>
      <c r="J692" s="20">
        <v>1.7003000000000001E-2</v>
      </c>
      <c r="K692" s="20">
        <v>1.3819E-2</v>
      </c>
      <c r="L692" s="20">
        <v>2.3463000000000001E-2</v>
      </c>
      <c r="M692" s="20">
        <v>2.835E-2</v>
      </c>
      <c r="N692" s="19">
        <v>1520</v>
      </c>
      <c r="O692" s="21">
        <v>2099.6799999999998</v>
      </c>
      <c r="P692" s="19">
        <v>7724.8</v>
      </c>
      <c r="Q692" s="18">
        <v>92.929000000000002</v>
      </c>
      <c r="R692" s="19">
        <v>6.5651999999999999</v>
      </c>
      <c r="S692" s="19">
        <v>6.5747</v>
      </c>
      <c r="T692" s="263" t="s">
        <v>331</v>
      </c>
      <c r="U692" s="264" t="s">
        <v>331</v>
      </c>
      <c r="V692" s="264" t="s">
        <v>331</v>
      </c>
      <c r="W692" s="19"/>
      <c r="AD692" s="265" t="s">
        <v>331</v>
      </c>
      <c r="AE692" s="265">
        <v>2.8013999373838305E-2</v>
      </c>
      <c r="AF692" s="265">
        <v>2.8999999351799487E-2</v>
      </c>
      <c r="AG692" s="265">
        <v>3.0696999313868583E-2</v>
      </c>
      <c r="AH692" s="265">
        <v>2.6509999407455322E-2</v>
      </c>
      <c r="AI692" s="265">
        <v>2.807999937236309E-2</v>
      </c>
      <c r="AJ692" s="265">
        <v>3.1129999304190279E-2</v>
      </c>
      <c r="AK692" s="265">
        <v>3.2429999275133015E-2</v>
      </c>
      <c r="AL692" s="265">
        <v>2.4281999457255003E-2</v>
      </c>
      <c r="AM692" s="265">
        <v>2.5476999430544673E-2</v>
      </c>
      <c r="AN692" s="265">
        <v>2.6001999418810012E-2</v>
      </c>
      <c r="AO692" s="265">
        <v>2.7103999394178388E-2</v>
      </c>
      <c r="AP692" s="265">
        <v>3.1688999291695649E-2</v>
      </c>
      <c r="AQ692" s="265">
        <v>3.0028299328815192E-2</v>
      </c>
    </row>
    <row r="693" spans="1:43" ht="18.75" customHeight="1">
      <c r="A693" s="86">
        <v>44288</v>
      </c>
      <c r="B693" s="19">
        <v>184.1343</v>
      </c>
      <c r="C693" s="19">
        <v>260.42610000000002</v>
      </c>
      <c r="D693" s="19">
        <v>65.921999999999997</v>
      </c>
      <c r="E693" s="19">
        <v>17.329999999999998</v>
      </c>
      <c r="F693" s="20">
        <v>1.27E-4</v>
      </c>
      <c r="G693" s="20">
        <v>1.8619999999999999E-3</v>
      </c>
      <c r="H693" s="20">
        <v>3.8370000000000001E-3</v>
      </c>
      <c r="I693" s="20">
        <v>9.7699999999999992E-3</v>
      </c>
      <c r="J693" s="20">
        <v>1.7215999999999999E-2</v>
      </c>
      <c r="K693" s="20">
        <v>1.4198000000000001E-2</v>
      </c>
      <c r="L693" s="20">
        <v>2.3564000000000002E-2</v>
      </c>
      <c r="M693" s="20">
        <v>2.835E-2</v>
      </c>
      <c r="N693" s="19">
        <v>1520</v>
      </c>
      <c r="O693" s="21">
        <v>2099.6799999999998</v>
      </c>
      <c r="P693" s="19">
        <v>7724.8</v>
      </c>
      <c r="Q693" s="18">
        <v>93.231999999999999</v>
      </c>
      <c r="R693" s="19">
        <v>6.5528000000000004</v>
      </c>
      <c r="S693" s="19">
        <v>6.5647000000000002</v>
      </c>
      <c r="T693" s="263" t="s">
        <v>331</v>
      </c>
      <c r="U693" s="264" t="s">
        <v>331</v>
      </c>
      <c r="V693" s="264" t="s">
        <v>331</v>
      </c>
      <c r="W693" s="19"/>
      <c r="AD693" s="265" t="s">
        <v>331</v>
      </c>
      <c r="AE693" s="265">
        <v>2.8013999373838305E-2</v>
      </c>
      <c r="AF693" s="265">
        <v>2.8999999351799487E-2</v>
      </c>
      <c r="AG693" s="265">
        <v>3.0696999313868583E-2</v>
      </c>
      <c r="AH693" s="265">
        <v>2.6509999407455322E-2</v>
      </c>
      <c r="AI693" s="265">
        <v>2.807999937236309E-2</v>
      </c>
      <c r="AJ693" s="265">
        <v>3.1129999304190279E-2</v>
      </c>
      <c r="AK693" s="265">
        <v>3.2429999275133015E-2</v>
      </c>
      <c r="AL693" s="265">
        <v>2.4281999457255003E-2</v>
      </c>
      <c r="AM693" s="265">
        <v>2.5476999430544673E-2</v>
      </c>
      <c r="AN693" s="265">
        <v>2.6001999418810012E-2</v>
      </c>
      <c r="AO693" s="265">
        <v>2.7103999394178388E-2</v>
      </c>
      <c r="AP693" s="265">
        <v>3.1688999291695649E-2</v>
      </c>
      <c r="AQ693" s="265">
        <v>3.0028299328815192E-2</v>
      </c>
    </row>
    <row r="694" spans="1:43" ht="18.75" customHeight="1">
      <c r="A694" s="86">
        <v>44287</v>
      </c>
      <c r="B694" s="19">
        <v>184.51730000000001</v>
      </c>
      <c r="C694" s="19">
        <v>260.2106</v>
      </c>
      <c r="D694" s="19">
        <v>65.921999999999997</v>
      </c>
      <c r="E694" s="19">
        <v>17.329999999999998</v>
      </c>
      <c r="F694" s="20">
        <v>1.27E-4</v>
      </c>
      <c r="G694" s="20">
        <v>1.585E-3</v>
      </c>
      <c r="H694" s="20">
        <v>3.3540000000000002E-3</v>
      </c>
      <c r="I694" s="20">
        <v>9.0089999999999996E-3</v>
      </c>
      <c r="J694" s="20">
        <v>1.6698999999999999E-2</v>
      </c>
      <c r="K694" s="20">
        <v>1.3582E-2</v>
      </c>
      <c r="L694" s="20">
        <v>2.3321999999999999E-2</v>
      </c>
      <c r="M694" s="20">
        <v>2.8459999999999999E-2</v>
      </c>
      <c r="N694" s="19">
        <v>1340</v>
      </c>
      <c r="O694" s="21">
        <v>2099.9100000000003</v>
      </c>
      <c r="P694" s="19">
        <v>7610.2</v>
      </c>
      <c r="Q694" s="18">
        <v>93.296999999999997</v>
      </c>
      <c r="R694" s="19">
        <v>6.5717999999999996</v>
      </c>
      <c r="S694" s="19">
        <v>6.5728999999999997</v>
      </c>
      <c r="T694" s="263" t="s">
        <v>331</v>
      </c>
      <c r="U694" s="264" t="s">
        <v>331</v>
      </c>
      <c r="V694" s="264" t="s">
        <v>331</v>
      </c>
      <c r="W694" s="19"/>
      <c r="AD694" s="265" t="s">
        <v>331</v>
      </c>
      <c r="AE694" s="265">
        <v>2.8013999373838305E-2</v>
      </c>
      <c r="AF694" s="265">
        <v>2.8999999351799487E-2</v>
      </c>
      <c r="AG694" s="265">
        <v>3.0696999313868583E-2</v>
      </c>
      <c r="AH694" s="265">
        <v>2.6509999407455322E-2</v>
      </c>
      <c r="AI694" s="265">
        <v>2.807999937236309E-2</v>
      </c>
      <c r="AJ694" s="265">
        <v>3.1129999304190279E-2</v>
      </c>
      <c r="AK694" s="265">
        <v>3.2429999275133015E-2</v>
      </c>
      <c r="AL694" s="265">
        <v>2.4281999457255003E-2</v>
      </c>
      <c r="AM694" s="265">
        <v>2.5476999430544673E-2</v>
      </c>
      <c r="AN694" s="265">
        <v>2.6001999418810012E-2</v>
      </c>
      <c r="AO694" s="265">
        <v>2.7103999394178388E-2</v>
      </c>
      <c r="AP694" s="265">
        <v>3.1688999291695649E-2</v>
      </c>
      <c r="AQ694" s="265">
        <v>3.0028299328815192E-2</v>
      </c>
    </row>
    <row r="695" spans="1:43" ht="18.75" customHeight="1">
      <c r="A695" s="86">
        <v>44286</v>
      </c>
      <c r="B695" s="19">
        <v>184.2422</v>
      </c>
      <c r="C695" s="19">
        <v>259.21429999999998</v>
      </c>
      <c r="D695" s="19">
        <v>65.921999999999997</v>
      </c>
      <c r="E695" s="19">
        <v>19.399999999999999</v>
      </c>
      <c r="F695" s="20">
        <v>1.5200000000000001E-4</v>
      </c>
      <c r="G695" s="20">
        <v>1.603E-3</v>
      </c>
      <c r="H695" s="20">
        <v>3.4580000000000001E-3</v>
      </c>
      <c r="I695" s="20">
        <v>9.3930000000000003E-3</v>
      </c>
      <c r="J695" s="20">
        <v>1.7403999999999999E-2</v>
      </c>
      <c r="K695" s="20">
        <v>1.4194999999999999E-2</v>
      </c>
      <c r="L695" s="20">
        <v>2.4105999999999999E-2</v>
      </c>
      <c r="M695" s="20">
        <v>2.8289999999999999E-2</v>
      </c>
      <c r="N695" s="19">
        <v>1340</v>
      </c>
      <c r="O695" s="21">
        <v>2099.9100000000003</v>
      </c>
      <c r="P695" s="19">
        <v>7610.2</v>
      </c>
      <c r="Q695" s="18">
        <v>92.944000000000003</v>
      </c>
      <c r="R695" s="19">
        <v>6.5701000000000001</v>
      </c>
      <c r="S695" s="19">
        <v>6.5750999999999999</v>
      </c>
      <c r="T695" s="263" t="s">
        <v>331</v>
      </c>
      <c r="U695" s="264" t="s">
        <v>331</v>
      </c>
      <c r="V695" s="264" t="s">
        <v>331</v>
      </c>
      <c r="W695" s="19"/>
      <c r="AD695" s="265" t="s">
        <v>331</v>
      </c>
      <c r="AE695" s="265">
        <v>2.8013999373838305E-2</v>
      </c>
      <c r="AF695" s="265">
        <v>2.8999999351799487E-2</v>
      </c>
      <c r="AG695" s="265">
        <v>3.0696999313868583E-2</v>
      </c>
      <c r="AH695" s="265">
        <v>2.6509999407455322E-2</v>
      </c>
      <c r="AI695" s="265">
        <v>2.807999937236309E-2</v>
      </c>
      <c r="AJ695" s="265">
        <v>3.1129999304190279E-2</v>
      </c>
      <c r="AK695" s="265">
        <v>3.2429999275133015E-2</v>
      </c>
      <c r="AL695" s="265">
        <v>2.4281999457255003E-2</v>
      </c>
      <c r="AM695" s="265">
        <v>2.5476999430544673E-2</v>
      </c>
      <c r="AN695" s="265">
        <v>2.6001999418810012E-2</v>
      </c>
      <c r="AO695" s="265">
        <v>2.7103999394178388E-2</v>
      </c>
      <c r="AP695" s="265">
        <v>3.1688999291695649E-2</v>
      </c>
      <c r="AQ695" s="265">
        <v>2.993829933082685E-2</v>
      </c>
    </row>
    <row r="696" spans="1:43" ht="18.75" customHeight="1">
      <c r="A696" s="86">
        <v>44285</v>
      </c>
      <c r="B696" s="19">
        <v>184.3897</v>
      </c>
      <c r="C696" s="19">
        <v>259.46379999999999</v>
      </c>
      <c r="D696" s="19">
        <v>65.921999999999997</v>
      </c>
      <c r="E696" s="19">
        <v>19.61</v>
      </c>
      <c r="F696" s="20">
        <v>1.01E-4</v>
      </c>
      <c r="G696" s="20">
        <v>1.4649999999999999E-3</v>
      </c>
      <c r="H696" s="20">
        <v>3.2169999999999998E-3</v>
      </c>
      <c r="I696" s="20">
        <v>8.9569999999999997E-3</v>
      </c>
      <c r="J696" s="20">
        <v>1.7028999999999999E-2</v>
      </c>
      <c r="K696" s="20">
        <v>1.3674E-2</v>
      </c>
      <c r="L696" s="20">
        <v>2.3687E-2</v>
      </c>
      <c r="M696" s="20">
        <v>2.8590000000000001E-2</v>
      </c>
      <c r="N696" s="19">
        <v>1340</v>
      </c>
      <c r="O696" s="21">
        <v>2099.9100000000003</v>
      </c>
      <c r="P696" s="19">
        <v>7610.2</v>
      </c>
      <c r="Q696" s="18">
        <v>92.766000000000005</v>
      </c>
      <c r="R696" s="19">
        <v>6.5411000000000001</v>
      </c>
      <c r="S696" s="19">
        <v>6.5400999999999998</v>
      </c>
      <c r="T696" s="263" t="s">
        <v>331</v>
      </c>
      <c r="U696" s="264" t="s">
        <v>331</v>
      </c>
      <c r="V696" s="264" t="s">
        <v>331</v>
      </c>
      <c r="W696" s="19"/>
      <c r="AD696" s="265" t="s">
        <v>331</v>
      </c>
      <c r="AE696" s="265">
        <v>2.7863999377191067E-2</v>
      </c>
      <c r="AF696" s="265">
        <v>2.8850999355129896E-2</v>
      </c>
      <c r="AG696" s="265">
        <v>3.0543999317288396E-2</v>
      </c>
      <c r="AH696" s="265">
        <v>2.6849999399855735E-2</v>
      </c>
      <c r="AI696" s="265">
        <v>2.8029999373480677E-2</v>
      </c>
      <c r="AJ696" s="265">
        <v>3.0529999317601322E-2</v>
      </c>
      <c r="AK696" s="265">
        <v>3.234999927692115E-2</v>
      </c>
      <c r="AL696" s="265">
        <v>2.4281999457255003E-2</v>
      </c>
      <c r="AM696" s="265">
        <v>2.5476999430544673E-2</v>
      </c>
      <c r="AN696" s="265">
        <v>2.5987999419122935E-2</v>
      </c>
      <c r="AO696" s="265">
        <v>2.7180999392457307E-2</v>
      </c>
      <c r="AP696" s="265">
        <v>3.1695999291539191E-2</v>
      </c>
      <c r="AQ696" s="265">
        <v>3.1279999300837517E-2</v>
      </c>
    </row>
    <row r="697" spans="1:43" ht="18.75" customHeight="1">
      <c r="A697" s="86">
        <v>44284</v>
      </c>
      <c r="B697" s="19">
        <v>184.40389999999999</v>
      </c>
      <c r="C697" s="19">
        <v>259.64589999999998</v>
      </c>
      <c r="D697" s="19">
        <v>65.921999999999997</v>
      </c>
      <c r="E697" s="19">
        <v>20.74</v>
      </c>
      <c r="F697" s="20">
        <v>1.01E-4</v>
      </c>
      <c r="G697" s="20">
        <v>1.407E-3</v>
      </c>
      <c r="H697" s="20">
        <v>3.137E-3</v>
      </c>
      <c r="I697" s="20">
        <v>8.8769999999999995E-3</v>
      </c>
      <c r="J697" s="20">
        <v>1.7080999999999999E-2</v>
      </c>
      <c r="K697" s="20">
        <v>1.3627E-2</v>
      </c>
      <c r="L697" s="20">
        <v>2.4049999999999998E-2</v>
      </c>
      <c r="M697" s="20">
        <v>2.8580000000000001E-2</v>
      </c>
      <c r="N697" s="19">
        <v>1340</v>
      </c>
      <c r="O697" s="21">
        <v>2099.9100000000003</v>
      </c>
      <c r="P697" s="19">
        <v>7610.2</v>
      </c>
      <c r="Q697" s="18">
        <v>92.847999999999999</v>
      </c>
      <c r="R697" s="19">
        <v>6.5462999999999996</v>
      </c>
      <c r="S697" s="19">
        <v>6.5481999999999996</v>
      </c>
      <c r="T697" s="263" t="s">
        <v>331</v>
      </c>
      <c r="U697" s="264" t="s">
        <v>331</v>
      </c>
      <c r="V697" s="264" t="s">
        <v>331</v>
      </c>
      <c r="W697" s="19"/>
      <c r="AD697" s="265" t="s">
        <v>331</v>
      </c>
      <c r="AE697" s="265">
        <v>2.7978999374620613E-2</v>
      </c>
      <c r="AF697" s="265">
        <v>2.885599935501814E-2</v>
      </c>
      <c r="AG697" s="265">
        <v>3.0576999316550793E-2</v>
      </c>
      <c r="AH697" s="265">
        <v>2.6769999401643874E-2</v>
      </c>
      <c r="AI697" s="265">
        <v>2.8189999369904399E-2</v>
      </c>
      <c r="AJ697" s="265">
        <v>3.0709999313578012E-2</v>
      </c>
      <c r="AK697" s="265">
        <v>3.2399999275803566E-2</v>
      </c>
      <c r="AL697" s="265">
        <v>2.4281999457255003E-2</v>
      </c>
      <c r="AM697" s="265">
        <v>2.5476999430544673E-2</v>
      </c>
      <c r="AN697" s="265">
        <v>2.5934999420307577E-2</v>
      </c>
      <c r="AO697" s="265">
        <v>2.7127999393641949E-2</v>
      </c>
      <c r="AP697" s="265">
        <v>3.1062999305687844E-2</v>
      </c>
      <c r="AQ697" s="265">
        <v>3.0996899307165295E-2</v>
      </c>
    </row>
    <row r="698" spans="1:43" ht="18.75" customHeight="1">
      <c r="A698" s="86">
        <v>44281</v>
      </c>
      <c r="B698" s="19">
        <v>184.66560000000001</v>
      </c>
      <c r="C698" s="19">
        <v>259.25970000000001</v>
      </c>
      <c r="D698" s="19">
        <v>65.921999999999997</v>
      </c>
      <c r="E698" s="19">
        <v>18.86</v>
      </c>
      <c r="F698" s="20">
        <v>1.5200000000000001E-4</v>
      </c>
      <c r="G698" s="20">
        <v>1.387E-3</v>
      </c>
      <c r="H698" s="20">
        <v>3.0829999999999998E-3</v>
      </c>
      <c r="I698" s="20">
        <v>8.652E-3</v>
      </c>
      <c r="J698" s="20">
        <v>1.6760000000000001E-2</v>
      </c>
      <c r="K698" s="20">
        <v>1.3344E-2</v>
      </c>
      <c r="L698" s="20">
        <v>2.3781E-2</v>
      </c>
      <c r="M698" s="20">
        <v>2.8590000000000001E-2</v>
      </c>
      <c r="N698" s="19">
        <v>1340</v>
      </c>
      <c r="O698" s="21">
        <v>2099.9100000000003</v>
      </c>
      <c r="P698" s="19">
        <v>7610.2</v>
      </c>
      <c r="Q698" s="18">
        <v>92.528000000000006</v>
      </c>
      <c r="R698" s="19">
        <v>6.5244999999999997</v>
      </c>
      <c r="S698" s="19">
        <v>6.5292000000000003</v>
      </c>
      <c r="T698" s="263" t="s">
        <v>331</v>
      </c>
      <c r="U698" s="264" t="s">
        <v>331</v>
      </c>
      <c r="V698" s="264" t="s">
        <v>331</v>
      </c>
      <c r="W698" s="19"/>
      <c r="AD698" s="265" t="s">
        <v>331</v>
      </c>
      <c r="AE698" s="265">
        <v>2.783199937790632E-2</v>
      </c>
      <c r="AF698" s="265">
        <v>2.866599935926497E-2</v>
      </c>
      <c r="AG698" s="265">
        <v>3.0389999320730568E-2</v>
      </c>
      <c r="AH698" s="265">
        <v>2.6979999396950005E-2</v>
      </c>
      <c r="AI698" s="265">
        <v>2.8159999370574951E-2</v>
      </c>
      <c r="AJ698" s="265">
        <v>3.0499999318271874E-2</v>
      </c>
      <c r="AK698" s="265">
        <v>3.2209999280050396E-2</v>
      </c>
      <c r="AL698" s="265">
        <v>2.4281999457255003E-2</v>
      </c>
      <c r="AM698" s="265">
        <v>2.5476999430544673E-2</v>
      </c>
      <c r="AN698" s="265">
        <v>2.5934999420307577E-2</v>
      </c>
      <c r="AO698" s="265">
        <v>2.7127999393641949E-2</v>
      </c>
      <c r="AP698" s="265">
        <v>3.1062999305687844E-2</v>
      </c>
      <c r="AQ698" s="265">
        <v>2.9976699329968541E-2</v>
      </c>
    </row>
    <row r="699" spans="1:43" ht="18.75" customHeight="1">
      <c r="A699" s="86">
        <v>44280</v>
      </c>
      <c r="B699" s="19">
        <v>184.91679999999999</v>
      </c>
      <c r="C699" s="19">
        <v>261.16000000000003</v>
      </c>
      <c r="D699" s="19">
        <v>65.921999999999997</v>
      </c>
      <c r="E699" s="19">
        <v>19.809999999999999</v>
      </c>
      <c r="F699" s="20">
        <v>1.5200000000000001E-4</v>
      </c>
      <c r="G699" s="20">
        <v>1.3669999999999999E-3</v>
      </c>
      <c r="H699" s="20">
        <v>2.9229999999999998E-3</v>
      </c>
      <c r="I699" s="20">
        <v>8.3470000000000003E-3</v>
      </c>
      <c r="J699" s="20">
        <v>1.6331999999999999E-2</v>
      </c>
      <c r="K699" s="20">
        <v>1.281E-2</v>
      </c>
      <c r="L699" s="20">
        <v>2.3567999999999999E-2</v>
      </c>
      <c r="M699" s="20">
        <v>2.8469999999999999E-2</v>
      </c>
      <c r="N699" s="19">
        <v>1340</v>
      </c>
      <c r="O699" s="21">
        <v>2099.9100000000003</v>
      </c>
      <c r="P699" s="19">
        <v>7610.2</v>
      </c>
      <c r="Q699" s="18">
        <v>92.335999999999999</v>
      </c>
      <c r="R699" s="19">
        <v>6.5162000000000004</v>
      </c>
      <c r="S699" s="19">
        <v>6.5202999999999998</v>
      </c>
      <c r="T699" s="263" t="s">
        <v>331</v>
      </c>
      <c r="U699" s="264" t="s">
        <v>331</v>
      </c>
      <c r="V699" s="264" t="s">
        <v>331</v>
      </c>
      <c r="W699" s="19"/>
      <c r="AD699" s="265" t="s">
        <v>331</v>
      </c>
      <c r="AE699" s="265">
        <v>2.7836999377794564E-2</v>
      </c>
      <c r="AF699" s="265">
        <v>2.8778999356739221E-2</v>
      </c>
      <c r="AG699" s="265">
        <v>3.029599932283163E-2</v>
      </c>
      <c r="AH699" s="265">
        <v>2.6969999397173525E-2</v>
      </c>
      <c r="AI699" s="265">
        <v>2.8289999367669228E-2</v>
      </c>
      <c r="AJ699" s="265">
        <v>3.0729999313130973E-2</v>
      </c>
      <c r="AK699" s="265">
        <v>3.2379999276250598E-2</v>
      </c>
      <c r="AL699" s="265">
        <v>2.4281999457255003E-2</v>
      </c>
      <c r="AM699" s="265">
        <v>2.5481999430432917E-2</v>
      </c>
      <c r="AN699" s="265">
        <v>2.5983999419212339E-2</v>
      </c>
      <c r="AO699" s="265">
        <v>2.6983999396860598E-2</v>
      </c>
      <c r="AP699" s="265">
        <v>3.1062999305687844E-2</v>
      </c>
      <c r="AQ699" s="265">
        <v>2.9731699335444721E-2</v>
      </c>
    </row>
    <row r="700" spans="1:43" ht="18.75" customHeight="1">
      <c r="A700" s="86">
        <v>44279</v>
      </c>
      <c r="B700" s="19">
        <v>185.11070000000001</v>
      </c>
      <c r="C700" s="19">
        <v>261.28399999999999</v>
      </c>
      <c r="D700" s="19">
        <v>65.921999999999997</v>
      </c>
      <c r="E700" s="19">
        <v>21.2</v>
      </c>
      <c r="F700" s="20">
        <v>1.5200000000000001E-4</v>
      </c>
      <c r="G700" s="20">
        <v>1.4649999999999999E-3</v>
      </c>
      <c r="H700" s="20">
        <v>3.0019999999999999E-3</v>
      </c>
      <c r="I700" s="20">
        <v>8.0759999999999998E-3</v>
      </c>
      <c r="J700" s="20">
        <v>1.6084000000000001E-2</v>
      </c>
      <c r="K700" s="20">
        <v>1.2595E-2</v>
      </c>
      <c r="L700" s="20">
        <v>2.3095000000000001E-2</v>
      </c>
      <c r="M700" s="20">
        <v>2.853E-2</v>
      </c>
      <c r="N700" s="19">
        <v>1340</v>
      </c>
      <c r="O700" s="21">
        <v>2099.9100000000003</v>
      </c>
      <c r="P700" s="19">
        <v>7610.2</v>
      </c>
      <c r="Q700" s="18">
        <v>91.742000000000004</v>
      </c>
      <c r="R700" s="19">
        <v>6.5076999999999998</v>
      </c>
      <c r="S700" s="19">
        <v>6.5071000000000003</v>
      </c>
      <c r="T700" s="263" t="s">
        <v>331</v>
      </c>
      <c r="U700" s="264" t="s">
        <v>331</v>
      </c>
      <c r="V700" s="264" t="s">
        <v>331</v>
      </c>
      <c r="W700" s="19"/>
      <c r="AD700" s="265" t="s">
        <v>331</v>
      </c>
      <c r="AE700" s="265">
        <v>2.7272999390400947E-2</v>
      </c>
      <c r="AF700" s="265">
        <v>2.8168999370373784E-2</v>
      </c>
      <c r="AG700" s="265">
        <v>2.9802999333851041E-2</v>
      </c>
      <c r="AH700" s="265">
        <v>2.6739999402314425E-2</v>
      </c>
      <c r="AI700" s="265">
        <v>2.8019999373704196E-2</v>
      </c>
      <c r="AJ700" s="265">
        <v>3.0349999321624639E-2</v>
      </c>
      <c r="AK700" s="265">
        <v>3.2119999282062058E-2</v>
      </c>
      <c r="AL700" s="265">
        <v>2.4281999457255003E-2</v>
      </c>
      <c r="AM700" s="265">
        <v>2.5406999432109299E-2</v>
      </c>
      <c r="AN700" s="265">
        <v>2.5904999420978129E-2</v>
      </c>
      <c r="AO700" s="265">
        <v>2.6916999398358166E-2</v>
      </c>
      <c r="AP700" s="265">
        <v>3.1062999305687844E-2</v>
      </c>
      <c r="AQ700" s="265">
        <v>3.0199999324977397E-2</v>
      </c>
    </row>
    <row r="701" spans="1:43" ht="18.75" customHeight="1">
      <c r="A701" s="86">
        <v>44278</v>
      </c>
      <c r="B701" s="19">
        <v>185.01050000000001</v>
      </c>
      <c r="C701" s="19">
        <v>261.9785</v>
      </c>
      <c r="D701" s="19">
        <v>65.625</v>
      </c>
      <c r="E701" s="19">
        <v>20.3</v>
      </c>
      <c r="F701" s="20">
        <v>2.5000000000000001E-5</v>
      </c>
      <c r="G701" s="20">
        <v>1.4519999999999999E-3</v>
      </c>
      <c r="H701" s="20">
        <v>3.0539999999999999E-3</v>
      </c>
      <c r="I701" s="20">
        <v>8.1560000000000001E-3</v>
      </c>
      <c r="J701" s="20">
        <v>1.6206000000000002E-2</v>
      </c>
      <c r="K701" s="20">
        <v>1.2737E-2</v>
      </c>
      <c r="L701" s="20">
        <v>2.3264E-2</v>
      </c>
      <c r="M701" s="20">
        <v>2.8729999999999999E-2</v>
      </c>
      <c r="N701" s="19">
        <v>1340</v>
      </c>
      <c r="O701" s="21">
        <v>2099.9100000000003</v>
      </c>
      <c r="P701" s="19">
        <v>7610.2</v>
      </c>
      <c r="Q701" s="18">
        <v>91.918999999999997</v>
      </c>
      <c r="R701" s="19">
        <v>6.5090000000000003</v>
      </c>
      <c r="S701" s="19">
        <v>6.5079000000000002</v>
      </c>
      <c r="T701" s="263" t="s">
        <v>331</v>
      </c>
      <c r="U701" s="264" t="s">
        <v>331</v>
      </c>
      <c r="V701" s="264" t="s">
        <v>331</v>
      </c>
      <c r="W701" s="19"/>
      <c r="AD701" s="265" t="s">
        <v>331</v>
      </c>
      <c r="AE701" s="265">
        <v>2.6796999401040376E-2</v>
      </c>
      <c r="AF701" s="265">
        <v>2.7699999380856752E-2</v>
      </c>
      <c r="AG701" s="265">
        <v>2.9331999344378707E-2</v>
      </c>
      <c r="AH701" s="265">
        <v>2.6169999415054917E-2</v>
      </c>
      <c r="AI701" s="265">
        <v>2.7389999387785791E-2</v>
      </c>
      <c r="AJ701" s="265">
        <v>2.9969999330118298E-2</v>
      </c>
      <c r="AK701" s="265">
        <v>3.1829999288544054E-2</v>
      </c>
      <c r="AL701" s="265">
        <v>2.4281999457255003E-2</v>
      </c>
      <c r="AM701" s="265">
        <v>2.5288999434746804E-2</v>
      </c>
      <c r="AN701" s="265">
        <v>2.5828999422676861E-2</v>
      </c>
      <c r="AO701" s="265">
        <v>2.6818999400548639E-2</v>
      </c>
      <c r="AP701" s="265">
        <v>3.1062999305687844E-2</v>
      </c>
      <c r="AQ701" s="265">
        <v>3.0434999319724737E-2</v>
      </c>
    </row>
    <row r="702" spans="1:43" ht="18.75" customHeight="1">
      <c r="A702" s="86">
        <v>44277</v>
      </c>
      <c r="B702" s="19">
        <v>184.55619999999999</v>
      </c>
      <c r="C702" s="19">
        <v>262.31970000000001</v>
      </c>
      <c r="D702" s="19">
        <v>67.433000000000007</v>
      </c>
      <c r="E702" s="19">
        <v>18.88</v>
      </c>
      <c r="F702" s="20">
        <v>2.5000000000000001E-5</v>
      </c>
      <c r="G702" s="20">
        <v>1.472E-3</v>
      </c>
      <c r="H702" s="20">
        <v>3.186E-3</v>
      </c>
      <c r="I702" s="20">
        <v>8.6280000000000003E-3</v>
      </c>
      <c r="J702" s="20">
        <v>1.6945999999999999E-2</v>
      </c>
      <c r="K702" s="20">
        <v>1.3403E-2</v>
      </c>
      <c r="L702" s="20">
        <v>2.3983999999999998E-2</v>
      </c>
      <c r="M702" s="20">
        <v>2.8850000000000001E-2</v>
      </c>
      <c r="N702" s="19">
        <v>1340</v>
      </c>
      <c r="O702" s="21">
        <v>2099.9100000000003</v>
      </c>
      <c r="P702" s="19">
        <v>7610.2</v>
      </c>
      <c r="Q702" s="18">
        <v>91.861999999999995</v>
      </c>
      <c r="R702" s="19">
        <v>6.5068999999999999</v>
      </c>
      <c r="S702" s="19">
        <v>6.5072000000000001</v>
      </c>
      <c r="T702" s="263" t="s">
        <v>331</v>
      </c>
      <c r="U702" s="264" t="s">
        <v>331</v>
      </c>
      <c r="V702" s="264" t="s">
        <v>331</v>
      </c>
      <c r="W702" s="19"/>
      <c r="AD702" s="265" t="s">
        <v>331</v>
      </c>
      <c r="AE702" s="265">
        <v>2.6862999399565161E-2</v>
      </c>
      <c r="AF702" s="265">
        <v>2.7685999381169678E-2</v>
      </c>
      <c r="AG702" s="265">
        <v>2.9325999344512819E-2</v>
      </c>
      <c r="AH702" s="265">
        <v>2.5929999420419333E-2</v>
      </c>
      <c r="AI702" s="265">
        <v>2.7749999379739165E-2</v>
      </c>
      <c r="AJ702" s="265">
        <v>2.9839999333024024E-2</v>
      </c>
      <c r="AK702" s="265">
        <v>3.1749999290332197E-2</v>
      </c>
      <c r="AL702" s="265">
        <v>2.4281999457255003E-2</v>
      </c>
      <c r="AM702" s="265">
        <v>2.5521999429538846E-2</v>
      </c>
      <c r="AN702" s="265">
        <v>2.5936999420262875E-2</v>
      </c>
      <c r="AO702" s="265">
        <v>2.7034999395720662E-2</v>
      </c>
      <c r="AP702" s="265">
        <v>3.1062999305687844E-2</v>
      </c>
      <c r="AQ702" s="265">
        <v>3.3294999255798756E-2</v>
      </c>
    </row>
    <row r="703" spans="1:43" ht="18.75" customHeight="1">
      <c r="A703" s="86">
        <v>44274</v>
      </c>
      <c r="B703" s="19">
        <v>184.23679999999999</v>
      </c>
      <c r="C703" s="19">
        <v>262.00099999999998</v>
      </c>
      <c r="D703" s="19">
        <v>60.625</v>
      </c>
      <c r="E703" s="19">
        <v>20.95</v>
      </c>
      <c r="F703" s="20">
        <v>-2.5000000000000001E-5</v>
      </c>
      <c r="G703" s="20">
        <v>1.4920000000000001E-3</v>
      </c>
      <c r="H703" s="20">
        <v>3.2910000000000001E-3</v>
      </c>
      <c r="I703" s="20">
        <v>8.8059999999999996E-3</v>
      </c>
      <c r="J703" s="20">
        <v>1.721E-2</v>
      </c>
      <c r="K703" s="20">
        <v>1.3641E-2</v>
      </c>
      <c r="L703" s="20">
        <v>2.4333E-2</v>
      </c>
      <c r="M703" s="20">
        <v>2.8969999999999999E-2</v>
      </c>
      <c r="N703" s="19">
        <v>1340</v>
      </c>
      <c r="O703" s="21">
        <v>2099.9100000000003</v>
      </c>
      <c r="P703" s="19">
        <v>7610.2</v>
      </c>
      <c r="Q703" s="18">
        <v>91.441999999999993</v>
      </c>
      <c r="R703" s="19">
        <v>6.5041000000000002</v>
      </c>
      <c r="S703" s="19">
        <v>6.4861000000000004</v>
      </c>
      <c r="T703" s="263" t="s">
        <v>331</v>
      </c>
      <c r="U703" s="264" t="s">
        <v>331</v>
      </c>
      <c r="V703" s="264" t="s">
        <v>331</v>
      </c>
      <c r="W703" s="19"/>
      <c r="AD703" s="265" t="s">
        <v>331</v>
      </c>
      <c r="AE703" s="265">
        <v>2.7259999390691517E-2</v>
      </c>
      <c r="AF703" s="265">
        <v>2.7965999374911191E-2</v>
      </c>
      <c r="AG703" s="265">
        <v>2.9539999339729551E-2</v>
      </c>
      <c r="AH703" s="265">
        <v>2.6819999400526283E-2</v>
      </c>
      <c r="AI703" s="265">
        <v>2.819999936968088E-2</v>
      </c>
      <c r="AJ703" s="265">
        <v>3.0029999328777195E-2</v>
      </c>
      <c r="AK703" s="265">
        <v>3.1849999288097022E-2</v>
      </c>
      <c r="AL703" s="265">
        <v>2.4281999457255003E-2</v>
      </c>
      <c r="AM703" s="265">
        <v>2.5521999429538846E-2</v>
      </c>
      <c r="AN703" s="265">
        <v>2.5936999420262875E-2</v>
      </c>
      <c r="AO703" s="265">
        <v>2.7034999395720662E-2</v>
      </c>
      <c r="AP703" s="265">
        <v>3.1062999305687844E-2</v>
      </c>
      <c r="AQ703" s="265">
        <v>3.4681699224803596E-2</v>
      </c>
    </row>
    <row r="704" spans="1:43" ht="18.75" customHeight="1">
      <c r="A704" s="86">
        <v>44273</v>
      </c>
      <c r="B704" s="19">
        <v>184.1259</v>
      </c>
      <c r="C704" s="19">
        <v>261.7663</v>
      </c>
      <c r="D704" s="19">
        <v>60.625</v>
      </c>
      <c r="E704" s="19">
        <v>21.58</v>
      </c>
      <c r="F704" s="20">
        <v>-2.5000000000000001E-5</v>
      </c>
      <c r="G704" s="20">
        <v>1.531E-3</v>
      </c>
      <c r="H704" s="20">
        <v>3.2360000000000002E-3</v>
      </c>
      <c r="I704" s="20">
        <v>8.6359999999999996E-3</v>
      </c>
      <c r="J704" s="20">
        <v>1.7082E-2</v>
      </c>
      <c r="K704" s="20">
        <v>1.3422999999999999E-2</v>
      </c>
      <c r="L704" s="20">
        <v>2.4483000000000001E-2</v>
      </c>
      <c r="M704" s="20">
        <v>2.9190000000000001E-2</v>
      </c>
      <c r="N704" s="19">
        <v>1340</v>
      </c>
      <c r="O704" s="21">
        <v>2099.9100000000003</v>
      </c>
      <c r="P704" s="19">
        <v>7610.2</v>
      </c>
      <c r="Q704" s="18">
        <v>91.864999999999995</v>
      </c>
      <c r="R704" s="19">
        <v>6.5060000000000002</v>
      </c>
      <c r="S704" s="19">
        <v>6.5011000000000001</v>
      </c>
      <c r="T704" s="263" t="s">
        <v>331</v>
      </c>
      <c r="U704" s="264" t="s">
        <v>331</v>
      </c>
      <c r="V704" s="264" t="s">
        <v>331</v>
      </c>
      <c r="W704" s="19"/>
      <c r="AD704" s="265" t="s">
        <v>331</v>
      </c>
      <c r="AE704" s="265">
        <v>2.718999939225614E-2</v>
      </c>
      <c r="AF704" s="265">
        <v>2.8003999374061821E-2</v>
      </c>
      <c r="AG704" s="265">
        <v>2.9562999339215457E-2</v>
      </c>
      <c r="AH704" s="265">
        <v>2.6559999406337739E-2</v>
      </c>
      <c r="AI704" s="265">
        <v>2.7869999377056955E-2</v>
      </c>
      <c r="AJ704" s="265">
        <v>3.0259999323636291E-2</v>
      </c>
      <c r="AK704" s="265">
        <v>3.1969999285414816E-2</v>
      </c>
      <c r="AL704" s="265">
        <v>2.4281999457255003E-2</v>
      </c>
      <c r="AM704" s="265">
        <v>2.4942999442480504E-2</v>
      </c>
      <c r="AN704" s="265">
        <v>2.5645999426767228E-2</v>
      </c>
      <c r="AO704" s="265">
        <v>2.6767999401688575E-2</v>
      </c>
      <c r="AP704" s="265">
        <v>3.1058999305777251E-2</v>
      </c>
      <c r="AQ704" s="265">
        <v>3.1384999298490583E-2</v>
      </c>
    </row>
    <row r="705" spans="1:43" ht="18.75" customHeight="1">
      <c r="A705" s="86">
        <v>44272</v>
      </c>
      <c r="B705" s="19">
        <v>184.43049999999999</v>
      </c>
      <c r="C705" s="19">
        <v>260.97280000000001</v>
      </c>
      <c r="D705" s="19">
        <v>60.625</v>
      </c>
      <c r="E705" s="19">
        <v>19.23</v>
      </c>
      <c r="F705" s="20">
        <v>2.5000000000000001E-5</v>
      </c>
      <c r="G705" s="20">
        <v>1.33E-3</v>
      </c>
      <c r="H705" s="20">
        <v>2.9989999999999999E-3</v>
      </c>
      <c r="I705" s="20">
        <v>7.9830000000000005E-3</v>
      </c>
      <c r="J705" s="20">
        <v>1.6427000000000001E-2</v>
      </c>
      <c r="K705" s="20">
        <v>1.2758E-2</v>
      </c>
      <c r="L705" s="20">
        <v>2.418E-2</v>
      </c>
      <c r="M705" s="20">
        <v>2.9190000000000001E-2</v>
      </c>
      <c r="N705" s="19">
        <v>1340</v>
      </c>
      <c r="O705" s="21">
        <v>2099.9100000000003</v>
      </c>
      <c r="P705" s="19">
        <v>7610.2</v>
      </c>
      <c r="Q705" s="18">
        <v>91.832999999999998</v>
      </c>
      <c r="R705" s="19">
        <v>6.5000999999999998</v>
      </c>
      <c r="S705" s="19">
        <v>6.4980000000000002</v>
      </c>
      <c r="T705" s="263" t="s">
        <v>331</v>
      </c>
      <c r="U705" s="264" t="s">
        <v>331</v>
      </c>
      <c r="V705" s="264" t="s">
        <v>331</v>
      </c>
      <c r="W705" s="19"/>
      <c r="AD705" s="265" t="s">
        <v>331</v>
      </c>
      <c r="AE705" s="265">
        <v>2.6966999397240579E-2</v>
      </c>
      <c r="AF705" s="265">
        <v>2.7930999375693499E-2</v>
      </c>
      <c r="AG705" s="265">
        <v>2.9379999343305829E-2</v>
      </c>
      <c r="AH705" s="265">
        <v>2.5849999422207476E-2</v>
      </c>
      <c r="AI705" s="265">
        <v>2.741999938711524E-2</v>
      </c>
      <c r="AJ705" s="265">
        <v>2.9819999333471063E-2</v>
      </c>
      <c r="AK705" s="265">
        <v>3.1639999292790891E-2</v>
      </c>
      <c r="AL705" s="265">
        <v>2.4281999457255003E-2</v>
      </c>
      <c r="AM705" s="265">
        <v>2.4942999442480504E-2</v>
      </c>
      <c r="AN705" s="265">
        <v>2.5376999432779851E-2</v>
      </c>
      <c r="AO705" s="265">
        <v>2.6462999408505859E-2</v>
      </c>
      <c r="AP705" s="265">
        <v>3.1065999305620786E-2</v>
      </c>
      <c r="AQ705" s="265">
        <v>3.0084999327547851E-2</v>
      </c>
    </row>
    <row r="706" spans="1:43" ht="18.75" customHeight="1">
      <c r="A706" s="86">
        <v>44271</v>
      </c>
      <c r="B706" s="19">
        <v>184.51079999999999</v>
      </c>
      <c r="C706" s="19">
        <v>260.93490000000003</v>
      </c>
      <c r="D706" s="19">
        <v>60.625</v>
      </c>
      <c r="E706" s="19">
        <v>19.79</v>
      </c>
      <c r="F706" s="20">
        <v>1.27E-4</v>
      </c>
      <c r="G706" s="20">
        <v>1.49E-3</v>
      </c>
      <c r="H706" s="20">
        <v>3.3400000000000001E-3</v>
      </c>
      <c r="I706" s="20">
        <v>8.2900000000000005E-3</v>
      </c>
      <c r="J706" s="20">
        <v>1.6178999999999999E-2</v>
      </c>
      <c r="K706" s="20">
        <v>1.2756999999999999E-2</v>
      </c>
      <c r="L706" s="20">
        <v>2.3785000000000001E-2</v>
      </c>
      <c r="M706" s="20">
        <v>2.9329999999999998E-2</v>
      </c>
      <c r="N706" s="19">
        <v>1340</v>
      </c>
      <c r="O706" s="21">
        <v>2099.9100000000003</v>
      </c>
      <c r="P706" s="19">
        <v>7610.2</v>
      </c>
      <c r="Q706" s="18">
        <v>91.679000000000002</v>
      </c>
      <c r="R706" s="19">
        <v>6.5084999999999997</v>
      </c>
      <c r="S706" s="19">
        <v>6.4962</v>
      </c>
      <c r="T706" s="263" t="s">
        <v>331</v>
      </c>
      <c r="U706" s="264" t="s">
        <v>331</v>
      </c>
      <c r="V706" s="264" t="s">
        <v>331</v>
      </c>
      <c r="W706" s="19"/>
      <c r="AD706" s="265" t="s">
        <v>331</v>
      </c>
      <c r="AE706" s="265">
        <v>2.681099940072745E-2</v>
      </c>
      <c r="AF706" s="265">
        <v>2.7673999381437896E-2</v>
      </c>
      <c r="AG706" s="265">
        <v>2.91929993474856E-2</v>
      </c>
      <c r="AH706" s="265">
        <v>2.5969999419525266E-2</v>
      </c>
      <c r="AI706" s="265">
        <v>2.7229999391362069E-2</v>
      </c>
      <c r="AJ706" s="265">
        <v>2.9829999333247544E-2</v>
      </c>
      <c r="AK706" s="265">
        <v>3.167999929189682E-2</v>
      </c>
      <c r="AL706" s="265">
        <v>2.4281999457255003E-2</v>
      </c>
      <c r="AM706" s="265">
        <v>2.4942999442480504E-2</v>
      </c>
      <c r="AN706" s="265">
        <v>2.5161999437585472E-2</v>
      </c>
      <c r="AO706" s="265">
        <v>2.627099941279739E-2</v>
      </c>
      <c r="AP706" s="265">
        <v>3.1010999306850136E-2</v>
      </c>
      <c r="AQ706" s="265">
        <v>2.8445999364182351E-2</v>
      </c>
    </row>
    <row r="707" spans="1:43" ht="18.75" customHeight="1">
      <c r="A707" s="86">
        <v>44270</v>
      </c>
      <c r="B707" s="19">
        <v>184.45150000000001</v>
      </c>
      <c r="C707" s="19">
        <v>259.84249999999997</v>
      </c>
      <c r="D707" s="19">
        <v>60.625</v>
      </c>
      <c r="E707" s="19">
        <v>20.03</v>
      </c>
      <c r="F707" s="20">
        <v>1.27E-4</v>
      </c>
      <c r="G707" s="20">
        <v>1.5100000000000001E-3</v>
      </c>
      <c r="H707" s="20">
        <v>3.339E-3</v>
      </c>
      <c r="I707" s="20">
        <v>8.2719999999999998E-3</v>
      </c>
      <c r="J707" s="20">
        <v>1.6055E-2</v>
      </c>
      <c r="K707" s="20">
        <v>1.2709E-2</v>
      </c>
      <c r="L707" s="20">
        <v>2.3573E-2</v>
      </c>
      <c r="M707" s="20">
        <v>2.9430000000000001E-2</v>
      </c>
      <c r="N707" s="19">
        <v>1340</v>
      </c>
      <c r="O707" s="21">
        <v>2099.9100000000003</v>
      </c>
      <c r="P707" s="19">
        <v>7610.2</v>
      </c>
      <c r="Q707" s="18">
        <v>91.42</v>
      </c>
      <c r="R707" s="19">
        <v>6.4938000000000002</v>
      </c>
      <c r="S707" s="19">
        <v>6.4787999999999997</v>
      </c>
      <c r="T707" s="263" t="s">
        <v>331</v>
      </c>
      <c r="U707" s="264" t="s">
        <v>331</v>
      </c>
      <c r="V707" s="264" t="s">
        <v>331</v>
      </c>
      <c r="W707" s="19"/>
      <c r="AD707" s="265" t="s">
        <v>331</v>
      </c>
      <c r="AE707" s="265">
        <v>2.6084999416954812E-2</v>
      </c>
      <c r="AF707" s="265">
        <v>2.6999999396502973E-2</v>
      </c>
      <c r="AG707" s="265">
        <v>2.8644999359734358E-2</v>
      </c>
      <c r="AH707" s="265">
        <v>2.3229999480769037E-2</v>
      </c>
      <c r="AI707" s="265">
        <v>2.6609999405220151E-2</v>
      </c>
      <c r="AJ707" s="265">
        <v>2.9369999343529341E-2</v>
      </c>
      <c r="AK707" s="265">
        <v>3.1429999297484752E-2</v>
      </c>
      <c r="AL707" s="265">
        <v>2.4281999457255003E-2</v>
      </c>
      <c r="AM707" s="265">
        <v>2.4942999442480504E-2</v>
      </c>
      <c r="AN707" s="265">
        <v>2.5165999437496065E-2</v>
      </c>
      <c r="AO707" s="265">
        <v>2.6101999416574834E-2</v>
      </c>
      <c r="AP707" s="265">
        <v>3.1100999304838478E-2</v>
      </c>
      <c r="AQ707" s="265">
        <v>2.5094999439083041E-2</v>
      </c>
    </row>
    <row r="708" spans="1:43" ht="18.75" customHeight="1">
      <c r="A708" s="86">
        <v>44267</v>
      </c>
      <c r="B708" s="19">
        <v>184.32249999999999</v>
      </c>
      <c r="C708" s="19">
        <v>259.63119999999998</v>
      </c>
      <c r="D708" s="19">
        <v>61</v>
      </c>
      <c r="E708" s="19">
        <v>20.69</v>
      </c>
      <c r="F708" s="20">
        <v>2.03E-4</v>
      </c>
      <c r="G708" s="20">
        <v>1.47E-3</v>
      </c>
      <c r="H708" s="20">
        <v>3.3639999999999998E-3</v>
      </c>
      <c r="I708" s="20">
        <v>8.4010000000000005E-3</v>
      </c>
      <c r="J708" s="20">
        <v>1.6247000000000001E-2</v>
      </c>
      <c r="K708" s="20">
        <v>1.2827E-2</v>
      </c>
      <c r="L708" s="20">
        <v>2.3775999999999999E-2</v>
      </c>
      <c r="M708" s="20">
        <v>2.9329999999999998E-2</v>
      </c>
      <c r="N708" s="19">
        <v>1340</v>
      </c>
      <c r="O708" s="21">
        <v>2099.9100000000003</v>
      </c>
      <c r="P708" s="19">
        <v>7610.2</v>
      </c>
      <c r="Q708" s="18">
        <v>91.822999999999993</v>
      </c>
      <c r="R708" s="19">
        <v>6.5054999999999996</v>
      </c>
      <c r="S708" s="19">
        <v>6.4947999999999997</v>
      </c>
      <c r="T708" s="263" t="s">
        <v>331</v>
      </c>
      <c r="U708" s="264" t="s">
        <v>331</v>
      </c>
      <c r="V708" s="264" t="s">
        <v>331</v>
      </c>
      <c r="W708" s="19"/>
      <c r="AD708" s="265" t="s">
        <v>331</v>
      </c>
      <c r="AE708" s="265">
        <v>2.5948999419994651E-2</v>
      </c>
      <c r="AF708" s="265">
        <v>2.6896999398805202E-2</v>
      </c>
      <c r="AG708" s="265">
        <v>2.852299936246127E-2</v>
      </c>
      <c r="AH708" s="265">
        <v>2.3229999480769037E-2</v>
      </c>
      <c r="AI708" s="265">
        <v>2.6399999409914016E-2</v>
      </c>
      <c r="AJ708" s="265">
        <v>2.9139999348670245E-2</v>
      </c>
      <c r="AK708" s="265">
        <v>3.125999930128455E-2</v>
      </c>
      <c r="AL708" s="265">
        <v>2.4281999457255003E-2</v>
      </c>
      <c r="AM708" s="265">
        <v>2.4942999442480504E-2</v>
      </c>
      <c r="AN708" s="265">
        <v>2.5126999438367787E-2</v>
      </c>
      <c r="AO708" s="265">
        <v>2.6101999416574834E-2</v>
      </c>
      <c r="AP708" s="265">
        <v>3.1100999304838478E-2</v>
      </c>
      <c r="AQ708" s="265">
        <v>2.3903299465719612E-2</v>
      </c>
    </row>
    <row r="709" spans="1:43" ht="18.75" customHeight="1">
      <c r="A709" s="86">
        <v>44266</v>
      </c>
      <c r="B709" s="19">
        <v>184.92679999999999</v>
      </c>
      <c r="C709" s="19">
        <v>259.5874</v>
      </c>
      <c r="D709" s="19">
        <v>61</v>
      </c>
      <c r="E709" s="19">
        <v>21.91</v>
      </c>
      <c r="F709" s="20">
        <v>2.7900000000000001E-4</v>
      </c>
      <c r="G709" s="20">
        <v>1.389E-3</v>
      </c>
      <c r="H709" s="20">
        <v>3.1549999999999998E-3</v>
      </c>
      <c r="I709" s="20">
        <v>7.8600000000000007E-3</v>
      </c>
      <c r="J709" s="20">
        <v>1.537E-2</v>
      </c>
      <c r="K709" s="20">
        <v>1.2071E-2</v>
      </c>
      <c r="L709" s="20">
        <v>2.2945E-2</v>
      </c>
      <c r="M709" s="20">
        <v>2.9319999999999999E-2</v>
      </c>
      <c r="N709" s="19">
        <v>1340</v>
      </c>
      <c r="O709" s="21">
        <v>2099.9100000000003</v>
      </c>
      <c r="P709" s="19">
        <v>7610.2</v>
      </c>
      <c r="Q709" s="18">
        <v>91.957999999999998</v>
      </c>
      <c r="R709" s="19">
        <v>6.5065</v>
      </c>
      <c r="S709" s="19">
        <v>6.5186999999999999</v>
      </c>
      <c r="T709" s="263" t="s">
        <v>331</v>
      </c>
      <c r="U709" s="264" t="s">
        <v>331</v>
      </c>
      <c r="V709" s="264" t="s">
        <v>331</v>
      </c>
      <c r="W709" s="19"/>
      <c r="AD709" s="265" t="s">
        <v>331</v>
      </c>
      <c r="AE709" s="265">
        <v>2.5817999422922729E-2</v>
      </c>
      <c r="AF709" s="265">
        <v>2.6789999401196835E-2</v>
      </c>
      <c r="AG709" s="265">
        <v>2.8462999363802373E-2</v>
      </c>
      <c r="AH709" s="265">
        <v>2.3739999469369652E-2</v>
      </c>
      <c r="AI709" s="265">
        <v>2.6449999408796429E-2</v>
      </c>
      <c r="AJ709" s="265">
        <v>2.9199999347329138E-2</v>
      </c>
      <c r="AK709" s="265">
        <v>3.143999929726124E-2</v>
      </c>
      <c r="AL709" s="265">
        <v>2.4281999457255003E-2</v>
      </c>
      <c r="AM709" s="265">
        <v>2.4956999442167577E-2</v>
      </c>
      <c r="AN709" s="265">
        <v>2.5423999431729318E-2</v>
      </c>
      <c r="AO709" s="265">
        <v>2.6403999409824609E-2</v>
      </c>
      <c r="AP709" s="265">
        <v>3.1102999304793776E-2</v>
      </c>
      <c r="AQ709" s="265">
        <v>2.6208299414198846E-2</v>
      </c>
    </row>
    <row r="710" spans="1:43" ht="18.75" customHeight="1">
      <c r="A710" s="86">
        <v>44265</v>
      </c>
      <c r="B710" s="19">
        <v>184.89490000000001</v>
      </c>
      <c r="C710" s="19">
        <v>258.31810000000002</v>
      </c>
      <c r="D710" s="19">
        <v>65.430000000000007</v>
      </c>
      <c r="E710" s="19">
        <v>22.56</v>
      </c>
      <c r="F710" s="20">
        <v>3.0400000000000002E-4</v>
      </c>
      <c r="G710" s="20">
        <v>1.5280000000000001E-3</v>
      </c>
      <c r="H710" s="20">
        <v>3.2330000000000002E-3</v>
      </c>
      <c r="I710" s="20">
        <v>7.8910000000000004E-3</v>
      </c>
      <c r="J710" s="20">
        <v>1.5178000000000001E-2</v>
      </c>
      <c r="K710" s="20">
        <v>1.2E-2</v>
      </c>
      <c r="L710" s="20">
        <v>2.2381000000000002E-2</v>
      </c>
      <c r="M710" s="20">
        <v>2.9260000000000001E-2</v>
      </c>
      <c r="N710" s="19">
        <v>1340</v>
      </c>
      <c r="O710" s="21">
        <v>2099.9100000000003</v>
      </c>
      <c r="P710" s="19">
        <v>7610.2</v>
      </c>
      <c r="Q710" s="18">
        <v>92.313000000000002</v>
      </c>
      <c r="R710" s="19">
        <v>6.5259999999999998</v>
      </c>
      <c r="S710" s="19">
        <v>6.5514999999999999</v>
      </c>
      <c r="T710" s="263" t="s">
        <v>331</v>
      </c>
      <c r="U710" s="264" t="s">
        <v>331</v>
      </c>
      <c r="V710" s="264" t="s">
        <v>331</v>
      </c>
      <c r="W710" s="19"/>
      <c r="AD710" s="265" t="s">
        <v>331</v>
      </c>
      <c r="AE710" s="265">
        <v>2.6027999418228861E-2</v>
      </c>
      <c r="AF710" s="265">
        <v>2.6970999397151172E-2</v>
      </c>
      <c r="AG710" s="265">
        <v>2.8631999360024928E-2</v>
      </c>
      <c r="AH710" s="265">
        <v>2.465999944880605E-2</v>
      </c>
      <c r="AI710" s="265">
        <v>2.6889999398961664E-2</v>
      </c>
      <c r="AJ710" s="265">
        <v>2.9429999342188241E-2</v>
      </c>
      <c r="AK710" s="265">
        <v>3.1589999293908474E-2</v>
      </c>
      <c r="AL710" s="265">
        <v>2.4281999457255003E-2</v>
      </c>
      <c r="AM710" s="265">
        <v>2.457299945075065E-2</v>
      </c>
      <c r="AN710" s="265">
        <v>2.5171999437361956E-2</v>
      </c>
      <c r="AO710" s="265">
        <v>2.5914999420754609E-2</v>
      </c>
      <c r="AP710" s="265">
        <v>3.110399930477142E-2</v>
      </c>
      <c r="AQ710" s="265">
        <v>2.6141699415687471E-2</v>
      </c>
    </row>
    <row r="711" spans="1:43" ht="18.75" customHeight="1">
      <c r="A711" s="86">
        <v>44264</v>
      </c>
      <c r="B711" s="19">
        <v>184.69059999999999</v>
      </c>
      <c r="C711" s="19">
        <v>257.69600000000003</v>
      </c>
      <c r="D711" s="19">
        <v>65.430000000000007</v>
      </c>
      <c r="E711" s="19">
        <v>24.03</v>
      </c>
      <c r="F711" s="20">
        <v>2.7900000000000001E-4</v>
      </c>
      <c r="G711" s="20">
        <v>1.6069999999999999E-3</v>
      </c>
      <c r="H711" s="20">
        <v>3.176E-3</v>
      </c>
      <c r="I711" s="20">
        <v>8.0510000000000009E-3</v>
      </c>
      <c r="J711" s="20">
        <v>1.5263000000000001E-2</v>
      </c>
      <c r="K711" s="20">
        <v>1.2163999999999999E-2</v>
      </c>
      <c r="L711" s="20">
        <v>2.2335000000000001E-2</v>
      </c>
      <c r="M711" s="20">
        <v>2.929E-2</v>
      </c>
      <c r="N711" s="19">
        <v>1340</v>
      </c>
      <c r="O711" s="21">
        <v>2099.9100000000003</v>
      </c>
      <c r="P711" s="19">
        <v>7610.2</v>
      </c>
      <c r="Q711" s="18">
        <v>91.977000000000004</v>
      </c>
      <c r="R711" s="19">
        <v>6.4970999999999997</v>
      </c>
      <c r="S711" s="19">
        <v>6.5163000000000002</v>
      </c>
      <c r="T711" s="263" t="s">
        <v>331</v>
      </c>
      <c r="U711" s="264" t="s">
        <v>331</v>
      </c>
      <c r="V711" s="264" t="s">
        <v>331</v>
      </c>
      <c r="W711" s="19"/>
      <c r="AD711" s="265" t="s">
        <v>331</v>
      </c>
      <c r="AE711" s="265">
        <v>2.6108999416418373E-2</v>
      </c>
      <c r="AF711" s="265">
        <v>2.7103999394178388E-2</v>
      </c>
      <c r="AG711" s="265">
        <v>2.8793999356403945E-2</v>
      </c>
      <c r="AH711" s="265">
        <v>2.3889999466016887E-2</v>
      </c>
      <c r="AI711" s="265">
        <v>2.7019999396055937E-2</v>
      </c>
      <c r="AJ711" s="265">
        <v>2.9629999337717892E-2</v>
      </c>
      <c r="AK711" s="265">
        <v>3.1609999293461442E-2</v>
      </c>
      <c r="AL711" s="265">
        <v>2.4603999450057742E-2</v>
      </c>
      <c r="AM711" s="265">
        <v>2.4909999443218114E-2</v>
      </c>
      <c r="AN711" s="265">
        <v>2.5271999435126782E-2</v>
      </c>
      <c r="AO711" s="265">
        <v>2.6018999418430031E-2</v>
      </c>
      <c r="AP711" s="265">
        <v>3.1107999304682013E-2</v>
      </c>
      <c r="AQ711" s="265">
        <v>2.5779999423772095E-2</v>
      </c>
    </row>
    <row r="712" spans="1:43" ht="18.75" customHeight="1">
      <c r="A712" s="86">
        <v>44263</v>
      </c>
      <c r="B712" s="19">
        <v>184.3526</v>
      </c>
      <c r="C712" s="19">
        <v>258.49329999999998</v>
      </c>
      <c r="D712" s="19">
        <v>63</v>
      </c>
      <c r="E712" s="19">
        <v>25.47</v>
      </c>
      <c r="F712" s="20">
        <v>3.3E-4</v>
      </c>
      <c r="G712" s="20">
        <v>1.6260000000000001E-3</v>
      </c>
      <c r="H712" s="20">
        <v>3.3890000000000001E-3</v>
      </c>
      <c r="I712" s="20">
        <v>8.5360000000000002E-3</v>
      </c>
      <c r="J712" s="20">
        <v>1.5907000000000001E-2</v>
      </c>
      <c r="K712" s="20">
        <v>1.2800000000000001E-2</v>
      </c>
      <c r="L712" s="20">
        <v>2.3158999999999999E-2</v>
      </c>
      <c r="M712" s="20">
        <v>2.9149999999999999E-2</v>
      </c>
      <c r="N712" s="19">
        <v>1340</v>
      </c>
      <c r="O712" s="21">
        <v>2099.9100000000003</v>
      </c>
      <c r="P712" s="19">
        <v>7610.2</v>
      </c>
      <c r="Q712" s="18">
        <v>91.631</v>
      </c>
      <c r="R712" s="19">
        <v>6.4699</v>
      </c>
      <c r="S712" s="19">
        <v>6.4917999999999996</v>
      </c>
      <c r="T712" s="263" t="s">
        <v>331</v>
      </c>
      <c r="U712" s="264" t="s">
        <v>331</v>
      </c>
      <c r="V712" s="264" t="s">
        <v>331</v>
      </c>
      <c r="W712" s="19"/>
      <c r="AD712" s="265" t="s">
        <v>331</v>
      </c>
      <c r="AE712" s="265">
        <v>2.6043999417871236E-2</v>
      </c>
      <c r="AF712" s="265">
        <v>2.6905999398604035E-2</v>
      </c>
      <c r="AG712" s="265">
        <v>2.876799935698509E-2</v>
      </c>
      <c r="AH712" s="265">
        <v>2.357999947294593E-2</v>
      </c>
      <c r="AI712" s="265">
        <v>2.7049999395385386E-2</v>
      </c>
      <c r="AJ712" s="265">
        <v>2.9919999331235885E-2</v>
      </c>
      <c r="AK712" s="265">
        <v>3.1759999290108684E-2</v>
      </c>
      <c r="AL712" s="265">
        <v>2.4408999454416335E-2</v>
      </c>
      <c r="AM712" s="265">
        <v>2.4813999445363877E-2</v>
      </c>
      <c r="AN712" s="265">
        <v>2.5215999436378478E-2</v>
      </c>
      <c r="AO712" s="265">
        <v>2.5912999420799315E-2</v>
      </c>
      <c r="AP712" s="265">
        <v>3.1111999304592613E-2</v>
      </c>
      <c r="AQ712" s="265">
        <v>2.4056699462290856E-2</v>
      </c>
    </row>
    <row r="713" spans="1:43" ht="18.75" customHeight="1">
      <c r="A713" s="86">
        <v>44260</v>
      </c>
      <c r="B713" s="19">
        <v>184.9401</v>
      </c>
      <c r="C713" s="19">
        <v>259.3956</v>
      </c>
      <c r="D713" s="19">
        <v>59.253</v>
      </c>
      <c r="E713" s="19">
        <v>24.66</v>
      </c>
      <c r="F713" s="20">
        <v>2.5300000000000002E-4</v>
      </c>
      <c r="G713" s="20">
        <v>1.369E-3</v>
      </c>
      <c r="H713" s="20">
        <v>3.065E-3</v>
      </c>
      <c r="I713" s="20">
        <v>7.9830000000000005E-3</v>
      </c>
      <c r="J713" s="20">
        <v>1.5661000000000001E-2</v>
      </c>
      <c r="K713" s="20">
        <v>1.2328E-2</v>
      </c>
      <c r="L713" s="20">
        <v>2.2974000000000001E-2</v>
      </c>
      <c r="M713" s="20">
        <v>2.8979999999999999E-2</v>
      </c>
      <c r="N713" s="19">
        <v>1340</v>
      </c>
      <c r="O713" s="21">
        <v>2099.9100000000003</v>
      </c>
      <c r="P713" s="19">
        <v>7610.2</v>
      </c>
      <c r="Q713" s="18">
        <v>90.947000000000003</v>
      </c>
      <c r="R713" s="19">
        <v>6.4679000000000002</v>
      </c>
      <c r="S713" s="19">
        <v>6.4774000000000003</v>
      </c>
      <c r="T713" s="263" t="s">
        <v>331</v>
      </c>
      <c r="U713" s="264" t="s">
        <v>331</v>
      </c>
      <c r="V713" s="264" t="s">
        <v>331</v>
      </c>
      <c r="W713" s="19"/>
      <c r="AD713" s="265" t="s">
        <v>331</v>
      </c>
      <c r="AE713" s="265">
        <v>2.5646999426744879E-2</v>
      </c>
      <c r="AF713" s="265">
        <v>2.6601999405398966E-2</v>
      </c>
      <c r="AG713" s="265">
        <v>2.8345999366417528E-2</v>
      </c>
      <c r="AH713" s="265">
        <v>2.2819999489933254E-2</v>
      </c>
      <c r="AI713" s="265">
        <v>2.6569999406114223E-2</v>
      </c>
      <c r="AJ713" s="265">
        <v>2.9479999341070651E-2</v>
      </c>
      <c r="AK713" s="265">
        <v>3.1479999296367168E-2</v>
      </c>
      <c r="AL713" s="265">
        <v>2.4408999454416335E-2</v>
      </c>
      <c r="AM713" s="265">
        <v>2.4813999445363877E-2</v>
      </c>
      <c r="AN713" s="265">
        <v>2.5215999436378478E-2</v>
      </c>
      <c r="AO713" s="265">
        <v>2.5912999420799315E-2</v>
      </c>
      <c r="AP713" s="265">
        <v>3.1111999304592613E-2</v>
      </c>
      <c r="AQ713" s="265">
        <v>2.2424999498762192E-2</v>
      </c>
    </row>
    <row r="714" spans="1:43" ht="18.75" customHeight="1">
      <c r="A714" s="86">
        <v>44259</v>
      </c>
      <c r="B714" s="19">
        <v>185.03460000000001</v>
      </c>
      <c r="C714" s="19">
        <v>260.19439999999997</v>
      </c>
      <c r="D714" s="19">
        <v>59.253</v>
      </c>
      <c r="E714" s="19">
        <v>28.57</v>
      </c>
      <c r="F714" s="20">
        <v>3.0400000000000002E-4</v>
      </c>
      <c r="G714" s="20">
        <v>1.4469999999999999E-3</v>
      </c>
      <c r="H714" s="20">
        <v>3.0869999999999999E-3</v>
      </c>
      <c r="I714" s="20">
        <v>7.8980000000000005E-3</v>
      </c>
      <c r="J714" s="20">
        <v>1.5640000000000001E-2</v>
      </c>
      <c r="K714" s="20">
        <v>1.2279999999999999E-2</v>
      </c>
      <c r="L714" s="20">
        <v>2.3205E-2</v>
      </c>
      <c r="M714" s="20">
        <v>2.913E-2</v>
      </c>
      <c r="N714" s="19">
        <v>1340</v>
      </c>
      <c r="O714" s="21">
        <v>2099.9100000000003</v>
      </c>
      <c r="P714" s="19">
        <v>7610.2</v>
      </c>
      <c r="Q714" s="18">
        <v>90.784999999999997</v>
      </c>
      <c r="R714" s="19">
        <v>6.4706000000000001</v>
      </c>
      <c r="S714" s="19">
        <v>6.4748000000000001</v>
      </c>
      <c r="T714" s="263" t="s">
        <v>331</v>
      </c>
      <c r="U714" s="264" t="s">
        <v>331</v>
      </c>
      <c r="V714" s="264" t="s">
        <v>331</v>
      </c>
      <c r="W714" s="19"/>
      <c r="AD714" s="265" t="s">
        <v>331</v>
      </c>
      <c r="AE714" s="265">
        <v>2.5060999439842999E-2</v>
      </c>
      <c r="AF714" s="265">
        <v>2.5965999419614673E-2</v>
      </c>
      <c r="AG714" s="265">
        <v>2.7754999379627408E-2</v>
      </c>
      <c r="AH714" s="265">
        <v>2.2709999492391945E-2</v>
      </c>
      <c r="AI714" s="265">
        <v>2.6249999413266778E-2</v>
      </c>
      <c r="AJ714" s="265">
        <v>2.8879999354481697E-2</v>
      </c>
      <c r="AK714" s="265">
        <v>3.1129999304190279E-2</v>
      </c>
      <c r="AL714" s="265">
        <v>2.4259999457746744E-2</v>
      </c>
      <c r="AM714" s="265">
        <v>2.4823999445140365E-2</v>
      </c>
      <c r="AN714" s="265">
        <v>2.5180999437160789E-2</v>
      </c>
      <c r="AO714" s="265">
        <v>2.5913999420776965E-2</v>
      </c>
      <c r="AP714" s="265">
        <v>3.1113999304547908E-2</v>
      </c>
      <c r="AQ714" s="265">
        <v>2.2244999502785502E-2</v>
      </c>
    </row>
    <row r="715" spans="1:43" ht="18.75" customHeight="1">
      <c r="A715" s="86">
        <v>44258</v>
      </c>
      <c r="B715" s="19">
        <v>185.35059999999999</v>
      </c>
      <c r="C715" s="19">
        <v>260.28660000000002</v>
      </c>
      <c r="D715" s="19">
        <v>58.280999999999999</v>
      </c>
      <c r="E715" s="19">
        <v>26.67</v>
      </c>
      <c r="F715" s="20">
        <v>3.5500000000000001E-4</v>
      </c>
      <c r="G715" s="20">
        <v>1.407E-3</v>
      </c>
      <c r="H715" s="20">
        <v>2.898E-3</v>
      </c>
      <c r="I715" s="20">
        <v>7.3159999999999996E-3</v>
      </c>
      <c r="J715" s="20">
        <v>1.4808E-2</v>
      </c>
      <c r="K715" s="20">
        <v>1.1483E-2</v>
      </c>
      <c r="L715" s="20">
        <v>2.2759000000000001E-2</v>
      </c>
      <c r="M715" s="20">
        <v>2.8879999999999999E-2</v>
      </c>
      <c r="N715" s="19">
        <v>1340</v>
      </c>
      <c r="O715" s="21">
        <v>2099.9100000000003</v>
      </c>
      <c r="P715" s="19">
        <v>7610.2</v>
      </c>
      <c r="Q715" s="18">
        <v>91.039000000000001</v>
      </c>
      <c r="R715" s="19">
        <v>6.4660000000000002</v>
      </c>
      <c r="S715" s="19">
        <v>6.4699</v>
      </c>
      <c r="T715" s="263" t="s">
        <v>331</v>
      </c>
      <c r="U715" s="264" t="s">
        <v>331</v>
      </c>
      <c r="V715" s="264" t="s">
        <v>331</v>
      </c>
      <c r="W715" s="19"/>
      <c r="AD715" s="265" t="s">
        <v>331</v>
      </c>
      <c r="AE715" s="265">
        <v>2.5208999436534943E-2</v>
      </c>
      <c r="AF715" s="265">
        <v>2.6299999412149191E-2</v>
      </c>
      <c r="AG715" s="265">
        <v>2.8078999372385442E-2</v>
      </c>
      <c r="AH715" s="265">
        <v>2.1559999518096448E-2</v>
      </c>
      <c r="AI715" s="265">
        <v>2.5369999432936309E-2</v>
      </c>
      <c r="AJ715" s="265">
        <v>2.8869999354705213E-2</v>
      </c>
      <c r="AK715" s="265">
        <v>3.1359999299049382E-2</v>
      </c>
      <c r="AL715" s="265">
        <v>2.4483999452739953E-2</v>
      </c>
      <c r="AM715" s="265">
        <v>2.4932999442704024E-2</v>
      </c>
      <c r="AN715" s="265">
        <v>2.542699943166226E-2</v>
      </c>
      <c r="AO715" s="265">
        <v>2.5996999418921769E-2</v>
      </c>
      <c r="AP715" s="265">
        <v>3.1113999304547908E-2</v>
      </c>
      <c r="AQ715" s="265">
        <v>2.1721699514482169E-2</v>
      </c>
    </row>
    <row r="716" spans="1:43" ht="18.75" customHeight="1">
      <c r="A716" s="86">
        <v>44257</v>
      </c>
      <c r="B716" s="19">
        <v>185.89689999999999</v>
      </c>
      <c r="C716" s="19">
        <v>261.13639999999998</v>
      </c>
      <c r="D716" s="19">
        <v>58.280999999999999</v>
      </c>
      <c r="E716" s="19">
        <v>24.1</v>
      </c>
      <c r="F716" s="20">
        <v>3.0400000000000002E-4</v>
      </c>
      <c r="G716" s="20">
        <v>1.2110000000000001E-3</v>
      </c>
      <c r="H716" s="20">
        <v>2.444E-3</v>
      </c>
      <c r="I716" s="20">
        <v>6.594E-3</v>
      </c>
      <c r="J716" s="20">
        <v>1.3913999999999999E-2</v>
      </c>
      <c r="K716" s="20">
        <v>1.0576E-2</v>
      </c>
      <c r="L716" s="20">
        <v>2.1912999999999998E-2</v>
      </c>
      <c r="M716" s="20">
        <v>2.877E-2</v>
      </c>
      <c r="N716" s="19">
        <v>1340</v>
      </c>
      <c r="O716" s="21">
        <v>2093.86</v>
      </c>
      <c r="P716" s="19">
        <v>7977</v>
      </c>
      <c r="Q716" s="18">
        <v>90.879000000000005</v>
      </c>
      <c r="R716" s="19">
        <v>6.4789000000000003</v>
      </c>
      <c r="S716" s="19">
        <v>6.4806999999999997</v>
      </c>
      <c r="T716" s="263" t="s">
        <v>331</v>
      </c>
      <c r="U716" s="264" t="s">
        <v>331</v>
      </c>
      <c r="V716" s="264" t="s">
        <v>331</v>
      </c>
      <c r="W716" s="19"/>
      <c r="AD716" s="265" t="s">
        <v>331</v>
      </c>
      <c r="AE716" s="265">
        <v>2.5596999427862463E-2</v>
      </c>
      <c r="AF716" s="265">
        <v>2.648399940803647E-2</v>
      </c>
      <c r="AG716" s="265">
        <v>2.8422999364696441E-2</v>
      </c>
      <c r="AH716" s="265">
        <v>2.1909999510273337E-2</v>
      </c>
      <c r="AI716" s="265">
        <v>2.5969999419525266E-2</v>
      </c>
      <c r="AJ716" s="265">
        <v>2.934999934397638E-2</v>
      </c>
      <c r="AK716" s="265">
        <v>3.1489999296143649E-2</v>
      </c>
      <c r="AL716" s="265">
        <v>2.475199944674969E-2</v>
      </c>
      <c r="AM716" s="265">
        <v>2.5076999439485371E-2</v>
      </c>
      <c r="AN716" s="265">
        <v>2.559299942795187E-2</v>
      </c>
      <c r="AO716" s="265">
        <v>2.61509994154796E-2</v>
      </c>
      <c r="AP716" s="265">
        <v>3.1036999306268988E-2</v>
      </c>
      <c r="AQ716" s="265">
        <v>2.1274999524466692E-2</v>
      </c>
    </row>
    <row r="717" spans="1:43" ht="18.75" customHeight="1">
      <c r="A717" s="86">
        <v>44256</v>
      </c>
      <c r="B717" s="19">
        <v>185.77099999999999</v>
      </c>
      <c r="C717" s="19">
        <v>261.08019999999999</v>
      </c>
      <c r="D717" s="19">
        <v>58.280999999999999</v>
      </c>
      <c r="E717" s="19">
        <v>23.35</v>
      </c>
      <c r="F717" s="20">
        <v>3.3E-4</v>
      </c>
      <c r="G717" s="20">
        <v>1.191E-3</v>
      </c>
      <c r="H717" s="20">
        <v>2.496E-3</v>
      </c>
      <c r="I717" s="20">
        <v>6.9610000000000002E-3</v>
      </c>
      <c r="J717" s="20">
        <v>1.417E-2</v>
      </c>
      <c r="K717" s="20">
        <v>1.0924E-2</v>
      </c>
      <c r="L717" s="20">
        <v>2.1905999999999998E-2</v>
      </c>
      <c r="M717" s="20">
        <v>2.8649999999999998E-2</v>
      </c>
      <c r="N717" s="19">
        <v>1340</v>
      </c>
      <c r="O717" s="21">
        <v>2093.86</v>
      </c>
      <c r="P717" s="19">
        <v>7977</v>
      </c>
      <c r="Q717" s="18">
        <v>90.134</v>
      </c>
      <c r="R717" s="19">
        <v>6.4549000000000003</v>
      </c>
      <c r="S717" s="19">
        <v>6.4892000000000003</v>
      </c>
      <c r="T717" s="263" t="s">
        <v>331</v>
      </c>
      <c r="U717" s="264" t="s">
        <v>331</v>
      </c>
      <c r="V717" s="264" t="s">
        <v>331</v>
      </c>
      <c r="W717" s="19"/>
      <c r="AD717" s="265" t="s">
        <v>331</v>
      </c>
      <c r="AE717" s="265">
        <v>2.5718999425135551E-2</v>
      </c>
      <c r="AF717" s="265">
        <v>2.6799999400973322E-2</v>
      </c>
      <c r="AG717" s="265">
        <v>2.8645999359712002E-2</v>
      </c>
      <c r="AH717" s="265">
        <v>2.2439999498426916E-2</v>
      </c>
      <c r="AI717" s="265">
        <v>2.6159999415278436E-2</v>
      </c>
      <c r="AJ717" s="265">
        <v>2.9479999341070651E-2</v>
      </c>
      <c r="AK717" s="265">
        <v>3.1659999292343852E-2</v>
      </c>
      <c r="AL717" s="265">
        <v>2.5040999440290035E-2</v>
      </c>
      <c r="AM717" s="265">
        <v>2.5321999434009194E-2</v>
      </c>
      <c r="AN717" s="265">
        <v>2.5669999426230789E-2</v>
      </c>
      <c r="AO717" s="265">
        <v>2.6346999411098658E-2</v>
      </c>
      <c r="AP717" s="265">
        <v>3.1035999306291345E-2</v>
      </c>
      <c r="AQ717" s="265">
        <v>2.1369999522343277E-2</v>
      </c>
    </row>
    <row r="718" spans="1:43" ht="18.75" customHeight="1">
      <c r="A718" s="86">
        <v>44253</v>
      </c>
      <c r="B718" s="19">
        <v>186.04570000000001</v>
      </c>
      <c r="C718" s="19">
        <v>261.37400000000002</v>
      </c>
      <c r="D718" s="19">
        <v>58.280999999999999</v>
      </c>
      <c r="E718" s="19">
        <v>27.95</v>
      </c>
      <c r="F718" s="20">
        <v>3.3E-4</v>
      </c>
      <c r="G718" s="20">
        <v>1.2700000000000001E-3</v>
      </c>
      <c r="H718" s="20">
        <v>2.761E-3</v>
      </c>
      <c r="I718" s="20">
        <v>7.3130000000000001E-3</v>
      </c>
      <c r="J718" s="20">
        <v>1.4049000000000001E-2</v>
      </c>
      <c r="K718" s="20">
        <v>1.1180000000000001E-2</v>
      </c>
      <c r="L718" s="20">
        <v>2.1513000000000001E-2</v>
      </c>
      <c r="M718" s="20">
        <v>2.879E-2</v>
      </c>
      <c r="N718" s="19">
        <v>1340</v>
      </c>
      <c r="O718" s="21">
        <v>2093.86</v>
      </c>
      <c r="P718" s="19">
        <v>7977</v>
      </c>
      <c r="Q718" s="18">
        <v>90.176000000000002</v>
      </c>
      <c r="R718" s="19">
        <v>6.4570999999999996</v>
      </c>
      <c r="S718" s="19">
        <v>6.4476000000000004</v>
      </c>
      <c r="T718" s="263" t="s">
        <v>331</v>
      </c>
      <c r="U718" s="264" t="s">
        <v>331</v>
      </c>
      <c r="V718" s="264" t="s">
        <v>331</v>
      </c>
      <c r="W718" s="19"/>
      <c r="AD718" s="265" t="s">
        <v>331</v>
      </c>
      <c r="AE718" s="265">
        <v>2.5509999429807067E-2</v>
      </c>
      <c r="AF718" s="265">
        <v>2.6558999406360088E-2</v>
      </c>
      <c r="AG718" s="265">
        <v>2.8373999365791679E-2</v>
      </c>
      <c r="AH718" s="265">
        <v>2.2869999488815664E-2</v>
      </c>
      <c r="AI718" s="265">
        <v>2.6119999416172504E-2</v>
      </c>
      <c r="AJ718" s="265">
        <v>2.9279999345541E-2</v>
      </c>
      <c r="AK718" s="265">
        <v>3.1489999296143649E-2</v>
      </c>
      <c r="AL718" s="265">
        <v>2.5040999440290035E-2</v>
      </c>
      <c r="AM718" s="265">
        <v>2.5321999434009194E-2</v>
      </c>
      <c r="AN718" s="265">
        <v>2.5669999426230789E-2</v>
      </c>
      <c r="AO718" s="265">
        <v>2.6346999411098658E-2</v>
      </c>
      <c r="AP718" s="265">
        <v>3.1035999306291345E-2</v>
      </c>
      <c r="AQ718" s="265">
        <v>2.0118299550320951E-2</v>
      </c>
    </row>
    <row r="719" spans="1:43" ht="18.75" customHeight="1">
      <c r="A719" s="86">
        <v>44252</v>
      </c>
      <c r="B719" s="19">
        <v>185.13849999999999</v>
      </c>
      <c r="C719" s="19">
        <v>261.52089999999998</v>
      </c>
      <c r="D719" s="19">
        <v>58.280999999999999</v>
      </c>
      <c r="E719" s="19">
        <v>28.89</v>
      </c>
      <c r="F719" s="20">
        <v>3.3E-4</v>
      </c>
      <c r="G719" s="20">
        <v>1.72E-3</v>
      </c>
      <c r="H719" s="20">
        <v>3.5530000000000002E-3</v>
      </c>
      <c r="I719" s="20">
        <v>8.1980000000000004E-3</v>
      </c>
      <c r="J719" s="20">
        <v>1.5199000000000001E-2</v>
      </c>
      <c r="K719" s="20">
        <v>1.1953999999999999E-2</v>
      </c>
      <c r="L719" s="20">
        <v>2.2734000000000001E-2</v>
      </c>
      <c r="M719" s="20">
        <v>2.852E-2</v>
      </c>
      <c r="N719" s="19">
        <v>1340</v>
      </c>
      <c r="O719" s="21">
        <v>2093.86</v>
      </c>
      <c r="P719" s="19">
        <v>7977</v>
      </c>
      <c r="Q719" s="18">
        <v>90.168999999999997</v>
      </c>
      <c r="R719" s="19">
        <v>6.4668000000000001</v>
      </c>
      <c r="S719" s="19">
        <v>6.4600999999999997</v>
      </c>
      <c r="T719" s="263" t="s">
        <v>331</v>
      </c>
      <c r="U719" s="264" t="s">
        <v>331</v>
      </c>
      <c r="V719" s="264" t="s">
        <v>331</v>
      </c>
      <c r="W719" s="19"/>
      <c r="AD719" s="265" t="s">
        <v>331</v>
      </c>
      <c r="AE719" s="265">
        <v>2.5471999430656433E-2</v>
      </c>
      <c r="AF719" s="265">
        <v>2.6439999409019949E-2</v>
      </c>
      <c r="AG719" s="265">
        <v>2.8241999368742107E-2</v>
      </c>
      <c r="AH719" s="265">
        <v>2.3239999480545521E-2</v>
      </c>
      <c r="AI719" s="265">
        <v>2.6269999412819742E-2</v>
      </c>
      <c r="AJ719" s="265">
        <v>2.9109999349340797E-2</v>
      </c>
      <c r="AK719" s="265">
        <v>3.1289999300613998E-2</v>
      </c>
      <c r="AL719" s="265">
        <v>2.5198999436758455E-2</v>
      </c>
      <c r="AM719" s="265">
        <v>2.5257999435439705E-2</v>
      </c>
      <c r="AN719" s="265">
        <v>2.5830999422632159E-2</v>
      </c>
      <c r="AO719" s="265">
        <v>2.6504999407567086E-2</v>
      </c>
      <c r="AP719" s="265">
        <v>3.1086999305151401E-2</v>
      </c>
      <c r="AQ719" s="265">
        <v>2.1176699526663869E-2</v>
      </c>
    </row>
    <row r="720" spans="1:43" ht="18.75" customHeight="1">
      <c r="A720" s="86">
        <v>44251</v>
      </c>
      <c r="B720" s="19">
        <v>186.13829999999999</v>
      </c>
      <c r="C720" s="19">
        <v>261.5684</v>
      </c>
      <c r="D720" s="19">
        <v>58.280999999999999</v>
      </c>
      <c r="E720" s="19">
        <v>21.34</v>
      </c>
      <c r="F720" s="20">
        <v>3.0400000000000002E-4</v>
      </c>
      <c r="G720" s="20">
        <v>1.23E-3</v>
      </c>
      <c r="H720" s="20">
        <v>2.3579999999999999E-3</v>
      </c>
      <c r="I720" s="20">
        <v>6.0039999999999998E-3</v>
      </c>
      <c r="J720" s="20">
        <v>1.3756000000000001E-2</v>
      </c>
      <c r="K720" s="20">
        <v>1.0026E-2</v>
      </c>
      <c r="L720" s="20">
        <v>2.2325000000000001E-2</v>
      </c>
      <c r="M720" s="20">
        <v>2.845E-2</v>
      </c>
      <c r="N720" s="19">
        <v>1340</v>
      </c>
      <c r="O720" s="21">
        <v>2093.86</v>
      </c>
      <c r="P720" s="19">
        <v>7977</v>
      </c>
      <c r="Q720" s="18">
        <v>90.01</v>
      </c>
      <c r="R720" s="19">
        <v>6.4648000000000003</v>
      </c>
      <c r="S720" s="19">
        <v>6.4667000000000003</v>
      </c>
      <c r="T720" s="263" t="s">
        <v>331</v>
      </c>
      <c r="U720" s="264" t="s">
        <v>331</v>
      </c>
      <c r="V720" s="264" t="s">
        <v>331</v>
      </c>
      <c r="W720" s="19"/>
      <c r="AD720" s="265" t="s">
        <v>331</v>
      </c>
      <c r="AE720" s="265">
        <v>2.5594999427907168E-2</v>
      </c>
      <c r="AF720" s="265">
        <v>2.6601999405398966E-2</v>
      </c>
      <c r="AG720" s="265">
        <v>2.8375999365746977E-2</v>
      </c>
      <c r="AH720" s="265">
        <v>2.4169999459758399E-2</v>
      </c>
      <c r="AI720" s="265">
        <v>2.6779999401420354E-2</v>
      </c>
      <c r="AJ720" s="265">
        <v>2.9259999345988035E-2</v>
      </c>
      <c r="AK720" s="265">
        <v>3.1309999300166966E-2</v>
      </c>
      <c r="AL720" s="265">
        <v>2.4965999441966414E-2</v>
      </c>
      <c r="AM720" s="265">
        <v>2.5381999432668088E-2</v>
      </c>
      <c r="AN720" s="265">
        <v>2.586999942176044E-2</v>
      </c>
      <c r="AO720" s="265">
        <v>2.6619999404996632E-2</v>
      </c>
      <c r="AP720" s="265">
        <v>3.120999930240214E-2</v>
      </c>
      <c r="AQ720" s="265">
        <v>2.0274999546818433E-2</v>
      </c>
    </row>
    <row r="721" spans="1:43" ht="18.75" customHeight="1">
      <c r="A721" s="86">
        <v>44250</v>
      </c>
      <c r="B721" s="19">
        <v>186.30189999999999</v>
      </c>
      <c r="C721" s="19">
        <v>261.55329999999998</v>
      </c>
      <c r="D721" s="19">
        <v>58.280999999999999</v>
      </c>
      <c r="E721" s="19">
        <v>23.11</v>
      </c>
      <c r="F721" s="20">
        <v>2.2800000000000001E-4</v>
      </c>
      <c r="G721" s="20">
        <v>1.108E-3</v>
      </c>
      <c r="H721" s="20">
        <v>2.1459999999999999E-3</v>
      </c>
      <c r="I721" s="20">
        <v>5.6629999999999996E-3</v>
      </c>
      <c r="J721" s="20">
        <v>1.3416000000000001E-2</v>
      </c>
      <c r="K721" s="20">
        <v>9.6480000000000003E-3</v>
      </c>
      <c r="L721" s="20">
        <v>2.18E-2</v>
      </c>
      <c r="M721" s="20">
        <v>2.853E-2</v>
      </c>
      <c r="N721" s="19">
        <v>1340</v>
      </c>
      <c r="O721" s="21">
        <v>2093.86</v>
      </c>
      <c r="P721" s="19">
        <v>7977</v>
      </c>
      <c r="Q721" s="18">
        <v>90.364000000000004</v>
      </c>
      <c r="R721" s="19">
        <v>6.4577</v>
      </c>
      <c r="S721" s="19">
        <v>6.4542000000000002</v>
      </c>
      <c r="T721" s="263" t="s">
        <v>331</v>
      </c>
      <c r="U721" s="264" t="s">
        <v>331</v>
      </c>
      <c r="V721" s="264" t="s">
        <v>331</v>
      </c>
      <c r="W721" s="19"/>
      <c r="AD721" s="265" t="s">
        <v>331</v>
      </c>
      <c r="AE721" s="265">
        <v>2.5895999421179292E-2</v>
      </c>
      <c r="AF721" s="265">
        <v>2.6855999399721622E-2</v>
      </c>
      <c r="AG721" s="265">
        <v>2.860199936069548E-2</v>
      </c>
      <c r="AH721" s="265">
        <v>2.4399999454617499E-2</v>
      </c>
      <c r="AI721" s="265">
        <v>2.7169999392703176E-2</v>
      </c>
      <c r="AJ721" s="265">
        <v>2.945999934151769E-2</v>
      </c>
      <c r="AK721" s="265">
        <v>3.1369999298825862E-2</v>
      </c>
      <c r="AL721" s="265">
        <v>2.5643999426811934E-2</v>
      </c>
      <c r="AM721" s="265">
        <v>2.5823999422788617E-2</v>
      </c>
      <c r="AN721" s="265">
        <v>2.6169999415054917E-2</v>
      </c>
      <c r="AO721" s="265">
        <v>2.6734999402426185E-2</v>
      </c>
      <c r="AP721" s="265">
        <v>3.121399930231273E-2</v>
      </c>
      <c r="AQ721" s="265">
        <v>2.4006699463408439E-2</v>
      </c>
    </row>
    <row r="722" spans="1:43" ht="18.75" customHeight="1">
      <c r="A722" s="86">
        <v>44249</v>
      </c>
      <c r="B722" s="19">
        <v>186.2671</v>
      </c>
      <c r="C722" s="19">
        <v>261.59519999999998</v>
      </c>
      <c r="D722" s="19">
        <v>57.563000000000002</v>
      </c>
      <c r="E722" s="19">
        <v>23.45</v>
      </c>
      <c r="F722" s="20">
        <v>2.7900000000000001E-4</v>
      </c>
      <c r="G722" s="20">
        <v>1.109E-3</v>
      </c>
      <c r="H722" s="20">
        <v>2.251E-3</v>
      </c>
      <c r="I722" s="20">
        <v>5.986E-3</v>
      </c>
      <c r="J722" s="20">
        <v>1.3653E-2</v>
      </c>
      <c r="K722" s="20">
        <v>9.9539999999999993E-3</v>
      </c>
      <c r="L722" s="20">
        <v>2.1732999999999999E-2</v>
      </c>
      <c r="M722" s="20">
        <v>2.87E-2</v>
      </c>
      <c r="N722" s="19">
        <v>1340</v>
      </c>
      <c r="O722" s="21">
        <v>2093.86</v>
      </c>
      <c r="P722" s="19">
        <v>7977</v>
      </c>
      <c r="Q722" s="18">
        <v>90.591999999999999</v>
      </c>
      <c r="R722" s="19">
        <v>6.4878</v>
      </c>
      <c r="S722" s="19">
        <v>6.46</v>
      </c>
      <c r="T722" s="263" t="s">
        <v>331</v>
      </c>
      <c r="U722" s="264" t="s">
        <v>331</v>
      </c>
      <c r="V722" s="264" t="s">
        <v>331</v>
      </c>
      <c r="W722" s="19"/>
      <c r="AD722" s="265" t="s">
        <v>331</v>
      </c>
      <c r="AE722" s="265">
        <v>2.608199941702187E-2</v>
      </c>
      <c r="AF722" s="265">
        <v>2.7003999396413566E-2</v>
      </c>
      <c r="AG722" s="265">
        <v>2.8727999357879161E-2</v>
      </c>
      <c r="AH722" s="265">
        <v>2.4729999447241423E-2</v>
      </c>
      <c r="AI722" s="265">
        <v>2.7469999385997652E-2</v>
      </c>
      <c r="AJ722" s="265">
        <v>2.9939999330788853E-2</v>
      </c>
      <c r="AK722" s="265">
        <v>3.1769999289885165E-2</v>
      </c>
      <c r="AL722" s="265">
        <v>2.5771999423950909E-2</v>
      </c>
      <c r="AM722" s="265">
        <v>2.5942999420128763E-2</v>
      </c>
      <c r="AN722" s="265">
        <v>2.6234999413602054E-2</v>
      </c>
      <c r="AO722" s="265">
        <v>2.7191999392211435E-2</v>
      </c>
      <c r="AP722" s="265">
        <v>3.1121999304369093E-2</v>
      </c>
      <c r="AQ722" s="265">
        <v>2.6111699416358023E-2</v>
      </c>
    </row>
    <row r="723" spans="1:43" ht="18.75" customHeight="1">
      <c r="A723" s="86">
        <v>44246</v>
      </c>
      <c r="B723" s="19">
        <v>186.38890000000001</v>
      </c>
      <c r="C723" s="19">
        <v>261.51220000000001</v>
      </c>
      <c r="D723" s="19">
        <v>57.219000000000001</v>
      </c>
      <c r="E723" s="19">
        <v>22.05</v>
      </c>
      <c r="F723" s="20">
        <v>2.7900000000000001E-4</v>
      </c>
      <c r="G723" s="20">
        <v>1.0480000000000001E-3</v>
      </c>
      <c r="H723" s="20">
        <v>2.065E-3</v>
      </c>
      <c r="I723" s="20">
        <v>5.7580000000000001E-3</v>
      </c>
      <c r="J723" s="20">
        <v>1.3363999999999999E-2</v>
      </c>
      <c r="K723" s="20">
        <v>9.6939999999999995E-3</v>
      </c>
      <c r="L723" s="20">
        <v>2.1335E-2</v>
      </c>
      <c r="M723" s="20">
        <v>2.8760000000000001E-2</v>
      </c>
      <c r="N723" s="19">
        <v>1340</v>
      </c>
      <c r="O723" s="21">
        <v>2093.86</v>
      </c>
      <c r="P723" s="19">
        <v>7977</v>
      </c>
      <c r="Q723" s="18">
        <v>90.950999999999993</v>
      </c>
      <c r="R723" s="19">
        <v>6.4583000000000004</v>
      </c>
      <c r="S723" s="19">
        <v>6.4355000000000002</v>
      </c>
      <c r="T723" s="263" t="s">
        <v>331</v>
      </c>
      <c r="U723" s="264" t="s">
        <v>331</v>
      </c>
      <c r="V723" s="264" t="s">
        <v>331</v>
      </c>
      <c r="W723" s="19"/>
      <c r="AD723" s="265" t="s">
        <v>331</v>
      </c>
      <c r="AE723" s="265">
        <v>2.5821999422833322E-2</v>
      </c>
      <c r="AF723" s="265">
        <v>2.6698999403230849E-2</v>
      </c>
      <c r="AG723" s="265">
        <v>2.8299999367445709E-2</v>
      </c>
      <c r="AH723" s="265">
        <v>2.4839999444782733E-2</v>
      </c>
      <c r="AI723" s="265">
        <v>2.7099999394267799E-2</v>
      </c>
      <c r="AJ723" s="265">
        <v>2.939999934285879E-2</v>
      </c>
      <c r="AK723" s="265">
        <v>3.1459999296814201E-2</v>
      </c>
      <c r="AL723" s="265">
        <v>2.5753999424353243E-2</v>
      </c>
      <c r="AM723" s="265">
        <v>2.5881999421492219E-2</v>
      </c>
      <c r="AN723" s="265">
        <v>2.6234999413602054E-2</v>
      </c>
      <c r="AO723" s="265">
        <v>2.7191999392211435E-2</v>
      </c>
      <c r="AP723" s="265">
        <v>3.1604999293573202E-2</v>
      </c>
      <c r="AQ723" s="265">
        <v>2.7884399376735092E-2</v>
      </c>
    </row>
    <row r="724" spans="1:43" ht="18.75" customHeight="1">
      <c r="A724" s="86">
        <v>44245</v>
      </c>
      <c r="B724" s="19">
        <v>186.6317</v>
      </c>
      <c r="C724" s="19">
        <v>261.16149999999999</v>
      </c>
      <c r="D724" s="19">
        <v>57.219000000000001</v>
      </c>
      <c r="E724" s="19">
        <v>22.49</v>
      </c>
      <c r="F724" s="20">
        <v>2.7900000000000001E-4</v>
      </c>
      <c r="G724" s="20">
        <v>1.049E-3</v>
      </c>
      <c r="H724" s="20">
        <v>2.0370000000000002E-3</v>
      </c>
      <c r="I724" s="20">
        <v>5.5290000000000001E-3</v>
      </c>
      <c r="J724" s="20">
        <v>1.2956000000000001E-2</v>
      </c>
      <c r="K724" s="20">
        <v>9.3390000000000001E-3</v>
      </c>
      <c r="L724" s="20">
        <v>2.0816999999999999E-2</v>
      </c>
      <c r="M724" s="20">
        <v>2.9020000000000001E-2</v>
      </c>
      <c r="N724" s="19">
        <v>1340</v>
      </c>
      <c r="O724" s="21">
        <v>2093.86</v>
      </c>
      <c r="P724" s="19">
        <v>7977</v>
      </c>
      <c r="Q724" s="18">
        <v>90.509</v>
      </c>
      <c r="R724" s="19">
        <v>6.4583000000000004</v>
      </c>
      <c r="S724" s="19">
        <v>6.4250999999999996</v>
      </c>
      <c r="T724" s="263" t="s">
        <v>331</v>
      </c>
      <c r="U724" s="264" t="s">
        <v>331</v>
      </c>
      <c r="V724" s="264" t="s">
        <v>331</v>
      </c>
      <c r="W724" s="19"/>
      <c r="AD724" s="265" t="s">
        <v>331</v>
      </c>
      <c r="AE724" s="265">
        <v>2.5821999422833322E-2</v>
      </c>
      <c r="AF724" s="265">
        <v>2.6698999403230849E-2</v>
      </c>
      <c r="AG724" s="265">
        <v>2.8299999367445709E-2</v>
      </c>
      <c r="AH724" s="265">
        <v>2.4839999444782733E-2</v>
      </c>
      <c r="AI724" s="265">
        <v>2.7099999394267799E-2</v>
      </c>
      <c r="AJ724" s="265">
        <v>2.939999934285879E-2</v>
      </c>
      <c r="AK724" s="265">
        <v>3.1459999296814201E-2</v>
      </c>
      <c r="AL724" s="265">
        <v>2.5753999424353243E-2</v>
      </c>
      <c r="AM724" s="265">
        <v>2.5881999421492219E-2</v>
      </c>
      <c r="AN724" s="265">
        <v>2.6234999413602054E-2</v>
      </c>
      <c r="AO724" s="265">
        <v>2.7191999392211435E-2</v>
      </c>
      <c r="AP724" s="265">
        <v>3.1604999293573202E-2</v>
      </c>
      <c r="AQ724" s="265">
        <v>2.7884399376735092E-2</v>
      </c>
    </row>
    <row r="725" spans="1:43" ht="18.75" customHeight="1">
      <c r="A725" s="86">
        <v>44244</v>
      </c>
      <c r="B725" s="19">
        <v>186.56649999999999</v>
      </c>
      <c r="C725" s="19">
        <v>260.18819999999999</v>
      </c>
      <c r="D725" s="19">
        <v>57.344000000000001</v>
      </c>
      <c r="E725" s="19">
        <v>21.5</v>
      </c>
      <c r="F725" s="20">
        <v>3.3E-4</v>
      </c>
      <c r="G725" s="20">
        <v>1.029E-3</v>
      </c>
      <c r="H725" s="20">
        <v>2.036E-3</v>
      </c>
      <c r="I725" s="20">
        <v>5.4640000000000001E-3</v>
      </c>
      <c r="J725" s="20">
        <v>1.2703000000000001E-2</v>
      </c>
      <c r="K725" s="20">
        <v>9.1509999999999994E-3</v>
      </c>
      <c r="L725" s="20">
        <v>2.0371E-2</v>
      </c>
      <c r="M725" s="20">
        <v>2.9170000000000001E-2</v>
      </c>
      <c r="N725" s="19">
        <v>1340</v>
      </c>
      <c r="O725" s="21">
        <v>2093.86</v>
      </c>
      <c r="P725" s="19">
        <v>7977</v>
      </c>
      <c r="Q725" s="18">
        <v>90.48</v>
      </c>
      <c r="R725" s="19">
        <v>6.4583000000000004</v>
      </c>
      <c r="S725" s="19">
        <v>6.4059999999999997</v>
      </c>
      <c r="T725" s="263" t="s">
        <v>331</v>
      </c>
      <c r="U725" s="264" t="s">
        <v>331</v>
      </c>
      <c r="V725" s="264" t="s">
        <v>331</v>
      </c>
      <c r="W725" s="19"/>
      <c r="AD725" s="265" t="s">
        <v>331</v>
      </c>
      <c r="AE725" s="265">
        <v>2.5821999422833322E-2</v>
      </c>
      <c r="AF725" s="265">
        <v>2.6698999403230849E-2</v>
      </c>
      <c r="AG725" s="265">
        <v>2.8418999364785848E-2</v>
      </c>
      <c r="AH725" s="265">
        <v>2.5149999437853694E-2</v>
      </c>
      <c r="AI725" s="265">
        <v>2.7169999392703176E-2</v>
      </c>
      <c r="AJ725" s="265">
        <v>2.934999934397638E-2</v>
      </c>
      <c r="AK725" s="265">
        <v>3.1349999299272895E-2</v>
      </c>
      <c r="AL725" s="265">
        <v>2.5753999424353243E-2</v>
      </c>
      <c r="AM725" s="265">
        <v>2.5881999421492219E-2</v>
      </c>
      <c r="AN725" s="265">
        <v>2.6234999413602054E-2</v>
      </c>
      <c r="AO725" s="265">
        <v>2.7191999392211435E-2</v>
      </c>
      <c r="AP725" s="265">
        <v>3.1604999293573202E-2</v>
      </c>
      <c r="AQ725" s="265">
        <v>2.7931699375677854E-2</v>
      </c>
    </row>
    <row r="726" spans="1:43" ht="18.75" customHeight="1">
      <c r="A726" s="86">
        <v>44243</v>
      </c>
      <c r="B726" s="19">
        <v>186.28700000000001</v>
      </c>
      <c r="C726" s="19">
        <v>259.79579999999999</v>
      </c>
      <c r="D726" s="19">
        <v>62.564</v>
      </c>
      <c r="E726" s="19">
        <v>21.46</v>
      </c>
      <c r="F726" s="20">
        <v>3.3E-4</v>
      </c>
      <c r="G726" s="20">
        <v>1.1900000000000001E-3</v>
      </c>
      <c r="H726" s="20">
        <v>2.2980000000000001E-3</v>
      </c>
      <c r="I726" s="20">
        <v>5.7369999999999999E-3</v>
      </c>
      <c r="J726" s="20">
        <v>1.3141E-2</v>
      </c>
      <c r="K726" s="20">
        <v>9.4549999999999999E-3</v>
      </c>
      <c r="L726" s="20">
        <v>2.0917999999999999E-2</v>
      </c>
      <c r="M726" s="20">
        <v>2.9170000000000001E-2</v>
      </c>
      <c r="N726" s="19">
        <v>1340</v>
      </c>
      <c r="O726" s="21">
        <v>2093.86</v>
      </c>
      <c r="P726" s="19">
        <v>7977</v>
      </c>
      <c r="Q726" s="18">
        <v>90.48</v>
      </c>
      <c r="R726" s="19">
        <v>6.4583000000000004</v>
      </c>
      <c r="S726" s="19">
        <v>6.4217000000000004</v>
      </c>
      <c r="T726" s="263" t="s">
        <v>331</v>
      </c>
      <c r="U726" s="264" t="s">
        <v>331</v>
      </c>
      <c r="V726" s="264" t="s">
        <v>331</v>
      </c>
      <c r="W726" s="19"/>
      <c r="AD726" s="265" t="s">
        <v>331</v>
      </c>
      <c r="AE726" s="265">
        <v>2.6013999418541787E-2</v>
      </c>
      <c r="AF726" s="265">
        <v>2.6946999397687615E-2</v>
      </c>
      <c r="AG726" s="265">
        <v>2.8687999358773229E-2</v>
      </c>
      <c r="AH726" s="265">
        <v>2.5619999427348373E-2</v>
      </c>
      <c r="AI726" s="265">
        <v>2.7369999388232827E-2</v>
      </c>
      <c r="AJ726" s="265">
        <v>2.9839999333024024E-2</v>
      </c>
      <c r="AK726" s="265">
        <v>3.1619999293237923E-2</v>
      </c>
      <c r="AL726" s="265">
        <v>2.5753999424353243E-2</v>
      </c>
      <c r="AM726" s="265">
        <v>2.5881999421492219E-2</v>
      </c>
      <c r="AN726" s="265">
        <v>2.6234999413602054E-2</v>
      </c>
      <c r="AO726" s="265">
        <v>2.7191999392211435E-2</v>
      </c>
      <c r="AP726" s="265">
        <v>3.1606999293528497E-2</v>
      </c>
      <c r="AQ726" s="265">
        <v>2.8204999369569123E-2</v>
      </c>
    </row>
    <row r="727" spans="1:43" ht="18.75" customHeight="1">
      <c r="A727" s="86">
        <v>44242</v>
      </c>
      <c r="B727" s="19">
        <v>186.6182</v>
      </c>
      <c r="C727" s="19">
        <v>258.8646</v>
      </c>
      <c r="D727" s="19">
        <v>62.564</v>
      </c>
      <c r="E727" s="19">
        <v>19.97</v>
      </c>
      <c r="F727" s="20">
        <v>3.5500000000000001E-4</v>
      </c>
      <c r="G727" s="20">
        <v>1.09E-3</v>
      </c>
      <c r="H727" s="20">
        <v>1.9300000000000001E-3</v>
      </c>
      <c r="I727" s="20">
        <v>4.9160000000000002E-3</v>
      </c>
      <c r="J727" s="20">
        <v>1.2082000000000001E-2</v>
      </c>
      <c r="K727" s="20">
        <v>8.4499999999999992E-3</v>
      </c>
      <c r="L727" s="20">
        <v>2.0086E-2</v>
      </c>
      <c r="M727" s="20">
        <v>2.9170000000000001E-2</v>
      </c>
      <c r="N727" s="19">
        <v>1340</v>
      </c>
      <c r="O727" s="21">
        <v>2093.86</v>
      </c>
      <c r="P727" s="19">
        <v>7977</v>
      </c>
      <c r="Q727" s="18">
        <v>90.417000000000002</v>
      </c>
      <c r="R727" s="19">
        <v>6.4583000000000004</v>
      </c>
      <c r="S727" s="19">
        <v>6.4233000000000002</v>
      </c>
      <c r="T727" s="263" t="s">
        <v>331</v>
      </c>
      <c r="U727" s="264" t="s">
        <v>331</v>
      </c>
      <c r="V727" s="264" t="s">
        <v>331</v>
      </c>
      <c r="W727" s="19"/>
      <c r="AD727" s="265" t="s">
        <v>331</v>
      </c>
      <c r="AE727" s="265">
        <v>2.6031999418139461E-2</v>
      </c>
      <c r="AF727" s="265">
        <v>2.7024999395944178E-2</v>
      </c>
      <c r="AG727" s="265">
        <v>2.8674999359063806E-2</v>
      </c>
      <c r="AH727" s="265">
        <v>2.5849999422207476E-2</v>
      </c>
      <c r="AI727" s="265">
        <v>2.7439999386668208E-2</v>
      </c>
      <c r="AJ727" s="265">
        <v>2.9799999333918095E-2</v>
      </c>
      <c r="AK727" s="265">
        <v>3.1669999292120339E-2</v>
      </c>
      <c r="AL727" s="265">
        <v>2.5753999424353243E-2</v>
      </c>
      <c r="AM727" s="265">
        <v>2.5881999421492219E-2</v>
      </c>
      <c r="AN727" s="265">
        <v>2.6234999413602054E-2</v>
      </c>
      <c r="AO727" s="265">
        <v>2.6668999403901397E-2</v>
      </c>
      <c r="AP727" s="265">
        <v>3.1611999293416737E-2</v>
      </c>
      <c r="AQ727" s="265">
        <v>2.7706699380706995E-2</v>
      </c>
    </row>
    <row r="728" spans="1:43" ht="18.75" customHeight="1">
      <c r="A728" s="86">
        <v>44239</v>
      </c>
      <c r="B728" s="19">
        <v>186.6182</v>
      </c>
      <c r="C728" s="19">
        <v>258.8646</v>
      </c>
      <c r="D728" s="19">
        <v>62.564</v>
      </c>
      <c r="E728" s="19">
        <v>19.97</v>
      </c>
      <c r="F728" s="20">
        <v>3.5500000000000001E-4</v>
      </c>
      <c r="G728" s="20">
        <v>1.09E-3</v>
      </c>
      <c r="H728" s="20">
        <v>1.9300000000000001E-3</v>
      </c>
      <c r="I728" s="20">
        <v>4.9160000000000002E-3</v>
      </c>
      <c r="J728" s="20">
        <v>1.2082000000000001E-2</v>
      </c>
      <c r="K728" s="20">
        <v>8.4499999999999992E-3</v>
      </c>
      <c r="L728" s="20">
        <v>2.0086E-2</v>
      </c>
      <c r="M728" s="20">
        <v>2.9170000000000001E-2</v>
      </c>
      <c r="N728" s="19">
        <v>1340</v>
      </c>
      <c r="O728" s="21">
        <v>2093.86</v>
      </c>
      <c r="P728" s="19">
        <v>7977</v>
      </c>
      <c r="Q728" s="18">
        <v>90.370999999999995</v>
      </c>
      <c r="R728" s="19">
        <v>6.4583000000000004</v>
      </c>
      <c r="S728" s="19">
        <v>6.4290000000000003</v>
      </c>
      <c r="T728" s="263" t="s">
        <v>331</v>
      </c>
      <c r="U728" s="264" t="s">
        <v>331</v>
      </c>
      <c r="V728" s="264" t="s">
        <v>331</v>
      </c>
      <c r="W728" s="19"/>
      <c r="AD728" s="265" t="s">
        <v>331</v>
      </c>
      <c r="AE728" s="265">
        <v>2.6195999414473772E-2</v>
      </c>
      <c r="AF728" s="265">
        <v>2.7051999395340681E-2</v>
      </c>
      <c r="AG728" s="265">
        <v>2.8802999356202782E-2</v>
      </c>
      <c r="AH728" s="265">
        <v>2.6269999412819742E-2</v>
      </c>
      <c r="AI728" s="265">
        <v>2.8209999369457367E-2</v>
      </c>
      <c r="AJ728" s="265">
        <v>3.0009999329224227E-2</v>
      </c>
      <c r="AK728" s="265">
        <v>3.1929999286308887E-2</v>
      </c>
      <c r="AL728" s="265">
        <v>2.5753999424353243E-2</v>
      </c>
      <c r="AM728" s="265">
        <v>2.5881999421492219E-2</v>
      </c>
      <c r="AN728" s="265">
        <v>2.6234999413602054E-2</v>
      </c>
      <c r="AO728" s="265">
        <v>2.6668999403901397E-2</v>
      </c>
      <c r="AP728" s="265">
        <v>3.1446999297104775E-2</v>
      </c>
      <c r="AQ728" s="265">
        <v>2.7626699382495134E-2</v>
      </c>
    </row>
    <row r="729" spans="1:43" ht="18.75" customHeight="1">
      <c r="A729" s="86">
        <v>44238</v>
      </c>
      <c r="B729" s="19">
        <v>186.91589999999999</v>
      </c>
      <c r="C729" s="19">
        <v>258.77820000000003</v>
      </c>
      <c r="D729" s="19">
        <v>62.564</v>
      </c>
      <c r="E729" s="19">
        <v>21.25</v>
      </c>
      <c r="F729" s="20">
        <v>3.5500000000000001E-4</v>
      </c>
      <c r="G729" s="20">
        <v>1.091E-3</v>
      </c>
      <c r="H729" s="20">
        <v>1.851E-3</v>
      </c>
      <c r="I729" s="20">
        <v>4.6259999999999999E-3</v>
      </c>
      <c r="J729" s="20">
        <v>1.1632E-2</v>
      </c>
      <c r="K729" s="20">
        <v>8.0780000000000001E-3</v>
      </c>
      <c r="L729" s="20">
        <v>1.95E-2</v>
      </c>
      <c r="M729" s="20">
        <v>2.9170000000000001E-2</v>
      </c>
      <c r="N729" s="19">
        <v>1340</v>
      </c>
      <c r="O729" s="21">
        <v>2093.86</v>
      </c>
      <c r="P729" s="19">
        <v>7977</v>
      </c>
      <c r="Q729" s="18">
        <v>90.438999999999993</v>
      </c>
      <c r="R729" s="19">
        <v>6.4352999999999998</v>
      </c>
      <c r="S729" s="19">
        <v>6.4203999999999999</v>
      </c>
      <c r="T729" s="263" t="s">
        <v>331</v>
      </c>
      <c r="U729" s="264" t="s">
        <v>331</v>
      </c>
      <c r="V729" s="264" t="s">
        <v>331</v>
      </c>
      <c r="W729" s="19"/>
      <c r="AD729" s="265" t="s">
        <v>331</v>
      </c>
      <c r="AE729" s="265">
        <v>2.6052999417670072E-2</v>
      </c>
      <c r="AF729" s="265">
        <v>2.7045999395474793E-2</v>
      </c>
      <c r="AG729" s="265">
        <v>2.8862999354861675E-2</v>
      </c>
      <c r="AH729" s="265">
        <v>2.6549999406561255E-2</v>
      </c>
      <c r="AI729" s="265">
        <v>2.8449999364092947E-2</v>
      </c>
      <c r="AJ729" s="265">
        <v>3.0379999320954084E-2</v>
      </c>
      <c r="AK729" s="265">
        <v>3.228999927826226E-2</v>
      </c>
      <c r="AL729" s="265">
        <v>2.5753999424353243E-2</v>
      </c>
      <c r="AM729" s="265">
        <v>2.5881999421492219E-2</v>
      </c>
      <c r="AN729" s="265">
        <v>2.6234999413602054E-2</v>
      </c>
      <c r="AO729" s="265">
        <v>2.6668999403901397E-2</v>
      </c>
      <c r="AP729" s="265">
        <v>3.1446999297104775E-2</v>
      </c>
      <c r="AQ729" s="265">
        <v>2.7626699382495134E-2</v>
      </c>
    </row>
    <row r="730" spans="1:43" ht="18.75" customHeight="1">
      <c r="A730" s="86">
        <v>44237</v>
      </c>
      <c r="B730" s="19">
        <v>186.99979999999999</v>
      </c>
      <c r="C730" s="19">
        <v>258.51420000000002</v>
      </c>
      <c r="D730" s="19">
        <v>62.564</v>
      </c>
      <c r="E730" s="19">
        <v>21.99</v>
      </c>
      <c r="F730" s="20">
        <v>3.8000000000000002E-4</v>
      </c>
      <c r="G730" s="20">
        <v>1.0709999999999999E-3</v>
      </c>
      <c r="H730" s="20">
        <v>1.799E-3</v>
      </c>
      <c r="I730" s="20">
        <v>4.4980000000000003E-3</v>
      </c>
      <c r="J730" s="20">
        <v>1.1225000000000001E-2</v>
      </c>
      <c r="K730" s="20">
        <v>7.8919999999999997E-3</v>
      </c>
      <c r="L730" s="20">
        <v>1.9074000000000001E-2</v>
      </c>
      <c r="M730" s="20">
        <v>2.9170000000000001E-2</v>
      </c>
      <c r="N730" s="19">
        <v>1340</v>
      </c>
      <c r="O730" s="21">
        <v>2093.86</v>
      </c>
      <c r="P730" s="19">
        <v>7977</v>
      </c>
      <c r="Q730" s="18">
        <v>90.933999999999997</v>
      </c>
      <c r="R730" s="19">
        <v>6.4484000000000004</v>
      </c>
      <c r="S730" s="19">
        <v>6.4410999999999996</v>
      </c>
      <c r="T730" s="263" t="s">
        <v>331</v>
      </c>
      <c r="U730" s="264" t="s">
        <v>331</v>
      </c>
      <c r="V730" s="264" t="s">
        <v>331</v>
      </c>
      <c r="W730" s="19"/>
      <c r="AD730" s="265" t="s">
        <v>331</v>
      </c>
      <c r="AE730" s="265">
        <v>2.5831999422609806E-2</v>
      </c>
      <c r="AF730" s="265">
        <v>2.6818999400548639E-2</v>
      </c>
      <c r="AG730" s="265">
        <v>2.8680999358929694E-2</v>
      </c>
      <c r="AH730" s="265">
        <v>2.664999940432608E-2</v>
      </c>
      <c r="AI730" s="265">
        <v>2.8259999368339776E-2</v>
      </c>
      <c r="AJ730" s="265">
        <v>3.0149999326094985E-2</v>
      </c>
      <c r="AK730" s="265">
        <v>3.2169999280944467E-2</v>
      </c>
      <c r="AL730" s="265">
        <v>2.5756999424286185E-2</v>
      </c>
      <c r="AM730" s="265">
        <v>2.5857999422028658E-2</v>
      </c>
      <c r="AN730" s="265">
        <v>2.6222999413870275E-2</v>
      </c>
      <c r="AO730" s="265">
        <v>2.6658999404124917E-2</v>
      </c>
      <c r="AP730" s="265">
        <v>3.1614999293349683E-2</v>
      </c>
      <c r="AQ730" s="265">
        <v>2.7626699382495134E-2</v>
      </c>
    </row>
    <row r="731" spans="1:43" ht="18.75" customHeight="1">
      <c r="A731" s="86">
        <v>44236</v>
      </c>
      <c r="B731" s="19">
        <v>186.7252</v>
      </c>
      <c r="C731" s="19">
        <v>258.66460000000001</v>
      </c>
      <c r="D731" s="19">
        <v>62.564</v>
      </c>
      <c r="E731" s="19">
        <v>21.63</v>
      </c>
      <c r="F731" s="20">
        <v>2.5300000000000002E-4</v>
      </c>
      <c r="G731" s="20">
        <v>1.1509999999999999E-3</v>
      </c>
      <c r="H731" s="20">
        <v>1.866E-3</v>
      </c>
      <c r="I731" s="20">
        <v>4.7369999999999999E-3</v>
      </c>
      <c r="J731" s="20">
        <v>1.1568E-2</v>
      </c>
      <c r="K731" s="20">
        <v>8.1930000000000006E-3</v>
      </c>
      <c r="L731" s="20">
        <v>1.9477999999999999E-2</v>
      </c>
      <c r="M731" s="20">
        <v>2.8979999999999999E-2</v>
      </c>
      <c r="N731" s="19">
        <v>1340</v>
      </c>
      <c r="O731" s="21">
        <v>2093.86</v>
      </c>
      <c r="P731" s="19">
        <v>7977</v>
      </c>
      <c r="Q731" s="18">
        <v>91.042000000000002</v>
      </c>
      <c r="R731" s="19">
        <v>6.4656000000000002</v>
      </c>
      <c r="S731" s="19">
        <v>6.4592999999999998</v>
      </c>
      <c r="T731" s="263" t="s">
        <v>331</v>
      </c>
      <c r="U731" s="264" t="s">
        <v>331</v>
      </c>
      <c r="V731" s="264" t="s">
        <v>331</v>
      </c>
      <c r="W731" s="19"/>
      <c r="AD731" s="265" t="s">
        <v>331</v>
      </c>
      <c r="AE731" s="265">
        <v>2.6123999416083097E-2</v>
      </c>
      <c r="AF731" s="265">
        <v>2.6952999397553502E-2</v>
      </c>
      <c r="AG731" s="265">
        <v>2.8843999355286358E-2</v>
      </c>
      <c r="AH731" s="265">
        <v>2.6729999402537941E-2</v>
      </c>
      <c r="AI731" s="265">
        <v>2.8529999362304808E-2</v>
      </c>
      <c r="AJ731" s="265">
        <v>3.0399999320507048E-2</v>
      </c>
      <c r="AK731" s="265">
        <v>3.234999927692115E-2</v>
      </c>
      <c r="AL731" s="265">
        <v>2.5819999422878024E-2</v>
      </c>
      <c r="AM731" s="265">
        <v>2.5910999420844016E-2</v>
      </c>
      <c r="AN731" s="265">
        <v>2.6336999411322178E-2</v>
      </c>
      <c r="AO731" s="265">
        <v>2.67559994019568E-2</v>
      </c>
      <c r="AP731" s="265">
        <v>3.1616999293304984E-2</v>
      </c>
      <c r="AQ731" s="265">
        <v>2.8341699366513637E-2</v>
      </c>
    </row>
    <row r="732" spans="1:43" ht="18.75" customHeight="1">
      <c r="A732" s="86">
        <v>44235</v>
      </c>
      <c r="B732" s="19">
        <v>186.61969999999999</v>
      </c>
      <c r="C732" s="19">
        <v>258.43770000000001</v>
      </c>
      <c r="D732" s="19">
        <v>62.564</v>
      </c>
      <c r="E732" s="19">
        <v>21.24</v>
      </c>
      <c r="F732" s="20">
        <v>2.5300000000000002E-4</v>
      </c>
      <c r="G732" s="20">
        <v>1.111E-3</v>
      </c>
      <c r="H732" s="20">
        <v>1.8649999999999999E-3</v>
      </c>
      <c r="I732" s="20">
        <v>4.7840000000000001E-3</v>
      </c>
      <c r="J732" s="20">
        <v>1.1705E-2</v>
      </c>
      <c r="K732" s="20">
        <v>8.3090000000000004E-3</v>
      </c>
      <c r="L732" s="20">
        <v>1.9529000000000001E-2</v>
      </c>
      <c r="M732" s="20">
        <v>2.8979999999999999E-2</v>
      </c>
      <c r="N732" s="19">
        <v>1340</v>
      </c>
      <c r="O732" s="21">
        <v>2093.86</v>
      </c>
      <c r="P732" s="19">
        <v>7977</v>
      </c>
      <c r="Q732" s="18">
        <v>91.528999999999996</v>
      </c>
      <c r="R732" s="19">
        <v>6.4718</v>
      </c>
      <c r="S732" s="19">
        <v>6.4725999999999999</v>
      </c>
      <c r="T732" s="263" t="s">
        <v>331</v>
      </c>
      <c r="U732" s="264" t="s">
        <v>331</v>
      </c>
      <c r="V732" s="264" t="s">
        <v>331</v>
      </c>
      <c r="W732" s="19"/>
      <c r="AD732" s="265" t="s">
        <v>331</v>
      </c>
      <c r="AE732" s="265">
        <v>2.6545999406650662E-2</v>
      </c>
      <c r="AF732" s="265">
        <v>2.745299938637763E-2</v>
      </c>
      <c r="AG732" s="265">
        <v>2.9281999345496294E-2</v>
      </c>
      <c r="AH732" s="265">
        <v>2.7039999395608905E-2</v>
      </c>
      <c r="AI732" s="265">
        <v>2.8899999354034662E-2</v>
      </c>
      <c r="AJ732" s="265">
        <v>3.0619999315589664E-2</v>
      </c>
      <c r="AK732" s="265">
        <v>3.2639999270439146E-2</v>
      </c>
      <c r="AL732" s="265">
        <v>2.5748999424464999E-2</v>
      </c>
      <c r="AM732" s="265">
        <v>2.5886999421380459E-2</v>
      </c>
      <c r="AN732" s="265">
        <v>2.6232999413646756E-2</v>
      </c>
      <c r="AO732" s="265">
        <v>2.6767999401688575E-2</v>
      </c>
      <c r="AP732" s="265">
        <v>3.1623999293148519E-2</v>
      </c>
      <c r="AQ732" s="265">
        <v>2.7736699380036443E-2</v>
      </c>
    </row>
    <row r="733" spans="1:43" ht="18.75" customHeight="1">
      <c r="A733" s="86">
        <v>44232</v>
      </c>
      <c r="B733" s="19">
        <v>186.60489999999999</v>
      </c>
      <c r="C733" s="19">
        <v>260.22570000000002</v>
      </c>
      <c r="D733" s="19">
        <v>62.564</v>
      </c>
      <c r="E733" s="19">
        <v>20.87</v>
      </c>
      <c r="F733" s="20">
        <v>2.03E-4</v>
      </c>
      <c r="G733" s="20">
        <v>1.013E-3</v>
      </c>
      <c r="H733" s="20">
        <v>1.7570000000000001E-3</v>
      </c>
      <c r="I733" s="20">
        <v>4.6239999999999996E-3</v>
      </c>
      <c r="J733" s="20">
        <v>1.1635E-2</v>
      </c>
      <c r="K733" s="20">
        <v>8.1689999999999992E-3</v>
      </c>
      <c r="L733" s="20">
        <v>1.9710999999999999E-2</v>
      </c>
      <c r="M733" s="20">
        <v>2.9069999999999999E-2</v>
      </c>
      <c r="N733" s="19">
        <v>1340</v>
      </c>
      <c r="O733" s="21">
        <v>2093.86</v>
      </c>
      <c r="P733" s="19">
        <v>7977</v>
      </c>
      <c r="Q733" s="18">
        <v>91.171000000000006</v>
      </c>
      <c r="R733" s="19">
        <v>6.4619999999999997</v>
      </c>
      <c r="S733" s="19">
        <v>6.4595000000000002</v>
      </c>
      <c r="T733" s="263" t="s">
        <v>331</v>
      </c>
      <c r="U733" s="264" t="s">
        <v>331</v>
      </c>
      <c r="V733" s="264" t="s">
        <v>331</v>
      </c>
      <c r="W733" s="19"/>
      <c r="AD733" s="265" t="s">
        <v>331</v>
      </c>
      <c r="AE733" s="265">
        <v>2.6952999397553502E-2</v>
      </c>
      <c r="AF733" s="265">
        <v>2.7872999376989904E-2</v>
      </c>
      <c r="AG733" s="265">
        <v>2.9661999337002636E-2</v>
      </c>
      <c r="AH733" s="265">
        <v>2.7289999390020966E-2</v>
      </c>
      <c r="AI733" s="265">
        <v>2.9209999347105619E-2</v>
      </c>
      <c r="AJ733" s="265">
        <v>3.1049999305978418E-2</v>
      </c>
      <c r="AK733" s="265">
        <v>3.3019999261945487E-2</v>
      </c>
      <c r="AL733" s="265">
        <v>2.5748999424464999E-2</v>
      </c>
      <c r="AM733" s="265">
        <v>2.5886999421380459E-2</v>
      </c>
      <c r="AN733" s="265">
        <v>2.6232999413646756E-2</v>
      </c>
      <c r="AO733" s="265">
        <v>2.6767999401688575E-2</v>
      </c>
      <c r="AP733" s="265">
        <v>3.1623999293148519E-2</v>
      </c>
      <c r="AQ733" s="265">
        <v>2.7364999388344587E-2</v>
      </c>
    </row>
    <row r="734" spans="1:43" ht="18.75" customHeight="1">
      <c r="A734" s="86">
        <v>44231</v>
      </c>
      <c r="B734" s="19">
        <v>186.67070000000001</v>
      </c>
      <c r="C734" s="19">
        <v>260.45209999999997</v>
      </c>
      <c r="D734" s="19">
        <v>62.564</v>
      </c>
      <c r="E734" s="19">
        <v>21.77</v>
      </c>
      <c r="F734" s="20">
        <v>2.2800000000000001E-4</v>
      </c>
      <c r="G734" s="20">
        <v>1.1119999999999999E-3</v>
      </c>
      <c r="H734" s="20">
        <v>1.836E-3</v>
      </c>
      <c r="I734" s="20">
        <v>4.5750000000000001E-3</v>
      </c>
      <c r="J734" s="20">
        <v>1.1391999999999999E-2</v>
      </c>
      <c r="K734" s="20">
        <v>8.0529999999999994E-3</v>
      </c>
      <c r="L734" s="20">
        <v>1.9383000000000001E-2</v>
      </c>
      <c r="M734" s="20">
        <v>2.9180000000000001E-2</v>
      </c>
      <c r="N734" s="19">
        <v>1340</v>
      </c>
      <c r="O734" s="21">
        <v>2093.86</v>
      </c>
      <c r="P734" s="19">
        <v>7977</v>
      </c>
      <c r="Q734" s="18">
        <v>91.197000000000003</v>
      </c>
      <c r="R734" s="19">
        <v>6.4573999999999998</v>
      </c>
      <c r="S734" s="19">
        <v>6.4588999999999999</v>
      </c>
      <c r="T734" s="263" t="s">
        <v>331</v>
      </c>
      <c r="U734" s="264" t="s">
        <v>331</v>
      </c>
      <c r="V734" s="264" t="s">
        <v>331</v>
      </c>
      <c r="W734" s="19"/>
      <c r="AD734" s="265" t="s">
        <v>331</v>
      </c>
      <c r="AE734" s="265">
        <v>2.6786999401263892E-2</v>
      </c>
      <c r="AF734" s="265">
        <v>2.7712999380566181E-2</v>
      </c>
      <c r="AG734" s="265">
        <v>2.9470999341271818E-2</v>
      </c>
      <c r="AH734" s="265">
        <v>2.7289999390020966E-2</v>
      </c>
      <c r="AI734" s="265">
        <v>2.9079999350011349E-2</v>
      </c>
      <c r="AJ734" s="265">
        <v>3.0959999307990076E-2</v>
      </c>
      <c r="AK734" s="265">
        <v>3.2939999263733623E-2</v>
      </c>
      <c r="AL734" s="265">
        <v>2.537099943291396E-2</v>
      </c>
      <c r="AM734" s="265">
        <v>2.5522999429516493E-2</v>
      </c>
      <c r="AN734" s="265">
        <v>2.581899942290038E-2</v>
      </c>
      <c r="AO734" s="265">
        <v>2.6484999408014118E-2</v>
      </c>
      <c r="AP734" s="265">
        <v>3.0824999311007559E-2</v>
      </c>
      <c r="AQ734" s="265">
        <v>2.6169999415054917E-2</v>
      </c>
    </row>
    <row r="735" spans="1:43" ht="18.75" customHeight="1">
      <c r="A735" s="86">
        <v>44230</v>
      </c>
      <c r="B735" s="19">
        <v>186.4933</v>
      </c>
      <c r="C735" s="19">
        <v>260.66359999999997</v>
      </c>
      <c r="D735" s="19">
        <v>62.564</v>
      </c>
      <c r="E735" s="19">
        <v>22.91</v>
      </c>
      <c r="F735" s="20">
        <v>4.06E-4</v>
      </c>
      <c r="G735" s="20">
        <v>1.1709999999999999E-3</v>
      </c>
      <c r="H735" s="20">
        <v>1.8619999999999999E-3</v>
      </c>
      <c r="I735" s="20">
        <v>4.6220000000000002E-3</v>
      </c>
      <c r="J735" s="20">
        <v>1.1374E-2</v>
      </c>
      <c r="K735" s="20">
        <v>8.0990000000000003E-3</v>
      </c>
      <c r="L735" s="20">
        <v>1.9251999999999998E-2</v>
      </c>
      <c r="M735" s="20">
        <v>2.8920000000000001E-2</v>
      </c>
      <c r="N735" s="19">
        <v>1340</v>
      </c>
      <c r="O735" s="21">
        <v>2093.86</v>
      </c>
      <c r="P735" s="19">
        <v>7977</v>
      </c>
      <c r="Q735" s="18">
        <v>90.98</v>
      </c>
      <c r="R735" s="19">
        <v>6.4679000000000002</v>
      </c>
      <c r="S735" s="19">
        <v>6.4743000000000004</v>
      </c>
      <c r="T735" s="263" t="s">
        <v>331</v>
      </c>
      <c r="U735" s="264" t="s">
        <v>331</v>
      </c>
      <c r="V735" s="264" t="s">
        <v>331</v>
      </c>
      <c r="W735" s="19"/>
      <c r="AD735" s="265" t="s">
        <v>331</v>
      </c>
      <c r="AE735" s="265">
        <v>2.6502999407611787E-2</v>
      </c>
      <c r="AF735" s="265">
        <v>2.7471999385952947E-2</v>
      </c>
      <c r="AG735" s="265">
        <v>2.9258999346010388E-2</v>
      </c>
      <c r="AH735" s="265">
        <v>2.7399999387562279E-2</v>
      </c>
      <c r="AI735" s="265">
        <v>2.9119999349117277E-2</v>
      </c>
      <c r="AJ735" s="265">
        <v>3.0919999308884144E-2</v>
      </c>
      <c r="AK735" s="265">
        <v>3.299999926239252E-2</v>
      </c>
      <c r="AL735" s="265">
        <v>2.537099943291396E-2</v>
      </c>
      <c r="AM735" s="265">
        <v>2.5538999429158868E-2</v>
      </c>
      <c r="AN735" s="265">
        <v>2.5815999422967435E-2</v>
      </c>
      <c r="AO735" s="265">
        <v>2.6488999407924711E-2</v>
      </c>
      <c r="AP735" s="265">
        <v>3.0824999311007559E-2</v>
      </c>
      <c r="AQ735" s="265">
        <v>2.5908299420904366E-2</v>
      </c>
    </row>
    <row r="736" spans="1:43" ht="18.75" customHeight="1">
      <c r="A736" s="86">
        <v>44229</v>
      </c>
      <c r="B736" s="19">
        <v>186.5256</v>
      </c>
      <c r="C736" s="19">
        <v>261.30880000000002</v>
      </c>
      <c r="D736" s="19">
        <v>62.564</v>
      </c>
      <c r="E736" s="19">
        <v>25.56</v>
      </c>
      <c r="F736" s="20">
        <v>4.5600000000000003E-4</v>
      </c>
      <c r="G736" s="20">
        <v>1.132E-3</v>
      </c>
      <c r="H736" s="20">
        <v>1.755E-3</v>
      </c>
      <c r="I736" s="20">
        <v>4.3990000000000001E-3</v>
      </c>
      <c r="J736" s="20">
        <v>1.0963000000000001E-2</v>
      </c>
      <c r="K736" s="20">
        <v>7.7990000000000004E-3</v>
      </c>
      <c r="L736" s="20">
        <v>1.8693999999999999E-2</v>
      </c>
      <c r="M736" s="20">
        <v>2.8500000000000001E-2</v>
      </c>
      <c r="N736" s="19">
        <v>1340</v>
      </c>
      <c r="O736" s="21">
        <v>2085.39</v>
      </c>
      <c r="P736" s="19">
        <v>7216.5</v>
      </c>
      <c r="Q736" s="18">
        <v>90.584000000000003</v>
      </c>
      <c r="R736" s="19">
        <v>6.4291999999999998</v>
      </c>
      <c r="S736" s="19">
        <v>6.4522000000000004</v>
      </c>
      <c r="T736" s="263" t="s">
        <v>331</v>
      </c>
      <c r="U736" s="264" t="s">
        <v>331</v>
      </c>
      <c r="V736" s="264" t="s">
        <v>331</v>
      </c>
      <c r="W736" s="19"/>
      <c r="AD736" s="265" t="s">
        <v>331</v>
      </c>
      <c r="AE736" s="265">
        <v>2.6749999402090906E-2</v>
      </c>
      <c r="AF736" s="265">
        <v>2.772499938029796E-2</v>
      </c>
      <c r="AG736" s="265">
        <v>2.9418999342434107E-2</v>
      </c>
      <c r="AH736" s="265">
        <v>2.7999999374151228E-2</v>
      </c>
      <c r="AI736" s="265">
        <v>2.9209999347105619E-2</v>
      </c>
      <c r="AJ736" s="265">
        <v>3.0889999309554696E-2</v>
      </c>
      <c r="AK736" s="265">
        <v>3.2959999263286591E-2</v>
      </c>
      <c r="AL736" s="265">
        <v>2.551399942971766E-2</v>
      </c>
      <c r="AM736" s="265">
        <v>2.5436999431438744E-2</v>
      </c>
      <c r="AN736" s="265">
        <v>2.5831999422609806E-2</v>
      </c>
      <c r="AO736" s="265">
        <v>2.6495999407768249E-2</v>
      </c>
      <c r="AP736" s="265">
        <v>3.0832999310828745E-2</v>
      </c>
      <c r="AQ736" s="265">
        <v>2.6129999415948988E-2</v>
      </c>
    </row>
    <row r="737" spans="1:43" ht="18.75" customHeight="1">
      <c r="A737" s="86">
        <v>44228</v>
      </c>
      <c r="B737" s="19">
        <v>186.52699999999999</v>
      </c>
      <c r="C737" s="19">
        <v>261.07</v>
      </c>
      <c r="D737" s="19">
        <v>62.564</v>
      </c>
      <c r="E737" s="19">
        <v>30.24</v>
      </c>
      <c r="F737" s="20">
        <v>4.8200000000000001E-4</v>
      </c>
      <c r="G737" s="20">
        <v>1.073E-3</v>
      </c>
      <c r="H737" s="20">
        <v>1.7279999999999999E-3</v>
      </c>
      <c r="I737" s="20">
        <v>4.241E-3</v>
      </c>
      <c r="J737" s="20">
        <v>1.0792E-2</v>
      </c>
      <c r="K737" s="20">
        <v>7.6150000000000002E-3</v>
      </c>
      <c r="L737" s="20">
        <v>1.8537999999999999E-2</v>
      </c>
      <c r="M737" s="20">
        <v>2.8309999999999998E-2</v>
      </c>
      <c r="N737" s="19">
        <v>1340</v>
      </c>
      <c r="O737" s="21">
        <v>2085.39</v>
      </c>
      <c r="P737" s="19">
        <v>7216.5</v>
      </c>
      <c r="Q737" s="18">
        <v>90.454999999999998</v>
      </c>
      <c r="R737" s="19">
        <v>6.4494999999999996</v>
      </c>
      <c r="S737" s="19">
        <v>6.4743000000000004</v>
      </c>
      <c r="T737" s="263" t="s">
        <v>331</v>
      </c>
      <c r="U737" s="264" t="s">
        <v>331</v>
      </c>
      <c r="V737" s="264" t="s">
        <v>331</v>
      </c>
      <c r="W737" s="19"/>
      <c r="AD737" s="265" t="s">
        <v>331</v>
      </c>
      <c r="AE737" s="265">
        <v>2.7270999390445652E-2</v>
      </c>
      <c r="AF737" s="265">
        <v>2.8144999370910227E-2</v>
      </c>
      <c r="AG737" s="265">
        <v>2.9806999333761634E-2</v>
      </c>
      <c r="AH737" s="265">
        <v>2.8229999369010328E-2</v>
      </c>
      <c r="AI737" s="265">
        <v>2.9549999339506031E-2</v>
      </c>
      <c r="AJ737" s="265">
        <v>3.120999930240214E-2</v>
      </c>
      <c r="AK737" s="265">
        <v>3.3069999260827897E-2</v>
      </c>
      <c r="AL737" s="265">
        <v>2.551399942971766E-2</v>
      </c>
      <c r="AM737" s="265">
        <v>2.5593999427929521E-2</v>
      </c>
      <c r="AN737" s="265">
        <v>2.5825999422743915E-2</v>
      </c>
      <c r="AO737" s="265">
        <v>2.6643999404460193E-2</v>
      </c>
      <c r="AP737" s="265">
        <v>3.0829999310895802E-2</v>
      </c>
      <c r="AQ737" s="265">
        <v>2.6509999407455322E-2</v>
      </c>
    </row>
    <row r="738" spans="1:43" ht="18.75" customHeight="1">
      <c r="A738" s="86">
        <v>44225</v>
      </c>
      <c r="B738" s="19">
        <v>186.44409999999999</v>
      </c>
      <c r="C738" s="19">
        <v>260.73739999999998</v>
      </c>
      <c r="D738" s="19">
        <v>62.688000000000002</v>
      </c>
      <c r="E738" s="19">
        <v>33.090000000000003</v>
      </c>
      <c r="F738" s="20">
        <v>4.8200000000000001E-4</v>
      </c>
      <c r="G738" s="20">
        <v>1.093E-3</v>
      </c>
      <c r="H738" s="20">
        <v>1.701E-3</v>
      </c>
      <c r="I738" s="20">
        <v>4.1929999999999997E-3</v>
      </c>
      <c r="J738" s="20">
        <v>1.0655E-2</v>
      </c>
      <c r="K738" s="20">
        <v>7.5459999999999998E-3</v>
      </c>
      <c r="L738" s="20">
        <v>1.8291000000000002E-2</v>
      </c>
      <c r="M738" s="20">
        <v>2.8830000000000001E-2</v>
      </c>
      <c r="N738" s="19">
        <v>1340</v>
      </c>
      <c r="O738" s="21">
        <v>2085.39</v>
      </c>
      <c r="P738" s="19">
        <v>7216.5</v>
      </c>
      <c r="Q738" s="18">
        <v>90.647000000000006</v>
      </c>
      <c r="R738" s="19">
        <v>6.4836</v>
      </c>
      <c r="S738" s="19">
        <v>6.4961000000000002</v>
      </c>
      <c r="T738" s="263" t="s">
        <v>331</v>
      </c>
      <c r="U738" s="264" t="s">
        <v>331</v>
      </c>
      <c r="V738" s="264" t="s">
        <v>331</v>
      </c>
      <c r="W738" s="19"/>
      <c r="AD738" s="265" t="s">
        <v>331</v>
      </c>
      <c r="AE738" s="265">
        <v>2.7209999391809108E-2</v>
      </c>
      <c r="AF738" s="265">
        <v>2.8149999370798467E-2</v>
      </c>
      <c r="AG738" s="265">
        <v>2.9768999334610999E-2</v>
      </c>
      <c r="AH738" s="265">
        <v>2.8299999367445709E-2</v>
      </c>
      <c r="AI738" s="265">
        <v>2.9649999337270853E-2</v>
      </c>
      <c r="AJ738" s="265">
        <v>3.1429999297484752E-2</v>
      </c>
      <c r="AK738" s="265">
        <v>3.3109999259933826E-2</v>
      </c>
      <c r="AL738" s="265">
        <v>2.551399942971766E-2</v>
      </c>
      <c r="AM738" s="265">
        <v>2.5593999427929521E-2</v>
      </c>
      <c r="AN738" s="265">
        <v>2.5825999422743915E-2</v>
      </c>
      <c r="AO738" s="265">
        <v>2.6643999404460193E-2</v>
      </c>
      <c r="AP738" s="265">
        <v>3.0829999310895802E-2</v>
      </c>
      <c r="AQ738" s="265">
        <v>2.7358299388494343E-2</v>
      </c>
    </row>
    <row r="739" spans="1:43" ht="18.75" customHeight="1">
      <c r="A739" s="86">
        <v>44224</v>
      </c>
      <c r="B739" s="19">
        <v>186.4983</v>
      </c>
      <c r="C739" s="19">
        <v>260.7201</v>
      </c>
      <c r="D739" s="19">
        <v>62.688000000000002</v>
      </c>
      <c r="E739" s="19">
        <v>30.21</v>
      </c>
      <c r="F739" s="20">
        <v>5.3200000000000003E-4</v>
      </c>
      <c r="G739" s="20">
        <v>1.1720000000000001E-3</v>
      </c>
      <c r="H739" s="20">
        <v>1.8060000000000001E-3</v>
      </c>
      <c r="I739" s="20">
        <v>4.2719999999999998E-3</v>
      </c>
      <c r="J739" s="20">
        <v>1.0449E-2</v>
      </c>
      <c r="K739" s="20">
        <v>7.3400000000000002E-3</v>
      </c>
      <c r="L739" s="20">
        <v>1.8046E-2</v>
      </c>
      <c r="M739" s="20">
        <v>2.8740000000000002E-2</v>
      </c>
      <c r="N739" s="19">
        <v>1340</v>
      </c>
      <c r="O739" s="21">
        <v>2085.39</v>
      </c>
      <c r="P739" s="19">
        <v>7216.5</v>
      </c>
      <c r="Q739" s="18">
        <v>90.17</v>
      </c>
      <c r="R739" s="19">
        <v>6.4650999999999996</v>
      </c>
      <c r="S739" s="19">
        <v>6.4726999999999997</v>
      </c>
      <c r="T739" s="263" t="s">
        <v>331</v>
      </c>
      <c r="U739" s="264" t="s">
        <v>331</v>
      </c>
      <c r="V739" s="264" t="s">
        <v>331</v>
      </c>
      <c r="W739" s="19"/>
      <c r="AD739" s="265" t="s">
        <v>331</v>
      </c>
      <c r="AE739" s="265">
        <v>2.6853999399766328E-2</v>
      </c>
      <c r="AF739" s="265">
        <v>2.7766999379359183E-2</v>
      </c>
      <c r="AG739" s="265">
        <v>2.9513999340310692E-2</v>
      </c>
      <c r="AH739" s="265">
        <v>2.8249999368563296E-2</v>
      </c>
      <c r="AI739" s="265">
        <v>2.928999934531748E-2</v>
      </c>
      <c r="AJ739" s="265">
        <v>3.0969999307766557E-2</v>
      </c>
      <c r="AK739" s="265">
        <v>3.2859999265521765E-2</v>
      </c>
      <c r="AL739" s="265">
        <v>2.551399942971766E-2</v>
      </c>
      <c r="AM739" s="265">
        <v>2.5593999427929521E-2</v>
      </c>
      <c r="AN739" s="265">
        <v>2.5825999422743915E-2</v>
      </c>
      <c r="AO739" s="265">
        <v>2.6661999404057859E-2</v>
      </c>
      <c r="AP739" s="265">
        <v>3.083099931087345E-2</v>
      </c>
      <c r="AQ739" s="265">
        <v>2.6231699413675817E-2</v>
      </c>
    </row>
    <row r="740" spans="1:43" ht="18.75" customHeight="1">
      <c r="A740" s="86">
        <v>44223</v>
      </c>
      <c r="B740" s="19">
        <v>186.64359999999999</v>
      </c>
      <c r="C740" s="19">
        <v>261.13810000000001</v>
      </c>
      <c r="D740" s="19">
        <v>60.594000000000001</v>
      </c>
      <c r="E740" s="19">
        <v>37.21</v>
      </c>
      <c r="F740" s="20">
        <v>6.0800000000000003E-4</v>
      </c>
      <c r="G740" s="20">
        <v>1.191E-3</v>
      </c>
      <c r="H740" s="20">
        <v>1.7520000000000001E-3</v>
      </c>
      <c r="I740" s="20">
        <v>4.1139999999999996E-3</v>
      </c>
      <c r="J740" s="20">
        <v>1.0161E-2</v>
      </c>
      <c r="K740" s="20">
        <v>7.084E-3</v>
      </c>
      <c r="L740" s="20">
        <v>1.7739999999999999E-2</v>
      </c>
      <c r="M740" s="20">
        <v>2.828E-2</v>
      </c>
      <c r="N740" s="19">
        <v>1340</v>
      </c>
      <c r="O740" s="21">
        <v>2085.39</v>
      </c>
      <c r="P740" s="19">
        <v>7216.5</v>
      </c>
      <c r="Q740" s="18">
        <v>90.391000000000005</v>
      </c>
      <c r="R740" s="19">
        <v>6.4801000000000002</v>
      </c>
      <c r="S740" s="19">
        <v>6.4870999999999999</v>
      </c>
      <c r="T740" s="263" t="s">
        <v>331</v>
      </c>
      <c r="U740" s="264" t="s">
        <v>331</v>
      </c>
      <c r="V740" s="264" t="s">
        <v>331</v>
      </c>
      <c r="W740" s="19"/>
      <c r="AD740" s="265" t="s">
        <v>331</v>
      </c>
      <c r="AE740" s="265">
        <v>2.720799939185381E-2</v>
      </c>
      <c r="AF740" s="265">
        <v>2.8136999371089041E-2</v>
      </c>
      <c r="AG740" s="265">
        <v>2.9799999333918095E-2</v>
      </c>
      <c r="AH740" s="265">
        <v>2.8459999363869431E-2</v>
      </c>
      <c r="AI740" s="265">
        <v>2.9799999333918095E-2</v>
      </c>
      <c r="AJ740" s="265">
        <v>3.1159999303519727E-2</v>
      </c>
      <c r="AK740" s="265">
        <v>3.3029999261721968E-2</v>
      </c>
      <c r="AL740" s="265">
        <v>2.5657999426499007E-2</v>
      </c>
      <c r="AM740" s="265">
        <v>2.5616999427415431E-2</v>
      </c>
      <c r="AN740" s="265">
        <v>2.560699942763895E-2</v>
      </c>
      <c r="AO740" s="265">
        <v>2.6234999413602054E-2</v>
      </c>
      <c r="AP740" s="265">
        <v>2.9015999351441862E-2</v>
      </c>
      <c r="AQ740" s="265">
        <v>2.8093299372065814E-2</v>
      </c>
    </row>
    <row r="741" spans="1:43" ht="18.75" customHeight="1">
      <c r="A741" s="86">
        <v>44222</v>
      </c>
      <c r="B741" s="19">
        <v>186.529</v>
      </c>
      <c r="C741" s="19">
        <v>261.18779999999998</v>
      </c>
      <c r="D741" s="19">
        <v>60.594000000000001</v>
      </c>
      <c r="E741" s="19">
        <v>23.02</v>
      </c>
      <c r="F741" s="20">
        <v>6.3400000000000001E-4</v>
      </c>
      <c r="G741" s="20">
        <v>1.2110000000000001E-3</v>
      </c>
      <c r="H741" s="20">
        <v>1.7780000000000001E-3</v>
      </c>
      <c r="I741" s="20">
        <v>4.0870000000000004E-3</v>
      </c>
      <c r="J741" s="20">
        <v>1.0347E-2</v>
      </c>
      <c r="K741" s="20">
        <v>7.2230000000000003E-3</v>
      </c>
      <c r="L741" s="20">
        <v>1.7905999999999998E-2</v>
      </c>
      <c r="M741" s="20">
        <v>2.8320000000000001E-2</v>
      </c>
      <c r="N741" s="19">
        <v>1340</v>
      </c>
      <c r="O741" s="21">
        <v>2085.39</v>
      </c>
      <c r="P741" s="19">
        <v>7216.5</v>
      </c>
      <c r="Q741" s="18">
        <v>90.238</v>
      </c>
      <c r="R741" s="19">
        <v>6.4814999999999996</v>
      </c>
      <c r="S741" s="19">
        <v>6.4969999999999999</v>
      </c>
      <c r="T741" s="263" t="s">
        <v>331</v>
      </c>
      <c r="U741" s="264" t="s">
        <v>331</v>
      </c>
      <c r="V741" s="264" t="s">
        <v>331</v>
      </c>
      <c r="W741" s="19"/>
      <c r="AD741" s="265" t="s">
        <v>331</v>
      </c>
      <c r="AE741" s="265">
        <v>2.726399939060211E-2</v>
      </c>
      <c r="AF741" s="265">
        <v>2.8188999369926752E-2</v>
      </c>
      <c r="AG741" s="265">
        <v>2.9799999333918095E-2</v>
      </c>
      <c r="AH741" s="265">
        <v>2.849999936297536E-2</v>
      </c>
      <c r="AI741" s="265">
        <v>2.9769999334588647E-2</v>
      </c>
      <c r="AJ741" s="265">
        <v>3.1249999301508069E-2</v>
      </c>
      <c r="AK741" s="265">
        <v>3.2799999266862868E-2</v>
      </c>
      <c r="AL741" s="265">
        <v>2.5724999425001439E-2</v>
      </c>
      <c r="AM741" s="265">
        <v>2.5627999427169562E-2</v>
      </c>
      <c r="AN741" s="265">
        <v>2.578199942372739E-2</v>
      </c>
      <c r="AO741" s="265">
        <v>2.6313999411836268E-2</v>
      </c>
      <c r="AP741" s="265">
        <v>2.9545999339595438E-2</v>
      </c>
      <c r="AQ741" s="265">
        <v>2.8726699357908218E-2</v>
      </c>
    </row>
    <row r="742" spans="1:43" ht="18.75" customHeight="1">
      <c r="A742" s="86">
        <v>44221</v>
      </c>
      <c r="B742" s="19">
        <v>186.53110000000001</v>
      </c>
      <c r="C742" s="19">
        <v>261.63729999999998</v>
      </c>
      <c r="D742" s="19">
        <v>60.594000000000001</v>
      </c>
      <c r="E742" s="19">
        <v>23.19</v>
      </c>
      <c r="F742" s="20">
        <v>6.8400000000000004E-4</v>
      </c>
      <c r="G742" s="20">
        <v>1.1490000000000001E-3</v>
      </c>
      <c r="H742" s="20">
        <v>1.725E-3</v>
      </c>
      <c r="I742" s="20">
        <v>4.0220000000000004E-3</v>
      </c>
      <c r="J742" s="20">
        <v>1.0295E-2</v>
      </c>
      <c r="K742" s="20">
        <v>7.1529999999999996E-3</v>
      </c>
      <c r="L742" s="20">
        <v>1.7919999999999998E-2</v>
      </c>
      <c r="M742" s="20">
        <v>2.777E-2</v>
      </c>
      <c r="N742" s="19">
        <v>1340</v>
      </c>
      <c r="O742" s="21">
        <v>2085.39</v>
      </c>
      <c r="P742" s="19">
        <v>7216.5</v>
      </c>
      <c r="Q742" s="18">
        <v>90.131</v>
      </c>
      <c r="R742" s="19">
        <v>6.4619999999999997</v>
      </c>
      <c r="S742" s="19">
        <v>6.4653</v>
      </c>
      <c r="T742" s="263" t="s">
        <v>331</v>
      </c>
      <c r="U742" s="264" t="s">
        <v>331</v>
      </c>
      <c r="V742" s="264" t="s">
        <v>331</v>
      </c>
      <c r="W742" s="19"/>
      <c r="AD742" s="265" t="s">
        <v>331</v>
      </c>
      <c r="AE742" s="265">
        <v>2.7626999382488433E-2</v>
      </c>
      <c r="AF742" s="265">
        <v>2.8591999360918999E-2</v>
      </c>
      <c r="AG742" s="265">
        <v>3.0125999326631427E-2</v>
      </c>
      <c r="AH742" s="265">
        <v>2.8759999357163904E-2</v>
      </c>
      <c r="AI742" s="265">
        <v>2.9969999330118298E-2</v>
      </c>
      <c r="AJ742" s="265">
        <v>3.1279999300837517E-2</v>
      </c>
      <c r="AK742" s="265">
        <v>3.294999926351011E-2</v>
      </c>
      <c r="AL742" s="265">
        <v>2.5730999424867333E-2</v>
      </c>
      <c r="AM742" s="265">
        <v>2.5642999426834283E-2</v>
      </c>
      <c r="AN742" s="265">
        <v>2.5695999425649641E-2</v>
      </c>
      <c r="AO742" s="265">
        <v>2.6324999411590395E-2</v>
      </c>
      <c r="AP742" s="265">
        <v>2.9299999345093967E-2</v>
      </c>
      <c r="AQ742" s="265">
        <v>2.8946699352990837E-2</v>
      </c>
    </row>
    <row r="743" spans="1:43" ht="18.75" customHeight="1">
      <c r="A743" s="86">
        <v>44218</v>
      </c>
      <c r="B743" s="19">
        <v>186.02369999999999</v>
      </c>
      <c r="C743" s="19">
        <v>261.12029999999999</v>
      </c>
      <c r="D743" s="19">
        <v>57.844000000000001</v>
      </c>
      <c r="E743" s="19">
        <v>21.91</v>
      </c>
      <c r="F743" s="20">
        <v>7.1000000000000002E-4</v>
      </c>
      <c r="G743" s="20">
        <v>1.209E-3</v>
      </c>
      <c r="H743" s="20">
        <v>1.856E-3</v>
      </c>
      <c r="I743" s="20">
        <v>4.3109999999999997E-3</v>
      </c>
      <c r="J743" s="20">
        <v>1.0855E-2</v>
      </c>
      <c r="K743" s="20">
        <v>7.6179999999999998E-3</v>
      </c>
      <c r="L743" s="20">
        <v>1.8466E-2</v>
      </c>
      <c r="M743" s="20">
        <v>2.7560000000000001E-2</v>
      </c>
      <c r="N743" s="19">
        <v>1340</v>
      </c>
      <c r="O743" s="21">
        <v>2085.39</v>
      </c>
      <c r="P743" s="19">
        <v>7216.5</v>
      </c>
      <c r="Q743" s="18">
        <v>90.474999999999994</v>
      </c>
      <c r="R743" s="19">
        <v>6.4656000000000002</v>
      </c>
      <c r="S743" s="19">
        <v>6.4617000000000004</v>
      </c>
      <c r="T743" s="263" t="s">
        <v>331</v>
      </c>
      <c r="U743" s="264" t="s">
        <v>331</v>
      </c>
      <c r="V743" s="264" t="s">
        <v>331</v>
      </c>
      <c r="W743" s="19"/>
      <c r="AD743" s="265" t="s">
        <v>331</v>
      </c>
      <c r="AE743" s="265">
        <v>2.7503999385237694E-2</v>
      </c>
      <c r="AF743" s="265">
        <v>2.8474999363534155E-2</v>
      </c>
      <c r="AG743" s="265">
        <v>3.0020999328978358E-2</v>
      </c>
      <c r="AH743" s="265">
        <v>2.8649999359622601E-2</v>
      </c>
      <c r="AI743" s="265">
        <v>2.9929999331012366E-2</v>
      </c>
      <c r="AJ743" s="265">
        <v>3.1229999301955105E-2</v>
      </c>
      <c r="AK743" s="265">
        <v>3.3039999261498448E-2</v>
      </c>
      <c r="AL743" s="265">
        <v>2.5835999422520399E-2</v>
      </c>
      <c r="AM743" s="265">
        <v>2.5658999426476658E-2</v>
      </c>
      <c r="AN743" s="265">
        <v>2.5695999425649641E-2</v>
      </c>
      <c r="AO743" s="265">
        <v>2.6324999411590395E-2</v>
      </c>
      <c r="AP743" s="265">
        <v>2.9604999338276684E-2</v>
      </c>
      <c r="AQ743" s="265">
        <v>2.996169933030382E-2</v>
      </c>
    </row>
    <row r="744" spans="1:43" ht="18.75" customHeight="1">
      <c r="A744" s="86">
        <v>44217</v>
      </c>
      <c r="B744" s="19">
        <v>185.88390000000001</v>
      </c>
      <c r="C744" s="19">
        <v>260.91649999999998</v>
      </c>
      <c r="D744" s="19">
        <v>57.844000000000001</v>
      </c>
      <c r="E744" s="19">
        <v>21.32</v>
      </c>
      <c r="F744" s="20">
        <v>7.1000000000000002E-4</v>
      </c>
      <c r="G744" s="20">
        <v>1.189E-3</v>
      </c>
      <c r="H744" s="20">
        <v>1.8550000000000001E-3</v>
      </c>
      <c r="I744" s="20">
        <v>4.4539999999999996E-3</v>
      </c>
      <c r="J744" s="20">
        <v>1.1058E-2</v>
      </c>
      <c r="K744" s="20">
        <v>7.7559999999999999E-3</v>
      </c>
      <c r="L744" s="20">
        <v>1.8692E-2</v>
      </c>
      <c r="M744" s="20">
        <v>2.7529999999999999E-2</v>
      </c>
      <c r="N744" s="19">
        <v>1340</v>
      </c>
      <c r="O744" s="21">
        <v>2085.39</v>
      </c>
      <c r="P744" s="19">
        <v>7216.5</v>
      </c>
      <c r="Q744" s="18">
        <v>90.498000000000005</v>
      </c>
      <c r="R744" s="19">
        <v>6.4790999999999999</v>
      </c>
      <c r="S744" s="19">
        <v>6.4808000000000003</v>
      </c>
      <c r="T744" s="263" t="s">
        <v>331</v>
      </c>
      <c r="U744" s="264" t="s">
        <v>331</v>
      </c>
      <c r="V744" s="264" t="s">
        <v>331</v>
      </c>
      <c r="W744" s="19"/>
      <c r="AD744" s="265" t="s">
        <v>331</v>
      </c>
      <c r="AE744" s="265">
        <v>2.7608999382890759E-2</v>
      </c>
      <c r="AF744" s="265">
        <v>2.8485999363288283E-2</v>
      </c>
      <c r="AG744" s="265">
        <v>3.0143999326229097E-2</v>
      </c>
      <c r="AH744" s="265">
        <v>2.8899999354034662E-2</v>
      </c>
      <c r="AI744" s="265">
        <v>3.0109999326989056E-2</v>
      </c>
      <c r="AJ744" s="265">
        <v>3.1359999299049382E-2</v>
      </c>
      <c r="AK744" s="265">
        <v>3.3039999261498448E-2</v>
      </c>
      <c r="AL744" s="265">
        <v>2.6190999414585532E-2</v>
      </c>
      <c r="AM744" s="265">
        <v>2.5811999423056842E-2</v>
      </c>
      <c r="AN744" s="265">
        <v>2.6082999416999517E-2</v>
      </c>
      <c r="AO744" s="265">
        <v>2.6648999404348433E-2</v>
      </c>
      <c r="AP744" s="265">
        <v>2.9588999338634309E-2</v>
      </c>
      <c r="AQ744" s="265">
        <v>3.0001699329409746E-2</v>
      </c>
    </row>
    <row r="745" spans="1:43" ht="18.75" customHeight="1">
      <c r="A745" s="86">
        <v>44216</v>
      </c>
      <c r="B745" s="19">
        <v>185.79040000000001</v>
      </c>
      <c r="C745" s="19">
        <v>260.72320000000002</v>
      </c>
      <c r="D745" s="19">
        <v>57.844000000000001</v>
      </c>
      <c r="E745" s="19">
        <v>21.58</v>
      </c>
      <c r="F745" s="20">
        <v>7.3499999999999998E-4</v>
      </c>
      <c r="G745" s="20">
        <v>1.2700000000000001E-3</v>
      </c>
      <c r="H745" s="20">
        <v>1.9070000000000001E-3</v>
      </c>
      <c r="I745" s="20">
        <v>4.4060000000000002E-3</v>
      </c>
      <c r="J745" s="20">
        <v>1.0802000000000001E-2</v>
      </c>
      <c r="K745" s="20">
        <v>7.6160000000000004E-3</v>
      </c>
      <c r="L745" s="20">
        <v>1.8296E-2</v>
      </c>
      <c r="M745" s="20">
        <v>2.7830000000000001E-2</v>
      </c>
      <c r="N745" s="19">
        <v>1340</v>
      </c>
      <c r="O745" s="21">
        <v>2085.39</v>
      </c>
      <c r="P745" s="19">
        <v>7216.5</v>
      </c>
      <c r="Q745" s="18">
        <v>90.765000000000001</v>
      </c>
      <c r="R745" s="19">
        <v>6.4924999999999997</v>
      </c>
      <c r="S745" s="19">
        <v>6.4970999999999997</v>
      </c>
      <c r="T745" s="263" t="s">
        <v>331</v>
      </c>
      <c r="U745" s="264" t="s">
        <v>331</v>
      </c>
      <c r="V745" s="264" t="s">
        <v>331</v>
      </c>
      <c r="W745" s="19"/>
      <c r="AD745" s="265" t="s">
        <v>331</v>
      </c>
      <c r="AE745" s="265">
        <v>2.7566999383829532E-2</v>
      </c>
      <c r="AF745" s="265">
        <v>2.8485999363288283E-2</v>
      </c>
      <c r="AG745" s="265">
        <v>3.0019999329000711E-2</v>
      </c>
      <c r="AH745" s="265">
        <v>2.8849999355152246E-2</v>
      </c>
      <c r="AI745" s="265">
        <v>2.9999999329447746E-2</v>
      </c>
      <c r="AJ745" s="265">
        <v>3.1169999303296208E-2</v>
      </c>
      <c r="AK745" s="265">
        <v>3.317999925836921E-2</v>
      </c>
      <c r="AL745" s="265">
        <v>2.6174999414943161E-2</v>
      </c>
      <c r="AM745" s="265">
        <v>2.584199942238629E-2</v>
      </c>
      <c r="AN745" s="265">
        <v>2.6177999414876103E-2</v>
      </c>
      <c r="AO745" s="265">
        <v>2.667299940381199E-2</v>
      </c>
      <c r="AP745" s="265">
        <v>2.9596999338455502E-2</v>
      </c>
      <c r="AQ745" s="265">
        <v>3.02215993244946E-2</v>
      </c>
    </row>
    <row r="746" spans="1:43" ht="18.75" customHeight="1">
      <c r="A746" s="86">
        <v>44215</v>
      </c>
      <c r="B746" s="19">
        <v>185.60679999999999</v>
      </c>
      <c r="C746" s="19">
        <v>260.49959999999999</v>
      </c>
      <c r="D746" s="19">
        <v>57.844000000000001</v>
      </c>
      <c r="E746" s="19">
        <v>23.24</v>
      </c>
      <c r="F746" s="20">
        <v>7.1000000000000002E-4</v>
      </c>
      <c r="G746" s="20">
        <v>1.31E-3</v>
      </c>
      <c r="H746" s="20">
        <v>1.9849999999999998E-3</v>
      </c>
      <c r="I746" s="20">
        <v>4.4539999999999996E-3</v>
      </c>
      <c r="J746" s="20">
        <v>1.0886E-2</v>
      </c>
      <c r="K746" s="20">
        <v>7.685E-3</v>
      </c>
      <c r="L746" s="20">
        <v>1.8338E-2</v>
      </c>
      <c r="M746" s="20">
        <v>2.8080000000000001E-2</v>
      </c>
      <c r="N746" s="19">
        <v>1340</v>
      </c>
      <c r="O746" s="21">
        <v>2085.39</v>
      </c>
      <c r="P746" s="19">
        <v>7216.5</v>
      </c>
      <c r="Q746" s="18">
        <v>90.772000000000006</v>
      </c>
      <c r="R746" s="19">
        <v>6.4809000000000001</v>
      </c>
      <c r="S746" s="19">
        <v>6.4847000000000001</v>
      </c>
      <c r="T746" s="263" t="s">
        <v>331</v>
      </c>
      <c r="U746" s="264" t="s">
        <v>331</v>
      </c>
      <c r="V746" s="264" t="s">
        <v>331</v>
      </c>
      <c r="W746" s="19"/>
      <c r="AD746" s="265" t="s">
        <v>331</v>
      </c>
      <c r="AE746" s="265">
        <v>2.7109999394044279E-2</v>
      </c>
      <c r="AF746" s="265">
        <v>2.8104999371804298E-2</v>
      </c>
      <c r="AG746" s="265">
        <v>2.9597999338433146E-2</v>
      </c>
      <c r="AH746" s="265">
        <v>2.8539999362081288E-2</v>
      </c>
      <c r="AI746" s="265">
        <v>2.969999933615327E-2</v>
      </c>
      <c r="AJ746" s="265">
        <v>3.0959999307990076E-2</v>
      </c>
      <c r="AK746" s="265">
        <v>3.2989999262616039E-2</v>
      </c>
      <c r="AL746" s="265">
        <v>2.6117999416217209E-2</v>
      </c>
      <c r="AM746" s="265">
        <v>2.5755999424308538E-2</v>
      </c>
      <c r="AN746" s="265">
        <v>2.6129999415948988E-2</v>
      </c>
      <c r="AO746" s="265">
        <v>2.6634999404661356E-2</v>
      </c>
      <c r="AP746" s="265">
        <v>2.9595999338477851E-2</v>
      </c>
      <c r="AQ746" s="265">
        <v>3.0138299326356501E-2</v>
      </c>
    </row>
    <row r="747" spans="1:43" ht="18.75" customHeight="1">
      <c r="A747" s="86">
        <v>44214</v>
      </c>
      <c r="B747" s="19">
        <v>185.21420000000001</v>
      </c>
      <c r="C747" s="19">
        <v>260.35250000000002</v>
      </c>
      <c r="D747" s="19">
        <v>57.844000000000001</v>
      </c>
      <c r="E747" s="19">
        <v>24.34</v>
      </c>
      <c r="F747" s="20">
        <v>7.6099999999999996E-4</v>
      </c>
      <c r="G747" s="20">
        <v>1.33E-3</v>
      </c>
      <c r="H747" s="20">
        <v>2.0370000000000002E-3</v>
      </c>
      <c r="I747" s="20">
        <v>4.5009999999999998E-3</v>
      </c>
      <c r="J747" s="20">
        <v>1.0834999999999999E-2</v>
      </c>
      <c r="K747" s="20">
        <v>7.685E-3</v>
      </c>
      <c r="L747" s="20">
        <v>1.8331E-2</v>
      </c>
      <c r="M747" s="20">
        <v>2.826E-2</v>
      </c>
      <c r="N747" s="19">
        <v>1340</v>
      </c>
      <c r="O747" s="21">
        <v>2085.39</v>
      </c>
      <c r="P747" s="19">
        <v>7216.5</v>
      </c>
      <c r="Q747" s="18">
        <v>90.239000000000004</v>
      </c>
      <c r="R747" s="19">
        <v>6.4744999999999999</v>
      </c>
      <c r="S747" s="19">
        <v>6.4642999999999997</v>
      </c>
      <c r="T747" s="263" t="s">
        <v>331</v>
      </c>
      <c r="U747" s="264" t="s">
        <v>331</v>
      </c>
      <c r="V747" s="264" t="s">
        <v>331</v>
      </c>
      <c r="W747" s="19"/>
      <c r="AD747" s="265" t="s">
        <v>331</v>
      </c>
      <c r="AE747" s="265">
        <v>2.711099939402193E-2</v>
      </c>
      <c r="AF747" s="265">
        <v>2.8062999372743067E-2</v>
      </c>
      <c r="AG747" s="265">
        <v>2.9623999337852001E-2</v>
      </c>
      <c r="AH747" s="265">
        <v>2.8629999360069634E-2</v>
      </c>
      <c r="AI747" s="265">
        <v>2.9529999339953063E-2</v>
      </c>
      <c r="AJ747" s="265">
        <v>3.0749999312683941E-2</v>
      </c>
      <c r="AK747" s="265">
        <v>3.2729999268427491E-2</v>
      </c>
      <c r="AL747" s="265">
        <v>2.6174999414943161E-2</v>
      </c>
      <c r="AM747" s="265">
        <v>2.5991999419033528E-2</v>
      </c>
      <c r="AN747" s="265">
        <v>2.6172999414987862E-2</v>
      </c>
      <c r="AO747" s="265">
        <v>2.6674999403767288E-2</v>
      </c>
      <c r="AP747" s="265">
        <v>2.9310999344848095E-2</v>
      </c>
      <c r="AQ747" s="265">
        <v>3.0931699308622631E-2</v>
      </c>
    </row>
    <row r="748" spans="1:43" ht="18.75" customHeight="1">
      <c r="A748" s="86">
        <v>44211</v>
      </c>
      <c r="B748" s="19">
        <v>185.21420000000001</v>
      </c>
      <c r="C748" s="19">
        <v>260.35250000000002</v>
      </c>
      <c r="D748" s="19">
        <v>57.844000000000001</v>
      </c>
      <c r="E748" s="19">
        <v>24.34</v>
      </c>
      <c r="F748" s="20">
        <v>7.6099999999999996E-4</v>
      </c>
      <c r="G748" s="20">
        <v>1.33E-3</v>
      </c>
      <c r="H748" s="20">
        <v>2.0370000000000002E-3</v>
      </c>
      <c r="I748" s="20">
        <v>4.5009999999999998E-3</v>
      </c>
      <c r="J748" s="20">
        <v>1.0834999999999999E-2</v>
      </c>
      <c r="K748" s="20">
        <v>7.685E-3</v>
      </c>
      <c r="L748" s="20">
        <v>1.8331E-2</v>
      </c>
      <c r="M748" s="20">
        <v>2.7629999999999998E-2</v>
      </c>
      <c r="N748" s="19">
        <v>1340</v>
      </c>
      <c r="O748" s="21">
        <v>2085.39</v>
      </c>
      <c r="P748" s="19">
        <v>7216.5</v>
      </c>
      <c r="Q748" s="18">
        <v>90.355000000000004</v>
      </c>
      <c r="R748" s="19">
        <v>6.4683000000000002</v>
      </c>
      <c r="S748" s="19">
        <v>6.4669999999999996</v>
      </c>
      <c r="T748" s="263" t="s">
        <v>331</v>
      </c>
      <c r="U748" s="264" t="s">
        <v>331</v>
      </c>
      <c r="V748" s="264" t="s">
        <v>331</v>
      </c>
      <c r="W748" s="19"/>
      <c r="AD748" s="265" t="s">
        <v>331</v>
      </c>
      <c r="AE748" s="265">
        <v>2.7621999382600189E-2</v>
      </c>
      <c r="AF748" s="265">
        <v>2.849999936297536E-2</v>
      </c>
      <c r="AG748" s="265">
        <v>3.0140999326296151E-2</v>
      </c>
      <c r="AH748" s="265">
        <v>2.9189999347552658E-2</v>
      </c>
      <c r="AI748" s="265">
        <v>3.0439999319612981E-2</v>
      </c>
      <c r="AJ748" s="265">
        <v>3.1469999296590681E-2</v>
      </c>
      <c r="AK748" s="265">
        <v>3.317999925836921E-2</v>
      </c>
      <c r="AL748" s="265">
        <v>2.6174999414943161E-2</v>
      </c>
      <c r="AM748" s="265">
        <v>2.5991999419033528E-2</v>
      </c>
      <c r="AN748" s="265">
        <v>2.6172999414987862E-2</v>
      </c>
      <c r="AO748" s="265">
        <v>2.6674999403767288E-2</v>
      </c>
      <c r="AP748" s="265">
        <v>2.961299933809787E-2</v>
      </c>
      <c r="AQ748" s="265">
        <v>3.2319999277591709E-2</v>
      </c>
    </row>
    <row r="749" spans="1:43" ht="18.75" customHeight="1">
      <c r="A749" s="86">
        <v>44210</v>
      </c>
      <c r="B749" s="19">
        <v>184.9401</v>
      </c>
      <c r="C749" s="19">
        <v>259.12639999999999</v>
      </c>
      <c r="D749" s="19">
        <v>57.844000000000001</v>
      </c>
      <c r="E749" s="19">
        <v>23.25</v>
      </c>
      <c r="F749" s="20">
        <v>7.3499999999999998E-4</v>
      </c>
      <c r="G749" s="20">
        <v>1.39E-3</v>
      </c>
      <c r="H749" s="20">
        <v>2.2169999999999998E-3</v>
      </c>
      <c r="I749" s="20">
        <v>4.836E-3</v>
      </c>
      <c r="J749" s="20">
        <v>1.1292E-2</v>
      </c>
      <c r="K749" s="20">
        <v>8.1480000000000007E-3</v>
      </c>
      <c r="L749" s="20">
        <v>1.8719E-2</v>
      </c>
      <c r="M749" s="20">
        <v>2.7199999999999998E-2</v>
      </c>
      <c r="N749" s="19">
        <v>1340</v>
      </c>
      <c r="O749" s="21">
        <v>2085.39</v>
      </c>
      <c r="P749" s="19">
        <v>7216.5</v>
      </c>
      <c r="Q749" s="18">
        <v>90.093000000000004</v>
      </c>
      <c r="R749" s="19">
        <v>6.4635999999999996</v>
      </c>
      <c r="S749" s="19">
        <v>6.4424000000000001</v>
      </c>
      <c r="T749" s="263" t="s">
        <v>331</v>
      </c>
      <c r="U749" s="264" t="s">
        <v>331</v>
      </c>
      <c r="V749" s="264" t="s">
        <v>331</v>
      </c>
      <c r="W749" s="19"/>
      <c r="AD749" s="265" t="s">
        <v>331</v>
      </c>
      <c r="AE749" s="265">
        <v>2.7580999383516613E-2</v>
      </c>
      <c r="AF749" s="265">
        <v>2.8599999360740185E-2</v>
      </c>
      <c r="AG749" s="265">
        <v>3.0082999327592553E-2</v>
      </c>
      <c r="AH749" s="265">
        <v>2.9409999342635273E-2</v>
      </c>
      <c r="AI749" s="265">
        <v>3.0569999316707251E-2</v>
      </c>
      <c r="AJ749" s="265">
        <v>3.144999929703772E-2</v>
      </c>
      <c r="AK749" s="265">
        <v>3.3039999261498448E-2</v>
      </c>
      <c r="AL749" s="265">
        <v>2.5904999420978129E-2</v>
      </c>
      <c r="AM749" s="265">
        <v>2.5914999420754609E-2</v>
      </c>
      <c r="AN749" s="265">
        <v>2.5909999420866373E-2</v>
      </c>
      <c r="AO749" s="265">
        <v>2.6485999407991768E-2</v>
      </c>
      <c r="AP749" s="265">
        <v>2.9595999338477851E-2</v>
      </c>
      <c r="AQ749" s="265">
        <v>3.2173299280870704E-2</v>
      </c>
    </row>
    <row r="750" spans="1:43" ht="18.75" customHeight="1">
      <c r="A750" s="86">
        <v>44209</v>
      </c>
      <c r="B750" s="19">
        <v>184.99119999999999</v>
      </c>
      <c r="C750" s="19">
        <v>258.32220000000001</v>
      </c>
      <c r="D750" s="19">
        <v>57.844000000000001</v>
      </c>
      <c r="E750" s="19">
        <v>22.21</v>
      </c>
      <c r="F750" s="20">
        <v>8.1099999999999998E-4</v>
      </c>
      <c r="G750" s="20">
        <v>1.4300000000000001E-3</v>
      </c>
      <c r="H750" s="20">
        <v>2.1909999999999998E-3</v>
      </c>
      <c r="I750" s="20">
        <v>4.6909999999999999E-3</v>
      </c>
      <c r="J750" s="20">
        <v>1.0832E-2</v>
      </c>
      <c r="K750" s="20">
        <v>7.8440000000000003E-3</v>
      </c>
      <c r="L750" s="20">
        <v>1.8155000000000001E-2</v>
      </c>
      <c r="M750" s="20">
        <v>2.6780000000000002E-2</v>
      </c>
      <c r="N750" s="19">
        <v>1340</v>
      </c>
      <c r="O750" s="21">
        <v>2085.39</v>
      </c>
      <c r="P750" s="19">
        <v>7216.5</v>
      </c>
      <c r="Q750" s="18">
        <v>90.465000000000003</v>
      </c>
      <c r="R750" s="19">
        <v>6.4813999999999998</v>
      </c>
      <c r="S750" s="19">
        <v>6.4794</v>
      </c>
      <c r="T750" s="263" t="s">
        <v>331</v>
      </c>
      <c r="U750" s="264" t="s">
        <v>331</v>
      </c>
      <c r="V750" s="264" t="s">
        <v>331</v>
      </c>
      <c r="W750" s="19"/>
      <c r="AD750" s="265" t="s">
        <v>331</v>
      </c>
      <c r="AE750" s="265">
        <v>2.7721999380365018E-2</v>
      </c>
      <c r="AF750" s="265">
        <v>2.8782999356649814E-2</v>
      </c>
      <c r="AG750" s="265">
        <v>3.0241999324038624E-2</v>
      </c>
      <c r="AH750" s="265">
        <v>2.9569999339058992E-2</v>
      </c>
      <c r="AI750" s="265">
        <v>3.0739999312907457E-2</v>
      </c>
      <c r="AJ750" s="265">
        <v>3.1459999296814201E-2</v>
      </c>
      <c r="AK750" s="265">
        <v>3.2959999263286591E-2</v>
      </c>
      <c r="AL750" s="265">
        <v>2.6016999418474736E-2</v>
      </c>
      <c r="AM750" s="265">
        <v>2.5969999419525266E-2</v>
      </c>
      <c r="AN750" s="265">
        <v>2.5909999420866373E-2</v>
      </c>
      <c r="AO750" s="265">
        <v>2.6489999407902361E-2</v>
      </c>
      <c r="AP750" s="265">
        <v>2.9597999338433146E-2</v>
      </c>
      <c r="AQ750" s="265">
        <v>3.1914499286655337E-2</v>
      </c>
    </row>
    <row r="751" spans="1:43" ht="18.75" customHeight="1">
      <c r="A751" s="86">
        <v>44208</v>
      </c>
      <c r="B751" s="19">
        <v>184.65440000000001</v>
      </c>
      <c r="C751" s="19">
        <v>259.23230000000001</v>
      </c>
      <c r="D751" s="19">
        <v>57.844000000000001</v>
      </c>
      <c r="E751" s="19">
        <v>23.33</v>
      </c>
      <c r="F751" s="20">
        <v>7.6099999999999996E-4</v>
      </c>
      <c r="G751" s="20">
        <v>1.449E-3</v>
      </c>
      <c r="H751" s="20">
        <v>2.3219999999999998E-3</v>
      </c>
      <c r="I751" s="20">
        <v>4.9940000000000002E-3</v>
      </c>
      <c r="J751" s="20">
        <v>1.1291000000000001E-2</v>
      </c>
      <c r="K751" s="20">
        <v>8.3090000000000004E-3</v>
      </c>
      <c r="L751" s="20">
        <v>1.8719E-2</v>
      </c>
      <c r="M751" s="20">
        <v>2.741E-2</v>
      </c>
      <c r="N751" s="19">
        <v>1340</v>
      </c>
      <c r="O751" s="21">
        <v>2085.39</v>
      </c>
      <c r="P751" s="19">
        <v>7216.5</v>
      </c>
      <c r="Q751" s="18">
        <v>90.097999999999999</v>
      </c>
      <c r="R751" s="19">
        <v>6.4745999999999997</v>
      </c>
      <c r="S751" s="19">
        <v>6.4649000000000001</v>
      </c>
      <c r="T751" s="263" t="s">
        <v>331</v>
      </c>
      <c r="U751" s="264" t="s">
        <v>331</v>
      </c>
      <c r="V751" s="264" t="s">
        <v>331</v>
      </c>
      <c r="W751" s="19"/>
      <c r="AD751" s="265" t="s">
        <v>331</v>
      </c>
      <c r="AE751" s="265">
        <v>2.7719999380409716E-2</v>
      </c>
      <c r="AF751" s="265">
        <v>2.8649999359622601E-2</v>
      </c>
      <c r="AG751" s="265">
        <v>3.0352999321557581E-2</v>
      </c>
      <c r="AH751" s="265">
        <v>2.9759999334812163E-2</v>
      </c>
      <c r="AI751" s="265">
        <v>3.0919999308884144E-2</v>
      </c>
      <c r="AJ751" s="265">
        <v>3.1779999289661645E-2</v>
      </c>
      <c r="AK751" s="265">
        <v>3.317999925836921E-2</v>
      </c>
      <c r="AL751" s="265">
        <v>2.6039999417960643E-2</v>
      </c>
      <c r="AM751" s="265">
        <v>2.597199941948056E-2</v>
      </c>
      <c r="AN751" s="265">
        <v>2.5941999420151112E-2</v>
      </c>
      <c r="AO751" s="265">
        <v>2.64969994077459E-2</v>
      </c>
      <c r="AP751" s="265">
        <v>2.960299933832139E-2</v>
      </c>
      <c r="AQ751" s="265">
        <v>3.0844999310560523E-2</v>
      </c>
    </row>
    <row r="752" spans="1:43" ht="18.75" customHeight="1">
      <c r="A752" s="86">
        <v>44207</v>
      </c>
      <c r="B752" s="19">
        <v>184.68180000000001</v>
      </c>
      <c r="C752" s="19">
        <v>259.64089999999999</v>
      </c>
      <c r="D752" s="19">
        <v>57.844000000000001</v>
      </c>
      <c r="E752" s="19">
        <v>24.08</v>
      </c>
      <c r="F752" s="20">
        <v>8.1099999999999998E-4</v>
      </c>
      <c r="G752" s="20">
        <v>1.449E-3</v>
      </c>
      <c r="H752" s="20">
        <v>2.2430000000000002E-3</v>
      </c>
      <c r="I752" s="20">
        <v>5.058E-3</v>
      </c>
      <c r="J752" s="20">
        <v>1.146E-2</v>
      </c>
      <c r="K752" s="20">
        <v>8.4250000000000002E-3</v>
      </c>
      <c r="L752" s="20">
        <v>1.8832000000000002E-2</v>
      </c>
      <c r="M752" s="20">
        <v>2.7730000000000001E-2</v>
      </c>
      <c r="N752" s="19">
        <v>1340</v>
      </c>
      <c r="O752" s="21">
        <v>2085.39</v>
      </c>
      <c r="P752" s="19">
        <v>7216.5</v>
      </c>
      <c r="Q752" s="18">
        <v>89.825999999999993</v>
      </c>
      <c r="R752" s="19">
        <v>6.4782999999999999</v>
      </c>
      <c r="S752" s="19">
        <v>6.4714</v>
      </c>
      <c r="T752" s="263" t="s">
        <v>331</v>
      </c>
      <c r="U752" s="264" t="s">
        <v>331</v>
      </c>
      <c r="V752" s="264" t="s">
        <v>331</v>
      </c>
      <c r="W752" s="19"/>
      <c r="AD752" s="265" t="s">
        <v>331</v>
      </c>
      <c r="AE752" s="265">
        <v>2.7476999385841191E-2</v>
      </c>
      <c r="AF752" s="265">
        <v>2.8940999353118241E-2</v>
      </c>
      <c r="AG752" s="265">
        <v>3.0044999328441919E-2</v>
      </c>
      <c r="AH752" s="265">
        <v>2.9499999340623619E-2</v>
      </c>
      <c r="AI752" s="265">
        <v>3.0709999313578012E-2</v>
      </c>
      <c r="AJ752" s="265">
        <v>3.1489999296143649E-2</v>
      </c>
      <c r="AK752" s="265">
        <v>3.2889999264851214E-2</v>
      </c>
      <c r="AL752" s="265">
        <v>2.605899941753596E-2</v>
      </c>
      <c r="AM752" s="265">
        <v>2.5999999418854714E-2</v>
      </c>
      <c r="AN752" s="265">
        <v>2.5793999423459172E-2</v>
      </c>
      <c r="AO752" s="265">
        <v>2.6324999411590395E-2</v>
      </c>
      <c r="AP752" s="265">
        <v>2.9321999344602227E-2</v>
      </c>
      <c r="AQ752" s="265">
        <v>2.8754999357275667E-2</v>
      </c>
    </row>
    <row r="753" spans="1:43" ht="18.75" customHeight="1">
      <c r="A753" s="86">
        <v>44204</v>
      </c>
      <c r="B753" s="19">
        <v>184.73</v>
      </c>
      <c r="C753" s="19">
        <v>260.40989999999999</v>
      </c>
      <c r="D753" s="19">
        <v>57.844000000000001</v>
      </c>
      <c r="E753" s="19">
        <v>21.56</v>
      </c>
      <c r="F753" s="20">
        <v>7.1000000000000002E-4</v>
      </c>
      <c r="G753" s="20">
        <v>1.3290000000000001E-3</v>
      </c>
      <c r="H753" s="20">
        <v>2.1879999999999998E-3</v>
      </c>
      <c r="I753" s="20">
        <v>4.8329999999999996E-3</v>
      </c>
      <c r="J753" s="20">
        <v>1.1153E-2</v>
      </c>
      <c r="K753" s="20">
        <v>8.0979999999999993E-3</v>
      </c>
      <c r="L753" s="20">
        <v>1.8733E-2</v>
      </c>
      <c r="M753" s="20">
        <v>2.759E-2</v>
      </c>
      <c r="N753" s="19">
        <v>1340</v>
      </c>
      <c r="O753" s="21">
        <v>2085.39</v>
      </c>
      <c r="P753" s="19">
        <v>7216.5</v>
      </c>
      <c r="Q753" s="18">
        <v>89.53</v>
      </c>
      <c r="R753" s="19">
        <v>6.4629000000000003</v>
      </c>
      <c r="S753" s="19">
        <v>6.4497999999999998</v>
      </c>
      <c r="T753" s="263" t="s">
        <v>331</v>
      </c>
      <c r="U753" s="264" t="s">
        <v>331</v>
      </c>
      <c r="V753" s="264" t="s">
        <v>331</v>
      </c>
      <c r="W753" s="19"/>
      <c r="AD753" s="265" t="s">
        <v>331</v>
      </c>
      <c r="AE753" s="265">
        <v>2.817799937017262E-2</v>
      </c>
      <c r="AF753" s="265">
        <v>2.8940999353118241E-2</v>
      </c>
      <c r="AG753" s="265">
        <v>3.0737999312952159E-2</v>
      </c>
      <c r="AH753" s="265">
        <v>2.9379999343305829E-2</v>
      </c>
      <c r="AI753" s="265">
        <v>3.1189999302849176E-2</v>
      </c>
      <c r="AJ753" s="265">
        <v>3.2019999284297225E-2</v>
      </c>
      <c r="AK753" s="265">
        <v>3.3349999254569412E-2</v>
      </c>
      <c r="AL753" s="265">
        <v>2.605899941753596E-2</v>
      </c>
      <c r="AM753" s="265">
        <v>2.5999999418854714E-2</v>
      </c>
      <c r="AN753" s="265">
        <v>2.5793999423459172E-2</v>
      </c>
      <c r="AO753" s="265">
        <v>2.6324999411590395E-2</v>
      </c>
      <c r="AP753" s="265">
        <v>2.9615999338030812E-2</v>
      </c>
      <c r="AQ753" s="265">
        <v>2.9291699345279486E-2</v>
      </c>
    </row>
    <row r="754" spans="1:43" ht="18.75" customHeight="1">
      <c r="A754" s="86">
        <v>44203</v>
      </c>
      <c r="B754" s="19">
        <v>185.2816</v>
      </c>
      <c r="C754" s="19">
        <v>261.35849999999999</v>
      </c>
      <c r="D754" s="19">
        <v>57.844000000000001</v>
      </c>
      <c r="E754" s="19">
        <v>22.37</v>
      </c>
      <c r="F754" s="20">
        <v>7.8600000000000002E-4</v>
      </c>
      <c r="G754" s="20">
        <v>1.369E-3</v>
      </c>
      <c r="H754" s="20">
        <v>2.1320000000000002E-3</v>
      </c>
      <c r="I754" s="20">
        <v>4.5919999999999997E-3</v>
      </c>
      <c r="J754" s="20">
        <v>1.0795000000000001E-2</v>
      </c>
      <c r="K754" s="20">
        <v>7.7479999999999997E-3</v>
      </c>
      <c r="L754" s="20">
        <v>1.8526999999999998E-2</v>
      </c>
      <c r="M754" s="20">
        <v>2.7519999999999999E-2</v>
      </c>
      <c r="N754" s="19">
        <v>1340</v>
      </c>
      <c r="O754" s="21">
        <v>2085.39</v>
      </c>
      <c r="P754" s="19">
        <v>7216.5</v>
      </c>
      <c r="Q754" s="18">
        <v>89.436000000000007</v>
      </c>
      <c r="R754" s="19">
        <v>6.4561000000000002</v>
      </c>
      <c r="S754" s="19">
        <v>6.4370000000000003</v>
      </c>
      <c r="T754" s="263" t="s">
        <v>331</v>
      </c>
      <c r="U754" s="264" t="s">
        <v>331</v>
      </c>
      <c r="V754" s="264" t="s">
        <v>331</v>
      </c>
      <c r="W754" s="19"/>
      <c r="AD754" s="265" t="s">
        <v>331</v>
      </c>
      <c r="AE754" s="265">
        <v>2.7927999375760557E-2</v>
      </c>
      <c r="AF754" s="265">
        <v>2.8940999353118241E-2</v>
      </c>
      <c r="AG754" s="265">
        <v>3.0326999322138729E-2</v>
      </c>
      <c r="AH754" s="265">
        <v>2.9199999347329138E-2</v>
      </c>
      <c r="AI754" s="265">
        <v>3.0919999308884144E-2</v>
      </c>
      <c r="AJ754" s="265">
        <v>3.233999927714467E-2</v>
      </c>
      <c r="AK754" s="265">
        <v>3.3599999248981473E-2</v>
      </c>
      <c r="AL754" s="265">
        <v>2.5831999422609806E-2</v>
      </c>
      <c r="AM754" s="265">
        <v>2.5494999430142343E-2</v>
      </c>
      <c r="AN754" s="265">
        <v>2.5790999423526226E-2</v>
      </c>
      <c r="AO754" s="265">
        <v>2.6277999412640932E-2</v>
      </c>
      <c r="AP754" s="265">
        <v>2.9606999338231983E-2</v>
      </c>
      <c r="AQ754" s="265">
        <v>2.9364999343641104E-2</v>
      </c>
    </row>
    <row r="755" spans="1:43" ht="18.75" customHeight="1">
      <c r="A755" s="86">
        <v>44202</v>
      </c>
      <c r="B755" s="19">
        <v>185.66810000000001</v>
      </c>
      <c r="C755" s="19">
        <v>262.16719999999998</v>
      </c>
      <c r="D755" s="19">
        <v>57.844000000000001</v>
      </c>
      <c r="E755" s="19">
        <v>25.07</v>
      </c>
      <c r="F755" s="20">
        <v>8.1099999999999998E-4</v>
      </c>
      <c r="G755" s="20">
        <v>1.369E-3</v>
      </c>
      <c r="H755" s="20">
        <v>1.9970000000000001E-3</v>
      </c>
      <c r="I755" s="20">
        <v>4.2579999999999996E-3</v>
      </c>
      <c r="J755" s="20">
        <v>1.0355E-2</v>
      </c>
      <c r="K755" s="20">
        <v>7.3309999999999998E-3</v>
      </c>
      <c r="L755" s="20">
        <v>1.814E-2</v>
      </c>
      <c r="M755" s="20">
        <v>2.7859999999999999E-2</v>
      </c>
      <c r="N755" s="19">
        <v>1340</v>
      </c>
      <c r="O755" s="21">
        <v>2085.39</v>
      </c>
      <c r="P755" s="19">
        <v>7216.5</v>
      </c>
      <c r="Q755" s="18">
        <v>89.869</v>
      </c>
      <c r="R755" s="19">
        <v>6.4615</v>
      </c>
      <c r="S755" s="19">
        <v>6.4550999999999998</v>
      </c>
      <c r="T755" s="263" t="s">
        <v>331</v>
      </c>
      <c r="U755" s="264" t="s">
        <v>331</v>
      </c>
      <c r="V755" s="264" t="s">
        <v>331</v>
      </c>
      <c r="W755" s="19"/>
      <c r="AD755" s="265" t="s">
        <v>331</v>
      </c>
      <c r="AE755" s="265">
        <v>2.7478999385796489E-2</v>
      </c>
      <c r="AF755" s="265">
        <v>2.8270999368093911E-2</v>
      </c>
      <c r="AG755" s="265">
        <v>2.9811999333649874E-2</v>
      </c>
      <c r="AH755" s="265">
        <v>2.8979999352246523E-2</v>
      </c>
      <c r="AI755" s="265">
        <v>3.047999931871891E-2</v>
      </c>
      <c r="AJ755" s="265">
        <v>3.1789999289438126E-2</v>
      </c>
      <c r="AK755" s="265">
        <v>3.3339999254792932E-2</v>
      </c>
      <c r="AL755" s="265">
        <v>2.5855999422073363E-2</v>
      </c>
      <c r="AM755" s="265">
        <v>2.5424999431706966E-2</v>
      </c>
      <c r="AN755" s="265">
        <v>2.5732999424822631E-2</v>
      </c>
      <c r="AO755" s="265">
        <v>2.6328999411500988E-2</v>
      </c>
      <c r="AP755" s="265">
        <v>2.949299934078008E-2</v>
      </c>
      <c r="AQ755" s="265">
        <v>3.0514999317936598E-2</v>
      </c>
    </row>
    <row r="756" spans="1:43" ht="18.75" customHeight="1">
      <c r="A756" s="86">
        <v>44201</v>
      </c>
      <c r="B756" s="19">
        <v>186.33709999999999</v>
      </c>
      <c r="C756" s="19">
        <v>262.55009999999999</v>
      </c>
      <c r="D756" s="19">
        <v>57.969000000000001</v>
      </c>
      <c r="E756" s="19">
        <v>25.34</v>
      </c>
      <c r="F756" s="20">
        <v>7.6099999999999996E-4</v>
      </c>
      <c r="G756" s="20">
        <v>1.2110000000000001E-3</v>
      </c>
      <c r="H756" s="20">
        <v>1.7030000000000001E-3</v>
      </c>
      <c r="I756" s="20">
        <v>3.7659999999999998E-3</v>
      </c>
      <c r="J756" s="20">
        <v>9.5490000000000002E-3</v>
      </c>
      <c r="K756" s="20">
        <v>6.6629999999999997E-3</v>
      </c>
      <c r="L756" s="20">
        <v>1.7080999999999999E-2</v>
      </c>
      <c r="M756" s="20">
        <v>2.8400000000000002E-2</v>
      </c>
      <c r="N756" s="19">
        <v>1340</v>
      </c>
      <c r="O756" s="21">
        <v>2085.39</v>
      </c>
      <c r="P756" s="19">
        <v>7216.5</v>
      </c>
      <c r="Q756" s="18">
        <v>89.936999999999998</v>
      </c>
      <c r="R756" s="19">
        <v>6.5271999999999997</v>
      </c>
      <c r="S756" s="19">
        <v>6.5027999999999997</v>
      </c>
      <c r="T756" s="263" t="s">
        <v>331</v>
      </c>
      <c r="U756" s="264" t="s">
        <v>331</v>
      </c>
      <c r="V756" s="264" t="s">
        <v>331</v>
      </c>
      <c r="W756" s="19"/>
      <c r="AD756" s="265" t="s">
        <v>331</v>
      </c>
      <c r="AE756" s="265">
        <v>2.7056999395228924E-2</v>
      </c>
      <c r="AF756" s="265">
        <v>2.8149999370798467E-2</v>
      </c>
      <c r="AG756" s="265">
        <v>2.9437999342009424E-2</v>
      </c>
      <c r="AH756" s="265">
        <v>2.8459999363869431E-2</v>
      </c>
      <c r="AI756" s="265">
        <v>2.9899999331682924E-2</v>
      </c>
      <c r="AJ756" s="265">
        <v>3.1319999299943446E-2</v>
      </c>
      <c r="AK756" s="265">
        <v>3.2829999266192317E-2</v>
      </c>
      <c r="AL756" s="265">
        <v>2.5736999424733221E-2</v>
      </c>
      <c r="AM756" s="265">
        <v>2.5384999432601033E-2</v>
      </c>
      <c r="AN756" s="265">
        <v>2.5686999425850812E-2</v>
      </c>
      <c r="AO756" s="265">
        <v>2.6315999411791566E-2</v>
      </c>
      <c r="AP756" s="265">
        <v>2.9479999341070651E-2</v>
      </c>
      <c r="AQ756" s="265">
        <v>2.9951699330527333E-2</v>
      </c>
    </row>
    <row r="757" spans="1:43" ht="18.75" customHeight="1">
      <c r="A757" s="86">
        <v>44200</v>
      </c>
      <c r="B757" s="19">
        <v>186.56819999999999</v>
      </c>
      <c r="C757" s="19">
        <v>262.49239999999998</v>
      </c>
      <c r="D757" s="19">
        <v>58.155999999999999</v>
      </c>
      <c r="E757" s="19">
        <v>26.97</v>
      </c>
      <c r="F757" s="20">
        <v>6.3400000000000001E-4</v>
      </c>
      <c r="G757" s="20">
        <v>1.132E-3</v>
      </c>
      <c r="H757" s="20">
        <v>1.5690000000000001E-3</v>
      </c>
      <c r="I757" s="20">
        <v>3.4970000000000001E-3</v>
      </c>
      <c r="J757" s="20">
        <v>9.1319999999999995E-3</v>
      </c>
      <c r="K757" s="20">
        <v>6.319E-3</v>
      </c>
      <c r="L757" s="20">
        <v>1.6556000000000001E-2</v>
      </c>
      <c r="M757" s="20">
        <v>2.8660000000000001E-2</v>
      </c>
      <c r="N757" s="19">
        <v>1340</v>
      </c>
      <c r="O757" s="21">
        <v>2085.39</v>
      </c>
      <c r="P757" s="19">
        <v>7216.5</v>
      </c>
      <c r="Q757" s="18">
        <v>89.936999999999998</v>
      </c>
      <c r="R757" s="19">
        <v>6.5271999999999997</v>
      </c>
      <c r="S757" s="19">
        <v>6.5027999999999997</v>
      </c>
      <c r="T757" s="263" t="s">
        <v>331</v>
      </c>
      <c r="U757" s="264" t="s">
        <v>331</v>
      </c>
      <c r="V757" s="264" t="s">
        <v>331</v>
      </c>
      <c r="W757" s="19"/>
      <c r="AD757" s="265" t="s">
        <v>331</v>
      </c>
      <c r="AE757" s="265">
        <v>2.6997999396547678E-2</v>
      </c>
      <c r="AF757" s="265">
        <v>2.7984999374486508E-2</v>
      </c>
      <c r="AG757" s="265">
        <v>2.9378999343328178E-2</v>
      </c>
      <c r="AH757" s="265">
        <v>2.8289999367669228E-2</v>
      </c>
      <c r="AI757" s="265">
        <v>2.9669999336823821E-2</v>
      </c>
      <c r="AJ757" s="265">
        <v>3.113999930396676E-2</v>
      </c>
      <c r="AK757" s="265">
        <v>3.2709999268874523E-2</v>
      </c>
      <c r="AL757" s="265">
        <v>2.5851999422162771E-2</v>
      </c>
      <c r="AM757" s="265">
        <v>2.5433999431505799E-2</v>
      </c>
      <c r="AN757" s="265">
        <v>2.5791999423503877E-2</v>
      </c>
      <c r="AO757" s="265">
        <v>2.6290999412350358E-2</v>
      </c>
      <c r="AP757" s="265">
        <v>2.915999934822321E-2</v>
      </c>
      <c r="AQ757" s="265">
        <v>2.9821699333433063E-2</v>
      </c>
    </row>
    <row r="758" spans="1:43" ht="18.75" customHeight="1">
      <c r="A758" s="86">
        <v>44197</v>
      </c>
      <c r="B758" s="19">
        <v>186.6078</v>
      </c>
      <c r="C758" s="19">
        <v>262.0215</v>
      </c>
      <c r="D758" s="19">
        <v>58.155999999999999</v>
      </c>
      <c r="E758" s="19">
        <v>22.75</v>
      </c>
      <c r="F758" s="20">
        <v>5.8299999999999997E-4</v>
      </c>
      <c r="G758" s="20">
        <v>1.2110000000000001E-3</v>
      </c>
      <c r="H758" s="20">
        <v>1.6490000000000001E-3</v>
      </c>
      <c r="I758" s="20">
        <v>3.6080000000000001E-3</v>
      </c>
      <c r="J758" s="20">
        <v>9.1319999999999995E-3</v>
      </c>
      <c r="K758" s="20">
        <v>6.4330000000000003E-3</v>
      </c>
      <c r="L758" s="20">
        <v>1.6448999999999998E-2</v>
      </c>
      <c r="M758" s="20">
        <v>2.8160000000000001E-2</v>
      </c>
      <c r="N758" s="19">
        <v>1280</v>
      </c>
      <c r="O758" s="21">
        <v>2044.95</v>
      </c>
      <c r="P758" s="19">
        <v>7183</v>
      </c>
      <c r="Q758" s="18">
        <v>89.68</v>
      </c>
      <c r="R758" s="19">
        <v>6.5232000000000001</v>
      </c>
      <c r="S758" s="19">
        <v>6.5061999999999998</v>
      </c>
      <c r="T758" s="263" t="s">
        <v>331</v>
      </c>
      <c r="U758" s="264" t="s">
        <v>331</v>
      </c>
      <c r="V758" s="264" t="s">
        <v>331</v>
      </c>
      <c r="W758" s="19"/>
      <c r="AD758" s="265" t="s">
        <v>331</v>
      </c>
      <c r="AE758" s="265">
        <v>2.7186999392323198E-2</v>
      </c>
      <c r="AF758" s="265">
        <v>2.8197999369725585E-2</v>
      </c>
      <c r="AG758" s="265">
        <v>2.9568999339081348E-2</v>
      </c>
      <c r="AH758" s="265">
        <v>2.8209999369457367E-2</v>
      </c>
      <c r="AI758" s="265">
        <v>2.9859999332576992E-2</v>
      </c>
      <c r="AJ758" s="265">
        <v>3.143999929726124E-2</v>
      </c>
      <c r="AK758" s="265">
        <v>3.2739999268203972E-2</v>
      </c>
      <c r="AL758" s="265">
        <v>2.5851999422162771E-2</v>
      </c>
      <c r="AM758" s="265">
        <v>2.5433999431505799E-2</v>
      </c>
      <c r="AN758" s="265">
        <v>2.5791999423503877E-2</v>
      </c>
      <c r="AO758" s="265">
        <v>2.6290999412350358E-2</v>
      </c>
      <c r="AP758" s="265">
        <v>2.9494999340735375E-2</v>
      </c>
      <c r="AQ758" s="265">
        <v>2.9399299342874437E-2</v>
      </c>
    </row>
    <row r="759" spans="1:43" ht="18.75" customHeight="1">
      <c r="A759" s="86">
        <v>44196</v>
      </c>
      <c r="B759" s="19">
        <v>186.6078</v>
      </c>
      <c r="C759" s="19">
        <v>262.0215</v>
      </c>
      <c r="D759" s="19">
        <v>58.155999999999999</v>
      </c>
      <c r="E759" s="19">
        <v>22.75</v>
      </c>
      <c r="F759" s="20">
        <v>5.8299999999999997E-4</v>
      </c>
      <c r="G759" s="20">
        <v>1.2110000000000001E-3</v>
      </c>
      <c r="H759" s="20">
        <v>1.6490000000000001E-3</v>
      </c>
      <c r="I759" s="20">
        <v>3.6080000000000001E-3</v>
      </c>
      <c r="J759" s="20">
        <v>9.1319999999999995E-3</v>
      </c>
      <c r="K759" s="20">
        <v>6.4330000000000003E-3</v>
      </c>
      <c r="L759" s="20">
        <v>1.6448999999999998E-2</v>
      </c>
      <c r="M759" s="20">
        <v>2.8160000000000001E-2</v>
      </c>
      <c r="N759" s="19">
        <v>1280</v>
      </c>
      <c r="O759" s="21">
        <v>2044.95</v>
      </c>
      <c r="P759" s="19">
        <v>7183</v>
      </c>
      <c r="Q759" s="18">
        <v>89.994</v>
      </c>
      <c r="R759" s="19">
        <v>6.5308000000000002</v>
      </c>
      <c r="S759" s="19">
        <v>6.5179999999999998</v>
      </c>
      <c r="T759" s="263" t="s">
        <v>331</v>
      </c>
      <c r="U759" s="264" t="s">
        <v>331</v>
      </c>
      <c r="V759" s="264" t="s">
        <v>331</v>
      </c>
      <c r="W759" s="19"/>
      <c r="AD759" s="265" t="s">
        <v>331</v>
      </c>
      <c r="AE759" s="265">
        <v>2.6867999399453401E-2</v>
      </c>
      <c r="AF759" s="265">
        <v>2.791899937596172E-2</v>
      </c>
      <c r="AG759" s="265">
        <v>2.9236999346502129E-2</v>
      </c>
      <c r="AH759" s="265">
        <v>2.8009999373927712E-2</v>
      </c>
      <c r="AI759" s="265">
        <v>2.9499999340623619E-2</v>
      </c>
      <c r="AJ759" s="265">
        <v>3.1169999303296208E-2</v>
      </c>
      <c r="AK759" s="265">
        <v>3.2629999270662666E-2</v>
      </c>
      <c r="AL759" s="265">
        <v>2.58089994231239E-2</v>
      </c>
      <c r="AM759" s="265">
        <v>2.5413999431952834E-2</v>
      </c>
      <c r="AN759" s="265">
        <v>2.5776999423839153E-2</v>
      </c>
      <c r="AO759" s="265">
        <v>2.6283999412506819E-2</v>
      </c>
      <c r="AP759" s="265">
        <v>2.94829993410036E-2</v>
      </c>
      <c r="AQ759" s="265">
        <v>2.9341699344161896E-2</v>
      </c>
    </row>
    <row r="760" spans="1:43" ht="18.75" customHeight="1">
      <c r="A760" s="86">
        <v>44195</v>
      </c>
      <c r="B760" s="19">
        <v>186.46899999999999</v>
      </c>
      <c r="C760" s="19">
        <v>261.9502</v>
      </c>
      <c r="D760" s="19">
        <v>58.155999999999999</v>
      </c>
      <c r="E760" s="19">
        <v>22.77</v>
      </c>
      <c r="F760" s="20">
        <v>7.1000000000000002E-4</v>
      </c>
      <c r="G760" s="20">
        <v>1.2110000000000001E-3</v>
      </c>
      <c r="H760" s="20">
        <v>1.6479999999999999E-3</v>
      </c>
      <c r="I760" s="20">
        <v>3.6709999999999998E-3</v>
      </c>
      <c r="J760" s="20">
        <v>9.2309999999999996E-3</v>
      </c>
      <c r="K760" s="20">
        <v>6.502E-3</v>
      </c>
      <c r="L760" s="20">
        <v>1.6556000000000001E-2</v>
      </c>
      <c r="M760" s="20">
        <v>2.8219999999999999E-2</v>
      </c>
      <c r="N760" s="19">
        <v>1280</v>
      </c>
      <c r="O760" s="21">
        <v>2044.95</v>
      </c>
      <c r="P760" s="19">
        <v>7183</v>
      </c>
      <c r="Q760" s="18">
        <v>90.337000000000003</v>
      </c>
      <c r="R760" s="19">
        <v>6.5370999999999997</v>
      </c>
      <c r="S760" s="19">
        <v>6.5331999999999999</v>
      </c>
      <c r="T760" s="263" t="s">
        <v>331</v>
      </c>
      <c r="U760" s="264" t="s">
        <v>331</v>
      </c>
      <c r="V760" s="264" t="s">
        <v>331</v>
      </c>
      <c r="W760" s="19"/>
      <c r="AD760" s="265" t="s">
        <v>331</v>
      </c>
      <c r="AE760" s="265">
        <v>2.664499940443784E-2</v>
      </c>
      <c r="AF760" s="265">
        <v>2.7521999384835363E-2</v>
      </c>
      <c r="AG760" s="265">
        <v>2.8937999353185296E-2</v>
      </c>
      <c r="AH760" s="265">
        <v>2.7799999378621577E-2</v>
      </c>
      <c r="AI760" s="265">
        <v>2.9269999345764519E-2</v>
      </c>
      <c r="AJ760" s="265">
        <v>3.0939999308437108E-2</v>
      </c>
      <c r="AK760" s="265">
        <v>3.2509999273344872E-2</v>
      </c>
      <c r="AL760" s="265">
        <v>2.5832999422587453E-2</v>
      </c>
      <c r="AM760" s="265">
        <v>2.5413999431952834E-2</v>
      </c>
      <c r="AN760" s="265">
        <v>2.6352999410964549E-2</v>
      </c>
      <c r="AO760" s="265">
        <v>2.6282999412529168E-2</v>
      </c>
      <c r="AP760" s="265">
        <v>2.9484999340958894E-2</v>
      </c>
      <c r="AQ760" s="265">
        <v>2.910669934941456E-2</v>
      </c>
    </row>
    <row r="761" spans="1:43" ht="18.75" customHeight="1">
      <c r="A761" s="86">
        <v>44194</v>
      </c>
      <c r="B761" s="19">
        <v>186.43049999999999</v>
      </c>
      <c r="C761" s="19">
        <v>261.93630000000002</v>
      </c>
      <c r="D761" s="19">
        <v>58.155999999999999</v>
      </c>
      <c r="E761" s="19">
        <v>23.08</v>
      </c>
      <c r="F761" s="20">
        <v>8.6200000000000003E-4</v>
      </c>
      <c r="G761" s="20">
        <v>1.25E-3</v>
      </c>
      <c r="H761" s="20">
        <v>1.6999999999999999E-3</v>
      </c>
      <c r="I761" s="20">
        <v>3.7820000000000002E-3</v>
      </c>
      <c r="J761" s="20">
        <v>9.3640000000000008E-3</v>
      </c>
      <c r="K761" s="20">
        <v>6.4349999999999997E-3</v>
      </c>
      <c r="L761" s="20">
        <v>1.6750000000000001E-2</v>
      </c>
      <c r="M761" s="20">
        <v>2.8469999999999999E-2</v>
      </c>
      <c r="N761" s="19">
        <v>1280</v>
      </c>
      <c r="O761" s="21">
        <v>2044.95</v>
      </c>
      <c r="P761" s="19">
        <v>7183</v>
      </c>
      <c r="Q761" s="18">
        <v>90.222999999999999</v>
      </c>
      <c r="R761" s="19">
        <v>6.5418000000000003</v>
      </c>
      <c r="S761" s="19">
        <v>6.5103999999999997</v>
      </c>
      <c r="T761" s="263" t="s">
        <v>331</v>
      </c>
      <c r="U761" s="264" t="s">
        <v>331</v>
      </c>
      <c r="V761" s="264" t="s">
        <v>331</v>
      </c>
      <c r="W761" s="19"/>
      <c r="AD761" s="265" t="s">
        <v>331</v>
      </c>
      <c r="AE761" s="265">
        <v>2.6427999409288166E-2</v>
      </c>
      <c r="AF761" s="265">
        <v>2.7356999388523401E-2</v>
      </c>
      <c r="AG761" s="265">
        <v>2.8905999353900553E-2</v>
      </c>
      <c r="AH761" s="265">
        <v>2.7629999382421375E-2</v>
      </c>
      <c r="AI761" s="265">
        <v>2.90499993506819E-2</v>
      </c>
      <c r="AJ761" s="265">
        <v>3.0869999310001731E-2</v>
      </c>
      <c r="AK761" s="265">
        <v>3.2259999278932812E-2</v>
      </c>
      <c r="AL761" s="265">
        <v>2.5847999422252178E-2</v>
      </c>
      <c r="AM761" s="265">
        <v>2.5452999431081116E-2</v>
      </c>
      <c r="AN761" s="265">
        <v>2.6451999408751727E-2</v>
      </c>
      <c r="AO761" s="265">
        <v>2.6300999412126842E-2</v>
      </c>
      <c r="AP761" s="265">
        <v>2.9485999340936542E-2</v>
      </c>
      <c r="AQ761" s="265">
        <v>2.9279999345541E-2</v>
      </c>
    </row>
    <row r="762" spans="1:43" ht="18.75" customHeight="1">
      <c r="A762" s="86">
        <v>44193</v>
      </c>
      <c r="B762" s="19">
        <v>186.4426</v>
      </c>
      <c r="C762" s="19">
        <v>261.91300000000001</v>
      </c>
      <c r="D762" s="19">
        <v>58.155999999999999</v>
      </c>
      <c r="E762" s="19">
        <v>21.7</v>
      </c>
      <c r="F762" s="20">
        <v>8.3699999999999996E-4</v>
      </c>
      <c r="G762" s="20">
        <v>1.189E-3</v>
      </c>
      <c r="H762" s="20">
        <v>1.647E-3</v>
      </c>
      <c r="I762" s="20">
        <v>3.542E-3</v>
      </c>
      <c r="J762" s="20">
        <v>9.2309999999999996E-3</v>
      </c>
      <c r="K762" s="20">
        <v>6.3889999999999997E-3</v>
      </c>
      <c r="L762" s="20">
        <v>1.6589E-2</v>
      </c>
      <c r="M762" s="20">
        <v>2.8459999999999999E-2</v>
      </c>
      <c r="N762" s="19">
        <v>1280</v>
      </c>
      <c r="O762" s="21">
        <v>2044.95</v>
      </c>
      <c r="P762" s="19">
        <v>7183</v>
      </c>
      <c r="Q762" s="18">
        <v>90.322999999999993</v>
      </c>
      <c r="R762" s="19">
        <v>6.53</v>
      </c>
      <c r="S762" s="19">
        <v>6.5178000000000003</v>
      </c>
      <c r="T762" s="263" t="s">
        <v>331</v>
      </c>
      <c r="U762" s="264" t="s">
        <v>331</v>
      </c>
      <c r="V762" s="264" t="s">
        <v>331</v>
      </c>
      <c r="W762" s="19"/>
      <c r="AD762" s="265" t="s">
        <v>331</v>
      </c>
      <c r="AE762" s="265">
        <v>2.5976999419368804E-2</v>
      </c>
      <c r="AF762" s="265">
        <v>2.6916999398358166E-2</v>
      </c>
      <c r="AG762" s="265">
        <v>2.8828999355621634E-2</v>
      </c>
      <c r="AH762" s="265">
        <v>2.753999938443303E-2</v>
      </c>
      <c r="AI762" s="265">
        <v>2.9279999345541E-2</v>
      </c>
      <c r="AJ762" s="265">
        <v>3.1079999305307866E-2</v>
      </c>
      <c r="AK762" s="265">
        <v>3.2399999275803566E-2</v>
      </c>
      <c r="AL762" s="265">
        <v>2.5842999422363934E-2</v>
      </c>
      <c r="AM762" s="265">
        <v>2.5506999429874121E-2</v>
      </c>
      <c r="AN762" s="265">
        <v>2.6547999406605956E-2</v>
      </c>
      <c r="AO762" s="265">
        <v>2.6456999408639967E-2</v>
      </c>
      <c r="AP762" s="265">
        <v>2.9502999340556561E-2</v>
      </c>
      <c r="AQ762" s="265">
        <v>2.7995799374245109E-2</v>
      </c>
    </row>
    <row r="763" spans="1:43" ht="18.75" customHeight="1">
      <c r="A763" s="86">
        <v>44190</v>
      </c>
      <c r="B763" s="19">
        <v>186.38900000000001</v>
      </c>
      <c r="C763" s="19">
        <v>261.71019999999999</v>
      </c>
      <c r="D763" s="19">
        <v>58.155999999999999</v>
      </c>
      <c r="E763" s="19">
        <v>21.53</v>
      </c>
      <c r="F763" s="20">
        <v>8.1099999999999998E-4</v>
      </c>
      <c r="G763" s="20">
        <v>1.189E-3</v>
      </c>
      <c r="H763" s="20">
        <v>1.6459999999999999E-3</v>
      </c>
      <c r="I763" s="20">
        <v>3.6219999999999998E-3</v>
      </c>
      <c r="J763" s="20">
        <v>9.2309999999999996E-3</v>
      </c>
      <c r="K763" s="20">
        <v>6.4349999999999997E-3</v>
      </c>
      <c r="L763" s="20">
        <v>1.6601999999999999E-2</v>
      </c>
      <c r="M763" s="20">
        <v>2.8760000000000001E-2</v>
      </c>
      <c r="N763" s="19">
        <v>1280</v>
      </c>
      <c r="O763" s="21">
        <v>2044.95</v>
      </c>
      <c r="P763" s="19">
        <v>7183</v>
      </c>
      <c r="Q763" s="18">
        <v>90.412999999999997</v>
      </c>
      <c r="R763" s="19">
        <v>6.5406000000000004</v>
      </c>
      <c r="S763" s="19">
        <v>6.5339</v>
      </c>
      <c r="T763" s="263" t="s">
        <v>331</v>
      </c>
      <c r="U763" s="264" t="s">
        <v>331</v>
      </c>
      <c r="V763" s="264" t="s">
        <v>331</v>
      </c>
      <c r="W763" s="19"/>
      <c r="AD763" s="265" t="s">
        <v>331</v>
      </c>
      <c r="AE763" s="265">
        <v>2.5976999419368804E-2</v>
      </c>
      <c r="AF763" s="265">
        <v>2.6916999398358166E-2</v>
      </c>
      <c r="AG763" s="265">
        <v>2.8506999362818895E-2</v>
      </c>
      <c r="AH763" s="265">
        <v>2.7499999385327101E-2</v>
      </c>
      <c r="AI763" s="265">
        <v>2.8989999352023007E-2</v>
      </c>
      <c r="AJ763" s="265">
        <v>3.0709999313578012E-2</v>
      </c>
      <c r="AK763" s="265">
        <v>3.2009999284520745E-2</v>
      </c>
      <c r="AL763" s="265">
        <v>2.5744999424554407E-2</v>
      </c>
      <c r="AM763" s="265">
        <v>2.5506999429874121E-2</v>
      </c>
      <c r="AN763" s="265">
        <v>2.6408999409712849E-2</v>
      </c>
      <c r="AO763" s="265">
        <v>2.6484999408014118E-2</v>
      </c>
      <c r="AP763" s="265">
        <v>2.9005999351665375E-2</v>
      </c>
      <c r="AQ763" s="265">
        <v>2.7376599388085305E-2</v>
      </c>
    </row>
    <row r="764" spans="1:43" ht="18.75" customHeight="1">
      <c r="A764" s="86">
        <v>44189</v>
      </c>
      <c r="B764" s="19">
        <v>186.38900000000001</v>
      </c>
      <c r="C764" s="19">
        <v>261.71019999999999</v>
      </c>
      <c r="D764" s="19">
        <v>58.155999999999999</v>
      </c>
      <c r="E764" s="19">
        <v>21.53</v>
      </c>
      <c r="F764" s="20">
        <v>8.1099999999999998E-4</v>
      </c>
      <c r="G764" s="20">
        <v>1.189E-3</v>
      </c>
      <c r="H764" s="20">
        <v>1.6459999999999999E-3</v>
      </c>
      <c r="I764" s="20">
        <v>3.6219999999999998E-3</v>
      </c>
      <c r="J764" s="20">
        <v>9.2309999999999996E-3</v>
      </c>
      <c r="K764" s="20">
        <v>6.4349999999999997E-3</v>
      </c>
      <c r="L764" s="20">
        <v>1.6601999999999999E-2</v>
      </c>
      <c r="M764" s="20">
        <v>2.903E-2</v>
      </c>
      <c r="N764" s="19">
        <v>1280</v>
      </c>
      <c r="O764" s="21">
        <v>2044.95</v>
      </c>
      <c r="P764" s="19">
        <v>7183</v>
      </c>
      <c r="Q764" s="18">
        <v>90.653999999999996</v>
      </c>
      <c r="R764" s="19">
        <v>6.5429000000000004</v>
      </c>
      <c r="S764" s="19">
        <v>6.5400999999999998</v>
      </c>
      <c r="T764" s="263" t="s">
        <v>331</v>
      </c>
      <c r="U764" s="264" t="s">
        <v>331</v>
      </c>
      <c r="V764" s="264" t="s">
        <v>331</v>
      </c>
      <c r="W764" s="19"/>
      <c r="AD764" s="265" t="s">
        <v>331</v>
      </c>
      <c r="AE764" s="265">
        <v>2.5700999425537885E-2</v>
      </c>
      <c r="AF764" s="265">
        <v>2.6613999405130744E-2</v>
      </c>
      <c r="AG764" s="265">
        <v>2.8238999368809165E-2</v>
      </c>
      <c r="AH764" s="265">
        <v>2.7249999390915037E-2</v>
      </c>
      <c r="AI764" s="265">
        <v>2.8799999356269836E-2</v>
      </c>
      <c r="AJ764" s="265">
        <v>3.0499999318271874E-2</v>
      </c>
      <c r="AK764" s="265">
        <v>3.1909999286755919E-2</v>
      </c>
      <c r="AL764" s="265">
        <v>2.5657999426499007E-2</v>
      </c>
      <c r="AM764" s="265">
        <v>2.5530999429337682E-2</v>
      </c>
      <c r="AN764" s="265">
        <v>2.6350999411009251E-2</v>
      </c>
      <c r="AO764" s="265">
        <v>2.656599940620363E-2</v>
      </c>
      <c r="AP764" s="265">
        <v>2.9006999351643026E-2</v>
      </c>
      <c r="AQ764" s="265">
        <v>2.4933299442697315E-2</v>
      </c>
    </row>
    <row r="765" spans="1:43" ht="18.75" customHeight="1">
      <c r="A765" s="86">
        <v>44188</v>
      </c>
      <c r="B765" s="19">
        <v>186.22730000000001</v>
      </c>
      <c r="C765" s="19">
        <v>261.6234</v>
      </c>
      <c r="D765" s="19">
        <v>58.155999999999999</v>
      </c>
      <c r="E765" s="19">
        <v>23.31</v>
      </c>
      <c r="F765" s="20">
        <v>7.8600000000000002E-4</v>
      </c>
      <c r="G765" s="20">
        <v>1.1689999999999999E-3</v>
      </c>
      <c r="H765" s="20">
        <v>1.671E-3</v>
      </c>
      <c r="I765" s="20">
        <v>3.702E-3</v>
      </c>
      <c r="J765" s="20">
        <v>9.4299999999999991E-3</v>
      </c>
      <c r="K765" s="20">
        <v>6.5500000000000003E-3</v>
      </c>
      <c r="L765" s="20">
        <v>1.6809999999999999E-2</v>
      </c>
      <c r="M765" s="20">
        <v>2.8819999999999998E-2</v>
      </c>
      <c r="N765" s="19">
        <v>1280</v>
      </c>
      <c r="O765" s="21">
        <v>2044.95</v>
      </c>
      <c r="P765" s="19">
        <v>7183</v>
      </c>
      <c r="Q765" s="18">
        <v>90.043000000000006</v>
      </c>
      <c r="R765" s="19">
        <v>6.5496999999999996</v>
      </c>
      <c r="S765" s="19">
        <v>6.5358999999999998</v>
      </c>
      <c r="T765" s="263" t="s">
        <v>331</v>
      </c>
      <c r="U765" s="264" t="s">
        <v>331</v>
      </c>
      <c r="V765" s="264" t="s">
        <v>331</v>
      </c>
      <c r="W765" s="19"/>
      <c r="AD765" s="265" t="s">
        <v>331</v>
      </c>
      <c r="AE765" s="265">
        <v>2.5699999425560234E-2</v>
      </c>
      <c r="AF765" s="265">
        <v>2.6574999406002463E-2</v>
      </c>
      <c r="AG765" s="265">
        <v>2.8270999368093911E-2</v>
      </c>
      <c r="AH765" s="265">
        <v>2.7019999396055937E-2</v>
      </c>
      <c r="AI765" s="265">
        <v>2.8519999362528324E-2</v>
      </c>
      <c r="AJ765" s="265">
        <v>3.0159999325871469E-2</v>
      </c>
      <c r="AK765" s="265">
        <v>3.1749999290332197E-2</v>
      </c>
      <c r="AL765" s="265">
        <v>2.5773999423906208E-2</v>
      </c>
      <c r="AM765" s="265">
        <v>2.5564999428577723E-2</v>
      </c>
      <c r="AN765" s="265">
        <v>2.6462999408505859E-2</v>
      </c>
      <c r="AO765" s="265">
        <v>2.6620999404974283E-2</v>
      </c>
      <c r="AP765" s="265">
        <v>2.910099934954196E-2</v>
      </c>
      <c r="AQ765" s="265">
        <v>2.5858299422021957E-2</v>
      </c>
    </row>
    <row r="766" spans="1:43" ht="18.75" customHeight="1">
      <c r="A766" s="86">
        <v>44187</v>
      </c>
      <c r="B766" s="19">
        <v>186.42519999999999</v>
      </c>
      <c r="C766" s="19">
        <v>261.58179999999999</v>
      </c>
      <c r="D766" s="19">
        <v>58.155999999999999</v>
      </c>
      <c r="E766" s="19">
        <v>24.23</v>
      </c>
      <c r="F766" s="20">
        <v>7.6099999999999996E-4</v>
      </c>
      <c r="G766" s="20">
        <v>1.129E-3</v>
      </c>
      <c r="H766" s="20">
        <v>1.645E-3</v>
      </c>
      <c r="I766" s="20">
        <v>3.6219999999999998E-3</v>
      </c>
      <c r="J766" s="20">
        <v>9.1640000000000003E-3</v>
      </c>
      <c r="K766" s="20">
        <v>6.3420000000000004E-3</v>
      </c>
      <c r="L766" s="20">
        <v>1.6482E-2</v>
      </c>
      <c r="M766" s="20">
        <v>2.8910000000000002E-2</v>
      </c>
      <c r="N766" s="19">
        <v>1280</v>
      </c>
      <c r="O766" s="21">
        <v>2044.95</v>
      </c>
      <c r="P766" s="19">
        <v>7183</v>
      </c>
      <c r="Q766" s="18">
        <v>90.016000000000005</v>
      </c>
      <c r="R766" s="19">
        <v>6.54</v>
      </c>
      <c r="S766" s="19">
        <v>6.5179999999999998</v>
      </c>
      <c r="T766" s="263" t="s">
        <v>331</v>
      </c>
      <c r="U766" s="264" t="s">
        <v>331</v>
      </c>
      <c r="V766" s="264" t="s">
        <v>331</v>
      </c>
      <c r="W766" s="19"/>
      <c r="AD766" s="265" t="s">
        <v>331</v>
      </c>
      <c r="AE766" s="265">
        <v>2.5646999426744879E-2</v>
      </c>
      <c r="AF766" s="265">
        <v>2.6574999406002463E-2</v>
      </c>
      <c r="AG766" s="265">
        <v>2.8204999369569123E-2</v>
      </c>
      <c r="AH766" s="265">
        <v>2.7209999391809108E-2</v>
      </c>
      <c r="AI766" s="265">
        <v>2.8399999365210531E-2</v>
      </c>
      <c r="AJ766" s="265">
        <v>3.0209999324753881E-2</v>
      </c>
      <c r="AK766" s="265">
        <v>3.1829999288544054E-2</v>
      </c>
      <c r="AL766" s="265">
        <v>2.5788999423570932E-2</v>
      </c>
      <c r="AM766" s="265">
        <v>2.5587999428063633E-2</v>
      </c>
      <c r="AN766" s="265">
        <v>2.6468999408371746E-2</v>
      </c>
      <c r="AO766" s="265">
        <v>2.6567999406158924E-2</v>
      </c>
      <c r="AP766" s="265">
        <v>2.9337999344244602E-2</v>
      </c>
      <c r="AQ766" s="265">
        <v>2.7284999390132725E-2</v>
      </c>
    </row>
    <row r="767" spans="1:43" ht="18.75" customHeight="1">
      <c r="A767" s="86">
        <v>44186</v>
      </c>
      <c r="B767" s="19">
        <v>186.233</v>
      </c>
      <c r="C767" s="19">
        <v>261.56639999999999</v>
      </c>
      <c r="D767" s="19">
        <v>58.155999999999999</v>
      </c>
      <c r="E767" s="19">
        <v>25.16</v>
      </c>
      <c r="F767" s="20">
        <v>8.1099999999999998E-4</v>
      </c>
      <c r="G767" s="20">
        <v>1.2099999999999999E-3</v>
      </c>
      <c r="H767" s="20">
        <v>1.776E-3</v>
      </c>
      <c r="I767" s="20">
        <v>3.7980000000000002E-3</v>
      </c>
      <c r="J767" s="20">
        <v>9.3460000000000001E-3</v>
      </c>
      <c r="K767" s="20">
        <v>6.5269999999999998E-3</v>
      </c>
      <c r="L767" s="20">
        <v>1.6729999999999998E-2</v>
      </c>
      <c r="M767" s="20">
        <v>2.9250000000000002E-2</v>
      </c>
      <c r="N767" s="19">
        <v>1280</v>
      </c>
      <c r="O767" s="21">
        <v>2044.95</v>
      </c>
      <c r="P767" s="19">
        <v>7183</v>
      </c>
      <c r="Q767" s="18">
        <v>89.822000000000003</v>
      </c>
      <c r="R767" s="19">
        <v>6.5338000000000003</v>
      </c>
      <c r="S767" s="19">
        <v>6.5167999999999999</v>
      </c>
      <c r="T767" s="263" t="s">
        <v>331</v>
      </c>
      <c r="U767" s="264" t="s">
        <v>331</v>
      </c>
      <c r="V767" s="264" t="s">
        <v>331</v>
      </c>
      <c r="W767" s="19"/>
      <c r="AD767" s="265" t="s">
        <v>331</v>
      </c>
      <c r="AE767" s="265">
        <v>2.5773999423906208E-2</v>
      </c>
      <c r="AF767" s="265">
        <v>2.6724999402649701E-2</v>
      </c>
      <c r="AG767" s="265">
        <v>2.8344999366439878E-2</v>
      </c>
      <c r="AH767" s="265">
        <v>2.7479999385774136E-2</v>
      </c>
      <c r="AI767" s="265">
        <v>2.8469999363645911E-2</v>
      </c>
      <c r="AJ767" s="265">
        <v>3.0219999324530362E-2</v>
      </c>
      <c r="AK767" s="265">
        <v>3.1859999287873503E-2</v>
      </c>
      <c r="AL767" s="265">
        <v>2.5788999423570932E-2</v>
      </c>
      <c r="AM767" s="265">
        <v>2.5776999423839153E-2</v>
      </c>
      <c r="AN767" s="265">
        <v>2.6498999407701194E-2</v>
      </c>
      <c r="AO767" s="265">
        <v>2.7384999387897551E-2</v>
      </c>
      <c r="AP767" s="265">
        <v>2.9255999346077446E-2</v>
      </c>
      <c r="AQ767" s="265">
        <v>2.8786699356567115E-2</v>
      </c>
    </row>
    <row r="768" spans="1:43" ht="18.75" customHeight="1">
      <c r="A768" s="86">
        <v>44183</v>
      </c>
      <c r="B768" s="19">
        <v>186.11160000000001</v>
      </c>
      <c r="C768" s="19">
        <v>260.72390000000001</v>
      </c>
      <c r="D768" s="19">
        <v>58.155999999999999</v>
      </c>
      <c r="E768" s="19">
        <v>21.57</v>
      </c>
      <c r="F768" s="20">
        <v>8.1099999999999998E-4</v>
      </c>
      <c r="G768" s="20">
        <v>1.2099999999999999E-3</v>
      </c>
      <c r="H768" s="20">
        <v>1.802E-3</v>
      </c>
      <c r="I768" s="20">
        <v>3.8140000000000001E-3</v>
      </c>
      <c r="J768" s="20">
        <v>9.4619999999999999E-3</v>
      </c>
      <c r="K768" s="20">
        <v>6.5960000000000003E-3</v>
      </c>
      <c r="L768" s="20">
        <v>1.6917999999999999E-2</v>
      </c>
      <c r="M768" s="20">
        <v>2.9690000000000001E-2</v>
      </c>
      <c r="N768" s="19">
        <v>1280</v>
      </c>
      <c r="O768" s="21">
        <v>2044.95</v>
      </c>
      <c r="P768" s="19">
        <v>7183</v>
      </c>
      <c r="Q768" s="18">
        <v>90.45</v>
      </c>
      <c r="R768" s="19">
        <v>6.5327999999999999</v>
      </c>
      <c r="S768" s="19">
        <v>6.5125000000000002</v>
      </c>
      <c r="T768" s="263" t="s">
        <v>331</v>
      </c>
      <c r="U768" s="264" t="s">
        <v>331</v>
      </c>
      <c r="V768" s="264" t="s">
        <v>331</v>
      </c>
      <c r="W768" s="19"/>
      <c r="AD768" s="265" t="s">
        <v>331</v>
      </c>
      <c r="AE768" s="265">
        <v>2.5977999419346452E-2</v>
      </c>
      <c r="AF768" s="265">
        <v>2.6949999397620557E-2</v>
      </c>
      <c r="AG768" s="265">
        <v>2.8377999365702272E-2</v>
      </c>
      <c r="AH768" s="265">
        <v>2.7209999391809108E-2</v>
      </c>
      <c r="AI768" s="265">
        <v>2.8489999363198879E-2</v>
      </c>
      <c r="AJ768" s="265">
        <v>3.03699993211776E-2</v>
      </c>
      <c r="AK768" s="265">
        <v>3.1849999288097022E-2</v>
      </c>
      <c r="AL768" s="265">
        <v>2.5788999423570932E-2</v>
      </c>
      <c r="AM768" s="265">
        <v>2.5776999423839153E-2</v>
      </c>
      <c r="AN768" s="265">
        <v>2.6498999407701194E-2</v>
      </c>
      <c r="AO768" s="265">
        <v>2.7384999387897551E-2</v>
      </c>
      <c r="AP768" s="265">
        <v>2.9254999346099795E-2</v>
      </c>
      <c r="AQ768" s="265">
        <v>2.8976699352320286E-2</v>
      </c>
    </row>
    <row r="769" spans="1:43" ht="18.75" customHeight="1">
      <c r="A769" s="86">
        <v>44182</v>
      </c>
      <c r="B769" s="19">
        <v>186.17310000000001</v>
      </c>
      <c r="C769" s="19">
        <v>260.43150000000003</v>
      </c>
      <c r="D769" s="19">
        <v>58.155999999999999</v>
      </c>
      <c r="E769" s="19">
        <v>21.93</v>
      </c>
      <c r="F769" s="20">
        <v>8.1099999999999998E-4</v>
      </c>
      <c r="G769" s="20">
        <v>1.2099999999999999E-3</v>
      </c>
      <c r="H769" s="20">
        <v>1.8259999999999999E-3</v>
      </c>
      <c r="I769" s="20">
        <v>3.7820000000000002E-3</v>
      </c>
      <c r="J769" s="20">
        <v>9.3290000000000005E-3</v>
      </c>
      <c r="K769" s="20">
        <v>6.5259999999999997E-3</v>
      </c>
      <c r="L769" s="20">
        <v>1.6802999999999998E-2</v>
      </c>
      <c r="M769" s="20">
        <v>2.945E-2</v>
      </c>
      <c r="N769" s="19">
        <v>1280</v>
      </c>
      <c r="O769" s="21">
        <v>2044.95</v>
      </c>
      <c r="P769" s="19">
        <v>7183</v>
      </c>
      <c r="Q769" s="18">
        <v>90.472999999999999</v>
      </c>
      <c r="R769" s="19">
        <v>6.5393999999999997</v>
      </c>
      <c r="S769" s="19">
        <v>6.5171000000000001</v>
      </c>
      <c r="T769" s="263" t="s">
        <v>331</v>
      </c>
      <c r="U769" s="264" t="s">
        <v>331</v>
      </c>
      <c r="V769" s="264" t="s">
        <v>331</v>
      </c>
      <c r="W769" s="19"/>
      <c r="AD769" s="265" t="s">
        <v>331</v>
      </c>
      <c r="AE769" s="265">
        <v>2.5906999420933427E-2</v>
      </c>
      <c r="AF769" s="265">
        <v>2.6823999400436876E-2</v>
      </c>
      <c r="AG769" s="265">
        <v>2.824699936863035E-2</v>
      </c>
      <c r="AH769" s="265">
        <v>2.7139999393373727E-2</v>
      </c>
      <c r="AI769" s="265">
        <v>2.8439999364316463E-2</v>
      </c>
      <c r="AJ769" s="265">
        <v>3.0279999323189258E-2</v>
      </c>
      <c r="AK769" s="265">
        <v>3.1849999288097022E-2</v>
      </c>
      <c r="AL769" s="265">
        <v>2.5811999423056842E-2</v>
      </c>
      <c r="AM769" s="265">
        <v>2.5785999423637983E-2</v>
      </c>
      <c r="AN769" s="265">
        <v>2.6509999407455322E-2</v>
      </c>
      <c r="AO769" s="265">
        <v>2.7387999387830497E-2</v>
      </c>
      <c r="AP769" s="265">
        <v>2.9255999346077446E-2</v>
      </c>
      <c r="AQ769" s="265">
        <v>2.9379999343305829E-2</v>
      </c>
    </row>
    <row r="770" spans="1:43" ht="18.75" customHeight="1">
      <c r="A770" s="86">
        <v>44181</v>
      </c>
      <c r="B770" s="19">
        <v>186.2089</v>
      </c>
      <c r="C770" s="19">
        <v>260.01060000000001</v>
      </c>
      <c r="D770" s="19">
        <v>58.155999999999999</v>
      </c>
      <c r="E770" s="19">
        <v>22.5</v>
      </c>
      <c r="F770" s="20">
        <v>7.6099999999999996E-4</v>
      </c>
      <c r="G770" s="20">
        <v>1.15E-3</v>
      </c>
      <c r="H770" s="20">
        <v>1.7470000000000001E-3</v>
      </c>
      <c r="I770" s="20">
        <v>3.6700000000000001E-3</v>
      </c>
      <c r="J770" s="20">
        <v>9.1629999999999993E-3</v>
      </c>
      <c r="K770" s="20">
        <v>6.3879999999999996E-3</v>
      </c>
      <c r="L770" s="20">
        <v>1.6555E-2</v>
      </c>
      <c r="M770" s="20">
        <v>2.9489999999999999E-2</v>
      </c>
      <c r="N770" s="19">
        <v>1280</v>
      </c>
      <c r="O770" s="21">
        <v>2044.95</v>
      </c>
      <c r="P770" s="19">
        <v>7183</v>
      </c>
      <c r="Q770" s="18">
        <v>90.710999999999999</v>
      </c>
      <c r="R770" s="19">
        <v>6.5510000000000002</v>
      </c>
      <c r="S770" s="19">
        <v>6.5289999999999999</v>
      </c>
      <c r="T770" s="263" t="s">
        <v>331</v>
      </c>
      <c r="U770" s="264" t="s">
        <v>331</v>
      </c>
      <c r="V770" s="264" t="s">
        <v>331</v>
      </c>
      <c r="W770" s="19"/>
      <c r="AD770" s="265" t="s">
        <v>331</v>
      </c>
      <c r="AE770" s="265">
        <v>2.5845999422296883E-2</v>
      </c>
      <c r="AF770" s="265">
        <v>2.6799999400973322E-2</v>
      </c>
      <c r="AG770" s="265">
        <v>2.8326999366842211E-2</v>
      </c>
      <c r="AH770" s="265">
        <v>2.7119999393820763E-2</v>
      </c>
      <c r="AI770" s="265">
        <v>2.8439999364316463E-2</v>
      </c>
      <c r="AJ770" s="265">
        <v>3.0349999321624639E-2</v>
      </c>
      <c r="AK770" s="265">
        <v>3.1829999288544054E-2</v>
      </c>
      <c r="AL770" s="265">
        <v>2.5734999424777926E-2</v>
      </c>
      <c r="AM770" s="265">
        <v>2.5789999423548583E-2</v>
      </c>
      <c r="AN770" s="265">
        <v>2.6490999407880005E-2</v>
      </c>
      <c r="AO770" s="265">
        <v>2.7381999387964606E-2</v>
      </c>
      <c r="AP770" s="265">
        <v>2.9222999346815048E-2</v>
      </c>
      <c r="AQ770" s="265">
        <v>2.9201699347291145E-2</v>
      </c>
    </row>
    <row r="771" spans="1:43" ht="18.75" customHeight="1">
      <c r="A771" s="86">
        <v>44180</v>
      </c>
      <c r="B771" s="19">
        <v>186.16849999999999</v>
      </c>
      <c r="C771" s="19">
        <v>259.75040000000001</v>
      </c>
      <c r="D771" s="19">
        <v>58.155999999999999</v>
      </c>
      <c r="E771" s="19">
        <v>22.89</v>
      </c>
      <c r="F771" s="20">
        <v>6.5899999999999997E-4</v>
      </c>
      <c r="G771" s="20">
        <v>1.1299999999999999E-3</v>
      </c>
      <c r="H771" s="20">
        <v>1.7210000000000001E-3</v>
      </c>
      <c r="I771" s="20">
        <v>3.6389999999999999E-3</v>
      </c>
      <c r="J771" s="20">
        <v>9.0799999999999995E-3</v>
      </c>
      <c r="K771" s="20">
        <v>6.3420000000000004E-3</v>
      </c>
      <c r="L771" s="20">
        <v>1.6501999999999999E-2</v>
      </c>
      <c r="M771" s="20">
        <v>2.9659999999999999E-2</v>
      </c>
      <c r="N771" s="19">
        <v>1280</v>
      </c>
      <c r="O771" s="21">
        <v>2044.95</v>
      </c>
      <c r="P771" s="19">
        <v>7183</v>
      </c>
      <c r="Q771" s="18">
        <v>90.975999999999999</v>
      </c>
      <c r="R771" s="19">
        <v>6.5461999999999998</v>
      </c>
      <c r="S771" s="19">
        <v>6.5396999999999998</v>
      </c>
      <c r="T771" s="263" t="s">
        <v>331</v>
      </c>
      <c r="U771" s="264" t="s">
        <v>331</v>
      </c>
      <c r="V771" s="264" t="s">
        <v>331</v>
      </c>
      <c r="W771" s="19"/>
      <c r="AD771" s="265" t="s">
        <v>331</v>
      </c>
      <c r="AE771" s="265">
        <v>2.6167999415099622E-2</v>
      </c>
      <c r="AF771" s="265">
        <v>2.7052999395318328E-2</v>
      </c>
      <c r="AG771" s="265">
        <v>2.8568999361433089E-2</v>
      </c>
      <c r="AH771" s="265">
        <v>2.6679999403655532E-2</v>
      </c>
      <c r="AI771" s="265">
        <v>2.8339999366551637E-2</v>
      </c>
      <c r="AJ771" s="265">
        <v>3.0079999327659607E-2</v>
      </c>
      <c r="AK771" s="265">
        <v>3.1699999291449787E-2</v>
      </c>
      <c r="AL771" s="265">
        <v>2.5731999424844981E-2</v>
      </c>
      <c r="AM771" s="265">
        <v>2.5870999421738088E-2</v>
      </c>
      <c r="AN771" s="265">
        <v>2.6591999405622482E-2</v>
      </c>
      <c r="AO771" s="265">
        <v>2.7436999386735262E-2</v>
      </c>
      <c r="AP771" s="265">
        <v>2.9228999346680936E-2</v>
      </c>
      <c r="AQ771" s="265">
        <v>3.0184999325312673E-2</v>
      </c>
    </row>
    <row r="772" spans="1:43" ht="18.75" customHeight="1">
      <c r="A772" s="86">
        <v>44179</v>
      </c>
      <c r="B772" s="19">
        <v>186.37360000000001</v>
      </c>
      <c r="C772" s="19">
        <v>259.57619999999997</v>
      </c>
      <c r="D772" s="19">
        <v>58.155999999999999</v>
      </c>
      <c r="E772" s="19">
        <v>24.72</v>
      </c>
      <c r="F772" s="20">
        <v>6.3400000000000001E-4</v>
      </c>
      <c r="G772" s="20">
        <v>1.15E-3</v>
      </c>
      <c r="H772" s="20">
        <v>1.694E-3</v>
      </c>
      <c r="I772" s="20">
        <v>3.5750000000000001E-3</v>
      </c>
      <c r="J772" s="20">
        <v>8.9309999999999997E-3</v>
      </c>
      <c r="K772" s="20">
        <v>6.2269999999999999E-3</v>
      </c>
      <c r="L772" s="20">
        <v>1.6289999999999999E-2</v>
      </c>
      <c r="M772" s="20">
        <v>2.9960000000000001E-2</v>
      </c>
      <c r="N772" s="19">
        <v>1280</v>
      </c>
      <c r="O772" s="21">
        <v>2044.95</v>
      </c>
      <c r="P772" s="19">
        <v>7183</v>
      </c>
      <c r="Q772" s="18">
        <v>90.823999999999998</v>
      </c>
      <c r="R772" s="19">
        <v>6.5439999999999996</v>
      </c>
      <c r="S772" s="19">
        <v>6.5355999999999996</v>
      </c>
      <c r="T772" s="263" t="s">
        <v>331</v>
      </c>
      <c r="U772" s="264" t="s">
        <v>331</v>
      </c>
      <c r="V772" s="264" t="s">
        <v>331</v>
      </c>
      <c r="W772" s="19"/>
      <c r="AD772" s="265" t="s">
        <v>331</v>
      </c>
      <c r="AE772" s="265">
        <v>2.6136999415792526E-2</v>
      </c>
      <c r="AF772" s="265">
        <v>2.7130999393574891E-2</v>
      </c>
      <c r="AG772" s="265">
        <v>2.8688999358750879E-2</v>
      </c>
      <c r="AH772" s="265">
        <v>2.6359999410808087E-2</v>
      </c>
      <c r="AI772" s="265">
        <v>2.8549999361857772E-2</v>
      </c>
      <c r="AJ772" s="265">
        <v>3.0469999318942429E-2</v>
      </c>
      <c r="AK772" s="265">
        <v>3.1899999286979439E-2</v>
      </c>
      <c r="AL772" s="265">
        <v>2.5826999422721566E-2</v>
      </c>
      <c r="AM772" s="265">
        <v>2.6004999418742954E-2</v>
      </c>
      <c r="AN772" s="265">
        <v>2.6549999406561255E-2</v>
      </c>
      <c r="AO772" s="265">
        <v>2.6969999397173525E-2</v>
      </c>
      <c r="AP772" s="265">
        <v>2.9242999346368016E-2</v>
      </c>
      <c r="AQ772" s="265">
        <v>2.8189999369904399E-2</v>
      </c>
    </row>
    <row r="773" spans="1:43" ht="18.75" customHeight="1">
      <c r="A773" s="86">
        <v>44176</v>
      </c>
      <c r="B773" s="19">
        <v>186.24719999999999</v>
      </c>
      <c r="C773" s="19">
        <v>259.33550000000002</v>
      </c>
      <c r="D773" s="19">
        <v>58.155999999999999</v>
      </c>
      <c r="E773" s="19">
        <v>23.31</v>
      </c>
      <c r="F773" s="20">
        <v>6.3400000000000001E-4</v>
      </c>
      <c r="G773" s="20">
        <v>1.15E-3</v>
      </c>
      <c r="H773" s="20">
        <v>1.7459999999999999E-3</v>
      </c>
      <c r="I773" s="20">
        <v>3.6549999999999998E-3</v>
      </c>
      <c r="J773" s="20">
        <v>8.9639999999999997E-3</v>
      </c>
      <c r="K773" s="20">
        <v>6.2729999999999999E-3</v>
      </c>
      <c r="L773" s="20">
        <v>1.627E-2</v>
      </c>
      <c r="M773" s="20">
        <v>3.0110000000000001E-2</v>
      </c>
      <c r="N773" s="19">
        <v>1280</v>
      </c>
      <c r="O773" s="21">
        <v>2044.95</v>
      </c>
      <c r="P773" s="19">
        <v>7183</v>
      </c>
      <c r="Q773" s="18">
        <v>91.087000000000003</v>
      </c>
      <c r="R773" s="19">
        <v>6.5434999999999999</v>
      </c>
      <c r="S773" s="19">
        <v>6.5284000000000004</v>
      </c>
      <c r="T773" s="263" t="s">
        <v>331</v>
      </c>
      <c r="U773" s="264" t="s">
        <v>331</v>
      </c>
      <c r="V773" s="264" t="s">
        <v>331</v>
      </c>
      <c r="W773" s="19"/>
      <c r="AD773" s="265" t="s">
        <v>331</v>
      </c>
      <c r="AE773" s="265">
        <v>2.6051999417692422E-2</v>
      </c>
      <c r="AF773" s="265">
        <v>2.7005999396368861E-2</v>
      </c>
      <c r="AG773" s="265">
        <v>2.8584999361075458E-2</v>
      </c>
      <c r="AH773" s="265">
        <v>2.6359999410808087E-2</v>
      </c>
      <c r="AI773" s="265">
        <v>2.8419999364763499E-2</v>
      </c>
      <c r="AJ773" s="265">
        <v>3.0349999321624639E-2</v>
      </c>
      <c r="AK773" s="265">
        <v>3.1959999285638335E-2</v>
      </c>
      <c r="AL773" s="265">
        <v>2.5826999422721566E-2</v>
      </c>
      <c r="AM773" s="265">
        <v>2.6004999418742954E-2</v>
      </c>
      <c r="AN773" s="265">
        <v>2.6549999406561255E-2</v>
      </c>
      <c r="AO773" s="265">
        <v>2.6969999397173525E-2</v>
      </c>
      <c r="AP773" s="265">
        <v>2.9242999346368016E-2</v>
      </c>
      <c r="AQ773" s="265">
        <v>2.8189999369904399E-2</v>
      </c>
    </row>
    <row r="774" spans="1:43" ht="18.75" customHeight="1">
      <c r="A774" s="86">
        <v>44175</v>
      </c>
      <c r="B774" s="19">
        <v>186.12360000000001</v>
      </c>
      <c r="C774" s="19">
        <v>259.17869999999999</v>
      </c>
      <c r="D774" s="19">
        <v>58.155999999999999</v>
      </c>
      <c r="E774" s="19">
        <v>22.52</v>
      </c>
      <c r="F774" s="20">
        <v>7.1000000000000002E-4</v>
      </c>
      <c r="G774" s="20">
        <v>1.369E-3</v>
      </c>
      <c r="H774" s="20">
        <v>1.9289999999999999E-3</v>
      </c>
      <c r="I774" s="20">
        <v>3.8609999999999998E-3</v>
      </c>
      <c r="J774" s="20">
        <v>9.0629999999999999E-3</v>
      </c>
      <c r="K774" s="20">
        <v>6.4570000000000001E-3</v>
      </c>
      <c r="L774" s="20">
        <v>1.627E-2</v>
      </c>
      <c r="M774" s="20">
        <v>2.9790000000000001E-2</v>
      </c>
      <c r="N774" s="19">
        <v>1280</v>
      </c>
      <c r="O774" s="21">
        <v>2044.95</v>
      </c>
      <c r="P774" s="19">
        <v>7183</v>
      </c>
      <c r="Q774" s="18">
        <v>90.965000000000003</v>
      </c>
      <c r="R774" s="19">
        <v>6.5331000000000001</v>
      </c>
      <c r="S774" s="19">
        <v>6.5202</v>
      </c>
      <c r="T774" s="263" t="s">
        <v>331</v>
      </c>
      <c r="U774" s="264" t="s">
        <v>331</v>
      </c>
      <c r="V774" s="264" t="s">
        <v>331</v>
      </c>
      <c r="W774" s="19"/>
      <c r="AD774" s="265" t="s">
        <v>331</v>
      </c>
      <c r="AE774" s="265">
        <v>2.5886999421380459E-2</v>
      </c>
      <c r="AF774" s="265">
        <v>2.6899999398738144E-2</v>
      </c>
      <c r="AG774" s="265">
        <v>2.8371999365836384E-2</v>
      </c>
      <c r="AH774" s="265">
        <v>2.6279999412596226E-2</v>
      </c>
      <c r="AI774" s="265">
        <v>2.8169999370351435E-2</v>
      </c>
      <c r="AJ774" s="265">
        <v>3.024999932385981E-2</v>
      </c>
      <c r="AK774" s="265">
        <v>3.1699999291449787E-2</v>
      </c>
      <c r="AL774" s="265">
        <v>2.6101999416574834E-2</v>
      </c>
      <c r="AM774" s="265">
        <v>2.643799940906465E-2</v>
      </c>
      <c r="AN774" s="265">
        <v>2.7004999396391213E-2</v>
      </c>
      <c r="AO774" s="265">
        <v>2.7750999379716815E-2</v>
      </c>
      <c r="AP774" s="265">
        <v>2.9243999346345664E-2</v>
      </c>
      <c r="AQ774" s="265">
        <v>2.8349999366328121E-2</v>
      </c>
    </row>
    <row r="775" spans="1:43" ht="18.75" customHeight="1">
      <c r="A775" s="86">
        <v>44174</v>
      </c>
      <c r="B775" s="19">
        <v>185.76650000000001</v>
      </c>
      <c r="C775" s="19">
        <v>259.00599999999997</v>
      </c>
      <c r="D775" s="19">
        <v>57.280999999999999</v>
      </c>
      <c r="E775" s="19">
        <v>22.27</v>
      </c>
      <c r="F775" s="20">
        <v>7.1000000000000002E-4</v>
      </c>
      <c r="G775" s="20">
        <v>1.488E-3</v>
      </c>
      <c r="H775" s="20">
        <v>2.1129999999999999E-3</v>
      </c>
      <c r="I775" s="20">
        <v>4.0359999999999997E-3</v>
      </c>
      <c r="J775" s="20">
        <v>9.3609999999999995E-3</v>
      </c>
      <c r="K775" s="20">
        <v>6.7089999999999997E-3</v>
      </c>
      <c r="L775" s="20">
        <v>1.6843E-2</v>
      </c>
      <c r="M775" s="20">
        <v>3.014E-2</v>
      </c>
      <c r="N775" s="19">
        <v>1280</v>
      </c>
      <c r="O775" s="21">
        <v>2044.95</v>
      </c>
      <c r="P775" s="19">
        <v>7183</v>
      </c>
      <c r="Q775" s="18">
        <v>90.792000000000002</v>
      </c>
      <c r="R775" s="19">
        <v>6.5297000000000001</v>
      </c>
      <c r="S775" s="19">
        <v>6.5195999999999996</v>
      </c>
      <c r="T775" s="263" t="s">
        <v>331</v>
      </c>
      <c r="U775" s="264" t="s">
        <v>331</v>
      </c>
      <c r="V775" s="264" t="s">
        <v>331</v>
      </c>
      <c r="W775" s="19"/>
      <c r="AD775" s="265" t="s">
        <v>331</v>
      </c>
      <c r="AE775" s="265">
        <v>2.612799941599369E-2</v>
      </c>
      <c r="AF775" s="265">
        <v>2.7362999388389288E-2</v>
      </c>
      <c r="AG775" s="265">
        <v>2.8656999359466133E-2</v>
      </c>
      <c r="AH775" s="265">
        <v>2.6449999408796429E-2</v>
      </c>
      <c r="AI775" s="265">
        <v>2.850999936275184E-2</v>
      </c>
      <c r="AJ775" s="265">
        <v>3.054999931715429E-2</v>
      </c>
      <c r="AK775" s="265">
        <v>3.1829999288544054E-2</v>
      </c>
      <c r="AL775" s="265">
        <v>2.6096999416686594E-2</v>
      </c>
      <c r="AM775" s="265">
        <v>2.6311999411880973E-2</v>
      </c>
      <c r="AN775" s="265">
        <v>2.7098999394290151E-2</v>
      </c>
      <c r="AO775" s="265">
        <v>2.7828999377973378E-2</v>
      </c>
      <c r="AP775" s="265">
        <v>2.9241999346390365E-2</v>
      </c>
      <c r="AQ775" s="265">
        <v>3.0259999323636291E-2</v>
      </c>
    </row>
    <row r="776" spans="1:43" ht="18.75" customHeight="1">
      <c r="A776" s="86">
        <v>44173</v>
      </c>
      <c r="B776" s="19">
        <v>185.94110000000001</v>
      </c>
      <c r="C776" s="19">
        <v>258.82600000000002</v>
      </c>
      <c r="D776" s="19">
        <v>57.280999999999999</v>
      </c>
      <c r="E776" s="19">
        <v>20.68</v>
      </c>
      <c r="F776" s="20">
        <v>6.8400000000000004E-4</v>
      </c>
      <c r="G776" s="20">
        <v>1.508E-3</v>
      </c>
      <c r="H776" s="20">
        <v>2.019E-3</v>
      </c>
      <c r="I776" s="20">
        <v>3.9249999999999997E-3</v>
      </c>
      <c r="J776" s="20">
        <v>9.1789999999999997E-3</v>
      </c>
      <c r="K776" s="20">
        <v>6.5709999999999996E-3</v>
      </c>
      <c r="L776" s="20">
        <v>1.6622000000000001E-2</v>
      </c>
      <c r="M776" s="20">
        <v>3.0130000000000001E-2</v>
      </c>
      <c r="N776" s="19">
        <v>1280</v>
      </c>
      <c r="O776" s="21">
        <v>2044.95</v>
      </c>
      <c r="P776" s="19">
        <v>7183</v>
      </c>
      <c r="Q776" s="18">
        <v>90.700999999999993</v>
      </c>
      <c r="R776" s="19">
        <v>6.5315000000000003</v>
      </c>
      <c r="S776" s="19">
        <v>6.5172999999999996</v>
      </c>
      <c r="T776" s="263" t="s">
        <v>331</v>
      </c>
      <c r="U776" s="264" t="s">
        <v>331</v>
      </c>
      <c r="V776" s="264" t="s">
        <v>331</v>
      </c>
      <c r="W776" s="19"/>
      <c r="AD776" s="265" t="s">
        <v>331</v>
      </c>
      <c r="AE776" s="265">
        <v>2.6328999411500988E-2</v>
      </c>
      <c r="AF776" s="265">
        <v>2.7362999388389288E-2</v>
      </c>
      <c r="AG776" s="265">
        <v>2.8928999353386463E-2</v>
      </c>
      <c r="AH776" s="265">
        <v>2.664999940432608E-2</v>
      </c>
      <c r="AI776" s="265">
        <v>2.8879999354481697E-2</v>
      </c>
      <c r="AJ776" s="265">
        <v>3.0899999309331176E-2</v>
      </c>
      <c r="AK776" s="265">
        <v>3.1979999285191296E-2</v>
      </c>
      <c r="AL776" s="265">
        <v>2.596199941970408E-2</v>
      </c>
      <c r="AM776" s="265">
        <v>2.6143999415636061E-2</v>
      </c>
      <c r="AN776" s="265">
        <v>2.6871999399363994E-2</v>
      </c>
      <c r="AO776" s="265">
        <v>2.7836999377794564E-2</v>
      </c>
      <c r="AP776" s="265">
        <v>2.9249999346211551E-2</v>
      </c>
      <c r="AQ776" s="265">
        <v>3.0349999321624639E-2</v>
      </c>
    </row>
    <row r="777" spans="1:43" ht="18.75" customHeight="1">
      <c r="A777" s="86">
        <v>44172</v>
      </c>
      <c r="B777" s="19">
        <v>185.82759999999999</v>
      </c>
      <c r="C777" s="19">
        <v>258.76569999999998</v>
      </c>
      <c r="D777" s="19">
        <v>57.280999999999999</v>
      </c>
      <c r="E777" s="19">
        <v>21.3</v>
      </c>
      <c r="F777" s="20">
        <v>6.8400000000000004E-4</v>
      </c>
      <c r="G777" s="20">
        <v>1.408E-3</v>
      </c>
      <c r="H777" s="20">
        <v>1.9659999999999999E-3</v>
      </c>
      <c r="I777" s="20">
        <v>3.8609999999999998E-3</v>
      </c>
      <c r="J777" s="20">
        <v>9.2280000000000001E-3</v>
      </c>
      <c r="K777" s="20">
        <v>6.5709999999999996E-3</v>
      </c>
      <c r="L777" s="20">
        <v>1.6795999999999998E-2</v>
      </c>
      <c r="M777" s="20">
        <v>3.041E-2</v>
      </c>
      <c r="N777" s="19">
        <v>1280</v>
      </c>
      <c r="O777" s="21">
        <v>2044.95</v>
      </c>
      <c r="P777" s="19">
        <v>7183</v>
      </c>
      <c r="Q777" s="18">
        <v>90.713999999999999</v>
      </c>
      <c r="R777" s="19">
        <v>6.5429000000000004</v>
      </c>
      <c r="S777" s="19">
        <v>6.5355999999999996</v>
      </c>
      <c r="T777" s="263" t="s">
        <v>331</v>
      </c>
      <c r="U777" s="264" t="s">
        <v>331</v>
      </c>
      <c r="V777" s="264" t="s">
        <v>331</v>
      </c>
      <c r="W777" s="19"/>
      <c r="AD777" s="265" t="s">
        <v>331</v>
      </c>
      <c r="AE777" s="265">
        <v>2.6344999411143363E-2</v>
      </c>
      <c r="AF777" s="265">
        <v>2.7682999381236733E-2</v>
      </c>
      <c r="AG777" s="265">
        <v>2.8930999353341758E-2</v>
      </c>
      <c r="AH777" s="265">
        <v>2.7169999392703176E-2</v>
      </c>
      <c r="AI777" s="265">
        <v>2.8909999353811146E-2</v>
      </c>
      <c r="AJ777" s="265">
        <v>3.0979999307543037E-2</v>
      </c>
      <c r="AK777" s="265">
        <v>3.2009999284520745E-2</v>
      </c>
      <c r="AL777" s="265">
        <v>2.5952999419905243E-2</v>
      </c>
      <c r="AM777" s="265">
        <v>2.6260999413020909E-2</v>
      </c>
      <c r="AN777" s="265">
        <v>2.6983999396860598E-2</v>
      </c>
      <c r="AO777" s="265">
        <v>2.7745999379828572E-2</v>
      </c>
      <c r="AP777" s="265">
        <v>2.9424999342299998E-2</v>
      </c>
      <c r="AQ777" s="265">
        <v>2.9958299330379815E-2</v>
      </c>
    </row>
    <row r="778" spans="1:43" ht="18.75" customHeight="1">
      <c r="A778" s="86">
        <v>44169</v>
      </c>
      <c r="B778" s="19">
        <v>185.44759999999999</v>
      </c>
      <c r="C778" s="19">
        <v>258.41000000000003</v>
      </c>
      <c r="D778" s="19">
        <v>61.155999999999999</v>
      </c>
      <c r="E778" s="19">
        <v>20.79</v>
      </c>
      <c r="F778" s="20">
        <v>7.3499999999999998E-4</v>
      </c>
      <c r="G778" s="20">
        <v>1.5070000000000001E-3</v>
      </c>
      <c r="H778" s="20">
        <v>2.0999999999999999E-3</v>
      </c>
      <c r="I778" s="20">
        <v>4.1619999999999999E-3</v>
      </c>
      <c r="J778" s="20">
        <v>9.6589999999999992E-3</v>
      </c>
      <c r="K778" s="20">
        <v>6.9849999999999999E-3</v>
      </c>
      <c r="L778" s="20">
        <v>1.7343999999999998E-2</v>
      </c>
      <c r="M778" s="20">
        <v>3.0710000000000001E-2</v>
      </c>
      <c r="N778" s="19">
        <v>1280</v>
      </c>
      <c r="O778" s="21">
        <v>2044.95</v>
      </c>
      <c r="P778" s="19">
        <v>7183</v>
      </c>
      <c r="Q778" s="18">
        <v>91.117999999999995</v>
      </c>
      <c r="R778" s="19">
        <v>6.5629999999999997</v>
      </c>
      <c r="S778" s="19">
        <v>6.5435999999999996</v>
      </c>
      <c r="T778" s="263" t="s">
        <v>331</v>
      </c>
      <c r="U778" s="264" t="s">
        <v>331</v>
      </c>
      <c r="V778" s="264" t="s">
        <v>331</v>
      </c>
      <c r="W778" s="19"/>
      <c r="AD778" s="265" t="s">
        <v>331</v>
      </c>
      <c r="AE778" s="265">
        <v>2.6554999406449495E-2</v>
      </c>
      <c r="AF778" s="265">
        <v>2.7682999381236733E-2</v>
      </c>
      <c r="AG778" s="265">
        <v>2.9331999344378707E-2</v>
      </c>
      <c r="AH778" s="265">
        <v>2.7169999392703176E-2</v>
      </c>
      <c r="AI778" s="265">
        <v>2.9249999346211551E-2</v>
      </c>
      <c r="AJ778" s="265">
        <v>3.1169999303296208E-2</v>
      </c>
      <c r="AK778" s="265">
        <v>3.2169999280944467E-2</v>
      </c>
      <c r="AL778" s="265">
        <v>2.5952999419905243E-2</v>
      </c>
      <c r="AM778" s="265">
        <v>2.6260999413020909E-2</v>
      </c>
      <c r="AN778" s="265">
        <v>2.6983999396860598E-2</v>
      </c>
      <c r="AO778" s="265">
        <v>2.7745999379828572E-2</v>
      </c>
      <c r="AP778" s="265">
        <v>2.9424999342299998E-2</v>
      </c>
      <c r="AQ778" s="265">
        <v>3.0716399313434957E-2</v>
      </c>
    </row>
    <row r="779" spans="1:43" ht="18.75" customHeight="1">
      <c r="A779" s="86">
        <v>44168</v>
      </c>
      <c r="B779" s="19">
        <v>185.73419999999999</v>
      </c>
      <c r="C779" s="19">
        <v>258.1447</v>
      </c>
      <c r="D779" s="19">
        <v>61.155999999999999</v>
      </c>
      <c r="E779" s="19">
        <v>21.28</v>
      </c>
      <c r="F779" s="20">
        <v>7.6099999999999996E-4</v>
      </c>
      <c r="G779" s="20">
        <v>1.4859999999999999E-3</v>
      </c>
      <c r="H779" s="20">
        <v>1.9949999999999998E-3</v>
      </c>
      <c r="I779" s="20">
        <v>3.9399999999999999E-3</v>
      </c>
      <c r="J779" s="20">
        <v>9.0629999999999999E-3</v>
      </c>
      <c r="K779" s="20">
        <v>6.5709999999999996E-3</v>
      </c>
      <c r="L779" s="20">
        <v>1.6528999999999999E-2</v>
      </c>
      <c r="M779" s="20">
        <v>3.0929999999999999E-2</v>
      </c>
      <c r="N779" s="19">
        <v>1280</v>
      </c>
      <c r="O779" s="21">
        <v>2044.95</v>
      </c>
      <c r="P779" s="19">
        <v>7183</v>
      </c>
      <c r="Q779" s="18">
        <v>91.313000000000002</v>
      </c>
      <c r="R779" s="19">
        <v>6.5721999999999996</v>
      </c>
      <c r="S779" s="19">
        <v>6.5523999999999996</v>
      </c>
      <c r="T779" s="263" t="s">
        <v>331</v>
      </c>
      <c r="U779" s="264" t="s">
        <v>331</v>
      </c>
      <c r="V779" s="264" t="s">
        <v>331</v>
      </c>
      <c r="W779" s="19"/>
      <c r="AD779" s="265" t="s">
        <v>331</v>
      </c>
      <c r="AE779" s="265">
        <v>2.6490999407880005E-2</v>
      </c>
      <c r="AF779" s="265">
        <v>2.7627999382466076E-2</v>
      </c>
      <c r="AG779" s="265">
        <v>2.9228999346680936E-2</v>
      </c>
      <c r="AH779" s="265">
        <v>2.6399999409914016E-2</v>
      </c>
      <c r="AI779" s="265">
        <v>2.8939999353140594E-2</v>
      </c>
      <c r="AJ779" s="265">
        <v>3.1289999300613998E-2</v>
      </c>
      <c r="AK779" s="265">
        <v>3.227999927848578E-2</v>
      </c>
      <c r="AL779" s="265">
        <v>2.5850999422185123E-2</v>
      </c>
      <c r="AM779" s="265">
        <v>2.6383999410271645E-2</v>
      </c>
      <c r="AN779" s="265">
        <v>3.4145999236777427E-2</v>
      </c>
      <c r="AO779" s="265">
        <v>2.7925999375805262E-2</v>
      </c>
      <c r="AP779" s="265">
        <v>2.9425999342277648E-2</v>
      </c>
      <c r="AQ779" s="265">
        <v>3.3384999253787101E-2</v>
      </c>
    </row>
    <row r="780" spans="1:43" ht="18.75" customHeight="1">
      <c r="A780" s="86">
        <v>44167</v>
      </c>
      <c r="B780" s="19">
        <v>185.46449999999999</v>
      </c>
      <c r="C780" s="19">
        <v>257.90660000000003</v>
      </c>
      <c r="D780" s="19">
        <v>61.155999999999999</v>
      </c>
      <c r="E780" s="19">
        <v>21.17</v>
      </c>
      <c r="F780" s="20">
        <v>7.6099999999999996E-4</v>
      </c>
      <c r="G780" s="20">
        <v>1.5839999999999999E-3</v>
      </c>
      <c r="H780" s="20">
        <v>2.1280000000000001E-3</v>
      </c>
      <c r="I780" s="20">
        <v>4.1460000000000004E-3</v>
      </c>
      <c r="J780" s="20">
        <v>9.3600000000000003E-3</v>
      </c>
      <c r="K780" s="20">
        <v>6.8459999999999997E-3</v>
      </c>
      <c r="L780" s="20">
        <v>1.6855999999999999E-2</v>
      </c>
      <c r="M780" s="20">
        <v>3.0769999999999999E-2</v>
      </c>
      <c r="N780" s="19">
        <v>1280</v>
      </c>
      <c r="O780" s="21">
        <v>2044.95</v>
      </c>
      <c r="P780" s="19">
        <v>7183</v>
      </c>
      <c r="Q780" s="18">
        <v>91.869</v>
      </c>
      <c r="R780" s="19">
        <v>6.5789</v>
      </c>
      <c r="S780" s="19">
        <v>6.5838999999999999</v>
      </c>
      <c r="T780" s="263" t="s">
        <v>331</v>
      </c>
      <c r="U780" s="264" t="s">
        <v>331</v>
      </c>
      <c r="V780" s="264" t="s">
        <v>331</v>
      </c>
      <c r="W780" s="19"/>
      <c r="AD780" s="265" t="s">
        <v>331</v>
      </c>
      <c r="AE780" s="265">
        <v>2.6445999408885836E-2</v>
      </c>
      <c r="AF780" s="265">
        <v>2.7603999383002523E-2</v>
      </c>
      <c r="AG780" s="265">
        <v>2.9153999348357319E-2</v>
      </c>
      <c r="AH780" s="265">
        <v>2.6329999411478639E-2</v>
      </c>
      <c r="AI780" s="265">
        <v>2.8819999355822804E-2</v>
      </c>
      <c r="AJ780" s="265">
        <v>3.1059999305754898E-2</v>
      </c>
      <c r="AK780" s="265">
        <v>3.2199999280273915E-2</v>
      </c>
      <c r="AL780" s="265">
        <v>2.5348999433405697E-2</v>
      </c>
      <c r="AM780" s="265">
        <v>2.6396999409981071E-2</v>
      </c>
      <c r="AN780" s="265">
        <v>3.4145999236777427E-2</v>
      </c>
      <c r="AO780" s="265">
        <v>2.7927999375760557E-2</v>
      </c>
      <c r="AP780" s="265">
        <v>2.9426999342255292E-2</v>
      </c>
      <c r="AQ780" s="265">
        <v>3.3943299241308122E-2</v>
      </c>
    </row>
    <row r="781" spans="1:43" ht="18.75" customHeight="1">
      <c r="A781" s="86">
        <v>44166</v>
      </c>
      <c r="B781" s="19">
        <v>185.47470000000001</v>
      </c>
      <c r="C781" s="19">
        <v>257.47620000000001</v>
      </c>
      <c r="D781" s="19">
        <v>61.155999999999999</v>
      </c>
      <c r="E781" s="19">
        <v>20.77</v>
      </c>
      <c r="F781" s="20">
        <v>7.6099999999999996E-4</v>
      </c>
      <c r="G781" s="20">
        <v>1.6620000000000001E-3</v>
      </c>
      <c r="H781" s="20">
        <v>2.1549999999999998E-3</v>
      </c>
      <c r="I781" s="20">
        <v>4.1609999999999998E-3</v>
      </c>
      <c r="J781" s="20">
        <v>9.2599999999999991E-3</v>
      </c>
      <c r="K781" s="20">
        <v>6.8230000000000001E-3</v>
      </c>
      <c r="L781" s="20">
        <v>1.6681999999999999E-2</v>
      </c>
      <c r="M781" s="20">
        <v>3.049E-2</v>
      </c>
      <c r="N781" s="19">
        <v>1280</v>
      </c>
      <c r="O781" s="21">
        <v>2059.44</v>
      </c>
      <c r="P781" s="19">
        <v>6801.4</v>
      </c>
      <c r="Q781" s="18">
        <v>91.79</v>
      </c>
      <c r="R781" s="19">
        <v>6.5781000000000001</v>
      </c>
      <c r="S781" s="19">
        <v>6.5754000000000001</v>
      </c>
      <c r="T781" s="263" t="s">
        <v>331</v>
      </c>
      <c r="U781" s="264" t="s">
        <v>331</v>
      </c>
      <c r="V781" s="264" t="s">
        <v>331</v>
      </c>
      <c r="W781" s="19"/>
      <c r="AD781" s="265" t="s">
        <v>331</v>
      </c>
      <c r="AE781" s="265">
        <v>2.626599941290915E-2</v>
      </c>
      <c r="AF781" s="265">
        <v>2.7403999387472868E-2</v>
      </c>
      <c r="AG781" s="265">
        <v>2.894799935296178E-2</v>
      </c>
      <c r="AH781" s="265">
        <v>2.6139999415725469E-2</v>
      </c>
      <c r="AI781" s="265">
        <v>2.8439999364316463E-2</v>
      </c>
      <c r="AJ781" s="265">
        <v>3.0739999312907457E-2</v>
      </c>
      <c r="AK781" s="265">
        <v>3.1929999286308887E-2</v>
      </c>
      <c r="AL781" s="265">
        <v>2.5348999433405697E-2</v>
      </c>
      <c r="AM781" s="265">
        <v>2.6426999409310519E-2</v>
      </c>
      <c r="AN781" s="265">
        <v>3.4145999236777427E-2</v>
      </c>
      <c r="AO781" s="265">
        <v>2.7926999375782906E-2</v>
      </c>
      <c r="AP781" s="265">
        <v>2.9431999342143536E-2</v>
      </c>
      <c r="AQ781" s="265">
        <v>3.1080099305305631E-2</v>
      </c>
    </row>
    <row r="782" spans="1:43" ht="18.75" customHeight="1">
      <c r="A782" s="86">
        <v>44165</v>
      </c>
      <c r="B782" s="19">
        <v>186.2089</v>
      </c>
      <c r="C782" s="19">
        <v>256.44569999999999</v>
      </c>
      <c r="D782" s="19">
        <v>61.155999999999999</v>
      </c>
      <c r="E782" s="19">
        <v>20.57</v>
      </c>
      <c r="F782" s="20">
        <v>7.1199999999999996E-4</v>
      </c>
      <c r="G782" s="20">
        <v>1.485E-3</v>
      </c>
      <c r="H782" s="20">
        <v>1.864E-3</v>
      </c>
      <c r="I782" s="20">
        <v>3.6080000000000001E-3</v>
      </c>
      <c r="J782" s="20">
        <v>8.3890000000000006E-3</v>
      </c>
      <c r="K782" s="20">
        <v>6.1130000000000004E-3</v>
      </c>
      <c r="L782" s="20">
        <v>1.5672999999999999E-2</v>
      </c>
      <c r="M782" s="20">
        <v>3.0589999999999999E-2</v>
      </c>
      <c r="N782" s="19">
        <v>1280</v>
      </c>
      <c r="O782" s="21">
        <v>2059.44</v>
      </c>
      <c r="P782" s="19">
        <v>6801.4</v>
      </c>
      <c r="Q782" s="18">
        <v>91.994</v>
      </c>
      <c r="R782" s="19">
        <v>6.5755999999999997</v>
      </c>
      <c r="S782" s="19">
        <v>6.5694999999999997</v>
      </c>
      <c r="T782" s="263" t="s">
        <v>331</v>
      </c>
      <c r="U782" s="264" t="s">
        <v>331</v>
      </c>
      <c r="V782" s="264" t="s">
        <v>331</v>
      </c>
      <c r="W782" s="19"/>
      <c r="AD782" s="265" t="s">
        <v>331</v>
      </c>
      <c r="AE782" s="265">
        <v>2.6370999410562219E-2</v>
      </c>
      <c r="AF782" s="265">
        <v>2.7569999383762481E-2</v>
      </c>
      <c r="AG782" s="265">
        <v>2.9118999349139633E-2</v>
      </c>
      <c r="AH782" s="265">
        <v>2.6149999415501956E-2</v>
      </c>
      <c r="AI782" s="265">
        <v>2.8529999362304808E-2</v>
      </c>
      <c r="AJ782" s="265">
        <v>3.054999931715429E-2</v>
      </c>
      <c r="AK782" s="265">
        <v>3.1799999289214613E-2</v>
      </c>
      <c r="AL782" s="265">
        <v>2.5348999433405697E-2</v>
      </c>
      <c r="AM782" s="265">
        <v>2.6513999407365919E-2</v>
      </c>
      <c r="AN782" s="265">
        <v>3.4145999236777427E-2</v>
      </c>
      <c r="AO782" s="265">
        <v>2.7846999377571045E-2</v>
      </c>
      <c r="AP782" s="265">
        <v>2.9433999342098831E-2</v>
      </c>
      <c r="AQ782" s="265">
        <v>3.1080099305305631E-2</v>
      </c>
    </row>
    <row r="783" spans="1:43" ht="18.75" customHeight="1">
      <c r="A783" s="86">
        <v>44162</v>
      </c>
      <c r="B783" s="19">
        <v>186.29990000000001</v>
      </c>
      <c r="C783" s="19">
        <v>256.12</v>
      </c>
      <c r="D783" s="19">
        <v>61.155999999999999</v>
      </c>
      <c r="E783" s="19">
        <v>20.84</v>
      </c>
      <c r="F783" s="20">
        <v>7.3700000000000002E-4</v>
      </c>
      <c r="G783" s="20">
        <v>1.524E-3</v>
      </c>
      <c r="H783" s="20">
        <v>1.9170000000000001E-3</v>
      </c>
      <c r="I783" s="20">
        <v>3.64E-3</v>
      </c>
      <c r="J783" s="20">
        <v>8.3730000000000002E-3</v>
      </c>
      <c r="K783" s="20">
        <v>6.0899999999999999E-3</v>
      </c>
      <c r="L783" s="20">
        <v>1.5699000000000001E-2</v>
      </c>
      <c r="M783" s="20">
        <v>3.1179999999999999E-2</v>
      </c>
      <c r="N783" s="19">
        <v>1280</v>
      </c>
      <c r="O783" s="21">
        <v>2059.44</v>
      </c>
      <c r="P783" s="19">
        <v>6801.4</v>
      </c>
      <c r="Q783" s="18">
        <v>91.994</v>
      </c>
      <c r="R783" s="19">
        <v>6.5789999999999997</v>
      </c>
      <c r="S783" s="19">
        <v>6.5631000000000004</v>
      </c>
      <c r="T783" s="263" t="s">
        <v>331</v>
      </c>
      <c r="U783" s="264" t="s">
        <v>331</v>
      </c>
      <c r="V783" s="264" t="s">
        <v>331</v>
      </c>
      <c r="W783" s="19"/>
      <c r="AD783" s="265" t="s">
        <v>331</v>
      </c>
      <c r="AE783" s="265">
        <v>2.6264999412931502E-2</v>
      </c>
      <c r="AF783" s="265">
        <v>2.7437999386712906E-2</v>
      </c>
      <c r="AG783" s="265">
        <v>2.9032999351061881E-2</v>
      </c>
      <c r="AH783" s="265">
        <v>2.6179999414831397E-2</v>
      </c>
      <c r="AI783" s="265">
        <v>2.8629999360069634E-2</v>
      </c>
      <c r="AJ783" s="265">
        <v>3.0769999312236906E-2</v>
      </c>
      <c r="AK783" s="265">
        <v>3.1899999286979439E-2</v>
      </c>
      <c r="AL783" s="265">
        <v>2.5348999433405697E-2</v>
      </c>
      <c r="AM783" s="265">
        <v>2.6513999407365919E-2</v>
      </c>
      <c r="AN783" s="265">
        <v>3.4145999236777427E-2</v>
      </c>
      <c r="AO783" s="265">
        <v>2.7846999377571045E-2</v>
      </c>
      <c r="AP783" s="265">
        <v>2.9433999342098831E-2</v>
      </c>
      <c r="AQ783" s="265">
        <v>3.0494999318383634E-2</v>
      </c>
    </row>
    <row r="784" spans="1:43" ht="18.75" customHeight="1">
      <c r="A784" s="86">
        <v>44161</v>
      </c>
      <c r="B784" s="19">
        <v>185.94300000000001</v>
      </c>
      <c r="C784" s="19">
        <v>255.4435</v>
      </c>
      <c r="D784" s="19">
        <v>61.155999999999999</v>
      </c>
      <c r="E784" s="19">
        <v>21.25</v>
      </c>
      <c r="F784" s="20">
        <v>7.8799999999999996E-4</v>
      </c>
      <c r="G784" s="20">
        <v>1.583E-3</v>
      </c>
      <c r="H784" s="20">
        <v>2.0509999999999999E-3</v>
      </c>
      <c r="I784" s="20">
        <v>3.9399999999999999E-3</v>
      </c>
      <c r="J784" s="20">
        <v>8.8159999999999992E-3</v>
      </c>
      <c r="K784" s="20">
        <v>6.4559999999999999E-3</v>
      </c>
      <c r="L784" s="20">
        <v>1.6237000000000001E-2</v>
      </c>
      <c r="M784" s="20">
        <v>3.1199999999999999E-2</v>
      </c>
      <c r="N784" s="19">
        <v>1280</v>
      </c>
      <c r="O784" s="21">
        <v>2059.44</v>
      </c>
      <c r="P784" s="19">
        <v>6801.4</v>
      </c>
      <c r="Q784" s="18">
        <v>92.225999999999999</v>
      </c>
      <c r="R784" s="19">
        <v>6.5914999999999999</v>
      </c>
      <c r="S784" s="19">
        <v>6.5750999999999999</v>
      </c>
      <c r="T784" s="263" t="s">
        <v>331</v>
      </c>
      <c r="U784" s="264" t="s">
        <v>331</v>
      </c>
      <c r="V784" s="264" t="s">
        <v>331</v>
      </c>
      <c r="W784" s="19"/>
      <c r="AD784" s="265" t="s">
        <v>331</v>
      </c>
      <c r="AE784" s="265">
        <v>2.5924999420531093E-2</v>
      </c>
      <c r="AF784" s="265">
        <v>2.6611999405175446E-2</v>
      </c>
      <c r="AG784" s="265">
        <v>2.85049993628636E-2</v>
      </c>
      <c r="AH784" s="265">
        <v>2.6009999418631195E-2</v>
      </c>
      <c r="AI784" s="265">
        <v>2.8139999371021986E-2</v>
      </c>
      <c r="AJ784" s="265">
        <v>3.0329999322071671E-2</v>
      </c>
      <c r="AK784" s="265">
        <v>3.1479999296367168E-2</v>
      </c>
      <c r="AL784" s="265">
        <v>2.5348999433405697E-2</v>
      </c>
      <c r="AM784" s="265">
        <v>2.6488999407924711E-2</v>
      </c>
      <c r="AN784" s="265">
        <v>3.4145999236777427E-2</v>
      </c>
      <c r="AO784" s="265">
        <v>2.7975999374687671E-2</v>
      </c>
      <c r="AP784" s="265">
        <v>2.9437999342009424E-2</v>
      </c>
      <c r="AQ784" s="265">
        <v>3.0219999324530362E-2</v>
      </c>
    </row>
    <row r="785" spans="1:43" ht="18.75" customHeight="1">
      <c r="A785" s="86">
        <v>44160</v>
      </c>
      <c r="B785" s="19">
        <v>185.94300000000001</v>
      </c>
      <c r="C785" s="19">
        <v>255.4435</v>
      </c>
      <c r="D785" s="19">
        <v>61.155999999999999</v>
      </c>
      <c r="E785" s="19">
        <v>21.25</v>
      </c>
      <c r="F785" s="20">
        <v>7.8799999999999996E-4</v>
      </c>
      <c r="G785" s="20">
        <v>1.583E-3</v>
      </c>
      <c r="H785" s="20">
        <v>2.0509999999999999E-3</v>
      </c>
      <c r="I785" s="20">
        <v>3.9399999999999999E-3</v>
      </c>
      <c r="J785" s="20">
        <v>8.8159999999999992E-3</v>
      </c>
      <c r="K785" s="20">
        <v>6.4559999999999999E-3</v>
      </c>
      <c r="L785" s="20">
        <v>1.6237000000000001E-2</v>
      </c>
      <c r="M785" s="20">
        <v>3.1260000000000003E-2</v>
      </c>
      <c r="N785" s="19">
        <v>1280</v>
      </c>
      <c r="O785" s="21">
        <v>2059.44</v>
      </c>
      <c r="P785" s="19">
        <v>6801.4</v>
      </c>
      <c r="Q785" s="18">
        <v>92.504999999999995</v>
      </c>
      <c r="R785" s="19">
        <v>6.5860000000000003</v>
      </c>
      <c r="S785" s="19">
        <v>6.5815000000000001</v>
      </c>
      <c r="T785" s="263" t="s">
        <v>331</v>
      </c>
      <c r="U785" s="264" t="s">
        <v>331</v>
      </c>
      <c r="V785" s="264" t="s">
        <v>331</v>
      </c>
      <c r="W785" s="19"/>
      <c r="AD785" s="265" t="s">
        <v>331</v>
      </c>
      <c r="AE785" s="265">
        <v>2.5924999420531093E-2</v>
      </c>
      <c r="AF785" s="265">
        <v>2.6611999405175446E-2</v>
      </c>
      <c r="AG785" s="265">
        <v>2.85049993628636E-2</v>
      </c>
      <c r="AH785" s="265">
        <v>2.6009999418631195E-2</v>
      </c>
      <c r="AI785" s="265">
        <v>2.8139999371021986E-2</v>
      </c>
      <c r="AJ785" s="265">
        <v>3.0329999322071671E-2</v>
      </c>
      <c r="AK785" s="265">
        <v>3.1479999296367168E-2</v>
      </c>
      <c r="AL785" s="265">
        <v>2.5348999433405697E-2</v>
      </c>
      <c r="AM785" s="265">
        <v>2.6488999407924711E-2</v>
      </c>
      <c r="AN785" s="265">
        <v>3.4145999236777427E-2</v>
      </c>
      <c r="AO785" s="265">
        <v>2.7975999374687671E-2</v>
      </c>
      <c r="AP785" s="265">
        <v>2.9437999342009424E-2</v>
      </c>
      <c r="AQ785" s="265">
        <v>3.0041699328515678E-2</v>
      </c>
    </row>
    <row r="786" spans="1:43" ht="18.75" customHeight="1">
      <c r="A786" s="86">
        <v>44159</v>
      </c>
      <c r="B786" s="19">
        <v>185.8792</v>
      </c>
      <c r="C786" s="19">
        <v>254.9092</v>
      </c>
      <c r="D786" s="19">
        <v>61.155999999999999</v>
      </c>
      <c r="E786" s="19">
        <v>21.64</v>
      </c>
      <c r="F786" s="20">
        <v>7.3700000000000002E-4</v>
      </c>
      <c r="G786" s="20">
        <v>1.6019999999999999E-3</v>
      </c>
      <c r="H786" s="20">
        <v>2.1570000000000001E-3</v>
      </c>
      <c r="I786" s="20">
        <v>3.9550000000000002E-3</v>
      </c>
      <c r="J786" s="20">
        <v>8.7989999999999995E-3</v>
      </c>
      <c r="K786" s="20">
        <v>6.4079999999999996E-3</v>
      </c>
      <c r="L786" s="20">
        <v>1.6052E-2</v>
      </c>
      <c r="M786" s="20">
        <v>3.1469999999999998E-2</v>
      </c>
      <c r="N786" s="19">
        <v>1280</v>
      </c>
      <c r="O786" s="21">
        <v>2059.44</v>
      </c>
      <c r="P786" s="19">
        <v>6801.4</v>
      </c>
      <c r="Q786" s="18">
        <v>92.391999999999996</v>
      </c>
      <c r="R786" s="19">
        <v>6.5629999999999997</v>
      </c>
      <c r="S786" s="19">
        <v>6.5519999999999996</v>
      </c>
      <c r="T786" s="263" t="s">
        <v>331</v>
      </c>
      <c r="U786" s="264" t="s">
        <v>331</v>
      </c>
      <c r="V786" s="264" t="s">
        <v>331</v>
      </c>
      <c r="W786" s="19"/>
      <c r="AD786" s="265" t="s">
        <v>331</v>
      </c>
      <c r="AE786" s="265">
        <v>2.5924999420531093E-2</v>
      </c>
      <c r="AF786" s="265">
        <v>2.6611999405175446E-2</v>
      </c>
      <c r="AG786" s="265">
        <v>2.85049993628636E-2</v>
      </c>
      <c r="AH786" s="265">
        <v>2.6009999418631195E-2</v>
      </c>
      <c r="AI786" s="265">
        <v>2.8139999371021986E-2</v>
      </c>
      <c r="AJ786" s="265">
        <v>3.0329999322071671E-2</v>
      </c>
      <c r="AK786" s="265">
        <v>3.1479999296367168E-2</v>
      </c>
      <c r="AL786" s="265">
        <v>2.5348999433405697E-2</v>
      </c>
      <c r="AM786" s="265">
        <v>2.6488999407924711E-2</v>
      </c>
      <c r="AN786" s="265">
        <v>3.4145999236777427E-2</v>
      </c>
      <c r="AO786" s="265">
        <v>2.7975999374687671E-2</v>
      </c>
      <c r="AP786" s="265">
        <v>2.9437999342009424E-2</v>
      </c>
      <c r="AQ786" s="265">
        <v>3.0039999328553675E-2</v>
      </c>
    </row>
    <row r="787" spans="1:43" ht="18.75" customHeight="1">
      <c r="A787" s="86">
        <v>44158</v>
      </c>
      <c r="B787" s="19">
        <v>186.08349999999999</v>
      </c>
      <c r="C787" s="19">
        <v>253.96879999999999</v>
      </c>
      <c r="D787" s="19">
        <v>61.155999999999999</v>
      </c>
      <c r="E787" s="19">
        <v>22.66</v>
      </c>
      <c r="F787" s="20">
        <v>6.5899999999999997E-4</v>
      </c>
      <c r="G787" s="20">
        <v>1.5939999999999999E-3</v>
      </c>
      <c r="H787" s="20">
        <v>2.1310000000000001E-3</v>
      </c>
      <c r="I787" s="20">
        <v>3.8440000000000002E-3</v>
      </c>
      <c r="J787" s="20">
        <v>8.5369999999999994E-3</v>
      </c>
      <c r="K787" s="20">
        <v>6.2680000000000001E-3</v>
      </c>
      <c r="L787" s="20">
        <v>1.5531E-2</v>
      </c>
      <c r="M787" s="20">
        <v>3.1280000000000002E-2</v>
      </c>
      <c r="N787" s="19">
        <v>1280</v>
      </c>
      <c r="O787" s="21">
        <v>2059.44</v>
      </c>
      <c r="P787" s="19">
        <v>6801.4</v>
      </c>
      <c r="Q787" s="18">
        <v>92.293999999999997</v>
      </c>
      <c r="R787" s="19">
        <v>6.5839999999999996</v>
      </c>
      <c r="S787" s="19">
        <v>6.5770999999999997</v>
      </c>
      <c r="T787" s="263" t="s">
        <v>331</v>
      </c>
      <c r="U787" s="264" t="s">
        <v>331</v>
      </c>
      <c r="V787" s="264" t="s">
        <v>331</v>
      </c>
      <c r="W787" s="19"/>
      <c r="AD787" s="265" t="s">
        <v>331</v>
      </c>
      <c r="AE787" s="265">
        <v>2.5924999420531093E-2</v>
      </c>
      <c r="AF787" s="265">
        <v>2.6611999405175446E-2</v>
      </c>
      <c r="AG787" s="265">
        <v>2.85049993628636E-2</v>
      </c>
      <c r="AH787" s="265">
        <v>2.6009999418631195E-2</v>
      </c>
      <c r="AI787" s="265">
        <v>2.8139999371021986E-2</v>
      </c>
      <c r="AJ787" s="265">
        <v>3.0329999322071671E-2</v>
      </c>
      <c r="AK787" s="265">
        <v>3.1479999296367168E-2</v>
      </c>
      <c r="AL787" s="265">
        <v>2.5348999433405697E-2</v>
      </c>
      <c r="AM787" s="265">
        <v>2.6488999407924711E-2</v>
      </c>
      <c r="AN787" s="265">
        <v>3.4145999236777427E-2</v>
      </c>
      <c r="AO787" s="265">
        <v>2.7975999374687671E-2</v>
      </c>
      <c r="AP787" s="265">
        <v>2.9437999342009424E-2</v>
      </c>
      <c r="AQ787" s="265">
        <v>3.04299993198365E-2</v>
      </c>
    </row>
    <row r="788" spans="1:43" ht="18.75" customHeight="1">
      <c r="A788" s="86">
        <v>44155</v>
      </c>
      <c r="B788" s="19">
        <v>186.3792</v>
      </c>
      <c r="C788" s="19">
        <v>253.05510000000001</v>
      </c>
      <c r="D788" s="19">
        <v>61.155999999999999</v>
      </c>
      <c r="E788" s="19">
        <v>23.7</v>
      </c>
      <c r="F788" s="20">
        <v>6.3400000000000001E-4</v>
      </c>
      <c r="G788" s="20">
        <v>1.573E-3</v>
      </c>
      <c r="H788" s="20">
        <v>2.0790000000000001E-3</v>
      </c>
      <c r="I788" s="20">
        <v>3.715E-3</v>
      </c>
      <c r="J788" s="20">
        <v>8.2430000000000003E-3</v>
      </c>
      <c r="K788" s="20">
        <v>6.0369999999999998E-3</v>
      </c>
      <c r="L788" s="20">
        <v>1.5195999999999999E-2</v>
      </c>
      <c r="M788" s="20">
        <v>3.1620000000000002E-2</v>
      </c>
      <c r="N788" s="19">
        <v>1280</v>
      </c>
      <c r="O788" s="21">
        <v>2059.44</v>
      </c>
      <c r="P788" s="19">
        <v>6801.4</v>
      </c>
      <c r="Q788" s="18">
        <v>92.316000000000003</v>
      </c>
      <c r="R788" s="19">
        <v>6.5605000000000002</v>
      </c>
      <c r="S788" s="19">
        <v>6.5617999999999999</v>
      </c>
      <c r="T788" s="263" t="s">
        <v>331</v>
      </c>
      <c r="U788" s="264" t="s">
        <v>331</v>
      </c>
      <c r="V788" s="264" t="s">
        <v>331</v>
      </c>
      <c r="W788" s="19"/>
      <c r="AD788" s="265" t="s">
        <v>331</v>
      </c>
      <c r="AE788" s="265">
        <v>2.5924999420531093E-2</v>
      </c>
      <c r="AF788" s="265">
        <v>2.6611999405175446E-2</v>
      </c>
      <c r="AG788" s="265">
        <v>2.85049993628636E-2</v>
      </c>
      <c r="AH788" s="265">
        <v>2.6009999418631195E-2</v>
      </c>
      <c r="AI788" s="265">
        <v>2.8139999371021986E-2</v>
      </c>
      <c r="AJ788" s="265">
        <v>3.0329999322071671E-2</v>
      </c>
      <c r="AK788" s="265">
        <v>3.1479999296367168E-2</v>
      </c>
      <c r="AL788" s="265">
        <v>2.5348999433405697E-2</v>
      </c>
      <c r="AM788" s="265">
        <v>2.6488999407924711E-2</v>
      </c>
      <c r="AN788" s="265">
        <v>3.4145999236777427E-2</v>
      </c>
      <c r="AO788" s="265">
        <v>2.7975999374687671E-2</v>
      </c>
      <c r="AP788" s="265">
        <v>2.9437999342009424E-2</v>
      </c>
      <c r="AQ788" s="265">
        <v>3.109669930493459E-2</v>
      </c>
    </row>
    <row r="789" spans="1:43" ht="18.75" customHeight="1">
      <c r="A789" s="86">
        <v>44154</v>
      </c>
      <c r="B789" s="19">
        <v>186.2484</v>
      </c>
      <c r="C789" s="19">
        <v>253.26949999999999</v>
      </c>
      <c r="D789" s="19">
        <v>61.155999999999999</v>
      </c>
      <c r="E789" s="19">
        <v>23.11</v>
      </c>
      <c r="F789" s="20">
        <v>5.8299999999999997E-4</v>
      </c>
      <c r="G789" s="20">
        <v>1.6119999999999999E-3</v>
      </c>
      <c r="H789" s="20">
        <v>2.1320000000000002E-3</v>
      </c>
      <c r="I789" s="20">
        <v>3.7290000000000001E-3</v>
      </c>
      <c r="J789" s="20">
        <v>8.293E-3</v>
      </c>
      <c r="K789" s="20">
        <v>6.0350000000000004E-3</v>
      </c>
      <c r="L789" s="20">
        <v>1.5453E-2</v>
      </c>
      <c r="M789" s="20">
        <v>3.1210000000000002E-2</v>
      </c>
      <c r="N789" s="19">
        <v>1280</v>
      </c>
      <c r="O789" s="21">
        <v>2059.44</v>
      </c>
      <c r="P789" s="19">
        <v>6801.4</v>
      </c>
      <c r="Q789" s="18">
        <v>92.415999999999997</v>
      </c>
      <c r="R789" s="19">
        <v>6.5567000000000002</v>
      </c>
      <c r="S789" s="19">
        <v>6.5480999999999998</v>
      </c>
      <c r="T789" s="263" t="s">
        <v>331</v>
      </c>
      <c r="U789" s="264" t="s">
        <v>331</v>
      </c>
      <c r="V789" s="264" t="s">
        <v>331</v>
      </c>
      <c r="W789" s="19"/>
      <c r="AD789" s="265" t="s">
        <v>331</v>
      </c>
      <c r="AE789" s="265">
        <v>2.5924999420531093E-2</v>
      </c>
      <c r="AF789" s="265">
        <v>2.6611999405175446E-2</v>
      </c>
      <c r="AG789" s="265">
        <v>2.85049993628636E-2</v>
      </c>
      <c r="AH789" s="265">
        <v>2.6009999418631195E-2</v>
      </c>
      <c r="AI789" s="265">
        <v>2.8139999371021986E-2</v>
      </c>
      <c r="AJ789" s="265">
        <v>3.0329999322071671E-2</v>
      </c>
      <c r="AK789" s="265">
        <v>3.1479999296367168E-2</v>
      </c>
      <c r="AL789" s="265">
        <v>2.5348999433405697E-2</v>
      </c>
      <c r="AM789" s="265">
        <v>2.6488999407924711E-2</v>
      </c>
      <c r="AN789" s="265">
        <v>3.4145999236777427E-2</v>
      </c>
      <c r="AO789" s="265">
        <v>2.7975999374687671E-2</v>
      </c>
      <c r="AP789" s="265">
        <v>2.9437999342009424E-2</v>
      </c>
      <c r="AQ789" s="265">
        <v>3.109669930493459E-2</v>
      </c>
    </row>
    <row r="790" spans="1:43" ht="18.75" customHeight="1">
      <c r="A790" s="86">
        <v>44153</v>
      </c>
      <c r="B790" s="19">
        <v>186.06569999999999</v>
      </c>
      <c r="C790" s="19">
        <v>253.99250000000001</v>
      </c>
      <c r="D790" s="19">
        <v>60.031999999999996</v>
      </c>
      <c r="E790" s="19">
        <v>23.84</v>
      </c>
      <c r="F790" s="20">
        <v>7.1000000000000002E-4</v>
      </c>
      <c r="G790" s="20">
        <v>1.732E-3</v>
      </c>
      <c r="H790" s="20">
        <v>2.264E-3</v>
      </c>
      <c r="I790" s="20">
        <v>3.9519999999999998E-3</v>
      </c>
      <c r="J790" s="20">
        <v>8.7010000000000004E-3</v>
      </c>
      <c r="K790" s="20">
        <v>6.3579999999999999E-3</v>
      </c>
      <c r="L790" s="20">
        <v>1.6E-2</v>
      </c>
      <c r="M790" s="20">
        <v>3.074E-2</v>
      </c>
      <c r="N790" s="19">
        <v>1280</v>
      </c>
      <c r="O790" s="21">
        <v>2059.44</v>
      </c>
      <c r="P790" s="19">
        <v>6801.4</v>
      </c>
      <c r="Q790" s="18">
        <v>92.641999999999996</v>
      </c>
      <c r="R790" s="19">
        <v>6.5848000000000004</v>
      </c>
      <c r="S790" s="19">
        <v>6.5743</v>
      </c>
      <c r="T790" s="263" t="s">
        <v>331</v>
      </c>
      <c r="U790" s="264" t="s">
        <v>331</v>
      </c>
      <c r="V790" s="264" t="s">
        <v>331</v>
      </c>
      <c r="W790" s="19"/>
      <c r="AD790" s="265" t="s">
        <v>331</v>
      </c>
      <c r="AE790" s="265">
        <v>2.5924999420531093E-2</v>
      </c>
      <c r="AF790" s="265">
        <v>2.6611999405175446E-2</v>
      </c>
      <c r="AG790" s="265">
        <v>2.85049993628636E-2</v>
      </c>
      <c r="AH790" s="265">
        <v>2.6009999418631195E-2</v>
      </c>
      <c r="AI790" s="265">
        <v>2.8139999371021986E-2</v>
      </c>
      <c r="AJ790" s="265">
        <v>3.0329999322071671E-2</v>
      </c>
      <c r="AK790" s="265">
        <v>3.1479999296367168E-2</v>
      </c>
      <c r="AL790" s="265">
        <v>2.5348999433405697E-2</v>
      </c>
      <c r="AM790" s="265">
        <v>2.6488999407924711E-2</v>
      </c>
      <c r="AN790" s="265">
        <v>3.4145999236777427E-2</v>
      </c>
      <c r="AO790" s="265">
        <v>2.7975999374687671E-2</v>
      </c>
      <c r="AP790" s="265">
        <v>2.9437999342009424E-2</v>
      </c>
      <c r="AQ790" s="265">
        <v>3.109669930493459E-2</v>
      </c>
    </row>
    <row r="791" spans="1:43" ht="18.75" customHeight="1">
      <c r="A791" s="86">
        <v>44152</v>
      </c>
      <c r="B791" s="19">
        <v>186.1234</v>
      </c>
      <c r="C791" s="19">
        <v>254.10749999999999</v>
      </c>
      <c r="D791" s="19">
        <v>60.031999999999996</v>
      </c>
      <c r="E791" s="19">
        <v>22.71</v>
      </c>
      <c r="F791" s="20">
        <v>7.8600000000000002E-4</v>
      </c>
      <c r="G791" s="20">
        <v>1.6919999999999999E-3</v>
      </c>
      <c r="H791" s="20">
        <v>2.1849999999999999E-3</v>
      </c>
      <c r="I791" s="20">
        <v>3.7919999999999998E-3</v>
      </c>
      <c r="J791" s="20">
        <v>8.5699999999999995E-3</v>
      </c>
      <c r="K791" s="20">
        <v>6.1960000000000001E-3</v>
      </c>
      <c r="L791" s="20">
        <v>1.6059E-2</v>
      </c>
      <c r="M791" s="20">
        <v>3.041E-2</v>
      </c>
      <c r="N791" s="19">
        <v>1280</v>
      </c>
      <c r="O791" s="21">
        <v>2059.44</v>
      </c>
      <c r="P791" s="19">
        <v>6801.4</v>
      </c>
      <c r="Q791" s="18">
        <v>92.754999999999995</v>
      </c>
      <c r="R791" s="19">
        <v>6.6064999999999996</v>
      </c>
      <c r="S791" s="19">
        <v>6.6001000000000003</v>
      </c>
      <c r="T791" s="263" t="s">
        <v>331</v>
      </c>
      <c r="U791" s="264" t="s">
        <v>331</v>
      </c>
      <c r="V791" s="264" t="s">
        <v>331</v>
      </c>
      <c r="W791" s="19"/>
      <c r="AD791" s="265" t="s">
        <v>331</v>
      </c>
      <c r="AE791" s="265">
        <v>2.5550999428890643E-2</v>
      </c>
      <c r="AF791" s="265">
        <v>2.6611999405175446E-2</v>
      </c>
      <c r="AG791" s="265">
        <v>2.8286999367736279E-2</v>
      </c>
      <c r="AH791" s="265">
        <v>2.6139999415725469E-2</v>
      </c>
      <c r="AI791" s="265">
        <v>2.77299993801862E-2</v>
      </c>
      <c r="AJ791" s="265">
        <v>2.9859999332576992E-2</v>
      </c>
      <c r="AK791" s="265">
        <v>3.1369999298825862E-2</v>
      </c>
      <c r="AL791" s="265">
        <v>2.5348999433405697E-2</v>
      </c>
      <c r="AM791" s="265">
        <v>2.6151999415457251E-2</v>
      </c>
      <c r="AN791" s="265">
        <v>3.4145999236777427E-2</v>
      </c>
      <c r="AO791" s="265">
        <v>2.7980999374575911E-2</v>
      </c>
      <c r="AP791" s="265">
        <v>2.9597999338433146E-2</v>
      </c>
      <c r="AQ791" s="265">
        <v>3.1866699287723746E-2</v>
      </c>
    </row>
    <row r="792" spans="1:43" ht="18.75" customHeight="1">
      <c r="A792" s="86">
        <v>44151</v>
      </c>
      <c r="B792" s="19">
        <v>186.03569999999999</v>
      </c>
      <c r="C792" s="19">
        <v>254.113</v>
      </c>
      <c r="D792" s="19">
        <v>59.841000000000001</v>
      </c>
      <c r="E792" s="19">
        <v>22.45</v>
      </c>
      <c r="F792" s="20">
        <v>7.6099999999999996E-4</v>
      </c>
      <c r="G792" s="20">
        <v>1.771E-3</v>
      </c>
      <c r="H792" s="20">
        <v>2.317E-3</v>
      </c>
      <c r="I792" s="20">
        <v>4.0629999999999998E-3</v>
      </c>
      <c r="J792" s="20">
        <v>9.0609999999999996E-3</v>
      </c>
      <c r="K792" s="20">
        <v>6.5890000000000002E-3</v>
      </c>
      <c r="L792" s="20">
        <v>1.6628E-2</v>
      </c>
      <c r="M792" s="20">
        <v>3.032E-2</v>
      </c>
      <c r="N792" s="19">
        <v>1280</v>
      </c>
      <c r="O792" s="21">
        <v>2059.44</v>
      </c>
      <c r="P792" s="19">
        <v>6801.4</v>
      </c>
      <c r="Q792" s="18">
        <v>92.962999999999994</v>
      </c>
      <c r="R792" s="19">
        <v>6.6130000000000004</v>
      </c>
      <c r="S792" s="19">
        <v>6.6173999999999999</v>
      </c>
      <c r="T792" s="263" t="s">
        <v>331</v>
      </c>
      <c r="U792" s="264" t="s">
        <v>331</v>
      </c>
      <c r="V792" s="264" t="s">
        <v>331</v>
      </c>
      <c r="W792" s="19"/>
      <c r="AD792" s="265" t="s">
        <v>331</v>
      </c>
      <c r="AE792" s="265">
        <v>2.5499999430030583E-2</v>
      </c>
      <c r="AF792" s="265">
        <v>2.6577999405935405E-2</v>
      </c>
      <c r="AG792" s="265">
        <v>2.8137999371066692E-2</v>
      </c>
      <c r="AH792" s="265">
        <v>2.5939999420195817E-2</v>
      </c>
      <c r="AI792" s="265">
        <v>2.7619999382644891E-2</v>
      </c>
      <c r="AJ792" s="265">
        <v>2.9649999337270853E-2</v>
      </c>
      <c r="AK792" s="265">
        <v>3.1169999303296208E-2</v>
      </c>
      <c r="AL792" s="265">
        <v>2.5348999433405697E-2</v>
      </c>
      <c r="AM792" s="265">
        <v>2.231099950131029E-2</v>
      </c>
      <c r="AN792" s="265">
        <v>3.4145999236777427E-2</v>
      </c>
      <c r="AO792" s="265">
        <v>2.7687999381124973E-2</v>
      </c>
      <c r="AP792" s="265">
        <v>2.9937999330833551E-2</v>
      </c>
      <c r="AQ792" s="265">
        <v>3.3866699243020264E-2</v>
      </c>
    </row>
    <row r="793" spans="1:43" ht="18.75" customHeight="1">
      <c r="A793" s="86">
        <v>44148</v>
      </c>
      <c r="B793" s="19">
        <v>186.1925</v>
      </c>
      <c r="C793" s="19">
        <v>253.93450000000001</v>
      </c>
      <c r="D793" s="19">
        <v>60.030999999999999</v>
      </c>
      <c r="E793" s="19">
        <v>23.1</v>
      </c>
      <c r="F793" s="20">
        <v>8.3699999999999996E-4</v>
      </c>
      <c r="G793" s="20">
        <v>1.7899999999999999E-3</v>
      </c>
      <c r="H793" s="20">
        <v>2.343E-3</v>
      </c>
      <c r="I793" s="20">
        <v>4.0619999999999996E-3</v>
      </c>
      <c r="J793" s="20">
        <v>8.9630000000000005E-3</v>
      </c>
      <c r="K793" s="20">
        <v>6.5189999999999996E-3</v>
      </c>
      <c r="L793" s="20">
        <v>1.6469000000000001E-2</v>
      </c>
      <c r="M793" s="20">
        <v>3.0280000000000001E-2</v>
      </c>
      <c r="N793" s="19">
        <v>1280</v>
      </c>
      <c r="O793" s="21">
        <v>2059.44</v>
      </c>
      <c r="P793" s="19">
        <v>6801.4</v>
      </c>
      <c r="Q793" s="18">
        <v>93.043000000000006</v>
      </c>
      <c r="R793" s="19">
        <v>6.6310000000000002</v>
      </c>
      <c r="S793" s="19">
        <v>6.6180000000000003</v>
      </c>
      <c r="T793" s="263" t="s">
        <v>331</v>
      </c>
      <c r="U793" s="264" t="s">
        <v>331</v>
      </c>
      <c r="V793" s="264" t="s">
        <v>331</v>
      </c>
      <c r="W793" s="19"/>
      <c r="AD793" s="265" t="s">
        <v>331</v>
      </c>
      <c r="AE793" s="265">
        <v>2.5563999428600073E-2</v>
      </c>
      <c r="AF793" s="265">
        <v>2.6586999405734241E-2</v>
      </c>
      <c r="AG793" s="265">
        <v>2.8140999370999634E-2</v>
      </c>
      <c r="AH793" s="265">
        <v>2.5979999419301746E-2</v>
      </c>
      <c r="AI793" s="265">
        <v>2.7479999385774136E-2</v>
      </c>
      <c r="AJ793" s="265">
        <v>2.9669999336823821E-2</v>
      </c>
      <c r="AK793" s="265">
        <v>3.1329999299719927E-2</v>
      </c>
      <c r="AL793" s="265">
        <v>2.5348999433405697E-2</v>
      </c>
      <c r="AM793" s="265">
        <v>2.231099950131029E-2</v>
      </c>
      <c r="AN793" s="265">
        <v>3.4145999236777427E-2</v>
      </c>
      <c r="AO793" s="265">
        <v>2.7687999381124973E-2</v>
      </c>
      <c r="AP793" s="265">
        <v>2.9937999330833551E-2</v>
      </c>
      <c r="AQ793" s="265">
        <v>2.9139299348685893E-2</v>
      </c>
    </row>
    <row r="794" spans="1:43" ht="18.75" customHeight="1">
      <c r="A794" s="86">
        <v>44147</v>
      </c>
      <c r="B794" s="19">
        <v>186.3785</v>
      </c>
      <c r="C794" s="19">
        <v>254.37260000000001</v>
      </c>
      <c r="D794" s="19">
        <v>58.5</v>
      </c>
      <c r="E794" s="19">
        <v>25.35</v>
      </c>
      <c r="F794" s="20">
        <v>8.6200000000000003E-4</v>
      </c>
      <c r="G794" s="20">
        <v>1.768E-3</v>
      </c>
      <c r="H794" s="20">
        <v>2.264E-3</v>
      </c>
      <c r="I794" s="20">
        <v>3.9160000000000002E-3</v>
      </c>
      <c r="J794" s="20">
        <v>8.8149999999999999E-3</v>
      </c>
      <c r="K794" s="20">
        <v>6.3550000000000004E-3</v>
      </c>
      <c r="L794" s="20">
        <v>1.6385E-2</v>
      </c>
      <c r="M794" s="20">
        <v>3.006E-2</v>
      </c>
      <c r="N794" s="19">
        <v>1280</v>
      </c>
      <c r="O794" s="21">
        <v>2059.44</v>
      </c>
      <c r="P794" s="19">
        <v>6801.4</v>
      </c>
      <c r="Q794" s="18">
        <v>92.748999999999995</v>
      </c>
      <c r="R794" s="19">
        <v>6.617</v>
      </c>
      <c r="S794" s="19">
        <v>6.5990000000000002</v>
      </c>
      <c r="T794" s="263" t="s">
        <v>331</v>
      </c>
      <c r="U794" s="264" t="s">
        <v>331</v>
      </c>
      <c r="V794" s="264" t="s">
        <v>331</v>
      </c>
      <c r="W794" s="19"/>
      <c r="AD794" s="265" t="s">
        <v>331</v>
      </c>
      <c r="AE794" s="265">
        <v>2.5234999435953795E-2</v>
      </c>
      <c r="AF794" s="265">
        <v>2.6282999412529168E-2</v>
      </c>
      <c r="AG794" s="265">
        <v>2.7812999378331003E-2</v>
      </c>
      <c r="AH794" s="265">
        <v>2.5899999421089885E-2</v>
      </c>
      <c r="AI794" s="265">
        <v>2.7229999391362069E-2</v>
      </c>
      <c r="AJ794" s="265">
        <v>2.9229999346658587E-2</v>
      </c>
      <c r="AK794" s="265">
        <v>3.0909999309107664E-2</v>
      </c>
      <c r="AL794" s="265">
        <v>2.5348999433405697E-2</v>
      </c>
      <c r="AM794" s="265">
        <v>2.231099950131029E-2</v>
      </c>
      <c r="AN794" s="265">
        <v>3.4145999236777427E-2</v>
      </c>
      <c r="AO794" s="265">
        <v>2.7687999381124973E-2</v>
      </c>
      <c r="AP794" s="265">
        <v>2.9937999330833551E-2</v>
      </c>
      <c r="AQ794" s="265">
        <v>2.8191699369866402E-2</v>
      </c>
    </row>
    <row r="795" spans="1:43" ht="18.75" customHeight="1">
      <c r="A795" s="86">
        <v>44146</v>
      </c>
      <c r="B795" s="19">
        <v>185.72049999999999</v>
      </c>
      <c r="C795" s="19">
        <v>254.93389999999999</v>
      </c>
      <c r="D795" s="19">
        <v>58.155999999999999</v>
      </c>
      <c r="E795" s="19">
        <v>23.45</v>
      </c>
      <c r="F795" s="20">
        <v>8.8699999999999998E-4</v>
      </c>
      <c r="G795" s="20">
        <v>1.807E-3</v>
      </c>
      <c r="H795" s="20">
        <v>2.526E-3</v>
      </c>
      <c r="I795" s="20">
        <v>4.5380000000000004E-3</v>
      </c>
      <c r="J795" s="20">
        <v>9.7529999999999995E-3</v>
      </c>
      <c r="K795" s="20">
        <v>7.1650000000000004E-3</v>
      </c>
      <c r="L795" s="20">
        <v>1.7415E-2</v>
      </c>
      <c r="M795" s="20">
        <v>2.9850000000000002E-2</v>
      </c>
      <c r="N795" s="19">
        <v>1280</v>
      </c>
      <c r="O795" s="21">
        <v>2059.44</v>
      </c>
      <c r="P795" s="19">
        <v>6801.4</v>
      </c>
      <c r="Q795" s="18">
        <v>92.724999999999994</v>
      </c>
      <c r="R795" s="19">
        <v>6.6295000000000002</v>
      </c>
      <c r="S795" s="19">
        <v>6.6162999999999998</v>
      </c>
      <c r="T795" s="263" t="s">
        <v>331</v>
      </c>
      <c r="U795" s="264" t="s">
        <v>331</v>
      </c>
      <c r="V795" s="264" t="s">
        <v>331</v>
      </c>
      <c r="W795" s="19"/>
      <c r="AD795" s="265" t="s">
        <v>331</v>
      </c>
      <c r="AE795" s="265">
        <v>2.5320999434031544E-2</v>
      </c>
      <c r="AF795" s="265">
        <v>2.63499994110316E-2</v>
      </c>
      <c r="AG795" s="265">
        <v>2.7813999378308654E-2</v>
      </c>
      <c r="AH795" s="265">
        <v>2.5879999421536924E-2</v>
      </c>
      <c r="AI795" s="265">
        <v>2.7139999393373727E-2</v>
      </c>
      <c r="AJ795" s="265">
        <v>2.9109999349340797E-2</v>
      </c>
      <c r="AK795" s="265">
        <v>3.0929999308660625E-2</v>
      </c>
      <c r="AL795" s="265">
        <v>2.5348999433405697E-2</v>
      </c>
      <c r="AM795" s="265">
        <v>2.231099950131029E-2</v>
      </c>
      <c r="AN795" s="265">
        <v>3.4145999236777427E-2</v>
      </c>
      <c r="AO795" s="265">
        <v>2.7687999381124973E-2</v>
      </c>
      <c r="AP795" s="265">
        <v>2.9937999330833551E-2</v>
      </c>
      <c r="AQ795" s="265">
        <v>2.826999936811626E-2</v>
      </c>
    </row>
    <row r="796" spans="1:43" ht="18.75" customHeight="1">
      <c r="A796" s="86">
        <v>44145</v>
      </c>
      <c r="B796" s="19">
        <v>185.72049999999999</v>
      </c>
      <c r="C796" s="19">
        <v>254.93389999999999</v>
      </c>
      <c r="D796" s="19">
        <v>58.155999999999999</v>
      </c>
      <c r="E796" s="19">
        <v>24.8</v>
      </c>
      <c r="F796" s="20">
        <v>8.8699999999999998E-4</v>
      </c>
      <c r="G796" s="20">
        <v>1.807E-3</v>
      </c>
      <c r="H796" s="20">
        <v>2.526E-3</v>
      </c>
      <c r="I796" s="20">
        <v>4.5380000000000004E-3</v>
      </c>
      <c r="J796" s="20">
        <v>9.5949999999999994E-3</v>
      </c>
      <c r="K796" s="20">
        <v>7.1650000000000004E-3</v>
      </c>
      <c r="L796" s="20">
        <v>1.7415E-2</v>
      </c>
      <c r="M796" s="20">
        <v>2.9819999999999999E-2</v>
      </c>
      <c r="N796" s="19">
        <v>1280</v>
      </c>
      <c r="O796" s="21">
        <v>2059.44</v>
      </c>
      <c r="P796" s="19">
        <v>6801.4</v>
      </c>
      <c r="Q796" s="18">
        <v>92.228999999999999</v>
      </c>
      <c r="R796" s="19">
        <v>6.6124000000000001</v>
      </c>
      <c r="S796" s="19">
        <v>6.5914999999999999</v>
      </c>
      <c r="T796" s="263" t="s">
        <v>331</v>
      </c>
      <c r="U796" s="264" t="s">
        <v>331</v>
      </c>
      <c r="V796" s="264" t="s">
        <v>331</v>
      </c>
      <c r="W796" s="19"/>
      <c r="AD796" s="265" t="s">
        <v>331</v>
      </c>
      <c r="AE796" s="265">
        <v>2.5275999435037375E-2</v>
      </c>
      <c r="AF796" s="265">
        <v>2.618399941474199E-2</v>
      </c>
      <c r="AG796" s="265">
        <v>2.7629999382421375E-2</v>
      </c>
      <c r="AH796" s="265">
        <v>2.5849999422207476E-2</v>
      </c>
      <c r="AI796" s="265">
        <v>2.7069999394938347E-2</v>
      </c>
      <c r="AJ796" s="265">
        <v>2.8969999352470039E-2</v>
      </c>
      <c r="AK796" s="265">
        <v>3.0909999309107664E-2</v>
      </c>
      <c r="AL796" s="265">
        <v>2.5348999433405697E-2</v>
      </c>
      <c r="AM796" s="265">
        <v>2.231099950131029E-2</v>
      </c>
      <c r="AN796" s="265">
        <v>3.4145999236777427E-2</v>
      </c>
      <c r="AO796" s="265">
        <v>2.7687999381124973E-2</v>
      </c>
      <c r="AP796" s="265">
        <v>2.9937999330833551E-2</v>
      </c>
      <c r="AQ796" s="265">
        <v>2.8264999368228017E-2</v>
      </c>
    </row>
    <row r="797" spans="1:43" ht="18.75" customHeight="1">
      <c r="A797" s="86">
        <v>44144</v>
      </c>
      <c r="B797" s="19">
        <v>185.57560000000001</v>
      </c>
      <c r="C797" s="19">
        <v>254.708</v>
      </c>
      <c r="D797" s="19">
        <v>60.905999999999999</v>
      </c>
      <c r="E797" s="19">
        <v>25.75</v>
      </c>
      <c r="F797" s="20">
        <v>8.8699999999999998E-4</v>
      </c>
      <c r="G797" s="20">
        <v>1.7060000000000001E-3</v>
      </c>
      <c r="H797" s="20">
        <v>2.3210000000000001E-3</v>
      </c>
      <c r="I797" s="20">
        <v>4.28E-3</v>
      </c>
      <c r="J797" s="20">
        <v>9.2350000000000002E-3</v>
      </c>
      <c r="K797" s="20">
        <v>6.816E-3</v>
      </c>
      <c r="L797" s="20">
        <v>1.7089E-2</v>
      </c>
      <c r="M797" s="20">
        <v>2.988E-2</v>
      </c>
      <c r="N797" s="19">
        <v>1280</v>
      </c>
      <c r="O797" s="21">
        <v>2059.44</v>
      </c>
      <c r="P797" s="19">
        <v>6801.4</v>
      </c>
      <c r="Q797" s="18">
        <v>92.525000000000006</v>
      </c>
      <c r="R797" s="19">
        <v>6.6064999999999996</v>
      </c>
      <c r="S797" s="19">
        <v>6.6092000000000004</v>
      </c>
      <c r="T797" s="263" t="s">
        <v>331</v>
      </c>
      <c r="U797" s="264" t="s">
        <v>331</v>
      </c>
      <c r="V797" s="264" t="s">
        <v>331</v>
      </c>
      <c r="W797" s="19"/>
      <c r="AD797" s="265" t="s">
        <v>331</v>
      </c>
      <c r="AE797" s="265">
        <v>2.522799943611026E-2</v>
      </c>
      <c r="AF797" s="265">
        <v>2.6189999414607885E-2</v>
      </c>
      <c r="AG797" s="265">
        <v>2.7761999379470943E-2</v>
      </c>
      <c r="AH797" s="265">
        <v>2.6079999417066575E-2</v>
      </c>
      <c r="AI797" s="265">
        <v>2.6979999396950005E-2</v>
      </c>
      <c r="AJ797" s="265">
        <v>2.9199999347329138E-2</v>
      </c>
      <c r="AK797" s="265">
        <v>3.0989999307319525E-2</v>
      </c>
      <c r="AL797" s="265">
        <v>2.5348999433405697E-2</v>
      </c>
      <c r="AM797" s="265">
        <v>2.231099950131029E-2</v>
      </c>
      <c r="AN797" s="265">
        <v>3.4145999236777427E-2</v>
      </c>
      <c r="AO797" s="265">
        <v>2.7687999381124973E-2</v>
      </c>
      <c r="AP797" s="265">
        <v>2.9937999330833551E-2</v>
      </c>
      <c r="AQ797" s="265">
        <v>2.8111699371654541E-2</v>
      </c>
    </row>
    <row r="798" spans="1:43" ht="18.75" customHeight="1">
      <c r="A798" s="86">
        <v>44141</v>
      </c>
      <c r="B798" s="19">
        <v>186.23759999999999</v>
      </c>
      <c r="C798" s="19">
        <v>254.38560000000001</v>
      </c>
      <c r="D798" s="19">
        <v>64.525999999999996</v>
      </c>
      <c r="E798" s="19">
        <v>24.86</v>
      </c>
      <c r="F798" s="20">
        <v>8.6200000000000003E-4</v>
      </c>
      <c r="G798" s="20">
        <v>1.5269999999999999E-3</v>
      </c>
      <c r="H798" s="20">
        <v>1.9719999999999998E-3</v>
      </c>
      <c r="I798" s="20">
        <v>3.6099999999999999E-3</v>
      </c>
      <c r="J798" s="20">
        <v>8.1849999999999996E-3</v>
      </c>
      <c r="K798" s="20">
        <v>5.8929999999999998E-3</v>
      </c>
      <c r="L798" s="20">
        <v>1.6E-2</v>
      </c>
      <c r="M798" s="20">
        <v>2.9680000000000002E-2</v>
      </c>
      <c r="N798" s="19">
        <v>1280</v>
      </c>
      <c r="O798" s="21">
        <v>2059.44</v>
      </c>
      <c r="P798" s="19">
        <v>6801.4</v>
      </c>
      <c r="Q798" s="18">
        <v>93.406999999999996</v>
      </c>
      <c r="R798" s="19">
        <v>6.6524000000000001</v>
      </c>
      <c r="S798" s="19">
        <v>6.6237000000000004</v>
      </c>
      <c r="T798" s="263" t="s">
        <v>331</v>
      </c>
      <c r="U798" s="264" t="s">
        <v>331</v>
      </c>
      <c r="V798" s="264" t="s">
        <v>331</v>
      </c>
      <c r="W798" s="19"/>
      <c r="AD798" s="265" t="s">
        <v>331</v>
      </c>
      <c r="AE798" s="265">
        <v>2.5509999429807067E-2</v>
      </c>
      <c r="AF798" s="265">
        <v>2.6546999406628313E-2</v>
      </c>
      <c r="AG798" s="265">
        <v>2.8165999370440842E-2</v>
      </c>
      <c r="AH798" s="265">
        <v>2.6079999417066575E-2</v>
      </c>
      <c r="AI798" s="265">
        <v>2.7239999391138556E-2</v>
      </c>
      <c r="AJ798" s="265">
        <v>2.9539999339729551E-2</v>
      </c>
      <c r="AK798" s="265">
        <v>3.1229999301955105E-2</v>
      </c>
      <c r="AL798" s="265">
        <v>2.5348999433405697E-2</v>
      </c>
      <c r="AM798" s="265">
        <v>2.231099950131029E-2</v>
      </c>
      <c r="AN798" s="265">
        <v>3.4145999236777427E-2</v>
      </c>
      <c r="AO798" s="265">
        <v>2.7687999381124973E-2</v>
      </c>
      <c r="AP798" s="265">
        <v>2.9937999330833551E-2</v>
      </c>
      <c r="AQ798" s="265">
        <v>2.8184999370016155E-2</v>
      </c>
    </row>
    <row r="799" spans="1:43" ht="18.75" customHeight="1">
      <c r="A799" s="86">
        <v>44140</v>
      </c>
      <c r="B799" s="19">
        <v>186.41370000000001</v>
      </c>
      <c r="C799" s="19">
        <v>253.90950000000001</v>
      </c>
      <c r="D799" s="19">
        <v>64.525999999999996</v>
      </c>
      <c r="E799" s="19">
        <v>27.58</v>
      </c>
      <c r="F799" s="20">
        <v>8.6200000000000003E-4</v>
      </c>
      <c r="G799" s="20">
        <v>1.4469999999999999E-3</v>
      </c>
      <c r="H799" s="20">
        <v>1.8630000000000001E-3</v>
      </c>
      <c r="I799" s="20">
        <v>3.2590000000000002E-3</v>
      </c>
      <c r="J799" s="20">
        <v>7.6290000000000004E-3</v>
      </c>
      <c r="K799" s="20">
        <v>5.4799999999999996E-3</v>
      </c>
      <c r="L799" s="20">
        <v>1.5236E-2</v>
      </c>
      <c r="M799" s="20">
        <v>2.9399999999999999E-2</v>
      </c>
      <c r="N799" s="19">
        <v>1280</v>
      </c>
      <c r="O799" s="21">
        <v>2059.44</v>
      </c>
      <c r="P799" s="19">
        <v>6801.4</v>
      </c>
      <c r="Q799" s="18">
        <v>93.552999999999997</v>
      </c>
      <c r="R799" s="19">
        <v>6.6776</v>
      </c>
      <c r="S799" s="19">
        <v>6.6829000000000001</v>
      </c>
      <c r="T799" s="263" t="s">
        <v>331</v>
      </c>
      <c r="U799" s="264" t="s">
        <v>331</v>
      </c>
      <c r="V799" s="264" t="s">
        <v>331</v>
      </c>
      <c r="W799" s="19"/>
      <c r="AD799" s="265" t="s">
        <v>331</v>
      </c>
      <c r="AE799" s="265">
        <v>2.5678999426029622E-2</v>
      </c>
      <c r="AF799" s="265">
        <v>2.675999940186739E-2</v>
      </c>
      <c r="AG799" s="265">
        <v>2.8268999368138613E-2</v>
      </c>
      <c r="AH799" s="265">
        <v>2.6119999416172504E-2</v>
      </c>
      <c r="AI799" s="265">
        <v>2.7519999384880065E-2</v>
      </c>
      <c r="AJ799" s="265">
        <v>2.9739999335259202E-2</v>
      </c>
      <c r="AK799" s="265">
        <v>3.1399999298155311E-2</v>
      </c>
      <c r="AL799" s="265">
        <v>2.5411999431997536E-2</v>
      </c>
      <c r="AM799" s="265">
        <v>2.231099950131029E-2</v>
      </c>
      <c r="AN799" s="265">
        <v>3.4145999236777427E-2</v>
      </c>
      <c r="AO799" s="265">
        <v>2.7689999381080271E-2</v>
      </c>
      <c r="AP799" s="265">
        <v>2.9941999330744148E-2</v>
      </c>
      <c r="AQ799" s="265">
        <v>2.7439999386668208E-2</v>
      </c>
    </row>
    <row r="800" spans="1:43" ht="18.75" customHeight="1">
      <c r="A800" s="86">
        <v>44139</v>
      </c>
      <c r="B800" s="19">
        <v>186.2825</v>
      </c>
      <c r="C800" s="19">
        <v>253.20570000000001</v>
      </c>
      <c r="D800" s="19">
        <v>67.718999999999994</v>
      </c>
      <c r="E800" s="19">
        <v>29.57</v>
      </c>
      <c r="F800" s="20">
        <v>8.6200000000000003E-4</v>
      </c>
      <c r="G800" s="20">
        <v>1.4469999999999999E-3</v>
      </c>
      <c r="H800" s="20">
        <v>1.836E-3</v>
      </c>
      <c r="I800" s="20">
        <v>3.2750000000000001E-3</v>
      </c>
      <c r="J800" s="20">
        <v>7.6290000000000004E-3</v>
      </c>
      <c r="K800" s="20">
        <v>5.5019999999999999E-3</v>
      </c>
      <c r="L800" s="20">
        <v>1.541E-2</v>
      </c>
      <c r="M800" s="20">
        <v>2.929E-2</v>
      </c>
      <c r="N800" s="19">
        <v>1280</v>
      </c>
      <c r="O800" s="21">
        <v>2059.44</v>
      </c>
      <c r="P800" s="19">
        <v>6801.4</v>
      </c>
      <c r="Q800" s="18">
        <v>94.129000000000005</v>
      </c>
      <c r="R800" s="19">
        <v>6.6909000000000001</v>
      </c>
      <c r="S800" s="19">
        <v>6.6889000000000003</v>
      </c>
      <c r="T800" s="263" t="s">
        <v>331</v>
      </c>
      <c r="U800" s="264" t="s">
        <v>331</v>
      </c>
      <c r="V800" s="264" t="s">
        <v>331</v>
      </c>
      <c r="W800" s="19"/>
      <c r="AD800" s="265" t="s">
        <v>331</v>
      </c>
      <c r="AE800" s="265">
        <v>2.5343999433517457E-2</v>
      </c>
      <c r="AF800" s="265">
        <v>2.6539999406784771E-2</v>
      </c>
      <c r="AG800" s="265">
        <v>2.8067999372631311E-2</v>
      </c>
      <c r="AH800" s="265">
        <v>2.6159999415278436E-2</v>
      </c>
      <c r="AI800" s="265">
        <v>2.7379999388009311E-2</v>
      </c>
      <c r="AJ800" s="265">
        <v>2.9539999339729551E-2</v>
      </c>
      <c r="AK800" s="265">
        <v>3.1299999300390478E-2</v>
      </c>
      <c r="AL800" s="265">
        <v>2.5458999430947007E-2</v>
      </c>
      <c r="AM800" s="265">
        <v>2.231099950131029E-2</v>
      </c>
      <c r="AN800" s="265">
        <v>3.4145999236777427E-2</v>
      </c>
      <c r="AO800" s="265">
        <v>2.7692999381013213E-2</v>
      </c>
      <c r="AP800" s="265">
        <v>2.9942999330721795E-2</v>
      </c>
      <c r="AQ800" s="265">
        <v>2.7234199391268192E-2</v>
      </c>
    </row>
    <row r="801" spans="1:43" ht="18.75" customHeight="1">
      <c r="A801" s="86">
        <v>44138</v>
      </c>
      <c r="B801" s="19">
        <v>185.5043</v>
      </c>
      <c r="C801" s="19">
        <v>252.7209</v>
      </c>
      <c r="D801" s="19">
        <v>68.543000000000006</v>
      </c>
      <c r="E801" s="19">
        <v>35.549999999999997</v>
      </c>
      <c r="F801" s="20">
        <v>8.8699999999999998E-4</v>
      </c>
      <c r="G801" s="20">
        <v>1.663E-3</v>
      </c>
      <c r="H801" s="20">
        <v>2.1020000000000001E-3</v>
      </c>
      <c r="I801" s="20">
        <v>3.9560000000000003E-3</v>
      </c>
      <c r="J801" s="20">
        <v>8.9929999999999993E-3</v>
      </c>
      <c r="K801" s="20">
        <v>6.6039999999999996E-3</v>
      </c>
      <c r="L801" s="20">
        <v>1.6799999999999999E-2</v>
      </c>
      <c r="M801" s="20">
        <v>2.9270000000000001E-2</v>
      </c>
      <c r="N801" s="19">
        <v>1280</v>
      </c>
      <c r="O801" s="21">
        <v>2061.5299999999997</v>
      </c>
      <c r="P801" s="19">
        <v>6678.9</v>
      </c>
      <c r="Q801" s="18">
        <v>94.037999999999997</v>
      </c>
      <c r="R801" s="19">
        <v>6.6914999999999996</v>
      </c>
      <c r="S801" s="19">
        <v>6.6963999999999997</v>
      </c>
      <c r="T801" s="263" t="s">
        <v>331</v>
      </c>
      <c r="U801" s="264" t="s">
        <v>331</v>
      </c>
      <c r="V801" s="264" t="s">
        <v>331</v>
      </c>
      <c r="W801" s="19"/>
      <c r="AD801" s="265" t="s">
        <v>331</v>
      </c>
      <c r="AE801" s="265">
        <v>2.5785999423637983E-2</v>
      </c>
      <c r="AF801" s="265">
        <v>2.6770999401621517E-2</v>
      </c>
      <c r="AG801" s="265">
        <v>2.8587999361008407E-2</v>
      </c>
      <c r="AH801" s="265">
        <v>2.6169999415054917E-2</v>
      </c>
      <c r="AI801" s="265">
        <v>2.77299993801862E-2</v>
      </c>
      <c r="AJ801" s="265">
        <v>2.9729999335482715E-2</v>
      </c>
      <c r="AK801" s="265">
        <v>3.1119999304413795E-2</v>
      </c>
      <c r="AL801" s="265">
        <v>2.5293999434635041E-2</v>
      </c>
      <c r="AM801" s="265">
        <v>2.231099950131029E-2</v>
      </c>
      <c r="AN801" s="265">
        <v>3.4145999236777427E-2</v>
      </c>
      <c r="AO801" s="265">
        <v>2.7696999380923806E-2</v>
      </c>
      <c r="AP801" s="265">
        <v>2.9946999330632388E-2</v>
      </c>
      <c r="AQ801" s="265">
        <v>2.7561699383947997E-2</v>
      </c>
    </row>
    <row r="802" spans="1:43" ht="18.75" customHeight="1">
      <c r="A802" s="86">
        <v>44137</v>
      </c>
      <c r="B802" s="19">
        <v>185.62799999999999</v>
      </c>
      <c r="C802" s="19">
        <v>252.5848</v>
      </c>
      <c r="D802" s="19">
        <v>70.156000000000006</v>
      </c>
      <c r="E802" s="19">
        <v>37.130000000000003</v>
      </c>
      <c r="F802" s="20">
        <v>8.6399999999999997E-4</v>
      </c>
      <c r="G802" s="20">
        <v>1.5449999999999999E-3</v>
      </c>
      <c r="H802" s="20">
        <v>1.941E-3</v>
      </c>
      <c r="I802" s="20">
        <v>3.7490000000000002E-3</v>
      </c>
      <c r="J802" s="20">
        <v>8.4340000000000005E-3</v>
      </c>
      <c r="K802" s="20">
        <v>6.2350000000000001E-3</v>
      </c>
      <c r="L802" s="20">
        <v>1.6163E-2</v>
      </c>
      <c r="M802" s="20">
        <v>2.9340000000000001E-2</v>
      </c>
      <c r="N802" s="19">
        <v>1280</v>
      </c>
      <c r="O802" s="21">
        <v>2061.5299999999997</v>
      </c>
      <c r="P802" s="19">
        <v>6678.9</v>
      </c>
      <c r="Q802" s="18">
        <v>93.954999999999998</v>
      </c>
      <c r="R802" s="19">
        <v>6.7149999999999999</v>
      </c>
      <c r="S802" s="19">
        <v>6.7088999999999999</v>
      </c>
      <c r="T802" s="263" t="s">
        <v>331</v>
      </c>
      <c r="U802" s="264" t="s">
        <v>331</v>
      </c>
      <c r="V802" s="264" t="s">
        <v>331</v>
      </c>
      <c r="W802" s="19"/>
      <c r="AD802" s="265" t="s">
        <v>331</v>
      </c>
      <c r="AE802" s="265">
        <v>2.634099941123277E-2</v>
      </c>
      <c r="AF802" s="265">
        <v>2.7333999389037491E-2</v>
      </c>
      <c r="AG802" s="265">
        <v>2.9104999349452553E-2</v>
      </c>
      <c r="AH802" s="265">
        <v>2.6149999415501956E-2</v>
      </c>
      <c r="AI802" s="265">
        <v>2.8129999371245506E-2</v>
      </c>
      <c r="AJ802" s="265">
        <v>3.024999932385981E-2</v>
      </c>
      <c r="AK802" s="265">
        <v>3.1529999295249585E-2</v>
      </c>
      <c r="AL802" s="265">
        <v>2.4905999443307521E-2</v>
      </c>
      <c r="AM802" s="265">
        <v>2.231099950131029E-2</v>
      </c>
      <c r="AN802" s="265">
        <v>3.4145999236777427E-2</v>
      </c>
      <c r="AO802" s="265">
        <v>2.7832999377883971E-2</v>
      </c>
      <c r="AP802" s="265">
        <v>2.9477999341115356E-2</v>
      </c>
      <c r="AQ802" s="265">
        <v>2.7339999388903378E-2</v>
      </c>
    </row>
    <row r="803" spans="1:43" ht="18.75" customHeight="1">
      <c r="A803" s="86">
        <v>44134</v>
      </c>
      <c r="B803" s="19">
        <v>185.54689999999999</v>
      </c>
      <c r="C803" s="19">
        <v>252.2953</v>
      </c>
      <c r="D803" s="19">
        <v>69.125</v>
      </c>
      <c r="E803" s="19">
        <v>38.020000000000003</v>
      </c>
      <c r="F803" s="20">
        <v>8.6399999999999997E-4</v>
      </c>
      <c r="G803" s="20">
        <v>1.5250000000000001E-3</v>
      </c>
      <c r="H803" s="20">
        <v>1.967E-3</v>
      </c>
      <c r="I803" s="20">
        <v>3.8440000000000002E-3</v>
      </c>
      <c r="J803" s="20">
        <v>8.737E-3</v>
      </c>
      <c r="K803" s="20">
        <v>6.4190000000000002E-3</v>
      </c>
      <c r="L803" s="20">
        <v>1.6598000000000002E-2</v>
      </c>
      <c r="M803" s="20">
        <v>2.938E-2</v>
      </c>
      <c r="N803" s="19">
        <v>1280</v>
      </c>
      <c r="O803" s="21">
        <v>2061.5299999999997</v>
      </c>
      <c r="P803" s="19">
        <v>6678.9</v>
      </c>
      <c r="Q803" s="18">
        <v>93.405000000000001</v>
      </c>
      <c r="R803" s="19">
        <v>6.7290000000000001</v>
      </c>
      <c r="S803" s="19">
        <v>6.7285000000000004</v>
      </c>
      <c r="T803" s="263" t="s">
        <v>331</v>
      </c>
      <c r="U803" s="264" t="s">
        <v>331</v>
      </c>
      <c r="V803" s="264" t="s">
        <v>331</v>
      </c>
      <c r="W803" s="19"/>
      <c r="AD803" s="265" t="s">
        <v>331</v>
      </c>
      <c r="AE803" s="265">
        <v>2.6087999416887761E-2</v>
      </c>
      <c r="AF803" s="265">
        <v>2.7188999392278493E-2</v>
      </c>
      <c r="AG803" s="265">
        <v>2.8748999357409773E-2</v>
      </c>
      <c r="AH803" s="265">
        <v>2.6029999418184162E-2</v>
      </c>
      <c r="AI803" s="265">
        <v>2.5199999436736106E-2</v>
      </c>
      <c r="AJ803" s="265">
        <v>3.0389999320730568E-2</v>
      </c>
      <c r="AK803" s="265">
        <v>3.1479999296367168E-2</v>
      </c>
      <c r="AL803" s="265">
        <v>2.4905999443307521E-2</v>
      </c>
      <c r="AM803" s="265">
        <v>2.231099950131029E-2</v>
      </c>
      <c r="AN803" s="265">
        <v>3.4145999236777427E-2</v>
      </c>
      <c r="AO803" s="265">
        <v>2.7832999377883971E-2</v>
      </c>
      <c r="AP803" s="265">
        <v>2.9477999341115356E-2</v>
      </c>
      <c r="AQ803" s="265">
        <v>2.6996699396576729E-2</v>
      </c>
    </row>
    <row r="804" spans="1:43" ht="18.75" customHeight="1">
      <c r="A804" s="86">
        <v>44133</v>
      </c>
      <c r="B804" s="19">
        <v>185.68100000000001</v>
      </c>
      <c r="C804" s="19">
        <v>252.38919999999999</v>
      </c>
      <c r="D804" s="19">
        <v>69.125</v>
      </c>
      <c r="E804" s="19">
        <v>37.590000000000003</v>
      </c>
      <c r="F804" s="20">
        <v>8.6399999999999997E-4</v>
      </c>
      <c r="G804" s="20">
        <v>1.4660000000000001E-3</v>
      </c>
      <c r="H804" s="20">
        <v>1.8860000000000001E-3</v>
      </c>
      <c r="I804" s="20">
        <v>3.7009999999999999E-3</v>
      </c>
      <c r="J804" s="20">
        <v>8.2299999999999995E-3</v>
      </c>
      <c r="K804" s="20">
        <v>5.9430000000000004E-3</v>
      </c>
      <c r="L804" s="20">
        <v>1.6018999999999999E-2</v>
      </c>
      <c r="M804" s="20">
        <v>2.938E-2</v>
      </c>
      <c r="N804" s="19">
        <v>1280</v>
      </c>
      <c r="O804" s="21">
        <v>2061.5299999999997</v>
      </c>
      <c r="P804" s="19">
        <v>6678.9</v>
      </c>
      <c r="Q804" s="18">
        <v>92.94</v>
      </c>
      <c r="R804" s="19">
        <v>6.7054999999999998</v>
      </c>
      <c r="S804" s="19">
        <v>6.7152000000000003</v>
      </c>
      <c r="T804" s="263" t="s">
        <v>331</v>
      </c>
      <c r="U804" s="264" t="s">
        <v>331</v>
      </c>
      <c r="V804" s="264" t="s">
        <v>331</v>
      </c>
      <c r="W804" s="19"/>
      <c r="AD804" s="265" t="s">
        <v>331</v>
      </c>
      <c r="AE804" s="265">
        <v>2.6059999417513607E-2</v>
      </c>
      <c r="AF804" s="265">
        <v>2.7068999394960703E-2</v>
      </c>
      <c r="AG804" s="265">
        <v>2.8579999361187221E-2</v>
      </c>
      <c r="AH804" s="265">
        <v>2.5719999425113202E-2</v>
      </c>
      <c r="AI804" s="265">
        <v>2.5199999436736106E-2</v>
      </c>
      <c r="AJ804" s="265">
        <v>2.9799999333918095E-2</v>
      </c>
      <c r="AK804" s="265">
        <v>3.0999999307096005E-2</v>
      </c>
      <c r="AL804" s="265">
        <v>2.4928999442793431E-2</v>
      </c>
      <c r="AM804" s="265">
        <v>2.231099950131029E-2</v>
      </c>
      <c r="AN804" s="265">
        <v>3.4145999236777427E-2</v>
      </c>
      <c r="AO804" s="265">
        <v>2.7832999377883971E-2</v>
      </c>
      <c r="AP804" s="265">
        <v>2.9477999341115356E-2</v>
      </c>
      <c r="AQ804" s="265">
        <v>2.6966699397247287E-2</v>
      </c>
    </row>
    <row r="805" spans="1:43" ht="18.75" customHeight="1">
      <c r="A805" s="86">
        <v>44132</v>
      </c>
      <c r="B805" s="19">
        <v>186.02959999999999</v>
      </c>
      <c r="C805" s="19">
        <v>252.5872</v>
      </c>
      <c r="D805" s="19">
        <v>67.623000000000005</v>
      </c>
      <c r="E805" s="19">
        <v>40.28</v>
      </c>
      <c r="F805" s="20">
        <v>8.6399999999999997E-4</v>
      </c>
      <c r="G805" s="20">
        <v>1.4660000000000001E-3</v>
      </c>
      <c r="H805" s="20">
        <v>1.8060000000000001E-3</v>
      </c>
      <c r="I805" s="20">
        <v>3.3010000000000001E-3</v>
      </c>
      <c r="J805" s="20">
        <v>7.7099999999999998E-3</v>
      </c>
      <c r="K805" s="20">
        <v>5.5009999999999998E-3</v>
      </c>
      <c r="L805" s="20">
        <v>1.5537E-2</v>
      </c>
      <c r="M805" s="20">
        <v>2.9440000000000001E-2</v>
      </c>
      <c r="N805" s="19">
        <v>1280</v>
      </c>
      <c r="O805" s="21">
        <v>2061.5299999999997</v>
      </c>
      <c r="P805" s="19">
        <v>6678.9</v>
      </c>
      <c r="Q805" s="18">
        <v>93.045000000000002</v>
      </c>
      <c r="R805" s="19">
        <v>6.7122000000000002</v>
      </c>
      <c r="S805" s="19">
        <v>6.7005999999999997</v>
      </c>
      <c r="T805" s="263" t="s">
        <v>331</v>
      </c>
      <c r="U805" s="264" t="s">
        <v>331</v>
      </c>
      <c r="V805" s="264" t="s">
        <v>331</v>
      </c>
      <c r="W805" s="19"/>
      <c r="AD805" s="265" t="s">
        <v>331</v>
      </c>
      <c r="AE805" s="265">
        <v>2.6397999409958722E-2</v>
      </c>
      <c r="AF805" s="265">
        <v>2.7403999387472868E-2</v>
      </c>
      <c r="AG805" s="265">
        <v>2.8786999356560407E-2</v>
      </c>
      <c r="AH805" s="265">
        <v>2.5899999421089885E-2</v>
      </c>
      <c r="AI805" s="265">
        <v>2.5199999436736106E-2</v>
      </c>
      <c r="AJ805" s="265">
        <v>3.024999932385981E-2</v>
      </c>
      <c r="AK805" s="265">
        <v>3.0889999309554696E-2</v>
      </c>
      <c r="AL805" s="265">
        <v>2.4942999442480504E-2</v>
      </c>
      <c r="AM805" s="265">
        <v>2.231099950131029E-2</v>
      </c>
      <c r="AN805" s="265">
        <v>3.4145999236777427E-2</v>
      </c>
      <c r="AO805" s="265">
        <v>2.5535999429225919E-2</v>
      </c>
      <c r="AP805" s="265">
        <v>2.9477999341115356E-2</v>
      </c>
      <c r="AQ805" s="265">
        <v>2.6826699400376526E-2</v>
      </c>
    </row>
    <row r="806" spans="1:43" ht="18.75" customHeight="1">
      <c r="A806" s="86">
        <v>44131</v>
      </c>
      <c r="B806" s="19">
        <v>186.0831</v>
      </c>
      <c r="C806" s="19">
        <v>252.30179999999999</v>
      </c>
      <c r="D806" s="19">
        <v>65.188000000000002</v>
      </c>
      <c r="E806" s="19">
        <v>33.35</v>
      </c>
      <c r="F806" s="20">
        <v>8.8999999999999995E-4</v>
      </c>
      <c r="G806" s="20">
        <v>1.4530000000000001E-3</v>
      </c>
      <c r="H806" s="20">
        <v>1.805E-3</v>
      </c>
      <c r="I806" s="20">
        <v>3.3010000000000001E-3</v>
      </c>
      <c r="J806" s="20">
        <v>7.6759999999999997E-3</v>
      </c>
      <c r="K806" s="20">
        <v>5.4310000000000001E-3</v>
      </c>
      <c r="L806" s="20">
        <v>1.553E-2</v>
      </c>
      <c r="M806" s="20">
        <v>2.9319999999999999E-2</v>
      </c>
      <c r="N806" s="19">
        <v>1280</v>
      </c>
      <c r="O806" s="21">
        <v>2061.5299999999997</v>
      </c>
      <c r="P806" s="19">
        <v>6678.9</v>
      </c>
      <c r="Q806" s="18">
        <v>92.768000000000001</v>
      </c>
      <c r="R806" s="19">
        <v>6.6867000000000001</v>
      </c>
      <c r="S806" s="19">
        <v>6.6679000000000004</v>
      </c>
      <c r="T806" s="263" t="s">
        <v>331</v>
      </c>
      <c r="U806" s="264" t="s">
        <v>331</v>
      </c>
      <c r="V806" s="264" t="s">
        <v>331</v>
      </c>
      <c r="W806" s="19"/>
      <c r="AD806" s="265" t="s">
        <v>331</v>
      </c>
      <c r="AE806" s="265">
        <v>2.6677999403700234E-2</v>
      </c>
      <c r="AF806" s="265">
        <v>2.7737999380007386E-2</v>
      </c>
      <c r="AG806" s="265">
        <v>2.9191999347507953E-2</v>
      </c>
      <c r="AH806" s="265">
        <v>2.6059999417513607E-2</v>
      </c>
      <c r="AI806" s="265">
        <v>2.5199999436736106E-2</v>
      </c>
      <c r="AJ806" s="265">
        <v>3.0699999313801525E-2</v>
      </c>
      <c r="AK806" s="265">
        <v>3.1289999300613998E-2</v>
      </c>
      <c r="AL806" s="265">
        <v>2.4921999442949892E-2</v>
      </c>
      <c r="AM806" s="265">
        <v>2.231099950131029E-2</v>
      </c>
      <c r="AN806" s="265">
        <v>3.4145999236777427E-2</v>
      </c>
      <c r="AO806" s="265">
        <v>2.5535999429225919E-2</v>
      </c>
      <c r="AP806" s="265">
        <v>2.9477999341115356E-2</v>
      </c>
      <c r="AQ806" s="265">
        <v>2.6946699397694319E-2</v>
      </c>
    </row>
    <row r="807" spans="1:43" ht="18.75" customHeight="1">
      <c r="A807" s="86">
        <v>44130</v>
      </c>
      <c r="B807" s="19">
        <v>185.94900000000001</v>
      </c>
      <c r="C807" s="19">
        <v>252.4306</v>
      </c>
      <c r="D807" s="19">
        <v>65.188000000000002</v>
      </c>
      <c r="E807" s="19">
        <v>32.46</v>
      </c>
      <c r="F807" s="20">
        <v>7.6099999999999996E-4</v>
      </c>
      <c r="G807" s="20">
        <v>1.4940000000000001E-3</v>
      </c>
      <c r="H807" s="20">
        <v>1.91E-3</v>
      </c>
      <c r="I807" s="20">
        <v>3.509E-3</v>
      </c>
      <c r="J807" s="20">
        <v>8.0099999999999998E-3</v>
      </c>
      <c r="K807" s="20">
        <v>5.7080000000000004E-3</v>
      </c>
      <c r="L807" s="20">
        <v>1.5909E-2</v>
      </c>
      <c r="M807" s="20">
        <v>2.9610000000000001E-2</v>
      </c>
      <c r="N807" s="19">
        <v>1280</v>
      </c>
      <c r="O807" s="21">
        <v>2061.5299999999997</v>
      </c>
      <c r="P807" s="19">
        <v>6678.9</v>
      </c>
      <c r="Q807" s="18">
        <v>92.950999999999993</v>
      </c>
      <c r="R807" s="19">
        <v>6.6851000000000003</v>
      </c>
      <c r="S807" s="19">
        <v>6.6700999999999997</v>
      </c>
      <c r="T807" s="263" t="s">
        <v>331</v>
      </c>
      <c r="U807" s="264" t="s">
        <v>331</v>
      </c>
      <c r="V807" s="264" t="s">
        <v>331</v>
      </c>
      <c r="W807" s="19"/>
      <c r="AD807" s="265" t="s">
        <v>331</v>
      </c>
      <c r="AE807" s="265">
        <v>2.6950999397598208E-2</v>
      </c>
      <c r="AF807" s="265">
        <v>2.8111999371647833E-2</v>
      </c>
      <c r="AG807" s="265">
        <v>2.9547999339550733E-2</v>
      </c>
      <c r="AH807" s="265">
        <v>2.6029999418184162E-2</v>
      </c>
      <c r="AI807" s="265">
        <v>2.5199999436736106E-2</v>
      </c>
      <c r="AJ807" s="265">
        <v>3.0979999307543037E-2</v>
      </c>
      <c r="AK807" s="265">
        <v>3.1489999296143649E-2</v>
      </c>
      <c r="AL807" s="265">
        <v>2.4943999442458155E-2</v>
      </c>
      <c r="AM807" s="265">
        <v>2.231099950131029E-2</v>
      </c>
      <c r="AN807" s="265">
        <v>3.4145999236777427E-2</v>
      </c>
      <c r="AO807" s="265">
        <v>2.5535999429225919E-2</v>
      </c>
      <c r="AP807" s="265">
        <v>2.9477999341115356E-2</v>
      </c>
      <c r="AQ807" s="265">
        <v>2.7191699392218143E-2</v>
      </c>
    </row>
    <row r="808" spans="1:43" ht="18.75" customHeight="1">
      <c r="A808" s="86">
        <v>44127</v>
      </c>
      <c r="B808" s="19">
        <v>185.66059999999999</v>
      </c>
      <c r="C808" s="19">
        <v>252.27520000000001</v>
      </c>
      <c r="D808" s="19">
        <v>65.188000000000002</v>
      </c>
      <c r="E808" s="19">
        <v>27.55</v>
      </c>
      <c r="F808" s="20">
        <v>8.6200000000000003E-4</v>
      </c>
      <c r="G808" s="20">
        <v>1.554E-3</v>
      </c>
      <c r="H808" s="20">
        <v>2.016E-3</v>
      </c>
      <c r="I808" s="20">
        <v>3.7650000000000001E-3</v>
      </c>
      <c r="J808" s="20">
        <v>8.4290000000000007E-3</v>
      </c>
      <c r="K808" s="20">
        <v>6.0790000000000002E-3</v>
      </c>
      <c r="L808" s="20">
        <v>1.6410000000000001E-2</v>
      </c>
      <c r="M808" s="20">
        <v>2.9340000000000001E-2</v>
      </c>
      <c r="N808" s="19">
        <v>1280</v>
      </c>
      <c r="O808" s="21">
        <v>2061.5299999999997</v>
      </c>
      <c r="P808" s="19">
        <v>6678.9</v>
      </c>
      <c r="Q808" s="18">
        <v>92.611000000000004</v>
      </c>
      <c r="R808" s="19">
        <v>6.6509999999999998</v>
      </c>
      <c r="S808" s="19">
        <v>6.6440999999999999</v>
      </c>
      <c r="T808" s="263" t="s">
        <v>331</v>
      </c>
      <c r="U808" s="264" t="s">
        <v>331</v>
      </c>
      <c r="V808" s="264" t="s">
        <v>331</v>
      </c>
      <c r="W808" s="19"/>
      <c r="AD808" s="265" t="s">
        <v>331</v>
      </c>
      <c r="AE808" s="265">
        <v>2.6657999404147266E-2</v>
      </c>
      <c r="AF808" s="265">
        <v>2.7699999380856752E-2</v>
      </c>
      <c r="AG808" s="265">
        <v>2.9030999351106583E-2</v>
      </c>
      <c r="AH808" s="265">
        <v>2.5959999419748785E-2</v>
      </c>
      <c r="AI808" s="265">
        <v>2.5199999436736106E-2</v>
      </c>
      <c r="AJ808" s="265">
        <v>3.0759999312460422E-2</v>
      </c>
      <c r="AK808" s="265">
        <v>3.1279999300837517E-2</v>
      </c>
      <c r="AL808" s="265">
        <v>2.4910999443195758E-2</v>
      </c>
      <c r="AM808" s="265">
        <v>2.231099950131029E-2</v>
      </c>
      <c r="AN808" s="265">
        <v>3.4145999236777427E-2</v>
      </c>
      <c r="AO808" s="265">
        <v>2.5535999429225919E-2</v>
      </c>
      <c r="AP808" s="265">
        <v>2.9477999341115356E-2</v>
      </c>
      <c r="AQ808" s="265">
        <v>2.6619999404996632E-2</v>
      </c>
    </row>
    <row r="809" spans="1:43" ht="18.75" customHeight="1">
      <c r="A809" s="86">
        <v>44126</v>
      </c>
      <c r="B809" s="19">
        <v>185.56979999999999</v>
      </c>
      <c r="C809" s="19">
        <v>252.3304</v>
      </c>
      <c r="D809" s="19">
        <v>65.188000000000002</v>
      </c>
      <c r="E809" s="19">
        <v>28.11</v>
      </c>
      <c r="F809" s="20">
        <v>8.8699999999999998E-4</v>
      </c>
      <c r="G809" s="20">
        <v>1.5330000000000001E-3</v>
      </c>
      <c r="H809" s="20">
        <v>2.0400000000000001E-3</v>
      </c>
      <c r="I809" s="20">
        <v>3.7469999999999999E-3</v>
      </c>
      <c r="J809" s="20">
        <v>8.5620000000000002E-3</v>
      </c>
      <c r="K809" s="20">
        <v>6.1000000000000004E-3</v>
      </c>
      <c r="L809" s="20">
        <v>1.6756E-2</v>
      </c>
      <c r="M809" s="20">
        <v>2.928E-2</v>
      </c>
      <c r="N809" s="19">
        <v>1280</v>
      </c>
      <c r="O809" s="21">
        <v>2061.5299999999997</v>
      </c>
      <c r="P809" s="19">
        <v>6678.9</v>
      </c>
      <c r="Q809" s="18">
        <v>93.066999999999993</v>
      </c>
      <c r="R809" s="19">
        <v>6.6767000000000003</v>
      </c>
      <c r="S809" s="19">
        <v>6.6630000000000003</v>
      </c>
      <c r="T809" s="263" t="s">
        <v>331</v>
      </c>
      <c r="U809" s="264" t="s">
        <v>331</v>
      </c>
      <c r="V809" s="264" t="s">
        <v>331</v>
      </c>
      <c r="W809" s="19"/>
      <c r="AD809" s="265" t="s">
        <v>331</v>
      </c>
      <c r="AE809" s="265">
        <v>2.6781999401375649E-2</v>
      </c>
      <c r="AF809" s="265">
        <v>2.7976999374665319E-2</v>
      </c>
      <c r="AG809" s="265">
        <v>2.923399934656918E-2</v>
      </c>
      <c r="AH809" s="265">
        <v>2.5819999422878024E-2</v>
      </c>
      <c r="AI809" s="265">
        <v>2.5199999436736106E-2</v>
      </c>
      <c r="AJ809" s="265">
        <v>3.0789999311789874E-2</v>
      </c>
      <c r="AK809" s="265">
        <v>3.1199999302625656E-2</v>
      </c>
      <c r="AL809" s="265">
        <v>2.4924999442882838E-2</v>
      </c>
      <c r="AM809" s="265">
        <v>2.231099950131029E-2</v>
      </c>
      <c r="AN809" s="265">
        <v>3.4145999236777427E-2</v>
      </c>
      <c r="AO809" s="265">
        <v>2.5535999429225919E-2</v>
      </c>
      <c r="AP809" s="265">
        <v>2.9477999341115356E-2</v>
      </c>
      <c r="AQ809" s="265">
        <v>2.7056699395235629E-2</v>
      </c>
    </row>
    <row r="810" spans="1:43" ht="18.75" customHeight="1">
      <c r="A810" s="86">
        <v>44125</v>
      </c>
      <c r="B810" s="19">
        <v>185.78530000000001</v>
      </c>
      <c r="C810" s="19">
        <v>252.36410000000001</v>
      </c>
      <c r="D810" s="19">
        <v>65.188000000000002</v>
      </c>
      <c r="E810" s="19">
        <v>28.65</v>
      </c>
      <c r="F810" s="20">
        <v>8.8699999999999998E-4</v>
      </c>
      <c r="G810" s="20">
        <v>1.472E-3</v>
      </c>
      <c r="H810" s="20">
        <v>1.9599999999999999E-3</v>
      </c>
      <c r="I810" s="20">
        <v>3.5539999999999999E-3</v>
      </c>
      <c r="J810" s="20">
        <v>8.2260000000000007E-3</v>
      </c>
      <c r="K810" s="20">
        <v>5.8440000000000002E-3</v>
      </c>
      <c r="L810" s="20">
        <v>1.6354E-2</v>
      </c>
      <c r="M810" s="20">
        <v>2.955E-2</v>
      </c>
      <c r="N810" s="19">
        <v>1280</v>
      </c>
      <c r="O810" s="21">
        <v>2061.5299999999997</v>
      </c>
      <c r="P810" s="19">
        <v>6678.9</v>
      </c>
      <c r="Q810" s="18">
        <v>93.427000000000007</v>
      </c>
      <c r="R810" s="19">
        <v>6.6829999999999998</v>
      </c>
      <c r="S810" s="19">
        <v>6.6790000000000003</v>
      </c>
      <c r="T810" s="263" t="s">
        <v>331</v>
      </c>
      <c r="U810" s="264" t="s">
        <v>331</v>
      </c>
      <c r="V810" s="264" t="s">
        <v>331</v>
      </c>
      <c r="W810" s="19"/>
      <c r="AD810" s="265" t="s">
        <v>331</v>
      </c>
      <c r="AE810" s="265">
        <v>2.6623999404907225E-2</v>
      </c>
      <c r="AF810" s="265">
        <v>2.7646999382041394E-2</v>
      </c>
      <c r="AG810" s="265">
        <v>2.8960999352671206E-2</v>
      </c>
      <c r="AH810" s="265">
        <v>2.5009999440982936E-2</v>
      </c>
      <c r="AI810" s="265">
        <v>2.5199999436736106E-2</v>
      </c>
      <c r="AJ810" s="265">
        <v>3.0299999322742223E-2</v>
      </c>
      <c r="AK810" s="265">
        <v>3.1079999305307866E-2</v>
      </c>
      <c r="AL810" s="265">
        <v>2.4938999442569911E-2</v>
      </c>
      <c r="AM810" s="265">
        <v>2.231099950131029E-2</v>
      </c>
      <c r="AN810" s="265">
        <v>3.4145999236777427E-2</v>
      </c>
      <c r="AO810" s="265">
        <v>2.5535999429225919E-2</v>
      </c>
      <c r="AP810" s="265">
        <v>2.9477999341115356E-2</v>
      </c>
      <c r="AQ810" s="265">
        <v>2.815499937068671E-2</v>
      </c>
    </row>
    <row r="811" spans="1:43" ht="18.75" customHeight="1">
      <c r="A811" s="86">
        <v>44124</v>
      </c>
      <c r="B811" s="19">
        <v>185.84200000000001</v>
      </c>
      <c r="C811" s="19">
        <v>252.1618</v>
      </c>
      <c r="D811" s="19">
        <v>65.188000000000002</v>
      </c>
      <c r="E811" s="19">
        <v>29.35</v>
      </c>
      <c r="F811" s="20">
        <v>8.6200000000000003E-4</v>
      </c>
      <c r="G811" s="20">
        <v>1.431E-3</v>
      </c>
      <c r="H811" s="20">
        <v>1.8810000000000001E-3</v>
      </c>
      <c r="I811" s="20">
        <v>3.3449999999999999E-3</v>
      </c>
      <c r="J811" s="20">
        <v>7.8569999999999994E-3</v>
      </c>
      <c r="K811" s="20">
        <v>5.5420000000000001E-3</v>
      </c>
      <c r="L811" s="20">
        <v>1.5914999999999999E-2</v>
      </c>
      <c r="M811" s="20">
        <v>2.9749999999999999E-2</v>
      </c>
      <c r="N811" s="19">
        <v>1280</v>
      </c>
      <c r="O811" s="21">
        <v>2061.5299999999997</v>
      </c>
      <c r="P811" s="19">
        <v>6678.9</v>
      </c>
      <c r="Q811" s="18">
        <v>93.682000000000002</v>
      </c>
      <c r="R811" s="19">
        <v>6.6976000000000004</v>
      </c>
      <c r="S811" s="19">
        <v>6.6939000000000002</v>
      </c>
      <c r="T811" s="263" t="s">
        <v>331</v>
      </c>
      <c r="U811" s="264" t="s">
        <v>331</v>
      </c>
      <c r="V811" s="264" t="s">
        <v>331</v>
      </c>
      <c r="W811" s="19"/>
      <c r="AD811" s="265" t="s">
        <v>331</v>
      </c>
      <c r="AE811" s="265">
        <v>2.6155999415367844E-2</v>
      </c>
      <c r="AF811" s="265">
        <v>2.7131999393552542E-2</v>
      </c>
      <c r="AG811" s="265">
        <v>2.8441999364271758E-2</v>
      </c>
      <c r="AH811" s="265">
        <v>2.4979999441653491E-2</v>
      </c>
      <c r="AI811" s="265">
        <v>2.5199999436736106E-2</v>
      </c>
      <c r="AJ811" s="265">
        <v>2.9689999336376786E-2</v>
      </c>
      <c r="AK811" s="265">
        <v>3.0649999314919112E-2</v>
      </c>
      <c r="AL811" s="265">
        <v>2.4917999443039299E-2</v>
      </c>
      <c r="AM811" s="265">
        <v>2.231099950131029E-2</v>
      </c>
      <c r="AN811" s="265">
        <v>3.4145999236777427E-2</v>
      </c>
      <c r="AO811" s="265">
        <v>2.5535999429225919E-2</v>
      </c>
      <c r="AP811" s="265">
        <v>2.9477999341115356E-2</v>
      </c>
      <c r="AQ811" s="265">
        <v>2.8174999370239675E-2</v>
      </c>
    </row>
    <row r="812" spans="1:43" ht="18.75" customHeight="1">
      <c r="A812" s="86">
        <v>44123</v>
      </c>
      <c r="B812" s="19">
        <v>186.04580000000001</v>
      </c>
      <c r="C812" s="19">
        <v>252.04390000000001</v>
      </c>
      <c r="D812" s="19">
        <v>65.188000000000002</v>
      </c>
      <c r="E812" s="19">
        <v>29.18</v>
      </c>
      <c r="F812" s="20">
        <v>8.8699999999999998E-4</v>
      </c>
      <c r="G812" s="20">
        <v>1.451E-3</v>
      </c>
      <c r="H812" s="20">
        <v>1.9059999999999999E-3</v>
      </c>
      <c r="I812" s="20">
        <v>3.3449999999999999E-3</v>
      </c>
      <c r="J812" s="20">
        <v>7.6899999999999998E-3</v>
      </c>
      <c r="K812" s="20">
        <v>5.4720000000000003E-3</v>
      </c>
      <c r="L812" s="20">
        <v>1.5597E-2</v>
      </c>
      <c r="M812" s="20">
        <v>2.9760000000000002E-2</v>
      </c>
      <c r="N812" s="19">
        <v>1280</v>
      </c>
      <c r="O812" s="21">
        <v>2061.5299999999997</v>
      </c>
      <c r="P812" s="19">
        <v>6678.9</v>
      </c>
      <c r="Q812" s="18">
        <v>93.855999999999995</v>
      </c>
      <c r="R812" s="19">
        <v>6.7253999999999996</v>
      </c>
      <c r="S812" s="19">
        <v>6.7134</v>
      </c>
      <c r="T812" s="263" t="s">
        <v>331</v>
      </c>
      <c r="U812" s="264" t="s">
        <v>331</v>
      </c>
      <c r="V812" s="264" t="s">
        <v>331</v>
      </c>
      <c r="W812" s="19"/>
      <c r="AD812" s="265" t="s">
        <v>331</v>
      </c>
      <c r="AE812" s="265">
        <v>2.6012999418564144E-2</v>
      </c>
      <c r="AF812" s="265">
        <v>2.6908999398536981E-2</v>
      </c>
      <c r="AG812" s="265">
        <v>2.8409999364987018E-2</v>
      </c>
      <c r="AH812" s="265">
        <v>2.5009999440982936E-2</v>
      </c>
      <c r="AI812" s="265">
        <v>2.5199999436736106E-2</v>
      </c>
      <c r="AJ812" s="265">
        <v>2.946999934129417E-2</v>
      </c>
      <c r="AK812" s="265">
        <v>3.023999932408333E-2</v>
      </c>
      <c r="AL812" s="265">
        <v>2.4977999441698193E-2</v>
      </c>
      <c r="AM812" s="265">
        <v>2.231099950131029E-2</v>
      </c>
      <c r="AN812" s="265">
        <v>3.4145999236777427E-2</v>
      </c>
      <c r="AO812" s="265">
        <v>2.5535999429225919E-2</v>
      </c>
      <c r="AP812" s="265">
        <v>2.9477999341115356E-2</v>
      </c>
      <c r="AQ812" s="265">
        <v>2.7329999389126898E-2</v>
      </c>
    </row>
    <row r="813" spans="1:43" ht="18.75" customHeight="1">
      <c r="A813" s="86">
        <v>44120</v>
      </c>
      <c r="B813" s="19">
        <v>186.0591</v>
      </c>
      <c r="C813" s="19">
        <v>251.0308</v>
      </c>
      <c r="D813" s="19">
        <v>66.933999999999997</v>
      </c>
      <c r="E813" s="19">
        <v>27.41</v>
      </c>
      <c r="F813" s="20">
        <v>9.1299999999999997E-4</v>
      </c>
      <c r="G813" s="20">
        <v>1.431E-3</v>
      </c>
      <c r="H813" s="20">
        <v>1.8010000000000001E-3</v>
      </c>
      <c r="I813" s="20">
        <v>3.2169999999999998E-3</v>
      </c>
      <c r="J813" s="20">
        <v>7.456E-3</v>
      </c>
      <c r="K813" s="20">
        <v>5.2399999999999999E-3</v>
      </c>
      <c r="L813" s="20">
        <v>1.5287E-2</v>
      </c>
      <c r="M813" s="20">
        <v>2.9929999999999998E-2</v>
      </c>
      <c r="N813" s="19">
        <v>1280</v>
      </c>
      <c r="O813" s="21">
        <v>2061.5299999999997</v>
      </c>
      <c r="P813" s="19">
        <v>6678.9</v>
      </c>
      <c r="Q813" s="18">
        <v>93.382000000000005</v>
      </c>
      <c r="R813" s="19">
        <v>6.7149999999999999</v>
      </c>
      <c r="S813" s="19">
        <v>6.7107999999999999</v>
      </c>
      <c r="T813" s="263" t="s">
        <v>331</v>
      </c>
      <c r="U813" s="264" t="s">
        <v>331</v>
      </c>
      <c r="V813" s="264" t="s">
        <v>331</v>
      </c>
      <c r="W813" s="19"/>
      <c r="AD813" s="265" t="s">
        <v>331</v>
      </c>
      <c r="AE813" s="265">
        <v>2.6271999412775041E-2</v>
      </c>
      <c r="AF813" s="265">
        <v>2.7279999390244485E-2</v>
      </c>
      <c r="AG813" s="265">
        <v>2.8667999359220268E-2</v>
      </c>
      <c r="AH813" s="265">
        <v>2.5169999437406658E-2</v>
      </c>
      <c r="AI813" s="265">
        <v>2.5199999436736106E-2</v>
      </c>
      <c r="AJ813" s="265">
        <v>2.9759999334812163E-2</v>
      </c>
      <c r="AK813" s="265">
        <v>3.0749999312683941E-2</v>
      </c>
      <c r="AL813" s="265">
        <v>2.4977999441698193E-2</v>
      </c>
      <c r="AM813" s="265">
        <v>2.231099950131029E-2</v>
      </c>
      <c r="AN813" s="265">
        <v>3.4145999236777427E-2</v>
      </c>
      <c r="AO813" s="265">
        <v>2.5535999429225919E-2</v>
      </c>
      <c r="AP813" s="265">
        <v>2.9477999341115356E-2</v>
      </c>
      <c r="AQ813" s="265">
        <v>2.6179999414831397E-2</v>
      </c>
    </row>
    <row r="814" spans="1:43" ht="18.75" customHeight="1">
      <c r="A814" s="86">
        <v>44119</v>
      </c>
      <c r="B814" s="19">
        <v>186.10579999999999</v>
      </c>
      <c r="C814" s="19">
        <v>252.13560000000001</v>
      </c>
      <c r="D814" s="19">
        <v>66.933999999999997</v>
      </c>
      <c r="E814" s="19">
        <v>26.97</v>
      </c>
      <c r="F814" s="20">
        <v>9.3800000000000003E-4</v>
      </c>
      <c r="G814" s="20">
        <v>1.39E-3</v>
      </c>
      <c r="H814" s="20">
        <v>1.7470000000000001E-3</v>
      </c>
      <c r="I814" s="20">
        <v>3.1359999999999999E-3</v>
      </c>
      <c r="J814" s="20">
        <v>7.3220000000000004E-3</v>
      </c>
      <c r="K814" s="20">
        <v>5.1469999999999997E-3</v>
      </c>
      <c r="L814" s="20">
        <v>1.5134E-2</v>
      </c>
      <c r="M814" s="20">
        <v>2.9940000000000001E-2</v>
      </c>
      <c r="N814" s="19">
        <v>1280</v>
      </c>
      <c r="O814" s="21">
        <v>2061.5299999999997</v>
      </c>
      <c r="P814" s="19">
        <v>6678.9</v>
      </c>
      <c r="Q814" s="18">
        <v>93.531000000000006</v>
      </c>
      <c r="R814" s="19">
        <v>6.7465999999999999</v>
      </c>
      <c r="S814" s="19">
        <v>6.7384000000000004</v>
      </c>
      <c r="T814" s="263" t="s">
        <v>331</v>
      </c>
      <c r="U814" s="264" t="s">
        <v>331</v>
      </c>
      <c r="V814" s="264" t="s">
        <v>331</v>
      </c>
      <c r="W814" s="19"/>
      <c r="AD814" s="265" t="s">
        <v>331</v>
      </c>
      <c r="AE814" s="265">
        <v>2.5962999419681727E-2</v>
      </c>
      <c r="AF814" s="265">
        <v>2.6949999397620557E-2</v>
      </c>
      <c r="AG814" s="265">
        <v>2.8349999366328121E-2</v>
      </c>
      <c r="AH814" s="265">
        <v>2.501999944075942E-2</v>
      </c>
      <c r="AI814" s="265">
        <v>2.5199999436736106E-2</v>
      </c>
      <c r="AJ814" s="265">
        <v>2.9779999334365131E-2</v>
      </c>
      <c r="AK814" s="265">
        <v>3.0629999315366151E-2</v>
      </c>
      <c r="AL814" s="265">
        <v>2.4668999448604879E-2</v>
      </c>
      <c r="AM814" s="265">
        <v>2.231099950131029E-2</v>
      </c>
      <c r="AN814" s="265">
        <v>3.4145999236777427E-2</v>
      </c>
      <c r="AO814" s="265">
        <v>2.5535999429225919E-2</v>
      </c>
      <c r="AP814" s="265">
        <v>2.9478999341093007E-2</v>
      </c>
      <c r="AQ814" s="265">
        <v>2.5494999430142343E-2</v>
      </c>
    </row>
    <row r="815" spans="1:43" ht="18.75" customHeight="1">
      <c r="A815" s="86">
        <v>44118</v>
      </c>
      <c r="B815" s="19">
        <v>186.23599999999999</v>
      </c>
      <c r="C815" s="19">
        <v>252.85429999999999</v>
      </c>
      <c r="D815" s="19">
        <v>65</v>
      </c>
      <c r="E815" s="19">
        <v>26.4</v>
      </c>
      <c r="F815" s="20">
        <v>9.8900000000000008E-4</v>
      </c>
      <c r="G815" s="20">
        <v>1.39E-3</v>
      </c>
      <c r="H815" s="20">
        <v>1.7459999999999999E-3</v>
      </c>
      <c r="I815" s="20">
        <v>3.0400000000000002E-3</v>
      </c>
      <c r="J815" s="20">
        <v>7.2560000000000003E-3</v>
      </c>
      <c r="K815" s="20">
        <v>5.0540000000000003E-3</v>
      </c>
      <c r="L815" s="20">
        <v>1.5054E-2</v>
      </c>
      <c r="M815" s="20">
        <v>2.9940000000000001E-2</v>
      </c>
      <c r="N815" s="19">
        <v>1280</v>
      </c>
      <c r="O815" s="21">
        <v>2061.5299999999997</v>
      </c>
      <c r="P815" s="19">
        <v>6678.9</v>
      </c>
      <c r="Q815" s="18">
        <v>93.064999999999998</v>
      </c>
      <c r="R815" s="19">
        <v>6.7458999999999998</v>
      </c>
      <c r="S815" s="19">
        <v>6.7449000000000003</v>
      </c>
      <c r="T815" s="263" t="s">
        <v>331</v>
      </c>
      <c r="U815" s="264" t="s">
        <v>331</v>
      </c>
      <c r="V815" s="264" t="s">
        <v>331</v>
      </c>
      <c r="W815" s="19"/>
      <c r="AD815" s="265" t="s">
        <v>331</v>
      </c>
      <c r="AE815" s="265">
        <v>2.5816999422945082E-2</v>
      </c>
      <c r="AF815" s="265">
        <v>2.6654999404214324E-2</v>
      </c>
      <c r="AG815" s="265">
        <v>2.8174999370239675E-2</v>
      </c>
      <c r="AH815" s="265">
        <v>2.4919999442994594E-2</v>
      </c>
      <c r="AI815" s="265">
        <v>2.5199999436736106E-2</v>
      </c>
      <c r="AJ815" s="265">
        <v>2.9489999340847135E-2</v>
      </c>
      <c r="AK815" s="265">
        <v>3.0509999318048358E-2</v>
      </c>
      <c r="AL815" s="265">
        <v>2.4824999445118009E-2</v>
      </c>
      <c r="AM815" s="265">
        <v>2.231099950131029E-2</v>
      </c>
      <c r="AN815" s="265">
        <v>3.4145999236777427E-2</v>
      </c>
      <c r="AO815" s="265">
        <v>2.5535999429225919E-2</v>
      </c>
      <c r="AP815" s="265">
        <v>2.9479999341070651E-2</v>
      </c>
      <c r="AQ815" s="265">
        <v>2.6298299412187191E-2</v>
      </c>
    </row>
    <row r="816" spans="1:43" ht="18.75" customHeight="1">
      <c r="A816" s="86">
        <v>44117</v>
      </c>
      <c r="B816" s="19">
        <v>186.16050000000001</v>
      </c>
      <c r="C816" s="19">
        <v>254.12610000000001</v>
      </c>
      <c r="D816" s="19">
        <v>63.5</v>
      </c>
      <c r="E816" s="19">
        <v>26.07</v>
      </c>
      <c r="F816" s="20">
        <v>8.8699999999999998E-4</v>
      </c>
      <c r="G816" s="20">
        <v>1.39E-3</v>
      </c>
      <c r="H816" s="20">
        <v>1.7459999999999999E-3</v>
      </c>
      <c r="I816" s="20">
        <v>3.0400000000000002E-3</v>
      </c>
      <c r="J816" s="20">
        <v>7.2719999999999998E-3</v>
      </c>
      <c r="K816" s="20">
        <v>5.0540000000000003E-3</v>
      </c>
      <c r="L816" s="20">
        <v>1.5107000000000001E-2</v>
      </c>
      <c r="M816" s="20">
        <v>2.98E-2</v>
      </c>
      <c r="N816" s="19">
        <v>1280</v>
      </c>
      <c r="O816" s="21">
        <v>2061.5299999999997</v>
      </c>
      <c r="P816" s="19">
        <v>6678.9</v>
      </c>
      <c r="Q816" s="18">
        <v>93.057000000000002</v>
      </c>
      <c r="R816" s="19">
        <v>6.6947000000000001</v>
      </c>
      <c r="S816" s="19">
        <v>6.6878000000000002</v>
      </c>
      <c r="T816" s="263" t="s">
        <v>331</v>
      </c>
      <c r="U816" s="264" t="s">
        <v>331</v>
      </c>
      <c r="V816" s="264" t="s">
        <v>331</v>
      </c>
      <c r="W816" s="19"/>
      <c r="AD816" s="265" t="s">
        <v>331</v>
      </c>
      <c r="AE816" s="265">
        <v>2.581899942290038E-2</v>
      </c>
      <c r="AF816" s="265">
        <v>2.6772999401576816E-2</v>
      </c>
      <c r="AG816" s="265">
        <v>2.8188999369926752E-2</v>
      </c>
      <c r="AH816" s="265">
        <v>2.4689999448135495E-2</v>
      </c>
      <c r="AI816" s="265">
        <v>2.5199999436736106E-2</v>
      </c>
      <c r="AJ816" s="265">
        <v>2.9329999344423412E-2</v>
      </c>
      <c r="AK816" s="265">
        <v>3.0519999317824842E-2</v>
      </c>
      <c r="AL816" s="265">
        <v>2.4781999446079138E-2</v>
      </c>
      <c r="AM816" s="265">
        <v>2.231099950131029E-2</v>
      </c>
      <c r="AN816" s="265">
        <v>3.4145999236777427E-2</v>
      </c>
      <c r="AO816" s="265">
        <v>2.5535999429225919E-2</v>
      </c>
      <c r="AP816" s="265">
        <v>2.9484999340958894E-2</v>
      </c>
      <c r="AQ816" s="265">
        <v>2.6632099404726176E-2</v>
      </c>
    </row>
    <row r="817" spans="1:43" ht="18.75" customHeight="1">
      <c r="A817" s="86">
        <v>44116</v>
      </c>
      <c r="B817" s="19">
        <v>185.63749999999999</v>
      </c>
      <c r="C817" s="19">
        <v>253.8399</v>
      </c>
      <c r="D817" s="19">
        <v>68.343999999999994</v>
      </c>
      <c r="E817" s="19">
        <v>25.07</v>
      </c>
      <c r="F817" s="20">
        <v>9.3800000000000003E-4</v>
      </c>
      <c r="G817" s="20">
        <v>1.529E-3</v>
      </c>
      <c r="H817" s="20">
        <v>1.9819999999999998E-3</v>
      </c>
      <c r="I817" s="20">
        <v>3.3739999999999998E-3</v>
      </c>
      <c r="J817" s="20">
        <v>7.737E-3</v>
      </c>
      <c r="K817" s="20">
        <v>5.4900000000000001E-3</v>
      </c>
      <c r="L817" s="20">
        <v>1.5716999999999998E-2</v>
      </c>
      <c r="M817" s="20">
        <v>2.9760000000000002E-2</v>
      </c>
      <c r="N817" s="19">
        <v>1280</v>
      </c>
      <c r="O817" s="21">
        <v>2061.5299999999997</v>
      </c>
      <c r="P817" s="19">
        <v>6678.9</v>
      </c>
      <c r="Q817" s="18">
        <v>93.605000000000004</v>
      </c>
      <c r="R817" s="19">
        <v>6.7907999999999999</v>
      </c>
      <c r="S817" s="19">
        <v>6.7382</v>
      </c>
      <c r="T817" s="263" t="s">
        <v>331</v>
      </c>
      <c r="U817" s="264" t="s">
        <v>331</v>
      </c>
      <c r="V817" s="264" t="s">
        <v>331</v>
      </c>
      <c r="W817" s="19"/>
      <c r="AD817" s="265" t="s">
        <v>331</v>
      </c>
      <c r="AE817" s="265">
        <v>2.5350999433360992E-2</v>
      </c>
      <c r="AF817" s="265">
        <v>2.6177999414876103E-2</v>
      </c>
      <c r="AG817" s="265">
        <v>2.7626999382488433E-2</v>
      </c>
      <c r="AH817" s="265">
        <v>2.4459999453276399E-2</v>
      </c>
      <c r="AI817" s="265">
        <v>2.5199999436736106E-2</v>
      </c>
      <c r="AJ817" s="265">
        <v>2.8859999354928733E-2</v>
      </c>
      <c r="AK817" s="265">
        <v>2.9999999329447746E-2</v>
      </c>
      <c r="AL817" s="265">
        <v>2.4585999450460076E-2</v>
      </c>
      <c r="AM817" s="265">
        <v>2.231099950131029E-2</v>
      </c>
      <c r="AN817" s="265">
        <v>3.4145999236777427E-2</v>
      </c>
      <c r="AO817" s="265">
        <v>2.5535999429225919E-2</v>
      </c>
      <c r="AP817" s="265">
        <v>2.9487999340891836E-2</v>
      </c>
      <c r="AQ817" s="265">
        <v>2.5529999429360031E-2</v>
      </c>
    </row>
    <row r="818" spans="1:43" ht="18.75" customHeight="1">
      <c r="A818" s="86">
        <v>44113</v>
      </c>
      <c r="B818" s="19">
        <v>185.63749999999999</v>
      </c>
      <c r="C818" s="19">
        <v>253.8399</v>
      </c>
      <c r="D818" s="19">
        <v>68.343999999999994</v>
      </c>
      <c r="E818" s="19">
        <v>25</v>
      </c>
      <c r="F818" s="20">
        <v>9.3800000000000003E-4</v>
      </c>
      <c r="G818" s="20">
        <v>1.529E-3</v>
      </c>
      <c r="H818" s="20">
        <v>1.9819999999999998E-3</v>
      </c>
      <c r="I818" s="20">
        <v>3.3739999999999998E-3</v>
      </c>
      <c r="J818" s="20">
        <v>7.737E-3</v>
      </c>
      <c r="K818" s="20">
        <v>5.4900000000000001E-3</v>
      </c>
      <c r="L818" s="20">
        <v>1.5716999999999998E-2</v>
      </c>
      <c r="M818" s="20">
        <v>2.9600000000000001E-2</v>
      </c>
      <c r="N818" s="19">
        <v>1280</v>
      </c>
      <c r="O818" s="21">
        <v>2061.5299999999997</v>
      </c>
      <c r="P818" s="19">
        <v>6678.9</v>
      </c>
      <c r="Q818" s="18">
        <v>93.63</v>
      </c>
      <c r="R818" s="19">
        <v>6.7907999999999999</v>
      </c>
      <c r="S818" s="19">
        <v>6.7346000000000004</v>
      </c>
      <c r="T818" s="263" t="s">
        <v>331</v>
      </c>
      <c r="U818" s="264" t="s">
        <v>331</v>
      </c>
      <c r="V818" s="264" t="s">
        <v>331</v>
      </c>
      <c r="W818" s="19"/>
      <c r="AD818" s="265" t="s">
        <v>331</v>
      </c>
      <c r="AE818" s="265">
        <v>2.5501999429985878E-2</v>
      </c>
      <c r="AF818" s="265">
        <v>2.6245999413356185E-2</v>
      </c>
      <c r="AG818" s="265">
        <v>2.7671999381482602E-2</v>
      </c>
      <c r="AH818" s="265">
        <v>2.4349999455735089E-2</v>
      </c>
      <c r="AI818" s="265">
        <v>2.5199999436736106E-2</v>
      </c>
      <c r="AJ818" s="265">
        <v>2.8739999357610943E-2</v>
      </c>
      <c r="AK818" s="265">
        <v>2.9899999331682924E-2</v>
      </c>
      <c r="AL818" s="265">
        <v>2.4747999446839097E-2</v>
      </c>
      <c r="AM818" s="265">
        <v>2.231099950131029E-2</v>
      </c>
      <c r="AN818" s="265">
        <v>3.4145999236777427E-2</v>
      </c>
      <c r="AO818" s="265">
        <v>2.5535999429225919E-2</v>
      </c>
      <c r="AP818" s="265">
        <v>2.9488999340869487E-2</v>
      </c>
      <c r="AQ818" s="265">
        <v>2.7174999392591416E-2</v>
      </c>
    </row>
    <row r="819" spans="1:43" ht="18.75" customHeight="1">
      <c r="A819" s="86">
        <v>44112</v>
      </c>
      <c r="B819" s="19">
        <v>185.61959999999999</v>
      </c>
      <c r="C819" s="19">
        <v>253.41560000000001</v>
      </c>
      <c r="D819" s="19">
        <v>68.343999999999994</v>
      </c>
      <c r="E819" s="19">
        <v>26.36</v>
      </c>
      <c r="F819" s="20">
        <v>8.8699999999999998E-4</v>
      </c>
      <c r="G819" s="20">
        <v>1.508E-3</v>
      </c>
      <c r="H819" s="20">
        <v>1.9559999999999998E-3</v>
      </c>
      <c r="I819" s="20">
        <v>3.372E-3</v>
      </c>
      <c r="J819" s="20">
        <v>7.8519999999999996E-3</v>
      </c>
      <c r="K819" s="20">
        <v>5.5110000000000003E-3</v>
      </c>
      <c r="L819" s="20">
        <v>1.5866000000000002E-2</v>
      </c>
      <c r="M819" s="20">
        <v>2.8879999999999999E-2</v>
      </c>
      <c r="N819" s="19">
        <v>1280</v>
      </c>
      <c r="O819" s="21">
        <v>2061.5299999999997</v>
      </c>
      <c r="P819" s="19">
        <v>6678.9</v>
      </c>
      <c r="Q819" s="18">
        <v>93.686000000000007</v>
      </c>
      <c r="R819" s="19">
        <v>6.7907999999999999</v>
      </c>
      <c r="S819" s="19">
        <v>6.7474999999999996</v>
      </c>
      <c r="T819" s="263" t="s">
        <v>331</v>
      </c>
      <c r="U819" s="264" t="s">
        <v>331</v>
      </c>
      <c r="V819" s="264" t="s">
        <v>331</v>
      </c>
      <c r="W819" s="19"/>
      <c r="AD819" s="265" t="s">
        <v>331</v>
      </c>
      <c r="AE819" s="265">
        <v>2.5471999430656433E-2</v>
      </c>
      <c r="AF819" s="265">
        <v>2.6290999412350358E-2</v>
      </c>
      <c r="AG819" s="265">
        <v>2.7686999381147326E-2</v>
      </c>
      <c r="AH819" s="265">
        <v>2.4319999456405637E-2</v>
      </c>
      <c r="AI819" s="265">
        <v>2.5199999436736106E-2</v>
      </c>
      <c r="AJ819" s="265">
        <v>2.8789999356493352E-2</v>
      </c>
      <c r="AK819" s="265">
        <v>2.9989999329671266E-2</v>
      </c>
      <c r="AL819" s="265">
        <v>2.4630999449454245E-2</v>
      </c>
      <c r="AM819" s="265">
        <v>2.231099950131029E-2</v>
      </c>
      <c r="AN819" s="265">
        <v>3.4145999236777427E-2</v>
      </c>
      <c r="AO819" s="265">
        <v>2.5535999429225919E-2</v>
      </c>
      <c r="AP819" s="265">
        <v>2.9322999344579877E-2</v>
      </c>
      <c r="AQ819" s="265">
        <v>2.7586699383389205E-2</v>
      </c>
    </row>
    <row r="820" spans="1:43" ht="18.75" customHeight="1">
      <c r="A820" s="86">
        <v>44111</v>
      </c>
      <c r="B820" s="19">
        <v>185.39949999999999</v>
      </c>
      <c r="C820" s="19">
        <v>253.48849999999999</v>
      </c>
      <c r="D820" s="19">
        <v>71.281000000000006</v>
      </c>
      <c r="E820" s="19">
        <v>28.06</v>
      </c>
      <c r="F820" s="20">
        <v>9.1299999999999997E-4</v>
      </c>
      <c r="G820" s="20">
        <v>1.5070000000000001E-3</v>
      </c>
      <c r="H820" s="20">
        <v>1.9819999999999998E-3</v>
      </c>
      <c r="I820" s="20">
        <v>3.4190000000000002E-3</v>
      </c>
      <c r="J820" s="20">
        <v>7.868E-3</v>
      </c>
      <c r="K820" s="20">
        <v>5.5789999999999998E-3</v>
      </c>
      <c r="L820" s="20">
        <v>1.5859000000000002E-2</v>
      </c>
      <c r="M820" s="20">
        <v>2.8879999999999999E-2</v>
      </c>
      <c r="N820" s="19">
        <v>1280</v>
      </c>
      <c r="O820" s="21">
        <v>2061.5299999999997</v>
      </c>
      <c r="P820" s="19">
        <v>6678.9</v>
      </c>
      <c r="Q820" s="18">
        <v>93.513000000000005</v>
      </c>
      <c r="R820" s="19">
        <v>6.7907999999999999</v>
      </c>
      <c r="S820" s="19">
        <v>6.7191999999999998</v>
      </c>
      <c r="T820" s="263" t="s">
        <v>331</v>
      </c>
      <c r="U820" s="264" t="s">
        <v>331</v>
      </c>
      <c r="V820" s="264" t="s">
        <v>331</v>
      </c>
      <c r="W820" s="19"/>
      <c r="AD820" s="265" t="s">
        <v>331</v>
      </c>
      <c r="AE820" s="265">
        <v>2.5121999438479543E-2</v>
      </c>
      <c r="AF820" s="265">
        <v>2.589799942113459E-2</v>
      </c>
      <c r="AG820" s="265">
        <v>2.735099938865751E-2</v>
      </c>
      <c r="AH820" s="265">
        <v>2.423999945819378E-2</v>
      </c>
      <c r="AI820" s="265">
        <v>2.5199999436736106E-2</v>
      </c>
      <c r="AJ820" s="265">
        <v>2.8589999360963701E-2</v>
      </c>
      <c r="AK820" s="265">
        <v>2.9979999329894782E-2</v>
      </c>
      <c r="AL820" s="265">
        <v>2.4435999453812838E-2</v>
      </c>
      <c r="AM820" s="265">
        <v>2.231099950131029E-2</v>
      </c>
      <c r="AN820" s="265">
        <v>3.4145999236777427E-2</v>
      </c>
      <c r="AO820" s="265">
        <v>2.5535999429225919E-2</v>
      </c>
      <c r="AP820" s="265">
        <v>2.9167999348044395E-2</v>
      </c>
      <c r="AQ820" s="265">
        <v>2.7786699378918856E-2</v>
      </c>
    </row>
    <row r="821" spans="1:43" ht="18.75" customHeight="1">
      <c r="A821" s="86">
        <v>44110</v>
      </c>
      <c r="B821" s="19">
        <v>185.60159999999999</v>
      </c>
      <c r="C821" s="19">
        <v>253.6069</v>
      </c>
      <c r="D821" s="19">
        <v>70.938000000000002</v>
      </c>
      <c r="E821" s="19">
        <v>29.48</v>
      </c>
      <c r="F821" s="20">
        <v>8.3699999999999996E-4</v>
      </c>
      <c r="G821" s="20">
        <v>1.467E-3</v>
      </c>
      <c r="H821" s="20">
        <v>1.7830000000000001E-3</v>
      </c>
      <c r="I821" s="20">
        <v>3.117E-3</v>
      </c>
      <c r="J821" s="20">
        <v>7.3530000000000002E-3</v>
      </c>
      <c r="K821" s="20">
        <v>5.1190000000000003E-3</v>
      </c>
      <c r="L821" s="20">
        <v>1.5365999999999999E-2</v>
      </c>
      <c r="M821" s="20">
        <v>2.8879999999999999E-2</v>
      </c>
      <c r="N821" s="19">
        <v>1280</v>
      </c>
      <c r="O821" s="21">
        <v>2061.5299999999997</v>
      </c>
      <c r="P821" s="19">
        <v>6678.9</v>
      </c>
      <c r="Q821" s="18">
        <v>93.843999999999994</v>
      </c>
      <c r="R821" s="19">
        <v>6.7907999999999999</v>
      </c>
      <c r="S821" s="19">
        <v>6.7537000000000003</v>
      </c>
      <c r="T821" s="263" t="s">
        <v>331</v>
      </c>
      <c r="U821" s="264" t="s">
        <v>331</v>
      </c>
      <c r="V821" s="264" t="s">
        <v>331</v>
      </c>
      <c r="W821" s="19"/>
      <c r="AD821" s="265" t="s">
        <v>331</v>
      </c>
      <c r="AE821" s="265">
        <v>2.492299944292754E-2</v>
      </c>
      <c r="AF821" s="265">
        <v>2.5699999425560234E-2</v>
      </c>
      <c r="AG821" s="265">
        <v>2.7042999395541847E-2</v>
      </c>
      <c r="AH821" s="265">
        <v>2.2549999495968222E-2</v>
      </c>
      <c r="AI821" s="265">
        <v>2.5199999436736106E-2</v>
      </c>
      <c r="AJ821" s="265">
        <v>2.8189999369904399E-2</v>
      </c>
      <c r="AK821" s="265">
        <v>2.9799999333918095E-2</v>
      </c>
      <c r="AL821" s="265">
        <v>2.4179999459534886E-2</v>
      </c>
      <c r="AM821" s="265">
        <v>2.231099950131029E-2</v>
      </c>
      <c r="AN821" s="265">
        <v>3.4145999236777427E-2</v>
      </c>
      <c r="AO821" s="265">
        <v>2.5405999432131648E-2</v>
      </c>
      <c r="AP821" s="265">
        <v>2.9167999348044395E-2</v>
      </c>
      <c r="AQ821" s="265">
        <v>2.8244999368675052E-2</v>
      </c>
    </row>
    <row r="822" spans="1:43" ht="18.75" customHeight="1">
      <c r="A822" s="86">
        <v>44109</v>
      </c>
      <c r="B822" s="19">
        <v>185.23939999999999</v>
      </c>
      <c r="C822" s="19">
        <v>252.79509999999999</v>
      </c>
      <c r="D822" s="19">
        <v>77.281000000000006</v>
      </c>
      <c r="E822" s="19">
        <v>27.96</v>
      </c>
      <c r="F822" s="20">
        <v>8.6399999999999997E-4</v>
      </c>
      <c r="G822" s="20">
        <v>1.4469999999999999E-3</v>
      </c>
      <c r="H822" s="20">
        <v>1.8890000000000001E-3</v>
      </c>
      <c r="I822" s="20">
        <v>3.3540000000000002E-3</v>
      </c>
      <c r="J822" s="20">
        <v>7.8169999999999993E-3</v>
      </c>
      <c r="K822" s="20">
        <v>5.509E-3</v>
      </c>
      <c r="L822" s="20">
        <v>1.5892E-2</v>
      </c>
      <c r="M822" s="20">
        <v>2.8879999999999999E-2</v>
      </c>
      <c r="N822" s="19">
        <v>1280</v>
      </c>
      <c r="O822" s="21">
        <v>2061.5299999999997</v>
      </c>
      <c r="P822" s="19">
        <v>6678.9</v>
      </c>
      <c r="Q822" s="18">
        <v>93.710999999999999</v>
      </c>
      <c r="R822" s="19">
        <v>6.7907999999999999</v>
      </c>
      <c r="S822" s="19">
        <v>6.7492000000000001</v>
      </c>
      <c r="T822" s="263" t="s">
        <v>331</v>
      </c>
      <c r="U822" s="264" t="s">
        <v>331</v>
      </c>
      <c r="V822" s="264" t="s">
        <v>331</v>
      </c>
      <c r="W822" s="19"/>
      <c r="AD822" s="265" t="s">
        <v>331</v>
      </c>
      <c r="AE822" s="265">
        <v>2.4760999446548523E-2</v>
      </c>
      <c r="AF822" s="265">
        <v>2.5585999428108335E-2</v>
      </c>
      <c r="AG822" s="265">
        <v>2.6882999399118125E-2</v>
      </c>
      <c r="AH822" s="265">
        <v>2.2549999495968222E-2</v>
      </c>
      <c r="AI822" s="265">
        <v>2.5199999436736106E-2</v>
      </c>
      <c r="AJ822" s="265">
        <v>2.7929999375715855E-2</v>
      </c>
      <c r="AK822" s="265">
        <v>2.9529999339953063E-2</v>
      </c>
      <c r="AL822" s="265">
        <v>2.4225999458506703E-2</v>
      </c>
      <c r="AM822" s="265">
        <v>2.231099950131029E-2</v>
      </c>
      <c r="AN822" s="265">
        <v>3.4145999236777427E-2</v>
      </c>
      <c r="AO822" s="265">
        <v>2.5405999432131648E-2</v>
      </c>
      <c r="AP822" s="265">
        <v>2.9167999348044395E-2</v>
      </c>
      <c r="AQ822" s="265">
        <v>2.8501699362937359E-2</v>
      </c>
    </row>
    <row r="823" spans="1:43" ht="18.75" customHeight="1">
      <c r="A823" s="86">
        <v>44106</v>
      </c>
      <c r="B823" s="19">
        <v>185.51689999999999</v>
      </c>
      <c r="C823" s="19">
        <v>252.15799999999999</v>
      </c>
      <c r="D823" s="19">
        <v>77.281000000000006</v>
      </c>
      <c r="E823" s="19">
        <v>27.63</v>
      </c>
      <c r="F823" s="20">
        <v>8.6399999999999997E-4</v>
      </c>
      <c r="G823" s="20">
        <v>1.289E-3</v>
      </c>
      <c r="H823" s="20">
        <v>1.6490000000000001E-3</v>
      </c>
      <c r="I823" s="20">
        <v>2.8630000000000001E-3</v>
      </c>
      <c r="J823" s="20">
        <v>7.0049999999999999E-3</v>
      </c>
      <c r="K823" s="20">
        <v>4.8199999999999996E-3</v>
      </c>
      <c r="L823" s="20">
        <v>1.4867999999999999E-2</v>
      </c>
      <c r="M823" s="20">
        <v>2.8879999999999999E-2</v>
      </c>
      <c r="N823" s="19">
        <v>1280</v>
      </c>
      <c r="O823" s="21">
        <v>2061.5299999999997</v>
      </c>
      <c r="P823" s="19">
        <v>6678.9</v>
      </c>
      <c r="Q823" s="18">
        <v>93.885999999999996</v>
      </c>
      <c r="R823" s="19">
        <v>6.7907999999999999</v>
      </c>
      <c r="S823" s="19">
        <v>6.7838000000000003</v>
      </c>
      <c r="T823" s="263" t="s">
        <v>331</v>
      </c>
      <c r="U823" s="264" t="s">
        <v>331</v>
      </c>
      <c r="V823" s="264" t="s">
        <v>331</v>
      </c>
      <c r="W823" s="19"/>
      <c r="AD823" s="265" t="s">
        <v>331</v>
      </c>
      <c r="AE823" s="265">
        <v>2.4828999445028602E-2</v>
      </c>
      <c r="AF823" s="265">
        <v>2.5799999423325063E-2</v>
      </c>
      <c r="AG823" s="265">
        <v>2.7062999395094812E-2</v>
      </c>
      <c r="AH823" s="265">
        <v>2.2549999495968222E-2</v>
      </c>
      <c r="AI823" s="265">
        <v>2.5199999436736106E-2</v>
      </c>
      <c r="AJ823" s="265">
        <v>2.8049999373033645E-2</v>
      </c>
      <c r="AK823" s="265">
        <v>2.9439999341964722E-2</v>
      </c>
      <c r="AL823" s="265">
        <v>2.4202999459020793E-2</v>
      </c>
      <c r="AM823" s="265">
        <v>2.231099950131029E-2</v>
      </c>
      <c r="AN823" s="265">
        <v>3.4145999236777427E-2</v>
      </c>
      <c r="AO823" s="265">
        <v>2.5405999432131648E-2</v>
      </c>
      <c r="AP823" s="265">
        <v>2.9167999348044395E-2</v>
      </c>
      <c r="AQ823" s="265">
        <v>2.8621699360255149E-2</v>
      </c>
    </row>
    <row r="824" spans="1:43" ht="18.75" customHeight="1">
      <c r="A824" s="86">
        <v>44105</v>
      </c>
      <c r="B824" s="19">
        <v>185.64930000000001</v>
      </c>
      <c r="C824" s="19">
        <v>252.04730000000001</v>
      </c>
      <c r="D824" s="19">
        <v>77.281000000000006</v>
      </c>
      <c r="E824" s="19">
        <v>26.7</v>
      </c>
      <c r="F824" s="20">
        <v>8.6399999999999997E-4</v>
      </c>
      <c r="G824" s="20">
        <v>1.2700000000000001E-3</v>
      </c>
      <c r="H824" s="20">
        <v>1.5679999999999999E-3</v>
      </c>
      <c r="I824" s="20">
        <v>2.7209999999999999E-3</v>
      </c>
      <c r="J824" s="20">
        <v>6.7739999999999996E-3</v>
      </c>
      <c r="K824" s="20">
        <v>4.6360000000000004E-3</v>
      </c>
      <c r="L824" s="20">
        <v>1.4552000000000001E-2</v>
      </c>
      <c r="M824" s="20">
        <v>2.8879999999999999E-2</v>
      </c>
      <c r="N824" s="19">
        <v>1020</v>
      </c>
      <c r="O824" s="21">
        <v>2067.4299999999998</v>
      </c>
      <c r="P824" s="19">
        <v>6716.5</v>
      </c>
      <c r="Q824" s="18">
        <v>93.891000000000005</v>
      </c>
      <c r="R824" s="19">
        <v>6.8159000000000001</v>
      </c>
      <c r="S824" s="19">
        <v>6.8167</v>
      </c>
      <c r="T824" s="263" t="s">
        <v>331</v>
      </c>
      <c r="U824" s="264" t="s">
        <v>331</v>
      </c>
      <c r="V824" s="264" t="s">
        <v>331</v>
      </c>
      <c r="W824" s="19"/>
      <c r="AD824" s="265" t="s">
        <v>331</v>
      </c>
      <c r="AE824" s="265">
        <v>2.4971999441832302E-2</v>
      </c>
      <c r="AF824" s="265">
        <v>2.5799999423325063E-2</v>
      </c>
      <c r="AG824" s="265">
        <v>2.7219999391585589E-2</v>
      </c>
      <c r="AH824" s="265">
        <v>2.2549999495968222E-2</v>
      </c>
      <c r="AI824" s="265">
        <v>2.5199999436736106E-2</v>
      </c>
      <c r="AJ824" s="265">
        <v>2.8159999370574951E-2</v>
      </c>
      <c r="AK824" s="265">
        <v>2.958999933861196E-2</v>
      </c>
      <c r="AL824" s="265">
        <v>2.4225999458506703E-2</v>
      </c>
      <c r="AM824" s="265">
        <v>2.231099950131029E-2</v>
      </c>
      <c r="AN824" s="265">
        <v>3.4145999236777427E-2</v>
      </c>
      <c r="AO824" s="265">
        <v>2.5405999432131648E-2</v>
      </c>
      <c r="AP824" s="265">
        <v>2.9167999348044395E-2</v>
      </c>
      <c r="AQ824" s="265">
        <v>2.9791699334103614E-2</v>
      </c>
    </row>
    <row r="825" spans="1:43" ht="18.75" customHeight="1">
      <c r="A825" s="86">
        <v>44104</v>
      </c>
      <c r="B825" s="19">
        <v>185.62479999999999</v>
      </c>
      <c r="C825" s="19">
        <v>251.97319999999999</v>
      </c>
      <c r="D825" s="19">
        <v>77.281000000000006</v>
      </c>
      <c r="E825" s="19">
        <v>26.37</v>
      </c>
      <c r="F825" s="20">
        <v>9.1500000000000001E-4</v>
      </c>
      <c r="G825" s="20">
        <v>1.2700000000000001E-3</v>
      </c>
      <c r="H825" s="20">
        <v>1.5679999999999999E-3</v>
      </c>
      <c r="I825" s="20">
        <v>2.7680000000000001E-3</v>
      </c>
      <c r="J825" s="20">
        <v>6.8399999999999997E-3</v>
      </c>
      <c r="K825" s="20">
        <v>4.7039999999999998E-3</v>
      </c>
      <c r="L825" s="20">
        <v>1.4552000000000001E-2</v>
      </c>
      <c r="M825" s="20">
        <v>2.8879999999999999E-2</v>
      </c>
      <c r="N825" s="19">
        <v>1020</v>
      </c>
      <c r="O825" s="21">
        <v>2067.4299999999998</v>
      </c>
      <c r="P825" s="19">
        <v>6716.5</v>
      </c>
      <c r="Q825" s="18">
        <v>94.278000000000006</v>
      </c>
      <c r="R825" s="19">
        <v>6.8113000000000001</v>
      </c>
      <c r="S825" s="19">
        <v>6.8131000000000004</v>
      </c>
      <c r="T825" s="263" t="s">
        <v>331</v>
      </c>
      <c r="U825" s="264" t="s">
        <v>331</v>
      </c>
      <c r="V825" s="264" t="s">
        <v>331</v>
      </c>
      <c r="W825" s="19"/>
      <c r="AD825" s="265" t="s">
        <v>331</v>
      </c>
      <c r="AE825" s="265">
        <v>2.4983999441564084E-2</v>
      </c>
      <c r="AF825" s="265">
        <v>2.5837999422475697E-2</v>
      </c>
      <c r="AG825" s="265">
        <v>2.7139999393373727E-2</v>
      </c>
      <c r="AH825" s="265">
        <v>2.237999949976802E-2</v>
      </c>
      <c r="AI825" s="265">
        <v>2.5199999436736106E-2</v>
      </c>
      <c r="AJ825" s="265">
        <v>2.8399999365210531E-2</v>
      </c>
      <c r="AK825" s="265">
        <v>2.9769999334588647E-2</v>
      </c>
      <c r="AL825" s="265">
        <v>2.4080999461747708E-2</v>
      </c>
      <c r="AM825" s="265">
        <v>2.231099950131029E-2</v>
      </c>
      <c r="AN825" s="265">
        <v>3.4145999236777427E-2</v>
      </c>
      <c r="AO825" s="265">
        <v>2.5405999432131648E-2</v>
      </c>
      <c r="AP825" s="265">
        <v>2.9167999348044395E-2</v>
      </c>
      <c r="AQ825" s="265">
        <v>3.078499931190163E-2</v>
      </c>
    </row>
    <row r="826" spans="1:43" ht="18.75" customHeight="1">
      <c r="A826" s="86">
        <v>44103</v>
      </c>
      <c r="B826" s="19">
        <v>185.82480000000001</v>
      </c>
      <c r="C826" s="19">
        <v>250.15440000000001</v>
      </c>
      <c r="D826" s="19">
        <v>78.281000000000006</v>
      </c>
      <c r="E826" s="19">
        <v>26.27</v>
      </c>
      <c r="F826" s="20">
        <v>8.6399999999999997E-4</v>
      </c>
      <c r="G826" s="20">
        <v>1.23E-3</v>
      </c>
      <c r="H826" s="20">
        <v>1.462E-3</v>
      </c>
      <c r="I826" s="20">
        <v>2.5469999999999998E-3</v>
      </c>
      <c r="J826" s="20">
        <v>6.4949999999999999E-3</v>
      </c>
      <c r="K826" s="20">
        <v>4.4539999999999996E-3</v>
      </c>
      <c r="L826" s="20">
        <v>1.4149E-2</v>
      </c>
      <c r="M826" s="20">
        <v>2.8680000000000001E-2</v>
      </c>
      <c r="N826" s="19">
        <v>1020</v>
      </c>
      <c r="O826" s="21">
        <v>2067.4299999999998</v>
      </c>
      <c r="P826" s="19">
        <v>6716.5</v>
      </c>
      <c r="Q826" s="18">
        <v>94.641999999999996</v>
      </c>
      <c r="R826" s="19">
        <v>6.8238000000000003</v>
      </c>
      <c r="S826" s="19">
        <v>6.8284000000000002</v>
      </c>
      <c r="T826" s="263" t="s">
        <v>331</v>
      </c>
      <c r="U826" s="264" t="s">
        <v>331</v>
      </c>
      <c r="V826" s="264" t="s">
        <v>331</v>
      </c>
      <c r="W826" s="19"/>
      <c r="AD826" s="265" t="s">
        <v>331</v>
      </c>
      <c r="AE826" s="265">
        <v>2.467499944847077E-2</v>
      </c>
      <c r="AF826" s="265">
        <v>2.5542999429069461E-2</v>
      </c>
      <c r="AG826" s="265">
        <v>2.6945999397709964E-2</v>
      </c>
      <c r="AH826" s="265">
        <v>2.2179999504238365E-2</v>
      </c>
      <c r="AI826" s="265">
        <v>2.5199999436736106E-2</v>
      </c>
      <c r="AJ826" s="265">
        <v>2.8089999372139574E-2</v>
      </c>
      <c r="AK826" s="265">
        <v>2.9789999334141611E-2</v>
      </c>
      <c r="AL826" s="265">
        <v>2.4232999458350238E-2</v>
      </c>
      <c r="AM826" s="265">
        <v>2.231099950131029E-2</v>
      </c>
      <c r="AN826" s="265">
        <v>3.4145999236777427E-2</v>
      </c>
      <c r="AO826" s="265">
        <v>2.5405999432131648E-2</v>
      </c>
      <c r="AP826" s="265">
        <v>2.9167999348044395E-2</v>
      </c>
      <c r="AQ826" s="265">
        <v>2.9160799348205327E-2</v>
      </c>
    </row>
    <row r="827" spans="1:43" ht="18.75" customHeight="1">
      <c r="A827" s="86">
        <v>44102</v>
      </c>
      <c r="B827" s="19">
        <v>185.6703</v>
      </c>
      <c r="C827" s="19">
        <v>248.59309999999999</v>
      </c>
      <c r="D827" s="19">
        <v>78.281000000000006</v>
      </c>
      <c r="E827" s="19">
        <v>26.19</v>
      </c>
      <c r="F827" s="20">
        <v>8.8699999999999998E-4</v>
      </c>
      <c r="G827" s="20">
        <v>1.25E-3</v>
      </c>
      <c r="H827" s="20">
        <v>1.4350000000000001E-3</v>
      </c>
      <c r="I827" s="20">
        <v>2.5790000000000001E-3</v>
      </c>
      <c r="J827" s="20">
        <v>6.5279999999999999E-3</v>
      </c>
      <c r="K827" s="20">
        <v>4.4759999999999999E-3</v>
      </c>
      <c r="L827" s="20">
        <v>1.4149E-2</v>
      </c>
      <c r="M827" s="20">
        <v>2.8649999999999998E-2</v>
      </c>
      <c r="N827" s="19">
        <v>1020</v>
      </c>
      <c r="O827" s="21">
        <v>2067.4299999999998</v>
      </c>
      <c r="P827" s="19">
        <v>6716.5</v>
      </c>
      <c r="Q827" s="18">
        <v>94.353999999999999</v>
      </c>
      <c r="R827" s="19">
        <v>6.8287000000000004</v>
      </c>
      <c r="S827" s="19">
        <v>6.8259999999999996</v>
      </c>
      <c r="T827" s="263" t="s">
        <v>331</v>
      </c>
      <c r="U827" s="264" t="s">
        <v>331</v>
      </c>
      <c r="V827" s="264" t="s">
        <v>331</v>
      </c>
      <c r="W827" s="19"/>
      <c r="AD827" s="265" t="s">
        <v>331</v>
      </c>
      <c r="AE827" s="265">
        <v>2.4723999447375536E-2</v>
      </c>
      <c r="AF827" s="265">
        <v>2.5545999429002406E-2</v>
      </c>
      <c r="AG827" s="265">
        <v>2.702399939596653E-2</v>
      </c>
      <c r="AH827" s="265">
        <v>2.2049999507144095E-2</v>
      </c>
      <c r="AI827" s="265">
        <v>2.4899999443441633E-2</v>
      </c>
      <c r="AJ827" s="265">
        <v>2.7979999374598264E-2</v>
      </c>
      <c r="AK827" s="265">
        <v>2.9609999338164925E-2</v>
      </c>
      <c r="AL827" s="265">
        <v>2.399099946375936E-2</v>
      </c>
      <c r="AM827" s="265">
        <v>2.231099950131029E-2</v>
      </c>
      <c r="AN827" s="265">
        <v>3.4145999236777427E-2</v>
      </c>
      <c r="AO827" s="265">
        <v>2.5405999432131648E-2</v>
      </c>
      <c r="AP827" s="265">
        <v>2.9167999348044395E-2</v>
      </c>
      <c r="AQ827" s="265">
        <v>2.7506699385177344E-2</v>
      </c>
    </row>
    <row r="828" spans="1:43" ht="18.75" customHeight="1">
      <c r="A828" s="86">
        <v>44099</v>
      </c>
      <c r="B828" s="19">
        <v>185.69229999999999</v>
      </c>
      <c r="C828" s="19">
        <v>249.31059999999999</v>
      </c>
      <c r="D828" s="19">
        <v>79.012</v>
      </c>
      <c r="E828" s="19">
        <v>26.38</v>
      </c>
      <c r="F828" s="20">
        <v>9.1299999999999997E-4</v>
      </c>
      <c r="G828" s="20">
        <v>1.289E-3</v>
      </c>
      <c r="H828" s="20">
        <v>1.488E-3</v>
      </c>
      <c r="I828" s="20">
        <v>2.673E-3</v>
      </c>
      <c r="J828" s="20">
        <v>6.5440000000000003E-3</v>
      </c>
      <c r="K828" s="20">
        <v>4.5450000000000004E-3</v>
      </c>
      <c r="L828" s="20">
        <v>1.4007E-2</v>
      </c>
      <c r="M828" s="20">
        <v>2.8649999999999998E-2</v>
      </c>
      <c r="N828" s="19">
        <v>1020</v>
      </c>
      <c r="O828" s="21">
        <v>2067.4299999999998</v>
      </c>
      <c r="P828" s="19">
        <v>6716.5</v>
      </c>
      <c r="Q828" s="18">
        <v>94.388999999999996</v>
      </c>
      <c r="R828" s="19">
        <v>6.8090999999999999</v>
      </c>
      <c r="S828" s="19">
        <v>6.8251999999999997</v>
      </c>
      <c r="T828" s="263" t="s">
        <v>331</v>
      </c>
      <c r="U828" s="264" t="s">
        <v>331</v>
      </c>
      <c r="V828" s="264" t="s">
        <v>331</v>
      </c>
      <c r="W828" s="19"/>
      <c r="AD828" s="265" t="s">
        <v>331</v>
      </c>
      <c r="AE828" s="265">
        <v>2.4986999441497026E-2</v>
      </c>
      <c r="AF828" s="265">
        <v>2.599499941896647E-2</v>
      </c>
      <c r="AG828" s="265">
        <v>2.7359999388456346E-2</v>
      </c>
      <c r="AH828" s="265">
        <v>2.2299999501556159E-2</v>
      </c>
      <c r="AI828" s="265">
        <v>2.4899999443441633E-2</v>
      </c>
      <c r="AJ828" s="265">
        <v>2.8259999368339776E-2</v>
      </c>
      <c r="AK828" s="265">
        <v>2.9869999332353472E-2</v>
      </c>
      <c r="AL828" s="265">
        <v>2.2928999487496913E-2</v>
      </c>
      <c r="AM828" s="265">
        <v>2.231099950131029E-2</v>
      </c>
      <c r="AN828" s="265">
        <v>3.4145999236777427E-2</v>
      </c>
      <c r="AO828" s="265">
        <v>2.5405999432131648E-2</v>
      </c>
      <c r="AP828" s="265">
        <v>2.9167999348044395E-2</v>
      </c>
      <c r="AQ828" s="265">
        <v>2.7684799381196497E-2</v>
      </c>
    </row>
    <row r="829" spans="1:43" ht="18.75" customHeight="1">
      <c r="A829" s="86">
        <v>44098</v>
      </c>
      <c r="B829" s="19">
        <v>185.8509</v>
      </c>
      <c r="C829" s="19">
        <v>254.23339999999999</v>
      </c>
      <c r="D829" s="19">
        <v>77.468999999999994</v>
      </c>
      <c r="E829" s="19">
        <v>28.51</v>
      </c>
      <c r="F829" s="20">
        <v>9.1299999999999997E-4</v>
      </c>
      <c r="G829" s="20">
        <v>1.328E-3</v>
      </c>
      <c r="H829" s="20">
        <v>1.5659999999999999E-3</v>
      </c>
      <c r="I829" s="20">
        <v>2.7520000000000001E-3</v>
      </c>
      <c r="J829" s="20">
        <v>6.659E-3</v>
      </c>
      <c r="K829" s="20">
        <v>4.5409999999999999E-3</v>
      </c>
      <c r="L829" s="20">
        <v>1.4076999999999999E-2</v>
      </c>
      <c r="M829" s="20">
        <v>2.8289999999999999E-2</v>
      </c>
      <c r="N829" s="19">
        <v>1020</v>
      </c>
      <c r="O829" s="21">
        <v>2067.4299999999998</v>
      </c>
      <c r="P829" s="19">
        <v>6716.5</v>
      </c>
      <c r="Q829" s="18">
        <v>93.988</v>
      </c>
      <c r="R829" s="19">
        <v>6.7798999999999996</v>
      </c>
      <c r="S829" s="19">
        <v>6.7839999999999998</v>
      </c>
      <c r="T829" s="263" t="s">
        <v>331</v>
      </c>
      <c r="U829" s="264" t="s">
        <v>331</v>
      </c>
      <c r="V829" s="264" t="s">
        <v>331</v>
      </c>
      <c r="W829" s="19"/>
      <c r="AD829" s="265" t="s">
        <v>331</v>
      </c>
      <c r="AE829" s="265">
        <v>2.4665999448671937E-2</v>
      </c>
      <c r="AF829" s="265">
        <v>2.5641999426856639E-2</v>
      </c>
      <c r="AG829" s="265">
        <v>2.7124999393709003E-2</v>
      </c>
      <c r="AH829" s="265">
        <v>2.2419999498873949E-2</v>
      </c>
      <c r="AI829" s="265">
        <v>2.4879999443888665E-2</v>
      </c>
      <c r="AJ829" s="265">
        <v>2.7969999374821784E-2</v>
      </c>
      <c r="AK829" s="265">
        <v>2.9849999332800508E-2</v>
      </c>
      <c r="AL829" s="265">
        <v>2.2928999487496913E-2</v>
      </c>
      <c r="AM829" s="265">
        <v>2.231099950131029E-2</v>
      </c>
      <c r="AN829" s="265">
        <v>3.4145999236777427E-2</v>
      </c>
      <c r="AO829" s="265">
        <v>2.4997999441251161E-2</v>
      </c>
      <c r="AP829" s="265">
        <v>2.9234999346546831E-2</v>
      </c>
      <c r="AQ829" s="265">
        <v>2.729999938979745E-2</v>
      </c>
    </row>
    <row r="830" spans="1:43" ht="18.75" customHeight="1">
      <c r="A830" s="86">
        <v>44097</v>
      </c>
      <c r="B830" s="19">
        <v>185.95660000000001</v>
      </c>
      <c r="C830" s="19">
        <v>255.4691</v>
      </c>
      <c r="D830" s="19">
        <v>73.093999999999994</v>
      </c>
      <c r="E830" s="19">
        <v>28.58</v>
      </c>
      <c r="F830" s="20">
        <v>8.8699999999999998E-4</v>
      </c>
      <c r="G830" s="20">
        <v>1.387E-3</v>
      </c>
      <c r="H830" s="20">
        <v>1.5920000000000001E-3</v>
      </c>
      <c r="I830" s="20">
        <v>2.7070000000000002E-3</v>
      </c>
      <c r="J830" s="20">
        <v>6.7239999999999999E-3</v>
      </c>
      <c r="K830" s="20">
        <v>4.5869999999999999E-3</v>
      </c>
      <c r="L830" s="20">
        <v>1.4168E-2</v>
      </c>
      <c r="M830" s="20">
        <v>2.802E-2</v>
      </c>
      <c r="N830" s="19">
        <v>1020</v>
      </c>
      <c r="O830" s="21">
        <v>2067.4299999999998</v>
      </c>
      <c r="P830" s="19">
        <v>6716.5</v>
      </c>
      <c r="Q830" s="18">
        <v>93.656000000000006</v>
      </c>
      <c r="R830" s="19">
        <v>6.8052999999999999</v>
      </c>
      <c r="S830" s="19">
        <v>6.7929000000000004</v>
      </c>
      <c r="T830" s="263" t="s">
        <v>331</v>
      </c>
      <c r="U830" s="264" t="s">
        <v>331</v>
      </c>
      <c r="V830" s="264" t="s">
        <v>331</v>
      </c>
      <c r="W830" s="19"/>
      <c r="AD830" s="265" t="s">
        <v>331</v>
      </c>
      <c r="AE830" s="265">
        <v>2.4560999451018872E-2</v>
      </c>
      <c r="AF830" s="265">
        <v>2.5359999433159829E-2</v>
      </c>
      <c r="AG830" s="265">
        <v>2.6839999400079251E-2</v>
      </c>
      <c r="AH830" s="265">
        <v>2.2069999506697056E-2</v>
      </c>
      <c r="AI830" s="265">
        <v>2.4869999444112181E-2</v>
      </c>
      <c r="AJ830" s="265">
        <v>2.7689999381080271E-2</v>
      </c>
      <c r="AK830" s="265">
        <v>2.9779999334365131E-2</v>
      </c>
      <c r="AL830" s="265">
        <v>2.2945999487116932E-2</v>
      </c>
      <c r="AM830" s="265">
        <v>2.231099950131029E-2</v>
      </c>
      <c r="AN830" s="265">
        <v>3.4145999236777427E-2</v>
      </c>
      <c r="AO830" s="265">
        <v>2.499699944127351E-2</v>
      </c>
      <c r="AP830" s="265">
        <v>2.9004999351687731E-2</v>
      </c>
      <c r="AQ830" s="265">
        <v>2.7114999393932523E-2</v>
      </c>
    </row>
    <row r="831" spans="1:43" ht="18.75" customHeight="1">
      <c r="A831" s="86">
        <v>44096</v>
      </c>
      <c r="B831" s="19">
        <v>186.01679999999999</v>
      </c>
      <c r="C831" s="19">
        <v>255.3828</v>
      </c>
      <c r="D831" s="19">
        <v>73.688000000000002</v>
      </c>
      <c r="E831" s="19">
        <v>26.86</v>
      </c>
      <c r="F831" s="20">
        <v>8.6200000000000003E-4</v>
      </c>
      <c r="G831" s="20">
        <v>1.351E-3</v>
      </c>
      <c r="H831" s="20">
        <v>1.539E-3</v>
      </c>
      <c r="I831" s="20">
        <v>2.6589999999999999E-3</v>
      </c>
      <c r="J831" s="20">
        <v>6.7080000000000004E-3</v>
      </c>
      <c r="K831" s="20">
        <v>4.542E-3</v>
      </c>
      <c r="L831" s="20">
        <v>1.4233000000000001E-2</v>
      </c>
      <c r="M831" s="20">
        <v>2.802E-2</v>
      </c>
      <c r="N831" s="19">
        <v>1020</v>
      </c>
      <c r="O831" s="21">
        <v>2067.4299999999998</v>
      </c>
      <c r="P831" s="19">
        <v>6716.5</v>
      </c>
      <c r="Q831" s="18">
        <v>92.926000000000002</v>
      </c>
      <c r="R831" s="19">
        <v>6.7690999999999999</v>
      </c>
      <c r="S831" s="19">
        <v>6.7790999999999997</v>
      </c>
      <c r="T831" s="263" t="s">
        <v>331</v>
      </c>
      <c r="U831" s="264" t="s">
        <v>331</v>
      </c>
      <c r="V831" s="264" t="s">
        <v>331</v>
      </c>
      <c r="W831" s="19"/>
      <c r="AD831" s="265" t="s">
        <v>331</v>
      </c>
      <c r="AE831" s="265">
        <v>2.4593999450281262E-2</v>
      </c>
      <c r="AF831" s="265">
        <v>2.5544999429024755E-2</v>
      </c>
      <c r="AG831" s="265">
        <v>2.7019999396055937E-2</v>
      </c>
      <c r="AH831" s="265">
        <v>2.2069999506697056E-2</v>
      </c>
      <c r="AI831" s="265">
        <v>2.4609999449923634E-2</v>
      </c>
      <c r="AJ831" s="265">
        <v>2.6869999399408696E-2</v>
      </c>
      <c r="AK831" s="265">
        <v>2.946999934129417E-2</v>
      </c>
      <c r="AL831" s="265">
        <v>2.2593999494984744E-2</v>
      </c>
      <c r="AM831" s="265">
        <v>2.231099950131029E-2</v>
      </c>
      <c r="AN831" s="265">
        <v>3.4145999236777427E-2</v>
      </c>
      <c r="AO831" s="265">
        <v>2.499699944127351E-2</v>
      </c>
      <c r="AP831" s="265">
        <v>2.9004999351687731E-2</v>
      </c>
      <c r="AQ831" s="265">
        <v>2.6999999396502973E-2</v>
      </c>
    </row>
    <row r="832" spans="1:43" ht="18.75" customHeight="1">
      <c r="A832" s="86">
        <v>44095</v>
      </c>
      <c r="B832" s="19">
        <v>186.01519999999999</v>
      </c>
      <c r="C832" s="19">
        <v>255.52879999999999</v>
      </c>
      <c r="D832" s="19">
        <v>73.688000000000002</v>
      </c>
      <c r="E832" s="19">
        <v>27.78</v>
      </c>
      <c r="F832" s="20">
        <v>7.8600000000000002E-4</v>
      </c>
      <c r="G832" s="20">
        <v>1.371E-3</v>
      </c>
      <c r="H832" s="20">
        <v>1.539E-3</v>
      </c>
      <c r="I832" s="20">
        <v>2.6589999999999999E-3</v>
      </c>
      <c r="J832" s="20">
        <v>6.6579999999999999E-3</v>
      </c>
      <c r="K832" s="20">
        <v>4.542E-3</v>
      </c>
      <c r="L832" s="20">
        <v>1.4148000000000001E-2</v>
      </c>
      <c r="M832" s="20">
        <v>2.7949999999999999E-2</v>
      </c>
      <c r="N832" s="19">
        <v>1020</v>
      </c>
      <c r="O832" s="21">
        <v>2067.4299999999998</v>
      </c>
      <c r="P832" s="19">
        <v>6716.5</v>
      </c>
      <c r="Q832" s="18">
        <v>92.97</v>
      </c>
      <c r="R832" s="19">
        <v>6.7637999999999998</v>
      </c>
      <c r="S832" s="19">
        <v>6.7538999999999998</v>
      </c>
      <c r="T832" s="263" t="s">
        <v>331</v>
      </c>
      <c r="U832" s="264" t="s">
        <v>331</v>
      </c>
      <c r="V832" s="264" t="s">
        <v>331</v>
      </c>
      <c r="W832" s="19"/>
      <c r="AD832" s="265" t="s">
        <v>331</v>
      </c>
      <c r="AE832" s="265">
        <v>2.4614999449811877E-2</v>
      </c>
      <c r="AF832" s="265">
        <v>2.5555999428778887E-2</v>
      </c>
      <c r="AG832" s="265">
        <v>2.7167999392747881E-2</v>
      </c>
      <c r="AH832" s="265">
        <v>2.2129999505355956E-2</v>
      </c>
      <c r="AI832" s="265">
        <v>2.4079999461770057E-2</v>
      </c>
      <c r="AJ832" s="265">
        <v>2.6819999400526283E-2</v>
      </c>
      <c r="AK832" s="265">
        <v>2.9489999340847135E-2</v>
      </c>
      <c r="AL832" s="265">
        <v>2.2593999494984744E-2</v>
      </c>
      <c r="AM832" s="265">
        <v>2.231099950131029E-2</v>
      </c>
      <c r="AN832" s="265">
        <v>3.4145999236777427E-2</v>
      </c>
      <c r="AO832" s="265">
        <v>2.5000999441184106E-2</v>
      </c>
      <c r="AP832" s="265">
        <v>2.9004999351687731E-2</v>
      </c>
      <c r="AQ832" s="265">
        <v>2.6236699413564057E-2</v>
      </c>
    </row>
    <row r="833" spans="1:43" ht="18.75" customHeight="1">
      <c r="A833" s="86">
        <v>44092</v>
      </c>
      <c r="B833" s="19">
        <v>185.9075</v>
      </c>
      <c r="C833" s="19">
        <v>255.36410000000001</v>
      </c>
      <c r="D833" s="19">
        <v>56.844000000000001</v>
      </c>
      <c r="E833" s="19">
        <v>25.83</v>
      </c>
      <c r="F833" s="20">
        <v>8.1099999999999998E-4</v>
      </c>
      <c r="G833" s="20">
        <v>1.3910000000000001E-3</v>
      </c>
      <c r="H833" s="20">
        <v>1.6180000000000001E-3</v>
      </c>
      <c r="I833" s="20">
        <v>2.8189999999999999E-3</v>
      </c>
      <c r="J833" s="20">
        <v>6.9369999999999996E-3</v>
      </c>
      <c r="K833" s="20">
        <v>4.7479999999999996E-3</v>
      </c>
      <c r="L833" s="20">
        <v>1.4532E-2</v>
      </c>
      <c r="M833" s="20">
        <v>2.8230000000000002E-2</v>
      </c>
      <c r="N833" s="19">
        <v>1020</v>
      </c>
      <c r="O833" s="21">
        <v>2067.4299999999998</v>
      </c>
      <c r="P833" s="19">
        <v>6716.5</v>
      </c>
      <c r="Q833" s="18">
        <v>93.213999999999999</v>
      </c>
      <c r="R833" s="19">
        <v>6.7548000000000004</v>
      </c>
      <c r="S833" s="19">
        <v>6.7453000000000003</v>
      </c>
      <c r="T833" s="263" t="s">
        <v>331</v>
      </c>
      <c r="U833" s="264" t="s">
        <v>331</v>
      </c>
      <c r="V833" s="264" t="s">
        <v>331</v>
      </c>
      <c r="W833" s="19"/>
      <c r="AD833" s="265" t="s">
        <v>331</v>
      </c>
      <c r="AE833" s="265">
        <v>2.450399945229292E-2</v>
      </c>
      <c r="AF833" s="265">
        <v>2.5427999431639911E-2</v>
      </c>
      <c r="AG833" s="265">
        <v>2.6965999397262932E-2</v>
      </c>
      <c r="AH833" s="265">
        <v>2.2469999497756361E-2</v>
      </c>
      <c r="AI833" s="265">
        <v>2.4079999461770057E-2</v>
      </c>
      <c r="AJ833" s="265">
        <v>2.6899999398738144E-2</v>
      </c>
      <c r="AK833" s="265">
        <v>2.9759999334812163E-2</v>
      </c>
      <c r="AL833" s="265">
        <v>2.2593999494984744E-2</v>
      </c>
      <c r="AM833" s="265">
        <v>2.231099950131029E-2</v>
      </c>
      <c r="AN833" s="265">
        <v>3.4145999236777427E-2</v>
      </c>
      <c r="AO833" s="265">
        <v>2.5002999441139401E-2</v>
      </c>
      <c r="AP833" s="265">
        <v>2.9004999351687731E-2</v>
      </c>
      <c r="AQ833" s="265">
        <v>2.4576699450667944E-2</v>
      </c>
    </row>
    <row r="834" spans="1:43" ht="18.75" customHeight="1">
      <c r="A834" s="86">
        <v>44091</v>
      </c>
      <c r="B834" s="19">
        <v>185.97020000000001</v>
      </c>
      <c r="C834" s="19">
        <v>255.24700000000001</v>
      </c>
      <c r="D834" s="19">
        <v>56.844000000000001</v>
      </c>
      <c r="E834" s="19">
        <v>26.46</v>
      </c>
      <c r="F834" s="20">
        <v>8.3699999999999996E-4</v>
      </c>
      <c r="G834" s="20">
        <v>1.3500000000000001E-3</v>
      </c>
      <c r="H834" s="20">
        <v>1.5900000000000001E-3</v>
      </c>
      <c r="I834" s="20">
        <v>2.7699999999999999E-3</v>
      </c>
      <c r="J834" s="20">
        <v>6.8869999999999999E-3</v>
      </c>
      <c r="K834" s="20">
        <v>4.7029999999999997E-3</v>
      </c>
      <c r="L834" s="20">
        <v>1.4388E-2</v>
      </c>
      <c r="M834" s="20">
        <v>2.845E-2</v>
      </c>
      <c r="N834" s="19">
        <v>1020</v>
      </c>
      <c r="O834" s="21">
        <v>2067.4299999999998</v>
      </c>
      <c r="P834" s="19">
        <v>6716.5</v>
      </c>
      <c r="Q834" s="18">
        <v>93.05</v>
      </c>
      <c r="R834" s="19">
        <v>6.7826000000000004</v>
      </c>
      <c r="S834" s="19">
        <v>6.7803000000000004</v>
      </c>
      <c r="T834" s="263" t="s">
        <v>331</v>
      </c>
      <c r="U834" s="264" t="s">
        <v>331</v>
      </c>
      <c r="V834" s="264" t="s">
        <v>331</v>
      </c>
      <c r="W834" s="19"/>
      <c r="AD834" s="265" t="s">
        <v>331</v>
      </c>
      <c r="AE834" s="265">
        <v>2.4269999457523228E-2</v>
      </c>
      <c r="AF834" s="265">
        <v>2.5169999437406658E-2</v>
      </c>
      <c r="AG834" s="265">
        <v>2.6705999403074384E-2</v>
      </c>
      <c r="AH834" s="265">
        <v>2.2469999497756361E-2</v>
      </c>
      <c r="AI834" s="265">
        <v>2.3779999468475581E-2</v>
      </c>
      <c r="AJ834" s="265">
        <v>2.6459999408572913E-2</v>
      </c>
      <c r="AK834" s="265">
        <v>2.934999934397638E-2</v>
      </c>
      <c r="AL834" s="265">
        <v>2.2233999503031371E-2</v>
      </c>
      <c r="AM834" s="265">
        <v>2.231099950131029E-2</v>
      </c>
      <c r="AN834" s="265">
        <v>3.4145999236777427E-2</v>
      </c>
      <c r="AO834" s="265">
        <v>2.4793999445810913E-2</v>
      </c>
      <c r="AP834" s="265">
        <v>2.9004999351687731E-2</v>
      </c>
      <c r="AQ834" s="265">
        <v>2.4045499462541191E-2</v>
      </c>
    </row>
    <row r="835" spans="1:43" ht="18.75" customHeight="1">
      <c r="A835" s="86">
        <v>44090</v>
      </c>
      <c r="B835" s="19">
        <v>185.93029999999999</v>
      </c>
      <c r="C835" s="19">
        <v>255.17449999999999</v>
      </c>
      <c r="D835" s="19">
        <v>56.844000000000001</v>
      </c>
      <c r="E835" s="19">
        <v>26.04</v>
      </c>
      <c r="F835" s="20">
        <v>9.3800000000000003E-4</v>
      </c>
      <c r="G835" s="20">
        <v>1.3699999999999999E-3</v>
      </c>
      <c r="H835" s="20">
        <v>1.616E-3</v>
      </c>
      <c r="I835" s="20">
        <v>2.8180000000000002E-3</v>
      </c>
      <c r="J835" s="20">
        <v>6.9690000000000004E-3</v>
      </c>
      <c r="K835" s="20">
        <v>4.7479999999999996E-3</v>
      </c>
      <c r="L835" s="20">
        <v>1.4590000000000001E-2</v>
      </c>
      <c r="M835" s="20">
        <v>2.8289999999999999E-2</v>
      </c>
      <c r="N835" s="19">
        <v>1020</v>
      </c>
      <c r="O835" s="21">
        <v>2067.4299999999998</v>
      </c>
      <c r="P835" s="19">
        <v>6716.5</v>
      </c>
      <c r="Q835" s="18">
        <v>93.052000000000007</v>
      </c>
      <c r="R835" s="19">
        <v>6.8105000000000002</v>
      </c>
      <c r="S835" s="19">
        <v>6.8083999999999998</v>
      </c>
      <c r="T835" s="263" t="s">
        <v>331</v>
      </c>
      <c r="U835" s="264" t="s">
        <v>331</v>
      </c>
      <c r="V835" s="264" t="s">
        <v>331</v>
      </c>
      <c r="W835" s="19"/>
      <c r="AD835" s="265" t="s">
        <v>331</v>
      </c>
      <c r="AE835" s="265">
        <v>2.4246999458037318E-2</v>
      </c>
      <c r="AF835" s="265">
        <v>2.5109999438747765E-2</v>
      </c>
      <c r="AG835" s="265">
        <v>2.6643999404460193E-2</v>
      </c>
      <c r="AH835" s="265">
        <v>2.2529999496415258E-2</v>
      </c>
      <c r="AI835" s="265">
        <v>2.3779999468475581E-2</v>
      </c>
      <c r="AJ835" s="265">
        <v>2.6549999406561255E-2</v>
      </c>
      <c r="AK835" s="265">
        <v>2.9669999336823821E-2</v>
      </c>
      <c r="AL835" s="265">
        <v>2.2385999499633907E-2</v>
      </c>
      <c r="AM835" s="265">
        <v>2.231099950131029E-2</v>
      </c>
      <c r="AN835" s="265">
        <v>3.4145999236777427E-2</v>
      </c>
      <c r="AO835" s="265">
        <v>2.4795999445766211E-2</v>
      </c>
      <c r="AP835" s="265">
        <v>2.9004999351687731E-2</v>
      </c>
      <c r="AQ835" s="265">
        <v>2.4818299445267766E-2</v>
      </c>
    </row>
    <row r="836" spans="1:43" ht="18.75" customHeight="1">
      <c r="A836" s="86">
        <v>44089</v>
      </c>
      <c r="B836" s="19">
        <v>185.97569999999999</v>
      </c>
      <c r="C836" s="19">
        <v>254.6773</v>
      </c>
      <c r="D836" s="19">
        <v>58.530999999999999</v>
      </c>
      <c r="E836" s="19">
        <v>25.59</v>
      </c>
      <c r="F836" s="20">
        <v>9.8900000000000008E-4</v>
      </c>
      <c r="G836" s="20">
        <v>1.39E-3</v>
      </c>
      <c r="H836" s="20">
        <v>1.616E-3</v>
      </c>
      <c r="I836" s="20">
        <v>2.722E-3</v>
      </c>
      <c r="J836" s="20">
        <v>6.7889999999999999E-3</v>
      </c>
      <c r="K836" s="20">
        <v>4.5890000000000002E-3</v>
      </c>
      <c r="L836" s="20">
        <v>1.431E-2</v>
      </c>
      <c r="M836" s="20">
        <v>2.8639999999999999E-2</v>
      </c>
      <c r="N836" s="19">
        <v>1020</v>
      </c>
      <c r="O836" s="21">
        <v>2067.4299999999998</v>
      </c>
      <c r="P836" s="19">
        <v>6716.5</v>
      </c>
      <c r="Q836" s="18">
        <v>93.332999999999998</v>
      </c>
      <c r="R836" s="19">
        <v>6.8343999999999996</v>
      </c>
      <c r="S836" s="19">
        <v>6.8331</v>
      </c>
      <c r="T836" s="263" t="s">
        <v>331</v>
      </c>
      <c r="U836" s="264" t="s">
        <v>331</v>
      </c>
      <c r="V836" s="264" t="s">
        <v>331</v>
      </c>
      <c r="W836" s="19"/>
      <c r="AD836" s="265" t="s">
        <v>331</v>
      </c>
      <c r="AE836" s="265">
        <v>2.4109999461099506E-2</v>
      </c>
      <c r="AF836" s="265">
        <v>2.4944999442435799E-2</v>
      </c>
      <c r="AG836" s="265">
        <v>2.6413999409601093E-2</v>
      </c>
      <c r="AH836" s="265">
        <v>2.2519999496638774E-2</v>
      </c>
      <c r="AI836" s="265">
        <v>2.3729999469593168E-2</v>
      </c>
      <c r="AJ836" s="265">
        <v>2.6439999409019949E-2</v>
      </c>
      <c r="AK836" s="265">
        <v>2.939999934285879E-2</v>
      </c>
      <c r="AL836" s="265">
        <v>2.2396999499388039E-2</v>
      </c>
      <c r="AM836" s="265">
        <v>2.231099950131029E-2</v>
      </c>
      <c r="AN836" s="265">
        <v>3.4145999236777427E-2</v>
      </c>
      <c r="AO836" s="265">
        <v>2.4803999445587397E-2</v>
      </c>
      <c r="AP836" s="265">
        <v>2.9004999351687731E-2</v>
      </c>
      <c r="AQ836" s="265">
        <v>2.5431699431557209E-2</v>
      </c>
    </row>
    <row r="837" spans="1:43" ht="18.75" customHeight="1">
      <c r="A837" s="86">
        <v>44088</v>
      </c>
      <c r="B837" s="19">
        <v>186.1857</v>
      </c>
      <c r="C837" s="19">
        <v>254.40960000000001</v>
      </c>
      <c r="D837" s="19">
        <v>58.530999999999999</v>
      </c>
      <c r="E837" s="19">
        <v>25.85</v>
      </c>
      <c r="F837" s="20">
        <v>1.039E-3</v>
      </c>
      <c r="G837" s="20">
        <v>1.3699999999999999E-3</v>
      </c>
      <c r="H837" s="20">
        <v>1.5889999999999999E-3</v>
      </c>
      <c r="I837" s="20">
        <v>2.643E-3</v>
      </c>
      <c r="J837" s="20">
        <v>6.7229999999999998E-3</v>
      </c>
      <c r="K837" s="20">
        <v>4.5430000000000002E-3</v>
      </c>
      <c r="L837" s="20">
        <v>1.4116E-2</v>
      </c>
      <c r="M837" s="20">
        <v>2.9069999999999999E-2</v>
      </c>
      <c r="N837" s="19">
        <v>1020</v>
      </c>
      <c r="O837" s="21">
        <v>2067.4299999999998</v>
      </c>
      <c r="P837" s="19">
        <v>6716.5</v>
      </c>
      <c r="Q837" s="18">
        <v>93.335999999999999</v>
      </c>
      <c r="R837" s="19">
        <v>6.8342999999999998</v>
      </c>
      <c r="S837" s="19">
        <v>6.8451000000000004</v>
      </c>
      <c r="T837" s="263" t="s">
        <v>331</v>
      </c>
      <c r="U837" s="264" t="s">
        <v>331</v>
      </c>
      <c r="V837" s="264" t="s">
        <v>331</v>
      </c>
      <c r="W837" s="19"/>
      <c r="AD837" s="265" t="s">
        <v>331</v>
      </c>
      <c r="AE837" s="265">
        <v>2.372799946963787E-2</v>
      </c>
      <c r="AF837" s="265">
        <v>2.4517999451979994E-2</v>
      </c>
      <c r="AG837" s="265">
        <v>2.5996999418921769E-2</v>
      </c>
      <c r="AH837" s="265">
        <v>2.2429999498650429E-2</v>
      </c>
      <c r="AI837" s="265">
        <v>2.3429999476298688E-2</v>
      </c>
      <c r="AJ837" s="265">
        <v>2.6029999418184162E-2</v>
      </c>
      <c r="AK837" s="265">
        <v>2.8959999352693559E-2</v>
      </c>
      <c r="AL837" s="265">
        <v>2.2535999496281149E-2</v>
      </c>
      <c r="AM837" s="265">
        <v>2.231099950131029E-2</v>
      </c>
      <c r="AN837" s="265">
        <v>3.4145999236777427E-2</v>
      </c>
      <c r="AO837" s="265">
        <v>2.5108999438770114E-2</v>
      </c>
      <c r="AP837" s="265">
        <v>2.9004999351687731E-2</v>
      </c>
      <c r="AQ837" s="265">
        <v>2.5321699434015899E-2</v>
      </c>
    </row>
    <row r="838" spans="1:43" ht="18.75" customHeight="1">
      <c r="A838" s="86">
        <v>44085</v>
      </c>
      <c r="B838" s="19">
        <v>186.20849999999999</v>
      </c>
      <c r="C838" s="19">
        <v>254.27780000000001</v>
      </c>
      <c r="D838" s="19">
        <v>58.530999999999999</v>
      </c>
      <c r="E838" s="19">
        <v>26.87</v>
      </c>
      <c r="F838" s="20">
        <v>1.09E-3</v>
      </c>
      <c r="G838" s="20">
        <v>1.2700000000000001E-3</v>
      </c>
      <c r="H838" s="20">
        <v>1.511E-3</v>
      </c>
      <c r="I838" s="20">
        <v>2.516E-3</v>
      </c>
      <c r="J838" s="20">
        <v>6.6579999999999999E-3</v>
      </c>
      <c r="K838" s="20">
        <v>4.4520000000000002E-3</v>
      </c>
      <c r="L838" s="20">
        <v>1.4116E-2</v>
      </c>
      <c r="M838" s="20">
        <v>2.8920000000000001E-2</v>
      </c>
      <c r="N838" s="19">
        <v>1020</v>
      </c>
      <c r="O838" s="21">
        <v>2067.4299999999998</v>
      </c>
      <c r="P838" s="19">
        <v>6716.5</v>
      </c>
      <c r="Q838" s="18">
        <v>93.254999999999995</v>
      </c>
      <c r="R838" s="19">
        <v>6.8333000000000004</v>
      </c>
      <c r="S838" s="19">
        <v>6.8316999999999997</v>
      </c>
      <c r="T838" s="263" t="s">
        <v>331</v>
      </c>
      <c r="U838" s="264" t="s">
        <v>331</v>
      </c>
      <c r="V838" s="264" t="s">
        <v>331</v>
      </c>
      <c r="W838" s="19"/>
      <c r="AD838" s="265" t="s">
        <v>331</v>
      </c>
      <c r="AE838" s="265">
        <v>2.3883999466150999E-2</v>
      </c>
      <c r="AF838" s="265">
        <v>2.4588999450393018E-2</v>
      </c>
      <c r="AG838" s="265">
        <v>2.61509994154796E-2</v>
      </c>
      <c r="AH838" s="265">
        <v>2.26199994944036E-2</v>
      </c>
      <c r="AI838" s="265">
        <v>2.3429999476298688E-2</v>
      </c>
      <c r="AJ838" s="265">
        <v>2.5819999422878024E-2</v>
      </c>
      <c r="AK838" s="265">
        <v>2.8679999358952043E-2</v>
      </c>
      <c r="AL838" s="265">
        <v>2.2535999496281149E-2</v>
      </c>
      <c r="AM838" s="265">
        <v>2.231099950131029E-2</v>
      </c>
      <c r="AN838" s="265">
        <v>3.4145999236777427E-2</v>
      </c>
      <c r="AO838" s="265">
        <v>2.5108999438770114E-2</v>
      </c>
      <c r="AP838" s="265">
        <v>2.9004999351687731E-2</v>
      </c>
      <c r="AQ838" s="265">
        <v>2.442669945402071E-2</v>
      </c>
    </row>
    <row r="839" spans="1:43" ht="18.75" customHeight="1">
      <c r="A839" s="86">
        <v>44084</v>
      </c>
      <c r="B839" s="19">
        <v>186.13059999999999</v>
      </c>
      <c r="C839" s="19">
        <v>254.7372</v>
      </c>
      <c r="D839" s="19">
        <v>58.530999999999999</v>
      </c>
      <c r="E839" s="19">
        <v>29.71</v>
      </c>
      <c r="F839" s="20">
        <v>1.0399999999999999E-3</v>
      </c>
      <c r="G839" s="20">
        <v>1.389E-3</v>
      </c>
      <c r="H839" s="20">
        <v>1.616E-3</v>
      </c>
      <c r="I839" s="20">
        <v>2.6740000000000002E-3</v>
      </c>
      <c r="J839" s="20">
        <v>6.7720000000000002E-3</v>
      </c>
      <c r="K839" s="20">
        <v>4.6350000000000002E-3</v>
      </c>
      <c r="L839" s="20">
        <v>1.4187E-2</v>
      </c>
      <c r="M839" s="20">
        <v>2.8889999999999999E-2</v>
      </c>
      <c r="N839" s="19">
        <v>1020</v>
      </c>
      <c r="O839" s="21">
        <v>2067.4299999999998</v>
      </c>
      <c r="P839" s="19">
        <v>6716.5</v>
      </c>
      <c r="Q839" s="18">
        <v>93.444999999999993</v>
      </c>
      <c r="R839" s="19">
        <v>6.8464</v>
      </c>
      <c r="S839" s="19">
        <v>6.8537999999999997</v>
      </c>
      <c r="T839" s="263" t="s">
        <v>331</v>
      </c>
      <c r="U839" s="264" t="s">
        <v>331</v>
      </c>
      <c r="V839" s="264" t="s">
        <v>331</v>
      </c>
      <c r="W839" s="19"/>
      <c r="AD839" s="265" t="s">
        <v>331</v>
      </c>
      <c r="AE839" s="265">
        <v>2.3969999464228748E-2</v>
      </c>
      <c r="AF839" s="265">
        <v>2.4851999444514512E-2</v>
      </c>
      <c r="AG839" s="265">
        <v>2.6281999412551525E-2</v>
      </c>
      <c r="AH839" s="265">
        <v>2.0599999539554121E-2</v>
      </c>
      <c r="AI839" s="265">
        <v>2.3429999476298688E-2</v>
      </c>
      <c r="AJ839" s="265">
        <v>2.6289999412372707E-2</v>
      </c>
      <c r="AK839" s="265">
        <v>2.9149999348446726E-2</v>
      </c>
      <c r="AL839" s="265">
        <v>2.2500999497063461E-2</v>
      </c>
      <c r="AM839" s="265">
        <v>2.231099950131029E-2</v>
      </c>
      <c r="AN839" s="265">
        <v>3.4145999236777427E-2</v>
      </c>
      <c r="AO839" s="265">
        <v>2.5105999438837172E-2</v>
      </c>
      <c r="AP839" s="265">
        <v>2.9004999351687731E-2</v>
      </c>
      <c r="AQ839" s="265">
        <v>2.2816699490007013E-2</v>
      </c>
    </row>
    <row r="840" spans="1:43" ht="18.75" customHeight="1">
      <c r="A840" s="86">
        <v>44083</v>
      </c>
      <c r="B840" s="19">
        <v>186.03749999999999</v>
      </c>
      <c r="C840" s="19">
        <v>254.67570000000001</v>
      </c>
      <c r="D840" s="19">
        <v>58.530999999999999</v>
      </c>
      <c r="E840" s="19">
        <v>28.81</v>
      </c>
      <c r="F840" s="20">
        <v>1.0139999999999999E-3</v>
      </c>
      <c r="G840" s="20">
        <v>1.4679999999999999E-3</v>
      </c>
      <c r="H840" s="20">
        <v>1.72E-3</v>
      </c>
      <c r="I840" s="20">
        <v>2.8170000000000001E-3</v>
      </c>
      <c r="J840" s="20">
        <v>7.0010000000000003E-3</v>
      </c>
      <c r="K840" s="20">
        <v>4.7949999999999998E-3</v>
      </c>
      <c r="L840" s="20">
        <v>1.457E-2</v>
      </c>
      <c r="M840" s="20">
        <v>2.9420000000000002E-2</v>
      </c>
      <c r="N840" s="19">
        <v>1020</v>
      </c>
      <c r="O840" s="21">
        <v>2067.4299999999998</v>
      </c>
      <c r="P840" s="19">
        <v>6716.5</v>
      </c>
      <c r="Q840" s="18">
        <v>92.718999999999994</v>
      </c>
      <c r="R840" s="19">
        <v>6.8304999999999998</v>
      </c>
      <c r="S840" s="19">
        <v>6.8324999999999996</v>
      </c>
      <c r="T840" s="263" t="s">
        <v>331</v>
      </c>
      <c r="U840" s="264" t="s">
        <v>331</v>
      </c>
      <c r="V840" s="264" t="s">
        <v>331</v>
      </c>
      <c r="W840" s="19"/>
      <c r="AD840" s="265" t="s">
        <v>331</v>
      </c>
      <c r="AE840" s="265">
        <v>2.3894999465905131E-2</v>
      </c>
      <c r="AF840" s="265">
        <v>2.4762999446503821E-2</v>
      </c>
      <c r="AG840" s="265">
        <v>2.6195999414473772E-2</v>
      </c>
      <c r="AH840" s="265">
        <v>2.0599999539554121E-2</v>
      </c>
      <c r="AI840" s="265">
        <v>2.3429999476298688E-2</v>
      </c>
      <c r="AJ840" s="265">
        <v>2.6449999408796429E-2</v>
      </c>
      <c r="AK840" s="265">
        <v>2.8949999352917075E-2</v>
      </c>
      <c r="AL840" s="265">
        <v>2.2500999497063461E-2</v>
      </c>
      <c r="AM840" s="265">
        <v>2.231099950131029E-2</v>
      </c>
      <c r="AN840" s="265">
        <v>3.4145999236777427E-2</v>
      </c>
      <c r="AO840" s="265">
        <v>2.6029999418184162E-2</v>
      </c>
      <c r="AP840" s="265">
        <v>2.9004999351687731E-2</v>
      </c>
      <c r="AQ840" s="265">
        <v>2.2686699492912743E-2</v>
      </c>
    </row>
    <row r="841" spans="1:43" ht="18.75" customHeight="1">
      <c r="A841" s="86">
        <v>44082</v>
      </c>
      <c r="B841" s="19">
        <v>186.26159999999999</v>
      </c>
      <c r="C841" s="19">
        <v>255.47409999999999</v>
      </c>
      <c r="D841" s="19">
        <v>58.530999999999999</v>
      </c>
      <c r="E841" s="19">
        <v>31.46</v>
      </c>
      <c r="F841" s="20">
        <v>1.093E-3</v>
      </c>
      <c r="G841" s="20">
        <v>1.408E-3</v>
      </c>
      <c r="H841" s="20">
        <v>1.6509999999999999E-3</v>
      </c>
      <c r="I841" s="20">
        <v>2.6740000000000002E-3</v>
      </c>
      <c r="J841" s="20">
        <v>6.7879999999999998E-3</v>
      </c>
      <c r="K841" s="20">
        <v>4.6350000000000002E-3</v>
      </c>
      <c r="L841" s="20">
        <v>1.4213E-2</v>
      </c>
      <c r="M841" s="20">
        <v>2.9770000000000001E-2</v>
      </c>
      <c r="N841" s="19">
        <v>1020</v>
      </c>
      <c r="O841" s="21">
        <v>2067.4299999999998</v>
      </c>
      <c r="P841" s="19">
        <v>6716.5</v>
      </c>
      <c r="Q841" s="18">
        <v>92.718999999999994</v>
      </c>
      <c r="R841" s="19">
        <v>6.8425000000000002</v>
      </c>
      <c r="S841" s="19">
        <v>6.8369</v>
      </c>
      <c r="T841" s="263" t="s">
        <v>331</v>
      </c>
      <c r="U841" s="264" t="s">
        <v>331</v>
      </c>
      <c r="V841" s="264" t="s">
        <v>331</v>
      </c>
      <c r="W841" s="19"/>
      <c r="AD841" s="265" t="s">
        <v>331</v>
      </c>
      <c r="AE841" s="265">
        <v>2.3945999464765191E-2</v>
      </c>
      <c r="AF841" s="265">
        <v>2.4762999446503821E-2</v>
      </c>
      <c r="AG841" s="265">
        <v>2.6269999412819742E-2</v>
      </c>
      <c r="AH841" s="265">
        <v>2.0599999539554121E-2</v>
      </c>
      <c r="AI841" s="265">
        <v>2.3529999474063517E-2</v>
      </c>
      <c r="AJ841" s="265">
        <v>2.6499999407678842E-2</v>
      </c>
      <c r="AK841" s="265">
        <v>2.9179999347776178E-2</v>
      </c>
      <c r="AL841" s="265">
        <v>2.2500999497063461E-2</v>
      </c>
      <c r="AM841" s="265">
        <v>2.231099950131029E-2</v>
      </c>
      <c r="AN841" s="265">
        <v>3.4145999236777427E-2</v>
      </c>
      <c r="AO841" s="265">
        <v>2.6029999418184162E-2</v>
      </c>
      <c r="AP841" s="265">
        <v>2.9004999351687731E-2</v>
      </c>
      <c r="AQ841" s="265">
        <v>2.3883299466166644E-2</v>
      </c>
    </row>
    <row r="842" spans="1:43" ht="18.75" customHeight="1">
      <c r="A842" s="86">
        <v>44081</v>
      </c>
      <c r="B842" s="19">
        <v>185.93389999999999</v>
      </c>
      <c r="C842" s="19">
        <v>255.7499</v>
      </c>
      <c r="D842" s="19">
        <v>58.469000000000001</v>
      </c>
      <c r="E842" s="19">
        <v>30.75</v>
      </c>
      <c r="F842" s="20">
        <v>9.9099999999999991E-4</v>
      </c>
      <c r="G842" s="20">
        <v>1.428E-3</v>
      </c>
      <c r="H842" s="20">
        <v>1.7309999999999999E-3</v>
      </c>
      <c r="I842" s="20">
        <v>2.9910000000000002E-3</v>
      </c>
      <c r="J842" s="20">
        <v>7.1799999999999998E-3</v>
      </c>
      <c r="K842" s="20">
        <v>5.0229999999999997E-3</v>
      </c>
      <c r="L842" s="20">
        <v>1.4714E-2</v>
      </c>
      <c r="M842" s="20">
        <v>2.997E-2</v>
      </c>
      <c r="N842" s="19">
        <v>1020</v>
      </c>
      <c r="O842" s="21">
        <v>2067.4299999999998</v>
      </c>
      <c r="P842" s="19">
        <v>6716.5</v>
      </c>
      <c r="Q842" s="18">
        <v>92.739000000000004</v>
      </c>
      <c r="R842" s="19">
        <v>6.8487999999999998</v>
      </c>
      <c r="S842" s="19">
        <v>6.8472</v>
      </c>
      <c r="T842" s="263" t="s">
        <v>331</v>
      </c>
      <c r="U842" s="264" t="s">
        <v>331</v>
      </c>
      <c r="V842" s="264" t="s">
        <v>331</v>
      </c>
      <c r="W842" s="19"/>
      <c r="AD842" s="265" t="s">
        <v>331</v>
      </c>
      <c r="AE842" s="265">
        <v>2.4483999452739953E-2</v>
      </c>
      <c r="AF842" s="265">
        <v>2.5388999432511626E-2</v>
      </c>
      <c r="AG842" s="265">
        <v>2.6900999398715795E-2</v>
      </c>
      <c r="AH842" s="265">
        <v>2.0599999539554121E-2</v>
      </c>
      <c r="AI842" s="265">
        <v>2.3799999468028545E-2</v>
      </c>
      <c r="AJ842" s="265">
        <v>2.6699999403208493E-2</v>
      </c>
      <c r="AK842" s="265">
        <v>2.9429999342188241E-2</v>
      </c>
      <c r="AL842" s="265">
        <v>2.2500999497063461E-2</v>
      </c>
      <c r="AM842" s="265">
        <v>2.231099950131029E-2</v>
      </c>
      <c r="AN842" s="265">
        <v>3.4145999236777427E-2</v>
      </c>
      <c r="AO842" s="265">
        <v>2.6029999418184162E-2</v>
      </c>
      <c r="AP842" s="265">
        <v>2.9004999351687731E-2</v>
      </c>
      <c r="AQ842" s="265">
        <v>2.285579948913306E-2</v>
      </c>
    </row>
    <row r="843" spans="1:43" ht="18.75" customHeight="1">
      <c r="A843" s="86">
        <v>44078</v>
      </c>
      <c r="B843" s="19">
        <v>185.93389999999999</v>
      </c>
      <c r="C843" s="19">
        <v>255.7499</v>
      </c>
      <c r="D843" s="19">
        <v>65.031000000000006</v>
      </c>
      <c r="E843" s="19">
        <v>30.75</v>
      </c>
      <c r="F843" s="20">
        <v>9.9099999999999991E-4</v>
      </c>
      <c r="G843" s="20">
        <v>1.428E-3</v>
      </c>
      <c r="H843" s="20">
        <v>1.7309999999999999E-3</v>
      </c>
      <c r="I843" s="20">
        <v>2.9910000000000002E-3</v>
      </c>
      <c r="J843" s="20">
        <v>7.1799999999999998E-3</v>
      </c>
      <c r="K843" s="20">
        <v>5.0229999999999997E-3</v>
      </c>
      <c r="L843" s="20">
        <v>1.4714E-2</v>
      </c>
      <c r="M843" s="20">
        <v>2.9790000000000001E-2</v>
      </c>
      <c r="N843" s="19">
        <v>1020</v>
      </c>
      <c r="O843" s="21">
        <v>2067.4299999999998</v>
      </c>
      <c r="P843" s="19">
        <v>6716.5</v>
      </c>
      <c r="Q843" s="18">
        <v>92.846999999999994</v>
      </c>
      <c r="R843" s="19">
        <v>6.8383000000000003</v>
      </c>
      <c r="S843" s="19">
        <v>6.8329000000000004</v>
      </c>
      <c r="T843" s="263" t="s">
        <v>331</v>
      </c>
      <c r="U843" s="264" t="s">
        <v>331</v>
      </c>
      <c r="V843" s="264" t="s">
        <v>331</v>
      </c>
      <c r="W843" s="19"/>
      <c r="AD843" s="265" t="s">
        <v>331</v>
      </c>
      <c r="AE843" s="265">
        <v>2.4598999450169506E-2</v>
      </c>
      <c r="AF843" s="265">
        <v>2.5384999432601033E-2</v>
      </c>
      <c r="AG843" s="265">
        <v>2.6908999398536981E-2</v>
      </c>
      <c r="AH843" s="265">
        <v>2.0599999539554121E-2</v>
      </c>
      <c r="AI843" s="265">
        <v>2.3799999468028545E-2</v>
      </c>
      <c r="AJ843" s="265">
        <v>2.6909999398514628E-2</v>
      </c>
      <c r="AK843" s="265">
        <v>2.9659999337047341E-2</v>
      </c>
      <c r="AL843" s="265">
        <v>2.2500999497063461E-2</v>
      </c>
      <c r="AM843" s="265">
        <v>2.231099950131029E-2</v>
      </c>
      <c r="AN843" s="265">
        <v>3.4145999236777427E-2</v>
      </c>
      <c r="AO843" s="265">
        <v>2.6029999418184162E-2</v>
      </c>
      <c r="AP843" s="265">
        <v>2.9004999351687731E-2</v>
      </c>
      <c r="AQ843" s="265">
        <v>2.2920399487689137E-2</v>
      </c>
    </row>
    <row r="844" spans="1:43" ht="18.75" customHeight="1">
      <c r="A844" s="86">
        <v>44077</v>
      </c>
      <c r="B844" s="19">
        <v>186.73330000000001</v>
      </c>
      <c r="C844" s="19">
        <v>256.21109999999999</v>
      </c>
      <c r="D844" s="19">
        <v>65.031000000000006</v>
      </c>
      <c r="E844" s="19">
        <v>33.6</v>
      </c>
      <c r="F844" s="20">
        <v>9.9099999999999991E-4</v>
      </c>
      <c r="G844" s="20">
        <v>1.2700000000000001E-3</v>
      </c>
      <c r="H844" s="20">
        <v>1.436E-3</v>
      </c>
      <c r="I844" s="20">
        <v>2.4840000000000001E-3</v>
      </c>
      <c r="J844" s="20">
        <v>6.3470000000000002E-3</v>
      </c>
      <c r="K844" s="20">
        <v>4.3639999999999998E-3</v>
      </c>
      <c r="L844" s="20">
        <v>1.3616E-2</v>
      </c>
      <c r="M844" s="20">
        <v>2.9559999999999999E-2</v>
      </c>
      <c r="N844" s="19">
        <v>1020</v>
      </c>
      <c r="O844" s="21">
        <v>2067.4299999999998</v>
      </c>
      <c r="P844" s="19">
        <v>6716.5</v>
      </c>
      <c r="Q844" s="18">
        <v>92.337999999999994</v>
      </c>
      <c r="R844" s="19">
        <v>6.8281000000000001</v>
      </c>
      <c r="S844" s="19">
        <v>6.8369999999999997</v>
      </c>
      <c r="T844" s="263" t="s">
        <v>331</v>
      </c>
      <c r="U844" s="264" t="s">
        <v>331</v>
      </c>
      <c r="V844" s="264" t="s">
        <v>331</v>
      </c>
      <c r="W844" s="19"/>
      <c r="AD844" s="265" t="s">
        <v>331</v>
      </c>
      <c r="AE844" s="265">
        <v>2.4647999449074268E-2</v>
      </c>
      <c r="AF844" s="265">
        <v>2.5556999428756534E-2</v>
      </c>
      <c r="AG844" s="265">
        <v>2.681099940072745E-2</v>
      </c>
      <c r="AH844" s="265">
        <v>2.1329999523237348E-2</v>
      </c>
      <c r="AI844" s="265">
        <v>2.4049999462440609E-2</v>
      </c>
      <c r="AJ844" s="265">
        <v>2.8179999370127919E-2</v>
      </c>
      <c r="AK844" s="265">
        <v>2.9679999336600302E-2</v>
      </c>
      <c r="AL844" s="265">
        <v>2.2554999495856466E-2</v>
      </c>
      <c r="AM844" s="265">
        <v>2.231099950131029E-2</v>
      </c>
      <c r="AN844" s="265">
        <v>3.4145999236777427E-2</v>
      </c>
      <c r="AO844" s="265">
        <v>2.6576999405957761E-2</v>
      </c>
      <c r="AP844" s="265">
        <v>2.9004999351687731E-2</v>
      </c>
      <c r="AQ844" s="265">
        <v>2.2234999503009022E-2</v>
      </c>
    </row>
    <row r="845" spans="1:43" ht="18.75" customHeight="1">
      <c r="A845" s="86">
        <v>44076</v>
      </c>
      <c r="B845" s="19">
        <v>186.50200000000001</v>
      </c>
      <c r="C845" s="19">
        <v>256.084</v>
      </c>
      <c r="D845" s="19">
        <v>65.031000000000006</v>
      </c>
      <c r="E845" s="19">
        <v>26.57</v>
      </c>
      <c r="F845" s="20">
        <v>9.9099999999999991E-4</v>
      </c>
      <c r="G845" s="20">
        <v>1.3290000000000001E-3</v>
      </c>
      <c r="H845" s="20">
        <v>1.4890000000000001E-3</v>
      </c>
      <c r="I845" s="20">
        <v>2.516E-3</v>
      </c>
      <c r="J845" s="20">
        <v>6.4770000000000001E-3</v>
      </c>
      <c r="K845" s="20">
        <v>4.4999999999999997E-3</v>
      </c>
      <c r="L845" s="20">
        <v>1.3788E-2</v>
      </c>
      <c r="M845" s="20">
        <v>2.963E-2</v>
      </c>
      <c r="N845" s="19">
        <v>1020</v>
      </c>
      <c r="O845" s="21">
        <v>2067.4299999999998</v>
      </c>
      <c r="P845" s="19">
        <v>6716.5</v>
      </c>
      <c r="Q845" s="18">
        <v>92.144000000000005</v>
      </c>
      <c r="R845" s="19">
        <v>6.8484999999999996</v>
      </c>
      <c r="S845" s="19">
        <v>6.8476999999999997</v>
      </c>
      <c r="T845" s="263" t="s">
        <v>331</v>
      </c>
      <c r="U845" s="264" t="s">
        <v>331</v>
      </c>
      <c r="V845" s="264" t="s">
        <v>331</v>
      </c>
      <c r="W845" s="19"/>
      <c r="AD845" s="265" t="s">
        <v>331</v>
      </c>
      <c r="AE845" s="265">
        <v>2.4827999445050954E-2</v>
      </c>
      <c r="AF845" s="265">
        <v>2.5663999426364898E-2</v>
      </c>
      <c r="AG845" s="265">
        <v>2.7294999389909206E-2</v>
      </c>
      <c r="AH845" s="265">
        <v>2.1329999523237348E-2</v>
      </c>
      <c r="AI845" s="265">
        <v>2.4279999457299709E-2</v>
      </c>
      <c r="AJ845" s="265">
        <v>2.8179999370127919E-2</v>
      </c>
      <c r="AK845" s="265">
        <v>2.9569999339058992E-2</v>
      </c>
      <c r="AL845" s="265">
        <v>2.2593999494984744E-2</v>
      </c>
      <c r="AM845" s="265">
        <v>2.231099950131029E-2</v>
      </c>
      <c r="AN845" s="265">
        <v>3.4145999236777427E-2</v>
      </c>
      <c r="AO845" s="265">
        <v>2.6658999404124917E-2</v>
      </c>
      <c r="AP845" s="265">
        <v>2.9004999351687731E-2</v>
      </c>
      <c r="AQ845" s="265">
        <v>2.2816699490007013E-2</v>
      </c>
    </row>
    <row r="846" spans="1:43" ht="18.75" customHeight="1">
      <c r="A846" s="86">
        <v>44075</v>
      </c>
      <c r="B846" s="19">
        <v>186.30029999999999</v>
      </c>
      <c r="C846" s="19">
        <v>255.96459999999999</v>
      </c>
      <c r="D846" s="19">
        <v>65.031000000000006</v>
      </c>
      <c r="E846" s="19">
        <v>26.12</v>
      </c>
      <c r="F846" s="20">
        <v>9.9099999999999991E-4</v>
      </c>
      <c r="G846" s="20">
        <v>1.3090000000000001E-3</v>
      </c>
      <c r="H846" s="20">
        <v>1.462E-3</v>
      </c>
      <c r="I846" s="20">
        <v>2.532E-3</v>
      </c>
      <c r="J846" s="20">
        <v>6.6889999999999996E-3</v>
      </c>
      <c r="K846" s="20">
        <v>4.614E-3</v>
      </c>
      <c r="L846" s="20">
        <v>1.4200000000000001E-2</v>
      </c>
      <c r="M846" s="20">
        <v>2.9180000000000001E-2</v>
      </c>
      <c r="N846" s="19">
        <v>1020</v>
      </c>
      <c r="O846" s="21">
        <v>2092.29</v>
      </c>
      <c r="P846" s="19">
        <v>6582.7999999999993</v>
      </c>
      <c r="Q846" s="18">
        <v>92.370999999999995</v>
      </c>
      <c r="R846" s="19">
        <v>6.8654000000000002</v>
      </c>
      <c r="S846" s="19">
        <v>6.859</v>
      </c>
      <c r="T846" s="263" t="s">
        <v>331</v>
      </c>
      <c r="U846" s="264" t="s">
        <v>331</v>
      </c>
      <c r="V846" s="264" t="s">
        <v>331</v>
      </c>
      <c r="W846" s="19"/>
      <c r="AD846" s="265" t="s">
        <v>331</v>
      </c>
      <c r="AE846" s="265">
        <v>2.4985999441519382E-2</v>
      </c>
      <c r="AF846" s="265">
        <v>2.5878999421559273E-2</v>
      </c>
      <c r="AG846" s="265">
        <v>2.7541999384388328E-2</v>
      </c>
      <c r="AH846" s="265">
        <v>2.1329999523237348E-2</v>
      </c>
      <c r="AI846" s="265">
        <v>2.4379999455064538E-2</v>
      </c>
      <c r="AJ846" s="265">
        <v>2.8169999370351435E-2</v>
      </c>
      <c r="AK846" s="265">
        <v>3.0029999328777195E-2</v>
      </c>
      <c r="AL846" s="265">
        <v>2.2595999494940042E-2</v>
      </c>
      <c r="AM846" s="265">
        <v>2.231099950131029E-2</v>
      </c>
      <c r="AN846" s="265">
        <v>3.4145999236777427E-2</v>
      </c>
      <c r="AO846" s="265">
        <v>2.2734999491833149E-2</v>
      </c>
      <c r="AP846" s="265">
        <v>2.9004999351687731E-2</v>
      </c>
      <c r="AQ846" s="265">
        <v>2.3113299483377484E-2</v>
      </c>
    </row>
    <row r="847" spans="1:43" ht="18.75" customHeight="1">
      <c r="A847" s="86">
        <v>44074</v>
      </c>
      <c r="B847" s="19">
        <v>186.12610000000001</v>
      </c>
      <c r="C847" s="19">
        <v>256.08819999999997</v>
      </c>
      <c r="D847" s="19">
        <v>65.031000000000006</v>
      </c>
      <c r="E847" s="19">
        <v>26.41</v>
      </c>
      <c r="F847" s="20">
        <v>9.3800000000000003E-4</v>
      </c>
      <c r="G847" s="20">
        <v>1.3090000000000001E-3</v>
      </c>
      <c r="H847" s="20">
        <v>1.4890000000000001E-3</v>
      </c>
      <c r="I847" s="20">
        <v>2.673E-3</v>
      </c>
      <c r="J847" s="20">
        <v>7.0479999999999996E-3</v>
      </c>
      <c r="K847" s="20">
        <v>4.8859999999999997E-3</v>
      </c>
      <c r="L847" s="20">
        <v>1.4747E-2</v>
      </c>
      <c r="M847" s="20">
        <v>2.896E-2</v>
      </c>
      <c r="N847" s="19">
        <v>1020</v>
      </c>
      <c r="O847" s="21">
        <v>2092.29</v>
      </c>
      <c r="P847" s="19">
        <v>6582.7999999999993</v>
      </c>
      <c r="Q847" s="18">
        <v>93.001000000000005</v>
      </c>
      <c r="R847" s="19">
        <v>6.8940999999999999</v>
      </c>
      <c r="S847" s="19">
        <v>6.8887</v>
      </c>
      <c r="T847" s="263" t="s">
        <v>331</v>
      </c>
      <c r="U847" s="264" t="s">
        <v>331</v>
      </c>
      <c r="V847" s="264" t="s">
        <v>331</v>
      </c>
      <c r="W847" s="19"/>
      <c r="AD847" s="265" t="s">
        <v>331</v>
      </c>
      <c r="AE847" s="265">
        <v>2.5431999431550504E-2</v>
      </c>
      <c r="AF847" s="265">
        <v>2.6346999411098658E-2</v>
      </c>
      <c r="AG847" s="265">
        <v>2.790099937636405E-2</v>
      </c>
      <c r="AH847" s="265">
        <v>2.1329999523237348E-2</v>
      </c>
      <c r="AI847" s="265">
        <v>2.4739999447017911E-2</v>
      </c>
      <c r="AJ847" s="265">
        <v>2.8809999356046317E-2</v>
      </c>
      <c r="AK847" s="265">
        <v>3.0589999316260219E-2</v>
      </c>
      <c r="AL847" s="265">
        <v>2.1624999516643584E-2</v>
      </c>
      <c r="AM847" s="265">
        <v>2.231099950131029E-2</v>
      </c>
      <c r="AN847" s="265">
        <v>3.4145999236777427E-2</v>
      </c>
      <c r="AO847" s="265">
        <v>2.2734999491833149E-2</v>
      </c>
      <c r="AP847" s="265">
        <v>2.9004999351687731E-2</v>
      </c>
      <c r="AQ847" s="265">
        <v>2.3083299484048039E-2</v>
      </c>
    </row>
    <row r="848" spans="1:43" ht="18.75" customHeight="1">
      <c r="A848" s="86">
        <v>44071</v>
      </c>
      <c r="B848" s="19">
        <v>185.81460000000001</v>
      </c>
      <c r="C848" s="19">
        <v>255.6482</v>
      </c>
      <c r="D848" s="19">
        <v>65.031000000000006</v>
      </c>
      <c r="E848" s="19">
        <v>22.96</v>
      </c>
      <c r="F848" s="20">
        <v>9.6299999999999999E-4</v>
      </c>
      <c r="G848" s="20">
        <v>1.2700000000000001E-3</v>
      </c>
      <c r="H848" s="20">
        <v>1.4350000000000001E-3</v>
      </c>
      <c r="I848" s="20">
        <v>2.689E-3</v>
      </c>
      <c r="J848" s="20">
        <v>7.2110000000000004E-3</v>
      </c>
      <c r="K848" s="20">
        <v>4.9550000000000002E-3</v>
      </c>
      <c r="L848" s="20">
        <v>1.5010000000000001E-2</v>
      </c>
      <c r="M848" s="20">
        <v>2.9159999999999998E-2</v>
      </c>
      <c r="N848" s="19">
        <v>1020</v>
      </c>
      <c r="O848" s="21">
        <v>2092.29</v>
      </c>
      <c r="P848" s="19">
        <v>6582.7999999999993</v>
      </c>
      <c r="Q848" s="18">
        <v>93.006</v>
      </c>
      <c r="R848" s="19">
        <v>6.8860000000000001</v>
      </c>
      <c r="S848" s="19">
        <v>6.8807</v>
      </c>
      <c r="T848" s="263" t="s">
        <v>331</v>
      </c>
      <c r="U848" s="264" t="s">
        <v>331</v>
      </c>
      <c r="V848" s="264" t="s">
        <v>331</v>
      </c>
      <c r="W848" s="19"/>
      <c r="AD848" s="265" t="s">
        <v>331</v>
      </c>
      <c r="AE848" s="265">
        <v>2.5010999440960587E-2</v>
      </c>
      <c r="AF848" s="265">
        <v>2.6056999417580665E-2</v>
      </c>
      <c r="AG848" s="265">
        <v>2.7516999384947123E-2</v>
      </c>
      <c r="AH848" s="265">
        <v>2.1329999523237348E-2</v>
      </c>
      <c r="AI848" s="265">
        <v>2.4279999457299709E-2</v>
      </c>
      <c r="AJ848" s="265">
        <v>2.8289999367669228E-2</v>
      </c>
      <c r="AK848" s="265">
        <v>3.0319999322295191E-2</v>
      </c>
      <c r="AL848" s="265">
        <v>2.1624999516643584E-2</v>
      </c>
      <c r="AM848" s="265">
        <v>2.231099950131029E-2</v>
      </c>
      <c r="AN848" s="265">
        <v>3.4145999236777427E-2</v>
      </c>
      <c r="AO848" s="265">
        <v>2.2734999491833149E-2</v>
      </c>
      <c r="AP848" s="265">
        <v>2.9004999351687731E-2</v>
      </c>
      <c r="AQ848" s="265">
        <v>2.2669999493286012E-2</v>
      </c>
    </row>
    <row r="849" spans="1:43" ht="18.75" customHeight="1">
      <c r="A849" s="86">
        <v>44070</v>
      </c>
      <c r="B849" s="19">
        <v>185.70869999999999</v>
      </c>
      <c r="C849" s="19">
        <v>255.14179999999999</v>
      </c>
      <c r="D849" s="19">
        <v>65.031000000000006</v>
      </c>
      <c r="E849" s="19">
        <v>24.47</v>
      </c>
      <c r="F849" s="20">
        <v>9.3800000000000003E-4</v>
      </c>
      <c r="G849" s="20">
        <v>1.583E-3</v>
      </c>
      <c r="H849" s="20">
        <v>1.9109999999999999E-3</v>
      </c>
      <c r="I849" s="20">
        <v>3.13E-3</v>
      </c>
      <c r="J849" s="20">
        <v>7.522E-3</v>
      </c>
      <c r="K849" s="20">
        <v>5.2690000000000002E-3</v>
      </c>
      <c r="L849" s="20">
        <v>1.5096E-2</v>
      </c>
      <c r="M849" s="20">
        <v>2.895E-2</v>
      </c>
      <c r="N849" s="19">
        <v>1020</v>
      </c>
      <c r="O849" s="21">
        <v>2092.29</v>
      </c>
      <c r="P849" s="19">
        <v>6582.7999999999993</v>
      </c>
      <c r="Q849" s="18">
        <v>93.019000000000005</v>
      </c>
      <c r="R849" s="19">
        <v>6.9127999999999998</v>
      </c>
      <c r="S849" s="19">
        <v>6.9042000000000003</v>
      </c>
      <c r="T849" s="263" t="s">
        <v>331</v>
      </c>
      <c r="U849" s="264" t="s">
        <v>331</v>
      </c>
      <c r="V849" s="264" t="s">
        <v>331</v>
      </c>
      <c r="W849" s="19"/>
      <c r="AD849" s="265" t="s">
        <v>331</v>
      </c>
      <c r="AE849" s="265">
        <v>2.5269999435171487E-2</v>
      </c>
      <c r="AF849" s="265">
        <v>2.6155999415367844E-2</v>
      </c>
      <c r="AG849" s="265">
        <v>2.7880999376811086E-2</v>
      </c>
      <c r="AH849" s="265">
        <v>2.1529999518766999E-2</v>
      </c>
      <c r="AI849" s="265">
        <v>2.4379999455064538E-2</v>
      </c>
      <c r="AJ849" s="265">
        <v>2.8939999353140594E-2</v>
      </c>
      <c r="AK849" s="265">
        <v>3.0959999307990076E-2</v>
      </c>
      <c r="AL849" s="265">
        <v>2.1624999516643584E-2</v>
      </c>
      <c r="AM849" s="265">
        <v>2.2491999497264624E-2</v>
      </c>
      <c r="AN849" s="265">
        <v>3.4145999236777427E-2</v>
      </c>
      <c r="AO849" s="265">
        <v>2.2734999491833149E-2</v>
      </c>
      <c r="AP849" s="265">
        <v>2.9004999351687731E-2</v>
      </c>
      <c r="AQ849" s="265">
        <v>2.2609999494627119E-2</v>
      </c>
    </row>
    <row r="850" spans="1:43" ht="18.75" customHeight="1">
      <c r="A850" s="86">
        <v>44069</v>
      </c>
      <c r="B850" s="19">
        <v>186.102</v>
      </c>
      <c r="C850" s="19">
        <v>254.83099999999999</v>
      </c>
      <c r="D850" s="19">
        <v>65.031000000000006</v>
      </c>
      <c r="E850" s="19">
        <v>23.27</v>
      </c>
      <c r="F850" s="20">
        <v>9.1299999999999997E-4</v>
      </c>
      <c r="G850" s="20">
        <v>1.5039999999999999E-3</v>
      </c>
      <c r="H850" s="20">
        <v>1.7520000000000001E-3</v>
      </c>
      <c r="I850" s="20">
        <v>2.8519999999999999E-3</v>
      </c>
      <c r="J850" s="20">
        <v>6.8840000000000004E-3</v>
      </c>
      <c r="K850" s="20">
        <v>4.829E-3</v>
      </c>
      <c r="L850" s="20">
        <v>1.4135E-2</v>
      </c>
      <c r="M850" s="20">
        <v>2.878E-2</v>
      </c>
      <c r="N850" s="19">
        <v>1020</v>
      </c>
      <c r="O850" s="21">
        <v>2092.29</v>
      </c>
      <c r="P850" s="19">
        <v>6582.7999999999993</v>
      </c>
      <c r="Q850" s="18">
        <v>93.298000000000002</v>
      </c>
      <c r="R850" s="19">
        <v>6.9196</v>
      </c>
      <c r="S850" s="19">
        <v>6.9122000000000003</v>
      </c>
      <c r="T850" s="263" t="s">
        <v>331</v>
      </c>
      <c r="U850" s="264" t="s">
        <v>331</v>
      </c>
      <c r="V850" s="264" t="s">
        <v>331</v>
      </c>
      <c r="W850" s="19"/>
      <c r="AD850" s="265" t="s">
        <v>331</v>
      </c>
      <c r="AE850" s="265">
        <v>2.4410999454371633E-2</v>
      </c>
      <c r="AF850" s="265">
        <v>2.5617999427393078E-2</v>
      </c>
      <c r="AG850" s="265">
        <v>2.6816999400593341E-2</v>
      </c>
      <c r="AH850" s="265">
        <v>2.1099999528378249E-2</v>
      </c>
      <c r="AI850" s="265">
        <v>2.3709999470040204E-2</v>
      </c>
      <c r="AJ850" s="265">
        <v>2.849999936297536E-2</v>
      </c>
      <c r="AK850" s="265">
        <v>3.0649999314919112E-2</v>
      </c>
      <c r="AL850" s="265">
        <v>2.1624999516643584E-2</v>
      </c>
      <c r="AM850" s="265">
        <v>2.1541999518498778E-2</v>
      </c>
      <c r="AN850" s="265">
        <v>3.4145999236777427E-2</v>
      </c>
      <c r="AO850" s="265">
        <v>2.2734999491833149E-2</v>
      </c>
      <c r="AP850" s="265">
        <v>2.9004999351687731E-2</v>
      </c>
      <c r="AQ850" s="265">
        <v>2.2374999499879776E-2</v>
      </c>
    </row>
    <row r="851" spans="1:43" ht="18.75" customHeight="1">
      <c r="A851" s="86">
        <v>44068</v>
      </c>
      <c r="B851" s="19">
        <v>186.07169999999999</v>
      </c>
      <c r="C851" s="19">
        <v>254.57919999999999</v>
      </c>
      <c r="D851" s="19">
        <v>65.031000000000006</v>
      </c>
      <c r="E851" s="19">
        <v>22.03</v>
      </c>
      <c r="F851" s="20">
        <v>8.8699999999999998E-4</v>
      </c>
      <c r="G851" s="20">
        <v>1.493E-3</v>
      </c>
      <c r="H851" s="20">
        <v>1.7780000000000001E-3</v>
      </c>
      <c r="I851" s="20">
        <v>2.931E-3</v>
      </c>
      <c r="J851" s="20">
        <v>6.8349999999999999E-3</v>
      </c>
      <c r="K851" s="20">
        <v>4.829E-3</v>
      </c>
      <c r="L851" s="20">
        <v>1.3934999999999999E-2</v>
      </c>
      <c r="M851" s="20">
        <v>2.8479999999999998E-2</v>
      </c>
      <c r="N851" s="19">
        <v>1020</v>
      </c>
      <c r="O851" s="21">
        <v>2092.29</v>
      </c>
      <c r="P851" s="19">
        <v>6582.7999999999993</v>
      </c>
      <c r="Q851" s="18">
        <v>93.247</v>
      </c>
      <c r="R851" s="19">
        <v>6.9194000000000004</v>
      </c>
      <c r="S851" s="19">
        <v>6.9207999999999998</v>
      </c>
      <c r="T851" s="263" t="s">
        <v>331</v>
      </c>
      <c r="U851" s="264" t="s">
        <v>331</v>
      </c>
      <c r="V851" s="264" t="s">
        <v>331</v>
      </c>
      <c r="W851" s="19"/>
      <c r="AD851" s="265" t="s">
        <v>331</v>
      </c>
      <c r="AE851" s="265">
        <v>2.4000999463535847E-2</v>
      </c>
      <c r="AF851" s="265">
        <v>2.4874999444000422E-2</v>
      </c>
      <c r="AG851" s="265">
        <v>2.6583999405801296E-2</v>
      </c>
      <c r="AH851" s="265">
        <v>2.094999953173101E-2</v>
      </c>
      <c r="AI851" s="265">
        <v>2.3829999467357994E-2</v>
      </c>
      <c r="AJ851" s="265">
        <v>2.7939999375492335E-2</v>
      </c>
      <c r="AK851" s="265">
        <v>3.0339999321848152E-2</v>
      </c>
      <c r="AL851" s="265">
        <v>2.1624999516643584E-2</v>
      </c>
      <c r="AM851" s="265">
        <v>2.1589999517425892E-2</v>
      </c>
      <c r="AN851" s="265">
        <v>3.4145999236777427E-2</v>
      </c>
      <c r="AO851" s="265">
        <v>2.2734999491833149E-2</v>
      </c>
      <c r="AP851" s="265">
        <v>2.9004999351687731E-2</v>
      </c>
      <c r="AQ851" s="265">
        <v>2.4043299462590366E-2</v>
      </c>
    </row>
    <row r="852" spans="1:43" ht="18.75" customHeight="1">
      <c r="A852" s="86">
        <v>44067</v>
      </c>
      <c r="B852" s="19">
        <v>186.1996</v>
      </c>
      <c r="C852" s="19">
        <v>254.08430000000001</v>
      </c>
      <c r="D852" s="19">
        <v>65.031000000000006</v>
      </c>
      <c r="E852" s="19">
        <v>22.37</v>
      </c>
      <c r="F852" s="20">
        <v>8.6200000000000003E-4</v>
      </c>
      <c r="G852" s="20">
        <v>1.513E-3</v>
      </c>
      <c r="H852" s="20">
        <v>1.751E-3</v>
      </c>
      <c r="I852" s="20">
        <v>2.8189999999999999E-3</v>
      </c>
      <c r="J852" s="20">
        <v>6.5420000000000001E-3</v>
      </c>
      <c r="K852" s="20">
        <v>4.6210000000000001E-3</v>
      </c>
      <c r="L852" s="20">
        <v>1.3559E-2</v>
      </c>
      <c r="M852" s="20">
        <v>2.7830000000000001E-2</v>
      </c>
      <c r="N852" s="19">
        <v>1020</v>
      </c>
      <c r="O852" s="21">
        <v>2092.29</v>
      </c>
      <c r="P852" s="19">
        <v>6582.7999999999993</v>
      </c>
      <c r="Q852" s="18">
        <v>92.793000000000006</v>
      </c>
      <c r="R852" s="19">
        <v>6.9157999999999999</v>
      </c>
      <c r="S852" s="19">
        <v>6.9070999999999998</v>
      </c>
      <c r="T852" s="263" t="s">
        <v>331</v>
      </c>
      <c r="U852" s="264" t="s">
        <v>331</v>
      </c>
      <c r="V852" s="264" t="s">
        <v>331</v>
      </c>
      <c r="W852" s="19"/>
      <c r="AD852" s="265" t="s">
        <v>331</v>
      </c>
      <c r="AE852" s="265">
        <v>2.3315999478846789E-2</v>
      </c>
      <c r="AF852" s="265">
        <v>2.381599946767092E-2</v>
      </c>
      <c r="AG852" s="265">
        <v>2.5792999423481525E-2</v>
      </c>
      <c r="AH852" s="265">
        <v>2.0909999532625081E-2</v>
      </c>
      <c r="AI852" s="265">
        <v>2.3629999471828343E-2</v>
      </c>
      <c r="AJ852" s="265">
        <v>2.7649999381974339E-2</v>
      </c>
      <c r="AK852" s="265">
        <v>3.0319999322295191E-2</v>
      </c>
      <c r="AL852" s="265">
        <v>2.1624999516643584E-2</v>
      </c>
      <c r="AM852" s="265">
        <v>2.1590999517403543E-2</v>
      </c>
      <c r="AN852" s="265">
        <v>3.4145999236777427E-2</v>
      </c>
      <c r="AO852" s="265">
        <v>2.2734999491833149E-2</v>
      </c>
      <c r="AP852" s="265">
        <v>2.8995999351888894E-2</v>
      </c>
      <c r="AQ852" s="265">
        <v>2.2763299491200598E-2</v>
      </c>
    </row>
    <row r="853" spans="1:43" ht="18.75" customHeight="1">
      <c r="A853" s="86">
        <v>44064</v>
      </c>
      <c r="B853" s="19">
        <v>186.11670000000001</v>
      </c>
      <c r="C853" s="19">
        <v>253.85910000000001</v>
      </c>
      <c r="D853" s="19">
        <v>65.031000000000006</v>
      </c>
      <c r="E853" s="19">
        <v>22.54</v>
      </c>
      <c r="F853" s="20">
        <v>8.8699999999999998E-4</v>
      </c>
      <c r="G853" s="20">
        <v>1.4319999999999999E-3</v>
      </c>
      <c r="H853" s="20">
        <v>1.619E-3</v>
      </c>
      <c r="I853" s="20">
        <v>2.643E-3</v>
      </c>
      <c r="J853" s="20">
        <v>6.2820000000000003E-3</v>
      </c>
      <c r="K853" s="20">
        <v>4.4140000000000004E-3</v>
      </c>
      <c r="L853" s="20">
        <v>1.3407000000000001E-2</v>
      </c>
      <c r="M853" s="20">
        <v>2.7539999999999999E-2</v>
      </c>
      <c r="N853" s="19">
        <v>1020</v>
      </c>
      <c r="O853" s="21">
        <v>2092.29</v>
      </c>
      <c r="P853" s="19">
        <v>6582.7999999999993</v>
      </c>
      <c r="Q853" s="18">
        <v>92.887</v>
      </c>
      <c r="R853" s="19">
        <v>6.9207000000000001</v>
      </c>
      <c r="S853" s="19">
        <v>6.9219999999999997</v>
      </c>
      <c r="T853" s="263" t="s">
        <v>331</v>
      </c>
      <c r="U853" s="264" t="s">
        <v>331</v>
      </c>
      <c r="V853" s="264" t="s">
        <v>331</v>
      </c>
      <c r="W853" s="19"/>
      <c r="AD853" s="265" t="s">
        <v>331</v>
      </c>
      <c r="AE853" s="265">
        <v>2.2142999505065382E-2</v>
      </c>
      <c r="AF853" s="265">
        <v>2.2967999486625198E-2</v>
      </c>
      <c r="AG853" s="265">
        <v>2.4582999450527131E-2</v>
      </c>
      <c r="AH853" s="265">
        <v>2.0609999539330601E-2</v>
      </c>
      <c r="AI853" s="265">
        <v>2.2449999498203397E-2</v>
      </c>
      <c r="AJ853" s="265">
        <v>2.586999942176044E-2</v>
      </c>
      <c r="AK853" s="265">
        <v>2.9019999351352455E-2</v>
      </c>
      <c r="AL853" s="265">
        <v>1.7628999605961142E-2</v>
      </c>
      <c r="AM853" s="265">
        <v>2.1854999511502684E-2</v>
      </c>
      <c r="AN853" s="265">
        <v>3.4145999236777427E-2</v>
      </c>
      <c r="AO853" s="265">
        <v>2.2734999491833149E-2</v>
      </c>
      <c r="AP853" s="265">
        <v>2.8995999351888894E-2</v>
      </c>
      <c r="AQ853" s="265">
        <v>2.2646699493806811E-2</v>
      </c>
    </row>
    <row r="854" spans="1:43" ht="18.75" customHeight="1">
      <c r="A854" s="86">
        <v>44063</v>
      </c>
      <c r="B854" s="19">
        <v>186.05340000000001</v>
      </c>
      <c r="C854" s="19">
        <v>253.81219999999999</v>
      </c>
      <c r="D854" s="19">
        <v>65.031000000000006</v>
      </c>
      <c r="E854" s="19">
        <v>22.72</v>
      </c>
      <c r="F854" s="20">
        <v>8.8699999999999998E-4</v>
      </c>
      <c r="G854" s="20">
        <v>1.4109999999999999E-3</v>
      </c>
      <c r="H854" s="20">
        <v>1.6440000000000001E-3</v>
      </c>
      <c r="I854" s="20">
        <v>2.7230000000000002E-3</v>
      </c>
      <c r="J854" s="20">
        <v>6.509E-3</v>
      </c>
      <c r="K854" s="20">
        <v>4.5739999999999999E-3</v>
      </c>
      <c r="L854" s="20">
        <v>1.3833E-2</v>
      </c>
      <c r="M854" s="20">
        <v>2.7539999999999999E-2</v>
      </c>
      <c r="N854" s="19">
        <v>1020</v>
      </c>
      <c r="O854" s="21">
        <v>2092.29</v>
      </c>
      <c r="P854" s="19">
        <v>6582.7999999999993</v>
      </c>
      <c r="Q854" s="18">
        <v>92.271000000000001</v>
      </c>
      <c r="R854" s="19">
        <v>6.9218000000000002</v>
      </c>
      <c r="S854" s="19">
        <v>6.9059999999999997</v>
      </c>
      <c r="T854" s="263" t="s">
        <v>331</v>
      </c>
      <c r="U854" s="264" t="s">
        <v>331</v>
      </c>
      <c r="V854" s="264" t="s">
        <v>331</v>
      </c>
      <c r="W854" s="19"/>
      <c r="AD854" s="265" t="s">
        <v>331</v>
      </c>
      <c r="AE854" s="265">
        <v>2.1785999513044951E-2</v>
      </c>
      <c r="AF854" s="265">
        <v>2.2674999493174256E-2</v>
      </c>
      <c r="AG854" s="265">
        <v>2.4322999456338586E-2</v>
      </c>
      <c r="AH854" s="265">
        <v>2.0889999533072114E-2</v>
      </c>
      <c r="AI854" s="265">
        <v>2.2219999503344297E-2</v>
      </c>
      <c r="AJ854" s="265">
        <v>2.5609999427571892E-2</v>
      </c>
      <c r="AK854" s="265">
        <v>2.8639999359846114E-2</v>
      </c>
      <c r="AL854" s="265">
        <v>1.7628999605961142E-2</v>
      </c>
      <c r="AM854" s="265">
        <v>2.1876999511010943E-2</v>
      </c>
      <c r="AN854" s="265">
        <v>3.4145999236777427E-2</v>
      </c>
      <c r="AO854" s="265">
        <v>2.2734999491833149E-2</v>
      </c>
      <c r="AP854" s="265">
        <v>2.8995999351888894E-2</v>
      </c>
      <c r="AQ854" s="265">
        <v>2.3234999480657281E-2</v>
      </c>
    </row>
    <row r="855" spans="1:43" ht="18.75" customHeight="1">
      <c r="A855" s="86">
        <v>44062</v>
      </c>
      <c r="B855" s="19">
        <v>185.85300000000001</v>
      </c>
      <c r="C855" s="19">
        <v>254.0788</v>
      </c>
      <c r="D855" s="19">
        <v>63.969000000000001</v>
      </c>
      <c r="E855" s="19">
        <v>22.54</v>
      </c>
      <c r="F855" s="20">
        <v>9.3800000000000003E-4</v>
      </c>
      <c r="G855" s="20">
        <v>1.3910000000000001E-3</v>
      </c>
      <c r="H855" s="20">
        <v>1.67E-3</v>
      </c>
      <c r="I855" s="20">
        <v>2.8340000000000001E-3</v>
      </c>
      <c r="J855" s="20">
        <v>6.8009999999999998E-3</v>
      </c>
      <c r="K855" s="20">
        <v>4.7800000000000004E-3</v>
      </c>
      <c r="L855" s="20">
        <v>1.4238000000000001E-2</v>
      </c>
      <c r="M855" s="20">
        <v>2.7390000000000001E-2</v>
      </c>
      <c r="N855" s="19">
        <v>1020</v>
      </c>
      <c r="O855" s="21">
        <v>2092.29</v>
      </c>
      <c r="P855" s="19">
        <v>6582.7999999999993</v>
      </c>
      <c r="Q855" s="18">
        <v>92.850999999999999</v>
      </c>
      <c r="R855" s="19">
        <v>6.9329000000000001</v>
      </c>
      <c r="S855" s="19">
        <v>6.9324000000000003</v>
      </c>
      <c r="T855" s="263" t="s">
        <v>331</v>
      </c>
      <c r="U855" s="264" t="s">
        <v>331</v>
      </c>
      <c r="V855" s="264" t="s">
        <v>331</v>
      </c>
      <c r="W855" s="19"/>
      <c r="AD855" s="265" t="s">
        <v>331</v>
      </c>
      <c r="AE855" s="265">
        <v>2.1853999511525037E-2</v>
      </c>
      <c r="AF855" s="265">
        <v>2.2674999493174256E-2</v>
      </c>
      <c r="AG855" s="265">
        <v>2.4321999456360936E-2</v>
      </c>
      <c r="AH855" s="265">
        <v>2.0889999533072114E-2</v>
      </c>
      <c r="AI855" s="265">
        <v>2.2339999500662087E-2</v>
      </c>
      <c r="AJ855" s="265">
        <v>2.5759999424219131E-2</v>
      </c>
      <c r="AK855" s="265">
        <v>2.8489999363198879E-2</v>
      </c>
      <c r="AL855" s="265">
        <v>1.7628999605961142E-2</v>
      </c>
      <c r="AM855" s="265">
        <v>2.2096999506093565E-2</v>
      </c>
      <c r="AN855" s="265">
        <v>3.4145999236777427E-2</v>
      </c>
      <c r="AO855" s="265">
        <v>2.2734999491833149E-2</v>
      </c>
      <c r="AP855" s="265">
        <v>2.9663999336957934E-2</v>
      </c>
      <c r="AQ855" s="265">
        <v>2.2804999490268527E-2</v>
      </c>
    </row>
    <row r="856" spans="1:43" ht="18.75" customHeight="1">
      <c r="A856" s="86">
        <v>44061</v>
      </c>
      <c r="B856" s="19">
        <v>185.88409999999999</v>
      </c>
      <c r="C856" s="19">
        <v>254.16579999999999</v>
      </c>
      <c r="D856" s="19">
        <v>64.843999999999994</v>
      </c>
      <c r="E856" s="19">
        <v>21.51</v>
      </c>
      <c r="F856" s="20">
        <v>9.1299999999999997E-4</v>
      </c>
      <c r="G856" s="20">
        <v>1.431E-3</v>
      </c>
      <c r="H856" s="20">
        <v>1.6689999999999999E-3</v>
      </c>
      <c r="I856" s="20">
        <v>2.7699999999999999E-3</v>
      </c>
      <c r="J856" s="20">
        <v>6.6870000000000002E-3</v>
      </c>
      <c r="K856" s="20">
        <v>4.7109999999999999E-3</v>
      </c>
      <c r="L856" s="20">
        <v>1.3955E-2</v>
      </c>
      <c r="M856" s="20">
        <v>2.7019999999999999E-2</v>
      </c>
      <c r="N856" s="19">
        <v>1020</v>
      </c>
      <c r="O856" s="21">
        <v>2092.29</v>
      </c>
      <c r="P856" s="19">
        <v>6582.7999999999993</v>
      </c>
      <c r="Q856" s="18">
        <v>93.096000000000004</v>
      </c>
      <c r="R856" s="19">
        <v>6.9503000000000004</v>
      </c>
      <c r="S856" s="19">
        <v>6.9443999999999999</v>
      </c>
      <c r="T856" s="263" t="s">
        <v>331</v>
      </c>
      <c r="U856" s="264" t="s">
        <v>331</v>
      </c>
      <c r="V856" s="264" t="s">
        <v>331</v>
      </c>
      <c r="W856" s="19"/>
      <c r="AD856" s="265" t="s">
        <v>331</v>
      </c>
      <c r="AE856" s="265">
        <v>2.1888999510742722E-2</v>
      </c>
      <c r="AF856" s="265">
        <v>2.2599999494850632E-2</v>
      </c>
      <c r="AG856" s="265">
        <v>2.4361999455466864E-2</v>
      </c>
      <c r="AH856" s="265">
        <v>2.1089999528601765E-2</v>
      </c>
      <c r="AI856" s="265">
        <v>2.2349999500438571E-2</v>
      </c>
      <c r="AJ856" s="265">
        <v>2.5459999430924651E-2</v>
      </c>
      <c r="AK856" s="265">
        <v>2.850999936275184E-2</v>
      </c>
      <c r="AL856" s="265">
        <v>1.7628999605961142E-2</v>
      </c>
      <c r="AM856" s="265">
        <v>2.2086999506317078E-2</v>
      </c>
      <c r="AN856" s="265">
        <v>3.4145999236777427E-2</v>
      </c>
      <c r="AO856" s="265">
        <v>2.2734999491833149E-2</v>
      </c>
      <c r="AP856" s="265">
        <v>2.9663999336957934E-2</v>
      </c>
      <c r="AQ856" s="265">
        <v>2.2804999490268527E-2</v>
      </c>
    </row>
    <row r="857" spans="1:43" ht="18.75" customHeight="1">
      <c r="A857" s="86">
        <v>44060</v>
      </c>
      <c r="B857" s="19">
        <v>185.78620000000001</v>
      </c>
      <c r="C857" s="19">
        <v>254.20189999999999</v>
      </c>
      <c r="D857" s="19">
        <v>65.593999999999994</v>
      </c>
      <c r="E857" s="19">
        <v>21.35</v>
      </c>
      <c r="F857" s="20">
        <v>8.6200000000000003E-4</v>
      </c>
      <c r="G857" s="20">
        <v>1.511E-3</v>
      </c>
      <c r="H857" s="20">
        <v>1.8E-3</v>
      </c>
      <c r="I857" s="20">
        <v>2.882E-3</v>
      </c>
      <c r="J857" s="20">
        <v>6.8820000000000001E-3</v>
      </c>
      <c r="K857" s="20">
        <v>4.8260000000000004E-3</v>
      </c>
      <c r="L857" s="20">
        <v>1.4341E-2</v>
      </c>
      <c r="M857" s="20">
        <v>2.6939999999999999E-2</v>
      </c>
      <c r="N857" s="19">
        <v>1020</v>
      </c>
      <c r="O857" s="21">
        <v>2092.29</v>
      </c>
      <c r="P857" s="19">
        <v>6582.7999999999993</v>
      </c>
      <c r="Q857" s="18">
        <v>93.334999999999994</v>
      </c>
      <c r="R857" s="19">
        <v>6.9451000000000001</v>
      </c>
      <c r="S857" s="19">
        <v>6.9480000000000004</v>
      </c>
      <c r="T857" s="263" t="s">
        <v>331</v>
      </c>
      <c r="U857" s="264" t="s">
        <v>331</v>
      </c>
      <c r="V857" s="264" t="s">
        <v>331</v>
      </c>
      <c r="W857" s="19"/>
      <c r="AD857" s="265" t="s">
        <v>331</v>
      </c>
      <c r="AE857" s="265">
        <v>2.1708999514766038E-2</v>
      </c>
      <c r="AF857" s="265">
        <v>2.2504999496974053E-2</v>
      </c>
      <c r="AG857" s="265">
        <v>2.4120999460853637E-2</v>
      </c>
      <c r="AH857" s="265">
        <v>2.1349999522790309E-2</v>
      </c>
      <c r="AI857" s="265">
        <v>2.237999949976802E-2</v>
      </c>
      <c r="AJ857" s="265">
        <v>2.5769999423995615E-2</v>
      </c>
      <c r="AK857" s="265">
        <v>2.856999936141074E-2</v>
      </c>
      <c r="AL857" s="265">
        <v>1.7628999605961142E-2</v>
      </c>
      <c r="AM857" s="265">
        <v>2.2231999503076076E-2</v>
      </c>
      <c r="AN857" s="265">
        <v>3.4145999236777427E-2</v>
      </c>
      <c r="AO857" s="265">
        <v>2.2734999491833149E-2</v>
      </c>
      <c r="AP857" s="265">
        <v>2.9663999336957934E-2</v>
      </c>
      <c r="AQ857" s="265">
        <v>2.3258299480136482E-2</v>
      </c>
    </row>
    <row r="858" spans="1:43" ht="18.75" customHeight="1">
      <c r="A858" s="86">
        <v>44057</v>
      </c>
      <c r="B858" s="19">
        <v>185.62950000000001</v>
      </c>
      <c r="C858" s="19">
        <v>254.13220000000001</v>
      </c>
      <c r="D858" s="19">
        <v>65.593999999999994</v>
      </c>
      <c r="E858" s="19">
        <v>22.05</v>
      </c>
      <c r="F858" s="20">
        <v>8.8699999999999998E-4</v>
      </c>
      <c r="G858" s="20">
        <v>1.4499999999999999E-3</v>
      </c>
      <c r="H858" s="20">
        <v>1.8E-3</v>
      </c>
      <c r="I858" s="20">
        <v>2.9450000000000001E-3</v>
      </c>
      <c r="J858" s="20">
        <v>7.0939999999999996E-3</v>
      </c>
      <c r="K858" s="20">
        <v>4.986E-3</v>
      </c>
      <c r="L858" s="20">
        <v>1.4470999999999999E-2</v>
      </c>
      <c r="M858" s="20">
        <v>2.691E-2</v>
      </c>
      <c r="N858" s="19">
        <v>1020</v>
      </c>
      <c r="O858" s="21">
        <v>2092.29</v>
      </c>
      <c r="P858" s="19">
        <v>6582.7999999999993</v>
      </c>
      <c r="Q858" s="18">
        <v>93.442999999999998</v>
      </c>
      <c r="R858" s="19">
        <v>6.9371999999999998</v>
      </c>
      <c r="S858" s="19">
        <v>6.9333</v>
      </c>
      <c r="T858" s="263" t="s">
        <v>331</v>
      </c>
      <c r="U858" s="264" t="s">
        <v>331</v>
      </c>
      <c r="V858" s="264" t="s">
        <v>331</v>
      </c>
      <c r="W858" s="19"/>
      <c r="AD858" s="265" t="s">
        <v>331</v>
      </c>
      <c r="AE858" s="265">
        <v>2.1613999516889453E-2</v>
      </c>
      <c r="AF858" s="265">
        <v>2.2442999498359859E-2</v>
      </c>
      <c r="AG858" s="265">
        <v>2.4197999459132553E-2</v>
      </c>
      <c r="AH858" s="265">
        <v>2.1799999512732031E-2</v>
      </c>
      <c r="AI858" s="265">
        <v>2.3049999484792354E-2</v>
      </c>
      <c r="AJ858" s="265">
        <v>2.5759999424219131E-2</v>
      </c>
      <c r="AK858" s="265">
        <v>2.8719999358057975E-2</v>
      </c>
      <c r="AL858" s="265">
        <v>1.7628999605961142E-2</v>
      </c>
      <c r="AM858" s="265">
        <v>2.2231999503076076E-2</v>
      </c>
      <c r="AN858" s="265">
        <v>3.4145999236777427E-2</v>
      </c>
      <c r="AO858" s="265">
        <v>2.2734999491833149E-2</v>
      </c>
      <c r="AP858" s="265">
        <v>2.9663999336957934E-2</v>
      </c>
      <c r="AQ858" s="265">
        <v>2.3594999472610654E-2</v>
      </c>
    </row>
    <row r="859" spans="1:43" ht="18.75" customHeight="1">
      <c r="A859" s="86">
        <v>44056</v>
      </c>
      <c r="B859" s="19">
        <v>185.59379999999999</v>
      </c>
      <c r="C859" s="19">
        <v>253.8648</v>
      </c>
      <c r="D859" s="19">
        <v>65.593999999999994</v>
      </c>
      <c r="E859" s="19">
        <v>22.13</v>
      </c>
      <c r="F859" s="20">
        <v>9.3800000000000003E-4</v>
      </c>
      <c r="G859" s="20">
        <v>1.629E-3</v>
      </c>
      <c r="H859" s="20">
        <v>2.0089999999999999E-3</v>
      </c>
      <c r="I859" s="20">
        <v>3.215E-3</v>
      </c>
      <c r="J859" s="20">
        <v>7.208E-3</v>
      </c>
      <c r="K859" s="20">
        <v>5.2370000000000003E-3</v>
      </c>
      <c r="L859" s="20">
        <v>1.4277E-2</v>
      </c>
      <c r="M859" s="20">
        <v>2.6960000000000001E-2</v>
      </c>
      <c r="N859" s="19">
        <v>1020</v>
      </c>
      <c r="O859" s="21">
        <v>2092.29</v>
      </c>
      <c r="P859" s="19">
        <v>6582.7999999999993</v>
      </c>
      <c r="Q859" s="18">
        <v>93.628</v>
      </c>
      <c r="R859" s="19">
        <v>6.9462999999999999</v>
      </c>
      <c r="S859" s="19">
        <v>6.9414999999999996</v>
      </c>
      <c r="T859" s="263" t="s">
        <v>331</v>
      </c>
      <c r="U859" s="264" t="s">
        <v>331</v>
      </c>
      <c r="V859" s="264" t="s">
        <v>331</v>
      </c>
      <c r="W859" s="19"/>
      <c r="AD859" s="265" t="s">
        <v>331</v>
      </c>
      <c r="AE859" s="265">
        <v>2.1613999516889453E-2</v>
      </c>
      <c r="AF859" s="265">
        <v>2.2442999498359859E-2</v>
      </c>
      <c r="AG859" s="265">
        <v>2.4197999459132553E-2</v>
      </c>
      <c r="AH859" s="265">
        <v>2.1799999512732031E-2</v>
      </c>
      <c r="AI859" s="265">
        <v>2.3049999484792354E-2</v>
      </c>
      <c r="AJ859" s="265">
        <v>2.5759999424219131E-2</v>
      </c>
      <c r="AK859" s="265">
        <v>2.8719999358057975E-2</v>
      </c>
      <c r="AL859" s="265">
        <v>1.7628999605961142E-2</v>
      </c>
      <c r="AM859" s="265">
        <v>2.2231999503076076E-2</v>
      </c>
      <c r="AN859" s="265">
        <v>3.4145999236777427E-2</v>
      </c>
      <c r="AO859" s="265">
        <v>2.2734999491833149E-2</v>
      </c>
      <c r="AP859" s="265">
        <v>2.9663999336957934E-2</v>
      </c>
      <c r="AQ859" s="265">
        <v>2.5239999435842039E-2</v>
      </c>
    </row>
    <row r="860" spans="1:43" ht="18.75" customHeight="1">
      <c r="A860" s="86">
        <v>44055</v>
      </c>
      <c r="B860" s="19">
        <v>185.87889999999999</v>
      </c>
      <c r="C860" s="19">
        <v>254.01650000000001</v>
      </c>
      <c r="D860" s="19">
        <v>65.593999999999994</v>
      </c>
      <c r="E860" s="19">
        <v>22.28</v>
      </c>
      <c r="F860" s="20">
        <v>9.3800000000000003E-4</v>
      </c>
      <c r="G860" s="20">
        <v>1.609E-3</v>
      </c>
      <c r="H860" s="20">
        <v>1.9040000000000001E-3</v>
      </c>
      <c r="I860" s="20">
        <v>3.039E-3</v>
      </c>
      <c r="J860" s="20">
        <v>6.7470000000000004E-3</v>
      </c>
      <c r="K860" s="20">
        <v>5.0070000000000002E-3</v>
      </c>
      <c r="L860" s="20">
        <v>1.3738E-2</v>
      </c>
      <c r="M860" s="20">
        <v>2.717E-2</v>
      </c>
      <c r="N860" s="19">
        <v>1020</v>
      </c>
      <c r="O860" s="21">
        <v>2092.29</v>
      </c>
      <c r="P860" s="19">
        <v>6582.7999999999993</v>
      </c>
      <c r="Q860" s="18">
        <v>93.581999999999994</v>
      </c>
      <c r="R860" s="19">
        <v>6.9619</v>
      </c>
      <c r="S860" s="19">
        <v>6.9610000000000003</v>
      </c>
      <c r="T860" s="263" t="s">
        <v>331</v>
      </c>
      <c r="U860" s="264" t="s">
        <v>331</v>
      </c>
      <c r="V860" s="264" t="s">
        <v>331</v>
      </c>
      <c r="W860" s="19"/>
      <c r="AD860" s="265" t="s">
        <v>331</v>
      </c>
      <c r="AE860" s="265">
        <v>2.1613999516889453E-2</v>
      </c>
      <c r="AF860" s="265">
        <v>2.2442999498359859E-2</v>
      </c>
      <c r="AG860" s="265">
        <v>2.4197999459132553E-2</v>
      </c>
      <c r="AH860" s="265">
        <v>2.1799999512732031E-2</v>
      </c>
      <c r="AI860" s="265">
        <v>2.3049999484792354E-2</v>
      </c>
      <c r="AJ860" s="265">
        <v>2.5759999424219131E-2</v>
      </c>
      <c r="AK860" s="265">
        <v>2.8719999358057975E-2</v>
      </c>
      <c r="AL860" s="265">
        <v>1.7628999605961142E-2</v>
      </c>
      <c r="AM860" s="265">
        <v>2.2231999503076076E-2</v>
      </c>
      <c r="AN860" s="265">
        <v>3.4145999236777427E-2</v>
      </c>
      <c r="AO860" s="265">
        <v>2.2734999491833149E-2</v>
      </c>
      <c r="AP860" s="265">
        <v>2.9663999336957934E-2</v>
      </c>
      <c r="AQ860" s="265">
        <v>2.5239999435842039E-2</v>
      </c>
    </row>
    <row r="861" spans="1:43" ht="18.75" customHeight="1">
      <c r="A861" s="86">
        <v>44054</v>
      </c>
      <c r="B861" s="19">
        <v>185.93940000000001</v>
      </c>
      <c r="C861" s="19">
        <v>253.90629999999999</v>
      </c>
      <c r="D861" s="19">
        <v>72.968999999999994</v>
      </c>
      <c r="E861" s="19">
        <v>24.03</v>
      </c>
      <c r="F861" s="20">
        <v>9.8900000000000008E-4</v>
      </c>
      <c r="G861" s="20">
        <v>1.4890000000000001E-3</v>
      </c>
      <c r="H861" s="20">
        <v>1.6789999999999999E-3</v>
      </c>
      <c r="I861" s="20">
        <v>2.7539999999999999E-3</v>
      </c>
      <c r="J861" s="20">
        <v>6.4149999999999997E-3</v>
      </c>
      <c r="K861" s="20">
        <v>4.7089999999999996E-3</v>
      </c>
      <c r="L861" s="20">
        <v>1.329E-2</v>
      </c>
      <c r="M861" s="20">
        <v>2.6780000000000002E-2</v>
      </c>
      <c r="N861" s="19">
        <v>1020</v>
      </c>
      <c r="O861" s="21">
        <v>2092.29</v>
      </c>
      <c r="P861" s="19">
        <v>6582.7999999999993</v>
      </c>
      <c r="Q861" s="18">
        <v>93.435000000000002</v>
      </c>
      <c r="R861" s="19">
        <v>6.968</v>
      </c>
      <c r="S861" s="19">
        <v>6.9695</v>
      </c>
      <c r="T861" s="263" t="s">
        <v>331</v>
      </c>
      <c r="U861" s="264" t="s">
        <v>331</v>
      </c>
      <c r="V861" s="264" t="s">
        <v>331</v>
      </c>
      <c r="W861" s="19"/>
      <c r="AD861" s="265" t="s">
        <v>331</v>
      </c>
      <c r="AE861" s="265">
        <v>2.2371999499946834E-2</v>
      </c>
      <c r="AF861" s="265">
        <v>2.3555999473482369E-2</v>
      </c>
      <c r="AG861" s="265">
        <v>2.5011999440938234E-2</v>
      </c>
      <c r="AH861" s="265">
        <v>2.2289999501779675E-2</v>
      </c>
      <c r="AI861" s="265">
        <v>2.357999947294593E-2</v>
      </c>
      <c r="AJ861" s="265">
        <v>2.6619999404996632E-2</v>
      </c>
      <c r="AK861" s="265">
        <v>2.9139999348670245E-2</v>
      </c>
      <c r="AL861" s="265">
        <v>1.7628999605961142E-2</v>
      </c>
      <c r="AM861" s="265">
        <v>2.2262999502383175E-2</v>
      </c>
      <c r="AN861" s="265">
        <v>3.4145999236777427E-2</v>
      </c>
      <c r="AO861" s="265">
        <v>2.2734999491833149E-2</v>
      </c>
      <c r="AP861" s="265">
        <v>2.9663999336957934E-2</v>
      </c>
      <c r="AQ861" s="265">
        <v>2.7638299382235856E-2</v>
      </c>
    </row>
    <row r="862" spans="1:43" ht="18.75" customHeight="1">
      <c r="A862" s="86">
        <v>44053</v>
      </c>
      <c r="B862" s="19">
        <v>186.399</v>
      </c>
      <c r="C862" s="19">
        <v>253.61859999999999</v>
      </c>
      <c r="D862" s="19">
        <v>72.968999999999994</v>
      </c>
      <c r="E862" s="19">
        <v>22.13</v>
      </c>
      <c r="F862" s="20">
        <v>9.1500000000000001E-4</v>
      </c>
      <c r="G862" s="20">
        <v>1.31E-3</v>
      </c>
      <c r="H862" s="20">
        <v>1.4369999999999999E-3</v>
      </c>
      <c r="I862" s="20">
        <v>2.3579999999999999E-3</v>
      </c>
      <c r="J862" s="20">
        <v>5.7549999999999997E-3</v>
      </c>
      <c r="K862" s="20">
        <v>4.1599999999999996E-3</v>
      </c>
      <c r="L862" s="20">
        <v>1.2538000000000001E-2</v>
      </c>
      <c r="M862" s="20">
        <v>2.6780000000000002E-2</v>
      </c>
      <c r="N862" s="19">
        <v>1020</v>
      </c>
      <c r="O862" s="21">
        <v>2092.29</v>
      </c>
      <c r="P862" s="19">
        <v>6582.7999999999993</v>
      </c>
      <c r="Q862" s="18">
        <v>92.787999999999997</v>
      </c>
      <c r="R862" s="19">
        <v>6.9535</v>
      </c>
      <c r="S862" s="19">
        <v>6.9438000000000004</v>
      </c>
      <c r="T862" s="263" t="s">
        <v>331</v>
      </c>
      <c r="U862" s="264" t="s">
        <v>331</v>
      </c>
      <c r="V862" s="264" t="s">
        <v>331</v>
      </c>
      <c r="W862" s="19"/>
      <c r="AD862" s="265" t="s">
        <v>331</v>
      </c>
      <c r="AE862" s="265">
        <v>2.188599951080978E-2</v>
      </c>
      <c r="AF862" s="265">
        <v>2.2639999493956564E-2</v>
      </c>
      <c r="AG862" s="265">
        <v>2.4178999459557236E-2</v>
      </c>
      <c r="AH862" s="265">
        <v>2.2239999502897265E-2</v>
      </c>
      <c r="AI862" s="265">
        <v>2.3179999481886628E-2</v>
      </c>
      <c r="AJ862" s="265">
        <v>2.6699999403208493E-2</v>
      </c>
      <c r="AK862" s="265">
        <v>2.9199999347329138E-2</v>
      </c>
      <c r="AL862" s="265">
        <v>1.7628999605961142E-2</v>
      </c>
      <c r="AM862" s="265">
        <v>2.2097999506071209E-2</v>
      </c>
      <c r="AN862" s="265">
        <v>3.4145999236777427E-2</v>
      </c>
      <c r="AO862" s="265">
        <v>2.2734999491833149E-2</v>
      </c>
      <c r="AP862" s="265">
        <v>2.9663999336957934E-2</v>
      </c>
      <c r="AQ862" s="265">
        <v>2.4814999445341528E-2</v>
      </c>
    </row>
    <row r="863" spans="1:43" ht="18.75" customHeight="1">
      <c r="A863" s="86">
        <v>44050</v>
      </c>
      <c r="B863" s="19">
        <v>186.48259999999999</v>
      </c>
      <c r="C863" s="19">
        <v>253.38310000000001</v>
      </c>
      <c r="D863" s="19">
        <v>72.968999999999994</v>
      </c>
      <c r="E863" s="19">
        <v>22.21</v>
      </c>
      <c r="F863" s="20">
        <v>8.8999999999999995E-4</v>
      </c>
      <c r="G863" s="20">
        <v>1.2899999999999999E-3</v>
      </c>
      <c r="H863" s="20">
        <v>1.41E-3</v>
      </c>
      <c r="I863" s="20">
        <v>2.31E-3</v>
      </c>
      <c r="J863" s="20">
        <v>5.64E-3</v>
      </c>
      <c r="K863" s="20">
        <v>4.0679999999999996E-3</v>
      </c>
      <c r="L863" s="20">
        <v>1.2336E-2</v>
      </c>
      <c r="M863" s="20">
        <v>2.5440000000000001E-2</v>
      </c>
      <c r="N863" s="19">
        <v>1020</v>
      </c>
      <c r="O863" s="21">
        <v>2092.29</v>
      </c>
      <c r="P863" s="19">
        <v>6582.7999999999993</v>
      </c>
      <c r="Q863" s="18">
        <v>92.867999999999995</v>
      </c>
      <c r="R863" s="19">
        <v>6.9366000000000003</v>
      </c>
      <c r="S863" s="19">
        <v>6.9433999999999996</v>
      </c>
      <c r="T863" s="263" t="s">
        <v>331</v>
      </c>
      <c r="U863" s="264" t="s">
        <v>331</v>
      </c>
      <c r="V863" s="264" t="s">
        <v>331</v>
      </c>
      <c r="W863" s="19"/>
      <c r="AD863" s="265" t="s">
        <v>331</v>
      </c>
      <c r="AE863" s="265">
        <v>2.1273999524489048E-2</v>
      </c>
      <c r="AF863" s="265">
        <v>2.2231999503076076E-2</v>
      </c>
      <c r="AG863" s="265">
        <v>2.3797999468073247E-2</v>
      </c>
      <c r="AH863" s="265">
        <v>2.1689999515190721E-2</v>
      </c>
      <c r="AI863" s="265">
        <v>2.2889999488368631E-2</v>
      </c>
      <c r="AJ863" s="265">
        <v>2.621999941393733E-2</v>
      </c>
      <c r="AK863" s="265">
        <v>2.8809999356046317E-2</v>
      </c>
      <c r="AL863" s="265">
        <v>1.7628999605961142E-2</v>
      </c>
      <c r="AM863" s="265">
        <v>2.2118999505601825E-2</v>
      </c>
      <c r="AN863" s="265">
        <v>3.4145999236777427E-2</v>
      </c>
      <c r="AO863" s="265">
        <v>2.2734999491833149E-2</v>
      </c>
      <c r="AP863" s="265">
        <v>2.9663999336957934E-2</v>
      </c>
      <c r="AQ863" s="265">
        <v>2.3714999469928444E-2</v>
      </c>
    </row>
    <row r="864" spans="1:43" ht="18.75" customHeight="1">
      <c r="A864" s="86">
        <v>44049</v>
      </c>
      <c r="B864" s="19">
        <v>186.75219999999999</v>
      </c>
      <c r="C864" s="19">
        <v>253.35169999999999</v>
      </c>
      <c r="D864" s="19">
        <v>72.968999999999994</v>
      </c>
      <c r="E864" s="19">
        <v>22.65</v>
      </c>
      <c r="F864" s="20">
        <v>8.6399999999999997E-4</v>
      </c>
      <c r="G864" s="20">
        <v>1.1509999999999999E-3</v>
      </c>
      <c r="H864" s="20">
        <v>1.2769999999999999E-3</v>
      </c>
      <c r="I864" s="20">
        <v>2.137E-3</v>
      </c>
      <c r="J864" s="20">
        <v>5.3619999999999996E-3</v>
      </c>
      <c r="K864" s="20">
        <v>3.8409999999999998E-3</v>
      </c>
      <c r="L864" s="20">
        <v>1.1981E-2</v>
      </c>
      <c r="M864" s="20">
        <v>2.5440000000000001E-2</v>
      </c>
      <c r="N864" s="19">
        <v>1020</v>
      </c>
      <c r="O864" s="21">
        <v>2092.29</v>
      </c>
      <c r="P864" s="19">
        <v>6582.7999999999993</v>
      </c>
      <c r="Q864" s="18">
        <v>93.382000000000005</v>
      </c>
      <c r="R864" s="19">
        <v>6.9733999999999998</v>
      </c>
      <c r="S864" s="19">
        <v>6.9745999999999997</v>
      </c>
      <c r="T864" s="263" t="s">
        <v>331</v>
      </c>
      <c r="U864" s="264" t="s">
        <v>331</v>
      </c>
      <c r="V864" s="264" t="s">
        <v>331</v>
      </c>
      <c r="W864" s="19"/>
      <c r="AD864" s="265" t="s">
        <v>331</v>
      </c>
      <c r="AE864" s="265">
        <v>2.1068999529071153E-2</v>
      </c>
      <c r="AF864" s="265">
        <v>2.2231999503076076E-2</v>
      </c>
      <c r="AG864" s="265">
        <v>2.3529999474063517E-2</v>
      </c>
      <c r="AH864" s="265">
        <v>2.159999951720238E-2</v>
      </c>
      <c r="AI864" s="265">
        <v>2.2909999487921596E-2</v>
      </c>
      <c r="AJ864" s="265">
        <v>2.6039999417960643E-2</v>
      </c>
      <c r="AK864" s="265">
        <v>2.8599999360740185E-2</v>
      </c>
      <c r="AL864" s="265">
        <v>1.7628999605961142E-2</v>
      </c>
      <c r="AM864" s="265">
        <v>2.1855999511480331E-2</v>
      </c>
      <c r="AN864" s="265">
        <v>3.4145999236777427E-2</v>
      </c>
      <c r="AO864" s="265">
        <v>2.2734999491833149E-2</v>
      </c>
      <c r="AP864" s="265">
        <v>2.9663999336957934E-2</v>
      </c>
      <c r="AQ864" s="265">
        <v>2.3993299463707953E-2</v>
      </c>
    </row>
    <row r="865" spans="1:43" ht="18.75" customHeight="1">
      <c r="A865" s="86">
        <v>44048</v>
      </c>
      <c r="B865" s="19">
        <v>186.57939999999999</v>
      </c>
      <c r="C865" s="19">
        <v>253.03299999999999</v>
      </c>
      <c r="D865" s="19">
        <v>72.968999999999994</v>
      </c>
      <c r="E865" s="19">
        <v>22.99</v>
      </c>
      <c r="F865" s="20">
        <v>9.41E-4</v>
      </c>
      <c r="G865" s="20">
        <v>1.1709999999999999E-3</v>
      </c>
      <c r="H865" s="20">
        <v>1.2769999999999999E-3</v>
      </c>
      <c r="I865" s="20">
        <v>2.232E-3</v>
      </c>
      <c r="J865" s="20">
        <v>5.4770000000000001E-3</v>
      </c>
      <c r="K865" s="20">
        <v>3.954E-3</v>
      </c>
      <c r="L865" s="20">
        <v>1.2217E-2</v>
      </c>
      <c r="M865" s="20">
        <v>2.5440000000000001E-2</v>
      </c>
      <c r="N865" s="19">
        <v>1020</v>
      </c>
      <c r="O865" s="21">
        <v>2092.29</v>
      </c>
      <c r="P865" s="19">
        <v>6582.7999999999993</v>
      </c>
      <c r="Q865" s="18">
        <v>93.542000000000002</v>
      </c>
      <c r="R865" s="19">
        <v>6.9809000000000001</v>
      </c>
      <c r="S865" s="19">
        <v>6.9823000000000004</v>
      </c>
      <c r="T865" s="263" t="s">
        <v>331</v>
      </c>
      <c r="U865" s="264" t="s">
        <v>331</v>
      </c>
      <c r="V865" s="264" t="s">
        <v>331</v>
      </c>
      <c r="W865" s="19"/>
      <c r="AD865" s="265" t="s">
        <v>331</v>
      </c>
      <c r="AE865" s="265">
        <v>2.1021999530121682E-2</v>
      </c>
      <c r="AF865" s="265">
        <v>2.1832999511994421E-2</v>
      </c>
      <c r="AG865" s="265">
        <v>2.3578999472968279E-2</v>
      </c>
      <c r="AH865" s="265">
        <v>1.9989999553188684E-2</v>
      </c>
      <c r="AI865" s="265">
        <v>2.2959999486804005E-2</v>
      </c>
      <c r="AJ865" s="265">
        <v>2.6459999408572913E-2</v>
      </c>
      <c r="AK865" s="265">
        <v>2.8829999355599285E-2</v>
      </c>
      <c r="AL865" s="265">
        <v>1.7628999605961142E-2</v>
      </c>
      <c r="AM865" s="265">
        <v>2.1494999519549311E-2</v>
      </c>
      <c r="AN865" s="265">
        <v>3.4145999236777427E-2</v>
      </c>
      <c r="AO865" s="265">
        <v>2.2734999491833149E-2</v>
      </c>
      <c r="AP865" s="265">
        <v>2.9663999336957934E-2</v>
      </c>
      <c r="AQ865" s="265">
        <v>2.6739999402314425E-2</v>
      </c>
    </row>
    <row r="866" spans="1:43" ht="18.75" customHeight="1">
      <c r="A866" s="86">
        <v>44047</v>
      </c>
      <c r="B866" s="19">
        <v>186.60980000000001</v>
      </c>
      <c r="C866" s="19">
        <v>252.8177</v>
      </c>
      <c r="D866" s="19">
        <v>72.968999999999994</v>
      </c>
      <c r="E866" s="19">
        <v>23.76</v>
      </c>
      <c r="F866" s="20">
        <v>8.6399999999999997E-4</v>
      </c>
      <c r="G866" s="20">
        <v>1.073E-3</v>
      </c>
      <c r="H866" s="20">
        <v>1.1169999999999999E-3</v>
      </c>
      <c r="I866" s="20">
        <v>1.902E-3</v>
      </c>
      <c r="J866" s="20">
        <v>5.0689999999999997E-3</v>
      </c>
      <c r="K866" s="20">
        <v>3.5690000000000001E-3</v>
      </c>
      <c r="L866" s="20">
        <v>1.1856999999999999E-2</v>
      </c>
      <c r="M866" s="20">
        <v>2.5440000000000001E-2</v>
      </c>
      <c r="N866" s="19">
        <v>1020</v>
      </c>
      <c r="O866" s="21">
        <v>2092.29</v>
      </c>
      <c r="P866" s="19">
        <v>6582.7999999999993</v>
      </c>
      <c r="Q866" s="18">
        <v>93.349000000000004</v>
      </c>
      <c r="R866" s="19">
        <v>6.9752000000000001</v>
      </c>
      <c r="S866" s="19">
        <v>6.9892000000000003</v>
      </c>
      <c r="T866" s="263" t="s">
        <v>331</v>
      </c>
      <c r="U866" s="264" t="s">
        <v>331</v>
      </c>
      <c r="V866" s="264" t="s">
        <v>331</v>
      </c>
      <c r="W866" s="19"/>
      <c r="AD866" s="265" t="s">
        <v>331</v>
      </c>
      <c r="AE866" s="265">
        <v>2.0430999543331562E-2</v>
      </c>
      <c r="AF866" s="265">
        <v>2.0701999537274241E-2</v>
      </c>
      <c r="AG866" s="265">
        <v>2.332599947862327E-2</v>
      </c>
      <c r="AH866" s="265">
        <v>1.9999999552965164E-2</v>
      </c>
      <c r="AI866" s="265">
        <v>2.2409999499097468E-2</v>
      </c>
      <c r="AJ866" s="265">
        <v>2.5809999423101544E-2</v>
      </c>
      <c r="AK866" s="265">
        <v>2.856999936141074E-2</v>
      </c>
      <c r="AL866" s="265">
        <v>1.7628999605961142E-2</v>
      </c>
      <c r="AM866" s="265">
        <v>2.1168999526835975E-2</v>
      </c>
      <c r="AN866" s="265">
        <v>3.4145999236777427E-2</v>
      </c>
      <c r="AO866" s="265">
        <v>2.2734999491833149E-2</v>
      </c>
      <c r="AP866" s="265">
        <v>2.9663999336957934E-2</v>
      </c>
      <c r="AQ866" s="265">
        <v>2.532769943388179E-2</v>
      </c>
    </row>
    <row r="867" spans="1:43" ht="18.75" customHeight="1">
      <c r="A867" s="86">
        <v>44046</v>
      </c>
      <c r="B867" s="19">
        <v>186.0291</v>
      </c>
      <c r="C867" s="19">
        <v>252.30860000000001</v>
      </c>
      <c r="D867" s="19">
        <v>72.968999999999994</v>
      </c>
      <c r="E867" s="19">
        <v>24.28</v>
      </c>
      <c r="F867" s="20">
        <v>8.3699999999999996E-4</v>
      </c>
      <c r="G867" s="20">
        <v>1.093E-3</v>
      </c>
      <c r="H867" s="20">
        <v>1.1969999999999999E-3</v>
      </c>
      <c r="I867" s="20">
        <v>2.1849999999999999E-3</v>
      </c>
      <c r="J867" s="20">
        <v>5.5430000000000002E-3</v>
      </c>
      <c r="K867" s="20">
        <v>4.0000000000000001E-3</v>
      </c>
      <c r="L867" s="20">
        <v>1.2318000000000001E-2</v>
      </c>
      <c r="M867" s="20">
        <v>2.5440000000000001E-2</v>
      </c>
      <c r="N867" s="19">
        <v>1020</v>
      </c>
      <c r="O867" s="21">
        <v>2082.6</v>
      </c>
      <c r="P867" s="19">
        <v>6399.0999999999995</v>
      </c>
      <c r="Q867" s="18">
        <v>93.021000000000001</v>
      </c>
      <c r="R867" s="19">
        <v>7.0087999999999999</v>
      </c>
      <c r="S867" s="19">
        <v>7.0031999999999996</v>
      </c>
      <c r="T867" s="263" t="s">
        <v>331</v>
      </c>
      <c r="U867" s="264" t="s">
        <v>331</v>
      </c>
      <c r="V867" s="264" t="s">
        <v>331</v>
      </c>
      <c r="W867" s="19"/>
      <c r="AD867" s="265" t="s">
        <v>331</v>
      </c>
      <c r="AE867" s="265">
        <v>2.0018999552540481E-2</v>
      </c>
      <c r="AF867" s="265">
        <v>2.0701999537274241E-2</v>
      </c>
      <c r="AG867" s="265">
        <v>2.2561999495700005E-2</v>
      </c>
      <c r="AH867" s="265">
        <v>1.9589999562129378E-2</v>
      </c>
      <c r="AI867" s="265">
        <v>2.2059999506920575E-2</v>
      </c>
      <c r="AJ867" s="265">
        <v>2.4959999442100526E-2</v>
      </c>
      <c r="AK867" s="265">
        <v>2.8099999371916057E-2</v>
      </c>
      <c r="AL867" s="265">
        <v>1.7628999605961142E-2</v>
      </c>
      <c r="AM867" s="265">
        <v>2.0993999530747535E-2</v>
      </c>
      <c r="AN867" s="265">
        <v>3.4145999236777427E-2</v>
      </c>
      <c r="AO867" s="265">
        <v>2.2734999491833149E-2</v>
      </c>
      <c r="AP867" s="265">
        <v>2.7459999386221172E-2</v>
      </c>
      <c r="AQ867" s="265">
        <v>2.4754999446682632E-2</v>
      </c>
    </row>
    <row r="868" spans="1:43" ht="18.75" customHeight="1">
      <c r="A868" s="86">
        <v>44043</v>
      </c>
      <c r="B868" s="19">
        <v>185.96680000000001</v>
      </c>
      <c r="C868" s="19">
        <v>252.1037</v>
      </c>
      <c r="D868" s="19">
        <v>72.968999999999994</v>
      </c>
      <c r="E868" s="19">
        <v>24.46</v>
      </c>
      <c r="F868" s="20">
        <v>8.3699999999999996E-4</v>
      </c>
      <c r="G868" s="20">
        <v>1.054E-3</v>
      </c>
      <c r="H868" s="20">
        <v>1.1440000000000001E-3</v>
      </c>
      <c r="I868" s="20">
        <v>2.0439999999999998E-3</v>
      </c>
      <c r="J868" s="20">
        <v>5.2820000000000002E-3</v>
      </c>
      <c r="K868" s="20">
        <v>3.8180000000000002E-3</v>
      </c>
      <c r="L868" s="20">
        <v>1.1925E-2</v>
      </c>
      <c r="M868" s="20">
        <v>2.5440000000000001E-2</v>
      </c>
      <c r="N868" s="19">
        <v>1020</v>
      </c>
      <c r="O868" s="21">
        <v>2082.6</v>
      </c>
      <c r="P868" s="19">
        <v>6399.0999999999995</v>
      </c>
      <c r="Q868" s="18">
        <v>93.453000000000003</v>
      </c>
      <c r="R868" s="19">
        <v>7.0015999999999998</v>
      </c>
      <c r="S868" s="19">
        <v>6.9992999999999999</v>
      </c>
      <c r="T868" s="263" t="s">
        <v>331</v>
      </c>
      <c r="U868" s="264" t="s">
        <v>331</v>
      </c>
      <c r="V868" s="264" t="s">
        <v>331</v>
      </c>
      <c r="W868" s="19"/>
      <c r="AD868" s="265" t="s">
        <v>331</v>
      </c>
      <c r="AE868" s="265">
        <v>2.0346999545209108E-2</v>
      </c>
      <c r="AF868" s="265">
        <v>2.1051999529451131E-2</v>
      </c>
      <c r="AG868" s="265">
        <v>2.2672999493218958E-2</v>
      </c>
      <c r="AH868" s="265">
        <v>1.9729999559000136E-2</v>
      </c>
      <c r="AI868" s="265">
        <v>2.1919999510049821E-2</v>
      </c>
      <c r="AJ868" s="265">
        <v>2.454999945126474E-2</v>
      </c>
      <c r="AK868" s="265">
        <v>2.7599999383091923E-2</v>
      </c>
      <c r="AL868" s="265">
        <v>1.7628999605961142E-2</v>
      </c>
      <c r="AM868" s="265">
        <v>2.0993999530747535E-2</v>
      </c>
      <c r="AN868" s="265">
        <v>3.4145999236777427E-2</v>
      </c>
      <c r="AO868" s="265">
        <v>2.2734999491833149E-2</v>
      </c>
      <c r="AP868" s="265">
        <v>2.7459999386221172E-2</v>
      </c>
      <c r="AQ868" s="265">
        <v>2.346999947540462E-2</v>
      </c>
    </row>
    <row r="869" spans="1:43" ht="18.75" customHeight="1">
      <c r="A869" s="86">
        <v>44042</v>
      </c>
      <c r="B869" s="19">
        <v>185.78039999999999</v>
      </c>
      <c r="C869" s="19">
        <v>251.98060000000001</v>
      </c>
      <c r="D869" s="19">
        <v>73.656000000000006</v>
      </c>
      <c r="E869" s="19">
        <v>24.76</v>
      </c>
      <c r="F869" s="20">
        <v>8.6200000000000003E-4</v>
      </c>
      <c r="G869" s="20">
        <v>1.1720000000000001E-3</v>
      </c>
      <c r="H869" s="20">
        <v>1.3029999999999999E-3</v>
      </c>
      <c r="I869" s="20">
        <v>2.3110000000000001E-3</v>
      </c>
      <c r="J869" s="20">
        <v>5.4619999999999998E-3</v>
      </c>
      <c r="K869" s="20">
        <v>4.045E-3</v>
      </c>
      <c r="L869" s="20">
        <v>1.2068000000000001E-2</v>
      </c>
      <c r="M869" s="20">
        <v>2.5440000000000001E-2</v>
      </c>
      <c r="N869" s="19">
        <v>1020</v>
      </c>
      <c r="O869" s="21">
        <v>2082.6</v>
      </c>
      <c r="P869" s="19">
        <v>6399.0999999999995</v>
      </c>
      <c r="Q869" s="18">
        <v>93.695999999999998</v>
      </c>
      <c r="R869" s="19">
        <v>7.0007999999999999</v>
      </c>
      <c r="S869" s="19">
        <v>7.0050999999999997</v>
      </c>
      <c r="T869" s="263" t="s">
        <v>331</v>
      </c>
      <c r="U869" s="264" t="s">
        <v>331</v>
      </c>
      <c r="V869" s="264" t="s">
        <v>331</v>
      </c>
      <c r="W869" s="19"/>
      <c r="AD869" s="265" t="s">
        <v>331</v>
      </c>
      <c r="AE869" s="265">
        <v>2.0589999539777637E-2</v>
      </c>
      <c r="AF869" s="265">
        <v>2.1353999522700909E-2</v>
      </c>
      <c r="AG869" s="265">
        <v>2.3264999479986725E-2</v>
      </c>
      <c r="AH869" s="265">
        <v>1.986999955587089E-2</v>
      </c>
      <c r="AI869" s="265">
        <v>2.2059999506920575E-2</v>
      </c>
      <c r="AJ869" s="265">
        <v>2.4589999450370669E-2</v>
      </c>
      <c r="AK869" s="265">
        <v>2.7709999380633236E-2</v>
      </c>
      <c r="AL869" s="265">
        <v>1.7628999605961142E-2</v>
      </c>
      <c r="AM869" s="265">
        <v>2.0877999533340335E-2</v>
      </c>
      <c r="AN869" s="265">
        <v>3.4145999236777427E-2</v>
      </c>
      <c r="AO869" s="265">
        <v>2.2734999491833149E-2</v>
      </c>
      <c r="AP869" s="265">
        <v>2.7459999386221172E-2</v>
      </c>
      <c r="AQ869" s="265">
        <v>2.3521699474249036E-2</v>
      </c>
    </row>
    <row r="870" spans="1:43" ht="18.75" customHeight="1">
      <c r="A870" s="86">
        <v>44041</v>
      </c>
      <c r="B870" s="19">
        <v>185.40309999999999</v>
      </c>
      <c r="C870" s="19">
        <v>251.94669999999999</v>
      </c>
      <c r="D870" s="19">
        <v>74.75</v>
      </c>
      <c r="E870" s="19">
        <v>24.1</v>
      </c>
      <c r="F870" s="20">
        <v>9.6299999999999999E-4</v>
      </c>
      <c r="G870" s="20">
        <v>1.3090000000000001E-3</v>
      </c>
      <c r="H870" s="20">
        <v>1.488E-3</v>
      </c>
      <c r="I870" s="20">
        <v>2.516E-3</v>
      </c>
      <c r="J870" s="20">
        <v>5.7409999999999996E-3</v>
      </c>
      <c r="K870" s="20">
        <v>4.2719999999999998E-3</v>
      </c>
      <c r="L870" s="20">
        <v>1.2362E-2</v>
      </c>
      <c r="M870" s="20">
        <v>2.5440000000000001E-2</v>
      </c>
      <c r="N870" s="19">
        <v>1020</v>
      </c>
      <c r="O870" s="21">
        <v>2082.6</v>
      </c>
      <c r="P870" s="19">
        <v>6399.0999999999995</v>
      </c>
      <c r="Q870" s="18">
        <v>93.668000000000006</v>
      </c>
      <c r="R870" s="19">
        <v>6.9964000000000004</v>
      </c>
      <c r="S870" s="19">
        <v>7</v>
      </c>
      <c r="T870" s="263" t="s">
        <v>331</v>
      </c>
      <c r="U870" s="264" t="s">
        <v>331</v>
      </c>
      <c r="V870" s="264" t="s">
        <v>331</v>
      </c>
      <c r="W870" s="19"/>
      <c r="AD870" s="265" t="s">
        <v>331</v>
      </c>
      <c r="AE870" s="265">
        <v>2.0760999535955487E-2</v>
      </c>
      <c r="AF870" s="265">
        <v>2.1311999523639682E-2</v>
      </c>
      <c r="AG870" s="265">
        <v>2.3468999475426973E-2</v>
      </c>
      <c r="AH870" s="265">
        <v>1.9989999553188684E-2</v>
      </c>
      <c r="AI870" s="265">
        <v>2.2329999500885607E-2</v>
      </c>
      <c r="AJ870" s="265">
        <v>2.5039999440312384E-2</v>
      </c>
      <c r="AK870" s="265">
        <v>2.8249999368563296E-2</v>
      </c>
      <c r="AL870" s="265">
        <v>1.7628999605961142E-2</v>
      </c>
      <c r="AM870" s="265">
        <v>2.0830999534390868E-2</v>
      </c>
      <c r="AN870" s="265">
        <v>3.4145999236777427E-2</v>
      </c>
      <c r="AO870" s="265">
        <v>2.2734999491833149E-2</v>
      </c>
      <c r="AP870" s="265">
        <v>2.7459999386221172E-2</v>
      </c>
      <c r="AQ870" s="265">
        <v>2.171999951452017E-2</v>
      </c>
    </row>
    <row r="871" spans="1:43" ht="18.75" customHeight="1">
      <c r="A871" s="86">
        <v>44040</v>
      </c>
      <c r="B871" s="19">
        <v>185.31190000000001</v>
      </c>
      <c r="C871" s="19">
        <v>251.8278</v>
      </c>
      <c r="D871" s="19">
        <v>74.938000000000002</v>
      </c>
      <c r="E871" s="19">
        <v>25.44</v>
      </c>
      <c r="F871" s="20">
        <v>9.8900000000000008E-4</v>
      </c>
      <c r="G871" s="20">
        <v>1.387E-3</v>
      </c>
      <c r="H871" s="20">
        <v>1.6199999999999999E-3</v>
      </c>
      <c r="I871" s="20">
        <v>2.6419999999999998E-3</v>
      </c>
      <c r="J871" s="20">
        <v>5.79E-3</v>
      </c>
      <c r="K871" s="20">
        <v>4.2890000000000003E-3</v>
      </c>
      <c r="L871" s="20">
        <v>1.2168E-2</v>
      </c>
      <c r="M871" s="20">
        <v>2.5440000000000001E-2</v>
      </c>
      <c r="N871" s="19">
        <v>1020</v>
      </c>
      <c r="O871" s="21">
        <v>2082.6</v>
      </c>
      <c r="P871" s="19">
        <v>6399.0999999999995</v>
      </c>
      <c r="Q871" s="18">
        <v>94.435000000000002</v>
      </c>
      <c r="R871" s="19">
        <v>7.0183999999999997</v>
      </c>
      <c r="S871" s="19">
        <v>7.0172999999999996</v>
      </c>
      <c r="T871" s="263" t="s">
        <v>331</v>
      </c>
      <c r="U871" s="264" t="s">
        <v>331</v>
      </c>
      <c r="V871" s="264" t="s">
        <v>331</v>
      </c>
      <c r="W871" s="19"/>
      <c r="AD871" s="265" t="s">
        <v>331</v>
      </c>
      <c r="AE871" s="265">
        <v>2.035399954505265E-2</v>
      </c>
      <c r="AF871" s="265">
        <v>2.1311999523639682E-2</v>
      </c>
      <c r="AG871" s="265">
        <v>2.324399948045611E-2</v>
      </c>
      <c r="AH871" s="265">
        <v>2.0069999551400545E-2</v>
      </c>
      <c r="AI871" s="265">
        <v>2.1859999511390924E-2</v>
      </c>
      <c r="AJ871" s="265">
        <v>2.4609999449923634E-2</v>
      </c>
      <c r="AK871" s="265">
        <v>2.819999936968088E-2</v>
      </c>
      <c r="AL871" s="265">
        <v>1.7628999605961142E-2</v>
      </c>
      <c r="AM871" s="265">
        <v>2.0877999533340335E-2</v>
      </c>
      <c r="AN871" s="265">
        <v>3.4145999236777427E-2</v>
      </c>
      <c r="AO871" s="265">
        <v>2.2734999491833149E-2</v>
      </c>
      <c r="AP871" s="265">
        <v>2.7459999386221172E-2</v>
      </c>
      <c r="AQ871" s="265">
        <v>2.087329953344539E-2</v>
      </c>
    </row>
    <row r="872" spans="1:43" ht="18.75" customHeight="1">
      <c r="A872" s="86">
        <v>44039</v>
      </c>
      <c r="B872" s="19">
        <v>185.06059999999999</v>
      </c>
      <c r="C872" s="19">
        <v>251.77789999999999</v>
      </c>
      <c r="D872" s="19">
        <v>74.938000000000002</v>
      </c>
      <c r="E872" s="19">
        <v>24.74</v>
      </c>
      <c r="F872" s="20">
        <v>9.6299999999999999E-4</v>
      </c>
      <c r="G872" s="20">
        <v>1.5139999999999999E-3</v>
      </c>
      <c r="H872" s="20">
        <v>1.779E-3</v>
      </c>
      <c r="I872" s="20">
        <v>2.8519999999999999E-3</v>
      </c>
      <c r="J872" s="20">
        <v>6.1510000000000002E-3</v>
      </c>
      <c r="K872" s="20">
        <v>4.633E-3</v>
      </c>
      <c r="L872" s="20">
        <v>1.2600999999999999E-2</v>
      </c>
      <c r="M872" s="20">
        <v>2.5440000000000001E-2</v>
      </c>
      <c r="N872" s="19">
        <v>1020</v>
      </c>
      <c r="O872" s="21">
        <v>2082.6</v>
      </c>
      <c r="P872" s="19">
        <v>6399.0999999999995</v>
      </c>
      <c r="Q872" s="18">
        <v>94.691999999999993</v>
      </c>
      <c r="R872" s="19">
        <v>7.0041000000000002</v>
      </c>
      <c r="S872" s="19">
        <v>7.0126999999999997</v>
      </c>
      <c r="T872" s="263" t="s">
        <v>331</v>
      </c>
      <c r="U872" s="264" t="s">
        <v>331</v>
      </c>
      <c r="V872" s="264" t="s">
        <v>331</v>
      </c>
      <c r="W872" s="19"/>
      <c r="AD872" s="265" t="s">
        <v>331</v>
      </c>
      <c r="AE872" s="265">
        <v>2.0815999534726144E-2</v>
      </c>
      <c r="AF872" s="265">
        <v>2.1849999511614444E-2</v>
      </c>
      <c r="AG872" s="265">
        <v>2.3864999466575682E-2</v>
      </c>
      <c r="AH872" s="265">
        <v>2.0179999548941847E-2</v>
      </c>
      <c r="AI872" s="265">
        <v>2.1989999508485198E-2</v>
      </c>
      <c r="AJ872" s="265">
        <v>2.4899999443441633E-2</v>
      </c>
      <c r="AK872" s="265">
        <v>2.8209999369457367E-2</v>
      </c>
      <c r="AL872" s="265">
        <v>1.7628999605961142E-2</v>
      </c>
      <c r="AM872" s="265">
        <v>2.1182999526523055E-2</v>
      </c>
      <c r="AN872" s="265">
        <v>3.4145999236777427E-2</v>
      </c>
      <c r="AO872" s="265">
        <v>2.2734999491833149E-2</v>
      </c>
      <c r="AP872" s="265">
        <v>2.7459999386221172E-2</v>
      </c>
      <c r="AQ872" s="265">
        <v>2.3229999480769037E-2</v>
      </c>
    </row>
    <row r="873" spans="1:43" ht="18.75" customHeight="1">
      <c r="A873" s="86">
        <v>44036</v>
      </c>
      <c r="B873" s="19">
        <v>185.06870000000001</v>
      </c>
      <c r="C873" s="19">
        <v>251.7962</v>
      </c>
      <c r="D873" s="19">
        <v>75.25</v>
      </c>
      <c r="E873" s="19">
        <v>25.84</v>
      </c>
      <c r="F873" s="20">
        <v>1.039E-3</v>
      </c>
      <c r="G873" s="20">
        <v>1.4729999999999999E-3</v>
      </c>
      <c r="H873" s="20">
        <v>1.6720000000000001E-3</v>
      </c>
      <c r="I873" s="20">
        <v>2.7560000000000002E-3</v>
      </c>
      <c r="J873" s="20">
        <v>5.888E-3</v>
      </c>
      <c r="K873" s="20">
        <v>4.4270000000000004E-3</v>
      </c>
      <c r="L873" s="20">
        <v>1.2293E-2</v>
      </c>
      <c r="M873" s="20">
        <v>2.5440000000000001E-2</v>
      </c>
      <c r="N873" s="19">
        <v>1020</v>
      </c>
      <c r="O873" s="21">
        <v>2082.6</v>
      </c>
      <c r="P873" s="19">
        <v>6399.0999999999995</v>
      </c>
      <c r="Q873" s="18">
        <v>94.988</v>
      </c>
      <c r="R873" s="19">
        <v>7.0002000000000004</v>
      </c>
      <c r="S873" s="19">
        <v>7.0175999999999998</v>
      </c>
      <c r="T873" s="263" t="s">
        <v>331</v>
      </c>
      <c r="U873" s="264" t="s">
        <v>331</v>
      </c>
      <c r="V873" s="264" t="s">
        <v>331</v>
      </c>
      <c r="W873" s="19"/>
      <c r="AD873" s="265" t="s">
        <v>331</v>
      </c>
      <c r="AE873" s="265">
        <v>2.0874999533407389E-2</v>
      </c>
      <c r="AF873" s="265">
        <v>2.1477999519929292E-2</v>
      </c>
      <c r="AG873" s="265">
        <v>2.3999999463558196E-2</v>
      </c>
      <c r="AH873" s="265">
        <v>2.0429999543353918E-2</v>
      </c>
      <c r="AI873" s="265">
        <v>2.2259999502450226E-2</v>
      </c>
      <c r="AJ873" s="265">
        <v>2.5299999434500932E-2</v>
      </c>
      <c r="AK873" s="265">
        <v>2.8579999361187221E-2</v>
      </c>
      <c r="AL873" s="265">
        <v>1.7628999605961142E-2</v>
      </c>
      <c r="AM873" s="265">
        <v>2.0309999546036125E-2</v>
      </c>
      <c r="AN873" s="265">
        <v>3.4145999236777427E-2</v>
      </c>
      <c r="AO873" s="265">
        <v>2.2734999491833149E-2</v>
      </c>
      <c r="AP873" s="265">
        <v>2.7459999386221172E-2</v>
      </c>
      <c r="AQ873" s="265">
        <v>2.5284999434836211E-2</v>
      </c>
    </row>
    <row r="874" spans="1:43" ht="18.75" customHeight="1">
      <c r="A874" s="86">
        <v>44035</v>
      </c>
      <c r="B874" s="19">
        <v>185.09370000000001</v>
      </c>
      <c r="C874" s="19">
        <v>251.84229999999999</v>
      </c>
      <c r="D874" s="19">
        <v>76.113</v>
      </c>
      <c r="E874" s="19">
        <v>26.08</v>
      </c>
      <c r="F874" s="20">
        <v>1.0139999999999999E-3</v>
      </c>
      <c r="G874" s="20">
        <v>1.513E-3</v>
      </c>
      <c r="H874" s="20">
        <v>1.7240000000000001E-3</v>
      </c>
      <c r="I874" s="20">
        <v>2.7070000000000002E-3</v>
      </c>
      <c r="J874" s="20">
        <v>5.7739999999999996E-3</v>
      </c>
      <c r="K874" s="20">
        <v>4.3819999999999996E-3</v>
      </c>
      <c r="L874" s="20">
        <v>1.2311000000000001E-2</v>
      </c>
      <c r="M874" s="20">
        <v>2.5440000000000001E-2</v>
      </c>
      <c r="N874" s="19">
        <v>1020</v>
      </c>
      <c r="O874" s="21">
        <v>2082.6</v>
      </c>
      <c r="P874" s="19">
        <v>6399.0999999999995</v>
      </c>
      <c r="Q874" s="18">
        <v>95.117000000000004</v>
      </c>
      <c r="R874" s="19">
        <v>6.9810999999999996</v>
      </c>
      <c r="S874" s="19">
        <v>6.9728000000000003</v>
      </c>
      <c r="T874" s="263" t="s">
        <v>331</v>
      </c>
      <c r="U874" s="264" t="s">
        <v>331</v>
      </c>
      <c r="V874" s="264" t="s">
        <v>331</v>
      </c>
      <c r="W874" s="19"/>
      <c r="AD874" s="265" t="s">
        <v>331</v>
      </c>
      <c r="AE874" s="265">
        <v>2.0763999535888433E-2</v>
      </c>
      <c r="AF874" s="265">
        <v>2.1477999519929292E-2</v>
      </c>
      <c r="AG874" s="265">
        <v>2.3170999482087791E-2</v>
      </c>
      <c r="AH874" s="265">
        <v>1.9829999556764961E-2</v>
      </c>
      <c r="AI874" s="265">
        <v>2.1929999509826305E-2</v>
      </c>
      <c r="AJ874" s="265">
        <v>2.4719999447464943E-2</v>
      </c>
      <c r="AK874" s="265">
        <v>2.8349999366328121E-2</v>
      </c>
      <c r="AL874" s="265">
        <v>1.7628999605961142E-2</v>
      </c>
      <c r="AM874" s="265">
        <v>2.0333999545499682E-2</v>
      </c>
      <c r="AN874" s="265">
        <v>3.4145999236777427E-2</v>
      </c>
      <c r="AO874" s="265">
        <v>2.2734999491833149E-2</v>
      </c>
      <c r="AP874" s="265">
        <v>2.7459999386221172E-2</v>
      </c>
      <c r="AQ874" s="265">
        <v>2.4639999449253082E-2</v>
      </c>
    </row>
    <row r="875" spans="1:43" ht="18.75" customHeight="1">
      <c r="A875" s="86">
        <v>44034</v>
      </c>
      <c r="B875" s="19">
        <v>184.81270000000001</v>
      </c>
      <c r="C875" s="19">
        <v>251.67679999999999</v>
      </c>
      <c r="D875" s="19">
        <v>76.113</v>
      </c>
      <c r="E875" s="19">
        <v>24.32</v>
      </c>
      <c r="F875" s="20">
        <v>1.116E-3</v>
      </c>
      <c r="G875" s="20">
        <v>1.4920000000000001E-3</v>
      </c>
      <c r="H875" s="20">
        <v>1.7240000000000001E-3</v>
      </c>
      <c r="I875" s="20">
        <v>2.7390000000000001E-3</v>
      </c>
      <c r="J875" s="20">
        <v>5.9709999999999997E-3</v>
      </c>
      <c r="K875" s="20">
        <v>4.4730000000000004E-3</v>
      </c>
      <c r="L875" s="20">
        <v>1.2930000000000001E-2</v>
      </c>
      <c r="M875" s="20">
        <v>2.5440000000000001E-2</v>
      </c>
      <c r="N875" s="19">
        <v>1020</v>
      </c>
      <c r="O875" s="21">
        <v>2082.6</v>
      </c>
      <c r="P875" s="19">
        <v>6399.0999999999995</v>
      </c>
      <c r="Q875" s="18">
        <v>95.831999999999994</v>
      </c>
      <c r="R875" s="19">
        <v>6.9836</v>
      </c>
      <c r="S875" s="19">
        <v>6.9874999999999998</v>
      </c>
      <c r="T875" s="263" t="s">
        <v>331</v>
      </c>
      <c r="U875" s="264" t="s">
        <v>331</v>
      </c>
      <c r="V875" s="264" t="s">
        <v>331</v>
      </c>
      <c r="W875" s="19"/>
      <c r="AD875" s="265" t="s">
        <v>331</v>
      </c>
      <c r="AE875" s="265">
        <v>1.988799955546856E-2</v>
      </c>
      <c r="AF875" s="265">
        <v>2.0618999539129438E-2</v>
      </c>
      <c r="AG875" s="265">
        <v>2.3102999483607708E-2</v>
      </c>
      <c r="AH875" s="265">
        <v>1.9339999567717314E-2</v>
      </c>
      <c r="AI875" s="265">
        <v>2.1679999515414241E-2</v>
      </c>
      <c r="AJ875" s="265">
        <v>2.4049999462440609E-2</v>
      </c>
      <c r="AK875" s="265">
        <v>2.7929999375715855E-2</v>
      </c>
      <c r="AL875" s="265">
        <v>1.7628999605961142E-2</v>
      </c>
      <c r="AM875" s="265">
        <v>2.0337999545410275E-2</v>
      </c>
      <c r="AN875" s="265">
        <v>3.4145999236777427E-2</v>
      </c>
      <c r="AO875" s="265">
        <v>2.2734999491833149E-2</v>
      </c>
      <c r="AP875" s="265">
        <v>2.7459999386221172E-2</v>
      </c>
      <c r="AQ875" s="265">
        <v>2.702169939601794E-2</v>
      </c>
    </row>
    <row r="876" spans="1:43" ht="18.75" customHeight="1">
      <c r="A876" s="86">
        <v>44033</v>
      </c>
      <c r="B876" s="19">
        <v>184.46619999999999</v>
      </c>
      <c r="C876" s="19">
        <v>250.9306</v>
      </c>
      <c r="D876" s="19">
        <v>79.063000000000002</v>
      </c>
      <c r="E876" s="19">
        <v>24.84</v>
      </c>
      <c r="F876" s="20">
        <v>1.09E-3</v>
      </c>
      <c r="G876" s="20">
        <v>1.4109999999999999E-3</v>
      </c>
      <c r="H876" s="20">
        <v>1.6440000000000001E-3</v>
      </c>
      <c r="I876" s="20">
        <v>2.643E-3</v>
      </c>
      <c r="J876" s="20">
        <v>6.0039999999999998E-3</v>
      </c>
      <c r="K876" s="20">
        <v>4.4730000000000004E-3</v>
      </c>
      <c r="L876" s="20">
        <v>1.3089999999999999E-2</v>
      </c>
      <c r="M876" s="20">
        <v>2.5440000000000001E-2</v>
      </c>
      <c r="N876" s="19">
        <v>1020</v>
      </c>
      <c r="O876" s="21">
        <v>2082.6</v>
      </c>
      <c r="P876" s="19">
        <v>6399.0999999999995</v>
      </c>
      <c r="Q876" s="18">
        <v>95.941999999999993</v>
      </c>
      <c r="R876" s="19">
        <v>6.9923999999999999</v>
      </c>
      <c r="S876" s="19">
        <v>6.9927999999999999</v>
      </c>
      <c r="T876" s="263" t="s">
        <v>331</v>
      </c>
      <c r="U876" s="264" t="s">
        <v>331</v>
      </c>
      <c r="V876" s="264" t="s">
        <v>331</v>
      </c>
      <c r="W876" s="19"/>
      <c r="AD876" s="265" t="s">
        <v>331</v>
      </c>
      <c r="AE876" s="265">
        <v>1.9102999573014676E-2</v>
      </c>
      <c r="AF876" s="265">
        <v>1.9774999557994305E-2</v>
      </c>
      <c r="AG876" s="265">
        <v>2.1758999513648451E-2</v>
      </c>
      <c r="AH876" s="265">
        <v>1.661999962851405E-2</v>
      </c>
      <c r="AI876" s="265">
        <v>1.8449999587610365E-2</v>
      </c>
      <c r="AJ876" s="265">
        <v>2.3319999478757378E-2</v>
      </c>
      <c r="AK876" s="265">
        <v>2.8129999371245506E-2</v>
      </c>
      <c r="AL876" s="265">
        <v>1.7628999605961142E-2</v>
      </c>
      <c r="AM876" s="265">
        <v>2.0195999548584222E-2</v>
      </c>
      <c r="AN876" s="265">
        <v>3.4145999236777427E-2</v>
      </c>
      <c r="AO876" s="265">
        <v>1.9980999553389847E-2</v>
      </c>
      <c r="AP876" s="265">
        <v>2.7459999386221172E-2</v>
      </c>
      <c r="AQ876" s="265">
        <v>2.5986699419151989E-2</v>
      </c>
    </row>
    <row r="877" spans="1:43" ht="18.75" customHeight="1">
      <c r="A877" s="86">
        <v>44032</v>
      </c>
      <c r="B877" s="19">
        <v>184.04939999999999</v>
      </c>
      <c r="C877" s="19">
        <v>250.40790000000001</v>
      </c>
      <c r="D877" s="19">
        <v>79.063000000000002</v>
      </c>
      <c r="E877" s="19">
        <v>24.46</v>
      </c>
      <c r="F877" s="20">
        <v>1.09E-3</v>
      </c>
      <c r="G877" s="20">
        <v>1.472E-3</v>
      </c>
      <c r="H877" s="20">
        <v>1.7489999999999999E-3</v>
      </c>
      <c r="I877" s="20">
        <v>2.787E-3</v>
      </c>
      <c r="J877" s="20">
        <v>6.1019999999999998E-3</v>
      </c>
      <c r="K877" s="20">
        <v>4.5880000000000001E-3</v>
      </c>
      <c r="L877" s="20">
        <v>1.3115999999999999E-2</v>
      </c>
      <c r="M877" s="20">
        <v>2.5440000000000001E-2</v>
      </c>
      <c r="N877" s="19">
        <v>1020</v>
      </c>
      <c r="O877" s="21">
        <v>2082.6</v>
      </c>
      <c r="P877" s="19">
        <v>6399.0999999999995</v>
      </c>
      <c r="Q877" s="18">
        <v>96.346000000000004</v>
      </c>
      <c r="R877" s="19">
        <v>6.9901999999999997</v>
      </c>
      <c r="S877" s="19">
        <v>6.9943</v>
      </c>
      <c r="T877" s="263" t="s">
        <v>331</v>
      </c>
      <c r="U877" s="264" t="s">
        <v>331</v>
      </c>
      <c r="V877" s="264" t="s">
        <v>331</v>
      </c>
      <c r="W877" s="19"/>
      <c r="AD877" s="265" t="s">
        <v>331</v>
      </c>
      <c r="AE877" s="265">
        <v>1.7592999606765809E-2</v>
      </c>
      <c r="AF877" s="265">
        <v>1.8674999582581221E-2</v>
      </c>
      <c r="AG877" s="265">
        <v>2.0737999536469577E-2</v>
      </c>
      <c r="AH877" s="265">
        <v>1.614999963901937E-2</v>
      </c>
      <c r="AI877" s="265">
        <v>1.812999959476292E-2</v>
      </c>
      <c r="AJ877" s="265">
        <v>2.2359999500215055E-2</v>
      </c>
      <c r="AK877" s="265">
        <v>2.7359999388456346E-2</v>
      </c>
      <c r="AL877" s="265">
        <v>1.7628999605961142E-2</v>
      </c>
      <c r="AM877" s="265">
        <v>1.9569999562576414E-2</v>
      </c>
      <c r="AN877" s="265">
        <v>3.4145999236777427E-2</v>
      </c>
      <c r="AO877" s="265">
        <v>1.9980999553389847E-2</v>
      </c>
      <c r="AP877" s="265">
        <v>2.7459999386221172E-2</v>
      </c>
      <c r="AQ877" s="265">
        <v>2.8039999373257157E-2</v>
      </c>
    </row>
    <row r="878" spans="1:43" ht="18.75" customHeight="1">
      <c r="A878" s="86">
        <v>44029</v>
      </c>
      <c r="B878" s="19">
        <v>183.7508</v>
      </c>
      <c r="C878" s="19">
        <v>250.0763</v>
      </c>
      <c r="D878" s="19">
        <v>79.063000000000002</v>
      </c>
      <c r="E878" s="19">
        <v>25.68</v>
      </c>
      <c r="F878" s="20">
        <v>1.039E-3</v>
      </c>
      <c r="G878" s="20">
        <v>1.451E-3</v>
      </c>
      <c r="H878" s="20">
        <v>1.7489999999999999E-3</v>
      </c>
      <c r="I878" s="20">
        <v>2.8340000000000001E-3</v>
      </c>
      <c r="J878" s="20">
        <v>6.2659999999999999E-3</v>
      </c>
      <c r="K878" s="20">
        <v>4.6569999999999997E-3</v>
      </c>
      <c r="L878" s="20">
        <v>1.3289E-2</v>
      </c>
      <c r="M878" s="20">
        <v>2.5440000000000001E-2</v>
      </c>
      <c r="N878" s="19">
        <v>1020</v>
      </c>
      <c r="O878" s="21">
        <v>2082.6</v>
      </c>
      <c r="P878" s="19">
        <v>6399.0999999999995</v>
      </c>
      <c r="Q878" s="18">
        <v>96.081000000000003</v>
      </c>
      <c r="R878" s="19">
        <v>6.9889000000000001</v>
      </c>
      <c r="S878" s="19">
        <v>6.9821999999999997</v>
      </c>
      <c r="T878" s="263" t="s">
        <v>331</v>
      </c>
      <c r="U878" s="264" t="s">
        <v>331</v>
      </c>
      <c r="V878" s="264" t="s">
        <v>331</v>
      </c>
      <c r="W878" s="19"/>
      <c r="AD878" s="265" t="s">
        <v>331</v>
      </c>
      <c r="AE878" s="265">
        <v>1.7949999598786234E-2</v>
      </c>
      <c r="AF878" s="265">
        <v>1.8921999577060342E-2</v>
      </c>
      <c r="AG878" s="265">
        <v>2.0719999536871911E-2</v>
      </c>
      <c r="AH878" s="265">
        <v>1.5559999652206898E-2</v>
      </c>
      <c r="AI878" s="265">
        <v>1.823999959230423E-2</v>
      </c>
      <c r="AJ878" s="265">
        <v>2.2089999506250024E-2</v>
      </c>
      <c r="AK878" s="265">
        <v>2.6929999398067596E-2</v>
      </c>
      <c r="AL878" s="265">
        <v>1.7628999605961142E-2</v>
      </c>
      <c r="AM878" s="265">
        <v>1.9127999572455884E-2</v>
      </c>
      <c r="AN878" s="265">
        <v>3.4145999236777427E-2</v>
      </c>
      <c r="AO878" s="265">
        <v>1.9980999553389847E-2</v>
      </c>
      <c r="AP878" s="265">
        <v>2.7459999386221172E-2</v>
      </c>
      <c r="AQ878" s="265">
        <v>2.5589999428018928E-2</v>
      </c>
    </row>
    <row r="879" spans="1:43" ht="18.75" customHeight="1">
      <c r="A879" s="86">
        <v>44028</v>
      </c>
      <c r="B879" s="19">
        <v>183.75890000000001</v>
      </c>
      <c r="C879" s="19">
        <v>249.8998</v>
      </c>
      <c r="D879" s="19">
        <v>79.063000000000002</v>
      </c>
      <c r="E879" s="19">
        <v>28</v>
      </c>
      <c r="F879" s="20">
        <v>1.0399999999999999E-3</v>
      </c>
      <c r="G879" s="20">
        <v>1.4499999999999999E-3</v>
      </c>
      <c r="H879" s="20">
        <v>1.7210000000000001E-3</v>
      </c>
      <c r="I879" s="20">
        <v>2.7539999999999999E-3</v>
      </c>
      <c r="J879" s="20">
        <v>6.1679999999999999E-3</v>
      </c>
      <c r="K879" s="20">
        <v>4.5890000000000002E-3</v>
      </c>
      <c r="L879" s="20">
        <v>1.3082999999999999E-2</v>
      </c>
      <c r="M879" s="20">
        <v>2.5430000000000001E-2</v>
      </c>
      <c r="N879" s="19">
        <v>1020</v>
      </c>
      <c r="O879" s="21">
        <v>2082.6</v>
      </c>
      <c r="P879" s="19">
        <v>6399.0999999999995</v>
      </c>
      <c r="Q879" s="18">
        <v>96.259</v>
      </c>
      <c r="R879" s="19">
        <v>7.0057999999999998</v>
      </c>
      <c r="S879" s="19">
        <v>7.0106000000000002</v>
      </c>
      <c r="T879" s="263" t="s">
        <v>331</v>
      </c>
      <c r="U879" s="264" t="s">
        <v>331</v>
      </c>
      <c r="V879" s="264" t="s">
        <v>331</v>
      </c>
      <c r="W879" s="19"/>
      <c r="AD879" s="265" t="s">
        <v>331</v>
      </c>
      <c r="AE879" s="265">
        <v>1.821699959281832E-2</v>
      </c>
      <c r="AF879" s="265">
        <v>1.9016999574936924E-2</v>
      </c>
      <c r="AG879" s="265">
        <v>2.0917999532446267E-2</v>
      </c>
      <c r="AH879" s="265">
        <v>1.5789999647065997E-2</v>
      </c>
      <c r="AI879" s="265">
        <v>1.811999959498644E-2</v>
      </c>
      <c r="AJ879" s="265">
        <v>2.2519999496638774E-2</v>
      </c>
      <c r="AK879" s="265">
        <v>2.6919999398291112E-2</v>
      </c>
      <c r="AL879" s="265">
        <v>1.7628999605961142E-2</v>
      </c>
      <c r="AM879" s="265">
        <v>1.8347999589890241E-2</v>
      </c>
      <c r="AN879" s="265">
        <v>3.4145999236777427E-2</v>
      </c>
      <c r="AO879" s="265">
        <v>1.9980999553389847E-2</v>
      </c>
      <c r="AP879" s="265">
        <v>2.7459999386221172E-2</v>
      </c>
      <c r="AQ879" s="265">
        <v>2.5428299431633203E-2</v>
      </c>
    </row>
    <row r="880" spans="1:43" ht="18.75" customHeight="1">
      <c r="A880" s="86">
        <v>44027</v>
      </c>
      <c r="B880" s="19">
        <v>183.5411</v>
      </c>
      <c r="C880" s="19">
        <v>249.62970000000001</v>
      </c>
      <c r="D880" s="19">
        <v>80.875</v>
      </c>
      <c r="E880" s="19">
        <v>27.76</v>
      </c>
      <c r="F880" s="20">
        <v>1.268E-3</v>
      </c>
      <c r="G880" s="20">
        <v>1.5499999999999999E-3</v>
      </c>
      <c r="H880" s="20">
        <v>1.799E-3</v>
      </c>
      <c r="I880" s="20">
        <v>2.8809999999999999E-3</v>
      </c>
      <c r="J880" s="20">
        <v>6.2989999999999999E-3</v>
      </c>
      <c r="K880" s="20">
        <v>4.7029999999999997E-3</v>
      </c>
      <c r="L880" s="20">
        <v>1.3321E-2</v>
      </c>
      <c r="M880" s="20">
        <v>2.6079999999999999E-2</v>
      </c>
      <c r="N880" s="19">
        <v>1020</v>
      </c>
      <c r="O880" s="21">
        <v>2082.6</v>
      </c>
      <c r="P880" s="19">
        <v>6399.0999999999995</v>
      </c>
      <c r="Q880" s="18">
        <v>96.463999999999999</v>
      </c>
      <c r="R880" s="19">
        <v>6.9973999999999998</v>
      </c>
      <c r="S880" s="19">
        <v>7.0010000000000003</v>
      </c>
      <c r="T880" s="263" t="s">
        <v>331</v>
      </c>
      <c r="U880" s="264" t="s">
        <v>331</v>
      </c>
      <c r="V880" s="264" t="s">
        <v>331</v>
      </c>
      <c r="W880" s="19"/>
      <c r="AD880" s="265" t="s">
        <v>331</v>
      </c>
      <c r="AE880" s="265">
        <v>1.8352999589778481E-2</v>
      </c>
      <c r="AF880" s="265">
        <v>1.9449999565258624E-2</v>
      </c>
      <c r="AG880" s="265">
        <v>2.1169999526813626E-2</v>
      </c>
      <c r="AH880" s="265">
        <v>1.5949999643489719E-2</v>
      </c>
      <c r="AI880" s="265">
        <v>1.8199999593198301E-2</v>
      </c>
      <c r="AJ880" s="265">
        <v>2.2859999489039183E-2</v>
      </c>
      <c r="AK880" s="265">
        <v>2.7239999391138556E-2</v>
      </c>
      <c r="AL880" s="265">
        <v>1.8116999595053494E-2</v>
      </c>
      <c r="AM880" s="265">
        <v>1.7732999603636564E-2</v>
      </c>
      <c r="AN880" s="265">
        <v>3.4145999236777427E-2</v>
      </c>
      <c r="AO880" s="265">
        <v>1.9986999553255735E-2</v>
      </c>
      <c r="AP880" s="265">
        <v>2.7459999386221172E-2</v>
      </c>
      <c r="AQ880" s="265">
        <v>2.4118299460913987E-2</v>
      </c>
    </row>
    <row r="881" spans="1:43" ht="18.75" customHeight="1">
      <c r="A881" s="86">
        <v>44026</v>
      </c>
      <c r="B881" s="19">
        <v>183.58349999999999</v>
      </c>
      <c r="C881" s="19">
        <v>249.5889</v>
      </c>
      <c r="D881" s="19">
        <v>80.875</v>
      </c>
      <c r="E881" s="19">
        <v>29.52</v>
      </c>
      <c r="F881" s="20">
        <v>1.3179999999999999E-3</v>
      </c>
      <c r="G881" s="20">
        <v>1.57E-3</v>
      </c>
      <c r="H881" s="20">
        <v>1.851E-3</v>
      </c>
      <c r="I881" s="20">
        <v>2.8969999999999998E-3</v>
      </c>
      <c r="J881" s="20">
        <v>6.2329999999999998E-3</v>
      </c>
      <c r="K881" s="20">
        <v>4.6800000000000001E-3</v>
      </c>
      <c r="L881" s="20">
        <v>1.3109000000000001E-2</v>
      </c>
      <c r="M881" s="20">
        <v>2.6339999999999999E-2</v>
      </c>
      <c r="N881" s="19">
        <v>1020</v>
      </c>
      <c r="O881" s="21">
        <v>2082.6</v>
      </c>
      <c r="P881" s="19">
        <v>6399.0999999999995</v>
      </c>
      <c r="Q881" s="18">
        <v>96.652000000000001</v>
      </c>
      <c r="R881" s="19">
        <v>7.0019</v>
      </c>
      <c r="S881" s="19">
        <v>7.0106999999999999</v>
      </c>
      <c r="T881" s="263" t="s">
        <v>331</v>
      </c>
      <c r="U881" s="264" t="s">
        <v>331</v>
      </c>
      <c r="V881" s="264" t="s">
        <v>331</v>
      </c>
      <c r="W881" s="19"/>
      <c r="AD881" s="265" t="s">
        <v>331</v>
      </c>
      <c r="AE881" s="265">
        <v>1.7259999614208935E-2</v>
      </c>
      <c r="AF881" s="265">
        <v>1.8399999588727952E-2</v>
      </c>
      <c r="AG881" s="265">
        <v>2.0305999546125532E-2</v>
      </c>
      <c r="AH881" s="265">
        <v>1.5199999660253524E-2</v>
      </c>
      <c r="AI881" s="265">
        <v>1.7279999613761903E-2</v>
      </c>
      <c r="AJ881" s="265">
        <v>2.1969999508932234E-2</v>
      </c>
      <c r="AK881" s="265">
        <v>2.7019999396055937E-2</v>
      </c>
      <c r="AL881" s="265">
        <v>1.8640999583341183E-2</v>
      </c>
      <c r="AM881" s="265">
        <v>1.7895999599993231E-2</v>
      </c>
      <c r="AN881" s="265">
        <v>3.4145999236777427E-2</v>
      </c>
      <c r="AO881" s="265">
        <v>2.0744999536313116E-2</v>
      </c>
      <c r="AP881" s="265">
        <v>2.7459999386221172E-2</v>
      </c>
      <c r="AQ881" s="265">
        <v>2.3171699482072143E-2</v>
      </c>
    </row>
    <row r="882" spans="1:43" ht="18.75" customHeight="1">
      <c r="A882" s="86">
        <v>44025</v>
      </c>
      <c r="B882" s="19">
        <v>183.40280000000001</v>
      </c>
      <c r="C882" s="19">
        <v>249.5471</v>
      </c>
      <c r="D882" s="19">
        <v>79.813000000000002</v>
      </c>
      <c r="E882" s="19">
        <v>32.19</v>
      </c>
      <c r="F882" s="20">
        <v>1.271E-3</v>
      </c>
      <c r="G882" s="20">
        <v>1.5089999999999999E-3</v>
      </c>
      <c r="H882" s="20">
        <v>1.7719999999999999E-3</v>
      </c>
      <c r="I882" s="20">
        <v>2.849E-3</v>
      </c>
      <c r="J882" s="20">
        <v>6.1840000000000003E-3</v>
      </c>
      <c r="K882" s="20">
        <v>4.6569999999999997E-3</v>
      </c>
      <c r="L882" s="20">
        <v>1.3077E-2</v>
      </c>
      <c r="M882" s="20">
        <v>2.6339999999999999E-2</v>
      </c>
      <c r="N882" s="19">
        <v>1020</v>
      </c>
      <c r="O882" s="21">
        <v>2082.6</v>
      </c>
      <c r="P882" s="19">
        <v>6399.0999999999995</v>
      </c>
      <c r="Q882" s="18">
        <v>96.7</v>
      </c>
      <c r="R882" s="19">
        <v>6.9942000000000002</v>
      </c>
      <c r="S882" s="19">
        <v>6.9976000000000003</v>
      </c>
      <c r="T882" s="263" t="s">
        <v>331</v>
      </c>
      <c r="U882" s="264" t="s">
        <v>331</v>
      </c>
      <c r="V882" s="264" t="s">
        <v>331</v>
      </c>
      <c r="W882" s="19"/>
      <c r="AD882" s="265" t="s">
        <v>331</v>
      </c>
      <c r="AE882" s="265">
        <v>1.6007999642193318E-2</v>
      </c>
      <c r="AF882" s="265">
        <v>1.7024999619461596E-2</v>
      </c>
      <c r="AG882" s="265">
        <v>1.9533999563381078E-2</v>
      </c>
      <c r="AH882" s="265">
        <v>1.4069999685510993E-2</v>
      </c>
      <c r="AI882" s="265">
        <v>1.6409999633207918E-2</v>
      </c>
      <c r="AJ882" s="265">
        <v>2.1139999527484177E-2</v>
      </c>
      <c r="AK882" s="265">
        <v>2.6589999405667183E-2</v>
      </c>
      <c r="AL882" s="265">
        <v>1.7677999604865911E-2</v>
      </c>
      <c r="AM882" s="265">
        <v>1.7279999613761903E-2</v>
      </c>
      <c r="AN882" s="265">
        <v>3.4145999236777427E-2</v>
      </c>
      <c r="AO882" s="265">
        <v>2.0744999536313116E-2</v>
      </c>
      <c r="AP882" s="265">
        <v>2.7459999386221172E-2</v>
      </c>
      <c r="AQ882" s="265">
        <v>2.334999947808683E-2</v>
      </c>
    </row>
    <row r="883" spans="1:43" ht="18.75" customHeight="1">
      <c r="A883" s="86">
        <v>44022</v>
      </c>
      <c r="B883" s="19">
        <v>183.3596</v>
      </c>
      <c r="C883" s="19">
        <v>249.43549999999999</v>
      </c>
      <c r="D883" s="19">
        <v>81.625</v>
      </c>
      <c r="E883" s="19">
        <v>27.29</v>
      </c>
      <c r="F883" s="20">
        <v>1.2459999999999999E-3</v>
      </c>
      <c r="G883" s="20">
        <v>1.529E-3</v>
      </c>
      <c r="H883" s="20">
        <v>1.851E-3</v>
      </c>
      <c r="I883" s="20">
        <v>3.055E-3</v>
      </c>
      <c r="J883" s="20">
        <v>6.4469999999999996E-3</v>
      </c>
      <c r="K883" s="20">
        <v>4.9309999999999996E-3</v>
      </c>
      <c r="L883" s="20">
        <v>1.3358999999999999E-2</v>
      </c>
      <c r="M883" s="20">
        <v>2.6339999999999999E-2</v>
      </c>
      <c r="N883" s="19">
        <v>1020</v>
      </c>
      <c r="O883" s="21">
        <v>2082.6</v>
      </c>
      <c r="P883" s="19">
        <v>6399.0999999999995</v>
      </c>
      <c r="Q883" s="18">
        <v>96.427999999999997</v>
      </c>
      <c r="R883" s="19">
        <v>7.0044000000000004</v>
      </c>
      <c r="S883" s="19">
        <v>6.9985999999999997</v>
      </c>
      <c r="T883" s="263" t="s">
        <v>331</v>
      </c>
      <c r="U883" s="264" t="s">
        <v>331</v>
      </c>
      <c r="V883" s="264" t="s">
        <v>331</v>
      </c>
      <c r="W883" s="19"/>
      <c r="AD883" s="265" t="s">
        <v>331</v>
      </c>
      <c r="AE883" s="265">
        <v>1.5516999653168023E-2</v>
      </c>
      <c r="AF883" s="265">
        <v>1.6566999629698695E-2</v>
      </c>
      <c r="AG883" s="265">
        <v>1.9239999569952489E-2</v>
      </c>
      <c r="AH883" s="265">
        <v>1.3539999697357417E-2</v>
      </c>
      <c r="AI883" s="265">
        <v>1.5819999646395445E-2</v>
      </c>
      <c r="AJ883" s="265">
        <v>2.052999954111874E-2</v>
      </c>
      <c r="AK883" s="265">
        <v>2.5829999422654511E-2</v>
      </c>
      <c r="AL883" s="265">
        <v>1.6422999632917344E-2</v>
      </c>
      <c r="AM883" s="265">
        <v>1.6778999624960125E-2</v>
      </c>
      <c r="AN883" s="265">
        <v>3.4145999236777427E-2</v>
      </c>
      <c r="AO883" s="265">
        <v>2.0744999536313116E-2</v>
      </c>
      <c r="AP883" s="265">
        <v>2.7459999386221172E-2</v>
      </c>
      <c r="AQ883" s="265">
        <v>2.2599999494850632E-2</v>
      </c>
    </row>
    <row r="884" spans="1:43" ht="18.75" customHeight="1">
      <c r="A884" s="86">
        <v>44021</v>
      </c>
      <c r="B884" s="19">
        <v>183.51419999999999</v>
      </c>
      <c r="C884" s="19">
        <v>249.5522</v>
      </c>
      <c r="D884" s="19">
        <v>80.722999999999999</v>
      </c>
      <c r="E884" s="19">
        <v>29.26</v>
      </c>
      <c r="F884" s="20">
        <v>1.2459999999999999E-3</v>
      </c>
      <c r="G884" s="20">
        <v>1.508E-3</v>
      </c>
      <c r="H884" s="20">
        <v>1.7719999999999999E-3</v>
      </c>
      <c r="I884" s="20">
        <v>2.8319999999999999E-3</v>
      </c>
      <c r="J884" s="20">
        <v>6.1349999999999998E-3</v>
      </c>
      <c r="K884" s="20">
        <v>4.6350000000000002E-3</v>
      </c>
      <c r="L884" s="20">
        <v>1.3134E-2</v>
      </c>
      <c r="M884" s="20">
        <v>2.6069999999999999E-2</v>
      </c>
      <c r="N884" s="19">
        <v>1020</v>
      </c>
      <c r="O884" s="21">
        <v>2082.6</v>
      </c>
      <c r="P884" s="19">
        <v>6399.0999999999995</v>
      </c>
      <c r="Q884" s="18">
        <v>96.881</v>
      </c>
      <c r="R884" s="19">
        <v>7.0137999999999998</v>
      </c>
      <c r="S884" s="19">
        <v>7.0228999999999999</v>
      </c>
      <c r="T884" s="263" t="s">
        <v>331</v>
      </c>
      <c r="U884" s="264" t="s">
        <v>331</v>
      </c>
      <c r="V884" s="264" t="s">
        <v>331</v>
      </c>
      <c r="W884" s="19"/>
      <c r="AD884" s="265" t="s">
        <v>331</v>
      </c>
      <c r="AE884" s="265">
        <v>1.5987999642640353E-2</v>
      </c>
      <c r="AF884" s="265">
        <v>1.7249999614432455E-2</v>
      </c>
      <c r="AG884" s="265">
        <v>1.9692999559827149E-2</v>
      </c>
      <c r="AH884" s="265">
        <v>1.3809999691322445E-2</v>
      </c>
      <c r="AI884" s="265">
        <v>1.6239999637007715E-2</v>
      </c>
      <c r="AJ884" s="265">
        <v>2.1229999525472523E-2</v>
      </c>
      <c r="AK884" s="265">
        <v>2.6619999404996632E-2</v>
      </c>
      <c r="AL884" s="265">
        <v>1.6705999626591802E-2</v>
      </c>
      <c r="AM884" s="265">
        <v>1.6791999624669551E-2</v>
      </c>
      <c r="AN884" s="265">
        <v>3.4145999236777427E-2</v>
      </c>
      <c r="AO884" s="265">
        <v>2.0744999536313116E-2</v>
      </c>
      <c r="AP884" s="265">
        <v>2.7459999386221172E-2</v>
      </c>
      <c r="AQ884" s="265">
        <v>2.1906699510347096E-2</v>
      </c>
    </row>
    <row r="885" spans="1:43" ht="18.75" customHeight="1">
      <c r="A885" s="86">
        <v>44020</v>
      </c>
      <c r="B885" s="19">
        <v>183.0564</v>
      </c>
      <c r="C885" s="19">
        <v>249.5556</v>
      </c>
      <c r="D885" s="19">
        <v>80.722999999999999</v>
      </c>
      <c r="E885" s="19">
        <v>28.08</v>
      </c>
      <c r="F885" s="20">
        <v>1.348E-3</v>
      </c>
      <c r="G885" s="20">
        <v>1.5870000000000001E-3</v>
      </c>
      <c r="H885" s="20">
        <v>1.851E-3</v>
      </c>
      <c r="I885" s="20">
        <v>3.0070000000000001E-3</v>
      </c>
      <c r="J885" s="20">
        <v>6.6439999999999997E-3</v>
      </c>
      <c r="K885" s="20">
        <v>4.9769999999999997E-3</v>
      </c>
      <c r="L885" s="20">
        <v>1.3996E-2</v>
      </c>
      <c r="M885" s="20">
        <v>2.572E-2</v>
      </c>
      <c r="N885" s="19">
        <v>1020</v>
      </c>
      <c r="O885" s="21">
        <v>2082.6</v>
      </c>
      <c r="P885" s="19">
        <v>6399.0999999999995</v>
      </c>
      <c r="Q885" s="18">
        <v>96.724999999999994</v>
      </c>
      <c r="R885" s="19">
        <v>7.0187999999999997</v>
      </c>
      <c r="S885" s="19">
        <v>7.0130999999999997</v>
      </c>
      <c r="T885" s="263" t="s">
        <v>331</v>
      </c>
      <c r="U885" s="264" t="s">
        <v>331</v>
      </c>
      <c r="V885" s="264" t="s">
        <v>331</v>
      </c>
      <c r="W885" s="19"/>
      <c r="AD885" s="265" t="s">
        <v>331</v>
      </c>
      <c r="AE885" s="265">
        <v>1.5976999642886222E-2</v>
      </c>
      <c r="AF885" s="265">
        <v>1.7199999615550042E-2</v>
      </c>
      <c r="AG885" s="265">
        <v>1.9736999558843671E-2</v>
      </c>
      <c r="AH885" s="265">
        <v>1.3739999692887068E-2</v>
      </c>
      <c r="AI885" s="265">
        <v>1.6259999636560676E-2</v>
      </c>
      <c r="AJ885" s="265">
        <v>2.1079999528825284E-2</v>
      </c>
      <c r="AK885" s="265">
        <v>2.6729999402537941E-2</v>
      </c>
      <c r="AL885" s="265">
        <v>1.689699962232262E-2</v>
      </c>
      <c r="AM885" s="265">
        <v>1.6711999626457693E-2</v>
      </c>
      <c r="AN885" s="265">
        <v>3.4145999236777427E-2</v>
      </c>
      <c r="AO885" s="265">
        <v>2.0744999536313116E-2</v>
      </c>
      <c r="AP885" s="265">
        <v>2.7459999386221172E-2</v>
      </c>
      <c r="AQ885" s="265">
        <v>2.3384999477304515E-2</v>
      </c>
    </row>
    <row r="886" spans="1:43" ht="18.75" customHeight="1">
      <c r="A886" s="86">
        <v>44019</v>
      </c>
      <c r="B886" s="19">
        <v>182.9727</v>
      </c>
      <c r="C886" s="19">
        <v>249.56809999999999</v>
      </c>
      <c r="D886" s="19">
        <v>79.445999999999998</v>
      </c>
      <c r="E886" s="19">
        <v>29.43</v>
      </c>
      <c r="F886" s="20">
        <v>1.3979999999999999E-3</v>
      </c>
      <c r="G886" s="20">
        <v>1.567E-3</v>
      </c>
      <c r="H886" s="20">
        <v>1.8060000000000001E-3</v>
      </c>
      <c r="I886" s="20">
        <v>2.8639999999999998E-3</v>
      </c>
      <c r="J886" s="20">
        <v>6.3969999999999999E-3</v>
      </c>
      <c r="K886" s="20">
        <v>4.7720000000000002E-3</v>
      </c>
      <c r="L886" s="20">
        <v>1.3748E-2</v>
      </c>
      <c r="M886" s="20">
        <v>2.358E-2</v>
      </c>
      <c r="N886" s="19">
        <v>1020</v>
      </c>
      <c r="O886" s="21">
        <v>2082.6</v>
      </c>
      <c r="P886" s="19">
        <v>6399.0999999999995</v>
      </c>
      <c r="Q886" s="18">
        <v>97.171999999999997</v>
      </c>
      <c r="R886" s="19">
        <v>7.0664999999999996</v>
      </c>
      <c r="S886" s="19">
        <v>7.0678000000000001</v>
      </c>
      <c r="T886" s="263" t="s">
        <v>331</v>
      </c>
      <c r="U886" s="264" t="s">
        <v>331</v>
      </c>
      <c r="V886" s="264" t="s">
        <v>331</v>
      </c>
      <c r="W886" s="19"/>
      <c r="AD886" s="265" t="s">
        <v>331</v>
      </c>
      <c r="AE886" s="265">
        <v>1.5891999644786117E-2</v>
      </c>
      <c r="AF886" s="265">
        <v>1.7224999614991247E-2</v>
      </c>
      <c r="AG886" s="265">
        <v>1.9909999554976823E-2</v>
      </c>
      <c r="AH886" s="265">
        <v>1.2439999721944333E-2</v>
      </c>
      <c r="AI886" s="265">
        <v>1.5889999644830823E-2</v>
      </c>
      <c r="AJ886" s="265">
        <v>2.0909999532625081E-2</v>
      </c>
      <c r="AK886" s="265">
        <v>2.7409999387338759E-2</v>
      </c>
      <c r="AL886" s="265">
        <v>1.6590999629162252E-2</v>
      </c>
      <c r="AM886" s="265">
        <v>1.6777999624982477E-2</v>
      </c>
      <c r="AN886" s="265">
        <v>3.4145999236777427E-2</v>
      </c>
      <c r="AO886" s="265">
        <v>2.0744999536313116E-2</v>
      </c>
      <c r="AP886" s="265">
        <v>2.7459999386221172E-2</v>
      </c>
      <c r="AQ886" s="265">
        <v>2.01482995496504E-2</v>
      </c>
    </row>
    <row r="887" spans="1:43" ht="18.75" customHeight="1">
      <c r="A887" s="86">
        <v>44018</v>
      </c>
      <c r="B887" s="19">
        <v>182.64169999999999</v>
      </c>
      <c r="C887" s="19">
        <v>249.50919999999999</v>
      </c>
      <c r="D887" s="19">
        <v>79.75</v>
      </c>
      <c r="E887" s="19">
        <v>27.94</v>
      </c>
      <c r="F887" s="20">
        <v>1.369E-3</v>
      </c>
      <c r="G887" s="20">
        <v>1.5659999999999999E-3</v>
      </c>
      <c r="H887" s="20">
        <v>1.8600000000000001E-3</v>
      </c>
      <c r="I887" s="20">
        <v>3.0219999999999999E-3</v>
      </c>
      <c r="J887" s="20">
        <v>6.7590000000000003E-3</v>
      </c>
      <c r="K887" s="20">
        <v>5.0229999999999997E-3</v>
      </c>
      <c r="L887" s="20">
        <v>1.4392E-2</v>
      </c>
      <c r="M887" s="20">
        <v>2.358E-2</v>
      </c>
      <c r="N887" s="19">
        <v>1020</v>
      </c>
      <c r="O887" s="21">
        <v>2082.6</v>
      </c>
      <c r="P887" s="19">
        <v>6399.0999999999995</v>
      </c>
      <c r="Q887" s="18">
        <v>97.316999999999993</v>
      </c>
      <c r="R887" s="19">
        <v>7.0670000000000002</v>
      </c>
      <c r="S887" s="19">
        <v>7.0679999999999996</v>
      </c>
      <c r="T887" s="263" t="s">
        <v>331</v>
      </c>
      <c r="U887" s="264" t="s">
        <v>331</v>
      </c>
      <c r="V887" s="264" t="s">
        <v>331</v>
      </c>
      <c r="W887" s="19"/>
      <c r="AD887" s="265" t="s">
        <v>331</v>
      </c>
      <c r="AE887" s="265">
        <v>1.5589999651536344E-2</v>
      </c>
      <c r="AF887" s="265">
        <v>1.6912999621964991E-2</v>
      </c>
      <c r="AG887" s="265">
        <v>1.9387999566644432E-2</v>
      </c>
      <c r="AH887" s="265">
        <v>1.211999972909689E-2</v>
      </c>
      <c r="AI887" s="265">
        <v>1.5539999652653933E-2</v>
      </c>
      <c r="AJ887" s="265">
        <v>2.0309999546036125E-2</v>
      </c>
      <c r="AK887" s="265">
        <v>2.7199999392032624E-2</v>
      </c>
      <c r="AL887" s="265">
        <v>1.6866999622993172E-2</v>
      </c>
      <c r="AM887" s="265">
        <v>1.6912999621964991E-2</v>
      </c>
      <c r="AN887" s="265">
        <v>3.4145999236777427E-2</v>
      </c>
      <c r="AO887" s="265">
        <v>2.0744999536313116E-2</v>
      </c>
      <c r="AP887" s="265">
        <v>2.7459999386221172E-2</v>
      </c>
      <c r="AQ887" s="265">
        <v>1.9699999559670688E-2</v>
      </c>
    </row>
    <row r="888" spans="1:43" ht="18.75" customHeight="1">
      <c r="A888" s="86">
        <v>44015</v>
      </c>
      <c r="B888" s="19">
        <v>182.483</v>
      </c>
      <c r="C888" s="19">
        <v>247.90780000000001</v>
      </c>
      <c r="D888" s="19">
        <v>82.063000000000002</v>
      </c>
      <c r="E888" s="19">
        <v>27.68</v>
      </c>
      <c r="F888" s="20">
        <v>1.369E-3</v>
      </c>
      <c r="G888" s="20">
        <v>1.526E-3</v>
      </c>
      <c r="H888" s="20">
        <v>1.8079999999999999E-3</v>
      </c>
      <c r="I888" s="20">
        <v>2.9580000000000001E-3</v>
      </c>
      <c r="J888" s="20">
        <v>6.6930000000000002E-3</v>
      </c>
      <c r="K888" s="20">
        <v>4.9769999999999997E-3</v>
      </c>
      <c r="L888" s="20">
        <v>1.4272E-2</v>
      </c>
      <c r="M888" s="20">
        <v>2.358E-2</v>
      </c>
      <c r="N888" s="19">
        <v>1020</v>
      </c>
      <c r="O888" s="21">
        <v>2082.6</v>
      </c>
      <c r="P888" s="19">
        <v>6399.0999999999995</v>
      </c>
      <c r="Q888" s="18">
        <v>97.195999999999998</v>
      </c>
      <c r="R888" s="19">
        <v>7.0708000000000002</v>
      </c>
      <c r="S888" s="19">
        <v>7.0678999999999998</v>
      </c>
      <c r="T888" s="263" t="s">
        <v>331</v>
      </c>
      <c r="U888" s="264" t="s">
        <v>331</v>
      </c>
      <c r="V888" s="264" t="s">
        <v>331</v>
      </c>
      <c r="W888" s="19"/>
      <c r="AD888" s="265" t="s">
        <v>331</v>
      </c>
      <c r="AE888" s="265">
        <v>1.4880999667383731E-2</v>
      </c>
      <c r="AF888" s="265">
        <v>1.6322999635152519E-2</v>
      </c>
      <c r="AG888" s="265">
        <v>1.8914999577216804E-2</v>
      </c>
      <c r="AH888" s="265">
        <v>1.2049999730661513E-2</v>
      </c>
      <c r="AI888" s="265">
        <v>1.4929999666288496E-2</v>
      </c>
      <c r="AJ888" s="265">
        <v>1.9229999570176005E-2</v>
      </c>
      <c r="AK888" s="265">
        <v>2.6589999405667183E-2</v>
      </c>
      <c r="AL888" s="265">
        <v>1.6866999622993172E-2</v>
      </c>
      <c r="AM888" s="265">
        <v>1.6912999621964991E-2</v>
      </c>
      <c r="AN888" s="265">
        <v>3.4145999236777427E-2</v>
      </c>
      <c r="AO888" s="265">
        <v>2.0744999536313116E-2</v>
      </c>
      <c r="AP888" s="265">
        <v>2.7459999386221172E-2</v>
      </c>
      <c r="AQ888" s="265">
        <v>1.8671699582654983E-2</v>
      </c>
    </row>
    <row r="889" spans="1:43" ht="18.75" customHeight="1">
      <c r="A889" s="86">
        <v>44014</v>
      </c>
      <c r="B889" s="19">
        <v>182.483</v>
      </c>
      <c r="C889" s="19">
        <v>247.90780000000001</v>
      </c>
      <c r="D889" s="19">
        <v>82.063000000000002</v>
      </c>
      <c r="E889" s="19">
        <v>27.68</v>
      </c>
      <c r="F889" s="20">
        <v>1.369E-3</v>
      </c>
      <c r="G889" s="20">
        <v>1.526E-3</v>
      </c>
      <c r="H889" s="20">
        <v>1.8079999999999999E-3</v>
      </c>
      <c r="I889" s="20">
        <v>2.9580000000000001E-3</v>
      </c>
      <c r="J889" s="20">
        <v>6.6930000000000002E-3</v>
      </c>
      <c r="K889" s="20">
        <v>4.9769999999999997E-3</v>
      </c>
      <c r="L889" s="20">
        <v>1.4272E-2</v>
      </c>
      <c r="M889" s="20">
        <v>2.358E-2</v>
      </c>
      <c r="N889" s="19">
        <v>1020</v>
      </c>
      <c r="O889" s="21">
        <v>2082.6</v>
      </c>
      <c r="P889" s="19">
        <v>6399.0999999999995</v>
      </c>
      <c r="Q889" s="18">
        <v>97.391000000000005</v>
      </c>
      <c r="R889" s="19">
        <v>7.0640000000000001</v>
      </c>
      <c r="S889" s="19">
        <v>7.0698999999999996</v>
      </c>
      <c r="T889" s="263" t="s">
        <v>331</v>
      </c>
      <c r="U889" s="264" t="s">
        <v>331</v>
      </c>
      <c r="V889" s="264" t="s">
        <v>331</v>
      </c>
      <c r="W889" s="19"/>
      <c r="AD889" s="265" t="s">
        <v>331</v>
      </c>
      <c r="AE889" s="265">
        <v>1.535799965672195E-2</v>
      </c>
      <c r="AF889" s="265">
        <v>1.6470999631844462E-2</v>
      </c>
      <c r="AG889" s="265">
        <v>1.9120999572612343E-2</v>
      </c>
      <c r="AH889" s="265">
        <v>1.2079999729990959E-2</v>
      </c>
      <c r="AI889" s="265">
        <v>1.5049999663606284E-2</v>
      </c>
      <c r="AJ889" s="265">
        <v>1.9709999559447171E-2</v>
      </c>
      <c r="AK889" s="265">
        <v>2.6859999399632215E-2</v>
      </c>
      <c r="AL889" s="265">
        <v>1.6747999625653029E-2</v>
      </c>
      <c r="AM889" s="265">
        <v>2.4831999444961547E-2</v>
      </c>
      <c r="AN889" s="265">
        <v>3.4145999236777427E-2</v>
      </c>
      <c r="AO889" s="265">
        <v>2.0744999536313116E-2</v>
      </c>
      <c r="AP889" s="265">
        <v>2.7459999386221172E-2</v>
      </c>
      <c r="AQ889" s="265">
        <v>2.0918299532439559E-2</v>
      </c>
    </row>
    <row r="890" spans="1:43" ht="18.75" customHeight="1">
      <c r="A890" s="86">
        <v>44013</v>
      </c>
      <c r="B890" s="19">
        <v>182.30969999999999</v>
      </c>
      <c r="C890" s="19">
        <v>247.28909999999999</v>
      </c>
      <c r="D890" s="19">
        <v>83.343999999999994</v>
      </c>
      <c r="E890" s="19">
        <v>28.62</v>
      </c>
      <c r="F890" s="20">
        <v>1.2930000000000001E-3</v>
      </c>
      <c r="G890" s="20">
        <v>1.603E-3</v>
      </c>
      <c r="H890" s="20">
        <v>1.89E-3</v>
      </c>
      <c r="I890" s="20">
        <v>3.1150000000000001E-3</v>
      </c>
      <c r="J890" s="20">
        <v>6.7580000000000001E-3</v>
      </c>
      <c r="K890" s="20">
        <v>5.1139999999999996E-3</v>
      </c>
      <c r="L890" s="20">
        <v>1.4232E-2</v>
      </c>
      <c r="M890" s="20">
        <v>2.358E-2</v>
      </c>
      <c r="N890" s="19">
        <v>1210</v>
      </c>
      <c r="O890" s="21">
        <v>2144.27</v>
      </c>
      <c r="P890" s="19">
        <v>6949.5</v>
      </c>
      <c r="Q890" s="18">
        <v>97.536000000000001</v>
      </c>
      <c r="R890" s="19">
        <v>7.0811000000000002</v>
      </c>
      <c r="S890" s="19">
        <v>7.0763999999999996</v>
      </c>
      <c r="T890" s="263" t="s">
        <v>331</v>
      </c>
      <c r="U890" s="264" t="s">
        <v>331</v>
      </c>
      <c r="V890" s="264" t="s">
        <v>331</v>
      </c>
      <c r="W890" s="19"/>
      <c r="AD890" s="265" t="s">
        <v>331</v>
      </c>
      <c r="AE890" s="265">
        <v>1.5420999655313791E-2</v>
      </c>
      <c r="AF890" s="265">
        <v>1.6799999624490736E-2</v>
      </c>
      <c r="AG890" s="265">
        <v>1.9362999567203224E-2</v>
      </c>
      <c r="AH890" s="265">
        <v>1.2199999727308749E-2</v>
      </c>
      <c r="AI890" s="265">
        <v>1.5199999660253524E-2</v>
      </c>
      <c r="AJ890" s="265">
        <v>1.9899999555200339E-2</v>
      </c>
      <c r="AK890" s="265">
        <v>2.6829999400302767E-2</v>
      </c>
      <c r="AL890" s="265">
        <v>1.5448999654687941E-2</v>
      </c>
      <c r="AM890" s="265">
        <v>2.4831999444961547E-2</v>
      </c>
      <c r="AN890" s="265">
        <v>3.4145999236777427E-2</v>
      </c>
      <c r="AO890" s="265">
        <v>2.0744999536313116E-2</v>
      </c>
      <c r="AP890" s="265">
        <v>2.7459999386221172E-2</v>
      </c>
      <c r="AQ890" s="265">
        <v>1.9924999554641543E-2</v>
      </c>
    </row>
    <row r="891" spans="1:43" ht="18.75" customHeight="1">
      <c r="A891" s="86">
        <v>44012</v>
      </c>
      <c r="B891" s="19">
        <v>182.46019999999999</v>
      </c>
      <c r="C891" s="19">
        <v>247.40260000000001</v>
      </c>
      <c r="D891" s="19">
        <v>83.343999999999994</v>
      </c>
      <c r="E891" s="19">
        <v>30.43</v>
      </c>
      <c r="F891" s="20">
        <v>1.2930000000000001E-3</v>
      </c>
      <c r="G891" s="20">
        <v>1.485E-3</v>
      </c>
      <c r="H891" s="20">
        <v>1.7309999999999999E-3</v>
      </c>
      <c r="I891" s="20">
        <v>2.8779999999999999E-3</v>
      </c>
      <c r="J891" s="20">
        <v>6.561E-3</v>
      </c>
      <c r="K891" s="20">
        <v>4.9090000000000002E-3</v>
      </c>
      <c r="L891" s="20">
        <v>1.4107E-2</v>
      </c>
      <c r="M891" s="20">
        <v>2.3570000000000001E-2</v>
      </c>
      <c r="N891" s="19">
        <v>1210</v>
      </c>
      <c r="O891" s="21">
        <v>2144.27</v>
      </c>
      <c r="P891" s="19">
        <v>6949.5</v>
      </c>
      <c r="Q891" s="18">
        <v>97.433000000000007</v>
      </c>
      <c r="R891" s="19">
        <v>7.0781999999999998</v>
      </c>
      <c r="S891" s="19">
        <v>7.0858999999999996</v>
      </c>
      <c r="T891" s="263" t="s">
        <v>331</v>
      </c>
      <c r="U891" s="264" t="s">
        <v>331</v>
      </c>
      <c r="V891" s="264" t="s">
        <v>331</v>
      </c>
      <c r="W891" s="19"/>
      <c r="AD891" s="265" t="s">
        <v>331</v>
      </c>
      <c r="AE891" s="265">
        <v>1.5851999645680188E-2</v>
      </c>
      <c r="AF891" s="265">
        <v>1.7277999613806605E-2</v>
      </c>
      <c r="AG891" s="265">
        <v>1.979599955752492E-2</v>
      </c>
      <c r="AH891" s="265">
        <v>1.238999972306192E-2</v>
      </c>
      <c r="AI891" s="265">
        <v>1.4939999666064978E-2</v>
      </c>
      <c r="AJ891" s="265">
        <v>1.9769999558106065E-2</v>
      </c>
      <c r="AK891" s="265">
        <v>2.6449999408796429E-2</v>
      </c>
      <c r="AL891" s="265">
        <v>1.5722999648563565E-2</v>
      </c>
      <c r="AM891" s="265">
        <v>2.4831999444961547E-2</v>
      </c>
      <c r="AN891" s="265">
        <v>3.4145999236777427E-2</v>
      </c>
      <c r="AO891" s="265">
        <v>2.0744999536313116E-2</v>
      </c>
      <c r="AP891" s="265">
        <v>2.7459999386221172E-2</v>
      </c>
      <c r="AQ891" s="265">
        <v>1.9156699571814387E-2</v>
      </c>
    </row>
    <row r="892" spans="1:43" ht="18.75" customHeight="1">
      <c r="A892" s="86">
        <v>44011</v>
      </c>
      <c r="B892" s="19">
        <v>182.51689999999999</v>
      </c>
      <c r="C892" s="19">
        <v>247.55189999999999</v>
      </c>
      <c r="D892" s="19">
        <v>83.343999999999994</v>
      </c>
      <c r="E892" s="19">
        <v>31.78</v>
      </c>
      <c r="F892" s="20">
        <v>1.217E-3</v>
      </c>
      <c r="G892" s="20">
        <v>1.485E-3</v>
      </c>
      <c r="H892" s="20">
        <v>1.6789999999999999E-3</v>
      </c>
      <c r="I892" s="20">
        <v>2.7360000000000002E-3</v>
      </c>
      <c r="J892" s="20">
        <v>6.234E-3</v>
      </c>
      <c r="K892" s="20">
        <v>4.6589999999999999E-3</v>
      </c>
      <c r="L892" s="20">
        <v>1.3734E-2</v>
      </c>
      <c r="M892" s="20">
        <v>2.3699999999999999E-2</v>
      </c>
      <c r="N892" s="19">
        <v>1210</v>
      </c>
      <c r="O892" s="21">
        <v>2144.27</v>
      </c>
      <c r="P892" s="19">
        <v>6949.5</v>
      </c>
      <c r="Q892" s="18">
        <v>97.429000000000002</v>
      </c>
      <c r="R892" s="19">
        <v>7.0781999999999998</v>
      </c>
      <c r="S892" s="19">
        <v>7.0827</v>
      </c>
      <c r="T892" s="263" t="s">
        <v>331</v>
      </c>
      <c r="U892" s="264" t="s">
        <v>331</v>
      </c>
      <c r="V892" s="264" t="s">
        <v>331</v>
      </c>
      <c r="W892" s="19"/>
      <c r="AD892" s="265" t="s">
        <v>331</v>
      </c>
      <c r="AE892" s="265">
        <v>1.6083999640494586E-2</v>
      </c>
      <c r="AF892" s="265">
        <v>1.7376999611593783E-2</v>
      </c>
      <c r="AG892" s="265">
        <v>1.9948999554105101E-2</v>
      </c>
      <c r="AH892" s="265">
        <v>1.2369999723508955E-2</v>
      </c>
      <c r="AI892" s="265">
        <v>1.4029999686405063E-2</v>
      </c>
      <c r="AJ892" s="265">
        <v>1.9739999558776616E-2</v>
      </c>
      <c r="AK892" s="265">
        <v>2.6459999408572913E-2</v>
      </c>
      <c r="AL892" s="265">
        <v>1.5763999647647142E-2</v>
      </c>
      <c r="AM892" s="265">
        <v>2.4831999444961547E-2</v>
      </c>
      <c r="AN892" s="265">
        <v>3.4145999236777427E-2</v>
      </c>
      <c r="AO892" s="265">
        <v>2.0744999536313116E-2</v>
      </c>
      <c r="AP892" s="265">
        <v>2.7459999386221172E-2</v>
      </c>
      <c r="AQ892" s="265">
        <v>1.9491699564326555E-2</v>
      </c>
    </row>
    <row r="893" spans="1:43" ht="18.75" customHeight="1">
      <c r="A893" s="86">
        <v>44008</v>
      </c>
      <c r="B893" s="19">
        <v>182.54400000000001</v>
      </c>
      <c r="C893" s="19">
        <v>247.79089999999999</v>
      </c>
      <c r="D893" s="19">
        <v>83.343999999999994</v>
      </c>
      <c r="E893" s="19">
        <v>34.729999999999997</v>
      </c>
      <c r="F893" s="20">
        <v>1.369E-3</v>
      </c>
      <c r="G893" s="20">
        <v>1.6609999999999999E-3</v>
      </c>
      <c r="H893" s="20">
        <v>1.838E-3</v>
      </c>
      <c r="I893" s="20">
        <v>3.0200000000000001E-3</v>
      </c>
      <c r="J893" s="20">
        <v>6.4130000000000003E-3</v>
      </c>
      <c r="K893" s="20">
        <v>4.8859999999999997E-3</v>
      </c>
      <c r="L893" s="20">
        <v>1.3701E-2</v>
      </c>
      <c r="M893" s="20">
        <v>2.4230000000000002E-2</v>
      </c>
      <c r="N893" s="19">
        <v>1210</v>
      </c>
      <c r="O893" s="21">
        <v>2144.27</v>
      </c>
      <c r="P893" s="19">
        <v>6949.5</v>
      </c>
      <c r="Q893" s="18">
        <v>97.147999999999996</v>
      </c>
      <c r="R893" s="19">
        <v>7.0781999999999998</v>
      </c>
      <c r="S893" s="19">
        <v>7.0791000000000004</v>
      </c>
      <c r="T893" s="263" t="s">
        <v>331</v>
      </c>
      <c r="U893" s="264" t="s">
        <v>331</v>
      </c>
      <c r="V893" s="264" t="s">
        <v>331</v>
      </c>
      <c r="W893" s="19"/>
      <c r="AD893" s="265" t="s">
        <v>331</v>
      </c>
      <c r="AE893" s="265">
        <v>1.5739999648183584E-2</v>
      </c>
      <c r="AF893" s="265">
        <v>1.6899999622255562E-2</v>
      </c>
      <c r="AG893" s="265">
        <v>1.9446999565325678E-2</v>
      </c>
      <c r="AH893" s="265">
        <v>1.1909999733790757E-2</v>
      </c>
      <c r="AI893" s="265">
        <v>1.4029999686405063E-2</v>
      </c>
      <c r="AJ893" s="265">
        <v>1.8999999575316905E-2</v>
      </c>
      <c r="AK893" s="265">
        <v>2.6109999416396024E-2</v>
      </c>
      <c r="AL893" s="265">
        <v>1.5612999651022254E-2</v>
      </c>
      <c r="AM893" s="265">
        <v>2.4831999444961547E-2</v>
      </c>
      <c r="AN893" s="265">
        <v>3.4145999236777427E-2</v>
      </c>
      <c r="AO893" s="265">
        <v>2.0744999536313116E-2</v>
      </c>
      <c r="AP893" s="265">
        <v>2.7459999386221172E-2</v>
      </c>
      <c r="AQ893" s="265">
        <v>1.739329961122945E-2</v>
      </c>
    </row>
    <row r="894" spans="1:43" ht="18.75" customHeight="1">
      <c r="A894" s="86">
        <v>44007</v>
      </c>
      <c r="B894" s="19">
        <v>182.2791</v>
      </c>
      <c r="C894" s="19">
        <v>247.97190000000001</v>
      </c>
      <c r="D894" s="19">
        <v>83.343999999999994</v>
      </c>
      <c r="E894" s="19">
        <v>32.22</v>
      </c>
      <c r="F894" s="20">
        <v>1.369E-3</v>
      </c>
      <c r="G894" s="20">
        <v>1.8569999999999999E-3</v>
      </c>
      <c r="H894" s="20">
        <v>2.0509999999999999E-3</v>
      </c>
      <c r="I894" s="20">
        <v>3.32E-3</v>
      </c>
      <c r="J894" s="20">
        <v>6.8560000000000001E-3</v>
      </c>
      <c r="K894" s="20">
        <v>5.1840000000000002E-3</v>
      </c>
      <c r="L894" s="20">
        <v>1.4344000000000001E-2</v>
      </c>
      <c r="M894" s="20">
        <v>2.4230000000000002E-2</v>
      </c>
      <c r="N894" s="19">
        <v>1210</v>
      </c>
      <c r="O894" s="21">
        <v>2144.27</v>
      </c>
      <c r="P894" s="19">
        <v>6949.5</v>
      </c>
      <c r="Q894" s="18">
        <v>96.646000000000001</v>
      </c>
      <c r="R894" s="19">
        <v>7.0580999999999996</v>
      </c>
      <c r="S894" s="19">
        <v>7.0606</v>
      </c>
      <c r="T894" s="263" t="s">
        <v>331</v>
      </c>
      <c r="U894" s="264" t="s">
        <v>331</v>
      </c>
      <c r="V894" s="264" t="s">
        <v>331</v>
      </c>
      <c r="W894" s="19"/>
      <c r="AD894" s="265" t="s">
        <v>331</v>
      </c>
      <c r="AE894" s="265">
        <v>1.5652999650128185E-2</v>
      </c>
      <c r="AF894" s="265">
        <v>1.6908999622054399E-2</v>
      </c>
      <c r="AG894" s="265">
        <v>1.9461999564990399E-2</v>
      </c>
      <c r="AH894" s="265">
        <v>1.1779999736696481E-2</v>
      </c>
      <c r="AI894" s="265">
        <v>1.4049999685958029E-2</v>
      </c>
      <c r="AJ894" s="265">
        <v>1.8829999579116703E-2</v>
      </c>
      <c r="AK894" s="265">
        <v>2.6169999415054917E-2</v>
      </c>
      <c r="AL894" s="265">
        <v>1.5217999659851194E-2</v>
      </c>
      <c r="AM894" s="265">
        <v>2.4831999444961547E-2</v>
      </c>
      <c r="AN894" s="265">
        <v>3.4145999236777427E-2</v>
      </c>
      <c r="AO894" s="265">
        <v>2.0744999536313116E-2</v>
      </c>
      <c r="AP894" s="265">
        <v>2.7459999386221172E-2</v>
      </c>
      <c r="AQ894" s="265">
        <v>1.722999961487949E-2</v>
      </c>
    </row>
    <row r="895" spans="1:43" ht="18.75" customHeight="1">
      <c r="A895" s="86">
        <v>44006</v>
      </c>
      <c r="B895" s="19">
        <v>182.19309999999999</v>
      </c>
      <c r="C895" s="19">
        <v>248.0033</v>
      </c>
      <c r="D895" s="19">
        <v>83.343999999999994</v>
      </c>
      <c r="E895" s="19">
        <v>33.840000000000003</v>
      </c>
      <c r="F895" s="20">
        <v>1.369E-3</v>
      </c>
      <c r="G895" s="20">
        <v>1.8760000000000001E-3</v>
      </c>
      <c r="H895" s="20">
        <v>2.104E-3</v>
      </c>
      <c r="I895" s="20">
        <v>3.1549999999999998E-3</v>
      </c>
      <c r="J895" s="20">
        <v>6.79E-3</v>
      </c>
      <c r="K895" s="20">
        <v>5.1380000000000002E-3</v>
      </c>
      <c r="L895" s="20">
        <v>1.4291E-2</v>
      </c>
      <c r="M895" s="20">
        <v>2.4230000000000002E-2</v>
      </c>
      <c r="N895" s="19">
        <v>1210</v>
      </c>
      <c r="O895" s="21">
        <v>2144.27</v>
      </c>
      <c r="P895" s="19">
        <v>6949.5</v>
      </c>
      <c r="Q895" s="18">
        <v>97.039000000000001</v>
      </c>
      <c r="R895" s="19">
        <v>7.0683999999999996</v>
      </c>
      <c r="S895" s="19">
        <v>7.0583</v>
      </c>
      <c r="T895" s="263" t="s">
        <v>331</v>
      </c>
      <c r="U895" s="264" t="s">
        <v>331</v>
      </c>
      <c r="V895" s="264" t="s">
        <v>331</v>
      </c>
      <c r="W895" s="19"/>
      <c r="AD895" s="265" t="s">
        <v>331</v>
      </c>
      <c r="AE895" s="265">
        <v>1.5355999656766654E-2</v>
      </c>
      <c r="AF895" s="265">
        <v>1.6608999628759922E-2</v>
      </c>
      <c r="AG895" s="265">
        <v>1.8918999577127397E-2</v>
      </c>
      <c r="AH895" s="265">
        <v>1.1219999749213458E-2</v>
      </c>
      <c r="AI895" s="265">
        <v>1.3669999694451689E-2</v>
      </c>
      <c r="AJ895" s="265">
        <v>1.7969999598339198E-2</v>
      </c>
      <c r="AK895" s="265">
        <v>2.5669999426230789E-2</v>
      </c>
      <c r="AL895" s="265">
        <v>1.5327999657392502E-2</v>
      </c>
      <c r="AM895" s="265">
        <v>2.4831999444961547E-2</v>
      </c>
      <c r="AN895" s="265">
        <v>3.4145999236777427E-2</v>
      </c>
      <c r="AO895" s="265">
        <v>2.0744999536313116E-2</v>
      </c>
      <c r="AP895" s="265">
        <v>2.7459999386221172E-2</v>
      </c>
      <c r="AQ895" s="265">
        <v>1.6831699623782188E-2</v>
      </c>
    </row>
    <row r="896" spans="1:43" ht="18.75" customHeight="1">
      <c r="A896" s="86">
        <v>44005</v>
      </c>
      <c r="B896" s="19">
        <v>182.0206</v>
      </c>
      <c r="C896" s="19">
        <v>247.82429999999999</v>
      </c>
      <c r="D896" s="19">
        <v>84.861999999999995</v>
      </c>
      <c r="E896" s="19">
        <v>31.37</v>
      </c>
      <c r="F896" s="20">
        <v>1.3439999999999999E-3</v>
      </c>
      <c r="G896" s="20">
        <v>1.8569999999999999E-3</v>
      </c>
      <c r="H896" s="20">
        <v>2.1310000000000001E-3</v>
      </c>
      <c r="I896" s="20">
        <v>3.2989999999999998E-3</v>
      </c>
      <c r="J896" s="20">
        <v>7.1180000000000002E-3</v>
      </c>
      <c r="K896" s="20">
        <v>5.3680000000000004E-3</v>
      </c>
      <c r="L896" s="20">
        <v>1.4917E-2</v>
      </c>
      <c r="M896" s="20">
        <v>2.4930000000000001E-2</v>
      </c>
      <c r="N896" s="19">
        <v>1210</v>
      </c>
      <c r="O896" s="21">
        <v>2144.27</v>
      </c>
      <c r="P896" s="19">
        <v>6949.5</v>
      </c>
      <c r="Q896" s="18">
        <v>97.623000000000005</v>
      </c>
      <c r="R896" s="19">
        <v>7.0709999999999997</v>
      </c>
      <c r="S896" s="19">
        <v>7.0744999999999996</v>
      </c>
      <c r="T896" s="263" t="s">
        <v>331</v>
      </c>
      <c r="U896" s="264" t="s">
        <v>331</v>
      </c>
      <c r="V896" s="264" t="s">
        <v>331</v>
      </c>
      <c r="W896" s="19"/>
      <c r="AD896" s="265" t="s">
        <v>331</v>
      </c>
      <c r="AE896" s="265">
        <v>1.50419996637851E-2</v>
      </c>
      <c r="AF896" s="265">
        <v>1.6143999639153483E-2</v>
      </c>
      <c r="AG896" s="265">
        <v>1.8401999588683247E-2</v>
      </c>
      <c r="AH896" s="265">
        <v>1.1219999749213458E-2</v>
      </c>
      <c r="AI896" s="265">
        <v>1.3299999702721835E-2</v>
      </c>
      <c r="AJ896" s="265">
        <v>1.758999960683286E-2</v>
      </c>
      <c r="AK896" s="265">
        <v>2.5159999437630177E-2</v>
      </c>
      <c r="AL896" s="265">
        <v>1.5692999649234114E-2</v>
      </c>
      <c r="AM896" s="265">
        <v>2.4831999444961547E-2</v>
      </c>
      <c r="AN896" s="265">
        <v>3.4145999236777427E-2</v>
      </c>
      <c r="AO896" s="265">
        <v>2.0744999536313116E-2</v>
      </c>
      <c r="AP896" s="265">
        <v>2.7459999386221172E-2</v>
      </c>
      <c r="AQ896" s="265">
        <v>1.7056699618753047E-2</v>
      </c>
    </row>
    <row r="897" spans="1:43" ht="18.75" customHeight="1">
      <c r="A897" s="86">
        <v>44004</v>
      </c>
      <c r="B897" s="19">
        <v>182.00389999999999</v>
      </c>
      <c r="C897" s="19">
        <v>247.4855</v>
      </c>
      <c r="D897" s="19">
        <v>84.861999999999995</v>
      </c>
      <c r="E897" s="19">
        <v>31.77</v>
      </c>
      <c r="F897" s="20">
        <v>1.395E-3</v>
      </c>
      <c r="G897" s="20">
        <v>1.9170000000000001E-3</v>
      </c>
      <c r="H897" s="20">
        <v>2.2100000000000002E-3</v>
      </c>
      <c r="I897" s="20">
        <v>3.3939999999999999E-3</v>
      </c>
      <c r="J897" s="20">
        <v>7.0850000000000002E-3</v>
      </c>
      <c r="K897" s="20">
        <v>5.391E-3</v>
      </c>
      <c r="L897" s="20">
        <v>1.4642000000000001E-2</v>
      </c>
      <c r="M897" s="20">
        <v>2.427E-2</v>
      </c>
      <c r="N897" s="19">
        <v>1210</v>
      </c>
      <c r="O897" s="21">
        <v>2144.27</v>
      </c>
      <c r="P897" s="19">
        <v>6949.5</v>
      </c>
      <c r="Q897" s="18">
        <v>97.421000000000006</v>
      </c>
      <c r="R897" s="19">
        <v>7.0892999999999997</v>
      </c>
      <c r="S897" s="19">
        <v>7.0812999999999997</v>
      </c>
      <c r="T897" s="263" t="s">
        <v>331</v>
      </c>
      <c r="U897" s="264" t="s">
        <v>331</v>
      </c>
      <c r="V897" s="264" t="s">
        <v>331</v>
      </c>
      <c r="W897" s="19"/>
      <c r="AD897" s="265" t="s">
        <v>331</v>
      </c>
      <c r="AE897" s="265">
        <v>1.50419996637851E-2</v>
      </c>
      <c r="AF897" s="265">
        <v>1.6143999639153483E-2</v>
      </c>
      <c r="AG897" s="265">
        <v>1.8401999588683247E-2</v>
      </c>
      <c r="AH897" s="265">
        <v>1.1219999749213458E-2</v>
      </c>
      <c r="AI897" s="265">
        <v>1.3299999702721835E-2</v>
      </c>
      <c r="AJ897" s="265">
        <v>1.758999960683286E-2</v>
      </c>
      <c r="AK897" s="265">
        <v>2.5159999437630177E-2</v>
      </c>
      <c r="AL897" s="265">
        <v>1.5692999649234114E-2</v>
      </c>
      <c r="AM897" s="265">
        <v>2.4831999444961547E-2</v>
      </c>
      <c r="AN897" s="265">
        <v>3.4145999236777427E-2</v>
      </c>
      <c r="AO897" s="265">
        <v>2.0744999536313116E-2</v>
      </c>
      <c r="AP897" s="265">
        <v>2.7459999386221172E-2</v>
      </c>
      <c r="AQ897" s="265">
        <v>1.7179999615997074E-2</v>
      </c>
    </row>
    <row r="898" spans="1:43" ht="18.75" customHeight="1">
      <c r="A898" s="86">
        <v>44001</v>
      </c>
      <c r="B898" s="19">
        <v>181.97210000000001</v>
      </c>
      <c r="C898" s="19">
        <v>246.9837</v>
      </c>
      <c r="D898" s="19">
        <v>84.861999999999995</v>
      </c>
      <c r="E898" s="19">
        <v>35.119999999999997</v>
      </c>
      <c r="F898" s="20">
        <v>1.4710000000000001E-3</v>
      </c>
      <c r="G898" s="20">
        <v>1.8550000000000001E-3</v>
      </c>
      <c r="H898" s="20">
        <v>2.1840000000000002E-3</v>
      </c>
      <c r="I898" s="20">
        <v>3.2659999999999998E-3</v>
      </c>
      <c r="J898" s="20">
        <v>6.9369999999999996E-3</v>
      </c>
      <c r="K898" s="20">
        <v>5.2519999999999997E-3</v>
      </c>
      <c r="L898" s="20">
        <v>1.4581999999999999E-2</v>
      </c>
      <c r="M898" s="20">
        <v>2.385E-2</v>
      </c>
      <c r="N898" s="19">
        <v>1210</v>
      </c>
      <c r="O898" s="21">
        <v>2144.27</v>
      </c>
      <c r="P898" s="19">
        <v>6949.5</v>
      </c>
      <c r="Q898" s="18">
        <v>97.158000000000001</v>
      </c>
      <c r="R898" s="19">
        <v>7.0854999999999997</v>
      </c>
      <c r="S898" s="19">
        <v>7.0759999999999996</v>
      </c>
      <c r="T898" s="263" t="s">
        <v>331</v>
      </c>
      <c r="U898" s="264" t="s">
        <v>331</v>
      </c>
      <c r="V898" s="264" t="s">
        <v>331</v>
      </c>
      <c r="W898" s="19"/>
      <c r="AD898" s="265" t="s">
        <v>331</v>
      </c>
      <c r="AE898" s="265">
        <v>1.50419996637851E-2</v>
      </c>
      <c r="AF898" s="265">
        <v>1.6143999639153483E-2</v>
      </c>
      <c r="AG898" s="265">
        <v>1.8401999588683247E-2</v>
      </c>
      <c r="AH898" s="265">
        <v>1.1219999749213458E-2</v>
      </c>
      <c r="AI898" s="265">
        <v>1.3299999702721835E-2</v>
      </c>
      <c r="AJ898" s="265">
        <v>1.758999960683286E-2</v>
      </c>
      <c r="AK898" s="265">
        <v>2.5159999437630177E-2</v>
      </c>
      <c r="AL898" s="265">
        <v>1.5692999649234114E-2</v>
      </c>
      <c r="AM898" s="265">
        <v>2.4831999444961547E-2</v>
      </c>
      <c r="AN898" s="265">
        <v>3.4145999236777427E-2</v>
      </c>
      <c r="AO898" s="265">
        <v>2.0744999536313116E-2</v>
      </c>
      <c r="AP898" s="265">
        <v>2.7459999386221172E-2</v>
      </c>
      <c r="AQ898" s="265">
        <v>1.7059999618679284E-2</v>
      </c>
    </row>
    <row r="899" spans="1:43" ht="18.75" customHeight="1">
      <c r="A899" s="86">
        <v>44000</v>
      </c>
      <c r="B899" s="19">
        <v>181.9299</v>
      </c>
      <c r="C899" s="19">
        <v>246.54390000000001</v>
      </c>
      <c r="D899" s="19">
        <v>84.861999999999995</v>
      </c>
      <c r="E899" s="19">
        <v>32.94</v>
      </c>
      <c r="F899" s="20">
        <v>1.4450000000000001E-3</v>
      </c>
      <c r="G899" s="20">
        <v>1.933E-3</v>
      </c>
      <c r="H899" s="20">
        <v>2.238E-3</v>
      </c>
      <c r="I899" s="20">
        <v>3.3279999999999998E-3</v>
      </c>
      <c r="J899" s="20">
        <v>7.084E-3</v>
      </c>
      <c r="K899" s="20">
        <v>5.3439999999999998E-3</v>
      </c>
      <c r="L899" s="20">
        <v>1.4815999999999999E-2</v>
      </c>
      <c r="M899" s="20">
        <v>2.3730000000000001E-2</v>
      </c>
      <c r="N899" s="19">
        <v>1210</v>
      </c>
      <c r="O899" s="21">
        <v>2144.27</v>
      </c>
      <c r="P899" s="19">
        <v>6949.5</v>
      </c>
      <c r="Q899" s="18">
        <v>96.957999999999998</v>
      </c>
      <c r="R899" s="19">
        <v>7.0861999999999998</v>
      </c>
      <c r="S899" s="19">
        <v>7.0820999999999996</v>
      </c>
      <c r="T899" s="263" t="s">
        <v>331</v>
      </c>
      <c r="U899" s="264" t="s">
        <v>331</v>
      </c>
      <c r="V899" s="264" t="s">
        <v>331</v>
      </c>
      <c r="W899" s="19"/>
      <c r="AD899" s="265" t="s">
        <v>331</v>
      </c>
      <c r="AE899" s="265">
        <v>1.50419996637851E-2</v>
      </c>
      <c r="AF899" s="265">
        <v>1.6143999639153483E-2</v>
      </c>
      <c r="AG899" s="265">
        <v>1.8401999588683247E-2</v>
      </c>
      <c r="AH899" s="265">
        <v>1.1219999749213458E-2</v>
      </c>
      <c r="AI899" s="265">
        <v>1.3299999702721835E-2</v>
      </c>
      <c r="AJ899" s="265">
        <v>1.758999960683286E-2</v>
      </c>
      <c r="AK899" s="265">
        <v>2.5159999437630177E-2</v>
      </c>
      <c r="AL899" s="265">
        <v>1.5692999649234114E-2</v>
      </c>
      <c r="AM899" s="265">
        <v>2.4831999444961547E-2</v>
      </c>
      <c r="AN899" s="265">
        <v>3.4145999236777427E-2</v>
      </c>
      <c r="AO899" s="265">
        <v>2.0744999536313116E-2</v>
      </c>
      <c r="AP899" s="265">
        <v>2.7459999386221172E-2</v>
      </c>
      <c r="AQ899" s="265">
        <v>1.7059999618679284E-2</v>
      </c>
    </row>
    <row r="900" spans="1:43" ht="18.75" customHeight="1">
      <c r="A900" s="86">
        <v>43999</v>
      </c>
      <c r="B900" s="19">
        <v>181.67740000000001</v>
      </c>
      <c r="C900" s="19">
        <v>246.40880000000001</v>
      </c>
      <c r="D900" s="19">
        <v>84.313000000000002</v>
      </c>
      <c r="E900" s="19">
        <v>33.47</v>
      </c>
      <c r="F900" s="20">
        <v>1.4710000000000001E-3</v>
      </c>
      <c r="G900" s="20">
        <v>1.952E-3</v>
      </c>
      <c r="H900" s="20">
        <v>2.264E-3</v>
      </c>
      <c r="I900" s="20">
        <v>3.4399999999999999E-3</v>
      </c>
      <c r="J900" s="20">
        <v>7.3800000000000003E-3</v>
      </c>
      <c r="K900" s="20">
        <v>5.5510000000000004E-3</v>
      </c>
      <c r="L900" s="20">
        <v>1.5295E-2</v>
      </c>
      <c r="M900" s="20">
        <v>2.3800000000000002E-2</v>
      </c>
      <c r="N900" s="19">
        <v>1210</v>
      </c>
      <c r="O900" s="21">
        <v>2144.27</v>
      </c>
      <c r="P900" s="19">
        <v>6949.5</v>
      </c>
      <c r="Q900" s="18">
        <v>96.706000000000003</v>
      </c>
      <c r="R900" s="19">
        <v>7.0907999999999998</v>
      </c>
      <c r="S900" s="19">
        <v>7.0721999999999996</v>
      </c>
      <c r="T900" s="263" t="s">
        <v>331</v>
      </c>
      <c r="U900" s="264" t="s">
        <v>331</v>
      </c>
      <c r="V900" s="264" t="s">
        <v>331</v>
      </c>
      <c r="W900" s="19"/>
      <c r="AD900" s="265" t="s">
        <v>331</v>
      </c>
      <c r="AE900" s="265">
        <v>1.4917999666556716E-2</v>
      </c>
      <c r="AF900" s="265">
        <v>1.6052999641187487E-2</v>
      </c>
      <c r="AG900" s="265">
        <v>1.8353999589756129E-2</v>
      </c>
      <c r="AH900" s="265">
        <v>1.1249999748542905E-2</v>
      </c>
      <c r="AI900" s="265">
        <v>1.335999970138073E-2</v>
      </c>
      <c r="AJ900" s="265">
        <v>1.7249999614432455E-2</v>
      </c>
      <c r="AK900" s="265">
        <v>2.4839999444782733E-2</v>
      </c>
      <c r="AL900" s="265">
        <v>1.5692999649234114E-2</v>
      </c>
      <c r="AM900" s="265">
        <v>2.4831999444961547E-2</v>
      </c>
      <c r="AN900" s="265">
        <v>3.4145999236777427E-2</v>
      </c>
      <c r="AO900" s="265">
        <v>2.0751999536156657E-2</v>
      </c>
      <c r="AP900" s="265">
        <v>2.7459999386221172E-2</v>
      </c>
      <c r="AQ900" s="265">
        <v>1.7059999618679284E-2</v>
      </c>
    </row>
    <row r="901" spans="1:43" ht="18.75" customHeight="1">
      <c r="A901" s="86">
        <v>43998</v>
      </c>
      <c r="B901" s="19">
        <v>181.48060000000001</v>
      </c>
      <c r="C901" s="19">
        <v>245.91820000000001</v>
      </c>
      <c r="D901" s="19">
        <v>84.875</v>
      </c>
      <c r="E901" s="19">
        <v>33.67</v>
      </c>
      <c r="F901" s="20">
        <v>1.521E-3</v>
      </c>
      <c r="G901" s="20">
        <v>1.9919999999999998E-3</v>
      </c>
      <c r="H901" s="20">
        <v>2.2899999999999999E-3</v>
      </c>
      <c r="I901" s="20">
        <v>3.4390000000000002E-3</v>
      </c>
      <c r="J901" s="20">
        <v>7.528E-3</v>
      </c>
      <c r="K901" s="20">
        <v>5.6420000000000003E-3</v>
      </c>
      <c r="L901" s="20">
        <v>1.5431E-2</v>
      </c>
      <c r="M901" s="20">
        <v>2.3220000000000001E-2</v>
      </c>
      <c r="N901" s="19">
        <v>1210</v>
      </c>
      <c r="O901" s="21">
        <v>2144.27</v>
      </c>
      <c r="P901" s="19">
        <v>6949.5</v>
      </c>
      <c r="Q901" s="18">
        <v>97.319000000000003</v>
      </c>
      <c r="R901" s="19">
        <v>7.0842000000000001</v>
      </c>
      <c r="S901" s="19">
        <v>7.0774999999999997</v>
      </c>
      <c r="T901" s="263" t="s">
        <v>331</v>
      </c>
      <c r="U901" s="264" t="s">
        <v>331</v>
      </c>
      <c r="V901" s="264" t="s">
        <v>331</v>
      </c>
      <c r="W901" s="19"/>
      <c r="AD901" s="265" t="s">
        <v>331</v>
      </c>
      <c r="AE901" s="265">
        <v>1.5178999660722912E-2</v>
      </c>
      <c r="AF901" s="265">
        <v>1.6452999632246793E-2</v>
      </c>
      <c r="AG901" s="265">
        <v>1.8685999582335352E-2</v>
      </c>
      <c r="AH901" s="265">
        <v>1.1329999746754766E-2</v>
      </c>
      <c r="AI901" s="265">
        <v>1.3619999695569278E-2</v>
      </c>
      <c r="AJ901" s="265">
        <v>1.8029999596998095E-2</v>
      </c>
      <c r="AK901" s="265">
        <v>2.5039999440312384E-2</v>
      </c>
      <c r="AL901" s="265">
        <v>1.6017999641969798E-2</v>
      </c>
      <c r="AM901" s="265">
        <v>2.4831999444961547E-2</v>
      </c>
      <c r="AN901" s="265">
        <v>3.4145999236777427E-2</v>
      </c>
      <c r="AO901" s="265">
        <v>2.1252999524958432E-2</v>
      </c>
      <c r="AP901" s="265">
        <v>2.7459999386221172E-2</v>
      </c>
      <c r="AQ901" s="265">
        <v>1.7354999612085521E-2</v>
      </c>
    </row>
    <row r="902" spans="1:43" ht="18.75" customHeight="1">
      <c r="A902" s="86">
        <v>43997</v>
      </c>
      <c r="B902" s="19">
        <v>181.62029999999999</v>
      </c>
      <c r="C902" s="19">
        <v>245.4571</v>
      </c>
      <c r="D902" s="19">
        <v>92.563000000000002</v>
      </c>
      <c r="E902" s="19">
        <v>34.4</v>
      </c>
      <c r="F902" s="20">
        <v>1.526E-3</v>
      </c>
      <c r="G902" s="20">
        <v>1.89E-3</v>
      </c>
      <c r="H902" s="20">
        <v>2.238E-3</v>
      </c>
      <c r="I902" s="20">
        <v>3.4229999999999998E-3</v>
      </c>
      <c r="J902" s="20">
        <v>7.2150000000000001E-3</v>
      </c>
      <c r="K902" s="20">
        <v>5.5269999999999998E-3</v>
      </c>
      <c r="L902" s="20">
        <v>1.4607999999999999E-2</v>
      </c>
      <c r="M902" s="20">
        <v>2.2880000000000001E-2</v>
      </c>
      <c r="N902" s="19">
        <v>1210</v>
      </c>
      <c r="O902" s="21">
        <v>2144.27</v>
      </c>
      <c r="P902" s="19">
        <v>6949.5</v>
      </c>
      <c r="Q902" s="18">
        <v>96.733000000000004</v>
      </c>
      <c r="R902" s="19">
        <v>7.0650000000000004</v>
      </c>
      <c r="S902" s="19">
        <v>7.0807000000000002</v>
      </c>
      <c r="T902" s="263" t="s">
        <v>331</v>
      </c>
      <c r="U902" s="264" t="s">
        <v>331</v>
      </c>
      <c r="V902" s="264" t="s">
        <v>331</v>
      </c>
      <c r="W902" s="19"/>
      <c r="AD902" s="265" t="s">
        <v>331</v>
      </c>
      <c r="AE902" s="265">
        <v>1.5217999659851194E-2</v>
      </c>
      <c r="AF902" s="265">
        <v>1.6452999632246793E-2</v>
      </c>
      <c r="AG902" s="265">
        <v>1.8890999577753247E-2</v>
      </c>
      <c r="AH902" s="265">
        <v>1.1319999746978282E-2</v>
      </c>
      <c r="AI902" s="265">
        <v>1.370999969355762E-2</v>
      </c>
      <c r="AJ902" s="265">
        <v>1.8379999589174988E-2</v>
      </c>
      <c r="AK902" s="265">
        <v>2.5099999438971277E-2</v>
      </c>
      <c r="AL902" s="265">
        <v>1.61629996387288E-2</v>
      </c>
      <c r="AM902" s="265">
        <v>2.4831999444961547E-2</v>
      </c>
      <c r="AN902" s="265">
        <v>3.4145999236777427E-2</v>
      </c>
      <c r="AO902" s="265">
        <v>2.1479999519884586E-2</v>
      </c>
      <c r="AP902" s="265">
        <v>2.7459999386221172E-2</v>
      </c>
      <c r="AQ902" s="265">
        <v>1.7534999608062207E-2</v>
      </c>
    </row>
    <row r="903" spans="1:43" ht="18.75" customHeight="1">
      <c r="A903" s="86">
        <v>43994</v>
      </c>
      <c r="B903" s="19">
        <v>181.67140000000001</v>
      </c>
      <c r="C903" s="19">
        <v>245.5857</v>
      </c>
      <c r="D903" s="19">
        <v>92.563000000000002</v>
      </c>
      <c r="E903" s="19">
        <v>36.090000000000003</v>
      </c>
      <c r="F903" s="20">
        <v>1.5E-3</v>
      </c>
      <c r="G903" s="20">
        <v>1.9300000000000001E-3</v>
      </c>
      <c r="H903" s="20">
        <v>2.2390000000000001E-3</v>
      </c>
      <c r="I903" s="20">
        <v>3.2789999999999998E-3</v>
      </c>
      <c r="J903" s="20">
        <v>7.0340000000000003E-3</v>
      </c>
      <c r="K903" s="20">
        <v>5.3889999999999997E-3</v>
      </c>
      <c r="L903" s="20">
        <v>1.4567999999999999E-2</v>
      </c>
      <c r="M903" s="20">
        <v>2.2790000000000001E-2</v>
      </c>
      <c r="N903" s="19">
        <v>1210</v>
      </c>
      <c r="O903" s="21">
        <v>2144.27</v>
      </c>
      <c r="P903" s="19">
        <v>6949.5</v>
      </c>
      <c r="Q903" s="18">
        <v>95.959000000000003</v>
      </c>
      <c r="R903" s="19">
        <v>7.0609999999999999</v>
      </c>
      <c r="S903" s="19">
        <v>7.0537999999999998</v>
      </c>
      <c r="T903" s="263" t="s">
        <v>331</v>
      </c>
      <c r="U903" s="264" t="s">
        <v>331</v>
      </c>
      <c r="V903" s="264" t="s">
        <v>331</v>
      </c>
      <c r="W903" s="19"/>
      <c r="AD903" s="265" t="s">
        <v>331</v>
      </c>
      <c r="AE903" s="265">
        <v>1.5149999661371111E-2</v>
      </c>
      <c r="AF903" s="265">
        <v>1.5998999642394485E-2</v>
      </c>
      <c r="AG903" s="265">
        <v>1.8578999584726991E-2</v>
      </c>
      <c r="AH903" s="265">
        <v>1.1299999747425316E-2</v>
      </c>
      <c r="AI903" s="265">
        <v>1.3569999696686864E-2</v>
      </c>
      <c r="AJ903" s="265">
        <v>1.8329999590292571E-2</v>
      </c>
      <c r="AK903" s="265">
        <v>2.4889999443665146E-2</v>
      </c>
      <c r="AL903" s="265">
        <v>1.680999962426722E-2</v>
      </c>
      <c r="AM903" s="265">
        <v>2.4831999444961547E-2</v>
      </c>
      <c r="AN903" s="265">
        <v>3.4145999236777427E-2</v>
      </c>
      <c r="AO903" s="265">
        <v>2.1636999516375363E-2</v>
      </c>
      <c r="AP903" s="265">
        <v>2.7459999386221172E-2</v>
      </c>
      <c r="AQ903" s="265">
        <v>1.7716699604000897E-2</v>
      </c>
    </row>
    <row r="904" spans="1:43" ht="18.75" customHeight="1">
      <c r="A904" s="86">
        <v>43993</v>
      </c>
      <c r="B904" s="19">
        <v>182.08869999999999</v>
      </c>
      <c r="C904" s="19">
        <v>246.2792</v>
      </c>
      <c r="D904" s="19">
        <v>88.563000000000002</v>
      </c>
      <c r="E904" s="19">
        <v>40.79</v>
      </c>
      <c r="F904" s="20">
        <v>1.6019999999999999E-3</v>
      </c>
      <c r="G904" s="20">
        <v>1.967E-3</v>
      </c>
      <c r="H904" s="20">
        <v>2.2910000000000001E-3</v>
      </c>
      <c r="I904" s="20">
        <v>3.2299999999999998E-3</v>
      </c>
      <c r="J904" s="20">
        <v>6.6899999999999998E-3</v>
      </c>
      <c r="K904" s="20">
        <v>5.1599999999999997E-3</v>
      </c>
      <c r="L904" s="20">
        <v>1.4019E-2</v>
      </c>
      <c r="M904" s="20">
        <v>2.2970000000000001E-2</v>
      </c>
      <c r="N904" s="19">
        <v>1210</v>
      </c>
      <c r="O904" s="21">
        <v>2144.27</v>
      </c>
      <c r="P904" s="19">
        <v>6949.5</v>
      </c>
      <c r="Q904" s="18">
        <v>96.323999999999998</v>
      </c>
      <c r="R904" s="19">
        <v>7.0773999999999999</v>
      </c>
      <c r="S904" s="19">
        <v>7.0766</v>
      </c>
      <c r="T904" s="263" t="s">
        <v>331</v>
      </c>
      <c r="U904" s="264" t="s">
        <v>331</v>
      </c>
      <c r="V904" s="264" t="s">
        <v>331</v>
      </c>
      <c r="W904" s="19"/>
      <c r="AD904" s="265" t="s">
        <v>331</v>
      </c>
      <c r="AE904" s="265">
        <v>1.4798999669216573E-2</v>
      </c>
      <c r="AF904" s="265">
        <v>1.5994999642483888E-2</v>
      </c>
      <c r="AG904" s="265">
        <v>1.8380999589152635E-2</v>
      </c>
      <c r="AH904" s="265">
        <v>1.1319999746978282E-2</v>
      </c>
      <c r="AI904" s="265">
        <v>1.3379999700933695E-2</v>
      </c>
      <c r="AJ904" s="265">
        <v>1.8389999588951468E-2</v>
      </c>
      <c r="AK904" s="265">
        <v>2.5079999439418316E-2</v>
      </c>
      <c r="AL904" s="265">
        <v>1.6876999622769652E-2</v>
      </c>
      <c r="AM904" s="265">
        <v>2.4831999444961547E-2</v>
      </c>
      <c r="AN904" s="265">
        <v>3.4145999236777427E-2</v>
      </c>
      <c r="AO904" s="265">
        <v>2.1797999512776733E-2</v>
      </c>
      <c r="AP904" s="265">
        <v>2.7459999386221172E-2</v>
      </c>
      <c r="AQ904" s="265">
        <v>1.7256699614282698E-2</v>
      </c>
    </row>
    <row r="905" spans="1:43" ht="18.75" customHeight="1">
      <c r="A905" s="86">
        <v>43992</v>
      </c>
      <c r="B905" s="19">
        <v>181.62360000000001</v>
      </c>
      <c r="C905" s="19">
        <v>246.166</v>
      </c>
      <c r="D905" s="19">
        <v>84.375</v>
      </c>
      <c r="E905" s="19">
        <v>27.57</v>
      </c>
      <c r="F905" s="20">
        <v>1.653E-3</v>
      </c>
      <c r="G905" s="20">
        <v>1.6670000000000001E-3</v>
      </c>
      <c r="H905" s="20">
        <v>1.977E-3</v>
      </c>
      <c r="I905" s="20">
        <v>3.15E-3</v>
      </c>
      <c r="J905" s="20">
        <v>7.2630000000000004E-3</v>
      </c>
      <c r="K905" s="20">
        <v>5.3889999999999997E-3</v>
      </c>
      <c r="L905" s="20">
        <v>1.5063E-2</v>
      </c>
      <c r="M905" s="20">
        <v>2.3140000000000001E-2</v>
      </c>
      <c r="N905" s="19">
        <v>1210</v>
      </c>
      <c r="O905" s="21">
        <v>2144.27</v>
      </c>
      <c r="P905" s="19">
        <v>6949.5</v>
      </c>
      <c r="Q905" s="18">
        <v>96.617999999999995</v>
      </c>
      <c r="R905" s="19">
        <v>7.0716000000000001</v>
      </c>
      <c r="S905" s="19">
        <v>7.0563000000000002</v>
      </c>
      <c r="T905" s="263" t="s">
        <v>331</v>
      </c>
      <c r="U905" s="264" t="s">
        <v>331</v>
      </c>
      <c r="V905" s="264" t="s">
        <v>331</v>
      </c>
      <c r="W905" s="19"/>
      <c r="AD905" s="265" t="s">
        <v>331</v>
      </c>
      <c r="AE905" s="265">
        <v>1.4766999669931828E-2</v>
      </c>
      <c r="AF905" s="265">
        <v>1.5886999644897877E-2</v>
      </c>
      <c r="AG905" s="265">
        <v>1.8471999587118624E-2</v>
      </c>
      <c r="AH905" s="265">
        <v>1.1429999744519592E-2</v>
      </c>
      <c r="AI905" s="265">
        <v>1.3349999701604246E-2</v>
      </c>
      <c r="AJ905" s="265">
        <v>1.8679999582469464E-2</v>
      </c>
      <c r="AK905" s="265">
        <v>2.5459999430924651E-2</v>
      </c>
      <c r="AL905" s="265">
        <v>1.6992999620176853E-2</v>
      </c>
      <c r="AM905" s="265">
        <v>2.4831999444961547E-2</v>
      </c>
      <c r="AN905" s="265">
        <v>3.4145999236777427E-2</v>
      </c>
      <c r="AO905" s="265">
        <v>2.2274999502114951E-2</v>
      </c>
      <c r="AP905" s="265">
        <v>2.7459999386221172E-2</v>
      </c>
      <c r="AQ905" s="265">
        <v>1.7206699615400285E-2</v>
      </c>
    </row>
    <row r="906" spans="1:43" ht="18.75" customHeight="1">
      <c r="A906" s="86">
        <v>43991</v>
      </c>
      <c r="B906" s="19">
        <v>181.03440000000001</v>
      </c>
      <c r="C906" s="19">
        <v>246.17259999999999</v>
      </c>
      <c r="D906" s="19">
        <v>82.438000000000002</v>
      </c>
      <c r="E906" s="19">
        <v>27.57</v>
      </c>
      <c r="F906" s="20">
        <v>1.5759999999999999E-3</v>
      </c>
      <c r="G906" s="20">
        <v>2.0240000000000002E-3</v>
      </c>
      <c r="H906" s="20">
        <v>2.6310000000000001E-3</v>
      </c>
      <c r="I906" s="20">
        <v>4.0090000000000004E-3</v>
      </c>
      <c r="J906" s="20">
        <v>8.2529999999999999E-3</v>
      </c>
      <c r="K906" s="20">
        <v>6.4229999999999999E-3</v>
      </c>
      <c r="L906" s="20">
        <v>1.5758000000000001E-2</v>
      </c>
      <c r="M906" s="20">
        <v>2.2880000000000001E-2</v>
      </c>
      <c r="N906" s="19">
        <v>1210</v>
      </c>
      <c r="O906" s="21">
        <v>2144.27</v>
      </c>
      <c r="P906" s="19">
        <v>6949.5</v>
      </c>
      <c r="Q906" s="18">
        <v>96.936999999999998</v>
      </c>
      <c r="R906" s="19">
        <v>7.0834999999999999</v>
      </c>
      <c r="S906" s="19">
        <v>7.0705</v>
      </c>
      <c r="T906" s="263" t="s">
        <v>331</v>
      </c>
      <c r="U906" s="264" t="s">
        <v>331</v>
      </c>
      <c r="V906" s="264" t="s">
        <v>331</v>
      </c>
      <c r="W906" s="19"/>
      <c r="AD906" s="265" t="s">
        <v>331</v>
      </c>
      <c r="AE906" s="265">
        <v>1.5254999659024179E-2</v>
      </c>
      <c r="AF906" s="265">
        <v>1.6473999631777404E-2</v>
      </c>
      <c r="AG906" s="265">
        <v>1.9161999571695922E-2</v>
      </c>
      <c r="AH906" s="265">
        <v>1.1869999734684826E-2</v>
      </c>
      <c r="AI906" s="265">
        <v>1.4269999681040644E-2</v>
      </c>
      <c r="AJ906" s="265">
        <v>1.9419999565929175E-2</v>
      </c>
      <c r="AK906" s="265">
        <v>2.5709999425336721E-2</v>
      </c>
      <c r="AL906" s="265">
        <v>1.8085999595746399E-2</v>
      </c>
      <c r="AM906" s="265">
        <v>2.4831999444961547E-2</v>
      </c>
      <c r="AN906" s="265">
        <v>3.4145999236777427E-2</v>
      </c>
      <c r="AO906" s="265">
        <v>2.3692999470420181E-2</v>
      </c>
      <c r="AP906" s="265">
        <v>2.7459999386221172E-2</v>
      </c>
      <c r="AQ906" s="265">
        <v>1.6874999622814357E-2</v>
      </c>
    </row>
    <row r="907" spans="1:43" ht="18.75" customHeight="1">
      <c r="A907" s="86">
        <v>43990</v>
      </c>
      <c r="B907" s="19">
        <v>180.5445</v>
      </c>
      <c r="C907" s="19">
        <v>246.32990000000001</v>
      </c>
      <c r="D907" s="19">
        <v>80.938000000000002</v>
      </c>
      <c r="E907" s="19">
        <v>25.81</v>
      </c>
      <c r="F907" s="20">
        <v>1.572E-3</v>
      </c>
      <c r="G907" s="20">
        <v>2.261E-3</v>
      </c>
      <c r="H907" s="20">
        <v>2.8300000000000001E-3</v>
      </c>
      <c r="I907" s="20">
        <v>4.4710000000000001E-3</v>
      </c>
      <c r="J907" s="20">
        <v>8.7519999999999994E-3</v>
      </c>
      <c r="K907" s="20">
        <v>6.8609999999999999E-3</v>
      </c>
      <c r="L907" s="20">
        <v>1.6417000000000001E-2</v>
      </c>
      <c r="M907" s="20">
        <v>2.325E-2</v>
      </c>
      <c r="N907" s="19">
        <v>1210</v>
      </c>
      <c r="O907" s="21">
        <v>2144.27</v>
      </c>
      <c r="P907" s="19">
        <v>6949.5</v>
      </c>
      <c r="Q907" s="18">
        <v>96.677000000000007</v>
      </c>
      <c r="R907" s="19">
        <v>7.1112000000000002</v>
      </c>
      <c r="S907" s="19">
        <v>7.1086</v>
      </c>
      <c r="T907" s="263" t="s">
        <v>331</v>
      </c>
      <c r="U907" s="264" t="s">
        <v>331</v>
      </c>
      <c r="V907" s="264" t="s">
        <v>331</v>
      </c>
      <c r="W907" s="19"/>
      <c r="AD907" s="265" t="s">
        <v>331</v>
      </c>
      <c r="AE907" s="265">
        <v>1.5344999657012522E-2</v>
      </c>
      <c r="AF907" s="265">
        <v>1.6558999629877506E-2</v>
      </c>
      <c r="AG907" s="265">
        <v>1.9217999570444226E-2</v>
      </c>
      <c r="AH907" s="265">
        <v>1.1989999732002616E-2</v>
      </c>
      <c r="AI907" s="265">
        <v>1.5259999658912421E-2</v>
      </c>
      <c r="AJ907" s="265">
        <v>2.0039999552071093E-2</v>
      </c>
      <c r="AK907" s="265">
        <v>2.5839999422430992E-2</v>
      </c>
      <c r="AL907" s="265">
        <v>1.8317999590560796E-2</v>
      </c>
      <c r="AM907" s="265">
        <v>2.4831999444961547E-2</v>
      </c>
      <c r="AN907" s="265">
        <v>3.4145999236777427E-2</v>
      </c>
      <c r="AO907" s="265">
        <v>2.3692999470420181E-2</v>
      </c>
      <c r="AP907" s="265">
        <v>2.7459999386221172E-2</v>
      </c>
      <c r="AQ907" s="265">
        <v>1.746499960962683E-2</v>
      </c>
    </row>
    <row r="908" spans="1:43" ht="18.75" customHeight="1">
      <c r="A908" s="86">
        <v>43987</v>
      </c>
      <c r="B908" s="19">
        <v>179.9545</v>
      </c>
      <c r="C908" s="19">
        <v>244.7886</v>
      </c>
      <c r="D908" s="19">
        <v>87.688000000000002</v>
      </c>
      <c r="E908" s="19">
        <v>24.52</v>
      </c>
      <c r="F908" s="20">
        <v>1.4710000000000001E-3</v>
      </c>
      <c r="G908" s="20">
        <v>2.062E-3</v>
      </c>
      <c r="H908" s="20">
        <v>2.8279999999999998E-3</v>
      </c>
      <c r="I908" s="20">
        <v>4.6299999999999996E-3</v>
      </c>
      <c r="J908" s="20">
        <v>8.9510000000000006E-3</v>
      </c>
      <c r="K908" s="20">
        <v>7.0229999999999997E-3</v>
      </c>
      <c r="L908" s="20">
        <v>1.6656000000000001E-2</v>
      </c>
      <c r="M908" s="20">
        <v>2.3539999999999998E-2</v>
      </c>
      <c r="N908" s="19">
        <v>1210</v>
      </c>
      <c r="O908" s="21">
        <v>2144.27</v>
      </c>
      <c r="P908" s="19">
        <v>6949.5</v>
      </c>
      <c r="Q908" s="18">
        <v>97.275999999999996</v>
      </c>
      <c r="R908" s="19">
        <v>7.1157000000000004</v>
      </c>
      <c r="S908" s="19">
        <v>7.117</v>
      </c>
      <c r="T908" s="263" t="s">
        <v>331</v>
      </c>
      <c r="U908" s="264" t="s">
        <v>331</v>
      </c>
      <c r="V908" s="264" t="s">
        <v>331</v>
      </c>
      <c r="W908" s="19"/>
      <c r="AD908" s="265" t="s">
        <v>331</v>
      </c>
      <c r="AE908" s="265">
        <v>1.504699966367334E-2</v>
      </c>
      <c r="AF908" s="265">
        <v>1.6244999636895956E-2</v>
      </c>
      <c r="AG908" s="265">
        <v>1.8905999577417971E-2</v>
      </c>
      <c r="AH908" s="265">
        <v>1.2189999727532269E-2</v>
      </c>
      <c r="AI908" s="265">
        <v>1.5479999653995038E-2</v>
      </c>
      <c r="AJ908" s="265">
        <v>2.0029999552294613E-2</v>
      </c>
      <c r="AK908" s="265">
        <v>2.5509999429807067E-2</v>
      </c>
      <c r="AL908" s="265">
        <v>1.8317999590560796E-2</v>
      </c>
      <c r="AM908" s="265">
        <v>2.4831999444961547E-2</v>
      </c>
      <c r="AN908" s="265">
        <v>3.4145999236777427E-2</v>
      </c>
      <c r="AO908" s="265">
        <v>2.3692999470420181E-2</v>
      </c>
      <c r="AP908" s="265">
        <v>2.7459999386221172E-2</v>
      </c>
      <c r="AQ908" s="265">
        <v>1.7073299618382005E-2</v>
      </c>
    </row>
    <row r="909" spans="1:43" ht="18.75" customHeight="1">
      <c r="A909" s="86">
        <v>43986</v>
      </c>
      <c r="B909" s="19">
        <v>180.215</v>
      </c>
      <c r="C909" s="19">
        <v>244.3399</v>
      </c>
      <c r="D909" s="19">
        <v>93.625</v>
      </c>
      <c r="E909" s="19">
        <v>25.81</v>
      </c>
      <c r="F909" s="20">
        <v>1.42E-3</v>
      </c>
      <c r="G909" s="20">
        <v>1.9400000000000001E-3</v>
      </c>
      <c r="H909" s="20">
        <v>2.5300000000000001E-3</v>
      </c>
      <c r="I909" s="20">
        <v>4.084E-3</v>
      </c>
      <c r="J909" s="20">
        <v>8.234E-3</v>
      </c>
      <c r="K909" s="20">
        <v>6.3969999999999999E-3</v>
      </c>
      <c r="L909" s="20">
        <v>1.6317999999999999E-2</v>
      </c>
      <c r="M909" s="20">
        <v>2.3099999999999999E-2</v>
      </c>
      <c r="N909" s="19">
        <v>1210</v>
      </c>
      <c r="O909" s="21">
        <v>2144.27</v>
      </c>
      <c r="P909" s="19">
        <v>6949.5</v>
      </c>
      <c r="Q909" s="18">
        <v>97.673000000000002</v>
      </c>
      <c r="R909" s="19">
        <v>7.1013999999999999</v>
      </c>
      <c r="S909" s="19">
        <v>7.1067999999999998</v>
      </c>
      <c r="T909" s="263" t="s">
        <v>331</v>
      </c>
      <c r="U909" s="264" t="s">
        <v>331</v>
      </c>
      <c r="V909" s="264" t="s">
        <v>331</v>
      </c>
      <c r="W909" s="19"/>
      <c r="AD909" s="265" t="s">
        <v>331</v>
      </c>
      <c r="AE909" s="265">
        <v>1.4801999669149517E-2</v>
      </c>
      <c r="AF909" s="265">
        <v>1.6034999641589821E-2</v>
      </c>
      <c r="AG909" s="265">
        <v>1.8514999586157498E-2</v>
      </c>
      <c r="AH909" s="265">
        <v>1.2099999729543924E-2</v>
      </c>
      <c r="AI909" s="265">
        <v>1.5269999658688901E-2</v>
      </c>
      <c r="AJ909" s="265">
        <v>1.986999955587089E-2</v>
      </c>
      <c r="AK909" s="265">
        <v>2.5109999438747765E-2</v>
      </c>
      <c r="AL909" s="265">
        <v>1.9280999569036065E-2</v>
      </c>
      <c r="AM909" s="265">
        <v>2.4831999444961547E-2</v>
      </c>
      <c r="AN909" s="265">
        <v>3.4145999236777427E-2</v>
      </c>
      <c r="AO909" s="265">
        <v>2.3692999470420181E-2</v>
      </c>
      <c r="AP909" s="265">
        <v>2.7459999386221172E-2</v>
      </c>
      <c r="AQ909" s="265">
        <v>1.6906699622105805E-2</v>
      </c>
    </row>
    <row r="910" spans="1:43" ht="18.75" customHeight="1">
      <c r="A910" s="86">
        <v>43985</v>
      </c>
      <c r="B910" s="19">
        <v>180.31129999999999</v>
      </c>
      <c r="C910" s="19">
        <v>243.94880000000001</v>
      </c>
      <c r="D910" s="19">
        <v>93.625</v>
      </c>
      <c r="E910" s="19">
        <v>25.66</v>
      </c>
      <c r="F910" s="20">
        <v>1.4710000000000001E-3</v>
      </c>
      <c r="G910" s="20">
        <v>1.9E-3</v>
      </c>
      <c r="H910" s="20">
        <v>2.4220000000000001E-3</v>
      </c>
      <c r="I910" s="20">
        <v>3.6549999999999998E-3</v>
      </c>
      <c r="J910" s="20">
        <v>7.4580000000000002E-3</v>
      </c>
      <c r="K910" s="20">
        <v>5.7540000000000004E-3</v>
      </c>
      <c r="L910" s="20">
        <v>1.5304999999999999E-2</v>
      </c>
      <c r="M910" s="20">
        <v>2.0650000000000002E-2</v>
      </c>
      <c r="N910" s="19">
        <v>1210</v>
      </c>
      <c r="O910" s="21">
        <v>2144.27</v>
      </c>
      <c r="P910" s="19">
        <v>6949.5</v>
      </c>
      <c r="Q910" s="18">
        <v>97.83</v>
      </c>
      <c r="R910" s="19">
        <v>7.1277999999999997</v>
      </c>
      <c r="S910" s="19">
        <v>7.1265000000000001</v>
      </c>
      <c r="T910" s="263" t="s">
        <v>331</v>
      </c>
      <c r="U910" s="264" t="s">
        <v>331</v>
      </c>
      <c r="V910" s="264" t="s">
        <v>331</v>
      </c>
      <c r="W910" s="19"/>
      <c r="AD910" s="265" t="s">
        <v>331</v>
      </c>
      <c r="AE910" s="265">
        <v>1.499099966492504E-2</v>
      </c>
      <c r="AF910" s="265">
        <v>1.6263999636471273E-2</v>
      </c>
      <c r="AG910" s="265">
        <v>1.8700999582000076E-2</v>
      </c>
      <c r="AH910" s="265">
        <v>1.1959999732673168E-2</v>
      </c>
      <c r="AI910" s="265">
        <v>1.5429999655112624E-2</v>
      </c>
      <c r="AJ910" s="265">
        <v>1.9889999555423858E-2</v>
      </c>
      <c r="AK910" s="265">
        <v>2.53199994340539E-2</v>
      </c>
      <c r="AL910" s="265">
        <v>1.9992999553121626E-2</v>
      </c>
      <c r="AM910" s="265">
        <v>2.4831999444961547E-2</v>
      </c>
      <c r="AN910" s="265">
        <v>3.4145999236777427E-2</v>
      </c>
      <c r="AO910" s="265">
        <v>2.3692999470420181E-2</v>
      </c>
      <c r="AP910" s="265">
        <v>2.7459999386221172E-2</v>
      </c>
      <c r="AQ910" s="265">
        <v>1.7253299614358692E-2</v>
      </c>
    </row>
    <row r="911" spans="1:43" ht="18.75" customHeight="1">
      <c r="A911" s="86">
        <v>43984</v>
      </c>
      <c r="B911" s="19">
        <v>180.517</v>
      </c>
      <c r="C911" s="19">
        <v>242.62880000000001</v>
      </c>
      <c r="D911" s="19">
        <v>101</v>
      </c>
      <c r="E911" s="19">
        <v>26.84</v>
      </c>
      <c r="F911" s="20">
        <v>1.395E-3</v>
      </c>
      <c r="G911" s="20">
        <v>1.6230000000000001E-3</v>
      </c>
      <c r="H911" s="20">
        <v>2.0479999999999999E-3</v>
      </c>
      <c r="I911" s="20">
        <v>3.179E-3</v>
      </c>
      <c r="J911" s="20">
        <v>6.8519999999999996E-3</v>
      </c>
      <c r="K911" s="20">
        <v>5.182E-3</v>
      </c>
      <c r="L911" s="20">
        <v>1.4873000000000001E-2</v>
      </c>
      <c r="M911" s="20">
        <v>2.0650000000000002E-2</v>
      </c>
      <c r="N911" s="19">
        <v>1210</v>
      </c>
      <c r="O911" s="21">
        <v>2135.0899999999997</v>
      </c>
      <c r="P911" s="19">
        <v>6543.3</v>
      </c>
      <c r="Q911" s="18">
        <v>98.343999999999994</v>
      </c>
      <c r="R911" s="19">
        <v>7.1372</v>
      </c>
      <c r="S911" s="19">
        <v>7.1332000000000004</v>
      </c>
      <c r="T911" s="263" t="s">
        <v>331</v>
      </c>
      <c r="U911" s="264" t="s">
        <v>331</v>
      </c>
      <c r="V911" s="264" t="s">
        <v>331</v>
      </c>
      <c r="W911" s="19"/>
      <c r="AD911" s="265" t="s">
        <v>331</v>
      </c>
      <c r="AE911" s="265">
        <v>1.5626999650709329E-2</v>
      </c>
      <c r="AF911" s="265">
        <v>1.6839999623596669E-2</v>
      </c>
      <c r="AG911" s="265">
        <v>1.9284999568946661E-2</v>
      </c>
      <c r="AH911" s="265">
        <v>1.2009999731555582E-2</v>
      </c>
      <c r="AI911" s="265">
        <v>1.5979999642819168E-2</v>
      </c>
      <c r="AJ911" s="265">
        <v>2.0159999549388886E-2</v>
      </c>
      <c r="AK911" s="265">
        <v>2.5509999429807067E-2</v>
      </c>
      <c r="AL911" s="265">
        <v>2.0800999535061416E-2</v>
      </c>
      <c r="AM911" s="265">
        <v>2.4831999444961547E-2</v>
      </c>
      <c r="AN911" s="265">
        <v>3.4145999236777427E-2</v>
      </c>
      <c r="AO911" s="265">
        <v>2.4052999462373555E-2</v>
      </c>
      <c r="AP911" s="265">
        <v>2.7459999386221172E-2</v>
      </c>
      <c r="AQ911" s="265">
        <v>1.7304999613203108E-2</v>
      </c>
    </row>
    <row r="912" spans="1:43" ht="18.75" customHeight="1">
      <c r="A912" s="86">
        <v>43983</v>
      </c>
      <c r="B912" s="19">
        <v>180.4264</v>
      </c>
      <c r="C912" s="19">
        <v>241.98670000000001</v>
      </c>
      <c r="D912" s="19">
        <v>101</v>
      </c>
      <c r="E912" s="19">
        <v>28.23</v>
      </c>
      <c r="F912" s="20">
        <v>1.2459999999999999E-3</v>
      </c>
      <c r="G912" s="20">
        <v>1.5640000000000001E-3</v>
      </c>
      <c r="H912" s="20">
        <v>1.941E-3</v>
      </c>
      <c r="I912" s="20">
        <v>3.052E-3</v>
      </c>
      <c r="J912" s="20">
        <v>6.5909999999999996E-3</v>
      </c>
      <c r="K912" s="20">
        <v>5.0000000000000001E-3</v>
      </c>
      <c r="L912" s="20">
        <v>1.4506E-2</v>
      </c>
      <c r="M912" s="20">
        <v>1.8780000000000002E-2</v>
      </c>
      <c r="N912" s="19">
        <v>1210</v>
      </c>
      <c r="O912" s="21">
        <v>2135.0899999999997</v>
      </c>
      <c r="P912" s="19">
        <v>6543.3</v>
      </c>
      <c r="Q912" s="18">
        <v>98.382999999999996</v>
      </c>
      <c r="R912" s="19">
        <v>7.1455000000000002</v>
      </c>
      <c r="S912" s="19">
        <v>7.1729000000000003</v>
      </c>
      <c r="T912" s="263" t="s">
        <v>331</v>
      </c>
      <c r="U912" s="264" t="s">
        <v>331</v>
      </c>
      <c r="V912" s="264" t="s">
        <v>331</v>
      </c>
      <c r="W912" s="19"/>
      <c r="AD912" s="265" t="s">
        <v>331</v>
      </c>
      <c r="AE912" s="265">
        <v>1.6288999635912477E-2</v>
      </c>
      <c r="AF912" s="265">
        <v>1.7467999609559772E-2</v>
      </c>
      <c r="AG912" s="265">
        <v>1.986499955598265E-2</v>
      </c>
      <c r="AH912" s="265">
        <v>1.2009999731555582E-2</v>
      </c>
      <c r="AI912" s="265">
        <v>1.6469999631866811E-2</v>
      </c>
      <c r="AJ912" s="265">
        <v>2.0469999542459847E-2</v>
      </c>
      <c r="AK912" s="265">
        <v>2.5579999428242444E-2</v>
      </c>
      <c r="AL912" s="265">
        <v>2.1504999519325795E-2</v>
      </c>
      <c r="AM912" s="265">
        <v>2.4831999444961547E-2</v>
      </c>
      <c r="AN912" s="265">
        <v>3.4145999236777427E-2</v>
      </c>
      <c r="AO912" s="265">
        <v>2.4531999451667067E-2</v>
      </c>
      <c r="AP912" s="265">
        <v>2.7459999386221172E-2</v>
      </c>
      <c r="AQ912" s="265">
        <v>1.7404999610967933E-2</v>
      </c>
    </row>
    <row r="913" spans="1:43" ht="18.75" customHeight="1">
      <c r="A913" s="86">
        <v>43980</v>
      </c>
      <c r="B913" s="19">
        <v>180.56880000000001</v>
      </c>
      <c r="C913" s="19">
        <v>241.4211</v>
      </c>
      <c r="D913" s="19">
        <v>101.25</v>
      </c>
      <c r="E913" s="19">
        <v>27.51</v>
      </c>
      <c r="F913" s="20">
        <v>1.2459999999999999E-3</v>
      </c>
      <c r="G913" s="20">
        <v>1.603E-3</v>
      </c>
      <c r="H913" s="20">
        <v>1.9400000000000001E-3</v>
      </c>
      <c r="I913" s="20">
        <v>3.0360000000000001E-3</v>
      </c>
      <c r="J913" s="20">
        <v>6.5259999999999997E-3</v>
      </c>
      <c r="K913" s="20">
        <v>4.9769999999999997E-3</v>
      </c>
      <c r="L913" s="20">
        <v>1.4064E-2</v>
      </c>
      <c r="M913" s="20">
        <v>1.8780000000000002E-2</v>
      </c>
      <c r="N913" s="19">
        <v>1210</v>
      </c>
      <c r="O913" s="21">
        <v>2135.0899999999997</v>
      </c>
      <c r="P913" s="19">
        <v>6543.3</v>
      </c>
      <c r="Q913" s="18">
        <v>99.061999999999998</v>
      </c>
      <c r="R913" s="19">
        <v>7.1680000000000001</v>
      </c>
      <c r="S913" s="19">
        <v>7.1763000000000003</v>
      </c>
      <c r="T913" s="263" t="s">
        <v>331</v>
      </c>
      <c r="U913" s="264" t="s">
        <v>331</v>
      </c>
      <c r="V913" s="264" t="s">
        <v>331</v>
      </c>
      <c r="W913" s="19"/>
      <c r="AD913" s="265" t="s">
        <v>331</v>
      </c>
      <c r="AE913" s="265">
        <v>1.589599964469671E-2</v>
      </c>
      <c r="AF913" s="265">
        <v>1.7157999616488815E-2</v>
      </c>
      <c r="AG913" s="265">
        <v>1.9366999567113817E-2</v>
      </c>
      <c r="AH913" s="265">
        <v>1.2009999731555582E-2</v>
      </c>
      <c r="AI913" s="265">
        <v>1.6309999635443093E-2</v>
      </c>
      <c r="AJ913" s="265">
        <v>2.0579999540001153E-2</v>
      </c>
      <c r="AK913" s="265">
        <v>2.5419999431818722E-2</v>
      </c>
      <c r="AL913" s="265">
        <v>2.1504999519325795E-2</v>
      </c>
      <c r="AM913" s="265">
        <v>2.4831999444961547E-2</v>
      </c>
      <c r="AN913" s="265">
        <v>3.4145999236777427E-2</v>
      </c>
      <c r="AO913" s="265">
        <v>2.4531999451667067E-2</v>
      </c>
      <c r="AP913" s="265">
        <v>2.7459999386221172E-2</v>
      </c>
      <c r="AQ913" s="265">
        <v>1.7404999610967933E-2</v>
      </c>
    </row>
    <row r="914" spans="1:43" ht="18.75" customHeight="1">
      <c r="A914" s="86">
        <v>43979</v>
      </c>
      <c r="B914" s="19">
        <v>180.2174</v>
      </c>
      <c r="C914" s="19">
        <v>241.58860000000001</v>
      </c>
      <c r="D914" s="19">
        <v>101.25</v>
      </c>
      <c r="E914" s="19">
        <v>28.59</v>
      </c>
      <c r="F914" s="20">
        <v>1.4239999999999999E-3</v>
      </c>
      <c r="G914" s="20">
        <v>1.701E-3</v>
      </c>
      <c r="H914" s="20">
        <v>2.15E-3</v>
      </c>
      <c r="I914" s="20">
        <v>3.3839999999999999E-3</v>
      </c>
      <c r="J914" s="20">
        <v>6.8999999999999999E-3</v>
      </c>
      <c r="K914" s="20">
        <v>5.2529999999999999E-3</v>
      </c>
      <c r="L914" s="20">
        <v>1.4519000000000001E-2</v>
      </c>
      <c r="M914" s="20">
        <v>1.8679999999999999E-2</v>
      </c>
      <c r="N914" s="19">
        <v>1210</v>
      </c>
      <c r="O914" s="21">
        <v>2135.0899999999997</v>
      </c>
      <c r="P914" s="19">
        <v>6543.3</v>
      </c>
      <c r="Q914" s="18">
        <v>98.908000000000001</v>
      </c>
      <c r="R914" s="19">
        <v>7.1349999999999998</v>
      </c>
      <c r="S914" s="19">
        <v>7.1445999999999996</v>
      </c>
      <c r="T914" s="263" t="s">
        <v>331</v>
      </c>
      <c r="U914" s="264" t="s">
        <v>331</v>
      </c>
      <c r="V914" s="264" t="s">
        <v>331</v>
      </c>
      <c r="W914" s="19"/>
      <c r="AD914" s="265" t="s">
        <v>331</v>
      </c>
      <c r="AE914" s="265">
        <v>1.5044999663718044E-2</v>
      </c>
      <c r="AF914" s="265">
        <v>1.6233999637141824E-2</v>
      </c>
      <c r="AG914" s="265">
        <v>1.8564999585039915E-2</v>
      </c>
      <c r="AH914" s="265">
        <v>1.1809999736025929E-2</v>
      </c>
      <c r="AI914" s="265">
        <v>1.5929999643936751E-2</v>
      </c>
      <c r="AJ914" s="265">
        <v>1.9909999554976823E-2</v>
      </c>
      <c r="AK914" s="265">
        <v>2.5249999435618519E-2</v>
      </c>
      <c r="AL914" s="265">
        <v>2.1504999519325795E-2</v>
      </c>
      <c r="AM914" s="265">
        <v>2.4831999444961547E-2</v>
      </c>
      <c r="AN914" s="265">
        <v>3.4145999236777427E-2</v>
      </c>
      <c r="AO914" s="265">
        <v>2.4472999452985821E-2</v>
      </c>
      <c r="AP914" s="265">
        <v>2.7459999386221172E-2</v>
      </c>
      <c r="AQ914" s="265">
        <v>1.7404999610967933E-2</v>
      </c>
    </row>
    <row r="915" spans="1:43" ht="18.75" customHeight="1">
      <c r="A915" s="86">
        <v>43978</v>
      </c>
      <c r="B915" s="19">
        <v>180.3673</v>
      </c>
      <c r="C915" s="19">
        <v>241.69659999999999</v>
      </c>
      <c r="D915" s="19">
        <v>101.25</v>
      </c>
      <c r="E915" s="19">
        <v>27.62</v>
      </c>
      <c r="F915" s="20">
        <v>1.3979999999999999E-3</v>
      </c>
      <c r="G915" s="20">
        <v>1.799E-3</v>
      </c>
      <c r="H915" s="20">
        <v>2.202E-3</v>
      </c>
      <c r="I915" s="20">
        <v>3.4780000000000002E-3</v>
      </c>
      <c r="J915" s="20">
        <v>6.8190000000000004E-3</v>
      </c>
      <c r="K915" s="20">
        <v>5.2300000000000003E-3</v>
      </c>
      <c r="L915" s="20">
        <v>1.4399E-2</v>
      </c>
      <c r="M915" s="20">
        <v>1.8669999999999999E-2</v>
      </c>
      <c r="N915" s="19">
        <v>1210</v>
      </c>
      <c r="O915" s="21">
        <v>2135.0899999999997</v>
      </c>
      <c r="P915" s="19">
        <v>6543.3</v>
      </c>
      <c r="Q915" s="18">
        <v>99.863</v>
      </c>
      <c r="R915" s="19">
        <v>7.1368</v>
      </c>
      <c r="S915" s="19">
        <v>7.1479999999999997</v>
      </c>
      <c r="T915" s="263" t="s">
        <v>331</v>
      </c>
      <c r="U915" s="264" t="s">
        <v>331</v>
      </c>
      <c r="V915" s="264" t="s">
        <v>331</v>
      </c>
      <c r="W915" s="19"/>
      <c r="AD915" s="265" t="s">
        <v>331</v>
      </c>
      <c r="AE915" s="265">
        <v>1.5326999657414853E-2</v>
      </c>
      <c r="AF915" s="265">
        <v>1.6899999622255562E-2</v>
      </c>
      <c r="AG915" s="265">
        <v>1.9144999572075903E-2</v>
      </c>
      <c r="AH915" s="265">
        <v>1.2339999724179505E-2</v>
      </c>
      <c r="AI915" s="265">
        <v>1.6049999641254545E-2</v>
      </c>
      <c r="AJ915" s="265">
        <v>1.9779999557882549E-2</v>
      </c>
      <c r="AK915" s="265">
        <v>2.4769999446347356E-2</v>
      </c>
      <c r="AL915" s="265">
        <v>2.1892999510653315E-2</v>
      </c>
      <c r="AM915" s="265">
        <v>2.4831999444961547E-2</v>
      </c>
      <c r="AN915" s="265">
        <v>3.4145999236777427E-2</v>
      </c>
      <c r="AO915" s="265">
        <v>2.4859999444335701E-2</v>
      </c>
      <c r="AP915" s="265">
        <v>2.7459999386221172E-2</v>
      </c>
      <c r="AQ915" s="265">
        <v>1.7811699601877479E-2</v>
      </c>
    </row>
    <row r="916" spans="1:43" ht="18.75" customHeight="1">
      <c r="A916" s="86">
        <v>43977</v>
      </c>
      <c r="B916" s="19">
        <v>180.21789999999999</v>
      </c>
      <c r="C916" s="19">
        <v>241.4264</v>
      </c>
      <c r="D916" s="19">
        <v>105.125</v>
      </c>
      <c r="E916" s="19">
        <v>28.01</v>
      </c>
      <c r="F916" s="20">
        <v>1.1689999999999999E-3</v>
      </c>
      <c r="G916" s="20">
        <v>1.717E-3</v>
      </c>
      <c r="H916" s="20">
        <v>2.1220000000000002E-3</v>
      </c>
      <c r="I916" s="20">
        <v>3.4780000000000002E-3</v>
      </c>
      <c r="J916" s="20">
        <v>6.9649999999999998E-3</v>
      </c>
      <c r="K916" s="20">
        <v>5.2760000000000003E-3</v>
      </c>
      <c r="L916" s="20">
        <v>1.4446000000000001E-2</v>
      </c>
      <c r="M916" s="20">
        <v>1.772E-2</v>
      </c>
      <c r="N916" s="19">
        <v>1210</v>
      </c>
      <c r="O916" s="21">
        <v>2135.0899999999997</v>
      </c>
      <c r="P916" s="19">
        <v>6543.3</v>
      </c>
      <c r="Q916" s="18">
        <v>99.863</v>
      </c>
      <c r="R916" s="19">
        <v>7.1364000000000001</v>
      </c>
      <c r="S916" s="19">
        <v>7.1485000000000003</v>
      </c>
      <c r="T916" s="263" t="s">
        <v>331</v>
      </c>
      <c r="U916" s="264" t="s">
        <v>331</v>
      </c>
      <c r="V916" s="264" t="s">
        <v>331</v>
      </c>
      <c r="W916" s="19"/>
      <c r="AD916" s="265" t="s">
        <v>331</v>
      </c>
      <c r="AE916" s="265">
        <v>1.5475999654084445E-2</v>
      </c>
      <c r="AF916" s="265">
        <v>1.6974999620579183E-2</v>
      </c>
      <c r="AG916" s="265">
        <v>1.9888999555446207E-2</v>
      </c>
      <c r="AH916" s="265">
        <v>1.3659999694675209E-2</v>
      </c>
      <c r="AI916" s="265">
        <v>1.7439999610185622E-2</v>
      </c>
      <c r="AJ916" s="265">
        <v>2.0959999531507494E-2</v>
      </c>
      <c r="AK916" s="265">
        <v>2.5069999439641836E-2</v>
      </c>
      <c r="AL916" s="265">
        <v>2.2018999507836999E-2</v>
      </c>
      <c r="AM916" s="265">
        <v>2.4831999444961547E-2</v>
      </c>
      <c r="AN916" s="265">
        <v>3.4145999236777427E-2</v>
      </c>
      <c r="AO916" s="265">
        <v>2.5059999439865348E-2</v>
      </c>
      <c r="AP916" s="265">
        <v>2.7459999386221172E-2</v>
      </c>
      <c r="AQ916" s="265">
        <v>1.8149999594315885E-2</v>
      </c>
    </row>
    <row r="917" spans="1:43" ht="18.75" customHeight="1">
      <c r="A917" s="86">
        <v>43976</v>
      </c>
      <c r="B917" s="19">
        <v>180.3751</v>
      </c>
      <c r="C917" s="19">
        <v>241.58260000000001</v>
      </c>
      <c r="D917" s="19">
        <v>112.188</v>
      </c>
      <c r="E917" s="19">
        <v>28.16</v>
      </c>
      <c r="F917" s="20">
        <v>1.1440000000000001E-3</v>
      </c>
      <c r="G917" s="20">
        <v>1.676E-3</v>
      </c>
      <c r="H917" s="20">
        <v>2.068E-3</v>
      </c>
      <c r="I917" s="20">
        <v>3.3340000000000002E-3</v>
      </c>
      <c r="J917" s="20">
        <v>6.5909999999999996E-3</v>
      </c>
      <c r="K917" s="20">
        <v>5.0460000000000001E-3</v>
      </c>
      <c r="L917" s="20">
        <v>1.3705E-2</v>
      </c>
      <c r="M917" s="20">
        <v>1.677E-2</v>
      </c>
      <c r="N917" s="19">
        <v>1210</v>
      </c>
      <c r="O917" s="21">
        <v>2135.0899999999997</v>
      </c>
      <c r="P917" s="19">
        <v>6543.3</v>
      </c>
      <c r="Q917" s="18">
        <v>99.37</v>
      </c>
      <c r="R917" s="19">
        <v>7.1158000000000001</v>
      </c>
      <c r="S917" s="19">
        <v>7.1325000000000003</v>
      </c>
      <c r="T917" s="263" t="s">
        <v>331</v>
      </c>
      <c r="U917" s="264" t="s">
        <v>331</v>
      </c>
      <c r="V917" s="264" t="s">
        <v>331</v>
      </c>
      <c r="W917" s="19"/>
      <c r="AD917" s="265" t="s">
        <v>331</v>
      </c>
      <c r="AE917" s="265">
        <v>1.8749999580904841E-2</v>
      </c>
      <c r="AF917" s="265">
        <v>2.0068999551422894E-2</v>
      </c>
      <c r="AG917" s="265">
        <v>2.2335999500751495E-2</v>
      </c>
      <c r="AH917" s="265">
        <v>1.6319999635219573E-2</v>
      </c>
      <c r="AI917" s="265">
        <v>1.9419999565929175E-2</v>
      </c>
      <c r="AJ917" s="265">
        <v>2.250999949686229E-2</v>
      </c>
      <c r="AK917" s="265">
        <v>2.5549999428912999E-2</v>
      </c>
      <c r="AL917" s="265">
        <v>2.3284999479539693E-2</v>
      </c>
      <c r="AM917" s="265">
        <v>2.4831999444961547E-2</v>
      </c>
      <c r="AN917" s="265">
        <v>3.4145999236777427E-2</v>
      </c>
      <c r="AO917" s="265">
        <v>2.6152999415434898E-2</v>
      </c>
      <c r="AP917" s="265">
        <v>2.7459999386221172E-2</v>
      </c>
      <c r="AQ917" s="265">
        <v>1.884669957874343E-2</v>
      </c>
    </row>
    <row r="918" spans="1:43" ht="18.75" customHeight="1">
      <c r="A918" s="86">
        <v>43973</v>
      </c>
      <c r="B918" s="19">
        <v>180.3751</v>
      </c>
      <c r="C918" s="19">
        <v>241.58260000000001</v>
      </c>
      <c r="D918" s="19">
        <v>112.188</v>
      </c>
      <c r="E918" s="19">
        <v>28.16</v>
      </c>
      <c r="F918" s="20">
        <v>1.1440000000000001E-3</v>
      </c>
      <c r="G918" s="20">
        <v>1.676E-3</v>
      </c>
      <c r="H918" s="20">
        <v>2.068E-3</v>
      </c>
      <c r="I918" s="20">
        <v>3.3340000000000002E-3</v>
      </c>
      <c r="J918" s="20">
        <v>6.5909999999999996E-3</v>
      </c>
      <c r="K918" s="20">
        <v>5.0460000000000001E-3</v>
      </c>
      <c r="L918" s="20">
        <v>1.3705E-2</v>
      </c>
      <c r="M918" s="20">
        <v>1.6330000000000001E-2</v>
      </c>
      <c r="N918" s="19">
        <v>1210</v>
      </c>
      <c r="O918" s="21">
        <v>2135.0899999999997</v>
      </c>
      <c r="P918" s="19">
        <v>6543.3</v>
      </c>
      <c r="Q918" s="18">
        <v>99.123999999999995</v>
      </c>
      <c r="R918" s="19">
        <v>7.0934999999999997</v>
      </c>
      <c r="S918" s="19">
        <v>7.1041999999999996</v>
      </c>
      <c r="T918" s="263" t="s">
        <v>331</v>
      </c>
      <c r="U918" s="264" t="s">
        <v>331</v>
      </c>
      <c r="V918" s="264" t="s">
        <v>331</v>
      </c>
      <c r="W918" s="19"/>
      <c r="AD918" s="265" t="s">
        <v>331</v>
      </c>
      <c r="AE918" s="265">
        <v>1.8749999580904841E-2</v>
      </c>
      <c r="AF918" s="265">
        <v>2.0068999551422894E-2</v>
      </c>
      <c r="AG918" s="265">
        <v>2.2335999500751495E-2</v>
      </c>
      <c r="AH918" s="265">
        <v>1.6319999635219573E-2</v>
      </c>
      <c r="AI918" s="265">
        <v>1.9419999565929175E-2</v>
      </c>
      <c r="AJ918" s="265">
        <v>2.250999949686229E-2</v>
      </c>
      <c r="AK918" s="265">
        <v>2.5549999428912999E-2</v>
      </c>
      <c r="AL918" s="265">
        <v>2.3284999479539693E-2</v>
      </c>
      <c r="AM918" s="265">
        <v>2.4831999444961547E-2</v>
      </c>
      <c r="AN918" s="265">
        <v>3.4145999236777427E-2</v>
      </c>
      <c r="AO918" s="265">
        <v>2.6152999415434898E-2</v>
      </c>
      <c r="AP918" s="265">
        <v>2.7459999386221172E-2</v>
      </c>
      <c r="AQ918" s="265">
        <v>1.913329957233742E-2</v>
      </c>
    </row>
    <row r="919" spans="1:43" ht="18.75" customHeight="1">
      <c r="A919" s="86">
        <v>43972</v>
      </c>
      <c r="B919" s="19">
        <v>180.38</v>
      </c>
      <c r="C919" s="19">
        <v>242.46379999999999</v>
      </c>
      <c r="D919" s="19">
        <v>112.188</v>
      </c>
      <c r="E919" s="19">
        <v>29.53</v>
      </c>
      <c r="F919" s="20">
        <v>1.0679999999999999E-3</v>
      </c>
      <c r="G919" s="20">
        <v>1.653E-3</v>
      </c>
      <c r="H919" s="20">
        <v>2.1180000000000001E-3</v>
      </c>
      <c r="I919" s="20">
        <v>3.3830000000000002E-3</v>
      </c>
      <c r="J919" s="20">
        <v>6.7200000000000003E-3</v>
      </c>
      <c r="K919" s="20">
        <v>5.1840000000000002E-3</v>
      </c>
      <c r="L919" s="20">
        <v>1.3860000000000001E-2</v>
      </c>
      <c r="M919" s="20">
        <v>1.66E-2</v>
      </c>
      <c r="N919" s="19">
        <v>1210</v>
      </c>
      <c r="O919" s="21">
        <v>2135.0899999999997</v>
      </c>
      <c r="P919" s="19">
        <v>6543.3</v>
      </c>
      <c r="Q919" s="18">
        <v>99.370999999999995</v>
      </c>
      <c r="R919" s="19">
        <v>7.0990000000000002</v>
      </c>
      <c r="S919" s="19">
        <v>7.1181000000000001</v>
      </c>
      <c r="T919" s="263" t="s">
        <v>331</v>
      </c>
      <c r="U919" s="264" t="s">
        <v>331</v>
      </c>
      <c r="V919" s="264" t="s">
        <v>331</v>
      </c>
      <c r="W919" s="19"/>
      <c r="AD919" s="265" t="s">
        <v>331</v>
      </c>
      <c r="AE919" s="265">
        <v>1.9339999567717314E-2</v>
      </c>
      <c r="AF919" s="265">
        <v>2.0462999542616309E-2</v>
      </c>
      <c r="AG919" s="265">
        <v>2.2594999494962395E-2</v>
      </c>
      <c r="AH919" s="265">
        <v>1.6279999636113644E-2</v>
      </c>
      <c r="AI919" s="265">
        <v>1.9159999571740628E-2</v>
      </c>
      <c r="AJ919" s="265">
        <v>2.2899999488145112E-2</v>
      </c>
      <c r="AK919" s="265">
        <v>2.5999999418854714E-2</v>
      </c>
      <c r="AL919" s="265">
        <v>2.3149999482557176E-2</v>
      </c>
      <c r="AM919" s="265">
        <v>2.5413999431952834E-2</v>
      </c>
      <c r="AN919" s="265">
        <v>3.4145999236777427E-2</v>
      </c>
      <c r="AO919" s="265">
        <v>2.624299941342324E-2</v>
      </c>
      <c r="AP919" s="265">
        <v>2.7459999386221172E-2</v>
      </c>
      <c r="AQ919" s="265">
        <v>2.0544999540783464E-2</v>
      </c>
    </row>
    <row r="920" spans="1:43" ht="18.75" customHeight="1">
      <c r="A920" s="86">
        <v>43971</v>
      </c>
      <c r="B920" s="19">
        <v>180.05250000000001</v>
      </c>
      <c r="C920" s="19">
        <v>241.51070000000001</v>
      </c>
      <c r="D920" s="19">
        <v>112.188</v>
      </c>
      <c r="E920" s="19">
        <v>27.99</v>
      </c>
      <c r="F920" s="20">
        <v>1.1440000000000001E-3</v>
      </c>
      <c r="G920" s="20">
        <v>1.6329999999999999E-3</v>
      </c>
      <c r="H920" s="20">
        <v>2.117E-3</v>
      </c>
      <c r="I920" s="20">
        <v>3.3830000000000002E-3</v>
      </c>
      <c r="J920" s="20">
        <v>6.8009999999999998E-3</v>
      </c>
      <c r="K920" s="20">
        <v>5.2059999999999997E-3</v>
      </c>
      <c r="L920" s="20">
        <v>1.3978000000000001E-2</v>
      </c>
      <c r="M920" s="20">
        <v>1.6830000000000001E-2</v>
      </c>
      <c r="N920" s="19">
        <v>1210</v>
      </c>
      <c r="O920" s="21">
        <v>2135.0899999999997</v>
      </c>
      <c r="P920" s="19">
        <v>6543.3</v>
      </c>
      <c r="Q920" s="18">
        <v>99.665000000000006</v>
      </c>
      <c r="R920" s="19">
        <v>7.1096000000000004</v>
      </c>
      <c r="S920" s="19">
        <v>7.1185999999999998</v>
      </c>
      <c r="T920" s="263" t="s">
        <v>331</v>
      </c>
      <c r="U920" s="264" t="s">
        <v>331</v>
      </c>
      <c r="V920" s="264" t="s">
        <v>331</v>
      </c>
      <c r="W920" s="19"/>
      <c r="AD920" s="265" t="s">
        <v>331</v>
      </c>
      <c r="AE920" s="265">
        <v>1.9330999567918481E-2</v>
      </c>
      <c r="AF920" s="265">
        <v>2.0462999542616309E-2</v>
      </c>
      <c r="AG920" s="265">
        <v>2.2623999494314193E-2</v>
      </c>
      <c r="AH920" s="265">
        <v>1.6539999630302189E-2</v>
      </c>
      <c r="AI920" s="265">
        <v>1.8969999575987457E-2</v>
      </c>
      <c r="AJ920" s="265">
        <v>2.2439999498426916E-2</v>
      </c>
      <c r="AK920" s="265">
        <v>2.5539999429136512E-2</v>
      </c>
      <c r="AL920" s="265">
        <v>2.2859999489039183E-2</v>
      </c>
      <c r="AM920" s="265">
        <v>2.5187999437004328E-2</v>
      </c>
      <c r="AN920" s="265">
        <v>3.4145999236777427E-2</v>
      </c>
      <c r="AO920" s="265">
        <v>2.5912999420799315E-2</v>
      </c>
      <c r="AP920" s="265">
        <v>2.7459999386221172E-2</v>
      </c>
      <c r="AQ920" s="265">
        <v>2.0981699531022462E-2</v>
      </c>
    </row>
    <row r="921" spans="1:43" ht="18.75" customHeight="1">
      <c r="A921" s="86">
        <v>43970</v>
      </c>
      <c r="B921" s="19">
        <v>179.4589</v>
      </c>
      <c r="C921" s="19">
        <v>241.03190000000001</v>
      </c>
      <c r="D921" s="19">
        <v>112.188</v>
      </c>
      <c r="E921" s="19">
        <v>30.53</v>
      </c>
      <c r="F921" s="20">
        <v>1.1440000000000001E-3</v>
      </c>
      <c r="G921" s="20">
        <v>1.652E-3</v>
      </c>
      <c r="H921" s="20">
        <v>2.0639999999999999E-3</v>
      </c>
      <c r="I921" s="20">
        <v>3.32E-3</v>
      </c>
      <c r="J921" s="20">
        <v>6.8820000000000001E-3</v>
      </c>
      <c r="K921" s="20">
        <v>5.2059999999999997E-3</v>
      </c>
      <c r="L921" s="20">
        <v>1.4089000000000001E-2</v>
      </c>
      <c r="M921" s="20">
        <v>1.635E-2</v>
      </c>
      <c r="N921" s="19">
        <v>1210</v>
      </c>
      <c r="O921" s="21">
        <v>2135.0899999999997</v>
      </c>
      <c r="P921" s="19">
        <v>6543.3</v>
      </c>
      <c r="Q921" s="18">
        <v>100.402</v>
      </c>
      <c r="R921" s="19">
        <v>7.1018999999999997</v>
      </c>
      <c r="S921" s="19">
        <v>7.1338999999999997</v>
      </c>
      <c r="T921" s="263" t="s">
        <v>331</v>
      </c>
      <c r="U921" s="264" t="s">
        <v>331</v>
      </c>
      <c r="V921" s="264" t="s">
        <v>331</v>
      </c>
      <c r="W921" s="19"/>
      <c r="AD921" s="265" t="s">
        <v>331</v>
      </c>
      <c r="AE921" s="265">
        <v>1.996199955381453E-2</v>
      </c>
      <c r="AF921" s="265">
        <v>2.1224999525584282E-2</v>
      </c>
      <c r="AG921" s="265">
        <v>2.3293999479338526E-2</v>
      </c>
      <c r="AH921" s="265">
        <v>1.7069999618455768E-2</v>
      </c>
      <c r="AI921" s="265">
        <v>1.9099999573081731E-2</v>
      </c>
      <c r="AJ921" s="265">
        <v>2.2779999490827322E-2</v>
      </c>
      <c r="AK921" s="265">
        <v>2.5859999421983956E-2</v>
      </c>
      <c r="AL921" s="265">
        <v>2.2926999487541615E-2</v>
      </c>
      <c r="AM921" s="265">
        <v>2.5216999436356129E-2</v>
      </c>
      <c r="AN921" s="265">
        <v>3.4145999236777427E-2</v>
      </c>
      <c r="AO921" s="265">
        <v>2.592899942044169E-2</v>
      </c>
      <c r="AP921" s="265">
        <v>2.7459999386221172E-2</v>
      </c>
      <c r="AQ921" s="265">
        <v>2.076329953590408E-2</v>
      </c>
    </row>
    <row r="922" spans="1:43" ht="18.75" customHeight="1">
      <c r="A922" s="86">
        <v>43969</v>
      </c>
      <c r="B922" s="19">
        <v>178.74549999999999</v>
      </c>
      <c r="C922" s="19">
        <v>240.41900000000001</v>
      </c>
      <c r="D922" s="19">
        <v>116.875</v>
      </c>
      <c r="E922" s="19">
        <v>29.3</v>
      </c>
      <c r="F922" s="20">
        <v>1.042E-3</v>
      </c>
      <c r="G922" s="20">
        <v>1.7719999999999999E-3</v>
      </c>
      <c r="H922" s="20">
        <v>2.2729999999999998E-3</v>
      </c>
      <c r="I922" s="20">
        <v>3.702E-3</v>
      </c>
      <c r="J922" s="20">
        <v>7.2570000000000004E-3</v>
      </c>
      <c r="K922" s="20">
        <v>5.574E-3</v>
      </c>
      <c r="L922" s="20">
        <v>1.4364999999999999E-2</v>
      </c>
      <c r="M922" s="20">
        <v>1.636E-2</v>
      </c>
      <c r="N922" s="19">
        <v>1210</v>
      </c>
      <c r="O922" s="21">
        <v>2135.0899999999997</v>
      </c>
      <c r="P922" s="19">
        <v>6543.3</v>
      </c>
      <c r="Q922" s="18">
        <v>100.46599999999999</v>
      </c>
      <c r="R922" s="19">
        <v>7.0956999999999999</v>
      </c>
      <c r="S922" s="19">
        <v>7.11</v>
      </c>
      <c r="T922" s="263" t="s">
        <v>331</v>
      </c>
      <c r="U922" s="264" t="s">
        <v>331</v>
      </c>
      <c r="V922" s="264" t="s">
        <v>331</v>
      </c>
      <c r="W922" s="19"/>
      <c r="AD922" s="265" t="s">
        <v>331</v>
      </c>
      <c r="AE922" s="265">
        <v>2.0100999550707637E-2</v>
      </c>
      <c r="AF922" s="265">
        <v>2.1237999525293708E-2</v>
      </c>
      <c r="AG922" s="265">
        <v>2.3505999474599956E-2</v>
      </c>
      <c r="AH922" s="265">
        <v>1.7069999618455768E-2</v>
      </c>
      <c r="AI922" s="265">
        <v>1.9369999567046763E-2</v>
      </c>
      <c r="AJ922" s="265">
        <v>2.3149999482557176E-2</v>
      </c>
      <c r="AK922" s="265">
        <v>2.6189999414607885E-2</v>
      </c>
      <c r="AL922" s="265">
        <v>2.3547999473661183E-2</v>
      </c>
      <c r="AM922" s="265">
        <v>2.5225999436154962E-2</v>
      </c>
      <c r="AN922" s="265">
        <v>3.4145999236777427E-2</v>
      </c>
      <c r="AO922" s="265">
        <v>2.5757999424263836E-2</v>
      </c>
      <c r="AP922" s="265">
        <v>2.7459999386221172E-2</v>
      </c>
      <c r="AQ922" s="265">
        <v>2.1894999510608613E-2</v>
      </c>
    </row>
    <row r="923" spans="1:43" ht="18.75" customHeight="1">
      <c r="A923" s="86">
        <v>43966</v>
      </c>
      <c r="B923" s="19">
        <v>179.2833</v>
      </c>
      <c r="C923" s="19">
        <v>240.56219999999999</v>
      </c>
      <c r="D923" s="19">
        <v>116.875</v>
      </c>
      <c r="E923" s="19">
        <v>31.89</v>
      </c>
      <c r="F923" s="20">
        <v>9.9099999999999991E-4</v>
      </c>
      <c r="G923" s="20">
        <v>1.451E-3</v>
      </c>
      <c r="H923" s="20">
        <v>1.8259999999999999E-3</v>
      </c>
      <c r="I923" s="20">
        <v>3.0820000000000001E-3</v>
      </c>
      <c r="J923" s="20">
        <v>6.4279999999999997E-3</v>
      </c>
      <c r="K923" s="20">
        <v>4.8630000000000001E-3</v>
      </c>
      <c r="L923" s="20">
        <v>1.3266E-2</v>
      </c>
      <c r="M923" s="20">
        <v>1.5810000000000001E-2</v>
      </c>
      <c r="N923" s="19">
        <v>1210</v>
      </c>
      <c r="O923" s="21">
        <v>2135.0899999999997</v>
      </c>
      <c r="P923" s="19">
        <v>6543.3</v>
      </c>
      <c r="Q923" s="18">
        <v>100.242</v>
      </c>
      <c r="R923" s="19">
        <v>7.0926</v>
      </c>
      <c r="S923" s="19">
        <v>7.1120999999999999</v>
      </c>
      <c r="T923" s="263" t="s">
        <v>331</v>
      </c>
      <c r="U923" s="264" t="s">
        <v>331</v>
      </c>
      <c r="V923" s="264" t="s">
        <v>331</v>
      </c>
      <c r="W923" s="19"/>
      <c r="AD923" s="265" t="s">
        <v>331</v>
      </c>
      <c r="AE923" s="265">
        <v>2.0518999541364609E-2</v>
      </c>
      <c r="AF923" s="265">
        <v>2.1669999515637754E-2</v>
      </c>
      <c r="AG923" s="265">
        <v>2.3710999470017851E-2</v>
      </c>
      <c r="AH923" s="265">
        <v>1.7219999615103006E-2</v>
      </c>
      <c r="AI923" s="265">
        <v>1.9789999557659029E-2</v>
      </c>
      <c r="AJ923" s="265">
        <v>2.3319999478757378E-2</v>
      </c>
      <c r="AK923" s="265">
        <v>2.6019999418407679E-2</v>
      </c>
      <c r="AL923" s="265">
        <v>2.3603999472409484E-2</v>
      </c>
      <c r="AM923" s="265">
        <v>2.5202999436669055E-2</v>
      </c>
      <c r="AN923" s="265">
        <v>3.4145999236777427E-2</v>
      </c>
      <c r="AO923" s="265">
        <v>2.5558999428711829E-2</v>
      </c>
      <c r="AP923" s="265">
        <v>2.7459999386221172E-2</v>
      </c>
      <c r="AQ923" s="265">
        <v>2.214669950498268E-2</v>
      </c>
    </row>
    <row r="924" spans="1:43" ht="18.75" customHeight="1">
      <c r="A924" s="86">
        <v>43965</v>
      </c>
      <c r="B924" s="19">
        <v>179.23089999999999</v>
      </c>
      <c r="C924" s="19">
        <v>240.34700000000001</v>
      </c>
      <c r="D924" s="19">
        <v>116.875</v>
      </c>
      <c r="E924" s="19">
        <v>32.61</v>
      </c>
      <c r="F924" s="20">
        <v>1.093E-3</v>
      </c>
      <c r="G924" s="20">
        <v>1.47E-3</v>
      </c>
      <c r="H924" s="20">
        <v>1.877E-3</v>
      </c>
      <c r="I924" s="20">
        <v>3.0509999999999999E-3</v>
      </c>
      <c r="J924" s="20">
        <v>6.2179999999999996E-3</v>
      </c>
      <c r="K924" s="20">
        <v>4.7710000000000001E-3</v>
      </c>
      <c r="L924" s="20">
        <v>1.2909E-2</v>
      </c>
      <c r="M924" s="20">
        <v>1.592E-2</v>
      </c>
      <c r="N924" s="19">
        <v>1210</v>
      </c>
      <c r="O924" s="21">
        <v>2135.0899999999997</v>
      </c>
      <c r="P924" s="19">
        <v>6543.3</v>
      </c>
      <c r="Q924" s="18">
        <v>99.933000000000007</v>
      </c>
      <c r="R924" s="19">
        <v>7.0834999999999999</v>
      </c>
      <c r="S924" s="19">
        <v>7.1066000000000003</v>
      </c>
      <c r="T924" s="263" t="s">
        <v>331</v>
      </c>
      <c r="U924" s="264" t="s">
        <v>331</v>
      </c>
      <c r="V924" s="264" t="s">
        <v>331</v>
      </c>
      <c r="W924" s="19"/>
      <c r="AD924" s="265" t="s">
        <v>331</v>
      </c>
      <c r="AE924" s="265">
        <v>2.0125999550148845E-2</v>
      </c>
      <c r="AF924" s="265">
        <v>2.1259999524801967E-2</v>
      </c>
      <c r="AG924" s="265">
        <v>2.3439999476075172E-2</v>
      </c>
      <c r="AH924" s="265">
        <v>1.7389999611303213E-2</v>
      </c>
      <c r="AI924" s="265">
        <v>1.962999956123531E-2</v>
      </c>
      <c r="AJ924" s="265">
        <v>2.3259999480098485E-2</v>
      </c>
      <c r="AK924" s="265">
        <v>2.5919999420642853E-2</v>
      </c>
      <c r="AL924" s="265">
        <v>2.3475999475270508E-2</v>
      </c>
      <c r="AM924" s="265">
        <v>2.5343999433517457E-2</v>
      </c>
      <c r="AN924" s="265">
        <v>3.4145999236777427E-2</v>
      </c>
      <c r="AO924" s="265">
        <v>2.553699942920357E-2</v>
      </c>
      <c r="AP924" s="265">
        <v>2.7459999386221172E-2</v>
      </c>
      <c r="AQ924" s="265">
        <v>2.2096699506100267E-2</v>
      </c>
    </row>
    <row r="925" spans="1:43" ht="18.75" customHeight="1">
      <c r="A925" s="86">
        <v>43964</v>
      </c>
      <c r="B925" s="19">
        <v>178.96770000000001</v>
      </c>
      <c r="C925" s="19">
        <v>240.4821</v>
      </c>
      <c r="D925" s="19">
        <v>116.875</v>
      </c>
      <c r="E925" s="19">
        <v>35.28</v>
      </c>
      <c r="F925" s="20">
        <v>1.093E-3</v>
      </c>
      <c r="G925" s="20">
        <v>1.5889999999999999E-3</v>
      </c>
      <c r="H925" s="20">
        <v>2.0339999999999998E-3</v>
      </c>
      <c r="I925" s="20">
        <v>3.1619999999999999E-3</v>
      </c>
      <c r="J925" s="20">
        <v>6.5250000000000004E-3</v>
      </c>
      <c r="K925" s="20">
        <v>4.9769999999999997E-3</v>
      </c>
      <c r="L925" s="20">
        <v>1.3450999999999999E-2</v>
      </c>
      <c r="M925" s="20">
        <v>1.592E-2</v>
      </c>
      <c r="N925" s="19">
        <v>1210</v>
      </c>
      <c r="O925" s="21">
        <v>2135.0899999999997</v>
      </c>
      <c r="P925" s="19">
        <v>6543.3</v>
      </c>
      <c r="Q925" s="18">
        <v>100.236</v>
      </c>
      <c r="R925" s="19">
        <v>7.0987</v>
      </c>
      <c r="S925" s="19">
        <v>7.1052</v>
      </c>
      <c r="T925" s="263" t="s">
        <v>331</v>
      </c>
      <c r="U925" s="264" t="s">
        <v>331</v>
      </c>
      <c r="V925" s="264" t="s">
        <v>331</v>
      </c>
      <c r="W925" s="19"/>
      <c r="AD925" s="265" t="s">
        <v>331</v>
      </c>
      <c r="AE925" s="265">
        <v>2.0486999542079869E-2</v>
      </c>
      <c r="AF925" s="265">
        <v>2.1481999519839885E-2</v>
      </c>
      <c r="AG925" s="265">
        <v>2.3902999465726316E-2</v>
      </c>
      <c r="AH925" s="265">
        <v>1.7839999601244928E-2</v>
      </c>
      <c r="AI925" s="265">
        <v>2.0209999548271299E-2</v>
      </c>
      <c r="AJ925" s="265">
        <v>2.369999947026372E-2</v>
      </c>
      <c r="AK925" s="265">
        <v>2.6279999412596226E-2</v>
      </c>
      <c r="AL925" s="265">
        <v>2.3603999472409484E-2</v>
      </c>
      <c r="AM925" s="265">
        <v>2.5303999434411528E-2</v>
      </c>
      <c r="AN925" s="265">
        <v>3.4145999236777427E-2</v>
      </c>
      <c r="AO925" s="265">
        <v>2.5552999428845941E-2</v>
      </c>
      <c r="AP925" s="265">
        <v>2.7459999386221172E-2</v>
      </c>
      <c r="AQ925" s="265">
        <v>2.2558299495782703E-2</v>
      </c>
    </row>
    <row r="926" spans="1:43" ht="18.75" customHeight="1">
      <c r="A926" s="86">
        <v>43963</v>
      </c>
      <c r="B926" s="19">
        <v>178.72540000000001</v>
      </c>
      <c r="C926" s="19">
        <v>240.43879999999999</v>
      </c>
      <c r="D926" s="19">
        <v>116.875</v>
      </c>
      <c r="E926" s="19">
        <v>33.04</v>
      </c>
      <c r="F926" s="20">
        <v>1.1950000000000001E-3</v>
      </c>
      <c r="G926" s="20">
        <v>1.5889999999999999E-3</v>
      </c>
      <c r="H926" s="20">
        <v>2.0339999999999998E-3</v>
      </c>
      <c r="I926" s="20">
        <v>3.2420000000000001E-3</v>
      </c>
      <c r="J926" s="20">
        <v>6.6509999999999998E-3</v>
      </c>
      <c r="K926" s="20">
        <v>5.1370000000000001E-3</v>
      </c>
      <c r="L926" s="20">
        <v>1.3698E-2</v>
      </c>
      <c r="M926" s="20">
        <v>1.5869999999999999E-2</v>
      </c>
      <c r="N926" s="19">
        <v>1210</v>
      </c>
      <c r="O926" s="21">
        <v>2135.0899999999997</v>
      </c>
      <c r="P926" s="19">
        <v>6543.3</v>
      </c>
      <c r="Q926" s="18">
        <v>99.733999999999995</v>
      </c>
      <c r="R926" s="19">
        <v>7.0742000000000003</v>
      </c>
      <c r="S926" s="19">
        <v>7.0933999999999999</v>
      </c>
      <c r="T926" s="263" t="s">
        <v>331</v>
      </c>
      <c r="U926" s="264" t="s">
        <v>331</v>
      </c>
      <c r="V926" s="264" t="s">
        <v>331</v>
      </c>
      <c r="W926" s="19"/>
      <c r="AD926" s="265" t="s">
        <v>331</v>
      </c>
      <c r="AE926" s="265">
        <v>2.0462999542616309E-2</v>
      </c>
      <c r="AF926" s="265">
        <v>2.1870999511145055E-2</v>
      </c>
      <c r="AG926" s="265">
        <v>2.3949999464675784E-2</v>
      </c>
      <c r="AH926" s="265">
        <v>1.8229999592527746E-2</v>
      </c>
      <c r="AI926" s="265">
        <v>2.0429999543353918E-2</v>
      </c>
      <c r="AJ926" s="265">
        <v>2.3889999466016887E-2</v>
      </c>
      <c r="AK926" s="265">
        <v>2.633999941125512E-2</v>
      </c>
      <c r="AL926" s="265">
        <v>2.3725999469682572E-2</v>
      </c>
      <c r="AM926" s="265">
        <v>2.5313999434188009E-2</v>
      </c>
      <c r="AN926" s="265">
        <v>3.4145999236777427E-2</v>
      </c>
      <c r="AO926" s="265">
        <v>2.5531999429315326E-2</v>
      </c>
      <c r="AP926" s="265">
        <v>2.7459999386221172E-2</v>
      </c>
      <c r="AQ926" s="265">
        <v>2.2076699506547299E-2</v>
      </c>
    </row>
    <row r="927" spans="1:43" ht="18.75" customHeight="1">
      <c r="A927" s="86">
        <v>43962</v>
      </c>
      <c r="B927" s="19">
        <v>178.2647</v>
      </c>
      <c r="C927" s="19">
        <v>239.49469999999999</v>
      </c>
      <c r="D927" s="19">
        <v>116.875</v>
      </c>
      <c r="E927" s="19">
        <v>27.57</v>
      </c>
      <c r="F927" s="20">
        <v>1.042E-3</v>
      </c>
      <c r="G927" s="20">
        <v>1.7470000000000001E-3</v>
      </c>
      <c r="H927" s="20">
        <v>2.232E-3</v>
      </c>
      <c r="I927" s="20">
        <v>3.5119999999999999E-3</v>
      </c>
      <c r="J927" s="20">
        <v>7.0990000000000003E-3</v>
      </c>
      <c r="K927" s="20">
        <v>5.5040000000000002E-3</v>
      </c>
      <c r="L927" s="20">
        <v>1.4160000000000001E-2</v>
      </c>
      <c r="M927" s="20">
        <v>1.6E-2</v>
      </c>
      <c r="N927" s="19">
        <v>1210</v>
      </c>
      <c r="O927" s="21">
        <v>2135.0899999999997</v>
      </c>
      <c r="P927" s="19">
        <v>6543.3</v>
      </c>
      <c r="Q927" s="18">
        <v>99.888999999999996</v>
      </c>
      <c r="R927" s="19">
        <v>7.0842000000000001</v>
      </c>
      <c r="S927" s="19">
        <v>7.0922000000000001</v>
      </c>
      <c r="T927" s="263" t="s">
        <v>331</v>
      </c>
      <c r="U927" s="264" t="s">
        <v>331</v>
      </c>
      <c r="V927" s="264" t="s">
        <v>331</v>
      </c>
      <c r="W927" s="19"/>
      <c r="AD927" s="265" t="s">
        <v>331</v>
      </c>
      <c r="AE927" s="265">
        <v>2.1347999522835014E-2</v>
      </c>
      <c r="AF927" s="265">
        <v>2.2557999495789408E-2</v>
      </c>
      <c r="AG927" s="265">
        <v>2.4575999450683592E-2</v>
      </c>
      <c r="AH927" s="265">
        <v>1.8709999581798913E-2</v>
      </c>
      <c r="AI927" s="265">
        <v>2.1589999517425892E-2</v>
      </c>
      <c r="AJ927" s="265">
        <v>2.4119999460875986E-2</v>
      </c>
      <c r="AK927" s="265">
        <v>2.6269999412819742E-2</v>
      </c>
      <c r="AL927" s="265">
        <v>2.3916999465413393E-2</v>
      </c>
      <c r="AM927" s="265">
        <v>2.5314999434165656E-2</v>
      </c>
      <c r="AN927" s="265">
        <v>3.4145999236777427E-2</v>
      </c>
      <c r="AO927" s="265">
        <v>2.5553999428823592E-2</v>
      </c>
      <c r="AP927" s="265">
        <v>2.7459999386221172E-2</v>
      </c>
      <c r="AQ927" s="265">
        <v>2.3013299485612662E-2</v>
      </c>
    </row>
    <row r="928" spans="1:43" ht="18.75" customHeight="1">
      <c r="A928" s="86">
        <v>43959</v>
      </c>
      <c r="B928" s="19">
        <v>178.3938</v>
      </c>
      <c r="C928" s="19">
        <v>237.78550000000001</v>
      </c>
      <c r="D928" s="19">
        <v>120</v>
      </c>
      <c r="E928" s="19">
        <v>27.98</v>
      </c>
      <c r="F928" s="20">
        <v>9.41E-4</v>
      </c>
      <c r="G928" s="20">
        <v>1.5679999999999999E-3</v>
      </c>
      <c r="H928" s="20">
        <v>2.1519999999999998E-3</v>
      </c>
      <c r="I928" s="20">
        <v>3.3379999999999998E-3</v>
      </c>
      <c r="J928" s="20">
        <v>6.8310000000000003E-3</v>
      </c>
      <c r="K928" s="20">
        <v>5.3200000000000001E-3</v>
      </c>
      <c r="L928" s="20">
        <v>1.3828E-2</v>
      </c>
      <c r="M928" s="20">
        <v>1.558E-2</v>
      </c>
      <c r="N928" s="19">
        <v>1210</v>
      </c>
      <c r="O928" s="21">
        <v>2135.0899999999997</v>
      </c>
      <c r="P928" s="19">
        <v>6543.3</v>
      </c>
      <c r="Q928" s="18">
        <v>100.09099999999999</v>
      </c>
      <c r="R928" s="19">
        <v>7.1045999999999996</v>
      </c>
      <c r="S928" s="19">
        <v>7.1296999999999997</v>
      </c>
      <c r="T928" s="263" t="s">
        <v>331</v>
      </c>
      <c r="U928" s="264" t="s">
        <v>331</v>
      </c>
      <c r="V928" s="264" t="s">
        <v>331</v>
      </c>
      <c r="W928" s="19"/>
      <c r="AD928" s="265" t="s">
        <v>331</v>
      </c>
      <c r="AE928" s="265">
        <v>2.2009999508038162E-2</v>
      </c>
      <c r="AF928" s="265">
        <v>2.3219999480992556E-2</v>
      </c>
      <c r="AG928" s="265">
        <v>2.528399943485856E-2</v>
      </c>
      <c r="AH928" s="265">
        <v>1.9109999572858215E-2</v>
      </c>
      <c r="AI928" s="265">
        <v>2.1589999517425892E-2</v>
      </c>
      <c r="AJ928" s="265">
        <v>2.4629999449476601E-2</v>
      </c>
      <c r="AK928" s="265">
        <v>2.6859999399632215E-2</v>
      </c>
      <c r="AL928" s="265">
        <v>2.2862999488972129E-2</v>
      </c>
      <c r="AM928" s="265">
        <v>2.4484999452717603E-2</v>
      </c>
      <c r="AN928" s="265">
        <v>3.4145999236777427E-2</v>
      </c>
      <c r="AO928" s="265">
        <v>2.4563999450951814E-2</v>
      </c>
      <c r="AP928" s="265">
        <v>2.7459999386221172E-2</v>
      </c>
      <c r="AQ928" s="265">
        <v>2.2969999486580493E-2</v>
      </c>
    </row>
    <row r="929" spans="1:43" ht="18.75" customHeight="1">
      <c r="A929" s="86">
        <v>43958</v>
      </c>
      <c r="B929" s="19">
        <v>178.62350000000001</v>
      </c>
      <c r="C929" s="19">
        <v>237.07820000000001</v>
      </c>
      <c r="D929" s="19">
        <v>120</v>
      </c>
      <c r="E929" s="19">
        <v>31.44</v>
      </c>
      <c r="F929" s="20">
        <v>8.3900000000000001E-4</v>
      </c>
      <c r="G929" s="20">
        <v>1.3879999999999999E-3</v>
      </c>
      <c r="H929" s="20">
        <v>1.913E-3</v>
      </c>
      <c r="I929" s="20">
        <v>3.0539999999999999E-3</v>
      </c>
      <c r="J929" s="20">
        <v>6.4089999999999998E-3</v>
      </c>
      <c r="K929" s="20">
        <v>4.9769999999999997E-3</v>
      </c>
      <c r="L929" s="20">
        <v>1.329E-2</v>
      </c>
      <c r="M929" s="20">
        <v>1.5520000000000001E-2</v>
      </c>
      <c r="N929" s="19">
        <v>1210</v>
      </c>
      <c r="O929" s="21">
        <v>2135.0899999999997</v>
      </c>
      <c r="P929" s="19">
        <v>6543.3</v>
      </c>
      <c r="Q929" s="18">
        <v>99.709000000000003</v>
      </c>
      <c r="R929" s="19">
        <v>7.0632999999999999</v>
      </c>
      <c r="S929" s="19">
        <v>7.1226000000000003</v>
      </c>
      <c r="T929" s="263" t="s">
        <v>331</v>
      </c>
      <c r="U929" s="264" t="s">
        <v>331</v>
      </c>
      <c r="V929" s="264" t="s">
        <v>331</v>
      </c>
      <c r="W929" s="19"/>
      <c r="AD929" s="265" t="s">
        <v>331</v>
      </c>
      <c r="AE929" s="265">
        <v>2.2201999503746631E-2</v>
      </c>
      <c r="AF929" s="265">
        <v>2.3418999476544557E-2</v>
      </c>
      <c r="AG929" s="265">
        <v>2.5396999432332812E-2</v>
      </c>
      <c r="AH929" s="265">
        <v>1.9319999568164346E-2</v>
      </c>
      <c r="AI929" s="265">
        <v>2.2019999507814646E-2</v>
      </c>
      <c r="AJ929" s="265">
        <v>2.4839999444782733E-2</v>
      </c>
      <c r="AK929" s="265">
        <v>2.7359999388456346E-2</v>
      </c>
      <c r="AL929" s="265">
        <v>2.2715999492257832E-2</v>
      </c>
      <c r="AM929" s="265">
        <v>2.4484999452717603E-2</v>
      </c>
      <c r="AN929" s="265">
        <v>3.4145999236777427E-2</v>
      </c>
      <c r="AO929" s="265">
        <v>2.4563999450951814E-2</v>
      </c>
      <c r="AP929" s="265">
        <v>2.7459999386221172E-2</v>
      </c>
      <c r="AQ929" s="265">
        <v>2.2248299502711743E-2</v>
      </c>
    </row>
    <row r="930" spans="1:43" ht="18.75" customHeight="1">
      <c r="A930" s="86">
        <v>43957</v>
      </c>
      <c r="B930" s="19">
        <v>178.0008</v>
      </c>
      <c r="C930" s="19">
        <v>236.4119</v>
      </c>
      <c r="D930" s="19">
        <v>119.625</v>
      </c>
      <c r="E930" s="19">
        <v>34.119999999999997</v>
      </c>
      <c r="F930" s="20">
        <v>1.0679999999999999E-3</v>
      </c>
      <c r="G930" s="20">
        <v>1.784E-3</v>
      </c>
      <c r="H930" s="20">
        <v>2.4199999999999998E-3</v>
      </c>
      <c r="I930" s="20">
        <v>3.718E-3</v>
      </c>
      <c r="J930" s="20">
        <v>7.0299999999999998E-3</v>
      </c>
      <c r="K930" s="20">
        <v>5.6629999999999996E-3</v>
      </c>
      <c r="L930" s="20">
        <v>1.3937E-2</v>
      </c>
      <c r="M930" s="20">
        <v>1.486E-2</v>
      </c>
      <c r="N930" s="19">
        <v>1210</v>
      </c>
      <c r="O930" s="21">
        <v>2135.0899999999997</v>
      </c>
      <c r="P930" s="19">
        <v>6543.3</v>
      </c>
      <c r="Q930" s="18">
        <v>99.483999999999995</v>
      </c>
      <c r="R930" s="19">
        <v>7.0632999999999999</v>
      </c>
      <c r="S930" s="19">
        <v>7.1304999999999996</v>
      </c>
      <c r="T930" s="263" t="s">
        <v>331</v>
      </c>
      <c r="U930" s="264" t="s">
        <v>331</v>
      </c>
      <c r="V930" s="264" t="s">
        <v>331</v>
      </c>
      <c r="W930" s="19"/>
      <c r="AD930" s="265" t="s">
        <v>331</v>
      </c>
      <c r="AE930" s="265">
        <v>2.25329994963482E-2</v>
      </c>
      <c r="AF930" s="265">
        <v>2.3692999470420181E-2</v>
      </c>
      <c r="AG930" s="265">
        <v>2.5491999430209397E-2</v>
      </c>
      <c r="AH930" s="265">
        <v>1.9589999562129378E-2</v>
      </c>
      <c r="AI930" s="265">
        <v>2.2189999504014849E-2</v>
      </c>
      <c r="AJ930" s="265">
        <v>2.5009999440982936E-2</v>
      </c>
      <c r="AK930" s="265">
        <v>2.7209999391809108E-2</v>
      </c>
      <c r="AL930" s="265">
        <v>2.2605999494716526E-2</v>
      </c>
      <c r="AM930" s="265">
        <v>2.4484999452717603E-2</v>
      </c>
      <c r="AN930" s="265">
        <v>3.4145999236777427E-2</v>
      </c>
      <c r="AO930" s="265">
        <v>2.4563999450951814E-2</v>
      </c>
      <c r="AP930" s="265">
        <v>2.7459999386221172E-2</v>
      </c>
      <c r="AQ930" s="265">
        <v>2.2323299501035364E-2</v>
      </c>
    </row>
    <row r="931" spans="1:43" ht="18.75" customHeight="1">
      <c r="A931" s="86">
        <v>43956</v>
      </c>
      <c r="B931" s="19">
        <v>178.3013</v>
      </c>
      <c r="C931" s="19">
        <v>235.96</v>
      </c>
      <c r="D931" s="19">
        <v>119.625</v>
      </c>
      <c r="E931" s="19">
        <v>33.61</v>
      </c>
      <c r="F931" s="20">
        <v>9.6599999999999995E-4</v>
      </c>
      <c r="G931" s="20">
        <v>1.882E-3</v>
      </c>
      <c r="H931" s="20">
        <v>2.4729999999999999E-3</v>
      </c>
      <c r="I931" s="20">
        <v>3.7499999999999999E-3</v>
      </c>
      <c r="J931" s="20">
        <v>6.6189999999999999E-3</v>
      </c>
      <c r="K931" s="20">
        <v>5.411E-3</v>
      </c>
      <c r="L931" s="20">
        <v>1.332E-2</v>
      </c>
      <c r="M931" s="20">
        <v>1.44E-2</v>
      </c>
      <c r="N931" s="19">
        <v>1210</v>
      </c>
      <c r="O931" s="21">
        <v>2135.0899999999997</v>
      </c>
      <c r="P931" s="19">
        <v>6543.3</v>
      </c>
      <c r="Q931" s="18">
        <v>99.078999999999994</v>
      </c>
      <c r="R931" s="19">
        <v>7.0632999999999999</v>
      </c>
      <c r="S931" s="19">
        <v>7.1349</v>
      </c>
      <c r="T931" s="263" t="s">
        <v>331</v>
      </c>
      <c r="U931" s="264" t="s">
        <v>331</v>
      </c>
      <c r="V931" s="264" t="s">
        <v>331</v>
      </c>
      <c r="W931" s="19"/>
      <c r="AD931" s="265" t="s">
        <v>331</v>
      </c>
      <c r="AE931" s="265">
        <v>2.2719999492168425E-2</v>
      </c>
      <c r="AF931" s="265">
        <v>2.3677999470755457E-2</v>
      </c>
      <c r="AG931" s="265">
        <v>2.5562999428622422E-2</v>
      </c>
      <c r="AH931" s="265">
        <v>1.9589999562129378E-2</v>
      </c>
      <c r="AI931" s="265">
        <v>2.2119999505579472E-2</v>
      </c>
      <c r="AJ931" s="265">
        <v>2.4989999441429975E-2</v>
      </c>
      <c r="AK931" s="265">
        <v>2.7199999392032624E-2</v>
      </c>
      <c r="AL931" s="265">
        <v>2.2517999496683476E-2</v>
      </c>
      <c r="AM931" s="265">
        <v>2.4484999452717603E-2</v>
      </c>
      <c r="AN931" s="265">
        <v>3.4145999236777427E-2</v>
      </c>
      <c r="AO931" s="265">
        <v>2.4563999450951814E-2</v>
      </c>
      <c r="AP931" s="265">
        <v>2.7459999386221172E-2</v>
      </c>
      <c r="AQ931" s="265">
        <v>2.2338299500700088E-2</v>
      </c>
    </row>
    <row r="932" spans="1:43" ht="18.75" customHeight="1">
      <c r="A932" s="86">
        <v>43955</v>
      </c>
      <c r="B932" s="19">
        <v>178.42449999999999</v>
      </c>
      <c r="C932" s="19">
        <v>235.92840000000001</v>
      </c>
      <c r="D932" s="19">
        <v>119.625</v>
      </c>
      <c r="E932" s="19">
        <v>35.97</v>
      </c>
      <c r="F932" s="20">
        <v>9.9099999999999991E-4</v>
      </c>
      <c r="G932" s="20">
        <v>1.8220000000000001E-3</v>
      </c>
      <c r="H932" s="20">
        <v>2.4199999999999998E-3</v>
      </c>
      <c r="I932" s="20">
        <v>3.6389999999999999E-3</v>
      </c>
      <c r="J932" s="20">
        <v>6.3359999999999996E-3</v>
      </c>
      <c r="K932" s="20">
        <v>5.2509999999999996E-3</v>
      </c>
      <c r="L932" s="20">
        <v>1.2765E-2</v>
      </c>
      <c r="M932" s="20">
        <v>1.44E-2</v>
      </c>
      <c r="N932" s="19">
        <v>1210</v>
      </c>
      <c r="O932" s="21">
        <v>2135.0899999999997</v>
      </c>
      <c r="P932" s="19">
        <v>6543.3</v>
      </c>
      <c r="Q932" s="18">
        <v>99.016000000000005</v>
      </c>
      <c r="R932" s="19">
        <v>7.0632999999999999</v>
      </c>
      <c r="S932" s="19">
        <v>7.0816999999999997</v>
      </c>
      <c r="T932" s="263" t="s">
        <v>331</v>
      </c>
      <c r="U932" s="264" t="s">
        <v>331</v>
      </c>
      <c r="V932" s="264" t="s">
        <v>331</v>
      </c>
      <c r="W932" s="19"/>
      <c r="AD932" s="265" t="s">
        <v>331</v>
      </c>
      <c r="AE932" s="265">
        <v>2.2900999488122759E-2</v>
      </c>
      <c r="AF932" s="265">
        <v>2.3798999468050898E-2</v>
      </c>
      <c r="AG932" s="265">
        <v>2.5594999427907168E-2</v>
      </c>
      <c r="AH932" s="265">
        <v>1.9589999562129378E-2</v>
      </c>
      <c r="AI932" s="265">
        <v>2.2149999504908917E-2</v>
      </c>
      <c r="AJ932" s="265">
        <v>2.4829999445006253E-2</v>
      </c>
      <c r="AK932" s="265">
        <v>2.6739999402314425E-2</v>
      </c>
      <c r="AL932" s="265">
        <v>2.290199948810041E-2</v>
      </c>
      <c r="AM932" s="265">
        <v>2.4484999452717603E-2</v>
      </c>
      <c r="AN932" s="265">
        <v>3.4145999236777427E-2</v>
      </c>
      <c r="AO932" s="265">
        <v>2.4563999450951814E-2</v>
      </c>
      <c r="AP932" s="265">
        <v>2.7459999386221172E-2</v>
      </c>
      <c r="AQ932" s="265">
        <v>2.2094999506138264E-2</v>
      </c>
    </row>
    <row r="933" spans="1:43" ht="18.75" customHeight="1">
      <c r="A933" s="86">
        <v>43952</v>
      </c>
      <c r="B933" s="19">
        <v>178.49160000000001</v>
      </c>
      <c r="C933" s="19">
        <v>236.4513</v>
      </c>
      <c r="D933" s="19">
        <v>119.625</v>
      </c>
      <c r="E933" s="19">
        <v>37.19</v>
      </c>
      <c r="F933" s="20">
        <v>9.9099999999999991E-4</v>
      </c>
      <c r="G933" s="20">
        <v>1.9E-3</v>
      </c>
      <c r="H933" s="20">
        <v>2.3670000000000002E-3</v>
      </c>
      <c r="I933" s="20">
        <v>3.4970000000000001E-3</v>
      </c>
      <c r="J933" s="20">
        <v>6.1180000000000002E-3</v>
      </c>
      <c r="K933" s="20">
        <v>5.1139999999999996E-3</v>
      </c>
      <c r="L933" s="20">
        <v>1.2486000000000001E-2</v>
      </c>
      <c r="M933" s="20">
        <v>1.44E-2</v>
      </c>
      <c r="N933" s="19">
        <v>1210</v>
      </c>
      <c r="O933" s="21">
        <v>2205.29</v>
      </c>
      <c r="P933" s="19">
        <v>6641.5</v>
      </c>
      <c r="Q933" s="18">
        <v>99.564999999999998</v>
      </c>
      <c r="R933" s="19">
        <v>7.0768000000000004</v>
      </c>
      <c r="S933" s="19">
        <v>7.0731000000000002</v>
      </c>
      <c r="T933" s="263" t="s">
        <v>331</v>
      </c>
      <c r="U933" s="264" t="s">
        <v>331</v>
      </c>
      <c r="V933" s="264" t="s">
        <v>331</v>
      </c>
      <c r="W933" s="19"/>
      <c r="AD933" s="265" t="s">
        <v>331</v>
      </c>
      <c r="AE933" s="265">
        <v>2.3174999481998384E-2</v>
      </c>
      <c r="AF933" s="265">
        <v>2.4058999462239442E-2</v>
      </c>
      <c r="AG933" s="265">
        <v>2.5676999426074324E-2</v>
      </c>
      <c r="AH933" s="265">
        <v>1.9589999562129378E-2</v>
      </c>
      <c r="AI933" s="265">
        <v>2.1959999509155753E-2</v>
      </c>
      <c r="AJ933" s="265">
        <v>2.4809999445453285E-2</v>
      </c>
      <c r="AK933" s="265">
        <v>2.6859999399632215E-2</v>
      </c>
      <c r="AL933" s="265">
        <v>2.2471999497711656E-2</v>
      </c>
      <c r="AM933" s="265">
        <v>2.4484999452717603E-2</v>
      </c>
      <c r="AN933" s="265">
        <v>3.4145999236777427E-2</v>
      </c>
      <c r="AO933" s="265">
        <v>2.4563999450951814E-2</v>
      </c>
      <c r="AP933" s="265">
        <v>2.7459999386221172E-2</v>
      </c>
      <c r="AQ933" s="265">
        <v>2.3166699482183903E-2</v>
      </c>
    </row>
    <row r="934" spans="1:43" ht="18.75" customHeight="1">
      <c r="A934" s="86">
        <v>43951</v>
      </c>
      <c r="B934" s="19">
        <v>178.56290000000001</v>
      </c>
      <c r="C934" s="19">
        <v>236.29640000000001</v>
      </c>
      <c r="D934" s="19">
        <v>119.625</v>
      </c>
      <c r="E934" s="19">
        <v>34.15</v>
      </c>
      <c r="F934" s="20">
        <v>7.8799999999999996E-4</v>
      </c>
      <c r="G934" s="20">
        <v>1.9559999999999998E-3</v>
      </c>
      <c r="H934" s="20">
        <v>2.447E-3</v>
      </c>
      <c r="I934" s="20">
        <v>3.6240000000000001E-3</v>
      </c>
      <c r="J934" s="20">
        <v>6.3930000000000002E-3</v>
      </c>
      <c r="K934" s="20">
        <v>5.3420000000000004E-3</v>
      </c>
      <c r="L934" s="20">
        <v>1.2848E-2</v>
      </c>
      <c r="M934" s="20">
        <v>1.44E-2</v>
      </c>
      <c r="N934" s="19">
        <v>1210</v>
      </c>
      <c r="O934" s="21">
        <v>2205.29</v>
      </c>
      <c r="P934" s="19">
        <v>6641.5</v>
      </c>
      <c r="Q934" s="18">
        <v>99.864999999999995</v>
      </c>
      <c r="R934" s="19">
        <v>7.0796000000000001</v>
      </c>
      <c r="S934" s="19">
        <v>7.0884</v>
      </c>
      <c r="T934" s="263" t="s">
        <v>331</v>
      </c>
      <c r="U934" s="264" t="s">
        <v>331</v>
      </c>
      <c r="V934" s="264" t="s">
        <v>331</v>
      </c>
      <c r="W934" s="19"/>
      <c r="AD934" s="265" t="s">
        <v>331</v>
      </c>
      <c r="AE934" s="265">
        <v>2.2711999492347239E-2</v>
      </c>
      <c r="AF934" s="265">
        <v>2.3455999475717547E-2</v>
      </c>
      <c r="AG934" s="265">
        <v>2.5254999435506763E-2</v>
      </c>
      <c r="AH934" s="265">
        <v>1.9589999562129378E-2</v>
      </c>
      <c r="AI934" s="265">
        <v>2.1959999509155753E-2</v>
      </c>
      <c r="AJ934" s="265">
        <v>2.4329999456182121E-2</v>
      </c>
      <c r="AK934" s="265">
        <v>2.6289999412372707E-2</v>
      </c>
      <c r="AL934" s="265">
        <v>2.2465999497845768E-2</v>
      </c>
      <c r="AM934" s="265">
        <v>2.4484999452717603E-2</v>
      </c>
      <c r="AN934" s="265">
        <v>3.4145999236777427E-2</v>
      </c>
      <c r="AO934" s="265">
        <v>2.4563999450951814E-2</v>
      </c>
      <c r="AP934" s="265">
        <v>2.7459999386221172E-2</v>
      </c>
      <c r="AQ934" s="265">
        <v>2.1904999510385097E-2</v>
      </c>
    </row>
    <row r="935" spans="1:43" ht="18.75" customHeight="1">
      <c r="A935" s="86">
        <v>43950</v>
      </c>
      <c r="B935" s="19">
        <v>178.55950000000001</v>
      </c>
      <c r="C935" s="19">
        <v>236.1626</v>
      </c>
      <c r="D935" s="19">
        <v>119.625</v>
      </c>
      <c r="E935" s="19">
        <v>31.23</v>
      </c>
      <c r="F935" s="20">
        <v>7.8799999999999996E-4</v>
      </c>
      <c r="G935" s="20">
        <v>2.0140000000000002E-3</v>
      </c>
      <c r="H935" s="20">
        <v>2.526E-3</v>
      </c>
      <c r="I935" s="20">
        <v>3.6709999999999998E-3</v>
      </c>
      <c r="J935" s="20">
        <v>6.2690000000000003E-3</v>
      </c>
      <c r="K935" s="20">
        <v>5.2729999999999999E-3</v>
      </c>
      <c r="L935" s="20">
        <v>1.2499E-2</v>
      </c>
      <c r="M935" s="20">
        <v>1.389E-2</v>
      </c>
      <c r="N935" s="19">
        <v>1210</v>
      </c>
      <c r="O935" s="21">
        <v>2205.29</v>
      </c>
      <c r="P935" s="19">
        <v>6641.5</v>
      </c>
      <c r="Q935" s="18">
        <v>100.041</v>
      </c>
      <c r="R935" s="19">
        <v>7.0872999999999999</v>
      </c>
      <c r="S935" s="19">
        <v>7.0926</v>
      </c>
      <c r="T935" s="263" t="s">
        <v>331</v>
      </c>
      <c r="U935" s="264" t="s">
        <v>331</v>
      </c>
      <c r="V935" s="264" t="s">
        <v>331</v>
      </c>
      <c r="W935" s="19"/>
      <c r="AD935" s="265" t="s">
        <v>331</v>
      </c>
      <c r="AE935" s="265">
        <v>2.2948999487049881E-2</v>
      </c>
      <c r="AF935" s="265">
        <v>2.3660999471135435E-2</v>
      </c>
      <c r="AG935" s="265">
        <v>2.5379999432712793E-2</v>
      </c>
      <c r="AH935" s="265">
        <v>1.9589999562129378E-2</v>
      </c>
      <c r="AI935" s="265">
        <v>2.1959999509155753E-2</v>
      </c>
      <c r="AJ935" s="265">
        <v>2.424999945797026E-2</v>
      </c>
      <c r="AK935" s="265">
        <v>2.6399999409914016E-2</v>
      </c>
      <c r="AL935" s="265">
        <v>2.2586999495141209E-2</v>
      </c>
      <c r="AM935" s="265">
        <v>2.4484999452717603E-2</v>
      </c>
      <c r="AN935" s="265">
        <v>3.4145999236777427E-2</v>
      </c>
      <c r="AO935" s="265">
        <v>2.4563999450951814E-2</v>
      </c>
      <c r="AP935" s="265">
        <v>2.7459999386221172E-2</v>
      </c>
      <c r="AQ935" s="265">
        <v>2.363329947175458E-2</v>
      </c>
    </row>
    <row r="936" spans="1:43" ht="18.75" customHeight="1">
      <c r="A936" s="86">
        <v>43949</v>
      </c>
      <c r="B936" s="19">
        <v>178.64750000000001</v>
      </c>
      <c r="C936" s="19">
        <v>235.15969999999999</v>
      </c>
      <c r="D936" s="19">
        <v>119.625</v>
      </c>
      <c r="E936" s="19">
        <v>33.57</v>
      </c>
      <c r="F936" s="20">
        <v>8.6399999999999997E-4</v>
      </c>
      <c r="G936" s="20">
        <v>2.1120000000000002E-3</v>
      </c>
      <c r="H936" s="20">
        <v>2.6589999999999999E-3</v>
      </c>
      <c r="I936" s="20">
        <v>3.7499999999999999E-3</v>
      </c>
      <c r="J936" s="20">
        <v>6.1289999999999999E-3</v>
      </c>
      <c r="K936" s="20">
        <v>5.1910000000000003E-3</v>
      </c>
      <c r="L936" s="20">
        <v>1.2042000000000001E-2</v>
      </c>
      <c r="M936" s="20">
        <v>1.409E-2</v>
      </c>
      <c r="N936" s="19">
        <v>1210</v>
      </c>
      <c r="O936" s="21">
        <v>2205.29</v>
      </c>
      <c r="P936" s="19">
        <v>6641.5</v>
      </c>
      <c r="Q936" s="18">
        <v>100.38</v>
      </c>
      <c r="R936" s="19">
        <v>7.0819000000000001</v>
      </c>
      <c r="S936" s="19">
        <v>7.0903999999999998</v>
      </c>
      <c r="T936" s="263" t="s">
        <v>331</v>
      </c>
      <c r="U936" s="264" t="s">
        <v>331</v>
      </c>
      <c r="V936" s="264" t="s">
        <v>331</v>
      </c>
      <c r="W936" s="19"/>
      <c r="AD936" s="265" t="s">
        <v>331</v>
      </c>
      <c r="AE936" s="265">
        <v>2.2603999494761232E-2</v>
      </c>
      <c r="AF936" s="265">
        <v>2.3442999476008117E-2</v>
      </c>
      <c r="AG936" s="265">
        <v>2.5041999440267682E-2</v>
      </c>
      <c r="AH936" s="265">
        <v>1.9589999562129378E-2</v>
      </c>
      <c r="AI936" s="265">
        <v>2.1959999509155753E-2</v>
      </c>
      <c r="AJ936" s="265">
        <v>2.4219999458640815E-2</v>
      </c>
      <c r="AK936" s="265">
        <v>2.6149999415501956E-2</v>
      </c>
      <c r="AL936" s="265">
        <v>2.2720999492146076E-2</v>
      </c>
      <c r="AM936" s="265">
        <v>2.4484999452717603E-2</v>
      </c>
      <c r="AN936" s="265">
        <v>3.4145999236777427E-2</v>
      </c>
      <c r="AO936" s="265">
        <v>2.4563999450951814E-2</v>
      </c>
      <c r="AP936" s="265">
        <v>2.7459999386221172E-2</v>
      </c>
      <c r="AQ936" s="265">
        <v>2.2779999490827322E-2</v>
      </c>
    </row>
    <row r="937" spans="1:43" ht="18.75" customHeight="1">
      <c r="A937" s="86">
        <v>43948</v>
      </c>
      <c r="B937" s="19">
        <v>178.31299999999999</v>
      </c>
      <c r="C937" s="19">
        <v>234.7473</v>
      </c>
      <c r="D937" s="19">
        <v>121.625</v>
      </c>
      <c r="E937" s="19">
        <v>33.29</v>
      </c>
      <c r="F937" s="20">
        <v>9.1500000000000001E-4</v>
      </c>
      <c r="G937" s="20">
        <v>2.2230000000000001E-3</v>
      </c>
      <c r="H937" s="20">
        <v>2.8709999999999999E-3</v>
      </c>
      <c r="I937" s="20">
        <v>4.0369999999999998E-3</v>
      </c>
      <c r="J937" s="20">
        <v>6.6049999999999998E-3</v>
      </c>
      <c r="K937" s="20">
        <v>5.6049999999999997E-3</v>
      </c>
      <c r="L937" s="20">
        <v>1.2557E-2</v>
      </c>
      <c r="M937" s="20">
        <v>1.447E-2</v>
      </c>
      <c r="N937" s="19">
        <v>1210</v>
      </c>
      <c r="O937" s="21">
        <v>2205.29</v>
      </c>
      <c r="P937" s="19">
        <v>6641.5</v>
      </c>
      <c r="Q937" s="18">
        <v>100.43300000000001</v>
      </c>
      <c r="R937" s="19">
        <v>7.0667</v>
      </c>
      <c r="S937" s="19">
        <v>7.0941000000000001</v>
      </c>
      <c r="T937" s="263" t="s">
        <v>331</v>
      </c>
      <c r="U937" s="264" t="s">
        <v>331</v>
      </c>
      <c r="V937" s="264" t="s">
        <v>331</v>
      </c>
      <c r="W937" s="19"/>
      <c r="AD937" s="265" t="s">
        <v>331</v>
      </c>
      <c r="AE937" s="265">
        <v>2.1907999510318039E-2</v>
      </c>
      <c r="AF937" s="265">
        <v>2.2324999500997363E-2</v>
      </c>
      <c r="AG937" s="265">
        <v>2.4276999457366766E-2</v>
      </c>
      <c r="AH937" s="265">
        <v>1.9589999562129378E-2</v>
      </c>
      <c r="AI937" s="265">
        <v>2.1959999509155753E-2</v>
      </c>
      <c r="AJ937" s="265">
        <v>2.3329999478533866E-2</v>
      </c>
      <c r="AK937" s="265">
        <v>2.532999943383038E-2</v>
      </c>
      <c r="AL937" s="265">
        <v>2.2835999489575622E-2</v>
      </c>
      <c r="AM937" s="265">
        <v>2.4484999452717603E-2</v>
      </c>
      <c r="AN937" s="265">
        <v>3.4145999236777427E-2</v>
      </c>
      <c r="AO937" s="265">
        <v>2.4567999450862407E-2</v>
      </c>
      <c r="AP937" s="265">
        <v>2.7461999386176467E-2</v>
      </c>
      <c r="AQ937" s="265">
        <v>2.5224999436177314E-2</v>
      </c>
    </row>
    <row r="938" spans="1:43" ht="18.75" customHeight="1">
      <c r="A938" s="86">
        <v>43945</v>
      </c>
      <c r="B938" s="19">
        <v>178.6018</v>
      </c>
      <c r="C938" s="19">
        <v>234.10310000000001</v>
      </c>
      <c r="D938" s="19">
        <v>125.375</v>
      </c>
      <c r="E938" s="19">
        <v>35.93</v>
      </c>
      <c r="F938" s="20">
        <v>9.9099999999999991E-4</v>
      </c>
      <c r="G938" s="20">
        <v>2.245E-3</v>
      </c>
      <c r="H938" s="20">
        <v>2.712E-3</v>
      </c>
      <c r="I938" s="20">
        <v>3.7339999999999999E-3</v>
      </c>
      <c r="J938" s="20">
        <v>6.0080000000000003E-3</v>
      </c>
      <c r="K938" s="20">
        <v>5.169E-3</v>
      </c>
      <c r="L938" s="20">
        <v>1.1696E-2</v>
      </c>
      <c r="M938" s="20">
        <v>1.4200000000000001E-2</v>
      </c>
      <c r="N938" s="19">
        <v>1210</v>
      </c>
      <c r="O938" s="21">
        <v>2205.29</v>
      </c>
      <c r="P938" s="19">
        <v>6641.5</v>
      </c>
      <c r="Q938" s="18">
        <v>100.38800000000001</v>
      </c>
      <c r="R938" s="19">
        <v>7.0841000000000003</v>
      </c>
      <c r="S938" s="19">
        <v>7.1007999999999996</v>
      </c>
      <c r="T938" s="263" t="s">
        <v>331</v>
      </c>
      <c r="U938" s="264" t="s">
        <v>331</v>
      </c>
      <c r="V938" s="264" t="s">
        <v>331</v>
      </c>
      <c r="W938" s="19"/>
      <c r="AD938" s="265" t="s">
        <v>331</v>
      </c>
      <c r="AE938" s="265">
        <v>2.2465999497845768E-2</v>
      </c>
      <c r="AF938" s="265">
        <v>2.3141999482735993E-2</v>
      </c>
      <c r="AG938" s="265">
        <v>2.500199944116175E-2</v>
      </c>
      <c r="AH938" s="265">
        <v>1.9589999562129378E-2</v>
      </c>
      <c r="AI938" s="265">
        <v>2.1959999509155753E-2</v>
      </c>
      <c r="AJ938" s="265">
        <v>2.4299999456852676E-2</v>
      </c>
      <c r="AK938" s="265">
        <v>2.6259999413043258E-2</v>
      </c>
      <c r="AL938" s="265">
        <v>2.3162999482266605E-2</v>
      </c>
      <c r="AM938" s="265">
        <v>2.4484999452717603E-2</v>
      </c>
      <c r="AN938" s="265">
        <v>3.4145999236777427E-2</v>
      </c>
      <c r="AO938" s="265">
        <v>2.4797999445721506E-2</v>
      </c>
      <c r="AP938" s="265">
        <v>3.2035999283939597E-2</v>
      </c>
      <c r="AQ938" s="265">
        <v>2.5464999430812894E-2</v>
      </c>
    </row>
    <row r="939" spans="1:43" ht="18.75" customHeight="1">
      <c r="A939" s="86">
        <v>43944</v>
      </c>
      <c r="B939" s="19">
        <v>178.55969999999999</v>
      </c>
      <c r="C939" s="19">
        <v>233.99610000000001</v>
      </c>
      <c r="D939" s="19">
        <v>122.625</v>
      </c>
      <c r="E939" s="19">
        <v>41.38</v>
      </c>
      <c r="F939" s="20">
        <v>9.6599999999999995E-4</v>
      </c>
      <c r="G939" s="20">
        <v>2.1909999999999998E-3</v>
      </c>
      <c r="H939" s="20">
        <v>2.6849999999999999E-3</v>
      </c>
      <c r="I939" s="20">
        <v>3.689E-3</v>
      </c>
      <c r="J939" s="20">
        <v>6.0150000000000004E-3</v>
      </c>
      <c r="K939" s="20">
        <v>5.1019999999999998E-3</v>
      </c>
      <c r="L939" s="20">
        <v>1.1804E-2</v>
      </c>
      <c r="M939" s="20">
        <v>1.5779999999999999E-2</v>
      </c>
      <c r="N939" s="19">
        <v>1210</v>
      </c>
      <c r="O939" s="21">
        <v>2205.29</v>
      </c>
      <c r="P939" s="19">
        <v>6641.5</v>
      </c>
      <c r="Q939" s="18">
        <v>100.258</v>
      </c>
      <c r="R939" s="19">
        <v>7.0919999999999996</v>
      </c>
      <c r="S939" s="19">
        <v>7.1017999999999999</v>
      </c>
      <c r="T939" s="263" t="s">
        <v>331</v>
      </c>
      <c r="U939" s="264" t="s">
        <v>331</v>
      </c>
      <c r="V939" s="264" t="s">
        <v>331</v>
      </c>
      <c r="W939" s="19"/>
      <c r="AD939" s="265" t="s">
        <v>331</v>
      </c>
      <c r="AE939" s="265">
        <v>2.2739999491721393E-2</v>
      </c>
      <c r="AF939" s="265">
        <v>2.3559999473392962E-2</v>
      </c>
      <c r="AG939" s="265">
        <v>2.5269999435171487E-2</v>
      </c>
      <c r="AH939" s="265">
        <v>1.967999956011772E-2</v>
      </c>
      <c r="AI939" s="265">
        <v>2.2329999500885607E-2</v>
      </c>
      <c r="AJ939" s="265">
        <v>2.4519999451935292E-2</v>
      </c>
      <c r="AK939" s="265">
        <v>2.6849999399855735E-2</v>
      </c>
      <c r="AL939" s="265">
        <v>2.354399947375059E-2</v>
      </c>
      <c r="AM939" s="265">
        <v>2.4484999452717603E-2</v>
      </c>
      <c r="AN939" s="265">
        <v>3.4145999236777427E-2</v>
      </c>
      <c r="AO939" s="265">
        <v>2.5333999433740973E-2</v>
      </c>
      <c r="AP939" s="265">
        <v>3.2035999283939597E-2</v>
      </c>
      <c r="AQ939" s="265">
        <v>2.63499994110316E-2</v>
      </c>
    </row>
    <row r="940" spans="1:43" ht="18.75" customHeight="1">
      <c r="A940" s="86">
        <v>43943</v>
      </c>
      <c r="B940" s="19">
        <v>178.51050000000001</v>
      </c>
      <c r="C940" s="19">
        <v>233.92869999999999</v>
      </c>
      <c r="D940" s="19">
        <v>124.375</v>
      </c>
      <c r="E940" s="19">
        <v>41.98</v>
      </c>
      <c r="F940" s="20">
        <v>9.1500000000000001E-4</v>
      </c>
      <c r="G940" s="20">
        <v>2.1329999999999999E-3</v>
      </c>
      <c r="H940" s="20">
        <v>2.6050000000000001E-3</v>
      </c>
      <c r="I940" s="20">
        <v>3.673E-3</v>
      </c>
      <c r="J940" s="20">
        <v>6.1900000000000002E-3</v>
      </c>
      <c r="K940" s="20">
        <v>5.1250000000000002E-3</v>
      </c>
      <c r="L940" s="20">
        <v>1.2146000000000001E-2</v>
      </c>
      <c r="M940" s="20">
        <v>1.5779999999999999E-2</v>
      </c>
      <c r="N940" s="19">
        <v>1210</v>
      </c>
      <c r="O940" s="21">
        <v>2205.29</v>
      </c>
      <c r="P940" s="19">
        <v>6641.5</v>
      </c>
      <c r="Q940" s="18">
        <v>99.954999999999998</v>
      </c>
      <c r="R940" s="19">
        <v>7.0734000000000004</v>
      </c>
      <c r="S940" s="19">
        <v>7.0911</v>
      </c>
      <c r="T940" s="263" t="s">
        <v>331</v>
      </c>
      <c r="U940" s="264" t="s">
        <v>331</v>
      </c>
      <c r="V940" s="264" t="s">
        <v>331</v>
      </c>
      <c r="W940" s="19"/>
      <c r="AD940" s="265" t="s">
        <v>331</v>
      </c>
      <c r="AE940" s="265">
        <v>2.2609999494627119E-2</v>
      </c>
      <c r="AF940" s="265">
        <v>2.3286999479494988E-2</v>
      </c>
      <c r="AG940" s="265">
        <v>2.5092999439127746E-2</v>
      </c>
      <c r="AH940" s="265">
        <v>1.967999956011772E-2</v>
      </c>
      <c r="AI940" s="265">
        <v>2.2329999500885607E-2</v>
      </c>
      <c r="AJ940" s="265">
        <v>2.4629999449476601E-2</v>
      </c>
      <c r="AK940" s="265">
        <v>2.6859999399632215E-2</v>
      </c>
      <c r="AL940" s="265">
        <v>2.3678999470733108E-2</v>
      </c>
      <c r="AM940" s="265">
        <v>2.4484999452717603E-2</v>
      </c>
      <c r="AN940" s="265">
        <v>3.4145999236777427E-2</v>
      </c>
      <c r="AO940" s="265">
        <v>2.5333999433740973E-2</v>
      </c>
      <c r="AP940" s="265">
        <v>3.2035999283939597E-2</v>
      </c>
      <c r="AQ940" s="265">
        <v>2.7323299389276655E-2</v>
      </c>
    </row>
    <row r="941" spans="1:43" ht="18.75" customHeight="1">
      <c r="A941" s="86">
        <v>43942</v>
      </c>
      <c r="B941" s="19">
        <v>178.8064</v>
      </c>
      <c r="C941" s="19">
        <v>236.1061</v>
      </c>
      <c r="D941" s="19">
        <v>115.375</v>
      </c>
      <c r="E941" s="19">
        <v>45.41</v>
      </c>
      <c r="F941" s="20">
        <v>8.6399999999999997E-4</v>
      </c>
      <c r="G941" s="20">
        <v>2.0339999999999998E-3</v>
      </c>
      <c r="H941" s="20">
        <v>2.421E-3</v>
      </c>
      <c r="I941" s="20">
        <v>3.356E-3</v>
      </c>
      <c r="J941" s="20">
        <v>5.6909999999999999E-3</v>
      </c>
      <c r="K941" s="20">
        <v>4.738E-3</v>
      </c>
      <c r="L941" s="20">
        <v>1.1625999999999999E-2</v>
      </c>
      <c r="M941" s="20">
        <v>1.5789999999999998E-2</v>
      </c>
      <c r="N941" s="19">
        <v>1210</v>
      </c>
      <c r="O941" s="21">
        <v>2205.29</v>
      </c>
      <c r="P941" s="19">
        <v>6641.5</v>
      </c>
      <c r="Q941" s="18">
        <v>99.781999999999996</v>
      </c>
      <c r="R941" s="19">
        <v>7.0736999999999997</v>
      </c>
      <c r="S941" s="19">
        <v>7.0787000000000004</v>
      </c>
      <c r="T941" s="263" t="s">
        <v>331</v>
      </c>
      <c r="U941" s="264" t="s">
        <v>331</v>
      </c>
      <c r="V941" s="264" t="s">
        <v>331</v>
      </c>
      <c r="W941" s="19"/>
      <c r="AD941" s="265" t="s">
        <v>331</v>
      </c>
      <c r="AE941" s="265">
        <v>2.3289999479427937E-2</v>
      </c>
      <c r="AF941" s="265">
        <v>2.3916999465413393E-2</v>
      </c>
      <c r="AG941" s="265">
        <v>2.5862999421916902E-2</v>
      </c>
      <c r="AH941" s="265">
        <v>1.967999956011772E-2</v>
      </c>
      <c r="AI941" s="265">
        <v>2.2329999500885607E-2</v>
      </c>
      <c r="AJ941" s="265">
        <v>2.5229999436065555E-2</v>
      </c>
      <c r="AK941" s="265">
        <v>2.7629999382421375E-2</v>
      </c>
      <c r="AL941" s="265">
        <v>2.410199946127832E-2</v>
      </c>
      <c r="AM941" s="265">
        <v>2.4484999452717603E-2</v>
      </c>
      <c r="AN941" s="265">
        <v>3.4145999236777427E-2</v>
      </c>
      <c r="AO941" s="265">
        <v>2.5430999431572853E-2</v>
      </c>
      <c r="AP941" s="265">
        <v>3.2035999283939597E-2</v>
      </c>
      <c r="AQ941" s="265">
        <v>2.8086699372213336E-2</v>
      </c>
    </row>
    <row r="942" spans="1:43" ht="18.75" customHeight="1">
      <c r="A942" s="86">
        <v>43941</v>
      </c>
      <c r="B942" s="19">
        <v>178.614</v>
      </c>
      <c r="C942" s="19">
        <v>236.892</v>
      </c>
      <c r="D942" s="19">
        <v>115.375</v>
      </c>
      <c r="E942" s="19">
        <v>43.83</v>
      </c>
      <c r="F942" s="20">
        <v>7.1199999999999996E-4</v>
      </c>
      <c r="G942" s="20">
        <v>2.016E-3</v>
      </c>
      <c r="H942" s="20">
        <v>2.5000000000000001E-3</v>
      </c>
      <c r="I942" s="20">
        <v>3.421E-3</v>
      </c>
      <c r="J942" s="20">
        <v>6.0530000000000002E-3</v>
      </c>
      <c r="K942" s="20">
        <v>4.8979999999999996E-3</v>
      </c>
      <c r="L942" s="20">
        <v>1.2163999999999999E-2</v>
      </c>
      <c r="M942" s="20">
        <v>1.6060000000000001E-2</v>
      </c>
      <c r="N942" s="19">
        <v>1210</v>
      </c>
      <c r="O942" s="21">
        <v>2205.29</v>
      </c>
      <c r="P942" s="19">
        <v>6641.5</v>
      </c>
      <c r="Q942" s="18">
        <v>100.02500000000001</v>
      </c>
      <c r="R942" s="19">
        <v>7.0814000000000004</v>
      </c>
      <c r="S942" s="19">
        <v>7.0883000000000003</v>
      </c>
      <c r="T942" s="263" t="s">
        <v>331</v>
      </c>
      <c r="U942" s="264" t="s">
        <v>331</v>
      </c>
      <c r="V942" s="264" t="s">
        <v>331</v>
      </c>
      <c r="W942" s="19"/>
      <c r="AD942" s="265" t="s">
        <v>331</v>
      </c>
      <c r="AE942" s="265">
        <v>2.3095999483764174E-2</v>
      </c>
      <c r="AF942" s="265">
        <v>2.3924999465234579E-2</v>
      </c>
      <c r="AG942" s="265">
        <v>2.5524999429471795E-2</v>
      </c>
      <c r="AH942" s="265">
        <v>1.967999956011772E-2</v>
      </c>
      <c r="AI942" s="265">
        <v>2.2329999500885607E-2</v>
      </c>
      <c r="AJ942" s="265">
        <v>2.4999999441206455E-2</v>
      </c>
      <c r="AK942" s="265">
        <v>2.7449999386444688E-2</v>
      </c>
      <c r="AL942" s="265">
        <v>2.3677999470755457E-2</v>
      </c>
      <c r="AM942" s="265">
        <v>2.4484999452717603E-2</v>
      </c>
      <c r="AN942" s="265">
        <v>3.4145999236777427E-2</v>
      </c>
      <c r="AO942" s="265">
        <v>2.5721999425068497E-2</v>
      </c>
      <c r="AP942" s="265">
        <v>3.2035999283939597E-2</v>
      </c>
      <c r="AQ942" s="265">
        <v>2.8676699359025806E-2</v>
      </c>
    </row>
    <row r="943" spans="1:43" ht="18.75" customHeight="1">
      <c r="A943" s="86">
        <v>43938</v>
      </c>
      <c r="B943" s="19">
        <v>178.32089999999999</v>
      </c>
      <c r="C943" s="19">
        <v>236.09649999999999</v>
      </c>
      <c r="D943" s="19">
        <v>114.25</v>
      </c>
      <c r="E943" s="19">
        <v>38.15</v>
      </c>
      <c r="F943" s="20">
        <v>8.6399999999999997E-4</v>
      </c>
      <c r="G943" s="20">
        <v>2.019E-3</v>
      </c>
      <c r="H943" s="20">
        <v>2.5000000000000001E-3</v>
      </c>
      <c r="I943" s="20">
        <v>3.5959999999999998E-3</v>
      </c>
      <c r="J943" s="20">
        <v>6.417E-3</v>
      </c>
      <c r="K943" s="20">
        <v>5.195E-3</v>
      </c>
      <c r="L943" s="20">
        <v>1.2600999999999999E-2</v>
      </c>
      <c r="M943" s="20">
        <v>1.6320000000000001E-2</v>
      </c>
      <c r="N943" s="19">
        <v>1210</v>
      </c>
      <c r="O943" s="21">
        <v>2205.29</v>
      </c>
      <c r="P943" s="19">
        <v>6641.5</v>
      </c>
      <c r="Q943" s="18">
        <v>99.460999999999999</v>
      </c>
      <c r="R943" s="19">
        <v>7.0675999999999997</v>
      </c>
      <c r="S943" s="19">
        <v>7.0711000000000004</v>
      </c>
      <c r="T943" s="263" t="s">
        <v>331</v>
      </c>
      <c r="U943" s="264" t="s">
        <v>331</v>
      </c>
      <c r="V943" s="264" t="s">
        <v>331</v>
      </c>
      <c r="W943" s="19"/>
      <c r="AD943" s="265" t="s">
        <v>331</v>
      </c>
      <c r="AE943" s="265">
        <v>2.2977999486401678E-2</v>
      </c>
      <c r="AF943" s="265">
        <v>2.3549999473616481E-2</v>
      </c>
      <c r="AG943" s="265">
        <v>2.5354999433271585E-2</v>
      </c>
      <c r="AH943" s="265">
        <v>1.967999956011772E-2</v>
      </c>
      <c r="AI943" s="265">
        <v>2.2329999500885607E-2</v>
      </c>
      <c r="AJ943" s="265">
        <v>2.5219999436289071E-2</v>
      </c>
      <c r="AK943" s="265">
        <v>2.7329999389126898E-2</v>
      </c>
      <c r="AL943" s="265">
        <v>2.3892999465949832E-2</v>
      </c>
      <c r="AM943" s="265">
        <v>2.4484999452717603E-2</v>
      </c>
      <c r="AN943" s="265">
        <v>3.4145999236777427E-2</v>
      </c>
      <c r="AO943" s="265">
        <v>2.5721999425068497E-2</v>
      </c>
      <c r="AP943" s="265">
        <v>3.2035999283939597E-2</v>
      </c>
      <c r="AQ943" s="265">
        <v>2.8209999369457367E-2</v>
      </c>
    </row>
    <row r="944" spans="1:43" ht="18.75" customHeight="1">
      <c r="A944" s="86">
        <v>43937</v>
      </c>
      <c r="B944" s="19">
        <v>178.5052</v>
      </c>
      <c r="C944" s="19">
        <v>235.3723</v>
      </c>
      <c r="D944" s="19">
        <v>119.75</v>
      </c>
      <c r="E944" s="19">
        <v>40.11</v>
      </c>
      <c r="F944" s="20">
        <v>1.119E-3</v>
      </c>
      <c r="G944" s="20">
        <v>2.0660000000000001E-3</v>
      </c>
      <c r="H944" s="20">
        <v>2.552E-3</v>
      </c>
      <c r="I944" s="20">
        <v>3.5669999999999999E-3</v>
      </c>
      <c r="J944" s="20">
        <v>6.267E-3</v>
      </c>
      <c r="K944" s="20">
        <v>5.1279999999999997E-3</v>
      </c>
      <c r="L944" s="20">
        <v>1.2234E-2</v>
      </c>
      <c r="M944" s="20">
        <v>1.6299999999999999E-2</v>
      </c>
      <c r="N944" s="19">
        <v>1210</v>
      </c>
      <c r="O944" s="21">
        <v>2205.29</v>
      </c>
      <c r="P944" s="19">
        <v>6641.5</v>
      </c>
      <c r="Q944" s="18">
        <v>98.887</v>
      </c>
      <c r="R944" s="19">
        <v>7.0511999999999997</v>
      </c>
      <c r="S944" s="19">
        <v>7.0471000000000004</v>
      </c>
      <c r="T944" s="263" t="s">
        <v>331</v>
      </c>
      <c r="U944" s="264" t="s">
        <v>331</v>
      </c>
      <c r="V944" s="264" t="s">
        <v>331</v>
      </c>
      <c r="W944" s="19"/>
      <c r="AD944" s="265" t="s">
        <v>331</v>
      </c>
      <c r="AE944" s="265">
        <v>2.3432999476231637E-2</v>
      </c>
      <c r="AF944" s="265">
        <v>2.4132999460585416E-2</v>
      </c>
      <c r="AG944" s="265">
        <v>2.5939999420195817E-2</v>
      </c>
      <c r="AH944" s="265">
        <v>1.967999956011772E-2</v>
      </c>
      <c r="AI944" s="265">
        <v>2.2399999499320988E-2</v>
      </c>
      <c r="AJ944" s="265">
        <v>2.555999942868948E-2</v>
      </c>
      <c r="AK944" s="265">
        <v>2.7829999377951026E-2</v>
      </c>
      <c r="AL944" s="265">
        <v>2.4133999460563067E-2</v>
      </c>
      <c r="AM944" s="265">
        <v>2.4657999448850752E-2</v>
      </c>
      <c r="AN944" s="265">
        <v>3.4145999236777427E-2</v>
      </c>
      <c r="AO944" s="265">
        <v>2.5882999421469866E-2</v>
      </c>
      <c r="AP944" s="265">
        <v>3.2035999283939597E-2</v>
      </c>
      <c r="AQ944" s="265">
        <v>2.9650299337264152E-2</v>
      </c>
    </row>
    <row r="945" spans="1:43" ht="18.75" customHeight="1">
      <c r="A945" s="86">
        <v>43936</v>
      </c>
      <c r="B945" s="19">
        <v>178.28469999999999</v>
      </c>
      <c r="C945" s="19">
        <v>235.6858</v>
      </c>
      <c r="D945" s="19">
        <v>118.499</v>
      </c>
      <c r="E945" s="19">
        <v>40.840000000000003</v>
      </c>
      <c r="F945" s="20">
        <v>1.17E-3</v>
      </c>
      <c r="G945" s="20">
        <v>1.9689999999999998E-3</v>
      </c>
      <c r="H945" s="20">
        <v>2.369E-3</v>
      </c>
      <c r="I945" s="20">
        <v>3.3769999999999998E-3</v>
      </c>
      <c r="J945" s="20">
        <v>6.3160000000000004E-3</v>
      </c>
      <c r="K945" s="20">
        <v>5.0140000000000002E-3</v>
      </c>
      <c r="L945" s="20">
        <v>1.2655E-2</v>
      </c>
      <c r="M945" s="20">
        <v>1.6740000000000001E-2</v>
      </c>
      <c r="N945" s="19">
        <v>1210</v>
      </c>
      <c r="O945" s="21">
        <v>2205.29</v>
      </c>
      <c r="P945" s="19">
        <v>6641.5</v>
      </c>
      <c r="Q945" s="18">
        <v>99.347999999999999</v>
      </c>
      <c r="R945" s="19">
        <v>7.0515999999999996</v>
      </c>
      <c r="S945" s="19">
        <v>7.0544000000000002</v>
      </c>
      <c r="T945" s="263" t="s">
        <v>331</v>
      </c>
      <c r="U945" s="264" t="s">
        <v>331</v>
      </c>
      <c r="V945" s="264" t="s">
        <v>331</v>
      </c>
      <c r="W945" s="19"/>
      <c r="AD945" s="265" t="s">
        <v>331</v>
      </c>
      <c r="AE945" s="265">
        <v>2.3737999469414354E-2</v>
      </c>
      <c r="AF945" s="265">
        <v>2.4439999453723431E-2</v>
      </c>
      <c r="AG945" s="265">
        <v>2.6298999412171543E-2</v>
      </c>
      <c r="AH945" s="265">
        <v>1.967999956011772E-2</v>
      </c>
      <c r="AI945" s="265">
        <v>2.26199994944036E-2</v>
      </c>
      <c r="AJ945" s="265">
        <v>2.5909999420866373E-2</v>
      </c>
      <c r="AK945" s="265">
        <v>2.7999999374151228E-2</v>
      </c>
      <c r="AL945" s="265">
        <v>2.4370999455265701E-2</v>
      </c>
      <c r="AM945" s="265">
        <v>2.5816999422945082E-2</v>
      </c>
      <c r="AN945" s="265">
        <v>3.4145999236777427E-2</v>
      </c>
      <c r="AO945" s="265">
        <v>2.6581999405845998E-2</v>
      </c>
      <c r="AP945" s="265">
        <v>3.2035999283939597E-2</v>
      </c>
      <c r="AQ945" s="265">
        <v>3.0909999309107664E-2</v>
      </c>
    </row>
    <row r="946" spans="1:43" ht="18.75" customHeight="1">
      <c r="A946" s="86">
        <v>43935</v>
      </c>
      <c r="B946" s="19">
        <v>177.5746</v>
      </c>
      <c r="C946" s="19">
        <v>232.9341</v>
      </c>
      <c r="D946" s="19">
        <v>142.62299999999999</v>
      </c>
      <c r="E946" s="19">
        <v>37.76</v>
      </c>
      <c r="F946" s="20">
        <v>1.3730000000000001E-3</v>
      </c>
      <c r="G946" s="20">
        <v>2.1900000000000001E-3</v>
      </c>
      <c r="H946" s="20">
        <v>2.8400000000000001E-3</v>
      </c>
      <c r="I946" s="20">
        <v>4.2030000000000001E-3</v>
      </c>
      <c r="J946" s="20">
        <v>7.5199999999999998E-3</v>
      </c>
      <c r="K946" s="20">
        <v>6.1120000000000002E-3</v>
      </c>
      <c r="L946" s="20">
        <v>1.4017E-2</v>
      </c>
      <c r="M946" s="20">
        <v>1.7049999999999999E-2</v>
      </c>
      <c r="N946" s="19">
        <v>1210</v>
      </c>
      <c r="O946" s="21">
        <v>2205.29</v>
      </c>
      <c r="P946" s="19">
        <v>6641.5</v>
      </c>
      <c r="Q946" s="18">
        <v>99.481999999999999</v>
      </c>
      <c r="R946" s="19">
        <v>7.0359999999999996</v>
      </c>
      <c r="S946" s="19">
        <v>7.0472999999999999</v>
      </c>
      <c r="T946" s="263" t="s">
        <v>331</v>
      </c>
      <c r="U946" s="264" t="s">
        <v>331</v>
      </c>
      <c r="V946" s="264" t="s">
        <v>331</v>
      </c>
      <c r="W946" s="19"/>
      <c r="AD946" s="265" t="s">
        <v>331</v>
      </c>
      <c r="AE946" s="265">
        <v>2.3937999464944005E-2</v>
      </c>
      <c r="AF946" s="265">
        <v>2.4694999448023738E-2</v>
      </c>
      <c r="AG946" s="265">
        <v>2.64099994096905E-2</v>
      </c>
      <c r="AH946" s="265">
        <v>1.962999956123531E-2</v>
      </c>
      <c r="AI946" s="265">
        <v>2.26199994944036E-2</v>
      </c>
      <c r="AJ946" s="265">
        <v>2.5969999419525266E-2</v>
      </c>
      <c r="AK946" s="265">
        <v>2.819999936968088E-2</v>
      </c>
      <c r="AL946" s="265">
        <v>2.4617999449744823E-2</v>
      </c>
      <c r="AM946" s="265">
        <v>2.4763999446481465E-2</v>
      </c>
      <c r="AN946" s="265">
        <v>3.4145999236777427E-2</v>
      </c>
      <c r="AO946" s="265">
        <v>2.6688999403454362E-2</v>
      </c>
      <c r="AP946" s="265">
        <v>3.2035999283939597E-2</v>
      </c>
      <c r="AQ946" s="265">
        <v>3.0329999322071671E-2</v>
      </c>
    </row>
    <row r="947" spans="1:43" ht="18.75" customHeight="1">
      <c r="A947" s="86">
        <v>43934</v>
      </c>
      <c r="B947" s="19">
        <v>177.27019999999999</v>
      </c>
      <c r="C947" s="19">
        <v>229.67310000000001</v>
      </c>
      <c r="D947" s="19">
        <v>142.62299999999999</v>
      </c>
      <c r="E947" s="19">
        <v>41.17</v>
      </c>
      <c r="F947" s="20">
        <v>1.933E-3</v>
      </c>
      <c r="G947" s="20">
        <v>2.4520000000000002E-3</v>
      </c>
      <c r="H947" s="20">
        <v>3.2070000000000002E-3</v>
      </c>
      <c r="I947" s="20">
        <v>4.4900000000000001E-3</v>
      </c>
      <c r="J947" s="20">
        <v>7.7130000000000002E-3</v>
      </c>
      <c r="K947" s="20">
        <v>6.411E-3</v>
      </c>
      <c r="L947" s="20">
        <v>1.4071E-2</v>
      </c>
      <c r="M947" s="20">
        <v>1.7749999999999998E-2</v>
      </c>
      <c r="N947" s="19">
        <v>1210</v>
      </c>
      <c r="O947" s="21">
        <v>2205.29</v>
      </c>
      <c r="P947" s="19">
        <v>6641.5</v>
      </c>
      <c r="Q947" s="18">
        <v>99.516999999999996</v>
      </c>
      <c r="R947" s="19">
        <v>7.0429000000000004</v>
      </c>
      <c r="S947" s="19">
        <v>7.0595999999999997</v>
      </c>
      <c r="T947" s="263" t="s">
        <v>331</v>
      </c>
      <c r="U947" s="264" t="s">
        <v>331</v>
      </c>
      <c r="V947" s="264" t="s">
        <v>331</v>
      </c>
      <c r="W947" s="19"/>
      <c r="AD947" s="265" t="s">
        <v>331</v>
      </c>
      <c r="AE947" s="265">
        <v>2.3975999464094639E-2</v>
      </c>
      <c r="AF947" s="265">
        <v>2.4679999448359011E-2</v>
      </c>
      <c r="AG947" s="265">
        <v>2.6534999406896534E-2</v>
      </c>
      <c r="AH947" s="265">
        <v>2.2289999501779675E-2</v>
      </c>
      <c r="AI947" s="265">
        <v>2.26199994944036E-2</v>
      </c>
      <c r="AJ947" s="265">
        <v>2.6309999411925671E-2</v>
      </c>
      <c r="AK947" s="265">
        <v>2.8139999371021986E-2</v>
      </c>
      <c r="AL947" s="265">
        <v>2.4439999453723431E-2</v>
      </c>
      <c r="AM947" s="265">
        <v>2.4763999446481465E-2</v>
      </c>
      <c r="AN947" s="265">
        <v>3.4145999236777427E-2</v>
      </c>
      <c r="AO947" s="265">
        <v>2.668599940352142E-2</v>
      </c>
      <c r="AP947" s="265">
        <v>3.2035999283939597E-2</v>
      </c>
      <c r="AQ947" s="265">
        <v>3.0311099322494119E-2</v>
      </c>
    </row>
    <row r="948" spans="1:43" ht="18.75" customHeight="1">
      <c r="A948" s="86">
        <v>43931</v>
      </c>
      <c r="B948" s="19">
        <v>177.36150000000001</v>
      </c>
      <c r="C948" s="19">
        <v>228.88069999999999</v>
      </c>
      <c r="D948" s="19">
        <v>142.62299999999999</v>
      </c>
      <c r="E948" s="19">
        <v>41.67</v>
      </c>
      <c r="F948" s="20">
        <v>1.933E-3</v>
      </c>
      <c r="G948" s="20">
        <v>2.2539999999999999E-3</v>
      </c>
      <c r="H948" s="20">
        <v>2.9450000000000001E-3</v>
      </c>
      <c r="I948" s="20">
        <v>4.045E-3</v>
      </c>
      <c r="J948" s="20">
        <v>7.1910000000000003E-3</v>
      </c>
      <c r="K948" s="20">
        <v>5.9519999999999998E-3</v>
      </c>
      <c r="L948" s="20">
        <v>1.3435000000000001E-2</v>
      </c>
      <c r="M948" s="20">
        <v>1.745E-2</v>
      </c>
      <c r="N948" s="19">
        <v>1210</v>
      </c>
      <c r="O948" s="21">
        <v>2205.29</v>
      </c>
      <c r="P948" s="19">
        <v>6641.5</v>
      </c>
      <c r="Q948" s="18">
        <v>100.119</v>
      </c>
      <c r="R948" s="19">
        <v>7.0658000000000003</v>
      </c>
      <c r="S948" s="19">
        <v>7.0685000000000002</v>
      </c>
      <c r="T948" s="263" t="s">
        <v>331</v>
      </c>
      <c r="U948" s="264" t="s">
        <v>331</v>
      </c>
      <c r="V948" s="264" t="s">
        <v>331</v>
      </c>
      <c r="W948" s="19"/>
      <c r="AD948" s="265" t="s">
        <v>331</v>
      </c>
      <c r="AE948" s="265">
        <v>2.4377999455109239E-2</v>
      </c>
      <c r="AF948" s="265">
        <v>2.5183999437093738E-2</v>
      </c>
      <c r="AG948" s="265">
        <v>2.7016999396122995E-2</v>
      </c>
      <c r="AH948" s="265">
        <v>2.2289999501779675E-2</v>
      </c>
      <c r="AI948" s="265">
        <v>2.26199994944036E-2</v>
      </c>
      <c r="AJ948" s="265">
        <v>2.6309999411925671E-2</v>
      </c>
      <c r="AK948" s="265">
        <v>2.8589999360963701E-2</v>
      </c>
      <c r="AL948" s="265">
        <v>2.4439999453723431E-2</v>
      </c>
      <c r="AM948" s="265">
        <v>2.4763999446481465E-2</v>
      </c>
      <c r="AN948" s="265">
        <v>3.4145999236777427E-2</v>
      </c>
      <c r="AO948" s="265">
        <v>2.6714999402873217E-2</v>
      </c>
      <c r="AP948" s="265">
        <v>3.2035999283939597E-2</v>
      </c>
      <c r="AQ948" s="265">
        <v>2.9216699346955869E-2</v>
      </c>
    </row>
    <row r="949" spans="1:43" ht="18.75" customHeight="1">
      <c r="A949" s="86">
        <v>43930</v>
      </c>
      <c r="B949" s="19">
        <v>177.36150000000001</v>
      </c>
      <c r="C949" s="19">
        <v>228.88069999999999</v>
      </c>
      <c r="D949" s="19">
        <v>142.62299999999999</v>
      </c>
      <c r="E949" s="19">
        <v>41.67</v>
      </c>
      <c r="F949" s="20">
        <v>1.933E-3</v>
      </c>
      <c r="G949" s="20">
        <v>2.2539999999999999E-3</v>
      </c>
      <c r="H949" s="20">
        <v>2.9450000000000001E-3</v>
      </c>
      <c r="I949" s="20">
        <v>4.045E-3</v>
      </c>
      <c r="J949" s="20">
        <v>7.1910000000000003E-3</v>
      </c>
      <c r="K949" s="20">
        <v>5.9519999999999998E-3</v>
      </c>
      <c r="L949" s="20">
        <v>1.3435000000000001E-2</v>
      </c>
      <c r="M949" s="20">
        <v>1.72E-2</v>
      </c>
      <c r="N949" s="19">
        <v>1210</v>
      </c>
      <c r="O949" s="21">
        <v>2205.29</v>
      </c>
      <c r="P949" s="19">
        <v>6641.5</v>
      </c>
      <c r="Q949" s="18">
        <v>99.9</v>
      </c>
      <c r="R949" s="19">
        <v>7.0457000000000001</v>
      </c>
      <c r="S949" s="19">
        <v>7.0670999999999999</v>
      </c>
      <c r="T949" s="263" t="s">
        <v>331</v>
      </c>
      <c r="U949" s="264" t="s">
        <v>331</v>
      </c>
      <c r="V949" s="264" t="s">
        <v>331</v>
      </c>
      <c r="W949" s="19"/>
      <c r="AD949" s="265" t="s">
        <v>331</v>
      </c>
      <c r="AE949" s="265">
        <v>2.4711999447643757E-2</v>
      </c>
      <c r="AF949" s="265">
        <v>2.5448999431170526E-2</v>
      </c>
      <c r="AG949" s="265">
        <v>2.7201999391987922E-2</v>
      </c>
      <c r="AH949" s="265">
        <v>2.2289999501779675E-2</v>
      </c>
      <c r="AI949" s="265">
        <v>2.26199994944036E-2</v>
      </c>
      <c r="AJ949" s="265">
        <v>2.6359999410808087E-2</v>
      </c>
      <c r="AK949" s="265">
        <v>2.8839999355375765E-2</v>
      </c>
      <c r="AL949" s="265">
        <v>2.4311999456584455E-2</v>
      </c>
      <c r="AM949" s="265">
        <v>2.4658999448828399E-2</v>
      </c>
      <c r="AN949" s="265">
        <v>3.4145999236777427E-2</v>
      </c>
      <c r="AO949" s="265">
        <v>2.6738999402336778E-2</v>
      </c>
      <c r="AP949" s="265">
        <v>3.2035999283939597E-2</v>
      </c>
      <c r="AQ949" s="265">
        <v>2.7774999379180369E-2</v>
      </c>
    </row>
    <row r="950" spans="1:43" ht="18.75" customHeight="1">
      <c r="A950" s="86">
        <v>43929</v>
      </c>
      <c r="B950" s="19">
        <v>176.87809999999999</v>
      </c>
      <c r="C950" s="19">
        <v>227.0367</v>
      </c>
      <c r="D950" s="19">
        <v>142.62299999999999</v>
      </c>
      <c r="E950" s="19">
        <v>43.35</v>
      </c>
      <c r="F950" s="20">
        <v>1.627E-3</v>
      </c>
      <c r="G950" s="20">
        <v>2.5200000000000001E-3</v>
      </c>
      <c r="H950" s="20">
        <v>3.3909999999999999E-3</v>
      </c>
      <c r="I950" s="20">
        <v>4.7140000000000003E-3</v>
      </c>
      <c r="J950" s="20">
        <v>7.7219999999999997E-3</v>
      </c>
      <c r="K950" s="20">
        <v>6.548E-3</v>
      </c>
      <c r="L950" s="20">
        <v>1.3764999999999999E-2</v>
      </c>
      <c r="M950" s="20">
        <v>1.7389999999999999E-2</v>
      </c>
      <c r="N950" s="19">
        <v>1210</v>
      </c>
      <c r="O950" s="21">
        <v>2205.29</v>
      </c>
      <c r="P950" s="19">
        <v>6641.5</v>
      </c>
      <c r="Q950" s="18">
        <v>100.685</v>
      </c>
      <c r="R950" s="19">
        <v>7.0913000000000004</v>
      </c>
      <c r="S950" s="19">
        <v>7.1069000000000004</v>
      </c>
      <c r="T950" s="263" t="s">
        <v>331</v>
      </c>
      <c r="U950" s="264" t="s">
        <v>331</v>
      </c>
      <c r="V950" s="264" t="s">
        <v>331</v>
      </c>
      <c r="W950" s="19"/>
      <c r="AD950" s="265" t="s">
        <v>331</v>
      </c>
      <c r="AE950" s="265">
        <v>2.4552999451197682E-2</v>
      </c>
      <c r="AF950" s="265">
        <v>2.5249999435618519E-2</v>
      </c>
      <c r="AG950" s="265">
        <v>2.7047999395430088E-2</v>
      </c>
      <c r="AH950" s="265">
        <v>2.2289999501779675E-2</v>
      </c>
      <c r="AI950" s="265">
        <v>2.26199994944036E-2</v>
      </c>
      <c r="AJ950" s="265">
        <v>2.6179999414831397E-2</v>
      </c>
      <c r="AK950" s="265">
        <v>2.8849999355152246E-2</v>
      </c>
      <c r="AL950" s="265">
        <v>2.4508999452181161E-2</v>
      </c>
      <c r="AM950" s="265">
        <v>2.4920999442972245E-2</v>
      </c>
      <c r="AN950" s="265">
        <v>3.4145999236777427E-2</v>
      </c>
      <c r="AO950" s="265">
        <v>2.688499939907342E-2</v>
      </c>
      <c r="AP950" s="265">
        <v>3.2035999283939597E-2</v>
      </c>
      <c r="AQ950" s="265">
        <v>2.7584999383427206E-2</v>
      </c>
    </row>
    <row r="951" spans="1:43" ht="18.75" customHeight="1">
      <c r="A951" s="86">
        <v>43928</v>
      </c>
      <c r="B951" s="19">
        <v>177.1498</v>
      </c>
      <c r="C951" s="19">
        <v>226.54050000000001</v>
      </c>
      <c r="D951" s="19">
        <v>142.62299999999999</v>
      </c>
      <c r="E951" s="19">
        <v>46.7</v>
      </c>
      <c r="F951" s="20">
        <v>1.1440000000000001E-3</v>
      </c>
      <c r="G951" s="20">
        <v>2.601E-3</v>
      </c>
      <c r="H951" s="20">
        <v>3.496E-3</v>
      </c>
      <c r="I951" s="20">
        <v>4.5710000000000004E-3</v>
      </c>
      <c r="J951" s="20">
        <v>7.1219999999999999E-3</v>
      </c>
      <c r="K951" s="20">
        <v>6.1580000000000003E-3</v>
      </c>
      <c r="L951" s="20">
        <v>1.2945E-2</v>
      </c>
      <c r="M951" s="20">
        <v>1.805E-2</v>
      </c>
      <c r="N951" s="19">
        <v>1210</v>
      </c>
      <c r="O951" s="21">
        <v>2205.29</v>
      </c>
      <c r="P951" s="19">
        <v>6641.5</v>
      </c>
      <c r="Q951" s="18">
        <v>100.57599999999999</v>
      </c>
      <c r="R951" s="19">
        <v>7.0913000000000004</v>
      </c>
      <c r="S951" s="19">
        <v>7.1111000000000004</v>
      </c>
      <c r="T951" s="263" t="s">
        <v>331</v>
      </c>
      <c r="U951" s="264" t="s">
        <v>331</v>
      </c>
      <c r="V951" s="264" t="s">
        <v>331</v>
      </c>
      <c r="W951" s="19"/>
      <c r="AD951" s="265" t="s">
        <v>331</v>
      </c>
      <c r="AE951" s="265">
        <v>2.4483999452739953E-2</v>
      </c>
      <c r="AF951" s="265">
        <v>2.5249999435618519E-2</v>
      </c>
      <c r="AG951" s="265">
        <v>2.7071999394893645E-2</v>
      </c>
      <c r="AH951" s="265">
        <v>2.2289999501779675E-2</v>
      </c>
      <c r="AI951" s="265">
        <v>2.26199994944036E-2</v>
      </c>
      <c r="AJ951" s="265">
        <v>2.6159999415278436E-2</v>
      </c>
      <c r="AK951" s="265">
        <v>2.8809999356046317E-2</v>
      </c>
      <c r="AL951" s="265">
        <v>2.4661999448761344E-2</v>
      </c>
      <c r="AM951" s="265">
        <v>2.4993999441340568E-2</v>
      </c>
      <c r="AN951" s="265">
        <v>3.4145999236777427E-2</v>
      </c>
      <c r="AO951" s="265">
        <v>2.6428999409265817E-2</v>
      </c>
      <c r="AP951" s="265">
        <v>3.2035999283939597E-2</v>
      </c>
      <c r="AQ951" s="265">
        <v>2.7474999385885896E-2</v>
      </c>
    </row>
    <row r="952" spans="1:43" ht="18.75" customHeight="1">
      <c r="A952" s="86">
        <v>43927</v>
      </c>
      <c r="B952" s="19">
        <v>177.352</v>
      </c>
      <c r="C952" s="19">
        <v>225.55549999999999</v>
      </c>
      <c r="D952" s="19">
        <v>142.62299999999999</v>
      </c>
      <c r="E952" s="19">
        <v>45.24</v>
      </c>
      <c r="F952" s="20">
        <v>5.3399999999999997E-4</v>
      </c>
      <c r="G952" s="20">
        <v>2.6220000000000002E-3</v>
      </c>
      <c r="H952" s="20">
        <v>3.3419999999999999E-3</v>
      </c>
      <c r="I952" s="20">
        <v>4.3969999999999999E-3</v>
      </c>
      <c r="J952" s="20">
        <v>6.698E-3</v>
      </c>
      <c r="K952" s="20">
        <v>5.77E-3</v>
      </c>
      <c r="L952" s="20">
        <v>1.2784999999999999E-2</v>
      </c>
      <c r="M952" s="20">
        <v>1.9689999999999999E-2</v>
      </c>
      <c r="N952" s="19">
        <v>1210</v>
      </c>
      <c r="O952" s="21">
        <v>2205.29</v>
      </c>
      <c r="P952" s="19">
        <v>6641.5</v>
      </c>
      <c r="Q952" s="18">
        <v>100.18</v>
      </c>
      <c r="R952" s="19">
        <v>7.0857999999999999</v>
      </c>
      <c r="S952" s="19">
        <v>7.0933999999999999</v>
      </c>
      <c r="T952" s="263" t="s">
        <v>331</v>
      </c>
      <c r="U952" s="264" t="s">
        <v>331</v>
      </c>
      <c r="V952" s="264" t="s">
        <v>331</v>
      </c>
      <c r="W952" s="19"/>
      <c r="AD952" s="265" t="s">
        <v>331</v>
      </c>
      <c r="AE952" s="265">
        <v>2.4496999452449382E-2</v>
      </c>
      <c r="AF952" s="265">
        <v>2.5242999435774984E-2</v>
      </c>
      <c r="AG952" s="265">
        <v>2.7162999392859637E-2</v>
      </c>
      <c r="AH952" s="265">
        <v>2.2289999501779675E-2</v>
      </c>
      <c r="AI952" s="265">
        <v>2.26199994944036E-2</v>
      </c>
      <c r="AJ952" s="265">
        <v>2.6269999412819742E-2</v>
      </c>
      <c r="AK952" s="265">
        <v>2.8929999353364107E-2</v>
      </c>
      <c r="AL952" s="265">
        <v>2.5166999437473716E-2</v>
      </c>
      <c r="AM952" s="265">
        <v>2.5489999430254102E-2</v>
      </c>
      <c r="AN952" s="265">
        <v>3.4145999236777427E-2</v>
      </c>
      <c r="AO952" s="265">
        <v>2.658899940568954E-2</v>
      </c>
      <c r="AP952" s="265">
        <v>3.2035999283939597E-2</v>
      </c>
      <c r="AQ952" s="265">
        <v>2.7584999383427206E-2</v>
      </c>
    </row>
    <row r="953" spans="1:43" ht="18.75" customHeight="1">
      <c r="A953" s="86">
        <v>43924</v>
      </c>
      <c r="B953" s="19">
        <v>177.95070000000001</v>
      </c>
      <c r="C953" s="19">
        <v>225.65719999999999</v>
      </c>
      <c r="D953" s="19">
        <v>149.875</v>
      </c>
      <c r="E953" s="19">
        <v>46.8</v>
      </c>
      <c r="F953" s="20">
        <v>5.8500000000000002E-4</v>
      </c>
      <c r="G953" s="20">
        <v>2.2889999999999998E-3</v>
      </c>
      <c r="H953" s="20">
        <v>2.9970000000000001E-3</v>
      </c>
      <c r="I953" s="20">
        <v>3.8440000000000002E-3</v>
      </c>
      <c r="J953" s="20">
        <v>5.9480000000000002E-3</v>
      </c>
      <c r="K953" s="20">
        <v>5.11E-3</v>
      </c>
      <c r="L953" s="20">
        <v>1.2094000000000001E-2</v>
      </c>
      <c r="M953" s="20">
        <v>1.9689999999999999E-2</v>
      </c>
      <c r="N953" s="19">
        <v>1210</v>
      </c>
      <c r="O953" s="21">
        <v>2205.29</v>
      </c>
      <c r="P953" s="19">
        <v>6641.5</v>
      </c>
      <c r="Q953" s="18">
        <v>99.673000000000002</v>
      </c>
      <c r="R953" s="19">
        <v>7.1</v>
      </c>
      <c r="S953" s="19">
        <v>7.1227</v>
      </c>
      <c r="T953" s="263" t="s">
        <v>331</v>
      </c>
      <c r="U953" s="264" t="s">
        <v>331</v>
      </c>
      <c r="V953" s="264" t="s">
        <v>331</v>
      </c>
      <c r="W953" s="19"/>
      <c r="AD953" s="265" t="s">
        <v>331</v>
      </c>
      <c r="AE953" s="265">
        <v>2.4375999455153945E-2</v>
      </c>
      <c r="AF953" s="265">
        <v>2.5223999436199667E-2</v>
      </c>
      <c r="AG953" s="265">
        <v>2.6940999397821727E-2</v>
      </c>
      <c r="AH953" s="265">
        <v>2.2289999501779675E-2</v>
      </c>
      <c r="AI953" s="265">
        <v>2.26199994944036E-2</v>
      </c>
      <c r="AJ953" s="265">
        <v>2.5949999419972301E-2</v>
      </c>
      <c r="AK953" s="265">
        <v>2.8659999359399082E-2</v>
      </c>
      <c r="AL953" s="265">
        <v>2.5166999437473716E-2</v>
      </c>
      <c r="AM953" s="265">
        <v>2.5489999430254102E-2</v>
      </c>
      <c r="AN953" s="265">
        <v>3.4145999236777427E-2</v>
      </c>
      <c r="AO953" s="265">
        <v>2.658899940568954E-2</v>
      </c>
      <c r="AP953" s="265">
        <v>3.2035999283939597E-2</v>
      </c>
      <c r="AQ953" s="265">
        <v>2.7836699377801269E-2</v>
      </c>
    </row>
    <row r="954" spans="1:43" ht="18.75" customHeight="1">
      <c r="A954" s="86">
        <v>43923</v>
      </c>
      <c r="B954" s="19">
        <v>177.79570000000001</v>
      </c>
      <c r="C954" s="19">
        <v>225.55690000000001</v>
      </c>
      <c r="D954" s="19">
        <v>149.875</v>
      </c>
      <c r="E954" s="19">
        <v>50.91</v>
      </c>
      <c r="F954" s="20">
        <v>4.5800000000000002E-4</v>
      </c>
      <c r="G954" s="20">
        <v>2.2550000000000001E-3</v>
      </c>
      <c r="H954" s="20">
        <v>2.7899999999999999E-3</v>
      </c>
      <c r="I954" s="20">
        <v>3.8140000000000001E-3</v>
      </c>
      <c r="J954" s="20">
        <v>5.9699999999999996E-3</v>
      </c>
      <c r="K954" s="20">
        <v>5.0879999999999996E-3</v>
      </c>
      <c r="L954" s="20">
        <v>1.2394000000000001E-2</v>
      </c>
      <c r="M954" s="20">
        <v>1.983E-2</v>
      </c>
      <c r="N954" s="19">
        <v>1210</v>
      </c>
      <c r="O954" s="21">
        <v>2205.29</v>
      </c>
      <c r="P954" s="19">
        <v>6641.5</v>
      </c>
      <c r="Q954" s="18">
        <v>99.048000000000002</v>
      </c>
      <c r="R954" s="19">
        <v>7.0824999999999996</v>
      </c>
      <c r="S954" s="19">
        <v>7.0938999999999997</v>
      </c>
      <c r="T954" s="263" t="s">
        <v>331</v>
      </c>
      <c r="U954" s="264" t="s">
        <v>331</v>
      </c>
      <c r="V954" s="264" t="s">
        <v>331</v>
      </c>
      <c r="W954" s="19"/>
      <c r="AD954" s="265" t="s">
        <v>331</v>
      </c>
      <c r="AE954" s="265">
        <v>2.4334999456070365E-2</v>
      </c>
      <c r="AF954" s="265">
        <v>2.5099999438971277E-2</v>
      </c>
      <c r="AG954" s="265">
        <v>2.6883999399095776E-2</v>
      </c>
      <c r="AH954" s="265">
        <v>2.2289999501779675E-2</v>
      </c>
      <c r="AI954" s="265">
        <v>2.26199994944036E-2</v>
      </c>
      <c r="AJ954" s="265">
        <v>2.5799999423325063E-2</v>
      </c>
      <c r="AK954" s="265">
        <v>2.826999936811626E-2</v>
      </c>
      <c r="AL954" s="265">
        <v>2.5504999429918827E-2</v>
      </c>
      <c r="AM954" s="265">
        <v>2.5830999422632159E-2</v>
      </c>
      <c r="AN954" s="265">
        <v>3.4145999236777427E-2</v>
      </c>
      <c r="AO954" s="265">
        <v>2.6714999402873217E-2</v>
      </c>
      <c r="AP954" s="265">
        <v>3.2035999283939597E-2</v>
      </c>
      <c r="AQ954" s="265">
        <v>2.9096699349638076E-2</v>
      </c>
    </row>
    <row r="955" spans="1:43" ht="18.75" customHeight="1">
      <c r="A955" s="86">
        <v>43922</v>
      </c>
      <c r="B955" s="19">
        <v>177.8383</v>
      </c>
      <c r="C955" s="19">
        <v>225.70339999999999</v>
      </c>
      <c r="D955" s="19">
        <v>150.375</v>
      </c>
      <c r="E955" s="19">
        <v>57.06</v>
      </c>
      <c r="F955" s="20">
        <v>3.8099999999999999E-4</v>
      </c>
      <c r="G955" s="20">
        <v>2.0609999999999999E-3</v>
      </c>
      <c r="H955" s="20">
        <v>2.5539999999999998E-3</v>
      </c>
      <c r="I955" s="20">
        <v>3.5149999999999999E-3</v>
      </c>
      <c r="J955" s="20">
        <v>5.8320000000000004E-3</v>
      </c>
      <c r="K955" s="20">
        <v>4.862E-3</v>
      </c>
      <c r="L955" s="20">
        <v>1.2191E-2</v>
      </c>
      <c r="M955" s="20">
        <v>1.9730000000000001E-2</v>
      </c>
      <c r="N955" s="19">
        <v>1180</v>
      </c>
      <c r="O955" s="21">
        <v>2198.5700000000002</v>
      </c>
      <c r="P955" s="19">
        <v>6387.4</v>
      </c>
      <c r="Q955" s="18">
        <v>99.180999999999997</v>
      </c>
      <c r="R955" s="19">
        <v>7.1002999999999998</v>
      </c>
      <c r="S955" s="19">
        <v>7.1142000000000003</v>
      </c>
      <c r="T955" s="263" t="s">
        <v>331</v>
      </c>
      <c r="U955" s="264" t="s">
        <v>331</v>
      </c>
      <c r="V955" s="264" t="s">
        <v>331</v>
      </c>
      <c r="W955" s="19"/>
      <c r="AD955" s="265" t="s">
        <v>331</v>
      </c>
      <c r="AE955" s="265">
        <v>2.434699945580214E-2</v>
      </c>
      <c r="AF955" s="265">
        <v>2.5249999435618519E-2</v>
      </c>
      <c r="AG955" s="265">
        <v>2.712099939379841E-2</v>
      </c>
      <c r="AH955" s="265">
        <v>2.2289999501779675E-2</v>
      </c>
      <c r="AI955" s="265">
        <v>2.2729999491944909E-2</v>
      </c>
      <c r="AJ955" s="265">
        <v>2.5859999421983956E-2</v>
      </c>
      <c r="AK955" s="265">
        <v>2.8359999366104602E-2</v>
      </c>
      <c r="AL955" s="265">
        <v>2.591599942073226E-2</v>
      </c>
      <c r="AM955" s="265">
        <v>2.5981999419257044E-2</v>
      </c>
      <c r="AN955" s="265">
        <v>3.4145999236777427E-2</v>
      </c>
      <c r="AO955" s="265">
        <v>2.6716999402828515E-2</v>
      </c>
      <c r="AP955" s="265">
        <v>3.2035999283939597E-2</v>
      </c>
      <c r="AQ955" s="265">
        <v>2.9231699346620586E-2</v>
      </c>
    </row>
    <row r="956" spans="1:43" ht="18.75" customHeight="1">
      <c r="A956" s="86">
        <v>43921</v>
      </c>
      <c r="B956" s="19">
        <v>177.72659999999999</v>
      </c>
      <c r="C956" s="19">
        <v>225.11949999999999</v>
      </c>
      <c r="D956" s="19">
        <v>139.69300000000001</v>
      </c>
      <c r="E956" s="19">
        <v>53.54</v>
      </c>
      <c r="F956" s="20">
        <v>6.0999999999999997E-4</v>
      </c>
      <c r="G956" s="20">
        <v>2.4550000000000002E-3</v>
      </c>
      <c r="H956" s="20">
        <v>2.9260000000000002E-3</v>
      </c>
      <c r="I956" s="20">
        <v>3.7989999999999999E-3</v>
      </c>
      <c r="J956" s="20">
        <v>6.6950000000000004E-3</v>
      </c>
      <c r="K956" s="20">
        <v>5.4070000000000003E-3</v>
      </c>
      <c r="L956" s="20">
        <v>1.3214E-2</v>
      </c>
      <c r="M956" s="20">
        <v>2.0639999999999999E-2</v>
      </c>
      <c r="N956" s="19">
        <v>1180</v>
      </c>
      <c r="O956" s="21">
        <v>2198.5700000000002</v>
      </c>
      <c r="P956" s="19">
        <v>6387.4</v>
      </c>
      <c r="Q956" s="18">
        <v>98.364999999999995</v>
      </c>
      <c r="R956" s="19">
        <v>7.0960000000000001</v>
      </c>
      <c r="S956" s="19">
        <v>7.0883000000000003</v>
      </c>
      <c r="T956" s="263" t="s">
        <v>331</v>
      </c>
      <c r="U956" s="264" t="s">
        <v>331</v>
      </c>
      <c r="V956" s="264" t="s">
        <v>331</v>
      </c>
      <c r="W956" s="19"/>
      <c r="AD956" s="265" t="s">
        <v>331</v>
      </c>
      <c r="AE956" s="265">
        <v>2.434699945580214E-2</v>
      </c>
      <c r="AF956" s="265">
        <v>2.5249999435618519E-2</v>
      </c>
      <c r="AG956" s="265">
        <v>2.6990999396704136E-2</v>
      </c>
      <c r="AH956" s="265">
        <v>2.2289999501779675E-2</v>
      </c>
      <c r="AI956" s="265">
        <v>2.5009999440982936E-2</v>
      </c>
      <c r="AJ956" s="265">
        <v>2.5829999422654511E-2</v>
      </c>
      <c r="AK956" s="265">
        <v>2.8329999366775157E-2</v>
      </c>
      <c r="AL956" s="265">
        <v>2.5931999420374632E-2</v>
      </c>
      <c r="AM956" s="265">
        <v>2.6092999416776005E-2</v>
      </c>
      <c r="AN956" s="265">
        <v>3.4145999236777427E-2</v>
      </c>
      <c r="AO956" s="265">
        <v>2.6745999402180313E-2</v>
      </c>
      <c r="AP956" s="265">
        <v>3.2035999283939597E-2</v>
      </c>
      <c r="AQ956" s="265">
        <v>2.9644999337382617E-2</v>
      </c>
    </row>
    <row r="957" spans="1:43" ht="18.75" customHeight="1">
      <c r="A957" s="86">
        <v>43920</v>
      </c>
      <c r="B957" s="19">
        <v>177.47389999999999</v>
      </c>
      <c r="C957" s="19">
        <v>225.1532</v>
      </c>
      <c r="D957" s="19">
        <v>149.875</v>
      </c>
      <c r="E957" s="19">
        <v>57.08</v>
      </c>
      <c r="F957" s="20">
        <v>1.02E-4</v>
      </c>
      <c r="G957" s="20">
        <v>2.281E-3</v>
      </c>
      <c r="H957" s="20">
        <v>2.9550000000000002E-3</v>
      </c>
      <c r="I957" s="20">
        <v>4.1310000000000001E-3</v>
      </c>
      <c r="J957" s="20">
        <v>7.2639999999999996E-3</v>
      </c>
      <c r="K957" s="20">
        <v>5.862E-3</v>
      </c>
      <c r="L957" s="20">
        <v>1.3365999999999999E-2</v>
      </c>
      <c r="M957" s="20">
        <v>2.0639999999999999E-2</v>
      </c>
      <c r="N957" s="19">
        <v>1180</v>
      </c>
      <c r="O957" s="21">
        <v>2198.5700000000002</v>
      </c>
      <c r="P957" s="19">
        <v>6387.4</v>
      </c>
      <c r="Q957" s="18">
        <v>99.352000000000004</v>
      </c>
      <c r="R957" s="19">
        <v>7.0747</v>
      </c>
      <c r="S957" s="19">
        <v>7.0814000000000004</v>
      </c>
      <c r="T957" s="263" t="s">
        <v>331</v>
      </c>
      <c r="U957" s="264" t="s">
        <v>331</v>
      </c>
      <c r="V957" s="264" t="s">
        <v>331</v>
      </c>
      <c r="W957" s="19"/>
      <c r="AD957" s="265" t="s">
        <v>331</v>
      </c>
      <c r="AE957" s="265">
        <v>2.4105999461188913E-2</v>
      </c>
      <c r="AF957" s="265">
        <v>2.5249999435618519E-2</v>
      </c>
      <c r="AG957" s="265">
        <v>2.6580999405868354E-2</v>
      </c>
      <c r="AH957" s="265">
        <v>2.2289999501779675E-2</v>
      </c>
      <c r="AI957" s="265">
        <v>2.5009999440982936E-2</v>
      </c>
      <c r="AJ957" s="265">
        <v>2.5399999432265757E-2</v>
      </c>
      <c r="AK957" s="265">
        <v>2.7919999375939367E-2</v>
      </c>
      <c r="AL957" s="265">
        <v>2.5653999426588414E-2</v>
      </c>
      <c r="AM957" s="265">
        <v>2.6166999415121971E-2</v>
      </c>
      <c r="AN957" s="265">
        <v>3.4145999236777427E-2</v>
      </c>
      <c r="AO957" s="265">
        <v>2.7129999393597247E-2</v>
      </c>
      <c r="AP957" s="265">
        <v>3.2035999283939597E-2</v>
      </c>
      <c r="AQ957" s="265">
        <v>2.869169935869053E-2</v>
      </c>
    </row>
    <row r="958" spans="1:43" ht="18.75" customHeight="1">
      <c r="A958" s="86">
        <v>43917</v>
      </c>
      <c r="B958" s="19">
        <v>177.48759999999999</v>
      </c>
      <c r="C958" s="19">
        <v>226.14400000000001</v>
      </c>
      <c r="D958" s="19">
        <v>131.875</v>
      </c>
      <c r="E958" s="19">
        <v>65.540000000000006</v>
      </c>
      <c r="F958" s="20">
        <v>-3.8099999999999999E-4</v>
      </c>
      <c r="G958" s="20">
        <v>2.418E-3</v>
      </c>
      <c r="H958" s="20">
        <v>2.9039999999999999E-3</v>
      </c>
      <c r="I958" s="20">
        <v>3.9420000000000002E-3</v>
      </c>
      <c r="J958" s="20">
        <v>6.7460000000000003E-3</v>
      </c>
      <c r="K958" s="20">
        <v>5.6119999999999998E-3</v>
      </c>
      <c r="L958" s="20">
        <v>1.2635E-2</v>
      </c>
      <c r="M958" s="20">
        <v>2.0639999999999999E-2</v>
      </c>
      <c r="N958" s="19">
        <v>1180</v>
      </c>
      <c r="O958" s="21">
        <v>2198.5700000000002</v>
      </c>
      <c r="P958" s="19">
        <v>6387.4</v>
      </c>
      <c r="Q958" s="18">
        <v>101.05</v>
      </c>
      <c r="R958" s="19">
        <v>7.1147999999999998</v>
      </c>
      <c r="S958" s="19">
        <v>7.1268000000000002</v>
      </c>
      <c r="T958" s="263" t="s">
        <v>331</v>
      </c>
      <c r="U958" s="264" t="s">
        <v>331</v>
      </c>
      <c r="V958" s="264" t="s">
        <v>331</v>
      </c>
      <c r="W958" s="19"/>
      <c r="AD958" s="265" t="s">
        <v>331</v>
      </c>
      <c r="AE958" s="265">
        <v>2.4398999454639855E-2</v>
      </c>
      <c r="AF958" s="265">
        <v>2.5249999435618519E-2</v>
      </c>
      <c r="AG958" s="265">
        <v>2.695399939753115E-2</v>
      </c>
      <c r="AH958" s="265">
        <v>2.2289999501779675E-2</v>
      </c>
      <c r="AI958" s="265">
        <v>2.5009999440982936E-2</v>
      </c>
      <c r="AJ958" s="265">
        <v>2.6309999411925671E-2</v>
      </c>
      <c r="AK958" s="265">
        <v>2.8059999372810125E-2</v>
      </c>
      <c r="AL958" s="265">
        <v>2.5653999426588414E-2</v>
      </c>
      <c r="AM958" s="265">
        <v>2.6166999415121971E-2</v>
      </c>
      <c r="AN958" s="265">
        <v>3.4145999236777427E-2</v>
      </c>
      <c r="AO958" s="265">
        <v>2.7129999393597247E-2</v>
      </c>
      <c r="AP958" s="265">
        <v>3.2035999283939597E-2</v>
      </c>
      <c r="AQ958" s="265">
        <v>3.0169999325647949E-2</v>
      </c>
    </row>
    <row r="959" spans="1:43" ht="18.75" customHeight="1">
      <c r="A959" s="86">
        <v>43916</v>
      </c>
      <c r="B959" s="19">
        <v>176.5087</v>
      </c>
      <c r="C959" s="19">
        <v>222.09690000000001</v>
      </c>
      <c r="D959" s="19">
        <v>131.375</v>
      </c>
      <c r="E959" s="19">
        <v>61</v>
      </c>
      <c r="F959" s="20">
        <v>-1.372E-3</v>
      </c>
      <c r="G959" s="20">
        <v>2.9269999999999999E-3</v>
      </c>
      <c r="H959" s="20">
        <v>3.6749999999999999E-3</v>
      </c>
      <c r="I959" s="20">
        <v>5.254E-3</v>
      </c>
      <c r="J959" s="20">
        <v>8.4469999999999996E-3</v>
      </c>
      <c r="K959" s="20">
        <v>7.2189999999999997E-3</v>
      </c>
      <c r="L959" s="20">
        <v>1.431E-2</v>
      </c>
      <c r="M959" s="20">
        <v>2.0670000000000001E-2</v>
      </c>
      <c r="N959" s="19">
        <v>1180</v>
      </c>
      <c r="O959" s="21">
        <v>2198.5700000000002</v>
      </c>
      <c r="P959" s="19">
        <v>6387.4</v>
      </c>
      <c r="Q959" s="18">
        <v>102.039</v>
      </c>
      <c r="R959" s="19">
        <v>7.0631000000000004</v>
      </c>
      <c r="S959" s="19">
        <v>7.0857999999999999</v>
      </c>
      <c r="T959" s="263" t="s">
        <v>331</v>
      </c>
      <c r="U959" s="264" t="s">
        <v>331</v>
      </c>
      <c r="V959" s="264" t="s">
        <v>331</v>
      </c>
      <c r="W959" s="19"/>
      <c r="AD959" s="265" t="s">
        <v>331</v>
      </c>
      <c r="AE959" s="265">
        <v>2.4797999445721506E-2</v>
      </c>
      <c r="AF959" s="265">
        <v>2.5599999427795412E-2</v>
      </c>
      <c r="AG959" s="265">
        <v>2.7315999389439818E-2</v>
      </c>
      <c r="AH959" s="265">
        <v>2.2289999501779675E-2</v>
      </c>
      <c r="AI959" s="265">
        <v>2.5009999440982936E-2</v>
      </c>
      <c r="AJ959" s="265">
        <v>2.6309999411925671E-2</v>
      </c>
      <c r="AK959" s="265">
        <v>2.8369999365881086E-2</v>
      </c>
      <c r="AL959" s="265">
        <v>2.5997999418899419E-2</v>
      </c>
      <c r="AM959" s="265">
        <v>2.6404999409802257E-2</v>
      </c>
      <c r="AN959" s="265">
        <v>3.4145999236777427E-2</v>
      </c>
      <c r="AO959" s="265">
        <v>2.7209999391809108E-2</v>
      </c>
      <c r="AP959" s="265">
        <v>3.2035999283939597E-2</v>
      </c>
      <c r="AQ959" s="265">
        <v>3.0736699312981217E-2</v>
      </c>
    </row>
    <row r="960" spans="1:43" ht="18.75" customHeight="1">
      <c r="A960" s="86">
        <v>43915</v>
      </c>
      <c r="B960" s="19">
        <v>175.499</v>
      </c>
      <c r="C960" s="19">
        <v>217.42939999999999</v>
      </c>
      <c r="D960" s="19">
        <v>142.375</v>
      </c>
      <c r="E960" s="19">
        <v>63.95</v>
      </c>
      <c r="F960" s="20">
        <v>-8.1300000000000003E-4</v>
      </c>
      <c r="G960" s="20">
        <v>3.2989999999999998E-3</v>
      </c>
      <c r="H960" s="20">
        <v>3.9139999999999999E-3</v>
      </c>
      <c r="I960" s="20">
        <v>5.254E-3</v>
      </c>
      <c r="J960" s="20">
        <v>8.6730000000000002E-3</v>
      </c>
      <c r="K960" s="20">
        <v>7.4489999999999999E-3</v>
      </c>
      <c r="L960" s="20">
        <v>1.4448000000000001E-2</v>
      </c>
      <c r="M960" s="20">
        <v>2.1690000000000001E-2</v>
      </c>
      <c r="N960" s="19">
        <v>1180</v>
      </c>
      <c r="O960" s="21">
        <v>2198.5700000000002</v>
      </c>
      <c r="P960" s="19">
        <v>6387.4</v>
      </c>
      <c r="Q960" s="18">
        <v>102.48699999999999</v>
      </c>
      <c r="R960" s="19">
        <v>7.0885999999999996</v>
      </c>
      <c r="S960" s="19">
        <v>7.1212999999999997</v>
      </c>
      <c r="T960" s="263" t="s">
        <v>331</v>
      </c>
      <c r="U960" s="264" t="s">
        <v>331</v>
      </c>
      <c r="V960" s="264" t="s">
        <v>331</v>
      </c>
      <c r="W960" s="19"/>
      <c r="AD960" s="265" t="s">
        <v>331</v>
      </c>
      <c r="AE960" s="265">
        <v>2.4958999442122876E-2</v>
      </c>
      <c r="AF960" s="265">
        <v>2.574999942444265E-2</v>
      </c>
      <c r="AG960" s="265">
        <v>2.7403999387472868E-2</v>
      </c>
      <c r="AH960" s="265">
        <v>2.2289999501779675E-2</v>
      </c>
      <c r="AI960" s="265">
        <v>2.5009999440982936E-2</v>
      </c>
      <c r="AJ960" s="265">
        <v>2.6309999411925671E-2</v>
      </c>
      <c r="AK960" s="265">
        <v>2.868999935872853E-2</v>
      </c>
      <c r="AL960" s="265">
        <v>2.5823999422788617E-2</v>
      </c>
      <c r="AM960" s="265">
        <v>2.6492999407835307E-2</v>
      </c>
      <c r="AN960" s="265">
        <v>3.4145999236777427E-2</v>
      </c>
      <c r="AO960" s="265">
        <v>2.7329999389126898E-2</v>
      </c>
      <c r="AP960" s="265">
        <v>3.2035999283939597E-2</v>
      </c>
      <c r="AQ960" s="265">
        <v>3.3801699244473134E-2</v>
      </c>
    </row>
    <row r="961" spans="1:43" ht="18.75" customHeight="1">
      <c r="A961" s="86">
        <v>43914</v>
      </c>
      <c r="B961" s="19">
        <v>174.85059999999999</v>
      </c>
      <c r="C961" s="19">
        <v>214.83349999999999</v>
      </c>
      <c r="D961" s="19">
        <v>177.25</v>
      </c>
      <c r="E961" s="19">
        <v>61.67</v>
      </c>
      <c r="F961" s="20">
        <v>-3.8099999999999999E-4</v>
      </c>
      <c r="G961" s="20">
        <v>3.715E-3</v>
      </c>
      <c r="H961" s="20">
        <v>4.1529999999999996E-3</v>
      </c>
      <c r="I961" s="20">
        <v>5.2249999999999996E-3</v>
      </c>
      <c r="J961" s="20">
        <v>8.4659999999999996E-3</v>
      </c>
      <c r="K961" s="20">
        <v>7.3590000000000001E-3</v>
      </c>
      <c r="L961" s="20">
        <v>1.3953999999999999E-2</v>
      </c>
      <c r="M961" s="20">
        <v>2.2519999999999998E-2</v>
      </c>
      <c r="N961" s="19">
        <v>1180</v>
      </c>
      <c r="O961" s="21">
        <v>2198.5700000000002</v>
      </c>
      <c r="P961" s="19">
        <v>6387.4</v>
      </c>
      <c r="Q961" s="18">
        <v>102.81699999999999</v>
      </c>
      <c r="R961" s="19">
        <v>7.0960000000000001</v>
      </c>
      <c r="S961" s="19">
        <v>7.1227</v>
      </c>
      <c r="T961" s="263" t="s">
        <v>331</v>
      </c>
      <c r="U961" s="264" t="s">
        <v>331</v>
      </c>
      <c r="V961" s="264" t="s">
        <v>331</v>
      </c>
      <c r="W961" s="19"/>
      <c r="AD961" s="265" t="s">
        <v>331</v>
      </c>
      <c r="AE961" s="265">
        <v>2.4474999452941116E-2</v>
      </c>
      <c r="AF961" s="265">
        <v>2.574999942444265E-2</v>
      </c>
      <c r="AG961" s="265">
        <v>2.7237999391183258E-2</v>
      </c>
      <c r="AH961" s="265">
        <v>2.2289999501779675E-2</v>
      </c>
      <c r="AI961" s="265">
        <v>2.5009999440982936E-2</v>
      </c>
      <c r="AJ961" s="265">
        <v>2.6209999414160849E-2</v>
      </c>
      <c r="AK961" s="265">
        <v>2.8659999359399082E-2</v>
      </c>
      <c r="AL961" s="265">
        <v>2.5913999420776965E-2</v>
      </c>
      <c r="AM961" s="265">
        <v>2.6547999406605956E-2</v>
      </c>
      <c r="AN961" s="265">
        <v>3.4145999236777427E-2</v>
      </c>
      <c r="AO961" s="265">
        <v>2.7037999395653607E-2</v>
      </c>
      <c r="AP961" s="265">
        <v>3.2035999283939597E-2</v>
      </c>
      <c r="AQ961" s="265">
        <v>3.5898299197610471E-2</v>
      </c>
    </row>
    <row r="962" spans="1:43" ht="18.75" customHeight="1">
      <c r="A962" s="86">
        <v>43913</v>
      </c>
      <c r="B962" s="19">
        <v>174.81880000000001</v>
      </c>
      <c r="C962" s="19">
        <v>214.51840000000001</v>
      </c>
      <c r="D962" s="19">
        <v>150.423</v>
      </c>
      <c r="E962" s="19">
        <v>61.59</v>
      </c>
      <c r="F962" s="20">
        <v>-3.5599999999999998E-4</v>
      </c>
      <c r="G962" s="20">
        <v>3.1229999999999999E-3</v>
      </c>
      <c r="H962" s="20">
        <v>3.336E-3</v>
      </c>
      <c r="I962" s="20">
        <v>4.1099999999999999E-3</v>
      </c>
      <c r="J962" s="20">
        <v>7.8630000000000002E-3</v>
      </c>
      <c r="K962" s="20">
        <v>6.45E-3</v>
      </c>
      <c r="L962" s="20">
        <v>1.3509E-2</v>
      </c>
      <c r="M962" s="20">
        <v>2.2519999999999998E-2</v>
      </c>
      <c r="N962" s="19">
        <v>1180</v>
      </c>
      <c r="O962" s="21">
        <v>2198.5700000000002</v>
      </c>
      <c r="P962" s="19">
        <v>6387.4</v>
      </c>
      <c r="Q962" s="18">
        <v>102.755</v>
      </c>
      <c r="R962" s="19">
        <v>7.1086</v>
      </c>
      <c r="S962" s="19">
        <v>7.1544999999999996</v>
      </c>
      <c r="T962" s="263" t="s">
        <v>331</v>
      </c>
      <c r="U962" s="264" t="s">
        <v>331</v>
      </c>
      <c r="V962" s="264" t="s">
        <v>331</v>
      </c>
      <c r="W962" s="19"/>
      <c r="AD962" s="265" t="s">
        <v>331</v>
      </c>
      <c r="AE962" s="265">
        <v>2.4474999452941116E-2</v>
      </c>
      <c r="AF962" s="265">
        <v>2.73279993891716E-2</v>
      </c>
      <c r="AG962" s="265">
        <v>2.6975999397039412E-2</v>
      </c>
      <c r="AH962" s="265">
        <v>2.2289999501779675E-2</v>
      </c>
      <c r="AI962" s="265">
        <v>2.5009999440982936E-2</v>
      </c>
      <c r="AJ962" s="265">
        <v>2.621999941393733E-2</v>
      </c>
      <c r="AK962" s="265">
        <v>3.0029999328777195E-2</v>
      </c>
      <c r="AL962" s="265">
        <v>2.6470999408327044E-2</v>
      </c>
      <c r="AM962" s="265">
        <v>2.6904999398626388E-2</v>
      </c>
      <c r="AN962" s="265">
        <v>3.4145999236777427E-2</v>
      </c>
      <c r="AO962" s="265">
        <v>2.7558999384008347E-2</v>
      </c>
      <c r="AP962" s="265">
        <v>3.2035999283939597E-2</v>
      </c>
      <c r="AQ962" s="265">
        <v>3.476169922301546E-2</v>
      </c>
    </row>
    <row r="963" spans="1:43" ht="18.75" customHeight="1">
      <c r="A963" s="86">
        <v>43910</v>
      </c>
      <c r="B963" s="19">
        <v>175.00909999999999</v>
      </c>
      <c r="C963" s="19">
        <v>215.5763</v>
      </c>
      <c r="D963" s="19">
        <v>150.423</v>
      </c>
      <c r="E963" s="19">
        <v>66.040000000000006</v>
      </c>
      <c r="F963" s="20">
        <v>-3.3E-4</v>
      </c>
      <c r="G963" s="20">
        <v>3.1340000000000001E-3</v>
      </c>
      <c r="H963" s="20">
        <v>3.7330000000000002E-3</v>
      </c>
      <c r="I963" s="20">
        <v>4.5849999999999997E-3</v>
      </c>
      <c r="J963" s="20">
        <v>8.4539999999999997E-3</v>
      </c>
      <c r="K963" s="20">
        <v>7.2700000000000004E-3</v>
      </c>
      <c r="L963" s="20">
        <v>1.4168999999999999E-2</v>
      </c>
      <c r="M963" s="20">
        <v>2.2519999999999998E-2</v>
      </c>
      <c r="N963" s="19">
        <v>1180</v>
      </c>
      <c r="O963" s="21">
        <v>2198.5700000000002</v>
      </c>
      <c r="P963" s="19">
        <v>6387.4</v>
      </c>
      <c r="Q963" s="18">
        <v>101.16</v>
      </c>
      <c r="R963" s="19">
        <v>7.0475000000000003</v>
      </c>
      <c r="S963" s="19">
        <v>7.0744999999999996</v>
      </c>
      <c r="T963" s="263" t="s">
        <v>331</v>
      </c>
      <c r="U963" s="264" t="s">
        <v>331</v>
      </c>
      <c r="V963" s="264" t="s">
        <v>331</v>
      </c>
      <c r="W963" s="19"/>
      <c r="AD963" s="265" t="s">
        <v>331</v>
      </c>
      <c r="AE963" s="265">
        <v>2.6562999406270681E-2</v>
      </c>
      <c r="AF963" s="265">
        <v>2.73279993891716E-2</v>
      </c>
      <c r="AG963" s="265">
        <v>2.8902999353967607E-2</v>
      </c>
      <c r="AH963" s="265">
        <v>2.2289999501779675E-2</v>
      </c>
      <c r="AI963" s="265">
        <v>2.5009999440982936E-2</v>
      </c>
      <c r="AJ963" s="265">
        <v>2.7919999375939367E-2</v>
      </c>
      <c r="AK963" s="265">
        <v>3.0029999328777195E-2</v>
      </c>
      <c r="AL963" s="265">
        <v>2.6470999408327044E-2</v>
      </c>
      <c r="AM963" s="265">
        <v>2.6904999398626388E-2</v>
      </c>
      <c r="AN963" s="265">
        <v>3.4145999236777427E-2</v>
      </c>
      <c r="AO963" s="265">
        <v>2.7558999384008347E-2</v>
      </c>
      <c r="AP963" s="265">
        <v>3.2035999283939597E-2</v>
      </c>
      <c r="AQ963" s="265">
        <v>3.408499923814088E-2</v>
      </c>
    </row>
    <row r="964" spans="1:43" ht="18.75" customHeight="1">
      <c r="A964" s="86">
        <v>43909</v>
      </c>
      <c r="B964" s="19">
        <v>173.90899999999999</v>
      </c>
      <c r="C964" s="19">
        <v>216.85839999999999</v>
      </c>
      <c r="D964" s="19">
        <v>150.423</v>
      </c>
      <c r="E964" s="19">
        <v>72</v>
      </c>
      <c r="F964" s="20">
        <v>-2.5399999999999999E-4</v>
      </c>
      <c r="G964" s="20">
        <v>4.5069999999999997E-3</v>
      </c>
      <c r="H964" s="20">
        <v>5.5279999999999999E-3</v>
      </c>
      <c r="I964" s="20">
        <v>6.8719999999999996E-3</v>
      </c>
      <c r="J964" s="20">
        <v>1.1403999999999999E-2</v>
      </c>
      <c r="K964" s="20">
        <v>1.0082000000000001E-2</v>
      </c>
      <c r="L964" s="20">
        <v>1.7847999999999999E-2</v>
      </c>
      <c r="M964" s="20">
        <v>2.2679999999999999E-2</v>
      </c>
      <c r="N964" s="19">
        <v>1180</v>
      </c>
      <c r="O964" s="21">
        <v>2198.5700000000002</v>
      </c>
      <c r="P964" s="19">
        <v>6387.4</v>
      </c>
      <c r="Q964" s="18">
        <v>99.575000000000003</v>
      </c>
      <c r="R964" s="19">
        <v>7.0057</v>
      </c>
      <c r="S964" s="19">
        <v>7.0316999999999998</v>
      </c>
      <c r="T964" s="263" t="s">
        <v>331</v>
      </c>
      <c r="U964" s="264" t="s">
        <v>331</v>
      </c>
      <c r="V964" s="264" t="s">
        <v>331</v>
      </c>
      <c r="W964" s="19"/>
      <c r="AD964" s="265" t="s">
        <v>331</v>
      </c>
      <c r="AE964" s="265">
        <v>2.6562999406270681E-2</v>
      </c>
      <c r="AF964" s="265">
        <v>2.73279993891716E-2</v>
      </c>
      <c r="AG964" s="265">
        <v>2.8902999353967607E-2</v>
      </c>
      <c r="AH964" s="265">
        <v>2.2289999501779675E-2</v>
      </c>
      <c r="AI964" s="265">
        <v>2.5009999440982936E-2</v>
      </c>
      <c r="AJ964" s="265">
        <v>2.7919999375939367E-2</v>
      </c>
      <c r="AK964" s="265">
        <v>3.0029999328777195E-2</v>
      </c>
      <c r="AL964" s="265">
        <v>2.6470999408327044E-2</v>
      </c>
      <c r="AM964" s="265">
        <v>2.6904999398626388E-2</v>
      </c>
      <c r="AN964" s="265">
        <v>3.4145999236777427E-2</v>
      </c>
      <c r="AO964" s="265">
        <v>2.7558999384008347E-2</v>
      </c>
      <c r="AP964" s="265">
        <v>3.2035999283939597E-2</v>
      </c>
      <c r="AQ964" s="265">
        <v>3.2329999277368189E-2</v>
      </c>
    </row>
    <row r="965" spans="1:43" ht="18.75" customHeight="1">
      <c r="A965" s="86">
        <v>43908</v>
      </c>
      <c r="B965" s="19">
        <v>174.06229999999999</v>
      </c>
      <c r="C965" s="19">
        <v>224.7989</v>
      </c>
      <c r="D965" s="19">
        <v>150.423</v>
      </c>
      <c r="E965" s="19">
        <v>76.45</v>
      </c>
      <c r="F965" s="20">
        <v>-1.27E-4</v>
      </c>
      <c r="G965" s="20">
        <v>5.3369999999999997E-3</v>
      </c>
      <c r="H965" s="20">
        <v>6.5069999999999998E-3</v>
      </c>
      <c r="I965" s="20">
        <v>7.8790000000000006E-3</v>
      </c>
      <c r="J965" s="20">
        <v>1.1915E-2</v>
      </c>
      <c r="K965" s="20">
        <v>1.0899000000000001E-2</v>
      </c>
      <c r="L965" s="20">
        <v>1.7874999999999999E-2</v>
      </c>
      <c r="M965" s="20">
        <v>2.2890000000000001E-2</v>
      </c>
      <c r="N965" s="19">
        <v>1180</v>
      </c>
      <c r="O965" s="21">
        <v>2198.5700000000002</v>
      </c>
      <c r="P965" s="19">
        <v>6387.4</v>
      </c>
      <c r="Q965" s="18">
        <v>98.069000000000003</v>
      </c>
      <c r="R965" s="19">
        <v>6.9934000000000003</v>
      </c>
      <c r="S965" s="19">
        <v>7.0126999999999997</v>
      </c>
      <c r="T965" s="263" t="s">
        <v>331</v>
      </c>
      <c r="U965" s="264" t="s">
        <v>331</v>
      </c>
      <c r="V965" s="264" t="s">
        <v>331</v>
      </c>
      <c r="W965" s="19"/>
      <c r="AD965" s="265" t="s">
        <v>331</v>
      </c>
      <c r="AE965" s="265">
        <v>2.6562999406270681E-2</v>
      </c>
      <c r="AF965" s="265">
        <v>2.73279993891716E-2</v>
      </c>
      <c r="AG965" s="265">
        <v>2.8902999353967607E-2</v>
      </c>
      <c r="AH965" s="265">
        <v>2.2289999501779675E-2</v>
      </c>
      <c r="AI965" s="265">
        <v>2.5009999440982936E-2</v>
      </c>
      <c r="AJ965" s="265">
        <v>2.7919999375939367E-2</v>
      </c>
      <c r="AK965" s="265">
        <v>3.0029999328777195E-2</v>
      </c>
      <c r="AL965" s="265">
        <v>2.6470999408327044E-2</v>
      </c>
      <c r="AM965" s="265">
        <v>2.6904999398626388E-2</v>
      </c>
      <c r="AN965" s="265">
        <v>3.4145999236777427E-2</v>
      </c>
      <c r="AO965" s="265">
        <v>2.7558999384008347E-2</v>
      </c>
      <c r="AP965" s="265">
        <v>3.2035999283939597E-2</v>
      </c>
      <c r="AQ965" s="265">
        <v>3.2228299279641361E-2</v>
      </c>
    </row>
    <row r="966" spans="1:43" ht="18.75" customHeight="1">
      <c r="A966" s="86">
        <v>43907</v>
      </c>
      <c r="B966" s="19">
        <v>176.745</v>
      </c>
      <c r="C966" s="19">
        <v>228.33009999999999</v>
      </c>
      <c r="D966" s="19">
        <v>137.899</v>
      </c>
      <c r="E966" s="19">
        <v>75.91</v>
      </c>
      <c r="F966" s="20">
        <v>1.3730000000000001E-3</v>
      </c>
      <c r="G966" s="20">
        <v>4.9249999999999997E-3</v>
      </c>
      <c r="H966" s="20">
        <v>6.1609999999999998E-3</v>
      </c>
      <c r="I966" s="20">
        <v>7.4339999999999996E-3</v>
      </c>
      <c r="J966" s="20">
        <v>1.0784E-2</v>
      </c>
      <c r="K966" s="20">
        <v>9.7350000000000006E-3</v>
      </c>
      <c r="L966" s="20">
        <v>1.6844000000000001E-2</v>
      </c>
      <c r="M966" s="20">
        <v>2.291E-2</v>
      </c>
      <c r="N966" s="19">
        <v>1180</v>
      </c>
      <c r="O966" s="21">
        <v>2198.5700000000002</v>
      </c>
      <c r="P966" s="19">
        <v>6387.4</v>
      </c>
      <c r="Q966" s="18">
        <v>98.748999999999995</v>
      </c>
      <c r="R966" s="19">
        <v>7.0086000000000004</v>
      </c>
      <c r="S966" s="19">
        <v>7.0225</v>
      </c>
      <c r="T966" s="263" t="s">
        <v>331</v>
      </c>
      <c r="U966" s="264" t="s">
        <v>331</v>
      </c>
      <c r="V966" s="264" t="s">
        <v>331</v>
      </c>
      <c r="W966" s="19"/>
      <c r="AD966" s="265" t="s">
        <v>331</v>
      </c>
      <c r="AE966" s="265">
        <v>2.6562999406270681E-2</v>
      </c>
      <c r="AF966" s="265">
        <v>2.73279993891716E-2</v>
      </c>
      <c r="AG966" s="265">
        <v>2.8902999353967607E-2</v>
      </c>
      <c r="AH966" s="265">
        <v>2.2289999501779675E-2</v>
      </c>
      <c r="AI966" s="265">
        <v>2.5009999440982936E-2</v>
      </c>
      <c r="AJ966" s="265">
        <v>2.7919999375939367E-2</v>
      </c>
      <c r="AK966" s="265">
        <v>3.0029999328777195E-2</v>
      </c>
      <c r="AL966" s="265">
        <v>2.6470999408327044E-2</v>
      </c>
      <c r="AM966" s="265">
        <v>2.6904999398626388E-2</v>
      </c>
      <c r="AN966" s="265">
        <v>3.4145999236777427E-2</v>
      </c>
      <c r="AO966" s="265">
        <v>2.7558999384008347E-2</v>
      </c>
      <c r="AP966" s="265">
        <v>3.2035999283939597E-2</v>
      </c>
      <c r="AQ966" s="265">
        <v>3.1779999289661645E-2</v>
      </c>
    </row>
    <row r="967" spans="1:43" ht="18.75" customHeight="1">
      <c r="A967" s="86">
        <v>43906</v>
      </c>
      <c r="B967" s="19">
        <v>179.25989999999999</v>
      </c>
      <c r="C967" s="19">
        <v>232.6797</v>
      </c>
      <c r="D967" s="19">
        <v>133.25</v>
      </c>
      <c r="E967" s="19">
        <v>82.69</v>
      </c>
      <c r="F967" s="20">
        <v>1.933E-3</v>
      </c>
      <c r="G967" s="20">
        <v>3.5990000000000002E-3</v>
      </c>
      <c r="H967" s="20">
        <v>4.2640000000000004E-3</v>
      </c>
      <c r="I967" s="20">
        <v>4.9049999999999996E-3</v>
      </c>
      <c r="J967" s="20">
        <v>7.182E-3</v>
      </c>
      <c r="K967" s="20">
        <v>6.6210000000000001E-3</v>
      </c>
      <c r="L967" s="20">
        <v>1.2841E-2</v>
      </c>
      <c r="M967" s="20">
        <v>2.2769999999999999E-2</v>
      </c>
      <c r="N967" s="19">
        <v>1180</v>
      </c>
      <c r="O967" s="21">
        <v>2198.5700000000002</v>
      </c>
      <c r="P967" s="19">
        <v>6387.4</v>
      </c>
      <c r="Q967" s="18">
        <v>97.468000000000004</v>
      </c>
      <c r="R967" s="19">
        <v>7.0293999999999999</v>
      </c>
      <c r="S967" s="19">
        <v>7.0278999999999998</v>
      </c>
      <c r="T967" s="263" t="s">
        <v>331</v>
      </c>
      <c r="U967" s="264" t="s">
        <v>331</v>
      </c>
      <c r="V967" s="264" t="s">
        <v>331</v>
      </c>
      <c r="W967" s="19"/>
      <c r="AD967" s="265" t="s">
        <v>331</v>
      </c>
      <c r="AE967" s="265">
        <v>2.6562999406270681E-2</v>
      </c>
      <c r="AF967" s="265">
        <v>2.73279993891716E-2</v>
      </c>
      <c r="AG967" s="265">
        <v>2.8902999353967607E-2</v>
      </c>
      <c r="AH967" s="265">
        <v>2.2289999501779675E-2</v>
      </c>
      <c r="AI967" s="265">
        <v>2.5009999440982936E-2</v>
      </c>
      <c r="AJ967" s="265">
        <v>2.7919999375939367E-2</v>
      </c>
      <c r="AK967" s="265">
        <v>3.0029999328777195E-2</v>
      </c>
      <c r="AL967" s="265">
        <v>2.6470999408327044E-2</v>
      </c>
      <c r="AM967" s="265">
        <v>2.6904999398626388E-2</v>
      </c>
      <c r="AN967" s="265">
        <v>3.4145999236777427E-2</v>
      </c>
      <c r="AO967" s="265">
        <v>2.7558999384008347E-2</v>
      </c>
      <c r="AP967" s="265">
        <v>3.2035999283939597E-2</v>
      </c>
      <c r="AQ967" s="265">
        <v>3.1779999289661645E-2</v>
      </c>
    </row>
    <row r="968" spans="1:43" ht="18.75" customHeight="1">
      <c r="A968" s="86">
        <v>43903</v>
      </c>
      <c r="B968" s="19">
        <v>178.61619999999999</v>
      </c>
      <c r="C968" s="19">
        <v>235.87799999999999</v>
      </c>
      <c r="D968" s="19">
        <v>133.25</v>
      </c>
      <c r="E968" s="19">
        <v>57.83</v>
      </c>
      <c r="F968" s="20">
        <v>2.441E-3</v>
      </c>
      <c r="G968" s="20">
        <v>4.9030000000000002E-3</v>
      </c>
      <c r="H968" s="20">
        <v>6.0010000000000003E-3</v>
      </c>
      <c r="I968" s="20">
        <v>7.1679999999999999E-3</v>
      </c>
      <c r="J968" s="20">
        <v>9.6030000000000004E-3</v>
      </c>
      <c r="K968" s="20">
        <v>9.0430000000000007E-3</v>
      </c>
      <c r="L968" s="20">
        <v>1.5292999999999999E-2</v>
      </c>
      <c r="M968" s="20">
        <v>2.2630000000000001E-2</v>
      </c>
      <c r="N968" s="19">
        <v>1180</v>
      </c>
      <c r="O968" s="21">
        <v>2198.5700000000002</v>
      </c>
      <c r="P968" s="19">
        <v>6387.4</v>
      </c>
      <c r="Q968" s="18">
        <v>96.507000000000005</v>
      </c>
      <c r="R968" s="19">
        <v>6.9606000000000003</v>
      </c>
      <c r="S968" s="19">
        <v>6.9687999999999999</v>
      </c>
      <c r="T968" s="263" t="s">
        <v>331</v>
      </c>
      <c r="U968" s="264" t="s">
        <v>331</v>
      </c>
      <c r="V968" s="264" t="s">
        <v>331</v>
      </c>
      <c r="W968" s="19"/>
      <c r="AD968" s="265" t="s">
        <v>331</v>
      </c>
      <c r="AE968" s="265">
        <v>2.6562999406270681E-2</v>
      </c>
      <c r="AF968" s="265">
        <v>2.73279993891716E-2</v>
      </c>
      <c r="AG968" s="265">
        <v>2.8902999353967607E-2</v>
      </c>
      <c r="AH968" s="265">
        <v>2.2289999501779675E-2</v>
      </c>
      <c r="AI968" s="265">
        <v>2.5009999440982936E-2</v>
      </c>
      <c r="AJ968" s="265">
        <v>2.7919999375939367E-2</v>
      </c>
      <c r="AK968" s="265">
        <v>3.0029999328777195E-2</v>
      </c>
      <c r="AL968" s="265">
        <v>2.6470999408327044E-2</v>
      </c>
      <c r="AM968" s="265">
        <v>2.6904999398626388E-2</v>
      </c>
      <c r="AN968" s="265">
        <v>3.4145999236777427E-2</v>
      </c>
      <c r="AO968" s="265">
        <v>2.7558999384008347E-2</v>
      </c>
      <c r="AP968" s="265">
        <v>3.2035999283939597E-2</v>
      </c>
      <c r="AQ968" s="265">
        <v>3.1779999289661645E-2</v>
      </c>
    </row>
    <row r="969" spans="1:43" ht="18.75" customHeight="1">
      <c r="A969" s="86">
        <v>43902</v>
      </c>
      <c r="B969" s="19">
        <v>180.06290000000001</v>
      </c>
      <c r="C969" s="19">
        <v>241.14340000000001</v>
      </c>
      <c r="D969" s="19">
        <v>131.459</v>
      </c>
      <c r="E969" s="19">
        <v>75.47</v>
      </c>
      <c r="F969" s="20">
        <v>3.0270000000000002E-3</v>
      </c>
      <c r="G969" s="20">
        <v>4.81E-3</v>
      </c>
      <c r="H969" s="20">
        <v>5.5789999999999998E-3</v>
      </c>
      <c r="I969" s="20">
        <v>6.0350000000000004E-3</v>
      </c>
      <c r="J969" s="20">
        <v>8.0420000000000005E-3</v>
      </c>
      <c r="K969" s="20">
        <v>7.4900000000000001E-3</v>
      </c>
      <c r="L969" s="20">
        <v>1.4399E-2</v>
      </c>
      <c r="M969" s="20">
        <v>2.1999999999999999E-2</v>
      </c>
      <c r="N969" s="19">
        <v>1180</v>
      </c>
      <c r="O969" s="21">
        <v>2198.5700000000002</v>
      </c>
      <c r="P969" s="19">
        <v>6387.4</v>
      </c>
      <c r="Q969" s="18">
        <v>96.414000000000001</v>
      </c>
      <c r="R969" s="19">
        <v>6.9581</v>
      </c>
      <c r="S969" s="19">
        <v>6.9638</v>
      </c>
      <c r="T969" s="263" t="s">
        <v>331</v>
      </c>
      <c r="U969" s="264" t="s">
        <v>331</v>
      </c>
      <c r="V969" s="264" t="s">
        <v>331</v>
      </c>
      <c r="W969" s="19"/>
      <c r="AD969" s="265" t="s">
        <v>331</v>
      </c>
      <c r="AE969" s="265">
        <v>2.6562999406270681E-2</v>
      </c>
      <c r="AF969" s="265">
        <v>2.73279993891716E-2</v>
      </c>
      <c r="AG969" s="265">
        <v>2.8902999353967607E-2</v>
      </c>
      <c r="AH969" s="265">
        <v>2.2289999501779675E-2</v>
      </c>
      <c r="AI969" s="265">
        <v>2.5009999440982936E-2</v>
      </c>
      <c r="AJ969" s="265">
        <v>2.7919999375939367E-2</v>
      </c>
      <c r="AK969" s="265">
        <v>3.0029999328777195E-2</v>
      </c>
      <c r="AL969" s="265">
        <v>2.6470999408327044E-2</v>
      </c>
      <c r="AM969" s="265">
        <v>2.6904999398626388E-2</v>
      </c>
      <c r="AN969" s="265">
        <v>3.4145999236777427E-2</v>
      </c>
      <c r="AO969" s="265">
        <v>2.7558999384008347E-2</v>
      </c>
      <c r="AP969" s="265">
        <v>3.2035999283939597E-2</v>
      </c>
      <c r="AQ969" s="265">
        <v>3.1669999292120339E-2</v>
      </c>
    </row>
    <row r="970" spans="1:43" ht="18.75" customHeight="1">
      <c r="A970" s="86">
        <v>43901</v>
      </c>
      <c r="B970" s="19">
        <v>181.51130000000001</v>
      </c>
      <c r="C970" s="19">
        <v>244.4485</v>
      </c>
      <c r="D970" s="19">
        <v>101.119</v>
      </c>
      <c r="E970" s="19">
        <v>53.9</v>
      </c>
      <c r="F970" s="20">
        <v>3.9430000000000003E-3</v>
      </c>
      <c r="G970" s="20">
        <v>5.195E-3</v>
      </c>
      <c r="H970" s="20">
        <v>6.3709999999999999E-3</v>
      </c>
      <c r="I970" s="20">
        <v>7.0340000000000003E-3</v>
      </c>
      <c r="J970" s="20">
        <v>8.6949999999999996E-3</v>
      </c>
      <c r="K970" s="20">
        <v>8.3359999999999997E-3</v>
      </c>
      <c r="L970" s="20">
        <v>1.3919000000000001E-2</v>
      </c>
      <c r="M970" s="20">
        <v>2.1989999999999999E-2</v>
      </c>
      <c r="N970" s="19">
        <v>1180</v>
      </c>
      <c r="O970" s="21">
        <v>2198.5700000000002</v>
      </c>
      <c r="P970" s="19">
        <v>6387.4</v>
      </c>
      <c r="Q970" s="18">
        <v>94.894999999999996</v>
      </c>
      <c r="R970" s="19">
        <v>6.9466000000000001</v>
      </c>
      <c r="S970" s="19">
        <v>6.9528999999999996</v>
      </c>
      <c r="T970" s="263" t="s">
        <v>331</v>
      </c>
      <c r="U970" s="264" t="s">
        <v>331</v>
      </c>
      <c r="V970" s="264" t="s">
        <v>331</v>
      </c>
      <c r="W970" s="19"/>
      <c r="AD970" s="265" t="s">
        <v>331</v>
      </c>
      <c r="AE970" s="265">
        <v>2.6562999406270681E-2</v>
      </c>
      <c r="AF970" s="265">
        <v>2.73279993891716E-2</v>
      </c>
      <c r="AG970" s="265">
        <v>2.9070999350212512E-2</v>
      </c>
      <c r="AH970" s="265">
        <v>2.2289999501779675E-2</v>
      </c>
      <c r="AI970" s="265">
        <v>2.5009999440982936E-2</v>
      </c>
      <c r="AJ970" s="265">
        <v>2.7989999374374748E-2</v>
      </c>
      <c r="AK970" s="265">
        <v>3.0279999323189258E-2</v>
      </c>
      <c r="AL970" s="265">
        <v>2.6534999406896534E-2</v>
      </c>
      <c r="AM970" s="265">
        <v>2.6909999398514628E-2</v>
      </c>
      <c r="AN970" s="265">
        <v>3.4145999236777427E-2</v>
      </c>
      <c r="AO970" s="265">
        <v>2.772499938029796E-2</v>
      </c>
      <c r="AP970" s="265">
        <v>3.2035999283939597E-2</v>
      </c>
      <c r="AQ970" s="265">
        <v>3.1878299287464468E-2</v>
      </c>
    </row>
    <row r="971" spans="1:43" ht="18.75" customHeight="1">
      <c r="A971" s="86">
        <v>43900</v>
      </c>
      <c r="B971" s="19">
        <v>182.2285</v>
      </c>
      <c r="C971" s="19">
        <v>244.7252</v>
      </c>
      <c r="D971" s="19">
        <v>91</v>
      </c>
      <c r="E971" s="19">
        <v>47.3</v>
      </c>
      <c r="F971" s="20">
        <v>4.326E-3</v>
      </c>
      <c r="G971" s="20">
        <v>5.3420000000000004E-3</v>
      </c>
      <c r="H971" s="20">
        <v>6.2610000000000001E-3</v>
      </c>
      <c r="I971" s="20">
        <v>6.672E-3</v>
      </c>
      <c r="J971" s="20">
        <v>8.0300000000000007E-3</v>
      </c>
      <c r="K971" s="20">
        <v>7.6750000000000004E-3</v>
      </c>
      <c r="L971" s="20">
        <v>1.2799E-2</v>
      </c>
      <c r="M971" s="20">
        <v>2.1999999999999999E-2</v>
      </c>
      <c r="N971" s="19">
        <v>1180</v>
      </c>
      <c r="O971" s="21">
        <v>2198.5700000000002</v>
      </c>
      <c r="P971" s="19">
        <v>6387.4</v>
      </c>
      <c r="Q971" s="18">
        <v>95.950999999999993</v>
      </c>
      <c r="R971" s="19">
        <v>6.9314</v>
      </c>
      <c r="S971" s="19">
        <v>6.9324000000000003</v>
      </c>
      <c r="T971" s="263" t="s">
        <v>331</v>
      </c>
      <c r="U971" s="264" t="s">
        <v>331</v>
      </c>
      <c r="V971" s="264" t="s">
        <v>331</v>
      </c>
      <c r="W971" s="19"/>
      <c r="AD971" s="265" t="s">
        <v>331</v>
      </c>
      <c r="AE971" s="265">
        <v>2.6562999406270681E-2</v>
      </c>
      <c r="AF971" s="265">
        <v>2.7387999387830497E-2</v>
      </c>
      <c r="AG971" s="265">
        <v>2.9131999348849056E-2</v>
      </c>
      <c r="AH971" s="265">
        <v>2.2289999501779675E-2</v>
      </c>
      <c r="AI971" s="265">
        <v>2.5009999440982936E-2</v>
      </c>
      <c r="AJ971" s="265">
        <v>2.7969999374821784E-2</v>
      </c>
      <c r="AK971" s="265">
        <v>3.0439999319612981E-2</v>
      </c>
      <c r="AL971" s="265">
        <v>2.6769999401643874E-2</v>
      </c>
      <c r="AM971" s="265">
        <v>2.7079999394714834E-2</v>
      </c>
      <c r="AN971" s="265">
        <v>3.4145999236777427E-2</v>
      </c>
      <c r="AO971" s="265">
        <v>2.7823999378085135E-2</v>
      </c>
      <c r="AP971" s="265">
        <v>3.2035999283939597E-2</v>
      </c>
      <c r="AQ971" s="265">
        <v>3.2444999274797735E-2</v>
      </c>
    </row>
    <row r="972" spans="1:43" ht="18.75" customHeight="1">
      <c r="A972" s="86">
        <v>43899</v>
      </c>
      <c r="B972" s="19">
        <v>184.14089999999999</v>
      </c>
      <c r="C972" s="19">
        <v>245.23589999999999</v>
      </c>
      <c r="D972" s="19">
        <v>72.881</v>
      </c>
      <c r="E972" s="19">
        <v>54.46</v>
      </c>
      <c r="F972" s="20">
        <v>3.4090000000000001E-3</v>
      </c>
      <c r="G972" s="20">
        <v>3.81E-3</v>
      </c>
      <c r="H972" s="20">
        <v>4.3080000000000002E-3</v>
      </c>
      <c r="I972" s="20">
        <v>4.7720000000000002E-3</v>
      </c>
      <c r="J972" s="20">
        <v>5.4070000000000003E-3</v>
      </c>
      <c r="K972" s="20">
        <v>5.5989999999999998E-3</v>
      </c>
      <c r="L972" s="20">
        <v>9.953E-3</v>
      </c>
      <c r="M972" s="20">
        <v>2.1770000000000001E-2</v>
      </c>
      <c r="N972" s="19">
        <v>1180</v>
      </c>
      <c r="O972" s="21">
        <v>2198.5700000000002</v>
      </c>
      <c r="P972" s="19">
        <v>6387.4</v>
      </c>
      <c r="Q972" s="18">
        <v>96.82</v>
      </c>
      <c r="R972" s="19">
        <v>6.9360999999999997</v>
      </c>
      <c r="S972" s="19">
        <v>6.9412000000000003</v>
      </c>
      <c r="T972" s="263" t="s">
        <v>331</v>
      </c>
      <c r="U972" s="264" t="s">
        <v>331</v>
      </c>
      <c r="V972" s="264" t="s">
        <v>331</v>
      </c>
      <c r="W972" s="19"/>
      <c r="AD972" s="265" t="s">
        <v>331</v>
      </c>
      <c r="AE972" s="265">
        <v>2.6680999403633176E-2</v>
      </c>
      <c r="AF972" s="265">
        <v>2.8060999372787773E-2</v>
      </c>
      <c r="AG972" s="265">
        <v>2.9385999343171716E-2</v>
      </c>
      <c r="AH972" s="265">
        <v>2.2999999485909937E-2</v>
      </c>
      <c r="AI972" s="265">
        <v>2.5009999440982936E-2</v>
      </c>
      <c r="AJ972" s="265">
        <v>2.8099999371916057E-2</v>
      </c>
      <c r="AK972" s="265">
        <v>3.0569999316707251E-2</v>
      </c>
      <c r="AL972" s="265">
        <v>2.6965999397262932E-2</v>
      </c>
      <c r="AM972" s="265">
        <v>2.7096999394334857E-2</v>
      </c>
      <c r="AN972" s="265">
        <v>3.4145999236777427E-2</v>
      </c>
      <c r="AO972" s="265">
        <v>2.7815999378263952E-2</v>
      </c>
      <c r="AP972" s="265">
        <v>3.2035999283939597E-2</v>
      </c>
      <c r="AQ972" s="265">
        <v>3.2329999277368189E-2</v>
      </c>
    </row>
    <row r="973" spans="1:43" ht="18.75" customHeight="1">
      <c r="A973" s="86">
        <v>43896</v>
      </c>
      <c r="B973" s="19">
        <v>183.97749999999999</v>
      </c>
      <c r="C973" s="19">
        <v>247.69130000000001</v>
      </c>
      <c r="D973" s="19">
        <v>72.881</v>
      </c>
      <c r="E973" s="19">
        <v>41.94</v>
      </c>
      <c r="F973" s="20">
        <v>4.5040000000000002E-3</v>
      </c>
      <c r="G973" s="20">
        <v>5.0619999999999997E-3</v>
      </c>
      <c r="H973" s="20">
        <v>5.5849999999999997E-3</v>
      </c>
      <c r="I973" s="20">
        <v>6.0930000000000003E-3</v>
      </c>
      <c r="J973" s="20">
        <v>7.6229999999999996E-3</v>
      </c>
      <c r="K973" s="20">
        <v>7.11E-3</v>
      </c>
      <c r="L973" s="20">
        <v>1.2874E-2</v>
      </c>
      <c r="M973" s="20">
        <v>2.2440000000000002E-2</v>
      </c>
      <c r="N973" s="19">
        <v>1180</v>
      </c>
      <c r="O973" s="21">
        <v>2198.5700000000002</v>
      </c>
      <c r="P973" s="19">
        <v>6387.4</v>
      </c>
      <c r="Q973" s="18">
        <v>97.335999999999999</v>
      </c>
      <c r="R973" s="19">
        <v>6.9245000000000001</v>
      </c>
      <c r="S973" s="19">
        <v>6.9230999999999998</v>
      </c>
      <c r="T973" s="263" t="s">
        <v>331</v>
      </c>
      <c r="U973" s="264" t="s">
        <v>331</v>
      </c>
      <c r="V973" s="264" t="s">
        <v>331</v>
      </c>
      <c r="W973" s="19"/>
      <c r="AD973" s="265" t="s">
        <v>331</v>
      </c>
      <c r="AE973" s="265">
        <v>2.6869999399408696E-2</v>
      </c>
      <c r="AF973" s="265">
        <v>2.7813999378308654E-2</v>
      </c>
      <c r="AG973" s="265">
        <v>2.9679999336600302E-2</v>
      </c>
      <c r="AH973" s="265">
        <v>2.2999999485909937E-2</v>
      </c>
      <c r="AI973" s="265">
        <v>2.5009999440982936E-2</v>
      </c>
      <c r="AJ973" s="265">
        <v>2.8519999362528324E-2</v>
      </c>
      <c r="AK973" s="265">
        <v>3.0879999309778215E-2</v>
      </c>
      <c r="AL973" s="265">
        <v>2.6965999397262932E-2</v>
      </c>
      <c r="AM973" s="265">
        <v>2.7101999394223093E-2</v>
      </c>
      <c r="AN973" s="265">
        <v>3.4145999236777427E-2</v>
      </c>
      <c r="AO973" s="265">
        <v>2.7815999378263952E-2</v>
      </c>
      <c r="AP973" s="265">
        <v>3.2035999283939597E-2</v>
      </c>
      <c r="AQ973" s="265">
        <v>3.2101699282471093E-2</v>
      </c>
    </row>
    <row r="974" spans="1:43" ht="18.75" customHeight="1">
      <c r="A974" s="86">
        <v>43895</v>
      </c>
      <c r="B974" s="19">
        <v>182.5872</v>
      </c>
      <c r="C974" s="19">
        <v>247.71530000000001</v>
      </c>
      <c r="D974" s="19">
        <v>68.206999999999994</v>
      </c>
      <c r="E974" s="19">
        <v>39.619999999999997</v>
      </c>
      <c r="F974" s="20">
        <v>6.1089999999999998E-3</v>
      </c>
      <c r="G974" s="20">
        <v>5.973E-3</v>
      </c>
      <c r="H974" s="20">
        <v>6.2420000000000002E-3</v>
      </c>
      <c r="I974" s="20">
        <v>6.7790000000000003E-3</v>
      </c>
      <c r="J974" s="20">
        <v>9.1199999999999996E-3</v>
      </c>
      <c r="K974" s="20">
        <v>8.1600000000000006E-3</v>
      </c>
      <c r="L974" s="20">
        <v>1.5407000000000001E-2</v>
      </c>
      <c r="M974" s="20">
        <v>2.3E-2</v>
      </c>
      <c r="N974" s="19">
        <v>1180</v>
      </c>
      <c r="O974" s="21">
        <v>2198.5700000000002</v>
      </c>
      <c r="P974" s="19">
        <v>6387.4</v>
      </c>
      <c r="Q974" s="18">
        <v>97.153000000000006</v>
      </c>
      <c r="R974" s="19">
        <v>6.9676</v>
      </c>
      <c r="S974" s="19">
        <v>6.9489999999999998</v>
      </c>
      <c r="T974" s="263" t="s">
        <v>331</v>
      </c>
      <c r="U974" s="264" t="s">
        <v>331</v>
      </c>
      <c r="V974" s="264" t="s">
        <v>331</v>
      </c>
      <c r="W974" s="19"/>
      <c r="AD974" s="265" t="s">
        <v>331</v>
      </c>
      <c r="AE974" s="265">
        <v>2.7093999394401908E-2</v>
      </c>
      <c r="AF974" s="265">
        <v>2.7949999375268816E-2</v>
      </c>
      <c r="AG974" s="265">
        <v>2.9734999335370958E-2</v>
      </c>
      <c r="AH974" s="265">
        <v>2.2999999485909937E-2</v>
      </c>
      <c r="AI974" s="265">
        <v>2.5009999440982936E-2</v>
      </c>
      <c r="AJ974" s="265">
        <v>2.8639999359846114E-2</v>
      </c>
      <c r="AK974" s="265">
        <v>3.0949999308213592E-2</v>
      </c>
      <c r="AL974" s="265">
        <v>2.7130999393574891E-2</v>
      </c>
      <c r="AM974" s="265">
        <v>2.715699939299375E-2</v>
      </c>
      <c r="AN974" s="265">
        <v>3.4145999236777427E-2</v>
      </c>
      <c r="AO974" s="265">
        <v>2.7881999376788733E-2</v>
      </c>
      <c r="AP974" s="265">
        <v>3.2035999283939597E-2</v>
      </c>
      <c r="AQ974" s="265">
        <v>3.1789999289438126E-2</v>
      </c>
    </row>
    <row r="975" spans="1:43" ht="18.75" customHeight="1">
      <c r="A975" s="86">
        <v>43894</v>
      </c>
      <c r="B975" s="19">
        <v>181.99600000000001</v>
      </c>
      <c r="C975" s="19">
        <v>247.3502</v>
      </c>
      <c r="D975" s="19">
        <v>68.206999999999994</v>
      </c>
      <c r="E975" s="19">
        <v>31.99</v>
      </c>
      <c r="F975" s="20">
        <v>7.1040000000000001E-3</v>
      </c>
      <c r="G975" s="20">
        <v>6.9259999999999999E-3</v>
      </c>
      <c r="H975" s="20">
        <v>7.1760000000000001E-3</v>
      </c>
      <c r="I975" s="20">
        <v>7.8250000000000004E-3</v>
      </c>
      <c r="J975" s="20">
        <v>1.0522E-2</v>
      </c>
      <c r="K975" s="20">
        <v>9.3740000000000004E-3</v>
      </c>
      <c r="L975" s="20">
        <v>1.7014000000000001E-2</v>
      </c>
      <c r="M975" s="20">
        <v>2.3050000000000001E-2</v>
      </c>
      <c r="N975" s="19">
        <v>1180</v>
      </c>
      <c r="O975" s="21">
        <v>2198.5700000000002</v>
      </c>
      <c r="P975" s="19">
        <v>6387.4</v>
      </c>
      <c r="Q975" s="18">
        <v>97.36</v>
      </c>
      <c r="R975" s="19">
        <v>6.9608999999999996</v>
      </c>
      <c r="S975" s="19">
        <v>6.9631999999999996</v>
      </c>
      <c r="T975" s="263" t="s">
        <v>331</v>
      </c>
      <c r="U975" s="264" t="s">
        <v>331</v>
      </c>
      <c r="V975" s="264" t="s">
        <v>331</v>
      </c>
      <c r="W975" s="19"/>
      <c r="AD975" s="265" t="s">
        <v>331</v>
      </c>
      <c r="AE975" s="265">
        <v>2.7122999393753705E-2</v>
      </c>
      <c r="AF975" s="265">
        <v>2.7896999376453457E-2</v>
      </c>
      <c r="AG975" s="265">
        <v>2.96819993365556E-2</v>
      </c>
      <c r="AH975" s="265">
        <v>2.2999999485909937E-2</v>
      </c>
      <c r="AI975" s="265">
        <v>2.5009999440982936E-2</v>
      </c>
      <c r="AJ975" s="265">
        <v>2.8639999359846114E-2</v>
      </c>
      <c r="AK975" s="265">
        <v>3.0909999309107664E-2</v>
      </c>
      <c r="AL975" s="265">
        <v>2.7164999392814932E-2</v>
      </c>
      <c r="AM975" s="265">
        <v>2.7160999392904339E-2</v>
      </c>
      <c r="AN975" s="265">
        <v>3.4145999236777427E-2</v>
      </c>
      <c r="AO975" s="265">
        <v>2.789099937658757E-2</v>
      </c>
      <c r="AP975" s="265">
        <v>3.2035999283939597E-2</v>
      </c>
      <c r="AQ975" s="265">
        <v>3.1914999286644159E-2</v>
      </c>
    </row>
    <row r="976" spans="1:43" ht="18.75" customHeight="1">
      <c r="A976" s="86">
        <v>43893</v>
      </c>
      <c r="B976" s="19">
        <v>181.82310000000001</v>
      </c>
      <c r="C976" s="19">
        <v>246.88140000000001</v>
      </c>
      <c r="D976" s="19">
        <v>64.875</v>
      </c>
      <c r="E976" s="19">
        <v>36.82</v>
      </c>
      <c r="F976" s="20">
        <v>9.1970000000000003E-3</v>
      </c>
      <c r="G976" s="20">
        <v>6.9909999999999998E-3</v>
      </c>
      <c r="H976" s="20">
        <v>7.0759999999999998E-3</v>
      </c>
      <c r="I976" s="20">
        <v>7.4310000000000001E-3</v>
      </c>
      <c r="J976" s="20">
        <v>9.9900000000000006E-3</v>
      </c>
      <c r="K976" s="20">
        <v>8.8470000000000007E-3</v>
      </c>
      <c r="L976" s="20">
        <v>1.6145E-2</v>
      </c>
      <c r="M976" s="20">
        <v>2.3609999999999999E-2</v>
      </c>
      <c r="N976" s="19">
        <v>1180</v>
      </c>
      <c r="O976" s="21">
        <v>2245.8000000000002</v>
      </c>
      <c r="P976" s="19">
        <v>6125.2999999999993</v>
      </c>
      <c r="Q976" s="18">
        <v>98.132000000000005</v>
      </c>
      <c r="R976" s="19">
        <v>6.992</v>
      </c>
      <c r="S976" s="19">
        <v>6.9798</v>
      </c>
      <c r="T976" s="263" t="s">
        <v>331</v>
      </c>
      <c r="U976" s="264" t="s">
        <v>331</v>
      </c>
      <c r="V976" s="264" t="s">
        <v>331</v>
      </c>
      <c r="W976" s="19"/>
      <c r="AD976" s="265" t="s">
        <v>331</v>
      </c>
      <c r="AE976" s="265">
        <v>2.7070999394915998E-2</v>
      </c>
      <c r="AF976" s="265">
        <v>2.7910999376140538E-2</v>
      </c>
      <c r="AG976" s="265">
        <v>2.9760999334789814E-2</v>
      </c>
      <c r="AH976" s="265">
        <v>2.3229999480769037E-2</v>
      </c>
      <c r="AI976" s="265">
        <v>2.5009999440982936E-2</v>
      </c>
      <c r="AJ976" s="265">
        <v>2.8699999358505011E-2</v>
      </c>
      <c r="AK976" s="265">
        <v>3.1039999306201934E-2</v>
      </c>
      <c r="AL976" s="265">
        <v>2.6502999407611787E-2</v>
      </c>
      <c r="AM976" s="265">
        <v>2.7160999392904339E-2</v>
      </c>
      <c r="AN976" s="265">
        <v>3.4145999236777427E-2</v>
      </c>
      <c r="AO976" s="265">
        <v>2.7727999380230905E-2</v>
      </c>
      <c r="AP976" s="265">
        <v>3.2035999283939597E-2</v>
      </c>
      <c r="AQ976" s="265">
        <v>2.9384999343194065E-2</v>
      </c>
    </row>
    <row r="977" spans="1:43" ht="18.75" customHeight="1">
      <c r="A977" s="86">
        <v>43892</v>
      </c>
      <c r="B977" s="19">
        <v>181.3749</v>
      </c>
      <c r="C977" s="19">
        <v>246.40610000000001</v>
      </c>
      <c r="D977" s="19">
        <v>68.42</v>
      </c>
      <c r="E977" s="19">
        <v>33.42</v>
      </c>
      <c r="F977" s="20">
        <v>1.1877E-2</v>
      </c>
      <c r="G977" s="20">
        <v>9.0290000000000006E-3</v>
      </c>
      <c r="H977" s="20">
        <v>8.9940000000000003E-3</v>
      </c>
      <c r="I977" s="20">
        <v>9.4190000000000003E-3</v>
      </c>
      <c r="J977" s="20">
        <v>1.1632E-2</v>
      </c>
      <c r="K977" s="20">
        <v>1.0715000000000001E-2</v>
      </c>
      <c r="L977" s="20">
        <v>1.7212999999999999E-2</v>
      </c>
      <c r="M977" s="20">
        <v>2.3709999999999998E-2</v>
      </c>
      <c r="N977" s="19">
        <v>1180</v>
      </c>
      <c r="O977" s="21">
        <v>2245.8000000000002</v>
      </c>
      <c r="P977" s="19">
        <v>6125.2999999999993</v>
      </c>
      <c r="Q977" s="18">
        <v>98.507999999999996</v>
      </c>
      <c r="R977" s="19">
        <v>7.0044000000000004</v>
      </c>
      <c r="S977" s="19">
        <v>7.0084</v>
      </c>
      <c r="T977" s="263" t="s">
        <v>331</v>
      </c>
      <c r="U977" s="264" t="s">
        <v>331</v>
      </c>
      <c r="V977" s="264" t="s">
        <v>331</v>
      </c>
      <c r="W977" s="19"/>
      <c r="AD977" s="265" t="s">
        <v>331</v>
      </c>
      <c r="AE977" s="265">
        <v>2.7003999396413566E-2</v>
      </c>
      <c r="AF977" s="265">
        <v>2.7794999378733337E-2</v>
      </c>
      <c r="AG977" s="265">
        <v>2.9509999340400099E-2</v>
      </c>
      <c r="AH977" s="265">
        <v>2.2839999489486215E-2</v>
      </c>
      <c r="AI977" s="265">
        <v>2.5009999440982936E-2</v>
      </c>
      <c r="AJ977" s="265">
        <v>2.8779999356716872E-2</v>
      </c>
      <c r="AK977" s="265">
        <v>3.0939999308437108E-2</v>
      </c>
      <c r="AL977" s="265">
        <v>2.6136999415792526E-2</v>
      </c>
      <c r="AM977" s="265">
        <v>2.7157999392971397E-2</v>
      </c>
      <c r="AN977" s="265">
        <v>3.4145999236777427E-2</v>
      </c>
      <c r="AO977" s="265">
        <v>2.7830999377928677E-2</v>
      </c>
      <c r="AP977" s="265">
        <v>3.2035999283939597E-2</v>
      </c>
      <c r="AQ977" s="265">
        <v>2.9168299348037691E-2</v>
      </c>
    </row>
    <row r="978" spans="1:43" ht="18.75" customHeight="1">
      <c r="A978" s="86">
        <v>43889</v>
      </c>
      <c r="B978" s="19">
        <v>181.26410000000001</v>
      </c>
      <c r="C978" s="19">
        <v>246.25829999999999</v>
      </c>
      <c r="D978" s="19">
        <v>57.402999999999999</v>
      </c>
      <c r="E978" s="19">
        <v>40.11</v>
      </c>
      <c r="F978" s="20">
        <v>1.2670000000000001E-2</v>
      </c>
      <c r="G978" s="20">
        <v>9.1299999999999992E-3</v>
      </c>
      <c r="H978" s="20">
        <v>8.9720000000000008E-3</v>
      </c>
      <c r="I978" s="20">
        <v>9.3559999999999997E-3</v>
      </c>
      <c r="J978" s="20">
        <v>1.1486E-2</v>
      </c>
      <c r="K978" s="20">
        <v>1.0623E-2</v>
      </c>
      <c r="L978" s="20">
        <v>1.6752E-2</v>
      </c>
      <c r="M978" s="20">
        <v>2.3709999999999998E-2</v>
      </c>
      <c r="N978" s="19">
        <v>1180</v>
      </c>
      <c r="O978" s="21">
        <v>2245.8000000000002</v>
      </c>
      <c r="P978" s="19">
        <v>6125.2999999999993</v>
      </c>
      <c r="Q978" s="18">
        <v>98.995999999999995</v>
      </c>
      <c r="R978" s="19">
        <v>7.0228999999999999</v>
      </c>
      <c r="S978" s="19">
        <v>7.0213000000000001</v>
      </c>
      <c r="T978" s="263" t="s">
        <v>331</v>
      </c>
      <c r="U978" s="264" t="s">
        <v>331</v>
      </c>
      <c r="V978" s="264" t="s">
        <v>331</v>
      </c>
      <c r="W978" s="19"/>
      <c r="AD978" s="265" t="s">
        <v>331</v>
      </c>
      <c r="AE978" s="265">
        <v>2.6883999399095776E-2</v>
      </c>
      <c r="AF978" s="265">
        <v>2.770699938070029E-2</v>
      </c>
      <c r="AG978" s="265">
        <v>2.9563999339193105E-2</v>
      </c>
      <c r="AH978" s="265">
        <v>2.2839999489486215E-2</v>
      </c>
      <c r="AI978" s="265">
        <v>2.5009999440982936E-2</v>
      </c>
      <c r="AJ978" s="265">
        <v>2.8779999356716872E-2</v>
      </c>
      <c r="AK978" s="265">
        <v>3.0799999311566354E-2</v>
      </c>
      <c r="AL978" s="265">
        <v>2.6136999415792526E-2</v>
      </c>
      <c r="AM978" s="265">
        <v>2.7162999392859637E-2</v>
      </c>
      <c r="AN978" s="265">
        <v>3.4145999236777427E-2</v>
      </c>
      <c r="AO978" s="265">
        <v>2.7830999377928677E-2</v>
      </c>
      <c r="AP978" s="265">
        <v>3.2035999283939597E-2</v>
      </c>
      <c r="AQ978" s="265">
        <v>2.81882993699424E-2</v>
      </c>
    </row>
    <row r="979" spans="1:43" ht="18.75" customHeight="1">
      <c r="A979" s="86">
        <v>43888</v>
      </c>
      <c r="B979" s="19">
        <v>180.30500000000001</v>
      </c>
      <c r="C979" s="19">
        <v>247.2063</v>
      </c>
      <c r="D979" s="19">
        <v>57.402999999999999</v>
      </c>
      <c r="E979" s="19">
        <v>39.159999999999997</v>
      </c>
      <c r="F979" s="20">
        <v>1.4206999999999999E-2</v>
      </c>
      <c r="G979" s="20">
        <v>1.0614999999999999E-2</v>
      </c>
      <c r="H979" s="20">
        <v>1.0501999999999999E-2</v>
      </c>
      <c r="I979" s="20">
        <v>1.0685999999999999E-2</v>
      </c>
      <c r="J979" s="20">
        <v>1.2607E-2</v>
      </c>
      <c r="K979" s="20">
        <v>1.1631000000000001E-2</v>
      </c>
      <c r="L979" s="20">
        <v>1.7576999999999999E-2</v>
      </c>
      <c r="M979" s="20">
        <v>2.3810000000000001E-2</v>
      </c>
      <c r="N979" s="19">
        <v>1180</v>
      </c>
      <c r="O979" s="21">
        <v>2245.8000000000002</v>
      </c>
      <c r="P979" s="19">
        <v>6125.2999999999993</v>
      </c>
      <c r="Q979" s="18">
        <v>98.968000000000004</v>
      </c>
      <c r="R979" s="19">
        <v>7.0134999999999996</v>
      </c>
      <c r="S979" s="19">
        <v>7.0255999999999998</v>
      </c>
      <c r="T979" s="263" t="s">
        <v>331</v>
      </c>
      <c r="U979" s="264" t="s">
        <v>331</v>
      </c>
      <c r="V979" s="264" t="s">
        <v>331</v>
      </c>
      <c r="W979" s="19"/>
      <c r="AD979" s="265" t="s">
        <v>331</v>
      </c>
      <c r="AE979" s="265">
        <v>2.7083999394625427E-2</v>
      </c>
      <c r="AF979" s="265">
        <v>2.7932999375648797E-2</v>
      </c>
      <c r="AG979" s="265">
        <v>2.9803999333828688E-2</v>
      </c>
      <c r="AH979" s="265">
        <v>2.2839999489486215E-2</v>
      </c>
      <c r="AI979" s="265">
        <v>2.5009999440982936E-2</v>
      </c>
      <c r="AJ979" s="265">
        <v>2.8779999356716872E-2</v>
      </c>
      <c r="AK979" s="265">
        <v>3.1219999302178621E-2</v>
      </c>
      <c r="AL979" s="265">
        <v>2.6154999415390193E-2</v>
      </c>
      <c r="AM979" s="265">
        <v>2.7160999392904339E-2</v>
      </c>
      <c r="AN979" s="265">
        <v>3.4145999236777427E-2</v>
      </c>
      <c r="AO979" s="265">
        <v>2.7832999377883971E-2</v>
      </c>
      <c r="AP979" s="265">
        <v>3.2035999283939597E-2</v>
      </c>
      <c r="AQ979" s="265">
        <v>2.8669999359175562E-2</v>
      </c>
    </row>
    <row r="980" spans="1:43" ht="18.75" customHeight="1">
      <c r="A980" s="86">
        <v>43887</v>
      </c>
      <c r="B980" s="19">
        <v>180.3759</v>
      </c>
      <c r="C980" s="19">
        <v>247.49510000000001</v>
      </c>
      <c r="D980" s="19">
        <v>56.063000000000002</v>
      </c>
      <c r="E980" s="19">
        <v>27.56</v>
      </c>
      <c r="F980" s="20">
        <v>1.5077999999999999E-2</v>
      </c>
      <c r="G980" s="20">
        <v>1.1646999999999999E-2</v>
      </c>
      <c r="H980" s="20">
        <v>1.1467E-2</v>
      </c>
      <c r="I980" s="20">
        <v>1.159E-2</v>
      </c>
      <c r="J980" s="20">
        <v>1.3370999999999999E-2</v>
      </c>
      <c r="K980" s="20">
        <v>1.2588999999999999E-2</v>
      </c>
      <c r="L980" s="20">
        <v>1.8241E-2</v>
      </c>
      <c r="M980" s="20">
        <v>2.3820000000000001E-2</v>
      </c>
      <c r="N980" s="19">
        <v>1180</v>
      </c>
      <c r="O980" s="21">
        <v>2245.8000000000002</v>
      </c>
      <c r="P980" s="19">
        <v>6125.2999999999993</v>
      </c>
      <c r="Q980" s="18">
        <v>99.358999999999995</v>
      </c>
      <c r="R980" s="19">
        <v>7.0304000000000002</v>
      </c>
      <c r="S980" s="19">
        <v>7.0358999999999998</v>
      </c>
      <c r="T980" s="263" t="s">
        <v>331</v>
      </c>
      <c r="U980" s="264" t="s">
        <v>331</v>
      </c>
      <c r="V980" s="264" t="s">
        <v>331</v>
      </c>
      <c r="W980" s="19"/>
      <c r="AD980" s="265" t="s">
        <v>331</v>
      </c>
      <c r="AE980" s="265">
        <v>2.7116999393887817E-2</v>
      </c>
      <c r="AF980" s="265">
        <v>2.8004999374039472E-2</v>
      </c>
      <c r="AG980" s="265">
        <v>2.9771999334543942E-2</v>
      </c>
      <c r="AH980" s="265">
        <v>2.2839999489486215E-2</v>
      </c>
      <c r="AI980" s="265">
        <v>2.5009999440982936E-2</v>
      </c>
      <c r="AJ980" s="265">
        <v>2.8779999356716872E-2</v>
      </c>
      <c r="AK980" s="265">
        <v>3.1379999298602343E-2</v>
      </c>
      <c r="AL980" s="265">
        <v>2.6151999415457251E-2</v>
      </c>
      <c r="AM980" s="265">
        <v>2.7094999394379555E-2</v>
      </c>
      <c r="AN980" s="265">
        <v>3.4145999236777427E-2</v>
      </c>
      <c r="AO980" s="265">
        <v>2.7762999379448594E-2</v>
      </c>
      <c r="AP980" s="265">
        <v>3.2035999283939597E-2</v>
      </c>
      <c r="AQ980" s="265">
        <v>2.8914999353699389E-2</v>
      </c>
    </row>
    <row r="981" spans="1:43" ht="18.75" customHeight="1">
      <c r="A981" s="86">
        <v>43886</v>
      </c>
      <c r="B981" s="19">
        <v>180.33109999999999</v>
      </c>
      <c r="C981" s="19">
        <v>247.69630000000001</v>
      </c>
      <c r="D981" s="19">
        <v>52.402999999999999</v>
      </c>
      <c r="E981" s="19">
        <v>27.85</v>
      </c>
      <c r="F981" s="20">
        <v>1.5103999999999999E-2</v>
      </c>
      <c r="G981" s="20">
        <v>1.2248E-2</v>
      </c>
      <c r="H981" s="20">
        <v>1.179E-2</v>
      </c>
      <c r="I981" s="20">
        <v>1.1835E-2</v>
      </c>
      <c r="J981" s="20">
        <v>1.3521E-2</v>
      </c>
      <c r="K981" s="20">
        <v>1.2730999999999999E-2</v>
      </c>
      <c r="L981" s="20">
        <v>1.8253999999999999E-2</v>
      </c>
      <c r="M981" s="20">
        <v>2.383E-2</v>
      </c>
      <c r="N981" s="19">
        <v>1180</v>
      </c>
      <c r="O981" s="21">
        <v>2245.8000000000002</v>
      </c>
      <c r="P981" s="19">
        <v>6125.2999999999993</v>
      </c>
      <c r="Q981" s="18">
        <v>99.262</v>
      </c>
      <c r="R981" s="19">
        <v>7.0278</v>
      </c>
      <c r="S981" s="19">
        <v>7.0366</v>
      </c>
      <c r="T981" s="263" t="s">
        <v>331</v>
      </c>
      <c r="U981" s="264" t="s">
        <v>331</v>
      </c>
      <c r="V981" s="264" t="s">
        <v>331</v>
      </c>
      <c r="W981" s="19"/>
      <c r="AD981" s="265" t="s">
        <v>331</v>
      </c>
      <c r="AE981" s="265">
        <v>2.7099999394267799E-2</v>
      </c>
      <c r="AF981" s="265">
        <v>2.7846999377571045E-2</v>
      </c>
      <c r="AG981" s="265">
        <v>2.9876999332197007E-2</v>
      </c>
      <c r="AH981" s="265">
        <v>2.2839999489486215E-2</v>
      </c>
      <c r="AI981" s="265">
        <v>2.6299999412149191E-2</v>
      </c>
      <c r="AJ981" s="265">
        <v>2.8999999351799487E-2</v>
      </c>
      <c r="AK981" s="265">
        <v>3.1419999297708272E-2</v>
      </c>
      <c r="AL981" s="265">
        <v>2.6141999415680763E-2</v>
      </c>
      <c r="AM981" s="265">
        <v>2.7164999392814932E-2</v>
      </c>
      <c r="AN981" s="265">
        <v>3.4145999236777427E-2</v>
      </c>
      <c r="AO981" s="265">
        <v>2.783199937790632E-2</v>
      </c>
      <c r="AP981" s="265">
        <v>3.2035999283939597E-2</v>
      </c>
      <c r="AQ981" s="265">
        <v>2.8829999355599285E-2</v>
      </c>
    </row>
    <row r="982" spans="1:43" ht="18.75" customHeight="1">
      <c r="A982" s="86">
        <v>43885</v>
      </c>
      <c r="B982" s="19">
        <v>179.97640000000001</v>
      </c>
      <c r="C982" s="19">
        <v>247.85480000000001</v>
      </c>
      <c r="D982" s="19">
        <v>52.238</v>
      </c>
      <c r="E982" s="19">
        <v>25.03</v>
      </c>
      <c r="F982" s="20">
        <v>1.5254E-2</v>
      </c>
      <c r="G982" s="20">
        <v>1.2475999999999999E-2</v>
      </c>
      <c r="H982" s="20">
        <v>1.2031999999999999E-2</v>
      </c>
      <c r="I982" s="20">
        <v>1.2096000000000001E-2</v>
      </c>
      <c r="J982" s="20">
        <v>1.3705E-2</v>
      </c>
      <c r="K982" s="20">
        <v>1.2919E-2</v>
      </c>
      <c r="L982" s="20">
        <v>1.8346999999999999E-2</v>
      </c>
      <c r="M982" s="20">
        <v>2.4160000000000001E-2</v>
      </c>
      <c r="N982" s="19">
        <v>1180</v>
      </c>
      <c r="O982" s="21">
        <v>2245.8000000000002</v>
      </c>
      <c r="P982" s="19">
        <v>6125.2999999999993</v>
      </c>
      <c r="Q982" s="18">
        <v>99.864999999999995</v>
      </c>
      <c r="R982" s="19">
        <v>7.0237999999999996</v>
      </c>
      <c r="S982" s="19">
        <v>7.0461999999999998</v>
      </c>
      <c r="T982" s="263" t="s">
        <v>331</v>
      </c>
      <c r="U982" s="264" t="s">
        <v>331</v>
      </c>
      <c r="V982" s="264" t="s">
        <v>331</v>
      </c>
      <c r="W982" s="19"/>
      <c r="AD982" s="265" t="s">
        <v>331</v>
      </c>
      <c r="AE982" s="265">
        <v>2.6949999397620557E-2</v>
      </c>
      <c r="AF982" s="265">
        <v>2.7933999375626444E-2</v>
      </c>
      <c r="AG982" s="265">
        <v>2.9833999333158136E-2</v>
      </c>
      <c r="AH982" s="265">
        <v>2.2839999489486215E-2</v>
      </c>
      <c r="AI982" s="265">
        <v>2.6299999412149191E-2</v>
      </c>
      <c r="AJ982" s="265">
        <v>2.8919999353587626E-2</v>
      </c>
      <c r="AK982" s="265">
        <v>3.1339999299496414E-2</v>
      </c>
      <c r="AL982" s="265">
        <v>2.6320999411679803E-2</v>
      </c>
      <c r="AM982" s="265">
        <v>2.732399938926101E-2</v>
      </c>
      <c r="AN982" s="265">
        <v>3.4145999236777427E-2</v>
      </c>
      <c r="AO982" s="265">
        <v>2.829299936760217E-2</v>
      </c>
      <c r="AP982" s="265">
        <v>3.2035999283939597E-2</v>
      </c>
      <c r="AQ982" s="265">
        <v>2.9189999347552658E-2</v>
      </c>
    </row>
    <row r="983" spans="1:43" ht="18.75" customHeight="1">
      <c r="A983" s="86">
        <v>43882</v>
      </c>
      <c r="B983" s="19">
        <v>179.3929</v>
      </c>
      <c r="C983" s="19">
        <v>248.23480000000001</v>
      </c>
      <c r="D983" s="19">
        <v>48.441000000000003</v>
      </c>
      <c r="E983" s="19">
        <v>17.079999999999998</v>
      </c>
      <c r="F983" s="20">
        <v>1.5459000000000001E-2</v>
      </c>
      <c r="G983" s="20">
        <v>1.3542999999999999E-2</v>
      </c>
      <c r="H983" s="20">
        <v>1.3186E-2</v>
      </c>
      <c r="I983" s="20">
        <v>1.3224E-2</v>
      </c>
      <c r="J983" s="20">
        <v>1.4713E-2</v>
      </c>
      <c r="K983" s="20">
        <v>1.4027E-2</v>
      </c>
      <c r="L983" s="20">
        <v>1.9147000000000001E-2</v>
      </c>
      <c r="M983" s="20">
        <v>2.4160000000000001E-2</v>
      </c>
      <c r="N983" s="19">
        <v>1180</v>
      </c>
      <c r="O983" s="21">
        <v>2245.8000000000002</v>
      </c>
      <c r="P983" s="19">
        <v>6125.2999999999993</v>
      </c>
      <c r="Q983" s="18">
        <v>99.704999999999998</v>
      </c>
      <c r="R983" s="19">
        <v>6.9983000000000004</v>
      </c>
      <c r="S983" s="19">
        <v>7.0132000000000003</v>
      </c>
      <c r="T983" s="263" t="s">
        <v>331</v>
      </c>
      <c r="U983" s="264" t="s">
        <v>331</v>
      </c>
      <c r="V983" s="264" t="s">
        <v>331</v>
      </c>
      <c r="W983" s="19"/>
      <c r="AD983" s="265" t="s">
        <v>331</v>
      </c>
      <c r="AE983" s="265">
        <v>2.7227999391406774E-2</v>
      </c>
      <c r="AF983" s="265">
        <v>2.8308999367244545E-2</v>
      </c>
      <c r="AG983" s="265">
        <v>3.0221999324485663E-2</v>
      </c>
      <c r="AH983" s="265">
        <v>2.2839999489486215E-2</v>
      </c>
      <c r="AI983" s="265">
        <v>2.6299999412149191E-2</v>
      </c>
      <c r="AJ983" s="265">
        <v>2.916999934799969E-2</v>
      </c>
      <c r="AK983" s="265">
        <v>3.1459999296814201E-2</v>
      </c>
      <c r="AL983" s="265">
        <v>2.6454999408684673E-2</v>
      </c>
      <c r="AM983" s="265">
        <v>2.7461999386176467E-2</v>
      </c>
      <c r="AN983" s="265">
        <v>3.4145999236777427E-2</v>
      </c>
      <c r="AO983" s="265">
        <v>2.829299936760217E-2</v>
      </c>
      <c r="AP983" s="265">
        <v>3.2035999283939597E-2</v>
      </c>
      <c r="AQ983" s="265">
        <v>2.8258299368377773E-2</v>
      </c>
    </row>
    <row r="984" spans="1:43" ht="18.75" customHeight="1">
      <c r="A984" s="86">
        <v>43881</v>
      </c>
      <c r="B984" s="19">
        <v>179.00020000000001</v>
      </c>
      <c r="C984" s="19">
        <v>248.44390000000001</v>
      </c>
      <c r="D984" s="19">
        <v>47.113</v>
      </c>
      <c r="E984" s="19">
        <v>15.56</v>
      </c>
      <c r="F984" s="20">
        <v>1.5716999999999998E-2</v>
      </c>
      <c r="G984" s="20">
        <v>1.3892E-2</v>
      </c>
      <c r="H984" s="20">
        <v>1.3589E-2</v>
      </c>
      <c r="I984" s="20">
        <v>1.3635E-2</v>
      </c>
      <c r="J984" s="20">
        <v>1.5152000000000001E-2</v>
      </c>
      <c r="K984" s="20">
        <v>1.443E-2</v>
      </c>
      <c r="L984" s="20">
        <v>1.9605999999999998E-2</v>
      </c>
      <c r="M984" s="20">
        <v>2.4240000000000001E-2</v>
      </c>
      <c r="N984" s="19">
        <v>1180</v>
      </c>
      <c r="O984" s="21">
        <v>2245.8000000000002</v>
      </c>
      <c r="P984" s="19">
        <v>6125.2999999999993</v>
      </c>
      <c r="Q984" s="18">
        <v>99.44</v>
      </c>
      <c r="R984" s="19">
        <v>6.9966999999999997</v>
      </c>
      <c r="S984" s="19">
        <v>7.0072000000000001</v>
      </c>
      <c r="T984" s="263" t="s">
        <v>331</v>
      </c>
      <c r="U984" s="264" t="s">
        <v>331</v>
      </c>
      <c r="V984" s="264" t="s">
        <v>331</v>
      </c>
      <c r="W984" s="19"/>
      <c r="AD984" s="265" t="s">
        <v>331</v>
      </c>
      <c r="AE984" s="265">
        <v>2.7215999391674996E-2</v>
      </c>
      <c r="AF984" s="265">
        <v>2.8123999371379611E-2</v>
      </c>
      <c r="AG984" s="265">
        <v>2.9992999329604208E-2</v>
      </c>
      <c r="AH984" s="265">
        <v>2.2839999489486215E-2</v>
      </c>
      <c r="AI984" s="265">
        <v>2.6299999412149191E-2</v>
      </c>
      <c r="AJ984" s="265">
        <v>2.916999934799969E-2</v>
      </c>
      <c r="AK984" s="265">
        <v>3.143999929726124E-2</v>
      </c>
      <c r="AL984" s="265">
        <v>2.6727999402582647E-2</v>
      </c>
      <c r="AM984" s="265">
        <v>2.7794999378733337E-2</v>
      </c>
      <c r="AN984" s="265">
        <v>3.4145999236777427E-2</v>
      </c>
      <c r="AO984" s="265">
        <v>2.8468999363668264E-2</v>
      </c>
      <c r="AP984" s="265">
        <v>3.2035999283939597E-2</v>
      </c>
      <c r="AQ984" s="265">
        <v>2.9176699347849937E-2</v>
      </c>
    </row>
    <row r="985" spans="1:43" ht="18.75" customHeight="1">
      <c r="A985" s="86">
        <v>43880</v>
      </c>
      <c r="B985" s="19">
        <v>178.6216</v>
      </c>
      <c r="C985" s="19">
        <v>248.33609999999999</v>
      </c>
      <c r="D985" s="19">
        <v>48.317</v>
      </c>
      <c r="E985" s="19">
        <v>14.38</v>
      </c>
      <c r="F985" s="20">
        <v>1.5692000000000001E-2</v>
      </c>
      <c r="G985" s="20">
        <v>1.4219000000000001E-2</v>
      </c>
      <c r="H985" s="20">
        <v>1.3911E-2</v>
      </c>
      <c r="I985" s="20">
        <v>1.4078E-2</v>
      </c>
      <c r="J985" s="20">
        <v>1.5661000000000001E-2</v>
      </c>
      <c r="K985" s="20">
        <v>1.4928E-2</v>
      </c>
      <c r="L985" s="20">
        <v>2.0139000000000001E-2</v>
      </c>
      <c r="M985" s="20">
        <v>2.419E-2</v>
      </c>
      <c r="N985" s="19">
        <v>1180</v>
      </c>
      <c r="O985" s="21">
        <v>2245.8000000000002</v>
      </c>
      <c r="P985" s="19">
        <v>6125.2999999999993</v>
      </c>
      <c r="Q985" s="18">
        <v>99.003</v>
      </c>
      <c r="R985" s="19">
        <v>6.9813000000000001</v>
      </c>
      <c r="S985" s="19">
        <v>6.9850000000000003</v>
      </c>
      <c r="T985" s="263" t="s">
        <v>331</v>
      </c>
      <c r="U985" s="264" t="s">
        <v>331</v>
      </c>
      <c r="V985" s="264" t="s">
        <v>331</v>
      </c>
      <c r="W985" s="19"/>
      <c r="AD985" s="265" t="s">
        <v>331</v>
      </c>
      <c r="AE985" s="265">
        <v>2.7119999393820763E-2</v>
      </c>
      <c r="AF985" s="265">
        <v>2.789099937658757E-2</v>
      </c>
      <c r="AG985" s="265">
        <v>2.9871999332308771E-2</v>
      </c>
      <c r="AH985" s="265">
        <v>2.2839999489486215E-2</v>
      </c>
      <c r="AI985" s="265">
        <v>2.6299999412149191E-2</v>
      </c>
      <c r="AJ985" s="265">
        <v>2.9099999349564316E-2</v>
      </c>
      <c r="AK985" s="265">
        <v>3.143999929726124E-2</v>
      </c>
      <c r="AL985" s="265">
        <v>2.7056999395228924E-2</v>
      </c>
      <c r="AM985" s="265">
        <v>2.7959999375045296E-2</v>
      </c>
      <c r="AN985" s="265">
        <v>3.4145999236777427E-2</v>
      </c>
      <c r="AO985" s="265">
        <v>2.8801999356225131E-2</v>
      </c>
      <c r="AP985" s="265">
        <v>3.2035999283939597E-2</v>
      </c>
      <c r="AQ985" s="265">
        <v>3.0729999313130973E-2</v>
      </c>
    </row>
    <row r="986" spans="1:43" ht="18.75" customHeight="1">
      <c r="A986" s="86">
        <v>43879</v>
      </c>
      <c r="B986" s="19">
        <v>178.67490000000001</v>
      </c>
      <c r="C986" s="19">
        <v>248.5273</v>
      </c>
      <c r="D986" s="19">
        <v>48.317</v>
      </c>
      <c r="E986" s="19">
        <v>14.83</v>
      </c>
      <c r="F986" s="20">
        <v>1.5688000000000001E-2</v>
      </c>
      <c r="G986" s="20">
        <v>1.4116E-2</v>
      </c>
      <c r="H986" s="20">
        <v>1.3776999999999999E-2</v>
      </c>
      <c r="I986" s="20">
        <v>1.3979E-2</v>
      </c>
      <c r="J986" s="20">
        <v>1.5610000000000001E-2</v>
      </c>
      <c r="K986" s="20">
        <v>1.4833000000000001E-2</v>
      </c>
      <c r="L986" s="20">
        <v>2.0111E-2</v>
      </c>
      <c r="M986" s="20">
        <v>2.4129999999999999E-2</v>
      </c>
      <c r="N986" s="19">
        <v>1180</v>
      </c>
      <c r="O986" s="21">
        <v>2245.8000000000002</v>
      </c>
      <c r="P986" s="19">
        <v>6125.2999999999993</v>
      </c>
      <c r="Q986" s="18">
        <v>99.123999999999995</v>
      </c>
      <c r="R986" s="19">
        <v>6.9871999999999996</v>
      </c>
      <c r="S986" s="19">
        <v>6.9928999999999997</v>
      </c>
      <c r="T986" s="263" t="s">
        <v>331</v>
      </c>
      <c r="U986" s="264" t="s">
        <v>331</v>
      </c>
      <c r="V986" s="264" t="s">
        <v>331</v>
      </c>
      <c r="W986" s="19"/>
      <c r="AD986" s="265" t="s">
        <v>331</v>
      </c>
      <c r="AE986" s="265">
        <v>2.7119999393820763E-2</v>
      </c>
      <c r="AF986" s="265">
        <v>2.789099937658757E-2</v>
      </c>
      <c r="AG986" s="265">
        <v>2.9871999332308771E-2</v>
      </c>
      <c r="AH986" s="265">
        <v>2.2839999489486215E-2</v>
      </c>
      <c r="AI986" s="265">
        <v>2.6299999412149191E-2</v>
      </c>
      <c r="AJ986" s="265">
        <v>2.9099999349564316E-2</v>
      </c>
      <c r="AK986" s="265">
        <v>3.143999929726124E-2</v>
      </c>
      <c r="AL986" s="265">
        <v>2.7056999395228924E-2</v>
      </c>
      <c r="AM986" s="265">
        <v>2.7959999375045296E-2</v>
      </c>
      <c r="AN986" s="265">
        <v>3.4145999236777427E-2</v>
      </c>
      <c r="AO986" s="265">
        <v>2.8801999356225131E-2</v>
      </c>
      <c r="AP986" s="265">
        <v>3.2035999283939597E-2</v>
      </c>
      <c r="AQ986" s="265">
        <v>3.0729999313130973E-2</v>
      </c>
    </row>
    <row r="987" spans="1:43" ht="18.75" customHeight="1">
      <c r="A987" s="86">
        <v>43878</v>
      </c>
      <c r="B987" s="19">
        <v>178.3554</v>
      </c>
      <c r="C987" s="19">
        <v>248.05869999999999</v>
      </c>
      <c r="D987" s="19">
        <v>49.191000000000003</v>
      </c>
      <c r="E987" s="19">
        <v>13.68</v>
      </c>
      <c r="F987" s="20">
        <v>1.5689000000000002E-2</v>
      </c>
      <c r="G987" s="20">
        <v>1.4279E-2</v>
      </c>
      <c r="H987" s="20">
        <v>1.3964000000000001E-2</v>
      </c>
      <c r="I987" s="20">
        <v>1.4159E-2</v>
      </c>
      <c r="J987" s="20">
        <v>1.5848000000000001E-2</v>
      </c>
      <c r="K987" s="20">
        <v>1.5070999999999999E-2</v>
      </c>
      <c r="L987" s="20">
        <v>2.0390999999999999E-2</v>
      </c>
      <c r="M987" s="20">
        <v>2.4129999999999999E-2</v>
      </c>
      <c r="N987" s="19">
        <v>1180</v>
      </c>
      <c r="O987" s="21">
        <v>2245.8000000000002</v>
      </c>
      <c r="P987" s="19">
        <v>6125.2999999999993</v>
      </c>
      <c r="Q987" s="18">
        <v>99.066999999999993</v>
      </c>
      <c r="R987" s="19">
        <v>6.9770000000000003</v>
      </c>
      <c r="S987" s="19">
        <v>6.9890999999999996</v>
      </c>
      <c r="T987" s="263" t="s">
        <v>331</v>
      </c>
      <c r="U987" s="264" t="s">
        <v>331</v>
      </c>
      <c r="V987" s="264" t="s">
        <v>331</v>
      </c>
      <c r="W987" s="19"/>
      <c r="AD987" s="265" t="s">
        <v>331</v>
      </c>
      <c r="AE987" s="265">
        <v>2.7080999394692482E-2</v>
      </c>
      <c r="AF987" s="265">
        <v>2.7961999375000594E-2</v>
      </c>
      <c r="AG987" s="265">
        <v>2.9922999331168831E-2</v>
      </c>
      <c r="AH987" s="265">
        <v>2.2839999489486215E-2</v>
      </c>
      <c r="AI987" s="265">
        <v>2.6299999412149191E-2</v>
      </c>
      <c r="AJ987" s="265">
        <v>2.8719999358057975E-2</v>
      </c>
      <c r="AK987" s="265">
        <v>3.144999929703772E-2</v>
      </c>
      <c r="AL987" s="265">
        <v>2.7229999391362069E-2</v>
      </c>
      <c r="AM987" s="265">
        <v>2.7961999375000594E-2</v>
      </c>
      <c r="AN987" s="265">
        <v>3.4145999236777427E-2</v>
      </c>
      <c r="AO987" s="265">
        <v>2.8822999355755746E-2</v>
      </c>
      <c r="AP987" s="265">
        <v>3.2035999283939597E-2</v>
      </c>
      <c r="AQ987" s="265">
        <v>3.1886699287276714E-2</v>
      </c>
    </row>
    <row r="988" spans="1:43" ht="18.75" customHeight="1">
      <c r="A988" s="86">
        <v>43875</v>
      </c>
      <c r="B988" s="19">
        <v>178.3554</v>
      </c>
      <c r="C988" s="19">
        <v>248.05869999999999</v>
      </c>
      <c r="D988" s="19">
        <v>49.191000000000003</v>
      </c>
      <c r="E988" s="19">
        <v>13.68</v>
      </c>
      <c r="F988" s="20">
        <v>1.5689000000000002E-2</v>
      </c>
      <c r="G988" s="20">
        <v>1.4279E-2</v>
      </c>
      <c r="H988" s="20">
        <v>1.3964000000000001E-2</v>
      </c>
      <c r="I988" s="20">
        <v>1.4159E-2</v>
      </c>
      <c r="J988" s="20">
        <v>1.5848000000000001E-2</v>
      </c>
      <c r="K988" s="20">
        <v>1.5070999999999999E-2</v>
      </c>
      <c r="L988" s="20">
        <v>2.0390999999999999E-2</v>
      </c>
      <c r="M988" s="20">
        <v>2.384E-2</v>
      </c>
      <c r="N988" s="19">
        <v>1180</v>
      </c>
      <c r="O988" s="21">
        <v>2245.8000000000002</v>
      </c>
      <c r="P988" s="19">
        <v>6125.2999999999993</v>
      </c>
      <c r="Q988" s="18">
        <v>99.049000000000007</v>
      </c>
      <c r="R988" s="19">
        <v>6.9714</v>
      </c>
      <c r="S988" s="19">
        <v>6.9741999999999997</v>
      </c>
      <c r="T988" s="263" t="s">
        <v>331</v>
      </c>
      <c r="U988" s="264" t="s">
        <v>331</v>
      </c>
      <c r="V988" s="264" t="s">
        <v>331</v>
      </c>
      <c r="W988" s="19"/>
      <c r="AD988" s="265" t="s">
        <v>331</v>
      </c>
      <c r="AE988" s="265">
        <v>2.699599939659238E-2</v>
      </c>
      <c r="AF988" s="265">
        <v>2.7843999377638103E-2</v>
      </c>
      <c r="AG988" s="265">
        <v>2.9741999335214497E-2</v>
      </c>
      <c r="AH988" s="265">
        <v>2.2839999489486215E-2</v>
      </c>
      <c r="AI988" s="265">
        <v>2.6299999412149191E-2</v>
      </c>
      <c r="AJ988" s="265">
        <v>2.8719999358057975E-2</v>
      </c>
      <c r="AK988" s="265">
        <v>3.1339999299496414E-2</v>
      </c>
      <c r="AL988" s="265">
        <v>2.7229999391362069E-2</v>
      </c>
      <c r="AM988" s="265">
        <v>2.7950999375246467E-2</v>
      </c>
      <c r="AN988" s="265">
        <v>3.4145999236777427E-2</v>
      </c>
      <c r="AO988" s="265">
        <v>2.8822999355755746E-2</v>
      </c>
      <c r="AP988" s="265">
        <v>3.2035999283939597E-2</v>
      </c>
      <c r="AQ988" s="265">
        <v>3.3206699257772414E-2</v>
      </c>
    </row>
    <row r="989" spans="1:43" ht="18.75" customHeight="1">
      <c r="A989" s="86">
        <v>43874</v>
      </c>
      <c r="B989" s="19">
        <v>178.07820000000001</v>
      </c>
      <c r="C989" s="19">
        <v>247.69470000000001</v>
      </c>
      <c r="D989" s="19">
        <v>52</v>
      </c>
      <c r="E989" s="19">
        <v>14.15</v>
      </c>
      <c r="F989" s="20">
        <v>1.5716999999999998E-2</v>
      </c>
      <c r="G989" s="20">
        <v>1.4437999999999999E-2</v>
      </c>
      <c r="H989" s="20">
        <v>1.4178E-2</v>
      </c>
      <c r="I989" s="20">
        <v>1.4437E-2</v>
      </c>
      <c r="J989" s="20">
        <v>1.6173E-2</v>
      </c>
      <c r="K989" s="20">
        <v>1.538E-2</v>
      </c>
      <c r="L989" s="20">
        <v>2.0705999999999999E-2</v>
      </c>
      <c r="M989" s="20">
        <v>2.384E-2</v>
      </c>
      <c r="N989" s="19">
        <v>1180</v>
      </c>
      <c r="O989" s="21">
        <v>2245.8000000000002</v>
      </c>
      <c r="P989" s="19">
        <v>6125.2999999999993</v>
      </c>
      <c r="Q989" s="18">
        <v>98.721000000000004</v>
      </c>
      <c r="R989" s="19">
        <v>6.9653</v>
      </c>
      <c r="S989" s="19">
        <v>6.9707999999999997</v>
      </c>
      <c r="T989" s="263" t="s">
        <v>331</v>
      </c>
      <c r="U989" s="264" t="s">
        <v>331</v>
      </c>
      <c r="V989" s="264" t="s">
        <v>331</v>
      </c>
      <c r="W989" s="19"/>
      <c r="AD989" s="265" t="s">
        <v>331</v>
      </c>
      <c r="AE989" s="265">
        <v>2.6916999398358166E-2</v>
      </c>
      <c r="AF989" s="265">
        <v>2.7799999378621577E-2</v>
      </c>
      <c r="AG989" s="265">
        <v>2.963599933758378E-2</v>
      </c>
      <c r="AH989" s="265">
        <v>2.3359999477863311E-2</v>
      </c>
      <c r="AI989" s="265">
        <v>2.6299999412149191E-2</v>
      </c>
      <c r="AJ989" s="265">
        <v>2.8839999355375765E-2</v>
      </c>
      <c r="AK989" s="265">
        <v>3.1179999303072688E-2</v>
      </c>
      <c r="AL989" s="265">
        <v>2.7226999391429127E-2</v>
      </c>
      <c r="AM989" s="265">
        <v>2.7984999374486508E-2</v>
      </c>
      <c r="AN989" s="265">
        <v>3.4145999236777427E-2</v>
      </c>
      <c r="AO989" s="265">
        <v>2.8829999355599285E-2</v>
      </c>
      <c r="AP989" s="265">
        <v>3.2035999283939597E-2</v>
      </c>
      <c r="AQ989" s="265">
        <v>3.3884999242611229E-2</v>
      </c>
    </row>
    <row r="990" spans="1:43" ht="18.75" customHeight="1">
      <c r="A990" s="86">
        <v>43873</v>
      </c>
      <c r="B990" s="19">
        <v>178.00960000000001</v>
      </c>
      <c r="C990" s="19">
        <v>247.33240000000001</v>
      </c>
      <c r="D990" s="19">
        <v>52</v>
      </c>
      <c r="E990" s="19">
        <v>13.74</v>
      </c>
      <c r="F990" s="20">
        <v>1.5692000000000001E-2</v>
      </c>
      <c r="G990" s="20">
        <v>1.4437E-2</v>
      </c>
      <c r="H990" s="20">
        <v>1.4205000000000001E-2</v>
      </c>
      <c r="I990" s="20">
        <v>1.4503E-2</v>
      </c>
      <c r="J990" s="20">
        <v>1.6333E-2</v>
      </c>
      <c r="K990" s="20">
        <v>1.5499000000000001E-2</v>
      </c>
      <c r="L990" s="20">
        <v>2.0889999999999999E-2</v>
      </c>
      <c r="M990" s="20">
        <v>2.3869999999999999E-2</v>
      </c>
      <c r="N990" s="19">
        <v>1180</v>
      </c>
      <c r="O990" s="21">
        <v>2245.8000000000002</v>
      </c>
      <c r="P990" s="19">
        <v>6125.2999999999993</v>
      </c>
      <c r="Q990" s="18">
        <v>98.831999999999994</v>
      </c>
      <c r="R990" s="19">
        <v>6.9843999999999999</v>
      </c>
      <c r="S990" s="19">
        <v>6.9847000000000001</v>
      </c>
      <c r="T990" s="263" t="s">
        <v>331</v>
      </c>
      <c r="U990" s="264" t="s">
        <v>331</v>
      </c>
      <c r="V990" s="264" t="s">
        <v>331</v>
      </c>
      <c r="W990" s="19"/>
      <c r="AD990" s="265" t="s">
        <v>331</v>
      </c>
      <c r="AE990" s="265">
        <v>2.6959999397397044E-2</v>
      </c>
      <c r="AF990" s="265">
        <v>2.790099937636405E-2</v>
      </c>
      <c r="AG990" s="265">
        <v>2.9786999334208666E-2</v>
      </c>
      <c r="AH990" s="265">
        <v>2.3939999464899303E-2</v>
      </c>
      <c r="AI990" s="265">
        <v>2.6299999412149191E-2</v>
      </c>
      <c r="AJ990" s="265">
        <v>2.9109999349340797E-2</v>
      </c>
      <c r="AK990" s="265">
        <v>3.1459999296814201E-2</v>
      </c>
      <c r="AL990" s="265">
        <v>2.7226999391429127E-2</v>
      </c>
      <c r="AM990" s="265">
        <v>2.7984999374486508E-2</v>
      </c>
      <c r="AN990" s="265">
        <v>3.4145999236777427E-2</v>
      </c>
      <c r="AO990" s="265">
        <v>2.8829999355599285E-2</v>
      </c>
      <c r="AP990" s="265">
        <v>3.2035999283939597E-2</v>
      </c>
      <c r="AQ990" s="265">
        <v>3.3884999242611229E-2</v>
      </c>
    </row>
    <row r="991" spans="1:43" ht="18.75" customHeight="1">
      <c r="A991" s="86">
        <v>43872</v>
      </c>
      <c r="B991" s="19">
        <v>178.16990000000001</v>
      </c>
      <c r="C991" s="19">
        <v>247.02549999999999</v>
      </c>
      <c r="D991" s="19">
        <v>52</v>
      </c>
      <c r="E991" s="19">
        <v>15.18</v>
      </c>
      <c r="F991" s="20">
        <v>1.559E-2</v>
      </c>
      <c r="G991" s="20">
        <v>1.4234E-2</v>
      </c>
      <c r="H991" s="20">
        <v>1.3986E-2</v>
      </c>
      <c r="I991" s="20">
        <v>1.4206999999999999E-2</v>
      </c>
      <c r="J991" s="20">
        <v>1.6005999999999999E-2</v>
      </c>
      <c r="K991" s="20">
        <v>1.5188999999999999E-2</v>
      </c>
      <c r="L991" s="20">
        <v>2.0659E-2</v>
      </c>
      <c r="M991" s="20">
        <v>2.375E-2</v>
      </c>
      <c r="N991" s="19">
        <v>1180</v>
      </c>
      <c r="O991" s="21">
        <v>2245.8000000000002</v>
      </c>
      <c r="P991" s="19">
        <v>6125.2999999999993</v>
      </c>
      <c r="Q991" s="18">
        <v>98.683999999999997</v>
      </c>
      <c r="R991" s="19">
        <v>7.0025000000000004</v>
      </c>
      <c r="S991" s="19">
        <v>7.0069999999999997</v>
      </c>
      <c r="T991" s="263" t="s">
        <v>331</v>
      </c>
      <c r="U991" s="264" t="s">
        <v>331</v>
      </c>
      <c r="V991" s="264" t="s">
        <v>331</v>
      </c>
      <c r="W991" s="19"/>
      <c r="AD991" s="265" t="s">
        <v>331</v>
      </c>
      <c r="AE991" s="265">
        <v>2.6819999400526283E-2</v>
      </c>
      <c r="AF991" s="265">
        <v>2.775799937956035E-2</v>
      </c>
      <c r="AG991" s="265">
        <v>2.9660999337024985E-2</v>
      </c>
      <c r="AH991" s="265">
        <v>2.4229999458417296E-2</v>
      </c>
      <c r="AI991" s="265">
        <v>2.6299999412149191E-2</v>
      </c>
      <c r="AJ991" s="265">
        <v>2.928999934531748E-2</v>
      </c>
      <c r="AK991" s="265">
        <v>3.1659999292343852E-2</v>
      </c>
      <c r="AL991" s="265">
        <v>2.7226999391429127E-2</v>
      </c>
      <c r="AM991" s="265">
        <v>2.7984999374486508E-2</v>
      </c>
      <c r="AN991" s="265">
        <v>3.4145999236777427E-2</v>
      </c>
      <c r="AO991" s="265">
        <v>2.8829999355599285E-2</v>
      </c>
      <c r="AP991" s="265">
        <v>3.2035999283939597E-2</v>
      </c>
      <c r="AQ991" s="265">
        <v>3.3884999242611229E-2</v>
      </c>
    </row>
    <row r="992" spans="1:43" ht="18.75" customHeight="1">
      <c r="A992" s="86">
        <v>43871</v>
      </c>
      <c r="B992" s="19">
        <v>178.41</v>
      </c>
      <c r="C992" s="19">
        <v>246.78829999999999</v>
      </c>
      <c r="D992" s="19">
        <v>52</v>
      </c>
      <c r="E992" s="19">
        <v>15.04</v>
      </c>
      <c r="F992" s="20">
        <v>1.5433000000000001E-2</v>
      </c>
      <c r="G992" s="20">
        <v>1.3931000000000001E-2</v>
      </c>
      <c r="H992" s="20">
        <v>1.3769E-2</v>
      </c>
      <c r="I992" s="20">
        <v>1.388E-2</v>
      </c>
      <c r="J992" s="20">
        <v>1.5696000000000002E-2</v>
      </c>
      <c r="K992" s="20">
        <v>1.4881E-2</v>
      </c>
      <c r="L992" s="20">
        <v>2.0389000000000001E-2</v>
      </c>
      <c r="M992" s="20">
        <v>2.358E-2</v>
      </c>
      <c r="N992" s="19">
        <v>1180</v>
      </c>
      <c r="O992" s="21">
        <v>2245.8000000000002</v>
      </c>
      <c r="P992" s="19">
        <v>6125.2999999999993</v>
      </c>
      <c r="Q992" s="18">
        <v>98.495999999999995</v>
      </c>
      <c r="R992" s="19">
        <v>6.9706999999999999</v>
      </c>
      <c r="S992" s="19">
        <v>6.9782000000000002</v>
      </c>
      <c r="T992" s="263" t="s">
        <v>331</v>
      </c>
      <c r="U992" s="264" t="s">
        <v>331</v>
      </c>
      <c r="V992" s="264" t="s">
        <v>331</v>
      </c>
      <c r="W992" s="19"/>
      <c r="AD992" s="265" t="s">
        <v>331</v>
      </c>
      <c r="AE992" s="265">
        <v>2.70979993943125E-2</v>
      </c>
      <c r="AF992" s="265">
        <v>2.7906999376229945E-2</v>
      </c>
      <c r="AG992" s="265">
        <v>2.9875999332219363E-2</v>
      </c>
      <c r="AH992" s="265">
        <v>2.5879999421536924E-2</v>
      </c>
      <c r="AI992" s="265">
        <v>2.6299999412149191E-2</v>
      </c>
      <c r="AJ992" s="265">
        <v>2.928999934531748E-2</v>
      </c>
      <c r="AK992" s="265">
        <v>3.1669999292120339E-2</v>
      </c>
      <c r="AL992" s="265">
        <v>2.7183999392390249E-2</v>
      </c>
      <c r="AM992" s="265">
        <v>2.7976999374665319E-2</v>
      </c>
      <c r="AN992" s="265">
        <v>3.4145999236777427E-2</v>
      </c>
      <c r="AO992" s="265">
        <v>2.8825999355688692E-2</v>
      </c>
      <c r="AP992" s="265">
        <v>3.2035999283939597E-2</v>
      </c>
      <c r="AQ992" s="265">
        <v>3.4083299238178877E-2</v>
      </c>
    </row>
    <row r="993" spans="1:43" ht="18.75" customHeight="1">
      <c r="A993" s="86">
        <v>43868</v>
      </c>
      <c r="B993" s="19">
        <v>178.1849</v>
      </c>
      <c r="C993" s="19">
        <v>246.67859999999999</v>
      </c>
      <c r="D993" s="19">
        <v>52.457000000000001</v>
      </c>
      <c r="E993" s="19">
        <v>15.47</v>
      </c>
      <c r="F993" s="20">
        <v>1.5357000000000001E-2</v>
      </c>
      <c r="G993" s="20">
        <v>1.4010999999999999E-2</v>
      </c>
      <c r="H993" s="20">
        <v>1.3906E-2</v>
      </c>
      <c r="I993" s="20">
        <v>1.4043999999999999E-2</v>
      </c>
      <c r="J993" s="20">
        <v>1.5834000000000001E-2</v>
      </c>
      <c r="K993" s="20">
        <v>1.5070999999999999E-2</v>
      </c>
      <c r="L993" s="20">
        <v>2.0483999999999999E-2</v>
      </c>
      <c r="M993" s="20">
        <v>2.358E-2</v>
      </c>
      <c r="N993" s="19">
        <v>1180</v>
      </c>
      <c r="O993" s="21">
        <v>2245.8000000000002</v>
      </c>
      <c r="P993" s="19">
        <v>6125.2999999999993</v>
      </c>
      <c r="Q993" s="18">
        <v>98.301000000000002</v>
      </c>
      <c r="R993" s="19">
        <v>6.9714</v>
      </c>
      <c r="S993" s="19">
        <v>6.9753999999999996</v>
      </c>
      <c r="T993" s="263" t="s">
        <v>331</v>
      </c>
      <c r="U993" s="264" t="s">
        <v>331</v>
      </c>
      <c r="V993" s="264" t="s">
        <v>331</v>
      </c>
      <c r="W993" s="19"/>
      <c r="AD993" s="265" t="s">
        <v>331</v>
      </c>
      <c r="AE993" s="265">
        <v>2.7341999388858677E-2</v>
      </c>
      <c r="AF993" s="265">
        <v>2.819999936968088E-2</v>
      </c>
      <c r="AG993" s="265">
        <v>3.0137999326363202E-2</v>
      </c>
      <c r="AH993" s="265">
        <v>2.5879999421536924E-2</v>
      </c>
      <c r="AI993" s="265">
        <v>2.6299999412149191E-2</v>
      </c>
      <c r="AJ993" s="265">
        <v>2.9659999337047341E-2</v>
      </c>
      <c r="AK993" s="265">
        <v>3.2009999284520745E-2</v>
      </c>
      <c r="AL993" s="265">
        <v>2.7183999392390249E-2</v>
      </c>
      <c r="AM993" s="265">
        <v>2.7976999374665319E-2</v>
      </c>
      <c r="AN993" s="265">
        <v>3.4145999236777427E-2</v>
      </c>
      <c r="AO993" s="265">
        <v>2.8825999355688692E-2</v>
      </c>
      <c r="AP993" s="265">
        <v>3.2035999283939597E-2</v>
      </c>
      <c r="AQ993" s="265">
        <v>3.3366699254196136E-2</v>
      </c>
    </row>
    <row r="994" spans="1:43" ht="18.75" customHeight="1">
      <c r="A994" s="86">
        <v>43867</v>
      </c>
      <c r="B994" s="19">
        <v>177.739</v>
      </c>
      <c r="C994" s="19">
        <v>246.8329</v>
      </c>
      <c r="D994" s="19">
        <v>52.457000000000001</v>
      </c>
      <c r="E994" s="19">
        <v>14.96</v>
      </c>
      <c r="F994" s="20">
        <v>1.5589E-2</v>
      </c>
      <c r="G994" s="20">
        <v>1.4452E-2</v>
      </c>
      <c r="H994" s="20">
        <v>1.4371999999999999E-2</v>
      </c>
      <c r="I994" s="20">
        <v>1.4615E-2</v>
      </c>
      <c r="J994" s="20">
        <v>1.6421999999999999E-2</v>
      </c>
      <c r="K994" s="20">
        <v>1.5616E-2</v>
      </c>
      <c r="L994" s="20">
        <v>2.1089E-2</v>
      </c>
      <c r="M994" s="20">
        <v>2.3859999999999999E-2</v>
      </c>
      <c r="N994" s="19">
        <v>1180</v>
      </c>
      <c r="O994" s="21">
        <v>2245.8000000000002</v>
      </c>
      <c r="P994" s="19">
        <v>6125.2999999999993</v>
      </c>
      <c r="Q994" s="18">
        <v>97.960999999999999</v>
      </c>
      <c r="R994" s="19">
        <v>6.9984999999999999</v>
      </c>
      <c r="S994" s="19">
        <v>6.9908000000000001</v>
      </c>
      <c r="T994" s="263" t="s">
        <v>331</v>
      </c>
      <c r="U994" s="264" t="s">
        <v>331</v>
      </c>
      <c r="V994" s="264" t="s">
        <v>331</v>
      </c>
      <c r="W994" s="19"/>
      <c r="AD994" s="265" t="s">
        <v>331</v>
      </c>
      <c r="AE994" s="265">
        <v>2.7585999383404849E-2</v>
      </c>
      <c r="AF994" s="265">
        <v>2.8487999363243581E-2</v>
      </c>
      <c r="AG994" s="265">
        <v>3.03699993211776E-2</v>
      </c>
      <c r="AH994" s="265">
        <v>2.5879999421536924E-2</v>
      </c>
      <c r="AI994" s="265">
        <v>2.6769999401643874E-2</v>
      </c>
      <c r="AJ994" s="265">
        <v>2.9849999332800508E-2</v>
      </c>
      <c r="AK994" s="265">
        <v>3.2329999277368189E-2</v>
      </c>
      <c r="AL994" s="265">
        <v>2.7282999390177427E-2</v>
      </c>
      <c r="AM994" s="265">
        <v>2.7985999374464155E-2</v>
      </c>
      <c r="AN994" s="265">
        <v>3.4145999236777427E-2</v>
      </c>
      <c r="AO994" s="265">
        <v>2.8826999355666339E-2</v>
      </c>
      <c r="AP994" s="265">
        <v>3.2035999283939597E-2</v>
      </c>
      <c r="AQ994" s="265">
        <v>3.2633299270588903E-2</v>
      </c>
    </row>
    <row r="995" spans="1:43" ht="18.75" customHeight="1">
      <c r="A995" s="86">
        <v>43866</v>
      </c>
      <c r="B995" s="19">
        <v>177.56190000000001</v>
      </c>
      <c r="C995" s="19">
        <v>246.2647</v>
      </c>
      <c r="D995" s="19">
        <v>52.457000000000001</v>
      </c>
      <c r="E995" s="19">
        <v>15.15</v>
      </c>
      <c r="F995" s="20">
        <v>1.5487000000000001E-2</v>
      </c>
      <c r="G995" s="20">
        <v>1.4430999999999999E-2</v>
      </c>
      <c r="H995" s="20">
        <v>1.4373E-2</v>
      </c>
      <c r="I995" s="20">
        <v>1.4631E-2</v>
      </c>
      <c r="J995" s="20">
        <v>1.6507999999999998E-2</v>
      </c>
      <c r="K995" s="20">
        <v>1.5664000000000001E-2</v>
      </c>
      <c r="L995" s="20">
        <v>2.1385000000000001E-2</v>
      </c>
      <c r="M995" s="20">
        <v>2.5530000000000001E-2</v>
      </c>
      <c r="N995" s="19">
        <v>1180</v>
      </c>
      <c r="O995" s="21">
        <v>2245.8000000000002</v>
      </c>
      <c r="P995" s="19">
        <v>6125.2999999999993</v>
      </c>
      <c r="Q995" s="18">
        <v>97.8</v>
      </c>
      <c r="R995" s="19">
        <v>7.0214999999999996</v>
      </c>
      <c r="S995" s="19">
        <v>7.0140000000000002</v>
      </c>
      <c r="T995" s="263" t="s">
        <v>331</v>
      </c>
      <c r="U995" s="264" t="s">
        <v>331</v>
      </c>
      <c r="V995" s="264" t="s">
        <v>331</v>
      </c>
      <c r="W995" s="19"/>
      <c r="AD995" s="265" t="s">
        <v>331</v>
      </c>
      <c r="AE995" s="265">
        <v>2.7634999382309615E-2</v>
      </c>
      <c r="AF995" s="265">
        <v>2.8567999361455439E-2</v>
      </c>
      <c r="AG995" s="265">
        <v>3.0393999320641161E-2</v>
      </c>
      <c r="AH995" s="265">
        <v>2.5879999421536924E-2</v>
      </c>
      <c r="AI995" s="265">
        <v>2.6999999396502973E-2</v>
      </c>
      <c r="AJ995" s="265">
        <v>3.0209999324753881E-2</v>
      </c>
      <c r="AK995" s="265">
        <v>3.2389999276027079E-2</v>
      </c>
      <c r="AL995" s="265">
        <v>2.7308999389596283E-2</v>
      </c>
      <c r="AM995" s="265">
        <v>2.8179999370127919E-2</v>
      </c>
      <c r="AN995" s="265">
        <v>3.4145999236777427E-2</v>
      </c>
      <c r="AO995" s="265">
        <v>2.8760999357141555E-2</v>
      </c>
      <c r="AP995" s="265">
        <v>3.2035999283939597E-2</v>
      </c>
      <c r="AQ995" s="265">
        <v>3.3478299251701683E-2</v>
      </c>
    </row>
    <row r="996" spans="1:43" ht="18.75" customHeight="1">
      <c r="A996" s="86">
        <v>43865</v>
      </c>
      <c r="B996" s="19">
        <v>177.74700000000001</v>
      </c>
      <c r="C996" s="19">
        <v>245.45060000000001</v>
      </c>
      <c r="D996" s="19">
        <v>55.170999999999999</v>
      </c>
      <c r="E996" s="19">
        <v>16.05</v>
      </c>
      <c r="F996" s="20">
        <v>1.5462E-2</v>
      </c>
      <c r="G996" s="20">
        <v>1.409E-2</v>
      </c>
      <c r="H996" s="20">
        <v>1.3965999999999999E-2</v>
      </c>
      <c r="I996" s="20">
        <v>1.4189999999999999E-2</v>
      </c>
      <c r="J996" s="20">
        <v>1.5990999999999998E-2</v>
      </c>
      <c r="K996" s="20">
        <v>1.5188999999999999E-2</v>
      </c>
      <c r="L996" s="20">
        <v>2.0768999999999999E-2</v>
      </c>
      <c r="M996" s="20">
        <v>2.5530000000000001E-2</v>
      </c>
      <c r="N996" s="19">
        <v>1180</v>
      </c>
      <c r="O996" s="21">
        <v>2245.8000000000002</v>
      </c>
      <c r="P996" s="19">
        <v>6125.2999999999993</v>
      </c>
      <c r="Q996" s="18">
        <v>97.39</v>
      </c>
      <c r="R996" s="19">
        <v>6.9425999999999997</v>
      </c>
      <c r="S996" s="19">
        <v>6.9984000000000002</v>
      </c>
      <c r="T996" s="263" t="s">
        <v>331</v>
      </c>
      <c r="U996" s="264" t="s">
        <v>331</v>
      </c>
      <c r="V996" s="264" t="s">
        <v>331</v>
      </c>
      <c r="W996" s="19"/>
      <c r="AD996" s="265" t="s">
        <v>331</v>
      </c>
      <c r="AE996" s="265">
        <v>2.7764999379403889E-2</v>
      </c>
      <c r="AF996" s="265">
        <v>2.8679999358952043E-2</v>
      </c>
      <c r="AG996" s="265">
        <v>3.04299993198365E-2</v>
      </c>
      <c r="AH996" s="265">
        <v>2.5899999421089885E-2</v>
      </c>
      <c r="AI996" s="265">
        <v>2.7039999395608905E-2</v>
      </c>
      <c r="AJ996" s="265">
        <v>3.0099999327212568E-2</v>
      </c>
      <c r="AK996" s="265">
        <v>3.2249999279156331E-2</v>
      </c>
      <c r="AL996" s="265">
        <v>2.7349999388679862E-2</v>
      </c>
      <c r="AM996" s="265">
        <v>2.8198999369703236E-2</v>
      </c>
      <c r="AN996" s="265">
        <v>3.4145999236777427E-2</v>
      </c>
      <c r="AO996" s="265">
        <v>2.8812999355979262E-2</v>
      </c>
      <c r="AP996" s="265">
        <v>3.2035999283939597E-2</v>
      </c>
      <c r="AQ996" s="265">
        <v>3.3458299252148715E-2</v>
      </c>
    </row>
    <row r="997" spans="1:43" ht="18.75" customHeight="1">
      <c r="A997" s="86">
        <v>43864</v>
      </c>
      <c r="B997" s="19">
        <v>178.20140000000001</v>
      </c>
      <c r="C997" s="19">
        <v>244.6397</v>
      </c>
      <c r="D997" s="19">
        <v>55.188000000000002</v>
      </c>
      <c r="E997" s="19">
        <v>17.97</v>
      </c>
      <c r="F997" s="20">
        <v>1.5535E-2</v>
      </c>
      <c r="G997" s="20">
        <v>1.353E-2</v>
      </c>
      <c r="H997" s="20">
        <v>1.3317000000000001E-2</v>
      </c>
      <c r="I997" s="20">
        <v>1.3474E-2</v>
      </c>
      <c r="J997" s="20">
        <v>1.5272000000000001E-2</v>
      </c>
      <c r="K997" s="20">
        <v>1.4481000000000001E-2</v>
      </c>
      <c r="L997" s="20">
        <v>2.0069E-2</v>
      </c>
      <c r="M997" s="20">
        <v>2.5530000000000001E-2</v>
      </c>
      <c r="N997" s="19">
        <v>1180</v>
      </c>
      <c r="O997" s="21">
        <v>2290.1</v>
      </c>
      <c r="P997" s="19">
        <v>6322.1</v>
      </c>
      <c r="Q997" s="18">
        <v>97.867000000000004</v>
      </c>
      <c r="R997" s="19">
        <v>6.9425999999999997</v>
      </c>
      <c r="S997" s="19">
        <v>6.9829999999999997</v>
      </c>
      <c r="T997" s="263" t="s">
        <v>331</v>
      </c>
      <c r="U997" s="264" t="s">
        <v>331</v>
      </c>
      <c r="V997" s="264" t="s">
        <v>331</v>
      </c>
      <c r="W997" s="19"/>
      <c r="AD997" s="265" t="s">
        <v>331</v>
      </c>
      <c r="AE997" s="265">
        <v>2.7518999384902418E-2</v>
      </c>
      <c r="AF997" s="265">
        <v>2.8372999365814028E-2</v>
      </c>
      <c r="AG997" s="265">
        <v>3.010199932716787E-2</v>
      </c>
      <c r="AH997" s="265">
        <v>2.5979999419301746E-2</v>
      </c>
      <c r="AI997" s="265">
        <v>2.6899999398738144E-2</v>
      </c>
      <c r="AJ997" s="265">
        <v>2.9829999333247544E-2</v>
      </c>
      <c r="AK997" s="265">
        <v>3.1999999284744264E-2</v>
      </c>
      <c r="AL997" s="265">
        <v>2.7374999388121067E-2</v>
      </c>
      <c r="AM997" s="265">
        <v>2.820099936965853E-2</v>
      </c>
      <c r="AN997" s="265">
        <v>3.4145999236777427E-2</v>
      </c>
      <c r="AO997" s="265">
        <v>2.8813999355956913E-2</v>
      </c>
      <c r="AP997" s="265">
        <v>3.2035999283939597E-2</v>
      </c>
      <c r="AQ997" s="265">
        <v>3.3688299247007815E-2</v>
      </c>
    </row>
    <row r="998" spans="1:43" ht="18.75" customHeight="1">
      <c r="A998" s="86">
        <v>43861</v>
      </c>
      <c r="B998" s="19">
        <v>178.3142</v>
      </c>
      <c r="C998" s="19">
        <v>244.98750000000001</v>
      </c>
      <c r="D998" s="19">
        <v>55.188000000000002</v>
      </c>
      <c r="E998" s="19">
        <v>18.84</v>
      </c>
      <c r="F998" s="20">
        <v>1.5382E-2</v>
      </c>
      <c r="G998" s="20">
        <v>1.3132E-2</v>
      </c>
      <c r="H998" s="20">
        <v>1.294E-2</v>
      </c>
      <c r="I998" s="20">
        <v>1.3134E-2</v>
      </c>
      <c r="J998" s="20">
        <v>1.5068E-2</v>
      </c>
      <c r="K998" s="20">
        <v>1.4199E-2</v>
      </c>
      <c r="L998" s="20">
        <v>1.9996E-2</v>
      </c>
      <c r="M998" s="20">
        <v>2.5530000000000001E-2</v>
      </c>
      <c r="N998" s="19">
        <v>1180</v>
      </c>
      <c r="O998" s="21">
        <v>2290.1</v>
      </c>
      <c r="P998" s="19">
        <v>6322.1</v>
      </c>
      <c r="Q998" s="18">
        <v>97.991</v>
      </c>
      <c r="R998" s="19">
        <v>6.9425999999999997</v>
      </c>
      <c r="S998" s="19">
        <v>6.9696999999999996</v>
      </c>
      <c r="T998" s="263" t="s">
        <v>331</v>
      </c>
      <c r="U998" s="264" t="s">
        <v>331</v>
      </c>
      <c r="V998" s="264" t="s">
        <v>331</v>
      </c>
      <c r="W998" s="19"/>
      <c r="AD998" s="265" t="s">
        <v>331</v>
      </c>
      <c r="AE998" s="265">
        <v>2.7407999387383461E-2</v>
      </c>
      <c r="AF998" s="265">
        <v>2.8374999365769326E-2</v>
      </c>
      <c r="AG998" s="265">
        <v>3.0064999327994883E-2</v>
      </c>
      <c r="AH998" s="265">
        <v>2.6039999417960643E-2</v>
      </c>
      <c r="AI998" s="265">
        <v>2.6899999398738144E-2</v>
      </c>
      <c r="AJ998" s="265">
        <v>2.9979999329894782E-2</v>
      </c>
      <c r="AK998" s="265">
        <v>3.1999999284744264E-2</v>
      </c>
      <c r="AL998" s="265">
        <v>2.7417999387159945E-2</v>
      </c>
      <c r="AM998" s="265">
        <v>2.810799937173724E-2</v>
      </c>
      <c r="AN998" s="265">
        <v>3.4145999236777427E-2</v>
      </c>
      <c r="AO998" s="265">
        <v>2.9076999350078406E-2</v>
      </c>
      <c r="AP998" s="265">
        <v>3.2035999283939597E-2</v>
      </c>
      <c r="AQ998" s="265">
        <v>3.3859999243170028E-2</v>
      </c>
    </row>
    <row r="999" spans="1:43" ht="18.75" customHeight="1">
      <c r="A999" s="86">
        <v>43860</v>
      </c>
      <c r="B999" s="19">
        <v>178.04839999999999</v>
      </c>
      <c r="C999" s="19">
        <v>245.12309999999999</v>
      </c>
      <c r="D999" s="19">
        <v>55.188000000000002</v>
      </c>
      <c r="E999" s="19">
        <v>15.49</v>
      </c>
      <c r="F999" s="20">
        <v>1.5512E-2</v>
      </c>
      <c r="G999" s="20">
        <v>1.4128E-2</v>
      </c>
      <c r="H999" s="20">
        <v>1.3917000000000001E-2</v>
      </c>
      <c r="I999" s="20">
        <v>1.4057999999999999E-2</v>
      </c>
      <c r="J999" s="20">
        <v>1.5855999999999999E-2</v>
      </c>
      <c r="K999" s="20">
        <v>1.5023999999999999E-2</v>
      </c>
      <c r="L999" s="20">
        <v>2.0506E-2</v>
      </c>
      <c r="M999" s="20">
        <v>2.5530000000000001E-2</v>
      </c>
      <c r="N999" s="19">
        <v>1180</v>
      </c>
      <c r="O999" s="21">
        <v>2290.1</v>
      </c>
      <c r="P999" s="19">
        <v>6322.1</v>
      </c>
      <c r="Q999" s="18">
        <v>98.018000000000001</v>
      </c>
      <c r="R999" s="19">
        <v>6.9425999999999997</v>
      </c>
      <c r="S999" s="19">
        <v>6.9661</v>
      </c>
      <c r="T999" s="263" t="s">
        <v>331</v>
      </c>
      <c r="U999" s="264" t="s">
        <v>331</v>
      </c>
      <c r="V999" s="264" t="s">
        <v>331</v>
      </c>
      <c r="W999" s="19"/>
      <c r="AD999" s="265" t="s">
        <v>331</v>
      </c>
      <c r="AE999" s="265">
        <v>2.7232999391295018E-2</v>
      </c>
      <c r="AF999" s="265">
        <v>2.8174999370239675E-2</v>
      </c>
      <c r="AG999" s="265">
        <v>2.9814999333582819E-2</v>
      </c>
      <c r="AH999" s="265">
        <v>2.5909999420866373E-2</v>
      </c>
      <c r="AI999" s="265">
        <v>2.6899999398738144E-2</v>
      </c>
      <c r="AJ999" s="265">
        <v>2.9859999332576992E-2</v>
      </c>
      <c r="AK999" s="265">
        <v>3.1899999286979439E-2</v>
      </c>
      <c r="AL999" s="265">
        <v>2.7155999393016099E-2</v>
      </c>
      <c r="AM999" s="265">
        <v>2.8029999373480677E-2</v>
      </c>
      <c r="AN999" s="265">
        <v>3.4145999236777427E-2</v>
      </c>
      <c r="AO999" s="265">
        <v>2.9039999350905416E-2</v>
      </c>
      <c r="AP999" s="265">
        <v>3.1633999292925E-2</v>
      </c>
      <c r="AQ999" s="265">
        <v>3.3688299247007815E-2</v>
      </c>
    </row>
    <row r="1000" spans="1:43" ht="18.75" customHeight="1">
      <c r="A1000" s="86">
        <v>43859</v>
      </c>
      <c r="B1000" s="19">
        <v>177.96520000000001</v>
      </c>
      <c r="C1000" s="19">
        <v>246.20160000000001</v>
      </c>
      <c r="D1000" s="19">
        <v>55.188000000000002</v>
      </c>
      <c r="E1000" s="19">
        <v>16.39</v>
      </c>
      <c r="F1000" s="20">
        <v>1.541E-2</v>
      </c>
      <c r="G1000" s="20">
        <v>1.4128E-2</v>
      </c>
      <c r="H1000" s="20">
        <v>1.3891000000000001E-2</v>
      </c>
      <c r="I1000" s="20">
        <v>1.4057999999999999E-2</v>
      </c>
      <c r="J1000" s="20">
        <v>1.5838999999999999E-2</v>
      </c>
      <c r="K1000" s="20">
        <v>1.4999999999999999E-2</v>
      </c>
      <c r="L1000" s="20">
        <v>2.0392E-2</v>
      </c>
      <c r="M1000" s="20">
        <v>2.5530000000000001E-2</v>
      </c>
      <c r="N1000" s="19">
        <v>1180</v>
      </c>
      <c r="O1000" s="21">
        <v>2290.1</v>
      </c>
      <c r="P1000" s="19">
        <v>6322.1</v>
      </c>
      <c r="Q1000" s="18">
        <v>97.956000000000003</v>
      </c>
      <c r="R1000" s="19">
        <v>6.9425999999999997</v>
      </c>
      <c r="S1000" s="19">
        <v>6.9866000000000001</v>
      </c>
      <c r="T1000" s="263" t="s">
        <v>331</v>
      </c>
      <c r="U1000" s="264" t="s">
        <v>331</v>
      </c>
      <c r="V1000" s="264" t="s">
        <v>331</v>
      </c>
      <c r="W1000" s="19"/>
      <c r="AD1000" s="265" t="s">
        <v>331</v>
      </c>
      <c r="AE1000" s="265">
        <v>2.7376999388076362E-2</v>
      </c>
      <c r="AF1000" s="265">
        <v>2.8174999370239675E-2</v>
      </c>
      <c r="AG1000" s="265">
        <v>2.9994999329559503E-2</v>
      </c>
      <c r="AH1000" s="265">
        <v>2.5949999419972301E-2</v>
      </c>
      <c r="AI1000" s="265">
        <v>2.6919999398291112E-2</v>
      </c>
      <c r="AJ1000" s="265">
        <v>2.9969999330118298E-2</v>
      </c>
      <c r="AK1000" s="265">
        <v>3.1899999286979439E-2</v>
      </c>
      <c r="AL1000" s="265">
        <v>2.7002999396435915E-2</v>
      </c>
      <c r="AM1000" s="265">
        <v>2.8031999373435972E-2</v>
      </c>
      <c r="AN1000" s="265">
        <v>3.4145999236777427E-2</v>
      </c>
      <c r="AO1000" s="265">
        <v>2.9037999350950121E-2</v>
      </c>
      <c r="AP1000" s="265">
        <v>3.1633999292925E-2</v>
      </c>
      <c r="AQ1000" s="265">
        <v>3.3738299245890231E-2</v>
      </c>
    </row>
    <row r="1001" spans="1:43" ht="18.75" customHeight="1">
      <c r="A1001" s="86">
        <v>43858</v>
      </c>
      <c r="B1001" s="19">
        <v>177.75040000000001</v>
      </c>
      <c r="C1001" s="19">
        <v>247.1534</v>
      </c>
      <c r="D1001" s="19">
        <v>53.5</v>
      </c>
      <c r="E1001" s="19">
        <v>16.28</v>
      </c>
      <c r="F1001" s="20">
        <v>1.5462E-2</v>
      </c>
      <c r="G1001" s="20">
        <v>1.4625000000000001E-2</v>
      </c>
      <c r="H1001" s="20">
        <v>1.4540000000000001E-2</v>
      </c>
      <c r="I1001" s="20">
        <v>1.4791E-2</v>
      </c>
      <c r="J1001" s="20">
        <v>1.6562E-2</v>
      </c>
      <c r="K1001" s="20">
        <v>1.5706000000000001E-2</v>
      </c>
      <c r="L1001" s="20">
        <v>2.1118000000000001E-2</v>
      </c>
      <c r="M1001" s="20">
        <v>2.5530000000000001E-2</v>
      </c>
      <c r="N1001" s="19">
        <v>1180</v>
      </c>
      <c r="O1001" s="21">
        <v>2290.1</v>
      </c>
      <c r="P1001" s="19">
        <v>6322.1</v>
      </c>
      <c r="Q1001" s="18">
        <v>97.852999999999994</v>
      </c>
      <c r="R1001" s="19">
        <v>6.9425999999999997</v>
      </c>
      <c r="S1001" s="19">
        <v>6.9303999999999997</v>
      </c>
      <c r="T1001" s="263" t="s">
        <v>331</v>
      </c>
      <c r="U1001" s="264" t="s">
        <v>331</v>
      </c>
      <c r="V1001" s="264" t="s">
        <v>331</v>
      </c>
      <c r="W1001" s="19"/>
      <c r="AD1001" s="265" t="s">
        <v>331</v>
      </c>
      <c r="AE1001" s="265">
        <v>2.7556999384053052E-2</v>
      </c>
      <c r="AF1001" s="265">
        <v>2.8549999361857772E-2</v>
      </c>
      <c r="AG1001" s="265">
        <v>3.0085999327525495E-2</v>
      </c>
      <c r="AH1001" s="265">
        <v>2.5929999420419333E-2</v>
      </c>
      <c r="AI1001" s="265">
        <v>2.6899999398738144E-2</v>
      </c>
      <c r="AJ1001" s="265">
        <v>3.0089999327436088E-2</v>
      </c>
      <c r="AK1001" s="265">
        <v>3.2009999284520745E-2</v>
      </c>
      <c r="AL1001" s="265">
        <v>2.7134999393485484E-2</v>
      </c>
      <c r="AM1001" s="265">
        <v>2.8031999373435972E-2</v>
      </c>
      <c r="AN1001" s="265">
        <v>3.4145999236777427E-2</v>
      </c>
      <c r="AO1001" s="265">
        <v>2.9041999350860714E-2</v>
      </c>
      <c r="AP1001" s="265">
        <v>3.1633999292925E-2</v>
      </c>
      <c r="AQ1001" s="265">
        <v>3.3486699251513929E-2</v>
      </c>
    </row>
    <row r="1002" spans="1:43" ht="18.75" customHeight="1">
      <c r="A1002" s="86">
        <v>43857</v>
      </c>
      <c r="B1002" s="19">
        <v>178.03149999999999</v>
      </c>
      <c r="C1002" s="19">
        <v>247.06989999999999</v>
      </c>
      <c r="D1002" s="19">
        <v>53.5</v>
      </c>
      <c r="E1002" s="19">
        <v>18.23</v>
      </c>
      <c r="F1002" s="20">
        <v>1.533E-2</v>
      </c>
      <c r="G1002" s="20">
        <v>1.4409E-2</v>
      </c>
      <c r="H1002" s="20">
        <v>1.4161999999999999E-2</v>
      </c>
      <c r="I1002" s="20">
        <v>1.4414E-2</v>
      </c>
      <c r="J1002" s="20">
        <v>1.6080000000000001E-2</v>
      </c>
      <c r="K1002" s="20">
        <v>1.5278999999999999E-2</v>
      </c>
      <c r="L1002" s="20">
        <v>2.0566999999999998E-2</v>
      </c>
      <c r="M1002" s="20">
        <v>2.5530000000000001E-2</v>
      </c>
      <c r="N1002" s="19">
        <v>1180</v>
      </c>
      <c r="O1002" s="21">
        <v>2290.1</v>
      </c>
      <c r="P1002" s="19">
        <v>6322.1</v>
      </c>
      <c r="Q1002" s="18">
        <v>97.692999999999998</v>
      </c>
      <c r="R1002" s="19">
        <v>6.9425999999999997</v>
      </c>
      <c r="S1002" s="19">
        <v>6.9320000000000004</v>
      </c>
      <c r="T1002" s="263" t="s">
        <v>331</v>
      </c>
      <c r="U1002" s="264" t="s">
        <v>331</v>
      </c>
      <c r="V1002" s="264" t="s">
        <v>331</v>
      </c>
      <c r="W1002" s="19"/>
      <c r="AD1002" s="265" t="s">
        <v>331</v>
      </c>
      <c r="AE1002" s="265">
        <v>2.7660999381728467E-2</v>
      </c>
      <c r="AF1002" s="265">
        <v>2.8549999361857772E-2</v>
      </c>
      <c r="AG1002" s="265">
        <v>3.0190999325178564E-2</v>
      </c>
      <c r="AH1002" s="265">
        <v>2.6109999416396024E-2</v>
      </c>
      <c r="AI1002" s="265">
        <v>2.6899999398738144E-2</v>
      </c>
      <c r="AJ1002" s="265">
        <v>3.0189999325200917E-2</v>
      </c>
      <c r="AK1002" s="265">
        <v>3.2019999284297225E-2</v>
      </c>
      <c r="AL1002" s="265">
        <v>2.7168999392725525E-2</v>
      </c>
      <c r="AM1002" s="265">
        <v>2.803399937339127E-2</v>
      </c>
      <c r="AN1002" s="265">
        <v>3.4145999236777427E-2</v>
      </c>
      <c r="AO1002" s="265">
        <v>2.8740999357588587E-2</v>
      </c>
      <c r="AP1002" s="265">
        <v>3.1633999292925E-2</v>
      </c>
      <c r="AQ1002" s="265">
        <v>3.3134999259375034E-2</v>
      </c>
    </row>
    <row r="1003" spans="1:43" ht="18.75" customHeight="1">
      <c r="A1003" s="86">
        <v>43854</v>
      </c>
      <c r="B1003" s="19">
        <v>177.56720000000001</v>
      </c>
      <c r="C1003" s="19">
        <v>246.9383</v>
      </c>
      <c r="D1003" s="19">
        <v>53.5</v>
      </c>
      <c r="E1003" s="19">
        <v>14.56</v>
      </c>
      <c r="F1003" s="20">
        <v>1.5254E-2</v>
      </c>
      <c r="G1003" s="20">
        <v>1.4947E-2</v>
      </c>
      <c r="H1003" s="20">
        <v>1.4756E-2</v>
      </c>
      <c r="I1003" s="20">
        <v>1.5037999999999999E-2</v>
      </c>
      <c r="J1003" s="20">
        <v>1.6839E-2</v>
      </c>
      <c r="K1003" s="20">
        <v>1.6015999999999999E-2</v>
      </c>
      <c r="L1003" s="20">
        <v>2.1323999999999999E-2</v>
      </c>
      <c r="M1003" s="20">
        <v>2.5530000000000001E-2</v>
      </c>
      <c r="N1003" s="19">
        <v>1180</v>
      </c>
      <c r="O1003" s="21">
        <v>2290.1</v>
      </c>
      <c r="P1003" s="19">
        <v>6322.1</v>
      </c>
      <c r="Q1003" s="18">
        <v>97.527000000000001</v>
      </c>
      <c r="R1003" s="19">
        <v>6.9066000000000001</v>
      </c>
      <c r="S1003" s="19">
        <v>6.9104999999999999</v>
      </c>
      <c r="T1003" s="263" t="s">
        <v>331</v>
      </c>
      <c r="U1003" s="264" t="s">
        <v>331</v>
      </c>
      <c r="V1003" s="264" t="s">
        <v>331</v>
      </c>
      <c r="W1003" s="19"/>
      <c r="AD1003" s="265" t="s">
        <v>331</v>
      </c>
      <c r="AE1003" s="265">
        <v>2.7418999387137589E-2</v>
      </c>
      <c r="AF1003" s="265">
        <v>2.8111999371647833E-2</v>
      </c>
      <c r="AG1003" s="265">
        <v>2.9989999329671266E-2</v>
      </c>
      <c r="AH1003" s="265">
        <v>2.6139999415725469E-2</v>
      </c>
      <c r="AI1003" s="265">
        <v>2.6899999398738144E-2</v>
      </c>
      <c r="AJ1003" s="265">
        <v>2.9999999329447746E-2</v>
      </c>
      <c r="AK1003" s="265">
        <v>3.2049999283626673E-2</v>
      </c>
      <c r="AL1003" s="265">
        <v>2.7168999392725525E-2</v>
      </c>
      <c r="AM1003" s="265">
        <v>2.8028999373503029E-2</v>
      </c>
      <c r="AN1003" s="265">
        <v>3.4145999236777427E-2</v>
      </c>
      <c r="AO1003" s="265">
        <v>2.8738999357633292E-2</v>
      </c>
      <c r="AP1003" s="265">
        <v>3.1633999292925E-2</v>
      </c>
      <c r="AQ1003" s="265">
        <v>3.3688299247007815E-2</v>
      </c>
    </row>
    <row r="1004" spans="1:43" ht="18.75" customHeight="1">
      <c r="A1004" s="86">
        <v>43853</v>
      </c>
      <c r="B1004" s="19">
        <v>177.18360000000001</v>
      </c>
      <c r="C1004" s="19">
        <v>247.0224</v>
      </c>
      <c r="D1004" s="19">
        <v>53.069000000000003</v>
      </c>
      <c r="E1004" s="19">
        <v>12.98</v>
      </c>
      <c r="F1004" s="20">
        <v>1.5487000000000001E-2</v>
      </c>
      <c r="G1004" s="20">
        <v>1.5136999999999999E-2</v>
      </c>
      <c r="H1004" s="20">
        <v>1.5053E-2</v>
      </c>
      <c r="I1004" s="20">
        <v>1.5469E-2</v>
      </c>
      <c r="J1004" s="20">
        <v>1.7325E-2</v>
      </c>
      <c r="K1004" s="20">
        <v>1.6494000000000002E-2</v>
      </c>
      <c r="L1004" s="20">
        <v>2.1781999999999999E-2</v>
      </c>
      <c r="M1004" s="20">
        <v>2.5530000000000001E-2</v>
      </c>
      <c r="N1004" s="19">
        <v>1180</v>
      </c>
      <c r="O1004" s="21">
        <v>2290.1</v>
      </c>
      <c r="P1004" s="19">
        <v>6322.1</v>
      </c>
      <c r="Q1004" s="18">
        <v>97.531000000000006</v>
      </c>
      <c r="R1004" s="19">
        <v>6.9058000000000002</v>
      </c>
      <c r="S1004" s="19">
        <v>6.9089</v>
      </c>
      <c r="T1004" s="263" t="s">
        <v>331</v>
      </c>
      <c r="U1004" s="264" t="s">
        <v>331</v>
      </c>
      <c r="V1004" s="264" t="s">
        <v>331</v>
      </c>
      <c r="W1004" s="19"/>
      <c r="AD1004" s="265" t="s">
        <v>331</v>
      </c>
      <c r="AE1004" s="265">
        <v>2.7316999389417469E-2</v>
      </c>
      <c r="AF1004" s="265">
        <v>2.8111999371647833E-2</v>
      </c>
      <c r="AG1004" s="265">
        <v>2.9716999335773289E-2</v>
      </c>
      <c r="AH1004" s="265">
        <v>2.609999941661954E-2</v>
      </c>
      <c r="AI1004" s="265">
        <v>2.6859999399632215E-2</v>
      </c>
      <c r="AJ1004" s="265">
        <v>2.9769999334588647E-2</v>
      </c>
      <c r="AK1004" s="265">
        <v>3.1899999286979439E-2</v>
      </c>
      <c r="AL1004" s="265">
        <v>2.7280999390222133E-2</v>
      </c>
      <c r="AM1004" s="265">
        <v>2.8031999373435972E-2</v>
      </c>
      <c r="AN1004" s="265">
        <v>3.4145999236777427E-2</v>
      </c>
      <c r="AO1004" s="265">
        <v>2.8739999357610943E-2</v>
      </c>
      <c r="AP1004" s="265">
        <v>3.1633999292925E-2</v>
      </c>
      <c r="AQ1004" s="265">
        <v>3.3598299249019477E-2</v>
      </c>
    </row>
    <row r="1005" spans="1:43" ht="18.75" customHeight="1">
      <c r="A1005" s="86">
        <v>43852</v>
      </c>
      <c r="B1005" s="19">
        <v>177.0189</v>
      </c>
      <c r="C1005" s="19">
        <v>247.11949999999999</v>
      </c>
      <c r="D1005" s="19">
        <v>52.164000000000001</v>
      </c>
      <c r="E1005" s="19">
        <v>12.91</v>
      </c>
      <c r="F1005" s="20">
        <v>1.5436E-2</v>
      </c>
      <c r="G1005" s="20">
        <v>1.5283E-2</v>
      </c>
      <c r="H1005" s="20">
        <v>1.5269E-2</v>
      </c>
      <c r="I1005" s="20">
        <v>1.5748999999999999E-2</v>
      </c>
      <c r="J1005" s="20">
        <v>1.7690999999999998E-2</v>
      </c>
      <c r="K1005" s="20">
        <v>1.6851999999999999E-2</v>
      </c>
      <c r="L1005" s="20">
        <v>2.2217000000000001E-2</v>
      </c>
      <c r="M1005" s="20">
        <v>2.555E-2</v>
      </c>
      <c r="N1005" s="19">
        <v>1180</v>
      </c>
      <c r="O1005" s="21">
        <v>2290.1</v>
      </c>
      <c r="P1005" s="19">
        <v>6322.1</v>
      </c>
      <c r="Q1005" s="18">
        <v>97.605999999999995</v>
      </c>
      <c r="R1005" s="19">
        <v>6.8667999999999996</v>
      </c>
      <c r="S1005" s="19">
        <v>6.8672000000000004</v>
      </c>
      <c r="T1005" s="263" t="s">
        <v>331</v>
      </c>
      <c r="U1005" s="264" t="s">
        <v>331</v>
      </c>
      <c r="V1005" s="264" t="s">
        <v>331</v>
      </c>
      <c r="W1005" s="19"/>
      <c r="AD1005" s="265" t="s">
        <v>331</v>
      </c>
      <c r="AE1005" s="265">
        <v>2.7227999391406774E-2</v>
      </c>
      <c r="AF1005" s="265">
        <v>2.8408999365009367E-2</v>
      </c>
      <c r="AG1005" s="265">
        <v>2.9818999333493412E-2</v>
      </c>
      <c r="AH1005" s="265">
        <v>2.6109999416396024E-2</v>
      </c>
      <c r="AI1005" s="265">
        <v>2.6809999400749802E-2</v>
      </c>
      <c r="AJ1005" s="265">
        <v>2.9739999335259202E-2</v>
      </c>
      <c r="AK1005" s="265">
        <v>3.1969999285414816E-2</v>
      </c>
      <c r="AL1005" s="265">
        <v>2.744299938660115E-2</v>
      </c>
      <c r="AM1005" s="265">
        <v>2.803399937339127E-2</v>
      </c>
      <c r="AN1005" s="265">
        <v>3.4145999236777427E-2</v>
      </c>
      <c r="AO1005" s="265">
        <v>2.8914999353699389E-2</v>
      </c>
      <c r="AP1005" s="265">
        <v>3.1633999292925E-2</v>
      </c>
      <c r="AQ1005" s="265">
        <v>3.3723299246225504E-2</v>
      </c>
    </row>
    <row r="1006" spans="1:43" ht="18.75" customHeight="1">
      <c r="A1006" s="86">
        <v>43851</v>
      </c>
      <c r="B1006" s="19">
        <v>176.95609999999999</v>
      </c>
      <c r="C1006" s="19">
        <v>247.06809999999999</v>
      </c>
      <c r="D1006" s="19">
        <v>51.905999999999999</v>
      </c>
      <c r="E1006" s="19">
        <v>12.85</v>
      </c>
      <c r="F1006" s="20">
        <v>1.533E-2</v>
      </c>
      <c r="G1006" s="20">
        <v>1.5304E-2</v>
      </c>
      <c r="H1006" s="20">
        <v>1.5323E-2</v>
      </c>
      <c r="I1006" s="20">
        <v>1.575E-2</v>
      </c>
      <c r="J1006" s="20">
        <v>1.7742999999999998E-2</v>
      </c>
      <c r="K1006" s="20">
        <v>1.6853E-2</v>
      </c>
      <c r="L1006" s="20">
        <v>2.2357999999999999E-2</v>
      </c>
      <c r="M1006" s="20">
        <v>2.5530000000000001E-2</v>
      </c>
      <c r="N1006" s="19">
        <v>1180</v>
      </c>
      <c r="O1006" s="21">
        <v>2290.1</v>
      </c>
      <c r="P1006" s="19">
        <v>6322.1</v>
      </c>
      <c r="Q1006" s="18">
        <v>97.605999999999995</v>
      </c>
      <c r="R1006" s="19">
        <v>6.8597000000000001</v>
      </c>
      <c r="S1006" s="19">
        <v>6.8673999999999999</v>
      </c>
      <c r="T1006" s="263" t="s">
        <v>331</v>
      </c>
      <c r="U1006" s="264" t="s">
        <v>331</v>
      </c>
      <c r="V1006" s="264" t="s">
        <v>331</v>
      </c>
      <c r="W1006" s="19"/>
      <c r="AD1006" s="265" t="s">
        <v>331</v>
      </c>
      <c r="AE1006" s="265">
        <v>2.7515999384969472E-2</v>
      </c>
      <c r="AF1006" s="265">
        <v>2.8408999365009367E-2</v>
      </c>
      <c r="AG1006" s="265">
        <v>3.0072999327816069E-2</v>
      </c>
      <c r="AH1006" s="265">
        <v>2.6269999412819742E-2</v>
      </c>
      <c r="AI1006" s="265">
        <v>2.6809999400749802E-2</v>
      </c>
      <c r="AJ1006" s="265">
        <v>2.9859999332576992E-2</v>
      </c>
      <c r="AK1006" s="265">
        <v>3.1989999284967777E-2</v>
      </c>
      <c r="AL1006" s="265">
        <v>2.7820999378152189E-2</v>
      </c>
      <c r="AM1006" s="265">
        <v>2.8338999366573987E-2</v>
      </c>
      <c r="AN1006" s="265">
        <v>3.4145999236777427E-2</v>
      </c>
      <c r="AO1006" s="265">
        <v>2.8916999353654684E-2</v>
      </c>
      <c r="AP1006" s="265">
        <v>3.1633999292925E-2</v>
      </c>
      <c r="AQ1006" s="265">
        <v>3.3489999251440167E-2</v>
      </c>
    </row>
    <row r="1007" spans="1:43" ht="18.75" customHeight="1">
      <c r="A1007" s="86">
        <v>43850</v>
      </c>
      <c r="B1007" s="19">
        <v>176.44499999999999</v>
      </c>
      <c r="C1007" s="19">
        <v>247.25280000000001</v>
      </c>
      <c r="D1007" s="19">
        <v>50.530999999999999</v>
      </c>
      <c r="E1007" s="19">
        <v>12.1</v>
      </c>
      <c r="F1007" s="20">
        <v>1.5535E-2</v>
      </c>
      <c r="G1007" s="20">
        <v>1.5592E-2</v>
      </c>
      <c r="H1007" s="20">
        <v>1.5671999999999998E-2</v>
      </c>
      <c r="I1007" s="20">
        <v>1.6195000000000001E-2</v>
      </c>
      <c r="J1007" s="20">
        <v>1.8214999999999999E-2</v>
      </c>
      <c r="K1007" s="20">
        <v>1.7332E-2</v>
      </c>
      <c r="L1007" s="20">
        <v>2.2807000000000001E-2</v>
      </c>
      <c r="M1007" s="20">
        <v>2.5780000000000001E-2</v>
      </c>
      <c r="N1007" s="19">
        <v>1180</v>
      </c>
      <c r="O1007" s="21">
        <v>2290.1</v>
      </c>
      <c r="P1007" s="19">
        <v>6322.1</v>
      </c>
      <c r="Q1007" s="18">
        <v>97.32</v>
      </c>
      <c r="R1007" s="19">
        <v>6.8788999999999998</v>
      </c>
      <c r="S1007" s="19">
        <v>6.8765999999999998</v>
      </c>
      <c r="T1007" s="263" t="s">
        <v>331</v>
      </c>
      <c r="U1007" s="264" t="s">
        <v>331</v>
      </c>
      <c r="V1007" s="264" t="s">
        <v>331</v>
      </c>
      <c r="W1007" s="19"/>
      <c r="AD1007" s="265" t="s">
        <v>331</v>
      </c>
      <c r="AE1007" s="265">
        <v>2.7550999384187164E-2</v>
      </c>
      <c r="AF1007" s="265">
        <v>2.8437999364361165E-2</v>
      </c>
      <c r="AG1007" s="265">
        <v>3.0068999327905476E-2</v>
      </c>
      <c r="AH1007" s="265">
        <v>2.633999941125512E-2</v>
      </c>
      <c r="AI1007" s="265">
        <v>2.6949999397620557E-2</v>
      </c>
      <c r="AJ1007" s="265">
        <v>3.0109999326989056E-2</v>
      </c>
      <c r="AK1007" s="265">
        <v>3.2119999282062058E-2</v>
      </c>
      <c r="AL1007" s="265">
        <v>2.7745999379828572E-2</v>
      </c>
      <c r="AM1007" s="265">
        <v>2.841299936491996E-2</v>
      </c>
      <c r="AN1007" s="265">
        <v>3.4145999236777427E-2</v>
      </c>
      <c r="AO1007" s="265">
        <v>2.8863999354839326E-2</v>
      </c>
      <c r="AP1007" s="265">
        <v>3.1633999292925E-2</v>
      </c>
      <c r="AQ1007" s="265">
        <v>3.1984999285079543E-2</v>
      </c>
    </row>
    <row r="1008" spans="1:43" ht="18.75" customHeight="1">
      <c r="A1008" s="86">
        <v>43847</v>
      </c>
      <c r="B1008" s="19">
        <v>176.44499999999999</v>
      </c>
      <c r="C1008" s="19">
        <v>247.25280000000001</v>
      </c>
      <c r="D1008" s="19">
        <v>51.75</v>
      </c>
      <c r="E1008" s="19">
        <v>12.1</v>
      </c>
      <c r="F1008" s="20">
        <v>1.5535E-2</v>
      </c>
      <c r="G1008" s="20">
        <v>1.5592E-2</v>
      </c>
      <c r="H1008" s="20">
        <v>1.5671999999999998E-2</v>
      </c>
      <c r="I1008" s="20">
        <v>1.6195000000000001E-2</v>
      </c>
      <c r="J1008" s="20">
        <v>1.8214999999999999E-2</v>
      </c>
      <c r="K1008" s="20">
        <v>1.7332E-2</v>
      </c>
      <c r="L1008" s="20">
        <v>2.2807000000000001E-2</v>
      </c>
      <c r="M1008" s="20">
        <v>2.6259999999999999E-2</v>
      </c>
      <c r="N1008" s="19">
        <v>1180</v>
      </c>
      <c r="O1008" s="21">
        <v>2290.1</v>
      </c>
      <c r="P1008" s="19">
        <v>6322.1</v>
      </c>
      <c r="Q1008" s="18">
        <v>97.228999999999999</v>
      </c>
      <c r="R1008" s="19">
        <v>6.8909000000000002</v>
      </c>
      <c r="S1008" s="19">
        <v>6.8922999999999996</v>
      </c>
      <c r="T1008" s="263" t="s">
        <v>331</v>
      </c>
      <c r="U1008" s="264" t="s">
        <v>331</v>
      </c>
      <c r="V1008" s="264" t="s">
        <v>331</v>
      </c>
      <c r="W1008" s="19"/>
      <c r="AD1008" s="265" t="s">
        <v>331</v>
      </c>
      <c r="AE1008" s="265">
        <v>2.729999938979745E-2</v>
      </c>
      <c r="AF1008" s="265">
        <v>2.810799937173724E-2</v>
      </c>
      <c r="AG1008" s="265">
        <v>2.9738999335281551E-2</v>
      </c>
      <c r="AH1008" s="265">
        <v>2.63499994110316E-2</v>
      </c>
      <c r="AI1008" s="265">
        <v>2.6769999401643874E-2</v>
      </c>
      <c r="AJ1008" s="265">
        <v>2.9739999335259202E-2</v>
      </c>
      <c r="AK1008" s="265">
        <v>3.1749999290332197E-2</v>
      </c>
      <c r="AL1008" s="265">
        <v>2.7745999379828572E-2</v>
      </c>
      <c r="AM1008" s="265">
        <v>2.8335999366641045E-2</v>
      </c>
      <c r="AN1008" s="265">
        <v>3.4145999236777427E-2</v>
      </c>
      <c r="AO1008" s="265">
        <v>2.8863999354839326E-2</v>
      </c>
      <c r="AP1008" s="265">
        <v>3.1633999292925E-2</v>
      </c>
      <c r="AQ1008" s="265">
        <v>3.276999926753342E-2</v>
      </c>
    </row>
    <row r="1009" spans="1:43" ht="18.75" customHeight="1">
      <c r="A1009" s="86">
        <v>43846</v>
      </c>
      <c r="B1009" s="19">
        <v>176.5044</v>
      </c>
      <c r="C1009" s="19">
        <v>246.88419999999999</v>
      </c>
      <c r="D1009" s="19">
        <v>51.75</v>
      </c>
      <c r="E1009" s="19">
        <v>12.32</v>
      </c>
      <c r="F1009" s="20">
        <v>1.5461000000000001E-2</v>
      </c>
      <c r="G1009" s="20">
        <v>1.5657000000000001E-2</v>
      </c>
      <c r="H1009" s="20">
        <v>1.5751000000000001E-2</v>
      </c>
      <c r="I1009" s="20">
        <v>1.6247000000000001E-2</v>
      </c>
      <c r="J1009" s="20">
        <v>1.8074E-2</v>
      </c>
      <c r="K1009" s="20">
        <v>1.7332E-2</v>
      </c>
      <c r="L1009" s="20">
        <v>2.2578000000000001E-2</v>
      </c>
      <c r="M1009" s="20">
        <v>2.6460000000000001E-2</v>
      </c>
      <c r="N1009" s="19">
        <v>1180</v>
      </c>
      <c r="O1009" s="21">
        <v>2290.1</v>
      </c>
      <c r="P1009" s="19">
        <v>6322.1</v>
      </c>
      <c r="Q1009" s="18">
        <v>97.372</v>
      </c>
      <c r="R1009" s="19">
        <v>6.8841999999999999</v>
      </c>
      <c r="S1009" s="19">
        <v>6.8894000000000002</v>
      </c>
      <c r="T1009" s="263" t="s">
        <v>331</v>
      </c>
      <c r="U1009" s="264" t="s">
        <v>331</v>
      </c>
      <c r="V1009" s="264" t="s">
        <v>331</v>
      </c>
      <c r="W1009" s="19"/>
      <c r="AD1009" s="265" t="s">
        <v>331</v>
      </c>
      <c r="AE1009" s="265">
        <v>2.7386999387852849E-2</v>
      </c>
      <c r="AF1009" s="265">
        <v>2.8169999370351435E-2</v>
      </c>
      <c r="AG1009" s="265">
        <v>2.9798999333940448E-2</v>
      </c>
      <c r="AH1009" s="265">
        <v>2.63499994110316E-2</v>
      </c>
      <c r="AI1009" s="265">
        <v>2.6869999399408696E-2</v>
      </c>
      <c r="AJ1009" s="265">
        <v>2.9799999333918095E-2</v>
      </c>
      <c r="AK1009" s="265">
        <v>3.1809999288991093E-2</v>
      </c>
      <c r="AL1009" s="265">
        <v>2.7767999379336834E-2</v>
      </c>
      <c r="AM1009" s="265">
        <v>2.8336999366618692E-2</v>
      </c>
      <c r="AN1009" s="265">
        <v>3.4145999236777427E-2</v>
      </c>
      <c r="AO1009" s="265">
        <v>2.8866999354772268E-2</v>
      </c>
      <c r="AP1009" s="265">
        <v>3.1633999292925E-2</v>
      </c>
      <c r="AQ1009" s="265">
        <v>3.276999926753342E-2</v>
      </c>
    </row>
    <row r="1010" spans="1:43" ht="18.75" customHeight="1">
      <c r="A1010" s="86">
        <v>43845</v>
      </c>
      <c r="B1010" s="19">
        <v>176.5855</v>
      </c>
      <c r="C1010" s="19">
        <v>246.48089999999999</v>
      </c>
      <c r="D1010" s="19">
        <v>52.905999999999999</v>
      </c>
      <c r="E1010" s="19">
        <v>12.42</v>
      </c>
      <c r="F1010" s="20">
        <v>1.5564E-2</v>
      </c>
      <c r="G1010" s="20">
        <v>1.5535999999999999E-2</v>
      </c>
      <c r="H1010" s="20">
        <v>1.5589E-2</v>
      </c>
      <c r="I1010" s="20">
        <v>1.5984999999999999E-2</v>
      </c>
      <c r="J1010" s="20">
        <v>1.7829999999999999E-2</v>
      </c>
      <c r="K1010" s="20">
        <v>1.7069000000000001E-2</v>
      </c>
      <c r="L1010" s="20">
        <v>2.2359E-2</v>
      </c>
      <c r="M1010" s="20">
        <v>2.6460000000000001E-2</v>
      </c>
      <c r="N1010" s="19">
        <v>1180</v>
      </c>
      <c r="O1010" s="21">
        <v>2290.1</v>
      </c>
      <c r="P1010" s="19">
        <v>6322.1</v>
      </c>
      <c r="Q1010" s="18">
        <v>97.344999999999999</v>
      </c>
      <c r="R1010" s="19">
        <v>6.8932000000000002</v>
      </c>
      <c r="S1010" s="19">
        <v>6.8822999999999999</v>
      </c>
      <c r="T1010" s="263" t="s">
        <v>331</v>
      </c>
      <c r="U1010" s="264" t="s">
        <v>331</v>
      </c>
      <c r="V1010" s="264" t="s">
        <v>331</v>
      </c>
      <c r="W1010" s="19"/>
      <c r="AD1010" s="265" t="s">
        <v>331</v>
      </c>
      <c r="AE1010" s="265">
        <v>2.737399938814342E-2</v>
      </c>
      <c r="AF1010" s="265">
        <v>2.815399937070906E-2</v>
      </c>
      <c r="AG1010" s="265">
        <v>2.9730999335460365E-2</v>
      </c>
      <c r="AH1010" s="265">
        <v>2.6319999411702159E-2</v>
      </c>
      <c r="AI1010" s="265">
        <v>2.6879999399185183E-2</v>
      </c>
      <c r="AJ1010" s="265">
        <v>2.9899999331682924E-2</v>
      </c>
      <c r="AK1010" s="265">
        <v>3.1849999288097022E-2</v>
      </c>
      <c r="AL1010" s="265">
        <v>2.7688999381102621E-2</v>
      </c>
      <c r="AM1010" s="265">
        <v>2.8364999365992846E-2</v>
      </c>
      <c r="AN1010" s="265">
        <v>3.4145999236777427E-2</v>
      </c>
      <c r="AO1010" s="265">
        <v>2.8811999356001618E-2</v>
      </c>
      <c r="AP1010" s="265">
        <v>3.1633999292925E-2</v>
      </c>
      <c r="AQ1010" s="265">
        <v>3.1891699287164954E-2</v>
      </c>
    </row>
    <row r="1011" spans="1:43" ht="18.75" customHeight="1">
      <c r="A1011" s="86">
        <v>43844</v>
      </c>
      <c r="B1011" s="19">
        <v>176.35249999999999</v>
      </c>
      <c r="C1011" s="19">
        <v>246.69569999999999</v>
      </c>
      <c r="D1011" s="19">
        <v>52.375</v>
      </c>
      <c r="E1011" s="19">
        <v>12.39</v>
      </c>
      <c r="F1011" s="20">
        <v>1.5514E-2</v>
      </c>
      <c r="G1011" s="20">
        <v>1.5699999999999999E-2</v>
      </c>
      <c r="H1011" s="20">
        <v>1.5775999999999998E-2</v>
      </c>
      <c r="I1011" s="20">
        <v>1.6199000000000002E-2</v>
      </c>
      <c r="J1011" s="20">
        <v>1.8109E-2</v>
      </c>
      <c r="K1011" s="20">
        <v>1.7284000000000001E-2</v>
      </c>
      <c r="L1011" s="20">
        <v>2.2700000000000001E-2</v>
      </c>
      <c r="M1011" s="20">
        <v>2.6460000000000001E-2</v>
      </c>
      <c r="N1011" s="19">
        <v>1180</v>
      </c>
      <c r="O1011" s="21">
        <v>2290.1</v>
      </c>
      <c r="P1011" s="19">
        <v>6322.1</v>
      </c>
      <c r="Q1011" s="18">
        <v>97.355999999999995</v>
      </c>
      <c r="R1011" s="19">
        <v>6.9192999999999998</v>
      </c>
      <c r="S1011" s="19">
        <v>6.915</v>
      </c>
      <c r="T1011" s="263" t="s">
        <v>331</v>
      </c>
      <c r="U1011" s="264" t="s">
        <v>331</v>
      </c>
      <c r="V1011" s="264" t="s">
        <v>331</v>
      </c>
      <c r="W1011" s="19"/>
      <c r="AD1011" s="265" t="s">
        <v>331</v>
      </c>
      <c r="AE1011" s="265">
        <v>2.7351999388635157E-2</v>
      </c>
      <c r="AF1011" s="265">
        <v>2.8239999368786812E-2</v>
      </c>
      <c r="AG1011" s="265">
        <v>2.9811999333649874E-2</v>
      </c>
      <c r="AH1011" s="265">
        <v>2.633999941125512E-2</v>
      </c>
      <c r="AI1011" s="265">
        <v>2.7019999396055937E-2</v>
      </c>
      <c r="AJ1011" s="265">
        <v>2.9939999330788853E-2</v>
      </c>
      <c r="AK1011" s="265">
        <v>3.1839999288320542E-2</v>
      </c>
      <c r="AL1011" s="265">
        <v>2.7720999380387367E-2</v>
      </c>
      <c r="AM1011" s="265">
        <v>2.8337999366596343E-2</v>
      </c>
      <c r="AN1011" s="265">
        <v>3.4145999236777427E-2</v>
      </c>
      <c r="AO1011" s="265">
        <v>2.8864999354816973E-2</v>
      </c>
      <c r="AP1011" s="265">
        <v>3.1633999292925E-2</v>
      </c>
      <c r="AQ1011" s="265">
        <v>3.2548299272488805E-2</v>
      </c>
    </row>
    <row r="1012" spans="1:43" ht="18.75" customHeight="1">
      <c r="A1012" s="86">
        <v>43843</v>
      </c>
      <c r="B1012" s="19">
        <v>176.08959999999999</v>
      </c>
      <c r="C1012" s="19">
        <v>246.37029999999999</v>
      </c>
      <c r="D1012" s="19">
        <v>52.938000000000002</v>
      </c>
      <c r="E1012" s="19">
        <v>12.32</v>
      </c>
      <c r="F1012" s="20">
        <v>1.5356E-2</v>
      </c>
      <c r="G1012" s="20">
        <v>1.5842999999999999E-2</v>
      </c>
      <c r="H1012" s="20">
        <v>1.5963999999999999E-2</v>
      </c>
      <c r="I1012" s="20">
        <v>1.6494999999999999E-2</v>
      </c>
      <c r="J1012" s="20">
        <v>1.8459E-2</v>
      </c>
      <c r="K1012" s="20">
        <v>1.7642999999999999E-2</v>
      </c>
      <c r="L1012" s="20">
        <v>2.3015000000000001E-2</v>
      </c>
      <c r="M1012" s="20">
        <v>2.6349999999999998E-2</v>
      </c>
      <c r="N1012" s="19">
        <v>1180</v>
      </c>
      <c r="O1012" s="21">
        <v>2290.1</v>
      </c>
      <c r="P1012" s="19">
        <v>6322.1</v>
      </c>
      <c r="Q1012" s="18">
        <v>97.45</v>
      </c>
      <c r="R1012" s="19">
        <v>6.9318</v>
      </c>
      <c r="S1012" s="19">
        <v>6.9249000000000001</v>
      </c>
      <c r="T1012" s="263" t="s">
        <v>331</v>
      </c>
      <c r="U1012" s="264" t="s">
        <v>331</v>
      </c>
      <c r="V1012" s="264" t="s">
        <v>331</v>
      </c>
      <c r="W1012" s="19"/>
      <c r="AD1012" s="265" t="s">
        <v>331</v>
      </c>
      <c r="AE1012" s="265">
        <v>2.7264999390579761E-2</v>
      </c>
      <c r="AF1012" s="265">
        <v>2.8249999368563296E-2</v>
      </c>
      <c r="AG1012" s="265">
        <v>2.9743999335169795E-2</v>
      </c>
      <c r="AH1012" s="265">
        <v>2.63499994110316E-2</v>
      </c>
      <c r="AI1012" s="265">
        <v>2.7019999396055937E-2</v>
      </c>
      <c r="AJ1012" s="265">
        <v>2.9959999330341817E-2</v>
      </c>
      <c r="AK1012" s="265">
        <v>3.1969999285414816E-2</v>
      </c>
      <c r="AL1012" s="265">
        <v>2.774299937989563E-2</v>
      </c>
      <c r="AM1012" s="265">
        <v>2.8364999365992846E-2</v>
      </c>
      <c r="AN1012" s="265">
        <v>3.4145999236777427E-2</v>
      </c>
      <c r="AO1012" s="265">
        <v>2.8864999354816973E-2</v>
      </c>
      <c r="AP1012" s="265">
        <v>3.1633999292925E-2</v>
      </c>
      <c r="AQ1012" s="265">
        <v>3.1836699288394305E-2</v>
      </c>
    </row>
    <row r="1013" spans="1:43" ht="18.75" customHeight="1">
      <c r="A1013" s="86">
        <v>43840</v>
      </c>
      <c r="B1013" s="19">
        <v>176.0857</v>
      </c>
      <c r="C1013" s="19">
        <v>246.22929999999999</v>
      </c>
      <c r="D1013" s="19">
        <v>53.957000000000001</v>
      </c>
      <c r="E1013" s="19">
        <v>12.56</v>
      </c>
      <c r="F1013" s="20">
        <v>1.5304999999999999E-2</v>
      </c>
      <c r="G1013" s="20">
        <v>1.5702000000000001E-2</v>
      </c>
      <c r="H1013" s="20">
        <v>1.583E-2</v>
      </c>
      <c r="I1013" s="20">
        <v>1.6315E-2</v>
      </c>
      <c r="J1013" s="20">
        <v>1.8196E-2</v>
      </c>
      <c r="K1013" s="20">
        <v>1.7403999999999999E-2</v>
      </c>
      <c r="L1013" s="20">
        <v>2.2786000000000001E-2</v>
      </c>
      <c r="M1013" s="20">
        <v>2.6169999999999999E-2</v>
      </c>
      <c r="N1013" s="19">
        <v>1180</v>
      </c>
      <c r="O1013" s="21">
        <v>2290.1</v>
      </c>
      <c r="P1013" s="19">
        <v>6322.1</v>
      </c>
      <c r="Q1013" s="18">
        <v>97.299000000000007</v>
      </c>
      <c r="R1013" s="19">
        <v>6.9462000000000002</v>
      </c>
      <c r="S1013" s="19">
        <v>6.9367999999999999</v>
      </c>
      <c r="T1013" s="263" t="s">
        <v>331</v>
      </c>
      <c r="U1013" s="264" t="s">
        <v>331</v>
      </c>
      <c r="V1013" s="264" t="s">
        <v>331</v>
      </c>
      <c r="W1013" s="19"/>
      <c r="AD1013" s="265" t="s">
        <v>331</v>
      </c>
      <c r="AE1013" s="265">
        <v>2.6989999396726489E-2</v>
      </c>
      <c r="AF1013" s="265">
        <v>2.7970999374799431E-2</v>
      </c>
      <c r="AG1013" s="265">
        <v>2.9509999340400099E-2</v>
      </c>
      <c r="AH1013" s="265">
        <v>2.6259999413043258E-2</v>
      </c>
      <c r="AI1013" s="265">
        <v>2.6839999400079251E-2</v>
      </c>
      <c r="AJ1013" s="265">
        <v>2.9739999335259202E-2</v>
      </c>
      <c r="AK1013" s="265">
        <v>3.1719999291002755E-2</v>
      </c>
      <c r="AL1013" s="265">
        <v>2.7927999375760557E-2</v>
      </c>
      <c r="AM1013" s="265">
        <v>2.841299936491996E-2</v>
      </c>
      <c r="AN1013" s="265">
        <v>3.4145999236777427E-2</v>
      </c>
      <c r="AO1013" s="265">
        <v>2.8864999354816973E-2</v>
      </c>
      <c r="AP1013" s="265">
        <v>3.1633999292925E-2</v>
      </c>
      <c r="AQ1013" s="265">
        <v>2.9986699329745025E-2</v>
      </c>
    </row>
    <row r="1014" spans="1:43" ht="18.75" customHeight="1">
      <c r="A1014" s="86">
        <v>43839</v>
      </c>
      <c r="B1014" s="19">
        <v>175.82419999999999</v>
      </c>
      <c r="C1014" s="19">
        <v>246.15389999999999</v>
      </c>
      <c r="D1014" s="19">
        <v>56.043999999999997</v>
      </c>
      <c r="E1014" s="19">
        <v>12.54</v>
      </c>
      <c r="F1014" s="20">
        <v>1.5231E-2</v>
      </c>
      <c r="G1014" s="20">
        <v>1.5785E-2</v>
      </c>
      <c r="H1014" s="20">
        <v>1.5963999999999999E-2</v>
      </c>
      <c r="I1014" s="20">
        <v>1.653E-2</v>
      </c>
      <c r="J1014" s="20">
        <v>1.8544999999999999E-2</v>
      </c>
      <c r="K1014" s="20">
        <v>1.7666999999999999E-2</v>
      </c>
      <c r="L1014" s="20">
        <v>2.3296999999999998E-2</v>
      </c>
      <c r="M1014" s="20">
        <v>2.6190000000000001E-2</v>
      </c>
      <c r="N1014" s="19">
        <v>1180</v>
      </c>
      <c r="O1014" s="21">
        <v>2290.1</v>
      </c>
      <c r="P1014" s="19">
        <v>6322.1</v>
      </c>
      <c r="Q1014" s="18">
        <v>97.004999999999995</v>
      </c>
      <c r="R1014" s="19">
        <v>6.9452999999999996</v>
      </c>
      <c r="S1014" s="19">
        <v>6.9427000000000003</v>
      </c>
      <c r="T1014" s="263" t="s">
        <v>331</v>
      </c>
      <c r="U1014" s="264" t="s">
        <v>331</v>
      </c>
      <c r="V1014" s="264" t="s">
        <v>331</v>
      </c>
      <c r="W1014" s="19"/>
      <c r="AD1014" s="265" t="s">
        <v>331</v>
      </c>
      <c r="AE1014" s="265">
        <v>2.6856999399699273E-2</v>
      </c>
      <c r="AF1014" s="265">
        <v>2.7766999379359183E-2</v>
      </c>
      <c r="AG1014" s="265">
        <v>2.9282999345473945E-2</v>
      </c>
      <c r="AH1014" s="265">
        <v>2.6419999409466981E-2</v>
      </c>
      <c r="AI1014" s="265">
        <v>2.7049999395385386E-2</v>
      </c>
      <c r="AJ1014" s="265">
        <v>2.9679999336600302E-2</v>
      </c>
      <c r="AK1014" s="265">
        <v>3.1709999291226268E-2</v>
      </c>
      <c r="AL1014" s="265">
        <v>2.7931999375671149E-2</v>
      </c>
      <c r="AM1014" s="265">
        <v>2.8413999364897611E-2</v>
      </c>
      <c r="AN1014" s="265">
        <v>3.4145999236777427E-2</v>
      </c>
      <c r="AO1014" s="265">
        <v>2.8864999354816973E-2</v>
      </c>
      <c r="AP1014" s="265">
        <v>3.1633999292925E-2</v>
      </c>
      <c r="AQ1014" s="265">
        <v>3.0159999325871469E-2</v>
      </c>
    </row>
    <row r="1015" spans="1:43" ht="18.75" customHeight="1">
      <c r="A1015" s="86">
        <v>43838</v>
      </c>
      <c r="B1015" s="19">
        <v>175.60650000000001</v>
      </c>
      <c r="C1015" s="19">
        <v>245.95169999999999</v>
      </c>
      <c r="D1015" s="19">
        <v>56.043999999999997</v>
      </c>
      <c r="E1015" s="19">
        <v>13.45</v>
      </c>
      <c r="F1015" s="20">
        <v>1.5257E-2</v>
      </c>
      <c r="G1015" s="20">
        <v>1.5806000000000001E-2</v>
      </c>
      <c r="H1015" s="20">
        <v>1.6070999999999998E-2</v>
      </c>
      <c r="I1015" s="20">
        <v>1.6629000000000001E-2</v>
      </c>
      <c r="J1015" s="20">
        <v>1.8738000000000001E-2</v>
      </c>
      <c r="K1015" s="20">
        <v>1.7811E-2</v>
      </c>
      <c r="L1015" s="20">
        <v>2.3625E-2</v>
      </c>
      <c r="M1015" s="20">
        <v>2.605E-2</v>
      </c>
      <c r="N1015" s="19">
        <v>1180</v>
      </c>
      <c r="O1015" s="21">
        <v>2290.1</v>
      </c>
      <c r="P1015" s="19">
        <v>6322.1</v>
      </c>
      <c r="Q1015" s="18">
        <v>96.671000000000006</v>
      </c>
      <c r="R1015" s="19">
        <v>6.976</v>
      </c>
      <c r="S1015" s="19">
        <v>6.9692999999999996</v>
      </c>
      <c r="T1015" s="263" t="s">
        <v>331</v>
      </c>
      <c r="U1015" s="264" t="s">
        <v>331</v>
      </c>
      <c r="V1015" s="264" t="s">
        <v>331</v>
      </c>
      <c r="W1015" s="19"/>
      <c r="AD1015" s="265" t="s">
        <v>331</v>
      </c>
      <c r="AE1015" s="265">
        <v>2.6933999397978185E-2</v>
      </c>
      <c r="AF1015" s="265">
        <v>2.7870999377034605E-2</v>
      </c>
      <c r="AG1015" s="265">
        <v>2.9470999341271818E-2</v>
      </c>
      <c r="AH1015" s="265">
        <v>2.6459999408572913E-2</v>
      </c>
      <c r="AI1015" s="265">
        <v>2.7199999392032624E-2</v>
      </c>
      <c r="AJ1015" s="265">
        <v>2.9779999334365131E-2</v>
      </c>
      <c r="AK1015" s="265">
        <v>3.1759999290108684E-2</v>
      </c>
      <c r="AL1015" s="265">
        <v>2.7919999375939367E-2</v>
      </c>
      <c r="AM1015" s="265">
        <v>2.8467999363690613E-2</v>
      </c>
      <c r="AN1015" s="265">
        <v>3.4145999236777427E-2</v>
      </c>
      <c r="AO1015" s="265">
        <v>2.886099935490638E-2</v>
      </c>
      <c r="AP1015" s="265">
        <v>3.1633999292925E-2</v>
      </c>
      <c r="AQ1015" s="265">
        <v>3.0136699326392263E-2</v>
      </c>
    </row>
    <row r="1016" spans="1:43" ht="18.75" customHeight="1">
      <c r="A1016" s="86">
        <v>43837</v>
      </c>
      <c r="B1016" s="19">
        <v>175.93639999999999</v>
      </c>
      <c r="C1016" s="19">
        <v>246.0821</v>
      </c>
      <c r="D1016" s="19">
        <v>55.594000000000001</v>
      </c>
      <c r="E1016" s="19">
        <v>13.79</v>
      </c>
      <c r="F1016" s="20">
        <v>1.5103999999999999E-2</v>
      </c>
      <c r="G1016" s="20">
        <v>1.5403999999999999E-2</v>
      </c>
      <c r="H1016" s="20">
        <v>1.5565000000000001E-2</v>
      </c>
      <c r="I1016" s="20">
        <v>1.6122000000000001E-2</v>
      </c>
      <c r="J1016" s="20">
        <v>1.8176999999999999E-2</v>
      </c>
      <c r="K1016" s="20">
        <v>1.7284999999999998E-2</v>
      </c>
      <c r="L1016" s="20">
        <v>2.3052E-2</v>
      </c>
      <c r="M1016" s="20">
        <v>2.64E-2</v>
      </c>
      <c r="N1016" s="19">
        <v>1180</v>
      </c>
      <c r="O1016" s="21">
        <v>2290.1</v>
      </c>
      <c r="P1016" s="19">
        <v>6322.1</v>
      </c>
      <c r="Q1016" s="18">
        <v>96.837999999999994</v>
      </c>
      <c r="R1016" s="19">
        <v>6.9660000000000002</v>
      </c>
      <c r="S1016" s="19">
        <v>6.9663000000000004</v>
      </c>
      <c r="T1016" s="263" t="s">
        <v>331</v>
      </c>
      <c r="U1016" s="264" t="s">
        <v>331</v>
      </c>
      <c r="V1016" s="264" t="s">
        <v>331</v>
      </c>
      <c r="W1016" s="19"/>
      <c r="AD1016" s="265" t="s">
        <v>331</v>
      </c>
      <c r="AE1016" s="265">
        <v>2.7428999386914076E-2</v>
      </c>
      <c r="AF1016" s="265">
        <v>2.8242999368719757E-2</v>
      </c>
      <c r="AG1016" s="265">
        <v>2.9850999332778155E-2</v>
      </c>
      <c r="AH1016" s="265">
        <v>2.6479999408125877E-2</v>
      </c>
      <c r="AI1016" s="265">
        <v>2.7259999390691517E-2</v>
      </c>
      <c r="AJ1016" s="265">
        <v>3.0009999329224227E-2</v>
      </c>
      <c r="AK1016" s="265">
        <v>3.1759999290108684E-2</v>
      </c>
      <c r="AL1016" s="265">
        <v>2.7980999374575911E-2</v>
      </c>
      <c r="AM1016" s="265">
        <v>2.8465999363735318E-2</v>
      </c>
      <c r="AN1016" s="265">
        <v>3.4145999236777427E-2</v>
      </c>
      <c r="AO1016" s="265">
        <v>2.8869999354705213E-2</v>
      </c>
      <c r="AP1016" s="265">
        <v>3.1633999292925E-2</v>
      </c>
      <c r="AQ1016" s="265">
        <v>3.0823299311045556E-2</v>
      </c>
    </row>
    <row r="1017" spans="1:43" ht="18.75" customHeight="1">
      <c r="A1017" s="86">
        <v>43836</v>
      </c>
      <c r="B1017" s="19">
        <v>175.95869999999999</v>
      </c>
      <c r="C1017" s="19">
        <v>246.1353</v>
      </c>
      <c r="D1017" s="19">
        <v>57.262999999999998</v>
      </c>
      <c r="E1017" s="19">
        <v>13.85</v>
      </c>
      <c r="F1017" s="20">
        <v>1.5177E-2</v>
      </c>
      <c r="G1017" s="20">
        <v>1.5445E-2</v>
      </c>
      <c r="H1017" s="20">
        <v>1.5566E-2</v>
      </c>
      <c r="I1017" s="20">
        <v>1.6057999999999999E-2</v>
      </c>
      <c r="J1017" s="20">
        <v>1.8089999999999998E-2</v>
      </c>
      <c r="K1017" s="20">
        <v>1.7214E-2</v>
      </c>
      <c r="L1017" s="20">
        <v>2.2858E-2</v>
      </c>
      <c r="M1017" s="20">
        <v>2.6519999999999998E-2</v>
      </c>
      <c r="N1017" s="19">
        <v>1180</v>
      </c>
      <c r="O1017" s="21">
        <v>2290.1</v>
      </c>
      <c r="P1017" s="19">
        <v>6322.1</v>
      </c>
      <c r="Q1017" s="18">
        <v>96.846000000000004</v>
      </c>
      <c r="R1017" s="19">
        <v>6.9642999999999997</v>
      </c>
      <c r="S1017" s="19">
        <v>6.9592000000000001</v>
      </c>
      <c r="T1017" s="263" t="s">
        <v>331</v>
      </c>
      <c r="U1017" s="264" t="s">
        <v>331</v>
      </c>
      <c r="V1017" s="264" t="s">
        <v>331</v>
      </c>
      <c r="W1017" s="19"/>
      <c r="AD1017" s="265" t="s">
        <v>331</v>
      </c>
      <c r="AE1017" s="265">
        <v>2.810399937182665E-2</v>
      </c>
      <c r="AF1017" s="265">
        <v>2.8986999352090058E-2</v>
      </c>
      <c r="AG1017" s="265">
        <v>3.0521999317780137E-2</v>
      </c>
      <c r="AH1017" s="265">
        <v>2.6849999399855735E-2</v>
      </c>
      <c r="AI1017" s="265">
        <v>2.748999938555062E-2</v>
      </c>
      <c r="AJ1017" s="265">
        <v>3.0229999324306846E-2</v>
      </c>
      <c r="AK1017" s="265">
        <v>3.1879999287426471E-2</v>
      </c>
      <c r="AL1017" s="265">
        <v>2.8416999364830553E-2</v>
      </c>
      <c r="AM1017" s="265">
        <v>2.8518999362550677E-2</v>
      </c>
      <c r="AN1017" s="265">
        <v>3.4145999236777427E-2</v>
      </c>
      <c r="AO1017" s="265">
        <v>2.9085999349877236E-2</v>
      </c>
      <c r="AP1017" s="265">
        <v>3.1633999292925E-2</v>
      </c>
      <c r="AQ1017" s="265">
        <v>3.2936699263807385E-2</v>
      </c>
    </row>
    <row r="1018" spans="1:43" ht="18.75" customHeight="1">
      <c r="A1018" s="86">
        <v>43833</v>
      </c>
      <c r="B1018" s="19">
        <v>176.0779</v>
      </c>
      <c r="C1018" s="19">
        <v>245.5127</v>
      </c>
      <c r="D1018" s="19">
        <v>54.83</v>
      </c>
      <c r="E1018" s="19">
        <v>14.02</v>
      </c>
      <c r="F1018" s="20">
        <v>1.5075E-2</v>
      </c>
      <c r="G1018" s="20">
        <v>1.5245999999999999E-2</v>
      </c>
      <c r="H1018" s="20">
        <v>1.5403E-2</v>
      </c>
      <c r="I1018" s="20">
        <v>1.5896E-2</v>
      </c>
      <c r="J1018" s="20">
        <v>1.7881000000000001E-2</v>
      </c>
      <c r="K1018" s="20">
        <v>1.7047E-2</v>
      </c>
      <c r="L1018" s="20">
        <v>2.2443999999999999E-2</v>
      </c>
      <c r="M1018" s="20">
        <v>2.6849999999999999E-2</v>
      </c>
      <c r="N1018" s="19">
        <v>1180</v>
      </c>
      <c r="O1018" s="21">
        <v>2290.1</v>
      </c>
      <c r="P1018" s="19">
        <v>6322.1</v>
      </c>
      <c r="Q1018" s="18">
        <v>96.444999999999993</v>
      </c>
      <c r="R1018" s="19">
        <v>6.9631999999999996</v>
      </c>
      <c r="S1018" s="19">
        <v>6.9617000000000004</v>
      </c>
      <c r="T1018" s="263" t="s">
        <v>331</v>
      </c>
      <c r="U1018" s="264" t="s">
        <v>331</v>
      </c>
      <c r="V1018" s="264" t="s">
        <v>331</v>
      </c>
      <c r="W1018" s="19"/>
      <c r="AD1018" s="265" t="s">
        <v>331</v>
      </c>
      <c r="AE1018" s="265">
        <v>2.880499935615808E-2</v>
      </c>
      <c r="AF1018" s="265">
        <v>2.9599999338388444E-2</v>
      </c>
      <c r="AG1018" s="265">
        <v>3.1115999304503202E-2</v>
      </c>
      <c r="AH1018" s="265">
        <v>2.6849999399855735E-2</v>
      </c>
      <c r="AI1018" s="265">
        <v>2.748999938555062E-2</v>
      </c>
      <c r="AJ1018" s="265">
        <v>3.0399999320507048E-2</v>
      </c>
      <c r="AK1018" s="265">
        <v>3.2419999275356534E-2</v>
      </c>
      <c r="AL1018" s="265">
        <v>2.8416999364830553E-2</v>
      </c>
      <c r="AM1018" s="265">
        <v>2.8661999359354377E-2</v>
      </c>
      <c r="AN1018" s="265">
        <v>3.4145999236777427E-2</v>
      </c>
      <c r="AO1018" s="265">
        <v>2.9085999349877236E-2</v>
      </c>
      <c r="AP1018" s="265">
        <v>3.1633999292925E-2</v>
      </c>
      <c r="AQ1018" s="265">
        <v>3.3641699248049411E-2</v>
      </c>
    </row>
    <row r="1019" spans="1:43" ht="18.75" customHeight="1">
      <c r="A1019" s="86">
        <v>43832</v>
      </c>
      <c r="B1019" s="19">
        <v>175.38220000000001</v>
      </c>
      <c r="C1019" s="19">
        <v>244.52539999999999</v>
      </c>
      <c r="D1019" s="19">
        <v>59.813000000000002</v>
      </c>
      <c r="E1019" s="19">
        <v>12.47</v>
      </c>
      <c r="F1019" s="20">
        <v>1.5256E-2</v>
      </c>
      <c r="G1019" s="20">
        <v>1.5689999999999999E-2</v>
      </c>
      <c r="H1019" s="20">
        <v>1.5921999999999999E-2</v>
      </c>
      <c r="I1019" s="20">
        <v>1.6664999999999999E-2</v>
      </c>
      <c r="J1019" s="20">
        <v>1.8770999999999999E-2</v>
      </c>
      <c r="K1019" s="20">
        <v>1.7930000000000001E-2</v>
      </c>
      <c r="L1019" s="20">
        <v>2.3311999999999999E-2</v>
      </c>
      <c r="M1019" s="20">
        <v>2.7390000000000001E-2</v>
      </c>
      <c r="N1019" s="19">
        <v>1180</v>
      </c>
      <c r="O1019" s="21">
        <v>2290.1</v>
      </c>
      <c r="P1019" s="19">
        <v>6322.1</v>
      </c>
      <c r="Q1019" s="18">
        <v>96.388999999999996</v>
      </c>
      <c r="R1019" s="19">
        <v>6.9631999999999996</v>
      </c>
      <c r="S1019" s="19">
        <v>6.9617000000000004</v>
      </c>
      <c r="T1019" s="263" t="s">
        <v>331</v>
      </c>
      <c r="U1019" s="264" t="s">
        <v>331</v>
      </c>
      <c r="V1019" s="264" t="s">
        <v>331</v>
      </c>
      <c r="W1019" s="19"/>
      <c r="AD1019" s="265" t="s">
        <v>331</v>
      </c>
      <c r="AE1019" s="265">
        <v>2.8916999353654684E-2</v>
      </c>
      <c r="AF1019" s="265">
        <v>2.9712999335862696E-2</v>
      </c>
      <c r="AG1019" s="265">
        <v>3.1178999303095044E-2</v>
      </c>
      <c r="AH1019" s="265">
        <v>2.6679999403655532E-2</v>
      </c>
      <c r="AI1019" s="265">
        <v>2.7479999385774136E-2</v>
      </c>
      <c r="AJ1019" s="265">
        <v>3.0289999322965739E-2</v>
      </c>
      <c r="AK1019" s="265">
        <v>3.2509999273344872E-2</v>
      </c>
      <c r="AL1019" s="265">
        <v>2.8434999364428223E-2</v>
      </c>
      <c r="AM1019" s="265">
        <v>2.8670999359153213E-2</v>
      </c>
      <c r="AN1019" s="265">
        <v>3.4145999236777427E-2</v>
      </c>
      <c r="AO1019" s="265">
        <v>2.9086999349854887E-2</v>
      </c>
      <c r="AP1019" s="265">
        <v>3.1633999292925E-2</v>
      </c>
      <c r="AQ1019" s="265">
        <v>3.4218299235161391E-2</v>
      </c>
    </row>
    <row r="1020" spans="1:43" ht="18.75" customHeight="1">
      <c r="A1020" s="86">
        <v>43831</v>
      </c>
      <c r="B1020" s="19">
        <v>175.0994</v>
      </c>
      <c r="C1020" s="19">
        <v>243.70169999999999</v>
      </c>
      <c r="D1020" s="19">
        <v>59.813000000000002</v>
      </c>
      <c r="E1020" s="19">
        <v>13.78</v>
      </c>
      <c r="F1020" s="20">
        <v>1.5436E-2</v>
      </c>
      <c r="G1020" s="20">
        <v>1.5691E-2</v>
      </c>
      <c r="H1020" s="20">
        <v>1.6086E-2</v>
      </c>
      <c r="I1020" s="20">
        <v>1.6910000000000001E-2</v>
      </c>
      <c r="J1020" s="20">
        <v>1.9175000000000001E-2</v>
      </c>
      <c r="K1020" s="20">
        <v>1.8312999999999999E-2</v>
      </c>
      <c r="L1020" s="20">
        <v>2.3896000000000001E-2</v>
      </c>
      <c r="M1020" s="20">
        <v>2.7390000000000001E-2</v>
      </c>
      <c r="N1020" s="19">
        <v>1220</v>
      </c>
      <c r="O1020" s="21">
        <v>2289.59</v>
      </c>
      <c r="P1020" s="19">
        <v>6378</v>
      </c>
      <c r="Q1020" s="18">
        <v>96.74</v>
      </c>
      <c r="R1020" s="19">
        <v>6.9867999999999997</v>
      </c>
      <c r="S1020" s="19">
        <v>6.9846000000000004</v>
      </c>
      <c r="T1020" s="263" t="s">
        <v>331</v>
      </c>
      <c r="U1020" s="264" t="s">
        <v>331</v>
      </c>
      <c r="V1020" s="264" t="s">
        <v>331</v>
      </c>
      <c r="W1020" s="19"/>
      <c r="AD1020" s="265" t="s">
        <v>331</v>
      </c>
      <c r="AE1020" s="265">
        <v>2.8889999354258178E-2</v>
      </c>
      <c r="AF1020" s="265">
        <v>2.9735999335348606E-2</v>
      </c>
      <c r="AG1020" s="265">
        <v>3.1222999302111566E-2</v>
      </c>
      <c r="AH1020" s="265">
        <v>2.6929999398067596E-2</v>
      </c>
      <c r="AI1020" s="265">
        <v>2.7449999386444688E-2</v>
      </c>
      <c r="AJ1020" s="265">
        <v>3.0219999324530362E-2</v>
      </c>
      <c r="AK1020" s="265">
        <v>3.2309999277815221E-2</v>
      </c>
      <c r="AL1020" s="265">
        <v>2.8405999365076422E-2</v>
      </c>
      <c r="AM1020" s="265">
        <v>2.8670999359153213E-2</v>
      </c>
      <c r="AN1020" s="265">
        <v>3.4145999236777427E-2</v>
      </c>
      <c r="AO1020" s="265">
        <v>2.9084999349899592E-2</v>
      </c>
      <c r="AP1020" s="265">
        <v>3.1633999292925E-2</v>
      </c>
      <c r="AQ1020" s="265">
        <v>3.2406699275653809E-2</v>
      </c>
    </row>
    <row r="1021" spans="1:43" ht="18.75" customHeight="1">
      <c r="A1021" s="86">
        <v>43830</v>
      </c>
      <c r="B1021" s="19">
        <v>175.0994</v>
      </c>
      <c r="C1021" s="19">
        <v>243.70169999999999</v>
      </c>
      <c r="D1021" s="19">
        <v>59.813000000000002</v>
      </c>
      <c r="E1021" s="19">
        <v>13.78</v>
      </c>
      <c r="F1021" s="20">
        <v>1.5436E-2</v>
      </c>
      <c r="G1021" s="20">
        <v>1.5691E-2</v>
      </c>
      <c r="H1021" s="20">
        <v>1.6086E-2</v>
      </c>
      <c r="I1021" s="20">
        <v>1.6910000000000001E-2</v>
      </c>
      <c r="J1021" s="20">
        <v>1.9175000000000001E-2</v>
      </c>
      <c r="K1021" s="20">
        <v>1.8312999999999999E-2</v>
      </c>
      <c r="L1021" s="20">
        <v>2.3896000000000001E-2</v>
      </c>
      <c r="M1021" s="20">
        <v>2.7390000000000001E-2</v>
      </c>
      <c r="N1021" s="19">
        <v>1220</v>
      </c>
      <c r="O1021" s="21">
        <v>2289.59</v>
      </c>
      <c r="P1021" s="19">
        <v>6378</v>
      </c>
      <c r="Q1021" s="18">
        <v>96.918999999999997</v>
      </c>
      <c r="R1021" s="19">
        <v>6.9957000000000003</v>
      </c>
      <c r="S1021" s="19">
        <v>6.9928999999999997</v>
      </c>
      <c r="T1021" s="263" t="s">
        <v>331</v>
      </c>
      <c r="U1021" s="264" t="s">
        <v>331</v>
      </c>
      <c r="V1021" s="264" t="s">
        <v>331</v>
      </c>
      <c r="W1021" s="19"/>
      <c r="AD1021" s="265" t="s">
        <v>331</v>
      </c>
      <c r="AE1021" s="265">
        <v>2.8866999354772268E-2</v>
      </c>
      <c r="AF1021" s="265">
        <v>2.9738999335281551E-2</v>
      </c>
      <c r="AG1021" s="265">
        <v>3.1151999303698542E-2</v>
      </c>
      <c r="AH1021" s="265">
        <v>2.6619999404996632E-2</v>
      </c>
      <c r="AI1021" s="265">
        <v>2.7349999388679862E-2</v>
      </c>
      <c r="AJ1021" s="265">
        <v>3.0679999314248564E-2</v>
      </c>
      <c r="AK1021" s="265">
        <v>3.252999927289784E-2</v>
      </c>
      <c r="AL1021" s="265">
        <v>2.8442999364249408E-2</v>
      </c>
      <c r="AM1021" s="265">
        <v>2.8674999359063806E-2</v>
      </c>
      <c r="AN1021" s="265">
        <v>3.4145999236777427E-2</v>
      </c>
      <c r="AO1021" s="265">
        <v>2.9088999349810185E-2</v>
      </c>
      <c r="AP1021" s="265">
        <v>3.1633999292925E-2</v>
      </c>
      <c r="AQ1021" s="265">
        <v>3.2619999270886185E-2</v>
      </c>
    </row>
    <row r="1022" spans="1:43" ht="18.75" customHeight="1">
      <c r="A1022" s="86">
        <v>43829</v>
      </c>
      <c r="B1022" s="19">
        <v>175.1782</v>
      </c>
      <c r="C1022" s="19">
        <v>243.49359999999999</v>
      </c>
      <c r="D1022" s="19">
        <v>59.813000000000002</v>
      </c>
      <c r="E1022" s="19">
        <v>14.82</v>
      </c>
      <c r="F1022" s="20">
        <v>1.5202E-2</v>
      </c>
      <c r="G1022" s="20">
        <v>1.5653E-2</v>
      </c>
      <c r="H1022" s="20">
        <v>1.5896E-2</v>
      </c>
      <c r="I1022" s="20">
        <v>1.6698999999999999E-2</v>
      </c>
      <c r="J1022" s="20">
        <v>1.8787999999999999E-2</v>
      </c>
      <c r="K1022" s="20">
        <v>1.7977E-2</v>
      </c>
      <c r="L1022" s="20">
        <v>2.3296999999999998E-2</v>
      </c>
      <c r="M1022" s="20">
        <v>2.7390000000000001E-2</v>
      </c>
      <c r="N1022" s="19">
        <v>1220</v>
      </c>
      <c r="O1022" s="21">
        <v>2289.59</v>
      </c>
      <c r="P1022" s="19">
        <v>6378</v>
      </c>
      <c r="Q1022" s="18">
        <v>97.534000000000006</v>
      </c>
      <c r="R1022" s="19">
        <v>6.9965000000000002</v>
      </c>
      <c r="S1022" s="19">
        <v>6.9917999999999996</v>
      </c>
      <c r="T1022" s="263" t="s">
        <v>331</v>
      </c>
      <c r="U1022" s="264" t="s">
        <v>331</v>
      </c>
      <c r="V1022" s="264" t="s">
        <v>331</v>
      </c>
      <c r="W1022" s="19"/>
      <c r="AD1022" s="265" t="s">
        <v>331</v>
      </c>
      <c r="AE1022" s="265">
        <v>2.8900999354012309E-2</v>
      </c>
      <c r="AF1022" s="265">
        <v>2.9897999331727623E-2</v>
      </c>
      <c r="AG1022" s="265">
        <v>3.1335999299585818E-2</v>
      </c>
      <c r="AH1022" s="265">
        <v>2.6849999399855735E-2</v>
      </c>
      <c r="AI1022" s="265">
        <v>2.7259999390691517E-2</v>
      </c>
      <c r="AJ1022" s="265">
        <v>3.0679999314248564E-2</v>
      </c>
      <c r="AK1022" s="265">
        <v>3.2169999280944467E-2</v>
      </c>
      <c r="AL1022" s="265">
        <v>2.8413999364897611E-2</v>
      </c>
      <c r="AM1022" s="265">
        <v>2.8669999359175562E-2</v>
      </c>
      <c r="AN1022" s="265">
        <v>3.4145999236777427E-2</v>
      </c>
      <c r="AO1022" s="265">
        <v>2.910099934954196E-2</v>
      </c>
      <c r="AP1022" s="265">
        <v>3.1633999292925E-2</v>
      </c>
      <c r="AQ1022" s="265">
        <v>3.0614999315701427E-2</v>
      </c>
    </row>
    <row r="1023" spans="1:43" ht="18.75" customHeight="1">
      <c r="A1023" s="86">
        <v>43826</v>
      </c>
      <c r="B1023" s="19">
        <v>175.23500000000001</v>
      </c>
      <c r="C1023" s="19">
        <v>243.309</v>
      </c>
      <c r="D1023" s="19">
        <v>59.813000000000002</v>
      </c>
      <c r="E1023" s="19">
        <v>13.43</v>
      </c>
      <c r="F1023" s="20">
        <v>1.5509999999999999E-2</v>
      </c>
      <c r="G1023" s="20">
        <v>1.5812E-2</v>
      </c>
      <c r="H1023" s="20">
        <v>1.5977999999999999E-2</v>
      </c>
      <c r="I1023" s="20">
        <v>1.678E-2</v>
      </c>
      <c r="J1023" s="20">
        <v>1.8752000000000001E-2</v>
      </c>
      <c r="K1023" s="20">
        <v>1.8001E-2</v>
      </c>
      <c r="L1023" s="20">
        <v>2.316E-2</v>
      </c>
      <c r="M1023" s="20">
        <v>2.7390000000000001E-2</v>
      </c>
      <c r="N1023" s="19">
        <v>1220</v>
      </c>
      <c r="O1023" s="21">
        <v>2289.59</v>
      </c>
      <c r="P1023" s="19">
        <v>6378</v>
      </c>
      <c r="Q1023" s="18">
        <v>97.632000000000005</v>
      </c>
      <c r="R1023" s="19">
        <v>6.9893999999999998</v>
      </c>
      <c r="S1023" s="19">
        <v>6.9957000000000003</v>
      </c>
      <c r="T1023" s="263" t="s">
        <v>331</v>
      </c>
      <c r="U1023" s="264" t="s">
        <v>331</v>
      </c>
      <c r="V1023" s="264" t="s">
        <v>331</v>
      </c>
      <c r="W1023" s="19"/>
      <c r="AD1023" s="265" t="s">
        <v>331</v>
      </c>
      <c r="AE1023" s="265">
        <v>2.9061999350413682E-2</v>
      </c>
      <c r="AF1023" s="265">
        <v>2.9921999331191183E-2</v>
      </c>
      <c r="AG1023" s="265">
        <v>3.1517999295517803E-2</v>
      </c>
      <c r="AH1023" s="265">
        <v>2.6849999399855735E-2</v>
      </c>
      <c r="AI1023" s="265">
        <v>2.7259999390691517E-2</v>
      </c>
      <c r="AJ1023" s="265">
        <v>3.0679999314248564E-2</v>
      </c>
      <c r="AK1023" s="265">
        <v>3.2689999269321562E-2</v>
      </c>
      <c r="AL1023" s="265">
        <v>2.8245999368652703E-2</v>
      </c>
      <c r="AM1023" s="265">
        <v>2.8416999364830553E-2</v>
      </c>
      <c r="AN1023" s="265">
        <v>3.4145999236777427E-2</v>
      </c>
      <c r="AO1023" s="265">
        <v>2.8966999352537097E-2</v>
      </c>
      <c r="AP1023" s="265">
        <v>3.1633999292925E-2</v>
      </c>
      <c r="AQ1023" s="265">
        <v>2.9951699330527333E-2</v>
      </c>
    </row>
    <row r="1024" spans="1:43" ht="18.75" customHeight="1">
      <c r="A1024" s="86">
        <v>43825</v>
      </c>
      <c r="B1024" s="19">
        <v>174.8897</v>
      </c>
      <c r="C1024" s="19">
        <v>243.16669999999999</v>
      </c>
      <c r="D1024" s="19">
        <v>59.813000000000002</v>
      </c>
      <c r="E1024" s="19">
        <v>12.65</v>
      </c>
      <c r="F1024" s="20">
        <v>1.5640000000000001E-2</v>
      </c>
      <c r="G1024" s="20">
        <v>1.6310000000000002E-2</v>
      </c>
      <c r="H1024" s="20">
        <v>1.6438999999999999E-2</v>
      </c>
      <c r="I1024" s="20">
        <v>1.7188999999999999E-2</v>
      </c>
      <c r="J1024" s="20">
        <v>1.8943999999999999E-2</v>
      </c>
      <c r="K1024" s="20">
        <v>1.8178E-2</v>
      </c>
      <c r="L1024" s="20">
        <v>2.3217999999999999E-2</v>
      </c>
      <c r="M1024" s="20">
        <v>2.7390000000000001E-2</v>
      </c>
      <c r="N1024" s="19">
        <v>1220</v>
      </c>
      <c r="O1024" s="21">
        <v>2289.59</v>
      </c>
      <c r="P1024" s="19">
        <v>6378</v>
      </c>
      <c r="Q1024" s="18">
        <v>97.653999999999996</v>
      </c>
      <c r="R1024" s="19">
        <v>7.0072999999999999</v>
      </c>
      <c r="S1024" s="19">
        <v>7.0044000000000004</v>
      </c>
      <c r="T1024" s="263" t="s">
        <v>331</v>
      </c>
      <c r="U1024" s="264" t="s">
        <v>331</v>
      </c>
      <c r="V1024" s="264" t="s">
        <v>331</v>
      </c>
      <c r="W1024" s="19"/>
      <c r="AD1024" s="265" t="s">
        <v>331</v>
      </c>
      <c r="AE1024" s="265">
        <v>2.8800999356247487E-2</v>
      </c>
      <c r="AF1024" s="265">
        <v>2.9737999335303904E-2</v>
      </c>
      <c r="AG1024" s="265">
        <v>3.1199999302625656E-2</v>
      </c>
      <c r="AH1024" s="265">
        <v>2.6499999407678842E-2</v>
      </c>
      <c r="AI1024" s="265">
        <v>2.7559999383985994E-2</v>
      </c>
      <c r="AJ1024" s="265">
        <v>3.0469999318942429E-2</v>
      </c>
      <c r="AK1024" s="265">
        <v>3.2729999268427491E-2</v>
      </c>
      <c r="AL1024" s="265">
        <v>2.8094999372027814E-2</v>
      </c>
      <c r="AM1024" s="265">
        <v>2.8416999364830553E-2</v>
      </c>
      <c r="AN1024" s="265">
        <v>3.4145999236777427E-2</v>
      </c>
      <c r="AO1024" s="265">
        <v>2.8793999356403945E-2</v>
      </c>
      <c r="AP1024" s="265">
        <v>3.1633999292925E-2</v>
      </c>
      <c r="AQ1024" s="265">
        <v>2.9709999335929754E-2</v>
      </c>
    </row>
    <row r="1025" spans="1:43" ht="18.75" customHeight="1">
      <c r="A1025" s="86">
        <v>43824</v>
      </c>
      <c r="B1025" s="19">
        <v>174.9015</v>
      </c>
      <c r="C1025" s="19">
        <v>243.07919999999999</v>
      </c>
      <c r="D1025" s="19">
        <v>59.813000000000002</v>
      </c>
      <c r="E1025" s="19">
        <v>12.67</v>
      </c>
      <c r="F1025" s="20">
        <v>1.5667E-2</v>
      </c>
      <c r="G1025" s="20">
        <v>1.6209999999999999E-2</v>
      </c>
      <c r="H1025" s="20">
        <v>1.6385E-2</v>
      </c>
      <c r="I1025" s="20">
        <v>1.7090000000000001E-2</v>
      </c>
      <c r="J1025" s="20">
        <v>1.8995999999999999E-2</v>
      </c>
      <c r="K1025" s="20">
        <v>1.8275E-2</v>
      </c>
      <c r="L1025" s="20">
        <v>2.3290000000000002E-2</v>
      </c>
      <c r="M1025" s="20">
        <v>2.7390000000000001E-2</v>
      </c>
      <c r="N1025" s="19">
        <v>1220</v>
      </c>
      <c r="O1025" s="21">
        <v>2289.59</v>
      </c>
      <c r="P1025" s="19">
        <v>6378</v>
      </c>
      <c r="Q1025" s="18">
        <v>97.658000000000001</v>
      </c>
      <c r="R1025" s="19">
        <v>7.0128000000000004</v>
      </c>
      <c r="S1025" s="19">
        <v>7.0080999999999998</v>
      </c>
      <c r="T1025" s="263" t="s">
        <v>331</v>
      </c>
      <c r="U1025" s="264" t="s">
        <v>331</v>
      </c>
      <c r="V1025" s="264" t="s">
        <v>331</v>
      </c>
      <c r="W1025" s="19"/>
      <c r="AD1025" s="265" t="s">
        <v>331</v>
      </c>
      <c r="AE1025" s="265">
        <v>2.8796999356336894E-2</v>
      </c>
      <c r="AF1025" s="265">
        <v>2.9443999341875315E-2</v>
      </c>
      <c r="AG1025" s="265">
        <v>3.1081999305263161E-2</v>
      </c>
      <c r="AH1025" s="265">
        <v>2.6499999407678842E-2</v>
      </c>
      <c r="AI1025" s="265">
        <v>2.7559999383985994E-2</v>
      </c>
      <c r="AJ1025" s="265">
        <v>3.04299993198365E-2</v>
      </c>
      <c r="AK1025" s="265">
        <v>3.2569999272003769E-2</v>
      </c>
      <c r="AL1025" s="265">
        <v>2.7700999380834399E-2</v>
      </c>
      <c r="AM1025" s="265">
        <v>2.8411999364942313E-2</v>
      </c>
      <c r="AN1025" s="265">
        <v>3.4145999236777427E-2</v>
      </c>
      <c r="AO1025" s="265">
        <v>2.8896999354101716E-2</v>
      </c>
      <c r="AP1025" s="265">
        <v>3.1633999292925E-2</v>
      </c>
      <c r="AQ1025" s="265">
        <v>2.8289999367669228E-2</v>
      </c>
    </row>
    <row r="1026" spans="1:43" ht="18.75" customHeight="1">
      <c r="A1026" s="86">
        <v>43823</v>
      </c>
      <c r="B1026" s="19">
        <v>174.9015</v>
      </c>
      <c r="C1026" s="19">
        <v>243.07919999999999</v>
      </c>
      <c r="D1026" s="19">
        <v>59.813000000000002</v>
      </c>
      <c r="E1026" s="19">
        <v>12.67</v>
      </c>
      <c r="F1026" s="20">
        <v>1.5667E-2</v>
      </c>
      <c r="G1026" s="20">
        <v>1.6209999999999999E-2</v>
      </c>
      <c r="H1026" s="20">
        <v>1.6385E-2</v>
      </c>
      <c r="I1026" s="20">
        <v>1.7090000000000001E-2</v>
      </c>
      <c r="J1026" s="20">
        <v>1.8995999999999999E-2</v>
      </c>
      <c r="K1026" s="20">
        <v>1.8275E-2</v>
      </c>
      <c r="L1026" s="20">
        <v>2.3290000000000002E-2</v>
      </c>
      <c r="M1026" s="20">
        <v>2.7390000000000001E-2</v>
      </c>
      <c r="N1026" s="19">
        <v>1220</v>
      </c>
      <c r="O1026" s="21">
        <v>2289.59</v>
      </c>
      <c r="P1026" s="19">
        <v>6378</v>
      </c>
      <c r="Q1026" s="18">
        <v>97.69</v>
      </c>
      <c r="R1026" s="19">
        <v>7.0065999999999997</v>
      </c>
      <c r="S1026" s="19">
        <v>7.0030999999999999</v>
      </c>
      <c r="T1026" s="263" t="s">
        <v>331</v>
      </c>
      <c r="U1026" s="264" t="s">
        <v>331</v>
      </c>
      <c r="V1026" s="264" t="s">
        <v>331</v>
      </c>
      <c r="W1026" s="19"/>
      <c r="AD1026" s="265" t="s">
        <v>331</v>
      </c>
      <c r="AE1026" s="265">
        <v>2.9414999342523514E-2</v>
      </c>
      <c r="AF1026" s="265">
        <v>2.9896999331749975E-2</v>
      </c>
      <c r="AG1026" s="265">
        <v>3.1558999294601382E-2</v>
      </c>
      <c r="AH1026" s="265">
        <v>2.652999940700829E-2</v>
      </c>
      <c r="AI1026" s="265">
        <v>2.7559999383985994E-2</v>
      </c>
      <c r="AJ1026" s="265">
        <v>3.0519999317824842E-2</v>
      </c>
      <c r="AK1026" s="265">
        <v>3.2489999273791911E-2</v>
      </c>
      <c r="AL1026" s="265">
        <v>2.7805999378487468E-2</v>
      </c>
      <c r="AM1026" s="265">
        <v>2.8467999363690613E-2</v>
      </c>
      <c r="AN1026" s="265">
        <v>3.4145999236777427E-2</v>
      </c>
      <c r="AO1026" s="265">
        <v>2.9141999348625543E-2</v>
      </c>
      <c r="AP1026" s="265">
        <v>3.1633999292925E-2</v>
      </c>
      <c r="AQ1026" s="265">
        <v>2.958499933872372E-2</v>
      </c>
    </row>
    <row r="1027" spans="1:43" ht="18.75" customHeight="1">
      <c r="A1027" s="86">
        <v>43822</v>
      </c>
      <c r="B1027" s="19">
        <v>174.70779999999999</v>
      </c>
      <c r="C1027" s="19">
        <v>242.9281</v>
      </c>
      <c r="D1027" s="19">
        <v>59.813000000000002</v>
      </c>
      <c r="E1027" s="19">
        <v>12.61</v>
      </c>
      <c r="F1027" s="20">
        <v>1.5561E-2</v>
      </c>
      <c r="G1027" s="20">
        <v>1.6522999999999999E-2</v>
      </c>
      <c r="H1027" s="20">
        <v>1.6763E-2</v>
      </c>
      <c r="I1027" s="20">
        <v>1.7488E-2</v>
      </c>
      <c r="J1027" s="20">
        <v>1.9293999999999999E-2</v>
      </c>
      <c r="K1027" s="20">
        <v>1.8589000000000001E-2</v>
      </c>
      <c r="L1027" s="20">
        <v>2.3567000000000001E-2</v>
      </c>
      <c r="M1027" s="20">
        <v>2.7390000000000001E-2</v>
      </c>
      <c r="N1027" s="19">
        <v>1220</v>
      </c>
      <c r="O1027" s="21">
        <v>2289.59</v>
      </c>
      <c r="P1027" s="19">
        <v>6378</v>
      </c>
      <c r="Q1027" s="18">
        <v>97.379000000000005</v>
      </c>
      <c r="R1027" s="19">
        <v>7.0103999999999997</v>
      </c>
      <c r="S1027" s="19">
        <v>6.9989999999999997</v>
      </c>
      <c r="T1027" s="263" t="s">
        <v>331</v>
      </c>
      <c r="U1027" s="264" t="s">
        <v>331</v>
      </c>
      <c r="V1027" s="264" t="s">
        <v>331</v>
      </c>
      <c r="W1027" s="19"/>
      <c r="AD1027" s="265" t="s">
        <v>331</v>
      </c>
      <c r="AE1027" s="265">
        <v>2.9431999342143536E-2</v>
      </c>
      <c r="AF1027" s="265">
        <v>3.0319999322295191E-2</v>
      </c>
      <c r="AG1027" s="265">
        <v>3.1692999291606246E-2</v>
      </c>
      <c r="AH1027" s="265">
        <v>2.66399994045496E-2</v>
      </c>
      <c r="AI1027" s="265">
        <v>2.7519999384880065E-2</v>
      </c>
      <c r="AJ1027" s="265">
        <v>3.0719999313354493E-2</v>
      </c>
      <c r="AK1027" s="265">
        <v>3.2969999263063078E-2</v>
      </c>
      <c r="AL1027" s="265">
        <v>2.7829999377951026E-2</v>
      </c>
      <c r="AM1027" s="265">
        <v>2.8456999363936482E-2</v>
      </c>
      <c r="AN1027" s="265">
        <v>3.4145999236777427E-2</v>
      </c>
      <c r="AO1027" s="265">
        <v>2.9040999350883067E-2</v>
      </c>
      <c r="AP1027" s="265">
        <v>3.1633999292925E-2</v>
      </c>
      <c r="AQ1027" s="265">
        <v>3.0624999315477908E-2</v>
      </c>
    </row>
    <row r="1028" spans="1:43" ht="18.75" customHeight="1">
      <c r="A1028" s="86">
        <v>43819</v>
      </c>
      <c r="B1028" s="19">
        <v>174.81139999999999</v>
      </c>
      <c r="C1028" s="19">
        <v>242.5943</v>
      </c>
      <c r="D1028" s="19">
        <v>59.813000000000002</v>
      </c>
      <c r="E1028" s="19">
        <v>12.51</v>
      </c>
      <c r="F1028" s="20">
        <v>1.5613E-2</v>
      </c>
      <c r="G1028" s="20">
        <v>1.6293999999999999E-2</v>
      </c>
      <c r="H1028" s="20">
        <v>1.6573000000000001E-2</v>
      </c>
      <c r="I1028" s="20">
        <v>1.7304E-2</v>
      </c>
      <c r="J1028" s="20">
        <v>1.9171000000000001E-2</v>
      </c>
      <c r="K1028" s="20">
        <v>1.8442E-2</v>
      </c>
      <c r="L1028" s="20">
        <v>2.3421000000000001E-2</v>
      </c>
      <c r="M1028" s="20">
        <v>2.7390000000000001E-2</v>
      </c>
      <c r="N1028" s="19">
        <v>1220</v>
      </c>
      <c r="O1028" s="21">
        <v>2289.59</v>
      </c>
      <c r="P1028" s="19">
        <v>6378</v>
      </c>
      <c r="Q1028" s="18">
        <v>97.4</v>
      </c>
      <c r="R1028" s="19">
        <v>7.0049999999999999</v>
      </c>
      <c r="S1028" s="19">
        <v>7.0026000000000002</v>
      </c>
      <c r="T1028" s="263" t="s">
        <v>331</v>
      </c>
      <c r="U1028" s="264" t="s">
        <v>331</v>
      </c>
      <c r="V1028" s="264" t="s">
        <v>331</v>
      </c>
      <c r="W1028" s="19"/>
      <c r="AD1028" s="265" t="s">
        <v>331</v>
      </c>
      <c r="AE1028" s="265">
        <v>2.9202999347262084E-2</v>
      </c>
      <c r="AF1028" s="265">
        <v>3.0000999329425397E-2</v>
      </c>
      <c r="AG1028" s="265">
        <v>3.1448999297060069E-2</v>
      </c>
      <c r="AH1028" s="265">
        <v>2.6799999400973322E-2</v>
      </c>
      <c r="AI1028" s="265">
        <v>2.7519999384880065E-2</v>
      </c>
      <c r="AJ1028" s="265">
        <v>3.0609999315813183E-2</v>
      </c>
      <c r="AK1028" s="265">
        <v>3.2719999268651004E-2</v>
      </c>
      <c r="AL1028" s="265">
        <v>2.7829999377951026E-2</v>
      </c>
      <c r="AM1028" s="265">
        <v>2.8471999363601206E-2</v>
      </c>
      <c r="AN1028" s="265">
        <v>3.4145999236777427E-2</v>
      </c>
      <c r="AO1028" s="265">
        <v>2.9362999343685806E-2</v>
      </c>
      <c r="AP1028" s="265">
        <v>3.1633999292925E-2</v>
      </c>
      <c r="AQ1028" s="265">
        <v>3.0684999314136801E-2</v>
      </c>
    </row>
    <row r="1029" spans="1:43" ht="18.75" customHeight="1">
      <c r="A1029" s="86">
        <v>43818</v>
      </c>
      <c r="B1029" s="19">
        <v>174.8081</v>
      </c>
      <c r="C1029" s="19">
        <v>242.2653</v>
      </c>
      <c r="D1029" s="19">
        <v>59.813000000000002</v>
      </c>
      <c r="E1029" s="19">
        <v>12.5</v>
      </c>
      <c r="F1029" s="20">
        <v>1.5615E-2</v>
      </c>
      <c r="G1029" s="20">
        <v>1.6268000000000001E-2</v>
      </c>
      <c r="H1029" s="20">
        <v>1.66E-2</v>
      </c>
      <c r="I1029" s="20">
        <v>1.7316999999999999E-2</v>
      </c>
      <c r="J1029" s="20">
        <v>1.9203999999999999E-2</v>
      </c>
      <c r="K1029" s="20">
        <v>1.8488999999999998E-2</v>
      </c>
      <c r="L1029" s="20">
        <v>2.3538E-2</v>
      </c>
      <c r="M1029" s="20">
        <v>2.768E-2</v>
      </c>
      <c r="N1029" s="19">
        <v>1220</v>
      </c>
      <c r="O1029" s="21">
        <v>2289.59</v>
      </c>
      <c r="P1029" s="19">
        <v>6378</v>
      </c>
      <c r="Q1029" s="18">
        <v>97.221999999999994</v>
      </c>
      <c r="R1029" s="19">
        <v>6.9972000000000003</v>
      </c>
      <c r="S1029" s="19">
        <v>6.9988000000000001</v>
      </c>
      <c r="T1029" s="263" t="s">
        <v>331</v>
      </c>
      <c r="U1029" s="264" t="s">
        <v>331</v>
      </c>
      <c r="V1029" s="264" t="s">
        <v>331</v>
      </c>
      <c r="W1029" s="19"/>
      <c r="AD1029" s="265" t="s">
        <v>331</v>
      </c>
      <c r="AE1029" s="265">
        <v>2.9448999341763558E-2</v>
      </c>
      <c r="AF1029" s="265">
        <v>3.0182999325357378E-2</v>
      </c>
      <c r="AG1029" s="265">
        <v>3.1727999290823934E-2</v>
      </c>
      <c r="AH1029" s="265">
        <v>2.6619999404996632E-2</v>
      </c>
      <c r="AI1029" s="265">
        <v>2.7399999387562279E-2</v>
      </c>
      <c r="AJ1029" s="265">
        <v>3.0729999313130973E-2</v>
      </c>
      <c r="AK1029" s="265">
        <v>3.2819999266415836E-2</v>
      </c>
      <c r="AL1029" s="265">
        <v>2.765599938184023E-2</v>
      </c>
      <c r="AM1029" s="265">
        <v>2.8471999363601206E-2</v>
      </c>
      <c r="AN1029" s="265">
        <v>3.4145999236777427E-2</v>
      </c>
      <c r="AO1029" s="265">
        <v>2.9701999336108568E-2</v>
      </c>
      <c r="AP1029" s="265">
        <v>3.1633999292925E-2</v>
      </c>
      <c r="AQ1029" s="265">
        <v>2.9921699331197892E-2</v>
      </c>
    </row>
    <row r="1030" spans="1:43" ht="18.75" customHeight="1">
      <c r="A1030" s="86">
        <v>43817</v>
      </c>
      <c r="B1030" s="19">
        <v>174.61709999999999</v>
      </c>
      <c r="C1030" s="19">
        <v>241.99189999999999</v>
      </c>
      <c r="D1030" s="19">
        <v>59.813000000000002</v>
      </c>
      <c r="E1030" s="19">
        <v>12.58</v>
      </c>
      <c r="F1030" s="20">
        <v>1.5513000000000001E-2</v>
      </c>
      <c r="G1030" s="20">
        <v>1.6286999999999999E-2</v>
      </c>
      <c r="H1030" s="20">
        <v>1.6653000000000001E-2</v>
      </c>
      <c r="I1030" s="20">
        <v>1.7332E-2</v>
      </c>
      <c r="J1030" s="20">
        <v>1.9168999999999999E-2</v>
      </c>
      <c r="K1030" s="20">
        <v>1.8463E-2</v>
      </c>
      <c r="L1030" s="20">
        <v>2.3472E-2</v>
      </c>
      <c r="M1030" s="20">
        <v>2.7730000000000001E-2</v>
      </c>
      <c r="N1030" s="19">
        <v>1220</v>
      </c>
      <c r="O1030" s="21">
        <v>2289.59</v>
      </c>
      <c r="P1030" s="19">
        <v>6378</v>
      </c>
      <c r="Q1030" s="18">
        <v>97.019000000000005</v>
      </c>
      <c r="R1030" s="19">
        <v>6.9935</v>
      </c>
      <c r="S1030" s="19">
        <v>6.9915000000000003</v>
      </c>
      <c r="T1030" s="263" t="s">
        <v>331</v>
      </c>
      <c r="U1030" s="264" t="s">
        <v>331</v>
      </c>
      <c r="V1030" s="264" t="s">
        <v>331</v>
      </c>
      <c r="W1030" s="19"/>
      <c r="AD1030" s="265" t="s">
        <v>331</v>
      </c>
      <c r="AE1030" s="265">
        <v>2.9501999340578917E-2</v>
      </c>
      <c r="AF1030" s="265">
        <v>3.0309999322518707E-2</v>
      </c>
      <c r="AG1030" s="265">
        <v>3.1887999287247656E-2</v>
      </c>
      <c r="AH1030" s="265">
        <v>2.6679999403655532E-2</v>
      </c>
      <c r="AI1030" s="265">
        <v>2.7269999390468001E-2</v>
      </c>
      <c r="AJ1030" s="265">
        <v>3.0999999307096005E-2</v>
      </c>
      <c r="AK1030" s="265">
        <v>3.317999925836921E-2</v>
      </c>
      <c r="AL1030" s="265">
        <v>2.7660999381728467E-2</v>
      </c>
      <c r="AM1030" s="265">
        <v>2.8473999363556504E-2</v>
      </c>
      <c r="AN1030" s="265">
        <v>3.4145999236777427E-2</v>
      </c>
      <c r="AO1030" s="265">
        <v>2.91929993474856E-2</v>
      </c>
      <c r="AP1030" s="265">
        <v>3.1633999292925E-2</v>
      </c>
      <c r="AQ1030" s="265">
        <v>3.018669932527468E-2</v>
      </c>
    </row>
    <row r="1031" spans="1:43" ht="18.75" customHeight="1">
      <c r="A1031" s="86">
        <v>43816</v>
      </c>
      <c r="B1031" s="19">
        <v>174.77809999999999</v>
      </c>
      <c r="C1031" s="19">
        <v>241.5187</v>
      </c>
      <c r="D1031" s="19">
        <v>59.813000000000002</v>
      </c>
      <c r="E1031" s="19">
        <v>12.29</v>
      </c>
      <c r="F1031" s="20">
        <v>1.5386E-2</v>
      </c>
      <c r="G1031" s="20">
        <v>1.6223999999999999E-2</v>
      </c>
      <c r="H1031" s="20">
        <v>1.6518999999999999E-2</v>
      </c>
      <c r="I1031" s="20">
        <v>1.7065E-2</v>
      </c>
      <c r="J1031" s="20">
        <v>1.8800999999999998E-2</v>
      </c>
      <c r="K1031" s="20">
        <v>1.8148000000000001E-2</v>
      </c>
      <c r="L1031" s="20">
        <v>2.3060000000000001E-2</v>
      </c>
      <c r="M1031" s="20">
        <v>2.794E-2</v>
      </c>
      <c r="N1031" s="19">
        <v>1220</v>
      </c>
      <c r="O1031" s="21">
        <v>2289.59</v>
      </c>
      <c r="P1031" s="19">
        <v>6378</v>
      </c>
      <c r="Q1031" s="18">
        <v>97.171999999999997</v>
      </c>
      <c r="R1031" s="19">
        <v>6.9763000000000002</v>
      </c>
      <c r="S1031" s="19">
        <v>7.0144000000000002</v>
      </c>
      <c r="T1031" s="263" t="s">
        <v>331</v>
      </c>
      <c r="U1031" s="264" t="s">
        <v>331</v>
      </c>
      <c r="V1031" s="264" t="s">
        <v>331</v>
      </c>
      <c r="W1031" s="19"/>
      <c r="AD1031" s="265" t="s">
        <v>331</v>
      </c>
      <c r="AE1031" s="265">
        <v>2.9200999347306789E-2</v>
      </c>
      <c r="AF1031" s="265">
        <v>2.9999999329447746E-2</v>
      </c>
      <c r="AG1031" s="265">
        <v>3.1448999297060069E-2</v>
      </c>
      <c r="AH1031" s="265">
        <v>2.6309999411925671E-2</v>
      </c>
      <c r="AI1031" s="265">
        <v>2.7219999391585589E-2</v>
      </c>
      <c r="AJ1031" s="265">
        <v>3.0699999313801525E-2</v>
      </c>
      <c r="AK1031" s="265">
        <v>3.3109999259933826E-2</v>
      </c>
      <c r="AL1031" s="265">
        <v>2.7631999382376669E-2</v>
      </c>
      <c r="AM1031" s="265">
        <v>2.8302999367378651E-2</v>
      </c>
      <c r="AN1031" s="265">
        <v>3.4145999236777427E-2</v>
      </c>
      <c r="AO1031" s="265">
        <v>2.920599934719503E-2</v>
      </c>
      <c r="AP1031" s="265">
        <v>3.1636999292857945E-2</v>
      </c>
      <c r="AQ1031" s="265">
        <v>3.024999932385981E-2</v>
      </c>
    </row>
    <row r="1032" spans="1:43" ht="18.75" customHeight="1">
      <c r="A1032" s="86">
        <v>43815</v>
      </c>
      <c r="B1032" s="19">
        <v>174.66499999999999</v>
      </c>
      <c r="C1032" s="19">
        <v>240.9973</v>
      </c>
      <c r="D1032" s="19">
        <v>59.813000000000002</v>
      </c>
      <c r="E1032" s="19">
        <v>12.14</v>
      </c>
      <c r="F1032" s="20">
        <v>1.5484E-2</v>
      </c>
      <c r="G1032" s="20">
        <v>1.6263E-2</v>
      </c>
      <c r="H1032" s="20">
        <v>1.6518000000000001E-2</v>
      </c>
      <c r="I1032" s="20">
        <v>1.7014000000000001E-2</v>
      </c>
      <c r="J1032" s="20">
        <v>1.8713E-2</v>
      </c>
      <c r="K1032" s="20">
        <v>1.8075000000000001E-2</v>
      </c>
      <c r="L1032" s="20">
        <v>2.2866000000000001E-2</v>
      </c>
      <c r="M1032" s="20">
        <v>2.7859999999999999E-2</v>
      </c>
      <c r="N1032" s="19">
        <v>1220</v>
      </c>
      <c r="O1032" s="21">
        <v>2289.59</v>
      </c>
      <c r="P1032" s="19">
        <v>6378</v>
      </c>
      <c r="Q1032" s="18">
        <v>97.397000000000006</v>
      </c>
      <c r="R1032" s="19">
        <v>6.9848999999999997</v>
      </c>
      <c r="S1032" s="19">
        <v>6.9457000000000004</v>
      </c>
      <c r="T1032" s="263" t="s">
        <v>331</v>
      </c>
      <c r="U1032" s="264" t="s">
        <v>331</v>
      </c>
      <c r="V1032" s="264" t="s">
        <v>331</v>
      </c>
      <c r="W1032" s="19"/>
      <c r="AD1032" s="265" t="s">
        <v>331</v>
      </c>
      <c r="AE1032" s="265">
        <v>2.8828999355621634E-2</v>
      </c>
      <c r="AF1032" s="265">
        <v>2.9526999340020121E-2</v>
      </c>
      <c r="AG1032" s="265">
        <v>3.1026999306492508E-2</v>
      </c>
      <c r="AH1032" s="265">
        <v>2.6289999412372707E-2</v>
      </c>
      <c r="AI1032" s="265">
        <v>2.7389999387785791E-2</v>
      </c>
      <c r="AJ1032" s="265">
        <v>3.0459999319165942E-2</v>
      </c>
      <c r="AK1032" s="265">
        <v>3.294999926351011E-2</v>
      </c>
      <c r="AL1032" s="265">
        <v>2.747599938586354E-2</v>
      </c>
      <c r="AM1032" s="265">
        <v>2.829299936760217E-2</v>
      </c>
      <c r="AN1032" s="265">
        <v>3.4145999236777427E-2</v>
      </c>
      <c r="AO1032" s="265">
        <v>2.8643999359756707E-2</v>
      </c>
      <c r="AP1032" s="265">
        <v>3.6165999191626906E-2</v>
      </c>
      <c r="AQ1032" s="265">
        <v>3.0189999325200917E-2</v>
      </c>
    </row>
    <row r="1033" spans="1:43" ht="18.75" customHeight="1">
      <c r="A1033" s="86">
        <v>43812</v>
      </c>
      <c r="B1033" s="19">
        <v>175.02780000000001</v>
      </c>
      <c r="C1033" s="19">
        <v>240.3503</v>
      </c>
      <c r="D1033" s="19">
        <v>60.22</v>
      </c>
      <c r="E1033" s="19">
        <v>12.63</v>
      </c>
      <c r="F1033" s="20">
        <v>1.5561999999999999E-2</v>
      </c>
      <c r="G1033" s="20">
        <v>1.6036999999999999E-2</v>
      </c>
      <c r="H1033" s="20">
        <v>1.6195999999999999E-2</v>
      </c>
      <c r="I1033" s="20">
        <v>1.6532000000000002E-2</v>
      </c>
      <c r="J1033" s="20">
        <v>1.8225999999999999E-2</v>
      </c>
      <c r="K1033" s="20">
        <v>1.7590999999999999E-2</v>
      </c>
      <c r="L1033" s="20">
        <v>2.2523999999999999E-2</v>
      </c>
      <c r="M1033" s="20">
        <v>2.7900000000000001E-2</v>
      </c>
      <c r="N1033" s="19">
        <v>1220</v>
      </c>
      <c r="O1033" s="21">
        <v>2289.59</v>
      </c>
      <c r="P1033" s="19">
        <v>6378</v>
      </c>
      <c r="Q1033" s="18">
        <v>97.078000000000003</v>
      </c>
      <c r="R1033" s="19">
        <v>7.0388000000000002</v>
      </c>
      <c r="S1033" s="19">
        <v>7.0285000000000002</v>
      </c>
      <c r="T1033" s="263" t="s">
        <v>331</v>
      </c>
      <c r="U1033" s="264" t="s">
        <v>331</v>
      </c>
      <c r="V1033" s="264" t="s">
        <v>331</v>
      </c>
      <c r="W1033" s="19"/>
      <c r="AD1033" s="265" t="s">
        <v>331</v>
      </c>
      <c r="AE1033" s="265">
        <v>2.824699936863035E-2</v>
      </c>
      <c r="AF1033" s="265">
        <v>2.8986999352090058E-2</v>
      </c>
      <c r="AG1033" s="265">
        <v>3.0511999318003656E-2</v>
      </c>
      <c r="AH1033" s="265">
        <v>2.6239999413490298E-2</v>
      </c>
      <c r="AI1033" s="265">
        <v>2.7029999395832418E-2</v>
      </c>
      <c r="AJ1033" s="265">
        <v>3.0089999327436088E-2</v>
      </c>
      <c r="AK1033" s="265">
        <v>3.2399999275803566E-2</v>
      </c>
      <c r="AL1033" s="265">
        <v>2.7481999385729435E-2</v>
      </c>
      <c r="AM1033" s="265">
        <v>2.821399936936796E-2</v>
      </c>
      <c r="AN1033" s="265">
        <v>3.4145999236777427E-2</v>
      </c>
      <c r="AO1033" s="265">
        <v>2.8688999358750879E-2</v>
      </c>
      <c r="AP1033" s="265">
        <v>3.6165999191626906E-2</v>
      </c>
      <c r="AQ1033" s="265">
        <v>3.0149999326094985E-2</v>
      </c>
    </row>
    <row r="1034" spans="1:43" ht="18.75" customHeight="1">
      <c r="A1034" s="86">
        <v>43811</v>
      </c>
      <c r="B1034" s="19">
        <v>174.23849999999999</v>
      </c>
      <c r="C1034" s="19">
        <v>239.6611</v>
      </c>
      <c r="D1034" s="19">
        <v>62.688000000000002</v>
      </c>
      <c r="E1034" s="19">
        <v>13.94</v>
      </c>
      <c r="F1034" s="20">
        <v>1.5461000000000001E-2</v>
      </c>
      <c r="G1034" s="20">
        <v>1.6582E-2</v>
      </c>
      <c r="H1034" s="20">
        <v>1.6840000000000001E-2</v>
      </c>
      <c r="I1034" s="20">
        <v>1.7257999999999999E-2</v>
      </c>
      <c r="J1034" s="20">
        <v>1.8922000000000001E-2</v>
      </c>
      <c r="K1034" s="20">
        <v>1.8289E-2</v>
      </c>
      <c r="L1034" s="20">
        <v>2.3102999999999999E-2</v>
      </c>
      <c r="M1034" s="20">
        <v>2.7910000000000001E-2</v>
      </c>
      <c r="N1034" s="19">
        <v>1220</v>
      </c>
      <c r="O1034" s="21">
        <v>2289.59</v>
      </c>
      <c r="P1034" s="19">
        <v>6378</v>
      </c>
      <c r="Q1034" s="18">
        <v>97.412999999999997</v>
      </c>
      <c r="R1034" s="19">
        <v>7.0342000000000002</v>
      </c>
      <c r="S1034" s="19">
        <v>7.0282</v>
      </c>
      <c r="T1034" s="263" t="s">
        <v>331</v>
      </c>
      <c r="U1034" s="264" t="s">
        <v>331</v>
      </c>
      <c r="V1034" s="264" t="s">
        <v>331</v>
      </c>
      <c r="W1034" s="19"/>
      <c r="AD1034" s="265" t="s">
        <v>331</v>
      </c>
      <c r="AE1034" s="265">
        <v>2.8151999370753765E-2</v>
      </c>
      <c r="AF1034" s="265">
        <v>2.8902999353967607E-2</v>
      </c>
      <c r="AG1034" s="265">
        <v>3.0451999319344759E-2</v>
      </c>
      <c r="AH1034" s="265">
        <v>2.6199999414384365E-2</v>
      </c>
      <c r="AI1034" s="265">
        <v>2.7009999396279454E-2</v>
      </c>
      <c r="AJ1034" s="265">
        <v>3.0009999329224227E-2</v>
      </c>
      <c r="AK1034" s="265">
        <v>3.2179999280720947E-2</v>
      </c>
      <c r="AL1034" s="265">
        <v>2.7486999385617671E-2</v>
      </c>
      <c r="AM1034" s="265">
        <v>2.8215999369323255E-2</v>
      </c>
      <c r="AN1034" s="265">
        <v>3.4145999236777427E-2</v>
      </c>
      <c r="AO1034" s="265">
        <v>2.868999935872853E-2</v>
      </c>
      <c r="AP1034" s="265">
        <v>3.6165999191626906E-2</v>
      </c>
      <c r="AQ1034" s="265">
        <v>3.0123299326691777E-2</v>
      </c>
    </row>
    <row r="1035" spans="1:43" ht="18.75" customHeight="1">
      <c r="A1035" s="86">
        <v>43810</v>
      </c>
      <c r="B1035" s="19">
        <v>174.8836</v>
      </c>
      <c r="C1035" s="19">
        <v>239.1763</v>
      </c>
      <c r="D1035" s="19">
        <v>63.533000000000001</v>
      </c>
      <c r="E1035" s="19">
        <v>14.99</v>
      </c>
      <c r="F1035" s="20">
        <v>1.5615E-2</v>
      </c>
      <c r="G1035" s="20">
        <v>1.6133000000000002E-2</v>
      </c>
      <c r="H1035" s="20">
        <v>1.6223000000000001E-2</v>
      </c>
      <c r="I1035" s="20">
        <v>1.6381E-2</v>
      </c>
      <c r="J1035" s="20">
        <v>1.7913999999999999E-2</v>
      </c>
      <c r="K1035" s="20">
        <v>1.7349E-2</v>
      </c>
      <c r="L1035" s="20">
        <v>2.2263000000000002E-2</v>
      </c>
      <c r="M1035" s="20">
        <v>2.7969999999999998E-2</v>
      </c>
      <c r="N1035" s="19">
        <v>1220</v>
      </c>
      <c r="O1035" s="21">
        <v>2289.59</v>
      </c>
      <c r="P1035" s="19">
        <v>6378</v>
      </c>
      <c r="Q1035" s="18">
        <v>97.644000000000005</v>
      </c>
      <c r="R1035" s="19">
        <v>7.0392000000000001</v>
      </c>
      <c r="S1035" s="19">
        <v>7.0369000000000002</v>
      </c>
      <c r="T1035" s="263" t="s">
        <v>331</v>
      </c>
      <c r="U1035" s="264" t="s">
        <v>331</v>
      </c>
      <c r="V1035" s="264" t="s">
        <v>331</v>
      </c>
      <c r="W1035" s="19"/>
      <c r="AD1035" s="265" t="s">
        <v>331</v>
      </c>
      <c r="AE1035" s="265">
        <v>2.8198999369703236E-2</v>
      </c>
      <c r="AF1035" s="265">
        <v>2.9099999349564316E-2</v>
      </c>
      <c r="AG1035" s="265">
        <v>3.0514999317936598E-2</v>
      </c>
      <c r="AH1035" s="265">
        <v>2.5919999420642853E-2</v>
      </c>
      <c r="AI1035" s="265">
        <v>2.6979999396950005E-2</v>
      </c>
      <c r="AJ1035" s="265">
        <v>3.0109999326989056E-2</v>
      </c>
      <c r="AK1035" s="265">
        <v>3.209999928250909E-2</v>
      </c>
      <c r="AL1035" s="265">
        <v>2.7492999385483562E-2</v>
      </c>
      <c r="AM1035" s="265">
        <v>2.8216999369300902E-2</v>
      </c>
      <c r="AN1035" s="265">
        <v>3.4145999236777427E-2</v>
      </c>
      <c r="AO1035" s="265">
        <v>2.8694999358616767E-2</v>
      </c>
      <c r="AP1035" s="265">
        <v>3.6165999191626906E-2</v>
      </c>
      <c r="AQ1035" s="265">
        <v>3.0434999319724737E-2</v>
      </c>
    </row>
    <row r="1036" spans="1:43" ht="18.75" customHeight="1">
      <c r="A1036" s="86">
        <v>43809</v>
      </c>
      <c r="B1036" s="19">
        <v>174.51679999999999</v>
      </c>
      <c r="C1036" s="19">
        <v>239.50460000000001</v>
      </c>
      <c r="D1036" s="19">
        <v>64.156000000000006</v>
      </c>
      <c r="E1036" s="19">
        <v>15.68</v>
      </c>
      <c r="F1036" s="20">
        <v>1.5410999999999999E-2</v>
      </c>
      <c r="G1036" s="20">
        <v>1.6517E-2</v>
      </c>
      <c r="H1036" s="20">
        <v>1.6652E-2</v>
      </c>
      <c r="I1036" s="20">
        <v>1.6858999999999999E-2</v>
      </c>
      <c r="J1036" s="20">
        <v>1.8415999999999998E-2</v>
      </c>
      <c r="K1036" s="20">
        <v>1.7805999999999999E-2</v>
      </c>
      <c r="L1036" s="20">
        <v>2.2644999999999998E-2</v>
      </c>
      <c r="M1036" s="20">
        <v>2.7949999999999999E-2</v>
      </c>
      <c r="N1036" s="19">
        <v>1220</v>
      </c>
      <c r="O1036" s="21">
        <v>2289.59</v>
      </c>
      <c r="P1036" s="19">
        <v>6378</v>
      </c>
      <c r="Q1036" s="18">
        <v>97.7</v>
      </c>
      <c r="R1036" s="19">
        <v>7.0350000000000001</v>
      </c>
      <c r="S1036" s="19">
        <v>7.0246000000000004</v>
      </c>
      <c r="T1036" s="263" t="s">
        <v>331</v>
      </c>
      <c r="U1036" s="264" t="s">
        <v>331</v>
      </c>
      <c r="V1036" s="264" t="s">
        <v>331</v>
      </c>
      <c r="W1036" s="19"/>
      <c r="AD1036" s="265" t="s">
        <v>331</v>
      </c>
      <c r="AE1036" s="265">
        <v>2.845899936389178E-2</v>
      </c>
      <c r="AF1036" s="265">
        <v>2.9176999347843229E-2</v>
      </c>
      <c r="AG1036" s="265">
        <v>3.0639999315142632E-2</v>
      </c>
      <c r="AH1036" s="265">
        <v>2.5999999418854714E-2</v>
      </c>
      <c r="AI1036" s="265">
        <v>2.7199999392032624E-2</v>
      </c>
      <c r="AJ1036" s="265">
        <v>3.0269999323412778E-2</v>
      </c>
      <c r="AK1036" s="265">
        <v>3.2219999279826876E-2</v>
      </c>
      <c r="AL1036" s="265">
        <v>2.7495999385416508E-2</v>
      </c>
      <c r="AM1036" s="265">
        <v>2.7988999374397101E-2</v>
      </c>
      <c r="AN1036" s="265">
        <v>3.4145999236777427E-2</v>
      </c>
      <c r="AO1036" s="265">
        <v>2.8687999358773229E-2</v>
      </c>
      <c r="AP1036" s="265">
        <v>3.6165999191626906E-2</v>
      </c>
      <c r="AQ1036" s="265">
        <v>3.0646699314992875E-2</v>
      </c>
    </row>
    <row r="1037" spans="1:43" ht="18.75" customHeight="1">
      <c r="A1037" s="86">
        <v>43808</v>
      </c>
      <c r="B1037" s="19">
        <v>174.5376</v>
      </c>
      <c r="C1037" s="19">
        <v>239.6927</v>
      </c>
      <c r="D1037" s="19">
        <v>64.156000000000006</v>
      </c>
      <c r="E1037" s="19">
        <v>15.86</v>
      </c>
      <c r="F1037" s="20">
        <v>1.533E-2</v>
      </c>
      <c r="G1037" s="20">
        <v>1.6129999999999999E-2</v>
      </c>
      <c r="H1037" s="20">
        <v>1.6275999999999999E-2</v>
      </c>
      <c r="I1037" s="20">
        <v>1.6560999999999999E-2</v>
      </c>
      <c r="J1037" s="20">
        <v>1.8190000000000001E-2</v>
      </c>
      <c r="K1037" s="20">
        <v>1.7541000000000001E-2</v>
      </c>
      <c r="L1037" s="20">
        <v>2.2546E-2</v>
      </c>
      <c r="M1037" s="20">
        <v>2.8070000000000001E-2</v>
      </c>
      <c r="N1037" s="19">
        <v>1220</v>
      </c>
      <c r="O1037" s="21">
        <v>2289.59</v>
      </c>
      <c r="P1037" s="19">
        <v>6378</v>
      </c>
      <c r="Q1037" s="18">
        <v>97.41</v>
      </c>
      <c r="R1037" s="19">
        <v>7.0448000000000004</v>
      </c>
      <c r="S1037" s="19">
        <v>7.0411000000000001</v>
      </c>
      <c r="T1037" s="263" t="s">
        <v>331</v>
      </c>
      <c r="U1037" s="264" t="s">
        <v>331</v>
      </c>
      <c r="V1037" s="264" t="s">
        <v>331</v>
      </c>
      <c r="W1037" s="19"/>
      <c r="AD1037" s="265" t="s">
        <v>331</v>
      </c>
      <c r="AE1037" s="265">
        <v>2.8123999371379611E-2</v>
      </c>
      <c r="AF1037" s="265">
        <v>2.8701999358460309E-2</v>
      </c>
      <c r="AG1037" s="265">
        <v>3.0335999321937559E-2</v>
      </c>
      <c r="AH1037" s="265">
        <v>2.555999942868948E-2</v>
      </c>
      <c r="AI1037" s="265">
        <v>2.7059999395161866E-2</v>
      </c>
      <c r="AJ1037" s="265">
        <v>3.0199999324977397E-2</v>
      </c>
      <c r="AK1037" s="265">
        <v>3.2169999280944467E-2</v>
      </c>
      <c r="AL1037" s="265">
        <v>2.7491999385505915E-2</v>
      </c>
      <c r="AM1037" s="265">
        <v>2.7980999374575911E-2</v>
      </c>
      <c r="AN1037" s="265">
        <v>3.4145999236777427E-2</v>
      </c>
      <c r="AO1037" s="265">
        <v>2.8645999359712002E-2</v>
      </c>
      <c r="AP1037" s="265">
        <v>3.6165999191626906E-2</v>
      </c>
      <c r="AQ1037" s="265">
        <v>3.1399999298155311E-2</v>
      </c>
    </row>
    <row r="1038" spans="1:43" ht="18.75" customHeight="1">
      <c r="A1038" s="86">
        <v>43805</v>
      </c>
      <c r="B1038" s="19">
        <v>174.459</v>
      </c>
      <c r="C1038" s="19">
        <v>240.06100000000001</v>
      </c>
      <c r="D1038" s="19">
        <v>64.156000000000006</v>
      </c>
      <c r="E1038" s="19">
        <v>13.62</v>
      </c>
      <c r="F1038" s="20">
        <v>1.5049E-2</v>
      </c>
      <c r="G1038" s="20">
        <v>1.6149E-2</v>
      </c>
      <c r="H1038" s="20">
        <v>1.6386000000000001E-2</v>
      </c>
      <c r="I1038" s="20">
        <v>1.6625999999999998E-2</v>
      </c>
      <c r="J1038" s="20">
        <v>1.8363000000000001E-2</v>
      </c>
      <c r="K1038" s="20">
        <v>1.7708000000000002E-2</v>
      </c>
      <c r="L1038" s="20">
        <v>2.2773999999999999E-2</v>
      </c>
      <c r="M1038" s="20">
        <v>2.8039999999999999E-2</v>
      </c>
      <c r="N1038" s="19">
        <v>1220</v>
      </c>
      <c r="O1038" s="21">
        <v>2289.59</v>
      </c>
      <c r="P1038" s="19">
        <v>6378</v>
      </c>
      <c r="Q1038" s="18">
        <v>97.647999999999996</v>
      </c>
      <c r="R1038" s="19">
        <v>7.0499000000000001</v>
      </c>
      <c r="S1038" s="19">
        <v>7.0525000000000002</v>
      </c>
      <c r="T1038" s="263" t="s">
        <v>331</v>
      </c>
      <c r="U1038" s="264" t="s">
        <v>331</v>
      </c>
      <c r="V1038" s="264" t="s">
        <v>331</v>
      </c>
      <c r="W1038" s="19"/>
      <c r="AD1038" s="265" t="s">
        <v>331</v>
      </c>
      <c r="AE1038" s="265">
        <v>2.7740999379940328E-2</v>
      </c>
      <c r="AF1038" s="265">
        <v>2.8370999365858733E-2</v>
      </c>
      <c r="AG1038" s="265">
        <v>2.9930999330990016E-2</v>
      </c>
      <c r="AH1038" s="265">
        <v>2.555999942868948E-2</v>
      </c>
      <c r="AI1038" s="265">
        <v>2.6909999398514628E-2</v>
      </c>
      <c r="AJ1038" s="265">
        <v>2.9999999329447746E-2</v>
      </c>
      <c r="AK1038" s="265">
        <v>3.1859999287873503E-2</v>
      </c>
      <c r="AL1038" s="265">
        <v>2.7491999385505915E-2</v>
      </c>
      <c r="AM1038" s="265">
        <v>2.7980999374575911E-2</v>
      </c>
      <c r="AN1038" s="265">
        <v>3.4145999236777427E-2</v>
      </c>
      <c r="AO1038" s="265">
        <v>2.8643999359756707E-2</v>
      </c>
      <c r="AP1038" s="265">
        <v>3.6165999191626906E-2</v>
      </c>
      <c r="AQ1038" s="265">
        <v>3.0606699315886946E-2</v>
      </c>
    </row>
    <row r="1039" spans="1:43" ht="18.75" customHeight="1">
      <c r="A1039" s="86">
        <v>43804</v>
      </c>
      <c r="B1039" s="19">
        <v>174.76990000000001</v>
      </c>
      <c r="C1039" s="19">
        <v>240.51560000000001</v>
      </c>
      <c r="D1039" s="19">
        <v>64.688999999999993</v>
      </c>
      <c r="E1039" s="19">
        <v>14.52</v>
      </c>
      <c r="F1039" s="20">
        <v>1.5256E-2</v>
      </c>
      <c r="G1039" s="20">
        <v>1.5923E-2</v>
      </c>
      <c r="H1039" s="20">
        <v>1.6084999999999999E-2</v>
      </c>
      <c r="I1039" s="20">
        <v>1.6327000000000001E-2</v>
      </c>
      <c r="J1039" s="20">
        <v>1.8103000000000001E-2</v>
      </c>
      <c r="K1039" s="20">
        <v>1.7419E-2</v>
      </c>
      <c r="L1039" s="20">
        <v>2.2596000000000002E-2</v>
      </c>
      <c r="M1039" s="20">
        <v>2.802E-2</v>
      </c>
      <c r="N1039" s="19">
        <v>1220</v>
      </c>
      <c r="O1039" s="21">
        <v>2289.59</v>
      </c>
      <c r="P1039" s="19">
        <v>6378</v>
      </c>
      <c r="Q1039" s="18">
        <v>97.736999999999995</v>
      </c>
      <c r="R1039" s="19">
        <v>7.0613000000000001</v>
      </c>
      <c r="S1039" s="19">
        <v>7.0697000000000001</v>
      </c>
      <c r="T1039" s="263" t="s">
        <v>331</v>
      </c>
      <c r="U1039" s="264" t="s">
        <v>331</v>
      </c>
      <c r="V1039" s="264" t="s">
        <v>331</v>
      </c>
      <c r="W1039" s="19"/>
      <c r="AD1039" s="265" t="s">
        <v>331</v>
      </c>
      <c r="AE1039" s="265">
        <v>2.7602999383024872E-2</v>
      </c>
      <c r="AF1039" s="265">
        <v>2.821399936936796E-2</v>
      </c>
      <c r="AG1039" s="265">
        <v>2.974599933512509E-2</v>
      </c>
      <c r="AH1039" s="265">
        <v>2.555999942868948E-2</v>
      </c>
      <c r="AI1039" s="265">
        <v>2.6899999398738144E-2</v>
      </c>
      <c r="AJ1039" s="265">
        <v>2.9829999333247544E-2</v>
      </c>
      <c r="AK1039" s="265">
        <v>3.1639999292790891E-2</v>
      </c>
      <c r="AL1039" s="265">
        <v>2.7483999385684729E-2</v>
      </c>
      <c r="AM1039" s="265">
        <v>2.7976999374665319E-2</v>
      </c>
      <c r="AN1039" s="265">
        <v>3.4145999236777427E-2</v>
      </c>
      <c r="AO1039" s="265">
        <v>2.8690999358706178E-2</v>
      </c>
      <c r="AP1039" s="265">
        <v>3.6165999191626906E-2</v>
      </c>
      <c r="AQ1039" s="265">
        <v>3.0596699316110462E-2</v>
      </c>
    </row>
    <row r="1040" spans="1:43" ht="18.75" customHeight="1">
      <c r="A1040" s="86">
        <v>43803</v>
      </c>
      <c r="B1040" s="19">
        <v>174.86189999999999</v>
      </c>
      <c r="C1040" s="19">
        <v>240.77440000000001</v>
      </c>
      <c r="D1040" s="19">
        <v>65.563000000000002</v>
      </c>
      <c r="E1040" s="19">
        <v>14.8</v>
      </c>
      <c r="F1040" s="20">
        <v>1.5358999999999999E-2</v>
      </c>
      <c r="G1040" s="20">
        <v>1.5720999999999999E-2</v>
      </c>
      <c r="H1040" s="20">
        <v>1.5813000000000001E-2</v>
      </c>
      <c r="I1040" s="20">
        <v>1.5997999999999998E-2</v>
      </c>
      <c r="J1040" s="20">
        <v>1.7739999999999999E-2</v>
      </c>
      <c r="K1040" s="20">
        <v>1.7059999999999999E-2</v>
      </c>
      <c r="L1040" s="20">
        <v>2.2270999999999999E-2</v>
      </c>
      <c r="M1040" s="20">
        <v>2.801E-2</v>
      </c>
      <c r="N1040" s="19">
        <v>1220</v>
      </c>
      <c r="O1040" s="21">
        <v>2289.59</v>
      </c>
      <c r="P1040" s="19">
        <v>6378</v>
      </c>
      <c r="Q1040" s="18">
        <v>97.855999999999995</v>
      </c>
      <c r="R1040" s="19">
        <v>7.0392999999999999</v>
      </c>
      <c r="S1040" s="19">
        <v>7.0435999999999996</v>
      </c>
      <c r="T1040" s="263" t="s">
        <v>331</v>
      </c>
      <c r="U1040" s="264" t="s">
        <v>331</v>
      </c>
      <c r="V1040" s="264" t="s">
        <v>331</v>
      </c>
      <c r="W1040" s="19"/>
      <c r="AD1040" s="265" t="s">
        <v>331</v>
      </c>
      <c r="AE1040" s="265">
        <v>2.765599938184023E-2</v>
      </c>
      <c r="AF1040" s="265">
        <v>2.8267999368160962E-2</v>
      </c>
      <c r="AG1040" s="265">
        <v>2.9800999333895746E-2</v>
      </c>
      <c r="AH1040" s="265">
        <v>2.555999942868948E-2</v>
      </c>
      <c r="AI1040" s="265">
        <v>2.6939999397844076E-2</v>
      </c>
      <c r="AJ1040" s="265">
        <v>2.9879999332129956E-2</v>
      </c>
      <c r="AK1040" s="265">
        <v>3.1659999292343852E-2</v>
      </c>
      <c r="AL1040" s="265">
        <v>2.7488999385572969E-2</v>
      </c>
      <c r="AM1040" s="265">
        <v>2.7985999374464155E-2</v>
      </c>
      <c r="AN1040" s="265">
        <v>3.4145999236777427E-2</v>
      </c>
      <c r="AO1040" s="265">
        <v>2.8695999358594418E-2</v>
      </c>
      <c r="AP1040" s="265">
        <v>3.6165999191626906E-2</v>
      </c>
      <c r="AQ1040" s="265">
        <v>3.0791699311751873E-2</v>
      </c>
    </row>
    <row r="1041" spans="1:43" ht="18.75" customHeight="1">
      <c r="A1041" s="86">
        <v>43802</v>
      </c>
      <c r="B1041" s="19">
        <v>175.4288</v>
      </c>
      <c r="C1041" s="19">
        <v>241.26689999999999</v>
      </c>
      <c r="D1041" s="19">
        <v>64.364999999999995</v>
      </c>
      <c r="E1041" s="19">
        <v>15.96</v>
      </c>
      <c r="F1041" s="20">
        <v>1.559E-2</v>
      </c>
      <c r="G1041" s="20">
        <v>1.538E-2</v>
      </c>
      <c r="H1041" s="20">
        <v>1.5377999999999999E-2</v>
      </c>
      <c r="I1041" s="20">
        <v>1.5424E-2</v>
      </c>
      <c r="J1041" s="20">
        <v>1.7156999999999999E-2</v>
      </c>
      <c r="K1041" s="20">
        <v>1.6535000000000001E-2</v>
      </c>
      <c r="L1041" s="20">
        <v>2.1635999999999999E-2</v>
      </c>
      <c r="M1041" s="20">
        <v>2.818E-2</v>
      </c>
      <c r="N1041" s="19">
        <v>1220</v>
      </c>
      <c r="O1041" s="21">
        <v>2287.39</v>
      </c>
      <c r="P1041" s="19">
        <v>6364</v>
      </c>
      <c r="Q1041" s="18">
        <v>98.272999999999996</v>
      </c>
      <c r="R1041" s="19">
        <v>7.0324</v>
      </c>
      <c r="S1041" s="19">
        <v>7.0308999999999999</v>
      </c>
      <c r="T1041" s="263" t="s">
        <v>331</v>
      </c>
      <c r="U1041" s="264" t="s">
        <v>331</v>
      </c>
      <c r="V1041" s="264" t="s">
        <v>331</v>
      </c>
      <c r="W1041" s="19"/>
      <c r="AD1041" s="265" t="s">
        <v>331</v>
      </c>
      <c r="AE1041" s="265">
        <v>2.7717999380454418E-2</v>
      </c>
      <c r="AF1041" s="265">
        <v>2.8324999366886913E-2</v>
      </c>
      <c r="AG1041" s="265">
        <v>2.9903999331593514E-2</v>
      </c>
      <c r="AH1041" s="265">
        <v>2.555999942868948E-2</v>
      </c>
      <c r="AI1041" s="265">
        <v>2.6779999401420354E-2</v>
      </c>
      <c r="AJ1041" s="265">
        <v>2.9849999332800508E-2</v>
      </c>
      <c r="AK1041" s="265">
        <v>3.1659999292343852E-2</v>
      </c>
      <c r="AL1041" s="265">
        <v>2.7797999378666279E-2</v>
      </c>
      <c r="AM1041" s="265">
        <v>2.822399936914444E-2</v>
      </c>
      <c r="AN1041" s="265">
        <v>3.4145999236777427E-2</v>
      </c>
      <c r="AO1041" s="265">
        <v>2.9396999342925847E-2</v>
      </c>
      <c r="AP1041" s="265">
        <v>3.6165999191626906E-2</v>
      </c>
      <c r="AQ1041" s="265">
        <v>3.0923299308810385E-2</v>
      </c>
    </row>
    <row r="1042" spans="1:43" ht="18.75" customHeight="1">
      <c r="A1042" s="86">
        <v>43801</v>
      </c>
      <c r="B1042" s="19">
        <v>174.5403</v>
      </c>
      <c r="C1042" s="19">
        <v>242.3124</v>
      </c>
      <c r="D1042" s="19">
        <v>64.364999999999995</v>
      </c>
      <c r="E1042" s="19">
        <v>14.91</v>
      </c>
      <c r="F1042" s="20">
        <v>1.5493E-2</v>
      </c>
      <c r="G1042" s="20">
        <v>1.6E-2</v>
      </c>
      <c r="H1042" s="20">
        <v>1.6140000000000002E-2</v>
      </c>
      <c r="I1042" s="20">
        <v>1.6424000000000001E-2</v>
      </c>
      <c r="J1042" s="20">
        <v>1.8189E-2</v>
      </c>
      <c r="K1042" s="20">
        <v>1.7585E-2</v>
      </c>
      <c r="L1042" s="20">
        <v>2.266E-2</v>
      </c>
      <c r="M1042" s="20">
        <v>2.8150000000000001E-2</v>
      </c>
      <c r="N1042" s="19">
        <v>1220</v>
      </c>
      <c r="O1042" s="21">
        <v>2287.39</v>
      </c>
      <c r="P1042" s="19">
        <v>6364</v>
      </c>
      <c r="Q1042" s="18">
        <v>98.37</v>
      </c>
      <c r="R1042" s="19">
        <v>7.0353000000000003</v>
      </c>
      <c r="S1042" s="19">
        <v>7.0312999999999999</v>
      </c>
      <c r="T1042" s="263" t="s">
        <v>331</v>
      </c>
      <c r="U1042" s="264" t="s">
        <v>331</v>
      </c>
      <c r="V1042" s="264" t="s">
        <v>331</v>
      </c>
      <c r="W1042" s="19"/>
      <c r="AD1042" s="265" t="s">
        <v>331</v>
      </c>
      <c r="AE1042" s="265">
        <v>2.7644999382086099E-2</v>
      </c>
      <c r="AF1042" s="265">
        <v>2.8317999367043375E-2</v>
      </c>
      <c r="AG1042" s="265">
        <v>2.9907999331504106E-2</v>
      </c>
      <c r="AH1042" s="265">
        <v>2.5699999425560234E-2</v>
      </c>
      <c r="AI1042" s="265">
        <v>2.6719999402761461E-2</v>
      </c>
      <c r="AJ1042" s="265">
        <v>2.9919999331235885E-2</v>
      </c>
      <c r="AK1042" s="265">
        <v>3.1639999292790891E-2</v>
      </c>
      <c r="AL1042" s="265">
        <v>2.7746999379806223E-2</v>
      </c>
      <c r="AM1042" s="265">
        <v>2.8225999369099735E-2</v>
      </c>
      <c r="AN1042" s="265">
        <v>3.4145999236777427E-2</v>
      </c>
      <c r="AO1042" s="265">
        <v>2.9509999340400099E-2</v>
      </c>
      <c r="AP1042" s="265">
        <v>3.6165999191626906E-2</v>
      </c>
      <c r="AQ1042" s="265">
        <v>3.0946699308287352E-2</v>
      </c>
    </row>
    <row r="1043" spans="1:43" ht="18.75" customHeight="1">
      <c r="A1043" s="86">
        <v>43798</v>
      </c>
      <c r="B1043" s="19">
        <v>174.9126</v>
      </c>
      <c r="C1043" s="19">
        <v>242.11009999999999</v>
      </c>
      <c r="D1043" s="19">
        <v>64.364999999999995</v>
      </c>
      <c r="E1043" s="19">
        <v>12.62</v>
      </c>
      <c r="F1043" s="20">
        <v>1.5671999999999998E-2</v>
      </c>
      <c r="G1043" s="20">
        <v>1.6119000000000001E-2</v>
      </c>
      <c r="H1043" s="20">
        <v>1.6086E-2</v>
      </c>
      <c r="I1043" s="20">
        <v>1.6258999999999999E-2</v>
      </c>
      <c r="J1043" s="20">
        <v>1.7757999999999999E-2</v>
      </c>
      <c r="K1043" s="20">
        <v>1.7274000000000001E-2</v>
      </c>
      <c r="L1043" s="20">
        <v>2.2054000000000001E-2</v>
      </c>
      <c r="M1043" s="20">
        <v>2.8029999999999999E-2</v>
      </c>
      <c r="N1043" s="19">
        <v>1220</v>
      </c>
      <c r="O1043" s="21">
        <v>2287.39</v>
      </c>
      <c r="P1043" s="19">
        <v>6364</v>
      </c>
      <c r="Q1043" s="18">
        <v>98.37</v>
      </c>
      <c r="R1043" s="19">
        <v>7.0289999999999999</v>
      </c>
      <c r="S1043" s="19">
        <v>7.0160999999999998</v>
      </c>
      <c r="T1043" s="263" t="s">
        <v>331</v>
      </c>
      <c r="U1043" s="264" t="s">
        <v>331</v>
      </c>
      <c r="V1043" s="264" t="s">
        <v>331</v>
      </c>
      <c r="W1043" s="19"/>
      <c r="AD1043" s="265" t="s">
        <v>331</v>
      </c>
      <c r="AE1043" s="265">
        <v>2.742099938709289E-2</v>
      </c>
      <c r="AF1043" s="265">
        <v>2.8170999370329082E-2</v>
      </c>
      <c r="AG1043" s="265">
        <v>2.9705999336019161E-2</v>
      </c>
      <c r="AH1043" s="265">
        <v>2.5729999424889682E-2</v>
      </c>
      <c r="AI1043" s="265">
        <v>2.6719999402761461E-2</v>
      </c>
      <c r="AJ1043" s="265">
        <v>2.9769999334588647E-2</v>
      </c>
      <c r="AK1043" s="265">
        <v>3.1559999294579033E-2</v>
      </c>
      <c r="AL1043" s="265">
        <v>2.7654999381862579E-2</v>
      </c>
      <c r="AM1043" s="265">
        <v>2.7990999374352395E-2</v>
      </c>
      <c r="AN1043" s="265">
        <v>3.4145999236777427E-2</v>
      </c>
      <c r="AO1043" s="265">
        <v>2.9397999342903495E-2</v>
      </c>
      <c r="AP1043" s="265">
        <v>3.6165999191626906E-2</v>
      </c>
      <c r="AQ1043" s="265">
        <v>3.085169931041077E-2</v>
      </c>
    </row>
    <row r="1044" spans="1:43" ht="18.75" customHeight="1">
      <c r="A1044" s="86">
        <v>43797</v>
      </c>
      <c r="B1044" s="19">
        <v>174.8263</v>
      </c>
      <c r="C1044" s="19">
        <v>242.15459999999999</v>
      </c>
      <c r="D1044" s="19">
        <v>64.364999999999995</v>
      </c>
      <c r="E1044" s="19">
        <v>11.75</v>
      </c>
      <c r="F1044" s="20">
        <v>1.5852999999999999E-2</v>
      </c>
      <c r="G1044" s="20">
        <v>1.6258999999999999E-2</v>
      </c>
      <c r="H1044" s="20">
        <v>1.6140999999999999E-2</v>
      </c>
      <c r="I1044" s="20">
        <v>1.6292000000000001E-2</v>
      </c>
      <c r="J1044" s="20">
        <v>1.7654E-2</v>
      </c>
      <c r="K1044" s="20">
        <v>1.7107000000000001E-2</v>
      </c>
      <c r="L1044" s="20">
        <v>2.1901E-2</v>
      </c>
      <c r="M1044" s="20">
        <v>2.8000000000000001E-2</v>
      </c>
      <c r="N1044" s="19">
        <v>1220</v>
      </c>
      <c r="O1044" s="21">
        <v>2287.39</v>
      </c>
      <c r="P1044" s="19">
        <v>6364</v>
      </c>
      <c r="Q1044" s="18">
        <v>98.251999999999995</v>
      </c>
      <c r="R1044" s="19">
        <v>7.0335999999999999</v>
      </c>
      <c r="S1044" s="19">
        <v>7.0145</v>
      </c>
      <c r="T1044" s="263" t="s">
        <v>331</v>
      </c>
      <c r="U1044" s="264" t="s">
        <v>331</v>
      </c>
      <c r="V1044" s="264" t="s">
        <v>331</v>
      </c>
      <c r="W1044" s="19"/>
      <c r="AD1044" s="265" t="s">
        <v>331</v>
      </c>
      <c r="AE1044" s="265">
        <v>2.7293999389931559E-2</v>
      </c>
      <c r="AF1044" s="265">
        <v>2.7899999376386403E-2</v>
      </c>
      <c r="AG1044" s="265">
        <v>2.9419999342411757E-2</v>
      </c>
      <c r="AH1044" s="265">
        <v>2.5729999424889682E-2</v>
      </c>
      <c r="AI1044" s="265">
        <v>2.6559999406337739E-2</v>
      </c>
      <c r="AJ1044" s="265">
        <v>2.957999933883548E-2</v>
      </c>
      <c r="AK1044" s="265">
        <v>3.1299999300390478E-2</v>
      </c>
      <c r="AL1044" s="265">
        <v>2.7590999383293093E-2</v>
      </c>
      <c r="AM1044" s="265">
        <v>2.7925999375805262E-2</v>
      </c>
      <c r="AN1044" s="265">
        <v>3.4145999236777427E-2</v>
      </c>
      <c r="AO1044" s="265">
        <v>2.9402999342791739E-2</v>
      </c>
      <c r="AP1044" s="265">
        <v>3.6165999191626906E-2</v>
      </c>
      <c r="AQ1044" s="265">
        <v>3.023999932408333E-2</v>
      </c>
    </row>
    <row r="1045" spans="1:43" ht="18.75" customHeight="1">
      <c r="A1045" s="86">
        <v>43796</v>
      </c>
      <c r="B1045" s="19">
        <v>174.8263</v>
      </c>
      <c r="C1045" s="19">
        <v>242.15459999999999</v>
      </c>
      <c r="D1045" s="19">
        <v>64.364999999999995</v>
      </c>
      <c r="E1045" s="19">
        <v>11.75</v>
      </c>
      <c r="F1045" s="20">
        <v>1.5852999999999999E-2</v>
      </c>
      <c r="G1045" s="20">
        <v>1.6258999999999999E-2</v>
      </c>
      <c r="H1045" s="20">
        <v>1.6140999999999999E-2</v>
      </c>
      <c r="I1045" s="20">
        <v>1.6292000000000001E-2</v>
      </c>
      <c r="J1045" s="20">
        <v>1.7654E-2</v>
      </c>
      <c r="K1045" s="20">
        <v>1.7163000000000001E-2</v>
      </c>
      <c r="L1045" s="20">
        <v>2.1901E-2</v>
      </c>
      <c r="M1045" s="20">
        <v>2.8070000000000001E-2</v>
      </c>
      <c r="N1045" s="19">
        <v>1220</v>
      </c>
      <c r="O1045" s="21">
        <v>2287.39</v>
      </c>
      <c r="P1045" s="19">
        <v>6364</v>
      </c>
      <c r="Q1045" s="18">
        <v>98.322999999999993</v>
      </c>
      <c r="R1045" s="19">
        <v>7.0364000000000004</v>
      </c>
      <c r="S1045" s="19">
        <v>7.0312999999999999</v>
      </c>
      <c r="T1045" s="263" t="s">
        <v>331</v>
      </c>
      <c r="U1045" s="264" t="s">
        <v>331</v>
      </c>
      <c r="V1045" s="264" t="s">
        <v>331</v>
      </c>
      <c r="W1045" s="19"/>
      <c r="AD1045" s="265" t="s">
        <v>331</v>
      </c>
      <c r="AE1045" s="265">
        <v>2.7194999392144384E-2</v>
      </c>
      <c r="AF1045" s="265">
        <v>2.7761999379470943E-2</v>
      </c>
      <c r="AG1045" s="265">
        <v>2.9251999346166846E-2</v>
      </c>
      <c r="AH1045" s="265">
        <v>2.5549999428912999E-2</v>
      </c>
      <c r="AI1045" s="265">
        <v>2.6689999403432012E-2</v>
      </c>
      <c r="AJ1045" s="265">
        <v>2.9479999341070651E-2</v>
      </c>
      <c r="AK1045" s="265">
        <v>3.1219999302178621E-2</v>
      </c>
      <c r="AL1045" s="265">
        <v>2.7691999381035566E-2</v>
      </c>
      <c r="AM1045" s="265">
        <v>2.8092999372072516E-2</v>
      </c>
      <c r="AN1045" s="265">
        <v>3.4145999236777427E-2</v>
      </c>
      <c r="AO1045" s="265">
        <v>2.9403999342769382E-2</v>
      </c>
      <c r="AP1045" s="265">
        <v>3.6165999191626906E-2</v>
      </c>
      <c r="AQ1045" s="265">
        <v>3.0314999322406947E-2</v>
      </c>
    </row>
    <row r="1046" spans="1:43" ht="18.75" customHeight="1">
      <c r="A1046" s="86">
        <v>43795</v>
      </c>
      <c r="B1046" s="19">
        <v>174.99709999999999</v>
      </c>
      <c r="C1046" s="19">
        <v>241.9032</v>
      </c>
      <c r="D1046" s="19">
        <v>65.010999999999996</v>
      </c>
      <c r="E1046" s="19">
        <v>11.54</v>
      </c>
      <c r="F1046" s="20">
        <v>1.5778E-2</v>
      </c>
      <c r="G1046" s="20">
        <v>1.5819E-2</v>
      </c>
      <c r="H1046" s="20">
        <v>1.5762000000000002E-2</v>
      </c>
      <c r="I1046" s="20">
        <v>1.5959000000000001E-2</v>
      </c>
      <c r="J1046" s="20">
        <v>1.7413999999999999E-2</v>
      </c>
      <c r="K1046" s="20">
        <v>1.6801E-2</v>
      </c>
      <c r="L1046" s="20">
        <v>2.179E-2</v>
      </c>
      <c r="M1046" s="20">
        <v>2.81E-2</v>
      </c>
      <c r="N1046" s="19">
        <v>1220</v>
      </c>
      <c r="O1046" s="21">
        <v>2287.39</v>
      </c>
      <c r="P1046" s="19">
        <v>6364</v>
      </c>
      <c r="Q1046" s="18">
        <v>98.27</v>
      </c>
      <c r="R1046" s="19">
        <v>7.0382999999999996</v>
      </c>
      <c r="S1046" s="19">
        <v>7.0434999999999999</v>
      </c>
      <c r="T1046" s="263" t="s">
        <v>331</v>
      </c>
      <c r="U1046" s="264" t="s">
        <v>331</v>
      </c>
      <c r="V1046" s="264" t="s">
        <v>331</v>
      </c>
      <c r="W1046" s="19"/>
      <c r="AD1046" s="265" t="s">
        <v>331</v>
      </c>
      <c r="AE1046" s="265">
        <v>2.7251999390870335E-2</v>
      </c>
      <c r="AF1046" s="265">
        <v>2.8063999372720718E-2</v>
      </c>
      <c r="AG1046" s="265">
        <v>2.9362999343685806E-2</v>
      </c>
      <c r="AH1046" s="265">
        <v>2.5549999428912999E-2</v>
      </c>
      <c r="AI1046" s="265">
        <v>2.675999940186739E-2</v>
      </c>
      <c r="AJ1046" s="265">
        <v>2.939999934285879E-2</v>
      </c>
      <c r="AK1046" s="265">
        <v>3.1099999304860831E-2</v>
      </c>
      <c r="AL1046" s="265">
        <v>2.7732999380119142E-2</v>
      </c>
      <c r="AM1046" s="265">
        <v>2.821399936936796E-2</v>
      </c>
      <c r="AN1046" s="265">
        <v>3.4145999236777427E-2</v>
      </c>
      <c r="AO1046" s="265">
        <v>2.8988999352045356E-2</v>
      </c>
      <c r="AP1046" s="265">
        <v>3.6165999191626906E-2</v>
      </c>
      <c r="AQ1046" s="265">
        <v>3.125999930128455E-2</v>
      </c>
    </row>
    <row r="1047" spans="1:43" ht="18.75" customHeight="1">
      <c r="A1047" s="86">
        <v>43794</v>
      </c>
      <c r="B1047" s="19">
        <v>174.80670000000001</v>
      </c>
      <c r="C1047" s="19">
        <v>241.75659999999999</v>
      </c>
      <c r="D1047" s="19">
        <v>65.468999999999994</v>
      </c>
      <c r="E1047" s="19">
        <v>11.87</v>
      </c>
      <c r="F1047" s="20">
        <v>1.5817000000000001E-2</v>
      </c>
      <c r="G1047" s="20">
        <v>1.6133999999999999E-2</v>
      </c>
      <c r="H1047" s="20">
        <v>1.5979E-2</v>
      </c>
      <c r="I1047" s="20">
        <v>1.6108000000000001E-2</v>
      </c>
      <c r="J1047" s="20">
        <v>1.7551000000000001E-2</v>
      </c>
      <c r="K1047" s="20">
        <v>1.6945000000000002E-2</v>
      </c>
      <c r="L1047" s="20">
        <v>2.2013000000000001E-2</v>
      </c>
      <c r="M1047" s="20">
        <v>2.8060000000000002E-2</v>
      </c>
      <c r="N1047" s="19">
        <v>1220</v>
      </c>
      <c r="O1047" s="21">
        <v>2287.39</v>
      </c>
      <c r="P1047" s="19">
        <v>6364</v>
      </c>
      <c r="Q1047" s="18">
        <v>97.992999999999995</v>
      </c>
      <c r="R1047" s="19">
        <v>7.0289000000000001</v>
      </c>
      <c r="S1047" s="19">
        <v>7.0324</v>
      </c>
      <c r="T1047" s="263" t="s">
        <v>331</v>
      </c>
      <c r="U1047" s="264" t="s">
        <v>331</v>
      </c>
      <c r="V1047" s="264" t="s">
        <v>331</v>
      </c>
      <c r="W1047" s="19"/>
      <c r="AD1047" s="265" t="s">
        <v>331</v>
      </c>
      <c r="AE1047" s="265">
        <v>2.7455999386310579E-2</v>
      </c>
      <c r="AF1047" s="265">
        <v>2.8063999372720718E-2</v>
      </c>
      <c r="AG1047" s="265">
        <v>2.9765999334678054E-2</v>
      </c>
      <c r="AH1047" s="265">
        <v>2.5549999428912999E-2</v>
      </c>
      <c r="AI1047" s="265">
        <v>2.6799999400973322E-2</v>
      </c>
      <c r="AJ1047" s="265">
        <v>2.9569999339058992E-2</v>
      </c>
      <c r="AK1047" s="265">
        <v>3.1409999297931791E-2</v>
      </c>
      <c r="AL1047" s="265">
        <v>2.8051999372988939E-2</v>
      </c>
      <c r="AM1047" s="265">
        <v>2.8554999361746016E-2</v>
      </c>
      <c r="AN1047" s="265">
        <v>3.4145999236777427E-2</v>
      </c>
      <c r="AO1047" s="265">
        <v>2.9651999337226152E-2</v>
      </c>
      <c r="AP1047" s="265">
        <v>3.6165999191626906E-2</v>
      </c>
      <c r="AQ1047" s="265">
        <v>3.2179999280720947E-2</v>
      </c>
    </row>
    <row r="1048" spans="1:43" ht="18.75" customHeight="1">
      <c r="A1048" s="86">
        <v>43791</v>
      </c>
      <c r="B1048" s="19">
        <v>174.63149999999999</v>
      </c>
      <c r="C1048" s="19">
        <v>241.63040000000001</v>
      </c>
      <c r="D1048" s="19">
        <v>65.942999999999998</v>
      </c>
      <c r="E1048" s="19">
        <v>12.34</v>
      </c>
      <c r="F1048" s="20">
        <v>1.5765999999999999E-2</v>
      </c>
      <c r="G1048" s="20">
        <v>1.6277E-2</v>
      </c>
      <c r="H1048" s="20">
        <v>1.6087000000000001E-2</v>
      </c>
      <c r="I1048" s="20">
        <v>1.6240000000000001E-2</v>
      </c>
      <c r="J1048" s="20">
        <v>1.7706E-2</v>
      </c>
      <c r="K1048" s="20">
        <v>1.7041000000000001E-2</v>
      </c>
      <c r="L1048" s="20">
        <v>2.2209E-2</v>
      </c>
      <c r="M1048" s="20">
        <v>2.7879999999999999E-2</v>
      </c>
      <c r="N1048" s="19">
        <v>1220</v>
      </c>
      <c r="O1048" s="21">
        <v>2287.39</v>
      </c>
      <c r="P1048" s="19">
        <v>6364</v>
      </c>
      <c r="Q1048" s="18">
        <v>97.933999999999997</v>
      </c>
      <c r="R1048" s="19">
        <v>7.0354000000000001</v>
      </c>
      <c r="S1048" s="19">
        <v>7.0404999999999998</v>
      </c>
      <c r="T1048" s="263" t="s">
        <v>331</v>
      </c>
      <c r="U1048" s="264" t="s">
        <v>331</v>
      </c>
      <c r="V1048" s="264" t="s">
        <v>331</v>
      </c>
      <c r="W1048" s="19"/>
      <c r="AD1048" s="265" t="s">
        <v>331</v>
      </c>
      <c r="AE1048" s="265">
        <v>2.7455999386310579E-2</v>
      </c>
      <c r="AF1048" s="265">
        <v>2.8063999372720718E-2</v>
      </c>
      <c r="AG1048" s="265">
        <v>2.9765999334678054E-2</v>
      </c>
      <c r="AH1048" s="265">
        <v>2.5549999428912999E-2</v>
      </c>
      <c r="AI1048" s="265">
        <v>2.6799999400973322E-2</v>
      </c>
      <c r="AJ1048" s="265">
        <v>2.9569999339058992E-2</v>
      </c>
      <c r="AK1048" s="265">
        <v>3.1409999297931791E-2</v>
      </c>
      <c r="AL1048" s="265">
        <v>2.8051999372988939E-2</v>
      </c>
      <c r="AM1048" s="265">
        <v>2.8554999361746016E-2</v>
      </c>
      <c r="AN1048" s="265">
        <v>3.4145999236777427E-2</v>
      </c>
      <c r="AO1048" s="265">
        <v>2.9651999337226152E-2</v>
      </c>
      <c r="AP1048" s="265">
        <v>3.6165999191626906E-2</v>
      </c>
      <c r="AQ1048" s="265">
        <v>3.2179999280720947E-2</v>
      </c>
    </row>
    <row r="1049" spans="1:43" ht="18.75" customHeight="1">
      <c r="A1049" s="86">
        <v>43790</v>
      </c>
      <c r="B1049" s="19">
        <v>174.64109999999999</v>
      </c>
      <c r="C1049" s="19">
        <v>241.74260000000001</v>
      </c>
      <c r="D1049" s="19">
        <v>65.722999999999999</v>
      </c>
      <c r="E1049" s="19">
        <v>13.13</v>
      </c>
      <c r="F1049" s="20">
        <v>1.5640000000000001E-2</v>
      </c>
      <c r="G1049" s="20">
        <v>1.6046000000000001E-2</v>
      </c>
      <c r="H1049" s="20">
        <v>1.5925999999999999E-2</v>
      </c>
      <c r="I1049" s="20">
        <v>1.6188999999999999E-2</v>
      </c>
      <c r="J1049" s="20">
        <v>1.7722999999999999E-2</v>
      </c>
      <c r="K1049" s="20">
        <v>1.7063999999999999E-2</v>
      </c>
      <c r="L1049" s="20">
        <v>2.2315000000000002E-2</v>
      </c>
      <c r="M1049" s="20">
        <v>2.7980000000000001E-2</v>
      </c>
      <c r="N1049" s="19">
        <v>1220</v>
      </c>
      <c r="O1049" s="21">
        <v>2287.39</v>
      </c>
      <c r="P1049" s="19">
        <v>6364</v>
      </c>
      <c r="Q1049" s="18">
        <v>97.855999999999995</v>
      </c>
      <c r="R1049" s="19">
        <v>7.0275999999999996</v>
      </c>
      <c r="S1049" s="19">
        <v>7.0274999999999999</v>
      </c>
      <c r="T1049" s="263" t="s">
        <v>331</v>
      </c>
      <c r="U1049" s="264" t="s">
        <v>331</v>
      </c>
      <c r="V1049" s="264" t="s">
        <v>331</v>
      </c>
      <c r="W1049" s="19"/>
      <c r="AD1049" s="265" t="s">
        <v>331</v>
      </c>
      <c r="AE1049" s="265">
        <v>2.7455999386310579E-2</v>
      </c>
      <c r="AF1049" s="265">
        <v>2.8063999372720718E-2</v>
      </c>
      <c r="AG1049" s="265">
        <v>2.9765999334678054E-2</v>
      </c>
      <c r="AH1049" s="265">
        <v>2.5549999428912999E-2</v>
      </c>
      <c r="AI1049" s="265">
        <v>2.6799999400973322E-2</v>
      </c>
      <c r="AJ1049" s="265">
        <v>2.9569999339058992E-2</v>
      </c>
      <c r="AK1049" s="265">
        <v>3.1409999297931791E-2</v>
      </c>
      <c r="AL1049" s="265">
        <v>2.8051999372988939E-2</v>
      </c>
      <c r="AM1049" s="265">
        <v>2.8554999361746016E-2</v>
      </c>
      <c r="AN1049" s="265">
        <v>3.4145999236777427E-2</v>
      </c>
      <c r="AO1049" s="265">
        <v>2.9651999337226152E-2</v>
      </c>
      <c r="AP1049" s="265">
        <v>3.6165999191626906E-2</v>
      </c>
      <c r="AQ1049" s="265">
        <v>3.2571699271965772E-2</v>
      </c>
    </row>
    <row r="1050" spans="1:43" ht="18.75" customHeight="1">
      <c r="A1050" s="86">
        <v>43789</v>
      </c>
      <c r="B1050" s="19">
        <v>174.89529999999999</v>
      </c>
      <c r="C1050" s="19">
        <v>241.82759999999999</v>
      </c>
      <c r="D1050" s="19">
        <v>65.289000000000001</v>
      </c>
      <c r="E1050" s="19">
        <v>12.78</v>
      </c>
      <c r="F1050" s="20">
        <v>1.5564E-2</v>
      </c>
      <c r="G1050" s="20">
        <v>1.5757E-2</v>
      </c>
      <c r="H1050" s="20">
        <v>1.5657999999999998E-2</v>
      </c>
      <c r="I1050" s="20">
        <v>1.5890000000000001E-2</v>
      </c>
      <c r="J1050" s="20">
        <v>1.7448999999999999E-2</v>
      </c>
      <c r="K1050" s="20">
        <v>1.6752E-2</v>
      </c>
      <c r="L1050" s="20">
        <v>2.2089999999999999E-2</v>
      </c>
      <c r="M1050" s="20">
        <v>2.8119999999999999E-2</v>
      </c>
      <c r="N1050" s="19">
        <v>1220</v>
      </c>
      <c r="O1050" s="21">
        <v>2287.39</v>
      </c>
      <c r="P1050" s="19">
        <v>6364</v>
      </c>
      <c r="Q1050" s="18">
        <v>97.793999999999997</v>
      </c>
      <c r="R1050" s="19">
        <v>7.0260999999999996</v>
      </c>
      <c r="S1050" s="19">
        <v>7.0259</v>
      </c>
      <c r="T1050" s="263" t="s">
        <v>331</v>
      </c>
      <c r="U1050" s="264" t="s">
        <v>331</v>
      </c>
      <c r="V1050" s="264" t="s">
        <v>331</v>
      </c>
      <c r="W1050" s="19"/>
      <c r="AD1050" s="265" t="s">
        <v>331</v>
      </c>
      <c r="AE1050" s="265">
        <v>2.7455999386310579E-2</v>
      </c>
      <c r="AF1050" s="265">
        <v>2.8063999372720718E-2</v>
      </c>
      <c r="AG1050" s="265">
        <v>2.9765999334678054E-2</v>
      </c>
      <c r="AH1050" s="265">
        <v>2.5549999428912999E-2</v>
      </c>
      <c r="AI1050" s="265">
        <v>2.6799999400973322E-2</v>
      </c>
      <c r="AJ1050" s="265">
        <v>2.9569999339058992E-2</v>
      </c>
      <c r="AK1050" s="265">
        <v>3.1409999297931791E-2</v>
      </c>
      <c r="AL1050" s="265">
        <v>2.8051999372988939E-2</v>
      </c>
      <c r="AM1050" s="265">
        <v>2.8554999361746016E-2</v>
      </c>
      <c r="AN1050" s="265">
        <v>3.4145999236777427E-2</v>
      </c>
      <c r="AO1050" s="265">
        <v>2.9651999337226152E-2</v>
      </c>
      <c r="AP1050" s="265">
        <v>3.6165999191626906E-2</v>
      </c>
      <c r="AQ1050" s="265">
        <v>3.2989999262616039E-2</v>
      </c>
    </row>
    <row r="1051" spans="1:43" ht="18.75" customHeight="1">
      <c r="A1051" s="86">
        <v>43788</v>
      </c>
      <c r="B1051" s="19">
        <v>174.589</v>
      </c>
      <c r="C1051" s="19">
        <v>241.56800000000001</v>
      </c>
      <c r="D1051" s="19">
        <v>64.027000000000001</v>
      </c>
      <c r="E1051" s="19">
        <v>12.86</v>
      </c>
      <c r="F1051" s="20">
        <v>1.5539000000000001E-2</v>
      </c>
      <c r="G1051" s="20">
        <v>1.5960999999999999E-2</v>
      </c>
      <c r="H1051" s="20">
        <v>1.5927E-2</v>
      </c>
      <c r="I1051" s="20">
        <v>1.6204E-2</v>
      </c>
      <c r="J1051" s="20">
        <v>1.7826000000000002E-2</v>
      </c>
      <c r="K1051" s="20">
        <v>1.7087999999999999E-2</v>
      </c>
      <c r="L1051" s="20">
        <v>2.2512999999999998E-2</v>
      </c>
      <c r="M1051" s="20">
        <v>2.819E-2</v>
      </c>
      <c r="N1051" s="19">
        <v>1220</v>
      </c>
      <c r="O1051" s="21">
        <v>2287.39</v>
      </c>
      <c r="P1051" s="19">
        <v>6364</v>
      </c>
      <c r="Q1051" s="18">
        <v>97.998999999999995</v>
      </c>
      <c r="R1051" s="19">
        <v>7.0080999999999998</v>
      </c>
      <c r="S1051" s="19">
        <v>7.0064000000000002</v>
      </c>
      <c r="T1051" s="263" t="s">
        <v>331</v>
      </c>
      <c r="U1051" s="264" t="s">
        <v>331</v>
      </c>
      <c r="V1051" s="264" t="s">
        <v>331</v>
      </c>
      <c r="W1051" s="19"/>
      <c r="AD1051" s="265" t="s">
        <v>331</v>
      </c>
      <c r="AE1051" s="265">
        <v>2.7455999386310579E-2</v>
      </c>
      <c r="AF1051" s="265">
        <v>2.8063999372720718E-2</v>
      </c>
      <c r="AG1051" s="265">
        <v>2.9765999334678054E-2</v>
      </c>
      <c r="AH1051" s="265">
        <v>2.5549999428912999E-2</v>
      </c>
      <c r="AI1051" s="265">
        <v>2.6799999400973322E-2</v>
      </c>
      <c r="AJ1051" s="265">
        <v>2.9569999339058992E-2</v>
      </c>
      <c r="AK1051" s="265">
        <v>3.1409999297931791E-2</v>
      </c>
      <c r="AL1051" s="265">
        <v>2.8051999372988939E-2</v>
      </c>
      <c r="AM1051" s="265">
        <v>2.8554999361746016E-2</v>
      </c>
      <c r="AN1051" s="265">
        <v>3.4145999236777427E-2</v>
      </c>
      <c r="AO1051" s="265">
        <v>2.9651999337226152E-2</v>
      </c>
      <c r="AP1051" s="265">
        <v>3.6165999191626906E-2</v>
      </c>
      <c r="AQ1051" s="265">
        <v>3.1753299290258441E-2</v>
      </c>
    </row>
    <row r="1052" spans="1:43" ht="18.75" customHeight="1">
      <c r="A1052" s="86">
        <v>43787</v>
      </c>
      <c r="B1052" s="19">
        <v>174.43289999999999</v>
      </c>
      <c r="C1052" s="19">
        <v>241.49590000000001</v>
      </c>
      <c r="D1052" s="19">
        <v>63.594000000000001</v>
      </c>
      <c r="E1052" s="19">
        <v>12.46</v>
      </c>
      <c r="F1052" s="20">
        <v>1.5535E-2</v>
      </c>
      <c r="G1052" s="20">
        <v>1.5980000000000001E-2</v>
      </c>
      <c r="H1052" s="20">
        <v>1.6035000000000001E-2</v>
      </c>
      <c r="I1052" s="20">
        <v>1.6352999999999999E-2</v>
      </c>
      <c r="J1052" s="20">
        <v>1.8152999999999999E-2</v>
      </c>
      <c r="K1052" s="20">
        <v>1.7328E-2</v>
      </c>
      <c r="L1052" s="20">
        <v>2.299E-2</v>
      </c>
      <c r="M1052" s="20">
        <v>2.8389999999999999E-2</v>
      </c>
      <c r="N1052" s="19">
        <v>1220</v>
      </c>
      <c r="O1052" s="21">
        <v>2287.39</v>
      </c>
      <c r="P1052" s="19">
        <v>6364</v>
      </c>
      <c r="Q1052" s="18">
        <v>98.162999999999997</v>
      </c>
      <c r="R1052" s="19">
        <v>7.0208000000000004</v>
      </c>
      <c r="S1052" s="19">
        <v>7.0186999999999999</v>
      </c>
      <c r="T1052" s="263" t="s">
        <v>331</v>
      </c>
      <c r="U1052" s="264" t="s">
        <v>331</v>
      </c>
      <c r="V1052" s="264" t="s">
        <v>331</v>
      </c>
      <c r="W1052" s="19"/>
      <c r="AD1052" s="265" t="s">
        <v>331</v>
      </c>
      <c r="AE1052" s="265">
        <v>2.7455999386310579E-2</v>
      </c>
      <c r="AF1052" s="265">
        <v>2.8063999372720718E-2</v>
      </c>
      <c r="AG1052" s="265">
        <v>2.9765999334678054E-2</v>
      </c>
      <c r="AH1052" s="265">
        <v>2.5549999428912999E-2</v>
      </c>
      <c r="AI1052" s="265">
        <v>2.6799999400973322E-2</v>
      </c>
      <c r="AJ1052" s="265">
        <v>2.9569999339058992E-2</v>
      </c>
      <c r="AK1052" s="265">
        <v>3.1409999297931791E-2</v>
      </c>
      <c r="AL1052" s="265">
        <v>2.8051999372988939E-2</v>
      </c>
      <c r="AM1052" s="265">
        <v>2.8554999361746016E-2</v>
      </c>
      <c r="AN1052" s="265">
        <v>3.4145999236777427E-2</v>
      </c>
      <c r="AO1052" s="265">
        <v>2.9651999337226152E-2</v>
      </c>
      <c r="AP1052" s="265">
        <v>3.6165999191626906E-2</v>
      </c>
      <c r="AQ1052" s="265">
        <v>3.1753299290258441E-2</v>
      </c>
    </row>
    <row r="1053" spans="1:43" ht="18.75" customHeight="1">
      <c r="A1053" s="86">
        <v>43784</v>
      </c>
      <c r="B1053" s="19">
        <v>174.2216</v>
      </c>
      <c r="C1053" s="19">
        <v>241.3518</v>
      </c>
      <c r="D1053" s="19">
        <v>65.516000000000005</v>
      </c>
      <c r="E1053" s="19">
        <v>12.05</v>
      </c>
      <c r="F1053" s="20">
        <v>1.5613E-2</v>
      </c>
      <c r="G1053" s="20">
        <v>1.6101000000000001E-2</v>
      </c>
      <c r="H1053" s="20">
        <v>1.6115999999999998E-2</v>
      </c>
      <c r="I1053" s="20">
        <v>1.6468E-2</v>
      </c>
      <c r="J1053" s="20">
        <v>1.8308000000000001E-2</v>
      </c>
      <c r="K1053" s="20">
        <v>1.7448000000000002E-2</v>
      </c>
      <c r="L1053" s="20">
        <v>2.3047000000000002E-2</v>
      </c>
      <c r="M1053" s="20">
        <v>2.8670000000000001E-2</v>
      </c>
      <c r="N1053" s="19">
        <v>1220</v>
      </c>
      <c r="O1053" s="21">
        <v>2287.39</v>
      </c>
      <c r="P1053" s="19">
        <v>6364</v>
      </c>
      <c r="Q1053" s="18">
        <v>98.373000000000005</v>
      </c>
      <c r="R1053" s="19">
        <v>7.0233999999999996</v>
      </c>
      <c r="S1053" s="19">
        <v>7.0298999999999996</v>
      </c>
      <c r="T1053" s="263" t="s">
        <v>331</v>
      </c>
      <c r="U1053" s="264" t="s">
        <v>331</v>
      </c>
      <c r="V1053" s="264" t="s">
        <v>331</v>
      </c>
      <c r="W1053" s="19"/>
      <c r="AD1053" s="265" t="s">
        <v>331</v>
      </c>
      <c r="AE1053" s="265">
        <v>2.7334999389015135E-2</v>
      </c>
      <c r="AF1053" s="265">
        <v>2.8063999372720718E-2</v>
      </c>
      <c r="AG1053" s="265">
        <v>2.9511999340355397E-2</v>
      </c>
      <c r="AH1053" s="265">
        <v>2.5549999428912999E-2</v>
      </c>
      <c r="AI1053" s="265">
        <v>2.6799999400973322E-2</v>
      </c>
      <c r="AJ1053" s="265">
        <v>2.9569999339058992E-2</v>
      </c>
      <c r="AK1053" s="265">
        <v>3.1459999296814201E-2</v>
      </c>
      <c r="AL1053" s="265">
        <v>2.8051999372988939E-2</v>
      </c>
      <c r="AM1053" s="265">
        <v>2.8554999361746016E-2</v>
      </c>
      <c r="AN1053" s="265">
        <v>3.4145999236777427E-2</v>
      </c>
      <c r="AO1053" s="265">
        <v>2.9327999344468114E-2</v>
      </c>
      <c r="AP1053" s="265">
        <v>3.6165999191626906E-2</v>
      </c>
      <c r="AQ1053" s="265">
        <v>3.0913299309033901E-2</v>
      </c>
    </row>
    <row r="1054" spans="1:43" ht="18.75" customHeight="1">
      <c r="A1054" s="86">
        <v>43783</v>
      </c>
      <c r="B1054" s="19">
        <v>174.36879999999999</v>
      </c>
      <c r="C1054" s="19">
        <v>241.31659999999999</v>
      </c>
      <c r="D1054" s="19">
        <v>65.516000000000005</v>
      </c>
      <c r="E1054" s="19">
        <v>13.05</v>
      </c>
      <c r="F1054" s="20">
        <v>1.5615E-2</v>
      </c>
      <c r="G1054" s="20">
        <v>1.5914000000000001E-2</v>
      </c>
      <c r="H1054" s="20">
        <v>1.5928999999999999E-2</v>
      </c>
      <c r="I1054" s="20">
        <v>1.6284E-2</v>
      </c>
      <c r="J1054" s="20">
        <v>1.8186000000000001E-2</v>
      </c>
      <c r="K1054" s="20">
        <v>1.7278000000000002E-2</v>
      </c>
      <c r="L1054" s="20">
        <v>2.2997E-2</v>
      </c>
      <c r="M1054" s="20">
        <v>2.87E-2</v>
      </c>
      <c r="N1054" s="19">
        <v>1220</v>
      </c>
      <c r="O1054" s="21">
        <v>2287.39</v>
      </c>
      <c r="P1054" s="19">
        <v>6364</v>
      </c>
      <c r="Q1054" s="18">
        <v>98.308999999999997</v>
      </c>
      <c r="R1054" s="19">
        <v>7.0079000000000002</v>
      </c>
      <c r="S1054" s="19">
        <v>7.0242000000000004</v>
      </c>
      <c r="T1054" s="263" t="s">
        <v>331</v>
      </c>
      <c r="U1054" s="264" t="s">
        <v>331</v>
      </c>
      <c r="V1054" s="264" t="s">
        <v>331</v>
      </c>
      <c r="W1054" s="19"/>
      <c r="AD1054" s="265" t="s">
        <v>331</v>
      </c>
      <c r="AE1054" s="265">
        <v>2.7245999391004444E-2</v>
      </c>
      <c r="AF1054" s="265">
        <v>2.7799999378621577E-2</v>
      </c>
      <c r="AG1054" s="265">
        <v>2.9422999342344699E-2</v>
      </c>
      <c r="AH1054" s="265">
        <v>2.5549999428912999E-2</v>
      </c>
      <c r="AI1054" s="265">
        <v>2.6849999399855735E-2</v>
      </c>
      <c r="AJ1054" s="265">
        <v>2.9499999340623619E-2</v>
      </c>
      <c r="AK1054" s="265">
        <v>3.1349999299272895E-2</v>
      </c>
      <c r="AL1054" s="265">
        <v>2.8068999372608962E-2</v>
      </c>
      <c r="AM1054" s="265">
        <v>2.8489999363198879E-2</v>
      </c>
      <c r="AN1054" s="265">
        <v>3.4145999236777427E-2</v>
      </c>
      <c r="AO1054" s="265">
        <v>2.9262999345920981E-2</v>
      </c>
      <c r="AP1054" s="265">
        <v>3.6165999191626906E-2</v>
      </c>
      <c r="AQ1054" s="265">
        <v>3.1871699287611993E-2</v>
      </c>
    </row>
    <row r="1055" spans="1:43" ht="18.75" customHeight="1">
      <c r="A1055" s="86">
        <v>43782</v>
      </c>
      <c r="B1055" s="19">
        <v>174.0393</v>
      </c>
      <c r="C1055" s="19">
        <v>241.24789999999999</v>
      </c>
      <c r="D1055" s="19">
        <v>63.293999999999997</v>
      </c>
      <c r="E1055" s="19">
        <v>13</v>
      </c>
      <c r="F1055" s="20">
        <v>1.5640999999999999E-2</v>
      </c>
      <c r="G1055" s="20">
        <v>1.636E-2</v>
      </c>
      <c r="H1055" s="20">
        <v>1.6544E-2</v>
      </c>
      <c r="I1055" s="20">
        <v>1.6910999999999999E-2</v>
      </c>
      <c r="J1055" s="20">
        <v>1.8859999999999998E-2</v>
      </c>
      <c r="K1055" s="20">
        <v>1.7951999999999999E-2</v>
      </c>
      <c r="L1055" s="20">
        <v>2.3647999999999999E-2</v>
      </c>
      <c r="M1055" s="20">
        <v>2.8629999999999999E-2</v>
      </c>
      <c r="N1055" s="19">
        <v>1220</v>
      </c>
      <c r="O1055" s="21">
        <v>2287.39</v>
      </c>
      <c r="P1055" s="19">
        <v>6364</v>
      </c>
      <c r="Q1055" s="18">
        <v>98.2</v>
      </c>
      <c r="R1055" s="19">
        <v>7.0103</v>
      </c>
      <c r="S1055" s="19">
        <v>7.0076000000000001</v>
      </c>
      <c r="T1055" s="263" t="s">
        <v>331</v>
      </c>
      <c r="U1055" s="264" t="s">
        <v>331</v>
      </c>
      <c r="V1055" s="264" t="s">
        <v>331</v>
      </c>
      <c r="W1055" s="19"/>
      <c r="AD1055" s="265" t="s">
        <v>331</v>
      </c>
      <c r="AE1055" s="265">
        <v>2.7262999390624466E-2</v>
      </c>
      <c r="AF1055" s="265">
        <v>2.7785999378934501E-2</v>
      </c>
      <c r="AG1055" s="265">
        <v>2.937299934346229E-2</v>
      </c>
      <c r="AH1055" s="265">
        <v>2.5659999426454305E-2</v>
      </c>
      <c r="AI1055" s="265">
        <v>2.6779999401420354E-2</v>
      </c>
      <c r="AJ1055" s="265">
        <v>2.9439999341964722E-2</v>
      </c>
      <c r="AK1055" s="265">
        <v>3.1189999302849176E-2</v>
      </c>
      <c r="AL1055" s="265">
        <v>2.8002999374084174E-2</v>
      </c>
      <c r="AM1055" s="265">
        <v>2.8329999366775157E-2</v>
      </c>
      <c r="AN1055" s="265">
        <v>3.4145999236777427E-2</v>
      </c>
      <c r="AO1055" s="265">
        <v>2.9264999345876275E-2</v>
      </c>
      <c r="AP1055" s="265">
        <v>3.6165999191626906E-2</v>
      </c>
      <c r="AQ1055" s="265">
        <v>3.2634999270550906E-2</v>
      </c>
    </row>
    <row r="1056" spans="1:43" ht="18.75" customHeight="1">
      <c r="A1056" s="86">
        <v>43781</v>
      </c>
      <c r="B1056" s="19">
        <v>173.7586</v>
      </c>
      <c r="C1056" s="19">
        <v>241.2107</v>
      </c>
      <c r="D1056" s="19">
        <v>63.293999999999997</v>
      </c>
      <c r="E1056" s="19">
        <v>12.68</v>
      </c>
      <c r="F1056" s="20">
        <v>1.5637000000000002E-2</v>
      </c>
      <c r="G1056" s="20">
        <v>1.6622999999999999E-2</v>
      </c>
      <c r="H1056" s="20">
        <v>1.6919E-2</v>
      </c>
      <c r="I1056" s="20">
        <v>1.7391E-2</v>
      </c>
      <c r="J1056" s="20">
        <v>1.9347E-2</v>
      </c>
      <c r="K1056" s="20">
        <v>1.8459E-2</v>
      </c>
      <c r="L1056" s="20">
        <v>2.4161999999999999E-2</v>
      </c>
      <c r="M1056" s="20">
        <v>2.86E-2</v>
      </c>
      <c r="N1056" s="19">
        <v>1220</v>
      </c>
      <c r="O1056" s="21">
        <v>2287.39</v>
      </c>
      <c r="P1056" s="19">
        <v>6364</v>
      </c>
      <c r="Q1056" s="18">
        <v>98.352999999999994</v>
      </c>
      <c r="R1056" s="19">
        <v>6.9958999999999998</v>
      </c>
      <c r="S1056" s="19">
        <v>6.9863999999999997</v>
      </c>
      <c r="T1056" s="263" t="s">
        <v>331</v>
      </c>
      <c r="U1056" s="264" t="s">
        <v>331</v>
      </c>
      <c r="V1056" s="264" t="s">
        <v>331</v>
      </c>
      <c r="W1056" s="19"/>
      <c r="AD1056" s="265" t="s">
        <v>331</v>
      </c>
      <c r="AE1056" s="265">
        <v>2.7250999390892684E-2</v>
      </c>
      <c r="AF1056" s="265">
        <v>2.7709999380633236E-2</v>
      </c>
      <c r="AG1056" s="265">
        <v>2.9267999345809221E-2</v>
      </c>
      <c r="AH1056" s="265">
        <v>2.5339999433606861E-2</v>
      </c>
      <c r="AI1056" s="265">
        <v>2.6949999397620557E-2</v>
      </c>
      <c r="AJ1056" s="265">
        <v>2.9409999342635273E-2</v>
      </c>
      <c r="AK1056" s="265">
        <v>3.1199999302625656E-2</v>
      </c>
      <c r="AL1056" s="265">
        <v>2.7639999382197855E-2</v>
      </c>
      <c r="AM1056" s="265">
        <v>2.8648999359644951E-2</v>
      </c>
      <c r="AN1056" s="265">
        <v>3.4145999236777427E-2</v>
      </c>
      <c r="AO1056" s="265">
        <v>2.9880999332107607E-2</v>
      </c>
      <c r="AP1056" s="265">
        <v>3.6165999191626906E-2</v>
      </c>
      <c r="AQ1056" s="265">
        <v>3.3799699244517832E-2</v>
      </c>
    </row>
    <row r="1057" spans="1:43" ht="18.75" customHeight="1">
      <c r="A1057" s="86">
        <v>43780</v>
      </c>
      <c r="B1057" s="19">
        <v>173.48599999999999</v>
      </c>
      <c r="C1057" s="19">
        <v>241.08099999999999</v>
      </c>
      <c r="D1057" s="19">
        <v>63.293999999999997</v>
      </c>
      <c r="E1057" s="19">
        <v>12.69</v>
      </c>
      <c r="F1057" s="20">
        <v>1.5433000000000001E-2</v>
      </c>
      <c r="G1057" s="20">
        <v>1.6742E-2</v>
      </c>
      <c r="H1057" s="20">
        <v>1.7025999999999999E-2</v>
      </c>
      <c r="I1057" s="20">
        <v>1.7455999999999999E-2</v>
      </c>
      <c r="J1057" s="20">
        <v>1.9417E-2</v>
      </c>
      <c r="K1057" s="20">
        <v>1.8578999999999998E-2</v>
      </c>
      <c r="L1057" s="20">
        <v>2.4243000000000001E-2</v>
      </c>
      <c r="M1057" s="20">
        <v>2.8549999999999999E-2</v>
      </c>
      <c r="N1057" s="19">
        <v>1220</v>
      </c>
      <c r="O1057" s="21">
        <v>2287.39</v>
      </c>
      <c r="P1057" s="19">
        <v>6364</v>
      </c>
      <c r="Q1057" s="18">
        <v>98.143000000000001</v>
      </c>
      <c r="R1057" s="19">
        <v>6.9783999999999997</v>
      </c>
      <c r="S1057" s="19">
        <v>6.9711999999999996</v>
      </c>
      <c r="T1057" s="263" t="s">
        <v>331</v>
      </c>
      <c r="U1057" s="264" t="s">
        <v>331</v>
      </c>
      <c r="V1057" s="264" t="s">
        <v>331</v>
      </c>
      <c r="W1057" s="19"/>
      <c r="AD1057" s="265" t="s">
        <v>331</v>
      </c>
      <c r="AE1057" s="265">
        <v>2.7348999388702215E-2</v>
      </c>
      <c r="AF1057" s="265">
        <v>2.781199937835336E-2</v>
      </c>
      <c r="AG1057" s="265">
        <v>2.9341999344155194E-2</v>
      </c>
      <c r="AH1057" s="265">
        <v>2.5339999433606861E-2</v>
      </c>
      <c r="AI1057" s="265">
        <v>2.6849999399855735E-2</v>
      </c>
      <c r="AJ1057" s="265">
        <v>2.9339999344199896E-2</v>
      </c>
      <c r="AK1057" s="265">
        <v>3.1039999306201934E-2</v>
      </c>
      <c r="AL1057" s="265">
        <v>2.7815999378263952E-2</v>
      </c>
      <c r="AM1057" s="265">
        <v>2.8609999360516669E-2</v>
      </c>
      <c r="AN1057" s="265">
        <v>3.4145999236777427E-2</v>
      </c>
      <c r="AO1057" s="265">
        <v>2.9577999338880185E-2</v>
      </c>
      <c r="AP1057" s="265">
        <v>3.6165999191626906E-2</v>
      </c>
      <c r="AQ1057" s="265">
        <v>3.4696699224468316E-2</v>
      </c>
    </row>
    <row r="1058" spans="1:43" ht="18.75" customHeight="1">
      <c r="A1058" s="86">
        <v>43777</v>
      </c>
      <c r="B1058" s="19">
        <v>173.48599999999999</v>
      </c>
      <c r="C1058" s="19">
        <v>241.08099999999999</v>
      </c>
      <c r="D1058" s="19">
        <v>63.293999999999997</v>
      </c>
      <c r="E1058" s="19">
        <v>12.07</v>
      </c>
      <c r="F1058" s="20">
        <v>1.5433000000000001E-2</v>
      </c>
      <c r="G1058" s="20">
        <v>1.6742E-2</v>
      </c>
      <c r="H1058" s="20">
        <v>1.7025999999999999E-2</v>
      </c>
      <c r="I1058" s="20">
        <v>1.7455999999999999E-2</v>
      </c>
      <c r="J1058" s="20">
        <v>1.9417E-2</v>
      </c>
      <c r="K1058" s="20">
        <v>1.8578999999999998E-2</v>
      </c>
      <c r="L1058" s="20">
        <v>2.4243000000000001E-2</v>
      </c>
      <c r="M1058" s="20">
        <v>2.87E-2</v>
      </c>
      <c r="N1058" s="19">
        <v>1220</v>
      </c>
      <c r="O1058" s="21">
        <v>2287.39</v>
      </c>
      <c r="P1058" s="19">
        <v>6364</v>
      </c>
      <c r="Q1058" s="18">
        <v>97.951999999999998</v>
      </c>
      <c r="R1058" s="19">
        <v>6.9981</v>
      </c>
      <c r="S1058" s="19">
        <v>7.0128000000000004</v>
      </c>
      <c r="T1058" s="263" t="s">
        <v>331</v>
      </c>
      <c r="U1058" s="264" t="s">
        <v>331</v>
      </c>
      <c r="V1058" s="264" t="s">
        <v>331</v>
      </c>
      <c r="W1058" s="19"/>
      <c r="AD1058" s="265" t="s">
        <v>331</v>
      </c>
      <c r="AE1058" s="265">
        <v>2.7354999388568103E-2</v>
      </c>
      <c r="AF1058" s="265">
        <v>2.7904999376274647E-2</v>
      </c>
      <c r="AG1058" s="265">
        <v>2.9388999343104658E-2</v>
      </c>
      <c r="AH1058" s="265">
        <v>2.5339999433606861E-2</v>
      </c>
      <c r="AI1058" s="265">
        <v>2.6849999399855735E-2</v>
      </c>
      <c r="AJ1058" s="265">
        <v>2.9449999341741202E-2</v>
      </c>
      <c r="AK1058" s="265">
        <v>3.0989999307319525E-2</v>
      </c>
      <c r="AL1058" s="265">
        <v>2.7815999378263952E-2</v>
      </c>
      <c r="AM1058" s="265">
        <v>2.8609999360516669E-2</v>
      </c>
      <c r="AN1058" s="265">
        <v>3.4145999236777427E-2</v>
      </c>
      <c r="AO1058" s="265">
        <v>2.9577999338880185E-2</v>
      </c>
      <c r="AP1058" s="265">
        <v>3.6165999191626906E-2</v>
      </c>
      <c r="AQ1058" s="265">
        <v>3.3043299261424693E-2</v>
      </c>
    </row>
    <row r="1059" spans="1:43" ht="18.75" customHeight="1">
      <c r="A1059" s="86">
        <v>43776</v>
      </c>
      <c r="B1059" s="19">
        <v>173.47790000000001</v>
      </c>
      <c r="C1059" s="19">
        <v>240.79490000000001</v>
      </c>
      <c r="D1059" s="19">
        <v>63.293999999999997</v>
      </c>
      <c r="E1059" s="19">
        <v>12.73</v>
      </c>
      <c r="F1059" s="20">
        <v>1.5538E-2</v>
      </c>
      <c r="G1059" s="20">
        <v>1.6671999999999999E-2</v>
      </c>
      <c r="H1059" s="20">
        <v>1.6889000000000001E-2</v>
      </c>
      <c r="I1059" s="20">
        <v>1.7302000000000001E-2</v>
      </c>
      <c r="J1059" s="20">
        <v>1.9172999999999999E-2</v>
      </c>
      <c r="K1059" s="20">
        <v>1.8334E-2</v>
      </c>
      <c r="L1059" s="20">
        <v>2.3973999999999999E-2</v>
      </c>
      <c r="M1059" s="20">
        <v>2.8580000000000001E-2</v>
      </c>
      <c r="N1059" s="19">
        <v>1220</v>
      </c>
      <c r="O1059" s="21">
        <v>2287.39</v>
      </c>
      <c r="P1059" s="19">
        <v>6364</v>
      </c>
      <c r="Q1059" s="18">
        <v>97.983000000000004</v>
      </c>
      <c r="R1059" s="19">
        <v>7.0096999999999996</v>
      </c>
      <c r="S1059" s="19">
        <v>7.0026000000000002</v>
      </c>
      <c r="T1059" s="263" t="s">
        <v>331</v>
      </c>
      <c r="U1059" s="264" t="s">
        <v>331</v>
      </c>
      <c r="V1059" s="264" t="s">
        <v>331</v>
      </c>
      <c r="W1059" s="19"/>
      <c r="AD1059" s="265" t="s">
        <v>331</v>
      </c>
      <c r="AE1059" s="265">
        <v>2.7252999390847979E-2</v>
      </c>
      <c r="AF1059" s="265">
        <v>2.785499937739223E-2</v>
      </c>
      <c r="AG1059" s="265">
        <v>2.9450999341718853E-2</v>
      </c>
      <c r="AH1059" s="265">
        <v>2.5339999433606861E-2</v>
      </c>
      <c r="AI1059" s="265">
        <v>2.6979999396950005E-2</v>
      </c>
      <c r="AJ1059" s="265">
        <v>2.9449999341741202E-2</v>
      </c>
      <c r="AK1059" s="265">
        <v>3.1049999305978418E-2</v>
      </c>
      <c r="AL1059" s="265">
        <v>2.7946999375335874E-2</v>
      </c>
      <c r="AM1059" s="265">
        <v>2.8610999360494316E-2</v>
      </c>
      <c r="AN1059" s="265">
        <v>3.4145999236777427E-2</v>
      </c>
      <c r="AO1059" s="265">
        <v>2.9577999338880185E-2</v>
      </c>
      <c r="AP1059" s="265">
        <v>3.6165999191626906E-2</v>
      </c>
      <c r="AQ1059" s="265">
        <v>3.1766699289958927E-2</v>
      </c>
    </row>
    <row r="1060" spans="1:43" ht="18.75" customHeight="1">
      <c r="A1060" s="86">
        <v>43775</v>
      </c>
      <c r="B1060" s="19">
        <v>174.16900000000001</v>
      </c>
      <c r="C1060" s="19">
        <v>240.70869999999999</v>
      </c>
      <c r="D1060" s="19">
        <v>64.063000000000002</v>
      </c>
      <c r="E1060" s="19">
        <v>12.62</v>
      </c>
      <c r="F1060" s="20">
        <v>1.541E-2</v>
      </c>
      <c r="G1060" s="20">
        <v>1.6086E-2</v>
      </c>
      <c r="H1060" s="20">
        <v>1.6116999999999999E-2</v>
      </c>
      <c r="I1060" s="20">
        <v>1.6310999999999999E-2</v>
      </c>
      <c r="J1060" s="20">
        <v>1.8283000000000001E-2</v>
      </c>
      <c r="K1060" s="20">
        <v>1.7347000000000001E-2</v>
      </c>
      <c r="L1060" s="20">
        <v>2.3156E-2</v>
      </c>
      <c r="M1060" s="20">
        <v>2.861E-2</v>
      </c>
      <c r="N1060" s="19">
        <v>1220</v>
      </c>
      <c r="O1060" s="21">
        <v>2287.39</v>
      </c>
      <c r="P1060" s="19">
        <v>6364</v>
      </c>
      <c r="Q1060" s="18">
        <v>97.504999999999995</v>
      </c>
      <c r="R1060" s="19">
        <v>7.0304000000000002</v>
      </c>
      <c r="S1060" s="19">
        <v>7.0330000000000004</v>
      </c>
      <c r="T1060" s="263" t="s">
        <v>331</v>
      </c>
      <c r="U1060" s="264" t="s">
        <v>331</v>
      </c>
      <c r="V1060" s="264" t="s">
        <v>331</v>
      </c>
      <c r="W1060" s="19"/>
      <c r="AD1060" s="265" t="s">
        <v>331</v>
      </c>
      <c r="AE1060" s="265">
        <v>2.7519999384880065E-2</v>
      </c>
      <c r="AF1060" s="265">
        <v>2.7899999376386403E-2</v>
      </c>
      <c r="AG1060" s="265">
        <v>2.9468999341316519E-2</v>
      </c>
      <c r="AH1060" s="265">
        <v>2.5339999433606861E-2</v>
      </c>
      <c r="AI1060" s="265">
        <v>2.6859999399632215E-2</v>
      </c>
      <c r="AJ1060" s="265">
        <v>2.9599999338388444E-2</v>
      </c>
      <c r="AK1060" s="265">
        <v>3.126999930106103E-2</v>
      </c>
      <c r="AL1060" s="265">
        <v>2.7963999374955896E-2</v>
      </c>
      <c r="AM1060" s="265">
        <v>2.8612999360449611E-2</v>
      </c>
      <c r="AN1060" s="265">
        <v>3.4145999236777427E-2</v>
      </c>
      <c r="AO1060" s="265">
        <v>2.9261999345943333E-2</v>
      </c>
      <c r="AP1060" s="265">
        <v>3.6165999191626906E-2</v>
      </c>
      <c r="AQ1060" s="265">
        <v>3.2036699283923949E-2</v>
      </c>
    </row>
    <row r="1061" spans="1:43" ht="18.75" customHeight="1">
      <c r="A1061" s="86">
        <v>43774</v>
      </c>
      <c r="B1061" s="19">
        <v>173.78059999999999</v>
      </c>
      <c r="C1061" s="19">
        <v>240.6704</v>
      </c>
      <c r="D1061" s="19">
        <v>63.313000000000002</v>
      </c>
      <c r="E1061" s="19">
        <v>13.1</v>
      </c>
      <c r="F1061" s="20">
        <v>1.536E-2</v>
      </c>
      <c r="G1061" s="20">
        <v>1.6244999999999999E-2</v>
      </c>
      <c r="H1061" s="20">
        <v>1.6372000000000001E-2</v>
      </c>
      <c r="I1061" s="20">
        <v>1.6639999999999999E-2</v>
      </c>
      <c r="J1061" s="20">
        <v>1.8584E-2</v>
      </c>
      <c r="K1061" s="20">
        <v>1.7683000000000001E-2</v>
      </c>
      <c r="L1061" s="20">
        <v>2.3383999999999999E-2</v>
      </c>
      <c r="M1061" s="20">
        <v>2.861E-2</v>
      </c>
      <c r="N1061" s="19">
        <v>1220</v>
      </c>
      <c r="O1061" s="21">
        <v>2287.39</v>
      </c>
      <c r="P1061" s="19">
        <v>6364</v>
      </c>
      <c r="Q1061" s="18">
        <v>97.239000000000004</v>
      </c>
      <c r="R1061" s="19">
        <v>7.0369999999999999</v>
      </c>
      <c r="S1061" s="19">
        <v>7.0419</v>
      </c>
      <c r="T1061" s="263" t="s">
        <v>331</v>
      </c>
      <c r="U1061" s="264" t="s">
        <v>331</v>
      </c>
      <c r="V1061" s="264" t="s">
        <v>331</v>
      </c>
      <c r="W1061" s="19"/>
      <c r="AD1061" s="265" t="s">
        <v>331</v>
      </c>
      <c r="AE1061" s="265">
        <v>2.7145999393239615E-2</v>
      </c>
      <c r="AF1061" s="265">
        <v>2.7545999384298921E-2</v>
      </c>
      <c r="AG1061" s="265">
        <v>2.9030999351106583E-2</v>
      </c>
      <c r="AH1061" s="265">
        <v>2.5339999433606861E-2</v>
      </c>
      <c r="AI1061" s="265">
        <v>2.6919999398291112E-2</v>
      </c>
      <c r="AJ1061" s="265">
        <v>2.9379999343305829E-2</v>
      </c>
      <c r="AK1061" s="265">
        <v>3.1049999305978418E-2</v>
      </c>
      <c r="AL1061" s="265">
        <v>2.7986999374441806E-2</v>
      </c>
      <c r="AM1061" s="265">
        <v>2.8610999360494316E-2</v>
      </c>
      <c r="AN1061" s="265">
        <v>3.4145999236777427E-2</v>
      </c>
      <c r="AO1061" s="265">
        <v>2.932699934449047E-2</v>
      </c>
      <c r="AP1061" s="265">
        <v>3.6165999191626906E-2</v>
      </c>
      <c r="AQ1061" s="265">
        <v>3.2066699283253404E-2</v>
      </c>
    </row>
    <row r="1062" spans="1:43" ht="18.75" customHeight="1">
      <c r="A1062" s="86">
        <v>43773</v>
      </c>
      <c r="B1062" s="19">
        <v>174.21190000000001</v>
      </c>
      <c r="C1062" s="19">
        <v>240.5341</v>
      </c>
      <c r="D1062" s="19">
        <v>64.894999999999996</v>
      </c>
      <c r="E1062" s="19">
        <v>12.83</v>
      </c>
      <c r="F1062" s="20">
        <v>1.5289000000000001E-2</v>
      </c>
      <c r="G1062" s="20">
        <v>1.5821999999999999E-2</v>
      </c>
      <c r="H1062" s="20">
        <v>1.5876999999999999E-2</v>
      </c>
      <c r="I1062" s="20">
        <v>1.5932000000000002E-2</v>
      </c>
      <c r="J1062" s="20">
        <v>1.7770000000000001E-2</v>
      </c>
      <c r="K1062" s="20">
        <v>1.6844999999999999E-2</v>
      </c>
      <c r="L1062" s="20">
        <v>2.2630000000000001E-2</v>
      </c>
      <c r="M1062" s="20">
        <v>2.8819999999999998E-2</v>
      </c>
      <c r="N1062" s="19">
        <v>1220</v>
      </c>
      <c r="O1062" s="21">
        <v>2287.39</v>
      </c>
      <c r="P1062" s="19">
        <v>6364</v>
      </c>
      <c r="Q1062" s="18">
        <v>97.352000000000004</v>
      </c>
      <c r="R1062" s="19">
        <v>7.0391000000000004</v>
      </c>
      <c r="S1062" s="19">
        <v>7.0465</v>
      </c>
      <c r="T1062" s="263" t="s">
        <v>331</v>
      </c>
      <c r="U1062" s="264" t="s">
        <v>331</v>
      </c>
      <c r="V1062" s="264" t="s">
        <v>331</v>
      </c>
      <c r="W1062" s="19"/>
      <c r="AD1062" s="265" t="s">
        <v>331</v>
      </c>
      <c r="AE1062" s="265">
        <v>2.6945999397709964E-2</v>
      </c>
      <c r="AF1062" s="265">
        <v>2.7545999384298921E-2</v>
      </c>
      <c r="AG1062" s="265">
        <v>2.9027999351173641E-2</v>
      </c>
      <c r="AH1062" s="265">
        <v>2.5839999422430992E-2</v>
      </c>
      <c r="AI1062" s="265">
        <v>2.6879999399185183E-2</v>
      </c>
      <c r="AJ1062" s="265">
        <v>2.939999934285879E-2</v>
      </c>
      <c r="AK1062" s="265">
        <v>3.0919999308884144E-2</v>
      </c>
      <c r="AL1062" s="265">
        <v>2.7968999374844133E-2</v>
      </c>
      <c r="AM1062" s="265">
        <v>2.8613999360427262E-2</v>
      </c>
      <c r="AN1062" s="265">
        <v>3.4145999236777427E-2</v>
      </c>
      <c r="AO1062" s="265">
        <v>2.9608999338187277E-2</v>
      </c>
      <c r="AP1062" s="265">
        <v>3.6165999191626906E-2</v>
      </c>
      <c r="AQ1062" s="265">
        <v>3.2496699273642154E-2</v>
      </c>
    </row>
    <row r="1063" spans="1:43" ht="18.75" customHeight="1">
      <c r="A1063" s="86">
        <v>43770</v>
      </c>
      <c r="B1063" s="19">
        <v>174.50470000000001</v>
      </c>
      <c r="C1063" s="19">
        <v>240.4682</v>
      </c>
      <c r="D1063" s="19">
        <v>66.563000000000002</v>
      </c>
      <c r="E1063" s="19">
        <v>12.3</v>
      </c>
      <c r="F1063" s="20">
        <v>1.5136E-2</v>
      </c>
      <c r="G1063" s="20">
        <v>1.5520000000000001E-2</v>
      </c>
      <c r="H1063" s="20">
        <v>1.5438E-2</v>
      </c>
      <c r="I1063" s="20">
        <v>1.5424E-2</v>
      </c>
      <c r="J1063" s="20">
        <v>1.7103E-2</v>
      </c>
      <c r="K1063" s="20">
        <v>1.6274E-2</v>
      </c>
      <c r="L1063" s="20">
        <v>2.1897E-2</v>
      </c>
      <c r="M1063" s="20">
        <v>2.8660000000000001E-2</v>
      </c>
      <c r="N1063" s="19">
        <v>1220</v>
      </c>
      <c r="O1063" s="21">
        <v>2330.46</v>
      </c>
      <c r="P1063" s="19">
        <v>6234.4000000000005</v>
      </c>
      <c r="Q1063" s="18">
        <v>97.646000000000001</v>
      </c>
      <c r="R1063" s="19">
        <v>7.0552999999999999</v>
      </c>
      <c r="S1063" s="19">
        <v>7.0464000000000002</v>
      </c>
      <c r="T1063" s="263" t="s">
        <v>331</v>
      </c>
      <c r="U1063" s="264" t="s">
        <v>331</v>
      </c>
      <c r="V1063" s="264" t="s">
        <v>331</v>
      </c>
      <c r="W1063" s="19"/>
      <c r="AD1063" s="265" t="s">
        <v>331</v>
      </c>
      <c r="AE1063" s="265">
        <v>2.6779999401420354E-2</v>
      </c>
      <c r="AF1063" s="265">
        <v>2.7422999387048185E-2</v>
      </c>
      <c r="AG1063" s="265">
        <v>2.8847999355196951E-2</v>
      </c>
      <c r="AH1063" s="265">
        <v>2.5839999422430992E-2</v>
      </c>
      <c r="AI1063" s="265">
        <v>2.6899999398738144E-2</v>
      </c>
      <c r="AJ1063" s="265">
        <v>2.9339999344199896E-2</v>
      </c>
      <c r="AK1063" s="265">
        <v>3.0889999309554696E-2</v>
      </c>
      <c r="AL1063" s="265">
        <v>2.7968999374844133E-2</v>
      </c>
      <c r="AM1063" s="265">
        <v>2.8613999360427262E-2</v>
      </c>
      <c r="AN1063" s="265">
        <v>3.4145999236777427E-2</v>
      </c>
      <c r="AO1063" s="265">
        <v>2.9327999344468114E-2</v>
      </c>
      <c r="AP1063" s="265">
        <v>3.6165999191626906E-2</v>
      </c>
      <c r="AQ1063" s="265">
        <v>3.3031699261683971E-2</v>
      </c>
    </row>
    <row r="1064" spans="1:43" ht="18.75" customHeight="1">
      <c r="A1064" s="86">
        <v>43769</v>
      </c>
      <c r="B1064" s="19">
        <v>174.75530000000001</v>
      </c>
      <c r="C1064" s="19">
        <v>240.82089999999999</v>
      </c>
      <c r="D1064" s="19">
        <v>66.563000000000002</v>
      </c>
      <c r="E1064" s="19">
        <v>13.22</v>
      </c>
      <c r="F1064" s="20">
        <v>1.524E-2</v>
      </c>
      <c r="G1064" s="20">
        <v>1.5239000000000001E-2</v>
      </c>
      <c r="H1064" s="20">
        <v>1.5161000000000001E-2</v>
      </c>
      <c r="I1064" s="20">
        <v>1.5195E-2</v>
      </c>
      <c r="J1064" s="20">
        <v>1.6910000000000001E-2</v>
      </c>
      <c r="K1064" s="20">
        <v>1.6036999999999999E-2</v>
      </c>
      <c r="L1064" s="20">
        <v>2.1791000000000001E-2</v>
      </c>
      <c r="M1064" s="20">
        <v>2.887E-2</v>
      </c>
      <c r="N1064" s="19">
        <v>1220</v>
      </c>
      <c r="O1064" s="21">
        <v>2330.46</v>
      </c>
      <c r="P1064" s="19">
        <v>6234.4000000000005</v>
      </c>
      <c r="Q1064" s="18">
        <v>97.69</v>
      </c>
      <c r="R1064" s="19">
        <v>7.0658000000000003</v>
      </c>
      <c r="S1064" s="19">
        <v>7.0655999999999999</v>
      </c>
      <c r="T1064" s="263" t="s">
        <v>331</v>
      </c>
      <c r="U1064" s="264" t="s">
        <v>331</v>
      </c>
      <c r="V1064" s="264" t="s">
        <v>331</v>
      </c>
      <c r="W1064" s="19"/>
      <c r="AD1064" s="265" t="s">
        <v>331</v>
      </c>
      <c r="AE1064" s="265">
        <v>2.6779999401420354E-2</v>
      </c>
      <c r="AF1064" s="265">
        <v>2.7422999387048185E-2</v>
      </c>
      <c r="AG1064" s="265">
        <v>2.8847999355196951E-2</v>
      </c>
      <c r="AH1064" s="265">
        <v>2.5839999422430992E-2</v>
      </c>
      <c r="AI1064" s="265">
        <v>2.6899999398738144E-2</v>
      </c>
      <c r="AJ1064" s="265">
        <v>2.9339999344199896E-2</v>
      </c>
      <c r="AK1064" s="265">
        <v>3.0889999309554696E-2</v>
      </c>
      <c r="AL1064" s="265">
        <v>2.7968999374844133E-2</v>
      </c>
      <c r="AM1064" s="265">
        <v>2.8613999360427262E-2</v>
      </c>
      <c r="AN1064" s="265">
        <v>3.4145999236777427E-2</v>
      </c>
      <c r="AO1064" s="265">
        <v>2.9327999344468114E-2</v>
      </c>
      <c r="AP1064" s="265">
        <v>3.6165999191626906E-2</v>
      </c>
      <c r="AQ1064" s="265">
        <v>3.2998299262430517E-2</v>
      </c>
    </row>
    <row r="1065" spans="1:43" ht="18.75" customHeight="1">
      <c r="A1065" s="86">
        <v>43768</v>
      </c>
      <c r="B1065" s="19">
        <v>174.0351</v>
      </c>
      <c r="C1065" s="19">
        <v>240.7895</v>
      </c>
      <c r="D1065" s="19">
        <v>65.875</v>
      </c>
      <c r="E1065" s="19">
        <v>12.33</v>
      </c>
      <c r="F1065" s="20">
        <v>1.5726E-2</v>
      </c>
      <c r="G1065" s="20">
        <v>1.5976000000000001E-2</v>
      </c>
      <c r="H1065" s="20">
        <v>1.5949000000000001E-2</v>
      </c>
      <c r="I1065" s="20">
        <v>1.6060999999999999E-2</v>
      </c>
      <c r="J1065" s="20">
        <v>1.7715000000000002E-2</v>
      </c>
      <c r="K1065" s="20">
        <v>1.6844000000000001E-2</v>
      </c>
      <c r="L1065" s="20">
        <v>2.2520999999999999E-2</v>
      </c>
      <c r="M1065" s="20">
        <v>2.8729999999999999E-2</v>
      </c>
      <c r="N1065" s="19">
        <v>1220</v>
      </c>
      <c r="O1065" s="21">
        <v>2330.46</v>
      </c>
      <c r="P1065" s="19">
        <v>6234.4000000000005</v>
      </c>
      <c r="Q1065" s="18">
        <v>97.763999999999996</v>
      </c>
      <c r="R1065" s="19">
        <v>7.0682999999999998</v>
      </c>
      <c r="S1065" s="19">
        <v>7.0641999999999996</v>
      </c>
      <c r="T1065" s="263" t="s">
        <v>331</v>
      </c>
      <c r="U1065" s="264" t="s">
        <v>331</v>
      </c>
      <c r="V1065" s="264" t="s">
        <v>331</v>
      </c>
      <c r="W1065" s="19"/>
      <c r="AD1065" s="265" t="s">
        <v>331</v>
      </c>
      <c r="AE1065" s="265">
        <v>2.672899940256029E-2</v>
      </c>
      <c r="AF1065" s="265">
        <v>2.7195999392122028E-2</v>
      </c>
      <c r="AG1065" s="265">
        <v>2.8527999362349506E-2</v>
      </c>
      <c r="AH1065" s="265">
        <v>2.5839999422430992E-2</v>
      </c>
      <c r="AI1065" s="265">
        <v>2.7159999392926695E-2</v>
      </c>
      <c r="AJ1065" s="265">
        <v>2.9179999347776178E-2</v>
      </c>
      <c r="AK1065" s="265">
        <v>3.0569999316707251E-2</v>
      </c>
      <c r="AL1065" s="265">
        <v>2.8029999373480677E-2</v>
      </c>
      <c r="AM1065" s="265">
        <v>2.8614999360404909E-2</v>
      </c>
      <c r="AN1065" s="265">
        <v>3.4145999236777427E-2</v>
      </c>
      <c r="AO1065" s="265">
        <v>2.9325999344512819E-2</v>
      </c>
      <c r="AP1065" s="265">
        <v>3.6165999191626906E-2</v>
      </c>
      <c r="AQ1065" s="265">
        <v>3.1981699285153299E-2</v>
      </c>
    </row>
    <row r="1066" spans="1:43" ht="18.75" customHeight="1">
      <c r="A1066" s="86">
        <v>43767</v>
      </c>
      <c r="B1066" s="19">
        <v>173.7611</v>
      </c>
      <c r="C1066" s="19">
        <v>240.81620000000001</v>
      </c>
      <c r="D1066" s="19">
        <v>65.875</v>
      </c>
      <c r="E1066" s="19">
        <v>13.2</v>
      </c>
      <c r="F1066" s="20">
        <v>1.6008000000000001E-2</v>
      </c>
      <c r="G1066" s="20">
        <v>1.6414999999999999E-2</v>
      </c>
      <c r="H1066" s="20">
        <v>1.6492E-2</v>
      </c>
      <c r="I1066" s="20">
        <v>1.6618000000000001E-2</v>
      </c>
      <c r="J1066" s="20">
        <v>1.8384999999999999E-2</v>
      </c>
      <c r="K1066" s="20">
        <v>1.7464E-2</v>
      </c>
      <c r="L1066" s="20">
        <v>2.3347E-2</v>
      </c>
      <c r="M1066" s="20">
        <v>2.8289999999999999E-2</v>
      </c>
      <c r="N1066" s="19">
        <v>1220</v>
      </c>
      <c r="O1066" s="21">
        <v>2330.46</v>
      </c>
      <c r="P1066" s="19">
        <v>6234.4000000000005</v>
      </c>
      <c r="Q1066" s="18">
        <v>97.831000000000003</v>
      </c>
      <c r="R1066" s="19">
        <v>7.0654000000000003</v>
      </c>
      <c r="S1066" s="19">
        <v>7.0510999999999999</v>
      </c>
      <c r="T1066" s="263" t="s">
        <v>331</v>
      </c>
      <c r="U1066" s="264" t="s">
        <v>331</v>
      </c>
      <c r="V1066" s="264" t="s">
        <v>331</v>
      </c>
      <c r="W1066" s="19"/>
      <c r="AD1066" s="265" t="s">
        <v>331</v>
      </c>
      <c r="AE1066" s="265">
        <v>2.678799940124154E-2</v>
      </c>
      <c r="AF1066" s="265">
        <v>2.7068999394960703E-2</v>
      </c>
      <c r="AG1066" s="265">
        <v>2.8442999364249408E-2</v>
      </c>
      <c r="AH1066" s="265">
        <v>2.5839999422430992E-2</v>
      </c>
      <c r="AI1066" s="265">
        <v>2.7099999394267799E-2</v>
      </c>
      <c r="AJ1066" s="265">
        <v>2.916999934799969E-2</v>
      </c>
      <c r="AK1066" s="265">
        <v>3.0449999319389461E-2</v>
      </c>
      <c r="AL1066" s="265">
        <v>2.8029999373480677E-2</v>
      </c>
      <c r="AM1066" s="265">
        <v>2.8531999362260106E-2</v>
      </c>
      <c r="AN1066" s="265">
        <v>3.4145999236777427E-2</v>
      </c>
      <c r="AO1066" s="265">
        <v>2.9330999344401063E-2</v>
      </c>
      <c r="AP1066" s="265">
        <v>3.6165999191626906E-2</v>
      </c>
      <c r="AQ1066" s="265">
        <v>3.1299999300390478E-2</v>
      </c>
    </row>
    <row r="1067" spans="1:43" ht="18.75" customHeight="1">
      <c r="A1067" s="86">
        <v>43766</v>
      </c>
      <c r="B1067" s="19">
        <v>173.57050000000001</v>
      </c>
      <c r="C1067" s="19">
        <v>240.5633</v>
      </c>
      <c r="D1067" s="19">
        <v>66.906000000000006</v>
      </c>
      <c r="E1067" s="19">
        <v>13.11</v>
      </c>
      <c r="F1067" s="20">
        <v>1.6278000000000001E-2</v>
      </c>
      <c r="G1067" s="20">
        <v>1.6435000000000002E-2</v>
      </c>
      <c r="H1067" s="20">
        <v>1.6462999999999998E-2</v>
      </c>
      <c r="I1067" s="20">
        <v>1.6618000000000001E-2</v>
      </c>
      <c r="J1067" s="20">
        <v>1.8419999999999999E-2</v>
      </c>
      <c r="K1067" s="20">
        <v>1.7488E-2</v>
      </c>
      <c r="L1067" s="20">
        <v>2.3338999999999999E-2</v>
      </c>
      <c r="M1067" s="20">
        <v>2.818E-2</v>
      </c>
      <c r="N1067" s="19">
        <v>1220</v>
      </c>
      <c r="O1067" s="21">
        <v>2330.46</v>
      </c>
      <c r="P1067" s="19">
        <v>6234.4000000000005</v>
      </c>
      <c r="Q1067" s="18">
        <v>97.631</v>
      </c>
      <c r="R1067" s="19">
        <v>7.069</v>
      </c>
      <c r="S1067" s="19">
        <v>7.0731000000000002</v>
      </c>
      <c r="T1067" s="263" t="s">
        <v>331</v>
      </c>
      <c r="U1067" s="264" t="s">
        <v>331</v>
      </c>
      <c r="V1067" s="264" t="s">
        <v>331</v>
      </c>
      <c r="W1067" s="19"/>
      <c r="AD1067" s="265" t="s">
        <v>331</v>
      </c>
      <c r="AE1067" s="265">
        <v>2.6398999409936369E-2</v>
      </c>
      <c r="AF1067" s="265">
        <v>2.6976999397017063E-2</v>
      </c>
      <c r="AG1067" s="265">
        <v>2.8228999369032684E-2</v>
      </c>
      <c r="AH1067" s="265">
        <v>2.5839999422430992E-2</v>
      </c>
      <c r="AI1067" s="265">
        <v>2.6899999398738144E-2</v>
      </c>
      <c r="AJ1067" s="265">
        <v>2.8979999352246523E-2</v>
      </c>
      <c r="AK1067" s="265">
        <v>3.0269999323412778E-2</v>
      </c>
      <c r="AL1067" s="265">
        <v>2.8029999373480677E-2</v>
      </c>
      <c r="AM1067" s="265">
        <v>2.8531999362260106E-2</v>
      </c>
      <c r="AN1067" s="265">
        <v>3.4145999236777427E-2</v>
      </c>
      <c r="AO1067" s="265">
        <v>2.9497999340668324E-2</v>
      </c>
      <c r="AP1067" s="265">
        <v>3.6165999191626906E-2</v>
      </c>
      <c r="AQ1067" s="265">
        <v>3.125999930128455E-2</v>
      </c>
    </row>
    <row r="1068" spans="1:43" ht="18.75" customHeight="1">
      <c r="A1068" s="86">
        <v>43763</v>
      </c>
      <c r="B1068" s="19">
        <v>173.77440000000001</v>
      </c>
      <c r="C1068" s="19">
        <v>240.23650000000001</v>
      </c>
      <c r="D1068" s="19">
        <v>68.406000000000006</v>
      </c>
      <c r="E1068" s="19">
        <v>12.65</v>
      </c>
      <c r="F1068" s="20">
        <v>1.6611999999999998E-2</v>
      </c>
      <c r="G1068" s="20">
        <v>1.6175999999999999E-2</v>
      </c>
      <c r="H1068" s="20">
        <v>1.6133999999999999E-2</v>
      </c>
      <c r="I1068" s="20">
        <v>1.6192000000000002E-2</v>
      </c>
      <c r="J1068" s="20">
        <v>1.7943000000000001E-2</v>
      </c>
      <c r="K1068" s="20">
        <v>1.7058E-2</v>
      </c>
      <c r="L1068" s="20">
        <v>2.2870000000000001E-2</v>
      </c>
      <c r="M1068" s="20">
        <v>2.7980000000000001E-2</v>
      </c>
      <c r="N1068" s="19">
        <v>1220</v>
      </c>
      <c r="O1068" s="21">
        <v>2330.46</v>
      </c>
      <c r="P1068" s="19">
        <v>6234.4000000000005</v>
      </c>
      <c r="Q1068" s="18">
        <v>97.491</v>
      </c>
      <c r="R1068" s="19">
        <v>7.0650000000000004</v>
      </c>
      <c r="S1068" s="19">
        <v>7.0610999999999997</v>
      </c>
      <c r="T1068" s="263" t="s">
        <v>331</v>
      </c>
      <c r="U1068" s="264" t="s">
        <v>331</v>
      </c>
      <c r="V1068" s="264" t="s">
        <v>331</v>
      </c>
      <c r="W1068" s="19"/>
      <c r="AD1068" s="265" t="s">
        <v>331</v>
      </c>
      <c r="AE1068" s="265">
        <v>2.6252999413199724E-2</v>
      </c>
      <c r="AF1068" s="265">
        <v>2.681099940072745E-2</v>
      </c>
      <c r="AG1068" s="265">
        <v>2.8118999371491375E-2</v>
      </c>
      <c r="AH1068" s="265">
        <v>2.5839999422430992E-2</v>
      </c>
      <c r="AI1068" s="265">
        <v>2.7049999395385386E-2</v>
      </c>
      <c r="AJ1068" s="265">
        <v>2.8679999358952043E-2</v>
      </c>
      <c r="AK1068" s="265">
        <v>3.0099999327212568E-2</v>
      </c>
      <c r="AL1068" s="265">
        <v>2.8029999373480677E-2</v>
      </c>
      <c r="AM1068" s="265">
        <v>2.8531999362260106E-2</v>
      </c>
      <c r="AN1068" s="265">
        <v>3.4145999236777427E-2</v>
      </c>
      <c r="AO1068" s="265">
        <v>2.9497999340668324E-2</v>
      </c>
      <c r="AP1068" s="265">
        <v>3.6165999191626906E-2</v>
      </c>
      <c r="AQ1068" s="265">
        <v>3.1616699293311686E-2</v>
      </c>
    </row>
    <row r="1069" spans="1:43" ht="18.75" customHeight="1">
      <c r="A1069" s="86">
        <v>43762</v>
      </c>
      <c r="B1069" s="19">
        <v>174.0223</v>
      </c>
      <c r="C1069" s="19">
        <v>240.3724</v>
      </c>
      <c r="D1069" s="19">
        <v>69.718999999999994</v>
      </c>
      <c r="E1069" s="19">
        <v>13.71</v>
      </c>
      <c r="F1069" s="20">
        <v>1.6614E-2</v>
      </c>
      <c r="G1069" s="20">
        <v>1.5776999999999999E-2</v>
      </c>
      <c r="H1069" s="20">
        <v>1.5775000000000001E-2</v>
      </c>
      <c r="I1069" s="20">
        <v>1.5831999999999999E-2</v>
      </c>
      <c r="J1069" s="20">
        <v>1.7659999999999999E-2</v>
      </c>
      <c r="K1069" s="20">
        <v>1.6753000000000001E-2</v>
      </c>
      <c r="L1069" s="20">
        <v>2.2622E-2</v>
      </c>
      <c r="M1069" s="20">
        <v>2.802E-2</v>
      </c>
      <c r="N1069" s="19">
        <v>1220</v>
      </c>
      <c r="O1069" s="21">
        <v>2330.46</v>
      </c>
      <c r="P1069" s="19">
        <v>6234.4000000000005</v>
      </c>
      <c r="Q1069" s="18">
        <v>97.525999999999996</v>
      </c>
      <c r="R1069" s="19">
        <v>7.0769000000000002</v>
      </c>
      <c r="S1069" s="19">
        <v>7.0758999999999999</v>
      </c>
      <c r="T1069" s="263" t="s">
        <v>331</v>
      </c>
      <c r="U1069" s="264" t="s">
        <v>331</v>
      </c>
      <c r="V1069" s="264" t="s">
        <v>331</v>
      </c>
      <c r="W1069" s="19"/>
      <c r="AD1069" s="265" t="s">
        <v>331</v>
      </c>
      <c r="AE1069" s="265">
        <v>2.6428999409265817E-2</v>
      </c>
      <c r="AF1069" s="265">
        <v>2.6946999397687615E-2</v>
      </c>
      <c r="AG1069" s="265">
        <v>2.8316999367065727E-2</v>
      </c>
      <c r="AH1069" s="265">
        <v>2.5839999422430992E-2</v>
      </c>
      <c r="AI1069" s="265">
        <v>2.7049999395385386E-2</v>
      </c>
      <c r="AJ1069" s="265">
        <v>2.9039999350905416E-2</v>
      </c>
      <c r="AK1069" s="265">
        <v>3.0179999325424429E-2</v>
      </c>
      <c r="AL1069" s="265">
        <v>2.803399937339127E-2</v>
      </c>
      <c r="AM1069" s="265">
        <v>2.8531999362260106E-2</v>
      </c>
      <c r="AN1069" s="265">
        <v>3.4145999236777427E-2</v>
      </c>
      <c r="AO1069" s="265">
        <v>2.9502999340556561E-2</v>
      </c>
      <c r="AP1069" s="265">
        <v>3.6165999191626906E-2</v>
      </c>
      <c r="AQ1069" s="265">
        <v>3.0746699312757697E-2</v>
      </c>
    </row>
    <row r="1070" spans="1:43" ht="18.75" customHeight="1">
      <c r="A1070" s="86">
        <v>43761</v>
      </c>
      <c r="B1070" s="19">
        <v>174.05080000000001</v>
      </c>
      <c r="C1070" s="19">
        <v>240.29169999999999</v>
      </c>
      <c r="D1070" s="19">
        <v>69.718999999999994</v>
      </c>
      <c r="E1070" s="19">
        <v>14.01</v>
      </c>
      <c r="F1070" s="20">
        <v>1.6511999999999999E-2</v>
      </c>
      <c r="G1070" s="20">
        <v>1.5817000000000001E-2</v>
      </c>
      <c r="H1070" s="20">
        <v>1.5800000000000002E-2</v>
      </c>
      <c r="I1070" s="20">
        <v>1.5907999999999999E-2</v>
      </c>
      <c r="J1070" s="20">
        <v>1.7642000000000001E-2</v>
      </c>
      <c r="K1070" s="20">
        <v>1.6777E-2</v>
      </c>
      <c r="L1070" s="20">
        <v>2.2543000000000001E-2</v>
      </c>
      <c r="M1070" s="20">
        <v>2.8039999999999999E-2</v>
      </c>
      <c r="N1070" s="19">
        <v>1220</v>
      </c>
      <c r="O1070" s="21">
        <v>2330.46</v>
      </c>
      <c r="P1070" s="19">
        <v>6234.4000000000005</v>
      </c>
      <c r="Q1070" s="18">
        <v>97.328000000000003</v>
      </c>
      <c r="R1070" s="19">
        <v>7.0759999999999996</v>
      </c>
      <c r="S1070" s="19">
        <v>7.0698999999999996</v>
      </c>
      <c r="T1070" s="263" t="s">
        <v>331</v>
      </c>
      <c r="U1070" s="264" t="s">
        <v>331</v>
      </c>
      <c r="V1070" s="264" t="s">
        <v>331</v>
      </c>
      <c r="W1070" s="19"/>
      <c r="AD1070" s="265" t="s">
        <v>331</v>
      </c>
      <c r="AE1070" s="265">
        <v>2.6933999397978185E-2</v>
      </c>
      <c r="AF1070" s="265">
        <v>2.7405999387428166E-2</v>
      </c>
      <c r="AG1070" s="265">
        <v>2.8828999355621634E-2</v>
      </c>
      <c r="AH1070" s="265">
        <v>2.5839999422430992E-2</v>
      </c>
      <c r="AI1070" s="265">
        <v>2.7049999395385386E-2</v>
      </c>
      <c r="AJ1070" s="265">
        <v>2.939999934285879E-2</v>
      </c>
      <c r="AK1070" s="265">
        <v>3.0469999318942429E-2</v>
      </c>
      <c r="AL1070" s="265">
        <v>2.8194999369792643E-2</v>
      </c>
      <c r="AM1070" s="265">
        <v>2.8533999362215401E-2</v>
      </c>
      <c r="AN1070" s="265">
        <v>3.4145999236777427E-2</v>
      </c>
      <c r="AO1070" s="265">
        <v>2.9495999340713026E-2</v>
      </c>
      <c r="AP1070" s="265">
        <v>3.6165999191626906E-2</v>
      </c>
      <c r="AQ1070" s="265">
        <v>3.1264999301172797E-2</v>
      </c>
    </row>
    <row r="1071" spans="1:43" ht="18.75" customHeight="1">
      <c r="A1071" s="86">
        <v>43760</v>
      </c>
      <c r="B1071" s="19">
        <v>174.0102</v>
      </c>
      <c r="C1071" s="19">
        <v>240.19210000000001</v>
      </c>
      <c r="D1071" s="19">
        <v>69.406000000000006</v>
      </c>
      <c r="E1071" s="19">
        <v>14.46</v>
      </c>
      <c r="F1071" s="20">
        <v>1.6385E-2</v>
      </c>
      <c r="G1071" s="20">
        <v>1.5944E-2</v>
      </c>
      <c r="H1071" s="20">
        <v>1.5798E-2</v>
      </c>
      <c r="I1071" s="20">
        <v>1.5858000000000001E-2</v>
      </c>
      <c r="J1071" s="20">
        <v>1.7607000000000001E-2</v>
      </c>
      <c r="K1071" s="20">
        <v>1.668E-2</v>
      </c>
      <c r="L1071" s="20">
        <v>2.2520999999999999E-2</v>
      </c>
      <c r="M1071" s="20">
        <v>2.8080000000000001E-2</v>
      </c>
      <c r="N1071" s="19">
        <v>1220</v>
      </c>
      <c r="O1071" s="21">
        <v>2330.46</v>
      </c>
      <c r="P1071" s="19">
        <v>6234.4000000000005</v>
      </c>
      <c r="Q1071" s="18">
        <v>97.281999999999996</v>
      </c>
      <c r="R1071" s="19">
        <v>7.0816999999999997</v>
      </c>
      <c r="S1071" s="19">
        <v>7.0715000000000003</v>
      </c>
      <c r="T1071" s="263" t="s">
        <v>331</v>
      </c>
      <c r="U1071" s="264" t="s">
        <v>331</v>
      </c>
      <c r="V1071" s="264" t="s">
        <v>331</v>
      </c>
      <c r="W1071" s="19"/>
      <c r="AD1071" s="265" t="s">
        <v>331</v>
      </c>
      <c r="AE1071" s="265">
        <v>2.6986999396793544E-2</v>
      </c>
      <c r="AF1071" s="265">
        <v>2.7567999383807183E-2</v>
      </c>
      <c r="AG1071" s="265">
        <v>2.9011999351531266E-2</v>
      </c>
      <c r="AH1071" s="265">
        <v>2.5839999422430992E-2</v>
      </c>
      <c r="AI1071" s="265">
        <v>2.7049999395385386E-2</v>
      </c>
      <c r="AJ1071" s="265">
        <v>2.946999934129417E-2</v>
      </c>
      <c r="AK1071" s="265">
        <v>3.0689999314025045E-2</v>
      </c>
      <c r="AL1071" s="265">
        <v>2.8238999368809165E-2</v>
      </c>
      <c r="AM1071" s="265">
        <v>2.869899935852736E-2</v>
      </c>
      <c r="AN1071" s="265">
        <v>3.4145999236777427E-2</v>
      </c>
      <c r="AO1071" s="265">
        <v>2.9872999332286414E-2</v>
      </c>
      <c r="AP1071" s="265">
        <v>3.6165999191626906E-2</v>
      </c>
      <c r="AQ1071" s="265">
        <v>3.5344999209977683E-2</v>
      </c>
    </row>
    <row r="1072" spans="1:43" ht="18.75" customHeight="1">
      <c r="A1072" s="86">
        <v>43759</v>
      </c>
      <c r="B1072" s="19">
        <v>173.74510000000001</v>
      </c>
      <c r="C1072" s="19">
        <v>239.49809999999999</v>
      </c>
      <c r="D1072" s="19">
        <v>70.625</v>
      </c>
      <c r="E1072" s="19">
        <v>14</v>
      </c>
      <c r="F1072" s="20">
        <v>1.6507999999999998E-2</v>
      </c>
      <c r="G1072" s="20">
        <v>1.6209999999999999E-2</v>
      </c>
      <c r="H1072" s="20">
        <v>1.6012999999999999E-2</v>
      </c>
      <c r="I1072" s="20">
        <v>1.6105999999999999E-2</v>
      </c>
      <c r="J1072" s="20">
        <v>1.7992999999999999E-2</v>
      </c>
      <c r="K1072" s="20">
        <v>1.704E-2</v>
      </c>
      <c r="L1072" s="20">
        <v>2.2912999999999999E-2</v>
      </c>
      <c r="M1072" s="20">
        <v>2.793E-2</v>
      </c>
      <c r="N1072" s="19">
        <v>1220</v>
      </c>
      <c r="O1072" s="21">
        <v>2330.46</v>
      </c>
      <c r="P1072" s="19">
        <v>6234.4000000000005</v>
      </c>
      <c r="Q1072" s="18">
        <v>97.606999999999999</v>
      </c>
      <c r="R1072" s="19">
        <v>7.0774999999999997</v>
      </c>
      <c r="S1072" s="19">
        <v>7.0811999999999999</v>
      </c>
      <c r="T1072" s="263" t="s">
        <v>331</v>
      </c>
      <c r="U1072" s="264" t="s">
        <v>331</v>
      </c>
      <c r="V1072" s="264" t="s">
        <v>331</v>
      </c>
      <c r="W1072" s="19"/>
      <c r="AD1072" s="265" t="s">
        <v>331</v>
      </c>
      <c r="AE1072" s="265">
        <v>2.7022999395988883E-2</v>
      </c>
      <c r="AF1072" s="265">
        <v>2.7598999383114279E-2</v>
      </c>
      <c r="AG1072" s="265">
        <v>2.9022999351285397E-2</v>
      </c>
      <c r="AH1072" s="265">
        <v>2.5839999422430992E-2</v>
      </c>
      <c r="AI1072" s="265">
        <v>2.7149999393150208E-2</v>
      </c>
      <c r="AJ1072" s="265">
        <v>2.939999934285879E-2</v>
      </c>
      <c r="AK1072" s="265">
        <v>3.0809999311342835E-2</v>
      </c>
      <c r="AL1072" s="265">
        <v>2.8256999368406831E-2</v>
      </c>
      <c r="AM1072" s="265">
        <v>2.8695999358594418E-2</v>
      </c>
      <c r="AN1072" s="265">
        <v>3.4145999236777427E-2</v>
      </c>
      <c r="AO1072" s="265">
        <v>2.9872999332286414E-2</v>
      </c>
      <c r="AP1072" s="265">
        <v>3.6165999191626906E-2</v>
      </c>
      <c r="AQ1072" s="265">
        <v>3.5314999210648235E-2</v>
      </c>
    </row>
    <row r="1073" spans="1:43" ht="18.75" customHeight="1">
      <c r="A1073" s="86">
        <v>43756</v>
      </c>
      <c r="B1073" s="19">
        <v>173.95740000000001</v>
      </c>
      <c r="C1073" s="19">
        <v>239.1223</v>
      </c>
      <c r="D1073" s="19">
        <v>70.625</v>
      </c>
      <c r="E1073" s="19">
        <v>14.25</v>
      </c>
      <c r="F1073" s="20">
        <v>1.6559999999999998E-2</v>
      </c>
      <c r="G1073" s="20">
        <v>1.5736E-2</v>
      </c>
      <c r="H1073" s="20">
        <v>1.5552E-2</v>
      </c>
      <c r="I1073" s="20">
        <v>1.5675000000000001E-2</v>
      </c>
      <c r="J1073" s="20">
        <v>1.7536E-2</v>
      </c>
      <c r="K1073" s="20">
        <v>1.6559999999999998E-2</v>
      </c>
      <c r="L1073" s="20">
        <v>2.2492000000000002E-2</v>
      </c>
      <c r="M1073" s="20">
        <v>2.777E-2</v>
      </c>
      <c r="N1073" s="19">
        <v>1220</v>
      </c>
      <c r="O1073" s="21">
        <v>2330.46</v>
      </c>
      <c r="P1073" s="19">
        <v>6234.4000000000005</v>
      </c>
      <c r="Q1073" s="18">
        <v>98.001999999999995</v>
      </c>
      <c r="R1073" s="19">
        <v>7.0933000000000002</v>
      </c>
      <c r="S1073" s="19">
        <v>7.0998000000000001</v>
      </c>
      <c r="T1073" s="263" t="s">
        <v>331</v>
      </c>
      <c r="U1073" s="264" t="s">
        <v>331</v>
      </c>
      <c r="V1073" s="264" t="s">
        <v>331</v>
      </c>
      <c r="W1073" s="19"/>
      <c r="AD1073" s="265" t="s">
        <v>331</v>
      </c>
      <c r="AE1073" s="265">
        <v>2.6946999397687615E-2</v>
      </c>
      <c r="AF1073" s="265">
        <v>2.7403999387472868E-2</v>
      </c>
      <c r="AG1073" s="265">
        <v>2.8844999355264009E-2</v>
      </c>
      <c r="AH1073" s="265">
        <v>2.5839999422430992E-2</v>
      </c>
      <c r="AI1073" s="265">
        <v>2.7079999394714834E-2</v>
      </c>
      <c r="AJ1073" s="265">
        <v>2.9299999345093967E-2</v>
      </c>
      <c r="AK1073" s="265">
        <v>3.0609999315813183E-2</v>
      </c>
      <c r="AL1073" s="265">
        <v>2.8256999368406831E-2</v>
      </c>
      <c r="AM1073" s="265">
        <v>2.8695999358594418E-2</v>
      </c>
      <c r="AN1073" s="265">
        <v>3.4145999236777427E-2</v>
      </c>
      <c r="AO1073" s="265">
        <v>2.9872999332286414E-2</v>
      </c>
      <c r="AP1073" s="265">
        <v>3.6165999191626906E-2</v>
      </c>
      <c r="AQ1073" s="265">
        <v>3.5434999207966028E-2</v>
      </c>
    </row>
    <row r="1074" spans="1:43" ht="18.75" customHeight="1">
      <c r="A1074" s="86">
        <v>43755</v>
      </c>
      <c r="B1074" s="19">
        <v>173.8526</v>
      </c>
      <c r="C1074" s="19">
        <v>238.9504</v>
      </c>
      <c r="D1074" s="19">
        <v>71.875</v>
      </c>
      <c r="E1074" s="19">
        <v>13.79</v>
      </c>
      <c r="F1074" s="20">
        <v>1.6639000000000001E-2</v>
      </c>
      <c r="G1074" s="20">
        <v>1.5998999999999999E-2</v>
      </c>
      <c r="H1074" s="20">
        <v>1.5762999999999999E-2</v>
      </c>
      <c r="I1074" s="20">
        <v>1.5757E-2</v>
      </c>
      <c r="J1074" s="20">
        <v>1.7517999999999999E-2</v>
      </c>
      <c r="K1074" s="20">
        <v>1.6632000000000001E-2</v>
      </c>
      <c r="L1074" s="20">
        <v>2.2341E-2</v>
      </c>
      <c r="M1074" s="20">
        <v>2.7820000000000001E-2</v>
      </c>
      <c r="N1074" s="19">
        <v>1220</v>
      </c>
      <c r="O1074" s="21">
        <v>2330.46</v>
      </c>
      <c r="P1074" s="19">
        <v>6234.4000000000005</v>
      </c>
      <c r="Q1074" s="18">
        <v>98.287999999999997</v>
      </c>
      <c r="R1074" s="19">
        <v>7.0816999999999997</v>
      </c>
      <c r="S1074" s="19">
        <v>7.0843999999999996</v>
      </c>
      <c r="T1074" s="263" t="s">
        <v>331</v>
      </c>
      <c r="U1074" s="264" t="s">
        <v>331</v>
      </c>
      <c r="V1074" s="264" t="s">
        <v>331</v>
      </c>
      <c r="W1074" s="19"/>
      <c r="AD1074" s="265" t="s">
        <v>331</v>
      </c>
      <c r="AE1074" s="265">
        <v>2.6630999404750763E-2</v>
      </c>
      <c r="AF1074" s="265">
        <v>2.7155999393016099E-2</v>
      </c>
      <c r="AG1074" s="265">
        <v>2.8524999362416564E-2</v>
      </c>
      <c r="AH1074" s="265">
        <v>2.5849999422207476E-2</v>
      </c>
      <c r="AI1074" s="265">
        <v>2.7089999394491315E-2</v>
      </c>
      <c r="AJ1074" s="265">
        <v>2.9059999350458384E-2</v>
      </c>
      <c r="AK1074" s="265">
        <v>3.0349999321624639E-2</v>
      </c>
      <c r="AL1074" s="265">
        <v>2.8282999367825686E-2</v>
      </c>
      <c r="AM1074" s="265">
        <v>2.8696999358572065E-2</v>
      </c>
      <c r="AN1074" s="265">
        <v>3.4145999236777427E-2</v>
      </c>
      <c r="AO1074" s="265">
        <v>2.9873999332264065E-2</v>
      </c>
      <c r="AP1074" s="265">
        <v>3.6165999191626906E-2</v>
      </c>
      <c r="AQ1074" s="265">
        <v>3.6596699182000016E-2</v>
      </c>
    </row>
    <row r="1075" spans="1:43" ht="18.75" customHeight="1">
      <c r="A1075" s="86">
        <v>43754</v>
      </c>
      <c r="B1075" s="19">
        <v>173.82730000000001</v>
      </c>
      <c r="C1075" s="19">
        <v>238.89580000000001</v>
      </c>
      <c r="D1075" s="19">
        <v>72.813000000000002</v>
      </c>
      <c r="E1075" s="19">
        <v>13.68</v>
      </c>
      <c r="F1075" s="20">
        <v>1.6511999999999999E-2</v>
      </c>
      <c r="G1075" s="20">
        <v>1.5834999999999998E-2</v>
      </c>
      <c r="H1075" s="20">
        <v>1.5626000000000001E-2</v>
      </c>
      <c r="I1075" s="20">
        <v>1.5608E-2</v>
      </c>
      <c r="J1075" s="20">
        <v>1.7395000000000001E-2</v>
      </c>
      <c r="K1075" s="20">
        <v>1.6463999999999999E-2</v>
      </c>
      <c r="L1075" s="20">
        <v>2.2248E-2</v>
      </c>
      <c r="M1075" s="20">
        <v>2.7789999999999999E-2</v>
      </c>
      <c r="N1075" s="19">
        <v>1220</v>
      </c>
      <c r="O1075" s="21">
        <v>2330.46</v>
      </c>
      <c r="P1075" s="19">
        <v>6234.4000000000005</v>
      </c>
      <c r="Q1075" s="18">
        <v>98.453999999999994</v>
      </c>
      <c r="R1075" s="19">
        <v>7.0674999999999999</v>
      </c>
      <c r="S1075" s="19">
        <v>7.0693000000000001</v>
      </c>
      <c r="T1075" s="263" t="s">
        <v>331</v>
      </c>
      <c r="U1075" s="264" t="s">
        <v>331</v>
      </c>
      <c r="V1075" s="264" t="s">
        <v>331</v>
      </c>
      <c r="W1075" s="19"/>
      <c r="AD1075" s="265" t="s">
        <v>331</v>
      </c>
      <c r="AE1075" s="265">
        <v>2.6736999402381483E-2</v>
      </c>
      <c r="AF1075" s="265">
        <v>2.7172999392636118E-2</v>
      </c>
      <c r="AG1075" s="265">
        <v>2.854599936194718E-2</v>
      </c>
      <c r="AH1075" s="265">
        <v>2.5989999419078234E-2</v>
      </c>
      <c r="AI1075" s="265">
        <v>2.7139999393373727E-2</v>
      </c>
      <c r="AJ1075" s="265">
        <v>2.9299999345093967E-2</v>
      </c>
      <c r="AK1075" s="265">
        <v>3.0559999316930771E-2</v>
      </c>
      <c r="AL1075" s="265">
        <v>2.8427999364584684E-2</v>
      </c>
      <c r="AM1075" s="265">
        <v>2.848699936326593E-2</v>
      </c>
      <c r="AN1075" s="265">
        <v>3.4145999236777427E-2</v>
      </c>
      <c r="AO1075" s="265">
        <v>2.9996999329514801E-2</v>
      </c>
      <c r="AP1075" s="265">
        <v>3.6165999191626906E-2</v>
      </c>
      <c r="AQ1075" s="265">
        <v>3.8226699145566673E-2</v>
      </c>
    </row>
    <row r="1076" spans="1:43" ht="18.75" customHeight="1">
      <c r="A1076" s="86">
        <v>43753</v>
      </c>
      <c r="B1076" s="19">
        <v>173.59229999999999</v>
      </c>
      <c r="C1076" s="19">
        <v>238.71080000000001</v>
      </c>
      <c r="D1076" s="19">
        <v>73.5</v>
      </c>
      <c r="E1076" s="19">
        <v>13.54</v>
      </c>
      <c r="F1076" s="20">
        <v>1.6482E-2</v>
      </c>
      <c r="G1076" s="20">
        <v>1.618E-2</v>
      </c>
      <c r="H1076" s="20">
        <v>1.5973999999999999E-2</v>
      </c>
      <c r="I1076" s="20">
        <v>1.5970999999999999E-2</v>
      </c>
      <c r="J1076" s="20">
        <v>1.771E-2</v>
      </c>
      <c r="K1076" s="20">
        <v>1.6823000000000001E-2</v>
      </c>
      <c r="L1076" s="20">
        <v>2.2348E-2</v>
      </c>
      <c r="M1076" s="20">
        <v>2.7810000000000001E-2</v>
      </c>
      <c r="N1076" s="19">
        <v>1220</v>
      </c>
      <c r="O1076" s="21">
        <v>2330.46</v>
      </c>
      <c r="P1076" s="19">
        <v>6234.4000000000005</v>
      </c>
      <c r="Q1076" s="18">
        <v>98.301000000000002</v>
      </c>
      <c r="R1076" s="19">
        <v>7.0883000000000003</v>
      </c>
      <c r="S1076" s="19">
        <v>7.0811000000000002</v>
      </c>
      <c r="T1076" s="263" t="s">
        <v>331</v>
      </c>
      <c r="U1076" s="264" t="s">
        <v>331</v>
      </c>
      <c r="V1076" s="264" t="s">
        <v>331</v>
      </c>
      <c r="W1076" s="19"/>
      <c r="AD1076" s="265" t="s">
        <v>331</v>
      </c>
      <c r="AE1076" s="265">
        <v>2.6829999400302767E-2</v>
      </c>
      <c r="AF1076" s="265">
        <v>2.7251999390870335E-2</v>
      </c>
      <c r="AG1076" s="265">
        <v>2.8629999360069634E-2</v>
      </c>
      <c r="AH1076" s="265">
        <v>2.5809999423101544E-2</v>
      </c>
      <c r="AI1076" s="265">
        <v>2.7069999394938347E-2</v>
      </c>
      <c r="AJ1076" s="265">
        <v>2.9219999346882106E-2</v>
      </c>
      <c r="AK1076" s="265">
        <v>3.0539999317377803E-2</v>
      </c>
      <c r="AL1076" s="265">
        <v>2.8645999359712002E-2</v>
      </c>
      <c r="AM1076" s="265">
        <v>2.8485999363288283E-2</v>
      </c>
      <c r="AN1076" s="265">
        <v>3.4145999236777427E-2</v>
      </c>
      <c r="AO1076" s="265">
        <v>3.0021999328956009E-2</v>
      </c>
      <c r="AP1076" s="265">
        <v>3.6165999191626906E-2</v>
      </c>
      <c r="AQ1076" s="265">
        <v>4.0223299100939185E-2</v>
      </c>
    </row>
    <row r="1077" spans="1:43" ht="18.75" customHeight="1">
      <c r="A1077" s="86">
        <v>43752</v>
      </c>
      <c r="B1077" s="19">
        <v>173.5222</v>
      </c>
      <c r="C1077" s="19">
        <v>238.05170000000001</v>
      </c>
      <c r="D1077" s="19">
        <v>74.218999999999994</v>
      </c>
      <c r="E1077" s="19">
        <v>14.57</v>
      </c>
      <c r="F1077" s="20">
        <v>1.6611000000000001E-2</v>
      </c>
      <c r="G1077" s="20">
        <v>1.5914000000000001E-2</v>
      </c>
      <c r="H1077" s="20">
        <v>1.5650000000000001E-2</v>
      </c>
      <c r="I1077" s="20">
        <v>1.5542E-2</v>
      </c>
      <c r="J1077" s="20">
        <v>1.729E-2</v>
      </c>
      <c r="K1077" s="20">
        <v>1.6417000000000001E-2</v>
      </c>
      <c r="L1077" s="20">
        <v>2.1940999999999999E-2</v>
      </c>
      <c r="M1077" s="20">
        <v>2.7740000000000001E-2</v>
      </c>
      <c r="N1077" s="19">
        <v>1220</v>
      </c>
      <c r="O1077" s="21">
        <v>2330.46</v>
      </c>
      <c r="P1077" s="19">
        <v>6234.4000000000005</v>
      </c>
      <c r="Q1077" s="18">
        <v>98.700999999999993</v>
      </c>
      <c r="R1077" s="19">
        <v>7.1162999999999998</v>
      </c>
      <c r="S1077" s="19">
        <v>7.1043000000000003</v>
      </c>
      <c r="T1077" s="263" t="s">
        <v>331</v>
      </c>
      <c r="U1077" s="264" t="s">
        <v>331</v>
      </c>
      <c r="V1077" s="264" t="s">
        <v>331</v>
      </c>
      <c r="W1077" s="19"/>
      <c r="AD1077" s="265" t="s">
        <v>331</v>
      </c>
      <c r="AE1077" s="265">
        <v>2.6502999407611787E-2</v>
      </c>
      <c r="AF1077" s="265">
        <v>2.705099939536303E-2</v>
      </c>
      <c r="AG1077" s="265">
        <v>2.8385999365523457E-2</v>
      </c>
      <c r="AH1077" s="265">
        <v>2.5819999422878024E-2</v>
      </c>
      <c r="AI1077" s="265">
        <v>2.6979999396950005E-2</v>
      </c>
      <c r="AJ1077" s="265">
        <v>2.9229999346658587E-2</v>
      </c>
      <c r="AK1077" s="265">
        <v>3.0529999317601322E-2</v>
      </c>
      <c r="AL1077" s="265">
        <v>2.829799936749041E-2</v>
      </c>
      <c r="AM1077" s="265">
        <v>2.8611999360471967E-2</v>
      </c>
      <c r="AN1077" s="265">
        <v>3.4145999236777427E-2</v>
      </c>
      <c r="AO1077" s="265">
        <v>3.0015999329090118E-2</v>
      </c>
      <c r="AP1077" s="265">
        <v>3.6165999191626906E-2</v>
      </c>
      <c r="AQ1077" s="265">
        <v>3.8676699135508391E-2</v>
      </c>
    </row>
    <row r="1078" spans="1:43" ht="18.75" customHeight="1">
      <c r="A1078" s="86">
        <v>43749</v>
      </c>
      <c r="B1078" s="19">
        <v>173.5222</v>
      </c>
      <c r="C1078" s="19">
        <v>238.05170000000001</v>
      </c>
      <c r="D1078" s="19">
        <v>75.25</v>
      </c>
      <c r="E1078" s="19">
        <v>15.58</v>
      </c>
      <c r="F1078" s="20">
        <v>1.6611000000000001E-2</v>
      </c>
      <c r="G1078" s="20">
        <v>1.5914000000000001E-2</v>
      </c>
      <c r="H1078" s="20">
        <v>1.5650000000000001E-2</v>
      </c>
      <c r="I1078" s="20">
        <v>1.5542E-2</v>
      </c>
      <c r="J1078" s="20">
        <v>1.729E-2</v>
      </c>
      <c r="K1078" s="20">
        <v>1.6417000000000001E-2</v>
      </c>
      <c r="L1078" s="20">
        <v>2.1940999999999999E-2</v>
      </c>
      <c r="M1078" s="20">
        <v>2.7629999999999998E-2</v>
      </c>
      <c r="N1078" s="19">
        <v>1220</v>
      </c>
      <c r="O1078" s="21">
        <v>2330.46</v>
      </c>
      <c r="P1078" s="19">
        <v>6234.4000000000005</v>
      </c>
      <c r="Q1078" s="18">
        <v>99.117999999999995</v>
      </c>
      <c r="R1078" s="19">
        <v>7.1322000000000001</v>
      </c>
      <c r="S1078" s="19">
        <v>7.1379999999999999</v>
      </c>
      <c r="T1078" s="263" t="s">
        <v>331</v>
      </c>
      <c r="U1078" s="264" t="s">
        <v>331</v>
      </c>
      <c r="V1078" s="264" t="s">
        <v>331</v>
      </c>
      <c r="W1078" s="19"/>
      <c r="AD1078" s="265" t="s">
        <v>331</v>
      </c>
      <c r="AE1078" s="265">
        <v>2.6628999404795468E-2</v>
      </c>
      <c r="AF1078" s="265">
        <v>2.723099939133972E-2</v>
      </c>
      <c r="AG1078" s="265">
        <v>2.8658999359421431E-2</v>
      </c>
      <c r="AH1078" s="265">
        <v>2.5949999419972301E-2</v>
      </c>
      <c r="AI1078" s="265">
        <v>2.6929999398067596E-2</v>
      </c>
      <c r="AJ1078" s="265">
        <v>2.939999934285879E-2</v>
      </c>
      <c r="AK1078" s="265">
        <v>3.0719999313354493E-2</v>
      </c>
      <c r="AL1078" s="265">
        <v>2.829799936749041E-2</v>
      </c>
      <c r="AM1078" s="265">
        <v>2.8483999363332985E-2</v>
      </c>
      <c r="AN1078" s="265">
        <v>3.4145999236777427E-2</v>
      </c>
      <c r="AO1078" s="265">
        <v>3.0022999328933656E-2</v>
      </c>
      <c r="AP1078" s="265">
        <v>3.6165999191626906E-2</v>
      </c>
      <c r="AQ1078" s="265">
        <v>3.6218299190457909E-2</v>
      </c>
    </row>
    <row r="1079" spans="1:43" ht="18.75" customHeight="1">
      <c r="A1079" s="86">
        <v>43748</v>
      </c>
      <c r="B1079" s="19">
        <v>174.0086</v>
      </c>
      <c r="C1079" s="19">
        <v>237.71719999999999</v>
      </c>
      <c r="D1079" s="19">
        <v>79.094999999999999</v>
      </c>
      <c r="E1079" s="19">
        <v>17.57</v>
      </c>
      <c r="F1079" s="20">
        <v>1.6639000000000001E-2</v>
      </c>
      <c r="G1079" s="20">
        <v>1.5424E-2</v>
      </c>
      <c r="H1079" s="20">
        <v>1.5032999999999999E-2</v>
      </c>
      <c r="I1079" s="20">
        <v>1.4885000000000001E-2</v>
      </c>
      <c r="J1079" s="20">
        <v>1.6681000000000001E-2</v>
      </c>
      <c r="K1079" s="20">
        <v>1.5775000000000001E-2</v>
      </c>
      <c r="L1079" s="20">
        <v>2.1614999999999999E-2</v>
      </c>
      <c r="M1079" s="20">
        <v>2.76E-2</v>
      </c>
      <c r="N1079" s="19">
        <v>1220</v>
      </c>
      <c r="O1079" s="21">
        <v>2330.46</v>
      </c>
      <c r="P1079" s="19">
        <v>6234.4000000000005</v>
      </c>
      <c r="Q1079" s="18">
        <v>99.132999999999996</v>
      </c>
      <c r="R1079" s="19">
        <v>7.1444000000000001</v>
      </c>
      <c r="S1079" s="19">
        <v>7.1642000000000001</v>
      </c>
      <c r="T1079" s="263" t="s">
        <v>331</v>
      </c>
      <c r="U1079" s="264" t="s">
        <v>331</v>
      </c>
      <c r="V1079" s="264" t="s">
        <v>331</v>
      </c>
      <c r="W1079" s="19"/>
      <c r="AD1079" s="265" t="s">
        <v>331</v>
      </c>
      <c r="AE1079" s="265">
        <v>2.6627999404817818E-2</v>
      </c>
      <c r="AF1079" s="265">
        <v>2.7099999394267799E-2</v>
      </c>
      <c r="AG1079" s="265">
        <v>2.8579999361187221E-2</v>
      </c>
      <c r="AH1079" s="265">
        <v>2.5999999418854714E-2</v>
      </c>
      <c r="AI1079" s="265">
        <v>2.6939999397844076E-2</v>
      </c>
      <c r="AJ1079" s="265">
        <v>2.9369999343529341E-2</v>
      </c>
      <c r="AK1079" s="265">
        <v>3.0579999316483735E-2</v>
      </c>
      <c r="AL1079" s="265">
        <v>2.8323999366909262E-2</v>
      </c>
      <c r="AM1079" s="265">
        <v>2.8332999366708099E-2</v>
      </c>
      <c r="AN1079" s="265">
        <v>3.4145999236777427E-2</v>
      </c>
      <c r="AO1079" s="265">
        <v>3.0022999328933656E-2</v>
      </c>
      <c r="AP1079" s="265">
        <v>3.6165999191626906E-2</v>
      </c>
      <c r="AQ1079" s="265">
        <v>3.6874999175779521E-2</v>
      </c>
    </row>
    <row r="1080" spans="1:43" ht="18.75" customHeight="1">
      <c r="A1080" s="86">
        <v>43747</v>
      </c>
      <c r="B1080" s="19">
        <v>174.46639999999999</v>
      </c>
      <c r="C1080" s="19">
        <v>237.5924</v>
      </c>
      <c r="D1080" s="19">
        <v>79.094999999999999</v>
      </c>
      <c r="E1080" s="19">
        <v>18.64</v>
      </c>
      <c r="F1080" s="20">
        <v>1.6743000000000001E-2</v>
      </c>
      <c r="G1080" s="20">
        <v>1.4657E-2</v>
      </c>
      <c r="H1080" s="20">
        <v>1.4257000000000001E-2</v>
      </c>
      <c r="I1080" s="20">
        <v>1.4037000000000001E-2</v>
      </c>
      <c r="J1080" s="20">
        <v>1.5835999999999999E-2</v>
      </c>
      <c r="K1080" s="20">
        <v>1.4924E-2</v>
      </c>
      <c r="L1080" s="20">
        <v>2.0840999999999998E-2</v>
      </c>
      <c r="M1080" s="20">
        <v>2.7609999999999999E-2</v>
      </c>
      <c r="N1080" s="19">
        <v>1220</v>
      </c>
      <c r="O1080" s="21">
        <v>2330.46</v>
      </c>
      <c r="P1080" s="19">
        <v>6234.4000000000005</v>
      </c>
      <c r="Q1080" s="18">
        <v>98.966999999999999</v>
      </c>
      <c r="R1080" s="19">
        <v>7.1482999999999999</v>
      </c>
      <c r="S1080" s="19">
        <v>7.1345000000000001</v>
      </c>
      <c r="T1080" s="263" t="s">
        <v>331</v>
      </c>
      <c r="U1080" s="264" t="s">
        <v>331</v>
      </c>
      <c r="V1080" s="264" t="s">
        <v>331</v>
      </c>
      <c r="W1080" s="19"/>
      <c r="AD1080" s="265" t="s">
        <v>331</v>
      </c>
      <c r="AE1080" s="265">
        <v>2.6528999407030639E-2</v>
      </c>
      <c r="AF1080" s="265">
        <v>2.6816999400593341E-2</v>
      </c>
      <c r="AG1080" s="265">
        <v>2.85049993628636E-2</v>
      </c>
      <c r="AH1080" s="265">
        <v>2.5189999436959626E-2</v>
      </c>
      <c r="AI1080" s="265">
        <v>2.6949999397620557E-2</v>
      </c>
      <c r="AJ1080" s="265">
        <v>2.9299999345093967E-2</v>
      </c>
      <c r="AK1080" s="265">
        <v>3.0579999316483735E-2</v>
      </c>
      <c r="AL1080" s="265">
        <v>2.7296999389864501E-2</v>
      </c>
      <c r="AM1080" s="265">
        <v>2.8368999365903438E-2</v>
      </c>
      <c r="AN1080" s="265">
        <v>3.4145999236777427E-2</v>
      </c>
      <c r="AO1080" s="265">
        <v>3.0022999328933656E-2</v>
      </c>
      <c r="AP1080" s="265">
        <v>3.6165999191626906E-2</v>
      </c>
      <c r="AQ1080" s="265">
        <v>3.6481699184570462E-2</v>
      </c>
    </row>
    <row r="1081" spans="1:43" ht="18.75" customHeight="1">
      <c r="A1081" s="86">
        <v>43746</v>
      </c>
      <c r="B1081" s="19">
        <v>174.87610000000001</v>
      </c>
      <c r="C1081" s="19">
        <v>237.74289999999999</v>
      </c>
      <c r="D1081" s="19">
        <v>79.093999999999994</v>
      </c>
      <c r="E1081" s="19">
        <v>20.28</v>
      </c>
      <c r="F1081" s="20">
        <v>1.6667000000000001E-2</v>
      </c>
      <c r="G1081" s="20">
        <v>1.4194E-2</v>
      </c>
      <c r="H1081" s="20">
        <v>1.3691E-2</v>
      </c>
      <c r="I1081" s="20">
        <v>1.3517E-2</v>
      </c>
      <c r="J1081" s="20">
        <v>1.5289000000000001E-2</v>
      </c>
      <c r="K1081" s="20">
        <v>1.4407E-2</v>
      </c>
      <c r="L1081" s="20">
        <v>2.0292999999999999E-2</v>
      </c>
      <c r="M1081" s="20">
        <v>2.7709999999999999E-2</v>
      </c>
      <c r="N1081" s="19">
        <v>1220</v>
      </c>
      <c r="O1081" s="21">
        <v>2330.46</v>
      </c>
      <c r="P1081" s="19">
        <v>6234.4000000000005</v>
      </c>
      <c r="Q1081" s="18">
        <v>98.808000000000007</v>
      </c>
      <c r="R1081" s="19">
        <v>7.1482999999999999</v>
      </c>
      <c r="S1081" s="19">
        <v>7.1125999999999996</v>
      </c>
      <c r="T1081" s="263" t="s">
        <v>331</v>
      </c>
      <c r="U1081" s="264" t="s">
        <v>331</v>
      </c>
      <c r="V1081" s="264" t="s">
        <v>331</v>
      </c>
      <c r="W1081" s="19"/>
      <c r="AD1081" s="265" t="s">
        <v>331</v>
      </c>
      <c r="AE1081" s="265">
        <v>2.6272999412752688E-2</v>
      </c>
      <c r="AF1081" s="265">
        <v>2.6816999400593341E-2</v>
      </c>
      <c r="AG1081" s="265">
        <v>2.8259999368339776E-2</v>
      </c>
      <c r="AH1081" s="265">
        <v>2.5189999436959626E-2</v>
      </c>
      <c r="AI1081" s="265">
        <v>2.6959999397397044E-2</v>
      </c>
      <c r="AJ1081" s="265">
        <v>2.90499993506819E-2</v>
      </c>
      <c r="AK1081" s="265">
        <v>3.0319999322295191E-2</v>
      </c>
      <c r="AL1081" s="265">
        <v>2.7296999389864501E-2</v>
      </c>
      <c r="AM1081" s="265">
        <v>2.835699936617166E-2</v>
      </c>
      <c r="AN1081" s="265">
        <v>3.4145999236777427E-2</v>
      </c>
      <c r="AO1081" s="265">
        <v>3.0020999328978358E-2</v>
      </c>
      <c r="AP1081" s="265">
        <v>3.6165999191626906E-2</v>
      </c>
      <c r="AQ1081" s="265">
        <v>3.392169924179092E-2</v>
      </c>
    </row>
    <row r="1082" spans="1:43" ht="18.75" customHeight="1">
      <c r="A1082" s="86">
        <v>43745</v>
      </c>
      <c r="B1082" s="19">
        <v>174.7552</v>
      </c>
      <c r="C1082" s="19">
        <v>237.55350000000001</v>
      </c>
      <c r="D1082" s="19">
        <v>79.093999999999994</v>
      </c>
      <c r="E1082" s="19">
        <v>17.86</v>
      </c>
      <c r="F1082" s="20">
        <v>1.7024999999999998E-2</v>
      </c>
      <c r="G1082" s="20">
        <v>1.4617E-2</v>
      </c>
      <c r="H1082" s="20">
        <v>1.4127000000000001E-2</v>
      </c>
      <c r="I1082" s="20">
        <v>1.3908E-2</v>
      </c>
      <c r="J1082" s="20">
        <v>1.558E-2</v>
      </c>
      <c r="K1082" s="20">
        <v>1.4760000000000001E-2</v>
      </c>
      <c r="L1082" s="20">
        <v>2.0483999999999999E-2</v>
      </c>
      <c r="M1082" s="20">
        <v>2.777E-2</v>
      </c>
      <c r="N1082" s="19">
        <v>1220</v>
      </c>
      <c r="O1082" s="21">
        <v>2330.46</v>
      </c>
      <c r="P1082" s="19">
        <v>6234.4000000000005</v>
      </c>
      <c r="Q1082" s="18">
        <v>98.864000000000004</v>
      </c>
      <c r="R1082" s="19">
        <v>7.1482999999999999</v>
      </c>
      <c r="S1082" s="19">
        <v>7.1284000000000001</v>
      </c>
      <c r="T1082" s="263" t="s">
        <v>331</v>
      </c>
      <c r="U1082" s="264" t="s">
        <v>331</v>
      </c>
      <c r="V1082" s="264" t="s">
        <v>331</v>
      </c>
      <c r="W1082" s="19"/>
      <c r="AD1082" s="265" t="s">
        <v>331</v>
      </c>
      <c r="AE1082" s="265">
        <v>2.6328999411500988E-2</v>
      </c>
      <c r="AF1082" s="265">
        <v>2.6802999400906264E-2</v>
      </c>
      <c r="AG1082" s="265">
        <v>2.8263999368250369E-2</v>
      </c>
      <c r="AH1082" s="265">
        <v>2.5189999436959626E-2</v>
      </c>
      <c r="AI1082" s="265">
        <v>2.6939999397844076E-2</v>
      </c>
      <c r="AJ1082" s="265">
        <v>2.9029999351128936E-2</v>
      </c>
      <c r="AK1082" s="265">
        <v>3.0209999324753881E-2</v>
      </c>
      <c r="AL1082" s="265">
        <v>2.7296999389864501E-2</v>
      </c>
      <c r="AM1082" s="265">
        <v>2.8352999366261067E-2</v>
      </c>
      <c r="AN1082" s="265">
        <v>3.4145999236777427E-2</v>
      </c>
      <c r="AO1082" s="265">
        <v>3.001499932911247E-2</v>
      </c>
      <c r="AP1082" s="265">
        <v>3.6165999191626906E-2</v>
      </c>
      <c r="AQ1082" s="265">
        <v>3.2896699264701457E-2</v>
      </c>
    </row>
    <row r="1083" spans="1:43" ht="18.75" customHeight="1">
      <c r="A1083" s="86">
        <v>43742</v>
      </c>
      <c r="B1083" s="19">
        <v>175.02869999999999</v>
      </c>
      <c r="C1083" s="19">
        <v>237.4846</v>
      </c>
      <c r="D1083" s="19">
        <v>79.093999999999994</v>
      </c>
      <c r="E1083" s="19">
        <v>17.04</v>
      </c>
      <c r="F1083" s="20">
        <v>1.6872999999999999E-2</v>
      </c>
      <c r="G1083" s="20">
        <v>1.4036E-2</v>
      </c>
      <c r="H1083" s="20">
        <v>1.3585E-2</v>
      </c>
      <c r="I1083" s="20">
        <v>1.3469999999999999E-2</v>
      </c>
      <c r="J1083" s="20">
        <v>1.529E-2</v>
      </c>
      <c r="K1083" s="20">
        <v>1.4432E-2</v>
      </c>
      <c r="L1083" s="20">
        <v>2.0150999999999999E-2</v>
      </c>
      <c r="M1083" s="20">
        <v>2.777E-2</v>
      </c>
      <c r="N1083" s="19">
        <v>1220</v>
      </c>
      <c r="O1083" s="21">
        <v>2330.46</v>
      </c>
      <c r="P1083" s="19">
        <v>6234.4000000000005</v>
      </c>
      <c r="Q1083" s="18">
        <v>99.019000000000005</v>
      </c>
      <c r="R1083" s="19">
        <v>7.1482999999999999</v>
      </c>
      <c r="S1083" s="19">
        <v>7.1482999999999999</v>
      </c>
      <c r="T1083" s="263" t="s">
        <v>331</v>
      </c>
      <c r="U1083" s="264" t="s">
        <v>331</v>
      </c>
      <c r="V1083" s="264" t="s">
        <v>331</v>
      </c>
      <c r="W1083" s="19"/>
      <c r="AD1083" s="265" t="s">
        <v>331</v>
      </c>
      <c r="AE1083" s="265">
        <v>2.6359999410808087E-2</v>
      </c>
      <c r="AF1083" s="265">
        <v>2.7055999395251273E-2</v>
      </c>
      <c r="AG1083" s="265">
        <v>2.8347999366372823E-2</v>
      </c>
      <c r="AH1083" s="265">
        <v>2.5189999436959626E-2</v>
      </c>
      <c r="AI1083" s="265">
        <v>2.6939999397844076E-2</v>
      </c>
      <c r="AJ1083" s="265">
        <v>2.9109999349340797E-2</v>
      </c>
      <c r="AK1083" s="265">
        <v>3.023999932408333E-2</v>
      </c>
      <c r="AL1083" s="265">
        <v>2.7296999389864501E-2</v>
      </c>
      <c r="AM1083" s="265">
        <v>2.8354999366216362E-2</v>
      </c>
      <c r="AN1083" s="265">
        <v>3.4145999236777427E-2</v>
      </c>
      <c r="AO1083" s="265">
        <v>3.0190999325178564E-2</v>
      </c>
      <c r="AP1083" s="265">
        <v>3.6165999191626906E-2</v>
      </c>
      <c r="AQ1083" s="265">
        <v>3.5571699204910545E-2</v>
      </c>
    </row>
    <row r="1084" spans="1:43" ht="18.75" customHeight="1">
      <c r="A1084" s="86">
        <v>43741</v>
      </c>
      <c r="B1084" s="19">
        <v>174.9545</v>
      </c>
      <c r="C1084" s="19">
        <v>237.12180000000001</v>
      </c>
      <c r="D1084" s="19">
        <v>79.531000000000006</v>
      </c>
      <c r="E1084" s="19">
        <v>19.12</v>
      </c>
      <c r="F1084" s="20">
        <v>1.6900999999999999E-2</v>
      </c>
      <c r="G1084" s="20">
        <v>1.3901E-2</v>
      </c>
      <c r="H1084" s="20">
        <v>1.3453E-2</v>
      </c>
      <c r="I1084" s="20">
        <v>1.3473000000000001E-2</v>
      </c>
      <c r="J1084" s="20">
        <v>1.5341E-2</v>
      </c>
      <c r="K1084" s="20">
        <v>1.4481000000000001E-2</v>
      </c>
      <c r="L1084" s="20">
        <v>2.0320999999999999E-2</v>
      </c>
      <c r="M1084" s="20">
        <v>2.777E-2</v>
      </c>
      <c r="N1084" s="19">
        <v>1220</v>
      </c>
      <c r="O1084" s="21">
        <v>2330.46</v>
      </c>
      <c r="P1084" s="19">
        <v>6234.4000000000005</v>
      </c>
      <c r="Q1084" s="18">
        <v>99.128</v>
      </c>
      <c r="R1084" s="19">
        <v>7.1482999999999999</v>
      </c>
      <c r="S1084" s="19">
        <v>7.1470000000000002</v>
      </c>
      <c r="T1084" s="263" t="s">
        <v>331</v>
      </c>
      <c r="U1084" s="264" t="s">
        <v>331</v>
      </c>
      <c r="V1084" s="264" t="s">
        <v>331</v>
      </c>
      <c r="W1084" s="19"/>
      <c r="AD1084" s="265" t="s">
        <v>331</v>
      </c>
      <c r="AE1084" s="265">
        <v>2.6261999412998557E-2</v>
      </c>
      <c r="AF1084" s="265">
        <v>2.670899940300733E-2</v>
      </c>
      <c r="AG1084" s="265">
        <v>2.8132999371178448E-2</v>
      </c>
      <c r="AH1084" s="265">
        <v>2.5189999436959626E-2</v>
      </c>
      <c r="AI1084" s="265">
        <v>2.6939999397844076E-2</v>
      </c>
      <c r="AJ1084" s="265">
        <v>2.8909999353811146E-2</v>
      </c>
      <c r="AK1084" s="265">
        <v>3.0139999326318501E-2</v>
      </c>
      <c r="AL1084" s="265">
        <v>2.6971999397128819E-2</v>
      </c>
      <c r="AM1084" s="265">
        <v>2.8361999366059897E-2</v>
      </c>
      <c r="AN1084" s="265">
        <v>3.4145999236777427E-2</v>
      </c>
      <c r="AO1084" s="265">
        <v>3.0090999327413739E-2</v>
      </c>
      <c r="AP1084" s="265">
        <v>3.6165999191626906E-2</v>
      </c>
      <c r="AQ1084" s="265">
        <v>3.5526699205916376E-2</v>
      </c>
    </row>
    <row r="1085" spans="1:43" ht="18.75" customHeight="1">
      <c r="A1085" s="86">
        <v>43740</v>
      </c>
      <c r="B1085" s="19">
        <v>174.47120000000001</v>
      </c>
      <c r="C1085" s="19">
        <v>236.97640000000001</v>
      </c>
      <c r="D1085" s="19">
        <v>78.406000000000006</v>
      </c>
      <c r="E1085" s="19">
        <v>20.56</v>
      </c>
      <c r="F1085" s="20">
        <v>1.7387E-2</v>
      </c>
      <c r="G1085" s="20">
        <v>1.478E-2</v>
      </c>
      <c r="H1085" s="20">
        <v>1.4321E-2</v>
      </c>
      <c r="I1085" s="20">
        <v>1.4316000000000001E-2</v>
      </c>
      <c r="J1085" s="20">
        <v>1.5991999999999999E-2</v>
      </c>
      <c r="K1085" s="20">
        <v>1.5233E-2</v>
      </c>
      <c r="L1085" s="20">
        <v>2.0875999999999999E-2</v>
      </c>
      <c r="M1085" s="20">
        <v>2.777E-2</v>
      </c>
      <c r="N1085" s="19">
        <v>1220</v>
      </c>
      <c r="O1085" s="21">
        <v>2330.46</v>
      </c>
      <c r="P1085" s="19">
        <v>6234.4000000000005</v>
      </c>
      <c r="Q1085" s="18">
        <v>99.376999999999995</v>
      </c>
      <c r="R1085" s="19">
        <v>7.1482999999999999</v>
      </c>
      <c r="S1085" s="19">
        <v>7.1413000000000002</v>
      </c>
      <c r="T1085" s="263" t="s">
        <v>331</v>
      </c>
      <c r="U1085" s="264" t="s">
        <v>331</v>
      </c>
      <c r="V1085" s="264" t="s">
        <v>331</v>
      </c>
      <c r="W1085" s="19"/>
      <c r="AD1085" s="265" t="s">
        <v>331</v>
      </c>
      <c r="AE1085" s="265">
        <v>2.6311999411880973E-2</v>
      </c>
      <c r="AF1085" s="265">
        <v>2.6716999402828515E-2</v>
      </c>
      <c r="AG1085" s="265">
        <v>2.8131999371200801E-2</v>
      </c>
      <c r="AH1085" s="265">
        <v>2.5189999436959626E-2</v>
      </c>
      <c r="AI1085" s="265">
        <v>2.6939999397844076E-2</v>
      </c>
      <c r="AJ1085" s="265">
        <v>2.8879999354481697E-2</v>
      </c>
      <c r="AK1085" s="265">
        <v>3.0149999326094985E-2</v>
      </c>
      <c r="AL1085" s="265">
        <v>2.700099939648062E-2</v>
      </c>
      <c r="AM1085" s="265">
        <v>2.8067999372631311E-2</v>
      </c>
      <c r="AN1085" s="265">
        <v>3.4145999236777427E-2</v>
      </c>
      <c r="AO1085" s="265">
        <v>3.0097999327257274E-2</v>
      </c>
      <c r="AP1085" s="265">
        <v>3.6165999191626906E-2</v>
      </c>
      <c r="AQ1085" s="265">
        <v>3.2354999276809397E-2</v>
      </c>
    </row>
    <row r="1086" spans="1:43" ht="18.75" customHeight="1">
      <c r="A1086" s="86">
        <v>43739</v>
      </c>
      <c r="B1086" s="19">
        <v>174.22499999999999</v>
      </c>
      <c r="C1086" s="19">
        <v>236.7123</v>
      </c>
      <c r="D1086" s="19">
        <v>76.427000000000007</v>
      </c>
      <c r="E1086" s="19">
        <v>18.559999999999999</v>
      </c>
      <c r="F1086" s="20">
        <v>1.7618000000000002E-2</v>
      </c>
      <c r="G1086" s="20">
        <v>1.5459000000000001E-2</v>
      </c>
      <c r="H1086" s="20">
        <v>1.4918000000000001E-2</v>
      </c>
      <c r="I1086" s="20">
        <v>1.4902E-2</v>
      </c>
      <c r="J1086" s="20">
        <v>1.6352999999999999E-2</v>
      </c>
      <c r="K1086" s="20">
        <v>1.5705E-2</v>
      </c>
      <c r="L1086" s="20">
        <v>2.0924999999999999E-2</v>
      </c>
      <c r="M1086" s="20">
        <v>2.777E-2</v>
      </c>
      <c r="N1086" s="19">
        <v>1150</v>
      </c>
      <c r="O1086" s="21">
        <v>2327.19</v>
      </c>
      <c r="P1086" s="19">
        <v>6441.5</v>
      </c>
      <c r="Q1086" s="18">
        <v>99.108999999999995</v>
      </c>
      <c r="R1086" s="19">
        <v>7.1227999999999998</v>
      </c>
      <c r="S1086" s="19">
        <v>7.1382000000000003</v>
      </c>
      <c r="T1086" s="263" t="s">
        <v>331</v>
      </c>
      <c r="U1086" s="264" t="s">
        <v>331</v>
      </c>
      <c r="V1086" s="264" t="s">
        <v>331</v>
      </c>
      <c r="W1086" s="19"/>
      <c r="AD1086" s="265" t="s">
        <v>331</v>
      </c>
      <c r="AE1086" s="265">
        <v>2.6134999415837228E-2</v>
      </c>
      <c r="AF1086" s="265">
        <v>2.666299940403551E-2</v>
      </c>
      <c r="AG1086" s="265">
        <v>2.7954999375157059E-2</v>
      </c>
      <c r="AH1086" s="265">
        <v>2.5189999436959626E-2</v>
      </c>
      <c r="AI1086" s="265">
        <v>2.6939999397844076E-2</v>
      </c>
      <c r="AJ1086" s="265">
        <v>2.8809999356046317E-2</v>
      </c>
      <c r="AK1086" s="265">
        <v>3.0109999326989056E-2</v>
      </c>
      <c r="AL1086" s="265">
        <v>2.6839999400079251E-2</v>
      </c>
      <c r="AM1086" s="265">
        <v>2.8063999372720718E-2</v>
      </c>
      <c r="AN1086" s="265">
        <v>3.4145999236777427E-2</v>
      </c>
      <c r="AO1086" s="265">
        <v>2.9951999330520632E-2</v>
      </c>
      <c r="AP1086" s="265">
        <v>3.6165999191626906E-2</v>
      </c>
      <c r="AQ1086" s="265">
        <v>3.3366699254196136E-2</v>
      </c>
    </row>
    <row r="1087" spans="1:43" ht="18.75" customHeight="1">
      <c r="A1087" s="86">
        <v>43738</v>
      </c>
      <c r="B1087" s="19">
        <v>173.94909999999999</v>
      </c>
      <c r="C1087" s="19">
        <v>236.70140000000001</v>
      </c>
      <c r="D1087" s="19">
        <v>76.427000000000007</v>
      </c>
      <c r="E1087" s="19">
        <v>16.239999999999998</v>
      </c>
      <c r="F1087" s="20">
        <v>1.8071E-2</v>
      </c>
      <c r="G1087" s="20">
        <v>1.6216999999999999E-2</v>
      </c>
      <c r="H1087" s="20">
        <v>1.5596E-2</v>
      </c>
      <c r="I1087" s="20">
        <v>1.5440000000000001E-2</v>
      </c>
      <c r="J1087" s="20">
        <v>1.6646000000000001E-2</v>
      </c>
      <c r="K1087" s="20">
        <v>1.6131E-2</v>
      </c>
      <c r="L1087" s="20">
        <v>2.1104999999999999E-2</v>
      </c>
      <c r="M1087" s="20">
        <v>2.777E-2</v>
      </c>
      <c r="N1087" s="19">
        <v>1150</v>
      </c>
      <c r="O1087" s="21">
        <v>2327.19</v>
      </c>
      <c r="P1087" s="19">
        <v>6441.5</v>
      </c>
      <c r="Q1087" s="18">
        <v>99.132000000000005</v>
      </c>
      <c r="R1087" s="19">
        <v>7.1326000000000001</v>
      </c>
      <c r="S1087" s="19">
        <v>7.1245000000000003</v>
      </c>
      <c r="T1087" s="263" t="s">
        <v>331</v>
      </c>
      <c r="U1087" s="264" t="s">
        <v>331</v>
      </c>
      <c r="V1087" s="264" t="s">
        <v>331</v>
      </c>
      <c r="W1087" s="19"/>
      <c r="AD1087" s="265" t="s">
        <v>331</v>
      </c>
      <c r="AE1087" s="265">
        <v>2.6151999415457251E-2</v>
      </c>
      <c r="AF1087" s="265">
        <v>2.6562999406270681E-2</v>
      </c>
      <c r="AG1087" s="265">
        <v>2.8098999371938407E-2</v>
      </c>
      <c r="AH1087" s="265">
        <v>2.5189999436959626E-2</v>
      </c>
      <c r="AI1087" s="265">
        <v>2.6999999396502973E-2</v>
      </c>
      <c r="AJ1087" s="265">
        <v>2.8929999353364107E-2</v>
      </c>
      <c r="AK1087" s="265">
        <v>3.0269999323412778E-2</v>
      </c>
      <c r="AL1087" s="265">
        <v>2.6879999399185183E-2</v>
      </c>
      <c r="AM1087" s="265">
        <v>2.848199936337769E-2</v>
      </c>
      <c r="AN1087" s="265">
        <v>3.4145999236777427E-2</v>
      </c>
      <c r="AO1087" s="265">
        <v>3.0067999327927829E-2</v>
      </c>
      <c r="AP1087" s="265">
        <v>3.6165999191626906E-2</v>
      </c>
      <c r="AQ1087" s="265">
        <v>3.16899992916733E-2</v>
      </c>
    </row>
    <row r="1088" spans="1:43" ht="18.75" customHeight="1">
      <c r="A1088" s="86">
        <v>43735</v>
      </c>
      <c r="B1088" s="19">
        <v>173.91569999999999</v>
      </c>
      <c r="C1088" s="19">
        <v>236.78569999999999</v>
      </c>
      <c r="D1088" s="19">
        <v>76.427000000000007</v>
      </c>
      <c r="E1088" s="19">
        <v>17.22</v>
      </c>
      <c r="F1088" s="20">
        <v>1.779E-2</v>
      </c>
      <c r="G1088" s="20">
        <v>1.6315E-2</v>
      </c>
      <c r="H1088" s="20">
        <v>1.5731999999999999E-2</v>
      </c>
      <c r="I1088" s="20">
        <v>1.562E-2</v>
      </c>
      <c r="J1088" s="20">
        <v>1.6801E-2</v>
      </c>
      <c r="K1088" s="20">
        <v>1.6226000000000001E-2</v>
      </c>
      <c r="L1088" s="20">
        <v>2.1285999999999999E-2</v>
      </c>
      <c r="M1088" s="20">
        <v>2.7609999999999999E-2</v>
      </c>
      <c r="N1088" s="19">
        <v>1150</v>
      </c>
      <c r="O1088" s="21">
        <v>2327.19</v>
      </c>
      <c r="P1088" s="19">
        <v>6441.5</v>
      </c>
      <c r="Q1088" s="18">
        <v>99.037000000000006</v>
      </c>
      <c r="R1088" s="19">
        <v>7.1315</v>
      </c>
      <c r="S1088" s="19">
        <v>7.1272000000000002</v>
      </c>
      <c r="T1088" s="263" t="s">
        <v>331</v>
      </c>
      <c r="U1088" s="264" t="s">
        <v>331</v>
      </c>
      <c r="V1088" s="264" t="s">
        <v>331</v>
      </c>
      <c r="W1088" s="19"/>
      <c r="AD1088" s="265" t="s">
        <v>331</v>
      </c>
      <c r="AE1088" s="265">
        <v>2.5904999420978129E-2</v>
      </c>
      <c r="AF1088" s="265">
        <v>2.6491999407857656E-2</v>
      </c>
      <c r="AG1088" s="265">
        <v>2.7956999375112354E-2</v>
      </c>
      <c r="AH1088" s="265">
        <v>2.5189999436959626E-2</v>
      </c>
      <c r="AI1088" s="265">
        <v>2.7799999378621577E-2</v>
      </c>
      <c r="AJ1088" s="265">
        <v>2.8889999354258178E-2</v>
      </c>
      <c r="AK1088" s="265">
        <v>3.0269999323412778E-2</v>
      </c>
      <c r="AL1088" s="265">
        <v>2.7095999394357206E-2</v>
      </c>
      <c r="AM1088" s="265">
        <v>2.8067999372631311E-2</v>
      </c>
      <c r="AN1088" s="265">
        <v>3.4145999236777427E-2</v>
      </c>
      <c r="AO1088" s="265">
        <v>3.0067999327927829E-2</v>
      </c>
      <c r="AP1088" s="265">
        <v>3.6165999191626906E-2</v>
      </c>
      <c r="AQ1088" s="265">
        <v>3.0854999310337007E-2</v>
      </c>
    </row>
    <row r="1089" spans="1:43" ht="18.75" customHeight="1">
      <c r="A1089" s="86">
        <v>43734</v>
      </c>
      <c r="B1089" s="19">
        <v>173.82409999999999</v>
      </c>
      <c r="C1089" s="19">
        <v>236.9469</v>
      </c>
      <c r="D1089" s="19">
        <v>75.75</v>
      </c>
      <c r="E1089" s="19">
        <v>16.07</v>
      </c>
      <c r="F1089" s="20">
        <v>1.8023999999999998E-2</v>
      </c>
      <c r="G1089" s="20">
        <v>1.6555E-2</v>
      </c>
      <c r="H1089" s="20">
        <v>1.5918999999999999E-2</v>
      </c>
      <c r="I1089" s="20">
        <v>1.5799000000000001E-2</v>
      </c>
      <c r="J1089" s="20">
        <v>1.6920999999999999E-2</v>
      </c>
      <c r="K1089" s="20">
        <v>1.6336E-2</v>
      </c>
      <c r="L1089" s="20">
        <v>2.1419000000000001E-2</v>
      </c>
      <c r="M1089" s="20">
        <v>2.751E-2</v>
      </c>
      <c r="N1089" s="19">
        <v>1150</v>
      </c>
      <c r="O1089" s="21">
        <v>2327.19</v>
      </c>
      <c r="P1089" s="19">
        <v>6441.5</v>
      </c>
      <c r="Q1089" s="18">
        <v>98.337000000000003</v>
      </c>
      <c r="R1089" s="19">
        <v>7.1163999999999996</v>
      </c>
      <c r="S1089" s="19">
        <v>7.1060999999999996</v>
      </c>
      <c r="T1089" s="263" t="s">
        <v>331</v>
      </c>
      <c r="U1089" s="264" t="s">
        <v>331</v>
      </c>
      <c r="V1089" s="264" t="s">
        <v>331</v>
      </c>
      <c r="W1089" s="19"/>
      <c r="AD1089" s="265" t="s">
        <v>331</v>
      </c>
      <c r="AE1089" s="265">
        <v>2.6021999418362973E-2</v>
      </c>
      <c r="AF1089" s="265">
        <v>2.659399940557778E-2</v>
      </c>
      <c r="AG1089" s="265">
        <v>2.8144999370910227E-2</v>
      </c>
      <c r="AH1089" s="265">
        <v>2.5199999436736106E-2</v>
      </c>
      <c r="AI1089" s="265">
        <v>2.7799999378621577E-2</v>
      </c>
      <c r="AJ1089" s="265">
        <v>2.9089999349787829E-2</v>
      </c>
      <c r="AK1089" s="265">
        <v>3.0499999318271874E-2</v>
      </c>
      <c r="AL1089" s="265">
        <v>2.7095999394357206E-2</v>
      </c>
      <c r="AM1089" s="265">
        <v>2.8069999372586606E-2</v>
      </c>
      <c r="AN1089" s="265">
        <v>3.4145999236777427E-2</v>
      </c>
      <c r="AO1089" s="265">
        <v>3.0062999328039585E-2</v>
      </c>
      <c r="AP1089" s="265">
        <v>3.6165999191626906E-2</v>
      </c>
      <c r="AQ1089" s="265">
        <v>3.1293299300540235E-2</v>
      </c>
    </row>
    <row r="1090" spans="1:43" ht="18.75" customHeight="1">
      <c r="A1090" s="86">
        <v>43733</v>
      </c>
      <c r="B1090" s="19">
        <v>173.50319999999999</v>
      </c>
      <c r="C1090" s="19">
        <v>237.04640000000001</v>
      </c>
      <c r="D1090" s="19">
        <v>76.438000000000002</v>
      </c>
      <c r="E1090" s="19">
        <v>15.96</v>
      </c>
      <c r="F1090" s="20">
        <v>1.882E-2</v>
      </c>
      <c r="G1090" s="20">
        <v>1.6795000000000001E-2</v>
      </c>
      <c r="H1090" s="20">
        <v>1.6163E-2</v>
      </c>
      <c r="I1090" s="20">
        <v>1.6074000000000001E-2</v>
      </c>
      <c r="J1090" s="20">
        <v>1.7371999999999999E-2</v>
      </c>
      <c r="K1090" s="20">
        <v>1.6722999999999998E-2</v>
      </c>
      <c r="L1090" s="20">
        <v>2.1863E-2</v>
      </c>
      <c r="M1090" s="20">
        <v>2.75E-2</v>
      </c>
      <c r="N1090" s="19">
        <v>1150</v>
      </c>
      <c r="O1090" s="21">
        <v>2327.19</v>
      </c>
      <c r="P1090" s="19">
        <v>6441.5</v>
      </c>
      <c r="Q1090" s="18">
        <v>98.599000000000004</v>
      </c>
      <c r="R1090" s="19">
        <v>7.1180000000000003</v>
      </c>
      <c r="S1090" s="19">
        <v>7.1097999999999999</v>
      </c>
      <c r="T1090" s="263" t="s">
        <v>331</v>
      </c>
      <c r="U1090" s="264" t="s">
        <v>331</v>
      </c>
      <c r="V1090" s="264" t="s">
        <v>331</v>
      </c>
      <c r="W1090" s="19"/>
      <c r="AD1090" s="265" t="s">
        <v>331</v>
      </c>
      <c r="AE1090" s="265">
        <v>2.6038999417982996E-2</v>
      </c>
      <c r="AF1090" s="265">
        <v>2.6636999404616654E-2</v>
      </c>
      <c r="AG1090" s="265">
        <v>2.8111999371647833E-2</v>
      </c>
      <c r="AH1090" s="265">
        <v>2.5219999436289071E-2</v>
      </c>
      <c r="AI1090" s="265">
        <v>2.7799999378621577E-2</v>
      </c>
      <c r="AJ1090" s="265">
        <v>2.9059999350458384E-2</v>
      </c>
      <c r="AK1090" s="265">
        <v>3.0499999318271874E-2</v>
      </c>
      <c r="AL1090" s="265">
        <v>2.7095999394357206E-2</v>
      </c>
      <c r="AM1090" s="265">
        <v>2.831599936708808E-2</v>
      </c>
      <c r="AN1090" s="265">
        <v>3.4145999236777427E-2</v>
      </c>
      <c r="AO1090" s="265">
        <v>3.0160999325849112E-2</v>
      </c>
      <c r="AP1090" s="265">
        <v>3.6165999191626906E-2</v>
      </c>
      <c r="AQ1090" s="265">
        <v>3.0548299317192287E-2</v>
      </c>
    </row>
    <row r="1091" spans="1:43" ht="18.75" customHeight="1">
      <c r="A1091" s="86">
        <v>43732</v>
      </c>
      <c r="B1091" s="19">
        <v>174.22749999999999</v>
      </c>
      <c r="C1091" s="19">
        <v>237.00069999999999</v>
      </c>
      <c r="D1091" s="19">
        <v>73.438000000000002</v>
      </c>
      <c r="E1091" s="19">
        <v>17.05</v>
      </c>
      <c r="F1091" s="20">
        <v>1.9026000000000001E-2</v>
      </c>
      <c r="G1091" s="20">
        <v>1.6256E-2</v>
      </c>
      <c r="H1091" s="20">
        <v>1.5485000000000001E-2</v>
      </c>
      <c r="I1091" s="20">
        <v>1.5273E-2</v>
      </c>
      <c r="J1091" s="20">
        <v>1.6455999999999998E-2</v>
      </c>
      <c r="K1091" s="20">
        <v>1.5876000000000001E-2</v>
      </c>
      <c r="L1091" s="20">
        <v>2.1035999999999999E-2</v>
      </c>
      <c r="M1091" s="20">
        <v>2.7480000000000001E-2</v>
      </c>
      <c r="N1091" s="19">
        <v>1150</v>
      </c>
      <c r="O1091" s="21">
        <v>2327.19</v>
      </c>
      <c r="P1091" s="19">
        <v>6441.5</v>
      </c>
      <c r="Q1091" s="18">
        <v>98.513000000000005</v>
      </c>
      <c r="R1091" s="19">
        <v>7.0915999999999997</v>
      </c>
      <c r="S1091" s="19">
        <v>7.1242999999999999</v>
      </c>
      <c r="T1091" s="263" t="s">
        <v>331</v>
      </c>
      <c r="U1091" s="264" t="s">
        <v>331</v>
      </c>
      <c r="V1091" s="264" t="s">
        <v>331</v>
      </c>
      <c r="W1091" s="19"/>
      <c r="AD1091" s="265" t="s">
        <v>331</v>
      </c>
      <c r="AE1091" s="265">
        <v>2.6098999416641892E-2</v>
      </c>
      <c r="AF1091" s="265">
        <v>2.6633999404683712E-2</v>
      </c>
      <c r="AG1091" s="265">
        <v>2.8122999371401967E-2</v>
      </c>
      <c r="AH1091" s="265">
        <v>2.544999943114817E-2</v>
      </c>
      <c r="AI1091" s="265">
        <v>2.7799999378621577E-2</v>
      </c>
      <c r="AJ1091" s="265">
        <v>2.9239999346435071E-2</v>
      </c>
      <c r="AK1091" s="265">
        <v>3.0739999312907457E-2</v>
      </c>
      <c r="AL1091" s="265">
        <v>2.7095999394357206E-2</v>
      </c>
      <c r="AM1091" s="265">
        <v>2.8364999365992846E-2</v>
      </c>
      <c r="AN1091" s="265">
        <v>3.4145999236777427E-2</v>
      </c>
      <c r="AO1091" s="265">
        <v>3.015699932593852E-2</v>
      </c>
      <c r="AP1091" s="265">
        <v>3.6165999191626906E-2</v>
      </c>
      <c r="AQ1091" s="265">
        <v>3.5567599205002187E-2</v>
      </c>
    </row>
    <row r="1092" spans="1:43" ht="18.75" customHeight="1">
      <c r="A1092" s="86">
        <v>43731</v>
      </c>
      <c r="B1092" s="19">
        <v>173.726</v>
      </c>
      <c r="C1092" s="19">
        <v>237.15809999999999</v>
      </c>
      <c r="D1092" s="19">
        <v>73.438000000000002</v>
      </c>
      <c r="E1092" s="19">
        <v>14.91</v>
      </c>
      <c r="F1092" s="20">
        <v>1.8891999999999999E-2</v>
      </c>
      <c r="G1092" s="20">
        <v>1.6812000000000001E-2</v>
      </c>
      <c r="H1092" s="20">
        <v>1.6160999999999998E-2</v>
      </c>
      <c r="I1092" s="20">
        <v>1.6021000000000001E-2</v>
      </c>
      <c r="J1092" s="20">
        <v>1.7267000000000001E-2</v>
      </c>
      <c r="K1092" s="20">
        <v>1.6648E-2</v>
      </c>
      <c r="L1092" s="20">
        <v>2.1728999999999998E-2</v>
      </c>
      <c r="M1092" s="20">
        <v>2.7490000000000001E-2</v>
      </c>
      <c r="N1092" s="19">
        <v>1150</v>
      </c>
      <c r="O1092" s="21">
        <v>2327.19</v>
      </c>
      <c r="P1092" s="19">
        <v>6441.5</v>
      </c>
      <c r="Q1092" s="18">
        <v>98.272000000000006</v>
      </c>
      <c r="R1092" s="19">
        <v>7.0964999999999998</v>
      </c>
      <c r="S1092" s="19">
        <v>7.1028000000000002</v>
      </c>
      <c r="T1092" s="263" t="s">
        <v>331</v>
      </c>
      <c r="U1092" s="264" t="s">
        <v>331</v>
      </c>
      <c r="V1092" s="264" t="s">
        <v>331</v>
      </c>
      <c r="W1092" s="19"/>
      <c r="AD1092" s="265" t="s">
        <v>331</v>
      </c>
      <c r="AE1092" s="265">
        <v>2.6117999416217209E-2</v>
      </c>
      <c r="AF1092" s="265">
        <v>2.6623999404907225E-2</v>
      </c>
      <c r="AG1092" s="265">
        <v>2.8312999367155135E-2</v>
      </c>
      <c r="AH1092" s="265">
        <v>2.544999943114817E-2</v>
      </c>
      <c r="AI1092" s="265">
        <v>2.7799999378621577E-2</v>
      </c>
      <c r="AJ1092" s="265">
        <v>2.8919999353587626E-2</v>
      </c>
      <c r="AK1092" s="265">
        <v>3.0679999314248564E-2</v>
      </c>
      <c r="AL1092" s="265">
        <v>2.7392999387718737E-2</v>
      </c>
      <c r="AM1092" s="265">
        <v>2.8245999368652703E-2</v>
      </c>
      <c r="AN1092" s="265">
        <v>3.4145999236777427E-2</v>
      </c>
      <c r="AO1092" s="265">
        <v>3.015799932591617E-2</v>
      </c>
      <c r="AP1092" s="265">
        <v>3.6165999191626906E-2</v>
      </c>
      <c r="AQ1092" s="265">
        <v>3.2413299275506291E-2</v>
      </c>
    </row>
    <row r="1093" spans="1:43" ht="18.75" customHeight="1">
      <c r="A1093" s="86">
        <v>43728</v>
      </c>
      <c r="B1093" s="19">
        <v>173.3622</v>
      </c>
      <c r="C1093" s="19">
        <v>237.17740000000001</v>
      </c>
      <c r="D1093" s="19">
        <v>52.030999999999999</v>
      </c>
      <c r="E1093" s="19">
        <v>15.32</v>
      </c>
      <c r="F1093" s="20">
        <v>1.8970000000000001E-2</v>
      </c>
      <c r="G1093" s="20">
        <v>1.6830000000000001E-2</v>
      </c>
      <c r="H1093" s="20">
        <v>1.6160000000000001E-2</v>
      </c>
      <c r="I1093" s="20">
        <v>1.6001999999999999E-2</v>
      </c>
      <c r="J1093" s="20">
        <v>1.7215000000000001E-2</v>
      </c>
      <c r="K1093" s="20">
        <v>1.6695000000000002E-2</v>
      </c>
      <c r="L1093" s="20">
        <v>2.1616E-2</v>
      </c>
      <c r="M1093" s="20">
        <v>2.75E-2</v>
      </c>
      <c r="N1093" s="19">
        <v>1150</v>
      </c>
      <c r="O1093" s="21">
        <v>2327.19</v>
      </c>
      <c r="P1093" s="19">
        <v>6441.5</v>
      </c>
      <c r="Q1093" s="18">
        <v>98.561000000000007</v>
      </c>
      <c r="R1093" s="19">
        <v>7.0860000000000003</v>
      </c>
      <c r="S1093" s="19">
        <v>7.0833000000000004</v>
      </c>
      <c r="T1093" s="263" t="s">
        <v>331</v>
      </c>
      <c r="U1093" s="264" t="s">
        <v>331</v>
      </c>
      <c r="V1093" s="264" t="s">
        <v>331</v>
      </c>
      <c r="W1093" s="19"/>
      <c r="AD1093" s="265" t="s">
        <v>331</v>
      </c>
      <c r="AE1093" s="265">
        <v>2.6444999408908185E-2</v>
      </c>
      <c r="AF1093" s="265">
        <v>2.7079999394714834E-2</v>
      </c>
      <c r="AG1093" s="265">
        <v>2.8576999361254275E-2</v>
      </c>
      <c r="AH1093" s="265">
        <v>2.544999943114817E-2</v>
      </c>
      <c r="AI1093" s="265">
        <v>2.7799999378621577E-2</v>
      </c>
      <c r="AJ1093" s="265">
        <v>2.9279999345541E-2</v>
      </c>
      <c r="AK1093" s="265">
        <v>3.1029999306425454E-2</v>
      </c>
      <c r="AL1093" s="265">
        <v>2.7392999387718737E-2</v>
      </c>
      <c r="AM1093" s="265">
        <v>2.8238999368809165E-2</v>
      </c>
      <c r="AN1093" s="265">
        <v>3.4145999236777427E-2</v>
      </c>
      <c r="AO1093" s="265">
        <v>3.01709993256256E-2</v>
      </c>
      <c r="AP1093" s="265">
        <v>3.6165999191626906E-2</v>
      </c>
      <c r="AQ1093" s="265">
        <v>3.0866699310075491E-2</v>
      </c>
    </row>
    <row r="1094" spans="1:43" ht="18.75" customHeight="1">
      <c r="A1094" s="86">
        <v>43727</v>
      </c>
      <c r="B1094" s="19">
        <v>173.19669999999999</v>
      </c>
      <c r="C1094" s="19">
        <v>237.05879999999999</v>
      </c>
      <c r="D1094" s="19">
        <v>57.844000000000001</v>
      </c>
      <c r="E1094" s="19">
        <v>14.05</v>
      </c>
      <c r="F1094" s="20">
        <v>1.9178000000000001E-2</v>
      </c>
      <c r="G1094" s="20">
        <v>1.7378000000000001E-2</v>
      </c>
      <c r="H1094" s="20">
        <v>1.6858000000000001E-2</v>
      </c>
      <c r="I1094" s="20">
        <v>1.6597000000000001E-2</v>
      </c>
      <c r="J1094" s="20">
        <v>1.7840000000000002E-2</v>
      </c>
      <c r="K1094" s="20">
        <v>1.7322000000000001E-2</v>
      </c>
      <c r="L1094" s="20">
        <v>2.2277000000000002E-2</v>
      </c>
      <c r="M1094" s="20">
        <v>2.7490000000000001E-2</v>
      </c>
      <c r="N1094" s="19">
        <v>1150</v>
      </c>
      <c r="O1094" s="21">
        <v>2327.19</v>
      </c>
      <c r="P1094" s="19">
        <v>6441.5</v>
      </c>
      <c r="Q1094" s="18">
        <v>98.260999999999996</v>
      </c>
      <c r="R1094" s="19">
        <v>7.0922000000000001</v>
      </c>
      <c r="S1094" s="19">
        <v>7.0857999999999999</v>
      </c>
      <c r="T1094" s="263" t="s">
        <v>331</v>
      </c>
      <c r="U1094" s="264" t="s">
        <v>331</v>
      </c>
      <c r="V1094" s="264" t="s">
        <v>331</v>
      </c>
      <c r="W1094" s="19"/>
      <c r="AD1094" s="265" t="s">
        <v>331</v>
      </c>
      <c r="AE1094" s="265">
        <v>2.6696999403275551E-2</v>
      </c>
      <c r="AF1094" s="265">
        <v>2.7398999387584628E-2</v>
      </c>
      <c r="AG1094" s="265">
        <v>2.9014999351464212E-2</v>
      </c>
      <c r="AH1094" s="265">
        <v>2.5509999429807067E-2</v>
      </c>
      <c r="AI1094" s="265">
        <v>2.7799999378621577E-2</v>
      </c>
      <c r="AJ1094" s="265">
        <v>2.9659999337047341E-2</v>
      </c>
      <c r="AK1094" s="265">
        <v>3.1509999295696617E-2</v>
      </c>
      <c r="AL1094" s="265">
        <v>2.729999938979745E-2</v>
      </c>
      <c r="AM1094" s="265">
        <v>2.8238999368809165E-2</v>
      </c>
      <c r="AN1094" s="265">
        <v>3.4145999236777427E-2</v>
      </c>
      <c r="AO1094" s="265">
        <v>3.0053999328240752E-2</v>
      </c>
      <c r="AP1094" s="265">
        <v>3.6165999191626906E-2</v>
      </c>
      <c r="AQ1094" s="265">
        <v>2.7476699385847896E-2</v>
      </c>
    </row>
    <row r="1095" spans="1:43" ht="18.75" customHeight="1">
      <c r="A1095" s="86">
        <v>43726</v>
      </c>
      <c r="B1095" s="19">
        <v>173.02950000000001</v>
      </c>
      <c r="C1095" s="19">
        <v>237.6028</v>
      </c>
      <c r="D1095" s="19">
        <v>57.844000000000001</v>
      </c>
      <c r="E1095" s="19">
        <v>13.95</v>
      </c>
      <c r="F1095" s="20">
        <v>1.9307000000000001E-2</v>
      </c>
      <c r="G1095" s="20">
        <v>1.7621000000000001E-2</v>
      </c>
      <c r="H1095" s="20">
        <v>1.7045999999999999E-2</v>
      </c>
      <c r="I1095" s="20">
        <v>1.6761999999999999E-2</v>
      </c>
      <c r="J1095" s="20">
        <v>1.7961000000000001E-2</v>
      </c>
      <c r="K1095" s="20">
        <v>1.7538999999999999E-2</v>
      </c>
      <c r="L1095" s="20">
        <v>2.2419999999999999E-2</v>
      </c>
      <c r="M1095" s="20">
        <v>2.75E-2</v>
      </c>
      <c r="N1095" s="19">
        <v>1150</v>
      </c>
      <c r="O1095" s="21">
        <v>2327.19</v>
      </c>
      <c r="P1095" s="19">
        <v>6441.5</v>
      </c>
      <c r="Q1095" s="18">
        <v>98.61</v>
      </c>
      <c r="R1095" s="19">
        <v>7.0673000000000004</v>
      </c>
      <c r="S1095" s="19">
        <v>7.0621</v>
      </c>
      <c r="T1095" s="263" t="s">
        <v>331</v>
      </c>
      <c r="U1095" s="264" t="s">
        <v>331</v>
      </c>
      <c r="V1095" s="264" t="s">
        <v>331</v>
      </c>
      <c r="W1095" s="19"/>
      <c r="AD1095" s="265" t="s">
        <v>331</v>
      </c>
      <c r="AE1095" s="265">
        <v>2.6651999404281378E-2</v>
      </c>
      <c r="AF1095" s="265">
        <v>2.7376999388076362E-2</v>
      </c>
      <c r="AG1095" s="265">
        <v>2.8982999352179465E-2</v>
      </c>
      <c r="AH1095" s="265">
        <v>2.5799999423325063E-2</v>
      </c>
      <c r="AI1095" s="265">
        <v>2.7799999378621577E-2</v>
      </c>
      <c r="AJ1095" s="265">
        <v>2.9779999334365131E-2</v>
      </c>
      <c r="AK1095" s="265">
        <v>3.1599999293684962E-2</v>
      </c>
      <c r="AL1095" s="265">
        <v>2.7228999391384425E-2</v>
      </c>
      <c r="AM1095" s="265">
        <v>2.8338999366573987E-2</v>
      </c>
      <c r="AN1095" s="265">
        <v>3.4145999236777427E-2</v>
      </c>
      <c r="AO1095" s="265">
        <v>3.0345999321714046E-2</v>
      </c>
      <c r="AP1095" s="265">
        <v>3.6165999191626906E-2</v>
      </c>
      <c r="AQ1095" s="265">
        <v>2.6709999402984973E-2</v>
      </c>
    </row>
    <row r="1096" spans="1:43" ht="18.75" customHeight="1">
      <c r="A1096" s="86">
        <v>43725</v>
      </c>
      <c r="B1096" s="19">
        <v>172.80340000000001</v>
      </c>
      <c r="C1096" s="19">
        <v>237.60419999999999</v>
      </c>
      <c r="D1096" s="19">
        <v>57.844000000000001</v>
      </c>
      <c r="E1096" s="19">
        <v>14.44</v>
      </c>
      <c r="F1096" s="20">
        <v>1.9719E-2</v>
      </c>
      <c r="G1096" s="20">
        <v>1.7247999999999999E-2</v>
      </c>
      <c r="H1096" s="20">
        <v>1.6801E-2</v>
      </c>
      <c r="I1096" s="20">
        <v>1.6576E-2</v>
      </c>
      <c r="J1096" s="20">
        <v>1.8013000000000001E-2</v>
      </c>
      <c r="K1096" s="20">
        <v>1.7416000000000001E-2</v>
      </c>
      <c r="L1096" s="20">
        <v>2.2679999999999999E-2</v>
      </c>
      <c r="M1096" s="20">
        <v>2.7490000000000001E-2</v>
      </c>
      <c r="N1096" s="19">
        <v>1150</v>
      </c>
      <c r="O1096" s="21">
        <v>2327.19</v>
      </c>
      <c r="P1096" s="19">
        <v>6441.5</v>
      </c>
      <c r="Q1096" s="18">
        <v>98.257000000000005</v>
      </c>
      <c r="R1096" s="19">
        <v>7.0792999999999999</v>
      </c>
      <c r="S1096" s="19">
        <v>7.0467000000000004</v>
      </c>
      <c r="T1096" s="263" t="s">
        <v>331</v>
      </c>
      <c r="U1096" s="264" t="s">
        <v>331</v>
      </c>
      <c r="V1096" s="264" t="s">
        <v>331</v>
      </c>
      <c r="W1096" s="19"/>
      <c r="AD1096" s="265" t="s">
        <v>331</v>
      </c>
      <c r="AE1096" s="265">
        <v>2.6846999399922786E-2</v>
      </c>
      <c r="AF1096" s="265">
        <v>2.7518999384902418E-2</v>
      </c>
      <c r="AG1096" s="265">
        <v>2.9227999346703292E-2</v>
      </c>
      <c r="AH1096" s="265">
        <v>2.5799999423325063E-2</v>
      </c>
      <c r="AI1096" s="265">
        <v>2.7799999378621577E-2</v>
      </c>
      <c r="AJ1096" s="265">
        <v>3.0009999329224227E-2</v>
      </c>
      <c r="AK1096" s="265">
        <v>3.1809999288991093E-2</v>
      </c>
      <c r="AL1096" s="265">
        <v>2.7277999390289184E-2</v>
      </c>
      <c r="AM1096" s="265">
        <v>2.8344999366439878E-2</v>
      </c>
      <c r="AN1096" s="265">
        <v>3.4145999236777427E-2</v>
      </c>
      <c r="AO1096" s="265">
        <v>3.0474999318830669E-2</v>
      </c>
      <c r="AP1096" s="265">
        <v>3.6165999191626906E-2</v>
      </c>
      <c r="AQ1096" s="265">
        <v>2.7148299393188208E-2</v>
      </c>
    </row>
    <row r="1097" spans="1:43" ht="18.75" customHeight="1">
      <c r="A1097" s="86">
        <v>43724</v>
      </c>
      <c r="B1097" s="19">
        <v>172.518</v>
      </c>
      <c r="C1097" s="19">
        <v>237.3997</v>
      </c>
      <c r="D1097" s="19">
        <v>57.844000000000001</v>
      </c>
      <c r="E1097" s="19">
        <v>14.67</v>
      </c>
      <c r="F1097" s="20">
        <v>1.9764E-2</v>
      </c>
      <c r="G1097" s="20">
        <v>1.7593000000000001E-2</v>
      </c>
      <c r="H1097" s="20">
        <v>1.7177000000000001E-2</v>
      </c>
      <c r="I1097" s="20">
        <v>1.6990999999999999E-2</v>
      </c>
      <c r="J1097" s="20">
        <v>1.8467000000000001E-2</v>
      </c>
      <c r="K1097" s="20">
        <v>1.7804E-2</v>
      </c>
      <c r="L1097" s="20">
        <v>2.3182999999999999E-2</v>
      </c>
      <c r="M1097" s="20">
        <v>2.7490000000000001E-2</v>
      </c>
      <c r="N1097" s="19">
        <v>1150</v>
      </c>
      <c r="O1097" s="21">
        <v>2327.19</v>
      </c>
      <c r="P1097" s="19">
        <v>6441.5</v>
      </c>
      <c r="Q1097" s="18">
        <v>98.308999999999997</v>
      </c>
      <c r="R1097" s="19">
        <v>7.0792999999999999</v>
      </c>
      <c r="S1097" s="19">
        <v>7.0685000000000002</v>
      </c>
      <c r="T1097" s="263" t="s">
        <v>331</v>
      </c>
      <c r="U1097" s="264" t="s">
        <v>331</v>
      </c>
      <c r="V1097" s="264" t="s">
        <v>331</v>
      </c>
      <c r="W1097" s="19"/>
      <c r="AD1097" s="265" t="s">
        <v>331</v>
      </c>
      <c r="AE1097" s="265">
        <v>2.6839999400079251E-2</v>
      </c>
      <c r="AF1097" s="265">
        <v>2.7518999384902418E-2</v>
      </c>
      <c r="AG1097" s="265">
        <v>2.9158999348245562E-2</v>
      </c>
      <c r="AH1097" s="265">
        <v>2.5799999423325063E-2</v>
      </c>
      <c r="AI1097" s="265">
        <v>2.7799999378621577E-2</v>
      </c>
      <c r="AJ1097" s="265">
        <v>3.0079999327659607E-2</v>
      </c>
      <c r="AK1097" s="265">
        <v>3.1829999288544054E-2</v>
      </c>
      <c r="AL1097" s="265">
        <v>2.7320999389328061E-2</v>
      </c>
      <c r="AM1097" s="265">
        <v>2.8342999366484579E-2</v>
      </c>
      <c r="AN1097" s="265">
        <v>3.4145999236777427E-2</v>
      </c>
      <c r="AO1097" s="265">
        <v>3.0474999318830669E-2</v>
      </c>
      <c r="AP1097" s="265">
        <v>3.6165999191626906E-2</v>
      </c>
      <c r="AQ1097" s="265">
        <v>2.7763299379441889E-2</v>
      </c>
    </row>
    <row r="1098" spans="1:43" ht="18.75" customHeight="1">
      <c r="A1098" s="86">
        <v>43721</v>
      </c>
      <c r="B1098" s="19">
        <v>172.0925</v>
      </c>
      <c r="C1098" s="19">
        <v>237.3784</v>
      </c>
      <c r="D1098" s="19">
        <v>57.844000000000001</v>
      </c>
      <c r="E1098" s="19">
        <v>13.74</v>
      </c>
      <c r="F1098" s="20">
        <v>1.9560000000000001E-2</v>
      </c>
      <c r="G1098" s="20">
        <v>1.7999000000000001E-2</v>
      </c>
      <c r="H1098" s="20">
        <v>1.7579999999999998E-2</v>
      </c>
      <c r="I1098" s="20">
        <v>1.7507000000000002E-2</v>
      </c>
      <c r="J1098" s="20">
        <v>1.8957999999999999E-2</v>
      </c>
      <c r="K1098" s="20">
        <v>1.8315000000000001E-2</v>
      </c>
      <c r="L1098" s="20">
        <v>2.3708E-2</v>
      </c>
      <c r="M1098" s="20">
        <v>2.7459999999999998E-2</v>
      </c>
      <c r="N1098" s="19">
        <v>1150</v>
      </c>
      <c r="O1098" s="21">
        <v>2327.19</v>
      </c>
      <c r="P1098" s="19">
        <v>6441.5</v>
      </c>
      <c r="Q1098" s="18">
        <v>98.644999999999996</v>
      </c>
      <c r="R1098" s="19">
        <v>7.1158000000000001</v>
      </c>
      <c r="S1098" s="19">
        <v>7.1086</v>
      </c>
      <c r="T1098" s="263" t="s">
        <v>331</v>
      </c>
      <c r="U1098" s="264" t="s">
        <v>331</v>
      </c>
      <c r="V1098" s="264" t="s">
        <v>331</v>
      </c>
      <c r="W1098" s="19"/>
      <c r="AD1098" s="265" t="s">
        <v>331</v>
      </c>
      <c r="AE1098" s="265">
        <v>2.6647999404370785E-2</v>
      </c>
      <c r="AF1098" s="265">
        <v>2.7375999388098718E-2</v>
      </c>
      <c r="AG1098" s="265">
        <v>2.900399935171008E-2</v>
      </c>
      <c r="AH1098" s="265">
        <v>2.5799999423325063E-2</v>
      </c>
      <c r="AI1098" s="265">
        <v>2.7799999378621577E-2</v>
      </c>
      <c r="AJ1098" s="265">
        <v>2.9879999332129956E-2</v>
      </c>
      <c r="AK1098" s="265">
        <v>3.1729999290779236E-2</v>
      </c>
      <c r="AL1098" s="265">
        <v>2.7320999389328061E-2</v>
      </c>
      <c r="AM1098" s="265">
        <v>2.8342999366484579E-2</v>
      </c>
      <c r="AN1098" s="265">
        <v>3.4145999236777427E-2</v>
      </c>
      <c r="AO1098" s="265">
        <v>3.0474999318830669E-2</v>
      </c>
      <c r="AP1098" s="265">
        <v>3.6165999191626906E-2</v>
      </c>
      <c r="AQ1098" s="265">
        <v>2.9109999349340797E-2</v>
      </c>
    </row>
    <row r="1099" spans="1:43" ht="18.75" customHeight="1">
      <c r="A1099" s="86">
        <v>43720</v>
      </c>
      <c r="B1099" s="19">
        <v>172.70529999999999</v>
      </c>
      <c r="C1099" s="19">
        <v>236.95509999999999</v>
      </c>
      <c r="D1099" s="19">
        <v>57.844000000000001</v>
      </c>
      <c r="E1099" s="19">
        <v>14.22</v>
      </c>
      <c r="F1099" s="20">
        <v>1.9511000000000001E-2</v>
      </c>
      <c r="G1099" s="20">
        <v>1.7191999999999999E-2</v>
      </c>
      <c r="H1099" s="20">
        <v>1.6583000000000001E-2</v>
      </c>
      <c r="I1099" s="20">
        <v>1.6348999999999999E-2</v>
      </c>
      <c r="J1099" s="20">
        <v>1.7715000000000002E-2</v>
      </c>
      <c r="K1099" s="20">
        <v>1.7045999999999999E-2</v>
      </c>
      <c r="L1099" s="20">
        <v>2.2557000000000001E-2</v>
      </c>
      <c r="M1099" s="20">
        <v>2.7459999999999998E-2</v>
      </c>
      <c r="N1099" s="19">
        <v>1150</v>
      </c>
      <c r="O1099" s="21">
        <v>2327.19</v>
      </c>
      <c r="P1099" s="19">
        <v>6441.5</v>
      </c>
      <c r="Q1099" s="18">
        <v>98.325999999999993</v>
      </c>
      <c r="R1099" s="19">
        <v>7.1125999999999996</v>
      </c>
      <c r="S1099" s="19">
        <v>7.1093999999999999</v>
      </c>
      <c r="T1099" s="263" t="s">
        <v>331</v>
      </c>
      <c r="U1099" s="264" t="s">
        <v>331</v>
      </c>
      <c r="V1099" s="264" t="s">
        <v>331</v>
      </c>
      <c r="W1099" s="19"/>
      <c r="AD1099" s="265" t="s">
        <v>331</v>
      </c>
      <c r="AE1099" s="265">
        <v>2.6546999406628313E-2</v>
      </c>
      <c r="AF1099" s="265">
        <v>2.7245999391004444E-2</v>
      </c>
      <c r="AG1099" s="265">
        <v>2.8955999352782966E-2</v>
      </c>
      <c r="AH1099" s="265">
        <v>2.5799999423325063E-2</v>
      </c>
      <c r="AI1099" s="265">
        <v>2.7799999378621577E-2</v>
      </c>
      <c r="AJ1099" s="265">
        <v>2.9899999331682924E-2</v>
      </c>
      <c r="AK1099" s="265">
        <v>3.167999929189682E-2</v>
      </c>
      <c r="AL1099" s="265">
        <v>2.7336999388970433E-2</v>
      </c>
      <c r="AM1099" s="265">
        <v>2.8344999366439878E-2</v>
      </c>
      <c r="AN1099" s="265">
        <v>3.4145999236777427E-2</v>
      </c>
      <c r="AO1099" s="265">
        <v>3.0474999318830669E-2</v>
      </c>
      <c r="AP1099" s="265">
        <v>3.6165999191626906E-2</v>
      </c>
      <c r="AQ1099" s="265">
        <v>2.9129999348893761E-2</v>
      </c>
    </row>
    <row r="1100" spans="1:43" ht="18.75" customHeight="1">
      <c r="A1100" s="86">
        <v>43719</v>
      </c>
      <c r="B1100" s="19">
        <v>172.99090000000001</v>
      </c>
      <c r="C1100" s="19">
        <v>236.31190000000001</v>
      </c>
      <c r="D1100" s="19">
        <v>57.844000000000001</v>
      </c>
      <c r="E1100" s="19">
        <v>14.61</v>
      </c>
      <c r="F1100" s="20">
        <v>1.9435999999999998E-2</v>
      </c>
      <c r="G1100" s="20">
        <v>1.6742E-2</v>
      </c>
      <c r="H1100" s="20">
        <v>1.6126000000000001E-2</v>
      </c>
      <c r="I1100" s="20">
        <v>1.5932000000000002E-2</v>
      </c>
      <c r="J1100" s="20">
        <v>1.7385000000000001E-2</v>
      </c>
      <c r="K1100" s="20">
        <v>1.6730999999999999E-2</v>
      </c>
      <c r="L1100" s="20">
        <v>2.2213E-2</v>
      </c>
      <c r="M1100" s="20">
        <v>2.75E-2</v>
      </c>
      <c r="N1100" s="19">
        <v>1150</v>
      </c>
      <c r="O1100" s="21">
        <v>2327.19</v>
      </c>
      <c r="P1100" s="19">
        <v>6441.5</v>
      </c>
      <c r="Q1100" s="18">
        <v>98.281000000000006</v>
      </c>
      <c r="R1100" s="19">
        <v>7.1219999999999999</v>
      </c>
      <c r="S1100" s="19">
        <v>7.1177999999999999</v>
      </c>
      <c r="T1100" s="263" t="s">
        <v>331</v>
      </c>
      <c r="U1100" s="264" t="s">
        <v>331</v>
      </c>
      <c r="V1100" s="264" t="s">
        <v>331</v>
      </c>
      <c r="W1100" s="19"/>
      <c r="AD1100" s="265" t="s">
        <v>331</v>
      </c>
      <c r="AE1100" s="265">
        <v>2.6572999406047168E-2</v>
      </c>
      <c r="AF1100" s="265">
        <v>2.7281999390199783E-2</v>
      </c>
      <c r="AG1100" s="265">
        <v>2.898099935222417E-2</v>
      </c>
      <c r="AH1100" s="265">
        <v>2.5799999423325063E-2</v>
      </c>
      <c r="AI1100" s="265">
        <v>2.7799999378621577E-2</v>
      </c>
      <c r="AJ1100" s="265">
        <v>2.9939999330788853E-2</v>
      </c>
      <c r="AK1100" s="265">
        <v>3.1699999291449787E-2</v>
      </c>
      <c r="AL1100" s="265">
        <v>2.7351999388635157E-2</v>
      </c>
      <c r="AM1100" s="265">
        <v>2.8345999366417528E-2</v>
      </c>
      <c r="AN1100" s="265">
        <v>3.4145999236777427E-2</v>
      </c>
      <c r="AO1100" s="265">
        <v>3.0474999318830669E-2</v>
      </c>
      <c r="AP1100" s="265">
        <v>3.6165999191626906E-2</v>
      </c>
      <c r="AQ1100" s="265">
        <v>2.9294999345205724E-2</v>
      </c>
    </row>
    <row r="1101" spans="1:43" ht="18.75" customHeight="1">
      <c r="A1101" s="86">
        <v>43718</v>
      </c>
      <c r="B1101" s="19">
        <v>173.12309999999999</v>
      </c>
      <c r="C1101" s="19">
        <v>236.30019999999999</v>
      </c>
      <c r="D1101" s="19">
        <v>57.844000000000001</v>
      </c>
      <c r="E1101" s="19">
        <v>15.2</v>
      </c>
      <c r="F1101" s="20">
        <v>1.9334E-2</v>
      </c>
      <c r="G1101" s="20">
        <v>1.6760000000000001E-2</v>
      </c>
      <c r="H1101" s="20">
        <v>1.6233999999999998E-2</v>
      </c>
      <c r="I1101" s="20">
        <v>1.5913E-2</v>
      </c>
      <c r="J1101" s="20">
        <v>1.7316000000000002E-2</v>
      </c>
      <c r="K1101" s="20">
        <v>1.6705999999999999E-2</v>
      </c>
      <c r="L1101" s="20">
        <v>2.2162999999999999E-2</v>
      </c>
      <c r="M1101" s="20">
        <v>2.7439999999999999E-2</v>
      </c>
      <c r="N1101" s="19">
        <v>1150</v>
      </c>
      <c r="O1101" s="21">
        <v>2327.19</v>
      </c>
      <c r="P1101" s="19">
        <v>6441.5</v>
      </c>
      <c r="Q1101" s="18">
        <v>98.394000000000005</v>
      </c>
      <c r="R1101" s="19">
        <v>7.1163999999999996</v>
      </c>
      <c r="S1101" s="19">
        <v>7.1063999999999998</v>
      </c>
      <c r="T1101" s="263" t="s">
        <v>331</v>
      </c>
      <c r="U1101" s="264" t="s">
        <v>331</v>
      </c>
      <c r="V1101" s="264" t="s">
        <v>331</v>
      </c>
      <c r="W1101" s="19"/>
      <c r="AD1101" s="265" t="s">
        <v>331</v>
      </c>
      <c r="AE1101" s="265">
        <v>2.6302999412082136E-2</v>
      </c>
      <c r="AF1101" s="265">
        <v>2.7085999394580722E-2</v>
      </c>
      <c r="AG1101" s="265">
        <v>2.8730999357812106E-2</v>
      </c>
      <c r="AH1101" s="265">
        <v>2.5799999423325063E-2</v>
      </c>
      <c r="AI1101" s="265">
        <v>2.7799999378621577E-2</v>
      </c>
      <c r="AJ1101" s="265">
        <v>2.9809999333694576E-2</v>
      </c>
      <c r="AK1101" s="265">
        <v>3.1559999294579033E-2</v>
      </c>
      <c r="AL1101" s="265">
        <v>2.7409999387338759E-2</v>
      </c>
      <c r="AM1101" s="265">
        <v>2.8335999366641045E-2</v>
      </c>
      <c r="AN1101" s="265">
        <v>3.4145999236777427E-2</v>
      </c>
      <c r="AO1101" s="265">
        <v>3.0471999318897724E-2</v>
      </c>
      <c r="AP1101" s="265">
        <v>3.6165999191626906E-2</v>
      </c>
      <c r="AQ1101" s="265">
        <v>2.8471699363607914E-2</v>
      </c>
    </row>
    <row r="1102" spans="1:43" ht="18.75" customHeight="1">
      <c r="A1102" s="86">
        <v>43717</v>
      </c>
      <c r="B1102" s="19">
        <v>173.7081</v>
      </c>
      <c r="C1102" s="19">
        <v>236.09039999999999</v>
      </c>
      <c r="D1102" s="19">
        <v>58.625</v>
      </c>
      <c r="E1102" s="19">
        <v>15.27</v>
      </c>
      <c r="F1102" s="20">
        <v>1.9480000000000001E-2</v>
      </c>
      <c r="G1102" s="20">
        <v>1.5928000000000001E-2</v>
      </c>
      <c r="H1102" s="20">
        <v>1.5327E-2</v>
      </c>
      <c r="I1102" s="20">
        <v>1.4987E-2</v>
      </c>
      <c r="J1102" s="20">
        <v>1.6438000000000001E-2</v>
      </c>
      <c r="K1102" s="20">
        <v>1.5768999999999998E-2</v>
      </c>
      <c r="L1102" s="20">
        <v>2.1281000000000001E-2</v>
      </c>
      <c r="M1102" s="20">
        <v>2.777E-2</v>
      </c>
      <c r="N1102" s="19">
        <v>1150</v>
      </c>
      <c r="O1102" s="21">
        <v>2327.19</v>
      </c>
      <c r="P1102" s="19">
        <v>6441.5</v>
      </c>
      <c r="Q1102" s="18">
        <v>98.414000000000001</v>
      </c>
      <c r="R1102" s="19">
        <v>7.1492000000000004</v>
      </c>
      <c r="S1102" s="19">
        <v>7.1378000000000004</v>
      </c>
      <c r="T1102" s="263" t="s">
        <v>331</v>
      </c>
      <c r="U1102" s="264" t="s">
        <v>331</v>
      </c>
      <c r="V1102" s="264" t="s">
        <v>331</v>
      </c>
      <c r="W1102" s="19"/>
      <c r="AD1102" s="265" t="s">
        <v>331</v>
      </c>
      <c r="AE1102" s="265">
        <v>2.6259999413043258E-2</v>
      </c>
      <c r="AF1102" s="265">
        <v>2.7015999396145345E-2</v>
      </c>
      <c r="AG1102" s="265">
        <v>2.8706999358348546E-2</v>
      </c>
      <c r="AH1102" s="265">
        <v>2.5799999423325063E-2</v>
      </c>
      <c r="AI1102" s="265">
        <v>2.7799999378621577E-2</v>
      </c>
      <c r="AJ1102" s="265">
        <v>2.9839999333024024E-2</v>
      </c>
      <c r="AK1102" s="265">
        <v>3.1509999295696617E-2</v>
      </c>
      <c r="AL1102" s="265">
        <v>2.7520999384857713E-2</v>
      </c>
      <c r="AM1102" s="265">
        <v>2.8363999366015195E-2</v>
      </c>
      <c r="AN1102" s="265">
        <v>3.4145999236777427E-2</v>
      </c>
      <c r="AO1102" s="265">
        <v>3.0471999318897724E-2</v>
      </c>
      <c r="AP1102" s="265">
        <v>3.6165999191626906E-2</v>
      </c>
      <c r="AQ1102" s="265">
        <v>2.9689999336376786E-2</v>
      </c>
    </row>
    <row r="1103" spans="1:43" ht="18.75" customHeight="1">
      <c r="A1103" s="86">
        <v>43714</v>
      </c>
      <c r="B1103" s="19">
        <v>174.11709999999999</v>
      </c>
      <c r="C1103" s="19">
        <v>235.37</v>
      </c>
      <c r="D1103" s="19">
        <v>58.625</v>
      </c>
      <c r="E1103" s="19">
        <v>15</v>
      </c>
      <c r="F1103" s="20">
        <v>1.9480999999999998E-2</v>
      </c>
      <c r="G1103" s="20">
        <v>1.5402000000000001E-2</v>
      </c>
      <c r="H1103" s="20">
        <v>1.478E-2</v>
      </c>
      <c r="I1103" s="20">
        <v>1.4328E-2</v>
      </c>
      <c r="J1103" s="20">
        <v>1.5602E-2</v>
      </c>
      <c r="K1103" s="20">
        <v>1.5076000000000001E-2</v>
      </c>
      <c r="L1103" s="20">
        <v>2.0250000000000001E-2</v>
      </c>
      <c r="M1103" s="20">
        <v>2.777E-2</v>
      </c>
      <c r="N1103" s="19">
        <v>1150</v>
      </c>
      <c r="O1103" s="21">
        <v>2327.19</v>
      </c>
      <c r="P1103" s="19">
        <v>6441.5</v>
      </c>
      <c r="Q1103" s="18">
        <v>98.450999999999993</v>
      </c>
      <c r="R1103" s="19">
        <v>7.1459999999999999</v>
      </c>
      <c r="S1103" s="19">
        <v>7.1471</v>
      </c>
      <c r="T1103" s="263" t="s">
        <v>331</v>
      </c>
      <c r="U1103" s="264" t="s">
        <v>331</v>
      </c>
      <c r="V1103" s="264" t="s">
        <v>331</v>
      </c>
      <c r="W1103" s="19"/>
      <c r="AD1103" s="265" t="s">
        <v>331</v>
      </c>
      <c r="AE1103" s="265">
        <v>2.6403999409824609E-2</v>
      </c>
      <c r="AF1103" s="265">
        <v>2.7136999393440782E-2</v>
      </c>
      <c r="AG1103" s="265">
        <v>2.8774999356828628E-2</v>
      </c>
      <c r="AH1103" s="265">
        <v>2.5799999423325063E-2</v>
      </c>
      <c r="AI1103" s="265">
        <v>2.7799999378621577E-2</v>
      </c>
      <c r="AJ1103" s="265">
        <v>2.9919999331235885E-2</v>
      </c>
      <c r="AK1103" s="265">
        <v>3.1609999293461442E-2</v>
      </c>
      <c r="AL1103" s="265">
        <v>2.7598999383114279E-2</v>
      </c>
      <c r="AM1103" s="265">
        <v>2.8494999363087116E-2</v>
      </c>
      <c r="AN1103" s="265">
        <v>3.4145999236777427E-2</v>
      </c>
      <c r="AO1103" s="265">
        <v>3.0630999315343795E-2</v>
      </c>
      <c r="AP1103" s="265">
        <v>3.6165999191626906E-2</v>
      </c>
      <c r="AQ1103" s="265">
        <v>2.8364999365992846E-2</v>
      </c>
    </row>
    <row r="1104" spans="1:43" ht="18.75" customHeight="1">
      <c r="A1104" s="86">
        <v>43713</v>
      </c>
      <c r="B1104" s="19">
        <v>173.88890000000001</v>
      </c>
      <c r="C1104" s="19">
        <v>235.15209999999999</v>
      </c>
      <c r="D1104" s="19">
        <v>59.180999999999997</v>
      </c>
      <c r="E1104" s="19">
        <v>16.27</v>
      </c>
      <c r="F1104" s="20">
        <v>1.9508999999999999E-2</v>
      </c>
      <c r="G1104" s="20">
        <v>1.5259999999999999E-2</v>
      </c>
      <c r="H1104" s="20">
        <v>1.4590000000000001E-2</v>
      </c>
      <c r="I1104" s="20">
        <v>1.426E-2</v>
      </c>
      <c r="J1104" s="20">
        <v>1.5585999999999999E-2</v>
      </c>
      <c r="K1104" s="20">
        <v>1.5027E-2</v>
      </c>
      <c r="L1104" s="20">
        <v>2.0494999999999999E-2</v>
      </c>
      <c r="M1104" s="20">
        <v>2.7779999999999999E-2</v>
      </c>
      <c r="N1104" s="19">
        <v>1150</v>
      </c>
      <c r="O1104" s="21">
        <v>2327.19</v>
      </c>
      <c r="P1104" s="19">
        <v>6441.5</v>
      </c>
      <c r="Q1104" s="18">
        <v>99</v>
      </c>
      <c r="R1104" s="19">
        <v>7.1788999999999996</v>
      </c>
      <c r="S1104" s="19">
        <v>7.1779999999999999</v>
      </c>
      <c r="T1104" s="263" t="s">
        <v>331</v>
      </c>
      <c r="U1104" s="264" t="s">
        <v>331</v>
      </c>
      <c r="V1104" s="264" t="s">
        <v>331</v>
      </c>
      <c r="W1104" s="19"/>
      <c r="AD1104" s="265" t="s">
        <v>331</v>
      </c>
      <c r="AE1104" s="265">
        <v>2.6442999408952891E-2</v>
      </c>
      <c r="AF1104" s="265">
        <v>2.7194999392144384E-2</v>
      </c>
      <c r="AG1104" s="265">
        <v>2.8838999355398121E-2</v>
      </c>
      <c r="AH1104" s="265">
        <v>2.5799999423325063E-2</v>
      </c>
      <c r="AI1104" s="265">
        <v>2.7799999378621577E-2</v>
      </c>
      <c r="AJ1104" s="265">
        <v>2.9869999332353472E-2</v>
      </c>
      <c r="AK1104" s="265">
        <v>3.1629999293014403E-2</v>
      </c>
      <c r="AL1104" s="265">
        <v>2.7623999382555484E-2</v>
      </c>
      <c r="AM1104" s="265">
        <v>2.8496999363042414E-2</v>
      </c>
      <c r="AN1104" s="265">
        <v>3.4145999236777427E-2</v>
      </c>
      <c r="AO1104" s="265">
        <v>3.0623999315500257E-2</v>
      </c>
      <c r="AP1104" s="265">
        <v>3.6165999191626906E-2</v>
      </c>
      <c r="AQ1104" s="265">
        <v>2.8013299373853953E-2</v>
      </c>
    </row>
    <row r="1105" spans="1:43" ht="18.75" customHeight="1">
      <c r="A1105" s="86">
        <v>43712</v>
      </c>
      <c r="B1105" s="19">
        <v>174.67429999999999</v>
      </c>
      <c r="C1105" s="19">
        <v>235.20310000000001</v>
      </c>
      <c r="D1105" s="19">
        <v>62.084000000000003</v>
      </c>
      <c r="E1105" s="19">
        <v>17.329999999999998</v>
      </c>
      <c r="F1105" s="20">
        <v>1.9434E-2</v>
      </c>
      <c r="G1105" s="20">
        <v>1.4319E-2</v>
      </c>
      <c r="H1105" s="20">
        <v>1.3559E-2</v>
      </c>
      <c r="I1105" s="20">
        <v>1.3181999999999999E-2</v>
      </c>
      <c r="J1105" s="20">
        <v>1.4657E-2</v>
      </c>
      <c r="K1105" s="20">
        <v>1.3962E-2</v>
      </c>
      <c r="L1105" s="20">
        <v>1.9699000000000001E-2</v>
      </c>
      <c r="M1105" s="20">
        <v>2.8199999999999999E-2</v>
      </c>
      <c r="N1105" s="19">
        <v>1150</v>
      </c>
      <c r="O1105" s="21">
        <v>2327.19</v>
      </c>
      <c r="P1105" s="19">
        <v>6441.5</v>
      </c>
      <c r="Q1105" s="18">
        <v>98.915999999999997</v>
      </c>
      <c r="R1105" s="19">
        <v>7.1719999999999997</v>
      </c>
      <c r="S1105" s="19">
        <v>7.194</v>
      </c>
      <c r="T1105" s="263" t="s">
        <v>331</v>
      </c>
      <c r="U1105" s="264" t="s">
        <v>331</v>
      </c>
      <c r="V1105" s="264" t="s">
        <v>331</v>
      </c>
      <c r="W1105" s="19"/>
      <c r="AD1105" s="265" t="s">
        <v>331</v>
      </c>
      <c r="AE1105" s="265">
        <v>2.6585999405756591E-2</v>
      </c>
      <c r="AF1105" s="265">
        <v>2.73279993891716E-2</v>
      </c>
      <c r="AG1105" s="265">
        <v>2.9008999351598324E-2</v>
      </c>
      <c r="AH1105" s="265">
        <v>2.5799999423325063E-2</v>
      </c>
      <c r="AI1105" s="265">
        <v>2.7799999378621577E-2</v>
      </c>
      <c r="AJ1105" s="265">
        <v>3.0159999325871469E-2</v>
      </c>
      <c r="AK1105" s="265">
        <v>3.1779999289661645E-2</v>
      </c>
      <c r="AL1105" s="265">
        <v>2.7628999382443727E-2</v>
      </c>
      <c r="AM1105" s="265">
        <v>2.8616999360360204E-2</v>
      </c>
      <c r="AN1105" s="265">
        <v>3.4145999236777427E-2</v>
      </c>
      <c r="AO1105" s="265">
        <v>3.0630999315343795E-2</v>
      </c>
      <c r="AP1105" s="265">
        <v>3.6165999191626906E-2</v>
      </c>
      <c r="AQ1105" s="265">
        <v>2.7049999395385386E-2</v>
      </c>
    </row>
    <row r="1106" spans="1:43" ht="18.75" customHeight="1">
      <c r="A1106" s="86">
        <v>43711</v>
      </c>
      <c r="B1106" s="19">
        <v>174.57079999999999</v>
      </c>
      <c r="C1106" s="19">
        <v>235.58760000000001</v>
      </c>
      <c r="D1106" s="19">
        <v>64.290000000000006</v>
      </c>
      <c r="E1106" s="19">
        <v>19.66</v>
      </c>
      <c r="F1106" s="20">
        <v>1.9507E-2</v>
      </c>
      <c r="G1106" s="20">
        <v>1.452E-2</v>
      </c>
      <c r="H1106" s="20">
        <v>1.3723000000000001E-2</v>
      </c>
      <c r="I1106" s="20">
        <v>1.3295E-2</v>
      </c>
      <c r="J1106" s="20">
        <v>1.4572999999999999E-2</v>
      </c>
      <c r="K1106" s="20">
        <v>1.3984999999999999E-2</v>
      </c>
      <c r="L1106" s="20">
        <v>1.9526000000000002E-2</v>
      </c>
      <c r="M1106" s="20">
        <v>2.826E-2</v>
      </c>
      <c r="N1106" s="19">
        <v>1150</v>
      </c>
      <c r="O1106" s="21">
        <v>2325.86</v>
      </c>
      <c r="P1106" s="19">
        <v>6160.2999999999993</v>
      </c>
      <c r="Q1106" s="18">
        <v>98.915999999999997</v>
      </c>
      <c r="R1106" s="19">
        <v>7.1559999999999997</v>
      </c>
      <c r="S1106" s="19">
        <v>7.1623000000000001</v>
      </c>
      <c r="T1106" s="263" t="s">
        <v>331</v>
      </c>
      <c r="U1106" s="264" t="s">
        <v>331</v>
      </c>
      <c r="V1106" s="264" t="s">
        <v>331</v>
      </c>
      <c r="W1106" s="19"/>
      <c r="AD1106" s="265" t="s">
        <v>331</v>
      </c>
      <c r="AE1106" s="265">
        <v>2.6661999404057859E-2</v>
      </c>
      <c r="AF1106" s="265">
        <v>2.7366999388299881E-2</v>
      </c>
      <c r="AG1106" s="265">
        <v>2.9053999350592496E-2</v>
      </c>
      <c r="AH1106" s="265">
        <v>2.5799999423325063E-2</v>
      </c>
      <c r="AI1106" s="265">
        <v>2.7799999378621577E-2</v>
      </c>
      <c r="AJ1106" s="265">
        <v>3.0139999326318501E-2</v>
      </c>
      <c r="AK1106" s="265">
        <v>3.1779999289661645E-2</v>
      </c>
      <c r="AL1106" s="265">
        <v>2.7755999379605052E-2</v>
      </c>
      <c r="AM1106" s="265">
        <v>2.8566999361477791E-2</v>
      </c>
      <c r="AN1106" s="265">
        <v>3.4145999236777427E-2</v>
      </c>
      <c r="AO1106" s="265">
        <v>3.0623999315500257E-2</v>
      </c>
      <c r="AP1106" s="265">
        <v>3.6165999191626906E-2</v>
      </c>
      <c r="AQ1106" s="265">
        <v>2.7771699379254132E-2</v>
      </c>
    </row>
    <row r="1107" spans="1:43" ht="18.75" customHeight="1">
      <c r="A1107" s="86">
        <v>43710</v>
      </c>
      <c r="B1107" s="19">
        <v>174.27969999999999</v>
      </c>
      <c r="C1107" s="19">
        <v>235.7621</v>
      </c>
      <c r="D1107" s="19">
        <v>64.203000000000003</v>
      </c>
      <c r="E1107" s="19">
        <v>18.98</v>
      </c>
      <c r="F1107" s="20">
        <v>1.9765000000000001E-2</v>
      </c>
      <c r="G1107" s="20">
        <v>1.504E-2</v>
      </c>
      <c r="H1107" s="20">
        <v>1.4265999999999999E-2</v>
      </c>
      <c r="I1107" s="20">
        <v>1.3865000000000001E-2</v>
      </c>
      <c r="J1107" s="20">
        <v>1.4961E-2</v>
      </c>
      <c r="K1107" s="20">
        <v>1.4505000000000001E-2</v>
      </c>
      <c r="L1107" s="20">
        <v>1.9626000000000001E-2</v>
      </c>
      <c r="M1107" s="20">
        <v>2.8029999999999999E-2</v>
      </c>
      <c r="N1107" s="19">
        <v>1150</v>
      </c>
      <c r="O1107" s="21">
        <v>2325.86</v>
      </c>
      <c r="P1107" s="19">
        <v>6160.2999999999993</v>
      </c>
      <c r="Q1107" s="18">
        <v>98.507000000000005</v>
      </c>
      <c r="R1107" s="19">
        <v>7.1444999999999999</v>
      </c>
      <c r="S1107" s="19">
        <v>7.1439000000000004</v>
      </c>
      <c r="T1107" s="263" t="s">
        <v>331</v>
      </c>
      <c r="U1107" s="264" t="s">
        <v>331</v>
      </c>
      <c r="V1107" s="264" t="s">
        <v>331</v>
      </c>
      <c r="W1107" s="19"/>
      <c r="AD1107" s="265" t="s">
        <v>331</v>
      </c>
      <c r="AE1107" s="265">
        <v>2.67559994019568E-2</v>
      </c>
      <c r="AF1107" s="265">
        <v>2.7291999389976264E-2</v>
      </c>
      <c r="AG1107" s="265">
        <v>2.900399935171008E-2</v>
      </c>
      <c r="AH1107" s="265">
        <v>2.5799999423325063E-2</v>
      </c>
      <c r="AI1107" s="265">
        <v>2.7799999378621577E-2</v>
      </c>
      <c r="AJ1107" s="265">
        <v>3.0199999324977397E-2</v>
      </c>
      <c r="AK1107" s="265">
        <v>3.1859999287873503E-2</v>
      </c>
      <c r="AL1107" s="265">
        <v>2.7769999379292132E-2</v>
      </c>
      <c r="AM1107" s="265">
        <v>2.8568999361433089E-2</v>
      </c>
      <c r="AN1107" s="265">
        <v>3.4145999236777427E-2</v>
      </c>
      <c r="AO1107" s="265">
        <v>3.059599931612611E-2</v>
      </c>
      <c r="AP1107" s="265">
        <v>3.6165999191626906E-2</v>
      </c>
      <c r="AQ1107" s="265">
        <v>2.6439999409019949E-2</v>
      </c>
    </row>
    <row r="1108" spans="1:43" ht="18.75" customHeight="1">
      <c r="A1108" s="86">
        <v>43707</v>
      </c>
      <c r="B1108" s="19">
        <v>174.27969999999999</v>
      </c>
      <c r="C1108" s="19">
        <v>235.7621</v>
      </c>
      <c r="D1108" s="19">
        <v>63.905999999999999</v>
      </c>
      <c r="E1108" s="19">
        <v>18.98</v>
      </c>
      <c r="F1108" s="20">
        <v>1.9765000000000001E-2</v>
      </c>
      <c r="G1108" s="20">
        <v>1.504E-2</v>
      </c>
      <c r="H1108" s="20">
        <v>1.4265999999999999E-2</v>
      </c>
      <c r="I1108" s="20">
        <v>1.3865000000000001E-2</v>
      </c>
      <c r="J1108" s="20">
        <v>1.4961E-2</v>
      </c>
      <c r="K1108" s="20">
        <v>1.4505000000000001E-2</v>
      </c>
      <c r="L1108" s="20">
        <v>1.9626000000000001E-2</v>
      </c>
      <c r="M1108" s="20">
        <v>2.8029999999999999E-2</v>
      </c>
      <c r="N1108" s="19">
        <v>1150</v>
      </c>
      <c r="O1108" s="21">
        <v>2325.86</v>
      </c>
      <c r="P1108" s="19">
        <v>6160.2999999999993</v>
      </c>
      <c r="Q1108" s="18">
        <v>98.21</v>
      </c>
      <c r="R1108" s="19">
        <v>7.1651999999999996</v>
      </c>
      <c r="S1108" s="19">
        <v>7.1691000000000003</v>
      </c>
      <c r="T1108" s="263" t="s">
        <v>331</v>
      </c>
      <c r="U1108" s="264" t="s">
        <v>331</v>
      </c>
      <c r="V1108" s="264" t="s">
        <v>331</v>
      </c>
      <c r="W1108" s="19"/>
      <c r="AD1108" s="265" t="s">
        <v>331</v>
      </c>
      <c r="AE1108" s="265">
        <v>2.6592999405600129E-2</v>
      </c>
      <c r="AF1108" s="265">
        <v>2.7291999389976264E-2</v>
      </c>
      <c r="AG1108" s="265">
        <v>2.9006999351643026E-2</v>
      </c>
      <c r="AH1108" s="265">
        <v>2.5729999424889682E-2</v>
      </c>
      <c r="AI1108" s="265">
        <v>2.7799999378621577E-2</v>
      </c>
      <c r="AJ1108" s="265">
        <v>3.0019999329000711E-2</v>
      </c>
      <c r="AK1108" s="265">
        <v>3.1569999294355514E-2</v>
      </c>
      <c r="AL1108" s="265">
        <v>2.7897999376431108E-2</v>
      </c>
      <c r="AM1108" s="265">
        <v>2.8617999360337855E-2</v>
      </c>
      <c r="AN1108" s="265">
        <v>3.4145999236777427E-2</v>
      </c>
      <c r="AO1108" s="265">
        <v>3.0623999315500257E-2</v>
      </c>
      <c r="AP1108" s="265">
        <v>3.6165999191626906E-2</v>
      </c>
      <c r="AQ1108" s="265">
        <v>2.5093299439121038E-2</v>
      </c>
    </row>
    <row r="1109" spans="1:43" ht="18.75" customHeight="1">
      <c r="A1109" s="86">
        <v>43706</v>
      </c>
      <c r="B1109" s="19">
        <v>174.1163</v>
      </c>
      <c r="C1109" s="19">
        <v>236.02189999999999</v>
      </c>
      <c r="D1109" s="19">
        <v>65.375</v>
      </c>
      <c r="E1109" s="19">
        <v>17.88</v>
      </c>
      <c r="F1109" s="20">
        <v>1.9795E-2</v>
      </c>
      <c r="G1109" s="20">
        <v>1.52E-2</v>
      </c>
      <c r="H1109" s="20">
        <v>1.4404E-2</v>
      </c>
      <c r="I1109" s="20">
        <v>1.3963E-2</v>
      </c>
      <c r="J1109" s="20">
        <v>1.4945E-2</v>
      </c>
      <c r="K1109" s="20">
        <v>1.451E-2</v>
      </c>
      <c r="L1109" s="20">
        <v>1.9640000000000001E-2</v>
      </c>
      <c r="M1109" s="20">
        <v>2.8000000000000001E-2</v>
      </c>
      <c r="N1109" s="19">
        <v>1150</v>
      </c>
      <c r="O1109" s="21">
        <v>2325.86</v>
      </c>
      <c r="P1109" s="19">
        <v>6160.2999999999993</v>
      </c>
      <c r="Q1109" s="18">
        <v>97.998999999999995</v>
      </c>
      <c r="R1109" s="19">
        <v>7.1616999999999997</v>
      </c>
      <c r="S1109" s="19">
        <v>7.1665999999999999</v>
      </c>
      <c r="T1109" s="263" t="s">
        <v>331</v>
      </c>
      <c r="U1109" s="264" t="s">
        <v>331</v>
      </c>
      <c r="V1109" s="264" t="s">
        <v>331</v>
      </c>
      <c r="W1109" s="19"/>
      <c r="AD1109" s="265" t="s">
        <v>331</v>
      </c>
      <c r="AE1109" s="265">
        <v>2.6381999410316347E-2</v>
      </c>
      <c r="AF1109" s="265">
        <v>2.7153999393060801E-2</v>
      </c>
      <c r="AG1109" s="265">
        <v>2.883299935553223E-2</v>
      </c>
      <c r="AH1109" s="265">
        <v>2.5769999423995615E-2</v>
      </c>
      <c r="AI1109" s="265">
        <v>2.77299993801862E-2</v>
      </c>
      <c r="AJ1109" s="265">
        <v>3.0039999328553675E-2</v>
      </c>
      <c r="AK1109" s="265">
        <v>3.1729999290779236E-2</v>
      </c>
      <c r="AL1109" s="265">
        <v>2.8055999372899532E-2</v>
      </c>
      <c r="AM1109" s="265">
        <v>2.8475999363511799E-2</v>
      </c>
      <c r="AN1109" s="265">
        <v>3.4145999236777427E-2</v>
      </c>
      <c r="AO1109" s="265">
        <v>3.0623999315500257E-2</v>
      </c>
      <c r="AP1109" s="265">
        <v>3.6165999191626906E-2</v>
      </c>
      <c r="AQ1109" s="265">
        <v>2.5168299437444659E-2</v>
      </c>
    </row>
    <row r="1110" spans="1:43" ht="18.75" customHeight="1">
      <c r="A1110" s="86">
        <v>43705</v>
      </c>
      <c r="B1110" s="19">
        <v>174.4083</v>
      </c>
      <c r="C1110" s="19">
        <v>236.1705</v>
      </c>
      <c r="D1110" s="19">
        <v>66.813000000000002</v>
      </c>
      <c r="E1110" s="19">
        <v>19.350000000000001</v>
      </c>
      <c r="F1110" s="20">
        <v>1.9796000000000001E-2</v>
      </c>
      <c r="G1110" s="20">
        <v>1.4999999999999999E-2</v>
      </c>
      <c r="H1110" s="20">
        <v>1.4161999999999999E-2</v>
      </c>
      <c r="I1110" s="20">
        <v>1.3792E-2</v>
      </c>
      <c r="J1110" s="20">
        <v>1.4794E-2</v>
      </c>
      <c r="K1110" s="20">
        <v>1.43E-2</v>
      </c>
      <c r="L1110" s="20">
        <v>1.9713999999999999E-2</v>
      </c>
      <c r="M1110" s="20">
        <v>2.81E-2</v>
      </c>
      <c r="N1110" s="19">
        <v>1150</v>
      </c>
      <c r="O1110" s="21">
        <v>2325.86</v>
      </c>
      <c r="P1110" s="19">
        <v>6160.2999999999993</v>
      </c>
      <c r="Q1110" s="18">
        <v>98.081000000000003</v>
      </c>
      <c r="R1110" s="19">
        <v>7.1512000000000002</v>
      </c>
      <c r="S1110" s="19">
        <v>7.1665999999999999</v>
      </c>
      <c r="T1110" s="263" t="s">
        <v>331</v>
      </c>
      <c r="U1110" s="264" t="s">
        <v>331</v>
      </c>
      <c r="V1110" s="264" t="s">
        <v>331</v>
      </c>
      <c r="W1110" s="19"/>
      <c r="AD1110" s="265" t="s">
        <v>331</v>
      </c>
      <c r="AE1110" s="265">
        <v>2.6618999405018988E-2</v>
      </c>
      <c r="AF1110" s="265">
        <v>2.7237999391183258E-2</v>
      </c>
      <c r="AG1110" s="265">
        <v>2.8939999353140594E-2</v>
      </c>
      <c r="AH1110" s="265">
        <v>2.5879999421536924E-2</v>
      </c>
      <c r="AI1110" s="265">
        <v>2.7849999377503994E-2</v>
      </c>
      <c r="AJ1110" s="265">
        <v>3.0109999326989056E-2</v>
      </c>
      <c r="AK1110" s="265">
        <v>3.1769999289885165E-2</v>
      </c>
      <c r="AL1110" s="265">
        <v>2.8171999370306733E-2</v>
      </c>
      <c r="AM1110" s="265">
        <v>2.86479993596673E-2</v>
      </c>
      <c r="AN1110" s="265">
        <v>3.4145999236777427E-2</v>
      </c>
      <c r="AO1110" s="265">
        <v>3.0623999315500257E-2</v>
      </c>
      <c r="AP1110" s="265">
        <v>3.6165999191626906E-2</v>
      </c>
      <c r="AQ1110" s="265">
        <v>2.5689999425783754E-2</v>
      </c>
    </row>
    <row r="1111" spans="1:43" ht="18.75" customHeight="1">
      <c r="A1111" s="86">
        <v>43704</v>
      </c>
      <c r="B1111" s="19">
        <v>174.2431</v>
      </c>
      <c r="C1111" s="19">
        <v>236.15639999999999</v>
      </c>
      <c r="D1111" s="19">
        <v>66.125</v>
      </c>
      <c r="E1111" s="19">
        <v>20.309999999999999</v>
      </c>
      <c r="F1111" s="20">
        <v>1.9694E-2</v>
      </c>
      <c r="G1111" s="20">
        <v>1.5223E-2</v>
      </c>
      <c r="H1111" s="20">
        <v>1.4324E-2</v>
      </c>
      <c r="I1111" s="20">
        <v>1.3778E-2</v>
      </c>
      <c r="J1111" s="20">
        <v>1.4711E-2</v>
      </c>
      <c r="K1111" s="20">
        <v>1.4302E-2</v>
      </c>
      <c r="L1111" s="20">
        <v>1.9501000000000001E-2</v>
      </c>
      <c r="M1111" s="20">
        <v>2.8000000000000001E-2</v>
      </c>
      <c r="N1111" s="19">
        <v>1150</v>
      </c>
      <c r="O1111" s="21">
        <v>2325.86</v>
      </c>
      <c r="P1111" s="19">
        <v>6160.2999999999993</v>
      </c>
      <c r="Q1111" s="18">
        <v>97.64</v>
      </c>
      <c r="R1111" s="19">
        <v>7.0955000000000004</v>
      </c>
      <c r="S1111" s="19">
        <v>7.1315</v>
      </c>
      <c r="T1111" s="263" t="s">
        <v>331</v>
      </c>
      <c r="U1111" s="264" t="s">
        <v>331</v>
      </c>
      <c r="V1111" s="264" t="s">
        <v>331</v>
      </c>
      <c r="W1111" s="19"/>
      <c r="AD1111" s="265" t="s">
        <v>331</v>
      </c>
      <c r="AE1111" s="265">
        <v>2.657599940598011E-2</v>
      </c>
      <c r="AF1111" s="265">
        <v>2.7313999389484523E-2</v>
      </c>
      <c r="AG1111" s="265">
        <v>2.9019999351352455E-2</v>
      </c>
      <c r="AH1111" s="265">
        <v>2.5859999421983956E-2</v>
      </c>
      <c r="AI1111" s="265">
        <v>2.7929999375715855E-2</v>
      </c>
      <c r="AJ1111" s="265">
        <v>3.0169999325647949E-2</v>
      </c>
      <c r="AK1111" s="265">
        <v>3.16899992916733E-2</v>
      </c>
      <c r="AL1111" s="265">
        <v>2.8220999369211495E-2</v>
      </c>
      <c r="AM1111" s="265">
        <v>2.8662999359332024E-2</v>
      </c>
      <c r="AN1111" s="265">
        <v>3.4145999236777427E-2</v>
      </c>
      <c r="AO1111" s="265">
        <v>3.0456999319233E-2</v>
      </c>
      <c r="AP1111" s="265">
        <v>3.6165999191626906E-2</v>
      </c>
      <c r="AQ1111" s="265">
        <v>2.5596699427869171E-2</v>
      </c>
    </row>
    <row r="1112" spans="1:43" ht="18.75" customHeight="1">
      <c r="A1112" s="86">
        <v>43703</v>
      </c>
      <c r="B1112" s="19">
        <v>173.84880000000001</v>
      </c>
      <c r="C1112" s="19">
        <v>236.17179999999999</v>
      </c>
      <c r="D1112" s="19">
        <v>63.765000000000001</v>
      </c>
      <c r="E1112" s="19">
        <v>19.32</v>
      </c>
      <c r="F1112" s="20">
        <v>1.9764E-2</v>
      </c>
      <c r="G1112" s="20">
        <v>1.5391E-2</v>
      </c>
      <c r="H1112" s="20">
        <v>1.4567E-2</v>
      </c>
      <c r="I1112" s="20">
        <v>1.4171E-2</v>
      </c>
      <c r="J1112" s="20">
        <v>1.5351E-2</v>
      </c>
      <c r="K1112" s="20">
        <v>1.4772E-2</v>
      </c>
      <c r="L1112" s="20">
        <v>2.0354000000000001E-2</v>
      </c>
      <c r="M1112" s="20">
        <v>2.7980000000000001E-2</v>
      </c>
      <c r="N1112" s="19">
        <v>1150</v>
      </c>
      <c r="O1112" s="21">
        <v>2325.86</v>
      </c>
      <c r="P1112" s="19">
        <v>6160.2999999999993</v>
      </c>
      <c r="Q1112" s="18">
        <v>98.17</v>
      </c>
      <c r="R1112" s="19">
        <v>7.0833000000000004</v>
      </c>
      <c r="S1112" s="19">
        <v>7.0894000000000004</v>
      </c>
      <c r="T1112" s="263" t="s">
        <v>331</v>
      </c>
      <c r="U1112" s="264" t="s">
        <v>331</v>
      </c>
      <c r="V1112" s="264" t="s">
        <v>331</v>
      </c>
      <c r="W1112" s="19"/>
      <c r="AD1112" s="265" t="s">
        <v>331</v>
      </c>
      <c r="AE1112" s="265">
        <v>2.6614999405108395E-2</v>
      </c>
      <c r="AF1112" s="265">
        <v>2.7361999388411645E-2</v>
      </c>
      <c r="AG1112" s="265">
        <v>2.8952999352850024E-2</v>
      </c>
      <c r="AH1112" s="265">
        <v>2.5829999422654511E-2</v>
      </c>
      <c r="AI1112" s="265">
        <v>2.7639999382197855E-2</v>
      </c>
      <c r="AJ1112" s="265">
        <v>3.0169999325647949E-2</v>
      </c>
      <c r="AK1112" s="265">
        <v>3.1859999287873503E-2</v>
      </c>
      <c r="AL1112" s="265">
        <v>2.8243999368697401E-2</v>
      </c>
      <c r="AM1112" s="265">
        <v>2.8658999359421431E-2</v>
      </c>
      <c r="AN1112" s="265">
        <v>3.4145999236777427E-2</v>
      </c>
      <c r="AO1112" s="265">
        <v>3.0456999319233E-2</v>
      </c>
      <c r="AP1112" s="265">
        <v>3.6165999191626906E-2</v>
      </c>
      <c r="AQ1112" s="265">
        <v>2.5736699424739926E-2</v>
      </c>
    </row>
    <row r="1113" spans="1:43" ht="18.75" customHeight="1">
      <c r="A1113" s="86">
        <v>43700</v>
      </c>
      <c r="B1113" s="19">
        <v>174.0386</v>
      </c>
      <c r="C1113" s="19">
        <v>236.49529999999999</v>
      </c>
      <c r="D1113" s="19">
        <v>63.765000000000001</v>
      </c>
      <c r="E1113" s="19">
        <v>19.87</v>
      </c>
      <c r="F1113" s="20">
        <v>1.9533999999999999E-2</v>
      </c>
      <c r="G1113" s="20">
        <v>1.5332E-2</v>
      </c>
      <c r="H1113" s="20">
        <v>1.4514000000000001E-2</v>
      </c>
      <c r="I1113" s="20">
        <v>1.4173E-2</v>
      </c>
      <c r="J1113" s="20">
        <v>1.5351E-2</v>
      </c>
      <c r="K1113" s="20">
        <v>1.4796999999999999E-2</v>
      </c>
      <c r="L1113" s="20">
        <v>2.0251999999999999E-2</v>
      </c>
      <c r="M1113" s="20">
        <v>2.801E-2</v>
      </c>
      <c r="N1113" s="19">
        <v>1150</v>
      </c>
      <c r="O1113" s="21">
        <v>2325.86</v>
      </c>
      <c r="P1113" s="19">
        <v>6160.2999999999993</v>
      </c>
      <c r="Q1113" s="18">
        <v>98.295000000000002</v>
      </c>
      <c r="R1113" s="19">
        <v>7.0627000000000004</v>
      </c>
      <c r="S1113" s="19">
        <v>7.0671999999999997</v>
      </c>
      <c r="T1113" s="263" t="s">
        <v>331</v>
      </c>
      <c r="U1113" s="264" t="s">
        <v>331</v>
      </c>
      <c r="V1113" s="264" t="s">
        <v>331</v>
      </c>
      <c r="W1113" s="19"/>
      <c r="AD1113" s="265" t="s">
        <v>331</v>
      </c>
      <c r="AE1113" s="265">
        <v>2.63539994109422E-2</v>
      </c>
      <c r="AF1113" s="265">
        <v>2.7068999394960703E-2</v>
      </c>
      <c r="AG1113" s="265">
        <v>2.8726999357901514E-2</v>
      </c>
      <c r="AH1113" s="265">
        <v>2.5769999423995615E-2</v>
      </c>
      <c r="AI1113" s="265">
        <v>2.7639999382197855E-2</v>
      </c>
      <c r="AJ1113" s="265">
        <v>3.0069999327883127E-2</v>
      </c>
      <c r="AK1113" s="265">
        <v>3.1779999289661645E-2</v>
      </c>
      <c r="AL1113" s="265">
        <v>2.8104999371804298E-2</v>
      </c>
      <c r="AM1113" s="265">
        <v>2.8843999355286358E-2</v>
      </c>
      <c r="AN1113" s="265">
        <v>3.4145999236777427E-2</v>
      </c>
      <c r="AO1113" s="265">
        <v>3.244699927475303E-2</v>
      </c>
      <c r="AP1113" s="265">
        <v>3.6165999191626906E-2</v>
      </c>
      <c r="AQ1113" s="265">
        <v>2.609999941661954E-2</v>
      </c>
    </row>
    <row r="1114" spans="1:43" ht="18.75" customHeight="1">
      <c r="A1114" s="86">
        <v>43699</v>
      </c>
      <c r="B1114" s="19">
        <v>173.4109</v>
      </c>
      <c r="C1114" s="19">
        <v>236.58879999999999</v>
      </c>
      <c r="D1114" s="19">
        <v>65</v>
      </c>
      <c r="E1114" s="19">
        <v>16.68</v>
      </c>
      <c r="F1114" s="20">
        <v>1.9819E-2</v>
      </c>
      <c r="G1114" s="20">
        <v>1.6121E-2</v>
      </c>
      <c r="H1114" s="20">
        <v>1.5323E-2</v>
      </c>
      <c r="I1114" s="20">
        <v>1.5011E-2</v>
      </c>
      <c r="J1114" s="20">
        <v>1.6131E-2</v>
      </c>
      <c r="K1114" s="20">
        <v>1.5601E-2</v>
      </c>
      <c r="L1114" s="20">
        <v>2.1047E-2</v>
      </c>
      <c r="M1114" s="20">
        <v>2.802E-2</v>
      </c>
      <c r="N1114" s="19">
        <v>1150</v>
      </c>
      <c r="O1114" s="21">
        <v>2325.86</v>
      </c>
      <c r="P1114" s="19">
        <v>6160.2999999999993</v>
      </c>
      <c r="Q1114" s="18">
        <v>98.19</v>
      </c>
      <c r="R1114" s="19">
        <v>7.0605000000000002</v>
      </c>
      <c r="S1114" s="19">
        <v>7.0709</v>
      </c>
      <c r="T1114" s="263" t="s">
        <v>331</v>
      </c>
      <c r="U1114" s="264" t="s">
        <v>331</v>
      </c>
      <c r="V1114" s="264" t="s">
        <v>331</v>
      </c>
      <c r="W1114" s="19"/>
      <c r="AD1114" s="265" t="s">
        <v>331</v>
      </c>
      <c r="AE1114" s="265">
        <v>2.6077999417111277E-2</v>
      </c>
      <c r="AF1114" s="265">
        <v>2.6850999399833379E-2</v>
      </c>
      <c r="AG1114" s="265">
        <v>2.8585999361053108E-2</v>
      </c>
      <c r="AH1114" s="265">
        <v>2.5599999427795412E-2</v>
      </c>
      <c r="AI1114" s="265">
        <v>2.7519999384880065E-2</v>
      </c>
      <c r="AJ1114" s="265">
        <v>2.9869999332353472E-2</v>
      </c>
      <c r="AK1114" s="265">
        <v>3.1599999293684962E-2</v>
      </c>
      <c r="AL1114" s="265">
        <v>2.810799937173724E-2</v>
      </c>
      <c r="AM1114" s="265">
        <v>2.8843999355286358E-2</v>
      </c>
      <c r="AN1114" s="265">
        <v>3.4145999236777427E-2</v>
      </c>
      <c r="AO1114" s="265">
        <v>3.244699927475303E-2</v>
      </c>
      <c r="AP1114" s="265">
        <v>3.6165999191626906E-2</v>
      </c>
      <c r="AQ1114" s="265">
        <v>2.6049999417737127E-2</v>
      </c>
    </row>
    <row r="1115" spans="1:43" ht="18.75" customHeight="1">
      <c r="A1115" s="86">
        <v>43698</v>
      </c>
      <c r="B1115" s="19">
        <v>173.64160000000001</v>
      </c>
      <c r="C1115" s="19">
        <v>236.202</v>
      </c>
      <c r="D1115" s="19">
        <v>66.040999999999997</v>
      </c>
      <c r="E1115" s="19">
        <v>15.8</v>
      </c>
      <c r="F1115" s="20">
        <v>1.9717999999999999E-2</v>
      </c>
      <c r="G1115" s="20">
        <v>1.5733E-2</v>
      </c>
      <c r="H1115" s="20">
        <v>1.4999999999999999E-2</v>
      </c>
      <c r="I1115" s="20">
        <v>1.4735E-2</v>
      </c>
      <c r="J1115" s="20">
        <v>1.5893000000000001E-2</v>
      </c>
      <c r="K1115" s="20">
        <v>1.5343000000000001E-2</v>
      </c>
      <c r="L1115" s="20">
        <v>2.0722999999999998E-2</v>
      </c>
      <c r="M1115" s="20">
        <v>2.8150000000000001E-2</v>
      </c>
      <c r="N1115" s="19">
        <v>1150</v>
      </c>
      <c r="O1115" s="21">
        <v>2325.86</v>
      </c>
      <c r="P1115" s="19">
        <v>6160.2999999999993</v>
      </c>
      <c r="Q1115" s="18">
        <v>98.346999999999994</v>
      </c>
      <c r="R1115" s="19">
        <v>7.0507</v>
      </c>
      <c r="S1115" s="19">
        <v>7.0720999999999998</v>
      </c>
      <c r="T1115" s="263" t="s">
        <v>331</v>
      </c>
      <c r="U1115" s="264" t="s">
        <v>331</v>
      </c>
      <c r="V1115" s="264" t="s">
        <v>331</v>
      </c>
      <c r="W1115" s="19"/>
      <c r="AD1115" s="265" t="s">
        <v>331</v>
      </c>
      <c r="AE1115" s="265">
        <v>2.6084999416954812E-2</v>
      </c>
      <c r="AF1115" s="265">
        <v>2.6815999400615693E-2</v>
      </c>
      <c r="AG1115" s="265">
        <v>2.8566999361477791E-2</v>
      </c>
      <c r="AH1115" s="265">
        <v>2.5689999425783754E-2</v>
      </c>
      <c r="AI1115" s="265">
        <v>2.7699999380856752E-2</v>
      </c>
      <c r="AJ1115" s="265">
        <v>2.9869999332353472E-2</v>
      </c>
      <c r="AK1115" s="265">
        <v>3.1609999293461442E-2</v>
      </c>
      <c r="AL1115" s="265">
        <v>2.8129999371245506E-2</v>
      </c>
      <c r="AM1115" s="265">
        <v>2.8843999355286358E-2</v>
      </c>
      <c r="AN1115" s="265">
        <v>3.4145999236777427E-2</v>
      </c>
      <c r="AO1115" s="265">
        <v>3.244699927475303E-2</v>
      </c>
      <c r="AP1115" s="265">
        <v>3.6165999191626906E-2</v>
      </c>
      <c r="AQ1115" s="265">
        <v>2.6049999417737127E-2</v>
      </c>
    </row>
    <row r="1116" spans="1:43" ht="18.75" customHeight="1">
      <c r="A1116" s="86">
        <v>43697</v>
      </c>
      <c r="B1116" s="19">
        <v>173.7928</v>
      </c>
      <c r="C1116" s="19">
        <v>236.0342</v>
      </c>
      <c r="D1116" s="19">
        <v>65.938000000000002</v>
      </c>
      <c r="E1116" s="19">
        <v>17.5</v>
      </c>
      <c r="F1116" s="20">
        <v>1.9E-2</v>
      </c>
      <c r="G1116" s="20">
        <v>1.5122999999999999E-2</v>
      </c>
      <c r="H1116" s="20">
        <v>1.4435999999999999E-2</v>
      </c>
      <c r="I1116" s="20">
        <v>1.4329E-2</v>
      </c>
      <c r="J1116" s="20">
        <v>1.5554999999999999E-2</v>
      </c>
      <c r="K1116" s="20">
        <v>1.4992E-2</v>
      </c>
      <c r="L1116" s="20">
        <v>2.0375000000000001E-2</v>
      </c>
      <c r="M1116" s="20">
        <v>2.785E-2</v>
      </c>
      <c r="N1116" s="19">
        <v>1150</v>
      </c>
      <c r="O1116" s="21">
        <v>2325.86</v>
      </c>
      <c r="P1116" s="19">
        <v>6160.2999999999993</v>
      </c>
      <c r="Q1116" s="18">
        <v>98.141999999999996</v>
      </c>
      <c r="R1116" s="19">
        <v>7.0427999999999997</v>
      </c>
      <c r="S1116" s="19">
        <v>7.0446</v>
      </c>
      <c r="T1116" s="263" t="s">
        <v>331</v>
      </c>
      <c r="U1116" s="264" t="s">
        <v>331</v>
      </c>
      <c r="V1116" s="264" t="s">
        <v>331</v>
      </c>
      <c r="W1116" s="19"/>
      <c r="AD1116" s="265" t="s">
        <v>331</v>
      </c>
      <c r="AE1116" s="265">
        <v>2.62939994122833E-2</v>
      </c>
      <c r="AF1116" s="265">
        <v>2.7449999386444688E-2</v>
      </c>
      <c r="AG1116" s="265">
        <v>2.8919999353587626E-2</v>
      </c>
      <c r="AH1116" s="265">
        <v>2.5939999420195817E-2</v>
      </c>
      <c r="AI1116" s="265">
        <v>2.8089999372139574E-2</v>
      </c>
      <c r="AJ1116" s="265">
        <v>3.0189999325200917E-2</v>
      </c>
      <c r="AK1116" s="265">
        <v>3.1709999291226268E-2</v>
      </c>
      <c r="AL1116" s="265">
        <v>2.8383999365568163E-2</v>
      </c>
      <c r="AM1116" s="265">
        <v>2.8843999355286358E-2</v>
      </c>
      <c r="AN1116" s="265">
        <v>3.4145999236777427E-2</v>
      </c>
      <c r="AO1116" s="265">
        <v>3.244699927475303E-2</v>
      </c>
      <c r="AP1116" s="265">
        <v>3.6165999191626906E-2</v>
      </c>
      <c r="AQ1116" s="265">
        <v>2.6983299396876246E-2</v>
      </c>
    </row>
    <row r="1117" spans="1:43" ht="18.75" customHeight="1">
      <c r="A1117" s="86">
        <v>43696</v>
      </c>
      <c r="B1117" s="19">
        <v>173.4871</v>
      </c>
      <c r="C1117" s="19">
        <v>235.6662</v>
      </c>
      <c r="D1117" s="19">
        <v>66.375</v>
      </c>
      <c r="E1117" s="19">
        <v>16.88</v>
      </c>
      <c r="F1117" s="20">
        <v>1.8943000000000002E-2</v>
      </c>
      <c r="G1117" s="20">
        <v>1.5453E-2</v>
      </c>
      <c r="H1117" s="20">
        <v>1.4919E-2</v>
      </c>
      <c r="I1117" s="20">
        <v>1.477E-2</v>
      </c>
      <c r="J1117" s="20">
        <v>1.6063000000000001E-2</v>
      </c>
      <c r="K1117" s="20">
        <v>1.5509999999999999E-2</v>
      </c>
      <c r="L1117" s="20">
        <v>2.0874E-2</v>
      </c>
      <c r="M1117" s="20">
        <v>2.7799999999999998E-2</v>
      </c>
      <c r="N1117" s="19">
        <v>1150</v>
      </c>
      <c r="O1117" s="21">
        <v>2325.86</v>
      </c>
      <c r="P1117" s="19">
        <v>6160.2999999999993</v>
      </c>
      <c r="Q1117" s="18">
        <v>98.144000000000005</v>
      </c>
      <c r="R1117" s="19">
        <v>7.0339999999999998</v>
      </c>
      <c r="S1117" s="19">
        <v>7.0494000000000003</v>
      </c>
      <c r="T1117" s="263" t="s">
        <v>331</v>
      </c>
      <c r="U1117" s="264" t="s">
        <v>331</v>
      </c>
      <c r="V1117" s="264" t="s">
        <v>331</v>
      </c>
      <c r="W1117" s="19"/>
      <c r="AD1117" s="265" t="s">
        <v>331</v>
      </c>
      <c r="AE1117" s="265">
        <v>2.6825999400392174E-2</v>
      </c>
      <c r="AF1117" s="265">
        <v>2.7662999381683769E-2</v>
      </c>
      <c r="AG1117" s="265">
        <v>2.9351999343931675E-2</v>
      </c>
      <c r="AH1117" s="265">
        <v>2.6209999414160849E-2</v>
      </c>
      <c r="AI1117" s="265">
        <v>2.8089999372139574E-2</v>
      </c>
      <c r="AJ1117" s="265">
        <v>3.0529999317601322E-2</v>
      </c>
      <c r="AK1117" s="265">
        <v>3.228999927826226E-2</v>
      </c>
      <c r="AL1117" s="265">
        <v>2.8864999354816973E-2</v>
      </c>
      <c r="AM1117" s="265">
        <v>2.8843999355286358E-2</v>
      </c>
      <c r="AN1117" s="265">
        <v>3.4145999236777427E-2</v>
      </c>
      <c r="AO1117" s="265">
        <v>3.244699927475303E-2</v>
      </c>
      <c r="AP1117" s="265">
        <v>3.6150999191962185E-2</v>
      </c>
      <c r="AQ1117" s="265">
        <v>2.8873299354631454E-2</v>
      </c>
    </row>
    <row r="1118" spans="1:43" ht="18.75" customHeight="1">
      <c r="A1118" s="86">
        <v>43693</v>
      </c>
      <c r="B1118" s="19">
        <v>173.81200000000001</v>
      </c>
      <c r="C1118" s="19">
        <v>235.36920000000001</v>
      </c>
      <c r="D1118" s="19">
        <v>62.625</v>
      </c>
      <c r="E1118" s="19">
        <v>18.47</v>
      </c>
      <c r="F1118" s="20">
        <v>1.8585000000000001E-2</v>
      </c>
      <c r="G1118" s="20">
        <v>1.4763E-2</v>
      </c>
      <c r="H1118" s="20">
        <v>1.4303E-2</v>
      </c>
      <c r="I1118" s="20">
        <v>1.4168999999999999E-2</v>
      </c>
      <c r="J1118" s="20">
        <v>1.5538E-2</v>
      </c>
      <c r="K1118" s="20">
        <v>1.4878000000000001E-2</v>
      </c>
      <c r="L1118" s="20">
        <v>2.0348000000000002E-2</v>
      </c>
      <c r="M1118" s="20">
        <v>2.7890000000000002E-2</v>
      </c>
      <c r="N1118" s="19">
        <v>1150</v>
      </c>
      <c r="O1118" s="21">
        <v>2325.86</v>
      </c>
      <c r="P1118" s="19">
        <v>6160.2999999999993</v>
      </c>
      <c r="Q1118" s="18">
        <v>97.986999999999995</v>
      </c>
      <c r="R1118" s="19">
        <v>7.0236999999999998</v>
      </c>
      <c r="S1118" s="19">
        <v>7.0533000000000001</v>
      </c>
      <c r="T1118" s="263" t="s">
        <v>331</v>
      </c>
      <c r="U1118" s="264" t="s">
        <v>331</v>
      </c>
      <c r="V1118" s="264" t="s">
        <v>331</v>
      </c>
      <c r="W1118" s="19"/>
      <c r="AD1118" s="265" t="s">
        <v>331</v>
      </c>
      <c r="AE1118" s="265">
        <v>2.6913999398425221E-2</v>
      </c>
      <c r="AF1118" s="265">
        <v>2.7662999381683769E-2</v>
      </c>
      <c r="AG1118" s="265">
        <v>2.9327999344468114E-2</v>
      </c>
      <c r="AH1118" s="265">
        <v>2.6269999412819742E-2</v>
      </c>
      <c r="AI1118" s="265">
        <v>2.8089999372139574E-2</v>
      </c>
      <c r="AJ1118" s="265">
        <v>3.0559999316930771E-2</v>
      </c>
      <c r="AK1118" s="265">
        <v>3.2359999276697637E-2</v>
      </c>
      <c r="AL1118" s="265">
        <v>2.8864999354816973E-2</v>
      </c>
      <c r="AM1118" s="265">
        <v>2.8843999355286358E-2</v>
      </c>
      <c r="AN1118" s="265">
        <v>3.4145999236777427E-2</v>
      </c>
      <c r="AO1118" s="265">
        <v>3.244699927475303E-2</v>
      </c>
      <c r="AP1118" s="265">
        <v>3.6150999191962185E-2</v>
      </c>
      <c r="AQ1118" s="265">
        <v>2.8873299354631454E-2</v>
      </c>
    </row>
    <row r="1119" spans="1:43" ht="18.75" customHeight="1">
      <c r="A1119" s="86">
        <v>43692</v>
      </c>
      <c r="B1119" s="19">
        <v>173.7697</v>
      </c>
      <c r="C1119" s="19">
        <v>235.3013</v>
      </c>
      <c r="D1119" s="19">
        <v>62.625</v>
      </c>
      <c r="E1119" s="19">
        <v>21.18</v>
      </c>
      <c r="F1119" s="20">
        <v>1.8793000000000001E-2</v>
      </c>
      <c r="G1119" s="20">
        <v>1.4957E-2</v>
      </c>
      <c r="H1119" s="20">
        <v>1.4465E-2</v>
      </c>
      <c r="I1119" s="20">
        <v>1.4239999999999999E-2</v>
      </c>
      <c r="J1119" s="20">
        <v>1.5269E-2</v>
      </c>
      <c r="K1119" s="20">
        <v>1.4789E-2</v>
      </c>
      <c r="L1119" s="20">
        <v>1.9729E-2</v>
      </c>
      <c r="M1119" s="20">
        <v>2.7799999999999998E-2</v>
      </c>
      <c r="N1119" s="19">
        <v>1150</v>
      </c>
      <c r="O1119" s="21">
        <v>2325.86</v>
      </c>
      <c r="P1119" s="19">
        <v>6160.2999999999993</v>
      </c>
      <c r="Q1119" s="18">
        <v>97.811999999999998</v>
      </c>
      <c r="R1119" s="19">
        <v>7.0434000000000001</v>
      </c>
      <c r="S1119" s="19">
        <v>7.0125999999999999</v>
      </c>
      <c r="T1119" s="263" t="s">
        <v>331</v>
      </c>
      <c r="U1119" s="264" t="s">
        <v>331</v>
      </c>
      <c r="V1119" s="264" t="s">
        <v>331</v>
      </c>
      <c r="W1119" s="19"/>
      <c r="AD1119" s="265" t="s">
        <v>331</v>
      </c>
      <c r="AE1119" s="265">
        <v>2.7025999395921825E-2</v>
      </c>
      <c r="AF1119" s="265">
        <v>2.7726999380253255E-2</v>
      </c>
      <c r="AG1119" s="265">
        <v>2.940099934283644E-2</v>
      </c>
      <c r="AH1119" s="265">
        <v>2.6329999411478639E-2</v>
      </c>
      <c r="AI1119" s="265">
        <v>2.807999937236309E-2</v>
      </c>
      <c r="AJ1119" s="265">
        <v>3.0609999315813183E-2</v>
      </c>
      <c r="AK1119" s="265">
        <v>3.2619999270886185E-2</v>
      </c>
      <c r="AL1119" s="265">
        <v>9.1814997947774826E-2</v>
      </c>
      <c r="AM1119" s="265">
        <v>2.8843999355286358E-2</v>
      </c>
      <c r="AN1119" s="265">
        <v>3.4145999236777427E-2</v>
      </c>
      <c r="AO1119" s="265">
        <v>3.244699927475303E-2</v>
      </c>
      <c r="AP1119" s="265">
        <v>3.4396999231167139E-2</v>
      </c>
      <c r="AQ1119" s="265">
        <v>2.8783299356643113E-2</v>
      </c>
    </row>
    <row r="1120" spans="1:43" ht="18.75" customHeight="1">
      <c r="A1120" s="86">
        <v>43691</v>
      </c>
      <c r="B1120" s="19">
        <v>173.37979999999999</v>
      </c>
      <c r="C1120" s="19">
        <v>236.3287</v>
      </c>
      <c r="D1120" s="19">
        <v>62.625</v>
      </c>
      <c r="E1120" s="19">
        <v>22.1</v>
      </c>
      <c r="F1120" s="20">
        <v>1.9383999999999998E-2</v>
      </c>
      <c r="G1120" s="20">
        <v>1.5771E-2</v>
      </c>
      <c r="H1120" s="20">
        <v>1.5240999999999999E-2</v>
      </c>
      <c r="I1120" s="20">
        <v>1.4892000000000001E-2</v>
      </c>
      <c r="J1120" s="20">
        <v>1.5792E-2</v>
      </c>
      <c r="K1120" s="20">
        <v>1.5351999999999999E-2</v>
      </c>
      <c r="L1120" s="20">
        <v>2.018E-2</v>
      </c>
      <c r="M1120" s="20">
        <v>2.7959999999999999E-2</v>
      </c>
      <c r="N1120" s="19">
        <v>1150</v>
      </c>
      <c r="O1120" s="21">
        <v>2325.86</v>
      </c>
      <c r="P1120" s="19">
        <v>6160.2999999999993</v>
      </c>
      <c r="Q1120" s="18">
        <v>97.38</v>
      </c>
      <c r="R1120" s="19">
        <v>7.0578000000000003</v>
      </c>
      <c r="S1120" s="19">
        <v>7.1029999999999998</v>
      </c>
      <c r="T1120" s="263" t="s">
        <v>331</v>
      </c>
      <c r="U1120" s="264" t="s">
        <v>331</v>
      </c>
      <c r="V1120" s="264" t="s">
        <v>331</v>
      </c>
      <c r="W1120" s="19"/>
      <c r="AD1120" s="265" t="s">
        <v>331</v>
      </c>
      <c r="AE1120" s="265">
        <v>2.6932999398000538E-2</v>
      </c>
      <c r="AF1120" s="265">
        <v>2.7699999380856752E-2</v>
      </c>
      <c r="AG1120" s="265">
        <v>2.9307999344915153E-2</v>
      </c>
      <c r="AH1120" s="265">
        <v>2.6279999412596226E-2</v>
      </c>
      <c r="AI1120" s="265">
        <v>2.8059999372810125E-2</v>
      </c>
      <c r="AJ1120" s="265">
        <v>3.0539999317377803E-2</v>
      </c>
      <c r="AK1120" s="265">
        <v>3.252999927289784E-2</v>
      </c>
      <c r="AL1120" s="265">
        <v>6.0067998657375575E-2</v>
      </c>
      <c r="AM1120" s="265">
        <v>2.8932999353297056E-2</v>
      </c>
      <c r="AN1120" s="265">
        <v>3.4145999236777427E-2</v>
      </c>
      <c r="AO1120" s="265">
        <v>3.244699927475303E-2</v>
      </c>
      <c r="AP1120" s="265">
        <v>3.4396999231167139E-2</v>
      </c>
      <c r="AQ1120" s="265">
        <v>2.9536699339803307E-2</v>
      </c>
    </row>
    <row r="1121" spans="1:43" ht="18.75" customHeight="1">
      <c r="A1121" s="86">
        <v>43690</v>
      </c>
      <c r="B1121" s="19">
        <v>172.6123</v>
      </c>
      <c r="C1121" s="19">
        <v>236.53489999999999</v>
      </c>
      <c r="D1121" s="19">
        <v>62.625</v>
      </c>
      <c r="E1121" s="19">
        <v>17.52</v>
      </c>
      <c r="F1121" s="20">
        <v>1.9872999999999998E-2</v>
      </c>
      <c r="G1121" s="20">
        <v>1.6666E-2</v>
      </c>
      <c r="H1121" s="20">
        <v>1.6098000000000001E-2</v>
      </c>
      <c r="I1121" s="20">
        <v>1.584E-2</v>
      </c>
      <c r="J1121" s="20">
        <v>1.7035000000000002E-2</v>
      </c>
      <c r="K1121" s="20">
        <v>1.6365999999999999E-2</v>
      </c>
      <c r="L1121" s="20">
        <v>2.1632999999999999E-2</v>
      </c>
      <c r="M1121" s="20">
        <v>2.7830000000000001E-2</v>
      </c>
      <c r="N1121" s="19">
        <v>1150</v>
      </c>
      <c r="O1121" s="21">
        <v>2325.86</v>
      </c>
      <c r="P1121" s="19">
        <v>6160.2999999999993</v>
      </c>
      <c r="Q1121" s="18">
        <v>97.491</v>
      </c>
      <c r="R1121" s="19">
        <v>7.0620000000000003</v>
      </c>
      <c r="S1121" s="19">
        <v>7.0983999999999998</v>
      </c>
      <c r="T1121" s="263" t="s">
        <v>331</v>
      </c>
      <c r="U1121" s="264" t="s">
        <v>331</v>
      </c>
      <c r="V1121" s="264" t="s">
        <v>331</v>
      </c>
      <c r="W1121" s="19"/>
      <c r="AD1121" s="265" t="s">
        <v>331</v>
      </c>
      <c r="AE1121" s="265">
        <v>2.686199939958751E-2</v>
      </c>
      <c r="AF1121" s="265">
        <v>2.7529999384656549E-2</v>
      </c>
      <c r="AG1121" s="265">
        <v>2.9189999347552658E-2</v>
      </c>
      <c r="AH1121" s="265">
        <v>2.6309999411925671E-2</v>
      </c>
      <c r="AI1121" s="265">
        <v>2.8189999369904399E-2</v>
      </c>
      <c r="AJ1121" s="265">
        <v>3.0419999320060013E-2</v>
      </c>
      <c r="AK1121" s="265">
        <v>3.2389999276027079E-2</v>
      </c>
      <c r="AL1121" s="265">
        <v>3.6117999192699791E-2</v>
      </c>
      <c r="AM1121" s="265">
        <v>2.8969999352470039E-2</v>
      </c>
      <c r="AN1121" s="265">
        <v>3.4145999236777427E-2</v>
      </c>
      <c r="AO1121" s="265">
        <v>3.244699927475303E-2</v>
      </c>
      <c r="AP1121" s="265">
        <v>3.4396999231167139E-2</v>
      </c>
      <c r="AQ1121" s="265">
        <v>2.9484999340958894E-2</v>
      </c>
    </row>
    <row r="1122" spans="1:43" ht="18.75" customHeight="1">
      <c r="A1122" s="86">
        <v>43689</v>
      </c>
      <c r="B1122" s="19">
        <v>173.0472</v>
      </c>
      <c r="C1122" s="19">
        <v>236.99539999999999</v>
      </c>
      <c r="D1122" s="19">
        <v>62.625</v>
      </c>
      <c r="E1122" s="19">
        <v>21.09</v>
      </c>
      <c r="F1122" s="20">
        <v>1.9684E-2</v>
      </c>
      <c r="G1122" s="20">
        <v>1.5837E-2</v>
      </c>
      <c r="H1122" s="20">
        <v>1.5107000000000001E-2</v>
      </c>
      <c r="I1122" s="20">
        <v>1.4926999999999999E-2</v>
      </c>
      <c r="J1122" s="20">
        <v>1.6454E-2</v>
      </c>
      <c r="K1122" s="20">
        <v>1.5636000000000001E-2</v>
      </c>
      <c r="L1122" s="20">
        <v>2.1325E-2</v>
      </c>
      <c r="M1122" s="20">
        <v>2.792E-2</v>
      </c>
      <c r="N1122" s="19">
        <v>1150</v>
      </c>
      <c r="O1122" s="21">
        <v>2325.86</v>
      </c>
      <c r="P1122" s="19">
        <v>6160.2999999999993</v>
      </c>
      <c r="Q1122" s="18">
        <v>97.617999999999995</v>
      </c>
      <c r="R1122" s="19">
        <v>7.0450999999999997</v>
      </c>
      <c r="S1122" s="19">
        <v>7.0766</v>
      </c>
      <c r="T1122" s="263" t="s">
        <v>331</v>
      </c>
      <c r="U1122" s="264" t="s">
        <v>331</v>
      </c>
      <c r="V1122" s="264" t="s">
        <v>331</v>
      </c>
      <c r="W1122" s="19"/>
      <c r="AD1122" s="265" t="s">
        <v>331</v>
      </c>
      <c r="AE1122" s="265">
        <v>2.6847999399900437E-2</v>
      </c>
      <c r="AF1122" s="265">
        <v>2.7617999382689596E-2</v>
      </c>
      <c r="AG1122" s="265">
        <v>2.9288999345339836E-2</v>
      </c>
      <c r="AH1122" s="265">
        <v>2.6359999410808087E-2</v>
      </c>
      <c r="AI1122" s="265">
        <v>2.8239999368786812E-2</v>
      </c>
      <c r="AJ1122" s="265">
        <v>3.0519999317824842E-2</v>
      </c>
      <c r="AK1122" s="265">
        <v>3.2479999274015431E-2</v>
      </c>
      <c r="AL1122" s="265">
        <v>3.507299921605736E-2</v>
      </c>
      <c r="AM1122" s="265">
        <v>2.9663999336957934E-2</v>
      </c>
      <c r="AN1122" s="265">
        <v>3.4145999236777427E-2</v>
      </c>
      <c r="AO1122" s="265">
        <v>3.244699927475303E-2</v>
      </c>
      <c r="AP1122" s="265">
        <v>3.4397999231144782E-2</v>
      </c>
      <c r="AQ1122" s="265">
        <v>2.9384999343194065E-2</v>
      </c>
    </row>
    <row r="1123" spans="1:43" ht="18.75" customHeight="1">
      <c r="A1123" s="86">
        <v>43686</v>
      </c>
      <c r="B1123" s="19">
        <v>172.36340000000001</v>
      </c>
      <c r="C1123" s="19">
        <v>237.40209999999999</v>
      </c>
      <c r="D1123" s="19">
        <v>62.625</v>
      </c>
      <c r="E1123" s="19">
        <v>17.97</v>
      </c>
      <c r="F1123" s="20">
        <v>1.9864E-2</v>
      </c>
      <c r="G1123" s="20">
        <v>1.6466000000000001E-2</v>
      </c>
      <c r="H1123" s="20">
        <v>1.5910000000000001E-2</v>
      </c>
      <c r="I1123" s="20">
        <v>1.5792E-2</v>
      </c>
      <c r="J1123" s="20">
        <v>1.7447000000000001E-2</v>
      </c>
      <c r="K1123" s="20">
        <v>1.6532999999999999E-2</v>
      </c>
      <c r="L1123" s="20">
        <v>2.2585999999999998E-2</v>
      </c>
      <c r="M1123" s="20">
        <v>2.784E-2</v>
      </c>
      <c r="N1123" s="19">
        <v>1150</v>
      </c>
      <c r="O1123" s="21">
        <v>2325.86</v>
      </c>
      <c r="P1123" s="19">
        <v>6160.2999999999993</v>
      </c>
      <c r="Q1123" s="18">
        <v>97.543999999999997</v>
      </c>
      <c r="R1123" s="19">
        <v>7.0602</v>
      </c>
      <c r="S1123" s="19">
        <v>7.0858999999999996</v>
      </c>
      <c r="T1123" s="263" t="s">
        <v>331</v>
      </c>
      <c r="U1123" s="264" t="s">
        <v>331</v>
      </c>
      <c r="V1123" s="264" t="s">
        <v>331</v>
      </c>
      <c r="W1123" s="19"/>
      <c r="AD1123" s="265" t="s">
        <v>331</v>
      </c>
      <c r="AE1123" s="265">
        <v>2.6679999403655532E-2</v>
      </c>
      <c r="AF1123" s="265">
        <v>2.7459999386221172E-2</v>
      </c>
      <c r="AG1123" s="265">
        <v>2.9139999348670245E-2</v>
      </c>
      <c r="AH1123" s="265">
        <v>2.6489999407902361E-2</v>
      </c>
      <c r="AI1123" s="265">
        <v>2.7999999374151228E-2</v>
      </c>
      <c r="AJ1123" s="265">
        <v>3.0319999322295191E-2</v>
      </c>
      <c r="AK1123" s="265">
        <v>3.2549999272450801E-2</v>
      </c>
      <c r="AL1123" s="265">
        <v>3.4289999233558771E-2</v>
      </c>
      <c r="AM1123" s="265">
        <v>2.9663999336957934E-2</v>
      </c>
      <c r="AN1123" s="265">
        <v>3.4145999236777427E-2</v>
      </c>
      <c r="AO1123" s="265">
        <v>3.244699927475303E-2</v>
      </c>
      <c r="AP1123" s="265">
        <v>3.529899921100587E-2</v>
      </c>
      <c r="AQ1123" s="265">
        <v>3.1246699301581832E-2</v>
      </c>
    </row>
    <row r="1124" spans="1:43" ht="18.75" customHeight="1">
      <c r="A1124" s="86">
        <v>43685</v>
      </c>
      <c r="B1124" s="19">
        <v>172.44890000000001</v>
      </c>
      <c r="C1124" s="19">
        <v>237.40430000000001</v>
      </c>
      <c r="D1124" s="19">
        <v>62.625</v>
      </c>
      <c r="E1124" s="19">
        <v>16.91</v>
      </c>
      <c r="F1124" s="20">
        <v>2.0072E-2</v>
      </c>
      <c r="G1124" s="20">
        <v>1.6188000000000001E-2</v>
      </c>
      <c r="H1124" s="20">
        <v>1.5481999999999999E-2</v>
      </c>
      <c r="I1124" s="20">
        <v>1.5453E-2</v>
      </c>
      <c r="J1124" s="20">
        <v>1.7172E-2</v>
      </c>
      <c r="K1124" s="20">
        <v>1.6181999999999998E-2</v>
      </c>
      <c r="L1124" s="20">
        <v>2.2242999999999999E-2</v>
      </c>
      <c r="M1124" s="20">
        <v>2.7969999999999998E-2</v>
      </c>
      <c r="N1124" s="19">
        <v>1150</v>
      </c>
      <c r="O1124" s="21">
        <v>2325.86</v>
      </c>
      <c r="P1124" s="19">
        <v>6160.2999999999993</v>
      </c>
      <c r="Q1124" s="18">
        <v>97.63</v>
      </c>
      <c r="R1124" s="19">
        <v>7.0254000000000003</v>
      </c>
      <c r="S1124" s="19">
        <v>7.0537999999999998</v>
      </c>
      <c r="T1124" s="263" t="s">
        <v>331</v>
      </c>
      <c r="U1124" s="264" t="s">
        <v>331</v>
      </c>
      <c r="V1124" s="264" t="s">
        <v>331</v>
      </c>
      <c r="W1124" s="19"/>
      <c r="AD1124" s="265" t="s">
        <v>331</v>
      </c>
      <c r="AE1124" s="265">
        <v>2.6614999405108395E-2</v>
      </c>
      <c r="AF1124" s="265">
        <v>2.729999938979745E-2</v>
      </c>
      <c r="AG1124" s="265">
        <v>2.9022999351285397E-2</v>
      </c>
      <c r="AH1124" s="265">
        <v>2.6799999400973322E-2</v>
      </c>
      <c r="AI1124" s="265">
        <v>2.831999936699867E-2</v>
      </c>
      <c r="AJ1124" s="265">
        <v>3.0399999320507048E-2</v>
      </c>
      <c r="AK1124" s="265">
        <v>3.2549999272450801E-2</v>
      </c>
      <c r="AL1124" s="265">
        <v>3.3680999247170988E-2</v>
      </c>
      <c r="AM1124" s="265">
        <v>2.9680999336577953E-2</v>
      </c>
      <c r="AN1124" s="265">
        <v>3.4145999236777427E-2</v>
      </c>
      <c r="AO1124" s="265">
        <v>3.244699927475303E-2</v>
      </c>
      <c r="AP1124" s="265">
        <v>3.529899921100587E-2</v>
      </c>
      <c r="AQ1124" s="265">
        <v>3.2741699268165975E-2</v>
      </c>
    </row>
    <row r="1125" spans="1:43" ht="18.75" customHeight="1">
      <c r="A1125" s="86">
        <v>43684</v>
      </c>
      <c r="B1125" s="19">
        <v>172.52189999999999</v>
      </c>
      <c r="C1125" s="19">
        <v>237.05600000000001</v>
      </c>
      <c r="D1125" s="19">
        <v>62.625</v>
      </c>
      <c r="E1125" s="19">
        <v>19.489999999999998</v>
      </c>
      <c r="F1125" s="20">
        <v>2.0125000000000001E-2</v>
      </c>
      <c r="G1125" s="20">
        <v>1.6069E-2</v>
      </c>
      <c r="H1125" s="20">
        <v>1.5455E-2</v>
      </c>
      <c r="I1125" s="20">
        <v>1.5502999999999999E-2</v>
      </c>
      <c r="J1125" s="20">
        <v>1.7342E-2</v>
      </c>
      <c r="K1125" s="20">
        <v>1.6324000000000002E-2</v>
      </c>
      <c r="L1125" s="20">
        <v>2.2522E-2</v>
      </c>
      <c r="M1125" s="20">
        <v>2.802E-2</v>
      </c>
      <c r="N1125" s="19">
        <v>1150</v>
      </c>
      <c r="O1125" s="21">
        <v>2325.86</v>
      </c>
      <c r="P1125" s="19">
        <v>6160.2999999999993</v>
      </c>
      <c r="Q1125" s="18">
        <v>97.522000000000006</v>
      </c>
      <c r="R1125" s="19">
        <v>7.0507</v>
      </c>
      <c r="S1125" s="19">
        <v>7.0987</v>
      </c>
      <c r="T1125" s="263" t="s">
        <v>331</v>
      </c>
      <c r="U1125" s="264" t="s">
        <v>331</v>
      </c>
      <c r="V1125" s="264" t="s">
        <v>331</v>
      </c>
      <c r="W1125" s="19"/>
      <c r="AD1125" s="265" t="s">
        <v>331</v>
      </c>
      <c r="AE1125" s="265">
        <v>2.6820999400503934E-2</v>
      </c>
      <c r="AF1125" s="265">
        <v>2.7492999385483562E-2</v>
      </c>
      <c r="AG1125" s="265">
        <v>2.9251999346166846E-2</v>
      </c>
      <c r="AH1125" s="265">
        <v>2.6999999396502973E-2</v>
      </c>
      <c r="AI1125" s="265">
        <v>2.8429999364539979E-2</v>
      </c>
      <c r="AJ1125" s="265">
        <v>3.0569999316707251E-2</v>
      </c>
      <c r="AK1125" s="265">
        <v>3.2549999272450801E-2</v>
      </c>
      <c r="AL1125" s="265">
        <v>3.319399925805628E-2</v>
      </c>
      <c r="AM1125" s="265">
        <v>3.0399999320507048E-2</v>
      </c>
      <c r="AN1125" s="265">
        <v>3.4145999236777427E-2</v>
      </c>
      <c r="AO1125" s="265">
        <v>3.244699927475303E-2</v>
      </c>
      <c r="AP1125" s="265">
        <v>3.529899921100587E-2</v>
      </c>
      <c r="AQ1125" s="265">
        <v>3.1759999290108684E-2</v>
      </c>
    </row>
    <row r="1126" spans="1:43" ht="18.75" customHeight="1">
      <c r="A1126" s="86">
        <v>43683</v>
      </c>
      <c r="B1126" s="19">
        <v>172.15020000000001</v>
      </c>
      <c r="C1126" s="19">
        <v>236.3579</v>
      </c>
      <c r="D1126" s="19">
        <v>62.625</v>
      </c>
      <c r="E1126" s="19">
        <v>20.170000000000002</v>
      </c>
      <c r="F1126" s="20">
        <v>2.0279999999999999E-2</v>
      </c>
      <c r="G1126" s="20">
        <v>1.583E-2</v>
      </c>
      <c r="H1126" s="20">
        <v>1.5233E-2</v>
      </c>
      <c r="I1126" s="20">
        <v>1.5129999999999999E-2</v>
      </c>
      <c r="J1126" s="20">
        <v>1.7023E-2</v>
      </c>
      <c r="K1126" s="20">
        <v>1.5972E-2</v>
      </c>
      <c r="L1126" s="20">
        <v>2.2329999999999999E-2</v>
      </c>
      <c r="M1126" s="20">
        <v>2.8080000000000001E-2</v>
      </c>
      <c r="N1126" s="19">
        <v>1150</v>
      </c>
      <c r="O1126" s="21">
        <v>2325.86</v>
      </c>
      <c r="P1126" s="19">
        <v>6160.2999999999993</v>
      </c>
      <c r="Q1126" s="18">
        <v>98.073999999999998</v>
      </c>
      <c r="R1126" s="19">
        <v>6.9405000000000001</v>
      </c>
      <c r="S1126" s="19">
        <v>6.976</v>
      </c>
      <c r="T1126" s="263" t="s">
        <v>331</v>
      </c>
      <c r="U1126" s="264" t="s">
        <v>331</v>
      </c>
      <c r="V1126" s="264" t="s">
        <v>331</v>
      </c>
      <c r="W1126" s="19"/>
      <c r="AD1126" s="265" t="s">
        <v>331</v>
      </c>
      <c r="AE1126" s="265">
        <v>2.6825999400392174E-2</v>
      </c>
      <c r="AF1126" s="265">
        <v>2.7349999388679862E-2</v>
      </c>
      <c r="AG1126" s="265">
        <v>2.9236999346502129E-2</v>
      </c>
      <c r="AH1126" s="265">
        <v>2.5279999434947967E-2</v>
      </c>
      <c r="AI1126" s="265">
        <v>2.8399999365210531E-2</v>
      </c>
      <c r="AJ1126" s="265">
        <v>3.0489999318495394E-2</v>
      </c>
      <c r="AK1126" s="265">
        <v>3.2519999273121353E-2</v>
      </c>
      <c r="AL1126" s="265">
        <v>3.2184999280609194E-2</v>
      </c>
      <c r="AM1126" s="265">
        <v>3.0425999319925907E-2</v>
      </c>
      <c r="AN1126" s="265">
        <v>3.4145999236777427E-2</v>
      </c>
      <c r="AO1126" s="265">
        <v>3.244699927475303E-2</v>
      </c>
      <c r="AP1126" s="265">
        <v>3.529899921100587E-2</v>
      </c>
      <c r="AQ1126" s="265">
        <v>3.1041699306163937E-2</v>
      </c>
    </row>
    <row r="1127" spans="1:43" ht="18.75" customHeight="1">
      <c r="A1127" s="86">
        <v>43682</v>
      </c>
      <c r="B1127" s="19">
        <v>172.20509999999999</v>
      </c>
      <c r="C1127" s="19">
        <v>237.41069999999999</v>
      </c>
      <c r="D1127" s="19">
        <v>62.625</v>
      </c>
      <c r="E1127" s="19">
        <v>24.59</v>
      </c>
      <c r="F1127" s="20">
        <v>1.9969000000000001E-2</v>
      </c>
      <c r="G1127" s="20">
        <v>1.5733E-2</v>
      </c>
      <c r="H1127" s="20">
        <v>1.529E-2</v>
      </c>
      <c r="I1127" s="20">
        <v>1.5180000000000001E-2</v>
      </c>
      <c r="J1127" s="20">
        <v>1.7075E-2</v>
      </c>
      <c r="K1127" s="20">
        <v>1.6043000000000002E-2</v>
      </c>
      <c r="L1127" s="20">
        <v>2.2543000000000001E-2</v>
      </c>
      <c r="M1127" s="20">
        <v>2.8070000000000001E-2</v>
      </c>
      <c r="N1127" s="19">
        <v>1150</v>
      </c>
      <c r="O1127" s="21">
        <v>2325.86</v>
      </c>
      <c r="P1127" s="19">
        <v>6160.2999999999993</v>
      </c>
      <c r="Q1127" s="18">
        <v>98.369</v>
      </c>
      <c r="R1127" s="19">
        <v>6.8986999999999998</v>
      </c>
      <c r="S1127" s="19">
        <v>6.9545000000000003</v>
      </c>
      <c r="T1127" s="263" t="s">
        <v>331</v>
      </c>
      <c r="U1127" s="264" t="s">
        <v>331</v>
      </c>
      <c r="V1127" s="264" t="s">
        <v>331</v>
      </c>
      <c r="W1127" s="19"/>
      <c r="AD1127" s="265" t="s">
        <v>331</v>
      </c>
      <c r="AE1127" s="265">
        <v>2.6774999401532117E-2</v>
      </c>
      <c r="AF1127" s="265">
        <v>2.7549999384209514E-2</v>
      </c>
      <c r="AG1127" s="265">
        <v>2.9143999348580838E-2</v>
      </c>
      <c r="AH1127" s="265">
        <v>2.5279999434947967E-2</v>
      </c>
      <c r="AI1127" s="265">
        <v>2.8599999360740185E-2</v>
      </c>
      <c r="AJ1127" s="265">
        <v>3.0629999315366151E-2</v>
      </c>
      <c r="AK1127" s="265">
        <v>3.2389999276027079E-2</v>
      </c>
      <c r="AL1127" s="265">
        <v>3.1944999285973608E-2</v>
      </c>
      <c r="AM1127" s="265">
        <v>3.0449999319389461E-2</v>
      </c>
      <c r="AN1127" s="265">
        <v>3.4145999236777427E-2</v>
      </c>
      <c r="AO1127" s="265">
        <v>3.244699927475303E-2</v>
      </c>
      <c r="AP1127" s="265">
        <v>3.529899921100587E-2</v>
      </c>
      <c r="AQ1127" s="265">
        <v>3.2773299267459664E-2</v>
      </c>
    </row>
    <row r="1128" spans="1:43" ht="18.75" customHeight="1">
      <c r="A1128" s="86">
        <v>43679</v>
      </c>
      <c r="B1128" s="19">
        <v>171.64660000000001</v>
      </c>
      <c r="C1128" s="19">
        <v>238.36500000000001</v>
      </c>
      <c r="D1128" s="19">
        <v>62.625</v>
      </c>
      <c r="E1128" s="19">
        <v>17.61</v>
      </c>
      <c r="F1128" s="20">
        <v>2.0483000000000001E-2</v>
      </c>
      <c r="G1128" s="20">
        <v>1.7118000000000001E-2</v>
      </c>
      <c r="H1128" s="20">
        <v>1.6678999999999999E-2</v>
      </c>
      <c r="I1128" s="20">
        <v>1.6582E-2</v>
      </c>
      <c r="J1128" s="20">
        <v>1.8452E-2</v>
      </c>
      <c r="K1128" s="20">
        <v>1.7367E-2</v>
      </c>
      <c r="L1128" s="20">
        <v>2.3820000000000001E-2</v>
      </c>
      <c r="M1128" s="20">
        <v>2.8199999999999999E-2</v>
      </c>
      <c r="N1128" s="19">
        <v>1150</v>
      </c>
      <c r="O1128" s="21">
        <v>2325.86</v>
      </c>
      <c r="P1128" s="19">
        <v>6160.2999999999993</v>
      </c>
      <c r="Q1128" s="18">
        <v>98.516000000000005</v>
      </c>
      <c r="R1128" s="19">
        <v>6.8844000000000003</v>
      </c>
      <c r="S1128" s="19">
        <v>6.9099000000000004</v>
      </c>
      <c r="T1128" s="263" t="s">
        <v>331</v>
      </c>
      <c r="U1128" s="264" t="s">
        <v>331</v>
      </c>
      <c r="V1128" s="264" t="s">
        <v>331</v>
      </c>
      <c r="W1128" s="19"/>
      <c r="AD1128" s="265" t="s">
        <v>331</v>
      </c>
      <c r="AE1128" s="265">
        <v>2.7172999392636118E-2</v>
      </c>
      <c r="AF1128" s="265">
        <v>2.7899999376386403E-2</v>
      </c>
      <c r="AG1128" s="265">
        <v>2.9420999342389405E-2</v>
      </c>
      <c r="AH1128" s="265">
        <v>2.5279999434947967E-2</v>
      </c>
      <c r="AI1128" s="265">
        <v>2.8059999372810125E-2</v>
      </c>
      <c r="AJ1128" s="265">
        <v>3.0769999312236906E-2</v>
      </c>
      <c r="AK1128" s="265">
        <v>3.2689999269321562E-2</v>
      </c>
      <c r="AL1128" s="265">
        <v>3.1736999290622771E-2</v>
      </c>
      <c r="AM1128" s="265">
        <v>3.0252999323792756E-2</v>
      </c>
      <c r="AN1128" s="265">
        <v>3.4145999236777427E-2</v>
      </c>
      <c r="AO1128" s="265">
        <v>3.244699927475303E-2</v>
      </c>
      <c r="AP1128" s="265">
        <v>3.529899921100587E-2</v>
      </c>
      <c r="AQ1128" s="265">
        <v>3.3054999261163176E-2</v>
      </c>
    </row>
    <row r="1129" spans="1:43" ht="18.75" customHeight="1">
      <c r="A1129" s="86">
        <v>43678</v>
      </c>
      <c r="B1129" s="19">
        <v>171.69990000000001</v>
      </c>
      <c r="C1129" s="19">
        <v>238.78890000000001</v>
      </c>
      <c r="D1129" s="19">
        <v>62.625</v>
      </c>
      <c r="E1129" s="19">
        <v>17.87</v>
      </c>
      <c r="F1129" s="20">
        <v>2.0743999999999999E-2</v>
      </c>
      <c r="G1129" s="20">
        <v>1.7340000000000001E-2</v>
      </c>
      <c r="H1129" s="20">
        <v>1.6844999999999999E-2</v>
      </c>
      <c r="I1129" s="20">
        <v>1.6829E-2</v>
      </c>
      <c r="J1129" s="20">
        <v>1.8935E-2</v>
      </c>
      <c r="K1129" s="20">
        <v>1.7701000000000001E-2</v>
      </c>
      <c r="L1129" s="20">
        <v>2.4420000000000001E-2</v>
      </c>
      <c r="M1129" s="20">
        <v>2.8559999999999999E-2</v>
      </c>
      <c r="N1129" s="19">
        <v>1150</v>
      </c>
      <c r="O1129" s="21">
        <v>2322.54</v>
      </c>
      <c r="P1129" s="19">
        <v>6042.4</v>
      </c>
      <c r="Q1129" s="18">
        <v>98.05</v>
      </c>
      <c r="R1129" s="19">
        <v>6.8845000000000001</v>
      </c>
      <c r="S1129" s="19">
        <v>6.8895</v>
      </c>
      <c r="T1129" s="263" t="s">
        <v>331</v>
      </c>
      <c r="U1129" s="264" t="s">
        <v>331</v>
      </c>
      <c r="V1129" s="264" t="s">
        <v>331</v>
      </c>
      <c r="W1129" s="19"/>
      <c r="AD1129" s="265" t="s">
        <v>331</v>
      </c>
      <c r="AE1129" s="265">
        <v>2.7354999388568103E-2</v>
      </c>
      <c r="AF1129" s="265">
        <v>2.8299999367445709E-2</v>
      </c>
      <c r="AG1129" s="265">
        <v>2.9680999336577953E-2</v>
      </c>
      <c r="AH1129" s="265">
        <v>2.5279999434947967E-2</v>
      </c>
      <c r="AI1129" s="265">
        <v>2.8059999372810125E-2</v>
      </c>
      <c r="AJ1129" s="265">
        <v>3.0939999308437108E-2</v>
      </c>
      <c r="AK1129" s="265">
        <v>3.2749999267980452E-2</v>
      </c>
      <c r="AL1129" s="265">
        <v>3.1783999289572235E-2</v>
      </c>
      <c r="AM1129" s="265">
        <v>3.026799932345748E-2</v>
      </c>
      <c r="AN1129" s="265">
        <v>3.4145999236777427E-2</v>
      </c>
      <c r="AO1129" s="265">
        <v>3.244699927475303E-2</v>
      </c>
      <c r="AP1129" s="265">
        <v>3.529899921100587E-2</v>
      </c>
      <c r="AQ1129" s="265">
        <v>3.5311699210721997E-2</v>
      </c>
    </row>
    <row r="1130" spans="1:43" ht="18.75" customHeight="1">
      <c r="A1130" s="86">
        <v>43677</v>
      </c>
      <c r="B1130" s="19">
        <v>170.71420000000001</v>
      </c>
      <c r="C1130" s="19">
        <v>239.09399999999999</v>
      </c>
      <c r="D1130" s="19">
        <v>62.625</v>
      </c>
      <c r="E1130" s="19">
        <v>16.12</v>
      </c>
      <c r="F1130" s="20">
        <v>2.0615999999999999E-2</v>
      </c>
      <c r="G1130" s="20">
        <v>1.8721000000000002E-2</v>
      </c>
      <c r="H1130" s="20">
        <v>1.8263000000000001E-2</v>
      </c>
      <c r="I1130" s="20">
        <v>1.8272E-2</v>
      </c>
      <c r="J1130" s="20">
        <v>2.0143999999999999E-2</v>
      </c>
      <c r="K1130" s="20">
        <v>1.9133000000000001E-2</v>
      </c>
      <c r="L1130" s="20">
        <v>2.5249000000000001E-2</v>
      </c>
      <c r="M1130" s="20">
        <v>2.8719999999999999E-2</v>
      </c>
      <c r="N1130" s="19">
        <v>1150</v>
      </c>
      <c r="O1130" s="21">
        <v>2322.54</v>
      </c>
      <c r="P1130" s="19">
        <v>6042.4</v>
      </c>
      <c r="Q1130" s="18">
        <v>98.043999999999997</v>
      </c>
      <c r="R1130" s="19">
        <v>6.8933999999999997</v>
      </c>
      <c r="S1130" s="19">
        <v>6.8925999999999998</v>
      </c>
      <c r="T1130" s="263" t="s">
        <v>331</v>
      </c>
      <c r="U1130" s="264" t="s">
        <v>331</v>
      </c>
      <c r="V1130" s="264" t="s">
        <v>331</v>
      </c>
      <c r="W1130" s="19"/>
      <c r="AD1130" s="265" t="s">
        <v>331</v>
      </c>
      <c r="AE1130" s="265">
        <v>2.7590999383293093E-2</v>
      </c>
      <c r="AF1130" s="265">
        <v>2.8299999367445709E-2</v>
      </c>
      <c r="AG1130" s="265">
        <v>3.0003999329358339E-2</v>
      </c>
      <c r="AH1130" s="265">
        <v>2.5279999434947967E-2</v>
      </c>
      <c r="AI1130" s="265">
        <v>2.8059999372810125E-2</v>
      </c>
      <c r="AJ1130" s="265">
        <v>3.1089999305084347E-2</v>
      </c>
      <c r="AK1130" s="265">
        <v>3.2909999264404174E-2</v>
      </c>
      <c r="AL1130" s="265">
        <v>3.1610999293439086E-2</v>
      </c>
      <c r="AM1130" s="265">
        <v>3.0273999323323371E-2</v>
      </c>
      <c r="AN1130" s="265">
        <v>3.4145999236777427E-2</v>
      </c>
      <c r="AO1130" s="265">
        <v>3.244699927475303E-2</v>
      </c>
      <c r="AP1130" s="265">
        <v>3.529899921100587E-2</v>
      </c>
      <c r="AQ1130" s="265">
        <v>3.3659999247640369E-2</v>
      </c>
    </row>
    <row r="1131" spans="1:43" ht="18.75" customHeight="1">
      <c r="A1131" s="86">
        <v>43676</v>
      </c>
      <c r="B1131" s="19">
        <v>170.5804</v>
      </c>
      <c r="C1131" s="19">
        <v>239.16390000000001</v>
      </c>
      <c r="D1131" s="19">
        <v>62.625</v>
      </c>
      <c r="E1131" s="19">
        <v>13.94</v>
      </c>
      <c r="F1131" s="20">
        <v>2.0591999999999999E-2</v>
      </c>
      <c r="G1131" s="20">
        <v>1.8459E-2</v>
      </c>
      <c r="H1131" s="20">
        <v>1.8099000000000001E-2</v>
      </c>
      <c r="I1131" s="20">
        <v>1.8419999999999999E-2</v>
      </c>
      <c r="J1131" s="20">
        <v>2.0580000000000001E-2</v>
      </c>
      <c r="K1131" s="20">
        <v>1.9373000000000001E-2</v>
      </c>
      <c r="L1131" s="20">
        <v>2.5798000000000001E-2</v>
      </c>
      <c r="M1131" s="20">
        <v>2.8649999999999998E-2</v>
      </c>
      <c r="N1131" s="19">
        <v>1150</v>
      </c>
      <c r="O1131" s="21">
        <v>2322.54</v>
      </c>
      <c r="P1131" s="19">
        <v>6042.4</v>
      </c>
      <c r="Q1131" s="18">
        <v>98.01</v>
      </c>
      <c r="R1131" s="19">
        <v>6.8795000000000002</v>
      </c>
      <c r="S1131" s="19">
        <v>6.8806000000000003</v>
      </c>
      <c r="T1131" s="263" t="s">
        <v>331</v>
      </c>
      <c r="U1131" s="264" t="s">
        <v>331</v>
      </c>
      <c r="V1131" s="264" t="s">
        <v>331</v>
      </c>
      <c r="W1131" s="19"/>
      <c r="AD1131" s="265" t="s">
        <v>331</v>
      </c>
      <c r="AE1131" s="265">
        <v>2.7669999381527303E-2</v>
      </c>
      <c r="AF1131" s="265">
        <v>2.8341999366506936E-2</v>
      </c>
      <c r="AG1131" s="265">
        <v>3.0005999329313634E-2</v>
      </c>
      <c r="AH1131" s="265">
        <v>2.5279999434947967E-2</v>
      </c>
      <c r="AI1131" s="265">
        <v>2.8059999372810125E-2</v>
      </c>
      <c r="AJ1131" s="265">
        <v>3.1239999301731589E-2</v>
      </c>
      <c r="AK1131" s="265">
        <v>3.2669999269768595E-2</v>
      </c>
      <c r="AL1131" s="265">
        <v>3.1011999306827784E-2</v>
      </c>
      <c r="AM1131" s="265">
        <v>3.0309999322518707E-2</v>
      </c>
      <c r="AN1131" s="265">
        <v>3.4145999236777427E-2</v>
      </c>
      <c r="AO1131" s="265">
        <v>3.244699927475303E-2</v>
      </c>
      <c r="AP1131" s="265">
        <v>3.529899921100587E-2</v>
      </c>
      <c r="AQ1131" s="265">
        <v>3.086169931018725E-2</v>
      </c>
    </row>
    <row r="1132" spans="1:43" ht="18.75" customHeight="1">
      <c r="A1132" s="86">
        <v>43675</v>
      </c>
      <c r="B1132" s="19">
        <v>170.6071</v>
      </c>
      <c r="C1132" s="19">
        <v>239.1208</v>
      </c>
      <c r="D1132" s="19">
        <v>62.625</v>
      </c>
      <c r="E1132" s="19">
        <v>12.83</v>
      </c>
      <c r="F1132" s="20">
        <v>2.0996000000000001E-2</v>
      </c>
      <c r="G1132" s="20">
        <v>1.8578999999999998E-2</v>
      </c>
      <c r="H1132" s="20">
        <v>1.8207000000000001E-2</v>
      </c>
      <c r="I1132" s="20">
        <v>1.8468999999999999E-2</v>
      </c>
      <c r="J1132" s="20">
        <v>2.0650000000000002E-2</v>
      </c>
      <c r="K1132" s="20">
        <v>1.9397000000000001E-2</v>
      </c>
      <c r="L1132" s="20">
        <v>2.5906999999999999E-2</v>
      </c>
      <c r="M1132" s="20">
        <v>2.878E-2</v>
      </c>
      <c r="N1132" s="19">
        <v>1150</v>
      </c>
      <c r="O1132" s="21">
        <v>2322.54</v>
      </c>
      <c r="P1132" s="19">
        <v>6042.4</v>
      </c>
      <c r="Q1132" s="18">
        <v>97.817999999999998</v>
      </c>
      <c r="R1132" s="19">
        <v>6.8726000000000003</v>
      </c>
      <c r="S1132" s="19">
        <v>6.8734000000000002</v>
      </c>
      <c r="T1132" s="263" t="s">
        <v>331</v>
      </c>
      <c r="U1132" s="264" t="s">
        <v>331</v>
      </c>
      <c r="V1132" s="264" t="s">
        <v>331</v>
      </c>
      <c r="W1132" s="19"/>
      <c r="AD1132" s="265" t="s">
        <v>331</v>
      </c>
      <c r="AE1132" s="265">
        <v>2.7361999388411645E-2</v>
      </c>
      <c r="AF1132" s="265">
        <v>2.8044999373145401E-2</v>
      </c>
      <c r="AG1132" s="265">
        <v>2.9630999337695536E-2</v>
      </c>
      <c r="AH1132" s="265">
        <v>2.5279999434947967E-2</v>
      </c>
      <c r="AI1132" s="265">
        <v>2.8059999372810125E-2</v>
      </c>
      <c r="AJ1132" s="265">
        <v>3.0729999313130973E-2</v>
      </c>
      <c r="AK1132" s="265">
        <v>3.2589999271556737E-2</v>
      </c>
      <c r="AL1132" s="265">
        <v>3.0907999309152365E-2</v>
      </c>
      <c r="AM1132" s="265">
        <v>3.0153999326005577E-2</v>
      </c>
      <c r="AN1132" s="265">
        <v>3.4145999236777427E-2</v>
      </c>
      <c r="AO1132" s="265">
        <v>3.244699927475303E-2</v>
      </c>
      <c r="AP1132" s="265">
        <v>3.529899921100587E-2</v>
      </c>
      <c r="AQ1132" s="265">
        <v>3.0264999323524534E-2</v>
      </c>
    </row>
    <row r="1133" spans="1:43" ht="18.75" customHeight="1">
      <c r="A1133" s="86">
        <v>43672</v>
      </c>
      <c r="B1133" s="19">
        <v>170.37129999999999</v>
      </c>
      <c r="C1133" s="19">
        <v>238.99299999999999</v>
      </c>
      <c r="D1133" s="19">
        <v>62.625</v>
      </c>
      <c r="E1133" s="19">
        <v>12.16</v>
      </c>
      <c r="F1133" s="20">
        <v>2.1125000000000001E-2</v>
      </c>
      <c r="G1133" s="20">
        <v>1.8519000000000001E-2</v>
      </c>
      <c r="H1133" s="20">
        <v>1.8179000000000001E-2</v>
      </c>
      <c r="I1133" s="20">
        <v>1.8468999999999999E-2</v>
      </c>
      <c r="J1133" s="20">
        <v>2.0702999999999999E-2</v>
      </c>
      <c r="K1133" s="20">
        <v>1.9470000000000001E-2</v>
      </c>
      <c r="L1133" s="20">
        <v>2.5922000000000001E-2</v>
      </c>
      <c r="M1133" s="20">
        <v>2.8570000000000002E-2</v>
      </c>
      <c r="N1133" s="19">
        <v>1150</v>
      </c>
      <c r="O1133" s="21">
        <v>2322.54</v>
      </c>
      <c r="P1133" s="19">
        <v>6042.4</v>
      </c>
      <c r="Q1133" s="18">
        <v>97.728999999999999</v>
      </c>
      <c r="R1133" s="19">
        <v>6.8719000000000001</v>
      </c>
      <c r="S1133" s="19">
        <v>6.8761000000000001</v>
      </c>
      <c r="T1133" s="263" t="s">
        <v>331</v>
      </c>
      <c r="U1133" s="264" t="s">
        <v>331</v>
      </c>
      <c r="V1133" s="264" t="s">
        <v>331</v>
      </c>
      <c r="W1133" s="19"/>
      <c r="AD1133" s="265" t="s">
        <v>331</v>
      </c>
      <c r="AE1133" s="265">
        <v>2.7053999395295979E-2</v>
      </c>
      <c r="AF1133" s="265">
        <v>2.7784999378956857E-2</v>
      </c>
      <c r="AG1133" s="265">
        <v>2.9383999343216421E-2</v>
      </c>
      <c r="AH1133" s="265">
        <v>2.5279999434947967E-2</v>
      </c>
      <c r="AI1133" s="265">
        <v>2.8059999372810125E-2</v>
      </c>
      <c r="AJ1133" s="265">
        <v>3.0509999318048358E-2</v>
      </c>
      <c r="AK1133" s="265">
        <v>3.2539999272674321E-2</v>
      </c>
      <c r="AL1133" s="265">
        <v>3.0814999311231078E-2</v>
      </c>
      <c r="AM1133" s="265">
        <v>3.0282999323122204E-2</v>
      </c>
      <c r="AN1133" s="265">
        <v>3.4145999236777427E-2</v>
      </c>
      <c r="AO1133" s="265">
        <v>3.244699927475303E-2</v>
      </c>
      <c r="AP1133" s="265">
        <v>3.529899921100587E-2</v>
      </c>
      <c r="AQ1133" s="265">
        <v>2.8564999361522497E-2</v>
      </c>
    </row>
    <row r="1134" spans="1:43" ht="18.75" customHeight="1">
      <c r="A1134" s="86">
        <v>43671</v>
      </c>
      <c r="B1134" s="19">
        <v>170.37710000000001</v>
      </c>
      <c r="C1134" s="19">
        <v>238.9564</v>
      </c>
      <c r="D1134" s="19">
        <v>62.625</v>
      </c>
      <c r="E1134" s="19">
        <v>12.74</v>
      </c>
      <c r="F1134" s="20">
        <v>2.1000000000000001E-2</v>
      </c>
      <c r="G1134" s="20">
        <v>1.8638999999999999E-2</v>
      </c>
      <c r="H1134" s="20">
        <v>1.8314E-2</v>
      </c>
      <c r="I1134" s="20">
        <v>1.8585000000000001E-2</v>
      </c>
      <c r="J1134" s="20">
        <v>2.0809999999999999E-2</v>
      </c>
      <c r="K1134" s="20">
        <v>1.9547999999999999E-2</v>
      </c>
      <c r="L1134" s="20">
        <v>2.6082999999999999E-2</v>
      </c>
      <c r="M1134" s="20">
        <v>2.8570000000000002E-2</v>
      </c>
      <c r="N1134" s="19">
        <v>1150</v>
      </c>
      <c r="O1134" s="21">
        <v>2322.54</v>
      </c>
      <c r="P1134" s="19">
        <v>6042.4</v>
      </c>
      <c r="Q1134" s="18">
        <v>97.704999999999998</v>
      </c>
      <c r="R1134" s="19">
        <v>6.8792</v>
      </c>
      <c r="S1134" s="19">
        <v>6.8849</v>
      </c>
      <c r="T1134" s="263" t="s">
        <v>331</v>
      </c>
      <c r="U1134" s="264" t="s">
        <v>331</v>
      </c>
      <c r="V1134" s="264" t="s">
        <v>331</v>
      </c>
      <c r="W1134" s="19"/>
      <c r="AD1134" s="265" t="s">
        <v>331</v>
      </c>
      <c r="AE1134" s="265">
        <v>2.7053999395295979E-2</v>
      </c>
      <c r="AF1134" s="265">
        <v>2.7784999378956857E-2</v>
      </c>
      <c r="AG1134" s="265">
        <v>2.9383999343216421E-2</v>
      </c>
      <c r="AH1134" s="265">
        <v>2.5279999434947967E-2</v>
      </c>
      <c r="AI1134" s="265">
        <v>2.8059999372810125E-2</v>
      </c>
      <c r="AJ1134" s="265">
        <v>3.0509999318048358E-2</v>
      </c>
      <c r="AK1134" s="265">
        <v>3.2539999272674321E-2</v>
      </c>
      <c r="AL1134" s="265">
        <v>3.0814999311231078E-2</v>
      </c>
      <c r="AM1134" s="265">
        <v>3.0282999323122204E-2</v>
      </c>
      <c r="AN1134" s="265">
        <v>3.4145999236777427E-2</v>
      </c>
      <c r="AO1134" s="265">
        <v>3.244699927475303E-2</v>
      </c>
      <c r="AP1134" s="265">
        <v>3.529899921100587E-2</v>
      </c>
      <c r="AQ1134" s="265">
        <v>2.8564999361522497E-2</v>
      </c>
    </row>
    <row r="1135" spans="1:43" ht="18.75" customHeight="1">
      <c r="A1135" s="86">
        <v>43670</v>
      </c>
      <c r="B1135" s="19">
        <v>170.49590000000001</v>
      </c>
      <c r="C1135" s="19">
        <v>238.74719999999999</v>
      </c>
      <c r="D1135" s="19">
        <v>62.625</v>
      </c>
      <c r="E1135" s="19">
        <v>12.07</v>
      </c>
      <c r="F1135" s="20">
        <v>2.0924999999999999E-2</v>
      </c>
      <c r="G1135" s="20">
        <v>1.8179000000000001E-2</v>
      </c>
      <c r="H1135" s="20">
        <v>1.7824E-2</v>
      </c>
      <c r="I1135" s="20">
        <v>1.8098E-2</v>
      </c>
      <c r="J1135" s="20">
        <v>2.0428000000000002E-2</v>
      </c>
      <c r="K1135" s="20">
        <v>1.916E-2</v>
      </c>
      <c r="L1135" s="20">
        <v>2.5725999999999999E-2</v>
      </c>
      <c r="M1135" s="20">
        <v>2.8570000000000002E-2</v>
      </c>
      <c r="N1135" s="19">
        <v>1150</v>
      </c>
      <c r="O1135" s="21">
        <v>2322.54</v>
      </c>
      <c r="P1135" s="19">
        <v>6042.4</v>
      </c>
      <c r="Q1135" s="18">
        <v>97.257000000000005</v>
      </c>
      <c r="R1135" s="19">
        <v>6.8811999999999998</v>
      </c>
      <c r="S1135" s="19">
        <v>6.8840000000000003</v>
      </c>
      <c r="T1135" s="263" t="s">
        <v>331</v>
      </c>
      <c r="U1135" s="264" t="s">
        <v>331</v>
      </c>
      <c r="V1135" s="264" t="s">
        <v>331</v>
      </c>
      <c r="W1135" s="19"/>
      <c r="AD1135" s="265" t="s">
        <v>331</v>
      </c>
      <c r="AE1135" s="265">
        <v>2.7302999389730395E-2</v>
      </c>
      <c r="AF1135" s="265">
        <v>2.7914999376051127E-2</v>
      </c>
      <c r="AG1135" s="265">
        <v>2.9505999340489506E-2</v>
      </c>
      <c r="AH1135" s="265">
        <v>2.5279999434947967E-2</v>
      </c>
      <c r="AI1135" s="265">
        <v>2.8059999372810125E-2</v>
      </c>
      <c r="AJ1135" s="265">
        <v>3.0419999320060013E-2</v>
      </c>
      <c r="AK1135" s="265">
        <v>3.2419999275356534E-2</v>
      </c>
      <c r="AL1135" s="265">
        <v>3.0887999309599401E-2</v>
      </c>
      <c r="AM1135" s="265">
        <v>3.0457999319210647E-2</v>
      </c>
      <c r="AN1135" s="265">
        <v>3.4145999236777427E-2</v>
      </c>
      <c r="AO1135" s="265">
        <v>3.244699927475303E-2</v>
      </c>
      <c r="AP1135" s="265">
        <v>3.529899921100587E-2</v>
      </c>
      <c r="AQ1135" s="265">
        <v>2.8476699363496154E-2</v>
      </c>
    </row>
    <row r="1136" spans="1:43" ht="18.75" customHeight="1">
      <c r="A1136" s="86">
        <v>43669</v>
      </c>
      <c r="B1136" s="19">
        <v>170.29419999999999</v>
      </c>
      <c r="C1136" s="19">
        <v>238.6249</v>
      </c>
      <c r="D1136" s="19">
        <v>62.625</v>
      </c>
      <c r="E1136" s="19">
        <v>12.61</v>
      </c>
      <c r="F1136" s="20">
        <v>2.0412E-2</v>
      </c>
      <c r="G1136" s="20">
        <v>1.8374000000000001E-2</v>
      </c>
      <c r="H1136" s="20">
        <v>1.8041000000000001E-2</v>
      </c>
      <c r="I1136" s="20">
        <v>1.8331E-2</v>
      </c>
      <c r="J1136" s="20">
        <v>2.0812000000000001E-2</v>
      </c>
      <c r="K1136" s="20">
        <v>1.9474999999999999E-2</v>
      </c>
      <c r="L1136" s="20">
        <v>2.6155999999999999E-2</v>
      </c>
      <c r="M1136" s="20">
        <v>2.853E-2</v>
      </c>
      <c r="N1136" s="19">
        <v>1150</v>
      </c>
      <c r="O1136" s="21">
        <v>2322.54</v>
      </c>
      <c r="P1136" s="19">
        <v>6042.4</v>
      </c>
      <c r="Q1136" s="18">
        <v>97.150999999999996</v>
      </c>
      <c r="R1136" s="19">
        <v>6.8821000000000003</v>
      </c>
      <c r="S1136" s="19">
        <v>6.8834</v>
      </c>
      <c r="T1136" s="263" t="s">
        <v>331</v>
      </c>
      <c r="U1136" s="264" t="s">
        <v>331</v>
      </c>
      <c r="V1136" s="264" t="s">
        <v>331</v>
      </c>
      <c r="W1136" s="19"/>
      <c r="AD1136" s="265" t="s">
        <v>331</v>
      </c>
      <c r="AE1136" s="265">
        <v>2.7435999386757611E-2</v>
      </c>
      <c r="AF1136" s="265">
        <v>2.8120999371446669E-2</v>
      </c>
      <c r="AG1136" s="265">
        <v>2.9662999336980283E-2</v>
      </c>
      <c r="AH1136" s="265">
        <v>2.5279999434947967E-2</v>
      </c>
      <c r="AI1136" s="265">
        <v>2.8059999372810125E-2</v>
      </c>
      <c r="AJ1136" s="265">
        <v>3.03699993211776E-2</v>
      </c>
      <c r="AK1136" s="265">
        <v>3.2419999275356534E-2</v>
      </c>
      <c r="AL1136" s="265">
        <v>2.8363999366015195E-2</v>
      </c>
      <c r="AM1136" s="265">
        <v>3.0613999315723776E-2</v>
      </c>
      <c r="AN1136" s="265">
        <v>3.4145999236777427E-2</v>
      </c>
      <c r="AO1136" s="265">
        <v>3.2540999272651971E-2</v>
      </c>
      <c r="AP1136" s="265">
        <v>3.5823999199271199E-2</v>
      </c>
      <c r="AQ1136" s="265">
        <v>2.849999936297536E-2</v>
      </c>
    </row>
    <row r="1137" spans="1:43" ht="18.75" customHeight="1">
      <c r="A1137" s="86">
        <v>43668</v>
      </c>
      <c r="B1137" s="19">
        <v>170.4486</v>
      </c>
      <c r="C1137" s="19">
        <v>238.47550000000001</v>
      </c>
      <c r="D1137" s="19">
        <v>62.375</v>
      </c>
      <c r="E1137" s="19">
        <v>13.53</v>
      </c>
      <c r="F1137" s="20">
        <v>2.0662E-2</v>
      </c>
      <c r="G1137" s="20">
        <v>1.8123E-2</v>
      </c>
      <c r="H1137" s="20">
        <v>1.7770000000000001E-2</v>
      </c>
      <c r="I1137" s="20">
        <v>1.8030999999999998E-2</v>
      </c>
      <c r="J1137" s="20">
        <v>2.0464E-2</v>
      </c>
      <c r="K1137" s="20">
        <v>1.916E-2</v>
      </c>
      <c r="L1137" s="20">
        <v>2.5711999999999999E-2</v>
      </c>
      <c r="M1137" s="20">
        <v>2.8549999999999999E-2</v>
      </c>
      <c r="N1137" s="19">
        <v>1150</v>
      </c>
      <c r="O1137" s="21">
        <v>2322.54</v>
      </c>
      <c r="P1137" s="19">
        <v>6042.4</v>
      </c>
      <c r="Q1137" s="18">
        <v>96.793999999999997</v>
      </c>
      <c r="R1137" s="19">
        <v>6.88</v>
      </c>
      <c r="S1137" s="19">
        <v>6.8741000000000003</v>
      </c>
      <c r="T1137" s="263" t="s">
        <v>331</v>
      </c>
      <c r="U1137" s="264" t="s">
        <v>331</v>
      </c>
      <c r="V1137" s="264" t="s">
        <v>331</v>
      </c>
      <c r="W1137" s="19"/>
      <c r="AD1137" s="265" t="s">
        <v>331</v>
      </c>
      <c r="AE1137" s="265">
        <v>2.7665999381616711E-2</v>
      </c>
      <c r="AF1137" s="265">
        <v>2.834399936646223E-2</v>
      </c>
      <c r="AG1137" s="265">
        <v>3.0017999329045413E-2</v>
      </c>
      <c r="AH1137" s="265">
        <v>2.5279999434947967E-2</v>
      </c>
      <c r="AI1137" s="265">
        <v>2.8059999372810125E-2</v>
      </c>
      <c r="AJ1137" s="265">
        <v>3.0559999316930771E-2</v>
      </c>
      <c r="AK1137" s="265">
        <v>3.2619999270886185E-2</v>
      </c>
      <c r="AL1137" s="265">
        <v>2.8196999369747937E-2</v>
      </c>
      <c r="AM1137" s="265">
        <v>3.0562999316863713E-2</v>
      </c>
      <c r="AN1137" s="265">
        <v>3.4145999236777427E-2</v>
      </c>
      <c r="AO1137" s="265">
        <v>3.2736999268271026E-2</v>
      </c>
      <c r="AP1137" s="265">
        <v>3.5823999199271199E-2</v>
      </c>
      <c r="AQ1137" s="265">
        <v>3.0553299317080528E-2</v>
      </c>
    </row>
    <row r="1138" spans="1:43" ht="18.75" customHeight="1">
      <c r="A1138" s="86">
        <v>43665</v>
      </c>
      <c r="B1138" s="19">
        <v>170.33250000000001</v>
      </c>
      <c r="C1138" s="19">
        <v>238.3536</v>
      </c>
      <c r="D1138" s="19">
        <v>62.375</v>
      </c>
      <c r="E1138" s="19">
        <v>14.45</v>
      </c>
      <c r="F1138" s="20">
        <v>2.0636999999999999E-2</v>
      </c>
      <c r="G1138" s="20">
        <v>1.8183000000000001E-2</v>
      </c>
      <c r="H1138" s="20">
        <v>1.7850999999999999E-2</v>
      </c>
      <c r="I1138" s="20">
        <v>1.8147E-2</v>
      </c>
      <c r="J1138" s="20">
        <v>2.0552000000000001E-2</v>
      </c>
      <c r="K1138" s="20">
        <v>1.9257E-2</v>
      </c>
      <c r="L1138" s="20">
        <v>2.5791999999999999E-2</v>
      </c>
      <c r="M1138" s="20">
        <v>2.8660000000000001E-2</v>
      </c>
      <c r="N1138" s="19">
        <v>1150</v>
      </c>
      <c r="O1138" s="21">
        <v>2322.54</v>
      </c>
      <c r="P1138" s="19">
        <v>6042.4</v>
      </c>
      <c r="Q1138" s="18">
        <v>97.222999999999999</v>
      </c>
      <c r="R1138" s="19">
        <v>6.8735999999999997</v>
      </c>
      <c r="S1138" s="19">
        <v>6.8773</v>
      </c>
      <c r="T1138" s="263" t="s">
        <v>331</v>
      </c>
      <c r="U1138" s="264" t="s">
        <v>331</v>
      </c>
      <c r="V1138" s="264" t="s">
        <v>331</v>
      </c>
      <c r="W1138" s="19"/>
      <c r="AD1138" s="265" t="s">
        <v>331</v>
      </c>
      <c r="AE1138" s="265">
        <v>2.8143999370932579E-2</v>
      </c>
      <c r="AF1138" s="265">
        <v>2.8931999353319408E-2</v>
      </c>
      <c r="AG1138" s="265">
        <v>3.0522999317757784E-2</v>
      </c>
      <c r="AH1138" s="265">
        <v>2.5279999434947967E-2</v>
      </c>
      <c r="AI1138" s="265">
        <v>2.8059999372810125E-2</v>
      </c>
      <c r="AJ1138" s="265">
        <v>3.0789999311789874E-2</v>
      </c>
      <c r="AK1138" s="265">
        <v>3.294999926351011E-2</v>
      </c>
      <c r="AL1138" s="265">
        <v>2.8196999369747937E-2</v>
      </c>
      <c r="AM1138" s="265">
        <v>3.0562999316863713E-2</v>
      </c>
      <c r="AN1138" s="265">
        <v>3.4145999236777427E-2</v>
      </c>
      <c r="AO1138" s="265">
        <v>3.2736999268271026E-2</v>
      </c>
      <c r="AP1138" s="265">
        <v>3.5823999199271199E-2</v>
      </c>
      <c r="AQ1138" s="265">
        <v>3.0416699320133776E-2</v>
      </c>
    </row>
    <row r="1139" spans="1:43" ht="18.75" customHeight="1">
      <c r="A1139" s="86">
        <v>43664</v>
      </c>
      <c r="B1139" s="19">
        <v>170.4153</v>
      </c>
      <c r="C1139" s="19">
        <v>238.3014</v>
      </c>
      <c r="D1139" s="19">
        <v>62.375</v>
      </c>
      <c r="E1139" s="19">
        <v>13.53</v>
      </c>
      <c r="F1139" s="20">
        <v>2.0204E-2</v>
      </c>
      <c r="G1139" s="20">
        <v>1.7559000000000002E-2</v>
      </c>
      <c r="H1139" s="20">
        <v>1.7337999999999999E-2</v>
      </c>
      <c r="I1139" s="20">
        <v>1.7665E-2</v>
      </c>
      <c r="J1139" s="20">
        <v>2.0242E-2</v>
      </c>
      <c r="K1139" s="20">
        <v>1.8821999999999998E-2</v>
      </c>
      <c r="L1139" s="20">
        <v>2.564E-2</v>
      </c>
      <c r="M1139" s="20">
        <v>2.8670000000000001E-2</v>
      </c>
      <c r="N1139" s="19">
        <v>1150</v>
      </c>
      <c r="O1139" s="21">
        <v>2322.54</v>
      </c>
      <c r="P1139" s="19">
        <v>6042.4</v>
      </c>
      <c r="Q1139" s="18">
        <v>97.394999999999996</v>
      </c>
      <c r="R1139" s="19">
        <v>6.8762999999999996</v>
      </c>
      <c r="S1139" s="19">
        <v>6.8814000000000002</v>
      </c>
      <c r="T1139" s="263" t="s">
        <v>331</v>
      </c>
      <c r="U1139" s="264" t="s">
        <v>331</v>
      </c>
      <c r="V1139" s="264" t="s">
        <v>331</v>
      </c>
      <c r="W1139" s="19"/>
      <c r="AD1139" s="265" t="s">
        <v>331</v>
      </c>
      <c r="AE1139" s="265">
        <v>2.8183999370038508E-2</v>
      </c>
      <c r="AF1139" s="265">
        <v>2.8996999351866545E-2</v>
      </c>
      <c r="AG1139" s="265">
        <v>3.0661999314650891E-2</v>
      </c>
      <c r="AH1139" s="265">
        <v>2.5499999430030583E-2</v>
      </c>
      <c r="AI1139" s="265">
        <v>2.8029999373480677E-2</v>
      </c>
      <c r="AJ1139" s="265">
        <v>3.0769999312236906E-2</v>
      </c>
      <c r="AK1139" s="265">
        <v>3.294999926351011E-2</v>
      </c>
      <c r="AL1139" s="265">
        <v>2.8583999361097814E-2</v>
      </c>
      <c r="AM1139" s="265">
        <v>3.6524999183602629E-2</v>
      </c>
      <c r="AN1139" s="265">
        <v>3.4145999236777427E-2</v>
      </c>
      <c r="AO1139" s="265">
        <v>3.3027999261766673E-2</v>
      </c>
      <c r="AP1139" s="265">
        <v>3.5825999199226494E-2</v>
      </c>
      <c r="AQ1139" s="265">
        <v>3.0696699313875288E-2</v>
      </c>
    </row>
    <row r="1140" spans="1:43" ht="18.75" customHeight="1">
      <c r="A1140" s="86">
        <v>43663</v>
      </c>
      <c r="B1140" s="19">
        <v>170.25460000000001</v>
      </c>
      <c r="C1140" s="19">
        <v>238.4545</v>
      </c>
      <c r="D1140" s="19">
        <v>62.375</v>
      </c>
      <c r="E1140" s="19">
        <v>13.97</v>
      </c>
      <c r="F1140" s="20">
        <v>2.1129999999999999E-2</v>
      </c>
      <c r="G1140" s="20">
        <v>1.8110999999999999E-2</v>
      </c>
      <c r="H1140" s="20">
        <v>1.7822999999999999E-2</v>
      </c>
      <c r="I1140" s="20">
        <v>1.8128999999999999E-2</v>
      </c>
      <c r="J1140" s="20">
        <v>2.0451E-2</v>
      </c>
      <c r="K1140" s="20">
        <v>1.9207999999999999E-2</v>
      </c>
      <c r="L1140" s="20">
        <v>2.5568E-2</v>
      </c>
      <c r="M1140" s="20">
        <v>2.87E-2</v>
      </c>
      <c r="N1140" s="19">
        <v>1150</v>
      </c>
      <c r="O1140" s="21">
        <v>2322.54</v>
      </c>
      <c r="P1140" s="19">
        <v>6042.4</v>
      </c>
      <c r="Q1140" s="18">
        <v>96.933000000000007</v>
      </c>
      <c r="R1140" s="19">
        <v>6.8777999999999997</v>
      </c>
      <c r="S1140" s="19">
        <v>6.8735999999999997</v>
      </c>
      <c r="T1140" s="263" t="s">
        <v>331</v>
      </c>
      <c r="U1140" s="264" t="s">
        <v>331</v>
      </c>
      <c r="V1140" s="264" t="s">
        <v>331</v>
      </c>
      <c r="W1140" s="19"/>
      <c r="AD1140" s="265" t="s">
        <v>331</v>
      </c>
      <c r="AE1140" s="265">
        <v>2.817799937017262E-2</v>
      </c>
      <c r="AF1140" s="265">
        <v>2.9013999351486564E-2</v>
      </c>
      <c r="AG1140" s="265">
        <v>3.0609999315813183E-2</v>
      </c>
      <c r="AH1140" s="265">
        <v>2.5739999424666166E-2</v>
      </c>
      <c r="AI1140" s="265">
        <v>2.8729999357834459E-2</v>
      </c>
      <c r="AJ1140" s="265">
        <v>3.0989999307319525E-2</v>
      </c>
      <c r="AK1140" s="265">
        <v>3.294999926351011E-2</v>
      </c>
      <c r="AL1140" s="265">
        <v>2.859299936089665E-2</v>
      </c>
      <c r="AM1140" s="265">
        <v>3.6524999183602629E-2</v>
      </c>
      <c r="AN1140" s="265">
        <v>3.4145999236777427E-2</v>
      </c>
      <c r="AO1140" s="265">
        <v>3.2708999268896879E-2</v>
      </c>
      <c r="AP1140" s="265">
        <v>3.5432999208010733E-2</v>
      </c>
      <c r="AQ1140" s="265">
        <v>3.1223299302104858E-2</v>
      </c>
    </row>
    <row r="1141" spans="1:43" ht="18.75" customHeight="1">
      <c r="A1141" s="86">
        <v>43662</v>
      </c>
      <c r="B1141" s="19">
        <v>169.89779999999999</v>
      </c>
      <c r="C1141" s="19">
        <v>238.5505</v>
      </c>
      <c r="D1141" s="19">
        <v>62.375</v>
      </c>
      <c r="E1141" s="19">
        <v>12.86</v>
      </c>
      <c r="F1141" s="20">
        <v>2.1440000000000001E-2</v>
      </c>
      <c r="G1141" s="20">
        <v>1.8498000000000001E-2</v>
      </c>
      <c r="H1141" s="20">
        <v>1.8308000000000001E-2</v>
      </c>
      <c r="I1141" s="20">
        <v>1.8676999999999999E-2</v>
      </c>
      <c r="J1141" s="20">
        <v>2.1026E-2</v>
      </c>
      <c r="K1141" s="20">
        <v>1.9740000000000001E-2</v>
      </c>
      <c r="L1141" s="20">
        <v>2.6120999999999998E-2</v>
      </c>
      <c r="M1141" s="20">
        <v>2.87E-2</v>
      </c>
      <c r="N1141" s="19">
        <v>1150</v>
      </c>
      <c r="O1141" s="21">
        <v>2322.54</v>
      </c>
      <c r="P1141" s="19">
        <v>6042.4</v>
      </c>
      <c r="Q1141" s="18">
        <v>96.81</v>
      </c>
      <c r="R1141" s="19">
        <v>6.8807999999999998</v>
      </c>
      <c r="S1141" s="19">
        <v>6.8789999999999996</v>
      </c>
      <c r="T1141" s="263" t="s">
        <v>331</v>
      </c>
      <c r="U1141" s="264" t="s">
        <v>331</v>
      </c>
      <c r="V1141" s="264" t="s">
        <v>331</v>
      </c>
      <c r="W1141" s="19"/>
      <c r="AD1141" s="265" t="s">
        <v>331</v>
      </c>
      <c r="AE1141" s="265">
        <v>2.8673999359086155E-2</v>
      </c>
      <c r="AF1141" s="265">
        <v>2.940099934283644E-2</v>
      </c>
      <c r="AG1141" s="265">
        <v>3.1299999300390478E-2</v>
      </c>
      <c r="AH1141" s="265">
        <v>2.5919999420642853E-2</v>
      </c>
      <c r="AI1141" s="265">
        <v>2.8859999354928733E-2</v>
      </c>
      <c r="AJ1141" s="265">
        <v>3.1489999296143649E-2</v>
      </c>
      <c r="AK1141" s="265">
        <v>3.3229999257251619E-2</v>
      </c>
      <c r="AL1141" s="265">
        <v>2.8617999360337855E-2</v>
      </c>
      <c r="AM1141" s="265">
        <v>3.6524999183602629E-2</v>
      </c>
      <c r="AN1141" s="265">
        <v>3.4145999236777427E-2</v>
      </c>
      <c r="AO1141" s="265">
        <v>3.2731999268382786E-2</v>
      </c>
      <c r="AP1141" s="265">
        <v>3.5432999208010733E-2</v>
      </c>
      <c r="AQ1141" s="265">
        <v>3.0796699311640113E-2</v>
      </c>
    </row>
    <row r="1142" spans="1:43" ht="18.75" customHeight="1">
      <c r="A1142" s="86">
        <v>43661</v>
      </c>
      <c r="B1142" s="19">
        <v>170.05799999999999</v>
      </c>
      <c r="C1142" s="19">
        <v>238.5949</v>
      </c>
      <c r="D1142" s="19">
        <v>62.375</v>
      </c>
      <c r="E1142" s="19">
        <v>12.68</v>
      </c>
      <c r="F1142" s="20">
        <v>2.1271000000000002E-2</v>
      </c>
      <c r="G1142" s="20">
        <v>1.8290000000000001E-2</v>
      </c>
      <c r="H1142" s="20">
        <v>1.8065000000000001E-2</v>
      </c>
      <c r="I1142" s="20">
        <v>1.8443999999999999E-2</v>
      </c>
      <c r="J1142" s="20">
        <v>2.0886999999999999E-2</v>
      </c>
      <c r="K1142" s="20">
        <v>1.9570000000000001E-2</v>
      </c>
      <c r="L1142" s="20">
        <v>2.6106000000000001E-2</v>
      </c>
      <c r="M1142" s="20">
        <v>2.8729999999999999E-2</v>
      </c>
      <c r="N1142" s="19">
        <v>1150</v>
      </c>
      <c r="O1142" s="21">
        <v>2322.54</v>
      </c>
      <c r="P1142" s="19">
        <v>6042.4</v>
      </c>
      <c r="Q1142" s="18">
        <v>97.05</v>
      </c>
      <c r="R1142" s="19">
        <v>6.8701999999999996</v>
      </c>
      <c r="S1142" s="19">
        <v>6.8764000000000003</v>
      </c>
      <c r="T1142" s="263" t="s">
        <v>331</v>
      </c>
      <c r="U1142" s="264" t="s">
        <v>331</v>
      </c>
      <c r="V1142" s="264" t="s">
        <v>331</v>
      </c>
      <c r="W1142" s="19"/>
      <c r="AD1142" s="265" t="s">
        <v>331</v>
      </c>
      <c r="AE1142" s="265">
        <v>2.8611999360471967E-2</v>
      </c>
      <c r="AF1142" s="265">
        <v>2.9552999339438973E-2</v>
      </c>
      <c r="AG1142" s="265">
        <v>3.1131999304145574E-2</v>
      </c>
      <c r="AH1142" s="265">
        <v>2.5529999429360031E-2</v>
      </c>
      <c r="AI1142" s="265">
        <v>2.849999936297536E-2</v>
      </c>
      <c r="AJ1142" s="265">
        <v>3.143999929726124E-2</v>
      </c>
      <c r="AK1142" s="265">
        <v>3.3539999250322583E-2</v>
      </c>
      <c r="AL1142" s="265">
        <v>2.8631999360024928E-2</v>
      </c>
      <c r="AM1142" s="265">
        <v>3.6524999183602629E-2</v>
      </c>
      <c r="AN1142" s="265">
        <v>3.4145999236777427E-2</v>
      </c>
      <c r="AO1142" s="265">
        <v>3.2755999267846343E-2</v>
      </c>
      <c r="AP1142" s="265">
        <v>3.5432999208010733E-2</v>
      </c>
      <c r="AQ1142" s="265">
        <v>3.1959999285638335E-2</v>
      </c>
    </row>
    <row r="1143" spans="1:43" ht="18.75" customHeight="1">
      <c r="A1143" s="86">
        <v>43658</v>
      </c>
      <c r="B1143" s="19">
        <v>169.886</v>
      </c>
      <c r="C1143" s="19">
        <v>238.4769</v>
      </c>
      <c r="D1143" s="19">
        <v>62.375</v>
      </c>
      <c r="E1143" s="19">
        <v>12.39</v>
      </c>
      <c r="F1143" s="20">
        <v>2.1298000000000001E-2</v>
      </c>
      <c r="G1143" s="20">
        <v>1.8471000000000001E-2</v>
      </c>
      <c r="H1143" s="20">
        <v>1.8252999999999998E-2</v>
      </c>
      <c r="I1143" s="20">
        <v>1.8709E-2</v>
      </c>
      <c r="J1143" s="20">
        <v>2.1218999999999998E-2</v>
      </c>
      <c r="K1143" s="20">
        <v>1.9835999999999999E-2</v>
      </c>
      <c r="L1143" s="20">
        <v>2.6467000000000001E-2</v>
      </c>
      <c r="M1143" s="20">
        <v>2.8660000000000001E-2</v>
      </c>
      <c r="N1143" s="19">
        <v>1150</v>
      </c>
      <c r="O1143" s="21">
        <v>2322.54</v>
      </c>
      <c r="P1143" s="19">
        <v>6042.4</v>
      </c>
      <c r="Q1143" s="18">
        <v>97.103999999999999</v>
      </c>
      <c r="R1143" s="19">
        <v>6.8728999999999996</v>
      </c>
      <c r="S1143" s="19">
        <v>6.8724999999999996</v>
      </c>
      <c r="T1143" s="263" t="s">
        <v>331</v>
      </c>
      <c r="U1143" s="264" t="s">
        <v>331</v>
      </c>
      <c r="V1143" s="264" t="s">
        <v>331</v>
      </c>
      <c r="W1143" s="19"/>
      <c r="AD1143" s="265" t="s">
        <v>331</v>
      </c>
      <c r="AE1143" s="265">
        <v>2.8035999373346564E-2</v>
      </c>
      <c r="AF1143" s="265">
        <v>2.8850999355129896E-2</v>
      </c>
      <c r="AG1143" s="265">
        <v>3.0604999315924943E-2</v>
      </c>
      <c r="AH1143" s="265">
        <v>2.5899999421089885E-2</v>
      </c>
      <c r="AI1143" s="265">
        <v>2.8669999359175562E-2</v>
      </c>
      <c r="AJ1143" s="265">
        <v>3.1219999302178621E-2</v>
      </c>
      <c r="AK1143" s="265">
        <v>3.3089999260380865E-2</v>
      </c>
      <c r="AL1143" s="265">
        <v>2.8631999360024928E-2</v>
      </c>
      <c r="AM1143" s="265">
        <v>3.6524999183602629E-2</v>
      </c>
      <c r="AN1143" s="265">
        <v>3.4145999236777427E-2</v>
      </c>
      <c r="AO1143" s="265">
        <v>3.2755999267846343E-2</v>
      </c>
      <c r="AP1143" s="265">
        <v>3.5432999208010733E-2</v>
      </c>
      <c r="AQ1143" s="265">
        <v>3.1938299286123364E-2</v>
      </c>
    </row>
    <row r="1144" spans="1:43" ht="18.75" customHeight="1">
      <c r="A1144" s="86">
        <v>43657</v>
      </c>
      <c r="B1144" s="19">
        <v>169.71799999999999</v>
      </c>
      <c r="C1144" s="19">
        <v>238.60230000000001</v>
      </c>
      <c r="D1144" s="19">
        <v>62.375</v>
      </c>
      <c r="E1144" s="19">
        <v>12.93</v>
      </c>
      <c r="F1144" s="20">
        <v>2.1403999999999999E-2</v>
      </c>
      <c r="G1144" s="20">
        <v>1.8624999999999999E-2</v>
      </c>
      <c r="H1144" s="20">
        <v>1.8495000000000001E-2</v>
      </c>
      <c r="I1144" s="20">
        <v>1.8922999999999999E-2</v>
      </c>
      <c r="J1144" s="20">
        <v>2.1378000000000001E-2</v>
      </c>
      <c r="K1144" s="20">
        <v>2.0029000000000002E-2</v>
      </c>
      <c r="L1144" s="20">
        <v>2.6592999999999999E-2</v>
      </c>
      <c r="M1144" s="20">
        <v>2.87E-2</v>
      </c>
      <c r="N1144" s="19">
        <v>1150</v>
      </c>
      <c r="O1144" s="21">
        <v>2322.54</v>
      </c>
      <c r="P1144" s="19">
        <v>6042.4</v>
      </c>
      <c r="Q1144" s="18">
        <v>97.489000000000004</v>
      </c>
      <c r="R1144" s="19">
        <v>6.8879999999999999</v>
      </c>
      <c r="S1144" s="19">
        <v>6.8956999999999997</v>
      </c>
      <c r="T1144" s="263" t="s">
        <v>331</v>
      </c>
      <c r="U1144" s="264" t="s">
        <v>331</v>
      </c>
      <c r="V1144" s="264" t="s">
        <v>331</v>
      </c>
      <c r="W1144" s="19"/>
      <c r="AD1144" s="265" t="s">
        <v>331</v>
      </c>
      <c r="AE1144" s="265">
        <v>2.8072999372519555E-2</v>
      </c>
      <c r="AF1144" s="265">
        <v>2.8988999352045356E-2</v>
      </c>
      <c r="AG1144" s="265">
        <v>3.0679999314248564E-2</v>
      </c>
      <c r="AH1144" s="265">
        <v>2.5679999426007273E-2</v>
      </c>
      <c r="AI1144" s="265">
        <v>2.9249999346211551E-2</v>
      </c>
      <c r="AJ1144" s="265">
        <v>3.1319999299943446E-2</v>
      </c>
      <c r="AK1144" s="265">
        <v>3.3119999259710313E-2</v>
      </c>
      <c r="AL1144" s="265">
        <v>2.8736999357677994E-2</v>
      </c>
      <c r="AM1144" s="265">
        <v>3.6524999183602629E-2</v>
      </c>
      <c r="AN1144" s="265">
        <v>3.4145999236777427E-2</v>
      </c>
      <c r="AO1144" s="265">
        <v>3.2758999267779289E-2</v>
      </c>
      <c r="AP1144" s="265">
        <v>3.5432999208010733E-2</v>
      </c>
      <c r="AQ1144" s="265">
        <v>3.1434999297372999E-2</v>
      </c>
    </row>
    <row r="1145" spans="1:43" ht="18.75" customHeight="1">
      <c r="A1145" s="86">
        <v>43656</v>
      </c>
      <c r="B1145" s="19">
        <v>170.06100000000001</v>
      </c>
      <c r="C1145" s="19">
        <v>238.49959999999999</v>
      </c>
      <c r="D1145" s="19">
        <v>62.375</v>
      </c>
      <c r="E1145" s="19">
        <v>13.03</v>
      </c>
      <c r="F1145" s="20">
        <v>2.1687000000000001E-2</v>
      </c>
      <c r="G1145" s="20">
        <v>1.8277000000000002E-2</v>
      </c>
      <c r="H1145" s="20">
        <v>1.7984E-2</v>
      </c>
      <c r="I1145" s="20">
        <v>1.8259000000000001E-2</v>
      </c>
      <c r="J1145" s="20">
        <v>2.0612999999999999E-2</v>
      </c>
      <c r="K1145" s="20">
        <v>1.9303000000000001E-2</v>
      </c>
      <c r="L1145" s="20">
        <v>2.5758E-2</v>
      </c>
      <c r="M1145" s="20">
        <v>2.8879999999999999E-2</v>
      </c>
      <c r="N1145" s="19">
        <v>1150</v>
      </c>
      <c r="O1145" s="21">
        <v>2322.54</v>
      </c>
      <c r="P1145" s="19">
        <v>6042.4</v>
      </c>
      <c r="Q1145" s="18">
        <v>97.384</v>
      </c>
      <c r="R1145" s="19">
        <v>6.8818999999999999</v>
      </c>
      <c r="S1145" s="19">
        <v>6.8891</v>
      </c>
      <c r="T1145" s="263" t="s">
        <v>331</v>
      </c>
      <c r="U1145" s="264" t="s">
        <v>331</v>
      </c>
      <c r="V1145" s="264" t="s">
        <v>331</v>
      </c>
      <c r="W1145" s="19"/>
      <c r="AD1145" s="265" t="s">
        <v>331</v>
      </c>
      <c r="AE1145" s="265">
        <v>2.8267999368160962E-2</v>
      </c>
      <c r="AF1145" s="265">
        <v>2.9118999349139633E-2</v>
      </c>
      <c r="AG1145" s="265">
        <v>3.09149993089959E-2</v>
      </c>
      <c r="AH1145" s="265">
        <v>2.6029999418184162E-2</v>
      </c>
      <c r="AI1145" s="265">
        <v>2.9119999349117277E-2</v>
      </c>
      <c r="AJ1145" s="265">
        <v>3.1409999297931791E-2</v>
      </c>
      <c r="AK1145" s="265">
        <v>3.3219999257475138E-2</v>
      </c>
      <c r="AL1145" s="265">
        <v>2.8740999357588587E-2</v>
      </c>
      <c r="AM1145" s="265">
        <v>3.6524999183602629E-2</v>
      </c>
      <c r="AN1145" s="265">
        <v>3.4145999236777427E-2</v>
      </c>
      <c r="AO1145" s="265">
        <v>3.275999926775694E-2</v>
      </c>
      <c r="AP1145" s="265">
        <v>3.5433999207988384E-2</v>
      </c>
      <c r="AQ1145" s="265">
        <v>3.1374999298714103E-2</v>
      </c>
    </row>
    <row r="1146" spans="1:43" ht="18.75" customHeight="1">
      <c r="A1146" s="86">
        <v>43655</v>
      </c>
      <c r="B1146" s="19">
        <v>169.94990000000001</v>
      </c>
      <c r="C1146" s="19">
        <v>238.81059999999999</v>
      </c>
      <c r="D1146" s="19">
        <v>62.375</v>
      </c>
      <c r="E1146" s="19">
        <v>14.09</v>
      </c>
      <c r="F1146" s="20">
        <v>2.2355E-2</v>
      </c>
      <c r="G1146" s="20">
        <v>1.9066E-2</v>
      </c>
      <c r="H1146" s="20">
        <v>1.8571000000000001E-2</v>
      </c>
      <c r="I1146" s="20">
        <v>1.8789E-2</v>
      </c>
      <c r="J1146" s="20">
        <v>2.0648E-2</v>
      </c>
      <c r="K1146" s="20">
        <v>1.9592999999999999E-2</v>
      </c>
      <c r="L1146" s="20">
        <v>2.5403999999999999E-2</v>
      </c>
      <c r="M1146" s="20">
        <v>2.8840000000000001E-2</v>
      </c>
      <c r="N1146" s="19">
        <v>1150</v>
      </c>
      <c r="O1146" s="21">
        <v>2322.54</v>
      </c>
      <c r="P1146" s="19">
        <v>6042.4</v>
      </c>
      <c r="Q1146" s="18">
        <v>97.286000000000001</v>
      </c>
      <c r="R1146" s="19">
        <v>6.8936000000000002</v>
      </c>
      <c r="S1146" s="19">
        <v>6.8956</v>
      </c>
      <c r="T1146" s="263" t="s">
        <v>331</v>
      </c>
      <c r="U1146" s="264" t="s">
        <v>331</v>
      </c>
      <c r="V1146" s="264" t="s">
        <v>331</v>
      </c>
      <c r="W1146" s="19"/>
      <c r="AD1146" s="265" t="s">
        <v>331</v>
      </c>
      <c r="AE1146" s="265">
        <v>2.8089999372139574E-2</v>
      </c>
      <c r="AF1146" s="265">
        <v>2.8987999352067709E-2</v>
      </c>
      <c r="AG1146" s="265">
        <v>3.0716999313421547E-2</v>
      </c>
      <c r="AH1146" s="265">
        <v>2.5709999425336721E-2</v>
      </c>
      <c r="AI1146" s="265">
        <v>2.9209999347105619E-2</v>
      </c>
      <c r="AJ1146" s="265">
        <v>3.1339999299496414E-2</v>
      </c>
      <c r="AK1146" s="265">
        <v>3.3139999259263281E-2</v>
      </c>
      <c r="AL1146" s="265">
        <v>2.8751999357342718E-2</v>
      </c>
      <c r="AM1146" s="265">
        <v>3.6524999183602629E-2</v>
      </c>
      <c r="AN1146" s="265">
        <v>3.4145999236777427E-2</v>
      </c>
      <c r="AO1146" s="265">
        <v>3.2479999274015431E-2</v>
      </c>
      <c r="AP1146" s="265">
        <v>3.5444999207742516E-2</v>
      </c>
      <c r="AQ1146" s="265">
        <v>3.1159999303519727E-2</v>
      </c>
    </row>
    <row r="1147" spans="1:43" ht="18.75" customHeight="1">
      <c r="A1147" s="86">
        <v>43654</v>
      </c>
      <c r="B1147" s="19">
        <v>170.10550000000001</v>
      </c>
      <c r="C1147" s="19">
        <v>238.70949999999999</v>
      </c>
      <c r="D1147" s="19">
        <v>62.375</v>
      </c>
      <c r="E1147" s="19">
        <v>13.96</v>
      </c>
      <c r="F1147" s="20">
        <v>2.2304999999999998E-2</v>
      </c>
      <c r="G1147" s="20">
        <v>1.89E-2</v>
      </c>
      <c r="H1147" s="20">
        <v>1.8350000000000002E-2</v>
      </c>
      <c r="I1147" s="20">
        <v>1.8556E-2</v>
      </c>
      <c r="J1147" s="20">
        <v>2.0476000000000001E-2</v>
      </c>
      <c r="K1147" s="20">
        <v>1.9399E-2</v>
      </c>
      <c r="L1147" s="20">
        <v>2.529E-2</v>
      </c>
      <c r="M1147" s="20">
        <v>2.8889999999999999E-2</v>
      </c>
      <c r="N1147" s="19">
        <v>1150</v>
      </c>
      <c r="O1147" s="21">
        <v>2322.54</v>
      </c>
      <c r="P1147" s="19">
        <v>6042.4</v>
      </c>
      <c r="Q1147" s="18">
        <v>96.768000000000001</v>
      </c>
      <c r="R1147" s="19">
        <v>6.8715999999999999</v>
      </c>
      <c r="S1147" s="19">
        <v>6.8743999999999996</v>
      </c>
      <c r="T1147" s="263" t="s">
        <v>331</v>
      </c>
      <c r="U1147" s="264" t="s">
        <v>331</v>
      </c>
      <c r="V1147" s="264" t="s">
        <v>331</v>
      </c>
      <c r="W1147" s="19"/>
      <c r="AD1147" s="265" t="s">
        <v>331</v>
      </c>
      <c r="AE1147" s="265">
        <v>2.7865999377146362E-2</v>
      </c>
      <c r="AF1147" s="265">
        <v>2.8681999358907341E-2</v>
      </c>
      <c r="AG1147" s="265">
        <v>3.0411999320238827E-2</v>
      </c>
      <c r="AH1147" s="265">
        <v>2.5709999425336721E-2</v>
      </c>
      <c r="AI1147" s="265">
        <v>2.8699999358505011E-2</v>
      </c>
      <c r="AJ1147" s="265">
        <v>3.1289999300613998E-2</v>
      </c>
      <c r="AK1147" s="265">
        <v>3.2729999268427491E-2</v>
      </c>
      <c r="AL1147" s="265">
        <v>2.8587999361008407E-2</v>
      </c>
      <c r="AM1147" s="265">
        <v>3.6524999183602629E-2</v>
      </c>
      <c r="AN1147" s="265">
        <v>3.4145999236777427E-2</v>
      </c>
      <c r="AO1147" s="265">
        <v>3.6323999188095334E-2</v>
      </c>
      <c r="AP1147" s="265">
        <v>3.5511999206244947E-2</v>
      </c>
      <c r="AQ1147" s="265">
        <v>3.2501699273530395E-2</v>
      </c>
    </row>
    <row r="1148" spans="1:43" ht="18.75" customHeight="1">
      <c r="A1148" s="86">
        <v>43651</v>
      </c>
      <c r="B1148" s="19">
        <v>169.9068</v>
      </c>
      <c r="C1148" s="19">
        <v>238.74250000000001</v>
      </c>
      <c r="D1148" s="19">
        <v>62.375</v>
      </c>
      <c r="E1148" s="19">
        <v>13.28</v>
      </c>
      <c r="F1148" s="20">
        <v>2.2152000000000002E-2</v>
      </c>
      <c r="G1148" s="20">
        <v>1.8592999999999998E-2</v>
      </c>
      <c r="H1148" s="20">
        <v>1.8128999999999999E-2</v>
      </c>
      <c r="I1148" s="20">
        <v>1.8308000000000001E-2</v>
      </c>
      <c r="J1148" s="20">
        <v>2.0337999999999998E-2</v>
      </c>
      <c r="K1148" s="20">
        <v>1.9182000000000001E-2</v>
      </c>
      <c r="L1148" s="20">
        <v>2.5419000000000001E-2</v>
      </c>
      <c r="M1148" s="20">
        <v>2.8760000000000001E-2</v>
      </c>
      <c r="N1148" s="19">
        <v>1150</v>
      </c>
      <c r="O1148" s="21">
        <v>2322.54</v>
      </c>
      <c r="P1148" s="19">
        <v>6042.4</v>
      </c>
      <c r="Q1148" s="18">
        <v>96.768000000000001</v>
      </c>
      <c r="R1148" s="19">
        <v>6.8811999999999998</v>
      </c>
      <c r="S1148" s="19">
        <v>6.8849</v>
      </c>
      <c r="T1148" s="263" t="s">
        <v>331</v>
      </c>
      <c r="U1148" s="264" t="s">
        <v>331</v>
      </c>
      <c r="V1148" s="264" t="s">
        <v>331</v>
      </c>
      <c r="W1148" s="19"/>
      <c r="AD1148" s="265" t="s">
        <v>331</v>
      </c>
      <c r="AE1148" s="265">
        <v>2.7660999381728467E-2</v>
      </c>
      <c r="AF1148" s="265">
        <v>2.8487999363243581E-2</v>
      </c>
      <c r="AG1148" s="265">
        <v>3.0376999321021142E-2</v>
      </c>
      <c r="AH1148" s="265">
        <v>2.5999999418854714E-2</v>
      </c>
      <c r="AI1148" s="265">
        <v>2.8659999359399082E-2</v>
      </c>
      <c r="AJ1148" s="265">
        <v>3.1929999286308887E-2</v>
      </c>
      <c r="AK1148" s="265">
        <v>3.2659999269992114E-2</v>
      </c>
      <c r="AL1148" s="265">
        <v>2.8587999361008407E-2</v>
      </c>
      <c r="AM1148" s="265">
        <v>3.6524999183602629E-2</v>
      </c>
      <c r="AN1148" s="265">
        <v>3.4145999236777427E-2</v>
      </c>
      <c r="AO1148" s="265">
        <v>3.6323999188095334E-2</v>
      </c>
      <c r="AP1148" s="265">
        <v>3.5511999206244947E-2</v>
      </c>
      <c r="AQ1148" s="265">
        <v>3.2379999276250598E-2</v>
      </c>
    </row>
    <row r="1149" spans="1:43" ht="18.75" customHeight="1">
      <c r="A1149" s="86">
        <v>43650</v>
      </c>
      <c r="B1149" s="19">
        <v>170.42869999999999</v>
      </c>
      <c r="C1149" s="19">
        <v>238.97569999999999</v>
      </c>
      <c r="D1149" s="19">
        <v>62.375</v>
      </c>
      <c r="E1149" s="19">
        <v>12.57</v>
      </c>
      <c r="F1149" s="20">
        <v>2.2027999999999999E-2</v>
      </c>
      <c r="G1149" s="20">
        <v>1.7596000000000001E-2</v>
      </c>
      <c r="H1149" s="20">
        <v>1.7062000000000001E-2</v>
      </c>
      <c r="I1149" s="20">
        <v>1.7336000000000001E-2</v>
      </c>
      <c r="J1149" s="20">
        <v>1.9498000000000001E-2</v>
      </c>
      <c r="K1149" s="20">
        <v>1.8318999999999998E-2</v>
      </c>
      <c r="L1149" s="20">
        <v>2.4666E-2</v>
      </c>
      <c r="M1149" s="20">
        <v>2.8570000000000002E-2</v>
      </c>
      <c r="N1149" s="19">
        <v>1150</v>
      </c>
      <c r="O1149" s="21">
        <v>2322.54</v>
      </c>
      <c r="P1149" s="19">
        <v>6042.4</v>
      </c>
      <c r="Q1149" s="18">
        <v>96.725999999999999</v>
      </c>
      <c r="R1149" s="19">
        <v>6.8734000000000002</v>
      </c>
      <c r="S1149" s="19">
        <v>6.8875999999999999</v>
      </c>
      <c r="T1149" s="263" t="s">
        <v>331</v>
      </c>
      <c r="U1149" s="264" t="s">
        <v>331</v>
      </c>
      <c r="V1149" s="264" t="s">
        <v>331</v>
      </c>
      <c r="W1149" s="19"/>
      <c r="AD1149" s="265" t="s">
        <v>331</v>
      </c>
      <c r="AE1149" s="265">
        <v>2.7741999379917979E-2</v>
      </c>
      <c r="AF1149" s="265">
        <v>2.8595999360829592E-2</v>
      </c>
      <c r="AG1149" s="265">
        <v>3.041599932014942E-2</v>
      </c>
      <c r="AH1149" s="265">
        <v>2.5959999419748785E-2</v>
      </c>
      <c r="AI1149" s="265">
        <v>2.8709999358281495E-2</v>
      </c>
      <c r="AJ1149" s="265">
        <v>3.1929999286308887E-2</v>
      </c>
      <c r="AK1149" s="265">
        <v>3.2679999269545075E-2</v>
      </c>
      <c r="AL1149" s="265">
        <v>2.8594999360851945E-2</v>
      </c>
      <c r="AM1149" s="265">
        <v>3.6524999183602629E-2</v>
      </c>
      <c r="AN1149" s="265">
        <v>3.4145999236777427E-2</v>
      </c>
      <c r="AO1149" s="265">
        <v>3.6323999188095334E-2</v>
      </c>
      <c r="AP1149" s="265">
        <v>3.5511999206244947E-2</v>
      </c>
      <c r="AQ1149" s="265">
        <v>3.2574999271892009E-2</v>
      </c>
    </row>
    <row r="1150" spans="1:43" ht="18.75" customHeight="1">
      <c r="A1150" s="86">
        <v>43649</v>
      </c>
      <c r="B1150" s="19">
        <v>170.42869999999999</v>
      </c>
      <c r="C1150" s="19">
        <v>238.97569999999999</v>
      </c>
      <c r="D1150" s="19">
        <v>62.375</v>
      </c>
      <c r="E1150" s="19">
        <v>12.57</v>
      </c>
      <c r="F1150" s="20">
        <v>2.2027999999999999E-2</v>
      </c>
      <c r="G1150" s="20">
        <v>1.7596000000000001E-2</v>
      </c>
      <c r="H1150" s="20">
        <v>1.7062000000000001E-2</v>
      </c>
      <c r="I1150" s="20">
        <v>1.7336000000000001E-2</v>
      </c>
      <c r="J1150" s="20">
        <v>1.9498000000000001E-2</v>
      </c>
      <c r="K1150" s="20">
        <v>1.8318999999999998E-2</v>
      </c>
      <c r="L1150" s="20">
        <v>2.4666E-2</v>
      </c>
      <c r="M1150" s="20">
        <v>2.8549999999999999E-2</v>
      </c>
      <c r="N1150" s="19">
        <v>1150</v>
      </c>
      <c r="O1150" s="21">
        <v>2322.54</v>
      </c>
      <c r="P1150" s="19">
        <v>6042.4</v>
      </c>
      <c r="Q1150" s="18">
        <v>96.843999999999994</v>
      </c>
      <c r="R1150" s="19">
        <v>6.8517000000000001</v>
      </c>
      <c r="S1150" s="19">
        <v>6.8578999999999999</v>
      </c>
      <c r="T1150" s="263" t="s">
        <v>331</v>
      </c>
      <c r="U1150" s="264" t="s">
        <v>331</v>
      </c>
      <c r="V1150" s="264" t="s">
        <v>331</v>
      </c>
      <c r="W1150" s="19"/>
      <c r="AD1150" s="265" t="s">
        <v>331</v>
      </c>
      <c r="AE1150" s="265">
        <v>2.7852999377436936E-2</v>
      </c>
      <c r="AF1150" s="265">
        <v>2.8768999356962741E-2</v>
      </c>
      <c r="AG1150" s="265">
        <v>3.067499931436032E-2</v>
      </c>
      <c r="AH1150" s="265">
        <v>2.6039999417960643E-2</v>
      </c>
      <c r="AI1150" s="265">
        <v>2.8779999356716872E-2</v>
      </c>
      <c r="AJ1150" s="265">
        <v>3.1929999286308887E-2</v>
      </c>
      <c r="AK1150" s="265">
        <v>3.2809999266639356E-2</v>
      </c>
      <c r="AL1150" s="265">
        <v>2.8600999360717833E-2</v>
      </c>
      <c r="AM1150" s="265">
        <v>3.6524999183602629E-2</v>
      </c>
      <c r="AN1150" s="265">
        <v>3.4145999236777427E-2</v>
      </c>
      <c r="AO1150" s="265">
        <v>3.6323999188095334E-2</v>
      </c>
      <c r="AP1150" s="265">
        <v>3.5511999206244947E-2</v>
      </c>
      <c r="AQ1150" s="265">
        <v>3.3119999259710313E-2</v>
      </c>
    </row>
    <row r="1151" spans="1:43" ht="18.75" customHeight="1">
      <c r="A1151" s="86">
        <v>43648</v>
      </c>
      <c r="B1151" s="19">
        <v>170.2465</v>
      </c>
      <c r="C1151" s="19">
        <v>238.8099</v>
      </c>
      <c r="D1151" s="19">
        <v>66.828999999999994</v>
      </c>
      <c r="E1151" s="19">
        <v>12.93</v>
      </c>
      <c r="F1151" s="20">
        <v>2.1722000000000002E-2</v>
      </c>
      <c r="G1151" s="20">
        <v>1.7613E-2</v>
      </c>
      <c r="H1151" s="20">
        <v>1.7090000000000001E-2</v>
      </c>
      <c r="I1151" s="20">
        <v>1.7434000000000002E-2</v>
      </c>
      <c r="J1151" s="20">
        <v>1.9740000000000001E-2</v>
      </c>
      <c r="K1151" s="20">
        <v>1.8463E-2</v>
      </c>
      <c r="L1151" s="20">
        <v>2.5013000000000001E-2</v>
      </c>
      <c r="M1151" s="20">
        <v>2.8819999999999998E-2</v>
      </c>
      <c r="N1151" s="19">
        <v>1160</v>
      </c>
      <c r="O1151" s="21">
        <v>2370.9700000000003</v>
      </c>
      <c r="P1151" s="19">
        <v>6243.5</v>
      </c>
      <c r="Q1151" s="18">
        <v>96.13</v>
      </c>
      <c r="R1151" s="19">
        <v>6.8667999999999996</v>
      </c>
      <c r="S1151" s="19">
        <v>6.8678999999999997</v>
      </c>
      <c r="T1151" s="263" t="s">
        <v>331</v>
      </c>
      <c r="U1151" s="264" t="s">
        <v>331</v>
      </c>
      <c r="V1151" s="264" t="s">
        <v>331</v>
      </c>
      <c r="W1151" s="19"/>
      <c r="AD1151" s="265" t="s">
        <v>331</v>
      </c>
      <c r="AE1151" s="265">
        <v>2.8082999372296035E-2</v>
      </c>
      <c r="AF1151" s="265">
        <v>2.8859999354928733E-2</v>
      </c>
      <c r="AG1151" s="265">
        <v>3.0725999313220381E-2</v>
      </c>
      <c r="AH1151" s="265">
        <v>2.5949999419972301E-2</v>
      </c>
      <c r="AI1151" s="265">
        <v>2.8359999366104602E-2</v>
      </c>
      <c r="AJ1151" s="265">
        <v>3.1929999286308887E-2</v>
      </c>
      <c r="AK1151" s="265">
        <v>3.2869999265298246E-2</v>
      </c>
      <c r="AL1151" s="265">
        <v>2.8466999363712966E-2</v>
      </c>
      <c r="AM1151" s="265">
        <v>3.6524999183602629E-2</v>
      </c>
      <c r="AN1151" s="265">
        <v>3.4145999236777427E-2</v>
      </c>
      <c r="AO1151" s="265">
        <v>3.6323999188095334E-2</v>
      </c>
      <c r="AP1151" s="265">
        <v>3.5511999206244947E-2</v>
      </c>
      <c r="AQ1151" s="265">
        <v>3.9019999127835034E-2</v>
      </c>
    </row>
    <row r="1152" spans="1:43" ht="18.75" customHeight="1">
      <c r="A1152" s="86">
        <v>43647</v>
      </c>
      <c r="B1152" s="19">
        <v>169.82320000000001</v>
      </c>
      <c r="C1152" s="19">
        <v>238.46899999999999</v>
      </c>
      <c r="D1152" s="19">
        <v>66.828999999999994</v>
      </c>
      <c r="E1152" s="19">
        <v>14.06</v>
      </c>
      <c r="F1152" s="20">
        <v>2.1073000000000001E-2</v>
      </c>
      <c r="G1152" s="20">
        <v>1.7871999999999999E-2</v>
      </c>
      <c r="H1152" s="20">
        <v>1.7389999999999999E-2</v>
      </c>
      <c r="I1152" s="20">
        <v>1.7894E-2</v>
      </c>
      <c r="J1152" s="20">
        <v>2.0240000000000001E-2</v>
      </c>
      <c r="K1152" s="20">
        <v>1.8966E-2</v>
      </c>
      <c r="L1152" s="20">
        <v>2.5478000000000001E-2</v>
      </c>
      <c r="M1152" s="20">
        <v>2.9100000000000001E-2</v>
      </c>
      <c r="N1152" s="19">
        <v>1160</v>
      </c>
      <c r="O1152" s="21">
        <v>2370.9700000000003</v>
      </c>
      <c r="P1152" s="19">
        <v>6243.5</v>
      </c>
      <c r="Q1152" s="18">
        <v>96.194000000000003</v>
      </c>
      <c r="R1152" s="19">
        <v>6.8771000000000004</v>
      </c>
      <c r="S1152" s="19">
        <v>6.8712</v>
      </c>
      <c r="T1152" s="263" t="s">
        <v>331</v>
      </c>
      <c r="U1152" s="264" t="s">
        <v>331</v>
      </c>
      <c r="V1152" s="264" t="s">
        <v>331</v>
      </c>
      <c r="W1152" s="19"/>
      <c r="AD1152" s="265" t="s">
        <v>331</v>
      </c>
      <c r="AE1152" s="265">
        <v>2.7836999377794564E-2</v>
      </c>
      <c r="AF1152" s="265">
        <v>2.8752999357320369E-2</v>
      </c>
      <c r="AG1152" s="265">
        <v>3.055899931695312E-2</v>
      </c>
      <c r="AH1152" s="265">
        <v>2.5969999419525266E-2</v>
      </c>
      <c r="AI1152" s="265">
        <v>2.8349999366328121E-2</v>
      </c>
      <c r="AJ1152" s="265">
        <v>3.1929999286308887E-2</v>
      </c>
      <c r="AK1152" s="265">
        <v>3.275999926775694E-2</v>
      </c>
      <c r="AL1152" s="265">
        <v>2.7578999383561311E-2</v>
      </c>
      <c r="AM1152" s="265">
        <v>3.6524999183602629E-2</v>
      </c>
      <c r="AN1152" s="265">
        <v>3.4145999236777427E-2</v>
      </c>
      <c r="AO1152" s="265">
        <v>3.6323999188095334E-2</v>
      </c>
      <c r="AP1152" s="265">
        <v>3.5511999206244947E-2</v>
      </c>
      <c r="AQ1152" s="265">
        <v>3.0963299307916314E-2</v>
      </c>
    </row>
    <row r="1153" spans="1:43" ht="18.75" customHeight="1">
      <c r="A1153" s="86">
        <v>43644</v>
      </c>
      <c r="B1153" s="19">
        <v>169.9966</v>
      </c>
      <c r="C1153" s="19">
        <v>238.1679</v>
      </c>
      <c r="D1153" s="19">
        <v>66.828999999999994</v>
      </c>
      <c r="E1153" s="19">
        <v>15.08</v>
      </c>
      <c r="F1153" s="20">
        <v>2.0868000000000001E-2</v>
      </c>
      <c r="G1153" s="20">
        <v>1.7548999999999999E-2</v>
      </c>
      <c r="H1153" s="20">
        <v>1.7063999999999999E-2</v>
      </c>
      <c r="I1153" s="20">
        <v>1.7663999999999999E-2</v>
      </c>
      <c r="J1153" s="20">
        <v>2.0050999999999999E-2</v>
      </c>
      <c r="K1153" s="20">
        <v>1.8749999999999999E-2</v>
      </c>
      <c r="L1153" s="20">
        <v>2.5291000000000001E-2</v>
      </c>
      <c r="M1153" s="20">
        <v>2.9149999999999999E-2</v>
      </c>
      <c r="N1153" s="19">
        <v>1160</v>
      </c>
      <c r="O1153" s="21">
        <v>2370.9700000000003</v>
      </c>
      <c r="P1153" s="19">
        <v>6243.5</v>
      </c>
      <c r="Q1153" s="18">
        <v>96.213999999999999</v>
      </c>
      <c r="R1153" s="19">
        <v>6.88</v>
      </c>
      <c r="S1153" s="19">
        <v>6.8876999999999997</v>
      </c>
      <c r="T1153" s="263" t="s">
        <v>331</v>
      </c>
      <c r="U1153" s="264" t="s">
        <v>331</v>
      </c>
      <c r="V1153" s="264" t="s">
        <v>331</v>
      </c>
      <c r="W1153" s="19"/>
      <c r="AD1153" s="265" t="s">
        <v>331</v>
      </c>
      <c r="AE1153" s="265">
        <v>2.8151999370753765E-2</v>
      </c>
      <c r="AF1153" s="265">
        <v>2.9178999347798527E-2</v>
      </c>
      <c r="AG1153" s="265">
        <v>3.0957999308034778E-2</v>
      </c>
      <c r="AH1153" s="265">
        <v>2.609999941661954E-2</v>
      </c>
      <c r="AI1153" s="265">
        <v>2.8329999366775157E-2</v>
      </c>
      <c r="AJ1153" s="265">
        <v>3.1929999286308887E-2</v>
      </c>
      <c r="AK1153" s="265">
        <v>3.3119999259710313E-2</v>
      </c>
      <c r="AL1153" s="265">
        <v>2.7578999383561311E-2</v>
      </c>
      <c r="AM1153" s="265">
        <v>3.6524999183602629E-2</v>
      </c>
      <c r="AN1153" s="265">
        <v>3.4145999236777427E-2</v>
      </c>
      <c r="AO1153" s="265">
        <v>3.6323999188095334E-2</v>
      </c>
      <c r="AP1153" s="265">
        <v>3.5511999206244947E-2</v>
      </c>
      <c r="AQ1153" s="265">
        <v>3.0963299307916314E-2</v>
      </c>
    </row>
    <row r="1154" spans="1:43" ht="18.75" customHeight="1">
      <c r="A1154" s="86">
        <v>43643</v>
      </c>
      <c r="B1154" s="19">
        <v>169.87870000000001</v>
      </c>
      <c r="C1154" s="19">
        <v>237.78120000000001</v>
      </c>
      <c r="D1154" s="19">
        <v>66.828999999999994</v>
      </c>
      <c r="E1154" s="19">
        <v>15.82</v>
      </c>
      <c r="F1154" s="20">
        <v>2.1333999999999999E-2</v>
      </c>
      <c r="G1154" s="20">
        <v>1.7448999999999999E-2</v>
      </c>
      <c r="H1154" s="20">
        <v>1.7092E-2</v>
      </c>
      <c r="I1154" s="20">
        <v>1.7697000000000001E-2</v>
      </c>
      <c r="J1154" s="20">
        <v>2.0140000000000002E-2</v>
      </c>
      <c r="K1154" s="20">
        <v>1.8807000000000001E-2</v>
      </c>
      <c r="L1154" s="20">
        <v>2.5291999999999999E-2</v>
      </c>
      <c r="M1154" s="20">
        <v>2.93E-2</v>
      </c>
      <c r="N1154" s="19">
        <v>1160</v>
      </c>
      <c r="O1154" s="21">
        <v>2370.9700000000003</v>
      </c>
      <c r="P1154" s="19">
        <v>6243.5</v>
      </c>
      <c r="Q1154" s="18">
        <v>96.14</v>
      </c>
      <c r="R1154" s="19">
        <v>6.8798000000000004</v>
      </c>
      <c r="S1154" s="19">
        <v>6.8845999999999998</v>
      </c>
      <c r="T1154" s="263" t="s">
        <v>331</v>
      </c>
      <c r="U1154" s="264" t="s">
        <v>331</v>
      </c>
      <c r="V1154" s="264" t="s">
        <v>331</v>
      </c>
      <c r="W1154" s="19"/>
      <c r="AD1154" s="265" t="s">
        <v>331</v>
      </c>
      <c r="AE1154" s="265">
        <v>2.8009999373927712E-2</v>
      </c>
      <c r="AF1154" s="265">
        <v>2.8882999354414643E-2</v>
      </c>
      <c r="AG1154" s="265">
        <v>3.0701999313756823E-2</v>
      </c>
      <c r="AH1154" s="265">
        <v>2.5999999418854714E-2</v>
      </c>
      <c r="AI1154" s="265">
        <v>2.8649999359622601E-2</v>
      </c>
      <c r="AJ1154" s="265">
        <v>3.1929999286308887E-2</v>
      </c>
      <c r="AK1154" s="265">
        <v>3.3079999260604377E-2</v>
      </c>
      <c r="AL1154" s="265">
        <v>2.7605999382957817E-2</v>
      </c>
      <c r="AM1154" s="265">
        <v>3.6524999183602629E-2</v>
      </c>
      <c r="AN1154" s="265">
        <v>3.4145999236777427E-2</v>
      </c>
      <c r="AO1154" s="265">
        <v>3.6323999188095334E-2</v>
      </c>
      <c r="AP1154" s="265">
        <v>3.5511999206244947E-2</v>
      </c>
      <c r="AQ1154" s="265">
        <v>2.8043299373183402E-2</v>
      </c>
    </row>
    <row r="1155" spans="1:43" ht="18.75" customHeight="1">
      <c r="A1155" s="86">
        <v>43642</v>
      </c>
      <c r="B1155" s="19">
        <v>169.54759999999999</v>
      </c>
      <c r="C1155" s="19">
        <v>237.56559999999999</v>
      </c>
      <c r="D1155" s="19">
        <v>66.828999999999994</v>
      </c>
      <c r="E1155" s="19">
        <v>16.21</v>
      </c>
      <c r="F1155" s="20">
        <v>2.1387E-2</v>
      </c>
      <c r="G1155" s="20">
        <v>1.7689E-2</v>
      </c>
      <c r="H1155" s="20">
        <v>1.7417999999999999E-2</v>
      </c>
      <c r="I1155" s="20">
        <v>1.7951999999999999E-2</v>
      </c>
      <c r="J1155" s="20">
        <v>2.0468E-2</v>
      </c>
      <c r="K1155" s="20">
        <v>1.9144000000000001E-2</v>
      </c>
      <c r="L1155" s="20">
        <v>2.5694999999999999E-2</v>
      </c>
      <c r="M1155" s="20">
        <v>2.9080000000000002E-2</v>
      </c>
      <c r="N1155" s="19">
        <v>1160</v>
      </c>
      <c r="O1155" s="21">
        <v>2370.9700000000003</v>
      </c>
      <c r="P1155" s="19">
        <v>6243.5</v>
      </c>
      <c r="Q1155" s="18">
        <v>95.98</v>
      </c>
      <c r="R1155" s="19">
        <v>6.8769999999999998</v>
      </c>
      <c r="S1155" s="19">
        <v>6.8764000000000003</v>
      </c>
      <c r="T1155" s="263" t="s">
        <v>331</v>
      </c>
      <c r="U1155" s="264" t="s">
        <v>331</v>
      </c>
      <c r="V1155" s="264" t="s">
        <v>331</v>
      </c>
      <c r="W1155" s="19"/>
      <c r="AD1155" s="265" t="s">
        <v>331</v>
      </c>
      <c r="AE1155" s="265">
        <v>2.8151999370753765E-2</v>
      </c>
      <c r="AF1155" s="265">
        <v>2.9101999349519611E-2</v>
      </c>
      <c r="AG1155" s="265">
        <v>3.0903999309241769E-2</v>
      </c>
      <c r="AH1155" s="265">
        <v>2.6029999418184162E-2</v>
      </c>
      <c r="AI1155" s="265">
        <v>2.8589999360963701E-2</v>
      </c>
      <c r="AJ1155" s="265">
        <v>3.1929999286308887E-2</v>
      </c>
      <c r="AK1155" s="265">
        <v>3.3459999252110718E-2</v>
      </c>
      <c r="AL1155" s="265">
        <v>2.7846999377571045E-2</v>
      </c>
      <c r="AM1155" s="265">
        <v>3.6524999183602629E-2</v>
      </c>
      <c r="AN1155" s="265">
        <v>3.4145999236777427E-2</v>
      </c>
      <c r="AO1155" s="265">
        <v>3.6323999188095334E-2</v>
      </c>
      <c r="AP1155" s="265">
        <v>3.5511999206244947E-2</v>
      </c>
      <c r="AQ1155" s="265">
        <v>2.7559999383985994E-2</v>
      </c>
    </row>
    <row r="1156" spans="1:43" ht="18.75" customHeight="1">
      <c r="A1156" s="86">
        <v>43641</v>
      </c>
      <c r="B1156" s="19">
        <v>169.95240000000001</v>
      </c>
      <c r="C1156" s="19">
        <v>237.60839999999999</v>
      </c>
      <c r="D1156" s="19">
        <v>66.828999999999994</v>
      </c>
      <c r="E1156" s="19">
        <v>16.28</v>
      </c>
      <c r="F1156" s="20">
        <v>2.1208000000000001E-2</v>
      </c>
      <c r="G1156" s="20">
        <v>1.7318E-2</v>
      </c>
      <c r="H1156" s="20">
        <v>1.6740999999999999E-2</v>
      </c>
      <c r="I1156" s="20">
        <v>1.7243000000000001E-2</v>
      </c>
      <c r="J1156" s="20">
        <v>1.985E-2</v>
      </c>
      <c r="K1156" s="20">
        <v>1.8450000000000001E-2</v>
      </c>
      <c r="L1156" s="20">
        <v>2.5191999999999999E-2</v>
      </c>
      <c r="M1156" s="20">
        <v>2.9069999999999999E-2</v>
      </c>
      <c r="N1156" s="19">
        <v>1160</v>
      </c>
      <c r="O1156" s="21">
        <v>2370.9700000000003</v>
      </c>
      <c r="P1156" s="19">
        <v>6243.5</v>
      </c>
      <c r="Q1156" s="18">
        <v>96.22</v>
      </c>
      <c r="R1156" s="19">
        <v>6.8685</v>
      </c>
      <c r="S1156" s="19">
        <v>6.8653000000000004</v>
      </c>
      <c r="T1156" s="263" t="s">
        <v>331</v>
      </c>
      <c r="U1156" s="264" t="s">
        <v>331</v>
      </c>
      <c r="V1156" s="264" t="s">
        <v>331</v>
      </c>
      <c r="W1156" s="19"/>
      <c r="AD1156" s="265" t="s">
        <v>331</v>
      </c>
      <c r="AE1156" s="265">
        <v>2.8507999362796545E-2</v>
      </c>
      <c r="AF1156" s="265">
        <v>2.9299999345093967E-2</v>
      </c>
      <c r="AG1156" s="265">
        <v>3.1159999303519727E-2</v>
      </c>
      <c r="AH1156" s="265">
        <v>2.6149999415501956E-2</v>
      </c>
      <c r="AI1156" s="265">
        <v>2.9019999351352455E-2</v>
      </c>
      <c r="AJ1156" s="265">
        <v>3.1929999286308887E-2</v>
      </c>
      <c r="AK1156" s="265">
        <v>3.3579999249428512E-2</v>
      </c>
      <c r="AL1156" s="265">
        <v>2.7923999375849964E-2</v>
      </c>
      <c r="AM1156" s="265">
        <v>3.6524999183602629E-2</v>
      </c>
      <c r="AN1156" s="265">
        <v>3.4145999236777427E-2</v>
      </c>
      <c r="AO1156" s="265">
        <v>3.6323999188095334E-2</v>
      </c>
      <c r="AP1156" s="265">
        <v>3.5515999206155537E-2</v>
      </c>
      <c r="AQ1156" s="265">
        <v>2.7656699381824582E-2</v>
      </c>
    </row>
    <row r="1157" spans="1:43" ht="18.75" customHeight="1">
      <c r="A1157" s="86">
        <v>43640</v>
      </c>
      <c r="B1157" s="19">
        <v>169.8151</v>
      </c>
      <c r="C1157" s="19">
        <v>237.52199999999999</v>
      </c>
      <c r="D1157" s="19">
        <v>72.75</v>
      </c>
      <c r="E1157" s="19">
        <v>15.26</v>
      </c>
      <c r="F1157" s="20">
        <v>2.1047E-2</v>
      </c>
      <c r="G1157" s="20">
        <v>1.7323999999999999E-2</v>
      </c>
      <c r="H1157" s="20">
        <v>1.6823000000000001E-2</v>
      </c>
      <c r="I1157" s="20">
        <v>1.7475000000000001E-2</v>
      </c>
      <c r="J1157" s="20">
        <v>2.0143000000000001E-2</v>
      </c>
      <c r="K1157" s="20">
        <v>1.8714000000000001E-2</v>
      </c>
      <c r="L1157" s="20">
        <v>2.5443E-2</v>
      </c>
      <c r="M1157" s="20">
        <v>2.913E-2</v>
      </c>
      <c r="N1157" s="19">
        <v>1160</v>
      </c>
      <c r="O1157" s="21">
        <v>2370.9700000000003</v>
      </c>
      <c r="P1157" s="19">
        <v>6243.5</v>
      </c>
      <c r="Q1157" s="18">
        <v>96.629000000000005</v>
      </c>
      <c r="R1157" s="19">
        <v>6.8518999999999997</v>
      </c>
      <c r="S1157" s="19">
        <v>6.8609</v>
      </c>
      <c r="T1157" s="263" t="s">
        <v>331</v>
      </c>
      <c r="U1157" s="264" t="s">
        <v>331</v>
      </c>
      <c r="V1157" s="264" t="s">
        <v>331</v>
      </c>
      <c r="W1157" s="19"/>
      <c r="AD1157" s="265" t="s">
        <v>331</v>
      </c>
      <c r="AE1157" s="265">
        <v>2.850999936275184E-2</v>
      </c>
      <c r="AF1157" s="265">
        <v>2.9374999343417585E-2</v>
      </c>
      <c r="AG1157" s="265">
        <v>3.1151999303698542E-2</v>
      </c>
      <c r="AH1157" s="265">
        <v>2.6149999415501956E-2</v>
      </c>
      <c r="AI1157" s="265">
        <v>2.9019999351352455E-2</v>
      </c>
      <c r="AJ1157" s="265">
        <v>3.1929999286308887E-2</v>
      </c>
      <c r="AK1157" s="265">
        <v>3.3659999247640369E-2</v>
      </c>
      <c r="AL1157" s="265">
        <v>2.8022999373637138E-2</v>
      </c>
      <c r="AM1157" s="265">
        <v>3.6524999183602629E-2</v>
      </c>
      <c r="AN1157" s="265">
        <v>3.4145999236777427E-2</v>
      </c>
      <c r="AO1157" s="265">
        <v>3.6323999188095334E-2</v>
      </c>
      <c r="AP1157" s="265">
        <v>3.5520999206043777E-2</v>
      </c>
      <c r="AQ1157" s="265">
        <v>2.8203299369607117E-2</v>
      </c>
    </row>
    <row r="1158" spans="1:43" ht="18.75" customHeight="1">
      <c r="A1158" s="86">
        <v>43637</v>
      </c>
      <c r="B1158" s="19">
        <v>169.422</v>
      </c>
      <c r="C1158" s="19">
        <v>237.3913</v>
      </c>
      <c r="D1158" s="19">
        <v>72.75</v>
      </c>
      <c r="E1158" s="19">
        <v>15.4</v>
      </c>
      <c r="F1158" s="20">
        <v>2.0996999999999998E-2</v>
      </c>
      <c r="G1158" s="20">
        <v>1.7677999999999999E-2</v>
      </c>
      <c r="H1158" s="20">
        <v>1.7229000000000001E-2</v>
      </c>
      <c r="I1158" s="20">
        <v>1.7905999999999998E-2</v>
      </c>
      <c r="J1158" s="20">
        <v>2.0539999999999999E-2</v>
      </c>
      <c r="K1158" s="20">
        <v>1.9146E-2</v>
      </c>
      <c r="L1158" s="20">
        <v>2.5840999999999999E-2</v>
      </c>
      <c r="M1158" s="20">
        <v>2.894E-2</v>
      </c>
      <c r="N1158" s="19">
        <v>1160</v>
      </c>
      <c r="O1158" s="21">
        <v>2370.9700000000003</v>
      </c>
      <c r="P1158" s="19">
        <v>6243.5</v>
      </c>
      <c r="Q1158" s="18">
        <v>97.117000000000004</v>
      </c>
      <c r="R1158" s="19">
        <v>6.9036</v>
      </c>
      <c r="S1158" s="19">
        <v>6.8945999999999996</v>
      </c>
      <c r="T1158" s="263" t="s">
        <v>331</v>
      </c>
      <c r="U1158" s="264" t="s">
        <v>331</v>
      </c>
      <c r="V1158" s="264" t="s">
        <v>331</v>
      </c>
      <c r="W1158" s="19"/>
      <c r="AD1158" s="265" t="s">
        <v>331</v>
      </c>
      <c r="AE1158" s="265">
        <v>2.9015999351441862E-2</v>
      </c>
      <c r="AF1158" s="265">
        <v>2.9949999330565334E-2</v>
      </c>
      <c r="AG1158" s="265">
        <v>3.1760999290086328E-2</v>
      </c>
      <c r="AH1158" s="265">
        <v>2.6599999405443671E-2</v>
      </c>
      <c r="AI1158" s="265">
        <v>2.9019999351352455E-2</v>
      </c>
      <c r="AJ1158" s="265">
        <v>3.1929999286308887E-2</v>
      </c>
      <c r="AK1158" s="265">
        <v>3.4019999239593743E-2</v>
      </c>
      <c r="AL1158" s="265">
        <v>2.8022999373637138E-2</v>
      </c>
      <c r="AM1158" s="265">
        <v>3.6524999183602629E-2</v>
      </c>
      <c r="AN1158" s="265">
        <v>3.4145999236777427E-2</v>
      </c>
      <c r="AO1158" s="265">
        <v>3.6323999188095334E-2</v>
      </c>
      <c r="AP1158" s="265">
        <v>3.5540999205596745E-2</v>
      </c>
      <c r="AQ1158" s="265">
        <v>2.7973299374748021E-2</v>
      </c>
    </row>
    <row r="1159" spans="1:43" ht="18.75" customHeight="1">
      <c r="A1159" s="86">
        <v>43636</v>
      </c>
      <c r="B1159" s="19">
        <v>169.84729999999999</v>
      </c>
      <c r="C1159" s="19">
        <v>237.50309999999999</v>
      </c>
      <c r="D1159" s="19">
        <v>72.75</v>
      </c>
      <c r="E1159" s="19">
        <v>14.75</v>
      </c>
      <c r="F1159" s="20">
        <v>2.1283E-2</v>
      </c>
      <c r="G1159" s="20">
        <v>1.7774999999999999E-2</v>
      </c>
      <c r="H1159" s="20">
        <v>1.7311E-2</v>
      </c>
      <c r="I1159" s="20">
        <v>1.7809999999999999E-2</v>
      </c>
      <c r="J1159" s="20">
        <v>2.0284E-2</v>
      </c>
      <c r="K1159" s="20">
        <v>1.8932999999999998E-2</v>
      </c>
      <c r="L1159" s="20">
        <v>2.5401E-2</v>
      </c>
      <c r="M1159" s="20">
        <v>2.9020000000000001E-2</v>
      </c>
      <c r="N1159" s="19">
        <v>1160</v>
      </c>
      <c r="O1159" s="21">
        <v>2370.9700000000003</v>
      </c>
      <c r="P1159" s="19">
        <v>6243.5</v>
      </c>
      <c r="Q1159" s="18">
        <v>97.644000000000005</v>
      </c>
      <c r="R1159" s="19">
        <v>6.9032</v>
      </c>
      <c r="S1159" s="19">
        <v>6.9028</v>
      </c>
      <c r="T1159" s="263" t="s">
        <v>331</v>
      </c>
      <c r="U1159" s="264" t="s">
        <v>331</v>
      </c>
      <c r="V1159" s="264" t="s">
        <v>331</v>
      </c>
      <c r="W1159" s="19"/>
      <c r="AD1159" s="265" t="s">
        <v>331</v>
      </c>
      <c r="AE1159" s="265">
        <v>2.9015999351441862E-2</v>
      </c>
      <c r="AF1159" s="265">
        <v>2.9949999330565334E-2</v>
      </c>
      <c r="AG1159" s="265">
        <v>3.1760999290086328E-2</v>
      </c>
      <c r="AH1159" s="265">
        <v>2.6599999405443671E-2</v>
      </c>
      <c r="AI1159" s="265">
        <v>2.9019999351352455E-2</v>
      </c>
      <c r="AJ1159" s="265">
        <v>3.1929999286308887E-2</v>
      </c>
      <c r="AK1159" s="265">
        <v>3.4019999239593743E-2</v>
      </c>
      <c r="AL1159" s="265">
        <v>2.8022999373637138E-2</v>
      </c>
      <c r="AM1159" s="265">
        <v>3.6524999183602629E-2</v>
      </c>
      <c r="AN1159" s="265">
        <v>3.4145999236777427E-2</v>
      </c>
      <c r="AO1159" s="265">
        <v>3.6323999188095334E-2</v>
      </c>
      <c r="AP1159" s="265">
        <v>3.5540999205596745E-2</v>
      </c>
      <c r="AQ1159" s="265">
        <v>2.7893299376536163E-2</v>
      </c>
    </row>
    <row r="1160" spans="1:43" ht="18.75" customHeight="1">
      <c r="A1160" s="86">
        <v>43635</v>
      </c>
      <c r="B1160" s="19">
        <v>169.42070000000001</v>
      </c>
      <c r="C1160" s="19">
        <v>236.66739999999999</v>
      </c>
      <c r="D1160" s="19">
        <v>72.75</v>
      </c>
      <c r="E1160" s="19">
        <v>14.33</v>
      </c>
      <c r="F1160" s="20">
        <v>2.1592E-2</v>
      </c>
      <c r="G1160" s="20">
        <v>1.7350999999999998E-2</v>
      </c>
      <c r="H1160" s="20">
        <v>1.6879999999999999E-2</v>
      </c>
      <c r="I1160" s="20">
        <v>1.7580999999999999E-2</v>
      </c>
      <c r="J1160" s="20">
        <v>2.0233000000000001E-2</v>
      </c>
      <c r="K1160" s="20">
        <v>1.8839000000000002E-2</v>
      </c>
      <c r="L1160" s="20">
        <v>2.5350999999999999E-2</v>
      </c>
      <c r="M1160" s="20">
        <v>2.9159999999999998E-2</v>
      </c>
      <c r="N1160" s="19">
        <v>1160</v>
      </c>
      <c r="O1160" s="21">
        <v>2370.9700000000003</v>
      </c>
      <c r="P1160" s="19">
        <v>6243.5</v>
      </c>
      <c r="Q1160" s="18">
        <v>97.558000000000007</v>
      </c>
      <c r="R1160" s="19">
        <v>6.9257999999999997</v>
      </c>
      <c r="S1160" s="19">
        <v>6.9306999999999999</v>
      </c>
      <c r="T1160" s="263" t="s">
        <v>331</v>
      </c>
      <c r="U1160" s="264" t="s">
        <v>331</v>
      </c>
      <c r="V1160" s="264" t="s">
        <v>331</v>
      </c>
      <c r="W1160" s="19"/>
      <c r="AD1160" s="265" t="s">
        <v>331</v>
      </c>
      <c r="AE1160" s="265">
        <v>2.9015999351441862E-2</v>
      </c>
      <c r="AF1160" s="265">
        <v>2.9949999330565334E-2</v>
      </c>
      <c r="AG1160" s="265">
        <v>3.1760999290086328E-2</v>
      </c>
      <c r="AH1160" s="265">
        <v>2.6599999405443671E-2</v>
      </c>
      <c r="AI1160" s="265">
        <v>2.9019999351352455E-2</v>
      </c>
      <c r="AJ1160" s="265">
        <v>3.1929999286308887E-2</v>
      </c>
      <c r="AK1160" s="265">
        <v>3.4019999239593743E-2</v>
      </c>
      <c r="AL1160" s="265">
        <v>2.8022999373637138E-2</v>
      </c>
      <c r="AM1160" s="265">
        <v>3.6524999183602629E-2</v>
      </c>
      <c r="AN1160" s="265">
        <v>3.4145999236777427E-2</v>
      </c>
      <c r="AO1160" s="265">
        <v>3.6323999188095334E-2</v>
      </c>
      <c r="AP1160" s="265">
        <v>3.5540999205596745E-2</v>
      </c>
      <c r="AQ1160" s="265">
        <v>2.7953299375195056E-2</v>
      </c>
    </row>
    <row r="1161" spans="1:43" ht="18.75" customHeight="1">
      <c r="A1161" s="86">
        <v>43634</v>
      </c>
      <c r="B1161" s="19">
        <v>168.9659</v>
      </c>
      <c r="C1161" s="19">
        <v>236.30009999999999</v>
      </c>
      <c r="D1161" s="19">
        <v>72.75</v>
      </c>
      <c r="E1161" s="19">
        <v>15.15</v>
      </c>
      <c r="F1161" s="20">
        <v>2.2107999999999999E-2</v>
      </c>
      <c r="G1161" s="20">
        <v>1.8643E-2</v>
      </c>
      <c r="H1161" s="20">
        <v>1.7985000000000001E-2</v>
      </c>
      <c r="I1161" s="20">
        <v>1.8324E-2</v>
      </c>
      <c r="J1161" s="20">
        <v>2.0594999999999999E-2</v>
      </c>
      <c r="K1161" s="20">
        <v>1.9317999999999998E-2</v>
      </c>
      <c r="L1161" s="20">
        <v>2.5488E-2</v>
      </c>
      <c r="M1161" s="20">
        <v>2.9149999999999999E-2</v>
      </c>
      <c r="N1161" s="19">
        <v>1160</v>
      </c>
      <c r="O1161" s="21">
        <v>2370.9700000000003</v>
      </c>
      <c r="P1161" s="19">
        <v>6243.5</v>
      </c>
      <c r="Q1161" s="18">
        <v>97.572000000000003</v>
      </c>
      <c r="R1161" s="19">
        <v>6.9255000000000004</v>
      </c>
      <c r="S1161" s="19">
        <v>6.9306000000000001</v>
      </c>
      <c r="T1161" s="263" t="s">
        <v>331</v>
      </c>
      <c r="U1161" s="264" t="s">
        <v>331</v>
      </c>
      <c r="V1161" s="264" t="s">
        <v>331</v>
      </c>
      <c r="W1161" s="19"/>
      <c r="AD1161" s="265" t="s">
        <v>331</v>
      </c>
      <c r="AE1161" s="265">
        <v>2.9015999351441862E-2</v>
      </c>
      <c r="AF1161" s="265">
        <v>2.9949999330565334E-2</v>
      </c>
      <c r="AG1161" s="265">
        <v>3.1760999290086328E-2</v>
      </c>
      <c r="AH1161" s="265">
        <v>2.6599999405443671E-2</v>
      </c>
      <c r="AI1161" s="265">
        <v>2.9019999351352455E-2</v>
      </c>
      <c r="AJ1161" s="265">
        <v>3.1929999286308887E-2</v>
      </c>
      <c r="AK1161" s="265">
        <v>3.4019999239593743E-2</v>
      </c>
      <c r="AL1161" s="265">
        <v>2.8022999373637138E-2</v>
      </c>
      <c r="AM1161" s="265">
        <v>3.6524999183602629E-2</v>
      </c>
      <c r="AN1161" s="265">
        <v>3.4145999236777427E-2</v>
      </c>
      <c r="AO1161" s="265">
        <v>3.6323999188095334E-2</v>
      </c>
      <c r="AP1161" s="265">
        <v>3.5540999205596745E-2</v>
      </c>
      <c r="AQ1161" s="265">
        <v>2.7953299375195056E-2</v>
      </c>
    </row>
    <row r="1162" spans="1:43" ht="18.75" customHeight="1">
      <c r="A1162" s="86">
        <v>43633</v>
      </c>
      <c r="B1162" s="19">
        <v>168.809</v>
      </c>
      <c r="C1162" s="19">
        <v>236.26490000000001</v>
      </c>
      <c r="D1162" s="19">
        <v>72.906000000000006</v>
      </c>
      <c r="E1162" s="19">
        <v>15.35</v>
      </c>
      <c r="F1162" s="20">
        <v>2.1783E-2</v>
      </c>
      <c r="G1162" s="20">
        <v>1.8686999999999999E-2</v>
      </c>
      <c r="H1162" s="20">
        <v>1.8120000000000001E-2</v>
      </c>
      <c r="I1162" s="20">
        <v>1.8556E-2</v>
      </c>
      <c r="J1162" s="20">
        <v>2.0941999999999999E-2</v>
      </c>
      <c r="K1162" s="20">
        <v>1.9678999999999999E-2</v>
      </c>
      <c r="L1162" s="20">
        <v>2.5826999999999999E-2</v>
      </c>
      <c r="M1162" s="20">
        <v>2.9159999999999998E-2</v>
      </c>
      <c r="N1162" s="19">
        <v>1160</v>
      </c>
      <c r="O1162" s="21">
        <v>2370.9700000000003</v>
      </c>
      <c r="P1162" s="19">
        <v>6243.5</v>
      </c>
      <c r="Q1162" s="18">
        <v>97.013000000000005</v>
      </c>
      <c r="R1162" s="19">
        <v>6.9215999999999998</v>
      </c>
      <c r="S1162" s="19">
        <v>6.9290000000000003</v>
      </c>
      <c r="T1162" s="263" t="s">
        <v>331</v>
      </c>
      <c r="U1162" s="264" t="s">
        <v>331</v>
      </c>
      <c r="V1162" s="264" t="s">
        <v>331</v>
      </c>
      <c r="W1162" s="19"/>
      <c r="AD1162" s="265" t="s">
        <v>331</v>
      </c>
      <c r="AE1162" s="265">
        <v>2.9494999340735375E-2</v>
      </c>
      <c r="AF1162" s="265">
        <v>3.0411999320238827E-2</v>
      </c>
      <c r="AG1162" s="265">
        <v>3.2173999280855063E-2</v>
      </c>
      <c r="AH1162" s="265">
        <v>2.6659999404102564E-2</v>
      </c>
      <c r="AI1162" s="265">
        <v>2.8989999352023007E-2</v>
      </c>
      <c r="AJ1162" s="265">
        <v>3.1929999286308887E-2</v>
      </c>
      <c r="AK1162" s="265">
        <v>3.4349999232217668E-2</v>
      </c>
      <c r="AL1162" s="265">
        <v>2.7848999377526343E-2</v>
      </c>
      <c r="AM1162" s="265">
        <v>3.6524999183602629E-2</v>
      </c>
      <c r="AN1162" s="265">
        <v>3.4145999236777427E-2</v>
      </c>
      <c r="AO1162" s="265">
        <v>3.6323999188095334E-2</v>
      </c>
      <c r="AP1162" s="265">
        <v>3.5414999208413067E-2</v>
      </c>
      <c r="AQ1162" s="265">
        <v>2.7771699379254132E-2</v>
      </c>
    </row>
    <row r="1163" spans="1:43" ht="18.75" customHeight="1">
      <c r="A1163" s="86">
        <v>43630</v>
      </c>
      <c r="B1163" s="19">
        <v>168.7235</v>
      </c>
      <c r="C1163" s="19">
        <v>236.1994</v>
      </c>
      <c r="D1163" s="19">
        <v>72.281000000000006</v>
      </c>
      <c r="E1163" s="19">
        <v>15.28</v>
      </c>
      <c r="F1163" s="20">
        <v>2.1682E-2</v>
      </c>
      <c r="G1163" s="20">
        <v>1.8405000000000001E-2</v>
      </c>
      <c r="H1163" s="20">
        <v>1.7822999999999999E-2</v>
      </c>
      <c r="I1163" s="20">
        <v>1.8325999999999999E-2</v>
      </c>
      <c r="J1163" s="20">
        <v>2.0804E-2</v>
      </c>
      <c r="K1163" s="20">
        <v>1.9463000000000001E-2</v>
      </c>
      <c r="L1163" s="20">
        <v>2.5856000000000001E-2</v>
      </c>
      <c r="M1163" s="20">
        <v>2.954E-2</v>
      </c>
      <c r="N1163" s="19">
        <v>1160</v>
      </c>
      <c r="O1163" s="21">
        <v>2370.9700000000003</v>
      </c>
      <c r="P1163" s="19">
        <v>6243.5</v>
      </c>
      <c r="Q1163" s="18">
        <v>97</v>
      </c>
      <c r="R1163" s="19">
        <v>6.9177</v>
      </c>
      <c r="S1163" s="19">
        <v>6.9280999999999997</v>
      </c>
      <c r="T1163" s="263" t="s">
        <v>331</v>
      </c>
      <c r="U1163" s="264" t="s">
        <v>331</v>
      </c>
      <c r="V1163" s="264" t="s">
        <v>331</v>
      </c>
      <c r="W1163" s="19"/>
      <c r="AD1163" s="265" t="s">
        <v>331</v>
      </c>
      <c r="AE1163" s="265">
        <v>2.9735999335348606E-2</v>
      </c>
      <c r="AF1163" s="265">
        <v>3.041599932014942E-2</v>
      </c>
      <c r="AG1163" s="265">
        <v>3.2399999275803566E-2</v>
      </c>
      <c r="AH1163" s="265">
        <v>2.6719999402761461E-2</v>
      </c>
      <c r="AI1163" s="265">
        <v>2.9079999350011349E-2</v>
      </c>
      <c r="AJ1163" s="265">
        <v>3.2199999280273915E-2</v>
      </c>
      <c r="AK1163" s="265">
        <v>3.4049999238923191E-2</v>
      </c>
      <c r="AL1163" s="265">
        <v>2.7866999377124013E-2</v>
      </c>
      <c r="AM1163" s="265">
        <v>3.6524999183602629E-2</v>
      </c>
      <c r="AN1163" s="265">
        <v>3.4145999236777427E-2</v>
      </c>
      <c r="AO1163" s="265">
        <v>3.6323999188095334E-2</v>
      </c>
      <c r="AP1163" s="265">
        <v>3.5366999209485953E-2</v>
      </c>
      <c r="AQ1163" s="265">
        <v>2.7761699379477651E-2</v>
      </c>
    </row>
    <row r="1164" spans="1:43" ht="18.75" customHeight="1">
      <c r="A1164" s="86">
        <v>43629</v>
      </c>
      <c r="B1164" s="19">
        <v>168.7833</v>
      </c>
      <c r="C1164" s="19">
        <v>236.11789999999999</v>
      </c>
      <c r="D1164" s="19">
        <v>72.281000000000006</v>
      </c>
      <c r="E1164" s="19">
        <v>15.82</v>
      </c>
      <c r="F1164" s="20">
        <v>2.1686E-2</v>
      </c>
      <c r="G1164" s="20">
        <v>1.8356999999999998E-2</v>
      </c>
      <c r="H1164" s="20">
        <v>1.7769E-2</v>
      </c>
      <c r="I1164" s="20">
        <v>1.8377999999999999E-2</v>
      </c>
      <c r="J1164" s="20">
        <v>2.0944999999999998E-2</v>
      </c>
      <c r="K1164" s="20">
        <v>1.9585000000000002E-2</v>
      </c>
      <c r="L1164" s="20">
        <v>2.6002000000000001E-2</v>
      </c>
      <c r="M1164" s="20">
        <v>2.9530000000000001E-2</v>
      </c>
      <c r="N1164" s="19">
        <v>1160</v>
      </c>
      <c r="O1164" s="21">
        <v>2370.9700000000003</v>
      </c>
      <c r="P1164" s="19">
        <v>6243.5</v>
      </c>
      <c r="Q1164" s="18">
        <v>96.686000000000007</v>
      </c>
      <c r="R1164" s="19">
        <v>6.9114000000000004</v>
      </c>
      <c r="S1164" s="19">
        <v>6.9260999999999999</v>
      </c>
      <c r="T1164" s="263" t="s">
        <v>331</v>
      </c>
      <c r="U1164" s="264" t="s">
        <v>331</v>
      </c>
      <c r="V1164" s="264" t="s">
        <v>331</v>
      </c>
      <c r="W1164" s="19"/>
      <c r="AD1164" s="265" t="s">
        <v>331</v>
      </c>
      <c r="AE1164" s="265">
        <v>3.0017999329045413E-2</v>
      </c>
      <c r="AF1164" s="265">
        <v>3.0899999309331176E-2</v>
      </c>
      <c r="AG1164" s="265">
        <v>3.2703999269008639E-2</v>
      </c>
      <c r="AH1164" s="265">
        <v>2.6829999400302767E-2</v>
      </c>
      <c r="AI1164" s="265">
        <v>2.8969999352470039E-2</v>
      </c>
      <c r="AJ1164" s="265">
        <v>3.2199999280273915E-2</v>
      </c>
      <c r="AK1164" s="265">
        <v>3.4189999235793946E-2</v>
      </c>
      <c r="AL1164" s="265">
        <v>2.790899937618524E-2</v>
      </c>
      <c r="AM1164" s="265">
        <v>3.6524999183602629E-2</v>
      </c>
      <c r="AN1164" s="265">
        <v>3.4145999236777427E-2</v>
      </c>
      <c r="AO1164" s="265">
        <v>3.6323999188095334E-2</v>
      </c>
      <c r="AP1164" s="265">
        <v>3.5374999209307138E-2</v>
      </c>
      <c r="AQ1164" s="265">
        <v>2.7408299387376753E-2</v>
      </c>
    </row>
    <row r="1165" spans="1:43" ht="18.75" customHeight="1">
      <c r="A1165" s="86">
        <v>43628</v>
      </c>
      <c r="B1165" s="19">
        <v>168.4991</v>
      </c>
      <c r="C1165" s="19">
        <v>236.0341</v>
      </c>
      <c r="D1165" s="19">
        <v>72.281000000000006</v>
      </c>
      <c r="E1165" s="19">
        <v>15.91</v>
      </c>
      <c r="F1165" s="20">
        <v>2.2148000000000001E-2</v>
      </c>
      <c r="G1165" s="20">
        <v>1.8786000000000001E-2</v>
      </c>
      <c r="H1165" s="20">
        <v>1.8173000000000002E-2</v>
      </c>
      <c r="I1165" s="20">
        <v>1.8707999999999999E-2</v>
      </c>
      <c r="J1165" s="20">
        <v>2.1205000000000002E-2</v>
      </c>
      <c r="K1165" s="20">
        <v>1.9921999999999999E-2</v>
      </c>
      <c r="L1165" s="20">
        <v>2.6155999999999999E-2</v>
      </c>
      <c r="M1165" s="20">
        <v>2.9839999999999998E-2</v>
      </c>
      <c r="N1165" s="19">
        <v>1160</v>
      </c>
      <c r="O1165" s="21">
        <v>2370.9700000000003</v>
      </c>
      <c r="P1165" s="19">
        <v>6243.5</v>
      </c>
      <c r="Q1165" s="18">
        <v>96.760999999999996</v>
      </c>
      <c r="R1165" s="19">
        <v>6.9310999999999998</v>
      </c>
      <c r="S1165" s="19">
        <v>6.9438000000000004</v>
      </c>
      <c r="T1165" s="263" t="s">
        <v>331</v>
      </c>
      <c r="U1165" s="264" t="s">
        <v>331</v>
      </c>
      <c r="V1165" s="264" t="s">
        <v>331</v>
      </c>
      <c r="W1165" s="19"/>
      <c r="AD1165" s="265" t="s">
        <v>331</v>
      </c>
      <c r="AE1165" s="265">
        <v>3.0522999317757784E-2</v>
      </c>
      <c r="AF1165" s="265">
        <v>3.1499999295920129E-2</v>
      </c>
      <c r="AG1165" s="265">
        <v>3.3102999260090291E-2</v>
      </c>
      <c r="AH1165" s="265">
        <v>2.6819999400526283E-2</v>
      </c>
      <c r="AI1165" s="265">
        <v>2.9199999347329138E-2</v>
      </c>
      <c r="AJ1165" s="265">
        <v>3.2149999281391499E-2</v>
      </c>
      <c r="AK1165" s="265">
        <v>3.4309999233111739E-2</v>
      </c>
      <c r="AL1165" s="265">
        <v>2.7979999374598264E-2</v>
      </c>
      <c r="AM1165" s="265">
        <v>3.6524999183602629E-2</v>
      </c>
      <c r="AN1165" s="265">
        <v>3.4145999236777427E-2</v>
      </c>
      <c r="AO1165" s="265">
        <v>3.6323999188095334E-2</v>
      </c>
      <c r="AP1165" s="265">
        <v>3.5614999203942718E-2</v>
      </c>
      <c r="AQ1165" s="265">
        <v>2.8218299369271845E-2</v>
      </c>
    </row>
    <row r="1166" spans="1:43" ht="18.75" customHeight="1">
      <c r="A1166" s="86">
        <v>43627</v>
      </c>
      <c r="B1166" s="19">
        <v>168.38310000000001</v>
      </c>
      <c r="C1166" s="19">
        <v>235.8853</v>
      </c>
      <c r="D1166" s="19">
        <v>77.25</v>
      </c>
      <c r="E1166" s="19">
        <v>15.99</v>
      </c>
      <c r="F1166" s="20">
        <v>2.2457000000000001E-2</v>
      </c>
      <c r="G1166" s="20">
        <v>1.9297000000000002E-2</v>
      </c>
      <c r="H1166" s="20">
        <v>1.8793000000000001E-2</v>
      </c>
      <c r="I1166" s="20">
        <v>1.9154999999999998E-2</v>
      </c>
      <c r="J1166" s="20">
        <v>2.1430999999999999E-2</v>
      </c>
      <c r="K1166" s="20">
        <v>2.0282999999999999E-2</v>
      </c>
      <c r="L1166" s="20">
        <v>2.6148999999999999E-2</v>
      </c>
      <c r="M1166" s="20">
        <v>2.962E-2</v>
      </c>
      <c r="N1166" s="19">
        <v>1160</v>
      </c>
      <c r="O1166" s="21">
        <v>2370.9700000000003</v>
      </c>
      <c r="P1166" s="19">
        <v>6243.5</v>
      </c>
      <c r="Q1166" s="18">
        <v>96.543999999999997</v>
      </c>
      <c r="R1166" s="19">
        <v>6.9096000000000002</v>
      </c>
      <c r="S1166" s="19">
        <v>6.9442000000000004</v>
      </c>
      <c r="T1166" s="263" t="s">
        <v>331</v>
      </c>
      <c r="U1166" s="264" t="s">
        <v>331</v>
      </c>
      <c r="V1166" s="264" t="s">
        <v>331</v>
      </c>
      <c r="W1166" s="19"/>
      <c r="AD1166" s="265" t="s">
        <v>331</v>
      </c>
      <c r="AE1166" s="265">
        <v>3.0097999327257274E-2</v>
      </c>
      <c r="AF1166" s="265">
        <v>3.0982999307475986E-2</v>
      </c>
      <c r="AG1166" s="265">
        <v>3.2732999268360437E-2</v>
      </c>
      <c r="AH1166" s="265">
        <v>2.6949999397620557E-2</v>
      </c>
      <c r="AI1166" s="265">
        <v>2.9249999346211551E-2</v>
      </c>
      <c r="AJ1166" s="265">
        <v>3.228999927826226E-2</v>
      </c>
      <c r="AK1166" s="265">
        <v>3.4069999238476159E-2</v>
      </c>
      <c r="AL1166" s="265">
        <v>2.7915999376028774E-2</v>
      </c>
      <c r="AM1166" s="265">
        <v>3.6524999183602629E-2</v>
      </c>
      <c r="AN1166" s="265">
        <v>3.4145999236777427E-2</v>
      </c>
      <c r="AO1166" s="265">
        <v>3.6323999188095334E-2</v>
      </c>
      <c r="AP1166" s="265">
        <v>3.5827999199181795E-2</v>
      </c>
      <c r="AQ1166" s="265">
        <v>2.8539999362081288E-2</v>
      </c>
    </row>
    <row r="1167" spans="1:43" ht="18.75" customHeight="1">
      <c r="A1167" s="86">
        <v>43626</v>
      </c>
      <c r="B1167" s="19">
        <v>168.2655</v>
      </c>
      <c r="C1167" s="19">
        <v>235.54419999999999</v>
      </c>
      <c r="D1167" s="19">
        <v>77.25</v>
      </c>
      <c r="E1167" s="19">
        <v>15.94</v>
      </c>
      <c r="F1167" s="20">
        <v>2.2716E-2</v>
      </c>
      <c r="G1167" s="20">
        <v>1.9036000000000001E-2</v>
      </c>
      <c r="H1167" s="20">
        <v>1.874E-2</v>
      </c>
      <c r="I1167" s="20">
        <v>1.9154999999999998E-2</v>
      </c>
      <c r="J1167" s="20">
        <v>2.1484E-2</v>
      </c>
      <c r="K1167" s="20">
        <v>2.0331999999999999E-2</v>
      </c>
      <c r="L1167" s="20">
        <v>2.6287999999999999E-2</v>
      </c>
      <c r="M1167" s="20">
        <v>2.9409999999999999E-2</v>
      </c>
      <c r="N1167" s="19">
        <v>1160</v>
      </c>
      <c r="O1167" s="21">
        <v>2370.9700000000003</v>
      </c>
      <c r="P1167" s="19">
        <v>6243.5</v>
      </c>
      <c r="Q1167" s="18">
        <v>97.043999999999997</v>
      </c>
      <c r="R1167" s="19">
        <v>6.9096000000000002</v>
      </c>
      <c r="S1167" s="19">
        <v>6.9272</v>
      </c>
      <c r="T1167" s="263" t="s">
        <v>331</v>
      </c>
      <c r="U1167" s="264" t="s">
        <v>331</v>
      </c>
      <c r="V1167" s="264" t="s">
        <v>331</v>
      </c>
      <c r="W1167" s="19"/>
      <c r="AD1167" s="265" t="s">
        <v>331</v>
      </c>
      <c r="AE1167" s="265">
        <v>2.9747999335080388E-2</v>
      </c>
      <c r="AF1167" s="265">
        <v>3.0612999315746129E-2</v>
      </c>
      <c r="AG1167" s="265">
        <v>3.243299927506596E-2</v>
      </c>
      <c r="AH1167" s="265">
        <v>2.6819999400526283E-2</v>
      </c>
      <c r="AI1167" s="265">
        <v>2.9099999349564316E-2</v>
      </c>
      <c r="AJ1167" s="265">
        <v>3.228999927826226E-2</v>
      </c>
      <c r="AK1167" s="265">
        <v>3.4119999237358568E-2</v>
      </c>
      <c r="AL1167" s="265">
        <v>2.7982999374531206E-2</v>
      </c>
      <c r="AM1167" s="265">
        <v>3.6524999183602629E-2</v>
      </c>
      <c r="AN1167" s="265">
        <v>3.4145999236777427E-2</v>
      </c>
      <c r="AO1167" s="265">
        <v>3.6323999188095334E-2</v>
      </c>
      <c r="AP1167" s="265">
        <v>3.5827999199181795E-2</v>
      </c>
      <c r="AQ1167" s="265">
        <v>2.9203299347255379E-2</v>
      </c>
    </row>
    <row r="1168" spans="1:43" ht="18.75" customHeight="1">
      <c r="A1168" s="86">
        <v>43623</v>
      </c>
      <c r="B1168" s="19">
        <v>168.42259999999999</v>
      </c>
      <c r="C1168" s="19">
        <v>235.18639999999999</v>
      </c>
      <c r="D1168" s="19">
        <v>77.25</v>
      </c>
      <c r="E1168" s="19">
        <v>16.3</v>
      </c>
      <c r="F1168" s="20">
        <v>2.2665999999999999E-2</v>
      </c>
      <c r="G1168" s="20">
        <v>1.8494E-2</v>
      </c>
      <c r="H1168" s="20">
        <v>1.8166999999999999E-2</v>
      </c>
      <c r="I1168" s="20">
        <v>1.8529E-2</v>
      </c>
      <c r="J1168" s="20">
        <v>2.0809000000000001E-2</v>
      </c>
      <c r="K1168" s="20">
        <v>1.9684E-2</v>
      </c>
      <c r="L1168" s="20">
        <v>2.572E-2</v>
      </c>
      <c r="M1168" s="20">
        <v>2.9170000000000001E-2</v>
      </c>
      <c r="N1168" s="19">
        <v>1160</v>
      </c>
      <c r="O1168" s="21">
        <v>2370.9700000000003</v>
      </c>
      <c r="P1168" s="19">
        <v>6243.5</v>
      </c>
      <c r="Q1168" s="18">
        <v>97.32</v>
      </c>
      <c r="R1168" s="19">
        <v>6.9089</v>
      </c>
      <c r="S1168" s="19">
        <v>6.9282000000000004</v>
      </c>
      <c r="T1168" s="263" t="s">
        <v>331</v>
      </c>
      <c r="U1168" s="264" t="s">
        <v>331</v>
      </c>
      <c r="V1168" s="264" t="s">
        <v>331</v>
      </c>
      <c r="W1168" s="19"/>
      <c r="AD1168" s="265" t="s">
        <v>331</v>
      </c>
      <c r="AE1168" s="265">
        <v>2.9095999349653724E-2</v>
      </c>
      <c r="AF1168" s="265">
        <v>3.0012999329157176E-2</v>
      </c>
      <c r="AG1168" s="265">
        <v>3.1899999286979439E-2</v>
      </c>
      <c r="AH1168" s="265">
        <v>2.6799999400973322E-2</v>
      </c>
      <c r="AI1168" s="265">
        <v>2.8999999351799487E-2</v>
      </c>
      <c r="AJ1168" s="265">
        <v>3.228999927826226E-2</v>
      </c>
      <c r="AK1168" s="265">
        <v>3.3789999244734643E-2</v>
      </c>
      <c r="AL1168" s="265">
        <v>2.7982999374531206E-2</v>
      </c>
      <c r="AM1168" s="265">
        <v>3.6524999183602629E-2</v>
      </c>
      <c r="AN1168" s="265">
        <v>3.4145999236777427E-2</v>
      </c>
      <c r="AO1168" s="265">
        <v>3.6323999188095334E-2</v>
      </c>
      <c r="AP1168" s="265">
        <v>3.5827999199181795E-2</v>
      </c>
      <c r="AQ1168" s="265">
        <v>2.9203299347255379E-2</v>
      </c>
    </row>
    <row r="1169" spans="1:43" ht="18.75" customHeight="1">
      <c r="A1169" s="86">
        <v>43622</v>
      </c>
      <c r="B1169" s="19">
        <v>168.1446</v>
      </c>
      <c r="C1169" s="19">
        <v>235.0582</v>
      </c>
      <c r="D1169" s="19">
        <v>77.25</v>
      </c>
      <c r="E1169" s="19">
        <v>15.93</v>
      </c>
      <c r="F1169" s="20">
        <v>2.3056E-2</v>
      </c>
      <c r="G1169" s="20">
        <v>1.8787000000000002E-2</v>
      </c>
      <c r="H1169" s="20">
        <v>1.8421E-2</v>
      </c>
      <c r="I1169" s="20">
        <v>1.8828000000000001E-2</v>
      </c>
      <c r="J1169" s="20">
        <v>2.1173999999999998E-2</v>
      </c>
      <c r="K1169" s="20">
        <v>2.0021000000000001E-2</v>
      </c>
      <c r="L1169" s="20">
        <v>2.6134999999999999E-2</v>
      </c>
      <c r="M1169" s="20">
        <v>2.9170000000000001E-2</v>
      </c>
      <c r="N1169" s="19">
        <v>1160</v>
      </c>
      <c r="O1169" s="21">
        <v>2370.9700000000003</v>
      </c>
      <c r="P1169" s="19">
        <v>6243.5</v>
      </c>
      <c r="Q1169" s="18">
        <v>97.072000000000003</v>
      </c>
      <c r="R1169" s="19">
        <v>6.9078999999999997</v>
      </c>
      <c r="S1169" s="19">
        <v>6.9244000000000003</v>
      </c>
      <c r="T1169" s="263" t="s">
        <v>331</v>
      </c>
      <c r="U1169" s="264" t="s">
        <v>331</v>
      </c>
      <c r="V1169" s="264" t="s">
        <v>331</v>
      </c>
      <c r="W1169" s="19"/>
      <c r="AD1169" s="265" t="s">
        <v>331</v>
      </c>
      <c r="AE1169" s="265">
        <v>2.9418999342434107E-2</v>
      </c>
      <c r="AF1169" s="265">
        <v>3.0343999321758748E-2</v>
      </c>
      <c r="AG1169" s="265">
        <v>3.228999927826226E-2</v>
      </c>
      <c r="AH1169" s="265">
        <v>2.6589999405667183E-2</v>
      </c>
      <c r="AI1169" s="265">
        <v>2.9119999349117277E-2</v>
      </c>
      <c r="AJ1169" s="265">
        <v>3.228999927826226E-2</v>
      </c>
      <c r="AK1169" s="265">
        <v>3.3579999249428512E-2</v>
      </c>
      <c r="AL1169" s="265">
        <v>2.7929999375715855E-2</v>
      </c>
      <c r="AM1169" s="265">
        <v>3.6524999183602629E-2</v>
      </c>
      <c r="AN1169" s="265">
        <v>3.4145999236777427E-2</v>
      </c>
      <c r="AO1169" s="265">
        <v>3.6323999188095334E-2</v>
      </c>
      <c r="AP1169" s="265">
        <v>3.5827999199181795E-2</v>
      </c>
      <c r="AQ1169" s="265">
        <v>2.9203299347255379E-2</v>
      </c>
    </row>
    <row r="1170" spans="1:43" ht="18.75" customHeight="1">
      <c r="A1170" s="86">
        <v>43621</v>
      </c>
      <c r="B1170" s="19">
        <v>168.09520000000001</v>
      </c>
      <c r="C1170" s="19">
        <v>234.92760000000001</v>
      </c>
      <c r="D1170" s="19">
        <v>77.843999999999994</v>
      </c>
      <c r="E1170" s="19">
        <v>16.09</v>
      </c>
      <c r="F1170" s="20">
        <v>2.3366000000000001E-2</v>
      </c>
      <c r="G1170" s="20">
        <v>1.8568999999999999E-2</v>
      </c>
      <c r="H1170" s="20">
        <v>1.8232999999999999E-2</v>
      </c>
      <c r="I1170" s="20">
        <v>1.8762999999999998E-2</v>
      </c>
      <c r="J1170" s="20">
        <v>2.1347999999999999E-2</v>
      </c>
      <c r="K1170" s="20">
        <v>2.0116999999999999E-2</v>
      </c>
      <c r="L1170" s="20">
        <v>2.6464999999999999E-2</v>
      </c>
      <c r="M1170" s="20">
        <v>2.92E-2</v>
      </c>
      <c r="N1170" s="19">
        <v>1160</v>
      </c>
      <c r="O1170" s="21">
        <v>2370.9700000000003</v>
      </c>
      <c r="P1170" s="19">
        <v>6243.5</v>
      </c>
      <c r="Q1170" s="18">
        <v>97.141999999999996</v>
      </c>
      <c r="R1170" s="19">
        <v>6.9036999999999997</v>
      </c>
      <c r="S1170" s="19">
        <v>6.9219999999999997</v>
      </c>
      <c r="T1170" s="263" t="s">
        <v>331</v>
      </c>
      <c r="U1170" s="264" t="s">
        <v>331</v>
      </c>
      <c r="V1170" s="264" t="s">
        <v>331</v>
      </c>
      <c r="W1170" s="19"/>
      <c r="AD1170" s="265" t="s">
        <v>331</v>
      </c>
      <c r="AE1170" s="265">
        <v>2.99409993307665E-2</v>
      </c>
      <c r="AF1170" s="265">
        <v>3.0781999311968681E-2</v>
      </c>
      <c r="AG1170" s="265">
        <v>3.2581999271735551E-2</v>
      </c>
      <c r="AH1170" s="265">
        <v>2.6809999400749802E-2</v>
      </c>
      <c r="AI1170" s="265">
        <v>2.9279999345541E-2</v>
      </c>
      <c r="AJ1170" s="265">
        <v>3.228999927826226E-2</v>
      </c>
      <c r="AK1170" s="265">
        <v>3.3909999242052437E-2</v>
      </c>
      <c r="AL1170" s="265">
        <v>2.7944999375380579E-2</v>
      </c>
      <c r="AM1170" s="265">
        <v>3.6524999183602629E-2</v>
      </c>
      <c r="AN1170" s="265">
        <v>3.4145999236777427E-2</v>
      </c>
      <c r="AO1170" s="265">
        <v>3.6323999188095334E-2</v>
      </c>
      <c r="AP1170" s="265">
        <v>3.5827999199181795E-2</v>
      </c>
      <c r="AQ1170" s="265">
        <v>2.8374999365769326E-2</v>
      </c>
    </row>
    <row r="1171" spans="1:43" ht="18.75" customHeight="1">
      <c r="A1171" s="86">
        <v>43620</v>
      </c>
      <c r="B1171" s="19">
        <v>168.00630000000001</v>
      </c>
      <c r="C1171" s="19">
        <v>234.80439999999999</v>
      </c>
      <c r="D1171" s="19">
        <v>79.938000000000002</v>
      </c>
      <c r="E1171" s="19">
        <v>16.97</v>
      </c>
      <c r="F1171" s="20">
        <v>2.3342000000000002E-2</v>
      </c>
      <c r="G1171" s="20">
        <v>1.8834E-2</v>
      </c>
      <c r="H1171" s="20">
        <v>1.8481000000000001E-2</v>
      </c>
      <c r="I1171" s="20">
        <v>1.8960999999999999E-2</v>
      </c>
      <c r="J1171" s="20">
        <v>2.1295999999999999E-2</v>
      </c>
      <c r="K1171" s="20">
        <v>2.019E-2</v>
      </c>
      <c r="L1171" s="20">
        <v>2.6113000000000001E-2</v>
      </c>
      <c r="M1171" s="20">
        <v>2.9180000000000001E-2</v>
      </c>
      <c r="N1171" s="19">
        <v>1160</v>
      </c>
      <c r="O1171" s="21">
        <v>2370.9700000000003</v>
      </c>
      <c r="P1171" s="19">
        <v>6243.5</v>
      </c>
      <c r="Q1171" s="18">
        <v>97.75</v>
      </c>
      <c r="R1171" s="19">
        <v>6.9050000000000002</v>
      </c>
      <c r="S1171" s="19">
        <v>6.9367999999999999</v>
      </c>
      <c r="T1171" s="263" t="s">
        <v>331</v>
      </c>
      <c r="U1171" s="264" t="s">
        <v>331</v>
      </c>
      <c r="V1171" s="264" t="s">
        <v>331</v>
      </c>
      <c r="W1171" s="19"/>
      <c r="AD1171" s="265" t="s">
        <v>331</v>
      </c>
      <c r="AE1171" s="265">
        <v>2.9900999331660568E-2</v>
      </c>
      <c r="AF1171" s="265">
        <v>3.0695999313890932E-2</v>
      </c>
      <c r="AG1171" s="265">
        <v>3.2374999276362358E-2</v>
      </c>
      <c r="AH1171" s="265">
        <v>2.5219999436289071E-2</v>
      </c>
      <c r="AI1171" s="265">
        <v>2.928999934531748E-2</v>
      </c>
      <c r="AJ1171" s="265">
        <v>3.228999927826226E-2</v>
      </c>
      <c r="AK1171" s="265">
        <v>3.3959999240934846E-2</v>
      </c>
      <c r="AL1171" s="265">
        <v>2.8162999370507896E-2</v>
      </c>
      <c r="AM1171" s="265">
        <v>3.6524999183602629E-2</v>
      </c>
      <c r="AN1171" s="265">
        <v>3.4145999236777427E-2</v>
      </c>
      <c r="AO1171" s="265">
        <v>3.6323999188095334E-2</v>
      </c>
      <c r="AP1171" s="265">
        <v>3.4456999229826035E-2</v>
      </c>
      <c r="AQ1171" s="265">
        <v>2.808329937228933E-2</v>
      </c>
    </row>
    <row r="1172" spans="1:43" ht="18.75" customHeight="1">
      <c r="A1172" s="86">
        <v>43619</v>
      </c>
      <c r="B1172" s="19">
        <v>168.2861</v>
      </c>
      <c r="C1172" s="19">
        <v>235.1112</v>
      </c>
      <c r="D1172" s="19">
        <v>82</v>
      </c>
      <c r="E1172" s="19">
        <v>18.86</v>
      </c>
      <c r="F1172" s="20">
        <v>2.3243E-2</v>
      </c>
      <c r="G1172" s="20">
        <v>1.8317E-2</v>
      </c>
      <c r="H1172" s="20">
        <v>1.7885000000000002E-2</v>
      </c>
      <c r="I1172" s="20">
        <v>1.8353999999999999E-2</v>
      </c>
      <c r="J1172" s="20">
        <v>2.0709999999999999E-2</v>
      </c>
      <c r="K1172" s="20">
        <v>1.9543999999999999E-2</v>
      </c>
      <c r="L1172" s="20">
        <v>2.5311E-2</v>
      </c>
      <c r="M1172" s="20">
        <v>2.9239999999999999E-2</v>
      </c>
      <c r="N1172" s="19">
        <v>1160</v>
      </c>
      <c r="O1172" s="21">
        <v>2432.56</v>
      </c>
      <c r="P1172" s="19">
        <v>6122.9</v>
      </c>
      <c r="Q1172" s="18">
        <v>98.141999999999996</v>
      </c>
      <c r="R1172" s="19">
        <v>6.9019000000000004</v>
      </c>
      <c r="S1172" s="19">
        <v>6.9291</v>
      </c>
      <c r="T1172" s="263" t="s">
        <v>331</v>
      </c>
      <c r="U1172" s="264" t="s">
        <v>331</v>
      </c>
      <c r="V1172" s="264" t="s">
        <v>331</v>
      </c>
      <c r="W1172" s="19"/>
      <c r="AD1172" s="265" t="s">
        <v>331</v>
      </c>
      <c r="AE1172" s="265">
        <v>2.9305999344959855E-2</v>
      </c>
      <c r="AF1172" s="265">
        <v>3.0199999324977397E-2</v>
      </c>
      <c r="AG1172" s="265">
        <v>3.1982999285124242E-2</v>
      </c>
      <c r="AH1172" s="265">
        <v>2.4879999443888665E-2</v>
      </c>
      <c r="AI1172" s="265">
        <v>2.9449999341741202E-2</v>
      </c>
      <c r="AJ1172" s="265">
        <v>3.2299999278038741E-2</v>
      </c>
      <c r="AK1172" s="265">
        <v>3.3719999246299266E-2</v>
      </c>
      <c r="AL1172" s="265">
        <v>2.8166999370418489E-2</v>
      </c>
      <c r="AM1172" s="265">
        <v>3.6524999183602629E-2</v>
      </c>
      <c r="AN1172" s="265">
        <v>3.4145999236777427E-2</v>
      </c>
      <c r="AO1172" s="265">
        <v>3.6323999188095334E-2</v>
      </c>
      <c r="AP1172" s="265">
        <v>3.4446999230049555E-2</v>
      </c>
      <c r="AQ1172" s="265">
        <v>2.8331699366737156E-2</v>
      </c>
    </row>
    <row r="1173" spans="1:43" ht="18.75" customHeight="1">
      <c r="A1173" s="86">
        <v>43616</v>
      </c>
      <c r="B1173" s="19">
        <v>167.84100000000001</v>
      </c>
      <c r="C1173" s="19">
        <v>235.29599999999999</v>
      </c>
      <c r="D1173" s="19">
        <v>79.375</v>
      </c>
      <c r="E1173" s="19">
        <v>18.71</v>
      </c>
      <c r="F1173" s="20">
        <v>2.3399E-2</v>
      </c>
      <c r="G1173" s="20">
        <v>1.9220999999999999E-2</v>
      </c>
      <c r="H1173" s="20">
        <v>1.8731000000000001E-2</v>
      </c>
      <c r="I1173" s="20">
        <v>1.9109999999999999E-2</v>
      </c>
      <c r="J1173" s="20">
        <v>2.1246000000000001E-2</v>
      </c>
      <c r="K1173" s="20">
        <v>2.0167000000000001E-2</v>
      </c>
      <c r="L1173" s="20">
        <v>2.5684999999999999E-2</v>
      </c>
      <c r="M1173" s="20">
        <v>2.903E-2</v>
      </c>
      <c r="N1173" s="19">
        <v>1160</v>
      </c>
      <c r="O1173" s="21">
        <v>2432.56</v>
      </c>
      <c r="P1173" s="19">
        <v>6122.9</v>
      </c>
      <c r="Q1173" s="18">
        <v>98.144000000000005</v>
      </c>
      <c r="R1173" s="19">
        <v>6.9145000000000003</v>
      </c>
      <c r="S1173" s="19">
        <v>6.9329999999999998</v>
      </c>
      <c r="T1173" s="263" t="s">
        <v>331</v>
      </c>
      <c r="U1173" s="264" t="s">
        <v>331</v>
      </c>
      <c r="V1173" s="264" t="s">
        <v>331</v>
      </c>
      <c r="W1173" s="19"/>
      <c r="AD1173" s="265" t="s">
        <v>331</v>
      </c>
      <c r="AE1173" s="265">
        <v>2.8593999360874294E-2</v>
      </c>
      <c r="AF1173" s="265">
        <v>2.9424999342299998E-2</v>
      </c>
      <c r="AG1173" s="265">
        <v>3.1232999301888047E-2</v>
      </c>
      <c r="AH1173" s="265">
        <v>2.4459999453276399E-2</v>
      </c>
      <c r="AI1173" s="265">
        <v>2.6299999412149191E-2</v>
      </c>
      <c r="AJ1173" s="265">
        <v>3.1529999295249585E-2</v>
      </c>
      <c r="AK1173" s="265">
        <v>3.3559999249875544E-2</v>
      </c>
      <c r="AL1173" s="265">
        <v>2.817699937019497E-2</v>
      </c>
      <c r="AM1173" s="265">
        <v>3.6524999183602629E-2</v>
      </c>
      <c r="AN1173" s="265">
        <v>3.4145999236777427E-2</v>
      </c>
      <c r="AO1173" s="265">
        <v>3.6323999188095334E-2</v>
      </c>
      <c r="AP1173" s="265">
        <v>3.4282999233715236E-2</v>
      </c>
      <c r="AQ1173" s="265">
        <v>2.77316993801482E-2</v>
      </c>
    </row>
    <row r="1174" spans="1:43" ht="18.75" customHeight="1">
      <c r="A1174" s="86">
        <v>43615</v>
      </c>
      <c r="B1174" s="19">
        <v>167.28880000000001</v>
      </c>
      <c r="C1174" s="19">
        <v>235.20359999999999</v>
      </c>
      <c r="D1174" s="19">
        <v>76.313000000000002</v>
      </c>
      <c r="E1174" s="19">
        <v>17.3</v>
      </c>
      <c r="F1174" s="20">
        <v>2.3633999999999999E-2</v>
      </c>
      <c r="G1174" s="20">
        <v>2.0608999999999999E-2</v>
      </c>
      <c r="H1174" s="20">
        <v>2.0045E-2</v>
      </c>
      <c r="I1174" s="20">
        <v>2.0198000000000001E-2</v>
      </c>
      <c r="J1174" s="20">
        <v>2.2133E-2</v>
      </c>
      <c r="K1174" s="20">
        <v>2.1153000000000002E-2</v>
      </c>
      <c r="L1174" s="20">
        <v>2.64E-2</v>
      </c>
      <c r="M1174" s="20">
        <v>2.9250000000000002E-2</v>
      </c>
      <c r="N1174" s="19">
        <v>1160</v>
      </c>
      <c r="O1174" s="21">
        <v>2432.56</v>
      </c>
      <c r="P1174" s="19">
        <v>6122.9</v>
      </c>
      <c r="Q1174" s="18">
        <v>97.951999999999998</v>
      </c>
      <c r="R1174" s="19">
        <v>6.9101999999999997</v>
      </c>
      <c r="S1174" s="19">
        <v>6.9215999999999998</v>
      </c>
      <c r="T1174" s="263" t="s">
        <v>331</v>
      </c>
      <c r="U1174" s="264" t="s">
        <v>331</v>
      </c>
      <c r="V1174" s="264" t="s">
        <v>331</v>
      </c>
      <c r="W1174" s="19"/>
      <c r="AD1174" s="265" t="s">
        <v>331</v>
      </c>
      <c r="AE1174" s="265">
        <v>2.8188999369926752E-2</v>
      </c>
      <c r="AF1174" s="265">
        <v>2.9072999350167814E-2</v>
      </c>
      <c r="AG1174" s="265">
        <v>3.1009999306872486E-2</v>
      </c>
      <c r="AH1174" s="265">
        <v>2.4319999456405637E-2</v>
      </c>
      <c r="AI1174" s="265">
        <v>2.6299999412149191E-2</v>
      </c>
      <c r="AJ1174" s="265">
        <v>3.1669999292120339E-2</v>
      </c>
      <c r="AK1174" s="265">
        <v>3.2809999266639356E-2</v>
      </c>
      <c r="AL1174" s="265">
        <v>2.8140999370999634E-2</v>
      </c>
      <c r="AM1174" s="265">
        <v>3.6524999183602629E-2</v>
      </c>
      <c r="AN1174" s="265">
        <v>3.4145999236777427E-2</v>
      </c>
      <c r="AO1174" s="265">
        <v>3.6323999188095334E-2</v>
      </c>
      <c r="AP1174" s="265">
        <v>3.4347999232262373E-2</v>
      </c>
      <c r="AQ1174" s="265">
        <v>2.7656699381824582E-2</v>
      </c>
    </row>
    <row r="1175" spans="1:43" ht="18.75" customHeight="1">
      <c r="A1175" s="86">
        <v>43614</v>
      </c>
      <c r="B1175" s="19">
        <v>167.18299999999999</v>
      </c>
      <c r="C1175" s="19">
        <v>235.2347</v>
      </c>
      <c r="D1175" s="19">
        <v>77.375</v>
      </c>
      <c r="E1175" s="19">
        <v>17.899999999999999</v>
      </c>
      <c r="F1175" s="20">
        <v>2.3480999999999998E-2</v>
      </c>
      <c r="G1175" s="20">
        <v>2.1090000000000001E-2</v>
      </c>
      <c r="H1175" s="20">
        <v>2.0565E-2</v>
      </c>
      <c r="I1175" s="20">
        <v>2.0694000000000001E-2</v>
      </c>
      <c r="J1175" s="20">
        <v>2.2605E-2</v>
      </c>
      <c r="K1175" s="20">
        <v>2.1597999999999999E-2</v>
      </c>
      <c r="L1175" s="20">
        <v>2.6925999999999999E-2</v>
      </c>
      <c r="M1175" s="20">
        <v>2.947E-2</v>
      </c>
      <c r="N1175" s="19">
        <v>1160</v>
      </c>
      <c r="O1175" s="21">
        <v>2432.56</v>
      </c>
      <c r="P1175" s="19">
        <v>6122.9</v>
      </c>
      <c r="Q1175" s="18">
        <v>97.613</v>
      </c>
      <c r="R1175" s="19">
        <v>6.8979999999999997</v>
      </c>
      <c r="S1175" s="19">
        <v>6.9089</v>
      </c>
      <c r="T1175" s="263" t="s">
        <v>331</v>
      </c>
      <c r="U1175" s="264" t="s">
        <v>331</v>
      </c>
      <c r="V1175" s="264" t="s">
        <v>331</v>
      </c>
      <c r="W1175" s="19"/>
      <c r="AD1175" s="265" t="s">
        <v>331</v>
      </c>
      <c r="AE1175" s="265">
        <v>2.8302999367378651E-2</v>
      </c>
      <c r="AF1175" s="265">
        <v>2.9374999343417585E-2</v>
      </c>
      <c r="AG1175" s="265">
        <v>3.1434999297372999E-2</v>
      </c>
      <c r="AH1175" s="265">
        <v>2.3889999466016887E-2</v>
      </c>
      <c r="AI1175" s="265">
        <v>2.6299999412149191E-2</v>
      </c>
      <c r="AJ1175" s="265">
        <v>3.1719999291002755E-2</v>
      </c>
      <c r="AK1175" s="265">
        <v>3.318999925814569E-2</v>
      </c>
      <c r="AL1175" s="265">
        <v>2.8196999369747937E-2</v>
      </c>
      <c r="AM1175" s="265">
        <v>3.6524999183602629E-2</v>
      </c>
      <c r="AN1175" s="265">
        <v>3.4145999236777427E-2</v>
      </c>
      <c r="AO1175" s="265">
        <v>3.6323999188095334E-2</v>
      </c>
      <c r="AP1175" s="265">
        <v>3.4325999232754111E-2</v>
      </c>
      <c r="AQ1175" s="265">
        <v>2.7659999381750823E-2</v>
      </c>
    </row>
    <row r="1176" spans="1:43" ht="18.75" customHeight="1">
      <c r="A1176" s="86">
        <v>43613</v>
      </c>
      <c r="B1176" s="19">
        <v>167.05840000000001</v>
      </c>
      <c r="C1176" s="19">
        <v>235.01410000000001</v>
      </c>
      <c r="D1176" s="19">
        <v>74.375</v>
      </c>
      <c r="E1176" s="19">
        <v>17.5</v>
      </c>
      <c r="F1176" s="20">
        <v>2.3396E-2</v>
      </c>
      <c r="G1176" s="20">
        <v>2.1243999999999999E-2</v>
      </c>
      <c r="H1176" s="20">
        <v>2.0593E-2</v>
      </c>
      <c r="I1176" s="20">
        <v>2.0686E-2</v>
      </c>
      <c r="J1176" s="20">
        <v>2.2658000000000001E-2</v>
      </c>
      <c r="K1176" s="20">
        <v>2.1551000000000001E-2</v>
      </c>
      <c r="L1176" s="20">
        <v>2.7045E-2</v>
      </c>
      <c r="M1176" s="20">
        <v>2.9909999999999999E-2</v>
      </c>
      <c r="N1176" s="19">
        <v>1160</v>
      </c>
      <c r="O1176" s="21">
        <v>2432.56</v>
      </c>
      <c r="P1176" s="19">
        <v>6122.9</v>
      </c>
      <c r="Q1176" s="18">
        <v>97.613</v>
      </c>
      <c r="R1176" s="19">
        <v>6.9001999999999999</v>
      </c>
      <c r="S1176" s="19">
        <v>6.9168000000000003</v>
      </c>
      <c r="T1176" s="263" t="s">
        <v>331</v>
      </c>
      <c r="U1176" s="264" t="s">
        <v>331</v>
      </c>
      <c r="V1176" s="264" t="s">
        <v>331</v>
      </c>
      <c r="W1176" s="19"/>
      <c r="AD1176" s="265" t="s">
        <v>331</v>
      </c>
      <c r="AE1176" s="265">
        <v>2.8447999364137652E-2</v>
      </c>
      <c r="AF1176" s="265">
        <v>2.9060999350436031E-2</v>
      </c>
      <c r="AG1176" s="265">
        <v>3.1131999304145574E-2</v>
      </c>
      <c r="AH1176" s="265">
        <v>2.3859999466687442E-2</v>
      </c>
      <c r="AI1176" s="265">
        <v>2.6299999412149191E-2</v>
      </c>
      <c r="AJ1176" s="265">
        <v>3.1579999294131994E-2</v>
      </c>
      <c r="AK1176" s="265">
        <v>3.3019999261945487E-2</v>
      </c>
      <c r="AL1176" s="265">
        <v>2.8180999370105562E-2</v>
      </c>
      <c r="AM1176" s="265">
        <v>3.6524999183602629E-2</v>
      </c>
      <c r="AN1176" s="265">
        <v>3.4145999236777427E-2</v>
      </c>
      <c r="AO1176" s="265">
        <v>3.6323999188095334E-2</v>
      </c>
      <c r="AP1176" s="265">
        <v>3.4343999232351784E-2</v>
      </c>
      <c r="AQ1176" s="265">
        <v>2.7701699380818751E-2</v>
      </c>
    </row>
    <row r="1177" spans="1:43" ht="18.75" customHeight="1">
      <c r="A1177" s="86">
        <v>43612</v>
      </c>
      <c r="B1177" s="19">
        <v>166.6611</v>
      </c>
      <c r="C1177" s="19">
        <v>234.77940000000001</v>
      </c>
      <c r="D1177" s="19">
        <v>74.281000000000006</v>
      </c>
      <c r="E1177" s="19">
        <v>15.85</v>
      </c>
      <c r="F1177" s="20">
        <v>2.3370999999999999E-2</v>
      </c>
      <c r="G1177" s="20">
        <v>2.1641000000000001E-2</v>
      </c>
      <c r="H1177" s="20">
        <v>2.103E-2</v>
      </c>
      <c r="I1177" s="20">
        <v>2.1205000000000002E-2</v>
      </c>
      <c r="J1177" s="20">
        <v>2.3202E-2</v>
      </c>
      <c r="K1177" s="20">
        <v>2.2134000000000001E-2</v>
      </c>
      <c r="L1177" s="20">
        <v>2.7512000000000002E-2</v>
      </c>
      <c r="M1177" s="20">
        <v>2.989E-2</v>
      </c>
      <c r="N1177" s="19">
        <v>1160</v>
      </c>
      <c r="O1177" s="21">
        <v>2432.56</v>
      </c>
      <c r="P1177" s="19">
        <v>6122.9</v>
      </c>
      <c r="Q1177" s="18">
        <v>97.855999999999995</v>
      </c>
      <c r="R1177" s="19">
        <v>6.9104999999999999</v>
      </c>
      <c r="S1177" s="19">
        <v>6.9269999999999996</v>
      </c>
      <c r="T1177" s="263" t="s">
        <v>331</v>
      </c>
      <c r="U1177" s="264" t="s">
        <v>331</v>
      </c>
      <c r="V1177" s="264" t="s">
        <v>331</v>
      </c>
      <c r="W1177" s="19"/>
      <c r="AD1177" s="265" t="s">
        <v>331</v>
      </c>
      <c r="AE1177" s="265">
        <v>2.7833999377861619E-2</v>
      </c>
      <c r="AF1177" s="265">
        <v>2.8743999357521536E-2</v>
      </c>
      <c r="AG1177" s="265">
        <v>3.0827999310940508E-2</v>
      </c>
      <c r="AH1177" s="265">
        <v>2.3899999465793371E-2</v>
      </c>
      <c r="AI1177" s="265">
        <v>2.6299999412149191E-2</v>
      </c>
      <c r="AJ1177" s="265">
        <v>3.1119999304413795E-2</v>
      </c>
      <c r="AK1177" s="265">
        <v>3.2559999272227289E-2</v>
      </c>
      <c r="AL1177" s="265">
        <v>2.8189999369904399E-2</v>
      </c>
      <c r="AM1177" s="265">
        <v>3.6524999183602629E-2</v>
      </c>
      <c r="AN1177" s="265">
        <v>3.4145999236777427E-2</v>
      </c>
      <c r="AO1177" s="265">
        <v>3.6323999188095334E-2</v>
      </c>
      <c r="AP1177" s="265">
        <v>3.4334999232552947E-2</v>
      </c>
      <c r="AQ1177" s="265">
        <v>2.8069999372586606E-2</v>
      </c>
    </row>
    <row r="1178" spans="1:43" ht="18.75" customHeight="1">
      <c r="A1178" s="86">
        <v>43609</v>
      </c>
      <c r="B1178" s="19">
        <v>166.6611</v>
      </c>
      <c r="C1178" s="19">
        <v>234.77940000000001</v>
      </c>
      <c r="D1178" s="19">
        <v>74.281000000000006</v>
      </c>
      <c r="E1178" s="19">
        <v>15.85</v>
      </c>
      <c r="F1178" s="20">
        <v>2.3370999999999999E-2</v>
      </c>
      <c r="G1178" s="20">
        <v>2.1641000000000001E-2</v>
      </c>
      <c r="H1178" s="20">
        <v>2.103E-2</v>
      </c>
      <c r="I1178" s="20">
        <v>2.1205000000000002E-2</v>
      </c>
      <c r="J1178" s="20">
        <v>2.3202E-2</v>
      </c>
      <c r="K1178" s="20">
        <v>2.2134000000000001E-2</v>
      </c>
      <c r="L1178" s="20">
        <v>2.7512000000000002E-2</v>
      </c>
      <c r="M1178" s="20">
        <v>2.947E-2</v>
      </c>
      <c r="N1178" s="19">
        <v>1160</v>
      </c>
      <c r="O1178" s="21">
        <v>2432.56</v>
      </c>
      <c r="P1178" s="19">
        <v>6122.9</v>
      </c>
      <c r="Q1178" s="18">
        <v>98.040999999999997</v>
      </c>
      <c r="R1178" s="19">
        <v>6.9062999999999999</v>
      </c>
      <c r="S1178" s="19">
        <v>6.9340999999999999</v>
      </c>
      <c r="T1178" s="263" t="s">
        <v>331</v>
      </c>
      <c r="U1178" s="264" t="s">
        <v>331</v>
      </c>
      <c r="V1178" s="264" t="s">
        <v>331</v>
      </c>
      <c r="W1178" s="19"/>
      <c r="AD1178" s="265" t="s">
        <v>331</v>
      </c>
      <c r="AE1178" s="265">
        <v>2.7603999383002523E-2</v>
      </c>
      <c r="AF1178" s="265">
        <v>2.8556999361701311E-2</v>
      </c>
      <c r="AG1178" s="265">
        <v>3.0735999312996864E-2</v>
      </c>
      <c r="AH1178" s="265">
        <v>2.4019999463111164E-2</v>
      </c>
      <c r="AI1178" s="265">
        <v>2.6299999412149191E-2</v>
      </c>
      <c r="AJ1178" s="265">
        <v>3.0849999310448767E-2</v>
      </c>
      <c r="AK1178" s="265">
        <v>3.2619999270886185E-2</v>
      </c>
      <c r="AL1178" s="265">
        <v>2.8717999358102677E-2</v>
      </c>
      <c r="AM1178" s="265">
        <v>3.6524999183602629E-2</v>
      </c>
      <c r="AN1178" s="265">
        <v>3.4145999236777427E-2</v>
      </c>
      <c r="AO1178" s="265">
        <v>3.6323999188095334E-2</v>
      </c>
      <c r="AP1178" s="265">
        <v>3.4480999229289593E-2</v>
      </c>
      <c r="AQ1178" s="265">
        <v>2.8369999365881086E-2</v>
      </c>
    </row>
    <row r="1179" spans="1:43" ht="18.75" customHeight="1">
      <c r="A1179" s="86">
        <v>43608</v>
      </c>
      <c r="B1179" s="19">
        <v>166.965</v>
      </c>
      <c r="C1179" s="19">
        <v>234.8982</v>
      </c>
      <c r="D1179" s="19">
        <v>73.938000000000002</v>
      </c>
      <c r="E1179" s="19">
        <v>16.920000000000002</v>
      </c>
      <c r="F1179" s="20">
        <v>2.3505999999999999E-2</v>
      </c>
      <c r="G1179" s="20">
        <v>2.146E-2</v>
      </c>
      <c r="H1179" s="20">
        <v>2.0895E-2</v>
      </c>
      <c r="I1179" s="20">
        <v>2.1141E-2</v>
      </c>
      <c r="J1179" s="20">
        <v>2.3185000000000001E-2</v>
      </c>
      <c r="K1179" s="20">
        <v>2.2112E-2</v>
      </c>
      <c r="L1179" s="20">
        <v>2.7535E-2</v>
      </c>
      <c r="M1179" s="20">
        <v>2.9569999999999999E-2</v>
      </c>
      <c r="N1179" s="19">
        <v>1160</v>
      </c>
      <c r="O1179" s="21">
        <v>2432.56</v>
      </c>
      <c r="P1179" s="19">
        <v>6122.9</v>
      </c>
      <c r="Q1179" s="18">
        <v>98.061999999999998</v>
      </c>
      <c r="R1179" s="19">
        <v>6.9020000000000001</v>
      </c>
      <c r="S1179" s="19">
        <v>6.9340000000000002</v>
      </c>
      <c r="T1179" s="263" t="s">
        <v>331</v>
      </c>
      <c r="U1179" s="264" t="s">
        <v>331</v>
      </c>
      <c r="V1179" s="264" t="s">
        <v>331</v>
      </c>
      <c r="W1179" s="19"/>
      <c r="AD1179" s="265" t="s">
        <v>331</v>
      </c>
      <c r="AE1179" s="265">
        <v>2.7603999383002523E-2</v>
      </c>
      <c r="AF1179" s="265">
        <v>2.8556999361701311E-2</v>
      </c>
      <c r="AG1179" s="265">
        <v>3.0735999312996864E-2</v>
      </c>
      <c r="AH1179" s="265">
        <v>2.4019999463111164E-2</v>
      </c>
      <c r="AI1179" s="265">
        <v>2.6299999412149191E-2</v>
      </c>
      <c r="AJ1179" s="265">
        <v>3.0849999310448767E-2</v>
      </c>
      <c r="AK1179" s="265">
        <v>3.2619999270886185E-2</v>
      </c>
      <c r="AL1179" s="265">
        <v>2.8717999358102677E-2</v>
      </c>
      <c r="AM1179" s="265">
        <v>3.6524999183602629E-2</v>
      </c>
      <c r="AN1179" s="265">
        <v>3.4145999236777427E-2</v>
      </c>
      <c r="AO1179" s="265">
        <v>3.6323999188095334E-2</v>
      </c>
      <c r="AP1179" s="265">
        <v>3.4480999229289593E-2</v>
      </c>
      <c r="AQ1179" s="265">
        <v>2.8369999365881086E-2</v>
      </c>
    </row>
    <row r="1180" spans="1:43" ht="18.75" customHeight="1">
      <c r="A1180" s="86">
        <v>43607</v>
      </c>
      <c r="B1180" s="19">
        <v>166.339</v>
      </c>
      <c r="C1180" s="19">
        <v>234.84780000000001</v>
      </c>
      <c r="D1180" s="19">
        <v>71.625</v>
      </c>
      <c r="E1180" s="19">
        <v>14.75</v>
      </c>
      <c r="F1180" s="20">
        <v>2.3661000000000001E-2</v>
      </c>
      <c r="G1180" s="20">
        <v>2.2227E-2</v>
      </c>
      <c r="H1180" s="20">
        <v>2.1603000000000001E-2</v>
      </c>
      <c r="I1180" s="20">
        <v>2.1794000000000001E-2</v>
      </c>
      <c r="J1180" s="20">
        <v>2.3820000000000001E-2</v>
      </c>
      <c r="K1180" s="20">
        <v>2.2721000000000002E-2</v>
      </c>
      <c r="L1180" s="20">
        <v>2.8076E-2</v>
      </c>
      <c r="M1180" s="20">
        <v>2.9819999999999999E-2</v>
      </c>
      <c r="N1180" s="19">
        <v>1160</v>
      </c>
      <c r="O1180" s="21">
        <v>2432.56</v>
      </c>
      <c r="P1180" s="19">
        <v>6122.9</v>
      </c>
      <c r="Q1180" s="18">
        <v>97.933000000000007</v>
      </c>
      <c r="R1180" s="19">
        <v>6.9123000000000001</v>
      </c>
      <c r="S1180" s="19">
        <v>6.9398</v>
      </c>
      <c r="T1180" s="263" t="s">
        <v>331</v>
      </c>
      <c r="U1180" s="264" t="s">
        <v>331</v>
      </c>
      <c r="V1180" s="264" t="s">
        <v>331</v>
      </c>
      <c r="W1180" s="19"/>
      <c r="AD1180" s="265" t="s">
        <v>331</v>
      </c>
      <c r="AE1180" s="265">
        <v>2.7415999387204647E-2</v>
      </c>
      <c r="AF1180" s="265">
        <v>2.864299935977906E-2</v>
      </c>
      <c r="AG1180" s="265">
        <v>3.0517999317869544E-2</v>
      </c>
      <c r="AH1180" s="265">
        <v>2.4049999462440609E-2</v>
      </c>
      <c r="AI1180" s="265">
        <v>2.6299999412149191E-2</v>
      </c>
      <c r="AJ1180" s="265">
        <v>2.9799999333918095E-2</v>
      </c>
      <c r="AK1180" s="265">
        <v>3.2509999273344872E-2</v>
      </c>
      <c r="AL1180" s="265">
        <v>2.8678999358974399E-2</v>
      </c>
      <c r="AM1180" s="265">
        <v>3.6524999183602629E-2</v>
      </c>
      <c r="AN1180" s="265">
        <v>3.4145999236777427E-2</v>
      </c>
      <c r="AO1180" s="265">
        <v>3.6323999188095334E-2</v>
      </c>
      <c r="AP1180" s="265">
        <v>3.4244999234564602E-2</v>
      </c>
      <c r="AQ1180" s="265">
        <v>2.8801699356231839E-2</v>
      </c>
    </row>
    <row r="1181" spans="1:43" ht="18.75" customHeight="1">
      <c r="A1181" s="86">
        <v>43606</v>
      </c>
      <c r="B1181" s="19">
        <v>166.1036</v>
      </c>
      <c r="C1181" s="19">
        <v>234.80889999999999</v>
      </c>
      <c r="D1181" s="19">
        <v>71.688000000000002</v>
      </c>
      <c r="E1181" s="19">
        <v>14.95</v>
      </c>
      <c r="F1181" s="20">
        <v>2.3663E-2</v>
      </c>
      <c r="G1181" s="20">
        <v>2.2537999999999999E-2</v>
      </c>
      <c r="H1181" s="20">
        <v>2.1984E-2</v>
      </c>
      <c r="I1181" s="20">
        <v>2.2263999999999999E-2</v>
      </c>
      <c r="J1181" s="20">
        <v>2.4264000000000001E-2</v>
      </c>
      <c r="K1181" s="20">
        <v>2.3210000000000001E-2</v>
      </c>
      <c r="L1181" s="20">
        <v>2.8438999999999999E-2</v>
      </c>
      <c r="M1181" s="20">
        <v>2.964E-2</v>
      </c>
      <c r="N1181" s="19">
        <v>1160</v>
      </c>
      <c r="O1181" s="21">
        <v>2432.56</v>
      </c>
      <c r="P1181" s="19">
        <v>6122.9</v>
      </c>
      <c r="Q1181" s="18">
        <v>97.995000000000005</v>
      </c>
      <c r="R1181" s="19">
        <v>6.9179000000000004</v>
      </c>
      <c r="S1181" s="19">
        <v>6.9490999999999996</v>
      </c>
      <c r="T1181" s="263" t="s">
        <v>331</v>
      </c>
      <c r="U1181" s="264" t="s">
        <v>331</v>
      </c>
      <c r="V1181" s="264" t="s">
        <v>331</v>
      </c>
      <c r="W1181" s="19"/>
      <c r="AD1181" s="265" t="s">
        <v>331</v>
      </c>
      <c r="AE1181" s="265">
        <v>2.7241999391093851E-2</v>
      </c>
      <c r="AF1181" s="265">
        <v>2.8174999370239675E-2</v>
      </c>
      <c r="AG1181" s="265">
        <v>3.0227999324351551E-2</v>
      </c>
      <c r="AH1181" s="265">
        <v>2.3749999469146132E-2</v>
      </c>
      <c r="AI1181" s="265">
        <v>2.6299999412149191E-2</v>
      </c>
      <c r="AJ1181" s="265">
        <v>2.9679999336600302E-2</v>
      </c>
      <c r="AK1181" s="265">
        <v>3.1739999290555716E-2</v>
      </c>
      <c r="AL1181" s="265">
        <v>2.8892999354191123E-2</v>
      </c>
      <c r="AM1181" s="265">
        <v>3.6524999183602629E-2</v>
      </c>
      <c r="AN1181" s="265">
        <v>3.4145999236777427E-2</v>
      </c>
      <c r="AO1181" s="265">
        <v>3.6323999188095334E-2</v>
      </c>
      <c r="AP1181" s="265">
        <v>3.4446999230049555E-2</v>
      </c>
      <c r="AQ1181" s="265">
        <v>2.9918299331273886E-2</v>
      </c>
    </row>
    <row r="1182" spans="1:43" ht="18.75" customHeight="1">
      <c r="A1182" s="86">
        <v>43605</v>
      </c>
      <c r="B1182" s="19">
        <v>166.23480000000001</v>
      </c>
      <c r="C1182" s="19">
        <v>234.8537</v>
      </c>
      <c r="D1182" s="19">
        <v>71.875</v>
      </c>
      <c r="E1182" s="19">
        <v>16.309999999999999</v>
      </c>
      <c r="F1182" s="20">
        <v>2.3653E-2</v>
      </c>
      <c r="G1182" s="20">
        <v>2.2207999999999999E-2</v>
      </c>
      <c r="H1182" s="20">
        <v>2.1739000000000001E-2</v>
      </c>
      <c r="I1182" s="20">
        <v>2.2046E-2</v>
      </c>
      <c r="J1182" s="20">
        <v>2.4157000000000001E-2</v>
      </c>
      <c r="K1182" s="20">
        <v>2.3039E-2</v>
      </c>
      <c r="L1182" s="20">
        <v>2.8368999999999998E-2</v>
      </c>
      <c r="M1182" s="20">
        <v>2.9530000000000001E-2</v>
      </c>
      <c r="N1182" s="19">
        <v>1160</v>
      </c>
      <c r="O1182" s="21">
        <v>2432.56</v>
      </c>
      <c r="P1182" s="19">
        <v>6122.9</v>
      </c>
      <c r="Q1182" s="18">
        <v>97.855000000000004</v>
      </c>
      <c r="R1182" s="19">
        <v>6.8837000000000002</v>
      </c>
      <c r="S1182" s="19">
        <v>6.9286000000000003</v>
      </c>
      <c r="T1182" s="263" t="s">
        <v>331</v>
      </c>
      <c r="U1182" s="264" t="s">
        <v>331</v>
      </c>
      <c r="V1182" s="264" t="s">
        <v>331</v>
      </c>
      <c r="W1182" s="19"/>
      <c r="AD1182" s="265" t="s">
        <v>331</v>
      </c>
      <c r="AE1182" s="265">
        <v>2.7154999393038452E-2</v>
      </c>
      <c r="AF1182" s="265">
        <v>2.802499937359244E-2</v>
      </c>
      <c r="AG1182" s="265">
        <v>2.9868999332375825E-2</v>
      </c>
      <c r="AH1182" s="265">
        <v>2.3899999465793371E-2</v>
      </c>
      <c r="AI1182" s="265">
        <v>2.6299999412149191E-2</v>
      </c>
      <c r="AJ1182" s="265">
        <v>2.9519999340176583E-2</v>
      </c>
      <c r="AK1182" s="265">
        <v>3.1479999296367168E-2</v>
      </c>
      <c r="AL1182" s="265">
        <v>2.8655999359488489E-2</v>
      </c>
      <c r="AM1182" s="265">
        <v>3.6524999183602629E-2</v>
      </c>
      <c r="AN1182" s="265">
        <v>3.4145999236777427E-2</v>
      </c>
      <c r="AO1182" s="265">
        <v>3.6323999188095334E-2</v>
      </c>
      <c r="AP1182" s="265">
        <v>3.4271999233961105E-2</v>
      </c>
      <c r="AQ1182" s="265">
        <v>2.9356699343826623E-2</v>
      </c>
    </row>
    <row r="1183" spans="1:43" ht="18.75" customHeight="1">
      <c r="A1183" s="86">
        <v>43602</v>
      </c>
      <c r="B1183" s="19">
        <v>166.3519</v>
      </c>
      <c r="C1183" s="19">
        <v>234.86709999999999</v>
      </c>
      <c r="D1183" s="19">
        <v>70.875</v>
      </c>
      <c r="E1183" s="19">
        <v>15.96</v>
      </c>
      <c r="F1183" s="20">
        <v>2.3732E-2</v>
      </c>
      <c r="G1183" s="20">
        <v>2.1981000000000001E-2</v>
      </c>
      <c r="H1183" s="20">
        <v>2.1440000000000001E-2</v>
      </c>
      <c r="I1183" s="20">
        <v>2.1728000000000001E-2</v>
      </c>
      <c r="J1183" s="20">
        <v>2.3909E-2</v>
      </c>
      <c r="K1183" s="20">
        <v>2.2721999999999999E-2</v>
      </c>
      <c r="L1183" s="20">
        <v>2.8253E-2</v>
      </c>
      <c r="M1183" s="20">
        <v>2.9520000000000001E-2</v>
      </c>
      <c r="N1183" s="19">
        <v>1160</v>
      </c>
      <c r="O1183" s="21">
        <v>2432.56</v>
      </c>
      <c r="P1183" s="19">
        <v>6122.9</v>
      </c>
      <c r="Q1183" s="18">
        <v>97.569000000000003</v>
      </c>
      <c r="R1183" s="19">
        <v>6.8761999999999999</v>
      </c>
      <c r="S1183" s="19">
        <v>6.9043999999999999</v>
      </c>
      <c r="T1183" s="263" t="s">
        <v>331</v>
      </c>
      <c r="U1183" s="264" t="s">
        <v>331</v>
      </c>
      <c r="V1183" s="264" t="s">
        <v>331</v>
      </c>
      <c r="W1183" s="19"/>
      <c r="AD1183" s="265" t="s">
        <v>331</v>
      </c>
      <c r="AE1183" s="265">
        <v>2.6719999402761461E-2</v>
      </c>
      <c r="AF1183" s="265">
        <v>2.7291999389976264E-2</v>
      </c>
      <c r="AG1183" s="265">
        <v>2.9296999345161022E-2</v>
      </c>
      <c r="AH1183" s="265">
        <v>2.3719999469816684E-2</v>
      </c>
      <c r="AI1183" s="265">
        <v>2.6299999412149191E-2</v>
      </c>
      <c r="AJ1183" s="265">
        <v>2.9069999350234868E-2</v>
      </c>
      <c r="AK1183" s="265">
        <v>3.0689999314025045E-2</v>
      </c>
      <c r="AL1183" s="265">
        <v>2.857899936120957E-2</v>
      </c>
      <c r="AM1183" s="265">
        <v>3.6524999183602629E-2</v>
      </c>
      <c r="AN1183" s="265">
        <v>3.4145999236777427E-2</v>
      </c>
      <c r="AO1183" s="265">
        <v>3.6323999188095334E-2</v>
      </c>
      <c r="AP1183" s="265">
        <v>3.4219999235123401E-2</v>
      </c>
      <c r="AQ1183" s="265">
        <v>2.9089999349787829E-2</v>
      </c>
    </row>
    <row r="1184" spans="1:43" ht="18.75" customHeight="1">
      <c r="A1184" s="86">
        <v>43601</v>
      </c>
      <c r="B1184" s="19">
        <v>166.25380000000001</v>
      </c>
      <c r="C1184" s="19">
        <v>234.65049999999999</v>
      </c>
      <c r="D1184" s="19">
        <v>70.875</v>
      </c>
      <c r="E1184" s="19">
        <v>15.29</v>
      </c>
      <c r="F1184" s="20">
        <v>2.3865000000000001E-2</v>
      </c>
      <c r="G1184" s="20">
        <v>2.1922000000000001E-2</v>
      </c>
      <c r="H1184" s="20">
        <v>2.1385000000000001E-2</v>
      </c>
      <c r="I1184" s="20">
        <v>2.1696E-2</v>
      </c>
      <c r="J1184" s="20">
        <v>2.3944E-2</v>
      </c>
      <c r="K1184" s="20">
        <v>2.2724000000000001E-2</v>
      </c>
      <c r="L1184" s="20">
        <v>2.8337999999999999E-2</v>
      </c>
      <c r="M1184" s="20">
        <v>2.9530000000000001E-2</v>
      </c>
      <c r="N1184" s="19">
        <v>1160</v>
      </c>
      <c r="O1184" s="21">
        <v>2432.56</v>
      </c>
      <c r="P1184" s="19">
        <v>6122.9</v>
      </c>
      <c r="Q1184" s="18">
        <v>97.525999999999996</v>
      </c>
      <c r="R1184" s="19">
        <v>6.8753000000000002</v>
      </c>
      <c r="S1184" s="19">
        <v>6.9039000000000001</v>
      </c>
      <c r="T1184" s="263" t="s">
        <v>331</v>
      </c>
      <c r="U1184" s="264" t="s">
        <v>331</v>
      </c>
      <c r="V1184" s="264" t="s">
        <v>331</v>
      </c>
      <c r="W1184" s="19"/>
      <c r="AD1184" s="265" t="s">
        <v>331</v>
      </c>
      <c r="AE1184" s="265">
        <v>2.6516999407298861E-2</v>
      </c>
      <c r="AF1184" s="265">
        <v>2.7099999394267799E-2</v>
      </c>
      <c r="AG1184" s="265">
        <v>2.8996999351866545E-2</v>
      </c>
      <c r="AH1184" s="265">
        <v>2.3759999468922613E-2</v>
      </c>
      <c r="AI1184" s="265">
        <v>2.6789999401196835E-2</v>
      </c>
      <c r="AJ1184" s="265">
        <v>2.9149999348446726E-2</v>
      </c>
      <c r="AK1184" s="265">
        <v>3.0829999310895802E-2</v>
      </c>
      <c r="AL1184" s="265">
        <v>2.85049993628636E-2</v>
      </c>
      <c r="AM1184" s="265">
        <v>3.6524999183602629E-2</v>
      </c>
      <c r="AN1184" s="265">
        <v>3.4145999236777427E-2</v>
      </c>
      <c r="AO1184" s="265">
        <v>3.6323999188095334E-2</v>
      </c>
      <c r="AP1184" s="265">
        <v>3.4225999234989285E-2</v>
      </c>
      <c r="AQ1184" s="265">
        <v>2.9746699335109445E-2</v>
      </c>
    </row>
    <row r="1185" spans="1:43" ht="18.75" customHeight="1">
      <c r="A1185" s="86">
        <v>43600</v>
      </c>
      <c r="B1185" s="19">
        <v>166.4349</v>
      </c>
      <c r="C1185" s="19">
        <v>234.6096</v>
      </c>
      <c r="D1185" s="19">
        <v>71.403999999999996</v>
      </c>
      <c r="E1185" s="19">
        <v>16.440000000000001</v>
      </c>
      <c r="F1185" s="20">
        <v>2.3917000000000001E-2</v>
      </c>
      <c r="G1185" s="20">
        <v>2.1596000000000001E-2</v>
      </c>
      <c r="H1185" s="20">
        <v>2.1142000000000001E-2</v>
      </c>
      <c r="I1185" s="20">
        <v>2.1479999999999999E-2</v>
      </c>
      <c r="J1185" s="20">
        <v>2.3732E-2</v>
      </c>
      <c r="K1185" s="20">
        <v>2.2505000000000001E-2</v>
      </c>
      <c r="L1185" s="20">
        <v>2.8198999999999998E-2</v>
      </c>
      <c r="M1185" s="20">
        <v>2.972E-2</v>
      </c>
      <c r="N1185" s="19">
        <v>1160</v>
      </c>
      <c r="O1185" s="21">
        <v>2432.56</v>
      </c>
      <c r="P1185" s="19">
        <v>6122.9</v>
      </c>
      <c r="Q1185" s="18">
        <v>97.319000000000003</v>
      </c>
      <c r="R1185" s="19">
        <v>6.8784000000000001</v>
      </c>
      <c r="S1185" s="19">
        <v>6.9120999999999997</v>
      </c>
      <c r="T1185" s="263" t="s">
        <v>331</v>
      </c>
      <c r="U1185" s="264" t="s">
        <v>331</v>
      </c>
      <c r="V1185" s="264" t="s">
        <v>331</v>
      </c>
      <c r="W1185" s="19"/>
      <c r="AD1185" s="265" t="s">
        <v>331</v>
      </c>
      <c r="AE1185" s="265">
        <v>2.6537999406829476E-2</v>
      </c>
      <c r="AF1185" s="265">
        <v>2.7215999391674996E-2</v>
      </c>
      <c r="AG1185" s="265">
        <v>2.914699934851378E-2</v>
      </c>
      <c r="AH1185" s="265">
        <v>2.3959999464452267E-2</v>
      </c>
      <c r="AI1185" s="265">
        <v>2.6789999401196835E-2</v>
      </c>
      <c r="AJ1185" s="265">
        <v>2.939999934285879E-2</v>
      </c>
      <c r="AK1185" s="265">
        <v>3.0899999309331176E-2</v>
      </c>
      <c r="AL1185" s="265">
        <v>2.8548999361880125E-2</v>
      </c>
      <c r="AM1185" s="265">
        <v>3.6524999183602629E-2</v>
      </c>
      <c r="AN1185" s="265">
        <v>3.4145999236777427E-2</v>
      </c>
      <c r="AO1185" s="265">
        <v>3.6323999188095334E-2</v>
      </c>
      <c r="AP1185" s="265">
        <v>3.4225999234989285E-2</v>
      </c>
      <c r="AQ1185" s="265">
        <v>2.9374999343417585E-2</v>
      </c>
    </row>
    <row r="1186" spans="1:43" ht="18.75" customHeight="1">
      <c r="A1186" s="86">
        <v>43599</v>
      </c>
      <c r="B1186" s="19">
        <v>166.14619999999999</v>
      </c>
      <c r="C1186" s="19">
        <v>234.23169999999999</v>
      </c>
      <c r="D1186" s="19">
        <v>72.625</v>
      </c>
      <c r="E1186" s="19">
        <v>18.059999999999999</v>
      </c>
      <c r="F1186" s="20">
        <v>2.3918999999999999E-2</v>
      </c>
      <c r="G1186" s="20">
        <v>2.1964999999999998E-2</v>
      </c>
      <c r="H1186" s="20">
        <v>2.1547E-2</v>
      </c>
      <c r="I1186" s="20">
        <v>2.1881000000000001E-2</v>
      </c>
      <c r="J1186" s="20">
        <v>2.4104E-2</v>
      </c>
      <c r="K1186" s="20">
        <v>2.2894999999999999E-2</v>
      </c>
      <c r="L1186" s="20">
        <v>2.8485E-2</v>
      </c>
      <c r="M1186" s="20">
        <v>2.972E-2</v>
      </c>
      <c r="N1186" s="19">
        <v>1160</v>
      </c>
      <c r="O1186" s="21">
        <v>2432.56</v>
      </c>
      <c r="P1186" s="19">
        <v>6122.9</v>
      </c>
      <c r="Q1186" s="18">
        <v>97.33</v>
      </c>
      <c r="R1186" s="19">
        <v>6.8224999999999998</v>
      </c>
      <c r="S1186" s="19">
        <v>6.8448000000000002</v>
      </c>
      <c r="T1186" s="263" t="s">
        <v>331</v>
      </c>
      <c r="U1186" s="264" t="s">
        <v>331</v>
      </c>
      <c r="V1186" s="264" t="s">
        <v>331</v>
      </c>
      <c r="W1186" s="19"/>
      <c r="AD1186" s="265" t="s">
        <v>331</v>
      </c>
      <c r="AE1186" s="265">
        <v>2.6392999410070478E-2</v>
      </c>
      <c r="AF1186" s="265">
        <v>2.7252999390847979E-2</v>
      </c>
      <c r="AG1186" s="265">
        <v>2.9016999351419506E-2</v>
      </c>
      <c r="AH1186" s="265">
        <v>2.4099999461323025E-2</v>
      </c>
      <c r="AI1186" s="265">
        <v>2.6799999400973322E-2</v>
      </c>
      <c r="AJ1186" s="265">
        <v>2.9619999337941409E-2</v>
      </c>
      <c r="AK1186" s="265">
        <v>3.1079999305307866E-2</v>
      </c>
      <c r="AL1186" s="265">
        <v>2.8487999363243581E-2</v>
      </c>
      <c r="AM1186" s="265">
        <v>3.6524999183602629E-2</v>
      </c>
      <c r="AN1186" s="265">
        <v>3.4145999236777427E-2</v>
      </c>
      <c r="AO1186" s="265">
        <v>3.6323999188095334E-2</v>
      </c>
      <c r="AP1186" s="265">
        <v>3.3832999243773525E-2</v>
      </c>
      <c r="AQ1186" s="265">
        <v>3.023999932408333E-2</v>
      </c>
    </row>
    <row r="1187" spans="1:43" ht="18.75" customHeight="1">
      <c r="A1187" s="86">
        <v>43598</v>
      </c>
      <c r="B1187" s="19">
        <v>166.333</v>
      </c>
      <c r="C1187" s="19">
        <v>234.82259999999999</v>
      </c>
      <c r="D1187" s="19">
        <v>69.625</v>
      </c>
      <c r="E1187" s="19">
        <v>20.55</v>
      </c>
      <c r="F1187" s="20">
        <v>2.3961E-2</v>
      </c>
      <c r="G1187" s="20">
        <v>2.1884000000000001E-2</v>
      </c>
      <c r="H1187" s="20">
        <v>2.1465999999999999E-2</v>
      </c>
      <c r="I1187" s="20">
        <v>2.1831E-2</v>
      </c>
      <c r="J1187" s="20">
        <v>2.4015000000000002E-2</v>
      </c>
      <c r="K1187" s="20">
        <v>2.2846000000000002E-2</v>
      </c>
      <c r="L1187" s="20">
        <v>2.8361999999999998E-2</v>
      </c>
      <c r="M1187" s="20">
        <v>2.9569999999999999E-2</v>
      </c>
      <c r="N1187" s="19">
        <v>1160</v>
      </c>
      <c r="O1187" s="21">
        <v>2432.56</v>
      </c>
      <c r="P1187" s="19">
        <v>6122.9</v>
      </c>
      <c r="Q1187" s="18">
        <v>97.373000000000005</v>
      </c>
      <c r="R1187" s="19">
        <v>6.8273999999999999</v>
      </c>
      <c r="S1187" s="19">
        <v>6.8373999999999997</v>
      </c>
      <c r="T1187" s="263" t="s">
        <v>331</v>
      </c>
      <c r="U1187" s="264" t="s">
        <v>331</v>
      </c>
      <c r="V1187" s="264" t="s">
        <v>331</v>
      </c>
      <c r="W1187" s="19"/>
      <c r="AD1187" s="265" t="s">
        <v>331</v>
      </c>
      <c r="AE1187" s="265">
        <v>2.63539994109422E-2</v>
      </c>
      <c r="AF1187" s="265">
        <v>2.7114999393932523E-2</v>
      </c>
      <c r="AG1187" s="265">
        <v>2.8941999353095889E-2</v>
      </c>
      <c r="AH1187" s="265">
        <v>2.3989999463781716E-2</v>
      </c>
      <c r="AI1187" s="265">
        <v>2.6599999405443671E-2</v>
      </c>
      <c r="AJ1187" s="265">
        <v>2.9659999337047341E-2</v>
      </c>
      <c r="AK1187" s="265">
        <v>3.1079999305307866E-2</v>
      </c>
      <c r="AL1187" s="265">
        <v>2.8492999363131821E-2</v>
      </c>
      <c r="AM1187" s="265">
        <v>3.6524999183602629E-2</v>
      </c>
      <c r="AN1187" s="265">
        <v>3.4145999236777427E-2</v>
      </c>
      <c r="AO1187" s="265">
        <v>3.6323999188095334E-2</v>
      </c>
      <c r="AP1187" s="265">
        <v>3.4321999232843514E-2</v>
      </c>
      <c r="AQ1187" s="265">
        <v>2.8636699359919877E-2</v>
      </c>
    </row>
    <row r="1188" spans="1:43" ht="18.75" customHeight="1">
      <c r="A1188" s="86">
        <v>43595</v>
      </c>
      <c r="B1188" s="19">
        <v>165.9547</v>
      </c>
      <c r="C1188" s="19">
        <v>234.75409999999999</v>
      </c>
      <c r="D1188" s="19">
        <v>69.625</v>
      </c>
      <c r="E1188" s="19">
        <v>16.04</v>
      </c>
      <c r="F1188" s="20">
        <v>2.4167999999999999E-2</v>
      </c>
      <c r="G1188" s="20">
        <v>2.2661000000000001E-2</v>
      </c>
      <c r="H1188" s="20">
        <v>2.2305999999999999E-2</v>
      </c>
      <c r="I1188" s="20">
        <v>2.2633E-2</v>
      </c>
      <c r="J1188" s="20">
        <v>2.4671999999999999E-2</v>
      </c>
      <c r="K1188" s="20">
        <v>2.3578000000000002E-2</v>
      </c>
      <c r="L1188" s="20">
        <v>2.8867E-2</v>
      </c>
      <c r="M1188" s="20">
        <v>2.9829999999999999E-2</v>
      </c>
      <c r="N1188" s="19">
        <v>1160</v>
      </c>
      <c r="O1188" s="21">
        <v>2432.56</v>
      </c>
      <c r="P1188" s="19">
        <v>6122.9</v>
      </c>
      <c r="Q1188" s="18">
        <v>97.623000000000005</v>
      </c>
      <c r="R1188" s="19">
        <v>6.7827999999999999</v>
      </c>
      <c r="S1188" s="19">
        <v>6.8076999999999996</v>
      </c>
      <c r="T1188" s="263" t="s">
        <v>331</v>
      </c>
      <c r="U1188" s="264" t="s">
        <v>331</v>
      </c>
      <c r="V1188" s="264" t="s">
        <v>331</v>
      </c>
      <c r="W1188" s="19"/>
      <c r="AD1188" s="265" t="s">
        <v>331</v>
      </c>
      <c r="AE1188" s="265">
        <v>2.6551999406516549E-2</v>
      </c>
      <c r="AF1188" s="265">
        <v>2.7624999382533134E-2</v>
      </c>
      <c r="AG1188" s="265">
        <v>2.9378999343328178E-2</v>
      </c>
      <c r="AH1188" s="265">
        <v>2.3959999464452267E-2</v>
      </c>
      <c r="AI1188" s="265">
        <v>2.6599999405443671E-2</v>
      </c>
      <c r="AJ1188" s="265">
        <v>2.9799999333918095E-2</v>
      </c>
      <c r="AK1188" s="265">
        <v>3.1079999305307866E-2</v>
      </c>
      <c r="AL1188" s="265">
        <v>2.8683999358862636E-2</v>
      </c>
      <c r="AM1188" s="265">
        <v>3.6524999183602629E-2</v>
      </c>
      <c r="AN1188" s="265">
        <v>3.4145999236777427E-2</v>
      </c>
      <c r="AO1188" s="265">
        <v>3.6323999188095334E-2</v>
      </c>
      <c r="AP1188" s="265">
        <v>3.5572999204881488E-2</v>
      </c>
      <c r="AQ1188" s="265">
        <v>2.8279999367892741E-2</v>
      </c>
    </row>
    <row r="1189" spans="1:43" ht="18.75" customHeight="1">
      <c r="A1189" s="86">
        <v>43594</v>
      </c>
      <c r="B1189" s="19">
        <v>165.9083</v>
      </c>
      <c r="C1189" s="19">
        <v>235.0796</v>
      </c>
      <c r="D1189" s="19">
        <v>71.313000000000002</v>
      </c>
      <c r="E1189" s="19">
        <v>19.100000000000001</v>
      </c>
      <c r="F1189" s="20">
        <v>2.4171999999999999E-2</v>
      </c>
      <c r="G1189" s="20">
        <v>2.2579999999999999E-2</v>
      </c>
      <c r="H1189" s="20">
        <v>2.2169999999999999E-2</v>
      </c>
      <c r="I1189" s="20">
        <v>2.2449E-2</v>
      </c>
      <c r="J1189" s="20">
        <v>2.4423E-2</v>
      </c>
      <c r="K1189" s="20">
        <v>2.3359000000000001E-2</v>
      </c>
      <c r="L1189" s="20">
        <v>2.8611999999999999E-2</v>
      </c>
      <c r="M1189" s="20">
        <v>2.9899999999999999E-2</v>
      </c>
      <c r="N1189" s="19">
        <v>1160</v>
      </c>
      <c r="O1189" s="21">
        <v>2432.56</v>
      </c>
      <c r="P1189" s="19">
        <v>6122.9</v>
      </c>
      <c r="Q1189" s="18">
        <v>97.628</v>
      </c>
      <c r="R1189" s="19">
        <v>6.7769000000000004</v>
      </c>
      <c r="S1189" s="19">
        <v>6.7948000000000004</v>
      </c>
      <c r="T1189" s="263" t="s">
        <v>331</v>
      </c>
      <c r="U1189" s="264" t="s">
        <v>331</v>
      </c>
      <c r="V1189" s="264" t="s">
        <v>331</v>
      </c>
      <c r="W1189" s="19"/>
      <c r="AD1189" s="265" t="s">
        <v>331</v>
      </c>
      <c r="AE1189" s="265">
        <v>2.6668999403901397E-2</v>
      </c>
      <c r="AF1189" s="265">
        <v>2.7749999379739165E-2</v>
      </c>
      <c r="AG1189" s="265">
        <v>2.9463999341428283E-2</v>
      </c>
      <c r="AH1189" s="265">
        <v>2.3989999463781716E-2</v>
      </c>
      <c r="AI1189" s="265">
        <v>2.664999940432608E-2</v>
      </c>
      <c r="AJ1189" s="265">
        <v>3.0329999322071671E-2</v>
      </c>
      <c r="AK1189" s="265">
        <v>3.125999930128455E-2</v>
      </c>
      <c r="AL1189" s="265">
        <v>2.8687999358773229E-2</v>
      </c>
      <c r="AM1189" s="265">
        <v>3.6524999183602629E-2</v>
      </c>
      <c r="AN1189" s="265">
        <v>3.4145999236777427E-2</v>
      </c>
      <c r="AO1189" s="265">
        <v>3.6323999188095334E-2</v>
      </c>
      <c r="AP1189" s="265">
        <v>3.5572999204881488E-2</v>
      </c>
      <c r="AQ1189" s="265">
        <v>2.8053299372959882E-2</v>
      </c>
    </row>
    <row r="1190" spans="1:43" ht="18.75" customHeight="1">
      <c r="A1190" s="86">
        <v>43593</v>
      </c>
      <c r="B1190" s="19">
        <v>165.7724</v>
      </c>
      <c r="C1190" s="19">
        <v>235.24420000000001</v>
      </c>
      <c r="D1190" s="19">
        <v>68.25</v>
      </c>
      <c r="E1190" s="19">
        <v>19.399999999999999</v>
      </c>
      <c r="F1190" s="20">
        <v>2.4225E-2</v>
      </c>
      <c r="G1190" s="20">
        <v>2.2966E-2</v>
      </c>
      <c r="H1190" s="20">
        <v>2.2603999999999999E-2</v>
      </c>
      <c r="I1190" s="20">
        <v>2.2849999999999999E-2</v>
      </c>
      <c r="J1190" s="20">
        <v>2.4834999999999999E-2</v>
      </c>
      <c r="K1190" s="20">
        <v>2.3774E-2</v>
      </c>
      <c r="L1190" s="20">
        <v>2.8937000000000001E-2</v>
      </c>
      <c r="M1190" s="20">
        <v>3.0130000000000001E-2</v>
      </c>
      <c r="N1190" s="19">
        <v>1160</v>
      </c>
      <c r="O1190" s="21">
        <v>2432.56</v>
      </c>
      <c r="P1190" s="19">
        <v>6122.9</v>
      </c>
      <c r="Q1190" s="18">
        <v>97.515000000000001</v>
      </c>
      <c r="R1190" s="19">
        <v>6.7662000000000004</v>
      </c>
      <c r="S1190" s="19">
        <v>6.7732999999999999</v>
      </c>
      <c r="T1190" s="263" t="s">
        <v>331</v>
      </c>
      <c r="U1190" s="264" t="s">
        <v>331</v>
      </c>
      <c r="V1190" s="264" t="s">
        <v>331</v>
      </c>
      <c r="W1190" s="19"/>
      <c r="AD1190" s="265" t="s">
        <v>331</v>
      </c>
      <c r="AE1190" s="265">
        <v>2.6870999399386346E-2</v>
      </c>
      <c r="AF1190" s="265">
        <v>2.7771999379247427E-2</v>
      </c>
      <c r="AG1190" s="265">
        <v>2.9720999335683885E-2</v>
      </c>
      <c r="AH1190" s="265">
        <v>2.4149999460205435E-2</v>
      </c>
      <c r="AI1190" s="265">
        <v>2.6669999403879045E-2</v>
      </c>
      <c r="AJ1190" s="265">
        <v>3.0329999322071671E-2</v>
      </c>
      <c r="AK1190" s="265">
        <v>3.1459999296814201E-2</v>
      </c>
      <c r="AL1190" s="265">
        <v>2.905499935057014E-2</v>
      </c>
      <c r="AM1190" s="265">
        <v>3.6524999183602629E-2</v>
      </c>
      <c r="AN1190" s="265">
        <v>3.4145999236777427E-2</v>
      </c>
      <c r="AO1190" s="265">
        <v>3.6323999188095334E-2</v>
      </c>
      <c r="AP1190" s="265">
        <v>3.5572999204881488E-2</v>
      </c>
      <c r="AQ1190" s="265">
        <v>2.8768299356978385E-2</v>
      </c>
    </row>
    <row r="1191" spans="1:43" ht="18.75" customHeight="1">
      <c r="A1191" s="86">
        <v>43592</v>
      </c>
      <c r="B1191" s="19">
        <v>165.95609999999999</v>
      </c>
      <c r="C1191" s="19">
        <v>235.25309999999999</v>
      </c>
      <c r="D1191" s="19">
        <v>67.125</v>
      </c>
      <c r="E1191" s="19">
        <v>19.32</v>
      </c>
      <c r="F1191" s="20">
        <v>2.4124E-2</v>
      </c>
      <c r="G1191" s="20">
        <v>2.2844E-2</v>
      </c>
      <c r="H1191" s="20">
        <v>2.247E-2</v>
      </c>
      <c r="I1191" s="20">
        <v>2.2582999999999999E-2</v>
      </c>
      <c r="J1191" s="20">
        <v>2.4566000000000001E-2</v>
      </c>
      <c r="K1191" s="20">
        <v>2.3529999999999999E-2</v>
      </c>
      <c r="L1191" s="20">
        <v>2.8642999999999998E-2</v>
      </c>
      <c r="M1191" s="20">
        <v>3.0370000000000001E-2</v>
      </c>
      <c r="N1191" s="19">
        <v>1160</v>
      </c>
      <c r="O1191" s="21">
        <v>2432.56</v>
      </c>
      <c r="P1191" s="19">
        <v>6122.9</v>
      </c>
      <c r="Q1191" s="18">
        <v>97.52</v>
      </c>
      <c r="R1191" s="19">
        <v>6.7348999999999997</v>
      </c>
      <c r="S1191" s="19">
        <v>6.7354000000000003</v>
      </c>
      <c r="T1191" s="263" t="s">
        <v>331</v>
      </c>
      <c r="U1191" s="264" t="s">
        <v>331</v>
      </c>
      <c r="V1191" s="264" t="s">
        <v>331</v>
      </c>
      <c r="W1191" s="19"/>
      <c r="AD1191" s="265" t="s">
        <v>331</v>
      </c>
      <c r="AE1191" s="265">
        <v>2.6892999398894606E-2</v>
      </c>
      <c r="AF1191" s="265">
        <v>2.789099937658757E-2</v>
      </c>
      <c r="AG1191" s="265">
        <v>2.9766999334655705E-2</v>
      </c>
      <c r="AH1191" s="265">
        <v>2.4159999459981919E-2</v>
      </c>
      <c r="AI1191" s="265">
        <v>2.6699999403208493E-2</v>
      </c>
      <c r="AJ1191" s="265">
        <v>3.0329999322071671E-2</v>
      </c>
      <c r="AK1191" s="265">
        <v>3.1419999297708272E-2</v>
      </c>
      <c r="AL1191" s="265">
        <v>2.9018999351374804E-2</v>
      </c>
      <c r="AM1191" s="265">
        <v>3.6524999183602629E-2</v>
      </c>
      <c r="AN1191" s="265">
        <v>3.4145999236777427E-2</v>
      </c>
      <c r="AO1191" s="265">
        <v>3.6323999188095334E-2</v>
      </c>
      <c r="AP1191" s="265">
        <v>3.5572999204881488E-2</v>
      </c>
      <c r="AQ1191" s="265">
        <v>2.9773299334514884E-2</v>
      </c>
    </row>
    <row r="1192" spans="1:43" ht="18.75" customHeight="1">
      <c r="A1192" s="86">
        <v>43591</v>
      </c>
      <c r="B1192" s="19">
        <v>165.6542</v>
      </c>
      <c r="C1192" s="19">
        <v>234.99449999999999</v>
      </c>
      <c r="D1192" s="19">
        <v>67.5</v>
      </c>
      <c r="E1192" s="19">
        <v>15.44</v>
      </c>
      <c r="F1192" s="20">
        <v>2.4115000000000001E-2</v>
      </c>
      <c r="G1192" s="20">
        <v>2.2904000000000001E-2</v>
      </c>
      <c r="H1192" s="20">
        <v>2.247E-2</v>
      </c>
      <c r="I1192" s="20">
        <v>2.2633E-2</v>
      </c>
      <c r="J1192" s="20">
        <v>2.4691999999999999E-2</v>
      </c>
      <c r="K1192" s="20">
        <v>2.3602999999999999E-2</v>
      </c>
      <c r="L1192" s="20">
        <v>2.8882999999999999E-2</v>
      </c>
      <c r="M1192" s="20">
        <v>2.9929999999999998E-2</v>
      </c>
      <c r="N1192" s="19">
        <v>1160</v>
      </c>
      <c r="O1192" s="21">
        <v>2432.56</v>
      </c>
      <c r="P1192" s="19">
        <v>6122.9</v>
      </c>
      <c r="Q1192" s="18">
        <v>97.831999999999994</v>
      </c>
      <c r="R1192" s="19">
        <v>6.7348999999999997</v>
      </c>
      <c r="S1192" s="19">
        <v>6.7454999999999998</v>
      </c>
      <c r="T1192" s="263" t="s">
        <v>331</v>
      </c>
      <c r="U1192" s="264" t="s">
        <v>331</v>
      </c>
      <c r="V1192" s="264" t="s">
        <v>331</v>
      </c>
      <c r="W1192" s="19"/>
      <c r="AD1192" s="265" t="s">
        <v>331</v>
      </c>
      <c r="AE1192" s="265">
        <v>2.7060999395139517E-2</v>
      </c>
      <c r="AF1192" s="265">
        <v>2.796499937493354E-2</v>
      </c>
      <c r="AG1192" s="265">
        <v>2.9900999331660568E-2</v>
      </c>
      <c r="AH1192" s="265">
        <v>2.4139999460428954E-2</v>
      </c>
      <c r="AI1192" s="265">
        <v>2.6589999405667183E-2</v>
      </c>
      <c r="AJ1192" s="265">
        <v>3.0329999322071671E-2</v>
      </c>
      <c r="AK1192" s="265">
        <v>3.1419999297708272E-2</v>
      </c>
      <c r="AL1192" s="265">
        <v>2.8668999359197912E-2</v>
      </c>
      <c r="AM1192" s="265">
        <v>3.6524999183602629E-2</v>
      </c>
      <c r="AN1192" s="265">
        <v>3.4145999236777427E-2</v>
      </c>
      <c r="AO1192" s="265">
        <v>3.6323999188095334E-2</v>
      </c>
      <c r="AP1192" s="265">
        <v>3.5562999205105007E-2</v>
      </c>
      <c r="AQ1192" s="265">
        <v>2.7823299378100783E-2</v>
      </c>
    </row>
    <row r="1193" spans="1:43" ht="18.75" customHeight="1">
      <c r="A1193" s="86">
        <v>43588</v>
      </c>
      <c r="B1193" s="19">
        <v>165.50210000000001</v>
      </c>
      <c r="C1193" s="19">
        <v>235.2775</v>
      </c>
      <c r="D1193" s="19">
        <v>64.781000000000006</v>
      </c>
      <c r="E1193" s="19">
        <v>12.87</v>
      </c>
      <c r="F1193" s="20">
        <v>2.4167999999999999E-2</v>
      </c>
      <c r="G1193" s="20">
        <v>2.333E-2</v>
      </c>
      <c r="H1193" s="20">
        <v>2.2995000000000002E-2</v>
      </c>
      <c r="I1193" s="20">
        <v>2.3234000000000001E-2</v>
      </c>
      <c r="J1193" s="20">
        <v>2.5250000000000002E-2</v>
      </c>
      <c r="K1193" s="20">
        <v>2.4239E-2</v>
      </c>
      <c r="L1193" s="20">
        <v>2.9186E-2</v>
      </c>
      <c r="M1193" s="20">
        <v>3.0700000000000002E-2</v>
      </c>
      <c r="N1193" s="19">
        <v>1160</v>
      </c>
      <c r="O1193" s="21">
        <v>2432.56</v>
      </c>
      <c r="P1193" s="19">
        <v>6122.9</v>
      </c>
      <c r="Q1193" s="18">
        <v>97.686000000000007</v>
      </c>
      <c r="R1193" s="19">
        <v>6.7348999999999997</v>
      </c>
      <c r="S1193" s="19">
        <v>6.7328000000000001</v>
      </c>
      <c r="T1193" s="263" t="s">
        <v>331</v>
      </c>
      <c r="U1193" s="264" t="s">
        <v>331</v>
      </c>
      <c r="V1193" s="264" t="s">
        <v>331</v>
      </c>
      <c r="W1193" s="19"/>
      <c r="AD1193" s="265" t="s">
        <v>331</v>
      </c>
      <c r="AE1193" s="265">
        <v>2.7067999394983052E-2</v>
      </c>
      <c r="AF1193" s="265">
        <v>2.822299936916679E-2</v>
      </c>
      <c r="AG1193" s="265">
        <v>2.9960999330319465E-2</v>
      </c>
      <c r="AH1193" s="265">
        <v>2.4039999462664125E-2</v>
      </c>
      <c r="AI1193" s="265">
        <v>2.6589999405667183E-2</v>
      </c>
      <c r="AJ1193" s="265">
        <v>3.0329999322071671E-2</v>
      </c>
      <c r="AK1193" s="265">
        <v>3.1499999295920129E-2</v>
      </c>
      <c r="AL1193" s="265">
        <v>2.8671999359130861E-2</v>
      </c>
      <c r="AM1193" s="265">
        <v>3.6524999183602629E-2</v>
      </c>
      <c r="AN1193" s="265">
        <v>3.4145999236777427E-2</v>
      </c>
      <c r="AO1193" s="265">
        <v>3.6323999188095334E-2</v>
      </c>
      <c r="AP1193" s="265">
        <v>3.483699922133237E-2</v>
      </c>
      <c r="AQ1193" s="265">
        <v>2.722829939140007E-2</v>
      </c>
    </row>
    <row r="1194" spans="1:43" ht="18.75" customHeight="1">
      <c r="A1194" s="86">
        <v>43587</v>
      </c>
      <c r="B1194" s="19">
        <v>165.32210000000001</v>
      </c>
      <c r="C1194" s="19">
        <v>235.1026</v>
      </c>
      <c r="D1194" s="19">
        <v>64.781000000000006</v>
      </c>
      <c r="E1194" s="19">
        <v>14.42</v>
      </c>
      <c r="F1194" s="20">
        <v>2.4171999999999999E-2</v>
      </c>
      <c r="G1194" s="20">
        <v>2.3448E-2</v>
      </c>
      <c r="H1194" s="20">
        <v>2.3158999999999999E-2</v>
      </c>
      <c r="I1194" s="20">
        <v>2.3449999999999999E-2</v>
      </c>
      <c r="J1194" s="20">
        <v>2.5413999999999999E-2</v>
      </c>
      <c r="K1194" s="20">
        <v>2.4410000000000001E-2</v>
      </c>
      <c r="L1194" s="20">
        <v>2.9295999999999999E-2</v>
      </c>
      <c r="M1194" s="20">
        <v>3.0700000000000002E-2</v>
      </c>
      <c r="N1194" s="19">
        <v>1160</v>
      </c>
      <c r="O1194" s="21">
        <v>2432.56</v>
      </c>
      <c r="P1194" s="19">
        <v>6122.9</v>
      </c>
      <c r="Q1194" s="18">
        <v>97.478999999999999</v>
      </c>
      <c r="R1194" s="19">
        <v>6.7348999999999997</v>
      </c>
      <c r="S1194" s="19">
        <v>6.7370000000000001</v>
      </c>
      <c r="T1194" s="263" t="s">
        <v>331</v>
      </c>
      <c r="U1194" s="264" t="s">
        <v>331</v>
      </c>
      <c r="V1194" s="264" t="s">
        <v>331</v>
      </c>
      <c r="W1194" s="19"/>
      <c r="AD1194" s="265" t="s">
        <v>331</v>
      </c>
      <c r="AE1194" s="265">
        <v>2.6984999396838249E-2</v>
      </c>
      <c r="AF1194" s="265">
        <v>2.7868999377079311E-2</v>
      </c>
      <c r="AG1194" s="265">
        <v>2.9793999334052204E-2</v>
      </c>
      <c r="AH1194" s="265">
        <v>2.4279999457299709E-2</v>
      </c>
      <c r="AI1194" s="265">
        <v>2.6589999405667183E-2</v>
      </c>
      <c r="AJ1194" s="265">
        <v>3.0329999322071671E-2</v>
      </c>
      <c r="AK1194" s="265">
        <v>3.1519999295473097E-2</v>
      </c>
      <c r="AL1194" s="265">
        <v>2.867599935904145E-2</v>
      </c>
      <c r="AM1194" s="265">
        <v>3.6524999183602629E-2</v>
      </c>
      <c r="AN1194" s="265">
        <v>3.4145999236777427E-2</v>
      </c>
      <c r="AO1194" s="265">
        <v>3.6323999188095334E-2</v>
      </c>
      <c r="AP1194" s="265">
        <v>3.483699922133237E-2</v>
      </c>
      <c r="AQ1194" s="265">
        <v>2.6416699409540743E-2</v>
      </c>
    </row>
    <row r="1195" spans="1:43" ht="18.75" customHeight="1">
      <c r="A1195" s="86">
        <v>43586</v>
      </c>
      <c r="B1195" s="19">
        <v>165.5146</v>
      </c>
      <c r="C1195" s="19">
        <v>235.0916</v>
      </c>
      <c r="D1195" s="19">
        <v>64.343999999999994</v>
      </c>
      <c r="E1195" s="19">
        <v>14.8</v>
      </c>
      <c r="F1195" s="20">
        <v>2.4070999999999999E-2</v>
      </c>
      <c r="G1195" s="20">
        <v>2.3043999999999999E-2</v>
      </c>
      <c r="H1195" s="20">
        <v>2.2773000000000002E-2</v>
      </c>
      <c r="I1195" s="20">
        <v>2.2998999999999999E-2</v>
      </c>
      <c r="J1195" s="20">
        <v>2.4999E-2</v>
      </c>
      <c r="K1195" s="20">
        <v>2.3945000000000001E-2</v>
      </c>
      <c r="L1195" s="20">
        <v>2.9038000000000001E-2</v>
      </c>
      <c r="M1195" s="20">
        <v>3.0700000000000002E-2</v>
      </c>
      <c r="N1195" s="19">
        <v>1160</v>
      </c>
      <c r="O1195" s="21">
        <v>2482.9300000000003</v>
      </c>
      <c r="P1195" s="19">
        <v>6022.4</v>
      </c>
      <c r="Q1195" s="18">
        <v>97.856999999999999</v>
      </c>
      <c r="R1195" s="19">
        <v>6.7336</v>
      </c>
      <c r="S1195" s="19">
        <v>6.7389000000000001</v>
      </c>
      <c r="T1195" s="263" t="s">
        <v>331</v>
      </c>
      <c r="U1195" s="264" t="s">
        <v>331</v>
      </c>
      <c r="V1195" s="264" t="s">
        <v>331</v>
      </c>
      <c r="W1195" s="19"/>
      <c r="AD1195" s="265" t="s">
        <v>331</v>
      </c>
      <c r="AE1195" s="265">
        <v>2.6713999402895573E-2</v>
      </c>
      <c r="AF1195" s="265">
        <v>2.7649999381974339E-2</v>
      </c>
      <c r="AG1195" s="265">
        <v>2.9591999338567258E-2</v>
      </c>
      <c r="AH1195" s="265">
        <v>2.4299999456852676E-2</v>
      </c>
      <c r="AI1195" s="265">
        <v>2.6599999405443671E-2</v>
      </c>
      <c r="AJ1195" s="265">
        <v>3.0229999324306846E-2</v>
      </c>
      <c r="AK1195" s="265">
        <v>3.1469999296590681E-2</v>
      </c>
      <c r="AL1195" s="265">
        <v>2.871299935821444E-2</v>
      </c>
      <c r="AM1195" s="265">
        <v>3.6524999183602629E-2</v>
      </c>
      <c r="AN1195" s="265">
        <v>3.4145999236777427E-2</v>
      </c>
      <c r="AO1195" s="265">
        <v>3.6323999188095334E-2</v>
      </c>
      <c r="AP1195" s="265">
        <v>3.483699922133237E-2</v>
      </c>
      <c r="AQ1195" s="265">
        <v>2.8086699372213336E-2</v>
      </c>
    </row>
    <row r="1196" spans="1:43" ht="18.75" customHeight="1">
      <c r="A1196" s="86">
        <v>43585</v>
      </c>
      <c r="B1196" s="19">
        <v>165.58330000000001</v>
      </c>
      <c r="C1196" s="19">
        <v>234.98859999999999</v>
      </c>
      <c r="D1196" s="19">
        <v>64.343999999999994</v>
      </c>
      <c r="E1196" s="19">
        <v>13.12</v>
      </c>
      <c r="F1196" s="20">
        <v>2.4098999999999999E-2</v>
      </c>
      <c r="G1196" s="20">
        <v>2.2661000000000001E-2</v>
      </c>
      <c r="H1196" s="20">
        <v>2.2388000000000002E-2</v>
      </c>
      <c r="I1196" s="20">
        <v>2.2783000000000001E-2</v>
      </c>
      <c r="J1196" s="20">
        <v>2.5017999999999999E-2</v>
      </c>
      <c r="K1196" s="20">
        <v>2.3872000000000001E-2</v>
      </c>
      <c r="L1196" s="20">
        <v>2.9288000000000002E-2</v>
      </c>
      <c r="M1196" s="20">
        <v>3.0700000000000002E-2</v>
      </c>
      <c r="N1196" s="19">
        <v>1160</v>
      </c>
      <c r="O1196" s="21">
        <v>2482.9300000000003</v>
      </c>
      <c r="P1196" s="19">
        <v>6022.4</v>
      </c>
      <c r="Q1196" s="18">
        <v>98.006</v>
      </c>
      <c r="R1196" s="19">
        <v>6.7287999999999997</v>
      </c>
      <c r="S1196" s="19">
        <v>6.7404999999999999</v>
      </c>
      <c r="T1196" s="263" t="s">
        <v>331</v>
      </c>
      <c r="U1196" s="264" t="s">
        <v>331</v>
      </c>
      <c r="V1196" s="264" t="s">
        <v>331</v>
      </c>
      <c r="W1196" s="19"/>
      <c r="AD1196" s="265" t="s">
        <v>331</v>
      </c>
      <c r="AE1196" s="265">
        <v>2.6781999401375649E-2</v>
      </c>
      <c r="AF1196" s="265">
        <v>2.7689999381080271E-2</v>
      </c>
      <c r="AG1196" s="265">
        <v>2.9676999336667356E-2</v>
      </c>
      <c r="AH1196" s="265">
        <v>2.4119999460875986E-2</v>
      </c>
      <c r="AI1196" s="265">
        <v>2.6599999405443671E-2</v>
      </c>
      <c r="AJ1196" s="265">
        <v>3.0259999323636291E-2</v>
      </c>
      <c r="AK1196" s="265">
        <v>3.1579999294131994E-2</v>
      </c>
      <c r="AL1196" s="265">
        <v>2.8688999358750879E-2</v>
      </c>
      <c r="AM1196" s="265">
        <v>3.6524999183602629E-2</v>
      </c>
      <c r="AN1196" s="265">
        <v>3.4145999236777427E-2</v>
      </c>
      <c r="AO1196" s="265">
        <v>3.6323999188095334E-2</v>
      </c>
      <c r="AP1196" s="265">
        <v>3.483699922133237E-2</v>
      </c>
      <c r="AQ1196" s="265">
        <v>2.796329937497154E-2</v>
      </c>
    </row>
    <row r="1197" spans="1:43" ht="18.75" customHeight="1">
      <c r="A1197" s="86">
        <v>43584</v>
      </c>
      <c r="B1197" s="19">
        <v>165.32050000000001</v>
      </c>
      <c r="C1197" s="19">
        <v>234.82060000000001</v>
      </c>
      <c r="D1197" s="19">
        <v>64.75</v>
      </c>
      <c r="E1197" s="19">
        <v>13.11</v>
      </c>
      <c r="F1197" s="20">
        <v>2.4063000000000001E-2</v>
      </c>
      <c r="G1197" s="20">
        <v>2.2922000000000001E-2</v>
      </c>
      <c r="H1197" s="20">
        <v>2.2662999999999999E-2</v>
      </c>
      <c r="I1197" s="20">
        <v>2.3116000000000001E-2</v>
      </c>
      <c r="J1197" s="20">
        <v>2.5252E-2</v>
      </c>
      <c r="K1197" s="20">
        <v>2.4115999999999999E-2</v>
      </c>
      <c r="L1197" s="20">
        <v>2.9547E-2</v>
      </c>
      <c r="M1197" s="20">
        <v>3.0280000000000001E-2</v>
      </c>
      <c r="N1197" s="19">
        <v>1160</v>
      </c>
      <c r="O1197" s="21">
        <v>2482.9300000000003</v>
      </c>
      <c r="P1197" s="19">
        <v>6022.4</v>
      </c>
      <c r="Q1197" s="18">
        <v>98.203000000000003</v>
      </c>
      <c r="R1197" s="19">
        <v>6.7435</v>
      </c>
      <c r="S1197" s="19">
        <v>6.7500999999999998</v>
      </c>
      <c r="T1197" s="263" t="s">
        <v>331</v>
      </c>
      <c r="U1197" s="264" t="s">
        <v>331</v>
      </c>
      <c r="V1197" s="264" t="s">
        <v>331</v>
      </c>
      <c r="W1197" s="19"/>
      <c r="AD1197" s="265" t="s">
        <v>331</v>
      </c>
      <c r="AE1197" s="265">
        <v>2.6479999408125877E-2</v>
      </c>
      <c r="AF1197" s="265">
        <v>2.7470999385975303E-2</v>
      </c>
      <c r="AG1197" s="265">
        <v>2.9232999346591529E-2</v>
      </c>
      <c r="AH1197" s="265">
        <v>2.3989999463781716E-2</v>
      </c>
      <c r="AI1197" s="265">
        <v>2.6129999415948988E-2</v>
      </c>
      <c r="AJ1197" s="265">
        <v>3.0509999318048358E-2</v>
      </c>
      <c r="AK1197" s="265">
        <v>3.1479999296367168E-2</v>
      </c>
      <c r="AL1197" s="265">
        <v>2.8658999359421431E-2</v>
      </c>
      <c r="AM1197" s="265">
        <v>3.6524999183602629E-2</v>
      </c>
      <c r="AN1197" s="265">
        <v>3.4145999236777427E-2</v>
      </c>
      <c r="AO1197" s="265">
        <v>3.6323999188095334E-2</v>
      </c>
      <c r="AP1197" s="265">
        <v>3.483699922133237E-2</v>
      </c>
      <c r="AQ1197" s="265">
        <v>2.8003299374077473E-2</v>
      </c>
    </row>
    <row r="1198" spans="1:43" ht="18.75" customHeight="1">
      <c r="A1198" s="86">
        <v>43581</v>
      </c>
      <c r="B1198" s="19">
        <v>165.43610000000001</v>
      </c>
      <c r="C1198" s="19">
        <v>234.59880000000001</v>
      </c>
      <c r="D1198" s="19">
        <v>64.75</v>
      </c>
      <c r="E1198" s="19">
        <v>12.73</v>
      </c>
      <c r="F1198" s="20">
        <v>2.4091000000000001E-2</v>
      </c>
      <c r="G1198" s="20">
        <v>2.2821000000000001E-2</v>
      </c>
      <c r="H1198" s="20">
        <v>2.2471000000000001E-2</v>
      </c>
      <c r="I1198" s="20">
        <v>2.2882E-2</v>
      </c>
      <c r="J1198" s="20">
        <v>2.4982000000000001E-2</v>
      </c>
      <c r="K1198" s="20">
        <v>2.3847E-2</v>
      </c>
      <c r="L1198" s="20">
        <v>2.9232999999999999E-2</v>
      </c>
      <c r="M1198" s="20">
        <v>3.0280000000000001E-2</v>
      </c>
      <c r="N1198" s="19">
        <v>1160</v>
      </c>
      <c r="O1198" s="21">
        <v>2482.9300000000003</v>
      </c>
      <c r="P1198" s="19">
        <v>6022.4</v>
      </c>
      <c r="Q1198" s="18">
        <v>98.173000000000002</v>
      </c>
      <c r="R1198" s="19">
        <v>6.7218999999999998</v>
      </c>
      <c r="S1198" s="19">
        <v>6.7347000000000001</v>
      </c>
      <c r="T1198" s="263" t="s">
        <v>331</v>
      </c>
      <c r="U1198" s="264" t="s">
        <v>331</v>
      </c>
      <c r="V1198" s="264" t="s">
        <v>331</v>
      </c>
      <c r="W1198" s="19"/>
      <c r="AD1198" s="265" t="s">
        <v>331</v>
      </c>
      <c r="AE1198" s="265">
        <v>2.6412999409623446E-2</v>
      </c>
      <c r="AF1198" s="265">
        <v>2.7342999388836327E-2</v>
      </c>
      <c r="AG1198" s="265">
        <v>2.9331999344378707E-2</v>
      </c>
      <c r="AH1198" s="265">
        <v>2.412999946065247E-2</v>
      </c>
      <c r="AI1198" s="265">
        <v>2.6129999415948988E-2</v>
      </c>
      <c r="AJ1198" s="265">
        <v>3.0509999318048358E-2</v>
      </c>
      <c r="AK1198" s="265">
        <v>3.1489999296143649E-2</v>
      </c>
      <c r="AL1198" s="265">
        <v>2.8662999359332024E-2</v>
      </c>
      <c r="AM1198" s="265">
        <v>3.6524999183602629E-2</v>
      </c>
      <c r="AN1198" s="265">
        <v>3.4145999236777427E-2</v>
      </c>
      <c r="AO1198" s="265">
        <v>3.6323999188095334E-2</v>
      </c>
      <c r="AP1198" s="265">
        <v>3.483699922133237E-2</v>
      </c>
      <c r="AQ1198" s="265">
        <v>2.6318299411740152E-2</v>
      </c>
    </row>
    <row r="1199" spans="1:43" ht="18.75" customHeight="1">
      <c r="A1199" s="86">
        <v>43580</v>
      </c>
      <c r="B1199" s="19">
        <v>165.15870000000001</v>
      </c>
      <c r="C1199" s="19">
        <v>234.68879999999999</v>
      </c>
      <c r="D1199" s="19">
        <v>65.468999999999994</v>
      </c>
      <c r="E1199" s="19">
        <v>13.25</v>
      </c>
      <c r="F1199" s="20">
        <v>2.4121E-2</v>
      </c>
      <c r="G1199" s="20">
        <v>2.3318999999999999E-2</v>
      </c>
      <c r="H1199" s="20">
        <v>2.3019000000000001E-2</v>
      </c>
      <c r="I1199" s="20">
        <v>2.3299E-2</v>
      </c>
      <c r="J1199" s="20">
        <v>2.5325E-2</v>
      </c>
      <c r="K1199" s="20">
        <v>2.4247999999999999E-2</v>
      </c>
      <c r="L1199" s="20">
        <v>2.9420999999999999E-2</v>
      </c>
      <c r="M1199" s="20">
        <v>3.0300000000000001E-2</v>
      </c>
      <c r="N1199" s="19">
        <v>1160</v>
      </c>
      <c r="O1199" s="21">
        <v>2482.9300000000003</v>
      </c>
      <c r="P1199" s="19">
        <v>6022.4</v>
      </c>
      <c r="Q1199" s="18">
        <v>97.635999999999996</v>
      </c>
      <c r="R1199" s="19">
        <v>6.7259000000000002</v>
      </c>
      <c r="S1199" s="19">
        <v>6.7289000000000003</v>
      </c>
      <c r="T1199" s="263" t="s">
        <v>331</v>
      </c>
      <c r="U1199" s="264" t="s">
        <v>331</v>
      </c>
      <c r="V1199" s="264" t="s">
        <v>331</v>
      </c>
      <c r="W1199" s="19"/>
      <c r="AD1199" s="265" t="s">
        <v>331</v>
      </c>
      <c r="AE1199" s="265">
        <v>2.6643999404460193E-2</v>
      </c>
      <c r="AF1199" s="265">
        <v>2.7617999382689596E-2</v>
      </c>
      <c r="AG1199" s="265">
        <v>2.9802999333851041E-2</v>
      </c>
      <c r="AH1199" s="265">
        <v>2.4079999461770057E-2</v>
      </c>
      <c r="AI1199" s="265">
        <v>2.6129999415948988E-2</v>
      </c>
      <c r="AJ1199" s="265">
        <v>3.0509999318048358E-2</v>
      </c>
      <c r="AK1199" s="265">
        <v>3.1749999290332197E-2</v>
      </c>
      <c r="AL1199" s="265">
        <v>2.866599935926497E-2</v>
      </c>
      <c r="AM1199" s="265">
        <v>3.6524999183602629E-2</v>
      </c>
      <c r="AN1199" s="265">
        <v>3.4145999236777427E-2</v>
      </c>
      <c r="AO1199" s="265">
        <v>3.6323999188095334E-2</v>
      </c>
      <c r="AP1199" s="265">
        <v>3.483699922133237E-2</v>
      </c>
      <c r="AQ1199" s="265">
        <v>2.6013299418557435E-2</v>
      </c>
    </row>
    <row r="1200" spans="1:43" ht="18.75" customHeight="1">
      <c r="A1200" s="86">
        <v>43579</v>
      </c>
      <c r="B1200" s="19">
        <v>165.21799999999999</v>
      </c>
      <c r="C1200" s="19">
        <v>234.6729</v>
      </c>
      <c r="D1200" s="19">
        <v>63.530999999999999</v>
      </c>
      <c r="E1200" s="19">
        <v>13.14</v>
      </c>
      <c r="F1200" s="20">
        <v>2.4174000000000001E-2</v>
      </c>
      <c r="G1200" s="20">
        <v>2.3178000000000001E-2</v>
      </c>
      <c r="H1200" s="20">
        <v>2.2827E-2</v>
      </c>
      <c r="I1200" s="20">
        <v>2.3119000000000001E-2</v>
      </c>
      <c r="J1200" s="20">
        <v>2.5180999999999999E-2</v>
      </c>
      <c r="K1200" s="20">
        <v>2.4074000000000002E-2</v>
      </c>
      <c r="L1200" s="20">
        <v>2.9343000000000001E-2</v>
      </c>
      <c r="M1200" s="20">
        <v>3.0300000000000001E-2</v>
      </c>
      <c r="N1200" s="19">
        <v>1160</v>
      </c>
      <c r="O1200" s="21">
        <v>2482.9300000000003</v>
      </c>
      <c r="P1200" s="19">
        <v>6022.4</v>
      </c>
      <c r="Q1200" s="18">
        <v>97.287000000000006</v>
      </c>
      <c r="R1200" s="19">
        <v>6.7121000000000004</v>
      </c>
      <c r="S1200" s="19">
        <v>6.7121000000000004</v>
      </c>
      <c r="T1200" s="263" t="s">
        <v>331</v>
      </c>
      <c r="U1200" s="264" t="s">
        <v>331</v>
      </c>
      <c r="V1200" s="264" t="s">
        <v>331</v>
      </c>
      <c r="W1200" s="19"/>
      <c r="AD1200" s="265" t="s">
        <v>331</v>
      </c>
      <c r="AE1200" s="265">
        <v>2.7186999392323198E-2</v>
      </c>
      <c r="AF1200" s="265">
        <v>2.836699936594814E-2</v>
      </c>
      <c r="AG1200" s="265">
        <v>3.0328999322094024E-2</v>
      </c>
      <c r="AH1200" s="265">
        <v>2.4229999458417296E-2</v>
      </c>
      <c r="AI1200" s="265">
        <v>2.6129999415948988E-2</v>
      </c>
      <c r="AJ1200" s="265">
        <v>3.0519999317824842E-2</v>
      </c>
      <c r="AK1200" s="265">
        <v>3.1979999285191296E-2</v>
      </c>
      <c r="AL1200" s="265">
        <v>2.8668999359197912E-2</v>
      </c>
      <c r="AM1200" s="265">
        <v>3.6524999183602629E-2</v>
      </c>
      <c r="AN1200" s="265">
        <v>3.4145999236777427E-2</v>
      </c>
      <c r="AO1200" s="265">
        <v>3.6323999188095334E-2</v>
      </c>
      <c r="AP1200" s="265">
        <v>3.483699922133237E-2</v>
      </c>
      <c r="AQ1200" s="265">
        <v>2.5911699420828372E-2</v>
      </c>
    </row>
    <row r="1201" spans="1:43" ht="18.75" customHeight="1">
      <c r="A1201" s="86">
        <v>43578</v>
      </c>
      <c r="B1201" s="19">
        <v>164.87629999999999</v>
      </c>
      <c r="C1201" s="19">
        <v>234.51230000000001</v>
      </c>
      <c r="D1201" s="19">
        <v>63.661000000000001</v>
      </c>
      <c r="E1201" s="19">
        <v>12.28</v>
      </c>
      <c r="F1201" s="20">
        <v>2.4226999999999999E-2</v>
      </c>
      <c r="G1201" s="20">
        <v>2.3639E-2</v>
      </c>
      <c r="H1201" s="20">
        <v>2.3318999999999999E-2</v>
      </c>
      <c r="I1201" s="20">
        <v>2.3592999999999999E-2</v>
      </c>
      <c r="J1201" s="20">
        <v>2.5649999999999999E-2</v>
      </c>
      <c r="K1201" s="20">
        <v>2.4569000000000001E-2</v>
      </c>
      <c r="L1201" s="20">
        <v>2.98E-2</v>
      </c>
      <c r="M1201" s="20">
        <v>3.0300000000000001E-2</v>
      </c>
      <c r="N1201" s="19">
        <v>1160</v>
      </c>
      <c r="O1201" s="21">
        <v>2482.9300000000003</v>
      </c>
      <c r="P1201" s="19">
        <v>6022.4</v>
      </c>
      <c r="Q1201" s="18">
        <v>97.378</v>
      </c>
      <c r="R1201" s="19">
        <v>6.7042000000000002</v>
      </c>
      <c r="S1201" s="19">
        <v>6.7023999999999999</v>
      </c>
      <c r="T1201" s="263" t="s">
        <v>331</v>
      </c>
      <c r="U1201" s="264" t="s">
        <v>331</v>
      </c>
      <c r="V1201" s="264" t="s">
        <v>331</v>
      </c>
      <c r="W1201" s="19"/>
      <c r="AD1201" s="265" t="s">
        <v>331</v>
      </c>
      <c r="AE1201" s="265">
        <v>2.7530999384634196E-2</v>
      </c>
      <c r="AF1201" s="265">
        <v>2.8512999362684789E-2</v>
      </c>
      <c r="AG1201" s="265">
        <v>3.0562999316863713E-2</v>
      </c>
      <c r="AH1201" s="265">
        <v>2.466999944858253E-2</v>
      </c>
      <c r="AI1201" s="265">
        <v>2.6129999415948988E-2</v>
      </c>
      <c r="AJ1201" s="265">
        <v>3.0279999323189258E-2</v>
      </c>
      <c r="AK1201" s="265">
        <v>3.228999927826226E-2</v>
      </c>
      <c r="AL1201" s="265">
        <v>2.86479993596673E-2</v>
      </c>
      <c r="AM1201" s="265">
        <v>3.6524999183602629E-2</v>
      </c>
      <c r="AN1201" s="265">
        <v>3.4145999236777427E-2</v>
      </c>
      <c r="AO1201" s="265">
        <v>3.6323999188095334E-2</v>
      </c>
      <c r="AP1201" s="265">
        <v>3.483699922133237E-2</v>
      </c>
      <c r="AQ1201" s="265">
        <v>2.6756699401941152E-2</v>
      </c>
    </row>
    <row r="1202" spans="1:43" ht="18.75" customHeight="1">
      <c r="A1202" s="86">
        <v>43577</v>
      </c>
      <c r="B1202" s="19">
        <v>164.7226</v>
      </c>
      <c r="C1202" s="19">
        <v>234.53100000000001</v>
      </c>
      <c r="D1202" s="19">
        <v>63.661000000000001</v>
      </c>
      <c r="E1202" s="19">
        <v>12.42</v>
      </c>
      <c r="F1202" s="20">
        <v>2.4216999999999999E-2</v>
      </c>
      <c r="G1202" s="20">
        <v>2.3865999999999998E-2</v>
      </c>
      <c r="H1202" s="20">
        <v>2.3536999999999999E-2</v>
      </c>
      <c r="I1202" s="20">
        <v>2.3862999999999999E-2</v>
      </c>
      <c r="J1202" s="20">
        <v>2.5884999999999998E-2</v>
      </c>
      <c r="K1202" s="20">
        <v>2.4840999999999998E-2</v>
      </c>
      <c r="L1202" s="20">
        <v>2.9919000000000001E-2</v>
      </c>
      <c r="M1202" s="20">
        <v>3.0099999999999998E-2</v>
      </c>
      <c r="N1202" s="19">
        <v>1160</v>
      </c>
      <c r="O1202" s="21">
        <v>2482.9300000000003</v>
      </c>
      <c r="P1202" s="19">
        <v>6022.4</v>
      </c>
      <c r="Q1202" s="18">
        <v>97.474000000000004</v>
      </c>
      <c r="R1202" s="19">
        <v>6.7091000000000003</v>
      </c>
      <c r="S1202" s="19">
        <v>6.7073999999999998</v>
      </c>
      <c r="T1202" s="263" t="s">
        <v>331</v>
      </c>
      <c r="U1202" s="264" t="s">
        <v>331</v>
      </c>
      <c r="V1202" s="264" t="s">
        <v>331</v>
      </c>
      <c r="W1202" s="19"/>
      <c r="AD1202" s="265" t="s">
        <v>331</v>
      </c>
      <c r="AE1202" s="265">
        <v>2.7176999392546711E-2</v>
      </c>
      <c r="AF1202" s="265">
        <v>2.8276999367959799E-2</v>
      </c>
      <c r="AG1202" s="265">
        <v>3.0349999321624639E-2</v>
      </c>
      <c r="AH1202" s="265">
        <v>2.3669999470934271E-2</v>
      </c>
      <c r="AI1202" s="265">
        <v>2.6129999415948988E-2</v>
      </c>
      <c r="AJ1202" s="265">
        <v>3.0279999323189258E-2</v>
      </c>
      <c r="AK1202" s="265">
        <v>3.2049999283626673E-2</v>
      </c>
      <c r="AL1202" s="265">
        <v>2.8743999357521536E-2</v>
      </c>
      <c r="AM1202" s="265">
        <v>3.6524999183602629E-2</v>
      </c>
      <c r="AN1202" s="265">
        <v>3.4145999236777427E-2</v>
      </c>
      <c r="AO1202" s="265">
        <v>3.6323999188095334E-2</v>
      </c>
      <c r="AP1202" s="265">
        <v>3.4838999221287671E-2</v>
      </c>
      <c r="AQ1202" s="265">
        <v>2.8196699369754642E-2</v>
      </c>
    </row>
    <row r="1203" spans="1:43" ht="18.75" customHeight="1">
      <c r="A1203" s="86">
        <v>43574</v>
      </c>
      <c r="B1203" s="19">
        <v>164.80690000000001</v>
      </c>
      <c r="C1203" s="19">
        <v>234.31649999999999</v>
      </c>
      <c r="D1203" s="19">
        <v>63.661000000000001</v>
      </c>
      <c r="E1203" s="19">
        <v>12.09</v>
      </c>
      <c r="F1203" s="20">
        <v>2.4115999999999999E-2</v>
      </c>
      <c r="G1203" s="20">
        <v>2.3802E-2</v>
      </c>
      <c r="H1203" s="20">
        <v>2.3481999999999999E-2</v>
      </c>
      <c r="I1203" s="20">
        <v>2.3709000000000001E-2</v>
      </c>
      <c r="J1203" s="20">
        <v>2.5596000000000001E-2</v>
      </c>
      <c r="K1203" s="20">
        <v>2.4617E-2</v>
      </c>
      <c r="L1203" s="20">
        <v>2.9610000000000001E-2</v>
      </c>
      <c r="M1203" s="20">
        <v>3.0099999999999998E-2</v>
      </c>
      <c r="N1203" s="19">
        <v>1160</v>
      </c>
      <c r="O1203" s="21">
        <v>2482.9300000000003</v>
      </c>
      <c r="P1203" s="19">
        <v>6022.4</v>
      </c>
      <c r="Q1203" s="18">
        <v>97.009</v>
      </c>
      <c r="R1203" s="19">
        <v>6.6881000000000004</v>
      </c>
      <c r="S1203" s="19">
        <v>6.6776999999999997</v>
      </c>
      <c r="T1203" s="263" t="s">
        <v>331</v>
      </c>
      <c r="U1203" s="264" t="s">
        <v>331</v>
      </c>
      <c r="V1203" s="264" t="s">
        <v>331</v>
      </c>
      <c r="W1203" s="19"/>
      <c r="AD1203" s="265" t="s">
        <v>331</v>
      </c>
      <c r="AE1203" s="265">
        <v>2.702399939596653E-2</v>
      </c>
      <c r="AF1203" s="265">
        <v>2.7881999376788733E-2</v>
      </c>
      <c r="AG1203" s="265">
        <v>2.9980999329872429E-2</v>
      </c>
      <c r="AH1203" s="265">
        <v>2.4459999453276399E-2</v>
      </c>
      <c r="AI1203" s="265">
        <v>2.6129999415948988E-2</v>
      </c>
      <c r="AJ1203" s="265">
        <v>3.0279999323189258E-2</v>
      </c>
      <c r="AK1203" s="265">
        <v>3.2039999283850193E-2</v>
      </c>
      <c r="AL1203" s="265">
        <v>2.8746999357454478E-2</v>
      </c>
      <c r="AM1203" s="265">
        <v>3.6524999183602629E-2</v>
      </c>
      <c r="AN1203" s="265">
        <v>3.4145999236777427E-2</v>
      </c>
      <c r="AO1203" s="265">
        <v>3.6323999188095334E-2</v>
      </c>
      <c r="AP1203" s="265">
        <v>3.4772999222762883E-2</v>
      </c>
      <c r="AQ1203" s="265">
        <v>2.8106699371766301E-2</v>
      </c>
    </row>
    <row r="1204" spans="1:43" ht="18.75" customHeight="1">
      <c r="A1204" s="86">
        <v>43573</v>
      </c>
      <c r="B1204" s="19">
        <v>164.80690000000001</v>
      </c>
      <c r="C1204" s="19">
        <v>234.31649999999999</v>
      </c>
      <c r="D1204" s="19">
        <v>63.661000000000001</v>
      </c>
      <c r="E1204" s="19">
        <v>12.09</v>
      </c>
      <c r="F1204" s="20">
        <v>2.4115999999999999E-2</v>
      </c>
      <c r="G1204" s="20">
        <v>2.3802E-2</v>
      </c>
      <c r="H1204" s="20">
        <v>2.3481999999999999E-2</v>
      </c>
      <c r="I1204" s="20">
        <v>2.3709000000000001E-2</v>
      </c>
      <c r="J1204" s="20">
        <v>2.5596000000000001E-2</v>
      </c>
      <c r="K1204" s="20">
        <v>2.4617E-2</v>
      </c>
      <c r="L1204" s="20">
        <v>2.9610000000000001E-2</v>
      </c>
      <c r="M1204" s="20">
        <v>3.056E-2</v>
      </c>
      <c r="N1204" s="19">
        <v>1160</v>
      </c>
      <c r="O1204" s="21">
        <v>2482.9300000000003</v>
      </c>
      <c r="P1204" s="19">
        <v>6022.4</v>
      </c>
      <c r="Q1204" s="18">
        <v>97.043000000000006</v>
      </c>
      <c r="R1204" s="19">
        <v>6.7122000000000002</v>
      </c>
      <c r="S1204" s="19">
        <v>6.7126999999999999</v>
      </c>
      <c r="T1204" s="263" t="s">
        <v>331</v>
      </c>
      <c r="U1204" s="264" t="s">
        <v>331</v>
      </c>
      <c r="V1204" s="264" t="s">
        <v>331</v>
      </c>
      <c r="W1204" s="19"/>
      <c r="AD1204" s="265" t="s">
        <v>331</v>
      </c>
      <c r="AE1204" s="265">
        <v>2.6738999402336778E-2</v>
      </c>
      <c r="AF1204" s="265">
        <v>2.7838999377749862E-2</v>
      </c>
      <c r="AG1204" s="265">
        <v>2.9574999338947236E-2</v>
      </c>
      <c r="AH1204" s="265">
        <v>2.4199999459087847E-2</v>
      </c>
      <c r="AI1204" s="265">
        <v>2.6129999415948988E-2</v>
      </c>
      <c r="AJ1204" s="265">
        <v>3.0089999327436088E-2</v>
      </c>
      <c r="AK1204" s="265">
        <v>3.1779999289661645E-2</v>
      </c>
      <c r="AL1204" s="265">
        <v>2.8749999357387424E-2</v>
      </c>
      <c r="AM1204" s="265">
        <v>3.6524999183602629E-2</v>
      </c>
      <c r="AN1204" s="265">
        <v>3.4145999236777427E-2</v>
      </c>
      <c r="AO1204" s="265">
        <v>3.6323999188095334E-2</v>
      </c>
      <c r="AP1204" s="265">
        <v>3.4774999222718178E-2</v>
      </c>
      <c r="AQ1204" s="265">
        <v>2.7883299376759679E-2</v>
      </c>
    </row>
    <row r="1205" spans="1:43" ht="18.75" customHeight="1">
      <c r="A1205" s="86">
        <v>43572</v>
      </c>
      <c r="B1205" s="19">
        <v>164.58459999999999</v>
      </c>
      <c r="C1205" s="19">
        <v>234.11259999999999</v>
      </c>
      <c r="D1205" s="19"/>
      <c r="E1205" s="19">
        <v>12.6</v>
      </c>
      <c r="F1205" s="20">
        <v>2.4277E-2</v>
      </c>
      <c r="G1205" s="20">
        <v>2.4001999999999999E-2</v>
      </c>
      <c r="H1205" s="20">
        <v>2.3751000000000001E-2</v>
      </c>
      <c r="I1205" s="20">
        <v>2.4025999999999999E-2</v>
      </c>
      <c r="J1205" s="20">
        <v>2.5940000000000001E-2</v>
      </c>
      <c r="K1205" s="20">
        <v>2.4962000000000002E-2</v>
      </c>
      <c r="L1205" s="20">
        <v>2.9943000000000001E-2</v>
      </c>
      <c r="M1205" s="20">
        <v>3.066E-2</v>
      </c>
      <c r="N1205" s="19">
        <v>1160</v>
      </c>
      <c r="O1205" s="21">
        <v>2482.9300000000003</v>
      </c>
      <c r="P1205" s="19">
        <v>6022.4</v>
      </c>
      <c r="Q1205" s="18">
        <v>96.941999999999993</v>
      </c>
      <c r="R1205" s="19">
        <v>6.7087000000000003</v>
      </c>
      <c r="S1205" s="19">
        <v>6.7074999999999996</v>
      </c>
      <c r="T1205" s="263" t="s">
        <v>331</v>
      </c>
      <c r="U1205" s="264" t="s">
        <v>331</v>
      </c>
      <c r="V1205" s="264" t="s">
        <v>331</v>
      </c>
      <c r="W1205" s="19"/>
      <c r="AD1205" s="265" t="s">
        <v>331</v>
      </c>
      <c r="AE1205" s="265">
        <v>2.6595999405533078E-2</v>
      </c>
      <c r="AF1205" s="265">
        <v>2.7501999385282395E-2</v>
      </c>
      <c r="AG1205" s="265">
        <v>2.9548999339528381E-2</v>
      </c>
      <c r="AH1205" s="265">
        <v>2.4149999460205435E-2</v>
      </c>
      <c r="AI1205" s="265">
        <v>2.6129999415948988E-2</v>
      </c>
      <c r="AJ1205" s="265">
        <v>3.0099999327212568E-2</v>
      </c>
      <c r="AK1205" s="265">
        <v>3.1769999289885165E-2</v>
      </c>
      <c r="AL1205" s="265">
        <v>2.8751999357342718E-2</v>
      </c>
      <c r="AM1205" s="265">
        <v>3.6524999183602629E-2</v>
      </c>
      <c r="AN1205" s="265">
        <v>3.4145999236777427E-2</v>
      </c>
      <c r="AO1205" s="265">
        <v>3.6323999188095334E-2</v>
      </c>
      <c r="AP1205" s="265">
        <v>3.5326999210380017E-2</v>
      </c>
      <c r="AQ1205" s="265">
        <v>2.9706699336003513E-2</v>
      </c>
    </row>
    <row r="1206" spans="1:43" ht="18.75" customHeight="1">
      <c r="A1206" s="86">
        <v>43571</v>
      </c>
      <c r="B1206" s="19">
        <v>164.46680000000001</v>
      </c>
      <c r="C1206" s="19">
        <v>234.02209999999999</v>
      </c>
      <c r="D1206" s="19"/>
      <c r="E1206" s="19">
        <v>12.18</v>
      </c>
      <c r="F1206" s="20">
        <v>2.4201E-2</v>
      </c>
      <c r="G1206" s="20">
        <v>2.4124E-2</v>
      </c>
      <c r="H1206" s="20">
        <v>2.3831999999999999E-2</v>
      </c>
      <c r="I1206" s="20">
        <v>2.4059000000000001E-2</v>
      </c>
      <c r="J1206" s="20">
        <v>2.5904E-2</v>
      </c>
      <c r="K1206" s="20">
        <v>2.4961000000000001E-2</v>
      </c>
      <c r="L1206" s="20">
        <v>2.9919000000000001E-2</v>
      </c>
      <c r="M1206" s="20">
        <v>3.015E-2</v>
      </c>
      <c r="N1206" s="19">
        <v>1160</v>
      </c>
      <c r="O1206" s="21">
        <v>2482.9300000000003</v>
      </c>
      <c r="P1206" s="19">
        <v>6022.4</v>
      </c>
      <c r="Q1206" s="18">
        <v>96.971999999999994</v>
      </c>
      <c r="R1206" s="19">
        <v>6.7035999999999998</v>
      </c>
      <c r="S1206" s="19">
        <v>6.7088999999999999</v>
      </c>
      <c r="T1206" s="263" t="s">
        <v>331</v>
      </c>
      <c r="U1206" s="264" t="s">
        <v>331</v>
      </c>
      <c r="V1206" s="264" t="s">
        <v>331</v>
      </c>
      <c r="W1206" s="19"/>
      <c r="AD1206" s="265" t="s">
        <v>331</v>
      </c>
      <c r="AE1206" s="265">
        <v>2.6640999404527247E-2</v>
      </c>
      <c r="AF1206" s="265">
        <v>2.7685999381169678E-2</v>
      </c>
      <c r="AG1206" s="265">
        <v>2.9688999336399138E-2</v>
      </c>
      <c r="AH1206" s="265">
        <v>2.4039999462664125E-2</v>
      </c>
      <c r="AI1206" s="265">
        <v>2.6129999415948988E-2</v>
      </c>
      <c r="AJ1206" s="265">
        <v>2.9359999343752861E-2</v>
      </c>
      <c r="AK1206" s="265">
        <v>3.1899999286979439E-2</v>
      </c>
      <c r="AL1206" s="265">
        <v>2.8730999357812106E-2</v>
      </c>
      <c r="AM1206" s="265">
        <v>3.6524999183602629E-2</v>
      </c>
      <c r="AN1206" s="265">
        <v>3.4145999236777427E-2</v>
      </c>
      <c r="AO1206" s="265">
        <v>3.6323999188095334E-2</v>
      </c>
      <c r="AP1206" s="265">
        <v>3.4776999222673473E-2</v>
      </c>
      <c r="AQ1206" s="265">
        <v>2.8406699365060774E-2</v>
      </c>
    </row>
    <row r="1207" spans="1:43" ht="18.75" customHeight="1">
      <c r="A1207" s="86">
        <v>43570</v>
      </c>
      <c r="B1207" s="19">
        <v>164.66159999999999</v>
      </c>
      <c r="C1207" s="19">
        <v>233.98330000000001</v>
      </c>
      <c r="D1207" s="19"/>
      <c r="E1207" s="19">
        <v>12.32</v>
      </c>
      <c r="F1207" s="20">
        <v>2.4011999999999999E-2</v>
      </c>
      <c r="G1207" s="20">
        <v>2.3916E-2</v>
      </c>
      <c r="H1207" s="20">
        <v>2.3559E-2</v>
      </c>
      <c r="I1207" s="20">
        <v>2.3719E-2</v>
      </c>
      <c r="J1207" s="20">
        <v>2.5543E-2</v>
      </c>
      <c r="K1207" s="20">
        <v>2.4587999999999999E-2</v>
      </c>
      <c r="L1207" s="20">
        <v>2.9682E-2</v>
      </c>
      <c r="M1207" s="20">
        <v>2.981E-2</v>
      </c>
      <c r="N1207" s="19">
        <v>1160</v>
      </c>
      <c r="O1207" s="21">
        <v>2482.9300000000003</v>
      </c>
      <c r="P1207" s="19">
        <v>6022.4</v>
      </c>
      <c r="Q1207" s="18">
        <v>97.177000000000007</v>
      </c>
      <c r="R1207" s="19">
        <v>6.7194000000000003</v>
      </c>
      <c r="S1207" s="19">
        <v>6.7281000000000004</v>
      </c>
      <c r="T1207" s="263" t="s">
        <v>331</v>
      </c>
      <c r="U1207" s="264" t="s">
        <v>331</v>
      </c>
      <c r="V1207" s="264" t="s">
        <v>331</v>
      </c>
      <c r="W1207" s="19"/>
      <c r="AD1207" s="265" t="s">
        <v>331</v>
      </c>
      <c r="AE1207" s="265">
        <v>2.63499994110316E-2</v>
      </c>
      <c r="AF1207" s="265">
        <v>2.7124999393709003E-2</v>
      </c>
      <c r="AG1207" s="265">
        <v>2.9223999346792699E-2</v>
      </c>
      <c r="AH1207" s="265">
        <v>2.3779999468475581E-2</v>
      </c>
      <c r="AI1207" s="265">
        <v>2.6129999415948988E-2</v>
      </c>
      <c r="AJ1207" s="265">
        <v>2.9359999343752861E-2</v>
      </c>
      <c r="AK1207" s="265">
        <v>3.1719999291002755E-2</v>
      </c>
      <c r="AL1207" s="265">
        <v>2.8615999360382557E-2</v>
      </c>
      <c r="AM1207" s="265">
        <v>3.6524999183602629E-2</v>
      </c>
      <c r="AN1207" s="265">
        <v>3.4145999236777427E-2</v>
      </c>
      <c r="AO1207" s="265">
        <v>3.6323999188095334E-2</v>
      </c>
      <c r="AP1207" s="265">
        <v>3.4608999226428572E-2</v>
      </c>
      <c r="AQ1207" s="265">
        <v>2.6149999415501956E-2</v>
      </c>
    </row>
    <row r="1208" spans="1:43" ht="18.75" customHeight="1">
      <c r="A1208" s="86">
        <v>43567</v>
      </c>
      <c r="B1208" s="19">
        <v>164.53479999999999</v>
      </c>
      <c r="C1208" s="19">
        <v>233.8956</v>
      </c>
      <c r="D1208" s="19"/>
      <c r="E1208" s="19">
        <v>12.01</v>
      </c>
      <c r="F1208" s="20">
        <v>2.4219000000000001E-2</v>
      </c>
      <c r="G1208" s="20">
        <v>2.3914000000000001E-2</v>
      </c>
      <c r="H1208" s="20">
        <v>2.3612000000000001E-2</v>
      </c>
      <c r="I1208" s="20">
        <v>2.3802E-2</v>
      </c>
      <c r="J1208" s="20">
        <v>2.5651E-2</v>
      </c>
      <c r="K1208" s="20">
        <v>2.4686E-2</v>
      </c>
      <c r="L1208" s="20">
        <v>2.9769E-2</v>
      </c>
      <c r="M1208" s="20">
        <v>2.946E-2</v>
      </c>
      <c r="N1208" s="19">
        <v>1160</v>
      </c>
      <c r="O1208" s="21">
        <v>2482.9300000000003</v>
      </c>
      <c r="P1208" s="19">
        <v>6022.4</v>
      </c>
      <c r="Q1208" s="18">
        <v>96.945999999999998</v>
      </c>
      <c r="R1208" s="19">
        <v>6.7160000000000002</v>
      </c>
      <c r="S1208" s="19">
        <v>6.7190000000000003</v>
      </c>
      <c r="T1208" s="263" t="s">
        <v>331</v>
      </c>
      <c r="U1208" s="264" t="s">
        <v>331</v>
      </c>
      <c r="V1208" s="264" t="s">
        <v>331</v>
      </c>
      <c r="W1208" s="19"/>
      <c r="AD1208" s="265" t="s">
        <v>331</v>
      </c>
      <c r="AE1208" s="265">
        <v>2.5607999427616594E-2</v>
      </c>
      <c r="AF1208" s="265">
        <v>2.6492999407835307E-2</v>
      </c>
      <c r="AG1208" s="265">
        <v>2.8785999356582763E-2</v>
      </c>
      <c r="AH1208" s="265">
        <v>2.3439999476075172E-2</v>
      </c>
      <c r="AI1208" s="265">
        <v>2.6129999415948988E-2</v>
      </c>
      <c r="AJ1208" s="265">
        <v>2.9099999349564316E-2</v>
      </c>
      <c r="AK1208" s="265">
        <v>3.144999929703772E-2</v>
      </c>
      <c r="AL1208" s="265">
        <v>2.861999936029315E-2</v>
      </c>
      <c r="AM1208" s="265">
        <v>3.6524999183602629E-2</v>
      </c>
      <c r="AN1208" s="265">
        <v>3.4145999236777427E-2</v>
      </c>
      <c r="AO1208" s="265">
        <v>3.6323999188095334E-2</v>
      </c>
      <c r="AP1208" s="265">
        <v>3.4610999226383866E-2</v>
      </c>
      <c r="AQ1208" s="265">
        <v>2.6029999418184162E-2</v>
      </c>
    </row>
    <row r="1209" spans="1:43" ht="18.75" customHeight="1">
      <c r="A1209" s="86">
        <v>43566</v>
      </c>
      <c r="B1209" s="19">
        <v>164.80439999999999</v>
      </c>
      <c r="C1209" s="19">
        <v>233.88990000000001</v>
      </c>
      <c r="D1209" s="19"/>
      <c r="E1209" s="19">
        <v>13.02</v>
      </c>
      <c r="F1209" s="20">
        <v>2.4171999999999999E-2</v>
      </c>
      <c r="G1209" s="20">
        <v>2.3539999999999998E-2</v>
      </c>
      <c r="H1209" s="20">
        <v>2.3042E-2</v>
      </c>
      <c r="I1209" s="20">
        <v>2.3106999999999999E-2</v>
      </c>
      <c r="J1209" s="20">
        <v>2.4969999999999999E-2</v>
      </c>
      <c r="K1209" s="20">
        <v>2.3993E-2</v>
      </c>
      <c r="L1209" s="20">
        <v>2.9264999999999999E-2</v>
      </c>
      <c r="M1209" s="20">
        <v>2.9440000000000001E-2</v>
      </c>
      <c r="N1209" s="19">
        <v>1160</v>
      </c>
      <c r="O1209" s="21">
        <v>2482.9300000000003</v>
      </c>
      <c r="P1209" s="19">
        <v>6022.4</v>
      </c>
      <c r="Q1209" s="18">
        <v>97.006</v>
      </c>
      <c r="R1209" s="19">
        <v>6.7119</v>
      </c>
      <c r="S1209" s="19">
        <v>6.7190000000000003</v>
      </c>
      <c r="T1209" s="263" t="s">
        <v>331</v>
      </c>
      <c r="U1209" s="264" t="s">
        <v>331</v>
      </c>
      <c r="V1209" s="264" t="s">
        <v>331</v>
      </c>
      <c r="W1209" s="19"/>
      <c r="AD1209" s="265" t="s">
        <v>331</v>
      </c>
      <c r="AE1209" s="265">
        <v>2.5505999429896477E-2</v>
      </c>
      <c r="AF1209" s="265">
        <v>2.6411999409645795E-2</v>
      </c>
      <c r="AG1209" s="265">
        <v>2.864299935977906E-2</v>
      </c>
      <c r="AH1209" s="265">
        <v>2.3239999480545521E-2</v>
      </c>
      <c r="AI1209" s="265">
        <v>2.6129999415948988E-2</v>
      </c>
      <c r="AJ1209" s="265">
        <v>2.8939999353140594E-2</v>
      </c>
      <c r="AK1209" s="265">
        <v>3.1369999298825862E-2</v>
      </c>
      <c r="AL1209" s="265">
        <v>2.8623999360203742E-2</v>
      </c>
      <c r="AM1209" s="265">
        <v>3.6524999183602629E-2</v>
      </c>
      <c r="AN1209" s="265">
        <v>3.4145999236777427E-2</v>
      </c>
      <c r="AO1209" s="265">
        <v>3.6323999188095334E-2</v>
      </c>
      <c r="AP1209" s="265">
        <v>3.4769999222829938E-2</v>
      </c>
      <c r="AQ1209" s="265">
        <v>2.7936699375566094E-2</v>
      </c>
    </row>
    <row r="1210" spans="1:43" ht="18.75" customHeight="1">
      <c r="A1210" s="86">
        <v>43565</v>
      </c>
      <c r="B1210" s="19">
        <v>164.98560000000001</v>
      </c>
      <c r="C1210" s="19">
        <v>233.8784</v>
      </c>
      <c r="D1210" s="19"/>
      <c r="E1210" s="19">
        <v>13.3</v>
      </c>
      <c r="F1210" s="20">
        <v>2.4097E-2</v>
      </c>
      <c r="G1210" s="20">
        <v>2.3212E-2</v>
      </c>
      <c r="H1210" s="20">
        <v>2.2689999999999998E-2</v>
      </c>
      <c r="I1210" s="20">
        <v>2.2720000000000001E-2</v>
      </c>
      <c r="J1210" s="20">
        <v>2.4649000000000001E-2</v>
      </c>
      <c r="K1210" s="20">
        <v>2.3647999999999999E-2</v>
      </c>
      <c r="L1210" s="20">
        <v>2.8923000000000001E-2</v>
      </c>
      <c r="M1210" s="20">
        <v>2.945E-2</v>
      </c>
      <c r="N1210" s="19">
        <v>1160</v>
      </c>
      <c r="O1210" s="21">
        <v>2482.9300000000003</v>
      </c>
      <c r="P1210" s="19">
        <v>6022.4</v>
      </c>
      <c r="Q1210" s="18">
        <v>97.05</v>
      </c>
      <c r="R1210" s="19">
        <v>6.7164000000000001</v>
      </c>
      <c r="S1210" s="19">
        <v>6.7173999999999996</v>
      </c>
      <c r="T1210" s="263" t="s">
        <v>331</v>
      </c>
      <c r="U1210" s="264" t="s">
        <v>331</v>
      </c>
      <c r="V1210" s="264" t="s">
        <v>331</v>
      </c>
      <c r="W1210" s="19"/>
      <c r="AD1210" s="265" t="s">
        <v>331</v>
      </c>
      <c r="AE1210" s="265">
        <v>2.5377999432757495E-2</v>
      </c>
      <c r="AF1210" s="265">
        <v>2.7710999380610883E-2</v>
      </c>
      <c r="AG1210" s="265">
        <v>2.8454999363981187E-2</v>
      </c>
      <c r="AH1210" s="265">
        <v>2.3239999480545521E-2</v>
      </c>
      <c r="AI1210" s="265">
        <v>2.6129999415948988E-2</v>
      </c>
      <c r="AJ1210" s="265">
        <v>2.8709999358281495E-2</v>
      </c>
      <c r="AK1210" s="265">
        <v>3.1179999303072688E-2</v>
      </c>
      <c r="AL1210" s="265">
        <v>2.8769999356940388E-2</v>
      </c>
      <c r="AM1210" s="265">
        <v>3.6524999183602629E-2</v>
      </c>
      <c r="AN1210" s="265">
        <v>3.4145999236777427E-2</v>
      </c>
      <c r="AO1210" s="265">
        <v>3.6323999188095334E-2</v>
      </c>
      <c r="AP1210" s="265">
        <v>3.4770999222807589E-2</v>
      </c>
      <c r="AQ1210" s="265">
        <v>2.4393299454767255E-2</v>
      </c>
    </row>
    <row r="1211" spans="1:43" ht="18.75" customHeight="1">
      <c r="A1211" s="86">
        <v>43564</v>
      </c>
      <c r="B1211" s="19">
        <v>164.84829999999999</v>
      </c>
      <c r="C1211" s="19">
        <v>233.80510000000001</v>
      </c>
      <c r="D1211" s="19"/>
      <c r="E1211" s="19">
        <v>14.28</v>
      </c>
      <c r="F1211" s="20">
        <v>2.4046999999999999E-2</v>
      </c>
      <c r="G1211" s="20">
        <v>2.3497000000000001E-2</v>
      </c>
      <c r="H1211" s="20">
        <v>2.2915000000000001E-2</v>
      </c>
      <c r="I1211" s="20">
        <v>2.3054999999999999E-2</v>
      </c>
      <c r="J1211" s="20">
        <v>2.5006E-2</v>
      </c>
      <c r="K1211" s="20">
        <v>2.3991999999999999E-2</v>
      </c>
      <c r="L1211" s="20">
        <v>2.9141E-2</v>
      </c>
      <c r="M1211" s="20">
        <v>2.928E-2</v>
      </c>
      <c r="N1211" s="19">
        <v>1160</v>
      </c>
      <c r="O1211" s="21">
        <v>2482.9300000000003</v>
      </c>
      <c r="P1211" s="19">
        <v>6022.4</v>
      </c>
      <c r="Q1211" s="18">
        <v>97.394999999999996</v>
      </c>
      <c r="R1211" s="19">
        <v>6.7169999999999996</v>
      </c>
      <c r="S1211" s="19">
        <v>6.7122999999999999</v>
      </c>
      <c r="T1211" s="263" t="s">
        <v>331</v>
      </c>
      <c r="U1211" s="264" t="s">
        <v>331</v>
      </c>
      <c r="V1211" s="264" t="s">
        <v>331</v>
      </c>
      <c r="W1211" s="19"/>
      <c r="AD1211" s="265" t="s">
        <v>331</v>
      </c>
      <c r="AE1211" s="265">
        <v>2.5528999429382384E-2</v>
      </c>
      <c r="AF1211" s="265">
        <v>2.6585999405756591E-2</v>
      </c>
      <c r="AG1211" s="265">
        <v>2.8627999360114335E-2</v>
      </c>
      <c r="AH1211" s="265">
        <v>2.3449999475851656E-2</v>
      </c>
      <c r="AI1211" s="265">
        <v>2.6129999415948988E-2</v>
      </c>
      <c r="AJ1211" s="265">
        <v>2.9149999348446726E-2</v>
      </c>
      <c r="AK1211" s="265">
        <v>3.1279999300837517E-2</v>
      </c>
      <c r="AL1211" s="265">
        <v>2.8749999357387424E-2</v>
      </c>
      <c r="AM1211" s="265">
        <v>3.6524999183602629E-2</v>
      </c>
      <c r="AN1211" s="265">
        <v>3.4145999236777427E-2</v>
      </c>
      <c r="AO1211" s="265">
        <v>3.6323999188095334E-2</v>
      </c>
      <c r="AP1211" s="265">
        <v>3.4774999222718178E-2</v>
      </c>
      <c r="AQ1211" s="265">
        <v>2.419669945916161E-2</v>
      </c>
    </row>
    <row r="1212" spans="1:43" ht="18.75" customHeight="1">
      <c r="A1212" s="86">
        <v>43563</v>
      </c>
      <c r="B1212" s="19">
        <v>164.71789999999999</v>
      </c>
      <c r="C1212" s="19">
        <v>233.68100000000001</v>
      </c>
      <c r="D1212" s="19"/>
      <c r="E1212" s="19">
        <v>13.18</v>
      </c>
      <c r="F1212" s="20">
        <v>2.4115999999999999E-2</v>
      </c>
      <c r="G1212" s="20">
        <v>2.3618E-2</v>
      </c>
      <c r="H1212" s="20">
        <v>2.3137000000000001E-2</v>
      </c>
      <c r="I1212" s="20">
        <v>2.3272000000000001E-2</v>
      </c>
      <c r="J1212" s="20">
        <v>2.5222000000000001E-2</v>
      </c>
      <c r="K1212" s="20">
        <v>2.4188000000000001E-2</v>
      </c>
      <c r="L1212" s="20">
        <v>2.9273E-2</v>
      </c>
      <c r="M1212" s="20">
        <v>2.7369999999999998E-2</v>
      </c>
      <c r="N1212" s="19">
        <v>1160</v>
      </c>
      <c r="O1212" s="21">
        <v>2482.9300000000003</v>
      </c>
      <c r="P1212" s="19">
        <v>6022.4</v>
      </c>
      <c r="Q1212" s="18">
        <v>97.308000000000007</v>
      </c>
      <c r="R1212" s="19">
        <v>6.7169999999999996</v>
      </c>
      <c r="S1212" s="19">
        <v>6.7171000000000003</v>
      </c>
      <c r="T1212" s="263" t="s">
        <v>331</v>
      </c>
      <c r="U1212" s="264" t="s">
        <v>331</v>
      </c>
      <c r="V1212" s="264" t="s">
        <v>331</v>
      </c>
      <c r="W1212" s="19"/>
      <c r="AD1212" s="265" t="s">
        <v>331</v>
      </c>
      <c r="AE1212" s="265">
        <v>2.5438999431394039E-2</v>
      </c>
      <c r="AF1212" s="265">
        <v>2.6352999410964549E-2</v>
      </c>
      <c r="AG1212" s="265">
        <v>2.8480999363400043E-2</v>
      </c>
      <c r="AH1212" s="265">
        <v>2.3129999483004215E-2</v>
      </c>
      <c r="AI1212" s="265">
        <v>2.6129999415948988E-2</v>
      </c>
      <c r="AJ1212" s="265">
        <v>2.9149999348446726E-2</v>
      </c>
      <c r="AK1212" s="265">
        <v>3.113999930396676E-2</v>
      </c>
      <c r="AL1212" s="265">
        <v>2.8723999357968568E-2</v>
      </c>
      <c r="AM1212" s="265">
        <v>3.6524999183602629E-2</v>
      </c>
      <c r="AN1212" s="265">
        <v>3.4145999236777427E-2</v>
      </c>
      <c r="AO1212" s="265">
        <v>3.6323999188095334E-2</v>
      </c>
      <c r="AP1212" s="265">
        <v>3.4774999222718178E-2</v>
      </c>
      <c r="AQ1212" s="265">
        <v>2.3719999469816684E-2</v>
      </c>
    </row>
    <row r="1213" spans="1:43" ht="18.75" customHeight="1">
      <c r="A1213" s="86">
        <v>43560</v>
      </c>
      <c r="B1213" s="19">
        <v>164.75980000000001</v>
      </c>
      <c r="C1213" s="19">
        <v>233.8409</v>
      </c>
      <c r="D1213" s="19"/>
      <c r="E1213" s="19">
        <v>12.82</v>
      </c>
      <c r="F1213" s="20">
        <v>2.4219999999999998E-2</v>
      </c>
      <c r="G1213" s="20">
        <v>2.3393000000000001E-2</v>
      </c>
      <c r="H1213" s="20">
        <v>2.2889E-2</v>
      </c>
      <c r="I1213" s="20">
        <v>2.3053000000000001E-2</v>
      </c>
      <c r="J1213" s="20">
        <v>2.4954E-2</v>
      </c>
      <c r="K1213" s="20">
        <v>2.3942000000000001E-2</v>
      </c>
      <c r="L1213" s="20">
        <v>2.9031999999999999E-2</v>
      </c>
      <c r="M1213" s="20">
        <v>2.7369999999999998E-2</v>
      </c>
      <c r="N1213" s="19">
        <v>1160</v>
      </c>
      <c r="O1213" s="21">
        <v>2482.9300000000003</v>
      </c>
      <c r="P1213" s="19">
        <v>6022.4</v>
      </c>
      <c r="Q1213" s="18">
        <v>97.090999999999994</v>
      </c>
      <c r="R1213" s="19">
        <v>6.7114000000000003</v>
      </c>
      <c r="S1213" s="19">
        <v>6.7141999999999999</v>
      </c>
      <c r="T1213" s="263" t="s">
        <v>331</v>
      </c>
      <c r="U1213" s="264" t="s">
        <v>331</v>
      </c>
      <c r="V1213" s="264" t="s">
        <v>331</v>
      </c>
      <c r="W1213" s="19"/>
      <c r="AD1213" s="265" t="s">
        <v>331</v>
      </c>
      <c r="AE1213" s="265">
        <v>2.5096999439038335E-2</v>
      </c>
      <c r="AF1213" s="265">
        <v>2.6002999418787656E-2</v>
      </c>
      <c r="AG1213" s="265">
        <v>2.8280999367870392E-2</v>
      </c>
      <c r="AH1213" s="265">
        <v>2.3109999483451247E-2</v>
      </c>
      <c r="AI1213" s="265">
        <v>2.6129999415948988E-2</v>
      </c>
      <c r="AJ1213" s="265">
        <v>2.9149999348446726E-2</v>
      </c>
      <c r="AK1213" s="265">
        <v>3.0879999309778215E-2</v>
      </c>
      <c r="AL1213" s="265">
        <v>2.8726999357901514E-2</v>
      </c>
      <c r="AM1213" s="265">
        <v>3.6524999183602629E-2</v>
      </c>
      <c r="AN1213" s="265">
        <v>3.4145999236777427E-2</v>
      </c>
      <c r="AO1213" s="265">
        <v>3.6323999188095334E-2</v>
      </c>
      <c r="AP1213" s="265">
        <v>3.4776999222673473E-2</v>
      </c>
      <c r="AQ1213" s="265">
        <v>2.2236699502971021E-2</v>
      </c>
    </row>
    <row r="1214" spans="1:43" ht="18.75" customHeight="1">
      <c r="A1214" s="86">
        <v>43559</v>
      </c>
      <c r="B1214" s="19">
        <v>164.72190000000001</v>
      </c>
      <c r="C1214" s="19">
        <v>233.7458</v>
      </c>
      <c r="D1214" s="19"/>
      <c r="E1214" s="19">
        <v>13.58</v>
      </c>
      <c r="F1214" s="20">
        <v>2.4225E-2</v>
      </c>
      <c r="G1214" s="20">
        <v>2.3369000000000001E-2</v>
      </c>
      <c r="H1214" s="20">
        <v>2.2918999999999998E-2</v>
      </c>
      <c r="I1214" s="20">
        <v>2.3200999999999999E-2</v>
      </c>
      <c r="J1214" s="20">
        <v>2.5151E-2</v>
      </c>
      <c r="K1214" s="20">
        <v>2.4087999999999998E-2</v>
      </c>
      <c r="L1214" s="20">
        <v>2.9196E-2</v>
      </c>
      <c r="M1214" s="20">
        <v>2.7369999999999998E-2</v>
      </c>
      <c r="N1214" s="19">
        <v>1160</v>
      </c>
      <c r="O1214" s="21">
        <v>2482.9300000000003</v>
      </c>
      <c r="P1214" s="19">
        <v>6022.4</v>
      </c>
      <c r="Q1214" s="18">
        <v>97.361000000000004</v>
      </c>
      <c r="R1214" s="19">
        <v>6.7232000000000003</v>
      </c>
      <c r="S1214" s="19">
        <v>6.7260999999999997</v>
      </c>
      <c r="T1214" s="263" t="s">
        <v>331</v>
      </c>
      <c r="U1214" s="264" t="s">
        <v>331</v>
      </c>
      <c r="V1214" s="264" t="s">
        <v>331</v>
      </c>
      <c r="W1214" s="19"/>
      <c r="AD1214" s="265" t="s">
        <v>331</v>
      </c>
      <c r="AE1214" s="265">
        <v>2.5104999438859521E-2</v>
      </c>
      <c r="AF1214" s="265">
        <v>2.5956999419815836E-2</v>
      </c>
      <c r="AG1214" s="265">
        <v>2.8116999371536076E-2</v>
      </c>
      <c r="AH1214" s="265">
        <v>2.3029999485239386E-2</v>
      </c>
      <c r="AI1214" s="265">
        <v>2.6129999415948988E-2</v>
      </c>
      <c r="AJ1214" s="265">
        <v>2.9149999348446726E-2</v>
      </c>
      <c r="AK1214" s="265">
        <v>3.0889999309554696E-2</v>
      </c>
      <c r="AL1214" s="265">
        <v>2.8756999357230962E-2</v>
      </c>
      <c r="AM1214" s="265">
        <v>3.6524999183602629E-2</v>
      </c>
      <c r="AN1214" s="265">
        <v>3.4145999236777427E-2</v>
      </c>
      <c r="AO1214" s="265">
        <v>3.6323999188095334E-2</v>
      </c>
      <c r="AP1214" s="265">
        <v>3.4778999222628774E-2</v>
      </c>
      <c r="AQ1214" s="265">
        <v>2.0893299532998351E-2</v>
      </c>
    </row>
    <row r="1215" spans="1:43" ht="18.75" customHeight="1">
      <c r="A1215" s="86">
        <v>43558</v>
      </c>
      <c r="B1215" s="19">
        <v>164.6705</v>
      </c>
      <c r="C1215" s="19">
        <v>233.69220000000001</v>
      </c>
      <c r="D1215" s="19"/>
      <c r="E1215" s="19">
        <v>13.74</v>
      </c>
      <c r="F1215" s="20">
        <v>2.4201E-2</v>
      </c>
      <c r="G1215" s="20">
        <v>2.3348000000000001E-2</v>
      </c>
      <c r="H1215" s="20">
        <v>2.2948E-2</v>
      </c>
      <c r="I1215" s="20">
        <v>2.3268E-2</v>
      </c>
      <c r="J1215" s="20">
        <v>2.5241E-2</v>
      </c>
      <c r="K1215" s="20">
        <v>2.4209999999999999E-2</v>
      </c>
      <c r="L1215" s="20">
        <v>2.9336000000000001E-2</v>
      </c>
      <c r="M1215" s="20">
        <v>2.7369999999999998E-2</v>
      </c>
      <c r="N1215" s="19">
        <v>1160</v>
      </c>
      <c r="O1215" s="21">
        <v>2482.9300000000003</v>
      </c>
      <c r="P1215" s="19">
        <v>6022.4</v>
      </c>
      <c r="Q1215" s="18">
        <v>97.231999999999999</v>
      </c>
      <c r="R1215" s="19">
        <v>6.7115</v>
      </c>
      <c r="S1215" s="19">
        <v>6.7190000000000003</v>
      </c>
      <c r="T1215" s="263" t="s">
        <v>331</v>
      </c>
      <c r="U1215" s="264" t="s">
        <v>331</v>
      </c>
      <c r="V1215" s="264" t="s">
        <v>331</v>
      </c>
      <c r="W1215" s="19"/>
      <c r="AD1215" s="265" t="s">
        <v>331</v>
      </c>
      <c r="AE1215" s="265">
        <v>2.518199943713844E-2</v>
      </c>
      <c r="AF1215" s="265">
        <v>2.6045999417826534E-2</v>
      </c>
      <c r="AG1215" s="265">
        <v>2.8108999371714891E-2</v>
      </c>
      <c r="AH1215" s="265">
        <v>2.3599999472498894E-2</v>
      </c>
      <c r="AI1215" s="265">
        <v>2.6129999415948988E-2</v>
      </c>
      <c r="AJ1215" s="265">
        <v>2.9149999348446726E-2</v>
      </c>
      <c r="AK1215" s="265">
        <v>3.0779999312013386E-2</v>
      </c>
      <c r="AL1215" s="265">
        <v>2.8867999354749919E-2</v>
      </c>
      <c r="AM1215" s="265">
        <v>3.6524999183602629E-2</v>
      </c>
      <c r="AN1215" s="265">
        <v>3.4145999236777427E-2</v>
      </c>
      <c r="AO1215" s="265">
        <v>3.6323999188095334E-2</v>
      </c>
      <c r="AP1215" s="265">
        <v>3.4778999222628774E-2</v>
      </c>
      <c r="AQ1215" s="265">
        <v>2.2073299506623296E-2</v>
      </c>
    </row>
    <row r="1216" spans="1:43" ht="18.75" customHeight="1">
      <c r="A1216" s="86">
        <v>43557</v>
      </c>
      <c r="B1216" s="19">
        <v>164.88759999999999</v>
      </c>
      <c r="C1216" s="19">
        <v>233.47409999999999</v>
      </c>
      <c r="D1216" s="19"/>
      <c r="E1216" s="19">
        <v>13.36</v>
      </c>
      <c r="F1216" s="20">
        <v>2.41E-2</v>
      </c>
      <c r="G1216" s="20">
        <v>2.3023999999999999E-2</v>
      </c>
      <c r="H1216" s="20">
        <v>2.2564000000000001E-2</v>
      </c>
      <c r="I1216" s="20">
        <v>2.2865E-2</v>
      </c>
      <c r="J1216" s="20">
        <v>2.4740999999999999E-2</v>
      </c>
      <c r="K1216" s="20">
        <v>2.3744000000000001E-2</v>
      </c>
      <c r="L1216" s="20">
        <v>2.8768999999999999E-2</v>
      </c>
      <c r="M1216" s="20">
        <v>2.7369999999999998E-2</v>
      </c>
      <c r="N1216" s="19">
        <v>1300</v>
      </c>
      <c r="O1216" s="21">
        <v>2487.31</v>
      </c>
      <c r="P1216" s="19">
        <v>6082.7</v>
      </c>
      <c r="Q1216" s="18">
        <v>97.284000000000006</v>
      </c>
      <c r="R1216" s="19">
        <v>6.7121000000000004</v>
      </c>
      <c r="S1216" s="19">
        <v>6.7232000000000003</v>
      </c>
      <c r="T1216" s="263" t="s">
        <v>331</v>
      </c>
      <c r="U1216" s="264" t="s">
        <v>331</v>
      </c>
      <c r="V1216" s="264" t="s">
        <v>331</v>
      </c>
      <c r="W1216" s="19"/>
      <c r="AD1216" s="265" t="s">
        <v>331</v>
      </c>
      <c r="AE1216" s="265">
        <v>2.5178999437205495E-2</v>
      </c>
      <c r="AF1216" s="265">
        <v>2.6055999417603014E-2</v>
      </c>
      <c r="AG1216" s="265">
        <v>2.8012999373860658E-2</v>
      </c>
      <c r="AH1216" s="265">
        <v>2.3539999473839997E-2</v>
      </c>
      <c r="AI1216" s="265">
        <v>2.6129999415948988E-2</v>
      </c>
      <c r="AJ1216" s="265">
        <v>2.9149999348446726E-2</v>
      </c>
      <c r="AK1216" s="265">
        <v>3.0769999312236906E-2</v>
      </c>
      <c r="AL1216" s="265">
        <v>2.9855999332666396E-2</v>
      </c>
      <c r="AM1216" s="265">
        <v>3.6524999183602629E-2</v>
      </c>
      <c r="AN1216" s="265">
        <v>3.4145999236777427E-2</v>
      </c>
      <c r="AO1216" s="265">
        <v>3.6323999188095334E-2</v>
      </c>
      <c r="AP1216" s="265">
        <v>3.5114999215118584E-2</v>
      </c>
      <c r="AQ1216" s="265">
        <v>2.0973299531210212E-2</v>
      </c>
    </row>
    <row r="1217" spans="1:43" ht="18.75" customHeight="1">
      <c r="A1217" s="86">
        <v>43556</v>
      </c>
      <c r="B1217" s="19">
        <v>164.7559</v>
      </c>
      <c r="C1217" s="19">
        <v>233.6893</v>
      </c>
      <c r="D1217" s="19"/>
      <c r="E1217" s="19">
        <v>13.4</v>
      </c>
      <c r="F1217" s="20">
        <v>2.3781E-2</v>
      </c>
      <c r="G1217" s="20">
        <v>2.3326E-2</v>
      </c>
      <c r="H1217" s="20">
        <v>2.2922000000000001E-2</v>
      </c>
      <c r="I1217" s="20">
        <v>2.3215E-2</v>
      </c>
      <c r="J1217" s="20">
        <v>2.5009E-2</v>
      </c>
      <c r="K1217" s="20">
        <v>2.4036999999999999E-2</v>
      </c>
      <c r="L1217" s="20">
        <v>2.8901E-2</v>
      </c>
      <c r="M1217" s="20">
        <v>2.7199999999999998E-2</v>
      </c>
      <c r="N1217" s="19">
        <v>1300</v>
      </c>
      <c r="O1217" s="21">
        <v>2487.31</v>
      </c>
      <c r="P1217" s="19">
        <v>6082.7</v>
      </c>
      <c r="Q1217" s="18">
        <v>97.201999999999998</v>
      </c>
      <c r="R1217" s="19">
        <v>6.7389999999999999</v>
      </c>
      <c r="S1217" s="19">
        <v>6.7394999999999996</v>
      </c>
      <c r="T1217" s="263" t="s">
        <v>331</v>
      </c>
      <c r="U1217" s="264" t="s">
        <v>331</v>
      </c>
      <c r="V1217" s="264" t="s">
        <v>331</v>
      </c>
      <c r="W1217" s="19"/>
      <c r="AD1217" s="265" t="s">
        <v>331</v>
      </c>
      <c r="AE1217" s="265">
        <v>2.5233999435976148E-2</v>
      </c>
      <c r="AF1217" s="265">
        <v>2.6134999415837228E-2</v>
      </c>
      <c r="AG1217" s="265">
        <v>2.8013999373838305E-2</v>
      </c>
      <c r="AH1217" s="265">
        <v>2.412999946065247E-2</v>
      </c>
      <c r="AI1217" s="265">
        <v>2.6129999415948988E-2</v>
      </c>
      <c r="AJ1217" s="265">
        <v>2.9149999348446726E-2</v>
      </c>
      <c r="AK1217" s="265">
        <v>3.1099999304860831E-2</v>
      </c>
      <c r="AL1217" s="265">
        <v>3.1170999303273859E-2</v>
      </c>
      <c r="AM1217" s="265">
        <v>3.6524999183602629E-2</v>
      </c>
      <c r="AN1217" s="265">
        <v>3.4145999236777427E-2</v>
      </c>
      <c r="AO1217" s="265">
        <v>3.6323999188095334E-2</v>
      </c>
      <c r="AP1217" s="265">
        <v>3.5116999215073878E-2</v>
      </c>
      <c r="AQ1217" s="265">
        <v>2.0499999541789292E-2</v>
      </c>
    </row>
    <row r="1218" spans="1:43" ht="18.75" customHeight="1">
      <c r="A1218" s="86">
        <v>43553</v>
      </c>
      <c r="B1218" s="19">
        <v>165.167</v>
      </c>
      <c r="C1218" s="19">
        <v>233.9162</v>
      </c>
      <c r="D1218" s="19"/>
      <c r="E1218" s="19">
        <v>13.71</v>
      </c>
      <c r="F1218" s="20">
        <v>2.3809E-2</v>
      </c>
      <c r="G1218" s="20">
        <v>2.2599999999999999E-2</v>
      </c>
      <c r="H1218" s="20">
        <v>2.2044999999999999E-2</v>
      </c>
      <c r="I1218" s="20">
        <v>2.2329999999999999E-2</v>
      </c>
      <c r="J1218" s="20">
        <v>2.4049999999999998E-2</v>
      </c>
      <c r="K1218" s="20">
        <v>2.3132E-2</v>
      </c>
      <c r="L1218" s="20">
        <v>2.8143000000000001E-2</v>
      </c>
      <c r="M1218" s="20">
        <v>2.7369999999999998E-2</v>
      </c>
      <c r="N1218" s="19">
        <v>1300</v>
      </c>
      <c r="O1218" s="21">
        <v>2487.31</v>
      </c>
      <c r="P1218" s="19">
        <v>6082.7</v>
      </c>
      <c r="Q1218" s="18">
        <v>96.774000000000001</v>
      </c>
      <c r="R1218" s="19">
        <v>6.7271000000000001</v>
      </c>
      <c r="S1218" s="19">
        <v>6.7382</v>
      </c>
      <c r="T1218" s="263" t="s">
        <v>331</v>
      </c>
      <c r="U1218" s="264" t="s">
        <v>331</v>
      </c>
      <c r="V1218" s="264" t="s">
        <v>331</v>
      </c>
      <c r="W1218" s="19"/>
      <c r="AD1218" s="265" t="s">
        <v>331</v>
      </c>
      <c r="AE1218" s="265">
        <v>2.5427999431639911E-2</v>
      </c>
      <c r="AF1218" s="265">
        <v>2.6345999411121011E-2</v>
      </c>
      <c r="AG1218" s="265">
        <v>2.8349999366328121E-2</v>
      </c>
      <c r="AH1218" s="265">
        <v>2.3939999464899303E-2</v>
      </c>
      <c r="AI1218" s="265">
        <v>2.6129999415948988E-2</v>
      </c>
      <c r="AJ1218" s="265">
        <v>2.9149999348446726E-2</v>
      </c>
      <c r="AK1218" s="265">
        <v>3.1099999304860831E-2</v>
      </c>
      <c r="AL1218" s="265">
        <v>2.9740999335236846E-2</v>
      </c>
      <c r="AM1218" s="265">
        <v>3.6524999183602629E-2</v>
      </c>
      <c r="AN1218" s="265">
        <v>3.4145999236777427E-2</v>
      </c>
      <c r="AO1218" s="265">
        <v>3.6323999188095334E-2</v>
      </c>
      <c r="AP1218" s="265">
        <v>3.4688999224640429E-2</v>
      </c>
      <c r="AQ1218" s="265">
        <v>2.2946699487101287E-2</v>
      </c>
    </row>
    <row r="1219" spans="1:43" ht="18.75" customHeight="1">
      <c r="A1219" s="86">
        <v>43552</v>
      </c>
      <c r="B1219" s="19">
        <v>165.31379999999999</v>
      </c>
      <c r="C1219" s="19">
        <v>233.87860000000001</v>
      </c>
      <c r="D1219" s="19"/>
      <c r="E1219" s="19">
        <v>14.43</v>
      </c>
      <c r="F1219" s="20">
        <v>2.4146999999999998E-2</v>
      </c>
      <c r="G1219" s="20">
        <v>2.2359E-2</v>
      </c>
      <c r="H1219" s="20">
        <v>2.1832000000000001E-2</v>
      </c>
      <c r="I1219" s="20">
        <v>2.2145000000000001E-2</v>
      </c>
      <c r="J1219" s="20">
        <v>2.3945999999999999E-2</v>
      </c>
      <c r="K1219" s="20">
        <v>2.2985999999999999E-2</v>
      </c>
      <c r="L1219" s="20">
        <v>2.8226000000000001E-2</v>
      </c>
      <c r="M1219" s="20">
        <v>2.7369999999999998E-2</v>
      </c>
      <c r="N1219" s="19">
        <v>1300</v>
      </c>
      <c r="O1219" s="21">
        <v>2487.31</v>
      </c>
      <c r="P1219" s="19">
        <v>6082.7</v>
      </c>
      <c r="Q1219" s="18">
        <v>96.736000000000004</v>
      </c>
      <c r="R1219" s="19">
        <v>6.7157</v>
      </c>
      <c r="S1219" s="19">
        <v>6.7233999999999998</v>
      </c>
      <c r="T1219" s="263" t="s">
        <v>331</v>
      </c>
      <c r="U1219" s="264" t="s">
        <v>331</v>
      </c>
      <c r="V1219" s="264" t="s">
        <v>331</v>
      </c>
      <c r="W1219" s="19"/>
      <c r="AD1219" s="265" t="s">
        <v>331</v>
      </c>
      <c r="AE1219" s="265">
        <v>2.5427999431639911E-2</v>
      </c>
      <c r="AF1219" s="265">
        <v>2.6345999411121011E-2</v>
      </c>
      <c r="AG1219" s="265">
        <v>2.8349999366328121E-2</v>
      </c>
      <c r="AH1219" s="265">
        <v>2.3939999464899303E-2</v>
      </c>
      <c r="AI1219" s="265">
        <v>2.6129999415948988E-2</v>
      </c>
      <c r="AJ1219" s="265">
        <v>2.9149999348446726E-2</v>
      </c>
      <c r="AK1219" s="265">
        <v>3.1099999304860831E-2</v>
      </c>
      <c r="AL1219" s="265">
        <v>2.9740999335236846E-2</v>
      </c>
      <c r="AM1219" s="265">
        <v>3.6524999183602629E-2</v>
      </c>
      <c r="AN1219" s="265">
        <v>3.4145999236777427E-2</v>
      </c>
      <c r="AO1219" s="265">
        <v>3.6323999188095334E-2</v>
      </c>
      <c r="AP1219" s="265">
        <v>3.4688999224640429E-2</v>
      </c>
      <c r="AQ1219" s="265">
        <v>2.3686699470560995E-2</v>
      </c>
    </row>
    <row r="1220" spans="1:43" ht="18.75" customHeight="1">
      <c r="A1220" s="86">
        <v>43551</v>
      </c>
      <c r="B1220" s="19">
        <v>165.40100000000001</v>
      </c>
      <c r="C1220" s="19">
        <v>234.17449999999999</v>
      </c>
      <c r="D1220" s="19"/>
      <c r="E1220" s="19">
        <v>15.15</v>
      </c>
      <c r="F1220" s="20">
        <v>2.4199999999999999E-2</v>
      </c>
      <c r="G1220" s="20">
        <v>2.1999999999999999E-2</v>
      </c>
      <c r="H1220" s="20">
        <v>2.137E-2</v>
      </c>
      <c r="I1220" s="20">
        <v>2.1562999999999999E-2</v>
      </c>
      <c r="J1220" s="20">
        <v>2.3664999999999999E-2</v>
      </c>
      <c r="K1220" s="20">
        <v>2.2596999999999999E-2</v>
      </c>
      <c r="L1220" s="20">
        <v>2.8105000000000002E-2</v>
      </c>
      <c r="M1220" s="20">
        <v>2.7369999999999998E-2</v>
      </c>
      <c r="N1220" s="19">
        <v>1300</v>
      </c>
      <c r="O1220" s="21">
        <v>2487.31</v>
      </c>
      <c r="P1220" s="19">
        <v>6082.7</v>
      </c>
      <c r="Q1220" s="18">
        <v>96.566000000000003</v>
      </c>
      <c r="R1220" s="19">
        <v>6.7093999999999996</v>
      </c>
      <c r="S1220" s="19">
        <v>6.7171000000000003</v>
      </c>
      <c r="T1220" s="263" t="s">
        <v>331</v>
      </c>
      <c r="U1220" s="264" t="s">
        <v>331</v>
      </c>
      <c r="V1220" s="264" t="s">
        <v>331</v>
      </c>
      <c r="W1220" s="19"/>
      <c r="AD1220" s="265" t="s">
        <v>331</v>
      </c>
      <c r="AE1220" s="265">
        <v>2.5427999431639911E-2</v>
      </c>
      <c r="AF1220" s="265">
        <v>2.6345999411121011E-2</v>
      </c>
      <c r="AG1220" s="265">
        <v>2.8349999366328121E-2</v>
      </c>
      <c r="AH1220" s="265">
        <v>2.3939999464899303E-2</v>
      </c>
      <c r="AI1220" s="265">
        <v>2.6129999415948988E-2</v>
      </c>
      <c r="AJ1220" s="265">
        <v>2.9149999348446726E-2</v>
      </c>
      <c r="AK1220" s="265">
        <v>3.1099999304860831E-2</v>
      </c>
      <c r="AL1220" s="265">
        <v>2.9740999335236846E-2</v>
      </c>
      <c r="AM1220" s="265">
        <v>3.6524999183602629E-2</v>
      </c>
      <c r="AN1220" s="265">
        <v>3.4145999236777427E-2</v>
      </c>
      <c r="AO1220" s="265">
        <v>3.6323999188095334E-2</v>
      </c>
      <c r="AP1220" s="265">
        <v>3.4688999224640429E-2</v>
      </c>
      <c r="AQ1220" s="265">
        <v>2.3686699470560995E-2</v>
      </c>
    </row>
    <row r="1221" spans="1:43" ht="18.75" customHeight="1">
      <c r="A1221" s="86">
        <v>43550</v>
      </c>
      <c r="B1221" s="19">
        <v>165.1224</v>
      </c>
      <c r="C1221" s="19">
        <v>234.31399999999999</v>
      </c>
      <c r="D1221" s="19"/>
      <c r="E1221" s="19">
        <v>14.68</v>
      </c>
      <c r="F1221" s="20">
        <v>2.4483999999999999E-2</v>
      </c>
      <c r="G1221" s="20">
        <v>2.2662000000000002E-2</v>
      </c>
      <c r="H1221" s="20">
        <v>2.1916999999999999E-2</v>
      </c>
      <c r="I1221" s="20">
        <v>2.2048999999999999E-2</v>
      </c>
      <c r="J1221" s="20">
        <v>2.4230000000000002E-2</v>
      </c>
      <c r="K1221" s="20">
        <v>2.3109000000000001E-2</v>
      </c>
      <c r="L1221" s="20">
        <v>2.8731E-2</v>
      </c>
      <c r="M1221" s="20">
        <v>2.7369999999999998E-2</v>
      </c>
      <c r="N1221" s="19">
        <v>1300</v>
      </c>
      <c r="O1221" s="21">
        <v>2487.31</v>
      </c>
      <c r="P1221" s="19">
        <v>6082.7</v>
      </c>
      <c r="Q1221" s="18">
        <v>96.650999999999996</v>
      </c>
      <c r="R1221" s="19">
        <v>6.7182000000000004</v>
      </c>
      <c r="S1221" s="19">
        <v>6.7229999999999999</v>
      </c>
      <c r="T1221" s="263" t="s">
        <v>331</v>
      </c>
      <c r="U1221" s="264" t="s">
        <v>331</v>
      </c>
      <c r="V1221" s="264" t="s">
        <v>331</v>
      </c>
      <c r="W1221" s="19"/>
      <c r="AD1221" s="265" t="s">
        <v>331</v>
      </c>
      <c r="AE1221" s="265">
        <v>2.5427999431639911E-2</v>
      </c>
      <c r="AF1221" s="265">
        <v>2.6345999411121011E-2</v>
      </c>
      <c r="AG1221" s="265">
        <v>2.8349999366328121E-2</v>
      </c>
      <c r="AH1221" s="265">
        <v>2.3939999464899303E-2</v>
      </c>
      <c r="AI1221" s="265">
        <v>2.6129999415948988E-2</v>
      </c>
      <c r="AJ1221" s="265">
        <v>2.9149999348446726E-2</v>
      </c>
      <c r="AK1221" s="265">
        <v>3.1099999304860831E-2</v>
      </c>
      <c r="AL1221" s="265">
        <v>2.9740999335236846E-2</v>
      </c>
      <c r="AM1221" s="265">
        <v>3.6524999183602629E-2</v>
      </c>
      <c r="AN1221" s="265">
        <v>3.4145999236777427E-2</v>
      </c>
      <c r="AO1221" s="265">
        <v>3.6323999188095334E-2</v>
      </c>
      <c r="AP1221" s="265">
        <v>3.4688999224640429E-2</v>
      </c>
      <c r="AQ1221" s="265">
        <v>2.3686699470560995E-2</v>
      </c>
    </row>
    <row r="1222" spans="1:43" ht="18.75" customHeight="1">
      <c r="A1222" s="86">
        <v>43549</v>
      </c>
      <c r="B1222" s="19">
        <v>165.047</v>
      </c>
      <c r="C1222" s="19">
        <v>233.9845</v>
      </c>
      <c r="D1222" s="19"/>
      <c r="E1222" s="19">
        <v>16.329999999999998</v>
      </c>
      <c r="F1222" s="20">
        <v>2.4421999999999999E-2</v>
      </c>
      <c r="G1222" s="20">
        <v>2.2415999999999998E-2</v>
      </c>
      <c r="H1222" s="20">
        <v>2.1647E-2</v>
      </c>
      <c r="I1222" s="20">
        <v>2.1783E-2</v>
      </c>
      <c r="J1222" s="20">
        <v>2.3983000000000001E-2</v>
      </c>
      <c r="K1222" s="20">
        <v>2.2866000000000001E-2</v>
      </c>
      <c r="L1222" s="20">
        <v>2.8615999999999999E-2</v>
      </c>
      <c r="M1222" s="20">
        <v>2.7369999999999998E-2</v>
      </c>
      <c r="N1222" s="19">
        <v>1300</v>
      </c>
      <c r="O1222" s="21">
        <v>2487.31</v>
      </c>
      <c r="P1222" s="19">
        <v>6082.7</v>
      </c>
      <c r="Q1222" s="18">
        <v>96.495000000000005</v>
      </c>
      <c r="R1222" s="19">
        <v>6.6993</v>
      </c>
      <c r="S1222" s="19">
        <v>6.7070999999999996</v>
      </c>
      <c r="T1222" s="263" t="s">
        <v>331</v>
      </c>
      <c r="U1222" s="264" t="s">
        <v>331</v>
      </c>
      <c r="V1222" s="264" t="s">
        <v>331</v>
      </c>
      <c r="W1222" s="19"/>
      <c r="AD1222" s="265" t="s">
        <v>331</v>
      </c>
      <c r="AE1222" s="265">
        <v>2.5427999431639911E-2</v>
      </c>
      <c r="AF1222" s="265">
        <v>2.6345999411121011E-2</v>
      </c>
      <c r="AG1222" s="265">
        <v>2.8349999366328121E-2</v>
      </c>
      <c r="AH1222" s="265">
        <v>2.3939999464899303E-2</v>
      </c>
      <c r="AI1222" s="265">
        <v>2.6129999415948988E-2</v>
      </c>
      <c r="AJ1222" s="265">
        <v>2.9149999348446726E-2</v>
      </c>
      <c r="AK1222" s="265">
        <v>3.1099999304860831E-2</v>
      </c>
      <c r="AL1222" s="265">
        <v>2.9740999335236846E-2</v>
      </c>
      <c r="AM1222" s="265">
        <v>3.6524999183602629E-2</v>
      </c>
      <c r="AN1222" s="265">
        <v>3.4145999236777427E-2</v>
      </c>
      <c r="AO1222" s="265">
        <v>3.6323999188095334E-2</v>
      </c>
      <c r="AP1222" s="265">
        <v>3.4688999224640429E-2</v>
      </c>
      <c r="AQ1222" s="265">
        <v>2.3686699470560995E-2</v>
      </c>
    </row>
    <row r="1223" spans="1:43" ht="18.75" customHeight="1">
      <c r="A1223" s="86">
        <v>43546</v>
      </c>
      <c r="B1223" s="19">
        <v>164.7056</v>
      </c>
      <c r="C1223" s="19">
        <v>233.83099999999999</v>
      </c>
      <c r="D1223" s="19"/>
      <c r="E1223" s="19">
        <v>16.48</v>
      </c>
      <c r="F1223" s="20">
        <v>2.4424000000000001E-2</v>
      </c>
      <c r="G1223" s="20">
        <v>2.3165999999999999E-2</v>
      </c>
      <c r="H1223" s="20">
        <v>2.2411E-2</v>
      </c>
      <c r="I1223" s="20">
        <v>2.2419000000000001E-2</v>
      </c>
      <c r="J1223" s="20">
        <v>2.4389999999999998E-2</v>
      </c>
      <c r="K1223" s="20">
        <v>2.3354E-2</v>
      </c>
      <c r="L1223" s="20">
        <v>2.8739000000000001E-2</v>
      </c>
      <c r="M1223" s="20">
        <v>2.7369999999999998E-2</v>
      </c>
      <c r="N1223" s="19">
        <v>1300</v>
      </c>
      <c r="O1223" s="21">
        <v>2487.31</v>
      </c>
      <c r="P1223" s="19">
        <v>6082.7</v>
      </c>
      <c r="Q1223" s="18">
        <v>95.760999999999996</v>
      </c>
      <c r="R1223" s="19">
        <v>6.6944999999999997</v>
      </c>
      <c r="S1223" s="19">
        <v>6.6875999999999998</v>
      </c>
      <c r="T1223" s="263" t="s">
        <v>331</v>
      </c>
      <c r="U1223" s="264" t="s">
        <v>331</v>
      </c>
      <c r="V1223" s="264" t="s">
        <v>331</v>
      </c>
      <c r="W1223" s="19"/>
      <c r="AD1223" s="265" t="s">
        <v>331</v>
      </c>
      <c r="AE1223" s="265">
        <v>2.5427999431639911E-2</v>
      </c>
      <c r="AF1223" s="265">
        <v>2.6345999411121011E-2</v>
      </c>
      <c r="AG1223" s="265">
        <v>2.8271999368071555E-2</v>
      </c>
      <c r="AH1223" s="265">
        <v>2.3939999464899303E-2</v>
      </c>
      <c r="AI1223" s="265">
        <v>2.6129999415948988E-2</v>
      </c>
      <c r="AJ1223" s="265">
        <v>2.9149999348446726E-2</v>
      </c>
      <c r="AK1223" s="265">
        <v>3.1099999304860831E-2</v>
      </c>
      <c r="AL1223" s="265">
        <v>2.9740999335236846E-2</v>
      </c>
      <c r="AM1223" s="265">
        <v>3.6524999183602629E-2</v>
      </c>
      <c r="AN1223" s="265">
        <v>3.4145999236777427E-2</v>
      </c>
      <c r="AO1223" s="265">
        <v>3.6323999188095334E-2</v>
      </c>
      <c r="AP1223" s="265">
        <v>3.4688999224640429E-2</v>
      </c>
      <c r="AQ1223" s="265">
        <v>2.3983299463931473E-2</v>
      </c>
    </row>
    <row r="1224" spans="1:43" ht="18.75" customHeight="1">
      <c r="A1224" s="86">
        <v>43545</v>
      </c>
      <c r="B1224" s="19">
        <v>164.0658</v>
      </c>
      <c r="C1224" s="19">
        <v>233.529</v>
      </c>
      <c r="D1224" s="19"/>
      <c r="E1224" s="19">
        <v>13.63</v>
      </c>
      <c r="F1224" s="20">
        <v>2.4583000000000001E-2</v>
      </c>
      <c r="G1224" s="20">
        <v>2.4084000000000001E-2</v>
      </c>
      <c r="H1224" s="20">
        <v>2.3421999999999998E-2</v>
      </c>
      <c r="I1224" s="20">
        <v>2.3411999999999999E-2</v>
      </c>
      <c r="J1224" s="20">
        <v>2.5368999999999999E-2</v>
      </c>
      <c r="K1224" s="20">
        <v>2.4358999999999999E-2</v>
      </c>
      <c r="L1224" s="20">
        <v>2.9666999999999999E-2</v>
      </c>
      <c r="M1224" s="20">
        <v>2.7380000000000002E-2</v>
      </c>
      <c r="N1224" s="19">
        <v>1300</v>
      </c>
      <c r="O1224" s="21">
        <v>2487.31</v>
      </c>
      <c r="P1224" s="19">
        <v>6082.7</v>
      </c>
      <c r="Q1224" s="18">
        <v>96.382999999999996</v>
      </c>
      <c r="R1224" s="19">
        <v>6.7119</v>
      </c>
      <c r="S1224" s="19">
        <v>6.7176999999999998</v>
      </c>
      <c r="T1224" s="263" t="s">
        <v>331</v>
      </c>
      <c r="U1224" s="264" t="s">
        <v>331</v>
      </c>
      <c r="V1224" s="264" t="s">
        <v>331</v>
      </c>
      <c r="W1224" s="19"/>
      <c r="AD1224" s="265" t="s">
        <v>331</v>
      </c>
      <c r="AE1224" s="265">
        <v>2.572699942495674E-2</v>
      </c>
      <c r="AF1224" s="265">
        <v>2.6439999409019949E-2</v>
      </c>
      <c r="AG1224" s="265">
        <v>2.8325999366864561E-2</v>
      </c>
      <c r="AH1224" s="265">
        <v>2.424999945797026E-2</v>
      </c>
      <c r="AI1224" s="265">
        <v>2.6129999415948988E-2</v>
      </c>
      <c r="AJ1224" s="265">
        <v>2.9149999348446726E-2</v>
      </c>
      <c r="AK1224" s="265">
        <v>3.1059999305754898E-2</v>
      </c>
      <c r="AL1224" s="265">
        <v>2.9762999334745112E-2</v>
      </c>
      <c r="AM1224" s="265">
        <v>3.6524999183602629E-2</v>
      </c>
      <c r="AN1224" s="265">
        <v>3.4145999236777427E-2</v>
      </c>
      <c r="AO1224" s="265">
        <v>3.6323999188095334E-2</v>
      </c>
      <c r="AP1224" s="265">
        <v>3.4788999222405255E-2</v>
      </c>
      <c r="AQ1224" s="265">
        <v>2.5586699428092691E-2</v>
      </c>
    </row>
    <row r="1225" spans="1:43" ht="18.75" customHeight="1">
      <c r="A1225" s="86">
        <v>43544</v>
      </c>
      <c r="B1225" s="19">
        <v>163.9606</v>
      </c>
      <c r="C1225" s="19">
        <v>232.4588</v>
      </c>
      <c r="D1225" s="19"/>
      <c r="E1225" s="19">
        <v>13.91</v>
      </c>
      <c r="F1225" s="20">
        <v>2.4532999999999999E-2</v>
      </c>
      <c r="G1225" s="20">
        <v>2.3961E-2</v>
      </c>
      <c r="H1225" s="20">
        <v>2.334E-2</v>
      </c>
      <c r="I1225" s="20">
        <v>2.3276999999999999E-2</v>
      </c>
      <c r="J1225" s="20">
        <v>2.5263000000000001E-2</v>
      </c>
      <c r="K1225" s="20">
        <v>2.4237000000000002E-2</v>
      </c>
      <c r="L1225" s="20">
        <v>2.9714000000000001E-2</v>
      </c>
      <c r="M1225" s="20">
        <v>2.7380000000000002E-2</v>
      </c>
      <c r="N1225" s="19">
        <v>1300</v>
      </c>
      <c r="O1225" s="21">
        <v>2487.31</v>
      </c>
      <c r="P1225" s="19">
        <v>6082.7</v>
      </c>
      <c r="Q1225" s="18">
        <v>96.524000000000001</v>
      </c>
      <c r="R1225" s="19">
        <v>6.7130000000000001</v>
      </c>
      <c r="S1225" s="19">
        <v>6.7207999999999997</v>
      </c>
      <c r="T1225" s="263" t="s">
        <v>331</v>
      </c>
      <c r="U1225" s="264" t="s">
        <v>331</v>
      </c>
      <c r="V1225" s="264" t="s">
        <v>331</v>
      </c>
      <c r="W1225" s="19"/>
      <c r="AD1225" s="265" t="s">
        <v>331</v>
      </c>
      <c r="AE1225" s="265">
        <v>2.5511999429762365E-2</v>
      </c>
      <c r="AF1225" s="265">
        <v>2.6549999406561255E-2</v>
      </c>
      <c r="AG1225" s="265">
        <v>2.8359999366104602E-2</v>
      </c>
      <c r="AH1225" s="265">
        <v>2.412999946065247E-2</v>
      </c>
      <c r="AI1225" s="265">
        <v>2.6129999415948988E-2</v>
      </c>
      <c r="AJ1225" s="265">
        <v>2.9369999343529341E-2</v>
      </c>
      <c r="AK1225" s="265">
        <v>3.1349999299272895E-2</v>
      </c>
      <c r="AL1225" s="265">
        <v>2.9912999331392347E-2</v>
      </c>
      <c r="AM1225" s="265">
        <v>3.6524999183602629E-2</v>
      </c>
      <c r="AN1225" s="265">
        <v>3.4145999236777427E-2</v>
      </c>
      <c r="AO1225" s="265">
        <v>3.6323999188095334E-2</v>
      </c>
      <c r="AP1225" s="265">
        <v>3.4686999224685135E-2</v>
      </c>
      <c r="AQ1225" s="265">
        <v>2.5863299421910194E-2</v>
      </c>
    </row>
    <row r="1226" spans="1:43" ht="18.75" customHeight="1">
      <c r="A1226" s="86">
        <v>43543</v>
      </c>
      <c r="B1226" s="19">
        <v>163.4973</v>
      </c>
      <c r="C1226" s="19">
        <v>232.63200000000001</v>
      </c>
      <c r="D1226" s="19"/>
      <c r="E1226" s="19">
        <v>13.56</v>
      </c>
      <c r="F1226" s="20">
        <v>2.4431999999999999E-2</v>
      </c>
      <c r="G1226" s="20">
        <v>2.4686E-2</v>
      </c>
      <c r="H1226" s="20">
        <v>2.4212999999999998E-2</v>
      </c>
      <c r="I1226" s="20">
        <v>2.4254000000000001E-2</v>
      </c>
      <c r="J1226" s="20">
        <v>2.6123E-2</v>
      </c>
      <c r="K1226" s="20">
        <v>2.5170999999999999E-2</v>
      </c>
      <c r="L1226" s="20">
        <v>3.0221999999999999E-2</v>
      </c>
      <c r="M1226" s="20">
        <v>2.6599999999999999E-2</v>
      </c>
      <c r="N1226" s="19">
        <v>1300</v>
      </c>
      <c r="O1226" s="21">
        <v>2487.31</v>
      </c>
      <c r="P1226" s="19">
        <v>6082.7</v>
      </c>
      <c r="Q1226" s="18">
        <v>96.594999999999999</v>
      </c>
      <c r="R1226" s="19">
        <v>6.7137000000000002</v>
      </c>
      <c r="S1226" s="19">
        <v>6.7135999999999996</v>
      </c>
      <c r="T1226" s="263" t="s">
        <v>331</v>
      </c>
      <c r="U1226" s="264" t="s">
        <v>331</v>
      </c>
      <c r="V1226" s="264" t="s">
        <v>331</v>
      </c>
      <c r="W1226" s="19"/>
      <c r="AD1226" s="265" t="s">
        <v>331</v>
      </c>
      <c r="AE1226" s="265">
        <v>2.5651999426633119E-2</v>
      </c>
      <c r="AF1226" s="265">
        <v>2.6549999406561255E-2</v>
      </c>
      <c r="AG1226" s="265">
        <v>2.8503999362885953E-2</v>
      </c>
      <c r="AH1226" s="265">
        <v>2.412999946065247E-2</v>
      </c>
      <c r="AI1226" s="265">
        <v>2.6129999415948988E-2</v>
      </c>
      <c r="AJ1226" s="265">
        <v>2.9369999343529341E-2</v>
      </c>
      <c r="AK1226" s="265">
        <v>3.1369999298825862E-2</v>
      </c>
      <c r="AL1226" s="265">
        <v>2.9862999332509934E-2</v>
      </c>
      <c r="AM1226" s="265">
        <v>3.6524999183602629E-2</v>
      </c>
      <c r="AN1226" s="265">
        <v>3.4145999236777427E-2</v>
      </c>
      <c r="AO1226" s="265">
        <v>3.6323999188095334E-2</v>
      </c>
      <c r="AP1226" s="265">
        <v>3.4704999224282801E-2</v>
      </c>
      <c r="AQ1226" s="265">
        <v>2.6096699416693299E-2</v>
      </c>
    </row>
    <row r="1227" spans="1:43" ht="18.75" customHeight="1">
      <c r="A1227" s="86">
        <v>43542</v>
      </c>
      <c r="B1227" s="19">
        <v>163.5421</v>
      </c>
      <c r="C1227" s="19">
        <v>232.44040000000001</v>
      </c>
      <c r="D1227" s="19"/>
      <c r="E1227" s="19">
        <v>13.1</v>
      </c>
      <c r="F1227" s="20">
        <v>2.4320000000000001E-2</v>
      </c>
      <c r="G1227" s="20">
        <v>2.4521000000000001E-2</v>
      </c>
      <c r="H1227" s="20">
        <v>2.4049000000000001E-2</v>
      </c>
      <c r="I1227" s="20">
        <v>2.4119000000000002E-2</v>
      </c>
      <c r="J1227" s="20">
        <v>2.6033000000000001E-2</v>
      </c>
      <c r="K1227" s="20">
        <v>2.5073000000000002E-2</v>
      </c>
      <c r="L1227" s="20">
        <v>3.0173999999999999E-2</v>
      </c>
      <c r="M1227" s="20">
        <v>2.6599999999999999E-2</v>
      </c>
      <c r="N1227" s="19">
        <v>1300</v>
      </c>
      <c r="O1227" s="21">
        <v>2487.31</v>
      </c>
      <c r="P1227" s="19">
        <v>6082.7</v>
      </c>
      <c r="Q1227" s="18">
        <v>96.784999999999997</v>
      </c>
      <c r="R1227" s="19">
        <v>6.7229999999999999</v>
      </c>
      <c r="S1227" s="19">
        <v>6.7220000000000004</v>
      </c>
      <c r="T1227" s="263" t="s">
        <v>331</v>
      </c>
      <c r="U1227" s="264" t="s">
        <v>331</v>
      </c>
      <c r="V1227" s="264" t="s">
        <v>331</v>
      </c>
      <c r="W1227" s="19"/>
      <c r="AD1227" s="265" t="s">
        <v>331</v>
      </c>
      <c r="AE1227" s="265">
        <v>2.5720999425090849E-2</v>
      </c>
      <c r="AF1227" s="265">
        <v>2.6732999402470883E-2</v>
      </c>
      <c r="AG1227" s="265">
        <v>2.8763999357074497E-2</v>
      </c>
      <c r="AH1227" s="265">
        <v>2.412999946065247E-2</v>
      </c>
      <c r="AI1227" s="265">
        <v>2.6129999415948988E-2</v>
      </c>
      <c r="AJ1227" s="265">
        <v>2.946999934129417E-2</v>
      </c>
      <c r="AK1227" s="265">
        <v>3.1539999295026065E-2</v>
      </c>
      <c r="AL1227" s="265">
        <v>2.9978999329917135E-2</v>
      </c>
      <c r="AM1227" s="265">
        <v>3.6524999183602629E-2</v>
      </c>
      <c r="AN1227" s="265">
        <v>3.4145999236777427E-2</v>
      </c>
      <c r="AO1227" s="265">
        <v>3.6323999188095334E-2</v>
      </c>
      <c r="AP1227" s="265">
        <v>3.4923999219387769E-2</v>
      </c>
      <c r="AQ1227" s="265">
        <v>2.6083299416992813E-2</v>
      </c>
    </row>
    <row r="1228" spans="1:43" ht="18.75" customHeight="1">
      <c r="A1228" s="86">
        <v>43539</v>
      </c>
      <c r="B1228" s="19">
        <v>163.44239999999999</v>
      </c>
      <c r="C1228" s="19">
        <v>231.54490000000001</v>
      </c>
      <c r="D1228" s="19"/>
      <c r="E1228" s="19">
        <v>12.88</v>
      </c>
      <c r="F1228" s="20">
        <v>2.4347000000000001E-2</v>
      </c>
      <c r="G1228" s="20">
        <v>2.4378E-2</v>
      </c>
      <c r="H1228" s="20">
        <v>2.3886000000000001E-2</v>
      </c>
      <c r="I1228" s="20">
        <v>2.3951E-2</v>
      </c>
      <c r="J1228" s="20">
        <v>2.5871000000000002E-2</v>
      </c>
      <c r="K1228" s="20">
        <v>2.4875999999999999E-2</v>
      </c>
      <c r="L1228" s="20">
        <v>3.0110999999999999E-2</v>
      </c>
      <c r="M1228" s="20">
        <v>2.6599999999999999E-2</v>
      </c>
      <c r="N1228" s="19">
        <v>1300</v>
      </c>
      <c r="O1228" s="21">
        <v>2487.31</v>
      </c>
      <c r="P1228" s="19">
        <v>6082.7</v>
      </c>
      <c r="Q1228" s="18">
        <v>96.55</v>
      </c>
      <c r="R1228" s="19">
        <v>6.7070999999999996</v>
      </c>
      <c r="S1228" s="19">
        <v>6.7012999999999998</v>
      </c>
      <c r="T1228" s="263" t="s">
        <v>331</v>
      </c>
      <c r="U1228" s="264" t="s">
        <v>331</v>
      </c>
      <c r="V1228" s="264" t="s">
        <v>331</v>
      </c>
      <c r="W1228" s="19"/>
      <c r="AD1228" s="265" t="s">
        <v>331</v>
      </c>
      <c r="AE1228" s="265">
        <v>2.5778999423794448E-2</v>
      </c>
      <c r="AF1228" s="265">
        <v>2.6837999400123956E-2</v>
      </c>
      <c r="AG1228" s="265">
        <v>2.8777999356761577E-2</v>
      </c>
      <c r="AH1228" s="265">
        <v>2.4139999460428954E-2</v>
      </c>
      <c r="AI1228" s="265">
        <v>2.6129999415948988E-2</v>
      </c>
      <c r="AJ1228" s="265">
        <v>2.928999934531748E-2</v>
      </c>
      <c r="AK1228" s="265">
        <v>3.143999929726124E-2</v>
      </c>
      <c r="AL1228" s="265">
        <v>2.9972999330051243E-2</v>
      </c>
      <c r="AM1228" s="265">
        <v>3.6524999183602629E-2</v>
      </c>
      <c r="AN1228" s="265">
        <v>3.4145999236777427E-2</v>
      </c>
      <c r="AO1228" s="265">
        <v>3.6323999188095334E-2</v>
      </c>
      <c r="AP1228" s="265">
        <v>3.4925999219343064E-2</v>
      </c>
      <c r="AQ1228" s="265">
        <v>2.8419999364763499E-2</v>
      </c>
    </row>
    <row r="1229" spans="1:43" ht="18.75" customHeight="1">
      <c r="A1229" s="86">
        <v>43538</v>
      </c>
      <c r="B1229" s="19">
        <v>163.17619999999999</v>
      </c>
      <c r="C1229" s="19">
        <v>231.066</v>
      </c>
      <c r="D1229" s="19"/>
      <c r="E1229" s="19">
        <v>13.5</v>
      </c>
      <c r="F1229" s="20">
        <v>2.4351999999999999E-2</v>
      </c>
      <c r="G1229" s="20">
        <v>2.4607E-2</v>
      </c>
      <c r="H1229" s="20">
        <v>2.4184000000000001E-2</v>
      </c>
      <c r="I1229" s="20">
        <v>2.4303999999999999E-2</v>
      </c>
      <c r="J1229" s="20">
        <v>2.6303E-2</v>
      </c>
      <c r="K1229" s="20">
        <v>2.5245E-2</v>
      </c>
      <c r="L1229" s="20">
        <v>3.0454999999999999E-2</v>
      </c>
      <c r="M1229" s="20">
        <v>2.6599999999999999E-2</v>
      </c>
      <c r="N1229" s="19">
        <v>1300</v>
      </c>
      <c r="O1229" s="21">
        <v>2487.31</v>
      </c>
      <c r="P1229" s="19">
        <v>6082.7</v>
      </c>
      <c r="Q1229" s="18">
        <v>96.935000000000002</v>
      </c>
      <c r="R1229" s="19">
        <v>6.7084999999999999</v>
      </c>
      <c r="S1229" s="19">
        <v>6.7068000000000003</v>
      </c>
      <c r="T1229" s="263" t="s">
        <v>331</v>
      </c>
      <c r="U1229" s="264" t="s">
        <v>331</v>
      </c>
      <c r="V1229" s="264" t="s">
        <v>331</v>
      </c>
      <c r="W1229" s="19"/>
      <c r="AD1229" s="265" t="s">
        <v>331</v>
      </c>
      <c r="AE1229" s="265">
        <v>2.5740999424643814E-2</v>
      </c>
      <c r="AF1229" s="265">
        <v>2.6638999404571949E-2</v>
      </c>
      <c r="AG1229" s="265">
        <v>2.8513999362662433E-2</v>
      </c>
      <c r="AH1229" s="265">
        <v>2.4119999460875986E-2</v>
      </c>
      <c r="AI1229" s="265">
        <v>2.5999999418854714E-2</v>
      </c>
      <c r="AJ1229" s="265">
        <v>2.9179999347776178E-2</v>
      </c>
      <c r="AK1229" s="265">
        <v>3.1319999299943446E-2</v>
      </c>
      <c r="AL1229" s="265">
        <v>2.9967999330163E-2</v>
      </c>
      <c r="AM1229" s="265">
        <v>3.6524999183602629E-2</v>
      </c>
      <c r="AN1229" s="265">
        <v>3.4145999236777427E-2</v>
      </c>
      <c r="AO1229" s="265">
        <v>3.6323999188095334E-2</v>
      </c>
      <c r="AP1229" s="265">
        <v>3.4927999219298358E-2</v>
      </c>
      <c r="AQ1229" s="265">
        <v>2.849999936297536E-2</v>
      </c>
    </row>
    <row r="1230" spans="1:43" ht="18.75" customHeight="1">
      <c r="A1230" s="86">
        <v>43537</v>
      </c>
      <c r="B1230" s="19">
        <v>163.24959999999999</v>
      </c>
      <c r="C1230" s="19">
        <v>230.38329999999999</v>
      </c>
      <c r="D1230" s="19"/>
      <c r="E1230" s="19">
        <v>13.41</v>
      </c>
      <c r="F1230" s="20">
        <v>2.4379000000000001E-2</v>
      </c>
      <c r="G1230" s="20">
        <v>2.4648E-2</v>
      </c>
      <c r="H1230" s="20">
        <v>2.4265999999999999E-2</v>
      </c>
      <c r="I1230" s="20">
        <v>2.4303999999999999E-2</v>
      </c>
      <c r="J1230" s="20">
        <v>2.6213E-2</v>
      </c>
      <c r="K1230" s="20">
        <v>2.5221E-2</v>
      </c>
      <c r="L1230" s="20">
        <v>3.0158999999999998E-2</v>
      </c>
      <c r="M1230" s="20">
        <v>2.6599999999999999E-2</v>
      </c>
      <c r="N1230" s="19">
        <v>1300</v>
      </c>
      <c r="O1230" s="21">
        <v>2487.31</v>
      </c>
      <c r="P1230" s="19">
        <v>6082.7</v>
      </c>
      <c r="Q1230" s="18">
        <v>97.215000000000003</v>
      </c>
      <c r="R1230" s="19">
        <v>6.7264999999999997</v>
      </c>
      <c r="S1230" s="19">
        <v>6.7324000000000002</v>
      </c>
      <c r="T1230" s="263" t="s">
        <v>331</v>
      </c>
      <c r="U1230" s="264" t="s">
        <v>331</v>
      </c>
      <c r="V1230" s="264" t="s">
        <v>331</v>
      </c>
      <c r="W1230" s="19"/>
      <c r="AD1230" s="265" t="s">
        <v>331</v>
      </c>
      <c r="AE1230" s="265">
        <v>2.5706999425403772E-2</v>
      </c>
      <c r="AF1230" s="265">
        <v>2.6608999405242501E-2</v>
      </c>
      <c r="AG1230" s="265">
        <v>2.8483999363332985E-2</v>
      </c>
      <c r="AH1230" s="265">
        <v>2.4169999459758399E-2</v>
      </c>
      <c r="AI1230" s="265">
        <v>2.6029999418184162E-2</v>
      </c>
      <c r="AJ1230" s="265">
        <v>2.9209999347105619E-2</v>
      </c>
      <c r="AK1230" s="265">
        <v>3.1319999299943446E-2</v>
      </c>
      <c r="AL1230" s="265">
        <v>3.043399931974709E-2</v>
      </c>
      <c r="AM1230" s="265">
        <v>3.6524999183602629E-2</v>
      </c>
      <c r="AN1230" s="265">
        <v>3.4145999236777427E-2</v>
      </c>
      <c r="AO1230" s="265">
        <v>3.6323999188095334E-2</v>
      </c>
      <c r="AP1230" s="265">
        <v>3.5089999215677382E-2</v>
      </c>
      <c r="AQ1230" s="265">
        <v>2.9053299350608141E-2</v>
      </c>
    </row>
    <row r="1231" spans="1:43" ht="18.75" customHeight="1">
      <c r="A1231" s="86">
        <v>43536</v>
      </c>
      <c r="B1231" s="19">
        <v>163.23089999999999</v>
      </c>
      <c r="C1231" s="19">
        <v>229.82470000000001</v>
      </c>
      <c r="D1231" s="19"/>
      <c r="E1231" s="19">
        <v>13.77</v>
      </c>
      <c r="F1231" s="20">
        <v>2.4407000000000002E-2</v>
      </c>
      <c r="G1231" s="20">
        <v>2.4506E-2</v>
      </c>
      <c r="H1231" s="20">
        <v>2.4076E-2</v>
      </c>
      <c r="I1231" s="20">
        <v>2.4084999999999999E-2</v>
      </c>
      <c r="J1231" s="20">
        <v>2.6015E-2</v>
      </c>
      <c r="K1231" s="20">
        <v>2.4975000000000001E-2</v>
      </c>
      <c r="L1231" s="20">
        <v>2.9912000000000001E-2</v>
      </c>
      <c r="M1231" s="20">
        <v>2.6599999999999999E-2</v>
      </c>
      <c r="N1231" s="19">
        <v>1300</v>
      </c>
      <c r="O1231" s="21">
        <v>2487.31</v>
      </c>
      <c r="P1231" s="19">
        <v>6082.7</v>
      </c>
      <c r="Q1231" s="18">
        <v>97.305999999999997</v>
      </c>
      <c r="R1231" s="19">
        <v>6.7214</v>
      </c>
      <c r="S1231" s="19">
        <v>6.7309000000000001</v>
      </c>
      <c r="T1231" s="263" t="s">
        <v>331</v>
      </c>
      <c r="U1231" s="264" t="s">
        <v>331</v>
      </c>
      <c r="V1231" s="264" t="s">
        <v>331</v>
      </c>
      <c r="W1231" s="19"/>
      <c r="AD1231" s="265" t="s">
        <v>331</v>
      </c>
      <c r="AE1231" s="265">
        <v>2.5648999426700177E-2</v>
      </c>
      <c r="AF1231" s="265">
        <v>2.6476999408192932E-2</v>
      </c>
      <c r="AG1231" s="265">
        <v>2.8537999362125994E-2</v>
      </c>
      <c r="AH1231" s="265">
        <v>2.4169999459758399E-2</v>
      </c>
      <c r="AI1231" s="265">
        <v>2.6199999414384365E-2</v>
      </c>
      <c r="AJ1231" s="265">
        <v>2.915999934822321E-2</v>
      </c>
      <c r="AK1231" s="265">
        <v>3.120999930240214E-2</v>
      </c>
      <c r="AL1231" s="265">
        <v>3.0410999320261183E-2</v>
      </c>
      <c r="AM1231" s="265">
        <v>3.6524999183602629E-2</v>
      </c>
      <c r="AN1231" s="265">
        <v>3.4145999236777427E-2</v>
      </c>
      <c r="AO1231" s="265">
        <v>3.6323999188095334E-2</v>
      </c>
      <c r="AP1231" s="265">
        <v>3.502699921708554E-2</v>
      </c>
      <c r="AQ1231" s="265">
        <v>3.0419999320060013E-2</v>
      </c>
    </row>
    <row r="1232" spans="1:43" ht="18.75" customHeight="1">
      <c r="A1232" s="86">
        <v>43535</v>
      </c>
      <c r="B1232" s="19">
        <v>162.91470000000001</v>
      </c>
      <c r="C1232" s="19">
        <v>229.0702</v>
      </c>
      <c r="D1232" s="19"/>
      <c r="E1232" s="19">
        <v>14.33</v>
      </c>
      <c r="F1232" s="20">
        <v>2.4268999999999999E-2</v>
      </c>
      <c r="G1232" s="20">
        <v>2.4752E-2</v>
      </c>
      <c r="H1232" s="20">
        <v>2.4497000000000001E-2</v>
      </c>
      <c r="I1232" s="20">
        <v>2.4421000000000002E-2</v>
      </c>
      <c r="J1232" s="20">
        <v>2.6393E-2</v>
      </c>
      <c r="K1232" s="20">
        <v>2.5294000000000001E-2</v>
      </c>
      <c r="L1232" s="20">
        <v>3.0269999999999998E-2</v>
      </c>
      <c r="M1232" s="20">
        <v>2.6599999999999999E-2</v>
      </c>
      <c r="N1232" s="19">
        <v>1300</v>
      </c>
      <c r="O1232" s="21">
        <v>2487.31</v>
      </c>
      <c r="P1232" s="19">
        <v>6082.7</v>
      </c>
      <c r="Q1232" s="18">
        <v>97.667000000000002</v>
      </c>
      <c r="R1232" s="19">
        <v>6.7149999999999999</v>
      </c>
      <c r="S1232" s="19">
        <v>6.7340999999999998</v>
      </c>
      <c r="T1232" s="263" t="s">
        <v>331</v>
      </c>
      <c r="U1232" s="264" t="s">
        <v>331</v>
      </c>
      <c r="V1232" s="264" t="s">
        <v>331</v>
      </c>
      <c r="W1232" s="19"/>
      <c r="AD1232" s="265" t="s">
        <v>331</v>
      </c>
      <c r="AE1232" s="265">
        <v>2.5529999429360031E-2</v>
      </c>
      <c r="AF1232" s="265">
        <v>2.6481999408081176E-2</v>
      </c>
      <c r="AG1232" s="265">
        <v>2.8368999365903438E-2</v>
      </c>
      <c r="AH1232" s="265">
        <v>2.4169999459758399E-2</v>
      </c>
      <c r="AI1232" s="265">
        <v>2.5979999419301746E-2</v>
      </c>
      <c r="AJ1232" s="265">
        <v>2.9299999345093967E-2</v>
      </c>
      <c r="AK1232" s="265">
        <v>3.1119999304413795E-2</v>
      </c>
      <c r="AL1232" s="265">
        <v>3.0885999309644103E-2</v>
      </c>
      <c r="AM1232" s="265">
        <v>3.6524999183602629E-2</v>
      </c>
      <c r="AN1232" s="265">
        <v>3.4145999236777427E-2</v>
      </c>
      <c r="AO1232" s="265">
        <v>3.6323999188095334E-2</v>
      </c>
      <c r="AP1232" s="265">
        <v>3.6400999186374246E-2</v>
      </c>
      <c r="AQ1232" s="265">
        <v>3.0903299309257417E-2</v>
      </c>
    </row>
    <row r="1233" spans="1:43" ht="18.75" customHeight="1">
      <c r="A1233" s="86">
        <v>43532</v>
      </c>
      <c r="B1233" s="19">
        <v>162.94</v>
      </c>
      <c r="C1233" s="19">
        <v>228.85159999999999</v>
      </c>
      <c r="D1233" s="19"/>
      <c r="E1233" s="19">
        <v>16.05</v>
      </c>
      <c r="F1233" s="20">
        <v>2.4398E-2</v>
      </c>
      <c r="G1233" s="20">
        <v>2.461E-2</v>
      </c>
      <c r="H1233" s="20">
        <v>2.4358999999999999E-2</v>
      </c>
      <c r="I1233" s="20">
        <v>2.4303000000000002E-2</v>
      </c>
      <c r="J1233" s="20">
        <v>2.6284999999999999E-2</v>
      </c>
      <c r="K1233" s="20">
        <v>2.5196E-2</v>
      </c>
      <c r="L1233" s="20">
        <v>3.0119E-2</v>
      </c>
      <c r="M1233" s="20">
        <v>2.6599999999999999E-2</v>
      </c>
      <c r="N1233" s="19">
        <v>1300</v>
      </c>
      <c r="O1233" s="21">
        <v>2487.31</v>
      </c>
      <c r="P1233" s="19">
        <v>6082.7</v>
      </c>
      <c r="Q1233" s="18">
        <v>96.873000000000005</v>
      </c>
      <c r="R1233" s="19">
        <v>6.7112999999999996</v>
      </c>
      <c r="S1233" s="19">
        <v>6.7171000000000003</v>
      </c>
      <c r="T1233" s="263" t="s">
        <v>331</v>
      </c>
      <c r="U1233" s="264" t="s">
        <v>331</v>
      </c>
      <c r="V1233" s="264" t="s">
        <v>331</v>
      </c>
      <c r="W1233" s="19"/>
      <c r="AD1233" s="265" t="s">
        <v>331</v>
      </c>
      <c r="AE1233" s="265">
        <v>2.5126999438367787E-2</v>
      </c>
      <c r="AF1233" s="265">
        <v>2.6151999415457251E-2</v>
      </c>
      <c r="AG1233" s="265">
        <v>2.8027999373525382E-2</v>
      </c>
      <c r="AH1233" s="265">
        <v>2.4169999459758399E-2</v>
      </c>
      <c r="AI1233" s="265">
        <v>2.5979999419301746E-2</v>
      </c>
      <c r="AJ1233" s="265">
        <v>2.90499993506819E-2</v>
      </c>
      <c r="AK1233" s="265">
        <v>3.1049999305978418E-2</v>
      </c>
      <c r="AL1233" s="265">
        <v>3.0875999309867622E-2</v>
      </c>
      <c r="AM1233" s="265">
        <v>3.6524999183602629E-2</v>
      </c>
      <c r="AN1233" s="265">
        <v>3.4145999236777427E-2</v>
      </c>
      <c r="AO1233" s="265">
        <v>3.6323999188095334E-2</v>
      </c>
      <c r="AP1233" s="265">
        <v>3.605099919419736E-2</v>
      </c>
      <c r="AQ1233" s="265">
        <v>3.0459999319165942E-2</v>
      </c>
    </row>
    <row r="1234" spans="1:43" ht="18.75" customHeight="1">
      <c r="A1234" s="86">
        <v>43531</v>
      </c>
      <c r="B1234" s="19">
        <v>162.89680000000001</v>
      </c>
      <c r="C1234" s="19">
        <v>229.02979999999999</v>
      </c>
      <c r="D1234" s="19"/>
      <c r="E1234" s="19">
        <v>16.59</v>
      </c>
      <c r="F1234" s="20">
        <v>2.4455000000000001E-2</v>
      </c>
      <c r="G1234" s="20">
        <v>2.4733999999999999E-2</v>
      </c>
      <c r="H1234" s="20">
        <v>2.4444E-2</v>
      </c>
      <c r="I1234" s="20">
        <v>2.4403000000000001E-2</v>
      </c>
      <c r="J1234" s="20">
        <v>2.6393E-2</v>
      </c>
      <c r="K1234" s="20">
        <v>2.5368000000000002E-2</v>
      </c>
      <c r="L1234" s="20">
        <v>3.0262000000000001E-2</v>
      </c>
      <c r="M1234" s="20">
        <v>2.6599999999999999E-2</v>
      </c>
      <c r="N1234" s="19">
        <v>1300</v>
      </c>
      <c r="O1234" s="21">
        <v>2487.31</v>
      </c>
      <c r="P1234" s="19">
        <v>6082.7</v>
      </c>
      <c r="Q1234" s="18">
        <v>96.866</v>
      </c>
      <c r="R1234" s="19">
        <v>6.7076000000000002</v>
      </c>
      <c r="S1234" s="19">
        <v>6.7050999999999998</v>
      </c>
      <c r="T1234" s="263" t="s">
        <v>331</v>
      </c>
      <c r="U1234" s="264" t="s">
        <v>331</v>
      </c>
      <c r="V1234" s="264" t="s">
        <v>331</v>
      </c>
      <c r="W1234" s="19"/>
      <c r="AD1234" s="265" t="s">
        <v>331</v>
      </c>
      <c r="AE1234" s="265">
        <v>2.4961999442055821E-2</v>
      </c>
      <c r="AF1234" s="265">
        <v>2.5854999422095716E-2</v>
      </c>
      <c r="AG1234" s="265">
        <v>2.7689999381080271E-2</v>
      </c>
      <c r="AH1234" s="265">
        <v>2.4169999459758399E-2</v>
      </c>
      <c r="AI1234" s="265">
        <v>2.5979999419301746E-2</v>
      </c>
      <c r="AJ1234" s="265">
        <v>2.9149999348446726E-2</v>
      </c>
      <c r="AK1234" s="265">
        <v>3.0809999311342835E-2</v>
      </c>
      <c r="AL1234" s="265">
        <v>3.0864999310113491E-2</v>
      </c>
      <c r="AM1234" s="265">
        <v>3.6524999183602629E-2</v>
      </c>
      <c r="AN1234" s="265">
        <v>3.4135999237000947E-2</v>
      </c>
      <c r="AO1234" s="265">
        <v>3.6323999188095334E-2</v>
      </c>
      <c r="AP1234" s="265">
        <v>3.605099919419736E-2</v>
      </c>
      <c r="AQ1234" s="265">
        <v>3.0284999323077502E-2</v>
      </c>
    </row>
    <row r="1235" spans="1:43" ht="18.75" customHeight="1">
      <c r="A1235" s="86">
        <v>43530</v>
      </c>
      <c r="B1235" s="19">
        <v>162.5292</v>
      </c>
      <c r="C1235" s="19">
        <v>228.87649999999999</v>
      </c>
      <c r="D1235" s="19"/>
      <c r="E1235" s="19">
        <v>15.74</v>
      </c>
      <c r="F1235" s="20">
        <v>2.4507999999999999E-2</v>
      </c>
      <c r="G1235" s="20">
        <v>2.5160999999999999E-2</v>
      </c>
      <c r="H1235" s="20">
        <v>2.4941999999999999E-2</v>
      </c>
      <c r="I1235" s="20">
        <v>2.4990999999999999E-2</v>
      </c>
      <c r="J1235" s="20">
        <v>2.6934E-2</v>
      </c>
      <c r="K1235" s="20">
        <v>2.5935E-2</v>
      </c>
      <c r="L1235" s="20">
        <v>3.0705E-2</v>
      </c>
      <c r="M1235" s="20">
        <v>2.6599999999999999E-2</v>
      </c>
      <c r="N1235" s="19">
        <v>1300</v>
      </c>
      <c r="O1235" s="21">
        <v>2487.31</v>
      </c>
      <c r="P1235" s="19">
        <v>6082.7</v>
      </c>
      <c r="Q1235" s="18">
        <v>96.682000000000002</v>
      </c>
      <c r="R1235" s="19">
        <v>6.7073</v>
      </c>
      <c r="S1235" s="19">
        <v>6.7069999999999999</v>
      </c>
      <c r="T1235" s="263" t="s">
        <v>331</v>
      </c>
      <c r="U1235" s="264" t="s">
        <v>331</v>
      </c>
      <c r="V1235" s="264" t="s">
        <v>331</v>
      </c>
      <c r="W1235" s="19"/>
      <c r="AD1235" s="265" t="s">
        <v>331</v>
      </c>
      <c r="AE1235" s="265">
        <v>2.4853999444469806E-2</v>
      </c>
      <c r="AF1235" s="265">
        <v>2.5759999424219131E-2</v>
      </c>
      <c r="AG1235" s="265">
        <v>2.7755999379605052E-2</v>
      </c>
      <c r="AH1235" s="265">
        <v>2.4169999459758399E-2</v>
      </c>
      <c r="AI1235" s="265">
        <v>2.5989999419078234E-2</v>
      </c>
      <c r="AJ1235" s="265">
        <v>2.915999934822321E-2</v>
      </c>
      <c r="AK1235" s="265">
        <v>3.0829999310895802E-2</v>
      </c>
      <c r="AL1235" s="265">
        <v>3.1238999301753938E-2</v>
      </c>
      <c r="AM1235" s="265">
        <v>3.6524999183602629E-2</v>
      </c>
      <c r="AN1235" s="265">
        <v>3.2916999264247716E-2</v>
      </c>
      <c r="AO1235" s="265">
        <v>3.6323999188095334E-2</v>
      </c>
      <c r="AP1235" s="265">
        <v>3.605099919419736E-2</v>
      </c>
      <c r="AQ1235" s="265">
        <v>3.0313299322444948E-2</v>
      </c>
    </row>
    <row r="1236" spans="1:43" ht="18.75" customHeight="1">
      <c r="A1236" s="86">
        <v>43529</v>
      </c>
      <c r="B1236" s="19">
        <v>162.27180000000001</v>
      </c>
      <c r="C1236" s="19">
        <v>228.4922</v>
      </c>
      <c r="D1236" s="19"/>
      <c r="E1236" s="19">
        <v>14.74</v>
      </c>
      <c r="F1236" s="20">
        <v>2.4330000000000001E-2</v>
      </c>
      <c r="G1236" s="20">
        <v>2.5446E-2</v>
      </c>
      <c r="H1236" s="20">
        <v>2.5246000000000001E-2</v>
      </c>
      <c r="I1236" s="20">
        <v>2.5277000000000001E-2</v>
      </c>
      <c r="J1236" s="20">
        <v>2.7168999999999999E-2</v>
      </c>
      <c r="K1236" s="20">
        <v>2.6256000000000002E-2</v>
      </c>
      <c r="L1236" s="20">
        <v>3.0810000000000001E-2</v>
      </c>
      <c r="M1236" s="20">
        <v>2.6599999999999999E-2</v>
      </c>
      <c r="N1236" s="19">
        <v>1300</v>
      </c>
      <c r="O1236" s="21">
        <v>2487.31</v>
      </c>
      <c r="P1236" s="19">
        <v>6082.7</v>
      </c>
      <c r="Q1236" s="18">
        <v>96.527000000000001</v>
      </c>
      <c r="R1236" s="19">
        <v>6.7061999999999999</v>
      </c>
      <c r="S1236" s="19">
        <v>6.7140000000000004</v>
      </c>
      <c r="T1236" s="263" t="s">
        <v>331</v>
      </c>
      <c r="U1236" s="264" t="s">
        <v>331</v>
      </c>
      <c r="V1236" s="264" t="s">
        <v>331</v>
      </c>
      <c r="W1236" s="19"/>
      <c r="AD1236" s="265" t="s">
        <v>331</v>
      </c>
      <c r="AE1236" s="265">
        <v>2.5308999434299765E-2</v>
      </c>
      <c r="AF1236" s="265">
        <v>2.6447999408841134E-2</v>
      </c>
      <c r="AG1236" s="265">
        <v>2.8344999366439878E-2</v>
      </c>
      <c r="AH1236" s="265">
        <v>2.4169999459758399E-2</v>
      </c>
      <c r="AI1236" s="265">
        <v>2.6199999414384365E-2</v>
      </c>
      <c r="AJ1236" s="265">
        <v>2.8749999357387424E-2</v>
      </c>
      <c r="AK1236" s="265">
        <v>3.1469999296590681E-2</v>
      </c>
      <c r="AL1236" s="265">
        <v>3.135799929909408E-2</v>
      </c>
      <c r="AM1236" s="265">
        <v>3.6524999183602629E-2</v>
      </c>
      <c r="AN1236" s="265">
        <v>3.2916999264247716E-2</v>
      </c>
      <c r="AO1236" s="265">
        <v>3.6323999188095334E-2</v>
      </c>
      <c r="AP1236" s="265">
        <v>3.605099919419736E-2</v>
      </c>
      <c r="AQ1236" s="265">
        <v>2.9479999341070651E-2</v>
      </c>
    </row>
    <row r="1237" spans="1:43" ht="18.75" customHeight="1">
      <c r="A1237" s="86">
        <v>43528</v>
      </c>
      <c r="B1237" s="19">
        <v>162.19139999999999</v>
      </c>
      <c r="C1237" s="19">
        <v>228.13290000000001</v>
      </c>
      <c r="D1237" s="19"/>
      <c r="E1237" s="19">
        <v>14.63</v>
      </c>
      <c r="F1237" s="20">
        <v>2.4243000000000001E-2</v>
      </c>
      <c r="G1237" s="20">
        <v>2.5405E-2</v>
      </c>
      <c r="H1237" s="20">
        <v>2.5163000000000001E-2</v>
      </c>
      <c r="I1237" s="20">
        <v>2.5276E-2</v>
      </c>
      <c r="J1237" s="20">
        <v>2.7223000000000001E-2</v>
      </c>
      <c r="K1237" s="20">
        <v>2.6280000000000001E-2</v>
      </c>
      <c r="L1237" s="20">
        <v>3.0890999999999998E-2</v>
      </c>
      <c r="M1237" s="20">
        <v>2.6599999999999999E-2</v>
      </c>
      <c r="N1237" s="19">
        <v>1300</v>
      </c>
      <c r="O1237" s="21">
        <v>2487.31</v>
      </c>
      <c r="P1237" s="19">
        <v>6082.7</v>
      </c>
      <c r="Q1237" s="18">
        <v>96.156999999999996</v>
      </c>
      <c r="R1237" s="19">
        <v>6.6940999999999997</v>
      </c>
      <c r="S1237" s="19">
        <v>6.7034000000000002</v>
      </c>
      <c r="T1237" s="263" t="s">
        <v>331</v>
      </c>
      <c r="U1237" s="264" t="s">
        <v>331</v>
      </c>
      <c r="V1237" s="264" t="s">
        <v>331</v>
      </c>
      <c r="W1237" s="19"/>
      <c r="AD1237" s="265" t="s">
        <v>331</v>
      </c>
      <c r="AE1237" s="265">
        <v>2.5480999430455266E-2</v>
      </c>
      <c r="AF1237" s="265">
        <v>2.6891999398916962E-2</v>
      </c>
      <c r="AG1237" s="265">
        <v>2.8410999364964662E-2</v>
      </c>
      <c r="AH1237" s="265">
        <v>2.4169999459758399E-2</v>
      </c>
      <c r="AI1237" s="265">
        <v>2.6319999411702159E-2</v>
      </c>
      <c r="AJ1237" s="265">
        <v>2.8749999357387424E-2</v>
      </c>
      <c r="AK1237" s="265">
        <v>3.1409999297931791E-2</v>
      </c>
      <c r="AL1237" s="265">
        <v>3.2537999272719026E-2</v>
      </c>
      <c r="AM1237" s="265">
        <v>3.6524999183602629E-2</v>
      </c>
      <c r="AN1237" s="265">
        <v>3.2916999264247716E-2</v>
      </c>
      <c r="AO1237" s="265">
        <v>3.6323999188095334E-2</v>
      </c>
      <c r="AP1237" s="265">
        <v>3.605099919419736E-2</v>
      </c>
      <c r="AQ1237" s="265">
        <v>3.0873299309927972E-2</v>
      </c>
    </row>
    <row r="1238" spans="1:43" ht="18.75" customHeight="1">
      <c r="A1238" s="86">
        <v>43525</v>
      </c>
      <c r="B1238" s="19">
        <v>161.85830000000001</v>
      </c>
      <c r="C1238" s="19">
        <v>227.57900000000001</v>
      </c>
      <c r="D1238" s="19"/>
      <c r="E1238" s="19">
        <v>13.57</v>
      </c>
      <c r="F1238" s="20">
        <v>2.4296000000000002E-2</v>
      </c>
      <c r="G1238" s="20">
        <v>2.5526E-2</v>
      </c>
      <c r="H1238" s="20">
        <v>2.5329000000000001E-2</v>
      </c>
      <c r="I1238" s="20">
        <v>2.5562000000000001E-2</v>
      </c>
      <c r="J1238" s="20">
        <v>2.7531E-2</v>
      </c>
      <c r="K1238" s="20">
        <v>2.6602000000000001E-2</v>
      </c>
      <c r="L1238" s="20">
        <v>3.1226E-2</v>
      </c>
      <c r="M1238" s="20">
        <v>2.6599999999999999E-2</v>
      </c>
      <c r="N1238" s="19">
        <v>1300</v>
      </c>
      <c r="O1238" s="21">
        <v>2575.58</v>
      </c>
      <c r="P1238" s="19">
        <v>5991.2</v>
      </c>
      <c r="Q1238" s="18">
        <v>96.153999999999996</v>
      </c>
      <c r="R1238" s="19">
        <v>6.6871999999999998</v>
      </c>
      <c r="S1238" s="19">
        <v>6.6817000000000002</v>
      </c>
      <c r="T1238" s="263" t="s">
        <v>331</v>
      </c>
      <c r="U1238" s="264" t="s">
        <v>331</v>
      </c>
      <c r="V1238" s="264" t="s">
        <v>331</v>
      </c>
      <c r="W1238" s="19"/>
      <c r="AD1238" s="265" t="s">
        <v>331</v>
      </c>
      <c r="AE1238" s="265">
        <v>2.5410999432019892E-2</v>
      </c>
      <c r="AF1238" s="265">
        <v>2.643799940906465E-2</v>
      </c>
      <c r="AG1238" s="265">
        <v>2.8413999364897611E-2</v>
      </c>
      <c r="AH1238" s="265">
        <v>2.4169999459758399E-2</v>
      </c>
      <c r="AI1238" s="265">
        <v>2.6359999410808087E-2</v>
      </c>
      <c r="AJ1238" s="265">
        <v>2.8749999357387424E-2</v>
      </c>
      <c r="AK1238" s="265">
        <v>3.1199999302625656E-2</v>
      </c>
      <c r="AL1238" s="265">
        <v>3.2517999273166058E-2</v>
      </c>
      <c r="AM1238" s="265">
        <v>3.6524999183602629E-2</v>
      </c>
      <c r="AN1238" s="265">
        <v>3.2916999264247716E-2</v>
      </c>
      <c r="AO1238" s="265">
        <v>3.6323999188095334E-2</v>
      </c>
      <c r="AP1238" s="265">
        <v>3.605099919419736E-2</v>
      </c>
      <c r="AQ1238" s="265">
        <v>3.1289999300613998E-2</v>
      </c>
    </row>
    <row r="1239" spans="1:43" ht="18.75" customHeight="1">
      <c r="A1239" s="86">
        <v>43524</v>
      </c>
      <c r="B1239" s="19">
        <v>162.06720000000001</v>
      </c>
      <c r="C1239" s="19">
        <v>227.49780000000001</v>
      </c>
      <c r="D1239" s="19"/>
      <c r="E1239" s="19">
        <v>14.78</v>
      </c>
      <c r="F1239" s="20">
        <v>2.4326E-2</v>
      </c>
      <c r="G1239" s="20">
        <v>2.5141E-2</v>
      </c>
      <c r="H1239" s="20">
        <v>2.4943E-2</v>
      </c>
      <c r="I1239" s="20">
        <v>2.5121999999999998E-2</v>
      </c>
      <c r="J1239" s="20">
        <v>2.7150000000000001E-2</v>
      </c>
      <c r="K1239" s="20">
        <v>2.6204999999999999E-2</v>
      </c>
      <c r="L1239" s="20">
        <v>3.0802E-2</v>
      </c>
      <c r="M1239" s="20">
        <v>2.6599999999999999E-2</v>
      </c>
      <c r="N1239" s="19">
        <v>1300</v>
      </c>
      <c r="O1239" s="21">
        <v>2575.58</v>
      </c>
      <c r="P1239" s="19">
        <v>5991.2</v>
      </c>
      <c r="Q1239" s="18">
        <v>96.003</v>
      </c>
      <c r="R1239" s="19">
        <v>6.7001999999999997</v>
      </c>
      <c r="S1239" s="19">
        <v>6.6863000000000001</v>
      </c>
      <c r="T1239" s="263" t="s">
        <v>331</v>
      </c>
      <c r="U1239" s="264" t="s">
        <v>331</v>
      </c>
      <c r="V1239" s="264" t="s">
        <v>331</v>
      </c>
      <c r="W1239" s="19"/>
      <c r="AD1239" s="265" t="s">
        <v>331</v>
      </c>
      <c r="AE1239" s="265">
        <v>2.5664999426342545E-2</v>
      </c>
      <c r="AF1239" s="265">
        <v>2.6749999402090906E-2</v>
      </c>
      <c r="AG1239" s="265">
        <v>2.8457999363914133E-2</v>
      </c>
      <c r="AH1239" s="265">
        <v>2.6899999398738144E-2</v>
      </c>
      <c r="AI1239" s="265">
        <v>2.6249999413266778E-2</v>
      </c>
      <c r="AJ1239" s="265">
        <v>2.8749999357387424E-2</v>
      </c>
      <c r="AK1239" s="265">
        <v>3.1469999296590681E-2</v>
      </c>
      <c r="AL1239" s="265">
        <v>3.2978999262861908E-2</v>
      </c>
      <c r="AM1239" s="265">
        <v>3.6524999183602629E-2</v>
      </c>
      <c r="AN1239" s="265">
        <v>3.3333999254927041E-2</v>
      </c>
      <c r="AO1239" s="265">
        <v>3.6241999189928174E-2</v>
      </c>
      <c r="AP1239" s="265">
        <v>3.7938999151997263E-2</v>
      </c>
      <c r="AQ1239" s="265">
        <v>3.3136699259337037E-2</v>
      </c>
    </row>
    <row r="1240" spans="1:43" ht="18.75" customHeight="1">
      <c r="A1240" s="86">
        <v>43523</v>
      </c>
      <c r="B1240" s="19">
        <v>162.08160000000001</v>
      </c>
      <c r="C1240" s="19">
        <v>226.9272</v>
      </c>
      <c r="D1240" s="19"/>
      <c r="E1240" s="19">
        <v>14.7</v>
      </c>
      <c r="F1240" s="20">
        <v>2.4354000000000001E-2</v>
      </c>
      <c r="G1240" s="20">
        <v>2.4979999999999999E-2</v>
      </c>
      <c r="H1240" s="20">
        <v>2.4667999999999999E-2</v>
      </c>
      <c r="I1240" s="20">
        <v>2.4802999999999999E-2</v>
      </c>
      <c r="J1240" s="20">
        <v>2.6825000000000002E-2</v>
      </c>
      <c r="K1240" s="20">
        <v>2.581E-2</v>
      </c>
      <c r="L1240" s="20">
        <v>3.0648000000000002E-2</v>
      </c>
      <c r="M1240" s="20">
        <v>2.6599999999999999E-2</v>
      </c>
      <c r="N1240" s="19">
        <v>1300</v>
      </c>
      <c r="O1240" s="21">
        <v>2575.58</v>
      </c>
      <c r="P1240" s="19">
        <v>5991.2</v>
      </c>
      <c r="Q1240" s="18">
        <v>96.412999999999997</v>
      </c>
      <c r="R1240" s="19">
        <v>6.6890999999999998</v>
      </c>
      <c r="S1240" s="19">
        <v>6.6829999999999998</v>
      </c>
      <c r="T1240" s="263" t="s">
        <v>331</v>
      </c>
      <c r="U1240" s="264" t="s">
        <v>331</v>
      </c>
      <c r="V1240" s="264" t="s">
        <v>331</v>
      </c>
      <c r="W1240" s="19"/>
      <c r="AD1240" s="265" t="s">
        <v>331</v>
      </c>
      <c r="AE1240" s="265">
        <v>2.520999943651259E-2</v>
      </c>
      <c r="AF1240" s="265">
        <v>2.6300999412126842E-2</v>
      </c>
      <c r="AG1240" s="265">
        <v>2.8264999368228017E-2</v>
      </c>
      <c r="AH1240" s="265">
        <v>2.6899999398738144E-2</v>
      </c>
      <c r="AI1240" s="265">
        <v>2.5999999418854714E-2</v>
      </c>
      <c r="AJ1240" s="265">
        <v>2.8749999357387424E-2</v>
      </c>
      <c r="AK1240" s="265">
        <v>3.1469999296590681E-2</v>
      </c>
      <c r="AL1240" s="265">
        <v>3.300099926237017E-2</v>
      </c>
      <c r="AM1240" s="265">
        <v>3.6524999183602629E-2</v>
      </c>
      <c r="AN1240" s="265">
        <v>3.3324999255128204E-2</v>
      </c>
      <c r="AO1240" s="265">
        <v>3.5867999198287724E-2</v>
      </c>
      <c r="AP1240" s="265">
        <v>3.7916999152489007E-2</v>
      </c>
      <c r="AQ1240" s="265">
        <v>3.098669930739328E-2</v>
      </c>
    </row>
    <row r="1241" spans="1:43" ht="18.75" customHeight="1">
      <c r="A1241" s="86">
        <v>43522</v>
      </c>
      <c r="B1241" s="19">
        <v>162.3092</v>
      </c>
      <c r="C1241" s="19">
        <v>226.56110000000001</v>
      </c>
      <c r="D1241" s="19"/>
      <c r="E1241" s="19">
        <v>15.17</v>
      </c>
      <c r="F1241" s="20">
        <v>2.4381E-2</v>
      </c>
      <c r="G1241" s="20">
        <v>2.4819000000000001E-2</v>
      </c>
      <c r="H1241" s="20">
        <v>2.4448999999999999E-2</v>
      </c>
      <c r="I1241" s="20">
        <v>2.4451000000000001E-2</v>
      </c>
      <c r="J1241" s="20">
        <v>2.6356999999999998E-2</v>
      </c>
      <c r="K1241" s="20">
        <v>2.5308000000000001E-2</v>
      </c>
      <c r="L1241" s="20">
        <v>3.0054999999999998E-2</v>
      </c>
      <c r="M1241" s="20">
        <v>2.6599999999999999E-2</v>
      </c>
      <c r="N1241" s="19">
        <v>1300</v>
      </c>
      <c r="O1241" s="21">
        <v>2575.58</v>
      </c>
      <c r="P1241" s="19">
        <v>5991.2</v>
      </c>
      <c r="Q1241" s="18">
        <v>96.507000000000005</v>
      </c>
      <c r="R1241" s="19">
        <v>6.7137000000000002</v>
      </c>
      <c r="S1241" s="19">
        <v>6.7096</v>
      </c>
      <c r="T1241" s="263" t="s">
        <v>331</v>
      </c>
      <c r="U1241" s="264" t="s">
        <v>331</v>
      </c>
      <c r="V1241" s="264" t="s">
        <v>331</v>
      </c>
      <c r="W1241" s="19"/>
      <c r="AD1241" s="265" t="s">
        <v>331</v>
      </c>
      <c r="AE1241" s="265">
        <v>2.5108999438770114E-2</v>
      </c>
      <c r="AF1241" s="265">
        <v>2.6365999410673975E-2</v>
      </c>
      <c r="AG1241" s="265">
        <v>2.828799936771393E-2</v>
      </c>
      <c r="AH1241" s="265">
        <v>2.6899999398738144E-2</v>
      </c>
      <c r="AI1241" s="265">
        <v>2.7619999382644891E-2</v>
      </c>
      <c r="AJ1241" s="265">
        <v>2.9259999345988035E-2</v>
      </c>
      <c r="AK1241" s="265">
        <v>3.1469999296590681E-2</v>
      </c>
      <c r="AL1241" s="265">
        <v>3.3298999255709345E-2</v>
      </c>
      <c r="AM1241" s="265">
        <v>3.6524999183602629E-2</v>
      </c>
      <c r="AN1241" s="265">
        <v>3.4718999223969878E-2</v>
      </c>
      <c r="AO1241" s="265">
        <v>3.61989991908893E-2</v>
      </c>
      <c r="AP1241" s="265">
        <v>3.8638999136351049E-2</v>
      </c>
      <c r="AQ1241" s="265">
        <v>3.0679999314248564E-2</v>
      </c>
    </row>
    <row r="1242" spans="1:43" ht="18.75" customHeight="1">
      <c r="A1242" s="86">
        <v>43521</v>
      </c>
      <c r="B1242" s="19">
        <v>162.09520000000001</v>
      </c>
      <c r="C1242" s="19">
        <v>226.37129999999999</v>
      </c>
      <c r="D1242" s="19"/>
      <c r="E1242" s="19">
        <v>14.85</v>
      </c>
      <c r="F1242" s="20">
        <v>2.4396999999999999E-2</v>
      </c>
      <c r="G1242" s="20">
        <v>2.5058E-2</v>
      </c>
      <c r="H1242" s="20">
        <v>2.4697E-2</v>
      </c>
      <c r="I1242" s="20">
        <v>2.4760999999999998E-2</v>
      </c>
      <c r="J1242" s="20">
        <v>2.6626E-2</v>
      </c>
      <c r="K1242" s="20">
        <v>2.5579999999999999E-2</v>
      </c>
      <c r="L1242" s="20">
        <v>3.0270999999999999E-2</v>
      </c>
      <c r="M1242" s="20">
        <v>2.6599999999999999E-2</v>
      </c>
      <c r="N1242" s="19">
        <v>1300</v>
      </c>
      <c r="O1242" s="21">
        <v>2575.58</v>
      </c>
      <c r="P1242" s="19">
        <v>5991.2</v>
      </c>
      <c r="Q1242" s="18">
        <v>96.605000000000004</v>
      </c>
      <c r="R1242" s="19">
        <v>6.7225999999999999</v>
      </c>
      <c r="S1242" s="19">
        <v>6.7233999999999998</v>
      </c>
      <c r="T1242" s="263" t="s">
        <v>331</v>
      </c>
      <c r="U1242" s="264" t="s">
        <v>331</v>
      </c>
      <c r="V1242" s="264" t="s">
        <v>331</v>
      </c>
      <c r="W1242" s="19"/>
      <c r="AD1242" s="265" t="s">
        <v>331</v>
      </c>
      <c r="AE1242" s="265">
        <v>2.5936999420262875E-2</v>
      </c>
      <c r="AF1242" s="265">
        <v>2.6918999398313461E-2</v>
      </c>
      <c r="AG1242" s="265">
        <v>2.8715999358147382E-2</v>
      </c>
      <c r="AH1242" s="265">
        <v>2.6899999398738144E-2</v>
      </c>
      <c r="AI1242" s="265">
        <v>2.7619999382644891E-2</v>
      </c>
      <c r="AJ1242" s="265">
        <v>2.9299999345093967E-2</v>
      </c>
      <c r="AK1242" s="265">
        <v>3.16899992916733E-2</v>
      </c>
      <c r="AL1242" s="265">
        <v>3.3275999256223439E-2</v>
      </c>
      <c r="AM1242" s="265">
        <v>3.6524999183602629E-2</v>
      </c>
      <c r="AN1242" s="265">
        <v>3.4854999220930043E-2</v>
      </c>
      <c r="AO1242" s="265">
        <v>3.6247999189794065E-2</v>
      </c>
      <c r="AP1242" s="265">
        <v>3.8742999134026464E-2</v>
      </c>
      <c r="AQ1242" s="265">
        <v>3.0499999318271874E-2</v>
      </c>
    </row>
    <row r="1243" spans="1:43" ht="18.75" customHeight="1">
      <c r="A1243" s="86">
        <v>43518</v>
      </c>
      <c r="B1243" s="19">
        <v>162.09460000000001</v>
      </c>
      <c r="C1243" s="19">
        <v>226.4246</v>
      </c>
      <c r="D1243" s="19"/>
      <c r="E1243" s="19">
        <v>13.51</v>
      </c>
      <c r="F1243" s="20">
        <v>2.4424000000000001E-2</v>
      </c>
      <c r="G1243" s="20">
        <v>2.4933E-2</v>
      </c>
      <c r="H1243" s="20">
        <v>2.4615000000000001E-2</v>
      </c>
      <c r="I1243" s="20">
        <v>2.4709999999999999E-2</v>
      </c>
      <c r="J1243" s="20">
        <v>2.6518E-2</v>
      </c>
      <c r="K1243" s="20">
        <v>2.5506000000000001E-2</v>
      </c>
      <c r="L1243" s="20">
        <v>3.0158999999999998E-2</v>
      </c>
      <c r="M1243" s="20">
        <v>2.6599999999999999E-2</v>
      </c>
      <c r="N1243" s="19">
        <v>1300</v>
      </c>
      <c r="O1243" s="21">
        <v>2575.58</v>
      </c>
      <c r="P1243" s="19">
        <v>5991.2</v>
      </c>
      <c r="Q1243" s="18">
        <v>96.453999999999994</v>
      </c>
      <c r="R1243" s="19">
        <v>6.7213000000000003</v>
      </c>
      <c r="S1243" s="19">
        <v>6.7188999999999997</v>
      </c>
      <c r="T1243" s="263" t="s">
        <v>331</v>
      </c>
      <c r="U1243" s="264" t="s">
        <v>331</v>
      </c>
      <c r="V1243" s="264" t="s">
        <v>331</v>
      </c>
      <c r="W1243" s="19"/>
      <c r="AD1243" s="265" t="s">
        <v>331</v>
      </c>
      <c r="AE1243" s="265">
        <v>2.6332999411411585E-2</v>
      </c>
      <c r="AF1243" s="265">
        <v>2.701899939607829E-2</v>
      </c>
      <c r="AG1243" s="265">
        <v>2.86479993596673E-2</v>
      </c>
      <c r="AH1243" s="265">
        <v>2.6899999398738144E-2</v>
      </c>
      <c r="AI1243" s="265">
        <v>2.7619999382644891E-2</v>
      </c>
      <c r="AJ1243" s="265">
        <v>2.8889999354258178E-2</v>
      </c>
      <c r="AK1243" s="265">
        <v>3.1379999298602343E-2</v>
      </c>
      <c r="AL1243" s="265">
        <v>3.3632999248243874E-2</v>
      </c>
      <c r="AM1243" s="265">
        <v>3.6524999183602629E-2</v>
      </c>
      <c r="AN1243" s="265">
        <v>3.4854999220930043E-2</v>
      </c>
      <c r="AO1243" s="265">
        <v>3.7383999164402486E-2</v>
      </c>
      <c r="AP1243" s="265">
        <v>3.7738999156467612E-2</v>
      </c>
      <c r="AQ1243" s="265">
        <v>3.0706699313651768E-2</v>
      </c>
    </row>
    <row r="1244" spans="1:43" ht="18.75" customHeight="1">
      <c r="A1244" s="86">
        <v>43517</v>
      </c>
      <c r="B1244" s="19">
        <v>161.8485</v>
      </c>
      <c r="C1244" s="19">
        <v>226.90379999999999</v>
      </c>
      <c r="D1244" s="19"/>
      <c r="E1244" s="19">
        <v>14.46</v>
      </c>
      <c r="F1244" s="20">
        <v>2.4428999999999999E-2</v>
      </c>
      <c r="G1244" s="20">
        <v>2.5285999999999999E-2</v>
      </c>
      <c r="H1244" s="20">
        <v>2.5054E-2</v>
      </c>
      <c r="I1244" s="20">
        <v>2.5134E-2</v>
      </c>
      <c r="J1244" s="20">
        <v>2.6914E-2</v>
      </c>
      <c r="K1244" s="20">
        <v>2.5951999999999999E-2</v>
      </c>
      <c r="L1244" s="20">
        <v>3.0495000000000001E-2</v>
      </c>
      <c r="M1244" s="20">
        <v>2.64E-2</v>
      </c>
      <c r="N1244" s="19">
        <v>1300</v>
      </c>
      <c r="O1244" s="21">
        <v>2575.58</v>
      </c>
      <c r="P1244" s="19">
        <v>5991.2</v>
      </c>
      <c r="Q1244" s="18">
        <v>96.52</v>
      </c>
      <c r="R1244" s="19">
        <v>6.7586000000000004</v>
      </c>
      <c r="S1244" s="19">
        <v>6.7454000000000001</v>
      </c>
      <c r="T1244" s="263" t="s">
        <v>331</v>
      </c>
      <c r="U1244" s="264" t="s">
        <v>331</v>
      </c>
      <c r="V1244" s="264" t="s">
        <v>331</v>
      </c>
      <c r="W1244" s="19"/>
      <c r="AD1244" s="265" t="s">
        <v>331</v>
      </c>
      <c r="AE1244" s="265">
        <v>2.6141999415680763E-2</v>
      </c>
      <c r="AF1244" s="265">
        <v>2.6774999401532117E-2</v>
      </c>
      <c r="AG1244" s="265">
        <v>2.8448999364115296E-2</v>
      </c>
      <c r="AH1244" s="265">
        <v>2.6899999398738144E-2</v>
      </c>
      <c r="AI1244" s="265">
        <v>2.7619999382644891E-2</v>
      </c>
      <c r="AJ1244" s="265">
        <v>2.8899999354034662E-2</v>
      </c>
      <c r="AK1244" s="265">
        <v>3.1559999294579033E-2</v>
      </c>
      <c r="AL1244" s="265">
        <v>3.4322999232821165E-2</v>
      </c>
      <c r="AM1244" s="265">
        <v>3.6524999183602629E-2</v>
      </c>
      <c r="AN1244" s="265">
        <v>3.5520999206043777E-2</v>
      </c>
      <c r="AO1244" s="265">
        <v>3.7383999164402486E-2</v>
      </c>
      <c r="AP1244" s="265">
        <v>3.7738999156467612E-2</v>
      </c>
      <c r="AQ1244" s="265">
        <v>3.0439999319612981E-2</v>
      </c>
    </row>
    <row r="1245" spans="1:43" ht="18.75" customHeight="1">
      <c r="A1245" s="86">
        <v>43516</v>
      </c>
      <c r="B1245" s="19">
        <v>162.059</v>
      </c>
      <c r="C1245" s="19">
        <v>226.9023</v>
      </c>
      <c r="D1245" s="19"/>
      <c r="E1245" s="19">
        <v>14.02</v>
      </c>
      <c r="F1245" s="20">
        <v>2.4354000000000001E-2</v>
      </c>
      <c r="G1245" s="20">
        <v>2.4975000000000001E-2</v>
      </c>
      <c r="H1245" s="20">
        <v>2.4643999999999999E-2</v>
      </c>
      <c r="I1245" s="20">
        <v>2.4677000000000001E-2</v>
      </c>
      <c r="J1245" s="20">
        <v>2.6446999999999998E-2</v>
      </c>
      <c r="K1245" s="20">
        <v>2.5433999999999998E-2</v>
      </c>
      <c r="L1245" s="20">
        <v>2.9951999999999999E-2</v>
      </c>
      <c r="M1245" s="20">
        <v>2.63E-2</v>
      </c>
      <c r="N1245" s="19">
        <v>1300</v>
      </c>
      <c r="O1245" s="21">
        <v>2575.58</v>
      </c>
      <c r="P1245" s="19">
        <v>5991.2</v>
      </c>
      <c r="Q1245" s="18">
        <v>96.903999999999996</v>
      </c>
      <c r="R1245" s="19">
        <v>6.7667000000000002</v>
      </c>
      <c r="S1245" s="19">
        <v>6.7737999999999996</v>
      </c>
      <c r="T1245" s="263" t="s">
        <v>331</v>
      </c>
      <c r="U1245" s="264" t="s">
        <v>331</v>
      </c>
      <c r="V1245" s="264" t="s">
        <v>331</v>
      </c>
      <c r="W1245" s="19"/>
      <c r="AD1245" s="265" t="s">
        <v>331</v>
      </c>
      <c r="AE1245" s="265">
        <v>2.618399941474199E-2</v>
      </c>
      <c r="AF1245" s="265">
        <v>2.6813999400660395E-2</v>
      </c>
      <c r="AG1245" s="265">
        <v>2.8725999357923863E-2</v>
      </c>
      <c r="AH1245" s="265">
        <v>2.6899999398738144E-2</v>
      </c>
      <c r="AI1245" s="265">
        <v>2.7619999382644891E-2</v>
      </c>
      <c r="AJ1245" s="265">
        <v>3.0379999320954084E-2</v>
      </c>
      <c r="AK1245" s="265">
        <v>3.1779999289661645E-2</v>
      </c>
      <c r="AL1245" s="265">
        <v>3.4544999227859079E-2</v>
      </c>
      <c r="AM1245" s="265">
        <v>3.6524999183602629E-2</v>
      </c>
      <c r="AN1245" s="265">
        <v>3.5520999206043777E-2</v>
      </c>
      <c r="AO1245" s="265">
        <v>3.7439999163150786E-2</v>
      </c>
      <c r="AP1245" s="265">
        <v>3.7738999156467612E-2</v>
      </c>
      <c r="AQ1245" s="265">
        <v>3.0779999312013386E-2</v>
      </c>
    </row>
    <row r="1246" spans="1:43" ht="18.75" customHeight="1">
      <c r="A1246" s="86">
        <v>43515</v>
      </c>
      <c r="B1246" s="19">
        <v>162.07419999999999</v>
      </c>
      <c r="C1246" s="19">
        <v>226.8777</v>
      </c>
      <c r="D1246" s="19"/>
      <c r="E1246" s="19">
        <v>14.88</v>
      </c>
      <c r="F1246" s="20">
        <v>2.419E-2</v>
      </c>
      <c r="G1246" s="20">
        <v>2.4871999999999998E-2</v>
      </c>
      <c r="H1246" s="20">
        <v>2.4563000000000001E-2</v>
      </c>
      <c r="I1246" s="20">
        <v>2.4576000000000001E-2</v>
      </c>
      <c r="J1246" s="20">
        <v>2.6339000000000001E-2</v>
      </c>
      <c r="K1246" s="20">
        <v>2.5360000000000001E-2</v>
      </c>
      <c r="L1246" s="20">
        <v>2.9777999999999999E-2</v>
      </c>
      <c r="M1246" s="20">
        <v>2.6380000000000001E-2</v>
      </c>
      <c r="N1246" s="19">
        <v>1300</v>
      </c>
      <c r="O1246" s="21">
        <v>2575.58</v>
      </c>
      <c r="P1246" s="19">
        <v>5991.2</v>
      </c>
      <c r="Q1246" s="18">
        <v>96.903999999999996</v>
      </c>
      <c r="R1246" s="19">
        <v>6.7732000000000001</v>
      </c>
      <c r="S1246" s="19">
        <v>6.7705000000000002</v>
      </c>
      <c r="T1246" s="263" t="s">
        <v>331</v>
      </c>
      <c r="U1246" s="264" t="s">
        <v>331</v>
      </c>
      <c r="V1246" s="264" t="s">
        <v>331</v>
      </c>
      <c r="W1246" s="19"/>
      <c r="AD1246" s="265" t="s">
        <v>331</v>
      </c>
      <c r="AE1246" s="265">
        <v>2.688499939907342E-2</v>
      </c>
      <c r="AF1246" s="265">
        <v>2.8018999373726546E-2</v>
      </c>
      <c r="AG1246" s="265">
        <v>2.9710999335907397E-2</v>
      </c>
      <c r="AH1246" s="265">
        <v>2.6899999398738144E-2</v>
      </c>
      <c r="AI1246" s="265">
        <v>2.7619999382644891E-2</v>
      </c>
      <c r="AJ1246" s="265">
        <v>3.0379999320954084E-2</v>
      </c>
      <c r="AK1246" s="265">
        <v>3.3099999260157345E-2</v>
      </c>
      <c r="AL1246" s="265">
        <v>3.5280999211408197E-2</v>
      </c>
      <c r="AM1246" s="265">
        <v>3.6524999183602629E-2</v>
      </c>
      <c r="AN1246" s="265">
        <v>3.7077999171242118E-2</v>
      </c>
      <c r="AO1246" s="265">
        <v>3.6843999176472429E-2</v>
      </c>
      <c r="AP1246" s="265">
        <v>3.7738999156467612E-2</v>
      </c>
      <c r="AQ1246" s="265">
        <v>3.2889999264851214E-2</v>
      </c>
    </row>
    <row r="1247" spans="1:43" ht="18.75" customHeight="1">
      <c r="A1247" s="86">
        <v>43514</v>
      </c>
      <c r="B1247" s="19">
        <v>161.696</v>
      </c>
      <c r="C1247" s="19">
        <v>225.85050000000001</v>
      </c>
      <c r="D1247" s="19"/>
      <c r="E1247" s="19">
        <v>14.91</v>
      </c>
      <c r="F1247" s="20">
        <v>2.4192000000000002E-2</v>
      </c>
      <c r="G1247" s="20">
        <v>2.5141E-2</v>
      </c>
      <c r="H1247" s="20">
        <v>2.4889999999999999E-2</v>
      </c>
      <c r="I1247" s="20">
        <v>2.4930999999999998E-2</v>
      </c>
      <c r="J1247" s="20">
        <v>2.6626E-2</v>
      </c>
      <c r="K1247" s="20">
        <v>2.5656000000000002E-2</v>
      </c>
      <c r="L1247" s="20">
        <v>2.9936000000000001E-2</v>
      </c>
      <c r="M1247" s="20">
        <v>2.614E-2</v>
      </c>
      <c r="N1247" s="19">
        <v>1300</v>
      </c>
      <c r="O1247" s="21">
        <v>2575.58</v>
      </c>
      <c r="P1247" s="19">
        <v>5991.2</v>
      </c>
      <c r="Q1247" s="18">
        <v>96.977999999999994</v>
      </c>
      <c r="R1247" s="19">
        <v>6.7720000000000002</v>
      </c>
      <c r="S1247" s="19">
        <v>6.7801999999999998</v>
      </c>
      <c r="T1247" s="263" t="s">
        <v>331</v>
      </c>
      <c r="U1247" s="264" t="s">
        <v>331</v>
      </c>
      <c r="V1247" s="264" t="s">
        <v>331</v>
      </c>
      <c r="W1247" s="19"/>
      <c r="AD1247" s="265" t="s">
        <v>331</v>
      </c>
      <c r="AE1247" s="265">
        <v>2.688499939907342E-2</v>
      </c>
      <c r="AF1247" s="265">
        <v>2.8018999373726546E-2</v>
      </c>
      <c r="AG1247" s="265">
        <v>2.9710999335907397E-2</v>
      </c>
      <c r="AH1247" s="265">
        <v>2.6899999398738144E-2</v>
      </c>
      <c r="AI1247" s="265">
        <v>2.7619999382644891E-2</v>
      </c>
      <c r="AJ1247" s="265">
        <v>3.0379999320954084E-2</v>
      </c>
      <c r="AK1247" s="265">
        <v>3.3099999260157345E-2</v>
      </c>
      <c r="AL1247" s="265">
        <v>3.5280999211408197E-2</v>
      </c>
      <c r="AM1247" s="265">
        <v>3.6524999183602629E-2</v>
      </c>
      <c r="AN1247" s="265">
        <v>3.7077999171242118E-2</v>
      </c>
      <c r="AO1247" s="265">
        <v>3.6843999176472429E-2</v>
      </c>
      <c r="AP1247" s="265">
        <v>3.7738999156467612E-2</v>
      </c>
      <c r="AQ1247" s="265">
        <v>3.2889999264851214E-2</v>
      </c>
    </row>
    <row r="1248" spans="1:43" ht="18.75" customHeight="1">
      <c r="A1248" s="86">
        <v>43511</v>
      </c>
      <c r="B1248" s="19">
        <v>161.696</v>
      </c>
      <c r="C1248" s="19">
        <v>225.85050000000001</v>
      </c>
      <c r="D1248" s="19"/>
      <c r="E1248" s="19">
        <v>14.91</v>
      </c>
      <c r="F1248" s="20">
        <v>2.4192000000000002E-2</v>
      </c>
      <c r="G1248" s="20">
        <v>2.5141E-2</v>
      </c>
      <c r="H1248" s="20">
        <v>2.4889999999999999E-2</v>
      </c>
      <c r="I1248" s="20">
        <v>2.4930999999999998E-2</v>
      </c>
      <c r="J1248" s="20">
        <v>2.6626E-2</v>
      </c>
      <c r="K1248" s="20">
        <v>2.5656000000000002E-2</v>
      </c>
      <c r="L1248" s="20">
        <v>2.9936000000000001E-2</v>
      </c>
      <c r="M1248" s="20">
        <v>2.614E-2</v>
      </c>
      <c r="N1248" s="19">
        <v>1300</v>
      </c>
      <c r="O1248" s="21">
        <v>2575.58</v>
      </c>
      <c r="P1248" s="19">
        <v>5991.2</v>
      </c>
      <c r="Q1248" s="18">
        <v>97.129000000000005</v>
      </c>
      <c r="R1248" s="19">
        <v>6.7603999999999997</v>
      </c>
      <c r="S1248" s="19">
        <v>6.7834000000000003</v>
      </c>
      <c r="T1248" s="263" t="s">
        <v>331</v>
      </c>
      <c r="U1248" s="264" t="s">
        <v>331</v>
      </c>
      <c r="V1248" s="264" t="s">
        <v>331</v>
      </c>
      <c r="W1248" s="19"/>
      <c r="AD1248" s="265" t="s">
        <v>331</v>
      </c>
      <c r="AE1248" s="265">
        <v>2.688499939907342E-2</v>
      </c>
      <c r="AF1248" s="265">
        <v>2.8018999373726546E-2</v>
      </c>
      <c r="AG1248" s="265">
        <v>2.9710999335907397E-2</v>
      </c>
      <c r="AH1248" s="265">
        <v>2.6899999398738144E-2</v>
      </c>
      <c r="AI1248" s="265">
        <v>2.7619999382644891E-2</v>
      </c>
      <c r="AJ1248" s="265">
        <v>3.0379999320954084E-2</v>
      </c>
      <c r="AK1248" s="265">
        <v>3.3099999260157345E-2</v>
      </c>
      <c r="AL1248" s="265">
        <v>3.5280999211408197E-2</v>
      </c>
      <c r="AM1248" s="265">
        <v>3.6524999183602629E-2</v>
      </c>
      <c r="AN1248" s="265">
        <v>3.7077999171242118E-2</v>
      </c>
      <c r="AO1248" s="265">
        <v>3.6843999176472429E-2</v>
      </c>
      <c r="AP1248" s="265">
        <v>3.7738999156467612E-2</v>
      </c>
      <c r="AQ1248" s="265">
        <v>3.2196699280347671E-2</v>
      </c>
    </row>
    <row r="1249" spans="1:43" ht="18.75" customHeight="1">
      <c r="A1249" s="86">
        <v>43510</v>
      </c>
      <c r="B1249" s="19">
        <v>161.7122</v>
      </c>
      <c r="C1249" s="19">
        <v>225.56389999999999</v>
      </c>
      <c r="D1249" s="19"/>
      <c r="E1249" s="19">
        <v>16.22</v>
      </c>
      <c r="F1249" s="20">
        <v>2.4198000000000001E-2</v>
      </c>
      <c r="G1249" s="20">
        <v>2.4934999999999999E-2</v>
      </c>
      <c r="H1249" s="20">
        <v>2.4728E-2</v>
      </c>
      <c r="I1249" s="20">
        <v>2.4729000000000001E-2</v>
      </c>
      <c r="J1249" s="20">
        <v>2.6536000000000001E-2</v>
      </c>
      <c r="K1249" s="20">
        <v>2.5534000000000001E-2</v>
      </c>
      <c r="L1249" s="20">
        <v>2.9975999999999999E-2</v>
      </c>
      <c r="M1249" s="20">
        <v>2.614E-2</v>
      </c>
      <c r="N1249" s="19">
        <v>1300</v>
      </c>
      <c r="O1249" s="21">
        <v>2575.58</v>
      </c>
      <c r="P1249" s="19">
        <v>5991.2</v>
      </c>
      <c r="Q1249" s="18">
        <v>96.709000000000003</v>
      </c>
      <c r="R1249" s="19">
        <v>6.774</v>
      </c>
      <c r="S1249" s="19">
        <v>6.7737999999999996</v>
      </c>
      <c r="T1249" s="263" t="s">
        <v>331</v>
      </c>
      <c r="U1249" s="264" t="s">
        <v>331</v>
      </c>
      <c r="V1249" s="264" t="s">
        <v>331</v>
      </c>
      <c r="W1249" s="19"/>
      <c r="AD1249" s="265" t="s">
        <v>331</v>
      </c>
      <c r="AE1249" s="265">
        <v>2.7028999395854771E-2</v>
      </c>
      <c r="AF1249" s="265">
        <v>2.8018999373726546E-2</v>
      </c>
      <c r="AG1249" s="265">
        <v>2.9615999338030812E-2</v>
      </c>
      <c r="AH1249" s="265">
        <v>2.6889999398961664E-2</v>
      </c>
      <c r="AI1249" s="265">
        <v>2.7739999379962684E-2</v>
      </c>
      <c r="AJ1249" s="265">
        <v>3.0379999320954084E-2</v>
      </c>
      <c r="AK1249" s="265">
        <v>3.3099999260157345E-2</v>
      </c>
      <c r="AL1249" s="265">
        <v>3.5306999210827049E-2</v>
      </c>
      <c r="AM1249" s="265">
        <v>3.6523999183624985E-2</v>
      </c>
      <c r="AN1249" s="265">
        <v>3.7076999171264467E-2</v>
      </c>
      <c r="AO1249" s="265">
        <v>3.6843999176472429E-2</v>
      </c>
      <c r="AP1249" s="265">
        <v>3.7738999156467612E-2</v>
      </c>
      <c r="AQ1249" s="265">
        <v>3.5709999201819304E-2</v>
      </c>
    </row>
    <row r="1250" spans="1:43" ht="18.75" customHeight="1">
      <c r="A1250" s="86">
        <v>43509</v>
      </c>
      <c r="B1250" s="19">
        <v>161.3245</v>
      </c>
      <c r="C1250" s="19">
        <v>225.21600000000001</v>
      </c>
      <c r="D1250" s="19"/>
      <c r="E1250" s="19">
        <v>15.65</v>
      </c>
      <c r="F1250" s="20">
        <v>2.4277E-2</v>
      </c>
      <c r="G1250" s="20">
        <v>2.5305000000000001E-2</v>
      </c>
      <c r="H1250" s="20">
        <v>2.5190000000000001E-2</v>
      </c>
      <c r="I1250" s="20">
        <v>2.5235E-2</v>
      </c>
      <c r="J1250" s="20">
        <v>2.7021E-2</v>
      </c>
      <c r="K1250" s="20">
        <v>2.6075999999999998E-2</v>
      </c>
      <c r="L1250" s="20">
        <v>3.0311000000000001E-2</v>
      </c>
      <c r="M1250" s="20">
        <v>2.6169999999999999E-2</v>
      </c>
      <c r="N1250" s="19">
        <v>1300</v>
      </c>
      <c r="O1250" s="21">
        <v>2575.58</v>
      </c>
      <c r="P1250" s="19">
        <v>5991.2</v>
      </c>
      <c r="Q1250" s="18">
        <v>97.057000000000002</v>
      </c>
      <c r="R1250" s="19">
        <v>6.7923</v>
      </c>
      <c r="S1250" s="19">
        <v>6.8003999999999998</v>
      </c>
      <c r="T1250" s="263" t="s">
        <v>331</v>
      </c>
      <c r="U1250" s="264" t="s">
        <v>331</v>
      </c>
      <c r="V1250" s="264" t="s">
        <v>331</v>
      </c>
      <c r="W1250" s="19"/>
      <c r="AD1250" s="265" t="s">
        <v>331</v>
      </c>
      <c r="AE1250" s="265">
        <v>2.7236999391205607E-2</v>
      </c>
      <c r="AF1250" s="265">
        <v>2.8081999372318384E-2</v>
      </c>
      <c r="AG1250" s="265">
        <v>2.9795999334007502E-2</v>
      </c>
      <c r="AH1250" s="265">
        <v>2.6879999399185183E-2</v>
      </c>
      <c r="AI1250" s="265">
        <v>2.7619999382644891E-2</v>
      </c>
      <c r="AJ1250" s="265">
        <v>3.0379999320954084E-2</v>
      </c>
      <c r="AK1250" s="265">
        <v>3.3099999260157345E-2</v>
      </c>
      <c r="AL1250" s="265">
        <v>3.5331999210268257E-2</v>
      </c>
      <c r="AM1250" s="265">
        <v>3.6550999183021488E-2</v>
      </c>
      <c r="AN1250" s="265">
        <v>3.7087999171018599E-2</v>
      </c>
      <c r="AO1250" s="265">
        <v>3.6843999176472429E-2</v>
      </c>
      <c r="AP1250" s="265">
        <v>3.7738999156467612E-2</v>
      </c>
      <c r="AQ1250" s="265">
        <v>3.5760299200695005E-2</v>
      </c>
    </row>
    <row r="1251" spans="1:43" ht="18.75" customHeight="1">
      <c r="A1251" s="86">
        <v>43508</v>
      </c>
      <c r="B1251" s="19">
        <v>161.364</v>
      </c>
      <c r="C1251" s="19">
        <v>225.03149999999999</v>
      </c>
      <c r="D1251" s="19"/>
      <c r="E1251" s="19">
        <v>15.43</v>
      </c>
      <c r="F1251" s="20">
        <v>2.4253E-2</v>
      </c>
      <c r="G1251" s="20">
        <v>2.5059000000000001E-2</v>
      </c>
      <c r="H1251" s="20">
        <v>2.4891E-2</v>
      </c>
      <c r="I1251" s="20">
        <v>2.4965000000000001E-2</v>
      </c>
      <c r="J1251" s="20">
        <v>2.6877000000000002E-2</v>
      </c>
      <c r="K1251" s="20">
        <v>2.5878999999999999E-2</v>
      </c>
      <c r="L1251" s="20">
        <v>3.0247E-2</v>
      </c>
      <c r="M1251" s="20">
        <v>2.622E-2</v>
      </c>
      <c r="N1251" s="19">
        <v>1300</v>
      </c>
      <c r="O1251" s="21">
        <v>2575.58</v>
      </c>
      <c r="P1251" s="19">
        <v>5991.2</v>
      </c>
      <c r="Q1251" s="18">
        <v>96.637</v>
      </c>
      <c r="R1251" s="19">
        <v>6.7454000000000001</v>
      </c>
      <c r="S1251" s="19">
        <v>6.7847</v>
      </c>
      <c r="T1251" s="263" t="s">
        <v>331</v>
      </c>
      <c r="U1251" s="264" t="s">
        <v>331</v>
      </c>
      <c r="V1251" s="264" t="s">
        <v>331</v>
      </c>
      <c r="W1251" s="19"/>
      <c r="AD1251" s="265" t="s">
        <v>331</v>
      </c>
      <c r="AE1251" s="265">
        <v>2.7144999393261971E-2</v>
      </c>
      <c r="AF1251" s="265">
        <v>2.815499937068671E-2</v>
      </c>
      <c r="AG1251" s="265">
        <v>2.9879999332129956E-2</v>
      </c>
      <c r="AH1251" s="265">
        <v>2.6799999400973322E-2</v>
      </c>
      <c r="AI1251" s="265">
        <v>2.7619999382644891E-2</v>
      </c>
      <c r="AJ1251" s="265">
        <v>3.0379999320954084E-2</v>
      </c>
      <c r="AK1251" s="265">
        <v>3.3199999257922171E-2</v>
      </c>
      <c r="AL1251" s="265">
        <v>3.5331999210268257E-2</v>
      </c>
      <c r="AM1251" s="265">
        <v>3.6543999183177946E-2</v>
      </c>
      <c r="AN1251" s="265">
        <v>3.7079999171197413E-2</v>
      </c>
      <c r="AO1251" s="265">
        <v>3.6843999176472429E-2</v>
      </c>
      <c r="AP1251" s="265">
        <v>3.7738999156467612E-2</v>
      </c>
      <c r="AQ1251" s="265">
        <v>3.5760299200695005E-2</v>
      </c>
    </row>
    <row r="1252" spans="1:43" ht="18.75" customHeight="1">
      <c r="A1252" s="86">
        <v>43507</v>
      </c>
      <c r="B1252" s="19">
        <v>161.4006</v>
      </c>
      <c r="C1252" s="19">
        <v>224.60429999999999</v>
      </c>
      <c r="D1252" s="19"/>
      <c r="E1252" s="19">
        <v>15.97</v>
      </c>
      <c r="F1252" s="20">
        <v>2.4243000000000001E-2</v>
      </c>
      <c r="G1252" s="20">
        <v>2.4854000000000001E-2</v>
      </c>
      <c r="H1252" s="20">
        <v>2.462E-2</v>
      </c>
      <c r="I1252" s="20">
        <v>2.4663000000000001E-2</v>
      </c>
      <c r="J1252" s="20">
        <v>2.6536000000000001E-2</v>
      </c>
      <c r="K1252" s="20">
        <v>2.5534999999999999E-2</v>
      </c>
      <c r="L1252" s="20">
        <v>2.9921E-2</v>
      </c>
      <c r="M1252" s="20">
        <v>2.6519999999999998E-2</v>
      </c>
      <c r="N1252" s="19">
        <v>1300</v>
      </c>
      <c r="O1252" s="21">
        <v>2575.58</v>
      </c>
      <c r="P1252" s="19">
        <v>5991.2</v>
      </c>
      <c r="Q1252" s="18">
        <v>96.507000000000005</v>
      </c>
      <c r="R1252" s="19">
        <v>6.7454000000000001</v>
      </c>
      <c r="S1252" s="19">
        <v>6.7843999999999998</v>
      </c>
      <c r="T1252" s="263" t="s">
        <v>331</v>
      </c>
      <c r="U1252" s="264" t="s">
        <v>331</v>
      </c>
      <c r="V1252" s="264" t="s">
        <v>331</v>
      </c>
      <c r="W1252" s="19"/>
      <c r="AD1252" s="265" t="s">
        <v>331</v>
      </c>
      <c r="AE1252" s="265">
        <v>2.7304999389685693E-2</v>
      </c>
      <c r="AF1252" s="265">
        <v>2.82749993680045E-2</v>
      </c>
      <c r="AG1252" s="265">
        <v>3.0024999328888951E-2</v>
      </c>
      <c r="AH1252" s="265">
        <v>2.6839999400079251E-2</v>
      </c>
      <c r="AI1252" s="265">
        <v>2.7619999382644891E-2</v>
      </c>
      <c r="AJ1252" s="265">
        <v>3.0379999320954084E-2</v>
      </c>
      <c r="AK1252" s="265">
        <v>3.3519999250769615E-2</v>
      </c>
      <c r="AL1252" s="265">
        <v>3.4706999224238096E-2</v>
      </c>
      <c r="AM1252" s="265">
        <v>3.5965999196097255E-2</v>
      </c>
      <c r="AN1252" s="265">
        <v>3.6215999190509315E-2</v>
      </c>
      <c r="AO1252" s="265">
        <v>3.6843999176472429E-2</v>
      </c>
      <c r="AP1252" s="265">
        <v>3.7738999156467612E-2</v>
      </c>
      <c r="AQ1252" s="265">
        <v>3.5760299200695005E-2</v>
      </c>
    </row>
    <row r="1253" spans="1:43" ht="18.75" customHeight="1">
      <c r="A1253" s="86">
        <v>43504</v>
      </c>
      <c r="B1253" s="19">
        <v>161.5307</v>
      </c>
      <c r="C1253" s="19">
        <v>224.3605</v>
      </c>
      <c r="D1253" s="19"/>
      <c r="E1253" s="19">
        <v>15.72</v>
      </c>
      <c r="F1253" s="20">
        <v>2.4115999999999999E-2</v>
      </c>
      <c r="G1253" s="20">
        <v>2.4649999999999998E-2</v>
      </c>
      <c r="H1253" s="20">
        <v>2.4402E-2</v>
      </c>
      <c r="I1253" s="20">
        <v>2.4445000000000001E-2</v>
      </c>
      <c r="J1253" s="20">
        <v>2.6339000000000001E-2</v>
      </c>
      <c r="K1253" s="20">
        <v>2.5315000000000001E-2</v>
      </c>
      <c r="L1253" s="20">
        <v>2.9801999999999999E-2</v>
      </c>
      <c r="M1253" s="20">
        <v>2.6519999999999998E-2</v>
      </c>
      <c r="N1253" s="19">
        <v>1300</v>
      </c>
      <c r="O1253" s="21">
        <v>2575.58</v>
      </c>
      <c r="P1253" s="19">
        <v>5991.2</v>
      </c>
      <c r="Q1253" s="18">
        <v>96.39</v>
      </c>
      <c r="R1253" s="19">
        <v>6.7454000000000001</v>
      </c>
      <c r="S1253" s="19">
        <v>6.7782</v>
      </c>
      <c r="T1253" s="263" t="s">
        <v>331</v>
      </c>
      <c r="U1253" s="264" t="s">
        <v>331</v>
      </c>
      <c r="V1253" s="264" t="s">
        <v>331</v>
      </c>
      <c r="W1253" s="19"/>
      <c r="AD1253" s="265" t="s">
        <v>331</v>
      </c>
      <c r="AE1253" s="265">
        <v>2.7214999391697345E-2</v>
      </c>
      <c r="AF1253" s="265">
        <v>2.8245999368652703E-2</v>
      </c>
      <c r="AG1253" s="265">
        <v>2.9942999330721795E-2</v>
      </c>
      <c r="AH1253" s="265">
        <v>2.675999940186739E-2</v>
      </c>
      <c r="AI1253" s="265">
        <v>2.7619999382644891E-2</v>
      </c>
      <c r="AJ1253" s="265">
        <v>3.0379999320954084E-2</v>
      </c>
      <c r="AK1253" s="265">
        <v>3.3279999256134028E-2</v>
      </c>
      <c r="AL1253" s="265">
        <v>3.4706999224238096E-2</v>
      </c>
      <c r="AM1253" s="265">
        <v>3.5965999196097255E-2</v>
      </c>
      <c r="AN1253" s="265">
        <v>3.6215999190509315E-2</v>
      </c>
      <c r="AO1253" s="265">
        <v>3.6843999176472429E-2</v>
      </c>
      <c r="AP1253" s="265">
        <v>3.7738999156467612E-2</v>
      </c>
      <c r="AQ1253" s="265">
        <v>3.0599999316036703E-2</v>
      </c>
    </row>
    <row r="1254" spans="1:43" ht="18.75" customHeight="1">
      <c r="A1254" s="86">
        <v>43503</v>
      </c>
      <c r="B1254" s="19">
        <v>161.39490000000001</v>
      </c>
      <c r="C1254" s="19">
        <v>224.17679999999999</v>
      </c>
      <c r="D1254" s="19"/>
      <c r="E1254" s="19">
        <v>16.37</v>
      </c>
      <c r="F1254" s="20">
        <v>2.3966999999999999E-2</v>
      </c>
      <c r="G1254" s="20">
        <v>2.4795000000000001E-2</v>
      </c>
      <c r="H1254" s="20">
        <v>2.4565E-2</v>
      </c>
      <c r="I1254" s="20">
        <v>2.4629999999999999E-2</v>
      </c>
      <c r="J1254" s="20">
        <v>2.6571999999999998E-2</v>
      </c>
      <c r="K1254" s="20">
        <v>2.5512E-2</v>
      </c>
      <c r="L1254" s="20">
        <v>2.9947000000000001E-2</v>
      </c>
      <c r="M1254" s="20">
        <v>2.6519999999999998E-2</v>
      </c>
      <c r="N1254" s="19">
        <v>1300</v>
      </c>
      <c r="O1254" s="21">
        <v>2575.58</v>
      </c>
      <c r="P1254" s="19">
        <v>5991.2</v>
      </c>
      <c r="Q1254" s="18">
        <v>96.066999999999993</v>
      </c>
      <c r="R1254" s="19">
        <v>6.7454000000000001</v>
      </c>
      <c r="S1254" s="19">
        <v>6.7628000000000004</v>
      </c>
      <c r="T1254" s="263" t="s">
        <v>331</v>
      </c>
      <c r="U1254" s="264" t="s">
        <v>331</v>
      </c>
      <c r="V1254" s="264" t="s">
        <v>331</v>
      </c>
      <c r="W1254" s="19"/>
      <c r="AD1254" s="265" t="s">
        <v>331</v>
      </c>
      <c r="AE1254" s="265">
        <v>2.7241999391093851E-2</v>
      </c>
      <c r="AF1254" s="265">
        <v>2.840299936514348E-2</v>
      </c>
      <c r="AG1254" s="265">
        <v>3.0072999327816069E-2</v>
      </c>
      <c r="AH1254" s="265">
        <v>2.6709999402984973E-2</v>
      </c>
      <c r="AI1254" s="265">
        <v>2.7239999391138556E-2</v>
      </c>
      <c r="AJ1254" s="265">
        <v>3.0279999323189258E-2</v>
      </c>
      <c r="AK1254" s="265">
        <v>3.3359999254345893E-2</v>
      </c>
      <c r="AL1254" s="265">
        <v>3.4706999224238096E-2</v>
      </c>
      <c r="AM1254" s="265">
        <v>3.5965999196097255E-2</v>
      </c>
      <c r="AN1254" s="265">
        <v>3.6210999190621082E-2</v>
      </c>
      <c r="AO1254" s="265">
        <v>3.6843999176472429E-2</v>
      </c>
      <c r="AP1254" s="265">
        <v>3.7738999156467612E-2</v>
      </c>
      <c r="AQ1254" s="265">
        <v>3.0916699308957907E-2</v>
      </c>
    </row>
    <row r="1255" spans="1:43" ht="18.75" customHeight="1">
      <c r="A1255" s="86">
        <v>43502</v>
      </c>
      <c r="B1255" s="19">
        <v>161.01750000000001</v>
      </c>
      <c r="C1255" s="19">
        <v>224.08860000000001</v>
      </c>
      <c r="D1255" s="19"/>
      <c r="E1255" s="19">
        <v>15.38</v>
      </c>
      <c r="F1255" s="20">
        <v>2.4122999999999999E-2</v>
      </c>
      <c r="G1255" s="20">
        <v>2.5243000000000002E-2</v>
      </c>
      <c r="H1255" s="20">
        <v>2.4972999999999999E-2</v>
      </c>
      <c r="I1255" s="20">
        <v>2.5033E-2</v>
      </c>
      <c r="J1255" s="20">
        <v>2.6946000000000001E-2</v>
      </c>
      <c r="K1255" s="20">
        <v>2.5905000000000001E-2</v>
      </c>
      <c r="L1255" s="20">
        <v>3.0328999999999998E-2</v>
      </c>
      <c r="M1255" s="20">
        <v>2.6519999999999998E-2</v>
      </c>
      <c r="N1255" s="19">
        <v>1300</v>
      </c>
      <c r="O1255" s="21">
        <v>2575.58</v>
      </c>
      <c r="P1255" s="19">
        <v>5991.2</v>
      </c>
      <c r="Q1255" s="18">
        <v>95.852000000000004</v>
      </c>
      <c r="R1255" s="19">
        <v>6.7454000000000001</v>
      </c>
      <c r="S1255" s="19">
        <v>6.7786999999999997</v>
      </c>
      <c r="T1255" s="263" t="s">
        <v>331</v>
      </c>
      <c r="U1255" s="264" t="s">
        <v>331</v>
      </c>
      <c r="V1255" s="264" t="s">
        <v>331</v>
      </c>
      <c r="W1255" s="19"/>
      <c r="AD1255" s="265" t="s">
        <v>331</v>
      </c>
      <c r="AE1255" s="265">
        <v>2.7774999379180369E-2</v>
      </c>
      <c r="AF1255" s="265">
        <v>2.886099935490638E-2</v>
      </c>
      <c r="AG1255" s="265">
        <v>3.0699999313801525E-2</v>
      </c>
      <c r="AH1255" s="265">
        <v>2.501999944075942E-2</v>
      </c>
      <c r="AI1255" s="265">
        <v>2.7239999391138556E-2</v>
      </c>
      <c r="AJ1255" s="265">
        <v>3.0579999316483735E-2</v>
      </c>
      <c r="AK1255" s="265">
        <v>3.360999924875796E-2</v>
      </c>
      <c r="AL1255" s="265">
        <v>3.4706999224238096E-2</v>
      </c>
      <c r="AM1255" s="265">
        <v>3.5966999196074899E-2</v>
      </c>
      <c r="AN1255" s="265">
        <v>3.6139999192208047E-2</v>
      </c>
      <c r="AO1255" s="265">
        <v>3.6843999176472429E-2</v>
      </c>
      <c r="AP1255" s="265">
        <v>3.7738999156467612E-2</v>
      </c>
      <c r="AQ1255" s="265">
        <v>3.270329926902428E-2</v>
      </c>
    </row>
    <row r="1256" spans="1:43" ht="18.75" customHeight="1">
      <c r="A1256" s="86">
        <v>43501</v>
      </c>
      <c r="B1256" s="19">
        <v>160.98949999999999</v>
      </c>
      <c r="C1256" s="19">
        <v>223.98750000000001</v>
      </c>
      <c r="D1256" s="19"/>
      <c r="E1256" s="19">
        <v>15.57</v>
      </c>
      <c r="F1256" s="20">
        <v>2.4046999999999999E-2</v>
      </c>
      <c r="G1256" s="20">
        <v>2.5222000000000001E-2</v>
      </c>
      <c r="H1256" s="20">
        <v>2.4996999999999998E-2</v>
      </c>
      <c r="I1256" s="20">
        <v>2.5100000000000001E-2</v>
      </c>
      <c r="J1256" s="20">
        <v>2.6983E-2</v>
      </c>
      <c r="K1256" s="20">
        <v>2.5954000000000001E-2</v>
      </c>
      <c r="L1256" s="20">
        <v>3.0314000000000001E-2</v>
      </c>
      <c r="M1256" s="20">
        <v>2.6519999999999998E-2</v>
      </c>
      <c r="N1256" s="19">
        <v>1300</v>
      </c>
      <c r="O1256" s="21">
        <v>2575.58</v>
      </c>
      <c r="P1256" s="19">
        <v>5991.2</v>
      </c>
      <c r="Q1256" s="18">
        <v>95.578999999999994</v>
      </c>
      <c r="R1256" s="19">
        <v>6.7454000000000001</v>
      </c>
      <c r="S1256" s="19">
        <v>6.7565</v>
      </c>
      <c r="T1256" s="263" t="s">
        <v>331</v>
      </c>
      <c r="U1256" s="264" t="s">
        <v>331</v>
      </c>
      <c r="V1256" s="264" t="s">
        <v>331</v>
      </c>
      <c r="W1256" s="19"/>
      <c r="AD1256" s="265" t="s">
        <v>331</v>
      </c>
      <c r="AE1256" s="265">
        <v>2.810399937182665E-2</v>
      </c>
      <c r="AF1256" s="265">
        <v>2.91369993487373E-2</v>
      </c>
      <c r="AG1256" s="265">
        <v>3.1037999306246639E-2</v>
      </c>
      <c r="AH1256" s="265">
        <v>2.501999944075942E-2</v>
      </c>
      <c r="AI1256" s="265">
        <v>2.7239999391138556E-2</v>
      </c>
      <c r="AJ1256" s="265">
        <v>3.0849999310448767E-2</v>
      </c>
      <c r="AK1256" s="265">
        <v>3.3819999244064092E-2</v>
      </c>
      <c r="AL1256" s="265">
        <v>3.4706999224238096E-2</v>
      </c>
      <c r="AM1256" s="265">
        <v>3.6074999193660917E-2</v>
      </c>
      <c r="AN1256" s="265">
        <v>3.6098999193124474E-2</v>
      </c>
      <c r="AO1256" s="265">
        <v>3.6843999176472429E-2</v>
      </c>
      <c r="AP1256" s="265">
        <v>3.7738999156467612E-2</v>
      </c>
      <c r="AQ1256" s="265">
        <v>3.1763299290034921E-2</v>
      </c>
    </row>
    <row r="1257" spans="1:43" ht="18.75" customHeight="1">
      <c r="A1257" s="86">
        <v>43500</v>
      </c>
      <c r="B1257" s="19">
        <v>160.85659999999999</v>
      </c>
      <c r="C1257" s="19">
        <v>223.95740000000001</v>
      </c>
      <c r="D1257" s="19"/>
      <c r="E1257" s="19">
        <v>15.73</v>
      </c>
      <c r="F1257" s="20">
        <v>2.3781E-2</v>
      </c>
      <c r="G1257" s="20">
        <v>2.5364000000000001E-2</v>
      </c>
      <c r="H1257" s="20">
        <v>2.5246999999999999E-2</v>
      </c>
      <c r="I1257" s="20">
        <v>2.5352E-2</v>
      </c>
      <c r="J1257" s="20">
        <v>2.7234999999999999E-2</v>
      </c>
      <c r="K1257" s="20">
        <v>2.6176000000000001E-2</v>
      </c>
      <c r="L1257" s="20">
        <v>3.0544999999999999E-2</v>
      </c>
      <c r="M1257" s="20">
        <v>2.6519999999999998E-2</v>
      </c>
      <c r="N1257" s="19">
        <v>1300</v>
      </c>
      <c r="O1257" s="21">
        <v>2575.58</v>
      </c>
      <c r="P1257" s="19">
        <v>5991.2</v>
      </c>
      <c r="Q1257" s="18">
        <v>95.578000000000003</v>
      </c>
      <c r="R1257" s="19">
        <v>6.7</v>
      </c>
      <c r="S1257" s="19">
        <v>6.7095000000000002</v>
      </c>
      <c r="T1257" s="263" t="s">
        <v>331</v>
      </c>
      <c r="U1257" s="264" t="s">
        <v>331</v>
      </c>
      <c r="V1257" s="264" t="s">
        <v>331</v>
      </c>
      <c r="W1257" s="19"/>
      <c r="AD1257" s="265" t="s">
        <v>331</v>
      </c>
      <c r="AE1257" s="265">
        <v>2.8363999366015195E-2</v>
      </c>
      <c r="AF1257" s="265">
        <v>2.9224999346770347E-2</v>
      </c>
      <c r="AG1257" s="265">
        <v>3.120999930240214E-2</v>
      </c>
      <c r="AH1257" s="265">
        <v>2.501999944075942E-2</v>
      </c>
      <c r="AI1257" s="265">
        <v>2.7239999391138556E-2</v>
      </c>
      <c r="AJ1257" s="265">
        <v>3.066999931447208E-2</v>
      </c>
      <c r="AK1257" s="265">
        <v>3.3829999243840572E-2</v>
      </c>
      <c r="AL1257" s="265">
        <v>3.4706999224238096E-2</v>
      </c>
      <c r="AM1257" s="265">
        <v>3.6308999188430606E-2</v>
      </c>
      <c r="AN1257" s="265">
        <v>3.6169999191537502E-2</v>
      </c>
      <c r="AO1257" s="265">
        <v>3.6843999176472429E-2</v>
      </c>
      <c r="AP1257" s="265">
        <v>3.7738999156467612E-2</v>
      </c>
      <c r="AQ1257" s="265">
        <v>3.3203299257848408E-2</v>
      </c>
    </row>
    <row r="1258" spans="1:43" ht="18.75" customHeight="1">
      <c r="A1258" s="86">
        <v>43497</v>
      </c>
      <c r="B1258" s="19">
        <v>160.9845</v>
      </c>
      <c r="C1258" s="19">
        <v>223.833</v>
      </c>
      <c r="D1258" s="19"/>
      <c r="E1258" s="19">
        <v>16.14</v>
      </c>
      <c r="F1258" s="20">
        <v>2.3859999999999999E-2</v>
      </c>
      <c r="G1258" s="20">
        <v>2.5019E-2</v>
      </c>
      <c r="H1258" s="20">
        <v>2.4886999999999999E-2</v>
      </c>
      <c r="I1258" s="20">
        <v>2.5033E-2</v>
      </c>
      <c r="J1258" s="20">
        <v>2.6842000000000001E-2</v>
      </c>
      <c r="K1258" s="20">
        <v>2.5807E-2</v>
      </c>
      <c r="L1258" s="20">
        <v>3.0252999999999999E-2</v>
      </c>
      <c r="M1258" s="20">
        <v>2.6519999999999998E-2</v>
      </c>
      <c r="N1258" s="19">
        <v>1300</v>
      </c>
      <c r="O1258" s="21">
        <v>2644.73</v>
      </c>
      <c r="P1258" s="19">
        <v>6150.2</v>
      </c>
      <c r="Q1258" s="18">
        <v>95.34</v>
      </c>
      <c r="R1258" s="19">
        <v>6.7164999999999999</v>
      </c>
      <c r="S1258" s="19">
        <v>6.7121000000000004</v>
      </c>
      <c r="T1258" s="263" t="s">
        <v>331</v>
      </c>
      <c r="U1258" s="264" t="s">
        <v>331</v>
      </c>
      <c r="V1258" s="264" t="s">
        <v>331</v>
      </c>
      <c r="W1258" s="19"/>
      <c r="AD1258" s="265" t="s">
        <v>331</v>
      </c>
      <c r="AE1258" s="265">
        <v>2.8323999366909262E-2</v>
      </c>
      <c r="AF1258" s="265">
        <v>2.9391999343037607E-2</v>
      </c>
      <c r="AG1258" s="265">
        <v>3.1149999303743247E-2</v>
      </c>
      <c r="AH1258" s="265">
        <v>2.501999944075942E-2</v>
      </c>
      <c r="AI1258" s="265">
        <v>2.7239999391138556E-2</v>
      </c>
      <c r="AJ1258" s="265">
        <v>3.0609999315813183E-2</v>
      </c>
      <c r="AK1258" s="265">
        <v>3.3749999245628715E-2</v>
      </c>
      <c r="AL1258" s="265">
        <v>3.4706999224238096E-2</v>
      </c>
      <c r="AM1258" s="265">
        <v>3.6315999188274148E-2</v>
      </c>
      <c r="AN1258" s="265">
        <v>3.6202999190799889E-2</v>
      </c>
      <c r="AO1258" s="265">
        <v>3.6843999176472429E-2</v>
      </c>
      <c r="AP1258" s="265">
        <v>3.9157999124750494E-2</v>
      </c>
      <c r="AQ1258" s="265">
        <v>3.4689999224618073E-2</v>
      </c>
    </row>
    <row r="1259" spans="1:43" ht="18.75" customHeight="1">
      <c r="A1259" s="86">
        <v>43496</v>
      </c>
      <c r="B1259" s="19">
        <v>161.21629999999999</v>
      </c>
      <c r="C1259" s="19">
        <v>223.42089999999999</v>
      </c>
      <c r="D1259" s="19"/>
      <c r="E1259" s="19">
        <v>16.57</v>
      </c>
      <c r="F1259" s="20">
        <v>2.3838999999999999E-2</v>
      </c>
      <c r="G1259" s="20">
        <v>2.4576000000000001E-2</v>
      </c>
      <c r="H1259" s="20">
        <v>2.4336E-2</v>
      </c>
      <c r="I1259" s="20">
        <v>2.4365000000000001E-2</v>
      </c>
      <c r="J1259" s="20">
        <v>2.6293E-2</v>
      </c>
      <c r="K1259" s="20">
        <v>2.5172E-2</v>
      </c>
      <c r="L1259" s="20">
        <v>2.9956E-2</v>
      </c>
      <c r="M1259" s="20">
        <v>2.6519999999999998E-2</v>
      </c>
      <c r="N1259" s="19">
        <v>1300</v>
      </c>
      <c r="O1259" s="21">
        <v>2644.73</v>
      </c>
      <c r="P1259" s="19">
        <v>6150.2</v>
      </c>
      <c r="Q1259" s="18">
        <v>95.820999999999998</v>
      </c>
      <c r="R1259" s="19">
        <v>6.7354000000000003</v>
      </c>
      <c r="S1259" s="19">
        <v>6.7483000000000004</v>
      </c>
      <c r="T1259" s="263" t="s">
        <v>331</v>
      </c>
      <c r="U1259" s="264" t="s">
        <v>331</v>
      </c>
      <c r="V1259" s="264" t="s">
        <v>331</v>
      </c>
      <c r="W1259" s="19"/>
      <c r="AD1259" s="265" t="s">
        <v>331</v>
      </c>
      <c r="AE1259" s="265">
        <v>2.8273999368026853E-2</v>
      </c>
      <c r="AF1259" s="265">
        <v>2.921099934708327E-2</v>
      </c>
      <c r="AG1259" s="265">
        <v>3.1075999305397273E-2</v>
      </c>
      <c r="AH1259" s="265">
        <v>2.501999944075942E-2</v>
      </c>
      <c r="AI1259" s="265">
        <v>2.7089999394491315E-2</v>
      </c>
      <c r="AJ1259" s="265">
        <v>3.04299993198365E-2</v>
      </c>
      <c r="AK1259" s="265">
        <v>3.3529999250546103E-2</v>
      </c>
      <c r="AL1259" s="265">
        <v>3.4706999224238096E-2</v>
      </c>
      <c r="AM1259" s="265">
        <v>3.6314999188296497E-2</v>
      </c>
      <c r="AN1259" s="265">
        <v>3.6590999182127416E-2</v>
      </c>
      <c r="AO1259" s="265">
        <v>3.6844999176450073E-2</v>
      </c>
      <c r="AP1259" s="265">
        <v>3.9157999124750494E-2</v>
      </c>
      <c r="AQ1259" s="265">
        <v>3.3529999250546103E-2</v>
      </c>
    </row>
    <row r="1260" spans="1:43" ht="18.75" customHeight="1">
      <c r="A1260" s="86">
        <v>43495</v>
      </c>
      <c r="B1260" s="19">
        <v>160.60599999999999</v>
      </c>
      <c r="C1260" s="19">
        <v>222.642</v>
      </c>
      <c r="D1260" s="19"/>
      <c r="E1260" s="19">
        <v>17.66</v>
      </c>
      <c r="F1260" s="20">
        <v>2.4122999999999999E-2</v>
      </c>
      <c r="G1260" s="20">
        <v>2.5080999999999999E-2</v>
      </c>
      <c r="H1260" s="20">
        <v>2.4805000000000001E-2</v>
      </c>
      <c r="I1260" s="20">
        <v>2.4833000000000001E-2</v>
      </c>
      <c r="J1260" s="20">
        <v>2.6775E-2</v>
      </c>
      <c r="K1260" s="20">
        <v>2.5661E-2</v>
      </c>
      <c r="L1260" s="20">
        <v>3.0315000000000002E-2</v>
      </c>
      <c r="M1260" s="20">
        <v>2.6700000000000002E-2</v>
      </c>
      <c r="N1260" s="19">
        <v>1300</v>
      </c>
      <c r="O1260" s="21">
        <v>2644.73</v>
      </c>
      <c r="P1260" s="19">
        <v>6150.2</v>
      </c>
      <c r="Q1260" s="18">
        <v>95.745999999999995</v>
      </c>
      <c r="R1260" s="19">
        <v>6.7453000000000003</v>
      </c>
      <c r="S1260" s="19">
        <v>6.7552000000000003</v>
      </c>
      <c r="T1260" s="263" t="s">
        <v>331</v>
      </c>
      <c r="U1260" s="264" t="s">
        <v>331</v>
      </c>
      <c r="V1260" s="264" t="s">
        <v>331</v>
      </c>
      <c r="W1260" s="19"/>
      <c r="AD1260" s="265" t="s">
        <v>331</v>
      </c>
      <c r="AE1260" s="265">
        <v>2.7737999380007386E-2</v>
      </c>
      <c r="AF1260" s="265">
        <v>2.8818999355845153E-2</v>
      </c>
      <c r="AG1260" s="265">
        <v>3.0528999317623675E-2</v>
      </c>
      <c r="AH1260" s="265">
        <v>2.501999944075942E-2</v>
      </c>
      <c r="AI1260" s="265">
        <v>2.6879999399185183E-2</v>
      </c>
      <c r="AJ1260" s="265">
        <v>3.0089999327436088E-2</v>
      </c>
      <c r="AK1260" s="265">
        <v>3.2859999265521765E-2</v>
      </c>
      <c r="AL1260" s="265">
        <v>3.4706999224238096E-2</v>
      </c>
      <c r="AM1260" s="265">
        <v>3.6321999188140039E-2</v>
      </c>
      <c r="AN1260" s="265">
        <v>3.6806999177299439E-2</v>
      </c>
      <c r="AO1260" s="265">
        <v>3.6844999176450073E-2</v>
      </c>
      <c r="AP1260" s="265">
        <v>3.9157999124750494E-2</v>
      </c>
      <c r="AQ1260" s="265">
        <v>3.4519999228417871E-2</v>
      </c>
    </row>
    <row r="1261" spans="1:43" ht="18.75" customHeight="1">
      <c r="A1261" s="86">
        <v>43494</v>
      </c>
      <c r="B1261" s="19">
        <v>160.4118</v>
      </c>
      <c r="C1261" s="19">
        <v>222.54669999999999</v>
      </c>
      <c r="D1261" s="19"/>
      <c r="E1261" s="19">
        <v>19.13</v>
      </c>
      <c r="F1261" s="20">
        <v>2.4073000000000001E-2</v>
      </c>
      <c r="G1261" s="20">
        <v>2.5725999999999999E-2</v>
      </c>
      <c r="H1261" s="20">
        <v>2.5467E-2</v>
      </c>
      <c r="I1261" s="20">
        <v>2.5451999999999999E-2</v>
      </c>
      <c r="J1261" s="20">
        <v>2.7098000000000001E-2</v>
      </c>
      <c r="K1261" s="20">
        <v>2.6099000000000001E-2</v>
      </c>
      <c r="L1261" s="20">
        <v>3.04E-2</v>
      </c>
      <c r="M1261" s="20">
        <v>2.7089999999999999E-2</v>
      </c>
      <c r="N1261" s="19">
        <v>1300</v>
      </c>
      <c r="O1261" s="21">
        <v>2644.73</v>
      </c>
      <c r="P1261" s="19">
        <v>6150.2</v>
      </c>
      <c r="Q1261" s="18">
        <v>95.793999999999997</v>
      </c>
      <c r="R1261" s="19">
        <v>6.7483000000000004</v>
      </c>
      <c r="S1261" s="19">
        <v>6.7535999999999996</v>
      </c>
      <c r="T1261" s="263" t="s">
        <v>331</v>
      </c>
      <c r="U1261" s="264" t="s">
        <v>331</v>
      </c>
      <c r="V1261" s="264" t="s">
        <v>331</v>
      </c>
      <c r="W1261" s="19"/>
      <c r="AD1261" s="265" t="s">
        <v>331</v>
      </c>
      <c r="AE1261" s="265">
        <v>2.7712999380566181E-2</v>
      </c>
      <c r="AF1261" s="265">
        <v>2.8705999358370902E-2</v>
      </c>
      <c r="AG1261" s="265">
        <v>3.0472999318875371E-2</v>
      </c>
      <c r="AH1261" s="265">
        <v>2.501999944075942E-2</v>
      </c>
      <c r="AI1261" s="265">
        <v>2.6889999398961664E-2</v>
      </c>
      <c r="AJ1261" s="265">
        <v>3.0199999324977397E-2</v>
      </c>
      <c r="AK1261" s="265">
        <v>3.3029999261721968E-2</v>
      </c>
      <c r="AL1261" s="265">
        <v>3.4706999224238096E-2</v>
      </c>
      <c r="AM1261" s="265">
        <v>3.620899919066578E-2</v>
      </c>
      <c r="AN1261" s="265">
        <v>3.6797999177500609E-2</v>
      </c>
      <c r="AO1261" s="265">
        <v>3.6846999176405368E-2</v>
      </c>
      <c r="AP1261" s="265">
        <v>3.9157999124750494E-2</v>
      </c>
      <c r="AQ1261" s="265">
        <v>3.4186699235867708E-2</v>
      </c>
    </row>
    <row r="1262" spans="1:43" ht="18.75" customHeight="1">
      <c r="A1262" s="86">
        <v>43493</v>
      </c>
      <c r="B1262" s="19">
        <v>160.1901</v>
      </c>
      <c r="C1262" s="19">
        <v>222.69069999999999</v>
      </c>
      <c r="D1262" s="19"/>
      <c r="E1262" s="19">
        <v>18.87</v>
      </c>
      <c r="F1262" s="20">
        <v>2.3806999999999998E-2</v>
      </c>
      <c r="G1262" s="20">
        <v>2.5897E-2</v>
      </c>
      <c r="H1262" s="20">
        <v>2.5770000000000001E-2</v>
      </c>
      <c r="I1262" s="20">
        <v>2.5805000000000002E-2</v>
      </c>
      <c r="J1262" s="20">
        <v>2.7439999999999999E-2</v>
      </c>
      <c r="K1262" s="20">
        <v>2.6497E-2</v>
      </c>
      <c r="L1262" s="20">
        <v>3.0661999999999998E-2</v>
      </c>
      <c r="M1262" s="20">
        <v>2.7220000000000001E-2</v>
      </c>
      <c r="N1262" s="19">
        <v>1300</v>
      </c>
      <c r="O1262" s="21">
        <v>2644.73</v>
      </c>
      <c r="P1262" s="19">
        <v>6150.2</v>
      </c>
      <c r="Q1262" s="18">
        <v>96.600999999999999</v>
      </c>
      <c r="R1262" s="19">
        <v>6.7885</v>
      </c>
      <c r="S1262" s="19">
        <v>6.7949000000000002</v>
      </c>
      <c r="T1262" s="263" t="s">
        <v>331</v>
      </c>
      <c r="U1262" s="264" t="s">
        <v>331</v>
      </c>
      <c r="V1262" s="264" t="s">
        <v>331</v>
      </c>
      <c r="W1262" s="19"/>
      <c r="AD1262" s="265" t="s">
        <v>331</v>
      </c>
      <c r="AE1262" s="265">
        <v>2.7633999382331968E-2</v>
      </c>
      <c r="AF1262" s="265">
        <v>2.8796999356336894E-2</v>
      </c>
      <c r="AG1262" s="265">
        <v>3.0440999319590625E-2</v>
      </c>
      <c r="AH1262" s="265">
        <v>2.501999944075942E-2</v>
      </c>
      <c r="AI1262" s="265">
        <v>2.664999940432608E-2</v>
      </c>
      <c r="AJ1262" s="265">
        <v>3.0629999315366151E-2</v>
      </c>
      <c r="AK1262" s="265">
        <v>3.2739999268203972E-2</v>
      </c>
      <c r="AL1262" s="265">
        <v>3.4706999224238096E-2</v>
      </c>
      <c r="AM1262" s="265">
        <v>3.6195999190956354E-2</v>
      </c>
      <c r="AN1262" s="265">
        <v>3.74319991633296E-2</v>
      </c>
      <c r="AO1262" s="265">
        <v>3.8399999141693113E-2</v>
      </c>
      <c r="AP1262" s="265">
        <v>3.9157999124750494E-2</v>
      </c>
      <c r="AQ1262" s="265">
        <v>3.3093299260307102E-2</v>
      </c>
    </row>
    <row r="1263" spans="1:43" ht="18.75" customHeight="1">
      <c r="A1263" s="86">
        <v>43490</v>
      </c>
      <c r="B1263" s="19">
        <v>160.03890000000001</v>
      </c>
      <c r="C1263" s="19">
        <v>221.8663</v>
      </c>
      <c r="D1263" s="19"/>
      <c r="E1263" s="19">
        <v>17.420000000000002</v>
      </c>
      <c r="F1263" s="20">
        <v>2.3732E-2</v>
      </c>
      <c r="G1263" s="20">
        <v>2.6062999999999999E-2</v>
      </c>
      <c r="H1263" s="20">
        <v>2.588E-2</v>
      </c>
      <c r="I1263" s="20">
        <v>2.5992000000000001E-2</v>
      </c>
      <c r="J1263" s="20">
        <v>2.7584999999999998E-2</v>
      </c>
      <c r="K1263" s="20">
        <v>2.6696000000000001E-2</v>
      </c>
      <c r="L1263" s="20">
        <v>3.0661999999999998E-2</v>
      </c>
      <c r="M1263" s="20">
        <v>2.7220000000000001E-2</v>
      </c>
      <c r="N1263" s="19">
        <v>1300</v>
      </c>
      <c r="O1263" s="21">
        <v>2644.73</v>
      </c>
      <c r="P1263" s="19">
        <v>6150.2</v>
      </c>
      <c r="Q1263" s="18">
        <v>96.123000000000005</v>
      </c>
      <c r="R1263" s="19">
        <v>6.7919999999999998</v>
      </c>
      <c r="S1263" s="19">
        <v>6.7935999999999996</v>
      </c>
      <c r="T1263" s="263" t="s">
        <v>331</v>
      </c>
      <c r="U1263" s="264" t="s">
        <v>331</v>
      </c>
      <c r="V1263" s="264" t="s">
        <v>331</v>
      </c>
      <c r="W1263" s="19"/>
      <c r="AD1263" s="265" t="s">
        <v>331</v>
      </c>
      <c r="AE1263" s="265">
        <v>2.7898999376408756E-2</v>
      </c>
      <c r="AF1263" s="265">
        <v>2.9017999351397157E-2</v>
      </c>
      <c r="AG1263" s="265">
        <v>3.0776999312080444E-2</v>
      </c>
      <c r="AH1263" s="265">
        <v>2.501999944075942E-2</v>
      </c>
      <c r="AI1263" s="265">
        <v>2.664999940432608E-2</v>
      </c>
      <c r="AJ1263" s="265">
        <v>3.0629999315366151E-2</v>
      </c>
      <c r="AK1263" s="265">
        <v>3.3129999259486793E-2</v>
      </c>
      <c r="AL1263" s="265">
        <v>3.4706999224238096E-2</v>
      </c>
      <c r="AM1263" s="265">
        <v>3.6650999180786313E-2</v>
      </c>
      <c r="AN1263" s="265">
        <v>3.74319991633296E-2</v>
      </c>
      <c r="AO1263" s="265">
        <v>3.8399999141693113E-2</v>
      </c>
      <c r="AP1263" s="265">
        <v>3.9157999124750494E-2</v>
      </c>
      <c r="AQ1263" s="265">
        <v>3.4643299225661901E-2</v>
      </c>
    </row>
    <row r="1264" spans="1:43" ht="18.75" customHeight="1">
      <c r="A1264" s="86">
        <v>43489</v>
      </c>
      <c r="B1264" s="19">
        <v>160.0883</v>
      </c>
      <c r="C1264" s="19">
        <v>220.76750000000001</v>
      </c>
      <c r="D1264" s="19"/>
      <c r="E1264" s="19">
        <v>18.89</v>
      </c>
      <c r="F1264" s="20">
        <v>2.3531E-2</v>
      </c>
      <c r="G1264" s="20">
        <v>2.5642000000000002E-2</v>
      </c>
      <c r="H1264" s="20">
        <v>2.5382999999999999E-2</v>
      </c>
      <c r="I1264" s="20">
        <v>2.5502E-2</v>
      </c>
      <c r="J1264" s="20">
        <v>2.7157000000000001E-2</v>
      </c>
      <c r="K1264" s="20">
        <v>2.6199E-2</v>
      </c>
      <c r="L1264" s="20">
        <v>3.0339000000000001E-2</v>
      </c>
      <c r="M1264" s="20">
        <v>2.7130000000000001E-2</v>
      </c>
      <c r="N1264" s="19">
        <v>1300</v>
      </c>
      <c r="O1264" s="21">
        <v>2644.73</v>
      </c>
      <c r="P1264" s="19">
        <v>6150.2</v>
      </c>
      <c r="Q1264" s="18">
        <v>96.302999999999997</v>
      </c>
      <c r="R1264" s="19">
        <v>6.8079999999999998</v>
      </c>
      <c r="S1264" s="19">
        <v>6.8156999999999996</v>
      </c>
      <c r="T1264" s="263" t="s">
        <v>331</v>
      </c>
      <c r="U1264" s="264" t="s">
        <v>331</v>
      </c>
      <c r="V1264" s="264" t="s">
        <v>331</v>
      </c>
      <c r="W1264" s="19"/>
      <c r="AD1264" s="265" t="s">
        <v>331</v>
      </c>
      <c r="AE1264" s="265">
        <v>2.7825999378040433E-2</v>
      </c>
      <c r="AF1264" s="265">
        <v>2.8888999354280531E-2</v>
      </c>
      <c r="AG1264" s="265">
        <v>3.0727999313175679E-2</v>
      </c>
      <c r="AH1264" s="265">
        <v>2.501999944075942E-2</v>
      </c>
      <c r="AI1264" s="265">
        <v>2.7659999381750823E-2</v>
      </c>
      <c r="AJ1264" s="265">
        <v>3.0629999315366151E-2</v>
      </c>
      <c r="AK1264" s="265">
        <v>3.3159999258816242E-2</v>
      </c>
      <c r="AL1264" s="265">
        <v>3.4706999224238096E-2</v>
      </c>
      <c r="AM1264" s="265">
        <v>3.6649999180808662E-2</v>
      </c>
      <c r="AN1264" s="265">
        <v>3.7517999161407349E-2</v>
      </c>
      <c r="AO1264" s="265">
        <v>3.8396999141760174E-2</v>
      </c>
      <c r="AP1264" s="265">
        <v>3.9157999124750494E-2</v>
      </c>
      <c r="AQ1264" s="265">
        <v>3.2973299262989315E-2</v>
      </c>
    </row>
    <row r="1265" spans="1:43" ht="18.75" customHeight="1">
      <c r="A1265" s="86">
        <v>43488</v>
      </c>
      <c r="B1265" s="19">
        <v>159.71639999999999</v>
      </c>
      <c r="C1265" s="19">
        <v>219.77449999999999</v>
      </c>
      <c r="D1265" s="19"/>
      <c r="E1265" s="19">
        <v>19.52</v>
      </c>
      <c r="F1265" s="20">
        <v>2.3969000000000001E-2</v>
      </c>
      <c r="G1265" s="20">
        <v>2.5829000000000001E-2</v>
      </c>
      <c r="H1265" s="20">
        <v>2.563E-2</v>
      </c>
      <c r="I1265" s="20">
        <v>2.5756000000000001E-2</v>
      </c>
      <c r="J1265" s="20">
        <v>2.7408999999999999E-2</v>
      </c>
      <c r="K1265" s="20">
        <v>2.6497E-2</v>
      </c>
      <c r="L1265" s="20">
        <v>3.0616999999999998E-2</v>
      </c>
      <c r="M1265" s="20">
        <v>2.6950000000000002E-2</v>
      </c>
      <c r="N1265" s="19">
        <v>1300</v>
      </c>
      <c r="O1265" s="21">
        <v>2644.73</v>
      </c>
      <c r="P1265" s="19">
        <v>6150.2</v>
      </c>
      <c r="Q1265" s="18">
        <v>96.335999999999999</v>
      </c>
      <c r="R1265" s="19">
        <v>6.798</v>
      </c>
      <c r="S1265" s="19">
        <v>6.8011999999999997</v>
      </c>
      <c r="T1265" s="263" t="s">
        <v>331</v>
      </c>
      <c r="U1265" s="264" t="s">
        <v>331</v>
      </c>
      <c r="V1265" s="264" t="s">
        <v>331</v>
      </c>
      <c r="W1265" s="19"/>
      <c r="AD1265" s="265" t="s">
        <v>331</v>
      </c>
      <c r="AE1265" s="265">
        <v>2.7715999380499123E-2</v>
      </c>
      <c r="AF1265" s="265">
        <v>2.9045999350771307E-2</v>
      </c>
      <c r="AG1265" s="265">
        <v>3.0645999315008519E-2</v>
      </c>
      <c r="AH1265" s="265">
        <v>2.501999944075942E-2</v>
      </c>
      <c r="AI1265" s="265">
        <v>2.7659999381750823E-2</v>
      </c>
      <c r="AJ1265" s="265">
        <v>3.0629999315366151E-2</v>
      </c>
      <c r="AK1265" s="265">
        <v>3.318999925814569E-2</v>
      </c>
      <c r="AL1265" s="265">
        <v>3.4706999224238096E-2</v>
      </c>
      <c r="AM1265" s="265">
        <v>3.681299917716533E-2</v>
      </c>
      <c r="AN1265" s="265">
        <v>3.752899916116148E-2</v>
      </c>
      <c r="AO1265" s="265">
        <v>3.8600999137200415E-2</v>
      </c>
      <c r="AP1265" s="265">
        <v>3.915699912477285E-2</v>
      </c>
      <c r="AQ1265" s="265">
        <v>3.5366699209492654E-2</v>
      </c>
    </row>
    <row r="1266" spans="1:43" ht="18.75" customHeight="1">
      <c r="A1266" s="86">
        <v>43487</v>
      </c>
      <c r="B1266" s="19">
        <v>159.75559999999999</v>
      </c>
      <c r="C1266" s="19">
        <v>219.3623</v>
      </c>
      <c r="D1266" s="19"/>
      <c r="E1266" s="19">
        <v>20.8</v>
      </c>
      <c r="F1266" s="20">
        <v>2.3934E-2</v>
      </c>
      <c r="G1266" s="20">
        <v>2.5869E-2</v>
      </c>
      <c r="H1266" s="20">
        <v>2.5628999999999999E-2</v>
      </c>
      <c r="I1266" s="20">
        <v>2.5773000000000001E-2</v>
      </c>
      <c r="J1266" s="20">
        <v>2.7392E-2</v>
      </c>
      <c r="K1266" s="20">
        <v>2.6497E-2</v>
      </c>
      <c r="L1266" s="20">
        <v>3.0594E-2</v>
      </c>
      <c r="M1266" s="20">
        <v>2.716E-2</v>
      </c>
      <c r="N1266" s="19">
        <v>1300</v>
      </c>
      <c r="O1266" s="21">
        <v>2644.73</v>
      </c>
      <c r="P1266" s="19">
        <v>6150.2</v>
      </c>
      <c r="Q1266" s="18">
        <v>96.335999999999999</v>
      </c>
      <c r="R1266" s="19">
        <v>6.7778</v>
      </c>
      <c r="S1266" s="19">
        <v>6.8033999999999999</v>
      </c>
      <c r="T1266" s="263" t="s">
        <v>331</v>
      </c>
      <c r="U1266" s="264" t="s">
        <v>331</v>
      </c>
      <c r="V1266" s="264" t="s">
        <v>331</v>
      </c>
      <c r="W1266" s="19"/>
      <c r="AD1266" s="265" t="s">
        <v>331</v>
      </c>
      <c r="AE1266" s="265">
        <v>2.8048999373055994E-2</v>
      </c>
      <c r="AF1266" s="265">
        <v>2.9178999347798527E-2</v>
      </c>
      <c r="AG1266" s="265">
        <v>3.099699930716306E-2</v>
      </c>
      <c r="AH1266" s="265">
        <v>2.501999944075942E-2</v>
      </c>
      <c r="AI1266" s="265">
        <v>2.7659999381750823E-2</v>
      </c>
      <c r="AJ1266" s="265">
        <v>3.0799999311566354E-2</v>
      </c>
      <c r="AK1266" s="265">
        <v>3.3389999253675341E-2</v>
      </c>
      <c r="AL1266" s="265">
        <v>3.4706999224238096E-2</v>
      </c>
      <c r="AM1266" s="265">
        <v>3.6810999177210028E-2</v>
      </c>
      <c r="AN1266" s="265">
        <v>3.7806999154947694E-2</v>
      </c>
      <c r="AO1266" s="265">
        <v>3.8724999134428797E-2</v>
      </c>
      <c r="AP1266" s="265">
        <v>3.9469999117776752E-2</v>
      </c>
      <c r="AQ1266" s="265">
        <v>3.6729999179020527E-2</v>
      </c>
    </row>
    <row r="1267" spans="1:43" ht="18.75" customHeight="1">
      <c r="A1267" s="86">
        <v>43486</v>
      </c>
      <c r="B1267" s="19">
        <v>159.28469999999999</v>
      </c>
      <c r="C1267" s="19">
        <v>219.30799999999999</v>
      </c>
      <c r="D1267" s="19"/>
      <c r="E1267" s="19">
        <v>17.8</v>
      </c>
      <c r="F1267" s="20">
        <v>2.3935000000000001E-2</v>
      </c>
      <c r="G1267" s="20">
        <v>2.6138999999999999E-2</v>
      </c>
      <c r="H1267" s="20">
        <v>2.5985999999999999E-2</v>
      </c>
      <c r="I1267" s="20">
        <v>2.6231000000000001E-2</v>
      </c>
      <c r="J1267" s="20">
        <v>2.7841999999999999E-2</v>
      </c>
      <c r="K1267" s="20">
        <v>2.6943999999999999E-2</v>
      </c>
      <c r="L1267" s="20">
        <v>3.0974000000000002E-2</v>
      </c>
      <c r="M1267" s="20">
        <v>2.6929999999999999E-2</v>
      </c>
      <c r="N1267" s="19">
        <v>1300</v>
      </c>
      <c r="O1267" s="21">
        <v>2644.73</v>
      </c>
      <c r="P1267" s="19">
        <v>6150.2</v>
      </c>
      <c r="Q1267" s="18">
        <v>96.064999999999998</v>
      </c>
      <c r="R1267" s="19">
        <v>6.7763999999999998</v>
      </c>
      <c r="S1267" s="19">
        <v>6.7758000000000003</v>
      </c>
      <c r="T1267" s="263" t="s">
        <v>331</v>
      </c>
      <c r="U1267" s="264" t="s">
        <v>331</v>
      </c>
      <c r="V1267" s="264" t="s">
        <v>331</v>
      </c>
      <c r="W1267" s="19"/>
      <c r="AD1267" s="265" t="s">
        <v>331</v>
      </c>
      <c r="AE1267" s="265">
        <v>2.8263999368250369E-2</v>
      </c>
      <c r="AF1267" s="265">
        <v>2.9378999343328178E-2</v>
      </c>
      <c r="AG1267" s="265">
        <v>3.1416999297775333E-2</v>
      </c>
      <c r="AH1267" s="265">
        <v>2.501999944075942E-2</v>
      </c>
      <c r="AI1267" s="265">
        <v>2.7659999381750823E-2</v>
      </c>
      <c r="AJ1267" s="265">
        <v>3.1369999298825862E-2</v>
      </c>
      <c r="AK1267" s="265">
        <v>3.3809999244287611E-2</v>
      </c>
      <c r="AL1267" s="265">
        <v>3.4706999224238096E-2</v>
      </c>
      <c r="AM1267" s="265">
        <v>3.7083999171108009E-2</v>
      </c>
      <c r="AN1267" s="265">
        <v>3.8055999149382118E-2</v>
      </c>
      <c r="AO1267" s="265">
        <v>3.9112999125756324E-2</v>
      </c>
      <c r="AP1267" s="265">
        <v>3.9644999113865195E-2</v>
      </c>
      <c r="AQ1267" s="265">
        <v>3.906999912671745E-2</v>
      </c>
    </row>
    <row r="1268" spans="1:43" ht="18.75" customHeight="1">
      <c r="A1268" s="86">
        <v>43483</v>
      </c>
      <c r="B1268" s="19">
        <v>159.28469999999999</v>
      </c>
      <c r="C1268" s="19">
        <v>219.30799999999999</v>
      </c>
      <c r="D1268" s="19"/>
      <c r="E1268" s="19">
        <v>17.8</v>
      </c>
      <c r="F1268" s="20">
        <v>2.3935000000000001E-2</v>
      </c>
      <c r="G1268" s="20">
        <v>2.6138999999999999E-2</v>
      </c>
      <c r="H1268" s="20">
        <v>2.5985999999999999E-2</v>
      </c>
      <c r="I1268" s="20">
        <v>2.6231000000000001E-2</v>
      </c>
      <c r="J1268" s="20">
        <v>2.7841999999999999E-2</v>
      </c>
      <c r="K1268" s="20">
        <v>2.6943999999999999E-2</v>
      </c>
      <c r="L1268" s="20">
        <v>3.0974000000000002E-2</v>
      </c>
      <c r="M1268" s="20">
        <v>2.6800000000000001E-2</v>
      </c>
      <c r="N1268" s="19">
        <v>1300</v>
      </c>
      <c r="O1268" s="21">
        <v>2644.73</v>
      </c>
      <c r="P1268" s="19">
        <v>6150.2</v>
      </c>
      <c r="Q1268" s="18">
        <v>96.058999999999997</v>
      </c>
      <c r="R1268" s="19">
        <v>6.7568000000000001</v>
      </c>
      <c r="S1268" s="19">
        <v>6.7621000000000002</v>
      </c>
      <c r="T1268" s="263" t="s">
        <v>331</v>
      </c>
      <c r="U1268" s="264" t="s">
        <v>331</v>
      </c>
      <c r="V1268" s="264" t="s">
        <v>331</v>
      </c>
      <c r="W1268" s="19"/>
      <c r="AD1268" s="265" t="s">
        <v>331</v>
      </c>
      <c r="AE1268" s="265">
        <v>2.8304999367333945E-2</v>
      </c>
      <c r="AF1268" s="265">
        <v>2.9348999343998729E-2</v>
      </c>
      <c r="AG1268" s="265">
        <v>3.1348999299295244E-2</v>
      </c>
      <c r="AH1268" s="265">
        <v>2.501999944075942E-2</v>
      </c>
      <c r="AI1268" s="265">
        <v>2.7659999381750823E-2</v>
      </c>
      <c r="AJ1268" s="265">
        <v>3.1369999298825862E-2</v>
      </c>
      <c r="AK1268" s="265">
        <v>3.3799999244511124E-2</v>
      </c>
      <c r="AL1268" s="265">
        <v>3.4706999224238096E-2</v>
      </c>
      <c r="AM1268" s="265">
        <v>3.7264999167062343E-2</v>
      </c>
      <c r="AN1268" s="265">
        <v>3.8055999149382118E-2</v>
      </c>
      <c r="AO1268" s="265">
        <v>3.8859999131411319E-2</v>
      </c>
      <c r="AP1268" s="265">
        <v>3.9644999113865195E-2</v>
      </c>
      <c r="AQ1268" s="265">
        <v>3.9513299116808918E-2</v>
      </c>
    </row>
    <row r="1269" spans="1:43" ht="18.75" customHeight="1">
      <c r="A1269" s="86">
        <v>43482</v>
      </c>
      <c r="B1269" s="19">
        <v>159.4479</v>
      </c>
      <c r="C1269" s="19">
        <v>219.52340000000001</v>
      </c>
      <c r="D1269" s="19"/>
      <c r="E1269" s="19">
        <v>18.059999999999999</v>
      </c>
      <c r="F1269" s="20">
        <v>2.3966999999999999E-2</v>
      </c>
      <c r="G1269" s="20">
        <v>2.5637E-2</v>
      </c>
      <c r="H1269" s="20">
        <v>2.5491E-2</v>
      </c>
      <c r="I1269" s="20">
        <v>2.5707000000000001E-2</v>
      </c>
      <c r="J1269" s="20">
        <v>2.7504000000000001E-2</v>
      </c>
      <c r="K1269" s="20">
        <v>2.6520999999999999E-2</v>
      </c>
      <c r="L1269" s="20">
        <v>3.0741000000000001E-2</v>
      </c>
      <c r="M1269" s="20">
        <v>2.6759999999999999E-2</v>
      </c>
      <c r="N1269" s="19">
        <v>1300</v>
      </c>
      <c r="O1269" s="21">
        <v>2644.73</v>
      </c>
      <c r="P1269" s="19">
        <v>6150.2</v>
      </c>
      <c r="Q1269" s="18">
        <v>96.039000000000001</v>
      </c>
      <c r="R1269" s="19">
        <v>6.7610000000000001</v>
      </c>
      <c r="S1269" s="19">
        <v>6.7735000000000003</v>
      </c>
      <c r="T1269" s="263" t="s">
        <v>331</v>
      </c>
      <c r="U1269" s="264" t="s">
        <v>331</v>
      </c>
      <c r="V1269" s="264" t="s">
        <v>331</v>
      </c>
      <c r="W1269" s="19"/>
      <c r="AD1269" s="265" t="s">
        <v>331</v>
      </c>
      <c r="AE1269" s="265">
        <v>2.8299999367445709E-2</v>
      </c>
      <c r="AF1269" s="265">
        <v>2.9299999345093967E-2</v>
      </c>
      <c r="AG1269" s="265">
        <v>3.1387999298423529E-2</v>
      </c>
      <c r="AH1269" s="265">
        <v>2.501999944075942E-2</v>
      </c>
      <c r="AI1269" s="265">
        <v>2.7659999381750823E-2</v>
      </c>
      <c r="AJ1269" s="265">
        <v>3.1409999297931791E-2</v>
      </c>
      <c r="AK1269" s="265">
        <v>3.383999924361706E-2</v>
      </c>
      <c r="AL1269" s="265">
        <v>3.4706999224238096E-2</v>
      </c>
      <c r="AM1269" s="265">
        <v>3.7699999157339334E-2</v>
      </c>
      <c r="AN1269" s="265">
        <v>3.8656999135948715E-2</v>
      </c>
      <c r="AO1269" s="265">
        <v>3.9048999127186838E-2</v>
      </c>
      <c r="AP1269" s="265">
        <v>3.9880999108590186E-2</v>
      </c>
      <c r="AQ1269" s="265">
        <v>3.8596699137296527E-2</v>
      </c>
    </row>
    <row r="1270" spans="1:43" ht="18.75" customHeight="1">
      <c r="A1270" s="86">
        <v>43481</v>
      </c>
      <c r="B1270" s="19">
        <v>159.49119999999999</v>
      </c>
      <c r="C1270" s="19">
        <v>219.36340000000001</v>
      </c>
      <c r="D1270" s="19"/>
      <c r="E1270" s="19">
        <v>19.04</v>
      </c>
      <c r="F1270" s="20">
        <v>2.4070999999999999E-2</v>
      </c>
      <c r="G1270" s="20">
        <v>2.5409000000000001E-2</v>
      </c>
      <c r="H1270" s="20">
        <v>2.5218000000000001E-2</v>
      </c>
      <c r="I1270" s="20">
        <v>2.537E-2</v>
      </c>
      <c r="J1270" s="20">
        <v>2.7217999999999999E-2</v>
      </c>
      <c r="K1270" s="20">
        <v>2.615E-2</v>
      </c>
      <c r="L1270" s="20">
        <v>3.0710999999999999E-2</v>
      </c>
      <c r="M1270" s="20">
        <v>2.7310000000000001E-2</v>
      </c>
      <c r="N1270" s="19">
        <v>1300</v>
      </c>
      <c r="O1270" s="21">
        <v>2644.73</v>
      </c>
      <c r="P1270" s="19">
        <v>6150.2</v>
      </c>
      <c r="Q1270" s="18">
        <v>95.61</v>
      </c>
      <c r="R1270" s="19">
        <v>6.7680999999999996</v>
      </c>
      <c r="S1270" s="19">
        <v>6.7629999999999999</v>
      </c>
      <c r="T1270" s="263" t="s">
        <v>331</v>
      </c>
      <c r="U1270" s="264" t="s">
        <v>331</v>
      </c>
      <c r="V1270" s="264" t="s">
        <v>331</v>
      </c>
      <c r="W1270" s="19"/>
      <c r="AD1270" s="265" t="s">
        <v>331</v>
      </c>
      <c r="AE1270" s="265">
        <v>2.8378999365679919E-2</v>
      </c>
      <c r="AF1270" s="265">
        <v>2.9680999336577953E-2</v>
      </c>
      <c r="AG1270" s="265">
        <v>3.1528999295271934E-2</v>
      </c>
      <c r="AH1270" s="265">
        <v>2.501999944075942E-2</v>
      </c>
      <c r="AI1270" s="265">
        <v>2.7659999381750823E-2</v>
      </c>
      <c r="AJ1270" s="265">
        <v>3.2009999284520745E-2</v>
      </c>
      <c r="AK1270" s="265">
        <v>3.3999999240040775E-2</v>
      </c>
      <c r="AL1270" s="265">
        <v>3.4706999224238096E-2</v>
      </c>
      <c r="AM1270" s="265">
        <v>3.7690999157540497E-2</v>
      </c>
      <c r="AN1270" s="265">
        <v>3.8762999133579432E-2</v>
      </c>
      <c r="AO1270" s="265">
        <v>3.9048999127186838E-2</v>
      </c>
      <c r="AP1270" s="265">
        <v>4.0197999101504685E-2</v>
      </c>
      <c r="AQ1270" s="265">
        <v>3.8196699146237224E-2</v>
      </c>
    </row>
    <row r="1271" spans="1:43" ht="18.75" customHeight="1">
      <c r="A1271" s="86">
        <v>43480</v>
      </c>
      <c r="B1271" s="19">
        <v>159.46090000000001</v>
      </c>
      <c r="C1271" s="19">
        <v>218.90559999999999</v>
      </c>
      <c r="D1271" s="19"/>
      <c r="E1271" s="19">
        <v>18.600000000000001</v>
      </c>
      <c r="F1271" s="20">
        <v>2.4226999999999999E-2</v>
      </c>
      <c r="G1271" s="20">
        <v>2.5347000000000001E-2</v>
      </c>
      <c r="H1271" s="20">
        <v>2.5135999999999999E-2</v>
      </c>
      <c r="I1271" s="20">
        <v>2.5304E-2</v>
      </c>
      <c r="J1271" s="20">
        <v>2.7112000000000001E-2</v>
      </c>
      <c r="K1271" s="20">
        <v>2.6051000000000001E-2</v>
      </c>
      <c r="L1271" s="20">
        <v>3.0734000000000001E-2</v>
      </c>
      <c r="M1271" s="20">
        <v>2.7619999999999999E-2</v>
      </c>
      <c r="N1271" s="19">
        <v>1300</v>
      </c>
      <c r="O1271" s="21">
        <v>2644.73</v>
      </c>
      <c r="P1271" s="19">
        <v>6150.2</v>
      </c>
      <c r="Q1271" s="18">
        <v>95.67</v>
      </c>
      <c r="R1271" s="19">
        <v>6.7629999999999999</v>
      </c>
      <c r="S1271" s="19">
        <v>6.7601000000000004</v>
      </c>
      <c r="T1271" s="263" t="s">
        <v>331</v>
      </c>
      <c r="U1271" s="264" t="s">
        <v>331</v>
      </c>
      <c r="V1271" s="264" t="s">
        <v>331</v>
      </c>
      <c r="W1271" s="19"/>
      <c r="AD1271" s="265" t="s">
        <v>331</v>
      </c>
      <c r="AE1271" s="265">
        <v>2.8385999365523457E-2</v>
      </c>
      <c r="AF1271" s="265">
        <v>2.9444999341852966E-2</v>
      </c>
      <c r="AG1271" s="265">
        <v>3.1573999294266103E-2</v>
      </c>
      <c r="AH1271" s="265">
        <v>2.501999944075942E-2</v>
      </c>
      <c r="AI1271" s="265">
        <v>2.7669999381527303E-2</v>
      </c>
      <c r="AJ1271" s="265">
        <v>3.1939999286085367E-2</v>
      </c>
      <c r="AK1271" s="265">
        <v>3.4109999237582088E-2</v>
      </c>
      <c r="AL1271" s="265">
        <v>3.4706999224238096E-2</v>
      </c>
      <c r="AM1271" s="265">
        <v>3.7689999157562853E-2</v>
      </c>
      <c r="AN1271" s="265">
        <v>3.8742999134026464E-2</v>
      </c>
      <c r="AO1271" s="265">
        <v>3.9046999127231537E-2</v>
      </c>
      <c r="AP1271" s="265">
        <v>4.0197999101504685E-2</v>
      </c>
      <c r="AQ1271" s="265">
        <v>3.7769999155774711E-2</v>
      </c>
    </row>
    <row r="1272" spans="1:43" ht="18.75" customHeight="1">
      <c r="A1272" s="86">
        <v>43479</v>
      </c>
      <c r="B1272" s="19">
        <v>159.3672</v>
      </c>
      <c r="C1272" s="19">
        <v>218.625</v>
      </c>
      <c r="D1272" s="19"/>
      <c r="E1272" s="19">
        <v>19.07</v>
      </c>
      <c r="F1272" s="20">
        <v>2.4115000000000001E-2</v>
      </c>
      <c r="G1272" s="20">
        <v>2.5347000000000001E-2</v>
      </c>
      <c r="H1272" s="20">
        <v>2.5108999999999999E-2</v>
      </c>
      <c r="I1272" s="20">
        <v>2.5236999999999999E-2</v>
      </c>
      <c r="J1272" s="20">
        <v>2.7023999999999999E-2</v>
      </c>
      <c r="K1272" s="20">
        <v>2.5928E-2</v>
      </c>
      <c r="L1272" s="20">
        <v>3.0526000000000001E-2</v>
      </c>
      <c r="M1272" s="20">
        <v>2.759E-2</v>
      </c>
      <c r="N1272" s="19">
        <v>1300</v>
      </c>
      <c r="O1272" s="21">
        <v>2644.73</v>
      </c>
      <c r="P1272" s="19">
        <v>6150.2</v>
      </c>
      <c r="Q1272" s="18">
        <v>95.539000000000001</v>
      </c>
      <c r="R1272" s="19">
        <v>6.7885</v>
      </c>
      <c r="S1272" s="19">
        <v>6.7934999999999999</v>
      </c>
      <c r="T1272" s="263" t="s">
        <v>331</v>
      </c>
      <c r="U1272" s="264" t="s">
        <v>331</v>
      </c>
      <c r="V1272" s="264" t="s">
        <v>331</v>
      </c>
      <c r="W1272" s="19"/>
      <c r="AD1272" s="265" t="s">
        <v>331</v>
      </c>
      <c r="AE1272" s="265">
        <v>2.8447999364137652E-2</v>
      </c>
      <c r="AF1272" s="265">
        <v>2.9499999340623619E-2</v>
      </c>
      <c r="AG1272" s="265">
        <v>3.1575999294221398E-2</v>
      </c>
      <c r="AH1272" s="265">
        <v>2.501999944075942E-2</v>
      </c>
      <c r="AI1272" s="265">
        <v>2.7829999377951026E-2</v>
      </c>
      <c r="AJ1272" s="265">
        <v>3.1659999292343852E-2</v>
      </c>
      <c r="AK1272" s="265">
        <v>3.4129999237135049E-2</v>
      </c>
      <c r="AL1272" s="265">
        <v>3.4706999224238096E-2</v>
      </c>
      <c r="AM1272" s="265">
        <v>3.7700999157316978E-2</v>
      </c>
      <c r="AN1272" s="265">
        <v>3.8739999134093525E-2</v>
      </c>
      <c r="AO1272" s="265">
        <v>3.9294999121688309E-2</v>
      </c>
      <c r="AP1272" s="265">
        <v>4.054199909381568E-2</v>
      </c>
      <c r="AQ1272" s="265">
        <v>3.8676699135508391E-2</v>
      </c>
    </row>
    <row r="1273" spans="1:43" ht="18.75" customHeight="1">
      <c r="A1273" s="86">
        <v>43476</v>
      </c>
      <c r="B1273" s="19">
        <v>159.30240000000001</v>
      </c>
      <c r="C1273" s="19">
        <v>218.2704</v>
      </c>
      <c r="D1273" s="19"/>
      <c r="E1273" s="19">
        <v>18.190000000000001</v>
      </c>
      <c r="F1273" s="20">
        <v>2.4142E-2</v>
      </c>
      <c r="G1273" s="20">
        <v>2.5408E-2</v>
      </c>
      <c r="H1273" s="20">
        <v>2.5163000000000001E-2</v>
      </c>
      <c r="I1273" s="20">
        <v>2.5288000000000001E-2</v>
      </c>
      <c r="J1273" s="20">
        <v>2.7007E-2</v>
      </c>
      <c r="K1273" s="20">
        <v>2.5953E-2</v>
      </c>
      <c r="L1273" s="20">
        <v>3.0334E-2</v>
      </c>
      <c r="M1273" s="20">
        <v>2.7830000000000001E-2</v>
      </c>
      <c r="N1273" s="19">
        <v>1300</v>
      </c>
      <c r="O1273" s="21">
        <v>2644.73</v>
      </c>
      <c r="P1273" s="19">
        <v>6150.2</v>
      </c>
      <c r="Q1273" s="18">
        <v>95.218999999999994</v>
      </c>
      <c r="R1273" s="19">
        <v>6.8159999999999998</v>
      </c>
      <c r="S1273" s="19">
        <v>6.8122999999999996</v>
      </c>
      <c r="T1273" s="263" t="s">
        <v>331</v>
      </c>
      <c r="U1273" s="264" t="s">
        <v>331</v>
      </c>
      <c r="V1273" s="264" t="s">
        <v>331</v>
      </c>
      <c r="W1273" s="19"/>
      <c r="AD1273" s="265" t="s">
        <v>331</v>
      </c>
      <c r="AE1273" s="265">
        <v>2.8361999366059897E-2</v>
      </c>
      <c r="AF1273" s="265">
        <v>2.9499999340623619E-2</v>
      </c>
      <c r="AG1273" s="265">
        <v>3.1609999293461442E-2</v>
      </c>
      <c r="AH1273" s="265">
        <v>2.501999944075942E-2</v>
      </c>
      <c r="AI1273" s="265">
        <v>2.7909999376162887E-2</v>
      </c>
      <c r="AJ1273" s="265">
        <v>3.1889999287202958E-2</v>
      </c>
      <c r="AK1273" s="265">
        <v>3.4169999236240985E-2</v>
      </c>
      <c r="AL1273" s="265">
        <v>3.4706999224238096E-2</v>
      </c>
      <c r="AM1273" s="265">
        <v>3.7633999158814546E-2</v>
      </c>
      <c r="AN1273" s="265">
        <v>3.8807999132573601E-2</v>
      </c>
      <c r="AO1273" s="265">
        <v>3.9044999127276242E-2</v>
      </c>
      <c r="AP1273" s="265">
        <v>4.054199909381568E-2</v>
      </c>
      <c r="AQ1273" s="265">
        <v>4.1149999080225826E-2</v>
      </c>
    </row>
    <row r="1274" spans="1:43" ht="18.75" customHeight="1">
      <c r="A1274" s="86">
        <v>43475</v>
      </c>
      <c r="B1274" s="19">
        <v>159.09049999999999</v>
      </c>
      <c r="C1274" s="19">
        <v>218.02959999999999</v>
      </c>
      <c r="D1274" s="19"/>
      <c r="E1274" s="19">
        <v>19.5</v>
      </c>
      <c r="F1274" s="20">
        <v>2.4223999999999999E-2</v>
      </c>
      <c r="G1274" s="20">
        <v>2.5755E-2</v>
      </c>
      <c r="H1274" s="20">
        <v>2.5463E-2</v>
      </c>
      <c r="I1274" s="20">
        <v>2.5676000000000001E-2</v>
      </c>
      <c r="J1274" s="20">
        <v>2.7421000000000001E-2</v>
      </c>
      <c r="K1274" s="20">
        <v>2.6373000000000001E-2</v>
      </c>
      <c r="L1274" s="20">
        <v>3.0627000000000001E-2</v>
      </c>
      <c r="M1274" s="20">
        <v>2.7449999999999999E-2</v>
      </c>
      <c r="N1274" s="19">
        <v>1300</v>
      </c>
      <c r="O1274" s="21">
        <v>2644.73</v>
      </c>
      <c r="P1274" s="19">
        <v>6150.2</v>
      </c>
      <c r="Q1274" s="18">
        <v>95.903000000000006</v>
      </c>
      <c r="R1274" s="19">
        <v>6.8532000000000002</v>
      </c>
      <c r="S1274" s="19">
        <v>6.8547000000000002</v>
      </c>
      <c r="T1274" s="263" t="s">
        <v>331</v>
      </c>
      <c r="U1274" s="264" t="s">
        <v>331</v>
      </c>
      <c r="V1274" s="264" t="s">
        <v>331</v>
      </c>
      <c r="W1274" s="19"/>
      <c r="AD1274" s="265" t="s">
        <v>331</v>
      </c>
      <c r="AE1274" s="265">
        <v>2.8369999365881086E-2</v>
      </c>
      <c r="AF1274" s="265">
        <v>2.939999934285879E-2</v>
      </c>
      <c r="AG1274" s="265">
        <v>3.1523999295383694E-2</v>
      </c>
      <c r="AH1274" s="265">
        <v>2.53199994340539E-2</v>
      </c>
      <c r="AI1274" s="265">
        <v>2.7919999375939367E-2</v>
      </c>
      <c r="AJ1274" s="265">
        <v>3.1889999287202958E-2</v>
      </c>
      <c r="AK1274" s="265">
        <v>3.3959999240934846E-2</v>
      </c>
      <c r="AL1274" s="265">
        <v>3.4706999224238096E-2</v>
      </c>
      <c r="AM1274" s="265">
        <v>3.7631999158859251E-2</v>
      </c>
      <c r="AN1274" s="265">
        <v>3.8965999129042028E-2</v>
      </c>
      <c r="AO1274" s="265">
        <v>3.9005999128147957E-2</v>
      </c>
      <c r="AP1274" s="265">
        <v>4.0207999101281172E-2</v>
      </c>
      <c r="AQ1274" s="265">
        <v>3.9606999114714561E-2</v>
      </c>
    </row>
    <row r="1275" spans="1:43" ht="18.75" customHeight="1">
      <c r="A1275" s="86">
        <v>43474</v>
      </c>
      <c r="B1275" s="19">
        <v>159.12430000000001</v>
      </c>
      <c r="C1275" s="19">
        <v>217.93799999999999</v>
      </c>
      <c r="D1275" s="19"/>
      <c r="E1275" s="19">
        <v>19.98</v>
      </c>
      <c r="F1275" s="20">
        <v>2.4354000000000001E-2</v>
      </c>
      <c r="G1275" s="20">
        <v>2.5529E-2</v>
      </c>
      <c r="H1275" s="20">
        <v>2.5298999999999999E-2</v>
      </c>
      <c r="I1275" s="20">
        <v>2.5475000000000001E-2</v>
      </c>
      <c r="J1275" s="20">
        <v>2.7099999999999999E-2</v>
      </c>
      <c r="K1275" s="20">
        <v>2.6100999999999999E-2</v>
      </c>
      <c r="L1275" s="20">
        <v>3.0029E-2</v>
      </c>
      <c r="M1275" s="20">
        <v>2.7480000000000001E-2</v>
      </c>
      <c r="N1275" s="19">
        <v>1300</v>
      </c>
      <c r="O1275" s="21">
        <v>2644.73</v>
      </c>
      <c r="P1275" s="19">
        <v>6150.2</v>
      </c>
      <c r="Q1275" s="18">
        <v>95.665999999999997</v>
      </c>
      <c r="R1275" s="19">
        <v>6.851</v>
      </c>
      <c r="S1275" s="19">
        <v>6.8464999999999998</v>
      </c>
      <c r="T1275" s="263" t="s">
        <v>331</v>
      </c>
      <c r="U1275" s="264" t="s">
        <v>331</v>
      </c>
      <c r="V1275" s="264" t="s">
        <v>331</v>
      </c>
      <c r="W1275" s="19"/>
      <c r="AD1275" s="265" t="s">
        <v>331</v>
      </c>
      <c r="AE1275" s="265">
        <v>2.8195999369770287E-2</v>
      </c>
      <c r="AF1275" s="265">
        <v>2.934999934397638E-2</v>
      </c>
      <c r="AG1275" s="265">
        <v>3.140899929795414E-2</v>
      </c>
      <c r="AH1275" s="265">
        <v>2.5259999435395E-2</v>
      </c>
      <c r="AI1275" s="265">
        <v>2.7969999374821784E-2</v>
      </c>
      <c r="AJ1275" s="265">
        <v>3.186999928764999E-2</v>
      </c>
      <c r="AK1275" s="265">
        <v>3.3869999242946508E-2</v>
      </c>
      <c r="AL1275" s="265">
        <v>3.4706999224238096E-2</v>
      </c>
      <c r="AM1275" s="265">
        <v>3.7629999158903957E-2</v>
      </c>
      <c r="AN1275" s="265">
        <v>3.8962999129109083E-2</v>
      </c>
      <c r="AO1275" s="265">
        <v>3.9004999128170313E-2</v>
      </c>
      <c r="AP1275" s="265">
        <v>4.0198999101482329E-2</v>
      </c>
      <c r="AQ1275" s="265">
        <v>4.0389999097213143E-2</v>
      </c>
    </row>
    <row r="1276" spans="1:43" ht="18.75" customHeight="1">
      <c r="A1276" s="86">
        <v>43473</v>
      </c>
      <c r="B1276" s="19">
        <v>158.97210000000001</v>
      </c>
      <c r="C1276" s="19">
        <v>217.18620000000001</v>
      </c>
      <c r="D1276" s="19"/>
      <c r="E1276" s="19">
        <v>20.47</v>
      </c>
      <c r="F1276" s="20">
        <v>2.4381E-2</v>
      </c>
      <c r="G1276" s="20">
        <v>2.5855E-2</v>
      </c>
      <c r="H1276" s="20">
        <v>2.5662000000000001E-2</v>
      </c>
      <c r="I1276" s="20">
        <v>2.5794999999999998E-2</v>
      </c>
      <c r="J1276" s="20">
        <v>2.7279999999999999E-2</v>
      </c>
      <c r="K1276" s="20">
        <v>2.6322999999999999E-2</v>
      </c>
      <c r="L1276" s="20">
        <v>3.0068000000000001E-2</v>
      </c>
      <c r="M1276" s="20">
        <v>2.8969999999999999E-2</v>
      </c>
      <c r="N1276" s="19">
        <v>1300</v>
      </c>
      <c r="O1276" s="21">
        <v>2644.73</v>
      </c>
      <c r="P1276" s="19">
        <v>6150.2</v>
      </c>
      <c r="Q1276" s="18">
        <v>96.179000000000002</v>
      </c>
      <c r="R1276" s="19">
        <v>6.8692000000000002</v>
      </c>
      <c r="S1276" s="19">
        <v>6.8658999999999999</v>
      </c>
      <c r="T1276" s="263" t="s">
        <v>331</v>
      </c>
      <c r="U1276" s="264" t="s">
        <v>331</v>
      </c>
      <c r="V1276" s="264" t="s">
        <v>331</v>
      </c>
      <c r="W1276" s="19"/>
      <c r="AD1276" s="265" t="s">
        <v>331</v>
      </c>
      <c r="AE1276" s="265">
        <v>2.8388999365456403E-2</v>
      </c>
      <c r="AF1276" s="265">
        <v>2.934999934397638E-2</v>
      </c>
      <c r="AG1276" s="265">
        <v>3.1543999294936655E-2</v>
      </c>
      <c r="AH1276" s="265">
        <v>2.543999943137169E-2</v>
      </c>
      <c r="AI1276" s="265">
        <v>2.7979999374598264E-2</v>
      </c>
      <c r="AJ1276" s="265">
        <v>3.186999928764999E-2</v>
      </c>
      <c r="AK1276" s="265">
        <v>3.3919999241828917E-2</v>
      </c>
      <c r="AL1276" s="265">
        <v>3.4706999224238096E-2</v>
      </c>
      <c r="AM1276" s="265">
        <v>3.7622999159060422E-2</v>
      </c>
      <c r="AN1276" s="265">
        <v>3.8946999129466711E-2</v>
      </c>
      <c r="AO1276" s="265">
        <v>3.9108999125845728E-2</v>
      </c>
      <c r="AP1276" s="265">
        <v>4.0199999101459973E-2</v>
      </c>
      <c r="AQ1276" s="265">
        <v>3.9126699125450103E-2</v>
      </c>
    </row>
    <row r="1277" spans="1:43" ht="18.75" customHeight="1">
      <c r="A1277" s="86">
        <v>43472</v>
      </c>
      <c r="B1277" s="19">
        <v>159.05240000000001</v>
      </c>
      <c r="C1277" s="19">
        <v>216.63720000000001</v>
      </c>
      <c r="D1277" s="19"/>
      <c r="E1277" s="19">
        <v>21.4</v>
      </c>
      <c r="F1277" s="20">
        <v>2.4038E-2</v>
      </c>
      <c r="G1277" s="20">
        <v>2.5406000000000001E-2</v>
      </c>
      <c r="H1277" s="20">
        <v>2.5218000000000001E-2</v>
      </c>
      <c r="I1277" s="20">
        <v>2.5375000000000002E-2</v>
      </c>
      <c r="J1277" s="20">
        <v>2.6960000000000001E-2</v>
      </c>
      <c r="K1277" s="20">
        <v>2.5954000000000001E-2</v>
      </c>
      <c r="L1277" s="20">
        <v>2.9877999999999998E-2</v>
      </c>
      <c r="M1277" s="20">
        <v>2.8969999999999999E-2</v>
      </c>
      <c r="N1277" s="19">
        <v>1300</v>
      </c>
      <c r="O1277" s="21">
        <v>2644.73</v>
      </c>
      <c r="P1277" s="19">
        <v>6150.2</v>
      </c>
      <c r="Q1277" s="18">
        <v>96.305000000000007</v>
      </c>
      <c r="R1277" s="19">
        <v>6.8719999999999999</v>
      </c>
      <c r="S1277" s="19">
        <v>6.883</v>
      </c>
      <c r="T1277" s="263" t="s">
        <v>331</v>
      </c>
      <c r="U1277" s="264" t="s">
        <v>331</v>
      </c>
      <c r="V1277" s="264" t="s">
        <v>331</v>
      </c>
      <c r="W1277" s="19"/>
      <c r="AD1277" s="265" t="s">
        <v>331</v>
      </c>
      <c r="AE1277" s="265">
        <v>2.8362999366037547E-2</v>
      </c>
      <c r="AF1277" s="265">
        <v>2.9477999341115356E-2</v>
      </c>
      <c r="AG1277" s="265">
        <v>3.140899929795414E-2</v>
      </c>
      <c r="AH1277" s="265">
        <v>2.562999942712486E-2</v>
      </c>
      <c r="AI1277" s="265">
        <v>2.8649999359622601E-2</v>
      </c>
      <c r="AJ1277" s="265">
        <v>3.186999928764999E-2</v>
      </c>
      <c r="AK1277" s="265">
        <v>3.3929999241605398E-2</v>
      </c>
      <c r="AL1277" s="265">
        <v>3.4706999224238096E-2</v>
      </c>
      <c r="AM1277" s="265">
        <v>3.7448999162949623E-2</v>
      </c>
      <c r="AN1277" s="265">
        <v>3.8866999131254847E-2</v>
      </c>
      <c r="AO1277" s="265">
        <v>3.9090999126248062E-2</v>
      </c>
      <c r="AP1277" s="265">
        <v>4.0482999095134441E-2</v>
      </c>
      <c r="AQ1277" s="265">
        <v>3.8299999143928287E-2</v>
      </c>
    </row>
    <row r="1278" spans="1:43" ht="18.75" customHeight="1">
      <c r="A1278" s="86">
        <v>43469</v>
      </c>
      <c r="B1278" s="19">
        <v>159.0643</v>
      </c>
      <c r="C1278" s="19">
        <v>216.00370000000001</v>
      </c>
      <c r="D1278" s="19"/>
      <c r="E1278" s="19">
        <v>21.38</v>
      </c>
      <c r="F1278" s="20">
        <v>2.4065E-2</v>
      </c>
      <c r="G1278" s="20">
        <v>2.4937000000000001E-2</v>
      </c>
      <c r="H1278" s="20">
        <v>2.4749E-2</v>
      </c>
      <c r="I1278" s="20">
        <v>2.5007999999999999E-2</v>
      </c>
      <c r="J1278" s="20">
        <v>2.6676999999999999E-2</v>
      </c>
      <c r="K1278" s="20">
        <v>2.5610000000000001E-2</v>
      </c>
      <c r="L1278" s="20">
        <v>2.981E-2</v>
      </c>
      <c r="M1278" s="20">
        <v>2.8969999999999999E-2</v>
      </c>
      <c r="N1278" s="19">
        <v>1300</v>
      </c>
      <c r="O1278" s="21">
        <v>2644.73</v>
      </c>
      <c r="P1278" s="19">
        <v>6150.2</v>
      </c>
      <c r="Q1278" s="18">
        <v>96.819000000000003</v>
      </c>
      <c r="R1278" s="19">
        <v>6.8620000000000001</v>
      </c>
      <c r="S1278" s="19">
        <v>6.8784999999999998</v>
      </c>
      <c r="T1278" s="263" t="s">
        <v>331</v>
      </c>
      <c r="U1278" s="264" t="s">
        <v>331</v>
      </c>
      <c r="V1278" s="264" t="s">
        <v>331</v>
      </c>
      <c r="W1278" s="19"/>
      <c r="AD1278" s="265" t="s">
        <v>331</v>
      </c>
      <c r="AE1278" s="265">
        <v>2.8245999368652703E-2</v>
      </c>
      <c r="AF1278" s="265">
        <v>2.9274999345652763E-2</v>
      </c>
      <c r="AG1278" s="265">
        <v>3.1285999300703408E-2</v>
      </c>
      <c r="AH1278" s="265">
        <v>2.5529999429360031E-2</v>
      </c>
      <c r="AI1278" s="265">
        <v>2.8649999359622601E-2</v>
      </c>
      <c r="AJ1278" s="265">
        <v>3.186999928764999E-2</v>
      </c>
      <c r="AK1278" s="265">
        <v>3.3619999248534441E-2</v>
      </c>
      <c r="AL1278" s="265">
        <v>3.4706999224238096E-2</v>
      </c>
      <c r="AM1278" s="265">
        <v>3.7618999159149825E-2</v>
      </c>
      <c r="AN1278" s="265">
        <v>3.8961999129131432E-2</v>
      </c>
      <c r="AO1278" s="265">
        <v>3.9089999126270411E-2</v>
      </c>
      <c r="AP1278" s="265">
        <v>4.0482999095134441E-2</v>
      </c>
      <c r="AQ1278" s="265">
        <v>3.8999999128282066E-2</v>
      </c>
    </row>
    <row r="1279" spans="1:43" ht="18.75" customHeight="1">
      <c r="A1279" s="86">
        <v>43468</v>
      </c>
      <c r="B1279" s="19">
        <v>159.70410000000001</v>
      </c>
      <c r="C1279" s="19">
        <v>216.0949</v>
      </c>
      <c r="D1279" s="19"/>
      <c r="E1279" s="19">
        <v>25.45</v>
      </c>
      <c r="F1279" s="20">
        <v>2.3993E-2</v>
      </c>
      <c r="G1279" s="20">
        <v>2.3786000000000002E-2</v>
      </c>
      <c r="H1279" s="20">
        <v>2.3376000000000001E-2</v>
      </c>
      <c r="I1279" s="20">
        <v>2.3578999999999999E-2</v>
      </c>
      <c r="J1279" s="20">
        <v>2.5534999999999999E-2</v>
      </c>
      <c r="K1279" s="20">
        <v>2.4319E-2</v>
      </c>
      <c r="L1279" s="20">
        <v>2.9024999999999999E-2</v>
      </c>
      <c r="M1279" s="20">
        <v>2.8969999999999999E-2</v>
      </c>
      <c r="N1279" s="19">
        <v>1300</v>
      </c>
      <c r="O1279" s="21">
        <v>2644.73</v>
      </c>
      <c r="P1279" s="19">
        <v>6150.2</v>
      </c>
      <c r="Q1279" s="18">
        <v>96.084999999999994</v>
      </c>
      <c r="R1279" s="19">
        <v>6.8784999999999998</v>
      </c>
      <c r="S1279" s="19">
        <v>6.8718000000000004</v>
      </c>
      <c r="T1279" s="263" t="s">
        <v>331</v>
      </c>
      <c r="U1279" s="264" t="s">
        <v>331</v>
      </c>
      <c r="V1279" s="264" t="s">
        <v>331</v>
      </c>
      <c r="W1279" s="19"/>
      <c r="AD1279" s="265" t="s">
        <v>331</v>
      </c>
      <c r="AE1279" s="265">
        <v>2.8357999366149304E-2</v>
      </c>
      <c r="AF1279" s="265">
        <v>2.9404999342747033E-2</v>
      </c>
      <c r="AG1279" s="265">
        <v>3.1465999296680092E-2</v>
      </c>
      <c r="AH1279" s="265">
        <v>2.5489999430254102E-2</v>
      </c>
      <c r="AI1279" s="265">
        <v>2.8649999359622601E-2</v>
      </c>
      <c r="AJ1279" s="265">
        <v>3.1969999285414816E-2</v>
      </c>
      <c r="AK1279" s="265">
        <v>3.4119999237358568E-2</v>
      </c>
      <c r="AL1279" s="265">
        <v>3.4706999224238096E-2</v>
      </c>
      <c r="AM1279" s="265">
        <v>3.7616999159194524E-2</v>
      </c>
      <c r="AN1279" s="265">
        <v>3.8951999129354951E-2</v>
      </c>
      <c r="AO1279" s="265">
        <v>3.9089999126270411E-2</v>
      </c>
      <c r="AP1279" s="265">
        <v>4.0482999095134441E-2</v>
      </c>
      <c r="AQ1279" s="265">
        <v>3.8149999147281052E-2</v>
      </c>
    </row>
    <row r="1280" spans="1:43" ht="18.75" customHeight="1">
      <c r="A1280" s="86">
        <v>43467</v>
      </c>
      <c r="B1280" s="19">
        <v>159.03870000000001</v>
      </c>
      <c r="C1280" s="19">
        <v>216.36019999999999</v>
      </c>
      <c r="D1280" s="19"/>
      <c r="E1280" s="19">
        <v>23.22</v>
      </c>
      <c r="F1280" s="20">
        <v>2.4097E-2</v>
      </c>
      <c r="G1280" s="20">
        <v>2.4676E-2</v>
      </c>
      <c r="H1280" s="20">
        <v>2.4285999999999999E-2</v>
      </c>
      <c r="I1280" s="20">
        <v>2.4577000000000002E-2</v>
      </c>
      <c r="J1280" s="20">
        <v>2.6204000000000002E-2</v>
      </c>
      <c r="K1280" s="20">
        <v>2.5196E-2</v>
      </c>
      <c r="L1280" s="20">
        <v>2.9517999999999999E-2</v>
      </c>
      <c r="M1280" s="20">
        <v>2.8969999999999999E-2</v>
      </c>
      <c r="N1280" s="19">
        <v>1300</v>
      </c>
      <c r="O1280" s="21">
        <v>2644.73</v>
      </c>
      <c r="P1280" s="19">
        <v>6150.2</v>
      </c>
      <c r="Q1280" s="18">
        <v>96.173000000000002</v>
      </c>
      <c r="R1280" s="19">
        <v>6.8784999999999998</v>
      </c>
      <c r="S1280" s="19">
        <v>6.8705999999999996</v>
      </c>
      <c r="T1280" s="263" t="s">
        <v>331</v>
      </c>
      <c r="U1280" s="264" t="s">
        <v>331</v>
      </c>
      <c r="V1280" s="264" t="s">
        <v>331</v>
      </c>
      <c r="W1280" s="19"/>
      <c r="AD1280" s="265" t="s">
        <v>331</v>
      </c>
      <c r="AE1280" s="265">
        <v>2.8259999368339776E-2</v>
      </c>
      <c r="AF1280" s="265">
        <v>2.9332999344356358E-2</v>
      </c>
      <c r="AG1280" s="265">
        <v>3.1434999297372999E-2</v>
      </c>
      <c r="AH1280" s="265">
        <v>2.5949999419972301E-2</v>
      </c>
      <c r="AI1280" s="265">
        <v>2.8649999359622601E-2</v>
      </c>
      <c r="AJ1280" s="265">
        <v>3.1879999287426471E-2</v>
      </c>
      <c r="AK1280" s="265">
        <v>3.4319999232888219E-2</v>
      </c>
      <c r="AL1280" s="265">
        <v>3.4706999224238096E-2</v>
      </c>
      <c r="AM1280" s="265">
        <v>3.7614999159239229E-2</v>
      </c>
      <c r="AN1280" s="265">
        <v>3.8956999129243199E-2</v>
      </c>
      <c r="AO1280" s="265">
        <v>3.9088999126292767E-2</v>
      </c>
      <c r="AP1280" s="265">
        <v>4.0494999094866216E-2</v>
      </c>
      <c r="AQ1280" s="265">
        <v>3.6549999183043837E-2</v>
      </c>
    </row>
    <row r="1281" spans="1:43" ht="18.75" customHeight="1">
      <c r="A1281" s="86">
        <v>43466</v>
      </c>
      <c r="B1281" s="19">
        <v>158.93430000000001</v>
      </c>
      <c r="C1281" s="19">
        <v>216.21039999999999</v>
      </c>
      <c r="D1281" s="19"/>
      <c r="E1281" s="19">
        <v>25.42</v>
      </c>
      <c r="F1281" s="20">
        <v>2.3549E-2</v>
      </c>
      <c r="G1281" s="20">
        <v>2.4878000000000001E-2</v>
      </c>
      <c r="H1281" s="20">
        <v>2.4563000000000001E-2</v>
      </c>
      <c r="I1281" s="20">
        <v>2.5111000000000001E-2</v>
      </c>
      <c r="J1281" s="20">
        <v>2.6842000000000001E-2</v>
      </c>
      <c r="K1281" s="20">
        <v>2.5857000000000002E-2</v>
      </c>
      <c r="L1281" s="20">
        <v>3.0145000000000002E-2</v>
      </c>
      <c r="M1281" s="20">
        <v>2.8969999999999999E-2</v>
      </c>
      <c r="N1281" s="19">
        <v>1320</v>
      </c>
      <c r="O1281" s="21">
        <v>2675.21</v>
      </c>
      <c r="P1281" s="19">
        <v>6175.2</v>
      </c>
      <c r="Q1281" s="18">
        <v>96.402000000000001</v>
      </c>
      <c r="R1281" s="19">
        <v>6.8784999999999998</v>
      </c>
      <c r="S1281" s="19">
        <v>6.8819999999999997</v>
      </c>
      <c r="T1281" s="263" t="s">
        <v>331</v>
      </c>
      <c r="U1281" s="264" t="s">
        <v>331</v>
      </c>
      <c r="V1281" s="264" t="s">
        <v>331</v>
      </c>
      <c r="W1281" s="19"/>
      <c r="AD1281" s="265" t="s">
        <v>331</v>
      </c>
      <c r="AE1281" s="265">
        <v>2.8658999359421431E-2</v>
      </c>
      <c r="AF1281" s="265">
        <v>2.9784999334253371E-2</v>
      </c>
      <c r="AG1281" s="265">
        <v>3.1809999288991093E-2</v>
      </c>
      <c r="AH1281" s="265">
        <v>2.6159999415278436E-2</v>
      </c>
      <c r="AI1281" s="265">
        <v>2.915999934822321E-2</v>
      </c>
      <c r="AJ1281" s="265">
        <v>3.2969999263063078E-2</v>
      </c>
      <c r="AK1281" s="265">
        <v>3.4829999221488835E-2</v>
      </c>
      <c r="AL1281" s="265">
        <v>3.4706999224238096E-2</v>
      </c>
      <c r="AM1281" s="265">
        <v>3.7608999159373345E-2</v>
      </c>
      <c r="AN1281" s="265">
        <v>3.8778999133221803E-2</v>
      </c>
      <c r="AO1281" s="265">
        <v>3.9143999125063424E-2</v>
      </c>
      <c r="AP1281" s="265">
        <v>4.0483999095112085E-2</v>
      </c>
      <c r="AQ1281" s="265">
        <v>4.4069999014958741E-2</v>
      </c>
    </row>
    <row r="1282" spans="1:43" ht="18.75" customHeight="1">
      <c r="A1282" s="86">
        <v>43465</v>
      </c>
      <c r="B1282" s="19">
        <v>158.93430000000001</v>
      </c>
      <c r="C1282" s="19">
        <v>216.21039999999999</v>
      </c>
      <c r="D1282" s="19"/>
      <c r="E1282" s="19">
        <v>25.42</v>
      </c>
      <c r="F1282" s="20">
        <v>2.3549E-2</v>
      </c>
      <c r="G1282" s="20">
        <v>2.4878000000000001E-2</v>
      </c>
      <c r="H1282" s="20">
        <v>2.4563000000000001E-2</v>
      </c>
      <c r="I1282" s="20">
        <v>2.5111000000000001E-2</v>
      </c>
      <c r="J1282" s="20">
        <v>2.6842000000000001E-2</v>
      </c>
      <c r="K1282" s="20">
        <v>2.5857000000000002E-2</v>
      </c>
      <c r="L1282" s="20">
        <v>3.0145000000000002E-2</v>
      </c>
      <c r="M1282" s="20">
        <v>2.8969999999999999E-2</v>
      </c>
      <c r="N1282" s="19">
        <v>1320</v>
      </c>
      <c r="O1282" s="21">
        <v>2675.21</v>
      </c>
      <c r="P1282" s="19">
        <v>6175.2</v>
      </c>
      <c r="Q1282" s="18">
        <v>96.480999999999995</v>
      </c>
      <c r="R1282" s="19">
        <v>6.8662999999999998</v>
      </c>
      <c r="S1282" s="19">
        <v>6.8746999999999998</v>
      </c>
      <c r="T1282" s="263" t="s">
        <v>331</v>
      </c>
      <c r="U1282" s="264" t="s">
        <v>331</v>
      </c>
      <c r="V1282" s="264" t="s">
        <v>331</v>
      </c>
      <c r="W1282" s="19"/>
      <c r="AD1282" s="265" t="s">
        <v>331</v>
      </c>
      <c r="AE1282" s="265">
        <v>2.8775999356806279E-2</v>
      </c>
      <c r="AF1282" s="265">
        <v>2.9784999334253371E-2</v>
      </c>
      <c r="AG1282" s="265">
        <v>3.1931999286264182E-2</v>
      </c>
      <c r="AH1282" s="265">
        <v>2.6479999408125877E-2</v>
      </c>
      <c r="AI1282" s="265">
        <v>2.9329999344423412E-2</v>
      </c>
      <c r="AJ1282" s="265">
        <v>3.3129999259486793E-2</v>
      </c>
      <c r="AK1282" s="265">
        <v>3.4889999220147724E-2</v>
      </c>
      <c r="AL1282" s="265">
        <v>3.4706999224238096E-2</v>
      </c>
      <c r="AM1282" s="265">
        <v>3.7606999159418043E-2</v>
      </c>
      <c r="AN1282" s="265">
        <v>3.8347999142855409E-2</v>
      </c>
      <c r="AO1282" s="265">
        <v>3.9349999120458959E-2</v>
      </c>
      <c r="AP1282" s="265">
        <v>4.0483999095112085E-2</v>
      </c>
      <c r="AQ1282" s="265">
        <v>3.9576699115391821E-2</v>
      </c>
    </row>
    <row r="1283" spans="1:43" ht="18.75" customHeight="1">
      <c r="A1283" s="86">
        <v>43462</v>
      </c>
      <c r="B1283" s="19">
        <v>158.63319999999999</v>
      </c>
      <c r="C1283" s="19">
        <v>216.02199999999999</v>
      </c>
      <c r="D1283" s="19"/>
      <c r="E1283" s="19">
        <v>28.34</v>
      </c>
      <c r="F1283" s="20">
        <v>2.3706000000000001E-2</v>
      </c>
      <c r="G1283" s="20">
        <v>2.5160999999999999E-2</v>
      </c>
      <c r="H1283" s="20">
        <v>2.4951000000000001E-2</v>
      </c>
      <c r="I1283" s="20">
        <v>2.5547E-2</v>
      </c>
      <c r="J1283" s="20">
        <v>2.7182000000000001E-2</v>
      </c>
      <c r="K1283" s="20">
        <v>2.6275E-2</v>
      </c>
      <c r="L1283" s="20">
        <v>3.0221999999999999E-2</v>
      </c>
      <c r="M1283" s="20">
        <v>2.8969999999999999E-2</v>
      </c>
      <c r="N1283" s="19">
        <v>1320</v>
      </c>
      <c r="O1283" s="21">
        <v>2675.21</v>
      </c>
      <c r="P1283" s="19">
        <v>6175.2</v>
      </c>
      <c r="Q1283" s="18">
        <v>97.05</v>
      </c>
      <c r="R1283" s="19">
        <v>6.8853999999999997</v>
      </c>
      <c r="S1283" s="19">
        <v>6.8948</v>
      </c>
      <c r="T1283" s="263" t="s">
        <v>331</v>
      </c>
      <c r="U1283" s="264" t="s">
        <v>331</v>
      </c>
      <c r="V1283" s="264" t="s">
        <v>331</v>
      </c>
      <c r="W1283" s="19"/>
      <c r="AD1283" s="265" t="s">
        <v>331</v>
      </c>
      <c r="AE1283" s="265">
        <v>2.8723999357968568E-2</v>
      </c>
      <c r="AF1283" s="265">
        <v>2.9743999335169795E-2</v>
      </c>
      <c r="AG1283" s="265">
        <v>3.182799928858876E-2</v>
      </c>
      <c r="AH1283" s="265">
        <v>2.6739999402314425E-2</v>
      </c>
      <c r="AI1283" s="265">
        <v>2.957999933883548E-2</v>
      </c>
      <c r="AJ1283" s="265">
        <v>3.3059999261051416E-2</v>
      </c>
      <c r="AK1283" s="265">
        <v>3.4899999219924212E-2</v>
      </c>
      <c r="AL1283" s="265">
        <v>3.4706999224238096E-2</v>
      </c>
      <c r="AM1283" s="265">
        <v>3.6379999186843634E-2</v>
      </c>
      <c r="AN1283" s="265">
        <v>3.8347999142855409E-2</v>
      </c>
      <c r="AO1283" s="265">
        <v>3.8617999136820437E-2</v>
      </c>
      <c r="AP1283" s="265">
        <v>4.0483999095112085E-2</v>
      </c>
      <c r="AQ1283" s="265">
        <v>3.1309999300166966E-2</v>
      </c>
    </row>
    <row r="1284" spans="1:43" ht="18.75" customHeight="1">
      <c r="A1284" s="86">
        <v>43461</v>
      </c>
      <c r="B1284" s="19">
        <v>158.5909</v>
      </c>
      <c r="C1284" s="19">
        <v>215.9958</v>
      </c>
      <c r="D1284" s="19"/>
      <c r="E1284" s="19">
        <v>29.96</v>
      </c>
      <c r="F1284" s="20">
        <v>2.3993E-2</v>
      </c>
      <c r="G1284" s="20">
        <v>2.5624999999999998E-2</v>
      </c>
      <c r="H1284" s="20">
        <v>2.5586999999999999E-2</v>
      </c>
      <c r="I1284" s="20">
        <v>2.6165999999999998E-2</v>
      </c>
      <c r="J1284" s="20">
        <v>2.7666E-2</v>
      </c>
      <c r="K1284" s="20">
        <v>2.6758000000000001E-2</v>
      </c>
      <c r="L1284" s="20">
        <v>3.056E-2</v>
      </c>
      <c r="M1284" s="20">
        <v>2.8979999999999999E-2</v>
      </c>
      <c r="N1284" s="19">
        <v>1320</v>
      </c>
      <c r="O1284" s="21">
        <v>2675.21</v>
      </c>
      <c r="P1284" s="19">
        <v>6175.2</v>
      </c>
      <c r="Q1284" s="18">
        <v>96.581000000000003</v>
      </c>
      <c r="R1284" s="19">
        <v>6.8871000000000002</v>
      </c>
      <c r="S1284" s="19">
        <v>6.8944000000000001</v>
      </c>
      <c r="T1284" s="263" t="s">
        <v>331</v>
      </c>
      <c r="U1284" s="264" t="s">
        <v>331</v>
      </c>
      <c r="V1284" s="264" t="s">
        <v>331</v>
      </c>
      <c r="W1284" s="19"/>
      <c r="AD1284" s="265" t="s">
        <v>331</v>
      </c>
      <c r="AE1284" s="265">
        <v>2.8529999362304808E-2</v>
      </c>
      <c r="AF1284" s="265">
        <v>2.9624999337829649E-2</v>
      </c>
      <c r="AG1284" s="265">
        <v>3.1695999291539191E-2</v>
      </c>
      <c r="AH1284" s="265">
        <v>2.6989999396726489E-2</v>
      </c>
      <c r="AI1284" s="265">
        <v>2.9529999339953063E-2</v>
      </c>
      <c r="AJ1284" s="265">
        <v>3.3139999259263281E-2</v>
      </c>
      <c r="AK1284" s="265">
        <v>3.4989999217912557E-2</v>
      </c>
      <c r="AL1284" s="265">
        <v>3.4706999224238096E-2</v>
      </c>
      <c r="AM1284" s="265">
        <v>3.6379999186843634E-2</v>
      </c>
      <c r="AN1284" s="265">
        <v>3.8341999142989518E-2</v>
      </c>
      <c r="AO1284" s="265">
        <v>3.8617999136820437E-2</v>
      </c>
      <c r="AP1284" s="265">
        <v>4.0483999095112085E-2</v>
      </c>
      <c r="AQ1284" s="265">
        <v>3.1649999292567371E-2</v>
      </c>
    </row>
    <row r="1285" spans="1:43" ht="18.75" customHeight="1">
      <c r="A1285" s="86">
        <v>43460</v>
      </c>
      <c r="B1285" s="19">
        <v>158.28880000000001</v>
      </c>
      <c r="C1285" s="19">
        <v>215.85560000000001</v>
      </c>
      <c r="D1285" s="19"/>
      <c r="E1285" s="19">
        <v>30.41</v>
      </c>
      <c r="F1285" s="20">
        <v>2.4251000000000002E-2</v>
      </c>
      <c r="G1285" s="20">
        <v>2.615E-2</v>
      </c>
      <c r="H1285" s="20">
        <v>2.6054999999999998E-2</v>
      </c>
      <c r="I1285" s="20">
        <v>2.6483E-2</v>
      </c>
      <c r="J1285" s="20">
        <v>2.8079E-2</v>
      </c>
      <c r="K1285" s="20">
        <v>2.7328000000000002E-2</v>
      </c>
      <c r="L1285" s="20">
        <v>3.0644999999999999E-2</v>
      </c>
      <c r="M1285" s="20">
        <v>2.9049999999999999E-2</v>
      </c>
      <c r="N1285" s="19">
        <v>1320</v>
      </c>
      <c r="O1285" s="21">
        <v>2675.21</v>
      </c>
      <c r="P1285" s="19">
        <v>6175.2</v>
      </c>
      <c r="Q1285" s="18">
        <v>96.552999999999997</v>
      </c>
      <c r="R1285" s="19">
        <v>6.8990999999999998</v>
      </c>
      <c r="S1285" s="19">
        <v>6.9029999999999996</v>
      </c>
      <c r="T1285" s="263" t="s">
        <v>331</v>
      </c>
      <c r="U1285" s="264" t="s">
        <v>331</v>
      </c>
      <c r="V1285" s="264" t="s">
        <v>331</v>
      </c>
      <c r="W1285" s="19"/>
      <c r="AD1285" s="265" t="s">
        <v>331</v>
      </c>
      <c r="AE1285" s="265">
        <v>2.8388999365456403E-2</v>
      </c>
      <c r="AF1285" s="265">
        <v>2.9749999335035682E-2</v>
      </c>
      <c r="AG1285" s="265">
        <v>3.1651999292522666E-2</v>
      </c>
      <c r="AH1285" s="265">
        <v>2.7599999383091923E-2</v>
      </c>
      <c r="AI1285" s="265">
        <v>3.0319999322295191E-2</v>
      </c>
      <c r="AJ1285" s="265">
        <v>3.3549999250099063E-2</v>
      </c>
      <c r="AK1285" s="265">
        <v>3.5069999216124415E-2</v>
      </c>
      <c r="AL1285" s="265">
        <v>3.4706999224238096E-2</v>
      </c>
      <c r="AM1285" s="265">
        <v>3.6379999186843634E-2</v>
      </c>
      <c r="AN1285" s="265">
        <v>3.833699914310127E-2</v>
      </c>
      <c r="AO1285" s="265">
        <v>3.8616999136842786E-2</v>
      </c>
      <c r="AP1285" s="265">
        <v>4.0483999095112085E-2</v>
      </c>
      <c r="AQ1285" s="265">
        <v>3.6111299192849548E-2</v>
      </c>
    </row>
    <row r="1286" spans="1:43" ht="18.75" customHeight="1">
      <c r="A1286" s="86">
        <v>43459</v>
      </c>
      <c r="B1286" s="19">
        <v>158.52090000000001</v>
      </c>
      <c r="C1286" s="19">
        <v>215.79939999999999</v>
      </c>
      <c r="D1286" s="19"/>
      <c r="E1286" s="19">
        <v>36.07</v>
      </c>
      <c r="F1286" s="20">
        <v>2.3729E-2</v>
      </c>
      <c r="G1286" s="20">
        <v>2.5593000000000001E-2</v>
      </c>
      <c r="H1286" s="20">
        <v>2.5534000000000001E-2</v>
      </c>
      <c r="I1286" s="20">
        <v>2.5793E-2</v>
      </c>
      <c r="J1286" s="20">
        <v>2.7383000000000001E-2</v>
      </c>
      <c r="K1286" s="20">
        <v>2.6561999999999999E-2</v>
      </c>
      <c r="L1286" s="20">
        <v>2.9933999999999999E-2</v>
      </c>
      <c r="M1286" s="20">
        <v>2.9180000000000001E-2</v>
      </c>
      <c r="N1286" s="19">
        <v>1320</v>
      </c>
      <c r="O1286" s="21">
        <v>2675.21</v>
      </c>
      <c r="P1286" s="19">
        <v>6175.2</v>
      </c>
      <c r="Q1286" s="18">
        <v>96.956000000000003</v>
      </c>
      <c r="R1286" s="19">
        <v>6.9065000000000003</v>
      </c>
      <c r="S1286" s="19">
        <v>6.9238999999999997</v>
      </c>
      <c r="T1286" s="263" t="s">
        <v>331</v>
      </c>
      <c r="U1286" s="264" t="s">
        <v>331</v>
      </c>
      <c r="V1286" s="264" t="s">
        <v>331</v>
      </c>
      <c r="W1286" s="19"/>
      <c r="AD1286" s="265" t="s">
        <v>331</v>
      </c>
      <c r="AE1286" s="265">
        <v>2.852299936246127E-2</v>
      </c>
      <c r="AF1286" s="265">
        <v>2.9836999333091078E-2</v>
      </c>
      <c r="AG1286" s="265">
        <v>3.1872999287582936E-2</v>
      </c>
      <c r="AH1286" s="265">
        <v>2.7909999376162887E-2</v>
      </c>
      <c r="AI1286" s="265">
        <v>3.0419999320060013E-2</v>
      </c>
      <c r="AJ1286" s="265">
        <v>3.3659999247640369E-2</v>
      </c>
      <c r="AK1286" s="265">
        <v>3.5259999211877585E-2</v>
      </c>
      <c r="AL1286" s="265">
        <v>3.4706999224238096E-2</v>
      </c>
      <c r="AM1286" s="265">
        <v>3.6379999186843634E-2</v>
      </c>
      <c r="AN1286" s="265">
        <v>3.8269999144598839E-2</v>
      </c>
      <c r="AO1286" s="265">
        <v>3.8586999137513338E-2</v>
      </c>
      <c r="AP1286" s="265">
        <v>4.0446999095939094E-2</v>
      </c>
      <c r="AQ1286" s="265">
        <v>3.4653299225438382E-2</v>
      </c>
    </row>
    <row r="1287" spans="1:43" ht="18.75" customHeight="1">
      <c r="A1287" s="86">
        <v>43458</v>
      </c>
      <c r="B1287" s="19">
        <v>158.52090000000001</v>
      </c>
      <c r="C1287" s="19">
        <v>215.79939999999999</v>
      </c>
      <c r="D1287" s="19"/>
      <c r="E1287" s="19">
        <v>36.07</v>
      </c>
      <c r="F1287" s="20">
        <v>2.3729E-2</v>
      </c>
      <c r="G1287" s="20">
        <v>2.5593000000000001E-2</v>
      </c>
      <c r="H1287" s="20">
        <v>2.5534000000000001E-2</v>
      </c>
      <c r="I1287" s="20">
        <v>2.5793E-2</v>
      </c>
      <c r="J1287" s="20">
        <v>2.7383000000000001E-2</v>
      </c>
      <c r="K1287" s="20">
        <v>2.6561999999999999E-2</v>
      </c>
      <c r="L1287" s="20">
        <v>2.9933999999999999E-2</v>
      </c>
      <c r="M1287" s="20">
        <v>2.887E-2</v>
      </c>
      <c r="N1287" s="19">
        <v>1320</v>
      </c>
      <c r="O1287" s="21">
        <v>2675.21</v>
      </c>
      <c r="P1287" s="19">
        <v>6175.2</v>
      </c>
      <c r="Q1287" s="18">
        <v>96.275999999999996</v>
      </c>
      <c r="R1287" s="19">
        <v>6.8849999999999998</v>
      </c>
      <c r="S1287" s="19">
        <v>6.8952</v>
      </c>
      <c r="T1287" s="263" t="s">
        <v>331</v>
      </c>
      <c r="U1287" s="264" t="s">
        <v>331</v>
      </c>
      <c r="V1287" s="264" t="s">
        <v>331</v>
      </c>
      <c r="W1287" s="19"/>
      <c r="AD1287" s="265" t="s">
        <v>331</v>
      </c>
      <c r="AE1287" s="265">
        <v>2.8681999358907341E-2</v>
      </c>
      <c r="AF1287" s="265">
        <v>2.9975999329984186E-2</v>
      </c>
      <c r="AG1287" s="265">
        <v>3.2071999283134936E-2</v>
      </c>
      <c r="AH1287" s="265">
        <v>2.7829999377951026E-2</v>
      </c>
      <c r="AI1287" s="265">
        <v>3.0569999316707251E-2</v>
      </c>
      <c r="AJ1287" s="265">
        <v>3.3719999246299266E-2</v>
      </c>
      <c r="AK1287" s="265">
        <v>3.5379999209195372E-2</v>
      </c>
      <c r="AL1287" s="265">
        <v>3.4706999224238096E-2</v>
      </c>
      <c r="AM1287" s="265">
        <v>3.6379999186843634E-2</v>
      </c>
      <c r="AN1287" s="265">
        <v>3.8282999144308272E-2</v>
      </c>
      <c r="AO1287" s="265">
        <v>3.8586999137513338E-2</v>
      </c>
      <c r="AP1287" s="265">
        <v>4.038499909732491E-2</v>
      </c>
      <c r="AQ1287" s="265">
        <v>3.6170999191515146E-2</v>
      </c>
    </row>
    <row r="1288" spans="1:43" ht="18.75" customHeight="1">
      <c r="A1288" s="86">
        <v>43455</v>
      </c>
      <c r="B1288" s="19">
        <v>158.21129999999999</v>
      </c>
      <c r="C1288" s="19">
        <v>215.69319999999999</v>
      </c>
      <c r="D1288" s="19"/>
      <c r="E1288" s="19">
        <v>30.11</v>
      </c>
      <c r="F1288" s="20">
        <v>2.3757E-2</v>
      </c>
      <c r="G1288" s="20">
        <v>2.6388999999999999E-2</v>
      </c>
      <c r="H1288" s="20">
        <v>2.6193999999999999E-2</v>
      </c>
      <c r="I1288" s="20">
        <v>2.6386E-2</v>
      </c>
      <c r="J1288" s="20">
        <v>2.7902E-2</v>
      </c>
      <c r="K1288" s="20">
        <v>2.7181E-2</v>
      </c>
      <c r="L1288" s="20">
        <v>3.0308000000000002E-2</v>
      </c>
      <c r="M1288" s="20">
        <v>2.887E-2</v>
      </c>
      <c r="N1288" s="19">
        <v>1320</v>
      </c>
      <c r="O1288" s="21">
        <v>2675.21</v>
      </c>
      <c r="P1288" s="19">
        <v>6175.2</v>
      </c>
      <c r="Q1288" s="18">
        <v>97.034999999999997</v>
      </c>
      <c r="R1288" s="19">
        <v>6.8910999999999998</v>
      </c>
      <c r="S1288" s="19">
        <v>6.9055</v>
      </c>
      <c r="T1288" s="263" t="s">
        <v>331</v>
      </c>
      <c r="U1288" s="264" t="s">
        <v>331</v>
      </c>
      <c r="V1288" s="264" t="s">
        <v>331</v>
      </c>
      <c r="W1288" s="19"/>
      <c r="AD1288" s="265" t="s">
        <v>331</v>
      </c>
      <c r="AE1288" s="265">
        <v>2.8729999357834459E-2</v>
      </c>
      <c r="AF1288" s="265">
        <v>2.9955999330431225E-2</v>
      </c>
      <c r="AG1288" s="265">
        <v>3.1988999284990133E-2</v>
      </c>
      <c r="AH1288" s="265">
        <v>2.8259999368339776E-2</v>
      </c>
      <c r="AI1288" s="265">
        <v>3.0649999314919112E-2</v>
      </c>
      <c r="AJ1288" s="265">
        <v>3.3599999248981473E-2</v>
      </c>
      <c r="AK1288" s="265">
        <v>3.5539999205619094E-2</v>
      </c>
      <c r="AL1288" s="265">
        <v>3.4706999224238096E-2</v>
      </c>
      <c r="AM1288" s="265">
        <v>3.6379999186843634E-2</v>
      </c>
      <c r="AN1288" s="265">
        <v>3.8282999144308272E-2</v>
      </c>
      <c r="AO1288" s="265">
        <v>3.8456999140419064E-2</v>
      </c>
      <c r="AP1288" s="265">
        <v>4.038499909732491E-2</v>
      </c>
      <c r="AQ1288" s="265">
        <v>3.6213299190569669E-2</v>
      </c>
    </row>
    <row r="1289" spans="1:43" ht="18.75" customHeight="1">
      <c r="A1289" s="86">
        <v>43454</v>
      </c>
      <c r="B1289" s="19">
        <v>158.18389999999999</v>
      </c>
      <c r="C1289" s="19">
        <v>215.80279999999999</v>
      </c>
      <c r="D1289" s="19"/>
      <c r="E1289" s="19">
        <v>28.38</v>
      </c>
      <c r="F1289" s="20">
        <v>2.3788E-2</v>
      </c>
      <c r="G1289" s="20">
        <v>2.6706000000000001E-2</v>
      </c>
      <c r="H1289" s="20">
        <v>2.6495999999999999E-2</v>
      </c>
      <c r="I1289" s="20">
        <v>2.6676999999999999E-2</v>
      </c>
      <c r="J1289" s="20">
        <v>2.8065E-2</v>
      </c>
      <c r="K1289" s="20">
        <v>2.7282000000000001E-2</v>
      </c>
      <c r="L1289" s="20">
        <v>3.0484000000000001E-2</v>
      </c>
      <c r="M1289" s="20">
        <v>2.8879999999999999E-2</v>
      </c>
      <c r="N1289" s="19">
        <v>1320</v>
      </c>
      <c r="O1289" s="21">
        <v>2675.21</v>
      </c>
      <c r="P1289" s="19">
        <v>6175.2</v>
      </c>
      <c r="Q1289" s="18">
        <v>97.103999999999999</v>
      </c>
      <c r="R1289" s="19">
        <v>6.8951000000000002</v>
      </c>
      <c r="S1289" s="19">
        <v>6.8932000000000002</v>
      </c>
      <c r="T1289" s="263" t="s">
        <v>331</v>
      </c>
      <c r="U1289" s="264" t="s">
        <v>331</v>
      </c>
      <c r="V1289" s="264" t="s">
        <v>331</v>
      </c>
      <c r="W1289" s="19"/>
      <c r="AD1289" s="265" t="s">
        <v>331</v>
      </c>
      <c r="AE1289" s="265">
        <v>2.8359999366104602E-2</v>
      </c>
      <c r="AF1289" s="265">
        <v>2.9466999341361225E-2</v>
      </c>
      <c r="AG1289" s="265">
        <v>3.1434999297372999E-2</v>
      </c>
      <c r="AH1289" s="265">
        <v>2.838999936543405E-2</v>
      </c>
      <c r="AI1289" s="265">
        <v>3.0759999312460422E-2</v>
      </c>
      <c r="AJ1289" s="265">
        <v>3.3809999244287611E-2</v>
      </c>
      <c r="AK1289" s="265">
        <v>3.5219999212771649E-2</v>
      </c>
      <c r="AL1289" s="265">
        <v>3.4706999224238096E-2</v>
      </c>
      <c r="AM1289" s="265">
        <v>3.6379999186843634E-2</v>
      </c>
      <c r="AN1289" s="265">
        <v>3.8272999144531791E-2</v>
      </c>
      <c r="AO1289" s="265">
        <v>3.8585999137535694E-2</v>
      </c>
      <c r="AP1289" s="265">
        <v>4.02149991011247E-2</v>
      </c>
      <c r="AQ1289" s="265">
        <v>4.008329910406843E-2</v>
      </c>
    </row>
    <row r="1290" spans="1:43" ht="18.75" customHeight="1">
      <c r="A1290" s="86">
        <v>43453</v>
      </c>
      <c r="B1290" s="19">
        <v>158.2765</v>
      </c>
      <c r="C1290" s="19">
        <v>215.72569999999999</v>
      </c>
      <c r="D1290" s="19"/>
      <c r="E1290" s="19">
        <v>25.58</v>
      </c>
      <c r="F1290" s="20">
        <v>2.3942999999999999E-2</v>
      </c>
      <c r="G1290" s="20">
        <v>2.6457999999999999E-2</v>
      </c>
      <c r="H1290" s="20">
        <v>2.6193999999999999E-2</v>
      </c>
      <c r="I1290" s="20">
        <v>2.6189E-2</v>
      </c>
      <c r="J1290" s="20">
        <v>2.7548E-2</v>
      </c>
      <c r="K1290" s="20">
        <v>2.6814000000000001E-2</v>
      </c>
      <c r="L1290" s="20">
        <v>2.9807E-2</v>
      </c>
      <c r="M1290" s="20">
        <v>2.9080000000000002E-2</v>
      </c>
      <c r="N1290" s="19">
        <v>1320</v>
      </c>
      <c r="O1290" s="21">
        <v>2675.21</v>
      </c>
      <c r="P1290" s="19">
        <v>6175.2</v>
      </c>
      <c r="Q1290" s="18">
        <v>97.1</v>
      </c>
      <c r="R1290" s="19">
        <v>6.8971999999999998</v>
      </c>
      <c r="S1290" s="19">
        <v>6.9012000000000002</v>
      </c>
      <c r="T1290" s="263" t="s">
        <v>331</v>
      </c>
      <c r="U1290" s="264" t="s">
        <v>331</v>
      </c>
      <c r="V1290" s="264" t="s">
        <v>331</v>
      </c>
      <c r="W1290" s="19"/>
      <c r="AD1290" s="265" t="s">
        <v>331</v>
      </c>
      <c r="AE1290" s="265">
        <v>2.8386999365501105E-2</v>
      </c>
      <c r="AF1290" s="265">
        <v>2.9424999342299998E-2</v>
      </c>
      <c r="AG1290" s="265">
        <v>3.1464999296702448E-2</v>
      </c>
      <c r="AH1290" s="265">
        <v>2.837999936565757E-2</v>
      </c>
      <c r="AI1290" s="265">
        <v>3.0769999312236906E-2</v>
      </c>
      <c r="AJ1290" s="265">
        <v>3.3479999251663686E-2</v>
      </c>
      <c r="AK1290" s="265">
        <v>3.5359999209642411E-2</v>
      </c>
      <c r="AL1290" s="265">
        <v>3.4706999224238096E-2</v>
      </c>
      <c r="AM1290" s="265">
        <v>3.6379999186843634E-2</v>
      </c>
      <c r="AN1290" s="265">
        <v>3.8162999146990478E-2</v>
      </c>
      <c r="AO1290" s="265">
        <v>3.8585999137535694E-2</v>
      </c>
      <c r="AP1290" s="265">
        <v>4.0158999102376407E-2</v>
      </c>
      <c r="AQ1290" s="265">
        <v>3.8903299130443485E-2</v>
      </c>
    </row>
    <row r="1291" spans="1:43" ht="18.75" customHeight="1">
      <c r="A1291" s="86">
        <v>43452</v>
      </c>
      <c r="B1291" s="19">
        <v>157.99189999999999</v>
      </c>
      <c r="C1291" s="19">
        <v>215.7705</v>
      </c>
      <c r="D1291" s="19"/>
      <c r="E1291" s="19">
        <v>25.58</v>
      </c>
      <c r="F1291" s="20">
        <v>2.3841999999999999E-2</v>
      </c>
      <c r="G1291" s="20">
        <v>2.6439000000000001E-2</v>
      </c>
      <c r="H1291" s="20">
        <v>2.6276999999999998E-2</v>
      </c>
      <c r="I1291" s="20">
        <v>2.6460000000000001E-2</v>
      </c>
      <c r="J1291" s="20">
        <v>2.8174999999999999E-2</v>
      </c>
      <c r="K1291" s="20">
        <v>2.7283000000000002E-2</v>
      </c>
      <c r="L1291" s="20">
        <v>3.0676999999999999E-2</v>
      </c>
      <c r="M1291" s="20">
        <v>2.9100000000000001E-2</v>
      </c>
      <c r="N1291" s="19">
        <v>1320</v>
      </c>
      <c r="O1291" s="21">
        <v>2675.21</v>
      </c>
      <c r="P1291" s="19">
        <v>6175.2</v>
      </c>
      <c r="Q1291" s="18">
        <v>97.442999999999998</v>
      </c>
      <c r="R1291" s="19">
        <v>6.9076000000000004</v>
      </c>
      <c r="S1291" s="19">
        <v>6.9023000000000003</v>
      </c>
      <c r="T1291" s="263" t="s">
        <v>331</v>
      </c>
      <c r="U1291" s="264" t="s">
        <v>331</v>
      </c>
      <c r="V1291" s="264" t="s">
        <v>331</v>
      </c>
      <c r="W1291" s="19"/>
      <c r="AD1291" s="265" t="s">
        <v>331</v>
      </c>
      <c r="AE1291" s="265">
        <v>2.8270999368093911E-2</v>
      </c>
      <c r="AF1291" s="265">
        <v>2.9969999330118298E-2</v>
      </c>
      <c r="AG1291" s="265">
        <v>3.1319999299943446E-2</v>
      </c>
      <c r="AH1291" s="265">
        <v>2.8179999370127919E-2</v>
      </c>
      <c r="AI1291" s="265">
        <v>3.0599999316036703E-2</v>
      </c>
      <c r="AJ1291" s="265">
        <v>3.3379999253898861E-2</v>
      </c>
      <c r="AK1291" s="265">
        <v>3.5379999209195372E-2</v>
      </c>
      <c r="AL1291" s="265">
        <v>3.4706999224238096E-2</v>
      </c>
      <c r="AM1291" s="265">
        <v>3.6379999186843634E-2</v>
      </c>
      <c r="AN1291" s="265">
        <v>3.8145999147370456E-2</v>
      </c>
      <c r="AO1291" s="265">
        <v>3.8508999139256775E-2</v>
      </c>
      <c r="AP1291" s="265">
        <v>3.9986999106220902E-2</v>
      </c>
      <c r="AQ1291" s="265">
        <v>3.7993299150783567E-2</v>
      </c>
    </row>
    <row r="1292" spans="1:43" ht="18.75" customHeight="1">
      <c r="A1292" s="86">
        <v>43451</v>
      </c>
      <c r="B1292" s="19">
        <v>157.7637</v>
      </c>
      <c r="C1292" s="19">
        <v>215.90459999999999</v>
      </c>
      <c r="D1292" s="19"/>
      <c r="E1292" s="19">
        <v>24.52</v>
      </c>
      <c r="F1292" s="20">
        <v>2.3806999999999998E-2</v>
      </c>
      <c r="G1292" s="20">
        <v>2.6915999999999999E-2</v>
      </c>
      <c r="H1292" s="20">
        <v>2.6824000000000001E-2</v>
      </c>
      <c r="I1292" s="20">
        <v>2.6932999999999999E-2</v>
      </c>
      <c r="J1292" s="20">
        <v>2.8570000000000002E-2</v>
      </c>
      <c r="K1292" s="20">
        <v>2.7729E-2</v>
      </c>
      <c r="L1292" s="20">
        <v>3.1127999999999999E-2</v>
      </c>
      <c r="M1292" s="20">
        <v>2.9000000000000001E-2</v>
      </c>
      <c r="N1292" s="19">
        <v>1320</v>
      </c>
      <c r="O1292" s="21">
        <v>2675.21</v>
      </c>
      <c r="P1292" s="19">
        <v>6175.2</v>
      </c>
      <c r="Q1292" s="18">
        <v>97.063999999999993</v>
      </c>
      <c r="R1292" s="19">
        <v>6.8815999999999997</v>
      </c>
      <c r="S1292" s="19">
        <v>6.8780999999999999</v>
      </c>
      <c r="T1292" s="263" t="s">
        <v>331</v>
      </c>
      <c r="U1292" s="264" t="s">
        <v>331</v>
      </c>
      <c r="V1292" s="264" t="s">
        <v>331</v>
      </c>
      <c r="W1292" s="19"/>
      <c r="AD1292" s="265" t="s">
        <v>331</v>
      </c>
      <c r="AE1292" s="265">
        <v>2.8309999367222189E-2</v>
      </c>
      <c r="AF1292" s="265">
        <v>2.9424999342299998E-2</v>
      </c>
      <c r="AG1292" s="265">
        <v>3.1379999298602343E-2</v>
      </c>
      <c r="AH1292" s="265">
        <v>2.837999936565757E-2</v>
      </c>
      <c r="AI1292" s="265">
        <v>3.0769999312236906E-2</v>
      </c>
      <c r="AJ1292" s="265">
        <v>3.3489999251440167E-2</v>
      </c>
      <c r="AK1292" s="265">
        <v>3.5289999211207033E-2</v>
      </c>
      <c r="AL1292" s="265">
        <v>3.4706999224238096E-2</v>
      </c>
      <c r="AM1292" s="265">
        <v>3.6379999186843634E-2</v>
      </c>
      <c r="AN1292" s="265">
        <v>3.8138999147526921E-2</v>
      </c>
      <c r="AO1292" s="265">
        <v>3.8477999139949676E-2</v>
      </c>
      <c r="AP1292" s="265">
        <v>3.9987999106198553E-2</v>
      </c>
      <c r="AQ1292" s="265">
        <v>4.097329908417538E-2</v>
      </c>
    </row>
    <row r="1293" spans="1:43" ht="18.75" customHeight="1">
      <c r="A1293" s="86">
        <v>43448</v>
      </c>
      <c r="B1293" s="19">
        <v>157.53620000000001</v>
      </c>
      <c r="C1293" s="19">
        <v>215.92769999999999</v>
      </c>
      <c r="D1293" s="19"/>
      <c r="E1293" s="19">
        <v>21.63</v>
      </c>
      <c r="F1293" s="20">
        <v>2.4091000000000001E-2</v>
      </c>
      <c r="G1293" s="20">
        <v>2.733E-2</v>
      </c>
      <c r="H1293" s="20">
        <v>2.7206999999999999E-2</v>
      </c>
      <c r="I1293" s="20">
        <v>2.7306E-2</v>
      </c>
      <c r="J1293" s="20">
        <v>2.8895000000000001E-2</v>
      </c>
      <c r="K1293" s="20">
        <v>2.8052000000000001E-2</v>
      </c>
      <c r="L1293" s="20">
        <v>3.1433000000000003E-2</v>
      </c>
      <c r="M1293" s="20">
        <v>2.9010000000000001E-2</v>
      </c>
      <c r="N1293" s="19">
        <v>1320</v>
      </c>
      <c r="O1293" s="21">
        <v>2675.21</v>
      </c>
      <c r="P1293" s="19">
        <v>6175.2</v>
      </c>
      <c r="Q1293" s="18">
        <v>97.043999999999997</v>
      </c>
      <c r="R1293" s="19">
        <v>6.88</v>
      </c>
      <c r="S1293" s="19">
        <v>6.8733000000000004</v>
      </c>
      <c r="T1293" s="263" t="s">
        <v>331</v>
      </c>
      <c r="U1293" s="264" t="s">
        <v>331</v>
      </c>
      <c r="V1293" s="264" t="s">
        <v>331</v>
      </c>
      <c r="W1293" s="19"/>
      <c r="AD1293" s="265" t="s">
        <v>331</v>
      </c>
      <c r="AE1293" s="265">
        <v>2.8443999364227056E-2</v>
      </c>
      <c r="AF1293" s="265">
        <v>2.9466999341361225E-2</v>
      </c>
      <c r="AG1293" s="265">
        <v>3.1506999295763671E-2</v>
      </c>
      <c r="AH1293" s="265">
        <v>2.8479999363422392E-2</v>
      </c>
      <c r="AI1293" s="265">
        <v>3.1119999304413795E-2</v>
      </c>
      <c r="AJ1293" s="265">
        <v>3.3669999247416857E-2</v>
      </c>
      <c r="AK1293" s="265">
        <v>3.5509999206289652E-2</v>
      </c>
      <c r="AL1293" s="265">
        <v>3.4706999224238096E-2</v>
      </c>
      <c r="AM1293" s="265">
        <v>3.6379999186843634E-2</v>
      </c>
      <c r="AN1293" s="265">
        <v>3.8138999147526921E-2</v>
      </c>
      <c r="AO1293" s="265">
        <v>3.8538999138586223E-2</v>
      </c>
      <c r="AP1293" s="265">
        <v>3.9987999106198553E-2</v>
      </c>
      <c r="AQ1293" s="265">
        <v>4.1539999071508647E-2</v>
      </c>
    </row>
    <row r="1294" spans="1:43" ht="18.75" customHeight="1">
      <c r="A1294" s="86">
        <v>43447</v>
      </c>
      <c r="B1294" s="19">
        <v>157.38589999999999</v>
      </c>
      <c r="C1294" s="19">
        <v>215.65989999999999</v>
      </c>
      <c r="D1294" s="19"/>
      <c r="E1294" s="19">
        <v>20.65</v>
      </c>
      <c r="F1294" s="20">
        <v>2.4070000000000001E-2</v>
      </c>
      <c r="G1294" s="20">
        <v>2.7619999999999999E-2</v>
      </c>
      <c r="H1294" s="20">
        <v>2.7563000000000001E-2</v>
      </c>
      <c r="I1294" s="20">
        <v>2.7545E-2</v>
      </c>
      <c r="J1294" s="20">
        <v>2.9131000000000001E-2</v>
      </c>
      <c r="K1294" s="20">
        <v>2.8301E-2</v>
      </c>
      <c r="L1294" s="20">
        <v>3.1694E-2</v>
      </c>
      <c r="M1294" s="20">
        <v>2.877E-2</v>
      </c>
      <c r="N1294" s="19">
        <v>1320</v>
      </c>
      <c r="O1294" s="21">
        <v>2675.21</v>
      </c>
      <c r="P1294" s="19">
        <v>6175.2</v>
      </c>
      <c r="Q1294" s="18">
        <v>97.388000000000005</v>
      </c>
      <c r="R1294" s="19">
        <v>6.9</v>
      </c>
      <c r="S1294" s="19">
        <v>6.9059999999999997</v>
      </c>
      <c r="T1294" s="263" t="s">
        <v>331</v>
      </c>
      <c r="U1294" s="264" t="s">
        <v>331</v>
      </c>
      <c r="V1294" s="264" t="s">
        <v>331</v>
      </c>
      <c r="W1294" s="19"/>
      <c r="AD1294" s="265" t="s">
        <v>331</v>
      </c>
      <c r="AE1294" s="265">
        <v>2.8544999361969529E-2</v>
      </c>
      <c r="AF1294" s="265">
        <v>2.9739999335259202E-2</v>
      </c>
      <c r="AG1294" s="265">
        <v>3.1540999295003716E-2</v>
      </c>
      <c r="AH1294" s="265">
        <v>2.8789999356493352E-2</v>
      </c>
      <c r="AI1294" s="265">
        <v>3.1029999306425454E-2</v>
      </c>
      <c r="AJ1294" s="265">
        <v>3.3889999242499469E-2</v>
      </c>
      <c r="AK1294" s="265">
        <v>3.5449999207630756E-2</v>
      </c>
      <c r="AL1294" s="265">
        <v>3.4706999224238096E-2</v>
      </c>
      <c r="AM1294" s="265">
        <v>3.6379999186843634E-2</v>
      </c>
      <c r="AN1294" s="265">
        <v>3.813299914766103E-2</v>
      </c>
      <c r="AO1294" s="265">
        <v>3.8538999138586223E-2</v>
      </c>
      <c r="AP1294" s="265">
        <v>3.9987999106198553E-2</v>
      </c>
      <c r="AQ1294" s="265">
        <v>4.1156999080069367E-2</v>
      </c>
    </row>
    <row r="1295" spans="1:43" ht="18.75" customHeight="1">
      <c r="A1295" s="86">
        <v>43446</v>
      </c>
      <c r="B1295" s="19">
        <v>157.25290000000001</v>
      </c>
      <c r="C1295" s="19">
        <v>214.21010000000001</v>
      </c>
      <c r="D1295" s="19"/>
      <c r="E1295" s="19">
        <v>21.46</v>
      </c>
      <c r="F1295" s="20">
        <v>2.4174000000000001E-2</v>
      </c>
      <c r="G1295" s="20">
        <v>2.7723000000000001E-2</v>
      </c>
      <c r="H1295" s="20">
        <v>2.7754999999999998E-2</v>
      </c>
      <c r="I1295" s="20">
        <v>2.7681000000000001E-2</v>
      </c>
      <c r="J1295" s="20">
        <v>2.9096E-2</v>
      </c>
      <c r="K1295" s="20">
        <v>2.8351000000000001E-2</v>
      </c>
      <c r="L1295" s="20">
        <v>3.1496999999999997E-2</v>
      </c>
      <c r="M1295" s="20">
        <v>2.8580000000000001E-2</v>
      </c>
      <c r="N1295" s="19">
        <v>1320</v>
      </c>
      <c r="O1295" s="21">
        <v>2675.21</v>
      </c>
      <c r="P1295" s="19">
        <v>6175.2</v>
      </c>
      <c r="Q1295" s="18">
        <v>97.218999999999994</v>
      </c>
      <c r="R1295" s="19">
        <v>6.9116999999999997</v>
      </c>
      <c r="S1295" s="19">
        <v>6.9145000000000003</v>
      </c>
      <c r="T1295" s="263" t="s">
        <v>331</v>
      </c>
      <c r="U1295" s="264" t="s">
        <v>331</v>
      </c>
      <c r="V1295" s="264" t="s">
        <v>331</v>
      </c>
      <c r="W1295" s="19"/>
      <c r="AD1295" s="265" t="s">
        <v>331</v>
      </c>
      <c r="AE1295" s="265">
        <v>2.8508999362774196E-2</v>
      </c>
      <c r="AF1295" s="265">
        <v>2.9942999330721795E-2</v>
      </c>
      <c r="AG1295" s="265">
        <v>3.1782999289594591E-2</v>
      </c>
      <c r="AH1295" s="265">
        <v>2.8899999354034662E-2</v>
      </c>
      <c r="AI1295" s="265">
        <v>3.1219999302178621E-2</v>
      </c>
      <c r="AJ1295" s="265">
        <v>3.3879999242722988E-2</v>
      </c>
      <c r="AK1295" s="265">
        <v>3.5649999203160407E-2</v>
      </c>
      <c r="AL1295" s="265">
        <v>3.4706999224238096E-2</v>
      </c>
      <c r="AM1295" s="265">
        <v>3.6379999186843634E-2</v>
      </c>
      <c r="AN1295" s="265">
        <v>3.8134999147616325E-2</v>
      </c>
      <c r="AO1295" s="265">
        <v>3.8538999138586223E-2</v>
      </c>
      <c r="AP1295" s="265">
        <v>3.9824999109841885E-2</v>
      </c>
      <c r="AQ1295" s="265">
        <v>3.9469999117776752E-2</v>
      </c>
    </row>
    <row r="1296" spans="1:43" ht="18.75" customHeight="1">
      <c r="A1296" s="86">
        <v>43445</v>
      </c>
      <c r="B1296" s="19">
        <v>157.28309999999999</v>
      </c>
      <c r="C1296" s="19">
        <v>213.96029999999999</v>
      </c>
      <c r="D1296" s="19"/>
      <c r="E1296" s="19">
        <v>21.76</v>
      </c>
      <c r="F1296" s="20">
        <v>2.3868E-2</v>
      </c>
      <c r="G1296" s="20">
        <v>2.7640999999999999E-2</v>
      </c>
      <c r="H1296" s="20">
        <v>2.7626000000000001E-2</v>
      </c>
      <c r="I1296" s="20">
        <v>2.7411000000000001E-2</v>
      </c>
      <c r="J1296" s="20">
        <v>2.879E-2</v>
      </c>
      <c r="K1296" s="20">
        <v>2.8004000000000001E-2</v>
      </c>
      <c r="L1296" s="20">
        <v>3.1260999999999997E-2</v>
      </c>
      <c r="M1296" s="20">
        <v>2.852E-2</v>
      </c>
      <c r="N1296" s="19">
        <v>1320</v>
      </c>
      <c r="O1296" s="21">
        <v>2675.21</v>
      </c>
      <c r="P1296" s="19">
        <v>6175.2</v>
      </c>
      <c r="Q1296" s="18">
        <v>96.513999999999996</v>
      </c>
      <c r="R1296" s="19">
        <v>6.8742999999999999</v>
      </c>
      <c r="S1296" s="19">
        <v>6.8849999999999998</v>
      </c>
      <c r="T1296" s="263" t="s">
        <v>331</v>
      </c>
      <c r="U1296" s="264" t="s">
        <v>331</v>
      </c>
      <c r="V1296" s="264" t="s">
        <v>331</v>
      </c>
      <c r="W1296" s="19"/>
      <c r="AD1296" s="265" t="s">
        <v>331</v>
      </c>
      <c r="AE1296" s="265">
        <v>2.8770999356918035E-2</v>
      </c>
      <c r="AF1296" s="265">
        <v>3.0019999329000711E-2</v>
      </c>
      <c r="AG1296" s="265">
        <v>3.1963999285548925E-2</v>
      </c>
      <c r="AH1296" s="265">
        <v>2.8899999354034662E-2</v>
      </c>
      <c r="AI1296" s="265">
        <v>3.1369999298825862E-2</v>
      </c>
      <c r="AJ1296" s="265">
        <v>3.4019999239593743E-2</v>
      </c>
      <c r="AK1296" s="265">
        <v>3.5849999198690058E-2</v>
      </c>
      <c r="AL1296" s="265">
        <v>3.4706999224238096E-2</v>
      </c>
      <c r="AM1296" s="265">
        <v>3.6379999186843634E-2</v>
      </c>
      <c r="AN1296" s="265">
        <v>3.8133999147638681E-2</v>
      </c>
      <c r="AO1296" s="265">
        <v>3.8663999135792257E-2</v>
      </c>
      <c r="AP1296" s="265">
        <v>3.9814999110065398E-2</v>
      </c>
      <c r="AQ1296" s="265">
        <v>3.9799999110400677E-2</v>
      </c>
    </row>
    <row r="1297" spans="1:43" ht="18.75" customHeight="1">
      <c r="A1297" s="86">
        <v>43444</v>
      </c>
      <c r="B1297" s="19">
        <v>157.3946</v>
      </c>
      <c r="C1297" s="19">
        <v>213.80629999999999</v>
      </c>
      <c r="D1297" s="19"/>
      <c r="E1297" s="19">
        <v>22.64</v>
      </c>
      <c r="F1297" s="20">
        <v>2.3730000000000001E-2</v>
      </c>
      <c r="G1297" s="20">
        <v>2.7292E-2</v>
      </c>
      <c r="H1297" s="20">
        <v>2.7321000000000002E-2</v>
      </c>
      <c r="I1297" s="20">
        <v>2.7141999999999999E-2</v>
      </c>
      <c r="J1297" s="20">
        <v>2.8575E-2</v>
      </c>
      <c r="K1297" s="20">
        <v>2.7757E-2</v>
      </c>
      <c r="L1297" s="20">
        <v>3.1293000000000001E-2</v>
      </c>
      <c r="M1297" s="20">
        <v>2.8420000000000001E-2</v>
      </c>
      <c r="N1297" s="19">
        <v>1320</v>
      </c>
      <c r="O1297" s="21">
        <v>2675.21</v>
      </c>
      <c r="P1297" s="19">
        <v>6175.2</v>
      </c>
      <c r="Q1297" s="18">
        <v>96.81</v>
      </c>
      <c r="R1297" s="19">
        <v>6.8826999999999998</v>
      </c>
      <c r="S1297" s="19">
        <v>6.8811</v>
      </c>
      <c r="T1297" s="263" t="s">
        <v>331</v>
      </c>
      <c r="U1297" s="264" t="s">
        <v>331</v>
      </c>
      <c r="V1297" s="264" t="s">
        <v>331</v>
      </c>
      <c r="W1297" s="19"/>
      <c r="AD1297" s="265" t="s">
        <v>331</v>
      </c>
      <c r="AE1297" s="265">
        <v>2.9102999349497258E-2</v>
      </c>
      <c r="AF1297" s="265">
        <v>3.0334999321959915E-2</v>
      </c>
      <c r="AG1297" s="265">
        <v>3.2251999279111626E-2</v>
      </c>
      <c r="AH1297" s="265">
        <v>2.90499993506819E-2</v>
      </c>
      <c r="AI1297" s="265">
        <v>3.1369999298825862E-2</v>
      </c>
      <c r="AJ1297" s="265">
        <v>3.3899999242275956E-2</v>
      </c>
      <c r="AK1297" s="265">
        <v>3.6029999194666748E-2</v>
      </c>
      <c r="AL1297" s="265">
        <v>3.4706999224238096E-2</v>
      </c>
      <c r="AM1297" s="265">
        <v>3.6379999186843634E-2</v>
      </c>
      <c r="AN1297" s="265">
        <v>3.8027999150007964E-2</v>
      </c>
      <c r="AO1297" s="265">
        <v>3.8632999136485165E-2</v>
      </c>
      <c r="AP1297" s="265">
        <v>3.9760999111272399E-2</v>
      </c>
      <c r="AQ1297" s="265">
        <v>3.6073299193698914E-2</v>
      </c>
    </row>
    <row r="1298" spans="1:43" ht="18.75" customHeight="1">
      <c r="A1298" s="86">
        <v>43441</v>
      </c>
      <c r="B1298" s="19">
        <v>157.5205</v>
      </c>
      <c r="C1298" s="19">
        <v>213.70670000000001</v>
      </c>
      <c r="D1298" s="19"/>
      <c r="E1298" s="19">
        <v>23.23</v>
      </c>
      <c r="F1298" s="20">
        <v>2.3859999999999999E-2</v>
      </c>
      <c r="G1298" s="20">
        <v>2.7109000000000001E-2</v>
      </c>
      <c r="H1298" s="20">
        <v>2.7126999999999998E-2</v>
      </c>
      <c r="I1298" s="20">
        <v>2.6891000000000002E-2</v>
      </c>
      <c r="J1298" s="20">
        <v>2.845E-2</v>
      </c>
      <c r="K1298" s="20">
        <v>2.7584000000000001E-2</v>
      </c>
      <c r="L1298" s="20">
        <v>3.1403E-2</v>
      </c>
      <c r="M1298" s="20">
        <v>2.8709999999999999E-2</v>
      </c>
      <c r="N1298" s="19">
        <v>1320</v>
      </c>
      <c r="O1298" s="21">
        <v>2675.21</v>
      </c>
      <c r="P1298" s="19">
        <v>6175.2</v>
      </c>
      <c r="Q1298" s="18">
        <v>97.07</v>
      </c>
      <c r="R1298" s="19">
        <v>6.8567999999999998</v>
      </c>
      <c r="S1298" s="19">
        <v>6.8593999999999999</v>
      </c>
      <c r="T1298" s="263" t="s">
        <v>331</v>
      </c>
      <c r="U1298" s="264" t="s">
        <v>331</v>
      </c>
      <c r="V1298" s="264" t="s">
        <v>331</v>
      </c>
      <c r="W1298" s="19"/>
      <c r="AD1298" s="265" t="s">
        <v>331</v>
      </c>
      <c r="AE1298" s="265">
        <v>2.8898999354057014E-2</v>
      </c>
      <c r="AF1298" s="265">
        <v>3.0025999328866602E-2</v>
      </c>
      <c r="AG1298" s="265">
        <v>3.1988999284990133E-2</v>
      </c>
      <c r="AH1298" s="265">
        <v>2.8739999357610943E-2</v>
      </c>
      <c r="AI1298" s="265">
        <v>3.1369999298825862E-2</v>
      </c>
      <c r="AJ1298" s="265">
        <v>3.3779999244958163E-2</v>
      </c>
      <c r="AK1298" s="265">
        <v>3.5759999200701713E-2</v>
      </c>
      <c r="AL1298" s="265">
        <v>3.4706999224238096E-2</v>
      </c>
      <c r="AM1298" s="265">
        <v>3.6379999186843634E-2</v>
      </c>
      <c r="AN1298" s="265">
        <v>3.8027999150007964E-2</v>
      </c>
      <c r="AO1298" s="265">
        <v>3.85529991382733E-2</v>
      </c>
      <c r="AP1298" s="265">
        <v>3.9760999111272399E-2</v>
      </c>
      <c r="AQ1298" s="265">
        <v>4.1219999078661203E-2</v>
      </c>
    </row>
    <row r="1299" spans="1:43" ht="18.75" customHeight="1">
      <c r="A1299" s="86">
        <v>43440</v>
      </c>
      <c r="B1299" s="19">
        <v>157.36019999999999</v>
      </c>
      <c r="C1299" s="19">
        <v>213.447</v>
      </c>
      <c r="D1299" s="19"/>
      <c r="E1299" s="19">
        <v>21.19</v>
      </c>
      <c r="F1299" s="20">
        <v>2.4018000000000001E-2</v>
      </c>
      <c r="G1299" s="20">
        <v>2.76E-2</v>
      </c>
      <c r="H1299" s="20">
        <v>2.7660000000000001E-2</v>
      </c>
      <c r="I1299" s="20">
        <v>2.7532999999999998E-2</v>
      </c>
      <c r="J1299" s="20">
        <v>2.8955000000000002E-2</v>
      </c>
      <c r="K1299" s="20">
        <v>2.8178999999999999E-2</v>
      </c>
      <c r="L1299" s="20">
        <v>3.1623999999999999E-2</v>
      </c>
      <c r="M1299" s="20">
        <v>2.8899999999999999E-2</v>
      </c>
      <c r="N1299" s="19">
        <v>1320</v>
      </c>
      <c r="O1299" s="21">
        <v>2675.21</v>
      </c>
      <c r="P1299" s="19">
        <v>6175.2</v>
      </c>
      <c r="Q1299" s="18">
        <v>96.965000000000003</v>
      </c>
      <c r="R1299" s="19">
        <v>6.8360000000000003</v>
      </c>
      <c r="S1299" s="19">
        <v>6.8506999999999998</v>
      </c>
      <c r="T1299" s="263" t="s">
        <v>331</v>
      </c>
      <c r="U1299" s="264" t="s">
        <v>331</v>
      </c>
      <c r="V1299" s="264" t="s">
        <v>331</v>
      </c>
      <c r="W1299" s="19"/>
      <c r="AD1299" s="265" t="s">
        <v>331</v>
      </c>
      <c r="AE1299" s="265">
        <v>2.8991999351978302E-2</v>
      </c>
      <c r="AF1299" s="265">
        <v>3.0324999322183431E-2</v>
      </c>
      <c r="AG1299" s="265">
        <v>3.2234999279491604E-2</v>
      </c>
      <c r="AH1299" s="265">
        <v>2.8769999356940388E-2</v>
      </c>
      <c r="AI1299" s="265">
        <v>3.1369999298825862E-2</v>
      </c>
      <c r="AJ1299" s="265">
        <v>3.3789999244734643E-2</v>
      </c>
      <c r="AK1299" s="265">
        <v>3.5639999203383926E-2</v>
      </c>
      <c r="AL1299" s="265">
        <v>3.4706999224238096E-2</v>
      </c>
      <c r="AM1299" s="265">
        <v>3.6379999186843634E-2</v>
      </c>
      <c r="AN1299" s="265">
        <v>3.803099914994091E-2</v>
      </c>
      <c r="AO1299" s="265">
        <v>3.8475999139994381E-2</v>
      </c>
      <c r="AP1299" s="265">
        <v>4.0102999103628099E-2</v>
      </c>
      <c r="AQ1299" s="265">
        <v>3.9780899110827592E-2</v>
      </c>
    </row>
    <row r="1300" spans="1:43" ht="18.75" customHeight="1">
      <c r="A1300" s="86">
        <v>43439</v>
      </c>
      <c r="B1300" s="19">
        <v>157.16409999999999</v>
      </c>
      <c r="C1300" s="19">
        <v>213.0566</v>
      </c>
      <c r="D1300" s="19"/>
      <c r="E1300" s="19">
        <v>20.74</v>
      </c>
      <c r="F1300" s="20">
        <v>2.4070999999999999E-2</v>
      </c>
      <c r="G1300" s="20">
        <v>2.7947E-2</v>
      </c>
      <c r="H1300" s="20">
        <v>2.8049999999999999E-2</v>
      </c>
      <c r="I1300" s="20">
        <v>2.7871E-2</v>
      </c>
      <c r="J1300" s="20">
        <v>2.9135999999999999E-2</v>
      </c>
      <c r="K1300" s="20">
        <v>2.8402E-2</v>
      </c>
      <c r="L1300" s="20">
        <v>3.1726999999999998E-2</v>
      </c>
      <c r="M1300" s="20">
        <v>2.9139999999999999E-2</v>
      </c>
      <c r="N1300" s="19">
        <v>1320</v>
      </c>
      <c r="O1300" s="21">
        <v>2675.21</v>
      </c>
      <c r="P1300" s="19">
        <v>6175.2</v>
      </c>
      <c r="Q1300" s="18">
        <v>97.04</v>
      </c>
      <c r="R1300" s="19">
        <v>6.883</v>
      </c>
      <c r="S1300" s="19">
        <v>6.8764000000000003</v>
      </c>
      <c r="T1300" s="263" t="s">
        <v>331</v>
      </c>
      <c r="U1300" s="264" t="s">
        <v>331</v>
      </c>
      <c r="V1300" s="264" t="s">
        <v>331</v>
      </c>
      <c r="W1300" s="19"/>
      <c r="AD1300" s="265" t="s">
        <v>331</v>
      </c>
      <c r="AE1300" s="265">
        <v>2.9279999345541E-2</v>
      </c>
      <c r="AF1300" s="265">
        <v>3.039299932066351E-2</v>
      </c>
      <c r="AG1300" s="265">
        <v>3.2423999275267124E-2</v>
      </c>
      <c r="AH1300" s="265">
        <v>2.8629999360069634E-2</v>
      </c>
      <c r="AI1300" s="265">
        <v>3.1399999298155311E-2</v>
      </c>
      <c r="AJ1300" s="265">
        <v>3.3899999242275956E-2</v>
      </c>
      <c r="AK1300" s="265">
        <v>3.5879999198019506E-2</v>
      </c>
      <c r="AL1300" s="265">
        <v>3.4706999224238096E-2</v>
      </c>
      <c r="AM1300" s="265">
        <v>3.6379999186843634E-2</v>
      </c>
      <c r="AN1300" s="265">
        <v>3.8028999149985615E-2</v>
      </c>
      <c r="AO1300" s="265">
        <v>3.8474999140016737E-2</v>
      </c>
      <c r="AP1300" s="265">
        <v>4.0105999103561045E-2</v>
      </c>
      <c r="AQ1300" s="265">
        <v>3.8979999128729105E-2</v>
      </c>
    </row>
    <row r="1301" spans="1:43" ht="18.75" customHeight="1">
      <c r="A1301" s="86">
        <v>43438</v>
      </c>
      <c r="B1301" s="19">
        <v>157.16409999999999</v>
      </c>
      <c r="C1301" s="19">
        <v>213.0566</v>
      </c>
      <c r="D1301" s="19"/>
      <c r="E1301" s="19">
        <v>20.74</v>
      </c>
      <c r="F1301" s="20">
        <v>2.4070999999999999E-2</v>
      </c>
      <c r="G1301" s="20">
        <v>2.7947E-2</v>
      </c>
      <c r="H1301" s="20">
        <v>2.8049999999999999E-2</v>
      </c>
      <c r="I1301" s="20">
        <v>2.7871E-2</v>
      </c>
      <c r="J1301" s="20">
        <v>2.9135999999999999E-2</v>
      </c>
      <c r="K1301" s="20">
        <v>2.8402E-2</v>
      </c>
      <c r="L1301" s="20">
        <v>3.1726999999999998E-2</v>
      </c>
      <c r="M1301" s="20">
        <v>2.9960000000000001E-2</v>
      </c>
      <c r="N1301" s="19">
        <v>1320</v>
      </c>
      <c r="O1301" s="21">
        <v>2675.21</v>
      </c>
      <c r="P1301" s="19">
        <v>6175.2</v>
      </c>
      <c r="Q1301" s="18">
        <v>97.272000000000006</v>
      </c>
      <c r="R1301" s="19">
        <v>6.9604999999999997</v>
      </c>
      <c r="S1301" s="19">
        <v>6.95</v>
      </c>
      <c r="T1301" s="263" t="s">
        <v>331</v>
      </c>
      <c r="U1301" s="264" t="s">
        <v>331</v>
      </c>
      <c r="V1301" s="264" t="s">
        <v>331</v>
      </c>
      <c r="W1301" s="19"/>
      <c r="AD1301" s="265" t="s">
        <v>331</v>
      </c>
      <c r="AE1301" s="265">
        <v>2.9278999345563352E-2</v>
      </c>
      <c r="AF1301" s="265">
        <v>3.054999931715429E-2</v>
      </c>
      <c r="AG1301" s="265">
        <v>3.2522999273054298E-2</v>
      </c>
      <c r="AH1301" s="265">
        <v>2.849999936297536E-2</v>
      </c>
      <c r="AI1301" s="265">
        <v>3.1049999305978418E-2</v>
      </c>
      <c r="AJ1301" s="265">
        <v>3.3989999240264294E-2</v>
      </c>
      <c r="AK1301" s="265">
        <v>3.5859999198466538E-2</v>
      </c>
      <c r="AL1301" s="265">
        <v>3.4706999224238096E-2</v>
      </c>
      <c r="AM1301" s="265">
        <v>3.6379999186843634E-2</v>
      </c>
      <c r="AN1301" s="265">
        <v>3.8024999150075019E-2</v>
      </c>
      <c r="AO1301" s="265">
        <v>3.8474999140016737E-2</v>
      </c>
      <c r="AP1301" s="265">
        <v>4.0102999103628099E-2</v>
      </c>
      <c r="AQ1301" s="265">
        <v>3.8979999128729105E-2</v>
      </c>
    </row>
    <row r="1302" spans="1:43" ht="18.75" customHeight="1">
      <c r="A1302" s="86">
        <v>43437</v>
      </c>
      <c r="B1302" s="19">
        <v>156.83150000000001</v>
      </c>
      <c r="C1302" s="19">
        <v>212.74940000000001</v>
      </c>
      <c r="D1302" s="19"/>
      <c r="E1302" s="19">
        <v>16.440000000000001</v>
      </c>
      <c r="F1302" s="20">
        <v>2.332E-2</v>
      </c>
      <c r="G1302" s="20">
        <v>2.8211E-2</v>
      </c>
      <c r="H1302" s="20">
        <v>2.8274000000000001E-2</v>
      </c>
      <c r="I1302" s="20">
        <v>2.8174999999999999E-2</v>
      </c>
      <c r="J1302" s="20">
        <v>2.9697000000000001E-2</v>
      </c>
      <c r="K1302" s="20">
        <v>2.8849E-2</v>
      </c>
      <c r="L1302" s="20">
        <v>3.2535000000000001E-2</v>
      </c>
      <c r="M1302" s="20">
        <v>2.972E-2</v>
      </c>
      <c r="N1302" s="19">
        <v>1320</v>
      </c>
      <c r="O1302" s="21">
        <v>2727.99</v>
      </c>
      <c r="P1302" s="19">
        <v>6172.6</v>
      </c>
      <c r="Q1302" s="18">
        <v>96.778000000000006</v>
      </c>
      <c r="R1302" s="19">
        <v>6.9424999999999999</v>
      </c>
      <c r="S1302" s="19">
        <v>6.9358000000000004</v>
      </c>
      <c r="T1302" s="263" t="s">
        <v>331</v>
      </c>
      <c r="U1302" s="264" t="s">
        <v>331</v>
      </c>
      <c r="V1302" s="264" t="s">
        <v>331</v>
      </c>
      <c r="W1302" s="19"/>
      <c r="AD1302" s="265" t="s">
        <v>331</v>
      </c>
      <c r="AE1302" s="265">
        <v>2.916999934799969E-2</v>
      </c>
      <c r="AF1302" s="265">
        <v>3.0451999319344759E-2</v>
      </c>
      <c r="AG1302" s="265">
        <v>3.2415999275445938E-2</v>
      </c>
      <c r="AH1302" s="265">
        <v>2.8479999363422392E-2</v>
      </c>
      <c r="AI1302" s="265">
        <v>3.1099999304860831E-2</v>
      </c>
      <c r="AJ1302" s="265">
        <v>3.3859999243170028E-2</v>
      </c>
      <c r="AK1302" s="265">
        <v>3.5989999195560812E-2</v>
      </c>
      <c r="AL1302" s="265">
        <v>3.4706999224238096E-2</v>
      </c>
      <c r="AM1302" s="265">
        <v>3.6379999186843634E-2</v>
      </c>
      <c r="AN1302" s="265">
        <v>3.8026999150030313E-2</v>
      </c>
      <c r="AO1302" s="265">
        <v>3.8663999135792257E-2</v>
      </c>
      <c r="AP1302" s="265">
        <v>3.9666999113373458E-2</v>
      </c>
      <c r="AQ1302" s="265">
        <v>4.0816699087675663E-2</v>
      </c>
    </row>
    <row r="1303" spans="1:43" ht="18.75" customHeight="1">
      <c r="A1303" s="86">
        <v>43434</v>
      </c>
      <c r="B1303" s="19">
        <v>156.65260000000001</v>
      </c>
      <c r="C1303" s="19">
        <v>211.9605</v>
      </c>
      <c r="D1303" s="19"/>
      <c r="E1303" s="19">
        <v>18.07</v>
      </c>
      <c r="F1303" s="20">
        <v>2.3424E-2</v>
      </c>
      <c r="G1303" s="20">
        <v>2.7865000000000001E-2</v>
      </c>
      <c r="H1303" s="20">
        <v>2.7997000000000001E-2</v>
      </c>
      <c r="I1303" s="20">
        <v>2.8125000000000001E-2</v>
      </c>
      <c r="J1303" s="20">
        <v>2.9878999999999999E-2</v>
      </c>
      <c r="K1303" s="20">
        <v>2.8972999999999999E-2</v>
      </c>
      <c r="L1303" s="20">
        <v>3.2899999999999999E-2</v>
      </c>
      <c r="M1303" s="20">
        <v>2.9590000000000002E-2</v>
      </c>
      <c r="N1303" s="19">
        <v>1320</v>
      </c>
      <c r="O1303" s="21">
        <v>2727.99</v>
      </c>
      <c r="P1303" s="19">
        <v>6172.6</v>
      </c>
      <c r="Q1303" s="18">
        <v>96.786000000000001</v>
      </c>
      <c r="R1303" s="19">
        <v>6.9539</v>
      </c>
      <c r="S1303" s="19">
        <v>6.9405000000000001</v>
      </c>
      <c r="T1303" s="263" t="s">
        <v>331</v>
      </c>
      <c r="U1303" s="264" t="s">
        <v>331</v>
      </c>
      <c r="V1303" s="264" t="s">
        <v>331</v>
      </c>
      <c r="W1303" s="19"/>
      <c r="AD1303" s="265" t="s">
        <v>331</v>
      </c>
      <c r="AE1303" s="265">
        <v>2.9068999350257217E-2</v>
      </c>
      <c r="AF1303" s="265">
        <v>3.0424999319948257E-2</v>
      </c>
      <c r="AG1303" s="265">
        <v>3.2317999277636407E-2</v>
      </c>
      <c r="AH1303" s="265">
        <v>2.8639999359846114E-2</v>
      </c>
      <c r="AI1303" s="265">
        <v>3.1519999295473097E-2</v>
      </c>
      <c r="AJ1303" s="265">
        <v>3.3829999243840572E-2</v>
      </c>
      <c r="AK1303" s="265">
        <v>3.5849999198690058E-2</v>
      </c>
      <c r="AL1303" s="265">
        <v>3.4706999224238096E-2</v>
      </c>
      <c r="AM1303" s="265">
        <v>3.6379999186843634E-2</v>
      </c>
      <c r="AN1303" s="265">
        <v>3.8026999150030313E-2</v>
      </c>
      <c r="AO1303" s="265">
        <v>3.8663999135792257E-2</v>
      </c>
      <c r="AP1303" s="265">
        <v>3.9666999113373458E-2</v>
      </c>
      <c r="AQ1303" s="265">
        <v>4.3646699024420234E-2</v>
      </c>
    </row>
    <row r="1304" spans="1:43" ht="18.75" customHeight="1">
      <c r="A1304" s="86">
        <v>43433</v>
      </c>
      <c r="B1304" s="19">
        <v>156.56030000000001</v>
      </c>
      <c r="C1304" s="19">
        <v>211.97319999999999</v>
      </c>
      <c r="D1304" s="19"/>
      <c r="E1304" s="19">
        <v>18.79</v>
      </c>
      <c r="F1304" s="20">
        <v>2.3531E-2</v>
      </c>
      <c r="G1304" s="20">
        <v>2.8086E-2</v>
      </c>
      <c r="H1304" s="20">
        <v>2.8275999999999999E-2</v>
      </c>
      <c r="I1304" s="20">
        <v>2.8462999999999999E-2</v>
      </c>
      <c r="J1304" s="20">
        <v>3.0297999999999999E-2</v>
      </c>
      <c r="K1304" s="20">
        <v>2.9420999999999999E-2</v>
      </c>
      <c r="L1304" s="20">
        <v>3.3244999999999997E-2</v>
      </c>
      <c r="M1304" s="20">
        <v>2.981E-2</v>
      </c>
      <c r="N1304" s="19">
        <v>1320</v>
      </c>
      <c r="O1304" s="21">
        <v>2727.99</v>
      </c>
      <c r="P1304" s="19">
        <v>6172.6</v>
      </c>
      <c r="Q1304" s="18">
        <v>97.369</v>
      </c>
      <c r="R1304" s="19">
        <v>6.9515000000000002</v>
      </c>
      <c r="S1304" s="19">
        <v>6.9519000000000002</v>
      </c>
      <c r="T1304" s="263" t="s">
        <v>331</v>
      </c>
      <c r="U1304" s="264" t="s">
        <v>331</v>
      </c>
      <c r="V1304" s="264" t="s">
        <v>331</v>
      </c>
      <c r="W1304" s="19"/>
      <c r="AD1304" s="265" t="s">
        <v>331</v>
      </c>
      <c r="AE1304" s="265">
        <v>2.8987999352067709E-2</v>
      </c>
      <c r="AF1304" s="265">
        <v>3.0299999322742223E-2</v>
      </c>
      <c r="AG1304" s="265">
        <v>3.2233999279513953E-2</v>
      </c>
      <c r="AH1304" s="265">
        <v>2.9029999351128936E-2</v>
      </c>
      <c r="AI1304" s="265">
        <v>3.1509999295696617E-2</v>
      </c>
      <c r="AJ1304" s="265">
        <v>3.4059999238699679E-2</v>
      </c>
      <c r="AK1304" s="265">
        <v>3.5899999197572467E-2</v>
      </c>
      <c r="AL1304" s="265">
        <v>3.4706999224238096E-2</v>
      </c>
      <c r="AM1304" s="265">
        <v>3.6379999186843634E-2</v>
      </c>
      <c r="AN1304" s="265">
        <v>3.8027999150007964E-2</v>
      </c>
      <c r="AO1304" s="265">
        <v>3.8662999135814606E-2</v>
      </c>
      <c r="AP1304" s="265">
        <v>3.9666999113373458E-2</v>
      </c>
      <c r="AQ1304" s="265">
        <v>5.1029998859390614E-2</v>
      </c>
    </row>
    <row r="1305" spans="1:43" ht="18.75" customHeight="1">
      <c r="A1305" s="86">
        <v>43432</v>
      </c>
      <c r="B1305" s="19">
        <v>156.5256</v>
      </c>
      <c r="C1305" s="19">
        <v>211.922</v>
      </c>
      <c r="D1305" s="19"/>
      <c r="E1305" s="19">
        <v>18.489999999999998</v>
      </c>
      <c r="F1305" s="20">
        <v>2.3789000000000001E-2</v>
      </c>
      <c r="G1305" s="20">
        <v>2.8086E-2</v>
      </c>
      <c r="H1305" s="20">
        <v>2.8414999999999999E-2</v>
      </c>
      <c r="I1305" s="20">
        <v>2.8649000000000001E-2</v>
      </c>
      <c r="J1305" s="20">
        <v>3.0589999999999999E-2</v>
      </c>
      <c r="K1305" s="20">
        <v>2.9595E-2</v>
      </c>
      <c r="L1305" s="20">
        <v>3.3459000000000003E-2</v>
      </c>
      <c r="M1305" s="20">
        <v>3.0169999999999999E-2</v>
      </c>
      <c r="N1305" s="19">
        <v>1320</v>
      </c>
      <c r="O1305" s="21">
        <v>2727.99</v>
      </c>
      <c r="P1305" s="19">
        <v>6172.6</v>
      </c>
      <c r="Q1305" s="18">
        <v>97.073999999999998</v>
      </c>
      <c r="R1305" s="19">
        <v>6.9408000000000003</v>
      </c>
      <c r="S1305" s="19">
        <v>6.9503000000000004</v>
      </c>
      <c r="T1305" s="263" t="s">
        <v>331</v>
      </c>
      <c r="U1305" s="264" t="s">
        <v>331</v>
      </c>
      <c r="V1305" s="264" t="s">
        <v>331</v>
      </c>
      <c r="W1305" s="19"/>
      <c r="AD1305" s="265" t="s">
        <v>331</v>
      </c>
      <c r="AE1305" s="265">
        <v>2.9082999349944294E-2</v>
      </c>
      <c r="AF1305" s="265">
        <v>3.0379999320954084E-2</v>
      </c>
      <c r="AG1305" s="265">
        <v>3.2296999278105795E-2</v>
      </c>
      <c r="AH1305" s="265">
        <v>2.9279999345541E-2</v>
      </c>
      <c r="AI1305" s="265">
        <v>3.1699999291449787E-2</v>
      </c>
      <c r="AJ1305" s="265">
        <v>3.4469999229535461E-2</v>
      </c>
      <c r="AK1305" s="265">
        <v>3.6219999190419912E-2</v>
      </c>
      <c r="AL1305" s="265">
        <v>3.4706999224238096E-2</v>
      </c>
      <c r="AM1305" s="265">
        <v>3.6379999186843634E-2</v>
      </c>
      <c r="AN1305" s="265">
        <v>3.7861999153718351E-2</v>
      </c>
      <c r="AO1305" s="265">
        <v>3.8601999137178059E-2</v>
      </c>
      <c r="AP1305" s="265">
        <v>3.9666999113373458E-2</v>
      </c>
      <c r="AQ1305" s="265">
        <v>5.4276598786823456E-2</v>
      </c>
    </row>
    <row r="1306" spans="1:43" ht="18.75" customHeight="1">
      <c r="A1306" s="86">
        <v>43431</v>
      </c>
      <c r="B1306" s="19">
        <v>156.43860000000001</v>
      </c>
      <c r="C1306" s="19">
        <v>211.29040000000001</v>
      </c>
      <c r="D1306" s="19"/>
      <c r="E1306" s="19">
        <v>19.02</v>
      </c>
      <c r="F1306" s="20">
        <v>2.3893000000000001E-2</v>
      </c>
      <c r="G1306" s="20">
        <v>2.8329E-2</v>
      </c>
      <c r="H1306" s="20">
        <v>2.8608999999999999E-2</v>
      </c>
      <c r="I1306" s="20">
        <v>2.8901E-2</v>
      </c>
      <c r="J1306" s="20">
        <v>3.0571999999999998E-2</v>
      </c>
      <c r="K1306" s="20">
        <v>2.9721000000000001E-2</v>
      </c>
      <c r="L1306" s="20">
        <v>3.3187000000000001E-2</v>
      </c>
      <c r="M1306" s="20">
        <v>3.0210000000000001E-2</v>
      </c>
      <c r="N1306" s="19">
        <v>1320</v>
      </c>
      <c r="O1306" s="21">
        <v>2727.99</v>
      </c>
      <c r="P1306" s="19">
        <v>6172.6</v>
      </c>
      <c r="Q1306" s="18">
        <v>96.915999999999997</v>
      </c>
      <c r="R1306" s="19">
        <v>6.9485000000000001</v>
      </c>
      <c r="S1306" s="19">
        <v>6.9448999999999996</v>
      </c>
      <c r="T1306" s="263" t="s">
        <v>331</v>
      </c>
      <c r="U1306" s="264" t="s">
        <v>331</v>
      </c>
      <c r="V1306" s="264" t="s">
        <v>331</v>
      </c>
      <c r="W1306" s="19"/>
      <c r="AD1306" s="265" t="s">
        <v>331</v>
      </c>
      <c r="AE1306" s="265">
        <v>2.9097999349609018E-2</v>
      </c>
      <c r="AF1306" s="265">
        <v>3.0480999318696557E-2</v>
      </c>
      <c r="AG1306" s="265">
        <v>3.2393999275937675E-2</v>
      </c>
      <c r="AH1306" s="265">
        <v>2.9139999348670245E-2</v>
      </c>
      <c r="AI1306" s="265">
        <v>3.1729999290779236E-2</v>
      </c>
      <c r="AJ1306" s="265">
        <v>3.4309999233111739E-2</v>
      </c>
      <c r="AK1306" s="265">
        <v>3.6279999189078808E-2</v>
      </c>
      <c r="AL1306" s="265">
        <v>3.4706999224238096E-2</v>
      </c>
      <c r="AM1306" s="265">
        <v>3.6379999186843634E-2</v>
      </c>
      <c r="AN1306" s="265">
        <v>3.771299915704876E-2</v>
      </c>
      <c r="AO1306" s="265">
        <v>3.8488999139703807E-2</v>
      </c>
      <c r="AP1306" s="265">
        <v>3.9666999113373458E-2</v>
      </c>
      <c r="AQ1306" s="265">
        <v>7.1321998405829076E-2</v>
      </c>
    </row>
    <row r="1307" spans="1:43" ht="18.75" customHeight="1">
      <c r="A1307" s="86">
        <v>43430</v>
      </c>
      <c r="B1307" s="19">
        <v>156.3665</v>
      </c>
      <c r="C1307" s="19">
        <v>210.8338</v>
      </c>
      <c r="D1307" s="19"/>
      <c r="E1307" s="19">
        <v>18.899999999999999</v>
      </c>
      <c r="F1307" s="20">
        <v>2.3935000000000001E-2</v>
      </c>
      <c r="G1307" s="20">
        <v>2.8302000000000001E-2</v>
      </c>
      <c r="H1307" s="20">
        <v>2.8554E-2</v>
      </c>
      <c r="I1307" s="20">
        <v>2.8850000000000001E-2</v>
      </c>
      <c r="J1307" s="20">
        <v>3.0535E-2</v>
      </c>
      <c r="K1307" s="20">
        <v>2.9670999999999999E-2</v>
      </c>
      <c r="L1307" s="20">
        <v>3.3112999999999997E-2</v>
      </c>
      <c r="M1307" s="20">
        <v>3.0179999999999998E-2</v>
      </c>
      <c r="N1307" s="19">
        <v>1320</v>
      </c>
      <c r="O1307" s="21">
        <v>2727.99</v>
      </c>
      <c r="P1307" s="19">
        <v>6172.6</v>
      </c>
      <c r="Q1307" s="18">
        <v>96.712000000000003</v>
      </c>
      <c r="R1307" s="19">
        <v>6.9320000000000004</v>
      </c>
      <c r="S1307" s="19">
        <v>6.9273999999999996</v>
      </c>
      <c r="T1307" s="263" t="s">
        <v>331</v>
      </c>
      <c r="U1307" s="264" t="s">
        <v>331</v>
      </c>
      <c r="V1307" s="264" t="s">
        <v>331</v>
      </c>
      <c r="W1307" s="19"/>
      <c r="AD1307" s="265" t="s">
        <v>331</v>
      </c>
      <c r="AE1307" s="265">
        <v>2.9406999342702331E-2</v>
      </c>
      <c r="AF1307" s="265">
        <v>3.069799931384623E-2</v>
      </c>
      <c r="AG1307" s="265">
        <v>3.263199927061796E-2</v>
      </c>
      <c r="AH1307" s="265">
        <v>2.9389999343082309E-2</v>
      </c>
      <c r="AI1307" s="265">
        <v>3.1489999296143649E-2</v>
      </c>
      <c r="AJ1307" s="265">
        <v>3.426999923400581E-2</v>
      </c>
      <c r="AK1307" s="265">
        <v>3.6189999191090463E-2</v>
      </c>
      <c r="AL1307" s="265">
        <v>3.4706999224238096E-2</v>
      </c>
      <c r="AM1307" s="265">
        <v>3.6379999186843634E-2</v>
      </c>
      <c r="AN1307" s="265">
        <v>3.6784999177791176E-2</v>
      </c>
      <c r="AO1307" s="265">
        <v>3.8118999147973953E-2</v>
      </c>
      <c r="AP1307" s="265">
        <v>3.9682999113015829E-2</v>
      </c>
      <c r="AQ1307" s="265">
        <v>6.3419998582452536E-2</v>
      </c>
    </row>
    <row r="1308" spans="1:43" ht="18.75" customHeight="1">
      <c r="A1308" s="86">
        <v>43427</v>
      </c>
      <c r="B1308" s="19">
        <v>156.446</v>
      </c>
      <c r="C1308" s="19">
        <v>210.6925</v>
      </c>
      <c r="D1308" s="19"/>
      <c r="E1308" s="19">
        <v>21.52</v>
      </c>
      <c r="F1308" s="20">
        <v>2.3962000000000001E-2</v>
      </c>
      <c r="G1308" s="20">
        <v>2.8094000000000001E-2</v>
      </c>
      <c r="H1308" s="20">
        <v>2.8361000000000001E-2</v>
      </c>
      <c r="I1308" s="20">
        <v>2.8662E-2</v>
      </c>
      <c r="J1308" s="20">
        <v>3.039E-2</v>
      </c>
      <c r="K1308" s="20">
        <v>2.9496000000000001E-2</v>
      </c>
      <c r="L1308" s="20">
        <v>3.3015000000000003E-2</v>
      </c>
      <c r="M1308" s="20">
        <v>2.9839999999999998E-2</v>
      </c>
      <c r="N1308" s="19">
        <v>1320</v>
      </c>
      <c r="O1308" s="21">
        <v>2727.99</v>
      </c>
      <c r="P1308" s="19">
        <v>6172.6</v>
      </c>
      <c r="Q1308" s="18">
        <v>96.712000000000003</v>
      </c>
      <c r="R1308" s="19">
        <v>6.9269999999999996</v>
      </c>
      <c r="S1308" s="19">
        <v>6.9245999999999999</v>
      </c>
      <c r="T1308" s="263" t="s">
        <v>331</v>
      </c>
      <c r="U1308" s="264" t="s">
        <v>331</v>
      </c>
      <c r="V1308" s="264" t="s">
        <v>331</v>
      </c>
      <c r="W1308" s="19"/>
      <c r="AD1308" s="265" t="s">
        <v>331</v>
      </c>
      <c r="AE1308" s="265">
        <v>2.9656999337114395E-2</v>
      </c>
      <c r="AF1308" s="265">
        <v>3.0849999310448767E-2</v>
      </c>
      <c r="AG1308" s="265">
        <v>3.2684999269433322E-2</v>
      </c>
      <c r="AH1308" s="265">
        <v>2.9689999336376786E-2</v>
      </c>
      <c r="AI1308" s="265">
        <v>3.1879999287426471E-2</v>
      </c>
      <c r="AJ1308" s="265">
        <v>3.4439999230206013E-2</v>
      </c>
      <c r="AK1308" s="265">
        <v>3.624999918974936E-2</v>
      </c>
      <c r="AL1308" s="265">
        <v>3.4706999224238096E-2</v>
      </c>
      <c r="AM1308" s="265">
        <v>3.6379999186843634E-2</v>
      </c>
      <c r="AN1308" s="265">
        <v>3.6784999177791176E-2</v>
      </c>
      <c r="AO1308" s="265">
        <v>3.6832999176718298E-2</v>
      </c>
      <c r="AP1308" s="265">
        <v>3.9673999113217E-2</v>
      </c>
      <c r="AQ1308" s="265">
        <v>5.5493298759628093E-2</v>
      </c>
    </row>
    <row r="1309" spans="1:43" ht="18.75" customHeight="1">
      <c r="A1309" s="86">
        <v>43426</v>
      </c>
      <c r="B1309" s="19">
        <v>156.41560000000001</v>
      </c>
      <c r="C1309" s="19">
        <v>210.42189999999999</v>
      </c>
      <c r="D1309" s="19"/>
      <c r="E1309" s="19">
        <v>20.8</v>
      </c>
      <c r="F1309" s="20">
        <v>2.3966999999999999E-2</v>
      </c>
      <c r="G1309" s="20">
        <v>2.8139000000000001E-2</v>
      </c>
      <c r="H1309" s="20">
        <v>2.8500999999999999E-2</v>
      </c>
      <c r="I1309" s="20">
        <v>2.8901E-2</v>
      </c>
      <c r="J1309" s="20">
        <v>3.0627000000000001E-2</v>
      </c>
      <c r="K1309" s="20">
        <v>2.9772E-2</v>
      </c>
      <c r="L1309" s="20">
        <v>3.3162999999999998E-2</v>
      </c>
      <c r="M1309" s="20">
        <v>3.0099999999999998E-2</v>
      </c>
      <c r="N1309" s="19">
        <v>1320</v>
      </c>
      <c r="O1309" s="21">
        <v>2727.99</v>
      </c>
      <c r="P1309" s="19">
        <v>6172.6</v>
      </c>
      <c r="Q1309" s="18">
        <v>96.835999999999999</v>
      </c>
      <c r="R1309" s="19">
        <v>6.9452999999999996</v>
      </c>
      <c r="S1309" s="19">
        <v>6.9451000000000001</v>
      </c>
      <c r="T1309" s="263" t="s">
        <v>331</v>
      </c>
      <c r="U1309" s="264" t="s">
        <v>331</v>
      </c>
      <c r="V1309" s="264" t="s">
        <v>331</v>
      </c>
      <c r="W1309" s="19"/>
      <c r="AD1309" s="265" t="s">
        <v>331</v>
      </c>
      <c r="AE1309" s="265">
        <v>2.9656999337114395E-2</v>
      </c>
      <c r="AF1309" s="265">
        <v>3.0849999310448767E-2</v>
      </c>
      <c r="AG1309" s="265">
        <v>3.2684999269433322E-2</v>
      </c>
      <c r="AH1309" s="265">
        <v>2.9689999336376786E-2</v>
      </c>
      <c r="AI1309" s="265">
        <v>3.1879999287426471E-2</v>
      </c>
      <c r="AJ1309" s="265">
        <v>3.4439999230206013E-2</v>
      </c>
      <c r="AK1309" s="265">
        <v>3.624999918974936E-2</v>
      </c>
      <c r="AL1309" s="265">
        <v>3.4706999224238096E-2</v>
      </c>
      <c r="AM1309" s="265">
        <v>3.6379999186843634E-2</v>
      </c>
      <c r="AN1309" s="265">
        <v>3.6784999177791176E-2</v>
      </c>
      <c r="AO1309" s="265">
        <v>3.6832999176718298E-2</v>
      </c>
      <c r="AP1309" s="265">
        <v>3.9673999113217E-2</v>
      </c>
      <c r="AQ1309" s="265">
        <v>4.9565698892120272E-2</v>
      </c>
    </row>
    <row r="1310" spans="1:43" ht="18.75" customHeight="1">
      <c r="A1310" s="86">
        <v>43425</v>
      </c>
      <c r="B1310" s="19">
        <v>156.41560000000001</v>
      </c>
      <c r="C1310" s="19">
        <v>210.42189999999999</v>
      </c>
      <c r="D1310" s="19"/>
      <c r="E1310" s="19">
        <v>20.8</v>
      </c>
      <c r="F1310" s="20">
        <v>2.3966999999999999E-2</v>
      </c>
      <c r="G1310" s="20">
        <v>2.8139000000000001E-2</v>
      </c>
      <c r="H1310" s="20">
        <v>2.8500999999999999E-2</v>
      </c>
      <c r="I1310" s="20">
        <v>2.8901E-2</v>
      </c>
      <c r="J1310" s="20">
        <v>3.0627000000000001E-2</v>
      </c>
      <c r="K1310" s="20">
        <v>2.9772E-2</v>
      </c>
      <c r="L1310" s="20">
        <v>3.3162999999999998E-2</v>
      </c>
      <c r="M1310" s="20">
        <v>3.0300000000000001E-2</v>
      </c>
      <c r="N1310" s="19">
        <v>1320</v>
      </c>
      <c r="O1310" s="21">
        <v>2727.99</v>
      </c>
      <c r="P1310" s="19">
        <v>6172.6</v>
      </c>
      <c r="Q1310" s="18">
        <v>96.192999999999998</v>
      </c>
      <c r="R1310" s="19">
        <v>6.9420000000000002</v>
      </c>
      <c r="S1310" s="19">
        <v>6.9337999999999997</v>
      </c>
      <c r="T1310" s="263" t="s">
        <v>331</v>
      </c>
      <c r="U1310" s="264" t="s">
        <v>331</v>
      </c>
      <c r="V1310" s="264" t="s">
        <v>331</v>
      </c>
      <c r="W1310" s="19"/>
      <c r="AD1310" s="265" t="s">
        <v>331</v>
      </c>
      <c r="AE1310" s="265">
        <v>2.9656999337114395E-2</v>
      </c>
      <c r="AF1310" s="265">
        <v>3.0849999310448767E-2</v>
      </c>
      <c r="AG1310" s="265">
        <v>3.2684999269433322E-2</v>
      </c>
      <c r="AH1310" s="265">
        <v>2.9689999336376786E-2</v>
      </c>
      <c r="AI1310" s="265">
        <v>3.1879999287426471E-2</v>
      </c>
      <c r="AJ1310" s="265">
        <v>3.4439999230206013E-2</v>
      </c>
      <c r="AK1310" s="265">
        <v>3.624999918974936E-2</v>
      </c>
      <c r="AL1310" s="265">
        <v>3.4706999224238096E-2</v>
      </c>
      <c r="AM1310" s="265">
        <v>3.6379999186843634E-2</v>
      </c>
      <c r="AN1310" s="265">
        <v>3.6784999177791176E-2</v>
      </c>
      <c r="AO1310" s="265">
        <v>3.6832999176718298E-2</v>
      </c>
      <c r="AP1310" s="265">
        <v>3.9673999113217E-2</v>
      </c>
      <c r="AQ1310" s="265">
        <v>4.6416698962505908E-2</v>
      </c>
    </row>
    <row r="1311" spans="1:43" ht="18.75" customHeight="1">
      <c r="A1311" s="86">
        <v>43424</v>
      </c>
      <c r="B1311" s="19">
        <v>156.51900000000001</v>
      </c>
      <c r="C1311" s="19">
        <v>210.7586</v>
      </c>
      <c r="D1311" s="19"/>
      <c r="E1311" s="19">
        <v>22.48</v>
      </c>
      <c r="F1311" s="20">
        <v>2.3791E-2</v>
      </c>
      <c r="G1311" s="20">
        <v>2.8036999999999999E-2</v>
      </c>
      <c r="H1311" s="20">
        <v>2.8473999999999999E-2</v>
      </c>
      <c r="I1311" s="20">
        <v>2.8867E-2</v>
      </c>
      <c r="J1311" s="20">
        <v>3.0627999999999999E-2</v>
      </c>
      <c r="K1311" s="20">
        <v>2.9746999999999999E-2</v>
      </c>
      <c r="L1311" s="20">
        <v>3.3147000000000003E-2</v>
      </c>
      <c r="M1311" s="20">
        <v>3.049E-2</v>
      </c>
      <c r="N1311" s="19">
        <v>1320</v>
      </c>
      <c r="O1311" s="21">
        <v>2727.99</v>
      </c>
      <c r="P1311" s="19">
        <v>6172.6</v>
      </c>
      <c r="Q1311" s="18">
        <v>96.465000000000003</v>
      </c>
      <c r="R1311" s="19">
        <v>6.9379999999999997</v>
      </c>
      <c r="S1311" s="19">
        <v>6.9206000000000003</v>
      </c>
      <c r="T1311" s="263" t="s">
        <v>331</v>
      </c>
      <c r="U1311" s="264" t="s">
        <v>331</v>
      </c>
      <c r="V1311" s="264" t="s">
        <v>331</v>
      </c>
      <c r="W1311" s="19"/>
      <c r="AD1311" s="265" t="s">
        <v>331</v>
      </c>
      <c r="AE1311" s="265">
        <v>2.9656999337114395E-2</v>
      </c>
      <c r="AF1311" s="265">
        <v>3.0849999310448767E-2</v>
      </c>
      <c r="AG1311" s="265">
        <v>3.2684999269433322E-2</v>
      </c>
      <c r="AH1311" s="265">
        <v>2.9689999336376786E-2</v>
      </c>
      <c r="AI1311" s="265">
        <v>3.1879999287426471E-2</v>
      </c>
      <c r="AJ1311" s="265">
        <v>3.4439999230206013E-2</v>
      </c>
      <c r="AK1311" s="265">
        <v>3.624999918974936E-2</v>
      </c>
      <c r="AL1311" s="265">
        <v>3.4706999224238096E-2</v>
      </c>
      <c r="AM1311" s="265">
        <v>3.6379999186843634E-2</v>
      </c>
      <c r="AN1311" s="265">
        <v>3.6784999177791176E-2</v>
      </c>
      <c r="AO1311" s="265">
        <v>3.6832999176718298E-2</v>
      </c>
      <c r="AP1311" s="265">
        <v>3.9673999113217E-2</v>
      </c>
      <c r="AQ1311" s="265">
        <v>4.8238998921774329E-2</v>
      </c>
    </row>
    <row r="1312" spans="1:43" ht="18.75" customHeight="1">
      <c r="A1312" s="86">
        <v>43423</v>
      </c>
      <c r="B1312" s="19">
        <v>156.6816</v>
      </c>
      <c r="C1312" s="19">
        <v>210.959</v>
      </c>
      <c r="D1312" s="19"/>
      <c r="E1312" s="19">
        <v>20.100000000000001</v>
      </c>
      <c r="F1312" s="20">
        <v>2.3473999999999998E-2</v>
      </c>
      <c r="G1312" s="20">
        <v>2.7893000000000001E-2</v>
      </c>
      <c r="H1312" s="20">
        <v>2.8309999999999998E-2</v>
      </c>
      <c r="I1312" s="20">
        <v>2.8697E-2</v>
      </c>
      <c r="J1312" s="20">
        <v>3.0627999999999999E-2</v>
      </c>
      <c r="K1312" s="20">
        <v>2.9697000000000001E-2</v>
      </c>
      <c r="L1312" s="20">
        <v>3.3211999999999998E-2</v>
      </c>
      <c r="M1312" s="20">
        <v>3.032E-2</v>
      </c>
      <c r="N1312" s="19">
        <v>1320</v>
      </c>
      <c r="O1312" s="21">
        <v>2727.99</v>
      </c>
      <c r="P1312" s="19">
        <v>6172.6</v>
      </c>
      <c r="Q1312" s="18">
        <v>96.927000000000007</v>
      </c>
      <c r="R1312" s="19">
        <v>6.9391999999999996</v>
      </c>
      <c r="S1312" s="19">
        <v>6.9272</v>
      </c>
      <c r="T1312" s="263" t="s">
        <v>331</v>
      </c>
      <c r="U1312" s="264" t="s">
        <v>331</v>
      </c>
      <c r="V1312" s="264" t="s">
        <v>331</v>
      </c>
      <c r="W1312" s="19"/>
      <c r="AD1312" s="265" t="s">
        <v>331</v>
      </c>
      <c r="AE1312" s="265">
        <v>2.9656999337114395E-2</v>
      </c>
      <c r="AF1312" s="265">
        <v>3.0849999310448767E-2</v>
      </c>
      <c r="AG1312" s="265">
        <v>3.2684999269433322E-2</v>
      </c>
      <c r="AH1312" s="265">
        <v>2.9689999336376786E-2</v>
      </c>
      <c r="AI1312" s="265">
        <v>3.1879999287426471E-2</v>
      </c>
      <c r="AJ1312" s="265">
        <v>3.4439999230206013E-2</v>
      </c>
      <c r="AK1312" s="265">
        <v>3.624999918974936E-2</v>
      </c>
      <c r="AL1312" s="265">
        <v>3.4706999224238096E-2</v>
      </c>
      <c r="AM1312" s="265">
        <v>3.6379999186843634E-2</v>
      </c>
      <c r="AN1312" s="265">
        <v>3.6784999177791176E-2</v>
      </c>
      <c r="AO1312" s="265">
        <v>3.6832999176718298E-2</v>
      </c>
      <c r="AP1312" s="265">
        <v>3.9673999113217E-2</v>
      </c>
      <c r="AQ1312" s="265">
        <v>4.1963299062047148E-2</v>
      </c>
    </row>
    <row r="1313" spans="1:43" ht="18.75" customHeight="1">
      <c r="A1313" s="86">
        <v>43420</v>
      </c>
      <c r="B1313" s="19">
        <v>156.59020000000001</v>
      </c>
      <c r="C1313" s="19">
        <v>211.334</v>
      </c>
      <c r="D1313" s="19"/>
      <c r="E1313" s="19">
        <v>18.14</v>
      </c>
      <c r="F1313" s="20">
        <v>2.3424E-2</v>
      </c>
      <c r="G1313" s="20">
        <v>2.7997999999999999E-2</v>
      </c>
      <c r="H1313" s="20">
        <v>2.8420000000000001E-2</v>
      </c>
      <c r="I1313" s="20">
        <v>2.8781999999999999E-2</v>
      </c>
      <c r="J1313" s="20">
        <v>3.0627999999999999E-2</v>
      </c>
      <c r="K1313" s="20">
        <v>2.9697999999999999E-2</v>
      </c>
      <c r="L1313" s="20">
        <v>3.3162999999999998E-2</v>
      </c>
      <c r="M1313" s="20">
        <v>2.989E-2</v>
      </c>
      <c r="N1313" s="19">
        <v>1320</v>
      </c>
      <c r="O1313" s="21">
        <v>2727.99</v>
      </c>
      <c r="P1313" s="19">
        <v>6172.6</v>
      </c>
      <c r="Q1313" s="18">
        <v>96.802999999999997</v>
      </c>
      <c r="R1313" s="19">
        <v>6.9504999999999999</v>
      </c>
      <c r="S1313" s="19">
        <v>6.9438000000000004</v>
      </c>
      <c r="T1313" s="263" t="s">
        <v>331</v>
      </c>
      <c r="U1313" s="264" t="s">
        <v>331</v>
      </c>
      <c r="V1313" s="264" t="s">
        <v>331</v>
      </c>
      <c r="W1313" s="19"/>
      <c r="AD1313" s="265" t="s">
        <v>331</v>
      </c>
      <c r="AE1313" s="265">
        <v>2.9656999337114395E-2</v>
      </c>
      <c r="AF1313" s="265">
        <v>3.0849999310448767E-2</v>
      </c>
      <c r="AG1313" s="265">
        <v>3.2745999268069863E-2</v>
      </c>
      <c r="AH1313" s="265">
        <v>2.9689999336376786E-2</v>
      </c>
      <c r="AI1313" s="265">
        <v>3.1879999287426471E-2</v>
      </c>
      <c r="AJ1313" s="265">
        <v>3.4439999230206013E-2</v>
      </c>
      <c r="AK1313" s="265">
        <v>3.624999918974936E-2</v>
      </c>
      <c r="AL1313" s="265">
        <v>3.4706999224238096E-2</v>
      </c>
      <c r="AM1313" s="265">
        <v>3.6379999186843634E-2</v>
      </c>
      <c r="AN1313" s="265">
        <v>3.6784999177791176E-2</v>
      </c>
      <c r="AO1313" s="265">
        <v>3.6832999176718298E-2</v>
      </c>
      <c r="AP1313" s="265">
        <v>3.9673999113217E-2</v>
      </c>
      <c r="AQ1313" s="265">
        <v>4.1963299062047148E-2</v>
      </c>
    </row>
    <row r="1314" spans="1:43" ht="18.75" customHeight="1">
      <c r="A1314" s="86">
        <v>43419</v>
      </c>
      <c r="B1314" s="19">
        <v>156.31909999999999</v>
      </c>
      <c r="C1314" s="19">
        <v>211.38409999999999</v>
      </c>
      <c r="D1314" s="19"/>
      <c r="E1314" s="19">
        <v>19.98</v>
      </c>
      <c r="F1314" s="20">
        <v>2.3557000000000002E-2</v>
      </c>
      <c r="G1314" s="20">
        <v>2.8538999999999998E-2</v>
      </c>
      <c r="H1314" s="20">
        <v>2.9051E-2</v>
      </c>
      <c r="I1314" s="20">
        <v>2.9378999999999999E-2</v>
      </c>
      <c r="J1314" s="20">
        <v>3.1102999999999999E-2</v>
      </c>
      <c r="K1314" s="20">
        <v>3.0224000000000001E-2</v>
      </c>
      <c r="L1314" s="20">
        <v>3.3591999999999997E-2</v>
      </c>
      <c r="M1314" s="20">
        <v>3.0200000000000001E-2</v>
      </c>
      <c r="N1314" s="19">
        <v>1320</v>
      </c>
      <c r="O1314" s="21">
        <v>2727.99</v>
      </c>
      <c r="P1314" s="19">
        <v>6172.6</v>
      </c>
      <c r="Q1314" s="18">
        <v>97.302999999999997</v>
      </c>
      <c r="R1314" s="19">
        <v>6.9560000000000004</v>
      </c>
      <c r="S1314" s="19">
        <v>6.9466000000000001</v>
      </c>
      <c r="T1314" s="263" t="s">
        <v>331</v>
      </c>
      <c r="U1314" s="264" t="s">
        <v>331</v>
      </c>
      <c r="V1314" s="264" t="s">
        <v>331</v>
      </c>
      <c r="W1314" s="19"/>
      <c r="AD1314" s="265" t="s">
        <v>331</v>
      </c>
      <c r="AE1314" s="265">
        <v>2.9671999336779119E-2</v>
      </c>
      <c r="AF1314" s="265">
        <v>3.0899999309331176E-2</v>
      </c>
      <c r="AG1314" s="265">
        <v>3.2791999267041683E-2</v>
      </c>
      <c r="AH1314" s="265">
        <v>2.9779999334365131E-2</v>
      </c>
      <c r="AI1314" s="265">
        <v>3.1979999285191296E-2</v>
      </c>
      <c r="AJ1314" s="265">
        <v>3.4679999224841593E-2</v>
      </c>
      <c r="AK1314" s="265">
        <v>3.6359999187290673E-2</v>
      </c>
      <c r="AL1314" s="265">
        <v>3.4706999224238096E-2</v>
      </c>
      <c r="AM1314" s="265">
        <v>3.6379999186843634E-2</v>
      </c>
      <c r="AN1314" s="265">
        <v>3.6480999184586103E-2</v>
      </c>
      <c r="AO1314" s="265">
        <v>3.6832999176718298E-2</v>
      </c>
      <c r="AP1314" s="265">
        <v>3.9673999113217E-2</v>
      </c>
      <c r="AQ1314" s="265">
        <v>4.2246699055712669E-2</v>
      </c>
    </row>
    <row r="1315" spans="1:43" ht="18.75" customHeight="1">
      <c r="A1315" s="86">
        <v>43418</v>
      </c>
      <c r="B1315" s="19">
        <v>156.34630000000001</v>
      </c>
      <c r="C1315" s="19">
        <v>211.59460000000001</v>
      </c>
      <c r="D1315" s="19"/>
      <c r="E1315" s="19">
        <v>21.25</v>
      </c>
      <c r="F1315" s="20">
        <v>2.3712E-2</v>
      </c>
      <c r="G1315" s="20">
        <v>2.8663000000000001E-2</v>
      </c>
      <c r="H1315" s="20">
        <v>2.9215999999999999E-2</v>
      </c>
      <c r="I1315" s="20">
        <v>2.9567E-2</v>
      </c>
      <c r="J1315" s="20">
        <v>3.125E-2</v>
      </c>
      <c r="K1315" s="20">
        <v>3.04E-2</v>
      </c>
      <c r="L1315" s="20">
        <v>3.3667000000000002E-2</v>
      </c>
      <c r="M1315" s="20">
        <v>3.0110000000000001E-2</v>
      </c>
      <c r="N1315" s="19">
        <v>1320</v>
      </c>
      <c r="O1315" s="21">
        <v>2727.99</v>
      </c>
      <c r="P1315" s="19">
        <v>6172.6</v>
      </c>
      <c r="Q1315" s="18">
        <v>97.542000000000002</v>
      </c>
      <c r="R1315" s="19">
        <v>6.9635999999999996</v>
      </c>
      <c r="S1315" s="19">
        <v>6.9642999999999997</v>
      </c>
      <c r="T1315" s="263" t="s">
        <v>331</v>
      </c>
      <c r="U1315" s="264" t="s">
        <v>331</v>
      </c>
      <c r="V1315" s="264" t="s">
        <v>331</v>
      </c>
      <c r="W1315" s="19"/>
      <c r="AD1315" s="265" t="s">
        <v>331</v>
      </c>
      <c r="AE1315" s="265">
        <v>2.9923999331146478E-2</v>
      </c>
      <c r="AF1315" s="265">
        <v>3.1379999298602343E-2</v>
      </c>
      <c r="AG1315" s="265">
        <v>3.3177999258413915E-2</v>
      </c>
      <c r="AH1315" s="265">
        <v>2.9999999329447746E-2</v>
      </c>
      <c r="AI1315" s="265">
        <v>3.2049999283626673E-2</v>
      </c>
      <c r="AJ1315" s="265">
        <v>3.4809999221935867E-2</v>
      </c>
      <c r="AK1315" s="265">
        <v>3.6579999182373285E-2</v>
      </c>
      <c r="AL1315" s="265">
        <v>3.4706999224238096E-2</v>
      </c>
      <c r="AM1315" s="265">
        <v>3.5887999197840692E-2</v>
      </c>
      <c r="AN1315" s="265">
        <v>3.6477999184653165E-2</v>
      </c>
      <c r="AO1315" s="265">
        <v>3.6833999176695942E-2</v>
      </c>
      <c r="AP1315" s="265">
        <v>3.9673999113217E-2</v>
      </c>
      <c r="AQ1315" s="265">
        <v>4.2976699039395896E-2</v>
      </c>
    </row>
    <row r="1316" spans="1:43" ht="18.75" customHeight="1">
      <c r="A1316" s="86">
        <v>43417</v>
      </c>
      <c r="B1316" s="19">
        <v>156.2073</v>
      </c>
      <c r="C1316" s="19">
        <v>211.9572</v>
      </c>
      <c r="D1316" s="19"/>
      <c r="E1316" s="19">
        <v>20.02</v>
      </c>
      <c r="F1316" s="20">
        <v>2.3369999999999998E-2</v>
      </c>
      <c r="G1316" s="20">
        <v>2.8910999999999999E-2</v>
      </c>
      <c r="H1316" s="20">
        <v>2.9489999999999999E-2</v>
      </c>
      <c r="I1316" s="20">
        <v>2.9839999999999998E-2</v>
      </c>
      <c r="J1316" s="20">
        <v>3.1397000000000001E-2</v>
      </c>
      <c r="K1316" s="20">
        <v>3.0626E-2</v>
      </c>
      <c r="L1316" s="20">
        <v>3.3591999999999997E-2</v>
      </c>
      <c r="M1316" s="20">
        <v>3.056E-2</v>
      </c>
      <c r="N1316" s="19">
        <v>1320</v>
      </c>
      <c r="O1316" s="21">
        <v>2727.99</v>
      </c>
      <c r="P1316" s="19">
        <v>6172.6</v>
      </c>
      <c r="Q1316" s="18">
        <v>96.905000000000001</v>
      </c>
      <c r="R1316" s="19">
        <v>6.9566999999999997</v>
      </c>
      <c r="S1316" s="19">
        <v>6.9480000000000004</v>
      </c>
      <c r="T1316" s="263" t="s">
        <v>331</v>
      </c>
      <c r="U1316" s="264" t="s">
        <v>331</v>
      </c>
      <c r="V1316" s="264" t="s">
        <v>331</v>
      </c>
      <c r="W1316" s="19"/>
      <c r="AD1316" s="265" t="s">
        <v>331</v>
      </c>
      <c r="AE1316" s="265">
        <v>3.0149999326094985E-2</v>
      </c>
      <c r="AF1316" s="265">
        <v>3.1387999298423529E-2</v>
      </c>
      <c r="AG1316" s="265">
        <v>3.3489999251440167E-2</v>
      </c>
      <c r="AH1316" s="265">
        <v>3.0049999328330159E-2</v>
      </c>
      <c r="AI1316" s="265">
        <v>3.2059999283403161E-2</v>
      </c>
      <c r="AJ1316" s="265">
        <v>3.515999921411276E-2</v>
      </c>
      <c r="AK1316" s="265">
        <v>3.6879999175667762E-2</v>
      </c>
      <c r="AL1316" s="265">
        <v>3.4706999224238096E-2</v>
      </c>
      <c r="AM1316" s="265">
        <v>3.5826999199204144E-2</v>
      </c>
      <c r="AN1316" s="265">
        <v>3.6370999187044804E-2</v>
      </c>
      <c r="AO1316" s="265">
        <v>3.6892999175377188E-2</v>
      </c>
      <c r="AP1316" s="265">
        <v>3.9673999113217E-2</v>
      </c>
      <c r="AQ1316" s="265">
        <v>4.800329892704263E-2</v>
      </c>
    </row>
    <row r="1317" spans="1:43" ht="18.75" customHeight="1">
      <c r="A1317" s="86">
        <v>43416</v>
      </c>
      <c r="B1317" s="19">
        <v>155.93350000000001</v>
      </c>
      <c r="C1317" s="19">
        <v>212.31309999999999</v>
      </c>
      <c r="D1317" s="19"/>
      <c r="E1317" s="19">
        <v>20.45</v>
      </c>
      <c r="F1317" s="20">
        <v>2.3448E-2</v>
      </c>
      <c r="G1317" s="20">
        <v>2.9241E-2</v>
      </c>
      <c r="H1317" s="20">
        <v>2.9929000000000001E-2</v>
      </c>
      <c r="I1317" s="20">
        <v>3.0353000000000002E-2</v>
      </c>
      <c r="J1317" s="20">
        <v>3.1819E-2</v>
      </c>
      <c r="K1317" s="20">
        <v>3.1130000000000001E-2</v>
      </c>
      <c r="L1317" s="20">
        <v>3.3841999999999997E-2</v>
      </c>
      <c r="M1317" s="20">
        <v>3.1140000000000001E-2</v>
      </c>
      <c r="N1317" s="19">
        <v>1320</v>
      </c>
      <c r="O1317" s="21">
        <v>2727.99</v>
      </c>
      <c r="P1317" s="19">
        <v>6172.6</v>
      </c>
      <c r="Q1317" s="18">
        <v>96.724000000000004</v>
      </c>
      <c r="R1317" s="19">
        <v>6.9344999999999999</v>
      </c>
      <c r="S1317" s="19">
        <v>6.9410999999999996</v>
      </c>
      <c r="T1317" s="263" t="s">
        <v>331</v>
      </c>
      <c r="U1317" s="264" t="s">
        <v>331</v>
      </c>
      <c r="V1317" s="264" t="s">
        <v>331</v>
      </c>
      <c r="W1317" s="19"/>
      <c r="AD1317" s="265" t="s">
        <v>331</v>
      </c>
      <c r="AE1317" s="265">
        <v>3.0120999326743187E-2</v>
      </c>
      <c r="AF1317" s="265">
        <v>3.1511999295651912E-2</v>
      </c>
      <c r="AG1317" s="265">
        <v>3.3596999249048534E-2</v>
      </c>
      <c r="AH1317" s="265">
        <v>2.9829999333247544E-2</v>
      </c>
      <c r="AI1317" s="265">
        <v>3.2059999283403161E-2</v>
      </c>
      <c r="AJ1317" s="265">
        <v>3.4879999220371244E-2</v>
      </c>
      <c r="AK1317" s="265">
        <v>3.6989999173209068E-2</v>
      </c>
      <c r="AL1317" s="265">
        <v>3.4706999224238096E-2</v>
      </c>
      <c r="AM1317" s="265">
        <v>3.5838999198935927E-2</v>
      </c>
      <c r="AN1317" s="265">
        <v>3.6374999186955394E-2</v>
      </c>
      <c r="AO1317" s="265">
        <v>3.6830999176762996E-2</v>
      </c>
      <c r="AP1317" s="265">
        <v>3.9673999113217E-2</v>
      </c>
      <c r="AQ1317" s="265">
        <v>4.800329892704263E-2</v>
      </c>
    </row>
    <row r="1318" spans="1:43" ht="18.75" customHeight="1">
      <c r="A1318" s="86">
        <v>43413</v>
      </c>
      <c r="B1318" s="19">
        <v>155.93350000000001</v>
      </c>
      <c r="C1318" s="19">
        <v>212.31309999999999</v>
      </c>
      <c r="D1318" s="19"/>
      <c r="E1318" s="19">
        <v>17.36</v>
      </c>
      <c r="F1318" s="20">
        <v>2.3448E-2</v>
      </c>
      <c r="G1318" s="20">
        <v>2.9241E-2</v>
      </c>
      <c r="H1318" s="20">
        <v>2.9929000000000001E-2</v>
      </c>
      <c r="I1318" s="20">
        <v>3.0353000000000002E-2</v>
      </c>
      <c r="J1318" s="20">
        <v>3.1819E-2</v>
      </c>
      <c r="K1318" s="20">
        <v>3.1130000000000001E-2</v>
      </c>
      <c r="L1318" s="20">
        <v>3.3841999999999997E-2</v>
      </c>
      <c r="M1318" s="20">
        <v>3.1009999999999999E-2</v>
      </c>
      <c r="N1318" s="19">
        <v>1320</v>
      </c>
      <c r="O1318" s="21">
        <v>2727.99</v>
      </c>
      <c r="P1318" s="19">
        <v>6172.6</v>
      </c>
      <c r="Q1318" s="18">
        <v>95.997</v>
      </c>
      <c r="R1318" s="19">
        <v>6.92</v>
      </c>
      <c r="S1318" s="19">
        <v>6.9180000000000001</v>
      </c>
      <c r="T1318" s="263" t="s">
        <v>331</v>
      </c>
      <c r="U1318" s="264" t="s">
        <v>331</v>
      </c>
      <c r="V1318" s="264" t="s">
        <v>331</v>
      </c>
      <c r="W1318" s="19"/>
      <c r="AD1318" s="265" t="s">
        <v>331</v>
      </c>
      <c r="AE1318" s="265">
        <v>3.0120999326743187E-2</v>
      </c>
      <c r="AF1318" s="265">
        <v>3.1511999295651912E-2</v>
      </c>
      <c r="AG1318" s="265">
        <v>3.3596999249048534E-2</v>
      </c>
      <c r="AH1318" s="265">
        <v>2.9829999333247544E-2</v>
      </c>
      <c r="AI1318" s="265">
        <v>3.2059999283403161E-2</v>
      </c>
      <c r="AJ1318" s="265">
        <v>3.4879999220371244E-2</v>
      </c>
      <c r="AK1318" s="265">
        <v>3.6989999173209068E-2</v>
      </c>
      <c r="AL1318" s="265">
        <v>3.4706999224238096E-2</v>
      </c>
      <c r="AM1318" s="265">
        <v>3.5838999198935927E-2</v>
      </c>
      <c r="AN1318" s="265">
        <v>3.6374999186955394E-2</v>
      </c>
      <c r="AO1318" s="265">
        <v>3.6830999176762996E-2</v>
      </c>
      <c r="AP1318" s="265">
        <v>3.9673999113217E-2</v>
      </c>
      <c r="AQ1318" s="265">
        <v>4.8679998911917211E-2</v>
      </c>
    </row>
    <row r="1319" spans="1:43" ht="18.75" customHeight="1">
      <c r="A1319" s="86">
        <v>43412</v>
      </c>
      <c r="B1319" s="19">
        <v>155.69149999999999</v>
      </c>
      <c r="C1319" s="19">
        <v>212.40389999999999</v>
      </c>
      <c r="D1319" s="19"/>
      <c r="E1319" s="19">
        <v>16.72</v>
      </c>
      <c r="F1319" s="20">
        <v>2.3480000000000001E-2</v>
      </c>
      <c r="G1319" s="20">
        <v>2.9649999999999999E-2</v>
      </c>
      <c r="H1319" s="20">
        <v>3.0424E-2</v>
      </c>
      <c r="I1319" s="20">
        <v>3.0915999999999999E-2</v>
      </c>
      <c r="J1319" s="20">
        <v>3.2372999999999999E-2</v>
      </c>
      <c r="K1319" s="20">
        <v>3.1683999999999997E-2</v>
      </c>
      <c r="L1319" s="20">
        <v>3.4336999999999999E-2</v>
      </c>
      <c r="M1319" s="20">
        <v>3.109E-2</v>
      </c>
      <c r="N1319" s="19">
        <v>1320</v>
      </c>
      <c r="O1319" s="21">
        <v>2727.99</v>
      </c>
      <c r="P1319" s="19">
        <v>6172.6</v>
      </c>
      <c r="Q1319" s="18">
        <v>96.316999999999993</v>
      </c>
      <c r="R1319" s="19">
        <v>6.9194000000000004</v>
      </c>
      <c r="S1319" s="19">
        <v>6.9238999999999997</v>
      </c>
      <c r="T1319" s="263" t="s">
        <v>331</v>
      </c>
      <c r="U1319" s="264" t="s">
        <v>331</v>
      </c>
      <c r="V1319" s="264" t="s">
        <v>331</v>
      </c>
      <c r="W1319" s="19"/>
      <c r="AD1319" s="265" t="s">
        <v>331</v>
      </c>
      <c r="AE1319" s="265">
        <v>3.0266999323479829E-2</v>
      </c>
      <c r="AF1319" s="265">
        <v>3.1460999296791851E-2</v>
      </c>
      <c r="AG1319" s="265">
        <v>3.3495999251306058E-2</v>
      </c>
      <c r="AH1319" s="265">
        <v>2.9849999332800508E-2</v>
      </c>
      <c r="AI1319" s="265">
        <v>3.2189999280497428E-2</v>
      </c>
      <c r="AJ1319" s="265">
        <v>3.5129999214783311E-2</v>
      </c>
      <c r="AK1319" s="265">
        <v>3.6979999173432587E-2</v>
      </c>
      <c r="AL1319" s="265">
        <v>3.4706999224238096E-2</v>
      </c>
      <c r="AM1319" s="265">
        <v>3.5804999199695882E-2</v>
      </c>
      <c r="AN1319" s="265">
        <v>3.6266999189369382E-2</v>
      </c>
      <c r="AO1319" s="265">
        <v>3.6801999177411199E-2</v>
      </c>
      <c r="AP1319" s="265">
        <v>3.9673999113217E-2</v>
      </c>
      <c r="AQ1319" s="265">
        <v>4.4399999007582666E-2</v>
      </c>
    </row>
    <row r="1320" spans="1:43" ht="18.75" customHeight="1">
      <c r="A1320" s="86">
        <v>43411</v>
      </c>
      <c r="B1320" s="19">
        <v>155.75489999999999</v>
      </c>
      <c r="C1320" s="19">
        <v>211.76669999999999</v>
      </c>
      <c r="D1320" s="19"/>
      <c r="E1320" s="19">
        <v>16.36</v>
      </c>
      <c r="F1320" s="20">
        <v>2.3532999999999998E-2</v>
      </c>
      <c r="G1320" s="20">
        <v>2.9567E-2</v>
      </c>
      <c r="H1320" s="20">
        <v>3.0369E-2</v>
      </c>
      <c r="I1320" s="20">
        <v>3.0794999999999999E-2</v>
      </c>
      <c r="J1320" s="20">
        <v>3.2355000000000002E-2</v>
      </c>
      <c r="K1320" s="20">
        <v>3.1607000000000003E-2</v>
      </c>
      <c r="L1320" s="20">
        <v>3.4416000000000002E-2</v>
      </c>
      <c r="M1320" s="20">
        <v>3.1390000000000001E-2</v>
      </c>
      <c r="N1320" s="19">
        <v>1320</v>
      </c>
      <c r="O1320" s="21">
        <v>2727.99</v>
      </c>
      <c r="P1320" s="19">
        <v>6172.6</v>
      </c>
      <c r="Q1320" s="18">
        <v>96.278999999999996</v>
      </c>
      <c r="R1320" s="19">
        <v>6.9257</v>
      </c>
      <c r="S1320" s="19">
        <v>6.9127999999999998</v>
      </c>
      <c r="T1320" s="263" t="s">
        <v>331</v>
      </c>
      <c r="U1320" s="264" t="s">
        <v>331</v>
      </c>
      <c r="V1320" s="264" t="s">
        <v>331</v>
      </c>
      <c r="W1320" s="19"/>
      <c r="AD1320" s="265" t="s">
        <v>331</v>
      </c>
      <c r="AE1320" s="265">
        <v>2.9850999332778155E-2</v>
      </c>
      <c r="AF1320" s="265">
        <v>3.0956999308057127E-2</v>
      </c>
      <c r="AG1320" s="265">
        <v>3.3049999261274936E-2</v>
      </c>
      <c r="AH1320" s="265">
        <v>2.9539999339729551E-2</v>
      </c>
      <c r="AI1320" s="265">
        <v>3.2089999282732609E-2</v>
      </c>
      <c r="AJ1320" s="265">
        <v>3.4939999219030141E-2</v>
      </c>
      <c r="AK1320" s="265">
        <v>3.6809999177232385E-2</v>
      </c>
      <c r="AL1320" s="265">
        <v>3.4706999224238096E-2</v>
      </c>
      <c r="AM1320" s="265">
        <v>3.5805999199673533E-2</v>
      </c>
      <c r="AN1320" s="265">
        <v>3.6263999189436437E-2</v>
      </c>
      <c r="AO1320" s="265">
        <v>3.6746999178640542E-2</v>
      </c>
      <c r="AP1320" s="265">
        <v>3.9673999113217E-2</v>
      </c>
      <c r="AQ1320" s="265">
        <v>4.5973298972416671E-2</v>
      </c>
    </row>
    <row r="1321" spans="1:43" ht="18.75" customHeight="1">
      <c r="A1321" s="86">
        <v>43410</v>
      </c>
      <c r="B1321" s="19">
        <v>155.7475</v>
      </c>
      <c r="C1321" s="19">
        <v>211.57769999999999</v>
      </c>
      <c r="D1321" s="19"/>
      <c r="E1321" s="19">
        <v>19.91</v>
      </c>
      <c r="F1321" s="20">
        <v>2.3380000000000001E-2</v>
      </c>
      <c r="G1321" s="20">
        <v>2.9278999999999999E-2</v>
      </c>
      <c r="H1321" s="20">
        <v>3.0067E-2</v>
      </c>
      <c r="I1321" s="20">
        <v>3.0554000000000001E-2</v>
      </c>
      <c r="J1321" s="20">
        <v>3.2275999999999999E-2</v>
      </c>
      <c r="K1321" s="20">
        <v>3.1454999999999997E-2</v>
      </c>
      <c r="L1321" s="20">
        <v>3.4432999999999998E-2</v>
      </c>
      <c r="M1321" s="20">
        <v>3.2050000000000002E-2</v>
      </c>
      <c r="N1321" s="19">
        <v>1320</v>
      </c>
      <c r="O1321" s="21">
        <v>2727.99</v>
      </c>
      <c r="P1321" s="19">
        <v>6172.6</v>
      </c>
      <c r="Q1321" s="18">
        <v>96.542000000000002</v>
      </c>
      <c r="R1321" s="19">
        <v>6.8906999999999998</v>
      </c>
      <c r="S1321" s="19">
        <v>6.8981000000000003</v>
      </c>
      <c r="T1321" s="263" t="s">
        <v>331</v>
      </c>
      <c r="U1321" s="264" t="s">
        <v>331</v>
      </c>
      <c r="V1321" s="264" t="s">
        <v>331</v>
      </c>
      <c r="W1321" s="19"/>
      <c r="AD1321" s="265" t="s">
        <v>331</v>
      </c>
      <c r="AE1321" s="265">
        <v>2.9700999336130917E-2</v>
      </c>
      <c r="AF1321" s="265">
        <v>3.0943999308347701E-2</v>
      </c>
      <c r="AG1321" s="265">
        <v>3.2870999265275896E-2</v>
      </c>
      <c r="AH1321" s="265">
        <v>2.90499993506819E-2</v>
      </c>
      <c r="AI1321" s="265">
        <v>3.209999928250909E-2</v>
      </c>
      <c r="AJ1321" s="265">
        <v>3.4999999217689037E-2</v>
      </c>
      <c r="AK1321" s="265">
        <v>3.6649999180808662E-2</v>
      </c>
      <c r="AL1321" s="265">
        <v>3.4706999224238096E-2</v>
      </c>
      <c r="AM1321" s="265">
        <v>3.5712999201752242E-2</v>
      </c>
      <c r="AN1321" s="265">
        <v>3.6180999191291634E-2</v>
      </c>
      <c r="AO1321" s="265">
        <v>3.6750999178551139E-2</v>
      </c>
      <c r="AP1321" s="265">
        <v>3.9673999113217E-2</v>
      </c>
      <c r="AQ1321" s="265">
        <v>4.5573298981357369E-2</v>
      </c>
    </row>
    <row r="1322" spans="1:43" ht="18.75" customHeight="1">
      <c r="A1322" s="86">
        <v>43409</v>
      </c>
      <c r="B1322" s="19">
        <v>155.76750000000001</v>
      </c>
      <c r="C1322" s="19">
        <v>211.6832</v>
      </c>
      <c r="D1322" s="19"/>
      <c r="E1322" s="19">
        <v>19.96</v>
      </c>
      <c r="F1322" s="20">
        <v>2.3115E-2</v>
      </c>
      <c r="G1322" s="20">
        <v>2.9075E-2</v>
      </c>
      <c r="H1322" s="20">
        <v>2.9724E-2</v>
      </c>
      <c r="I1322" s="20">
        <v>3.0280000000000001E-2</v>
      </c>
      <c r="J1322" s="20">
        <v>3.2008000000000002E-2</v>
      </c>
      <c r="K1322" s="20">
        <v>3.1178000000000001E-2</v>
      </c>
      <c r="L1322" s="20">
        <v>3.4282E-2</v>
      </c>
      <c r="M1322" s="20">
        <v>3.2050000000000002E-2</v>
      </c>
      <c r="N1322" s="19">
        <v>1320</v>
      </c>
      <c r="O1322" s="21">
        <v>2727.99</v>
      </c>
      <c r="P1322" s="19">
        <v>6172.6</v>
      </c>
      <c r="Q1322" s="18">
        <v>96.277000000000001</v>
      </c>
      <c r="R1322" s="19">
        <v>6.9233000000000002</v>
      </c>
      <c r="S1322" s="19">
        <v>6.9170999999999996</v>
      </c>
      <c r="T1322" s="263" t="s">
        <v>331</v>
      </c>
      <c r="U1322" s="264" t="s">
        <v>331</v>
      </c>
      <c r="V1322" s="264" t="s">
        <v>331</v>
      </c>
      <c r="W1322" s="19"/>
      <c r="AD1322" s="265" t="s">
        <v>331</v>
      </c>
      <c r="AE1322" s="265">
        <v>2.9496999340690673E-2</v>
      </c>
      <c r="AF1322" s="265">
        <v>3.088199930973351E-2</v>
      </c>
      <c r="AG1322" s="265">
        <v>3.2729999268427491E-2</v>
      </c>
      <c r="AH1322" s="265">
        <v>2.8999999351799487E-2</v>
      </c>
      <c r="AI1322" s="265">
        <v>3.2189999280497428E-2</v>
      </c>
      <c r="AJ1322" s="265">
        <v>3.4779999222606425E-2</v>
      </c>
      <c r="AK1322" s="265">
        <v>3.6619999181479214E-2</v>
      </c>
      <c r="AL1322" s="265">
        <v>3.4706999224238096E-2</v>
      </c>
      <c r="AM1322" s="265">
        <v>3.5714999201707544E-2</v>
      </c>
      <c r="AN1322" s="265">
        <v>3.6147999192029233E-2</v>
      </c>
      <c r="AO1322" s="265">
        <v>3.6757999178394681E-2</v>
      </c>
      <c r="AP1322" s="265">
        <v>3.9673999113217E-2</v>
      </c>
      <c r="AQ1322" s="265">
        <v>4.3414499029610309E-2</v>
      </c>
    </row>
    <row r="1323" spans="1:43" ht="18.75" customHeight="1">
      <c r="A1323" s="86">
        <v>43406</v>
      </c>
      <c r="B1323" s="19">
        <v>155.66210000000001</v>
      </c>
      <c r="C1323" s="19">
        <v>211.8466</v>
      </c>
      <c r="D1323" s="19"/>
      <c r="E1323" s="19">
        <v>19.510000000000002</v>
      </c>
      <c r="F1323" s="20">
        <v>2.3141999999999999E-2</v>
      </c>
      <c r="G1323" s="20">
        <v>2.9034000000000001E-2</v>
      </c>
      <c r="H1323" s="20">
        <v>2.9696E-2</v>
      </c>
      <c r="I1323" s="20">
        <v>3.0329999999999999E-2</v>
      </c>
      <c r="J1323" s="20">
        <v>3.2120999999999997E-2</v>
      </c>
      <c r="K1323" s="20">
        <v>3.1278E-2</v>
      </c>
      <c r="L1323" s="20">
        <v>3.4540000000000001E-2</v>
      </c>
      <c r="M1323" s="20">
        <v>3.2160000000000001E-2</v>
      </c>
      <c r="N1323" s="19">
        <v>1320</v>
      </c>
      <c r="O1323" s="21">
        <v>2727.99</v>
      </c>
      <c r="P1323" s="19">
        <v>6172.6</v>
      </c>
      <c r="Q1323" s="18">
        <v>97.126999999999995</v>
      </c>
      <c r="R1323" s="19">
        <v>6.9756999999999998</v>
      </c>
      <c r="S1323" s="19">
        <v>6.9745999999999997</v>
      </c>
      <c r="T1323" s="263" t="s">
        <v>331</v>
      </c>
      <c r="U1323" s="264" t="s">
        <v>331</v>
      </c>
      <c r="V1323" s="264" t="s">
        <v>331</v>
      </c>
      <c r="W1323" s="19"/>
      <c r="AD1323" s="265" t="s">
        <v>331</v>
      </c>
      <c r="AE1323" s="265">
        <v>2.9651999337226152E-2</v>
      </c>
      <c r="AF1323" s="265">
        <v>3.1143999303877352E-2</v>
      </c>
      <c r="AG1323" s="265">
        <v>3.2920999264158306E-2</v>
      </c>
      <c r="AH1323" s="265">
        <v>2.9109999349340797E-2</v>
      </c>
      <c r="AI1323" s="265">
        <v>3.2159999281167986E-2</v>
      </c>
      <c r="AJ1323" s="265">
        <v>3.4899999219924212E-2</v>
      </c>
      <c r="AK1323" s="265">
        <v>3.6769999178126456E-2</v>
      </c>
      <c r="AL1323" s="265">
        <v>3.4706999224238096E-2</v>
      </c>
      <c r="AM1323" s="265">
        <v>3.5715999201685195E-2</v>
      </c>
      <c r="AN1323" s="265">
        <v>3.6147999192029233E-2</v>
      </c>
      <c r="AO1323" s="265">
        <v>3.6747999178618193E-2</v>
      </c>
      <c r="AP1323" s="265">
        <v>3.9673999113217E-2</v>
      </c>
      <c r="AQ1323" s="265">
        <v>3.805669914936647E-2</v>
      </c>
    </row>
    <row r="1324" spans="1:43" ht="18.75" customHeight="1">
      <c r="A1324" s="86">
        <v>43405</v>
      </c>
      <c r="B1324" s="19">
        <v>155.9736</v>
      </c>
      <c r="C1324" s="19">
        <v>210.7955</v>
      </c>
      <c r="D1324" s="19"/>
      <c r="E1324" s="19">
        <v>19.34</v>
      </c>
      <c r="F1324" s="20">
        <v>2.3147000000000001E-2</v>
      </c>
      <c r="G1324" s="20">
        <v>2.8445000000000002E-2</v>
      </c>
      <c r="H1324" s="20">
        <v>2.8996999999999998E-2</v>
      </c>
      <c r="I1324" s="20">
        <v>2.9562999999999999E-2</v>
      </c>
      <c r="J1324" s="20">
        <v>3.1302999999999997E-2</v>
      </c>
      <c r="K1324" s="20">
        <v>3.0474000000000001E-2</v>
      </c>
      <c r="L1324" s="20">
        <v>3.3759999999999998E-2</v>
      </c>
      <c r="M1324" s="20">
        <v>3.2169999999999997E-2</v>
      </c>
      <c r="N1324" s="19">
        <v>1320</v>
      </c>
      <c r="O1324" s="21">
        <v>2807.1499999999996</v>
      </c>
      <c r="P1324" s="19">
        <v>6003.3</v>
      </c>
      <c r="Q1324" s="18">
        <v>97.010999999999996</v>
      </c>
      <c r="R1324" s="19">
        <v>6.9672000000000001</v>
      </c>
      <c r="S1324" s="19">
        <v>6.9695999999999998</v>
      </c>
      <c r="T1324" s="263" t="s">
        <v>331</v>
      </c>
      <c r="U1324" s="264" t="s">
        <v>331</v>
      </c>
      <c r="V1324" s="264" t="s">
        <v>331</v>
      </c>
      <c r="W1324" s="19"/>
      <c r="AD1324" s="265" t="s">
        <v>331</v>
      </c>
      <c r="AE1324" s="265">
        <v>2.9814999333582819E-2</v>
      </c>
      <c r="AF1324" s="265">
        <v>3.1108999304659664E-2</v>
      </c>
      <c r="AG1324" s="265">
        <v>3.3100999260134996E-2</v>
      </c>
      <c r="AH1324" s="265">
        <v>2.8519999362528324E-2</v>
      </c>
      <c r="AI1324" s="265">
        <v>3.1959999285638335E-2</v>
      </c>
      <c r="AJ1324" s="265">
        <v>3.515999921411276E-2</v>
      </c>
      <c r="AK1324" s="265">
        <v>3.6799999177455904E-2</v>
      </c>
      <c r="AL1324" s="265">
        <v>3.4706999224238096E-2</v>
      </c>
      <c r="AM1324" s="265">
        <v>3.5716999201662838E-2</v>
      </c>
      <c r="AN1324" s="265">
        <v>3.6078999193571507E-2</v>
      </c>
      <c r="AO1324" s="265">
        <v>3.6747999178618193E-2</v>
      </c>
      <c r="AP1324" s="265">
        <v>3.9673999113217E-2</v>
      </c>
      <c r="AQ1324" s="265">
        <v>4.3659999024122952E-2</v>
      </c>
    </row>
    <row r="1325" spans="1:43" ht="18.75" customHeight="1">
      <c r="A1325" s="86">
        <v>43404</v>
      </c>
      <c r="B1325" s="19">
        <v>155.8356</v>
      </c>
      <c r="C1325" s="19">
        <v>211.56370000000001</v>
      </c>
      <c r="D1325" s="19"/>
      <c r="E1325" s="19">
        <v>21.23</v>
      </c>
      <c r="F1325" s="20">
        <v>2.3251000000000001E-2</v>
      </c>
      <c r="G1325" s="20">
        <v>2.8669E-2</v>
      </c>
      <c r="H1325" s="20">
        <v>2.9246999999999999E-2</v>
      </c>
      <c r="I1325" s="20">
        <v>2.9749000000000001E-2</v>
      </c>
      <c r="J1325" s="20">
        <v>3.1434999999999998E-2</v>
      </c>
      <c r="K1325" s="20">
        <v>3.0623999999999998E-2</v>
      </c>
      <c r="L1325" s="20">
        <v>3.3909000000000002E-2</v>
      </c>
      <c r="M1325" s="20">
        <v>3.193E-2</v>
      </c>
      <c r="N1325" s="19">
        <v>1320</v>
      </c>
      <c r="O1325" s="21">
        <v>2807.1499999999996</v>
      </c>
      <c r="P1325" s="19">
        <v>6003.3</v>
      </c>
      <c r="Q1325" s="18">
        <v>96.578999999999994</v>
      </c>
      <c r="R1325" s="19">
        <v>6.9622000000000002</v>
      </c>
      <c r="S1325" s="19">
        <v>6.9752000000000001</v>
      </c>
      <c r="T1325" s="263" t="s">
        <v>331</v>
      </c>
      <c r="U1325" s="264" t="s">
        <v>331</v>
      </c>
      <c r="V1325" s="264" t="s">
        <v>331</v>
      </c>
      <c r="W1325" s="19"/>
      <c r="AD1325" s="265" t="s">
        <v>331</v>
      </c>
      <c r="AE1325" s="265">
        <v>2.9746999335102737E-2</v>
      </c>
      <c r="AF1325" s="265">
        <v>3.1067999305576084E-2</v>
      </c>
      <c r="AG1325" s="265">
        <v>3.2962999263219536E-2</v>
      </c>
      <c r="AH1325" s="265">
        <v>2.8479999363422392E-2</v>
      </c>
      <c r="AI1325" s="265">
        <v>3.2359999276697637E-2</v>
      </c>
      <c r="AJ1325" s="265">
        <v>3.5209999212995169E-2</v>
      </c>
      <c r="AK1325" s="265">
        <v>3.6789999177679417E-2</v>
      </c>
      <c r="AL1325" s="265">
        <v>3.4706999224238096E-2</v>
      </c>
      <c r="AM1325" s="265">
        <v>3.5666999202780422E-2</v>
      </c>
      <c r="AN1325" s="265">
        <v>3.6067999193817375E-2</v>
      </c>
      <c r="AO1325" s="265">
        <v>3.6750999178551139E-2</v>
      </c>
      <c r="AP1325" s="265">
        <v>3.9673999113217E-2</v>
      </c>
      <c r="AQ1325" s="265">
        <v>4.8176098923180255E-2</v>
      </c>
    </row>
    <row r="1326" spans="1:43" ht="18.75" customHeight="1">
      <c r="A1326" s="86">
        <v>43403</v>
      </c>
      <c r="B1326" s="19">
        <v>156.13560000000001</v>
      </c>
      <c r="C1326" s="19">
        <v>212.2799</v>
      </c>
      <c r="D1326" s="19"/>
      <c r="E1326" s="19">
        <v>23.35</v>
      </c>
      <c r="F1326" s="20">
        <v>2.3227000000000001E-2</v>
      </c>
      <c r="G1326" s="20">
        <v>2.8507000000000001E-2</v>
      </c>
      <c r="H1326" s="20">
        <v>2.9080000000000002E-2</v>
      </c>
      <c r="I1326" s="20">
        <v>2.9562000000000001E-2</v>
      </c>
      <c r="J1326" s="20">
        <v>3.1227000000000001E-2</v>
      </c>
      <c r="K1326" s="20">
        <v>3.0449E-2</v>
      </c>
      <c r="L1326" s="20">
        <v>3.3637E-2</v>
      </c>
      <c r="M1326" s="20">
        <v>3.1759999999999997E-2</v>
      </c>
      <c r="N1326" s="19">
        <v>1320</v>
      </c>
      <c r="O1326" s="21">
        <v>2807.1499999999996</v>
      </c>
      <c r="P1326" s="19">
        <v>6003.3</v>
      </c>
      <c r="Q1326" s="18">
        <v>96.358999999999995</v>
      </c>
      <c r="R1326" s="19">
        <v>6.9435000000000002</v>
      </c>
      <c r="S1326" s="19">
        <v>6.9527999999999999</v>
      </c>
      <c r="T1326" s="263" t="s">
        <v>331</v>
      </c>
      <c r="U1326" s="264" t="s">
        <v>331</v>
      </c>
      <c r="V1326" s="264" t="s">
        <v>331</v>
      </c>
      <c r="W1326" s="19"/>
      <c r="AD1326" s="265" t="s">
        <v>331</v>
      </c>
      <c r="AE1326" s="265">
        <v>2.9671999336779119E-2</v>
      </c>
      <c r="AF1326" s="265">
        <v>3.1035999306291345E-2</v>
      </c>
      <c r="AG1326" s="265">
        <v>3.2964999263174831E-2</v>
      </c>
      <c r="AH1326" s="265">
        <v>2.8559999361634253E-2</v>
      </c>
      <c r="AI1326" s="265">
        <v>3.1339999299496414E-2</v>
      </c>
      <c r="AJ1326" s="265">
        <v>3.4989999217912557E-2</v>
      </c>
      <c r="AK1326" s="265">
        <v>3.6749999178573488E-2</v>
      </c>
      <c r="AL1326" s="265">
        <v>3.4706999224238096E-2</v>
      </c>
      <c r="AM1326" s="265">
        <v>3.5315999210625885E-2</v>
      </c>
      <c r="AN1326" s="265">
        <v>3.5830999199114741E-2</v>
      </c>
      <c r="AO1326" s="265">
        <v>3.6768999178148805E-2</v>
      </c>
      <c r="AP1326" s="265">
        <v>3.9673999113217E-2</v>
      </c>
      <c r="AQ1326" s="265">
        <v>4.9506698893439019E-2</v>
      </c>
    </row>
    <row r="1327" spans="1:43" ht="18.75" customHeight="1">
      <c r="A1327" s="86">
        <v>43402</v>
      </c>
      <c r="B1327" s="19">
        <v>156.35509999999999</v>
      </c>
      <c r="C1327" s="19">
        <v>213.78450000000001</v>
      </c>
      <c r="D1327" s="19"/>
      <c r="E1327" s="19">
        <v>24.7</v>
      </c>
      <c r="F1327" s="20">
        <v>2.3037999999999999E-2</v>
      </c>
      <c r="G1327" s="20">
        <v>2.8164000000000002E-2</v>
      </c>
      <c r="H1327" s="20">
        <v>2.8719999999999999E-2</v>
      </c>
      <c r="I1327" s="20">
        <v>2.9190000000000001E-2</v>
      </c>
      <c r="J1327" s="20">
        <v>3.0849000000000001E-2</v>
      </c>
      <c r="K1327" s="20">
        <v>3.0075000000000001E-2</v>
      </c>
      <c r="L1327" s="20">
        <v>3.3306000000000002E-2</v>
      </c>
      <c r="M1327" s="20">
        <v>3.184E-2</v>
      </c>
      <c r="N1327" s="19">
        <v>1320</v>
      </c>
      <c r="O1327" s="21">
        <v>2807.1499999999996</v>
      </c>
      <c r="P1327" s="19">
        <v>6003.3</v>
      </c>
      <c r="Q1327" s="18">
        <v>96.679000000000002</v>
      </c>
      <c r="R1327" s="19">
        <v>6.9489000000000001</v>
      </c>
      <c r="S1327" s="19">
        <v>6.9565999999999999</v>
      </c>
      <c r="T1327" s="263" t="s">
        <v>331</v>
      </c>
      <c r="U1327" s="264" t="s">
        <v>331</v>
      </c>
      <c r="V1327" s="264" t="s">
        <v>331</v>
      </c>
      <c r="W1327" s="19"/>
      <c r="AD1327" s="265" t="s">
        <v>331</v>
      </c>
      <c r="AE1327" s="265">
        <v>2.9465999341383577E-2</v>
      </c>
      <c r="AF1327" s="265">
        <v>3.07719993121922E-2</v>
      </c>
      <c r="AG1327" s="265">
        <v>3.2623999270796775E-2</v>
      </c>
      <c r="AH1327" s="265">
        <v>2.8449999364092947E-2</v>
      </c>
      <c r="AI1327" s="265">
        <v>3.1339999299496414E-2</v>
      </c>
      <c r="AJ1327" s="265">
        <v>3.4719999223947522E-2</v>
      </c>
      <c r="AK1327" s="265">
        <v>3.6579999182373285E-2</v>
      </c>
      <c r="AL1327" s="265">
        <v>3.4706999224238096E-2</v>
      </c>
      <c r="AM1327" s="265">
        <v>3.5262999211810531E-2</v>
      </c>
      <c r="AN1327" s="265">
        <v>3.5669999202713375E-2</v>
      </c>
      <c r="AO1327" s="265">
        <v>3.6915999174863101E-2</v>
      </c>
      <c r="AP1327" s="265">
        <v>3.9673999113217E-2</v>
      </c>
      <c r="AQ1327" s="265">
        <v>4.9481698893997818E-2</v>
      </c>
    </row>
    <row r="1328" spans="1:43" ht="18.75" customHeight="1">
      <c r="A1328" s="86">
        <v>43399</v>
      </c>
      <c r="B1328" s="19">
        <v>156.43350000000001</v>
      </c>
      <c r="C1328" s="19">
        <v>214.0977</v>
      </c>
      <c r="D1328" s="19"/>
      <c r="E1328" s="19">
        <v>24.16</v>
      </c>
      <c r="F1328" s="20">
        <v>2.3192999999999998E-2</v>
      </c>
      <c r="G1328" s="20">
        <v>2.8062E-2</v>
      </c>
      <c r="H1328" s="20">
        <v>2.8554E-2</v>
      </c>
      <c r="I1328" s="20">
        <v>2.9071E-2</v>
      </c>
      <c r="J1328" s="20">
        <v>3.0755000000000001E-2</v>
      </c>
      <c r="K1328" s="20">
        <v>2.9975000000000002E-2</v>
      </c>
      <c r="L1328" s="20">
        <v>3.3098000000000002E-2</v>
      </c>
      <c r="M1328" s="20">
        <v>3.1859999999999999E-2</v>
      </c>
      <c r="N1328" s="19">
        <v>1320</v>
      </c>
      <c r="O1328" s="21">
        <v>2807.1499999999996</v>
      </c>
      <c r="P1328" s="19">
        <v>6003.3</v>
      </c>
      <c r="Q1328" s="18">
        <v>96.433999999999997</v>
      </c>
      <c r="R1328" s="19">
        <v>6.944</v>
      </c>
      <c r="S1328" s="19">
        <v>6.9442000000000004</v>
      </c>
      <c r="T1328" s="263" t="s">
        <v>331</v>
      </c>
      <c r="U1328" s="264" t="s">
        <v>331</v>
      </c>
      <c r="V1328" s="264" t="s">
        <v>331</v>
      </c>
      <c r="W1328" s="19"/>
      <c r="AD1328" s="265" t="s">
        <v>331</v>
      </c>
      <c r="AE1328" s="265">
        <v>2.9432999342121183E-2</v>
      </c>
      <c r="AF1328" s="265">
        <v>3.054999931715429E-2</v>
      </c>
      <c r="AG1328" s="265">
        <v>3.2499999273568392E-2</v>
      </c>
      <c r="AH1328" s="265">
        <v>2.8529999362304808E-2</v>
      </c>
      <c r="AI1328" s="265">
        <v>3.1339999299496414E-2</v>
      </c>
      <c r="AJ1328" s="265">
        <v>3.4529999228194351E-2</v>
      </c>
      <c r="AK1328" s="265">
        <v>3.6449999185279011E-2</v>
      </c>
      <c r="AL1328" s="265">
        <v>3.4706999224238096E-2</v>
      </c>
      <c r="AM1328" s="265">
        <v>3.5262999211810531E-2</v>
      </c>
      <c r="AN1328" s="265">
        <v>3.5669999202713375E-2</v>
      </c>
      <c r="AO1328" s="265">
        <v>3.6811999177187679E-2</v>
      </c>
      <c r="AP1328" s="265">
        <v>3.9673999113217E-2</v>
      </c>
      <c r="AQ1328" s="265">
        <v>4.6646598957367238E-2</v>
      </c>
    </row>
    <row r="1329" spans="1:43" ht="18.75" customHeight="1">
      <c r="A1329" s="86">
        <v>43398</v>
      </c>
      <c r="B1329" s="19">
        <v>156.1096</v>
      </c>
      <c r="C1329" s="19">
        <v>213.46629999999999</v>
      </c>
      <c r="D1329" s="19"/>
      <c r="E1329" s="19">
        <v>24.22</v>
      </c>
      <c r="F1329" s="20">
        <v>2.3248999999999999E-2</v>
      </c>
      <c r="G1329" s="20">
        <v>2.8466999999999999E-2</v>
      </c>
      <c r="H1329" s="20">
        <v>2.9024000000000001E-2</v>
      </c>
      <c r="I1329" s="20">
        <v>2.9596000000000001E-2</v>
      </c>
      <c r="J1329" s="20">
        <v>3.1167E-2</v>
      </c>
      <c r="K1329" s="20">
        <v>3.0426000000000002E-2</v>
      </c>
      <c r="L1329" s="20">
        <v>3.3426999999999998E-2</v>
      </c>
      <c r="M1329" s="20">
        <v>3.202E-2</v>
      </c>
      <c r="N1329" s="19">
        <v>1320</v>
      </c>
      <c r="O1329" s="21">
        <v>2807.1499999999996</v>
      </c>
      <c r="P1329" s="19">
        <v>6003.3</v>
      </c>
      <c r="Q1329" s="18">
        <v>95.960999999999999</v>
      </c>
      <c r="R1329" s="19">
        <v>6.9379999999999997</v>
      </c>
      <c r="S1329" s="19">
        <v>6.9385000000000003</v>
      </c>
      <c r="T1329" s="263" t="s">
        <v>331</v>
      </c>
      <c r="U1329" s="264" t="s">
        <v>331</v>
      </c>
      <c r="V1329" s="264" t="s">
        <v>331</v>
      </c>
      <c r="W1329" s="19"/>
      <c r="AD1329" s="265" t="s">
        <v>331</v>
      </c>
      <c r="AE1329" s="265">
        <v>2.9262999345920981E-2</v>
      </c>
      <c r="AF1329" s="265">
        <v>3.0349999321624639E-2</v>
      </c>
      <c r="AG1329" s="265">
        <v>3.2346999276988211E-2</v>
      </c>
      <c r="AH1329" s="265">
        <v>2.8889999354258178E-2</v>
      </c>
      <c r="AI1329" s="265">
        <v>3.1339999299496414E-2</v>
      </c>
      <c r="AJ1329" s="265">
        <v>3.4139999236911536E-2</v>
      </c>
      <c r="AK1329" s="265">
        <v>3.6329999187961218E-2</v>
      </c>
      <c r="AL1329" s="265">
        <v>3.4706999224238096E-2</v>
      </c>
      <c r="AM1329" s="265">
        <v>3.4599999226629735E-2</v>
      </c>
      <c r="AN1329" s="265">
        <v>3.5511999206244947E-2</v>
      </c>
      <c r="AO1329" s="265">
        <v>3.6693999179825187E-2</v>
      </c>
      <c r="AP1329" s="265">
        <v>3.9673999113217E-2</v>
      </c>
      <c r="AQ1329" s="265">
        <v>3.518629921352491E-2</v>
      </c>
    </row>
    <row r="1330" spans="1:43" ht="18.75" customHeight="1">
      <c r="A1330" s="86">
        <v>43397</v>
      </c>
      <c r="B1330" s="19">
        <v>156.20849999999999</v>
      </c>
      <c r="C1330" s="19">
        <v>215.0514</v>
      </c>
      <c r="D1330" s="19"/>
      <c r="E1330" s="19">
        <v>25.23</v>
      </c>
      <c r="F1330" s="20">
        <v>2.3276000000000002E-2</v>
      </c>
      <c r="G1330" s="20">
        <v>2.8305E-2</v>
      </c>
      <c r="H1330" s="20">
        <v>2.8830999999999999E-2</v>
      </c>
      <c r="I1330" s="20">
        <v>2.9398000000000001E-2</v>
      </c>
      <c r="J1330" s="20">
        <v>3.1035E-2</v>
      </c>
      <c r="K1330" s="20">
        <v>3.0275E-2</v>
      </c>
      <c r="L1330" s="20">
        <v>3.3305000000000001E-2</v>
      </c>
      <c r="M1330" s="20">
        <v>3.2000000000000001E-2</v>
      </c>
      <c r="N1330" s="19">
        <v>1320</v>
      </c>
      <c r="O1330" s="21">
        <v>2807.1499999999996</v>
      </c>
      <c r="P1330" s="19">
        <v>6003.3</v>
      </c>
      <c r="Q1330" s="18">
        <v>96.013000000000005</v>
      </c>
      <c r="R1330" s="19">
        <v>6.9474999999999998</v>
      </c>
      <c r="S1330" s="19">
        <v>6.9371999999999998</v>
      </c>
      <c r="T1330" s="263" t="s">
        <v>331</v>
      </c>
      <c r="U1330" s="264" t="s">
        <v>331</v>
      </c>
      <c r="V1330" s="264" t="s">
        <v>331</v>
      </c>
      <c r="W1330" s="19"/>
      <c r="AD1330" s="265" t="s">
        <v>331</v>
      </c>
      <c r="AE1330" s="265">
        <v>2.9020999351330099E-2</v>
      </c>
      <c r="AF1330" s="265">
        <v>3.0149999326094985E-2</v>
      </c>
      <c r="AG1330" s="265">
        <v>3.2135999281704429E-2</v>
      </c>
      <c r="AH1330" s="265">
        <v>2.8489999363198879E-2</v>
      </c>
      <c r="AI1330" s="265">
        <v>3.1339999299496414E-2</v>
      </c>
      <c r="AJ1330" s="265">
        <v>3.4099999237805607E-2</v>
      </c>
      <c r="AK1330" s="265">
        <v>3.6269999189302321E-2</v>
      </c>
      <c r="AL1330" s="265">
        <v>3.4706999224238096E-2</v>
      </c>
      <c r="AM1330" s="265">
        <v>3.4602999226562681E-2</v>
      </c>
      <c r="AN1330" s="265">
        <v>3.5508999206312002E-2</v>
      </c>
      <c r="AO1330" s="265">
        <v>3.6667999180406328E-2</v>
      </c>
      <c r="AP1330" s="265">
        <v>3.9673999113217E-2</v>
      </c>
      <c r="AQ1330" s="265">
        <v>3.5026699217092248E-2</v>
      </c>
    </row>
    <row r="1331" spans="1:43" ht="18.75" customHeight="1">
      <c r="A1331" s="86">
        <v>43396</v>
      </c>
      <c r="B1331" s="19">
        <v>156.00620000000001</v>
      </c>
      <c r="C1331" s="19">
        <v>215.6225</v>
      </c>
      <c r="D1331" s="19"/>
      <c r="E1331" s="19">
        <v>20.71</v>
      </c>
      <c r="F1331" s="20">
        <v>2.3227000000000001E-2</v>
      </c>
      <c r="G1331" s="20">
        <v>2.879E-2</v>
      </c>
      <c r="H1331" s="20">
        <v>2.9522E-2</v>
      </c>
      <c r="I1331" s="20">
        <v>3.0120000000000001E-2</v>
      </c>
      <c r="J1331" s="20">
        <v>3.1676000000000003E-2</v>
      </c>
      <c r="K1331" s="20">
        <v>3.0981000000000002E-2</v>
      </c>
      <c r="L1331" s="20">
        <v>3.3679000000000001E-2</v>
      </c>
      <c r="M1331" s="20">
        <v>3.1940000000000003E-2</v>
      </c>
      <c r="N1331" s="19">
        <v>1320</v>
      </c>
      <c r="O1331" s="21">
        <v>2807.1499999999996</v>
      </c>
      <c r="P1331" s="19">
        <v>6003.3</v>
      </c>
      <c r="Q1331" s="18">
        <v>95.712999999999994</v>
      </c>
      <c r="R1331" s="19">
        <v>6.9290000000000003</v>
      </c>
      <c r="S1331" s="19">
        <v>6.9345999999999997</v>
      </c>
      <c r="T1331" s="263" t="s">
        <v>331</v>
      </c>
      <c r="U1331" s="264" t="s">
        <v>331</v>
      </c>
      <c r="V1331" s="264" t="s">
        <v>331</v>
      </c>
      <c r="W1331" s="19"/>
      <c r="AD1331" s="265" t="s">
        <v>331</v>
      </c>
      <c r="AE1331" s="265">
        <v>2.9199999347329138E-2</v>
      </c>
      <c r="AF1331" s="265">
        <v>3.0225999324396253E-2</v>
      </c>
      <c r="AG1331" s="265">
        <v>3.2275999278575183E-2</v>
      </c>
      <c r="AH1331" s="265">
        <v>2.8479999363422392E-2</v>
      </c>
      <c r="AI1331" s="265">
        <v>3.1279999300837517E-2</v>
      </c>
      <c r="AJ1331" s="265">
        <v>3.3979999240487814E-2</v>
      </c>
      <c r="AK1331" s="265">
        <v>3.6139999192208047E-2</v>
      </c>
      <c r="AL1331" s="265">
        <v>3.4706999224238096E-2</v>
      </c>
      <c r="AM1331" s="265">
        <v>3.4424999230541285E-2</v>
      </c>
      <c r="AN1331" s="265">
        <v>3.5459999207407236E-2</v>
      </c>
      <c r="AO1331" s="265">
        <v>3.666999918036163E-2</v>
      </c>
      <c r="AP1331" s="265">
        <v>3.9673999113217E-2</v>
      </c>
      <c r="AQ1331" s="265">
        <v>3.4879599220380191E-2</v>
      </c>
    </row>
    <row r="1332" spans="1:43" ht="18.75" customHeight="1">
      <c r="A1332" s="86">
        <v>43395</v>
      </c>
      <c r="B1332" s="19">
        <v>155.85079999999999</v>
      </c>
      <c r="C1332" s="19">
        <v>215.98560000000001</v>
      </c>
      <c r="D1332" s="19"/>
      <c r="E1332" s="19">
        <v>19.64</v>
      </c>
      <c r="F1332" s="20">
        <v>2.3012999999999999E-2</v>
      </c>
      <c r="G1332" s="20">
        <v>2.9082E-2</v>
      </c>
      <c r="H1332" s="20">
        <v>2.9853000000000001E-2</v>
      </c>
      <c r="I1332" s="20">
        <v>3.0498000000000001E-2</v>
      </c>
      <c r="J1332" s="20">
        <v>3.1977999999999999E-2</v>
      </c>
      <c r="K1332" s="20">
        <v>3.1361E-2</v>
      </c>
      <c r="L1332" s="20">
        <v>3.3881000000000001E-2</v>
      </c>
      <c r="M1332" s="20">
        <v>3.1789999999999999E-2</v>
      </c>
      <c r="N1332" s="19">
        <v>1320</v>
      </c>
      <c r="O1332" s="21">
        <v>2807.1499999999996</v>
      </c>
      <c r="P1332" s="19">
        <v>6003.3</v>
      </c>
      <c r="Q1332" s="18">
        <v>95.9</v>
      </c>
      <c r="R1332" s="19">
        <v>6.9375999999999998</v>
      </c>
      <c r="S1332" s="19">
        <v>6.9394999999999998</v>
      </c>
      <c r="T1332" s="263" t="s">
        <v>331</v>
      </c>
      <c r="U1332" s="264" t="s">
        <v>331</v>
      </c>
      <c r="V1332" s="264" t="s">
        <v>331</v>
      </c>
      <c r="W1332" s="19"/>
      <c r="AD1332" s="265" t="s">
        <v>331</v>
      </c>
      <c r="AE1332" s="265">
        <v>2.9244999346323311E-2</v>
      </c>
      <c r="AF1332" s="265">
        <v>3.0118999326787885E-2</v>
      </c>
      <c r="AG1332" s="265">
        <v>3.2205999280139806E-2</v>
      </c>
      <c r="AH1332" s="265">
        <v>2.8399999365210531E-2</v>
      </c>
      <c r="AI1332" s="265">
        <v>3.1129999304190279E-2</v>
      </c>
      <c r="AJ1332" s="265">
        <v>3.3749999245628715E-2</v>
      </c>
      <c r="AK1332" s="265">
        <v>3.6049999194219709E-2</v>
      </c>
      <c r="AL1332" s="265">
        <v>3.4706999224238096E-2</v>
      </c>
      <c r="AM1332" s="265">
        <v>3.425999923422933E-2</v>
      </c>
      <c r="AN1332" s="265">
        <v>3.5995999195426703E-2</v>
      </c>
      <c r="AO1332" s="265">
        <v>3.6668999180383979E-2</v>
      </c>
      <c r="AP1332" s="265">
        <v>3.9675999113172294E-2</v>
      </c>
      <c r="AQ1332" s="265">
        <v>3.233999927714467E-2</v>
      </c>
    </row>
    <row r="1333" spans="1:43" ht="18.75" customHeight="1">
      <c r="A1333" s="86">
        <v>43392</v>
      </c>
      <c r="B1333" s="19">
        <v>155.81880000000001</v>
      </c>
      <c r="C1333" s="19">
        <v>216.04580000000001</v>
      </c>
      <c r="D1333" s="19"/>
      <c r="E1333" s="19">
        <v>19.89</v>
      </c>
      <c r="F1333" s="20">
        <v>2.3040000000000001E-2</v>
      </c>
      <c r="G1333" s="20">
        <v>2.9038000000000001E-2</v>
      </c>
      <c r="H1333" s="20">
        <v>2.9824E-2</v>
      </c>
      <c r="I1333" s="20">
        <v>3.0463E-2</v>
      </c>
      <c r="J1333" s="20">
        <v>3.1920999999999998E-2</v>
      </c>
      <c r="K1333" s="20">
        <v>3.1335000000000002E-2</v>
      </c>
      <c r="L1333" s="20">
        <v>3.3758000000000003E-2</v>
      </c>
      <c r="M1333" s="20">
        <v>3.1789999999999999E-2</v>
      </c>
      <c r="N1333" s="19">
        <v>1320</v>
      </c>
      <c r="O1333" s="21">
        <v>2807.1499999999996</v>
      </c>
      <c r="P1333" s="19">
        <v>6003.3</v>
      </c>
      <c r="Q1333" s="18">
        <v>95.575000000000003</v>
      </c>
      <c r="R1333" s="19">
        <v>6.9275000000000002</v>
      </c>
      <c r="S1333" s="19">
        <v>6.9303999999999997</v>
      </c>
      <c r="T1333" s="263" t="s">
        <v>331</v>
      </c>
      <c r="U1333" s="264" t="s">
        <v>331</v>
      </c>
      <c r="V1333" s="264" t="s">
        <v>331</v>
      </c>
      <c r="W1333" s="19"/>
      <c r="AD1333" s="265" t="s">
        <v>331</v>
      </c>
      <c r="AE1333" s="265">
        <v>2.9059999350458384E-2</v>
      </c>
      <c r="AF1333" s="265">
        <v>3.0118999326787885E-2</v>
      </c>
      <c r="AG1333" s="265">
        <v>3.2032999284006658E-2</v>
      </c>
      <c r="AH1333" s="265">
        <v>2.8449999364092947E-2</v>
      </c>
      <c r="AI1333" s="265">
        <v>3.1129999304190279E-2</v>
      </c>
      <c r="AJ1333" s="265">
        <v>3.3559999249875544E-2</v>
      </c>
      <c r="AK1333" s="265">
        <v>3.5949999196454883E-2</v>
      </c>
      <c r="AL1333" s="265">
        <v>3.4706999224238096E-2</v>
      </c>
      <c r="AM1333" s="265">
        <v>3.4808999221958223E-2</v>
      </c>
      <c r="AN1333" s="265">
        <v>3.5995999195426703E-2</v>
      </c>
      <c r="AO1333" s="265">
        <v>3.6931999174505473E-2</v>
      </c>
      <c r="AP1333" s="265">
        <v>3.9642999113909901E-2</v>
      </c>
      <c r="AQ1333" s="265">
        <v>2.9556699339356274E-2</v>
      </c>
    </row>
    <row r="1334" spans="1:43" ht="18.75" customHeight="1">
      <c r="A1334" s="86">
        <v>43391</v>
      </c>
      <c r="B1334" s="19">
        <v>156.0411</v>
      </c>
      <c r="C1334" s="19">
        <v>216.63</v>
      </c>
      <c r="D1334" s="19"/>
      <c r="E1334" s="19">
        <v>20.059999999999999</v>
      </c>
      <c r="F1334" s="20">
        <v>2.3043999999999999E-2</v>
      </c>
      <c r="G1334" s="20">
        <v>2.8740999999999999E-2</v>
      </c>
      <c r="H1334" s="20">
        <v>2.9574E-2</v>
      </c>
      <c r="I1334" s="20">
        <v>3.0272E-2</v>
      </c>
      <c r="J1334" s="20">
        <v>3.1786000000000002E-2</v>
      </c>
      <c r="K1334" s="20">
        <v>3.1182000000000001E-2</v>
      </c>
      <c r="L1334" s="20">
        <v>3.3633999999999997E-2</v>
      </c>
      <c r="M1334" s="20">
        <v>3.184E-2</v>
      </c>
      <c r="N1334" s="19">
        <v>1320</v>
      </c>
      <c r="O1334" s="21">
        <v>2807.1499999999996</v>
      </c>
      <c r="P1334" s="19">
        <v>6003.3</v>
      </c>
      <c r="Q1334" s="18">
        <v>95.048000000000002</v>
      </c>
      <c r="R1334" s="19">
        <v>6.9119999999999999</v>
      </c>
      <c r="S1334" s="19">
        <v>6.9132999999999996</v>
      </c>
      <c r="T1334" s="263" t="s">
        <v>331</v>
      </c>
      <c r="U1334" s="264" t="s">
        <v>331</v>
      </c>
      <c r="V1334" s="264" t="s">
        <v>331</v>
      </c>
      <c r="W1334" s="19"/>
      <c r="AD1334" s="265" t="s">
        <v>331</v>
      </c>
      <c r="AE1334" s="265">
        <v>2.9055999350547791E-2</v>
      </c>
      <c r="AF1334" s="265">
        <v>3.015799932591617E-2</v>
      </c>
      <c r="AG1334" s="265">
        <v>3.2057999283447859E-2</v>
      </c>
      <c r="AH1334" s="265">
        <v>2.8459999363869431E-2</v>
      </c>
      <c r="AI1334" s="265">
        <v>2.8699999358505011E-2</v>
      </c>
      <c r="AJ1334" s="265">
        <v>3.3779999244958163E-2</v>
      </c>
      <c r="AK1334" s="265">
        <v>3.6089999193325638E-2</v>
      </c>
      <c r="AL1334" s="265">
        <v>3.4706999224238096E-2</v>
      </c>
      <c r="AM1334" s="265">
        <v>3.4265999234095214E-2</v>
      </c>
      <c r="AN1334" s="265">
        <v>3.5135999214649195E-2</v>
      </c>
      <c r="AO1334" s="265">
        <v>3.666999918036163E-2</v>
      </c>
      <c r="AP1334" s="265">
        <v>3.9517999116703867E-2</v>
      </c>
      <c r="AQ1334" s="265">
        <v>2.6823299400452524E-2</v>
      </c>
    </row>
    <row r="1335" spans="1:43" ht="18.75" customHeight="1">
      <c r="A1335" s="86">
        <v>43390</v>
      </c>
      <c r="B1335" s="19">
        <v>155.9812</v>
      </c>
      <c r="C1335" s="19">
        <v>216.91480000000001</v>
      </c>
      <c r="D1335" s="19"/>
      <c r="E1335" s="19">
        <v>17.399999999999999</v>
      </c>
      <c r="F1335" s="20">
        <v>2.3046000000000001E-2</v>
      </c>
      <c r="G1335" s="20">
        <v>2.8885000000000001E-2</v>
      </c>
      <c r="H1335" s="20">
        <v>2.9821E-2</v>
      </c>
      <c r="I1335" s="20">
        <v>3.058E-2</v>
      </c>
      <c r="J1335" s="20">
        <v>3.2050000000000002E-2</v>
      </c>
      <c r="K1335" s="20">
        <v>3.1484999999999999E-2</v>
      </c>
      <c r="L1335" s="20">
        <v>3.3722000000000002E-2</v>
      </c>
      <c r="M1335" s="20">
        <v>3.1940000000000003E-2</v>
      </c>
      <c r="N1335" s="19">
        <v>1320</v>
      </c>
      <c r="O1335" s="21">
        <v>2807.1499999999996</v>
      </c>
      <c r="P1335" s="19">
        <v>6003.3</v>
      </c>
      <c r="Q1335" s="18">
        <v>95.058999999999997</v>
      </c>
      <c r="R1335" s="19">
        <v>6.9168000000000003</v>
      </c>
      <c r="S1335" s="19">
        <v>6.923</v>
      </c>
      <c r="T1335" s="263" t="s">
        <v>331</v>
      </c>
      <c r="U1335" s="264" t="s">
        <v>331</v>
      </c>
      <c r="V1335" s="264" t="s">
        <v>331</v>
      </c>
      <c r="W1335" s="19"/>
      <c r="AD1335" s="265" t="s">
        <v>331</v>
      </c>
      <c r="AE1335" s="265">
        <v>2.9227999346703292E-2</v>
      </c>
      <c r="AF1335" s="265">
        <v>3.0261999323591589E-2</v>
      </c>
      <c r="AG1335" s="265">
        <v>3.2239999279379844E-2</v>
      </c>
      <c r="AH1335" s="265">
        <v>2.8679999358952043E-2</v>
      </c>
      <c r="AI1335" s="265">
        <v>2.8699999358505011E-2</v>
      </c>
      <c r="AJ1335" s="265">
        <v>3.402999923937023E-2</v>
      </c>
      <c r="AK1335" s="265">
        <v>3.6259999189525841E-2</v>
      </c>
      <c r="AL1335" s="265">
        <v>3.4706999224238096E-2</v>
      </c>
      <c r="AM1335" s="265">
        <v>3.426999923400581E-2</v>
      </c>
      <c r="AN1335" s="265">
        <v>3.5302999210916459E-2</v>
      </c>
      <c r="AO1335" s="265">
        <v>3.6726999179087574E-2</v>
      </c>
      <c r="AP1335" s="265">
        <v>3.9509999116882681E-2</v>
      </c>
      <c r="AQ1335" s="265">
        <v>2.6946699397694319E-2</v>
      </c>
    </row>
    <row r="1336" spans="1:43" ht="18.75" customHeight="1">
      <c r="A1336" s="86">
        <v>43389</v>
      </c>
      <c r="B1336" s="19">
        <v>156.10489999999999</v>
      </c>
      <c r="C1336" s="19">
        <v>216.92019999999999</v>
      </c>
      <c r="D1336" s="19"/>
      <c r="E1336" s="19">
        <v>17.62</v>
      </c>
      <c r="F1336" s="20">
        <v>2.2970000000000001E-2</v>
      </c>
      <c r="G1336" s="20">
        <v>2.8655E-2</v>
      </c>
      <c r="H1336" s="20">
        <v>2.9517999999999999E-2</v>
      </c>
      <c r="I1336" s="20">
        <v>3.0235999999999999E-2</v>
      </c>
      <c r="J1336" s="20">
        <v>3.1633000000000001E-2</v>
      </c>
      <c r="K1336" s="20">
        <v>3.1106000000000002E-2</v>
      </c>
      <c r="L1336" s="20">
        <v>3.3338E-2</v>
      </c>
      <c r="M1336" s="20">
        <v>3.2099999999999997E-2</v>
      </c>
      <c r="N1336" s="19">
        <v>1320</v>
      </c>
      <c r="O1336" s="21">
        <v>2807.1499999999996</v>
      </c>
      <c r="P1336" s="19">
        <v>6003.3</v>
      </c>
      <c r="Q1336" s="18">
        <v>95.221000000000004</v>
      </c>
      <c r="R1336" s="19">
        <v>6.9219999999999997</v>
      </c>
      <c r="S1336" s="19">
        <v>6.9183000000000003</v>
      </c>
      <c r="T1336" s="263" t="s">
        <v>331</v>
      </c>
      <c r="U1336" s="264" t="s">
        <v>331</v>
      </c>
      <c r="V1336" s="264" t="s">
        <v>331</v>
      </c>
      <c r="W1336" s="19"/>
      <c r="AD1336" s="265" t="s">
        <v>331</v>
      </c>
      <c r="AE1336" s="265">
        <v>2.9300999345071611E-2</v>
      </c>
      <c r="AF1336" s="265">
        <v>3.0448999319411817E-2</v>
      </c>
      <c r="AG1336" s="265">
        <v>3.2373999276384714E-2</v>
      </c>
      <c r="AH1336" s="265">
        <v>2.8859999354928733E-2</v>
      </c>
      <c r="AI1336" s="265">
        <v>2.8699999358505011E-2</v>
      </c>
      <c r="AJ1336" s="265">
        <v>3.4209999235346913E-2</v>
      </c>
      <c r="AK1336" s="265">
        <v>3.6389999186620114E-2</v>
      </c>
      <c r="AL1336" s="265">
        <v>3.4706999224238096E-2</v>
      </c>
      <c r="AM1336" s="265">
        <v>3.4279999233782291E-2</v>
      </c>
      <c r="AN1336" s="265">
        <v>3.5365999209508302E-2</v>
      </c>
      <c r="AO1336" s="265">
        <v>3.6729999179020527E-2</v>
      </c>
      <c r="AP1336" s="265">
        <v>3.9509999116882681E-2</v>
      </c>
      <c r="AQ1336" s="265">
        <v>2.9559999339282512E-2</v>
      </c>
    </row>
    <row r="1337" spans="1:43" ht="18.75" customHeight="1">
      <c r="A1337" s="86">
        <v>43388</v>
      </c>
      <c r="B1337" s="19">
        <v>156.07480000000001</v>
      </c>
      <c r="C1337" s="19">
        <v>217.20429999999999</v>
      </c>
      <c r="D1337" s="19"/>
      <c r="E1337" s="19">
        <v>21.3</v>
      </c>
      <c r="F1337" s="20">
        <v>2.2731000000000001E-2</v>
      </c>
      <c r="G1337" s="20">
        <v>2.8549999999999999E-2</v>
      </c>
      <c r="H1337" s="20">
        <v>2.9408E-2</v>
      </c>
      <c r="I1337" s="20">
        <v>3.0098E-2</v>
      </c>
      <c r="J1337" s="20">
        <v>3.1557000000000002E-2</v>
      </c>
      <c r="K1337" s="20">
        <v>3.1004E-2</v>
      </c>
      <c r="L1337" s="20">
        <v>3.3363999999999998E-2</v>
      </c>
      <c r="M1337" s="20">
        <v>3.2140000000000002E-2</v>
      </c>
      <c r="N1337" s="19">
        <v>1320</v>
      </c>
      <c r="O1337" s="21">
        <v>2807.1499999999996</v>
      </c>
      <c r="P1337" s="19">
        <v>6003.3</v>
      </c>
      <c r="Q1337" s="18">
        <v>95.016999999999996</v>
      </c>
      <c r="R1337" s="19">
        <v>6.8898999999999999</v>
      </c>
      <c r="S1337" s="19">
        <v>6.8785999999999996</v>
      </c>
      <c r="T1337" s="263" t="s">
        <v>331</v>
      </c>
      <c r="U1337" s="264" t="s">
        <v>331</v>
      </c>
      <c r="V1337" s="264" t="s">
        <v>331</v>
      </c>
      <c r="W1337" s="19"/>
      <c r="AD1337" s="265" t="s">
        <v>331</v>
      </c>
      <c r="AE1337" s="265">
        <v>2.9435999342054129E-2</v>
      </c>
      <c r="AF1337" s="265">
        <v>3.0250999323837461E-2</v>
      </c>
      <c r="AG1337" s="265">
        <v>3.2187999280542133E-2</v>
      </c>
      <c r="AH1337" s="265">
        <v>2.8679999358952043E-2</v>
      </c>
      <c r="AI1337" s="265">
        <v>2.8699999358505011E-2</v>
      </c>
      <c r="AJ1337" s="265">
        <v>3.4239999234676362E-2</v>
      </c>
      <c r="AK1337" s="265">
        <v>3.6399999186396602E-2</v>
      </c>
      <c r="AL1337" s="265">
        <v>3.4706999224238096E-2</v>
      </c>
      <c r="AM1337" s="265">
        <v>3.4444999230094253E-2</v>
      </c>
      <c r="AN1337" s="265">
        <v>3.5374999209307138E-2</v>
      </c>
      <c r="AO1337" s="265">
        <v>3.6998999173007904E-2</v>
      </c>
      <c r="AP1337" s="265">
        <v>3.9695999112725255E-2</v>
      </c>
      <c r="AQ1337" s="265">
        <v>3.0783299311939624E-2</v>
      </c>
    </row>
    <row r="1338" spans="1:43" ht="18.75" customHeight="1">
      <c r="A1338" s="86">
        <v>43385</v>
      </c>
      <c r="B1338" s="19">
        <v>156.18530000000001</v>
      </c>
      <c r="C1338" s="19">
        <v>217.19630000000001</v>
      </c>
      <c r="D1338" s="19"/>
      <c r="E1338" s="19">
        <v>21.31</v>
      </c>
      <c r="F1338" s="20">
        <v>2.2630000000000001E-2</v>
      </c>
      <c r="G1338" s="20">
        <v>2.8528000000000001E-2</v>
      </c>
      <c r="H1338" s="20">
        <v>2.9408E-2</v>
      </c>
      <c r="I1338" s="20">
        <v>3.0148999999999999E-2</v>
      </c>
      <c r="J1338" s="20">
        <v>3.1613000000000002E-2</v>
      </c>
      <c r="K1338" s="20">
        <v>3.1053999999999998E-2</v>
      </c>
      <c r="L1338" s="20">
        <v>3.3347000000000002E-2</v>
      </c>
      <c r="M1338" s="20">
        <v>3.211E-2</v>
      </c>
      <c r="N1338" s="19">
        <v>1320</v>
      </c>
      <c r="O1338" s="21">
        <v>2807.1499999999996</v>
      </c>
      <c r="P1338" s="19">
        <v>6003.3</v>
      </c>
      <c r="Q1338" s="18">
        <v>95.507999999999996</v>
      </c>
      <c r="R1338" s="19">
        <v>6.9241999999999999</v>
      </c>
      <c r="S1338" s="19">
        <v>6.9242999999999997</v>
      </c>
      <c r="T1338" s="263" t="s">
        <v>331</v>
      </c>
      <c r="U1338" s="264" t="s">
        <v>331</v>
      </c>
      <c r="V1338" s="264" t="s">
        <v>331</v>
      </c>
      <c r="W1338" s="19"/>
      <c r="AD1338" s="265" t="s">
        <v>331</v>
      </c>
      <c r="AE1338" s="265">
        <v>2.8710999358259142E-2</v>
      </c>
      <c r="AF1338" s="265">
        <v>2.9899999331682924E-2</v>
      </c>
      <c r="AG1338" s="265">
        <v>3.1709999291226268E-2</v>
      </c>
      <c r="AH1338" s="265">
        <v>2.8469999363645911E-2</v>
      </c>
      <c r="AI1338" s="265">
        <v>2.8699999358505011E-2</v>
      </c>
      <c r="AJ1338" s="265">
        <v>3.402999923937023E-2</v>
      </c>
      <c r="AK1338" s="265">
        <v>3.6339999187737705E-2</v>
      </c>
      <c r="AL1338" s="265">
        <v>3.4706999224238096E-2</v>
      </c>
      <c r="AM1338" s="265">
        <v>3.4447999230027199E-2</v>
      </c>
      <c r="AN1338" s="265">
        <v>3.5573999204859139E-2</v>
      </c>
      <c r="AO1338" s="265">
        <v>3.6999999172985555E-2</v>
      </c>
      <c r="AP1338" s="265">
        <v>3.9722999112121765E-2</v>
      </c>
      <c r="AQ1338" s="265">
        <v>3.1446699297111483E-2</v>
      </c>
    </row>
    <row r="1339" spans="1:43" ht="18.75" customHeight="1">
      <c r="A1339" s="86">
        <v>43384</v>
      </c>
      <c r="B1339" s="19">
        <v>156.22399999999999</v>
      </c>
      <c r="C1339" s="19">
        <v>217.3253</v>
      </c>
      <c r="D1339" s="19"/>
      <c r="E1339" s="19">
        <v>24.98</v>
      </c>
      <c r="F1339" s="20">
        <v>2.2582999999999999E-2</v>
      </c>
      <c r="G1339" s="20">
        <v>2.8483999999999999E-2</v>
      </c>
      <c r="H1339" s="20">
        <v>2.9353000000000001E-2</v>
      </c>
      <c r="I1339" s="20">
        <v>3.0044000000000001E-2</v>
      </c>
      <c r="J1339" s="20">
        <v>3.1497999999999998E-2</v>
      </c>
      <c r="K1339" s="20">
        <v>3.0928000000000001E-2</v>
      </c>
      <c r="L1339" s="20">
        <v>3.3232999999999999E-2</v>
      </c>
      <c r="M1339" s="20">
        <v>3.2280000000000003E-2</v>
      </c>
      <c r="N1339" s="19">
        <v>1320</v>
      </c>
      <c r="O1339" s="21">
        <v>2807.1499999999996</v>
      </c>
      <c r="P1339" s="19">
        <v>6003.3</v>
      </c>
      <c r="Q1339" s="18">
        <v>95.668000000000006</v>
      </c>
      <c r="R1339" s="19">
        <v>6.9226999999999999</v>
      </c>
      <c r="S1339" s="19">
        <v>6.9165999999999999</v>
      </c>
      <c r="T1339" s="263" t="s">
        <v>331</v>
      </c>
      <c r="U1339" s="264" t="s">
        <v>331</v>
      </c>
      <c r="V1339" s="264" t="s">
        <v>331</v>
      </c>
      <c r="W1339" s="19"/>
      <c r="AD1339" s="265" t="s">
        <v>331</v>
      </c>
      <c r="AE1339" s="265">
        <v>2.8864999354816973E-2</v>
      </c>
      <c r="AF1339" s="265">
        <v>2.9899999331682924E-2</v>
      </c>
      <c r="AG1339" s="265">
        <v>3.1847999288141728E-2</v>
      </c>
      <c r="AH1339" s="265">
        <v>2.90499993506819E-2</v>
      </c>
      <c r="AI1339" s="265">
        <v>2.8699999358505011E-2</v>
      </c>
      <c r="AJ1339" s="265">
        <v>3.4339999232441187E-2</v>
      </c>
      <c r="AK1339" s="265">
        <v>3.6159999191761015E-2</v>
      </c>
      <c r="AL1339" s="265">
        <v>3.4706999224238096E-2</v>
      </c>
      <c r="AM1339" s="265">
        <v>3.4868999220617113E-2</v>
      </c>
      <c r="AN1339" s="265">
        <v>3.590799919739366E-2</v>
      </c>
      <c r="AO1339" s="265">
        <v>3.7002999172918501E-2</v>
      </c>
      <c r="AP1339" s="265">
        <v>3.9844999109394853E-2</v>
      </c>
      <c r="AQ1339" s="265">
        <v>3.0396699320580811E-2</v>
      </c>
    </row>
    <row r="1340" spans="1:43" ht="18.75" customHeight="1">
      <c r="A1340" s="86">
        <v>43383</v>
      </c>
      <c r="B1340" s="19">
        <v>155.7379</v>
      </c>
      <c r="C1340" s="19">
        <v>217.5872</v>
      </c>
      <c r="D1340" s="19"/>
      <c r="E1340" s="19">
        <v>22.96</v>
      </c>
      <c r="F1340" s="20">
        <v>2.2584E-2</v>
      </c>
      <c r="G1340" s="20">
        <v>2.8420999999999998E-2</v>
      </c>
      <c r="H1340" s="20">
        <v>2.929E-2</v>
      </c>
      <c r="I1340" s="20">
        <v>3.0027000000000002E-2</v>
      </c>
      <c r="J1340" s="20">
        <v>3.1628999999999997E-2</v>
      </c>
      <c r="K1340" s="20">
        <v>3.0977999999999999E-2</v>
      </c>
      <c r="L1340" s="20">
        <v>3.3475999999999999E-2</v>
      </c>
      <c r="M1340" s="20">
        <v>3.2590000000000001E-2</v>
      </c>
      <c r="N1340" s="19">
        <v>1320</v>
      </c>
      <c r="O1340" s="21">
        <v>2807.1499999999996</v>
      </c>
      <c r="P1340" s="19">
        <v>6003.3</v>
      </c>
      <c r="Q1340" s="18">
        <v>95.760999999999996</v>
      </c>
      <c r="R1340" s="19">
        <v>6.9306999999999999</v>
      </c>
      <c r="S1340" s="19">
        <v>6.9207999999999998</v>
      </c>
      <c r="T1340" s="263" t="s">
        <v>331</v>
      </c>
      <c r="U1340" s="264" t="s">
        <v>331</v>
      </c>
      <c r="V1340" s="264" t="s">
        <v>331</v>
      </c>
      <c r="W1340" s="19"/>
      <c r="AD1340" s="265" t="s">
        <v>331</v>
      </c>
      <c r="AE1340" s="265">
        <v>2.9453999341651795E-2</v>
      </c>
      <c r="AF1340" s="265">
        <v>3.0542999317310752E-2</v>
      </c>
      <c r="AG1340" s="265">
        <v>3.24379992749542E-2</v>
      </c>
      <c r="AH1340" s="265">
        <v>2.9269999345764519E-2</v>
      </c>
      <c r="AI1340" s="265">
        <v>2.8699999358505011E-2</v>
      </c>
      <c r="AJ1340" s="265">
        <v>3.4529999228194351E-2</v>
      </c>
      <c r="AK1340" s="265">
        <v>3.6389999186620114E-2</v>
      </c>
      <c r="AL1340" s="265">
        <v>3.4706999224238096E-2</v>
      </c>
      <c r="AM1340" s="265">
        <v>3.4870999220572407E-2</v>
      </c>
      <c r="AN1340" s="265">
        <v>3.587099919822067E-2</v>
      </c>
      <c r="AO1340" s="265">
        <v>3.7000999172963199E-2</v>
      </c>
      <c r="AP1340" s="265">
        <v>3.9844999109394853E-2</v>
      </c>
      <c r="AQ1340" s="265">
        <v>3.2169999280944467E-2</v>
      </c>
    </row>
    <row r="1341" spans="1:43" ht="18.75" customHeight="1">
      <c r="A1341" s="86">
        <v>43382</v>
      </c>
      <c r="B1341" s="19">
        <v>155.78229999999999</v>
      </c>
      <c r="C1341" s="19">
        <v>217.4016</v>
      </c>
      <c r="D1341" s="19"/>
      <c r="E1341" s="19">
        <v>15.95</v>
      </c>
      <c r="F1341" s="20">
        <v>2.2345E-2</v>
      </c>
      <c r="G1341" s="20">
        <v>2.8851000000000002E-2</v>
      </c>
      <c r="H1341" s="20">
        <v>2.9794000000000001E-2</v>
      </c>
      <c r="I1341" s="20">
        <v>3.0557000000000001E-2</v>
      </c>
      <c r="J1341" s="20">
        <v>3.2063000000000001E-2</v>
      </c>
      <c r="K1341" s="20">
        <v>3.1482000000000003E-2</v>
      </c>
      <c r="L1341" s="20">
        <v>3.3685E-2</v>
      </c>
      <c r="M1341" s="20">
        <v>3.2530000000000003E-2</v>
      </c>
      <c r="N1341" s="19">
        <v>1320</v>
      </c>
      <c r="O1341" s="21">
        <v>2807.1499999999996</v>
      </c>
      <c r="P1341" s="19">
        <v>6003.3</v>
      </c>
      <c r="Q1341" s="18">
        <v>95.623999999999995</v>
      </c>
      <c r="R1341" s="19">
        <v>6.8688000000000002</v>
      </c>
      <c r="S1341" s="19">
        <v>6.8949999999999996</v>
      </c>
      <c r="T1341" s="263" t="s">
        <v>331</v>
      </c>
      <c r="U1341" s="264" t="s">
        <v>331</v>
      </c>
      <c r="V1341" s="264" t="s">
        <v>331</v>
      </c>
      <c r="W1341" s="19"/>
      <c r="AD1341" s="265" t="s">
        <v>331</v>
      </c>
      <c r="AE1341" s="265">
        <v>2.9690999336354437E-2</v>
      </c>
      <c r="AF1341" s="265">
        <v>3.0654999314807356E-2</v>
      </c>
      <c r="AG1341" s="265">
        <v>3.2539999272674321E-2</v>
      </c>
      <c r="AH1341" s="265">
        <v>2.8869999354705213E-2</v>
      </c>
      <c r="AI1341" s="265">
        <v>2.8699999358505011E-2</v>
      </c>
      <c r="AJ1341" s="265">
        <v>3.5029999217018486E-2</v>
      </c>
      <c r="AK1341" s="265">
        <v>3.6549999183043837E-2</v>
      </c>
      <c r="AL1341" s="265">
        <v>3.4706999224238096E-2</v>
      </c>
      <c r="AM1341" s="265">
        <v>3.4811999221891161E-2</v>
      </c>
      <c r="AN1341" s="265">
        <v>3.6118999192677435E-2</v>
      </c>
      <c r="AO1341" s="265">
        <v>3.7169999169185758E-2</v>
      </c>
      <c r="AP1341" s="265">
        <v>3.9922999107651416E-2</v>
      </c>
      <c r="AQ1341" s="265">
        <v>3.1066699305605142E-2</v>
      </c>
    </row>
    <row r="1342" spans="1:43" ht="18.75" customHeight="1">
      <c r="A1342" s="86">
        <v>43381</v>
      </c>
      <c r="B1342" s="19">
        <v>155.67230000000001</v>
      </c>
      <c r="C1342" s="19">
        <v>217.7946</v>
      </c>
      <c r="D1342" s="19"/>
      <c r="E1342" s="19">
        <v>15.69</v>
      </c>
      <c r="F1342" s="20">
        <v>2.2089999999999999E-2</v>
      </c>
      <c r="G1342" s="20">
        <v>2.8850000000000001E-2</v>
      </c>
      <c r="H1342" s="20">
        <v>2.9821E-2</v>
      </c>
      <c r="I1342" s="20">
        <v>3.0693000000000002E-2</v>
      </c>
      <c r="J1342" s="20">
        <v>3.2328000000000003E-2</v>
      </c>
      <c r="K1342" s="20">
        <v>3.1733999999999998E-2</v>
      </c>
      <c r="L1342" s="20">
        <v>3.4035999999999997E-2</v>
      </c>
      <c r="M1342" s="20">
        <v>3.2809999999999999E-2</v>
      </c>
      <c r="N1342" s="19">
        <v>1320</v>
      </c>
      <c r="O1342" s="21">
        <v>2807.1499999999996</v>
      </c>
      <c r="P1342" s="19">
        <v>6003.3</v>
      </c>
      <c r="Q1342" s="18">
        <v>95.751000000000005</v>
      </c>
      <c r="R1342" s="19">
        <v>6.8688000000000002</v>
      </c>
      <c r="S1342" s="19">
        <v>6.8962000000000003</v>
      </c>
      <c r="T1342" s="263" t="s">
        <v>331</v>
      </c>
      <c r="U1342" s="264" t="s">
        <v>331</v>
      </c>
      <c r="V1342" s="264" t="s">
        <v>331</v>
      </c>
      <c r="W1342" s="19"/>
      <c r="AD1342" s="265" t="s">
        <v>331</v>
      </c>
      <c r="AE1342" s="265">
        <v>2.9388999343104658E-2</v>
      </c>
      <c r="AF1342" s="265">
        <v>3.0474999318830669E-2</v>
      </c>
      <c r="AG1342" s="265">
        <v>3.2377999276295304E-2</v>
      </c>
      <c r="AH1342" s="265">
        <v>2.8869999354705213E-2</v>
      </c>
      <c r="AI1342" s="265">
        <v>2.8699999358505011E-2</v>
      </c>
      <c r="AJ1342" s="265">
        <v>3.4349999232217668E-2</v>
      </c>
      <c r="AK1342" s="265">
        <v>3.647999918460846E-2</v>
      </c>
      <c r="AL1342" s="265">
        <v>3.4706999224238096E-2</v>
      </c>
      <c r="AM1342" s="265">
        <v>3.4814999221824107E-2</v>
      </c>
      <c r="AN1342" s="265">
        <v>3.640299918632954E-2</v>
      </c>
      <c r="AO1342" s="265">
        <v>3.723799916766584E-2</v>
      </c>
      <c r="AP1342" s="265">
        <v>4.0172999102063477E-2</v>
      </c>
      <c r="AQ1342" s="265">
        <v>3.042669931991026E-2</v>
      </c>
    </row>
    <row r="1343" spans="1:43" ht="18.75" customHeight="1">
      <c r="A1343" s="86">
        <v>43378</v>
      </c>
      <c r="B1343" s="19">
        <v>155.67230000000001</v>
      </c>
      <c r="C1343" s="19">
        <v>217.7946</v>
      </c>
      <c r="D1343" s="19"/>
      <c r="E1343" s="19">
        <v>14.82</v>
      </c>
      <c r="F1343" s="20">
        <v>2.2089999999999999E-2</v>
      </c>
      <c r="G1343" s="20">
        <v>2.8850000000000001E-2</v>
      </c>
      <c r="H1343" s="20">
        <v>2.9821E-2</v>
      </c>
      <c r="I1343" s="20">
        <v>3.0693000000000002E-2</v>
      </c>
      <c r="J1343" s="20">
        <v>3.2328000000000003E-2</v>
      </c>
      <c r="K1343" s="20">
        <v>3.1733999999999998E-2</v>
      </c>
      <c r="L1343" s="20">
        <v>3.4035999999999997E-2</v>
      </c>
      <c r="M1343" s="20">
        <v>3.2689999999999997E-2</v>
      </c>
      <c r="N1343" s="19">
        <v>1320</v>
      </c>
      <c r="O1343" s="21">
        <v>2807.1499999999996</v>
      </c>
      <c r="P1343" s="19">
        <v>6003.3</v>
      </c>
      <c r="Q1343" s="18">
        <v>95.762</v>
      </c>
      <c r="R1343" s="19">
        <v>6.8688000000000002</v>
      </c>
      <c r="S1343" s="19">
        <v>6.8895999999999997</v>
      </c>
      <c r="T1343" s="263" t="s">
        <v>331</v>
      </c>
      <c r="U1343" s="264" t="s">
        <v>331</v>
      </c>
      <c r="V1343" s="264" t="s">
        <v>331</v>
      </c>
      <c r="W1343" s="19"/>
      <c r="AD1343" s="265" t="s">
        <v>331</v>
      </c>
      <c r="AE1343" s="265">
        <v>2.9213999347016219E-2</v>
      </c>
      <c r="AF1343" s="265">
        <v>3.0029999328777195E-2</v>
      </c>
      <c r="AG1343" s="265">
        <v>3.2147999281436204E-2</v>
      </c>
      <c r="AH1343" s="265">
        <v>2.8869999354705213E-2</v>
      </c>
      <c r="AI1343" s="265">
        <v>2.8699999358505011E-2</v>
      </c>
      <c r="AJ1343" s="265">
        <v>3.4139999236911536E-2</v>
      </c>
      <c r="AK1343" s="265">
        <v>3.6519999183714388E-2</v>
      </c>
      <c r="AL1343" s="265">
        <v>3.4706999224238096E-2</v>
      </c>
      <c r="AM1343" s="265">
        <v>3.4982999218069015E-2</v>
      </c>
      <c r="AN1343" s="265">
        <v>3.640299918632954E-2</v>
      </c>
      <c r="AO1343" s="265">
        <v>3.6279999189078808E-2</v>
      </c>
      <c r="AP1343" s="265">
        <v>3.9924999107606711E-2</v>
      </c>
      <c r="AQ1343" s="265">
        <v>3.6436899185571817E-2</v>
      </c>
    </row>
    <row r="1344" spans="1:43" ht="18.75" customHeight="1">
      <c r="A1344" s="86">
        <v>43377</v>
      </c>
      <c r="B1344" s="19">
        <v>155.88470000000001</v>
      </c>
      <c r="C1344" s="19">
        <v>217.88560000000001</v>
      </c>
      <c r="D1344" s="19"/>
      <c r="E1344" s="19">
        <v>14.22</v>
      </c>
      <c r="F1344" s="20">
        <v>2.2120999999999998E-2</v>
      </c>
      <c r="G1344" s="20">
        <v>2.8680000000000001E-2</v>
      </c>
      <c r="H1344" s="20">
        <v>2.9617000000000001E-2</v>
      </c>
      <c r="I1344" s="20">
        <v>3.0450000000000001E-2</v>
      </c>
      <c r="J1344" s="20">
        <v>3.1870000000000002E-2</v>
      </c>
      <c r="K1344" s="20">
        <v>3.1329000000000003E-2</v>
      </c>
      <c r="L1344" s="20">
        <v>3.3474999999999998E-2</v>
      </c>
      <c r="M1344" s="20">
        <v>3.2689999999999997E-2</v>
      </c>
      <c r="N1344" s="19">
        <v>1320</v>
      </c>
      <c r="O1344" s="21">
        <v>2807.1499999999996</v>
      </c>
      <c r="P1344" s="19">
        <v>6003.3</v>
      </c>
      <c r="Q1344" s="18">
        <v>95.507000000000005</v>
      </c>
      <c r="R1344" s="19">
        <v>6.8688000000000002</v>
      </c>
      <c r="S1344" s="19">
        <v>6.8856000000000002</v>
      </c>
      <c r="T1344" s="263" t="s">
        <v>331</v>
      </c>
      <c r="U1344" s="264" t="s">
        <v>331</v>
      </c>
      <c r="V1344" s="264" t="s">
        <v>331</v>
      </c>
      <c r="W1344" s="19"/>
      <c r="AD1344" s="265" t="s">
        <v>331</v>
      </c>
      <c r="AE1344" s="265">
        <v>2.8726999357901514E-2</v>
      </c>
      <c r="AF1344" s="265">
        <v>2.9554999339394268E-2</v>
      </c>
      <c r="AG1344" s="265">
        <v>3.1641999292746185E-2</v>
      </c>
      <c r="AH1344" s="265">
        <v>2.8789999356493352E-2</v>
      </c>
      <c r="AI1344" s="265">
        <v>2.8699999358505011E-2</v>
      </c>
      <c r="AJ1344" s="265">
        <v>3.3459999252110718E-2</v>
      </c>
      <c r="AK1344" s="265">
        <v>3.6099999193102118E-2</v>
      </c>
      <c r="AL1344" s="265">
        <v>3.4706999224238096E-2</v>
      </c>
      <c r="AM1344" s="265">
        <v>3.5051999216526748E-2</v>
      </c>
      <c r="AN1344" s="265">
        <v>3.6224999190308152E-2</v>
      </c>
      <c r="AO1344" s="265">
        <v>3.6279999189078808E-2</v>
      </c>
      <c r="AP1344" s="265">
        <v>3.9800999110378328E-2</v>
      </c>
      <c r="AQ1344" s="265">
        <v>2.7266699390541761E-2</v>
      </c>
    </row>
    <row r="1345" spans="1:43" ht="18.75" customHeight="1">
      <c r="A1345" s="86">
        <v>43376</v>
      </c>
      <c r="B1345" s="19">
        <v>156.0385</v>
      </c>
      <c r="C1345" s="19">
        <v>218.20089999999999</v>
      </c>
      <c r="D1345" s="19"/>
      <c r="E1345" s="19">
        <v>11.61</v>
      </c>
      <c r="F1345" s="20">
        <v>2.2173999999999999E-2</v>
      </c>
      <c r="G1345" s="20">
        <v>2.8719999999999999E-2</v>
      </c>
      <c r="H1345" s="20">
        <v>2.9642999999999999E-2</v>
      </c>
      <c r="I1345" s="20">
        <v>3.0449E-2</v>
      </c>
      <c r="J1345" s="20">
        <v>3.1813000000000001E-2</v>
      </c>
      <c r="K1345" s="20">
        <v>3.1302999999999997E-2</v>
      </c>
      <c r="L1345" s="20">
        <v>3.3353000000000001E-2</v>
      </c>
      <c r="M1345" s="20">
        <v>3.2689999999999997E-2</v>
      </c>
      <c r="N1345" s="19">
        <v>1320</v>
      </c>
      <c r="O1345" s="21">
        <v>2807.1499999999996</v>
      </c>
      <c r="P1345" s="19">
        <v>6003.3</v>
      </c>
      <c r="Q1345" s="18">
        <v>95.298000000000002</v>
      </c>
      <c r="R1345" s="19">
        <v>6.8688000000000002</v>
      </c>
      <c r="S1345" s="19">
        <v>6.8879000000000001</v>
      </c>
      <c r="T1345" s="263" t="s">
        <v>331</v>
      </c>
      <c r="U1345" s="264" t="s">
        <v>331</v>
      </c>
      <c r="V1345" s="264" t="s">
        <v>331</v>
      </c>
      <c r="W1345" s="19"/>
      <c r="AD1345" s="265" t="s">
        <v>331</v>
      </c>
      <c r="AE1345" s="265">
        <v>2.8573999361321333E-2</v>
      </c>
      <c r="AF1345" s="265">
        <v>2.9660999337024985E-2</v>
      </c>
      <c r="AG1345" s="265">
        <v>3.1533999295160174E-2</v>
      </c>
      <c r="AH1345" s="265">
        <v>2.8519999362528324E-2</v>
      </c>
      <c r="AI1345" s="265">
        <v>2.8699999358505011E-2</v>
      </c>
      <c r="AJ1345" s="265">
        <v>3.3529999250546103E-2</v>
      </c>
      <c r="AK1345" s="265">
        <v>3.5919999197125435E-2</v>
      </c>
      <c r="AL1345" s="265">
        <v>3.4706999224238096E-2</v>
      </c>
      <c r="AM1345" s="265">
        <v>3.502699921708554E-2</v>
      </c>
      <c r="AN1345" s="265">
        <v>3.5731999201327559E-2</v>
      </c>
      <c r="AO1345" s="265">
        <v>3.6279999189078808E-2</v>
      </c>
      <c r="AP1345" s="265">
        <v>3.930999912135303E-2</v>
      </c>
      <c r="AQ1345" s="265">
        <v>2.5013299440909176E-2</v>
      </c>
    </row>
    <row r="1346" spans="1:43" ht="18.75" customHeight="1">
      <c r="A1346" s="86">
        <v>43375</v>
      </c>
      <c r="B1346" s="19">
        <v>156.60730000000001</v>
      </c>
      <c r="C1346" s="19">
        <v>218.22069999999999</v>
      </c>
      <c r="D1346" s="19"/>
      <c r="E1346" s="19">
        <v>12.05</v>
      </c>
      <c r="F1346" s="20">
        <v>2.2072999999999999E-2</v>
      </c>
      <c r="G1346" s="20">
        <v>2.8108000000000001E-2</v>
      </c>
      <c r="H1346" s="20">
        <v>2.8832E-2</v>
      </c>
      <c r="I1346" s="20">
        <v>2.9512E-2</v>
      </c>
      <c r="J1346" s="20">
        <v>3.0630999999999999E-2</v>
      </c>
      <c r="K1346" s="20">
        <v>3.0199E-2</v>
      </c>
      <c r="L1346" s="20">
        <v>3.2175000000000002E-2</v>
      </c>
      <c r="M1346" s="20">
        <v>3.2689999999999997E-2</v>
      </c>
      <c r="N1346" s="19">
        <v>1360</v>
      </c>
      <c r="O1346" s="21">
        <v>2813.51</v>
      </c>
      <c r="P1346" s="19">
        <v>6180.2</v>
      </c>
      <c r="Q1346" s="18">
        <v>95.132000000000005</v>
      </c>
      <c r="R1346" s="19">
        <v>6.8688000000000002</v>
      </c>
      <c r="S1346" s="19">
        <v>6.8761000000000001</v>
      </c>
      <c r="T1346" s="263" t="s">
        <v>331</v>
      </c>
      <c r="U1346" s="264" t="s">
        <v>331</v>
      </c>
      <c r="V1346" s="264" t="s">
        <v>331</v>
      </c>
      <c r="W1346" s="19"/>
      <c r="AD1346" s="265" t="s">
        <v>331</v>
      </c>
      <c r="AE1346" s="265">
        <v>2.8922999353520572E-2</v>
      </c>
      <c r="AF1346" s="265">
        <v>2.9936999330855908E-2</v>
      </c>
      <c r="AG1346" s="265">
        <v>3.1862999287806455E-2</v>
      </c>
      <c r="AH1346" s="265">
        <v>2.8239999368786812E-2</v>
      </c>
      <c r="AI1346" s="265">
        <v>2.8699999358505011E-2</v>
      </c>
      <c r="AJ1346" s="265">
        <v>3.3209999257698658E-2</v>
      </c>
      <c r="AK1346" s="265">
        <v>3.5629999203607439E-2</v>
      </c>
      <c r="AL1346" s="265">
        <v>3.4759999223053457E-2</v>
      </c>
      <c r="AM1346" s="265">
        <v>3.455599922761321E-2</v>
      </c>
      <c r="AN1346" s="265">
        <v>3.4951999218761923E-2</v>
      </c>
      <c r="AO1346" s="265">
        <v>3.6982999173365533E-2</v>
      </c>
      <c r="AP1346" s="265">
        <v>3.8862999131344257E-2</v>
      </c>
      <c r="AQ1346" s="265">
        <v>2.4556699451114983E-2</v>
      </c>
    </row>
    <row r="1347" spans="1:43" ht="18.75" customHeight="1">
      <c r="A1347" s="86">
        <v>43374</v>
      </c>
      <c r="B1347" s="19">
        <v>156.4374</v>
      </c>
      <c r="C1347" s="19">
        <v>218.1395</v>
      </c>
      <c r="D1347" s="19"/>
      <c r="E1347" s="19">
        <v>12</v>
      </c>
      <c r="F1347" s="20">
        <v>2.1937000000000002E-2</v>
      </c>
      <c r="G1347" s="20">
        <v>2.8188999999999999E-2</v>
      </c>
      <c r="H1347" s="20">
        <v>2.8858999999999999E-2</v>
      </c>
      <c r="I1347" s="20">
        <v>2.9614000000000001E-2</v>
      </c>
      <c r="J1347" s="20">
        <v>3.0835999999999999E-2</v>
      </c>
      <c r="K1347" s="20">
        <v>3.0349000000000001E-2</v>
      </c>
      <c r="L1347" s="20">
        <v>3.2342999999999997E-2</v>
      </c>
      <c r="M1347" s="20">
        <v>3.2689999999999997E-2</v>
      </c>
      <c r="N1347" s="19">
        <v>1360</v>
      </c>
      <c r="O1347" s="21">
        <v>2813.51</v>
      </c>
      <c r="P1347" s="19">
        <v>6180.2</v>
      </c>
      <c r="Q1347" s="18">
        <v>94.894000000000005</v>
      </c>
      <c r="R1347" s="19">
        <v>6.8902999999999999</v>
      </c>
      <c r="S1347" s="19">
        <v>6.8879000000000001</v>
      </c>
      <c r="T1347" s="263" t="s">
        <v>331</v>
      </c>
      <c r="U1347" s="264" t="s">
        <v>331</v>
      </c>
      <c r="V1347" s="264" t="s">
        <v>331</v>
      </c>
      <c r="W1347" s="19"/>
      <c r="AD1347" s="265" t="s">
        <v>331</v>
      </c>
      <c r="AE1347" s="265">
        <v>2.8989999352023007E-2</v>
      </c>
      <c r="AF1347" s="265">
        <v>3.0150999326072632E-2</v>
      </c>
      <c r="AG1347" s="265">
        <v>3.2060999283380812E-2</v>
      </c>
      <c r="AH1347" s="265">
        <v>2.8229999369010328E-2</v>
      </c>
      <c r="AI1347" s="265">
        <v>2.8699999358505011E-2</v>
      </c>
      <c r="AJ1347" s="265">
        <v>3.3489999251440167E-2</v>
      </c>
      <c r="AK1347" s="265">
        <v>3.5969999196007844E-2</v>
      </c>
      <c r="AL1347" s="265">
        <v>3.4742999223433435E-2</v>
      </c>
      <c r="AM1347" s="265">
        <v>3.5161999214068054E-2</v>
      </c>
      <c r="AN1347" s="265">
        <v>3.5721999201551079E-2</v>
      </c>
      <c r="AO1347" s="265">
        <v>3.6982999173365533E-2</v>
      </c>
      <c r="AP1347" s="265">
        <v>3.9395999119430779E-2</v>
      </c>
      <c r="AQ1347" s="265">
        <v>2.4733299447167664E-2</v>
      </c>
    </row>
    <row r="1348" spans="1:43" ht="18.75" customHeight="1">
      <c r="A1348" s="86">
        <v>43371</v>
      </c>
      <c r="B1348" s="19">
        <v>156.5523</v>
      </c>
      <c r="C1348" s="19">
        <v>218.0986</v>
      </c>
      <c r="D1348" s="19"/>
      <c r="E1348" s="19">
        <v>12.12</v>
      </c>
      <c r="F1348" s="20">
        <v>2.1964000000000001E-2</v>
      </c>
      <c r="G1348" s="20">
        <v>2.8188000000000001E-2</v>
      </c>
      <c r="H1348" s="20">
        <v>2.8830000000000001E-2</v>
      </c>
      <c r="I1348" s="20">
        <v>2.9529E-2</v>
      </c>
      <c r="J1348" s="20">
        <v>3.0612E-2</v>
      </c>
      <c r="K1348" s="20">
        <v>3.0199E-2</v>
      </c>
      <c r="L1348" s="20">
        <v>3.2057000000000002E-2</v>
      </c>
      <c r="M1348" s="20">
        <v>3.2689999999999997E-2</v>
      </c>
      <c r="N1348" s="19">
        <v>1360</v>
      </c>
      <c r="O1348" s="21">
        <v>2813.51</v>
      </c>
      <c r="P1348" s="19">
        <v>6180.2</v>
      </c>
      <c r="Q1348" s="18">
        <v>94.192999999999998</v>
      </c>
      <c r="R1348" s="19">
        <v>6.8785999999999996</v>
      </c>
      <c r="S1348" s="19">
        <v>6.8792999999999997</v>
      </c>
      <c r="T1348" s="263" t="s">
        <v>331</v>
      </c>
      <c r="U1348" s="264" t="s">
        <v>331</v>
      </c>
      <c r="V1348" s="264" t="s">
        <v>331</v>
      </c>
      <c r="W1348" s="19"/>
      <c r="AD1348" s="265" t="s">
        <v>331</v>
      </c>
      <c r="AE1348" s="265">
        <v>2.8746999357454478E-2</v>
      </c>
      <c r="AF1348" s="265">
        <v>2.957199933901429E-2</v>
      </c>
      <c r="AG1348" s="265">
        <v>3.1817999288812279E-2</v>
      </c>
      <c r="AH1348" s="265">
        <v>2.7869999377056955E-2</v>
      </c>
      <c r="AI1348" s="265">
        <v>2.8699999358505011E-2</v>
      </c>
      <c r="AJ1348" s="265">
        <v>3.3099999260157345E-2</v>
      </c>
      <c r="AK1348" s="265">
        <v>3.5569999204948542E-2</v>
      </c>
      <c r="AL1348" s="265">
        <v>3.4725999223813413E-2</v>
      </c>
      <c r="AM1348" s="265">
        <v>3.5147999214380984E-2</v>
      </c>
      <c r="AN1348" s="265">
        <v>3.5721999201551079E-2</v>
      </c>
      <c r="AO1348" s="265">
        <v>3.6982999173365533E-2</v>
      </c>
      <c r="AP1348" s="265">
        <v>3.929999912157655E-2</v>
      </c>
      <c r="AQ1348" s="265">
        <v>2.5089999439194797E-2</v>
      </c>
    </row>
    <row r="1349" spans="1:43" ht="18.75" customHeight="1">
      <c r="A1349" s="86">
        <v>43370</v>
      </c>
      <c r="B1349" s="19">
        <v>156.42850000000001</v>
      </c>
      <c r="C1349" s="19">
        <v>217.96090000000001</v>
      </c>
      <c r="D1349" s="19"/>
      <c r="E1349" s="19">
        <v>12.41</v>
      </c>
      <c r="F1349" s="20">
        <v>2.1839999999999998E-2</v>
      </c>
      <c r="G1349" s="20">
        <v>2.8268999999999999E-2</v>
      </c>
      <c r="H1349" s="20">
        <v>2.8910000000000002E-2</v>
      </c>
      <c r="I1349" s="20">
        <v>2.9562999999999999E-2</v>
      </c>
      <c r="J1349" s="20">
        <v>3.0518E-2</v>
      </c>
      <c r="K1349" s="20">
        <v>3.0116E-2</v>
      </c>
      <c r="L1349" s="20">
        <v>3.1830999999999998E-2</v>
      </c>
      <c r="M1349" s="20">
        <v>3.2770000000000001E-2</v>
      </c>
      <c r="N1349" s="19">
        <v>1360</v>
      </c>
      <c r="O1349" s="21">
        <v>2813.51</v>
      </c>
      <c r="P1349" s="19">
        <v>6180.2</v>
      </c>
      <c r="Q1349" s="18">
        <v>94.132999999999996</v>
      </c>
      <c r="R1349" s="19">
        <v>6.8674999999999997</v>
      </c>
      <c r="S1349" s="19">
        <v>6.8685999999999998</v>
      </c>
      <c r="T1349" s="263" t="s">
        <v>331</v>
      </c>
      <c r="U1349" s="264" t="s">
        <v>331</v>
      </c>
      <c r="V1349" s="264" t="s">
        <v>331</v>
      </c>
      <c r="W1349" s="19"/>
      <c r="AD1349" s="265" t="s">
        <v>331</v>
      </c>
      <c r="AE1349" s="265">
        <v>2.8368999365903438E-2</v>
      </c>
      <c r="AF1349" s="265">
        <v>2.9121999349072576E-2</v>
      </c>
      <c r="AG1349" s="265">
        <v>3.1483999296277765E-2</v>
      </c>
      <c r="AH1349" s="265">
        <v>2.7389999387785791E-2</v>
      </c>
      <c r="AI1349" s="265">
        <v>2.8699999358505011E-2</v>
      </c>
      <c r="AJ1349" s="265">
        <v>3.1799999289214613E-2</v>
      </c>
      <c r="AK1349" s="265">
        <v>3.5509999206289652E-2</v>
      </c>
      <c r="AL1349" s="265">
        <v>3.4720999223925172E-2</v>
      </c>
      <c r="AM1349" s="265">
        <v>3.4728999223746358E-2</v>
      </c>
      <c r="AN1349" s="265">
        <v>3.593199919685721E-2</v>
      </c>
      <c r="AO1349" s="265">
        <v>3.6982999173365533E-2</v>
      </c>
      <c r="AP1349" s="265">
        <v>3.9029999127611521E-2</v>
      </c>
      <c r="AQ1349" s="265">
        <v>2.791669937601313E-2</v>
      </c>
    </row>
    <row r="1350" spans="1:43" ht="18.75" customHeight="1">
      <c r="A1350" s="86">
        <v>43369</v>
      </c>
      <c r="B1350" s="19">
        <v>156.36019999999999</v>
      </c>
      <c r="C1350" s="19">
        <v>217.7791</v>
      </c>
      <c r="D1350" s="19"/>
      <c r="E1350" s="19">
        <v>12.89</v>
      </c>
      <c r="F1350" s="20">
        <v>2.1918E-2</v>
      </c>
      <c r="G1350" s="20">
        <v>2.8147999999999999E-2</v>
      </c>
      <c r="H1350" s="20">
        <v>2.877E-2</v>
      </c>
      <c r="I1350" s="20">
        <v>2.9444000000000001E-2</v>
      </c>
      <c r="J1350" s="20">
        <v>3.048E-2</v>
      </c>
      <c r="K1350" s="20">
        <v>3.0064E-2</v>
      </c>
      <c r="L1350" s="20">
        <v>3.1814000000000002E-2</v>
      </c>
      <c r="M1350" s="20">
        <v>3.32E-2</v>
      </c>
      <c r="N1350" s="19">
        <v>1360</v>
      </c>
      <c r="O1350" s="21">
        <v>2813.51</v>
      </c>
      <c r="P1350" s="19">
        <v>6180.2</v>
      </c>
      <c r="Q1350" s="18">
        <v>94.185000000000002</v>
      </c>
      <c r="R1350" s="19">
        <v>6.8571</v>
      </c>
      <c r="S1350" s="19">
        <v>6.8681999999999999</v>
      </c>
      <c r="T1350" s="263" t="s">
        <v>331</v>
      </c>
      <c r="U1350" s="264" t="s">
        <v>331</v>
      </c>
      <c r="V1350" s="264" t="s">
        <v>331</v>
      </c>
      <c r="W1350" s="19"/>
      <c r="AD1350" s="265" t="s">
        <v>331</v>
      </c>
      <c r="AE1350" s="265">
        <v>2.7379999388009311E-2</v>
      </c>
      <c r="AF1350" s="265">
        <v>2.843599936440587E-2</v>
      </c>
      <c r="AG1350" s="265">
        <v>3.0617999315634369E-2</v>
      </c>
      <c r="AH1350" s="265">
        <v>2.6309999411925671E-2</v>
      </c>
      <c r="AI1350" s="265">
        <v>2.8699999358505011E-2</v>
      </c>
      <c r="AJ1350" s="265">
        <v>3.1799999289214613E-2</v>
      </c>
      <c r="AK1350" s="265">
        <v>3.5269999211654066E-2</v>
      </c>
      <c r="AL1350" s="265">
        <v>3.5534999205730854E-2</v>
      </c>
      <c r="AM1350" s="265">
        <v>3.5151999214291574E-2</v>
      </c>
      <c r="AN1350" s="265">
        <v>3.593199919685721E-2</v>
      </c>
      <c r="AO1350" s="265">
        <v>3.6982999173365533E-2</v>
      </c>
      <c r="AP1350" s="265">
        <v>3.9313999121263626E-2</v>
      </c>
      <c r="AQ1350" s="265">
        <v>2.977669933443889E-2</v>
      </c>
    </row>
    <row r="1351" spans="1:43" ht="18.75" customHeight="1">
      <c r="A1351" s="86">
        <v>43368</v>
      </c>
      <c r="B1351" s="19">
        <v>156.05840000000001</v>
      </c>
      <c r="C1351" s="19">
        <v>217.63919999999999</v>
      </c>
      <c r="D1351" s="19"/>
      <c r="E1351" s="19">
        <v>12.42</v>
      </c>
      <c r="F1351" s="20">
        <v>2.2047000000000001E-2</v>
      </c>
      <c r="G1351" s="20">
        <v>2.8391E-2</v>
      </c>
      <c r="H1351" s="20">
        <v>2.913E-2</v>
      </c>
      <c r="I1351" s="20">
        <v>2.9814E-2</v>
      </c>
      <c r="J1351" s="20">
        <v>3.0963999999999998E-2</v>
      </c>
      <c r="K1351" s="20">
        <v>3.0571999999999998E-2</v>
      </c>
      <c r="L1351" s="20">
        <v>3.2258000000000002E-2</v>
      </c>
      <c r="M1351" s="20">
        <v>3.329E-2</v>
      </c>
      <c r="N1351" s="19">
        <v>1360</v>
      </c>
      <c r="O1351" s="21">
        <v>2813.51</v>
      </c>
      <c r="P1351" s="19">
        <v>6180.2</v>
      </c>
      <c r="Q1351" s="18">
        <v>94.22</v>
      </c>
      <c r="R1351" s="19">
        <v>6.8571</v>
      </c>
      <c r="S1351" s="19">
        <v>6.8493000000000004</v>
      </c>
      <c r="T1351" s="263" t="s">
        <v>331</v>
      </c>
      <c r="U1351" s="264" t="s">
        <v>331</v>
      </c>
      <c r="V1351" s="264" t="s">
        <v>331</v>
      </c>
      <c r="W1351" s="19"/>
      <c r="AD1351" s="265" t="s">
        <v>331</v>
      </c>
      <c r="AE1351" s="265">
        <v>2.6738999402336778E-2</v>
      </c>
      <c r="AF1351" s="265">
        <v>2.7975999374687671E-2</v>
      </c>
      <c r="AG1351" s="265">
        <v>3.0183999325335029E-2</v>
      </c>
      <c r="AH1351" s="265">
        <v>2.6279999412596226E-2</v>
      </c>
      <c r="AI1351" s="265">
        <v>2.9779999334365131E-2</v>
      </c>
      <c r="AJ1351" s="265">
        <v>3.1799999289214613E-2</v>
      </c>
      <c r="AK1351" s="265">
        <v>3.4999999217689037E-2</v>
      </c>
      <c r="AL1351" s="265">
        <v>3.562599920369685E-2</v>
      </c>
      <c r="AM1351" s="265">
        <v>3.526699921172112E-2</v>
      </c>
      <c r="AN1351" s="265">
        <v>3.593199919685721E-2</v>
      </c>
      <c r="AO1351" s="265">
        <v>3.6982999173365533E-2</v>
      </c>
      <c r="AP1351" s="265">
        <v>3.9514999116770921E-2</v>
      </c>
      <c r="AQ1351" s="265">
        <v>3.0766699312310665E-2</v>
      </c>
    </row>
    <row r="1352" spans="1:43" ht="18.75" customHeight="1">
      <c r="A1352" s="86">
        <v>43367</v>
      </c>
      <c r="B1352" s="19">
        <v>156.17509999999999</v>
      </c>
      <c r="C1352" s="19">
        <v>217.63059999999999</v>
      </c>
      <c r="D1352" s="19"/>
      <c r="E1352" s="19">
        <v>12.2</v>
      </c>
      <c r="F1352" s="20">
        <v>2.1655000000000001E-2</v>
      </c>
      <c r="G1352" s="20">
        <v>2.8169E-2</v>
      </c>
      <c r="H1352" s="20">
        <v>2.9017000000000001E-2</v>
      </c>
      <c r="I1352" s="20">
        <v>2.9675E-2</v>
      </c>
      <c r="J1352" s="20">
        <v>3.0889E-2</v>
      </c>
      <c r="K1352" s="20">
        <v>3.0443999999999999E-2</v>
      </c>
      <c r="L1352" s="20">
        <v>3.2258000000000002E-2</v>
      </c>
      <c r="M1352" s="20">
        <v>3.3340000000000002E-2</v>
      </c>
      <c r="N1352" s="19">
        <v>1360</v>
      </c>
      <c r="O1352" s="21">
        <v>2813.51</v>
      </c>
      <c r="P1352" s="19">
        <v>6180.2</v>
      </c>
      <c r="Q1352" s="18">
        <v>93.912000000000006</v>
      </c>
      <c r="R1352" s="19">
        <v>6.8467000000000002</v>
      </c>
      <c r="S1352" s="19">
        <v>6.8354999999999997</v>
      </c>
      <c r="T1352" s="263" t="s">
        <v>331</v>
      </c>
      <c r="U1352" s="264" t="s">
        <v>331</v>
      </c>
      <c r="V1352" s="264" t="s">
        <v>331</v>
      </c>
      <c r="W1352" s="19"/>
      <c r="AD1352" s="265" t="s">
        <v>331</v>
      </c>
      <c r="AE1352" s="265">
        <v>2.7269999390468001E-2</v>
      </c>
      <c r="AF1352" s="265">
        <v>2.8449999364092947E-2</v>
      </c>
      <c r="AG1352" s="265">
        <v>3.0546999317221345E-2</v>
      </c>
      <c r="AH1352" s="265">
        <v>2.6819999400526283E-2</v>
      </c>
      <c r="AI1352" s="265">
        <v>2.9779999334365131E-2</v>
      </c>
      <c r="AJ1352" s="265">
        <v>3.1529999295249585E-2</v>
      </c>
      <c r="AK1352" s="265">
        <v>3.4699999224394561E-2</v>
      </c>
      <c r="AL1352" s="265">
        <v>3.5571999204903837E-2</v>
      </c>
      <c r="AM1352" s="265">
        <v>3.5534999205730854E-2</v>
      </c>
      <c r="AN1352" s="265">
        <v>3.5984999195672572E-2</v>
      </c>
      <c r="AO1352" s="265">
        <v>3.6982999173365533E-2</v>
      </c>
      <c r="AP1352" s="265">
        <v>3.9984999106265601E-2</v>
      </c>
      <c r="AQ1352" s="265">
        <v>3.0289999322965739E-2</v>
      </c>
    </row>
    <row r="1353" spans="1:43" ht="18.75" customHeight="1">
      <c r="A1353" s="86">
        <v>43364</v>
      </c>
      <c r="B1353" s="19">
        <v>156.17169999999999</v>
      </c>
      <c r="C1353" s="19">
        <v>217.40479999999999</v>
      </c>
      <c r="D1353" s="19"/>
      <c r="E1353" s="19">
        <v>11.68</v>
      </c>
      <c r="F1353" s="20">
        <v>2.1631000000000001E-2</v>
      </c>
      <c r="G1353" s="20">
        <v>2.7999E-2</v>
      </c>
      <c r="H1353" s="20">
        <v>2.8878000000000001E-2</v>
      </c>
      <c r="I1353" s="20">
        <v>2.9485000000000001E-2</v>
      </c>
      <c r="J1353" s="20">
        <v>3.0627999999999999E-2</v>
      </c>
      <c r="K1353" s="20">
        <v>3.0238999999999999E-2</v>
      </c>
      <c r="L1353" s="20">
        <v>3.1997999999999999E-2</v>
      </c>
      <c r="M1353" s="20">
        <v>3.3340000000000002E-2</v>
      </c>
      <c r="N1353" s="19">
        <v>1360</v>
      </c>
      <c r="O1353" s="21">
        <v>2813.51</v>
      </c>
      <c r="P1353" s="19">
        <v>6180.2</v>
      </c>
      <c r="Q1353" s="18">
        <v>94.537000000000006</v>
      </c>
      <c r="R1353" s="19">
        <v>6.8483000000000001</v>
      </c>
      <c r="S1353" s="19">
        <v>6.8513000000000002</v>
      </c>
      <c r="T1353" s="263" t="s">
        <v>331</v>
      </c>
      <c r="U1353" s="264" t="s">
        <v>331</v>
      </c>
      <c r="V1353" s="264" t="s">
        <v>331</v>
      </c>
      <c r="W1353" s="19"/>
      <c r="AD1353" s="265" t="s">
        <v>331</v>
      </c>
      <c r="AE1353" s="265">
        <v>2.7791999378800392E-2</v>
      </c>
      <c r="AF1353" s="265">
        <v>2.8949999352917075E-2</v>
      </c>
      <c r="AG1353" s="265">
        <v>3.0769999312236906E-2</v>
      </c>
      <c r="AH1353" s="265">
        <v>2.7629999382421375E-2</v>
      </c>
      <c r="AI1353" s="265">
        <v>2.9779999334365131E-2</v>
      </c>
      <c r="AJ1353" s="265">
        <v>3.1539999295026065E-2</v>
      </c>
      <c r="AK1353" s="265">
        <v>3.4639999225735664E-2</v>
      </c>
      <c r="AL1353" s="265">
        <v>3.555299920532852E-2</v>
      </c>
      <c r="AM1353" s="265">
        <v>3.5292999211139979E-2</v>
      </c>
      <c r="AN1353" s="265">
        <v>3.5984999195672572E-2</v>
      </c>
      <c r="AO1353" s="265">
        <v>3.6982999173365533E-2</v>
      </c>
      <c r="AP1353" s="265">
        <v>3.968799911290407E-2</v>
      </c>
      <c r="AQ1353" s="265">
        <v>2.831329936714843E-2</v>
      </c>
    </row>
    <row r="1354" spans="1:43" ht="18.75" customHeight="1">
      <c r="A1354" s="86">
        <v>43363</v>
      </c>
      <c r="B1354" s="19">
        <v>156.0849</v>
      </c>
      <c r="C1354" s="19">
        <v>216.92840000000001</v>
      </c>
      <c r="D1354" s="19"/>
      <c r="E1354" s="19">
        <v>11.8</v>
      </c>
      <c r="F1354" s="20">
        <v>2.1609E-2</v>
      </c>
      <c r="G1354" s="20">
        <v>2.8034E-2</v>
      </c>
      <c r="H1354" s="20">
        <v>2.8930000000000001E-2</v>
      </c>
      <c r="I1354" s="20">
        <v>2.9533E-2</v>
      </c>
      <c r="J1354" s="20">
        <v>3.0626E-2</v>
      </c>
      <c r="K1354" s="20">
        <v>3.0237E-2</v>
      </c>
      <c r="L1354" s="20">
        <v>3.1955999999999998E-2</v>
      </c>
      <c r="M1354" s="20">
        <v>3.3390000000000003E-2</v>
      </c>
      <c r="N1354" s="19">
        <v>1360</v>
      </c>
      <c r="O1354" s="21">
        <v>2813.51</v>
      </c>
      <c r="P1354" s="19">
        <v>6180.2</v>
      </c>
      <c r="Q1354" s="18">
        <v>94.64</v>
      </c>
      <c r="R1354" s="19">
        <v>6.8615000000000004</v>
      </c>
      <c r="S1354" s="19">
        <v>6.8612000000000002</v>
      </c>
      <c r="T1354" s="263" t="s">
        <v>331</v>
      </c>
      <c r="U1354" s="264" t="s">
        <v>331</v>
      </c>
      <c r="V1354" s="264" t="s">
        <v>331</v>
      </c>
      <c r="W1354" s="19"/>
      <c r="AD1354" s="265" t="s">
        <v>331</v>
      </c>
      <c r="AE1354" s="265">
        <v>2.8584999361075458E-2</v>
      </c>
      <c r="AF1354" s="265">
        <v>3.1016999306716028E-2</v>
      </c>
      <c r="AG1354" s="265">
        <v>3.1405999298021195E-2</v>
      </c>
      <c r="AH1354" s="265">
        <v>2.8009999373927712E-2</v>
      </c>
      <c r="AI1354" s="265">
        <v>3.0289999322965739E-2</v>
      </c>
      <c r="AJ1354" s="265">
        <v>3.1609999293461442E-2</v>
      </c>
      <c r="AK1354" s="265">
        <v>3.4779999222606425E-2</v>
      </c>
      <c r="AL1354" s="265">
        <v>3.5669999202713375E-2</v>
      </c>
      <c r="AM1354" s="265">
        <v>3.5294999211095274E-2</v>
      </c>
      <c r="AN1354" s="265">
        <v>3.6205999190732835E-2</v>
      </c>
      <c r="AO1354" s="265">
        <v>3.6982999173365533E-2</v>
      </c>
      <c r="AP1354" s="265">
        <v>3.9685999112948775E-2</v>
      </c>
      <c r="AQ1354" s="265">
        <v>2.8686699358802286E-2</v>
      </c>
    </row>
    <row r="1355" spans="1:43" ht="18.75" customHeight="1">
      <c r="A1355" s="86">
        <v>43362</v>
      </c>
      <c r="B1355" s="19">
        <v>156.0241</v>
      </c>
      <c r="C1355" s="19">
        <v>216.7567</v>
      </c>
      <c r="D1355" s="19"/>
      <c r="E1355" s="19">
        <v>11.75</v>
      </c>
      <c r="F1355" s="20">
        <v>2.1610000000000001E-2</v>
      </c>
      <c r="G1355" s="20">
        <v>2.7907000000000001E-2</v>
      </c>
      <c r="H1355" s="20">
        <v>2.8846E-2</v>
      </c>
      <c r="I1355" s="20">
        <v>2.9464000000000001E-2</v>
      </c>
      <c r="J1355" s="20">
        <v>3.0626E-2</v>
      </c>
      <c r="K1355" s="20">
        <v>3.0210000000000001E-2</v>
      </c>
      <c r="L1355" s="20">
        <v>3.2098000000000002E-2</v>
      </c>
      <c r="M1355" s="20">
        <v>3.3340000000000002E-2</v>
      </c>
      <c r="N1355" s="19">
        <v>1360</v>
      </c>
      <c r="O1355" s="21">
        <v>2813.51</v>
      </c>
      <c r="P1355" s="19">
        <v>6180.2</v>
      </c>
      <c r="Q1355" s="18">
        <v>94.495999999999995</v>
      </c>
      <c r="R1355" s="19">
        <v>6.8570000000000002</v>
      </c>
      <c r="S1355" s="19">
        <v>6.8704000000000001</v>
      </c>
      <c r="T1355" s="263" t="s">
        <v>331</v>
      </c>
      <c r="U1355" s="264" t="s">
        <v>331</v>
      </c>
      <c r="V1355" s="264" t="s">
        <v>331</v>
      </c>
      <c r="W1355" s="19"/>
      <c r="AD1355" s="265" t="s">
        <v>331</v>
      </c>
      <c r="AE1355" s="265">
        <v>2.8557999361678958E-2</v>
      </c>
      <c r="AF1355" s="265">
        <v>2.9455999341607097E-2</v>
      </c>
      <c r="AG1355" s="265">
        <v>3.1433999297395349E-2</v>
      </c>
      <c r="AH1355" s="265">
        <v>2.8189999369904399E-2</v>
      </c>
      <c r="AI1355" s="265">
        <v>3.0289999322965739E-2</v>
      </c>
      <c r="AJ1355" s="265">
        <v>3.1739999290555716E-2</v>
      </c>
      <c r="AK1355" s="265">
        <v>3.4689999224618073E-2</v>
      </c>
      <c r="AL1355" s="265">
        <v>3.5661999202892182E-2</v>
      </c>
      <c r="AM1355" s="265">
        <v>3.5009999217465518E-2</v>
      </c>
      <c r="AN1355" s="265">
        <v>3.6330999187938869E-2</v>
      </c>
      <c r="AO1355" s="265">
        <v>3.6982999173365533E-2</v>
      </c>
      <c r="AP1355" s="265">
        <v>3.968899911288172E-2</v>
      </c>
      <c r="AQ1355" s="265">
        <v>2.8966699352543798E-2</v>
      </c>
    </row>
    <row r="1356" spans="1:43" ht="18.75" customHeight="1">
      <c r="A1356" s="86">
        <v>43361</v>
      </c>
      <c r="B1356" s="19">
        <v>156.17250000000001</v>
      </c>
      <c r="C1356" s="19">
        <v>216.82669999999999</v>
      </c>
      <c r="D1356" s="19"/>
      <c r="E1356" s="19">
        <v>12.79</v>
      </c>
      <c r="F1356" s="20">
        <v>2.1611999999999999E-2</v>
      </c>
      <c r="G1356" s="20">
        <v>2.7987999999999999E-2</v>
      </c>
      <c r="H1356" s="20">
        <v>2.8818E-2</v>
      </c>
      <c r="I1356" s="20">
        <v>2.9427999999999999E-2</v>
      </c>
      <c r="J1356" s="20">
        <v>3.0550999999999998E-2</v>
      </c>
      <c r="K1356" s="20">
        <v>3.0158999999999998E-2</v>
      </c>
      <c r="L1356" s="20">
        <v>3.2014000000000001E-2</v>
      </c>
      <c r="M1356" s="20">
        <v>3.3459999999999997E-2</v>
      </c>
      <c r="N1356" s="19">
        <v>1360</v>
      </c>
      <c r="O1356" s="21">
        <v>2813.51</v>
      </c>
      <c r="P1356" s="19">
        <v>6180.2</v>
      </c>
      <c r="Q1356" s="18">
        <v>94.927000000000007</v>
      </c>
      <c r="R1356" s="19">
        <v>6.8674999999999997</v>
      </c>
      <c r="S1356" s="19">
        <v>6.8745000000000003</v>
      </c>
      <c r="T1356" s="263" t="s">
        <v>331</v>
      </c>
      <c r="U1356" s="264" t="s">
        <v>331</v>
      </c>
      <c r="V1356" s="264" t="s">
        <v>331</v>
      </c>
      <c r="W1356" s="19"/>
      <c r="AD1356" s="265" t="s">
        <v>331</v>
      </c>
      <c r="AE1356" s="265">
        <v>2.8697999358549716E-2</v>
      </c>
      <c r="AF1356" s="265">
        <v>2.9578999338857829E-2</v>
      </c>
      <c r="AG1356" s="265">
        <v>3.1520999295450748E-2</v>
      </c>
      <c r="AH1356" s="265">
        <v>2.856999936141074E-2</v>
      </c>
      <c r="AI1356" s="265">
        <v>3.0469999318942429E-2</v>
      </c>
      <c r="AJ1356" s="265">
        <v>3.1849999288097022E-2</v>
      </c>
      <c r="AK1356" s="265">
        <v>3.4869999220594763E-2</v>
      </c>
      <c r="AL1356" s="265">
        <v>3.5660999202914538E-2</v>
      </c>
      <c r="AM1356" s="265">
        <v>3.501699921730906E-2</v>
      </c>
      <c r="AN1356" s="265">
        <v>3.6236999190039934E-2</v>
      </c>
      <c r="AO1356" s="265">
        <v>3.6982999173365533E-2</v>
      </c>
      <c r="AP1356" s="265">
        <v>3.977099911104888E-2</v>
      </c>
      <c r="AQ1356" s="265">
        <v>2.8683299358878284E-2</v>
      </c>
    </row>
    <row r="1357" spans="1:43" ht="18.75" customHeight="1">
      <c r="A1357" s="86">
        <v>43360</v>
      </c>
      <c r="B1357" s="19">
        <v>156.42570000000001</v>
      </c>
      <c r="C1357" s="19">
        <v>216.79179999999999</v>
      </c>
      <c r="D1357" s="19"/>
      <c r="E1357" s="19">
        <v>13.68</v>
      </c>
      <c r="F1357" s="20">
        <v>2.1475999999999999E-2</v>
      </c>
      <c r="G1357" s="20">
        <v>2.7779000000000002E-2</v>
      </c>
      <c r="H1357" s="20">
        <v>2.8431999999999999E-2</v>
      </c>
      <c r="I1357" s="20">
        <v>2.8878999999999998E-2</v>
      </c>
      <c r="J1357" s="20">
        <v>2.9867000000000001E-2</v>
      </c>
      <c r="K1357" s="20">
        <v>2.9500999999999999E-2</v>
      </c>
      <c r="L1357" s="20">
        <v>3.1283999999999999E-2</v>
      </c>
      <c r="M1357" s="20">
        <v>3.329E-2</v>
      </c>
      <c r="N1357" s="19">
        <v>1360</v>
      </c>
      <c r="O1357" s="21">
        <v>2813.51</v>
      </c>
      <c r="P1357" s="19">
        <v>6180.2</v>
      </c>
      <c r="Q1357" s="18">
        <v>94.518000000000001</v>
      </c>
      <c r="R1357" s="19">
        <v>6.8448000000000002</v>
      </c>
      <c r="S1357" s="19">
        <v>6.8451000000000004</v>
      </c>
      <c r="T1357" s="263" t="s">
        <v>331</v>
      </c>
      <c r="U1357" s="264" t="s">
        <v>331</v>
      </c>
      <c r="V1357" s="264" t="s">
        <v>331</v>
      </c>
      <c r="W1357" s="19"/>
      <c r="AD1357" s="265" t="s">
        <v>331</v>
      </c>
      <c r="AE1357" s="265">
        <v>2.8798999356292189E-2</v>
      </c>
      <c r="AF1357" s="265">
        <v>2.9899999331682924E-2</v>
      </c>
      <c r="AG1357" s="265">
        <v>3.1714999291114508E-2</v>
      </c>
      <c r="AH1357" s="265">
        <v>2.8859999354928733E-2</v>
      </c>
      <c r="AI1357" s="265">
        <v>3.0729999313130973E-2</v>
      </c>
      <c r="AJ1357" s="265">
        <v>3.2329999277368189E-2</v>
      </c>
      <c r="AK1357" s="265">
        <v>3.5239999212324617E-2</v>
      </c>
      <c r="AL1357" s="265">
        <v>3.5932999196834861E-2</v>
      </c>
      <c r="AM1357" s="265">
        <v>3.5105999215319754E-2</v>
      </c>
      <c r="AN1357" s="265">
        <v>3.6866999175958336E-2</v>
      </c>
      <c r="AO1357" s="265">
        <v>3.6982999173365533E-2</v>
      </c>
      <c r="AP1357" s="265">
        <v>4.0173999102041127E-2</v>
      </c>
      <c r="AQ1357" s="265">
        <v>2.725669939076528E-2</v>
      </c>
    </row>
    <row r="1358" spans="1:43" ht="18.75" customHeight="1">
      <c r="A1358" s="86">
        <v>43357</v>
      </c>
      <c r="B1358" s="19">
        <v>156.3912</v>
      </c>
      <c r="C1358" s="19">
        <v>216.70140000000001</v>
      </c>
      <c r="D1358" s="19"/>
      <c r="E1358" s="19">
        <v>12.07</v>
      </c>
      <c r="F1358" s="20">
        <v>2.1426000000000001E-2</v>
      </c>
      <c r="G1358" s="20">
        <v>2.7777E-2</v>
      </c>
      <c r="H1358" s="20">
        <v>2.8541E-2</v>
      </c>
      <c r="I1358" s="20">
        <v>2.9033E-2</v>
      </c>
      <c r="J1358" s="20">
        <v>2.9959E-2</v>
      </c>
      <c r="K1358" s="20">
        <v>2.9626E-2</v>
      </c>
      <c r="L1358" s="20">
        <v>3.1308999999999997E-2</v>
      </c>
      <c r="M1358" s="20">
        <v>3.3439999999999998E-2</v>
      </c>
      <c r="N1358" s="19">
        <v>1360</v>
      </c>
      <c r="O1358" s="21">
        <v>2813.51</v>
      </c>
      <c r="P1358" s="19">
        <v>6180.2</v>
      </c>
      <c r="Q1358" s="18">
        <v>94.799000000000007</v>
      </c>
      <c r="R1358" s="19">
        <v>6.8517000000000001</v>
      </c>
      <c r="S1358" s="19">
        <v>6.8356000000000003</v>
      </c>
      <c r="T1358" s="263" t="s">
        <v>331</v>
      </c>
      <c r="U1358" s="264" t="s">
        <v>331</v>
      </c>
      <c r="V1358" s="264" t="s">
        <v>331</v>
      </c>
      <c r="W1358" s="19"/>
      <c r="AD1358" s="265" t="s">
        <v>331</v>
      </c>
      <c r="AE1358" s="265">
        <v>2.8969999352470039E-2</v>
      </c>
      <c r="AF1358" s="265">
        <v>3.0066999327950178E-2</v>
      </c>
      <c r="AG1358" s="265">
        <v>3.1822999288700519E-2</v>
      </c>
      <c r="AH1358" s="265">
        <v>2.9369999343529341E-2</v>
      </c>
      <c r="AI1358" s="265">
        <v>3.0729999313130973E-2</v>
      </c>
      <c r="AJ1358" s="265">
        <v>3.2559999272227289E-2</v>
      </c>
      <c r="AK1358" s="265">
        <v>3.5239999212324617E-2</v>
      </c>
      <c r="AL1358" s="265">
        <v>3.5912999197281893E-2</v>
      </c>
      <c r="AM1358" s="265">
        <v>3.5542999205552039E-2</v>
      </c>
      <c r="AN1358" s="265">
        <v>3.6504999184049668E-2</v>
      </c>
      <c r="AO1358" s="265">
        <v>3.7014999172650276E-2</v>
      </c>
      <c r="AP1358" s="265">
        <v>4.0432999096252024E-2</v>
      </c>
      <c r="AQ1358" s="265">
        <v>2.803669937333092E-2</v>
      </c>
    </row>
    <row r="1359" spans="1:43" ht="18.75" customHeight="1">
      <c r="A1359" s="86">
        <v>43356</v>
      </c>
      <c r="B1359" s="19">
        <v>156.54769999999999</v>
      </c>
      <c r="C1359" s="19">
        <v>216.70429999999999</v>
      </c>
      <c r="D1359" s="19"/>
      <c r="E1359" s="19">
        <v>12.37</v>
      </c>
      <c r="F1359" s="20">
        <v>2.1326999999999999E-2</v>
      </c>
      <c r="G1359" s="20">
        <v>2.7564999999999999E-2</v>
      </c>
      <c r="H1359" s="20">
        <v>2.8239E-2</v>
      </c>
      <c r="I1359" s="20">
        <v>2.8722999999999999E-2</v>
      </c>
      <c r="J1359" s="20">
        <v>2.9700000000000001E-2</v>
      </c>
      <c r="K1359" s="20">
        <v>2.9297E-2</v>
      </c>
      <c r="L1359" s="20">
        <v>3.1071000000000001E-2</v>
      </c>
      <c r="M1359" s="20">
        <v>3.3599999999999998E-2</v>
      </c>
      <c r="N1359" s="19">
        <v>1360</v>
      </c>
      <c r="O1359" s="21">
        <v>2813.51</v>
      </c>
      <c r="P1359" s="19">
        <v>6180.2</v>
      </c>
      <c r="Q1359" s="18">
        <v>95.248999999999995</v>
      </c>
      <c r="R1359" s="19">
        <v>6.8730000000000002</v>
      </c>
      <c r="S1359" s="19">
        <v>6.8752000000000004</v>
      </c>
      <c r="T1359" s="263" t="s">
        <v>331</v>
      </c>
      <c r="U1359" s="264" t="s">
        <v>331</v>
      </c>
      <c r="V1359" s="264" t="s">
        <v>331</v>
      </c>
      <c r="W1359" s="19"/>
      <c r="AD1359" s="265" t="s">
        <v>331</v>
      </c>
      <c r="AE1359" s="265">
        <v>2.9121999349072576E-2</v>
      </c>
      <c r="AF1359" s="265">
        <v>3.0099999327212568E-2</v>
      </c>
      <c r="AG1359" s="265">
        <v>3.2043999283760789E-2</v>
      </c>
      <c r="AH1359" s="265">
        <v>3.0089999327436088E-2</v>
      </c>
      <c r="AI1359" s="265">
        <v>3.143999929726124E-2</v>
      </c>
      <c r="AJ1359" s="265">
        <v>3.3149999259039761E-2</v>
      </c>
      <c r="AK1359" s="265">
        <v>3.5479999206960204E-2</v>
      </c>
      <c r="AL1359" s="265">
        <v>3.6349999187514186E-2</v>
      </c>
      <c r="AM1359" s="265">
        <v>3.5603999204188587E-2</v>
      </c>
      <c r="AN1359" s="265">
        <v>3.7393999164178966E-2</v>
      </c>
      <c r="AO1359" s="265">
        <v>3.7344999165274208E-2</v>
      </c>
      <c r="AP1359" s="265">
        <v>4.0555999093502763E-2</v>
      </c>
      <c r="AQ1359" s="265">
        <v>2.9726699335556477E-2</v>
      </c>
    </row>
    <row r="1360" spans="1:43" ht="18.75" customHeight="1">
      <c r="A1360" s="86">
        <v>43355</v>
      </c>
      <c r="B1360" s="19">
        <v>156.50819999999999</v>
      </c>
      <c r="C1360" s="19">
        <v>216.8853</v>
      </c>
      <c r="D1360" s="19"/>
      <c r="E1360" s="19">
        <v>13.14</v>
      </c>
      <c r="F1360" s="20">
        <v>2.1354000000000001E-2</v>
      </c>
      <c r="G1360" s="20">
        <v>2.7480999999999998E-2</v>
      </c>
      <c r="H1360" s="20">
        <v>2.8184000000000001E-2</v>
      </c>
      <c r="I1360" s="20">
        <v>2.862E-2</v>
      </c>
      <c r="J1360" s="20">
        <v>2.9626E-2</v>
      </c>
      <c r="K1360" s="20">
        <v>2.9221E-2</v>
      </c>
      <c r="L1360" s="20">
        <v>3.1038E-2</v>
      </c>
      <c r="M1360" s="20">
        <v>3.3939999999999998E-2</v>
      </c>
      <c r="N1360" s="19">
        <v>1360</v>
      </c>
      <c r="O1360" s="21">
        <v>2813.51</v>
      </c>
      <c r="P1360" s="19">
        <v>6180.2</v>
      </c>
      <c r="Q1360" s="18">
        <v>95.15</v>
      </c>
      <c r="R1360" s="19">
        <v>6.8555000000000001</v>
      </c>
      <c r="S1360" s="19">
        <v>6.8691000000000004</v>
      </c>
      <c r="T1360" s="263" t="s">
        <v>331</v>
      </c>
      <c r="U1360" s="264" t="s">
        <v>331</v>
      </c>
      <c r="V1360" s="264" t="s">
        <v>331</v>
      </c>
      <c r="W1360" s="19"/>
      <c r="AD1360" s="265" t="s">
        <v>331</v>
      </c>
      <c r="AE1360" s="265">
        <v>2.9137999348714951E-2</v>
      </c>
      <c r="AF1360" s="265">
        <v>3.0081999327614902E-2</v>
      </c>
      <c r="AG1360" s="265">
        <v>3.1965999285504226E-2</v>
      </c>
      <c r="AH1360" s="265">
        <v>3.0289999322965739E-2</v>
      </c>
      <c r="AI1360" s="265">
        <v>3.143999929726124E-2</v>
      </c>
      <c r="AJ1360" s="265">
        <v>3.2859999265521765E-2</v>
      </c>
      <c r="AK1360" s="265">
        <v>3.5729999201372264E-2</v>
      </c>
      <c r="AL1360" s="265">
        <v>3.6417999185994268E-2</v>
      </c>
      <c r="AM1360" s="265">
        <v>3.5604999204166238E-2</v>
      </c>
      <c r="AN1360" s="265">
        <v>3.7451999162882568E-2</v>
      </c>
      <c r="AO1360" s="265">
        <v>3.7345999165251852E-2</v>
      </c>
      <c r="AP1360" s="265">
        <v>4.0555999093502763E-2</v>
      </c>
      <c r="AQ1360" s="265">
        <v>3.0646699314992875E-2</v>
      </c>
    </row>
    <row r="1361" spans="1:43" ht="18.75" customHeight="1">
      <c r="A1361" s="86">
        <v>43354</v>
      </c>
      <c r="B1361" s="19">
        <v>156.41820000000001</v>
      </c>
      <c r="C1361" s="19">
        <v>217.1045</v>
      </c>
      <c r="D1361" s="19"/>
      <c r="E1361" s="19">
        <v>13.22</v>
      </c>
      <c r="F1361" s="20">
        <v>2.1381000000000001E-2</v>
      </c>
      <c r="G1361" s="20">
        <v>2.7438000000000001E-2</v>
      </c>
      <c r="H1361" s="20">
        <v>2.8167999999999999E-2</v>
      </c>
      <c r="I1361" s="20">
        <v>2.8670999999999999E-2</v>
      </c>
      <c r="J1361" s="20">
        <v>2.9755E-2</v>
      </c>
      <c r="K1361" s="20">
        <v>2.9346000000000001E-2</v>
      </c>
      <c r="L1361" s="20">
        <v>3.1185000000000001E-2</v>
      </c>
      <c r="M1361" s="20">
        <v>3.4020000000000002E-2</v>
      </c>
      <c r="N1361" s="19">
        <v>1360</v>
      </c>
      <c r="O1361" s="21">
        <v>2813.51</v>
      </c>
      <c r="P1361" s="19">
        <v>6180.2</v>
      </c>
      <c r="Q1361" s="18">
        <v>95.364999999999995</v>
      </c>
      <c r="R1361" s="19">
        <v>6.8437999999999999</v>
      </c>
      <c r="S1361" s="19">
        <v>6.8691000000000004</v>
      </c>
      <c r="T1361" s="263" t="s">
        <v>331</v>
      </c>
      <c r="U1361" s="264" t="s">
        <v>331</v>
      </c>
      <c r="V1361" s="264" t="s">
        <v>331</v>
      </c>
      <c r="W1361" s="19"/>
      <c r="AD1361" s="265" t="s">
        <v>331</v>
      </c>
      <c r="AE1361" s="265">
        <v>2.8977999352291228E-2</v>
      </c>
      <c r="AF1361" s="265">
        <v>3.0043999328464268E-2</v>
      </c>
      <c r="AG1361" s="265">
        <v>3.1840999288298186E-2</v>
      </c>
      <c r="AH1361" s="265">
        <v>3.0719999313354493E-2</v>
      </c>
      <c r="AI1361" s="265">
        <v>3.143999929726124E-2</v>
      </c>
      <c r="AJ1361" s="265">
        <v>3.3249999256804587E-2</v>
      </c>
      <c r="AK1361" s="265">
        <v>3.5669999202713375E-2</v>
      </c>
      <c r="AL1361" s="265">
        <v>3.6486999184451994E-2</v>
      </c>
      <c r="AM1361" s="265">
        <v>3.5785999200120565E-2</v>
      </c>
      <c r="AN1361" s="265">
        <v>3.748299916218966E-2</v>
      </c>
      <c r="AO1361" s="265">
        <v>3.7346999165229502E-2</v>
      </c>
      <c r="AP1361" s="265">
        <v>4.0557999093458051E-2</v>
      </c>
      <c r="AQ1361" s="265">
        <v>3.2446699274759738E-2</v>
      </c>
    </row>
    <row r="1362" spans="1:43" ht="18.75" customHeight="1">
      <c r="A1362" s="86">
        <v>43353</v>
      </c>
      <c r="B1362" s="19">
        <v>156.6497</v>
      </c>
      <c r="C1362" s="19">
        <v>217.24379999999999</v>
      </c>
      <c r="D1362" s="19"/>
      <c r="E1362" s="19">
        <v>14.16</v>
      </c>
      <c r="F1362" s="20">
        <v>2.1245E-2</v>
      </c>
      <c r="G1362" s="20">
        <v>2.7108E-2</v>
      </c>
      <c r="H1362" s="20">
        <v>2.7775999999999999E-2</v>
      </c>
      <c r="I1362" s="20">
        <v>2.8228E-2</v>
      </c>
      <c r="J1362" s="20">
        <v>2.9314E-2</v>
      </c>
      <c r="K1362" s="20">
        <v>2.8844000000000002E-2</v>
      </c>
      <c r="L1362" s="20">
        <v>3.0810000000000001E-2</v>
      </c>
      <c r="M1362" s="20">
        <v>3.3739999999999999E-2</v>
      </c>
      <c r="N1362" s="19">
        <v>1360</v>
      </c>
      <c r="O1362" s="21">
        <v>2813.51</v>
      </c>
      <c r="P1362" s="19">
        <v>6180.2</v>
      </c>
      <c r="Q1362" s="18">
        <v>95.021000000000001</v>
      </c>
      <c r="R1362" s="19">
        <v>6.8354999999999997</v>
      </c>
      <c r="S1362" s="19">
        <v>6.8448000000000002</v>
      </c>
      <c r="T1362" s="263" t="s">
        <v>331</v>
      </c>
      <c r="U1362" s="264" t="s">
        <v>331</v>
      </c>
      <c r="V1362" s="264" t="s">
        <v>331</v>
      </c>
      <c r="W1362" s="19"/>
      <c r="AD1362" s="265" t="s">
        <v>331</v>
      </c>
      <c r="AE1362" s="265">
        <v>2.8742999357543885E-2</v>
      </c>
      <c r="AF1362" s="265">
        <v>2.9795999334007502E-2</v>
      </c>
      <c r="AG1362" s="265">
        <v>3.13479992993176E-2</v>
      </c>
      <c r="AH1362" s="265">
        <v>3.0719999313354493E-2</v>
      </c>
      <c r="AI1362" s="265">
        <v>3.1369999298825862E-2</v>
      </c>
      <c r="AJ1362" s="265">
        <v>3.2719999268651004E-2</v>
      </c>
      <c r="AK1362" s="265">
        <v>3.5209999212995169E-2</v>
      </c>
      <c r="AL1362" s="265">
        <v>3.6476999184675514E-2</v>
      </c>
      <c r="AM1362" s="265">
        <v>3.5973999195918441E-2</v>
      </c>
      <c r="AN1362" s="265">
        <v>3.7310999166034163E-2</v>
      </c>
      <c r="AO1362" s="265">
        <v>3.7349999165162441E-2</v>
      </c>
      <c r="AP1362" s="265">
        <v>4.0456999095715582E-2</v>
      </c>
      <c r="AQ1362" s="265">
        <v>3.2903299264553931E-2</v>
      </c>
    </row>
    <row r="1363" spans="1:43" ht="18.75" customHeight="1">
      <c r="A1363" s="86">
        <v>43350</v>
      </c>
      <c r="B1363" s="19">
        <v>156.59880000000001</v>
      </c>
      <c r="C1363" s="19">
        <v>217.33160000000001</v>
      </c>
      <c r="D1363" s="19"/>
      <c r="E1363" s="19">
        <v>14.88</v>
      </c>
      <c r="F1363" s="20">
        <v>2.1298000000000001E-2</v>
      </c>
      <c r="G1363" s="20">
        <v>2.7025E-2</v>
      </c>
      <c r="H1363" s="20">
        <v>2.7720000000000002E-2</v>
      </c>
      <c r="I1363" s="20">
        <v>2.8211E-2</v>
      </c>
      <c r="J1363" s="20">
        <v>2.9388000000000001E-2</v>
      </c>
      <c r="K1363" s="20">
        <v>2.8919E-2</v>
      </c>
      <c r="L1363" s="20">
        <v>3.1014E-2</v>
      </c>
      <c r="M1363" s="20">
        <v>3.3480000000000003E-2</v>
      </c>
      <c r="N1363" s="19">
        <v>1360</v>
      </c>
      <c r="O1363" s="21">
        <v>2813.51</v>
      </c>
      <c r="P1363" s="19">
        <v>6180.2</v>
      </c>
      <c r="Q1363" s="18">
        <v>95.183999999999997</v>
      </c>
      <c r="R1363" s="19">
        <v>6.83</v>
      </c>
      <c r="S1363" s="19">
        <v>6.8422000000000001</v>
      </c>
      <c r="T1363" s="263" t="s">
        <v>331</v>
      </c>
      <c r="U1363" s="264" t="s">
        <v>331</v>
      </c>
      <c r="V1363" s="264" t="s">
        <v>331</v>
      </c>
      <c r="W1363" s="19"/>
      <c r="AD1363" s="265" t="s">
        <v>331</v>
      </c>
      <c r="AE1363" s="265">
        <v>2.855599936172366E-2</v>
      </c>
      <c r="AF1363" s="265">
        <v>2.9299999345093967E-2</v>
      </c>
      <c r="AG1363" s="265">
        <v>3.0985999307408928E-2</v>
      </c>
      <c r="AH1363" s="265">
        <v>3.1369999298825862E-2</v>
      </c>
      <c r="AI1363" s="265">
        <v>3.1389999298378823E-2</v>
      </c>
      <c r="AJ1363" s="265">
        <v>3.2539999272674321E-2</v>
      </c>
      <c r="AK1363" s="265">
        <v>3.515999921411276E-2</v>
      </c>
      <c r="AL1363" s="265">
        <v>3.6466999184899034E-2</v>
      </c>
      <c r="AM1363" s="265">
        <v>3.578899920005351E-2</v>
      </c>
      <c r="AN1363" s="265">
        <v>3.747799916230142E-2</v>
      </c>
      <c r="AO1363" s="265">
        <v>3.7347999165207146E-2</v>
      </c>
      <c r="AP1363" s="265">
        <v>4.0557999093458051E-2</v>
      </c>
      <c r="AQ1363" s="265">
        <v>3.1979999285191296E-2</v>
      </c>
    </row>
    <row r="1364" spans="1:43" ht="18.75" customHeight="1">
      <c r="A1364" s="86">
        <v>43349</v>
      </c>
      <c r="B1364" s="19">
        <v>157.00059999999999</v>
      </c>
      <c r="C1364" s="19">
        <v>217.4136</v>
      </c>
      <c r="D1364" s="19"/>
      <c r="E1364" s="19">
        <v>14.65</v>
      </c>
      <c r="F1364" s="20">
        <v>2.1250000000000002E-2</v>
      </c>
      <c r="G1364" s="20">
        <v>2.6329999999999999E-2</v>
      </c>
      <c r="H1364" s="20">
        <v>2.6939999999999999E-2</v>
      </c>
      <c r="I1364" s="20">
        <v>2.7414999999999998E-2</v>
      </c>
      <c r="J1364" s="20">
        <v>2.8731E-2</v>
      </c>
      <c r="K1364" s="20">
        <v>2.8169E-2</v>
      </c>
      <c r="L1364" s="20">
        <v>3.0526999999999999E-2</v>
      </c>
      <c r="M1364" s="20">
        <v>3.3390000000000003E-2</v>
      </c>
      <c r="N1364" s="19">
        <v>1360</v>
      </c>
      <c r="O1364" s="21">
        <v>2813.51</v>
      </c>
      <c r="P1364" s="19">
        <v>6180.2</v>
      </c>
      <c r="Q1364" s="18">
        <v>95.438999999999993</v>
      </c>
      <c r="R1364" s="19">
        <v>6.8441999999999998</v>
      </c>
      <c r="S1364" s="19">
        <v>6.8494999999999999</v>
      </c>
      <c r="T1364" s="263" t="s">
        <v>331</v>
      </c>
      <c r="U1364" s="264" t="s">
        <v>331</v>
      </c>
      <c r="V1364" s="264" t="s">
        <v>331</v>
      </c>
      <c r="W1364" s="19"/>
      <c r="AD1364" s="265" t="s">
        <v>331</v>
      </c>
      <c r="AE1364" s="265">
        <v>2.855599936172366E-2</v>
      </c>
      <c r="AF1364" s="265">
        <v>2.9995999329537153E-2</v>
      </c>
      <c r="AG1364" s="265">
        <v>3.1226999302022159E-2</v>
      </c>
      <c r="AH1364" s="265">
        <v>3.0619999315589664E-2</v>
      </c>
      <c r="AI1364" s="265">
        <v>3.1389999298378823E-2</v>
      </c>
      <c r="AJ1364" s="265">
        <v>3.2779999267309907E-2</v>
      </c>
      <c r="AK1364" s="265">
        <v>3.4429999230429532E-2</v>
      </c>
      <c r="AL1364" s="265">
        <v>3.643499918561429E-2</v>
      </c>
      <c r="AM1364" s="265">
        <v>3.60559991940856E-2</v>
      </c>
      <c r="AN1364" s="265">
        <v>3.7470999162457885E-2</v>
      </c>
      <c r="AO1364" s="265">
        <v>3.761099915932864E-2</v>
      </c>
      <c r="AP1364" s="265">
        <v>4.0558999093435709E-2</v>
      </c>
      <c r="AQ1364" s="265">
        <v>3.0499999318271874E-2</v>
      </c>
    </row>
    <row r="1365" spans="1:43" ht="18.75" customHeight="1">
      <c r="A1365" s="86">
        <v>43348</v>
      </c>
      <c r="B1365" s="19">
        <v>156.8526</v>
      </c>
      <c r="C1365" s="19">
        <v>217.5839</v>
      </c>
      <c r="D1365" s="19"/>
      <c r="E1365" s="19">
        <v>13.91</v>
      </c>
      <c r="F1365" s="20">
        <v>2.1302999999999999E-2</v>
      </c>
      <c r="G1365" s="20">
        <v>2.6492999999999999E-2</v>
      </c>
      <c r="H1365" s="20">
        <v>2.7189999999999999E-2</v>
      </c>
      <c r="I1365" s="20">
        <v>2.7685000000000001E-2</v>
      </c>
      <c r="J1365" s="20">
        <v>2.9021999999999999E-2</v>
      </c>
      <c r="K1365" s="20">
        <v>2.8468E-2</v>
      </c>
      <c r="L1365" s="20">
        <v>3.0752999999999999E-2</v>
      </c>
      <c r="M1365" s="20">
        <v>3.3340000000000002E-2</v>
      </c>
      <c r="N1365" s="19">
        <v>1360</v>
      </c>
      <c r="O1365" s="21">
        <v>2813.51</v>
      </c>
      <c r="P1365" s="19">
        <v>6180.2</v>
      </c>
      <c r="Q1365" s="18">
        <v>95.14</v>
      </c>
      <c r="R1365" s="19">
        <v>6.8228</v>
      </c>
      <c r="S1365" s="19">
        <v>6.8350999999999997</v>
      </c>
      <c r="T1365" s="263" t="s">
        <v>331</v>
      </c>
      <c r="U1365" s="264" t="s">
        <v>331</v>
      </c>
      <c r="V1365" s="264" t="s">
        <v>331</v>
      </c>
      <c r="W1365" s="19"/>
      <c r="AD1365" s="265" t="s">
        <v>331</v>
      </c>
      <c r="AE1365" s="265">
        <v>2.9255999346077446E-2</v>
      </c>
      <c r="AF1365" s="265">
        <v>3.0826999310962857E-2</v>
      </c>
      <c r="AG1365" s="265">
        <v>3.1664999292232099E-2</v>
      </c>
      <c r="AH1365" s="265">
        <v>3.0629999315366151E-2</v>
      </c>
      <c r="AI1365" s="265">
        <v>3.1389999298378823E-2</v>
      </c>
      <c r="AJ1365" s="265">
        <v>3.2729999268427491E-2</v>
      </c>
      <c r="AK1365" s="265">
        <v>3.4769999222829938E-2</v>
      </c>
      <c r="AL1365" s="265">
        <v>3.6414999186061323E-2</v>
      </c>
      <c r="AM1365" s="265">
        <v>3.6056999194063251E-2</v>
      </c>
      <c r="AN1365" s="265">
        <v>3.7466999162547289E-2</v>
      </c>
      <c r="AO1365" s="265">
        <v>3.7913999152556062E-2</v>
      </c>
      <c r="AP1365" s="265">
        <v>4.0559999093413353E-2</v>
      </c>
      <c r="AQ1365" s="265">
        <v>3.1433299297410996E-2</v>
      </c>
    </row>
    <row r="1366" spans="1:43" ht="18.75" customHeight="1">
      <c r="A1366" s="86">
        <v>43347</v>
      </c>
      <c r="B1366" s="19">
        <v>156.8475</v>
      </c>
      <c r="C1366" s="19">
        <v>217.7518</v>
      </c>
      <c r="D1366" s="19"/>
      <c r="E1366" s="19">
        <v>13.16</v>
      </c>
      <c r="F1366" s="20">
        <v>2.1090999999999999E-2</v>
      </c>
      <c r="G1366" s="20">
        <v>2.6533000000000001E-2</v>
      </c>
      <c r="H1366" s="20">
        <v>2.7219E-2</v>
      </c>
      <c r="I1366" s="20">
        <v>2.7719000000000001E-2</v>
      </c>
      <c r="J1366" s="20">
        <v>2.8985E-2</v>
      </c>
      <c r="K1366" s="20">
        <v>2.8493000000000001E-2</v>
      </c>
      <c r="L1366" s="20">
        <v>3.0616000000000001E-2</v>
      </c>
      <c r="M1366" s="20">
        <v>3.3230000000000003E-2</v>
      </c>
      <c r="N1366" s="19">
        <v>1360</v>
      </c>
      <c r="O1366" s="21">
        <v>2813.51</v>
      </c>
      <c r="P1366" s="19">
        <v>6180.2</v>
      </c>
      <c r="Q1366" s="18">
        <v>95.14</v>
      </c>
      <c r="R1366" s="19">
        <v>6.8315000000000001</v>
      </c>
      <c r="S1366" s="19">
        <v>6.8459000000000003</v>
      </c>
      <c r="T1366" s="263" t="s">
        <v>331</v>
      </c>
      <c r="U1366" s="264" t="s">
        <v>331</v>
      </c>
      <c r="V1366" s="264" t="s">
        <v>331</v>
      </c>
      <c r="W1366" s="19"/>
      <c r="AD1366" s="265" t="s">
        <v>331</v>
      </c>
      <c r="AE1366" s="265">
        <v>2.9588999338634309E-2</v>
      </c>
      <c r="AF1366" s="265">
        <v>3.0826999310962857E-2</v>
      </c>
      <c r="AG1366" s="265">
        <v>3.1957999285683041E-2</v>
      </c>
      <c r="AH1366" s="265">
        <v>3.0439999319612981E-2</v>
      </c>
      <c r="AI1366" s="265">
        <v>3.1389999298378823E-2</v>
      </c>
      <c r="AJ1366" s="265">
        <v>3.2749999267980452E-2</v>
      </c>
      <c r="AK1366" s="265">
        <v>3.4849999221041796E-2</v>
      </c>
      <c r="AL1366" s="265">
        <v>3.6385999186709518E-2</v>
      </c>
      <c r="AM1366" s="265">
        <v>3.6059999193996189E-2</v>
      </c>
      <c r="AN1366" s="265">
        <v>3.7533999161049728E-2</v>
      </c>
      <c r="AO1366" s="265">
        <v>3.7967999151349067E-2</v>
      </c>
      <c r="AP1366" s="265">
        <v>4.06209990920499E-2</v>
      </c>
      <c r="AQ1366" s="265">
        <v>2.8759999357163904E-2</v>
      </c>
    </row>
    <row r="1367" spans="1:43" ht="18.75" customHeight="1">
      <c r="A1367" s="86">
        <v>43346</v>
      </c>
      <c r="B1367" s="19">
        <v>157.125</v>
      </c>
      <c r="C1367" s="19">
        <v>217.5138</v>
      </c>
      <c r="D1367" s="19"/>
      <c r="E1367" s="19">
        <v>12.86</v>
      </c>
      <c r="F1367" s="20">
        <v>2.0937999999999998E-2</v>
      </c>
      <c r="G1367" s="20">
        <v>2.6269000000000001E-2</v>
      </c>
      <c r="H1367" s="20">
        <v>2.6914E-2</v>
      </c>
      <c r="I1367" s="20">
        <v>2.7382E-2</v>
      </c>
      <c r="J1367" s="20">
        <v>2.8604000000000001E-2</v>
      </c>
      <c r="K1367" s="20">
        <v>2.8094000000000001E-2</v>
      </c>
      <c r="L1367" s="20">
        <v>3.0190999999999999E-2</v>
      </c>
      <c r="M1367" s="20">
        <v>3.2969999999999999E-2</v>
      </c>
      <c r="N1367" s="19">
        <v>1360</v>
      </c>
      <c r="O1367" s="21">
        <v>2812.4400000000005</v>
      </c>
      <c r="P1367" s="19">
        <v>6075.8</v>
      </c>
      <c r="Q1367" s="18">
        <v>94.722999999999999</v>
      </c>
      <c r="R1367" s="19">
        <v>6.8445</v>
      </c>
      <c r="S1367" s="19">
        <v>6.8677000000000001</v>
      </c>
      <c r="T1367" s="263" t="s">
        <v>331</v>
      </c>
      <c r="U1367" s="264" t="s">
        <v>331</v>
      </c>
      <c r="V1367" s="264" t="s">
        <v>331</v>
      </c>
      <c r="W1367" s="19"/>
      <c r="AD1367" s="265" t="s">
        <v>331</v>
      </c>
      <c r="AE1367" s="265">
        <v>2.9470999341271818E-2</v>
      </c>
      <c r="AF1367" s="265">
        <v>3.0826999310962857E-2</v>
      </c>
      <c r="AG1367" s="265">
        <v>3.1871999287605285E-2</v>
      </c>
      <c r="AH1367" s="265">
        <v>3.0419999320060013E-2</v>
      </c>
      <c r="AI1367" s="265">
        <v>3.1489999296143649E-2</v>
      </c>
      <c r="AJ1367" s="265">
        <v>3.2659999269992114E-2</v>
      </c>
      <c r="AK1367" s="265">
        <v>3.4939999219030141E-2</v>
      </c>
      <c r="AL1367" s="265">
        <v>3.8444999140687289E-2</v>
      </c>
      <c r="AM1367" s="265">
        <v>3.6816999177075926E-2</v>
      </c>
      <c r="AN1367" s="265">
        <v>3.6776999177969991E-2</v>
      </c>
      <c r="AO1367" s="265">
        <v>3.8230999145470561E-2</v>
      </c>
      <c r="AP1367" s="265">
        <v>4.0533999093994494E-2</v>
      </c>
      <c r="AQ1367" s="265">
        <v>2.9266699345838278E-2</v>
      </c>
    </row>
    <row r="1368" spans="1:43" ht="18.75" customHeight="1">
      <c r="A1368" s="86">
        <v>43343</v>
      </c>
      <c r="B1368" s="19">
        <v>157.125</v>
      </c>
      <c r="C1368" s="19">
        <v>217.5138</v>
      </c>
      <c r="D1368" s="19"/>
      <c r="E1368" s="19">
        <v>12.86</v>
      </c>
      <c r="F1368" s="20">
        <v>2.0937999999999998E-2</v>
      </c>
      <c r="G1368" s="20">
        <v>2.6269000000000001E-2</v>
      </c>
      <c r="H1368" s="20">
        <v>2.6914E-2</v>
      </c>
      <c r="I1368" s="20">
        <v>2.7382E-2</v>
      </c>
      <c r="J1368" s="20">
        <v>2.8604000000000001E-2</v>
      </c>
      <c r="K1368" s="20">
        <v>2.8094000000000001E-2</v>
      </c>
      <c r="L1368" s="20">
        <v>3.0190999999999999E-2</v>
      </c>
      <c r="M1368" s="20">
        <v>3.2689999999999997E-2</v>
      </c>
      <c r="N1368" s="19">
        <v>1360</v>
      </c>
      <c r="O1368" s="21">
        <v>2812.4400000000005</v>
      </c>
      <c r="P1368" s="19">
        <v>6075.8</v>
      </c>
      <c r="Q1368" s="18">
        <v>94.6</v>
      </c>
      <c r="R1368" s="19">
        <v>6.8212000000000002</v>
      </c>
      <c r="S1368" s="19">
        <v>6.8217999999999996</v>
      </c>
      <c r="T1368" s="263" t="s">
        <v>331</v>
      </c>
      <c r="U1368" s="264" t="s">
        <v>331</v>
      </c>
      <c r="V1368" s="264" t="s">
        <v>331</v>
      </c>
      <c r="W1368" s="19"/>
      <c r="AD1368" s="265" t="s">
        <v>331</v>
      </c>
      <c r="AE1368" s="265">
        <v>2.9925999331101773E-2</v>
      </c>
      <c r="AF1368" s="265">
        <v>3.0826999310962857E-2</v>
      </c>
      <c r="AG1368" s="265">
        <v>3.2347999276965855E-2</v>
      </c>
      <c r="AH1368" s="265">
        <v>3.0729999313130973E-2</v>
      </c>
      <c r="AI1368" s="265">
        <v>3.1469999296590681E-2</v>
      </c>
      <c r="AJ1368" s="265">
        <v>3.3029999261721968E-2</v>
      </c>
      <c r="AK1368" s="265">
        <v>3.4989999217912557E-2</v>
      </c>
      <c r="AL1368" s="265">
        <v>3.8444999140687289E-2</v>
      </c>
      <c r="AM1368" s="265">
        <v>3.6816999177075926E-2</v>
      </c>
      <c r="AN1368" s="265">
        <v>3.7036999172158538E-2</v>
      </c>
      <c r="AO1368" s="265">
        <v>3.8324999143369495E-2</v>
      </c>
      <c r="AP1368" s="265">
        <v>4.0936999084986748E-2</v>
      </c>
      <c r="AQ1368" s="265">
        <v>2.9993299329597503E-2</v>
      </c>
    </row>
    <row r="1369" spans="1:43" ht="18.75" customHeight="1">
      <c r="A1369" s="86">
        <v>43342</v>
      </c>
      <c r="B1369" s="19">
        <v>157.08590000000001</v>
      </c>
      <c r="C1369" s="19">
        <v>217.5607</v>
      </c>
      <c r="D1369" s="19"/>
      <c r="E1369" s="19">
        <v>13.53</v>
      </c>
      <c r="F1369" s="20">
        <v>2.0969000000000002E-2</v>
      </c>
      <c r="G1369" s="20">
        <v>2.6492000000000002E-2</v>
      </c>
      <c r="H1369" s="20">
        <v>2.7109999999999999E-2</v>
      </c>
      <c r="I1369" s="20">
        <v>2.75E-2</v>
      </c>
      <c r="J1369" s="20">
        <v>2.8549999999999999E-2</v>
      </c>
      <c r="K1369" s="20">
        <v>2.8143000000000001E-2</v>
      </c>
      <c r="L1369" s="20">
        <v>3.0030999999999999E-2</v>
      </c>
      <c r="M1369" s="20">
        <v>3.2910000000000002E-2</v>
      </c>
      <c r="N1369" s="19">
        <v>1360</v>
      </c>
      <c r="O1369" s="21">
        <v>2812.4400000000005</v>
      </c>
      <c r="P1369" s="19">
        <v>6075.8</v>
      </c>
      <c r="Q1369" s="18">
        <v>94.72</v>
      </c>
      <c r="R1369" s="19">
        <v>6.8030999999999997</v>
      </c>
      <c r="S1369" s="19">
        <v>6.8009000000000004</v>
      </c>
      <c r="T1369" s="263" t="s">
        <v>331</v>
      </c>
      <c r="U1369" s="264" t="s">
        <v>331</v>
      </c>
      <c r="V1369" s="264" t="s">
        <v>331</v>
      </c>
      <c r="W1369" s="19"/>
      <c r="AD1369" s="265" t="s">
        <v>331</v>
      </c>
      <c r="AE1369" s="265">
        <v>2.9999999329447746E-2</v>
      </c>
      <c r="AF1369" s="265">
        <v>3.0826999310962857E-2</v>
      </c>
      <c r="AG1369" s="265">
        <v>3.2596999271400272E-2</v>
      </c>
      <c r="AH1369" s="265">
        <v>3.0759999312460422E-2</v>
      </c>
      <c r="AI1369" s="265">
        <v>3.1609999293461442E-2</v>
      </c>
      <c r="AJ1369" s="265">
        <v>3.3229999257251619E-2</v>
      </c>
      <c r="AK1369" s="265">
        <v>3.5219999212771649E-2</v>
      </c>
      <c r="AL1369" s="265">
        <v>3.8444999140687289E-2</v>
      </c>
      <c r="AM1369" s="265">
        <v>3.6381999186798929E-2</v>
      </c>
      <c r="AN1369" s="265">
        <v>3.67709991781041E-2</v>
      </c>
      <c r="AO1369" s="265">
        <v>3.8179999146610501E-2</v>
      </c>
      <c r="AP1369" s="265">
        <v>4.0623999091982846E-2</v>
      </c>
      <c r="AQ1369" s="265">
        <v>2.9606699338238684E-2</v>
      </c>
    </row>
    <row r="1370" spans="1:43" ht="18.75" customHeight="1">
      <c r="A1370" s="86">
        <v>43341</v>
      </c>
      <c r="B1370" s="19">
        <v>156.9503</v>
      </c>
      <c r="C1370" s="19">
        <v>217.52209999999999</v>
      </c>
      <c r="D1370" s="19"/>
      <c r="E1370" s="19">
        <v>12.25</v>
      </c>
      <c r="F1370" s="20">
        <v>2.1174999999999999E-2</v>
      </c>
      <c r="G1370" s="20">
        <v>2.6755000000000001E-2</v>
      </c>
      <c r="H1370" s="20">
        <v>2.7414999999999998E-2</v>
      </c>
      <c r="I1370" s="20">
        <v>2.7820000000000001E-2</v>
      </c>
      <c r="J1370" s="20">
        <v>2.8840000000000001E-2</v>
      </c>
      <c r="K1370" s="20">
        <v>2.8447E-2</v>
      </c>
      <c r="L1370" s="20">
        <v>3.0207000000000001E-2</v>
      </c>
      <c r="M1370" s="20">
        <v>3.2910000000000002E-2</v>
      </c>
      <c r="N1370" s="19">
        <v>1360</v>
      </c>
      <c r="O1370" s="21">
        <v>2812.4400000000005</v>
      </c>
      <c r="P1370" s="19">
        <v>6075.8</v>
      </c>
      <c r="Q1370" s="18">
        <v>94.778999999999996</v>
      </c>
      <c r="R1370" s="19">
        <v>6.8155999999999999</v>
      </c>
      <c r="S1370" s="19">
        <v>6.7935999999999996</v>
      </c>
      <c r="T1370" s="263" t="s">
        <v>331</v>
      </c>
      <c r="U1370" s="264" t="s">
        <v>331</v>
      </c>
      <c r="V1370" s="264" t="s">
        <v>331</v>
      </c>
      <c r="W1370" s="19"/>
      <c r="AD1370" s="265" t="s">
        <v>331</v>
      </c>
      <c r="AE1370" s="265">
        <v>3.0064999327994883E-2</v>
      </c>
      <c r="AF1370" s="265">
        <v>3.0999999307096005E-2</v>
      </c>
      <c r="AG1370" s="265">
        <v>3.2679999269545075E-2</v>
      </c>
      <c r="AH1370" s="265">
        <v>3.0879999309778215E-2</v>
      </c>
      <c r="AI1370" s="265">
        <v>3.1649999292567371E-2</v>
      </c>
      <c r="AJ1370" s="265">
        <v>3.3339999254792932E-2</v>
      </c>
      <c r="AK1370" s="265">
        <v>3.5149999214336279E-2</v>
      </c>
      <c r="AL1370" s="265">
        <v>3.8444999140687289E-2</v>
      </c>
      <c r="AM1370" s="265">
        <v>3.7071999171376227E-2</v>
      </c>
      <c r="AN1370" s="265">
        <v>3.7141999169811604E-2</v>
      </c>
      <c r="AO1370" s="265">
        <v>3.8451999140530824E-2</v>
      </c>
      <c r="AP1370" s="265">
        <v>4.0934999085031447E-2</v>
      </c>
      <c r="AQ1370" s="265">
        <v>2.994329933071509E-2</v>
      </c>
    </row>
    <row r="1371" spans="1:43" ht="18.75" customHeight="1">
      <c r="A1371" s="86">
        <v>43340</v>
      </c>
      <c r="B1371" s="19">
        <v>156.971</v>
      </c>
      <c r="C1371" s="19">
        <v>217.50640000000001</v>
      </c>
      <c r="D1371" s="19"/>
      <c r="E1371" s="19">
        <v>12.5</v>
      </c>
      <c r="F1371" s="20">
        <v>2.1099E-2</v>
      </c>
      <c r="G1371" s="20">
        <v>2.6654000000000001E-2</v>
      </c>
      <c r="H1371" s="20">
        <v>2.7276999999999999E-2</v>
      </c>
      <c r="I1371" s="20">
        <v>2.7737000000000001E-2</v>
      </c>
      <c r="J1371" s="20">
        <v>2.8804E-2</v>
      </c>
      <c r="K1371" s="20">
        <v>2.8372000000000001E-2</v>
      </c>
      <c r="L1371" s="20">
        <v>3.0303E-2</v>
      </c>
      <c r="M1371" s="20">
        <v>3.3059999999999999E-2</v>
      </c>
      <c r="N1371" s="19">
        <v>1360</v>
      </c>
      <c r="O1371" s="21">
        <v>2812.4400000000005</v>
      </c>
      <c r="P1371" s="19">
        <v>6075.8</v>
      </c>
      <c r="Q1371" s="18">
        <v>95.146000000000001</v>
      </c>
      <c r="R1371" s="19">
        <v>6.8105000000000002</v>
      </c>
      <c r="S1371" s="19">
        <v>6.8056999999999999</v>
      </c>
      <c r="T1371" s="263" t="s">
        <v>331</v>
      </c>
      <c r="U1371" s="264" t="s">
        <v>331</v>
      </c>
      <c r="V1371" s="264" t="s">
        <v>331</v>
      </c>
      <c r="W1371" s="19"/>
      <c r="AD1371" s="265" t="s">
        <v>331</v>
      </c>
      <c r="AE1371" s="265">
        <v>3.0183999325335029E-2</v>
      </c>
      <c r="AF1371" s="265">
        <v>3.120999930240214E-2</v>
      </c>
      <c r="AG1371" s="265">
        <v>3.2926999264024197E-2</v>
      </c>
      <c r="AH1371" s="265">
        <v>3.0859999310225247E-2</v>
      </c>
      <c r="AI1371" s="265">
        <v>3.1659999292343852E-2</v>
      </c>
      <c r="AJ1371" s="265">
        <v>3.3779999244958163E-2</v>
      </c>
      <c r="AK1371" s="265">
        <v>3.5489999206736685E-2</v>
      </c>
      <c r="AL1371" s="265">
        <v>3.8444999140687289E-2</v>
      </c>
      <c r="AM1371" s="265">
        <v>3.7216999168135222E-2</v>
      </c>
      <c r="AN1371" s="265">
        <v>3.724699916746467E-2</v>
      </c>
      <c r="AO1371" s="265">
        <v>3.8458999140374359E-2</v>
      </c>
      <c r="AP1371" s="265">
        <v>4.0978999084047972E-2</v>
      </c>
      <c r="AQ1371" s="265">
        <v>2.9983299329821023E-2</v>
      </c>
    </row>
    <row r="1372" spans="1:43" ht="18.75" customHeight="1">
      <c r="A1372" s="86">
        <v>43339</v>
      </c>
      <c r="B1372" s="19">
        <v>157.13059999999999</v>
      </c>
      <c r="C1372" s="19">
        <v>217.57759999999999</v>
      </c>
      <c r="D1372" s="19"/>
      <c r="E1372" s="19">
        <v>12.16</v>
      </c>
      <c r="F1372" s="20">
        <v>2.0965000000000001E-2</v>
      </c>
      <c r="G1372" s="20">
        <v>2.6412000000000001E-2</v>
      </c>
      <c r="H1372" s="20">
        <v>2.7001000000000001E-2</v>
      </c>
      <c r="I1372" s="20">
        <v>2.7411999999999999E-2</v>
      </c>
      <c r="J1372" s="20">
        <v>2.8459000000000002E-2</v>
      </c>
      <c r="K1372" s="20">
        <v>2.8022999999999999E-2</v>
      </c>
      <c r="L1372" s="20">
        <v>2.9936000000000001E-2</v>
      </c>
      <c r="M1372" s="20">
        <v>3.2939999999999997E-2</v>
      </c>
      <c r="N1372" s="19">
        <v>1360</v>
      </c>
      <c r="O1372" s="21">
        <v>2812.4400000000005</v>
      </c>
      <c r="P1372" s="19">
        <v>6075.8</v>
      </c>
      <c r="Q1372" s="18">
        <v>95.665999999999997</v>
      </c>
      <c r="R1372" s="19">
        <v>6.8777999999999997</v>
      </c>
      <c r="S1372" s="19">
        <v>6.8939000000000004</v>
      </c>
      <c r="T1372" s="263" t="s">
        <v>331</v>
      </c>
      <c r="U1372" s="264" t="s">
        <v>331</v>
      </c>
      <c r="V1372" s="264" t="s">
        <v>331</v>
      </c>
      <c r="W1372" s="19"/>
      <c r="AD1372" s="265" t="s">
        <v>331</v>
      </c>
      <c r="AE1372" s="265">
        <v>2.957199933901429E-2</v>
      </c>
      <c r="AF1372" s="265">
        <v>3.0710999313555656E-2</v>
      </c>
      <c r="AG1372" s="265">
        <v>3.2435999274998899E-2</v>
      </c>
      <c r="AH1372" s="265">
        <v>3.0499999318271874E-2</v>
      </c>
      <c r="AI1372" s="265">
        <v>3.1489999296143649E-2</v>
      </c>
      <c r="AJ1372" s="265">
        <v>3.3519999250769615E-2</v>
      </c>
      <c r="AK1372" s="265">
        <v>3.5519999206066133E-2</v>
      </c>
      <c r="AL1372" s="265">
        <v>3.8444999140687289E-2</v>
      </c>
      <c r="AM1372" s="265">
        <v>4.1042999082617465E-2</v>
      </c>
      <c r="AN1372" s="265">
        <v>3.7238999167643484E-2</v>
      </c>
      <c r="AO1372" s="265">
        <v>3.8462999140284955E-2</v>
      </c>
      <c r="AP1372" s="265">
        <v>4.0971999084204437E-2</v>
      </c>
      <c r="AQ1372" s="265">
        <v>2.9903299331609162E-2</v>
      </c>
    </row>
    <row r="1373" spans="1:43" ht="18.75" customHeight="1">
      <c r="A1373" s="86">
        <v>43336</v>
      </c>
      <c r="B1373" s="19">
        <v>157.18790000000001</v>
      </c>
      <c r="C1373" s="19">
        <v>217.25630000000001</v>
      </c>
      <c r="D1373" s="19"/>
      <c r="E1373" s="19">
        <v>11.99</v>
      </c>
      <c r="F1373" s="20">
        <v>2.0864000000000001E-2</v>
      </c>
      <c r="G1373" s="20">
        <v>2.6202E-2</v>
      </c>
      <c r="H1373" s="20">
        <v>2.6726E-2</v>
      </c>
      <c r="I1373" s="20">
        <v>2.7122E-2</v>
      </c>
      <c r="J1373" s="20">
        <v>2.8098000000000001E-2</v>
      </c>
      <c r="K1373" s="20">
        <v>2.7675000000000002E-2</v>
      </c>
      <c r="L1373" s="20">
        <v>2.9589000000000001E-2</v>
      </c>
      <c r="M1373" s="20">
        <v>3.2820000000000002E-2</v>
      </c>
      <c r="N1373" s="19">
        <v>1360</v>
      </c>
      <c r="O1373" s="21">
        <v>2812.4400000000005</v>
      </c>
      <c r="P1373" s="19">
        <v>6075.8</v>
      </c>
      <c r="Q1373" s="18">
        <v>95.146000000000001</v>
      </c>
      <c r="R1373" s="19">
        <v>6.8418000000000001</v>
      </c>
      <c r="S1373" s="19">
        <v>6.8475000000000001</v>
      </c>
      <c r="T1373" s="263" t="s">
        <v>331</v>
      </c>
      <c r="U1373" s="264" t="s">
        <v>331</v>
      </c>
      <c r="V1373" s="264" t="s">
        <v>331</v>
      </c>
      <c r="W1373" s="19"/>
      <c r="AD1373" s="265" t="s">
        <v>331</v>
      </c>
      <c r="AE1373" s="265">
        <v>2.958999933861196E-2</v>
      </c>
      <c r="AF1373" s="265">
        <v>3.0420999320037664E-2</v>
      </c>
      <c r="AG1373" s="265">
        <v>3.214599928148091E-2</v>
      </c>
      <c r="AH1373" s="265">
        <v>3.0379999320954084E-2</v>
      </c>
      <c r="AI1373" s="265">
        <v>3.1489999296143649E-2</v>
      </c>
      <c r="AJ1373" s="265">
        <v>3.318999925814569E-2</v>
      </c>
      <c r="AK1373" s="265">
        <v>3.5319999210536482E-2</v>
      </c>
      <c r="AL1373" s="265">
        <v>3.8444999140687289E-2</v>
      </c>
      <c r="AM1373" s="265">
        <v>4.1042999082617465E-2</v>
      </c>
      <c r="AN1373" s="265">
        <v>3.7235999167710539E-2</v>
      </c>
      <c r="AO1373" s="265">
        <v>3.8630999136529863E-2</v>
      </c>
      <c r="AP1373" s="265">
        <v>4.1101999081298704E-2</v>
      </c>
      <c r="AQ1373" s="265">
        <v>3.0449999319389461E-2</v>
      </c>
    </row>
    <row r="1374" spans="1:43" ht="18.75" customHeight="1">
      <c r="A1374" s="86">
        <v>43335</v>
      </c>
      <c r="B1374" s="19">
        <v>157.2131</v>
      </c>
      <c r="C1374" s="19">
        <v>217.19399999999999</v>
      </c>
      <c r="D1374" s="19"/>
      <c r="E1374" s="19">
        <v>12.41</v>
      </c>
      <c r="F1374" s="20">
        <v>2.0739E-2</v>
      </c>
      <c r="G1374" s="20">
        <v>2.6162000000000001E-2</v>
      </c>
      <c r="H1374" s="20">
        <v>2.6728999999999999E-2</v>
      </c>
      <c r="I1374" s="20">
        <v>2.7224999999999999E-2</v>
      </c>
      <c r="J1374" s="20">
        <v>2.8261000000000001E-2</v>
      </c>
      <c r="K1374" s="20">
        <v>2.7800999999999999E-2</v>
      </c>
      <c r="L1374" s="20">
        <v>2.9801999999999999E-2</v>
      </c>
      <c r="M1374" s="20">
        <v>3.3459999999999997E-2</v>
      </c>
      <c r="N1374" s="19">
        <v>1360</v>
      </c>
      <c r="O1374" s="21">
        <v>2812.4400000000005</v>
      </c>
      <c r="P1374" s="19">
        <v>6075.8</v>
      </c>
      <c r="Q1374" s="18">
        <v>95.256</v>
      </c>
      <c r="R1374" s="19">
        <v>6.8472</v>
      </c>
      <c r="S1374" s="19">
        <v>6.8285</v>
      </c>
      <c r="T1374" s="263" t="s">
        <v>331</v>
      </c>
      <c r="U1374" s="264" t="s">
        <v>331</v>
      </c>
      <c r="V1374" s="264" t="s">
        <v>331</v>
      </c>
      <c r="W1374" s="19"/>
      <c r="AD1374" s="265" t="s">
        <v>331</v>
      </c>
      <c r="AE1374" s="265">
        <v>2.970499933604151E-2</v>
      </c>
      <c r="AF1374" s="265">
        <v>3.131199930012226E-2</v>
      </c>
      <c r="AG1374" s="265">
        <v>3.2530999272875484E-2</v>
      </c>
      <c r="AH1374" s="265">
        <v>3.0509999318048358E-2</v>
      </c>
      <c r="AI1374" s="265">
        <v>3.1759999290108684E-2</v>
      </c>
      <c r="AJ1374" s="265">
        <v>3.3079999260604377E-2</v>
      </c>
      <c r="AK1374" s="265">
        <v>3.5099999215453863E-2</v>
      </c>
      <c r="AL1374" s="265">
        <v>3.8444999140687289E-2</v>
      </c>
      <c r="AM1374" s="265">
        <v>4.1042999082617465E-2</v>
      </c>
      <c r="AN1374" s="265">
        <v>3.7249999167397622E-2</v>
      </c>
      <c r="AO1374" s="265">
        <v>3.8636999136395754E-2</v>
      </c>
      <c r="AP1374" s="265">
        <v>4.1241999078169465E-2</v>
      </c>
      <c r="AQ1374" s="265">
        <v>3.5696699202116579E-2</v>
      </c>
    </row>
    <row r="1375" spans="1:43" ht="18.75" customHeight="1">
      <c r="A1375" s="86">
        <v>43334</v>
      </c>
      <c r="B1375" s="19">
        <v>157.22839999999999</v>
      </c>
      <c r="C1375" s="19">
        <v>217.0478</v>
      </c>
      <c r="D1375" s="19"/>
      <c r="E1375" s="19">
        <v>12.25</v>
      </c>
      <c r="F1375" s="20">
        <v>2.0715000000000001E-2</v>
      </c>
      <c r="G1375" s="20">
        <v>2.5912000000000001E-2</v>
      </c>
      <c r="H1375" s="20">
        <v>2.6509999999999999E-2</v>
      </c>
      <c r="I1375" s="20">
        <v>2.7039000000000001E-2</v>
      </c>
      <c r="J1375" s="20">
        <v>2.8188999999999999E-2</v>
      </c>
      <c r="K1375" s="20">
        <v>2.7651999999999999E-2</v>
      </c>
      <c r="L1375" s="20">
        <v>2.9840999999999999E-2</v>
      </c>
      <c r="M1375" s="20">
        <v>3.3239999999999999E-2</v>
      </c>
      <c r="N1375" s="19">
        <v>1360</v>
      </c>
      <c r="O1375" s="21">
        <v>2812.4400000000005</v>
      </c>
      <c r="P1375" s="19">
        <v>6075.8</v>
      </c>
      <c r="Q1375" s="18">
        <v>95.9</v>
      </c>
      <c r="R1375" s="19">
        <v>6.8577000000000004</v>
      </c>
      <c r="S1375" s="19">
        <v>6.8353000000000002</v>
      </c>
      <c r="T1375" s="263" t="s">
        <v>331</v>
      </c>
      <c r="U1375" s="264" t="s">
        <v>331</v>
      </c>
      <c r="V1375" s="264" t="s">
        <v>331</v>
      </c>
      <c r="W1375" s="19"/>
      <c r="AD1375" s="265" t="s">
        <v>331</v>
      </c>
      <c r="AE1375" s="265">
        <v>3.0571999316662549E-2</v>
      </c>
      <c r="AF1375" s="265">
        <v>3.1599999293684962E-2</v>
      </c>
      <c r="AG1375" s="265">
        <v>3.3089999260380865E-2</v>
      </c>
      <c r="AH1375" s="265">
        <v>3.113999930396676E-2</v>
      </c>
      <c r="AI1375" s="265">
        <v>3.2409999275580047E-2</v>
      </c>
      <c r="AJ1375" s="265">
        <v>3.3329999255016445E-2</v>
      </c>
      <c r="AK1375" s="265">
        <v>3.5199999213218688E-2</v>
      </c>
      <c r="AL1375" s="265">
        <v>3.8444999140687289E-2</v>
      </c>
      <c r="AM1375" s="265">
        <v>4.1042999082617465E-2</v>
      </c>
      <c r="AN1375" s="265">
        <v>3.7273999166861173E-2</v>
      </c>
      <c r="AO1375" s="265">
        <v>3.9026999127678569E-2</v>
      </c>
      <c r="AP1375" s="265">
        <v>4.1262999077700077E-2</v>
      </c>
      <c r="AQ1375" s="265">
        <v>3.7973299151230606E-2</v>
      </c>
    </row>
    <row r="1376" spans="1:43" ht="18.75" customHeight="1">
      <c r="A1376" s="86">
        <v>43333</v>
      </c>
      <c r="B1376" s="19">
        <v>157.09739999999999</v>
      </c>
      <c r="C1376" s="19">
        <v>217.3252</v>
      </c>
      <c r="D1376" s="19"/>
      <c r="E1376" s="19">
        <v>12.86</v>
      </c>
      <c r="F1376" s="20">
        <v>2.0614E-2</v>
      </c>
      <c r="G1376" s="20">
        <v>2.5954000000000001E-2</v>
      </c>
      <c r="H1376" s="20">
        <v>2.6620999999999999E-2</v>
      </c>
      <c r="I1376" s="20">
        <v>2.7106999999999999E-2</v>
      </c>
      <c r="J1376" s="20">
        <v>2.8298E-2</v>
      </c>
      <c r="K1376" s="20">
        <v>2.7751999999999999E-2</v>
      </c>
      <c r="L1376" s="20">
        <v>2.9928E-2</v>
      </c>
      <c r="M1376" s="20">
        <v>3.3349999999999998E-2</v>
      </c>
      <c r="N1376" s="19">
        <v>1360</v>
      </c>
      <c r="O1376" s="21">
        <v>2812.4400000000005</v>
      </c>
      <c r="P1376" s="19">
        <v>6075.8</v>
      </c>
      <c r="Q1376" s="18">
        <v>96.100999999999999</v>
      </c>
      <c r="R1376" s="19">
        <v>6.8775000000000004</v>
      </c>
      <c r="S1376" s="19">
        <v>6.8368000000000002</v>
      </c>
      <c r="T1376" s="263" t="s">
        <v>331</v>
      </c>
      <c r="U1376" s="264" t="s">
        <v>331</v>
      </c>
      <c r="V1376" s="264" t="s">
        <v>331</v>
      </c>
      <c r="W1376" s="19"/>
      <c r="AD1376" s="265" t="s">
        <v>331</v>
      </c>
      <c r="AE1376" s="265">
        <v>3.070599931366742E-2</v>
      </c>
      <c r="AF1376" s="265">
        <v>3.1374999298714103E-2</v>
      </c>
      <c r="AG1376" s="265">
        <v>3.3001999262347814E-2</v>
      </c>
      <c r="AH1376" s="265">
        <v>3.1219999302178621E-2</v>
      </c>
      <c r="AI1376" s="265">
        <v>3.2409999275580047E-2</v>
      </c>
      <c r="AJ1376" s="265">
        <v>3.3229999257251619E-2</v>
      </c>
      <c r="AK1376" s="265">
        <v>3.4969999218359589E-2</v>
      </c>
      <c r="AL1376" s="265">
        <v>3.8444999140687289E-2</v>
      </c>
      <c r="AM1376" s="265">
        <v>4.1042999082617465E-2</v>
      </c>
      <c r="AN1376" s="265">
        <v>3.7262999167107048E-2</v>
      </c>
      <c r="AO1376" s="265">
        <v>3.9030999127589165E-2</v>
      </c>
      <c r="AP1376" s="265">
        <v>4.1263999077677728E-2</v>
      </c>
      <c r="AQ1376" s="265">
        <v>3.8709999134764077E-2</v>
      </c>
    </row>
    <row r="1377" spans="1:43" ht="18.75" customHeight="1">
      <c r="A1377" s="86">
        <v>43332</v>
      </c>
      <c r="B1377" s="19">
        <v>157.19800000000001</v>
      </c>
      <c r="C1377" s="19">
        <v>217.29560000000001</v>
      </c>
      <c r="D1377" s="19"/>
      <c r="E1377" s="19">
        <v>12.49</v>
      </c>
      <c r="F1377" s="20">
        <v>2.0323999999999998E-2</v>
      </c>
      <c r="G1377" s="20">
        <v>2.5850999999999999E-2</v>
      </c>
      <c r="H1377" s="20">
        <v>2.6457999999999999E-2</v>
      </c>
      <c r="I1377" s="20">
        <v>2.6970999999999998E-2</v>
      </c>
      <c r="J1377" s="20">
        <v>2.819E-2</v>
      </c>
      <c r="K1377" s="20">
        <v>2.7629000000000001E-2</v>
      </c>
      <c r="L1377" s="20">
        <v>2.9849000000000001E-2</v>
      </c>
      <c r="M1377" s="20">
        <v>3.2800000000000003E-2</v>
      </c>
      <c r="N1377" s="19">
        <v>1360</v>
      </c>
      <c r="O1377" s="21">
        <v>2812.4400000000005</v>
      </c>
      <c r="P1377" s="19">
        <v>6075.8</v>
      </c>
      <c r="Q1377" s="18">
        <v>96.644999999999996</v>
      </c>
      <c r="R1377" s="19">
        <v>6.8853</v>
      </c>
      <c r="S1377" s="19">
        <v>6.8628</v>
      </c>
      <c r="T1377" s="263" t="s">
        <v>331</v>
      </c>
      <c r="U1377" s="264" t="s">
        <v>331</v>
      </c>
      <c r="V1377" s="264" t="s">
        <v>331</v>
      </c>
      <c r="W1377" s="19"/>
      <c r="AD1377" s="265" t="s">
        <v>331</v>
      </c>
      <c r="AE1377" s="265">
        <v>3.0590999316237866E-2</v>
      </c>
      <c r="AF1377" s="265">
        <v>3.1420999297685923E-2</v>
      </c>
      <c r="AG1377" s="265">
        <v>3.2962999263219536E-2</v>
      </c>
      <c r="AH1377" s="265">
        <v>3.1289999300613998E-2</v>
      </c>
      <c r="AI1377" s="265">
        <v>3.2729999268427491E-2</v>
      </c>
      <c r="AJ1377" s="265">
        <v>3.3489999251440167E-2</v>
      </c>
      <c r="AK1377" s="265">
        <v>3.4679999224841593E-2</v>
      </c>
      <c r="AL1377" s="265">
        <v>3.8444999140687289E-2</v>
      </c>
      <c r="AM1377" s="265">
        <v>4.1042999082617465E-2</v>
      </c>
      <c r="AN1377" s="265">
        <v>3.7259999167174103E-2</v>
      </c>
      <c r="AO1377" s="265">
        <v>3.9031999127566816E-2</v>
      </c>
      <c r="AP1377" s="265">
        <v>4.1269999077543612E-2</v>
      </c>
      <c r="AQ1377" s="265">
        <v>4.1946699062418193E-2</v>
      </c>
    </row>
    <row r="1378" spans="1:43" ht="18.75" customHeight="1">
      <c r="A1378" s="86">
        <v>43329</v>
      </c>
      <c r="B1378" s="19">
        <v>156.83920000000001</v>
      </c>
      <c r="C1378" s="19">
        <v>217.18430000000001</v>
      </c>
      <c r="D1378" s="19"/>
      <c r="E1378" s="19">
        <v>12.64</v>
      </c>
      <c r="F1378" s="20">
        <v>2.0324999999999999E-2</v>
      </c>
      <c r="G1378" s="20">
        <v>2.6058999999999999E-2</v>
      </c>
      <c r="H1378" s="20">
        <v>2.6786999999999998E-2</v>
      </c>
      <c r="I1378" s="20">
        <v>2.7413E-2</v>
      </c>
      <c r="J1378" s="20">
        <v>2.8604999999999998E-2</v>
      </c>
      <c r="K1378" s="20">
        <v>2.8076E-2</v>
      </c>
      <c r="L1378" s="20">
        <v>3.0199E-2</v>
      </c>
      <c r="M1378" s="20">
        <v>3.2680000000000001E-2</v>
      </c>
      <c r="N1378" s="19">
        <v>1360</v>
      </c>
      <c r="O1378" s="21">
        <v>2812.4400000000005</v>
      </c>
      <c r="P1378" s="19">
        <v>6075.8</v>
      </c>
      <c r="Q1378" s="18">
        <v>96.695999999999998</v>
      </c>
      <c r="R1378" s="19">
        <v>6.9348000000000001</v>
      </c>
      <c r="S1378" s="19">
        <v>6.9470999999999998</v>
      </c>
      <c r="T1378" s="263" t="s">
        <v>331</v>
      </c>
      <c r="U1378" s="264" t="s">
        <v>331</v>
      </c>
      <c r="V1378" s="264" t="s">
        <v>331</v>
      </c>
      <c r="W1378" s="19"/>
      <c r="AD1378" s="265" t="s">
        <v>331</v>
      </c>
      <c r="AE1378" s="265">
        <v>3.0597999316081405E-2</v>
      </c>
      <c r="AF1378" s="265">
        <v>3.1344999299384654E-2</v>
      </c>
      <c r="AG1378" s="265">
        <v>3.2981999262794853E-2</v>
      </c>
      <c r="AH1378" s="265">
        <v>3.1599999293684962E-2</v>
      </c>
      <c r="AI1378" s="265">
        <v>3.2729999268427491E-2</v>
      </c>
      <c r="AJ1378" s="265">
        <v>3.3709999246522786E-2</v>
      </c>
      <c r="AK1378" s="265">
        <v>3.4789999222382906E-2</v>
      </c>
      <c r="AL1378" s="265">
        <v>3.8444999140687289E-2</v>
      </c>
      <c r="AM1378" s="265">
        <v>4.1042999082617465E-2</v>
      </c>
      <c r="AN1378" s="265">
        <v>3.7259999167174103E-2</v>
      </c>
      <c r="AO1378" s="265">
        <v>3.9031999127566816E-2</v>
      </c>
      <c r="AP1378" s="265">
        <v>4.1269999077543612E-2</v>
      </c>
      <c r="AQ1378" s="265">
        <v>4.1946699062418193E-2</v>
      </c>
    </row>
    <row r="1379" spans="1:43" ht="18.75" customHeight="1">
      <c r="A1379" s="86">
        <v>43328</v>
      </c>
      <c r="B1379" s="19">
        <v>156.81370000000001</v>
      </c>
      <c r="C1379" s="19">
        <v>217.07300000000001</v>
      </c>
      <c r="D1379" s="19"/>
      <c r="E1379" s="19">
        <v>13.45</v>
      </c>
      <c r="F1379" s="20">
        <v>2.0455999999999998E-2</v>
      </c>
      <c r="G1379" s="20">
        <v>2.6164E-2</v>
      </c>
      <c r="H1379" s="20">
        <v>2.6817000000000001E-2</v>
      </c>
      <c r="I1379" s="20">
        <v>2.7413E-2</v>
      </c>
      <c r="J1379" s="20">
        <v>2.8659E-2</v>
      </c>
      <c r="K1379" s="20">
        <v>2.8126000000000002E-2</v>
      </c>
      <c r="L1379" s="20">
        <v>3.0255000000000001E-2</v>
      </c>
      <c r="M1379" s="20">
        <v>3.2000000000000001E-2</v>
      </c>
      <c r="N1379" s="19">
        <v>1360</v>
      </c>
      <c r="O1379" s="21">
        <v>2812.4400000000005</v>
      </c>
      <c r="P1379" s="19">
        <v>6075.8</v>
      </c>
      <c r="Q1379" s="18">
        <v>96.730999999999995</v>
      </c>
      <c r="R1379" s="19">
        <v>6.8841999999999999</v>
      </c>
      <c r="S1379" s="19">
        <v>6.8996000000000004</v>
      </c>
      <c r="T1379" s="263" t="s">
        <v>331</v>
      </c>
      <c r="U1379" s="264" t="s">
        <v>331</v>
      </c>
      <c r="V1379" s="264" t="s">
        <v>331</v>
      </c>
      <c r="W1379" s="19"/>
      <c r="AD1379" s="265" t="s">
        <v>331</v>
      </c>
      <c r="AE1379" s="265">
        <v>3.1067999305576084E-2</v>
      </c>
      <c r="AF1379" s="265">
        <v>3.2016999284364286E-2</v>
      </c>
      <c r="AG1379" s="265">
        <v>3.3462999252043664E-2</v>
      </c>
      <c r="AH1379" s="265">
        <v>3.2539999272674321E-2</v>
      </c>
      <c r="AI1379" s="265">
        <v>3.3039999261498448E-2</v>
      </c>
      <c r="AJ1379" s="265">
        <v>3.4039999239146711E-2</v>
      </c>
      <c r="AK1379" s="265">
        <v>3.5369999209418891E-2</v>
      </c>
      <c r="AL1379" s="265">
        <v>3.8444999140687289E-2</v>
      </c>
      <c r="AM1379" s="265">
        <v>4.1042999082617465E-2</v>
      </c>
      <c r="AN1379" s="265">
        <v>3.7287999166548257E-2</v>
      </c>
      <c r="AO1379" s="265">
        <v>3.9033999127522111E-2</v>
      </c>
      <c r="AP1379" s="265">
        <v>4.1264999077655379E-2</v>
      </c>
      <c r="AQ1379" s="265">
        <v>4.2176699057277292E-2</v>
      </c>
    </row>
    <row r="1380" spans="1:43" ht="18.75" customHeight="1">
      <c r="A1380" s="86">
        <v>43327</v>
      </c>
      <c r="B1380" s="19">
        <v>156.88560000000001</v>
      </c>
      <c r="C1380" s="19">
        <v>217.28710000000001</v>
      </c>
      <c r="D1380" s="19"/>
      <c r="E1380" s="19">
        <v>14.64</v>
      </c>
      <c r="F1380" s="20">
        <v>2.0534E-2</v>
      </c>
      <c r="G1380" s="20">
        <v>2.6082000000000001E-2</v>
      </c>
      <c r="H1380" s="20">
        <v>2.6790000000000001E-2</v>
      </c>
      <c r="I1380" s="20">
        <v>2.7345999999999999E-2</v>
      </c>
      <c r="J1380" s="20">
        <v>2.8622999999999999E-2</v>
      </c>
      <c r="K1380" s="20">
        <v>2.8052000000000001E-2</v>
      </c>
      <c r="L1380" s="20">
        <v>3.0318999999999999E-2</v>
      </c>
      <c r="M1380" s="20">
        <v>3.2239999999999998E-2</v>
      </c>
      <c r="N1380" s="19">
        <v>1360</v>
      </c>
      <c r="O1380" s="21">
        <v>2812.4400000000005</v>
      </c>
      <c r="P1380" s="19">
        <v>6075.8</v>
      </c>
      <c r="Q1380" s="18">
        <v>96.391000000000005</v>
      </c>
      <c r="R1380" s="19">
        <v>6.8912000000000004</v>
      </c>
      <c r="S1380" s="19">
        <v>6.899</v>
      </c>
      <c r="T1380" s="263" t="s">
        <v>331</v>
      </c>
      <c r="U1380" s="264" t="s">
        <v>331</v>
      </c>
      <c r="V1380" s="264" t="s">
        <v>331</v>
      </c>
      <c r="W1380" s="19"/>
      <c r="AD1380" s="265" t="s">
        <v>331</v>
      </c>
      <c r="AE1380" s="265">
        <v>3.1167999303340913E-2</v>
      </c>
      <c r="AF1380" s="265">
        <v>3.2151999281346794E-2</v>
      </c>
      <c r="AG1380" s="265">
        <v>3.3726999246142808E-2</v>
      </c>
      <c r="AH1380" s="265">
        <v>3.3049999261274936E-2</v>
      </c>
      <c r="AI1380" s="265">
        <v>3.360999924875796E-2</v>
      </c>
      <c r="AJ1380" s="265">
        <v>3.4249999234452842E-2</v>
      </c>
      <c r="AK1380" s="265">
        <v>3.5759999200701713E-2</v>
      </c>
      <c r="AL1380" s="265">
        <v>3.8444999140687289E-2</v>
      </c>
      <c r="AM1380" s="265">
        <v>4.1042999082617465E-2</v>
      </c>
      <c r="AN1380" s="265">
        <v>3.7494999161921443E-2</v>
      </c>
      <c r="AO1380" s="265">
        <v>3.9234999123029413E-2</v>
      </c>
      <c r="AP1380" s="265">
        <v>4.1087999081611627E-2</v>
      </c>
      <c r="AQ1380" s="265">
        <v>4.2643299046847973E-2</v>
      </c>
    </row>
    <row r="1381" spans="1:43" ht="18.75" customHeight="1">
      <c r="A1381" s="86">
        <v>43326</v>
      </c>
      <c r="B1381" s="19">
        <v>156.64420000000001</v>
      </c>
      <c r="C1381" s="19">
        <v>217.2423</v>
      </c>
      <c r="D1381" s="19"/>
      <c r="E1381" s="19">
        <v>13.31</v>
      </c>
      <c r="F1381" s="20">
        <v>2.0663999999999998E-2</v>
      </c>
      <c r="G1381" s="20">
        <v>2.6370000000000001E-2</v>
      </c>
      <c r="H1381" s="20">
        <v>2.7118E-2</v>
      </c>
      <c r="I1381" s="20">
        <v>2.7719000000000001E-2</v>
      </c>
      <c r="J1381" s="20">
        <v>2.8985E-2</v>
      </c>
      <c r="K1381" s="20">
        <v>2.8424999999999999E-2</v>
      </c>
      <c r="L1381" s="20">
        <v>3.0672000000000001E-2</v>
      </c>
      <c r="M1381" s="20">
        <v>3.177E-2</v>
      </c>
      <c r="N1381" s="19">
        <v>1360</v>
      </c>
      <c r="O1381" s="21">
        <v>2812.4400000000005</v>
      </c>
      <c r="P1381" s="19">
        <v>6075.8</v>
      </c>
      <c r="Q1381" s="18">
        <v>96.356999999999999</v>
      </c>
      <c r="R1381" s="19">
        <v>6.8463000000000003</v>
      </c>
      <c r="S1381" s="19">
        <v>6.8692000000000002</v>
      </c>
      <c r="T1381" s="263" t="s">
        <v>331</v>
      </c>
      <c r="U1381" s="264" t="s">
        <v>331</v>
      </c>
      <c r="V1381" s="264" t="s">
        <v>331</v>
      </c>
      <c r="W1381" s="19"/>
      <c r="AD1381" s="265" t="s">
        <v>331</v>
      </c>
      <c r="AE1381" s="265">
        <v>3.1188999302871525E-2</v>
      </c>
      <c r="AF1381" s="265">
        <v>3.2094999282620842E-2</v>
      </c>
      <c r="AG1381" s="265">
        <v>3.3657999247685075E-2</v>
      </c>
      <c r="AH1381" s="265">
        <v>3.2659999269992114E-2</v>
      </c>
      <c r="AI1381" s="265">
        <v>3.3599999248981473E-2</v>
      </c>
      <c r="AJ1381" s="265">
        <v>3.4459999229758981E-2</v>
      </c>
      <c r="AK1381" s="265">
        <v>3.5869999198243026E-2</v>
      </c>
      <c r="AL1381" s="265">
        <v>3.8444999140687289E-2</v>
      </c>
      <c r="AM1381" s="265">
        <v>4.1042999082617465E-2</v>
      </c>
      <c r="AN1381" s="265">
        <v>3.7865999153628947E-2</v>
      </c>
      <c r="AO1381" s="265">
        <v>3.9584999115206299E-2</v>
      </c>
      <c r="AP1381" s="265">
        <v>4.1088999081589285E-2</v>
      </c>
      <c r="AQ1381" s="265">
        <v>4.0269999099895357E-2</v>
      </c>
    </row>
    <row r="1382" spans="1:43" ht="18.75" customHeight="1">
      <c r="A1382" s="86">
        <v>43325</v>
      </c>
      <c r="B1382" s="19">
        <v>156.69220000000001</v>
      </c>
      <c r="C1382" s="19">
        <v>217.20189999999999</v>
      </c>
      <c r="D1382" s="19"/>
      <c r="E1382" s="19">
        <v>14.78</v>
      </c>
      <c r="F1382" s="20">
        <v>2.0375000000000001E-2</v>
      </c>
      <c r="G1382" s="20">
        <v>2.6124000000000001E-2</v>
      </c>
      <c r="H1382" s="20">
        <v>2.6927E-2</v>
      </c>
      <c r="I1382" s="20">
        <v>2.7498999999999999E-2</v>
      </c>
      <c r="J1382" s="20">
        <v>2.8785999999999999E-2</v>
      </c>
      <c r="K1382" s="20">
        <v>2.8250999999999998E-2</v>
      </c>
      <c r="L1382" s="20">
        <v>3.0471000000000002E-2</v>
      </c>
      <c r="M1382" s="20">
        <v>3.1660000000000001E-2</v>
      </c>
      <c r="N1382" s="19">
        <v>1360</v>
      </c>
      <c r="O1382" s="21">
        <v>2812.4400000000005</v>
      </c>
      <c r="P1382" s="19">
        <v>6075.8</v>
      </c>
      <c r="Q1382" s="18">
        <v>95.504000000000005</v>
      </c>
      <c r="R1382" s="19">
        <v>6.8209999999999997</v>
      </c>
      <c r="S1382" s="19">
        <v>6.8460000000000001</v>
      </c>
      <c r="T1382" s="263" t="s">
        <v>331</v>
      </c>
      <c r="U1382" s="264" t="s">
        <v>331</v>
      </c>
      <c r="V1382" s="264" t="s">
        <v>331</v>
      </c>
      <c r="W1382" s="19"/>
      <c r="AD1382" s="265" t="s">
        <v>331</v>
      </c>
      <c r="AE1382" s="265">
        <v>3.1264999301172797E-2</v>
      </c>
      <c r="AF1382" s="265">
        <v>3.2282999278418718E-2</v>
      </c>
      <c r="AG1382" s="265">
        <v>3.3596999249048534E-2</v>
      </c>
      <c r="AH1382" s="265">
        <v>3.2689999269321562E-2</v>
      </c>
      <c r="AI1382" s="265">
        <v>3.3499999251216654E-2</v>
      </c>
      <c r="AJ1382" s="265">
        <v>3.4429999230429532E-2</v>
      </c>
      <c r="AK1382" s="265">
        <v>3.5919999197125435E-2</v>
      </c>
      <c r="AL1382" s="265">
        <v>3.8444999140687289E-2</v>
      </c>
      <c r="AM1382" s="265">
        <v>4.1042999082617465E-2</v>
      </c>
      <c r="AN1382" s="265">
        <v>3.7992999150790276E-2</v>
      </c>
      <c r="AO1382" s="265">
        <v>3.9378999119810756E-2</v>
      </c>
      <c r="AP1382" s="265">
        <v>4.1169999079778793E-2</v>
      </c>
      <c r="AQ1382" s="265">
        <v>4.2526699049454185E-2</v>
      </c>
    </row>
    <row r="1383" spans="1:43" ht="18.75" customHeight="1">
      <c r="A1383" s="86">
        <v>43322</v>
      </c>
      <c r="B1383" s="19">
        <v>156.8399</v>
      </c>
      <c r="C1383" s="19">
        <v>217.54839999999999</v>
      </c>
      <c r="D1383" s="19"/>
      <c r="E1383" s="19">
        <v>13.16</v>
      </c>
      <c r="F1383" s="20">
        <v>2.0427000000000001E-2</v>
      </c>
      <c r="G1383" s="20">
        <v>2.6041999999999999E-2</v>
      </c>
      <c r="H1383" s="20">
        <v>2.6790999999999999E-2</v>
      </c>
      <c r="I1383" s="20">
        <v>2.7448E-2</v>
      </c>
      <c r="J1383" s="20">
        <v>2.8732000000000001E-2</v>
      </c>
      <c r="K1383" s="20">
        <v>2.8226999999999999E-2</v>
      </c>
      <c r="L1383" s="20">
        <v>3.0303E-2</v>
      </c>
      <c r="M1383" s="20">
        <v>3.1269999999999999E-2</v>
      </c>
      <c r="N1383" s="19">
        <v>1360</v>
      </c>
      <c r="O1383" s="21">
        <v>2812.4400000000005</v>
      </c>
      <c r="P1383" s="19">
        <v>6075.8</v>
      </c>
      <c r="Q1383" s="18">
        <v>95.091999999999999</v>
      </c>
      <c r="R1383" s="19">
        <v>6.8354999999999997</v>
      </c>
      <c r="S1383" s="19">
        <v>6.8251999999999997</v>
      </c>
      <c r="T1383" s="263" t="s">
        <v>331</v>
      </c>
      <c r="U1383" s="264" t="s">
        <v>331</v>
      </c>
      <c r="V1383" s="264" t="s">
        <v>331</v>
      </c>
      <c r="W1383" s="19"/>
      <c r="AD1383" s="265" t="s">
        <v>331</v>
      </c>
      <c r="AE1383" s="265">
        <v>3.1292999300546943E-2</v>
      </c>
      <c r="AF1383" s="265">
        <v>3.2148999281413855E-2</v>
      </c>
      <c r="AG1383" s="265">
        <v>3.3649999247863889E-2</v>
      </c>
      <c r="AH1383" s="265">
        <v>3.2779999267309907E-2</v>
      </c>
      <c r="AI1383" s="265">
        <v>3.3579999249428512E-2</v>
      </c>
      <c r="AJ1383" s="265">
        <v>3.4479999229311942E-2</v>
      </c>
      <c r="AK1383" s="265">
        <v>3.5859999198466538E-2</v>
      </c>
      <c r="AL1383" s="265">
        <v>3.8444999140687289E-2</v>
      </c>
      <c r="AM1383" s="265">
        <v>4.1042999082617465E-2</v>
      </c>
      <c r="AN1383" s="265">
        <v>3.7988999150879686E-2</v>
      </c>
      <c r="AO1383" s="265">
        <v>3.9712999112345278E-2</v>
      </c>
      <c r="AP1383" s="265">
        <v>4.1169999079778793E-2</v>
      </c>
      <c r="AQ1383" s="265">
        <v>4.4263299010638149E-2</v>
      </c>
    </row>
    <row r="1384" spans="1:43" ht="18.75" customHeight="1">
      <c r="A1384" s="86">
        <v>43321</v>
      </c>
      <c r="B1384" s="19">
        <v>156.3929</v>
      </c>
      <c r="C1384" s="19">
        <v>216.94540000000001</v>
      </c>
      <c r="D1384" s="19"/>
      <c r="E1384" s="19">
        <v>11.27</v>
      </c>
      <c r="F1384" s="20">
        <v>2.0431000000000001E-2</v>
      </c>
      <c r="G1384" s="20">
        <v>2.6452E-2</v>
      </c>
      <c r="H1384" s="20">
        <v>2.7362999999999998E-2</v>
      </c>
      <c r="I1384" s="20">
        <v>2.8074999999999999E-2</v>
      </c>
      <c r="J1384" s="20">
        <v>2.9257999999999999E-2</v>
      </c>
      <c r="K1384" s="20">
        <v>2.8799000000000002E-2</v>
      </c>
      <c r="L1384" s="20">
        <v>3.0717000000000001E-2</v>
      </c>
      <c r="M1384" s="20">
        <v>3.1060000000000001E-2</v>
      </c>
      <c r="N1384" s="19">
        <v>1360</v>
      </c>
      <c r="O1384" s="21">
        <v>2812.4400000000005</v>
      </c>
      <c r="P1384" s="19">
        <v>6075.8</v>
      </c>
      <c r="Q1384" s="18">
        <v>95.186000000000007</v>
      </c>
      <c r="R1384" s="19">
        <v>6.8312999999999997</v>
      </c>
      <c r="S1384" s="19">
        <v>6.8205999999999998</v>
      </c>
      <c r="T1384" s="263" t="s">
        <v>331</v>
      </c>
      <c r="U1384" s="264" t="s">
        <v>331</v>
      </c>
      <c r="V1384" s="264" t="s">
        <v>331</v>
      </c>
      <c r="W1384" s="19"/>
      <c r="AD1384" s="265" t="s">
        <v>331</v>
      </c>
      <c r="AE1384" s="265">
        <v>3.130699930023402E-2</v>
      </c>
      <c r="AF1384" s="265">
        <v>3.2246999279223379E-2</v>
      </c>
      <c r="AG1384" s="265">
        <v>3.3684999247081578E-2</v>
      </c>
      <c r="AH1384" s="265">
        <v>3.2809999266639356E-2</v>
      </c>
      <c r="AI1384" s="265">
        <v>3.3249999256804587E-2</v>
      </c>
      <c r="AJ1384" s="265">
        <v>3.4569999227300287E-2</v>
      </c>
      <c r="AK1384" s="265">
        <v>3.6039999194443229E-2</v>
      </c>
      <c r="AL1384" s="265">
        <v>3.8444999140687289E-2</v>
      </c>
      <c r="AM1384" s="265">
        <v>4.1042999082617465E-2</v>
      </c>
      <c r="AN1384" s="265">
        <v>3.8111999148130418E-2</v>
      </c>
      <c r="AO1384" s="265">
        <v>3.9713999112322929E-2</v>
      </c>
      <c r="AP1384" s="265">
        <v>4.1169999079778793E-2</v>
      </c>
      <c r="AQ1384" s="265">
        <v>4.4139999013394111E-2</v>
      </c>
    </row>
    <row r="1385" spans="1:43" ht="18.75" customHeight="1">
      <c r="A1385" s="86">
        <v>43320</v>
      </c>
      <c r="B1385" s="19">
        <v>156.16309999999999</v>
      </c>
      <c r="C1385" s="19">
        <v>216.7724</v>
      </c>
      <c r="D1385" s="19"/>
      <c r="E1385" s="19">
        <v>10.85</v>
      </c>
      <c r="F1385" s="20">
        <v>2.0483000000000001E-2</v>
      </c>
      <c r="G1385" s="20">
        <v>2.6676999999999999E-2</v>
      </c>
      <c r="H1385" s="20">
        <v>2.7609000000000002E-2</v>
      </c>
      <c r="I1385" s="20">
        <v>2.8312E-2</v>
      </c>
      <c r="J1385" s="20">
        <v>2.9600000000000001E-2</v>
      </c>
      <c r="K1385" s="20">
        <v>2.9123E-2</v>
      </c>
      <c r="L1385" s="20">
        <v>3.1102999999999999E-2</v>
      </c>
      <c r="M1385" s="20">
        <v>3.048E-2</v>
      </c>
      <c r="N1385" s="19">
        <v>1360</v>
      </c>
      <c r="O1385" s="21">
        <v>2812.4400000000005</v>
      </c>
      <c r="P1385" s="19">
        <v>6075.8</v>
      </c>
      <c r="Q1385" s="18">
        <v>95.358000000000004</v>
      </c>
      <c r="R1385" s="19">
        <v>6.8535000000000004</v>
      </c>
      <c r="S1385" s="19">
        <v>6.8655999999999997</v>
      </c>
      <c r="T1385" s="263" t="s">
        <v>331</v>
      </c>
      <c r="U1385" s="264" t="s">
        <v>331</v>
      </c>
      <c r="V1385" s="264" t="s">
        <v>331</v>
      </c>
      <c r="W1385" s="19"/>
      <c r="AD1385" s="265" t="s">
        <v>331</v>
      </c>
      <c r="AE1385" s="265">
        <v>3.1839999288320542E-2</v>
      </c>
      <c r="AF1385" s="265">
        <v>3.2720999268628655E-2</v>
      </c>
      <c r="AG1385" s="265">
        <v>3.4386999231390651E-2</v>
      </c>
      <c r="AH1385" s="265">
        <v>3.2829999266192317E-2</v>
      </c>
      <c r="AI1385" s="265">
        <v>3.3249999256804587E-2</v>
      </c>
      <c r="AJ1385" s="265">
        <v>3.4649999225512144E-2</v>
      </c>
      <c r="AK1385" s="265">
        <v>3.6169999191537502E-2</v>
      </c>
      <c r="AL1385" s="265">
        <v>3.8444999140687289E-2</v>
      </c>
      <c r="AM1385" s="265">
        <v>4.1042999082617465E-2</v>
      </c>
      <c r="AN1385" s="265">
        <v>3.8111999148130418E-2</v>
      </c>
      <c r="AO1385" s="265">
        <v>3.9714999112300572E-2</v>
      </c>
      <c r="AP1385" s="265">
        <v>4.1169999079778793E-2</v>
      </c>
      <c r="AQ1385" s="265">
        <v>4.7479998938739304E-2</v>
      </c>
    </row>
    <row r="1386" spans="1:43" ht="18.75" customHeight="1">
      <c r="A1386" s="86">
        <v>43319</v>
      </c>
      <c r="B1386" s="19">
        <v>156.11539999999999</v>
      </c>
      <c r="C1386" s="19">
        <v>216.47819999999999</v>
      </c>
      <c r="D1386" s="19"/>
      <c r="E1386" s="19">
        <v>10.93</v>
      </c>
      <c r="F1386" s="20">
        <v>2.0433E-2</v>
      </c>
      <c r="G1386" s="20">
        <v>2.6696999999999999E-2</v>
      </c>
      <c r="H1386" s="20">
        <v>2.7584999999999998E-2</v>
      </c>
      <c r="I1386" s="20">
        <v>2.8413999999999998E-2</v>
      </c>
      <c r="J1386" s="20">
        <v>2.9729999999999999E-2</v>
      </c>
      <c r="K1386" s="20">
        <v>2.9198000000000002E-2</v>
      </c>
      <c r="L1386" s="20">
        <v>3.1175999999999999E-2</v>
      </c>
      <c r="M1386" s="20">
        <v>3.014E-2</v>
      </c>
      <c r="N1386" s="19">
        <v>1360</v>
      </c>
      <c r="O1386" s="21">
        <v>2812.4400000000005</v>
      </c>
      <c r="P1386" s="19">
        <v>6075.8</v>
      </c>
      <c r="Q1386" s="18">
        <v>95.161000000000001</v>
      </c>
      <c r="R1386" s="19">
        <v>6.827</v>
      </c>
      <c r="S1386" s="19">
        <v>6.8460999999999999</v>
      </c>
      <c r="T1386" s="263" t="s">
        <v>331</v>
      </c>
      <c r="U1386" s="264" t="s">
        <v>331</v>
      </c>
      <c r="V1386" s="264" t="s">
        <v>331</v>
      </c>
      <c r="W1386" s="19"/>
      <c r="AD1386" s="265" t="s">
        <v>331</v>
      </c>
      <c r="AE1386" s="265">
        <v>3.1898999287001788E-2</v>
      </c>
      <c r="AF1386" s="265">
        <v>3.2924999264068902E-2</v>
      </c>
      <c r="AG1386" s="265">
        <v>3.4595999226719139E-2</v>
      </c>
      <c r="AH1386" s="265">
        <v>3.3639999248087402E-2</v>
      </c>
      <c r="AI1386" s="265">
        <v>3.3199999257922171E-2</v>
      </c>
      <c r="AJ1386" s="265">
        <v>3.4439999230206013E-2</v>
      </c>
      <c r="AK1386" s="265">
        <v>3.5859999198466538E-2</v>
      </c>
      <c r="AL1386" s="265">
        <v>3.8444999140687289E-2</v>
      </c>
      <c r="AM1386" s="265">
        <v>4.1042999082617465E-2</v>
      </c>
      <c r="AN1386" s="265">
        <v>3.7903999152779581E-2</v>
      </c>
      <c r="AO1386" s="265">
        <v>3.9715999112278223E-2</v>
      </c>
      <c r="AP1386" s="265">
        <v>4.1190999079309405E-2</v>
      </c>
      <c r="AQ1386" s="265">
        <v>4.7863298930171883E-2</v>
      </c>
    </row>
    <row r="1387" spans="1:43" ht="18.75" customHeight="1">
      <c r="A1387" s="86">
        <v>43318</v>
      </c>
      <c r="B1387" s="19">
        <v>156.26169999999999</v>
      </c>
      <c r="C1387" s="19">
        <v>215.93</v>
      </c>
      <c r="D1387" s="19"/>
      <c r="E1387" s="19">
        <v>11.27</v>
      </c>
      <c r="F1387" s="20">
        <v>2.0067999999999999E-2</v>
      </c>
      <c r="G1387" s="20">
        <v>2.6452E-2</v>
      </c>
      <c r="H1387" s="20">
        <v>2.7276999999999999E-2</v>
      </c>
      <c r="I1387" s="20">
        <v>2.8041E-2</v>
      </c>
      <c r="J1387" s="20">
        <v>2.9395000000000001E-2</v>
      </c>
      <c r="K1387" s="20">
        <v>2.8849E-2</v>
      </c>
      <c r="L1387" s="20">
        <v>3.0894000000000001E-2</v>
      </c>
      <c r="M1387" s="20">
        <v>3.022E-2</v>
      </c>
      <c r="N1387" s="19">
        <v>1360</v>
      </c>
      <c r="O1387" s="21">
        <v>2812.4400000000005</v>
      </c>
      <c r="P1387" s="19">
        <v>6075.8</v>
      </c>
      <c r="Q1387" s="18">
        <v>95.17</v>
      </c>
      <c r="R1387" s="19">
        <v>6.8428000000000004</v>
      </c>
      <c r="S1387" s="19">
        <v>6.8813000000000004</v>
      </c>
      <c r="T1387" s="263" t="s">
        <v>331</v>
      </c>
      <c r="U1387" s="264" t="s">
        <v>331</v>
      </c>
      <c r="V1387" s="264" t="s">
        <v>331</v>
      </c>
      <c r="W1387" s="19"/>
      <c r="AD1387" s="265" t="s">
        <v>331</v>
      </c>
      <c r="AE1387" s="265">
        <v>3.2502999273501337E-2</v>
      </c>
      <c r="AF1387" s="265">
        <v>3.3553999250009653E-2</v>
      </c>
      <c r="AG1387" s="265">
        <v>3.5125999214872715E-2</v>
      </c>
      <c r="AH1387" s="265">
        <v>3.3699999246746305E-2</v>
      </c>
      <c r="AI1387" s="265">
        <v>3.317999925836921E-2</v>
      </c>
      <c r="AJ1387" s="265">
        <v>3.4589999226853255E-2</v>
      </c>
      <c r="AK1387" s="265">
        <v>3.6229999190196399E-2</v>
      </c>
      <c r="AL1387" s="265">
        <v>3.8444999140687289E-2</v>
      </c>
      <c r="AM1387" s="265">
        <v>4.1042999082617465E-2</v>
      </c>
      <c r="AN1387" s="265">
        <v>3.7899999152868985E-2</v>
      </c>
      <c r="AO1387" s="265">
        <v>3.9718999112211169E-2</v>
      </c>
      <c r="AP1387" s="265">
        <v>4.1190999079309405E-2</v>
      </c>
      <c r="AQ1387" s="265">
        <v>4.2959999039769173E-2</v>
      </c>
    </row>
    <row r="1388" spans="1:43" ht="18.75" customHeight="1">
      <c r="A1388" s="86">
        <v>43315</v>
      </c>
      <c r="B1388" s="19">
        <v>156.1311</v>
      </c>
      <c r="C1388" s="19">
        <v>215.55680000000001</v>
      </c>
      <c r="D1388" s="19"/>
      <c r="E1388" s="19">
        <v>11.64</v>
      </c>
      <c r="F1388" s="20">
        <v>2.0018000000000001E-2</v>
      </c>
      <c r="G1388" s="20">
        <v>2.6432000000000001E-2</v>
      </c>
      <c r="H1388" s="20">
        <v>2.7303999999999998E-2</v>
      </c>
      <c r="I1388" s="20">
        <v>2.8125000000000001E-2</v>
      </c>
      <c r="J1388" s="20">
        <v>2.9488E-2</v>
      </c>
      <c r="K1388" s="20">
        <v>2.8997999999999999E-2</v>
      </c>
      <c r="L1388" s="20">
        <v>3.0886E-2</v>
      </c>
      <c r="M1388" s="20">
        <v>3.082E-2</v>
      </c>
      <c r="N1388" s="19">
        <v>1360</v>
      </c>
      <c r="O1388" s="21">
        <v>2812.4400000000005</v>
      </c>
      <c r="P1388" s="19">
        <v>6075.8</v>
      </c>
      <c r="Q1388" s="18">
        <v>94.661000000000001</v>
      </c>
      <c r="R1388" s="19">
        <v>6.8230000000000004</v>
      </c>
      <c r="S1388" s="19">
        <v>6.8243</v>
      </c>
      <c r="T1388" s="263" t="s">
        <v>331</v>
      </c>
      <c r="U1388" s="264" t="s">
        <v>331</v>
      </c>
      <c r="V1388" s="264" t="s">
        <v>331</v>
      </c>
      <c r="W1388" s="19"/>
      <c r="AD1388" s="265" t="s">
        <v>331</v>
      </c>
      <c r="AE1388" s="265">
        <v>3.2502999273501337E-2</v>
      </c>
      <c r="AF1388" s="265">
        <v>3.3553999250009653E-2</v>
      </c>
      <c r="AG1388" s="265">
        <v>3.5125999214872715E-2</v>
      </c>
      <c r="AH1388" s="265">
        <v>3.3699999246746305E-2</v>
      </c>
      <c r="AI1388" s="265">
        <v>3.317999925836921E-2</v>
      </c>
      <c r="AJ1388" s="265">
        <v>3.4589999226853255E-2</v>
      </c>
      <c r="AK1388" s="265">
        <v>3.6229999190196399E-2</v>
      </c>
      <c r="AL1388" s="265">
        <v>3.8444999140687289E-2</v>
      </c>
      <c r="AM1388" s="265">
        <v>4.1042999082617465E-2</v>
      </c>
      <c r="AN1388" s="265">
        <v>3.7899999152868985E-2</v>
      </c>
      <c r="AO1388" s="265">
        <v>3.9718999112211169E-2</v>
      </c>
      <c r="AP1388" s="265">
        <v>4.1190999079309405E-2</v>
      </c>
      <c r="AQ1388" s="265">
        <v>4.2959999039769173E-2</v>
      </c>
    </row>
    <row r="1389" spans="1:43" ht="18.75" customHeight="1">
      <c r="A1389" s="86">
        <v>43314</v>
      </c>
      <c r="B1389" s="19">
        <v>155.89779999999999</v>
      </c>
      <c r="C1389" s="19">
        <v>215.6317</v>
      </c>
      <c r="D1389" s="19"/>
      <c r="E1389" s="19">
        <v>12.19</v>
      </c>
      <c r="F1389" s="20">
        <v>2.0021000000000001E-2</v>
      </c>
      <c r="G1389" s="20">
        <v>2.6634000000000001E-2</v>
      </c>
      <c r="H1389" s="20">
        <v>2.7608000000000001E-2</v>
      </c>
      <c r="I1389" s="20">
        <v>2.8548E-2</v>
      </c>
      <c r="J1389" s="20">
        <v>2.9859E-2</v>
      </c>
      <c r="K1389" s="20">
        <v>2.9397E-2</v>
      </c>
      <c r="L1389" s="20">
        <v>3.1184E-2</v>
      </c>
      <c r="M1389" s="20">
        <v>3.0859999999999999E-2</v>
      </c>
      <c r="N1389" s="19">
        <v>1360</v>
      </c>
      <c r="O1389" s="21">
        <v>2812.4400000000005</v>
      </c>
      <c r="P1389" s="19">
        <v>6075.8</v>
      </c>
      <c r="Q1389" s="18">
        <v>94.554000000000002</v>
      </c>
      <c r="R1389" s="19">
        <v>6.8167999999999997</v>
      </c>
      <c r="S1389" s="19">
        <v>6.8052999999999999</v>
      </c>
      <c r="T1389" s="263" t="s">
        <v>331</v>
      </c>
      <c r="U1389" s="264" t="s">
        <v>331</v>
      </c>
      <c r="V1389" s="264" t="s">
        <v>331</v>
      </c>
      <c r="W1389" s="19"/>
      <c r="AD1389" s="265" t="s">
        <v>331</v>
      </c>
      <c r="AE1389" s="265">
        <v>3.2705999268963934E-2</v>
      </c>
      <c r="AF1389" s="265">
        <v>3.3799999244511124E-2</v>
      </c>
      <c r="AG1389" s="265">
        <v>3.5529999205842613E-2</v>
      </c>
      <c r="AH1389" s="265">
        <v>3.2369999276474118E-2</v>
      </c>
      <c r="AI1389" s="265">
        <v>3.3279999256134028E-2</v>
      </c>
      <c r="AJ1389" s="265">
        <v>3.4829999221488835E-2</v>
      </c>
      <c r="AK1389" s="265">
        <v>3.649999918416142E-2</v>
      </c>
      <c r="AL1389" s="265">
        <v>3.8444999140687289E-2</v>
      </c>
      <c r="AM1389" s="265">
        <v>4.1042999082617465E-2</v>
      </c>
      <c r="AN1389" s="265">
        <v>3.8008999150432647E-2</v>
      </c>
      <c r="AO1389" s="265">
        <v>3.9510999116860325E-2</v>
      </c>
      <c r="AP1389" s="265">
        <v>4.1254999077878891E-2</v>
      </c>
      <c r="AQ1389" s="265">
        <v>4.2704999045468865E-2</v>
      </c>
    </row>
    <row r="1390" spans="1:43" ht="18.75" customHeight="1">
      <c r="A1390" s="86">
        <v>43313</v>
      </c>
      <c r="B1390" s="19">
        <v>155.86340000000001</v>
      </c>
      <c r="C1390" s="19">
        <v>216.3844</v>
      </c>
      <c r="D1390" s="19"/>
      <c r="E1390" s="19">
        <v>13.15</v>
      </c>
      <c r="F1390" s="20">
        <v>2.0175999999999999E-2</v>
      </c>
      <c r="G1390" s="20">
        <v>2.6776000000000001E-2</v>
      </c>
      <c r="H1390" s="20">
        <v>2.7802E-2</v>
      </c>
      <c r="I1390" s="20">
        <v>2.8750999999999999E-2</v>
      </c>
      <c r="J1390" s="20">
        <v>3.0064E-2</v>
      </c>
      <c r="K1390" s="20">
        <v>2.9621000000000001E-2</v>
      </c>
      <c r="L1390" s="20">
        <v>3.1321000000000002E-2</v>
      </c>
      <c r="M1390" s="20">
        <v>3.0960000000000001E-2</v>
      </c>
      <c r="N1390" s="19">
        <v>1360</v>
      </c>
      <c r="O1390" s="21">
        <v>2801.71</v>
      </c>
      <c r="P1390" s="19">
        <v>5845.2</v>
      </c>
      <c r="Q1390" s="18">
        <v>94.347999999999999</v>
      </c>
      <c r="R1390" s="19">
        <v>6.8155000000000001</v>
      </c>
      <c r="S1390" s="19">
        <v>6.8266</v>
      </c>
      <c r="T1390" s="263" t="s">
        <v>331</v>
      </c>
      <c r="U1390" s="264" t="s">
        <v>331</v>
      </c>
      <c r="V1390" s="264" t="s">
        <v>331</v>
      </c>
      <c r="W1390" s="19"/>
      <c r="AD1390" s="265" t="s">
        <v>331</v>
      </c>
      <c r="AE1390" s="265">
        <v>3.3029999261721968E-2</v>
      </c>
      <c r="AF1390" s="265">
        <v>3.4163999236375094E-2</v>
      </c>
      <c r="AG1390" s="265">
        <v>3.5867999198287724E-2</v>
      </c>
      <c r="AH1390" s="265">
        <v>3.2369999276474118E-2</v>
      </c>
      <c r="AI1390" s="265">
        <v>3.3449999252334238E-2</v>
      </c>
      <c r="AJ1390" s="265">
        <v>3.515999921411276E-2</v>
      </c>
      <c r="AK1390" s="265">
        <v>3.6819999177008865E-2</v>
      </c>
      <c r="AL1390" s="265">
        <v>3.8444999140687289E-2</v>
      </c>
      <c r="AM1390" s="265">
        <v>4.1042999082617465E-2</v>
      </c>
      <c r="AN1390" s="265">
        <v>3.8004999150522051E-2</v>
      </c>
      <c r="AO1390" s="265">
        <v>3.9720999112166464E-2</v>
      </c>
      <c r="AP1390" s="265">
        <v>4.1255999077856542E-2</v>
      </c>
      <c r="AQ1390" s="265">
        <v>4.2569999048486351E-2</v>
      </c>
    </row>
    <row r="1391" spans="1:43" ht="18.75" customHeight="1">
      <c r="A1391" s="86">
        <v>43312</v>
      </c>
      <c r="B1391" s="19">
        <v>156.04949999999999</v>
      </c>
      <c r="C1391" s="19">
        <v>217.0598</v>
      </c>
      <c r="D1391" s="19"/>
      <c r="E1391" s="19">
        <v>12.83</v>
      </c>
      <c r="F1391" s="20">
        <v>2.0202999999999999E-2</v>
      </c>
      <c r="G1391" s="20">
        <v>2.6693999999999999E-2</v>
      </c>
      <c r="H1391" s="20">
        <v>2.7661000000000002E-2</v>
      </c>
      <c r="I1391" s="20">
        <v>2.8479000000000001E-2</v>
      </c>
      <c r="J1391" s="20">
        <v>2.9597999999999999E-2</v>
      </c>
      <c r="K1391" s="20">
        <v>2.9246999999999999E-2</v>
      </c>
      <c r="L1391" s="20">
        <v>3.0821999999999999E-2</v>
      </c>
      <c r="M1391" s="20">
        <v>3.134E-2</v>
      </c>
      <c r="N1391" s="19">
        <v>1360</v>
      </c>
      <c r="O1391" s="21">
        <v>2801.71</v>
      </c>
      <c r="P1391" s="19">
        <v>5845.2</v>
      </c>
      <c r="Q1391" s="18">
        <v>94.668999999999997</v>
      </c>
      <c r="R1391" s="19">
        <v>6.8132999999999999</v>
      </c>
      <c r="S1391" s="19">
        <v>6.8178000000000001</v>
      </c>
      <c r="T1391" s="263" t="s">
        <v>331</v>
      </c>
      <c r="U1391" s="264" t="s">
        <v>331</v>
      </c>
      <c r="V1391" s="264" t="s">
        <v>331</v>
      </c>
      <c r="W1391" s="19"/>
      <c r="AD1391" s="265" t="s">
        <v>331</v>
      </c>
      <c r="AE1391" s="265">
        <v>3.3110999259911476E-2</v>
      </c>
      <c r="AF1391" s="265">
        <v>3.4163999236375094E-2</v>
      </c>
      <c r="AG1391" s="265">
        <v>3.5962999196164309E-2</v>
      </c>
      <c r="AH1391" s="265">
        <v>3.2309999277815221E-2</v>
      </c>
      <c r="AI1391" s="265">
        <v>3.2199999280273915E-2</v>
      </c>
      <c r="AJ1391" s="265">
        <v>3.5309999210760001E-2</v>
      </c>
      <c r="AK1391" s="265">
        <v>3.6929999174550178E-2</v>
      </c>
      <c r="AL1391" s="265">
        <v>3.8444999140687289E-2</v>
      </c>
      <c r="AM1391" s="265">
        <v>4.1042999082617465E-2</v>
      </c>
      <c r="AN1391" s="265">
        <v>3.7988999150879686E-2</v>
      </c>
      <c r="AO1391" s="265">
        <v>3.972499911207706E-2</v>
      </c>
      <c r="AP1391" s="265">
        <v>4.1255999077856542E-2</v>
      </c>
      <c r="AQ1391" s="265">
        <v>4.1239999078214164E-2</v>
      </c>
    </row>
    <row r="1392" spans="1:43" ht="18.75" customHeight="1">
      <c r="A1392" s="86">
        <v>43311</v>
      </c>
      <c r="B1392" s="19">
        <v>155.98699999999999</v>
      </c>
      <c r="C1392" s="19">
        <v>217.06299999999999</v>
      </c>
      <c r="D1392" s="19"/>
      <c r="E1392" s="19">
        <v>14.26</v>
      </c>
      <c r="F1392" s="20">
        <v>1.9812E-2</v>
      </c>
      <c r="G1392" s="20">
        <v>2.6613000000000001E-2</v>
      </c>
      <c r="H1392" s="20">
        <v>2.7577000000000001E-2</v>
      </c>
      <c r="I1392" s="20">
        <v>2.8496E-2</v>
      </c>
      <c r="J1392" s="20">
        <v>2.9728000000000001E-2</v>
      </c>
      <c r="K1392" s="20">
        <v>2.9322000000000001E-2</v>
      </c>
      <c r="L1392" s="20">
        <v>3.1047000000000002E-2</v>
      </c>
      <c r="M1392" s="20">
        <v>3.1640000000000001E-2</v>
      </c>
      <c r="N1392" s="19">
        <v>1360</v>
      </c>
      <c r="O1392" s="21">
        <v>2801.71</v>
      </c>
      <c r="P1392" s="19">
        <v>5845.2</v>
      </c>
      <c r="Q1392" s="18">
        <v>94.784999999999997</v>
      </c>
      <c r="R1392" s="19">
        <v>6.7927</v>
      </c>
      <c r="S1392" s="19">
        <v>6.8263999999999996</v>
      </c>
      <c r="T1392" s="263" t="s">
        <v>331</v>
      </c>
      <c r="U1392" s="264" t="s">
        <v>331</v>
      </c>
      <c r="V1392" s="264" t="s">
        <v>331</v>
      </c>
      <c r="W1392" s="19"/>
      <c r="AD1392" s="265" t="s">
        <v>331</v>
      </c>
      <c r="AE1392" s="265">
        <v>3.3035999261587859E-2</v>
      </c>
      <c r="AF1392" s="265">
        <v>3.4163999236375094E-2</v>
      </c>
      <c r="AG1392" s="265">
        <v>3.5861999198421833E-2</v>
      </c>
      <c r="AH1392" s="265">
        <v>3.2199999280273915E-2</v>
      </c>
      <c r="AI1392" s="265">
        <v>3.2199999280273915E-2</v>
      </c>
      <c r="AJ1392" s="265">
        <v>3.4869999220594763E-2</v>
      </c>
      <c r="AK1392" s="265">
        <v>3.6609999181702733E-2</v>
      </c>
      <c r="AL1392" s="265">
        <v>3.8444999140687289E-2</v>
      </c>
      <c r="AM1392" s="265">
        <v>4.1042999082617465E-2</v>
      </c>
      <c r="AN1392" s="265">
        <v>3.8674999135546388E-2</v>
      </c>
      <c r="AO1392" s="265">
        <v>3.9879999108612535E-2</v>
      </c>
      <c r="AP1392" s="265">
        <v>4.1256999077834193E-2</v>
      </c>
      <c r="AQ1392" s="265">
        <v>4.0884999086149038E-2</v>
      </c>
    </row>
    <row r="1393" spans="1:43" ht="18.75" customHeight="1">
      <c r="A1393" s="86">
        <v>43308</v>
      </c>
      <c r="B1393" s="19">
        <v>156.035</v>
      </c>
      <c r="C1393" s="19">
        <v>216.7234</v>
      </c>
      <c r="D1393" s="19"/>
      <c r="E1393" s="19">
        <v>13.03</v>
      </c>
      <c r="F1393" s="20">
        <v>1.9813000000000001E-2</v>
      </c>
      <c r="G1393" s="20">
        <v>2.6693999999999999E-2</v>
      </c>
      <c r="H1393" s="20">
        <v>2.7604E-2</v>
      </c>
      <c r="I1393" s="20">
        <v>2.8393999999999999E-2</v>
      </c>
      <c r="J1393" s="20">
        <v>2.9541999999999999E-2</v>
      </c>
      <c r="K1393" s="20">
        <v>2.9172E-2</v>
      </c>
      <c r="L1393" s="20">
        <v>3.0821999999999999E-2</v>
      </c>
      <c r="M1393" s="20">
        <v>3.1570000000000001E-2</v>
      </c>
      <c r="N1393" s="19">
        <v>1360</v>
      </c>
      <c r="O1393" s="21">
        <v>2801.71</v>
      </c>
      <c r="P1393" s="19">
        <v>5845.2</v>
      </c>
      <c r="Q1393" s="18">
        <v>94.233000000000004</v>
      </c>
      <c r="R1393" s="19">
        <v>6.7697000000000003</v>
      </c>
      <c r="S1393" s="19">
        <v>6.7606999999999999</v>
      </c>
      <c r="T1393" s="263" t="s">
        <v>331</v>
      </c>
      <c r="U1393" s="264" t="s">
        <v>331</v>
      </c>
      <c r="V1393" s="264" t="s">
        <v>331</v>
      </c>
      <c r="W1393" s="19"/>
      <c r="AD1393" s="265" t="s">
        <v>331</v>
      </c>
      <c r="AE1393" s="265">
        <v>3.3062999260984362E-2</v>
      </c>
      <c r="AF1393" s="265">
        <v>3.4221999235078696E-2</v>
      </c>
      <c r="AG1393" s="265">
        <v>3.5948999196477233E-2</v>
      </c>
      <c r="AH1393" s="265">
        <v>3.209999928250909E-2</v>
      </c>
      <c r="AI1393" s="265">
        <v>3.2199999280273915E-2</v>
      </c>
      <c r="AJ1393" s="265">
        <v>3.473999922350049E-2</v>
      </c>
      <c r="AK1393" s="265">
        <v>3.6569999182596805E-2</v>
      </c>
      <c r="AL1393" s="265">
        <v>3.8444999140687289E-2</v>
      </c>
      <c r="AM1393" s="265">
        <v>4.1042999082617465E-2</v>
      </c>
      <c r="AN1393" s="265">
        <v>3.8674999135546388E-2</v>
      </c>
      <c r="AO1393" s="265">
        <v>4.0177999101951724E-2</v>
      </c>
      <c r="AP1393" s="265">
        <v>4.1384999074973165E-2</v>
      </c>
      <c r="AQ1393" s="265">
        <v>4.1183299079481518E-2</v>
      </c>
    </row>
    <row r="1394" spans="1:43" ht="18.75" customHeight="1">
      <c r="A1394" s="86">
        <v>43307</v>
      </c>
      <c r="B1394" s="19">
        <v>155.94839999999999</v>
      </c>
      <c r="C1394" s="19">
        <v>216.10380000000001</v>
      </c>
      <c r="D1394" s="19"/>
      <c r="E1394" s="19">
        <v>12.14</v>
      </c>
      <c r="F1394" s="20">
        <v>1.9816E-2</v>
      </c>
      <c r="G1394" s="20">
        <v>2.6814999999999999E-2</v>
      </c>
      <c r="H1394" s="20">
        <v>2.7711E-2</v>
      </c>
      <c r="I1394" s="20">
        <v>2.8597000000000001E-2</v>
      </c>
      <c r="J1394" s="20">
        <v>2.9763999999999999E-2</v>
      </c>
      <c r="K1394" s="20">
        <v>2.938E-2</v>
      </c>
      <c r="L1394" s="20">
        <v>3.0998000000000001E-2</v>
      </c>
      <c r="M1394" s="20">
        <v>3.2140000000000002E-2</v>
      </c>
      <c r="N1394" s="19">
        <v>1360</v>
      </c>
      <c r="O1394" s="21">
        <v>2801.71</v>
      </c>
      <c r="P1394" s="19">
        <v>5845.2</v>
      </c>
      <c r="Q1394" s="18">
        <v>94.613</v>
      </c>
      <c r="R1394" s="19">
        <v>6.7927</v>
      </c>
      <c r="S1394" s="19">
        <v>6.8109000000000002</v>
      </c>
      <c r="T1394" s="263" t="s">
        <v>331</v>
      </c>
      <c r="U1394" s="264" t="s">
        <v>331</v>
      </c>
      <c r="V1394" s="264" t="s">
        <v>331</v>
      </c>
      <c r="W1394" s="19"/>
      <c r="AD1394" s="265" t="s">
        <v>331</v>
      </c>
      <c r="AE1394" s="265">
        <v>3.3158999258838598E-2</v>
      </c>
      <c r="AF1394" s="265">
        <v>3.4221999235078696E-2</v>
      </c>
      <c r="AG1394" s="265">
        <v>3.6018999194912617E-2</v>
      </c>
      <c r="AH1394" s="265">
        <v>3.2239999279379844E-2</v>
      </c>
      <c r="AI1394" s="265">
        <v>3.2199999280273915E-2</v>
      </c>
      <c r="AJ1394" s="265">
        <v>3.5119999215006831E-2</v>
      </c>
      <c r="AK1394" s="265">
        <v>3.6879999175667762E-2</v>
      </c>
      <c r="AL1394" s="265">
        <v>3.8444999140687289E-2</v>
      </c>
      <c r="AM1394" s="265">
        <v>4.1042999082617465E-2</v>
      </c>
      <c r="AN1394" s="265">
        <v>3.8674999135546388E-2</v>
      </c>
      <c r="AO1394" s="265">
        <v>4.0177999101951724E-2</v>
      </c>
      <c r="AP1394" s="265">
        <v>4.1384999074973165E-2</v>
      </c>
      <c r="AQ1394" s="265">
        <v>4.0729999089613562E-2</v>
      </c>
    </row>
    <row r="1395" spans="1:43" ht="18.75" customHeight="1">
      <c r="A1395" s="86">
        <v>43306</v>
      </c>
      <c r="B1395" s="19">
        <v>156.08949999999999</v>
      </c>
      <c r="C1395" s="19">
        <v>214.82069999999999</v>
      </c>
      <c r="D1395" s="19"/>
      <c r="E1395" s="19">
        <v>12.29</v>
      </c>
      <c r="F1395" s="20">
        <v>1.992E-2</v>
      </c>
      <c r="G1395" s="20">
        <v>2.6693999999999999E-2</v>
      </c>
      <c r="H1395" s="20">
        <v>2.7543999999999999E-2</v>
      </c>
      <c r="I1395" s="20">
        <v>2.8487999999999999E-2</v>
      </c>
      <c r="J1395" s="20">
        <v>2.9746000000000002E-2</v>
      </c>
      <c r="K1395" s="20">
        <v>2.9354000000000002E-2</v>
      </c>
      <c r="L1395" s="20">
        <v>3.1031E-2</v>
      </c>
      <c r="M1395" s="20">
        <v>3.2469999999999999E-2</v>
      </c>
      <c r="N1395" s="19">
        <v>1360</v>
      </c>
      <c r="O1395" s="21">
        <v>2801.71</v>
      </c>
      <c r="P1395" s="19">
        <v>5845.2</v>
      </c>
      <c r="Q1395" s="18">
        <v>94.632000000000005</v>
      </c>
      <c r="R1395" s="19">
        <v>6.7986000000000004</v>
      </c>
      <c r="S1395" s="19">
        <v>6.8055000000000003</v>
      </c>
      <c r="T1395" s="263" t="s">
        <v>331</v>
      </c>
      <c r="U1395" s="264" t="s">
        <v>331</v>
      </c>
      <c r="V1395" s="264" t="s">
        <v>331</v>
      </c>
      <c r="W1395" s="19"/>
      <c r="AD1395" s="265" t="s">
        <v>331</v>
      </c>
      <c r="AE1395" s="265">
        <v>3.3128999259509143E-2</v>
      </c>
      <c r="AF1395" s="265">
        <v>3.4249999234452842E-2</v>
      </c>
      <c r="AG1395" s="265">
        <v>3.5932999196834861E-2</v>
      </c>
      <c r="AH1395" s="265">
        <v>3.1949999285861848E-2</v>
      </c>
      <c r="AI1395" s="265">
        <v>3.2199999280273915E-2</v>
      </c>
      <c r="AJ1395" s="265">
        <v>3.5029999217018486E-2</v>
      </c>
      <c r="AK1395" s="265">
        <v>3.6799999177455904E-2</v>
      </c>
      <c r="AL1395" s="265">
        <v>3.8444999140687289E-2</v>
      </c>
      <c r="AM1395" s="265">
        <v>4.1042999082617465E-2</v>
      </c>
      <c r="AN1395" s="265">
        <v>3.8734999134205278E-2</v>
      </c>
      <c r="AO1395" s="265">
        <v>4.0262999100051822E-2</v>
      </c>
      <c r="AP1395" s="265">
        <v>4.1384999074973165E-2</v>
      </c>
      <c r="AQ1395" s="265">
        <v>4.0699999090284114E-2</v>
      </c>
    </row>
    <row r="1396" spans="1:43" ht="18.75" customHeight="1">
      <c r="A1396" s="86">
        <v>43305</v>
      </c>
      <c r="B1396" s="19">
        <v>155.95400000000001</v>
      </c>
      <c r="C1396" s="19">
        <v>214.06729999999999</v>
      </c>
      <c r="D1396" s="19"/>
      <c r="E1396" s="19">
        <v>12.41</v>
      </c>
      <c r="F1396" s="20">
        <v>1.9844000000000001E-2</v>
      </c>
      <c r="G1396" s="20">
        <v>2.6331E-2</v>
      </c>
      <c r="H1396" s="20">
        <v>2.7321999999999999E-2</v>
      </c>
      <c r="I1396" s="20">
        <v>2.8195000000000001E-2</v>
      </c>
      <c r="J1396" s="20">
        <v>2.9485999999999998E-2</v>
      </c>
      <c r="K1396" s="20">
        <v>2.9051E-2</v>
      </c>
      <c r="L1396" s="20">
        <v>3.0758000000000001E-2</v>
      </c>
      <c r="M1396" s="20">
        <v>3.2719999999999999E-2</v>
      </c>
      <c r="N1396" s="19">
        <v>1360</v>
      </c>
      <c r="O1396" s="21">
        <v>2801.71</v>
      </c>
      <c r="P1396" s="19">
        <v>5845.2</v>
      </c>
      <c r="Q1396" s="18">
        <v>94.475999999999999</v>
      </c>
      <c r="R1396" s="19">
        <v>6.7697000000000003</v>
      </c>
      <c r="S1396" s="19">
        <v>6.7808999999999999</v>
      </c>
      <c r="T1396" s="263" t="s">
        <v>331</v>
      </c>
      <c r="U1396" s="264" t="s">
        <v>331</v>
      </c>
      <c r="V1396" s="264" t="s">
        <v>331</v>
      </c>
      <c r="W1396" s="19"/>
      <c r="AD1396" s="265" t="s">
        <v>331</v>
      </c>
      <c r="AE1396" s="265">
        <v>3.3197999257966876E-2</v>
      </c>
      <c r="AF1396" s="265">
        <v>3.4512999228574336E-2</v>
      </c>
      <c r="AG1396" s="265">
        <v>3.601399919502437E-2</v>
      </c>
      <c r="AH1396" s="265">
        <v>3.1849999288097022E-2</v>
      </c>
      <c r="AI1396" s="265">
        <v>3.2199999280273915E-2</v>
      </c>
      <c r="AJ1396" s="265">
        <v>3.4829999221488835E-2</v>
      </c>
      <c r="AK1396" s="265">
        <v>3.6789999177679417E-2</v>
      </c>
      <c r="AL1396" s="265">
        <v>3.8444999140687289E-2</v>
      </c>
      <c r="AM1396" s="265">
        <v>4.1042999082617465E-2</v>
      </c>
      <c r="AN1396" s="265">
        <v>3.8720999134518208E-2</v>
      </c>
      <c r="AO1396" s="265">
        <v>4.0264999100007123E-2</v>
      </c>
      <c r="AP1396" s="265">
        <v>4.1385999074950816E-2</v>
      </c>
      <c r="AQ1396" s="265">
        <v>3.9106699125897142E-2</v>
      </c>
    </row>
    <row r="1397" spans="1:43" ht="18.75" customHeight="1">
      <c r="A1397" s="86">
        <v>43304</v>
      </c>
      <c r="B1397" s="19">
        <v>155.68510000000001</v>
      </c>
      <c r="C1397" s="19">
        <v>213.45099999999999</v>
      </c>
      <c r="D1397" s="19"/>
      <c r="E1397" s="19">
        <v>12.62</v>
      </c>
      <c r="F1397" s="20">
        <v>1.9556E-2</v>
      </c>
      <c r="G1397" s="20">
        <v>2.6287000000000001E-2</v>
      </c>
      <c r="H1397" s="20">
        <v>2.7238999999999999E-2</v>
      </c>
      <c r="I1397" s="20">
        <v>2.8176E-2</v>
      </c>
      <c r="J1397" s="20">
        <v>2.9541000000000001E-2</v>
      </c>
      <c r="K1397" s="20">
        <v>2.9076000000000001E-2</v>
      </c>
      <c r="L1397" s="20">
        <v>3.091E-2</v>
      </c>
      <c r="M1397" s="20">
        <v>3.2680000000000001E-2</v>
      </c>
      <c r="N1397" s="19">
        <v>1360</v>
      </c>
      <c r="O1397" s="21">
        <v>2801.71</v>
      </c>
      <c r="P1397" s="19">
        <v>5845.2</v>
      </c>
      <c r="Q1397" s="18">
        <v>95.164000000000001</v>
      </c>
      <c r="R1397" s="19">
        <v>6.7751000000000001</v>
      </c>
      <c r="S1397" s="19">
        <v>6.7915000000000001</v>
      </c>
      <c r="T1397" s="263" t="s">
        <v>331</v>
      </c>
      <c r="U1397" s="264" t="s">
        <v>331</v>
      </c>
      <c r="V1397" s="264" t="s">
        <v>331</v>
      </c>
      <c r="W1397" s="19"/>
      <c r="AD1397" s="265" t="s">
        <v>331</v>
      </c>
      <c r="AE1397" s="265">
        <v>3.3302999255619942E-2</v>
      </c>
      <c r="AF1397" s="265">
        <v>3.4512999228574336E-2</v>
      </c>
      <c r="AG1397" s="265">
        <v>3.6092999193258583E-2</v>
      </c>
      <c r="AH1397" s="265">
        <v>3.1709999291226268E-2</v>
      </c>
      <c r="AI1397" s="265">
        <v>3.2199999280273915E-2</v>
      </c>
      <c r="AJ1397" s="265">
        <v>3.4819999221712354E-2</v>
      </c>
      <c r="AK1397" s="265">
        <v>3.6629999181255694E-2</v>
      </c>
      <c r="AL1397" s="265">
        <v>3.8444999140687289E-2</v>
      </c>
      <c r="AM1397" s="265">
        <v>4.1042999082617465E-2</v>
      </c>
      <c r="AN1397" s="265">
        <v>3.8715999134629961E-2</v>
      </c>
      <c r="AO1397" s="265">
        <v>4.0267999099940062E-2</v>
      </c>
      <c r="AP1397" s="265">
        <v>4.1567999070882794E-2</v>
      </c>
      <c r="AQ1397" s="265">
        <v>4.0303299099151049E-2</v>
      </c>
    </row>
    <row r="1398" spans="1:43" ht="18.75" customHeight="1">
      <c r="A1398" s="86">
        <v>43301</v>
      </c>
      <c r="B1398" s="19">
        <v>155.91679999999999</v>
      </c>
      <c r="C1398" s="19">
        <v>212.49469999999999</v>
      </c>
      <c r="D1398" s="19"/>
      <c r="E1398" s="19">
        <v>12.86</v>
      </c>
      <c r="F1398" s="20">
        <v>1.9685000000000001E-2</v>
      </c>
      <c r="G1398" s="20">
        <v>2.5930999999999999E-2</v>
      </c>
      <c r="H1398" s="20">
        <v>2.6771E-2</v>
      </c>
      <c r="I1398" s="20">
        <v>2.7644999999999999E-2</v>
      </c>
      <c r="J1398" s="20">
        <v>2.8930999999999998E-2</v>
      </c>
      <c r="K1398" s="20">
        <v>2.8472999999999998E-2</v>
      </c>
      <c r="L1398" s="20">
        <v>3.0258E-2</v>
      </c>
      <c r="M1398" s="20">
        <v>3.2460000000000003E-2</v>
      </c>
      <c r="N1398" s="19">
        <v>1360</v>
      </c>
      <c r="O1398" s="21">
        <v>2801.71</v>
      </c>
      <c r="P1398" s="19">
        <v>5845.2</v>
      </c>
      <c r="Q1398" s="18">
        <v>95.084999999999994</v>
      </c>
      <c r="R1398" s="19">
        <v>6.7188999999999997</v>
      </c>
      <c r="S1398" s="19">
        <v>6.7455999999999996</v>
      </c>
      <c r="T1398" s="263" t="s">
        <v>331</v>
      </c>
      <c r="U1398" s="264" t="s">
        <v>331</v>
      </c>
      <c r="V1398" s="264" t="s">
        <v>331</v>
      </c>
      <c r="W1398" s="19"/>
      <c r="AD1398" s="265" t="s">
        <v>331</v>
      </c>
      <c r="AE1398" s="265">
        <v>3.3248999256826936E-2</v>
      </c>
      <c r="AF1398" s="265">
        <v>3.4512999228574336E-2</v>
      </c>
      <c r="AG1398" s="265">
        <v>3.5981999195739627E-2</v>
      </c>
      <c r="AH1398" s="265">
        <v>3.1709999291226268E-2</v>
      </c>
      <c r="AI1398" s="265">
        <v>3.1499999295920129E-2</v>
      </c>
      <c r="AJ1398" s="265">
        <v>3.450999922864139E-2</v>
      </c>
      <c r="AK1398" s="265">
        <v>3.6449999185279011E-2</v>
      </c>
      <c r="AL1398" s="265">
        <v>3.8444999140687289E-2</v>
      </c>
      <c r="AM1398" s="265">
        <v>4.1042999082617465E-2</v>
      </c>
      <c r="AN1398" s="265">
        <v>3.9049999127164482E-2</v>
      </c>
      <c r="AO1398" s="265">
        <v>4.0275999099761241E-2</v>
      </c>
      <c r="AP1398" s="265">
        <v>4.1574999070726336E-2</v>
      </c>
      <c r="AQ1398" s="265">
        <v>4.1313299076575785E-2</v>
      </c>
    </row>
    <row r="1399" spans="1:43" ht="18.75" customHeight="1">
      <c r="A1399" s="86">
        <v>43300</v>
      </c>
      <c r="B1399" s="19">
        <v>156.03149999999999</v>
      </c>
      <c r="C1399" s="19">
        <v>212.10730000000001</v>
      </c>
      <c r="D1399" s="19"/>
      <c r="E1399" s="19">
        <v>12.87</v>
      </c>
      <c r="F1399" s="20">
        <v>1.9841999999999999E-2</v>
      </c>
      <c r="G1399" s="20">
        <v>2.5906999999999999E-2</v>
      </c>
      <c r="H1399" s="20">
        <v>2.6605E-2</v>
      </c>
      <c r="I1399" s="20">
        <v>2.7335999999999999E-2</v>
      </c>
      <c r="J1399" s="20">
        <v>2.8379999999999999E-2</v>
      </c>
      <c r="K1399" s="20">
        <v>2.8021999999999998E-2</v>
      </c>
      <c r="L1399" s="20">
        <v>2.9585E-2</v>
      </c>
      <c r="M1399" s="20">
        <v>3.2410000000000001E-2</v>
      </c>
      <c r="N1399" s="19">
        <v>1360</v>
      </c>
      <c r="O1399" s="21">
        <v>2801.71</v>
      </c>
      <c r="P1399" s="19">
        <v>5845.2</v>
      </c>
      <c r="Q1399" s="18">
        <v>94.984999999999999</v>
      </c>
      <c r="R1399" s="19">
        <v>6.7065000000000001</v>
      </c>
      <c r="S1399" s="19">
        <v>6.7220000000000004</v>
      </c>
      <c r="T1399" s="263" t="s">
        <v>331</v>
      </c>
      <c r="U1399" s="264" t="s">
        <v>331</v>
      </c>
      <c r="V1399" s="264" t="s">
        <v>331</v>
      </c>
      <c r="W1399" s="19"/>
      <c r="AD1399" s="265" t="s">
        <v>331</v>
      </c>
      <c r="AE1399" s="265">
        <v>3.3334999254904685E-2</v>
      </c>
      <c r="AF1399" s="265">
        <v>3.449999922886491E-2</v>
      </c>
      <c r="AG1399" s="265">
        <v>3.6020999194867911E-2</v>
      </c>
      <c r="AH1399" s="265">
        <v>3.1709999291226268E-2</v>
      </c>
      <c r="AI1399" s="265">
        <v>3.1499999295920129E-2</v>
      </c>
      <c r="AJ1399" s="265">
        <v>3.4359999231994148E-2</v>
      </c>
      <c r="AK1399" s="265">
        <v>3.6379999186843634E-2</v>
      </c>
      <c r="AL1399" s="265">
        <v>3.8444999140687289E-2</v>
      </c>
      <c r="AM1399" s="265">
        <v>4.1042999082617465E-2</v>
      </c>
      <c r="AN1399" s="265">
        <v>3.9044999127276242E-2</v>
      </c>
      <c r="AO1399" s="265">
        <v>4.0253999100252992E-2</v>
      </c>
      <c r="AP1399" s="265">
        <v>4.155699907112867E-2</v>
      </c>
      <c r="AQ1399" s="265">
        <v>4.3696699023302643E-2</v>
      </c>
    </row>
    <row r="1400" spans="1:43" ht="18.75" customHeight="1">
      <c r="A1400" s="86">
        <v>43299</v>
      </c>
      <c r="B1400" s="19">
        <v>155.79599999999999</v>
      </c>
      <c r="C1400" s="19">
        <v>210.5941</v>
      </c>
      <c r="D1400" s="19"/>
      <c r="E1400" s="19">
        <v>12.1</v>
      </c>
      <c r="F1400" s="20">
        <v>1.9970999999999999E-2</v>
      </c>
      <c r="G1400" s="20">
        <v>2.6093000000000002E-2</v>
      </c>
      <c r="H1400" s="20">
        <v>2.6879E-2</v>
      </c>
      <c r="I1400" s="20">
        <v>2.7675999999999999E-2</v>
      </c>
      <c r="J1400" s="20">
        <v>2.8691999999999999E-2</v>
      </c>
      <c r="K1400" s="20">
        <v>2.8346E-2</v>
      </c>
      <c r="L1400" s="20">
        <v>2.9857000000000002E-2</v>
      </c>
      <c r="M1400" s="20">
        <v>3.2469999999999999E-2</v>
      </c>
      <c r="N1400" s="19">
        <v>1360</v>
      </c>
      <c r="O1400" s="21">
        <v>2801.71</v>
      </c>
      <c r="P1400" s="19">
        <v>5845.2</v>
      </c>
      <c r="Q1400" s="18">
        <v>94.510999999999996</v>
      </c>
      <c r="R1400" s="19">
        <v>6.6910999999999996</v>
      </c>
      <c r="S1400" s="19">
        <v>6.7032999999999996</v>
      </c>
      <c r="T1400" s="263" t="s">
        <v>331</v>
      </c>
      <c r="U1400" s="264" t="s">
        <v>331</v>
      </c>
      <c r="V1400" s="264" t="s">
        <v>331</v>
      </c>
      <c r="W1400" s="19"/>
      <c r="AD1400" s="265" t="s">
        <v>331</v>
      </c>
      <c r="AE1400" s="265">
        <v>3.3428999252803626E-2</v>
      </c>
      <c r="AF1400" s="265">
        <v>3.4399999231100084E-2</v>
      </c>
      <c r="AG1400" s="265">
        <v>3.5995999195426703E-2</v>
      </c>
      <c r="AH1400" s="265">
        <v>3.1709999291226268E-2</v>
      </c>
      <c r="AI1400" s="265">
        <v>3.1499999295920129E-2</v>
      </c>
      <c r="AJ1400" s="265">
        <v>3.4229999234899881E-2</v>
      </c>
      <c r="AK1400" s="265">
        <v>3.6149999191984535E-2</v>
      </c>
      <c r="AL1400" s="265">
        <v>3.8444999140687289E-2</v>
      </c>
      <c r="AM1400" s="265">
        <v>4.1042999082617465E-2</v>
      </c>
      <c r="AN1400" s="265">
        <v>3.9039999127388002E-2</v>
      </c>
      <c r="AO1400" s="265">
        <v>4.0254999100230636E-2</v>
      </c>
      <c r="AP1400" s="265">
        <v>4.1557999071106314E-2</v>
      </c>
      <c r="AQ1400" s="265">
        <v>4.3053299037683755E-2</v>
      </c>
    </row>
    <row r="1401" spans="1:43" ht="18.75" customHeight="1">
      <c r="A1401" s="86">
        <v>43298</v>
      </c>
      <c r="B1401" s="19">
        <v>155.78579999999999</v>
      </c>
      <c r="C1401" s="19">
        <v>210.18639999999999</v>
      </c>
      <c r="D1401" s="19"/>
      <c r="E1401" s="19">
        <v>12.06</v>
      </c>
      <c r="F1401" s="20">
        <v>2.0074999999999999E-2</v>
      </c>
      <c r="G1401" s="20">
        <v>2.6154E-2</v>
      </c>
      <c r="H1401" s="20">
        <v>2.6851E-2</v>
      </c>
      <c r="I1401" s="20">
        <v>2.7625E-2</v>
      </c>
      <c r="J1401" s="20">
        <v>2.86E-2</v>
      </c>
      <c r="K1401" s="20">
        <v>2.8296000000000002E-2</v>
      </c>
      <c r="L1401" s="20">
        <v>2.9694000000000002E-2</v>
      </c>
      <c r="M1401" s="20">
        <v>3.2550000000000003E-2</v>
      </c>
      <c r="N1401" s="19">
        <v>1360</v>
      </c>
      <c r="O1401" s="21">
        <v>2801.71</v>
      </c>
      <c r="P1401" s="19">
        <v>5845.2</v>
      </c>
      <c r="Q1401" s="18">
        <v>94.677000000000007</v>
      </c>
      <c r="R1401" s="19">
        <v>6.6916000000000002</v>
      </c>
      <c r="S1401" s="19">
        <v>6.7112999999999996</v>
      </c>
      <c r="T1401" s="263" t="s">
        <v>331</v>
      </c>
      <c r="U1401" s="264" t="s">
        <v>331</v>
      </c>
      <c r="V1401" s="264" t="s">
        <v>331</v>
      </c>
      <c r="W1401" s="19"/>
      <c r="AD1401" s="265" t="s">
        <v>331</v>
      </c>
      <c r="AE1401" s="265">
        <v>3.3443999252468347E-2</v>
      </c>
      <c r="AF1401" s="265">
        <v>3.4374999231658876E-2</v>
      </c>
      <c r="AG1401" s="265">
        <v>3.6105999192968009E-2</v>
      </c>
      <c r="AH1401" s="265">
        <v>3.1669999292120339E-2</v>
      </c>
      <c r="AI1401" s="265">
        <v>3.1499999295920129E-2</v>
      </c>
      <c r="AJ1401" s="265">
        <v>3.4369999231770636E-2</v>
      </c>
      <c r="AK1401" s="265">
        <v>3.6299999188631769E-2</v>
      </c>
      <c r="AL1401" s="265">
        <v>3.8444999140687289E-2</v>
      </c>
      <c r="AM1401" s="265">
        <v>4.1042999082617465E-2</v>
      </c>
      <c r="AN1401" s="265">
        <v>3.8747999133914711E-2</v>
      </c>
      <c r="AO1401" s="265">
        <v>4.0037999105080962E-2</v>
      </c>
      <c r="AP1401" s="265">
        <v>4.1385999074950816E-2</v>
      </c>
      <c r="AQ1401" s="265">
        <v>4.248329905042425E-2</v>
      </c>
    </row>
    <row r="1402" spans="1:43" ht="18.75" customHeight="1">
      <c r="A1402" s="86">
        <v>43297</v>
      </c>
      <c r="B1402" s="19">
        <v>155.82390000000001</v>
      </c>
      <c r="C1402" s="19">
        <v>210.19739999999999</v>
      </c>
      <c r="D1402" s="19"/>
      <c r="E1402" s="19">
        <v>12.83</v>
      </c>
      <c r="F1402" s="20">
        <v>1.9761000000000001E-2</v>
      </c>
      <c r="G1402" s="20">
        <v>2.5965999999999999E-2</v>
      </c>
      <c r="H1402" s="20">
        <v>2.6769000000000001E-2</v>
      </c>
      <c r="I1402" s="20">
        <v>2.7522000000000001E-2</v>
      </c>
      <c r="J1402" s="20">
        <v>2.8582E-2</v>
      </c>
      <c r="K1402" s="20">
        <v>2.8246E-2</v>
      </c>
      <c r="L1402" s="20">
        <v>2.9616E-2</v>
      </c>
      <c r="M1402" s="20">
        <v>3.2640000000000002E-2</v>
      </c>
      <c r="N1402" s="19">
        <v>1360</v>
      </c>
      <c r="O1402" s="21">
        <v>2801.71</v>
      </c>
      <c r="P1402" s="19">
        <v>5845.2</v>
      </c>
      <c r="Q1402" s="18">
        <v>94.826999999999998</v>
      </c>
      <c r="R1402" s="19">
        <v>6.6677999999999997</v>
      </c>
      <c r="S1402" s="19">
        <v>6.6933999999999996</v>
      </c>
      <c r="T1402" s="263" t="s">
        <v>331</v>
      </c>
      <c r="U1402" s="264" t="s">
        <v>331</v>
      </c>
      <c r="V1402" s="264" t="s">
        <v>331</v>
      </c>
      <c r="W1402" s="19"/>
      <c r="AD1402" s="265" t="s">
        <v>331</v>
      </c>
      <c r="AE1402" s="265">
        <v>3.3245999256893997E-2</v>
      </c>
      <c r="AF1402" s="265">
        <v>3.4349999232217668E-2</v>
      </c>
      <c r="AG1402" s="265">
        <v>3.596399919614196E-2</v>
      </c>
      <c r="AH1402" s="265">
        <v>3.1469999296590681E-2</v>
      </c>
      <c r="AI1402" s="265">
        <v>3.1499999295920129E-2</v>
      </c>
      <c r="AJ1402" s="265">
        <v>3.4249999234452842E-2</v>
      </c>
      <c r="AK1402" s="265">
        <v>3.6349999187514186E-2</v>
      </c>
      <c r="AL1402" s="265">
        <v>3.8444999140687289E-2</v>
      </c>
      <c r="AM1402" s="265">
        <v>4.1042999082617465E-2</v>
      </c>
      <c r="AN1402" s="265">
        <v>3.8742999134026464E-2</v>
      </c>
      <c r="AO1402" s="265">
        <v>4.0269999099895357E-2</v>
      </c>
      <c r="AP1402" s="265">
        <v>4.1567999070882794E-2</v>
      </c>
      <c r="AQ1402" s="265">
        <v>4.1187899079378691E-2</v>
      </c>
    </row>
    <row r="1403" spans="1:43" ht="18.75" customHeight="1">
      <c r="A1403" s="86">
        <v>43294</v>
      </c>
      <c r="B1403" s="19">
        <v>155.9051</v>
      </c>
      <c r="C1403" s="19">
        <v>209.72200000000001</v>
      </c>
      <c r="D1403" s="19"/>
      <c r="E1403" s="19">
        <v>12.18</v>
      </c>
      <c r="F1403" s="20">
        <v>1.966E-2</v>
      </c>
      <c r="G1403" s="20">
        <v>2.5780000000000001E-2</v>
      </c>
      <c r="H1403" s="20">
        <v>2.6523000000000001E-2</v>
      </c>
      <c r="I1403" s="20">
        <v>2.7248999999999999E-2</v>
      </c>
      <c r="J1403" s="20">
        <v>2.8271000000000001E-2</v>
      </c>
      <c r="K1403" s="20">
        <v>2.7945999999999999E-2</v>
      </c>
      <c r="L1403" s="20">
        <v>2.9315000000000001E-2</v>
      </c>
      <c r="M1403" s="20">
        <v>3.2680000000000001E-2</v>
      </c>
      <c r="N1403" s="19">
        <v>1360</v>
      </c>
      <c r="O1403" s="21">
        <v>2801.71</v>
      </c>
      <c r="P1403" s="19">
        <v>5845.2</v>
      </c>
      <c r="Q1403" s="18">
        <v>94.718999999999994</v>
      </c>
      <c r="R1403" s="19">
        <v>6.6825999999999999</v>
      </c>
      <c r="S1403" s="19">
        <v>6.7233999999999998</v>
      </c>
      <c r="T1403" s="263" t="s">
        <v>331</v>
      </c>
      <c r="U1403" s="264" t="s">
        <v>331</v>
      </c>
      <c r="V1403" s="264" t="s">
        <v>331</v>
      </c>
      <c r="W1403" s="19"/>
      <c r="AD1403" s="265" t="s">
        <v>331</v>
      </c>
      <c r="AE1403" s="265">
        <v>3.332299925517291E-2</v>
      </c>
      <c r="AF1403" s="265">
        <v>3.4349999232217668E-2</v>
      </c>
      <c r="AG1403" s="265">
        <v>3.6038999194465578E-2</v>
      </c>
      <c r="AH1403" s="265">
        <v>3.1339999299496414E-2</v>
      </c>
      <c r="AI1403" s="265">
        <v>3.1499999295920129E-2</v>
      </c>
      <c r="AJ1403" s="265">
        <v>3.408999923802912E-2</v>
      </c>
      <c r="AK1403" s="265">
        <v>3.6359999187290673E-2</v>
      </c>
      <c r="AL1403" s="265">
        <v>3.8444999140687289E-2</v>
      </c>
      <c r="AM1403" s="265">
        <v>4.1042999082617465E-2</v>
      </c>
      <c r="AN1403" s="265">
        <v>3.8951999129354951E-2</v>
      </c>
      <c r="AO1403" s="265">
        <v>4.0284999099560084E-2</v>
      </c>
      <c r="AP1403" s="265">
        <v>4.156699907090515E-2</v>
      </c>
      <c r="AQ1403" s="265">
        <v>4.1443299073670059E-2</v>
      </c>
    </row>
    <row r="1404" spans="1:43" ht="18.75" customHeight="1">
      <c r="A1404" s="86">
        <v>43293</v>
      </c>
      <c r="B1404" s="19">
        <v>155.7243</v>
      </c>
      <c r="C1404" s="19">
        <v>209.45760000000001</v>
      </c>
      <c r="D1404" s="19"/>
      <c r="E1404" s="19">
        <v>12.58</v>
      </c>
      <c r="F1404" s="20">
        <v>1.9612000000000001E-2</v>
      </c>
      <c r="G1404" s="20">
        <v>2.5859E-2</v>
      </c>
      <c r="H1404" s="20">
        <v>2.6741000000000001E-2</v>
      </c>
      <c r="I1404" s="20">
        <v>2.7467999999999999E-2</v>
      </c>
      <c r="J1404" s="20">
        <v>2.8454E-2</v>
      </c>
      <c r="K1404" s="20">
        <v>2.8145E-2</v>
      </c>
      <c r="L1404" s="20">
        <v>2.9461999999999999E-2</v>
      </c>
      <c r="M1404" s="20">
        <v>3.295E-2</v>
      </c>
      <c r="N1404" s="19">
        <v>1360</v>
      </c>
      <c r="O1404" s="21">
        <v>2801.71</v>
      </c>
      <c r="P1404" s="19">
        <v>5845.2</v>
      </c>
      <c r="Q1404" s="18">
        <v>94.158000000000001</v>
      </c>
      <c r="R1404" s="19">
        <v>6.6340000000000003</v>
      </c>
      <c r="S1404" s="19">
        <v>6.6505999999999998</v>
      </c>
      <c r="T1404" s="263" t="s">
        <v>331</v>
      </c>
      <c r="U1404" s="264" t="s">
        <v>331</v>
      </c>
      <c r="V1404" s="264" t="s">
        <v>331</v>
      </c>
      <c r="W1404" s="19"/>
      <c r="AD1404" s="265" t="s">
        <v>331</v>
      </c>
      <c r="AE1404" s="265">
        <v>3.3233999257162215E-2</v>
      </c>
      <c r="AF1404" s="265">
        <v>3.4349999232217668E-2</v>
      </c>
      <c r="AG1404" s="265">
        <v>3.5991999195516114E-2</v>
      </c>
      <c r="AH1404" s="265">
        <v>3.1319999299943446E-2</v>
      </c>
      <c r="AI1404" s="265">
        <v>3.144999929703772E-2</v>
      </c>
      <c r="AJ1404" s="265">
        <v>3.4199999235570433E-2</v>
      </c>
      <c r="AK1404" s="265">
        <v>3.666999918036163E-2</v>
      </c>
      <c r="AL1404" s="265">
        <v>3.8444999140687289E-2</v>
      </c>
      <c r="AM1404" s="265">
        <v>4.1042999082617465E-2</v>
      </c>
      <c r="AN1404" s="265">
        <v>3.901399912796915E-2</v>
      </c>
      <c r="AO1404" s="265">
        <v>4.0365999097749593E-2</v>
      </c>
      <c r="AP1404" s="265">
        <v>4.1564999070949855E-2</v>
      </c>
      <c r="AQ1404" s="265">
        <v>4.2043299060259012E-2</v>
      </c>
    </row>
    <row r="1405" spans="1:43" ht="18.75" customHeight="1">
      <c r="A1405" s="86">
        <v>43292</v>
      </c>
      <c r="B1405" s="19">
        <v>155.7568</v>
      </c>
      <c r="C1405" s="19">
        <v>209.55670000000001</v>
      </c>
      <c r="D1405" s="19"/>
      <c r="E1405" s="19">
        <v>13.63</v>
      </c>
      <c r="F1405" s="20">
        <v>1.9536000000000001E-2</v>
      </c>
      <c r="G1405" s="20">
        <v>2.5776E-2</v>
      </c>
      <c r="H1405" s="20">
        <v>2.6741000000000001E-2</v>
      </c>
      <c r="I1405" s="20">
        <v>2.7501999999999999E-2</v>
      </c>
      <c r="J1405" s="20">
        <v>2.8490999999999999E-2</v>
      </c>
      <c r="K1405" s="20">
        <v>2.8195000000000001E-2</v>
      </c>
      <c r="L1405" s="20">
        <v>2.9524000000000002E-2</v>
      </c>
      <c r="M1405" s="20">
        <v>3.3160000000000002E-2</v>
      </c>
      <c r="N1405" s="19">
        <v>1360</v>
      </c>
      <c r="O1405" s="21">
        <v>2801.71</v>
      </c>
      <c r="P1405" s="19">
        <v>5845.2</v>
      </c>
      <c r="Q1405" s="18">
        <v>94.076999999999998</v>
      </c>
      <c r="R1405" s="19">
        <v>6.6159999999999997</v>
      </c>
      <c r="S1405" s="19">
        <v>6.6233000000000004</v>
      </c>
      <c r="T1405" s="263" t="s">
        <v>331</v>
      </c>
      <c r="U1405" s="264" t="s">
        <v>331</v>
      </c>
      <c r="V1405" s="264" t="s">
        <v>331</v>
      </c>
      <c r="W1405" s="19"/>
      <c r="AD1405" s="265" t="s">
        <v>331</v>
      </c>
      <c r="AE1405" s="265">
        <v>3.3356999254412947E-2</v>
      </c>
      <c r="AF1405" s="265">
        <v>3.4399999231100084E-2</v>
      </c>
      <c r="AG1405" s="265">
        <v>3.6163999191671611E-2</v>
      </c>
      <c r="AH1405" s="265">
        <v>3.1249999301508069E-2</v>
      </c>
      <c r="AI1405" s="265">
        <v>3.1279999300837517E-2</v>
      </c>
      <c r="AJ1405" s="265">
        <v>3.4159999236464497E-2</v>
      </c>
      <c r="AK1405" s="265">
        <v>3.6659999180585143E-2</v>
      </c>
      <c r="AL1405" s="265">
        <v>3.8444999140687289E-2</v>
      </c>
      <c r="AM1405" s="265">
        <v>4.1042999082617465E-2</v>
      </c>
      <c r="AN1405" s="265">
        <v>3.9335999120771889E-2</v>
      </c>
      <c r="AO1405" s="265">
        <v>4.0382999097369608E-2</v>
      </c>
      <c r="AP1405" s="265">
        <v>4.1578999070636925E-2</v>
      </c>
      <c r="AQ1405" s="265">
        <v>4.0673299090880903E-2</v>
      </c>
    </row>
    <row r="1406" spans="1:43" ht="18.75" customHeight="1">
      <c r="A1406" s="86">
        <v>43291</v>
      </c>
      <c r="B1406" s="19">
        <v>155.63220000000001</v>
      </c>
      <c r="C1406" s="19">
        <v>210.2039</v>
      </c>
      <c r="D1406" s="19"/>
      <c r="E1406" s="19">
        <v>12.64</v>
      </c>
      <c r="F1406" s="20">
        <v>1.9691E-2</v>
      </c>
      <c r="G1406" s="20">
        <v>2.5693000000000001E-2</v>
      </c>
      <c r="H1406" s="20">
        <v>2.6609000000000001E-2</v>
      </c>
      <c r="I1406" s="20">
        <v>2.7466999999999998E-2</v>
      </c>
      <c r="J1406" s="20">
        <v>2.8490999999999999E-2</v>
      </c>
      <c r="K1406" s="20">
        <v>2.8170000000000001E-2</v>
      </c>
      <c r="L1406" s="20">
        <v>2.9555000000000001E-2</v>
      </c>
      <c r="M1406" s="20">
        <v>3.3070000000000002E-2</v>
      </c>
      <c r="N1406" s="19">
        <v>1360</v>
      </c>
      <c r="O1406" s="21">
        <v>2801.71</v>
      </c>
      <c r="P1406" s="19">
        <v>5845.2</v>
      </c>
      <c r="Q1406" s="18">
        <v>93.962999999999994</v>
      </c>
      <c r="R1406" s="19">
        <v>6.6426999999999996</v>
      </c>
      <c r="S1406" s="19">
        <v>6.6638000000000002</v>
      </c>
      <c r="T1406" s="263" t="s">
        <v>331</v>
      </c>
      <c r="U1406" s="264" t="s">
        <v>331</v>
      </c>
      <c r="V1406" s="264" t="s">
        <v>331</v>
      </c>
      <c r="W1406" s="19"/>
      <c r="AD1406" s="265" t="s">
        <v>331</v>
      </c>
      <c r="AE1406" s="265">
        <v>3.3392999253608287E-2</v>
      </c>
      <c r="AF1406" s="265">
        <v>3.4527999228239056E-2</v>
      </c>
      <c r="AG1406" s="265">
        <v>3.6262999189458786E-2</v>
      </c>
      <c r="AH1406" s="265">
        <v>3.1229999301955105E-2</v>
      </c>
      <c r="AI1406" s="265">
        <v>3.1459999296814201E-2</v>
      </c>
      <c r="AJ1406" s="265">
        <v>3.4219999235123401E-2</v>
      </c>
      <c r="AK1406" s="265">
        <v>3.6809999177232385E-2</v>
      </c>
      <c r="AL1406" s="265">
        <v>3.8444999140687289E-2</v>
      </c>
      <c r="AM1406" s="265">
        <v>4.1042999082617465E-2</v>
      </c>
      <c r="AN1406" s="265">
        <v>3.9300999121554193E-2</v>
      </c>
      <c r="AO1406" s="265">
        <v>4.0336999098397788E-2</v>
      </c>
      <c r="AP1406" s="265">
        <v>4.1614999069832265E-2</v>
      </c>
      <c r="AQ1406" s="265">
        <v>3.9553299115914854E-2</v>
      </c>
    </row>
    <row r="1407" spans="1:43" ht="18.75" customHeight="1">
      <c r="A1407" s="86">
        <v>43290</v>
      </c>
      <c r="B1407" s="19">
        <v>155.64510000000001</v>
      </c>
      <c r="C1407" s="19">
        <v>210.24430000000001</v>
      </c>
      <c r="D1407" s="19"/>
      <c r="E1407" s="19">
        <v>12.69</v>
      </c>
      <c r="F1407" s="20">
        <v>1.9505000000000002E-2</v>
      </c>
      <c r="G1407" s="20">
        <v>2.5590000000000002E-2</v>
      </c>
      <c r="H1407" s="20">
        <v>2.6581E-2</v>
      </c>
      <c r="I1407" s="20">
        <v>2.7484000000000001E-2</v>
      </c>
      <c r="J1407" s="20">
        <v>2.8563999999999999E-2</v>
      </c>
      <c r="K1407" s="20">
        <v>2.8244999999999999E-2</v>
      </c>
      <c r="L1407" s="20">
        <v>2.964E-2</v>
      </c>
      <c r="M1407" s="20">
        <v>3.2919999999999998E-2</v>
      </c>
      <c r="N1407" s="19">
        <v>1360</v>
      </c>
      <c r="O1407" s="21">
        <v>2801.71</v>
      </c>
      <c r="P1407" s="19">
        <v>5845.2</v>
      </c>
      <c r="Q1407" s="18">
        <v>94.394999999999996</v>
      </c>
      <c r="R1407" s="19">
        <v>6.6369999999999996</v>
      </c>
      <c r="S1407" s="19">
        <v>6.6582999999999997</v>
      </c>
      <c r="T1407" s="263" t="s">
        <v>331</v>
      </c>
      <c r="U1407" s="264" t="s">
        <v>331</v>
      </c>
      <c r="V1407" s="264" t="s">
        <v>331</v>
      </c>
      <c r="W1407" s="19"/>
      <c r="AD1407" s="265" t="s">
        <v>331</v>
      </c>
      <c r="AE1407" s="265">
        <v>3.3452999252267183E-2</v>
      </c>
      <c r="AF1407" s="265">
        <v>3.4699999224394561E-2</v>
      </c>
      <c r="AG1407" s="265">
        <v>3.6388999186642471E-2</v>
      </c>
      <c r="AH1407" s="265">
        <v>3.024999932385981E-2</v>
      </c>
      <c r="AI1407" s="265">
        <v>3.1729999290779236E-2</v>
      </c>
      <c r="AJ1407" s="265">
        <v>3.4689999224618073E-2</v>
      </c>
      <c r="AK1407" s="265">
        <v>3.6999999172985555E-2</v>
      </c>
      <c r="AL1407" s="265">
        <v>3.8444999140687289E-2</v>
      </c>
      <c r="AM1407" s="265">
        <v>4.1042999082617465E-2</v>
      </c>
      <c r="AN1407" s="265">
        <v>3.8885999130830164E-2</v>
      </c>
      <c r="AO1407" s="265">
        <v>4.0141999102756377E-2</v>
      </c>
      <c r="AP1407" s="265">
        <v>4.1460999073274434E-2</v>
      </c>
      <c r="AQ1407" s="265">
        <v>3.9553299115914854E-2</v>
      </c>
    </row>
    <row r="1408" spans="1:43" ht="18.75" customHeight="1">
      <c r="A1408" s="86">
        <v>43287</v>
      </c>
      <c r="B1408" s="19">
        <v>155.7646</v>
      </c>
      <c r="C1408" s="19">
        <v>210.32220000000001</v>
      </c>
      <c r="D1408" s="19"/>
      <c r="E1408" s="19">
        <v>13.37</v>
      </c>
      <c r="F1408" s="20">
        <v>1.9404000000000001E-2</v>
      </c>
      <c r="G1408" s="20">
        <v>2.5364999999999999E-2</v>
      </c>
      <c r="H1408" s="20">
        <v>2.6301999999999999E-2</v>
      </c>
      <c r="I1408" s="20">
        <v>2.7178000000000001E-2</v>
      </c>
      <c r="J1408" s="20">
        <v>2.8216999999999999E-2</v>
      </c>
      <c r="K1408" s="20">
        <v>2.7896000000000001E-2</v>
      </c>
      <c r="L1408" s="20">
        <v>2.9293E-2</v>
      </c>
      <c r="M1408" s="20">
        <v>3.286E-2</v>
      </c>
      <c r="N1408" s="19">
        <v>1360</v>
      </c>
      <c r="O1408" s="21">
        <v>2801.71</v>
      </c>
      <c r="P1408" s="19">
        <v>5845.2</v>
      </c>
      <c r="Q1408" s="18">
        <v>94.531000000000006</v>
      </c>
      <c r="R1408" s="19">
        <v>6.6325000000000003</v>
      </c>
      <c r="S1408" s="19">
        <v>6.6433</v>
      </c>
      <c r="T1408" s="263" t="s">
        <v>331</v>
      </c>
      <c r="U1408" s="264" t="s">
        <v>331</v>
      </c>
      <c r="V1408" s="264" t="s">
        <v>331</v>
      </c>
      <c r="W1408" s="19"/>
      <c r="AD1408" s="265" t="s">
        <v>331</v>
      </c>
      <c r="AE1408" s="265">
        <v>3.3623999248445037E-2</v>
      </c>
      <c r="AF1408" s="265">
        <v>3.4854999220930043E-2</v>
      </c>
      <c r="AG1408" s="265">
        <v>3.6570999182574448E-2</v>
      </c>
      <c r="AH1408" s="265">
        <v>3.024999932385981E-2</v>
      </c>
      <c r="AI1408" s="265">
        <v>3.1729999290779236E-2</v>
      </c>
      <c r="AJ1408" s="265">
        <v>3.4779999222606425E-2</v>
      </c>
      <c r="AK1408" s="265">
        <v>3.7179999168962238E-2</v>
      </c>
      <c r="AL1408" s="265">
        <v>3.8444999140687289E-2</v>
      </c>
      <c r="AM1408" s="265">
        <v>4.1042999082617465E-2</v>
      </c>
      <c r="AN1408" s="265">
        <v>3.9137999125197533E-2</v>
      </c>
      <c r="AO1408" s="265">
        <v>4.033399909846485E-2</v>
      </c>
      <c r="AP1408" s="265">
        <v>4.161299906987697E-2</v>
      </c>
      <c r="AQ1408" s="265">
        <v>4.2656699046548459E-2</v>
      </c>
    </row>
    <row r="1409" spans="1:43" ht="18.75" customHeight="1">
      <c r="A1409" s="86">
        <v>43286</v>
      </c>
      <c r="B1409" s="19">
        <v>155.7139</v>
      </c>
      <c r="C1409" s="19">
        <v>211.7115</v>
      </c>
      <c r="D1409" s="19"/>
      <c r="E1409" s="19">
        <v>14.97</v>
      </c>
      <c r="F1409" s="20">
        <v>1.9432999999999999E-2</v>
      </c>
      <c r="G1409" s="20">
        <v>2.5506999999999998E-2</v>
      </c>
      <c r="H1409" s="20">
        <v>2.6386E-2</v>
      </c>
      <c r="I1409" s="20">
        <v>2.7279000000000001E-2</v>
      </c>
      <c r="J1409" s="20">
        <v>2.8291E-2</v>
      </c>
      <c r="K1409" s="20">
        <v>2.7969999999999998E-2</v>
      </c>
      <c r="L1409" s="20">
        <v>2.9447000000000001E-2</v>
      </c>
      <c r="M1409" s="20">
        <v>3.2779999999999997E-2</v>
      </c>
      <c r="N1409" s="19">
        <v>1360</v>
      </c>
      <c r="O1409" s="21">
        <v>2801.71</v>
      </c>
      <c r="P1409" s="19">
        <v>5845.2</v>
      </c>
      <c r="Q1409" s="18">
        <v>94.590999999999994</v>
      </c>
      <c r="R1409" s="19">
        <v>6.6425000000000001</v>
      </c>
      <c r="S1409" s="19">
        <v>6.6658999999999997</v>
      </c>
      <c r="T1409" s="263" t="s">
        <v>331</v>
      </c>
      <c r="U1409" s="264" t="s">
        <v>331</v>
      </c>
      <c r="V1409" s="264" t="s">
        <v>331</v>
      </c>
      <c r="W1409" s="19"/>
      <c r="AD1409" s="265" t="s">
        <v>331</v>
      </c>
      <c r="AE1409" s="265">
        <v>3.3662999247573315E-2</v>
      </c>
      <c r="AF1409" s="265">
        <v>3.4899999219924212E-2</v>
      </c>
      <c r="AG1409" s="265">
        <v>3.6506999184004962E-2</v>
      </c>
      <c r="AH1409" s="265">
        <v>3.0389999320730568E-2</v>
      </c>
      <c r="AI1409" s="265">
        <v>3.209999928250909E-2</v>
      </c>
      <c r="AJ1409" s="265">
        <v>3.4609999226406216E-2</v>
      </c>
      <c r="AK1409" s="265">
        <v>3.7199999168515206E-2</v>
      </c>
      <c r="AL1409" s="265">
        <v>3.8444999140687289E-2</v>
      </c>
      <c r="AM1409" s="265">
        <v>4.1042999082617465E-2</v>
      </c>
      <c r="AN1409" s="265">
        <v>3.9102999125979837E-2</v>
      </c>
      <c r="AO1409" s="265">
        <v>4.0321999098733061E-2</v>
      </c>
      <c r="AP1409" s="265">
        <v>4.1626999069564047E-2</v>
      </c>
      <c r="AQ1409" s="265">
        <v>4.2166699057500805E-2</v>
      </c>
    </row>
    <row r="1410" spans="1:43" ht="18.75" customHeight="1">
      <c r="A1410" s="86">
        <v>43285</v>
      </c>
      <c r="B1410" s="19">
        <v>155.89189999999999</v>
      </c>
      <c r="C1410" s="19">
        <v>213.29409999999999</v>
      </c>
      <c r="D1410" s="19"/>
      <c r="E1410" s="19">
        <v>16.14</v>
      </c>
      <c r="F1410" s="20">
        <v>1.9612999999999998E-2</v>
      </c>
      <c r="G1410" s="20">
        <v>2.5242000000000001E-2</v>
      </c>
      <c r="H1410" s="20">
        <v>2.6164E-2</v>
      </c>
      <c r="I1410" s="20">
        <v>2.7210999999999999E-2</v>
      </c>
      <c r="J1410" s="20">
        <v>2.8309000000000001E-2</v>
      </c>
      <c r="K1410" s="20">
        <v>2.7921000000000001E-2</v>
      </c>
      <c r="L1410" s="20">
        <v>2.9586000000000001E-2</v>
      </c>
      <c r="M1410" s="20">
        <v>3.2910000000000002E-2</v>
      </c>
      <c r="N1410" s="19">
        <v>1360</v>
      </c>
      <c r="O1410" s="21">
        <v>2801.71</v>
      </c>
      <c r="P1410" s="19">
        <v>5845.2</v>
      </c>
      <c r="Q1410" s="18">
        <v>94.870999999999995</v>
      </c>
      <c r="R1410" s="19">
        <v>6.6680000000000001</v>
      </c>
      <c r="S1410" s="19">
        <v>6.6877000000000004</v>
      </c>
      <c r="T1410" s="263" t="s">
        <v>331</v>
      </c>
      <c r="U1410" s="264" t="s">
        <v>331</v>
      </c>
      <c r="V1410" s="264" t="s">
        <v>331</v>
      </c>
      <c r="W1410" s="19"/>
      <c r="AD1410" s="265" t="s">
        <v>331</v>
      </c>
      <c r="AE1410" s="265">
        <v>3.3820999244041743E-2</v>
      </c>
      <c r="AF1410" s="265">
        <v>3.4818999221734703E-2</v>
      </c>
      <c r="AG1410" s="265">
        <v>3.6625999181345105E-2</v>
      </c>
      <c r="AH1410" s="265">
        <v>3.024999932385981E-2</v>
      </c>
      <c r="AI1410" s="265">
        <v>3.1479999296367168E-2</v>
      </c>
      <c r="AJ1410" s="265">
        <v>3.450999922864139E-2</v>
      </c>
      <c r="AK1410" s="265">
        <v>3.7169999169185758E-2</v>
      </c>
      <c r="AL1410" s="265">
        <v>3.8444999140687289E-2</v>
      </c>
      <c r="AM1410" s="265">
        <v>4.1042999082617465E-2</v>
      </c>
      <c r="AN1410" s="265">
        <v>3.9066999126784505E-2</v>
      </c>
      <c r="AO1410" s="265">
        <v>4.0317999098822471E-2</v>
      </c>
      <c r="AP1410" s="265">
        <v>4.162299906965345E-2</v>
      </c>
      <c r="AQ1410" s="265">
        <v>4.2563299048636108E-2</v>
      </c>
    </row>
    <row r="1411" spans="1:43" ht="18.75" customHeight="1">
      <c r="A1411" s="86">
        <v>43284</v>
      </c>
      <c r="B1411" s="19">
        <v>155.89189999999999</v>
      </c>
      <c r="C1411" s="19">
        <v>213.29409999999999</v>
      </c>
      <c r="D1411" s="19"/>
      <c r="E1411" s="19">
        <v>16.14</v>
      </c>
      <c r="F1411" s="20">
        <v>1.9612999999999998E-2</v>
      </c>
      <c r="G1411" s="20">
        <v>2.5242000000000001E-2</v>
      </c>
      <c r="H1411" s="20">
        <v>2.6164E-2</v>
      </c>
      <c r="I1411" s="20">
        <v>2.7210999999999999E-2</v>
      </c>
      <c r="J1411" s="20">
        <v>2.8309000000000001E-2</v>
      </c>
      <c r="K1411" s="20">
        <v>2.7921000000000001E-2</v>
      </c>
      <c r="L1411" s="20">
        <v>2.9586000000000001E-2</v>
      </c>
      <c r="M1411" s="20">
        <v>3.2829999999999998E-2</v>
      </c>
      <c r="N1411" s="19">
        <v>1390</v>
      </c>
      <c r="O1411" s="21">
        <v>2797.84</v>
      </c>
      <c r="P1411" s="19">
        <v>6009.2</v>
      </c>
      <c r="Q1411" s="18">
        <v>94.47</v>
      </c>
      <c r="R1411" s="19">
        <v>6.6210000000000004</v>
      </c>
      <c r="S1411" s="19">
        <v>6.6356999999999999</v>
      </c>
      <c r="T1411" s="263" t="s">
        <v>331</v>
      </c>
      <c r="U1411" s="264" t="s">
        <v>331</v>
      </c>
      <c r="V1411" s="264" t="s">
        <v>331</v>
      </c>
      <c r="W1411" s="19"/>
      <c r="AD1411" s="265" t="s">
        <v>331</v>
      </c>
      <c r="AE1411" s="265">
        <v>3.3800999244488775E-2</v>
      </c>
      <c r="AF1411" s="265">
        <v>3.4907999219745398E-2</v>
      </c>
      <c r="AG1411" s="265">
        <v>3.6508999183960257E-2</v>
      </c>
      <c r="AH1411" s="265">
        <v>2.9659999337047341E-2</v>
      </c>
      <c r="AI1411" s="265">
        <v>3.1239999301731589E-2</v>
      </c>
      <c r="AJ1411" s="265">
        <v>3.4299999233335259E-2</v>
      </c>
      <c r="AK1411" s="265">
        <v>3.7169999169185758E-2</v>
      </c>
      <c r="AL1411" s="265">
        <v>3.8444999140687289E-2</v>
      </c>
      <c r="AM1411" s="265">
        <v>4.1042999082617465E-2</v>
      </c>
      <c r="AN1411" s="265">
        <v>3.8998999128304422E-2</v>
      </c>
      <c r="AO1411" s="265">
        <v>4.0254999100230636E-2</v>
      </c>
      <c r="AP1411" s="265">
        <v>4.1620999069698149E-2</v>
      </c>
      <c r="AQ1411" s="265">
        <v>4.0173299102056775E-2</v>
      </c>
    </row>
    <row r="1412" spans="1:43" ht="18.75" customHeight="1">
      <c r="A1412" s="86">
        <v>43283</v>
      </c>
      <c r="B1412" s="19">
        <v>155.76570000000001</v>
      </c>
      <c r="C1412" s="19">
        <v>213.9059</v>
      </c>
      <c r="D1412" s="19"/>
      <c r="E1412" s="19">
        <v>15.6</v>
      </c>
      <c r="F1412" s="20">
        <v>1.9248999999999999E-2</v>
      </c>
      <c r="G1412" s="20">
        <v>2.5485000000000001E-2</v>
      </c>
      <c r="H1412" s="20">
        <v>2.6412999999999999E-2</v>
      </c>
      <c r="I1412" s="20">
        <v>2.7548E-2</v>
      </c>
      <c r="J1412" s="20">
        <v>2.8711E-2</v>
      </c>
      <c r="K1412" s="20">
        <v>2.8343E-2</v>
      </c>
      <c r="L1412" s="20">
        <v>2.9929000000000001E-2</v>
      </c>
      <c r="M1412" s="20">
        <v>3.304E-2</v>
      </c>
      <c r="N1412" s="19">
        <v>1390</v>
      </c>
      <c r="O1412" s="21">
        <v>2797.84</v>
      </c>
      <c r="P1412" s="19">
        <v>6009.2</v>
      </c>
      <c r="Q1412" s="18">
        <v>95.311999999999998</v>
      </c>
      <c r="R1412" s="19">
        <v>6.6269999999999998</v>
      </c>
      <c r="S1412" s="19">
        <v>6.6360999999999999</v>
      </c>
      <c r="T1412" s="263" t="s">
        <v>331</v>
      </c>
      <c r="U1412" s="264" t="s">
        <v>331</v>
      </c>
      <c r="V1412" s="264" t="s">
        <v>331</v>
      </c>
      <c r="W1412" s="19"/>
      <c r="AD1412" s="265" t="s">
        <v>331</v>
      </c>
      <c r="AE1412" s="265">
        <v>3.3594999249093239E-2</v>
      </c>
      <c r="AF1412" s="265">
        <v>3.4699999224394561E-2</v>
      </c>
      <c r="AG1412" s="265">
        <v>3.6282999189011754E-2</v>
      </c>
      <c r="AH1412" s="265">
        <v>2.9339999344199896E-2</v>
      </c>
      <c r="AI1412" s="265">
        <v>3.1079999305307866E-2</v>
      </c>
      <c r="AJ1412" s="265">
        <v>3.4169999236240985E-2</v>
      </c>
      <c r="AK1412" s="265">
        <v>3.7099999170750381E-2</v>
      </c>
      <c r="AL1412" s="265">
        <v>3.8444999140687289E-2</v>
      </c>
      <c r="AM1412" s="265">
        <v>4.1042999082617465E-2</v>
      </c>
      <c r="AN1412" s="265">
        <v>3.8808999132551251E-2</v>
      </c>
      <c r="AO1412" s="265">
        <v>4.0109999103471641E-2</v>
      </c>
      <c r="AP1412" s="265">
        <v>4.1453999073430899E-2</v>
      </c>
      <c r="AQ1412" s="265">
        <v>3.8609999136999251E-2</v>
      </c>
    </row>
    <row r="1413" spans="1:43" ht="18.75" customHeight="1">
      <c r="A1413" s="86">
        <v>43280</v>
      </c>
      <c r="B1413" s="19">
        <v>155.8039</v>
      </c>
      <c r="C1413" s="19">
        <v>213.8192</v>
      </c>
      <c r="D1413" s="19"/>
      <c r="E1413" s="19">
        <v>16.09</v>
      </c>
      <c r="F1413" s="20">
        <v>1.9123000000000001E-2</v>
      </c>
      <c r="G1413" s="20">
        <v>2.5281999999999999E-2</v>
      </c>
      <c r="H1413" s="20">
        <v>2.622E-2</v>
      </c>
      <c r="I1413" s="20">
        <v>2.7378E-2</v>
      </c>
      <c r="J1413" s="20">
        <v>2.8601000000000001E-2</v>
      </c>
      <c r="K1413" s="20">
        <v>2.8218E-2</v>
      </c>
      <c r="L1413" s="20">
        <v>2.989E-2</v>
      </c>
      <c r="M1413" s="20">
        <v>3.3230000000000003E-2</v>
      </c>
      <c r="N1413" s="19">
        <v>1390</v>
      </c>
      <c r="O1413" s="21">
        <v>2797.84</v>
      </c>
      <c r="P1413" s="19">
        <v>6009.2</v>
      </c>
      <c r="Q1413" s="18">
        <v>95.29</v>
      </c>
      <c r="R1413" s="19">
        <v>6.6082999999999998</v>
      </c>
      <c r="S1413" s="19">
        <v>6.6180000000000003</v>
      </c>
      <c r="T1413" s="263" t="s">
        <v>331</v>
      </c>
      <c r="U1413" s="264" t="s">
        <v>331</v>
      </c>
      <c r="V1413" s="264" t="s">
        <v>331</v>
      </c>
      <c r="W1413" s="19"/>
      <c r="AD1413" s="265" t="s">
        <v>331</v>
      </c>
      <c r="AE1413" s="265">
        <v>3.3507999251037833E-2</v>
      </c>
      <c r="AF1413" s="265">
        <v>3.4699999224394561E-2</v>
      </c>
      <c r="AG1413" s="265">
        <v>3.6222999190352857E-2</v>
      </c>
      <c r="AH1413" s="265">
        <v>2.9019999351352455E-2</v>
      </c>
      <c r="AI1413" s="265">
        <v>3.1549999294802546E-2</v>
      </c>
      <c r="AJ1413" s="265">
        <v>3.0309999322518707E-2</v>
      </c>
      <c r="AK1413" s="265">
        <v>3.6959999173879626E-2</v>
      </c>
      <c r="AL1413" s="265">
        <v>3.8444999140687289E-2</v>
      </c>
      <c r="AM1413" s="265">
        <v>4.1042999082617465E-2</v>
      </c>
      <c r="AN1413" s="265">
        <v>3.9034999127499762E-2</v>
      </c>
      <c r="AO1413" s="265">
        <v>4.0110999103449285E-2</v>
      </c>
      <c r="AP1413" s="265">
        <v>4.155299907121808E-2</v>
      </c>
      <c r="AQ1413" s="265">
        <v>3.864999913610518E-2</v>
      </c>
    </row>
    <row r="1414" spans="1:43" ht="18.75" customHeight="1">
      <c r="A1414" s="86">
        <v>43279</v>
      </c>
      <c r="B1414" s="19">
        <v>155.81379999999999</v>
      </c>
      <c r="C1414" s="19">
        <v>214.2449</v>
      </c>
      <c r="D1414" s="19"/>
      <c r="E1414" s="19">
        <v>16.850000000000001</v>
      </c>
      <c r="F1414" s="20">
        <v>1.9126000000000001E-2</v>
      </c>
      <c r="G1414" s="20">
        <v>2.5100999999999998E-2</v>
      </c>
      <c r="H1414" s="20">
        <v>2.5944999999999999E-2</v>
      </c>
      <c r="I1414" s="20">
        <v>2.7141999999999999E-2</v>
      </c>
      <c r="J1414" s="20">
        <v>2.8365000000000001E-2</v>
      </c>
      <c r="K1414" s="20">
        <v>2.7973000000000001E-2</v>
      </c>
      <c r="L1414" s="20">
        <v>2.9656999999999999E-2</v>
      </c>
      <c r="M1414" s="20">
        <v>3.3459999999999997E-2</v>
      </c>
      <c r="N1414" s="19">
        <v>1390</v>
      </c>
      <c r="O1414" s="21">
        <v>2797.84</v>
      </c>
      <c r="P1414" s="19">
        <v>6009.2</v>
      </c>
      <c r="Q1414" s="18">
        <v>94.676000000000002</v>
      </c>
      <c r="R1414" s="19">
        <v>6.5792999999999999</v>
      </c>
      <c r="S1414" s="19">
        <v>6.5819999999999999</v>
      </c>
      <c r="T1414" s="263" t="s">
        <v>331</v>
      </c>
      <c r="U1414" s="264" t="s">
        <v>331</v>
      </c>
      <c r="V1414" s="264" t="s">
        <v>331</v>
      </c>
      <c r="W1414" s="19"/>
      <c r="AD1414" s="265" t="s">
        <v>331</v>
      </c>
      <c r="AE1414" s="265">
        <v>3.3599999248981473E-2</v>
      </c>
      <c r="AF1414" s="265">
        <v>3.4699999224394561E-2</v>
      </c>
      <c r="AG1414" s="265">
        <v>3.6442999185435469E-2</v>
      </c>
      <c r="AH1414" s="265">
        <v>2.9009999351575968E-2</v>
      </c>
      <c r="AI1414" s="265">
        <v>3.2129999281838538E-2</v>
      </c>
      <c r="AJ1414" s="265">
        <v>3.0299999322742223E-2</v>
      </c>
      <c r="AK1414" s="265">
        <v>3.7009999172762036E-2</v>
      </c>
      <c r="AL1414" s="265">
        <v>3.8444999140687289E-2</v>
      </c>
      <c r="AM1414" s="265">
        <v>4.1042999082617465E-2</v>
      </c>
      <c r="AN1414" s="265">
        <v>3.9112999125756324E-2</v>
      </c>
      <c r="AO1414" s="265">
        <v>4.0233999100700017E-2</v>
      </c>
      <c r="AP1414" s="265">
        <v>4.1535999071598051E-2</v>
      </c>
      <c r="AQ1414" s="265">
        <v>3.8759999133646486E-2</v>
      </c>
    </row>
    <row r="1415" spans="1:43" ht="18.75" customHeight="1">
      <c r="A1415" s="86">
        <v>43278</v>
      </c>
      <c r="B1415" s="19">
        <v>156.07679999999999</v>
      </c>
      <c r="C1415" s="19">
        <v>215.8409</v>
      </c>
      <c r="D1415" s="19"/>
      <c r="E1415" s="19">
        <v>17.91</v>
      </c>
      <c r="F1415" s="20">
        <v>1.9178000000000001E-2</v>
      </c>
      <c r="G1415" s="20">
        <v>2.504E-2</v>
      </c>
      <c r="H1415" s="20">
        <v>2.5835E-2</v>
      </c>
      <c r="I1415" s="20">
        <v>2.6952E-2</v>
      </c>
      <c r="J1415" s="20">
        <v>2.8256E-2</v>
      </c>
      <c r="K1415" s="20">
        <v>2.7824000000000002E-2</v>
      </c>
      <c r="L1415" s="20">
        <v>2.9673000000000001E-2</v>
      </c>
      <c r="M1415" s="20">
        <v>3.381E-2</v>
      </c>
      <c r="N1415" s="19">
        <v>1390</v>
      </c>
      <c r="O1415" s="21">
        <v>2797.84</v>
      </c>
      <c r="P1415" s="19">
        <v>6009.2</v>
      </c>
      <c r="Q1415" s="18">
        <v>94.289000000000001</v>
      </c>
      <c r="R1415" s="19">
        <v>6.5410000000000004</v>
      </c>
      <c r="S1415" s="19">
        <v>6.5415000000000001</v>
      </c>
      <c r="T1415" s="263" t="s">
        <v>331</v>
      </c>
      <c r="U1415" s="264" t="s">
        <v>331</v>
      </c>
      <c r="V1415" s="264" t="s">
        <v>331</v>
      </c>
      <c r="W1415" s="19"/>
      <c r="AD1415" s="265" t="s">
        <v>331</v>
      </c>
      <c r="AE1415" s="265">
        <v>3.3564999249763784E-2</v>
      </c>
      <c r="AF1415" s="265">
        <v>3.4699999224394561E-2</v>
      </c>
      <c r="AG1415" s="265">
        <v>3.6405999186262486E-2</v>
      </c>
      <c r="AH1415" s="265">
        <v>2.90499993506819E-2</v>
      </c>
      <c r="AI1415" s="265">
        <v>3.1989999284967777E-2</v>
      </c>
      <c r="AJ1415" s="265">
        <v>3.0659999314695596E-2</v>
      </c>
      <c r="AK1415" s="265">
        <v>3.7099999170750381E-2</v>
      </c>
      <c r="AL1415" s="265">
        <v>3.8444999140687289E-2</v>
      </c>
      <c r="AM1415" s="265">
        <v>4.1042999082617465E-2</v>
      </c>
      <c r="AN1415" s="265">
        <v>3.9106999125890433E-2</v>
      </c>
      <c r="AO1415" s="265">
        <v>4.0105999103561045E-2</v>
      </c>
      <c r="AP1415" s="265">
        <v>4.1511999072134494E-2</v>
      </c>
      <c r="AQ1415" s="265">
        <v>3.9213299123514449E-2</v>
      </c>
    </row>
    <row r="1416" spans="1:43" ht="18.75" customHeight="1">
      <c r="A1416" s="86">
        <v>43277</v>
      </c>
      <c r="B1416" s="19">
        <v>155.8295</v>
      </c>
      <c r="C1416" s="19">
        <v>216.3306</v>
      </c>
      <c r="D1416" s="19"/>
      <c r="E1416" s="19">
        <v>15.92</v>
      </c>
      <c r="F1416" s="20">
        <v>1.9153E-2</v>
      </c>
      <c r="G1416" s="20">
        <v>2.5329000000000001E-2</v>
      </c>
      <c r="H1416" s="20">
        <v>2.6221000000000001E-2</v>
      </c>
      <c r="I1416" s="20">
        <v>2.7463000000000001E-2</v>
      </c>
      <c r="J1416" s="20">
        <v>2.8766E-2</v>
      </c>
      <c r="K1416" s="20">
        <v>2.8348000000000002E-2</v>
      </c>
      <c r="L1416" s="20">
        <v>3.0251E-2</v>
      </c>
      <c r="M1416" s="20">
        <v>3.3770000000000001E-2</v>
      </c>
      <c r="N1416" s="19">
        <v>1390</v>
      </c>
      <c r="O1416" s="21">
        <v>2797.84</v>
      </c>
      <c r="P1416" s="19">
        <v>6009.2</v>
      </c>
      <c r="Q1416" s="18">
        <v>94.52</v>
      </c>
      <c r="R1416" s="19">
        <v>6.5052000000000003</v>
      </c>
      <c r="S1416" s="19">
        <v>6.5087000000000002</v>
      </c>
      <c r="T1416" s="263" t="s">
        <v>331</v>
      </c>
      <c r="U1416" s="264" t="s">
        <v>331</v>
      </c>
      <c r="V1416" s="264" t="s">
        <v>331</v>
      </c>
      <c r="W1416" s="19"/>
      <c r="AD1416" s="265" t="s">
        <v>331</v>
      </c>
      <c r="AE1416" s="265">
        <v>3.3403999253362418E-2</v>
      </c>
      <c r="AF1416" s="265">
        <v>3.4524999228306118E-2</v>
      </c>
      <c r="AG1416" s="265">
        <v>3.6100999193079769E-2</v>
      </c>
      <c r="AH1416" s="265">
        <v>2.9059999350458384E-2</v>
      </c>
      <c r="AI1416" s="265">
        <v>3.1989999284967777E-2</v>
      </c>
      <c r="AJ1416" s="265">
        <v>3.0519999317824842E-2</v>
      </c>
      <c r="AK1416" s="265">
        <v>3.6999999172985555E-2</v>
      </c>
      <c r="AL1416" s="265">
        <v>3.8444999140687289E-2</v>
      </c>
      <c r="AM1416" s="265">
        <v>4.1042999082617465E-2</v>
      </c>
      <c r="AN1416" s="265">
        <v>3.8906999130360782E-2</v>
      </c>
      <c r="AO1416" s="265">
        <v>3.9808999110199514E-2</v>
      </c>
      <c r="AP1416" s="265">
        <v>4.1429999073967334E-2</v>
      </c>
      <c r="AQ1416" s="265">
        <v>3.8819999132305383E-2</v>
      </c>
    </row>
    <row r="1417" spans="1:43" ht="18.75" customHeight="1">
      <c r="A1417" s="86">
        <v>43276</v>
      </c>
      <c r="B1417" s="19">
        <v>155.92099999999999</v>
      </c>
      <c r="C1417" s="19">
        <v>216.65600000000001</v>
      </c>
      <c r="D1417" s="19"/>
      <c r="E1417" s="19">
        <v>17.329999999999998</v>
      </c>
      <c r="F1417" s="20">
        <v>1.8839999999999999E-2</v>
      </c>
      <c r="G1417" s="20">
        <v>2.5329000000000001E-2</v>
      </c>
      <c r="H1417" s="20">
        <v>2.6276000000000001E-2</v>
      </c>
      <c r="I1417" s="20">
        <v>2.7515000000000001E-2</v>
      </c>
      <c r="J1417" s="20">
        <v>2.8802999999999999E-2</v>
      </c>
      <c r="K1417" s="20">
        <v>2.8398E-2</v>
      </c>
      <c r="L1417" s="20">
        <v>3.0244E-2</v>
      </c>
      <c r="M1417" s="20">
        <v>3.3890000000000003E-2</v>
      </c>
      <c r="N1417" s="19">
        <v>1390</v>
      </c>
      <c r="O1417" s="21">
        <v>2797.84</v>
      </c>
      <c r="P1417" s="19">
        <v>6009.2</v>
      </c>
      <c r="Q1417" s="18">
        <v>94.861999999999995</v>
      </c>
      <c r="R1417" s="19">
        <v>6.4931999999999999</v>
      </c>
      <c r="S1417" s="19">
        <v>6.5000999999999998</v>
      </c>
      <c r="T1417" s="263" t="s">
        <v>331</v>
      </c>
      <c r="U1417" s="264" t="s">
        <v>331</v>
      </c>
      <c r="V1417" s="264" t="s">
        <v>331</v>
      </c>
      <c r="W1417" s="19"/>
      <c r="AD1417" s="265" t="s">
        <v>331</v>
      </c>
      <c r="AE1417" s="265">
        <v>3.337399925403297E-2</v>
      </c>
      <c r="AF1417" s="265">
        <v>3.4419999230653052E-2</v>
      </c>
      <c r="AG1417" s="265">
        <v>3.5935999196767807E-2</v>
      </c>
      <c r="AH1417" s="265">
        <v>2.90499993506819E-2</v>
      </c>
      <c r="AI1417" s="265">
        <v>3.1989999284967777E-2</v>
      </c>
      <c r="AJ1417" s="265">
        <v>3.0519999317824842E-2</v>
      </c>
      <c r="AK1417" s="265">
        <v>3.6639999181032182E-2</v>
      </c>
      <c r="AL1417" s="265">
        <v>3.8444999140687289E-2</v>
      </c>
      <c r="AM1417" s="265">
        <v>4.1042999082617465E-2</v>
      </c>
      <c r="AN1417" s="265">
        <v>3.8855999131500722E-2</v>
      </c>
      <c r="AO1417" s="265">
        <v>3.9801999110355972E-2</v>
      </c>
      <c r="AP1417" s="265">
        <v>4.142899907398969E-2</v>
      </c>
      <c r="AQ1417" s="265">
        <v>4.0413299096692355E-2</v>
      </c>
    </row>
    <row r="1418" spans="1:43" ht="18.75" customHeight="1">
      <c r="A1418" s="86">
        <v>43273</v>
      </c>
      <c r="B1418" s="19">
        <v>155.76480000000001</v>
      </c>
      <c r="C1418" s="19">
        <v>216.68539999999999</v>
      </c>
      <c r="D1418" s="19"/>
      <c r="E1418" s="19">
        <v>13.77</v>
      </c>
      <c r="F1418" s="20">
        <v>1.9071000000000001E-2</v>
      </c>
      <c r="G1418" s="20">
        <v>2.5412000000000001E-2</v>
      </c>
      <c r="H1418" s="20">
        <v>2.6412999999999999E-2</v>
      </c>
      <c r="I1418" s="20">
        <v>2.7668000000000002E-2</v>
      </c>
      <c r="J1418" s="20">
        <v>2.8948999999999999E-2</v>
      </c>
      <c r="K1418" s="20">
        <v>2.8523E-2</v>
      </c>
      <c r="L1418" s="20">
        <v>3.0394000000000001E-2</v>
      </c>
      <c r="M1418" s="20">
        <v>3.381E-2</v>
      </c>
      <c r="N1418" s="19">
        <v>1390</v>
      </c>
      <c r="O1418" s="21">
        <v>2797.84</v>
      </c>
      <c r="P1418" s="19">
        <v>6009.2</v>
      </c>
      <c r="Q1418" s="18">
        <v>95.123999999999995</v>
      </c>
      <c r="R1418" s="19">
        <v>6.4737999999999998</v>
      </c>
      <c r="S1418" s="19">
        <v>6.4810999999999996</v>
      </c>
      <c r="T1418" s="263" t="s">
        <v>331</v>
      </c>
      <c r="U1418" s="264" t="s">
        <v>331</v>
      </c>
      <c r="V1418" s="264" t="s">
        <v>331</v>
      </c>
      <c r="W1418" s="19"/>
      <c r="AD1418" s="265" t="s">
        <v>331</v>
      </c>
      <c r="AE1418" s="265">
        <v>3.3360999254323544E-2</v>
      </c>
      <c r="AF1418" s="265">
        <v>3.4399999231100084E-2</v>
      </c>
      <c r="AG1418" s="265">
        <v>3.5941999196633698E-2</v>
      </c>
      <c r="AH1418" s="265">
        <v>2.9209999347105619E-2</v>
      </c>
      <c r="AI1418" s="265">
        <v>3.1989999284967777E-2</v>
      </c>
      <c r="AJ1418" s="265">
        <v>3.1079999305307866E-2</v>
      </c>
      <c r="AK1418" s="265">
        <v>3.6379999186843634E-2</v>
      </c>
      <c r="AL1418" s="265">
        <v>3.8444999140687289E-2</v>
      </c>
      <c r="AM1418" s="265">
        <v>4.1042999082617465E-2</v>
      </c>
      <c r="AN1418" s="265">
        <v>3.9104999125935139E-2</v>
      </c>
      <c r="AO1418" s="265">
        <v>4.010799910351634E-2</v>
      </c>
      <c r="AP1418" s="265">
        <v>4.1510999072156843E-2</v>
      </c>
      <c r="AQ1418" s="265">
        <v>4.0143299102727327E-2</v>
      </c>
    </row>
    <row r="1419" spans="1:43" ht="18.75" customHeight="1">
      <c r="A1419" s="86">
        <v>43272</v>
      </c>
      <c r="B1419" s="19">
        <v>155.8135</v>
      </c>
      <c r="C1419" s="19">
        <v>216.8578</v>
      </c>
      <c r="D1419" s="19"/>
      <c r="E1419" s="19">
        <v>14.64</v>
      </c>
      <c r="F1419" s="20">
        <v>1.9279000000000001E-2</v>
      </c>
      <c r="G1419" s="20">
        <v>2.5368999999999999E-2</v>
      </c>
      <c r="H1419" s="20">
        <v>2.6440999999999999E-2</v>
      </c>
      <c r="I1419" s="20">
        <v>2.7668000000000002E-2</v>
      </c>
      <c r="J1419" s="20">
        <v>2.8967E-2</v>
      </c>
      <c r="K1419" s="20">
        <v>2.8548E-2</v>
      </c>
      <c r="L1419" s="20">
        <v>3.0440999999999999E-2</v>
      </c>
      <c r="M1419" s="20">
        <v>3.397E-2</v>
      </c>
      <c r="N1419" s="19">
        <v>1390</v>
      </c>
      <c r="O1419" s="21">
        <v>2797.84</v>
      </c>
      <c r="P1419" s="19">
        <v>6009.2</v>
      </c>
      <c r="Q1419" s="18">
        <v>95.013000000000005</v>
      </c>
      <c r="R1419" s="19">
        <v>6.4852999999999996</v>
      </c>
      <c r="S1419" s="19">
        <v>6.4771999999999998</v>
      </c>
      <c r="T1419" s="263" t="s">
        <v>331</v>
      </c>
      <c r="U1419" s="264" t="s">
        <v>331</v>
      </c>
      <c r="V1419" s="264" t="s">
        <v>331</v>
      </c>
      <c r="W1419" s="19"/>
      <c r="AD1419" s="265" t="s">
        <v>331</v>
      </c>
      <c r="AE1419" s="265">
        <v>3.3627999248355626E-2</v>
      </c>
      <c r="AF1419" s="265">
        <v>3.4624999226070936E-2</v>
      </c>
      <c r="AG1419" s="265">
        <v>3.6261999189481135E-2</v>
      </c>
      <c r="AH1419" s="265">
        <v>2.9599999338388444E-2</v>
      </c>
      <c r="AI1419" s="265">
        <v>3.1989999284967777E-2</v>
      </c>
      <c r="AJ1419" s="265">
        <v>3.1189999302849176E-2</v>
      </c>
      <c r="AK1419" s="265">
        <v>3.6529999183490876E-2</v>
      </c>
      <c r="AL1419" s="265">
        <v>3.8444999140687289E-2</v>
      </c>
      <c r="AM1419" s="265">
        <v>4.1042999082617465E-2</v>
      </c>
      <c r="AN1419" s="265">
        <v>3.9082999126426876E-2</v>
      </c>
      <c r="AO1419" s="265">
        <v>4.0148999102599919E-2</v>
      </c>
      <c r="AP1419" s="265">
        <v>4.1507999072223904E-2</v>
      </c>
      <c r="AQ1419" s="265">
        <v>4.1803299065623432E-2</v>
      </c>
    </row>
    <row r="1420" spans="1:43" ht="18.75" customHeight="1">
      <c r="A1420" s="86">
        <v>43271</v>
      </c>
      <c r="B1420" s="19">
        <v>155.6884</v>
      </c>
      <c r="C1420" s="19">
        <v>217.0412</v>
      </c>
      <c r="D1420" s="19"/>
      <c r="E1420" s="19">
        <v>12.79</v>
      </c>
      <c r="F1420" s="20">
        <v>1.9229E-2</v>
      </c>
      <c r="G1420" s="20">
        <v>2.5659000000000001E-2</v>
      </c>
      <c r="H1420" s="20">
        <v>2.6769999999999999E-2</v>
      </c>
      <c r="I1420" s="20">
        <v>2.8077000000000001E-2</v>
      </c>
      <c r="J1420" s="20">
        <v>2.9388999999999998E-2</v>
      </c>
      <c r="K1420" s="20">
        <v>2.8972999999999999E-2</v>
      </c>
      <c r="L1420" s="20">
        <v>3.0775E-2</v>
      </c>
      <c r="M1420" s="20">
        <v>3.4020000000000002E-2</v>
      </c>
      <c r="N1420" s="19">
        <v>1390</v>
      </c>
      <c r="O1420" s="21">
        <v>2797.84</v>
      </c>
      <c r="P1420" s="19">
        <v>6009.2</v>
      </c>
      <c r="Q1420" s="18">
        <v>94.756</v>
      </c>
      <c r="R1420" s="19">
        <v>6.4386999999999999</v>
      </c>
      <c r="S1420" s="19">
        <v>6.4546999999999999</v>
      </c>
      <c r="T1420" s="263" t="s">
        <v>331</v>
      </c>
      <c r="U1420" s="264" t="s">
        <v>331</v>
      </c>
      <c r="V1420" s="264" t="s">
        <v>331</v>
      </c>
      <c r="W1420" s="19"/>
      <c r="AD1420" s="265" t="s">
        <v>331</v>
      </c>
      <c r="AE1420" s="265">
        <v>3.4062999238632617E-2</v>
      </c>
      <c r="AF1420" s="265">
        <v>3.4952999218739567E-2</v>
      </c>
      <c r="AG1420" s="265">
        <v>3.6517999183759094E-2</v>
      </c>
      <c r="AH1420" s="265">
        <v>3.0089999327436088E-2</v>
      </c>
      <c r="AI1420" s="265">
        <v>3.1989999284967777E-2</v>
      </c>
      <c r="AJ1420" s="265">
        <v>3.1349999299272895E-2</v>
      </c>
      <c r="AK1420" s="265">
        <v>3.6859999176114794E-2</v>
      </c>
      <c r="AL1420" s="265">
        <v>3.8444999140687289E-2</v>
      </c>
      <c r="AM1420" s="265">
        <v>4.1042999082617465E-2</v>
      </c>
      <c r="AN1420" s="265">
        <v>3.9093999126181007E-2</v>
      </c>
      <c r="AO1420" s="265">
        <v>4.0151999102532865E-2</v>
      </c>
      <c r="AP1420" s="265">
        <v>4.1510999072156843E-2</v>
      </c>
      <c r="AQ1420" s="265">
        <v>4.3016699038501825E-2</v>
      </c>
    </row>
    <row r="1421" spans="1:43" ht="18.75" customHeight="1">
      <c r="A1421" s="86">
        <v>43270</v>
      </c>
      <c r="B1421" s="19">
        <v>155.87809999999999</v>
      </c>
      <c r="C1421" s="19">
        <v>217.297</v>
      </c>
      <c r="D1421" s="19"/>
      <c r="E1421" s="19">
        <v>13.35</v>
      </c>
      <c r="F1421" s="20">
        <v>1.9230000000000001E-2</v>
      </c>
      <c r="G1421" s="20">
        <v>2.5451999999999999E-2</v>
      </c>
      <c r="H1421" s="20">
        <v>2.6495999999999999E-2</v>
      </c>
      <c r="I1421" s="20">
        <v>2.7702000000000001E-2</v>
      </c>
      <c r="J1421" s="20">
        <v>2.8967E-2</v>
      </c>
      <c r="K1421" s="20">
        <v>2.8573999999999999E-2</v>
      </c>
      <c r="L1421" s="20">
        <v>3.0322999999999999E-2</v>
      </c>
      <c r="M1421" s="20">
        <v>3.381E-2</v>
      </c>
      <c r="N1421" s="19">
        <v>1390</v>
      </c>
      <c r="O1421" s="21">
        <v>2797.84</v>
      </c>
      <c r="P1421" s="19">
        <v>6009.2</v>
      </c>
      <c r="Q1421" s="18">
        <v>94.787999999999997</v>
      </c>
      <c r="R1421" s="19">
        <v>6.4386999999999999</v>
      </c>
      <c r="S1421" s="19">
        <v>6.4367000000000001</v>
      </c>
      <c r="T1421" s="263" t="s">
        <v>331</v>
      </c>
      <c r="U1421" s="264" t="s">
        <v>331</v>
      </c>
      <c r="V1421" s="264" t="s">
        <v>331</v>
      </c>
      <c r="W1421" s="19"/>
      <c r="AD1421" s="265" t="s">
        <v>331</v>
      </c>
      <c r="AE1421" s="265">
        <v>3.3917999241873623E-2</v>
      </c>
      <c r="AF1421" s="265">
        <v>3.4722999223880474E-2</v>
      </c>
      <c r="AG1421" s="265">
        <v>3.6274999189190568E-2</v>
      </c>
      <c r="AH1421" s="265">
        <v>2.9879999332129956E-2</v>
      </c>
      <c r="AI1421" s="265">
        <v>3.1989999284967777E-2</v>
      </c>
      <c r="AJ1421" s="265">
        <v>3.1529999295249585E-2</v>
      </c>
      <c r="AK1421" s="265">
        <v>3.647999918460846E-2</v>
      </c>
      <c r="AL1421" s="265">
        <v>3.8444999140687289E-2</v>
      </c>
      <c r="AM1421" s="265">
        <v>4.1042999082617465E-2</v>
      </c>
      <c r="AN1421" s="265">
        <v>3.9076999126560985E-2</v>
      </c>
      <c r="AO1421" s="265">
        <v>4.0137999102845788E-2</v>
      </c>
      <c r="AP1421" s="265">
        <v>4.1510999072156843E-2</v>
      </c>
      <c r="AQ1421" s="265">
        <v>4.3129999035969376E-2</v>
      </c>
    </row>
    <row r="1422" spans="1:43" ht="18.75" customHeight="1">
      <c r="A1422" s="86">
        <v>43269</v>
      </c>
      <c r="B1422" s="19">
        <v>155.72970000000001</v>
      </c>
      <c r="C1422" s="19">
        <v>217.4391</v>
      </c>
      <c r="D1422" s="19"/>
      <c r="E1422" s="19">
        <v>12.31</v>
      </c>
      <c r="F1422" s="20">
        <v>1.9198E-2</v>
      </c>
      <c r="G1422" s="20">
        <v>2.5492000000000001E-2</v>
      </c>
      <c r="H1422" s="20">
        <v>2.6686999999999999E-2</v>
      </c>
      <c r="I1422" s="20">
        <v>2.7906E-2</v>
      </c>
      <c r="J1422" s="20">
        <v>2.9169E-2</v>
      </c>
      <c r="K1422" s="20">
        <v>2.8798000000000001E-2</v>
      </c>
      <c r="L1422" s="20">
        <v>3.0488999999999999E-2</v>
      </c>
      <c r="M1422" s="20">
        <v>3.3930000000000002E-2</v>
      </c>
      <c r="N1422" s="19">
        <v>1390</v>
      </c>
      <c r="O1422" s="21">
        <v>2797.84</v>
      </c>
      <c r="P1422" s="19">
        <v>6009.2</v>
      </c>
      <c r="Q1422" s="18">
        <v>94.879000000000005</v>
      </c>
      <c r="R1422" s="19">
        <v>6.4016999999999999</v>
      </c>
      <c r="S1422" s="19">
        <v>6.4173999999999998</v>
      </c>
      <c r="T1422" s="263" t="s">
        <v>331</v>
      </c>
      <c r="U1422" s="264" t="s">
        <v>331</v>
      </c>
      <c r="V1422" s="264" t="s">
        <v>331</v>
      </c>
      <c r="W1422" s="19"/>
      <c r="AD1422" s="265" t="s">
        <v>331</v>
      </c>
      <c r="AE1422" s="265">
        <v>3.3917999241873623E-2</v>
      </c>
      <c r="AF1422" s="265">
        <v>3.4722999223880474E-2</v>
      </c>
      <c r="AG1422" s="265">
        <v>3.6274999189190568E-2</v>
      </c>
      <c r="AH1422" s="265">
        <v>2.9879999332129956E-2</v>
      </c>
      <c r="AI1422" s="265">
        <v>3.1989999284967777E-2</v>
      </c>
      <c r="AJ1422" s="265">
        <v>3.1529999295249585E-2</v>
      </c>
      <c r="AK1422" s="265">
        <v>3.647999918460846E-2</v>
      </c>
      <c r="AL1422" s="265">
        <v>3.8444999140687289E-2</v>
      </c>
      <c r="AM1422" s="265">
        <v>4.1042999082617465E-2</v>
      </c>
      <c r="AN1422" s="265">
        <v>3.9076999126560985E-2</v>
      </c>
      <c r="AO1422" s="265">
        <v>4.0137999102845788E-2</v>
      </c>
      <c r="AP1422" s="265">
        <v>4.1510999072156843E-2</v>
      </c>
      <c r="AQ1422" s="265">
        <v>4.3129999035969376E-2</v>
      </c>
    </row>
    <row r="1423" spans="1:43" ht="18.75" customHeight="1">
      <c r="A1423" s="86">
        <v>43266</v>
      </c>
      <c r="B1423" s="19">
        <v>155.68709999999999</v>
      </c>
      <c r="C1423" s="19">
        <v>217.374</v>
      </c>
      <c r="D1423" s="19"/>
      <c r="E1423" s="19">
        <v>11.98</v>
      </c>
      <c r="F1423" s="20">
        <v>1.9174E-2</v>
      </c>
      <c r="G1423" s="20">
        <v>2.5471000000000001E-2</v>
      </c>
      <c r="H1423" s="20">
        <v>2.6741999999999998E-2</v>
      </c>
      <c r="I1423" s="20">
        <v>2.7973999999999999E-2</v>
      </c>
      <c r="J1423" s="20">
        <v>2.9204999999999998E-2</v>
      </c>
      <c r="K1423" s="20">
        <v>2.8872999999999999E-2</v>
      </c>
      <c r="L1423" s="20">
        <v>3.0464999999999999E-2</v>
      </c>
      <c r="M1423" s="20">
        <v>3.3930000000000002E-2</v>
      </c>
      <c r="N1423" s="19">
        <v>1390</v>
      </c>
      <c r="O1423" s="21">
        <v>2797.84</v>
      </c>
      <c r="P1423" s="19">
        <v>6009.2</v>
      </c>
      <c r="Q1423" s="18">
        <v>93.543999999999997</v>
      </c>
      <c r="R1423" s="19">
        <v>6.3978999999999999</v>
      </c>
      <c r="S1423" s="19">
        <v>6.3888999999999996</v>
      </c>
      <c r="T1423" s="263" t="s">
        <v>331</v>
      </c>
      <c r="U1423" s="264" t="s">
        <v>331</v>
      </c>
      <c r="V1423" s="264" t="s">
        <v>331</v>
      </c>
      <c r="W1423" s="19"/>
      <c r="AD1423" s="265" t="s">
        <v>331</v>
      </c>
      <c r="AE1423" s="265">
        <v>3.3917999241873623E-2</v>
      </c>
      <c r="AF1423" s="265">
        <v>3.4722999223880474E-2</v>
      </c>
      <c r="AG1423" s="265">
        <v>3.6360999187268317E-2</v>
      </c>
      <c r="AH1423" s="265">
        <v>2.9879999332129956E-2</v>
      </c>
      <c r="AI1423" s="265">
        <v>3.1989999284967777E-2</v>
      </c>
      <c r="AJ1423" s="265">
        <v>3.1529999295249585E-2</v>
      </c>
      <c r="AK1423" s="265">
        <v>3.647999918460846E-2</v>
      </c>
      <c r="AL1423" s="265">
        <v>3.8444999140687289E-2</v>
      </c>
      <c r="AM1423" s="265">
        <v>4.1042999082617465E-2</v>
      </c>
      <c r="AN1423" s="265">
        <v>3.9076999126560985E-2</v>
      </c>
      <c r="AO1423" s="265">
        <v>4.0137999102845788E-2</v>
      </c>
      <c r="AP1423" s="265">
        <v>4.1510999072156843E-2</v>
      </c>
      <c r="AQ1423" s="265">
        <v>4.5224998989142479E-2</v>
      </c>
    </row>
    <row r="1424" spans="1:43" ht="18.75" customHeight="1">
      <c r="A1424" s="86">
        <v>43265</v>
      </c>
      <c r="B1424" s="19">
        <v>155.5778</v>
      </c>
      <c r="C1424" s="19">
        <v>217.22370000000001</v>
      </c>
      <c r="D1424" s="19"/>
      <c r="E1424" s="19">
        <v>12.12</v>
      </c>
      <c r="F1424" s="20">
        <v>1.9227999999999999E-2</v>
      </c>
      <c r="G1424" s="20">
        <v>2.5635000000000002E-2</v>
      </c>
      <c r="H1424" s="20">
        <v>2.6877000000000002E-2</v>
      </c>
      <c r="I1424" s="20">
        <v>2.8059000000000001E-2</v>
      </c>
      <c r="J1424" s="20">
        <v>2.9350999999999999E-2</v>
      </c>
      <c r="K1424" s="20">
        <v>2.8997999999999999E-2</v>
      </c>
      <c r="L1424" s="20">
        <v>3.0544999999999999E-2</v>
      </c>
      <c r="M1424" s="20">
        <v>3.4099999999999998E-2</v>
      </c>
      <c r="N1424" s="19">
        <v>1390</v>
      </c>
      <c r="O1424" s="21">
        <v>2797.84</v>
      </c>
      <c r="P1424" s="19">
        <v>6009.2</v>
      </c>
      <c r="Q1424" s="18">
        <v>93.817999999999998</v>
      </c>
      <c r="R1424" s="19">
        <v>6.4028</v>
      </c>
      <c r="S1424" s="19">
        <v>6.4054000000000002</v>
      </c>
      <c r="T1424" s="263" t="s">
        <v>331</v>
      </c>
      <c r="U1424" s="264" t="s">
        <v>331</v>
      </c>
      <c r="V1424" s="264" t="s">
        <v>331</v>
      </c>
      <c r="W1424" s="19"/>
      <c r="AD1424" s="265" t="s">
        <v>331</v>
      </c>
      <c r="AE1424" s="265">
        <v>3.379899924453348E-2</v>
      </c>
      <c r="AF1424" s="265">
        <v>3.4502999228797855E-2</v>
      </c>
      <c r="AG1424" s="265">
        <v>3.6283999188989405E-2</v>
      </c>
      <c r="AH1424" s="265">
        <v>2.9949999330565334E-2</v>
      </c>
      <c r="AI1424" s="265">
        <v>3.1579999294131994E-2</v>
      </c>
      <c r="AJ1424" s="265">
        <v>3.1929999286308887E-2</v>
      </c>
      <c r="AK1424" s="265">
        <v>3.6419999185949563E-2</v>
      </c>
      <c r="AL1424" s="265">
        <v>3.8444999140687289E-2</v>
      </c>
      <c r="AM1424" s="265">
        <v>4.1042999082617465E-2</v>
      </c>
      <c r="AN1424" s="265">
        <v>3.9556999115832152E-2</v>
      </c>
      <c r="AO1424" s="265">
        <v>4.0351999098062509E-2</v>
      </c>
      <c r="AP1424" s="265">
        <v>4.1963999062031507E-2</v>
      </c>
      <c r="AQ1424" s="265">
        <v>4.3219999033957721E-2</v>
      </c>
    </row>
    <row r="1425" spans="1:43" ht="18.75" customHeight="1">
      <c r="A1425" s="86">
        <v>43264</v>
      </c>
      <c r="B1425" s="19">
        <v>155.38460000000001</v>
      </c>
      <c r="C1425" s="19">
        <v>217.25139999999999</v>
      </c>
      <c r="D1425" s="19"/>
      <c r="E1425" s="19">
        <v>12.94</v>
      </c>
      <c r="F1425" s="20">
        <v>1.9203000000000001E-2</v>
      </c>
      <c r="G1425" s="20">
        <v>2.5675E-2</v>
      </c>
      <c r="H1425" s="20">
        <v>2.6987000000000001E-2</v>
      </c>
      <c r="I1425" s="20">
        <v>2.8296999999999999E-2</v>
      </c>
      <c r="J1425" s="20">
        <v>2.9662999999999998E-2</v>
      </c>
      <c r="K1425" s="20">
        <v>2.9273E-2</v>
      </c>
      <c r="L1425" s="20">
        <v>3.0863000000000002E-2</v>
      </c>
      <c r="M1425" s="20">
        <v>3.431E-2</v>
      </c>
      <c r="N1425" s="19">
        <v>1390</v>
      </c>
      <c r="O1425" s="21">
        <v>2797.84</v>
      </c>
      <c r="P1425" s="19">
        <v>6009.2</v>
      </c>
      <c r="Q1425" s="18">
        <v>93.608000000000004</v>
      </c>
      <c r="R1425" s="19">
        <v>6.4017999999999997</v>
      </c>
      <c r="S1425" s="19">
        <v>6.3982000000000001</v>
      </c>
      <c r="T1425" s="263" t="s">
        <v>331</v>
      </c>
      <c r="U1425" s="264" t="s">
        <v>331</v>
      </c>
      <c r="V1425" s="264" t="s">
        <v>331</v>
      </c>
      <c r="W1425" s="19"/>
      <c r="AD1425" s="265" t="s">
        <v>331</v>
      </c>
      <c r="AE1425" s="265">
        <v>3.358299924936145E-2</v>
      </c>
      <c r="AF1425" s="265">
        <v>3.4174999236129225E-2</v>
      </c>
      <c r="AG1425" s="265">
        <v>3.5887999197840692E-2</v>
      </c>
      <c r="AH1425" s="265">
        <v>3.0329999322071671E-2</v>
      </c>
      <c r="AI1425" s="265">
        <v>3.1579999294131994E-2</v>
      </c>
      <c r="AJ1425" s="265">
        <v>3.1949999285861848E-2</v>
      </c>
      <c r="AK1425" s="265">
        <v>3.6199999190866951E-2</v>
      </c>
      <c r="AL1425" s="265">
        <v>3.8444999140687289E-2</v>
      </c>
      <c r="AM1425" s="265">
        <v>4.1042999082617465E-2</v>
      </c>
      <c r="AN1425" s="265">
        <v>3.9546999116055664E-2</v>
      </c>
      <c r="AO1425" s="265">
        <v>4.0351999098062509E-2</v>
      </c>
      <c r="AP1425" s="265">
        <v>4.2028999060578644E-2</v>
      </c>
      <c r="AQ1425" s="265">
        <v>4.3049999037757511E-2</v>
      </c>
    </row>
    <row r="1426" spans="1:43" ht="18.75" customHeight="1">
      <c r="A1426" s="86">
        <v>43263</v>
      </c>
      <c r="B1426" s="19">
        <v>155.55930000000001</v>
      </c>
      <c r="C1426" s="19">
        <v>217.0564</v>
      </c>
      <c r="D1426" s="19"/>
      <c r="E1426" s="19">
        <v>12.34</v>
      </c>
      <c r="F1426" s="20">
        <v>1.9153E-2</v>
      </c>
      <c r="G1426" s="20">
        <v>2.5387E-2</v>
      </c>
      <c r="H1426" s="20">
        <v>2.6714000000000002E-2</v>
      </c>
      <c r="I1426" s="20">
        <v>2.8093E-2</v>
      </c>
      <c r="J1426" s="20">
        <v>2.9607999999999999E-2</v>
      </c>
      <c r="K1426" s="20">
        <v>2.9123E-2</v>
      </c>
      <c r="L1426" s="20">
        <v>3.0935000000000001E-2</v>
      </c>
      <c r="M1426" s="20">
        <v>3.4329999999999999E-2</v>
      </c>
      <c r="N1426" s="19">
        <v>1390</v>
      </c>
      <c r="O1426" s="21">
        <v>2797.84</v>
      </c>
      <c r="P1426" s="19">
        <v>6009.2</v>
      </c>
      <c r="Q1426" s="18">
        <v>93.534999999999997</v>
      </c>
      <c r="R1426" s="19">
        <v>6.4066999999999998</v>
      </c>
      <c r="S1426" s="19">
        <v>6.3993000000000002</v>
      </c>
      <c r="T1426" s="263" t="s">
        <v>331</v>
      </c>
      <c r="U1426" s="264" t="s">
        <v>331</v>
      </c>
      <c r="V1426" s="264" t="s">
        <v>331</v>
      </c>
      <c r="W1426" s="19"/>
      <c r="AD1426" s="265" t="s">
        <v>331</v>
      </c>
      <c r="AE1426" s="265">
        <v>3.3591999249160287E-2</v>
      </c>
      <c r="AF1426" s="265">
        <v>3.4520999228395521E-2</v>
      </c>
      <c r="AG1426" s="265">
        <v>3.5968999196030201E-2</v>
      </c>
      <c r="AH1426" s="265">
        <v>2.9859999332576992E-2</v>
      </c>
      <c r="AI1426" s="265">
        <v>3.1579999294131994E-2</v>
      </c>
      <c r="AJ1426" s="265">
        <v>3.1939999286085367E-2</v>
      </c>
      <c r="AK1426" s="265">
        <v>3.5789999200031161E-2</v>
      </c>
      <c r="AL1426" s="265">
        <v>3.8444999140687289E-2</v>
      </c>
      <c r="AM1426" s="265">
        <v>4.1042999082617465E-2</v>
      </c>
      <c r="AN1426" s="265">
        <v>3.9517999116703867E-2</v>
      </c>
      <c r="AO1426" s="265">
        <v>4.0041999104991552E-2</v>
      </c>
      <c r="AP1426" s="265">
        <v>4.2027999060600993E-2</v>
      </c>
      <c r="AQ1426" s="265">
        <v>4.2414999051950876E-2</v>
      </c>
    </row>
    <row r="1427" spans="1:43" ht="18.75" customHeight="1">
      <c r="A1427" s="86">
        <v>43262</v>
      </c>
      <c r="B1427" s="19">
        <v>155.58240000000001</v>
      </c>
      <c r="C1427" s="19">
        <v>216.93969999999999</v>
      </c>
      <c r="D1427" s="19"/>
      <c r="E1427" s="19">
        <v>12.35</v>
      </c>
      <c r="F1427" s="20">
        <v>1.8967999999999999E-2</v>
      </c>
      <c r="G1427" s="20">
        <v>2.5201999999999999E-2</v>
      </c>
      <c r="H1427" s="20">
        <v>2.6525E-2</v>
      </c>
      <c r="I1427" s="20">
        <v>2.7956999999999999E-2</v>
      </c>
      <c r="J1427" s="20">
        <v>2.9516000000000001E-2</v>
      </c>
      <c r="K1427" s="20">
        <v>2.9023E-2</v>
      </c>
      <c r="L1427" s="20">
        <v>3.0936000000000002E-2</v>
      </c>
      <c r="M1427" s="20">
        <v>3.3939999999999998E-2</v>
      </c>
      <c r="N1427" s="19">
        <v>1390</v>
      </c>
      <c r="O1427" s="21">
        <v>2797.84</v>
      </c>
      <c r="P1427" s="19">
        <v>6009.2</v>
      </c>
      <c r="Q1427" s="18">
        <v>93.435000000000002</v>
      </c>
      <c r="R1427" s="19">
        <v>6.3921000000000001</v>
      </c>
      <c r="S1427" s="19">
        <v>6.3895999999999997</v>
      </c>
      <c r="T1427" s="263" t="s">
        <v>331</v>
      </c>
      <c r="U1427" s="264" t="s">
        <v>331</v>
      </c>
      <c r="V1427" s="264" t="s">
        <v>331</v>
      </c>
      <c r="W1427" s="19"/>
      <c r="AD1427" s="265" t="s">
        <v>331</v>
      </c>
      <c r="AE1427" s="265">
        <v>3.3646999247930943E-2</v>
      </c>
      <c r="AF1427" s="265">
        <v>3.4520999228395521E-2</v>
      </c>
      <c r="AG1427" s="265">
        <v>3.5983999195694921E-2</v>
      </c>
      <c r="AH1427" s="265">
        <v>2.9869999332353472E-2</v>
      </c>
      <c r="AI1427" s="265">
        <v>3.1579999294131994E-2</v>
      </c>
      <c r="AJ1427" s="265">
        <v>3.210999928228557E-2</v>
      </c>
      <c r="AK1427" s="265">
        <v>3.6019999194890261E-2</v>
      </c>
      <c r="AL1427" s="265">
        <v>3.8444999140687289E-2</v>
      </c>
      <c r="AM1427" s="265">
        <v>4.1042999082617465E-2</v>
      </c>
      <c r="AN1427" s="265">
        <v>3.9449999118223784E-2</v>
      </c>
      <c r="AO1427" s="265">
        <v>4.0460999095626178E-2</v>
      </c>
      <c r="AP1427" s="265">
        <v>4.1457999073341495E-2</v>
      </c>
      <c r="AQ1427" s="265">
        <v>4.0719999089837075E-2</v>
      </c>
    </row>
    <row r="1428" spans="1:43" ht="18.75" customHeight="1">
      <c r="A1428" s="86">
        <v>43259</v>
      </c>
      <c r="B1428" s="19">
        <v>155.69929999999999</v>
      </c>
      <c r="C1428" s="19">
        <v>216.9511</v>
      </c>
      <c r="D1428" s="19"/>
      <c r="E1428" s="19">
        <v>12.18</v>
      </c>
      <c r="F1428" s="20">
        <v>1.9071000000000001E-2</v>
      </c>
      <c r="G1428" s="20">
        <v>2.4976999999999999E-2</v>
      </c>
      <c r="H1428" s="20">
        <v>2.6329999999999999E-2</v>
      </c>
      <c r="I1428" s="20">
        <v>2.7838000000000002E-2</v>
      </c>
      <c r="J1428" s="20">
        <v>2.9461000000000001E-2</v>
      </c>
      <c r="K1428" s="20">
        <v>2.8972999999999999E-2</v>
      </c>
      <c r="L1428" s="20">
        <v>3.0896E-2</v>
      </c>
      <c r="M1428" s="20">
        <v>3.3939999999999998E-2</v>
      </c>
      <c r="N1428" s="19">
        <v>1390</v>
      </c>
      <c r="O1428" s="21">
        <v>2797.84</v>
      </c>
      <c r="P1428" s="19">
        <v>6009.2</v>
      </c>
      <c r="Q1428" s="18">
        <v>93.614000000000004</v>
      </c>
      <c r="R1428" s="19">
        <v>6.3883999999999999</v>
      </c>
      <c r="S1428" s="19">
        <v>6.3776000000000002</v>
      </c>
      <c r="T1428" s="263" t="s">
        <v>331</v>
      </c>
      <c r="U1428" s="264" t="s">
        <v>331</v>
      </c>
      <c r="V1428" s="264" t="s">
        <v>331</v>
      </c>
      <c r="W1428" s="19"/>
      <c r="AD1428" s="265" t="s">
        <v>331</v>
      </c>
      <c r="AE1428" s="265">
        <v>3.3456999252177773E-2</v>
      </c>
      <c r="AF1428" s="265">
        <v>3.4316999232955281E-2</v>
      </c>
      <c r="AG1428" s="265">
        <v>3.5728999201394621E-2</v>
      </c>
      <c r="AH1428" s="265">
        <v>2.9749999335035682E-2</v>
      </c>
      <c r="AI1428" s="265">
        <v>3.1579999294131994E-2</v>
      </c>
      <c r="AJ1428" s="265">
        <v>3.2079999282956122E-2</v>
      </c>
      <c r="AK1428" s="265">
        <v>3.5479999206960204E-2</v>
      </c>
      <c r="AL1428" s="265">
        <v>3.8444999140687289E-2</v>
      </c>
      <c r="AM1428" s="265">
        <v>4.1042999082617465E-2</v>
      </c>
      <c r="AN1428" s="265">
        <v>3.9476999117620294E-2</v>
      </c>
      <c r="AO1428" s="265">
        <v>4.0460999095626178E-2</v>
      </c>
      <c r="AP1428" s="265">
        <v>4.1457999073341495E-2</v>
      </c>
      <c r="AQ1428" s="265">
        <v>4.1349999075755477E-2</v>
      </c>
    </row>
    <row r="1429" spans="1:43" ht="18.75" customHeight="1">
      <c r="A1429" s="86">
        <v>43258</v>
      </c>
      <c r="B1429" s="19">
        <v>155.73390000000001</v>
      </c>
      <c r="C1429" s="19">
        <v>216.8211</v>
      </c>
      <c r="D1429" s="19"/>
      <c r="E1429" s="19">
        <v>12.13</v>
      </c>
      <c r="F1429" s="20">
        <v>1.9202E-2</v>
      </c>
      <c r="G1429" s="20">
        <v>2.4875999999999999E-2</v>
      </c>
      <c r="H1429" s="20">
        <v>2.6162999999999999E-2</v>
      </c>
      <c r="I1429" s="20">
        <v>2.7633999999999999E-2</v>
      </c>
      <c r="J1429" s="20">
        <v>2.9204000000000001E-2</v>
      </c>
      <c r="K1429" s="20">
        <v>2.8724E-2</v>
      </c>
      <c r="L1429" s="20">
        <v>3.0679999999999999E-2</v>
      </c>
      <c r="M1429" s="20">
        <v>3.449E-2</v>
      </c>
      <c r="N1429" s="19">
        <v>1390</v>
      </c>
      <c r="O1429" s="21">
        <v>2797.84</v>
      </c>
      <c r="P1429" s="19">
        <v>6009.2</v>
      </c>
      <c r="Q1429" s="18">
        <v>93.876000000000005</v>
      </c>
      <c r="R1429" s="19">
        <v>6.4061000000000003</v>
      </c>
      <c r="S1429" s="19">
        <v>6.3967000000000001</v>
      </c>
      <c r="T1429" s="263" t="s">
        <v>331</v>
      </c>
      <c r="U1429" s="264" t="s">
        <v>331</v>
      </c>
      <c r="V1429" s="264" t="s">
        <v>331</v>
      </c>
      <c r="W1429" s="19"/>
      <c r="AD1429" s="265" t="s">
        <v>331</v>
      </c>
      <c r="AE1429" s="265">
        <v>3.3452999252267183E-2</v>
      </c>
      <c r="AF1429" s="265">
        <v>3.399299924019724E-2</v>
      </c>
      <c r="AG1429" s="265">
        <v>3.558999920450151E-2</v>
      </c>
      <c r="AH1429" s="265">
        <v>2.9569999339058992E-2</v>
      </c>
      <c r="AI1429" s="265">
        <v>3.0789999311789874E-2</v>
      </c>
      <c r="AJ1429" s="265">
        <v>3.2019999284297225E-2</v>
      </c>
      <c r="AK1429" s="265">
        <v>3.5209999212995169E-2</v>
      </c>
      <c r="AL1429" s="265">
        <v>3.8444999140687289E-2</v>
      </c>
      <c r="AM1429" s="265">
        <v>4.1042999082617465E-2</v>
      </c>
      <c r="AN1429" s="265">
        <v>3.9450999118201435E-2</v>
      </c>
      <c r="AO1429" s="265">
        <v>4.0604999092407529E-2</v>
      </c>
      <c r="AP1429" s="265">
        <v>4.2118999058566989E-2</v>
      </c>
      <c r="AQ1429" s="265">
        <v>3.7409999163821338E-2</v>
      </c>
    </row>
    <row r="1430" spans="1:43" ht="18.75" customHeight="1">
      <c r="A1430" s="86">
        <v>43257</v>
      </c>
      <c r="B1430" s="19">
        <v>155.45439999999999</v>
      </c>
      <c r="C1430" s="19">
        <v>215.8289</v>
      </c>
      <c r="D1430" s="19"/>
      <c r="E1430" s="19">
        <v>11.64</v>
      </c>
      <c r="F1430" s="20">
        <v>1.9331000000000001E-2</v>
      </c>
      <c r="G1430" s="20">
        <v>2.5160999999999999E-2</v>
      </c>
      <c r="H1430" s="20">
        <v>2.6497E-2</v>
      </c>
      <c r="I1430" s="20">
        <v>2.8091000000000001E-2</v>
      </c>
      <c r="J1430" s="20">
        <v>2.9717E-2</v>
      </c>
      <c r="K1430" s="20">
        <v>2.9222999999999999E-2</v>
      </c>
      <c r="L1430" s="20">
        <v>3.1217000000000002E-2</v>
      </c>
      <c r="M1430" s="20">
        <v>3.4549999999999997E-2</v>
      </c>
      <c r="N1430" s="19">
        <v>1390</v>
      </c>
      <c r="O1430" s="21">
        <v>2797.84</v>
      </c>
      <c r="P1430" s="19">
        <v>6009.2</v>
      </c>
      <c r="Q1430" s="18">
        <v>94.037999999999997</v>
      </c>
      <c r="R1430" s="19">
        <v>6.4080000000000004</v>
      </c>
      <c r="S1430" s="19">
        <v>6.4055</v>
      </c>
      <c r="T1430" s="263" t="s">
        <v>331</v>
      </c>
      <c r="U1430" s="264" t="s">
        <v>331</v>
      </c>
      <c r="V1430" s="264" t="s">
        <v>331</v>
      </c>
      <c r="W1430" s="19"/>
      <c r="AD1430" s="265" t="s">
        <v>331</v>
      </c>
      <c r="AE1430" s="265">
        <v>3.2935999263823033E-2</v>
      </c>
      <c r="AF1430" s="265">
        <v>3.3649999247863889E-2</v>
      </c>
      <c r="AG1430" s="265">
        <v>3.5316999210603536E-2</v>
      </c>
      <c r="AH1430" s="265">
        <v>3.0159999325871469E-2</v>
      </c>
      <c r="AI1430" s="265">
        <v>3.0789999311789874E-2</v>
      </c>
      <c r="AJ1430" s="265">
        <v>3.16899992916733E-2</v>
      </c>
      <c r="AK1430" s="265">
        <v>3.4989999217912557E-2</v>
      </c>
      <c r="AL1430" s="265">
        <v>3.8444999140687289E-2</v>
      </c>
      <c r="AM1430" s="265">
        <v>4.1042999082617465E-2</v>
      </c>
      <c r="AN1430" s="265">
        <v>3.8964999129064384E-2</v>
      </c>
      <c r="AO1430" s="265">
        <v>4.072199908979237E-2</v>
      </c>
      <c r="AP1430" s="265">
        <v>4.2118999058566989E-2</v>
      </c>
      <c r="AQ1430" s="265">
        <v>3.5894999197684227E-2</v>
      </c>
    </row>
    <row r="1431" spans="1:43" ht="18.75" customHeight="1">
      <c r="A1431" s="86">
        <v>43256</v>
      </c>
      <c r="B1431" s="19">
        <v>155.77209999999999</v>
      </c>
      <c r="C1431" s="19">
        <v>215.96449999999999</v>
      </c>
      <c r="D1431" s="19"/>
      <c r="E1431" s="19">
        <v>12.4</v>
      </c>
      <c r="F1431" s="20">
        <v>1.9331999999999998E-2</v>
      </c>
      <c r="G1431" s="20">
        <v>2.4917999999999999E-2</v>
      </c>
      <c r="H1431" s="20">
        <v>2.6190999999999999E-2</v>
      </c>
      <c r="I1431" s="20">
        <v>2.7685000000000001E-2</v>
      </c>
      <c r="J1431" s="20">
        <v>2.9277000000000001E-2</v>
      </c>
      <c r="K1431" s="20">
        <v>2.8774000000000001E-2</v>
      </c>
      <c r="L1431" s="20">
        <v>3.0839999999999999E-2</v>
      </c>
      <c r="M1431" s="20">
        <v>3.4209999999999997E-2</v>
      </c>
      <c r="N1431" s="19">
        <v>1390</v>
      </c>
      <c r="O1431" s="21">
        <v>2797.84</v>
      </c>
      <c r="P1431" s="19">
        <v>6009.2</v>
      </c>
      <c r="Q1431" s="18">
        <v>94.156000000000006</v>
      </c>
      <c r="R1431" s="19">
        <v>6.4203999999999999</v>
      </c>
      <c r="S1431" s="19">
        <v>6.4131</v>
      </c>
      <c r="T1431" s="263" t="s">
        <v>331</v>
      </c>
      <c r="U1431" s="264" t="s">
        <v>331</v>
      </c>
      <c r="V1431" s="264" t="s">
        <v>331</v>
      </c>
      <c r="W1431" s="19"/>
      <c r="AD1431" s="265" t="s">
        <v>331</v>
      </c>
      <c r="AE1431" s="265">
        <v>3.4403999231010673E-2</v>
      </c>
      <c r="AF1431" s="265">
        <v>3.5238999212346966E-2</v>
      </c>
      <c r="AG1431" s="265">
        <v>3.6830999176762996E-2</v>
      </c>
      <c r="AH1431" s="265">
        <v>3.1779999289661645E-2</v>
      </c>
      <c r="AI1431" s="265">
        <v>3.3119999259710313E-2</v>
      </c>
      <c r="AJ1431" s="265">
        <v>3.3809999244287611E-2</v>
      </c>
      <c r="AK1431" s="265">
        <v>3.6609999181702733E-2</v>
      </c>
      <c r="AL1431" s="265">
        <v>3.8444999140687289E-2</v>
      </c>
      <c r="AM1431" s="265">
        <v>4.1042999082617465E-2</v>
      </c>
      <c r="AN1431" s="265">
        <v>3.955499911587685E-2</v>
      </c>
      <c r="AO1431" s="265">
        <v>4.0999999083578584E-2</v>
      </c>
      <c r="AP1431" s="265">
        <v>4.2840999042429023E-2</v>
      </c>
      <c r="AQ1431" s="265">
        <v>3.691499917488545E-2</v>
      </c>
    </row>
    <row r="1432" spans="1:43" ht="18.75" customHeight="1">
      <c r="A1432" s="86">
        <v>43255</v>
      </c>
      <c r="B1432" s="19">
        <v>155.65309999999999</v>
      </c>
      <c r="C1432" s="19">
        <v>216.34889999999999</v>
      </c>
      <c r="D1432" s="19"/>
      <c r="E1432" s="19">
        <v>12.74</v>
      </c>
      <c r="F1432" s="20">
        <v>1.9019000000000001E-2</v>
      </c>
      <c r="G1432" s="20">
        <v>2.5160999999999999E-2</v>
      </c>
      <c r="H1432" s="20">
        <v>2.6497E-2</v>
      </c>
      <c r="I1432" s="20">
        <v>2.7938999999999999E-2</v>
      </c>
      <c r="J1432" s="20">
        <v>2.9423999999999999E-2</v>
      </c>
      <c r="K1432" s="20">
        <v>2.8997999999999999E-2</v>
      </c>
      <c r="L1432" s="20">
        <v>3.0848E-2</v>
      </c>
      <c r="M1432" s="20">
        <v>3.4049999999999997E-2</v>
      </c>
      <c r="N1432" s="19">
        <v>1390</v>
      </c>
      <c r="O1432" s="21">
        <v>2797.84</v>
      </c>
      <c r="P1432" s="19">
        <v>6009.2</v>
      </c>
      <c r="Q1432" s="18">
        <v>93.978999999999999</v>
      </c>
      <c r="R1432" s="19">
        <v>6.4105999999999996</v>
      </c>
      <c r="S1432" s="19">
        <v>6.4093999999999998</v>
      </c>
      <c r="T1432" s="263" t="s">
        <v>331</v>
      </c>
      <c r="U1432" s="264" t="s">
        <v>331</v>
      </c>
      <c r="V1432" s="264" t="s">
        <v>331</v>
      </c>
      <c r="W1432" s="19"/>
      <c r="AD1432" s="265" t="s">
        <v>331</v>
      </c>
      <c r="AE1432" s="265">
        <v>3.4229999234899881E-2</v>
      </c>
      <c r="AF1432" s="265">
        <v>3.5257999211922283E-2</v>
      </c>
      <c r="AG1432" s="265">
        <v>3.6854999176226561E-2</v>
      </c>
      <c r="AH1432" s="265">
        <v>3.1859999287873503E-2</v>
      </c>
      <c r="AI1432" s="265">
        <v>3.3129999259486793E-2</v>
      </c>
      <c r="AJ1432" s="265">
        <v>3.4239999234676362E-2</v>
      </c>
      <c r="AK1432" s="265">
        <v>3.6799999177455904E-2</v>
      </c>
      <c r="AL1432" s="265">
        <v>3.8444999140687289E-2</v>
      </c>
      <c r="AM1432" s="265">
        <v>4.1042999082617465E-2</v>
      </c>
      <c r="AN1432" s="265">
        <v>3.9454999118112025E-2</v>
      </c>
      <c r="AO1432" s="265">
        <v>4.1075999081879852E-2</v>
      </c>
      <c r="AP1432" s="265">
        <v>4.261499904748052E-2</v>
      </c>
      <c r="AQ1432" s="265">
        <v>3.7034999172203244E-2</v>
      </c>
    </row>
    <row r="1433" spans="1:43" ht="18.75" customHeight="1">
      <c r="A1433" s="86">
        <v>43252</v>
      </c>
      <c r="B1433" s="19">
        <v>155.9066</v>
      </c>
      <c r="C1433" s="19">
        <v>216.8203</v>
      </c>
      <c r="D1433" s="19"/>
      <c r="E1433" s="19">
        <v>13.46</v>
      </c>
      <c r="F1433" s="20">
        <v>1.9046E-2</v>
      </c>
      <c r="G1433" s="20">
        <v>2.4715999999999998E-2</v>
      </c>
      <c r="H1433" s="20">
        <v>2.5998E-2</v>
      </c>
      <c r="I1433" s="20">
        <v>2.7483E-2</v>
      </c>
      <c r="J1433" s="20">
        <v>2.9021999999999999E-2</v>
      </c>
      <c r="K1433" s="20">
        <v>2.8576000000000001E-2</v>
      </c>
      <c r="L1433" s="20">
        <v>3.0505999999999998E-2</v>
      </c>
      <c r="M1433" s="20">
        <v>3.3590000000000002E-2</v>
      </c>
      <c r="N1433" s="19">
        <v>1390</v>
      </c>
      <c r="O1433" s="21">
        <v>2847.6400000000003</v>
      </c>
      <c r="P1433" s="19">
        <v>5976.3</v>
      </c>
      <c r="Q1433" s="18">
        <v>94.069000000000003</v>
      </c>
      <c r="R1433" s="19">
        <v>6.4189999999999996</v>
      </c>
      <c r="S1433" s="19">
        <v>6.4005999999999998</v>
      </c>
      <c r="T1433" s="263" t="s">
        <v>331</v>
      </c>
      <c r="U1433" s="264" t="s">
        <v>331</v>
      </c>
      <c r="V1433" s="264" t="s">
        <v>331</v>
      </c>
      <c r="W1433" s="19"/>
      <c r="AD1433" s="265" t="s">
        <v>331</v>
      </c>
      <c r="AE1433" s="265">
        <v>3.4428999230451882E-2</v>
      </c>
      <c r="AF1433" s="265">
        <v>3.5399999208748339E-2</v>
      </c>
      <c r="AG1433" s="265">
        <v>3.7078999171219769E-2</v>
      </c>
      <c r="AH1433" s="265">
        <v>3.2189999280497428E-2</v>
      </c>
      <c r="AI1433" s="265">
        <v>3.3349999254569412E-2</v>
      </c>
      <c r="AJ1433" s="265">
        <v>3.4809999221935867E-2</v>
      </c>
      <c r="AK1433" s="265">
        <v>3.7189999168738719E-2</v>
      </c>
      <c r="AL1433" s="265">
        <v>3.8444999140687289E-2</v>
      </c>
      <c r="AM1433" s="265">
        <v>4.1042999082617465E-2</v>
      </c>
      <c r="AN1433" s="265">
        <v>3.9620999114401638E-2</v>
      </c>
      <c r="AO1433" s="265">
        <v>4.1262999077700077E-2</v>
      </c>
      <c r="AP1433" s="265">
        <v>4.3123999036103491E-2</v>
      </c>
      <c r="AQ1433" s="265">
        <v>3.841499914135784E-2</v>
      </c>
    </row>
    <row r="1434" spans="1:43" ht="18.75" customHeight="1">
      <c r="A1434" s="86">
        <v>43251</v>
      </c>
      <c r="B1434" s="19">
        <v>156.34719999999999</v>
      </c>
      <c r="C1434" s="19">
        <v>217.4674</v>
      </c>
      <c r="D1434" s="19"/>
      <c r="E1434" s="19">
        <v>15.43</v>
      </c>
      <c r="F1434" s="20">
        <v>1.8946000000000001E-2</v>
      </c>
      <c r="G1434" s="20">
        <v>2.4274E-2</v>
      </c>
      <c r="H1434" s="20">
        <v>2.5502E-2</v>
      </c>
      <c r="I1434" s="20">
        <v>2.6962E-2</v>
      </c>
      <c r="J1434" s="20">
        <v>2.8586E-2</v>
      </c>
      <c r="K1434" s="20">
        <v>2.8056999999999999E-2</v>
      </c>
      <c r="L1434" s="20">
        <v>3.0252999999999999E-2</v>
      </c>
      <c r="M1434" s="20">
        <v>3.3450000000000001E-2</v>
      </c>
      <c r="N1434" s="19">
        <v>1390</v>
      </c>
      <c r="O1434" s="21">
        <v>2847.6400000000003</v>
      </c>
      <c r="P1434" s="19">
        <v>5976.3</v>
      </c>
      <c r="Q1434" s="18">
        <v>94.82</v>
      </c>
      <c r="R1434" s="19">
        <v>6.4176000000000002</v>
      </c>
      <c r="S1434" s="19">
        <v>6.4238999999999997</v>
      </c>
      <c r="T1434" s="263" t="s">
        <v>331</v>
      </c>
      <c r="U1434" s="264" t="s">
        <v>331</v>
      </c>
      <c r="V1434" s="264" t="s">
        <v>331</v>
      </c>
      <c r="W1434" s="19"/>
      <c r="AD1434" s="265" t="s">
        <v>331</v>
      </c>
      <c r="AE1434" s="265">
        <v>3.4119999237358568E-2</v>
      </c>
      <c r="AF1434" s="265">
        <v>3.5106999215297398E-2</v>
      </c>
      <c r="AG1434" s="265">
        <v>3.6699999179691078E-2</v>
      </c>
      <c r="AH1434" s="265">
        <v>3.2359999276697637E-2</v>
      </c>
      <c r="AI1434" s="265">
        <v>3.3949999241158366E-2</v>
      </c>
      <c r="AJ1434" s="265">
        <v>3.5669999202713375E-2</v>
      </c>
      <c r="AK1434" s="265">
        <v>3.7169999169185758E-2</v>
      </c>
      <c r="AL1434" s="265">
        <v>3.8444999140687289E-2</v>
      </c>
      <c r="AM1434" s="265">
        <v>4.1042999082617465E-2</v>
      </c>
      <c r="AN1434" s="265">
        <v>3.9614999114535747E-2</v>
      </c>
      <c r="AO1434" s="265">
        <v>4.1261999077722426E-2</v>
      </c>
      <c r="AP1434" s="265">
        <v>4.3123999036103491E-2</v>
      </c>
      <c r="AQ1434" s="265">
        <v>3.4389999231323604E-2</v>
      </c>
    </row>
    <row r="1435" spans="1:43" ht="18.75" customHeight="1">
      <c r="A1435" s="86">
        <v>43250</v>
      </c>
      <c r="B1435" s="19">
        <v>156.21279999999999</v>
      </c>
      <c r="C1435" s="19">
        <v>218.52799999999999</v>
      </c>
      <c r="D1435" s="19"/>
      <c r="E1435" s="19">
        <v>14.94</v>
      </c>
      <c r="F1435" s="20">
        <v>1.9127000000000002E-2</v>
      </c>
      <c r="G1435" s="20">
        <v>2.4115000000000001E-2</v>
      </c>
      <c r="H1435" s="20">
        <v>2.5309999999999999E-2</v>
      </c>
      <c r="I1435" s="20">
        <v>2.6811000000000001E-2</v>
      </c>
      <c r="J1435" s="20">
        <v>2.8549999999999999E-2</v>
      </c>
      <c r="K1435" s="20">
        <v>2.8008000000000002E-2</v>
      </c>
      <c r="L1435" s="20">
        <v>3.0269000000000001E-2</v>
      </c>
      <c r="M1435" s="20">
        <v>3.3250000000000002E-2</v>
      </c>
      <c r="N1435" s="19">
        <v>1390</v>
      </c>
      <c r="O1435" s="21">
        <v>2847.6400000000003</v>
      </c>
      <c r="P1435" s="19">
        <v>5976.3</v>
      </c>
      <c r="Q1435" s="18">
        <v>94.418000000000006</v>
      </c>
      <c r="R1435" s="19">
        <v>6.3993000000000002</v>
      </c>
      <c r="S1435" s="19">
        <v>6.3970000000000002</v>
      </c>
      <c r="T1435" s="263" t="s">
        <v>331</v>
      </c>
      <c r="U1435" s="264" t="s">
        <v>331</v>
      </c>
      <c r="V1435" s="264" t="s">
        <v>331</v>
      </c>
      <c r="W1435" s="19"/>
      <c r="AD1435" s="265" t="s">
        <v>331</v>
      </c>
      <c r="AE1435" s="265">
        <v>3.4037999239191409E-2</v>
      </c>
      <c r="AF1435" s="265">
        <v>3.5251999212056399E-2</v>
      </c>
      <c r="AG1435" s="265">
        <v>3.6906999175064265E-2</v>
      </c>
      <c r="AH1435" s="265">
        <v>3.2589999271556737E-2</v>
      </c>
      <c r="AI1435" s="265">
        <v>3.3949999241158366E-2</v>
      </c>
      <c r="AJ1435" s="265">
        <v>3.5869999198243026E-2</v>
      </c>
      <c r="AK1435" s="265">
        <v>3.7299999166280032E-2</v>
      </c>
      <c r="AL1435" s="265">
        <v>3.8444999140687289E-2</v>
      </c>
      <c r="AM1435" s="265">
        <v>4.1042999082617465E-2</v>
      </c>
      <c r="AN1435" s="265">
        <v>3.9866999108903109E-2</v>
      </c>
      <c r="AO1435" s="265">
        <v>4.1495999072492129E-2</v>
      </c>
      <c r="AP1435" s="265">
        <v>4.3437999029085038E-2</v>
      </c>
      <c r="AQ1435" s="265">
        <v>3.5909999197348955E-2</v>
      </c>
    </row>
    <row r="1436" spans="1:43" ht="18.75" customHeight="1">
      <c r="A1436" s="86">
        <v>43249</v>
      </c>
      <c r="B1436" s="19">
        <v>156.81309999999999</v>
      </c>
      <c r="C1436" s="19">
        <v>219.58609999999999</v>
      </c>
      <c r="D1436" s="19"/>
      <c r="E1436" s="19">
        <v>17.02</v>
      </c>
      <c r="F1436" s="20">
        <v>1.8737E-2</v>
      </c>
      <c r="G1436" s="20">
        <v>2.3191E-2</v>
      </c>
      <c r="H1436" s="20">
        <v>2.4320999999999999E-2</v>
      </c>
      <c r="I1436" s="20">
        <v>2.5840999999999999E-2</v>
      </c>
      <c r="J1436" s="20">
        <v>2.7810000000000001E-2</v>
      </c>
      <c r="K1436" s="20">
        <v>2.7147000000000001E-2</v>
      </c>
      <c r="L1436" s="20">
        <v>2.9745000000000001E-2</v>
      </c>
      <c r="M1436" s="20">
        <v>3.2919999999999998E-2</v>
      </c>
      <c r="N1436" s="19">
        <v>1390</v>
      </c>
      <c r="O1436" s="21">
        <v>2847.6400000000003</v>
      </c>
      <c r="P1436" s="19">
        <v>5976.3</v>
      </c>
      <c r="Q1436" s="18">
        <v>94.253</v>
      </c>
      <c r="R1436" s="19">
        <v>6.3917000000000002</v>
      </c>
      <c r="S1436" s="19">
        <v>6.3886000000000003</v>
      </c>
      <c r="T1436" s="263" t="s">
        <v>331</v>
      </c>
      <c r="U1436" s="264" t="s">
        <v>331</v>
      </c>
      <c r="V1436" s="264" t="s">
        <v>331</v>
      </c>
      <c r="W1436" s="19"/>
      <c r="AD1436" s="265" t="s">
        <v>331</v>
      </c>
      <c r="AE1436" s="265">
        <v>3.4194999235682193E-2</v>
      </c>
      <c r="AF1436" s="265">
        <v>3.5103999215364459E-2</v>
      </c>
      <c r="AG1436" s="265">
        <v>3.6621999181434509E-2</v>
      </c>
      <c r="AH1436" s="265">
        <v>3.2659999269992114E-2</v>
      </c>
      <c r="AI1436" s="265">
        <v>3.3949999241158366E-2</v>
      </c>
      <c r="AJ1436" s="265">
        <v>3.5939999196678396E-2</v>
      </c>
      <c r="AK1436" s="265">
        <v>3.7269999166950583E-2</v>
      </c>
      <c r="AL1436" s="265">
        <v>3.8444999140687289E-2</v>
      </c>
      <c r="AM1436" s="265">
        <v>4.1042999082617465E-2</v>
      </c>
      <c r="AN1436" s="265">
        <v>4.025199910029769E-2</v>
      </c>
      <c r="AO1436" s="265">
        <v>4.1707999067753548E-2</v>
      </c>
      <c r="AP1436" s="265">
        <v>4.3589999025687574E-2</v>
      </c>
      <c r="AQ1436" s="265">
        <v>3.5399999208748339E-2</v>
      </c>
    </row>
    <row r="1437" spans="1:43" ht="18.75" customHeight="1">
      <c r="A1437" s="86">
        <v>43248</v>
      </c>
      <c r="B1437" s="19">
        <v>155.8115</v>
      </c>
      <c r="C1437" s="19">
        <v>220.25239999999999</v>
      </c>
      <c r="D1437" s="19"/>
      <c r="E1437" s="19">
        <v>13.22</v>
      </c>
      <c r="F1437" s="20">
        <v>1.8891000000000002E-2</v>
      </c>
      <c r="G1437" s="20">
        <v>2.4757999999999999E-2</v>
      </c>
      <c r="H1437" s="20">
        <v>2.6082000000000001E-2</v>
      </c>
      <c r="I1437" s="20">
        <v>2.7651999999999999E-2</v>
      </c>
      <c r="J1437" s="20">
        <v>2.9312999999999999E-2</v>
      </c>
      <c r="K1437" s="20">
        <v>2.8849E-2</v>
      </c>
      <c r="L1437" s="20">
        <v>3.092E-2</v>
      </c>
      <c r="M1437" s="20">
        <v>3.2899999999999999E-2</v>
      </c>
      <c r="N1437" s="19">
        <v>1390</v>
      </c>
      <c r="O1437" s="21">
        <v>2847.6400000000003</v>
      </c>
      <c r="P1437" s="19">
        <v>5976.3</v>
      </c>
      <c r="Q1437" s="18">
        <v>93.775000000000006</v>
      </c>
      <c r="R1437" s="19">
        <v>6.3784000000000001</v>
      </c>
      <c r="S1437" s="19">
        <v>6.3764000000000003</v>
      </c>
      <c r="T1437" s="263" t="s">
        <v>331</v>
      </c>
      <c r="U1437" s="264" t="s">
        <v>331</v>
      </c>
      <c r="V1437" s="264" t="s">
        <v>331</v>
      </c>
      <c r="W1437" s="19"/>
      <c r="AD1437" s="265" t="s">
        <v>331</v>
      </c>
      <c r="AE1437" s="265">
        <v>3.3945999241247776E-2</v>
      </c>
      <c r="AF1437" s="265">
        <v>3.4654999225400392E-2</v>
      </c>
      <c r="AG1437" s="265">
        <v>3.62549991896376E-2</v>
      </c>
      <c r="AH1437" s="265">
        <v>3.2559999272227289E-2</v>
      </c>
      <c r="AI1437" s="265">
        <v>3.3949999241158366E-2</v>
      </c>
      <c r="AJ1437" s="265">
        <v>3.6079999193549157E-2</v>
      </c>
      <c r="AK1437" s="265">
        <v>3.7099999170750381E-2</v>
      </c>
      <c r="AL1437" s="265">
        <v>3.8444999140687289E-2</v>
      </c>
      <c r="AM1437" s="265">
        <v>4.1042999082617465E-2</v>
      </c>
      <c r="AN1437" s="265">
        <v>4.0807999087870118E-2</v>
      </c>
      <c r="AO1437" s="265">
        <v>4.2316999054141345E-2</v>
      </c>
      <c r="AP1437" s="265">
        <v>4.3589999025687574E-2</v>
      </c>
      <c r="AQ1437" s="265">
        <v>3.8619999136775732E-2</v>
      </c>
    </row>
    <row r="1438" spans="1:43" ht="18.75" customHeight="1">
      <c r="A1438" s="86">
        <v>43245</v>
      </c>
      <c r="B1438" s="19">
        <v>155.8115</v>
      </c>
      <c r="C1438" s="19">
        <v>220.25239999999999</v>
      </c>
      <c r="D1438" s="19"/>
      <c r="E1438" s="19">
        <v>13.22</v>
      </c>
      <c r="F1438" s="20">
        <v>1.8891000000000002E-2</v>
      </c>
      <c r="G1438" s="20">
        <v>2.4757999999999999E-2</v>
      </c>
      <c r="H1438" s="20">
        <v>2.6082000000000001E-2</v>
      </c>
      <c r="I1438" s="20">
        <v>2.7651999999999999E-2</v>
      </c>
      <c r="J1438" s="20">
        <v>2.9312999999999999E-2</v>
      </c>
      <c r="K1438" s="20">
        <v>2.8849E-2</v>
      </c>
      <c r="L1438" s="20">
        <v>3.092E-2</v>
      </c>
      <c r="M1438" s="20">
        <v>3.279E-2</v>
      </c>
      <c r="N1438" s="19">
        <v>1390</v>
      </c>
      <c r="O1438" s="21">
        <v>2847.6400000000003</v>
      </c>
      <c r="P1438" s="19">
        <v>5976.3</v>
      </c>
      <c r="Q1438" s="18">
        <v>94.003</v>
      </c>
      <c r="R1438" s="19">
        <v>6.3886000000000003</v>
      </c>
      <c r="S1438" s="19">
        <v>6.3780000000000001</v>
      </c>
      <c r="T1438" s="263" t="s">
        <v>331</v>
      </c>
      <c r="U1438" s="264" t="s">
        <v>331</v>
      </c>
      <c r="V1438" s="264" t="s">
        <v>331</v>
      </c>
      <c r="W1438" s="19"/>
      <c r="AD1438" s="265" t="s">
        <v>331</v>
      </c>
      <c r="AE1438" s="265">
        <v>3.4235999234765765E-2</v>
      </c>
      <c r="AF1438" s="265">
        <v>3.5249999212101098E-2</v>
      </c>
      <c r="AG1438" s="265">
        <v>3.6750999178551139E-2</v>
      </c>
      <c r="AH1438" s="265">
        <v>3.275999926775694E-2</v>
      </c>
      <c r="AI1438" s="265">
        <v>3.3949999241158366E-2</v>
      </c>
      <c r="AJ1438" s="265">
        <v>3.6429999185726043E-2</v>
      </c>
      <c r="AK1438" s="265">
        <v>3.7379999164491889E-2</v>
      </c>
      <c r="AL1438" s="265">
        <v>3.8444999140687289E-2</v>
      </c>
      <c r="AM1438" s="265">
        <v>4.1042999082617465E-2</v>
      </c>
      <c r="AN1438" s="265">
        <v>4.1024999083019792E-2</v>
      </c>
      <c r="AO1438" s="265">
        <v>4.2316999054141345E-2</v>
      </c>
      <c r="AP1438" s="265">
        <v>4.3676999023742974E-2</v>
      </c>
      <c r="AQ1438" s="265">
        <v>3.9019999127835034E-2</v>
      </c>
    </row>
    <row r="1439" spans="1:43" ht="18.75" customHeight="1">
      <c r="A1439" s="86">
        <v>43244</v>
      </c>
      <c r="B1439" s="19">
        <v>155.50030000000001</v>
      </c>
      <c r="C1439" s="19">
        <v>220.04490000000001</v>
      </c>
      <c r="D1439" s="19"/>
      <c r="E1439" s="19">
        <v>12.53</v>
      </c>
      <c r="F1439" s="20">
        <v>1.8921E-2</v>
      </c>
      <c r="G1439" s="20">
        <v>2.5080999999999999E-2</v>
      </c>
      <c r="H1439" s="20">
        <v>2.6495999999999999E-2</v>
      </c>
      <c r="I1439" s="20">
        <v>2.8140999999999999E-2</v>
      </c>
      <c r="J1439" s="20">
        <v>2.9770000000000001E-2</v>
      </c>
      <c r="K1439" s="20">
        <v>2.9325E-2</v>
      </c>
      <c r="L1439" s="20">
        <v>3.125E-2</v>
      </c>
      <c r="M1439" s="20">
        <v>3.2770000000000001E-2</v>
      </c>
      <c r="N1439" s="19">
        <v>1390</v>
      </c>
      <c r="O1439" s="21">
        <v>2847.6400000000003</v>
      </c>
      <c r="P1439" s="19">
        <v>5976.3</v>
      </c>
      <c r="Q1439" s="18">
        <v>93.608999999999995</v>
      </c>
      <c r="R1439" s="19">
        <v>6.3674999999999997</v>
      </c>
      <c r="S1439" s="19">
        <v>6.3516000000000004</v>
      </c>
      <c r="T1439" s="263" t="s">
        <v>331</v>
      </c>
      <c r="U1439" s="264" t="s">
        <v>331</v>
      </c>
      <c r="V1439" s="264" t="s">
        <v>331</v>
      </c>
      <c r="W1439" s="19"/>
      <c r="AD1439" s="265" t="s">
        <v>331</v>
      </c>
      <c r="AE1439" s="265">
        <v>3.4235999234765765E-2</v>
      </c>
      <c r="AF1439" s="265">
        <v>3.5249999212101098E-2</v>
      </c>
      <c r="AG1439" s="265">
        <v>3.6750999178551139E-2</v>
      </c>
      <c r="AH1439" s="265">
        <v>3.275999926775694E-2</v>
      </c>
      <c r="AI1439" s="265">
        <v>3.3949999241158366E-2</v>
      </c>
      <c r="AJ1439" s="265">
        <v>3.6429999185726043E-2</v>
      </c>
      <c r="AK1439" s="265">
        <v>3.7379999164491889E-2</v>
      </c>
      <c r="AL1439" s="265">
        <v>3.8444999140687289E-2</v>
      </c>
      <c r="AM1439" s="265">
        <v>4.1042999082617465E-2</v>
      </c>
      <c r="AN1439" s="265">
        <v>4.1024999083019792E-2</v>
      </c>
      <c r="AO1439" s="265">
        <v>4.2316999054141345E-2</v>
      </c>
      <c r="AP1439" s="265">
        <v>4.3676999023742974E-2</v>
      </c>
      <c r="AQ1439" s="265">
        <v>3.9429999118670823E-2</v>
      </c>
    </row>
    <row r="1440" spans="1:43" ht="18.75" customHeight="1">
      <c r="A1440" s="86">
        <v>43243</v>
      </c>
      <c r="B1440" s="19">
        <v>155.26570000000001</v>
      </c>
      <c r="C1440" s="19">
        <v>219.77680000000001</v>
      </c>
      <c r="D1440" s="19"/>
      <c r="E1440" s="19">
        <v>12.58</v>
      </c>
      <c r="F1440" s="20">
        <v>1.9050000000000001E-2</v>
      </c>
      <c r="G1440" s="20">
        <v>2.5281999999999999E-2</v>
      </c>
      <c r="H1440" s="20">
        <v>2.6633E-2</v>
      </c>
      <c r="I1440" s="20">
        <v>2.8249E-2</v>
      </c>
      <c r="J1440" s="20">
        <v>2.9935E-2</v>
      </c>
      <c r="K1440" s="20">
        <v>2.945E-2</v>
      </c>
      <c r="L1440" s="20">
        <v>3.1517000000000003E-2</v>
      </c>
      <c r="M1440" s="20">
        <v>3.2649999999999998E-2</v>
      </c>
      <c r="N1440" s="19">
        <v>1390</v>
      </c>
      <c r="O1440" s="21">
        <v>2847.6400000000003</v>
      </c>
      <c r="P1440" s="19">
        <v>5976.3</v>
      </c>
      <c r="Q1440" s="18">
        <v>93.677000000000007</v>
      </c>
      <c r="R1440" s="19">
        <v>6.3834999999999997</v>
      </c>
      <c r="S1440" s="19">
        <v>6.3579999999999997</v>
      </c>
      <c r="T1440" s="263" t="s">
        <v>331</v>
      </c>
      <c r="U1440" s="264" t="s">
        <v>331</v>
      </c>
      <c r="V1440" s="264" t="s">
        <v>331</v>
      </c>
      <c r="W1440" s="19"/>
      <c r="AD1440" s="265" t="s">
        <v>331</v>
      </c>
      <c r="AE1440" s="265">
        <v>3.4235999234765765E-2</v>
      </c>
      <c r="AF1440" s="265">
        <v>3.5249999212101098E-2</v>
      </c>
      <c r="AG1440" s="265">
        <v>3.6750999178551139E-2</v>
      </c>
      <c r="AH1440" s="265">
        <v>3.275999926775694E-2</v>
      </c>
      <c r="AI1440" s="265">
        <v>3.3949999241158366E-2</v>
      </c>
      <c r="AJ1440" s="265">
        <v>3.6429999185726043E-2</v>
      </c>
      <c r="AK1440" s="265">
        <v>3.7379999164491889E-2</v>
      </c>
      <c r="AL1440" s="265">
        <v>3.8444999140687289E-2</v>
      </c>
      <c r="AM1440" s="265">
        <v>4.1042999082617465E-2</v>
      </c>
      <c r="AN1440" s="265">
        <v>4.1024999083019792E-2</v>
      </c>
      <c r="AO1440" s="265">
        <v>4.2316999054141345E-2</v>
      </c>
      <c r="AP1440" s="265">
        <v>4.3676999023742974E-2</v>
      </c>
      <c r="AQ1440" s="265">
        <v>3.9429999118670823E-2</v>
      </c>
    </row>
    <row r="1441" spans="1:43" ht="18.75" customHeight="1">
      <c r="A1441" s="86">
        <v>43242</v>
      </c>
      <c r="B1441" s="19">
        <v>154.8561</v>
      </c>
      <c r="C1441" s="19">
        <v>219.49860000000001</v>
      </c>
      <c r="D1441" s="19"/>
      <c r="E1441" s="19">
        <v>13.22</v>
      </c>
      <c r="F1441" s="20">
        <v>1.9203999999999999E-2</v>
      </c>
      <c r="G1441" s="20">
        <v>2.5680000000000001E-2</v>
      </c>
      <c r="H1441" s="20">
        <v>2.7265999999999999E-2</v>
      </c>
      <c r="I1441" s="20">
        <v>2.8968000000000001E-2</v>
      </c>
      <c r="J1441" s="20">
        <v>3.0596999999999999E-2</v>
      </c>
      <c r="K1441" s="20">
        <v>3.0130000000000001E-2</v>
      </c>
      <c r="L1441" s="20">
        <v>3.2048E-2</v>
      </c>
      <c r="M1441" s="20">
        <v>3.2599999999999997E-2</v>
      </c>
      <c r="N1441" s="19">
        <v>1390</v>
      </c>
      <c r="O1441" s="21">
        <v>2847.6400000000003</v>
      </c>
      <c r="P1441" s="19">
        <v>5976.3</v>
      </c>
      <c r="Q1441" s="18">
        <v>93.637</v>
      </c>
      <c r="R1441" s="19">
        <v>6.38</v>
      </c>
      <c r="S1441" s="19">
        <v>6.3647999999999998</v>
      </c>
      <c r="T1441" s="263" t="s">
        <v>331</v>
      </c>
      <c r="U1441" s="264" t="s">
        <v>331</v>
      </c>
      <c r="V1441" s="264" t="s">
        <v>331</v>
      </c>
      <c r="W1441" s="19"/>
      <c r="AD1441" s="265" t="s">
        <v>331</v>
      </c>
      <c r="AE1441" s="265">
        <v>3.4593999226763844E-2</v>
      </c>
      <c r="AF1441" s="265">
        <v>3.5432999208010733E-2</v>
      </c>
      <c r="AG1441" s="265">
        <v>3.6942999174259604E-2</v>
      </c>
      <c r="AH1441" s="265">
        <v>3.3039999261498448E-2</v>
      </c>
      <c r="AI1441" s="265">
        <v>3.3959999240934846E-2</v>
      </c>
      <c r="AJ1441" s="265">
        <v>3.6589999182149766E-2</v>
      </c>
      <c r="AK1441" s="265">
        <v>3.7529999161139131E-2</v>
      </c>
      <c r="AL1441" s="265">
        <v>3.8444999140687289E-2</v>
      </c>
      <c r="AM1441" s="265">
        <v>4.1042999082617465E-2</v>
      </c>
      <c r="AN1441" s="265">
        <v>4.1017999083176257E-2</v>
      </c>
      <c r="AO1441" s="265">
        <v>4.2315999054163694E-2</v>
      </c>
      <c r="AP1441" s="265">
        <v>4.3872999019362029E-2</v>
      </c>
      <c r="AQ1441" s="265">
        <v>4.194499906245619E-2</v>
      </c>
    </row>
    <row r="1442" spans="1:43" ht="18.75" customHeight="1">
      <c r="A1442" s="86">
        <v>43241</v>
      </c>
      <c r="B1442" s="19">
        <v>154.83330000000001</v>
      </c>
      <c r="C1442" s="19">
        <v>219.48169999999999</v>
      </c>
      <c r="D1442" s="19"/>
      <c r="E1442" s="19">
        <v>13.08</v>
      </c>
      <c r="F1442" s="20">
        <v>1.8994E-2</v>
      </c>
      <c r="G1442" s="20">
        <v>2.5656000000000002E-2</v>
      </c>
      <c r="H1442" s="20">
        <v>2.7293000000000001E-2</v>
      </c>
      <c r="I1442" s="20">
        <v>2.895E-2</v>
      </c>
      <c r="J1442" s="20">
        <v>3.0596000000000002E-2</v>
      </c>
      <c r="K1442" s="20">
        <v>3.0130000000000001E-2</v>
      </c>
      <c r="L1442" s="20">
        <v>3.2015000000000002E-2</v>
      </c>
      <c r="M1442" s="20">
        <v>3.2629999999999999E-2</v>
      </c>
      <c r="N1442" s="19">
        <v>1390</v>
      </c>
      <c r="O1442" s="21">
        <v>2847.6400000000003</v>
      </c>
      <c r="P1442" s="19">
        <v>5976.3</v>
      </c>
      <c r="Q1442" s="18">
        <v>93.468999999999994</v>
      </c>
      <c r="R1442" s="19">
        <v>6.3672000000000004</v>
      </c>
      <c r="S1442" s="19">
        <v>6.3577000000000004</v>
      </c>
      <c r="T1442" s="263" t="s">
        <v>331</v>
      </c>
      <c r="U1442" s="264" t="s">
        <v>331</v>
      </c>
      <c r="V1442" s="264" t="s">
        <v>331</v>
      </c>
      <c r="W1442" s="19"/>
      <c r="AD1442" s="265" t="s">
        <v>331</v>
      </c>
      <c r="AE1442" s="265">
        <v>3.4699999224394561E-2</v>
      </c>
      <c r="AF1442" s="265">
        <v>3.5766999200545255E-2</v>
      </c>
      <c r="AG1442" s="265">
        <v>3.7100999170728031E-2</v>
      </c>
      <c r="AH1442" s="265">
        <v>3.3049999261274936E-2</v>
      </c>
      <c r="AI1442" s="265">
        <v>3.3929999241605398E-2</v>
      </c>
      <c r="AJ1442" s="265">
        <v>3.6689999179914591E-2</v>
      </c>
      <c r="AK1442" s="265">
        <v>3.7459999162703754E-2</v>
      </c>
      <c r="AL1442" s="265">
        <v>3.8444999140687289E-2</v>
      </c>
      <c r="AM1442" s="265">
        <v>4.1042999082617465E-2</v>
      </c>
      <c r="AN1442" s="265">
        <v>4.1380999075062569E-2</v>
      </c>
      <c r="AO1442" s="265">
        <v>4.2418999051861465E-2</v>
      </c>
      <c r="AP1442" s="265">
        <v>4.3875999019294974E-2</v>
      </c>
      <c r="AQ1442" s="265">
        <v>4.2059999059885743E-2</v>
      </c>
    </row>
    <row r="1443" spans="1:43" ht="18.75" customHeight="1">
      <c r="A1443" s="86">
        <v>43238</v>
      </c>
      <c r="B1443" s="19">
        <v>154.80860000000001</v>
      </c>
      <c r="C1443" s="19">
        <v>219.1695</v>
      </c>
      <c r="D1443" s="19"/>
      <c r="E1443" s="19">
        <v>13.42</v>
      </c>
      <c r="F1443" s="20">
        <v>1.8815999999999999E-2</v>
      </c>
      <c r="G1443" s="20">
        <v>2.5467E-2</v>
      </c>
      <c r="H1443" s="20">
        <v>2.7126999999999998E-2</v>
      </c>
      <c r="I1443" s="20">
        <v>2.8881E-2</v>
      </c>
      <c r="J1443" s="20">
        <v>3.0558999999999999E-2</v>
      </c>
      <c r="K1443" s="20">
        <v>3.0103999999999999E-2</v>
      </c>
      <c r="L1443" s="20">
        <v>3.1974000000000002E-2</v>
      </c>
      <c r="M1443" s="20">
        <v>3.2930000000000001E-2</v>
      </c>
      <c r="N1443" s="19">
        <v>1390</v>
      </c>
      <c r="O1443" s="21">
        <v>2847.6400000000003</v>
      </c>
      <c r="P1443" s="19">
        <v>5976.3</v>
      </c>
      <c r="Q1443" s="18">
        <v>93.391999999999996</v>
      </c>
      <c r="R1443" s="19">
        <v>6.3715000000000002</v>
      </c>
      <c r="S1443" s="19">
        <v>6.3506</v>
      </c>
      <c r="T1443" s="263" t="s">
        <v>331</v>
      </c>
      <c r="U1443" s="264" t="s">
        <v>331</v>
      </c>
      <c r="V1443" s="264" t="s">
        <v>331</v>
      </c>
      <c r="W1443" s="19"/>
      <c r="AD1443" s="265" t="s">
        <v>331</v>
      </c>
      <c r="AE1443" s="265">
        <v>3.4949999218806628E-2</v>
      </c>
      <c r="AF1443" s="265">
        <v>3.5549999205395581E-2</v>
      </c>
      <c r="AG1443" s="265">
        <v>3.6952999174036084E-2</v>
      </c>
      <c r="AH1443" s="265">
        <v>3.3269999256357548E-2</v>
      </c>
      <c r="AI1443" s="265">
        <v>3.3509999250993135E-2</v>
      </c>
      <c r="AJ1443" s="265">
        <v>3.6719999179244046E-2</v>
      </c>
      <c r="AK1443" s="265">
        <v>3.7509999161586163E-2</v>
      </c>
      <c r="AL1443" s="265">
        <v>3.8444999140687289E-2</v>
      </c>
      <c r="AM1443" s="265">
        <v>4.1042999082617465E-2</v>
      </c>
      <c r="AN1443" s="265">
        <v>4.1380999075062569E-2</v>
      </c>
      <c r="AO1443" s="265">
        <v>4.2418999051861465E-2</v>
      </c>
      <c r="AP1443" s="265">
        <v>4.3875999019294974E-2</v>
      </c>
      <c r="AQ1443" s="265">
        <v>4.2059999059885743E-2</v>
      </c>
    </row>
    <row r="1444" spans="1:43" ht="18.75" customHeight="1">
      <c r="A1444" s="86">
        <v>43237</v>
      </c>
      <c r="B1444" s="19">
        <v>154.59110000000001</v>
      </c>
      <c r="C1444" s="19">
        <v>219.42740000000001</v>
      </c>
      <c r="D1444" s="19"/>
      <c r="E1444" s="19">
        <v>13.43</v>
      </c>
      <c r="F1444" s="20">
        <v>1.8998000000000001E-2</v>
      </c>
      <c r="G1444" s="20">
        <v>2.5647E-2</v>
      </c>
      <c r="H1444" s="20">
        <v>2.7481999999999999E-2</v>
      </c>
      <c r="I1444" s="20">
        <v>2.9359E-2</v>
      </c>
      <c r="J1444" s="20">
        <v>3.1112000000000001E-2</v>
      </c>
      <c r="K1444" s="20">
        <v>3.0633000000000001E-2</v>
      </c>
      <c r="L1444" s="20">
        <v>3.2461999999999998E-2</v>
      </c>
      <c r="M1444" s="20">
        <v>3.2550000000000003E-2</v>
      </c>
      <c r="N1444" s="19">
        <v>1390</v>
      </c>
      <c r="O1444" s="21">
        <v>2847.6400000000003</v>
      </c>
      <c r="P1444" s="19">
        <v>5976.3</v>
      </c>
      <c r="Q1444" s="18">
        <v>93.218999999999994</v>
      </c>
      <c r="R1444" s="19">
        <v>6.3775000000000004</v>
      </c>
      <c r="S1444" s="19">
        <v>6.3669000000000002</v>
      </c>
      <c r="T1444" s="263" t="s">
        <v>331</v>
      </c>
      <c r="U1444" s="264" t="s">
        <v>331</v>
      </c>
      <c r="V1444" s="264" t="s">
        <v>331</v>
      </c>
      <c r="W1444" s="19"/>
      <c r="AD1444" s="265" t="s">
        <v>331</v>
      </c>
      <c r="AE1444" s="265">
        <v>3.488399922028184E-2</v>
      </c>
      <c r="AF1444" s="265">
        <v>3.5682999202422794E-2</v>
      </c>
      <c r="AG1444" s="265">
        <v>3.7371999164670704E-2</v>
      </c>
      <c r="AH1444" s="265">
        <v>3.3449999252334238E-2</v>
      </c>
      <c r="AI1444" s="265">
        <v>3.3509999250993135E-2</v>
      </c>
      <c r="AJ1444" s="265">
        <v>3.6779999177902936E-2</v>
      </c>
      <c r="AK1444" s="265">
        <v>3.7659999158233405E-2</v>
      </c>
      <c r="AL1444" s="265">
        <v>3.8444999140687289E-2</v>
      </c>
      <c r="AM1444" s="265">
        <v>4.1042999082617465E-2</v>
      </c>
      <c r="AN1444" s="265">
        <v>4.119799907915294E-2</v>
      </c>
      <c r="AO1444" s="265">
        <v>4.241599905192852E-2</v>
      </c>
      <c r="AP1444" s="265">
        <v>4.3978999016992745E-2</v>
      </c>
      <c r="AQ1444" s="265">
        <v>4.2059999059885743E-2</v>
      </c>
    </row>
    <row r="1445" spans="1:43" ht="18.75" customHeight="1">
      <c r="A1445" s="86">
        <v>43236</v>
      </c>
      <c r="B1445" s="19">
        <v>154.55680000000001</v>
      </c>
      <c r="C1445" s="19">
        <v>219.54820000000001</v>
      </c>
      <c r="D1445" s="19"/>
      <c r="E1445" s="19">
        <v>13.42</v>
      </c>
      <c r="F1445" s="20">
        <v>1.8973E-2</v>
      </c>
      <c r="G1445" s="20">
        <v>2.5850999999999999E-2</v>
      </c>
      <c r="H1445" s="20">
        <v>2.7618E-2</v>
      </c>
      <c r="I1445" s="20">
        <v>2.9392000000000001E-2</v>
      </c>
      <c r="J1445" s="20">
        <v>3.0963999999999998E-2</v>
      </c>
      <c r="K1445" s="20">
        <v>3.0606999999999999E-2</v>
      </c>
      <c r="L1445" s="20">
        <v>3.2171999999999999E-2</v>
      </c>
      <c r="M1445" s="20">
        <v>3.2419999999999997E-2</v>
      </c>
      <c r="N1445" s="19">
        <v>1390</v>
      </c>
      <c r="O1445" s="21">
        <v>2847.6400000000003</v>
      </c>
      <c r="P1445" s="19">
        <v>5976.3</v>
      </c>
      <c r="Q1445" s="18">
        <v>92.587000000000003</v>
      </c>
      <c r="R1445" s="19">
        <v>6.3392999999999997</v>
      </c>
      <c r="S1445" s="19">
        <v>6.3369</v>
      </c>
      <c r="T1445" s="263" t="s">
        <v>331</v>
      </c>
      <c r="U1445" s="264" t="s">
        <v>331</v>
      </c>
      <c r="V1445" s="264" t="s">
        <v>331</v>
      </c>
      <c r="W1445" s="19"/>
      <c r="AD1445" s="265" t="s">
        <v>331</v>
      </c>
      <c r="AE1445" s="265">
        <v>3.4981999218091371E-2</v>
      </c>
      <c r="AF1445" s="265">
        <v>3.5896999197639529E-2</v>
      </c>
      <c r="AG1445" s="265">
        <v>3.752899916116148E-2</v>
      </c>
      <c r="AH1445" s="265">
        <v>3.336999925412238E-2</v>
      </c>
      <c r="AI1445" s="265">
        <v>3.3509999250993135E-2</v>
      </c>
      <c r="AJ1445" s="265">
        <v>3.6469999184831972E-2</v>
      </c>
      <c r="AK1445" s="265">
        <v>3.7519999161362644E-2</v>
      </c>
      <c r="AL1445" s="265">
        <v>3.8444999140687289E-2</v>
      </c>
      <c r="AM1445" s="265">
        <v>4.1042999082617465E-2</v>
      </c>
      <c r="AN1445" s="265">
        <v>4.1217999078705908E-2</v>
      </c>
      <c r="AO1445" s="265">
        <v>4.260599904768169E-2</v>
      </c>
      <c r="AP1445" s="265">
        <v>4.4077999014779927E-2</v>
      </c>
      <c r="AQ1445" s="265">
        <v>4.1799999065697188E-2</v>
      </c>
    </row>
    <row r="1446" spans="1:43" ht="18.75" customHeight="1">
      <c r="A1446" s="86">
        <v>43235</v>
      </c>
      <c r="B1446" s="19">
        <v>154.54849999999999</v>
      </c>
      <c r="C1446" s="19">
        <v>219.68010000000001</v>
      </c>
      <c r="D1446" s="19"/>
      <c r="E1446" s="19">
        <v>14.63</v>
      </c>
      <c r="F1446" s="20">
        <v>1.9E-2</v>
      </c>
      <c r="G1446" s="20">
        <v>2.5745000000000001E-2</v>
      </c>
      <c r="H1446" s="20">
        <v>2.7452000000000001E-2</v>
      </c>
      <c r="I1446" s="20">
        <v>2.9186E-2</v>
      </c>
      <c r="J1446" s="20">
        <v>3.0723E-2</v>
      </c>
      <c r="K1446" s="20">
        <v>3.0379E-2</v>
      </c>
      <c r="L1446" s="20">
        <v>3.2007000000000001E-2</v>
      </c>
      <c r="M1446" s="20">
        <v>3.2309999999999998E-2</v>
      </c>
      <c r="N1446" s="19">
        <v>1390</v>
      </c>
      <c r="O1446" s="21">
        <v>2847.6400000000003</v>
      </c>
      <c r="P1446" s="19">
        <v>5976.3</v>
      </c>
      <c r="Q1446" s="18">
        <v>92.537000000000006</v>
      </c>
      <c r="R1446" s="19">
        <v>6.3339999999999996</v>
      </c>
      <c r="S1446" s="19">
        <v>6.3334000000000001</v>
      </c>
      <c r="T1446" s="263" t="s">
        <v>331</v>
      </c>
      <c r="U1446" s="264" t="s">
        <v>331</v>
      </c>
      <c r="V1446" s="264" t="s">
        <v>331</v>
      </c>
      <c r="W1446" s="19"/>
      <c r="AD1446" s="265" t="s">
        <v>331</v>
      </c>
      <c r="AE1446" s="265">
        <v>3.5253999212011694E-2</v>
      </c>
      <c r="AF1446" s="265">
        <v>3.6358999187313022E-2</v>
      </c>
      <c r="AG1446" s="265">
        <v>3.781499915476888E-2</v>
      </c>
      <c r="AH1446" s="265">
        <v>3.3299999255686996E-2</v>
      </c>
      <c r="AI1446" s="265">
        <v>3.3509999250993135E-2</v>
      </c>
      <c r="AJ1446" s="265">
        <v>3.6509999183937908E-2</v>
      </c>
      <c r="AK1446" s="265">
        <v>3.7349999165162441E-2</v>
      </c>
      <c r="AL1446" s="265">
        <v>3.8444999140687289E-2</v>
      </c>
      <c r="AM1446" s="265">
        <v>4.1042999082617465E-2</v>
      </c>
      <c r="AN1446" s="265">
        <v>4.1420999074168505E-2</v>
      </c>
      <c r="AO1446" s="265">
        <v>4.2604999047704047E-2</v>
      </c>
      <c r="AP1446" s="265">
        <v>4.4076999014802276E-2</v>
      </c>
      <c r="AQ1446" s="265">
        <v>4.2049999060109255E-2</v>
      </c>
    </row>
    <row r="1447" spans="1:43" ht="18.75" customHeight="1">
      <c r="A1447" s="86">
        <v>43234</v>
      </c>
      <c r="B1447" s="19">
        <v>154.9418</v>
      </c>
      <c r="C1447" s="19">
        <v>219.4383</v>
      </c>
      <c r="D1447" s="19"/>
      <c r="E1447" s="19">
        <v>12.93</v>
      </c>
      <c r="F1447" s="20">
        <v>1.8942000000000001E-2</v>
      </c>
      <c r="G1447" s="20">
        <v>2.5475000000000001E-2</v>
      </c>
      <c r="H1447" s="20">
        <v>2.7068999999999999E-2</v>
      </c>
      <c r="I1447" s="20">
        <v>2.8621000000000001E-2</v>
      </c>
      <c r="J1447" s="20">
        <v>3.0023999999999999E-2</v>
      </c>
      <c r="K1447" s="20">
        <v>2.9699E-2</v>
      </c>
      <c r="L1447" s="20">
        <v>3.1347E-2</v>
      </c>
      <c r="M1447" s="20">
        <v>3.236E-2</v>
      </c>
      <c r="N1447" s="19">
        <v>1390</v>
      </c>
      <c r="O1447" s="21">
        <v>2847.6400000000003</v>
      </c>
      <c r="P1447" s="19">
        <v>5976.3</v>
      </c>
      <c r="Q1447" s="18">
        <v>92.65</v>
      </c>
      <c r="R1447" s="19">
        <v>6.3491999999999997</v>
      </c>
      <c r="S1447" s="19">
        <v>6.3297999999999996</v>
      </c>
      <c r="T1447" s="263" t="s">
        <v>331</v>
      </c>
      <c r="U1447" s="264" t="s">
        <v>331</v>
      </c>
      <c r="V1447" s="264" t="s">
        <v>331</v>
      </c>
      <c r="W1447" s="19"/>
      <c r="AD1447" s="265" t="s">
        <v>331</v>
      </c>
      <c r="AE1447" s="265">
        <v>3.5111999215185645E-2</v>
      </c>
      <c r="AF1447" s="265">
        <v>3.6093999193236234E-2</v>
      </c>
      <c r="AG1447" s="265">
        <v>3.7676999157853427E-2</v>
      </c>
      <c r="AH1447" s="265">
        <v>3.3009999262169007E-2</v>
      </c>
      <c r="AI1447" s="265">
        <v>3.336999925412238E-2</v>
      </c>
      <c r="AJ1447" s="265">
        <v>3.6169999191537502E-2</v>
      </c>
      <c r="AK1447" s="265">
        <v>3.7399999164044857E-2</v>
      </c>
      <c r="AL1447" s="265">
        <v>3.8444999140687289E-2</v>
      </c>
      <c r="AM1447" s="265">
        <v>4.1042999082617465E-2</v>
      </c>
      <c r="AN1447" s="265">
        <v>4.1645999069139364E-2</v>
      </c>
      <c r="AO1447" s="265">
        <v>4.2778999043814839E-2</v>
      </c>
      <c r="AP1447" s="265">
        <v>4.4177999012544746E-2</v>
      </c>
      <c r="AQ1447" s="265">
        <v>4.1819999065250163E-2</v>
      </c>
    </row>
    <row r="1448" spans="1:43" ht="18.75" customHeight="1">
      <c r="A1448" s="86">
        <v>43231</v>
      </c>
      <c r="B1448" s="19">
        <v>154.95920000000001</v>
      </c>
      <c r="C1448" s="19">
        <v>219.2567</v>
      </c>
      <c r="D1448" s="19"/>
      <c r="E1448" s="19">
        <v>12.65</v>
      </c>
      <c r="F1448" s="20">
        <v>1.8995000000000001E-2</v>
      </c>
      <c r="G1448" s="20">
        <v>2.5349E-2</v>
      </c>
      <c r="H1448" s="20">
        <v>2.6904999999999998E-2</v>
      </c>
      <c r="I1448" s="20">
        <v>2.8382000000000001E-2</v>
      </c>
      <c r="J1448" s="20">
        <v>2.9694999999999999E-2</v>
      </c>
      <c r="K1448" s="20">
        <v>2.9398000000000001E-2</v>
      </c>
      <c r="L1448" s="20">
        <v>3.1040999999999999E-2</v>
      </c>
      <c r="M1448" s="20">
        <v>3.218E-2</v>
      </c>
      <c r="N1448" s="19">
        <v>1390</v>
      </c>
      <c r="O1448" s="21">
        <v>2847.6400000000003</v>
      </c>
      <c r="P1448" s="19">
        <v>5976.3</v>
      </c>
      <c r="Q1448" s="18">
        <v>93.04</v>
      </c>
      <c r="R1448" s="19">
        <v>6.3623000000000003</v>
      </c>
      <c r="S1448" s="19">
        <v>6.3646000000000003</v>
      </c>
      <c r="T1448" s="263" t="s">
        <v>331</v>
      </c>
      <c r="U1448" s="264" t="s">
        <v>331</v>
      </c>
      <c r="V1448" s="264" t="s">
        <v>331</v>
      </c>
      <c r="W1448" s="19"/>
      <c r="AD1448" s="265" t="s">
        <v>331</v>
      </c>
      <c r="AE1448" s="265">
        <v>3.5074999216012655E-2</v>
      </c>
      <c r="AF1448" s="265">
        <v>3.7146999169699851E-2</v>
      </c>
      <c r="AG1448" s="265">
        <v>3.7466999162547289E-2</v>
      </c>
      <c r="AH1448" s="265">
        <v>3.276999926753342E-2</v>
      </c>
      <c r="AI1448" s="265">
        <v>3.3559999249875544E-2</v>
      </c>
      <c r="AJ1448" s="265">
        <v>3.6089999193325638E-2</v>
      </c>
      <c r="AK1448" s="265">
        <v>3.7539999160915612E-2</v>
      </c>
      <c r="AL1448" s="265">
        <v>3.8444999140687289E-2</v>
      </c>
      <c r="AM1448" s="265">
        <v>4.1042999082617465E-2</v>
      </c>
      <c r="AN1448" s="265">
        <v>4.1493999072536827E-2</v>
      </c>
      <c r="AO1448" s="265">
        <v>4.2972999039478599E-2</v>
      </c>
      <c r="AP1448" s="265">
        <v>4.4352999008633195E-2</v>
      </c>
      <c r="AQ1448" s="265">
        <v>4.1439999073743822E-2</v>
      </c>
    </row>
    <row r="1449" spans="1:43" ht="18.75" customHeight="1">
      <c r="A1449" s="86">
        <v>43230</v>
      </c>
      <c r="B1449" s="19">
        <v>154.93119999999999</v>
      </c>
      <c r="C1449" s="19">
        <v>218.61250000000001</v>
      </c>
      <c r="D1449" s="19"/>
      <c r="E1449" s="19">
        <v>13.23</v>
      </c>
      <c r="F1449" s="20">
        <v>1.8844E-2</v>
      </c>
      <c r="G1449" s="20">
        <v>2.5302000000000002E-2</v>
      </c>
      <c r="H1449" s="20">
        <v>2.6849999999999999E-2</v>
      </c>
      <c r="I1449" s="20">
        <v>2.8296000000000002E-2</v>
      </c>
      <c r="J1449" s="20">
        <v>2.9621999999999999E-2</v>
      </c>
      <c r="K1449" s="20">
        <v>2.9322999999999998E-2</v>
      </c>
      <c r="L1449" s="20">
        <v>3.1081999999999999E-2</v>
      </c>
      <c r="M1449" s="20">
        <v>3.2210000000000003E-2</v>
      </c>
      <c r="N1449" s="19">
        <v>1390</v>
      </c>
      <c r="O1449" s="21">
        <v>2847.6400000000003</v>
      </c>
      <c r="P1449" s="19">
        <v>5976.3</v>
      </c>
      <c r="Q1449" s="18">
        <v>93.12</v>
      </c>
      <c r="R1449" s="19">
        <v>6.3707000000000003</v>
      </c>
      <c r="S1449" s="19">
        <v>6.3662000000000001</v>
      </c>
      <c r="T1449" s="263" t="s">
        <v>331</v>
      </c>
      <c r="U1449" s="264" t="s">
        <v>331</v>
      </c>
      <c r="V1449" s="264" t="s">
        <v>331</v>
      </c>
      <c r="W1449" s="19"/>
      <c r="AD1449" s="265" t="s">
        <v>331</v>
      </c>
      <c r="AE1449" s="265">
        <v>3.5661999202892182E-2</v>
      </c>
      <c r="AF1449" s="265">
        <v>3.7146999169699851E-2</v>
      </c>
      <c r="AG1449" s="265">
        <v>3.8454999140463769E-2</v>
      </c>
      <c r="AH1449" s="265">
        <v>3.2659999269992114E-2</v>
      </c>
      <c r="AI1449" s="265">
        <v>3.3559999249875544E-2</v>
      </c>
      <c r="AJ1449" s="265">
        <v>3.6679999180138111E-2</v>
      </c>
      <c r="AK1449" s="265">
        <v>3.7829999154433608E-2</v>
      </c>
      <c r="AL1449" s="265">
        <v>3.8444999140687289E-2</v>
      </c>
      <c r="AM1449" s="265">
        <v>4.1042999082617465E-2</v>
      </c>
      <c r="AN1449" s="265">
        <v>4.1562999070994554E-2</v>
      </c>
      <c r="AO1449" s="265">
        <v>4.3040999037958681E-2</v>
      </c>
      <c r="AP1449" s="265">
        <v>4.4402999007515605E-2</v>
      </c>
      <c r="AQ1449" s="265">
        <v>4.3299999032169578E-2</v>
      </c>
    </row>
    <row r="1450" spans="1:43" ht="18.75" customHeight="1">
      <c r="A1450" s="86">
        <v>43229</v>
      </c>
      <c r="B1450" s="19">
        <v>154.8133</v>
      </c>
      <c r="C1450" s="19">
        <v>218.53530000000001</v>
      </c>
      <c r="D1450" s="19"/>
      <c r="E1450" s="19">
        <v>13.42</v>
      </c>
      <c r="F1450" s="20">
        <v>1.8794000000000002E-2</v>
      </c>
      <c r="G1450" s="20">
        <v>2.53E-2</v>
      </c>
      <c r="H1450" s="20">
        <v>2.6823E-2</v>
      </c>
      <c r="I1450" s="20">
        <v>2.8398E-2</v>
      </c>
      <c r="J1450" s="20">
        <v>3.0041999999999999E-2</v>
      </c>
      <c r="K1450" s="20">
        <v>2.9572999999999999E-2</v>
      </c>
      <c r="L1450" s="20">
        <v>3.1618E-2</v>
      </c>
      <c r="M1450" s="20">
        <v>3.2469999999999999E-2</v>
      </c>
      <c r="N1450" s="19">
        <v>1390</v>
      </c>
      <c r="O1450" s="21">
        <v>2847.6400000000003</v>
      </c>
      <c r="P1450" s="19">
        <v>5976.3</v>
      </c>
      <c r="Q1450" s="18">
        <v>92.748999999999995</v>
      </c>
      <c r="R1450" s="19">
        <v>6.3666999999999998</v>
      </c>
      <c r="S1450" s="19">
        <v>6.3597999999999999</v>
      </c>
      <c r="T1450" s="263" t="s">
        <v>331</v>
      </c>
      <c r="U1450" s="264" t="s">
        <v>331</v>
      </c>
      <c r="V1450" s="264" t="s">
        <v>331</v>
      </c>
      <c r="W1450" s="19"/>
      <c r="AD1450" s="265" t="s">
        <v>331</v>
      </c>
      <c r="AE1450" s="265">
        <v>3.5945999196544287E-2</v>
      </c>
      <c r="AF1450" s="265">
        <v>3.6992999173142013E-2</v>
      </c>
      <c r="AG1450" s="265">
        <v>3.887099913116545E-2</v>
      </c>
      <c r="AH1450" s="265">
        <v>3.2579999271780249E-2</v>
      </c>
      <c r="AI1450" s="265">
        <v>3.3559999249875544E-2</v>
      </c>
      <c r="AJ1450" s="265">
        <v>3.6859999176114794E-2</v>
      </c>
      <c r="AK1450" s="265">
        <v>3.816999914683402E-2</v>
      </c>
      <c r="AL1450" s="265">
        <v>3.8444999140687289E-2</v>
      </c>
      <c r="AM1450" s="265">
        <v>4.1042999082617465E-2</v>
      </c>
      <c r="AN1450" s="265">
        <v>4.1554999071173368E-2</v>
      </c>
      <c r="AO1450" s="265">
        <v>4.3037999038025736E-2</v>
      </c>
      <c r="AP1450" s="265">
        <v>4.429899900984019E-2</v>
      </c>
      <c r="AQ1450" s="265">
        <v>4.4304999009706081E-2</v>
      </c>
    </row>
    <row r="1451" spans="1:43" ht="18.75" customHeight="1">
      <c r="A1451" s="86">
        <v>43228</v>
      </c>
      <c r="B1451" s="19">
        <v>155.03219999999999</v>
      </c>
      <c r="C1451" s="19">
        <v>218.59010000000001</v>
      </c>
      <c r="D1451" s="19"/>
      <c r="E1451" s="19">
        <v>14.71</v>
      </c>
      <c r="F1451" s="20">
        <v>1.8539E-2</v>
      </c>
      <c r="G1451" s="20">
        <v>2.5094000000000002E-2</v>
      </c>
      <c r="H1451" s="20">
        <v>2.6447999999999999E-2</v>
      </c>
      <c r="I1451" s="20">
        <v>2.8143000000000001E-2</v>
      </c>
      <c r="J1451" s="20">
        <v>2.9760000000000002E-2</v>
      </c>
      <c r="K1451" s="20">
        <v>2.9298000000000001E-2</v>
      </c>
      <c r="L1451" s="20">
        <v>3.1295000000000003E-2</v>
      </c>
      <c r="M1451" s="20">
        <v>3.2379999999999999E-2</v>
      </c>
      <c r="N1451" s="19">
        <v>1390</v>
      </c>
      <c r="O1451" s="21">
        <v>2847.6400000000003</v>
      </c>
      <c r="P1451" s="19">
        <v>5976.3</v>
      </c>
      <c r="Q1451" s="18">
        <v>92.566000000000003</v>
      </c>
      <c r="R1451" s="19">
        <v>6.3627000000000002</v>
      </c>
      <c r="S1451" s="19">
        <v>6.3563999999999998</v>
      </c>
      <c r="T1451" s="263" t="s">
        <v>331</v>
      </c>
      <c r="U1451" s="264" t="s">
        <v>331</v>
      </c>
      <c r="V1451" s="264" t="s">
        <v>331</v>
      </c>
      <c r="W1451" s="19"/>
      <c r="AD1451" s="265" t="s">
        <v>331</v>
      </c>
      <c r="AE1451" s="265">
        <v>3.6149999191984535E-2</v>
      </c>
      <c r="AF1451" s="265">
        <v>3.7299999166280032E-2</v>
      </c>
      <c r="AG1451" s="265">
        <v>3.9057999126985668E-2</v>
      </c>
      <c r="AH1451" s="265">
        <v>3.3029999261721968E-2</v>
      </c>
      <c r="AI1451" s="265">
        <v>3.3559999249875544E-2</v>
      </c>
      <c r="AJ1451" s="265">
        <v>3.6849999176338313E-2</v>
      </c>
      <c r="AK1451" s="265">
        <v>3.822999914549291E-2</v>
      </c>
      <c r="AL1451" s="265">
        <v>3.8444999140687289E-2</v>
      </c>
      <c r="AM1451" s="265">
        <v>4.1042999082617465E-2</v>
      </c>
      <c r="AN1451" s="265">
        <v>4.1536999071575702E-2</v>
      </c>
      <c r="AO1451" s="265">
        <v>4.303899903800338E-2</v>
      </c>
      <c r="AP1451" s="265">
        <v>4.4230999011360107E-2</v>
      </c>
      <c r="AQ1451" s="265">
        <v>4.5419998984783889E-2</v>
      </c>
    </row>
    <row r="1452" spans="1:43" ht="18.75" customHeight="1">
      <c r="A1452" s="86">
        <v>43227</v>
      </c>
      <c r="B1452" s="19">
        <v>155.20439999999999</v>
      </c>
      <c r="C1452" s="19">
        <v>218.85650000000001</v>
      </c>
      <c r="D1452" s="19"/>
      <c r="E1452" s="19">
        <v>14.75</v>
      </c>
      <c r="F1452" s="20">
        <v>1.8252000000000001E-2</v>
      </c>
      <c r="G1452" s="20">
        <v>2.4969999999999999E-2</v>
      </c>
      <c r="H1452" s="20">
        <v>2.6306E-2</v>
      </c>
      <c r="I1452" s="20">
        <v>2.7871E-2</v>
      </c>
      <c r="J1452" s="20">
        <v>2.9496999999999999E-2</v>
      </c>
      <c r="K1452" s="20">
        <v>2.8997999999999999E-2</v>
      </c>
      <c r="L1452" s="20">
        <v>3.1229E-2</v>
      </c>
      <c r="M1452" s="20">
        <v>3.2349999999999997E-2</v>
      </c>
      <c r="N1452" s="19">
        <v>1390</v>
      </c>
      <c r="O1452" s="21">
        <v>2847.6400000000003</v>
      </c>
      <c r="P1452" s="19">
        <v>5976.3</v>
      </c>
      <c r="Q1452" s="18">
        <v>92.414000000000001</v>
      </c>
      <c r="R1452" s="19">
        <v>6.3536999999999999</v>
      </c>
      <c r="S1452" s="19">
        <v>6.3441999999999998</v>
      </c>
      <c r="T1452" s="263" t="s">
        <v>331</v>
      </c>
      <c r="U1452" s="264" t="s">
        <v>331</v>
      </c>
      <c r="V1452" s="264" t="s">
        <v>331</v>
      </c>
      <c r="W1452" s="19"/>
      <c r="AD1452" s="265" t="s">
        <v>331</v>
      </c>
      <c r="AE1452" s="265">
        <v>3.6206999190710486E-2</v>
      </c>
      <c r="AF1452" s="265">
        <v>3.7299999166280032E-2</v>
      </c>
      <c r="AG1452" s="265">
        <v>3.9175999124348167E-2</v>
      </c>
      <c r="AH1452" s="265">
        <v>3.3149999259039761E-2</v>
      </c>
      <c r="AI1452" s="265">
        <v>3.3559999249875544E-2</v>
      </c>
      <c r="AJ1452" s="265">
        <v>3.6939999174326658E-2</v>
      </c>
      <c r="AK1452" s="265">
        <v>3.8349999142810703E-2</v>
      </c>
      <c r="AL1452" s="265">
        <v>3.8444999140687289E-2</v>
      </c>
      <c r="AM1452" s="265">
        <v>4.1042999082617465E-2</v>
      </c>
      <c r="AN1452" s="265">
        <v>4.1525999071821564E-2</v>
      </c>
      <c r="AO1452" s="265">
        <v>4.3035999038070441E-2</v>
      </c>
      <c r="AP1452" s="265">
        <v>4.4162999012880025E-2</v>
      </c>
      <c r="AQ1452" s="265">
        <v>4.482999899797141E-2</v>
      </c>
    </row>
    <row r="1453" spans="1:43" ht="18.75" customHeight="1">
      <c r="A1453" s="86">
        <v>43224</v>
      </c>
      <c r="B1453" s="19">
        <v>155.21</v>
      </c>
      <c r="C1453" s="19">
        <v>219.65350000000001</v>
      </c>
      <c r="D1453" s="19"/>
      <c r="E1453" s="19">
        <v>14.77</v>
      </c>
      <c r="F1453" s="20">
        <v>1.8252999999999998E-2</v>
      </c>
      <c r="G1453" s="20">
        <v>2.4969000000000002E-2</v>
      </c>
      <c r="H1453" s="20">
        <v>2.6332000000000001E-2</v>
      </c>
      <c r="I1453" s="20">
        <v>2.7837000000000001E-2</v>
      </c>
      <c r="J1453" s="20">
        <v>2.9496999999999999E-2</v>
      </c>
      <c r="K1453" s="20">
        <v>2.8997999999999999E-2</v>
      </c>
      <c r="L1453" s="20">
        <v>3.1220999999999999E-2</v>
      </c>
      <c r="M1453" s="20">
        <v>3.2419999999999997E-2</v>
      </c>
      <c r="N1453" s="19">
        <v>1390</v>
      </c>
      <c r="O1453" s="21">
        <v>2847.6400000000003</v>
      </c>
      <c r="P1453" s="19">
        <v>5976.3</v>
      </c>
      <c r="Q1453" s="18">
        <v>92.512</v>
      </c>
      <c r="R1453" s="19">
        <v>6.3624999999999998</v>
      </c>
      <c r="S1453" s="19">
        <v>6.3746999999999998</v>
      </c>
      <c r="T1453" s="263" t="s">
        <v>331</v>
      </c>
      <c r="U1453" s="264" t="s">
        <v>331</v>
      </c>
      <c r="V1453" s="264" t="s">
        <v>331</v>
      </c>
      <c r="W1453" s="19"/>
      <c r="AD1453" s="265" t="s">
        <v>331</v>
      </c>
      <c r="AE1453" s="265">
        <v>3.6277999189123514E-2</v>
      </c>
      <c r="AF1453" s="265">
        <v>3.7320999165810644E-2</v>
      </c>
      <c r="AG1453" s="265">
        <v>3.9135999125242238E-2</v>
      </c>
      <c r="AH1453" s="265">
        <v>3.3089999260380865E-2</v>
      </c>
      <c r="AI1453" s="265">
        <v>3.3559999249875544E-2</v>
      </c>
      <c r="AJ1453" s="265">
        <v>3.6949999174103139E-2</v>
      </c>
      <c r="AK1453" s="265">
        <v>3.8449999140575529E-2</v>
      </c>
      <c r="AL1453" s="265">
        <v>3.8444999140687289E-2</v>
      </c>
      <c r="AM1453" s="265">
        <v>4.1042999082617465E-2</v>
      </c>
      <c r="AN1453" s="265">
        <v>4.1517999072000385E-2</v>
      </c>
      <c r="AO1453" s="265">
        <v>4.303499903809279E-2</v>
      </c>
      <c r="AP1453" s="265">
        <v>4.4161999012902381E-2</v>
      </c>
      <c r="AQ1453" s="265">
        <v>4.4629999002441766E-2</v>
      </c>
    </row>
    <row r="1454" spans="1:43" ht="18.75" customHeight="1">
      <c r="A1454" s="86">
        <v>43223</v>
      </c>
      <c r="B1454" s="19">
        <v>155.2474</v>
      </c>
      <c r="C1454" s="19">
        <v>220.44229999999999</v>
      </c>
      <c r="D1454" s="19"/>
      <c r="E1454" s="19">
        <v>15.9</v>
      </c>
      <c r="F1454" s="20">
        <v>1.823E-2</v>
      </c>
      <c r="G1454" s="20">
        <v>2.4761999999999999E-2</v>
      </c>
      <c r="H1454" s="20">
        <v>2.6158000000000001E-2</v>
      </c>
      <c r="I1454" s="20">
        <v>2.7803000000000001E-2</v>
      </c>
      <c r="J1454" s="20">
        <v>2.9458000000000002E-2</v>
      </c>
      <c r="K1454" s="20">
        <v>2.8923999999999998E-2</v>
      </c>
      <c r="L1454" s="20">
        <v>3.1213000000000001E-2</v>
      </c>
      <c r="M1454" s="20">
        <v>3.2419999999999997E-2</v>
      </c>
      <c r="N1454" s="19">
        <v>1390</v>
      </c>
      <c r="O1454" s="21">
        <v>2847.6400000000003</v>
      </c>
      <c r="P1454" s="19">
        <v>5976.3</v>
      </c>
      <c r="Q1454" s="18">
        <v>92.448999999999998</v>
      </c>
      <c r="R1454" s="19">
        <v>6.3323</v>
      </c>
      <c r="S1454" s="19">
        <v>6.3381999999999996</v>
      </c>
      <c r="T1454" s="263" t="s">
        <v>331</v>
      </c>
      <c r="U1454" s="264" t="s">
        <v>331</v>
      </c>
      <c r="V1454" s="264" t="s">
        <v>331</v>
      </c>
      <c r="W1454" s="19"/>
      <c r="AD1454" s="265" t="s">
        <v>331</v>
      </c>
      <c r="AE1454" s="265">
        <v>3.6368999187089503E-2</v>
      </c>
      <c r="AF1454" s="265">
        <v>3.7483999162167311E-2</v>
      </c>
      <c r="AG1454" s="265">
        <v>3.9211999123543499E-2</v>
      </c>
      <c r="AH1454" s="265">
        <v>3.299999926239252E-2</v>
      </c>
      <c r="AI1454" s="265">
        <v>3.3559999249875544E-2</v>
      </c>
      <c r="AJ1454" s="265">
        <v>3.6919999174773697E-2</v>
      </c>
      <c r="AK1454" s="265">
        <v>3.8529999138787394E-2</v>
      </c>
      <c r="AL1454" s="265">
        <v>3.8444999140687289E-2</v>
      </c>
      <c r="AM1454" s="265">
        <v>4.1042999082617465E-2</v>
      </c>
      <c r="AN1454" s="265">
        <v>4.1510999072156843E-2</v>
      </c>
      <c r="AO1454" s="265">
        <v>4.3032999038137495E-2</v>
      </c>
      <c r="AP1454" s="265">
        <v>4.4161999012902381E-2</v>
      </c>
      <c r="AQ1454" s="265">
        <v>4.5349998986348512E-2</v>
      </c>
    </row>
    <row r="1455" spans="1:43" ht="18.75" customHeight="1">
      <c r="A1455" s="86">
        <v>43222</v>
      </c>
      <c r="B1455" s="19">
        <v>155.1705</v>
      </c>
      <c r="C1455" s="19">
        <v>220.98099999999999</v>
      </c>
      <c r="D1455" s="19"/>
      <c r="E1455" s="19">
        <v>15.97</v>
      </c>
      <c r="F1455" s="20">
        <v>1.8231000000000001E-2</v>
      </c>
      <c r="G1455" s="20">
        <v>2.4882000000000001E-2</v>
      </c>
      <c r="H1455" s="20">
        <v>2.6294999999999999E-2</v>
      </c>
      <c r="I1455" s="20">
        <v>2.7955000000000001E-2</v>
      </c>
      <c r="J1455" s="20">
        <v>2.9662999999999998E-2</v>
      </c>
      <c r="K1455" s="20">
        <v>2.9172E-2</v>
      </c>
      <c r="L1455" s="20">
        <v>3.1460000000000002E-2</v>
      </c>
      <c r="M1455" s="20">
        <v>3.2419999999999997E-2</v>
      </c>
      <c r="N1455" s="19">
        <v>1390</v>
      </c>
      <c r="O1455" s="21">
        <v>2847.6400000000003</v>
      </c>
      <c r="P1455" s="19">
        <v>5976.3</v>
      </c>
      <c r="Q1455" s="18">
        <v>91.840999999999994</v>
      </c>
      <c r="R1455" s="19">
        <v>6.3323</v>
      </c>
      <c r="S1455" s="19">
        <v>6.3156999999999996</v>
      </c>
      <c r="T1455" s="263" t="s">
        <v>331</v>
      </c>
      <c r="U1455" s="264" t="s">
        <v>331</v>
      </c>
      <c r="V1455" s="264" t="s">
        <v>331</v>
      </c>
      <c r="W1455" s="19"/>
      <c r="AD1455" s="265" t="s">
        <v>331</v>
      </c>
      <c r="AE1455" s="265">
        <v>3.6442999185435469E-2</v>
      </c>
      <c r="AF1455" s="265">
        <v>3.7483999162167311E-2</v>
      </c>
      <c r="AG1455" s="265">
        <v>3.9336999120749533E-2</v>
      </c>
      <c r="AH1455" s="265">
        <v>3.2959999263286591E-2</v>
      </c>
      <c r="AI1455" s="265">
        <v>3.3559999249875544E-2</v>
      </c>
      <c r="AJ1455" s="265">
        <v>3.7039999172091484E-2</v>
      </c>
      <c r="AK1455" s="265">
        <v>3.8589999137446283E-2</v>
      </c>
      <c r="AL1455" s="265">
        <v>3.8444999140687289E-2</v>
      </c>
      <c r="AM1455" s="265">
        <v>4.1042999082617465E-2</v>
      </c>
      <c r="AN1455" s="265">
        <v>4.1506999072246246E-2</v>
      </c>
      <c r="AO1455" s="265">
        <v>4.3031999038159852E-2</v>
      </c>
      <c r="AP1455" s="265">
        <v>4.3755999021977188E-2</v>
      </c>
      <c r="AQ1455" s="265">
        <v>4.5089998992159964E-2</v>
      </c>
    </row>
    <row r="1456" spans="1:43" ht="18.75" customHeight="1">
      <c r="A1456" s="86">
        <v>43221</v>
      </c>
      <c r="B1456" s="19">
        <v>155.1018</v>
      </c>
      <c r="C1456" s="19">
        <v>221.09270000000001</v>
      </c>
      <c r="D1456" s="19"/>
      <c r="E1456" s="19">
        <v>15.49</v>
      </c>
      <c r="F1456" s="20">
        <v>1.8308999999999999E-2</v>
      </c>
      <c r="G1456" s="20">
        <v>2.5041999999999998E-2</v>
      </c>
      <c r="H1456" s="20">
        <v>2.6404E-2</v>
      </c>
      <c r="I1456" s="20">
        <v>2.8124E-2</v>
      </c>
      <c r="J1456" s="20">
        <v>2.9644E-2</v>
      </c>
      <c r="K1456" s="20">
        <v>2.9246999999999999E-2</v>
      </c>
      <c r="L1456" s="20">
        <v>3.1287000000000002E-2</v>
      </c>
      <c r="M1456" s="20">
        <v>3.2419999999999997E-2</v>
      </c>
      <c r="N1456" s="19">
        <v>1390</v>
      </c>
      <c r="O1456" s="21">
        <v>2896.3099999999995</v>
      </c>
      <c r="P1456" s="19">
        <v>5543.2000000000007</v>
      </c>
      <c r="Q1456" s="18">
        <v>91.542000000000002</v>
      </c>
      <c r="R1456" s="19">
        <v>6.3323</v>
      </c>
      <c r="S1456" s="19">
        <v>6.3185000000000002</v>
      </c>
      <c r="T1456" s="263" t="s">
        <v>331</v>
      </c>
      <c r="U1456" s="264" t="s">
        <v>331</v>
      </c>
      <c r="V1456" s="264" t="s">
        <v>331</v>
      </c>
      <c r="W1456" s="19"/>
      <c r="AD1456" s="265" t="s">
        <v>331</v>
      </c>
      <c r="AE1456" s="265">
        <v>3.6588999182172122E-2</v>
      </c>
      <c r="AF1456" s="265">
        <v>3.7510999161563814E-2</v>
      </c>
      <c r="AG1456" s="265">
        <v>3.9329999120905991E-2</v>
      </c>
      <c r="AH1456" s="265">
        <v>3.2669999269768595E-2</v>
      </c>
      <c r="AI1456" s="265">
        <v>3.3559999249875544E-2</v>
      </c>
      <c r="AJ1456" s="265">
        <v>3.6979999173432587E-2</v>
      </c>
      <c r="AK1456" s="265">
        <v>3.8619999136775732E-2</v>
      </c>
      <c r="AL1456" s="265">
        <v>3.8444999140687289E-2</v>
      </c>
      <c r="AM1456" s="265">
        <v>4.1042999082617465E-2</v>
      </c>
      <c r="AN1456" s="265">
        <v>4.1480999072827401E-2</v>
      </c>
      <c r="AO1456" s="265">
        <v>4.2966999039612715E-2</v>
      </c>
      <c r="AP1456" s="265">
        <v>4.3829999020323154E-2</v>
      </c>
      <c r="AQ1456" s="265">
        <v>4.4819998998194936E-2</v>
      </c>
    </row>
    <row r="1457" spans="1:43" ht="18.75" customHeight="1">
      <c r="A1457" s="86">
        <v>43220</v>
      </c>
      <c r="B1457" s="19">
        <v>155.3175</v>
      </c>
      <c r="C1457" s="19">
        <v>221.1431</v>
      </c>
      <c r="D1457" s="19"/>
      <c r="E1457" s="19">
        <v>15.93</v>
      </c>
      <c r="F1457" s="20">
        <v>1.7996000000000002E-2</v>
      </c>
      <c r="G1457" s="20">
        <v>2.4878999999999998E-2</v>
      </c>
      <c r="H1457" s="20">
        <v>2.6263000000000002E-2</v>
      </c>
      <c r="I1457" s="20">
        <v>2.7972E-2</v>
      </c>
      <c r="J1457" s="20">
        <v>2.9531000000000002E-2</v>
      </c>
      <c r="K1457" s="20">
        <v>2.9123E-2</v>
      </c>
      <c r="L1457" s="20">
        <v>3.1237000000000001E-2</v>
      </c>
      <c r="M1457" s="20">
        <v>3.2419999999999997E-2</v>
      </c>
      <c r="N1457" s="19">
        <v>1390</v>
      </c>
      <c r="O1457" s="21">
        <v>2896.3099999999995</v>
      </c>
      <c r="P1457" s="19">
        <v>5543.2000000000007</v>
      </c>
      <c r="Q1457" s="18">
        <v>91.561000000000007</v>
      </c>
      <c r="R1457" s="19">
        <v>6.3365</v>
      </c>
      <c r="S1457" s="19">
        <v>6.3268000000000004</v>
      </c>
      <c r="T1457" s="263" t="s">
        <v>331</v>
      </c>
      <c r="U1457" s="264" t="s">
        <v>331</v>
      </c>
      <c r="V1457" s="264" t="s">
        <v>331</v>
      </c>
      <c r="W1457" s="19"/>
      <c r="AD1457" s="265" t="s">
        <v>331</v>
      </c>
      <c r="AE1457" s="265">
        <v>3.6306999188475311E-2</v>
      </c>
      <c r="AF1457" s="265">
        <v>3.7337999165430666E-2</v>
      </c>
      <c r="AG1457" s="265">
        <v>3.9155999124795199E-2</v>
      </c>
      <c r="AH1457" s="265">
        <v>3.2669999269768595E-2</v>
      </c>
      <c r="AI1457" s="265">
        <v>3.3559999249875544E-2</v>
      </c>
      <c r="AJ1457" s="265">
        <v>3.6729999179020527E-2</v>
      </c>
      <c r="AK1457" s="265">
        <v>3.8489999139681458E-2</v>
      </c>
      <c r="AL1457" s="265">
        <v>3.8444999140687289E-2</v>
      </c>
      <c r="AM1457" s="265">
        <v>4.1118999080918733E-2</v>
      </c>
      <c r="AN1457" s="265">
        <v>4.1744999066926539E-2</v>
      </c>
      <c r="AO1457" s="265">
        <v>4.2965999039635057E-2</v>
      </c>
      <c r="AP1457" s="265">
        <v>4.3829999020323154E-2</v>
      </c>
      <c r="AQ1457" s="265">
        <v>4.4459999006241556E-2</v>
      </c>
    </row>
    <row r="1458" spans="1:43" ht="18.75" customHeight="1">
      <c r="A1458" s="86">
        <v>43217</v>
      </c>
      <c r="B1458" s="19">
        <v>155.17089999999999</v>
      </c>
      <c r="C1458" s="19">
        <v>221.16229999999999</v>
      </c>
      <c r="D1458" s="19"/>
      <c r="E1458" s="19">
        <v>15.41</v>
      </c>
      <c r="F1458" s="20">
        <v>1.8023000000000001E-2</v>
      </c>
      <c r="G1458" s="20">
        <v>2.4837999999999999E-2</v>
      </c>
      <c r="H1458" s="20">
        <v>2.6178E-2</v>
      </c>
      <c r="I1458" s="20">
        <v>2.8006E-2</v>
      </c>
      <c r="J1458" s="20">
        <v>2.9568000000000001E-2</v>
      </c>
      <c r="K1458" s="20">
        <v>2.9197000000000001E-2</v>
      </c>
      <c r="L1458" s="20">
        <v>3.1244999999999998E-2</v>
      </c>
      <c r="M1458" s="20">
        <v>3.2419999999999997E-2</v>
      </c>
      <c r="N1458" s="19">
        <v>1390</v>
      </c>
      <c r="O1458" s="21">
        <v>2896.3099999999995</v>
      </c>
      <c r="P1458" s="19">
        <v>5543.2000000000007</v>
      </c>
      <c r="Q1458" s="18">
        <v>91.171999999999997</v>
      </c>
      <c r="R1458" s="19">
        <v>6.3266</v>
      </c>
      <c r="S1458" s="19">
        <v>6.3223000000000003</v>
      </c>
      <c r="T1458" s="263" t="s">
        <v>331</v>
      </c>
      <c r="U1458" s="264" t="s">
        <v>331</v>
      </c>
      <c r="V1458" s="264" t="s">
        <v>331</v>
      </c>
      <c r="W1458" s="19"/>
      <c r="AD1458" s="265" t="s">
        <v>331</v>
      </c>
      <c r="AE1458" s="265">
        <v>3.6369999187067154E-2</v>
      </c>
      <c r="AF1458" s="265">
        <v>3.7382999164424842E-2</v>
      </c>
      <c r="AG1458" s="265">
        <v>3.9207999123632903E-2</v>
      </c>
      <c r="AH1458" s="265">
        <v>3.2669999269768595E-2</v>
      </c>
      <c r="AI1458" s="265">
        <v>3.3639999248087402E-2</v>
      </c>
      <c r="AJ1458" s="265">
        <v>3.7179999168962238E-2</v>
      </c>
      <c r="AK1458" s="265">
        <v>3.8509999139234426E-2</v>
      </c>
      <c r="AL1458" s="265">
        <v>3.8444999140687289E-2</v>
      </c>
      <c r="AM1458" s="265">
        <v>4.1115999080985788E-2</v>
      </c>
      <c r="AN1458" s="265">
        <v>4.1744999066926539E-2</v>
      </c>
      <c r="AO1458" s="265">
        <v>4.2964999039657413E-2</v>
      </c>
      <c r="AP1458" s="265">
        <v>4.382899902034551E-2</v>
      </c>
      <c r="AQ1458" s="265">
        <v>4.4059999015182254E-2</v>
      </c>
    </row>
    <row r="1459" spans="1:43" ht="18.75" customHeight="1">
      <c r="A1459" s="86">
        <v>43216</v>
      </c>
      <c r="B1459" s="19">
        <v>154.98480000000001</v>
      </c>
      <c r="C1459" s="19">
        <v>221.26599999999999</v>
      </c>
      <c r="D1459" s="19"/>
      <c r="E1459" s="19">
        <v>16.239999999999998</v>
      </c>
      <c r="F1459" s="20">
        <v>1.8076999999999999E-2</v>
      </c>
      <c r="G1459" s="20">
        <v>2.4816999999999999E-2</v>
      </c>
      <c r="H1459" s="20">
        <v>2.6199E-2</v>
      </c>
      <c r="I1459" s="20">
        <v>2.8124E-2</v>
      </c>
      <c r="J1459" s="20">
        <v>2.9808999999999999E-2</v>
      </c>
      <c r="K1459" s="20">
        <v>2.9360000000000001E-2</v>
      </c>
      <c r="L1459" s="20">
        <v>3.1642000000000003E-2</v>
      </c>
      <c r="M1459" s="20">
        <v>3.2419999999999997E-2</v>
      </c>
      <c r="N1459" s="19">
        <v>1390</v>
      </c>
      <c r="O1459" s="21">
        <v>2896.3099999999995</v>
      </c>
      <c r="P1459" s="19">
        <v>5543.2000000000007</v>
      </c>
      <c r="Q1459" s="18">
        <v>90.766000000000005</v>
      </c>
      <c r="R1459" s="19">
        <v>6.3064999999999998</v>
      </c>
      <c r="S1459" s="19">
        <v>6.2967000000000004</v>
      </c>
      <c r="T1459" s="263" t="s">
        <v>331</v>
      </c>
      <c r="U1459" s="264" t="s">
        <v>331</v>
      </c>
      <c r="V1459" s="264" t="s">
        <v>331</v>
      </c>
      <c r="W1459" s="19"/>
      <c r="AD1459" s="265" t="s">
        <v>331</v>
      </c>
      <c r="AE1459" s="265">
        <v>3.6258999189548197E-2</v>
      </c>
      <c r="AF1459" s="265">
        <v>3.7346999165229502E-2</v>
      </c>
      <c r="AG1459" s="265">
        <v>3.907499912660569E-2</v>
      </c>
      <c r="AH1459" s="265">
        <v>3.2829999266192317E-2</v>
      </c>
      <c r="AI1459" s="265">
        <v>3.3579999249428512E-2</v>
      </c>
      <c r="AJ1459" s="265">
        <v>3.7179999168962238E-2</v>
      </c>
      <c r="AK1459" s="265">
        <v>3.8519999139010906E-2</v>
      </c>
      <c r="AL1459" s="265">
        <v>3.8444999140687289E-2</v>
      </c>
      <c r="AM1459" s="265">
        <v>4.0936999084986748E-2</v>
      </c>
      <c r="AN1459" s="265">
        <v>4.17649990664795E-2</v>
      </c>
      <c r="AO1459" s="265">
        <v>4.2963999039679769E-2</v>
      </c>
      <c r="AP1459" s="265">
        <v>4.382899902034551E-2</v>
      </c>
      <c r="AQ1459" s="265">
        <v>4.2794999043457203E-2</v>
      </c>
    </row>
    <row r="1460" spans="1:43" ht="18.75" customHeight="1">
      <c r="A1460" s="86">
        <v>43215</v>
      </c>
      <c r="B1460" s="19">
        <v>154.8475</v>
      </c>
      <c r="C1460" s="19">
        <v>221.69110000000001</v>
      </c>
      <c r="D1460" s="19"/>
      <c r="E1460" s="19">
        <v>17.84</v>
      </c>
      <c r="F1460" s="20">
        <v>1.8436000000000001E-2</v>
      </c>
      <c r="G1460" s="20">
        <v>2.4878000000000001E-2</v>
      </c>
      <c r="H1460" s="20">
        <v>2.6335000000000001E-2</v>
      </c>
      <c r="I1460" s="20">
        <v>2.8365999999999999E-2</v>
      </c>
      <c r="J1460" s="20">
        <v>3.0259000000000001E-2</v>
      </c>
      <c r="K1460" s="20">
        <v>2.9714000000000001E-2</v>
      </c>
      <c r="L1460" s="20">
        <v>3.2067999999999999E-2</v>
      </c>
      <c r="M1460" s="20">
        <v>3.2419999999999997E-2</v>
      </c>
      <c r="N1460" s="19">
        <v>1390</v>
      </c>
      <c r="O1460" s="21">
        <v>2896.3099999999995</v>
      </c>
      <c r="P1460" s="19">
        <v>5543.2000000000007</v>
      </c>
      <c r="Q1460" s="18">
        <v>90.945999999999998</v>
      </c>
      <c r="R1460" s="19">
        <v>6.3170000000000002</v>
      </c>
      <c r="S1460" s="19">
        <v>6.3075000000000001</v>
      </c>
      <c r="T1460" s="263" t="s">
        <v>331</v>
      </c>
      <c r="U1460" s="264" t="s">
        <v>331</v>
      </c>
      <c r="V1460" s="264" t="s">
        <v>331</v>
      </c>
      <c r="W1460" s="19"/>
      <c r="AD1460" s="265" t="s">
        <v>331</v>
      </c>
      <c r="AE1460" s="265">
        <v>3.6397999186441307E-2</v>
      </c>
      <c r="AF1460" s="265">
        <v>3.7606999159418043E-2</v>
      </c>
      <c r="AG1460" s="265">
        <v>3.9205999123677608E-2</v>
      </c>
      <c r="AH1460" s="265">
        <v>3.2829999266192317E-2</v>
      </c>
      <c r="AI1460" s="265">
        <v>3.3779999244958163E-2</v>
      </c>
      <c r="AJ1460" s="265">
        <v>3.7429999163374306E-2</v>
      </c>
      <c r="AK1460" s="265">
        <v>3.846999914012849E-2</v>
      </c>
      <c r="AL1460" s="265">
        <v>3.8444999140687289E-2</v>
      </c>
      <c r="AM1460" s="265">
        <v>4.0936999084986748E-2</v>
      </c>
      <c r="AN1460" s="265">
        <v>4.1471999073028565E-2</v>
      </c>
      <c r="AO1460" s="265">
        <v>4.2962999039702111E-2</v>
      </c>
      <c r="AP1460" s="265">
        <v>4.382799902036786E-2</v>
      </c>
      <c r="AQ1460" s="265">
        <v>4.4309999009594321E-2</v>
      </c>
    </row>
    <row r="1461" spans="1:43" ht="18.75" customHeight="1">
      <c r="A1461" s="86">
        <v>43214</v>
      </c>
      <c r="B1461" s="19">
        <v>155.03049999999999</v>
      </c>
      <c r="C1461" s="19">
        <v>221.88929999999999</v>
      </c>
      <c r="D1461" s="19"/>
      <c r="E1461" s="19">
        <v>18.02</v>
      </c>
      <c r="F1461" s="20">
        <v>1.8488000000000001E-2</v>
      </c>
      <c r="G1461" s="20">
        <v>2.4746000000000001E-2</v>
      </c>
      <c r="H1461" s="20">
        <v>2.6332999999999999E-2</v>
      </c>
      <c r="I1461" s="20">
        <v>2.826E-2</v>
      </c>
      <c r="J1461" s="20">
        <v>2.9995000000000001E-2</v>
      </c>
      <c r="K1461" s="20">
        <v>2.9534999999999999E-2</v>
      </c>
      <c r="L1461" s="20">
        <v>3.1824999999999999E-2</v>
      </c>
      <c r="M1461" s="20">
        <v>3.2419999999999997E-2</v>
      </c>
      <c r="N1461" s="19">
        <v>1390</v>
      </c>
      <c r="O1461" s="21">
        <v>2896.3099999999995</v>
      </c>
      <c r="P1461" s="19">
        <v>5543.2000000000007</v>
      </c>
      <c r="Q1461" s="18">
        <v>90.316000000000003</v>
      </c>
      <c r="R1461" s="19">
        <v>6.2964000000000002</v>
      </c>
      <c r="S1461" s="19">
        <v>6.2794999999999996</v>
      </c>
      <c r="T1461" s="263" t="s">
        <v>331</v>
      </c>
      <c r="U1461" s="264" t="s">
        <v>331</v>
      </c>
      <c r="V1461" s="264" t="s">
        <v>331</v>
      </c>
      <c r="W1461" s="19"/>
      <c r="AD1461" s="265" t="s">
        <v>331</v>
      </c>
      <c r="AE1461" s="265">
        <v>3.6574999182485045E-2</v>
      </c>
      <c r="AF1461" s="265">
        <v>3.7606999159418043E-2</v>
      </c>
      <c r="AG1461" s="265">
        <v>3.9337999120727184E-2</v>
      </c>
      <c r="AH1461" s="265">
        <v>3.2929999263957142E-2</v>
      </c>
      <c r="AI1461" s="265">
        <v>3.3569999249652031E-2</v>
      </c>
      <c r="AJ1461" s="265">
        <v>3.7359999164938928E-2</v>
      </c>
      <c r="AK1461" s="265">
        <v>3.8589999137446283E-2</v>
      </c>
      <c r="AL1461" s="265">
        <v>3.8444999140687289E-2</v>
      </c>
      <c r="AM1461" s="265">
        <v>4.0936999084986748E-2</v>
      </c>
      <c r="AN1461" s="265">
        <v>4.1442999073676767E-2</v>
      </c>
      <c r="AO1461" s="265">
        <v>4.2959999039769173E-2</v>
      </c>
      <c r="AP1461" s="265">
        <v>4.3050999037735169E-2</v>
      </c>
      <c r="AQ1461" s="265">
        <v>4.1874999064020813E-2</v>
      </c>
    </row>
    <row r="1462" spans="1:43" ht="18.75" customHeight="1">
      <c r="A1462" s="86">
        <v>43213</v>
      </c>
      <c r="B1462" s="19">
        <v>155.0351</v>
      </c>
      <c r="C1462" s="19">
        <v>222.35249999999999</v>
      </c>
      <c r="D1462" s="19"/>
      <c r="E1462" s="19">
        <v>16.34</v>
      </c>
      <c r="F1462" s="20">
        <v>1.8175E-2</v>
      </c>
      <c r="G1462" s="20">
        <v>2.4764000000000001E-2</v>
      </c>
      <c r="H1462" s="20">
        <v>2.6359E-2</v>
      </c>
      <c r="I1462" s="20">
        <v>2.8206999999999999E-2</v>
      </c>
      <c r="J1462" s="20">
        <v>2.9752000000000001E-2</v>
      </c>
      <c r="K1462" s="20">
        <v>2.9357000000000001E-2</v>
      </c>
      <c r="L1462" s="20">
        <v>3.1442999999999999E-2</v>
      </c>
      <c r="M1462" s="20">
        <v>3.2419999999999997E-2</v>
      </c>
      <c r="N1462" s="19">
        <v>1390</v>
      </c>
      <c r="O1462" s="21">
        <v>2896.3099999999995</v>
      </c>
      <c r="P1462" s="19">
        <v>5543.2000000000007</v>
      </c>
      <c r="Q1462" s="18">
        <v>89.94</v>
      </c>
      <c r="R1462" s="19">
        <v>6.2790999999999997</v>
      </c>
      <c r="S1462" s="19">
        <v>6.2773000000000003</v>
      </c>
      <c r="T1462" s="263" t="s">
        <v>331</v>
      </c>
      <c r="U1462" s="264" t="s">
        <v>331</v>
      </c>
      <c r="V1462" s="264" t="s">
        <v>331</v>
      </c>
      <c r="W1462" s="19"/>
      <c r="AD1462" s="265" t="s">
        <v>331</v>
      </c>
      <c r="AE1462" s="265">
        <v>3.6722999179176985E-2</v>
      </c>
      <c r="AF1462" s="265">
        <v>3.7727999156713488E-2</v>
      </c>
      <c r="AG1462" s="265">
        <v>3.9545999116078021E-2</v>
      </c>
      <c r="AH1462" s="265">
        <v>3.2929999263957142E-2</v>
      </c>
      <c r="AI1462" s="265">
        <v>3.3019999261945487E-2</v>
      </c>
      <c r="AJ1462" s="265">
        <v>3.7319999165833E-2</v>
      </c>
      <c r="AK1462" s="265">
        <v>3.8599999137222764E-2</v>
      </c>
      <c r="AL1462" s="265">
        <v>3.8444999140687289E-2</v>
      </c>
      <c r="AM1462" s="265">
        <v>4.0936999084986748E-2</v>
      </c>
      <c r="AN1462" s="265">
        <v>4.1454999073408542E-2</v>
      </c>
      <c r="AO1462" s="265">
        <v>4.2958999039791522E-2</v>
      </c>
      <c r="AP1462" s="265">
        <v>4.3050999037735169E-2</v>
      </c>
      <c r="AQ1462" s="265">
        <v>4.1694999068044129E-2</v>
      </c>
    </row>
    <row r="1463" spans="1:43" ht="18.75" customHeight="1">
      <c r="A1463" s="86">
        <v>43210</v>
      </c>
      <c r="B1463" s="19">
        <v>155.15979999999999</v>
      </c>
      <c r="C1463" s="19">
        <v>222.7629</v>
      </c>
      <c r="D1463" s="19"/>
      <c r="E1463" s="19">
        <v>16.88</v>
      </c>
      <c r="F1463" s="20">
        <v>1.7996999999999999E-2</v>
      </c>
      <c r="G1463" s="20">
        <v>2.4573000000000001E-2</v>
      </c>
      <c r="H1463" s="20">
        <v>2.6164E-2</v>
      </c>
      <c r="I1463" s="20">
        <v>2.7999E-2</v>
      </c>
      <c r="J1463" s="20">
        <v>2.9602E-2</v>
      </c>
      <c r="K1463" s="20">
        <v>2.9128000000000001E-2</v>
      </c>
      <c r="L1463" s="20">
        <v>3.1451E-2</v>
      </c>
      <c r="M1463" s="20">
        <v>3.2419999999999997E-2</v>
      </c>
      <c r="N1463" s="19">
        <v>1390</v>
      </c>
      <c r="O1463" s="21">
        <v>2896.3099999999995</v>
      </c>
      <c r="P1463" s="19">
        <v>5543.2000000000007</v>
      </c>
      <c r="Q1463" s="18">
        <v>89.623000000000005</v>
      </c>
      <c r="R1463" s="19">
        <v>6.2744</v>
      </c>
      <c r="S1463" s="19">
        <v>6.2709999999999999</v>
      </c>
      <c r="T1463" s="263" t="s">
        <v>331</v>
      </c>
      <c r="U1463" s="264" t="s">
        <v>331</v>
      </c>
      <c r="V1463" s="264" t="s">
        <v>331</v>
      </c>
      <c r="W1463" s="19"/>
      <c r="AD1463" s="265" t="s">
        <v>331</v>
      </c>
      <c r="AE1463" s="265">
        <v>3.6595999182015657E-2</v>
      </c>
      <c r="AF1463" s="265">
        <v>3.7607999159395694E-2</v>
      </c>
      <c r="AG1463" s="265">
        <v>3.9454999118112025E-2</v>
      </c>
      <c r="AH1463" s="265">
        <v>3.2929999263957142E-2</v>
      </c>
      <c r="AI1463" s="265">
        <v>3.3019999261945487E-2</v>
      </c>
      <c r="AJ1463" s="265">
        <v>3.7319999165833E-2</v>
      </c>
      <c r="AK1463" s="265">
        <v>3.8609999136999251E-2</v>
      </c>
      <c r="AL1463" s="265">
        <v>3.8444999140687289E-2</v>
      </c>
      <c r="AM1463" s="265">
        <v>4.0936999084986748E-2</v>
      </c>
      <c r="AN1463" s="265">
        <v>4.1447999073565008E-2</v>
      </c>
      <c r="AO1463" s="265">
        <v>4.2957999039813871E-2</v>
      </c>
      <c r="AP1463" s="265">
        <v>4.3050999037735169E-2</v>
      </c>
      <c r="AQ1463" s="265">
        <v>4.1804999065585435E-2</v>
      </c>
    </row>
    <row r="1464" spans="1:43" ht="18.75" customHeight="1">
      <c r="A1464" s="86">
        <v>43209</v>
      </c>
      <c r="B1464" s="19">
        <v>155.39349999999999</v>
      </c>
      <c r="C1464" s="19">
        <v>223.1173</v>
      </c>
      <c r="D1464" s="19"/>
      <c r="E1464" s="19">
        <v>15.96</v>
      </c>
      <c r="F1464" s="20">
        <v>1.8102E-2</v>
      </c>
      <c r="G1464" s="20">
        <v>2.4275000000000001E-2</v>
      </c>
      <c r="H1464" s="20">
        <v>2.5828E-2</v>
      </c>
      <c r="I1464" s="20">
        <v>2.7549000000000001E-2</v>
      </c>
      <c r="J1464" s="20">
        <v>2.9097999999999999E-2</v>
      </c>
      <c r="K1464" s="20">
        <v>2.8646000000000001E-2</v>
      </c>
      <c r="L1464" s="20">
        <v>3.0983E-2</v>
      </c>
      <c r="M1464" s="20">
        <v>3.2419999999999997E-2</v>
      </c>
      <c r="N1464" s="19">
        <v>1390</v>
      </c>
      <c r="O1464" s="21">
        <v>2896.3099999999995</v>
      </c>
      <c r="P1464" s="19">
        <v>5543.2000000000007</v>
      </c>
      <c r="Q1464" s="18">
        <v>89.516000000000005</v>
      </c>
      <c r="R1464" s="19">
        <v>6.2824999999999998</v>
      </c>
      <c r="S1464" s="19">
        <v>6.282</v>
      </c>
      <c r="T1464" s="263" t="s">
        <v>331</v>
      </c>
      <c r="U1464" s="264" t="s">
        <v>331</v>
      </c>
      <c r="V1464" s="264" t="s">
        <v>331</v>
      </c>
      <c r="W1464" s="19"/>
      <c r="AD1464" s="265" t="s">
        <v>331</v>
      </c>
      <c r="AE1464" s="265">
        <v>3.6385999186709518E-2</v>
      </c>
      <c r="AF1464" s="265">
        <v>3.7397999164089556E-2</v>
      </c>
      <c r="AG1464" s="265">
        <v>3.925899912249297E-2</v>
      </c>
      <c r="AH1464" s="265">
        <v>3.3049999261274936E-2</v>
      </c>
      <c r="AI1464" s="265">
        <v>3.3029999261721968E-2</v>
      </c>
      <c r="AJ1464" s="265">
        <v>3.689999917522073E-2</v>
      </c>
      <c r="AK1464" s="265">
        <v>3.8539999138563874E-2</v>
      </c>
      <c r="AL1464" s="265">
        <v>3.8444999140687289E-2</v>
      </c>
      <c r="AM1464" s="265">
        <v>4.0933999085053803E-2</v>
      </c>
      <c r="AN1464" s="265">
        <v>4.1440999073721466E-2</v>
      </c>
      <c r="AO1464" s="265">
        <v>4.2958999039791522E-2</v>
      </c>
      <c r="AP1464" s="265">
        <v>4.3050999037735169E-2</v>
      </c>
      <c r="AQ1464" s="265">
        <v>4.1629999069496992E-2</v>
      </c>
    </row>
    <row r="1465" spans="1:43" ht="18.75" customHeight="1">
      <c r="A1465" s="86">
        <v>43208</v>
      </c>
      <c r="B1465" s="19">
        <v>155.62200000000001</v>
      </c>
      <c r="C1465" s="19">
        <v>223.45240000000001</v>
      </c>
      <c r="D1465" s="19"/>
      <c r="E1465" s="19">
        <v>15.6</v>
      </c>
      <c r="F1465" s="20">
        <v>1.8078E-2</v>
      </c>
      <c r="G1465" s="20">
        <v>2.4292999999999999E-2</v>
      </c>
      <c r="H1465" s="20">
        <v>2.5717E-2</v>
      </c>
      <c r="I1465" s="20">
        <v>2.7309E-2</v>
      </c>
      <c r="J1465" s="20">
        <v>2.8728E-2</v>
      </c>
      <c r="K1465" s="20">
        <v>2.8268000000000001E-2</v>
      </c>
      <c r="L1465" s="20">
        <v>3.0601E-2</v>
      </c>
      <c r="M1465" s="20">
        <v>3.2419999999999997E-2</v>
      </c>
      <c r="N1465" s="19">
        <v>1390</v>
      </c>
      <c r="O1465" s="21">
        <v>2896.3099999999995</v>
      </c>
      <c r="P1465" s="19">
        <v>5543.2000000000007</v>
      </c>
      <c r="Q1465" s="18">
        <v>89.424999999999997</v>
      </c>
      <c r="R1465" s="19">
        <v>6.2765000000000004</v>
      </c>
      <c r="S1465" s="19">
        <v>6.2664999999999997</v>
      </c>
      <c r="T1465" s="263" t="s">
        <v>331</v>
      </c>
      <c r="U1465" s="264" t="s">
        <v>331</v>
      </c>
      <c r="V1465" s="264" t="s">
        <v>331</v>
      </c>
      <c r="W1465" s="19"/>
      <c r="AD1465" s="265" t="s">
        <v>331</v>
      </c>
      <c r="AE1465" s="265">
        <v>3.6393999186530711E-2</v>
      </c>
      <c r="AF1465" s="265">
        <v>3.7199999168515206E-2</v>
      </c>
      <c r="AG1465" s="265">
        <v>3.9231999123096467E-2</v>
      </c>
      <c r="AH1465" s="265">
        <v>3.2869999265298246E-2</v>
      </c>
      <c r="AI1465" s="265">
        <v>3.4839999221265315E-2</v>
      </c>
      <c r="AJ1465" s="265">
        <v>3.7309999166056512E-2</v>
      </c>
      <c r="AK1465" s="265">
        <v>3.8449999140575529E-2</v>
      </c>
      <c r="AL1465" s="265">
        <v>3.8444999140687289E-2</v>
      </c>
      <c r="AM1465" s="265">
        <v>4.0924999085254966E-2</v>
      </c>
      <c r="AN1465" s="265">
        <v>4.1047999082505705E-2</v>
      </c>
      <c r="AO1465" s="265">
        <v>4.2955999039858583E-2</v>
      </c>
      <c r="AP1465" s="265">
        <v>4.3050999037735169E-2</v>
      </c>
      <c r="AQ1465" s="265">
        <v>4.2149999057874081E-2</v>
      </c>
    </row>
    <row r="1466" spans="1:43" ht="18.75" customHeight="1">
      <c r="A1466" s="86">
        <v>43207</v>
      </c>
      <c r="B1466" s="19">
        <v>155.941</v>
      </c>
      <c r="C1466" s="19">
        <v>223.8561</v>
      </c>
      <c r="D1466" s="19"/>
      <c r="E1466" s="19">
        <v>15.25</v>
      </c>
      <c r="F1466" s="20">
        <v>1.7797E-2</v>
      </c>
      <c r="G1466" s="20">
        <v>2.3939999999999999E-2</v>
      </c>
      <c r="H1466" s="20">
        <v>2.5277000000000001E-2</v>
      </c>
      <c r="I1466" s="20">
        <v>2.6880999999999999E-2</v>
      </c>
      <c r="J1466" s="20">
        <v>2.8285000000000001E-2</v>
      </c>
      <c r="K1466" s="20">
        <v>2.7841000000000001E-2</v>
      </c>
      <c r="L1466" s="20">
        <v>3.0197999999999999E-2</v>
      </c>
      <c r="M1466" s="20">
        <v>3.2419999999999997E-2</v>
      </c>
      <c r="N1466" s="19">
        <v>1390</v>
      </c>
      <c r="O1466" s="21">
        <v>2896.3099999999995</v>
      </c>
      <c r="P1466" s="19">
        <v>5543.2000000000007</v>
      </c>
      <c r="Q1466" s="18">
        <v>89.8</v>
      </c>
      <c r="R1466" s="19">
        <v>6.2750000000000004</v>
      </c>
      <c r="S1466" s="19">
        <v>6.2723000000000004</v>
      </c>
      <c r="T1466" s="263" t="s">
        <v>331</v>
      </c>
      <c r="U1466" s="264" t="s">
        <v>331</v>
      </c>
      <c r="V1466" s="264" t="s">
        <v>331</v>
      </c>
      <c r="W1466" s="19"/>
      <c r="AD1466" s="265" t="s">
        <v>331</v>
      </c>
      <c r="AE1466" s="265">
        <v>3.6099999193102118E-2</v>
      </c>
      <c r="AF1466" s="265">
        <v>3.7290999166481195E-2</v>
      </c>
      <c r="AG1466" s="265">
        <v>3.9146999124996362E-2</v>
      </c>
      <c r="AH1466" s="265">
        <v>3.2899999264627694E-2</v>
      </c>
      <c r="AI1466" s="265">
        <v>3.4839999221265315E-2</v>
      </c>
      <c r="AJ1466" s="265">
        <v>3.7469999162480234E-2</v>
      </c>
      <c r="AK1466" s="265">
        <v>3.8549999138340355E-2</v>
      </c>
      <c r="AL1466" s="265">
        <v>3.8444999140687289E-2</v>
      </c>
      <c r="AM1466" s="265">
        <v>4.091599908545613E-2</v>
      </c>
      <c r="AN1466" s="265">
        <v>4.1027999082952737E-2</v>
      </c>
      <c r="AO1466" s="265">
        <v>4.2952999039925638E-2</v>
      </c>
      <c r="AP1466" s="265">
        <v>4.3050999037735169E-2</v>
      </c>
      <c r="AQ1466" s="265">
        <v>4.2059999059885743E-2</v>
      </c>
    </row>
    <row r="1467" spans="1:43" ht="18.75" customHeight="1">
      <c r="A1467" s="86">
        <v>43206</v>
      </c>
      <c r="B1467" s="19">
        <v>155.85589999999999</v>
      </c>
      <c r="C1467" s="19">
        <v>224.3373</v>
      </c>
      <c r="D1467" s="19"/>
      <c r="E1467" s="19">
        <v>16.559999999999999</v>
      </c>
      <c r="F1467" s="20">
        <v>1.7409000000000001E-2</v>
      </c>
      <c r="G1467" s="20">
        <v>2.3772999999999999E-2</v>
      </c>
      <c r="H1467" s="20">
        <v>2.5194000000000001E-2</v>
      </c>
      <c r="I1467" s="20">
        <v>2.6794999999999999E-2</v>
      </c>
      <c r="J1467" s="20">
        <v>2.8267E-2</v>
      </c>
      <c r="K1467" s="20">
        <v>2.7816E-2</v>
      </c>
      <c r="L1467" s="20">
        <v>3.0245999999999999E-2</v>
      </c>
      <c r="M1467" s="20">
        <v>3.2419999999999997E-2</v>
      </c>
      <c r="N1467" s="19">
        <v>1390</v>
      </c>
      <c r="O1467" s="21">
        <v>2896.3099999999995</v>
      </c>
      <c r="P1467" s="19">
        <v>5543.2000000000007</v>
      </c>
      <c r="Q1467" s="18">
        <v>89.751000000000005</v>
      </c>
      <c r="R1467" s="19">
        <v>6.2915000000000001</v>
      </c>
      <c r="S1467" s="19">
        <v>6.2778</v>
      </c>
      <c r="T1467" s="263" t="s">
        <v>331</v>
      </c>
      <c r="U1467" s="264" t="s">
        <v>331</v>
      </c>
      <c r="V1467" s="264" t="s">
        <v>331</v>
      </c>
      <c r="W1467" s="19"/>
      <c r="AD1467" s="265" t="s">
        <v>331</v>
      </c>
      <c r="AE1467" s="265">
        <v>3.6137999192252752E-2</v>
      </c>
      <c r="AF1467" s="265">
        <v>3.7669999158009886E-2</v>
      </c>
      <c r="AG1467" s="265">
        <v>3.9431999118626118E-2</v>
      </c>
      <c r="AH1467" s="265">
        <v>3.3639999248087402E-2</v>
      </c>
      <c r="AI1467" s="265">
        <v>3.4839999221265315E-2</v>
      </c>
      <c r="AJ1467" s="265">
        <v>3.7649999158456925E-2</v>
      </c>
      <c r="AK1467" s="265">
        <v>3.8709999134764077E-2</v>
      </c>
      <c r="AL1467" s="265">
        <v>3.8444999140687289E-2</v>
      </c>
      <c r="AM1467" s="265">
        <v>4.0930999085120857E-2</v>
      </c>
      <c r="AN1467" s="265">
        <v>4.1028999082930388E-2</v>
      </c>
      <c r="AO1467" s="265">
        <v>4.2958999039791522E-2</v>
      </c>
      <c r="AP1467" s="265">
        <v>4.3050999037735169E-2</v>
      </c>
      <c r="AQ1467" s="265">
        <v>4.2009999061003327E-2</v>
      </c>
    </row>
    <row r="1468" spans="1:43" ht="18.75" customHeight="1">
      <c r="A1468" s="86">
        <v>43203</v>
      </c>
      <c r="B1468" s="19">
        <v>155.84790000000001</v>
      </c>
      <c r="C1468" s="19">
        <v>224.48820000000001</v>
      </c>
      <c r="D1468" s="19"/>
      <c r="E1468" s="19">
        <v>17.41</v>
      </c>
      <c r="F1468" s="20">
        <v>1.7486000000000002E-2</v>
      </c>
      <c r="G1468" s="20">
        <v>2.3566E-2</v>
      </c>
      <c r="H1468" s="20">
        <v>2.5002E-2</v>
      </c>
      <c r="I1468" s="20">
        <v>2.6726E-2</v>
      </c>
      <c r="J1468" s="20">
        <v>2.8267E-2</v>
      </c>
      <c r="K1468" s="20">
        <v>2.7765000000000001E-2</v>
      </c>
      <c r="L1468" s="20">
        <v>3.0269999999999998E-2</v>
      </c>
      <c r="M1468" s="20">
        <v>3.3869999999999997E-2</v>
      </c>
      <c r="N1468" s="19">
        <v>1390</v>
      </c>
      <c r="O1468" s="21">
        <v>2896.3099999999995</v>
      </c>
      <c r="P1468" s="19">
        <v>5543.2000000000007</v>
      </c>
      <c r="Q1468" s="18">
        <v>89.567999999999998</v>
      </c>
      <c r="R1468" s="19">
        <v>6.2690000000000001</v>
      </c>
      <c r="S1468" s="19">
        <v>6.2736999999999998</v>
      </c>
      <c r="T1468" s="263" t="s">
        <v>331</v>
      </c>
      <c r="U1468" s="264" t="s">
        <v>331</v>
      </c>
      <c r="V1468" s="264" t="s">
        <v>331</v>
      </c>
      <c r="W1468" s="19"/>
      <c r="AD1468" s="265" t="s">
        <v>331</v>
      </c>
      <c r="AE1468" s="265">
        <v>3.7082999171130358E-2</v>
      </c>
      <c r="AF1468" s="265">
        <v>3.831299914363772E-2</v>
      </c>
      <c r="AG1468" s="265">
        <v>3.9958999106846749E-2</v>
      </c>
      <c r="AH1468" s="265">
        <v>3.3639999248087402E-2</v>
      </c>
      <c r="AI1468" s="265">
        <v>3.4839999221265315E-2</v>
      </c>
      <c r="AJ1468" s="265">
        <v>3.7939999151974914E-2</v>
      </c>
      <c r="AK1468" s="265">
        <v>3.8969999128952618E-2</v>
      </c>
      <c r="AL1468" s="265">
        <v>3.8444999140687289E-2</v>
      </c>
      <c r="AM1468" s="265">
        <v>4.0892999085970223E-2</v>
      </c>
      <c r="AN1468" s="265">
        <v>4.1006999083422126E-2</v>
      </c>
      <c r="AO1468" s="265">
        <v>4.2943999040126808E-2</v>
      </c>
      <c r="AP1468" s="265">
        <v>4.3050999037735169E-2</v>
      </c>
      <c r="AQ1468" s="265">
        <v>4.2339999053627252E-2</v>
      </c>
    </row>
    <row r="1469" spans="1:43" ht="18.75" customHeight="1">
      <c r="A1469" s="86">
        <v>43202</v>
      </c>
      <c r="B1469" s="19">
        <v>155.83869999999999</v>
      </c>
      <c r="C1469" s="19">
        <v>224.5155</v>
      </c>
      <c r="D1469" s="19"/>
      <c r="E1469" s="19">
        <v>18.489999999999998</v>
      </c>
      <c r="F1469" s="20">
        <v>1.7437000000000001E-2</v>
      </c>
      <c r="G1469" s="20">
        <v>2.3480000000000001E-2</v>
      </c>
      <c r="H1469" s="20">
        <v>2.4947E-2</v>
      </c>
      <c r="I1469" s="20">
        <v>2.6707000000000002E-2</v>
      </c>
      <c r="J1469" s="20">
        <v>2.8358000000000001E-2</v>
      </c>
      <c r="K1469" s="20">
        <v>2.7813999999999998E-2</v>
      </c>
      <c r="L1469" s="20">
        <v>3.0431E-2</v>
      </c>
      <c r="M1469" s="20">
        <v>3.4270000000000002E-2</v>
      </c>
      <c r="N1469" s="19">
        <v>1390</v>
      </c>
      <c r="O1469" s="21">
        <v>2896.3099999999995</v>
      </c>
      <c r="P1469" s="19">
        <v>5543.2000000000007</v>
      </c>
      <c r="Q1469" s="18">
        <v>89.587000000000003</v>
      </c>
      <c r="R1469" s="19">
        <v>6.2831999999999999</v>
      </c>
      <c r="S1469" s="19">
        <v>6.2770000000000001</v>
      </c>
      <c r="T1469" s="263" t="s">
        <v>331</v>
      </c>
      <c r="U1469" s="264" t="s">
        <v>331</v>
      </c>
      <c r="V1469" s="264" t="s">
        <v>331</v>
      </c>
      <c r="W1469" s="19"/>
      <c r="AD1469" s="265" t="s">
        <v>331</v>
      </c>
      <c r="AE1469" s="265">
        <v>3.7082999171130358E-2</v>
      </c>
      <c r="AF1469" s="265">
        <v>3.831299914363772E-2</v>
      </c>
      <c r="AG1469" s="265">
        <v>4.0109999103471641E-2</v>
      </c>
      <c r="AH1469" s="265">
        <v>3.4219999235123401E-2</v>
      </c>
      <c r="AI1469" s="265">
        <v>3.5479999206960204E-2</v>
      </c>
      <c r="AJ1469" s="265">
        <v>3.8269999144598839E-2</v>
      </c>
      <c r="AK1469" s="265">
        <v>3.8909999130293728E-2</v>
      </c>
      <c r="AL1469" s="265">
        <v>3.8444999140687289E-2</v>
      </c>
      <c r="AM1469" s="265">
        <v>4.0925999085232617E-2</v>
      </c>
      <c r="AN1469" s="265">
        <v>4.1124999080784617E-2</v>
      </c>
      <c r="AO1469" s="265">
        <v>4.2994999038986861E-2</v>
      </c>
      <c r="AP1469" s="265">
        <v>4.3050999037735169E-2</v>
      </c>
      <c r="AQ1469" s="265">
        <v>4.2844999042339627E-2</v>
      </c>
    </row>
    <row r="1470" spans="1:43" ht="18.75" customHeight="1">
      <c r="A1470" s="86">
        <v>43201</v>
      </c>
      <c r="B1470" s="19">
        <v>156.0711</v>
      </c>
      <c r="C1470" s="19">
        <v>224.63570000000001</v>
      </c>
      <c r="D1470" s="19"/>
      <c r="E1470" s="19">
        <v>20.239999999999998</v>
      </c>
      <c r="F1470" s="20">
        <v>1.7208000000000001E-2</v>
      </c>
      <c r="G1470" s="20">
        <v>2.307E-2</v>
      </c>
      <c r="H1470" s="20">
        <v>2.443E-2</v>
      </c>
      <c r="I1470" s="20">
        <v>2.6128999999999999E-2</v>
      </c>
      <c r="J1470" s="20">
        <v>2.7807999999999999E-2</v>
      </c>
      <c r="K1470" s="20">
        <v>2.7215E-2</v>
      </c>
      <c r="L1470" s="20">
        <v>2.9950999999999998E-2</v>
      </c>
      <c r="M1470" s="20">
        <v>3.4479999999999997E-2</v>
      </c>
      <c r="N1470" s="19">
        <v>1390</v>
      </c>
      <c r="O1470" s="21">
        <v>2896.3099999999995</v>
      </c>
      <c r="P1470" s="19">
        <v>5543.2000000000007</v>
      </c>
      <c r="Q1470" s="18">
        <v>89.837999999999994</v>
      </c>
      <c r="R1470" s="19">
        <v>6.3070000000000004</v>
      </c>
      <c r="S1470" s="19">
        <v>6.3037999999999998</v>
      </c>
      <c r="T1470" s="263" t="s">
        <v>331</v>
      </c>
      <c r="U1470" s="264" t="s">
        <v>331</v>
      </c>
      <c r="V1470" s="264" t="s">
        <v>331</v>
      </c>
      <c r="W1470" s="19"/>
      <c r="AD1470" s="265" t="s">
        <v>331</v>
      </c>
      <c r="AE1470" s="265">
        <v>3.689999917522073E-2</v>
      </c>
      <c r="AF1470" s="265">
        <v>3.8124999147839844E-2</v>
      </c>
      <c r="AG1470" s="265">
        <v>3.9899999108165503E-2</v>
      </c>
      <c r="AH1470" s="265">
        <v>3.4219999235123401E-2</v>
      </c>
      <c r="AI1470" s="265">
        <v>3.5479999206960204E-2</v>
      </c>
      <c r="AJ1470" s="265">
        <v>3.8279999144375319E-2</v>
      </c>
      <c r="AK1470" s="265">
        <v>3.8909999130293728E-2</v>
      </c>
      <c r="AL1470" s="265">
        <v>3.8444999140687289E-2</v>
      </c>
      <c r="AM1470" s="265">
        <v>4.076899908874184E-2</v>
      </c>
      <c r="AN1470" s="265">
        <v>4.1118999080918733E-2</v>
      </c>
      <c r="AO1470" s="265">
        <v>4.2737999044731252E-2</v>
      </c>
      <c r="AP1470" s="265">
        <v>4.3050999037735169E-2</v>
      </c>
      <c r="AQ1470" s="265">
        <v>4.3124999036081135E-2</v>
      </c>
    </row>
    <row r="1471" spans="1:43" ht="18.75" customHeight="1">
      <c r="A1471" s="86">
        <v>43200</v>
      </c>
      <c r="B1471" s="19">
        <v>156.00040000000001</v>
      </c>
      <c r="C1471" s="19">
        <v>224.56450000000001</v>
      </c>
      <c r="D1471" s="19"/>
      <c r="E1471" s="19">
        <v>20.47</v>
      </c>
      <c r="F1471" s="20">
        <v>1.7208999999999999E-2</v>
      </c>
      <c r="G1471" s="20">
        <v>2.3068999999999999E-2</v>
      </c>
      <c r="H1471" s="20">
        <v>2.4441999999999998E-2</v>
      </c>
      <c r="I1471" s="20">
        <v>2.6246999999999999E-2</v>
      </c>
      <c r="J1471" s="20">
        <v>2.8008999999999999E-2</v>
      </c>
      <c r="K1471" s="20">
        <v>2.7414000000000001E-2</v>
      </c>
      <c r="L1471" s="20">
        <v>3.0214000000000001E-2</v>
      </c>
      <c r="M1471" s="20">
        <v>3.4750000000000003E-2</v>
      </c>
      <c r="N1471" s="19">
        <v>1390</v>
      </c>
      <c r="O1471" s="21">
        <v>2896.3099999999995</v>
      </c>
      <c r="P1471" s="19">
        <v>5543.2000000000007</v>
      </c>
      <c r="Q1471" s="18">
        <v>90.108000000000004</v>
      </c>
      <c r="R1471" s="19">
        <v>6.3033000000000001</v>
      </c>
      <c r="S1471" s="19">
        <v>6.3121999999999998</v>
      </c>
      <c r="T1471" s="263" t="s">
        <v>331</v>
      </c>
      <c r="U1471" s="264" t="s">
        <v>331</v>
      </c>
      <c r="V1471" s="264" t="s">
        <v>331</v>
      </c>
      <c r="W1471" s="19"/>
      <c r="AD1471" s="265" t="s">
        <v>331</v>
      </c>
      <c r="AE1471" s="265">
        <v>3.689999917522073E-2</v>
      </c>
      <c r="AF1471" s="265">
        <v>3.8124999147839844E-2</v>
      </c>
      <c r="AG1471" s="265">
        <v>3.9899999108165503E-2</v>
      </c>
      <c r="AH1471" s="265">
        <v>3.4219999235123401E-2</v>
      </c>
      <c r="AI1471" s="265">
        <v>3.5479999206960204E-2</v>
      </c>
      <c r="AJ1471" s="265">
        <v>3.8279999144375319E-2</v>
      </c>
      <c r="AK1471" s="265">
        <v>3.8909999130293728E-2</v>
      </c>
      <c r="AL1471" s="265">
        <v>3.8444999140687289E-2</v>
      </c>
      <c r="AM1471" s="265">
        <v>4.076899908874184E-2</v>
      </c>
      <c r="AN1471" s="265">
        <v>4.1118999080918733E-2</v>
      </c>
      <c r="AO1471" s="265">
        <v>4.2737999044731252E-2</v>
      </c>
      <c r="AP1471" s="265">
        <v>4.3050999037735169E-2</v>
      </c>
      <c r="AQ1471" s="265">
        <v>4.3159999035298824E-2</v>
      </c>
    </row>
    <row r="1472" spans="1:43" ht="18.75" customHeight="1">
      <c r="A1472" s="86">
        <v>43199</v>
      </c>
      <c r="B1472" s="19">
        <v>156.0444</v>
      </c>
      <c r="C1472" s="19">
        <v>224.5008</v>
      </c>
      <c r="D1472" s="19"/>
      <c r="E1472" s="19">
        <v>21.77</v>
      </c>
      <c r="F1472" s="20">
        <v>1.7076000000000001E-2</v>
      </c>
      <c r="G1472" s="20">
        <v>2.2783000000000001E-2</v>
      </c>
      <c r="H1472" s="20">
        <v>2.4108000000000001E-2</v>
      </c>
      <c r="I1472" s="20">
        <v>2.5975999999999999E-2</v>
      </c>
      <c r="J1472" s="20">
        <v>2.7789999999999999E-2</v>
      </c>
      <c r="K1472" s="20">
        <v>2.7165000000000002E-2</v>
      </c>
      <c r="L1472" s="20">
        <v>3.0117999999999999E-2</v>
      </c>
      <c r="M1472" s="20">
        <v>3.4970000000000001E-2</v>
      </c>
      <c r="N1472" s="19">
        <v>1390</v>
      </c>
      <c r="O1472" s="21">
        <v>2896.3099999999995</v>
      </c>
      <c r="P1472" s="19">
        <v>5543.2000000000007</v>
      </c>
      <c r="Q1472" s="18">
        <v>90.46</v>
      </c>
      <c r="R1472" s="19">
        <v>6.3033000000000001</v>
      </c>
      <c r="S1472" s="19">
        <v>6.2920999999999996</v>
      </c>
      <c r="T1472" s="263" t="s">
        <v>331</v>
      </c>
      <c r="U1472" s="264" t="s">
        <v>331</v>
      </c>
      <c r="V1472" s="264" t="s">
        <v>331</v>
      </c>
      <c r="W1472" s="19"/>
      <c r="AD1472" s="265" t="s">
        <v>331</v>
      </c>
      <c r="AE1472" s="265">
        <v>3.689999917522073E-2</v>
      </c>
      <c r="AF1472" s="265">
        <v>3.8124999147839844E-2</v>
      </c>
      <c r="AG1472" s="265">
        <v>3.9899999108165503E-2</v>
      </c>
      <c r="AH1472" s="265">
        <v>3.4219999235123401E-2</v>
      </c>
      <c r="AI1472" s="265">
        <v>3.5479999206960204E-2</v>
      </c>
      <c r="AJ1472" s="265">
        <v>3.8279999144375319E-2</v>
      </c>
      <c r="AK1472" s="265">
        <v>3.8909999130293728E-2</v>
      </c>
      <c r="AL1472" s="265">
        <v>3.8444999140687289E-2</v>
      </c>
      <c r="AM1472" s="265">
        <v>4.076899908874184E-2</v>
      </c>
      <c r="AN1472" s="265">
        <v>4.1118999080918733E-2</v>
      </c>
      <c r="AO1472" s="265">
        <v>4.2737999044731252E-2</v>
      </c>
      <c r="AP1472" s="265">
        <v>4.3050999037735169E-2</v>
      </c>
      <c r="AQ1472" s="265">
        <v>4.3959999017417428E-2</v>
      </c>
    </row>
    <row r="1473" spans="1:43" ht="18.75" customHeight="1">
      <c r="A1473" s="86">
        <v>43196</v>
      </c>
      <c r="B1473" s="19">
        <v>156.0522</v>
      </c>
      <c r="C1473" s="19">
        <v>224.27</v>
      </c>
      <c r="D1473" s="19"/>
      <c r="E1473" s="19">
        <v>21.49</v>
      </c>
      <c r="F1473" s="20">
        <v>1.7076999999999998E-2</v>
      </c>
      <c r="G1473" s="20">
        <v>2.2661000000000001E-2</v>
      </c>
      <c r="H1473" s="20">
        <v>2.3997000000000001E-2</v>
      </c>
      <c r="I1473" s="20">
        <v>2.5857999999999999E-2</v>
      </c>
      <c r="J1473" s="20">
        <v>2.7734999999999999E-2</v>
      </c>
      <c r="K1473" s="20">
        <v>2.7066E-2</v>
      </c>
      <c r="L1473" s="20">
        <v>3.0182E-2</v>
      </c>
      <c r="M1473" s="20">
        <v>3.5220000000000001E-2</v>
      </c>
      <c r="N1473" s="19">
        <v>1390</v>
      </c>
      <c r="O1473" s="21">
        <v>2896.3099999999995</v>
      </c>
      <c r="P1473" s="19">
        <v>5543.2000000000007</v>
      </c>
      <c r="Q1473" s="18">
        <v>90.141999999999996</v>
      </c>
      <c r="R1473" s="19">
        <v>6.3033000000000001</v>
      </c>
      <c r="S1473" s="19">
        <v>6.2866999999999997</v>
      </c>
      <c r="T1473" s="263" t="s">
        <v>331</v>
      </c>
      <c r="U1473" s="264" t="s">
        <v>331</v>
      </c>
      <c r="V1473" s="264" t="s">
        <v>331</v>
      </c>
      <c r="W1473" s="19"/>
      <c r="AD1473" s="265" t="s">
        <v>331</v>
      </c>
      <c r="AE1473" s="265">
        <v>3.689999917522073E-2</v>
      </c>
      <c r="AF1473" s="265">
        <v>3.8124999147839844E-2</v>
      </c>
      <c r="AG1473" s="265">
        <v>3.9899999108165503E-2</v>
      </c>
      <c r="AH1473" s="265">
        <v>3.4219999235123401E-2</v>
      </c>
      <c r="AI1473" s="265">
        <v>3.5479999206960204E-2</v>
      </c>
      <c r="AJ1473" s="265">
        <v>3.8279999144375319E-2</v>
      </c>
      <c r="AK1473" s="265">
        <v>3.8909999130293728E-2</v>
      </c>
      <c r="AL1473" s="265">
        <v>3.8444999140687289E-2</v>
      </c>
      <c r="AM1473" s="265">
        <v>4.076899908874184E-2</v>
      </c>
      <c r="AN1473" s="265">
        <v>4.1118999080918733E-2</v>
      </c>
      <c r="AO1473" s="265">
        <v>4.2737999044731252E-2</v>
      </c>
      <c r="AP1473" s="265">
        <v>4.3050999037735169E-2</v>
      </c>
      <c r="AQ1473" s="265">
        <v>4.3959999017417428E-2</v>
      </c>
    </row>
    <row r="1474" spans="1:43" ht="18.75" customHeight="1">
      <c r="A1474" s="86">
        <v>43195</v>
      </c>
      <c r="B1474" s="19">
        <v>155.70500000000001</v>
      </c>
      <c r="C1474" s="19">
        <v>224.17740000000001</v>
      </c>
      <c r="D1474" s="19"/>
      <c r="E1474" s="19">
        <v>18.940000000000001</v>
      </c>
      <c r="F1474" s="20">
        <v>1.7054E-2</v>
      </c>
      <c r="G1474" s="20">
        <v>2.3026000000000001E-2</v>
      </c>
      <c r="H1474" s="20">
        <v>2.4412E-2</v>
      </c>
      <c r="I1474" s="20">
        <v>2.6380000000000001E-2</v>
      </c>
      <c r="J1474" s="20">
        <v>2.8320000000000001E-2</v>
      </c>
      <c r="K1474" s="20">
        <v>2.7661000000000002E-2</v>
      </c>
      <c r="L1474" s="20">
        <v>3.073E-2</v>
      </c>
      <c r="M1474" s="20">
        <v>3.5220000000000001E-2</v>
      </c>
      <c r="N1474" s="19">
        <v>1390</v>
      </c>
      <c r="O1474" s="21">
        <v>2896.3099999999995</v>
      </c>
      <c r="P1474" s="19">
        <v>5543.2000000000007</v>
      </c>
      <c r="Q1474" s="18">
        <v>90.2</v>
      </c>
      <c r="R1474" s="19">
        <v>6.2899000000000003</v>
      </c>
      <c r="S1474" s="19">
        <v>6.2733999999999996</v>
      </c>
      <c r="T1474" s="263" t="s">
        <v>331</v>
      </c>
      <c r="U1474" s="264" t="s">
        <v>331</v>
      </c>
      <c r="V1474" s="264" t="s">
        <v>331</v>
      </c>
      <c r="W1474" s="19"/>
      <c r="AD1474" s="265" t="s">
        <v>331</v>
      </c>
      <c r="AE1474" s="265">
        <v>3.689999917522073E-2</v>
      </c>
      <c r="AF1474" s="265">
        <v>3.8124999147839844E-2</v>
      </c>
      <c r="AG1474" s="265">
        <v>3.9899999108165503E-2</v>
      </c>
      <c r="AH1474" s="265">
        <v>3.4219999235123401E-2</v>
      </c>
      <c r="AI1474" s="265">
        <v>3.5479999206960204E-2</v>
      </c>
      <c r="AJ1474" s="265">
        <v>3.8279999144375319E-2</v>
      </c>
      <c r="AK1474" s="265">
        <v>3.8909999130293728E-2</v>
      </c>
      <c r="AL1474" s="265">
        <v>3.8444999140687289E-2</v>
      </c>
      <c r="AM1474" s="265">
        <v>4.076899908874184E-2</v>
      </c>
      <c r="AN1474" s="265">
        <v>4.1118999080918733E-2</v>
      </c>
      <c r="AO1474" s="265">
        <v>4.2737999044731252E-2</v>
      </c>
      <c r="AP1474" s="265">
        <v>4.3050999037735169E-2</v>
      </c>
      <c r="AQ1474" s="265">
        <v>4.3959999017417428E-2</v>
      </c>
    </row>
    <row r="1475" spans="1:43" ht="18.75" customHeight="1">
      <c r="A1475" s="86">
        <v>43194</v>
      </c>
      <c r="B1475" s="19">
        <v>155.89070000000001</v>
      </c>
      <c r="C1475" s="19">
        <v>224.24629999999999</v>
      </c>
      <c r="D1475" s="19"/>
      <c r="E1475" s="19">
        <v>20.059999999999999</v>
      </c>
      <c r="F1475" s="20">
        <v>1.6952999999999999E-2</v>
      </c>
      <c r="G1475" s="20">
        <v>2.2924E-2</v>
      </c>
      <c r="H1475" s="20">
        <v>2.4272999999999999E-2</v>
      </c>
      <c r="I1475" s="20">
        <v>2.6193000000000001E-2</v>
      </c>
      <c r="J1475" s="20">
        <v>2.8027E-2</v>
      </c>
      <c r="K1475" s="20">
        <v>2.7437E-2</v>
      </c>
      <c r="L1475" s="20">
        <v>3.0359000000000001E-2</v>
      </c>
      <c r="M1475" s="20">
        <v>3.5220000000000001E-2</v>
      </c>
      <c r="N1475" s="19">
        <v>1390</v>
      </c>
      <c r="O1475" s="21">
        <v>2896.3099999999995</v>
      </c>
      <c r="P1475" s="19">
        <v>5543.2000000000007</v>
      </c>
      <c r="Q1475" s="18">
        <v>90.052000000000007</v>
      </c>
      <c r="R1475" s="19">
        <v>6.2804000000000002</v>
      </c>
      <c r="S1475" s="19">
        <v>6.2691999999999997</v>
      </c>
      <c r="T1475" s="263" t="s">
        <v>331</v>
      </c>
      <c r="U1475" s="264" t="s">
        <v>331</v>
      </c>
      <c r="V1475" s="264" t="s">
        <v>331</v>
      </c>
      <c r="W1475" s="19"/>
      <c r="AD1475" s="265" t="s">
        <v>331</v>
      </c>
      <c r="AE1475" s="265">
        <v>3.689999917522073E-2</v>
      </c>
      <c r="AF1475" s="265">
        <v>3.8124999147839844E-2</v>
      </c>
      <c r="AG1475" s="265">
        <v>3.9899999108165503E-2</v>
      </c>
      <c r="AH1475" s="265">
        <v>3.4219999235123401E-2</v>
      </c>
      <c r="AI1475" s="265">
        <v>3.5479999206960204E-2</v>
      </c>
      <c r="AJ1475" s="265">
        <v>3.8279999144375319E-2</v>
      </c>
      <c r="AK1475" s="265">
        <v>3.8909999130293728E-2</v>
      </c>
      <c r="AL1475" s="265">
        <v>3.8444999140687289E-2</v>
      </c>
      <c r="AM1475" s="265">
        <v>4.076899908874184E-2</v>
      </c>
      <c r="AN1475" s="265">
        <v>4.1118999080918733E-2</v>
      </c>
      <c r="AO1475" s="265">
        <v>4.2737999044731252E-2</v>
      </c>
      <c r="AP1475" s="265">
        <v>4.3050999037735169E-2</v>
      </c>
      <c r="AQ1475" s="265">
        <v>4.3894999018870291E-2</v>
      </c>
    </row>
    <row r="1476" spans="1:43" ht="18.75" customHeight="1">
      <c r="A1476" s="86">
        <v>43193</v>
      </c>
      <c r="B1476" s="19">
        <v>155.9186</v>
      </c>
      <c r="C1476" s="19">
        <v>224.13409999999999</v>
      </c>
      <c r="D1476" s="19"/>
      <c r="E1476" s="19">
        <v>21.1</v>
      </c>
      <c r="F1476" s="20">
        <v>1.7388000000000001E-2</v>
      </c>
      <c r="G1476" s="20">
        <v>2.2782E-2</v>
      </c>
      <c r="H1476" s="20">
        <v>2.4052E-2</v>
      </c>
      <c r="I1476" s="20">
        <v>2.5957000000000001E-2</v>
      </c>
      <c r="J1476" s="20">
        <v>2.7753E-2</v>
      </c>
      <c r="K1476" s="20">
        <v>2.7188E-2</v>
      </c>
      <c r="L1476" s="20">
        <v>3.0110000000000001E-2</v>
      </c>
      <c r="M1476" s="20">
        <v>3.5529999999999999E-2</v>
      </c>
      <c r="N1476" s="19">
        <v>1520</v>
      </c>
      <c r="O1476" s="21">
        <v>2900.97</v>
      </c>
      <c r="P1476" s="19">
        <v>5504.2</v>
      </c>
      <c r="Q1476" s="18">
        <v>89.974000000000004</v>
      </c>
      <c r="R1476" s="19">
        <v>6.2752999999999997</v>
      </c>
      <c r="S1476" s="19">
        <v>6.2634999999999996</v>
      </c>
      <c r="T1476" s="263" t="s">
        <v>331</v>
      </c>
      <c r="U1476" s="264" t="s">
        <v>331</v>
      </c>
      <c r="V1476" s="264" t="s">
        <v>331</v>
      </c>
      <c r="W1476" s="19"/>
      <c r="AD1476" s="265" t="s">
        <v>331</v>
      </c>
      <c r="AE1476" s="265">
        <v>3.689999917522073E-2</v>
      </c>
      <c r="AF1476" s="265">
        <v>3.8124999147839844E-2</v>
      </c>
      <c r="AG1476" s="265">
        <v>3.9841999109461901E-2</v>
      </c>
      <c r="AH1476" s="265">
        <v>3.4219999235123401E-2</v>
      </c>
      <c r="AI1476" s="265">
        <v>3.5479999206960204E-2</v>
      </c>
      <c r="AJ1476" s="265">
        <v>3.8269999144598839E-2</v>
      </c>
      <c r="AK1476" s="265">
        <v>3.8919999130070208E-2</v>
      </c>
      <c r="AL1476" s="265">
        <v>3.8444999140687289E-2</v>
      </c>
      <c r="AM1476" s="265">
        <v>4.0713999089971184E-2</v>
      </c>
      <c r="AN1476" s="265">
        <v>4.1086999081633983E-2</v>
      </c>
      <c r="AO1476" s="265">
        <v>4.2734999044798321E-2</v>
      </c>
      <c r="AP1476" s="265">
        <v>4.3050999037735169E-2</v>
      </c>
      <c r="AQ1476" s="265">
        <v>4.2924999040551491E-2</v>
      </c>
    </row>
    <row r="1477" spans="1:43" ht="18.75" customHeight="1">
      <c r="A1477" s="86">
        <v>43192</v>
      </c>
      <c r="B1477" s="19">
        <v>156.23779999999999</v>
      </c>
      <c r="C1477" s="19">
        <v>224.0307</v>
      </c>
      <c r="D1477" s="19"/>
      <c r="E1477" s="19">
        <v>23.62</v>
      </c>
      <c r="F1477" s="20">
        <v>1.7153000000000002E-2</v>
      </c>
      <c r="G1477" s="20">
        <v>2.2459E-2</v>
      </c>
      <c r="H1477" s="20">
        <v>2.3636999999999998E-2</v>
      </c>
      <c r="I1477" s="20">
        <v>2.5468999999999999E-2</v>
      </c>
      <c r="J1477" s="20">
        <v>2.7297999999999999E-2</v>
      </c>
      <c r="K1477" s="20">
        <v>2.6717999999999999E-2</v>
      </c>
      <c r="L1477" s="20">
        <v>2.9618999999999999E-2</v>
      </c>
      <c r="M1477" s="20">
        <v>3.56E-2</v>
      </c>
      <c r="N1477" s="19">
        <v>1520</v>
      </c>
      <c r="O1477" s="21">
        <v>2900.97</v>
      </c>
      <c r="P1477" s="19">
        <v>5504.2</v>
      </c>
      <c r="Q1477" s="18">
        <v>90.150999999999996</v>
      </c>
      <c r="R1477" s="19">
        <v>6.2897999999999996</v>
      </c>
      <c r="S1477" s="19">
        <v>6.2716000000000003</v>
      </c>
      <c r="T1477" s="263" t="s">
        <v>331</v>
      </c>
      <c r="U1477" s="264" t="s">
        <v>331</v>
      </c>
      <c r="V1477" s="264" t="s">
        <v>331</v>
      </c>
      <c r="W1477" s="19"/>
      <c r="AD1477" s="265" t="s">
        <v>331</v>
      </c>
      <c r="AE1477" s="265">
        <v>3.6874999175779521E-2</v>
      </c>
      <c r="AF1477" s="265">
        <v>3.8049999149516227E-2</v>
      </c>
      <c r="AG1477" s="265">
        <v>3.9795999110490081E-2</v>
      </c>
      <c r="AH1477" s="265">
        <v>3.4219999235123401E-2</v>
      </c>
      <c r="AI1477" s="265">
        <v>3.5539999205619094E-2</v>
      </c>
      <c r="AJ1477" s="265">
        <v>3.846999914012849E-2</v>
      </c>
      <c r="AK1477" s="265">
        <v>3.8919999130070208E-2</v>
      </c>
      <c r="AL1477" s="265">
        <v>3.8444999140687289E-2</v>
      </c>
      <c r="AM1477" s="265">
        <v>4.0726999089680617E-2</v>
      </c>
      <c r="AN1477" s="265">
        <v>4.1563999070972198E-2</v>
      </c>
      <c r="AO1477" s="265">
        <v>4.2726999044977135E-2</v>
      </c>
      <c r="AP1477" s="265">
        <v>4.3050999037735169E-2</v>
      </c>
      <c r="AQ1477" s="265">
        <v>4.5934998973272738E-2</v>
      </c>
    </row>
    <row r="1478" spans="1:43" ht="18.75" customHeight="1">
      <c r="A1478" s="86">
        <v>43189</v>
      </c>
      <c r="B1478" s="19">
        <v>156.10849999999999</v>
      </c>
      <c r="C1478" s="19">
        <v>223.95769999999999</v>
      </c>
      <c r="D1478" s="19"/>
      <c r="E1478" s="19">
        <v>19.97</v>
      </c>
      <c r="F1478" s="20">
        <v>1.7000999999999999E-2</v>
      </c>
      <c r="G1478" s="20">
        <v>2.2661000000000001E-2</v>
      </c>
      <c r="H1478" s="20">
        <v>2.3831000000000001E-2</v>
      </c>
      <c r="I1478" s="20">
        <v>2.562E-2</v>
      </c>
      <c r="J1478" s="20">
        <v>2.7389E-2</v>
      </c>
      <c r="K1478" s="20">
        <v>2.6841E-2</v>
      </c>
      <c r="L1478" s="20">
        <v>2.9737E-2</v>
      </c>
      <c r="M1478" s="20">
        <v>3.5580000000000001E-2</v>
      </c>
      <c r="N1478" s="19">
        <v>1520</v>
      </c>
      <c r="O1478" s="21">
        <v>2900.97</v>
      </c>
      <c r="P1478" s="19">
        <v>5504.2</v>
      </c>
      <c r="Q1478" s="18">
        <v>90.058000000000007</v>
      </c>
      <c r="R1478" s="19">
        <v>6.298</v>
      </c>
      <c r="S1478" s="19">
        <v>6.2857000000000003</v>
      </c>
      <c r="T1478" s="263" t="s">
        <v>331</v>
      </c>
      <c r="U1478" s="264" t="s">
        <v>331</v>
      </c>
      <c r="V1478" s="264" t="s">
        <v>331</v>
      </c>
      <c r="W1478" s="19"/>
      <c r="AD1478" s="265" t="s">
        <v>331</v>
      </c>
      <c r="AE1478" s="265">
        <v>3.6874999175779521E-2</v>
      </c>
      <c r="AF1478" s="265">
        <v>3.8049999149516227E-2</v>
      </c>
      <c r="AG1478" s="265">
        <v>3.9908999107964332E-2</v>
      </c>
      <c r="AH1478" s="265">
        <v>3.4219999235123401E-2</v>
      </c>
      <c r="AI1478" s="265">
        <v>3.5539999205619094E-2</v>
      </c>
      <c r="AJ1478" s="265">
        <v>3.8259999144822358E-2</v>
      </c>
      <c r="AK1478" s="265">
        <v>3.8959999129176137E-2</v>
      </c>
      <c r="AL1478" s="265">
        <v>3.8444999140687289E-2</v>
      </c>
      <c r="AM1478" s="265">
        <v>4.0726999089680617E-2</v>
      </c>
      <c r="AN1478" s="265">
        <v>4.1034999082796279E-2</v>
      </c>
      <c r="AO1478" s="265">
        <v>4.2726999044977135E-2</v>
      </c>
      <c r="AP1478" s="265">
        <v>4.3050999037735169E-2</v>
      </c>
      <c r="AQ1478" s="265">
        <v>4.7063298948053271E-2</v>
      </c>
    </row>
    <row r="1479" spans="1:43" ht="18.75" customHeight="1">
      <c r="A1479" s="86">
        <v>43188</v>
      </c>
      <c r="B1479" s="19">
        <v>156.10849999999999</v>
      </c>
      <c r="C1479" s="19">
        <v>223.95769999999999</v>
      </c>
      <c r="D1479" s="19"/>
      <c r="E1479" s="19">
        <v>19.97</v>
      </c>
      <c r="F1479" s="20">
        <v>1.7000999999999999E-2</v>
      </c>
      <c r="G1479" s="20">
        <v>2.2661000000000001E-2</v>
      </c>
      <c r="H1479" s="20">
        <v>2.3831000000000001E-2</v>
      </c>
      <c r="I1479" s="20">
        <v>2.562E-2</v>
      </c>
      <c r="J1479" s="20">
        <v>2.7389E-2</v>
      </c>
      <c r="K1479" s="20">
        <v>2.6841E-2</v>
      </c>
      <c r="L1479" s="20">
        <v>2.9737E-2</v>
      </c>
      <c r="M1479" s="20">
        <v>3.5680000000000003E-2</v>
      </c>
      <c r="N1479" s="19">
        <v>1520</v>
      </c>
      <c r="O1479" s="21">
        <v>2900.97</v>
      </c>
      <c r="P1479" s="19">
        <v>5504.2</v>
      </c>
      <c r="Q1479" s="18">
        <v>89.372</v>
      </c>
      <c r="R1479" s="19">
        <v>6.2830000000000004</v>
      </c>
      <c r="S1479" s="19">
        <v>6.2682000000000002</v>
      </c>
      <c r="T1479" s="263" t="s">
        <v>331</v>
      </c>
      <c r="U1479" s="264" t="s">
        <v>331</v>
      </c>
      <c r="V1479" s="264" t="s">
        <v>331</v>
      </c>
      <c r="W1479" s="19"/>
      <c r="AD1479" s="265" t="s">
        <v>331</v>
      </c>
      <c r="AE1479" s="265">
        <v>3.6901999175176024E-2</v>
      </c>
      <c r="AF1479" s="265">
        <v>3.8049999149516227E-2</v>
      </c>
      <c r="AG1479" s="265">
        <v>3.9818999109975994E-2</v>
      </c>
      <c r="AH1479" s="265">
        <v>3.4219999235123401E-2</v>
      </c>
      <c r="AI1479" s="265">
        <v>3.5539999205619094E-2</v>
      </c>
      <c r="AJ1479" s="265">
        <v>3.8259999144822358E-2</v>
      </c>
      <c r="AK1479" s="265">
        <v>3.8979999128729105E-2</v>
      </c>
      <c r="AL1479" s="265">
        <v>3.8444999140687289E-2</v>
      </c>
      <c r="AM1479" s="265">
        <v>4.0735999089479447E-2</v>
      </c>
      <c r="AN1479" s="265">
        <v>4.1032999082840978E-2</v>
      </c>
      <c r="AO1479" s="265">
        <v>4.2686999045871199E-2</v>
      </c>
      <c r="AP1479" s="265">
        <v>4.3050999037735169E-2</v>
      </c>
      <c r="AQ1479" s="265">
        <v>4.2599999047815799E-2</v>
      </c>
    </row>
    <row r="1480" spans="1:43" ht="18.75" customHeight="1">
      <c r="A1480" s="86">
        <v>43187</v>
      </c>
      <c r="B1480" s="19">
        <v>155.94049999999999</v>
      </c>
      <c r="C1480" s="19">
        <v>223.886</v>
      </c>
      <c r="D1480" s="19"/>
      <c r="E1480" s="19">
        <v>22.87</v>
      </c>
      <c r="F1480" s="20">
        <v>1.7183E-2</v>
      </c>
      <c r="G1480" s="20">
        <v>2.2842000000000001E-2</v>
      </c>
      <c r="H1480" s="20">
        <v>2.4050999999999999E-2</v>
      </c>
      <c r="I1480" s="20">
        <v>2.5956E-2</v>
      </c>
      <c r="J1480" s="20">
        <v>2.7806999999999998E-2</v>
      </c>
      <c r="K1480" s="20">
        <v>2.7174E-2</v>
      </c>
      <c r="L1480" s="20">
        <v>3.0214000000000001E-2</v>
      </c>
      <c r="M1480" s="20">
        <v>3.551E-2</v>
      </c>
      <c r="N1480" s="19">
        <v>1520</v>
      </c>
      <c r="O1480" s="21">
        <v>2900.97</v>
      </c>
      <c r="P1480" s="19">
        <v>5504.2</v>
      </c>
      <c r="Q1480" s="18">
        <v>89.027000000000001</v>
      </c>
      <c r="R1480" s="19">
        <v>6.2729999999999997</v>
      </c>
      <c r="S1480" s="19">
        <v>6.2539999999999996</v>
      </c>
      <c r="T1480" s="263" t="s">
        <v>331</v>
      </c>
      <c r="U1480" s="264" t="s">
        <v>331</v>
      </c>
      <c r="V1480" s="264" t="s">
        <v>331</v>
      </c>
      <c r="W1480" s="19"/>
      <c r="AD1480" s="265" t="s">
        <v>331</v>
      </c>
      <c r="AE1480" s="265">
        <v>3.6951999174058434E-2</v>
      </c>
      <c r="AF1480" s="265">
        <v>3.8249999145045878E-2</v>
      </c>
      <c r="AG1480" s="265">
        <v>3.9996999105997383E-2</v>
      </c>
      <c r="AH1480" s="265">
        <v>3.4219999235123401E-2</v>
      </c>
      <c r="AI1480" s="265">
        <v>3.5719999201595784E-2</v>
      </c>
      <c r="AJ1480" s="265">
        <v>3.8569999137893322E-2</v>
      </c>
      <c r="AK1480" s="265">
        <v>3.8909999130293728E-2</v>
      </c>
      <c r="AL1480" s="265">
        <v>3.8444999140687289E-2</v>
      </c>
      <c r="AM1480" s="265">
        <v>4.0687999090552332E-2</v>
      </c>
      <c r="AN1480" s="265">
        <v>4.1014999083243305E-2</v>
      </c>
      <c r="AO1480" s="265">
        <v>4.2683999045938253E-2</v>
      </c>
      <c r="AP1480" s="265">
        <v>4.3050999037735169E-2</v>
      </c>
      <c r="AQ1480" s="265">
        <v>4.2459999050945045E-2</v>
      </c>
    </row>
    <row r="1481" spans="1:43" ht="18.75" customHeight="1">
      <c r="A1481" s="86">
        <v>43186</v>
      </c>
      <c r="B1481" s="19">
        <v>155.96719999999999</v>
      </c>
      <c r="C1481" s="19">
        <v>223.7242</v>
      </c>
      <c r="D1481" s="19"/>
      <c r="E1481" s="19">
        <v>22.5</v>
      </c>
      <c r="F1481" s="20">
        <v>1.7516E-2</v>
      </c>
      <c r="G1481" s="20">
        <v>2.2641000000000001E-2</v>
      </c>
      <c r="H1481" s="20">
        <v>2.3831000000000001E-2</v>
      </c>
      <c r="I1481" s="20">
        <v>2.5669999999999998E-2</v>
      </c>
      <c r="J1481" s="20">
        <v>2.7753E-2</v>
      </c>
      <c r="K1481" s="20">
        <v>2.7E-2</v>
      </c>
      <c r="L1481" s="20">
        <v>3.0286E-2</v>
      </c>
      <c r="M1481" s="20">
        <v>3.5619999999999999E-2</v>
      </c>
      <c r="N1481" s="19">
        <v>1520</v>
      </c>
      <c r="O1481" s="21">
        <v>2900.97</v>
      </c>
      <c r="P1481" s="19">
        <v>5504.2</v>
      </c>
      <c r="Q1481" s="18">
        <v>89.436000000000007</v>
      </c>
      <c r="R1481" s="19">
        <v>6.3159999999999998</v>
      </c>
      <c r="S1481" s="19">
        <v>6.3132000000000001</v>
      </c>
      <c r="T1481" s="263" t="s">
        <v>331</v>
      </c>
      <c r="U1481" s="264" t="s">
        <v>331</v>
      </c>
      <c r="V1481" s="264" t="s">
        <v>331</v>
      </c>
      <c r="W1481" s="19"/>
      <c r="AD1481" s="265" t="s">
        <v>331</v>
      </c>
      <c r="AE1481" s="265">
        <v>3.7027999172359702E-2</v>
      </c>
      <c r="AF1481" s="265">
        <v>3.828099914435297E-2</v>
      </c>
      <c r="AG1481" s="265">
        <v>4.0026999105326831E-2</v>
      </c>
      <c r="AH1481" s="265">
        <v>3.4669999225065112E-2</v>
      </c>
      <c r="AI1481" s="265">
        <v>3.5629999203607439E-2</v>
      </c>
      <c r="AJ1481" s="265">
        <v>3.8389999141916632E-2</v>
      </c>
      <c r="AK1481" s="265">
        <v>3.8959999129176137E-2</v>
      </c>
      <c r="AL1481" s="265">
        <v>3.8444999140687289E-2</v>
      </c>
      <c r="AM1481" s="265">
        <v>4.0686999090574681E-2</v>
      </c>
      <c r="AN1481" s="265">
        <v>4.0994999083690344E-2</v>
      </c>
      <c r="AO1481" s="265">
        <v>4.2641999046877023E-2</v>
      </c>
      <c r="AP1481" s="265">
        <v>4.3050999037735169E-2</v>
      </c>
      <c r="AQ1481" s="265">
        <v>4.2539999049156903E-2</v>
      </c>
    </row>
    <row r="1482" spans="1:43" ht="18.75" customHeight="1">
      <c r="A1482" s="86">
        <v>43185</v>
      </c>
      <c r="B1482" s="19">
        <v>155.66229999999999</v>
      </c>
      <c r="C1482" s="19">
        <v>223.81710000000001</v>
      </c>
      <c r="D1482" s="19"/>
      <c r="E1482" s="19">
        <v>21.03</v>
      </c>
      <c r="F1482" s="20">
        <v>1.7382999999999999E-2</v>
      </c>
      <c r="G1482" s="20">
        <v>2.2703999999999998E-2</v>
      </c>
      <c r="H1482" s="20">
        <v>2.4379999999999999E-2</v>
      </c>
      <c r="I1482" s="20">
        <v>2.6401000000000001E-2</v>
      </c>
      <c r="J1482" s="20">
        <v>2.852E-2</v>
      </c>
      <c r="K1482" s="20">
        <v>2.7747999999999998E-2</v>
      </c>
      <c r="L1482" s="20">
        <v>3.0859000000000001E-2</v>
      </c>
      <c r="M1482" s="20">
        <v>3.5279999999999999E-2</v>
      </c>
      <c r="N1482" s="19">
        <v>1520</v>
      </c>
      <c r="O1482" s="21">
        <v>2900.97</v>
      </c>
      <c r="P1482" s="19">
        <v>5504.2</v>
      </c>
      <c r="Q1482" s="18">
        <v>89.856999999999999</v>
      </c>
      <c r="R1482" s="19">
        <v>6.335</v>
      </c>
      <c r="S1482" s="19">
        <v>6.3395000000000001</v>
      </c>
      <c r="T1482" s="263" t="s">
        <v>331</v>
      </c>
      <c r="U1482" s="264" t="s">
        <v>331</v>
      </c>
      <c r="V1482" s="264" t="s">
        <v>331</v>
      </c>
      <c r="W1482" s="19"/>
      <c r="AD1482" s="265" t="s">
        <v>331</v>
      </c>
      <c r="AE1482" s="265">
        <v>3.7157999169453983E-2</v>
      </c>
      <c r="AF1482" s="265">
        <v>3.8299999143928287E-2</v>
      </c>
      <c r="AG1482" s="265">
        <v>4.0275999099761241E-2</v>
      </c>
      <c r="AH1482" s="265">
        <v>3.4299999233335259E-2</v>
      </c>
      <c r="AI1482" s="265">
        <v>3.5779999200254674E-2</v>
      </c>
      <c r="AJ1482" s="265">
        <v>3.8479999139904977E-2</v>
      </c>
      <c r="AK1482" s="265">
        <v>3.9239999122917653E-2</v>
      </c>
      <c r="AL1482" s="265">
        <v>3.8444999140687289E-2</v>
      </c>
      <c r="AM1482" s="265">
        <v>4.0618999092094599E-2</v>
      </c>
      <c r="AN1482" s="265">
        <v>4.1465999073162681E-2</v>
      </c>
      <c r="AO1482" s="265">
        <v>4.2648999046720565E-2</v>
      </c>
      <c r="AP1482" s="265">
        <v>4.3050999037735169E-2</v>
      </c>
      <c r="AQ1482" s="265">
        <v>4.2899999041110276E-2</v>
      </c>
    </row>
    <row r="1483" spans="1:43" ht="18.75" customHeight="1">
      <c r="A1483" s="86">
        <v>43182</v>
      </c>
      <c r="B1483" s="19">
        <v>155.78559999999999</v>
      </c>
      <c r="C1483" s="19">
        <v>223.91480000000001</v>
      </c>
      <c r="D1483" s="19"/>
      <c r="E1483" s="19">
        <v>24.87</v>
      </c>
      <c r="F1483" s="20">
        <v>1.7153999999999999E-2</v>
      </c>
      <c r="G1483" s="20">
        <v>2.2537999999999999E-2</v>
      </c>
      <c r="H1483" s="20">
        <v>2.4022999999999999E-2</v>
      </c>
      <c r="I1483" s="20">
        <v>2.5992999999999999E-2</v>
      </c>
      <c r="J1483" s="20">
        <v>2.8135E-2</v>
      </c>
      <c r="K1483" s="20">
        <v>2.7373999999999999E-2</v>
      </c>
      <c r="L1483" s="20">
        <v>3.0608E-2</v>
      </c>
      <c r="M1483" s="20">
        <v>3.517E-2</v>
      </c>
      <c r="N1483" s="19">
        <v>1520</v>
      </c>
      <c r="O1483" s="21">
        <v>2900.97</v>
      </c>
      <c r="P1483" s="19">
        <v>5504.2</v>
      </c>
      <c r="Q1483" s="18">
        <v>89.783000000000001</v>
      </c>
      <c r="R1483" s="19">
        <v>6.3231999999999999</v>
      </c>
      <c r="S1483" s="19">
        <v>6.3044000000000002</v>
      </c>
      <c r="T1483" s="263" t="s">
        <v>331</v>
      </c>
      <c r="U1483" s="264" t="s">
        <v>331</v>
      </c>
      <c r="V1483" s="264" t="s">
        <v>331</v>
      </c>
      <c r="W1483" s="19"/>
      <c r="AD1483" s="265" t="s">
        <v>331</v>
      </c>
      <c r="AE1483" s="265">
        <v>3.7115999170392752E-2</v>
      </c>
      <c r="AF1483" s="265">
        <v>3.8299999143928287E-2</v>
      </c>
      <c r="AG1483" s="265">
        <v>3.996099910680205E-2</v>
      </c>
      <c r="AH1483" s="265">
        <v>3.5519999206066133E-2</v>
      </c>
      <c r="AI1483" s="265">
        <v>3.5779999200254674E-2</v>
      </c>
      <c r="AJ1483" s="265">
        <v>3.8369999142363671E-2</v>
      </c>
      <c r="AK1483" s="265">
        <v>3.9189999124035237E-2</v>
      </c>
      <c r="AL1483" s="265">
        <v>3.8444999140687289E-2</v>
      </c>
      <c r="AM1483" s="265">
        <v>4.0618999092094599E-2</v>
      </c>
      <c r="AN1483" s="265">
        <v>4.1339999075978996E-2</v>
      </c>
      <c r="AO1483" s="265">
        <v>4.2648999046720565E-2</v>
      </c>
      <c r="AP1483" s="265">
        <v>4.3050999037735169E-2</v>
      </c>
      <c r="AQ1483" s="265">
        <v>4.2804999043233691E-2</v>
      </c>
    </row>
    <row r="1484" spans="1:43" ht="18.75" customHeight="1">
      <c r="A1484" s="86">
        <v>43181</v>
      </c>
      <c r="B1484" s="19">
        <v>155.81720000000001</v>
      </c>
      <c r="C1484" s="19">
        <v>224.14930000000001</v>
      </c>
      <c r="D1484" s="19"/>
      <c r="E1484" s="19">
        <v>23.34</v>
      </c>
      <c r="F1484" s="20">
        <v>1.7104999999999999E-2</v>
      </c>
      <c r="G1484" s="20">
        <v>2.2786000000000001E-2</v>
      </c>
      <c r="H1484" s="20">
        <v>2.4268999999999999E-2</v>
      </c>
      <c r="I1484" s="20">
        <v>2.6231000000000001E-2</v>
      </c>
      <c r="J1484" s="20">
        <v>2.8243999999999998E-2</v>
      </c>
      <c r="K1484" s="20">
        <v>2.7522999999999999E-2</v>
      </c>
      <c r="L1484" s="20">
        <v>3.0623999999999998E-2</v>
      </c>
      <c r="M1484" s="20">
        <v>3.5290000000000002E-2</v>
      </c>
      <c r="N1484" s="19">
        <v>1520</v>
      </c>
      <c r="O1484" s="21">
        <v>2900.97</v>
      </c>
      <c r="P1484" s="19">
        <v>5504.2</v>
      </c>
      <c r="Q1484" s="18">
        <v>90.370999999999995</v>
      </c>
      <c r="R1484" s="19">
        <v>6.3341000000000003</v>
      </c>
      <c r="S1484" s="19">
        <v>6.3334999999999999</v>
      </c>
      <c r="T1484" s="263" t="s">
        <v>331</v>
      </c>
      <c r="U1484" s="264" t="s">
        <v>331</v>
      </c>
      <c r="V1484" s="264" t="s">
        <v>331</v>
      </c>
      <c r="W1484" s="19"/>
      <c r="AD1484" s="265" t="s">
        <v>331</v>
      </c>
      <c r="AE1484" s="265">
        <v>3.7108999170549217E-2</v>
      </c>
      <c r="AF1484" s="265">
        <v>3.8304999143816527E-2</v>
      </c>
      <c r="AG1484" s="265">
        <v>4.0050999104790388E-2</v>
      </c>
      <c r="AH1484" s="265">
        <v>3.5559999205172062E-2</v>
      </c>
      <c r="AI1484" s="265">
        <v>3.5779999200254674E-2</v>
      </c>
      <c r="AJ1484" s="265">
        <v>3.8399999141693113E-2</v>
      </c>
      <c r="AK1484" s="265">
        <v>3.9149999124929308E-2</v>
      </c>
      <c r="AL1484" s="265">
        <v>3.8444999140687289E-2</v>
      </c>
      <c r="AM1484" s="265">
        <v>4.0673999090865255E-2</v>
      </c>
      <c r="AN1484" s="265">
        <v>4.1374999075196685E-2</v>
      </c>
      <c r="AO1484" s="265">
        <v>4.2638999046944077E-2</v>
      </c>
      <c r="AP1484" s="265">
        <v>4.3050999037735169E-2</v>
      </c>
      <c r="AQ1484" s="265">
        <v>4.3409999029710891E-2</v>
      </c>
    </row>
    <row r="1485" spans="1:43" ht="18.75" customHeight="1">
      <c r="A1485" s="86">
        <v>43180</v>
      </c>
      <c r="B1485" s="19">
        <v>155.4837</v>
      </c>
      <c r="C1485" s="19">
        <v>224.08260000000001</v>
      </c>
      <c r="D1485" s="19"/>
      <c r="E1485" s="19">
        <v>17.86</v>
      </c>
      <c r="F1485" s="20">
        <v>1.7413000000000001E-2</v>
      </c>
      <c r="G1485" s="20">
        <v>2.3054999999999999E-2</v>
      </c>
      <c r="H1485" s="20">
        <v>2.4624E-2</v>
      </c>
      <c r="I1485" s="20">
        <v>2.6741000000000001E-2</v>
      </c>
      <c r="J1485" s="20">
        <v>2.8830000000000001E-2</v>
      </c>
      <c r="K1485" s="20">
        <v>2.8072E-2</v>
      </c>
      <c r="L1485" s="20">
        <v>3.1185999999999998E-2</v>
      </c>
      <c r="M1485" s="20">
        <v>3.5360000000000003E-2</v>
      </c>
      <c r="N1485" s="19">
        <v>1520</v>
      </c>
      <c r="O1485" s="21">
        <v>2900.97</v>
      </c>
      <c r="P1485" s="19">
        <v>5504.2</v>
      </c>
      <c r="Q1485" s="18">
        <v>89.765000000000001</v>
      </c>
      <c r="R1485" s="19">
        <v>6.3322000000000003</v>
      </c>
      <c r="S1485" s="19">
        <v>6.3192000000000004</v>
      </c>
      <c r="T1485" s="263" t="s">
        <v>331</v>
      </c>
      <c r="U1485" s="264" t="s">
        <v>331</v>
      </c>
      <c r="V1485" s="264" t="s">
        <v>331</v>
      </c>
      <c r="W1485" s="19"/>
      <c r="AD1485" s="265" t="s">
        <v>331</v>
      </c>
      <c r="AE1485" s="265">
        <v>3.7342999165318906E-2</v>
      </c>
      <c r="AF1485" s="265">
        <v>3.8449999140575529E-2</v>
      </c>
      <c r="AG1485" s="265">
        <v>4.0247999100387094E-2</v>
      </c>
      <c r="AH1485" s="265">
        <v>3.5059999216347934E-2</v>
      </c>
      <c r="AI1485" s="265">
        <v>3.5779999200254674E-2</v>
      </c>
      <c r="AJ1485" s="265">
        <v>3.8339999143034223E-2</v>
      </c>
      <c r="AK1485" s="265">
        <v>3.9219999123364692E-2</v>
      </c>
      <c r="AL1485" s="265">
        <v>3.8444999140687289E-2</v>
      </c>
      <c r="AM1485" s="265">
        <v>4.0820999087579544E-2</v>
      </c>
      <c r="AN1485" s="265">
        <v>4.1452999073453248E-2</v>
      </c>
      <c r="AO1485" s="265">
        <v>4.2640999046899379E-2</v>
      </c>
      <c r="AP1485" s="265">
        <v>4.3050999037735169E-2</v>
      </c>
      <c r="AQ1485" s="265">
        <v>4.3899999018758531E-2</v>
      </c>
    </row>
    <row r="1486" spans="1:43" ht="18.75" customHeight="1">
      <c r="A1486" s="86">
        <v>43179</v>
      </c>
      <c r="B1486" s="19">
        <v>155.55449999999999</v>
      </c>
      <c r="C1486" s="19">
        <v>224.18719999999999</v>
      </c>
      <c r="D1486" s="19"/>
      <c r="E1486" s="19">
        <v>18.2</v>
      </c>
      <c r="F1486" s="20">
        <v>1.7874000000000001E-2</v>
      </c>
      <c r="G1486" s="20">
        <v>2.3448E-2</v>
      </c>
      <c r="H1486" s="20">
        <v>2.4924000000000002E-2</v>
      </c>
      <c r="I1486" s="20">
        <v>2.6962E-2</v>
      </c>
      <c r="J1486" s="20">
        <v>2.8958999999999999E-2</v>
      </c>
      <c r="K1486" s="20">
        <v>2.8296999999999999E-2</v>
      </c>
      <c r="L1486" s="20">
        <v>3.1301000000000002E-2</v>
      </c>
      <c r="M1486" s="20">
        <v>3.5340000000000003E-2</v>
      </c>
      <c r="N1486" s="19">
        <v>1520</v>
      </c>
      <c r="O1486" s="21">
        <v>2900.97</v>
      </c>
      <c r="P1486" s="19">
        <v>5504.2</v>
      </c>
      <c r="Q1486" s="18">
        <v>90.233000000000004</v>
      </c>
      <c r="R1486" s="19">
        <v>6.3348000000000004</v>
      </c>
      <c r="S1486" s="19">
        <v>6.3263999999999996</v>
      </c>
      <c r="T1486" s="263" t="s">
        <v>331</v>
      </c>
      <c r="U1486" s="264" t="s">
        <v>331</v>
      </c>
      <c r="V1486" s="264" t="s">
        <v>331</v>
      </c>
      <c r="W1486" s="19"/>
      <c r="AD1486" s="265" t="s">
        <v>331</v>
      </c>
      <c r="AE1486" s="265">
        <v>3.7304999166168272E-2</v>
      </c>
      <c r="AF1486" s="265">
        <v>3.8388999141938988E-2</v>
      </c>
      <c r="AG1486" s="265">
        <v>4.0237999100610607E-2</v>
      </c>
      <c r="AH1486" s="265">
        <v>3.5129999214783311E-2</v>
      </c>
      <c r="AI1486" s="265">
        <v>3.5779999200254674E-2</v>
      </c>
      <c r="AJ1486" s="265">
        <v>3.8489999139681458E-2</v>
      </c>
      <c r="AK1486" s="265">
        <v>3.9359999120235439E-2</v>
      </c>
      <c r="AL1486" s="265">
        <v>3.8444999140687289E-2</v>
      </c>
      <c r="AM1486" s="265">
        <v>4.0436999096162621E-2</v>
      </c>
      <c r="AN1486" s="265">
        <v>4.142899907398969E-2</v>
      </c>
      <c r="AO1486" s="265">
        <v>4.2638999046944077E-2</v>
      </c>
      <c r="AP1486" s="265">
        <v>4.3050999037735169E-2</v>
      </c>
      <c r="AQ1486" s="265">
        <v>4.4519999004900453E-2</v>
      </c>
    </row>
    <row r="1487" spans="1:43" ht="18.75" customHeight="1">
      <c r="A1487" s="86">
        <v>43178</v>
      </c>
      <c r="B1487" s="19">
        <v>155.85570000000001</v>
      </c>
      <c r="C1487" s="19">
        <v>224.5762</v>
      </c>
      <c r="D1487" s="19"/>
      <c r="E1487" s="19">
        <v>19.02</v>
      </c>
      <c r="F1487" s="20">
        <v>1.7562000000000001E-2</v>
      </c>
      <c r="G1487" s="20">
        <v>2.3074999999999998E-2</v>
      </c>
      <c r="H1487" s="20">
        <v>2.4568E-2</v>
      </c>
      <c r="I1487" s="20">
        <v>2.6553E-2</v>
      </c>
      <c r="J1487" s="20">
        <v>2.8555000000000001E-2</v>
      </c>
      <c r="K1487" s="20">
        <v>2.7897000000000002E-2</v>
      </c>
      <c r="L1487" s="20">
        <v>3.0859000000000001E-2</v>
      </c>
      <c r="M1487" s="20">
        <v>3.5520000000000003E-2</v>
      </c>
      <c r="N1487" s="19">
        <v>1520</v>
      </c>
      <c r="O1487" s="21">
        <v>2900.97</v>
      </c>
      <c r="P1487" s="19">
        <v>5504.2</v>
      </c>
      <c r="Q1487" s="18">
        <v>90.138999999999996</v>
      </c>
      <c r="R1487" s="19">
        <v>6.3220999999999998</v>
      </c>
      <c r="S1487" s="19">
        <v>6.3295000000000003</v>
      </c>
      <c r="T1487" s="263" t="s">
        <v>331</v>
      </c>
      <c r="U1487" s="264" t="s">
        <v>331</v>
      </c>
      <c r="V1487" s="264" t="s">
        <v>331</v>
      </c>
      <c r="W1487" s="19"/>
      <c r="AD1487" s="265" t="s">
        <v>331</v>
      </c>
      <c r="AE1487" s="265">
        <v>3.7167999169230463E-2</v>
      </c>
      <c r="AF1487" s="265">
        <v>3.8352999142743649E-2</v>
      </c>
      <c r="AG1487" s="265">
        <v>4.0088999103941023E-2</v>
      </c>
      <c r="AH1487" s="265">
        <v>3.5429999208077788E-2</v>
      </c>
      <c r="AI1487" s="265" t="s">
        <v>331</v>
      </c>
      <c r="AJ1487" s="265">
        <v>3.84099991414696E-2</v>
      </c>
      <c r="AK1487" s="265">
        <v>3.9499999117106201E-2</v>
      </c>
      <c r="AL1487" s="265">
        <v>3.8444999140687289E-2</v>
      </c>
      <c r="AM1487" s="265">
        <v>4.0227999100834133E-2</v>
      </c>
      <c r="AN1487" s="265">
        <v>4.1387999074906111E-2</v>
      </c>
      <c r="AO1487" s="265">
        <v>4.2634999047033488E-2</v>
      </c>
      <c r="AP1487" s="265">
        <v>4.3050999037735169E-2</v>
      </c>
      <c r="AQ1487" s="265">
        <v>4.709829894727096E-2</v>
      </c>
    </row>
    <row r="1488" spans="1:43" ht="18.75" customHeight="1">
      <c r="A1488" s="86">
        <v>43175</v>
      </c>
      <c r="B1488" s="19">
        <v>155.9111</v>
      </c>
      <c r="C1488" s="19">
        <v>224.5909</v>
      </c>
      <c r="D1488" s="19"/>
      <c r="E1488" s="19">
        <v>15.8</v>
      </c>
      <c r="F1488" s="20">
        <v>1.7690999999999998E-2</v>
      </c>
      <c r="G1488" s="20">
        <v>2.2908999999999999E-2</v>
      </c>
      <c r="H1488" s="20">
        <v>2.4431000000000001E-2</v>
      </c>
      <c r="I1488" s="20">
        <v>2.6418000000000001E-2</v>
      </c>
      <c r="J1488" s="20">
        <v>2.8445000000000002E-2</v>
      </c>
      <c r="K1488" s="20">
        <v>2.7772000000000002E-2</v>
      </c>
      <c r="L1488" s="20">
        <v>3.0769999999999999E-2</v>
      </c>
      <c r="M1488" s="20">
        <v>3.5520000000000003E-2</v>
      </c>
      <c r="N1488" s="19">
        <v>1520</v>
      </c>
      <c r="O1488" s="21">
        <v>2900.97</v>
      </c>
      <c r="P1488" s="19">
        <v>5504.2</v>
      </c>
      <c r="Q1488" s="18">
        <v>89.703999999999994</v>
      </c>
      <c r="R1488" s="19">
        <v>6.3179999999999996</v>
      </c>
      <c r="S1488" s="19">
        <v>6.3071000000000002</v>
      </c>
      <c r="T1488" s="263" t="s">
        <v>331</v>
      </c>
      <c r="U1488" s="264" t="s">
        <v>331</v>
      </c>
      <c r="V1488" s="264" t="s">
        <v>331</v>
      </c>
      <c r="W1488" s="19"/>
      <c r="AD1488" s="265" t="s">
        <v>331</v>
      </c>
      <c r="AE1488" s="265">
        <v>3.7073999171331522E-2</v>
      </c>
      <c r="AF1488" s="265">
        <v>3.822499914560467E-2</v>
      </c>
      <c r="AG1488" s="265">
        <v>3.9983999106287957E-2</v>
      </c>
      <c r="AH1488" s="265">
        <v>3.5359999209642411E-2</v>
      </c>
      <c r="AI1488" s="265" t="s">
        <v>331</v>
      </c>
      <c r="AJ1488" s="265">
        <v>3.8339999143034223E-2</v>
      </c>
      <c r="AK1488" s="265">
        <v>3.9489999117329713E-2</v>
      </c>
      <c r="AL1488" s="265">
        <v>3.8444999140687289E-2</v>
      </c>
      <c r="AM1488" s="265">
        <v>4.0227999100834133E-2</v>
      </c>
      <c r="AN1488" s="265">
        <v>4.1414999074302614E-2</v>
      </c>
      <c r="AO1488" s="265">
        <v>4.2634999047033488E-2</v>
      </c>
      <c r="AP1488" s="265">
        <v>4.3050999037735169E-2</v>
      </c>
      <c r="AQ1488" s="265">
        <v>4.4714999000541863E-2</v>
      </c>
    </row>
    <row r="1489" spans="1:43" ht="18.75" customHeight="1">
      <c r="A1489" s="86">
        <v>43174</v>
      </c>
      <c r="B1489" s="19">
        <v>156.04929999999999</v>
      </c>
      <c r="C1489" s="19">
        <v>224.72710000000001</v>
      </c>
      <c r="D1489" s="19"/>
      <c r="E1489" s="19">
        <v>16.59</v>
      </c>
      <c r="F1489" s="20">
        <v>1.7616E-2</v>
      </c>
      <c r="G1489" s="20">
        <v>2.2846000000000002E-2</v>
      </c>
      <c r="H1489" s="20">
        <v>2.4294E-2</v>
      </c>
      <c r="I1489" s="20">
        <v>2.6249000000000001E-2</v>
      </c>
      <c r="J1489" s="20">
        <v>2.828E-2</v>
      </c>
      <c r="K1489" s="20">
        <v>2.7623000000000002E-2</v>
      </c>
      <c r="L1489" s="20">
        <v>3.0584E-2</v>
      </c>
      <c r="M1489" s="20">
        <v>3.5589999999999997E-2</v>
      </c>
      <c r="N1489" s="19">
        <v>1520</v>
      </c>
      <c r="O1489" s="21">
        <v>2900.97</v>
      </c>
      <c r="P1489" s="19">
        <v>5504.2</v>
      </c>
      <c r="Q1489" s="18">
        <v>89.664000000000001</v>
      </c>
      <c r="R1489" s="19">
        <v>6.3216999999999999</v>
      </c>
      <c r="S1489" s="19">
        <v>6.3266999999999998</v>
      </c>
      <c r="T1489" s="263" t="s">
        <v>331</v>
      </c>
      <c r="U1489" s="264" t="s">
        <v>331</v>
      </c>
      <c r="V1489" s="264" t="s">
        <v>331</v>
      </c>
      <c r="W1489" s="19"/>
      <c r="AD1489" s="265" t="s">
        <v>331</v>
      </c>
      <c r="AE1489" s="265">
        <v>3.7061999171599747E-2</v>
      </c>
      <c r="AF1489" s="265">
        <v>3.8234999145381157E-2</v>
      </c>
      <c r="AG1489" s="265">
        <v>4.0058999104611574E-2</v>
      </c>
      <c r="AH1489" s="265">
        <v>3.5039999216794966E-2</v>
      </c>
      <c r="AI1489" s="265" t="s">
        <v>331</v>
      </c>
      <c r="AJ1489" s="265">
        <v>3.8589999137446283E-2</v>
      </c>
      <c r="AK1489" s="265">
        <v>3.9479999117553233E-2</v>
      </c>
      <c r="AL1489" s="265">
        <v>3.8444999140687289E-2</v>
      </c>
      <c r="AM1489" s="265">
        <v>4.0754999089054764E-2</v>
      </c>
      <c r="AN1489" s="265">
        <v>4.1618999069742861E-2</v>
      </c>
      <c r="AO1489" s="265">
        <v>4.2848999042250223E-2</v>
      </c>
      <c r="AP1489" s="265">
        <v>4.3050999037735169E-2</v>
      </c>
      <c r="AQ1489" s="265">
        <v>4.176999906636774E-2</v>
      </c>
    </row>
    <row r="1490" spans="1:43" ht="18.75" customHeight="1">
      <c r="A1490" s="86">
        <v>43173</v>
      </c>
      <c r="B1490" s="19">
        <v>156.1703</v>
      </c>
      <c r="C1490" s="19">
        <v>224.67169999999999</v>
      </c>
      <c r="D1490" s="19"/>
      <c r="E1490" s="19">
        <v>17.23</v>
      </c>
      <c r="F1490" s="20">
        <v>1.7489000000000001E-2</v>
      </c>
      <c r="G1490" s="20">
        <v>2.2579999999999999E-2</v>
      </c>
      <c r="H1490" s="20">
        <v>2.4076E-2</v>
      </c>
      <c r="I1490" s="20">
        <v>2.6096999999999999E-2</v>
      </c>
      <c r="J1490" s="20">
        <v>2.8170000000000001E-2</v>
      </c>
      <c r="K1490" s="20">
        <v>2.7498999999999999E-2</v>
      </c>
      <c r="L1490" s="20">
        <v>3.0568000000000001E-2</v>
      </c>
      <c r="M1490" s="20">
        <v>3.5450000000000002E-2</v>
      </c>
      <c r="N1490" s="19">
        <v>1520</v>
      </c>
      <c r="O1490" s="21">
        <v>2900.97</v>
      </c>
      <c r="P1490" s="19">
        <v>5504.2</v>
      </c>
      <c r="Q1490" s="18">
        <v>89.894999999999996</v>
      </c>
      <c r="R1490" s="19">
        <v>6.3295000000000003</v>
      </c>
      <c r="S1490" s="19">
        <v>6.3247</v>
      </c>
      <c r="T1490" s="263" t="s">
        <v>331</v>
      </c>
      <c r="U1490" s="264" t="s">
        <v>331</v>
      </c>
      <c r="V1490" s="264" t="s">
        <v>331</v>
      </c>
      <c r="W1490" s="19"/>
      <c r="AD1490" s="265" t="s">
        <v>331</v>
      </c>
      <c r="AE1490" s="265">
        <v>3.7096999170817435E-2</v>
      </c>
      <c r="AF1490" s="265">
        <v>3.817899914663285E-2</v>
      </c>
      <c r="AG1490" s="265">
        <v>4.0177999101951724E-2</v>
      </c>
      <c r="AH1490" s="265">
        <v>3.5179999213665721E-2</v>
      </c>
      <c r="AI1490" s="265" t="s">
        <v>331</v>
      </c>
      <c r="AJ1490" s="265">
        <v>3.8549999138340355E-2</v>
      </c>
      <c r="AK1490" s="265">
        <v>3.9559999115765097E-2</v>
      </c>
      <c r="AL1490" s="265">
        <v>3.8444999140687289E-2</v>
      </c>
      <c r="AM1490" s="265">
        <v>4.0883999086171387E-2</v>
      </c>
      <c r="AN1490" s="265">
        <v>4.1790999065898358E-2</v>
      </c>
      <c r="AO1490" s="265">
        <v>4.2919999040663244E-2</v>
      </c>
      <c r="AP1490" s="265">
        <v>4.3050999037735169E-2</v>
      </c>
      <c r="AQ1490" s="265">
        <v>4.2294999054633083E-2</v>
      </c>
    </row>
    <row r="1491" spans="1:43" ht="18.75" customHeight="1">
      <c r="A1491" s="86">
        <v>43172</v>
      </c>
      <c r="B1491" s="19">
        <v>156.0411</v>
      </c>
      <c r="C1491" s="19">
        <v>224.67679999999999</v>
      </c>
      <c r="D1491" s="19"/>
      <c r="E1491" s="19">
        <v>16.350000000000001</v>
      </c>
      <c r="F1491" s="20">
        <v>1.703E-2</v>
      </c>
      <c r="G1491" s="20">
        <v>2.2539E-2</v>
      </c>
      <c r="H1491" s="20">
        <v>2.4129999999999999E-2</v>
      </c>
      <c r="I1491" s="20">
        <v>2.6180999999999999E-2</v>
      </c>
      <c r="J1491" s="20">
        <v>2.8426E-2</v>
      </c>
      <c r="K1491" s="20">
        <v>2.7698E-2</v>
      </c>
      <c r="L1491" s="20">
        <v>3.0981000000000002E-2</v>
      </c>
      <c r="M1491" s="20">
        <v>3.5380000000000002E-2</v>
      </c>
      <c r="N1491" s="19">
        <v>1520</v>
      </c>
      <c r="O1491" s="21">
        <v>2900.97</v>
      </c>
      <c r="P1491" s="19">
        <v>5504.2</v>
      </c>
      <c r="Q1491" s="18">
        <v>90.093000000000004</v>
      </c>
      <c r="R1491" s="19">
        <v>6.3343999999999996</v>
      </c>
      <c r="S1491" s="19">
        <v>6.3305999999999996</v>
      </c>
      <c r="T1491" s="263" t="s">
        <v>331</v>
      </c>
      <c r="U1491" s="264" t="s">
        <v>331</v>
      </c>
      <c r="V1491" s="264" t="s">
        <v>331</v>
      </c>
      <c r="W1491" s="19"/>
      <c r="AD1491" s="265" t="s">
        <v>331</v>
      </c>
      <c r="AE1491" s="265">
        <v>3.732999916560948E-2</v>
      </c>
      <c r="AF1491" s="265">
        <v>3.8475999139994381E-2</v>
      </c>
      <c r="AG1491" s="265">
        <v>4.0426999096386133E-2</v>
      </c>
      <c r="AH1491" s="265">
        <v>3.5259999211877585E-2</v>
      </c>
      <c r="AI1491" s="265" t="s">
        <v>331</v>
      </c>
      <c r="AJ1491" s="265">
        <v>3.8719999134540557E-2</v>
      </c>
      <c r="AK1491" s="265">
        <v>3.954999911598861E-2</v>
      </c>
      <c r="AL1491" s="265">
        <v>3.8444999140687289E-2</v>
      </c>
      <c r="AM1491" s="265">
        <v>4.1085999081656339E-2</v>
      </c>
      <c r="AN1491" s="265">
        <v>4.194499906245619E-2</v>
      </c>
      <c r="AO1491" s="265">
        <v>4.2933999040350321E-2</v>
      </c>
      <c r="AP1491" s="265">
        <v>4.3050999037735169E-2</v>
      </c>
      <c r="AQ1491" s="265">
        <v>4.1799999065697188E-2</v>
      </c>
    </row>
    <row r="1492" spans="1:43" ht="18.75" customHeight="1">
      <c r="A1492" s="86">
        <v>43171</v>
      </c>
      <c r="B1492" s="19">
        <v>156.01320000000001</v>
      </c>
      <c r="C1492" s="19">
        <v>224.70339999999999</v>
      </c>
      <c r="D1492" s="19"/>
      <c r="E1492" s="19">
        <v>15.78</v>
      </c>
      <c r="F1492" s="20">
        <v>1.6743999999999998E-2</v>
      </c>
      <c r="G1492" s="20">
        <v>2.2620000000000001E-2</v>
      </c>
      <c r="H1492" s="20">
        <v>2.4192999999999999E-2</v>
      </c>
      <c r="I1492" s="20">
        <v>2.6349999999999998E-2</v>
      </c>
      <c r="J1492" s="20">
        <v>2.8681000000000002E-2</v>
      </c>
      <c r="K1492" s="20">
        <v>2.7921000000000001E-2</v>
      </c>
      <c r="L1492" s="20">
        <v>3.1292E-2</v>
      </c>
      <c r="M1492" s="20">
        <v>3.5279999999999999E-2</v>
      </c>
      <c r="N1492" s="19">
        <v>1520</v>
      </c>
      <c r="O1492" s="21">
        <v>2900.97</v>
      </c>
      <c r="P1492" s="19">
        <v>5504.2</v>
      </c>
      <c r="Q1492" s="18">
        <v>90.179000000000002</v>
      </c>
      <c r="R1492" s="19">
        <v>6.3422000000000001</v>
      </c>
      <c r="S1492" s="19">
        <v>6.3433999999999999</v>
      </c>
      <c r="T1492" s="263" t="s">
        <v>331</v>
      </c>
      <c r="U1492" s="264" t="s">
        <v>331</v>
      </c>
      <c r="V1492" s="264" t="s">
        <v>331</v>
      </c>
      <c r="W1492" s="19"/>
      <c r="AD1492" s="265" t="s">
        <v>331</v>
      </c>
      <c r="AE1492" s="265">
        <v>3.7464999162591994E-2</v>
      </c>
      <c r="AF1492" s="265">
        <v>3.8534999138675627E-2</v>
      </c>
      <c r="AG1492" s="265">
        <v>4.0553999093547462E-2</v>
      </c>
      <c r="AH1492" s="265">
        <v>3.5299999210983514E-2</v>
      </c>
      <c r="AI1492" s="265" t="s">
        <v>331</v>
      </c>
      <c r="AJ1492" s="265">
        <v>3.9219999123364692E-2</v>
      </c>
      <c r="AK1492" s="265">
        <v>3.9609999114647507E-2</v>
      </c>
      <c r="AL1492" s="265">
        <v>3.8444999140687289E-2</v>
      </c>
      <c r="AM1492" s="265">
        <v>4.1082999081723387E-2</v>
      </c>
      <c r="AN1492" s="265">
        <v>4.2025999060645705E-2</v>
      </c>
      <c r="AO1492" s="265">
        <v>4.293299904037267E-2</v>
      </c>
      <c r="AP1492" s="265">
        <v>4.3050999037735169E-2</v>
      </c>
      <c r="AQ1492" s="265">
        <v>4.0926699085216969E-2</v>
      </c>
    </row>
    <row r="1493" spans="1:43" ht="18.75" customHeight="1">
      <c r="A1493" s="86">
        <v>43168</v>
      </c>
      <c r="B1493" s="19">
        <v>155.8742</v>
      </c>
      <c r="C1493" s="19">
        <v>224.67679999999999</v>
      </c>
      <c r="D1493" s="19"/>
      <c r="E1493" s="19">
        <v>14.64</v>
      </c>
      <c r="F1493" s="20">
        <v>1.6591999999999999E-2</v>
      </c>
      <c r="G1493" s="20">
        <v>2.2579999999999999E-2</v>
      </c>
      <c r="H1493" s="20">
        <v>2.4303000000000002E-2</v>
      </c>
      <c r="I1493" s="20">
        <v>2.6502000000000001E-2</v>
      </c>
      <c r="J1493" s="20">
        <v>2.8937999999999998E-2</v>
      </c>
      <c r="K1493" s="20">
        <v>2.8094999999999998E-2</v>
      </c>
      <c r="L1493" s="20">
        <v>3.1579999999999997E-2</v>
      </c>
      <c r="M1493" s="20">
        <v>3.5299999999999998E-2</v>
      </c>
      <c r="N1493" s="19">
        <v>1520</v>
      </c>
      <c r="O1493" s="21">
        <v>2900.97</v>
      </c>
      <c r="P1493" s="19">
        <v>5504.2</v>
      </c>
      <c r="Q1493" s="18">
        <v>89.637</v>
      </c>
      <c r="R1493" s="19">
        <v>6.3254000000000001</v>
      </c>
      <c r="S1493" s="19">
        <v>6.3198999999999996</v>
      </c>
      <c r="T1493" s="263" t="s">
        <v>331</v>
      </c>
      <c r="U1493" s="264" t="s">
        <v>331</v>
      </c>
      <c r="V1493" s="264" t="s">
        <v>331</v>
      </c>
      <c r="W1493" s="19"/>
      <c r="AD1493" s="265" t="s">
        <v>331</v>
      </c>
      <c r="AE1493" s="265">
        <v>3.764799915850163E-2</v>
      </c>
      <c r="AF1493" s="265">
        <v>3.874199913404882E-2</v>
      </c>
      <c r="AG1493" s="265">
        <v>4.0688999090529983E-2</v>
      </c>
      <c r="AH1493" s="265">
        <v>3.5879999198019506E-2</v>
      </c>
      <c r="AI1493" s="265" t="s">
        <v>331</v>
      </c>
      <c r="AJ1493" s="265">
        <v>3.9589999115094546E-2</v>
      </c>
      <c r="AK1493" s="265">
        <v>3.9779999110847716E-2</v>
      </c>
      <c r="AL1493" s="265">
        <v>3.8444999140687289E-2</v>
      </c>
      <c r="AM1493" s="265">
        <v>4.1080999081768099E-2</v>
      </c>
      <c r="AN1493" s="265">
        <v>4.2010999060980977E-2</v>
      </c>
      <c r="AO1493" s="265">
        <v>4.2740999044664205E-2</v>
      </c>
      <c r="AP1493" s="265">
        <v>4.3050999037735169E-2</v>
      </c>
      <c r="AQ1493" s="265">
        <v>4.0266699099969119E-2</v>
      </c>
    </row>
    <row r="1494" spans="1:43" ht="18.75" customHeight="1">
      <c r="A1494" s="86">
        <v>43167</v>
      </c>
      <c r="B1494" s="19">
        <v>156.03630000000001</v>
      </c>
      <c r="C1494" s="19">
        <v>224.5711</v>
      </c>
      <c r="D1494" s="19"/>
      <c r="E1494" s="19">
        <v>16.54</v>
      </c>
      <c r="F1494" s="20">
        <v>1.6542999999999999E-2</v>
      </c>
      <c r="G1494" s="20">
        <v>2.2498000000000001E-2</v>
      </c>
      <c r="H1494" s="20">
        <v>2.4131E-2</v>
      </c>
      <c r="I1494" s="20">
        <v>2.63E-2</v>
      </c>
      <c r="J1494" s="20">
        <v>2.8570999999999999E-2</v>
      </c>
      <c r="K1494" s="20">
        <v>2.7822E-2</v>
      </c>
      <c r="L1494" s="20">
        <v>3.1217999999999999E-2</v>
      </c>
      <c r="M1494" s="20">
        <v>3.5299999999999998E-2</v>
      </c>
      <c r="N1494" s="19">
        <v>1520</v>
      </c>
      <c r="O1494" s="21">
        <v>2900.97</v>
      </c>
      <c r="P1494" s="19">
        <v>5504.2</v>
      </c>
      <c r="Q1494" s="18">
        <v>89.617999999999995</v>
      </c>
      <c r="R1494" s="19">
        <v>6.3144999999999998</v>
      </c>
      <c r="S1494" s="19">
        <v>6.3105000000000002</v>
      </c>
      <c r="T1494" s="263" t="s">
        <v>331</v>
      </c>
      <c r="U1494" s="264" t="s">
        <v>331</v>
      </c>
      <c r="V1494" s="264" t="s">
        <v>331</v>
      </c>
      <c r="W1494" s="19"/>
      <c r="AD1494" s="265" t="s">
        <v>331</v>
      </c>
      <c r="AE1494" s="265">
        <v>3.7577999160066246E-2</v>
      </c>
      <c r="AF1494" s="265">
        <v>3.870099913496524E-2</v>
      </c>
      <c r="AG1494" s="265">
        <v>4.0543999093770981E-2</v>
      </c>
      <c r="AH1494" s="265">
        <v>3.5679999202489855E-2</v>
      </c>
      <c r="AI1494" s="265" t="s">
        <v>331</v>
      </c>
      <c r="AJ1494" s="265">
        <v>3.9219999123364692E-2</v>
      </c>
      <c r="AK1494" s="265">
        <v>3.9789999110624197E-2</v>
      </c>
      <c r="AL1494" s="265">
        <v>3.8444999140687289E-2</v>
      </c>
      <c r="AM1494" s="265">
        <v>4.1258999077789481E-2</v>
      </c>
      <c r="AN1494" s="265">
        <v>4.2094999059103431E-2</v>
      </c>
      <c r="AO1494" s="265">
        <v>4.2672999046184122E-2</v>
      </c>
      <c r="AP1494" s="265">
        <v>4.3050999037735169E-2</v>
      </c>
      <c r="AQ1494" s="265">
        <v>4.0566699093263603E-2</v>
      </c>
    </row>
    <row r="1495" spans="1:43" ht="18.75" customHeight="1">
      <c r="A1495" s="86">
        <v>43166</v>
      </c>
      <c r="B1495" s="19">
        <v>155.93549999999999</v>
      </c>
      <c r="C1495" s="19">
        <v>225.0027</v>
      </c>
      <c r="D1495" s="19"/>
      <c r="E1495" s="19">
        <v>17.760000000000002</v>
      </c>
      <c r="F1495" s="20">
        <v>1.6747999999999999E-2</v>
      </c>
      <c r="G1495" s="20">
        <v>2.2519000000000001E-2</v>
      </c>
      <c r="H1495" s="20">
        <v>2.4157999999999999E-2</v>
      </c>
      <c r="I1495" s="20">
        <v>2.6485000000000002E-2</v>
      </c>
      <c r="J1495" s="20">
        <v>2.8826999999999998E-2</v>
      </c>
      <c r="K1495" s="20">
        <v>2.8094999999999998E-2</v>
      </c>
      <c r="L1495" s="20">
        <v>3.1497999999999998E-2</v>
      </c>
      <c r="M1495" s="20">
        <v>3.5299999999999998E-2</v>
      </c>
      <c r="N1495" s="19">
        <v>1520</v>
      </c>
      <c r="O1495" s="21">
        <v>2900.97</v>
      </c>
      <c r="P1495" s="19">
        <v>5504.2</v>
      </c>
      <c r="Q1495" s="18">
        <v>90.08</v>
      </c>
      <c r="R1495" s="19">
        <v>6.3495999999999997</v>
      </c>
      <c r="S1495" s="19">
        <v>6.3349000000000002</v>
      </c>
      <c r="T1495" s="263" t="s">
        <v>331</v>
      </c>
      <c r="U1495" s="264" t="s">
        <v>331</v>
      </c>
      <c r="V1495" s="264" t="s">
        <v>331</v>
      </c>
      <c r="W1495" s="19"/>
      <c r="AD1495" s="265" t="s">
        <v>331</v>
      </c>
      <c r="AE1495" s="265">
        <v>3.7487999162077908E-2</v>
      </c>
      <c r="AF1495" s="265">
        <v>3.859399913735688E-2</v>
      </c>
      <c r="AG1495" s="265">
        <v>4.037999909743667E-2</v>
      </c>
      <c r="AH1495" s="265">
        <v>3.5749999200925232E-2</v>
      </c>
      <c r="AI1495" s="265" t="s">
        <v>331</v>
      </c>
      <c r="AJ1495" s="265">
        <v>3.888999913074076E-2</v>
      </c>
      <c r="AK1495" s="265">
        <v>3.9639999113976955E-2</v>
      </c>
      <c r="AL1495" s="265">
        <v>3.8444999140687289E-2</v>
      </c>
      <c r="AM1495" s="265">
        <v>4.1255999077856542E-2</v>
      </c>
      <c r="AN1495" s="265">
        <v>4.2189999056980017E-2</v>
      </c>
      <c r="AO1495" s="265">
        <v>4.2671999046206471E-2</v>
      </c>
      <c r="AP1495" s="265">
        <v>4.3050999037735169E-2</v>
      </c>
      <c r="AQ1495" s="265">
        <v>4.0786699088346208E-2</v>
      </c>
    </row>
    <row r="1496" spans="1:43" ht="18.75" customHeight="1">
      <c r="A1496" s="86">
        <v>43165</v>
      </c>
      <c r="B1496" s="19">
        <v>156.03989999999999</v>
      </c>
      <c r="C1496" s="19">
        <v>225.12639999999999</v>
      </c>
      <c r="D1496" s="19"/>
      <c r="E1496" s="19">
        <v>18.36</v>
      </c>
      <c r="F1496" s="20">
        <v>1.6621E-2</v>
      </c>
      <c r="G1496" s="20">
        <v>2.2499000000000002E-2</v>
      </c>
      <c r="H1496" s="20">
        <v>2.4184000000000001E-2</v>
      </c>
      <c r="I1496" s="20">
        <v>2.6536000000000001E-2</v>
      </c>
      <c r="J1496" s="20">
        <v>2.8863E-2</v>
      </c>
      <c r="K1496" s="20">
        <v>2.8143999999999999E-2</v>
      </c>
      <c r="L1496" s="20">
        <v>3.1531000000000003E-2</v>
      </c>
      <c r="M1496" s="20">
        <v>3.5479999999999998E-2</v>
      </c>
      <c r="N1496" s="19">
        <v>1520</v>
      </c>
      <c r="O1496" s="21">
        <v>2900.97</v>
      </c>
      <c r="P1496" s="19">
        <v>5504.2</v>
      </c>
      <c r="Q1496" s="18">
        <v>89.935000000000002</v>
      </c>
      <c r="R1496" s="19">
        <v>6.3453999999999997</v>
      </c>
      <c r="S1496" s="19">
        <v>6.3407</v>
      </c>
      <c r="T1496" s="263" t="s">
        <v>331</v>
      </c>
      <c r="U1496" s="264" t="s">
        <v>331</v>
      </c>
      <c r="V1496" s="264" t="s">
        <v>331</v>
      </c>
      <c r="W1496" s="19"/>
      <c r="AD1496" s="265" t="s">
        <v>331</v>
      </c>
      <c r="AE1496" s="265">
        <v>3.7368999164737758E-2</v>
      </c>
      <c r="AF1496" s="265">
        <v>3.8449999140575529E-2</v>
      </c>
      <c r="AG1496" s="265">
        <v>4.0279999099671837E-2</v>
      </c>
      <c r="AH1496" s="265">
        <v>3.5859999198466538E-2</v>
      </c>
      <c r="AI1496" s="265" t="s">
        <v>331</v>
      </c>
      <c r="AJ1496" s="265">
        <v>3.8699999134987596E-2</v>
      </c>
      <c r="AK1496" s="265">
        <v>3.9649999113753435E-2</v>
      </c>
      <c r="AL1496" s="265">
        <v>3.8444999140687289E-2</v>
      </c>
      <c r="AM1496" s="265">
        <v>4.1246999078057706E-2</v>
      </c>
      <c r="AN1496" s="265">
        <v>4.217599905729294E-2</v>
      </c>
      <c r="AO1496" s="265">
        <v>4.2669999046251184E-2</v>
      </c>
      <c r="AP1496" s="265">
        <v>4.3050999037735169E-2</v>
      </c>
      <c r="AQ1496" s="265">
        <v>4.0616699092146012E-2</v>
      </c>
    </row>
    <row r="1497" spans="1:43" ht="18.75" customHeight="1">
      <c r="A1497" s="86">
        <v>43164</v>
      </c>
      <c r="B1497" s="19">
        <v>156.0128</v>
      </c>
      <c r="C1497" s="19">
        <v>225.2567</v>
      </c>
      <c r="D1497" s="19"/>
      <c r="E1497" s="19">
        <v>18.73</v>
      </c>
      <c r="F1497" s="20">
        <v>1.6565E-2</v>
      </c>
      <c r="G1497" s="20">
        <v>2.2377999999999999E-2</v>
      </c>
      <c r="H1497" s="20">
        <v>2.4017E-2</v>
      </c>
      <c r="I1497" s="20">
        <v>2.6450999999999999E-2</v>
      </c>
      <c r="J1497" s="20">
        <v>2.8808E-2</v>
      </c>
      <c r="K1497" s="20">
        <v>2.8070000000000001E-2</v>
      </c>
      <c r="L1497" s="20">
        <v>3.1531000000000003E-2</v>
      </c>
      <c r="M1497" s="20">
        <v>3.5479999999999998E-2</v>
      </c>
      <c r="N1497" s="19">
        <v>1520</v>
      </c>
      <c r="O1497" s="21">
        <v>2900.97</v>
      </c>
      <c r="P1497" s="19">
        <v>5504.2</v>
      </c>
      <c r="Q1497" s="18">
        <v>90.323999999999998</v>
      </c>
      <c r="R1497" s="19">
        <v>6.3582000000000001</v>
      </c>
      <c r="S1497" s="19">
        <v>6.3475000000000001</v>
      </c>
      <c r="T1497" s="263" t="s">
        <v>331</v>
      </c>
      <c r="U1497" s="264" t="s">
        <v>331</v>
      </c>
      <c r="V1497" s="264" t="s">
        <v>331</v>
      </c>
      <c r="W1497" s="19"/>
      <c r="AD1497" s="265" t="s">
        <v>331</v>
      </c>
      <c r="AE1497" s="265">
        <v>3.7524999161250891E-2</v>
      </c>
      <c r="AF1497" s="265">
        <v>3.8641999136283994E-2</v>
      </c>
      <c r="AG1497" s="265">
        <v>4.0427999096363777E-2</v>
      </c>
      <c r="AH1497" s="265">
        <v>3.5879999198019506E-2</v>
      </c>
      <c r="AI1497" s="265" t="s">
        <v>331</v>
      </c>
      <c r="AJ1497" s="265">
        <v>3.8759999133646486E-2</v>
      </c>
      <c r="AK1497" s="265">
        <v>3.9659999113529923E-2</v>
      </c>
      <c r="AL1497" s="265">
        <v>3.8444999140687289E-2</v>
      </c>
      <c r="AM1497" s="265">
        <v>4.1958999062143267E-2</v>
      </c>
      <c r="AN1497" s="265">
        <v>4.2122999058477578E-2</v>
      </c>
      <c r="AO1497" s="265">
        <v>4.2589999048039319E-2</v>
      </c>
      <c r="AP1497" s="265">
        <v>4.3050999037735169E-2</v>
      </c>
      <c r="AQ1497" s="265">
        <v>4.0653299091327942E-2</v>
      </c>
    </row>
    <row r="1498" spans="1:43" ht="18.75" customHeight="1">
      <c r="A1498" s="86">
        <v>43161</v>
      </c>
      <c r="B1498" s="19">
        <v>156.0814</v>
      </c>
      <c r="C1498" s="19">
        <v>225.16919999999999</v>
      </c>
      <c r="D1498" s="19"/>
      <c r="E1498" s="19">
        <v>19.59</v>
      </c>
      <c r="F1498" s="20">
        <v>1.6386999999999999E-2</v>
      </c>
      <c r="G1498" s="20">
        <v>2.2418E-2</v>
      </c>
      <c r="H1498" s="20">
        <v>2.3959999999999999E-2</v>
      </c>
      <c r="I1498" s="20">
        <v>2.6283000000000001E-2</v>
      </c>
      <c r="J1498" s="20">
        <v>2.8642999999999998E-2</v>
      </c>
      <c r="K1498" s="20">
        <v>2.7871E-2</v>
      </c>
      <c r="L1498" s="20">
        <v>3.1398000000000002E-2</v>
      </c>
      <c r="M1498" s="20">
        <v>3.5479999999999998E-2</v>
      </c>
      <c r="N1498" s="19">
        <v>1520</v>
      </c>
      <c r="O1498" s="21">
        <v>2900.97</v>
      </c>
      <c r="P1498" s="19">
        <v>5504.2</v>
      </c>
      <c r="Q1498" s="18">
        <v>90.613</v>
      </c>
      <c r="R1498" s="19">
        <v>6.3310000000000004</v>
      </c>
      <c r="S1498" s="19">
        <v>6.3311000000000002</v>
      </c>
      <c r="T1498" s="263" t="s">
        <v>331</v>
      </c>
      <c r="U1498" s="264" t="s">
        <v>331</v>
      </c>
      <c r="V1498" s="264" t="s">
        <v>331</v>
      </c>
      <c r="W1498" s="19"/>
      <c r="AD1498" s="265" t="s">
        <v>331</v>
      </c>
      <c r="AE1498" s="265">
        <v>3.7561999160423874E-2</v>
      </c>
      <c r="AF1498" s="265">
        <v>3.8858999131433668E-2</v>
      </c>
      <c r="AG1498" s="265">
        <v>4.0356999097950756E-2</v>
      </c>
      <c r="AH1498" s="265">
        <v>3.5779999200254674E-2</v>
      </c>
      <c r="AI1498" s="265" t="s">
        <v>331</v>
      </c>
      <c r="AJ1498" s="265">
        <v>3.8549999138340355E-2</v>
      </c>
      <c r="AK1498" s="265">
        <v>3.9479999117553233E-2</v>
      </c>
      <c r="AL1498" s="265">
        <v>3.8444999140687289E-2</v>
      </c>
      <c r="AM1498" s="265">
        <v>4.1958999062143267E-2</v>
      </c>
      <c r="AN1498" s="265">
        <v>4.1047999082505705E-2</v>
      </c>
      <c r="AO1498" s="265">
        <v>4.2589999048039319E-2</v>
      </c>
      <c r="AP1498" s="265">
        <v>4.3050999037735169E-2</v>
      </c>
      <c r="AQ1498" s="265">
        <v>4.0573299093116078E-2</v>
      </c>
    </row>
    <row r="1499" spans="1:43" ht="18.75" customHeight="1">
      <c r="A1499" s="86">
        <v>43160</v>
      </c>
      <c r="B1499" s="19">
        <v>156.40430000000001</v>
      </c>
      <c r="C1499" s="19">
        <v>225.2234</v>
      </c>
      <c r="D1499" s="19"/>
      <c r="E1499" s="19">
        <v>22.47</v>
      </c>
      <c r="F1499" s="20">
        <v>1.6108999999999998E-2</v>
      </c>
      <c r="G1499" s="20">
        <v>2.2117000000000001E-2</v>
      </c>
      <c r="H1499" s="20">
        <v>2.3570000000000001E-2</v>
      </c>
      <c r="I1499" s="20">
        <v>2.5797E-2</v>
      </c>
      <c r="J1499" s="20">
        <v>2.8077999999999999E-2</v>
      </c>
      <c r="K1499" s="20">
        <v>2.7327000000000001E-2</v>
      </c>
      <c r="L1499" s="20">
        <v>3.0834E-2</v>
      </c>
      <c r="M1499" s="20">
        <v>3.5479999999999998E-2</v>
      </c>
      <c r="N1499" s="19">
        <v>1520</v>
      </c>
      <c r="O1499" s="21">
        <v>2923.2200000000003</v>
      </c>
      <c r="P1499" s="19">
        <v>5464.2</v>
      </c>
      <c r="Q1499" s="18">
        <v>90.355000000000004</v>
      </c>
      <c r="R1499" s="19">
        <v>6.3169000000000004</v>
      </c>
      <c r="S1499" s="19">
        <v>6.3263999999999996</v>
      </c>
      <c r="T1499" s="263" t="s">
        <v>331</v>
      </c>
      <c r="U1499" s="264" t="s">
        <v>331</v>
      </c>
      <c r="V1499" s="264" t="s">
        <v>331</v>
      </c>
      <c r="W1499" s="19"/>
      <c r="AD1499" s="265" t="s">
        <v>331</v>
      </c>
      <c r="AE1499" s="265">
        <v>3.7855999153852467E-2</v>
      </c>
      <c r="AF1499" s="265">
        <v>3.8858999131433668E-2</v>
      </c>
      <c r="AG1499" s="265">
        <v>4.0544999093748632E-2</v>
      </c>
      <c r="AH1499" s="265">
        <v>3.6299999188631769E-2</v>
      </c>
      <c r="AI1499" s="265" t="s">
        <v>331</v>
      </c>
      <c r="AJ1499" s="265">
        <v>3.864999913610518E-2</v>
      </c>
      <c r="AK1499" s="265">
        <v>3.9559999115765097E-2</v>
      </c>
      <c r="AL1499" s="265">
        <v>3.8444999140687289E-2</v>
      </c>
      <c r="AM1499" s="265">
        <v>4.2043999060243364E-2</v>
      </c>
      <c r="AN1499" s="265">
        <v>4.2209999056532978E-2</v>
      </c>
      <c r="AO1499" s="265">
        <v>4.2594999047927559E-2</v>
      </c>
      <c r="AP1499" s="265">
        <v>4.3291999032348399E-2</v>
      </c>
      <c r="AQ1499" s="265">
        <v>3.9748299111556258E-2</v>
      </c>
    </row>
    <row r="1500" spans="1:43" ht="18.75" customHeight="1">
      <c r="A1500" s="86">
        <v>43159</v>
      </c>
      <c r="B1500" s="19">
        <v>156.01480000000001</v>
      </c>
      <c r="C1500" s="19">
        <v>225.27420000000001</v>
      </c>
      <c r="D1500" s="19"/>
      <c r="E1500" s="19">
        <v>19.850000000000001</v>
      </c>
      <c r="F1500" s="20">
        <v>1.6518000000000001E-2</v>
      </c>
      <c r="G1500" s="20">
        <v>2.2499999999999999E-2</v>
      </c>
      <c r="H1500" s="20">
        <v>2.4065E-2</v>
      </c>
      <c r="I1500" s="20">
        <v>2.6401000000000001E-2</v>
      </c>
      <c r="J1500" s="20">
        <v>2.8605999999999999E-2</v>
      </c>
      <c r="K1500" s="20">
        <v>2.7945000000000001E-2</v>
      </c>
      <c r="L1500" s="20">
        <v>3.1241999999999999E-2</v>
      </c>
      <c r="M1500" s="20">
        <v>3.5479999999999998E-2</v>
      </c>
      <c r="N1500" s="19">
        <v>1520</v>
      </c>
      <c r="O1500" s="21">
        <v>2923.2200000000003</v>
      </c>
      <c r="P1500" s="19">
        <v>5464.2</v>
      </c>
      <c r="Q1500" s="18">
        <v>89.852999999999994</v>
      </c>
      <c r="R1500" s="19">
        <v>6.3160999999999996</v>
      </c>
      <c r="S1500" s="19">
        <v>6.2946</v>
      </c>
      <c r="T1500" s="263" t="s">
        <v>331</v>
      </c>
      <c r="U1500" s="264" t="s">
        <v>331</v>
      </c>
      <c r="V1500" s="264" t="s">
        <v>331</v>
      </c>
      <c r="W1500" s="19"/>
      <c r="AD1500" s="265" t="s">
        <v>331</v>
      </c>
      <c r="AE1500" s="265">
        <v>3.7493999161943792E-2</v>
      </c>
      <c r="AF1500" s="265">
        <v>3.870099913496524E-2</v>
      </c>
      <c r="AG1500" s="265">
        <v>4.0327999098598959E-2</v>
      </c>
      <c r="AH1500" s="265">
        <v>3.5729999201372264E-2</v>
      </c>
      <c r="AI1500" s="265" t="s">
        <v>331</v>
      </c>
      <c r="AJ1500" s="265">
        <v>3.8489999139681458E-2</v>
      </c>
      <c r="AK1500" s="265">
        <v>3.9449999118223784E-2</v>
      </c>
      <c r="AL1500" s="265">
        <v>3.8444999140687289E-2</v>
      </c>
      <c r="AM1500" s="265">
        <v>4.2019999060779807E-2</v>
      </c>
      <c r="AN1500" s="265">
        <v>4.2220999056287109E-2</v>
      </c>
      <c r="AO1500" s="265">
        <v>4.2593999047949915E-2</v>
      </c>
      <c r="AP1500" s="265">
        <v>4.3279999032616617E-2</v>
      </c>
      <c r="AQ1500" s="265">
        <v>4.2093299059141422E-2</v>
      </c>
    </row>
    <row r="1501" spans="1:43" ht="18.75" customHeight="1">
      <c r="A1501" s="86">
        <v>43158</v>
      </c>
      <c r="B1501" s="19">
        <v>155.78809999999999</v>
      </c>
      <c r="C1501" s="19">
        <v>225.28989999999999</v>
      </c>
      <c r="D1501" s="19"/>
      <c r="E1501" s="19">
        <v>18.59</v>
      </c>
      <c r="F1501" s="20">
        <v>1.6596E-2</v>
      </c>
      <c r="G1501" s="20">
        <v>2.2599999999999999E-2</v>
      </c>
      <c r="H1501" s="20">
        <v>2.4174000000000001E-2</v>
      </c>
      <c r="I1501" s="20">
        <v>2.6603000000000002E-2</v>
      </c>
      <c r="J1501" s="20">
        <v>2.8934000000000001E-2</v>
      </c>
      <c r="K1501" s="20">
        <v>2.8268000000000001E-2</v>
      </c>
      <c r="L1501" s="20">
        <v>3.1587999999999998E-2</v>
      </c>
      <c r="M1501" s="20">
        <v>3.542E-2</v>
      </c>
      <c r="N1501" s="19">
        <v>1520</v>
      </c>
      <c r="O1501" s="21">
        <v>2923.2200000000003</v>
      </c>
      <c r="P1501" s="19">
        <v>5464.2</v>
      </c>
      <c r="Q1501" s="18">
        <v>89.882999999999996</v>
      </c>
      <c r="R1501" s="19">
        <v>6.3372000000000002</v>
      </c>
      <c r="S1501" s="19">
        <v>6.3262</v>
      </c>
      <c r="T1501" s="263" t="s">
        <v>331</v>
      </c>
      <c r="U1501" s="264" t="s">
        <v>331</v>
      </c>
      <c r="V1501" s="264" t="s">
        <v>331</v>
      </c>
      <c r="W1501" s="19"/>
      <c r="AD1501" s="265" t="s">
        <v>331</v>
      </c>
      <c r="AE1501" s="265">
        <v>3.7225999167934058E-2</v>
      </c>
      <c r="AF1501" s="265">
        <v>3.8299999143928287E-2</v>
      </c>
      <c r="AG1501" s="265">
        <v>3.9981999106332662E-2</v>
      </c>
      <c r="AH1501" s="265">
        <v>3.5379999209195372E-2</v>
      </c>
      <c r="AI1501" s="265" t="s">
        <v>331</v>
      </c>
      <c r="AJ1501" s="265">
        <v>3.8209999145939949E-2</v>
      </c>
      <c r="AK1501" s="265">
        <v>3.9089999126270411E-2</v>
      </c>
      <c r="AL1501" s="265">
        <v>3.8444999140687289E-2</v>
      </c>
      <c r="AM1501" s="265">
        <v>4.1599999070167544E-2</v>
      </c>
      <c r="AN1501" s="265">
        <v>4.2261999055370696E-2</v>
      </c>
      <c r="AO1501" s="265">
        <v>4.2596999047882854E-2</v>
      </c>
      <c r="AP1501" s="265">
        <v>4.3290999032370749E-2</v>
      </c>
      <c r="AQ1501" s="265">
        <v>4.0703299090210351E-2</v>
      </c>
    </row>
    <row r="1502" spans="1:43" ht="18.75" customHeight="1">
      <c r="A1502" s="86">
        <v>43157</v>
      </c>
      <c r="B1502" s="19">
        <v>156.0592</v>
      </c>
      <c r="C1502" s="19">
        <v>225.23589999999999</v>
      </c>
      <c r="D1502" s="19"/>
      <c r="E1502" s="19">
        <v>15.8</v>
      </c>
      <c r="F1502" s="20">
        <v>1.6386999999999999E-2</v>
      </c>
      <c r="G1502" s="20">
        <v>2.2218999999999999E-2</v>
      </c>
      <c r="H1502" s="20">
        <v>2.3705E-2</v>
      </c>
      <c r="I1502" s="20">
        <v>2.6099000000000001E-2</v>
      </c>
      <c r="J1502" s="20">
        <v>2.8622999999999999E-2</v>
      </c>
      <c r="K1502" s="20">
        <v>2.7820999999999999E-2</v>
      </c>
      <c r="L1502" s="20">
        <v>3.1530000000000002E-2</v>
      </c>
      <c r="M1502" s="20">
        <v>3.5720000000000002E-2</v>
      </c>
      <c r="N1502" s="19">
        <v>1520</v>
      </c>
      <c r="O1502" s="21">
        <v>2923.2200000000003</v>
      </c>
      <c r="P1502" s="19">
        <v>5464.2</v>
      </c>
      <c r="Q1502" s="18">
        <v>89.736000000000004</v>
      </c>
      <c r="R1502" s="19">
        <v>6.3526999999999996</v>
      </c>
      <c r="S1502" s="19">
        <v>6.3342999999999998</v>
      </c>
      <c r="T1502" s="263" t="s">
        <v>331</v>
      </c>
      <c r="U1502" s="264" t="s">
        <v>331</v>
      </c>
      <c r="V1502" s="264" t="s">
        <v>331</v>
      </c>
      <c r="W1502" s="19"/>
      <c r="AD1502" s="265" t="s">
        <v>331</v>
      </c>
      <c r="AE1502" s="265">
        <v>3.7147999169677495E-2</v>
      </c>
      <c r="AF1502" s="265">
        <v>3.8274999144487086E-2</v>
      </c>
      <c r="AG1502" s="265">
        <v>4.0030999105237421E-2</v>
      </c>
      <c r="AH1502" s="265">
        <v>3.516999921388924E-2</v>
      </c>
      <c r="AI1502" s="265" t="s">
        <v>331</v>
      </c>
      <c r="AJ1502" s="265">
        <v>3.823999914526939E-2</v>
      </c>
      <c r="AK1502" s="265">
        <v>3.9209999123588204E-2</v>
      </c>
      <c r="AL1502" s="265">
        <v>3.8444999140687289E-2</v>
      </c>
      <c r="AM1502" s="265">
        <v>4.1962999062053856E-2</v>
      </c>
      <c r="AN1502" s="265">
        <v>4.2359999053180213E-2</v>
      </c>
      <c r="AO1502" s="265">
        <v>4.2623999047279364E-2</v>
      </c>
      <c r="AP1502" s="265">
        <v>4.3169999035075311E-2</v>
      </c>
      <c r="AQ1502" s="265">
        <v>4.037999909743667E-2</v>
      </c>
    </row>
    <row r="1503" spans="1:43" ht="18.75" customHeight="1">
      <c r="A1503" s="86">
        <v>43154</v>
      </c>
      <c r="B1503" s="19">
        <v>155.94589999999999</v>
      </c>
      <c r="C1503" s="19">
        <v>225.02690000000001</v>
      </c>
      <c r="D1503" s="19"/>
      <c r="E1503" s="19">
        <v>16.489999999999998</v>
      </c>
      <c r="F1503" s="20">
        <v>1.6386999999999999E-2</v>
      </c>
      <c r="G1503" s="20">
        <v>2.2380000000000001E-2</v>
      </c>
      <c r="H1503" s="20">
        <v>2.3869000000000001E-2</v>
      </c>
      <c r="I1503" s="20">
        <v>2.6183000000000001E-2</v>
      </c>
      <c r="J1503" s="20">
        <v>2.8660000000000001E-2</v>
      </c>
      <c r="K1503" s="20">
        <v>2.7896000000000001E-2</v>
      </c>
      <c r="L1503" s="20">
        <v>3.1555E-2</v>
      </c>
      <c r="M1503" s="20">
        <v>3.6220000000000002E-2</v>
      </c>
      <c r="N1503" s="19">
        <v>1520</v>
      </c>
      <c r="O1503" s="21">
        <v>2923.2200000000003</v>
      </c>
      <c r="P1503" s="19">
        <v>5464.2</v>
      </c>
      <c r="Q1503" s="18">
        <v>90</v>
      </c>
      <c r="R1503" s="19">
        <v>6.3414999999999999</v>
      </c>
      <c r="S1503" s="19">
        <v>6.3376000000000001</v>
      </c>
      <c r="T1503" s="263" t="s">
        <v>331</v>
      </c>
      <c r="U1503" s="264" t="s">
        <v>331</v>
      </c>
      <c r="V1503" s="264" t="s">
        <v>331</v>
      </c>
      <c r="W1503" s="19"/>
      <c r="AD1503" s="265" t="s">
        <v>331</v>
      </c>
      <c r="AE1503" s="265">
        <v>3.7180999168939889E-2</v>
      </c>
      <c r="AF1503" s="265">
        <v>3.8118999147973953E-2</v>
      </c>
      <c r="AG1503" s="265">
        <v>4.0095999103784558E-2</v>
      </c>
      <c r="AH1503" s="265">
        <v>3.6269999189302321E-2</v>
      </c>
      <c r="AI1503" s="265" t="s">
        <v>331</v>
      </c>
      <c r="AJ1503" s="265">
        <v>3.8759999133646486E-2</v>
      </c>
      <c r="AK1503" s="265">
        <v>3.9279999122023582E-2</v>
      </c>
      <c r="AL1503" s="265">
        <v>3.8444999140687289E-2</v>
      </c>
      <c r="AM1503" s="265">
        <v>4.1711999067664145E-2</v>
      </c>
      <c r="AN1503" s="265">
        <v>4.2314999054186044E-2</v>
      </c>
      <c r="AO1503" s="265">
        <v>4.2670999046228827E-2</v>
      </c>
      <c r="AP1503" s="265">
        <v>4.3062999037466944E-2</v>
      </c>
      <c r="AQ1503" s="265">
        <v>3.9344999120570719E-2</v>
      </c>
    </row>
    <row r="1504" spans="1:43" ht="18.75" customHeight="1">
      <c r="A1504" s="86">
        <v>43153</v>
      </c>
      <c r="B1504" s="19">
        <v>155.70330000000001</v>
      </c>
      <c r="C1504" s="19">
        <v>224.9477</v>
      </c>
      <c r="D1504" s="19"/>
      <c r="E1504" s="19">
        <v>18.72</v>
      </c>
      <c r="F1504" s="20">
        <v>1.6337999999999998E-2</v>
      </c>
      <c r="G1504" s="20">
        <v>2.2460000000000001E-2</v>
      </c>
      <c r="H1504" s="20">
        <v>2.4084999999999999E-2</v>
      </c>
      <c r="I1504" s="20">
        <v>2.6551999999999999E-2</v>
      </c>
      <c r="J1504" s="20">
        <v>2.9207E-2</v>
      </c>
      <c r="K1504" s="20">
        <v>2.8344999999999999E-2</v>
      </c>
      <c r="L1504" s="20">
        <v>3.2062E-2</v>
      </c>
      <c r="M1504" s="20">
        <v>3.6159999999999998E-2</v>
      </c>
      <c r="N1504" s="19">
        <v>1520</v>
      </c>
      <c r="O1504" s="21">
        <v>2923.2200000000003</v>
      </c>
      <c r="P1504" s="19">
        <v>5464.2</v>
      </c>
      <c r="Q1504" s="18">
        <v>89.715999999999994</v>
      </c>
      <c r="R1504" s="19">
        <v>6.3414999999999999</v>
      </c>
      <c r="S1504" s="19">
        <v>6.3404999999999996</v>
      </c>
      <c r="T1504" s="263" t="s">
        <v>331</v>
      </c>
      <c r="U1504" s="264" t="s">
        <v>331</v>
      </c>
      <c r="V1504" s="264" t="s">
        <v>331</v>
      </c>
      <c r="W1504" s="19"/>
      <c r="AD1504" s="265" t="s">
        <v>331</v>
      </c>
      <c r="AE1504" s="265">
        <v>3.7465999162569638E-2</v>
      </c>
      <c r="AF1504" s="265">
        <v>3.8505999139323829E-2</v>
      </c>
      <c r="AG1504" s="265">
        <v>4.0416999096609646E-2</v>
      </c>
      <c r="AH1504" s="265">
        <v>3.6679999180138111E-2</v>
      </c>
      <c r="AI1504" s="265" t="s">
        <v>331</v>
      </c>
      <c r="AJ1504" s="265">
        <v>3.8849999131634831E-2</v>
      </c>
      <c r="AK1504" s="265">
        <v>3.9399999119341375E-2</v>
      </c>
      <c r="AL1504" s="265">
        <v>3.8444999140687289E-2</v>
      </c>
      <c r="AM1504" s="265">
        <v>4.2002999061159792E-2</v>
      </c>
      <c r="AN1504" s="265">
        <v>4.2251999055594208E-2</v>
      </c>
      <c r="AO1504" s="265">
        <v>4.2622999047301706E-2</v>
      </c>
      <c r="AP1504" s="265">
        <v>4.3111999036371709E-2</v>
      </c>
      <c r="AQ1504" s="265">
        <v>3.8639999136328693E-2</v>
      </c>
    </row>
    <row r="1505" spans="1:43" ht="18.75" customHeight="1">
      <c r="A1505" s="86">
        <v>43152</v>
      </c>
      <c r="B1505" s="19">
        <v>155.53200000000001</v>
      </c>
      <c r="C1505" s="19">
        <v>225.00720000000001</v>
      </c>
      <c r="D1505" s="19"/>
      <c r="E1505" s="19">
        <v>20.02</v>
      </c>
      <c r="F1505" s="20">
        <v>1.6389999999999998E-2</v>
      </c>
      <c r="G1505" s="20">
        <v>2.2661000000000001E-2</v>
      </c>
      <c r="H1505" s="20">
        <v>2.4358000000000001E-2</v>
      </c>
      <c r="I1505" s="20">
        <v>2.6858E-2</v>
      </c>
      <c r="J1505" s="20">
        <v>2.9499999999999998E-2</v>
      </c>
      <c r="K1505" s="20">
        <v>2.8672E-2</v>
      </c>
      <c r="L1505" s="20">
        <v>3.2204000000000003E-2</v>
      </c>
      <c r="M1505" s="20">
        <v>3.6159999999999998E-2</v>
      </c>
      <c r="N1505" s="19">
        <v>1520</v>
      </c>
      <c r="O1505" s="21">
        <v>2923.2200000000003</v>
      </c>
      <c r="P1505" s="19">
        <v>5464.2</v>
      </c>
      <c r="Q1505" s="18">
        <v>89.1</v>
      </c>
      <c r="R1505" s="19">
        <v>6.3414999999999999</v>
      </c>
      <c r="S1505" s="19">
        <v>6.3053999999999997</v>
      </c>
      <c r="T1505" s="263" t="s">
        <v>331</v>
      </c>
      <c r="U1505" s="264" t="s">
        <v>331</v>
      </c>
      <c r="V1505" s="264" t="s">
        <v>331</v>
      </c>
      <c r="W1505" s="19"/>
      <c r="AD1505" s="265" t="s">
        <v>331</v>
      </c>
      <c r="AE1505" s="265">
        <v>3.7512999161519109E-2</v>
      </c>
      <c r="AF1505" s="265">
        <v>3.8505999139323829E-2</v>
      </c>
      <c r="AG1505" s="265">
        <v>4.0355999097973105E-2</v>
      </c>
      <c r="AH1505" s="265">
        <v>3.6769999178126456E-2</v>
      </c>
      <c r="AI1505" s="265" t="s">
        <v>331</v>
      </c>
      <c r="AJ1505" s="265">
        <v>3.8779999133199454E-2</v>
      </c>
      <c r="AK1505" s="265">
        <v>3.9249999122694133E-2</v>
      </c>
      <c r="AL1505" s="265">
        <v>3.8444999140687289E-2</v>
      </c>
      <c r="AM1505" s="265">
        <v>4.2021999060735109E-2</v>
      </c>
      <c r="AN1505" s="265">
        <v>4.2604999047704047E-2</v>
      </c>
      <c r="AO1505" s="265">
        <v>4.2833999042585495E-2</v>
      </c>
      <c r="AP1505" s="265">
        <v>4.3189999034628272E-2</v>
      </c>
      <c r="AQ1505" s="265">
        <v>4.0239999100565908E-2</v>
      </c>
    </row>
    <row r="1506" spans="1:43" ht="18.75" customHeight="1">
      <c r="A1506" s="86">
        <v>43151</v>
      </c>
      <c r="B1506" s="19">
        <v>155.7706</v>
      </c>
      <c r="C1506" s="19">
        <v>224.9111</v>
      </c>
      <c r="D1506" s="19"/>
      <c r="E1506" s="19">
        <v>20.6</v>
      </c>
      <c r="F1506" s="20">
        <v>1.5952000000000001E-2</v>
      </c>
      <c r="G1506" s="20">
        <v>2.2186999999999998E-2</v>
      </c>
      <c r="H1506" s="20">
        <v>2.4055E-2</v>
      </c>
      <c r="I1506" s="20">
        <v>2.6446000000000001E-2</v>
      </c>
      <c r="J1506" s="20">
        <v>2.8896000000000002E-2</v>
      </c>
      <c r="K1506" s="20">
        <v>2.8139999999999998E-2</v>
      </c>
      <c r="L1506" s="20">
        <v>3.1530000000000002E-2</v>
      </c>
      <c r="M1506" s="20">
        <v>3.6159999999999998E-2</v>
      </c>
      <c r="N1506" s="19">
        <v>1520</v>
      </c>
      <c r="O1506" s="21">
        <v>2923.2200000000003</v>
      </c>
      <c r="P1506" s="19">
        <v>5464.2</v>
      </c>
      <c r="Q1506" s="18">
        <v>89.1</v>
      </c>
      <c r="R1506" s="19">
        <v>6.3414999999999999</v>
      </c>
      <c r="S1506" s="19">
        <v>6.2987000000000002</v>
      </c>
      <c r="T1506" s="263" t="s">
        <v>331</v>
      </c>
      <c r="U1506" s="264" t="s">
        <v>331</v>
      </c>
      <c r="V1506" s="264" t="s">
        <v>331</v>
      </c>
      <c r="W1506" s="19"/>
      <c r="AD1506" s="265" t="s">
        <v>331</v>
      </c>
      <c r="AE1506" s="265">
        <v>3.7553999160602689E-2</v>
      </c>
      <c r="AF1506" s="265">
        <v>3.8674999135546388E-2</v>
      </c>
      <c r="AG1506" s="265">
        <v>4.0273999099805953E-2</v>
      </c>
      <c r="AH1506" s="265">
        <v>3.8029999149963259E-2</v>
      </c>
      <c r="AI1506" s="265" t="s">
        <v>331</v>
      </c>
      <c r="AJ1506" s="265">
        <v>3.8379999142140152E-2</v>
      </c>
      <c r="AK1506" s="265">
        <v>3.9179999124258756E-2</v>
      </c>
      <c r="AL1506" s="265">
        <v>3.8444999140687289E-2</v>
      </c>
      <c r="AM1506" s="265">
        <v>4.2106999058835207E-2</v>
      </c>
      <c r="AN1506" s="265">
        <v>4.3103999036550517E-2</v>
      </c>
      <c r="AO1506" s="265">
        <v>4.2711999045312407E-2</v>
      </c>
      <c r="AP1506" s="265">
        <v>4.3060999037511642E-2</v>
      </c>
      <c r="AQ1506" s="265">
        <v>4.1244999078102411E-2</v>
      </c>
    </row>
    <row r="1507" spans="1:43" ht="18.75" customHeight="1">
      <c r="A1507" s="86">
        <v>43150</v>
      </c>
      <c r="B1507" s="19">
        <v>155.80629999999999</v>
      </c>
      <c r="C1507" s="19">
        <v>224.61349999999999</v>
      </c>
      <c r="D1507" s="19"/>
      <c r="E1507" s="19">
        <v>19.46</v>
      </c>
      <c r="F1507" s="20">
        <v>1.5900999999999998E-2</v>
      </c>
      <c r="G1507" s="20">
        <v>2.1895000000000001E-2</v>
      </c>
      <c r="H1507" s="20">
        <v>2.3834999999999999E-2</v>
      </c>
      <c r="I1507" s="20">
        <v>2.6290999999999998E-2</v>
      </c>
      <c r="J1507" s="20">
        <v>2.8749E-2</v>
      </c>
      <c r="K1507" s="20">
        <v>2.8039000000000001E-2</v>
      </c>
      <c r="L1507" s="20">
        <v>3.1315999999999997E-2</v>
      </c>
      <c r="M1507" s="20">
        <v>3.6159999999999998E-2</v>
      </c>
      <c r="N1507" s="19">
        <v>1520</v>
      </c>
      <c r="O1507" s="21">
        <v>2923.2200000000003</v>
      </c>
      <c r="P1507" s="19">
        <v>5464.2</v>
      </c>
      <c r="Q1507" s="18">
        <v>88.593000000000004</v>
      </c>
      <c r="R1507" s="19">
        <v>6.3414999999999999</v>
      </c>
      <c r="S1507" s="19">
        <v>6.2823000000000002</v>
      </c>
      <c r="T1507" s="263" t="s">
        <v>331</v>
      </c>
      <c r="U1507" s="264" t="s">
        <v>331</v>
      </c>
      <c r="V1507" s="264" t="s">
        <v>331</v>
      </c>
      <c r="W1507" s="19"/>
      <c r="AD1507" s="265" t="s">
        <v>331</v>
      </c>
      <c r="AE1507" s="265">
        <v>3.7799999155104159E-2</v>
      </c>
      <c r="AF1507" s="265">
        <v>3.8674999135546388E-2</v>
      </c>
      <c r="AG1507" s="265">
        <v>4.0475999095290899E-2</v>
      </c>
      <c r="AH1507" s="265">
        <v>3.8339999143034223E-2</v>
      </c>
      <c r="AI1507" s="265" t="s">
        <v>331</v>
      </c>
      <c r="AJ1507" s="265">
        <v>3.8479999139904977E-2</v>
      </c>
      <c r="AK1507" s="265">
        <v>3.9019999127835034E-2</v>
      </c>
      <c r="AL1507" s="265">
        <v>3.8444999140687289E-2</v>
      </c>
      <c r="AM1507" s="265">
        <v>4.2106999058835207E-2</v>
      </c>
      <c r="AN1507" s="265">
        <v>4.3103999036550517E-2</v>
      </c>
      <c r="AO1507" s="265">
        <v>4.2753999044373638E-2</v>
      </c>
      <c r="AP1507" s="265">
        <v>4.3324999031610779E-2</v>
      </c>
      <c r="AQ1507" s="265">
        <v>4.3009999038651589E-2</v>
      </c>
    </row>
    <row r="1508" spans="1:43" ht="18.75" customHeight="1">
      <c r="A1508" s="86">
        <v>43147</v>
      </c>
      <c r="B1508" s="19">
        <v>155.80629999999999</v>
      </c>
      <c r="C1508" s="19">
        <v>224.61349999999999</v>
      </c>
      <c r="D1508" s="19"/>
      <c r="E1508" s="19">
        <v>19.46</v>
      </c>
      <c r="F1508" s="20">
        <v>1.5900999999999998E-2</v>
      </c>
      <c r="G1508" s="20">
        <v>2.1895000000000001E-2</v>
      </c>
      <c r="H1508" s="20">
        <v>2.3834999999999999E-2</v>
      </c>
      <c r="I1508" s="20">
        <v>2.6290999999999998E-2</v>
      </c>
      <c r="J1508" s="20">
        <v>2.8749E-2</v>
      </c>
      <c r="K1508" s="20">
        <v>2.8039000000000001E-2</v>
      </c>
      <c r="L1508" s="20">
        <v>3.1315999999999997E-2</v>
      </c>
      <c r="M1508" s="20">
        <v>3.6159999999999998E-2</v>
      </c>
      <c r="N1508" s="19">
        <v>1520</v>
      </c>
      <c r="O1508" s="21">
        <v>2923.2200000000003</v>
      </c>
      <c r="P1508" s="19">
        <v>5464.2</v>
      </c>
      <c r="Q1508" s="18">
        <v>89.120999999999995</v>
      </c>
      <c r="R1508" s="19">
        <v>6.3414999999999999</v>
      </c>
      <c r="S1508" s="19">
        <v>6.3125999999999998</v>
      </c>
      <c r="T1508" s="263" t="s">
        <v>331</v>
      </c>
      <c r="U1508" s="264" t="s">
        <v>331</v>
      </c>
      <c r="V1508" s="264" t="s">
        <v>331</v>
      </c>
      <c r="W1508" s="19"/>
    </row>
    <row r="1509" spans="1:43" ht="18.75" customHeight="1">
      <c r="A1509" s="86">
        <v>43146</v>
      </c>
      <c r="B1509" s="19">
        <v>155.74469999999999</v>
      </c>
      <c r="C1509" s="19">
        <v>224.56720000000001</v>
      </c>
      <c r="D1509" s="19"/>
      <c r="E1509" s="19">
        <v>19.13</v>
      </c>
      <c r="F1509" s="20">
        <v>1.5879000000000001E-2</v>
      </c>
      <c r="G1509" s="20">
        <v>2.1843999999999999E-2</v>
      </c>
      <c r="H1509" s="20">
        <v>2.4076E-2</v>
      </c>
      <c r="I1509" s="20">
        <v>2.6508E-2</v>
      </c>
      <c r="J1509" s="20">
        <v>2.9094999999999999E-2</v>
      </c>
      <c r="K1509" s="20">
        <v>2.8361999999999998E-2</v>
      </c>
      <c r="L1509" s="20">
        <v>3.1636999999999998E-2</v>
      </c>
      <c r="M1509" s="20">
        <v>3.6159999999999998E-2</v>
      </c>
      <c r="N1509" s="19">
        <v>1520</v>
      </c>
      <c r="O1509" s="21">
        <v>2923.2200000000003</v>
      </c>
      <c r="P1509" s="19">
        <v>5464.2</v>
      </c>
      <c r="Q1509" s="18">
        <v>89.703000000000003</v>
      </c>
      <c r="R1509" s="19">
        <v>6.3410000000000002</v>
      </c>
      <c r="S1509" s="19">
        <v>6.3338000000000001</v>
      </c>
      <c r="T1509" s="263" t="s">
        <v>331</v>
      </c>
      <c r="U1509" s="264" t="s">
        <v>331</v>
      </c>
      <c r="V1509" s="264" t="s">
        <v>331</v>
      </c>
      <c r="W1509" s="19"/>
    </row>
    <row r="1510" spans="1:43" ht="18.75" customHeight="1">
      <c r="A1510" s="86">
        <v>43145</v>
      </c>
      <c r="B1510" s="19">
        <v>155.5883</v>
      </c>
      <c r="C1510" s="19">
        <v>224.53479999999999</v>
      </c>
      <c r="D1510" s="19"/>
      <c r="E1510" s="19">
        <v>19.260000000000002</v>
      </c>
      <c r="F1510" s="20">
        <v>1.5726E-2</v>
      </c>
      <c r="G1510" s="20">
        <v>2.1635999999999999E-2</v>
      </c>
      <c r="H1510" s="20">
        <v>2.3938999999999998E-2</v>
      </c>
      <c r="I1510" s="20">
        <v>2.6318999999999999E-2</v>
      </c>
      <c r="J1510" s="20">
        <v>2.9021999999999999E-2</v>
      </c>
      <c r="K1510" s="20">
        <v>2.826E-2</v>
      </c>
      <c r="L1510" s="20">
        <v>3.1620000000000002E-2</v>
      </c>
      <c r="M1510" s="20">
        <v>3.6159999999999998E-2</v>
      </c>
      <c r="N1510" s="19">
        <v>1520</v>
      </c>
      <c r="O1510" s="21">
        <v>2923.2200000000003</v>
      </c>
      <c r="P1510" s="19">
        <v>5464.2</v>
      </c>
      <c r="Q1510" s="18">
        <v>90.207999999999998</v>
      </c>
      <c r="R1510" s="19">
        <v>6.3274999999999997</v>
      </c>
      <c r="S1510" s="19">
        <v>6.3236999999999997</v>
      </c>
      <c r="T1510" s="263" t="s">
        <v>331</v>
      </c>
      <c r="U1510" s="264" t="s">
        <v>331</v>
      </c>
      <c r="V1510" s="264" t="s">
        <v>331</v>
      </c>
      <c r="W1510" s="19"/>
    </row>
    <row r="1511" spans="1:43" ht="18.75" customHeight="1">
      <c r="A1511" s="86">
        <v>43144</v>
      </c>
      <c r="B1511" s="19">
        <v>156.01759999999999</v>
      </c>
      <c r="C1511" s="19">
        <v>224.54429999999999</v>
      </c>
      <c r="D1511" s="19"/>
      <c r="E1511" s="19">
        <v>24.97</v>
      </c>
      <c r="F1511" s="20">
        <v>1.5828999999999999E-2</v>
      </c>
      <c r="G1511" s="20">
        <v>2.104E-2</v>
      </c>
      <c r="H1511" s="20">
        <v>2.3068999999999999E-2</v>
      </c>
      <c r="I1511" s="20">
        <v>2.5418E-2</v>
      </c>
      <c r="J1511" s="20">
        <v>2.8294E-2</v>
      </c>
      <c r="K1511" s="20">
        <v>2.7404999999999999E-2</v>
      </c>
      <c r="L1511" s="20">
        <v>3.1111E-2</v>
      </c>
      <c r="M1511" s="20">
        <v>3.6159999999999998E-2</v>
      </c>
      <c r="N1511" s="19">
        <v>1520</v>
      </c>
      <c r="O1511" s="21">
        <v>2923.2200000000003</v>
      </c>
      <c r="P1511" s="19">
        <v>5464.2</v>
      </c>
      <c r="Q1511" s="18">
        <v>90.441999999999993</v>
      </c>
      <c r="R1511" s="19">
        <v>6.3032000000000004</v>
      </c>
      <c r="S1511" s="19">
        <v>6.3114999999999997</v>
      </c>
      <c r="T1511" s="263" t="s">
        <v>331</v>
      </c>
      <c r="U1511" s="264" t="s">
        <v>331</v>
      </c>
      <c r="V1511" s="264" t="s">
        <v>331</v>
      </c>
      <c r="W1511" s="19"/>
    </row>
    <row r="1512" spans="1:43" ht="18.75" customHeight="1">
      <c r="A1512" s="86">
        <v>43143</v>
      </c>
      <c r="B1512" s="19">
        <v>156.03620000000001</v>
      </c>
      <c r="C1512" s="19">
        <v>224.42599999999999</v>
      </c>
      <c r="D1512" s="19"/>
      <c r="E1512" s="19">
        <v>25.61</v>
      </c>
      <c r="F1512" s="20">
        <v>1.5696999999999999E-2</v>
      </c>
      <c r="G1512" s="20">
        <v>2.0753000000000001E-2</v>
      </c>
      <c r="H1512" s="20">
        <v>2.3042E-2</v>
      </c>
      <c r="I1512" s="20">
        <v>2.5586999999999999E-2</v>
      </c>
      <c r="J1512" s="20">
        <v>2.8584999999999999E-2</v>
      </c>
      <c r="K1512" s="20">
        <v>2.7654999999999999E-2</v>
      </c>
      <c r="L1512" s="20">
        <v>3.1439000000000002E-2</v>
      </c>
      <c r="M1512" s="20">
        <v>3.6200000000000003E-2</v>
      </c>
      <c r="N1512" s="19">
        <v>1520</v>
      </c>
      <c r="O1512" s="21">
        <v>2923.2200000000003</v>
      </c>
      <c r="P1512" s="19">
        <v>5464.2</v>
      </c>
      <c r="Q1512" s="18">
        <v>90.228999999999999</v>
      </c>
      <c r="R1512" s="19">
        <v>6.3297999999999996</v>
      </c>
      <c r="S1512" s="19">
        <v>6.3646000000000003</v>
      </c>
      <c r="T1512" s="263" t="s">
        <v>331</v>
      </c>
      <c r="U1512" s="264" t="s">
        <v>331</v>
      </c>
      <c r="V1512" s="264" t="s">
        <v>331</v>
      </c>
      <c r="W1512" s="19"/>
    </row>
    <row r="1513" spans="1:43" ht="18.75" customHeight="1">
      <c r="A1513" s="86">
        <v>43140</v>
      </c>
      <c r="B1513" s="19">
        <v>156.20910000000001</v>
      </c>
      <c r="C1513" s="19">
        <v>224.608</v>
      </c>
      <c r="D1513" s="19"/>
      <c r="E1513" s="19">
        <v>29.06</v>
      </c>
      <c r="F1513" s="20">
        <v>1.5545E-2</v>
      </c>
      <c r="G1513" s="20">
        <v>2.0732E-2</v>
      </c>
      <c r="H1513" s="20">
        <v>2.2879E-2</v>
      </c>
      <c r="I1513" s="20">
        <v>2.5433000000000001E-2</v>
      </c>
      <c r="J1513" s="20">
        <v>2.8511999999999999E-2</v>
      </c>
      <c r="K1513" s="20">
        <v>2.7479E-2</v>
      </c>
      <c r="L1513" s="20">
        <v>3.1595999999999999E-2</v>
      </c>
      <c r="M1513" s="20">
        <v>3.6290000000000003E-2</v>
      </c>
      <c r="N1513" s="19">
        <v>1520</v>
      </c>
      <c r="O1513" s="21">
        <v>2923.2200000000003</v>
      </c>
      <c r="P1513" s="19">
        <v>5464.2</v>
      </c>
      <c r="Q1513" s="18">
        <v>90.254999999999995</v>
      </c>
      <c r="R1513" s="19">
        <v>6.2778</v>
      </c>
      <c r="S1513" s="19">
        <v>6.3197999999999999</v>
      </c>
      <c r="T1513" s="263" t="s">
        <v>331</v>
      </c>
      <c r="U1513" s="264" t="s">
        <v>331</v>
      </c>
      <c r="V1513" s="264" t="s">
        <v>331</v>
      </c>
      <c r="W1513" s="19"/>
    </row>
    <row r="1514" spans="1:43" ht="18.75" customHeight="1">
      <c r="A1514" s="86">
        <v>43139</v>
      </c>
      <c r="B1514" s="19">
        <v>156.06139999999999</v>
      </c>
      <c r="C1514" s="19">
        <v>225.3322</v>
      </c>
      <c r="D1514" s="19"/>
      <c r="E1514" s="19">
        <v>33.46</v>
      </c>
      <c r="F1514" s="20">
        <v>1.5393E-2</v>
      </c>
      <c r="G1514" s="20">
        <v>2.1034000000000001E-2</v>
      </c>
      <c r="H1514" s="20">
        <v>2.2988000000000001E-2</v>
      </c>
      <c r="I1514" s="20">
        <v>2.538E-2</v>
      </c>
      <c r="J1514" s="20">
        <v>2.8240000000000001E-2</v>
      </c>
      <c r="K1514" s="20">
        <v>2.7300999999999999E-2</v>
      </c>
      <c r="L1514" s="20">
        <v>3.1293000000000001E-2</v>
      </c>
      <c r="M1514" s="20">
        <v>3.6290000000000003E-2</v>
      </c>
      <c r="N1514" s="19">
        <v>1520</v>
      </c>
      <c r="O1514" s="21">
        <v>2923.2200000000003</v>
      </c>
      <c r="P1514" s="19">
        <v>5464.2</v>
      </c>
      <c r="Q1514" s="18">
        <v>89.584999999999994</v>
      </c>
      <c r="R1514" s="19">
        <v>6.2907000000000002</v>
      </c>
      <c r="S1514" s="19">
        <v>6.2819000000000003</v>
      </c>
      <c r="T1514" s="263" t="s">
        <v>331</v>
      </c>
      <c r="U1514" s="264" t="s">
        <v>331</v>
      </c>
      <c r="V1514" s="264" t="s">
        <v>331</v>
      </c>
      <c r="W1514" s="19"/>
    </row>
    <row r="1515" spans="1:43" ht="18.75" customHeight="1">
      <c r="A1515" s="86">
        <v>43138</v>
      </c>
      <c r="B1515" s="19">
        <v>156.14019999999999</v>
      </c>
      <c r="C1515" s="19">
        <v>225.4391</v>
      </c>
      <c r="D1515" s="19"/>
      <c r="E1515" s="19">
        <v>27.73</v>
      </c>
      <c r="F1515" s="20">
        <v>1.5419E-2</v>
      </c>
      <c r="G1515" s="20">
        <v>2.1235E-2</v>
      </c>
      <c r="H1515" s="20">
        <v>2.3205E-2</v>
      </c>
      <c r="I1515" s="20">
        <v>2.5565000000000001E-2</v>
      </c>
      <c r="J1515" s="20">
        <v>2.8358999999999999E-2</v>
      </c>
      <c r="K1515" s="20">
        <v>2.7351E-2</v>
      </c>
      <c r="L1515" s="20">
        <v>3.1139E-2</v>
      </c>
      <c r="M1515" s="20">
        <v>3.6700000000000003E-2</v>
      </c>
      <c r="N1515" s="19">
        <v>1520</v>
      </c>
      <c r="O1515" s="21">
        <v>2923.2200000000003</v>
      </c>
      <c r="P1515" s="19">
        <v>5464.2</v>
      </c>
      <c r="Q1515" s="18">
        <v>89.554000000000002</v>
      </c>
      <c r="R1515" s="19">
        <v>6.2926000000000002</v>
      </c>
      <c r="S1515" s="19">
        <v>6.3117999999999999</v>
      </c>
      <c r="T1515" s="263" t="s">
        <v>331</v>
      </c>
      <c r="U1515" s="264" t="s">
        <v>331</v>
      </c>
      <c r="V1515" s="264" t="s">
        <v>331</v>
      </c>
      <c r="W1515" s="19"/>
    </row>
    <row r="1516" spans="1:43" ht="18.75" customHeight="1">
      <c r="A1516" s="86">
        <v>43137</v>
      </c>
      <c r="B1516" s="19">
        <v>156.52670000000001</v>
      </c>
      <c r="C1516" s="19">
        <v>225.20189999999999</v>
      </c>
      <c r="D1516" s="19"/>
      <c r="E1516" s="19">
        <v>29.98</v>
      </c>
      <c r="F1516" s="20">
        <v>1.5165E-2</v>
      </c>
      <c r="G1516" s="20">
        <v>2.1051E-2</v>
      </c>
      <c r="H1516" s="20">
        <v>2.2846999999999999E-2</v>
      </c>
      <c r="I1516" s="20">
        <v>2.5395999999999998E-2</v>
      </c>
      <c r="J1516" s="20">
        <v>2.8015999999999999E-2</v>
      </c>
      <c r="K1516" s="20">
        <v>2.7101E-2</v>
      </c>
      <c r="L1516" s="20">
        <v>3.0658999999999999E-2</v>
      </c>
      <c r="M1516" s="20">
        <v>3.6790000000000003E-2</v>
      </c>
      <c r="N1516" s="19">
        <v>1520</v>
      </c>
      <c r="O1516" s="21">
        <v>2923.2200000000003</v>
      </c>
      <c r="P1516" s="19">
        <v>5464.2</v>
      </c>
      <c r="Q1516" s="18">
        <v>89.194999999999993</v>
      </c>
      <c r="R1516" s="19">
        <v>6.3014000000000001</v>
      </c>
      <c r="S1516" s="19">
        <v>6.3131000000000004</v>
      </c>
      <c r="T1516" s="263" t="s">
        <v>331</v>
      </c>
      <c r="U1516" s="264" t="s">
        <v>331</v>
      </c>
      <c r="V1516" s="264" t="s">
        <v>331</v>
      </c>
      <c r="W1516" s="19"/>
    </row>
    <row r="1517" spans="1:43" ht="18.75" customHeight="1">
      <c r="A1517" s="86">
        <v>43136</v>
      </c>
      <c r="B1517" s="19">
        <v>156.50219999999999</v>
      </c>
      <c r="C1517" s="19">
        <v>225.51179999999999</v>
      </c>
      <c r="D1517" s="19"/>
      <c r="E1517" s="19">
        <v>37.32</v>
      </c>
      <c r="F1517" s="20">
        <v>1.4803999999999999E-2</v>
      </c>
      <c r="G1517" s="20">
        <v>2.0240999999999999E-2</v>
      </c>
      <c r="H1517" s="20">
        <v>2.1819000000000002E-2</v>
      </c>
      <c r="I1517" s="20">
        <v>2.4368999999999998E-2</v>
      </c>
      <c r="J1517" s="20">
        <v>2.7056E-2</v>
      </c>
      <c r="K1517" s="20">
        <v>2.6131999999999999E-2</v>
      </c>
      <c r="L1517" s="20">
        <v>3.006E-2</v>
      </c>
      <c r="M1517" s="20">
        <v>3.635E-2</v>
      </c>
      <c r="N1517" s="19">
        <v>1520</v>
      </c>
      <c r="O1517" s="21">
        <v>2923.2200000000003</v>
      </c>
      <c r="P1517" s="19">
        <v>5464.2</v>
      </c>
      <c r="Q1517" s="18">
        <v>88.671000000000006</v>
      </c>
      <c r="R1517" s="19">
        <v>6.2994000000000003</v>
      </c>
      <c r="S1517" s="19">
        <v>6.2912999999999997</v>
      </c>
      <c r="T1517" s="263" t="s">
        <v>331</v>
      </c>
      <c r="U1517" s="264" t="s">
        <v>331</v>
      </c>
      <c r="V1517" s="264" t="s">
        <v>331</v>
      </c>
      <c r="W1517" s="19"/>
    </row>
    <row r="1518" spans="1:43" ht="18.75" customHeight="1">
      <c r="A1518" s="86">
        <v>43133</v>
      </c>
      <c r="B1518" s="19">
        <v>156.13409999999999</v>
      </c>
      <c r="C1518" s="19">
        <v>226.01580000000001</v>
      </c>
      <c r="D1518" s="19"/>
      <c r="E1518" s="19">
        <v>17.309999999999999</v>
      </c>
      <c r="F1518" s="20">
        <v>1.4728E-2</v>
      </c>
      <c r="G1518" s="20">
        <v>2.1413000000000001E-2</v>
      </c>
      <c r="H1518" s="20">
        <v>2.3230000000000001E-2</v>
      </c>
      <c r="I1518" s="20">
        <v>2.5883E-2</v>
      </c>
      <c r="J1518" s="20">
        <v>2.8410999999999999E-2</v>
      </c>
      <c r="K1518" s="20">
        <v>2.7647999999999999E-2</v>
      </c>
      <c r="L1518" s="20">
        <v>3.0868E-2</v>
      </c>
      <c r="M1518" s="20">
        <v>3.7089999999999998E-2</v>
      </c>
      <c r="N1518" s="19">
        <v>1520</v>
      </c>
      <c r="O1518" s="21">
        <v>2923.2200000000003</v>
      </c>
      <c r="P1518" s="19">
        <v>5464.2</v>
      </c>
      <c r="Q1518" s="18">
        <v>89.132999999999996</v>
      </c>
      <c r="R1518" s="19">
        <v>6.2888000000000002</v>
      </c>
      <c r="S1518" s="19">
        <v>6.2984999999999998</v>
      </c>
      <c r="T1518" s="263" t="s">
        <v>331</v>
      </c>
      <c r="U1518" s="264" t="s">
        <v>331</v>
      </c>
      <c r="V1518" s="264" t="s">
        <v>331</v>
      </c>
      <c r="W1518" s="19"/>
    </row>
    <row r="1519" spans="1:43" ht="18.75" customHeight="1">
      <c r="A1519" s="86">
        <v>43132</v>
      </c>
      <c r="B1519" s="19">
        <v>156.50069999999999</v>
      </c>
      <c r="C1519" s="19">
        <v>226.11539999999999</v>
      </c>
      <c r="D1519" s="19"/>
      <c r="E1519" s="19">
        <v>13.47</v>
      </c>
      <c r="F1519" s="20">
        <v>1.478E-2</v>
      </c>
      <c r="G1519" s="20">
        <v>2.1609E-2</v>
      </c>
      <c r="H1519" s="20">
        <v>2.3222E-2</v>
      </c>
      <c r="I1519" s="20">
        <v>2.5711999999999999E-2</v>
      </c>
      <c r="J1519" s="20">
        <v>2.7896000000000001E-2</v>
      </c>
      <c r="K1519" s="20">
        <v>2.7245999999999999E-2</v>
      </c>
      <c r="L1519" s="20">
        <v>3.0241000000000001E-2</v>
      </c>
      <c r="M1519" s="20">
        <v>3.6740000000000002E-2</v>
      </c>
      <c r="N1519" s="19">
        <v>1520</v>
      </c>
      <c r="O1519" s="21">
        <v>2913.65</v>
      </c>
      <c r="P1519" s="19">
        <v>5591.4</v>
      </c>
      <c r="Q1519" s="18">
        <v>89.16</v>
      </c>
      <c r="R1519" s="19">
        <v>6.3239000000000001</v>
      </c>
      <c r="S1519" s="19">
        <v>6.3281000000000001</v>
      </c>
      <c r="T1519" s="263" t="s">
        <v>331</v>
      </c>
      <c r="U1519" s="264" t="s">
        <v>331</v>
      </c>
      <c r="V1519" s="264" t="s">
        <v>331</v>
      </c>
      <c r="W1519" s="19"/>
    </row>
    <row r="1520" spans="1:43" ht="18.75" customHeight="1">
      <c r="A1520" s="86">
        <v>43131</v>
      </c>
      <c r="B1520" s="19">
        <v>156.7527</v>
      </c>
      <c r="C1520" s="19">
        <v>226.1037</v>
      </c>
      <c r="D1520" s="19"/>
      <c r="E1520" s="19">
        <v>13.54</v>
      </c>
      <c r="F1520" s="20">
        <v>1.4551E-2</v>
      </c>
      <c r="G1520" s="20">
        <v>2.1406000000000001E-2</v>
      </c>
      <c r="H1520" s="20">
        <v>2.2832000000000002E-2</v>
      </c>
      <c r="I1520" s="20">
        <v>2.5139000000000002E-2</v>
      </c>
      <c r="J1520" s="20">
        <v>2.7050000000000001E-2</v>
      </c>
      <c r="K1520" s="20">
        <v>2.6477000000000001E-2</v>
      </c>
      <c r="L1520" s="20">
        <v>2.9347999999999999E-2</v>
      </c>
      <c r="M1520" s="20">
        <v>3.6299999999999999E-2</v>
      </c>
      <c r="N1520" s="19">
        <v>1520</v>
      </c>
      <c r="O1520" s="21">
        <v>2913.65</v>
      </c>
      <c r="P1520" s="19">
        <v>5591.4</v>
      </c>
      <c r="Q1520" s="18">
        <v>89.308000000000007</v>
      </c>
      <c r="R1520" s="19">
        <v>6.3404999999999996</v>
      </c>
      <c r="S1520" s="19">
        <v>6.3380999999999998</v>
      </c>
      <c r="T1520" s="263" t="s">
        <v>331</v>
      </c>
      <c r="U1520" s="264" t="s">
        <v>331</v>
      </c>
      <c r="V1520" s="264" t="s">
        <v>331</v>
      </c>
      <c r="W1520" s="19"/>
    </row>
    <row r="1521" spans="1:23" ht="18.75" customHeight="1">
      <c r="A1521" s="86">
        <v>43130</v>
      </c>
      <c r="B1521" s="19">
        <v>156.7398</v>
      </c>
      <c r="C1521" s="19">
        <v>226.07380000000001</v>
      </c>
      <c r="D1521" s="19"/>
      <c r="E1521" s="19">
        <v>14.79</v>
      </c>
      <c r="F1521" s="20">
        <v>1.4423999999999999E-2</v>
      </c>
      <c r="G1521" s="20">
        <v>2.1243000000000001E-2</v>
      </c>
      <c r="H1521" s="20">
        <v>2.2608E-2</v>
      </c>
      <c r="I1521" s="20">
        <v>2.5054E-2</v>
      </c>
      <c r="J1521" s="20">
        <v>2.7199000000000001E-2</v>
      </c>
      <c r="K1521" s="20">
        <v>2.6501E-2</v>
      </c>
      <c r="L1521" s="20">
        <v>2.9706E-2</v>
      </c>
      <c r="M1521" s="20">
        <v>3.637E-2</v>
      </c>
      <c r="N1521" s="19">
        <v>1520</v>
      </c>
      <c r="O1521" s="21">
        <v>2913.65</v>
      </c>
      <c r="P1521" s="19">
        <v>5591.4</v>
      </c>
      <c r="Q1521" s="18">
        <v>89.066999999999993</v>
      </c>
      <c r="R1521" s="19">
        <v>6.3282999999999996</v>
      </c>
      <c r="S1521" s="19">
        <v>6.3262999999999998</v>
      </c>
      <c r="T1521" s="263" t="s">
        <v>331</v>
      </c>
      <c r="U1521" s="264" t="s">
        <v>331</v>
      </c>
      <c r="V1521" s="264" t="s">
        <v>331</v>
      </c>
      <c r="W1521" s="19"/>
    </row>
    <row r="1522" spans="1:23" ht="18.75" customHeight="1">
      <c r="A1522" s="86">
        <v>43129</v>
      </c>
      <c r="B1522" s="19">
        <v>156.93719999999999</v>
      </c>
      <c r="C1522" s="19">
        <v>226.35210000000001</v>
      </c>
      <c r="D1522" s="19"/>
      <c r="E1522" s="19">
        <v>13.84</v>
      </c>
      <c r="F1522" s="20">
        <v>1.4038E-2</v>
      </c>
      <c r="G1522" s="20">
        <v>2.1163000000000001E-2</v>
      </c>
      <c r="H1522" s="20">
        <v>2.2523000000000001E-2</v>
      </c>
      <c r="I1522" s="20">
        <v>2.4903000000000002E-2</v>
      </c>
      <c r="J1522" s="20">
        <v>2.6936000000000002E-2</v>
      </c>
      <c r="K1522" s="20">
        <v>2.6254E-2</v>
      </c>
      <c r="L1522" s="20">
        <v>2.9420999999999999E-2</v>
      </c>
      <c r="M1522" s="20">
        <v>3.6549999999999999E-2</v>
      </c>
      <c r="N1522" s="19">
        <v>1520</v>
      </c>
      <c r="O1522" s="21">
        <v>2913.65</v>
      </c>
      <c r="P1522" s="19">
        <v>5591.4</v>
      </c>
      <c r="Q1522" s="18">
        <v>89.391000000000005</v>
      </c>
      <c r="R1522" s="19">
        <v>6.3263999999999996</v>
      </c>
      <c r="S1522" s="19">
        <v>6.3295000000000003</v>
      </c>
      <c r="T1522" s="263" t="s">
        <v>331</v>
      </c>
      <c r="U1522" s="264" t="s">
        <v>331</v>
      </c>
      <c r="V1522" s="264" t="s">
        <v>331</v>
      </c>
      <c r="W1522" s="19"/>
    </row>
    <row r="1523" spans="1:23" ht="18.75" customHeight="1">
      <c r="A1523" s="86">
        <v>43126</v>
      </c>
      <c r="B1523" s="19">
        <v>157.072</v>
      </c>
      <c r="C1523" s="19">
        <v>226.47110000000001</v>
      </c>
      <c r="D1523" s="19"/>
      <c r="E1523" s="19">
        <v>11.08</v>
      </c>
      <c r="F1523" s="20">
        <v>1.4115000000000001E-2</v>
      </c>
      <c r="G1523" s="20">
        <v>2.1163000000000001E-2</v>
      </c>
      <c r="H1523" s="20">
        <v>2.2411E-2</v>
      </c>
      <c r="I1523" s="20">
        <v>2.4702000000000002E-2</v>
      </c>
      <c r="J1523" s="20">
        <v>2.6599000000000001E-2</v>
      </c>
      <c r="K1523" s="20">
        <v>2.5957999999999998E-2</v>
      </c>
      <c r="L1523" s="20">
        <v>2.9114000000000001E-2</v>
      </c>
      <c r="M1523" s="20">
        <v>3.6459999999999999E-2</v>
      </c>
      <c r="N1523" s="19">
        <v>1520</v>
      </c>
      <c r="O1523" s="21">
        <v>2913.65</v>
      </c>
      <c r="P1523" s="19">
        <v>5591.4</v>
      </c>
      <c r="Q1523" s="18">
        <v>89.206000000000003</v>
      </c>
      <c r="R1523" s="19">
        <v>6.3574999999999999</v>
      </c>
      <c r="S1523" s="19">
        <v>6.3494999999999999</v>
      </c>
      <c r="T1523" s="263" t="s">
        <v>331</v>
      </c>
      <c r="U1523" s="264" t="s">
        <v>331</v>
      </c>
      <c r="V1523" s="264" t="s">
        <v>331</v>
      </c>
      <c r="W1523" s="19"/>
    </row>
    <row r="1524" spans="1:23" ht="18.75" customHeight="1">
      <c r="A1524" s="86">
        <v>43125</v>
      </c>
      <c r="B1524" s="19">
        <v>157.34710000000001</v>
      </c>
      <c r="C1524" s="19">
        <v>226.5198</v>
      </c>
      <c r="D1524" s="19"/>
      <c r="E1524" s="19">
        <v>11.58</v>
      </c>
      <c r="F1524" s="20">
        <v>1.4168E-2</v>
      </c>
      <c r="G1524" s="20">
        <v>2.0841999999999999E-2</v>
      </c>
      <c r="H1524" s="20">
        <v>2.1992999999999999E-2</v>
      </c>
      <c r="I1524" s="20">
        <v>2.4199999999999999E-2</v>
      </c>
      <c r="J1524" s="20">
        <v>2.6169999999999999E-2</v>
      </c>
      <c r="K1524" s="20">
        <v>2.5468000000000001E-2</v>
      </c>
      <c r="L1524" s="20">
        <v>2.8809000000000001E-2</v>
      </c>
      <c r="M1524" s="20">
        <v>3.6409999999999998E-2</v>
      </c>
      <c r="N1524" s="19">
        <v>1520</v>
      </c>
      <c r="O1524" s="21">
        <v>2913.65</v>
      </c>
      <c r="P1524" s="19">
        <v>5591.4</v>
      </c>
      <c r="Q1524" s="18">
        <v>90.123999999999995</v>
      </c>
      <c r="R1524" s="19">
        <v>6.4047000000000001</v>
      </c>
      <c r="S1524" s="19">
        <v>6.3986999999999998</v>
      </c>
      <c r="T1524" s="263" t="s">
        <v>331</v>
      </c>
      <c r="U1524" s="264" t="s">
        <v>331</v>
      </c>
      <c r="V1524" s="264" t="s">
        <v>331</v>
      </c>
      <c r="W1524" s="19"/>
    </row>
    <row r="1525" spans="1:23" ht="18.75" customHeight="1">
      <c r="A1525" s="86">
        <v>43124</v>
      </c>
      <c r="B1525" s="19">
        <v>157.1764</v>
      </c>
      <c r="C1525" s="19">
        <v>226.6096</v>
      </c>
      <c r="D1525" s="19"/>
      <c r="E1525" s="19">
        <v>11.47</v>
      </c>
      <c r="F1525" s="20">
        <v>1.4296E-2</v>
      </c>
      <c r="G1525" s="20">
        <v>2.0761999999999999E-2</v>
      </c>
      <c r="H1525" s="20">
        <v>2.1964000000000001E-2</v>
      </c>
      <c r="I1525" s="20">
        <v>2.4343E-2</v>
      </c>
      <c r="J1525" s="20">
        <v>2.6464999999999999E-2</v>
      </c>
      <c r="K1525" s="20">
        <v>2.5717E-2</v>
      </c>
      <c r="L1525" s="20">
        <v>2.9283E-2</v>
      </c>
      <c r="M1525" s="20">
        <v>3.6580000000000001E-2</v>
      </c>
      <c r="N1525" s="19">
        <v>1520</v>
      </c>
      <c r="O1525" s="21">
        <v>2913.65</v>
      </c>
      <c r="P1525" s="19">
        <v>5591.4</v>
      </c>
      <c r="Q1525" s="18">
        <v>90.400999999999996</v>
      </c>
      <c r="R1525" s="19">
        <v>6.4050000000000002</v>
      </c>
      <c r="S1525" s="19">
        <v>6.4028999999999998</v>
      </c>
      <c r="T1525" s="263" t="s">
        <v>331</v>
      </c>
      <c r="U1525" s="264" t="s">
        <v>331</v>
      </c>
      <c r="V1525" s="264" t="s">
        <v>331</v>
      </c>
      <c r="W1525" s="19"/>
    </row>
    <row r="1526" spans="1:23" ht="18.75" customHeight="1">
      <c r="A1526" s="86">
        <v>43123</v>
      </c>
      <c r="B1526" s="19">
        <v>157.3734</v>
      </c>
      <c r="C1526" s="19">
        <v>226.6172</v>
      </c>
      <c r="D1526" s="19"/>
      <c r="E1526" s="19">
        <v>11.1</v>
      </c>
      <c r="F1526" s="20">
        <v>1.4348E-2</v>
      </c>
      <c r="G1526" s="20">
        <v>2.0403000000000001E-2</v>
      </c>
      <c r="H1526" s="20">
        <v>2.1743999999999999E-2</v>
      </c>
      <c r="I1526" s="20">
        <v>2.4119999999999999E-2</v>
      </c>
      <c r="J1526" s="20">
        <v>2.6131000000000001E-2</v>
      </c>
      <c r="K1526" s="20">
        <v>2.5391E-2</v>
      </c>
      <c r="L1526" s="20">
        <v>2.8944999999999999E-2</v>
      </c>
      <c r="M1526" s="20">
        <v>3.6540000000000003E-2</v>
      </c>
      <c r="N1526" s="19">
        <v>1520</v>
      </c>
      <c r="O1526" s="21">
        <v>2913.65</v>
      </c>
      <c r="P1526" s="19">
        <v>5591.4</v>
      </c>
      <c r="Q1526" s="18">
        <v>90.572000000000003</v>
      </c>
      <c r="R1526" s="19">
        <v>6.4039999999999999</v>
      </c>
      <c r="S1526" s="19">
        <v>6.4004000000000003</v>
      </c>
      <c r="T1526" s="263" t="s">
        <v>331</v>
      </c>
      <c r="U1526" s="264" t="s">
        <v>331</v>
      </c>
      <c r="V1526" s="264" t="s">
        <v>331</v>
      </c>
      <c r="W1526" s="19"/>
    </row>
    <row r="1527" spans="1:23" ht="18.75" customHeight="1">
      <c r="A1527" s="86">
        <v>43122</v>
      </c>
      <c r="B1527" s="19">
        <v>157.11160000000001</v>
      </c>
      <c r="C1527" s="19">
        <v>226.6507</v>
      </c>
      <c r="D1527" s="19"/>
      <c r="E1527" s="19">
        <v>11.03</v>
      </c>
      <c r="F1527" s="20">
        <v>1.4166E-2</v>
      </c>
      <c r="G1527" s="20">
        <v>2.0608000000000001E-2</v>
      </c>
      <c r="H1527" s="20">
        <v>2.1988000000000001E-2</v>
      </c>
      <c r="I1527" s="20">
        <v>2.4476000000000001E-2</v>
      </c>
      <c r="J1527" s="20">
        <v>2.6499999999999999E-2</v>
      </c>
      <c r="K1527" s="20">
        <v>2.579E-2</v>
      </c>
      <c r="L1527" s="20">
        <v>2.913E-2</v>
      </c>
      <c r="M1527" s="20">
        <v>3.6639999999999999E-2</v>
      </c>
      <c r="N1527" s="19">
        <v>1520</v>
      </c>
      <c r="O1527" s="21">
        <v>2913.65</v>
      </c>
      <c r="P1527" s="19">
        <v>5591.4</v>
      </c>
      <c r="Q1527" s="18">
        <v>90.498000000000005</v>
      </c>
      <c r="R1527" s="19">
        <v>6.42</v>
      </c>
      <c r="S1527" s="19">
        <v>6.4215</v>
      </c>
      <c r="T1527" s="263" t="s">
        <v>331</v>
      </c>
      <c r="U1527" s="264" t="s">
        <v>331</v>
      </c>
      <c r="V1527" s="264" t="s">
        <v>331</v>
      </c>
      <c r="W1527" s="19"/>
    </row>
    <row r="1528" spans="1:23" ht="18.75" customHeight="1">
      <c r="A1528" s="86">
        <v>43119</v>
      </c>
      <c r="B1528" s="19">
        <v>157.20240000000001</v>
      </c>
      <c r="C1528" s="19">
        <v>226.73949999999999</v>
      </c>
      <c r="D1528" s="19"/>
      <c r="E1528" s="19">
        <v>11.27</v>
      </c>
      <c r="F1528" s="20">
        <v>1.4267999999999999E-2</v>
      </c>
      <c r="G1528" s="20">
        <v>2.0646999999999999E-2</v>
      </c>
      <c r="H1528" s="20">
        <v>2.2013999999999999E-2</v>
      </c>
      <c r="I1528" s="20">
        <v>2.4490999999999999E-2</v>
      </c>
      <c r="J1528" s="20">
        <v>2.6592000000000001E-2</v>
      </c>
      <c r="K1528" s="20">
        <v>2.5839000000000001E-2</v>
      </c>
      <c r="L1528" s="20">
        <v>2.9330999999999999E-2</v>
      </c>
      <c r="M1528" s="20">
        <v>3.7109999999999997E-2</v>
      </c>
      <c r="N1528" s="19">
        <v>1520</v>
      </c>
      <c r="O1528" s="21">
        <v>2913.65</v>
      </c>
      <c r="P1528" s="19">
        <v>5591.4</v>
      </c>
      <c r="Q1528" s="18">
        <v>90.540999999999997</v>
      </c>
      <c r="R1528" s="19">
        <v>6.4343000000000004</v>
      </c>
      <c r="S1528" s="19">
        <v>6.4325999999999999</v>
      </c>
      <c r="T1528" s="263" t="s">
        <v>331</v>
      </c>
      <c r="U1528" s="264" t="s">
        <v>331</v>
      </c>
      <c r="V1528" s="264" t="s">
        <v>331</v>
      </c>
      <c r="W1528" s="19"/>
    </row>
    <row r="1529" spans="1:23" ht="18.75" customHeight="1">
      <c r="A1529" s="86">
        <v>43118</v>
      </c>
      <c r="B1529" s="19">
        <v>157.36760000000001</v>
      </c>
      <c r="C1529" s="19">
        <v>226.82669999999999</v>
      </c>
      <c r="D1529" s="19"/>
      <c r="E1529" s="19">
        <v>12.22</v>
      </c>
      <c r="F1529" s="20">
        <v>1.427E-2</v>
      </c>
      <c r="G1529" s="20">
        <v>2.0434000000000001E-2</v>
      </c>
      <c r="H1529" s="20">
        <v>2.1682E-2</v>
      </c>
      <c r="I1529" s="20">
        <v>2.418E-2</v>
      </c>
      <c r="J1529" s="20">
        <v>2.6256000000000002E-2</v>
      </c>
      <c r="K1529" s="20">
        <v>2.5534999999999999E-2</v>
      </c>
      <c r="L1529" s="20">
        <v>2.9033E-2</v>
      </c>
      <c r="M1529" s="20">
        <v>3.669E-2</v>
      </c>
      <c r="N1529" s="19">
        <v>1520</v>
      </c>
      <c r="O1529" s="21">
        <v>2913.65</v>
      </c>
      <c r="P1529" s="19">
        <v>5591.4</v>
      </c>
      <c r="Q1529" s="18">
        <v>90.393000000000001</v>
      </c>
      <c r="R1529" s="19">
        <v>6.444</v>
      </c>
      <c r="S1529" s="19">
        <v>6.4368999999999996</v>
      </c>
      <c r="T1529" s="263" t="s">
        <v>331</v>
      </c>
      <c r="U1529" s="264" t="s">
        <v>331</v>
      </c>
      <c r="V1529" s="264" t="s">
        <v>331</v>
      </c>
      <c r="W1529" s="19"/>
    </row>
    <row r="1530" spans="1:23" ht="18.75" customHeight="1">
      <c r="A1530" s="86">
        <v>43117</v>
      </c>
      <c r="B1530" s="19">
        <v>157.46369999999999</v>
      </c>
      <c r="C1530" s="19">
        <v>226.8049</v>
      </c>
      <c r="D1530" s="19"/>
      <c r="E1530" s="19">
        <v>11.91</v>
      </c>
      <c r="F1530" s="20">
        <v>1.4397999999999999E-2</v>
      </c>
      <c r="G1530" s="20">
        <v>2.0431000000000001E-2</v>
      </c>
      <c r="H1530" s="20">
        <v>2.1652999999999999E-2</v>
      </c>
      <c r="I1530" s="20">
        <v>2.4042999999999998E-2</v>
      </c>
      <c r="J1530" s="20">
        <v>2.5904E-2</v>
      </c>
      <c r="K1530" s="20">
        <v>2.5284999999999998E-2</v>
      </c>
      <c r="L1530" s="20">
        <v>2.8570000000000002E-2</v>
      </c>
      <c r="M1530" s="20">
        <v>3.7010000000000001E-2</v>
      </c>
      <c r="N1530" s="19">
        <v>1520</v>
      </c>
      <c r="O1530" s="21">
        <v>2913.65</v>
      </c>
      <c r="P1530" s="19">
        <v>5591.4</v>
      </c>
      <c r="Q1530" s="18">
        <v>90.974000000000004</v>
      </c>
      <c r="R1530" s="19">
        <v>6.4371</v>
      </c>
      <c r="S1530" s="19">
        <v>6.4305000000000003</v>
      </c>
      <c r="T1530" s="263" t="s">
        <v>331</v>
      </c>
      <c r="U1530" s="264" t="s">
        <v>331</v>
      </c>
      <c r="V1530" s="264" t="s">
        <v>331</v>
      </c>
      <c r="W1530" s="19"/>
    </row>
    <row r="1531" spans="1:23" ht="18.75" customHeight="1">
      <c r="A1531" s="86">
        <v>43116</v>
      </c>
      <c r="B1531" s="19">
        <v>157.64850000000001</v>
      </c>
      <c r="C1531" s="19">
        <v>226.809</v>
      </c>
      <c r="D1531" s="19"/>
      <c r="E1531" s="19">
        <v>11.66</v>
      </c>
      <c r="F1531" s="20">
        <v>1.4189999999999999E-2</v>
      </c>
      <c r="G1531" s="20">
        <v>2.0142E-2</v>
      </c>
      <c r="H1531" s="20">
        <v>2.1218000000000001E-2</v>
      </c>
      <c r="I1531" s="20">
        <v>2.3517E-2</v>
      </c>
      <c r="J1531" s="20">
        <v>2.5371000000000001E-2</v>
      </c>
      <c r="K1531" s="20">
        <v>2.4712999999999999E-2</v>
      </c>
      <c r="L1531" s="20">
        <v>2.8254000000000001E-2</v>
      </c>
      <c r="M1531" s="20">
        <v>3.6810000000000002E-2</v>
      </c>
      <c r="N1531" s="19">
        <v>1520</v>
      </c>
      <c r="O1531" s="21">
        <v>2913.65</v>
      </c>
      <c r="P1531" s="19">
        <v>5591.4</v>
      </c>
      <c r="Q1531" s="18">
        <v>90.974000000000004</v>
      </c>
      <c r="R1531" s="19">
        <v>6.4690000000000003</v>
      </c>
      <c r="S1531" s="19">
        <v>6.4611000000000001</v>
      </c>
      <c r="T1531" s="263" t="s">
        <v>331</v>
      </c>
      <c r="U1531" s="264" t="s">
        <v>331</v>
      </c>
      <c r="V1531" s="264" t="s">
        <v>331</v>
      </c>
      <c r="W1531" s="19"/>
    </row>
    <row r="1532" spans="1:23" ht="18.75" customHeight="1">
      <c r="A1532" s="86">
        <v>43115</v>
      </c>
      <c r="B1532" s="19">
        <v>157.5813</v>
      </c>
      <c r="C1532" s="19">
        <v>226.6524</v>
      </c>
      <c r="D1532" s="19"/>
      <c r="E1532" s="19">
        <v>10.16</v>
      </c>
      <c r="F1532" s="20">
        <v>1.4370000000000001E-2</v>
      </c>
      <c r="G1532" s="20">
        <v>1.9976000000000001E-2</v>
      </c>
      <c r="H1532" s="20">
        <v>2.1163000000000001E-2</v>
      </c>
      <c r="I1532" s="20">
        <v>2.3465E-2</v>
      </c>
      <c r="J1532" s="20">
        <v>2.5461999999999999E-2</v>
      </c>
      <c r="K1532" s="20">
        <v>2.4761999999999999E-2</v>
      </c>
      <c r="L1532" s="20">
        <v>2.8490999999999999E-2</v>
      </c>
      <c r="M1532" s="20">
        <v>3.6830000000000002E-2</v>
      </c>
      <c r="N1532" s="19">
        <v>1520</v>
      </c>
      <c r="O1532" s="21">
        <v>2913.65</v>
      </c>
      <c r="P1532" s="19">
        <v>5591.4</v>
      </c>
      <c r="Q1532" s="18">
        <v>91.852000000000004</v>
      </c>
      <c r="R1532" s="19">
        <v>6.5063000000000004</v>
      </c>
      <c r="S1532" s="19">
        <v>6.4907000000000004</v>
      </c>
      <c r="T1532" s="263" t="s">
        <v>331</v>
      </c>
      <c r="U1532" s="264" t="s">
        <v>331</v>
      </c>
      <c r="V1532" s="264" t="s">
        <v>331</v>
      </c>
      <c r="W1532" s="19"/>
    </row>
    <row r="1533" spans="1:23" ht="18.75" customHeight="1">
      <c r="A1533" s="86">
        <v>43112</v>
      </c>
      <c r="B1533" s="19">
        <v>157.5813</v>
      </c>
      <c r="C1533" s="19">
        <v>226.6524</v>
      </c>
      <c r="D1533" s="19"/>
      <c r="E1533" s="19">
        <v>10.16</v>
      </c>
      <c r="F1533" s="20">
        <v>1.4370000000000001E-2</v>
      </c>
      <c r="G1533" s="20">
        <v>1.9976000000000001E-2</v>
      </c>
      <c r="H1533" s="20">
        <v>2.1163000000000001E-2</v>
      </c>
      <c r="I1533" s="20">
        <v>2.3465E-2</v>
      </c>
      <c r="J1533" s="20">
        <v>2.5461999999999999E-2</v>
      </c>
      <c r="K1533" s="20">
        <v>2.4761999999999999E-2</v>
      </c>
      <c r="L1533" s="20">
        <v>2.8490999999999999E-2</v>
      </c>
      <c r="M1533" s="20">
        <v>3.6819999999999999E-2</v>
      </c>
      <c r="N1533" s="19">
        <v>1520</v>
      </c>
      <c r="O1533" s="21">
        <v>2913.65</v>
      </c>
      <c r="P1533" s="19">
        <v>5591.4</v>
      </c>
      <c r="Q1533" s="18">
        <v>92.331999999999994</v>
      </c>
      <c r="R1533" s="19">
        <v>6.5082000000000004</v>
      </c>
      <c r="S1533" s="19">
        <v>6.5229999999999997</v>
      </c>
      <c r="T1533" s="263" t="s">
        <v>331</v>
      </c>
      <c r="U1533" s="264" t="s">
        <v>331</v>
      </c>
      <c r="V1533" s="264" t="s">
        <v>331</v>
      </c>
      <c r="W1533" s="19"/>
    </row>
    <row r="1534" spans="1:23" ht="18.75" customHeight="1">
      <c r="A1534" s="86">
        <v>43111</v>
      </c>
      <c r="B1534" s="19">
        <v>157.68680000000001</v>
      </c>
      <c r="C1534" s="19">
        <v>226.684</v>
      </c>
      <c r="D1534" s="19"/>
      <c r="E1534" s="19">
        <v>9.8800000000000008</v>
      </c>
      <c r="F1534" s="20">
        <v>1.427E-2</v>
      </c>
      <c r="G1534" s="20">
        <v>1.9786000000000002E-2</v>
      </c>
      <c r="H1534" s="20">
        <v>2.0919E-2</v>
      </c>
      <c r="I1534" s="20">
        <v>2.3258999999999998E-2</v>
      </c>
      <c r="J1534" s="20">
        <v>2.5367000000000001E-2</v>
      </c>
      <c r="K1534" s="20">
        <v>2.4659E-2</v>
      </c>
      <c r="L1534" s="20">
        <v>2.8673000000000001E-2</v>
      </c>
      <c r="M1534" s="20">
        <v>3.6760000000000001E-2</v>
      </c>
      <c r="N1534" s="19">
        <v>1520</v>
      </c>
      <c r="O1534" s="21">
        <v>2913.65</v>
      </c>
      <c r="P1534" s="19">
        <v>5591.4</v>
      </c>
      <c r="Q1534" s="18">
        <v>92.528000000000006</v>
      </c>
      <c r="R1534" s="19">
        <v>6.5297000000000001</v>
      </c>
      <c r="S1534" s="19">
        <v>6.5350000000000001</v>
      </c>
      <c r="T1534" s="263" t="s">
        <v>331</v>
      </c>
      <c r="U1534" s="264" t="s">
        <v>331</v>
      </c>
      <c r="V1534" s="264" t="s">
        <v>331</v>
      </c>
      <c r="W1534" s="19"/>
    </row>
    <row r="1535" spans="1:23" ht="18.75" customHeight="1">
      <c r="A1535" s="86">
        <v>43110</v>
      </c>
      <c r="B1535" s="19">
        <v>157.57079999999999</v>
      </c>
      <c r="C1535" s="19">
        <v>226.69890000000001</v>
      </c>
      <c r="D1535" s="19"/>
      <c r="E1535" s="19">
        <v>9.82</v>
      </c>
      <c r="F1535" s="20">
        <v>1.4194E-2</v>
      </c>
      <c r="G1535" s="20">
        <v>1.9723999999999998E-2</v>
      </c>
      <c r="H1535" s="20">
        <v>2.0892000000000001E-2</v>
      </c>
      <c r="I1535" s="20">
        <v>2.3290999999999999E-2</v>
      </c>
      <c r="J1535" s="20">
        <v>2.5568E-2</v>
      </c>
      <c r="K1535" s="20">
        <v>2.4708000000000001E-2</v>
      </c>
      <c r="L1535" s="20">
        <v>2.8983999999999999E-2</v>
      </c>
      <c r="M1535" s="20">
        <v>3.6630000000000003E-2</v>
      </c>
      <c r="N1535" s="19">
        <v>1520</v>
      </c>
      <c r="O1535" s="21">
        <v>2913.65</v>
      </c>
      <c r="P1535" s="19">
        <v>5591.4</v>
      </c>
      <c r="Q1535" s="18">
        <v>92.358000000000004</v>
      </c>
      <c r="R1535" s="19">
        <v>6.4997999999999996</v>
      </c>
      <c r="S1535" s="19">
        <v>6.4972000000000003</v>
      </c>
      <c r="T1535" s="263" t="s">
        <v>331</v>
      </c>
      <c r="U1535" s="264" t="s">
        <v>331</v>
      </c>
      <c r="V1535" s="264" t="s">
        <v>331</v>
      </c>
      <c r="W1535" s="19"/>
    </row>
    <row r="1536" spans="1:23" ht="18.75" customHeight="1">
      <c r="A1536" s="86">
        <v>43109</v>
      </c>
      <c r="B1536" s="19">
        <v>157.5814</v>
      </c>
      <c r="C1536" s="19">
        <v>226.74969999999999</v>
      </c>
      <c r="D1536" s="19"/>
      <c r="E1536" s="19">
        <v>10.08</v>
      </c>
      <c r="F1536" s="20">
        <v>1.4245000000000001E-2</v>
      </c>
      <c r="G1536" s="20">
        <v>1.9682000000000002E-2</v>
      </c>
      <c r="H1536" s="20">
        <v>2.0764999999999999E-2</v>
      </c>
      <c r="I1536" s="20">
        <v>2.3307000000000001E-2</v>
      </c>
      <c r="J1536" s="20">
        <v>2.5530000000000001E-2</v>
      </c>
      <c r="K1536" s="20">
        <v>2.4657999999999999E-2</v>
      </c>
      <c r="L1536" s="20">
        <v>2.8951999999999999E-2</v>
      </c>
      <c r="M1536" s="20">
        <v>3.662E-2</v>
      </c>
      <c r="N1536" s="19">
        <v>1520</v>
      </c>
      <c r="O1536" s="21">
        <v>2913.65</v>
      </c>
      <c r="P1536" s="19">
        <v>5591.4</v>
      </c>
      <c r="Q1536" s="18">
        <v>91.948999999999998</v>
      </c>
      <c r="R1536" s="19">
        <v>6.4884000000000004</v>
      </c>
      <c r="S1536" s="19">
        <v>6.4785000000000004</v>
      </c>
      <c r="T1536" s="263" t="s">
        <v>331</v>
      </c>
      <c r="U1536" s="264" t="s">
        <v>331</v>
      </c>
      <c r="V1536" s="264" t="s">
        <v>331</v>
      </c>
      <c r="W1536" s="19"/>
    </row>
    <row r="1537" spans="1:23" ht="18.75" customHeight="1">
      <c r="A1537" s="86">
        <v>43108</v>
      </c>
      <c r="B1537" s="19">
        <v>157.86920000000001</v>
      </c>
      <c r="C1537" s="19">
        <v>226.7148</v>
      </c>
      <c r="D1537" s="19"/>
      <c r="E1537" s="19">
        <v>9.52</v>
      </c>
      <c r="F1537" s="20">
        <v>1.4063000000000001E-2</v>
      </c>
      <c r="G1537" s="20">
        <v>1.9578999999999999E-2</v>
      </c>
      <c r="H1537" s="20">
        <v>2.0570000000000001E-2</v>
      </c>
      <c r="I1537" s="20">
        <v>2.2870000000000001E-2</v>
      </c>
      <c r="J1537" s="20">
        <v>2.4799999999999999E-2</v>
      </c>
      <c r="K1537" s="20">
        <v>2.4041E-2</v>
      </c>
      <c r="L1537" s="20">
        <v>2.8112999999999999E-2</v>
      </c>
      <c r="M1537" s="20">
        <v>3.6810000000000002E-2</v>
      </c>
      <c r="N1537" s="19">
        <v>1520</v>
      </c>
      <c r="O1537" s="21">
        <v>2913.65</v>
      </c>
      <c r="P1537" s="19">
        <v>5591.4</v>
      </c>
      <c r="Q1537" s="18">
        <v>91.852999999999994</v>
      </c>
      <c r="R1537" s="19">
        <v>6.4935</v>
      </c>
      <c r="S1537" s="19">
        <v>6.492</v>
      </c>
      <c r="T1537" s="263" t="s">
        <v>331</v>
      </c>
      <c r="U1537" s="264" t="s">
        <v>331</v>
      </c>
      <c r="V1537" s="264" t="s">
        <v>331</v>
      </c>
      <c r="W1537" s="19"/>
    </row>
    <row r="1538" spans="1:23" ht="18.75" customHeight="1">
      <c r="A1538" s="86">
        <v>43105</v>
      </c>
      <c r="B1538" s="19">
        <v>157.81620000000001</v>
      </c>
      <c r="C1538" s="19">
        <v>226.535</v>
      </c>
      <c r="D1538" s="19"/>
      <c r="E1538" s="19">
        <v>9.2200000000000006</v>
      </c>
      <c r="F1538" s="20">
        <v>1.3936E-2</v>
      </c>
      <c r="G1538" s="20">
        <v>1.9598999999999998E-2</v>
      </c>
      <c r="H1538" s="20">
        <v>2.0596E-2</v>
      </c>
      <c r="I1538" s="20">
        <v>2.2886E-2</v>
      </c>
      <c r="J1538" s="20">
        <v>2.4763E-2</v>
      </c>
      <c r="K1538" s="20">
        <v>2.4065E-2</v>
      </c>
      <c r="L1538" s="20">
        <v>2.8105000000000002E-2</v>
      </c>
      <c r="M1538" s="20">
        <v>3.7100000000000001E-2</v>
      </c>
      <c r="N1538" s="19">
        <v>1520</v>
      </c>
      <c r="O1538" s="21">
        <v>2913.65</v>
      </c>
      <c r="P1538" s="19">
        <v>5591.4</v>
      </c>
      <c r="Q1538" s="18">
        <v>92.162000000000006</v>
      </c>
      <c r="R1538" s="19">
        <v>6.5030000000000001</v>
      </c>
      <c r="S1538" s="19">
        <v>6.4957000000000003</v>
      </c>
      <c r="T1538" s="263" t="s">
        <v>331</v>
      </c>
      <c r="U1538" s="264" t="s">
        <v>331</v>
      </c>
      <c r="V1538" s="264" t="s">
        <v>331</v>
      </c>
      <c r="W1538" s="19"/>
    </row>
    <row r="1539" spans="1:23" ht="18.75" customHeight="1">
      <c r="A1539" s="86">
        <v>43104</v>
      </c>
      <c r="B1539" s="19">
        <v>157.89070000000001</v>
      </c>
      <c r="C1539" s="19">
        <v>226.36869999999999</v>
      </c>
      <c r="D1539" s="19"/>
      <c r="E1539" s="19">
        <v>9.2200000000000006</v>
      </c>
      <c r="F1539" s="20">
        <v>1.3964000000000001E-2</v>
      </c>
      <c r="G1539" s="20">
        <v>1.9515000000000001E-2</v>
      </c>
      <c r="H1539" s="20">
        <v>2.0369999999999999E-2</v>
      </c>
      <c r="I1539" s="20">
        <v>2.2682000000000001E-2</v>
      </c>
      <c r="J1539" s="20">
        <v>2.4525000000000002E-2</v>
      </c>
      <c r="K1539" s="20">
        <v>2.3817999999999999E-2</v>
      </c>
      <c r="L1539" s="20">
        <v>2.7862999999999999E-2</v>
      </c>
      <c r="M1539" s="20">
        <v>3.7499999999999999E-2</v>
      </c>
      <c r="N1539" s="19">
        <v>1520</v>
      </c>
      <c r="O1539" s="21">
        <v>2913.65</v>
      </c>
      <c r="P1539" s="19">
        <v>5591.4</v>
      </c>
      <c r="Q1539" s="18">
        <v>91.872</v>
      </c>
      <c r="R1539" s="19">
        <v>6.4930000000000003</v>
      </c>
      <c r="S1539" s="19">
        <v>6.5015000000000001</v>
      </c>
      <c r="T1539" s="263" t="s">
        <v>331</v>
      </c>
      <c r="U1539" s="264" t="s">
        <v>331</v>
      </c>
      <c r="V1539" s="264" t="s">
        <v>331</v>
      </c>
      <c r="W1539" s="19"/>
    </row>
    <row r="1540" spans="1:23" ht="18.75" customHeight="1">
      <c r="A1540" s="86">
        <v>43103</v>
      </c>
      <c r="B1540" s="19">
        <v>157.95410000000001</v>
      </c>
      <c r="C1540" s="19">
        <v>226.2012</v>
      </c>
      <c r="D1540" s="19"/>
      <c r="E1540" s="19">
        <v>9.15</v>
      </c>
      <c r="F1540" s="20">
        <v>1.3913E-2</v>
      </c>
      <c r="G1540" s="20">
        <v>1.9313E-2</v>
      </c>
      <c r="H1540" s="20">
        <v>2.0149E-2</v>
      </c>
      <c r="I1540" s="20">
        <v>2.2447999999999999E-2</v>
      </c>
      <c r="J1540" s="20">
        <v>2.4471E-2</v>
      </c>
      <c r="K1540" s="20">
        <v>2.3646E-2</v>
      </c>
      <c r="L1540" s="20">
        <v>2.7855000000000001E-2</v>
      </c>
      <c r="M1540" s="20">
        <v>3.7499999999999999E-2</v>
      </c>
      <c r="N1540" s="19">
        <v>1520</v>
      </c>
      <c r="O1540" s="21">
        <v>2913.65</v>
      </c>
      <c r="P1540" s="19">
        <v>5591.4</v>
      </c>
      <c r="Q1540" s="18">
        <v>92.24</v>
      </c>
      <c r="R1540" s="19">
        <v>6.5067000000000004</v>
      </c>
      <c r="S1540" s="19">
        <v>6.5163000000000002</v>
      </c>
      <c r="T1540" s="263" t="s">
        <v>331</v>
      </c>
      <c r="U1540" s="264" t="s">
        <v>331</v>
      </c>
      <c r="V1540" s="264" t="s">
        <v>331</v>
      </c>
      <c r="W1540" s="19"/>
    </row>
    <row r="1541" spans="1:23" ht="18.75" customHeight="1">
      <c r="A1541" s="86">
        <v>43102</v>
      </c>
      <c r="B1541" s="19">
        <v>157.86670000000001</v>
      </c>
      <c r="C1541" s="19">
        <v>225.93729999999999</v>
      </c>
      <c r="D1541" s="19"/>
      <c r="E1541" s="19">
        <v>9.77</v>
      </c>
      <c r="F1541" s="20">
        <v>1.3884000000000001E-2</v>
      </c>
      <c r="G1541" s="20">
        <v>1.9191E-2</v>
      </c>
      <c r="H1541" s="20">
        <v>2.0091999999999999E-2</v>
      </c>
      <c r="I1541" s="20">
        <v>2.2481000000000001E-2</v>
      </c>
      <c r="J1541" s="20">
        <v>2.4632999999999999E-2</v>
      </c>
      <c r="K1541" s="20">
        <v>2.3793000000000002E-2</v>
      </c>
      <c r="L1541" s="20">
        <v>2.8136000000000001E-2</v>
      </c>
      <c r="M1541" s="20">
        <v>3.7960000000000001E-2</v>
      </c>
      <c r="N1541" s="19">
        <v>1390</v>
      </c>
      <c r="O1541" s="21">
        <v>2862.4900000000002</v>
      </c>
      <c r="P1541" s="19">
        <v>5592.1</v>
      </c>
      <c r="Q1541" s="18">
        <v>92.123999999999995</v>
      </c>
      <c r="R1541" s="19">
        <v>6.5067000000000004</v>
      </c>
      <c r="S1541" s="19">
        <v>6.5143000000000004</v>
      </c>
      <c r="T1541" s="263" t="s">
        <v>331</v>
      </c>
      <c r="U1541" s="264" t="s">
        <v>331</v>
      </c>
      <c r="V1541" s="264" t="s">
        <v>331</v>
      </c>
      <c r="W1541" s="19"/>
    </row>
    <row r="1542" spans="1:23" ht="18.75" customHeight="1">
      <c r="A1542" s="86">
        <v>43101</v>
      </c>
      <c r="B1542" s="19">
        <v>158.1927</v>
      </c>
      <c r="C1542" s="19">
        <v>225.6405</v>
      </c>
      <c r="D1542" s="19"/>
      <c r="E1542" s="19">
        <v>11.04</v>
      </c>
      <c r="F1542" s="20">
        <v>1.3757E-2</v>
      </c>
      <c r="G1542" s="20">
        <v>1.883E-2</v>
      </c>
      <c r="H1542" s="20">
        <v>1.9706999999999999E-2</v>
      </c>
      <c r="I1542" s="20">
        <v>2.2064E-2</v>
      </c>
      <c r="J1542" s="20">
        <v>2.4053999999999999E-2</v>
      </c>
      <c r="K1542" s="20">
        <v>2.3327000000000001E-2</v>
      </c>
      <c r="L1542" s="20">
        <v>2.7399E-2</v>
      </c>
      <c r="M1542" s="20">
        <v>3.8809999999999997E-2</v>
      </c>
      <c r="N1542" s="19">
        <v>1390</v>
      </c>
      <c r="O1542" s="21">
        <v>2862.4900000000002</v>
      </c>
      <c r="P1542" s="19">
        <v>5592.1</v>
      </c>
      <c r="Q1542" s="18">
        <v>92.602000000000004</v>
      </c>
      <c r="R1542" s="19">
        <v>6.5335000000000001</v>
      </c>
      <c r="S1542" s="19">
        <v>6.5308999999999999</v>
      </c>
      <c r="T1542" s="263" t="s">
        <v>331</v>
      </c>
      <c r="U1542" s="264" t="s">
        <v>331</v>
      </c>
      <c r="V1542" s="264" t="s">
        <v>331</v>
      </c>
      <c r="W1542" s="19"/>
    </row>
    <row r="1543" spans="1:23" ht="18.75" customHeight="1">
      <c r="A1543" s="86">
        <v>43098</v>
      </c>
      <c r="B1543" s="19">
        <v>158.1927</v>
      </c>
      <c r="C1543" s="19">
        <v>225.6405</v>
      </c>
      <c r="D1543" s="19"/>
      <c r="E1543" s="19">
        <v>11.04</v>
      </c>
      <c r="F1543" s="20">
        <v>1.3757E-2</v>
      </c>
      <c r="G1543" s="20">
        <v>1.883E-2</v>
      </c>
      <c r="H1543" s="20">
        <v>1.9706999999999999E-2</v>
      </c>
      <c r="I1543" s="20">
        <v>2.2064E-2</v>
      </c>
      <c r="J1543" s="20">
        <v>2.4053999999999999E-2</v>
      </c>
      <c r="K1543" s="20">
        <v>2.3327000000000001E-2</v>
      </c>
      <c r="L1543" s="20">
        <v>2.7399E-2</v>
      </c>
      <c r="M1543" s="20">
        <v>3.8809999999999997E-2</v>
      </c>
      <c r="N1543" s="19">
        <v>1390</v>
      </c>
      <c r="O1543" s="21">
        <v>2862.4900000000002</v>
      </c>
      <c r="P1543" s="19">
        <v>5592.1</v>
      </c>
      <c r="Q1543" s="18">
        <v>93.025000000000006</v>
      </c>
      <c r="R1543" s="19">
        <v>6.5564</v>
      </c>
      <c r="S1543" s="19">
        <v>6.5553999999999997</v>
      </c>
      <c r="T1543" s="19"/>
      <c r="U1543" s="13"/>
      <c r="V1543" s="13"/>
      <c r="W1543" s="19"/>
    </row>
    <row r="1544" spans="1:23" ht="18.75" customHeight="1">
      <c r="A1544" s="86">
        <v>43097</v>
      </c>
      <c r="B1544" s="19">
        <v>158.03639999999999</v>
      </c>
      <c r="C1544" s="19">
        <v>225.5898</v>
      </c>
      <c r="D1544" s="19"/>
      <c r="E1544" s="19">
        <v>10.18</v>
      </c>
      <c r="F1544" s="20">
        <v>1.3759E-2</v>
      </c>
      <c r="G1544" s="20">
        <v>1.9071000000000001E-2</v>
      </c>
      <c r="H1544" s="20">
        <v>1.9949999999999999E-2</v>
      </c>
      <c r="I1544" s="20">
        <v>2.2360999999999999E-2</v>
      </c>
      <c r="J1544" s="20">
        <v>2.4305E-2</v>
      </c>
      <c r="K1544" s="20">
        <v>2.3585999999999999E-2</v>
      </c>
      <c r="L1544" s="20">
        <v>2.7560999999999999E-2</v>
      </c>
      <c r="M1544" s="20">
        <v>3.8080000000000003E-2</v>
      </c>
      <c r="N1544" s="19">
        <v>1390</v>
      </c>
      <c r="O1544" s="21">
        <v>2862.4900000000002</v>
      </c>
      <c r="P1544" s="19">
        <v>5592.1</v>
      </c>
      <c r="Q1544" s="18">
        <v>93.257000000000005</v>
      </c>
      <c r="R1544" s="19">
        <v>6.5449999999999999</v>
      </c>
      <c r="S1544" s="19">
        <v>6.5415000000000001</v>
      </c>
      <c r="T1544" s="19"/>
      <c r="U1544" s="13"/>
      <c r="V1544" s="13"/>
      <c r="W1544" s="19"/>
    </row>
    <row r="1545" spans="1:23" ht="18.75" customHeight="1">
      <c r="A1545" s="86">
        <v>43096</v>
      </c>
      <c r="B1545" s="19">
        <v>158.1268</v>
      </c>
      <c r="C1545" s="19">
        <v>225.476</v>
      </c>
      <c r="D1545" s="19"/>
      <c r="E1545" s="19">
        <v>10.47</v>
      </c>
      <c r="F1545" s="20">
        <v>1.4321E-2</v>
      </c>
      <c r="G1545" s="20">
        <v>1.8929999999999999E-2</v>
      </c>
      <c r="H1545" s="20">
        <v>1.9758000000000001E-2</v>
      </c>
      <c r="I1545" s="20">
        <v>2.1933999999999999E-2</v>
      </c>
      <c r="J1545" s="20">
        <v>2.4107E-2</v>
      </c>
      <c r="K1545" s="20">
        <v>2.3313E-2</v>
      </c>
      <c r="L1545" s="20">
        <v>2.7460999999999999E-2</v>
      </c>
      <c r="M1545" s="20">
        <v>3.8100000000000002E-2</v>
      </c>
      <c r="N1545" s="19">
        <v>1390</v>
      </c>
      <c r="O1545" s="21">
        <v>2862.4900000000002</v>
      </c>
      <c r="P1545" s="19">
        <v>5592.1</v>
      </c>
      <c r="Q1545" s="18">
        <v>93.266999999999996</v>
      </c>
      <c r="R1545" s="19">
        <v>6.5397999999999996</v>
      </c>
      <c r="S1545" s="19">
        <v>6.5545</v>
      </c>
      <c r="T1545" s="19"/>
      <c r="U1545" s="13"/>
      <c r="V1545" s="13"/>
      <c r="W1545" s="19"/>
    </row>
    <row r="1546" spans="1:23" ht="18.75" customHeight="1">
      <c r="A1546" s="86">
        <v>43095</v>
      </c>
      <c r="B1546" s="19">
        <v>157.79069999999999</v>
      </c>
      <c r="C1546" s="19">
        <v>225.4161</v>
      </c>
      <c r="D1546" s="19"/>
      <c r="E1546" s="19">
        <v>10.25</v>
      </c>
      <c r="F1546" s="20">
        <v>1.3298000000000001E-2</v>
      </c>
      <c r="G1546" s="20">
        <v>1.8991000000000001E-2</v>
      </c>
      <c r="H1546" s="20">
        <v>2.0139000000000001E-2</v>
      </c>
      <c r="I1546" s="20">
        <v>2.2423999999999999E-2</v>
      </c>
      <c r="J1546" s="20">
        <v>2.4756E-2</v>
      </c>
      <c r="K1546" s="20">
        <v>2.3833E-2</v>
      </c>
      <c r="L1546" s="20">
        <v>2.8246E-2</v>
      </c>
      <c r="M1546" s="20">
        <v>3.8039999999999997E-2</v>
      </c>
      <c r="N1546" s="19">
        <v>1390</v>
      </c>
      <c r="O1546" s="21">
        <v>2862.4900000000002</v>
      </c>
      <c r="P1546" s="19">
        <v>5592.1</v>
      </c>
      <c r="Q1546" s="18">
        <v>93.346999999999994</v>
      </c>
      <c r="R1546" s="19">
        <v>6.5773000000000001</v>
      </c>
      <c r="S1546" s="19">
        <v>6.5670000000000002</v>
      </c>
      <c r="T1546" s="19"/>
      <c r="U1546" s="13"/>
      <c r="V1546" s="13"/>
      <c r="W1546" s="19"/>
    </row>
    <row r="1547" spans="1:23" ht="18.75" customHeight="1">
      <c r="A1547" s="86">
        <v>43094</v>
      </c>
      <c r="B1547" s="19">
        <v>157.64830000000001</v>
      </c>
      <c r="C1547" s="19">
        <v>225.2722</v>
      </c>
      <c r="D1547" s="19"/>
      <c r="E1547" s="19">
        <v>9.9</v>
      </c>
      <c r="F1547" s="20">
        <v>1.3221999999999999E-2</v>
      </c>
      <c r="G1547" s="20">
        <v>1.8905999999999999E-2</v>
      </c>
      <c r="H1547" s="20">
        <v>2.0083E-2</v>
      </c>
      <c r="I1547" s="20">
        <v>2.249E-2</v>
      </c>
      <c r="J1547" s="20">
        <v>2.4809999999999999E-2</v>
      </c>
      <c r="K1547" s="20">
        <v>2.3931000000000001E-2</v>
      </c>
      <c r="L1547" s="20">
        <v>2.8309000000000001E-2</v>
      </c>
      <c r="M1547" s="20">
        <v>3.8100000000000002E-2</v>
      </c>
      <c r="N1547" s="19">
        <v>1390</v>
      </c>
      <c r="O1547" s="21">
        <v>2862.4900000000002</v>
      </c>
      <c r="P1547" s="19">
        <v>5592.1</v>
      </c>
      <c r="Q1547" s="18">
        <v>93.278000000000006</v>
      </c>
      <c r="R1547" s="19">
        <v>6.5848000000000004</v>
      </c>
      <c r="S1547" s="19">
        <v>6.5663999999999998</v>
      </c>
      <c r="T1547" s="19"/>
      <c r="U1547" s="13"/>
      <c r="V1547" s="13"/>
      <c r="W1547" s="19"/>
    </row>
    <row r="1548" spans="1:23" ht="18.75" customHeight="1">
      <c r="A1548" s="86">
        <v>43091</v>
      </c>
      <c r="B1548" s="19">
        <v>157.64830000000001</v>
      </c>
      <c r="C1548" s="19">
        <v>225.2722</v>
      </c>
      <c r="D1548" s="19"/>
      <c r="E1548" s="19">
        <v>9.9</v>
      </c>
      <c r="F1548" s="20">
        <v>1.3221999999999999E-2</v>
      </c>
      <c r="G1548" s="20">
        <v>1.8905999999999999E-2</v>
      </c>
      <c r="H1548" s="20">
        <v>2.0083E-2</v>
      </c>
      <c r="I1548" s="20">
        <v>2.249E-2</v>
      </c>
      <c r="J1548" s="20">
        <v>2.4809999999999999E-2</v>
      </c>
      <c r="K1548" s="20">
        <v>2.3931000000000001E-2</v>
      </c>
      <c r="L1548" s="20">
        <v>2.8309000000000001E-2</v>
      </c>
      <c r="M1548" s="20">
        <v>3.8100000000000002E-2</v>
      </c>
      <c r="N1548" s="19">
        <v>1390</v>
      </c>
      <c r="O1548" s="21">
        <v>2862.4900000000002</v>
      </c>
      <c r="P1548" s="19">
        <v>5592.1</v>
      </c>
      <c r="Q1548" s="18">
        <v>93.313000000000002</v>
      </c>
      <c r="R1548" s="19">
        <v>6.5785</v>
      </c>
      <c r="S1548" s="19">
        <v>6.5646000000000004</v>
      </c>
      <c r="T1548" s="19"/>
      <c r="U1548" s="13"/>
      <c r="V1548" s="13"/>
      <c r="W1548" s="19"/>
    </row>
    <row r="1549" spans="1:23" ht="18.75" customHeight="1">
      <c r="A1549" s="86">
        <v>43090</v>
      </c>
      <c r="B1549" s="19">
        <v>157.68109999999999</v>
      </c>
      <c r="C1549" s="19">
        <v>225.24870000000001</v>
      </c>
      <c r="D1549" s="19"/>
      <c r="E1549" s="19">
        <v>9.6199999999999992</v>
      </c>
      <c r="F1549" s="20">
        <v>1.3402000000000001E-2</v>
      </c>
      <c r="G1549" s="20">
        <v>1.8775E-2</v>
      </c>
      <c r="H1549" s="20">
        <v>1.9942999999999999E-2</v>
      </c>
      <c r="I1549" s="20">
        <v>2.2450999999999999E-2</v>
      </c>
      <c r="J1549" s="20">
        <v>2.4826000000000001E-2</v>
      </c>
      <c r="K1549" s="20">
        <v>2.3952000000000001E-2</v>
      </c>
      <c r="L1549" s="20">
        <v>2.8419E-2</v>
      </c>
      <c r="M1549" s="20">
        <v>3.8199999999999998E-2</v>
      </c>
      <c r="N1549" s="19">
        <v>1390</v>
      </c>
      <c r="O1549" s="21">
        <v>2862.4900000000002</v>
      </c>
      <c r="P1549" s="19">
        <v>5592.1</v>
      </c>
      <c r="Q1549" s="18">
        <v>93.441000000000003</v>
      </c>
      <c r="R1549" s="19">
        <v>6.6047000000000002</v>
      </c>
      <c r="S1549" s="19">
        <v>6.6062000000000003</v>
      </c>
      <c r="T1549" s="19"/>
      <c r="U1549" s="13"/>
      <c r="V1549" s="13"/>
      <c r="W1549" s="19"/>
    </row>
    <row r="1550" spans="1:23" ht="18.75" customHeight="1">
      <c r="A1550" s="86">
        <v>43089</v>
      </c>
      <c r="B1550" s="19">
        <v>157.6172</v>
      </c>
      <c r="C1550" s="19">
        <v>225.25239999999999</v>
      </c>
      <c r="D1550" s="19"/>
      <c r="E1550" s="19">
        <v>9.7200000000000006</v>
      </c>
      <c r="F1550" s="20">
        <v>1.3734E-2</v>
      </c>
      <c r="G1550" s="20">
        <v>1.8567E-2</v>
      </c>
      <c r="H1550" s="20">
        <v>1.9861E-2</v>
      </c>
      <c r="I1550" s="20">
        <v>2.2366E-2</v>
      </c>
      <c r="J1550" s="20">
        <v>2.4969999999999999E-2</v>
      </c>
      <c r="K1550" s="20">
        <v>2.3976000000000001E-2</v>
      </c>
      <c r="L1550" s="20">
        <v>2.8767000000000001E-2</v>
      </c>
      <c r="M1550" s="20">
        <v>3.7740000000000003E-2</v>
      </c>
      <c r="N1550" s="19">
        <v>1390</v>
      </c>
      <c r="O1550" s="21">
        <v>2862.4900000000002</v>
      </c>
      <c r="P1550" s="19">
        <v>5592.1</v>
      </c>
      <c r="Q1550" s="18">
        <v>93.694999999999993</v>
      </c>
      <c r="R1550" s="19">
        <v>6.6163999999999996</v>
      </c>
      <c r="S1550" s="19">
        <v>6.6087999999999996</v>
      </c>
      <c r="T1550" s="19"/>
      <c r="U1550" s="13"/>
      <c r="V1550" s="13"/>
      <c r="W1550" s="19"/>
    </row>
    <row r="1551" spans="1:23" ht="18.75" customHeight="1">
      <c r="A1551" s="86">
        <v>43088</v>
      </c>
      <c r="B1551" s="19">
        <v>157.79519999999999</v>
      </c>
      <c r="C1551" s="19">
        <v>225.2808</v>
      </c>
      <c r="D1551" s="19"/>
      <c r="E1551" s="19">
        <v>10.029999999999999</v>
      </c>
      <c r="F1551" s="20">
        <v>1.3658E-2</v>
      </c>
      <c r="G1551" s="20">
        <v>1.8525E-2</v>
      </c>
      <c r="H1551" s="20">
        <v>1.9751000000000001E-2</v>
      </c>
      <c r="I1551" s="20">
        <v>2.2211999999999999E-2</v>
      </c>
      <c r="J1551" s="20">
        <v>2.4643999999999999E-2</v>
      </c>
      <c r="K1551" s="20">
        <v>2.3702000000000001E-2</v>
      </c>
      <c r="L1551" s="20">
        <v>2.8198000000000001E-2</v>
      </c>
      <c r="M1551" s="20">
        <v>3.7589999999999998E-2</v>
      </c>
      <c r="N1551" s="19">
        <v>1390</v>
      </c>
      <c r="O1551" s="21">
        <v>2862.4900000000002</v>
      </c>
      <c r="P1551" s="19">
        <v>5592.1</v>
      </c>
      <c r="Q1551" s="18">
        <v>93.932000000000002</v>
      </c>
      <c r="R1551" s="19">
        <v>6.6093000000000002</v>
      </c>
      <c r="S1551" s="19">
        <v>6.6059999999999999</v>
      </c>
      <c r="T1551" s="19"/>
      <c r="U1551" s="13"/>
      <c r="V1551" s="13"/>
      <c r="W1551" s="19"/>
    </row>
    <row r="1552" spans="1:23">
      <c r="A1552" s="86">
        <v>43087</v>
      </c>
      <c r="B1552" s="19">
        <v>158.16290000000001</v>
      </c>
      <c r="C1552" s="19">
        <v>225.2655</v>
      </c>
      <c r="D1552" s="19"/>
      <c r="E1552" s="19">
        <v>9.5299999999999994</v>
      </c>
      <c r="F1552" s="20">
        <v>1.3375E-2</v>
      </c>
      <c r="G1552" s="20">
        <v>1.8277000000000002E-2</v>
      </c>
      <c r="H1552" s="20">
        <v>1.9452000000000001E-2</v>
      </c>
      <c r="I1552" s="20">
        <v>2.1673000000000001E-2</v>
      </c>
      <c r="J1552" s="20">
        <v>2.3942000000000001E-2</v>
      </c>
      <c r="K1552" s="20">
        <v>2.3035E-2</v>
      </c>
      <c r="L1552" s="20">
        <v>2.7407000000000001E-2</v>
      </c>
      <c r="M1552" s="20">
        <v>3.771E-2</v>
      </c>
      <c r="N1552" s="19">
        <v>1390</v>
      </c>
      <c r="O1552" s="21">
        <v>2862.4900000000002</v>
      </c>
      <c r="P1552" s="19">
        <v>5592.1</v>
      </c>
      <c r="Q1552" s="18">
        <v>93.489000000000004</v>
      </c>
      <c r="R1552" s="19">
        <v>6.6093000000000002</v>
      </c>
      <c r="S1552" s="19">
        <v>6.6069000000000004</v>
      </c>
      <c r="T1552" s="19"/>
      <c r="U1552" s="13"/>
      <c r="V1552" s="13"/>
      <c r="W1552" s="19"/>
    </row>
    <row r="1553" spans="1:23">
      <c r="A1553" s="86">
        <v>43084</v>
      </c>
      <c r="B1553" s="19">
        <v>158.2808</v>
      </c>
      <c r="C1553" s="19">
        <v>225.20060000000001</v>
      </c>
      <c r="D1553" s="19"/>
      <c r="E1553" s="19">
        <v>9.42</v>
      </c>
      <c r="F1553" s="20">
        <v>1.312E-2</v>
      </c>
      <c r="G1553" s="20">
        <v>1.8357999999999999E-2</v>
      </c>
      <c r="H1553" s="20">
        <v>1.9479E-2</v>
      </c>
      <c r="I1553" s="20">
        <v>2.1537000000000001E-2</v>
      </c>
      <c r="J1553" s="20">
        <v>2.3529999999999999E-2</v>
      </c>
      <c r="K1553" s="20">
        <v>2.2764E-2</v>
      </c>
      <c r="L1553" s="20">
        <v>2.6873000000000001E-2</v>
      </c>
      <c r="M1553" s="20">
        <v>3.771E-2</v>
      </c>
      <c r="N1553" s="19">
        <v>1390</v>
      </c>
      <c r="O1553" s="21">
        <v>2862.4900000000002</v>
      </c>
      <c r="P1553" s="19">
        <v>5592.1</v>
      </c>
      <c r="Q1553" s="18">
        <v>93.429000000000002</v>
      </c>
      <c r="R1553" s="19">
        <v>6.6195000000000004</v>
      </c>
      <c r="S1553" s="19">
        <v>6.6139999999999999</v>
      </c>
      <c r="T1553" s="19"/>
      <c r="U1553" s="13"/>
      <c r="V1553" s="13"/>
      <c r="W1553" s="19"/>
    </row>
    <row r="1554" spans="1:23">
      <c r="A1554" s="86">
        <v>43083</v>
      </c>
      <c r="B1554" s="19">
        <v>158.36619999999999</v>
      </c>
      <c r="C1554" s="19">
        <v>225.1815</v>
      </c>
      <c r="D1554" s="19"/>
      <c r="E1554" s="19">
        <v>10.49</v>
      </c>
      <c r="F1554" s="20">
        <v>1.3018999999999999E-2</v>
      </c>
      <c r="G1554" s="20">
        <v>1.8110000000000001E-2</v>
      </c>
      <c r="H1554" s="20">
        <v>1.9234999999999999E-2</v>
      </c>
      <c r="I1554" s="20">
        <v>2.1384E-2</v>
      </c>
      <c r="J1554" s="20">
        <v>2.3493E-2</v>
      </c>
      <c r="K1554" s="20">
        <v>2.2664E-2</v>
      </c>
      <c r="L1554" s="20">
        <v>2.7063E-2</v>
      </c>
      <c r="M1554" s="20">
        <v>3.771E-2</v>
      </c>
      <c r="N1554" s="19">
        <v>1390</v>
      </c>
      <c r="O1554" s="21">
        <v>2862.4900000000002</v>
      </c>
      <c r="P1554" s="19">
        <v>5592.1</v>
      </c>
      <c r="Q1554" s="18">
        <v>94.100999999999999</v>
      </c>
      <c r="R1554" s="19">
        <v>6.6215000000000002</v>
      </c>
      <c r="S1554" s="19">
        <v>6.6279000000000003</v>
      </c>
      <c r="T1554" s="19"/>
      <c r="U1554" s="13"/>
      <c r="V1554" s="13"/>
      <c r="W1554" s="19"/>
    </row>
    <row r="1555" spans="1:23">
      <c r="A1555" s="86">
        <v>43082</v>
      </c>
      <c r="B1555" s="19">
        <v>158.38319999999999</v>
      </c>
      <c r="C1555" s="19">
        <v>225.124</v>
      </c>
      <c r="D1555" s="19"/>
      <c r="E1555" s="19">
        <v>10.18</v>
      </c>
      <c r="F1555" s="20">
        <v>1.2969E-2</v>
      </c>
      <c r="G1555" s="20">
        <v>1.7742999999999998E-2</v>
      </c>
      <c r="H1555" s="20">
        <v>1.8911000000000001E-2</v>
      </c>
      <c r="I1555" s="20">
        <v>2.1048999999999998E-2</v>
      </c>
      <c r="J1555" s="20">
        <v>2.3421999999999998E-2</v>
      </c>
      <c r="K1555" s="20">
        <v>2.2467999999999998E-2</v>
      </c>
      <c r="L1555" s="20">
        <v>2.7269000000000002E-2</v>
      </c>
      <c r="M1555" s="20">
        <v>3.771E-2</v>
      </c>
      <c r="N1555" s="19">
        <v>1390</v>
      </c>
      <c r="O1555" s="21">
        <v>2862.4900000000002</v>
      </c>
      <c r="P1555" s="19">
        <v>5592.1</v>
      </c>
      <c r="Q1555" s="18">
        <v>93.866</v>
      </c>
      <c r="R1555" s="19">
        <v>6.6185999999999998</v>
      </c>
      <c r="S1555" s="19">
        <v>6.6218000000000004</v>
      </c>
      <c r="T1555" s="19"/>
      <c r="U1555" s="13"/>
      <c r="V1555" s="13"/>
      <c r="W1555" s="19"/>
    </row>
    <row r="1556" spans="1:23">
      <c r="A1556" s="86">
        <v>43081</v>
      </c>
      <c r="B1556" s="19">
        <v>158.02760000000001</v>
      </c>
      <c r="C1556" s="19">
        <v>225.1705</v>
      </c>
      <c r="D1556" s="19"/>
      <c r="E1556" s="19">
        <v>9.92</v>
      </c>
      <c r="F1556" s="20">
        <v>1.325E-2</v>
      </c>
      <c r="G1556" s="20">
        <v>1.8270999999999999E-2</v>
      </c>
      <c r="H1556" s="20">
        <v>1.9531E-2</v>
      </c>
      <c r="I1556" s="20">
        <v>2.1718000000000001E-2</v>
      </c>
      <c r="J1556" s="20">
        <v>2.4011000000000001E-2</v>
      </c>
      <c r="K1556" s="20">
        <v>2.3154000000000001E-2</v>
      </c>
      <c r="L1556" s="20">
        <v>2.7761999999999998E-2</v>
      </c>
      <c r="M1556" s="20">
        <v>3.7699999999999997E-2</v>
      </c>
      <c r="N1556" s="19">
        <v>1390</v>
      </c>
      <c r="O1556" s="21">
        <v>2862.4900000000002</v>
      </c>
      <c r="P1556" s="19">
        <v>5592.1</v>
      </c>
      <c r="Q1556" s="18">
        <v>93.900999999999996</v>
      </c>
      <c r="R1556" s="19">
        <v>6.6208999999999998</v>
      </c>
      <c r="S1556" s="19">
        <v>6.6238000000000001</v>
      </c>
      <c r="T1556" s="19"/>
      <c r="U1556" s="13"/>
      <c r="V1556" s="13"/>
      <c r="W1556" s="19"/>
    </row>
    <row r="1557" spans="1:23">
      <c r="A1557" s="86">
        <v>43080</v>
      </c>
      <c r="B1557" s="19">
        <v>158.1121</v>
      </c>
      <c r="C1557" s="19">
        <v>225.3004</v>
      </c>
      <c r="D1557" s="19"/>
      <c r="E1557" s="19">
        <v>9.34</v>
      </c>
      <c r="F1557" s="20">
        <v>1.2865E-2</v>
      </c>
      <c r="G1557" s="20">
        <v>1.8189E-2</v>
      </c>
      <c r="H1557" s="20">
        <v>1.9375E-2</v>
      </c>
      <c r="I1557" s="20">
        <v>2.1565999999999998E-2</v>
      </c>
      <c r="J1557" s="20">
        <v>2.3886000000000001E-2</v>
      </c>
      <c r="K1557" s="20">
        <v>2.3005999999999999E-2</v>
      </c>
      <c r="L1557" s="20">
        <v>2.7761999999999998E-2</v>
      </c>
      <c r="M1557" s="20">
        <v>3.771E-2</v>
      </c>
      <c r="N1557" s="19">
        <v>1390</v>
      </c>
      <c r="O1557" s="21">
        <v>2862.4900000000002</v>
      </c>
      <c r="P1557" s="19">
        <v>5592.1</v>
      </c>
      <c r="Q1557" s="18">
        <v>93.795000000000002</v>
      </c>
      <c r="R1557" s="19">
        <v>6.6193</v>
      </c>
      <c r="S1557" s="19">
        <v>6.6249000000000002</v>
      </c>
      <c r="T1557" s="19"/>
      <c r="U1557" s="13"/>
      <c r="V1557" s="13"/>
      <c r="W1557" s="19"/>
    </row>
    <row r="1558" spans="1:23">
      <c r="A1558" s="86">
        <v>43077</v>
      </c>
      <c r="B1558" s="19">
        <v>158.10050000000001</v>
      </c>
      <c r="C1558" s="19">
        <v>225.28</v>
      </c>
      <c r="D1558" s="19"/>
      <c r="E1558" s="19">
        <v>9.58</v>
      </c>
      <c r="F1558" s="20">
        <v>1.2711999999999999E-2</v>
      </c>
      <c r="G1558" s="20">
        <v>1.7944999999999999E-2</v>
      </c>
      <c r="H1558" s="20">
        <v>1.9068999999999999E-2</v>
      </c>
      <c r="I1558" s="20">
        <v>2.1398E-2</v>
      </c>
      <c r="J1558" s="20">
        <v>2.376E-2</v>
      </c>
      <c r="K1558" s="20">
        <v>2.2883000000000001E-2</v>
      </c>
      <c r="L1558" s="20">
        <v>2.7685000000000001E-2</v>
      </c>
      <c r="M1558" s="20">
        <v>3.7580000000000002E-2</v>
      </c>
      <c r="N1558" s="19">
        <v>1390</v>
      </c>
      <c r="O1558" s="21">
        <v>2862.4900000000002</v>
      </c>
      <c r="P1558" s="19">
        <v>5592.1</v>
      </c>
      <c r="Q1558" s="18">
        <v>93.61</v>
      </c>
      <c r="R1558" s="19">
        <v>6.6148999999999996</v>
      </c>
      <c r="S1558" s="19">
        <v>6.6178999999999997</v>
      </c>
      <c r="T1558" s="19"/>
      <c r="U1558" s="13"/>
      <c r="V1558" s="13"/>
      <c r="W1558" s="19"/>
    </row>
    <row r="1559" spans="1:23">
      <c r="A1559" s="86">
        <v>43076</v>
      </c>
      <c r="B1559" s="19">
        <v>158.1131</v>
      </c>
      <c r="C1559" s="19">
        <v>225.3004</v>
      </c>
      <c r="D1559" s="19"/>
      <c r="E1559" s="19">
        <v>10.16</v>
      </c>
      <c r="F1559" s="20">
        <v>1.2763999999999999E-2</v>
      </c>
      <c r="G1559" s="20">
        <v>1.8023999999999998E-2</v>
      </c>
      <c r="H1559" s="20">
        <v>1.9120000000000002E-2</v>
      </c>
      <c r="I1559" s="20">
        <v>2.138E-2</v>
      </c>
      <c r="J1559" s="20">
        <v>2.3633999999999999E-2</v>
      </c>
      <c r="K1559" s="20">
        <v>2.2832000000000002E-2</v>
      </c>
      <c r="L1559" s="20">
        <v>2.7607E-2</v>
      </c>
      <c r="M1559" s="20">
        <v>3.7629999999999997E-2</v>
      </c>
      <c r="N1559" s="19">
        <v>1390</v>
      </c>
      <c r="O1559" s="21">
        <v>2862.4900000000002</v>
      </c>
      <c r="P1559" s="19">
        <v>5592.1</v>
      </c>
      <c r="Q1559" s="18">
        <v>93.379000000000005</v>
      </c>
      <c r="R1559" s="19">
        <v>6.6193</v>
      </c>
      <c r="S1559" s="19">
        <v>6.6181000000000001</v>
      </c>
      <c r="T1559" s="19"/>
      <c r="U1559" s="13"/>
      <c r="V1559" s="13"/>
      <c r="W1559" s="19"/>
    </row>
    <row r="1560" spans="1:23">
      <c r="A1560" s="86">
        <v>43075</v>
      </c>
      <c r="B1560" s="19">
        <v>158.36009999999999</v>
      </c>
      <c r="C1560" s="19">
        <v>225.2937</v>
      </c>
      <c r="D1560" s="19"/>
      <c r="E1560" s="19">
        <v>11.02</v>
      </c>
      <c r="F1560" s="20">
        <v>1.2815999999999999E-2</v>
      </c>
      <c r="G1560" s="20">
        <v>1.8064E-2</v>
      </c>
      <c r="H1560" s="20">
        <v>1.9146E-2</v>
      </c>
      <c r="I1560" s="20">
        <v>2.1262E-2</v>
      </c>
      <c r="J1560" s="20">
        <v>2.3385E-2</v>
      </c>
      <c r="K1560" s="20">
        <v>2.2612E-2</v>
      </c>
      <c r="L1560" s="20">
        <v>2.7300000000000001E-2</v>
      </c>
      <c r="M1560" s="20">
        <v>3.7690000000000001E-2</v>
      </c>
      <c r="N1560" s="19">
        <v>1390</v>
      </c>
      <c r="O1560" s="21">
        <v>2862.4900000000002</v>
      </c>
      <c r="P1560" s="19">
        <v>5592.1</v>
      </c>
      <c r="Q1560" s="18">
        <v>93.188000000000002</v>
      </c>
      <c r="R1560" s="19">
        <v>6.6197999999999997</v>
      </c>
      <c r="S1560" s="19">
        <v>6.6185999999999998</v>
      </c>
      <c r="T1560" s="19"/>
      <c r="U1560" s="13"/>
      <c r="V1560" s="13"/>
      <c r="W1560" s="19"/>
    </row>
    <row r="1561" spans="1:23">
      <c r="A1561" s="86">
        <v>43074</v>
      </c>
      <c r="B1561" s="19">
        <v>158.1942</v>
      </c>
      <c r="C1561" s="19">
        <v>225.23869999999999</v>
      </c>
      <c r="D1561" s="19"/>
      <c r="E1561" s="19">
        <v>11.33</v>
      </c>
      <c r="F1561" s="20">
        <v>1.2893E-2</v>
      </c>
      <c r="G1561" s="20">
        <v>1.8183999999999999E-2</v>
      </c>
      <c r="H1561" s="20">
        <v>1.9282000000000001E-2</v>
      </c>
      <c r="I1561" s="20">
        <v>2.1427999999999999E-2</v>
      </c>
      <c r="J1561" s="20">
        <v>2.3508999999999999E-2</v>
      </c>
      <c r="K1561" s="20">
        <v>2.2782E-2</v>
      </c>
      <c r="L1561" s="20">
        <v>2.7314999999999999E-2</v>
      </c>
      <c r="M1561" s="20">
        <v>3.7670000000000002E-2</v>
      </c>
      <c r="N1561" s="19">
        <v>1390</v>
      </c>
      <c r="O1561" s="21">
        <v>2862.4900000000002</v>
      </c>
      <c r="P1561" s="19">
        <v>5592.1</v>
      </c>
      <c r="Q1561" s="18">
        <v>92.885000000000005</v>
      </c>
      <c r="R1561" s="19">
        <v>6.6162999999999998</v>
      </c>
      <c r="S1561" s="19">
        <v>6.5983999999999998</v>
      </c>
      <c r="T1561" s="19"/>
      <c r="U1561" s="13"/>
      <c r="V1561" s="13"/>
      <c r="W1561" s="19"/>
    </row>
    <row r="1562" spans="1:23">
      <c r="A1562" s="86">
        <v>43073</v>
      </c>
      <c r="B1562" s="19">
        <v>158.08850000000001</v>
      </c>
      <c r="C1562" s="19">
        <v>225.21270000000001</v>
      </c>
      <c r="D1562" s="19"/>
      <c r="E1562" s="19">
        <v>11.68</v>
      </c>
      <c r="F1562" s="20">
        <v>1.2685999999999999E-2</v>
      </c>
      <c r="G1562" s="20">
        <v>1.8062999999999999E-2</v>
      </c>
      <c r="H1562" s="20">
        <v>1.9226E-2</v>
      </c>
      <c r="I1562" s="20">
        <v>2.1427999999999999E-2</v>
      </c>
      <c r="J1562" s="20">
        <v>2.3723000000000001E-2</v>
      </c>
      <c r="K1562" s="20">
        <v>2.2880000000000001E-2</v>
      </c>
      <c r="L1562" s="20">
        <v>2.7637999999999999E-2</v>
      </c>
      <c r="M1562" s="20">
        <v>3.7769999999999998E-2</v>
      </c>
      <c r="N1562" s="19">
        <v>1390</v>
      </c>
      <c r="O1562" s="21">
        <v>2862.4900000000002</v>
      </c>
      <c r="P1562" s="19">
        <v>5592.1</v>
      </c>
      <c r="Q1562" s="18">
        <v>93.046999999999997</v>
      </c>
      <c r="R1562" s="19">
        <v>6.6090999999999998</v>
      </c>
      <c r="S1562" s="19">
        <v>6.6112000000000002</v>
      </c>
      <c r="T1562" s="19"/>
      <c r="U1562" s="13"/>
      <c r="V1562" s="13"/>
      <c r="W1562" s="19"/>
    </row>
    <row r="1563" spans="1:23">
      <c r="A1563" s="86">
        <v>43070</v>
      </c>
      <c r="B1563" s="19">
        <v>158.18729999999999</v>
      </c>
      <c r="C1563" s="19">
        <v>224.9931</v>
      </c>
      <c r="D1563" s="19"/>
      <c r="E1563" s="19">
        <v>11.43</v>
      </c>
      <c r="F1563" s="20">
        <v>1.2585000000000001E-2</v>
      </c>
      <c r="G1563" s="20">
        <v>1.772E-2</v>
      </c>
      <c r="H1563" s="20">
        <v>1.8839999999999999E-2</v>
      </c>
      <c r="I1563" s="20">
        <v>2.1127E-2</v>
      </c>
      <c r="J1563" s="20">
        <v>2.3615000000000001E-2</v>
      </c>
      <c r="K1563" s="20">
        <v>2.2707999999999999E-2</v>
      </c>
      <c r="L1563" s="20">
        <v>2.7615000000000001E-2</v>
      </c>
      <c r="M1563" s="20">
        <v>3.7740000000000003E-2</v>
      </c>
      <c r="N1563" s="19">
        <v>1390</v>
      </c>
      <c r="O1563" s="21">
        <v>2825.89</v>
      </c>
      <c r="P1563" s="19">
        <v>5402.6</v>
      </c>
      <c r="Q1563" s="18">
        <v>93.164000000000001</v>
      </c>
      <c r="R1563" s="19">
        <v>6.6166999999999998</v>
      </c>
      <c r="S1563" s="19">
        <v>6.6120000000000001</v>
      </c>
      <c r="T1563" s="19"/>
      <c r="U1563" s="13"/>
      <c r="V1563" s="13"/>
      <c r="W1563" s="19"/>
    </row>
    <row r="1564" spans="1:23">
      <c r="A1564" s="86">
        <v>43069</v>
      </c>
      <c r="B1564" s="19">
        <v>157.8706</v>
      </c>
      <c r="C1564" s="19">
        <v>224.73939999999999</v>
      </c>
      <c r="D1564" s="19"/>
      <c r="E1564" s="19">
        <v>11.28</v>
      </c>
      <c r="F1564" s="20">
        <v>1.256E-2</v>
      </c>
      <c r="G1564" s="20">
        <v>1.7819999999999999E-2</v>
      </c>
      <c r="H1564" s="20">
        <v>1.8918999999999998E-2</v>
      </c>
      <c r="I1564" s="20">
        <v>2.1375000000000002E-2</v>
      </c>
      <c r="J1564" s="20">
        <v>2.4097E-2</v>
      </c>
      <c r="K1564" s="20">
        <v>2.3073E-2</v>
      </c>
      <c r="L1564" s="20">
        <v>2.8268999999999999E-2</v>
      </c>
      <c r="M1564" s="20">
        <v>3.7819999999999999E-2</v>
      </c>
      <c r="N1564" s="19">
        <v>1390</v>
      </c>
      <c r="O1564" s="21">
        <v>2825.89</v>
      </c>
      <c r="P1564" s="19">
        <v>5402.6</v>
      </c>
      <c r="Q1564" s="18">
        <v>93.27</v>
      </c>
      <c r="R1564" s="19">
        <v>6.6082999999999998</v>
      </c>
      <c r="S1564" s="19">
        <v>6.6082000000000001</v>
      </c>
      <c r="T1564" s="19"/>
      <c r="U1564" s="13"/>
      <c r="V1564" s="13"/>
      <c r="W1564" s="19"/>
    </row>
    <row r="1565" spans="1:23">
      <c r="A1565" s="86">
        <v>43068</v>
      </c>
      <c r="B1565" s="19">
        <v>158.08529999999999</v>
      </c>
      <c r="C1565" s="19">
        <v>225.0334</v>
      </c>
      <c r="D1565" s="19"/>
      <c r="E1565" s="19">
        <v>10.7</v>
      </c>
      <c r="F1565" s="20">
        <v>1.2841E-2</v>
      </c>
      <c r="G1565" s="20">
        <v>1.762E-2</v>
      </c>
      <c r="H1565" s="20">
        <v>1.8644000000000001E-2</v>
      </c>
      <c r="I1565" s="20">
        <v>2.1059000000000001E-2</v>
      </c>
      <c r="J1565" s="20">
        <v>2.3882E-2</v>
      </c>
      <c r="K1565" s="20">
        <v>2.2828000000000001E-2</v>
      </c>
      <c r="L1565" s="20">
        <v>2.8244999999999999E-2</v>
      </c>
      <c r="M1565" s="20">
        <v>3.8159999999999999E-2</v>
      </c>
      <c r="N1565" s="19">
        <v>1390</v>
      </c>
      <c r="O1565" s="21">
        <v>2825.89</v>
      </c>
      <c r="P1565" s="19">
        <v>5402.6</v>
      </c>
      <c r="Q1565" s="18">
        <v>92.903999999999996</v>
      </c>
      <c r="R1565" s="19">
        <v>6.5991999999999997</v>
      </c>
      <c r="S1565" s="19">
        <v>6.5975000000000001</v>
      </c>
      <c r="T1565" s="19"/>
      <c r="U1565" s="13"/>
      <c r="V1565" s="13"/>
      <c r="W1565" s="19"/>
    </row>
    <row r="1566" spans="1:23">
      <c r="A1566" s="86">
        <v>43067</v>
      </c>
      <c r="B1566" s="19">
        <v>158.32339999999999</v>
      </c>
      <c r="C1566" s="19">
        <v>225.2054</v>
      </c>
      <c r="D1566" s="19"/>
      <c r="E1566" s="19">
        <v>10.029999999999999</v>
      </c>
      <c r="F1566" s="20">
        <v>1.2765E-2</v>
      </c>
      <c r="G1566" s="20">
        <v>1.746E-2</v>
      </c>
      <c r="H1566" s="20">
        <v>1.8398000000000001E-2</v>
      </c>
      <c r="I1566" s="20">
        <v>2.0594000000000001E-2</v>
      </c>
      <c r="J1566" s="20">
        <v>2.3276999999999999E-2</v>
      </c>
      <c r="K1566" s="20">
        <v>2.2204999999999999E-2</v>
      </c>
      <c r="L1566" s="20">
        <v>2.7577000000000001E-2</v>
      </c>
      <c r="M1566" s="20">
        <v>3.7909999999999999E-2</v>
      </c>
      <c r="N1566" s="19">
        <v>1390</v>
      </c>
      <c r="O1566" s="21">
        <v>2825.89</v>
      </c>
      <c r="P1566" s="19">
        <v>5402.6</v>
      </c>
      <c r="Q1566" s="18">
        <v>92.781999999999996</v>
      </c>
      <c r="R1566" s="19">
        <v>6.6017999999999999</v>
      </c>
      <c r="S1566" s="19">
        <v>6.5880999999999998</v>
      </c>
      <c r="T1566" s="19"/>
      <c r="U1566" s="13"/>
      <c r="V1566" s="13"/>
      <c r="W1566" s="19"/>
    </row>
    <row r="1567" spans="1:23">
      <c r="A1567" s="86">
        <v>43066</v>
      </c>
      <c r="B1567" s="19">
        <v>158.39439999999999</v>
      </c>
      <c r="C1567" s="19">
        <v>225.35509999999999</v>
      </c>
      <c r="D1567" s="19"/>
      <c r="E1567" s="19">
        <v>9.8699999999999992</v>
      </c>
      <c r="F1567" s="20">
        <v>1.2430999999999999E-2</v>
      </c>
      <c r="G1567" s="20">
        <v>1.7403999999999999E-2</v>
      </c>
      <c r="H1567" s="20">
        <v>1.8342000000000001E-2</v>
      </c>
      <c r="I1567" s="20">
        <v>2.0468E-2</v>
      </c>
      <c r="J1567" s="20">
        <v>2.3276999999999999E-2</v>
      </c>
      <c r="K1567" s="20">
        <v>2.2155999999999999E-2</v>
      </c>
      <c r="L1567" s="20">
        <v>2.7677E-2</v>
      </c>
      <c r="M1567" s="20">
        <v>3.7929999999999998E-2</v>
      </c>
      <c r="N1567" s="19">
        <v>1390</v>
      </c>
      <c r="O1567" s="21">
        <v>2825.89</v>
      </c>
      <c r="P1567" s="19">
        <v>5402.6</v>
      </c>
      <c r="Q1567" s="18">
        <v>93.22</v>
      </c>
      <c r="R1567" s="19">
        <v>6.5834999999999999</v>
      </c>
      <c r="S1567" s="19">
        <v>6.5789999999999997</v>
      </c>
      <c r="T1567" s="19"/>
      <c r="U1567" s="13"/>
      <c r="V1567" s="13"/>
      <c r="W1567" s="19"/>
    </row>
    <row r="1568" spans="1:23">
      <c r="A1568" s="86">
        <v>43063</v>
      </c>
      <c r="B1568" s="19">
        <v>158.3006</v>
      </c>
      <c r="C1568" s="19">
        <v>225.40479999999999</v>
      </c>
      <c r="D1568" s="19"/>
      <c r="E1568" s="19">
        <v>9.67</v>
      </c>
      <c r="F1568" s="20">
        <v>1.261E-2</v>
      </c>
      <c r="G1568" s="20">
        <v>1.7443E-2</v>
      </c>
      <c r="H1568" s="20">
        <v>1.8450000000000001E-2</v>
      </c>
      <c r="I1568" s="20">
        <v>2.0636000000000002E-2</v>
      </c>
      <c r="J1568" s="20">
        <v>2.3418000000000001E-2</v>
      </c>
      <c r="K1568" s="20">
        <v>2.2303E-2</v>
      </c>
      <c r="L1568" s="20">
        <v>2.7637999999999999E-2</v>
      </c>
      <c r="M1568" s="20">
        <v>3.8629999999999998E-2</v>
      </c>
      <c r="N1568" s="19">
        <v>1390</v>
      </c>
      <c r="O1568" s="21">
        <v>2825.89</v>
      </c>
      <c r="P1568" s="19">
        <v>5402.6</v>
      </c>
      <c r="Q1568" s="18">
        <v>93.22</v>
      </c>
      <c r="R1568" s="19">
        <v>6.6102999999999996</v>
      </c>
      <c r="S1568" s="19">
        <v>6.5967000000000002</v>
      </c>
      <c r="T1568" s="19"/>
      <c r="U1568" s="13"/>
      <c r="V1568" s="13"/>
      <c r="W1568" s="19"/>
    </row>
    <row r="1569" spans="1:23">
      <c r="A1569" s="86">
        <v>43062</v>
      </c>
      <c r="B1569" s="19">
        <v>158.43360000000001</v>
      </c>
      <c r="C1569" s="19">
        <v>225.35489999999999</v>
      </c>
      <c r="D1569" s="19"/>
      <c r="E1569" s="19">
        <v>9.8800000000000008</v>
      </c>
      <c r="F1569" s="20">
        <v>1.2841E-2</v>
      </c>
      <c r="G1569" s="20">
        <v>1.7267000000000001E-2</v>
      </c>
      <c r="H1569" s="20">
        <v>1.8311999999999998E-2</v>
      </c>
      <c r="I1569" s="20">
        <v>2.0417000000000001E-2</v>
      </c>
      <c r="J1569" s="20">
        <v>2.3186999999999999E-2</v>
      </c>
      <c r="K1569" s="20">
        <v>2.2083999999999999E-2</v>
      </c>
      <c r="L1569" s="20">
        <v>2.7392E-2</v>
      </c>
      <c r="M1569" s="20">
        <v>3.8339999999999999E-2</v>
      </c>
      <c r="N1569" s="19">
        <v>1390</v>
      </c>
      <c r="O1569" s="21">
        <v>2825.89</v>
      </c>
      <c r="P1569" s="19">
        <v>5402.6</v>
      </c>
      <c r="Q1569" s="18">
        <v>93.951999999999998</v>
      </c>
      <c r="R1569" s="19">
        <v>6.6289999999999996</v>
      </c>
      <c r="S1569" s="19">
        <v>6.6271000000000004</v>
      </c>
      <c r="T1569" s="19"/>
      <c r="U1569" s="13"/>
      <c r="V1569" s="13"/>
      <c r="W1569" s="19"/>
    </row>
    <row r="1570" spans="1:23">
      <c r="A1570" s="86">
        <v>43061</v>
      </c>
      <c r="B1570" s="19">
        <v>158.43360000000001</v>
      </c>
      <c r="C1570" s="19">
        <v>225.35489999999999</v>
      </c>
      <c r="D1570" s="19"/>
      <c r="E1570" s="19">
        <v>9.8800000000000008</v>
      </c>
      <c r="F1570" s="20">
        <v>1.2841E-2</v>
      </c>
      <c r="G1570" s="20">
        <v>1.7267000000000001E-2</v>
      </c>
      <c r="H1570" s="20">
        <v>1.8311999999999998E-2</v>
      </c>
      <c r="I1570" s="20">
        <v>2.0417000000000001E-2</v>
      </c>
      <c r="J1570" s="20">
        <v>2.3186999999999999E-2</v>
      </c>
      <c r="K1570" s="20">
        <v>2.2083999999999999E-2</v>
      </c>
      <c r="L1570" s="20">
        <v>2.7392E-2</v>
      </c>
      <c r="M1570" s="20">
        <v>3.7920000000000002E-2</v>
      </c>
      <c r="N1570" s="19">
        <v>1390</v>
      </c>
      <c r="O1570" s="21">
        <v>2825.89</v>
      </c>
      <c r="P1570" s="19">
        <v>5402.6</v>
      </c>
      <c r="Q1570" s="18">
        <v>94.08</v>
      </c>
      <c r="R1570" s="19">
        <v>6.6372</v>
      </c>
      <c r="S1570" s="19">
        <v>6.6471</v>
      </c>
      <c r="T1570" s="19"/>
      <c r="U1570" s="13"/>
      <c r="V1570" s="13"/>
      <c r="W1570" s="19"/>
    </row>
    <row r="1571" spans="1:23">
      <c r="A1571" s="86">
        <v>43060</v>
      </c>
      <c r="B1571" s="19">
        <v>158.17779999999999</v>
      </c>
      <c r="C1571" s="19">
        <v>225.25980000000001</v>
      </c>
      <c r="D1571" s="19"/>
      <c r="E1571" s="19">
        <v>9.73</v>
      </c>
      <c r="F1571" s="20">
        <v>1.2714E-2</v>
      </c>
      <c r="G1571" s="20">
        <v>1.7715000000000002E-2</v>
      </c>
      <c r="H1571" s="20">
        <v>1.8772E-2</v>
      </c>
      <c r="I1571" s="20">
        <v>2.0986000000000001E-2</v>
      </c>
      <c r="J1571" s="20">
        <v>2.3559E-2</v>
      </c>
      <c r="K1571" s="20">
        <v>2.2571999999999998E-2</v>
      </c>
      <c r="L1571" s="20">
        <v>2.7577000000000001E-2</v>
      </c>
      <c r="M1571" s="20">
        <v>3.7539999999999997E-2</v>
      </c>
      <c r="N1571" s="19">
        <v>1390</v>
      </c>
      <c r="O1571" s="21">
        <v>2825.89</v>
      </c>
      <c r="P1571" s="19">
        <v>5402.6</v>
      </c>
      <c r="Q1571" s="18">
        <v>93.662000000000006</v>
      </c>
      <c r="R1571" s="19">
        <v>6.6260000000000003</v>
      </c>
      <c r="S1571" s="19">
        <v>6.6364999999999998</v>
      </c>
      <c r="T1571" s="19"/>
      <c r="U1571" s="13"/>
      <c r="V1571" s="13"/>
      <c r="W1571" s="19"/>
    </row>
    <row r="1572" spans="1:23">
      <c r="A1572" s="86">
        <v>43059</v>
      </c>
      <c r="B1572" s="19">
        <v>158.17840000000001</v>
      </c>
      <c r="C1572" s="19">
        <v>225.22630000000001</v>
      </c>
      <c r="D1572" s="19"/>
      <c r="E1572" s="19">
        <v>10.65</v>
      </c>
      <c r="F1572" s="20">
        <v>1.2584E-2</v>
      </c>
      <c r="G1572" s="20">
        <v>1.7505E-2</v>
      </c>
      <c r="H1572" s="20">
        <v>1.8554000000000001E-2</v>
      </c>
      <c r="I1572" s="20">
        <v>2.0919E-2</v>
      </c>
      <c r="J1572" s="20">
        <v>2.3666E-2</v>
      </c>
      <c r="K1572" s="20">
        <v>2.2620999999999999E-2</v>
      </c>
      <c r="L1572" s="20">
        <v>2.7800999999999999E-2</v>
      </c>
      <c r="M1572" s="20">
        <v>3.7449999999999997E-2</v>
      </c>
      <c r="N1572" s="19">
        <v>1390</v>
      </c>
      <c r="O1572" s="21">
        <v>2825.89</v>
      </c>
      <c r="P1572" s="19">
        <v>5402.6</v>
      </c>
      <c r="Q1572" s="18">
        <v>93.932000000000002</v>
      </c>
      <c r="R1572" s="19">
        <v>6.6303000000000001</v>
      </c>
      <c r="S1572" s="19">
        <v>6.633</v>
      </c>
      <c r="T1572" s="19"/>
      <c r="U1572" s="13"/>
      <c r="V1572" s="13"/>
      <c r="W1572" s="19"/>
    </row>
    <row r="1573" spans="1:23">
      <c r="A1573" s="86">
        <v>43056</v>
      </c>
      <c r="B1573" s="19">
        <v>158.27680000000001</v>
      </c>
      <c r="C1573" s="19">
        <v>225.0626</v>
      </c>
      <c r="D1573" s="19"/>
      <c r="E1573" s="19">
        <v>11.43</v>
      </c>
      <c r="F1573" s="20">
        <v>1.2585000000000001E-2</v>
      </c>
      <c r="G1573" s="20">
        <v>1.7212999999999999E-2</v>
      </c>
      <c r="H1573" s="20">
        <v>1.8228999999999999E-2</v>
      </c>
      <c r="I1573" s="20">
        <v>2.0566999999999998E-2</v>
      </c>
      <c r="J1573" s="20">
        <v>2.3435000000000001E-2</v>
      </c>
      <c r="K1573" s="20">
        <v>2.2304000000000001E-2</v>
      </c>
      <c r="L1573" s="20">
        <v>2.7778000000000001E-2</v>
      </c>
      <c r="M1573" s="20">
        <v>3.7379999999999997E-2</v>
      </c>
      <c r="N1573" s="19">
        <v>1390</v>
      </c>
      <c r="O1573" s="21">
        <v>2825.89</v>
      </c>
      <c r="P1573" s="19">
        <v>5402.6</v>
      </c>
      <c r="Q1573" s="18">
        <v>93.813000000000002</v>
      </c>
      <c r="R1573" s="19">
        <v>6.6239999999999997</v>
      </c>
      <c r="S1573" s="19">
        <v>6.6326999999999998</v>
      </c>
      <c r="T1573" s="19"/>
      <c r="U1573" s="13"/>
      <c r="V1573" s="13"/>
      <c r="W1573" s="19"/>
    </row>
    <row r="1574" spans="1:23">
      <c r="A1574" s="86">
        <v>43055</v>
      </c>
      <c r="B1574" s="19">
        <v>158.2216</v>
      </c>
      <c r="C1574" s="19">
        <v>224.792</v>
      </c>
      <c r="D1574" s="19"/>
      <c r="E1574" s="19">
        <v>11.76</v>
      </c>
      <c r="F1574" s="20">
        <v>1.2534999999999999E-2</v>
      </c>
      <c r="G1574" s="20">
        <v>1.7082E-2</v>
      </c>
      <c r="H1574" s="20">
        <v>1.8253999999999999E-2</v>
      </c>
      <c r="I1574" s="20">
        <v>2.0698999999999999E-2</v>
      </c>
      <c r="J1574" s="20">
        <v>2.3753E-2</v>
      </c>
      <c r="K1574" s="20">
        <v>2.2523999999999999E-2</v>
      </c>
      <c r="L1574" s="20">
        <v>2.8268000000000001E-2</v>
      </c>
      <c r="M1574" s="20">
        <v>3.7539999999999997E-2</v>
      </c>
      <c r="N1574" s="19">
        <v>1390</v>
      </c>
      <c r="O1574" s="21">
        <v>2825.89</v>
      </c>
      <c r="P1574" s="19">
        <v>5402.6</v>
      </c>
      <c r="Q1574" s="18">
        <v>93.826999999999998</v>
      </c>
      <c r="R1574" s="19">
        <v>6.6360999999999999</v>
      </c>
      <c r="S1574" s="19">
        <v>6.6367000000000003</v>
      </c>
      <c r="T1574" s="19"/>
      <c r="U1574" s="13"/>
      <c r="V1574" s="13"/>
      <c r="W1574" s="19"/>
    </row>
    <row r="1575" spans="1:23">
      <c r="A1575" s="86">
        <v>43054</v>
      </c>
      <c r="B1575" s="19">
        <v>158.38210000000001</v>
      </c>
      <c r="C1575" s="19">
        <v>224.95840000000001</v>
      </c>
      <c r="D1575" s="19"/>
      <c r="E1575" s="19">
        <v>13.13</v>
      </c>
      <c r="F1575" s="20">
        <v>1.2382000000000001E-2</v>
      </c>
      <c r="G1575" s="20">
        <v>1.6833999999999998E-2</v>
      </c>
      <c r="H1575" s="20">
        <v>1.7957000000000001E-2</v>
      </c>
      <c r="I1575" s="20">
        <v>2.0316000000000001E-2</v>
      </c>
      <c r="J1575" s="20">
        <v>2.3222E-2</v>
      </c>
      <c r="K1575" s="20">
        <v>2.2085E-2</v>
      </c>
      <c r="L1575" s="20">
        <v>2.7646E-2</v>
      </c>
      <c r="M1575" s="20">
        <v>3.7629999999999997E-2</v>
      </c>
      <c r="N1575" s="19">
        <v>1390</v>
      </c>
      <c r="O1575" s="21">
        <v>2825.89</v>
      </c>
      <c r="P1575" s="19">
        <v>5402.6</v>
      </c>
      <c r="Q1575" s="18">
        <v>94.49</v>
      </c>
      <c r="R1575" s="19">
        <v>6.6405000000000003</v>
      </c>
      <c r="S1575" s="19">
        <v>6.6570999999999998</v>
      </c>
      <c r="T1575" s="19"/>
      <c r="U1575" s="13"/>
      <c r="V1575" s="13"/>
      <c r="W1575" s="19"/>
    </row>
    <row r="1576" spans="1:23">
      <c r="A1576" s="86">
        <v>43053</v>
      </c>
      <c r="B1576" s="19">
        <v>158.19739999999999</v>
      </c>
      <c r="C1576" s="19">
        <v>225.31489999999999</v>
      </c>
      <c r="D1576" s="19"/>
      <c r="E1576" s="19">
        <v>11.59</v>
      </c>
      <c r="F1576" s="20">
        <v>1.2408000000000001E-2</v>
      </c>
      <c r="G1576" s="20">
        <v>1.6872000000000002E-2</v>
      </c>
      <c r="H1576" s="20">
        <v>1.8090999999999999E-2</v>
      </c>
      <c r="I1576" s="20">
        <v>2.0582E-2</v>
      </c>
      <c r="J1576" s="20">
        <v>2.3716999999999998E-2</v>
      </c>
      <c r="K1576" s="20">
        <v>2.2499000000000002E-2</v>
      </c>
      <c r="L1576" s="20">
        <v>2.8299999999999999E-2</v>
      </c>
      <c r="M1576" s="20">
        <v>3.7819999999999999E-2</v>
      </c>
      <c r="N1576" s="19">
        <v>1390</v>
      </c>
      <c r="O1576" s="21">
        <v>2825.89</v>
      </c>
      <c r="P1576" s="19">
        <v>5402.6</v>
      </c>
      <c r="Q1576" s="18">
        <v>94.391000000000005</v>
      </c>
      <c r="R1576" s="19">
        <v>6.6409000000000002</v>
      </c>
      <c r="S1576" s="19">
        <v>6.6618000000000004</v>
      </c>
      <c r="T1576" s="19"/>
      <c r="U1576" s="13"/>
      <c r="V1576" s="13"/>
      <c r="W1576" s="19"/>
    </row>
    <row r="1577" spans="1:23">
      <c r="A1577" s="86">
        <v>43052</v>
      </c>
      <c r="B1577" s="19">
        <v>158.01599999999999</v>
      </c>
      <c r="C1577" s="19">
        <v>225.30879999999999</v>
      </c>
      <c r="D1577" s="19"/>
      <c r="E1577" s="19">
        <v>11.5</v>
      </c>
      <c r="F1577" s="20">
        <v>1.2074E-2</v>
      </c>
      <c r="G1577" s="20">
        <v>1.6808E-2</v>
      </c>
      <c r="H1577" s="20">
        <v>1.8117999999999999E-2</v>
      </c>
      <c r="I1577" s="20">
        <v>2.0749E-2</v>
      </c>
      <c r="J1577" s="20">
        <v>2.4055E-2</v>
      </c>
      <c r="K1577" s="20">
        <v>2.2742999999999999E-2</v>
      </c>
      <c r="L1577" s="20">
        <v>2.8709999999999999E-2</v>
      </c>
      <c r="M1577" s="20">
        <v>3.7080000000000002E-2</v>
      </c>
      <c r="N1577" s="19">
        <v>1390</v>
      </c>
      <c r="O1577" s="21">
        <v>2825.89</v>
      </c>
      <c r="P1577" s="19">
        <v>5402.6</v>
      </c>
      <c r="Q1577" s="18">
        <v>94.444000000000003</v>
      </c>
      <c r="R1577" s="19">
        <v>6.6402000000000001</v>
      </c>
      <c r="S1577" s="19">
        <v>6.6479999999999997</v>
      </c>
      <c r="T1577" s="19"/>
      <c r="U1577" s="13"/>
      <c r="V1577" s="13"/>
      <c r="W1577" s="19"/>
    </row>
    <row r="1578" spans="1:23">
      <c r="A1578" s="86">
        <v>43049</v>
      </c>
      <c r="B1578" s="19">
        <v>158.03280000000001</v>
      </c>
      <c r="C1578" s="19">
        <v>225.92080000000001</v>
      </c>
      <c r="D1578" s="19"/>
      <c r="E1578" s="19">
        <v>11.29</v>
      </c>
      <c r="F1578" s="20">
        <v>1.2201999999999999E-2</v>
      </c>
      <c r="G1578" s="20">
        <v>1.6541E-2</v>
      </c>
      <c r="H1578" s="20">
        <v>1.7849E-2</v>
      </c>
      <c r="I1578" s="20">
        <v>2.0514999999999999E-2</v>
      </c>
      <c r="J1578" s="20">
        <v>2.3983999999999998E-2</v>
      </c>
      <c r="K1578" s="20">
        <v>2.2596999999999999E-2</v>
      </c>
      <c r="L1578" s="20">
        <v>2.8797E-2</v>
      </c>
      <c r="M1578" s="20">
        <v>3.6580000000000001E-2</v>
      </c>
      <c r="N1578" s="19">
        <v>1390</v>
      </c>
      <c r="O1578" s="21">
        <v>2825.89</v>
      </c>
      <c r="P1578" s="19">
        <v>5402.6</v>
      </c>
      <c r="Q1578" s="18">
        <v>94.866</v>
      </c>
      <c r="R1578" s="19">
        <v>6.6280000000000001</v>
      </c>
      <c r="S1578" s="19">
        <v>6.6322000000000001</v>
      </c>
      <c r="T1578" s="19"/>
      <c r="U1578" s="13"/>
      <c r="V1578" s="13"/>
      <c r="W1578" s="19"/>
    </row>
    <row r="1579" spans="1:23">
      <c r="A1579" s="86">
        <v>43048</v>
      </c>
      <c r="B1579" s="19">
        <v>158.46190000000001</v>
      </c>
      <c r="C1579" s="19">
        <v>226.2611</v>
      </c>
      <c r="D1579" s="19"/>
      <c r="E1579" s="19">
        <v>10.5</v>
      </c>
      <c r="F1579" s="20">
        <v>1.2229E-2</v>
      </c>
      <c r="G1579" s="20">
        <v>1.6333E-2</v>
      </c>
      <c r="H1579" s="20">
        <v>1.7580999999999999E-2</v>
      </c>
      <c r="I1579" s="20">
        <v>2.0115999999999998E-2</v>
      </c>
      <c r="J1579" s="20">
        <v>2.3415999999999999E-2</v>
      </c>
      <c r="K1579" s="20">
        <v>2.2086000000000001E-2</v>
      </c>
      <c r="L1579" s="20">
        <v>2.8160999999999999E-2</v>
      </c>
      <c r="M1579" s="20">
        <v>3.7409999999999999E-2</v>
      </c>
      <c r="N1579" s="19">
        <v>1390</v>
      </c>
      <c r="O1579" s="21">
        <v>2825.89</v>
      </c>
      <c r="P1579" s="19">
        <v>5402.6</v>
      </c>
      <c r="Q1579" s="18">
        <v>94.912999999999997</v>
      </c>
      <c r="R1579" s="19">
        <v>6.6405000000000003</v>
      </c>
      <c r="S1579" s="19">
        <v>6.641</v>
      </c>
      <c r="T1579" s="19"/>
      <c r="U1579" s="13"/>
      <c r="V1579" s="13"/>
      <c r="W1579" s="19"/>
    </row>
    <row r="1580" spans="1:23">
      <c r="A1580" s="86">
        <v>43047</v>
      </c>
      <c r="B1580" s="19">
        <v>158.55549999999999</v>
      </c>
      <c r="C1580" s="19">
        <v>226.31809999999999</v>
      </c>
      <c r="D1580" s="19"/>
      <c r="E1580" s="19">
        <v>9.7799999999999994</v>
      </c>
      <c r="F1580" s="20">
        <v>1.2229E-2</v>
      </c>
      <c r="G1580" s="20">
        <v>1.6452000000000001E-2</v>
      </c>
      <c r="H1580" s="20">
        <v>1.7687999999999999E-2</v>
      </c>
      <c r="I1580" s="20">
        <v>2.0098999999999999E-2</v>
      </c>
      <c r="J1580" s="20">
        <v>2.3342999999999999E-2</v>
      </c>
      <c r="K1580" s="20">
        <v>2.1989999999999999E-2</v>
      </c>
      <c r="L1580" s="20">
        <v>2.7917999999999998E-2</v>
      </c>
      <c r="M1580" s="20">
        <v>3.6749999999999998E-2</v>
      </c>
      <c r="N1580" s="19">
        <v>1390</v>
      </c>
      <c r="O1580" s="21">
        <v>2825.89</v>
      </c>
      <c r="P1580" s="19">
        <v>5402.6</v>
      </c>
      <c r="Q1580" s="18">
        <v>94.757000000000005</v>
      </c>
      <c r="R1580" s="19">
        <v>6.6337999999999999</v>
      </c>
      <c r="S1580" s="19">
        <v>6.6250999999999998</v>
      </c>
      <c r="T1580" s="19"/>
      <c r="U1580" s="13"/>
      <c r="V1580" s="13"/>
      <c r="W1580" s="19"/>
    </row>
    <row r="1581" spans="1:23">
      <c r="A1581" s="86">
        <v>43046</v>
      </c>
      <c r="B1581" s="19">
        <v>158.7295</v>
      </c>
      <c r="C1581" s="19">
        <v>226.2627</v>
      </c>
      <c r="D1581" s="19"/>
      <c r="E1581" s="19">
        <v>9.89</v>
      </c>
      <c r="F1581" s="20">
        <v>1.1986999999999999E-2</v>
      </c>
      <c r="G1581" s="20">
        <v>1.6289000000000001E-2</v>
      </c>
      <c r="H1581" s="20">
        <v>1.7346E-2</v>
      </c>
      <c r="I1581" s="20">
        <v>1.9883999999999999E-2</v>
      </c>
      <c r="J1581" s="20">
        <v>2.3144999999999999E-2</v>
      </c>
      <c r="K1581" s="20">
        <v>2.1748E-2</v>
      </c>
      <c r="L1581" s="20">
        <v>2.777E-2</v>
      </c>
      <c r="M1581" s="20">
        <v>3.6549999999999999E-2</v>
      </c>
      <c r="N1581" s="19">
        <v>1390</v>
      </c>
      <c r="O1581" s="21">
        <v>2825.89</v>
      </c>
      <c r="P1581" s="19">
        <v>5402.6</v>
      </c>
      <c r="Q1581" s="18">
        <v>94.941000000000003</v>
      </c>
      <c r="R1581" s="19">
        <v>6.6390000000000002</v>
      </c>
      <c r="S1581" s="19">
        <v>6.6364999999999998</v>
      </c>
      <c r="T1581" s="19"/>
      <c r="U1581" s="13"/>
      <c r="V1581" s="13"/>
      <c r="W1581" s="19"/>
    </row>
    <row r="1582" spans="1:23">
      <c r="A1582" s="86">
        <v>43045</v>
      </c>
      <c r="B1582" s="19">
        <v>158.73519999999999</v>
      </c>
      <c r="C1582" s="19">
        <v>226.02180000000001</v>
      </c>
      <c r="D1582" s="19"/>
      <c r="E1582" s="19">
        <v>9.4</v>
      </c>
      <c r="F1582" s="20">
        <v>1.1768000000000001E-2</v>
      </c>
      <c r="G1582" s="20">
        <v>1.6206999999999999E-2</v>
      </c>
      <c r="H1582" s="20">
        <v>1.7262E-2</v>
      </c>
      <c r="I1582" s="20">
        <v>1.9834000000000001E-2</v>
      </c>
      <c r="J1582" s="20">
        <v>2.3163E-2</v>
      </c>
      <c r="K1582" s="20">
        <v>2.1700000000000001E-2</v>
      </c>
      <c r="L1582" s="20">
        <v>2.7941000000000001E-2</v>
      </c>
      <c r="M1582" s="20">
        <v>3.6319999999999998E-2</v>
      </c>
      <c r="N1582" s="19">
        <v>1390</v>
      </c>
      <c r="O1582" s="21">
        <v>2825.89</v>
      </c>
      <c r="P1582" s="19">
        <v>5402.6</v>
      </c>
      <c r="Q1582" s="18">
        <v>94.685000000000002</v>
      </c>
      <c r="R1582" s="19">
        <v>6.6093000000000002</v>
      </c>
      <c r="S1582" s="19">
        <v>6.6067999999999998</v>
      </c>
      <c r="T1582" s="19"/>
      <c r="U1582" s="13"/>
      <c r="V1582" s="13"/>
      <c r="W1582" s="19"/>
    </row>
    <row r="1583" spans="1:23">
      <c r="A1583" s="86">
        <v>43042</v>
      </c>
      <c r="B1583" s="19">
        <v>158.59520000000001</v>
      </c>
      <c r="C1583" s="19">
        <v>225.89619999999999</v>
      </c>
      <c r="D1583" s="19"/>
      <c r="E1583" s="19">
        <v>9.14</v>
      </c>
      <c r="F1583" s="20">
        <v>1.1691999999999999E-2</v>
      </c>
      <c r="G1583" s="20">
        <v>1.6145E-2</v>
      </c>
      <c r="H1583" s="20">
        <v>1.7288999999999999E-2</v>
      </c>
      <c r="I1583" s="20">
        <v>1.9900000000000001E-2</v>
      </c>
      <c r="J1583" s="20">
        <v>2.3324999999999999E-2</v>
      </c>
      <c r="K1583" s="20">
        <v>2.1821E-2</v>
      </c>
      <c r="L1583" s="20">
        <v>2.8129000000000001E-2</v>
      </c>
      <c r="M1583" s="20">
        <v>3.6740000000000002E-2</v>
      </c>
      <c r="N1583" s="19">
        <v>1390</v>
      </c>
      <c r="O1583" s="21">
        <v>2825.89</v>
      </c>
      <c r="P1583" s="19">
        <v>5402.6</v>
      </c>
      <c r="Q1583" s="18">
        <v>94.814999999999998</v>
      </c>
      <c r="R1583" s="19">
        <v>6.6020000000000003</v>
      </c>
      <c r="S1583" s="19">
        <v>6.609</v>
      </c>
      <c r="T1583" s="19"/>
      <c r="U1583" s="13"/>
      <c r="V1583" s="13"/>
      <c r="W1583" s="19"/>
    </row>
    <row r="1584" spans="1:23">
      <c r="A1584" s="86">
        <v>43041</v>
      </c>
      <c r="B1584" s="19">
        <v>158.57669999999999</v>
      </c>
      <c r="C1584" s="19">
        <v>225.89699999999999</v>
      </c>
      <c r="D1584" s="19"/>
      <c r="E1584" s="19">
        <v>9.93</v>
      </c>
      <c r="F1584" s="20">
        <v>1.1591000000000001E-2</v>
      </c>
      <c r="G1584" s="20">
        <v>1.6080000000000001E-2</v>
      </c>
      <c r="H1584" s="20">
        <v>1.7204000000000001E-2</v>
      </c>
      <c r="I1584" s="20">
        <v>0.02</v>
      </c>
      <c r="J1584" s="20">
        <v>2.3449999999999999E-2</v>
      </c>
      <c r="K1584" s="20">
        <v>2.2015E-2</v>
      </c>
      <c r="L1584" s="20">
        <v>2.8254999999999999E-2</v>
      </c>
      <c r="M1584" s="20">
        <v>3.669E-2</v>
      </c>
      <c r="N1584" s="19">
        <v>1390</v>
      </c>
      <c r="O1584" s="21">
        <v>2825.89</v>
      </c>
      <c r="P1584" s="19">
        <v>5402.6</v>
      </c>
      <c r="Q1584" s="18">
        <v>94.552000000000007</v>
      </c>
      <c r="R1584" s="19">
        <v>6.6349999999999998</v>
      </c>
      <c r="S1584" s="19">
        <v>6.6323999999999996</v>
      </c>
      <c r="T1584" s="19"/>
      <c r="U1584" s="13"/>
      <c r="V1584" s="13"/>
      <c r="W1584" s="19"/>
    </row>
    <row r="1585" spans="1:23">
      <c r="A1585" s="86">
        <v>43040</v>
      </c>
      <c r="B1585" s="19">
        <v>158.49879999999999</v>
      </c>
      <c r="C1585" s="19">
        <v>225.81829999999999</v>
      </c>
      <c r="D1585" s="19"/>
      <c r="E1585" s="19">
        <v>10.199999999999999</v>
      </c>
      <c r="F1585" s="20">
        <v>1.1592E-2</v>
      </c>
      <c r="G1585" s="20">
        <v>1.6119000000000001E-2</v>
      </c>
      <c r="H1585" s="20">
        <v>1.7340000000000001E-2</v>
      </c>
      <c r="I1585" s="20">
        <v>2.0181999999999999E-2</v>
      </c>
      <c r="J1585" s="20">
        <v>2.3720999999999999E-2</v>
      </c>
      <c r="K1585" s="20">
        <v>2.2256999999999999E-2</v>
      </c>
      <c r="L1585" s="20">
        <v>2.8579E-2</v>
      </c>
      <c r="M1585" s="20">
        <v>3.6479999999999999E-2</v>
      </c>
      <c r="N1585" s="19">
        <v>1390</v>
      </c>
      <c r="O1585" s="21">
        <v>2801.01</v>
      </c>
      <c r="P1585" s="19">
        <v>5354.7000000000007</v>
      </c>
      <c r="Q1585" s="18">
        <v>94.56</v>
      </c>
      <c r="R1585" s="19">
        <v>6.6464999999999996</v>
      </c>
      <c r="S1585" s="19">
        <v>6.6368999999999998</v>
      </c>
      <c r="T1585" s="19"/>
      <c r="U1585" s="13"/>
      <c r="V1585" s="13"/>
      <c r="W1585" s="19"/>
    </row>
    <row r="1586" spans="1:23">
      <c r="A1586" s="86">
        <v>43039</v>
      </c>
      <c r="B1586" s="19">
        <v>158.55369999999999</v>
      </c>
      <c r="C1586" s="19">
        <v>225.8356</v>
      </c>
      <c r="D1586" s="19"/>
      <c r="E1586" s="19">
        <v>10.18</v>
      </c>
      <c r="F1586" s="20">
        <v>1.1311999999999999E-2</v>
      </c>
      <c r="G1586" s="20">
        <v>1.5997000000000001E-2</v>
      </c>
      <c r="H1586" s="20">
        <v>1.7257000000000002E-2</v>
      </c>
      <c r="I1586" s="20">
        <v>2.0164999999999999E-2</v>
      </c>
      <c r="J1586" s="20">
        <v>2.3793000000000002E-2</v>
      </c>
      <c r="K1586" s="20">
        <v>2.2305999999999999E-2</v>
      </c>
      <c r="L1586" s="20">
        <v>2.8794E-2</v>
      </c>
      <c r="M1586" s="20">
        <v>3.6839999999999998E-2</v>
      </c>
      <c r="N1586" s="19">
        <v>1390</v>
      </c>
      <c r="O1586" s="21">
        <v>2801.01</v>
      </c>
      <c r="P1586" s="19">
        <v>5354.7000000000007</v>
      </c>
      <c r="Q1586" s="18">
        <v>94.915999999999997</v>
      </c>
      <c r="R1586" s="19">
        <v>6.6505000000000001</v>
      </c>
      <c r="S1586" s="19">
        <v>6.6478999999999999</v>
      </c>
      <c r="T1586" s="19"/>
      <c r="U1586" s="13"/>
      <c r="V1586" s="13"/>
      <c r="W1586" s="19"/>
    </row>
    <row r="1587" spans="1:23">
      <c r="A1587" s="86">
        <v>43038</v>
      </c>
      <c r="B1587" s="19">
        <v>158.60149999999999</v>
      </c>
      <c r="C1587" s="19">
        <v>225.7817</v>
      </c>
      <c r="D1587" s="19"/>
      <c r="E1587" s="19">
        <v>10.5</v>
      </c>
      <c r="F1587" s="20">
        <v>1.0926999999999999E-2</v>
      </c>
      <c r="G1587" s="20">
        <v>1.5737000000000001E-2</v>
      </c>
      <c r="H1587" s="20">
        <v>1.6955999999999999E-2</v>
      </c>
      <c r="I1587" s="20">
        <v>1.9951E-2</v>
      </c>
      <c r="J1587" s="20">
        <v>2.3684E-2</v>
      </c>
      <c r="K1587" s="20">
        <v>2.2161E-2</v>
      </c>
      <c r="L1587" s="20">
        <v>2.8802000000000001E-2</v>
      </c>
      <c r="M1587" s="20">
        <v>3.6859999999999997E-2</v>
      </c>
      <c r="N1587" s="19">
        <v>1390</v>
      </c>
      <c r="O1587" s="21">
        <v>2801.01</v>
      </c>
      <c r="P1587" s="19">
        <v>5354.7000000000007</v>
      </c>
      <c r="Q1587" s="18">
        <v>94.611999999999995</v>
      </c>
      <c r="R1587" s="19">
        <v>6.6425999999999998</v>
      </c>
      <c r="S1587" s="19">
        <v>6.6535000000000002</v>
      </c>
      <c r="T1587" s="19"/>
      <c r="U1587" s="13"/>
      <c r="V1587" s="13"/>
      <c r="W1587" s="19"/>
    </row>
    <row r="1588" spans="1:23">
      <c r="A1588" s="86">
        <v>43035</v>
      </c>
      <c r="B1588" s="19">
        <v>158.32660000000001</v>
      </c>
      <c r="C1588" s="19">
        <v>225.7098</v>
      </c>
      <c r="D1588" s="19"/>
      <c r="E1588" s="19">
        <v>9.8000000000000007</v>
      </c>
      <c r="F1588" s="20">
        <v>1.0928E-2</v>
      </c>
      <c r="G1588" s="20">
        <v>1.5875E-2</v>
      </c>
      <c r="H1588" s="20">
        <v>1.7173999999999998E-2</v>
      </c>
      <c r="I1588" s="20">
        <v>2.0281E-2</v>
      </c>
      <c r="J1588" s="20">
        <v>2.4063999999999999E-2</v>
      </c>
      <c r="K1588" s="20">
        <v>2.2523999999999999E-2</v>
      </c>
      <c r="L1588" s="20">
        <v>2.9179E-2</v>
      </c>
      <c r="M1588" s="20">
        <v>3.7010000000000001E-2</v>
      </c>
      <c r="N1588" s="19">
        <v>1390</v>
      </c>
      <c r="O1588" s="21">
        <v>2801.01</v>
      </c>
      <c r="P1588" s="19">
        <v>5354.7000000000007</v>
      </c>
      <c r="Q1588" s="18">
        <v>93.710999999999999</v>
      </c>
      <c r="R1588" s="19">
        <v>6.6391</v>
      </c>
      <c r="S1588" s="19">
        <v>6.6376999999999997</v>
      </c>
      <c r="T1588" s="19"/>
      <c r="U1588" s="13"/>
      <c r="V1588" s="13"/>
      <c r="W1588" s="19"/>
    </row>
    <row r="1589" spans="1:23">
      <c r="A1589" s="86">
        <v>43034</v>
      </c>
      <c r="B1589" s="19">
        <v>158.16589999999999</v>
      </c>
      <c r="C1589" s="19">
        <v>225.77629999999999</v>
      </c>
      <c r="D1589" s="19"/>
      <c r="E1589" s="19">
        <v>11.3</v>
      </c>
      <c r="F1589" s="20">
        <v>1.0954E-2</v>
      </c>
      <c r="G1589" s="20">
        <v>1.6149E-2</v>
      </c>
      <c r="H1589" s="20">
        <v>1.7496999999999999E-2</v>
      </c>
      <c r="I1589" s="20">
        <v>2.0777E-2</v>
      </c>
      <c r="J1589" s="20">
        <v>2.4608999999999999E-2</v>
      </c>
      <c r="K1589" s="20">
        <v>2.2991000000000001E-2</v>
      </c>
      <c r="L1589" s="20">
        <v>2.9714000000000001E-2</v>
      </c>
      <c r="M1589" s="20">
        <v>3.6569999999999998E-2</v>
      </c>
      <c r="N1589" s="19">
        <v>1390</v>
      </c>
      <c r="O1589" s="21">
        <v>2801.01</v>
      </c>
      <c r="P1589" s="19">
        <v>5354.7000000000007</v>
      </c>
      <c r="Q1589" s="18">
        <v>93.772000000000006</v>
      </c>
      <c r="R1589" s="19">
        <v>6.6357999999999997</v>
      </c>
      <c r="S1589" s="19">
        <v>6.6428000000000003</v>
      </c>
      <c r="T1589" s="19"/>
      <c r="U1589" s="13"/>
      <c r="V1589" s="13"/>
      <c r="W1589" s="19"/>
    </row>
    <row r="1590" spans="1:23">
      <c r="A1590" s="86">
        <v>43033</v>
      </c>
      <c r="B1590" s="19">
        <v>158.22049999999999</v>
      </c>
      <c r="C1590" s="19">
        <v>225.79490000000001</v>
      </c>
      <c r="D1590" s="19"/>
      <c r="E1590" s="19">
        <v>11.23</v>
      </c>
      <c r="F1590" s="20">
        <v>1.098E-2</v>
      </c>
      <c r="G1590" s="20">
        <v>1.5949999999999999E-2</v>
      </c>
      <c r="H1590" s="20">
        <v>1.7252E-2</v>
      </c>
      <c r="I1590" s="20">
        <v>2.044E-2</v>
      </c>
      <c r="J1590" s="20">
        <v>2.4316999999999998E-2</v>
      </c>
      <c r="K1590" s="20">
        <v>2.2669999999999999E-2</v>
      </c>
      <c r="L1590" s="20">
        <v>2.9404E-2</v>
      </c>
      <c r="M1590" s="20">
        <v>3.6549999999999999E-2</v>
      </c>
      <c r="N1590" s="19">
        <v>1390</v>
      </c>
      <c r="O1590" s="21">
        <v>2801.01</v>
      </c>
      <c r="P1590" s="19">
        <v>5354.7000000000007</v>
      </c>
      <c r="Q1590" s="18">
        <v>93.936000000000007</v>
      </c>
      <c r="R1590" s="19">
        <v>6.64</v>
      </c>
      <c r="S1590" s="19">
        <v>6.6368999999999998</v>
      </c>
      <c r="T1590" s="19"/>
      <c r="U1590" s="13"/>
      <c r="V1590" s="13"/>
      <c r="W1590" s="19"/>
    </row>
    <row r="1591" spans="1:23">
      <c r="A1591" s="86">
        <v>43032</v>
      </c>
      <c r="B1591" s="19">
        <v>158.30629999999999</v>
      </c>
      <c r="C1591" s="19">
        <v>225.77279999999999</v>
      </c>
      <c r="D1591" s="19"/>
      <c r="E1591" s="19">
        <v>11.16</v>
      </c>
      <c r="F1591" s="20">
        <v>1.1108E-2</v>
      </c>
      <c r="G1591" s="20">
        <v>1.5810000000000001E-2</v>
      </c>
      <c r="H1591" s="20">
        <v>1.7250999999999999E-2</v>
      </c>
      <c r="I1591" s="20">
        <v>2.0438999999999999E-2</v>
      </c>
      <c r="J1591" s="20">
        <v>2.4188999999999999E-2</v>
      </c>
      <c r="K1591" s="20">
        <v>2.2595000000000001E-2</v>
      </c>
      <c r="L1591" s="20">
        <v>2.9330999999999999E-2</v>
      </c>
      <c r="M1591" s="20">
        <v>3.6150000000000002E-2</v>
      </c>
      <c r="N1591" s="19">
        <v>1390</v>
      </c>
      <c r="O1591" s="21">
        <v>2801.01</v>
      </c>
      <c r="P1591" s="19">
        <v>5354.7000000000007</v>
      </c>
      <c r="Q1591" s="18">
        <v>93.700999999999993</v>
      </c>
      <c r="R1591" s="19">
        <v>6.6204999999999998</v>
      </c>
      <c r="S1591" s="19">
        <v>6.6230000000000002</v>
      </c>
      <c r="T1591" s="19"/>
      <c r="U1591" s="13"/>
      <c r="V1591" s="13"/>
      <c r="W1591" s="19"/>
    </row>
    <row r="1592" spans="1:23">
      <c r="A1592" s="86">
        <v>43031</v>
      </c>
      <c r="B1592" s="19">
        <v>158.41569999999999</v>
      </c>
      <c r="C1592" s="19">
        <v>225.67869999999999</v>
      </c>
      <c r="D1592" s="19"/>
      <c r="E1592" s="19">
        <v>11.07</v>
      </c>
      <c r="F1592" s="20">
        <v>1.0876E-2</v>
      </c>
      <c r="G1592" s="20">
        <v>1.5642E-2</v>
      </c>
      <c r="H1592" s="20">
        <v>1.6951999999999998E-2</v>
      </c>
      <c r="I1592" s="20">
        <v>1.9984999999999999E-2</v>
      </c>
      <c r="J1592" s="20">
        <v>2.3664000000000001E-2</v>
      </c>
      <c r="K1592" s="20">
        <v>2.2127999999999998E-2</v>
      </c>
      <c r="L1592" s="20">
        <v>2.8833000000000001E-2</v>
      </c>
      <c r="M1592" s="20">
        <v>3.6110000000000003E-2</v>
      </c>
      <c r="N1592" s="19">
        <v>1390</v>
      </c>
      <c r="O1592" s="21">
        <v>2801.01</v>
      </c>
      <c r="P1592" s="19">
        <v>5354.7000000000007</v>
      </c>
      <c r="Q1592" s="18">
        <v>93.266000000000005</v>
      </c>
      <c r="R1592" s="19">
        <v>6.6138000000000003</v>
      </c>
      <c r="S1592" s="19">
        <v>6.6055999999999999</v>
      </c>
      <c r="T1592" s="19"/>
      <c r="U1592" s="13"/>
      <c r="V1592" s="13"/>
      <c r="W1592" s="19"/>
    </row>
    <row r="1593" spans="1:23">
      <c r="A1593" s="86">
        <v>43028</v>
      </c>
      <c r="B1593" s="19">
        <v>158.2347</v>
      </c>
      <c r="C1593" s="19">
        <v>225.60810000000001</v>
      </c>
      <c r="D1593" s="19"/>
      <c r="E1593" s="19">
        <v>9.9700000000000006</v>
      </c>
      <c r="F1593" s="20">
        <v>1.103E-2</v>
      </c>
      <c r="G1593" s="20">
        <v>1.5762999999999999E-2</v>
      </c>
      <c r="H1593" s="20">
        <v>1.7141E-2</v>
      </c>
      <c r="I1593" s="20">
        <v>2.0202000000000001E-2</v>
      </c>
      <c r="J1593" s="20">
        <v>2.3845000000000002E-2</v>
      </c>
      <c r="K1593" s="20">
        <v>2.2324E-2</v>
      </c>
      <c r="L1593" s="20">
        <v>2.8969000000000002E-2</v>
      </c>
      <c r="M1593" s="20">
        <v>3.6060000000000002E-2</v>
      </c>
      <c r="N1593" s="19">
        <v>1390</v>
      </c>
      <c r="O1593" s="21">
        <v>2801.01</v>
      </c>
      <c r="P1593" s="19">
        <v>5354.7000000000007</v>
      </c>
      <c r="Q1593" s="18">
        <v>93.363</v>
      </c>
      <c r="R1593" s="19">
        <v>6.6273999999999997</v>
      </c>
      <c r="S1593" s="19">
        <v>6.6208</v>
      </c>
      <c r="T1593" s="19"/>
      <c r="U1593" s="13"/>
      <c r="V1593" s="13"/>
      <c r="W1593" s="19"/>
    </row>
    <row r="1594" spans="1:23">
      <c r="A1594" s="86">
        <v>43027</v>
      </c>
      <c r="B1594" s="19">
        <v>158.4821</v>
      </c>
      <c r="C1594" s="19">
        <v>225.58009999999999</v>
      </c>
      <c r="D1594" s="19"/>
      <c r="E1594" s="19">
        <v>10.050000000000001</v>
      </c>
      <c r="F1594" s="20">
        <v>1.0852000000000001E-2</v>
      </c>
      <c r="G1594" s="20">
        <v>1.5304E-2</v>
      </c>
      <c r="H1594" s="20">
        <v>1.6653999999999999E-2</v>
      </c>
      <c r="I1594" s="20">
        <v>1.9532000000000001E-2</v>
      </c>
      <c r="J1594" s="20">
        <v>2.3178000000000001E-2</v>
      </c>
      <c r="K1594" s="20">
        <v>2.1638999999999999E-2</v>
      </c>
      <c r="L1594" s="20">
        <v>2.8365000000000001E-2</v>
      </c>
      <c r="M1594" s="20">
        <v>3.637E-2</v>
      </c>
      <c r="N1594" s="19">
        <v>1390</v>
      </c>
      <c r="O1594" s="21">
        <v>2801.01</v>
      </c>
      <c r="P1594" s="19">
        <v>5354.7000000000007</v>
      </c>
      <c r="Q1594" s="18">
        <v>93.486000000000004</v>
      </c>
      <c r="R1594" s="19">
        <v>6.6235999999999997</v>
      </c>
      <c r="S1594" s="19">
        <v>6.6063000000000001</v>
      </c>
      <c r="T1594" s="19"/>
      <c r="U1594" s="13"/>
      <c r="V1594" s="13"/>
      <c r="W1594" s="19"/>
    </row>
    <row r="1595" spans="1:23">
      <c r="A1595" s="86">
        <v>43026</v>
      </c>
      <c r="B1595" s="19">
        <v>158.34960000000001</v>
      </c>
      <c r="C1595" s="19">
        <v>225.4966</v>
      </c>
      <c r="D1595" s="19"/>
      <c r="E1595" s="19">
        <v>10.07</v>
      </c>
      <c r="F1595" s="20">
        <v>1.0878000000000001E-2</v>
      </c>
      <c r="G1595" s="20">
        <v>1.5629000000000001E-2</v>
      </c>
      <c r="H1595" s="20">
        <v>1.7083999999999998E-2</v>
      </c>
      <c r="I1595" s="20">
        <v>1.9931999999999998E-2</v>
      </c>
      <c r="J1595" s="20">
        <v>2.3465E-2</v>
      </c>
      <c r="K1595" s="20">
        <v>2.1956E-2</v>
      </c>
      <c r="L1595" s="20">
        <v>2.8562000000000001E-2</v>
      </c>
      <c r="M1595" s="20">
        <v>3.6519999999999997E-2</v>
      </c>
      <c r="N1595" s="19">
        <v>1390</v>
      </c>
      <c r="O1595" s="21">
        <v>2801.01</v>
      </c>
      <c r="P1595" s="19">
        <v>5354.7000000000007</v>
      </c>
      <c r="Q1595" s="18">
        <v>93.311999999999998</v>
      </c>
      <c r="R1595" s="19">
        <v>6.5898000000000003</v>
      </c>
      <c r="S1595" s="19">
        <v>6.5829000000000004</v>
      </c>
      <c r="T1595" s="19"/>
      <c r="U1595" s="13"/>
      <c r="V1595" s="13"/>
      <c r="W1595" s="19"/>
    </row>
    <row r="1596" spans="1:23">
      <c r="A1596" s="86">
        <v>43025</v>
      </c>
      <c r="B1596" s="19">
        <v>158.5318</v>
      </c>
      <c r="C1596" s="19">
        <v>225.40219999999999</v>
      </c>
      <c r="D1596" s="19"/>
      <c r="E1596" s="19">
        <v>10.31</v>
      </c>
      <c r="F1596" s="20">
        <v>1.0878000000000001E-2</v>
      </c>
      <c r="G1596" s="20">
        <v>1.5462999999999999E-2</v>
      </c>
      <c r="H1596" s="20">
        <v>1.6813999999999999E-2</v>
      </c>
      <c r="I1596" s="20">
        <v>1.9581000000000001E-2</v>
      </c>
      <c r="J1596" s="20">
        <v>2.2998000000000001E-2</v>
      </c>
      <c r="K1596" s="20">
        <v>2.1517000000000001E-2</v>
      </c>
      <c r="L1596" s="20">
        <v>2.8018999999999999E-2</v>
      </c>
      <c r="M1596" s="20">
        <v>3.6339999999999997E-2</v>
      </c>
      <c r="N1596" s="19">
        <v>1390</v>
      </c>
      <c r="O1596" s="21">
        <v>2801.01</v>
      </c>
      <c r="P1596" s="19">
        <v>5354.7000000000007</v>
      </c>
      <c r="Q1596" s="18">
        <v>93.090999999999994</v>
      </c>
      <c r="R1596" s="19">
        <v>6.5796000000000001</v>
      </c>
      <c r="S1596" s="19">
        <v>6.5682999999999998</v>
      </c>
      <c r="T1596" s="19"/>
      <c r="U1596" s="13"/>
      <c r="V1596" s="13"/>
      <c r="W1596" s="19"/>
    </row>
    <row r="1597" spans="1:23">
      <c r="A1597" s="86">
        <v>43024</v>
      </c>
      <c r="B1597" s="19">
        <v>158.46279999999999</v>
      </c>
      <c r="C1597" s="19">
        <v>225.2526</v>
      </c>
      <c r="D1597" s="19"/>
      <c r="E1597" s="19">
        <v>9.91</v>
      </c>
      <c r="F1597" s="20">
        <v>1.0621999999999999E-2</v>
      </c>
      <c r="G1597" s="20">
        <v>1.5379E-2</v>
      </c>
      <c r="H1597" s="20">
        <v>1.6813999999999999E-2</v>
      </c>
      <c r="I1597" s="20">
        <v>1.9497E-2</v>
      </c>
      <c r="J1597" s="20">
        <v>2.3033999999999999E-2</v>
      </c>
      <c r="K1597" s="20">
        <v>2.1492000000000001E-2</v>
      </c>
      <c r="L1597" s="20">
        <v>2.8230999999999999E-2</v>
      </c>
      <c r="M1597" s="20">
        <v>3.6170000000000001E-2</v>
      </c>
      <c r="N1597" s="19">
        <v>1390</v>
      </c>
      <c r="O1597" s="21">
        <v>2801.01</v>
      </c>
      <c r="P1597" s="19">
        <v>5354.7000000000007</v>
      </c>
      <c r="Q1597" s="18">
        <v>93.057000000000002</v>
      </c>
      <c r="R1597" s="19">
        <v>6.5875000000000004</v>
      </c>
      <c r="S1597" s="19">
        <v>6.5782999999999996</v>
      </c>
      <c r="T1597" s="19"/>
      <c r="U1597" s="13"/>
      <c r="V1597" s="13"/>
      <c r="W1597" s="19"/>
    </row>
    <row r="1598" spans="1:23">
      <c r="A1598" s="86">
        <v>43021</v>
      </c>
      <c r="B1598" s="19">
        <v>158.64680000000001</v>
      </c>
      <c r="C1598" s="19">
        <v>225.0181</v>
      </c>
      <c r="D1598" s="19"/>
      <c r="E1598" s="19">
        <v>9.61</v>
      </c>
      <c r="F1598" s="20">
        <v>1.0673E-2</v>
      </c>
      <c r="G1598" s="20">
        <v>1.4929E-2</v>
      </c>
      <c r="H1598" s="20">
        <v>1.6303999999999999E-2</v>
      </c>
      <c r="I1598" s="20">
        <v>1.8998000000000001E-2</v>
      </c>
      <c r="J1598" s="20">
        <v>2.273E-2</v>
      </c>
      <c r="K1598" s="20">
        <v>2.1079000000000001E-2</v>
      </c>
      <c r="L1598" s="20">
        <v>2.8049999999999999E-2</v>
      </c>
      <c r="M1598" s="20">
        <v>3.5880000000000002E-2</v>
      </c>
      <c r="N1598" s="19">
        <v>1390</v>
      </c>
      <c r="O1598" s="21">
        <v>2801.01</v>
      </c>
      <c r="P1598" s="19">
        <v>5354.7000000000007</v>
      </c>
      <c r="Q1598" s="18">
        <v>93.015000000000001</v>
      </c>
      <c r="R1598" s="19">
        <v>6.5903</v>
      </c>
      <c r="S1598" s="19">
        <v>6.5736999999999997</v>
      </c>
      <c r="T1598" s="19"/>
      <c r="U1598" s="13"/>
      <c r="V1598" s="13"/>
      <c r="W1598" s="19"/>
    </row>
    <row r="1599" spans="1:23">
      <c r="A1599" s="86">
        <v>43020</v>
      </c>
      <c r="B1599" s="19">
        <v>158.37029999999999</v>
      </c>
      <c r="C1599" s="19">
        <v>224.84559999999999</v>
      </c>
      <c r="D1599" s="19"/>
      <c r="E1599" s="19">
        <v>9.91</v>
      </c>
      <c r="F1599" s="20">
        <v>1.0711999999999999E-2</v>
      </c>
      <c r="G1599" s="20">
        <v>1.5127E-2</v>
      </c>
      <c r="H1599" s="20">
        <v>1.6625999999999998E-2</v>
      </c>
      <c r="I1599" s="20">
        <v>1.9380000000000001E-2</v>
      </c>
      <c r="J1599" s="20">
        <v>2.3177E-2</v>
      </c>
      <c r="K1599" s="20">
        <v>2.1516E-2</v>
      </c>
      <c r="L1599" s="20">
        <v>2.8466999999999999E-2</v>
      </c>
      <c r="M1599" s="20">
        <v>3.5900000000000001E-2</v>
      </c>
      <c r="N1599" s="19">
        <v>1390</v>
      </c>
      <c r="O1599" s="21">
        <v>2801.01</v>
      </c>
      <c r="P1599" s="19">
        <v>5354.7000000000007</v>
      </c>
      <c r="Q1599" s="18">
        <v>93.29</v>
      </c>
      <c r="R1599" s="19">
        <v>6.5743</v>
      </c>
      <c r="S1599" s="19">
        <v>6.5667</v>
      </c>
      <c r="T1599" s="19"/>
      <c r="U1599" s="13"/>
      <c r="V1599" s="13"/>
      <c r="W1599" s="19"/>
    </row>
    <row r="1600" spans="1:23">
      <c r="A1600" s="86">
        <v>43019</v>
      </c>
      <c r="B1600" s="19">
        <v>158.12309999999999</v>
      </c>
      <c r="C1600" s="19">
        <v>224.64150000000001</v>
      </c>
      <c r="D1600" s="19"/>
      <c r="E1600" s="19">
        <v>9.85</v>
      </c>
      <c r="F1600" s="20">
        <v>1.0878000000000001E-2</v>
      </c>
      <c r="G1600" s="20">
        <v>1.5186E-2</v>
      </c>
      <c r="H1600" s="20">
        <v>1.644E-2</v>
      </c>
      <c r="I1600" s="20">
        <v>1.9562E-2</v>
      </c>
      <c r="J1600" s="20">
        <v>2.3480999999999998E-2</v>
      </c>
      <c r="K1600" s="20">
        <v>2.1760000000000002E-2</v>
      </c>
      <c r="L1600" s="20">
        <v>2.8823999999999999E-2</v>
      </c>
      <c r="M1600" s="20">
        <v>3.5889999999999998E-2</v>
      </c>
      <c r="N1600" s="19">
        <v>1390</v>
      </c>
      <c r="O1600" s="21">
        <v>2801.01</v>
      </c>
      <c r="P1600" s="19">
        <v>5354.7000000000007</v>
      </c>
      <c r="Q1600" s="18">
        <v>93.674999999999997</v>
      </c>
      <c r="R1600" s="19">
        <v>6.6250999999999998</v>
      </c>
      <c r="S1600" s="19">
        <v>6.6154000000000002</v>
      </c>
      <c r="T1600" s="19"/>
      <c r="U1600" s="13"/>
      <c r="V1600" s="13"/>
      <c r="W1600" s="19"/>
    </row>
    <row r="1601" spans="1:23">
      <c r="A1601" s="86">
        <v>43018</v>
      </c>
      <c r="B1601" s="19">
        <v>158.0095</v>
      </c>
      <c r="C1601" s="19">
        <v>224.44210000000001</v>
      </c>
      <c r="D1601" s="19"/>
      <c r="E1601" s="19">
        <v>10.08</v>
      </c>
      <c r="F1601" s="20">
        <v>1.0723E-2</v>
      </c>
      <c r="G1601" s="20">
        <v>1.5122999999999999E-2</v>
      </c>
      <c r="H1601" s="20">
        <v>1.6383000000000002E-2</v>
      </c>
      <c r="I1601" s="20">
        <v>1.9595000000000001E-2</v>
      </c>
      <c r="J1601" s="20">
        <v>2.3607E-2</v>
      </c>
      <c r="K1601" s="20">
        <v>2.1857000000000001E-2</v>
      </c>
      <c r="L1601" s="20">
        <v>2.8951999999999999E-2</v>
      </c>
      <c r="M1601" s="20">
        <v>3.5950000000000003E-2</v>
      </c>
      <c r="N1601" s="19">
        <v>1390</v>
      </c>
      <c r="O1601" s="21">
        <v>2801.01</v>
      </c>
      <c r="P1601" s="19">
        <v>5354.7000000000007</v>
      </c>
      <c r="Q1601" s="18">
        <v>93.8</v>
      </c>
      <c r="R1601" s="19">
        <v>6.6528</v>
      </c>
      <c r="S1601" s="19">
        <v>6.6505000000000001</v>
      </c>
      <c r="T1601" s="19"/>
      <c r="U1601" s="13"/>
      <c r="V1601" s="13"/>
      <c r="W1601" s="19"/>
    </row>
    <row r="1602" spans="1:23">
      <c r="A1602" s="86">
        <v>43017</v>
      </c>
      <c r="B1602" s="19">
        <v>157.68879999999999</v>
      </c>
      <c r="C1602" s="19">
        <v>224.084</v>
      </c>
      <c r="D1602" s="19"/>
      <c r="E1602" s="19">
        <v>10.33</v>
      </c>
      <c r="F1602" s="20">
        <v>1.0621999999999999E-2</v>
      </c>
      <c r="G1602" s="20">
        <v>1.504E-2</v>
      </c>
      <c r="H1602" s="20">
        <v>1.6379999999999999E-2</v>
      </c>
      <c r="I1602" s="20">
        <v>1.9560999999999999E-2</v>
      </c>
      <c r="J1602" s="20">
        <v>2.3588999999999999E-2</v>
      </c>
      <c r="K1602" s="20">
        <v>2.1857000000000001E-2</v>
      </c>
      <c r="L1602" s="20">
        <v>2.8936E-2</v>
      </c>
      <c r="M1602" s="20">
        <v>3.5839999999999997E-2</v>
      </c>
      <c r="N1602" s="19">
        <v>1390</v>
      </c>
      <c r="O1602" s="21">
        <v>2801.01</v>
      </c>
      <c r="P1602" s="19">
        <v>5354.7000000000007</v>
      </c>
      <c r="Q1602" s="18">
        <v>93.960999999999999</v>
      </c>
      <c r="R1602" s="19">
        <v>6.6528</v>
      </c>
      <c r="S1602" s="19">
        <v>6.6543000000000001</v>
      </c>
      <c r="T1602" s="19"/>
      <c r="U1602" s="13"/>
      <c r="V1602" s="13"/>
      <c r="W1602" s="19"/>
    </row>
    <row r="1603" spans="1:23">
      <c r="A1603" s="86">
        <v>43014</v>
      </c>
      <c r="B1603" s="19">
        <v>157.68879999999999</v>
      </c>
      <c r="C1603" s="19">
        <v>224.084</v>
      </c>
      <c r="D1603" s="19"/>
      <c r="E1603" s="19">
        <v>9.65</v>
      </c>
      <c r="F1603" s="20">
        <v>1.0621999999999999E-2</v>
      </c>
      <c r="G1603" s="20">
        <v>1.504E-2</v>
      </c>
      <c r="H1603" s="20">
        <v>1.6379999999999999E-2</v>
      </c>
      <c r="I1603" s="20">
        <v>1.9560999999999999E-2</v>
      </c>
      <c r="J1603" s="20">
        <v>2.3588999999999999E-2</v>
      </c>
      <c r="K1603" s="20">
        <v>2.1857000000000001E-2</v>
      </c>
      <c r="L1603" s="20">
        <v>2.8936E-2</v>
      </c>
      <c r="M1603" s="20">
        <v>3.5639999999999998E-2</v>
      </c>
      <c r="N1603" s="19">
        <v>1390</v>
      </c>
      <c r="O1603" s="21">
        <v>2801.01</v>
      </c>
      <c r="P1603" s="19">
        <v>5354.7000000000007</v>
      </c>
      <c r="Q1603" s="18">
        <v>93.457999999999998</v>
      </c>
      <c r="R1603" s="19">
        <v>6.6528</v>
      </c>
      <c r="S1603" s="19">
        <v>6.6486999999999998</v>
      </c>
      <c r="T1603" s="19"/>
      <c r="U1603" s="13"/>
      <c r="V1603" s="13"/>
      <c r="W1603" s="19"/>
    </row>
    <row r="1604" spans="1:23">
      <c r="A1604" s="86">
        <v>43013</v>
      </c>
      <c r="B1604" s="19">
        <v>157.75659999999999</v>
      </c>
      <c r="C1604" s="19">
        <v>224.0077</v>
      </c>
      <c r="D1604" s="19"/>
      <c r="E1604" s="19">
        <v>9.19</v>
      </c>
      <c r="F1604" s="20">
        <v>1.0597000000000001E-2</v>
      </c>
      <c r="G1604" s="20">
        <v>1.4873000000000001E-2</v>
      </c>
      <c r="H1604" s="20">
        <v>1.6261000000000001E-2</v>
      </c>
      <c r="I1604" s="20">
        <v>1.9443999999999999E-2</v>
      </c>
      <c r="J1604" s="20">
        <v>2.3480000000000001E-2</v>
      </c>
      <c r="K1604" s="20">
        <v>2.1783E-2</v>
      </c>
      <c r="L1604" s="20">
        <v>2.8903999999999999E-2</v>
      </c>
      <c r="M1604" s="20">
        <v>3.5639999999999998E-2</v>
      </c>
      <c r="N1604" s="19">
        <v>1390</v>
      </c>
      <c r="O1604" s="21">
        <v>2801.01</v>
      </c>
      <c r="P1604" s="19">
        <v>5354.7000000000007</v>
      </c>
      <c r="Q1604" s="18">
        <v>93.569000000000003</v>
      </c>
      <c r="R1604" s="19">
        <v>6.6528</v>
      </c>
      <c r="S1604" s="19">
        <v>6.6664000000000003</v>
      </c>
      <c r="T1604" s="19"/>
      <c r="U1604" s="13"/>
      <c r="V1604" s="13"/>
      <c r="W1604" s="19"/>
    </row>
    <row r="1605" spans="1:23">
      <c r="A1605" s="86">
        <v>43012</v>
      </c>
      <c r="B1605" s="19">
        <v>157.86279999999999</v>
      </c>
      <c r="C1605" s="19">
        <v>224.02869999999999</v>
      </c>
      <c r="D1605" s="19"/>
      <c r="E1605" s="19">
        <v>9.6300000000000008</v>
      </c>
      <c r="F1605" s="20">
        <v>1.061E-2</v>
      </c>
      <c r="G1605" s="20">
        <v>1.4711E-2</v>
      </c>
      <c r="H1605" s="20">
        <v>1.6067000000000001E-2</v>
      </c>
      <c r="I1605" s="20">
        <v>1.9161999999999998E-2</v>
      </c>
      <c r="J1605" s="20">
        <v>2.3229E-2</v>
      </c>
      <c r="K1605" s="20">
        <v>2.1492000000000001E-2</v>
      </c>
      <c r="L1605" s="20">
        <v>2.8656999999999998E-2</v>
      </c>
      <c r="M1605" s="20">
        <v>3.5639999999999998E-2</v>
      </c>
      <c r="N1605" s="19">
        <v>1390</v>
      </c>
      <c r="O1605" s="21">
        <v>2801.01</v>
      </c>
      <c r="P1605" s="19">
        <v>5354.7000000000007</v>
      </c>
      <c r="Q1605" s="18">
        <v>93.558999999999997</v>
      </c>
      <c r="R1605" s="19">
        <v>6.6528</v>
      </c>
      <c r="S1605" s="19">
        <v>6.6729000000000003</v>
      </c>
      <c r="T1605" s="19"/>
      <c r="U1605" s="13"/>
      <c r="V1605" s="13"/>
      <c r="W1605" s="19"/>
    </row>
    <row r="1606" spans="1:23">
      <c r="A1606" s="86">
        <v>43011</v>
      </c>
      <c r="B1606" s="19">
        <v>157.84809999999999</v>
      </c>
      <c r="C1606" s="19">
        <v>223.8887</v>
      </c>
      <c r="D1606" s="19"/>
      <c r="E1606" s="19">
        <v>9.51</v>
      </c>
      <c r="F1606" s="20">
        <v>1.0444999999999999E-2</v>
      </c>
      <c r="G1606" s="20">
        <v>1.4710000000000001E-2</v>
      </c>
      <c r="H1606" s="20">
        <v>1.6064999999999999E-2</v>
      </c>
      <c r="I1606" s="20">
        <v>1.9161999999999998E-2</v>
      </c>
      <c r="J1606" s="20">
        <v>2.3229E-2</v>
      </c>
      <c r="K1606" s="20">
        <v>2.1516E-2</v>
      </c>
      <c r="L1606" s="20">
        <v>2.8641E-2</v>
      </c>
      <c r="M1606" s="20">
        <v>3.5639999999999998E-2</v>
      </c>
      <c r="N1606" s="19">
        <v>1380</v>
      </c>
      <c r="O1606" s="21">
        <v>2778.1</v>
      </c>
      <c r="P1606" s="19">
        <v>5327.5</v>
      </c>
      <c r="Q1606" s="18">
        <v>93.075999999999993</v>
      </c>
      <c r="R1606" s="19">
        <v>6.6528</v>
      </c>
      <c r="S1606" s="19">
        <v>6.6467999999999998</v>
      </c>
      <c r="T1606" s="19"/>
      <c r="U1606" s="13"/>
      <c r="V1606" s="13"/>
      <c r="W1606" s="19"/>
    </row>
    <row r="1607" spans="1:23">
      <c r="A1607" s="86">
        <v>43010</v>
      </c>
      <c r="B1607" s="19">
        <v>157.75370000000001</v>
      </c>
      <c r="C1607" s="19">
        <v>223.8056</v>
      </c>
      <c r="D1607" s="19"/>
      <c r="E1607" s="19">
        <v>9.4499999999999993</v>
      </c>
      <c r="F1607" s="20">
        <v>1.0201E-2</v>
      </c>
      <c r="G1607" s="20">
        <v>1.4827999999999999E-2</v>
      </c>
      <c r="H1607" s="20">
        <v>1.6254000000000001E-2</v>
      </c>
      <c r="I1607" s="20">
        <v>1.9344E-2</v>
      </c>
      <c r="J1607" s="20">
        <v>2.3408000000000002E-2</v>
      </c>
      <c r="K1607" s="20">
        <v>2.171E-2</v>
      </c>
      <c r="L1607" s="20">
        <v>2.8736000000000001E-2</v>
      </c>
      <c r="M1607" s="20">
        <v>3.5639999999999998E-2</v>
      </c>
      <c r="N1607" s="19">
        <v>1380</v>
      </c>
      <c r="O1607" s="21">
        <v>2778.1</v>
      </c>
      <c r="P1607" s="19">
        <v>5327.5</v>
      </c>
      <c r="Q1607" s="18">
        <v>93.084999999999994</v>
      </c>
      <c r="R1607" s="19">
        <v>6.6608000000000001</v>
      </c>
      <c r="S1607" s="19">
        <v>6.6543000000000001</v>
      </c>
      <c r="T1607" s="19"/>
      <c r="U1607" s="13"/>
      <c r="V1607" s="13"/>
      <c r="W1607" s="19"/>
    </row>
    <row r="1608" spans="1:23">
      <c r="A1608" s="86">
        <v>43007</v>
      </c>
      <c r="B1608" s="19">
        <v>157.80090000000001</v>
      </c>
      <c r="C1608" s="19">
        <v>223.84229999999999</v>
      </c>
      <c r="D1608" s="19"/>
      <c r="E1608" s="19">
        <v>9.51</v>
      </c>
      <c r="F1608" s="20">
        <v>1.0404999999999999E-2</v>
      </c>
      <c r="G1608" s="20">
        <v>1.4827E-2</v>
      </c>
      <c r="H1608" s="20">
        <v>1.6225E-2</v>
      </c>
      <c r="I1608" s="20">
        <v>1.9359999999999999E-2</v>
      </c>
      <c r="J1608" s="20">
        <v>2.3335999999999999E-2</v>
      </c>
      <c r="K1608" s="20">
        <v>2.1684999999999999E-2</v>
      </c>
      <c r="L1608" s="20">
        <v>2.8601000000000001E-2</v>
      </c>
      <c r="M1608" s="20">
        <v>3.5639999999999998E-2</v>
      </c>
      <c r="N1608" s="19">
        <v>1380</v>
      </c>
      <c r="O1608" s="21">
        <v>2778.1</v>
      </c>
      <c r="P1608" s="19">
        <v>5327.5</v>
      </c>
      <c r="Q1608" s="18">
        <v>93.361000000000004</v>
      </c>
      <c r="R1608" s="19">
        <v>6.6425000000000001</v>
      </c>
      <c r="S1608" s="19">
        <v>6.6398000000000001</v>
      </c>
      <c r="T1608" s="19"/>
      <c r="U1608" s="13"/>
      <c r="V1608" s="13"/>
      <c r="W1608" s="19"/>
    </row>
    <row r="1609" spans="1:23">
      <c r="A1609" s="86">
        <v>43006</v>
      </c>
      <c r="B1609" s="19">
        <v>157.90770000000001</v>
      </c>
      <c r="C1609" s="19">
        <v>223.74019999999999</v>
      </c>
      <c r="D1609" s="19"/>
      <c r="E1609" s="19">
        <v>9.5500000000000007</v>
      </c>
      <c r="F1609" s="20">
        <v>1.047E-2</v>
      </c>
      <c r="G1609" s="20">
        <v>1.4508E-2</v>
      </c>
      <c r="H1609" s="20">
        <v>1.5701E-2</v>
      </c>
      <c r="I1609" s="20">
        <v>1.8931E-2</v>
      </c>
      <c r="J1609" s="20">
        <v>2.3085000000000001E-2</v>
      </c>
      <c r="K1609" s="20">
        <v>2.1238E-2</v>
      </c>
      <c r="L1609" s="20">
        <v>2.8712000000000001E-2</v>
      </c>
      <c r="M1609" s="20">
        <v>3.5680000000000003E-2</v>
      </c>
      <c r="N1609" s="19">
        <v>1380</v>
      </c>
      <c r="O1609" s="21">
        <v>2778.1</v>
      </c>
      <c r="P1609" s="19">
        <v>5327.5</v>
      </c>
      <c r="Q1609" s="18">
        <v>92.965999999999994</v>
      </c>
      <c r="R1609" s="19">
        <v>6.64</v>
      </c>
      <c r="S1609" s="19">
        <v>6.6284000000000001</v>
      </c>
      <c r="T1609" s="19"/>
      <c r="U1609" s="13"/>
      <c r="V1609" s="13"/>
      <c r="W1609" s="19"/>
    </row>
    <row r="1610" spans="1:23">
      <c r="A1610" s="86">
        <v>43005</v>
      </c>
      <c r="B1610" s="19">
        <v>157.7945</v>
      </c>
      <c r="C1610" s="19">
        <v>223.9485</v>
      </c>
      <c r="D1610" s="19"/>
      <c r="E1610" s="19">
        <v>9.8699999999999992</v>
      </c>
      <c r="F1610" s="20">
        <v>1.0458E-2</v>
      </c>
      <c r="G1610" s="20">
        <v>1.4707E-2</v>
      </c>
      <c r="H1610" s="20">
        <v>1.5970999999999999E-2</v>
      </c>
      <c r="I1610" s="20">
        <v>1.9054999999999999E-2</v>
      </c>
      <c r="J1610" s="20">
        <v>2.3102999999999999E-2</v>
      </c>
      <c r="K1610" s="20">
        <v>2.1409000000000001E-2</v>
      </c>
      <c r="L1610" s="20">
        <v>2.8625000000000001E-2</v>
      </c>
      <c r="M1610" s="20">
        <v>3.5790000000000002E-2</v>
      </c>
      <c r="N1610" s="19">
        <v>1380</v>
      </c>
      <c r="O1610" s="21">
        <v>2778.1</v>
      </c>
      <c r="P1610" s="19">
        <v>5327.5</v>
      </c>
      <c r="Q1610" s="18">
        <v>92.647999999999996</v>
      </c>
      <c r="R1610" s="19">
        <v>6.6215000000000002</v>
      </c>
      <c r="S1610" s="19">
        <v>6.6124000000000001</v>
      </c>
      <c r="T1610" s="19"/>
      <c r="U1610" s="13"/>
      <c r="V1610" s="13"/>
      <c r="W1610" s="19"/>
    </row>
    <row r="1611" spans="1:23">
      <c r="A1611" s="86">
        <v>43004</v>
      </c>
      <c r="B1611" s="19">
        <v>158.18100000000001</v>
      </c>
      <c r="C1611" s="19">
        <v>223.98400000000001</v>
      </c>
      <c r="D1611" s="19"/>
      <c r="E1611" s="19">
        <v>10.17</v>
      </c>
      <c r="F1611" s="20">
        <v>1.0496E-2</v>
      </c>
      <c r="G1611" s="20">
        <v>1.4356000000000001E-2</v>
      </c>
      <c r="H1611" s="20">
        <v>1.5696999999999999E-2</v>
      </c>
      <c r="I1611" s="20">
        <v>1.8582999999999999E-2</v>
      </c>
      <c r="J1611" s="20">
        <v>2.2356999999999998E-2</v>
      </c>
      <c r="K1611" s="20">
        <v>2.0768999999999999E-2</v>
      </c>
      <c r="L1611" s="20">
        <v>2.7739E-2</v>
      </c>
      <c r="M1611" s="20">
        <v>3.5929999999999997E-2</v>
      </c>
      <c r="N1611" s="19">
        <v>1380</v>
      </c>
      <c r="O1611" s="21">
        <v>2778.1</v>
      </c>
      <c r="P1611" s="19">
        <v>5327.5</v>
      </c>
      <c r="Q1611" s="18">
        <v>92.171000000000006</v>
      </c>
      <c r="R1611" s="19">
        <v>6.5900999999999996</v>
      </c>
      <c r="S1611" s="19">
        <v>6.5793999999999997</v>
      </c>
      <c r="T1611" s="19"/>
      <c r="U1611" s="13"/>
      <c r="V1611" s="13"/>
      <c r="W1611" s="19"/>
    </row>
    <row r="1612" spans="1:23">
      <c r="A1612" s="86">
        <v>43003</v>
      </c>
      <c r="B1612" s="19">
        <v>158.25069999999999</v>
      </c>
      <c r="C1612" s="19">
        <v>224.0796</v>
      </c>
      <c r="D1612" s="19"/>
      <c r="E1612" s="19">
        <v>10.210000000000001</v>
      </c>
      <c r="F1612" s="20">
        <v>1.0074E-2</v>
      </c>
      <c r="G1612" s="20">
        <v>1.423E-2</v>
      </c>
      <c r="H1612" s="20">
        <v>1.5587E-2</v>
      </c>
      <c r="I1612" s="20">
        <v>1.8363999999999998E-2</v>
      </c>
      <c r="J1612" s="20">
        <v>2.2197999999999999E-2</v>
      </c>
      <c r="K1612" s="20">
        <v>2.0597000000000001E-2</v>
      </c>
      <c r="L1612" s="20">
        <v>2.7615000000000001E-2</v>
      </c>
      <c r="M1612" s="20">
        <v>3.5959999999999999E-2</v>
      </c>
      <c r="N1612" s="19">
        <v>1380</v>
      </c>
      <c r="O1612" s="21">
        <v>2778.1</v>
      </c>
      <c r="P1612" s="19">
        <v>5327.5</v>
      </c>
      <c r="Q1612" s="18">
        <v>92.259</v>
      </c>
      <c r="R1612" s="19">
        <v>6.5898000000000003</v>
      </c>
      <c r="S1612" s="19">
        <v>6.5686</v>
      </c>
      <c r="T1612" s="19"/>
      <c r="U1612" s="13"/>
      <c r="V1612" s="13"/>
      <c r="W1612" s="19"/>
    </row>
    <row r="1613" spans="1:23">
      <c r="A1613" s="86">
        <v>43000</v>
      </c>
      <c r="B1613" s="19">
        <v>157.97069999999999</v>
      </c>
      <c r="C1613" s="19">
        <v>224.0429</v>
      </c>
      <c r="D1613" s="19"/>
      <c r="E1613" s="19">
        <v>9.59</v>
      </c>
      <c r="F1613" s="20">
        <v>1.0201999999999999E-2</v>
      </c>
      <c r="G1613" s="20">
        <v>1.431E-2</v>
      </c>
      <c r="H1613" s="20">
        <v>1.5748000000000002E-2</v>
      </c>
      <c r="I1613" s="20">
        <v>1.8613999999999999E-2</v>
      </c>
      <c r="J1613" s="20">
        <v>2.2499000000000002E-2</v>
      </c>
      <c r="K1613" s="20">
        <v>2.0865999999999999E-2</v>
      </c>
      <c r="L1613" s="20">
        <v>2.7800999999999999E-2</v>
      </c>
      <c r="M1613" s="20">
        <v>3.5749999999999997E-2</v>
      </c>
      <c r="N1613" s="19">
        <v>1380</v>
      </c>
      <c r="O1613" s="21">
        <v>2778.1</v>
      </c>
      <c r="P1613" s="19">
        <v>5327.5</v>
      </c>
      <c r="Q1613" s="18">
        <v>92.507999999999996</v>
      </c>
      <c r="R1613" s="19">
        <v>6.5749000000000004</v>
      </c>
      <c r="S1613" s="19">
        <v>6.5862999999999996</v>
      </c>
      <c r="T1613" s="19"/>
      <c r="U1613" s="13"/>
      <c r="V1613" s="13"/>
      <c r="W1613" s="19"/>
    </row>
    <row r="1614" spans="1:23">
      <c r="A1614" s="86">
        <v>42999</v>
      </c>
      <c r="B1614" s="19">
        <v>157.86340000000001</v>
      </c>
      <c r="C1614" s="19">
        <v>223.85429999999999</v>
      </c>
      <c r="D1614" s="19"/>
      <c r="E1614" s="19">
        <v>9.67</v>
      </c>
      <c r="F1614" s="20">
        <v>1.0279E-2</v>
      </c>
      <c r="G1614" s="20">
        <v>1.4385E-2</v>
      </c>
      <c r="H1614" s="20">
        <v>1.5959000000000001E-2</v>
      </c>
      <c r="I1614" s="20">
        <v>1.8862E-2</v>
      </c>
      <c r="J1614" s="20">
        <v>2.2765000000000001E-2</v>
      </c>
      <c r="K1614" s="20">
        <v>2.1158E-2</v>
      </c>
      <c r="L1614" s="20">
        <v>2.8049999999999999E-2</v>
      </c>
      <c r="M1614" s="20">
        <v>3.5959999999999999E-2</v>
      </c>
      <c r="N1614" s="19">
        <v>1380</v>
      </c>
      <c r="O1614" s="21">
        <v>2778.1</v>
      </c>
      <c r="P1614" s="19">
        <v>5327.5</v>
      </c>
      <c r="Q1614" s="18">
        <v>91.793000000000006</v>
      </c>
      <c r="R1614" s="19">
        <v>6.5834999999999999</v>
      </c>
      <c r="S1614" s="19">
        <v>6.5838999999999999</v>
      </c>
      <c r="T1614" s="19"/>
      <c r="U1614" s="13"/>
      <c r="V1614" s="13"/>
      <c r="W1614" s="19"/>
    </row>
    <row r="1615" spans="1:23">
      <c r="A1615" s="86">
        <v>42998</v>
      </c>
      <c r="B1615" s="19">
        <v>157.79679999999999</v>
      </c>
      <c r="C1615" s="19">
        <v>223.72800000000001</v>
      </c>
      <c r="D1615" s="19"/>
      <c r="E1615" s="19">
        <v>9.7799999999999994</v>
      </c>
      <c r="F1615" s="20">
        <v>1.0279E-2</v>
      </c>
      <c r="G1615" s="20">
        <v>1.4382000000000001E-2</v>
      </c>
      <c r="H1615" s="20">
        <v>1.5876000000000001E-2</v>
      </c>
      <c r="I1615" s="20">
        <v>1.8742999999999999E-2</v>
      </c>
      <c r="J1615" s="20">
        <v>2.2676000000000002E-2</v>
      </c>
      <c r="K1615" s="20">
        <v>2.1034000000000001E-2</v>
      </c>
      <c r="L1615" s="20">
        <v>2.8080999999999998E-2</v>
      </c>
      <c r="M1615" s="20">
        <v>3.5810000000000002E-2</v>
      </c>
      <c r="N1615" s="19">
        <v>1380</v>
      </c>
      <c r="O1615" s="21">
        <v>2778.1</v>
      </c>
      <c r="P1615" s="19">
        <v>5327.5</v>
      </c>
      <c r="Q1615" s="18">
        <v>92.046999999999997</v>
      </c>
      <c r="R1615" s="19">
        <v>6.5753000000000004</v>
      </c>
      <c r="S1615" s="19">
        <v>6.5751999999999997</v>
      </c>
      <c r="T1615" s="19"/>
      <c r="U1615" s="13"/>
      <c r="V1615" s="13"/>
      <c r="W1615" s="19"/>
    </row>
    <row r="1616" spans="1:23">
      <c r="A1616" s="86">
        <v>42997</v>
      </c>
      <c r="B1616" s="19">
        <v>157.97970000000001</v>
      </c>
      <c r="C1616" s="19">
        <v>223.708</v>
      </c>
      <c r="D1616" s="19"/>
      <c r="E1616" s="19">
        <v>10.18</v>
      </c>
      <c r="F1616" s="20">
        <v>1.0267E-2</v>
      </c>
      <c r="G1616" s="20">
        <v>1.4010999999999999E-2</v>
      </c>
      <c r="H1616" s="20">
        <v>1.5443E-2</v>
      </c>
      <c r="I1616" s="20">
        <v>1.8341E-2</v>
      </c>
      <c r="J1616" s="20">
        <v>2.2446000000000001E-2</v>
      </c>
      <c r="K1616" s="20">
        <v>2.0715000000000001E-2</v>
      </c>
      <c r="L1616" s="20">
        <v>2.8167000000000001E-2</v>
      </c>
      <c r="M1616" s="20">
        <v>3.5529999999999999E-2</v>
      </c>
      <c r="N1616" s="19">
        <v>1380</v>
      </c>
      <c r="O1616" s="21">
        <v>2778.1</v>
      </c>
      <c r="P1616" s="19">
        <v>5327.5</v>
      </c>
      <c r="Q1616" s="18">
        <v>91.872</v>
      </c>
      <c r="R1616" s="19">
        <v>6.5526</v>
      </c>
      <c r="S1616" s="19">
        <v>6.5479000000000003</v>
      </c>
      <c r="T1616" s="19"/>
      <c r="U1616" s="13"/>
      <c r="V1616" s="13"/>
      <c r="W1616" s="19"/>
    </row>
    <row r="1617" spans="1:23">
      <c r="A1617" s="86">
        <v>42996</v>
      </c>
      <c r="B1617" s="19">
        <v>158.01140000000001</v>
      </c>
      <c r="C1617" s="19">
        <v>223.67169999999999</v>
      </c>
      <c r="D1617" s="19"/>
      <c r="E1617" s="19">
        <v>10.15</v>
      </c>
      <c r="F1617" s="20">
        <v>1.0125E-2</v>
      </c>
      <c r="G1617" s="20">
        <v>1.3946999999999999E-2</v>
      </c>
      <c r="H1617" s="20">
        <v>1.5414000000000001E-2</v>
      </c>
      <c r="I1617" s="20">
        <v>1.8256000000000001E-2</v>
      </c>
      <c r="J1617" s="20">
        <v>2.2287000000000001E-2</v>
      </c>
      <c r="K1617" s="20">
        <v>2.0591999999999999E-2</v>
      </c>
      <c r="L1617" s="20">
        <v>2.7987000000000001E-2</v>
      </c>
      <c r="M1617" s="20">
        <v>3.5479999999999998E-2</v>
      </c>
      <c r="N1617" s="19">
        <v>1380</v>
      </c>
      <c r="O1617" s="21">
        <v>2778.1</v>
      </c>
      <c r="P1617" s="19">
        <v>5327.5</v>
      </c>
      <c r="Q1617" s="18">
        <v>92.123999999999995</v>
      </c>
      <c r="R1617" s="19">
        <v>6.556</v>
      </c>
      <c r="S1617" s="19">
        <v>6.5427999999999997</v>
      </c>
      <c r="T1617" s="19"/>
      <c r="U1617" s="13"/>
      <c r="V1617" s="13"/>
      <c r="W1617" s="19"/>
    </row>
    <row r="1618" spans="1:23">
      <c r="A1618" s="86">
        <v>42993</v>
      </c>
      <c r="B1618" s="19">
        <v>158.09299999999999</v>
      </c>
      <c r="C1618" s="19">
        <v>223.60990000000001</v>
      </c>
      <c r="D1618" s="19"/>
      <c r="E1618" s="19">
        <v>10.17</v>
      </c>
      <c r="F1618" s="20">
        <v>1.0265E-2</v>
      </c>
      <c r="G1618" s="20">
        <v>1.3802999999999999E-2</v>
      </c>
      <c r="H1618" s="20">
        <v>1.5251000000000001E-2</v>
      </c>
      <c r="I1618" s="20">
        <v>1.8055000000000002E-2</v>
      </c>
      <c r="J1618" s="20">
        <v>2.2023000000000001E-2</v>
      </c>
      <c r="K1618" s="20">
        <v>2.0323999999999998E-2</v>
      </c>
      <c r="L1618" s="20">
        <v>2.7699999999999999E-2</v>
      </c>
      <c r="M1618" s="20">
        <v>3.533E-2</v>
      </c>
      <c r="N1618" s="19">
        <v>1380</v>
      </c>
      <c r="O1618" s="21">
        <v>2778.1</v>
      </c>
      <c r="P1618" s="19">
        <v>5327.5</v>
      </c>
      <c r="Q1618" s="18">
        <v>92.52</v>
      </c>
      <c r="R1618" s="19">
        <v>6.5430000000000001</v>
      </c>
      <c r="S1618" s="19">
        <v>6.5476999999999999</v>
      </c>
      <c r="T1618" s="19"/>
      <c r="U1618" s="13"/>
      <c r="V1618" s="13"/>
      <c r="W1618" s="19"/>
    </row>
    <row r="1619" spans="1:23">
      <c r="A1619" s="86">
        <v>42992</v>
      </c>
      <c r="B1619" s="19">
        <v>158.1173</v>
      </c>
      <c r="C1619" s="19">
        <v>223.55430000000001</v>
      </c>
      <c r="D1619" s="19"/>
      <c r="E1619" s="19">
        <v>10.44</v>
      </c>
      <c r="F1619" s="20">
        <v>1.0432E-2</v>
      </c>
      <c r="G1619" s="20">
        <v>1.3615E-2</v>
      </c>
      <c r="H1619" s="20">
        <v>1.498E-2</v>
      </c>
      <c r="I1619" s="20">
        <v>1.7770000000000001E-2</v>
      </c>
      <c r="J1619" s="20">
        <v>2.1846999999999998E-2</v>
      </c>
      <c r="K1619" s="20">
        <v>2.0055E-2</v>
      </c>
      <c r="L1619" s="20">
        <v>2.7668999999999999E-2</v>
      </c>
      <c r="M1619" s="20">
        <v>3.5400000000000001E-2</v>
      </c>
      <c r="N1619" s="19">
        <v>1380</v>
      </c>
      <c r="O1619" s="21">
        <v>2778.1</v>
      </c>
      <c r="P1619" s="19">
        <v>5327.5</v>
      </c>
      <c r="Q1619" s="18">
        <v>91.882000000000005</v>
      </c>
      <c r="R1619" s="19">
        <v>6.5354000000000001</v>
      </c>
      <c r="S1619" s="19">
        <v>6.5359999999999996</v>
      </c>
      <c r="T1619" s="19"/>
      <c r="U1619" s="13"/>
      <c r="V1619" s="13"/>
      <c r="W1619" s="19"/>
    </row>
    <row r="1620" spans="1:23">
      <c r="A1620" s="86">
        <v>42991</v>
      </c>
      <c r="B1620" s="19">
        <v>158.05609999999999</v>
      </c>
      <c r="C1620" s="19">
        <v>223.58410000000001</v>
      </c>
      <c r="D1620" s="19"/>
      <c r="E1620" s="19">
        <v>10.5</v>
      </c>
      <c r="F1620" s="20">
        <v>1.0343E-2</v>
      </c>
      <c r="G1620" s="20">
        <v>1.3471E-2</v>
      </c>
      <c r="H1620" s="20">
        <v>1.4792E-2</v>
      </c>
      <c r="I1620" s="20">
        <v>1.7670000000000002E-2</v>
      </c>
      <c r="J1620" s="20">
        <v>2.1883E-2</v>
      </c>
      <c r="K1620" s="20">
        <v>2.0029999999999999E-2</v>
      </c>
      <c r="L1620" s="20">
        <v>2.7862999999999999E-2</v>
      </c>
      <c r="M1620" s="20">
        <v>3.5360000000000003E-2</v>
      </c>
      <c r="N1620" s="19">
        <v>1380</v>
      </c>
      <c r="O1620" s="21">
        <v>2778.1</v>
      </c>
      <c r="P1620" s="19">
        <v>5327.5</v>
      </c>
      <c r="Q1620" s="18">
        <v>91.875</v>
      </c>
      <c r="R1620" s="19">
        <v>6.5297000000000001</v>
      </c>
      <c r="S1620" s="19">
        <v>6.5388000000000002</v>
      </c>
      <c r="T1620" s="19"/>
      <c r="U1620" s="13"/>
      <c r="V1620" s="13"/>
      <c r="W1620" s="19"/>
    </row>
    <row r="1621" spans="1:23">
      <c r="A1621" s="86">
        <v>42990</v>
      </c>
      <c r="B1621" s="19">
        <v>158.17529999999999</v>
      </c>
      <c r="C1621" s="19">
        <v>223.5164</v>
      </c>
      <c r="D1621" s="19"/>
      <c r="E1621" s="19">
        <v>10.58</v>
      </c>
      <c r="F1621" s="20">
        <v>1.0267E-2</v>
      </c>
      <c r="G1621" s="20">
        <v>1.3348E-2</v>
      </c>
      <c r="H1621" s="20">
        <v>1.4631999999999999E-2</v>
      </c>
      <c r="I1621" s="20">
        <v>1.7454000000000001E-2</v>
      </c>
      <c r="J1621" s="20">
        <v>2.1672E-2</v>
      </c>
      <c r="K1621" s="20">
        <v>1.9883999999999999E-2</v>
      </c>
      <c r="L1621" s="20">
        <v>2.7715E-2</v>
      </c>
      <c r="M1621" s="20">
        <v>3.5389999999999998E-2</v>
      </c>
      <c r="N1621" s="19">
        <v>1380</v>
      </c>
      <c r="O1621" s="21">
        <v>2778.1</v>
      </c>
      <c r="P1621" s="19">
        <v>5327.5</v>
      </c>
      <c r="Q1621" s="18">
        <v>91.352000000000004</v>
      </c>
      <c r="R1621" s="19">
        <v>6.4943</v>
      </c>
      <c r="S1621" s="19">
        <v>6.4943</v>
      </c>
      <c r="T1621" s="19"/>
      <c r="U1621" s="13"/>
      <c r="V1621" s="13"/>
      <c r="W1621" s="19"/>
    </row>
    <row r="1622" spans="1:23">
      <c r="A1622" s="86">
        <v>42989</v>
      </c>
      <c r="B1622" s="19">
        <v>158.3674</v>
      </c>
      <c r="C1622" s="19">
        <v>223.4068</v>
      </c>
      <c r="D1622" s="19"/>
      <c r="E1622" s="19">
        <v>10.73</v>
      </c>
      <c r="F1622" s="20">
        <v>1.0340999999999999E-2</v>
      </c>
      <c r="G1622" s="20">
        <v>1.3186E-2</v>
      </c>
      <c r="H1622" s="20">
        <v>1.4342000000000001E-2</v>
      </c>
      <c r="I1622" s="20">
        <v>1.7090000000000001E-2</v>
      </c>
      <c r="J1622" s="20">
        <v>2.1305999999999999E-2</v>
      </c>
      <c r="K1622" s="20">
        <v>1.9545E-2</v>
      </c>
      <c r="L1622" s="20">
        <v>2.743E-2</v>
      </c>
      <c r="M1622" s="20">
        <v>3.5279999999999999E-2</v>
      </c>
      <c r="N1622" s="19">
        <v>1380</v>
      </c>
      <c r="O1622" s="21">
        <v>2778.1</v>
      </c>
      <c r="P1622" s="19">
        <v>5327.5</v>
      </c>
      <c r="Q1622" s="18">
        <v>91.662999999999997</v>
      </c>
      <c r="R1622" s="19">
        <v>6.4865000000000004</v>
      </c>
      <c r="S1622" s="19">
        <v>6.4865000000000004</v>
      </c>
      <c r="T1622" s="19"/>
      <c r="U1622" s="13"/>
      <c r="V1622" s="13"/>
      <c r="W1622" s="19"/>
    </row>
    <row r="1623" spans="1:23">
      <c r="A1623" s="86">
        <v>42986</v>
      </c>
      <c r="B1623" s="19">
        <v>158.66800000000001</v>
      </c>
      <c r="C1623" s="19">
        <v>223.27189999999999</v>
      </c>
      <c r="D1623" s="19"/>
      <c r="E1623" s="19">
        <v>12.12</v>
      </c>
      <c r="F1623" s="20">
        <v>1.0366999999999999E-2</v>
      </c>
      <c r="G1623" s="20">
        <v>1.2619999999999999E-2</v>
      </c>
      <c r="H1623" s="20">
        <v>1.3687E-2</v>
      </c>
      <c r="I1623" s="20">
        <v>1.6331999999999999E-2</v>
      </c>
      <c r="J1623" s="20">
        <v>2.0507000000000001E-2</v>
      </c>
      <c r="K1623" s="20">
        <v>1.8797999999999999E-2</v>
      </c>
      <c r="L1623" s="20">
        <v>2.6692E-2</v>
      </c>
      <c r="M1623" s="20">
        <v>3.5299999999999998E-2</v>
      </c>
      <c r="N1623" s="19">
        <v>1380</v>
      </c>
      <c r="O1623" s="21">
        <v>2778.1</v>
      </c>
      <c r="P1623" s="19">
        <v>5327.5</v>
      </c>
      <c r="Q1623" s="18">
        <v>92.29</v>
      </c>
      <c r="R1623" s="19">
        <v>6.5242000000000004</v>
      </c>
      <c r="S1623" s="19">
        <v>6.5407999999999999</v>
      </c>
      <c r="T1623" s="19"/>
      <c r="U1623" s="13"/>
      <c r="V1623" s="13"/>
      <c r="W1623" s="19"/>
    </row>
    <row r="1624" spans="1:23">
      <c r="A1624" s="86">
        <v>42985</v>
      </c>
      <c r="B1624" s="19">
        <v>158.69329999999999</v>
      </c>
      <c r="C1624" s="19">
        <v>223.0958</v>
      </c>
      <c r="D1624" s="19"/>
      <c r="E1624" s="19">
        <v>11.55</v>
      </c>
      <c r="F1624" s="20">
        <v>1.0394E-2</v>
      </c>
      <c r="G1624" s="20">
        <v>1.2619999999999999E-2</v>
      </c>
      <c r="H1624" s="20">
        <v>1.3691E-2</v>
      </c>
      <c r="I1624" s="20">
        <v>1.6250000000000001E-2</v>
      </c>
      <c r="J1624" s="20">
        <v>2.0386999999999999E-2</v>
      </c>
      <c r="K1624" s="20">
        <v>1.8678E-2</v>
      </c>
      <c r="L1624" s="20">
        <v>2.6571999999999998E-2</v>
      </c>
      <c r="M1624" s="20">
        <v>3.5479999999999998E-2</v>
      </c>
      <c r="N1624" s="19">
        <v>1380</v>
      </c>
      <c r="O1624" s="21">
        <v>2778.1</v>
      </c>
      <c r="P1624" s="19">
        <v>5327.5</v>
      </c>
      <c r="Q1624" s="18">
        <v>92.251999999999995</v>
      </c>
      <c r="R1624" s="19">
        <v>6.5388000000000002</v>
      </c>
      <c r="S1624" s="19">
        <v>6.5407999999999999</v>
      </c>
      <c r="T1624" s="19"/>
      <c r="U1624" s="13"/>
      <c r="V1624" s="13"/>
      <c r="W1624" s="19"/>
    </row>
    <row r="1625" spans="1:23">
      <c r="A1625" s="86">
        <v>42984</v>
      </c>
      <c r="B1625" s="19">
        <v>158.3972</v>
      </c>
      <c r="C1625" s="19">
        <v>223.01509999999999</v>
      </c>
      <c r="D1625" s="19"/>
      <c r="E1625" s="19">
        <v>11.63</v>
      </c>
      <c r="F1625" s="20">
        <v>1.0547000000000001E-2</v>
      </c>
      <c r="G1625" s="20">
        <v>1.3021E-2</v>
      </c>
      <c r="H1625" s="20">
        <v>1.41E-2</v>
      </c>
      <c r="I1625" s="20">
        <v>1.6840999999999998E-2</v>
      </c>
      <c r="J1625" s="20">
        <v>2.1045999999999999E-2</v>
      </c>
      <c r="K1625" s="20">
        <v>1.9327E-2</v>
      </c>
      <c r="L1625" s="20">
        <v>2.7224000000000002E-2</v>
      </c>
      <c r="M1625" s="20">
        <v>3.5880000000000002E-2</v>
      </c>
      <c r="N1625" s="19">
        <v>1380</v>
      </c>
      <c r="O1625" s="21">
        <v>2778.1</v>
      </c>
      <c r="P1625" s="19">
        <v>5327.5</v>
      </c>
      <c r="Q1625" s="18">
        <v>92.635000000000005</v>
      </c>
      <c r="R1625" s="19">
        <v>6.5308999999999999</v>
      </c>
      <c r="S1625" s="19">
        <v>6.5293000000000001</v>
      </c>
      <c r="T1625" s="19"/>
      <c r="U1625" s="13"/>
      <c r="V1625" s="13"/>
      <c r="W1625" s="19"/>
    </row>
    <row r="1626" spans="1:23">
      <c r="A1626" s="86">
        <v>42983</v>
      </c>
      <c r="B1626" s="19">
        <v>158.66139999999999</v>
      </c>
      <c r="C1626" s="19">
        <v>222.9348</v>
      </c>
      <c r="D1626" s="19"/>
      <c r="E1626" s="19">
        <v>12.23</v>
      </c>
      <c r="F1626" s="20">
        <v>9.9970000000000007E-3</v>
      </c>
      <c r="G1626" s="20">
        <v>1.29E-2</v>
      </c>
      <c r="H1626" s="20">
        <v>1.3883E-2</v>
      </c>
      <c r="I1626" s="20">
        <v>1.6414000000000002E-2</v>
      </c>
      <c r="J1626" s="20">
        <v>2.0596E-2</v>
      </c>
      <c r="K1626" s="20">
        <v>1.8894000000000001E-2</v>
      </c>
      <c r="L1626" s="20">
        <v>2.6806E-2</v>
      </c>
      <c r="M1626" s="20">
        <v>3.5909999999999997E-2</v>
      </c>
      <c r="N1626" s="19">
        <v>1380</v>
      </c>
      <c r="O1626" s="21">
        <v>2778.1</v>
      </c>
      <c r="P1626" s="19">
        <v>5327.5</v>
      </c>
      <c r="Q1626" s="18">
        <v>92.813999999999993</v>
      </c>
      <c r="R1626" s="19">
        <v>6.5583999999999998</v>
      </c>
      <c r="S1626" s="19">
        <v>6.5612000000000004</v>
      </c>
      <c r="T1626" s="19"/>
      <c r="U1626" s="13"/>
      <c r="V1626" s="13"/>
      <c r="W1626" s="19"/>
    </row>
    <row r="1627" spans="1:23">
      <c r="A1627" s="86">
        <v>42982</v>
      </c>
      <c r="B1627" s="19">
        <v>158.11699999999999</v>
      </c>
      <c r="C1627" s="19">
        <v>222.86879999999999</v>
      </c>
      <c r="D1627" s="19"/>
      <c r="E1627" s="19">
        <v>10.130000000000001</v>
      </c>
      <c r="F1627" s="20">
        <v>9.9979999999999999E-3</v>
      </c>
      <c r="G1627" s="20">
        <v>1.342E-2</v>
      </c>
      <c r="H1627" s="20">
        <v>1.4591E-2</v>
      </c>
      <c r="I1627" s="20">
        <v>1.7382999999999999E-2</v>
      </c>
      <c r="J1627" s="20">
        <v>2.1656999999999999E-2</v>
      </c>
      <c r="K1627" s="20">
        <v>1.9928999999999999E-2</v>
      </c>
      <c r="L1627" s="20">
        <v>2.777E-2</v>
      </c>
      <c r="M1627" s="20">
        <v>3.5929999999999997E-2</v>
      </c>
      <c r="N1627" s="19">
        <v>1380</v>
      </c>
      <c r="O1627" s="21">
        <v>2778.1</v>
      </c>
      <c r="P1627" s="19">
        <v>5327.5</v>
      </c>
      <c r="Q1627" s="18">
        <v>92.668000000000006</v>
      </c>
      <c r="R1627" s="19">
        <v>6.5900999999999996</v>
      </c>
      <c r="S1627" s="19">
        <v>6.5965999999999996</v>
      </c>
      <c r="T1627" s="19"/>
      <c r="U1627" s="13"/>
      <c r="V1627" s="13"/>
      <c r="W1627" s="19"/>
    </row>
    <row r="1628" spans="1:23">
      <c r="A1628" s="86">
        <v>42979</v>
      </c>
      <c r="B1628" s="19">
        <v>158.11699999999999</v>
      </c>
      <c r="C1628" s="19">
        <v>222.86879999999999</v>
      </c>
      <c r="D1628" s="19"/>
      <c r="E1628" s="19">
        <v>10.130000000000001</v>
      </c>
      <c r="F1628" s="20">
        <v>9.9979999999999999E-3</v>
      </c>
      <c r="G1628" s="20">
        <v>1.342E-2</v>
      </c>
      <c r="H1628" s="20">
        <v>1.4591E-2</v>
      </c>
      <c r="I1628" s="20">
        <v>1.7382999999999999E-2</v>
      </c>
      <c r="J1628" s="20">
        <v>2.1656999999999999E-2</v>
      </c>
      <c r="K1628" s="20">
        <v>1.9928999999999999E-2</v>
      </c>
      <c r="L1628" s="20">
        <v>2.777E-2</v>
      </c>
      <c r="M1628" s="20">
        <v>3.5770000000000003E-2</v>
      </c>
      <c r="N1628" s="19">
        <v>1380</v>
      </c>
      <c r="O1628" s="21">
        <v>2768.2999999999997</v>
      </c>
      <c r="P1628" s="19">
        <v>5347.3</v>
      </c>
      <c r="Q1628" s="18">
        <v>92.884</v>
      </c>
      <c r="R1628" s="19">
        <v>6.5940000000000003</v>
      </c>
      <c r="S1628" s="19">
        <v>6.5991</v>
      </c>
      <c r="T1628" s="19"/>
      <c r="U1628" s="13"/>
      <c r="V1628" s="13"/>
      <c r="W1628" s="19"/>
    </row>
    <row r="1629" spans="1:23">
      <c r="A1629" s="86">
        <v>42978</v>
      </c>
      <c r="B1629" s="19">
        <v>158.32910000000001</v>
      </c>
      <c r="C1629" s="19">
        <v>222.7681</v>
      </c>
      <c r="D1629" s="19"/>
      <c r="E1629" s="19">
        <v>10.59</v>
      </c>
      <c r="F1629" s="20">
        <v>9.9100000000000004E-3</v>
      </c>
      <c r="G1629" s="20">
        <v>1.3254999999999999E-2</v>
      </c>
      <c r="H1629" s="20">
        <v>1.4267E-2</v>
      </c>
      <c r="I1629" s="20">
        <v>1.702E-2</v>
      </c>
      <c r="J1629" s="20">
        <v>2.1170000000000001E-2</v>
      </c>
      <c r="K1629" s="20">
        <v>1.9421999999999998E-2</v>
      </c>
      <c r="L1629" s="20">
        <v>2.7262000000000002E-2</v>
      </c>
      <c r="M1629" s="20">
        <v>3.5810000000000002E-2</v>
      </c>
      <c r="N1629" s="19">
        <v>1380</v>
      </c>
      <c r="O1629" s="21">
        <v>2768.2999999999997</v>
      </c>
      <c r="P1629" s="19">
        <v>5347.3</v>
      </c>
      <c r="Q1629" s="18">
        <v>92.248999999999995</v>
      </c>
      <c r="R1629" s="19">
        <v>6.5963000000000003</v>
      </c>
      <c r="S1629" s="19">
        <v>6.6082000000000001</v>
      </c>
      <c r="T1629" s="19"/>
      <c r="U1629" s="13"/>
      <c r="V1629" s="13"/>
      <c r="W1629" s="19"/>
    </row>
    <row r="1630" spans="1:23">
      <c r="A1630" s="86">
        <v>42977</v>
      </c>
      <c r="B1630" s="19">
        <v>158.1977</v>
      </c>
      <c r="C1630" s="19">
        <v>222.69229999999999</v>
      </c>
      <c r="D1630" s="19"/>
      <c r="E1630" s="19">
        <v>11.22</v>
      </c>
      <c r="F1630" s="20">
        <v>1.0101000000000001E-2</v>
      </c>
      <c r="G1630" s="20">
        <v>1.3254999999999999E-2</v>
      </c>
      <c r="H1630" s="20">
        <v>1.4322E-2</v>
      </c>
      <c r="I1630" s="20">
        <v>1.7167000000000002E-2</v>
      </c>
      <c r="J1630" s="20">
        <v>2.1309000000000002E-2</v>
      </c>
      <c r="K1630" s="20">
        <v>1.959E-2</v>
      </c>
      <c r="L1630" s="20">
        <v>2.7376999999999999E-2</v>
      </c>
      <c r="M1630" s="20">
        <v>3.5979999999999998E-2</v>
      </c>
      <c r="N1630" s="19">
        <v>1380</v>
      </c>
      <c r="O1630" s="21">
        <v>2768.2999999999997</v>
      </c>
      <c r="P1630" s="19">
        <v>5347.3</v>
      </c>
      <c r="Q1630" s="18">
        <v>92.206999999999994</v>
      </c>
      <c r="R1630" s="19">
        <v>6.6143999999999998</v>
      </c>
      <c r="S1630" s="19">
        <v>6.6185</v>
      </c>
      <c r="T1630" s="19"/>
      <c r="U1630" s="13"/>
      <c r="V1630" s="13"/>
      <c r="W1630" s="19"/>
    </row>
    <row r="1631" spans="1:23">
      <c r="A1631" s="86">
        <v>42976</v>
      </c>
      <c r="B1631" s="19">
        <v>158.21190000000001</v>
      </c>
      <c r="C1631" s="19">
        <v>222.40289999999999</v>
      </c>
      <c r="D1631" s="19"/>
      <c r="E1631" s="19">
        <v>11.7</v>
      </c>
      <c r="F1631" s="20">
        <v>1.0076E-2</v>
      </c>
      <c r="G1631" s="20">
        <v>1.3155E-2</v>
      </c>
      <c r="H1631" s="20">
        <v>1.4215E-2</v>
      </c>
      <c r="I1631" s="20">
        <v>1.7035999999999999E-2</v>
      </c>
      <c r="J1631" s="20">
        <v>2.1291999999999998E-2</v>
      </c>
      <c r="K1631" s="20">
        <v>1.9455E-2</v>
      </c>
      <c r="L1631" s="20">
        <v>2.7383999999999999E-2</v>
      </c>
      <c r="M1631" s="20">
        <v>3.5979999999999998E-2</v>
      </c>
      <c r="N1631" s="19">
        <v>1380</v>
      </c>
      <c r="O1631" s="21">
        <v>2768.2999999999997</v>
      </c>
      <c r="P1631" s="19">
        <v>5347.3</v>
      </c>
      <c r="Q1631" s="18">
        <v>92.74</v>
      </c>
      <c r="R1631" s="19">
        <v>6.6464999999999996</v>
      </c>
      <c r="S1631" s="19">
        <v>6.6436999999999999</v>
      </c>
      <c r="T1631" s="19"/>
      <c r="U1631" s="13"/>
      <c r="V1631" s="13"/>
      <c r="W1631" s="19"/>
    </row>
    <row r="1632" spans="1:23">
      <c r="A1632" s="86">
        <v>42975</v>
      </c>
      <c r="B1632" s="19">
        <v>158.11580000000001</v>
      </c>
      <c r="C1632" s="19">
        <v>222.1157</v>
      </c>
      <c r="D1632" s="19"/>
      <c r="E1632" s="19">
        <v>11.32</v>
      </c>
      <c r="F1632" s="20">
        <v>1.0189E-2</v>
      </c>
      <c r="G1632" s="20">
        <v>1.3252999999999999E-2</v>
      </c>
      <c r="H1632" s="20">
        <v>1.4513E-2</v>
      </c>
      <c r="I1632" s="20">
        <v>1.7402000000000001E-2</v>
      </c>
      <c r="J1632" s="20">
        <v>2.1571E-2</v>
      </c>
      <c r="K1632" s="20">
        <v>1.9768999999999998E-2</v>
      </c>
      <c r="L1632" s="20">
        <v>2.7553999999999999E-2</v>
      </c>
      <c r="M1632" s="20">
        <v>3.5830000000000001E-2</v>
      </c>
      <c r="N1632" s="19">
        <v>1380</v>
      </c>
      <c r="O1632" s="21">
        <v>2768.2999999999997</v>
      </c>
      <c r="P1632" s="19">
        <v>5347.3</v>
      </c>
      <c r="Q1632" s="18">
        <v>93.277000000000001</v>
      </c>
      <c r="R1632" s="19">
        <v>6.6619999999999999</v>
      </c>
      <c r="S1632" s="19">
        <v>6.6609999999999996</v>
      </c>
      <c r="T1632" s="19"/>
      <c r="U1632" s="13"/>
      <c r="V1632" s="13"/>
      <c r="W1632" s="19"/>
    </row>
    <row r="1633" spans="1:23">
      <c r="A1633" s="86">
        <v>42972</v>
      </c>
      <c r="B1633" s="19">
        <v>158.00149999999999</v>
      </c>
      <c r="C1633" s="19">
        <v>221.8519</v>
      </c>
      <c r="D1633" s="19"/>
      <c r="E1633" s="19">
        <v>11.28</v>
      </c>
      <c r="F1633" s="20">
        <v>1.0036E-2</v>
      </c>
      <c r="G1633" s="20">
        <v>1.3315E-2</v>
      </c>
      <c r="H1633" s="20">
        <v>1.4621E-2</v>
      </c>
      <c r="I1633" s="20">
        <v>1.7568E-2</v>
      </c>
      <c r="J1633" s="20">
        <v>2.1659000000000001E-2</v>
      </c>
      <c r="K1633" s="20">
        <v>1.9890000000000001E-2</v>
      </c>
      <c r="L1633" s="20">
        <v>2.7469E-2</v>
      </c>
      <c r="M1633" s="20">
        <v>3.5799999999999998E-2</v>
      </c>
      <c r="N1633" s="19">
        <v>1380</v>
      </c>
      <c r="O1633" s="21">
        <v>2768.2999999999997</v>
      </c>
      <c r="P1633" s="19">
        <v>5347.3</v>
      </c>
      <c r="Q1633" s="18">
        <v>93.147000000000006</v>
      </c>
      <c r="R1633" s="19">
        <v>6.6589999999999998</v>
      </c>
      <c r="S1633" s="19">
        <v>6.6627000000000001</v>
      </c>
      <c r="T1633" s="19"/>
      <c r="U1633" s="13"/>
      <c r="V1633" s="13"/>
      <c r="W1633" s="19"/>
    </row>
    <row r="1634" spans="1:23">
      <c r="A1634" s="86">
        <v>42971</v>
      </c>
      <c r="B1634" s="19">
        <v>157.85650000000001</v>
      </c>
      <c r="C1634" s="19">
        <v>221.62610000000001</v>
      </c>
      <c r="D1634" s="19"/>
      <c r="E1634" s="19">
        <v>12.23</v>
      </c>
      <c r="F1634" s="20">
        <v>1.0114E-2</v>
      </c>
      <c r="G1634" s="20">
        <v>1.3297E-2</v>
      </c>
      <c r="H1634" s="20">
        <v>1.4703000000000001E-2</v>
      </c>
      <c r="I1634" s="20">
        <v>1.7752E-2</v>
      </c>
      <c r="J1634" s="20">
        <v>2.1939E-2</v>
      </c>
      <c r="K1634" s="20">
        <v>2.0133000000000002E-2</v>
      </c>
      <c r="L1634" s="20">
        <v>2.7692000000000001E-2</v>
      </c>
      <c r="M1634" s="20">
        <v>3.542E-2</v>
      </c>
      <c r="N1634" s="19">
        <v>1380</v>
      </c>
      <c r="O1634" s="21">
        <v>2768.2999999999997</v>
      </c>
      <c r="P1634" s="19">
        <v>5347.3</v>
      </c>
      <c r="Q1634" s="18">
        <v>93.545000000000002</v>
      </c>
      <c r="R1634" s="19">
        <v>6.6623999999999999</v>
      </c>
      <c r="S1634" s="19">
        <v>6.6684000000000001</v>
      </c>
      <c r="T1634" s="19"/>
      <c r="U1634" s="13"/>
      <c r="V1634" s="13"/>
      <c r="W1634" s="19"/>
    </row>
    <row r="1635" spans="1:23">
      <c r="A1635" s="86">
        <v>42970</v>
      </c>
      <c r="B1635" s="19">
        <v>157.92660000000001</v>
      </c>
      <c r="C1635" s="19">
        <v>221.4905</v>
      </c>
      <c r="D1635" s="19"/>
      <c r="E1635" s="19">
        <v>12.25</v>
      </c>
      <c r="F1635" s="20">
        <v>9.9480000000000002E-3</v>
      </c>
      <c r="G1635" s="20">
        <v>1.3051E-2</v>
      </c>
      <c r="H1635" s="20">
        <v>1.4434000000000001E-2</v>
      </c>
      <c r="I1635" s="20">
        <v>1.7437999999999999E-2</v>
      </c>
      <c r="J1635" s="20">
        <v>2.1659999999999999E-2</v>
      </c>
      <c r="K1635" s="20">
        <v>1.9820000000000001E-2</v>
      </c>
      <c r="L1635" s="20">
        <v>2.7460999999999999E-2</v>
      </c>
      <c r="M1635" s="20">
        <v>3.5360000000000003E-2</v>
      </c>
      <c r="N1635" s="19">
        <v>1380</v>
      </c>
      <c r="O1635" s="21">
        <v>2768.2999999999997</v>
      </c>
      <c r="P1635" s="19">
        <v>5347.3</v>
      </c>
      <c r="Q1635" s="18">
        <v>93.094999999999999</v>
      </c>
      <c r="R1635" s="19">
        <v>6.6664000000000003</v>
      </c>
      <c r="S1635" s="19">
        <v>6.6712999999999996</v>
      </c>
      <c r="T1635" s="19"/>
      <c r="U1635" s="13"/>
      <c r="V1635" s="13"/>
      <c r="W1635" s="19"/>
    </row>
    <row r="1636" spans="1:23">
      <c r="A1636" s="86">
        <v>42969</v>
      </c>
      <c r="B1636" s="19">
        <v>157.68</v>
      </c>
      <c r="C1636" s="19">
        <v>221.4693</v>
      </c>
      <c r="D1636" s="19"/>
      <c r="E1636" s="19">
        <v>11.35</v>
      </c>
      <c r="F1636" s="20">
        <v>9.9740000000000002E-3</v>
      </c>
      <c r="G1636" s="20">
        <v>1.3216E-2</v>
      </c>
      <c r="H1636" s="20">
        <v>1.4730999999999999E-2</v>
      </c>
      <c r="I1636" s="20">
        <v>1.7836000000000001E-2</v>
      </c>
      <c r="J1636" s="20">
        <v>2.2131000000000001E-2</v>
      </c>
      <c r="K1636" s="20">
        <v>2.0278999999999998E-2</v>
      </c>
      <c r="L1636" s="20">
        <v>2.7847E-2</v>
      </c>
      <c r="M1636" s="20">
        <v>3.526E-2</v>
      </c>
      <c r="N1636" s="19">
        <v>1380</v>
      </c>
      <c r="O1636" s="21">
        <v>2768.2999999999997</v>
      </c>
      <c r="P1636" s="19">
        <v>5347.3</v>
      </c>
      <c r="Q1636" s="18">
        <v>93.433999999999997</v>
      </c>
      <c r="R1636" s="19">
        <v>6.6702000000000004</v>
      </c>
      <c r="S1636" s="19">
        <v>6.6826999999999996</v>
      </c>
      <c r="T1636" s="19"/>
      <c r="U1636" s="13"/>
      <c r="V1636" s="13"/>
      <c r="W1636" s="19"/>
    </row>
    <row r="1637" spans="1:23">
      <c r="A1637" s="86">
        <v>42968</v>
      </c>
      <c r="B1637" s="19">
        <v>157.83529999999999</v>
      </c>
      <c r="C1637" s="19">
        <v>221.47280000000001</v>
      </c>
      <c r="D1637" s="19"/>
      <c r="E1637" s="19">
        <v>13.19</v>
      </c>
      <c r="F1637" s="20">
        <v>9.7560000000000008E-3</v>
      </c>
      <c r="G1637" s="20">
        <v>1.3011999999999999E-2</v>
      </c>
      <c r="H1637" s="20">
        <v>1.4489E-2</v>
      </c>
      <c r="I1637" s="20">
        <v>1.7506000000000001E-2</v>
      </c>
      <c r="J1637" s="20">
        <v>2.1817E-2</v>
      </c>
      <c r="K1637" s="20">
        <v>1.9941E-2</v>
      </c>
      <c r="L1637" s="20">
        <v>2.7630999999999999E-2</v>
      </c>
      <c r="M1637" s="20">
        <v>3.5189999999999999E-2</v>
      </c>
      <c r="N1637" s="19">
        <v>1380</v>
      </c>
      <c r="O1637" s="21">
        <v>2768.2999999999997</v>
      </c>
      <c r="P1637" s="19">
        <v>5347.3</v>
      </c>
      <c r="Q1637" s="18">
        <v>93.622</v>
      </c>
      <c r="R1637" s="19">
        <v>6.6755000000000004</v>
      </c>
      <c r="S1637" s="19">
        <v>6.6841999999999997</v>
      </c>
      <c r="T1637" s="19"/>
      <c r="U1637" s="13"/>
      <c r="V1637" s="13"/>
      <c r="W1637" s="19"/>
    </row>
    <row r="1638" spans="1:23">
      <c r="A1638" s="86">
        <v>42965</v>
      </c>
      <c r="B1638" s="19">
        <v>157.6951</v>
      </c>
      <c r="C1638" s="19">
        <v>221.29849999999999</v>
      </c>
      <c r="D1638" s="19"/>
      <c r="E1638" s="19">
        <v>14.26</v>
      </c>
      <c r="F1638" s="20">
        <v>1.0011000000000001E-2</v>
      </c>
      <c r="G1638" s="20">
        <v>1.3054E-2</v>
      </c>
      <c r="H1638" s="20">
        <v>1.457E-2</v>
      </c>
      <c r="I1638" s="20">
        <v>1.7589E-2</v>
      </c>
      <c r="J1638" s="20">
        <v>2.1939E-2</v>
      </c>
      <c r="K1638" s="20">
        <v>2.0062E-2</v>
      </c>
      <c r="L1638" s="20">
        <v>2.7761999999999998E-2</v>
      </c>
      <c r="M1638" s="20">
        <v>3.5119999999999998E-2</v>
      </c>
      <c r="N1638" s="19">
        <v>1380</v>
      </c>
      <c r="O1638" s="21">
        <v>2768.2999999999997</v>
      </c>
      <c r="P1638" s="19">
        <v>5347.3</v>
      </c>
      <c r="Q1638" s="18">
        <v>93.540999999999997</v>
      </c>
      <c r="R1638" s="19">
        <v>6.6916000000000002</v>
      </c>
      <c r="S1638" s="19">
        <v>6.6882999999999999</v>
      </c>
      <c r="T1638" s="19"/>
      <c r="U1638" s="13"/>
      <c r="V1638" s="13"/>
      <c r="W1638" s="19"/>
    </row>
    <row r="1639" spans="1:23">
      <c r="A1639" s="86">
        <v>42964</v>
      </c>
      <c r="B1639" s="19">
        <v>157.6763</v>
      </c>
      <c r="C1639" s="19">
        <v>221.22290000000001</v>
      </c>
      <c r="D1639" s="19"/>
      <c r="E1639" s="19">
        <v>15.55</v>
      </c>
      <c r="F1639" s="20">
        <v>9.9609999999999994E-3</v>
      </c>
      <c r="G1639" s="20">
        <v>1.2956000000000001E-2</v>
      </c>
      <c r="H1639" s="20">
        <v>1.4571000000000001E-2</v>
      </c>
      <c r="I1639" s="20">
        <v>1.7492000000000001E-2</v>
      </c>
      <c r="J1639" s="20">
        <v>2.1853000000000001E-2</v>
      </c>
      <c r="K1639" s="20">
        <v>1.9990999999999998E-2</v>
      </c>
      <c r="L1639" s="20">
        <v>2.7739E-2</v>
      </c>
      <c r="M1639" s="20">
        <v>3.517E-2</v>
      </c>
      <c r="N1639" s="19">
        <v>1380</v>
      </c>
      <c r="O1639" s="21">
        <v>2768.2999999999997</v>
      </c>
      <c r="P1639" s="19">
        <v>5347.3</v>
      </c>
      <c r="Q1639" s="18">
        <v>93.852999999999994</v>
      </c>
      <c r="R1639" s="19">
        <v>6.6855000000000002</v>
      </c>
      <c r="S1639" s="19">
        <v>6.6962999999999999</v>
      </c>
      <c r="T1639" s="19"/>
      <c r="U1639" s="13"/>
      <c r="V1639" s="13"/>
      <c r="W1639" s="19"/>
    </row>
    <row r="1640" spans="1:23">
      <c r="A1640" s="86">
        <v>42963</v>
      </c>
      <c r="B1640" s="19">
        <v>157.4776</v>
      </c>
      <c r="C1640" s="19">
        <v>220.90090000000001</v>
      </c>
      <c r="D1640" s="19"/>
      <c r="E1640" s="19">
        <v>11.74</v>
      </c>
      <c r="F1640" s="20">
        <v>1.0037000000000001E-2</v>
      </c>
      <c r="G1640" s="20">
        <v>1.3261E-2</v>
      </c>
      <c r="H1640" s="20">
        <v>1.4839E-2</v>
      </c>
      <c r="I1640" s="20">
        <v>1.7805999999999999E-2</v>
      </c>
      <c r="J1640" s="20">
        <v>2.222E-2</v>
      </c>
      <c r="K1640" s="20">
        <v>2.0353E-2</v>
      </c>
      <c r="L1640" s="20">
        <v>2.8073000000000001E-2</v>
      </c>
      <c r="M1640" s="20">
        <v>3.517E-2</v>
      </c>
      <c r="N1640" s="19">
        <v>1380</v>
      </c>
      <c r="O1640" s="21">
        <v>2768.2999999999997</v>
      </c>
      <c r="P1640" s="19">
        <v>5347.3</v>
      </c>
      <c r="Q1640" s="18">
        <v>93.411000000000001</v>
      </c>
      <c r="R1640" s="19">
        <v>6.6711999999999998</v>
      </c>
      <c r="S1640" s="19">
        <v>6.69</v>
      </c>
      <c r="T1640" s="19"/>
      <c r="U1640" s="13"/>
      <c r="V1640" s="13"/>
      <c r="W1640" s="19"/>
    </row>
    <row r="1641" spans="1:23">
      <c r="A1641" s="86">
        <v>42962</v>
      </c>
      <c r="B1641" s="19">
        <v>157.2088</v>
      </c>
      <c r="C1641" s="19">
        <v>220.76050000000001</v>
      </c>
      <c r="D1641" s="19"/>
      <c r="E1641" s="19">
        <v>12.04</v>
      </c>
      <c r="F1641" s="20">
        <v>1.0189999999999999E-2</v>
      </c>
      <c r="G1641" s="20">
        <v>1.3465E-2</v>
      </c>
      <c r="H1641" s="20">
        <v>1.5161000000000001E-2</v>
      </c>
      <c r="I1641" s="20">
        <v>1.8252999999999998E-2</v>
      </c>
      <c r="J1641" s="20">
        <v>2.2728000000000002E-2</v>
      </c>
      <c r="K1641" s="20">
        <v>2.0885999999999998E-2</v>
      </c>
      <c r="L1641" s="20">
        <v>2.8487999999999999E-2</v>
      </c>
      <c r="M1641" s="20">
        <v>3.5020000000000003E-2</v>
      </c>
      <c r="N1641" s="19">
        <v>1380</v>
      </c>
      <c r="O1641" s="21">
        <v>2768.2999999999997</v>
      </c>
      <c r="P1641" s="19">
        <v>5347.3</v>
      </c>
      <c r="Q1641" s="18">
        <v>93.069000000000003</v>
      </c>
      <c r="R1641" s="19">
        <v>6.6635999999999997</v>
      </c>
      <c r="S1641" s="19">
        <v>6.6765999999999996</v>
      </c>
      <c r="T1641" s="19"/>
      <c r="U1641" s="13"/>
      <c r="V1641" s="13"/>
      <c r="W1641" s="19"/>
    </row>
    <row r="1642" spans="1:23">
      <c r="A1642" s="86">
        <v>42961</v>
      </c>
      <c r="B1642" s="19">
        <v>157.4263</v>
      </c>
      <c r="C1642" s="19">
        <v>220.57249999999999</v>
      </c>
      <c r="D1642" s="19"/>
      <c r="E1642" s="19">
        <v>12.33</v>
      </c>
      <c r="F1642" s="20">
        <v>1.0201E-2</v>
      </c>
      <c r="G1642" s="20">
        <v>1.3181999999999999E-2</v>
      </c>
      <c r="H1642" s="20">
        <v>1.4733E-2</v>
      </c>
      <c r="I1642" s="20">
        <v>1.7691999999999999E-2</v>
      </c>
      <c r="J1642" s="20">
        <v>2.2185E-2</v>
      </c>
      <c r="K1642" s="20">
        <v>2.0330000000000001E-2</v>
      </c>
      <c r="L1642" s="20">
        <v>2.8073000000000001E-2</v>
      </c>
      <c r="M1642" s="20">
        <v>3.4959999999999998E-2</v>
      </c>
      <c r="N1642" s="19">
        <v>1380</v>
      </c>
      <c r="O1642" s="21">
        <v>2768.2999999999997</v>
      </c>
      <c r="P1642" s="19">
        <v>5347.3</v>
      </c>
      <c r="Q1642" s="18">
        <v>93.400999999999996</v>
      </c>
      <c r="R1642" s="19">
        <v>6.6470000000000002</v>
      </c>
      <c r="S1642" s="19">
        <v>6.6666999999999996</v>
      </c>
      <c r="T1642" s="19"/>
      <c r="U1642" s="13"/>
      <c r="V1642" s="13"/>
      <c r="W1642" s="19"/>
    </row>
    <row r="1643" spans="1:23">
      <c r="A1643" s="86">
        <v>42958</v>
      </c>
      <c r="B1643" s="19">
        <v>157.52189999999999</v>
      </c>
      <c r="C1643" s="19">
        <v>220.27440000000001</v>
      </c>
      <c r="D1643" s="19"/>
      <c r="E1643" s="19">
        <v>15.51</v>
      </c>
      <c r="F1643" s="20">
        <v>1.0316000000000001E-2</v>
      </c>
      <c r="G1643" s="20">
        <v>1.294E-2</v>
      </c>
      <c r="H1643" s="20">
        <v>1.4466E-2</v>
      </c>
      <c r="I1643" s="20">
        <v>1.7429E-2</v>
      </c>
      <c r="J1643" s="20">
        <v>2.1888000000000001E-2</v>
      </c>
      <c r="K1643" s="20">
        <v>2.0017E-2</v>
      </c>
      <c r="L1643" s="20">
        <v>2.7855000000000001E-2</v>
      </c>
      <c r="M1643" s="20">
        <v>3.4959999999999998E-2</v>
      </c>
      <c r="N1643" s="19">
        <v>1380</v>
      </c>
      <c r="O1643" s="21">
        <v>2768.2999999999997</v>
      </c>
      <c r="P1643" s="19">
        <v>5347.3</v>
      </c>
      <c r="Q1643" s="18">
        <v>93.548000000000002</v>
      </c>
      <c r="R1643" s="19">
        <v>6.6742999999999997</v>
      </c>
      <c r="S1643" s="19">
        <v>6.6920999999999999</v>
      </c>
      <c r="T1643" s="19"/>
      <c r="U1643" s="13"/>
      <c r="V1643" s="13"/>
      <c r="W1643" s="19"/>
    </row>
    <row r="1644" spans="1:23">
      <c r="A1644" s="86">
        <v>42957</v>
      </c>
      <c r="B1644" s="19">
        <v>157.44829999999999</v>
      </c>
      <c r="C1644" s="19">
        <v>220.42509999999999</v>
      </c>
      <c r="D1644" s="19"/>
      <c r="E1644" s="19">
        <v>16.04</v>
      </c>
      <c r="F1644" s="20">
        <v>1.0304000000000001E-2</v>
      </c>
      <c r="G1644" s="20">
        <v>1.3246000000000001E-2</v>
      </c>
      <c r="H1644" s="20">
        <v>1.4813E-2</v>
      </c>
      <c r="I1644" s="20">
        <v>1.7711000000000001E-2</v>
      </c>
      <c r="J1644" s="20">
        <v>2.1975000000000001E-2</v>
      </c>
      <c r="K1644" s="20">
        <v>2.0139000000000001E-2</v>
      </c>
      <c r="L1644" s="20">
        <v>2.7729E-2</v>
      </c>
      <c r="M1644" s="20">
        <v>3.499E-2</v>
      </c>
      <c r="N1644" s="19">
        <v>1380</v>
      </c>
      <c r="O1644" s="21">
        <v>2768.2999999999997</v>
      </c>
      <c r="P1644" s="19">
        <v>5347.3</v>
      </c>
      <c r="Q1644" s="18">
        <v>93.647000000000006</v>
      </c>
      <c r="R1644" s="19">
        <v>6.7064000000000004</v>
      </c>
      <c r="S1644" s="19">
        <v>6.7119999999999997</v>
      </c>
      <c r="T1644" s="19"/>
      <c r="U1644" s="13"/>
      <c r="V1644" s="13"/>
      <c r="W1644" s="19"/>
    </row>
    <row r="1645" spans="1:23">
      <c r="A1645" s="86">
        <v>42956</v>
      </c>
      <c r="B1645" s="19">
        <v>157.36330000000001</v>
      </c>
      <c r="C1645" s="19">
        <v>220.6474</v>
      </c>
      <c r="D1645" s="19"/>
      <c r="E1645" s="19">
        <v>11.11</v>
      </c>
      <c r="F1645" s="20">
        <v>1.0444999999999999E-2</v>
      </c>
      <c r="G1645" s="20">
        <v>1.3387E-2</v>
      </c>
      <c r="H1645" s="20">
        <v>1.5027E-2</v>
      </c>
      <c r="I1645" s="20">
        <v>1.804E-2</v>
      </c>
      <c r="J1645" s="20">
        <v>2.2475999999999999E-2</v>
      </c>
      <c r="K1645" s="20">
        <v>2.0621E-2</v>
      </c>
      <c r="L1645" s="20">
        <v>2.8222000000000001E-2</v>
      </c>
      <c r="M1645" s="20">
        <v>3.508E-2</v>
      </c>
      <c r="N1645" s="19">
        <v>1380</v>
      </c>
      <c r="O1645" s="21">
        <v>2768.2999999999997</v>
      </c>
      <c r="P1645" s="19">
        <v>5347.3</v>
      </c>
      <c r="Q1645" s="18">
        <v>93.432000000000002</v>
      </c>
      <c r="R1645" s="19">
        <v>6.7214999999999998</v>
      </c>
      <c r="S1645" s="19">
        <v>6.7313000000000001</v>
      </c>
      <c r="T1645" s="19"/>
      <c r="U1645" s="13"/>
      <c r="V1645" s="13"/>
      <c r="W1645" s="19"/>
    </row>
    <row r="1646" spans="1:23">
      <c r="A1646" s="86">
        <v>42955</v>
      </c>
      <c r="B1646" s="19">
        <v>157.12020000000001</v>
      </c>
      <c r="C1646" s="19">
        <v>220.71639999999999</v>
      </c>
      <c r="D1646" s="19"/>
      <c r="E1646" s="19">
        <v>10.96</v>
      </c>
      <c r="F1646" s="20">
        <v>1.0444999999999999E-2</v>
      </c>
      <c r="G1646" s="20">
        <v>1.3507999999999999E-2</v>
      </c>
      <c r="H1646" s="20">
        <v>1.4944000000000001E-2</v>
      </c>
      <c r="I1646" s="20">
        <v>1.8172000000000001E-2</v>
      </c>
      <c r="J1646" s="20">
        <v>2.2619E-2</v>
      </c>
      <c r="K1646" s="20">
        <v>2.0766E-2</v>
      </c>
      <c r="L1646" s="20">
        <v>2.8427999999999998E-2</v>
      </c>
      <c r="M1646" s="20">
        <v>3.499E-2</v>
      </c>
      <c r="N1646" s="19">
        <v>1380</v>
      </c>
      <c r="O1646" s="21">
        <v>2768.2999999999997</v>
      </c>
      <c r="P1646" s="19">
        <v>5347.3</v>
      </c>
      <c r="Q1646" s="18">
        <v>93.542000000000002</v>
      </c>
      <c r="R1646" s="19">
        <v>6.7289000000000003</v>
      </c>
      <c r="S1646" s="19">
        <v>6.7351000000000001</v>
      </c>
      <c r="T1646" s="19"/>
      <c r="U1646" s="13"/>
      <c r="V1646" s="13"/>
      <c r="W1646" s="19"/>
    </row>
    <row r="1647" spans="1:23">
      <c r="A1647" s="86">
        <v>42954</v>
      </c>
      <c r="B1647" s="19">
        <v>157.19560000000001</v>
      </c>
      <c r="C1647" s="19">
        <v>220.6713</v>
      </c>
      <c r="D1647" s="19"/>
      <c r="E1647" s="19">
        <v>9.93</v>
      </c>
      <c r="F1647" s="20">
        <v>1.0507000000000001E-2</v>
      </c>
      <c r="G1647" s="20">
        <v>1.3509E-2</v>
      </c>
      <c r="H1647" s="20">
        <v>1.5025999999999999E-2</v>
      </c>
      <c r="I1647" s="20">
        <v>1.8107000000000002E-2</v>
      </c>
      <c r="J1647" s="20">
        <v>2.2530000000000001E-2</v>
      </c>
      <c r="K1647" s="20">
        <v>2.0694000000000001E-2</v>
      </c>
      <c r="L1647" s="20">
        <v>2.8336E-2</v>
      </c>
      <c r="M1647" s="20">
        <v>3.5349999999999999E-2</v>
      </c>
      <c r="N1647" s="19">
        <v>1380</v>
      </c>
      <c r="O1647" s="21">
        <v>2768.2999999999997</v>
      </c>
      <c r="P1647" s="19">
        <v>5347.3</v>
      </c>
      <c r="Q1647" s="18">
        <v>92.838999999999999</v>
      </c>
      <c r="R1647" s="19">
        <v>6.7172000000000001</v>
      </c>
      <c r="S1647" s="19">
        <v>6.7294999999999998</v>
      </c>
      <c r="T1647" s="19"/>
      <c r="U1647" s="13"/>
      <c r="V1647" s="13"/>
      <c r="W1647" s="19"/>
    </row>
    <row r="1648" spans="1:23">
      <c r="A1648" s="86">
        <v>42951</v>
      </c>
      <c r="B1648" s="19">
        <v>157.06020000000001</v>
      </c>
      <c r="C1648" s="19">
        <v>220.66399999999999</v>
      </c>
      <c r="D1648" s="19"/>
      <c r="E1648" s="19">
        <v>10.029999999999999</v>
      </c>
      <c r="F1648" s="20">
        <v>1.0697999999999999E-2</v>
      </c>
      <c r="G1648" s="20">
        <v>1.3509E-2</v>
      </c>
      <c r="H1648" s="20">
        <v>1.5025999999999999E-2</v>
      </c>
      <c r="I1648" s="20">
        <v>1.8157E-2</v>
      </c>
      <c r="J1648" s="20">
        <v>2.2620000000000001E-2</v>
      </c>
      <c r="K1648" s="20">
        <v>2.0766E-2</v>
      </c>
      <c r="L1648" s="20">
        <v>2.8420000000000001E-2</v>
      </c>
      <c r="M1648" s="20">
        <v>3.492E-2</v>
      </c>
      <c r="N1648" s="19">
        <v>1380</v>
      </c>
      <c r="O1648" s="21">
        <v>2768.2999999999997</v>
      </c>
      <c r="P1648" s="19">
        <v>5347.3</v>
      </c>
      <c r="Q1648" s="18">
        <v>92.835999999999999</v>
      </c>
      <c r="R1648" s="19">
        <v>6.7217000000000002</v>
      </c>
      <c r="S1648" s="19">
        <v>6.7298</v>
      </c>
      <c r="T1648" s="19"/>
      <c r="U1648" s="13"/>
      <c r="V1648" s="13"/>
      <c r="W1648" s="19"/>
    </row>
    <row r="1649" spans="1:23">
      <c r="A1649" s="86">
        <v>42950</v>
      </c>
      <c r="B1649" s="19">
        <v>157.28139999999999</v>
      </c>
      <c r="C1649" s="19">
        <v>220.70760000000001</v>
      </c>
      <c r="D1649" s="19"/>
      <c r="E1649" s="19">
        <v>10.44</v>
      </c>
      <c r="F1649" s="20">
        <v>1.0725E-2</v>
      </c>
      <c r="G1649" s="20">
        <v>1.3390000000000001E-2</v>
      </c>
      <c r="H1649" s="20">
        <v>1.4781000000000001E-2</v>
      </c>
      <c r="I1649" s="20">
        <v>1.7878999999999999E-2</v>
      </c>
      <c r="J1649" s="20">
        <v>2.2211999999999999E-2</v>
      </c>
      <c r="K1649" s="20">
        <v>2.043E-2</v>
      </c>
      <c r="L1649" s="20">
        <v>2.7972E-2</v>
      </c>
      <c r="M1649" s="20">
        <v>3.5000000000000003E-2</v>
      </c>
      <c r="N1649" s="19">
        <v>1380</v>
      </c>
      <c r="O1649" s="21">
        <v>2768.2999999999997</v>
      </c>
      <c r="P1649" s="19">
        <v>5347.3</v>
      </c>
      <c r="Q1649" s="18">
        <v>93.043000000000006</v>
      </c>
      <c r="R1649" s="19">
        <v>6.7179000000000002</v>
      </c>
      <c r="S1649" s="19">
        <v>6.7298999999999998</v>
      </c>
      <c r="T1649" s="19"/>
      <c r="U1649" s="13"/>
      <c r="V1649" s="13"/>
      <c r="W1649" s="19"/>
    </row>
    <row r="1650" spans="1:23">
      <c r="A1650" s="86">
        <v>42949</v>
      </c>
      <c r="B1650" s="19">
        <v>157.0069</v>
      </c>
      <c r="C1650" s="19">
        <v>220.5461</v>
      </c>
      <c r="D1650" s="19"/>
      <c r="E1650" s="19">
        <v>10.28</v>
      </c>
      <c r="F1650" s="20">
        <v>1.0673999999999999E-2</v>
      </c>
      <c r="G1650" s="20">
        <v>1.359E-2</v>
      </c>
      <c r="H1650" s="20">
        <v>1.5081000000000001E-2</v>
      </c>
      <c r="I1650" s="20">
        <v>1.8256000000000001E-2</v>
      </c>
      <c r="J1650" s="20">
        <v>2.2710000000000001E-2</v>
      </c>
      <c r="K1650" s="20">
        <v>2.0888E-2</v>
      </c>
      <c r="L1650" s="20">
        <v>2.8559000000000001E-2</v>
      </c>
      <c r="M1650" s="20">
        <v>3.499E-2</v>
      </c>
      <c r="N1650" s="19">
        <v>1380</v>
      </c>
      <c r="O1650" s="21">
        <v>2768.2999999999997</v>
      </c>
      <c r="P1650" s="19">
        <v>5347.3</v>
      </c>
      <c r="Q1650" s="18">
        <v>92.863</v>
      </c>
      <c r="R1650" s="19">
        <v>6.7266000000000004</v>
      </c>
      <c r="S1650" s="19">
        <v>6.7271000000000001</v>
      </c>
      <c r="T1650" s="19"/>
      <c r="U1650" s="13"/>
      <c r="V1650" s="13"/>
      <c r="W1650" s="19"/>
    </row>
    <row r="1651" spans="1:23">
      <c r="A1651" s="86">
        <v>42948</v>
      </c>
      <c r="B1651" s="19">
        <v>157.0504</v>
      </c>
      <c r="C1651" s="19">
        <v>220.44829999999999</v>
      </c>
      <c r="D1651" s="19"/>
      <c r="E1651" s="19">
        <v>10.09</v>
      </c>
      <c r="F1651" s="20">
        <v>1.0673999999999999E-2</v>
      </c>
      <c r="G1651" s="20">
        <v>1.3410999999999999E-2</v>
      </c>
      <c r="H1651" s="20">
        <v>1.4891E-2</v>
      </c>
      <c r="I1651" s="20">
        <v>1.7994E-2</v>
      </c>
      <c r="J1651" s="20">
        <v>2.2532E-2</v>
      </c>
      <c r="K1651" s="20">
        <v>2.0670999999999998E-2</v>
      </c>
      <c r="L1651" s="20">
        <v>2.8566999999999999E-2</v>
      </c>
      <c r="M1651" s="20">
        <v>3.5229999999999997E-2</v>
      </c>
      <c r="N1651" s="19">
        <v>1380</v>
      </c>
      <c r="O1651" s="21">
        <v>2756.84</v>
      </c>
      <c r="P1651" s="19">
        <v>5260.8</v>
      </c>
      <c r="Q1651" s="18">
        <v>93.259</v>
      </c>
      <c r="R1651" s="19">
        <v>6.7369000000000003</v>
      </c>
      <c r="S1651" s="19">
        <v>6.7370000000000001</v>
      </c>
      <c r="T1651" s="19"/>
      <c r="U1651" s="13"/>
      <c r="V1651" s="13"/>
      <c r="W1651" s="19"/>
    </row>
    <row r="1652" spans="1:23">
      <c r="A1652" s="86">
        <v>42947</v>
      </c>
      <c r="B1652" s="19">
        <v>156.77770000000001</v>
      </c>
      <c r="C1652" s="19">
        <v>220.36619999999999</v>
      </c>
      <c r="D1652" s="19"/>
      <c r="E1652" s="19">
        <v>10.26</v>
      </c>
      <c r="F1652" s="20">
        <v>1.0723999999999999E-2</v>
      </c>
      <c r="G1652" s="20">
        <v>1.3491E-2</v>
      </c>
      <c r="H1652" s="20">
        <v>1.5081000000000001E-2</v>
      </c>
      <c r="I1652" s="20">
        <v>1.8356000000000001E-2</v>
      </c>
      <c r="J1652" s="20">
        <v>2.2942000000000001E-2</v>
      </c>
      <c r="K1652" s="20">
        <v>2.1128999999999998E-2</v>
      </c>
      <c r="L1652" s="20">
        <v>2.8999E-2</v>
      </c>
      <c r="M1652" s="20">
        <v>3.5099999999999999E-2</v>
      </c>
      <c r="N1652" s="19">
        <v>1380</v>
      </c>
      <c r="O1652" s="21">
        <v>2756.84</v>
      </c>
      <c r="P1652" s="19">
        <v>5260.8</v>
      </c>
      <c r="Q1652" s="18">
        <v>93.864000000000004</v>
      </c>
      <c r="R1652" s="19">
        <v>6.7430000000000003</v>
      </c>
      <c r="S1652" s="19">
        <v>6.7439999999999998</v>
      </c>
      <c r="T1652" s="19"/>
      <c r="U1652" s="13"/>
      <c r="V1652" s="13"/>
      <c r="W1652" s="19"/>
    </row>
    <row r="1653" spans="1:23">
      <c r="A1653" s="86">
        <v>42944</v>
      </c>
      <c r="B1653" s="19">
        <v>156.76519999999999</v>
      </c>
      <c r="C1653" s="19">
        <v>220.26079999999999</v>
      </c>
      <c r="D1653" s="19"/>
      <c r="E1653" s="19">
        <v>10.29</v>
      </c>
      <c r="F1653" s="20">
        <v>1.0775E-2</v>
      </c>
      <c r="G1653" s="20">
        <v>1.3472E-2</v>
      </c>
      <c r="H1653" s="20">
        <v>1.5025999999999999E-2</v>
      </c>
      <c r="I1653" s="20">
        <v>1.8339000000000001E-2</v>
      </c>
      <c r="J1653" s="20">
        <v>2.2889E-2</v>
      </c>
      <c r="K1653" s="20">
        <v>2.1009E-2</v>
      </c>
      <c r="L1653" s="20">
        <v>2.8953E-2</v>
      </c>
      <c r="M1653" s="20">
        <v>3.5099999999999999E-2</v>
      </c>
      <c r="N1653" s="19">
        <v>1380</v>
      </c>
      <c r="O1653" s="21">
        <v>2756.84</v>
      </c>
      <c r="P1653" s="19">
        <v>5260.8</v>
      </c>
      <c r="Q1653" s="18">
        <v>93.671999999999997</v>
      </c>
      <c r="R1653" s="19">
        <v>6.7539999999999996</v>
      </c>
      <c r="S1653" s="19">
        <v>6.7431000000000001</v>
      </c>
      <c r="T1653" s="19"/>
      <c r="U1653" s="13"/>
      <c r="V1653" s="13"/>
      <c r="W1653" s="19"/>
    </row>
    <row r="1654" spans="1:23">
      <c r="A1654" s="86">
        <v>42943</v>
      </c>
      <c r="B1654" s="19">
        <v>156.6146</v>
      </c>
      <c r="C1654" s="19">
        <v>220.15979999999999</v>
      </c>
      <c r="D1654" s="19"/>
      <c r="E1654" s="19">
        <v>10.11</v>
      </c>
      <c r="F1654" s="20">
        <v>1.0928999999999999E-2</v>
      </c>
      <c r="G1654" s="20">
        <v>1.3631000000000001E-2</v>
      </c>
      <c r="H1654" s="20">
        <v>1.5188999999999999E-2</v>
      </c>
      <c r="I1654" s="20">
        <v>1.8519999999999998E-2</v>
      </c>
      <c r="J1654" s="20">
        <v>2.3102999999999999E-2</v>
      </c>
      <c r="K1654" s="20">
        <v>2.1169E-2</v>
      </c>
      <c r="L1654" s="20">
        <v>2.9194000000000001E-2</v>
      </c>
      <c r="M1654" s="20">
        <v>3.5119999999999998E-2</v>
      </c>
      <c r="N1654" s="19">
        <v>1380</v>
      </c>
      <c r="O1654" s="21">
        <v>2756.84</v>
      </c>
      <c r="P1654" s="19">
        <v>5260.8</v>
      </c>
      <c r="Q1654" s="18">
        <v>94.054000000000002</v>
      </c>
      <c r="R1654" s="19">
        <v>6.7510000000000003</v>
      </c>
      <c r="S1654" s="19">
        <v>6.7587999999999999</v>
      </c>
      <c r="T1654" s="19"/>
      <c r="U1654" s="13"/>
      <c r="V1654" s="13"/>
      <c r="W1654" s="19"/>
    </row>
    <row r="1655" spans="1:23">
      <c r="A1655" s="86">
        <v>42942</v>
      </c>
      <c r="B1655" s="19">
        <v>156.7124</v>
      </c>
      <c r="C1655" s="19">
        <v>220.03219999999999</v>
      </c>
      <c r="D1655" s="19"/>
      <c r="E1655" s="19">
        <v>9.6</v>
      </c>
      <c r="F1655" s="20">
        <v>1.1133000000000001E-2</v>
      </c>
      <c r="G1655" s="20">
        <v>1.3551000000000001E-2</v>
      </c>
      <c r="H1655" s="20">
        <v>1.5053E-2</v>
      </c>
      <c r="I1655" s="20">
        <v>1.8265E-2</v>
      </c>
      <c r="J1655" s="20">
        <v>2.2872E-2</v>
      </c>
      <c r="K1655" s="20">
        <v>2.0924000000000002E-2</v>
      </c>
      <c r="L1655" s="20">
        <v>2.8913999999999999E-2</v>
      </c>
      <c r="M1655" s="20">
        <v>3.5200000000000002E-2</v>
      </c>
      <c r="N1655" s="19">
        <v>1380</v>
      </c>
      <c r="O1655" s="21">
        <v>2756.84</v>
      </c>
      <c r="P1655" s="19">
        <v>5260.8</v>
      </c>
      <c r="Q1655" s="18">
        <v>93.977000000000004</v>
      </c>
      <c r="R1655" s="19">
        <v>6.7511999999999999</v>
      </c>
      <c r="S1655" s="19">
        <v>6.7495000000000003</v>
      </c>
      <c r="T1655" s="19"/>
      <c r="U1655" s="13"/>
      <c r="V1655" s="13"/>
      <c r="W1655" s="19"/>
    </row>
    <row r="1656" spans="1:23">
      <c r="A1656" s="86">
        <v>42941</v>
      </c>
      <c r="B1656" s="19">
        <v>156.36590000000001</v>
      </c>
      <c r="C1656" s="19">
        <v>219.98699999999999</v>
      </c>
      <c r="D1656" s="19"/>
      <c r="E1656" s="19">
        <v>9.43</v>
      </c>
      <c r="F1656" s="20">
        <v>1.1540999999999999E-2</v>
      </c>
      <c r="G1656" s="20">
        <v>1.3899E-2</v>
      </c>
      <c r="H1656" s="20">
        <v>1.5566999999999999E-2</v>
      </c>
      <c r="I1656" s="20">
        <v>1.89E-2</v>
      </c>
      <c r="J1656" s="20">
        <v>2.3354E-2</v>
      </c>
      <c r="K1656" s="20">
        <v>2.1486999999999999E-2</v>
      </c>
      <c r="L1656" s="20">
        <v>2.9170999999999999E-2</v>
      </c>
      <c r="M1656" s="20">
        <v>3.4849999999999999E-2</v>
      </c>
      <c r="N1656" s="19">
        <v>1380</v>
      </c>
      <c r="O1656" s="21">
        <v>2756.84</v>
      </c>
      <c r="P1656" s="19">
        <v>5260.8</v>
      </c>
      <c r="Q1656" s="18">
        <v>93.858000000000004</v>
      </c>
      <c r="R1656" s="19">
        <v>6.7667000000000002</v>
      </c>
      <c r="S1656" s="19">
        <v>6.7571000000000003</v>
      </c>
      <c r="T1656" s="19"/>
      <c r="U1656" s="13"/>
      <c r="V1656" s="13"/>
      <c r="W1656" s="19"/>
    </row>
    <row r="1657" spans="1:23">
      <c r="A1657" s="86">
        <v>42940</v>
      </c>
      <c r="B1657" s="19">
        <v>156.71789999999999</v>
      </c>
      <c r="C1657" s="19">
        <v>219.95670000000001</v>
      </c>
      <c r="D1657" s="19"/>
      <c r="E1657" s="19">
        <v>9.43</v>
      </c>
      <c r="F1657" s="20">
        <v>1.1691999999999999E-2</v>
      </c>
      <c r="G1657" s="20">
        <v>1.3566999999999999E-2</v>
      </c>
      <c r="H1657" s="20">
        <v>1.5107000000000001E-2</v>
      </c>
      <c r="I1657" s="20">
        <v>1.8214000000000001E-2</v>
      </c>
      <c r="J1657" s="20">
        <v>2.2551999999999999E-2</v>
      </c>
      <c r="K1657" s="20">
        <v>2.068E-2</v>
      </c>
      <c r="L1657" s="20">
        <v>2.8344999999999999E-2</v>
      </c>
      <c r="M1657" s="20">
        <v>3.4770000000000002E-2</v>
      </c>
      <c r="N1657" s="19">
        <v>1380</v>
      </c>
      <c r="O1657" s="21">
        <v>2756.84</v>
      </c>
      <c r="P1657" s="19">
        <v>5260.8</v>
      </c>
      <c r="Q1657" s="18">
        <v>94.305999999999997</v>
      </c>
      <c r="R1657" s="19">
        <v>6.7596999999999996</v>
      </c>
      <c r="S1657" s="19">
        <v>6.7561</v>
      </c>
      <c r="T1657" s="19"/>
      <c r="U1657" s="13"/>
      <c r="V1657" s="13"/>
      <c r="W1657" s="19"/>
    </row>
    <row r="1658" spans="1:23">
      <c r="A1658" s="86">
        <v>42937</v>
      </c>
      <c r="B1658" s="19">
        <v>156.80549999999999</v>
      </c>
      <c r="C1658" s="19">
        <v>219.76329999999999</v>
      </c>
      <c r="D1658" s="19"/>
      <c r="E1658" s="19">
        <v>9.36</v>
      </c>
      <c r="F1658" s="20">
        <v>1.159E-2</v>
      </c>
      <c r="G1658" s="20">
        <v>1.3402000000000001E-2</v>
      </c>
      <c r="H1658" s="20">
        <v>1.4945999999999999E-2</v>
      </c>
      <c r="I1658" s="20">
        <v>1.8030999999999998E-2</v>
      </c>
      <c r="J1658" s="20">
        <v>2.2374999999999999E-2</v>
      </c>
      <c r="K1658" s="20">
        <v>2.0485E-2</v>
      </c>
      <c r="L1658" s="20">
        <v>2.8087000000000001E-2</v>
      </c>
      <c r="M1658" s="20">
        <v>3.4849999999999999E-2</v>
      </c>
      <c r="N1658" s="19">
        <v>1380</v>
      </c>
      <c r="O1658" s="21">
        <v>2756.84</v>
      </c>
      <c r="P1658" s="19">
        <v>5260.8</v>
      </c>
      <c r="Q1658" s="18">
        <v>94.778999999999996</v>
      </c>
      <c r="R1658" s="19">
        <v>6.7519</v>
      </c>
      <c r="S1658" s="19">
        <v>6.7594000000000003</v>
      </c>
      <c r="T1658" s="19"/>
      <c r="U1658" s="13"/>
      <c r="V1658" s="13"/>
      <c r="W1658" s="19"/>
    </row>
    <row r="1659" spans="1:23">
      <c r="A1659" s="86">
        <v>42936</v>
      </c>
      <c r="B1659" s="19">
        <v>156.60830000000001</v>
      </c>
      <c r="C1659" s="19">
        <v>219.6935</v>
      </c>
      <c r="D1659" s="19"/>
      <c r="E1659" s="19">
        <v>9.58</v>
      </c>
      <c r="F1659" s="20">
        <v>1.1387E-2</v>
      </c>
      <c r="G1659" s="20">
        <v>1.3521E-2</v>
      </c>
      <c r="H1659" s="20">
        <v>1.508E-2</v>
      </c>
      <c r="I1659" s="20">
        <v>1.8180000000000002E-2</v>
      </c>
      <c r="J1659" s="20">
        <v>2.2589000000000001E-2</v>
      </c>
      <c r="K1659" s="20">
        <v>2.0728E-2</v>
      </c>
      <c r="L1659" s="20">
        <v>2.8254000000000001E-2</v>
      </c>
      <c r="M1659" s="20">
        <v>3.492E-2</v>
      </c>
      <c r="N1659" s="19">
        <v>1380</v>
      </c>
      <c r="O1659" s="21">
        <v>2756.84</v>
      </c>
      <c r="P1659" s="19">
        <v>5260.8</v>
      </c>
      <c r="Q1659" s="18">
        <v>94.603999999999999</v>
      </c>
      <c r="R1659" s="19">
        <v>6.7465999999999999</v>
      </c>
      <c r="S1659" s="19">
        <v>6.7497999999999996</v>
      </c>
      <c r="T1659" s="19"/>
      <c r="U1659" s="13"/>
      <c r="V1659" s="13"/>
      <c r="W1659" s="19"/>
    </row>
    <row r="1660" spans="1:23">
      <c r="A1660" s="86">
        <v>42935</v>
      </c>
      <c r="B1660" s="19">
        <v>156.5703</v>
      </c>
      <c r="C1660" s="19">
        <v>219.55969999999999</v>
      </c>
      <c r="D1660" s="19"/>
      <c r="E1660" s="19">
        <v>9.7899999999999991</v>
      </c>
      <c r="F1660" s="20">
        <v>1.1030999999999999E-2</v>
      </c>
      <c r="G1660" s="20">
        <v>1.3559999999999999E-2</v>
      </c>
      <c r="H1660" s="20">
        <v>1.5214999999999999E-2</v>
      </c>
      <c r="I1660" s="20">
        <v>1.8245999999999998E-2</v>
      </c>
      <c r="J1660" s="20">
        <v>2.2696000000000001E-2</v>
      </c>
      <c r="K1660" s="20">
        <v>2.0825E-2</v>
      </c>
      <c r="L1660" s="20">
        <v>2.8514000000000001E-2</v>
      </c>
      <c r="M1660" s="20">
        <v>3.5000000000000003E-2</v>
      </c>
      <c r="N1660" s="19">
        <v>1380</v>
      </c>
      <c r="O1660" s="21">
        <v>2756.84</v>
      </c>
      <c r="P1660" s="19">
        <v>5260.8</v>
      </c>
      <c r="Q1660" s="18">
        <v>95.128</v>
      </c>
      <c r="R1660" s="19">
        <v>6.77</v>
      </c>
      <c r="S1660" s="19">
        <v>6.7637999999999998</v>
      </c>
      <c r="T1660" s="19"/>
      <c r="U1660" s="13"/>
      <c r="V1660" s="13"/>
      <c r="W1660" s="19"/>
    </row>
    <row r="1661" spans="1:23">
      <c r="A1661" s="86">
        <v>42934</v>
      </c>
      <c r="B1661" s="19">
        <v>156.57060000000001</v>
      </c>
      <c r="C1661" s="19">
        <v>219.3425</v>
      </c>
      <c r="D1661" s="19"/>
      <c r="E1661" s="19">
        <v>9.89</v>
      </c>
      <c r="F1661" s="20">
        <v>1.0522E-2</v>
      </c>
      <c r="G1661" s="20">
        <v>1.3476999999999999E-2</v>
      </c>
      <c r="H1661" s="20">
        <v>1.5161000000000001E-2</v>
      </c>
      <c r="I1661" s="20">
        <v>1.8128999999999999E-2</v>
      </c>
      <c r="J1661" s="20">
        <v>2.2589999999999999E-2</v>
      </c>
      <c r="K1661" s="20">
        <v>2.0677999999999998E-2</v>
      </c>
      <c r="L1661" s="20">
        <v>2.8461E-2</v>
      </c>
      <c r="M1661" s="20">
        <v>3.499E-2</v>
      </c>
      <c r="N1661" s="19">
        <v>1380</v>
      </c>
      <c r="O1661" s="21">
        <v>2756.84</v>
      </c>
      <c r="P1661" s="19">
        <v>5260.8</v>
      </c>
      <c r="Q1661" s="18">
        <v>95.153000000000006</v>
      </c>
      <c r="R1661" s="19">
        <v>6.7751999999999999</v>
      </c>
      <c r="S1661" s="19">
        <v>6.766</v>
      </c>
      <c r="T1661" s="19"/>
      <c r="U1661" s="13"/>
      <c r="V1661" s="13"/>
      <c r="W1661" s="19"/>
    </row>
    <row r="1662" spans="1:23">
      <c r="A1662" s="86">
        <v>42933</v>
      </c>
      <c r="B1662" s="19">
        <v>156.3528</v>
      </c>
      <c r="C1662" s="19">
        <v>219.7792</v>
      </c>
      <c r="D1662" s="19"/>
      <c r="E1662" s="19">
        <v>9.82</v>
      </c>
      <c r="F1662" s="20">
        <v>1.0366999999999999E-2</v>
      </c>
      <c r="G1662" s="20">
        <v>1.3557E-2</v>
      </c>
      <c r="H1662" s="20">
        <v>1.5402000000000001E-2</v>
      </c>
      <c r="I1662" s="20">
        <v>1.8593999999999999E-2</v>
      </c>
      <c r="J1662" s="20">
        <v>2.3140999999999998E-2</v>
      </c>
      <c r="K1662" s="20">
        <v>2.1214E-2</v>
      </c>
      <c r="L1662" s="20">
        <v>2.9038999999999999E-2</v>
      </c>
      <c r="M1662" s="20">
        <v>3.4779999999999998E-2</v>
      </c>
      <c r="N1662" s="19">
        <v>1380</v>
      </c>
      <c r="O1662" s="21">
        <v>2756.84</v>
      </c>
      <c r="P1662" s="19">
        <v>5260.8</v>
      </c>
      <c r="Q1662" s="18">
        <v>95.727999999999994</v>
      </c>
      <c r="R1662" s="19">
        <v>6.7835000000000001</v>
      </c>
      <c r="S1662" s="19">
        <v>6.7819000000000003</v>
      </c>
      <c r="T1662" s="19"/>
      <c r="U1662" s="13"/>
      <c r="V1662" s="13"/>
      <c r="W1662" s="19"/>
    </row>
    <row r="1663" spans="1:23">
      <c r="A1663" s="86">
        <v>42930</v>
      </c>
      <c r="B1663" s="19">
        <v>156.24440000000001</v>
      </c>
      <c r="C1663" s="19">
        <v>219.93129999999999</v>
      </c>
      <c r="D1663" s="19"/>
      <c r="E1663" s="19">
        <v>9.51</v>
      </c>
      <c r="F1663" s="20">
        <v>1.0316000000000001E-2</v>
      </c>
      <c r="G1663" s="20">
        <v>1.3556E-2</v>
      </c>
      <c r="H1663" s="20">
        <v>1.5455E-2</v>
      </c>
      <c r="I1663" s="20">
        <v>1.866E-2</v>
      </c>
      <c r="J1663" s="20">
        <v>2.3318999999999999E-2</v>
      </c>
      <c r="K1663" s="20">
        <v>2.1360000000000001E-2</v>
      </c>
      <c r="L1663" s="20">
        <v>2.9194999999999999E-2</v>
      </c>
      <c r="M1663" s="20">
        <v>3.4790000000000001E-2</v>
      </c>
      <c r="N1663" s="19">
        <v>1380</v>
      </c>
      <c r="O1663" s="21">
        <v>2756.84</v>
      </c>
      <c r="P1663" s="19">
        <v>5260.8</v>
      </c>
      <c r="Q1663" s="18">
        <v>95.760999999999996</v>
      </c>
      <c r="R1663" s="19">
        <v>6.7877999999999998</v>
      </c>
      <c r="S1663" s="19">
        <v>6.7865000000000002</v>
      </c>
      <c r="T1663" s="19"/>
      <c r="U1663" s="13"/>
      <c r="V1663" s="13"/>
      <c r="W1663" s="19"/>
    </row>
    <row r="1664" spans="1:23">
      <c r="A1664" s="86">
        <v>42929</v>
      </c>
      <c r="B1664" s="19">
        <v>156.07900000000001</v>
      </c>
      <c r="C1664" s="19">
        <v>219.90119999999999</v>
      </c>
      <c r="D1664" s="19"/>
      <c r="E1664" s="19">
        <v>9.9</v>
      </c>
      <c r="F1664" s="20">
        <v>1.0317E-2</v>
      </c>
      <c r="G1664" s="20">
        <v>1.3632999999999999E-2</v>
      </c>
      <c r="H1664" s="20">
        <v>1.559E-2</v>
      </c>
      <c r="I1664" s="20">
        <v>1.8908000000000001E-2</v>
      </c>
      <c r="J1664" s="20">
        <v>2.3444E-2</v>
      </c>
      <c r="K1664" s="20">
        <v>2.1554E-2</v>
      </c>
      <c r="L1664" s="20">
        <v>2.9172E-2</v>
      </c>
      <c r="M1664" s="20">
        <v>3.4950000000000002E-2</v>
      </c>
      <c r="N1664" s="19">
        <v>1380</v>
      </c>
      <c r="O1664" s="21">
        <v>2756.84</v>
      </c>
      <c r="P1664" s="19">
        <v>5260.8</v>
      </c>
      <c r="Q1664" s="18">
        <v>95.668999999999997</v>
      </c>
      <c r="R1664" s="19">
        <v>6.8025000000000002</v>
      </c>
      <c r="S1664" s="19">
        <v>6.8007999999999997</v>
      </c>
      <c r="T1664" s="19"/>
      <c r="U1664" s="13"/>
      <c r="V1664" s="13"/>
      <c r="W1664" s="19"/>
    </row>
    <row r="1665" spans="1:23">
      <c r="A1665" s="86">
        <v>42928</v>
      </c>
      <c r="B1665" s="19">
        <v>156.18430000000001</v>
      </c>
      <c r="C1665" s="19">
        <v>219.8228</v>
      </c>
      <c r="D1665" s="19"/>
      <c r="E1665" s="19">
        <v>10.3</v>
      </c>
      <c r="F1665" s="20">
        <v>1.0418999999999999E-2</v>
      </c>
      <c r="G1665" s="20">
        <v>1.3429E-2</v>
      </c>
      <c r="H1665" s="20">
        <v>1.5375E-2</v>
      </c>
      <c r="I1665" s="20">
        <v>1.8741000000000001E-2</v>
      </c>
      <c r="J1665" s="20">
        <v>2.3177E-2</v>
      </c>
      <c r="K1665" s="20">
        <v>2.1333999999999999E-2</v>
      </c>
      <c r="L1665" s="20">
        <v>2.8837999999999999E-2</v>
      </c>
      <c r="M1665" s="20">
        <v>3.508E-2</v>
      </c>
      <c r="N1665" s="19">
        <v>1380</v>
      </c>
      <c r="O1665" s="21">
        <v>2756.84</v>
      </c>
      <c r="P1665" s="19">
        <v>5260.8</v>
      </c>
      <c r="Q1665" s="18">
        <v>96.022000000000006</v>
      </c>
      <c r="R1665" s="19">
        <v>6.8036000000000003</v>
      </c>
      <c r="S1665" s="19">
        <v>6.806</v>
      </c>
      <c r="T1665" s="19"/>
      <c r="U1665" s="13"/>
      <c r="V1665" s="13"/>
      <c r="W1665" s="19"/>
    </row>
    <row r="1666" spans="1:23">
      <c r="A1666" s="86">
        <v>42927</v>
      </c>
      <c r="B1666" s="19">
        <v>155.92160000000001</v>
      </c>
      <c r="C1666" s="19">
        <v>219.56469999999999</v>
      </c>
      <c r="D1666" s="19"/>
      <c r="E1666" s="19">
        <v>10.89</v>
      </c>
      <c r="F1666" s="20">
        <v>1.0369E-2</v>
      </c>
      <c r="G1666" s="20">
        <v>1.3750999999999999E-2</v>
      </c>
      <c r="H1666" s="20">
        <v>1.5520000000000001E-2</v>
      </c>
      <c r="I1666" s="20">
        <v>1.9155999999999999E-2</v>
      </c>
      <c r="J1666" s="20">
        <v>2.3605000000000001E-2</v>
      </c>
      <c r="K1666" s="20">
        <v>2.1822000000000001E-2</v>
      </c>
      <c r="L1666" s="20">
        <v>2.9234E-2</v>
      </c>
      <c r="M1666" s="20">
        <v>3.4849999999999999E-2</v>
      </c>
      <c r="N1666" s="19">
        <v>1380</v>
      </c>
      <c r="O1666" s="21">
        <v>2756.84</v>
      </c>
      <c r="P1666" s="19">
        <v>5260.8</v>
      </c>
      <c r="Q1666" s="18">
        <v>96.007999999999996</v>
      </c>
      <c r="R1666" s="19">
        <v>6.8056999999999999</v>
      </c>
      <c r="S1666" s="19">
        <v>6.8038999999999996</v>
      </c>
      <c r="T1666" s="19"/>
      <c r="U1666" s="13"/>
      <c r="V1666" s="13"/>
      <c r="W1666" s="19"/>
    </row>
    <row r="1667" spans="1:23">
      <c r="A1667" s="86">
        <v>42926</v>
      </c>
      <c r="B1667" s="19">
        <v>155.80449999999999</v>
      </c>
      <c r="C1667" s="19">
        <v>219.46430000000001</v>
      </c>
      <c r="D1667" s="19"/>
      <c r="E1667" s="19">
        <v>11.11</v>
      </c>
      <c r="F1667" s="20">
        <v>1.0265E-2</v>
      </c>
      <c r="G1667" s="20">
        <v>1.383E-2</v>
      </c>
      <c r="H1667" s="20">
        <v>1.5737999999999999E-2</v>
      </c>
      <c r="I1667" s="20">
        <v>1.9321000000000001E-2</v>
      </c>
      <c r="J1667" s="20">
        <v>2.3730000000000001E-2</v>
      </c>
      <c r="K1667" s="20">
        <v>2.1968000000000001E-2</v>
      </c>
      <c r="L1667" s="20">
        <v>2.9264999999999999E-2</v>
      </c>
      <c r="M1667" s="20">
        <v>3.4909999999999997E-2</v>
      </c>
      <c r="N1667" s="19">
        <v>1380</v>
      </c>
      <c r="O1667" s="21">
        <v>2756.84</v>
      </c>
      <c r="P1667" s="19">
        <v>5260.8</v>
      </c>
      <c r="Q1667" s="18">
        <v>95.802000000000007</v>
      </c>
      <c r="R1667" s="19">
        <v>6.8014999999999999</v>
      </c>
      <c r="S1667" s="19">
        <v>6.8003999999999998</v>
      </c>
      <c r="T1667" s="19"/>
      <c r="U1667" s="13"/>
      <c r="V1667" s="13"/>
      <c r="W1667" s="19"/>
    </row>
    <row r="1668" spans="1:23">
      <c r="A1668" s="86">
        <v>42923</v>
      </c>
      <c r="B1668" s="19">
        <v>155.59270000000001</v>
      </c>
      <c r="C1668" s="19">
        <v>219.2884</v>
      </c>
      <c r="D1668" s="19"/>
      <c r="E1668" s="19">
        <v>11.19</v>
      </c>
      <c r="F1668" s="20">
        <v>1.0265E-2</v>
      </c>
      <c r="G1668" s="20">
        <v>1.3990000000000001E-2</v>
      </c>
      <c r="H1668" s="20">
        <v>1.5901999999999999E-2</v>
      </c>
      <c r="I1668" s="20">
        <v>1.9470000000000001E-2</v>
      </c>
      <c r="J1668" s="20">
        <v>2.3855999999999999E-2</v>
      </c>
      <c r="K1668" s="20">
        <v>2.2162999999999999E-2</v>
      </c>
      <c r="L1668" s="20">
        <v>2.9288999999999999E-2</v>
      </c>
      <c r="M1668" s="20">
        <v>3.5000000000000003E-2</v>
      </c>
      <c r="N1668" s="19">
        <v>1380</v>
      </c>
      <c r="O1668" s="21">
        <v>2756.84</v>
      </c>
      <c r="P1668" s="19">
        <v>5260.8</v>
      </c>
      <c r="Q1668" s="18">
        <v>96.29</v>
      </c>
      <c r="R1668" s="19">
        <v>6.8018999999999998</v>
      </c>
      <c r="S1668" s="19">
        <v>6.8000999999999996</v>
      </c>
      <c r="T1668" s="19"/>
      <c r="U1668" s="13"/>
      <c r="V1668" s="13"/>
      <c r="W1668" s="19"/>
    </row>
    <row r="1669" spans="1:23">
      <c r="A1669" s="86">
        <v>42922</v>
      </c>
      <c r="B1669" s="19">
        <v>155.66980000000001</v>
      </c>
      <c r="C1669" s="19">
        <v>219.29650000000001</v>
      </c>
      <c r="D1669" s="19"/>
      <c r="E1669" s="19">
        <v>12.54</v>
      </c>
      <c r="F1669" s="20">
        <v>1.0317E-2</v>
      </c>
      <c r="G1669" s="20">
        <v>1.3944E-2</v>
      </c>
      <c r="H1669" s="20">
        <v>1.5873000000000002E-2</v>
      </c>
      <c r="I1669" s="20">
        <v>1.9351E-2</v>
      </c>
      <c r="J1669" s="20">
        <v>2.3658999999999999E-2</v>
      </c>
      <c r="K1669" s="20">
        <v>2.1989999999999999E-2</v>
      </c>
      <c r="L1669" s="20">
        <v>2.9016E-2</v>
      </c>
      <c r="M1669" s="20">
        <v>3.4709999999999998E-2</v>
      </c>
      <c r="N1669" s="19">
        <v>1380</v>
      </c>
      <c r="O1669" s="21">
        <v>2756.84</v>
      </c>
      <c r="P1669" s="19">
        <v>5260.8</v>
      </c>
      <c r="Q1669" s="18">
        <v>96.218000000000004</v>
      </c>
      <c r="R1669" s="19">
        <v>6.8007</v>
      </c>
      <c r="S1669" s="19">
        <v>6.8060999999999998</v>
      </c>
      <c r="T1669" s="19"/>
      <c r="U1669" s="13"/>
      <c r="V1669" s="13"/>
      <c r="W1669" s="19"/>
    </row>
    <row r="1670" spans="1:23">
      <c r="A1670" s="86">
        <v>42921</v>
      </c>
      <c r="B1670" s="19">
        <v>155.7655</v>
      </c>
      <c r="C1670" s="19">
        <v>219.09909999999999</v>
      </c>
      <c r="D1670" s="19"/>
      <c r="E1670" s="19">
        <v>11.07</v>
      </c>
      <c r="F1670" s="20">
        <v>1.0418999999999999E-2</v>
      </c>
      <c r="G1670" s="20">
        <v>1.4022E-2</v>
      </c>
      <c r="H1670" s="20">
        <v>1.5762999999999999E-2</v>
      </c>
      <c r="I1670" s="20">
        <v>1.9134000000000002E-2</v>
      </c>
      <c r="J1670" s="20">
        <v>2.3231999999999999E-2</v>
      </c>
      <c r="K1670" s="20">
        <v>2.1623E-2</v>
      </c>
      <c r="L1670" s="20">
        <v>2.8469000000000001E-2</v>
      </c>
      <c r="M1670" s="20">
        <v>3.5020000000000003E-2</v>
      </c>
      <c r="N1670" s="19">
        <v>1380</v>
      </c>
      <c r="O1670" s="21">
        <v>2756.84</v>
      </c>
      <c r="P1670" s="19">
        <v>5260.8</v>
      </c>
      <c r="Q1670" s="18">
        <v>96.218000000000004</v>
      </c>
      <c r="R1670" s="19">
        <v>6.8003</v>
      </c>
      <c r="S1670" s="19">
        <v>6.7972999999999999</v>
      </c>
      <c r="T1670" s="19"/>
      <c r="U1670" s="13"/>
      <c r="V1670" s="13"/>
      <c r="W1670" s="19"/>
    </row>
    <row r="1671" spans="1:23">
      <c r="A1671" s="86">
        <v>42920</v>
      </c>
      <c r="B1671" s="19">
        <v>155.6412</v>
      </c>
      <c r="C1671" s="19">
        <v>218.47970000000001</v>
      </c>
      <c r="D1671" s="19"/>
      <c r="E1671" s="19">
        <v>11.22</v>
      </c>
      <c r="F1671" s="20">
        <v>1.0214000000000001E-2</v>
      </c>
      <c r="G1671" s="20">
        <v>1.4101000000000001E-2</v>
      </c>
      <c r="H1671" s="20">
        <v>1.5844E-2</v>
      </c>
      <c r="I1671" s="20">
        <v>1.9316E-2</v>
      </c>
      <c r="J1671" s="20">
        <v>2.3498999999999999E-2</v>
      </c>
      <c r="K1671" s="20">
        <v>2.1891000000000001E-2</v>
      </c>
      <c r="L1671" s="20">
        <v>2.8669E-2</v>
      </c>
      <c r="M1671" s="20">
        <v>3.5189999999999999E-2</v>
      </c>
      <c r="N1671" s="19">
        <v>1380</v>
      </c>
      <c r="O1671" s="21">
        <v>2756.84</v>
      </c>
      <c r="P1671" s="19">
        <v>5260.8</v>
      </c>
      <c r="Q1671" s="18">
        <v>95.628</v>
      </c>
      <c r="R1671" s="19">
        <v>6.7808999999999999</v>
      </c>
      <c r="S1671" s="19">
        <v>6.7807000000000004</v>
      </c>
      <c r="T1671" s="19"/>
      <c r="U1671" s="13"/>
      <c r="V1671" s="13"/>
      <c r="W1671" s="19"/>
    </row>
    <row r="1672" spans="1:23">
      <c r="A1672" s="86">
        <v>42919</v>
      </c>
      <c r="B1672" s="19">
        <v>155.6412</v>
      </c>
      <c r="C1672" s="19">
        <v>218.47970000000001</v>
      </c>
      <c r="D1672" s="19"/>
      <c r="E1672" s="19">
        <v>11.22</v>
      </c>
      <c r="F1672" s="20">
        <v>1.0214000000000001E-2</v>
      </c>
      <c r="G1672" s="20">
        <v>1.4101000000000001E-2</v>
      </c>
      <c r="H1672" s="20">
        <v>1.5844E-2</v>
      </c>
      <c r="I1672" s="20">
        <v>1.9316E-2</v>
      </c>
      <c r="J1672" s="20">
        <v>2.3498999999999999E-2</v>
      </c>
      <c r="K1672" s="20">
        <v>2.1891000000000001E-2</v>
      </c>
      <c r="L1672" s="20">
        <v>2.8669E-2</v>
      </c>
      <c r="M1672" s="20">
        <v>3.5499999999999997E-2</v>
      </c>
      <c r="N1672" s="19">
        <v>1270</v>
      </c>
      <c r="O1672" s="21">
        <v>2751.17</v>
      </c>
      <c r="P1672" s="19">
        <v>5247.7999999999993</v>
      </c>
      <c r="Q1672" s="18">
        <v>95.628</v>
      </c>
      <c r="R1672" s="19">
        <v>6.7869999999999999</v>
      </c>
      <c r="S1672" s="19">
        <v>6.7934999999999999</v>
      </c>
      <c r="T1672" s="19"/>
      <c r="U1672" s="13"/>
      <c r="V1672" s="13"/>
      <c r="W1672" s="19"/>
    </row>
    <row r="1673" spans="1:23">
      <c r="A1673" s="86">
        <v>42916</v>
      </c>
      <c r="B1673" s="19">
        <v>155.86000000000001</v>
      </c>
      <c r="C1673" s="19">
        <v>218.37020000000001</v>
      </c>
      <c r="D1673" s="19"/>
      <c r="E1673" s="19">
        <v>11.18</v>
      </c>
      <c r="F1673" s="20">
        <v>1.0113E-2</v>
      </c>
      <c r="G1673" s="20">
        <v>1.3816999999999999E-2</v>
      </c>
      <c r="H1673" s="20">
        <v>1.5461000000000001E-2</v>
      </c>
      <c r="I1673" s="20">
        <v>1.8884000000000001E-2</v>
      </c>
      <c r="J1673" s="20">
        <v>2.3036999999999998E-2</v>
      </c>
      <c r="K1673" s="20">
        <v>2.1402000000000001E-2</v>
      </c>
      <c r="L1673" s="20">
        <v>2.8348000000000002E-2</v>
      </c>
      <c r="M1673" s="20">
        <v>3.5049999999999998E-2</v>
      </c>
      <c r="N1673" s="19">
        <v>1270</v>
      </c>
      <c r="O1673" s="21">
        <v>2751.17</v>
      </c>
      <c r="P1673" s="19">
        <v>5247.7999999999993</v>
      </c>
      <c r="Q1673" s="18">
        <v>96.01</v>
      </c>
      <c r="R1673" s="19">
        <v>6.7998000000000003</v>
      </c>
      <c r="S1673" s="19">
        <v>6.8036000000000003</v>
      </c>
      <c r="T1673" s="19"/>
      <c r="U1673" s="13"/>
      <c r="V1673" s="13"/>
      <c r="W1673" s="19"/>
    </row>
    <row r="1674" spans="1:23">
      <c r="A1674" s="86">
        <v>42915</v>
      </c>
      <c r="B1674" s="19">
        <v>156.05840000000001</v>
      </c>
      <c r="C1674" s="19">
        <v>218.77369999999999</v>
      </c>
      <c r="D1674" s="19"/>
      <c r="E1674" s="19">
        <v>11.44</v>
      </c>
      <c r="F1674" s="20">
        <v>1.0215E-2</v>
      </c>
      <c r="G1674" s="20">
        <v>1.3691999999999999E-2</v>
      </c>
      <c r="H1674" s="20">
        <v>1.5243E-2</v>
      </c>
      <c r="I1674" s="20">
        <v>1.8502000000000001E-2</v>
      </c>
      <c r="J1674" s="20">
        <v>2.2665999999999999E-2</v>
      </c>
      <c r="K1674" s="20">
        <v>2.0989000000000001E-2</v>
      </c>
      <c r="L1674" s="20">
        <v>2.8135E-2</v>
      </c>
      <c r="M1674" s="20">
        <v>3.4779999999999998E-2</v>
      </c>
      <c r="N1674" s="19">
        <v>1270</v>
      </c>
      <c r="O1674" s="21">
        <v>2751.17</v>
      </c>
      <c r="P1674" s="19">
        <v>5247.7999999999993</v>
      </c>
      <c r="Q1674" s="18">
        <v>96.394000000000005</v>
      </c>
      <c r="R1674" s="19">
        <v>6.8125999999999998</v>
      </c>
      <c r="S1674" s="19">
        <v>6.8143000000000002</v>
      </c>
      <c r="T1674" s="19"/>
      <c r="U1674" s="13"/>
      <c r="V1674" s="13"/>
      <c r="W1674" s="19"/>
    </row>
    <row r="1675" spans="1:23">
      <c r="A1675" s="86">
        <v>42914</v>
      </c>
      <c r="B1675" s="19">
        <v>156.27850000000001</v>
      </c>
      <c r="C1675" s="19">
        <v>218.9991</v>
      </c>
      <c r="D1675" s="19"/>
      <c r="E1675" s="19">
        <v>10.029999999999999</v>
      </c>
      <c r="F1675" s="20">
        <v>1.0012E-2</v>
      </c>
      <c r="G1675" s="20">
        <v>1.3533E-2</v>
      </c>
      <c r="H1675" s="20">
        <v>1.5025999999999999E-2</v>
      </c>
      <c r="I1675" s="20">
        <v>1.8206E-2</v>
      </c>
      <c r="J1675" s="20">
        <v>2.2279E-2</v>
      </c>
      <c r="K1675" s="20">
        <v>2.0461E-2</v>
      </c>
      <c r="L1675" s="20">
        <v>2.7810000000000001E-2</v>
      </c>
      <c r="M1675" s="20">
        <v>3.474E-2</v>
      </c>
      <c r="N1675" s="19">
        <v>1270</v>
      </c>
      <c r="O1675" s="21">
        <v>2751.17</v>
      </c>
      <c r="P1675" s="19">
        <v>5247.7999999999993</v>
      </c>
      <c r="Q1675" s="18">
        <v>97.426000000000002</v>
      </c>
      <c r="R1675" s="19">
        <v>6.8411</v>
      </c>
      <c r="S1675" s="19">
        <v>6.8541999999999996</v>
      </c>
      <c r="T1675" s="19"/>
      <c r="U1675" s="13"/>
      <c r="V1675" s="13"/>
      <c r="W1675" s="19"/>
    </row>
    <row r="1676" spans="1:23">
      <c r="A1676" s="86">
        <v>42913</v>
      </c>
      <c r="B1676" s="19">
        <v>156.30709999999999</v>
      </c>
      <c r="C1676" s="19">
        <v>219.5153</v>
      </c>
      <c r="D1676" s="19"/>
      <c r="E1676" s="19">
        <v>11.06</v>
      </c>
      <c r="F1676" s="20">
        <v>1.0012E-2</v>
      </c>
      <c r="G1676" s="20">
        <v>1.3691999999999999E-2</v>
      </c>
      <c r="H1676" s="20">
        <v>1.5188999999999999E-2</v>
      </c>
      <c r="I1676" s="20">
        <v>1.8114999999999999E-2</v>
      </c>
      <c r="J1676" s="20">
        <v>2.2051000000000001E-2</v>
      </c>
      <c r="K1676" s="20">
        <v>2.0388E-2</v>
      </c>
      <c r="L1676" s="20">
        <v>2.7518000000000001E-2</v>
      </c>
      <c r="M1676" s="20">
        <v>3.4720000000000001E-2</v>
      </c>
      <c r="N1676" s="19">
        <v>1270</v>
      </c>
      <c r="O1676" s="21">
        <v>2751.17</v>
      </c>
      <c r="P1676" s="19">
        <v>5247.7999999999993</v>
      </c>
      <c r="Q1676" s="18">
        <v>97.263999999999996</v>
      </c>
      <c r="R1676" s="19">
        <v>6.8365999999999998</v>
      </c>
      <c r="S1676" s="19">
        <v>6.8362999999999996</v>
      </c>
      <c r="T1676" s="19"/>
      <c r="U1676" s="13"/>
      <c r="V1676" s="13"/>
      <c r="W1676" s="19"/>
    </row>
    <row r="1677" spans="1:23">
      <c r="A1677" s="86">
        <v>42912</v>
      </c>
      <c r="B1677" s="19">
        <v>156.5652</v>
      </c>
      <c r="C1677" s="19">
        <v>219.52170000000001</v>
      </c>
      <c r="D1677" s="19"/>
      <c r="E1677" s="19">
        <v>9.9</v>
      </c>
      <c r="F1677" s="20">
        <v>9.5010000000000008E-3</v>
      </c>
      <c r="G1677" s="20">
        <v>1.3323E-2</v>
      </c>
      <c r="H1677" s="20">
        <v>1.4782999999999999E-2</v>
      </c>
      <c r="I1677" s="20">
        <v>1.7565000000000001E-2</v>
      </c>
      <c r="J1677" s="20">
        <v>2.137E-2</v>
      </c>
      <c r="K1677" s="20">
        <v>1.9684E-2</v>
      </c>
      <c r="L1677" s="20">
        <v>2.6970000000000001E-2</v>
      </c>
      <c r="M1677" s="20">
        <v>3.5150000000000001E-2</v>
      </c>
      <c r="N1677" s="19">
        <v>1270</v>
      </c>
      <c r="O1677" s="21">
        <v>2751.17</v>
      </c>
      <c r="P1677" s="19">
        <v>5247.7999999999993</v>
      </c>
      <c r="Q1677" s="18">
        <v>97.593000000000004</v>
      </c>
      <c r="R1677" s="19">
        <v>6.8348000000000004</v>
      </c>
      <c r="S1677" s="19">
        <v>6.8371000000000004</v>
      </c>
      <c r="T1677" s="19"/>
      <c r="U1677" s="13"/>
      <c r="V1677" s="13"/>
      <c r="W1677" s="19"/>
    </row>
    <row r="1678" spans="1:23">
      <c r="A1678" s="86">
        <v>42909</v>
      </c>
      <c r="B1678" s="19">
        <v>156.47040000000001</v>
      </c>
      <c r="C1678" s="19">
        <v>219.38059999999999</v>
      </c>
      <c r="D1678" s="19"/>
      <c r="E1678" s="19">
        <v>10.02</v>
      </c>
      <c r="F1678" s="20">
        <v>9.5010000000000008E-3</v>
      </c>
      <c r="G1678" s="20">
        <v>1.3403999999999999E-2</v>
      </c>
      <c r="H1678" s="20">
        <v>1.4784E-2</v>
      </c>
      <c r="I1678" s="20">
        <v>1.7565000000000001E-2</v>
      </c>
      <c r="J1678" s="20">
        <v>2.1423000000000001E-2</v>
      </c>
      <c r="K1678" s="20">
        <v>1.9732E-2</v>
      </c>
      <c r="L1678" s="20">
        <v>2.7154999999999999E-2</v>
      </c>
      <c r="M1678" s="20">
        <v>3.5430000000000003E-2</v>
      </c>
      <c r="N1678" s="19">
        <v>1270</v>
      </c>
      <c r="O1678" s="21">
        <v>2751.17</v>
      </c>
      <c r="P1678" s="19">
        <v>5247.7999999999993</v>
      </c>
      <c r="Q1678" s="18">
        <v>97.558999999999997</v>
      </c>
      <c r="R1678" s="19">
        <v>6.8295000000000003</v>
      </c>
      <c r="S1678" s="19">
        <v>6.8311999999999999</v>
      </c>
      <c r="T1678" s="19"/>
      <c r="U1678" s="13"/>
      <c r="V1678" s="13"/>
      <c r="W1678" s="19"/>
    </row>
    <row r="1679" spans="1:23">
      <c r="A1679" s="86">
        <v>42908</v>
      </c>
      <c r="B1679" s="19">
        <v>156.39930000000001</v>
      </c>
      <c r="C1679" s="19">
        <v>219.44110000000001</v>
      </c>
      <c r="D1679" s="19"/>
      <c r="E1679" s="19">
        <v>10.48</v>
      </c>
      <c r="F1679" s="20">
        <v>9.4509999999999993E-3</v>
      </c>
      <c r="G1679" s="20">
        <v>1.3401E-2</v>
      </c>
      <c r="H1679" s="20">
        <v>1.4811E-2</v>
      </c>
      <c r="I1679" s="20">
        <v>1.7582E-2</v>
      </c>
      <c r="J1679" s="20">
        <v>2.1477E-2</v>
      </c>
      <c r="K1679" s="20">
        <v>1.9781E-2</v>
      </c>
      <c r="L1679" s="20">
        <v>2.7163E-2</v>
      </c>
      <c r="M1679" s="20">
        <v>3.5180000000000003E-2</v>
      </c>
      <c r="N1679" s="19">
        <v>1270</v>
      </c>
      <c r="O1679" s="21">
        <v>2751.17</v>
      </c>
      <c r="P1679" s="19">
        <v>5247.7999999999993</v>
      </c>
      <c r="Q1679" s="18">
        <v>97.76</v>
      </c>
      <c r="R1679" s="19">
        <v>6.8292000000000002</v>
      </c>
      <c r="S1679" s="19">
        <v>6.8236999999999997</v>
      </c>
      <c r="T1679" s="19"/>
      <c r="U1679" s="13"/>
      <c r="V1679" s="13"/>
      <c r="W1679" s="19"/>
    </row>
    <row r="1680" spans="1:23">
      <c r="A1680" s="86">
        <v>42907</v>
      </c>
      <c r="B1680" s="19">
        <v>156.40600000000001</v>
      </c>
      <c r="C1680" s="19">
        <v>220.36510000000001</v>
      </c>
      <c r="D1680" s="19"/>
      <c r="E1680" s="19">
        <v>10.75</v>
      </c>
      <c r="F1680" s="20">
        <v>9.8080000000000007E-3</v>
      </c>
      <c r="G1680" s="20">
        <v>1.3481E-2</v>
      </c>
      <c r="H1680" s="20">
        <v>1.4973E-2</v>
      </c>
      <c r="I1680" s="20">
        <v>1.7731E-2</v>
      </c>
      <c r="J1680" s="20">
        <v>2.1634E-2</v>
      </c>
      <c r="K1680" s="20">
        <v>1.9927E-2</v>
      </c>
      <c r="L1680" s="20">
        <v>2.7274E-2</v>
      </c>
      <c r="M1680" s="20">
        <v>3.5180000000000003E-2</v>
      </c>
      <c r="N1680" s="19">
        <v>1270</v>
      </c>
      <c r="O1680" s="21">
        <v>2751.17</v>
      </c>
      <c r="P1680" s="19">
        <v>5247.7999999999993</v>
      </c>
      <c r="Q1680" s="18">
        <v>97.548000000000002</v>
      </c>
      <c r="R1680" s="19">
        <v>6.8194999999999997</v>
      </c>
      <c r="S1680" s="19">
        <v>6.8292000000000002</v>
      </c>
      <c r="T1680" s="19"/>
      <c r="U1680" s="13"/>
      <c r="V1680" s="13"/>
      <c r="W1680" s="19"/>
    </row>
    <row r="1681" spans="1:23">
      <c r="A1681" s="86">
        <v>42906</v>
      </c>
      <c r="B1681" s="19">
        <v>156.429</v>
      </c>
      <c r="C1681" s="19">
        <v>220.49459999999999</v>
      </c>
      <c r="D1681" s="19"/>
      <c r="E1681" s="19">
        <v>10.86</v>
      </c>
      <c r="F1681" s="20">
        <v>1.0114E-2</v>
      </c>
      <c r="G1681" s="20">
        <v>1.3439E-2</v>
      </c>
      <c r="H1681" s="20">
        <v>1.4973E-2</v>
      </c>
      <c r="I1681" s="20">
        <v>1.7631999999999998E-2</v>
      </c>
      <c r="J1681" s="20">
        <v>2.1565000000000001E-2</v>
      </c>
      <c r="K1681" s="20">
        <v>1.9806000000000001E-2</v>
      </c>
      <c r="L1681" s="20">
        <v>2.7385E-2</v>
      </c>
      <c r="M1681" s="20">
        <v>3.5180000000000003E-2</v>
      </c>
      <c r="N1681" s="19">
        <v>1270</v>
      </c>
      <c r="O1681" s="21">
        <v>2751.17</v>
      </c>
      <c r="P1681" s="19">
        <v>5247.7999999999993</v>
      </c>
      <c r="Q1681" s="18">
        <v>97.164000000000001</v>
      </c>
      <c r="R1681" s="19">
        <v>6.8105000000000002</v>
      </c>
      <c r="S1681" s="19">
        <v>6.8125999999999998</v>
      </c>
      <c r="T1681" s="19"/>
      <c r="U1681" s="13"/>
      <c r="V1681" s="13"/>
      <c r="W1681" s="19"/>
    </row>
    <row r="1682" spans="1:23">
      <c r="A1682" s="86">
        <v>42905</v>
      </c>
      <c r="B1682" s="19">
        <v>156.1781</v>
      </c>
      <c r="C1682" s="19">
        <v>220.61519999999999</v>
      </c>
      <c r="D1682" s="19"/>
      <c r="E1682" s="19">
        <v>10.37</v>
      </c>
      <c r="F1682" s="20">
        <v>1.001E-2</v>
      </c>
      <c r="G1682" s="20">
        <v>1.3559999999999999E-2</v>
      </c>
      <c r="H1682" s="20">
        <v>1.5214999999999999E-2</v>
      </c>
      <c r="I1682" s="20">
        <v>1.788E-2</v>
      </c>
      <c r="J1682" s="20">
        <v>2.1878999999999999E-2</v>
      </c>
      <c r="K1682" s="20">
        <v>2.0119999999999999E-2</v>
      </c>
      <c r="L1682" s="20">
        <v>2.7848999999999999E-2</v>
      </c>
      <c r="M1682" s="20">
        <v>3.5150000000000001E-2</v>
      </c>
      <c r="N1682" s="19">
        <v>1270</v>
      </c>
      <c r="O1682" s="21">
        <v>2751.17</v>
      </c>
      <c r="P1682" s="19">
        <v>5247.7999999999993</v>
      </c>
      <c r="Q1682" s="18">
        <v>97.433000000000007</v>
      </c>
      <c r="R1682" s="19">
        <v>6.8078000000000003</v>
      </c>
      <c r="S1682" s="19">
        <v>6.8068999999999997</v>
      </c>
      <c r="T1682" s="19"/>
      <c r="U1682" s="13"/>
      <c r="V1682" s="13"/>
      <c r="W1682" s="19"/>
    </row>
    <row r="1683" spans="1:23">
      <c r="A1683" s="86">
        <v>42902</v>
      </c>
      <c r="B1683" s="19">
        <v>156.3417</v>
      </c>
      <c r="C1683" s="19">
        <v>220.6241</v>
      </c>
      <c r="D1683" s="19"/>
      <c r="E1683" s="19">
        <v>10.38</v>
      </c>
      <c r="F1683" s="20">
        <v>1.0011000000000001E-2</v>
      </c>
      <c r="G1683" s="20">
        <v>1.3150999999999999E-2</v>
      </c>
      <c r="H1683" s="20">
        <v>1.4732E-2</v>
      </c>
      <c r="I1683" s="20">
        <v>1.7433000000000001E-2</v>
      </c>
      <c r="J1683" s="20">
        <v>2.1513999999999998E-2</v>
      </c>
      <c r="K1683" s="20">
        <v>1.9685000000000001E-2</v>
      </c>
      <c r="L1683" s="20">
        <v>2.7751999999999999E-2</v>
      </c>
      <c r="M1683" s="20">
        <v>3.567E-2</v>
      </c>
      <c r="N1683" s="19">
        <v>1270</v>
      </c>
      <c r="O1683" s="21">
        <v>2751.17</v>
      </c>
      <c r="P1683" s="19">
        <v>5247.7999999999993</v>
      </c>
      <c r="Q1683" s="18">
        <v>96.938999999999993</v>
      </c>
      <c r="R1683" s="19">
        <v>6.7916999999999996</v>
      </c>
      <c r="S1683" s="19">
        <v>6.7859999999999996</v>
      </c>
      <c r="T1683" s="19"/>
      <c r="U1683" s="13"/>
      <c r="V1683" s="13"/>
      <c r="W1683" s="19"/>
    </row>
    <row r="1684" spans="1:23">
      <c r="A1684" s="86">
        <v>42901</v>
      </c>
      <c r="B1684" s="19">
        <v>156.21080000000001</v>
      </c>
      <c r="C1684" s="19">
        <v>220.6866</v>
      </c>
      <c r="D1684" s="19"/>
      <c r="E1684" s="19">
        <v>10.9</v>
      </c>
      <c r="F1684" s="20">
        <v>1.0011000000000001E-2</v>
      </c>
      <c r="G1684" s="20">
        <v>1.3514E-2</v>
      </c>
      <c r="H1684" s="20">
        <v>1.4945999999999999E-2</v>
      </c>
      <c r="I1684" s="20">
        <v>1.7631999999999998E-2</v>
      </c>
      <c r="J1684" s="20">
        <v>2.1637E-2</v>
      </c>
      <c r="K1684" s="20">
        <v>1.9854E-2</v>
      </c>
      <c r="L1684" s="20">
        <v>2.7872000000000001E-2</v>
      </c>
      <c r="M1684" s="20">
        <v>3.5589999999999997E-2</v>
      </c>
      <c r="N1684" s="19">
        <v>1270</v>
      </c>
      <c r="O1684" s="21">
        <v>2751.17</v>
      </c>
      <c r="P1684" s="19">
        <v>5247.7999999999993</v>
      </c>
      <c r="Q1684" s="18">
        <v>96.974999999999994</v>
      </c>
      <c r="R1684" s="19">
        <v>6.7991000000000001</v>
      </c>
      <c r="S1684" s="19">
        <v>6.7882999999999996</v>
      </c>
      <c r="T1684" s="19"/>
      <c r="U1684" s="13"/>
      <c r="V1684" s="13"/>
      <c r="W1684" s="19"/>
    </row>
    <row r="1685" spans="1:23">
      <c r="A1685" s="86">
        <v>42900</v>
      </c>
      <c r="B1685" s="19">
        <v>156.34800000000001</v>
      </c>
      <c r="C1685" s="19">
        <v>220.56880000000001</v>
      </c>
      <c r="D1685" s="19"/>
      <c r="E1685" s="19">
        <v>10.64</v>
      </c>
      <c r="F1685" s="20">
        <v>1.0012E-2</v>
      </c>
      <c r="G1685" s="20">
        <v>1.3310000000000001E-2</v>
      </c>
      <c r="H1685" s="20">
        <v>1.4652999999999999E-2</v>
      </c>
      <c r="I1685" s="20">
        <v>1.7153000000000002E-2</v>
      </c>
      <c r="J1685" s="20">
        <v>2.1256000000000001E-2</v>
      </c>
      <c r="K1685" s="20">
        <v>1.9421000000000001E-2</v>
      </c>
      <c r="L1685" s="20">
        <v>2.7692000000000001E-2</v>
      </c>
      <c r="M1685" s="20">
        <v>3.5700000000000003E-2</v>
      </c>
      <c r="N1685" s="19">
        <v>1270</v>
      </c>
      <c r="O1685" s="21">
        <v>2751.17</v>
      </c>
      <c r="P1685" s="19">
        <v>5247.7999999999993</v>
      </c>
      <c r="Q1685" s="18">
        <v>97.138000000000005</v>
      </c>
      <c r="R1685" s="19">
        <v>6.7981999999999996</v>
      </c>
      <c r="S1685" s="19">
        <v>6.7956000000000003</v>
      </c>
      <c r="T1685" s="19"/>
      <c r="U1685" s="13"/>
      <c r="V1685" s="13"/>
      <c r="W1685" s="19"/>
    </row>
    <row r="1686" spans="1:23">
      <c r="A1686" s="86">
        <v>42899</v>
      </c>
      <c r="B1686" s="19">
        <v>155.92429999999999</v>
      </c>
      <c r="C1686" s="19">
        <v>220.4761</v>
      </c>
      <c r="D1686" s="19"/>
      <c r="E1686" s="19">
        <v>10.42</v>
      </c>
      <c r="F1686" s="20">
        <v>9.9609999999999994E-3</v>
      </c>
      <c r="G1686" s="20">
        <v>1.3632999999999999E-2</v>
      </c>
      <c r="H1686" s="20">
        <v>1.508E-2</v>
      </c>
      <c r="I1686" s="20">
        <v>1.7812999999999999E-2</v>
      </c>
      <c r="J1686" s="20">
        <v>2.2109E-2</v>
      </c>
      <c r="K1686" s="20">
        <v>2.0192999999999999E-2</v>
      </c>
      <c r="L1686" s="20">
        <v>2.8648E-2</v>
      </c>
      <c r="M1686" s="20">
        <v>3.5819999999999998E-2</v>
      </c>
      <c r="N1686" s="19">
        <v>1270</v>
      </c>
      <c r="O1686" s="21">
        <v>2751.17</v>
      </c>
      <c r="P1686" s="19">
        <v>5247.7999999999993</v>
      </c>
      <c r="Q1686" s="18">
        <v>97.274000000000001</v>
      </c>
      <c r="R1686" s="19">
        <v>6.798</v>
      </c>
      <c r="S1686" s="19">
        <v>6.7869000000000002</v>
      </c>
      <c r="T1686" s="19"/>
      <c r="U1686" s="13"/>
      <c r="V1686" s="13"/>
      <c r="W1686" s="19"/>
    </row>
    <row r="1687" spans="1:23">
      <c r="A1687" s="86">
        <v>42898</v>
      </c>
      <c r="B1687" s="19">
        <v>155.90790000000001</v>
      </c>
      <c r="C1687" s="19">
        <v>220.45189999999999</v>
      </c>
      <c r="D1687" s="19"/>
      <c r="E1687" s="19">
        <v>11.46</v>
      </c>
      <c r="F1687" s="20">
        <v>9.9590000000000008E-3</v>
      </c>
      <c r="G1687" s="20">
        <v>1.3551000000000001E-2</v>
      </c>
      <c r="H1687" s="20">
        <v>1.4862E-2</v>
      </c>
      <c r="I1687" s="20">
        <v>1.7780000000000001E-2</v>
      </c>
      <c r="J1687" s="20">
        <v>2.2145000000000001E-2</v>
      </c>
      <c r="K1687" s="20">
        <v>2.0216999999999999E-2</v>
      </c>
      <c r="L1687" s="20">
        <v>2.8694000000000001E-2</v>
      </c>
      <c r="M1687" s="20">
        <v>3.5779999999999999E-2</v>
      </c>
      <c r="N1687" s="19">
        <v>1270</v>
      </c>
      <c r="O1687" s="21">
        <v>2751.17</v>
      </c>
      <c r="P1687" s="19">
        <v>5247.7999999999993</v>
      </c>
      <c r="Q1687" s="18">
        <v>96.918000000000006</v>
      </c>
      <c r="R1687" s="19">
        <v>6.8003</v>
      </c>
      <c r="S1687" s="19">
        <v>6.7826000000000004</v>
      </c>
      <c r="T1687" s="19"/>
      <c r="U1687" s="13"/>
      <c r="V1687" s="13"/>
      <c r="W1687" s="19"/>
    </row>
    <row r="1688" spans="1:23">
      <c r="A1688" s="86">
        <v>42895</v>
      </c>
      <c r="B1688" s="19">
        <v>155.9547</v>
      </c>
      <c r="C1688" s="19">
        <v>220.37780000000001</v>
      </c>
      <c r="D1688" s="19"/>
      <c r="E1688" s="19">
        <v>10.7</v>
      </c>
      <c r="F1688" s="20">
        <v>9.9600000000000001E-3</v>
      </c>
      <c r="G1688" s="20">
        <v>1.3346999999999999E-2</v>
      </c>
      <c r="H1688" s="20">
        <v>1.478E-2</v>
      </c>
      <c r="I1688" s="20">
        <v>1.7663999999999999E-2</v>
      </c>
      <c r="J1688" s="20">
        <v>2.2005E-2</v>
      </c>
      <c r="K1688" s="20">
        <v>2.0095999999999999E-2</v>
      </c>
      <c r="L1688" s="20">
        <v>2.8556000000000002E-2</v>
      </c>
      <c r="M1688" s="20">
        <v>3.6069999999999998E-2</v>
      </c>
      <c r="N1688" s="19">
        <v>1270</v>
      </c>
      <c r="O1688" s="21">
        <v>2751.17</v>
      </c>
      <c r="P1688" s="19">
        <v>5247.7999999999993</v>
      </c>
      <c r="Q1688" s="18">
        <v>96.748000000000005</v>
      </c>
      <c r="R1688" s="19">
        <v>6.7957999999999998</v>
      </c>
      <c r="S1688" s="19">
        <v>6.7742000000000004</v>
      </c>
      <c r="T1688" s="19"/>
      <c r="U1688" s="13"/>
      <c r="V1688" s="13"/>
      <c r="W1688" s="19"/>
    </row>
    <row r="1689" spans="1:23">
      <c r="A1689" s="86">
        <v>42894</v>
      </c>
      <c r="B1689" s="19">
        <v>155.97929999999999</v>
      </c>
      <c r="C1689" s="19">
        <v>220.2576</v>
      </c>
      <c r="D1689" s="19"/>
      <c r="E1689" s="19">
        <v>10.16</v>
      </c>
      <c r="F1689" s="20">
        <v>9.9100000000000004E-3</v>
      </c>
      <c r="G1689" s="20">
        <v>1.3143E-2</v>
      </c>
      <c r="H1689" s="20">
        <v>1.4534999999999999E-2</v>
      </c>
      <c r="I1689" s="20">
        <v>1.7482999999999999E-2</v>
      </c>
      <c r="J1689" s="20">
        <v>2.1885000000000002E-2</v>
      </c>
      <c r="K1689" s="20">
        <v>1.9951E-2</v>
      </c>
      <c r="L1689" s="20">
        <v>2.8510000000000001E-2</v>
      </c>
      <c r="M1689" s="20">
        <v>3.628E-2</v>
      </c>
      <c r="N1689" s="19">
        <v>1270</v>
      </c>
      <c r="O1689" s="21">
        <v>2751.17</v>
      </c>
      <c r="P1689" s="19">
        <v>5247.7999999999993</v>
      </c>
      <c r="Q1689" s="18">
        <v>96.635999999999996</v>
      </c>
      <c r="R1689" s="19">
        <v>6.7952000000000004</v>
      </c>
      <c r="S1689" s="19">
        <v>6.7560000000000002</v>
      </c>
      <c r="T1689" s="19"/>
      <c r="U1689" s="13"/>
      <c r="V1689" s="13"/>
      <c r="W1689" s="19"/>
    </row>
    <row r="1690" spans="1:23">
      <c r="A1690" s="86">
        <v>42893</v>
      </c>
      <c r="B1690" s="19">
        <v>156.0274</v>
      </c>
      <c r="C1690" s="19">
        <v>220.2533</v>
      </c>
      <c r="D1690" s="19"/>
      <c r="E1690" s="19">
        <v>10.39</v>
      </c>
      <c r="F1690" s="20">
        <v>9.8589999999999997E-3</v>
      </c>
      <c r="G1690" s="20">
        <v>1.3061E-2</v>
      </c>
      <c r="H1690" s="20">
        <v>1.448E-2</v>
      </c>
      <c r="I1690" s="20">
        <v>1.7385000000000001E-2</v>
      </c>
      <c r="J1690" s="20">
        <v>2.1728999999999998E-2</v>
      </c>
      <c r="K1690" s="20">
        <v>1.9831000000000001E-2</v>
      </c>
      <c r="L1690" s="20">
        <v>2.8365999999999999E-2</v>
      </c>
      <c r="M1690" s="20">
        <v>3.6420000000000001E-2</v>
      </c>
      <c r="N1690" s="19">
        <v>1270</v>
      </c>
      <c r="O1690" s="21">
        <v>2751.17</v>
      </c>
      <c r="P1690" s="19">
        <v>5247.7999999999993</v>
      </c>
      <c r="Q1690" s="18">
        <v>96.799000000000007</v>
      </c>
      <c r="R1690" s="19">
        <v>6.8040000000000003</v>
      </c>
      <c r="S1690" s="19">
        <v>6.7816999999999998</v>
      </c>
      <c r="T1690" s="19"/>
      <c r="U1690" s="13"/>
      <c r="V1690" s="13"/>
      <c r="W1690" s="19"/>
    </row>
    <row r="1691" spans="1:23">
      <c r="A1691" s="86">
        <v>42892</v>
      </c>
      <c r="B1691" s="19">
        <v>156.1782</v>
      </c>
      <c r="C1691" s="19">
        <v>220.20529999999999</v>
      </c>
      <c r="D1691" s="19"/>
      <c r="E1691" s="19">
        <v>10.45</v>
      </c>
      <c r="F1691" s="20">
        <v>9.7059999999999994E-3</v>
      </c>
      <c r="G1691" s="20">
        <v>1.294E-2</v>
      </c>
      <c r="H1691" s="20">
        <v>1.4208999999999999E-2</v>
      </c>
      <c r="I1691" s="20">
        <v>1.7138E-2</v>
      </c>
      <c r="J1691" s="20">
        <v>2.1451000000000001E-2</v>
      </c>
      <c r="K1691" s="20">
        <v>1.9567000000000001E-2</v>
      </c>
      <c r="L1691" s="20">
        <v>2.8115000000000001E-2</v>
      </c>
      <c r="M1691" s="20">
        <v>3.5799999999999998E-2</v>
      </c>
      <c r="N1691" s="19">
        <v>1270</v>
      </c>
      <c r="O1691" s="21">
        <v>2751.17</v>
      </c>
      <c r="P1691" s="19">
        <v>5247.7999999999993</v>
      </c>
      <c r="Q1691" s="18">
        <v>96.715000000000003</v>
      </c>
      <c r="R1691" s="19">
        <v>6.81</v>
      </c>
      <c r="S1691" s="19">
        <v>6.7766000000000002</v>
      </c>
      <c r="T1691" s="19"/>
      <c r="U1691" s="13"/>
      <c r="V1691" s="13"/>
      <c r="W1691" s="19"/>
    </row>
    <row r="1692" spans="1:23">
      <c r="A1692" s="86">
        <v>42891</v>
      </c>
      <c r="B1692" s="19">
        <v>155.9915</v>
      </c>
      <c r="C1692" s="19">
        <v>220.08860000000001</v>
      </c>
      <c r="D1692" s="19"/>
      <c r="E1692" s="19">
        <v>10.07</v>
      </c>
      <c r="F1692" s="20">
        <v>9.7050000000000001E-3</v>
      </c>
      <c r="G1692" s="20">
        <v>1.302E-2</v>
      </c>
      <c r="H1692" s="20">
        <v>1.4427000000000001E-2</v>
      </c>
      <c r="I1692" s="20">
        <v>1.7417999999999999E-2</v>
      </c>
      <c r="J1692" s="20">
        <v>2.1817E-2</v>
      </c>
      <c r="K1692" s="20">
        <v>1.9952000000000001E-2</v>
      </c>
      <c r="L1692" s="20">
        <v>2.8365999999999999E-2</v>
      </c>
      <c r="M1692" s="20">
        <v>3.5909999999999997E-2</v>
      </c>
      <c r="N1692" s="19">
        <v>1270</v>
      </c>
      <c r="O1692" s="21">
        <v>2751.17</v>
      </c>
      <c r="P1692" s="19">
        <v>5247.7999999999993</v>
      </c>
      <c r="Q1692" s="18">
        <v>97.197999999999993</v>
      </c>
      <c r="R1692" s="19">
        <v>6.8083</v>
      </c>
      <c r="S1692" s="19">
        <v>6.75</v>
      </c>
      <c r="T1692" s="19"/>
      <c r="U1692" s="13"/>
      <c r="V1692" s="13"/>
      <c r="W1692" s="19"/>
    </row>
    <row r="1693" spans="1:23">
      <c r="A1693" s="86">
        <v>42888</v>
      </c>
      <c r="B1693" s="19">
        <v>156.06559999999999</v>
      </c>
      <c r="C1693" s="19">
        <v>219.78479999999999</v>
      </c>
      <c r="D1693" s="19"/>
      <c r="E1693" s="19">
        <v>9.75</v>
      </c>
      <c r="F1693" s="20">
        <v>9.7050000000000001E-3</v>
      </c>
      <c r="G1693" s="20">
        <v>1.2879E-2</v>
      </c>
      <c r="H1693" s="20">
        <v>1.4237E-2</v>
      </c>
      <c r="I1693" s="20">
        <v>1.7187999999999998E-2</v>
      </c>
      <c r="J1693" s="20">
        <v>2.1590999999999999E-2</v>
      </c>
      <c r="K1693" s="20">
        <v>1.9710999999999999E-2</v>
      </c>
      <c r="L1693" s="20">
        <v>2.81E-2</v>
      </c>
      <c r="M1693" s="20">
        <v>3.5999999999999997E-2</v>
      </c>
      <c r="N1693" s="19">
        <v>1270</v>
      </c>
      <c r="O1693" s="21">
        <v>2751.17</v>
      </c>
      <c r="P1693" s="19">
        <v>5247.7999999999993</v>
      </c>
      <c r="Q1693" s="18">
        <v>96.921999999999997</v>
      </c>
      <c r="R1693" s="19">
        <v>6.8179999999999996</v>
      </c>
      <c r="S1693" s="19">
        <v>6.7462</v>
      </c>
      <c r="T1693" s="19"/>
      <c r="U1693" s="13"/>
      <c r="V1693" s="13"/>
      <c r="W1693" s="19"/>
    </row>
    <row r="1694" spans="1:23">
      <c r="A1694" s="86">
        <v>42887</v>
      </c>
      <c r="B1694" s="19">
        <v>155.72819999999999</v>
      </c>
      <c r="C1694" s="19">
        <v>219.65379999999999</v>
      </c>
      <c r="D1694" s="19"/>
      <c r="E1694" s="19">
        <v>9.89</v>
      </c>
      <c r="F1694" s="20">
        <v>9.7059999999999994E-3</v>
      </c>
      <c r="G1694" s="20">
        <v>1.2898E-2</v>
      </c>
      <c r="H1694" s="20">
        <v>1.4375000000000001E-2</v>
      </c>
      <c r="I1694" s="20">
        <v>1.7614999999999999E-2</v>
      </c>
      <c r="J1694" s="20">
        <v>2.2114000000000002E-2</v>
      </c>
      <c r="K1694" s="20">
        <v>2.0192000000000002E-2</v>
      </c>
      <c r="L1694" s="20">
        <v>2.8625999999999999E-2</v>
      </c>
      <c r="M1694" s="20">
        <v>3.5860000000000003E-2</v>
      </c>
      <c r="N1694" s="19">
        <v>1270</v>
      </c>
      <c r="O1694" s="21">
        <v>2751.59</v>
      </c>
      <c r="P1694" s="19">
        <v>5280</v>
      </c>
      <c r="Q1694" s="18">
        <v>97.28</v>
      </c>
      <c r="R1694" s="19">
        <v>6.8555000000000001</v>
      </c>
      <c r="S1694" s="19">
        <v>6.8246000000000002</v>
      </c>
      <c r="T1694" s="19"/>
      <c r="U1694" s="13"/>
      <c r="V1694" s="13"/>
      <c r="W1694" s="19"/>
    </row>
    <row r="1695" spans="1:23">
      <c r="A1695" s="86">
        <v>42886</v>
      </c>
      <c r="B1695" s="19">
        <v>155.7697</v>
      </c>
      <c r="C1695" s="19">
        <v>219.5797</v>
      </c>
      <c r="D1695" s="19"/>
      <c r="E1695" s="19">
        <v>10.41</v>
      </c>
      <c r="F1695" s="20">
        <v>9.7059999999999994E-3</v>
      </c>
      <c r="G1695" s="20">
        <v>1.2818E-2</v>
      </c>
      <c r="H1695" s="20">
        <v>1.4322E-2</v>
      </c>
      <c r="I1695" s="20">
        <v>1.7516E-2</v>
      </c>
      <c r="J1695" s="20">
        <v>2.2027999999999999E-2</v>
      </c>
      <c r="K1695" s="20">
        <v>2.0167999999999998E-2</v>
      </c>
      <c r="L1695" s="20">
        <v>2.8634E-2</v>
      </c>
      <c r="M1695" s="20">
        <v>3.6069999999999998E-2</v>
      </c>
      <c r="N1695" s="19">
        <v>1270</v>
      </c>
      <c r="O1695" s="21">
        <v>2751.59</v>
      </c>
      <c r="P1695" s="19">
        <v>5280</v>
      </c>
      <c r="Q1695" s="18">
        <v>97.441999999999993</v>
      </c>
      <c r="R1695" s="19">
        <v>6.8555000000000001</v>
      </c>
      <c r="S1695" s="19">
        <v>6.8208000000000002</v>
      </c>
      <c r="T1695" s="19"/>
      <c r="U1695" s="13"/>
      <c r="V1695" s="13"/>
      <c r="W1695" s="19"/>
    </row>
    <row r="1696" spans="1:23">
      <c r="A1696" s="86">
        <v>42885</v>
      </c>
      <c r="B1696" s="19">
        <v>155.6491</v>
      </c>
      <c r="C1696" s="19">
        <v>219.5746</v>
      </c>
      <c r="D1696" s="19"/>
      <c r="E1696" s="19">
        <v>10.38</v>
      </c>
      <c r="F1696" s="20">
        <v>9.2969999999999997E-3</v>
      </c>
      <c r="G1696" s="20">
        <v>1.2836999999999999E-2</v>
      </c>
      <c r="H1696" s="20">
        <v>1.4322E-2</v>
      </c>
      <c r="I1696" s="20">
        <v>1.7548999999999999E-2</v>
      </c>
      <c r="J1696" s="20">
        <v>2.2098E-2</v>
      </c>
      <c r="K1696" s="20">
        <v>2.0240999999999999E-2</v>
      </c>
      <c r="L1696" s="20">
        <v>2.8771999999999999E-2</v>
      </c>
      <c r="M1696" s="20">
        <v>3.653E-2</v>
      </c>
      <c r="N1696" s="19">
        <v>1270</v>
      </c>
      <c r="O1696" s="21">
        <v>2751.59</v>
      </c>
      <c r="P1696" s="19">
        <v>5280</v>
      </c>
      <c r="Q1696" s="18">
        <v>97.441999999999993</v>
      </c>
      <c r="R1696" s="19">
        <v>6.8555000000000001</v>
      </c>
      <c r="S1696" s="19">
        <v>6.8232999999999997</v>
      </c>
      <c r="T1696" s="19"/>
      <c r="U1696" s="13"/>
      <c r="V1696" s="13"/>
      <c r="W1696" s="19"/>
    </row>
    <row r="1697" spans="1:23">
      <c r="A1697" s="86">
        <v>42884</v>
      </c>
      <c r="B1697" s="19">
        <v>155.4186</v>
      </c>
      <c r="C1697" s="19">
        <v>219.4812</v>
      </c>
      <c r="D1697" s="19"/>
      <c r="E1697" s="19">
        <v>9.81</v>
      </c>
      <c r="F1697" s="20">
        <v>9.2460000000000007E-3</v>
      </c>
      <c r="G1697" s="20">
        <v>1.2937000000000001E-2</v>
      </c>
      <c r="H1697" s="20">
        <v>1.4539E-2</v>
      </c>
      <c r="I1697" s="20">
        <v>1.7894E-2</v>
      </c>
      <c r="J1697" s="20">
        <v>2.2464999999999999E-2</v>
      </c>
      <c r="K1697" s="20">
        <v>2.0601999999999999E-2</v>
      </c>
      <c r="L1697" s="20">
        <v>2.912E-2</v>
      </c>
      <c r="M1697" s="20">
        <v>3.653E-2</v>
      </c>
      <c r="N1697" s="19">
        <v>1270</v>
      </c>
      <c r="O1697" s="21">
        <v>2751.59</v>
      </c>
      <c r="P1697" s="19">
        <v>5280</v>
      </c>
      <c r="Q1697" s="18">
        <v>97.248000000000005</v>
      </c>
      <c r="R1697" s="19">
        <v>6.8685</v>
      </c>
      <c r="S1697" s="19">
        <v>6.8490000000000002</v>
      </c>
      <c r="T1697" s="19"/>
      <c r="U1697" s="13"/>
      <c r="V1697" s="13"/>
      <c r="W1697" s="19"/>
    </row>
    <row r="1698" spans="1:23">
      <c r="A1698" s="86">
        <v>42881</v>
      </c>
      <c r="B1698" s="19">
        <v>155.4186</v>
      </c>
      <c r="C1698" s="19">
        <v>219.4812</v>
      </c>
      <c r="D1698" s="19"/>
      <c r="E1698" s="19">
        <v>9.81</v>
      </c>
      <c r="F1698" s="20">
        <v>9.2460000000000007E-3</v>
      </c>
      <c r="G1698" s="20">
        <v>1.2937000000000001E-2</v>
      </c>
      <c r="H1698" s="20">
        <v>1.4539E-2</v>
      </c>
      <c r="I1698" s="20">
        <v>1.7894E-2</v>
      </c>
      <c r="J1698" s="20">
        <v>2.2464999999999999E-2</v>
      </c>
      <c r="K1698" s="20">
        <v>2.0601999999999999E-2</v>
      </c>
      <c r="L1698" s="20">
        <v>2.912E-2</v>
      </c>
      <c r="M1698" s="20">
        <v>3.653E-2</v>
      </c>
      <c r="N1698" s="19">
        <v>1270</v>
      </c>
      <c r="O1698" s="21">
        <v>2751.59</v>
      </c>
      <c r="P1698" s="19">
        <v>5280</v>
      </c>
      <c r="Q1698" s="18">
        <v>97.238</v>
      </c>
      <c r="R1698" s="19">
        <v>6.8901000000000003</v>
      </c>
      <c r="S1698" s="19">
        <v>6.8743999999999996</v>
      </c>
      <c r="T1698" s="19"/>
      <c r="U1698" s="13"/>
      <c r="V1698" s="13"/>
      <c r="W1698" s="19"/>
    </row>
    <row r="1699" spans="1:23">
      <c r="A1699" s="86">
        <v>42880</v>
      </c>
      <c r="B1699" s="19">
        <v>155.40049999999999</v>
      </c>
      <c r="C1699" s="19">
        <v>219.46469999999999</v>
      </c>
      <c r="D1699" s="19"/>
      <c r="E1699" s="19">
        <v>9.99</v>
      </c>
      <c r="F1699" s="20">
        <v>9.1970000000000003E-3</v>
      </c>
      <c r="G1699" s="20">
        <v>1.2937000000000001E-2</v>
      </c>
      <c r="H1699" s="20">
        <v>1.4567999999999999E-2</v>
      </c>
      <c r="I1699" s="20">
        <v>1.7943000000000001E-2</v>
      </c>
      <c r="J1699" s="20">
        <v>2.2554000000000001E-2</v>
      </c>
      <c r="K1699" s="20">
        <v>2.0631E-2</v>
      </c>
      <c r="L1699" s="20">
        <v>2.9205999999999999E-2</v>
      </c>
      <c r="M1699" s="20">
        <v>3.6589999999999998E-2</v>
      </c>
      <c r="N1699" s="19">
        <v>1270</v>
      </c>
      <c r="O1699" s="21">
        <v>2751.59</v>
      </c>
      <c r="P1699" s="19">
        <v>5280</v>
      </c>
      <c r="Q1699" s="18">
        <v>97.350999999999999</v>
      </c>
      <c r="R1699" s="19">
        <v>6.8852000000000002</v>
      </c>
      <c r="S1699" s="19">
        <v>6.8808999999999996</v>
      </c>
      <c r="T1699" s="19"/>
      <c r="U1699" s="13"/>
      <c r="V1699" s="13"/>
      <c r="W1699" s="19"/>
    </row>
    <row r="1700" spans="1:23">
      <c r="A1700" s="86">
        <v>42879</v>
      </c>
      <c r="B1700" s="19">
        <v>155.32259999999999</v>
      </c>
      <c r="C1700" s="19">
        <v>219.41739999999999</v>
      </c>
      <c r="D1700" s="19"/>
      <c r="E1700" s="19">
        <v>10.02</v>
      </c>
      <c r="F1700" s="20">
        <v>9.1970000000000003E-3</v>
      </c>
      <c r="G1700" s="20">
        <v>1.2818E-2</v>
      </c>
      <c r="H1700" s="20">
        <v>1.4461E-2</v>
      </c>
      <c r="I1700" s="20">
        <v>1.7852E-2</v>
      </c>
      <c r="J1700" s="20">
        <v>2.2502000000000001E-2</v>
      </c>
      <c r="K1700" s="20">
        <v>2.0508999999999999E-2</v>
      </c>
      <c r="L1700" s="20">
        <v>2.9245E-2</v>
      </c>
      <c r="M1700" s="20">
        <v>3.6920000000000001E-2</v>
      </c>
      <c r="N1700" s="19">
        <v>1270</v>
      </c>
      <c r="O1700" s="21">
        <v>2751.59</v>
      </c>
      <c r="P1700" s="19">
        <v>5280</v>
      </c>
      <c r="Q1700" s="18">
        <v>96.983999999999995</v>
      </c>
      <c r="R1700" s="19">
        <v>6.8864000000000001</v>
      </c>
      <c r="S1700" s="19">
        <v>6.8781999999999996</v>
      </c>
      <c r="T1700" s="19"/>
      <c r="U1700" s="13"/>
      <c r="V1700" s="13"/>
      <c r="W1700" s="19"/>
    </row>
    <row r="1701" spans="1:23">
      <c r="A1701" s="86">
        <v>42878</v>
      </c>
      <c r="B1701" s="19">
        <v>155.22239999999999</v>
      </c>
      <c r="C1701" s="19">
        <v>219.6234</v>
      </c>
      <c r="D1701" s="19"/>
      <c r="E1701" s="19">
        <v>10.72</v>
      </c>
      <c r="F1701" s="20">
        <v>9.044E-3</v>
      </c>
      <c r="G1701" s="20">
        <v>1.3032E-2</v>
      </c>
      <c r="H1701" s="20">
        <v>1.4838E-2</v>
      </c>
      <c r="I1701" s="20">
        <v>1.8266999999999999E-2</v>
      </c>
      <c r="J1701" s="20">
        <v>2.2799E-2</v>
      </c>
      <c r="K1701" s="20">
        <v>2.0899000000000001E-2</v>
      </c>
      <c r="L1701" s="20">
        <v>2.9432E-2</v>
      </c>
      <c r="M1701" s="20">
        <v>3.7130000000000003E-2</v>
      </c>
      <c r="N1701" s="19">
        <v>1270</v>
      </c>
      <c r="O1701" s="21">
        <v>2751.59</v>
      </c>
      <c r="P1701" s="19">
        <v>5280</v>
      </c>
      <c r="Q1701" s="18">
        <v>97.141999999999996</v>
      </c>
      <c r="R1701" s="19">
        <v>6.8849999999999998</v>
      </c>
      <c r="S1701" s="19">
        <v>6.8742999999999999</v>
      </c>
      <c r="T1701" s="19"/>
      <c r="U1701" s="13"/>
      <c r="V1701" s="13"/>
      <c r="W1701" s="19"/>
    </row>
    <row r="1702" spans="1:23">
      <c r="A1702" s="86">
        <v>42877</v>
      </c>
      <c r="B1702" s="19">
        <v>155.3749</v>
      </c>
      <c r="C1702" s="19">
        <v>219.61269999999999</v>
      </c>
      <c r="D1702" s="19"/>
      <c r="E1702" s="19">
        <v>10.93</v>
      </c>
      <c r="F1702" s="20">
        <v>8.9409999999999993E-3</v>
      </c>
      <c r="G1702" s="20">
        <v>1.2826000000000001E-2</v>
      </c>
      <c r="H1702" s="20">
        <v>1.4569E-2</v>
      </c>
      <c r="I1702" s="20">
        <v>1.7985000000000001E-2</v>
      </c>
      <c r="J1702" s="20">
        <v>2.2537000000000001E-2</v>
      </c>
      <c r="K1702" s="20">
        <v>2.0631E-2</v>
      </c>
      <c r="L1702" s="20">
        <v>2.9135999999999999E-2</v>
      </c>
      <c r="M1702" s="20">
        <v>3.7409999999999999E-2</v>
      </c>
      <c r="N1702" s="19">
        <v>1270</v>
      </c>
      <c r="O1702" s="21">
        <v>2751.59</v>
      </c>
      <c r="P1702" s="19">
        <v>5280</v>
      </c>
      <c r="Q1702" s="18">
        <v>97.879000000000005</v>
      </c>
      <c r="R1702" s="19">
        <v>6.8891999999999998</v>
      </c>
      <c r="S1702" s="19">
        <v>6.8830999999999998</v>
      </c>
      <c r="T1702" s="19"/>
      <c r="U1702" s="13"/>
      <c r="V1702" s="13"/>
      <c r="W1702" s="19"/>
    </row>
    <row r="1703" spans="1:23">
      <c r="A1703" s="86">
        <v>42874</v>
      </c>
      <c r="B1703" s="19">
        <v>155.35249999999999</v>
      </c>
      <c r="C1703" s="19">
        <v>219.44290000000001</v>
      </c>
      <c r="D1703" s="19"/>
      <c r="E1703" s="19">
        <v>12.04</v>
      </c>
      <c r="F1703" s="20">
        <v>9.0430000000000007E-3</v>
      </c>
      <c r="G1703" s="20">
        <v>1.2703000000000001E-2</v>
      </c>
      <c r="H1703" s="20">
        <v>1.4461999999999999E-2</v>
      </c>
      <c r="I1703" s="20">
        <v>1.7802999999999999E-2</v>
      </c>
      <c r="J1703" s="20">
        <v>2.2346000000000001E-2</v>
      </c>
      <c r="K1703" s="20">
        <v>2.0435999999999999E-2</v>
      </c>
      <c r="L1703" s="20">
        <v>2.8965999999999999E-2</v>
      </c>
      <c r="M1703" s="20">
        <v>3.6040000000000003E-2</v>
      </c>
      <c r="N1703" s="19">
        <v>1270</v>
      </c>
      <c r="O1703" s="21">
        <v>2751.59</v>
      </c>
      <c r="P1703" s="19">
        <v>5280</v>
      </c>
      <c r="Q1703" s="18">
        <v>97.575000000000003</v>
      </c>
      <c r="R1703" s="19">
        <v>6.8784000000000001</v>
      </c>
      <c r="S1703" s="19">
        <v>6.8714000000000004</v>
      </c>
      <c r="T1703" s="19"/>
      <c r="U1703" s="13"/>
      <c r="V1703" s="13"/>
      <c r="W1703" s="19"/>
    </row>
    <row r="1704" spans="1:23">
      <c r="A1704" s="86">
        <v>42873</v>
      </c>
      <c r="B1704" s="19">
        <v>155.39410000000001</v>
      </c>
      <c r="C1704" s="19">
        <v>219.46260000000001</v>
      </c>
      <c r="D1704" s="19"/>
      <c r="E1704" s="19">
        <v>14.66</v>
      </c>
      <c r="F1704" s="20">
        <v>9.0950000000000007E-3</v>
      </c>
      <c r="G1704" s="20">
        <v>1.2682000000000001E-2</v>
      </c>
      <c r="H1704" s="20">
        <v>1.4383E-2</v>
      </c>
      <c r="I1704" s="20">
        <v>1.7722000000000002E-2</v>
      </c>
      <c r="J1704" s="20">
        <v>2.2294000000000001E-2</v>
      </c>
      <c r="K1704" s="20">
        <v>2.0362999999999999E-2</v>
      </c>
      <c r="L1704" s="20">
        <v>2.9005E-2</v>
      </c>
      <c r="M1704" s="20">
        <v>3.6040000000000003E-2</v>
      </c>
      <c r="N1704" s="19">
        <v>1270</v>
      </c>
      <c r="O1704" s="21">
        <v>2751.59</v>
      </c>
      <c r="P1704" s="19">
        <v>5280</v>
      </c>
      <c r="Q1704" s="18">
        <v>98.105000000000004</v>
      </c>
      <c r="R1704" s="19">
        <v>6.8867000000000003</v>
      </c>
      <c r="S1704" s="19">
        <v>6.8757000000000001</v>
      </c>
      <c r="T1704" s="19"/>
      <c r="U1704" s="13"/>
      <c r="V1704" s="13"/>
      <c r="W1704" s="19"/>
    </row>
    <row r="1705" spans="1:23">
      <c r="A1705" s="86">
        <v>42872</v>
      </c>
      <c r="B1705" s="19">
        <v>155.59520000000001</v>
      </c>
      <c r="C1705" s="19">
        <v>219.68049999999999</v>
      </c>
      <c r="D1705" s="19"/>
      <c r="E1705" s="19">
        <v>15.59</v>
      </c>
      <c r="F1705" s="20">
        <v>8.8909999999999996E-3</v>
      </c>
      <c r="G1705" s="20">
        <v>1.2458E-2</v>
      </c>
      <c r="H1705" s="20">
        <v>1.4197E-2</v>
      </c>
      <c r="I1705" s="20">
        <v>1.7541999999999999E-2</v>
      </c>
      <c r="J1705" s="20">
        <v>2.2242999999999999E-2</v>
      </c>
      <c r="K1705" s="20">
        <v>2.0240999999999999E-2</v>
      </c>
      <c r="L1705" s="20">
        <v>2.9159999999999998E-2</v>
      </c>
      <c r="M1705" s="20">
        <v>3.6040000000000003E-2</v>
      </c>
      <c r="N1705" s="19">
        <v>1270</v>
      </c>
      <c r="O1705" s="21">
        <v>2751.59</v>
      </c>
      <c r="P1705" s="19">
        <v>5280</v>
      </c>
      <c r="Q1705" s="18">
        <v>98.911000000000001</v>
      </c>
      <c r="R1705" s="19">
        <v>6.8935000000000004</v>
      </c>
      <c r="S1705" s="19">
        <v>6.8913000000000002</v>
      </c>
      <c r="T1705" s="19"/>
      <c r="U1705" s="13"/>
      <c r="V1705" s="13"/>
      <c r="W1705" s="19"/>
    </row>
    <row r="1706" spans="1:23">
      <c r="A1706" s="86">
        <v>42871</v>
      </c>
      <c r="B1706" s="19">
        <v>154.98419999999999</v>
      </c>
      <c r="C1706" s="19">
        <v>219.6815</v>
      </c>
      <c r="D1706" s="19"/>
      <c r="E1706" s="19">
        <v>10.65</v>
      </c>
      <c r="F1706" s="20">
        <v>8.9929999999999993E-3</v>
      </c>
      <c r="G1706" s="20">
        <v>1.2987E-2</v>
      </c>
      <c r="H1706" s="20">
        <v>1.4893E-2</v>
      </c>
      <c r="I1706" s="20">
        <v>1.8484E-2</v>
      </c>
      <c r="J1706" s="20">
        <v>2.3257E-2</v>
      </c>
      <c r="K1706" s="20">
        <v>2.1287E-2</v>
      </c>
      <c r="L1706" s="20">
        <v>2.9921E-2</v>
      </c>
      <c r="M1706" s="20">
        <v>3.6040000000000003E-2</v>
      </c>
      <c r="N1706" s="19">
        <v>1270</v>
      </c>
      <c r="O1706" s="21">
        <v>2751.59</v>
      </c>
      <c r="P1706" s="19">
        <v>5280</v>
      </c>
      <c r="Q1706" s="18">
        <v>99.251999999999995</v>
      </c>
      <c r="R1706" s="19">
        <v>6.8994999999999997</v>
      </c>
      <c r="S1706" s="19">
        <v>6.8986999999999998</v>
      </c>
      <c r="T1706" s="19"/>
      <c r="U1706" s="13"/>
      <c r="V1706" s="13"/>
      <c r="W1706" s="19"/>
    </row>
    <row r="1707" spans="1:23">
      <c r="A1707" s="86">
        <v>42870</v>
      </c>
      <c r="B1707" s="19">
        <v>154.9186</v>
      </c>
      <c r="C1707" s="19">
        <v>219.7107</v>
      </c>
      <c r="D1707" s="19"/>
      <c r="E1707" s="19">
        <v>10.42</v>
      </c>
      <c r="F1707" s="20">
        <v>8.737E-3</v>
      </c>
      <c r="G1707" s="20">
        <v>1.2985999999999999E-2</v>
      </c>
      <c r="H1707" s="20">
        <v>1.4945999999999999E-2</v>
      </c>
      <c r="I1707" s="20">
        <v>1.8617000000000002E-2</v>
      </c>
      <c r="J1707" s="20">
        <v>2.3432999999999999E-2</v>
      </c>
      <c r="K1707" s="20">
        <v>2.1457E-2</v>
      </c>
      <c r="L1707" s="20">
        <v>3.0064E-2</v>
      </c>
      <c r="M1707" s="20">
        <v>3.6040000000000003E-2</v>
      </c>
      <c r="N1707" s="19">
        <v>1270</v>
      </c>
      <c r="O1707" s="21">
        <v>2751.59</v>
      </c>
      <c r="P1707" s="19">
        <v>5280</v>
      </c>
      <c r="Q1707" s="18">
        <v>99.623000000000005</v>
      </c>
      <c r="R1707" s="19">
        <v>6.9036999999999997</v>
      </c>
      <c r="S1707" s="19">
        <v>6.9039999999999999</v>
      </c>
      <c r="T1707" s="19"/>
      <c r="U1707" s="13"/>
      <c r="V1707" s="13"/>
      <c r="W1707" s="19"/>
    </row>
    <row r="1708" spans="1:23">
      <c r="A1708" s="86">
        <v>42867</v>
      </c>
      <c r="B1708" s="19">
        <v>154.90600000000001</v>
      </c>
      <c r="C1708" s="19">
        <v>219.61969999999999</v>
      </c>
      <c r="D1708" s="19"/>
      <c r="E1708" s="19">
        <v>10.4</v>
      </c>
      <c r="F1708" s="20">
        <v>8.6870000000000003E-3</v>
      </c>
      <c r="G1708" s="20">
        <v>1.2904000000000001E-2</v>
      </c>
      <c r="H1708" s="20">
        <v>1.4866000000000001E-2</v>
      </c>
      <c r="I1708" s="20">
        <v>1.8467999999999998E-2</v>
      </c>
      <c r="J1708" s="20">
        <v>2.3257E-2</v>
      </c>
      <c r="K1708" s="20">
        <v>2.1309999999999999E-2</v>
      </c>
      <c r="L1708" s="20">
        <v>2.9888999999999999E-2</v>
      </c>
      <c r="M1708" s="20">
        <v>3.6040000000000003E-2</v>
      </c>
      <c r="N1708" s="19">
        <v>1270</v>
      </c>
      <c r="O1708" s="21">
        <v>2751.59</v>
      </c>
      <c r="P1708" s="19">
        <v>5280</v>
      </c>
      <c r="Q1708" s="18">
        <v>99.668999999999997</v>
      </c>
      <c r="R1708" s="19">
        <v>6.9032</v>
      </c>
      <c r="S1708" s="19">
        <v>6.9134000000000002</v>
      </c>
      <c r="T1708" s="19"/>
      <c r="U1708" s="13"/>
      <c r="V1708" s="13"/>
      <c r="W1708" s="19"/>
    </row>
    <row r="1709" spans="1:23">
      <c r="A1709" s="86">
        <v>42866</v>
      </c>
      <c r="B1709" s="19">
        <v>154.4667</v>
      </c>
      <c r="C1709" s="19">
        <v>219.57089999999999</v>
      </c>
      <c r="D1709" s="19"/>
      <c r="E1709" s="19">
        <v>10.6</v>
      </c>
      <c r="F1709" s="20">
        <v>8.7379999999999992E-3</v>
      </c>
      <c r="G1709" s="20">
        <v>1.3346999999999999E-2</v>
      </c>
      <c r="H1709" s="20">
        <v>1.5481999999999999E-2</v>
      </c>
      <c r="I1709" s="20">
        <v>1.9147000000000001E-2</v>
      </c>
      <c r="J1709" s="20">
        <v>2.3873999999999999E-2</v>
      </c>
      <c r="K1709" s="20">
        <v>2.1944000000000002E-2</v>
      </c>
      <c r="L1709" s="20">
        <v>3.0255000000000001E-2</v>
      </c>
      <c r="M1709" s="20">
        <v>3.6040000000000003E-2</v>
      </c>
      <c r="N1709" s="19">
        <v>1270</v>
      </c>
      <c r="O1709" s="21">
        <v>2751.59</v>
      </c>
      <c r="P1709" s="19">
        <v>5280</v>
      </c>
      <c r="Q1709" s="18">
        <v>99.658000000000001</v>
      </c>
      <c r="R1709" s="19">
        <v>6.9074</v>
      </c>
      <c r="S1709" s="19">
        <v>6.9153000000000002</v>
      </c>
      <c r="T1709" s="19"/>
      <c r="U1709" s="13"/>
      <c r="V1709" s="13"/>
      <c r="W1709" s="19"/>
    </row>
    <row r="1710" spans="1:23">
      <c r="A1710" s="86">
        <v>42865</v>
      </c>
      <c r="B1710" s="19">
        <v>154.3595</v>
      </c>
      <c r="C1710" s="19">
        <v>219.577</v>
      </c>
      <c r="D1710" s="19"/>
      <c r="E1710" s="19">
        <v>10.210000000000001</v>
      </c>
      <c r="F1710" s="20">
        <v>8.8909999999999996E-3</v>
      </c>
      <c r="G1710" s="20">
        <v>1.3547999999999999E-2</v>
      </c>
      <c r="H1710" s="20">
        <v>1.5668999999999999E-2</v>
      </c>
      <c r="I1710" s="20">
        <v>1.9379E-2</v>
      </c>
      <c r="J1710" s="20">
        <v>2.4140999999999999E-2</v>
      </c>
      <c r="K1710" s="20">
        <v>2.2213E-2</v>
      </c>
      <c r="L1710" s="20">
        <v>3.0407E-2</v>
      </c>
      <c r="M1710" s="20">
        <v>3.603E-2</v>
      </c>
      <c r="N1710" s="19">
        <v>1270</v>
      </c>
      <c r="O1710" s="21">
        <v>2751.59</v>
      </c>
      <c r="P1710" s="19">
        <v>5280</v>
      </c>
      <c r="Q1710" s="18">
        <v>99.06</v>
      </c>
      <c r="R1710" s="19">
        <v>6.9044999999999996</v>
      </c>
      <c r="S1710" s="19">
        <v>6.9088000000000003</v>
      </c>
      <c r="T1710" s="19"/>
      <c r="U1710" s="13"/>
      <c r="V1710" s="13"/>
      <c r="W1710" s="19"/>
    </row>
    <row r="1711" spans="1:23">
      <c r="A1711" s="86">
        <v>42864</v>
      </c>
      <c r="B1711" s="19">
        <v>154.3305</v>
      </c>
      <c r="C1711" s="19">
        <v>219.4692</v>
      </c>
      <c r="D1711" s="19"/>
      <c r="E1711" s="19">
        <v>9.9600000000000009</v>
      </c>
      <c r="F1711" s="20">
        <v>8.9420000000000003E-3</v>
      </c>
      <c r="G1711" s="20">
        <v>1.3405E-2</v>
      </c>
      <c r="H1711" s="20">
        <v>1.5382E-2</v>
      </c>
      <c r="I1711" s="20">
        <v>1.9229E-2</v>
      </c>
      <c r="J1711" s="20">
        <v>2.3976999999999998E-2</v>
      </c>
      <c r="K1711" s="20">
        <v>2.2089999999999999E-2</v>
      </c>
      <c r="L1711" s="20">
        <v>3.0270999999999999E-2</v>
      </c>
      <c r="M1711" s="20">
        <v>3.3329999999999999E-2</v>
      </c>
      <c r="N1711" s="19">
        <v>1270</v>
      </c>
      <c r="O1711" s="21">
        <v>2751.59</v>
      </c>
      <c r="P1711" s="19">
        <v>5280</v>
      </c>
      <c r="Q1711" s="18">
        <v>98.647999999999996</v>
      </c>
      <c r="R1711" s="19">
        <v>6.9031000000000002</v>
      </c>
      <c r="S1711" s="19">
        <v>6.9001999999999999</v>
      </c>
      <c r="T1711" s="19"/>
      <c r="U1711" s="13"/>
      <c r="V1711" s="13"/>
      <c r="W1711" s="19"/>
    </row>
    <row r="1712" spans="1:23">
      <c r="A1712" s="86">
        <v>42863</v>
      </c>
      <c r="B1712" s="19">
        <v>154.4239</v>
      </c>
      <c r="C1712" s="19">
        <v>219.37049999999999</v>
      </c>
      <c r="D1712" s="19"/>
      <c r="E1712" s="19">
        <v>9.77</v>
      </c>
      <c r="F1712" s="20">
        <v>8.8900000000000003E-3</v>
      </c>
      <c r="G1712" s="20">
        <v>1.3303000000000001E-2</v>
      </c>
      <c r="H1712" s="20">
        <v>1.5299E-2</v>
      </c>
      <c r="I1712" s="20">
        <v>1.9113000000000002E-2</v>
      </c>
      <c r="J1712" s="20">
        <v>2.3868E-2</v>
      </c>
      <c r="K1712" s="20">
        <v>2.1965999999999999E-2</v>
      </c>
      <c r="L1712" s="20">
        <v>3.0221999999999999E-2</v>
      </c>
      <c r="M1712" s="20">
        <v>3.3329999999999999E-2</v>
      </c>
      <c r="N1712" s="19">
        <v>1270</v>
      </c>
      <c r="O1712" s="21">
        <v>2751.59</v>
      </c>
      <c r="P1712" s="19">
        <v>5280</v>
      </c>
      <c r="Q1712" s="18">
        <v>98.796999999999997</v>
      </c>
      <c r="R1712" s="19">
        <v>6.8959000000000001</v>
      </c>
      <c r="S1712" s="19">
        <v>6.8925999999999998</v>
      </c>
      <c r="T1712" s="19"/>
      <c r="U1712" s="13"/>
      <c r="V1712" s="13"/>
      <c r="W1712" s="19"/>
    </row>
    <row r="1713" spans="1:23">
      <c r="A1713" s="86">
        <v>42860</v>
      </c>
      <c r="B1713" s="19">
        <v>154.4615</v>
      </c>
      <c r="C1713" s="19">
        <v>219.1626</v>
      </c>
      <c r="D1713" s="19"/>
      <c r="E1713" s="19">
        <v>10.57</v>
      </c>
      <c r="F1713" s="20">
        <v>8.8389999999999996E-3</v>
      </c>
      <c r="G1713" s="20">
        <v>1.3102000000000001E-2</v>
      </c>
      <c r="H1713" s="20">
        <v>1.5054E-2</v>
      </c>
      <c r="I1713" s="20">
        <v>1.8815999999999999E-2</v>
      </c>
      <c r="J1713" s="20">
        <v>2.3487000000000001E-2</v>
      </c>
      <c r="K1713" s="20">
        <v>2.1624000000000001E-2</v>
      </c>
      <c r="L1713" s="20">
        <v>2.9832000000000001E-2</v>
      </c>
      <c r="M1713" s="20">
        <v>3.3329999999999999E-2</v>
      </c>
      <c r="N1713" s="19">
        <v>1270</v>
      </c>
      <c r="O1713" s="21">
        <v>2751.59</v>
      </c>
      <c r="P1713" s="19">
        <v>5280</v>
      </c>
      <c r="Q1713" s="18">
        <v>99.209000000000003</v>
      </c>
      <c r="R1713" s="19">
        <v>6.8989000000000003</v>
      </c>
      <c r="S1713" s="19">
        <v>6.8947000000000003</v>
      </c>
      <c r="T1713" s="19"/>
      <c r="U1713" s="13"/>
      <c r="V1713" s="13"/>
      <c r="W1713" s="19"/>
    </row>
    <row r="1714" spans="1:23">
      <c r="A1714" s="86">
        <v>42859</v>
      </c>
      <c r="B1714" s="19">
        <v>154.4393</v>
      </c>
      <c r="C1714" s="19">
        <v>219.1541</v>
      </c>
      <c r="D1714" s="19"/>
      <c r="E1714" s="19">
        <v>10.46</v>
      </c>
      <c r="F1714" s="20">
        <v>8.7379999999999992E-3</v>
      </c>
      <c r="G1714" s="20">
        <v>1.3058999999999999E-2</v>
      </c>
      <c r="H1714" s="20">
        <v>1.5025999999999999E-2</v>
      </c>
      <c r="I1714" s="20">
        <v>1.8865E-2</v>
      </c>
      <c r="J1714" s="20">
        <v>2.3540999999999999E-2</v>
      </c>
      <c r="K1714" s="20">
        <v>2.1694999999999999E-2</v>
      </c>
      <c r="L1714" s="20">
        <v>2.9982999999999999E-2</v>
      </c>
      <c r="M1714" s="20">
        <v>3.3329999999999999E-2</v>
      </c>
      <c r="N1714" s="19">
        <v>1270</v>
      </c>
      <c r="O1714" s="21">
        <v>2751.59</v>
      </c>
      <c r="P1714" s="19">
        <v>5280</v>
      </c>
      <c r="Q1714" s="18">
        <v>98.975999999999999</v>
      </c>
      <c r="R1714" s="19">
        <v>6.8959000000000001</v>
      </c>
      <c r="S1714" s="19">
        <v>6.8898000000000001</v>
      </c>
      <c r="T1714" s="19"/>
      <c r="U1714" s="13"/>
      <c r="V1714" s="13"/>
      <c r="W1714" s="19"/>
    </row>
    <row r="1715" spans="1:23">
      <c r="A1715" s="86">
        <v>42858</v>
      </c>
      <c r="B1715" s="19">
        <v>154.62039999999999</v>
      </c>
      <c r="C1715" s="19">
        <v>219.0453</v>
      </c>
      <c r="D1715" s="19"/>
      <c r="E1715" s="19">
        <v>10.68</v>
      </c>
      <c r="F1715" s="20">
        <v>8.6370000000000006E-3</v>
      </c>
      <c r="G1715" s="20">
        <v>1.2939000000000001E-2</v>
      </c>
      <c r="H1715" s="20">
        <v>1.4782E-2</v>
      </c>
      <c r="I1715" s="20">
        <v>1.8519000000000001E-2</v>
      </c>
      <c r="J1715" s="20">
        <v>2.3179999999999999E-2</v>
      </c>
      <c r="K1715" s="20">
        <v>2.1329999999999998E-2</v>
      </c>
      <c r="L1715" s="20">
        <v>2.9680999999999999E-2</v>
      </c>
      <c r="M1715" s="20">
        <v>3.3329999999999999E-2</v>
      </c>
      <c r="N1715" s="19">
        <v>1270</v>
      </c>
      <c r="O1715" s="21">
        <v>2751.59</v>
      </c>
      <c r="P1715" s="19">
        <v>5280</v>
      </c>
      <c r="Q1715" s="18">
        <v>99.076999999999998</v>
      </c>
      <c r="R1715" s="19">
        <v>6.8935000000000004</v>
      </c>
      <c r="S1715" s="19">
        <v>6.8978000000000002</v>
      </c>
      <c r="T1715" s="19"/>
      <c r="U1715" s="13"/>
      <c r="V1715" s="13"/>
      <c r="W1715" s="19"/>
    </row>
    <row r="1716" spans="1:23">
      <c r="A1716" s="86">
        <v>42857</v>
      </c>
      <c r="B1716" s="19">
        <v>154.7079</v>
      </c>
      <c r="C1716" s="19">
        <v>218.97559999999999</v>
      </c>
      <c r="D1716" s="19"/>
      <c r="E1716" s="19">
        <v>10.59</v>
      </c>
      <c r="F1716" s="20">
        <v>8.4329999999999995E-3</v>
      </c>
      <c r="G1716" s="20">
        <v>1.2579999999999999E-2</v>
      </c>
      <c r="H1716" s="20">
        <v>1.4429000000000001E-2</v>
      </c>
      <c r="I1716" s="20">
        <v>1.8027000000000001E-2</v>
      </c>
      <c r="J1716" s="20">
        <v>2.2803E-2</v>
      </c>
      <c r="K1716" s="20">
        <v>2.0892999999999998E-2</v>
      </c>
      <c r="L1716" s="20">
        <v>2.9689E-2</v>
      </c>
      <c r="M1716" s="20">
        <v>3.3329999999999999E-2</v>
      </c>
      <c r="N1716" s="19">
        <v>1270</v>
      </c>
      <c r="O1716" s="21">
        <v>2768.7599999999998</v>
      </c>
      <c r="P1716" s="19">
        <v>5072.7</v>
      </c>
      <c r="Q1716" s="18">
        <v>99.05</v>
      </c>
      <c r="R1716" s="19">
        <v>6.8935000000000004</v>
      </c>
      <c r="S1716" s="19">
        <v>6.8987999999999996</v>
      </c>
      <c r="T1716" s="19"/>
      <c r="U1716" s="13"/>
      <c r="V1716" s="13"/>
      <c r="W1716" s="19"/>
    </row>
    <row r="1717" spans="1:23">
      <c r="A1717" s="86">
        <v>42856</v>
      </c>
      <c r="B1717" s="19">
        <v>154.48740000000001</v>
      </c>
      <c r="C1717" s="19">
        <v>218.9307</v>
      </c>
      <c r="D1717" s="19"/>
      <c r="E1717" s="19">
        <v>10.11</v>
      </c>
      <c r="F1717" s="20">
        <v>8.0249999999999991E-3</v>
      </c>
      <c r="G1717" s="20">
        <v>1.2739E-2</v>
      </c>
      <c r="H1717" s="20">
        <v>1.4619E-2</v>
      </c>
      <c r="I1717" s="20">
        <v>1.8405000000000001E-2</v>
      </c>
      <c r="J1717" s="20">
        <v>2.3179999999999999E-2</v>
      </c>
      <c r="K1717" s="20">
        <v>2.1256000000000001E-2</v>
      </c>
      <c r="L1717" s="20">
        <v>3.0023000000000001E-2</v>
      </c>
      <c r="M1717" s="20">
        <v>3.3329999999999999E-2</v>
      </c>
      <c r="N1717" s="19">
        <v>1270</v>
      </c>
      <c r="O1717" s="21">
        <v>2768.7599999999998</v>
      </c>
      <c r="P1717" s="19">
        <v>5072.7</v>
      </c>
      <c r="Q1717" s="18">
        <v>99.075999999999993</v>
      </c>
      <c r="R1717" s="19">
        <v>6.8978999999999999</v>
      </c>
      <c r="S1717" s="19">
        <v>6.9016000000000002</v>
      </c>
      <c r="T1717" s="19"/>
      <c r="U1717" s="13"/>
      <c r="V1717" s="13"/>
      <c r="W1717" s="19"/>
    </row>
    <row r="1718" spans="1:23">
      <c r="A1718" s="86">
        <v>42853</v>
      </c>
      <c r="B1718" s="19">
        <v>154.7174</v>
      </c>
      <c r="C1718" s="19">
        <v>218.94390000000001</v>
      </c>
      <c r="D1718" s="19"/>
      <c r="E1718" s="19">
        <v>10.82</v>
      </c>
      <c r="F1718" s="20">
        <v>7.9229999999999995E-3</v>
      </c>
      <c r="G1718" s="20">
        <v>1.2619E-2</v>
      </c>
      <c r="H1718" s="20">
        <v>1.443E-2</v>
      </c>
      <c r="I1718" s="20">
        <v>1.8141999999999998E-2</v>
      </c>
      <c r="J1718" s="20">
        <v>2.2801999999999999E-2</v>
      </c>
      <c r="K1718" s="20">
        <v>2.0941000000000001E-2</v>
      </c>
      <c r="L1718" s="20">
        <v>2.9508E-2</v>
      </c>
      <c r="M1718" s="20">
        <v>3.3329999999999999E-2</v>
      </c>
      <c r="N1718" s="19">
        <v>1270</v>
      </c>
      <c r="O1718" s="21">
        <v>2768.7599999999998</v>
      </c>
      <c r="P1718" s="19">
        <v>5072.7</v>
      </c>
      <c r="Q1718" s="18">
        <v>99.045000000000002</v>
      </c>
      <c r="R1718" s="19">
        <v>6.8925999999999998</v>
      </c>
      <c r="S1718" s="19">
        <v>6.8971999999999998</v>
      </c>
      <c r="T1718" s="19"/>
      <c r="U1718" s="13"/>
      <c r="V1718" s="13"/>
      <c r="W1718" s="19"/>
    </row>
    <row r="1719" spans="1:23">
      <c r="A1719" s="86">
        <v>42852</v>
      </c>
      <c r="B1719" s="19">
        <v>154.6456</v>
      </c>
      <c r="C1719" s="19">
        <v>218.74799999999999</v>
      </c>
      <c r="D1719" s="19"/>
      <c r="E1719" s="19">
        <v>10.36</v>
      </c>
      <c r="F1719" s="20">
        <v>7.9749999999999995E-3</v>
      </c>
      <c r="G1719" s="20">
        <v>1.2579E-2</v>
      </c>
      <c r="H1719" s="20">
        <v>1.4378E-2</v>
      </c>
      <c r="I1719" s="20">
        <v>1.8224000000000001E-2</v>
      </c>
      <c r="J1719" s="20">
        <v>2.2946000000000001E-2</v>
      </c>
      <c r="K1719" s="20">
        <v>2.1004999999999999E-2</v>
      </c>
      <c r="L1719" s="20">
        <v>2.9642000000000002E-2</v>
      </c>
      <c r="M1719" s="20">
        <v>3.3300000000000003E-2</v>
      </c>
      <c r="N1719" s="19">
        <v>1270</v>
      </c>
      <c r="O1719" s="21">
        <v>2768.7599999999998</v>
      </c>
      <c r="P1719" s="19">
        <v>5072.7</v>
      </c>
      <c r="Q1719" s="18">
        <v>98.784999999999997</v>
      </c>
      <c r="R1719" s="19">
        <v>6.8846999999999996</v>
      </c>
      <c r="S1719" s="19">
        <v>6.8883999999999999</v>
      </c>
      <c r="T1719" s="19"/>
      <c r="U1719" s="13"/>
      <c r="V1719" s="13"/>
      <c r="W1719" s="19"/>
    </row>
    <row r="1720" spans="1:23">
      <c r="A1720" s="86">
        <v>42851</v>
      </c>
      <c r="B1720" s="19">
        <v>154.55629999999999</v>
      </c>
      <c r="C1720" s="19">
        <v>218.6293</v>
      </c>
      <c r="D1720" s="19"/>
      <c r="E1720" s="19">
        <v>10.85</v>
      </c>
      <c r="F1720" s="20">
        <v>8.0770000000000008E-3</v>
      </c>
      <c r="G1720" s="20">
        <v>1.2716999999999999E-2</v>
      </c>
      <c r="H1720" s="20">
        <v>1.4567E-2</v>
      </c>
      <c r="I1720" s="20">
        <v>1.8282E-2</v>
      </c>
      <c r="J1720" s="20">
        <v>2.3035E-2</v>
      </c>
      <c r="K1720" s="20">
        <v>2.1078E-2</v>
      </c>
      <c r="L1720" s="20">
        <v>2.9602E-2</v>
      </c>
      <c r="M1720" s="20">
        <v>3.243E-2</v>
      </c>
      <c r="N1720" s="19">
        <v>1270</v>
      </c>
      <c r="O1720" s="21">
        <v>2768.7599999999998</v>
      </c>
      <c r="P1720" s="19">
        <v>5072.7</v>
      </c>
      <c r="Q1720" s="18">
        <v>99.091999999999999</v>
      </c>
      <c r="R1720" s="19">
        <v>6.8846999999999996</v>
      </c>
      <c r="S1720" s="19">
        <v>6.8837999999999999</v>
      </c>
      <c r="T1720" s="19"/>
      <c r="U1720" s="13"/>
      <c r="V1720" s="13"/>
      <c r="W1720" s="19"/>
    </row>
    <row r="1721" spans="1:23">
      <c r="A1721" s="86">
        <v>42850</v>
      </c>
      <c r="B1721" s="19">
        <v>154.42060000000001</v>
      </c>
      <c r="C1721" s="19">
        <v>218.52780000000001</v>
      </c>
      <c r="D1721" s="19"/>
      <c r="E1721" s="19">
        <v>10.76</v>
      </c>
      <c r="F1721" s="20">
        <v>8.1279999999999998E-3</v>
      </c>
      <c r="G1721" s="20">
        <v>1.2704E-2</v>
      </c>
      <c r="H1721" s="20">
        <v>1.4784E-2</v>
      </c>
      <c r="I1721" s="20">
        <v>1.8549E-2</v>
      </c>
      <c r="J1721" s="20">
        <v>2.3321999999999999E-2</v>
      </c>
      <c r="K1721" s="20">
        <v>2.1395000000000001E-2</v>
      </c>
      <c r="L1721" s="20">
        <v>2.9878999999999999E-2</v>
      </c>
      <c r="M1721" s="20">
        <v>3.2379999999999999E-2</v>
      </c>
      <c r="N1721" s="19">
        <v>1270</v>
      </c>
      <c r="O1721" s="21">
        <v>2768.7599999999998</v>
      </c>
      <c r="P1721" s="19">
        <v>5072.7</v>
      </c>
      <c r="Q1721" s="18">
        <v>99.977000000000004</v>
      </c>
      <c r="R1721" s="19">
        <v>6.8859000000000004</v>
      </c>
      <c r="S1721" s="19">
        <v>6.8891999999999998</v>
      </c>
      <c r="T1721" s="19"/>
      <c r="U1721" s="13"/>
      <c r="V1721" s="13"/>
      <c r="W1721" s="19"/>
    </row>
    <row r="1722" spans="1:23">
      <c r="A1722" s="86">
        <v>42849</v>
      </c>
      <c r="B1722" s="19">
        <v>154.7064</v>
      </c>
      <c r="C1722" s="19">
        <v>218.51179999999999</v>
      </c>
      <c r="D1722" s="19"/>
      <c r="E1722" s="19">
        <v>10.84</v>
      </c>
      <c r="F1722" s="20">
        <v>7.8720000000000005E-3</v>
      </c>
      <c r="G1722" s="20">
        <v>1.2293999999999999E-2</v>
      </c>
      <c r="H1722" s="20">
        <v>1.4326E-2</v>
      </c>
      <c r="I1722" s="20">
        <v>1.8016999999999998E-2</v>
      </c>
      <c r="J1722" s="20">
        <v>2.273E-2</v>
      </c>
      <c r="K1722" s="20">
        <v>2.0787E-2</v>
      </c>
      <c r="L1722" s="20">
        <v>2.9288000000000002E-2</v>
      </c>
      <c r="M1722" s="20">
        <v>3.2599999999999997E-2</v>
      </c>
      <c r="N1722" s="19">
        <v>1270</v>
      </c>
      <c r="O1722" s="21">
        <v>2768.7599999999998</v>
      </c>
      <c r="P1722" s="19">
        <v>5072.7</v>
      </c>
      <c r="Q1722" s="18">
        <v>99.778000000000006</v>
      </c>
      <c r="R1722" s="19">
        <v>6.8822000000000001</v>
      </c>
      <c r="S1722" s="19">
        <v>6.8845000000000001</v>
      </c>
      <c r="T1722" s="19"/>
      <c r="U1722" s="13"/>
      <c r="V1722" s="13"/>
      <c r="W1722" s="19"/>
    </row>
    <row r="1723" spans="1:23">
      <c r="A1723" s="86">
        <v>42846</v>
      </c>
      <c r="B1723" s="19">
        <v>154.85740000000001</v>
      </c>
      <c r="C1723" s="19">
        <v>218.4502</v>
      </c>
      <c r="D1723" s="19"/>
      <c r="E1723" s="19">
        <v>14.63</v>
      </c>
      <c r="F1723" s="20">
        <v>7.7200000000000003E-3</v>
      </c>
      <c r="G1723" s="20">
        <v>1.1802E-2</v>
      </c>
      <c r="H1723" s="20">
        <v>1.4004000000000001E-2</v>
      </c>
      <c r="I1723" s="20">
        <v>1.7703E-2</v>
      </c>
      <c r="J1723" s="20">
        <v>2.248E-2</v>
      </c>
      <c r="K1723" s="20">
        <v>2.0569E-2</v>
      </c>
      <c r="L1723" s="20">
        <v>2.9014999999999999E-2</v>
      </c>
      <c r="M1723" s="20">
        <v>3.1660000000000001E-2</v>
      </c>
      <c r="N1723" s="19">
        <v>1270</v>
      </c>
      <c r="O1723" s="21">
        <v>2768.7599999999998</v>
      </c>
      <c r="P1723" s="19">
        <v>5072.7</v>
      </c>
      <c r="Q1723" s="18">
        <v>99.738</v>
      </c>
      <c r="R1723" s="19">
        <v>6.8879999999999999</v>
      </c>
      <c r="S1723" s="19">
        <v>6.8853999999999997</v>
      </c>
      <c r="T1723" s="19"/>
      <c r="U1723" s="13"/>
      <c r="V1723" s="13"/>
      <c r="W1723" s="19"/>
    </row>
    <row r="1724" spans="1:23">
      <c r="A1724" s="86">
        <v>42845</v>
      </c>
      <c r="B1724" s="19">
        <v>154.7475</v>
      </c>
      <c r="C1724" s="19">
        <v>218.38159999999999</v>
      </c>
      <c r="D1724" s="19"/>
      <c r="E1724" s="19">
        <v>14.15</v>
      </c>
      <c r="F1724" s="20">
        <v>7.8729999999999998E-3</v>
      </c>
      <c r="G1724" s="20">
        <v>1.1846000000000001E-2</v>
      </c>
      <c r="H1724" s="20">
        <v>1.3979999999999999E-2</v>
      </c>
      <c r="I1724" s="20">
        <v>1.7638999999999998E-2</v>
      </c>
      <c r="J1724" s="20">
        <v>2.232E-2</v>
      </c>
      <c r="K1724" s="20">
        <v>2.0448999999999998E-2</v>
      </c>
      <c r="L1724" s="20">
        <v>2.8822E-2</v>
      </c>
      <c r="M1724" s="20">
        <v>3.168E-2</v>
      </c>
      <c r="N1724" s="19">
        <v>1270</v>
      </c>
      <c r="O1724" s="21">
        <v>2768.7599999999998</v>
      </c>
      <c r="P1724" s="19">
        <v>5072.7</v>
      </c>
      <c r="Q1724" s="18">
        <v>99.498999999999995</v>
      </c>
      <c r="R1724" s="19">
        <v>6.8819999999999997</v>
      </c>
      <c r="S1724" s="19">
        <v>6.8757999999999999</v>
      </c>
      <c r="T1724" s="19"/>
      <c r="U1724" s="13"/>
      <c r="V1724" s="13"/>
      <c r="W1724" s="19"/>
    </row>
    <row r="1725" spans="1:23">
      <c r="A1725" s="86">
        <v>42844</v>
      </c>
      <c r="B1725" s="19">
        <v>154.9485</v>
      </c>
      <c r="C1725" s="19">
        <v>218.36439999999999</v>
      </c>
      <c r="D1725" s="19"/>
      <c r="E1725" s="19">
        <v>14.93</v>
      </c>
      <c r="F1725" s="20">
        <v>7.9749999999999995E-3</v>
      </c>
      <c r="G1725" s="20">
        <v>1.1766E-2</v>
      </c>
      <c r="H1725" s="20">
        <v>1.3794000000000001E-2</v>
      </c>
      <c r="I1725" s="20">
        <v>1.7392000000000001E-2</v>
      </c>
      <c r="J1725" s="20">
        <v>2.2142999999999999E-2</v>
      </c>
      <c r="K1725" s="20">
        <v>2.0206999999999999E-2</v>
      </c>
      <c r="L1725" s="20">
        <v>2.8729000000000001E-2</v>
      </c>
      <c r="M1725" s="20">
        <v>3.1609999999999999E-2</v>
      </c>
      <c r="N1725" s="19">
        <v>1270</v>
      </c>
      <c r="O1725" s="21">
        <v>2768.7599999999998</v>
      </c>
      <c r="P1725" s="19">
        <v>5072.7</v>
      </c>
      <c r="Q1725" s="18">
        <v>100.29</v>
      </c>
      <c r="R1725" s="19">
        <v>6.8803000000000001</v>
      </c>
      <c r="S1725" s="19">
        <v>6.8780999999999999</v>
      </c>
      <c r="T1725" s="19"/>
      <c r="U1725" s="13"/>
      <c r="V1725" s="13"/>
      <c r="W1725" s="19"/>
    </row>
    <row r="1726" spans="1:23">
      <c r="A1726" s="86">
        <v>42843</v>
      </c>
      <c r="B1726" s="19">
        <v>155.11490000000001</v>
      </c>
      <c r="C1726" s="19">
        <v>218.43539999999999</v>
      </c>
      <c r="D1726" s="19"/>
      <c r="E1726" s="19">
        <v>14.42</v>
      </c>
      <c r="F1726" s="20">
        <v>8.0260000000000001E-3</v>
      </c>
      <c r="G1726" s="20">
        <v>1.1604E-2</v>
      </c>
      <c r="H1726" s="20">
        <v>1.3528E-2</v>
      </c>
      <c r="I1726" s="20">
        <v>1.6997000000000002E-2</v>
      </c>
      <c r="J1726" s="20">
        <v>2.1682E-2</v>
      </c>
      <c r="K1726" s="20">
        <v>1.9774E-2</v>
      </c>
      <c r="L1726" s="20">
        <v>2.8354000000000001E-2</v>
      </c>
      <c r="M1726" s="20">
        <v>3.1460000000000002E-2</v>
      </c>
      <c r="N1726" s="19">
        <v>1270</v>
      </c>
      <c r="O1726" s="21">
        <v>2768.7599999999998</v>
      </c>
      <c r="P1726" s="19">
        <v>5072.7</v>
      </c>
      <c r="Q1726" s="18">
        <v>100.51</v>
      </c>
      <c r="R1726" s="19">
        <v>6.8853999999999997</v>
      </c>
      <c r="S1726" s="19">
        <v>6.8868</v>
      </c>
      <c r="T1726" s="19"/>
      <c r="U1726" s="13"/>
      <c r="V1726" s="13"/>
      <c r="W1726" s="19"/>
    </row>
    <row r="1727" spans="1:23">
      <c r="A1727" s="86">
        <v>42842</v>
      </c>
      <c r="B1727" s="19">
        <v>154.80000000000001</v>
      </c>
      <c r="C1727" s="19">
        <v>218.44900000000001</v>
      </c>
      <c r="D1727" s="19"/>
      <c r="E1727" s="19">
        <v>14.66</v>
      </c>
      <c r="F1727" s="20">
        <v>8.0249999999999991E-3</v>
      </c>
      <c r="G1727" s="20">
        <v>1.2011000000000001E-2</v>
      </c>
      <c r="H1727" s="20">
        <v>1.4063000000000001E-2</v>
      </c>
      <c r="I1727" s="20">
        <v>1.7756000000000001E-2</v>
      </c>
      <c r="J1727" s="20">
        <v>2.2498000000000001E-2</v>
      </c>
      <c r="K1727" s="20">
        <v>2.0594999999999999E-2</v>
      </c>
      <c r="L1727" s="20">
        <v>2.9093999999999998E-2</v>
      </c>
      <c r="M1727" s="20">
        <v>3.1660000000000001E-2</v>
      </c>
      <c r="N1727" s="19">
        <v>1270</v>
      </c>
      <c r="O1727" s="21">
        <v>2768.7599999999998</v>
      </c>
      <c r="P1727" s="19">
        <v>5072.7</v>
      </c>
      <c r="Q1727" s="18">
        <v>100.49</v>
      </c>
      <c r="R1727" s="19">
        <v>6.89</v>
      </c>
      <c r="S1727" s="19">
        <v>6.8852000000000002</v>
      </c>
      <c r="T1727" s="19"/>
      <c r="U1727" s="13"/>
      <c r="V1727" s="13"/>
      <c r="W1727" s="19"/>
    </row>
    <row r="1728" spans="1:23">
      <c r="A1728" s="86">
        <v>42839</v>
      </c>
      <c r="B1728" s="19">
        <v>154.83770000000001</v>
      </c>
      <c r="C1728" s="19">
        <v>218.2912</v>
      </c>
      <c r="D1728" s="19"/>
      <c r="E1728" s="19">
        <v>15.96</v>
      </c>
      <c r="F1728" s="20">
        <v>8.0249999999999991E-3</v>
      </c>
      <c r="G1728" s="20">
        <v>1.2052999999999999E-2</v>
      </c>
      <c r="H1728" s="20">
        <v>1.4118E-2</v>
      </c>
      <c r="I1728" s="20">
        <v>1.7690999999999998E-2</v>
      </c>
      <c r="J1728" s="20">
        <v>2.2374000000000002E-2</v>
      </c>
      <c r="K1728" s="20">
        <v>2.0449999999999999E-2</v>
      </c>
      <c r="L1728" s="20">
        <v>2.8923000000000001E-2</v>
      </c>
      <c r="M1728" s="20">
        <v>3.0810000000000001E-2</v>
      </c>
      <c r="N1728" s="19">
        <v>1270</v>
      </c>
      <c r="O1728" s="21">
        <v>2768.7599999999998</v>
      </c>
      <c r="P1728" s="19">
        <v>5072.7</v>
      </c>
      <c r="Q1728" s="18">
        <v>100.78</v>
      </c>
      <c r="R1728" s="19">
        <v>6.8914999999999997</v>
      </c>
      <c r="S1728" s="19">
        <v>6.8838999999999997</v>
      </c>
      <c r="T1728" s="19"/>
      <c r="U1728" s="13"/>
      <c r="V1728" s="13"/>
      <c r="W1728" s="19"/>
    </row>
    <row r="1729" spans="1:23">
      <c r="A1729" s="86">
        <v>42838</v>
      </c>
      <c r="B1729" s="19">
        <v>154.83770000000001</v>
      </c>
      <c r="C1729" s="19">
        <v>218.2912</v>
      </c>
      <c r="D1729" s="19"/>
      <c r="E1729" s="19">
        <v>15.96</v>
      </c>
      <c r="F1729" s="20">
        <v>8.0249999999999991E-3</v>
      </c>
      <c r="G1729" s="20">
        <v>1.2052999999999999E-2</v>
      </c>
      <c r="H1729" s="20">
        <v>1.4118E-2</v>
      </c>
      <c r="I1729" s="20">
        <v>1.7690999999999998E-2</v>
      </c>
      <c r="J1729" s="20">
        <v>2.2374000000000002E-2</v>
      </c>
      <c r="K1729" s="20">
        <v>2.0449999999999999E-2</v>
      </c>
      <c r="L1729" s="20">
        <v>2.8923000000000001E-2</v>
      </c>
      <c r="M1729" s="20">
        <v>3.0550000000000001E-2</v>
      </c>
      <c r="N1729" s="19">
        <v>1270</v>
      </c>
      <c r="O1729" s="21">
        <v>2768.7599999999998</v>
      </c>
      <c r="P1729" s="19">
        <v>5072.7</v>
      </c>
      <c r="Q1729" s="18">
        <v>100.71</v>
      </c>
      <c r="R1729" s="19">
        <v>6.8921000000000001</v>
      </c>
      <c r="S1729" s="19">
        <v>6.9005999999999998</v>
      </c>
      <c r="T1729" s="19"/>
      <c r="U1729" s="13"/>
      <c r="V1729" s="13"/>
      <c r="W1729" s="19"/>
    </row>
    <row r="1730" spans="1:23">
      <c r="A1730" s="86">
        <v>42837</v>
      </c>
      <c r="B1730" s="19">
        <v>154.5642</v>
      </c>
      <c r="C1730" s="19">
        <v>218.214</v>
      </c>
      <c r="D1730" s="19"/>
      <c r="E1730" s="19">
        <v>15.77</v>
      </c>
      <c r="F1730" s="20">
        <v>8.0260000000000001E-3</v>
      </c>
      <c r="G1730" s="20">
        <v>1.2015E-2</v>
      </c>
      <c r="H1730" s="20">
        <v>1.4144E-2</v>
      </c>
      <c r="I1730" s="20">
        <v>1.7676000000000001E-2</v>
      </c>
      <c r="J1730" s="20">
        <v>2.2391999999999999E-2</v>
      </c>
      <c r="K1730" s="20">
        <v>2.0451E-2</v>
      </c>
      <c r="L1730" s="20">
        <v>2.8861000000000001E-2</v>
      </c>
      <c r="M1730" s="20">
        <v>3.041E-2</v>
      </c>
      <c r="N1730" s="19">
        <v>1270</v>
      </c>
      <c r="O1730" s="21">
        <v>2768.7599999999998</v>
      </c>
      <c r="P1730" s="19">
        <v>5072.7</v>
      </c>
      <c r="Q1730" s="18">
        <v>101.02</v>
      </c>
      <c r="R1730" s="19">
        <v>6.9029999999999996</v>
      </c>
      <c r="S1730" s="19">
        <v>6.9055</v>
      </c>
      <c r="T1730" s="19"/>
      <c r="U1730" s="13"/>
      <c r="V1730" s="13"/>
      <c r="W1730" s="19"/>
    </row>
    <row r="1731" spans="1:23">
      <c r="A1731" s="86">
        <v>42836</v>
      </c>
      <c r="B1731" s="19">
        <v>154.61920000000001</v>
      </c>
      <c r="C1731" s="19">
        <v>218.21639999999999</v>
      </c>
      <c r="D1731" s="19"/>
      <c r="E1731" s="19">
        <v>15.07</v>
      </c>
      <c r="F1731" s="20">
        <v>8.0770000000000008E-3</v>
      </c>
      <c r="G1731" s="20">
        <v>1.2338E-2</v>
      </c>
      <c r="H1731" s="20">
        <v>1.4599000000000001E-2</v>
      </c>
      <c r="I1731" s="20">
        <v>1.8303E-2</v>
      </c>
      <c r="J1731" s="20">
        <v>2.2962E-2</v>
      </c>
      <c r="K1731" s="20">
        <v>2.1080000000000002E-2</v>
      </c>
      <c r="L1731" s="20">
        <v>2.9288999999999999E-2</v>
      </c>
      <c r="M1731" s="20">
        <v>3.041E-2</v>
      </c>
      <c r="N1731" s="19">
        <v>1270</v>
      </c>
      <c r="O1731" s="21">
        <v>2768.7599999999998</v>
      </c>
      <c r="P1731" s="19">
        <v>5072.7</v>
      </c>
      <c r="Q1731" s="18">
        <v>101.18</v>
      </c>
      <c r="R1731" s="19">
        <v>6.9005000000000001</v>
      </c>
      <c r="S1731" s="19">
        <v>6.8967000000000001</v>
      </c>
      <c r="T1731" s="19"/>
      <c r="U1731" s="13"/>
      <c r="V1731" s="13"/>
      <c r="W1731" s="19"/>
    </row>
    <row r="1732" spans="1:23">
      <c r="A1732" s="86">
        <v>42835</v>
      </c>
      <c r="B1732" s="19">
        <v>154.28110000000001</v>
      </c>
      <c r="C1732" s="19">
        <v>218.14349999999999</v>
      </c>
      <c r="D1732" s="19"/>
      <c r="E1732" s="19">
        <v>14.05</v>
      </c>
      <c r="F1732" s="20">
        <v>8.0249999999999991E-3</v>
      </c>
      <c r="G1732" s="20">
        <v>1.2741000000000001E-2</v>
      </c>
      <c r="H1732" s="20">
        <v>1.4962E-2</v>
      </c>
      <c r="I1732" s="20">
        <v>1.8998000000000001E-2</v>
      </c>
      <c r="J1732" s="20">
        <v>2.3661000000000001E-2</v>
      </c>
      <c r="K1732" s="20">
        <v>2.1808000000000001E-2</v>
      </c>
      <c r="L1732" s="20">
        <v>2.9902999999999999E-2</v>
      </c>
      <c r="M1732" s="20">
        <v>3.0380000000000001E-2</v>
      </c>
      <c r="N1732" s="19">
        <v>1270</v>
      </c>
      <c r="O1732" s="21">
        <v>2768.7599999999998</v>
      </c>
      <c r="P1732" s="19">
        <v>5072.7</v>
      </c>
      <c r="Q1732" s="18">
        <v>100.67</v>
      </c>
      <c r="R1732" s="19">
        <v>6.8977000000000004</v>
      </c>
      <c r="S1732" s="19">
        <v>6.8894000000000002</v>
      </c>
      <c r="T1732" s="19"/>
      <c r="U1732" s="13"/>
      <c r="V1732" s="13"/>
      <c r="W1732" s="19"/>
    </row>
    <row r="1733" spans="1:23">
      <c r="A1733" s="86">
        <v>42832</v>
      </c>
      <c r="B1733" s="19">
        <v>154.16980000000001</v>
      </c>
      <c r="C1733" s="19">
        <v>218.04650000000001</v>
      </c>
      <c r="D1733" s="19"/>
      <c r="E1733" s="19">
        <v>12.87</v>
      </c>
      <c r="F1733" s="20">
        <v>8.1270000000000005E-3</v>
      </c>
      <c r="G1733" s="20">
        <v>1.2862E-2</v>
      </c>
      <c r="H1733" s="20">
        <v>1.5072E-2</v>
      </c>
      <c r="I1733" s="20">
        <v>1.9196000000000001E-2</v>
      </c>
      <c r="J1733" s="20">
        <v>2.3821999999999999E-2</v>
      </c>
      <c r="K1733" s="20">
        <v>2.2003000000000002E-2</v>
      </c>
      <c r="L1733" s="20">
        <v>3.0078000000000001E-2</v>
      </c>
      <c r="M1733" s="20">
        <v>3.0419999999999999E-2</v>
      </c>
      <c r="N1733" s="19">
        <v>1270</v>
      </c>
      <c r="O1733" s="21">
        <v>2768.7599999999998</v>
      </c>
      <c r="P1733" s="19">
        <v>5072.7</v>
      </c>
      <c r="Q1733" s="18">
        <v>100.56</v>
      </c>
      <c r="R1733" s="19">
        <v>6.8948</v>
      </c>
      <c r="S1733" s="19">
        <v>6.8825000000000003</v>
      </c>
      <c r="T1733" s="19"/>
      <c r="U1733" s="13"/>
      <c r="V1733" s="13"/>
      <c r="W1733" s="19"/>
    </row>
    <row r="1734" spans="1:23">
      <c r="A1734" s="86">
        <v>42831</v>
      </c>
      <c r="B1734" s="19">
        <v>154.4126</v>
      </c>
      <c r="C1734" s="19">
        <v>217.9922</v>
      </c>
      <c r="D1734" s="19"/>
      <c r="E1734" s="19">
        <v>12.39</v>
      </c>
      <c r="F1734" s="20">
        <v>8.0260000000000001E-3</v>
      </c>
      <c r="G1734" s="20">
        <v>1.2378999999999999E-2</v>
      </c>
      <c r="H1734" s="20">
        <v>1.4423E-2</v>
      </c>
      <c r="I1734" s="20">
        <v>1.8585000000000001E-2</v>
      </c>
      <c r="J1734" s="20">
        <v>2.3408000000000002E-2</v>
      </c>
      <c r="K1734" s="20">
        <v>2.1443E-2</v>
      </c>
      <c r="L1734" s="20">
        <v>2.9864000000000002E-2</v>
      </c>
      <c r="M1734" s="20">
        <v>3.0439999999999998E-2</v>
      </c>
      <c r="N1734" s="19">
        <v>1270</v>
      </c>
      <c r="O1734" s="21">
        <v>2768.7599999999998</v>
      </c>
      <c r="P1734" s="19">
        <v>5072.7</v>
      </c>
      <c r="Q1734" s="18">
        <v>100.54</v>
      </c>
      <c r="R1734" s="19">
        <v>6.8872</v>
      </c>
      <c r="S1734" s="19">
        <v>6.8788</v>
      </c>
      <c r="T1734" s="19"/>
      <c r="U1734" s="13"/>
      <c r="V1734" s="13"/>
      <c r="W1734" s="19"/>
    </row>
    <row r="1735" spans="1:23">
      <c r="A1735" s="86">
        <v>42830</v>
      </c>
      <c r="B1735" s="19">
        <v>154.38310000000001</v>
      </c>
      <c r="C1735" s="19">
        <v>217.84450000000001</v>
      </c>
      <c r="D1735" s="19"/>
      <c r="E1735" s="19">
        <v>12.89</v>
      </c>
      <c r="F1735" s="20">
        <v>7.9749999999999995E-3</v>
      </c>
      <c r="G1735" s="20">
        <v>1.234E-2</v>
      </c>
      <c r="H1735" s="20">
        <v>1.4370000000000001E-2</v>
      </c>
      <c r="I1735" s="20">
        <v>1.8519000000000001E-2</v>
      </c>
      <c r="J1735" s="20">
        <v>2.3354E-2</v>
      </c>
      <c r="K1735" s="20">
        <v>2.1395000000000001E-2</v>
      </c>
      <c r="L1735" s="20">
        <v>2.9856000000000001E-2</v>
      </c>
      <c r="M1735" s="20">
        <v>3.0460000000000001E-2</v>
      </c>
      <c r="N1735" s="19">
        <v>1270</v>
      </c>
      <c r="O1735" s="21">
        <v>2768.7599999999998</v>
      </c>
      <c r="P1735" s="19">
        <v>5072.7</v>
      </c>
      <c r="Q1735" s="18">
        <v>100.54</v>
      </c>
      <c r="R1735" s="19">
        <v>6.8872</v>
      </c>
      <c r="S1735" s="19">
        <v>6.8746999999999998</v>
      </c>
      <c r="T1735" s="19"/>
      <c r="U1735" s="13"/>
      <c r="V1735" s="13"/>
      <c r="W1735" s="19"/>
    </row>
    <row r="1736" spans="1:23">
      <c r="A1736" s="86">
        <v>42829</v>
      </c>
      <c r="B1736" s="19">
        <v>154.3639</v>
      </c>
      <c r="C1736" s="19">
        <v>217.75110000000001</v>
      </c>
      <c r="D1736" s="19"/>
      <c r="E1736" s="19">
        <v>11.79</v>
      </c>
      <c r="F1736" s="20">
        <v>7.7210000000000004E-3</v>
      </c>
      <c r="G1736" s="20">
        <v>1.252E-2</v>
      </c>
      <c r="H1736" s="20">
        <v>1.4697E-2</v>
      </c>
      <c r="I1736" s="20">
        <v>1.8898000000000002E-2</v>
      </c>
      <c r="J1736" s="20">
        <v>2.3605000000000001E-2</v>
      </c>
      <c r="K1736" s="20">
        <v>2.1759000000000001E-2</v>
      </c>
      <c r="L1736" s="20">
        <v>2.9999000000000001E-2</v>
      </c>
      <c r="M1736" s="20">
        <v>3.0259999999999999E-2</v>
      </c>
      <c r="N1736" s="19">
        <v>1270</v>
      </c>
      <c r="O1736" s="21">
        <v>2768.7599999999998</v>
      </c>
      <c r="P1736" s="19">
        <v>5072.7</v>
      </c>
      <c r="Q1736" s="18">
        <v>100.35</v>
      </c>
      <c r="R1736" s="19">
        <v>6.8872</v>
      </c>
      <c r="S1736" s="19">
        <v>6.8715000000000002</v>
      </c>
      <c r="T1736" s="19"/>
      <c r="U1736" s="13"/>
      <c r="V1736" s="13"/>
      <c r="W1736" s="19"/>
    </row>
    <row r="1737" spans="1:23">
      <c r="A1737" s="86">
        <v>42828</v>
      </c>
      <c r="B1737" s="19">
        <v>154.3767</v>
      </c>
      <c r="C1737" s="19">
        <v>217.67</v>
      </c>
      <c r="D1737" s="19"/>
      <c r="E1737" s="19">
        <v>12.38</v>
      </c>
      <c r="F1737" s="20">
        <v>7.5669999999999999E-3</v>
      </c>
      <c r="G1737" s="20">
        <v>1.2260999999999999E-2</v>
      </c>
      <c r="H1737" s="20">
        <v>1.4345999999999999E-2</v>
      </c>
      <c r="I1737" s="20">
        <v>1.8519000000000001E-2</v>
      </c>
      <c r="J1737" s="20">
        <v>2.3192999999999998E-2</v>
      </c>
      <c r="K1737" s="20">
        <v>2.1347000000000001E-2</v>
      </c>
      <c r="L1737" s="20">
        <v>2.9531999999999999E-2</v>
      </c>
      <c r="M1737" s="20">
        <v>3.0259999999999999E-2</v>
      </c>
      <c r="N1737" s="19">
        <v>1260</v>
      </c>
      <c r="O1737" s="21">
        <v>2769.69</v>
      </c>
      <c r="P1737" s="19">
        <v>5114</v>
      </c>
      <c r="Q1737" s="18">
        <v>100.41</v>
      </c>
      <c r="R1737" s="19">
        <v>6.8894000000000002</v>
      </c>
      <c r="S1737" s="19">
        <v>6.8841000000000001</v>
      </c>
      <c r="T1737" s="19"/>
      <c r="U1737" s="13"/>
      <c r="V1737" s="13"/>
      <c r="W1737" s="19"/>
    </row>
    <row r="1738" spans="1:23">
      <c r="A1738" s="86">
        <v>42825</v>
      </c>
      <c r="B1738" s="19">
        <v>154.08150000000001</v>
      </c>
      <c r="C1738" s="19">
        <v>217.70240000000001</v>
      </c>
      <c r="D1738" s="19"/>
      <c r="E1738" s="19">
        <v>12.37</v>
      </c>
      <c r="F1738" s="20">
        <v>7.5160000000000001E-3</v>
      </c>
      <c r="G1738" s="20">
        <v>1.2540000000000001E-2</v>
      </c>
      <c r="H1738" s="20">
        <v>1.489E-2</v>
      </c>
      <c r="I1738" s="20">
        <v>1.9212E-2</v>
      </c>
      <c r="J1738" s="20">
        <v>2.3873999999999999E-2</v>
      </c>
      <c r="K1738" s="20">
        <v>2.2098E-2</v>
      </c>
      <c r="L1738" s="20">
        <v>3.0095E-2</v>
      </c>
      <c r="M1738" s="20">
        <v>3.0259999999999999E-2</v>
      </c>
      <c r="N1738" s="19">
        <v>1260</v>
      </c>
      <c r="O1738" s="21">
        <v>2769.69</v>
      </c>
      <c r="P1738" s="19">
        <v>5114</v>
      </c>
      <c r="Q1738" s="18">
        <v>99.998000000000005</v>
      </c>
      <c r="R1738" s="19">
        <v>6.8901000000000003</v>
      </c>
      <c r="S1738" s="19">
        <v>6.8667999999999996</v>
      </c>
      <c r="T1738" s="19"/>
      <c r="U1738" s="13"/>
      <c r="V1738" s="13"/>
      <c r="W1738" s="19"/>
    </row>
    <row r="1739" spans="1:23">
      <c r="A1739" s="86">
        <v>42824</v>
      </c>
      <c r="B1739" s="19">
        <v>153.92580000000001</v>
      </c>
      <c r="C1739" s="19">
        <v>217.80840000000001</v>
      </c>
      <c r="D1739" s="19"/>
      <c r="E1739" s="19">
        <v>11.54</v>
      </c>
      <c r="F1739" s="20">
        <v>7.5680000000000001E-3</v>
      </c>
      <c r="G1739" s="20">
        <v>1.2818E-2</v>
      </c>
      <c r="H1739" s="20">
        <v>1.5327E-2</v>
      </c>
      <c r="I1739" s="20">
        <v>1.9640000000000001E-2</v>
      </c>
      <c r="J1739" s="20">
        <v>2.4197E-2</v>
      </c>
      <c r="K1739" s="20">
        <v>2.2487E-2</v>
      </c>
      <c r="L1739" s="20">
        <v>3.0342999999999998E-2</v>
      </c>
      <c r="M1739" s="20">
        <v>3.0620000000000001E-2</v>
      </c>
      <c r="N1739" s="19">
        <v>1260</v>
      </c>
      <c r="O1739" s="21">
        <v>2769.69</v>
      </c>
      <c r="P1739" s="19">
        <v>5114</v>
      </c>
      <c r="Q1739" s="18">
        <v>99.712000000000003</v>
      </c>
      <c r="R1739" s="19">
        <v>6.8795000000000002</v>
      </c>
      <c r="S1739" s="19">
        <v>6.8737000000000004</v>
      </c>
      <c r="T1739" s="19"/>
      <c r="U1739" s="13"/>
      <c r="V1739" s="13"/>
      <c r="W1739" s="19"/>
    </row>
    <row r="1740" spans="1:23">
      <c r="A1740" s="86">
        <v>42823</v>
      </c>
      <c r="B1740" s="19">
        <v>154.08510000000001</v>
      </c>
      <c r="C1740" s="19">
        <v>217.6755</v>
      </c>
      <c r="D1740" s="19"/>
      <c r="E1740" s="19">
        <v>11.42</v>
      </c>
      <c r="F1740" s="20">
        <v>7.7200000000000003E-3</v>
      </c>
      <c r="G1740" s="20">
        <v>1.2697999999999999E-2</v>
      </c>
      <c r="H1740" s="20">
        <v>1.5165E-2</v>
      </c>
      <c r="I1740" s="20">
        <v>1.9259999999999999E-2</v>
      </c>
      <c r="J1740" s="20">
        <v>2.3765000000000001E-2</v>
      </c>
      <c r="K1740" s="20">
        <v>2.1957999999999998E-2</v>
      </c>
      <c r="L1740" s="20">
        <v>2.9856000000000001E-2</v>
      </c>
      <c r="M1740" s="20">
        <v>3.0370000000000001E-2</v>
      </c>
      <c r="N1740" s="19">
        <v>1260</v>
      </c>
      <c r="O1740" s="21">
        <v>2769.69</v>
      </c>
      <c r="P1740" s="19">
        <v>5114</v>
      </c>
      <c r="Q1740" s="18">
        <v>99.165999999999997</v>
      </c>
      <c r="R1740" s="19">
        <v>6.8728999999999996</v>
      </c>
      <c r="S1740" s="19">
        <v>6.8554000000000004</v>
      </c>
      <c r="T1740" s="19"/>
      <c r="U1740" s="13"/>
      <c r="V1740" s="13"/>
      <c r="W1740" s="19"/>
    </row>
    <row r="1741" spans="1:23">
      <c r="A1741" s="86">
        <v>42822</v>
      </c>
      <c r="B1741" s="19">
        <v>153.9049</v>
      </c>
      <c r="C1741" s="19">
        <v>217.54669999999999</v>
      </c>
      <c r="D1741" s="19"/>
      <c r="E1741" s="19">
        <v>11.53</v>
      </c>
      <c r="F1741" s="20">
        <v>7.7210000000000004E-3</v>
      </c>
      <c r="G1741" s="20">
        <v>1.3016E-2</v>
      </c>
      <c r="H1741" s="20">
        <v>1.5491E-2</v>
      </c>
      <c r="I1741" s="20">
        <v>1.9636000000000001E-2</v>
      </c>
      <c r="J1741" s="20">
        <v>2.4178000000000002E-2</v>
      </c>
      <c r="K1741" s="20">
        <v>2.2425E-2</v>
      </c>
      <c r="L1741" s="20">
        <v>3.0245999999999999E-2</v>
      </c>
      <c r="M1741" s="20">
        <v>3.041E-2</v>
      </c>
      <c r="N1741" s="19">
        <v>1260</v>
      </c>
      <c r="O1741" s="21">
        <v>2769.69</v>
      </c>
      <c r="P1741" s="19">
        <v>5114</v>
      </c>
      <c r="Q1741" s="18">
        <v>99.626999999999995</v>
      </c>
      <c r="R1741" s="19">
        <v>6.8837000000000002</v>
      </c>
      <c r="S1741" s="19">
        <v>6.8728999999999996</v>
      </c>
      <c r="T1741" s="19"/>
      <c r="U1741" s="13"/>
      <c r="V1741" s="13"/>
      <c r="W1741" s="19"/>
    </row>
    <row r="1742" spans="1:23">
      <c r="A1742" s="86">
        <v>42821</v>
      </c>
      <c r="B1742" s="19">
        <v>154.09809999999999</v>
      </c>
      <c r="C1742" s="19">
        <v>217.44880000000001</v>
      </c>
      <c r="D1742" s="19"/>
      <c r="E1742" s="19">
        <v>12.5</v>
      </c>
      <c r="F1742" s="20">
        <v>7.7200000000000003E-3</v>
      </c>
      <c r="G1742" s="20">
        <v>1.2527E-2</v>
      </c>
      <c r="H1742" s="20">
        <v>1.5086E-2</v>
      </c>
      <c r="I1742" s="20">
        <v>1.9182999999999999E-2</v>
      </c>
      <c r="J1742" s="20">
        <v>2.3782000000000001E-2</v>
      </c>
      <c r="K1742" s="20">
        <v>2.1982000000000002E-2</v>
      </c>
      <c r="L1742" s="20">
        <v>2.9848E-2</v>
      </c>
      <c r="M1742" s="20">
        <v>3.0530000000000002E-2</v>
      </c>
      <c r="N1742" s="19">
        <v>1260</v>
      </c>
      <c r="O1742" s="21">
        <v>2769.69</v>
      </c>
      <c r="P1742" s="19">
        <v>5114</v>
      </c>
      <c r="Q1742" s="18">
        <v>99.76</v>
      </c>
      <c r="R1742" s="19">
        <v>6.8863000000000003</v>
      </c>
      <c r="S1742" s="19">
        <v>6.87</v>
      </c>
      <c r="T1742" s="19"/>
      <c r="U1742" s="13"/>
      <c r="V1742" s="13"/>
      <c r="W1742" s="19"/>
    </row>
    <row r="1743" spans="1:23">
      <c r="A1743" s="86">
        <v>42818</v>
      </c>
      <c r="B1743" s="19">
        <v>153.97839999999999</v>
      </c>
      <c r="C1743" s="19">
        <v>217.25729999999999</v>
      </c>
      <c r="D1743" s="19"/>
      <c r="E1743" s="19">
        <v>12.96</v>
      </c>
      <c r="F1743" s="20">
        <v>7.6179999999999998E-3</v>
      </c>
      <c r="G1743" s="20">
        <v>1.2566000000000001E-2</v>
      </c>
      <c r="H1743" s="20">
        <v>1.5276E-2</v>
      </c>
      <c r="I1743" s="20">
        <v>1.9449999999999999E-2</v>
      </c>
      <c r="J1743" s="20">
        <v>2.4122999999999999E-2</v>
      </c>
      <c r="K1743" s="20">
        <v>2.2301000000000001E-2</v>
      </c>
      <c r="L1743" s="20">
        <v>3.0134000000000001E-2</v>
      </c>
      <c r="M1743" s="20">
        <v>3.066E-2</v>
      </c>
      <c r="N1743" s="19">
        <v>1260</v>
      </c>
      <c r="O1743" s="21">
        <v>2769.69</v>
      </c>
      <c r="P1743" s="19">
        <v>5114</v>
      </c>
      <c r="Q1743" s="18">
        <v>99.677000000000007</v>
      </c>
      <c r="R1743" s="19">
        <v>6.8818999999999999</v>
      </c>
      <c r="S1743" s="19">
        <v>6.8636999999999997</v>
      </c>
      <c r="T1743" s="19"/>
      <c r="U1743" s="13"/>
      <c r="V1743" s="13"/>
      <c r="W1743" s="19"/>
    </row>
    <row r="1744" spans="1:23">
      <c r="A1744" s="86">
        <v>42817</v>
      </c>
      <c r="B1744" s="19">
        <v>153.86420000000001</v>
      </c>
      <c r="C1744" s="19">
        <v>217.19560000000001</v>
      </c>
      <c r="D1744" s="19"/>
      <c r="E1744" s="19">
        <v>13.12</v>
      </c>
      <c r="F1744" s="20">
        <v>7.6179999999999998E-3</v>
      </c>
      <c r="G1744" s="20">
        <v>1.252E-2</v>
      </c>
      <c r="H1744" s="20">
        <v>1.5278999999999999E-2</v>
      </c>
      <c r="I1744" s="20">
        <v>1.9515999999999999E-2</v>
      </c>
      <c r="J1744" s="20">
        <v>2.4194E-2</v>
      </c>
      <c r="K1744" s="20">
        <v>2.2349000000000001E-2</v>
      </c>
      <c r="L1744" s="20">
        <v>3.0294000000000001E-2</v>
      </c>
      <c r="M1744" s="20">
        <v>3.0849999999999999E-2</v>
      </c>
      <c r="N1744" s="19">
        <v>1260</v>
      </c>
      <c r="O1744" s="21">
        <v>2769.69</v>
      </c>
      <c r="P1744" s="19">
        <v>5114</v>
      </c>
      <c r="Q1744" s="18">
        <v>99.813000000000002</v>
      </c>
      <c r="R1744" s="19">
        <v>6.8874000000000004</v>
      </c>
      <c r="S1744" s="19">
        <v>6.8723000000000001</v>
      </c>
      <c r="T1744" s="19"/>
      <c r="U1744" s="13"/>
      <c r="V1744" s="13"/>
      <c r="W1744" s="19"/>
    </row>
    <row r="1745" spans="1:23">
      <c r="A1745" s="86">
        <v>42816</v>
      </c>
      <c r="B1745" s="19">
        <v>153.90950000000001</v>
      </c>
      <c r="C1745" s="19">
        <v>217.1079</v>
      </c>
      <c r="D1745" s="19"/>
      <c r="E1745" s="19">
        <v>12.81</v>
      </c>
      <c r="F1745" s="20">
        <v>7.6189999999999999E-3</v>
      </c>
      <c r="G1745" s="20">
        <v>1.2477E-2</v>
      </c>
      <c r="H1745" s="20">
        <v>1.5172E-2</v>
      </c>
      <c r="I1745" s="20">
        <v>1.9366000000000001E-2</v>
      </c>
      <c r="J1745" s="20">
        <v>2.4049999999999998E-2</v>
      </c>
      <c r="K1745" s="20">
        <v>2.2202E-2</v>
      </c>
      <c r="L1745" s="20">
        <v>3.0173999999999999E-2</v>
      </c>
      <c r="M1745" s="20">
        <v>2.9350000000000001E-2</v>
      </c>
      <c r="N1745" s="19">
        <v>1260</v>
      </c>
      <c r="O1745" s="21">
        <v>2769.69</v>
      </c>
      <c r="P1745" s="19">
        <v>5114</v>
      </c>
      <c r="Q1745" s="18">
        <v>100.41</v>
      </c>
      <c r="R1745" s="19">
        <v>6.9085000000000001</v>
      </c>
      <c r="S1745" s="19">
        <v>6.8888999999999996</v>
      </c>
      <c r="T1745" s="19"/>
      <c r="U1745" s="13"/>
      <c r="V1745" s="13"/>
      <c r="W1745" s="19"/>
    </row>
    <row r="1746" spans="1:23">
      <c r="A1746" s="86">
        <v>42815</v>
      </c>
      <c r="B1746" s="19">
        <v>153.74850000000001</v>
      </c>
      <c r="C1746" s="19">
        <v>217.08260000000001</v>
      </c>
      <c r="D1746" s="19"/>
      <c r="E1746" s="19">
        <v>12.47</v>
      </c>
      <c r="F1746" s="20">
        <v>7.5680000000000001E-3</v>
      </c>
      <c r="G1746" s="20">
        <v>1.2598E-2</v>
      </c>
      <c r="H1746" s="20">
        <v>1.5308E-2</v>
      </c>
      <c r="I1746" s="20">
        <v>1.9466000000000001E-2</v>
      </c>
      <c r="J1746" s="20">
        <v>2.4174999999999999E-2</v>
      </c>
      <c r="K1746" s="20">
        <v>2.2298999999999999E-2</v>
      </c>
      <c r="L1746" s="20">
        <v>3.0342999999999998E-2</v>
      </c>
      <c r="M1746" s="20">
        <v>2.9350000000000001E-2</v>
      </c>
      <c r="N1746" s="19">
        <v>1260</v>
      </c>
      <c r="O1746" s="21">
        <v>2769.69</v>
      </c>
      <c r="P1746" s="19">
        <v>5114</v>
      </c>
      <c r="Q1746" s="18">
        <v>100.3</v>
      </c>
      <c r="R1746" s="19">
        <v>6.9034000000000004</v>
      </c>
      <c r="S1746" s="19">
        <v>6.8864999999999998</v>
      </c>
      <c r="T1746" s="19"/>
      <c r="U1746" s="13"/>
      <c r="V1746" s="13"/>
      <c r="W1746" s="19"/>
    </row>
    <row r="1747" spans="1:23">
      <c r="A1747" s="86">
        <v>42814</v>
      </c>
      <c r="B1747" s="19">
        <v>153.5121</v>
      </c>
      <c r="C1747" s="19">
        <v>216.97020000000001</v>
      </c>
      <c r="D1747" s="19"/>
      <c r="E1747" s="19">
        <v>11.34</v>
      </c>
      <c r="F1747" s="20">
        <v>7.2620000000000002E-3</v>
      </c>
      <c r="G1747" s="20">
        <v>1.2883E-2</v>
      </c>
      <c r="H1747" s="20">
        <v>1.5712E-2</v>
      </c>
      <c r="I1747" s="20">
        <v>1.9848999999999999E-2</v>
      </c>
      <c r="J1747" s="20">
        <v>2.4607E-2</v>
      </c>
      <c r="K1747" s="20">
        <v>2.2716E-2</v>
      </c>
      <c r="L1747" s="20">
        <v>3.0769999999999999E-2</v>
      </c>
      <c r="M1747" s="20">
        <v>2.9350000000000001E-2</v>
      </c>
      <c r="N1747" s="19">
        <v>1260</v>
      </c>
      <c r="O1747" s="21">
        <v>2769.69</v>
      </c>
      <c r="P1747" s="19">
        <v>5114</v>
      </c>
      <c r="Q1747" s="18">
        <v>100.36</v>
      </c>
      <c r="R1747" s="19">
        <v>6.8979999999999997</v>
      </c>
      <c r="S1747" s="19">
        <v>6.8703000000000003</v>
      </c>
      <c r="T1747" s="19"/>
      <c r="U1747" s="13"/>
      <c r="V1747" s="13"/>
      <c r="W1747" s="19"/>
    </row>
    <row r="1748" spans="1:23">
      <c r="A1748" s="86">
        <v>42811</v>
      </c>
      <c r="B1748" s="19">
        <v>153.27590000000001</v>
      </c>
      <c r="C1748" s="19">
        <v>216.80359999999999</v>
      </c>
      <c r="D1748" s="19"/>
      <c r="E1748" s="19">
        <v>11.28</v>
      </c>
      <c r="F1748" s="20">
        <v>7.2620000000000002E-3</v>
      </c>
      <c r="G1748" s="20">
        <v>1.3146E-2</v>
      </c>
      <c r="H1748" s="20">
        <v>1.6008000000000001E-2</v>
      </c>
      <c r="I1748" s="20">
        <v>2.0183E-2</v>
      </c>
      <c r="J1748" s="20">
        <v>2.5004999999999999E-2</v>
      </c>
      <c r="K1748" s="20">
        <v>2.3060000000000001E-2</v>
      </c>
      <c r="L1748" s="20">
        <v>3.1095999999999999E-2</v>
      </c>
      <c r="M1748" s="20">
        <v>2.9350000000000001E-2</v>
      </c>
      <c r="N1748" s="19">
        <v>1260</v>
      </c>
      <c r="O1748" s="21">
        <v>2769.69</v>
      </c>
      <c r="P1748" s="19">
        <v>5114</v>
      </c>
      <c r="Q1748" s="18">
        <v>100.74</v>
      </c>
      <c r="R1748" s="19">
        <v>6.9149000000000003</v>
      </c>
      <c r="S1748" s="19">
        <v>6.8476999999999997</v>
      </c>
      <c r="T1748" s="19"/>
      <c r="U1748" s="13"/>
      <c r="V1748" s="13"/>
      <c r="W1748" s="19"/>
    </row>
    <row r="1749" spans="1:23">
      <c r="A1749" s="86">
        <v>42810</v>
      </c>
      <c r="B1749" s="19">
        <v>153.16630000000001</v>
      </c>
      <c r="C1749" s="19">
        <v>216.7321</v>
      </c>
      <c r="D1749" s="19"/>
      <c r="E1749" s="19">
        <v>11.21</v>
      </c>
      <c r="F1749" s="20">
        <v>7.2110000000000004E-3</v>
      </c>
      <c r="G1749" s="20">
        <v>1.3322000000000001E-2</v>
      </c>
      <c r="H1749" s="20">
        <v>1.6277E-2</v>
      </c>
      <c r="I1749" s="20">
        <v>2.0499E-2</v>
      </c>
      <c r="J1749" s="20">
        <v>2.5402000000000001E-2</v>
      </c>
      <c r="K1749" s="20">
        <v>2.3477000000000001E-2</v>
      </c>
      <c r="L1749" s="20">
        <v>3.1505999999999999E-2</v>
      </c>
      <c r="M1749" s="20">
        <v>2.938E-2</v>
      </c>
      <c r="N1749" s="19">
        <v>1260</v>
      </c>
      <c r="O1749" s="21">
        <v>2769.69</v>
      </c>
      <c r="P1749" s="19">
        <v>5114</v>
      </c>
      <c r="Q1749" s="18">
        <v>101.7</v>
      </c>
      <c r="R1749" s="19">
        <v>6.915</v>
      </c>
      <c r="S1749" s="19">
        <v>6.9005000000000001</v>
      </c>
      <c r="T1749" s="19"/>
      <c r="U1749" s="13"/>
      <c r="V1749" s="13"/>
      <c r="W1749" s="19"/>
    </row>
    <row r="1750" spans="1:23">
      <c r="A1750" s="86">
        <v>42809</v>
      </c>
      <c r="B1750" s="19">
        <v>153.17099999999999</v>
      </c>
      <c r="C1750" s="19">
        <v>216.31399999999999</v>
      </c>
      <c r="D1750" s="19"/>
      <c r="E1750" s="19">
        <v>11.63</v>
      </c>
      <c r="F1750" s="20">
        <v>7.2119999999999997E-3</v>
      </c>
      <c r="G1750" s="20">
        <v>1.2994E-2</v>
      </c>
      <c r="H1750" s="20">
        <v>1.5821000000000002E-2</v>
      </c>
      <c r="I1750" s="20">
        <v>2.0029999999999999E-2</v>
      </c>
      <c r="J1750" s="20">
        <v>2.4930000000000001E-2</v>
      </c>
      <c r="K1750" s="20">
        <v>2.2984000000000001E-2</v>
      </c>
      <c r="L1750" s="20">
        <v>3.1071000000000001E-2</v>
      </c>
      <c r="M1750" s="20">
        <v>2.9430000000000001E-2</v>
      </c>
      <c r="N1750" s="19">
        <v>1260</v>
      </c>
      <c r="O1750" s="21">
        <v>2769.69</v>
      </c>
      <c r="P1750" s="19">
        <v>5114</v>
      </c>
      <c r="Q1750" s="18">
        <v>101.31</v>
      </c>
      <c r="R1750" s="19">
        <v>6.9142999999999999</v>
      </c>
      <c r="S1750" s="19">
        <v>6.8963000000000001</v>
      </c>
      <c r="T1750" s="19"/>
      <c r="U1750" s="13"/>
      <c r="V1750" s="13"/>
      <c r="W1750" s="19"/>
    </row>
    <row r="1751" spans="1:23">
      <c r="A1751" s="86">
        <v>42808</v>
      </c>
      <c r="B1751" s="19">
        <v>152.61279999999999</v>
      </c>
      <c r="C1751" s="19">
        <v>216.24760000000001</v>
      </c>
      <c r="D1751" s="19"/>
      <c r="E1751" s="19">
        <v>12.3</v>
      </c>
      <c r="F1751" s="20">
        <v>7.6189999999999999E-3</v>
      </c>
      <c r="G1751" s="20">
        <v>1.3762999999999999E-2</v>
      </c>
      <c r="H1751" s="20">
        <v>1.6840000000000001E-2</v>
      </c>
      <c r="I1751" s="20">
        <v>2.1284999999999998E-2</v>
      </c>
      <c r="J1751" s="20">
        <v>2.6002000000000001E-2</v>
      </c>
      <c r="K1751" s="20">
        <v>2.4192999999999999E-2</v>
      </c>
      <c r="L1751" s="20">
        <v>3.1746999999999997E-2</v>
      </c>
      <c r="M1751" s="20">
        <v>2.9430000000000001E-2</v>
      </c>
      <c r="N1751" s="19">
        <v>1260</v>
      </c>
      <c r="O1751" s="21">
        <v>2769.69</v>
      </c>
      <c r="P1751" s="19">
        <v>5114</v>
      </c>
      <c r="Q1751" s="18">
        <v>101.25</v>
      </c>
      <c r="R1751" s="19">
        <v>6.9093</v>
      </c>
      <c r="S1751" s="19">
        <v>6.8949999999999996</v>
      </c>
      <c r="T1751" s="19"/>
      <c r="U1751" s="13"/>
      <c r="V1751" s="13"/>
      <c r="W1751" s="19"/>
    </row>
    <row r="1752" spans="1:23">
      <c r="A1752" s="86">
        <v>42807</v>
      </c>
      <c r="B1752" s="19">
        <v>152.54689999999999</v>
      </c>
      <c r="C1752" s="19">
        <v>216.28559999999999</v>
      </c>
      <c r="D1752" s="19"/>
      <c r="E1752" s="19">
        <v>11.35</v>
      </c>
      <c r="F1752" s="20">
        <v>7.4139999999999996E-3</v>
      </c>
      <c r="G1752" s="20">
        <v>1.3719E-2</v>
      </c>
      <c r="H1752" s="20">
        <v>1.6840000000000001E-2</v>
      </c>
      <c r="I1752" s="20">
        <v>2.1385000000000001E-2</v>
      </c>
      <c r="J1752" s="20">
        <v>2.6258E-2</v>
      </c>
      <c r="K1752" s="20">
        <v>2.4365000000000001E-2</v>
      </c>
      <c r="L1752" s="20">
        <v>3.2121999999999998E-2</v>
      </c>
      <c r="M1752" s="20">
        <v>2.9430000000000001E-2</v>
      </c>
      <c r="N1752" s="19">
        <v>1260</v>
      </c>
      <c r="O1752" s="21">
        <v>2769.69</v>
      </c>
      <c r="P1752" s="19">
        <v>5114</v>
      </c>
      <c r="Q1752" s="18">
        <v>101.85</v>
      </c>
      <c r="R1752" s="19">
        <v>6.9109999999999996</v>
      </c>
      <c r="S1752" s="19">
        <v>6.9046000000000003</v>
      </c>
      <c r="T1752" s="19"/>
      <c r="U1752" s="13"/>
      <c r="V1752" s="13"/>
      <c r="W1752" s="19"/>
    </row>
    <row r="1753" spans="1:23">
      <c r="A1753" s="86">
        <v>42804</v>
      </c>
      <c r="B1753" s="19">
        <v>152.57300000000001</v>
      </c>
      <c r="C1753" s="19">
        <v>215.9777</v>
      </c>
      <c r="D1753" s="19"/>
      <c r="E1753" s="19">
        <v>11.66</v>
      </c>
      <c r="F1753" s="20">
        <v>7.4139999999999996E-3</v>
      </c>
      <c r="G1753" s="20">
        <v>1.3533999999999999E-2</v>
      </c>
      <c r="H1753" s="20">
        <v>1.6598000000000002E-2</v>
      </c>
      <c r="I1753" s="20">
        <v>2.1014000000000001E-2</v>
      </c>
      <c r="J1753" s="20">
        <v>2.5745000000000001E-2</v>
      </c>
      <c r="K1753" s="20">
        <v>2.3942999999999999E-2</v>
      </c>
      <c r="L1753" s="20">
        <v>3.1647000000000002E-2</v>
      </c>
      <c r="M1753" s="20">
        <v>2.9430000000000001E-2</v>
      </c>
      <c r="N1753" s="19">
        <v>1260</v>
      </c>
      <c r="O1753" s="21">
        <v>2769.69</v>
      </c>
      <c r="P1753" s="19">
        <v>5114</v>
      </c>
      <c r="Q1753" s="18">
        <v>102.07</v>
      </c>
      <c r="R1753" s="19">
        <v>6.9131</v>
      </c>
      <c r="S1753" s="19">
        <v>6.9161999999999999</v>
      </c>
      <c r="T1753" s="19"/>
      <c r="U1753" s="13"/>
      <c r="V1753" s="13"/>
      <c r="W1753" s="19"/>
    </row>
    <row r="1754" spans="1:23">
      <c r="A1754" s="86">
        <v>42803</v>
      </c>
      <c r="B1754" s="19">
        <v>152.46019999999999</v>
      </c>
      <c r="C1754" s="19">
        <v>216.09960000000001</v>
      </c>
      <c r="D1754" s="19"/>
      <c r="E1754" s="19">
        <v>12.3</v>
      </c>
      <c r="F1754" s="20">
        <v>7.2620000000000002E-3</v>
      </c>
      <c r="G1754" s="20">
        <v>1.3726E-2</v>
      </c>
      <c r="H1754" s="20">
        <v>1.6920000000000001E-2</v>
      </c>
      <c r="I1754" s="20">
        <v>2.1361999999999999E-2</v>
      </c>
      <c r="J1754" s="20">
        <v>2.6053E-2</v>
      </c>
      <c r="K1754" s="20">
        <v>2.4336E-2</v>
      </c>
      <c r="L1754" s="20">
        <v>3.1888E-2</v>
      </c>
      <c r="M1754" s="20">
        <v>2.9579999999999999E-2</v>
      </c>
      <c r="N1754" s="19">
        <v>1260</v>
      </c>
      <c r="O1754" s="21">
        <v>2769.69</v>
      </c>
      <c r="P1754" s="19">
        <v>5114</v>
      </c>
      <c r="Q1754" s="18">
        <v>101.81</v>
      </c>
      <c r="R1754" s="19">
        <v>6.9024999999999999</v>
      </c>
      <c r="S1754" s="19">
        <v>6.8937999999999997</v>
      </c>
      <c r="T1754" s="19"/>
      <c r="U1754" s="13"/>
      <c r="V1754" s="13"/>
      <c r="W1754" s="19"/>
    </row>
    <row r="1755" spans="1:23">
      <c r="A1755" s="86">
        <v>42802</v>
      </c>
      <c r="B1755" s="19">
        <v>152.74780000000001</v>
      </c>
      <c r="C1755" s="19">
        <v>216.5016</v>
      </c>
      <c r="D1755" s="19"/>
      <c r="E1755" s="19">
        <v>11.86</v>
      </c>
      <c r="F1755" s="20">
        <v>7.1609999999999998E-3</v>
      </c>
      <c r="G1755" s="20">
        <v>1.3542E-2</v>
      </c>
      <c r="H1755" s="20">
        <v>1.6625000000000001E-2</v>
      </c>
      <c r="I1755" s="20">
        <v>2.0926E-2</v>
      </c>
      <c r="J1755" s="20">
        <v>2.5597000000000002E-2</v>
      </c>
      <c r="K1755" s="20">
        <v>2.3865999999999998E-2</v>
      </c>
      <c r="L1755" s="20">
        <v>3.1489000000000003E-2</v>
      </c>
      <c r="M1755" s="20">
        <v>2.9409999999999999E-2</v>
      </c>
      <c r="N1755" s="19">
        <v>1260</v>
      </c>
      <c r="O1755" s="21">
        <v>2769.69</v>
      </c>
      <c r="P1755" s="19">
        <v>5114</v>
      </c>
      <c r="Q1755" s="18">
        <v>101.64</v>
      </c>
      <c r="R1755" s="19">
        <v>6.8970000000000002</v>
      </c>
      <c r="S1755" s="19">
        <v>6.9010999999999996</v>
      </c>
      <c r="T1755" s="19"/>
      <c r="U1755" s="13"/>
      <c r="V1755" s="13"/>
      <c r="W1755" s="19"/>
    </row>
    <row r="1756" spans="1:23">
      <c r="A1756" s="86">
        <v>42801</v>
      </c>
      <c r="B1756" s="19">
        <v>152.96610000000001</v>
      </c>
      <c r="C1756" s="19">
        <v>216.4623</v>
      </c>
      <c r="D1756" s="19"/>
      <c r="E1756" s="19">
        <v>11.45</v>
      </c>
      <c r="F1756" s="20">
        <v>7.4149999999999997E-3</v>
      </c>
      <c r="G1756" s="20">
        <v>1.3277000000000001E-2</v>
      </c>
      <c r="H1756" s="20">
        <v>1.6095999999999999E-2</v>
      </c>
      <c r="I1756" s="20">
        <v>2.0490999999999999E-2</v>
      </c>
      <c r="J1756" s="20">
        <v>2.5179E-2</v>
      </c>
      <c r="K1756" s="20">
        <v>2.3421000000000001E-2</v>
      </c>
      <c r="L1756" s="20">
        <v>3.1210000000000002E-2</v>
      </c>
      <c r="M1756" s="20">
        <v>2.955E-2</v>
      </c>
      <c r="N1756" s="19">
        <v>1260</v>
      </c>
      <c r="O1756" s="21">
        <v>2769.69</v>
      </c>
      <c r="P1756" s="19">
        <v>5114</v>
      </c>
      <c r="Q1756" s="18">
        <v>101.54</v>
      </c>
      <c r="R1756" s="19">
        <v>6.8971999999999998</v>
      </c>
      <c r="S1756" s="19">
        <v>6.8967000000000001</v>
      </c>
      <c r="T1756" s="19"/>
      <c r="U1756" s="13"/>
      <c r="V1756" s="13"/>
      <c r="W1756" s="19"/>
    </row>
    <row r="1757" spans="1:23">
      <c r="A1757" s="86">
        <v>42800</v>
      </c>
      <c r="B1757" s="19">
        <v>153.08150000000001</v>
      </c>
      <c r="C1757" s="19">
        <v>216.58179999999999</v>
      </c>
      <c r="D1757" s="19"/>
      <c r="E1757" s="19">
        <v>11.24</v>
      </c>
      <c r="F1757" s="20">
        <v>7.2110000000000004E-3</v>
      </c>
      <c r="G1757" s="20">
        <v>1.3053E-2</v>
      </c>
      <c r="H1757" s="20">
        <v>1.5821000000000002E-2</v>
      </c>
      <c r="I1757" s="20">
        <v>2.0191000000000001E-2</v>
      </c>
      <c r="J1757" s="20">
        <v>2.4996999999999998E-2</v>
      </c>
      <c r="K1757" s="20">
        <v>2.3175000000000001E-2</v>
      </c>
      <c r="L1757" s="20">
        <v>3.1046000000000001E-2</v>
      </c>
      <c r="M1757" s="20">
        <v>2.921E-2</v>
      </c>
      <c r="N1757" s="19">
        <v>1260</v>
      </c>
      <c r="O1757" s="21">
        <v>2769.69</v>
      </c>
      <c r="P1757" s="19">
        <v>5114</v>
      </c>
      <c r="Q1757" s="18">
        <v>102.2</v>
      </c>
      <c r="R1757" s="19">
        <v>6.8898999999999999</v>
      </c>
      <c r="S1757" s="19">
        <v>6.8852000000000002</v>
      </c>
      <c r="T1757" s="19"/>
      <c r="U1757" s="13"/>
      <c r="V1757" s="13"/>
      <c r="W1757" s="19"/>
    </row>
    <row r="1758" spans="1:23">
      <c r="A1758" s="86">
        <v>42797</v>
      </c>
      <c r="B1758" s="19">
        <v>153.05670000000001</v>
      </c>
      <c r="C1758" s="19">
        <v>216.78620000000001</v>
      </c>
      <c r="D1758" s="19"/>
      <c r="E1758" s="19">
        <v>10.96</v>
      </c>
      <c r="F1758" s="20">
        <v>6.9569999999999996E-3</v>
      </c>
      <c r="G1758" s="20">
        <v>1.3051E-2</v>
      </c>
      <c r="H1758" s="20">
        <v>1.5790999999999999E-2</v>
      </c>
      <c r="I1758" s="20">
        <v>2.009E-2</v>
      </c>
      <c r="J1758" s="20">
        <v>2.478E-2</v>
      </c>
      <c r="K1758" s="20">
        <v>2.3052E-2</v>
      </c>
      <c r="L1758" s="20">
        <v>3.0713000000000001E-2</v>
      </c>
      <c r="M1758" s="20">
        <v>2.9100000000000001E-2</v>
      </c>
      <c r="N1758" s="19">
        <v>1260</v>
      </c>
      <c r="O1758" s="21">
        <v>2769.69</v>
      </c>
      <c r="P1758" s="19">
        <v>5114</v>
      </c>
      <c r="Q1758" s="18">
        <v>101.78</v>
      </c>
      <c r="R1758" s="19">
        <v>6.8818999999999999</v>
      </c>
      <c r="S1758" s="19">
        <v>6.8715999999999999</v>
      </c>
      <c r="T1758" s="19"/>
      <c r="U1758" s="13"/>
      <c r="V1758" s="13"/>
      <c r="W1758" s="19"/>
    </row>
    <row r="1759" spans="1:23">
      <c r="A1759" s="86">
        <v>42796</v>
      </c>
      <c r="B1759" s="19">
        <v>153.0129</v>
      </c>
      <c r="C1759" s="19">
        <v>216.80680000000001</v>
      </c>
      <c r="D1759" s="19"/>
      <c r="E1759" s="19">
        <v>11.81</v>
      </c>
      <c r="F1759" s="20">
        <v>6.6010000000000001E-3</v>
      </c>
      <c r="G1759" s="20">
        <v>1.3084E-2</v>
      </c>
      <c r="H1759" s="20">
        <v>1.5868E-2</v>
      </c>
      <c r="I1759" s="20">
        <v>2.0154999999999999E-2</v>
      </c>
      <c r="J1759" s="20">
        <v>2.4778999999999999E-2</v>
      </c>
      <c r="K1759" s="20">
        <v>2.3123000000000001E-2</v>
      </c>
      <c r="L1759" s="20">
        <v>3.0728999999999999E-2</v>
      </c>
      <c r="M1759" s="20">
        <v>2.9180000000000001E-2</v>
      </c>
      <c r="N1759" s="19">
        <v>1260</v>
      </c>
      <c r="O1759" s="21">
        <v>2769.69</v>
      </c>
      <c r="P1759" s="19">
        <v>5114</v>
      </c>
      <c r="Q1759" s="18">
        <v>101.12</v>
      </c>
      <c r="R1759" s="19">
        <v>6.867</v>
      </c>
      <c r="S1759" s="19">
        <v>6.8554000000000004</v>
      </c>
      <c r="T1759" s="19"/>
      <c r="U1759" s="13"/>
      <c r="V1759" s="13"/>
      <c r="W1759" s="19"/>
    </row>
    <row r="1760" spans="1:23">
      <c r="A1760" s="86">
        <v>42795</v>
      </c>
      <c r="B1760" s="19">
        <v>153.13460000000001</v>
      </c>
      <c r="C1760" s="19">
        <v>216.81209999999999</v>
      </c>
      <c r="D1760" s="19"/>
      <c r="E1760" s="19">
        <v>12.54</v>
      </c>
      <c r="F1760" s="20">
        <v>6.1939999999999999E-3</v>
      </c>
      <c r="G1760" s="20">
        <v>1.2841999999999999E-2</v>
      </c>
      <c r="H1760" s="20">
        <v>1.5647999999999999E-2</v>
      </c>
      <c r="I1760" s="20">
        <v>1.9872000000000001E-2</v>
      </c>
      <c r="J1760" s="20">
        <v>2.4525999999999999E-2</v>
      </c>
      <c r="K1760" s="20">
        <v>2.2877999999999999E-2</v>
      </c>
      <c r="L1760" s="20">
        <v>3.0608E-2</v>
      </c>
      <c r="M1760" s="20">
        <v>2.9180000000000001E-2</v>
      </c>
      <c r="N1760" s="19">
        <v>1260</v>
      </c>
      <c r="O1760" s="21">
        <v>2771.75</v>
      </c>
      <c r="P1760" s="19">
        <v>5224.8</v>
      </c>
      <c r="Q1760" s="18">
        <v>101.13</v>
      </c>
      <c r="R1760" s="19">
        <v>6.8708</v>
      </c>
      <c r="S1760" s="19">
        <v>6.8619000000000003</v>
      </c>
      <c r="T1760" s="19"/>
      <c r="U1760" s="13"/>
      <c r="V1760" s="13"/>
      <c r="W1760" s="19"/>
    </row>
    <row r="1761" spans="1:23">
      <c r="A1761" s="86">
        <v>42794</v>
      </c>
      <c r="B1761" s="19">
        <v>153.7235</v>
      </c>
      <c r="C1761" s="19">
        <v>216.85059999999999</v>
      </c>
      <c r="D1761" s="19"/>
      <c r="E1761" s="19">
        <v>12.92</v>
      </c>
      <c r="F1761" s="20">
        <v>6.0419999999999996E-3</v>
      </c>
      <c r="G1761" s="20">
        <v>1.2600999999999999E-2</v>
      </c>
      <c r="H1761" s="20">
        <v>1.5185000000000001E-2</v>
      </c>
      <c r="I1761" s="20">
        <v>1.9293999999999999E-2</v>
      </c>
      <c r="J1761" s="20">
        <v>2.3899E-2</v>
      </c>
      <c r="K1761" s="20">
        <v>2.2218999999999999E-2</v>
      </c>
      <c r="L1761" s="20">
        <v>2.9951999999999999E-2</v>
      </c>
      <c r="M1761" s="20">
        <v>2.896E-2</v>
      </c>
      <c r="N1761" s="19">
        <v>1260</v>
      </c>
      <c r="O1761" s="21">
        <v>2771.75</v>
      </c>
      <c r="P1761" s="19">
        <v>5224.8</v>
      </c>
      <c r="Q1761" s="18">
        <v>101.09</v>
      </c>
      <c r="R1761" s="19">
        <v>6.8691000000000004</v>
      </c>
      <c r="S1761" s="19">
        <v>6.8544999999999998</v>
      </c>
      <c r="T1761" s="19"/>
      <c r="U1761" s="13"/>
      <c r="V1761" s="13"/>
      <c r="W1761" s="19"/>
    </row>
    <row r="1762" spans="1:23">
      <c r="A1762" s="86">
        <v>42793</v>
      </c>
      <c r="B1762" s="19">
        <v>153.6688</v>
      </c>
      <c r="C1762" s="19">
        <v>216.7217</v>
      </c>
      <c r="D1762" s="19"/>
      <c r="E1762" s="19">
        <v>12.09</v>
      </c>
      <c r="F1762" s="20">
        <v>5.025E-3</v>
      </c>
      <c r="G1762" s="20">
        <v>1.1944E-2</v>
      </c>
      <c r="H1762" s="20">
        <v>1.4479000000000001E-2</v>
      </c>
      <c r="I1762" s="20">
        <v>1.8651000000000001E-2</v>
      </c>
      <c r="J1762" s="20">
        <v>2.3650000000000001E-2</v>
      </c>
      <c r="K1762" s="20">
        <v>2.1781999999999999E-2</v>
      </c>
      <c r="L1762" s="20">
        <v>2.9832999999999998E-2</v>
      </c>
      <c r="M1762" s="20">
        <v>2.903E-2</v>
      </c>
      <c r="N1762" s="19">
        <v>1260</v>
      </c>
      <c r="O1762" s="21">
        <v>2771.75</v>
      </c>
      <c r="P1762" s="19">
        <v>5224.8</v>
      </c>
      <c r="Q1762" s="18">
        <v>101.05</v>
      </c>
      <c r="R1762" s="19">
        <v>6.8661000000000003</v>
      </c>
      <c r="S1762" s="19">
        <v>6.8494000000000002</v>
      </c>
      <c r="T1762" s="19"/>
      <c r="U1762" s="13"/>
      <c r="V1762" s="13"/>
      <c r="W1762" s="19"/>
    </row>
    <row r="1763" spans="1:23">
      <c r="A1763" s="86">
        <v>42790</v>
      </c>
      <c r="B1763" s="19">
        <v>154.01</v>
      </c>
      <c r="C1763" s="19">
        <v>216.57169999999999</v>
      </c>
      <c r="D1763" s="19"/>
      <c r="E1763" s="19">
        <v>11.47</v>
      </c>
      <c r="F1763" s="20">
        <v>5.025E-3</v>
      </c>
      <c r="G1763" s="20">
        <v>1.1428000000000001E-2</v>
      </c>
      <c r="H1763" s="20">
        <v>1.3884000000000001E-2</v>
      </c>
      <c r="I1763" s="20">
        <v>1.8044000000000001E-2</v>
      </c>
      <c r="J1763" s="20">
        <v>2.3116999999999999E-2</v>
      </c>
      <c r="K1763" s="20">
        <v>2.1201999999999999E-2</v>
      </c>
      <c r="L1763" s="20">
        <v>2.9510000000000002E-2</v>
      </c>
      <c r="M1763" s="20">
        <v>2.8750000000000001E-2</v>
      </c>
      <c r="N1763" s="19">
        <v>1260</v>
      </c>
      <c r="O1763" s="21">
        <v>2771.75</v>
      </c>
      <c r="P1763" s="19">
        <v>5224.8</v>
      </c>
      <c r="Q1763" s="18">
        <v>101.22</v>
      </c>
      <c r="R1763" s="19">
        <v>6.8777999999999997</v>
      </c>
      <c r="S1763" s="19">
        <v>6.8573000000000004</v>
      </c>
      <c r="T1763" s="19"/>
      <c r="U1763" s="13"/>
      <c r="V1763" s="13"/>
      <c r="W1763" s="19"/>
    </row>
    <row r="1764" spans="1:23">
      <c r="A1764" s="86">
        <v>42789</v>
      </c>
      <c r="B1764" s="19">
        <v>153.6046</v>
      </c>
      <c r="C1764" s="19">
        <v>216.51679999999999</v>
      </c>
      <c r="D1764" s="19"/>
      <c r="E1764" s="19">
        <v>11.71</v>
      </c>
      <c r="F1764" s="20">
        <v>5.0759999999999998E-3</v>
      </c>
      <c r="G1764" s="20">
        <v>1.1825E-2</v>
      </c>
      <c r="H1764" s="20">
        <v>1.4315E-2</v>
      </c>
      <c r="I1764" s="20">
        <v>1.8585999999999998E-2</v>
      </c>
      <c r="J1764" s="20">
        <v>2.3720000000000001E-2</v>
      </c>
      <c r="K1764" s="20">
        <v>2.1718000000000001E-2</v>
      </c>
      <c r="L1764" s="20">
        <v>3.0127000000000001E-2</v>
      </c>
      <c r="M1764" s="20">
        <v>2.8729999999999999E-2</v>
      </c>
      <c r="N1764" s="19">
        <v>1260</v>
      </c>
      <c r="O1764" s="21">
        <v>2771.75</v>
      </c>
      <c r="P1764" s="19">
        <v>5224.8</v>
      </c>
      <c r="Q1764" s="18">
        <v>101.37</v>
      </c>
      <c r="R1764" s="19">
        <v>6.8840000000000003</v>
      </c>
      <c r="S1764" s="19">
        <v>6.8635999999999999</v>
      </c>
      <c r="T1764" s="19"/>
      <c r="U1764" s="13"/>
      <c r="V1764" s="13"/>
      <c r="W1764" s="19"/>
    </row>
    <row r="1765" spans="1:23">
      <c r="A1765" s="86">
        <v>42788</v>
      </c>
      <c r="B1765" s="19">
        <v>153.40860000000001</v>
      </c>
      <c r="C1765" s="19">
        <v>216.44319999999999</v>
      </c>
      <c r="D1765" s="19"/>
      <c r="E1765" s="19">
        <v>11.74</v>
      </c>
      <c r="F1765" s="20">
        <v>5.1269999999999996E-3</v>
      </c>
      <c r="G1765" s="20">
        <v>1.2161999999999999E-2</v>
      </c>
      <c r="H1765" s="20">
        <v>1.4744999999999999E-2</v>
      </c>
      <c r="I1765" s="20">
        <v>1.9049E-2</v>
      </c>
      <c r="J1765" s="20">
        <v>2.4129000000000001E-2</v>
      </c>
      <c r="K1765" s="20">
        <v>2.2180999999999999E-2</v>
      </c>
      <c r="L1765" s="20">
        <v>3.0327E-2</v>
      </c>
      <c r="M1765" s="20">
        <v>2.9229999999999999E-2</v>
      </c>
      <c r="N1765" s="19">
        <v>1260</v>
      </c>
      <c r="O1765" s="21">
        <v>2771.75</v>
      </c>
      <c r="P1765" s="19">
        <v>5224.8</v>
      </c>
      <c r="Q1765" s="18">
        <v>100.95</v>
      </c>
      <c r="R1765" s="19">
        <v>6.8784999999999998</v>
      </c>
      <c r="S1765" s="19">
        <v>6.8575999999999997</v>
      </c>
      <c r="T1765" s="19"/>
      <c r="U1765" s="13"/>
      <c r="V1765" s="13"/>
      <c r="W1765" s="19"/>
    </row>
    <row r="1766" spans="1:23">
      <c r="A1766" s="86">
        <v>42787</v>
      </c>
      <c r="B1766" s="19">
        <v>153.31299999999999</v>
      </c>
      <c r="C1766" s="19">
        <v>216.4641</v>
      </c>
      <c r="D1766" s="19"/>
      <c r="E1766" s="19">
        <v>11.57</v>
      </c>
      <c r="F1766" s="20">
        <v>5.1260000000000003E-3</v>
      </c>
      <c r="G1766" s="20">
        <v>1.2067E-2</v>
      </c>
      <c r="H1766" s="20">
        <v>1.4879E-2</v>
      </c>
      <c r="I1766" s="20">
        <v>1.9199000000000001E-2</v>
      </c>
      <c r="J1766" s="20">
        <v>2.4289999999999999E-2</v>
      </c>
      <c r="K1766" s="20">
        <v>2.2328000000000001E-2</v>
      </c>
      <c r="L1766" s="20">
        <v>3.0407E-2</v>
      </c>
      <c r="M1766" s="20">
        <v>2.8819999999999998E-2</v>
      </c>
      <c r="N1766" s="19">
        <v>1260</v>
      </c>
      <c r="O1766" s="21">
        <v>2771.75</v>
      </c>
      <c r="P1766" s="19">
        <v>5224.8</v>
      </c>
      <c r="Q1766" s="18">
        <v>100.95</v>
      </c>
      <c r="R1766" s="19">
        <v>6.8665000000000003</v>
      </c>
      <c r="S1766" s="19">
        <v>6.8507999999999996</v>
      </c>
      <c r="T1766" s="19"/>
      <c r="U1766" s="13"/>
      <c r="V1766" s="13"/>
      <c r="W1766" s="19"/>
    </row>
    <row r="1767" spans="1:23">
      <c r="A1767" s="86">
        <v>42786</v>
      </c>
      <c r="B1767" s="19">
        <v>153.22110000000001</v>
      </c>
      <c r="C1767" s="19">
        <v>216.22569999999999</v>
      </c>
      <c r="D1767" s="19"/>
      <c r="E1767" s="19">
        <v>11.49</v>
      </c>
      <c r="F1767" s="20">
        <v>5.1260000000000003E-3</v>
      </c>
      <c r="G1767" s="20">
        <v>1.1882E-2</v>
      </c>
      <c r="H1767" s="20">
        <v>1.4716999999999999E-2</v>
      </c>
      <c r="I1767" s="20">
        <v>1.9015000000000001E-2</v>
      </c>
      <c r="J1767" s="20">
        <v>2.4146999999999998E-2</v>
      </c>
      <c r="K1767" s="20">
        <v>2.2182E-2</v>
      </c>
      <c r="L1767" s="20">
        <v>3.0231000000000001E-2</v>
      </c>
      <c r="M1767" s="20">
        <v>2.9510000000000002E-2</v>
      </c>
      <c r="N1767" s="19">
        <v>1260</v>
      </c>
      <c r="O1767" s="21">
        <v>2771.75</v>
      </c>
      <c r="P1767" s="19">
        <v>5224.8</v>
      </c>
      <c r="Q1767" s="18">
        <v>100.44</v>
      </c>
      <c r="R1767" s="19">
        <v>6.8529999999999998</v>
      </c>
      <c r="S1767" s="19">
        <v>6.8493000000000004</v>
      </c>
      <c r="T1767" s="19"/>
      <c r="U1767" s="13"/>
      <c r="V1767" s="13"/>
      <c r="W1767" s="19"/>
    </row>
    <row r="1768" spans="1:23">
      <c r="A1768" s="86">
        <v>42783</v>
      </c>
      <c r="B1768" s="19">
        <v>153.22110000000001</v>
      </c>
      <c r="C1768" s="19">
        <v>216.22569999999999</v>
      </c>
      <c r="D1768" s="19"/>
      <c r="E1768" s="19">
        <v>11.49</v>
      </c>
      <c r="F1768" s="20">
        <v>5.1260000000000003E-3</v>
      </c>
      <c r="G1768" s="20">
        <v>1.1882E-2</v>
      </c>
      <c r="H1768" s="20">
        <v>1.4716999999999999E-2</v>
      </c>
      <c r="I1768" s="20">
        <v>1.9015000000000001E-2</v>
      </c>
      <c r="J1768" s="20">
        <v>2.4146999999999998E-2</v>
      </c>
      <c r="K1768" s="20">
        <v>2.2182E-2</v>
      </c>
      <c r="L1768" s="20">
        <v>3.0231000000000001E-2</v>
      </c>
      <c r="M1768" s="20">
        <v>2.9510000000000002E-2</v>
      </c>
      <c r="N1768" s="19">
        <v>1260</v>
      </c>
      <c r="O1768" s="21">
        <v>2771.75</v>
      </c>
      <c r="P1768" s="19">
        <v>5224.8</v>
      </c>
      <c r="Q1768" s="18">
        <v>101.18</v>
      </c>
      <c r="R1768" s="19">
        <v>6.8711000000000002</v>
      </c>
      <c r="S1768" s="19">
        <v>6.8451000000000004</v>
      </c>
      <c r="T1768" s="19"/>
      <c r="U1768" s="13"/>
      <c r="V1768" s="13"/>
      <c r="W1768" s="19"/>
    </row>
    <row r="1769" spans="1:23">
      <c r="A1769" s="86">
        <v>42782</v>
      </c>
      <c r="B1769" s="19">
        <v>153.05969999999999</v>
      </c>
      <c r="C1769" s="19">
        <v>216.1181</v>
      </c>
      <c r="D1769" s="19"/>
      <c r="E1769" s="19">
        <v>11.76</v>
      </c>
      <c r="F1769" s="20">
        <v>5.1770000000000002E-3</v>
      </c>
      <c r="G1769" s="20">
        <v>1.2021E-2</v>
      </c>
      <c r="H1769" s="20">
        <v>1.5008000000000001E-2</v>
      </c>
      <c r="I1769" s="20">
        <v>1.9363999999999999E-2</v>
      </c>
      <c r="J1769" s="20">
        <v>2.4466999999999999E-2</v>
      </c>
      <c r="K1769" s="20">
        <v>2.2547999999999999E-2</v>
      </c>
      <c r="L1769" s="20">
        <v>3.0487E-2</v>
      </c>
      <c r="M1769" s="20">
        <v>2.9510000000000002E-2</v>
      </c>
      <c r="N1769" s="19">
        <v>1260</v>
      </c>
      <c r="O1769" s="21">
        <v>2771.75</v>
      </c>
      <c r="P1769" s="19">
        <v>5224.8</v>
      </c>
      <c r="Q1769" s="18">
        <v>101.25</v>
      </c>
      <c r="R1769" s="19">
        <v>6.8674999999999997</v>
      </c>
      <c r="S1769" s="19">
        <v>6.8601000000000001</v>
      </c>
      <c r="T1769" s="19"/>
      <c r="U1769" s="13"/>
      <c r="V1769" s="13"/>
      <c r="W1769" s="19"/>
    </row>
    <row r="1770" spans="1:23">
      <c r="A1770" s="86">
        <v>42781</v>
      </c>
      <c r="B1770" s="19">
        <v>152.69329999999999</v>
      </c>
      <c r="C1770" s="19">
        <v>216.04499999999999</v>
      </c>
      <c r="D1770" s="19"/>
      <c r="E1770" s="19">
        <v>11.97</v>
      </c>
      <c r="F1770" s="20">
        <v>5.3299999999999997E-3</v>
      </c>
      <c r="G1770" s="20">
        <v>1.2466E-2</v>
      </c>
      <c r="H1770" s="20">
        <v>1.5517E-2</v>
      </c>
      <c r="I1770" s="20">
        <v>1.9914000000000001E-2</v>
      </c>
      <c r="J1770" s="20">
        <v>2.4931999999999999E-2</v>
      </c>
      <c r="K1770" s="20">
        <v>2.3109999999999999E-2</v>
      </c>
      <c r="L1770" s="20">
        <v>3.0776999999999999E-2</v>
      </c>
      <c r="M1770" s="20">
        <v>2.9329999999999998E-2</v>
      </c>
      <c r="N1770" s="19">
        <v>1260</v>
      </c>
      <c r="O1770" s="21">
        <v>2771.75</v>
      </c>
      <c r="P1770" s="19">
        <v>5224.8</v>
      </c>
      <c r="Q1770" s="18">
        <v>100.96</v>
      </c>
      <c r="R1770" s="19">
        <v>6.8802000000000003</v>
      </c>
      <c r="S1770" s="19">
        <v>6.8741000000000003</v>
      </c>
      <c r="T1770" s="19"/>
      <c r="U1770" s="13"/>
      <c r="V1770" s="13"/>
      <c r="W1770" s="19"/>
    </row>
    <row r="1771" spans="1:23">
      <c r="A1771" s="86">
        <v>42780</v>
      </c>
      <c r="B1771" s="19">
        <v>152.7637</v>
      </c>
      <c r="C1771" s="19">
        <v>215.9282</v>
      </c>
      <c r="D1771" s="19"/>
      <c r="E1771" s="19">
        <v>10.74</v>
      </c>
      <c r="F1771" s="20">
        <v>5.3810000000000004E-3</v>
      </c>
      <c r="G1771" s="20">
        <v>1.2343E-2</v>
      </c>
      <c r="H1771" s="20">
        <v>1.5301E-2</v>
      </c>
      <c r="I1771" s="20">
        <v>1.9630000000000002E-2</v>
      </c>
      <c r="J1771" s="20">
        <v>2.4698000000000001E-2</v>
      </c>
      <c r="K1771" s="20">
        <v>2.2865E-2</v>
      </c>
      <c r="L1771" s="20">
        <v>3.0584E-2</v>
      </c>
      <c r="M1771" s="20">
        <v>2.9780000000000001E-2</v>
      </c>
      <c r="N1771" s="19">
        <v>1260</v>
      </c>
      <c r="O1771" s="21">
        <v>2771.75</v>
      </c>
      <c r="P1771" s="19">
        <v>5224.8</v>
      </c>
      <c r="Q1771" s="18">
        <v>100.8</v>
      </c>
      <c r="R1771" s="19">
        <v>6.8784999999999998</v>
      </c>
      <c r="S1771" s="19">
        <v>6.8634000000000004</v>
      </c>
      <c r="T1771" s="19"/>
      <c r="U1771" s="13"/>
      <c r="V1771" s="13"/>
      <c r="W1771" s="19"/>
    </row>
    <row r="1772" spans="1:23">
      <c r="A1772" s="86">
        <v>42779</v>
      </c>
      <c r="B1772" s="19">
        <v>152.82669999999999</v>
      </c>
      <c r="C1772" s="19">
        <v>215.70269999999999</v>
      </c>
      <c r="D1772" s="19"/>
      <c r="E1772" s="19">
        <v>11.07</v>
      </c>
      <c r="F1772" s="20">
        <v>5.3299999999999997E-3</v>
      </c>
      <c r="G1772" s="20">
        <v>1.2017E-2</v>
      </c>
      <c r="H1772" s="20">
        <v>1.4899000000000001E-2</v>
      </c>
      <c r="I1772" s="20">
        <v>1.9147000000000001E-2</v>
      </c>
      <c r="J1772" s="20">
        <v>2.4358000000000001E-2</v>
      </c>
      <c r="K1772" s="20">
        <v>2.2401999999999998E-2</v>
      </c>
      <c r="L1772" s="20">
        <v>3.0318999999999999E-2</v>
      </c>
      <c r="M1772" s="20">
        <v>3.0099999999999998E-2</v>
      </c>
      <c r="N1772" s="19">
        <v>1260</v>
      </c>
      <c r="O1772" s="21">
        <v>2771.75</v>
      </c>
      <c r="P1772" s="19">
        <v>5224.8</v>
      </c>
      <c r="Q1772" s="18">
        <v>100.65</v>
      </c>
      <c r="R1772" s="19">
        <v>6.8692000000000002</v>
      </c>
      <c r="S1772" s="19">
        <v>6.8636999999999997</v>
      </c>
      <c r="T1772" s="19"/>
      <c r="U1772" s="13"/>
      <c r="V1772" s="13"/>
      <c r="W1772" s="19"/>
    </row>
    <row r="1773" spans="1:23">
      <c r="A1773" s="86">
        <v>42776</v>
      </c>
      <c r="B1773" s="19">
        <v>152.8321</v>
      </c>
      <c r="C1773" s="19">
        <v>215.4622</v>
      </c>
      <c r="D1773" s="19"/>
      <c r="E1773" s="19">
        <v>10.85</v>
      </c>
      <c r="F1773" s="20">
        <v>5.3299999999999997E-3</v>
      </c>
      <c r="G1773" s="20">
        <v>1.1894999999999999E-2</v>
      </c>
      <c r="H1773" s="20">
        <v>1.4685E-2</v>
      </c>
      <c r="I1773" s="20">
        <v>1.8865E-2</v>
      </c>
      <c r="J1773" s="20">
        <v>2.4073000000000001E-2</v>
      </c>
      <c r="K1773" s="20">
        <v>2.2134000000000001E-2</v>
      </c>
      <c r="L1773" s="20">
        <v>3.0055999999999999E-2</v>
      </c>
      <c r="M1773" s="20">
        <v>3.0089999999999999E-2</v>
      </c>
      <c r="N1773" s="19">
        <v>1260</v>
      </c>
      <c r="O1773" s="21">
        <v>2771.75</v>
      </c>
      <c r="P1773" s="19">
        <v>5224.8</v>
      </c>
      <c r="Q1773" s="18">
        <v>100.28</v>
      </c>
      <c r="R1773" s="19">
        <v>6.8638000000000003</v>
      </c>
      <c r="S1773" s="19">
        <v>6.8422000000000001</v>
      </c>
      <c r="T1773" s="19"/>
      <c r="U1773" s="13"/>
      <c r="V1773" s="13"/>
      <c r="W1773" s="19"/>
    </row>
    <row r="1774" spans="1:23">
      <c r="A1774" s="86">
        <v>42775</v>
      </c>
      <c r="B1774" s="19">
        <v>152.815</v>
      </c>
      <c r="C1774" s="19">
        <v>215.35570000000001</v>
      </c>
      <c r="D1774" s="19"/>
      <c r="E1774" s="19">
        <v>10.88</v>
      </c>
      <c r="F1774" s="20">
        <v>5.3810000000000004E-3</v>
      </c>
      <c r="G1774" s="20">
        <v>1.1771999999999999E-2</v>
      </c>
      <c r="H1774" s="20">
        <v>1.4525E-2</v>
      </c>
      <c r="I1774" s="20">
        <v>1.8667E-2</v>
      </c>
      <c r="J1774" s="20">
        <v>2.3948000000000001E-2</v>
      </c>
      <c r="K1774" s="20">
        <v>2.1940999999999999E-2</v>
      </c>
      <c r="L1774" s="20">
        <v>3.0041000000000002E-2</v>
      </c>
      <c r="M1774" s="20">
        <v>3.0099999999999998E-2</v>
      </c>
      <c r="N1774" s="19">
        <v>1260</v>
      </c>
      <c r="O1774" s="21">
        <v>2771.75</v>
      </c>
      <c r="P1774" s="19">
        <v>5224.8</v>
      </c>
      <c r="Q1774" s="18">
        <v>100.26</v>
      </c>
      <c r="R1774" s="19">
        <v>6.8853</v>
      </c>
      <c r="S1774" s="19">
        <v>6.8352000000000004</v>
      </c>
      <c r="T1774" s="19"/>
      <c r="U1774" s="13"/>
      <c r="V1774" s="13"/>
      <c r="W1774" s="19"/>
    </row>
    <row r="1775" spans="1:23">
      <c r="A1775" s="86">
        <v>42774</v>
      </c>
      <c r="B1775" s="19">
        <v>153.101</v>
      </c>
      <c r="C1775" s="19">
        <v>215.18170000000001</v>
      </c>
      <c r="D1775" s="19"/>
      <c r="E1775" s="19">
        <v>11.45</v>
      </c>
      <c r="F1775" s="20">
        <v>5.3299999999999997E-3</v>
      </c>
      <c r="G1775" s="20">
        <v>1.141E-2</v>
      </c>
      <c r="H1775" s="20">
        <v>1.3990000000000001E-2</v>
      </c>
      <c r="I1775" s="20">
        <v>1.8023999999999998E-2</v>
      </c>
      <c r="J1775" s="20">
        <v>2.3362999999999998E-2</v>
      </c>
      <c r="K1775" s="20">
        <v>2.1215999999999999E-2</v>
      </c>
      <c r="L1775" s="20">
        <v>2.9485000000000001E-2</v>
      </c>
      <c r="M1775" s="20">
        <v>2.9610000000000001E-2</v>
      </c>
      <c r="N1775" s="19">
        <v>1260</v>
      </c>
      <c r="O1775" s="21">
        <v>2771.75</v>
      </c>
      <c r="P1775" s="19">
        <v>5224.8</v>
      </c>
      <c r="Q1775" s="18">
        <v>99.906999999999996</v>
      </c>
      <c r="R1775" s="19">
        <v>6.8630000000000004</v>
      </c>
      <c r="S1775" s="19">
        <v>6.8002000000000002</v>
      </c>
      <c r="T1775" s="19"/>
      <c r="U1775" s="13"/>
      <c r="V1775" s="13"/>
      <c r="W1775" s="19"/>
    </row>
    <row r="1776" spans="1:23">
      <c r="A1776" s="86">
        <v>42773</v>
      </c>
      <c r="B1776" s="19">
        <v>152.87139999999999</v>
      </c>
      <c r="C1776" s="19">
        <v>214.94049999999999</v>
      </c>
      <c r="D1776" s="19"/>
      <c r="E1776" s="19">
        <v>11.29</v>
      </c>
      <c r="F1776" s="20">
        <v>5.1780000000000003E-3</v>
      </c>
      <c r="G1776" s="20">
        <v>1.1650000000000001E-2</v>
      </c>
      <c r="H1776" s="20">
        <v>1.4158E-2</v>
      </c>
      <c r="I1776" s="20">
        <v>1.8468999999999999E-2</v>
      </c>
      <c r="J1776" s="20">
        <v>2.3931000000000001E-2</v>
      </c>
      <c r="K1776" s="20">
        <v>2.1748E-2</v>
      </c>
      <c r="L1776" s="20">
        <v>3.0179000000000001E-2</v>
      </c>
      <c r="M1776" s="20">
        <v>2.9430000000000001E-2</v>
      </c>
      <c r="N1776" s="19">
        <v>1260</v>
      </c>
      <c r="O1776" s="21">
        <v>2771.75</v>
      </c>
      <c r="P1776" s="19">
        <v>5224.8</v>
      </c>
      <c r="Q1776" s="18">
        <v>99.867999999999995</v>
      </c>
      <c r="R1776" s="19">
        <v>6.8672000000000004</v>
      </c>
      <c r="S1776" s="19">
        <v>6.8025000000000002</v>
      </c>
      <c r="T1776" s="19"/>
      <c r="U1776" s="13"/>
      <c r="V1776" s="13"/>
      <c r="W1776" s="19"/>
    </row>
    <row r="1777" spans="1:23">
      <c r="A1777" s="86">
        <v>42772</v>
      </c>
      <c r="B1777" s="19">
        <v>152.73599999999999</v>
      </c>
      <c r="C1777" s="19">
        <v>214.77180000000001</v>
      </c>
      <c r="D1777" s="19"/>
      <c r="E1777" s="19">
        <v>11.37</v>
      </c>
      <c r="F1777" s="20">
        <v>5.1770000000000002E-3</v>
      </c>
      <c r="G1777" s="20">
        <v>1.149E-2</v>
      </c>
      <c r="H1777" s="20">
        <v>1.4049000000000001E-2</v>
      </c>
      <c r="I1777" s="20">
        <v>1.8453000000000001E-2</v>
      </c>
      <c r="J1777" s="20">
        <v>2.4077000000000001E-2</v>
      </c>
      <c r="K1777" s="20">
        <v>2.1821E-2</v>
      </c>
      <c r="L1777" s="20">
        <v>3.0473E-2</v>
      </c>
      <c r="M1777" s="20">
        <v>2.877E-2</v>
      </c>
      <c r="N1777" s="19">
        <v>1260</v>
      </c>
      <c r="O1777" s="21">
        <v>2771.75</v>
      </c>
      <c r="P1777" s="19">
        <v>5224.8</v>
      </c>
      <c r="Q1777" s="18">
        <v>99.79</v>
      </c>
      <c r="R1777" s="19">
        <v>6.8840000000000003</v>
      </c>
      <c r="S1777" s="19">
        <v>6.8101000000000003</v>
      </c>
      <c r="T1777" s="19"/>
      <c r="U1777" s="13"/>
      <c r="V1777" s="13"/>
      <c r="W1777" s="19"/>
    </row>
    <row r="1778" spans="1:23">
      <c r="A1778" s="86">
        <v>42769</v>
      </c>
      <c r="B1778" s="19">
        <v>152.19649999999999</v>
      </c>
      <c r="C1778" s="19">
        <v>214.49189999999999</v>
      </c>
      <c r="D1778" s="19"/>
      <c r="E1778" s="19">
        <v>10.97</v>
      </c>
      <c r="F1778" s="20">
        <v>4.9740000000000001E-3</v>
      </c>
      <c r="G1778" s="20">
        <v>1.1969E-2</v>
      </c>
      <c r="H1778" s="20">
        <v>1.4593999999999999E-2</v>
      </c>
      <c r="I1778" s="20">
        <v>1.9095999999999998E-2</v>
      </c>
      <c r="J1778" s="20">
        <v>2.4648E-2</v>
      </c>
      <c r="K1778" s="20">
        <v>2.2474999999999998E-2</v>
      </c>
      <c r="L1778" s="20">
        <v>3.0901999999999999E-2</v>
      </c>
      <c r="M1778" s="20">
        <v>2.877E-2</v>
      </c>
      <c r="N1778" s="19">
        <v>1260</v>
      </c>
      <c r="O1778" s="21">
        <v>2771.75</v>
      </c>
      <c r="P1778" s="19">
        <v>5224.8</v>
      </c>
      <c r="Q1778" s="18">
        <v>99.641000000000005</v>
      </c>
      <c r="R1778" s="19">
        <v>6.8840000000000003</v>
      </c>
      <c r="S1778" s="19">
        <v>6.8310000000000004</v>
      </c>
      <c r="T1778" s="19"/>
      <c r="U1778" s="13"/>
      <c r="V1778" s="13"/>
      <c r="W1778" s="19"/>
    </row>
    <row r="1779" spans="1:23">
      <c r="A1779" s="86">
        <v>42768</v>
      </c>
      <c r="B1779" s="19">
        <v>152.23159999999999</v>
      </c>
      <c r="C1779" s="19">
        <v>214.31710000000001</v>
      </c>
      <c r="D1779" s="19"/>
      <c r="E1779" s="19">
        <v>11.93</v>
      </c>
      <c r="F1779" s="20">
        <v>4.9740000000000001E-3</v>
      </c>
      <c r="G1779" s="20">
        <v>1.2045999999999999E-2</v>
      </c>
      <c r="H1779" s="20">
        <v>1.4701000000000001E-2</v>
      </c>
      <c r="I1779" s="20">
        <v>1.9227999999999999E-2</v>
      </c>
      <c r="J1779" s="20">
        <v>2.4736999999999999E-2</v>
      </c>
      <c r="K1779" s="20">
        <v>2.2596999999999999E-2</v>
      </c>
      <c r="L1779" s="20">
        <v>3.0877000000000002E-2</v>
      </c>
      <c r="M1779" s="20">
        <v>2.828E-2</v>
      </c>
      <c r="N1779" s="19">
        <v>1260</v>
      </c>
      <c r="O1779" s="21">
        <v>2771.75</v>
      </c>
      <c r="P1779" s="19">
        <v>5224.8</v>
      </c>
      <c r="Q1779" s="18">
        <v>99.512</v>
      </c>
      <c r="R1779" s="19">
        <v>6.8840000000000003</v>
      </c>
      <c r="S1779" s="19">
        <v>6.8274999999999997</v>
      </c>
      <c r="T1779" s="19"/>
      <c r="U1779" s="13"/>
      <c r="V1779" s="13"/>
      <c r="W1779" s="19"/>
    </row>
    <row r="1780" spans="1:23">
      <c r="A1780" s="86">
        <v>42767</v>
      </c>
      <c r="B1780" s="19">
        <v>152.14179999999999</v>
      </c>
      <c r="C1780" s="19">
        <v>214.16970000000001</v>
      </c>
      <c r="D1780" s="19"/>
      <c r="E1780" s="19">
        <v>11.81</v>
      </c>
      <c r="F1780" s="20">
        <v>5.025E-3</v>
      </c>
      <c r="G1780" s="20">
        <v>1.2125E-2</v>
      </c>
      <c r="H1780" s="20">
        <v>1.4727000000000001E-2</v>
      </c>
      <c r="I1780" s="20">
        <v>1.9293999999999999E-2</v>
      </c>
      <c r="J1780" s="20">
        <v>2.4698999999999999E-2</v>
      </c>
      <c r="K1780" s="20">
        <v>2.2620999999999999E-2</v>
      </c>
      <c r="L1780" s="20">
        <v>3.0752999999999999E-2</v>
      </c>
      <c r="M1780" s="20">
        <v>2.828E-2</v>
      </c>
      <c r="N1780" s="19">
        <v>1260</v>
      </c>
      <c r="O1780" s="21">
        <v>2757.5599999999995</v>
      </c>
      <c r="P1780" s="19">
        <v>5467.1</v>
      </c>
      <c r="Q1780" s="18">
        <v>100.43</v>
      </c>
      <c r="R1780" s="19">
        <v>6.8840000000000003</v>
      </c>
      <c r="S1780" s="19">
        <v>6.8632999999999997</v>
      </c>
      <c r="T1780" s="19"/>
      <c r="U1780" s="13"/>
      <c r="V1780" s="13"/>
      <c r="W1780" s="19"/>
    </row>
    <row r="1781" spans="1:23">
      <c r="A1781" s="86">
        <v>42766</v>
      </c>
      <c r="B1781" s="19">
        <v>152.25710000000001</v>
      </c>
      <c r="C1781" s="19">
        <v>214.1215</v>
      </c>
      <c r="D1781" s="19"/>
      <c r="E1781" s="19">
        <v>11.99</v>
      </c>
      <c r="F1781" s="20">
        <v>5.1269999999999996E-3</v>
      </c>
      <c r="G1781" s="20">
        <v>1.2043999999999999E-2</v>
      </c>
      <c r="H1781" s="20">
        <v>1.4617E-2</v>
      </c>
      <c r="I1781" s="20">
        <v>1.9129E-2</v>
      </c>
      <c r="J1781" s="20">
        <v>2.4531000000000001E-2</v>
      </c>
      <c r="K1781" s="20">
        <v>2.2475999999999999E-2</v>
      </c>
      <c r="L1781" s="20">
        <v>3.0612E-2</v>
      </c>
      <c r="M1781" s="20">
        <v>2.828E-2</v>
      </c>
      <c r="N1781" s="19">
        <v>1260</v>
      </c>
      <c r="O1781" s="21">
        <v>2757.5599999999995</v>
      </c>
      <c r="P1781" s="19">
        <v>5467.1</v>
      </c>
      <c r="Q1781" s="18">
        <v>100.53</v>
      </c>
      <c r="R1781" s="19">
        <v>6.8840000000000003</v>
      </c>
      <c r="S1781" s="19">
        <v>6.8693</v>
      </c>
      <c r="T1781" s="19"/>
      <c r="U1781" s="13"/>
      <c r="V1781" s="13"/>
      <c r="W1781" s="19"/>
    </row>
    <row r="1782" spans="1:23">
      <c r="A1782" s="86">
        <v>42765</v>
      </c>
      <c r="B1782" s="19">
        <v>152.09970000000001</v>
      </c>
      <c r="C1782" s="19">
        <v>214.09610000000001</v>
      </c>
      <c r="D1782" s="19"/>
      <c r="E1782" s="19">
        <v>11.88</v>
      </c>
      <c r="F1782" s="20">
        <v>5.025E-3</v>
      </c>
      <c r="G1782" s="20">
        <v>1.2122000000000001E-2</v>
      </c>
      <c r="H1782" s="20">
        <v>1.4725E-2</v>
      </c>
      <c r="I1782" s="20">
        <v>1.9491000000000001E-2</v>
      </c>
      <c r="J1782" s="20">
        <v>2.4881E-2</v>
      </c>
      <c r="K1782" s="20">
        <v>2.2889E-2</v>
      </c>
      <c r="L1782" s="20">
        <v>3.0785E-2</v>
      </c>
      <c r="M1782" s="20">
        <v>2.828E-2</v>
      </c>
      <c r="N1782" s="19">
        <v>1260</v>
      </c>
      <c r="O1782" s="21">
        <v>2757.5599999999995</v>
      </c>
      <c r="P1782" s="19">
        <v>5467.1</v>
      </c>
      <c r="Q1782" s="18">
        <v>100.38</v>
      </c>
      <c r="R1782" s="19">
        <v>6.8840000000000003</v>
      </c>
      <c r="S1782" s="19">
        <v>6.8502999999999998</v>
      </c>
      <c r="T1782" s="19"/>
      <c r="U1782" s="13"/>
      <c r="V1782" s="13"/>
      <c r="W1782" s="19"/>
    </row>
    <row r="1783" spans="1:23">
      <c r="A1783" s="86">
        <v>42762</v>
      </c>
      <c r="B1783" s="19">
        <v>152.07499999999999</v>
      </c>
      <c r="C1783" s="19">
        <v>214.00819999999999</v>
      </c>
      <c r="D1783" s="19"/>
      <c r="E1783" s="19">
        <v>10.58</v>
      </c>
      <c r="F1783" s="20">
        <v>5.0759999999999998E-3</v>
      </c>
      <c r="G1783" s="20">
        <v>1.2182E-2</v>
      </c>
      <c r="H1783" s="20">
        <v>1.4751E-2</v>
      </c>
      <c r="I1783" s="20">
        <v>1.9458E-2</v>
      </c>
      <c r="J1783" s="20">
        <v>2.4843E-2</v>
      </c>
      <c r="K1783" s="20">
        <v>2.2863999999999999E-2</v>
      </c>
      <c r="L1783" s="20">
        <v>3.0588000000000001E-2</v>
      </c>
      <c r="M1783" s="20">
        <v>2.828E-2</v>
      </c>
      <c r="N1783" s="19">
        <v>1260</v>
      </c>
      <c r="O1783" s="21">
        <v>2757.5599999999995</v>
      </c>
      <c r="P1783" s="19">
        <v>5467.1</v>
      </c>
      <c r="Q1783" s="18">
        <v>100.03</v>
      </c>
      <c r="R1783" s="19">
        <v>6.8836000000000004</v>
      </c>
      <c r="S1783" s="19">
        <v>6.8277000000000001</v>
      </c>
      <c r="T1783" s="19"/>
      <c r="U1783" s="13"/>
      <c r="V1783" s="13"/>
      <c r="W1783" s="19"/>
    </row>
    <row r="1784" spans="1:23">
      <c r="A1784" s="86">
        <v>42761</v>
      </c>
      <c r="B1784" s="19">
        <v>151.93639999999999</v>
      </c>
      <c r="C1784" s="19">
        <v>213.95699999999999</v>
      </c>
      <c r="D1784" s="19"/>
      <c r="E1784" s="19">
        <v>10.63</v>
      </c>
      <c r="F1784" s="20">
        <v>4.9740000000000001E-3</v>
      </c>
      <c r="G1784" s="20">
        <v>1.2241999999999999E-2</v>
      </c>
      <c r="H1784" s="20">
        <v>1.4884E-2</v>
      </c>
      <c r="I1784" s="20">
        <v>1.9657000000000001E-2</v>
      </c>
      <c r="J1784" s="20">
        <v>2.5042999999999999E-2</v>
      </c>
      <c r="K1784" s="20">
        <v>2.2988999999999999E-2</v>
      </c>
      <c r="L1784" s="20">
        <v>3.0851E-2</v>
      </c>
      <c r="M1784" s="20">
        <v>2.828E-2</v>
      </c>
      <c r="N1784" s="19">
        <v>1260</v>
      </c>
      <c r="O1784" s="21">
        <v>2757.5599999999995</v>
      </c>
      <c r="P1784" s="19">
        <v>5467.1</v>
      </c>
      <c r="Q1784" s="18">
        <v>100.35</v>
      </c>
      <c r="R1784" s="19">
        <v>6.859</v>
      </c>
      <c r="S1784" s="19">
        <v>6.8159999999999998</v>
      </c>
      <c r="T1784" s="19"/>
      <c r="U1784" s="13"/>
      <c r="V1784" s="13"/>
      <c r="W1784" s="19"/>
    </row>
    <row r="1785" spans="1:23">
      <c r="A1785" s="86">
        <v>42760</v>
      </c>
      <c r="B1785" s="19">
        <v>151.77369999999999</v>
      </c>
      <c r="C1785" s="19">
        <v>213.9374</v>
      </c>
      <c r="D1785" s="19"/>
      <c r="E1785" s="19">
        <v>10.81</v>
      </c>
      <c r="F1785" s="20">
        <v>4.9230000000000003E-3</v>
      </c>
      <c r="G1785" s="20">
        <v>1.2341E-2</v>
      </c>
      <c r="H1785" s="20">
        <v>1.5044999999999999E-2</v>
      </c>
      <c r="I1785" s="20">
        <v>1.9765000000000001E-2</v>
      </c>
      <c r="J1785" s="20">
        <v>2.5115999999999999E-2</v>
      </c>
      <c r="K1785" s="20">
        <v>2.3088000000000001E-2</v>
      </c>
      <c r="L1785" s="20">
        <v>3.0967000000000001E-2</v>
      </c>
      <c r="M1785" s="20">
        <v>2.8240000000000001E-2</v>
      </c>
      <c r="N1785" s="19">
        <v>1260</v>
      </c>
      <c r="O1785" s="21">
        <v>2757.5599999999995</v>
      </c>
      <c r="P1785" s="19">
        <v>5467.1</v>
      </c>
      <c r="Q1785" s="18">
        <v>100.16</v>
      </c>
      <c r="R1785" s="19">
        <v>6.8536999999999999</v>
      </c>
      <c r="S1785" s="19">
        <v>6.8127000000000004</v>
      </c>
      <c r="T1785" s="19"/>
      <c r="U1785" s="13"/>
      <c r="V1785" s="13"/>
      <c r="W1785" s="19"/>
    </row>
    <row r="1786" spans="1:23">
      <c r="A1786" s="86">
        <v>42759</v>
      </c>
      <c r="B1786" s="19">
        <v>152.00729999999999</v>
      </c>
      <c r="C1786" s="19">
        <v>213.87190000000001</v>
      </c>
      <c r="D1786" s="19"/>
      <c r="E1786" s="19">
        <v>11.07</v>
      </c>
      <c r="F1786" s="20">
        <v>5.025E-3</v>
      </c>
      <c r="G1786" s="20">
        <v>1.1924000000000001E-2</v>
      </c>
      <c r="H1786" s="20">
        <v>1.4827999999999999E-2</v>
      </c>
      <c r="I1786" s="20">
        <v>1.9331000000000001E-2</v>
      </c>
      <c r="J1786" s="20">
        <v>2.4652E-2</v>
      </c>
      <c r="K1786" s="20">
        <v>2.2596999999999999E-2</v>
      </c>
      <c r="L1786" s="20">
        <v>3.0488999999999999E-2</v>
      </c>
      <c r="M1786" s="20">
        <v>2.8340000000000001E-2</v>
      </c>
      <c r="N1786" s="19">
        <v>1260</v>
      </c>
      <c r="O1786" s="21">
        <v>2757.5599999999995</v>
      </c>
      <c r="P1786" s="19">
        <v>5467.1</v>
      </c>
      <c r="Q1786" s="18">
        <v>100.74</v>
      </c>
      <c r="R1786" s="19">
        <v>6.8765000000000001</v>
      </c>
      <c r="S1786" s="19">
        <v>6.8404999999999996</v>
      </c>
      <c r="T1786" s="19"/>
      <c r="U1786" s="13"/>
      <c r="V1786" s="13"/>
      <c r="W1786" s="19"/>
    </row>
    <row r="1787" spans="1:23">
      <c r="A1787" s="86">
        <v>42758</v>
      </c>
      <c r="B1787" s="19">
        <v>152.4007</v>
      </c>
      <c r="C1787" s="19">
        <v>213.7758</v>
      </c>
      <c r="D1787" s="19"/>
      <c r="E1787" s="19">
        <v>11.77</v>
      </c>
      <c r="F1787" s="20">
        <v>4.8719999999999996E-3</v>
      </c>
      <c r="G1787" s="20">
        <v>1.1434E-2</v>
      </c>
      <c r="H1787" s="20">
        <v>1.4260999999999999E-2</v>
      </c>
      <c r="I1787" s="20">
        <v>1.8634000000000001E-2</v>
      </c>
      <c r="J1787" s="20">
        <v>2.3970999999999999E-2</v>
      </c>
      <c r="K1787" s="20">
        <v>2.1864000000000001E-2</v>
      </c>
      <c r="L1787" s="20">
        <v>2.9862E-2</v>
      </c>
      <c r="M1787" s="20">
        <v>2.811E-2</v>
      </c>
      <c r="N1787" s="19">
        <v>1260</v>
      </c>
      <c r="O1787" s="21">
        <v>2757.5599999999995</v>
      </c>
      <c r="P1787" s="19">
        <v>5467.1</v>
      </c>
      <c r="Q1787" s="18">
        <v>101.15</v>
      </c>
      <c r="R1787" s="19">
        <v>6.8719999999999999</v>
      </c>
      <c r="S1787" s="19">
        <v>6.8464</v>
      </c>
      <c r="T1787" s="19"/>
      <c r="U1787" s="13"/>
      <c r="V1787" s="13"/>
      <c r="W1787" s="19"/>
    </row>
    <row r="1788" spans="1:23">
      <c r="A1788" s="86">
        <v>42755</v>
      </c>
      <c r="B1788" s="19">
        <v>151.96379999999999</v>
      </c>
      <c r="C1788" s="19">
        <v>213.65770000000001</v>
      </c>
      <c r="D1788" s="19"/>
      <c r="E1788" s="19">
        <v>11.54</v>
      </c>
      <c r="F1788" s="20">
        <v>4.9740000000000001E-3</v>
      </c>
      <c r="G1788" s="20">
        <v>1.1885E-2</v>
      </c>
      <c r="H1788" s="20">
        <v>1.4853E-2</v>
      </c>
      <c r="I1788" s="20">
        <v>1.9365E-2</v>
      </c>
      <c r="J1788" s="20">
        <v>2.4667999999999999E-2</v>
      </c>
      <c r="K1788" s="20">
        <v>2.2669999999999999E-2</v>
      </c>
      <c r="L1788" s="20">
        <v>3.0488000000000001E-2</v>
      </c>
      <c r="M1788" s="20">
        <v>2.8330000000000001E-2</v>
      </c>
      <c r="N1788" s="19">
        <v>1260</v>
      </c>
      <c r="O1788" s="21">
        <v>2757.5599999999995</v>
      </c>
      <c r="P1788" s="19">
        <v>5467.1</v>
      </c>
      <c r="Q1788" s="18">
        <v>100.93</v>
      </c>
      <c r="R1788" s="19">
        <v>6.8495999999999997</v>
      </c>
      <c r="S1788" s="19">
        <v>6.8402000000000003</v>
      </c>
      <c r="T1788" s="19"/>
      <c r="U1788" s="13"/>
      <c r="V1788" s="13"/>
      <c r="W1788" s="19"/>
    </row>
    <row r="1789" spans="1:23">
      <c r="A1789" s="86">
        <v>42754</v>
      </c>
      <c r="B1789" s="19">
        <v>151.90389999999999</v>
      </c>
      <c r="C1789" s="19">
        <v>213.6003</v>
      </c>
      <c r="D1789" s="19"/>
      <c r="E1789" s="19">
        <v>12.78</v>
      </c>
      <c r="F1789" s="20">
        <v>5.025E-3</v>
      </c>
      <c r="G1789" s="20">
        <v>1.2213999999999999E-2</v>
      </c>
      <c r="H1789" s="20">
        <v>1.5173000000000001E-2</v>
      </c>
      <c r="I1789" s="20">
        <v>1.9633000000000001E-2</v>
      </c>
      <c r="J1789" s="20">
        <v>2.4739000000000001E-2</v>
      </c>
      <c r="K1789" s="20">
        <v>2.2841E-2</v>
      </c>
      <c r="L1789" s="20">
        <v>3.0463E-2</v>
      </c>
      <c r="M1789" s="20">
        <v>2.8389999999999999E-2</v>
      </c>
      <c r="N1789" s="19">
        <v>1260</v>
      </c>
      <c r="O1789" s="21">
        <v>2757.5599999999995</v>
      </c>
      <c r="P1789" s="19">
        <v>5467.1</v>
      </c>
      <c r="Q1789" s="18">
        <v>100.33</v>
      </c>
      <c r="R1789" s="19">
        <v>6.8449999999999998</v>
      </c>
      <c r="S1789" s="19">
        <v>6.8022999999999998</v>
      </c>
      <c r="T1789" s="19"/>
      <c r="U1789" s="13"/>
      <c r="V1789" s="13"/>
      <c r="W1789" s="19"/>
    </row>
    <row r="1790" spans="1:23">
      <c r="A1790" s="86">
        <v>42753</v>
      </c>
      <c r="B1790" s="19">
        <v>152.26429999999999</v>
      </c>
      <c r="C1790" s="19">
        <v>213.74700000000001</v>
      </c>
      <c r="D1790" s="19"/>
      <c r="E1790" s="19">
        <v>12.48</v>
      </c>
      <c r="F1790" s="20">
        <v>5.228E-3</v>
      </c>
      <c r="G1790" s="20">
        <v>1.2213999999999999E-2</v>
      </c>
      <c r="H1790" s="20">
        <v>1.5091E-2</v>
      </c>
      <c r="I1790" s="20">
        <v>1.9383000000000001E-2</v>
      </c>
      <c r="J1790" s="20">
        <v>2.4296000000000002E-2</v>
      </c>
      <c r="K1790" s="20">
        <v>2.2474999999999998E-2</v>
      </c>
      <c r="L1790" s="20">
        <v>3.0129E-2</v>
      </c>
      <c r="M1790" s="20">
        <v>2.8590000000000001E-2</v>
      </c>
      <c r="N1790" s="19">
        <v>1260</v>
      </c>
      <c r="O1790" s="21">
        <v>2757.5599999999995</v>
      </c>
      <c r="P1790" s="19">
        <v>5467.1</v>
      </c>
      <c r="Q1790" s="18">
        <v>101.18</v>
      </c>
      <c r="R1790" s="19">
        <v>6.9008000000000003</v>
      </c>
      <c r="S1790" s="19">
        <v>6.8593999999999999</v>
      </c>
      <c r="T1790" s="19"/>
      <c r="U1790" s="13"/>
      <c r="V1790" s="13"/>
      <c r="W1790" s="19"/>
    </row>
    <row r="1791" spans="1:23">
      <c r="A1791" s="86">
        <v>42752</v>
      </c>
      <c r="B1791" s="19">
        <v>152.61000000000001</v>
      </c>
      <c r="C1791" s="19">
        <v>213.69749999999999</v>
      </c>
      <c r="D1791" s="19"/>
      <c r="E1791" s="19">
        <v>11.87</v>
      </c>
      <c r="F1791" s="20">
        <v>5.228E-3</v>
      </c>
      <c r="G1791" s="20">
        <v>1.1524E-2</v>
      </c>
      <c r="H1791" s="20">
        <v>1.4151E-2</v>
      </c>
      <c r="I1791" s="20">
        <v>1.8192E-2</v>
      </c>
      <c r="J1791" s="20">
        <v>2.3252999999999999E-2</v>
      </c>
      <c r="K1791" s="20">
        <v>2.1284000000000001E-2</v>
      </c>
      <c r="L1791" s="20">
        <v>2.9316999999999999E-2</v>
      </c>
      <c r="M1791" s="20">
        <v>2.8400000000000002E-2</v>
      </c>
      <c r="N1791" s="19">
        <v>1260</v>
      </c>
      <c r="O1791" s="21">
        <v>2757.5599999999995</v>
      </c>
      <c r="P1791" s="19">
        <v>5467.1</v>
      </c>
      <c r="Q1791" s="18">
        <v>101.18</v>
      </c>
      <c r="R1791" s="19">
        <v>6.9005000000000001</v>
      </c>
      <c r="S1791" s="19">
        <v>6.843</v>
      </c>
      <c r="T1791" s="19"/>
      <c r="U1791" s="13"/>
      <c r="V1791" s="13"/>
      <c r="W1791" s="19"/>
    </row>
    <row r="1792" spans="1:23">
      <c r="A1792" s="86">
        <v>42751</v>
      </c>
      <c r="B1792" s="19">
        <v>152.19030000000001</v>
      </c>
      <c r="C1792" s="19">
        <v>213.55770000000001</v>
      </c>
      <c r="D1792" s="19"/>
      <c r="E1792" s="19">
        <v>11.23</v>
      </c>
      <c r="F1792" s="20">
        <v>5.228E-3</v>
      </c>
      <c r="G1792" s="20">
        <v>1.1931000000000001E-2</v>
      </c>
      <c r="H1792" s="20">
        <v>1.4767000000000001E-2</v>
      </c>
      <c r="I1792" s="20">
        <v>1.8970000000000001E-2</v>
      </c>
      <c r="J1792" s="20">
        <v>2.3963999999999999E-2</v>
      </c>
      <c r="K1792" s="20">
        <v>2.2012E-2</v>
      </c>
      <c r="L1792" s="20">
        <v>2.9885999999999999E-2</v>
      </c>
      <c r="M1792" s="20">
        <v>2.8170000000000001E-2</v>
      </c>
      <c r="N1792" s="19">
        <v>1260</v>
      </c>
      <c r="O1792" s="21">
        <v>2757.5599999999995</v>
      </c>
      <c r="P1792" s="19">
        <v>5467.1</v>
      </c>
      <c r="Q1792" s="18">
        <v>101.35</v>
      </c>
      <c r="R1792" s="19">
        <v>6.8940999999999999</v>
      </c>
      <c r="S1792" s="19">
        <v>6.8597000000000001</v>
      </c>
      <c r="T1792" s="19"/>
      <c r="U1792" s="13"/>
      <c r="V1792" s="13"/>
      <c r="W1792" s="19"/>
    </row>
    <row r="1793" spans="1:23">
      <c r="A1793" s="86">
        <v>42748</v>
      </c>
      <c r="B1793" s="19">
        <v>152.19030000000001</v>
      </c>
      <c r="C1793" s="19">
        <v>213.55770000000001</v>
      </c>
      <c r="D1793" s="19"/>
      <c r="E1793" s="19">
        <v>11.23</v>
      </c>
      <c r="F1793" s="20">
        <v>5.228E-3</v>
      </c>
      <c r="G1793" s="20">
        <v>1.1931000000000001E-2</v>
      </c>
      <c r="H1793" s="20">
        <v>1.4767000000000001E-2</v>
      </c>
      <c r="I1793" s="20">
        <v>1.8970000000000001E-2</v>
      </c>
      <c r="J1793" s="20">
        <v>2.3963999999999999E-2</v>
      </c>
      <c r="K1793" s="20">
        <v>2.2012E-2</v>
      </c>
      <c r="L1793" s="20">
        <v>2.9885999999999999E-2</v>
      </c>
      <c r="M1793" s="20">
        <v>2.8170000000000001E-2</v>
      </c>
      <c r="N1793" s="19">
        <v>1260</v>
      </c>
      <c r="O1793" s="21">
        <v>2757.5599999999995</v>
      </c>
      <c r="P1793" s="19">
        <v>5467.1</v>
      </c>
      <c r="Q1793" s="18">
        <v>101.78</v>
      </c>
      <c r="R1793" s="19">
        <v>6.9377000000000004</v>
      </c>
      <c r="S1793" s="19">
        <v>6.8869999999999996</v>
      </c>
      <c r="T1793" s="19"/>
      <c r="U1793" s="13"/>
      <c r="V1793" s="13"/>
      <c r="W1793" s="19"/>
    </row>
    <row r="1794" spans="1:23">
      <c r="A1794" s="86">
        <v>42747</v>
      </c>
      <c r="B1794" s="19">
        <v>152.2799</v>
      </c>
      <c r="C1794" s="19">
        <v>213.6086</v>
      </c>
      <c r="D1794" s="19"/>
      <c r="E1794" s="19">
        <v>11.54</v>
      </c>
      <c r="F1794" s="20">
        <v>5.1269999999999996E-3</v>
      </c>
      <c r="G1794" s="20">
        <v>1.1733E-2</v>
      </c>
      <c r="H1794" s="20">
        <v>1.4526000000000001E-2</v>
      </c>
      <c r="I1794" s="20">
        <v>1.8658999999999999E-2</v>
      </c>
      <c r="J1794" s="20">
        <v>2.3630999999999999E-2</v>
      </c>
      <c r="K1794" s="20">
        <v>2.1697999999999999E-2</v>
      </c>
      <c r="L1794" s="20">
        <v>2.9603999999999998E-2</v>
      </c>
      <c r="M1794" s="20">
        <v>2.8299999999999999E-2</v>
      </c>
      <c r="N1794" s="19">
        <v>1260</v>
      </c>
      <c r="O1794" s="21">
        <v>2757.5599999999995</v>
      </c>
      <c r="P1794" s="19">
        <v>5467.1</v>
      </c>
      <c r="Q1794" s="18">
        <v>102.01</v>
      </c>
      <c r="R1794" s="19">
        <v>6.9215</v>
      </c>
      <c r="S1794" s="19">
        <v>6.9103000000000003</v>
      </c>
      <c r="T1794" s="19"/>
      <c r="U1794" s="13"/>
      <c r="V1794" s="13"/>
      <c r="W1794" s="19"/>
    </row>
    <row r="1795" spans="1:23">
      <c r="A1795" s="86">
        <v>42746</v>
      </c>
      <c r="B1795" s="19">
        <v>152.233</v>
      </c>
      <c r="C1795" s="19">
        <v>213.5085</v>
      </c>
      <c r="D1795" s="19"/>
      <c r="E1795" s="19">
        <v>11.26</v>
      </c>
      <c r="F1795" s="20">
        <v>5.0759999999999998E-3</v>
      </c>
      <c r="G1795" s="20">
        <v>1.1854999999999999E-2</v>
      </c>
      <c r="H1795" s="20">
        <v>1.4687E-2</v>
      </c>
      <c r="I1795" s="20">
        <v>1.8841E-2</v>
      </c>
      <c r="J1795" s="20">
        <v>2.3720999999999999E-2</v>
      </c>
      <c r="K1795" s="20">
        <v>2.1843000000000001E-2</v>
      </c>
      <c r="L1795" s="20">
        <v>2.9555999999999999E-2</v>
      </c>
      <c r="M1795" s="20">
        <v>2.8330000000000001E-2</v>
      </c>
      <c r="N1795" s="19">
        <v>1260</v>
      </c>
      <c r="O1795" s="21">
        <v>2757.5599999999995</v>
      </c>
      <c r="P1795" s="19">
        <v>5467.1</v>
      </c>
      <c r="Q1795" s="18">
        <v>101.93</v>
      </c>
      <c r="R1795" s="19">
        <v>6.9375</v>
      </c>
      <c r="S1795" s="19">
        <v>6.8796999999999997</v>
      </c>
      <c r="T1795" s="19"/>
      <c r="U1795" s="13"/>
      <c r="V1795" s="13"/>
      <c r="W1795" s="19"/>
    </row>
    <row r="1796" spans="1:23">
      <c r="A1796" s="86">
        <v>42745</v>
      </c>
      <c r="B1796" s="19">
        <v>152.15940000000001</v>
      </c>
      <c r="C1796" s="19">
        <v>213.46950000000001</v>
      </c>
      <c r="D1796" s="19"/>
      <c r="E1796" s="19">
        <v>11.49</v>
      </c>
      <c r="F1796" s="20">
        <v>5.0759999999999998E-3</v>
      </c>
      <c r="G1796" s="20">
        <v>1.1856E-2</v>
      </c>
      <c r="H1796" s="20">
        <v>1.4433E-2</v>
      </c>
      <c r="I1796" s="20">
        <v>1.8759000000000001E-2</v>
      </c>
      <c r="J1796" s="20">
        <v>2.3757E-2</v>
      </c>
      <c r="K1796" s="20">
        <v>2.1794999999999998E-2</v>
      </c>
      <c r="L1796" s="20">
        <v>2.9676000000000001E-2</v>
      </c>
      <c r="M1796" s="20">
        <v>2.8150000000000001E-2</v>
      </c>
      <c r="N1796" s="19">
        <v>1260</v>
      </c>
      <c r="O1796" s="21">
        <v>2757.5599999999995</v>
      </c>
      <c r="P1796" s="19">
        <v>5467.1</v>
      </c>
      <c r="Q1796" s="18">
        <v>102.22</v>
      </c>
      <c r="R1796" s="19">
        <v>6.9260000000000002</v>
      </c>
      <c r="S1796" s="19">
        <v>6.8498000000000001</v>
      </c>
      <c r="T1796" s="19"/>
      <c r="U1796" s="13"/>
      <c r="V1796" s="13"/>
      <c r="W1796" s="19"/>
    </row>
    <row r="1797" spans="1:23">
      <c r="A1797" s="86">
        <v>42744</v>
      </c>
      <c r="B1797" s="19">
        <v>152.1379</v>
      </c>
      <c r="C1797" s="19">
        <v>213.3535</v>
      </c>
      <c r="D1797" s="19"/>
      <c r="E1797" s="19">
        <v>11.56</v>
      </c>
      <c r="F1797" s="20">
        <v>4.9740000000000001E-3</v>
      </c>
      <c r="G1797" s="20">
        <v>1.1816E-2</v>
      </c>
      <c r="H1797" s="20">
        <v>1.4487E-2</v>
      </c>
      <c r="I1797" s="20">
        <v>1.8727000000000001E-2</v>
      </c>
      <c r="J1797" s="20">
        <v>2.3647000000000001E-2</v>
      </c>
      <c r="K1797" s="20">
        <v>2.1722999999999999E-2</v>
      </c>
      <c r="L1797" s="20">
        <v>2.9579999999999999E-2</v>
      </c>
      <c r="M1797" s="20">
        <v>2.836E-2</v>
      </c>
      <c r="N1797" s="19">
        <v>1260</v>
      </c>
      <c r="O1797" s="21">
        <v>2757.5599999999995</v>
      </c>
      <c r="P1797" s="19">
        <v>5467.1</v>
      </c>
      <c r="Q1797" s="18">
        <v>101.52</v>
      </c>
      <c r="R1797" s="19">
        <v>6.8765999999999998</v>
      </c>
      <c r="S1797" s="19">
        <v>6.7888999999999999</v>
      </c>
      <c r="T1797" s="19"/>
      <c r="U1797" s="13"/>
      <c r="V1797" s="13"/>
      <c r="W1797" s="19"/>
    </row>
    <row r="1798" spans="1:23">
      <c r="A1798" s="86">
        <v>42741</v>
      </c>
      <c r="B1798" s="19">
        <v>151.84180000000001</v>
      </c>
      <c r="C1798" s="19">
        <v>213.16739999999999</v>
      </c>
      <c r="D1798" s="19"/>
      <c r="E1798" s="19">
        <v>11.32</v>
      </c>
      <c r="F1798" s="20">
        <v>5.1260000000000003E-3</v>
      </c>
      <c r="G1798" s="20">
        <v>1.2097999999999999E-2</v>
      </c>
      <c r="H1798" s="20">
        <v>1.4815E-2</v>
      </c>
      <c r="I1798" s="20">
        <v>1.9238999999999999E-2</v>
      </c>
      <c r="J1798" s="20">
        <v>2.4192999999999999E-2</v>
      </c>
      <c r="K1798" s="20">
        <v>2.2280999999999999E-2</v>
      </c>
      <c r="L1798" s="20">
        <v>3.0088E-2</v>
      </c>
      <c r="M1798" s="20">
        <v>2.8590000000000001E-2</v>
      </c>
      <c r="N1798" s="19">
        <v>1260</v>
      </c>
      <c r="O1798" s="21">
        <v>2757.5599999999995</v>
      </c>
      <c r="P1798" s="19">
        <v>5467.1</v>
      </c>
      <c r="Q1798" s="18">
        <v>102.7</v>
      </c>
      <c r="R1798" s="19">
        <v>6.9341999999999997</v>
      </c>
      <c r="S1798" s="19">
        <v>6.8659999999999997</v>
      </c>
      <c r="T1798" s="19"/>
      <c r="U1798" s="13"/>
      <c r="V1798" s="13"/>
      <c r="W1798" s="19"/>
    </row>
    <row r="1799" spans="1:23">
      <c r="A1799" s="86">
        <v>42740</v>
      </c>
      <c r="B1799" s="19">
        <v>152.12100000000001</v>
      </c>
      <c r="C1799" s="19">
        <v>212.7698</v>
      </c>
      <c r="D1799" s="19"/>
      <c r="E1799" s="19">
        <v>11.67</v>
      </c>
      <c r="F1799" s="20">
        <v>5.1269999999999996E-3</v>
      </c>
      <c r="G1799" s="20">
        <v>1.1620999999999999E-2</v>
      </c>
      <c r="H1799" s="20">
        <v>1.4049000000000001E-2</v>
      </c>
      <c r="I1799" s="20">
        <v>1.8433999999999999E-2</v>
      </c>
      <c r="J1799" s="20">
        <v>2.3442999999999999E-2</v>
      </c>
      <c r="K1799" s="20">
        <v>2.1531000000000002E-2</v>
      </c>
      <c r="L1799" s="20">
        <v>2.9444000000000001E-2</v>
      </c>
      <c r="M1799" s="20">
        <v>2.8760000000000001E-2</v>
      </c>
      <c r="N1799" s="19">
        <v>1260</v>
      </c>
      <c r="O1799" s="21">
        <v>2757.5599999999995</v>
      </c>
      <c r="P1799" s="19">
        <v>5467.1</v>
      </c>
      <c r="Q1799" s="18">
        <v>103.21</v>
      </c>
      <c r="R1799" s="19">
        <v>6.9640000000000004</v>
      </c>
      <c r="S1799" s="19">
        <v>6.9589999999999996</v>
      </c>
      <c r="T1799" s="19"/>
      <c r="U1799" s="13"/>
      <c r="V1799" s="13"/>
      <c r="W1799" s="19"/>
    </row>
    <row r="1800" spans="1:23">
      <c r="A1800" s="86">
        <v>42739</v>
      </c>
      <c r="B1800" s="19">
        <v>151.53800000000001</v>
      </c>
      <c r="C1800" s="19">
        <v>212.38470000000001</v>
      </c>
      <c r="D1800" s="19"/>
      <c r="E1800" s="19">
        <v>11.85</v>
      </c>
      <c r="F1800" s="20">
        <v>5.2789999999999998E-3</v>
      </c>
      <c r="G1800" s="20">
        <v>1.214E-2</v>
      </c>
      <c r="H1800" s="20">
        <v>1.4756999999999999E-2</v>
      </c>
      <c r="I1800" s="20">
        <v>1.9306E-2</v>
      </c>
      <c r="J1800" s="20">
        <v>2.4389999999999998E-2</v>
      </c>
      <c r="K1800" s="20">
        <v>2.2499999999999999E-2</v>
      </c>
      <c r="L1800" s="20">
        <v>3.0397E-2</v>
      </c>
      <c r="M1800" s="20">
        <v>2.8629999999999999E-2</v>
      </c>
      <c r="N1800" s="19">
        <v>1260</v>
      </c>
      <c r="O1800" s="21">
        <v>2757.5599999999995</v>
      </c>
      <c r="P1800" s="19">
        <v>5467.1</v>
      </c>
      <c r="Q1800" s="18">
        <v>102.78</v>
      </c>
      <c r="R1800" s="19">
        <v>6.9450000000000003</v>
      </c>
      <c r="S1800" s="19">
        <v>6.9751000000000003</v>
      </c>
      <c r="T1800" s="19"/>
      <c r="U1800" s="13"/>
      <c r="V1800" s="13"/>
      <c r="W1800" s="19"/>
    </row>
    <row r="1801" spans="1:23">
      <c r="A1801" s="86">
        <v>42738</v>
      </c>
      <c r="B1801" s="19">
        <v>151.494</v>
      </c>
      <c r="C1801" s="19">
        <v>212.1781</v>
      </c>
      <c r="D1801" s="19"/>
      <c r="E1801" s="19">
        <v>12.85</v>
      </c>
      <c r="F1801" s="20">
        <v>4.8719999999999996E-3</v>
      </c>
      <c r="G1801" s="20">
        <v>1.2141000000000001E-2</v>
      </c>
      <c r="H1801" s="20">
        <v>1.4782999999999999E-2</v>
      </c>
      <c r="I1801" s="20">
        <v>1.9421999999999998E-2</v>
      </c>
      <c r="J1801" s="20">
        <v>2.4444E-2</v>
      </c>
      <c r="K1801" s="20">
        <v>2.2572999999999999E-2</v>
      </c>
      <c r="L1801" s="20">
        <v>3.0461999999999999E-2</v>
      </c>
      <c r="M1801" s="20">
        <v>2.8750000000000001E-2</v>
      </c>
      <c r="N1801" s="19">
        <v>1200</v>
      </c>
      <c r="O1801" s="21">
        <v>2734.45</v>
      </c>
      <c r="P1801" s="19">
        <v>6276</v>
      </c>
      <c r="Q1801" s="18">
        <v>102.21</v>
      </c>
      <c r="R1801" s="19">
        <v>6.9450000000000003</v>
      </c>
      <c r="S1801" s="19">
        <v>6.9760999999999997</v>
      </c>
      <c r="T1801" s="19"/>
      <c r="U1801" s="13"/>
      <c r="V1801" s="13"/>
      <c r="W1801" s="19"/>
    </row>
    <row r="1802" spans="1:23">
      <c r="A1802" s="86">
        <v>42737</v>
      </c>
      <c r="B1802" s="19">
        <v>151.51349999999999</v>
      </c>
      <c r="C1802" s="19">
        <v>211.94290000000001</v>
      </c>
      <c r="D1802" s="19"/>
      <c r="E1802" s="19">
        <v>14.04</v>
      </c>
      <c r="F1802" s="20">
        <v>4.9740000000000001E-3</v>
      </c>
      <c r="G1802" s="20">
        <v>1.1882999999999999E-2</v>
      </c>
      <c r="H1802" s="20">
        <v>1.451E-2</v>
      </c>
      <c r="I1802" s="20">
        <v>1.9273999999999999E-2</v>
      </c>
      <c r="J1802" s="20">
        <v>2.4442999999999999E-2</v>
      </c>
      <c r="K1802" s="20">
        <v>2.2450999999999999E-2</v>
      </c>
      <c r="L1802" s="20">
        <v>3.0651000000000001E-2</v>
      </c>
      <c r="M1802" s="20">
        <v>2.904E-2</v>
      </c>
      <c r="N1802" s="19">
        <v>1200</v>
      </c>
      <c r="O1802" s="21">
        <v>2734.45</v>
      </c>
      <c r="P1802" s="19">
        <v>6276</v>
      </c>
      <c r="Q1802" s="18">
        <v>102.68</v>
      </c>
      <c r="R1802" s="19">
        <v>6.9565000000000001</v>
      </c>
      <c r="S1802" s="19">
        <v>6.9640000000000004</v>
      </c>
      <c r="T1802" s="19"/>
      <c r="U1802" s="13"/>
      <c r="V1802" s="13"/>
      <c r="W1802" s="19"/>
    </row>
    <row r="1803" spans="1:23">
      <c r="N1803" s="108"/>
      <c r="O1803" s="108"/>
      <c r="P1803" s="108"/>
      <c r="Q1803" s="109"/>
      <c r="W1803" s="19"/>
    </row>
    <row r="1804" spans="1:23">
      <c r="N1804" s="108"/>
      <c r="O1804" s="108"/>
      <c r="P1804" s="108"/>
      <c r="Q1804" s="109"/>
      <c r="W1804" s="19"/>
    </row>
    <row r="1805" spans="1:23">
      <c r="N1805" s="108"/>
      <c r="O1805" s="108"/>
      <c r="P1805" s="108"/>
      <c r="Q1805" s="109"/>
      <c r="W1805" s="19"/>
    </row>
    <row r="1806" spans="1:23">
      <c r="N1806" s="108"/>
      <c r="O1806" s="108"/>
      <c r="P1806" s="108"/>
      <c r="Q1806" s="109"/>
      <c r="W1806" s="19"/>
    </row>
    <row r="1807" spans="1:23">
      <c r="N1807" s="108"/>
      <c r="O1807" s="108"/>
      <c r="P1807" s="108"/>
      <c r="Q1807" s="109"/>
      <c r="W1807" s="19"/>
    </row>
    <row r="1808" spans="1:23">
      <c r="N1808" s="108"/>
      <c r="O1808" s="108"/>
      <c r="P1808" s="108"/>
      <c r="Q1808" s="109"/>
      <c r="W1808" s="19"/>
    </row>
    <row r="1809" spans="14:23">
      <c r="N1809" s="108"/>
      <c r="O1809" s="108"/>
      <c r="P1809" s="108"/>
      <c r="Q1809" s="109"/>
      <c r="W1809" s="19"/>
    </row>
    <row r="1810" spans="14:23">
      <c r="N1810" s="108"/>
      <c r="O1810" s="108"/>
      <c r="P1810" s="108"/>
      <c r="Q1810" s="109"/>
      <c r="W1810" s="19"/>
    </row>
    <row r="1811" spans="14:23">
      <c r="N1811" s="108"/>
      <c r="O1811" s="108"/>
      <c r="P1811" s="108"/>
      <c r="Q1811" s="109"/>
      <c r="W1811" s="19"/>
    </row>
    <row r="1812" spans="14:23">
      <c r="N1812" s="108"/>
      <c r="O1812" s="108"/>
      <c r="P1812" s="108"/>
      <c r="Q1812" s="109"/>
      <c r="W1812" s="19"/>
    </row>
    <row r="1813" spans="14:23">
      <c r="N1813" s="108"/>
      <c r="O1813" s="108"/>
      <c r="P1813" s="108"/>
      <c r="Q1813" s="109"/>
      <c r="W1813" s="19"/>
    </row>
    <row r="1814" spans="14:23">
      <c r="N1814" s="108"/>
      <c r="O1814" s="108"/>
      <c r="P1814" s="108"/>
      <c r="Q1814" s="109"/>
      <c r="W1814" s="19"/>
    </row>
    <row r="1815" spans="14:23">
      <c r="N1815" s="108"/>
      <c r="O1815" s="108"/>
      <c r="P1815" s="108"/>
      <c r="Q1815" s="109"/>
      <c r="W1815" s="19"/>
    </row>
    <row r="1816" spans="14:23">
      <c r="N1816" s="108"/>
      <c r="O1816" s="108"/>
      <c r="P1816" s="108"/>
      <c r="Q1816" s="109"/>
      <c r="W1816" s="19"/>
    </row>
    <row r="1817" spans="14:23">
      <c r="N1817" s="108"/>
      <c r="O1817" s="108"/>
      <c r="P1817" s="108"/>
      <c r="Q1817" s="109"/>
      <c r="W1817" s="19"/>
    </row>
    <row r="1818" spans="14:23">
      <c r="N1818" s="108"/>
      <c r="O1818" s="108"/>
      <c r="P1818" s="108"/>
      <c r="Q1818" s="109"/>
      <c r="W1818" s="19"/>
    </row>
    <row r="1819" spans="14:23">
      <c r="N1819" s="108"/>
      <c r="O1819" s="108"/>
      <c r="P1819" s="108"/>
      <c r="Q1819" s="109"/>
      <c r="W1819" s="19"/>
    </row>
    <row r="1820" spans="14:23">
      <c r="N1820" s="108"/>
      <c r="O1820" s="108"/>
      <c r="P1820" s="108"/>
      <c r="Q1820" s="109"/>
      <c r="W1820" s="19"/>
    </row>
    <row r="1821" spans="14:23">
      <c r="N1821" s="108"/>
      <c r="O1821" s="108"/>
      <c r="P1821" s="108"/>
      <c r="Q1821" s="109"/>
      <c r="W1821" s="19"/>
    </row>
    <row r="1822" spans="14:23">
      <c r="N1822" s="108"/>
      <c r="O1822" s="108"/>
      <c r="P1822" s="108"/>
      <c r="Q1822" s="109"/>
      <c r="W1822" s="19"/>
    </row>
    <row r="1823" spans="14:23">
      <c r="N1823" s="108"/>
      <c r="O1823" s="108"/>
      <c r="P1823" s="108"/>
      <c r="Q1823" s="109"/>
      <c r="W1823" s="19"/>
    </row>
    <row r="1824" spans="14:23">
      <c r="N1824" s="108"/>
      <c r="O1824" s="108"/>
      <c r="P1824" s="108"/>
      <c r="Q1824" s="109"/>
      <c r="W1824" s="19"/>
    </row>
    <row r="1825" spans="14:23">
      <c r="N1825" s="108"/>
      <c r="O1825" s="108"/>
      <c r="P1825" s="108"/>
      <c r="Q1825" s="109"/>
      <c r="W1825" s="19"/>
    </row>
    <row r="1826" spans="14:23">
      <c r="N1826" s="108"/>
      <c r="O1826" s="108"/>
      <c r="P1826" s="108"/>
      <c r="Q1826" s="109"/>
      <c r="W1826" s="19"/>
    </row>
    <row r="1827" spans="14:23">
      <c r="N1827" s="108"/>
      <c r="O1827" s="108"/>
      <c r="P1827" s="108"/>
      <c r="Q1827" s="109"/>
      <c r="W1827" s="19"/>
    </row>
    <row r="1828" spans="14:23">
      <c r="N1828" s="108"/>
      <c r="O1828" s="108"/>
      <c r="P1828" s="108"/>
      <c r="Q1828" s="109"/>
      <c r="W1828" s="19"/>
    </row>
    <row r="1829" spans="14:23">
      <c r="N1829" s="108"/>
      <c r="O1829" s="108"/>
      <c r="P1829" s="108"/>
      <c r="Q1829" s="109"/>
      <c r="W1829" s="19"/>
    </row>
    <row r="1830" spans="14:23">
      <c r="N1830" s="108"/>
      <c r="O1830" s="108"/>
      <c r="P1830" s="108"/>
      <c r="Q1830" s="109"/>
      <c r="W1830" s="19"/>
    </row>
    <row r="1831" spans="14:23">
      <c r="N1831" s="108"/>
      <c r="O1831" s="108"/>
      <c r="P1831" s="108"/>
      <c r="Q1831" s="109"/>
      <c r="W1831" s="19"/>
    </row>
    <row r="1832" spans="14:23">
      <c r="N1832" s="108"/>
      <c r="O1832" s="108"/>
      <c r="P1832" s="108"/>
      <c r="Q1832" s="109"/>
      <c r="W1832" s="19"/>
    </row>
    <row r="1833" spans="14:23">
      <c r="N1833" s="108"/>
      <c r="O1833" s="108"/>
      <c r="P1833" s="108"/>
      <c r="Q1833" s="109"/>
      <c r="W1833" s="19"/>
    </row>
    <row r="1834" spans="14:23">
      <c r="N1834" s="108"/>
      <c r="O1834" s="108"/>
      <c r="P1834" s="108"/>
      <c r="Q1834" s="109"/>
      <c r="W1834" s="19"/>
    </row>
    <row r="1835" spans="14:23">
      <c r="N1835" s="108"/>
      <c r="O1835" s="108"/>
      <c r="P1835" s="108"/>
      <c r="Q1835" s="109"/>
      <c r="W1835" s="19"/>
    </row>
    <row r="1836" spans="14:23">
      <c r="N1836" s="108"/>
      <c r="O1836" s="108"/>
      <c r="P1836" s="108"/>
      <c r="Q1836" s="109"/>
      <c r="W1836" s="19"/>
    </row>
    <row r="1837" spans="14:23">
      <c r="N1837" s="108"/>
      <c r="O1837" s="108"/>
      <c r="P1837" s="108"/>
      <c r="Q1837" s="109"/>
      <c r="W1837" s="19"/>
    </row>
    <row r="1838" spans="14:23">
      <c r="N1838" s="108"/>
      <c r="O1838" s="108"/>
      <c r="P1838" s="108"/>
      <c r="Q1838" s="109"/>
      <c r="W1838" s="19"/>
    </row>
    <row r="1839" spans="14:23">
      <c r="N1839" s="108"/>
      <c r="O1839" s="108"/>
      <c r="P1839" s="108"/>
      <c r="Q1839" s="109"/>
      <c r="W1839" s="19"/>
    </row>
    <row r="1840" spans="14:23">
      <c r="N1840" s="108"/>
      <c r="O1840" s="108"/>
      <c r="P1840" s="108"/>
      <c r="Q1840" s="109"/>
      <c r="W1840" s="19"/>
    </row>
    <row r="1841" spans="14:23">
      <c r="N1841" s="108"/>
      <c r="O1841" s="108"/>
      <c r="P1841" s="108"/>
      <c r="Q1841" s="109"/>
      <c r="W1841" s="19"/>
    </row>
    <row r="1842" spans="14:23">
      <c r="N1842" s="108"/>
      <c r="O1842" s="108"/>
      <c r="P1842" s="108"/>
      <c r="Q1842" s="109"/>
      <c r="W1842" s="19"/>
    </row>
    <row r="1843" spans="14:23">
      <c r="N1843" s="108"/>
      <c r="O1843" s="108"/>
      <c r="P1843" s="108"/>
      <c r="Q1843" s="109"/>
      <c r="W1843" s="19"/>
    </row>
    <row r="1844" spans="14:23">
      <c r="N1844" s="108"/>
      <c r="O1844" s="108"/>
      <c r="P1844" s="108"/>
      <c r="Q1844" s="109"/>
      <c r="W1844" s="19"/>
    </row>
    <row r="1845" spans="14:23">
      <c r="N1845" s="108"/>
      <c r="O1845" s="108"/>
      <c r="P1845" s="108"/>
      <c r="Q1845" s="109"/>
      <c r="W1845" s="19"/>
    </row>
    <row r="1846" spans="14:23">
      <c r="N1846" s="108"/>
      <c r="O1846" s="108"/>
      <c r="P1846" s="108"/>
      <c r="Q1846" s="109"/>
      <c r="W1846" s="19"/>
    </row>
    <row r="1847" spans="14:23">
      <c r="N1847" s="108"/>
      <c r="O1847" s="108"/>
      <c r="P1847" s="108"/>
      <c r="Q1847" s="109"/>
      <c r="W1847" s="19"/>
    </row>
    <row r="1848" spans="14:23">
      <c r="N1848" s="108"/>
      <c r="O1848" s="108"/>
      <c r="P1848" s="108"/>
      <c r="Q1848" s="109"/>
      <c r="W1848" s="19"/>
    </row>
    <row r="1849" spans="14:23">
      <c r="N1849" s="108"/>
      <c r="O1849" s="108"/>
      <c r="P1849" s="108"/>
      <c r="Q1849" s="109"/>
      <c r="W1849" s="19"/>
    </row>
    <row r="1850" spans="14:23">
      <c r="N1850" s="108"/>
      <c r="O1850" s="108"/>
      <c r="P1850" s="108"/>
      <c r="Q1850" s="109"/>
      <c r="W1850" s="19"/>
    </row>
    <row r="1851" spans="14:23">
      <c r="N1851" s="108"/>
      <c r="O1851" s="108"/>
      <c r="P1851" s="108"/>
      <c r="Q1851" s="109"/>
      <c r="W1851" s="19"/>
    </row>
    <row r="1852" spans="14:23">
      <c r="N1852" s="108"/>
      <c r="O1852" s="108"/>
      <c r="P1852" s="108"/>
      <c r="Q1852" s="109"/>
      <c r="W1852" s="19"/>
    </row>
    <row r="1853" spans="14:23">
      <c r="N1853" s="108"/>
      <c r="O1853" s="108"/>
      <c r="P1853" s="108"/>
      <c r="Q1853" s="109"/>
      <c r="W1853" s="19"/>
    </row>
    <row r="1854" spans="14:23">
      <c r="N1854" s="108"/>
      <c r="O1854" s="108"/>
      <c r="P1854" s="108"/>
      <c r="Q1854" s="109"/>
      <c r="W1854" s="19"/>
    </row>
    <row r="1855" spans="14:23">
      <c r="N1855" s="108"/>
      <c r="O1855" s="108"/>
      <c r="P1855" s="108"/>
      <c r="Q1855" s="109"/>
      <c r="W1855" s="19"/>
    </row>
    <row r="1856" spans="14:23">
      <c r="N1856" s="108"/>
      <c r="O1856" s="108"/>
      <c r="P1856" s="108"/>
      <c r="Q1856" s="109"/>
      <c r="W1856" s="19"/>
    </row>
    <row r="1857" spans="14:23">
      <c r="N1857" s="108"/>
      <c r="O1857" s="108"/>
      <c r="P1857" s="108"/>
      <c r="Q1857" s="109"/>
      <c r="W1857" s="19"/>
    </row>
    <row r="1858" spans="14:23">
      <c r="N1858" s="108"/>
      <c r="O1858" s="108"/>
      <c r="P1858" s="108"/>
      <c r="Q1858" s="109"/>
      <c r="W1858" s="19"/>
    </row>
    <row r="1859" spans="14:23">
      <c r="N1859" s="108"/>
      <c r="O1859" s="108"/>
      <c r="P1859" s="108"/>
      <c r="Q1859" s="109"/>
      <c r="W1859" s="19"/>
    </row>
    <row r="1860" spans="14:23">
      <c r="N1860" s="108"/>
      <c r="O1860" s="108"/>
      <c r="P1860" s="108"/>
      <c r="Q1860" s="109"/>
      <c r="W1860" s="19"/>
    </row>
    <row r="1861" spans="14:23">
      <c r="N1861" s="108"/>
      <c r="O1861" s="108"/>
      <c r="P1861" s="108"/>
      <c r="Q1861" s="109"/>
      <c r="W1861" s="19"/>
    </row>
    <row r="1862" spans="14:23">
      <c r="N1862" s="108"/>
      <c r="O1862" s="108"/>
      <c r="P1862" s="108"/>
      <c r="Q1862" s="109"/>
      <c r="W1862" s="19"/>
    </row>
    <row r="1863" spans="14:23">
      <c r="N1863" s="108"/>
      <c r="O1863" s="108"/>
      <c r="P1863" s="108"/>
      <c r="Q1863" s="109"/>
      <c r="W1863" s="19"/>
    </row>
    <row r="1864" spans="14:23">
      <c r="N1864" s="108"/>
      <c r="O1864" s="108"/>
      <c r="P1864" s="108"/>
      <c r="Q1864" s="109"/>
      <c r="W1864" s="19"/>
    </row>
    <row r="1865" spans="14:23">
      <c r="N1865" s="108"/>
      <c r="O1865" s="108"/>
      <c r="P1865" s="108"/>
      <c r="Q1865" s="109"/>
      <c r="W1865" s="19"/>
    </row>
    <row r="1866" spans="14:23">
      <c r="N1866" s="108"/>
      <c r="O1866" s="108"/>
      <c r="P1866" s="108"/>
      <c r="Q1866" s="109"/>
      <c r="W1866" s="19"/>
    </row>
    <row r="1867" spans="14:23">
      <c r="N1867" s="108"/>
      <c r="O1867" s="108"/>
      <c r="P1867" s="108"/>
      <c r="Q1867" s="109"/>
      <c r="W1867" s="19"/>
    </row>
    <row r="1868" spans="14:23">
      <c r="N1868" s="108"/>
      <c r="O1868" s="108"/>
      <c r="P1868" s="108"/>
      <c r="Q1868" s="109"/>
      <c r="W1868" s="19"/>
    </row>
    <row r="1869" spans="14:23">
      <c r="N1869" s="108"/>
      <c r="O1869" s="108"/>
      <c r="P1869" s="108"/>
      <c r="Q1869" s="109"/>
      <c r="W1869" s="19"/>
    </row>
    <row r="1870" spans="14:23">
      <c r="N1870" s="108"/>
      <c r="O1870" s="108"/>
      <c r="P1870" s="108"/>
      <c r="Q1870" s="109"/>
      <c r="W1870" s="19"/>
    </row>
    <row r="1871" spans="14:23">
      <c r="N1871" s="108"/>
      <c r="O1871" s="108"/>
      <c r="P1871" s="108"/>
      <c r="Q1871" s="109"/>
      <c r="W1871" s="19"/>
    </row>
    <row r="1872" spans="14:23">
      <c r="N1872" s="108"/>
      <c r="O1872" s="108"/>
      <c r="P1872" s="108"/>
      <c r="Q1872" s="109"/>
      <c r="W1872" s="19"/>
    </row>
    <row r="1873" spans="14:23">
      <c r="N1873" s="108"/>
      <c r="O1873" s="108"/>
      <c r="P1873" s="108"/>
      <c r="Q1873" s="109"/>
      <c r="W1873" s="19"/>
    </row>
    <row r="1874" spans="14:23">
      <c r="N1874" s="108"/>
      <c r="O1874" s="108"/>
      <c r="P1874" s="108"/>
      <c r="Q1874" s="109"/>
      <c r="W1874" s="19"/>
    </row>
    <row r="1875" spans="14:23">
      <c r="N1875" s="108"/>
      <c r="O1875" s="108"/>
      <c r="P1875" s="108"/>
      <c r="Q1875" s="109"/>
      <c r="W1875" s="19"/>
    </row>
    <row r="1876" spans="14:23">
      <c r="N1876" s="108"/>
      <c r="O1876" s="108"/>
      <c r="P1876" s="108"/>
      <c r="Q1876" s="109"/>
      <c r="W1876" s="19"/>
    </row>
    <row r="1877" spans="14:23">
      <c r="N1877" s="108"/>
      <c r="O1877" s="108"/>
      <c r="P1877" s="108"/>
      <c r="Q1877" s="109"/>
      <c r="W1877" s="19"/>
    </row>
    <row r="1878" spans="14:23">
      <c r="N1878" s="108"/>
      <c r="O1878" s="108"/>
      <c r="P1878" s="108"/>
      <c r="Q1878" s="109"/>
      <c r="W1878" s="19"/>
    </row>
    <row r="1879" spans="14:23">
      <c r="N1879" s="108"/>
      <c r="O1879" s="108"/>
      <c r="P1879" s="108"/>
      <c r="Q1879" s="109"/>
      <c r="W1879" s="19"/>
    </row>
    <row r="1880" spans="14:23">
      <c r="N1880" s="108"/>
      <c r="O1880" s="108"/>
      <c r="P1880" s="108"/>
      <c r="Q1880" s="109"/>
      <c r="W1880" s="19"/>
    </row>
    <row r="1881" spans="14:23">
      <c r="N1881" s="108"/>
      <c r="O1881" s="108"/>
      <c r="P1881" s="108"/>
      <c r="Q1881" s="109"/>
      <c r="W1881" s="19"/>
    </row>
    <row r="1882" spans="14:23">
      <c r="N1882" s="108"/>
      <c r="O1882" s="108"/>
      <c r="P1882" s="108"/>
      <c r="Q1882" s="109"/>
      <c r="W1882" s="19"/>
    </row>
    <row r="1883" spans="14:23">
      <c r="N1883" s="108"/>
      <c r="O1883" s="108"/>
      <c r="P1883" s="108"/>
      <c r="Q1883" s="109"/>
      <c r="W1883" s="19"/>
    </row>
    <row r="1884" spans="14:23">
      <c r="N1884" s="108"/>
      <c r="O1884" s="108"/>
      <c r="P1884" s="108"/>
      <c r="Q1884" s="109"/>
      <c r="W1884" s="19"/>
    </row>
    <row r="1885" spans="14:23">
      <c r="N1885" s="108"/>
      <c r="O1885" s="108"/>
      <c r="P1885" s="108"/>
      <c r="Q1885" s="109"/>
      <c r="W1885" s="19"/>
    </row>
    <row r="1886" spans="14:23">
      <c r="N1886" s="108"/>
      <c r="O1886" s="108"/>
      <c r="P1886" s="108"/>
      <c r="Q1886" s="109"/>
      <c r="W1886" s="19"/>
    </row>
    <row r="1887" spans="14:23">
      <c r="N1887" s="108"/>
      <c r="O1887" s="108"/>
      <c r="P1887" s="108"/>
      <c r="Q1887" s="109"/>
      <c r="W1887" s="19"/>
    </row>
    <row r="1888" spans="14:23">
      <c r="N1888" s="108"/>
      <c r="O1888" s="108"/>
      <c r="P1888" s="108"/>
      <c r="Q1888" s="109"/>
      <c r="W1888" s="19"/>
    </row>
    <row r="1889" spans="14:23">
      <c r="N1889" s="108"/>
      <c r="O1889" s="108"/>
      <c r="P1889" s="108"/>
      <c r="Q1889" s="109"/>
      <c r="W1889" s="19"/>
    </row>
    <row r="1890" spans="14:23">
      <c r="N1890" s="108"/>
      <c r="O1890" s="108"/>
      <c r="P1890" s="108"/>
      <c r="Q1890" s="109"/>
      <c r="W1890" s="19"/>
    </row>
    <row r="1891" spans="14:23">
      <c r="N1891" s="108"/>
      <c r="O1891" s="108"/>
      <c r="P1891" s="108"/>
      <c r="Q1891" s="109"/>
      <c r="W1891" s="19"/>
    </row>
    <row r="1892" spans="14:23">
      <c r="N1892" s="108"/>
      <c r="O1892" s="108"/>
      <c r="P1892" s="108"/>
      <c r="Q1892" s="109"/>
      <c r="W1892" s="19"/>
    </row>
    <row r="1893" spans="14:23">
      <c r="N1893" s="108"/>
      <c r="O1893" s="108"/>
      <c r="P1893" s="108"/>
      <c r="Q1893" s="109"/>
      <c r="W1893" s="19"/>
    </row>
    <row r="1894" spans="14:23">
      <c r="N1894" s="108"/>
      <c r="O1894" s="108"/>
      <c r="P1894" s="108"/>
      <c r="Q1894" s="109"/>
      <c r="W1894" s="19"/>
    </row>
    <row r="1895" spans="14:23">
      <c r="N1895" s="108"/>
      <c r="O1895" s="108"/>
      <c r="P1895" s="108"/>
      <c r="Q1895" s="109"/>
      <c r="W1895" s="19"/>
    </row>
    <row r="1896" spans="14:23">
      <c r="N1896" s="108"/>
      <c r="O1896" s="108"/>
      <c r="P1896" s="108"/>
      <c r="Q1896" s="109"/>
      <c r="W1896" s="19"/>
    </row>
    <row r="1897" spans="14:23">
      <c r="N1897" s="108"/>
      <c r="O1897" s="108"/>
      <c r="P1897" s="108"/>
      <c r="Q1897" s="109"/>
      <c r="W1897" s="19"/>
    </row>
    <row r="1898" spans="14:23">
      <c r="N1898" s="108"/>
      <c r="O1898" s="108"/>
      <c r="P1898" s="108"/>
      <c r="Q1898" s="109"/>
      <c r="W1898" s="19"/>
    </row>
    <row r="1899" spans="14:23">
      <c r="N1899" s="108"/>
      <c r="O1899" s="108"/>
      <c r="P1899" s="108"/>
      <c r="Q1899" s="109"/>
      <c r="W1899" s="19"/>
    </row>
    <row r="1900" spans="14:23">
      <c r="N1900" s="108"/>
      <c r="O1900" s="108"/>
      <c r="P1900" s="108"/>
      <c r="Q1900" s="109"/>
      <c r="W1900" s="19"/>
    </row>
    <row r="1901" spans="14:23">
      <c r="N1901" s="108"/>
      <c r="O1901" s="108"/>
      <c r="P1901" s="108"/>
      <c r="Q1901" s="109"/>
      <c r="W1901" s="19"/>
    </row>
    <row r="1902" spans="14:23">
      <c r="N1902" s="108"/>
      <c r="O1902" s="108"/>
      <c r="P1902" s="108"/>
      <c r="Q1902" s="109"/>
      <c r="W1902" s="19"/>
    </row>
    <row r="1903" spans="14:23">
      <c r="N1903" s="108"/>
      <c r="O1903" s="108"/>
      <c r="P1903" s="108"/>
      <c r="Q1903" s="109"/>
      <c r="W1903" s="19"/>
    </row>
    <row r="1904" spans="14:23">
      <c r="N1904" s="108"/>
      <c r="O1904" s="108"/>
      <c r="P1904" s="108"/>
      <c r="Q1904" s="109"/>
      <c r="W1904" s="19"/>
    </row>
    <row r="1905" spans="14:23">
      <c r="N1905" s="108"/>
      <c r="O1905" s="108"/>
      <c r="P1905" s="108"/>
      <c r="Q1905" s="109"/>
      <c r="W1905" s="19"/>
    </row>
    <row r="1906" spans="14:23">
      <c r="N1906" s="108"/>
      <c r="O1906" s="108"/>
      <c r="P1906" s="108"/>
      <c r="Q1906" s="109"/>
      <c r="W1906" s="19"/>
    </row>
    <row r="1907" spans="14:23">
      <c r="N1907" s="108"/>
      <c r="O1907" s="108"/>
      <c r="P1907" s="108"/>
      <c r="Q1907" s="109"/>
      <c r="W1907" s="19"/>
    </row>
    <row r="1908" spans="14:23">
      <c r="N1908" s="108"/>
      <c r="O1908" s="108"/>
      <c r="P1908" s="108"/>
      <c r="Q1908" s="109"/>
      <c r="W1908" s="19"/>
    </row>
    <row r="1909" spans="14:23">
      <c r="N1909" s="108"/>
      <c r="O1909" s="108"/>
      <c r="P1909" s="108"/>
      <c r="Q1909" s="109"/>
      <c r="W1909" s="19"/>
    </row>
    <row r="1910" spans="14:23">
      <c r="N1910" s="108"/>
      <c r="O1910" s="108"/>
      <c r="P1910" s="108"/>
      <c r="Q1910" s="109"/>
      <c r="W1910" s="19"/>
    </row>
    <row r="1911" spans="14:23">
      <c r="N1911" s="108"/>
      <c r="O1911" s="108"/>
      <c r="P1911" s="108"/>
      <c r="Q1911" s="109"/>
      <c r="W1911" s="19"/>
    </row>
    <row r="1912" spans="14:23">
      <c r="N1912" s="108"/>
      <c r="O1912" s="108"/>
      <c r="P1912" s="108"/>
      <c r="Q1912" s="109"/>
      <c r="W1912" s="19"/>
    </row>
    <row r="1913" spans="14:23">
      <c r="N1913" s="108"/>
      <c r="O1913" s="108"/>
      <c r="P1913" s="108"/>
      <c r="Q1913" s="109"/>
      <c r="W1913" s="19"/>
    </row>
    <row r="1914" spans="14:23">
      <c r="N1914" s="108"/>
      <c r="O1914" s="108"/>
      <c r="P1914" s="108"/>
      <c r="Q1914" s="109"/>
      <c r="W1914" s="19"/>
    </row>
    <row r="1915" spans="14:23">
      <c r="N1915" s="108"/>
      <c r="O1915" s="108"/>
      <c r="P1915" s="108"/>
      <c r="Q1915" s="109"/>
      <c r="W1915" s="19"/>
    </row>
    <row r="1916" spans="14:23">
      <c r="N1916" s="108"/>
      <c r="O1916" s="108"/>
      <c r="P1916" s="108"/>
      <c r="Q1916" s="109"/>
      <c r="W1916" s="19"/>
    </row>
    <row r="1917" spans="14:23">
      <c r="N1917" s="108"/>
      <c r="O1917" s="108"/>
      <c r="P1917" s="108"/>
      <c r="Q1917" s="109"/>
      <c r="W1917" s="19"/>
    </row>
    <row r="1918" spans="14:23">
      <c r="N1918" s="108"/>
      <c r="O1918" s="108"/>
      <c r="P1918" s="108"/>
      <c r="Q1918" s="109"/>
      <c r="W1918" s="19"/>
    </row>
    <row r="1919" spans="14:23">
      <c r="N1919" s="108"/>
      <c r="O1919" s="108"/>
      <c r="P1919" s="108"/>
      <c r="Q1919" s="109"/>
      <c r="W1919" s="19"/>
    </row>
    <row r="1920" spans="14:23">
      <c r="N1920" s="108"/>
      <c r="O1920" s="108"/>
      <c r="P1920" s="108"/>
      <c r="Q1920" s="109"/>
      <c r="W1920" s="19"/>
    </row>
    <row r="1921" spans="14:23">
      <c r="N1921" s="108"/>
      <c r="O1921" s="108"/>
      <c r="P1921" s="108"/>
      <c r="Q1921" s="109"/>
      <c r="W1921" s="19"/>
    </row>
    <row r="1922" spans="14:23">
      <c r="N1922" s="108"/>
      <c r="O1922" s="108"/>
      <c r="P1922" s="108"/>
      <c r="Q1922" s="109"/>
      <c r="W1922" s="19"/>
    </row>
    <row r="1923" spans="14:23">
      <c r="N1923" s="108"/>
      <c r="O1923" s="108"/>
      <c r="P1923" s="108"/>
      <c r="Q1923" s="109"/>
      <c r="W1923" s="19"/>
    </row>
    <row r="1924" spans="14:23">
      <c r="N1924" s="108"/>
      <c r="O1924" s="108"/>
      <c r="P1924" s="108"/>
      <c r="Q1924" s="109"/>
      <c r="W1924" s="19"/>
    </row>
    <row r="1925" spans="14:23">
      <c r="N1925" s="108"/>
      <c r="O1925" s="108"/>
      <c r="P1925" s="108"/>
      <c r="Q1925" s="109"/>
      <c r="W1925" s="19"/>
    </row>
    <row r="1926" spans="14:23">
      <c r="N1926" s="108"/>
      <c r="O1926" s="108"/>
      <c r="P1926" s="108"/>
      <c r="Q1926" s="109"/>
      <c r="W1926" s="19"/>
    </row>
    <row r="1927" spans="14:23">
      <c r="N1927" s="108"/>
      <c r="O1927" s="108"/>
      <c r="P1927" s="108"/>
      <c r="Q1927" s="109"/>
      <c r="W1927" s="19"/>
    </row>
    <row r="1928" spans="14:23">
      <c r="N1928" s="108"/>
      <c r="O1928" s="108"/>
      <c r="P1928" s="108"/>
      <c r="Q1928" s="109"/>
      <c r="W1928" s="19"/>
    </row>
    <row r="1929" spans="14:23">
      <c r="N1929" s="108"/>
      <c r="O1929" s="108"/>
      <c r="P1929" s="108"/>
      <c r="Q1929" s="109"/>
      <c r="W1929" s="19"/>
    </row>
    <row r="1930" spans="14:23">
      <c r="N1930" s="108"/>
      <c r="O1930" s="108"/>
      <c r="P1930" s="108"/>
      <c r="Q1930" s="109"/>
      <c r="W1930" s="19"/>
    </row>
    <row r="1931" spans="14:23">
      <c r="N1931" s="108"/>
      <c r="O1931" s="108"/>
      <c r="P1931" s="108"/>
      <c r="Q1931" s="109"/>
      <c r="W1931" s="19"/>
    </row>
    <row r="1932" spans="14:23">
      <c r="N1932" s="108"/>
      <c r="O1932" s="108"/>
      <c r="P1932" s="108"/>
      <c r="Q1932" s="109"/>
      <c r="W1932" s="19"/>
    </row>
    <row r="1933" spans="14:23">
      <c r="N1933" s="108"/>
      <c r="O1933" s="108"/>
      <c r="P1933" s="108"/>
      <c r="Q1933" s="109"/>
      <c r="W1933" s="19"/>
    </row>
    <row r="1934" spans="14:23">
      <c r="N1934" s="108"/>
      <c r="O1934" s="108"/>
      <c r="P1934" s="108"/>
      <c r="Q1934" s="109"/>
      <c r="W1934" s="19"/>
    </row>
    <row r="1935" spans="14:23">
      <c r="N1935" s="108"/>
      <c r="O1935" s="108"/>
      <c r="P1935" s="108"/>
      <c r="Q1935" s="109"/>
      <c r="W1935" s="19"/>
    </row>
    <row r="1936" spans="14:23">
      <c r="N1936" s="108"/>
      <c r="O1936" s="108"/>
      <c r="P1936" s="108"/>
      <c r="Q1936" s="109"/>
      <c r="W1936" s="19"/>
    </row>
    <row r="1937" spans="14:23">
      <c r="N1937" s="108"/>
      <c r="O1937" s="108"/>
      <c r="P1937" s="108"/>
      <c r="Q1937" s="109"/>
      <c r="W1937" s="19"/>
    </row>
    <row r="1938" spans="14:23">
      <c r="N1938" s="108"/>
      <c r="O1938" s="108"/>
      <c r="P1938" s="108"/>
      <c r="Q1938" s="109"/>
      <c r="W1938" s="19"/>
    </row>
    <row r="1939" spans="14:23">
      <c r="N1939" s="108"/>
      <c r="O1939" s="108"/>
      <c r="P1939" s="108"/>
      <c r="Q1939" s="109"/>
      <c r="W1939" s="19"/>
    </row>
    <row r="1940" spans="14:23">
      <c r="N1940" s="108"/>
      <c r="O1940" s="108"/>
      <c r="P1940" s="108"/>
      <c r="Q1940" s="109"/>
      <c r="W1940" s="19"/>
    </row>
    <row r="1941" spans="14:23">
      <c r="N1941" s="108"/>
      <c r="O1941" s="108"/>
      <c r="P1941" s="108"/>
      <c r="Q1941" s="109"/>
      <c r="W1941" s="19"/>
    </row>
    <row r="1942" spans="14:23">
      <c r="N1942" s="108"/>
      <c r="O1942" s="108"/>
      <c r="P1942" s="108"/>
      <c r="Q1942" s="109"/>
      <c r="W1942" s="19"/>
    </row>
    <row r="1943" spans="14:23">
      <c r="N1943" s="108"/>
      <c r="O1943" s="108"/>
      <c r="P1943" s="108"/>
      <c r="Q1943" s="109"/>
      <c r="W1943" s="19"/>
    </row>
    <row r="1944" spans="14:23">
      <c r="N1944" s="108"/>
      <c r="O1944" s="108"/>
      <c r="P1944" s="108"/>
      <c r="Q1944" s="109"/>
      <c r="W1944" s="19"/>
    </row>
    <row r="1945" spans="14:23">
      <c r="N1945" s="108"/>
      <c r="O1945" s="108"/>
      <c r="P1945" s="108"/>
      <c r="Q1945" s="109"/>
      <c r="W1945" s="19"/>
    </row>
    <row r="1946" spans="14:23">
      <c r="N1946" s="108"/>
      <c r="O1946" s="108"/>
      <c r="P1946" s="108"/>
      <c r="Q1946" s="109"/>
      <c r="W1946" s="19"/>
    </row>
    <row r="1947" spans="14:23">
      <c r="N1947" s="108"/>
      <c r="O1947" s="108"/>
      <c r="P1947" s="108"/>
      <c r="Q1947" s="109"/>
      <c r="W1947" s="19"/>
    </row>
    <row r="1948" spans="14:23">
      <c r="N1948" s="108"/>
      <c r="O1948" s="108"/>
      <c r="P1948" s="108"/>
      <c r="Q1948" s="109"/>
      <c r="W1948" s="19"/>
    </row>
    <row r="1949" spans="14:23">
      <c r="N1949" s="108"/>
      <c r="O1949" s="108"/>
      <c r="P1949" s="108"/>
      <c r="Q1949" s="109"/>
      <c r="W1949" s="19"/>
    </row>
    <row r="1950" spans="14:23">
      <c r="N1950" s="108"/>
      <c r="O1950" s="108"/>
      <c r="P1950" s="108"/>
      <c r="Q1950" s="109"/>
      <c r="W1950" s="19"/>
    </row>
    <row r="1951" spans="14:23">
      <c r="N1951" s="108"/>
      <c r="O1951" s="108"/>
      <c r="P1951" s="108"/>
      <c r="Q1951" s="109"/>
      <c r="W1951" s="19"/>
    </row>
    <row r="1952" spans="14:23">
      <c r="N1952" s="108"/>
      <c r="O1952" s="108"/>
      <c r="P1952" s="108"/>
      <c r="Q1952" s="109"/>
      <c r="W1952" s="19"/>
    </row>
    <row r="1953" spans="14:23">
      <c r="N1953" s="108"/>
      <c r="O1953" s="108"/>
      <c r="P1953" s="108"/>
      <c r="Q1953" s="109"/>
      <c r="W1953" s="19"/>
    </row>
    <row r="1954" spans="14:23">
      <c r="N1954" s="108"/>
      <c r="O1954" s="108"/>
      <c r="P1954" s="108"/>
      <c r="Q1954" s="109"/>
      <c r="W1954" s="19"/>
    </row>
    <row r="1955" spans="14:23">
      <c r="N1955" s="108"/>
      <c r="O1955" s="108"/>
      <c r="P1955" s="108"/>
      <c r="Q1955" s="109"/>
      <c r="W1955" s="19"/>
    </row>
    <row r="1956" spans="14:23">
      <c r="N1956" s="108"/>
      <c r="O1956" s="108"/>
      <c r="P1956" s="108"/>
      <c r="Q1956" s="109"/>
      <c r="W1956" s="19"/>
    </row>
    <row r="1957" spans="14:23">
      <c r="N1957" s="108"/>
      <c r="O1957" s="108"/>
      <c r="P1957" s="108"/>
      <c r="Q1957" s="109"/>
      <c r="W1957" s="19"/>
    </row>
    <row r="1958" spans="14:23">
      <c r="N1958" s="108"/>
      <c r="O1958" s="108"/>
      <c r="P1958" s="108"/>
      <c r="Q1958" s="109"/>
      <c r="W1958" s="19"/>
    </row>
    <row r="1959" spans="14:23">
      <c r="N1959" s="108"/>
      <c r="O1959" s="108"/>
      <c r="P1959" s="108"/>
      <c r="Q1959" s="109"/>
      <c r="W1959" s="19"/>
    </row>
    <row r="1960" spans="14:23">
      <c r="N1960" s="108"/>
      <c r="O1960" s="108"/>
      <c r="P1960" s="108"/>
      <c r="Q1960" s="109"/>
      <c r="W1960" s="19"/>
    </row>
    <row r="1961" spans="14:23">
      <c r="N1961" s="108"/>
      <c r="O1961" s="108"/>
      <c r="P1961" s="108"/>
      <c r="Q1961" s="109"/>
      <c r="W1961" s="19"/>
    </row>
    <row r="1962" spans="14:23">
      <c r="N1962" s="108"/>
      <c r="O1962" s="108"/>
      <c r="P1962" s="108"/>
      <c r="Q1962" s="109"/>
      <c r="W1962" s="19"/>
    </row>
    <row r="1963" spans="14:23">
      <c r="N1963" s="108"/>
      <c r="O1963" s="108"/>
      <c r="P1963" s="108"/>
      <c r="Q1963" s="109"/>
      <c r="W1963" s="19"/>
    </row>
    <row r="1964" spans="14:23">
      <c r="N1964" s="108"/>
      <c r="O1964" s="108"/>
      <c r="P1964" s="108"/>
      <c r="Q1964" s="109"/>
      <c r="W1964" s="19"/>
    </row>
    <row r="1965" spans="14:23">
      <c r="N1965" s="108"/>
      <c r="O1965" s="108"/>
      <c r="P1965" s="108"/>
      <c r="Q1965" s="109"/>
      <c r="W1965" s="19"/>
    </row>
    <row r="1966" spans="14:23">
      <c r="N1966" s="108"/>
      <c r="O1966" s="108"/>
      <c r="P1966" s="108"/>
      <c r="Q1966" s="109"/>
      <c r="W1966" s="19"/>
    </row>
    <row r="1967" spans="14:23">
      <c r="N1967" s="108"/>
      <c r="O1967" s="108"/>
      <c r="P1967" s="108"/>
      <c r="Q1967" s="109"/>
      <c r="W1967" s="19"/>
    </row>
    <row r="1968" spans="14:23">
      <c r="N1968" s="108"/>
      <c r="O1968" s="108"/>
      <c r="P1968" s="108"/>
      <c r="Q1968" s="109"/>
      <c r="W1968" s="19"/>
    </row>
    <row r="1969" spans="14:23">
      <c r="N1969" s="108"/>
      <c r="O1969" s="108"/>
      <c r="P1969" s="108"/>
      <c r="Q1969" s="109"/>
      <c r="W1969" s="19"/>
    </row>
    <row r="1970" spans="14:23">
      <c r="N1970" s="108"/>
      <c r="O1970" s="108"/>
      <c r="P1970" s="108"/>
      <c r="Q1970" s="109"/>
      <c r="W1970" s="19"/>
    </row>
    <row r="1971" spans="14:23">
      <c r="N1971" s="108"/>
      <c r="O1971" s="108"/>
      <c r="P1971" s="108"/>
      <c r="Q1971" s="109"/>
      <c r="W1971" s="19"/>
    </row>
    <row r="1972" spans="14:23">
      <c r="N1972" s="108"/>
      <c r="O1972" s="108"/>
      <c r="P1972" s="108"/>
      <c r="Q1972" s="109"/>
      <c r="W1972" s="19"/>
    </row>
    <row r="1973" spans="14:23">
      <c r="N1973" s="108"/>
      <c r="O1973" s="108"/>
      <c r="P1973" s="108"/>
      <c r="Q1973" s="109"/>
      <c r="W1973" s="19"/>
    </row>
    <row r="1974" spans="14:23">
      <c r="N1974" s="108"/>
      <c r="O1974" s="108"/>
      <c r="P1974" s="108"/>
      <c r="Q1974" s="109"/>
      <c r="W1974" s="19"/>
    </row>
    <row r="1975" spans="14:23">
      <c r="N1975" s="108"/>
      <c r="O1975" s="108"/>
      <c r="P1975" s="108"/>
      <c r="Q1975" s="109"/>
      <c r="W1975" s="19"/>
    </row>
    <row r="1976" spans="14:23">
      <c r="N1976" s="108"/>
      <c r="O1976" s="108"/>
      <c r="P1976" s="108"/>
      <c r="Q1976" s="109"/>
      <c r="W1976" s="19"/>
    </row>
    <row r="1977" spans="14:23">
      <c r="N1977" s="108"/>
      <c r="O1977" s="108"/>
      <c r="P1977" s="108"/>
      <c r="Q1977" s="109"/>
      <c r="W1977" s="19"/>
    </row>
    <row r="1978" spans="14:23">
      <c r="N1978" s="108"/>
      <c r="O1978" s="108"/>
      <c r="P1978" s="108"/>
      <c r="Q1978" s="109"/>
      <c r="W1978" s="19"/>
    </row>
    <row r="1979" spans="14:23">
      <c r="N1979" s="108"/>
      <c r="O1979" s="108"/>
      <c r="P1979" s="108"/>
      <c r="Q1979" s="109"/>
      <c r="W1979" s="19"/>
    </row>
    <row r="1980" spans="14:23">
      <c r="N1980" s="108"/>
      <c r="O1980" s="108"/>
      <c r="P1980" s="108"/>
      <c r="Q1980" s="109"/>
      <c r="W1980" s="19"/>
    </row>
    <row r="1981" spans="14:23">
      <c r="N1981" s="108"/>
      <c r="O1981" s="108"/>
      <c r="P1981" s="108"/>
      <c r="Q1981" s="109"/>
      <c r="W1981" s="19"/>
    </row>
    <row r="1982" spans="14:23">
      <c r="N1982" s="108"/>
      <c r="O1982" s="108"/>
      <c r="P1982" s="108"/>
      <c r="Q1982" s="109"/>
      <c r="W1982" s="19"/>
    </row>
    <row r="1983" spans="14:23">
      <c r="N1983" s="108"/>
      <c r="O1983" s="108"/>
      <c r="P1983" s="108"/>
      <c r="Q1983" s="109"/>
      <c r="W1983" s="19"/>
    </row>
    <row r="1984" spans="14:23">
      <c r="N1984" s="108"/>
      <c r="O1984" s="108"/>
      <c r="P1984" s="108"/>
      <c r="Q1984" s="109"/>
      <c r="W1984" s="19"/>
    </row>
    <row r="1985" spans="14:23">
      <c r="N1985" s="108"/>
      <c r="O1985" s="108"/>
      <c r="P1985" s="108"/>
      <c r="Q1985" s="109"/>
      <c r="W1985" s="19"/>
    </row>
    <row r="1986" spans="14:23">
      <c r="N1986" s="108"/>
      <c r="O1986" s="108"/>
      <c r="P1986" s="108"/>
      <c r="Q1986" s="109"/>
      <c r="W1986" s="19"/>
    </row>
    <row r="1987" spans="14:23">
      <c r="N1987" s="108"/>
      <c r="O1987" s="108"/>
      <c r="P1987" s="108"/>
      <c r="Q1987" s="109"/>
      <c r="W1987" s="19"/>
    </row>
    <row r="1988" spans="14:23">
      <c r="N1988" s="108"/>
      <c r="O1988" s="108"/>
      <c r="P1988" s="108"/>
      <c r="Q1988" s="109"/>
      <c r="W1988" s="19"/>
    </row>
    <row r="1989" spans="14:23">
      <c r="N1989" s="108"/>
      <c r="O1989" s="108"/>
      <c r="P1989" s="108"/>
      <c r="Q1989" s="109"/>
      <c r="W1989" s="19"/>
    </row>
    <row r="1990" spans="14:23">
      <c r="N1990" s="108"/>
      <c r="O1990" s="108"/>
      <c r="P1990" s="108"/>
      <c r="Q1990" s="109"/>
      <c r="W1990" s="19"/>
    </row>
    <row r="1991" spans="14:23">
      <c r="N1991" s="108"/>
      <c r="O1991" s="108"/>
      <c r="P1991" s="108"/>
      <c r="Q1991" s="109"/>
      <c r="W1991" s="19"/>
    </row>
    <row r="1992" spans="14:23">
      <c r="N1992" s="108"/>
      <c r="O1992" s="108"/>
      <c r="P1992" s="108"/>
      <c r="Q1992" s="109"/>
      <c r="W1992" s="19"/>
    </row>
    <row r="1993" spans="14:23">
      <c r="N1993" s="108"/>
      <c r="O1993" s="108"/>
      <c r="P1993" s="108"/>
      <c r="Q1993" s="109"/>
      <c r="W1993" s="19"/>
    </row>
    <row r="1994" spans="14:23">
      <c r="N1994" s="108"/>
      <c r="O1994" s="108"/>
      <c r="P1994" s="108"/>
      <c r="Q1994" s="109"/>
      <c r="W1994" s="19"/>
    </row>
    <row r="1995" spans="14:23">
      <c r="N1995" s="108"/>
      <c r="O1995" s="108"/>
      <c r="P1995" s="108"/>
      <c r="Q1995" s="109"/>
      <c r="W1995" s="19"/>
    </row>
    <row r="1996" spans="14:23">
      <c r="N1996" s="108"/>
      <c r="O1996" s="108"/>
      <c r="P1996" s="108"/>
      <c r="Q1996" s="109"/>
      <c r="W1996" s="19"/>
    </row>
    <row r="1997" spans="14:23">
      <c r="N1997" s="108"/>
      <c r="O1997" s="108"/>
      <c r="P1997" s="108"/>
      <c r="Q1997" s="109"/>
      <c r="W1997" s="19"/>
    </row>
    <row r="1998" spans="14:23">
      <c r="N1998" s="108"/>
      <c r="O1998" s="108"/>
      <c r="P1998" s="108"/>
      <c r="Q1998" s="109"/>
      <c r="W1998" s="19"/>
    </row>
    <row r="1999" spans="14:23">
      <c r="N1999" s="108"/>
      <c r="O1999" s="108"/>
      <c r="P1999" s="108"/>
      <c r="Q1999" s="109"/>
      <c r="W1999" s="19"/>
    </row>
    <row r="2000" spans="14:23">
      <c r="N2000" s="108"/>
      <c r="O2000" s="108"/>
      <c r="P2000" s="108"/>
      <c r="Q2000" s="109"/>
      <c r="W2000" s="19"/>
    </row>
    <row r="2001" spans="14:23">
      <c r="N2001" s="108"/>
      <c r="O2001" s="108"/>
      <c r="P2001" s="108"/>
      <c r="Q2001" s="109"/>
      <c r="W2001" s="19"/>
    </row>
    <row r="2002" spans="14:23">
      <c r="N2002" s="108"/>
      <c r="O2002" s="108"/>
      <c r="P2002" s="108"/>
      <c r="Q2002" s="109"/>
      <c r="W2002" s="19"/>
    </row>
    <row r="2003" spans="14:23">
      <c r="N2003" s="108"/>
      <c r="O2003" s="108"/>
      <c r="P2003" s="108"/>
      <c r="Q2003" s="109"/>
      <c r="W2003" s="19"/>
    </row>
    <row r="2004" spans="14:23">
      <c r="N2004" s="108"/>
      <c r="O2004" s="108"/>
      <c r="P2004" s="108"/>
      <c r="Q2004" s="109"/>
      <c r="W2004" s="19"/>
    </row>
    <row r="2005" spans="14:23">
      <c r="N2005" s="108"/>
      <c r="O2005" s="108"/>
      <c r="P2005" s="108"/>
      <c r="Q2005" s="109"/>
      <c r="W2005" s="19"/>
    </row>
    <row r="2006" spans="14:23">
      <c r="N2006" s="108"/>
      <c r="O2006" s="108"/>
      <c r="P2006" s="108"/>
      <c r="Q2006" s="109"/>
      <c r="W2006" s="19"/>
    </row>
    <row r="2007" spans="14:23">
      <c r="N2007" s="108"/>
      <c r="O2007" s="108"/>
      <c r="P2007" s="108"/>
      <c r="Q2007" s="109"/>
      <c r="W2007" s="19"/>
    </row>
    <row r="2008" spans="14:23">
      <c r="N2008" s="108"/>
      <c r="O2008" s="108"/>
      <c r="P2008" s="108"/>
      <c r="Q2008" s="109"/>
      <c r="W2008" s="19"/>
    </row>
    <row r="2009" spans="14:23">
      <c r="N2009" s="108"/>
      <c r="O2009" s="108"/>
      <c r="P2009" s="108"/>
      <c r="Q2009" s="109"/>
      <c r="W2009" s="19"/>
    </row>
    <row r="2010" spans="14:23">
      <c r="N2010" s="108"/>
      <c r="O2010" s="108"/>
      <c r="P2010" s="108"/>
      <c r="Q2010" s="109"/>
      <c r="W2010" s="19"/>
    </row>
    <row r="2011" spans="14:23">
      <c r="N2011" s="108"/>
      <c r="O2011" s="108"/>
      <c r="P2011" s="108"/>
      <c r="Q2011" s="109"/>
      <c r="W2011" s="19"/>
    </row>
    <row r="2012" spans="14:23">
      <c r="N2012" s="108"/>
      <c r="O2012" s="108"/>
      <c r="P2012" s="108"/>
      <c r="Q2012" s="109"/>
      <c r="W2012" s="19"/>
    </row>
    <row r="2013" spans="14:23">
      <c r="N2013" s="108"/>
      <c r="O2013" s="108"/>
      <c r="P2013" s="108"/>
      <c r="Q2013" s="109"/>
      <c r="W2013" s="19"/>
    </row>
    <row r="2014" spans="14:23">
      <c r="N2014" s="108"/>
      <c r="O2014" s="108"/>
      <c r="P2014" s="108"/>
      <c r="Q2014" s="109"/>
      <c r="W2014" s="19"/>
    </row>
    <row r="2015" spans="14:23">
      <c r="N2015" s="108"/>
      <c r="O2015" s="108"/>
      <c r="P2015" s="108"/>
      <c r="Q2015" s="109"/>
      <c r="W2015" s="19"/>
    </row>
    <row r="2016" spans="14:23">
      <c r="N2016" s="108"/>
      <c r="O2016" s="108"/>
      <c r="P2016" s="108"/>
      <c r="Q2016" s="109"/>
      <c r="W2016" s="19"/>
    </row>
    <row r="2017" spans="14:23">
      <c r="N2017" s="108"/>
      <c r="O2017" s="108"/>
      <c r="P2017" s="108"/>
      <c r="Q2017" s="109"/>
      <c r="W2017" s="19"/>
    </row>
    <row r="2018" spans="14:23">
      <c r="N2018" s="108"/>
      <c r="O2018" s="108"/>
      <c r="P2018" s="108"/>
      <c r="Q2018" s="109"/>
      <c r="W2018" s="19"/>
    </row>
    <row r="2019" spans="14:23">
      <c r="N2019" s="108"/>
      <c r="O2019" s="108"/>
      <c r="P2019" s="108"/>
      <c r="Q2019" s="109"/>
      <c r="W2019" s="19"/>
    </row>
    <row r="2020" spans="14:23">
      <c r="N2020" s="108"/>
      <c r="O2020" s="108"/>
      <c r="P2020" s="108"/>
      <c r="Q2020" s="109"/>
      <c r="W2020" s="19"/>
    </row>
    <row r="2021" spans="14:23">
      <c r="N2021" s="108"/>
      <c r="O2021" s="108"/>
      <c r="P2021" s="108"/>
      <c r="Q2021" s="109"/>
      <c r="W2021" s="19"/>
    </row>
    <row r="2022" spans="14:23">
      <c r="N2022" s="108"/>
      <c r="O2022" s="108"/>
      <c r="P2022" s="108"/>
      <c r="Q2022" s="109"/>
      <c r="W2022" s="19"/>
    </row>
    <row r="2023" spans="14:23">
      <c r="N2023" s="108"/>
      <c r="O2023" s="108"/>
      <c r="P2023" s="108"/>
      <c r="Q2023" s="109"/>
      <c r="W2023" s="19"/>
    </row>
    <row r="2024" spans="14:23">
      <c r="N2024" s="108"/>
      <c r="O2024" s="108"/>
      <c r="P2024" s="108"/>
      <c r="Q2024" s="109"/>
      <c r="W2024" s="19"/>
    </row>
    <row r="2025" spans="14:23">
      <c r="N2025" s="108"/>
      <c r="O2025" s="108"/>
      <c r="P2025" s="108"/>
      <c r="Q2025" s="109"/>
      <c r="W2025" s="19"/>
    </row>
    <row r="2026" spans="14:23">
      <c r="N2026" s="108"/>
      <c r="O2026" s="108"/>
      <c r="P2026" s="108"/>
      <c r="Q2026" s="109"/>
      <c r="W2026" s="19"/>
    </row>
    <row r="2027" spans="14:23">
      <c r="N2027" s="108"/>
      <c r="O2027" s="108"/>
      <c r="P2027" s="108"/>
      <c r="Q2027" s="109"/>
      <c r="W2027" s="19"/>
    </row>
    <row r="2028" spans="14:23">
      <c r="N2028" s="108"/>
      <c r="O2028" s="108"/>
      <c r="P2028" s="108"/>
      <c r="Q2028" s="109"/>
      <c r="W2028" s="19"/>
    </row>
    <row r="2029" spans="14:23">
      <c r="N2029" s="108"/>
      <c r="O2029" s="108"/>
      <c r="P2029" s="108"/>
      <c r="Q2029" s="109"/>
      <c r="W2029" s="19"/>
    </row>
    <row r="2030" spans="14:23">
      <c r="N2030" s="108"/>
      <c r="O2030" s="108"/>
      <c r="P2030" s="108"/>
      <c r="Q2030" s="109"/>
      <c r="W2030" s="19"/>
    </row>
    <row r="2031" spans="14:23">
      <c r="N2031" s="108"/>
      <c r="O2031" s="108"/>
      <c r="P2031" s="108"/>
      <c r="Q2031" s="109"/>
      <c r="W2031" s="19"/>
    </row>
    <row r="2032" spans="14:23">
      <c r="N2032" s="108"/>
      <c r="O2032" s="108"/>
      <c r="P2032" s="108"/>
      <c r="Q2032" s="109"/>
      <c r="W2032" s="19"/>
    </row>
    <row r="2033" spans="14:23">
      <c r="N2033" s="108"/>
      <c r="O2033" s="108"/>
      <c r="P2033" s="108"/>
      <c r="Q2033" s="109"/>
      <c r="W2033" s="19"/>
    </row>
    <row r="2034" spans="14:23">
      <c r="N2034" s="108"/>
      <c r="O2034" s="108"/>
      <c r="P2034" s="108"/>
      <c r="Q2034" s="109"/>
      <c r="W2034" s="19"/>
    </row>
    <row r="2035" spans="14:23">
      <c r="N2035" s="108"/>
      <c r="O2035" s="108"/>
      <c r="P2035" s="108"/>
      <c r="Q2035" s="109"/>
      <c r="W2035" s="19"/>
    </row>
    <row r="2036" spans="14:23">
      <c r="N2036" s="108"/>
      <c r="O2036" s="108"/>
      <c r="P2036" s="108"/>
      <c r="Q2036" s="109"/>
      <c r="W2036" s="19"/>
    </row>
    <row r="2037" spans="14:23">
      <c r="N2037" s="108"/>
      <c r="O2037" s="108"/>
      <c r="P2037" s="108"/>
      <c r="Q2037" s="109"/>
      <c r="W2037" s="19"/>
    </row>
    <row r="2038" spans="14:23">
      <c r="N2038" s="108"/>
      <c r="O2038" s="108"/>
      <c r="P2038" s="108"/>
      <c r="Q2038" s="109"/>
      <c r="W2038" s="19"/>
    </row>
    <row r="2039" spans="14:23">
      <c r="N2039" s="108"/>
      <c r="O2039" s="108"/>
      <c r="P2039" s="108"/>
      <c r="Q2039" s="109"/>
      <c r="W2039" s="19"/>
    </row>
    <row r="2040" spans="14:23">
      <c r="N2040" s="108"/>
      <c r="O2040" s="108"/>
      <c r="P2040" s="108"/>
      <c r="Q2040" s="109"/>
      <c r="W2040" s="19"/>
    </row>
    <row r="2041" spans="14:23">
      <c r="N2041" s="108"/>
      <c r="O2041" s="108"/>
      <c r="P2041" s="108"/>
      <c r="Q2041" s="109"/>
      <c r="W2041" s="19"/>
    </row>
    <row r="2042" spans="14:23">
      <c r="N2042" s="108"/>
      <c r="O2042" s="108"/>
      <c r="P2042" s="108"/>
      <c r="Q2042" s="109"/>
      <c r="W2042" s="19"/>
    </row>
    <row r="2043" spans="14:23">
      <c r="N2043" s="108"/>
      <c r="O2043" s="108"/>
      <c r="P2043" s="108"/>
      <c r="Q2043" s="109"/>
      <c r="W2043" s="19"/>
    </row>
    <row r="2044" spans="14:23">
      <c r="N2044" s="108"/>
      <c r="O2044" s="108"/>
      <c r="P2044" s="108"/>
      <c r="Q2044" s="109"/>
      <c r="W2044" s="19"/>
    </row>
    <row r="2045" spans="14:23">
      <c r="N2045" s="108"/>
      <c r="O2045" s="108"/>
      <c r="P2045" s="108"/>
      <c r="Q2045" s="109"/>
      <c r="W2045" s="19"/>
    </row>
    <row r="2046" spans="14:23">
      <c r="N2046" s="108"/>
      <c r="O2046" s="108"/>
      <c r="P2046" s="108"/>
      <c r="Q2046" s="109"/>
      <c r="W2046" s="19"/>
    </row>
    <row r="2047" spans="14:23">
      <c r="N2047" s="108"/>
      <c r="O2047" s="108"/>
      <c r="P2047" s="108"/>
      <c r="Q2047" s="109"/>
      <c r="W2047" s="19"/>
    </row>
    <row r="2048" spans="14:23">
      <c r="N2048" s="108"/>
      <c r="O2048" s="108"/>
      <c r="P2048" s="108"/>
      <c r="Q2048" s="109"/>
      <c r="W2048" s="19"/>
    </row>
    <row r="2049" spans="14:23">
      <c r="N2049" s="108"/>
      <c r="O2049" s="108"/>
      <c r="P2049" s="108"/>
      <c r="Q2049" s="109"/>
      <c r="W2049" s="19"/>
    </row>
    <row r="2050" spans="14:23">
      <c r="N2050" s="108"/>
      <c r="O2050" s="108"/>
      <c r="P2050" s="108"/>
      <c r="Q2050" s="109"/>
      <c r="W2050" s="19"/>
    </row>
    <row r="2051" spans="14:23">
      <c r="N2051" s="108"/>
      <c r="O2051" s="108"/>
      <c r="P2051" s="108"/>
      <c r="Q2051" s="109"/>
      <c r="W2051" s="19"/>
    </row>
    <row r="2052" spans="14:23">
      <c r="N2052" s="108"/>
      <c r="O2052" s="108"/>
      <c r="P2052" s="108"/>
      <c r="Q2052" s="109"/>
      <c r="W2052" s="19"/>
    </row>
    <row r="2053" spans="14:23">
      <c r="N2053" s="108"/>
      <c r="O2053" s="108"/>
      <c r="P2053" s="108"/>
      <c r="Q2053" s="109"/>
      <c r="W2053" s="19"/>
    </row>
    <row r="2054" spans="14:23">
      <c r="N2054" s="108"/>
      <c r="O2054" s="108"/>
      <c r="P2054" s="108"/>
      <c r="Q2054" s="109"/>
      <c r="W2054" s="19"/>
    </row>
    <row r="2055" spans="14:23">
      <c r="N2055" s="108"/>
      <c r="O2055" s="108"/>
      <c r="P2055" s="108"/>
      <c r="Q2055" s="109"/>
      <c r="W2055" s="19"/>
    </row>
    <row r="2056" spans="14:23">
      <c r="N2056" s="108"/>
      <c r="O2056" s="108"/>
      <c r="P2056" s="108"/>
      <c r="Q2056" s="109"/>
      <c r="W2056" s="19"/>
    </row>
    <row r="2057" spans="14:23">
      <c r="N2057" s="108"/>
      <c r="O2057" s="108"/>
      <c r="P2057" s="108"/>
      <c r="Q2057" s="109"/>
      <c r="W2057" s="19"/>
    </row>
    <row r="2058" spans="14:23">
      <c r="N2058" s="108"/>
      <c r="O2058" s="108"/>
      <c r="P2058" s="108"/>
      <c r="Q2058" s="109"/>
      <c r="W2058" s="19"/>
    </row>
    <row r="2059" spans="14:23">
      <c r="N2059" s="108"/>
      <c r="O2059" s="108"/>
      <c r="P2059" s="108"/>
      <c r="Q2059" s="109"/>
      <c r="W2059" s="19"/>
    </row>
    <row r="2060" spans="14:23">
      <c r="N2060" s="108"/>
      <c r="O2060" s="108"/>
      <c r="P2060" s="108"/>
      <c r="Q2060" s="109"/>
      <c r="W2060" s="19"/>
    </row>
    <row r="2061" spans="14:23">
      <c r="N2061" s="108"/>
      <c r="O2061" s="108"/>
      <c r="P2061" s="108"/>
      <c r="Q2061" s="109"/>
      <c r="W2061" s="19"/>
    </row>
    <row r="2062" spans="14:23">
      <c r="N2062" s="108"/>
      <c r="O2062" s="108"/>
      <c r="P2062" s="108"/>
      <c r="Q2062" s="109"/>
      <c r="W2062" s="19"/>
    </row>
    <row r="2063" spans="14:23">
      <c r="N2063" s="108"/>
      <c r="O2063" s="108"/>
      <c r="P2063" s="108"/>
      <c r="Q2063" s="109"/>
      <c r="W2063" s="19"/>
    </row>
    <row r="2064" spans="14:23">
      <c r="N2064" s="108"/>
      <c r="O2064" s="108"/>
      <c r="P2064" s="108"/>
      <c r="Q2064" s="109"/>
      <c r="W2064" s="19"/>
    </row>
    <row r="2065" spans="14:23">
      <c r="N2065" s="108"/>
      <c r="O2065" s="108"/>
      <c r="P2065" s="108"/>
      <c r="Q2065" s="109"/>
      <c r="W2065" s="19"/>
    </row>
    <row r="2066" spans="14:23">
      <c r="N2066" s="108"/>
      <c r="O2066" s="108"/>
      <c r="P2066" s="108"/>
      <c r="Q2066" s="109"/>
      <c r="W2066" s="19"/>
    </row>
    <row r="2067" spans="14:23">
      <c r="N2067" s="108"/>
      <c r="O2067" s="108"/>
      <c r="P2067" s="108"/>
      <c r="Q2067" s="109"/>
      <c r="W2067" s="19"/>
    </row>
    <row r="2068" spans="14:23">
      <c r="N2068" s="108"/>
      <c r="O2068" s="108"/>
      <c r="P2068" s="108"/>
      <c r="Q2068" s="109"/>
      <c r="W2068" s="19"/>
    </row>
    <row r="2069" spans="14:23">
      <c r="N2069" s="108"/>
      <c r="O2069" s="108"/>
      <c r="P2069" s="108"/>
      <c r="Q2069" s="109"/>
      <c r="W2069" s="19"/>
    </row>
    <row r="2070" spans="14:23">
      <c r="N2070" s="108"/>
      <c r="O2070" s="108"/>
      <c r="P2070" s="108"/>
      <c r="Q2070" s="109"/>
      <c r="W2070" s="19"/>
    </row>
    <row r="2071" spans="14:23">
      <c r="N2071" s="108"/>
      <c r="O2071" s="108"/>
      <c r="P2071" s="108"/>
      <c r="Q2071" s="109"/>
      <c r="W2071" s="19"/>
    </row>
    <row r="2072" spans="14:23">
      <c r="N2072" s="108"/>
      <c r="O2072" s="108"/>
      <c r="P2072" s="108"/>
      <c r="Q2072" s="109"/>
      <c r="W2072" s="19"/>
    </row>
    <row r="2073" spans="14:23">
      <c r="N2073" s="108"/>
      <c r="O2073" s="108"/>
      <c r="P2073" s="108"/>
      <c r="Q2073" s="109"/>
      <c r="W2073" s="19"/>
    </row>
    <row r="2074" spans="14:23">
      <c r="N2074" s="108"/>
      <c r="O2074" s="108"/>
      <c r="P2074" s="108"/>
      <c r="Q2074" s="109"/>
      <c r="W2074" s="19"/>
    </row>
    <row r="2075" spans="14:23">
      <c r="N2075" s="108"/>
      <c r="O2075" s="108"/>
      <c r="P2075" s="108"/>
      <c r="Q2075" s="109"/>
      <c r="W2075" s="19"/>
    </row>
    <row r="2076" spans="14:23">
      <c r="N2076" s="108"/>
      <c r="O2076" s="108"/>
      <c r="P2076" s="108"/>
      <c r="Q2076" s="109"/>
      <c r="W2076" s="19"/>
    </row>
    <row r="2077" spans="14:23">
      <c r="N2077" s="108"/>
      <c r="O2077" s="108"/>
      <c r="P2077" s="108"/>
      <c r="Q2077" s="109"/>
      <c r="W2077" s="19"/>
    </row>
    <row r="2078" spans="14:23">
      <c r="N2078" s="108"/>
      <c r="O2078" s="108"/>
      <c r="P2078" s="108"/>
      <c r="Q2078" s="109"/>
      <c r="W2078" s="19"/>
    </row>
    <row r="2079" spans="14:23">
      <c r="N2079" s="108"/>
      <c r="O2079" s="108"/>
      <c r="P2079" s="108"/>
      <c r="Q2079" s="109"/>
      <c r="W2079" s="19"/>
    </row>
    <row r="2080" spans="14:23">
      <c r="N2080" s="108"/>
      <c r="O2080" s="108"/>
      <c r="P2080" s="108"/>
      <c r="Q2080" s="109"/>
      <c r="W2080" s="19"/>
    </row>
    <row r="2081" spans="14:23">
      <c r="N2081" s="108"/>
      <c r="O2081" s="108"/>
      <c r="P2081" s="108"/>
      <c r="Q2081" s="109"/>
      <c r="W2081" s="19"/>
    </row>
    <row r="2082" spans="14:23">
      <c r="N2082" s="108"/>
      <c r="O2082" s="108"/>
      <c r="P2082" s="108"/>
      <c r="Q2082" s="109"/>
      <c r="W2082" s="19"/>
    </row>
    <row r="2083" spans="14:23">
      <c r="N2083" s="108"/>
      <c r="O2083" s="108"/>
      <c r="P2083" s="108"/>
      <c r="Q2083" s="109"/>
      <c r="W2083" s="19"/>
    </row>
    <row r="2084" spans="14:23">
      <c r="N2084" s="108"/>
      <c r="O2084" s="108"/>
      <c r="P2084" s="108"/>
      <c r="Q2084" s="109"/>
      <c r="W2084" s="19"/>
    </row>
    <row r="2085" spans="14:23">
      <c r="N2085" s="108"/>
      <c r="O2085" s="108"/>
      <c r="P2085" s="108"/>
      <c r="Q2085" s="109"/>
      <c r="W2085" s="19"/>
    </row>
    <row r="2086" spans="14:23">
      <c r="N2086" s="108"/>
      <c r="O2086" s="108"/>
      <c r="P2086" s="108"/>
      <c r="Q2086" s="109"/>
      <c r="W2086" s="19"/>
    </row>
    <row r="2087" spans="14:23">
      <c r="N2087" s="108"/>
      <c r="O2087" s="108"/>
      <c r="P2087" s="108"/>
      <c r="Q2087" s="109"/>
      <c r="W2087" s="19"/>
    </row>
    <row r="2088" spans="14:23">
      <c r="N2088" s="108"/>
      <c r="O2088" s="108"/>
      <c r="P2088" s="108"/>
      <c r="Q2088" s="109"/>
      <c r="W2088" s="19"/>
    </row>
    <row r="2089" spans="14:23">
      <c r="N2089" s="108"/>
      <c r="O2089" s="108"/>
      <c r="P2089" s="108"/>
      <c r="Q2089" s="109"/>
      <c r="W2089" s="19"/>
    </row>
    <row r="2090" spans="14:23">
      <c r="N2090" s="108"/>
      <c r="O2090" s="108"/>
      <c r="P2090" s="108"/>
      <c r="Q2090" s="109"/>
      <c r="W2090" s="19"/>
    </row>
    <row r="2091" spans="14:23">
      <c r="N2091" s="108"/>
      <c r="O2091" s="108"/>
      <c r="P2091" s="108"/>
      <c r="Q2091" s="109"/>
      <c r="W2091" s="19"/>
    </row>
    <row r="2092" spans="14:23">
      <c r="N2092" s="108"/>
      <c r="O2092" s="108"/>
      <c r="P2092" s="108"/>
      <c r="Q2092" s="109"/>
      <c r="W2092" s="19"/>
    </row>
    <row r="2093" spans="14:23">
      <c r="N2093" s="108"/>
      <c r="O2093" s="108"/>
      <c r="P2093" s="108"/>
      <c r="Q2093" s="109"/>
      <c r="W2093" s="19"/>
    </row>
    <row r="2094" spans="14:23">
      <c r="N2094" s="108"/>
      <c r="O2094" s="108"/>
      <c r="P2094" s="108"/>
      <c r="Q2094" s="109"/>
      <c r="W2094" s="19"/>
    </row>
    <row r="2095" spans="14:23">
      <c r="N2095" s="108"/>
      <c r="O2095" s="108"/>
      <c r="P2095" s="108"/>
      <c r="Q2095" s="109"/>
      <c r="W2095" s="19"/>
    </row>
    <row r="2096" spans="14:23">
      <c r="N2096" s="108"/>
      <c r="O2096" s="108"/>
      <c r="P2096" s="108"/>
      <c r="Q2096" s="109"/>
      <c r="W2096" s="19"/>
    </row>
    <row r="2097" spans="14:23">
      <c r="N2097" s="108"/>
      <c r="O2097" s="108"/>
      <c r="P2097" s="108"/>
      <c r="Q2097" s="109"/>
      <c r="W2097" s="19"/>
    </row>
    <row r="2098" spans="14:23">
      <c r="N2098" s="108"/>
      <c r="O2098" s="108"/>
      <c r="P2098" s="108"/>
      <c r="Q2098" s="109"/>
      <c r="W2098" s="19"/>
    </row>
    <row r="2099" spans="14:23">
      <c r="N2099" s="108"/>
      <c r="O2099" s="108"/>
      <c r="P2099" s="108"/>
      <c r="Q2099" s="109"/>
      <c r="W2099" s="19"/>
    </row>
    <row r="2100" spans="14:23">
      <c r="N2100" s="108"/>
      <c r="O2100" s="108"/>
      <c r="P2100" s="108"/>
      <c r="Q2100" s="109"/>
      <c r="W2100" s="19"/>
    </row>
    <row r="2101" spans="14:23">
      <c r="N2101" s="108"/>
      <c r="O2101" s="108"/>
      <c r="P2101" s="108"/>
      <c r="Q2101" s="109"/>
      <c r="W2101" s="19"/>
    </row>
    <row r="2102" spans="14:23">
      <c r="N2102" s="108"/>
      <c r="O2102" s="108"/>
      <c r="P2102" s="108"/>
      <c r="Q2102" s="109"/>
      <c r="W2102" s="19"/>
    </row>
    <row r="2103" spans="14:23">
      <c r="N2103" s="108"/>
      <c r="O2103" s="108"/>
      <c r="P2103" s="108"/>
      <c r="Q2103" s="109"/>
      <c r="W2103" s="19"/>
    </row>
    <row r="2104" spans="14:23">
      <c r="N2104" s="108"/>
      <c r="O2104" s="108"/>
      <c r="P2104" s="108"/>
      <c r="Q2104" s="109"/>
      <c r="W2104" s="19"/>
    </row>
    <row r="2105" spans="14:23">
      <c r="N2105" s="108"/>
      <c r="O2105" s="108"/>
      <c r="P2105" s="108"/>
      <c r="Q2105" s="109"/>
      <c r="W2105" s="19"/>
    </row>
    <row r="2106" spans="14:23">
      <c r="N2106" s="108"/>
      <c r="O2106" s="108"/>
      <c r="P2106" s="108"/>
      <c r="Q2106" s="109"/>
      <c r="W2106" s="19"/>
    </row>
    <row r="2107" spans="14:23">
      <c r="N2107" s="108"/>
      <c r="O2107" s="108"/>
      <c r="P2107" s="108"/>
      <c r="Q2107" s="109"/>
      <c r="W2107" s="19"/>
    </row>
    <row r="2108" spans="14:23">
      <c r="N2108" s="108"/>
      <c r="O2108" s="108"/>
      <c r="P2108" s="108"/>
      <c r="Q2108" s="109"/>
      <c r="W2108" s="19"/>
    </row>
    <row r="2109" spans="14:23">
      <c r="N2109" s="108"/>
      <c r="O2109" s="108"/>
      <c r="P2109" s="108"/>
      <c r="Q2109" s="109"/>
      <c r="W2109" s="19"/>
    </row>
    <row r="2110" spans="14:23">
      <c r="N2110" s="108"/>
      <c r="O2110" s="108"/>
      <c r="P2110" s="108"/>
      <c r="Q2110" s="109"/>
      <c r="W2110" s="19"/>
    </row>
    <row r="2111" spans="14:23">
      <c r="N2111" s="108"/>
      <c r="O2111" s="108"/>
      <c r="P2111" s="108"/>
      <c r="Q2111" s="109"/>
      <c r="W2111" s="19"/>
    </row>
    <row r="2112" spans="14:23">
      <c r="N2112" s="108"/>
      <c r="O2112" s="108"/>
      <c r="P2112" s="108"/>
      <c r="Q2112" s="109"/>
      <c r="W2112" s="19"/>
    </row>
    <row r="2113" spans="14:23">
      <c r="N2113" s="108"/>
      <c r="O2113" s="108"/>
      <c r="P2113" s="108"/>
      <c r="Q2113" s="109"/>
      <c r="W2113" s="19"/>
    </row>
    <row r="2114" spans="14:23">
      <c r="N2114" s="108"/>
      <c r="O2114" s="108"/>
      <c r="P2114" s="108"/>
      <c r="Q2114" s="109"/>
      <c r="W2114" s="19"/>
    </row>
    <row r="2115" spans="14:23">
      <c r="N2115" s="108"/>
      <c r="O2115" s="108"/>
      <c r="P2115" s="108"/>
      <c r="Q2115" s="109"/>
      <c r="W2115" s="19"/>
    </row>
    <row r="2116" spans="14:23">
      <c r="N2116" s="108"/>
      <c r="O2116" s="108"/>
      <c r="P2116" s="108"/>
      <c r="Q2116" s="109"/>
      <c r="W2116" s="19"/>
    </row>
    <row r="2117" spans="14:23">
      <c r="N2117" s="108"/>
      <c r="O2117" s="108"/>
      <c r="P2117" s="108"/>
      <c r="Q2117" s="109"/>
      <c r="W2117" s="19"/>
    </row>
    <row r="2118" spans="14:23">
      <c r="N2118" s="108"/>
      <c r="O2118" s="108"/>
      <c r="P2118" s="108"/>
      <c r="Q2118" s="109"/>
      <c r="W2118" s="19"/>
    </row>
    <row r="2119" spans="14:23">
      <c r="N2119" s="108"/>
      <c r="O2119" s="108"/>
      <c r="P2119" s="108"/>
      <c r="Q2119" s="109"/>
      <c r="W2119" s="19"/>
    </row>
    <row r="2120" spans="14:23">
      <c r="N2120" s="108"/>
      <c r="O2120" s="108"/>
      <c r="P2120" s="108"/>
      <c r="Q2120" s="109"/>
      <c r="W2120" s="19"/>
    </row>
    <row r="2121" spans="14:23">
      <c r="N2121" s="108"/>
      <c r="O2121" s="108"/>
      <c r="P2121" s="108"/>
      <c r="Q2121" s="109"/>
      <c r="W2121" s="19"/>
    </row>
    <row r="2122" spans="14:23">
      <c r="N2122" s="108"/>
      <c r="O2122" s="108"/>
      <c r="P2122" s="108"/>
      <c r="Q2122" s="109"/>
      <c r="W2122" s="19"/>
    </row>
    <row r="2123" spans="14:23">
      <c r="N2123" s="108"/>
      <c r="O2123" s="108"/>
      <c r="P2123" s="108"/>
      <c r="Q2123" s="109"/>
      <c r="W2123" s="19"/>
    </row>
    <row r="2124" spans="14:23">
      <c r="N2124" s="108"/>
      <c r="O2124" s="108"/>
      <c r="P2124" s="108"/>
      <c r="Q2124" s="109"/>
      <c r="W2124" s="19"/>
    </row>
    <row r="2125" spans="14:23">
      <c r="N2125" s="108"/>
      <c r="O2125" s="108"/>
      <c r="P2125" s="108"/>
      <c r="Q2125" s="109"/>
      <c r="W2125" s="19"/>
    </row>
    <row r="2126" spans="14:23">
      <c r="N2126" s="108"/>
      <c r="O2126" s="108"/>
      <c r="P2126" s="108"/>
      <c r="Q2126" s="109"/>
      <c r="W2126" s="19"/>
    </row>
    <row r="2127" spans="14:23">
      <c r="N2127" s="108"/>
      <c r="O2127" s="108"/>
      <c r="P2127" s="108"/>
      <c r="Q2127" s="109"/>
      <c r="W2127" s="19"/>
    </row>
    <row r="2128" spans="14:23">
      <c r="N2128" s="108"/>
      <c r="O2128" s="108"/>
      <c r="P2128" s="108"/>
      <c r="Q2128" s="109"/>
      <c r="W2128" s="19"/>
    </row>
    <row r="2129" spans="14:23">
      <c r="N2129" s="108"/>
      <c r="O2129" s="108"/>
      <c r="P2129" s="108"/>
      <c r="Q2129" s="109"/>
      <c r="W2129" s="19"/>
    </row>
    <row r="2130" spans="14:23">
      <c r="N2130" s="108"/>
      <c r="O2130" s="108"/>
      <c r="P2130" s="108"/>
      <c r="Q2130" s="109"/>
      <c r="W2130" s="19"/>
    </row>
    <row r="2131" spans="14:23">
      <c r="N2131" s="108"/>
      <c r="O2131" s="108"/>
      <c r="P2131" s="108"/>
      <c r="Q2131" s="109"/>
      <c r="W2131" s="19"/>
    </row>
    <row r="2132" spans="14:23">
      <c r="N2132" s="108"/>
      <c r="O2132" s="108"/>
      <c r="P2132" s="108"/>
      <c r="Q2132" s="109"/>
      <c r="W2132" s="19"/>
    </row>
    <row r="2133" spans="14:23">
      <c r="N2133" s="108"/>
      <c r="O2133" s="108"/>
      <c r="P2133" s="108"/>
      <c r="Q2133" s="109"/>
      <c r="W2133" s="19"/>
    </row>
    <row r="2134" spans="14:23">
      <c r="N2134" s="108"/>
      <c r="O2134" s="108"/>
      <c r="P2134" s="108"/>
      <c r="Q2134" s="109"/>
      <c r="W2134" s="19"/>
    </row>
    <row r="2135" spans="14:23">
      <c r="N2135" s="108"/>
      <c r="O2135" s="108"/>
      <c r="P2135" s="108"/>
      <c r="Q2135" s="109"/>
      <c r="W2135" s="19"/>
    </row>
    <row r="2136" spans="14:23">
      <c r="N2136" s="108"/>
      <c r="O2136" s="108"/>
      <c r="P2136" s="108"/>
      <c r="Q2136" s="109"/>
      <c r="W2136" s="19"/>
    </row>
    <row r="2137" spans="14:23">
      <c r="N2137" s="108"/>
      <c r="O2137" s="108"/>
      <c r="P2137" s="108"/>
      <c r="Q2137" s="109"/>
      <c r="W2137" s="19"/>
    </row>
    <row r="2138" spans="14:23">
      <c r="N2138" s="108"/>
      <c r="O2138" s="108"/>
      <c r="P2138" s="108"/>
      <c r="Q2138" s="109"/>
      <c r="W2138" s="19"/>
    </row>
    <row r="2139" spans="14:23">
      <c r="N2139" s="108"/>
      <c r="O2139" s="108"/>
      <c r="P2139" s="108"/>
      <c r="Q2139" s="109"/>
      <c r="W2139" s="19"/>
    </row>
    <row r="2140" spans="14:23">
      <c r="N2140" s="108"/>
      <c r="O2140" s="108"/>
      <c r="P2140" s="108"/>
      <c r="Q2140" s="109"/>
      <c r="W2140" s="19"/>
    </row>
    <row r="2141" spans="14:23">
      <c r="N2141" s="108"/>
      <c r="O2141" s="108"/>
      <c r="P2141" s="108"/>
      <c r="Q2141" s="109"/>
      <c r="W2141" s="19"/>
    </row>
    <row r="2142" spans="14:23">
      <c r="N2142" s="108"/>
      <c r="O2142" s="108"/>
      <c r="P2142" s="108"/>
      <c r="Q2142" s="109"/>
      <c r="W2142" s="19"/>
    </row>
    <row r="2143" spans="14:23">
      <c r="N2143" s="108"/>
      <c r="O2143" s="108"/>
      <c r="P2143" s="108"/>
      <c r="Q2143" s="109"/>
      <c r="W2143" s="19"/>
    </row>
    <row r="2144" spans="14:23">
      <c r="N2144" s="108"/>
      <c r="O2144" s="108"/>
      <c r="P2144" s="108"/>
      <c r="Q2144" s="109"/>
      <c r="W2144" s="19"/>
    </row>
    <row r="2145" spans="14:23">
      <c r="N2145" s="108"/>
      <c r="O2145" s="108"/>
      <c r="P2145" s="108"/>
      <c r="Q2145" s="109"/>
      <c r="W2145" s="19"/>
    </row>
    <row r="2146" spans="14:23">
      <c r="N2146" s="108"/>
      <c r="O2146" s="108"/>
      <c r="P2146" s="108"/>
      <c r="Q2146" s="109"/>
      <c r="W2146" s="19"/>
    </row>
    <row r="2147" spans="14:23">
      <c r="N2147" s="108"/>
      <c r="O2147" s="108"/>
      <c r="P2147" s="108"/>
      <c r="Q2147" s="109"/>
      <c r="W2147" s="19"/>
    </row>
    <row r="2148" spans="14:23">
      <c r="N2148" s="108"/>
      <c r="O2148" s="108"/>
      <c r="P2148" s="108"/>
      <c r="Q2148" s="109"/>
      <c r="W2148" s="19"/>
    </row>
    <row r="2149" spans="14:23">
      <c r="N2149" s="108"/>
      <c r="O2149" s="108"/>
      <c r="P2149" s="108"/>
      <c r="Q2149" s="109"/>
      <c r="W2149" s="19"/>
    </row>
    <row r="2150" spans="14:23">
      <c r="N2150" s="108"/>
      <c r="O2150" s="108"/>
      <c r="P2150" s="108"/>
      <c r="Q2150" s="109"/>
      <c r="W2150" s="19"/>
    </row>
    <row r="2151" spans="14:23">
      <c r="N2151" s="108"/>
      <c r="O2151" s="108"/>
      <c r="P2151" s="108"/>
      <c r="Q2151" s="109"/>
      <c r="W2151" s="19"/>
    </row>
    <row r="2152" spans="14:23">
      <c r="N2152" s="108"/>
      <c r="O2152" s="108"/>
      <c r="P2152" s="108"/>
      <c r="Q2152" s="109"/>
      <c r="W2152" s="19"/>
    </row>
    <row r="2153" spans="14:23">
      <c r="N2153" s="108"/>
      <c r="O2153" s="108"/>
      <c r="P2153" s="108"/>
      <c r="Q2153" s="109"/>
      <c r="W2153" s="19"/>
    </row>
    <row r="2154" spans="14:23">
      <c r="N2154" s="108"/>
      <c r="O2154" s="108"/>
      <c r="P2154" s="108"/>
      <c r="Q2154" s="109"/>
      <c r="W2154" s="19"/>
    </row>
    <row r="2155" spans="14:23">
      <c r="N2155" s="108"/>
      <c r="O2155" s="108"/>
      <c r="P2155" s="108"/>
      <c r="Q2155" s="109"/>
      <c r="W2155" s="19"/>
    </row>
    <row r="2156" spans="14:23">
      <c r="N2156" s="108"/>
      <c r="O2156" s="108"/>
      <c r="P2156" s="108"/>
      <c r="Q2156" s="109"/>
      <c r="W2156" s="19"/>
    </row>
    <row r="2157" spans="14:23">
      <c r="N2157" s="108"/>
      <c r="O2157" s="108"/>
      <c r="P2157" s="108"/>
      <c r="Q2157" s="109"/>
      <c r="W2157" s="19"/>
    </row>
    <row r="2158" spans="14:23">
      <c r="N2158" s="108"/>
      <c r="O2158" s="108"/>
      <c r="P2158" s="108"/>
      <c r="Q2158" s="109"/>
      <c r="W2158" s="19"/>
    </row>
    <row r="2159" spans="14:23">
      <c r="N2159" s="108"/>
      <c r="O2159" s="108"/>
      <c r="P2159" s="108"/>
      <c r="Q2159" s="109"/>
      <c r="W2159" s="19"/>
    </row>
    <row r="2160" spans="14:23">
      <c r="N2160" s="108"/>
      <c r="O2160" s="108"/>
      <c r="P2160" s="108"/>
      <c r="Q2160" s="109"/>
      <c r="W2160" s="19"/>
    </row>
    <row r="2161" spans="14:23">
      <c r="N2161" s="108"/>
      <c r="O2161" s="108"/>
      <c r="P2161" s="108"/>
      <c r="Q2161" s="109"/>
      <c r="W2161" s="19"/>
    </row>
    <row r="2162" spans="14:23">
      <c r="N2162" s="108"/>
      <c r="O2162" s="108"/>
      <c r="P2162" s="108"/>
      <c r="Q2162" s="109"/>
      <c r="W2162" s="19"/>
    </row>
    <row r="2163" spans="14:23">
      <c r="N2163" s="108"/>
      <c r="O2163" s="108"/>
      <c r="P2163" s="108"/>
      <c r="Q2163" s="109"/>
      <c r="W2163" s="19"/>
    </row>
    <row r="2164" spans="14:23">
      <c r="N2164" s="108"/>
      <c r="O2164" s="108"/>
      <c r="P2164" s="108"/>
      <c r="Q2164" s="109"/>
      <c r="W2164" s="19"/>
    </row>
    <row r="2165" spans="14:23">
      <c r="N2165" s="108"/>
      <c r="O2165" s="108"/>
      <c r="P2165" s="108"/>
      <c r="Q2165" s="109"/>
      <c r="W2165" s="19"/>
    </row>
    <row r="2166" spans="14:23">
      <c r="N2166" s="108"/>
      <c r="O2166" s="108"/>
      <c r="P2166" s="108"/>
      <c r="Q2166" s="109"/>
      <c r="W2166" s="19"/>
    </row>
    <row r="2167" spans="14:23">
      <c r="N2167" s="108"/>
      <c r="O2167" s="108"/>
      <c r="P2167" s="108"/>
      <c r="Q2167" s="109"/>
      <c r="W2167" s="19"/>
    </row>
    <row r="2168" spans="14:23">
      <c r="N2168" s="108"/>
      <c r="O2168" s="108"/>
      <c r="P2168" s="108"/>
      <c r="Q2168" s="109"/>
      <c r="W2168" s="19"/>
    </row>
    <row r="2169" spans="14:23">
      <c r="N2169" s="108"/>
      <c r="O2169" s="108"/>
      <c r="P2169" s="108"/>
      <c r="Q2169" s="109"/>
      <c r="W2169" s="19"/>
    </row>
    <row r="2170" spans="14:23">
      <c r="N2170" s="108"/>
      <c r="O2170" s="108"/>
      <c r="P2170" s="108"/>
      <c r="Q2170" s="109"/>
      <c r="W2170" s="19"/>
    </row>
    <row r="2171" spans="14:23">
      <c r="N2171" s="108"/>
      <c r="O2171" s="108"/>
      <c r="P2171" s="108"/>
      <c r="Q2171" s="109"/>
      <c r="W2171" s="19"/>
    </row>
    <row r="2172" spans="14:23">
      <c r="N2172" s="108"/>
      <c r="O2172" s="108"/>
      <c r="P2172" s="108"/>
      <c r="Q2172" s="109"/>
      <c r="W2172" s="19"/>
    </row>
    <row r="2173" spans="14:23">
      <c r="N2173" s="108"/>
      <c r="O2173" s="108"/>
      <c r="P2173" s="108"/>
      <c r="Q2173" s="109"/>
      <c r="W2173" s="19"/>
    </row>
    <row r="2174" spans="14:23">
      <c r="N2174" s="108"/>
      <c r="O2174" s="108"/>
      <c r="P2174" s="108"/>
      <c r="Q2174" s="109"/>
      <c r="W2174" s="19"/>
    </row>
    <row r="2175" spans="14:23">
      <c r="N2175" s="108"/>
      <c r="O2175" s="108"/>
      <c r="P2175" s="108"/>
      <c r="Q2175" s="109"/>
      <c r="W2175" s="19"/>
    </row>
    <row r="2176" spans="14:23">
      <c r="N2176" s="108"/>
      <c r="O2176" s="108"/>
      <c r="P2176" s="108"/>
      <c r="Q2176" s="109"/>
      <c r="W2176" s="19"/>
    </row>
    <row r="2177" spans="14:23">
      <c r="N2177" s="108"/>
      <c r="O2177" s="108"/>
      <c r="P2177" s="108"/>
      <c r="Q2177" s="109"/>
      <c r="W2177" s="19"/>
    </row>
    <row r="2178" spans="14:23">
      <c r="N2178" s="108"/>
      <c r="O2178" s="108"/>
      <c r="P2178" s="108"/>
      <c r="Q2178" s="109"/>
      <c r="W2178" s="19"/>
    </row>
    <row r="2179" spans="14:23">
      <c r="N2179" s="108"/>
      <c r="O2179" s="108"/>
      <c r="P2179" s="108"/>
      <c r="Q2179" s="109"/>
      <c r="W2179" s="19"/>
    </row>
    <row r="2180" spans="14:23">
      <c r="N2180" s="108"/>
      <c r="O2180" s="108"/>
      <c r="P2180" s="108"/>
      <c r="Q2180" s="109"/>
      <c r="W2180" s="19"/>
    </row>
    <row r="2181" spans="14:23">
      <c r="N2181" s="108"/>
      <c r="O2181" s="108"/>
      <c r="P2181" s="108"/>
      <c r="Q2181" s="109"/>
      <c r="W2181" s="19"/>
    </row>
    <row r="2182" spans="14:23">
      <c r="N2182" s="108"/>
      <c r="O2182" s="108"/>
      <c r="P2182" s="108"/>
      <c r="Q2182" s="109"/>
      <c r="W2182" s="19"/>
    </row>
    <row r="2183" spans="14:23">
      <c r="N2183" s="108"/>
      <c r="O2183" s="108"/>
      <c r="P2183" s="108"/>
      <c r="Q2183" s="109"/>
      <c r="W2183" s="19"/>
    </row>
    <row r="2184" spans="14:23">
      <c r="N2184" s="108"/>
      <c r="O2184" s="108"/>
      <c r="P2184" s="108"/>
      <c r="Q2184" s="109"/>
      <c r="W2184" s="19"/>
    </row>
    <row r="2185" spans="14:23">
      <c r="N2185" s="108"/>
      <c r="O2185" s="108"/>
      <c r="P2185" s="108"/>
      <c r="Q2185" s="109"/>
      <c r="W2185" s="19"/>
    </row>
    <row r="2186" spans="14:23">
      <c r="N2186" s="108"/>
      <c r="O2186" s="108"/>
      <c r="P2186" s="108"/>
      <c r="Q2186" s="109"/>
      <c r="W2186" s="19"/>
    </row>
    <row r="2187" spans="14:23">
      <c r="N2187" s="108"/>
      <c r="O2187" s="108"/>
      <c r="P2187" s="108"/>
      <c r="Q2187" s="109"/>
      <c r="W2187" s="19"/>
    </row>
    <row r="2188" spans="14:23">
      <c r="N2188" s="108"/>
      <c r="O2188" s="108"/>
      <c r="P2188" s="108"/>
      <c r="Q2188" s="109"/>
      <c r="W2188" s="19"/>
    </row>
    <row r="2189" spans="14:23">
      <c r="N2189" s="108"/>
      <c r="O2189" s="108"/>
      <c r="P2189" s="108"/>
      <c r="Q2189" s="109"/>
      <c r="W2189" s="19"/>
    </row>
    <row r="2190" spans="14:23">
      <c r="N2190" s="108"/>
      <c r="O2190" s="108"/>
      <c r="P2190" s="108"/>
      <c r="Q2190" s="109"/>
      <c r="W2190" s="19"/>
    </row>
    <row r="2191" spans="14:23">
      <c r="N2191" s="108"/>
      <c r="O2191" s="108"/>
      <c r="P2191" s="108"/>
      <c r="Q2191" s="109"/>
      <c r="W2191" s="19"/>
    </row>
    <row r="2192" spans="14:23">
      <c r="N2192" s="108"/>
      <c r="O2192" s="108"/>
      <c r="P2192" s="108"/>
      <c r="Q2192" s="109"/>
      <c r="W2192" s="19"/>
    </row>
    <row r="2193" spans="14:23">
      <c r="N2193" s="108"/>
      <c r="O2193" s="108"/>
      <c r="P2193" s="108"/>
      <c r="Q2193" s="109"/>
      <c r="W2193" s="19"/>
    </row>
    <row r="2194" spans="14:23">
      <c r="N2194" s="108"/>
      <c r="O2194" s="108"/>
      <c r="P2194" s="108"/>
      <c r="Q2194" s="109"/>
      <c r="W2194" s="19"/>
    </row>
    <row r="2195" spans="14:23">
      <c r="N2195" s="108"/>
      <c r="O2195" s="108"/>
      <c r="P2195" s="108"/>
      <c r="Q2195" s="109"/>
      <c r="W2195" s="19"/>
    </row>
    <row r="2196" spans="14:23">
      <c r="N2196" s="108"/>
      <c r="O2196" s="108"/>
      <c r="P2196" s="108"/>
      <c r="Q2196" s="109"/>
      <c r="W2196" s="19"/>
    </row>
    <row r="2197" spans="14:23">
      <c r="N2197" s="108"/>
      <c r="O2197" s="108"/>
      <c r="P2197" s="108"/>
      <c r="Q2197" s="109"/>
      <c r="W2197" s="19"/>
    </row>
    <row r="2198" spans="14:23">
      <c r="N2198" s="108"/>
      <c r="O2198" s="108"/>
      <c r="P2198" s="108"/>
      <c r="Q2198" s="109"/>
      <c r="W2198" s="19"/>
    </row>
    <row r="2199" spans="14:23">
      <c r="N2199" s="108"/>
      <c r="O2199" s="108"/>
      <c r="P2199" s="108"/>
      <c r="Q2199" s="109"/>
      <c r="W2199" s="19"/>
    </row>
    <row r="2200" spans="14:23">
      <c r="N2200" s="108"/>
      <c r="O2200" s="108"/>
      <c r="P2200" s="108"/>
      <c r="Q2200" s="109"/>
      <c r="W2200" s="19"/>
    </row>
    <row r="2201" spans="14:23">
      <c r="N2201" s="108"/>
      <c r="O2201" s="108"/>
      <c r="P2201" s="108"/>
      <c r="Q2201" s="109"/>
      <c r="W2201" s="19"/>
    </row>
    <row r="2202" spans="14:23">
      <c r="N2202" s="108"/>
      <c r="O2202" s="108"/>
      <c r="P2202" s="108"/>
      <c r="Q2202" s="109"/>
      <c r="W2202" s="19"/>
    </row>
    <row r="2203" spans="14:23">
      <c r="N2203" s="108"/>
      <c r="O2203" s="108"/>
      <c r="P2203" s="108"/>
      <c r="Q2203" s="109"/>
      <c r="W2203" s="19"/>
    </row>
    <row r="2204" spans="14:23">
      <c r="N2204" s="108"/>
      <c r="O2204" s="108"/>
      <c r="P2204" s="108"/>
      <c r="Q2204" s="109"/>
      <c r="W2204" s="19"/>
    </row>
    <row r="2205" spans="14:23">
      <c r="N2205" s="108"/>
      <c r="O2205" s="108"/>
      <c r="P2205" s="108"/>
      <c r="Q2205" s="109"/>
      <c r="W2205" s="19"/>
    </row>
    <row r="2206" spans="14:23">
      <c r="N2206" s="108"/>
      <c r="O2206" s="108"/>
      <c r="P2206" s="108"/>
      <c r="Q2206" s="109"/>
      <c r="W2206" s="19"/>
    </row>
    <row r="2207" spans="14:23">
      <c r="N2207" s="108"/>
      <c r="O2207" s="108"/>
      <c r="P2207" s="108"/>
      <c r="Q2207" s="109"/>
      <c r="W2207" s="19"/>
    </row>
    <row r="2208" spans="14:23">
      <c r="N2208" s="108"/>
      <c r="O2208" s="108"/>
      <c r="P2208" s="108"/>
      <c r="Q2208" s="109"/>
      <c r="W2208" s="19"/>
    </row>
    <row r="2209" spans="14:23">
      <c r="N2209" s="108"/>
      <c r="O2209" s="108"/>
      <c r="P2209" s="108"/>
      <c r="Q2209" s="109"/>
      <c r="W2209" s="19"/>
    </row>
    <row r="2210" spans="14:23">
      <c r="N2210" s="108"/>
      <c r="O2210" s="108"/>
      <c r="P2210" s="108"/>
      <c r="Q2210" s="109"/>
      <c r="W2210" s="19"/>
    </row>
    <row r="2211" spans="14:23">
      <c r="N2211" s="108"/>
      <c r="O2211" s="108"/>
      <c r="P2211" s="108"/>
      <c r="Q2211" s="109"/>
      <c r="W2211" s="19"/>
    </row>
    <row r="2212" spans="14:23">
      <c r="N2212" s="108"/>
      <c r="O2212" s="108"/>
      <c r="P2212" s="108"/>
      <c r="Q2212" s="109"/>
      <c r="W2212" s="19"/>
    </row>
    <row r="2213" spans="14:23">
      <c r="N2213" s="108"/>
      <c r="O2213" s="108"/>
      <c r="P2213" s="108"/>
      <c r="Q2213" s="109"/>
      <c r="W2213" s="19"/>
    </row>
    <row r="2214" spans="14:23">
      <c r="N2214" s="108"/>
      <c r="O2214" s="108"/>
      <c r="P2214" s="108"/>
      <c r="Q2214" s="109"/>
      <c r="W2214" s="19"/>
    </row>
    <row r="2215" spans="14:23">
      <c r="N2215" s="108"/>
      <c r="O2215" s="108"/>
      <c r="P2215" s="108"/>
      <c r="Q2215" s="109"/>
      <c r="W2215" s="19"/>
    </row>
    <row r="2216" spans="14:23">
      <c r="N2216" s="108"/>
      <c r="O2216" s="108"/>
      <c r="P2216" s="108"/>
      <c r="Q2216" s="109"/>
      <c r="W2216" s="19"/>
    </row>
    <row r="2217" spans="14:23">
      <c r="N2217" s="108"/>
      <c r="O2217" s="108"/>
      <c r="P2217" s="108"/>
      <c r="Q2217" s="109"/>
      <c r="W2217" s="19"/>
    </row>
    <row r="2218" spans="14:23">
      <c r="N2218" s="108"/>
      <c r="O2218" s="108"/>
      <c r="P2218" s="108"/>
      <c r="Q2218" s="109"/>
      <c r="W2218" s="19"/>
    </row>
    <row r="2219" spans="14:23">
      <c r="N2219" s="108"/>
      <c r="O2219" s="108"/>
      <c r="P2219" s="108"/>
      <c r="Q2219" s="109"/>
      <c r="W2219" s="19"/>
    </row>
    <row r="2220" spans="14:23">
      <c r="N2220" s="108"/>
      <c r="O2220" s="108"/>
      <c r="P2220" s="108"/>
      <c r="Q2220" s="109"/>
      <c r="W2220" s="19"/>
    </row>
    <row r="2221" spans="14:23">
      <c r="N2221" s="108"/>
      <c r="O2221" s="108"/>
      <c r="P2221" s="108"/>
      <c r="Q2221" s="109"/>
      <c r="W2221" s="19"/>
    </row>
    <row r="2222" spans="14:23">
      <c r="N2222" s="108"/>
      <c r="O2222" s="108"/>
      <c r="P2222" s="108"/>
      <c r="Q2222" s="109"/>
      <c r="W2222" s="19"/>
    </row>
    <row r="2223" spans="14:23">
      <c r="N2223" s="108"/>
      <c r="O2223" s="108"/>
      <c r="P2223" s="108"/>
      <c r="Q2223" s="109"/>
      <c r="W2223" s="19"/>
    </row>
    <row r="2224" spans="14:23">
      <c r="N2224" s="108"/>
      <c r="O2224" s="108"/>
      <c r="P2224" s="108"/>
      <c r="Q2224" s="109"/>
      <c r="W2224" s="19"/>
    </row>
    <row r="2225" spans="14:23">
      <c r="N2225" s="108"/>
      <c r="O2225" s="108"/>
      <c r="P2225" s="108"/>
      <c r="Q2225" s="109"/>
      <c r="W2225" s="19"/>
    </row>
    <row r="2226" spans="14:23">
      <c r="N2226" s="108"/>
      <c r="O2226" s="108"/>
      <c r="P2226" s="108"/>
      <c r="Q2226" s="109"/>
      <c r="W2226" s="19"/>
    </row>
    <row r="2227" spans="14:23">
      <c r="N2227" s="108"/>
      <c r="O2227" s="108"/>
      <c r="P2227" s="108"/>
      <c r="Q2227" s="109"/>
      <c r="W2227" s="19"/>
    </row>
    <row r="2228" spans="14:23">
      <c r="N2228" s="108"/>
      <c r="O2228" s="108"/>
      <c r="P2228" s="108"/>
      <c r="Q2228" s="109"/>
      <c r="W2228" s="19"/>
    </row>
    <row r="2229" spans="14:23">
      <c r="N2229" s="108"/>
      <c r="O2229" s="108"/>
      <c r="P2229" s="108"/>
      <c r="Q2229" s="109"/>
      <c r="W2229" s="19"/>
    </row>
    <row r="2230" spans="14:23">
      <c r="N2230" s="108"/>
      <c r="O2230" s="108"/>
      <c r="P2230" s="108"/>
      <c r="Q2230" s="109"/>
      <c r="W2230" s="19"/>
    </row>
    <row r="2231" spans="14:23">
      <c r="N2231" s="108"/>
      <c r="O2231" s="108"/>
      <c r="P2231" s="108"/>
      <c r="Q2231" s="109"/>
      <c r="W2231" s="19"/>
    </row>
    <row r="2232" spans="14:23">
      <c r="N2232" s="108"/>
      <c r="O2232" s="108"/>
      <c r="P2232" s="108"/>
      <c r="Q2232" s="109"/>
      <c r="W2232" s="19"/>
    </row>
    <row r="2233" spans="14:23">
      <c r="N2233" s="108"/>
      <c r="O2233" s="108"/>
      <c r="P2233" s="108"/>
      <c r="Q2233" s="109"/>
      <c r="W2233" s="19"/>
    </row>
    <row r="2234" spans="14:23">
      <c r="N2234" s="108"/>
      <c r="O2234" s="108"/>
      <c r="P2234" s="108"/>
      <c r="Q2234" s="109"/>
      <c r="W2234" s="19"/>
    </row>
    <row r="2235" spans="14:23">
      <c r="N2235" s="108"/>
      <c r="O2235" s="108"/>
      <c r="P2235" s="108"/>
      <c r="Q2235" s="109"/>
      <c r="W2235" s="19"/>
    </row>
    <row r="2236" spans="14:23">
      <c r="N2236" s="108"/>
      <c r="O2236" s="108"/>
      <c r="P2236" s="108"/>
      <c r="Q2236" s="109"/>
      <c r="W2236" s="19"/>
    </row>
    <row r="2237" spans="14:23">
      <c r="N2237" s="108"/>
      <c r="O2237" s="108"/>
      <c r="P2237" s="108"/>
      <c r="Q2237" s="109"/>
      <c r="W2237" s="19"/>
    </row>
    <row r="2238" spans="14:23">
      <c r="N2238" s="108"/>
      <c r="O2238" s="108"/>
      <c r="P2238" s="108"/>
      <c r="Q2238" s="109"/>
      <c r="W2238" s="19"/>
    </row>
    <row r="2239" spans="14:23">
      <c r="N2239" s="108"/>
      <c r="O2239" s="108"/>
      <c r="P2239" s="108"/>
      <c r="Q2239" s="109"/>
      <c r="W2239" s="19"/>
    </row>
    <row r="2240" spans="14:23">
      <c r="N2240" s="108"/>
      <c r="O2240" s="108"/>
      <c r="P2240" s="108"/>
      <c r="Q2240" s="109"/>
      <c r="W2240" s="19"/>
    </row>
    <row r="2241" spans="14:23">
      <c r="N2241" s="108"/>
      <c r="O2241" s="108"/>
      <c r="P2241" s="108"/>
      <c r="Q2241" s="109"/>
      <c r="W2241" s="19"/>
    </row>
    <row r="2242" spans="14:23">
      <c r="N2242" s="108"/>
      <c r="O2242" s="108"/>
      <c r="P2242" s="108"/>
      <c r="Q2242" s="109"/>
      <c r="W2242" s="19"/>
    </row>
    <row r="2243" spans="14:23">
      <c r="N2243" s="108"/>
      <c r="O2243" s="108"/>
      <c r="P2243" s="108"/>
      <c r="Q2243" s="109"/>
      <c r="W2243" s="19"/>
    </row>
    <row r="2244" spans="14:23">
      <c r="N2244" s="108"/>
      <c r="O2244" s="108"/>
      <c r="P2244" s="108"/>
      <c r="Q2244" s="109"/>
      <c r="W2244" s="19"/>
    </row>
    <row r="2245" spans="14:23">
      <c r="N2245" s="108"/>
      <c r="O2245" s="108"/>
      <c r="P2245" s="108"/>
      <c r="Q2245" s="109"/>
      <c r="W2245" s="19"/>
    </row>
    <row r="2246" spans="14:23">
      <c r="N2246" s="108"/>
      <c r="O2246" s="108"/>
      <c r="P2246" s="108"/>
      <c r="Q2246" s="109"/>
      <c r="W2246" s="19"/>
    </row>
    <row r="2247" spans="14:23">
      <c r="N2247" s="108"/>
      <c r="O2247" s="108"/>
      <c r="P2247" s="108"/>
      <c r="Q2247" s="109"/>
      <c r="W2247" s="19"/>
    </row>
    <row r="2248" spans="14:23">
      <c r="N2248" s="108"/>
      <c r="O2248" s="108"/>
      <c r="P2248" s="108"/>
      <c r="Q2248" s="109"/>
      <c r="W2248" s="19"/>
    </row>
    <row r="2249" spans="14:23">
      <c r="N2249" s="108"/>
      <c r="O2249" s="108"/>
      <c r="P2249" s="108"/>
      <c r="Q2249" s="109"/>
      <c r="W2249" s="19"/>
    </row>
    <row r="2250" spans="14:23">
      <c r="N2250" s="108"/>
      <c r="O2250" s="108"/>
      <c r="P2250" s="108"/>
      <c r="Q2250" s="109"/>
      <c r="W2250" s="19"/>
    </row>
    <row r="2251" spans="14:23">
      <c r="N2251" s="108"/>
      <c r="O2251" s="108"/>
      <c r="P2251" s="108"/>
      <c r="Q2251" s="109"/>
      <c r="W2251" s="19"/>
    </row>
    <row r="2252" spans="14:23">
      <c r="N2252" s="108"/>
      <c r="O2252" s="108"/>
      <c r="P2252" s="108"/>
      <c r="Q2252" s="109"/>
      <c r="W2252" s="19"/>
    </row>
    <row r="2253" spans="14:23">
      <c r="N2253" s="108"/>
      <c r="O2253" s="108"/>
      <c r="P2253" s="108"/>
      <c r="Q2253" s="109"/>
      <c r="W2253" s="19"/>
    </row>
    <row r="2254" spans="14:23">
      <c r="N2254" s="108"/>
      <c r="O2254" s="108"/>
      <c r="P2254" s="108"/>
      <c r="Q2254" s="109"/>
      <c r="W2254" s="19"/>
    </row>
    <row r="2255" spans="14:23">
      <c r="N2255" s="108"/>
      <c r="O2255" s="108"/>
      <c r="P2255" s="108"/>
      <c r="Q2255" s="109"/>
      <c r="W2255" s="19"/>
    </row>
    <row r="2256" spans="14:23">
      <c r="N2256" s="108"/>
      <c r="O2256" s="108"/>
      <c r="P2256" s="108"/>
      <c r="Q2256" s="109"/>
      <c r="W2256" s="19"/>
    </row>
    <row r="2257" spans="14:23">
      <c r="N2257" s="108"/>
      <c r="O2257" s="108"/>
      <c r="P2257" s="108"/>
      <c r="Q2257" s="109"/>
      <c r="W2257" s="19"/>
    </row>
    <row r="2258" spans="14:23">
      <c r="N2258" s="108"/>
      <c r="O2258" s="108"/>
      <c r="P2258" s="108"/>
      <c r="Q2258" s="109"/>
      <c r="W2258" s="19"/>
    </row>
    <row r="2259" spans="14:23">
      <c r="N2259" s="108"/>
      <c r="O2259" s="108"/>
      <c r="P2259" s="108"/>
      <c r="Q2259" s="109"/>
      <c r="W2259" s="19"/>
    </row>
    <row r="2260" spans="14:23">
      <c r="N2260" s="108"/>
      <c r="O2260" s="108"/>
      <c r="P2260" s="108"/>
      <c r="Q2260" s="109"/>
      <c r="W2260" s="19"/>
    </row>
    <row r="2261" spans="14:23">
      <c r="N2261" s="108"/>
      <c r="O2261" s="108"/>
      <c r="P2261" s="108"/>
      <c r="Q2261" s="109"/>
      <c r="W2261" s="19"/>
    </row>
    <row r="2262" spans="14:23">
      <c r="N2262" s="108"/>
      <c r="O2262" s="108"/>
      <c r="P2262" s="108"/>
      <c r="Q2262" s="109"/>
      <c r="W2262" s="19"/>
    </row>
    <row r="2263" spans="14:23">
      <c r="N2263" s="108"/>
      <c r="O2263" s="108"/>
      <c r="P2263" s="108"/>
      <c r="Q2263" s="109"/>
      <c r="W2263" s="19"/>
    </row>
    <row r="2264" spans="14:23">
      <c r="N2264" s="108"/>
      <c r="O2264" s="108"/>
      <c r="P2264" s="108"/>
      <c r="Q2264" s="109"/>
      <c r="W2264" s="19"/>
    </row>
    <row r="2265" spans="14:23">
      <c r="N2265" s="108"/>
      <c r="O2265" s="108"/>
      <c r="P2265" s="108"/>
      <c r="Q2265" s="109"/>
      <c r="W2265" s="19"/>
    </row>
    <row r="2266" spans="14:23">
      <c r="N2266" s="108"/>
      <c r="O2266" s="108"/>
      <c r="P2266" s="108"/>
      <c r="Q2266" s="109"/>
      <c r="W2266" s="19"/>
    </row>
    <row r="2267" spans="14:23">
      <c r="N2267" s="108"/>
      <c r="O2267" s="108"/>
      <c r="P2267" s="108"/>
      <c r="Q2267" s="109"/>
      <c r="W2267" s="19"/>
    </row>
    <row r="2268" spans="14:23">
      <c r="N2268" s="108"/>
      <c r="O2268" s="108"/>
      <c r="P2268" s="108"/>
      <c r="Q2268" s="109"/>
      <c r="W2268" s="19"/>
    </row>
    <row r="2269" spans="14:23">
      <c r="N2269" s="108"/>
      <c r="O2269" s="108"/>
      <c r="P2269" s="108"/>
      <c r="Q2269" s="109"/>
      <c r="W2269" s="19"/>
    </row>
    <row r="2270" spans="14:23">
      <c r="N2270" s="108"/>
      <c r="O2270" s="108"/>
      <c r="P2270" s="108"/>
      <c r="Q2270" s="109"/>
      <c r="W2270" s="19"/>
    </row>
    <row r="2271" spans="14:23">
      <c r="N2271" s="108"/>
      <c r="O2271" s="108"/>
      <c r="P2271" s="108"/>
      <c r="Q2271" s="109"/>
      <c r="W2271" s="19"/>
    </row>
    <row r="2272" spans="14:23">
      <c r="N2272" s="108"/>
      <c r="O2272" s="108"/>
      <c r="P2272" s="108"/>
      <c r="Q2272" s="109"/>
      <c r="W2272" s="19"/>
    </row>
    <row r="2273" spans="14:23">
      <c r="N2273" s="108"/>
      <c r="O2273" s="108"/>
      <c r="P2273" s="108"/>
      <c r="Q2273" s="109"/>
      <c r="W2273" s="19"/>
    </row>
    <row r="2274" spans="14:23">
      <c r="N2274" s="108"/>
      <c r="O2274" s="108"/>
      <c r="P2274" s="108"/>
      <c r="Q2274" s="109"/>
      <c r="W2274" s="19"/>
    </row>
    <row r="2275" spans="14:23">
      <c r="N2275" s="108"/>
      <c r="O2275" s="108"/>
      <c r="P2275" s="108"/>
      <c r="Q2275" s="109"/>
      <c r="W2275" s="19"/>
    </row>
    <row r="2276" spans="14:23">
      <c r="N2276" s="108"/>
      <c r="O2276" s="108"/>
      <c r="P2276" s="108"/>
      <c r="Q2276" s="109"/>
      <c r="W2276" s="19"/>
    </row>
    <row r="2277" spans="14:23">
      <c r="N2277" s="108"/>
      <c r="O2277" s="108"/>
      <c r="P2277" s="108"/>
      <c r="Q2277" s="109"/>
      <c r="W2277" s="19"/>
    </row>
    <row r="2278" spans="14:23">
      <c r="N2278" s="108"/>
      <c r="O2278" s="108"/>
      <c r="P2278" s="108"/>
      <c r="Q2278" s="109"/>
      <c r="W2278" s="19"/>
    </row>
    <row r="2279" spans="14:23">
      <c r="N2279" s="108"/>
      <c r="O2279" s="108"/>
      <c r="P2279" s="108"/>
      <c r="Q2279" s="109"/>
      <c r="W2279" s="19"/>
    </row>
    <row r="2280" spans="14:23">
      <c r="N2280" s="108"/>
      <c r="O2280" s="108"/>
      <c r="P2280" s="108"/>
      <c r="Q2280" s="109"/>
      <c r="W2280" s="19"/>
    </row>
    <row r="2281" spans="14:23">
      <c r="N2281" s="108"/>
      <c r="O2281" s="108"/>
      <c r="P2281" s="108"/>
      <c r="Q2281" s="109"/>
      <c r="W2281" s="19"/>
    </row>
    <row r="2282" spans="14:23">
      <c r="N2282" s="108"/>
      <c r="O2282" s="108"/>
      <c r="P2282" s="108"/>
      <c r="Q2282" s="109"/>
      <c r="W2282" s="19"/>
    </row>
    <row r="2283" spans="14:23">
      <c r="N2283" s="108"/>
      <c r="O2283" s="108"/>
      <c r="P2283" s="108"/>
      <c r="Q2283" s="109"/>
      <c r="W2283" s="19"/>
    </row>
    <row r="2284" spans="14:23">
      <c r="N2284" s="108"/>
      <c r="O2284" s="108"/>
      <c r="P2284" s="108"/>
      <c r="Q2284" s="109"/>
      <c r="W2284" s="19"/>
    </row>
    <row r="2285" spans="14:23">
      <c r="N2285" s="108"/>
      <c r="O2285" s="108"/>
      <c r="P2285" s="108"/>
      <c r="Q2285" s="109"/>
      <c r="W2285" s="19"/>
    </row>
    <row r="2286" spans="14:23">
      <c r="N2286" s="108"/>
      <c r="O2286" s="108"/>
      <c r="P2286" s="108"/>
      <c r="Q2286" s="109"/>
      <c r="W2286" s="19"/>
    </row>
    <row r="2287" spans="14:23">
      <c r="N2287" s="108"/>
      <c r="O2287" s="108"/>
      <c r="P2287" s="108"/>
      <c r="Q2287" s="109"/>
      <c r="W2287" s="19"/>
    </row>
    <row r="2288" spans="14:23">
      <c r="N2288" s="108"/>
      <c r="O2288" s="108"/>
      <c r="P2288" s="108"/>
      <c r="Q2288" s="109"/>
      <c r="W2288" s="19"/>
    </row>
    <row r="2289" spans="14:23">
      <c r="N2289" s="108"/>
      <c r="O2289" s="108"/>
      <c r="P2289" s="108"/>
      <c r="Q2289" s="109"/>
      <c r="W2289" s="19"/>
    </row>
    <row r="2290" spans="14:23">
      <c r="N2290" s="108"/>
      <c r="O2290" s="108"/>
      <c r="P2290" s="108"/>
      <c r="Q2290" s="109"/>
      <c r="W2290" s="19"/>
    </row>
    <row r="2291" spans="14:23">
      <c r="N2291" s="108"/>
      <c r="O2291" s="108"/>
      <c r="P2291" s="108"/>
      <c r="Q2291" s="109"/>
      <c r="W2291" s="19"/>
    </row>
    <row r="2292" spans="14:23">
      <c r="N2292" s="108"/>
      <c r="O2292" s="108"/>
      <c r="P2292" s="108"/>
      <c r="Q2292" s="109"/>
      <c r="W2292" s="19"/>
    </row>
    <row r="2293" spans="14:23">
      <c r="N2293" s="108"/>
      <c r="O2293" s="108"/>
      <c r="P2293" s="108"/>
      <c r="Q2293" s="109"/>
      <c r="W2293" s="19"/>
    </row>
    <row r="2294" spans="14:23">
      <c r="N2294" s="108"/>
      <c r="O2294" s="108"/>
      <c r="P2294" s="108"/>
      <c r="Q2294" s="109"/>
      <c r="W2294" s="19"/>
    </row>
    <row r="2295" spans="14:23">
      <c r="N2295" s="108"/>
      <c r="O2295" s="108"/>
      <c r="P2295" s="108"/>
      <c r="Q2295" s="109"/>
      <c r="W2295" s="19"/>
    </row>
    <row r="2296" spans="14:23">
      <c r="N2296" s="108"/>
      <c r="O2296" s="108"/>
      <c r="P2296" s="108"/>
      <c r="Q2296" s="109"/>
      <c r="W2296" s="19"/>
    </row>
    <row r="2297" spans="14:23">
      <c r="N2297" s="108"/>
      <c r="O2297" s="108"/>
      <c r="P2297" s="108"/>
      <c r="Q2297" s="109"/>
      <c r="W2297" s="19"/>
    </row>
    <row r="2298" spans="14:23">
      <c r="N2298" s="108"/>
      <c r="O2298" s="108"/>
      <c r="P2298" s="108"/>
      <c r="Q2298" s="109"/>
      <c r="W2298" s="19"/>
    </row>
    <row r="2299" spans="14:23">
      <c r="N2299" s="108"/>
      <c r="O2299" s="108"/>
      <c r="P2299" s="108"/>
      <c r="Q2299" s="109"/>
      <c r="W2299" s="19"/>
    </row>
    <row r="2300" spans="14:23">
      <c r="N2300" s="108"/>
      <c r="O2300" s="108"/>
      <c r="P2300" s="108"/>
      <c r="Q2300" s="109"/>
      <c r="W2300" s="19"/>
    </row>
    <row r="2301" spans="14:23">
      <c r="N2301" s="108"/>
      <c r="O2301" s="108"/>
      <c r="P2301" s="108"/>
      <c r="Q2301" s="109"/>
      <c r="W2301" s="19"/>
    </row>
    <row r="2302" spans="14:23">
      <c r="N2302" s="108"/>
      <c r="O2302" s="108"/>
      <c r="P2302" s="108"/>
      <c r="Q2302" s="109"/>
      <c r="W2302" s="19"/>
    </row>
    <row r="2303" spans="14:23">
      <c r="N2303" s="108"/>
      <c r="O2303" s="108"/>
      <c r="P2303" s="108"/>
      <c r="Q2303" s="109"/>
      <c r="W2303" s="19"/>
    </row>
    <row r="2304" spans="14:23">
      <c r="N2304" s="108"/>
      <c r="O2304" s="108"/>
      <c r="P2304" s="108"/>
      <c r="Q2304" s="109"/>
      <c r="W2304" s="19"/>
    </row>
    <row r="2305" spans="14:23">
      <c r="N2305" s="108"/>
      <c r="O2305" s="108"/>
      <c r="P2305" s="108"/>
      <c r="Q2305" s="109"/>
      <c r="W2305" s="19"/>
    </row>
    <row r="2306" spans="14:23">
      <c r="N2306" s="108"/>
      <c r="O2306" s="108"/>
      <c r="P2306" s="108"/>
      <c r="Q2306" s="109"/>
      <c r="W2306" s="19"/>
    </row>
    <row r="2307" spans="14:23">
      <c r="N2307" s="108"/>
      <c r="O2307" s="108"/>
      <c r="P2307" s="108"/>
      <c r="Q2307" s="109"/>
      <c r="W2307" s="19"/>
    </row>
    <row r="2308" spans="14:23">
      <c r="N2308" s="108"/>
      <c r="O2308" s="108"/>
      <c r="P2308" s="108"/>
      <c r="Q2308" s="109"/>
      <c r="W2308" s="19"/>
    </row>
    <row r="2309" spans="14:23">
      <c r="N2309" s="108"/>
      <c r="O2309" s="108"/>
      <c r="P2309" s="108"/>
      <c r="Q2309" s="109"/>
      <c r="W2309" s="19"/>
    </row>
    <row r="2310" spans="14:23">
      <c r="N2310" s="108"/>
      <c r="O2310" s="108"/>
      <c r="P2310" s="108"/>
      <c r="Q2310" s="109"/>
      <c r="W2310" s="19"/>
    </row>
    <row r="2311" spans="14:23">
      <c r="N2311" s="108"/>
      <c r="O2311" s="108"/>
      <c r="P2311" s="108"/>
      <c r="Q2311" s="109"/>
      <c r="W2311" s="19"/>
    </row>
    <row r="2312" spans="14:23">
      <c r="N2312" s="108"/>
      <c r="O2312" s="108"/>
      <c r="P2312" s="108"/>
      <c r="Q2312" s="109"/>
      <c r="W2312" s="19"/>
    </row>
    <row r="2313" spans="14:23">
      <c r="N2313" s="108"/>
      <c r="O2313" s="108"/>
      <c r="P2313" s="108"/>
      <c r="Q2313" s="109"/>
      <c r="W2313" s="19"/>
    </row>
    <row r="2314" spans="14:23">
      <c r="N2314" s="108"/>
      <c r="O2314" s="108"/>
      <c r="P2314" s="108"/>
      <c r="Q2314" s="109"/>
      <c r="W2314" s="19"/>
    </row>
    <row r="2315" spans="14:23">
      <c r="N2315" s="108"/>
      <c r="O2315" s="108"/>
      <c r="P2315" s="108"/>
      <c r="Q2315" s="109"/>
      <c r="W2315" s="19"/>
    </row>
    <row r="2316" spans="14:23">
      <c r="N2316" s="108"/>
      <c r="O2316" s="108"/>
      <c r="P2316" s="108"/>
      <c r="Q2316" s="109"/>
      <c r="W2316" s="19"/>
    </row>
    <row r="2317" spans="14:23">
      <c r="N2317" s="108"/>
      <c r="O2317" s="108"/>
      <c r="P2317" s="108"/>
      <c r="Q2317" s="109"/>
      <c r="W2317" s="19"/>
    </row>
    <row r="2318" spans="14:23">
      <c r="N2318" s="108"/>
      <c r="O2318" s="108"/>
      <c r="P2318" s="108"/>
      <c r="Q2318" s="109"/>
      <c r="W2318" s="19"/>
    </row>
    <row r="2319" spans="14:23">
      <c r="N2319" s="108"/>
      <c r="O2319" s="108"/>
      <c r="P2319" s="108"/>
      <c r="Q2319" s="109"/>
      <c r="W2319" s="19"/>
    </row>
    <row r="2320" spans="14:23">
      <c r="N2320" s="108"/>
      <c r="O2320" s="108"/>
      <c r="P2320" s="108"/>
      <c r="Q2320" s="109"/>
      <c r="W2320" s="19"/>
    </row>
    <row r="2321" spans="14:23">
      <c r="N2321" s="108"/>
      <c r="O2321" s="108"/>
      <c r="P2321" s="108"/>
      <c r="Q2321" s="109"/>
      <c r="W2321" s="19"/>
    </row>
    <row r="2322" spans="14:23">
      <c r="N2322" s="108"/>
      <c r="O2322" s="108"/>
      <c r="P2322" s="108"/>
      <c r="Q2322" s="109"/>
      <c r="W2322" s="19"/>
    </row>
    <row r="2323" spans="14:23">
      <c r="N2323" s="108"/>
      <c r="O2323" s="108"/>
      <c r="P2323" s="108"/>
      <c r="Q2323" s="109"/>
      <c r="W2323" s="19"/>
    </row>
    <row r="2324" spans="14:23">
      <c r="N2324" s="108"/>
      <c r="O2324" s="108"/>
      <c r="P2324" s="108"/>
      <c r="Q2324" s="109"/>
      <c r="W2324" s="19"/>
    </row>
    <row r="2325" spans="14:23">
      <c r="N2325" s="108"/>
      <c r="O2325" s="108"/>
      <c r="P2325" s="108"/>
      <c r="Q2325" s="109"/>
      <c r="W2325" s="19"/>
    </row>
    <row r="2326" spans="14:23">
      <c r="N2326" s="108"/>
      <c r="O2326" s="108"/>
      <c r="P2326" s="108"/>
      <c r="Q2326" s="109"/>
      <c r="W2326" s="19"/>
    </row>
    <row r="2327" spans="14:23">
      <c r="N2327" s="108"/>
      <c r="O2327" s="108"/>
      <c r="P2327" s="108"/>
      <c r="Q2327" s="109"/>
      <c r="W2327" s="19"/>
    </row>
    <row r="2328" spans="14:23">
      <c r="N2328" s="108"/>
      <c r="O2328" s="108"/>
      <c r="P2328" s="108"/>
      <c r="Q2328" s="109"/>
      <c r="W2328" s="19"/>
    </row>
    <row r="2329" spans="14:23">
      <c r="N2329" s="108"/>
      <c r="O2329" s="108"/>
      <c r="P2329" s="108"/>
      <c r="Q2329" s="109"/>
      <c r="W2329" s="19"/>
    </row>
    <row r="2330" spans="14:23">
      <c r="N2330" s="108"/>
      <c r="O2330" s="108"/>
      <c r="P2330" s="108"/>
      <c r="Q2330" s="109"/>
      <c r="W2330" s="19"/>
    </row>
    <row r="2331" spans="14:23">
      <c r="N2331" s="108"/>
      <c r="O2331" s="108"/>
      <c r="P2331" s="108"/>
      <c r="Q2331" s="109"/>
      <c r="W2331" s="19"/>
    </row>
    <row r="2332" spans="14:23">
      <c r="N2332" s="108"/>
      <c r="O2332" s="108"/>
      <c r="P2332" s="108"/>
      <c r="Q2332" s="109"/>
      <c r="W2332" s="19"/>
    </row>
    <row r="2333" spans="14:23">
      <c r="N2333" s="108"/>
      <c r="O2333" s="108"/>
      <c r="P2333" s="108"/>
      <c r="Q2333" s="109"/>
      <c r="W2333" s="19"/>
    </row>
    <row r="2334" spans="14:23">
      <c r="N2334" s="108"/>
      <c r="O2334" s="108"/>
      <c r="P2334" s="108"/>
      <c r="Q2334" s="109"/>
      <c r="W2334" s="19"/>
    </row>
    <row r="2335" spans="14:23">
      <c r="N2335" s="108"/>
      <c r="O2335" s="108"/>
      <c r="P2335" s="108"/>
      <c r="Q2335" s="109"/>
      <c r="W2335" s="19"/>
    </row>
    <row r="2336" spans="14:23">
      <c r="N2336" s="108"/>
      <c r="O2336" s="108"/>
      <c r="P2336" s="108"/>
      <c r="Q2336" s="109"/>
      <c r="W2336" s="19"/>
    </row>
    <row r="2337" spans="14:23">
      <c r="N2337" s="108"/>
      <c r="O2337" s="108"/>
      <c r="P2337" s="108"/>
      <c r="Q2337" s="109"/>
      <c r="W2337" s="19"/>
    </row>
    <row r="2338" spans="14:23">
      <c r="N2338" s="108"/>
      <c r="O2338" s="108"/>
      <c r="P2338" s="108"/>
      <c r="Q2338" s="109"/>
      <c r="W2338" s="19"/>
    </row>
    <row r="2339" spans="14:23">
      <c r="N2339" s="108"/>
      <c r="O2339" s="108"/>
      <c r="P2339" s="108"/>
      <c r="Q2339" s="109"/>
      <c r="W2339" s="19"/>
    </row>
    <row r="2340" spans="14:23">
      <c r="N2340" s="108"/>
      <c r="O2340" s="108"/>
      <c r="P2340" s="108"/>
      <c r="Q2340" s="109"/>
      <c r="W2340" s="19"/>
    </row>
    <row r="2341" spans="14:23">
      <c r="N2341" s="108"/>
      <c r="O2341" s="108"/>
      <c r="P2341" s="108"/>
      <c r="Q2341" s="109"/>
      <c r="W2341" s="19"/>
    </row>
    <row r="2342" spans="14:23">
      <c r="N2342" s="108"/>
      <c r="O2342" s="108"/>
      <c r="P2342" s="108"/>
      <c r="Q2342" s="109"/>
      <c r="W2342" s="19"/>
    </row>
    <row r="2343" spans="14:23">
      <c r="N2343" s="108"/>
      <c r="O2343" s="108"/>
      <c r="P2343" s="108"/>
      <c r="Q2343" s="109"/>
      <c r="W2343" s="19"/>
    </row>
    <row r="2344" spans="14:23">
      <c r="N2344" s="108"/>
      <c r="O2344" s="108"/>
      <c r="P2344" s="108"/>
      <c r="Q2344" s="109"/>
      <c r="W2344" s="19"/>
    </row>
    <row r="2345" spans="14:23">
      <c r="N2345" s="108"/>
      <c r="O2345" s="108"/>
      <c r="P2345" s="108"/>
      <c r="Q2345" s="109"/>
      <c r="W2345" s="19"/>
    </row>
    <row r="2346" spans="14:23">
      <c r="N2346" s="108"/>
      <c r="O2346" s="108"/>
      <c r="P2346" s="108"/>
      <c r="Q2346" s="109"/>
      <c r="W2346" s="19"/>
    </row>
    <row r="2347" spans="14:23">
      <c r="N2347" s="108"/>
      <c r="O2347" s="108"/>
      <c r="P2347" s="108"/>
      <c r="Q2347" s="109"/>
      <c r="W2347" s="19"/>
    </row>
    <row r="2348" spans="14:23">
      <c r="N2348" s="108"/>
      <c r="O2348" s="108"/>
      <c r="P2348" s="108"/>
      <c r="Q2348" s="109"/>
      <c r="W2348" s="19"/>
    </row>
    <row r="2349" spans="14:23">
      <c r="N2349" s="108"/>
      <c r="O2349" s="108"/>
      <c r="P2349" s="108"/>
      <c r="Q2349" s="109"/>
      <c r="W2349" s="19"/>
    </row>
    <row r="2350" spans="14:23">
      <c r="N2350" s="108"/>
      <c r="O2350" s="108"/>
      <c r="P2350" s="108"/>
      <c r="Q2350" s="109"/>
      <c r="W2350" s="19"/>
    </row>
    <row r="2351" spans="14:23">
      <c r="N2351" s="108"/>
      <c r="O2351" s="108"/>
      <c r="P2351" s="108"/>
      <c r="Q2351" s="109"/>
      <c r="W2351" s="19"/>
    </row>
    <row r="2352" spans="14:23">
      <c r="N2352" s="108"/>
      <c r="O2352" s="108"/>
      <c r="P2352" s="108"/>
      <c r="Q2352" s="109"/>
      <c r="W2352" s="19"/>
    </row>
    <row r="2353" spans="14:23">
      <c r="N2353" s="108"/>
      <c r="O2353" s="108"/>
      <c r="P2353" s="108"/>
      <c r="Q2353" s="109"/>
      <c r="W2353" s="19"/>
    </row>
    <row r="2354" spans="14:23">
      <c r="N2354" s="108"/>
      <c r="O2354" s="108"/>
      <c r="P2354" s="108"/>
      <c r="Q2354" s="109"/>
      <c r="W2354" s="19"/>
    </row>
    <row r="2355" spans="14:23">
      <c r="N2355" s="108"/>
      <c r="O2355" s="108"/>
      <c r="P2355" s="108"/>
      <c r="Q2355" s="109"/>
      <c r="W2355" s="19"/>
    </row>
    <row r="2356" spans="14:23">
      <c r="N2356" s="108"/>
      <c r="O2356" s="108"/>
      <c r="P2356" s="108"/>
      <c r="Q2356" s="109"/>
      <c r="W2356" s="19"/>
    </row>
    <row r="2357" spans="14:23">
      <c r="N2357" s="108"/>
      <c r="O2357" s="108"/>
      <c r="P2357" s="108"/>
      <c r="Q2357" s="109"/>
      <c r="W2357" s="19"/>
    </row>
    <row r="2358" spans="14:23">
      <c r="N2358" s="108"/>
      <c r="O2358" s="108"/>
      <c r="P2358" s="108"/>
      <c r="Q2358" s="109"/>
      <c r="W2358" s="19"/>
    </row>
    <row r="2359" spans="14:23">
      <c r="N2359" s="108"/>
      <c r="O2359" s="108"/>
      <c r="P2359" s="108"/>
      <c r="Q2359" s="109"/>
      <c r="W2359" s="19"/>
    </row>
    <row r="2360" spans="14:23">
      <c r="N2360" s="108"/>
      <c r="O2360" s="108"/>
      <c r="P2360" s="108"/>
      <c r="Q2360" s="109"/>
      <c r="W2360" s="19"/>
    </row>
    <row r="2361" spans="14:23">
      <c r="N2361" s="108"/>
      <c r="O2361" s="108"/>
      <c r="P2361" s="108"/>
      <c r="Q2361" s="109"/>
      <c r="W2361" s="19"/>
    </row>
    <row r="2362" spans="14:23">
      <c r="N2362" s="108"/>
      <c r="O2362" s="108"/>
      <c r="P2362" s="108"/>
      <c r="Q2362" s="109"/>
      <c r="W2362" s="19"/>
    </row>
    <row r="2363" spans="14:23">
      <c r="N2363" s="108"/>
      <c r="O2363" s="108"/>
      <c r="P2363" s="108"/>
      <c r="Q2363" s="109"/>
      <c r="W2363" s="19"/>
    </row>
    <row r="2364" spans="14:23">
      <c r="N2364" s="108"/>
      <c r="O2364" s="108"/>
      <c r="P2364" s="108"/>
      <c r="Q2364" s="109"/>
      <c r="W2364" s="19"/>
    </row>
    <row r="2365" spans="14:23">
      <c r="N2365" s="108"/>
      <c r="O2365" s="108"/>
      <c r="P2365" s="108"/>
      <c r="Q2365" s="109"/>
      <c r="W2365" s="19"/>
    </row>
    <row r="2366" spans="14:23">
      <c r="N2366" s="108"/>
      <c r="O2366" s="108"/>
      <c r="P2366" s="108"/>
      <c r="Q2366" s="109"/>
      <c r="W2366" s="19"/>
    </row>
    <row r="2367" spans="14:23">
      <c r="N2367" s="108"/>
      <c r="O2367" s="108"/>
      <c r="P2367" s="108"/>
      <c r="Q2367" s="109"/>
      <c r="W2367" s="19"/>
    </row>
    <row r="2368" spans="14:23">
      <c r="N2368" s="108"/>
      <c r="O2368" s="108"/>
      <c r="P2368" s="108"/>
      <c r="Q2368" s="109"/>
      <c r="W2368" s="19"/>
    </row>
    <row r="2369" spans="14:23">
      <c r="N2369" s="108"/>
      <c r="O2369" s="108"/>
      <c r="P2369" s="108"/>
      <c r="Q2369" s="109"/>
      <c r="W2369" s="19"/>
    </row>
    <row r="2370" spans="14:23">
      <c r="N2370" s="108"/>
      <c r="O2370" s="108"/>
      <c r="P2370" s="108"/>
      <c r="Q2370" s="109"/>
      <c r="W2370" s="19"/>
    </row>
    <row r="2371" spans="14:23">
      <c r="N2371" s="108"/>
      <c r="O2371" s="108"/>
      <c r="P2371" s="108"/>
      <c r="Q2371" s="109"/>
      <c r="W2371" s="19"/>
    </row>
    <row r="2372" spans="14:23">
      <c r="N2372" s="108"/>
      <c r="O2372" s="108"/>
      <c r="P2372" s="108"/>
      <c r="Q2372" s="109"/>
      <c r="W2372" s="19"/>
    </row>
    <row r="2373" spans="14:23">
      <c r="N2373" s="108"/>
      <c r="O2373" s="108"/>
      <c r="P2373" s="108"/>
      <c r="Q2373" s="109"/>
      <c r="W2373" s="19"/>
    </row>
    <row r="2374" spans="14:23">
      <c r="N2374" s="108"/>
      <c r="O2374" s="108"/>
      <c r="P2374" s="108"/>
      <c r="Q2374" s="109"/>
      <c r="W2374" s="19"/>
    </row>
    <row r="2375" spans="14:23">
      <c r="N2375" s="108"/>
      <c r="O2375" s="108"/>
      <c r="P2375" s="108"/>
      <c r="Q2375" s="109"/>
      <c r="W2375" s="19"/>
    </row>
    <row r="2376" spans="14:23">
      <c r="N2376" s="108"/>
      <c r="O2376" s="108"/>
      <c r="P2376" s="108"/>
      <c r="Q2376" s="109"/>
      <c r="W2376" s="19"/>
    </row>
    <row r="2377" spans="14:23">
      <c r="N2377" s="108"/>
      <c r="O2377" s="108"/>
      <c r="P2377" s="108"/>
      <c r="Q2377" s="109"/>
      <c r="W2377" s="19"/>
    </row>
    <row r="2378" spans="14:23">
      <c r="N2378" s="108"/>
      <c r="O2378" s="108"/>
      <c r="P2378" s="108"/>
      <c r="Q2378" s="109"/>
      <c r="W2378" s="19"/>
    </row>
    <row r="2379" spans="14:23">
      <c r="N2379" s="108"/>
      <c r="O2379" s="108"/>
      <c r="P2379" s="108"/>
      <c r="Q2379" s="109"/>
      <c r="W2379" s="19"/>
    </row>
    <row r="2380" spans="14:23">
      <c r="N2380" s="108"/>
      <c r="O2380" s="108"/>
      <c r="P2380" s="108"/>
      <c r="Q2380" s="109"/>
      <c r="W2380" s="19"/>
    </row>
    <row r="2381" spans="14:23">
      <c r="N2381" s="108"/>
      <c r="O2381" s="108"/>
      <c r="P2381" s="108"/>
      <c r="Q2381" s="109"/>
      <c r="W2381" s="19"/>
    </row>
    <row r="2382" spans="14:23">
      <c r="N2382" s="108"/>
      <c r="O2382" s="108"/>
      <c r="P2382" s="108"/>
      <c r="Q2382" s="109"/>
      <c r="W2382" s="19"/>
    </row>
    <row r="2383" spans="14:23">
      <c r="N2383" s="108"/>
      <c r="O2383" s="108"/>
      <c r="P2383" s="108"/>
      <c r="Q2383" s="109"/>
      <c r="W2383" s="19"/>
    </row>
    <row r="2384" spans="14:23">
      <c r="N2384" s="108"/>
      <c r="O2384" s="108"/>
      <c r="P2384" s="108"/>
      <c r="Q2384" s="109"/>
      <c r="W2384" s="19"/>
    </row>
    <row r="2385" spans="14:23">
      <c r="N2385" s="108"/>
      <c r="O2385" s="108"/>
      <c r="P2385" s="108"/>
      <c r="Q2385" s="109"/>
      <c r="W2385" s="19"/>
    </row>
    <row r="2386" spans="14:23">
      <c r="N2386" s="108"/>
      <c r="O2386" s="108"/>
      <c r="P2386" s="108"/>
      <c r="Q2386" s="109"/>
      <c r="W2386" s="19"/>
    </row>
    <row r="2387" spans="14:23">
      <c r="N2387" s="108"/>
      <c r="O2387" s="108"/>
      <c r="P2387" s="108"/>
      <c r="Q2387" s="109"/>
      <c r="W2387" s="19"/>
    </row>
    <row r="2388" spans="14:23">
      <c r="N2388" s="108"/>
      <c r="O2388" s="108"/>
      <c r="P2388" s="108"/>
      <c r="Q2388" s="109"/>
      <c r="W2388" s="19"/>
    </row>
    <row r="2389" spans="14:23">
      <c r="N2389" s="108"/>
      <c r="O2389" s="108"/>
      <c r="P2389" s="108"/>
      <c r="Q2389" s="109"/>
      <c r="W2389" s="19"/>
    </row>
    <row r="2390" spans="14:23">
      <c r="N2390" s="108"/>
      <c r="O2390" s="108"/>
      <c r="P2390" s="108"/>
      <c r="Q2390" s="109"/>
      <c r="W2390" s="19"/>
    </row>
    <row r="2391" spans="14:23">
      <c r="N2391" s="108"/>
      <c r="O2391" s="108"/>
      <c r="P2391" s="108"/>
      <c r="Q2391" s="109"/>
      <c r="W2391" s="19"/>
    </row>
    <row r="2392" spans="14:23">
      <c r="N2392" s="108"/>
      <c r="O2392" s="108"/>
      <c r="P2392" s="108"/>
      <c r="Q2392" s="109"/>
      <c r="W2392" s="19"/>
    </row>
    <row r="2393" spans="14:23">
      <c r="N2393" s="108"/>
      <c r="O2393" s="108"/>
      <c r="P2393" s="108"/>
      <c r="Q2393" s="109"/>
      <c r="W2393" s="19"/>
    </row>
    <row r="2394" spans="14:23">
      <c r="N2394" s="108"/>
      <c r="O2394" s="108"/>
      <c r="P2394" s="108"/>
      <c r="Q2394" s="109"/>
      <c r="W2394" s="19"/>
    </row>
    <row r="2395" spans="14:23">
      <c r="N2395" s="108"/>
      <c r="O2395" s="108"/>
      <c r="P2395" s="108"/>
      <c r="Q2395" s="109"/>
      <c r="W2395" s="19"/>
    </row>
    <row r="2396" spans="14:23">
      <c r="N2396" s="108"/>
      <c r="O2396" s="108"/>
      <c r="P2396" s="108"/>
      <c r="Q2396" s="109"/>
      <c r="W2396" s="19"/>
    </row>
    <row r="2397" spans="14:23">
      <c r="N2397" s="108"/>
      <c r="O2397" s="108"/>
      <c r="P2397" s="108"/>
      <c r="Q2397" s="109"/>
      <c r="W2397" s="19"/>
    </row>
    <row r="2398" spans="14:23">
      <c r="N2398" s="108"/>
      <c r="O2398" s="108"/>
      <c r="P2398" s="108"/>
      <c r="Q2398" s="109"/>
      <c r="W2398" s="19"/>
    </row>
    <row r="2399" spans="14:23">
      <c r="N2399" s="108"/>
      <c r="O2399" s="108"/>
      <c r="P2399" s="108"/>
      <c r="Q2399" s="109"/>
      <c r="W2399" s="19"/>
    </row>
    <row r="2400" spans="14:23">
      <c r="N2400" s="108"/>
      <c r="O2400" s="108"/>
      <c r="P2400" s="108"/>
      <c r="Q2400" s="109"/>
      <c r="W2400" s="19"/>
    </row>
    <row r="2401" spans="14:23">
      <c r="N2401" s="108"/>
      <c r="O2401" s="108"/>
      <c r="P2401" s="108"/>
      <c r="Q2401" s="109"/>
      <c r="W2401" s="19"/>
    </row>
    <row r="2402" spans="14:23">
      <c r="N2402" s="108"/>
      <c r="O2402" s="108"/>
      <c r="P2402" s="108"/>
      <c r="Q2402" s="109"/>
      <c r="W2402" s="19"/>
    </row>
    <row r="2403" spans="14:23">
      <c r="N2403" s="108"/>
      <c r="O2403" s="108"/>
      <c r="P2403" s="108"/>
      <c r="Q2403" s="109"/>
      <c r="W2403" s="19"/>
    </row>
    <row r="2404" spans="14:23">
      <c r="N2404" s="108"/>
      <c r="O2404" s="108"/>
      <c r="P2404" s="108"/>
      <c r="Q2404" s="109"/>
      <c r="W2404" s="19"/>
    </row>
    <row r="2405" spans="14:23">
      <c r="N2405" s="108"/>
      <c r="O2405" s="108"/>
      <c r="P2405" s="108"/>
      <c r="Q2405" s="109"/>
      <c r="W2405" s="19"/>
    </row>
    <row r="2406" spans="14:23">
      <c r="N2406" s="108"/>
      <c r="O2406" s="108"/>
      <c r="P2406" s="108"/>
      <c r="Q2406" s="109"/>
      <c r="W2406" s="19"/>
    </row>
    <row r="2407" spans="14:23">
      <c r="N2407" s="108"/>
      <c r="O2407" s="108"/>
      <c r="P2407" s="108"/>
      <c r="Q2407" s="109"/>
      <c r="W2407" s="19"/>
    </row>
    <row r="2408" spans="14:23">
      <c r="N2408" s="108"/>
      <c r="O2408" s="108"/>
      <c r="P2408" s="108"/>
      <c r="Q2408" s="109"/>
      <c r="W2408" s="19"/>
    </row>
    <row r="2409" spans="14:23">
      <c r="N2409" s="108"/>
      <c r="O2409" s="108"/>
      <c r="P2409" s="108"/>
      <c r="Q2409" s="109"/>
      <c r="W2409" s="19"/>
    </row>
    <row r="2410" spans="14:23">
      <c r="N2410" s="108"/>
      <c r="O2410" s="108"/>
      <c r="P2410" s="108"/>
      <c r="Q2410" s="109"/>
      <c r="W2410" s="19"/>
    </row>
    <row r="2411" spans="14:23">
      <c r="N2411" s="108"/>
      <c r="O2411" s="108"/>
      <c r="P2411" s="108"/>
      <c r="Q2411" s="109"/>
      <c r="W2411" s="19"/>
    </row>
    <row r="2412" spans="14:23">
      <c r="N2412" s="108"/>
      <c r="O2412" s="108"/>
      <c r="P2412" s="108"/>
      <c r="Q2412" s="109"/>
      <c r="W2412" s="19"/>
    </row>
    <row r="2413" spans="14:23">
      <c r="N2413" s="108"/>
      <c r="O2413" s="108"/>
      <c r="P2413" s="108"/>
      <c r="Q2413" s="109"/>
      <c r="W2413" s="19"/>
    </row>
    <row r="2414" spans="14:23">
      <c r="N2414" s="108"/>
      <c r="O2414" s="108"/>
      <c r="P2414" s="108"/>
      <c r="Q2414" s="109"/>
      <c r="W2414" s="19"/>
    </row>
    <row r="2415" spans="14:23">
      <c r="N2415" s="108"/>
      <c r="O2415" s="108"/>
      <c r="P2415" s="108"/>
      <c r="Q2415" s="109"/>
      <c r="W2415" s="19"/>
    </row>
    <row r="2416" spans="14:23">
      <c r="N2416" s="108"/>
      <c r="O2416" s="108"/>
      <c r="P2416" s="108"/>
      <c r="Q2416" s="109"/>
      <c r="W2416" s="19"/>
    </row>
    <row r="2417" spans="14:23">
      <c r="N2417" s="108"/>
      <c r="O2417" s="108"/>
      <c r="P2417" s="108"/>
      <c r="Q2417" s="109"/>
      <c r="W2417" s="19"/>
    </row>
    <row r="2418" spans="14:23">
      <c r="N2418" s="108"/>
      <c r="O2418" s="108"/>
      <c r="P2418" s="108"/>
      <c r="Q2418" s="109"/>
      <c r="W2418" s="19"/>
    </row>
    <row r="2419" spans="14:23">
      <c r="N2419" s="108"/>
      <c r="O2419" s="108"/>
      <c r="P2419" s="108"/>
      <c r="Q2419" s="109"/>
      <c r="W2419" s="19"/>
    </row>
    <row r="2420" spans="14:23">
      <c r="N2420" s="108"/>
      <c r="O2420" s="108"/>
      <c r="P2420" s="108"/>
      <c r="Q2420" s="109"/>
      <c r="W2420" s="19"/>
    </row>
    <row r="2421" spans="14:23">
      <c r="N2421" s="108"/>
      <c r="O2421" s="108"/>
      <c r="P2421" s="108"/>
      <c r="Q2421" s="109"/>
      <c r="W2421" s="19"/>
    </row>
    <row r="2422" spans="14:23">
      <c r="N2422" s="108"/>
      <c r="O2422" s="108"/>
      <c r="P2422" s="108"/>
      <c r="Q2422" s="109"/>
      <c r="W2422" s="19"/>
    </row>
    <row r="2423" spans="14:23">
      <c r="N2423" s="108"/>
      <c r="O2423" s="108"/>
      <c r="P2423" s="108"/>
      <c r="Q2423" s="109"/>
      <c r="W2423" s="19"/>
    </row>
    <row r="2424" spans="14:23">
      <c r="N2424" s="108"/>
      <c r="O2424" s="108"/>
      <c r="P2424" s="108"/>
      <c r="Q2424" s="109"/>
      <c r="W2424" s="19"/>
    </row>
    <row r="2425" spans="14:23">
      <c r="N2425" s="108"/>
      <c r="O2425" s="108"/>
      <c r="P2425" s="108"/>
      <c r="Q2425" s="109"/>
      <c r="W2425" s="19"/>
    </row>
    <row r="2426" spans="14:23">
      <c r="N2426" s="108"/>
      <c r="O2426" s="108"/>
      <c r="P2426" s="108"/>
      <c r="Q2426" s="109"/>
      <c r="W2426" s="19"/>
    </row>
    <row r="2427" spans="14:23">
      <c r="N2427" s="108"/>
      <c r="O2427" s="108"/>
      <c r="P2427" s="108"/>
      <c r="Q2427" s="109"/>
      <c r="W2427" s="19"/>
    </row>
    <row r="2428" spans="14:23">
      <c r="N2428" s="108"/>
      <c r="O2428" s="108"/>
      <c r="P2428" s="108"/>
      <c r="Q2428" s="109"/>
      <c r="W2428" s="19"/>
    </row>
    <row r="2429" spans="14:23">
      <c r="N2429" s="108"/>
      <c r="O2429" s="108"/>
      <c r="P2429" s="108"/>
      <c r="Q2429" s="109"/>
      <c r="W2429" s="19"/>
    </row>
    <row r="2430" spans="14:23">
      <c r="N2430" s="108"/>
      <c r="O2430" s="108"/>
      <c r="P2430" s="108"/>
      <c r="Q2430" s="109"/>
      <c r="W2430" s="19"/>
    </row>
    <row r="2431" spans="14:23">
      <c r="N2431" s="108"/>
      <c r="O2431" s="108"/>
      <c r="P2431" s="108"/>
      <c r="Q2431" s="109"/>
      <c r="W2431" s="19"/>
    </row>
    <row r="2432" spans="14:23">
      <c r="N2432" s="108"/>
      <c r="O2432" s="108"/>
      <c r="P2432" s="108"/>
      <c r="Q2432" s="109"/>
      <c r="W2432" s="19"/>
    </row>
    <row r="2433" spans="14:23">
      <c r="N2433" s="108"/>
      <c r="O2433" s="108"/>
      <c r="P2433" s="108"/>
      <c r="Q2433" s="109"/>
      <c r="W2433" s="19"/>
    </row>
    <row r="2434" spans="14:23">
      <c r="N2434" s="108"/>
      <c r="O2434" s="108"/>
      <c r="P2434" s="108"/>
      <c r="Q2434" s="109"/>
      <c r="W2434" s="19"/>
    </row>
    <row r="2435" spans="14:23">
      <c r="N2435" s="108"/>
      <c r="O2435" s="108"/>
      <c r="P2435" s="108"/>
      <c r="Q2435" s="109"/>
      <c r="W2435" s="19"/>
    </row>
    <row r="2436" spans="14:23">
      <c r="N2436" s="108"/>
      <c r="O2436" s="108"/>
      <c r="P2436" s="108"/>
      <c r="Q2436" s="109"/>
      <c r="W2436" s="19"/>
    </row>
    <row r="2437" spans="14:23">
      <c r="N2437" s="108"/>
      <c r="O2437" s="108"/>
      <c r="P2437" s="108"/>
      <c r="Q2437" s="109"/>
      <c r="W2437" s="19"/>
    </row>
    <row r="2438" spans="14:23">
      <c r="N2438" s="108"/>
      <c r="O2438" s="108"/>
      <c r="P2438" s="108"/>
      <c r="Q2438" s="109"/>
      <c r="W2438" s="19"/>
    </row>
    <row r="2439" spans="14:23">
      <c r="N2439" s="108"/>
      <c r="O2439" s="108"/>
      <c r="P2439" s="108"/>
      <c r="Q2439" s="109"/>
      <c r="W2439" s="19"/>
    </row>
    <row r="2440" spans="14:23">
      <c r="N2440" s="108"/>
      <c r="O2440" s="108"/>
      <c r="P2440" s="108"/>
      <c r="Q2440" s="109"/>
      <c r="W2440" s="19"/>
    </row>
    <row r="2441" spans="14:23">
      <c r="N2441" s="108"/>
      <c r="O2441" s="108"/>
      <c r="P2441" s="108"/>
      <c r="Q2441" s="109"/>
      <c r="W2441" s="19"/>
    </row>
    <row r="2442" spans="14:23">
      <c r="N2442" s="108"/>
      <c r="O2442" s="108"/>
      <c r="P2442" s="108"/>
      <c r="Q2442" s="109"/>
      <c r="W2442" s="19"/>
    </row>
    <row r="2443" spans="14:23">
      <c r="N2443" s="108"/>
      <c r="O2443" s="108"/>
      <c r="P2443" s="108"/>
      <c r="Q2443" s="109"/>
      <c r="W2443" s="19"/>
    </row>
    <row r="2444" spans="14:23">
      <c r="N2444" s="108"/>
      <c r="O2444" s="108"/>
      <c r="P2444" s="108"/>
      <c r="Q2444" s="109"/>
      <c r="W2444" s="19"/>
    </row>
    <row r="2445" spans="14:23">
      <c r="N2445" s="108"/>
      <c r="O2445" s="108"/>
      <c r="P2445" s="108"/>
      <c r="Q2445" s="109"/>
      <c r="W2445" s="19"/>
    </row>
    <row r="2446" spans="14:23">
      <c r="N2446" s="108"/>
      <c r="O2446" s="108"/>
      <c r="P2446" s="108"/>
      <c r="Q2446" s="109"/>
      <c r="W2446" s="19"/>
    </row>
    <row r="2447" spans="14:23">
      <c r="N2447" s="108"/>
      <c r="O2447" s="108"/>
      <c r="P2447" s="108"/>
      <c r="Q2447" s="109"/>
      <c r="W2447" s="19"/>
    </row>
    <row r="2448" spans="14:23">
      <c r="N2448" s="108"/>
      <c r="O2448" s="108"/>
      <c r="P2448" s="108"/>
      <c r="Q2448" s="109"/>
      <c r="W2448" s="19"/>
    </row>
    <row r="2449" spans="14:23">
      <c r="N2449" s="108"/>
      <c r="O2449" s="108"/>
      <c r="P2449" s="108"/>
      <c r="Q2449" s="109"/>
      <c r="W2449" s="19"/>
    </row>
    <row r="2450" spans="14:23">
      <c r="N2450" s="108"/>
      <c r="O2450" s="108"/>
      <c r="P2450" s="108"/>
      <c r="Q2450" s="109"/>
      <c r="W2450" s="19"/>
    </row>
    <row r="2451" spans="14:23">
      <c r="N2451" s="108"/>
      <c r="O2451" s="108"/>
      <c r="P2451" s="108"/>
      <c r="Q2451" s="109"/>
      <c r="W2451" s="19"/>
    </row>
    <row r="2452" spans="14:23">
      <c r="N2452" s="108"/>
      <c r="O2452" s="108"/>
      <c r="P2452" s="108"/>
      <c r="Q2452" s="109"/>
      <c r="W2452" s="19"/>
    </row>
    <row r="2453" spans="14:23">
      <c r="N2453" s="108"/>
      <c r="O2453" s="108"/>
      <c r="P2453" s="108"/>
      <c r="Q2453" s="109"/>
      <c r="W2453" s="19"/>
    </row>
    <row r="2454" spans="14:23">
      <c r="N2454" s="108"/>
      <c r="O2454" s="108"/>
      <c r="P2454" s="108"/>
      <c r="Q2454" s="109"/>
      <c r="W2454" s="19"/>
    </row>
    <row r="2455" spans="14:23">
      <c r="N2455" s="108"/>
      <c r="O2455" s="108"/>
      <c r="P2455" s="108"/>
      <c r="Q2455" s="109"/>
      <c r="W2455" s="19"/>
    </row>
    <row r="2456" spans="14:23">
      <c r="N2456" s="108"/>
      <c r="O2456" s="108"/>
      <c r="P2456" s="108"/>
      <c r="Q2456" s="109"/>
      <c r="W2456" s="19"/>
    </row>
    <row r="2457" spans="14:23">
      <c r="N2457" s="108"/>
      <c r="O2457" s="108"/>
      <c r="P2457" s="108"/>
      <c r="Q2457" s="109"/>
      <c r="W2457" s="19"/>
    </row>
    <row r="2458" spans="14:23">
      <c r="N2458" s="108"/>
      <c r="O2458" s="108"/>
      <c r="P2458" s="108"/>
      <c r="Q2458" s="109"/>
      <c r="W2458" s="19"/>
    </row>
    <row r="2459" spans="14:23">
      <c r="N2459" s="108"/>
      <c r="O2459" s="108"/>
      <c r="P2459" s="108"/>
      <c r="Q2459" s="109"/>
      <c r="W2459" s="19"/>
    </row>
    <row r="2460" spans="14:23">
      <c r="N2460" s="108"/>
      <c r="O2460" s="108"/>
      <c r="P2460" s="108"/>
      <c r="Q2460" s="109"/>
      <c r="W2460" s="19"/>
    </row>
    <row r="2461" spans="14:23">
      <c r="N2461" s="108"/>
      <c r="O2461" s="108"/>
      <c r="P2461" s="108"/>
      <c r="Q2461" s="109"/>
      <c r="W2461" s="19"/>
    </row>
    <row r="2462" spans="14:23">
      <c r="N2462" s="108"/>
      <c r="O2462" s="108"/>
      <c r="P2462" s="108"/>
      <c r="Q2462" s="109"/>
      <c r="W2462" s="19"/>
    </row>
    <row r="2463" spans="14:23">
      <c r="N2463" s="108"/>
      <c r="O2463" s="108"/>
      <c r="P2463" s="108"/>
      <c r="Q2463" s="109"/>
      <c r="W2463" s="19"/>
    </row>
    <row r="2464" spans="14:23">
      <c r="N2464" s="108"/>
      <c r="O2464" s="108"/>
      <c r="P2464" s="108"/>
      <c r="Q2464" s="109"/>
      <c r="W2464" s="19"/>
    </row>
    <row r="2465" spans="14:23">
      <c r="N2465" s="108"/>
      <c r="O2465" s="108"/>
      <c r="P2465" s="108"/>
      <c r="Q2465" s="109"/>
      <c r="W2465" s="19"/>
    </row>
    <row r="2466" spans="14:23">
      <c r="N2466" s="108"/>
      <c r="O2466" s="108"/>
      <c r="P2466" s="108"/>
      <c r="Q2466" s="109"/>
      <c r="W2466" s="19"/>
    </row>
    <row r="2467" spans="14:23">
      <c r="N2467" s="108"/>
      <c r="O2467" s="108"/>
      <c r="P2467" s="108"/>
      <c r="Q2467" s="109"/>
      <c r="W2467" s="19"/>
    </row>
    <row r="2468" spans="14:23">
      <c r="N2468" s="108"/>
      <c r="O2468" s="108"/>
      <c r="P2468" s="108"/>
      <c r="Q2468" s="109"/>
      <c r="W2468" s="19"/>
    </row>
    <row r="2469" spans="14:23">
      <c r="N2469" s="108"/>
      <c r="O2469" s="108"/>
      <c r="P2469" s="108"/>
      <c r="Q2469" s="109"/>
      <c r="W2469" s="19"/>
    </row>
    <row r="2470" spans="14:23">
      <c r="N2470" s="108"/>
      <c r="O2470" s="108"/>
      <c r="P2470" s="108"/>
      <c r="Q2470" s="109"/>
      <c r="W2470" s="19"/>
    </row>
    <row r="2471" spans="14:23">
      <c r="N2471" s="108"/>
      <c r="O2471" s="108"/>
      <c r="P2471" s="108"/>
      <c r="Q2471" s="109"/>
      <c r="W2471" s="19"/>
    </row>
    <row r="2472" spans="14:23">
      <c r="N2472" s="108"/>
      <c r="O2472" s="108"/>
      <c r="P2472" s="108"/>
      <c r="Q2472" s="109"/>
      <c r="W2472" s="19"/>
    </row>
    <row r="2473" spans="14:23">
      <c r="N2473" s="108"/>
      <c r="O2473" s="108"/>
      <c r="P2473" s="108"/>
      <c r="Q2473" s="109"/>
      <c r="W2473" s="19"/>
    </row>
    <row r="2474" spans="14:23">
      <c r="N2474" s="108"/>
      <c r="O2474" s="108"/>
      <c r="P2474" s="108"/>
      <c r="Q2474" s="109"/>
      <c r="W2474" s="19"/>
    </row>
    <row r="2475" spans="14:23">
      <c r="N2475" s="108"/>
      <c r="O2475" s="108"/>
      <c r="P2475" s="108"/>
      <c r="Q2475" s="109"/>
      <c r="W2475" s="19"/>
    </row>
    <row r="2476" spans="14:23">
      <c r="N2476" s="108"/>
      <c r="O2476" s="108"/>
      <c r="P2476" s="108"/>
      <c r="Q2476" s="109"/>
      <c r="W2476" s="19"/>
    </row>
    <row r="2477" spans="14:23">
      <c r="N2477" s="108"/>
      <c r="O2477" s="108"/>
      <c r="P2477" s="108"/>
      <c r="Q2477" s="109"/>
      <c r="W2477" s="19"/>
    </row>
    <row r="2478" spans="14:23">
      <c r="N2478" s="108"/>
      <c r="O2478" s="108"/>
      <c r="P2478" s="108"/>
      <c r="Q2478" s="109"/>
      <c r="W2478" s="19"/>
    </row>
    <row r="2479" spans="14:23">
      <c r="N2479" s="108"/>
      <c r="O2479" s="108"/>
      <c r="P2479" s="108"/>
      <c r="Q2479" s="109"/>
      <c r="W2479" s="19"/>
    </row>
    <row r="2480" spans="14:23">
      <c r="N2480" s="108"/>
      <c r="O2480" s="108"/>
      <c r="P2480" s="108"/>
      <c r="Q2480" s="109"/>
      <c r="W2480" s="19"/>
    </row>
    <row r="2481" spans="14:23">
      <c r="N2481" s="108"/>
      <c r="O2481" s="108"/>
      <c r="P2481" s="108"/>
      <c r="Q2481" s="109"/>
      <c r="W2481" s="19"/>
    </row>
    <row r="2482" spans="14:23">
      <c r="N2482" s="108"/>
      <c r="O2482" s="108"/>
      <c r="P2482" s="108"/>
      <c r="Q2482" s="109"/>
      <c r="W2482" s="19"/>
    </row>
    <row r="2483" spans="14:23">
      <c r="N2483" s="108"/>
      <c r="O2483" s="108"/>
      <c r="P2483" s="108"/>
      <c r="Q2483" s="109"/>
      <c r="W2483" s="19"/>
    </row>
    <row r="2484" spans="14:23">
      <c r="N2484" s="108"/>
      <c r="O2484" s="108"/>
      <c r="P2484" s="108"/>
      <c r="Q2484" s="109"/>
      <c r="W2484" s="19"/>
    </row>
    <row r="2485" spans="14:23">
      <c r="N2485" s="108"/>
      <c r="O2485" s="108"/>
      <c r="P2485" s="108"/>
      <c r="Q2485" s="109"/>
      <c r="W2485" s="19"/>
    </row>
    <row r="2486" spans="14:23">
      <c r="N2486" s="108"/>
      <c r="O2486" s="108"/>
      <c r="P2486" s="108"/>
      <c r="Q2486" s="109"/>
      <c r="W2486" s="19"/>
    </row>
    <row r="2487" spans="14:23">
      <c r="N2487" s="108"/>
      <c r="O2487" s="108"/>
      <c r="P2487" s="108"/>
      <c r="Q2487" s="109"/>
      <c r="W2487" s="19"/>
    </row>
    <row r="2488" spans="14:23">
      <c r="N2488" s="108"/>
      <c r="O2488" s="108"/>
      <c r="P2488" s="108"/>
      <c r="Q2488" s="109"/>
      <c r="W2488" s="19"/>
    </row>
    <row r="2489" spans="14:23">
      <c r="N2489" s="108"/>
      <c r="O2489" s="108"/>
      <c r="P2489" s="108"/>
      <c r="Q2489" s="109"/>
      <c r="W2489" s="19"/>
    </row>
    <row r="2490" spans="14:23">
      <c r="N2490" s="108"/>
      <c r="O2490" s="108"/>
      <c r="P2490" s="108"/>
      <c r="Q2490" s="109"/>
      <c r="W2490" s="19"/>
    </row>
    <row r="2491" spans="14:23">
      <c r="N2491" s="108"/>
      <c r="O2491" s="108"/>
      <c r="P2491" s="108"/>
      <c r="Q2491" s="109"/>
      <c r="W2491" s="19"/>
    </row>
    <row r="2492" spans="14:23">
      <c r="N2492" s="108"/>
      <c r="O2492" s="108"/>
      <c r="P2492" s="108"/>
      <c r="Q2492" s="109"/>
      <c r="W2492" s="19"/>
    </row>
    <row r="2493" spans="14:23">
      <c r="N2493" s="108"/>
      <c r="O2493" s="108"/>
      <c r="P2493" s="108"/>
      <c r="Q2493" s="109"/>
      <c r="W2493" s="19"/>
    </row>
    <row r="2494" spans="14:23">
      <c r="N2494" s="108"/>
      <c r="O2494" s="108"/>
      <c r="P2494" s="108"/>
      <c r="Q2494" s="109"/>
      <c r="W2494" s="19"/>
    </row>
    <row r="2495" spans="14:23">
      <c r="N2495" s="108"/>
      <c r="O2495" s="108"/>
      <c r="P2495" s="108"/>
      <c r="Q2495" s="109"/>
      <c r="W2495" s="19"/>
    </row>
    <row r="2496" spans="14:23">
      <c r="N2496" s="108"/>
      <c r="O2496" s="108"/>
      <c r="P2496" s="108"/>
      <c r="Q2496" s="109"/>
      <c r="W2496" s="19"/>
    </row>
    <row r="2497" spans="14:23">
      <c r="N2497" s="108"/>
      <c r="O2497" s="108"/>
      <c r="P2497" s="108"/>
      <c r="Q2497" s="109"/>
      <c r="W2497" s="19"/>
    </row>
    <row r="2498" spans="14:23">
      <c r="N2498" s="108"/>
      <c r="O2498" s="108"/>
      <c r="P2498" s="108"/>
      <c r="Q2498" s="109"/>
      <c r="W2498" s="19"/>
    </row>
    <row r="2499" spans="14:23">
      <c r="N2499" s="108"/>
      <c r="O2499" s="108"/>
      <c r="P2499" s="108"/>
      <c r="Q2499" s="109"/>
      <c r="W2499" s="19"/>
    </row>
    <row r="2500" spans="14:23">
      <c r="N2500" s="108"/>
      <c r="O2500" s="108"/>
      <c r="P2500" s="108"/>
      <c r="Q2500" s="109"/>
      <c r="W2500" s="19"/>
    </row>
    <row r="2501" spans="14:23">
      <c r="N2501" s="108"/>
      <c r="O2501" s="108"/>
      <c r="P2501" s="108"/>
      <c r="Q2501" s="109"/>
      <c r="W2501" s="19"/>
    </row>
    <row r="2502" spans="14:23">
      <c r="N2502" s="108"/>
      <c r="O2502" s="108"/>
      <c r="P2502" s="108"/>
      <c r="Q2502" s="109"/>
      <c r="W2502" s="19"/>
    </row>
    <row r="2503" spans="14:23">
      <c r="N2503" s="108"/>
      <c r="O2503" s="108"/>
      <c r="P2503" s="108"/>
      <c r="Q2503" s="109"/>
      <c r="W2503" s="19"/>
    </row>
    <row r="2504" spans="14:23">
      <c r="N2504" s="108"/>
      <c r="O2504" s="108"/>
      <c r="P2504" s="108"/>
      <c r="Q2504" s="109"/>
      <c r="W2504" s="19"/>
    </row>
    <row r="2505" spans="14:23">
      <c r="N2505" s="108"/>
      <c r="O2505" s="108"/>
      <c r="P2505" s="108"/>
      <c r="Q2505" s="109"/>
      <c r="W2505" s="19"/>
    </row>
    <row r="2506" spans="14:23">
      <c r="N2506" s="108"/>
      <c r="O2506" s="108"/>
      <c r="P2506" s="108"/>
      <c r="Q2506" s="109"/>
      <c r="W2506" s="19"/>
    </row>
    <row r="2507" spans="14:23">
      <c r="N2507" s="108"/>
      <c r="O2507" s="108"/>
      <c r="P2507" s="108"/>
      <c r="Q2507" s="109"/>
      <c r="W2507" s="19"/>
    </row>
    <row r="2508" spans="14:23">
      <c r="N2508" s="108"/>
      <c r="O2508" s="108"/>
      <c r="P2508" s="108"/>
      <c r="Q2508" s="109"/>
      <c r="W2508" s="19"/>
    </row>
    <row r="2509" spans="14:23">
      <c r="N2509" s="108"/>
      <c r="O2509" s="108"/>
      <c r="P2509" s="108"/>
      <c r="Q2509" s="109"/>
      <c r="W2509" s="19"/>
    </row>
    <row r="2510" spans="14:23">
      <c r="N2510" s="108"/>
      <c r="O2510" s="108"/>
      <c r="P2510" s="108"/>
      <c r="Q2510" s="109"/>
      <c r="W2510" s="19"/>
    </row>
    <row r="2511" spans="14:23">
      <c r="N2511" s="108"/>
      <c r="O2511" s="108"/>
      <c r="P2511" s="108"/>
      <c r="Q2511" s="109"/>
      <c r="W2511" s="19"/>
    </row>
    <row r="2512" spans="14:23">
      <c r="N2512" s="108"/>
      <c r="O2512" s="108"/>
      <c r="P2512" s="108"/>
      <c r="Q2512" s="109"/>
      <c r="W2512" s="19"/>
    </row>
    <row r="2513" spans="14:23">
      <c r="N2513" s="108"/>
      <c r="O2513" s="108"/>
      <c r="P2513" s="108"/>
      <c r="Q2513" s="109"/>
      <c r="W2513" s="19"/>
    </row>
    <row r="2514" spans="14:23">
      <c r="N2514" s="108"/>
      <c r="O2514" s="108"/>
      <c r="P2514" s="108"/>
      <c r="Q2514" s="109"/>
      <c r="W2514" s="19"/>
    </row>
    <row r="2515" spans="14:23">
      <c r="N2515" s="108"/>
      <c r="O2515" s="108"/>
      <c r="P2515" s="108"/>
      <c r="Q2515" s="109"/>
      <c r="W2515" s="19"/>
    </row>
    <row r="2516" spans="14:23">
      <c r="N2516" s="108"/>
      <c r="O2516" s="108"/>
      <c r="P2516" s="108"/>
      <c r="Q2516" s="109"/>
      <c r="W2516" s="19"/>
    </row>
    <row r="2517" spans="14:23">
      <c r="N2517" s="108"/>
      <c r="O2517" s="108"/>
      <c r="P2517" s="108"/>
      <c r="Q2517" s="109"/>
      <c r="W2517" s="19"/>
    </row>
    <row r="2518" spans="14:23">
      <c r="N2518" s="108"/>
      <c r="O2518" s="108"/>
      <c r="P2518" s="108"/>
      <c r="Q2518" s="109"/>
      <c r="W2518" s="19"/>
    </row>
    <row r="2519" spans="14:23">
      <c r="N2519" s="108"/>
      <c r="O2519" s="108"/>
      <c r="P2519" s="108"/>
      <c r="Q2519" s="109"/>
      <c r="W2519" s="19"/>
    </row>
    <row r="2520" spans="14:23">
      <c r="N2520" s="108"/>
      <c r="O2520" s="108"/>
      <c r="P2520" s="108"/>
      <c r="Q2520" s="109"/>
      <c r="W2520" s="19"/>
    </row>
    <row r="2521" spans="14:23">
      <c r="N2521" s="108"/>
      <c r="O2521" s="108"/>
      <c r="P2521" s="108"/>
      <c r="Q2521" s="109"/>
      <c r="W2521" s="19"/>
    </row>
    <row r="2522" spans="14:23">
      <c r="N2522" s="108"/>
      <c r="O2522" s="108"/>
      <c r="P2522" s="108"/>
      <c r="Q2522" s="109"/>
      <c r="W2522" s="19"/>
    </row>
    <row r="2523" spans="14:23">
      <c r="N2523" s="108"/>
      <c r="O2523" s="108"/>
      <c r="P2523" s="108"/>
      <c r="Q2523" s="109"/>
      <c r="W2523" s="19"/>
    </row>
    <row r="2524" spans="14:23">
      <c r="N2524" s="108"/>
      <c r="O2524" s="108"/>
      <c r="P2524" s="108"/>
      <c r="Q2524" s="109"/>
      <c r="W2524" s="19"/>
    </row>
    <row r="2525" spans="14:23">
      <c r="N2525" s="108"/>
      <c r="O2525" s="108"/>
      <c r="P2525" s="108"/>
      <c r="Q2525" s="109"/>
      <c r="W2525" s="19"/>
    </row>
    <row r="2526" spans="14:23">
      <c r="N2526" s="108"/>
      <c r="O2526" s="108"/>
      <c r="P2526" s="108"/>
      <c r="Q2526" s="109"/>
      <c r="W2526" s="19"/>
    </row>
    <row r="2527" spans="14:23">
      <c r="N2527" s="108"/>
      <c r="O2527" s="108"/>
      <c r="P2527" s="108"/>
      <c r="Q2527" s="109"/>
      <c r="W2527" s="19"/>
    </row>
    <row r="2528" spans="14:23">
      <c r="N2528" s="108"/>
      <c r="O2528" s="108"/>
      <c r="P2528" s="108"/>
      <c r="Q2528" s="109"/>
      <c r="W2528" s="19"/>
    </row>
    <row r="2529" spans="14:23">
      <c r="N2529" s="108"/>
      <c r="O2529" s="108"/>
      <c r="P2529" s="108"/>
      <c r="Q2529" s="109"/>
      <c r="W2529" s="19"/>
    </row>
    <row r="2530" spans="14:23">
      <c r="N2530" s="108"/>
      <c r="O2530" s="108"/>
      <c r="P2530" s="108"/>
      <c r="Q2530" s="109"/>
      <c r="W2530" s="19"/>
    </row>
    <row r="2531" spans="14:23">
      <c r="N2531" s="108"/>
      <c r="O2531" s="108"/>
      <c r="P2531" s="108"/>
      <c r="Q2531" s="109"/>
      <c r="W2531" s="19"/>
    </row>
    <row r="2532" spans="14:23">
      <c r="N2532" s="108"/>
      <c r="O2532" s="108"/>
      <c r="P2532" s="108"/>
      <c r="Q2532" s="109"/>
      <c r="W2532" s="19"/>
    </row>
    <row r="2533" spans="14:23">
      <c r="N2533" s="108"/>
      <c r="O2533" s="108"/>
      <c r="P2533" s="108"/>
      <c r="Q2533" s="109"/>
      <c r="W2533" s="19"/>
    </row>
    <row r="2534" spans="14:23">
      <c r="N2534" s="108"/>
      <c r="O2534" s="108"/>
      <c r="P2534" s="108"/>
      <c r="Q2534" s="109"/>
      <c r="W2534" s="19"/>
    </row>
    <row r="2535" spans="14:23">
      <c r="N2535" s="108"/>
      <c r="O2535" s="108"/>
      <c r="P2535" s="108"/>
      <c r="Q2535" s="109"/>
      <c r="W2535" s="19"/>
    </row>
    <row r="2536" spans="14:23">
      <c r="N2536" s="108"/>
      <c r="O2536" s="108"/>
      <c r="P2536" s="108"/>
      <c r="Q2536" s="109"/>
      <c r="W2536" s="19"/>
    </row>
    <row r="2537" spans="14:23">
      <c r="N2537" s="108"/>
      <c r="O2537" s="108"/>
      <c r="P2537" s="108"/>
      <c r="Q2537" s="109"/>
      <c r="W2537" s="19"/>
    </row>
    <row r="2538" spans="14:23">
      <c r="N2538" s="108"/>
      <c r="O2538" s="108"/>
      <c r="P2538" s="108"/>
      <c r="Q2538" s="109"/>
      <c r="W2538" s="19"/>
    </row>
    <row r="2539" spans="14:23">
      <c r="N2539" s="108"/>
      <c r="O2539" s="108"/>
      <c r="P2539" s="108"/>
      <c r="Q2539" s="109"/>
      <c r="W2539" s="19"/>
    </row>
    <row r="2540" spans="14:23">
      <c r="N2540" s="108"/>
      <c r="O2540" s="108"/>
      <c r="P2540" s="108"/>
      <c r="Q2540" s="109"/>
      <c r="W2540" s="19"/>
    </row>
    <row r="2541" spans="14:23">
      <c r="N2541" s="108"/>
      <c r="O2541" s="108"/>
      <c r="P2541" s="108"/>
      <c r="Q2541" s="109"/>
      <c r="W2541" s="19"/>
    </row>
    <row r="2542" spans="14:23">
      <c r="N2542" s="108"/>
      <c r="O2542" s="108"/>
      <c r="P2542" s="108"/>
      <c r="Q2542" s="109"/>
      <c r="W2542" s="19"/>
    </row>
    <row r="2543" spans="14:23">
      <c r="N2543" s="108"/>
      <c r="O2543" s="108"/>
      <c r="P2543" s="108"/>
      <c r="Q2543" s="109"/>
      <c r="W2543" s="19"/>
    </row>
    <row r="2544" spans="14:23">
      <c r="N2544" s="108"/>
      <c r="O2544" s="108"/>
      <c r="P2544" s="108"/>
      <c r="Q2544" s="109"/>
      <c r="W2544" s="19"/>
    </row>
    <row r="2545" spans="14:23">
      <c r="N2545" s="108"/>
      <c r="O2545" s="108"/>
      <c r="P2545" s="108"/>
      <c r="Q2545" s="109"/>
      <c r="W2545" s="19"/>
    </row>
    <row r="2546" spans="14:23">
      <c r="N2546" s="108"/>
      <c r="O2546" s="108"/>
      <c r="P2546" s="108"/>
      <c r="Q2546" s="109"/>
      <c r="W2546" s="19"/>
    </row>
    <row r="2547" spans="14:23">
      <c r="N2547" s="108"/>
      <c r="O2547" s="108"/>
      <c r="P2547" s="108"/>
      <c r="Q2547" s="109"/>
      <c r="W2547" s="19"/>
    </row>
    <row r="2548" spans="14:23">
      <c r="N2548" s="108"/>
      <c r="O2548" s="108"/>
      <c r="P2548" s="108"/>
      <c r="Q2548" s="109"/>
      <c r="W2548" s="19"/>
    </row>
    <row r="2549" spans="14:23">
      <c r="N2549" s="108"/>
      <c r="O2549" s="108"/>
      <c r="P2549" s="108"/>
      <c r="Q2549" s="109"/>
      <c r="W2549" s="19"/>
    </row>
    <row r="2550" spans="14:23">
      <c r="N2550" s="108"/>
      <c r="O2550" s="108"/>
      <c r="P2550" s="108"/>
      <c r="Q2550" s="109"/>
      <c r="W2550" s="19"/>
    </row>
    <row r="2551" spans="14:23">
      <c r="N2551" s="108"/>
      <c r="O2551" s="108"/>
      <c r="P2551" s="108"/>
      <c r="Q2551" s="109"/>
      <c r="W2551" s="19"/>
    </row>
    <row r="2552" spans="14:23">
      <c r="N2552" s="108"/>
      <c r="O2552" s="108"/>
      <c r="P2552" s="108"/>
      <c r="Q2552" s="109"/>
      <c r="W2552" s="19"/>
    </row>
    <row r="2553" spans="14:23">
      <c r="N2553" s="108"/>
      <c r="O2553" s="108"/>
      <c r="P2553" s="108"/>
      <c r="Q2553" s="109"/>
      <c r="W2553" s="19"/>
    </row>
    <row r="2554" spans="14:23">
      <c r="N2554" s="108"/>
      <c r="O2554" s="108"/>
      <c r="P2554" s="108"/>
      <c r="Q2554" s="109"/>
      <c r="W2554" s="19"/>
    </row>
    <row r="2555" spans="14:23">
      <c r="N2555" s="108"/>
      <c r="O2555" s="108"/>
      <c r="P2555" s="108"/>
      <c r="Q2555" s="109"/>
      <c r="W2555" s="19"/>
    </row>
    <row r="2556" spans="14:23">
      <c r="N2556" s="108"/>
      <c r="O2556" s="108"/>
      <c r="P2556" s="108"/>
      <c r="Q2556" s="109"/>
      <c r="W2556" s="19"/>
    </row>
    <row r="2557" spans="14:23">
      <c r="N2557" s="108"/>
      <c r="O2557" s="108"/>
      <c r="P2557" s="108"/>
      <c r="Q2557" s="109"/>
      <c r="W2557" s="19"/>
    </row>
    <row r="2558" spans="14:23">
      <c r="N2558" s="108"/>
      <c r="O2558" s="108"/>
      <c r="P2558" s="108"/>
      <c r="Q2558" s="109"/>
      <c r="W2558" s="19"/>
    </row>
    <row r="2559" spans="14:23">
      <c r="N2559" s="108"/>
      <c r="O2559" s="108"/>
      <c r="P2559" s="108"/>
      <c r="Q2559" s="109"/>
      <c r="W2559" s="19"/>
    </row>
    <row r="2560" spans="14:23">
      <c r="N2560" s="108"/>
      <c r="O2560" s="108"/>
      <c r="P2560" s="108"/>
      <c r="Q2560" s="109"/>
      <c r="W2560" s="19"/>
    </row>
    <row r="2561" spans="14:23">
      <c r="N2561" s="108"/>
      <c r="O2561" s="108"/>
      <c r="P2561" s="108"/>
      <c r="Q2561" s="109"/>
      <c r="W2561" s="19"/>
    </row>
    <row r="2562" spans="14:23">
      <c r="N2562" s="108"/>
      <c r="O2562" s="108"/>
      <c r="P2562" s="108"/>
      <c r="Q2562" s="109"/>
      <c r="W2562" s="19"/>
    </row>
    <row r="2563" spans="14:23">
      <c r="N2563" s="108"/>
      <c r="O2563" s="108"/>
      <c r="P2563" s="108"/>
      <c r="Q2563" s="109"/>
      <c r="W2563" s="19"/>
    </row>
    <row r="2564" spans="14:23">
      <c r="N2564" s="108"/>
      <c r="O2564" s="108"/>
      <c r="P2564" s="108"/>
      <c r="Q2564" s="109"/>
      <c r="W2564" s="19"/>
    </row>
    <row r="2565" spans="14:23">
      <c r="N2565" s="108"/>
      <c r="O2565" s="108"/>
      <c r="P2565" s="108"/>
      <c r="Q2565" s="109"/>
      <c r="W2565" s="19"/>
    </row>
    <row r="2566" spans="14:23">
      <c r="N2566" s="108"/>
      <c r="O2566" s="108"/>
      <c r="P2566" s="108"/>
      <c r="Q2566" s="109"/>
      <c r="W2566" s="19"/>
    </row>
    <row r="2567" spans="14:23">
      <c r="N2567" s="108"/>
      <c r="O2567" s="108"/>
      <c r="P2567" s="108"/>
      <c r="Q2567" s="109"/>
      <c r="W2567" s="19"/>
    </row>
    <row r="2568" spans="14:23">
      <c r="N2568" s="108"/>
      <c r="O2568" s="108"/>
      <c r="P2568" s="108"/>
      <c r="Q2568" s="109"/>
      <c r="W2568" s="19"/>
    </row>
    <row r="2569" spans="14:23">
      <c r="N2569" s="108"/>
      <c r="O2569" s="108"/>
      <c r="P2569" s="108"/>
      <c r="Q2569" s="109"/>
      <c r="W2569" s="19"/>
    </row>
    <row r="2570" spans="14:23">
      <c r="N2570" s="108"/>
      <c r="O2570" s="108"/>
      <c r="P2570" s="108"/>
      <c r="Q2570" s="109"/>
      <c r="W2570" s="19"/>
    </row>
    <row r="2571" spans="14:23">
      <c r="N2571" s="108"/>
      <c r="O2571" s="108"/>
      <c r="P2571" s="108"/>
      <c r="Q2571" s="109"/>
      <c r="W2571" s="19"/>
    </row>
    <row r="2572" spans="14:23">
      <c r="N2572" s="108"/>
      <c r="O2572" s="108"/>
      <c r="P2572" s="108"/>
      <c r="Q2572" s="109"/>
      <c r="W2572" s="19"/>
    </row>
    <row r="2573" spans="14:23">
      <c r="N2573" s="108"/>
      <c r="O2573" s="108"/>
      <c r="P2573" s="108"/>
      <c r="Q2573" s="109"/>
      <c r="W2573" s="19"/>
    </row>
    <row r="2574" spans="14:23">
      <c r="N2574" s="108"/>
      <c r="O2574" s="108"/>
      <c r="P2574" s="108"/>
      <c r="Q2574" s="109"/>
      <c r="W2574" s="19"/>
    </row>
    <row r="2575" spans="14:23">
      <c r="N2575" s="108"/>
      <c r="O2575" s="108"/>
      <c r="P2575" s="108"/>
      <c r="Q2575" s="109"/>
      <c r="W2575" s="19"/>
    </row>
    <row r="2576" spans="14:23">
      <c r="N2576" s="108"/>
      <c r="O2576" s="108"/>
      <c r="P2576" s="108"/>
      <c r="Q2576" s="109"/>
      <c r="W2576" s="19"/>
    </row>
    <row r="2577" spans="14:23">
      <c r="N2577" s="108"/>
      <c r="O2577" s="108"/>
      <c r="P2577" s="108"/>
      <c r="Q2577" s="109"/>
      <c r="W2577" s="19"/>
    </row>
    <row r="2578" spans="14:23">
      <c r="N2578" s="108"/>
      <c r="O2578" s="108"/>
      <c r="P2578" s="108"/>
      <c r="Q2578" s="109"/>
      <c r="W2578" s="19"/>
    </row>
    <row r="2579" spans="14:23">
      <c r="N2579" s="108"/>
      <c r="O2579" s="108"/>
      <c r="P2579" s="108"/>
      <c r="Q2579" s="109"/>
      <c r="W2579" s="19"/>
    </row>
    <row r="2580" spans="14:23">
      <c r="N2580" s="108"/>
      <c r="O2580" s="108"/>
      <c r="P2580" s="108"/>
      <c r="Q2580" s="109"/>
      <c r="W2580" s="19"/>
    </row>
    <row r="2581" spans="14:23">
      <c r="N2581" s="108"/>
      <c r="O2581" s="108"/>
      <c r="P2581" s="108"/>
      <c r="Q2581" s="109"/>
      <c r="W2581" s="19"/>
    </row>
    <row r="2582" spans="14:23">
      <c r="N2582" s="108"/>
      <c r="O2582" s="108"/>
      <c r="P2582" s="108"/>
      <c r="Q2582" s="109"/>
      <c r="W2582" s="19"/>
    </row>
    <row r="2583" spans="14:23">
      <c r="N2583" s="108"/>
      <c r="O2583" s="108"/>
      <c r="P2583" s="108"/>
      <c r="Q2583" s="109"/>
      <c r="W2583" s="19"/>
    </row>
    <row r="2584" spans="14:23">
      <c r="N2584" s="108"/>
      <c r="O2584" s="108"/>
      <c r="P2584" s="108"/>
      <c r="Q2584" s="109"/>
      <c r="W2584" s="19"/>
    </row>
    <row r="2585" spans="14:23">
      <c r="N2585" s="108"/>
      <c r="O2585" s="108"/>
      <c r="P2585" s="108"/>
      <c r="Q2585" s="109"/>
      <c r="W2585" s="19"/>
    </row>
    <row r="2586" spans="14:23">
      <c r="N2586" s="108"/>
      <c r="O2586" s="108"/>
      <c r="P2586" s="108"/>
      <c r="Q2586" s="109"/>
      <c r="W2586" s="19"/>
    </row>
    <row r="2587" spans="14:23">
      <c r="N2587" s="108"/>
      <c r="O2587" s="108"/>
      <c r="P2587" s="108"/>
      <c r="Q2587" s="109"/>
      <c r="W2587" s="19"/>
    </row>
    <row r="2588" spans="14:23">
      <c r="N2588" s="108"/>
      <c r="O2588" s="108"/>
      <c r="P2588" s="108"/>
      <c r="Q2588" s="109"/>
      <c r="W2588" s="19"/>
    </row>
    <row r="2589" spans="14:23">
      <c r="N2589" s="108"/>
      <c r="O2589" s="108"/>
      <c r="P2589" s="108"/>
      <c r="Q2589" s="109"/>
      <c r="W2589" s="19"/>
    </row>
    <row r="2590" spans="14:23">
      <c r="N2590" s="108"/>
      <c r="O2590" s="108"/>
      <c r="P2590" s="108"/>
      <c r="Q2590" s="109"/>
      <c r="W2590" s="19"/>
    </row>
    <row r="2591" spans="14:23">
      <c r="N2591" s="108"/>
      <c r="O2591" s="108"/>
      <c r="P2591" s="108"/>
      <c r="Q2591" s="109"/>
      <c r="W2591" s="19"/>
    </row>
    <row r="2592" spans="14:23">
      <c r="N2592" s="108"/>
      <c r="O2592" s="108"/>
      <c r="P2592" s="108"/>
      <c r="Q2592" s="109"/>
      <c r="W2592" s="19"/>
    </row>
    <row r="2593" spans="14:23">
      <c r="N2593" s="108"/>
      <c r="O2593" s="108"/>
      <c r="P2593" s="108"/>
      <c r="Q2593" s="109"/>
      <c r="W2593" s="19"/>
    </row>
    <row r="2594" spans="14:23">
      <c r="N2594" s="108"/>
      <c r="O2594" s="108"/>
      <c r="P2594" s="108"/>
      <c r="Q2594" s="109"/>
      <c r="W2594" s="19"/>
    </row>
    <row r="2595" spans="14:23">
      <c r="N2595" s="108"/>
      <c r="O2595" s="108"/>
      <c r="P2595" s="108"/>
      <c r="Q2595" s="109"/>
      <c r="W2595" s="19"/>
    </row>
    <row r="2596" spans="14:23">
      <c r="N2596" s="108"/>
      <c r="O2596" s="108"/>
      <c r="P2596" s="108"/>
      <c r="Q2596" s="109"/>
      <c r="W2596" s="19"/>
    </row>
    <row r="2597" spans="14:23">
      <c r="N2597" s="108"/>
      <c r="O2597" s="108"/>
      <c r="P2597" s="108"/>
      <c r="Q2597" s="109"/>
      <c r="W2597" s="19"/>
    </row>
    <row r="2598" spans="14:23">
      <c r="N2598" s="108"/>
      <c r="O2598" s="108"/>
      <c r="P2598" s="108"/>
      <c r="Q2598" s="109"/>
      <c r="W2598" s="19"/>
    </row>
    <row r="2599" spans="14:23">
      <c r="N2599" s="108"/>
      <c r="O2599" s="108"/>
      <c r="P2599" s="108"/>
      <c r="Q2599" s="109"/>
      <c r="W2599" s="19"/>
    </row>
    <row r="2600" spans="14:23">
      <c r="N2600" s="108"/>
      <c r="O2600" s="108"/>
      <c r="P2600" s="108"/>
      <c r="Q2600" s="109"/>
      <c r="W2600" s="19"/>
    </row>
    <row r="2601" spans="14:23">
      <c r="N2601" s="108"/>
      <c r="O2601" s="108"/>
      <c r="P2601" s="108"/>
      <c r="Q2601" s="109"/>
      <c r="W2601" s="19"/>
    </row>
    <row r="2602" spans="14:23">
      <c r="N2602" s="108"/>
      <c r="O2602" s="108"/>
      <c r="P2602" s="108"/>
      <c r="Q2602" s="109"/>
      <c r="W2602" s="19"/>
    </row>
    <row r="2603" spans="14:23">
      <c r="N2603" s="108"/>
      <c r="O2603" s="108"/>
      <c r="P2603" s="108"/>
      <c r="Q2603" s="109"/>
      <c r="W2603" s="19"/>
    </row>
    <row r="2604" spans="14:23">
      <c r="N2604" s="108"/>
      <c r="O2604" s="108"/>
      <c r="P2604" s="108"/>
      <c r="Q2604" s="109"/>
      <c r="W2604" s="19"/>
    </row>
    <row r="2605" spans="14:23">
      <c r="N2605" s="108"/>
      <c r="O2605" s="108"/>
      <c r="P2605" s="108"/>
      <c r="Q2605" s="109"/>
      <c r="W2605" s="19"/>
    </row>
    <row r="2606" spans="14:23">
      <c r="N2606" s="108"/>
      <c r="O2606" s="108"/>
      <c r="P2606" s="108"/>
      <c r="Q2606" s="109"/>
      <c r="W2606" s="19"/>
    </row>
    <row r="2607" spans="14:23">
      <c r="N2607" s="108"/>
      <c r="O2607" s="108"/>
      <c r="P2607" s="108"/>
      <c r="Q2607" s="109"/>
      <c r="W2607" s="19"/>
    </row>
    <row r="2608" spans="14:23">
      <c r="N2608" s="108"/>
      <c r="O2608" s="108"/>
      <c r="P2608" s="108"/>
      <c r="Q2608" s="109"/>
      <c r="W2608" s="19"/>
    </row>
    <row r="2609" spans="14:23">
      <c r="N2609" s="108"/>
      <c r="O2609" s="108"/>
      <c r="P2609" s="108"/>
      <c r="Q2609" s="109"/>
      <c r="W2609" s="19"/>
    </row>
    <row r="2610" spans="14:23">
      <c r="N2610" s="108"/>
      <c r="O2610" s="108"/>
      <c r="P2610" s="108"/>
      <c r="Q2610" s="109"/>
      <c r="W2610" s="19"/>
    </row>
    <row r="2611" spans="14:23">
      <c r="N2611" s="108"/>
      <c r="O2611" s="108"/>
      <c r="P2611" s="108"/>
      <c r="Q2611" s="109"/>
      <c r="W2611" s="19"/>
    </row>
    <row r="2612" spans="14:23">
      <c r="N2612" s="108"/>
      <c r="O2612" s="108"/>
      <c r="P2612" s="108"/>
      <c r="Q2612" s="109"/>
      <c r="W2612" s="19"/>
    </row>
    <row r="2613" spans="14:23">
      <c r="N2613" s="108"/>
      <c r="O2613" s="108"/>
      <c r="P2613" s="108"/>
      <c r="Q2613" s="109"/>
      <c r="W2613" s="19"/>
    </row>
    <row r="2614" spans="14:23">
      <c r="N2614" s="108"/>
      <c r="O2614" s="108"/>
      <c r="P2614" s="108"/>
      <c r="Q2614" s="109"/>
      <c r="W2614" s="19"/>
    </row>
    <row r="2615" spans="14:23">
      <c r="N2615" s="108"/>
      <c r="O2615" s="108"/>
      <c r="P2615" s="108"/>
      <c r="Q2615" s="109"/>
      <c r="W2615" s="19"/>
    </row>
    <row r="2616" spans="14:23">
      <c r="N2616" s="108"/>
      <c r="O2616" s="108"/>
      <c r="P2616" s="108"/>
      <c r="Q2616" s="109"/>
      <c r="W2616" s="19"/>
    </row>
    <row r="2617" spans="14:23">
      <c r="N2617" s="108"/>
      <c r="O2617" s="108"/>
      <c r="P2617" s="108"/>
      <c r="Q2617" s="109"/>
      <c r="W2617" s="19"/>
    </row>
    <row r="2618" spans="14:23">
      <c r="N2618" s="108"/>
      <c r="O2618" s="108"/>
      <c r="P2618" s="108"/>
      <c r="Q2618" s="109"/>
      <c r="W2618" s="19"/>
    </row>
    <row r="2619" spans="14:23">
      <c r="N2619" s="108"/>
      <c r="O2619" s="108"/>
      <c r="P2619" s="108"/>
      <c r="Q2619" s="109"/>
      <c r="W2619" s="19"/>
    </row>
    <row r="2620" spans="14:23">
      <c r="N2620" s="108"/>
      <c r="O2620" s="108"/>
      <c r="P2620" s="108"/>
      <c r="Q2620" s="109"/>
      <c r="W2620" s="19"/>
    </row>
    <row r="2621" spans="14:23">
      <c r="N2621" s="108"/>
      <c r="O2621" s="108"/>
      <c r="P2621" s="108"/>
      <c r="Q2621" s="109"/>
      <c r="W2621" s="19"/>
    </row>
    <row r="2622" spans="14:23">
      <c r="N2622" s="108"/>
      <c r="O2622" s="108"/>
      <c r="P2622" s="108"/>
      <c r="Q2622" s="109"/>
      <c r="W2622" s="19"/>
    </row>
    <row r="2623" spans="14:23">
      <c r="N2623" s="108"/>
      <c r="O2623" s="108"/>
      <c r="P2623" s="108"/>
      <c r="Q2623" s="109"/>
      <c r="W2623" s="19"/>
    </row>
    <row r="2624" spans="14:23">
      <c r="N2624" s="108"/>
      <c r="O2624" s="108"/>
      <c r="P2624" s="108"/>
      <c r="Q2624" s="109"/>
      <c r="W2624" s="19"/>
    </row>
    <row r="2625" spans="14:23">
      <c r="N2625" s="108"/>
      <c r="O2625" s="108"/>
      <c r="P2625" s="108"/>
      <c r="Q2625" s="109"/>
      <c r="W2625" s="19"/>
    </row>
    <row r="2626" spans="14:23">
      <c r="N2626" s="108"/>
      <c r="O2626" s="108"/>
      <c r="P2626" s="108"/>
      <c r="Q2626" s="109"/>
      <c r="W2626" s="19"/>
    </row>
    <row r="2627" spans="14:23">
      <c r="N2627" s="108"/>
      <c r="O2627" s="108"/>
      <c r="P2627" s="108"/>
      <c r="Q2627" s="109"/>
      <c r="W2627" s="19"/>
    </row>
    <row r="2628" spans="14:23">
      <c r="N2628" s="108"/>
      <c r="O2628" s="108"/>
      <c r="P2628" s="108"/>
      <c r="Q2628" s="109"/>
      <c r="W2628" s="19"/>
    </row>
    <row r="2629" spans="14:23">
      <c r="N2629" s="108"/>
      <c r="O2629" s="108"/>
      <c r="P2629" s="108"/>
      <c r="Q2629" s="109"/>
      <c r="W2629" s="19"/>
    </row>
    <row r="2630" spans="14:23">
      <c r="N2630" s="108"/>
      <c r="O2630" s="108"/>
      <c r="P2630" s="108"/>
      <c r="Q2630" s="109"/>
      <c r="W2630" s="19"/>
    </row>
    <row r="2631" spans="14:23">
      <c r="N2631" s="108"/>
      <c r="O2631" s="108"/>
      <c r="P2631" s="108"/>
      <c r="Q2631" s="109"/>
      <c r="W2631" s="19"/>
    </row>
    <row r="2632" spans="14:23">
      <c r="N2632" s="108"/>
      <c r="O2632" s="108"/>
      <c r="P2632" s="108"/>
      <c r="Q2632" s="109"/>
      <c r="W2632" s="19"/>
    </row>
    <row r="2633" spans="14:23">
      <c r="N2633" s="108"/>
      <c r="O2633" s="108"/>
      <c r="P2633" s="108"/>
      <c r="Q2633" s="109"/>
      <c r="W2633" s="19"/>
    </row>
    <row r="2634" spans="14:23">
      <c r="N2634" s="108"/>
      <c r="O2634" s="108"/>
      <c r="P2634" s="108"/>
      <c r="Q2634" s="109"/>
      <c r="W2634" s="19"/>
    </row>
    <row r="2635" spans="14:23">
      <c r="N2635" s="108"/>
      <c r="O2635" s="108"/>
      <c r="P2635" s="108"/>
      <c r="Q2635" s="109"/>
      <c r="W2635" s="19"/>
    </row>
    <row r="2636" spans="14:23">
      <c r="N2636" s="108"/>
      <c r="O2636" s="108"/>
      <c r="P2636" s="108"/>
      <c r="Q2636" s="109"/>
      <c r="W2636" s="19"/>
    </row>
    <row r="2637" spans="14:23">
      <c r="N2637" s="108"/>
      <c r="O2637" s="108"/>
      <c r="P2637" s="108"/>
      <c r="Q2637" s="109"/>
      <c r="W2637" s="19"/>
    </row>
    <row r="2638" spans="14:23">
      <c r="N2638" s="108"/>
      <c r="O2638" s="108"/>
      <c r="P2638" s="108"/>
      <c r="Q2638" s="109"/>
      <c r="W2638" s="19"/>
    </row>
    <row r="2639" spans="14:23">
      <c r="N2639" s="108"/>
      <c r="O2639" s="108"/>
      <c r="P2639" s="108"/>
      <c r="Q2639" s="109"/>
      <c r="W2639" s="19"/>
    </row>
    <row r="2640" spans="14:23">
      <c r="N2640" s="108"/>
      <c r="O2640" s="108"/>
      <c r="P2640" s="108"/>
      <c r="Q2640" s="109"/>
      <c r="W2640" s="19"/>
    </row>
    <row r="2641" spans="14:23">
      <c r="N2641" s="108"/>
      <c r="O2641" s="108"/>
      <c r="P2641" s="108"/>
      <c r="Q2641" s="109"/>
      <c r="W2641" s="19"/>
    </row>
    <row r="2642" spans="14:23">
      <c r="N2642" s="108"/>
      <c r="O2642" s="108"/>
      <c r="P2642" s="108"/>
      <c r="Q2642" s="109"/>
      <c r="W2642" s="19"/>
    </row>
    <row r="2643" spans="14:23">
      <c r="N2643" s="108"/>
      <c r="O2643" s="108"/>
      <c r="P2643" s="108"/>
      <c r="Q2643" s="109"/>
      <c r="W2643" s="19"/>
    </row>
    <row r="2644" spans="14:23">
      <c r="N2644" s="108"/>
      <c r="O2644" s="108"/>
      <c r="P2644" s="108"/>
      <c r="Q2644" s="109"/>
      <c r="W2644" s="19"/>
    </row>
    <row r="2645" spans="14:23">
      <c r="N2645" s="108"/>
      <c r="O2645" s="108"/>
      <c r="P2645" s="108"/>
      <c r="Q2645" s="109"/>
      <c r="W2645" s="19"/>
    </row>
    <row r="2646" spans="14:23">
      <c r="N2646" s="108"/>
      <c r="O2646" s="108"/>
      <c r="P2646" s="108"/>
      <c r="Q2646" s="109"/>
      <c r="W2646" s="19"/>
    </row>
    <row r="2647" spans="14:23">
      <c r="N2647" s="108"/>
      <c r="O2647" s="108"/>
      <c r="P2647" s="108"/>
      <c r="Q2647" s="109"/>
      <c r="W2647" s="19"/>
    </row>
    <row r="2648" spans="14:23">
      <c r="N2648" s="108"/>
      <c r="O2648" s="108"/>
      <c r="P2648" s="108"/>
      <c r="Q2648" s="109"/>
      <c r="W2648" s="19"/>
    </row>
    <row r="2649" spans="14:23">
      <c r="N2649" s="108"/>
      <c r="O2649" s="108"/>
      <c r="P2649" s="108"/>
      <c r="Q2649" s="109"/>
      <c r="W2649" s="19"/>
    </row>
    <row r="2650" spans="14:23">
      <c r="N2650" s="108"/>
      <c r="O2650" s="108"/>
      <c r="P2650" s="108"/>
      <c r="Q2650" s="109"/>
      <c r="W2650" s="19"/>
    </row>
    <row r="2651" spans="14:23">
      <c r="N2651" s="108"/>
      <c r="O2651" s="108"/>
      <c r="P2651" s="108"/>
      <c r="Q2651" s="109"/>
      <c r="W2651" s="19"/>
    </row>
    <row r="2652" spans="14:23">
      <c r="N2652" s="108"/>
      <c r="O2652" s="108"/>
      <c r="P2652" s="108"/>
      <c r="Q2652" s="109"/>
      <c r="W2652" s="19"/>
    </row>
    <row r="2653" spans="14:23">
      <c r="N2653" s="108"/>
      <c r="O2653" s="108"/>
      <c r="P2653" s="108"/>
      <c r="Q2653" s="109"/>
      <c r="W2653" s="19"/>
    </row>
    <row r="2654" spans="14:23">
      <c r="N2654" s="108"/>
      <c r="O2654" s="108"/>
      <c r="P2654" s="108"/>
      <c r="Q2654" s="109"/>
      <c r="W2654" s="19"/>
    </row>
    <row r="2655" spans="14:23">
      <c r="N2655" s="108"/>
      <c r="O2655" s="108"/>
      <c r="P2655" s="108"/>
      <c r="Q2655" s="109"/>
      <c r="W2655" s="19"/>
    </row>
    <row r="2656" spans="14:23">
      <c r="N2656" s="108"/>
      <c r="O2656" s="108"/>
      <c r="P2656" s="108"/>
      <c r="Q2656" s="109"/>
      <c r="W2656" s="19"/>
    </row>
    <row r="2657" spans="14:23">
      <c r="N2657" s="108"/>
      <c r="O2657" s="108"/>
      <c r="P2657" s="108"/>
      <c r="Q2657" s="109"/>
      <c r="W2657" s="19"/>
    </row>
    <row r="2658" spans="14:23">
      <c r="N2658" s="108"/>
      <c r="O2658" s="108"/>
      <c r="P2658" s="108"/>
      <c r="Q2658" s="109"/>
      <c r="W2658" s="19"/>
    </row>
    <row r="2659" spans="14:23">
      <c r="N2659" s="108"/>
      <c r="O2659" s="108"/>
      <c r="P2659" s="108"/>
      <c r="Q2659" s="109"/>
      <c r="W2659" s="19"/>
    </row>
    <row r="2660" spans="14:23">
      <c r="N2660" s="108"/>
      <c r="O2660" s="108"/>
      <c r="P2660" s="108"/>
      <c r="Q2660" s="109"/>
      <c r="W2660" s="19"/>
    </row>
    <row r="2661" spans="14:23">
      <c r="N2661" s="108"/>
      <c r="O2661" s="108"/>
      <c r="P2661" s="108"/>
      <c r="Q2661" s="109"/>
      <c r="W2661" s="19"/>
    </row>
    <row r="2662" spans="14:23">
      <c r="N2662" s="108"/>
      <c r="O2662" s="108"/>
      <c r="P2662" s="108"/>
      <c r="Q2662" s="109"/>
      <c r="W2662" s="19"/>
    </row>
    <row r="2663" spans="14:23">
      <c r="N2663" s="108"/>
      <c r="O2663" s="108"/>
      <c r="P2663" s="108"/>
      <c r="Q2663" s="109"/>
      <c r="W2663" s="19"/>
    </row>
    <row r="2664" spans="14:23">
      <c r="N2664" s="108"/>
      <c r="O2664" s="108"/>
      <c r="P2664" s="108"/>
      <c r="Q2664" s="109"/>
      <c r="W2664" s="19"/>
    </row>
    <row r="2665" spans="14:23">
      <c r="N2665" s="108"/>
      <c r="O2665" s="108"/>
      <c r="P2665" s="108"/>
      <c r="Q2665" s="109"/>
      <c r="W2665" s="19"/>
    </row>
    <row r="2666" spans="14:23">
      <c r="N2666" s="108"/>
      <c r="O2666" s="108"/>
      <c r="P2666" s="108"/>
      <c r="Q2666" s="109"/>
      <c r="W2666" s="19"/>
    </row>
    <row r="2667" spans="14:23">
      <c r="N2667" s="108"/>
      <c r="O2667" s="108"/>
      <c r="P2667" s="108"/>
      <c r="Q2667" s="109"/>
      <c r="W2667" s="19"/>
    </row>
    <row r="2668" spans="14:23">
      <c r="N2668" s="108"/>
      <c r="O2668" s="108"/>
      <c r="P2668" s="108"/>
      <c r="Q2668" s="109"/>
      <c r="W2668" s="19"/>
    </row>
    <row r="2669" spans="14:23">
      <c r="N2669" s="108"/>
      <c r="O2669" s="108"/>
      <c r="P2669" s="108"/>
      <c r="Q2669" s="109"/>
      <c r="W2669" s="19"/>
    </row>
    <row r="2670" spans="14:23">
      <c r="N2670" s="108"/>
      <c r="O2670" s="108"/>
      <c r="P2670" s="108"/>
      <c r="Q2670" s="109"/>
      <c r="W2670" s="19"/>
    </row>
    <row r="2671" spans="14:23">
      <c r="N2671" s="108"/>
      <c r="O2671" s="108"/>
      <c r="P2671" s="108"/>
      <c r="Q2671" s="109"/>
      <c r="W2671" s="19"/>
    </row>
    <row r="2672" spans="14:23">
      <c r="N2672" s="108"/>
      <c r="O2672" s="108"/>
      <c r="P2672" s="108"/>
      <c r="Q2672" s="109"/>
      <c r="W2672" s="19"/>
    </row>
    <row r="2673" spans="14:23">
      <c r="N2673" s="108"/>
      <c r="O2673" s="108"/>
      <c r="P2673" s="108"/>
      <c r="Q2673" s="109"/>
      <c r="W2673" s="19"/>
    </row>
    <row r="2674" spans="14:23">
      <c r="N2674" s="108"/>
      <c r="O2674" s="108"/>
      <c r="P2674" s="108"/>
      <c r="Q2674" s="109"/>
      <c r="W2674" s="19"/>
    </row>
    <row r="2675" spans="14:23">
      <c r="N2675" s="108"/>
      <c r="O2675" s="108"/>
      <c r="P2675" s="108"/>
      <c r="Q2675" s="109"/>
      <c r="W2675" s="19"/>
    </row>
    <row r="2676" spans="14:23">
      <c r="N2676" s="108"/>
      <c r="O2676" s="108"/>
      <c r="P2676" s="108"/>
      <c r="Q2676" s="109"/>
      <c r="W2676" s="19"/>
    </row>
    <row r="2677" spans="14:23">
      <c r="N2677" s="108"/>
      <c r="O2677" s="108"/>
      <c r="P2677" s="108"/>
      <c r="Q2677" s="109"/>
      <c r="W2677" s="19"/>
    </row>
    <row r="2678" spans="14:23">
      <c r="N2678" s="108"/>
      <c r="O2678" s="108"/>
      <c r="P2678" s="108"/>
      <c r="Q2678" s="109"/>
      <c r="W2678" s="19"/>
    </row>
    <row r="2679" spans="14:23">
      <c r="N2679" s="108"/>
      <c r="O2679" s="108"/>
      <c r="P2679" s="108"/>
      <c r="Q2679" s="109"/>
      <c r="W2679" s="19"/>
    </row>
    <row r="2680" spans="14:23">
      <c r="N2680" s="108"/>
      <c r="O2680" s="108"/>
      <c r="P2680" s="108"/>
      <c r="Q2680" s="109"/>
      <c r="W2680" s="19"/>
    </row>
    <row r="2681" spans="14:23">
      <c r="N2681" s="108"/>
      <c r="O2681" s="108"/>
      <c r="P2681" s="108"/>
      <c r="Q2681" s="109"/>
      <c r="W2681" s="19"/>
    </row>
    <row r="2682" spans="14:23">
      <c r="N2682" s="108"/>
      <c r="O2682" s="108"/>
      <c r="P2682" s="108"/>
      <c r="Q2682" s="109"/>
      <c r="W2682" s="19"/>
    </row>
    <row r="2683" spans="14:23">
      <c r="N2683" s="108"/>
      <c r="O2683" s="108"/>
      <c r="P2683" s="108"/>
      <c r="Q2683" s="109"/>
      <c r="W2683" s="19"/>
    </row>
    <row r="2684" spans="14:23">
      <c r="N2684" s="108"/>
      <c r="O2684" s="108"/>
      <c r="P2684" s="108"/>
      <c r="Q2684" s="109"/>
      <c r="W2684" s="19"/>
    </row>
    <row r="2685" spans="14:23">
      <c r="N2685" s="108"/>
      <c r="O2685" s="108"/>
      <c r="P2685" s="108"/>
      <c r="Q2685" s="109"/>
      <c r="W2685" s="19"/>
    </row>
    <row r="2686" spans="14:23">
      <c r="N2686" s="108"/>
      <c r="O2686" s="108"/>
      <c r="P2686" s="108"/>
      <c r="Q2686" s="109"/>
      <c r="W2686" s="19"/>
    </row>
    <row r="2687" spans="14:23">
      <c r="N2687" s="108"/>
      <c r="O2687" s="108"/>
      <c r="P2687" s="108"/>
      <c r="Q2687" s="109"/>
      <c r="W2687" s="19"/>
    </row>
    <row r="2688" spans="14:23">
      <c r="N2688" s="108"/>
      <c r="O2688" s="108"/>
      <c r="P2688" s="108"/>
      <c r="Q2688" s="109"/>
      <c r="W2688" s="19"/>
    </row>
    <row r="2689" spans="14:23">
      <c r="N2689" s="108"/>
      <c r="O2689" s="108"/>
      <c r="P2689" s="108"/>
      <c r="Q2689" s="109"/>
      <c r="W2689" s="19"/>
    </row>
    <row r="2690" spans="14:23">
      <c r="N2690" s="108"/>
      <c r="O2690" s="108"/>
      <c r="P2690" s="108"/>
      <c r="Q2690" s="109"/>
      <c r="W2690" s="19"/>
    </row>
    <row r="2691" spans="14:23">
      <c r="N2691" s="108"/>
      <c r="O2691" s="108"/>
      <c r="P2691" s="108"/>
      <c r="Q2691" s="109"/>
      <c r="W2691" s="19"/>
    </row>
    <row r="2692" spans="14:23">
      <c r="N2692" s="108"/>
      <c r="O2692" s="108"/>
      <c r="P2692" s="108"/>
      <c r="Q2692" s="109"/>
      <c r="W2692" s="19"/>
    </row>
    <row r="2693" spans="14:23">
      <c r="N2693" s="108"/>
      <c r="O2693" s="108"/>
      <c r="P2693" s="108"/>
      <c r="Q2693" s="109"/>
      <c r="W2693" s="19"/>
    </row>
    <row r="2694" spans="14:23">
      <c r="N2694" s="108"/>
      <c r="O2694" s="108"/>
      <c r="P2694" s="108"/>
      <c r="Q2694" s="109"/>
      <c r="W2694" s="19"/>
    </row>
    <row r="2695" spans="14:23">
      <c r="N2695" s="108"/>
      <c r="O2695" s="108"/>
      <c r="P2695" s="108"/>
      <c r="Q2695" s="109"/>
      <c r="W2695" s="19"/>
    </row>
    <row r="2696" spans="14:23">
      <c r="N2696" s="108"/>
      <c r="O2696" s="108"/>
      <c r="P2696" s="108"/>
      <c r="Q2696" s="109"/>
      <c r="W2696" s="19"/>
    </row>
    <row r="2697" spans="14:23">
      <c r="N2697" s="108"/>
      <c r="O2697" s="108"/>
      <c r="P2697" s="108"/>
      <c r="Q2697" s="109"/>
      <c r="W2697" s="19"/>
    </row>
    <row r="2698" spans="14:23">
      <c r="N2698" s="108"/>
      <c r="O2698" s="108"/>
      <c r="P2698" s="108"/>
      <c r="Q2698" s="109"/>
      <c r="W2698" s="19"/>
    </row>
    <row r="2699" spans="14:23">
      <c r="N2699" s="108"/>
      <c r="O2699" s="108"/>
      <c r="P2699" s="108"/>
      <c r="Q2699" s="109"/>
      <c r="W2699" s="19"/>
    </row>
    <row r="2700" spans="14:23">
      <c r="N2700" s="108"/>
      <c r="O2700" s="108"/>
      <c r="P2700" s="108"/>
      <c r="Q2700" s="109"/>
      <c r="W2700" s="19"/>
    </row>
    <row r="2701" spans="14:23">
      <c r="N2701" s="108"/>
      <c r="O2701" s="108"/>
      <c r="P2701" s="108"/>
      <c r="Q2701" s="109"/>
      <c r="W2701" s="19"/>
    </row>
    <row r="2702" spans="14:23">
      <c r="N2702" s="108"/>
      <c r="O2702" s="108"/>
      <c r="P2702" s="108"/>
      <c r="Q2702" s="109"/>
      <c r="W2702" s="19"/>
    </row>
    <row r="2703" spans="14:23">
      <c r="N2703" s="108"/>
      <c r="O2703" s="108"/>
      <c r="P2703" s="108"/>
      <c r="Q2703" s="109"/>
      <c r="W2703" s="19"/>
    </row>
    <row r="2704" spans="14:23">
      <c r="N2704" s="108"/>
      <c r="O2704" s="108"/>
      <c r="P2704" s="108"/>
      <c r="Q2704" s="109"/>
      <c r="W2704" s="19"/>
    </row>
    <row r="2705" spans="14:23">
      <c r="N2705" s="108"/>
      <c r="O2705" s="108"/>
      <c r="P2705" s="108"/>
      <c r="Q2705" s="109"/>
      <c r="W2705" s="19"/>
    </row>
    <row r="2706" spans="14:23">
      <c r="N2706" s="108"/>
      <c r="O2706" s="108"/>
      <c r="P2706" s="108"/>
      <c r="Q2706" s="109"/>
      <c r="W2706" s="19"/>
    </row>
    <row r="2707" spans="14:23">
      <c r="N2707" s="108"/>
      <c r="O2707" s="108"/>
      <c r="P2707" s="108"/>
      <c r="Q2707" s="109"/>
      <c r="W2707" s="19"/>
    </row>
    <row r="2708" spans="14:23">
      <c r="N2708" s="108"/>
      <c r="O2708" s="108"/>
      <c r="P2708" s="108"/>
      <c r="Q2708" s="109"/>
      <c r="W2708" s="19"/>
    </row>
    <row r="2709" spans="14:23">
      <c r="N2709" s="108"/>
      <c r="O2709" s="108"/>
      <c r="P2709" s="108"/>
      <c r="Q2709" s="109"/>
      <c r="W2709" s="19"/>
    </row>
    <row r="2710" spans="14:23">
      <c r="N2710" s="108"/>
      <c r="O2710" s="108"/>
      <c r="P2710" s="108"/>
      <c r="Q2710" s="109"/>
      <c r="W2710" s="19"/>
    </row>
    <row r="2711" spans="14:23">
      <c r="N2711" s="108"/>
      <c r="O2711" s="108"/>
      <c r="P2711" s="108"/>
      <c r="Q2711" s="109"/>
      <c r="W2711" s="19"/>
    </row>
    <row r="2712" spans="14:23">
      <c r="N2712" s="108"/>
      <c r="O2712" s="108"/>
      <c r="P2712" s="108"/>
      <c r="Q2712" s="109"/>
      <c r="W2712" s="19"/>
    </row>
    <row r="2713" spans="14:23">
      <c r="N2713" s="108"/>
      <c r="O2713" s="108"/>
      <c r="P2713" s="108"/>
      <c r="Q2713" s="109"/>
      <c r="W2713" s="19"/>
    </row>
    <row r="2714" spans="14:23">
      <c r="N2714" s="108"/>
      <c r="O2714" s="108"/>
      <c r="P2714" s="108"/>
      <c r="Q2714" s="109"/>
      <c r="W2714" s="19"/>
    </row>
    <row r="2715" spans="14:23">
      <c r="N2715" s="108"/>
      <c r="O2715" s="108"/>
      <c r="P2715" s="108"/>
      <c r="Q2715" s="109"/>
      <c r="W2715" s="19"/>
    </row>
    <row r="2716" spans="14:23">
      <c r="N2716" s="108"/>
      <c r="O2716" s="108"/>
      <c r="P2716" s="108"/>
      <c r="Q2716" s="109"/>
      <c r="W2716" s="19"/>
    </row>
    <row r="2717" spans="14:23">
      <c r="N2717" s="108"/>
      <c r="O2717" s="108"/>
      <c r="P2717" s="108"/>
      <c r="Q2717" s="109"/>
      <c r="W2717" s="19"/>
    </row>
    <row r="2718" spans="14:23">
      <c r="N2718" s="108"/>
      <c r="O2718" s="108"/>
      <c r="P2718" s="108"/>
      <c r="Q2718" s="109"/>
      <c r="W2718" s="19"/>
    </row>
    <row r="2719" spans="14:23">
      <c r="N2719" s="108"/>
      <c r="O2719" s="108"/>
      <c r="P2719" s="108"/>
      <c r="Q2719" s="109"/>
      <c r="W2719" s="19"/>
    </row>
    <row r="2720" spans="14:23">
      <c r="N2720" s="108"/>
      <c r="O2720" s="108"/>
      <c r="P2720" s="108"/>
      <c r="Q2720" s="109"/>
      <c r="W2720" s="19"/>
    </row>
    <row r="2721" spans="14:23">
      <c r="N2721" s="108"/>
      <c r="O2721" s="108"/>
      <c r="P2721" s="108"/>
      <c r="Q2721" s="109"/>
      <c r="W2721" s="19"/>
    </row>
    <row r="2722" spans="14:23">
      <c r="N2722" s="108"/>
      <c r="O2722" s="108"/>
      <c r="P2722" s="108"/>
      <c r="Q2722" s="109"/>
      <c r="W2722" s="19"/>
    </row>
    <row r="2723" spans="14:23">
      <c r="N2723" s="108"/>
      <c r="O2723" s="108"/>
      <c r="P2723" s="108"/>
      <c r="Q2723" s="109"/>
      <c r="W2723" s="19"/>
    </row>
    <row r="2724" spans="14:23">
      <c r="N2724" s="108"/>
      <c r="O2724" s="108"/>
      <c r="P2724" s="108"/>
      <c r="Q2724" s="109"/>
      <c r="W2724" s="19"/>
    </row>
    <row r="2725" spans="14:23">
      <c r="N2725" s="108"/>
      <c r="O2725" s="108"/>
      <c r="P2725" s="108"/>
      <c r="Q2725" s="109"/>
      <c r="W2725" s="19"/>
    </row>
    <row r="2726" spans="14:23">
      <c r="N2726" s="108"/>
      <c r="O2726" s="108"/>
      <c r="P2726" s="108"/>
      <c r="Q2726" s="109"/>
      <c r="W2726" s="19"/>
    </row>
    <row r="2727" spans="14:23">
      <c r="N2727" s="108"/>
      <c r="O2727" s="108"/>
      <c r="P2727" s="108"/>
      <c r="Q2727" s="109"/>
      <c r="W2727" s="19"/>
    </row>
    <row r="2728" spans="14:23">
      <c r="N2728" s="108"/>
      <c r="O2728" s="108"/>
      <c r="P2728" s="108"/>
      <c r="Q2728" s="109"/>
      <c r="W2728" s="19"/>
    </row>
    <row r="2729" spans="14:23">
      <c r="N2729" s="108"/>
      <c r="O2729" s="108"/>
      <c r="P2729" s="108"/>
      <c r="Q2729" s="109"/>
      <c r="W2729" s="19"/>
    </row>
    <row r="2730" spans="14:23">
      <c r="N2730" s="108"/>
      <c r="O2730" s="108"/>
      <c r="P2730" s="108"/>
      <c r="Q2730" s="109"/>
      <c r="W2730" s="19"/>
    </row>
    <row r="2731" spans="14:23">
      <c r="N2731" s="108"/>
      <c r="O2731" s="108"/>
      <c r="P2731" s="108"/>
      <c r="Q2731" s="109"/>
      <c r="W2731" s="19"/>
    </row>
    <row r="2732" spans="14:23">
      <c r="N2732" s="108"/>
      <c r="O2732" s="108"/>
      <c r="P2732" s="108"/>
      <c r="Q2732" s="109"/>
      <c r="W2732" s="19"/>
    </row>
    <row r="2733" spans="14:23">
      <c r="N2733" s="108"/>
      <c r="O2733" s="108"/>
      <c r="P2733" s="108"/>
      <c r="Q2733" s="109"/>
      <c r="W2733" s="19"/>
    </row>
    <row r="2734" spans="14:23">
      <c r="N2734" s="108"/>
      <c r="O2734" s="108"/>
      <c r="P2734" s="108"/>
      <c r="Q2734" s="109"/>
      <c r="W2734" s="19"/>
    </row>
    <row r="2735" spans="14:23">
      <c r="N2735" s="108"/>
      <c r="O2735" s="108"/>
      <c r="P2735" s="108"/>
      <c r="Q2735" s="109"/>
      <c r="W2735" s="19"/>
    </row>
    <row r="2736" spans="14:23">
      <c r="N2736" s="108"/>
      <c r="O2736" s="108"/>
      <c r="P2736" s="108"/>
      <c r="Q2736" s="109"/>
      <c r="W2736" s="19"/>
    </row>
    <row r="2737" spans="14:23">
      <c r="N2737" s="108"/>
      <c r="O2737" s="108"/>
      <c r="P2737" s="108"/>
      <c r="Q2737" s="109"/>
      <c r="W2737" s="19"/>
    </row>
    <row r="2738" spans="14:23">
      <c r="N2738" s="108"/>
      <c r="O2738" s="108"/>
      <c r="P2738" s="108"/>
      <c r="Q2738" s="109"/>
      <c r="W2738" s="19"/>
    </row>
    <row r="2739" spans="14:23">
      <c r="N2739" s="108"/>
      <c r="O2739" s="108"/>
      <c r="P2739" s="108"/>
      <c r="Q2739" s="109"/>
      <c r="W2739" s="19"/>
    </row>
    <row r="2740" spans="14:23">
      <c r="N2740" s="108"/>
      <c r="O2740" s="108"/>
      <c r="P2740" s="108"/>
      <c r="Q2740" s="109"/>
      <c r="W2740" s="19"/>
    </row>
    <row r="2741" spans="14:23">
      <c r="N2741" s="108"/>
      <c r="O2741" s="108"/>
      <c r="P2741" s="108"/>
      <c r="Q2741" s="109"/>
      <c r="W2741" s="19"/>
    </row>
    <row r="2742" spans="14:23">
      <c r="N2742" s="108"/>
      <c r="O2742" s="108"/>
      <c r="P2742" s="108"/>
      <c r="Q2742" s="109"/>
      <c r="W2742" s="19"/>
    </row>
    <row r="2743" spans="14:23">
      <c r="N2743" s="108"/>
      <c r="O2743" s="108"/>
      <c r="P2743" s="108"/>
      <c r="Q2743" s="109"/>
      <c r="W2743" s="19"/>
    </row>
    <row r="2744" spans="14:23">
      <c r="N2744" s="108"/>
      <c r="O2744" s="108"/>
      <c r="P2744" s="108"/>
      <c r="Q2744" s="109"/>
      <c r="W2744" s="19"/>
    </row>
    <row r="2745" spans="14:23">
      <c r="N2745" s="108"/>
      <c r="O2745" s="108"/>
      <c r="P2745" s="108"/>
      <c r="Q2745" s="109"/>
      <c r="W2745" s="19"/>
    </row>
    <row r="2746" spans="14:23">
      <c r="N2746" s="108"/>
      <c r="O2746" s="108"/>
      <c r="P2746" s="108"/>
      <c r="Q2746" s="109"/>
      <c r="W2746" s="19"/>
    </row>
    <row r="2747" spans="14:23">
      <c r="N2747" s="108"/>
      <c r="O2747" s="108"/>
      <c r="P2747" s="108"/>
      <c r="Q2747" s="109"/>
      <c r="W2747" s="19"/>
    </row>
    <row r="2748" spans="14:23">
      <c r="N2748" s="108"/>
      <c r="O2748" s="108"/>
      <c r="P2748" s="108"/>
      <c r="Q2748" s="109"/>
      <c r="W2748" s="19"/>
    </row>
    <row r="2749" spans="14:23">
      <c r="N2749" s="108"/>
      <c r="O2749" s="108"/>
      <c r="P2749" s="108"/>
      <c r="Q2749" s="109"/>
      <c r="W2749" s="19"/>
    </row>
    <row r="2750" spans="14:23">
      <c r="N2750" s="108"/>
      <c r="O2750" s="108"/>
      <c r="P2750" s="108"/>
      <c r="Q2750" s="109"/>
      <c r="W2750" s="19"/>
    </row>
    <row r="2751" spans="14:23">
      <c r="N2751" s="108"/>
      <c r="O2751" s="108"/>
      <c r="P2751" s="108"/>
      <c r="Q2751" s="109"/>
      <c r="W2751" s="19"/>
    </row>
    <row r="2752" spans="14:23">
      <c r="N2752" s="108"/>
      <c r="O2752" s="108"/>
      <c r="P2752" s="108"/>
      <c r="Q2752" s="109"/>
      <c r="W2752" s="19"/>
    </row>
    <row r="2753" spans="14:23">
      <c r="N2753" s="108"/>
      <c r="O2753" s="108"/>
      <c r="P2753" s="108"/>
      <c r="Q2753" s="109"/>
      <c r="W2753" s="19"/>
    </row>
    <row r="2754" spans="14:23">
      <c r="N2754" s="108"/>
      <c r="O2754" s="108"/>
      <c r="P2754" s="108"/>
      <c r="Q2754" s="109"/>
      <c r="W2754" s="19"/>
    </row>
    <row r="2755" spans="14:23">
      <c r="N2755" s="108"/>
      <c r="O2755" s="108"/>
      <c r="P2755" s="108"/>
      <c r="Q2755" s="109"/>
      <c r="W2755" s="19"/>
    </row>
    <row r="2756" spans="14:23">
      <c r="N2756" s="108"/>
      <c r="O2756" s="108"/>
      <c r="P2756" s="108"/>
      <c r="Q2756" s="109"/>
      <c r="W2756" s="19"/>
    </row>
    <row r="2757" spans="14:23">
      <c r="N2757" s="108"/>
      <c r="O2757" s="108"/>
      <c r="P2757" s="108"/>
      <c r="Q2757" s="109"/>
      <c r="W2757" s="19"/>
    </row>
    <row r="2758" spans="14:23">
      <c r="N2758" s="108"/>
      <c r="O2758" s="108"/>
      <c r="P2758" s="108"/>
      <c r="Q2758" s="109"/>
      <c r="W2758" s="19"/>
    </row>
    <row r="2759" spans="14:23">
      <c r="N2759" s="108"/>
      <c r="O2759" s="108"/>
      <c r="P2759" s="108"/>
      <c r="Q2759" s="109"/>
      <c r="W2759" s="19"/>
    </row>
    <row r="2760" spans="14:23">
      <c r="N2760" s="108"/>
      <c r="O2760" s="108"/>
      <c r="P2760" s="108"/>
      <c r="Q2760" s="109"/>
      <c r="W2760" s="19"/>
    </row>
    <row r="2761" spans="14:23">
      <c r="N2761" s="108"/>
      <c r="O2761" s="108"/>
      <c r="P2761" s="108"/>
      <c r="Q2761" s="109"/>
      <c r="W2761" s="19"/>
    </row>
    <row r="2762" spans="14:23">
      <c r="N2762" s="108"/>
      <c r="O2762" s="108"/>
      <c r="P2762" s="108"/>
      <c r="Q2762" s="109"/>
      <c r="W2762" s="19"/>
    </row>
    <row r="2763" spans="14:23">
      <c r="N2763" s="108"/>
      <c r="O2763" s="108"/>
      <c r="P2763" s="108"/>
      <c r="Q2763" s="109"/>
      <c r="W2763" s="19"/>
    </row>
    <row r="2764" spans="14:23">
      <c r="N2764" s="108"/>
      <c r="O2764" s="108"/>
      <c r="P2764" s="108"/>
      <c r="Q2764" s="109"/>
      <c r="W2764" s="19"/>
    </row>
    <row r="2765" spans="14:23">
      <c r="N2765" s="108"/>
      <c r="O2765" s="108"/>
      <c r="P2765" s="108"/>
      <c r="Q2765" s="109"/>
      <c r="W2765" s="19"/>
    </row>
    <row r="2766" spans="14:23">
      <c r="N2766" s="108"/>
      <c r="O2766" s="108"/>
      <c r="P2766" s="108"/>
      <c r="Q2766" s="109"/>
      <c r="W2766" s="19"/>
    </row>
    <row r="2767" spans="14:23">
      <c r="N2767" s="108"/>
      <c r="O2767" s="108"/>
      <c r="P2767" s="108"/>
      <c r="Q2767" s="109"/>
      <c r="W2767" s="19"/>
    </row>
    <row r="2768" spans="14:23">
      <c r="N2768" s="108"/>
      <c r="O2768" s="108"/>
      <c r="P2768" s="108"/>
      <c r="Q2768" s="109"/>
      <c r="W2768" s="19"/>
    </row>
    <row r="2769" spans="14:23">
      <c r="N2769" s="108"/>
      <c r="O2769" s="108"/>
      <c r="P2769" s="108"/>
      <c r="Q2769" s="109"/>
      <c r="W2769" s="19"/>
    </row>
    <row r="2770" spans="14:23">
      <c r="N2770" s="108"/>
      <c r="O2770" s="108"/>
      <c r="P2770" s="108"/>
      <c r="Q2770" s="109"/>
      <c r="W2770" s="19"/>
    </row>
    <row r="2771" spans="14:23">
      <c r="N2771" s="108"/>
      <c r="O2771" s="108"/>
      <c r="P2771" s="108"/>
      <c r="Q2771" s="109"/>
      <c r="W2771" s="19"/>
    </row>
    <row r="2772" spans="14:23">
      <c r="N2772" s="108"/>
      <c r="O2772" s="108"/>
      <c r="P2772" s="108"/>
      <c r="Q2772" s="109"/>
      <c r="W2772" s="19"/>
    </row>
    <row r="2773" spans="14:23">
      <c r="N2773" s="108"/>
      <c r="O2773" s="108"/>
      <c r="P2773" s="108"/>
      <c r="Q2773" s="109"/>
      <c r="W2773" s="19"/>
    </row>
    <row r="2774" spans="14:23">
      <c r="N2774" s="108"/>
      <c r="O2774" s="108"/>
      <c r="P2774" s="108"/>
      <c r="Q2774" s="109"/>
      <c r="W2774" s="19"/>
    </row>
    <row r="2775" spans="14:23">
      <c r="N2775" s="108"/>
      <c r="O2775" s="108"/>
      <c r="P2775" s="108"/>
      <c r="Q2775" s="109"/>
      <c r="W2775" s="19"/>
    </row>
    <row r="2776" spans="14:23">
      <c r="N2776" s="108"/>
      <c r="O2776" s="108"/>
      <c r="P2776" s="108"/>
      <c r="Q2776" s="109"/>
      <c r="W2776" s="19"/>
    </row>
    <row r="2777" spans="14:23">
      <c r="N2777" s="108"/>
      <c r="O2777" s="108"/>
      <c r="P2777" s="108"/>
      <c r="Q2777" s="109"/>
      <c r="W2777" s="19"/>
    </row>
    <row r="2778" spans="14:23">
      <c r="N2778" s="108"/>
      <c r="O2778" s="108"/>
      <c r="P2778" s="108"/>
      <c r="Q2778" s="109"/>
      <c r="W2778" s="19"/>
    </row>
    <row r="2779" spans="14:23">
      <c r="N2779" s="108"/>
      <c r="O2779" s="108"/>
      <c r="P2779" s="108"/>
      <c r="Q2779" s="109"/>
      <c r="W2779" s="19"/>
    </row>
    <row r="2780" spans="14:23">
      <c r="N2780" s="108"/>
      <c r="O2780" s="108"/>
      <c r="P2780" s="108"/>
      <c r="Q2780" s="109"/>
      <c r="W2780" s="19"/>
    </row>
    <row r="2781" spans="14:23">
      <c r="N2781" s="108"/>
      <c r="O2781" s="108"/>
      <c r="P2781" s="108"/>
      <c r="Q2781" s="109"/>
      <c r="W2781" s="19"/>
    </row>
    <row r="2782" spans="14:23">
      <c r="N2782" s="108"/>
      <c r="O2782" s="108"/>
      <c r="P2782" s="108"/>
      <c r="Q2782" s="109"/>
      <c r="W2782" s="19"/>
    </row>
    <row r="2783" spans="14:23">
      <c r="N2783" s="108"/>
      <c r="O2783" s="108"/>
      <c r="P2783" s="108"/>
      <c r="Q2783" s="109"/>
      <c r="W2783" s="19"/>
    </row>
    <row r="2784" spans="14:23">
      <c r="N2784" s="108"/>
      <c r="O2784" s="108"/>
      <c r="P2784" s="108"/>
      <c r="Q2784" s="109"/>
      <c r="W2784" s="19"/>
    </row>
    <row r="2785" spans="14:23">
      <c r="N2785" s="108"/>
      <c r="O2785" s="108"/>
      <c r="P2785" s="108"/>
      <c r="Q2785" s="109"/>
      <c r="W2785" s="19"/>
    </row>
    <row r="2786" spans="14:23">
      <c r="N2786" s="108"/>
      <c r="O2786" s="108"/>
      <c r="P2786" s="108"/>
      <c r="Q2786" s="109"/>
      <c r="W2786" s="19"/>
    </row>
    <row r="2787" spans="14:23">
      <c r="N2787" s="108"/>
      <c r="O2787" s="108"/>
      <c r="P2787" s="108"/>
      <c r="Q2787" s="109"/>
      <c r="W2787" s="19"/>
    </row>
    <row r="2788" spans="14:23">
      <c r="N2788" s="108"/>
      <c r="O2788" s="108"/>
      <c r="P2788" s="108"/>
      <c r="Q2788" s="109"/>
      <c r="W2788" s="19"/>
    </row>
    <row r="2789" spans="14:23">
      <c r="N2789" s="108"/>
      <c r="O2789" s="108"/>
      <c r="P2789" s="108"/>
      <c r="Q2789" s="109"/>
      <c r="W2789" s="19"/>
    </row>
    <row r="2790" spans="14:23">
      <c r="N2790" s="108"/>
      <c r="O2790" s="108"/>
      <c r="P2790" s="108"/>
      <c r="Q2790" s="109"/>
      <c r="W2790" s="19"/>
    </row>
    <row r="2791" spans="14:23">
      <c r="N2791" s="108"/>
      <c r="O2791" s="108"/>
      <c r="P2791" s="108"/>
      <c r="Q2791" s="109"/>
      <c r="W2791" s="19"/>
    </row>
    <row r="2792" spans="14:23">
      <c r="N2792" s="108"/>
      <c r="O2792" s="108"/>
      <c r="P2792" s="108"/>
      <c r="Q2792" s="109"/>
      <c r="W2792" s="19"/>
    </row>
    <row r="2793" spans="14:23">
      <c r="N2793" s="108"/>
      <c r="O2793" s="108"/>
      <c r="P2793" s="108"/>
      <c r="Q2793" s="109"/>
      <c r="W2793" s="19"/>
    </row>
    <row r="2794" spans="14:23">
      <c r="N2794" s="108"/>
      <c r="O2794" s="108"/>
      <c r="P2794" s="108"/>
      <c r="Q2794" s="109"/>
      <c r="W2794" s="19"/>
    </row>
    <row r="2795" spans="14:23">
      <c r="N2795" s="108"/>
      <c r="O2795" s="108"/>
      <c r="P2795" s="108"/>
      <c r="Q2795" s="109"/>
      <c r="W2795" s="19"/>
    </row>
    <row r="2796" spans="14:23">
      <c r="N2796" s="108"/>
      <c r="O2796" s="108"/>
      <c r="P2796" s="108"/>
      <c r="Q2796" s="109"/>
      <c r="W2796" s="19"/>
    </row>
    <row r="2797" spans="14:23">
      <c r="N2797" s="108"/>
      <c r="O2797" s="108"/>
      <c r="P2797" s="108"/>
      <c r="Q2797" s="109"/>
      <c r="W2797" s="19"/>
    </row>
    <row r="2798" spans="14:23">
      <c r="N2798" s="108"/>
      <c r="O2798" s="108"/>
      <c r="P2798" s="108"/>
      <c r="Q2798" s="109"/>
      <c r="W2798" s="19"/>
    </row>
    <row r="2799" spans="14:23">
      <c r="N2799" s="108"/>
      <c r="O2799" s="108"/>
      <c r="P2799" s="108"/>
      <c r="Q2799" s="109"/>
      <c r="W2799" s="19"/>
    </row>
    <row r="2800" spans="14:23">
      <c r="N2800" s="108"/>
      <c r="O2800" s="108"/>
      <c r="P2800" s="108"/>
      <c r="Q2800" s="109"/>
      <c r="W2800" s="19"/>
    </row>
    <row r="2801" spans="14:23">
      <c r="N2801" s="108"/>
      <c r="O2801" s="108"/>
      <c r="P2801" s="108"/>
      <c r="Q2801" s="109"/>
      <c r="W2801" s="19"/>
    </row>
    <row r="2802" spans="14:23">
      <c r="N2802" s="108"/>
      <c r="O2802" s="108"/>
      <c r="P2802" s="108"/>
      <c r="Q2802" s="109"/>
      <c r="W2802" s="19"/>
    </row>
    <row r="2803" spans="14:23">
      <c r="N2803" s="108"/>
      <c r="O2803" s="108"/>
      <c r="P2803" s="108"/>
      <c r="Q2803" s="109"/>
      <c r="W2803" s="19"/>
    </row>
    <row r="2804" spans="14:23">
      <c r="N2804" s="108"/>
      <c r="O2804" s="108"/>
      <c r="P2804" s="108"/>
      <c r="Q2804" s="109"/>
      <c r="W2804" s="19"/>
    </row>
    <row r="2805" spans="14:23">
      <c r="N2805" s="108"/>
      <c r="O2805" s="108"/>
      <c r="P2805" s="108"/>
      <c r="Q2805" s="109"/>
      <c r="W2805" s="19"/>
    </row>
    <row r="2806" spans="14:23">
      <c r="N2806" s="108"/>
      <c r="O2806" s="108"/>
      <c r="P2806" s="108"/>
      <c r="Q2806" s="109"/>
      <c r="W2806" s="19"/>
    </row>
    <row r="2807" spans="14:23">
      <c r="N2807" s="108"/>
      <c r="O2807" s="108"/>
      <c r="P2807" s="108"/>
      <c r="Q2807" s="109"/>
      <c r="W2807" s="19"/>
    </row>
    <row r="2808" spans="14:23">
      <c r="N2808" s="108"/>
      <c r="O2808" s="108"/>
      <c r="P2808" s="108"/>
      <c r="Q2808" s="109"/>
      <c r="W2808" s="19"/>
    </row>
    <row r="2809" spans="14:23">
      <c r="N2809" s="108"/>
      <c r="O2809" s="108"/>
      <c r="P2809" s="108"/>
      <c r="Q2809" s="109"/>
      <c r="W2809" s="19"/>
    </row>
    <row r="2810" spans="14:23">
      <c r="N2810" s="108"/>
      <c r="O2810" s="108"/>
      <c r="P2810" s="108"/>
      <c r="Q2810" s="109"/>
      <c r="W2810" s="19"/>
    </row>
    <row r="2811" spans="14:23">
      <c r="N2811" s="108"/>
      <c r="O2811" s="108"/>
      <c r="P2811" s="108"/>
      <c r="Q2811" s="109"/>
      <c r="W2811" s="19"/>
    </row>
    <row r="2812" spans="14:23">
      <c r="N2812" s="108"/>
      <c r="O2812" s="108"/>
      <c r="P2812" s="108"/>
      <c r="Q2812" s="109"/>
      <c r="W2812" s="19"/>
    </row>
    <row r="2813" spans="14:23">
      <c r="N2813" s="108"/>
      <c r="O2813" s="108"/>
      <c r="P2813" s="108"/>
      <c r="Q2813" s="109"/>
      <c r="W2813" s="19"/>
    </row>
    <row r="2814" spans="14:23">
      <c r="N2814" s="108"/>
      <c r="O2814" s="108"/>
      <c r="P2814" s="108"/>
      <c r="Q2814" s="109"/>
      <c r="W2814" s="19"/>
    </row>
    <row r="2815" spans="14:23">
      <c r="N2815" s="108"/>
      <c r="O2815" s="108"/>
      <c r="P2815" s="108"/>
      <c r="Q2815" s="109"/>
      <c r="W2815" s="19"/>
    </row>
    <row r="2816" spans="14:23">
      <c r="N2816" s="108"/>
      <c r="O2816" s="108"/>
      <c r="P2816" s="108"/>
      <c r="Q2816" s="109"/>
      <c r="W2816" s="19"/>
    </row>
    <row r="2817" spans="14:23">
      <c r="N2817" s="108"/>
      <c r="O2817" s="108"/>
      <c r="P2817" s="108"/>
      <c r="Q2817" s="109"/>
      <c r="W2817" s="19"/>
    </row>
    <row r="2818" spans="14:23">
      <c r="N2818" s="108"/>
      <c r="O2818" s="108"/>
      <c r="P2818" s="108"/>
      <c r="Q2818" s="109"/>
      <c r="W2818" s="19"/>
    </row>
    <row r="2819" spans="14:23">
      <c r="N2819" s="108"/>
      <c r="O2819" s="108"/>
      <c r="P2819" s="108"/>
      <c r="Q2819" s="109"/>
      <c r="W2819" s="19"/>
    </row>
    <row r="2820" spans="14:23">
      <c r="N2820" s="108"/>
      <c r="O2820" s="108"/>
      <c r="P2820" s="108"/>
      <c r="Q2820" s="109"/>
      <c r="W2820" s="19"/>
    </row>
    <row r="2821" spans="14:23">
      <c r="N2821" s="108"/>
      <c r="O2821" s="108"/>
      <c r="P2821" s="108"/>
      <c r="Q2821" s="109"/>
      <c r="W2821" s="19"/>
    </row>
    <row r="2822" spans="14:23">
      <c r="N2822" s="108"/>
      <c r="O2822" s="108"/>
      <c r="P2822" s="108"/>
      <c r="Q2822" s="109"/>
      <c r="W2822" s="19"/>
    </row>
    <row r="2823" spans="14:23">
      <c r="N2823" s="108"/>
      <c r="O2823" s="108"/>
      <c r="P2823" s="108"/>
      <c r="Q2823" s="109"/>
      <c r="W2823" s="19"/>
    </row>
    <row r="2824" spans="14:23">
      <c r="N2824" s="108"/>
      <c r="O2824" s="108"/>
      <c r="P2824" s="108"/>
      <c r="Q2824" s="109"/>
      <c r="W2824" s="19"/>
    </row>
    <row r="2825" spans="14:23">
      <c r="N2825" s="108"/>
      <c r="O2825" s="108"/>
      <c r="P2825" s="108"/>
      <c r="Q2825" s="109"/>
      <c r="W2825" s="19"/>
    </row>
    <row r="2826" spans="14:23">
      <c r="N2826" s="108"/>
      <c r="O2826" s="108"/>
      <c r="P2826" s="108"/>
      <c r="Q2826" s="109"/>
      <c r="W2826" s="19"/>
    </row>
    <row r="2827" spans="14:23">
      <c r="N2827" s="108"/>
      <c r="O2827" s="108"/>
      <c r="P2827" s="108"/>
      <c r="Q2827" s="109"/>
      <c r="W2827" s="19"/>
    </row>
    <row r="2828" spans="14:23">
      <c r="N2828" s="108"/>
      <c r="O2828" s="108"/>
      <c r="P2828" s="108"/>
      <c r="Q2828" s="109"/>
      <c r="W2828" s="19"/>
    </row>
    <row r="2829" spans="14:23">
      <c r="N2829" s="108"/>
      <c r="O2829" s="108"/>
      <c r="P2829" s="108"/>
      <c r="Q2829" s="109"/>
      <c r="W2829" s="19"/>
    </row>
    <row r="2830" spans="14:23">
      <c r="N2830" s="108"/>
      <c r="O2830" s="108"/>
      <c r="P2830" s="108"/>
      <c r="Q2830" s="109"/>
      <c r="W2830" s="19"/>
    </row>
    <row r="2831" spans="14:23">
      <c r="N2831" s="108"/>
      <c r="O2831" s="108"/>
      <c r="P2831" s="108"/>
      <c r="Q2831" s="109"/>
      <c r="W2831" s="19"/>
    </row>
    <row r="2832" spans="14:23">
      <c r="N2832" s="108"/>
      <c r="O2832" s="108"/>
      <c r="P2832" s="108"/>
      <c r="Q2832" s="109"/>
      <c r="W2832" s="19"/>
    </row>
    <row r="2833" spans="14:23">
      <c r="N2833" s="108"/>
      <c r="O2833" s="108"/>
      <c r="P2833" s="108"/>
      <c r="Q2833" s="109"/>
      <c r="W2833" s="19"/>
    </row>
    <row r="2834" spans="14:23">
      <c r="N2834" s="108"/>
      <c r="O2834" s="108"/>
      <c r="P2834" s="108"/>
      <c r="Q2834" s="109"/>
      <c r="W2834" s="19"/>
    </row>
    <row r="2835" spans="14:23">
      <c r="N2835" s="108"/>
      <c r="O2835" s="108"/>
      <c r="P2835" s="108"/>
      <c r="Q2835" s="109"/>
      <c r="W2835" s="19"/>
    </row>
    <row r="2836" spans="14:23">
      <c r="N2836" s="108"/>
      <c r="O2836" s="108"/>
      <c r="P2836" s="108"/>
      <c r="Q2836" s="109"/>
      <c r="W2836" s="19"/>
    </row>
    <row r="2837" spans="14:23">
      <c r="N2837" s="108"/>
      <c r="O2837" s="108"/>
      <c r="P2837" s="108"/>
      <c r="Q2837" s="109"/>
      <c r="W2837" s="19"/>
    </row>
    <row r="2838" spans="14:23">
      <c r="N2838" s="108"/>
      <c r="O2838" s="108"/>
      <c r="P2838" s="108"/>
      <c r="Q2838" s="109"/>
      <c r="W2838" s="19"/>
    </row>
    <row r="2839" spans="14:23">
      <c r="N2839" s="108"/>
      <c r="O2839" s="108"/>
      <c r="P2839" s="108"/>
      <c r="Q2839" s="109"/>
      <c r="W2839" s="19"/>
    </row>
    <row r="2840" spans="14:23">
      <c r="N2840" s="108"/>
      <c r="O2840" s="108"/>
      <c r="P2840" s="108"/>
      <c r="Q2840" s="109"/>
      <c r="W2840" s="19"/>
    </row>
    <row r="2841" spans="14:23">
      <c r="N2841" s="108"/>
      <c r="O2841" s="108"/>
      <c r="P2841" s="108"/>
      <c r="Q2841" s="109"/>
      <c r="W2841" s="19"/>
    </row>
    <row r="2842" spans="14:23">
      <c r="N2842" s="108"/>
      <c r="O2842" s="108"/>
      <c r="P2842" s="108"/>
      <c r="Q2842" s="109"/>
      <c r="W2842" s="19"/>
    </row>
    <row r="2843" spans="14:23">
      <c r="N2843" s="108"/>
      <c r="O2843" s="108"/>
      <c r="P2843" s="108"/>
      <c r="Q2843" s="109"/>
      <c r="W2843" s="19"/>
    </row>
    <row r="2844" spans="14:23">
      <c r="N2844" s="108"/>
      <c r="O2844" s="108"/>
      <c r="P2844" s="108"/>
      <c r="Q2844" s="109"/>
      <c r="W2844" s="19"/>
    </row>
    <row r="2845" spans="14:23">
      <c r="N2845" s="108"/>
      <c r="O2845" s="108"/>
      <c r="P2845" s="108"/>
      <c r="Q2845" s="109"/>
      <c r="W2845" s="19"/>
    </row>
    <row r="2846" spans="14:23">
      <c r="N2846" s="108"/>
      <c r="O2846" s="108"/>
      <c r="P2846" s="108"/>
      <c r="Q2846" s="109"/>
      <c r="W2846" s="19"/>
    </row>
    <row r="2847" spans="14:23">
      <c r="N2847" s="108"/>
      <c r="O2847" s="108"/>
      <c r="P2847" s="108"/>
      <c r="Q2847" s="109"/>
      <c r="W2847" s="19"/>
    </row>
    <row r="2848" spans="14:23">
      <c r="N2848" s="108"/>
      <c r="O2848" s="108"/>
      <c r="P2848" s="108"/>
      <c r="Q2848" s="109"/>
      <c r="W2848" s="19"/>
    </row>
    <row r="2849" spans="14:23">
      <c r="N2849" s="108"/>
      <c r="O2849" s="108"/>
      <c r="P2849" s="108"/>
      <c r="Q2849" s="109"/>
      <c r="W2849" s="19"/>
    </row>
    <row r="2850" spans="14:23">
      <c r="N2850" s="108"/>
      <c r="O2850" s="108"/>
      <c r="P2850" s="108"/>
      <c r="Q2850" s="109"/>
      <c r="W2850" s="19"/>
    </row>
    <row r="2851" spans="14:23">
      <c r="N2851" s="108"/>
      <c r="O2851" s="108"/>
      <c r="P2851" s="108"/>
      <c r="Q2851" s="109"/>
      <c r="W2851" s="19"/>
    </row>
    <row r="2852" spans="14:23">
      <c r="N2852" s="108"/>
      <c r="O2852" s="108"/>
      <c r="P2852" s="108"/>
      <c r="Q2852" s="109"/>
      <c r="W2852" s="19"/>
    </row>
    <row r="2853" spans="14:23">
      <c r="N2853" s="108"/>
      <c r="O2853" s="108"/>
      <c r="P2853" s="108"/>
      <c r="Q2853" s="109"/>
      <c r="W2853" s="19"/>
    </row>
    <row r="2854" spans="14:23">
      <c r="N2854" s="108"/>
      <c r="O2854" s="108"/>
      <c r="P2854" s="108"/>
      <c r="Q2854" s="109"/>
      <c r="W2854" s="19"/>
    </row>
    <row r="2855" spans="14:23">
      <c r="N2855" s="108"/>
      <c r="O2855" s="108"/>
      <c r="P2855" s="108"/>
      <c r="Q2855" s="109"/>
      <c r="W2855" s="19"/>
    </row>
    <row r="2856" spans="14:23">
      <c r="N2856" s="108"/>
      <c r="O2856" s="108"/>
      <c r="P2856" s="108"/>
      <c r="Q2856" s="109"/>
      <c r="W2856" s="19"/>
    </row>
    <row r="2857" spans="14:23">
      <c r="N2857" s="108"/>
      <c r="O2857" s="108"/>
      <c r="P2857" s="108"/>
      <c r="Q2857" s="109"/>
      <c r="W2857" s="19"/>
    </row>
    <row r="2858" spans="14:23">
      <c r="N2858" s="108"/>
      <c r="O2858" s="108"/>
      <c r="P2858" s="108"/>
      <c r="Q2858" s="109"/>
      <c r="W2858" s="19"/>
    </row>
    <row r="2859" spans="14:23">
      <c r="N2859" s="108"/>
      <c r="O2859" s="108"/>
      <c r="P2859" s="108"/>
      <c r="Q2859" s="109"/>
      <c r="W2859" s="19"/>
    </row>
    <row r="2860" spans="14:23">
      <c r="N2860" s="108"/>
      <c r="O2860" s="108"/>
      <c r="P2860" s="108"/>
      <c r="Q2860" s="109"/>
      <c r="W2860" s="19"/>
    </row>
    <row r="2861" spans="14:23">
      <c r="N2861" s="108"/>
      <c r="O2861" s="108"/>
      <c r="P2861" s="108"/>
      <c r="Q2861" s="109"/>
      <c r="W2861" s="19"/>
    </row>
    <row r="2862" spans="14:23">
      <c r="N2862" s="108"/>
      <c r="O2862" s="108"/>
      <c r="P2862" s="108"/>
      <c r="Q2862" s="109"/>
      <c r="W2862" s="19"/>
    </row>
    <row r="2863" spans="14:23">
      <c r="N2863" s="108"/>
      <c r="O2863" s="108"/>
      <c r="P2863" s="108"/>
      <c r="Q2863" s="109"/>
      <c r="W2863" s="19"/>
    </row>
    <row r="2864" spans="14:23">
      <c r="N2864" s="108"/>
      <c r="O2864" s="108"/>
      <c r="P2864" s="108"/>
      <c r="Q2864" s="109"/>
      <c r="W2864" s="19"/>
    </row>
    <row r="2865" spans="14:23">
      <c r="N2865" s="108"/>
      <c r="O2865" s="108"/>
      <c r="P2865" s="108"/>
      <c r="Q2865" s="109"/>
      <c r="W2865" s="19"/>
    </row>
    <row r="2866" spans="14:23">
      <c r="N2866" s="108"/>
      <c r="O2866" s="108"/>
      <c r="P2866" s="108"/>
      <c r="Q2866" s="109"/>
      <c r="W2866" s="19"/>
    </row>
    <row r="2867" spans="14:23">
      <c r="N2867" s="108"/>
      <c r="O2867" s="108"/>
      <c r="P2867" s="108"/>
      <c r="Q2867" s="109"/>
      <c r="W2867" s="19"/>
    </row>
    <row r="2868" spans="14:23">
      <c r="N2868" s="108"/>
      <c r="O2868" s="108"/>
      <c r="P2868" s="108"/>
      <c r="Q2868" s="109"/>
      <c r="W2868" s="19"/>
    </row>
    <row r="2869" spans="14:23">
      <c r="N2869" s="108"/>
      <c r="O2869" s="108"/>
      <c r="P2869" s="108"/>
      <c r="Q2869" s="109"/>
      <c r="W2869" s="19"/>
    </row>
    <row r="2870" spans="14:23">
      <c r="N2870" s="108"/>
      <c r="O2870" s="108"/>
      <c r="P2870" s="108"/>
      <c r="Q2870" s="109"/>
      <c r="W2870" s="19"/>
    </row>
    <row r="2871" spans="14:23">
      <c r="N2871" s="108"/>
      <c r="O2871" s="108"/>
      <c r="P2871" s="108"/>
      <c r="Q2871" s="109"/>
      <c r="W2871" s="19"/>
    </row>
    <row r="2872" spans="14:23">
      <c r="N2872" s="108"/>
      <c r="O2872" s="108"/>
      <c r="P2872" s="108"/>
      <c r="Q2872" s="109"/>
      <c r="W2872" s="19"/>
    </row>
    <row r="2873" spans="14:23">
      <c r="N2873" s="108"/>
      <c r="O2873" s="108"/>
      <c r="P2873" s="108"/>
      <c r="Q2873" s="109"/>
      <c r="W2873" s="19"/>
    </row>
    <row r="2874" spans="14:23">
      <c r="N2874" s="108"/>
      <c r="O2874" s="108"/>
      <c r="P2874" s="108"/>
      <c r="Q2874" s="109"/>
      <c r="W2874" s="19"/>
    </row>
    <row r="2875" spans="14:23">
      <c r="N2875" s="108"/>
      <c r="O2875" s="108"/>
      <c r="P2875" s="108"/>
      <c r="Q2875" s="109"/>
      <c r="W2875" s="19"/>
    </row>
    <row r="2876" spans="14:23">
      <c r="N2876" s="108"/>
      <c r="O2876" s="108"/>
      <c r="P2876" s="108"/>
      <c r="Q2876" s="109"/>
      <c r="W2876" s="19"/>
    </row>
    <row r="2877" spans="14:23">
      <c r="N2877" s="108"/>
      <c r="O2877" s="108"/>
      <c r="P2877" s="108"/>
      <c r="Q2877" s="109"/>
      <c r="W2877" s="19"/>
    </row>
    <row r="2878" spans="14:23">
      <c r="N2878" s="108"/>
      <c r="O2878" s="108"/>
      <c r="P2878" s="108"/>
      <c r="Q2878" s="109"/>
      <c r="W2878" s="19"/>
    </row>
    <row r="2879" spans="14:23">
      <c r="N2879" s="108"/>
      <c r="O2879" s="108"/>
      <c r="P2879" s="108"/>
      <c r="Q2879" s="109"/>
      <c r="W2879" s="19"/>
    </row>
    <row r="2880" spans="14:23">
      <c r="N2880" s="108"/>
      <c r="O2880" s="108"/>
      <c r="P2880" s="108"/>
      <c r="Q2880" s="109"/>
      <c r="W2880" s="19"/>
    </row>
    <row r="2881" spans="14:23">
      <c r="N2881" s="108"/>
      <c r="O2881" s="108"/>
      <c r="P2881" s="108"/>
      <c r="Q2881" s="109"/>
      <c r="W2881" s="19"/>
    </row>
    <row r="2882" spans="14:23">
      <c r="N2882" s="108"/>
      <c r="O2882" s="108"/>
      <c r="P2882" s="108"/>
      <c r="Q2882" s="109"/>
      <c r="W2882" s="19"/>
    </row>
    <row r="2883" spans="14:23">
      <c r="N2883" s="108"/>
      <c r="O2883" s="108"/>
      <c r="P2883" s="108"/>
      <c r="Q2883" s="109"/>
      <c r="W2883" s="19"/>
    </row>
    <row r="2884" spans="14:23">
      <c r="N2884" s="108"/>
      <c r="O2884" s="108"/>
      <c r="P2884" s="108"/>
      <c r="Q2884" s="109"/>
      <c r="W2884" s="19"/>
    </row>
    <row r="2885" spans="14:23">
      <c r="N2885" s="108"/>
      <c r="O2885" s="108"/>
      <c r="P2885" s="108"/>
      <c r="Q2885" s="109"/>
      <c r="W2885" s="19"/>
    </row>
    <row r="2886" spans="14:23">
      <c r="N2886" s="108"/>
      <c r="O2886" s="108"/>
      <c r="P2886" s="108"/>
      <c r="Q2886" s="109"/>
      <c r="W2886" s="19"/>
    </row>
    <row r="2887" spans="14:23">
      <c r="N2887" s="108"/>
      <c r="O2887" s="108"/>
      <c r="P2887" s="108"/>
      <c r="Q2887" s="109"/>
      <c r="W2887" s="19"/>
    </row>
    <row r="2888" spans="14:23">
      <c r="N2888" s="108"/>
      <c r="O2888" s="108"/>
      <c r="P2888" s="108"/>
      <c r="Q2888" s="109"/>
      <c r="W2888" s="19"/>
    </row>
    <row r="2889" spans="14:23">
      <c r="N2889" s="108"/>
      <c r="O2889" s="108"/>
      <c r="P2889" s="108"/>
      <c r="Q2889" s="109"/>
      <c r="W2889" s="19"/>
    </row>
    <row r="2890" spans="14:23">
      <c r="N2890" s="108"/>
      <c r="O2890" s="108"/>
      <c r="P2890" s="108"/>
      <c r="Q2890" s="109"/>
      <c r="W2890" s="19"/>
    </row>
    <row r="2891" spans="14:23">
      <c r="N2891" s="108"/>
      <c r="O2891" s="108"/>
      <c r="P2891" s="108"/>
      <c r="Q2891" s="109"/>
      <c r="W2891" s="19"/>
    </row>
    <row r="2892" spans="14:23">
      <c r="N2892" s="108"/>
      <c r="O2892" s="108"/>
      <c r="P2892" s="108"/>
      <c r="Q2892" s="109"/>
      <c r="W2892" s="19"/>
    </row>
    <row r="2893" spans="14:23">
      <c r="N2893" s="108"/>
      <c r="O2893" s="108"/>
      <c r="P2893" s="108"/>
      <c r="Q2893" s="109"/>
      <c r="W2893" s="19"/>
    </row>
    <row r="2894" spans="14:23">
      <c r="N2894" s="108"/>
      <c r="O2894" s="108"/>
      <c r="P2894" s="108"/>
      <c r="Q2894" s="109"/>
      <c r="W2894" s="19"/>
    </row>
    <row r="2895" spans="14:23">
      <c r="N2895" s="108"/>
      <c r="O2895" s="108"/>
      <c r="P2895" s="108"/>
      <c r="Q2895" s="109"/>
      <c r="W2895" s="19"/>
    </row>
    <row r="2896" spans="14:23">
      <c r="N2896" s="108"/>
      <c r="O2896" s="108"/>
      <c r="P2896" s="108"/>
      <c r="Q2896" s="109"/>
      <c r="W2896" s="19"/>
    </row>
    <row r="2897" spans="14:23">
      <c r="N2897" s="108"/>
      <c r="O2897" s="108"/>
      <c r="P2897" s="108"/>
      <c r="Q2897" s="109"/>
      <c r="W2897" s="19"/>
    </row>
    <row r="2898" spans="14:23">
      <c r="N2898" s="108"/>
      <c r="O2898" s="108"/>
      <c r="P2898" s="108"/>
      <c r="Q2898" s="109"/>
      <c r="W2898" s="19"/>
    </row>
    <row r="2899" spans="14:23">
      <c r="N2899" s="108"/>
      <c r="O2899" s="108"/>
      <c r="P2899" s="108"/>
      <c r="Q2899" s="109"/>
      <c r="W2899" s="19"/>
    </row>
    <row r="2900" spans="14:23">
      <c r="N2900" s="108"/>
      <c r="O2900" s="108"/>
      <c r="P2900" s="108"/>
      <c r="Q2900" s="109"/>
      <c r="W2900" s="19"/>
    </row>
    <row r="2901" spans="14:23">
      <c r="N2901" s="108"/>
      <c r="O2901" s="108"/>
      <c r="P2901" s="108"/>
      <c r="Q2901" s="109"/>
      <c r="W2901" s="19"/>
    </row>
    <row r="2902" spans="14:23">
      <c r="N2902" s="108"/>
      <c r="O2902" s="108"/>
      <c r="P2902" s="108"/>
      <c r="Q2902" s="109"/>
      <c r="W2902" s="19"/>
    </row>
    <row r="2903" spans="14:23">
      <c r="N2903" s="108"/>
      <c r="O2903" s="108"/>
      <c r="P2903" s="108"/>
      <c r="Q2903" s="109"/>
      <c r="W2903" s="19"/>
    </row>
    <row r="2904" spans="14:23">
      <c r="N2904" s="108"/>
      <c r="O2904" s="108"/>
      <c r="P2904" s="108"/>
      <c r="Q2904" s="109"/>
      <c r="W2904" s="19"/>
    </row>
    <row r="2905" spans="14:23">
      <c r="N2905" s="108"/>
      <c r="O2905" s="108"/>
      <c r="P2905" s="108"/>
      <c r="Q2905" s="109"/>
      <c r="W2905" s="19"/>
    </row>
    <row r="2906" spans="14:23">
      <c r="N2906" s="108"/>
      <c r="O2906" s="108"/>
      <c r="P2906" s="108"/>
      <c r="Q2906" s="109"/>
      <c r="W2906" s="19"/>
    </row>
    <row r="2907" spans="14:23">
      <c r="N2907" s="108"/>
      <c r="O2907" s="108"/>
      <c r="P2907" s="108"/>
      <c r="Q2907" s="109"/>
      <c r="W2907" s="19"/>
    </row>
    <row r="2908" spans="14:23">
      <c r="N2908" s="108"/>
      <c r="O2908" s="108"/>
      <c r="P2908" s="108"/>
      <c r="Q2908" s="109"/>
      <c r="W2908" s="19"/>
    </row>
    <row r="2909" spans="14:23">
      <c r="N2909" s="108"/>
      <c r="O2909" s="108"/>
      <c r="P2909" s="108"/>
      <c r="Q2909" s="109"/>
      <c r="W2909" s="19"/>
    </row>
    <row r="2910" spans="14:23">
      <c r="N2910" s="108"/>
      <c r="O2910" s="108"/>
      <c r="P2910" s="108"/>
      <c r="Q2910" s="109"/>
      <c r="W2910" s="19"/>
    </row>
    <row r="2911" spans="14:23">
      <c r="N2911" s="108"/>
      <c r="O2911" s="108"/>
      <c r="P2911" s="108"/>
      <c r="Q2911" s="109"/>
      <c r="W2911" s="19"/>
    </row>
    <row r="2912" spans="14:23">
      <c r="N2912" s="108"/>
      <c r="O2912" s="108"/>
      <c r="P2912" s="108"/>
      <c r="Q2912" s="109"/>
      <c r="W2912" s="19"/>
    </row>
    <row r="2913" spans="14:23">
      <c r="N2913" s="108"/>
      <c r="O2913" s="108"/>
      <c r="P2913" s="108"/>
      <c r="Q2913" s="109"/>
      <c r="W2913" s="19"/>
    </row>
    <row r="2914" spans="14:23">
      <c r="N2914" s="108"/>
      <c r="O2914" s="108"/>
      <c r="P2914" s="108"/>
      <c r="Q2914" s="109"/>
      <c r="W2914" s="19"/>
    </row>
    <row r="2915" spans="14:23">
      <c r="N2915" s="108"/>
      <c r="O2915" s="108"/>
      <c r="P2915" s="108"/>
      <c r="Q2915" s="109"/>
      <c r="W2915" s="19"/>
    </row>
    <row r="2916" spans="14:23">
      <c r="N2916" s="108"/>
      <c r="O2916" s="108"/>
      <c r="P2916" s="108"/>
      <c r="Q2916" s="109"/>
      <c r="W2916" s="19"/>
    </row>
    <row r="2917" spans="14:23">
      <c r="N2917" s="108"/>
      <c r="O2917" s="108"/>
      <c r="P2917" s="108"/>
      <c r="Q2917" s="109"/>
      <c r="W2917" s="19"/>
    </row>
    <row r="2918" spans="14:23">
      <c r="N2918" s="108"/>
      <c r="O2918" s="108"/>
      <c r="P2918" s="108"/>
      <c r="Q2918" s="109"/>
      <c r="W2918" s="19"/>
    </row>
    <row r="2919" spans="14:23">
      <c r="N2919" s="108"/>
      <c r="O2919" s="108"/>
      <c r="P2919" s="108"/>
      <c r="Q2919" s="109"/>
      <c r="W2919" s="19"/>
    </row>
    <row r="2920" spans="14:23">
      <c r="N2920" s="108"/>
      <c r="O2920" s="108"/>
      <c r="P2920" s="108"/>
      <c r="Q2920" s="109"/>
      <c r="W2920" s="19"/>
    </row>
    <row r="2921" spans="14:23">
      <c r="N2921" s="108"/>
      <c r="O2921" s="108"/>
      <c r="P2921" s="108"/>
      <c r="Q2921" s="109"/>
      <c r="W2921" s="19"/>
    </row>
    <row r="2922" spans="14:23">
      <c r="N2922" s="108"/>
      <c r="O2922" s="108"/>
      <c r="P2922" s="108"/>
      <c r="Q2922" s="109"/>
      <c r="W2922" s="19"/>
    </row>
    <row r="2923" spans="14:23">
      <c r="N2923" s="108"/>
      <c r="O2923" s="108"/>
      <c r="P2923" s="108"/>
      <c r="Q2923" s="109"/>
      <c r="W2923" s="19"/>
    </row>
    <row r="2924" spans="14:23">
      <c r="N2924" s="108"/>
      <c r="O2924" s="108"/>
      <c r="P2924" s="108"/>
      <c r="Q2924" s="109"/>
      <c r="W2924" s="19"/>
    </row>
    <row r="2925" spans="14:23">
      <c r="N2925" s="108"/>
      <c r="O2925" s="108"/>
      <c r="P2925" s="108"/>
      <c r="Q2925" s="109"/>
      <c r="W2925" s="19"/>
    </row>
    <row r="2926" spans="14:23">
      <c r="N2926" s="108"/>
      <c r="O2926" s="108"/>
      <c r="P2926" s="108"/>
      <c r="Q2926" s="109"/>
      <c r="W2926" s="19"/>
    </row>
    <row r="2927" spans="14:23">
      <c r="N2927" s="108"/>
      <c r="O2927" s="108"/>
      <c r="P2927" s="108"/>
      <c r="Q2927" s="109"/>
      <c r="W2927" s="19"/>
    </row>
    <row r="2928" spans="14:23">
      <c r="N2928" s="108"/>
      <c r="O2928" s="108"/>
      <c r="P2928" s="108"/>
      <c r="Q2928" s="109"/>
      <c r="W2928" s="19"/>
    </row>
    <row r="2929" spans="14:23">
      <c r="N2929" s="108"/>
      <c r="O2929" s="108"/>
      <c r="P2929" s="108"/>
      <c r="Q2929" s="109"/>
      <c r="W2929" s="19"/>
    </row>
    <row r="2930" spans="14:23">
      <c r="N2930" s="108"/>
      <c r="O2930" s="108"/>
      <c r="P2930" s="108"/>
      <c r="Q2930" s="109"/>
      <c r="W2930" s="19"/>
    </row>
    <row r="2931" spans="14:23">
      <c r="N2931" s="108"/>
      <c r="O2931" s="108"/>
      <c r="P2931" s="108"/>
      <c r="Q2931" s="109"/>
      <c r="W2931" s="19"/>
    </row>
    <row r="2932" spans="14:23">
      <c r="N2932" s="108"/>
      <c r="O2932" s="108"/>
      <c r="P2932" s="108"/>
      <c r="Q2932" s="109"/>
      <c r="W2932" s="19"/>
    </row>
    <row r="2933" spans="14:23">
      <c r="N2933" s="108"/>
      <c r="O2933" s="108"/>
      <c r="P2933" s="108"/>
      <c r="Q2933" s="109"/>
      <c r="W2933" s="19"/>
    </row>
    <row r="2934" spans="14:23">
      <c r="N2934" s="108"/>
      <c r="O2934" s="108"/>
      <c r="P2934" s="108"/>
      <c r="Q2934" s="109"/>
      <c r="W2934" s="19"/>
    </row>
    <row r="2935" spans="14:23">
      <c r="N2935" s="108"/>
      <c r="O2935" s="108"/>
      <c r="P2935" s="108"/>
      <c r="Q2935" s="109"/>
      <c r="W2935" s="19"/>
    </row>
    <row r="2936" spans="14:23">
      <c r="N2936" s="108"/>
      <c r="O2936" s="108"/>
      <c r="P2936" s="108"/>
      <c r="Q2936" s="109"/>
      <c r="W2936" s="19"/>
    </row>
    <row r="2937" spans="14:23">
      <c r="N2937" s="108"/>
      <c r="O2937" s="108"/>
      <c r="P2937" s="108"/>
      <c r="Q2937" s="109"/>
      <c r="W2937" s="19"/>
    </row>
    <row r="2938" spans="14:23">
      <c r="N2938" s="108"/>
      <c r="O2938" s="108"/>
      <c r="P2938" s="108"/>
      <c r="Q2938" s="109"/>
      <c r="W2938" s="19"/>
    </row>
    <row r="2939" spans="14:23">
      <c r="N2939" s="108"/>
      <c r="O2939" s="108"/>
      <c r="P2939" s="108"/>
      <c r="Q2939" s="109"/>
      <c r="W2939" s="19"/>
    </row>
    <row r="2940" spans="14:23">
      <c r="N2940" s="108"/>
      <c r="O2940" s="108"/>
      <c r="P2940" s="108"/>
      <c r="Q2940" s="109"/>
      <c r="W2940" s="19"/>
    </row>
    <row r="2941" spans="14:23">
      <c r="N2941" s="108"/>
      <c r="O2941" s="108"/>
      <c r="P2941" s="108"/>
      <c r="Q2941" s="109"/>
      <c r="W2941" s="19"/>
    </row>
    <row r="2942" spans="14:23">
      <c r="N2942" s="108"/>
      <c r="O2942" s="108"/>
      <c r="P2942" s="108"/>
      <c r="Q2942" s="109"/>
      <c r="W2942" s="19"/>
    </row>
    <row r="2943" spans="14:23">
      <c r="N2943" s="108"/>
      <c r="O2943" s="108"/>
      <c r="P2943" s="108"/>
      <c r="Q2943" s="109"/>
      <c r="W2943" s="19"/>
    </row>
    <row r="2944" spans="14:23">
      <c r="N2944" s="108"/>
      <c r="O2944" s="108"/>
      <c r="P2944" s="108"/>
      <c r="Q2944" s="109"/>
      <c r="W2944" s="19"/>
    </row>
    <row r="2945" spans="14:23">
      <c r="N2945" s="108"/>
      <c r="O2945" s="108"/>
      <c r="P2945" s="108"/>
      <c r="Q2945" s="109"/>
      <c r="W2945" s="19"/>
    </row>
    <row r="2946" spans="14:23">
      <c r="N2946" s="108"/>
      <c r="O2946" s="108"/>
      <c r="P2946" s="108"/>
      <c r="Q2946" s="109"/>
      <c r="W2946" s="19"/>
    </row>
    <row r="2947" spans="14:23">
      <c r="N2947" s="108"/>
      <c r="O2947" s="108"/>
      <c r="P2947" s="108"/>
      <c r="Q2947" s="109"/>
      <c r="W2947" s="19"/>
    </row>
    <row r="2948" spans="14:23">
      <c r="N2948" s="108"/>
      <c r="O2948" s="108"/>
      <c r="P2948" s="108"/>
      <c r="Q2948" s="109"/>
      <c r="W2948" s="19"/>
    </row>
    <row r="2949" spans="14:23">
      <c r="N2949" s="108"/>
      <c r="O2949" s="108"/>
      <c r="P2949" s="108"/>
      <c r="Q2949" s="109"/>
      <c r="W2949" s="19"/>
    </row>
    <row r="2950" spans="14:23">
      <c r="N2950" s="108"/>
      <c r="O2950" s="108"/>
      <c r="P2950" s="108"/>
      <c r="Q2950" s="109"/>
      <c r="W2950" s="19"/>
    </row>
    <row r="2951" spans="14:23">
      <c r="N2951" s="108"/>
      <c r="O2951" s="108"/>
      <c r="P2951" s="108"/>
      <c r="Q2951" s="109"/>
      <c r="W2951" s="19"/>
    </row>
    <row r="2952" spans="14:23">
      <c r="N2952" s="108"/>
      <c r="O2952" s="108"/>
      <c r="P2952" s="108"/>
      <c r="Q2952" s="109"/>
      <c r="W2952" s="19"/>
    </row>
    <row r="2953" spans="14:23">
      <c r="N2953" s="108"/>
      <c r="O2953" s="108"/>
      <c r="P2953" s="108"/>
      <c r="Q2953" s="109"/>
      <c r="W2953" s="19"/>
    </row>
    <row r="2954" spans="14:23">
      <c r="N2954" s="108"/>
      <c r="O2954" s="108"/>
      <c r="P2954" s="108"/>
      <c r="Q2954" s="109"/>
      <c r="W2954" s="19"/>
    </row>
    <row r="2955" spans="14:23">
      <c r="N2955" s="108"/>
      <c r="O2955" s="108"/>
      <c r="P2955" s="108"/>
      <c r="Q2955" s="109"/>
      <c r="W2955" s="19"/>
    </row>
    <row r="2956" spans="14:23">
      <c r="N2956" s="108"/>
      <c r="O2956" s="108"/>
      <c r="P2956" s="108"/>
      <c r="Q2956" s="109"/>
      <c r="W2956" s="19"/>
    </row>
    <row r="2957" spans="14:23">
      <c r="N2957" s="108"/>
      <c r="O2957" s="108"/>
      <c r="P2957" s="108"/>
      <c r="Q2957" s="109"/>
      <c r="W2957" s="19"/>
    </row>
    <row r="2958" spans="14:23">
      <c r="N2958" s="108"/>
      <c r="O2958" s="108"/>
      <c r="P2958" s="108"/>
      <c r="Q2958" s="109"/>
      <c r="W2958" s="19"/>
    </row>
    <row r="2959" spans="14:23">
      <c r="N2959" s="108"/>
      <c r="O2959" s="108"/>
      <c r="P2959" s="108"/>
      <c r="Q2959" s="109"/>
      <c r="W2959" s="19"/>
    </row>
    <row r="2960" spans="14:23">
      <c r="N2960" s="108"/>
      <c r="O2960" s="108"/>
      <c r="P2960" s="108"/>
      <c r="Q2960" s="109"/>
      <c r="W2960" s="19"/>
    </row>
    <row r="2961" spans="14:23">
      <c r="N2961" s="108"/>
      <c r="O2961" s="108"/>
      <c r="P2961" s="108"/>
      <c r="Q2961" s="109"/>
      <c r="W2961" s="19"/>
    </row>
    <row r="2962" spans="14:23">
      <c r="N2962" s="108"/>
      <c r="O2962" s="108"/>
      <c r="P2962" s="108"/>
      <c r="Q2962" s="109"/>
      <c r="W2962" s="19"/>
    </row>
    <row r="2963" spans="14:23">
      <c r="N2963" s="108"/>
      <c r="O2963" s="108"/>
      <c r="P2963" s="108"/>
      <c r="Q2963" s="109"/>
      <c r="W2963" s="19"/>
    </row>
    <row r="2964" spans="14:23">
      <c r="N2964" s="108"/>
      <c r="O2964" s="108"/>
      <c r="P2964" s="108"/>
      <c r="Q2964" s="109"/>
      <c r="W2964" s="19"/>
    </row>
    <row r="2965" spans="14:23">
      <c r="N2965" s="108"/>
      <c r="O2965" s="108"/>
      <c r="P2965" s="108"/>
      <c r="Q2965" s="109"/>
      <c r="W2965" s="19"/>
    </row>
    <row r="2966" spans="14:23">
      <c r="N2966" s="108"/>
      <c r="O2966" s="108"/>
      <c r="P2966" s="108"/>
      <c r="Q2966" s="109"/>
      <c r="W2966" s="19"/>
    </row>
    <row r="2967" spans="14:23">
      <c r="N2967" s="108"/>
      <c r="O2967" s="108"/>
      <c r="P2967" s="108"/>
      <c r="Q2967" s="109"/>
      <c r="W2967" s="19"/>
    </row>
    <row r="2968" spans="14:23">
      <c r="N2968" s="108"/>
      <c r="O2968" s="108"/>
      <c r="P2968" s="108"/>
      <c r="Q2968" s="109"/>
      <c r="W2968" s="19"/>
    </row>
    <row r="2969" spans="14:23">
      <c r="N2969" s="108"/>
      <c r="O2969" s="108"/>
      <c r="P2969" s="108"/>
      <c r="Q2969" s="109"/>
      <c r="W2969" s="19"/>
    </row>
    <row r="2970" spans="14:23">
      <c r="N2970" s="108"/>
      <c r="O2970" s="108"/>
      <c r="P2970" s="108"/>
      <c r="Q2970" s="109"/>
      <c r="W2970" s="19"/>
    </row>
    <row r="2971" spans="14:23">
      <c r="N2971" s="108"/>
      <c r="O2971" s="108"/>
      <c r="P2971" s="108"/>
      <c r="Q2971" s="109"/>
      <c r="W2971" s="19"/>
    </row>
    <row r="2972" spans="14:23">
      <c r="N2972" s="108"/>
      <c r="O2972" s="108"/>
      <c r="P2972" s="108"/>
      <c r="Q2972" s="109"/>
      <c r="W2972" s="19"/>
    </row>
    <row r="2973" spans="14:23">
      <c r="N2973" s="108"/>
      <c r="O2973" s="108"/>
      <c r="P2973" s="108"/>
      <c r="Q2973" s="109"/>
      <c r="W2973" s="19"/>
    </row>
    <row r="2974" spans="14:23">
      <c r="N2974" s="108"/>
      <c r="O2974" s="108"/>
      <c r="P2974" s="108"/>
      <c r="Q2974" s="109"/>
      <c r="W2974" s="19"/>
    </row>
    <row r="2975" spans="14:23">
      <c r="N2975" s="108"/>
      <c r="O2975" s="108"/>
      <c r="P2975" s="108"/>
      <c r="Q2975" s="109"/>
      <c r="W2975" s="19"/>
    </row>
    <row r="2976" spans="14:23">
      <c r="N2976" s="108"/>
      <c r="O2976" s="108"/>
      <c r="P2976" s="108"/>
      <c r="Q2976" s="109"/>
      <c r="W2976" s="19"/>
    </row>
    <row r="2977" spans="14:23">
      <c r="N2977" s="108"/>
      <c r="O2977" s="108"/>
      <c r="P2977" s="108"/>
      <c r="Q2977" s="109"/>
      <c r="W2977" s="19"/>
    </row>
    <row r="2978" spans="14:23">
      <c r="N2978" s="108"/>
      <c r="O2978" s="108"/>
      <c r="P2978" s="108"/>
      <c r="Q2978" s="109"/>
      <c r="W2978" s="19"/>
    </row>
    <row r="2979" spans="14:23">
      <c r="N2979" s="108"/>
      <c r="O2979" s="108"/>
      <c r="P2979" s="108"/>
      <c r="Q2979" s="109"/>
      <c r="W2979" s="19"/>
    </row>
    <row r="2980" spans="14:23">
      <c r="N2980" s="108"/>
      <c r="O2980" s="108"/>
      <c r="P2980" s="108"/>
      <c r="Q2980" s="109"/>
      <c r="W2980" s="19"/>
    </row>
    <row r="2981" spans="14:23">
      <c r="N2981" s="108"/>
      <c r="O2981" s="108"/>
      <c r="P2981" s="108"/>
      <c r="Q2981" s="109"/>
      <c r="W2981" s="19"/>
    </row>
    <row r="2982" spans="14:23">
      <c r="N2982" s="108"/>
      <c r="O2982" s="108"/>
      <c r="P2982" s="108"/>
      <c r="Q2982" s="109"/>
      <c r="W2982" s="19"/>
    </row>
    <row r="2983" spans="14:23">
      <c r="N2983" s="108"/>
      <c r="O2983" s="108"/>
      <c r="P2983" s="108"/>
      <c r="Q2983" s="109"/>
      <c r="W2983" s="19"/>
    </row>
    <row r="2984" spans="14:23">
      <c r="N2984" s="108"/>
      <c r="O2984" s="108"/>
      <c r="P2984" s="108"/>
      <c r="Q2984" s="109"/>
      <c r="W2984" s="19"/>
    </row>
    <row r="2985" spans="14:23">
      <c r="N2985" s="108"/>
      <c r="O2985" s="108"/>
      <c r="P2985" s="108"/>
      <c r="Q2985" s="109"/>
      <c r="W2985" s="19"/>
    </row>
    <row r="2986" spans="14:23">
      <c r="N2986" s="108"/>
      <c r="O2986" s="108"/>
      <c r="P2986" s="108"/>
      <c r="Q2986" s="109"/>
      <c r="W2986" s="19"/>
    </row>
    <row r="2987" spans="14:23">
      <c r="N2987" s="108"/>
      <c r="O2987" s="108"/>
      <c r="P2987" s="108"/>
      <c r="Q2987" s="109"/>
      <c r="W2987" s="19"/>
    </row>
    <row r="2988" spans="14:23">
      <c r="N2988" s="108"/>
      <c r="O2988" s="108"/>
      <c r="P2988" s="108"/>
      <c r="Q2988" s="109"/>
      <c r="W2988" s="19"/>
    </row>
    <row r="2989" spans="14:23">
      <c r="N2989" s="108"/>
      <c r="O2989" s="108"/>
      <c r="P2989" s="108"/>
      <c r="Q2989" s="109"/>
      <c r="W2989" s="19"/>
    </row>
    <row r="2990" spans="14:23">
      <c r="N2990" s="108"/>
      <c r="O2990" s="108"/>
      <c r="P2990" s="108"/>
      <c r="Q2990" s="109"/>
      <c r="W2990" s="19"/>
    </row>
    <row r="2991" spans="14:23">
      <c r="N2991" s="108"/>
      <c r="O2991" s="108"/>
      <c r="P2991" s="108"/>
      <c r="Q2991" s="109"/>
      <c r="W2991" s="19"/>
    </row>
    <row r="2992" spans="14:23">
      <c r="N2992" s="108"/>
      <c r="O2992" s="108"/>
      <c r="P2992" s="108"/>
      <c r="Q2992" s="109"/>
      <c r="W2992" s="19"/>
    </row>
    <row r="2993" spans="14:23">
      <c r="N2993" s="108"/>
      <c r="O2993" s="108"/>
      <c r="P2993" s="108"/>
      <c r="Q2993" s="109"/>
      <c r="W2993" s="19"/>
    </row>
    <row r="2994" spans="14:23">
      <c r="N2994" s="108"/>
      <c r="O2994" s="108"/>
      <c r="P2994" s="108"/>
      <c r="Q2994" s="109"/>
      <c r="W2994" s="19"/>
    </row>
    <row r="2995" spans="14:23">
      <c r="N2995" s="108"/>
      <c r="O2995" s="108"/>
      <c r="P2995" s="108"/>
      <c r="Q2995" s="109"/>
      <c r="W2995" s="19"/>
    </row>
    <row r="2996" spans="14:23">
      <c r="N2996" s="108"/>
      <c r="O2996" s="108"/>
      <c r="P2996" s="108"/>
      <c r="Q2996" s="109"/>
      <c r="W2996" s="19"/>
    </row>
    <row r="2997" spans="14:23">
      <c r="N2997" s="108"/>
      <c r="O2997" s="108"/>
      <c r="P2997" s="108"/>
      <c r="Q2997" s="109"/>
      <c r="W2997" s="19"/>
    </row>
    <row r="2998" spans="14:23">
      <c r="N2998" s="108"/>
      <c r="O2998" s="108"/>
      <c r="P2998" s="108"/>
      <c r="Q2998" s="109"/>
      <c r="W2998" s="19"/>
    </row>
    <row r="2999" spans="14:23">
      <c r="N2999" s="108"/>
      <c r="O2999" s="108"/>
      <c r="P2999" s="108"/>
      <c r="Q2999" s="109"/>
      <c r="W2999" s="19"/>
    </row>
    <row r="3000" spans="14:23">
      <c r="N3000" s="108"/>
      <c r="O3000" s="108"/>
      <c r="P3000" s="108"/>
      <c r="Q3000" s="109"/>
      <c r="W3000" s="19"/>
    </row>
    <row r="3001" spans="14:23">
      <c r="N3001" s="108"/>
      <c r="O3001" s="108"/>
      <c r="P3001" s="108"/>
      <c r="Q3001" s="109"/>
      <c r="W3001" s="19"/>
    </row>
    <row r="3002" spans="14:23">
      <c r="N3002" s="108"/>
      <c r="O3002" s="108"/>
      <c r="P3002" s="108"/>
      <c r="Q3002" s="109"/>
      <c r="W3002" s="19"/>
    </row>
    <row r="3003" spans="14:23">
      <c r="N3003" s="108"/>
      <c r="O3003" s="108"/>
      <c r="P3003" s="108"/>
      <c r="Q3003" s="109"/>
      <c r="W3003" s="19"/>
    </row>
    <row r="3004" spans="14:23">
      <c r="N3004" s="108"/>
      <c r="O3004" s="108"/>
      <c r="P3004" s="108"/>
      <c r="Q3004" s="109"/>
      <c r="W3004" s="19"/>
    </row>
    <row r="3005" spans="14:23">
      <c r="N3005" s="108"/>
      <c r="O3005" s="108"/>
      <c r="P3005" s="108"/>
      <c r="Q3005" s="109"/>
      <c r="W3005" s="19"/>
    </row>
    <row r="3006" spans="14:23">
      <c r="N3006" s="108"/>
      <c r="O3006" s="108"/>
      <c r="P3006" s="108"/>
      <c r="Q3006" s="109"/>
      <c r="W3006" s="19"/>
    </row>
    <row r="3007" spans="14:23">
      <c r="N3007" s="108"/>
      <c r="O3007" s="108"/>
      <c r="P3007" s="108"/>
      <c r="Q3007" s="109"/>
      <c r="W3007" s="19"/>
    </row>
    <row r="3008" spans="14:23">
      <c r="N3008" s="108"/>
      <c r="O3008" s="108"/>
      <c r="P3008" s="108"/>
      <c r="Q3008" s="109"/>
      <c r="W3008" s="19"/>
    </row>
    <row r="3009" spans="14:23">
      <c r="N3009" s="108"/>
      <c r="O3009" s="108"/>
      <c r="P3009" s="108"/>
      <c r="Q3009" s="109"/>
      <c r="W3009" s="19"/>
    </row>
    <row r="3010" spans="14:23">
      <c r="N3010" s="108"/>
      <c r="O3010" s="108"/>
      <c r="P3010" s="108"/>
      <c r="Q3010" s="109"/>
      <c r="W3010" s="19"/>
    </row>
    <row r="3011" spans="14:23">
      <c r="N3011" s="108"/>
      <c r="O3011" s="108"/>
      <c r="P3011" s="108"/>
      <c r="Q3011" s="109"/>
      <c r="W3011" s="19"/>
    </row>
    <row r="3012" spans="14:23">
      <c r="N3012" s="108"/>
      <c r="O3012" s="108"/>
      <c r="P3012" s="108"/>
      <c r="Q3012" s="109"/>
      <c r="W3012" s="19"/>
    </row>
    <row r="3013" spans="14:23">
      <c r="N3013" s="108"/>
      <c r="O3013" s="108"/>
      <c r="P3013" s="108"/>
      <c r="Q3013" s="109"/>
      <c r="W3013" s="19"/>
    </row>
    <row r="3014" spans="14:23">
      <c r="N3014" s="108"/>
      <c r="O3014" s="108"/>
      <c r="P3014" s="108"/>
      <c r="Q3014" s="109"/>
      <c r="W3014" s="19"/>
    </row>
    <row r="3015" spans="14:23">
      <c r="N3015" s="108"/>
      <c r="O3015" s="108"/>
      <c r="P3015" s="108"/>
      <c r="Q3015" s="109"/>
      <c r="W3015" s="19"/>
    </row>
    <row r="3016" spans="14:23">
      <c r="N3016" s="108"/>
      <c r="O3016" s="108"/>
      <c r="P3016" s="108"/>
      <c r="Q3016" s="109"/>
      <c r="W3016" s="19"/>
    </row>
    <row r="3017" spans="14:23">
      <c r="N3017" s="108"/>
      <c r="O3017" s="108"/>
      <c r="P3017" s="108"/>
      <c r="Q3017" s="109"/>
      <c r="W3017" s="19"/>
    </row>
    <row r="3018" spans="14:23">
      <c r="N3018" s="108"/>
      <c r="O3018" s="108"/>
      <c r="P3018" s="108"/>
      <c r="Q3018" s="109"/>
      <c r="W3018" s="19"/>
    </row>
    <row r="3019" spans="14:23">
      <c r="N3019" s="108"/>
      <c r="O3019" s="108"/>
      <c r="P3019" s="108"/>
      <c r="Q3019" s="109"/>
      <c r="W3019" s="19"/>
    </row>
    <row r="3020" spans="14:23">
      <c r="N3020" s="108"/>
      <c r="O3020" s="108"/>
      <c r="P3020" s="108"/>
      <c r="Q3020" s="109"/>
      <c r="W3020" s="19"/>
    </row>
    <row r="3021" spans="14:23">
      <c r="N3021" s="108"/>
      <c r="O3021" s="108"/>
      <c r="P3021" s="108"/>
      <c r="Q3021" s="109"/>
      <c r="W3021" s="19"/>
    </row>
    <row r="3022" spans="14:23">
      <c r="N3022" s="108"/>
      <c r="O3022" s="108"/>
      <c r="P3022" s="108"/>
      <c r="Q3022" s="109"/>
      <c r="W3022" s="19"/>
    </row>
    <row r="3023" spans="14:23">
      <c r="N3023" s="108"/>
      <c r="O3023" s="108"/>
      <c r="P3023" s="108"/>
      <c r="Q3023" s="109"/>
      <c r="W3023" s="19"/>
    </row>
    <row r="3024" spans="14:23">
      <c r="N3024" s="108"/>
      <c r="O3024" s="108"/>
      <c r="P3024" s="108"/>
      <c r="Q3024" s="109"/>
      <c r="W3024" s="19"/>
    </row>
    <row r="3025" spans="14:23">
      <c r="N3025" s="108"/>
      <c r="O3025" s="108"/>
      <c r="P3025" s="108"/>
      <c r="Q3025" s="109"/>
      <c r="W3025" s="19"/>
    </row>
    <row r="3026" spans="14:23">
      <c r="N3026" s="108"/>
      <c r="O3026" s="108"/>
      <c r="P3026" s="108"/>
      <c r="Q3026" s="109"/>
      <c r="W3026" s="19"/>
    </row>
    <row r="3027" spans="14:23">
      <c r="N3027" s="108"/>
      <c r="O3027" s="108"/>
      <c r="P3027" s="108"/>
      <c r="Q3027" s="109"/>
      <c r="W3027" s="19"/>
    </row>
    <row r="3028" spans="14:23">
      <c r="N3028" s="108"/>
      <c r="O3028" s="108"/>
      <c r="P3028" s="108"/>
      <c r="Q3028" s="109"/>
      <c r="W3028" s="19"/>
    </row>
    <row r="3029" spans="14:23">
      <c r="N3029" s="108"/>
      <c r="O3029" s="108"/>
      <c r="P3029" s="108"/>
      <c r="Q3029" s="109"/>
      <c r="W3029" s="19"/>
    </row>
    <row r="3030" spans="14:23">
      <c r="N3030" s="108"/>
      <c r="O3030" s="108"/>
      <c r="P3030" s="108"/>
      <c r="Q3030" s="109"/>
      <c r="W3030" s="19"/>
    </row>
    <row r="3031" spans="14:23">
      <c r="N3031" s="108"/>
      <c r="O3031" s="108"/>
      <c r="P3031" s="108"/>
      <c r="Q3031" s="109"/>
      <c r="W3031" s="19"/>
    </row>
    <row r="3032" spans="14:23">
      <c r="N3032" s="108"/>
      <c r="O3032" s="108"/>
      <c r="P3032" s="108"/>
      <c r="Q3032" s="109"/>
      <c r="W3032" s="19"/>
    </row>
    <row r="3033" spans="14:23">
      <c r="N3033" s="108"/>
      <c r="O3033" s="108"/>
      <c r="P3033" s="108"/>
      <c r="Q3033" s="109"/>
      <c r="W3033" s="19"/>
    </row>
    <row r="3034" spans="14:23">
      <c r="N3034" s="108"/>
      <c r="O3034" s="108"/>
      <c r="P3034" s="108"/>
      <c r="Q3034" s="109"/>
      <c r="W3034" s="19"/>
    </row>
    <row r="3035" spans="14:23">
      <c r="N3035" s="108"/>
      <c r="O3035" s="108"/>
      <c r="P3035" s="108"/>
      <c r="Q3035" s="109"/>
      <c r="W3035" s="19"/>
    </row>
    <row r="3036" spans="14:23">
      <c r="N3036" s="108"/>
      <c r="O3036" s="108"/>
      <c r="P3036" s="108"/>
      <c r="Q3036" s="109"/>
      <c r="W3036" s="19"/>
    </row>
    <row r="3037" spans="14:23">
      <c r="N3037" s="108"/>
      <c r="O3037" s="108"/>
      <c r="P3037" s="108"/>
      <c r="Q3037" s="109"/>
      <c r="W3037" s="19"/>
    </row>
    <row r="3038" spans="14:23">
      <c r="N3038" s="108"/>
      <c r="O3038" s="108"/>
      <c r="P3038" s="108"/>
      <c r="Q3038" s="109"/>
      <c r="W3038" s="19"/>
    </row>
    <row r="3039" spans="14:23">
      <c r="N3039" s="108"/>
      <c r="O3039" s="108"/>
      <c r="P3039" s="108"/>
      <c r="Q3039" s="109"/>
      <c r="W3039" s="19"/>
    </row>
    <row r="3040" spans="14:23">
      <c r="N3040" s="108"/>
      <c r="O3040" s="108"/>
      <c r="P3040" s="108"/>
      <c r="Q3040" s="109"/>
      <c r="W3040" s="19"/>
    </row>
    <row r="3041" spans="14:23">
      <c r="N3041" s="108"/>
      <c r="O3041" s="108"/>
      <c r="P3041" s="108"/>
      <c r="Q3041" s="109"/>
      <c r="W3041" s="19"/>
    </row>
    <row r="3042" spans="14:23">
      <c r="N3042" s="108"/>
      <c r="O3042" s="108"/>
      <c r="P3042" s="108"/>
      <c r="Q3042" s="109"/>
      <c r="W3042" s="19"/>
    </row>
    <row r="3043" spans="14:23">
      <c r="N3043" s="108"/>
      <c r="O3043" s="108"/>
      <c r="P3043" s="108"/>
      <c r="Q3043" s="109"/>
      <c r="W3043" s="19"/>
    </row>
    <row r="3044" spans="14:23">
      <c r="N3044" s="108"/>
      <c r="O3044" s="108"/>
      <c r="P3044" s="108"/>
      <c r="Q3044" s="109"/>
      <c r="W3044" s="19"/>
    </row>
    <row r="3045" spans="14:23">
      <c r="N3045" s="108"/>
      <c r="O3045" s="108"/>
      <c r="P3045" s="108"/>
      <c r="Q3045" s="109"/>
      <c r="W3045" s="19"/>
    </row>
    <row r="3046" spans="14:23">
      <c r="N3046" s="108"/>
      <c r="O3046" s="108"/>
      <c r="P3046" s="108"/>
      <c r="Q3046" s="109"/>
      <c r="W3046" s="19"/>
    </row>
    <row r="3047" spans="14:23">
      <c r="N3047" s="108"/>
      <c r="O3047" s="108"/>
      <c r="P3047" s="108"/>
      <c r="Q3047" s="109"/>
      <c r="W3047" s="19"/>
    </row>
    <row r="3048" spans="14:23">
      <c r="N3048" s="108"/>
      <c r="O3048" s="108"/>
      <c r="P3048" s="108"/>
      <c r="Q3048" s="109"/>
      <c r="W3048" s="19"/>
    </row>
    <row r="3049" spans="14:23">
      <c r="N3049" s="108"/>
      <c r="O3049" s="108"/>
      <c r="P3049" s="108"/>
      <c r="Q3049" s="109"/>
      <c r="W3049" s="19"/>
    </row>
    <row r="3050" spans="14:23">
      <c r="N3050" s="108"/>
      <c r="O3050" s="108"/>
      <c r="P3050" s="108"/>
      <c r="Q3050" s="109"/>
      <c r="W3050" s="19"/>
    </row>
    <row r="3051" spans="14:23">
      <c r="N3051" s="108"/>
      <c r="O3051" s="108"/>
      <c r="P3051" s="108"/>
      <c r="Q3051" s="109"/>
      <c r="W3051" s="19"/>
    </row>
    <row r="3052" spans="14:23">
      <c r="N3052" s="108"/>
      <c r="O3052" s="108"/>
      <c r="P3052" s="108"/>
      <c r="Q3052" s="109"/>
      <c r="W3052" s="19"/>
    </row>
    <row r="3053" spans="14:23">
      <c r="N3053" s="108"/>
      <c r="O3053" s="108"/>
      <c r="P3053" s="108"/>
      <c r="Q3053" s="109"/>
      <c r="W3053" s="19"/>
    </row>
    <row r="3054" spans="14:23">
      <c r="N3054" s="108"/>
      <c r="O3054" s="108"/>
      <c r="P3054" s="108"/>
      <c r="Q3054" s="109"/>
      <c r="W3054" s="19"/>
    </row>
    <row r="3055" spans="14:23">
      <c r="N3055" s="108"/>
      <c r="O3055" s="108"/>
      <c r="P3055" s="108"/>
      <c r="Q3055" s="109"/>
      <c r="W3055" s="19"/>
    </row>
    <row r="3056" spans="14:23">
      <c r="N3056" s="108"/>
      <c r="O3056" s="108"/>
      <c r="P3056" s="108"/>
      <c r="Q3056" s="109"/>
      <c r="W3056" s="19"/>
    </row>
    <row r="3057" spans="14:23">
      <c r="N3057" s="108"/>
      <c r="O3057" s="108"/>
      <c r="P3057" s="108"/>
      <c r="Q3057" s="109"/>
      <c r="W3057" s="19"/>
    </row>
    <row r="3058" spans="14:23">
      <c r="N3058" s="108"/>
      <c r="O3058" s="108"/>
      <c r="P3058" s="108"/>
      <c r="Q3058" s="109"/>
      <c r="W3058" s="19"/>
    </row>
    <row r="3059" spans="14:23">
      <c r="N3059" s="108"/>
      <c r="O3059" s="108"/>
      <c r="P3059" s="108"/>
      <c r="Q3059" s="109"/>
      <c r="W3059" s="19"/>
    </row>
    <row r="3060" spans="14:23">
      <c r="N3060" s="108"/>
      <c r="O3060" s="108"/>
      <c r="P3060" s="108"/>
      <c r="Q3060" s="109"/>
      <c r="W3060" s="19"/>
    </row>
    <row r="3061" spans="14:23">
      <c r="N3061" s="108"/>
      <c r="O3061" s="108"/>
      <c r="P3061" s="108"/>
      <c r="Q3061" s="109"/>
      <c r="W3061" s="19"/>
    </row>
    <row r="3062" spans="14:23">
      <c r="N3062" s="108"/>
      <c r="O3062" s="108"/>
      <c r="P3062" s="108"/>
      <c r="Q3062" s="109"/>
      <c r="W3062" s="19"/>
    </row>
    <row r="3063" spans="14:23">
      <c r="N3063" s="108"/>
      <c r="O3063" s="108"/>
      <c r="P3063" s="108"/>
      <c r="Q3063" s="109"/>
      <c r="W3063" s="19"/>
    </row>
    <row r="3064" spans="14:23">
      <c r="N3064" s="108"/>
      <c r="O3064" s="108"/>
      <c r="P3064" s="108"/>
      <c r="Q3064" s="109"/>
      <c r="W3064" s="19"/>
    </row>
    <row r="3065" spans="14:23">
      <c r="N3065" s="108"/>
      <c r="O3065" s="108"/>
      <c r="P3065" s="108"/>
      <c r="Q3065" s="109"/>
      <c r="W3065" s="19"/>
    </row>
    <row r="3066" spans="14:23">
      <c r="N3066" s="108"/>
      <c r="O3066" s="108"/>
      <c r="P3066" s="108"/>
      <c r="Q3066" s="109"/>
      <c r="W3066" s="19"/>
    </row>
    <row r="3067" spans="14:23">
      <c r="N3067" s="108"/>
      <c r="O3067" s="108"/>
      <c r="P3067" s="108"/>
      <c r="Q3067" s="109"/>
      <c r="W3067" s="19"/>
    </row>
    <row r="3068" spans="14:23">
      <c r="N3068" s="108"/>
      <c r="O3068" s="108"/>
      <c r="P3068" s="108"/>
      <c r="Q3068" s="109"/>
      <c r="W3068" s="19"/>
    </row>
    <row r="3069" spans="14:23">
      <c r="N3069" s="108"/>
      <c r="O3069" s="108"/>
      <c r="P3069" s="108"/>
      <c r="Q3069" s="109"/>
      <c r="W3069" s="19"/>
    </row>
    <row r="3070" spans="14:23">
      <c r="N3070" s="108"/>
      <c r="O3070" s="108"/>
      <c r="P3070" s="108"/>
      <c r="Q3070" s="109"/>
      <c r="W3070" s="19"/>
    </row>
    <row r="3071" spans="14:23">
      <c r="N3071" s="108"/>
      <c r="O3071" s="108"/>
      <c r="P3071" s="108"/>
      <c r="Q3071" s="109"/>
      <c r="W3071" s="19"/>
    </row>
    <row r="3072" spans="14:23">
      <c r="N3072" s="108"/>
      <c r="O3072" s="108"/>
      <c r="P3072" s="108"/>
      <c r="Q3072" s="109"/>
      <c r="W3072" s="19"/>
    </row>
    <row r="3073" spans="14:23">
      <c r="N3073" s="108"/>
      <c r="O3073" s="108"/>
      <c r="P3073" s="108"/>
      <c r="Q3073" s="109"/>
      <c r="W3073" s="19"/>
    </row>
    <row r="3074" spans="14:23">
      <c r="N3074" s="108"/>
      <c r="O3074" s="108"/>
      <c r="P3074" s="108"/>
      <c r="Q3074" s="109"/>
      <c r="W3074" s="19"/>
    </row>
    <row r="3075" spans="14:23">
      <c r="N3075" s="108"/>
      <c r="O3075" s="108"/>
      <c r="P3075" s="108"/>
      <c r="Q3075" s="109"/>
      <c r="W3075" s="19"/>
    </row>
    <row r="3076" spans="14:23">
      <c r="N3076" s="108"/>
      <c r="O3076" s="108"/>
      <c r="P3076" s="108"/>
      <c r="Q3076" s="109"/>
      <c r="W3076" s="19"/>
    </row>
    <row r="3077" spans="14:23">
      <c r="N3077" s="108"/>
      <c r="O3077" s="108"/>
      <c r="P3077" s="108"/>
      <c r="Q3077" s="109"/>
      <c r="W3077" s="19"/>
    </row>
    <row r="3078" spans="14:23">
      <c r="N3078" s="108"/>
      <c r="O3078" s="108"/>
      <c r="P3078" s="108"/>
      <c r="Q3078" s="109"/>
      <c r="W3078" s="19"/>
    </row>
    <row r="3079" spans="14:23">
      <c r="N3079" s="108"/>
      <c r="O3079" s="108"/>
      <c r="P3079" s="108"/>
      <c r="Q3079" s="109"/>
      <c r="W3079" s="19"/>
    </row>
    <row r="3080" spans="14:23">
      <c r="N3080" s="108"/>
      <c r="O3080" s="108"/>
      <c r="P3080" s="108"/>
      <c r="Q3080" s="109"/>
      <c r="W3080" s="19"/>
    </row>
    <row r="3081" spans="14:23">
      <c r="N3081" s="108"/>
      <c r="O3081" s="108"/>
      <c r="P3081" s="108"/>
      <c r="Q3081" s="109"/>
      <c r="W3081" s="19"/>
    </row>
    <row r="3082" spans="14:23">
      <c r="N3082" s="108"/>
      <c r="O3082" s="108"/>
      <c r="P3082" s="108"/>
      <c r="Q3082" s="109"/>
      <c r="W3082" s="19"/>
    </row>
    <row r="3083" spans="14:23">
      <c r="N3083" s="108"/>
      <c r="O3083" s="108"/>
      <c r="P3083" s="108"/>
      <c r="Q3083" s="109"/>
      <c r="W3083" s="19"/>
    </row>
    <row r="3084" spans="14:23">
      <c r="N3084" s="108"/>
      <c r="O3084" s="108"/>
      <c r="P3084" s="108"/>
      <c r="Q3084" s="109"/>
      <c r="W3084" s="19"/>
    </row>
    <row r="3085" spans="14:23">
      <c r="N3085" s="108"/>
      <c r="O3085" s="108"/>
      <c r="P3085" s="108"/>
      <c r="Q3085" s="109"/>
      <c r="W3085" s="19"/>
    </row>
    <row r="3086" spans="14:23">
      <c r="N3086" s="108"/>
      <c r="O3086" s="108"/>
      <c r="P3086" s="108"/>
      <c r="Q3086" s="109"/>
      <c r="W3086" s="19"/>
    </row>
    <row r="3087" spans="14:23">
      <c r="N3087" s="108"/>
      <c r="O3087" s="108"/>
      <c r="P3087" s="108"/>
      <c r="Q3087" s="109"/>
      <c r="W3087" s="19"/>
    </row>
    <row r="3088" spans="14:23">
      <c r="N3088" s="108"/>
      <c r="O3088" s="108"/>
      <c r="P3088" s="108"/>
      <c r="Q3088" s="109"/>
      <c r="W3088" s="19"/>
    </row>
    <row r="3089" spans="14:23">
      <c r="N3089" s="108"/>
      <c r="O3089" s="108"/>
      <c r="P3089" s="108"/>
      <c r="Q3089" s="109"/>
      <c r="W3089" s="19"/>
    </row>
    <row r="3090" spans="14:23">
      <c r="N3090" s="108"/>
      <c r="O3090" s="108"/>
      <c r="P3090" s="108"/>
      <c r="Q3090" s="109"/>
      <c r="W3090" s="19"/>
    </row>
    <row r="3091" spans="14:23">
      <c r="N3091" s="108"/>
      <c r="O3091" s="108"/>
      <c r="P3091" s="108"/>
      <c r="Q3091" s="109"/>
      <c r="W3091" s="19"/>
    </row>
    <row r="3092" spans="14:23">
      <c r="N3092" s="108"/>
      <c r="O3092" s="108"/>
      <c r="P3092" s="108"/>
      <c r="Q3092" s="109"/>
      <c r="W3092" s="19"/>
    </row>
    <row r="3093" spans="14:23">
      <c r="N3093" s="108"/>
      <c r="O3093" s="108"/>
      <c r="P3093" s="108"/>
      <c r="Q3093" s="109"/>
      <c r="W3093" s="19"/>
    </row>
    <row r="3094" spans="14:23">
      <c r="N3094" s="108"/>
      <c r="O3094" s="108"/>
      <c r="P3094" s="108"/>
      <c r="Q3094" s="109"/>
      <c r="W3094" s="19"/>
    </row>
    <row r="3095" spans="14:23">
      <c r="N3095" s="108"/>
      <c r="O3095" s="108"/>
      <c r="P3095" s="108"/>
      <c r="Q3095" s="109"/>
      <c r="W3095" s="19"/>
    </row>
    <row r="3096" spans="14:23">
      <c r="N3096" s="108"/>
      <c r="O3096" s="108"/>
      <c r="P3096" s="108"/>
      <c r="Q3096" s="109"/>
      <c r="W3096" s="19"/>
    </row>
    <row r="3097" spans="14:23">
      <c r="N3097" s="108"/>
      <c r="O3097" s="108"/>
      <c r="P3097" s="108"/>
      <c r="Q3097" s="109"/>
      <c r="W3097" s="19"/>
    </row>
    <row r="3098" spans="14:23">
      <c r="N3098" s="108"/>
      <c r="O3098" s="108"/>
      <c r="P3098" s="108"/>
      <c r="Q3098" s="109"/>
      <c r="W3098" s="19"/>
    </row>
    <row r="3099" spans="14:23">
      <c r="N3099" s="108"/>
      <c r="O3099" s="108"/>
      <c r="P3099" s="108"/>
      <c r="Q3099" s="109"/>
      <c r="W3099" s="19"/>
    </row>
    <row r="3100" spans="14:23">
      <c r="N3100" s="108"/>
      <c r="O3100" s="108"/>
      <c r="P3100" s="108"/>
      <c r="Q3100" s="109"/>
      <c r="W3100" s="19"/>
    </row>
    <row r="3101" spans="14:23">
      <c r="N3101" s="108"/>
      <c r="O3101" s="108"/>
      <c r="P3101" s="108"/>
      <c r="Q3101" s="109"/>
      <c r="W3101" s="19"/>
    </row>
    <row r="3102" spans="14:23">
      <c r="N3102" s="108"/>
      <c r="O3102" s="108"/>
      <c r="P3102" s="108"/>
      <c r="Q3102" s="109"/>
      <c r="W3102" s="19"/>
    </row>
    <row r="3103" spans="14:23">
      <c r="N3103" s="108"/>
      <c r="O3103" s="108"/>
      <c r="P3103" s="108"/>
      <c r="Q3103" s="109"/>
      <c r="W3103" s="19"/>
    </row>
    <row r="3104" spans="14:23">
      <c r="N3104" s="108"/>
      <c r="O3104" s="108"/>
      <c r="P3104" s="108"/>
      <c r="Q3104" s="109"/>
      <c r="W3104" s="19"/>
    </row>
    <row r="3105" spans="14:23">
      <c r="N3105" s="108"/>
      <c r="O3105" s="108"/>
      <c r="P3105" s="108"/>
      <c r="Q3105" s="109"/>
      <c r="W3105" s="19"/>
    </row>
    <row r="3106" spans="14:23">
      <c r="N3106" s="108"/>
      <c r="O3106" s="108"/>
      <c r="P3106" s="108"/>
      <c r="Q3106" s="109"/>
      <c r="W3106" s="19"/>
    </row>
    <row r="3107" spans="14:23">
      <c r="N3107" s="108"/>
      <c r="O3107" s="108"/>
      <c r="P3107" s="108"/>
      <c r="Q3107" s="109"/>
      <c r="W3107" s="19"/>
    </row>
    <row r="3108" spans="14:23">
      <c r="N3108" s="108"/>
      <c r="O3108" s="108"/>
      <c r="P3108" s="108"/>
      <c r="Q3108" s="109"/>
      <c r="W3108" s="19"/>
    </row>
    <row r="3109" spans="14:23">
      <c r="N3109" s="108"/>
      <c r="O3109" s="108"/>
      <c r="P3109" s="108"/>
      <c r="Q3109" s="109"/>
      <c r="W3109" s="19"/>
    </row>
    <row r="3110" spans="14:23">
      <c r="N3110" s="108"/>
      <c r="O3110" s="108"/>
      <c r="P3110" s="108"/>
      <c r="Q3110" s="109"/>
      <c r="W3110" s="19"/>
    </row>
    <row r="3111" spans="14:23">
      <c r="N3111" s="108"/>
      <c r="O3111" s="108"/>
      <c r="P3111" s="108"/>
      <c r="Q3111" s="109"/>
      <c r="W3111" s="19"/>
    </row>
    <row r="3112" spans="14:23">
      <c r="N3112" s="108"/>
      <c r="O3112" s="108"/>
      <c r="P3112" s="108"/>
      <c r="Q3112" s="109"/>
      <c r="W3112" s="19"/>
    </row>
    <row r="3113" spans="14:23">
      <c r="N3113" s="108"/>
      <c r="O3113" s="108"/>
      <c r="P3113" s="108"/>
      <c r="Q3113" s="109"/>
      <c r="W3113" s="19"/>
    </row>
    <row r="3114" spans="14:23">
      <c r="N3114" s="108"/>
      <c r="O3114" s="108"/>
      <c r="P3114" s="108"/>
      <c r="Q3114" s="109"/>
      <c r="W3114" s="19"/>
    </row>
    <row r="3115" spans="14:23">
      <c r="N3115" s="108"/>
      <c r="O3115" s="108"/>
      <c r="P3115" s="108"/>
      <c r="Q3115" s="109"/>
      <c r="W3115" s="19"/>
    </row>
    <row r="3116" spans="14:23">
      <c r="N3116" s="108"/>
      <c r="O3116" s="108"/>
      <c r="P3116" s="108"/>
      <c r="Q3116" s="109"/>
      <c r="W3116" s="19"/>
    </row>
    <row r="3117" spans="14:23">
      <c r="N3117" s="108"/>
      <c r="O3117" s="108"/>
      <c r="P3117" s="108"/>
      <c r="Q3117" s="109"/>
      <c r="W3117" s="19"/>
    </row>
    <row r="3118" spans="14:23">
      <c r="N3118" s="108"/>
      <c r="O3118" s="108"/>
      <c r="P3118" s="108"/>
      <c r="Q3118" s="109"/>
      <c r="W3118" s="19"/>
    </row>
    <row r="3119" spans="14:23">
      <c r="N3119" s="108"/>
      <c r="O3119" s="108"/>
      <c r="P3119" s="108"/>
      <c r="Q3119" s="109"/>
      <c r="W3119" s="19"/>
    </row>
    <row r="3120" spans="14:23">
      <c r="N3120" s="108"/>
      <c r="O3120" s="108"/>
      <c r="P3120" s="108"/>
      <c r="Q3120" s="109"/>
      <c r="W3120" s="19"/>
    </row>
    <row r="3121" spans="14:23">
      <c r="N3121" s="108"/>
      <c r="O3121" s="108"/>
      <c r="P3121" s="108"/>
      <c r="Q3121" s="109"/>
      <c r="W3121" s="19"/>
    </row>
    <row r="3122" spans="14:23">
      <c r="N3122" s="108"/>
      <c r="O3122" s="108"/>
      <c r="P3122" s="108"/>
      <c r="Q3122" s="109"/>
      <c r="W3122" s="19"/>
    </row>
    <row r="3123" spans="14:23">
      <c r="N3123" s="108"/>
      <c r="O3123" s="108"/>
      <c r="P3123" s="108"/>
      <c r="Q3123" s="109"/>
      <c r="W3123" s="19"/>
    </row>
    <row r="3124" spans="14:23">
      <c r="N3124" s="108"/>
      <c r="O3124" s="108"/>
      <c r="P3124" s="108"/>
      <c r="Q3124" s="109"/>
      <c r="W3124" s="19"/>
    </row>
    <row r="3125" spans="14:23">
      <c r="N3125" s="108"/>
      <c r="O3125" s="108"/>
      <c r="P3125" s="108"/>
      <c r="Q3125" s="109"/>
      <c r="W3125" s="19"/>
    </row>
    <row r="3126" spans="14:23">
      <c r="N3126" s="108"/>
      <c r="O3126" s="108"/>
      <c r="P3126" s="108"/>
      <c r="Q3126" s="109"/>
      <c r="W3126" s="19"/>
    </row>
    <row r="3127" spans="14:23">
      <c r="N3127" s="108"/>
      <c r="O3127" s="108"/>
      <c r="P3127" s="108"/>
      <c r="Q3127" s="109"/>
      <c r="W3127" s="19"/>
    </row>
    <row r="3128" spans="14:23">
      <c r="N3128" s="108"/>
      <c r="O3128" s="108"/>
      <c r="P3128" s="108"/>
      <c r="Q3128" s="109"/>
      <c r="W3128" s="19"/>
    </row>
    <row r="3129" spans="14:23">
      <c r="N3129" s="108"/>
      <c r="O3129" s="108"/>
      <c r="P3129" s="108"/>
      <c r="Q3129" s="109"/>
      <c r="W3129" s="19"/>
    </row>
    <row r="3130" spans="14:23">
      <c r="N3130" s="108"/>
      <c r="O3130" s="108"/>
      <c r="P3130" s="108"/>
      <c r="Q3130" s="109"/>
      <c r="W3130" s="19"/>
    </row>
    <row r="3131" spans="14:23">
      <c r="N3131" s="108"/>
      <c r="O3131" s="108"/>
      <c r="P3131" s="108"/>
      <c r="Q3131" s="109"/>
      <c r="W3131" s="19"/>
    </row>
    <row r="3132" spans="14:23">
      <c r="N3132" s="108"/>
      <c r="O3132" s="108"/>
      <c r="P3132" s="108"/>
      <c r="Q3132" s="109"/>
      <c r="W3132" s="19"/>
    </row>
    <row r="3133" spans="14:23">
      <c r="N3133" s="108"/>
      <c r="O3133" s="108"/>
      <c r="P3133" s="108"/>
      <c r="Q3133" s="109"/>
      <c r="W3133" s="19"/>
    </row>
    <row r="3134" spans="14:23">
      <c r="N3134" s="108"/>
      <c r="O3134" s="108"/>
      <c r="P3134" s="108"/>
      <c r="Q3134" s="109"/>
      <c r="W3134" s="19"/>
    </row>
    <row r="3135" spans="14:23">
      <c r="N3135" s="108"/>
      <c r="O3135" s="108"/>
      <c r="P3135" s="108"/>
      <c r="Q3135" s="109"/>
      <c r="W3135" s="19"/>
    </row>
    <row r="3136" spans="14:23">
      <c r="N3136" s="108"/>
      <c r="O3136" s="108"/>
      <c r="P3136" s="108"/>
      <c r="Q3136" s="109"/>
      <c r="W3136" s="19"/>
    </row>
    <row r="3137" spans="14:23">
      <c r="N3137" s="108"/>
      <c r="O3137" s="108"/>
      <c r="P3137" s="108"/>
      <c r="Q3137" s="109"/>
      <c r="W3137" s="19"/>
    </row>
    <row r="3138" spans="14:23">
      <c r="N3138" s="108"/>
      <c r="O3138" s="108"/>
      <c r="P3138" s="108"/>
      <c r="Q3138" s="109"/>
      <c r="W3138" s="19"/>
    </row>
    <row r="3139" spans="14:23">
      <c r="N3139" s="108"/>
      <c r="O3139" s="108"/>
      <c r="P3139" s="108"/>
      <c r="Q3139" s="109"/>
      <c r="W3139" s="19"/>
    </row>
    <row r="3140" spans="14:23">
      <c r="N3140" s="108"/>
      <c r="O3140" s="108"/>
      <c r="P3140" s="108"/>
      <c r="Q3140" s="109"/>
      <c r="W3140" s="19"/>
    </row>
    <row r="3141" spans="14:23">
      <c r="N3141" s="108"/>
      <c r="O3141" s="108"/>
      <c r="P3141" s="108"/>
      <c r="Q3141" s="109"/>
      <c r="W3141" s="19"/>
    </row>
    <row r="3142" spans="14:23">
      <c r="N3142" s="108"/>
      <c r="O3142" s="108"/>
      <c r="P3142" s="108"/>
      <c r="Q3142" s="109"/>
      <c r="W3142" s="19"/>
    </row>
    <row r="3143" spans="14:23">
      <c r="N3143" s="108"/>
      <c r="O3143" s="108"/>
      <c r="P3143" s="108"/>
      <c r="Q3143" s="109"/>
      <c r="W3143" s="19"/>
    </row>
    <row r="3144" spans="14:23">
      <c r="N3144" s="108"/>
      <c r="O3144" s="108"/>
      <c r="P3144" s="108"/>
      <c r="Q3144" s="109"/>
      <c r="W3144" s="19"/>
    </row>
    <row r="3145" spans="14:23">
      <c r="N3145" s="108"/>
      <c r="O3145" s="108"/>
      <c r="P3145" s="108"/>
      <c r="Q3145" s="109"/>
      <c r="W3145" s="19"/>
    </row>
    <row r="3146" spans="14:23">
      <c r="N3146" s="108"/>
      <c r="O3146" s="108"/>
      <c r="P3146" s="108"/>
      <c r="Q3146" s="109"/>
      <c r="W3146" s="19"/>
    </row>
    <row r="3147" spans="14:23">
      <c r="N3147" s="108"/>
      <c r="O3147" s="108"/>
      <c r="P3147" s="108"/>
      <c r="Q3147" s="109"/>
      <c r="W3147" s="19"/>
    </row>
    <row r="3148" spans="14:23">
      <c r="N3148" s="108"/>
      <c r="O3148" s="108"/>
      <c r="P3148" s="108"/>
      <c r="Q3148" s="109"/>
      <c r="W3148" s="19"/>
    </row>
    <row r="3149" spans="14:23">
      <c r="N3149" s="108"/>
      <c r="O3149" s="108"/>
      <c r="P3149" s="108"/>
      <c r="Q3149" s="109"/>
      <c r="W3149" s="19"/>
    </row>
    <row r="3150" spans="14:23">
      <c r="N3150" s="108"/>
      <c r="O3150" s="108"/>
      <c r="P3150" s="108"/>
      <c r="Q3150" s="109"/>
      <c r="W3150" s="19"/>
    </row>
    <row r="3151" spans="14:23">
      <c r="N3151" s="108"/>
      <c r="O3151" s="108"/>
      <c r="P3151" s="108"/>
      <c r="Q3151" s="109"/>
      <c r="W3151" s="19"/>
    </row>
    <row r="3152" spans="14:23">
      <c r="N3152" s="108"/>
      <c r="O3152" s="108"/>
      <c r="P3152" s="108"/>
      <c r="Q3152" s="109"/>
      <c r="W3152" s="19"/>
    </row>
    <row r="3153" spans="14:23">
      <c r="N3153" s="108"/>
      <c r="O3153" s="108"/>
      <c r="P3153" s="108"/>
      <c r="Q3153" s="109"/>
      <c r="W3153" s="19"/>
    </row>
    <row r="3154" spans="14:23">
      <c r="N3154" s="108"/>
      <c r="O3154" s="108"/>
      <c r="P3154" s="108"/>
      <c r="Q3154" s="109"/>
      <c r="W3154" s="19"/>
    </row>
    <row r="3155" spans="14:23">
      <c r="N3155" s="108"/>
      <c r="O3155" s="108"/>
      <c r="P3155" s="108"/>
      <c r="Q3155" s="109"/>
      <c r="W3155" s="19"/>
    </row>
    <row r="3156" spans="14:23">
      <c r="N3156" s="108"/>
      <c r="O3156" s="108"/>
      <c r="P3156" s="108"/>
      <c r="Q3156" s="109"/>
      <c r="W3156" s="19"/>
    </row>
    <row r="3157" spans="14:23">
      <c r="N3157" s="108"/>
      <c r="O3157" s="108"/>
      <c r="P3157" s="108"/>
      <c r="Q3157" s="109"/>
      <c r="W3157" s="19"/>
    </row>
    <row r="3158" spans="14:23">
      <c r="N3158" s="108"/>
      <c r="O3158" s="108"/>
      <c r="P3158" s="108"/>
      <c r="Q3158" s="109"/>
      <c r="W3158" s="19"/>
    </row>
    <row r="3159" spans="14:23">
      <c r="N3159" s="108"/>
      <c r="O3159" s="108"/>
      <c r="P3159" s="108"/>
      <c r="Q3159" s="109"/>
      <c r="W3159" s="19"/>
    </row>
    <row r="3160" spans="14:23">
      <c r="N3160" s="108"/>
      <c r="O3160" s="108"/>
      <c r="P3160" s="108"/>
      <c r="Q3160" s="109"/>
      <c r="W3160" s="19"/>
    </row>
    <row r="3161" spans="14:23">
      <c r="N3161" s="108"/>
      <c r="O3161" s="108"/>
      <c r="P3161" s="108"/>
      <c r="Q3161" s="109"/>
      <c r="W3161" s="19"/>
    </row>
    <row r="3162" spans="14:23">
      <c r="N3162" s="108"/>
      <c r="O3162" s="108"/>
      <c r="P3162" s="108"/>
      <c r="Q3162" s="109"/>
      <c r="W3162" s="19"/>
    </row>
    <row r="3163" spans="14:23">
      <c r="N3163" s="108"/>
      <c r="O3163" s="108"/>
      <c r="P3163" s="108"/>
      <c r="Q3163" s="109"/>
      <c r="W3163" s="19"/>
    </row>
    <row r="3164" spans="14:23">
      <c r="N3164" s="108"/>
      <c r="O3164" s="108"/>
      <c r="P3164" s="108"/>
      <c r="Q3164" s="109"/>
      <c r="W3164" s="19"/>
    </row>
    <row r="3165" spans="14:23">
      <c r="N3165" s="108"/>
      <c r="O3165" s="108"/>
      <c r="P3165" s="108"/>
      <c r="Q3165" s="109"/>
      <c r="W3165" s="19"/>
    </row>
    <row r="3166" spans="14:23">
      <c r="N3166" s="108"/>
      <c r="O3166" s="108"/>
      <c r="P3166" s="108"/>
      <c r="Q3166" s="109"/>
      <c r="W3166" s="19"/>
    </row>
    <row r="3167" spans="14:23">
      <c r="N3167" s="108"/>
      <c r="O3167" s="108"/>
      <c r="P3167" s="108"/>
      <c r="Q3167" s="109"/>
      <c r="W3167" s="19"/>
    </row>
    <row r="3168" spans="14:23">
      <c r="N3168" s="108"/>
      <c r="O3168" s="108"/>
      <c r="P3168" s="108"/>
      <c r="Q3168" s="109"/>
      <c r="W3168" s="19"/>
    </row>
    <row r="3169" spans="14:23">
      <c r="N3169" s="108"/>
      <c r="O3169" s="108"/>
      <c r="P3169" s="108"/>
      <c r="Q3169" s="109"/>
      <c r="W3169" s="19"/>
    </row>
    <row r="3170" spans="14:23">
      <c r="N3170" s="108"/>
      <c r="O3170" s="108"/>
      <c r="P3170" s="108"/>
      <c r="Q3170" s="109"/>
      <c r="W3170" s="19"/>
    </row>
    <row r="3171" spans="14:23">
      <c r="N3171" s="108"/>
      <c r="O3171" s="108"/>
      <c r="P3171" s="108"/>
      <c r="Q3171" s="109"/>
      <c r="W3171" s="19"/>
    </row>
    <row r="3172" spans="14:23">
      <c r="N3172" s="108"/>
      <c r="O3172" s="108"/>
      <c r="P3172" s="108"/>
      <c r="Q3172" s="109"/>
      <c r="W3172" s="19"/>
    </row>
    <row r="3173" spans="14:23">
      <c r="N3173" s="108"/>
      <c r="O3173" s="108"/>
      <c r="P3173" s="108"/>
      <c r="Q3173" s="109"/>
      <c r="W3173" s="19"/>
    </row>
    <row r="3174" spans="14:23">
      <c r="N3174" s="108"/>
      <c r="O3174" s="108"/>
      <c r="P3174" s="108"/>
      <c r="Q3174" s="109"/>
      <c r="W3174" s="19"/>
    </row>
    <row r="3175" spans="14:23">
      <c r="N3175" s="108"/>
      <c r="O3175" s="108"/>
      <c r="P3175" s="108"/>
      <c r="Q3175" s="109"/>
      <c r="W3175" s="19"/>
    </row>
    <row r="3176" spans="14:23">
      <c r="N3176" s="108"/>
      <c r="O3176" s="108"/>
      <c r="P3176" s="108"/>
      <c r="Q3176" s="109"/>
      <c r="W3176" s="19"/>
    </row>
    <row r="3177" spans="14:23">
      <c r="N3177" s="108"/>
      <c r="O3177" s="108"/>
      <c r="P3177" s="108"/>
      <c r="Q3177" s="109"/>
      <c r="W3177" s="19"/>
    </row>
    <row r="3178" spans="14:23">
      <c r="N3178" s="108"/>
      <c r="O3178" s="108"/>
      <c r="P3178" s="108"/>
      <c r="Q3178" s="109"/>
      <c r="W3178" s="19"/>
    </row>
    <row r="3179" spans="14:23">
      <c r="N3179" s="108"/>
      <c r="O3179" s="108"/>
      <c r="P3179" s="108"/>
      <c r="Q3179" s="109"/>
      <c r="W3179" s="19"/>
    </row>
    <row r="3180" spans="14:23">
      <c r="N3180" s="108"/>
      <c r="O3180" s="108"/>
      <c r="P3180" s="108"/>
      <c r="Q3180" s="109"/>
      <c r="W3180" s="19"/>
    </row>
    <row r="3181" spans="14:23">
      <c r="N3181" s="108"/>
      <c r="O3181" s="108"/>
      <c r="P3181" s="108"/>
      <c r="Q3181" s="109"/>
      <c r="W3181" s="19"/>
    </row>
    <row r="3182" spans="14:23">
      <c r="N3182" s="108"/>
      <c r="O3182" s="108"/>
      <c r="P3182" s="108"/>
      <c r="Q3182" s="109"/>
      <c r="W3182" s="19"/>
    </row>
    <row r="3183" spans="14:23">
      <c r="N3183" s="108"/>
      <c r="O3183" s="108"/>
      <c r="P3183" s="108"/>
      <c r="Q3183" s="109"/>
      <c r="W3183" s="19"/>
    </row>
    <row r="3184" spans="14:23">
      <c r="N3184" s="108"/>
      <c r="O3184" s="108"/>
      <c r="P3184" s="108"/>
      <c r="Q3184" s="109"/>
      <c r="W3184" s="19"/>
    </row>
    <row r="3185" spans="14:23">
      <c r="N3185" s="108"/>
      <c r="O3185" s="108"/>
      <c r="P3185" s="108"/>
      <c r="Q3185" s="109"/>
      <c r="W3185" s="19"/>
    </row>
    <row r="3186" spans="14:23">
      <c r="N3186" s="108"/>
      <c r="O3186" s="108"/>
      <c r="P3186" s="108"/>
      <c r="Q3186" s="109"/>
      <c r="W3186" s="19"/>
    </row>
    <row r="3187" spans="14:23">
      <c r="N3187" s="108"/>
      <c r="O3187" s="108"/>
      <c r="P3187" s="108"/>
      <c r="Q3187" s="109"/>
      <c r="W3187" s="19"/>
    </row>
    <row r="3188" spans="14:23">
      <c r="N3188" s="108"/>
      <c r="O3188" s="108"/>
      <c r="P3188" s="108"/>
      <c r="Q3188" s="109"/>
      <c r="W3188" s="19"/>
    </row>
    <row r="3189" spans="14:23">
      <c r="N3189" s="108"/>
      <c r="O3189" s="108"/>
      <c r="P3189" s="108"/>
      <c r="Q3189" s="109"/>
      <c r="W3189" s="19"/>
    </row>
    <row r="3190" spans="14:23">
      <c r="N3190" s="108"/>
      <c r="O3190" s="108"/>
      <c r="P3190" s="108"/>
      <c r="Q3190" s="109"/>
      <c r="W3190" s="19"/>
    </row>
    <row r="3191" spans="14:23">
      <c r="N3191" s="108"/>
      <c r="O3191" s="108"/>
      <c r="P3191" s="108"/>
      <c r="Q3191" s="109"/>
      <c r="W3191" s="19"/>
    </row>
    <row r="3192" spans="14:23">
      <c r="N3192" s="108"/>
      <c r="O3192" s="108"/>
      <c r="P3192" s="108"/>
      <c r="Q3192" s="109"/>
      <c r="W3192" s="19"/>
    </row>
    <row r="3193" spans="14:23">
      <c r="N3193" s="108"/>
      <c r="O3193" s="108"/>
      <c r="P3193" s="108"/>
      <c r="Q3193" s="109"/>
      <c r="W3193" s="19"/>
    </row>
    <row r="3194" spans="14:23">
      <c r="N3194" s="108"/>
      <c r="O3194" s="108"/>
      <c r="P3194" s="108"/>
      <c r="Q3194" s="109"/>
      <c r="W3194" s="19"/>
    </row>
    <row r="3195" spans="14:23">
      <c r="N3195" s="108"/>
      <c r="O3195" s="108"/>
      <c r="P3195" s="108"/>
      <c r="Q3195" s="109"/>
      <c r="W3195" s="19"/>
    </row>
    <row r="3196" spans="14:23">
      <c r="N3196" s="108"/>
      <c r="O3196" s="108"/>
      <c r="P3196" s="108"/>
      <c r="Q3196" s="109"/>
      <c r="W3196" s="19"/>
    </row>
    <row r="3197" spans="14:23">
      <c r="N3197" s="108"/>
      <c r="O3197" s="108"/>
      <c r="P3197" s="108"/>
      <c r="Q3197" s="109"/>
      <c r="W3197" s="19"/>
    </row>
    <row r="3198" spans="14:23">
      <c r="N3198" s="108"/>
      <c r="O3198" s="108"/>
      <c r="P3198" s="108"/>
      <c r="Q3198" s="109"/>
      <c r="W3198" s="19"/>
    </row>
    <row r="3199" spans="14:23">
      <c r="N3199" s="108"/>
      <c r="O3199" s="108"/>
      <c r="P3199" s="108"/>
      <c r="Q3199" s="109"/>
      <c r="W3199" s="19"/>
    </row>
    <row r="3200" spans="14:23">
      <c r="N3200" s="108"/>
      <c r="O3200" s="108"/>
      <c r="P3200" s="108"/>
      <c r="Q3200" s="109"/>
      <c r="W3200" s="19"/>
    </row>
    <row r="3201" spans="14:23">
      <c r="N3201" s="108"/>
      <c r="O3201" s="108"/>
      <c r="P3201" s="108"/>
      <c r="Q3201" s="109"/>
      <c r="W3201" s="19"/>
    </row>
    <row r="3202" spans="14:23">
      <c r="N3202" s="108"/>
      <c r="O3202" s="108"/>
      <c r="P3202" s="108"/>
      <c r="Q3202" s="109"/>
      <c r="W3202" s="19"/>
    </row>
    <row r="3203" spans="14:23">
      <c r="N3203" s="108"/>
      <c r="O3203" s="108"/>
      <c r="P3203" s="108"/>
      <c r="Q3203" s="109"/>
      <c r="W3203" s="19"/>
    </row>
    <row r="3204" spans="14:23">
      <c r="N3204" s="108"/>
      <c r="O3204" s="108"/>
      <c r="P3204" s="108"/>
      <c r="Q3204" s="109"/>
      <c r="W3204" s="19"/>
    </row>
    <row r="3205" spans="14:23">
      <c r="N3205" s="108"/>
      <c r="O3205" s="108"/>
      <c r="P3205" s="108"/>
      <c r="Q3205" s="109"/>
      <c r="W3205" s="19"/>
    </row>
    <row r="3206" spans="14:23">
      <c r="N3206" s="108"/>
      <c r="O3206" s="108"/>
      <c r="P3206" s="108"/>
      <c r="Q3206" s="109"/>
      <c r="W3206" s="19"/>
    </row>
    <row r="3207" spans="14:23">
      <c r="N3207" s="108"/>
      <c r="O3207" s="108"/>
      <c r="P3207" s="108"/>
      <c r="Q3207" s="109"/>
      <c r="W3207" s="19"/>
    </row>
    <row r="3208" spans="14:23">
      <c r="N3208" s="108"/>
      <c r="O3208" s="108"/>
      <c r="P3208" s="108"/>
      <c r="Q3208" s="109"/>
      <c r="W3208" s="19"/>
    </row>
    <row r="3209" spans="14:23">
      <c r="N3209" s="108"/>
      <c r="O3209" s="108"/>
      <c r="P3209" s="108"/>
      <c r="Q3209" s="109"/>
      <c r="W3209" s="19"/>
    </row>
    <row r="3210" spans="14:23">
      <c r="N3210" s="108"/>
      <c r="O3210" s="108"/>
      <c r="P3210" s="108"/>
      <c r="Q3210" s="109"/>
      <c r="W3210" s="19"/>
    </row>
    <row r="3211" spans="14:23">
      <c r="N3211" s="108"/>
      <c r="O3211" s="108"/>
      <c r="P3211" s="108"/>
      <c r="Q3211" s="109"/>
      <c r="W3211" s="19"/>
    </row>
    <row r="3212" spans="14:23">
      <c r="N3212" s="108"/>
      <c r="O3212" s="108"/>
      <c r="P3212" s="108"/>
      <c r="Q3212" s="109"/>
      <c r="W3212" s="19"/>
    </row>
    <row r="3213" spans="14:23">
      <c r="N3213" s="108"/>
      <c r="O3213" s="108"/>
      <c r="P3213" s="108"/>
      <c r="Q3213" s="109"/>
      <c r="W3213" s="19"/>
    </row>
    <row r="3214" spans="14:23">
      <c r="N3214" s="108"/>
      <c r="O3214" s="108"/>
      <c r="P3214" s="108"/>
      <c r="Q3214" s="109"/>
      <c r="W3214" s="19"/>
    </row>
    <row r="3215" spans="14:23">
      <c r="N3215" s="108"/>
      <c r="O3215" s="108"/>
      <c r="P3215" s="108"/>
      <c r="Q3215" s="109"/>
      <c r="W3215" s="19"/>
    </row>
    <row r="3216" spans="14:23">
      <c r="N3216" s="108"/>
      <c r="O3216" s="108"/>
      <c r="P3216" s="108"/>
      <c r="Q3216" s="109"/>
      <c r="W3216" s="19"/>
    </row>
    <row r="3217" spans="14:23">
      <c r="N3217" s="108"/>
      <c r="O3217" s="108"/>
      <c r="P3217" s="108"/>
      <c r="Q3217" s="109"/>
      <c r="W3217" s="19"/>
    </row>
    <row r="3218" spans="14:23">
      <c r="N3218" s="108"/>
      <c r="O3218" s="108"/>
      <c r="P3218" s="108"/>
      <c r="Q3218" s="109"/>
      <c r="W3218" s="19"/>
    </row>
    <row r="3219" spans="14:23">
      <c r="N3219" s="108"/>
      <c r="O3219" s="108"/>
      <c r="P3219" s="108"/>
      <c r="Q3219" s="109"/>
      <c r="W3219" s="19"/>
    </row>
    <row r="3220" spans="14:23">
      <c r="N3220" s="108"/>
      <c r="O3220" s="108"/>
      <c r="P3220" s="108"/>
      <c r="Q3220" s="109"/>
      <c r="W3220" s="19"/>
    </row>
    <row r="3221" spans="14:23">
      <c r="N3221" s="108"/>
      <c r="O3221" s="108"/>
      <c r="P3221" s="108"/>
      <c r="Q3221" s="109"/>
      <c r="W3221" s="19"/>
    </row>
    <row r="3222" spans="14:23">
      <c r="N3222" s="108"/>
      <c r="O3222" s="108"/>
      <c r="P3222" s="108"/>
      <c r="Q3222" s="109"/>
      <c r="W3222" s="19"/>
    </row>
    <row r="3223" spans="14:23">
      <c r="N3223" s="108"/>
      <c r="O3223" s="108"/>
      <c r="P3223" s="108"/>
      <c r="Q3223" s="109"/>
      <c r="W3223" s="19"/>
    </row>
    <row r="3224" spans="14:23">
      <c r="N3224" s="108"/>
      <c r="O3224" s="108"/>
      <c r="P3224" s="108"/>
      <c r="Q3224" s="109"/>
      <c r="W3224" s="19"/>
    </row>
    <row r="3225" spans="14:23">
      <c r="N3225" s="108"/>
      <c r="O3225" s="108"/>
      <c r="P3225" s="108"/>
      <c r="Q3225" s="109"/>
      <c r="W3225" s="19"/>
    </row>
    <row r="3226" spans="14:23">
      <c r="N3226" s="108"/>
      <c r="O3226" s="108"/>
      <c r="P3226" s="108"/>
      <c r="Q3226" s="109"/>
      <c r="W3226" s="19"/>
    </row>
    <row r="3227" spans="14:23">
      <c r="N3227" s="108"/>
      <c r="O3227" s="108"/>
      <c r="P3227" s="108"/>
      <c r="Q3227" s="109"/>
      <c r="W3227" s="19"/>
    </row>
    <row r="3228" spans="14:23">
      <c r="N3228" s="108"/>
      <c r="O3228" s="108"/>
      <c r="P3228" s="108"/>
      <c r="Q3228" s="109"/>
      <c r="W3228" s="19"/>
    </row>
    <row r="3229" spans="14:23">
      <c r="N3229" s="108"/>
      <c r="O3229" s="108"/>
      <c r="P3229" s="108"/>
      <c r="Q3229" s="109"/>
      <c r="W3229" s="19"/>
    </row>
    <row r="3230" spans="14:23">
      <c r="N3230" s="108"/>
      <c r="O3230" s="108"/>
      <c r="P3230" s="108"/>
      <c r="Q3230" s="109"/>
      <c r="W3230" s="19"/>
    </row>
    <row r="3231" spans="14:23">
      <c r="N3231" s="108"/>
      <c r="O3231" s="108"/>
      <c r="P3231" s="108"/>
      <c r="Q3231" s="109"/>
      <c r="W3231" s="19"/>
    </row>
    <row r="3232" spans="14:23">
      <c r="N3232" s="108"/>
      <c r="O3232" s="108"/>
      <c r="P3232" s="108"/>
      <c r="Q3232" s="109"/>
      <c r="W3232" s="19"/>
    </row>
    <row r="3233" spans="14:23">
      <c r="N3233" s="108"/>
      <c r="O3233" s="108"/>
      <c r="P3233" s="108"/>
      <c r="Q3233" s="109"/>
      <c r="W3233" s="19"/>
    </row>
    <row r="3234" spans="14:23">
      <c r="N3234" s="108"/>
      <c r="O3234" s="108"/>
      <c r="P3234" s="108"/>
      <c r="Q3234" s="109"/>
      <c r="W3234" s="19"/>
    </row>
    <row r="3235" spans="14:23">
      <c r="N3235" s="108"/>
      <c r="O3235" s="108"/>
      <c r="P3235" s="108"/>
      <c r="Q3235" s="109"/>
      <c r="W3235" s="19"/>
    </row>
    <row r="3236" spans="14:23">
      <c r="N3236" s="108"/>
      <c r="O3236" s="108"/>
      <c r="P3236" s="108"/>
      <c r="Q3236" s="109"/>
      <c r="W3236" s="19"/>
    </row>
    <row r="3237" spans="14:23">
      <c r="N3237" s="108"/>
      <c r="O3237" s="108"/>
      <c r="P3237" s="108"/>
      <c r="Q3237" s="109"/>
      <c r="W3237" s="19"/>
    </row>
    <row r="3238" spans="14:23">
      <c r="N3238" s="108"/>
      <c r="O3238" s="108"/>
      <c r="P3238" s="108"/>
      <c r="Q3238" s="109"/>
      <c r="W3238" s="19"/>
    </row>
    <row r="3239" spans="14:23">
      <c r="N3239" s="108"/>
      <c r="O3239" s="108"/>
      <c r="P3239" s="108"/>
      <c r="Q3239" s="109"/>
      <c r="W3239" s="19"/>
    </row>
    <row r="3240" spans="14:23">
      <c r="N3240" s="108"/>
      <c r="O3240" s="108"/>
      <c r="P3240" s="108"/>
      <c r="Q3240" s="109"/>
      <c r="W3240" s="19"/>
    </row>
    <row r="3241" spans="14:23">
      <c r="N3241" s="108"/>
      <c r="O3241" s="108"/>
      <c r="P3241" s="108"/>
      <c r="Q3241" s="109"/>
      <c r="W3241" s="19"/>
    </row>
    <row r="3242" spans="14:23">
      <c r="N3242" s="108"/>
      <c r="O3242" s="108"/>
      <c r="P3242" s="108"/>
      <c r="Q3242" s="109"/>
      <c r="W3242" s="19"/>
    </row>
    <row r="3243" spans="14:23">
      <c r="N3243" s="108"/>
      <c r="O3243" s="108"/>
      <c r="P3243" s="108"/>
      <c r="Q3243" s="109"/>
      <c r="W3243" s="19"/>
    </row>
    <row r="3244" spans="14:23">
      <c r="N3244" s="108"/>
      <c r="O3244" s="108"/>
      <c r="P3244" s="108"/>
      <c r="Q3244" s="109"/>
      <c r="W3244" s="19"/>
    </row>
    <row r="3245" spans="14:23">
      <c r="N3245" s="108"/>
      <c r="O3245" s="108"/>
      <c r="P3245" s="108"/>
      <c r="Q3245" s="109"/>
      <c r="W3245" s="19"/>
    </row>
    <row r="3246" spans="14:23">
      <c r="N3246" s="108"/>
      <c r="O3246" s="108"/>
      <c r="P3246" s="108"/>
      <c r="Q3246" s="109"/>
      <c r="W3246" s="19"/>
    </row>
    <row r="3247" spans="14:23">
      <c r="N3247" s="108"/>
      <c r="O3247" s="108"/>
      <c r="P3247" s="108"/>
      <c r="Q3247" s="109"/>
      <c r="W3247" s="19"/>
    </row>
    <row r="3248" spans="14:23">
      <c r="N3248" s="108"/>
      <c r="O3248" s="108"/>
      <c r="P3248" s="108"/>
      <c r="Q3248" s="109"/>
      <c r="W3248" s="19"/>
    </row>
    <row r="3249" spans="14:23">
      <c r="N3249" s="108"/>
      <c r="O3249" s="108"/>
      <c r="P3249" s="108"/>
      <c r="Q3249" s="109"/>
      <c r="W3249" s="19"/>
    </row>
    <row r="3250" spans="14:23">
      <c r="N3250" s="108"/>
      <c r="O3250" s="108"/>
      <c r="P3250" s="108"/>
      <c r="Q3250" s="109"/>
      <c r="W3250" s="19"/>
    </row>
    <row r="3251" spans="14:23">
      <c r="N3251" s="108"/>
      <c r="O3251" s="108"/>
      <c r="P3251" s="108"/>
      <c r="Q3251" s="109"/>
      <c r="W3251" s="19"/>
    </row>
    <row r="3252" spans="14:23">
      <c r="N3252" s="108"/>
      <c r="O3252" s="108"/>
      <c r="P3252" s="108"/>
      <c r="Q3252" s="109"/>
      <c r="W3252" s="19"/>
    </row>
    <row r="3253" spans="14:23">
      <c r="N3253" s="108"/>
      <c r="O3253" s="108"/>
      <c r="P3253" s="108"/>
      <c r="Q3253" s="109"/>
      <c r="W3253" s="19"/>
    </row>
    <row r="3254" spans="14:23">
      <c r="N3254" s="108"/>
      <c r="O3254" s="108"/>
      <c r="P3254" s="108"/>
      <c r="Q3254" s="109"/>
      <c r="W3254" s="19"/>
    </row>
    <row r="3255" spans="14:23">
      <c r="N3255" s="108"/>
      <c r="O3255" s="108"/>
      <c r="P3255" s="108"/>
      <c r="Q3255" s="109"/>
      <c r="W3255" s="19"/>
    </row>
    <row r="3256" spans="14:23">
      <c r="N3256" s="108"/>
      <c r="O3256" s="108"/>
      <c r="P3256" s="108"/>
      <c r="Q3256" s="109"/>
      <c r="W3256" s="19"/>
    </row>
    <row r="3257" spans="14:23">
      <c r="N3257" s="108"/>
      <c r="O3257" s="108"/>
      <c r="P3257" s="108"/>
      <c r="Q3257" s="109"/>
      <c r="W3257" s="19"/>
    </row>
    <row r="3258" spans="14:23">
      <c r="N3258" s="108"/>
      <c r="O3258" s="108"/>
      <c r="P3258" s="108"/>
      <c r="Q3258" s="109"/>
      <c r="W3258" s="19"/>
    </row>
    <row r="3259" spans="14:23">
      <c r="N3259" s="108"/>
      <c r="O3259" s="108"/>
      <c r="P3259" s="108"/>
      <c r="Q3259" s="109"/>
      <c r="W3259" s="19"/>
    </row>
    <row r="3260" spans="14:23">
      <c r="N3260" s="108"/>
      <c r="O3260" s="108"/>
      <c r="P3260" s="108"/>
      <c r="Q3260" s="109"/>
      <c r="W3260" s="19"/>
    </row>
    <row r="3261" spans="14:23">
      <c r="N3261" s="108"/>
      <c r="O3261" s="108"/>
      <c r="P3261" s="108"/>
      <c r="Q3261" s="109"/>
      <c r="W3261" s="19"/>
    </row>
    <row r="3262" spans="14:23">
      <c r="N3262" s="108"/>
      <c r="O3262" s="108"/>
      <c r="P3262" s="108"/>
      <c r="Q3262" s="109"/>
      <c r="W3262" s="19"/>
    </row>
    <row r="3263" spans="14:23">
      <c r="N3263" s="108"/>
      <c r="O3263" s="108"/>
      <c r="P3263" s="108"/>
      <c r="Q3263" s="109"/>
      <c r="W3263" s="19"/>
    </row>
    <row r="3264" spans="14:23">
      <c r="N3264" s="108"/>
      <c r="O3264" s="108"/>
      <c r="P3264" s="108"/>
      <c r="Q3264" s="109"/>
      <c r="W3264" s="19"/>
    </row>
    <row r="3265" spans="14:23">
      <c r="N3265" s="108"/>
      <c r="O3265" s="108"/>
      <c r="P3265" s="108"/>
      <c r="Q3265" s="109"/>
      <c r="W3265" s="19"/>
    </row>
    <row r="3266" spans="14:23">
      <c r="N3266" s="108"/>
      <c r="O3266" s="108"/>
      <c r="P3266" s="108"/>
      <c r="Q3266" s="109"/>
      <c r="W3266" s="19"/>
    </row>
    <row r="3267" spans="14:23">
      <c r="N3267" s="108"/>
      <c r="O3267" s="108"/>
      <c r="P3267" s="108"/>
      <c r="Q3267" s="109"/>
      <c r="W3267" s="19"/>
    </row>
    <row r="3268" spans="14:23">
      <c r="N3268" s="108"/>
      <c r="O3268" s="108"/>
      <c r="P3268" s="108"/>
      <c r="Q3268" s="109"/>
      <c r="W3268" s="19"/>
    </row>
    <row r="3269" spans="14:23">
      <c r="N3269" s="108"/>
      <c r="O3269" s="108"/>
      <c r="P3269" s="108"/>
      <c r="Q3269" s="109"/>
      <c r="W3269" s="19"/>
    </row>
    <row r="3270" spans="14:23">
      <c r="N3270" s="108"/>
      <c r="O3270" s="108"/>
      <c r="P3270" s="108"/>
      <c r="Q3270" s="109"/>
      <c r="W3270" s="19"/>
    </row>
    <row r="3271" spans="14:23">
      <c r="N3271" s="108"/>
      <c r="O3271" s="108"/>
      <c r="P3271" s="108"/>
      <c r="Q3271" s="109"/>
      <c r="W3271" s="19"/>
    </row>
    <row r="3272" spans="14:23">
      <c r="N3272" s="108"/>
      <c r="O3272" s="108"/>
      <c r="P3272" s="108"/>
      <c r="Q3272" s="109"/>
      <c r="W3272" s="19"/>
    </row>
    <row r="3273" spans="14:23">
      <c r="N3273" s="108"/>
      <c r="O3273" s="108"/>
      <c r="P3273" s="108"/>
      <c r="Q3273" s="109"/>
      <c r="W3273" s="19"/>
    </row>
    <row r="3274" spans="14:23">
      <c r="N3274" s="108"/>
      <c r="O3274" s="108"/>
      <c r="P3274" s="108"/>
      <c r="Q3274" s="109"/>
      <c r="W3274" s="19"/>
    </row>
    <row r="3275" spans="14:23">
      <c r="N3275" s="108"/>
      <c r="O3275" s="108"/>
      <c r="P3275" s="108"/>
      <c r="Q3275" s="109"/>
      <c r="W3275" s="19"/>
    </row>
    <row r="3276" spans="14:23">
      <c r="N3276" s="108"/>
      <c r="O3276" s="108"/>
      <c r="P3276" s="108"/>
      <c r="Q3276" s="109"/>
      <c r="W3276" s="19"/>
    </row>
    <row r="3277" spans="14:23">
      <c r="N3277" s="108"/>
      <c r="O3277" s="108"/>
      <c r="P3277" s="108"/>
      <c r="Q3277" s="109"/>
      <c r="W3277" s="19"/>
    </row>
    <row r="3278" spans="14:23">
      <c r="N3278" s="108"/>
      <c r="O3278" s="108"/>
      <c r="P3278" s="108"/>
      <c r="Q3278" s="109"/>
      <c r="W3278" s="19"/>
    </row>
    <row r="3279" spans="14:23">
      <c r="N3279" s="108"/>
      <c r="O3279" s="108"/>
      <c r="P3279" s="108"/>
      <c r="Q3279" s="109"/>
      <c r="W3279" s="19"/>
    </row>
    <row r="3280" spans="14:23">
      <c r="N3280" s="108"/>
      <c r="O3280" s="108"/>
      <c r="P3280" s="108"/>
      <c r="Q3280" s="109"/>
      <c r="W3280" s="19"/>
    </row>
    <row r="3281" spans="14:23">
      <c r="N3281" s="108"/>
      <c r="O3281" s="108"/>
      <c r="P3281" s="108"/>
      <c r="Q3281" s="109"/>
      <c r="W3281" s="19"/>
    </row>
    <row r="3282" spans="14:23">
      <c r="N3282" s="108"/>
      <c r="O3282" s="108"/>
      <c r="P3282" s="108"/>
      <c r="Q3282" s="109"/>
      <c r="W3282" s="19"/>
    </row>
    <row r="3283" spans="14:23">
      <c r="N3283" s="108"/>
      <c r="O3283" s="108"/>
      <c r="P3283" s="108"/>
      <c r="Q3283" s="109"/>
      <c r="W3283" s="19"/>
    </row>
    <row r="3284" spans="14:23">
      <c r="N3284" s="108"/>
      <c r="O3284" s="108"/>
      <c r="P3284" s="108"/>
      <c r="Q3284" s="109"/>
      <c r="W3284" s="19"/>
    </row>
    <row r="3285" spans="14:23">
      <c r="N3285" s="108"/>
      <c r="O3285" s="108"/>
      <c r="P3285" s="108"/>
      <c r="Q3285" s="109"/>
      <c r="W3285" s="19"/>
    </row>
    <row r="3286" spans="14:23">
      <c r="N3286" s="108"/>
      <c r="O3286" s="108"/>
      <c r="P3286" s="108"/>
      <c r="Q3286" s="109"/>
      <c r="W3286" s="19"/>
    </row>
    <row r="3287" spans="14:23">
      <c r="N3287" s="108"/>
      <c r="O3287" s="108"/>
      <c r="P3287" s="108"/>
      <c r="Q3287" s="109"/>
      <c r="W3287" s="19"/>
    </row>
    <row r="3288" spans="14:23">
      <c r="N3288" s="108"/>
      <c r="O3288" s="108"/>
      <c r="P3288" s="108"/>
      <c r="Q3288" s="109"/>
      <c r="W3288" s="19"/>
    </row>
    <row r="3289" spans="14:23">
      <c r="N3289" s="108"/>
      <c r="O3289" s="108"/>
      <c r="P3289" s="108"/>
      <c r="Q3289" s="109"/>
      <c r="W3289" s="19"/>
    </row>
    <row r="3290" spans="14:23">
      <c r="N3290" s="108"/>
      <c r="O3290" s="108"/>
      <c r="P3290" s="108"/>
      <c r="Q3290" s="109"/>
      <c r="W3290" s="19"/>
    </row>
    <row r="3291" spans="14:23">
      <c r="N3291" s="108"/>
      <c r="O3291" s="108"/>
      <c r="P3291" s="108"/>
      <c r="Q3291" s="109"/>
      <c r="W3291" s="19"/>
    </row>
    <row r="3292" spans="14:23">
      <c r="N3292" s="108"/>
      <c r="O3292" s="108"/>
      <c r="P3292" s="108"/>
      <c r="Q3292" s="109"/>
      <c r="W3292" s="19"/>
    </row>
    <row r="3293" spans="14:23">
      <c r="N3293" s="108"/>
      <c r="O3293" s="108"/>
      <c r="P3293" s="108"/>
      <c r="Q3293" s="109"/>
      <c r="W3293" s="19"/>
    </row>
    <row r="3294" spans="14:23">
      <c r="N3294" s="108"/>
      <c r="O3294" s="108"/>
      <c r="P3294" s="108"/>
      <c r="Q3294" s="109"/>
      <c r="W3294" s="19"/>
    </row>
    <row r="3295" spans="14:23">
      <c r="N3295" s="108"/>
      <c r="O3295" s="108"/>
      <c r="P3295" s="108"/>
      <c r="Q3295" s="109"/>
      <c r="W3295" s="19"/>
    </row>
    <row r="3296" spans="14:23">
      <c r="N3296" s="108"/>
      <c r="O3296" s="108"/>
      <c r="P3296" s="108"/>
      <c r="Q3296" s="109"/>
      <c r="W3296" s="19"/>
    </row>
    <row r="3297" spans="14:23">
      <c r="N3297" s="108"/>
      <c r="O3297" s="108"/>
      <c r="P3297" s="108"/>
      <c r="Q3297" s="109"/>
      <c r="W3297" s="19"/>
    </row>
    <row r="3298" spans="14:23">
      <c r="N3298" s="108"/>
      <c r="O3298" s="108"/>
      <c r="P3298" s="108"/>
      <c r="Q3298" s="109"/>
      <c r="W3298" s="19"/>
    </row>
    <row r="3299" spans="14:23">
      <c r="N3299" s="108"/>
      <c r="O3299" s="108"/>
      <c r="P3299" s="108"/>
      <c r="Q3299" s="109"/>
      <c r="W3299" s="19"/>
    </row>
    <row r="3300" spans="14:23">
      <c r="N3300" s="108"/>
      <c r="O3300" s="108"/>
      <c r="P3300" s="108"/>
      <c r="Q3300" s="109"/>
      <c r="W3300" s="19"/>
    </row>
    <row r="3301" spans="14:23">
      <c r="N3301" s="108"/>
      <c r="O3301" s="108"/>
      <c r="P3301" s="108"/>
      <c r="Q3301" s="109"/>
      <c r="W3301" s="19"/>
    </row>
    <row r="3302" spans="14:23">
      <c r="N3302" s="108"/>
      <c r="O3302" s="108"/>
      <c r="P3302" s="108"/>
      <c r="Q3302" s="109"/>
      <c r="W3302" s="19"/>
    </row>
    <row r="3303" spans="14:23">
      <c r="N3303" s="108"/>
      <c r="O3303" s="108"/>
      <c r="P3303" s="108"/>
      <c r="Q3303" s="109"/>
      <c r="W3303" s="19"/>
    </row>
    <row r="3304" spans="14:23">
      <c r="N3304" s="108"/>
      <c r="O3304" s="108"/>
      <c r="P3304" s="108"/>
      <c r="Q3304" s="109"/>
      <c r="W3304" s="19"/>
    </row>
    <row r="3305" spans="14:23">
      <c r="N3305" s="108"/>
      <c r="O3305" s="108"/>
      <c r="P3305" s="108"/>
      <c r="Q3305" s="109"/>
      <c r="W3305" s="19"/>
    </row>
    <row r="3306" spans="14:23">
      <c r="N3306" s="108"/>
      <c r="O3306" s="108"/>
      <c r="P3306" s="108"/>
      <c r="Q3306" s="109"/>
      <c r="W3306" s="19"/>
    </row>
    <row r="3307" spans="14:23">
      <c r="N3307" s="108"/>
      <c r="O3307" s="108"/>
      <c r="P3307" s="108"/>
      <c r="Q3307" s="109"/>
      <c r="W3307" s="19"/>
    </row>
    <row r="3308" spans="14:23">
      <c r="N3308" s="108"/>
      <c r="O3308" s="108"/>
      <c r="P3308" s="108"/>
      <c r="Q3308" s="109"/>
      <c r="W3308" s="19"/>
    </row>
    <row r="3309" spans="14:23">
      <c r="N3309" s="108"/>
      <c r="O3309" s="108"/>
      <c r="P3309" s="108"/>
      <c r="Q3309" s="109"/>
      <c r="W3309" s="19"/>
    </row>
    <row r="3310" spans="14:23">
      <c r="N3310" s="108"/>
      <c r="O3310" s="108"/>
      <c r="P3310" s="108"/>
      <c r="Q3310" s="109"/>
      <c r="W3310" s="19"/>
    </row>
    <row r="3311" spans="14:23">
      <c r="N3311" s="108"/>
      <c r="O3311" s="108"/>
      <c r="P3311" s="108"/>
      <c r="Q3311" s="109"/>
      <c r="W3311" s="19"/>
    </row>
    <row r="3312" spans="14:23">
      <c r="N3312" s="108"/>
      <c r="O3312" s="108"/>
      <c r="P3312" s="108"/>
      <c r="Q3312" s="109"/>
      <c r="W3312" s="19"/>
    </row>
    <row r="3313" spans="14:23">
      <c r="N3313" s="108"/>
      <c r="O3313" s="108"/>
      <c r="P3313" s="108"/>
      <c r="Q3313" s="109"/>
      <c r="W3313" s="19"/>
    </row>
    <row r="3314" spans="14:23">
      <c r="N3314" s="108"/>
      <c r="O3314" s="108"/>
      <c r="P3314" s="108"/>
      <c r="Q3314" s="109"/>
      <c r="W3314" s="19"/>
    </row>
    <row r="3315" spans="14:23">
      <c r="N3315" s="108"/>
      <c r="O3315" s="108"/>
      <c r="P3315" s="108"/>
      <c r="Q3315" s="109"/>
      <c r="W3315" s="19"/>
    </row>
    <row r="3316" spans="14:23">
      <c r="N3316" s="108"/>
      <c r="O3316" s="108"/>
      <c r="P3316" s="108"/>
      <c r="Q3316" s="109"/>
      <c r="W3316" s="19"/>
    </row>
    <row r="3317" spans="14:23">
      <c r="N3317" s="108"/>
      <c r="O3317" s="108"/>
      <c r="P3317" s="108"/>
      <c r="Q3317" s="109"/>
      <c r="W3317" s="19"/>
    </row>
    <row r="3318" spans="14:23">
      <c r="N3318" s="108"/>
      <c r="O3318" s="108"/>
      <c r="P3318" s="108"/>
      <c r="Q3318" s="109"/>
      <c r="W3318" s="19"/>
    </row>
    <row r="3319" spans="14:23">
      <c r="N3319" s="108"/>
      <c r="O3319" s="108"/>
      <c r="P3319" s="108"/>
      <c r="Q3319" s="109"/>
      <c r="W3319" s="19"/>
    </row>
    <row r="3320" spans="14:23">
      <c r="N3320" s="108"/>
      <c r="O3320" s="108"/>
      <c r="P3320" s="108"/>
      <c r="Q3320" s="109"/>
      <c r="W3320" s="19"/>
    </row>
    <row r="3321" spans="14:23">
      <c r="N3321" s="108"/>
      <c r="O3321" s="108"/>
      <c r="P3321" s="108"/>
      <c r="Q3321" s="109"/>
      <c r="W3321" s="19"/>
    </row>
    <row r="3322" spans="14:23">
      <c r="N3322" s="108"/>
      <c r="O3322" s="108"/>
      <c r="P3322" s="108"/>
      <c r="Q3322" s="109"/>
      <c r="W3322" s="19"/>
    </row>
    <row r="3323" spans="14:23">
      <c r="N3323" s="108"/>
      <c r="O3323" s="108"/>
      <c r="P3323" s="108"/>
      <c r="Q3323" s="109"/>
      <c r="W3323" s="19"/>
    </row>
    <row r="3324" spans="14:23">
      <c r="N3324" s="108"/>
      <c r="O3324" s="108"/>
      <c r="P3324" s="108"/>
      <c r="Q3324" s="109"/>
      <c r="W3324" s="19"/>
    </row>
    <row r="3325" spans="14:23">
      <c r="N3325" s="108"/>
      <c r="O3325" s="108"/>
      <c r="P3325" s="108"/>
      <c r="Q3325" s="109"/>
      <c r="W3325" s="19"/>
    </row>
    <row r="3326" spans="14:23">
      <c r="N3326" s="108"/>
      <c r="O3326" s="108"/>
      <c r="P3326" s="108"/>
      <c r="Q3326" s="109"/>
      <c r="W3326" s="19"/>
    </row>
    <row r="3327" spans="14:23">
      <c r="N3327" s="108"/>
      <c r="O3327" s="108"/>
      <c r="P3327" s="108"/>
      <c r="Q3327" s="109"/>
      <c r="W3327" s="19"/>
    </row>
    <row r="3328" spans="14:23">
      <c r="N3328" s="108"/>
      <c r="O3328" s="108"/>
      <c r="P3328" s="108"/>
      <c r="Q3328" s="109"/>
      <c r="W3328" s="19"/>
    </row>
    <row r="3329" spans="14:23">
      <c r="N3329" s="108"/>
      <c r="O3329" s="108"/>
      <c r="P3329" s="108"/>
      <c r="Q3329" s="109"/>
      <c r="W3329" s="19"/>
    </row>
    <row r="3330" spans="14:23">
      <c r="N3330" s="108"/>
      <c r="O3330" s="108"/>
      <c r="P3330" s="108"/>
      <c r="Q3330" s="109"/>
      <c r="W3330" s="19"/>
    </row>
    <row r="3331" spans="14:23">
      <c r="N3331" s="108"/>
      <c r="O3331" s="108"/>
      <c r="P3331" s="108"/>
      <c r="Q3331" s="109"/>
      <c r="W3331" s="19"/>
    </row>
    <row r="3332" spans="14:23">
      <c r="N3332" s="108"/>
      <c r="O3332" s="108"/>
      <c r="P3332" s="108"/>
      <c r="Q3332" s="109"/>
      <c r="W3332" s="19"/>
    </row>
    <row r="3333" spans="14:23">
      <c r="N3333" s="108"/>
      <c r="O3333" s="108"/>
      <c r="P3333" s="108"/>
      <c r="Q3333" s="109"/>
      <c r="W3333" s="19"/>
    </row>
    <row r="3334" spans="14:23">
      <c r="N3334" s="108"/>
      <c r="O3334" s="108"/>
      <c r="P3334" s="108"/>
      <c r="Q3334" s="109"/>
      <c r="W3334" s="19"/>
    </row>
    <row r="3335" spans="14:23">
      <c r="N3335" s="108"/>
      <c r="O3335" s="108"/>
      <c r="P3335" s="108"/>
      <c r="Q3335" s="109"/>
      <c r="W3335" s="19"/>
    </row>
    <row r="3336" spans="14:23">
      <c r="N3336" s="108"/>
      <c r="O3336" s="108"/>
      <c r="P3336" s="108"/>
      <c r="Q3336" s="109"/>
      <c r="W3336" s="19"/>
    </row>
    <row r="3337" spans="14:23">
      <c r="N3337" s="108"/>
      <c r="O3337" s="108"/>
      <c r="P3337" s="108"/>
      <c r="Q3337" s="109"/>
      <c r="W3337" s="19"/>
    </row>
    <row r="3338" spans="14:23">
      <c r="N3338" s="108"/>
      <c r="O3338" s="108"/>
      <c r="P3338" s="108"/>
      <c r="Q3338" s="109"/>
      <c r="W3338" s="19"/>
    </row>
    <row r="3339" spans="14:23">
      <c r="N3339" s="108"/>
      <c r="O3339" s="108"/>
      <c r="P3339" s="108"/>
      <c r="Q3339" s="109"/>
      <c r="W3339" s="19"/>
    </row>
    <row r="3340" spans="14:23">
      <c r="N3340" s="108"/>
      <c r="O3340" s="108"/>
      <c r="P3340" s="108"/>
      <c r="Q3340" s="109"/>
      <c r="W3340" s="19"/>
    </row>
    <row r="3341" spans="14:23">
      <c r="N3341" s="108"/>
      <c r="O3341" s="108"/>
      <c r="P3341" s="108"/>
      <c r="Q3341" s="109"/>
      <c r="W3341" s="19"/>
    </row>
    <row r="3342" spans="14:23">
      <c r="N3342" s="108"/>
      <c r="O3342" s="108"/>
      <c r="P3342" s="108"/>
      <c r="Q3342" s="109"/>
      <c r="W3342" s="19"/>
    </row>
    <row r="3343" spans="14:23">
      <c r="N3343" s="108"/>
      <c r="O3343" s="108"/>
      <c r="P3343" s="108"/>
      <c r="Q3343" s="109"/>
      <c r="W3343" s="19"/>
    </row>
    <row r="3344" spans="14:23">
      <c r="N3344" s="108"/>
      <c r="O3344" s="108"/>
      <c r="P3344" s="108"/>
      <c r="Q3344" s="109"/>
      <c r="W3344" s="19"/>
    </row>
    <row r="3345" spans="14:23">
      <c r="N3345" s="108"/>
      <c r="O3345" s="108"/>
      <c r="P3345" s="108"/>
      <c r="Q3345" s="109"/>
      <c r="W3345" s="19"/>
    </row>
    <row r="3346" spans="14:23">
      <c r="N3346" s="108"/>
      <c r="O3346" s="108"/>
      <c r="P3346" s="108"/>
      <c r="Q3346" s="109"/>
      <c r="W3346" s="19"/>
    </row>
    <row r="3347" spans="14:23">
      <c r="N3347" s="108"/>
      <c r="O3347" s="108"/>
      <c r="P3347" s="108"/>
      <c r="Q3347" s="109"/>
      <c r="W3347" s="19"/>
    </row>
    <row r="3348" spans="14:23">
      <c r="N3348" s="108"/>
      <c r="O3348" s="108"/>
      <c r="P3348" s="108"/>
      <c r="Q3348" s="109"/>
      <c r="W3348" s="19"/>
    </row>
    <row r="3349" spans="14:23">
      <c r="N3349" s="108"/>
      <c r="O3349" s="108"/>
      <c r="P3349" s="108"/>
      <c r="Q3349" s="109"/>
      <c r="W3349" s="19"/>
    </row>
    <row r="3350" spans="14:23">
      <c r="N3350" s="108"/>
      <c r="O3350" s="108"/>
      <c r="P3350" s="108"/>
      <c r="Q3350" s="109"/>
      <c r="W3350" s="19"/>
    </row>
    <row r="3351" spans="14:23">
      <c r="N3351" s="108"/>
      <c r="O3351" s="108"/>
      <c r="P3351" s="108"/>
      <c r="Q3351" s="109"/>
      <c r="W3351" s="19"/>
    </row>
    <row r="3352" spans="14:23">
      <c r="N3352" s="108"/>
      <c r="O3352" s="108"/>
      <c r="P3352" s="108"/>
      <c r="Q3352" s="109"/>
      <c r="W3352" s="19"/>
    </row>
    <row r="3353" spans="14:23">
      <c r="N3353" s="108"/>
      <c r="O3353" s="108"/>
      <c r="P3353" s="108"/>
      <c r="Q3353" s="109"/>
      <c r="W3353" s="19"/>
    </row>
    <row r="3354" spans="14:23">
      <c r="N3354" s="108"/>
      <c r="O3354" s="108"/>
      <c r="P3354" s="108"/>
      <c r="Q3354" s="109"/>
      <c r="W3354" s="19"/>
    </row>
    <row r="3355" spans="14:23">
      <c r="N3355" s="108"/>
      <c r="O3355" s="108"/>
      <c r="P3355" s="108"/>
      <c r="Q3355" s="109"/>
      <c r="W3355" s="19"/>
    </row>
    <row r="3356" spans="14:23">
      <c r="N3356" s="108"/>
      <c r="O3356" s="108"/>
      <c r="P3356" s="108"/>
      <c r="Q3356" s="109"/>
      <c r="W3356" s="19"/>
    </row>
    <row r="3357" spans="14:23">
      <c r="N3357" s="108"/>
      <c r="O3357" s="108"/>
      <c r="P3357" s="108"/>
      <c r="Q3357" s="109"/>
      <c r="W3357" s="19"/>
    </row>
    <row r="3358" spans="14:23">
      <c r="N3358" s="108"/>
      <c r="O3358" s="108"/>
      <c r="P3358" s="108"/>
      <c r="Q3358" s="109"/>
      <c r="W3358" s="19"/>
    </row>
    <row r="3359" spans="14:23">
      <c r="N3359" s="108"/>
      <c r="O3359" s="108"/>
      <c r="P3359" s="108"/>
      <c r="Q3359" s="109"/>
      <c r="W3359" s="19"/>
    </row>
    <row r="3360" spans="14:23">
      <c r="N3360" s="108"/>
      <c r="O3360" s="108"/>
      <c r="P3360" s="108"/>
      <c r="Q3360" s="109"/>
      <c r="W3360" s="19"/>
    </row>
    <row r="3361" spans="14:23">
      <c r="N3361" s="108"/>
      <c r="O3361" s="108"/>
      <c r="P3361" s="108"/>
      <c r="Q3361" s="109"/>
      <c r="W3361" s="19"/>
    </row>
    <row r="3362" spans="14:23">
      <c r="N3362" s="108"/>
      <c r="O3362" s="108"/>
      <c r="P3362" s="108"/>
      <c r="Q3362" s="109"/>
      <c r="W3362" s="19"/>
    </row>
    <row r="3363" spans="14:23">
      <c r="N3363" s="108"/>
      <c r="O3363" s="108"/>
      <c r="P3363" s="108"/>
      <c r="Q3363" s="109"/>
      <c r="W3363" s="19"/>
    </row>
    <row r="3364" spans="14:23">
      <c r="N3364" s="108"/>
      <c r="O3364" s="108"/>
      <c r="P3364" s="108"/>
      <c r="Q3364" s="109"/>
      <c r="W3364" s="19"/>
    </row>
    <row r="3365" spans="14:23">
      <c r="N3365" s="108"/>
      <c r="O3365" s="108"/>
      <c r="P3365" s="108"/>
      <c r="Q3365" s="109"/>
      <c r="W3365" s="19"/>
    </row>
    <row r="3366" spans="14:23">
      <c r="N3366" s="108"/>
      <c r="O3366" s="108"/>
      <c r="P3366" s="108"/>
      <c r="Q3366" s="109"/>
      <c r="W3366" s="19"/>
    </row>
    <row r="3367" spans="14:23">
      <c r="N3367" s="108"/>
      <c r="O3367" s="108"/>
      <c r="P3367" s="108"/>
      <c r="Q3367" s="109"/>
      <c r="W3367" s="19"/>
    </row>
    <row r="3368" spans="14:23">
      <c r="N3368" s="108"/>
      <c r="O3368" s="108"/>
      <c r="P3368" s="108"/>
      <c r="Q3368" s="109"/>
      <c r="W3368" s="19"/>
    </row>
    <row r="3369" spans="14:23">
      <c r="N3369" s="108"/>
      <c r="O3369" s="108"/>
      <c r="P3369" s="108"/>
      <c r="Q3369" s="109"/>
      <c r="W3369" s="19"/>
    </row>
    <row r="3370" spans="14:23">
      <c r="N3370" s="108"/>
      <c r="O3370" s="108"/>
      <c r="P3370" s="108"/>
      <c r="Q3370" s="109"/>
      <c r="W3370" s="19"/>
    </row>
    <row r="3371" spans="14:23">
      <c r="N3371" s="108"/>
      <c r="O3371" s="108"/>
      <c r="P3371" s="108"/>
      <c r="Q3371" s="109"/>
      <c r="W3371" s="19"/>
    </row>
    <row r="3372" spans="14:23">
      <c r="N3372" s="108"/>
      <c r="O3372" s="108"/>
      <c r="P3372" s="108"/>
      <c r="Q3372" s="109"/>
      <c r="W3372" s="19"/>
    </row>
    <row r="3373" spans="14:23">
      <c r="N3373" s="108"/>
      <c r="O3373" s="108"/>
      <c r="P3373" s="108"/>
      <c r="Q3373" s="109"/>
      <c r="W3373" s="19"/>
    </row>
    <row r="3374" spans="14:23">
      <c r="N3374" s="108"/>
      <c r="O3374" s="108"/>
      <c r="P3374" s="108"/>
      <c r="Q3374" s="109"/>
      <c r="W3374" s="19"/>
    </row>
    <row r="3375" spans="14:23">
      <c r="N3375" s="108"/>
      <c r="O3375" s="108"/>
      <c r="P3375" s="108"/>
      <c r="Q3375" s="109"/>
      <c r="W3375" s="19"/>
    </row>
    <row r="3376" spans="14:23">
      <c r="N3376" s="108"/>
      <c r="O3376" s="108"/>
      <c r="P3376" s="108"/>
      <c r="Q3376" s="109"/>
      <c r="W3376" s="19"/>
    </row>
    <row r="3377" spans="14:23">
      <c r="N3377" s="108"/>
      <c r="O3377" s="108"/>
      <c r="P3377" s="108"/>
      <c r="Q3377" s="109"/>
      <c r="W3377" s="19"/>
    </row>
    <row r="3378" spans="14:23">
      <c r="N3378" s="108"/>
      <c r="O3378" s="108"/>
      <c r="P3378" s="108"/>
      <c r="Q3378" s="109"/>
      <c r="W3378" s="19"/>
    </row>
    <row r="3379" spans="14:23">
      <c r="N3379" s="108"/>
      <c r="O3379" s="108"/>
      <c r="P3379" s="108"/>
      <c r="Q3379" s="109"/>
      <c r="W3379" s="19"/>
    </row>
    <row r="3380" spans="14:23">
      <c r="N3380" s="108"/>
      <c r="O3380" s="108"/>
      <c r="P3380" s="108"/>
      <c r="Q3380" s="109"/>
      <c r="W3380" s="19"/>
    </row>
    <row r="3381" spans="14:23">
      <c r="N3381" s="108"/>
      <c r="O3381" s="108"/>
      <c r="P3381" s="108"/>
      <c r="Q3381" s="109"/>
      <c r="W3381" s="19"/>
    </row>
    <row r="3382" spans="14:23">
      <c r="N3382" s="108"/>
      <c r="O3382" s="108"/>
      <c r="P3382" s="108"/>
      <c r="Q3382" s="109"/>
      <c r="W3382" s="19"/>
    </row>
    <row r="3383" spans="14:23">
      <c r="N3383" s="108"/>
      <c r="O3383" s="108"/>
      <c r="P3383" s="108"/>
      <c r="Q3383" s="109"/>
      <c r="W3383" s="19"/>
    </row>
    <row r="3384" spans="14:23">
      <c r="N3384" s="108"/>
      <c r="O3384" s="108"/>
      <c r="P3384" s="108"/>
      <c r="Q3384" s="109"/>
      <c r="W3384" s="19"/>
    </row>
    <row r="3385" spans="14:23">
      <c r="N3385" s="108"/>
      <c r="O3385" s="108"/>
      <c r="P3385" s="108"/>
      <c r="Q3385" s="109"/>
      <c r="W3385" s="19"/>
    </row>
    <row r="3386" spans="14:23">
      <c r="N3386" s="108"/>
      <c r="O3386" s="108"/>
      <c r="P3386" s="108"/>
      <c r="Q3386" s="109"/>
      <c r="W3386" s="19"/>
    </row>
    <row r="3387" spans="14:23">
      <c r="N3387" s="108"/>
      <c r="O3387" s="108"/>
      <c r="P3387" s="108"/>
      <c r="Q3387" s="109"/>
      <c r="W3387" s="19"/>
    </row>
    <row r="3388" spans="14:23">
      <c r="N3388" s="108"/>
      <c r="O3388" s="108"/>
      <c r="P3388" s="108"/>
      <c r="Q3388" s="109"/>
      <c r="W3388" s="19"/>
    </row>
    <row r="3389" spans="14:23">
      <c r="N3389" s="108"/>
      <c r="O3389" s="108"/>
      <c r="P3389" s="108"/>
      <c r="Q3389" s="109"/>
      <c r="W3389" s="19"/>
    </row>
    <row r="3390" spans="14:23">
      <c r="N3390" s="108"/>
      <c r="O3390" s="108"/>
      <c r="P3390" s="108"/>
      <c r="Q3390" s="109"/>
      <c r="W3390" s="19"/>
    </row>
    <row r="3391" spans="14:23">
      <c r="N3391" s="108"/>
      <c r="O3391" s="108"/>
      <c r="P3391" s="108"/>
      <c r="Q3391" s="109"/>
      <c r="W3391" s="19"/>
    </row>
    <row r="3392" spans="14:23">
      <c r="N3392" s="108"/>
      <c r="O3392" s="108"/>
      <c r="P3392" s="108"/>
      <c r="Q3392" s="109"/>
      <c r="W3392" s="19"/>
    </row>
    <row r="3393" spans="14:23">
      <c r="N3393" s="108"/>
      <c r="O3393" s="108"/>
      <c r="P3393" s="108"/>
      <c r="Q3393" s="109"/>
      <c r="W3393" s="19"/>
    </row>
    <row r="3394" spans="14:23">
      <c r="N3394" s="108"/>
      <c r="O3394" s="108"/>
      <c r="P3394" s="108"/>
      <c r="Q3394" s="109"/>
      <c r="W3394" s="19"/>
    </row>
    <row r="3395" spans="14:23">
      <c r="N3395" s="108"/>
      <c r="O3395" s="108"/>
      <c r="P3395" s="108"/>
      <c r="Q3395" s="109"/>
      <c r="W3395" s="19"/>
    </row>
    <row r="3396" spans="14:23">
      <c r="N3396" s="108"/>
      <c r="O3396" s="108"/>
      <c r="P3396" s="108"/>
      <c r="Q3396" s="109"/>
      <c r="W3396" s="19"/>
    </row>
    <row r="3397" spans="14:23">
      <c r="N3397" s="108"/>
      <c r="O3397" s="108"/>
      <c r="P3397" s="108"/>
      <c r="Q3397" s="109"/>
      <c r="W3397" s="19"/>
    </row>
    <row r="3398" spans="14:23">
      <c r="N3398" s="108"/>
      <c r="O3398" s="108"/>
      <c r="P3398" s="108"/>
      <c r="Q3398" s="109"/>
      <c r="W3398" s="19"/>
    </row>
    <row r="3399" spans="14:23">
      <c r="N3399" s="108"/>
      <c r="O3399" s="108"/>
      <c r="P3399" s="108"/>
      <c r="Q3399" s="109"/>
      <c r="W3399" s="19"/>
    </row>
    <row r="3400" spans="14:23">
      <c r="N3400" s="108"/>
      <c r="O3400" s="108"/>
      <c r="P3400" s="108"/>
      <c r="Q3400" s="109"/>
      <c r="W3400" s="19"/>
    </row>
    <row r="3401" spans="14:23">
      <c r="N3401" s="108"/>
      <c r="O3401" s="108"/>
      <c r="P3401" s="108"/>
      <c r="Q3401" s="109"/>
      <c r="W3401" s="19"/>
    </row>
    <row r="3402" spans="14:23">
      <c r="N3402" s="108"/>
      <c r="O3402" s="108"/>
      <c r="P3402" s="108"/>
      <c r="Q3402" s="109"/>
      <c r="W3402" s="19"/>
    </row>
    <row r="3403" spans="14:23">
      <c r="N3403" s="108"/>
      <c r="O3403" s="108"/>
      <c r="P3403" s="108"/>
      <c r="Q3403" s="109"/>
      <c r="W3403" s="19"/>
    </row>
    <row r="3404" spans="14:23">
      <c r="N3404" s="108"/>
      <c r="O3404" s="108"/>
      <c r="P3404" s="108"/>
      <c r="Q3404" s="109"/>
      <c r="W3404" s="19"/>
    </row>
    <row r="3405" spans="14:23">
      <c r="N3405" s="108"/>
      <c r="O3405" s="108"/>
      <c r="P3405" s="108"/>
      <c r="Q3405" s="109"/>
      <c r="W3405" s="19"/>
    </row>
    <row r="3406" spans="14:23">
      <c r="N3406" s="108"/>
      <c r="O3406" s="108"/>
      <c r="P3406" s="108"/>
      <c r="Q3406" s="109"/>
      <c r="W3406" s="19"/>
    </row>
    <row r="3407" spans="14:23">
      <c r="N3407" s="108"/>
      <c r="O3407" s="108"/>
      <c r="P3407" s="108"/>
      <c r="Q3407" s="109"/>
      <c r="W3407" s="19"/>
    </row>
    <row r="3408" spans="14:23">
      <c r="N3408" s="108"/>
      <c r="O3408" s="108"/>
      <c r="P3408" s="108"/>
      <c r="Q3408" s="109"/>
      <c r="W3408" s="19"/>
    </row>
    <row r="3409" spans="14:23">
      <c r="N3409" s="108"/>
      <c r="O3409" s="108"/>
      <c r="P3409" s="108"/>
      <c r="Q3409" s="109"/>
      <c r="W3409" s="19"/>
    </row>
    <row r="3410" spans="14:23">
      <c r="N3410" s="108"/>
      <c r="O3410" s="108"/>
      <c r="P3410" s="108"/>
      <c r="Q3410" s="109"/>
      <c r="W3410" s="19"/>
    </row>
    <row r="3411" spans="14:23">
      <c r="N3411" s="108"/>
      <c r="O3411" s="108"/>
      <c r="P3411" s="108"/>
      <c r="Q3411" s="109"/>
      <c r="W3411" s="19"/>
    </row>
    <row r="3412" spans="14:23">
      <c r="N3412" s="108"/>
      <c r="O3412" s="108"/>
      <c r="P3412" s="108"/>
      <c r="Q3412" s="109"/>
      <c r="W3412" s="19"/>
    </row>
    <row r="3413" spans="14:23">
      <c r="N3413" s="108"/>
      <c r="O3413" s="108"/>
      <c r="P3413" s="108"/>
      <c r="Q3413" s="109"/>
      <c r="W3413" s="19"/>
    </row>
    <row r="3414" spans="14:23">
      <c r="N3414" s="108"/>
      <c r="O3414" s="108"/>
      <c r="P3414" s="108"/>
      <c r="Q3414" s="109"/>
      <c r="W3414" s="19"/>
    </row>
    <row r="3415" spans="14:23">
      <c r="N3415" s="108"/>
      <c r="O3415" s="108"/>
      <c r="P3415" s="108"/>
      <c r="Q3415" s="109"/>
      <c r="W3415" s="19"/>
    </row>
    <row r="3416" spans="14:23">
      <c r="N3416" s="108"/>
      <c r="O3416" s="108"/>
      <c r="P3416" s="108"/>
      <c r="Q3416" s="109"/>
      <c r="W3416" s="19"/>
    </row>
    <row r="3417" spans="14:23">
      <c r="N3417" s="108"/>
      <c r="O3417" s="108"/>
      <c r="P3417" s="108"/>
      <c r="Q3417" s="109"/>
      <c r="W3417" s="19"/>
    </row>
    <row r="3418" spans="14:23">
      <c r="N3418" s="108"/>
      <c r="O3418" s="108"/>
      <c r="P3418" s="108"/>
      <c r="Q3418" s="109"/>
      <c r="W3418" s="19"/>
    </row>
    <row r="3419" spans="14:23">
      <c r="N3419" s="108"/>
      <c r="O3419" s="108"/>
      <c r="P3419" s="108"/>
      <c r="Q3419" s="109"/>
      <c r="W3419" s="19"/>
    </row>
    <row r="3420" spans="14:23">
      <c r="N3420" s="108"/>
      <c r="O3420" s="108"/>
      <c r="P3420" s="108"/>
      <c r="Q3420" s="109"/>
      <c r="W3420" s="19"/>
    </row>
    <row r="3421" spans="14:23">
      <c r="N3421" s="108"/>
      <c r="O3421" s="108"/>
      <c r="P3421" s="108"/>
      <c r="Q3421" s="109"/>
      <c r="W3421" s="19"/>
    </row>
    <row r="3422" spans="14:23">
      <c r="N3422" s="108"/>
      <c r="O3422" s="108"/>
      <c r="P3422" s="108"/>
      <c r="Q3422" s="109"/>
      <c r="W3422" s="19"/>
    </row>
    <row r="3423" spans="14:23">
      <c r="N3423" s="108"/>
      <c r="O3423" s="108"/>
      <c r="P3423" s="108"/>
      <c r="Q3423" s="109"/>
      <c r="W3423" s="19"/>
    </row>
    <row r="3424" spans="14:23">
      <c r="N3424" s="108"/>
      <c r="O3424" s="108"/>
      <c r="P3424" s="108"/>
      <c r="Q3424" s="109"/>
      <c r="W3424" s="19"/>
    </row>
    <row r="3425" spans="14:23">
      <c r="N3425" s="108"/>
      <c r="O3425" s="108"/>
      <c r="P3425" s="108"/>
      <c r="Q3425" s="109"/>
      <c r="W3425" s="19"/>
    </row>
    <row r="3426" spans="14:23">
      <c r="N3426" s="108"/>
      <c r="O3426" s="108"/>
      <c r="P3426" s="108"/>
      <c r="Q3426" s="109"/>
      <c r="W3426" s="19"/>
    </row>
    <row r="3427" spans="14:23">
      <c r="N3427" s="108"/>
      <c r="O3427" s="108"/>
      <c r="P3427" s="108"/>
      <c r="Q3427" s="109"/>
      <c r="W3427" s="19"/>
    </row>
    <row r="3428" spans="14:23">
      <c r="N3428" s="108"/>
      <c r="O3428" s="108"/>
      <c r="P3428" s="108"/>
      <c r="Q3428" s="109"/>
      <c r="W3428" s="19"/>
    </row>
    <row r="3429" spans="14:23">
      <c r="N3429" s="108"/>
      <c r="O3429" s="108"/>
      <c r="P3429" s="108"/>
      <c r="Q3429" s="109"/>
      <c r="W3429" s="19"/>
    </row>
    <row r="3430" spans="14:23">
      <c r="N3430" s="108"/>
      <c r="O3430" s="108"/>
      <c r="P3430" s="108"/>
      <c r="Q3430" s="109"/>
      <c r="W3430" s="19"/>
    </row>
    <row r="3431" spans="14:23">
      <c r="N3431" s="108"/>
      <c r="O3431" s="108"/>
      <c r="P3431" s="108"/>
      <c r="Q3431" s="109"/>
      <c r="W3431" s="19"/>
    </row>
    <row r="3432" spans="14:23">
      <c r="N3432" s="108"/>
      <c r="O3432" s="108"/>
      <c r="P3432" s="108"/>
      <c r="Q3432" s="109"/>
      <c r="W3432" s="19"/>
    </row>
    <row r="3433" spans="14:23">
      <c r="N3433" s="108"/>
      <c r="O3433" s="108"/>
      <c r="P3433" s="108"/>
      <c r="Q3433" s="109"/>
      <c r="W3433" s="19"/>
    </row>
    <row r="3434" spans="14:23">
      <c r="N3434" s="108"/>
      <c r="O3434" s="108"/>
      <c r="P3434" s="108"/>
      <c r="Q3434" s="109"/>
      <c r="W3434" s="19"/>
    </row>
    <row r="3435" spans="14:23">
      <c r="N3435" s="108"/>
      <c r="O3435" s="108"/>
      <c r="P3435" s="108"/>
      <c r="Q3435" s="109"/>
      <c r="W3435" s="19"/>
    </row>
    <row r="3436" spans="14:23">
      <c r="N3436" s="108"/>
      <c r="O3436" s="108"/>
      <c r="P3436" s="108"/>
      <c r="Q3436" s="109"/>
      <c r="W3436" s="19"/>
    </row>
    <row r="3437" spans="14:23">
      <c r="N3437" s="108"/>
      <c r="O3437" s="108"/>
      <c r="P3437" s="108"/>
      <c r="Q3437" s="109"/>
      <c r="W3437" s="19"/>
    </row>
    <row r="3438" spans="14:23">
      <c r="N3438" s="108"/>
      <c r="O3438" s="108"/>
      <c r="P3438" s="108"/>
      <c r="Q3438" s="109"/>
      <c r="W3438" s="19"/>
    </row>
    <row r="3439" spans="14:23">
      <c r="N3439" s="108"/>
      <c r="O3439" s="108"/>
      <c r="P3439" s="108"/>
      <c r="Q3439" s="109"/>
      <c r="W3439" s="19"/>
    </row>
    <row r="3440" spans="14:23">
      <c r="N3440" s="108"/>
      <c r="O3440" s="108"/>
      <c r="P3440" s="108"/>
      <c r="Q3440" s="109"/>
      <c r="W3440" s="19"/>
    </row>
    <row r="3441" spans="14:23">
      <c r="N3441" s="108"/>
      <c r="O3441" s="108"/>
      <c r="P3441" s="108"/>
      <c r="Q3441" s="109"/>
      <c r="W3441" s="19"/>
    </row>
    <row r="3442" spans="14:23">
      <c r="N3442" s="108"/>
      <c r="O3442" s="108"/>
      <c r="P3442" s="108"/>
      <c r="Q3442" s="109"/>
      <c r="W3442" s="19"/>
    </row>
    <row r="3443" spans="14:23">
      <c r="N3443" s="108"/>
      <c r="O3443" s="108"/>
      <c r="P3443" s="108"/>
      <c r="Q3443" s="109"/>
      <c r="W3443" s="19"/>
    </row>
    <row r="3444" spans="14:23">
      <c r="N3444" s="108"/>
      <c r="O3444" s="108"/>
      <c r="P3444" s="108"/>
      <c r="Q3444" s="109"/>
      <c r="W3444" s="19"/>
    </row>
    <row r="3445" spans="14:23">
      <c r="N3445" s="108"/>
      <c r="O3445" s="108"/>
      <c r="P3445" s="108"/>
      <c r="Q3445" s="109"/>
      <c r="W3445" s="19"/>
    </row>
    <row r="3446" spans="14:23">
      <c r="N3446" s="108"/>
      <c r="O3446" s="108"/>
      <c r="P3446" s="108"/>
      <c r="Q3446" s="109"/>
      <c r="W3446" s="19"/>
    </row>
    <row r="3447" spans="14:23">
      <c r="N3447" s="108"/>
      <c r="O3447" s="108"/>
      <c r="P3447" s="108"/>
      <c r="Q3447" s="109"/>
      <c r="W3447" s="19"/>
    </row>
    <row r="3448" spans="14:23">
      <c r="N3448" s="108"/>
      <c r="O3448" s="108"/>
      <c r="P3448" s="108"/>
      <c r="Q3448" s="109"/>
      <c r="W3448" s="19"/>
    </row>
    <row r="3449" spans="14:23">
      <c r="N3449" s="108"/>
      <c r="O3449" s="108"/>
      <c r="P3449" s="108"/>
      <c r="Q3449" s="109"/>
      <c r="W3449" s="19"/>
    </row>
    <row r="3450" spans="14:23">
      <c r="N3450" s="108"/>
      <c r="O3450" s="108"/>
      <c r="P3450" s="108"/>
      <c r="Q3450" s="109"/>
      <c r="W3450" s="19"/>
    </row>
    <row r="3451" spans="14:23">
      <c r="N3451" s="108"/>
      <c r="O3451" s="108"/>
      <c r="P3451" s="108"/>
      <c r="Q3451" s="109"/>
      <c r="W3451" s="19"/>
    </row>
    <row r="3452" spans="14:23">
      <c r="N3452" s="108"/>
      <c r="O3452" s="108"/>
      <c r="P3452" s="108"/>
      <c r="Q3452" s="109"/>
      <c r="W3452" s="19"/>
    </row>
    <row r="3453" spans="14:23">
      <c r="N3453" s="108"/>
      <c r="O3453" s="108"/>
      <c r="P3453" s="108"/>
      <c r="Q3453" s="109"/>
      <c r="W3453" s="19"/>
    </row>
    <row r="3454" spans="14:23">
      <c r="N3454" s="108"/>
      <c r="O3454" s="108"/>
      <c r="P3454" s="108"/>
      <c r="Q3454" s="109"/>
      <c r="W3454" s="19"/>
    </row>
    <row r="3455" spans="14:23">
      <c r="N3455" s="108"/>
      <c r="O3455" s="108"/>
      <c r="P3455" s="108"/>
      <c r="Q3455" s="109"/>
      <c r="W3455" s="19"/>
    </row>
    <row r="3456" spans="14:23">
      <c r="N3456" s="108"/>
      <c r="O3456" s="108"/>
      <c r="P3456" s="108"/>
      <c r="Q3456" s="109"/>
      <c r="W3456" s="19"/>
    </row>
    <row r="3457" spans="14:23">
      <c r="N3457" s="108"/>
      <c r="O3457" s="108"/>
      <c r="P3457" s="108"/>
      <c r="Q3457" s="109"/>
      <c r="W3457" s="19"/>
    </row>
    <row r="3458" spans="14:23">
      <c r="N3458" s="108"/>
      <c r="O3458" s="108"/>
      <c r="P3458" s="108"/>
      <c r="Q3458" s="109"/>
      <c r="W3458" s="19"/>
    </row>
    <row r="3459" spans="14:23">
      <c r="N3459" s="108"/>
      <c r="O3459" s="108"/>
      <c r="P3459" s="108"/>
      <c r="Q3459" s="109"/>
      <c r="W3459" s="19"/>
    </row>
    <row r="3460" spans="14:23">
      <c r="N3460" s="108"/>
      <c r="O3460" s="108"/>
      <c r="P3460" s="108"/>
      <c r="Q3460" s="109"/>
      <c r="W3460" s="19"/>
    </row>
    <row r="3461" spans="14:23">
      <c r="N3461" s="108"/>
      <c r="O3461" s="108"/>
      <c r="P3461" s="108"/>
      <c r="Q3461" s="109"/>
      <c r="W3461" s="19"/>
    </row>
    <row r="3462" spans="14:23">
      <c r="N3462" s="108"/>
      <c r="O3462" s="108"/>
      <c r="P3462" s="108"/>
      <c r="Q3462" s="109"/>
      <c r="W3462" s="19"/>
    </row>
    <row r="3463" spans="14:23">
      <c r="N3463" s="108"/>
      <c r="O3463" s="108"/>
      <c r="P3463" s="108"/>
      <c r="Q3463" s="109"/>
      <c r="W3463" s="19"/>
    </row>
    <row r="3464" spans="14:23">
      <c r="N3464" s="108"/>
      <c r="O3464" s="108"/>
      <c r="P3464" s="108"/>
      <c r="Q3464" s="109"/>
      <c r="W3464" s="19"/>
    </row>
    <row r="3465" spans="14:23">
      <c r="N3465" s="108"/>
      <c r="O3465" s="108"/>
      <c r="P3465" s="108"/>
      <c r="Q3465" s="109"/>
      <c r="W3465" s="19"/>
    </row>
    <row r="3466" spans="14:23">
      <c r="N3466" s="108"/>
      <c r="O3466" s="108"/>
      <c r="P3466" s="108"/>
      <c r="Q3466" s="109"/>
      <c r="W3466" s="19"/>
    </row>
    <row r="3467" spans="14:23">
      <c r="N3467" s="108"/>
      <c r="O3467" s="108"/>
      <c r="P3467" s="108"/>
      <c r="Q3467" s="109"/>
      <c r="W3467" s="19"/>
    </row>
    <row r="3468" spans="14:23">
      <c r="N3468" s="108"/>
      <c r="O3468" s="108"/>
      <c r="P3468" s="108"/>
      <c r="Q3468" s="109"/>
      <c r="W3468" s="19"/>
    </row>
    <row r="3469" spans="14:23">
      <c r="N3469" s="108"/>
      <c r="O3469" s="108"/>
      <c r="P3469" s="108"/>
      <c r="Q3469" s="109"/>
      <c r="W3469" s="19"/>
    </row>
    <row r="3470" spans="14:23">
      <c r="N3470" s="108"/>
      <c r="O3470" s="108"/>
      <c r="P3470" s="108"/>
      <c r="Q3470" s="109"/>
      <c r="W3470" s="19"/>
    </row>
    <row r="3471" spans="14:23">
      <c r="N3471" s="108"/>
      <c r="O3471" s="108"/>
      <c r="P3471" s="108"/>
      <c r="Q3471" s="109"/>
      <c r="W3471" s="19"/>
    </row>
    <row r="3472" spans="14:23">
      <c r="N3472" s="108"/>
      <c r="O3472" s="108"/>
      <c r="P3472" s="108"/>
      <c r="Q3472" s="109"/>
      <c r="W3472" s="19"/>
    </row>
    <row r="3473" spans="14:23">
      <c r="N3473" s="108"/>
      <c r="O3473" s="108"/>
      <c r="P3473" s="108"/>
      <c r="Q3473" s="109"/>
      <c r="W3473" s="19"/>
    </row>
    <row r="3474" spans="14:23">
      <c r="N3474" s="108"/>
      <c r="O3474" s="108"/>
      <c r="P3474" s="108"/>
      <c r="Q3474" s="109"/>
      <c r="W3474" s="19"/>
    </row>
    <row r="3475" spans="14:23">
      <c r="N3475" s="108"/>
      <c r="O3475" s="108"/>
      <c r="P3475" s="108"/>
      <c r="Q3475" s="109"/>
      <c r="W3475" s="19"/>
    </row>
    <row r="3476" spans="14:23">
      <c r="N3476" s="108"/>
      <c r="O3476" s="108"/>
      <c r="P3476" s="108"/>
      <c r="Q3476" s="109"/>
      <c r="W3476" s="19"/>
    </row>
    <row r="3477" spans="14:23">
      <c r="N3477" s="108"/>
      <c r="O3477" s="108"/>
      <c r="P3477" s="108"/>
      <c r="Q3477" s="109"/>
      <c r="W3477" s="19"/>
    </row>
    <row r="3478" spans="14:23">
      <c r="N3478" s="108"/>
      <c r="O3478" s="108"/>
      <c r="P3478" s="108"/>
      <c r="Q3478" s="109"/>
      <c r="W3478" s="19"/>
    </row>
    <row r="3479" spans="14:23">
      <c r="N3479" s="108"/>
      <c r="O3479" s="108"/>
      <c r="P3479" s="108"/>
      <c r="Q3479" s="109"/>
      <c r="W3479" s="19"/>
    </row>
    <row r="3480" spans="14:23">
      <c r="N3480" s="108"/>
      <c r="O3480" s="108"/>
      <c r="P3480" s="108"/>
      <c r="Q3480" s="109"/>
      <c r="W3480" s="19"/>
    </row>
    <row r="3481" spans="14:23">
      <c r="N3481" s="108"/>
      <c r="O3481" s="108"/>
      <c r="P3481" s="108"/>
      <c r="Q3481" s="109"/>
      <c r="W3481" s="19"/>
    </row>
    <row r="3482" spans="14:23">
      <c r="N3482" s="108"/>
      <c r="O3482" s="108"/>
      <c r="P3482" s="108"/>
      <c r="Q3482" s="109"/>
      <c r="W3482" s="19"/>
    </row>
    <row r="3483" spans="14:23">
      <c r="N3483" s="108"/>
      <c r="O3483" s="108"/>
      <c r="P3483" s="108"/>
      <c r="Q3483" s="109"/>
      <c r="W3483" s="19"/>
    </row>
    <row r="3484" spans="14:23">
      <c r="N3484" s="108"/>
      <c r="O3484" s="108"/>
      <c r="P3484" s="108"/>
      <c r="Q3484" s="109"/>
      <c r="W3484" s="19"/>
    </row>
    <row r="3485" spans="14:23">
      <c r="N3485" s="108"/>
      <c r="O3485" s="108"/>
      <c r="P3485" s="108"/>
      <c r="Q3485" s="109"/>
      <c r="W3485" s="19"/>
    </row>
    <row r="3486" spans="14:23">
      <c r="N3486" s="108"/>
      <c r="O3486" s="108"/>
      <c r="P3486" s="108"/>
      <c r="Q3486" s="109"/>
      <c r="W3486" s="19"/>
    </row>
    <row r="3487" spans="14:23">
      <c r="N3487" s="108"/>
      <c r="O3487" s="108"/>
      <c r="P3487" s="108"/>
      <c r="Q3487" s="109"/>
      <c r="W3487" s="19"/>
    </row>
    <row r="3488" spans="14:23">
      <c r="N3488" s="108"/>
      <c r="O3488" s="108"/>
      <c r="P3488" s="108"/>
      <c r="Q3488" s="109"/>
      <c r="W3488" s="19"/>
    </row>
    <row r="3489" spans="14:23">
      <c r="N3489" s="108"/>
      <c r="O3489" s="108"/>
      <c r="P3489" s="108"/>
      <c r="Q3489" s="109"/>
      <c r="W3489" s="19"/>
    </row>
    <row r="3490" spans="14:23">
      <c r="N3490" s="108"/>
      <c r="O3490" s="108"/>
      <c r="P3490" s="108"/>
      <c r="Q3490" s="109"/>
      <c r="W3490" s="19"/>
    </row>
    <row r="3491" spans="14:23">
      <c r="N3491" s="108"/>
      <c r="O3491" s="108"/>
      <c r="P3491" s="108"/>
      <c r="Q3491" s="109"/>
      <c r="W3491" s="19"/>
    </row>
    <row r="3492" spans="14:23">
      <c r="N3492" s="108"/>
      <c r="O3492" s="108"/>
      <c r="P3492" s="108"/>
      <c r="Q3492" s="109"/>
      <c r="W3492" s="19"/>
    </row>
    <row r="3493" spans="14:23">
      <c r="N3493" s="108"/>
      <c r="O3493" s="108"/>
      <c r="P3493" s="108"/>
      <c r="Q3493" s="109"/>
      <c r="W3493" s="19"/>
    </row>
    <row r="3494" spans="14:23">
      <c r="N3494" s="108"/>
      <c r="O3494" s="108"/>
      <c r="P3494" s="108"/>
      <c r="Q3494" s="109"/>
      <c r="W3494" s="19"/>
    </row>
    <row r="3495" spans="14:23">
      <c r="N3495" s="108"/>
      <c r="O3495" s="108"/>
      <c r="P3495" s="108"/>
      <c r="Q3495" s="109"/>
      <c r="W3495" s="19"/>
    </row>
    <row r="3496" spans="14:23">
      <c r="N3496" s="108"/>
      <c r="O3496" s="108"/>
      <c r="P3496" s="108"/>
      <c r="Q3496" s="109"/>
      <c r="W3496" s="19"/>
    </row>
    <row r="3497" spans="14:23">
      <c r="N3497" s="108"/>
      <c r="O3497" s="108"/>
      <c r="P3497" s="108"/>
      <c r="Q3497" s="109"/>
      <c r="W3497" s="19"/>
    </row>
    <row r="3498" spans="14:23">
      <c r="N3498" s="108"/>
      <c r="O3498" s="108"/>
      <c r="P3498" s="108"/>
      <c r="Q3498" s="109"/>
      <c r="W3498" s="19"/>
    </row>
    <row r="3499" spans="14:23">
      <c r="N3499" s="108"/>
      <c r="O3499" s="108"/>
      <c r="P3499" s="108"/>
      <c r="Q3499" s="109"/>
      <c r="W3499" s="19"/>
    </row>
    <row r="3500" spans="14:23">
      <c r="N3500" s="108"/>
      <c r="O3500" s="108"/>
      <c r="P3500" s="108"/>
      <c r="Q3500" s="109"/>
      <c r="W3500" s="19"/>
    </row>
    <row r="3501" spans="14:23">
      <c r="N3501" s="108"/>
      <c r="O3501" s="108"/>
      <c r="P3501" s="108"/>
      <c r="Q3501" s="109"/>
      <c r="W3501" s="19"/>
    </row>
    <row r="3502" spans="14:23">
      <c r="N3502" s="108"/>
      <c r="O3502" s="108"/>
      <c r="P3502" s="108"/>
      <c r="Q3502" s="109"/>
      <c r="W3502" s="19"/>
    </row>
    <row r="3503" spans="14:23">
      <c r="N3503" s="108"/>
      <c r="O3503" s="108"/>
      <c r="P3503" s="108"/>
      <c r="Q3503" s="109"/>
      <c r="W3503" s="19"/>
    </row>
    <row r="3504" spans="14:23">
      <c r="N3504" s="108"/>
      <c r="O3504" s="108"/>
      <c r="P3504" s="108"/>
      <c r="Q3504" s="109"/>
      <c r="W3504" s="19"/>
    </row>
    <row r="3505" spans="14:23">
      <c r="N3505" s="108"/>
      <c r="O3505" s="108"/>
      <c r="P3505" s="108"/>
      <c r="Q3505" s="109"/>
      <c r="W3505" s="19"/>
    </row>
    <row r="3506" spans="14:23">
      <c r="N3506" s="108"/>
      <c r="O3506" s="108"/>
      <c r="P3506" s="108"/>
      <c r="Q3506" s="109"/>
      <c r="W3506" s="19"/>
    </row>
    <row r="3507" spans="14:23">
      <c r="N3507" s="108"/>
      <c r="O3507" s="108"/>
      <c r="P3507" s="108"/>
      <c r="Q3507" s="109"/>
      <c r="W3507" s="19"/>
    </row>
    <row r="3508" spans="14:23">
      <c r="N3508" s="108"/>
      <c r="O3508" s="108"/>
      <c r="P3508" s="108"/>
      <c r="Q3508" s="109"/>
      <c r="W3508" s="19"/>
    </row>
    <row r="3509" spans="14:23">
      <c r="N3509" s="108"/>
      <c r="O3509" s="108"/>
      <c r="P3509" s="108"/>
      <c r="Q3509" s="109"/>
      <c r="W3509" s="19"/>
    </row>
    <row r="3510" spans="14:23">
      <c r="N3510" s="108"/>
      <c r="O3510" s="108"/>
      <c r="P3510" s="108"/>
      <c r="Q3510" s="109"/>
      <c r="W3510" s="19"/>
    </row>
    <row r="3511" spans="14:23">
      <c r="N3511" s="108"/>
      <c r="O3511" s="108"/>
      <c r="P3511" s="108"/>
      <c r="Q3511" s="109"/>
      <c r="W3511" s="19"/>
    </row>
    <row r="3512" spans="14:23">
      <c r="N3512" s="108"/>
      <c r="O3512" s="108"/>
      <c r="P3512" s="108"/>
      <c r="Q3512" s="109"/>
      <c r="W3512" s="19"/>
    </row>
    <row r="3513" spans="14:23">
      <c r="N3513" s="108"/>
      <c r="O3513" s="108"/>
      <c r="P3513" s="108"/>
      <c r="Q3513" s="109"/>
      <c r="W3513" s="19"/>
    </row>
    <row r="3514" spans="14:23">
      <c r="N3514" s="108"/>
      <c r="O3514" s="108"/>
      <c r="P3514" s="108"/>
      <c r="Q3514" s="109"/>
      <c r="W3514" s="19"/>
    </row>
    <row r="3515" spans="14:23">
      <c r="N3515" s="108"/>
      <c r="O3515" s="108"/>
      <c r="P3515" s="108"/>
      <c r="Q3515" s="109"/>
      <c r="W3515" s="19"/>
    </row>
    <row r="3516" spans="14:23">
      <c r="N3516" s="108"/>
      <c r="O3516" s="108"/>
      <c r="P3516" s="108"/>
      <c r="Q3516" s="109"/>
      <c r="W3516" s="19"/>
    </row>
    <row r="3517" spans="14:23">
      <c r="N3517" s="108"/>
      <c r="O3517" s="108"/>
      <c r="P3517" s="108"/>
      <c r="Q3517" s="109"/>
      <c r="W3517" s="19"/>
    </row>
    <row r="3518" spans="14:23">
      <c r="N3518" s="108"/>
      <c r="O3518" s="108"/>
      <c r="P3518" s="108"/>
      <c r="Q3518" s="109"/>
      <c r="W3518" s="19"/>
    </row>
    <row r="3519" spans="14:23">
      <c r="N3519" s="108"/>
      <c r="O3519" s="108"/>
      <c r="P3519" s="108"/>
      <c r="Q3519" s="109"/>
      <c r="W3519" s="19"/>
    </row>
    <row r="3520" spans="14:23">
      <c r="N3520" s="108"/>
      <c r="O3520" s="108"/>
      <c r="P3520" s="108"/>
      <c r="Q3520" s="109"/>
      <c r="W3520" s="19"/>
    </row>
    <row r="3521" spans="14:23">
      <c r="N3521" s="108"/>
      <c r="O3521" s="108"/>
      <c r="P3521" s="108"/>
      <c r="Q3521" s="109"/>
      <c r="W3521" s="19"/>
    </row>
    <row r="3522" spans="14:23">
      <c r="N3522" s="108"/>
      <c r="O3522" s="108"/>
      <c r="P3522" s="108"/>
      <c r="Q3522" s="109"/>
      <c r="W3522" s="19"/>
    </row>
    <row r="3523" spans="14:23">
      <c r="N3523" s="108"/>
      <c r="O3523" s="108"/>
      <c r="P3523" s="108"/>
      <c r="Q3523" s="109"/>
      <c r="W3523" s="19"/>
    </row>
    <row r="3524" spans="14:23">
      <c r="N3524" s="108"/>
      <c r="O3524" s="108"/>
      <c r="P3524" s="108"/>
      <c r="Q3524" s="109"/>
      <c r="W3524" s="19"/>
    </row>
    <row r="3525" spans="14:23">
      <c r="N3525" s="108"/>
      <c r="O3525" s="108"/>
      <c r="P3525" s="108"/>
      <c r="Q3525" s="109"/>
      <c r="W3525" s="19"/>
    </row>
    <row r="3526" spans="14:23">
      <c r="N3526" s="108"/>
      <c r="O3526" s="108"/>
      <c r="P3526" s="108"/>
      <c r="Q3526" s="109"/>
      <c r="W3526" s="19"/>
    </row>
    <row r="3527" spans="14:23">
      <c r="N3527" s="108"/>
      <c r="O3527" s="108"/>
      <c r="P3527" s="108"/>
      <c r="Q3527" s="109"/>
      <c r="W3527" s="19"/>
    </row>
    <row r="3528" spans="14:23">
      <c r="N3528" s="108"/>
      <c r="O3528" s="108"/>
      <c r="P3528" s="108"/>
      <c r="Q3528" s="109"/>
      <c r="W3528" s="19"/>
    </row>
    <row r="3529" spans="14:23">
      <c r="N3529" s="108"/>
      <c r="O3529" s="108"/>
      <c r="P3529" s="108"/>
      <c r="Q3529" s="109"/>
      <c r="W3529" s="19"/>
    </row>
    <row r="3530" spans="14:23">
      <c r="N3530" s="108"/>
      <c r="O3530" s="108"/>
      <c r="P3530" s="108"/>
      <c r="Q3530" s="109"/>
      <c r="W3530" s="19"/>
    </row>
    <row r="3531" spans="14:23">
      <c r="N3531" s="108"/>
      <c r="O3531" s="108"/>
      <c r="P3531" s="108"/>
      <c r="Q3531" s="109"/>
      <c r="W3531" s="19"/>
    </row>
    <row r="3532" spans="14:23">
      <c r="N3532" s="108"/>
      <c r="O3532" s="108"/>
      <c r="P3532" s="108"/>
      <c r="Q3532" s="109"/>
      <c r="W3532" s="19"/>
    </row>
    <row r="3533" spans="14:23">
      <c r="N3533" s="108"/>
      <c r="O3533" s="108"/>
      <c r="P3533" s="108"/>
      <c r="Q3533" s="109"/>
      <c r="W3533" s="19"/>
    </row>
    <row r="3534" spans="14:23">
      <c r="N3534" s="108"/>
      <c r="O3534" s="108"/>
      <c r="P3534" s="108"/>
      <c r="Q3534" s="109"/>
      <c r="W3534" s="19"/>
    </row>
    <row r="3535" spans="14:23">
      <c r="N3535" s="108"/>
      <c r="O3535" s="108"/>
      <c r="P3535" s="108"/>
      <c r="Q3535" s="109"/>
      <c r="W3535" s="19"/>
    </row>
    <row r="3536" spans="14:23">
      <c r="N3536" s="108"/>
      <c r="O3536" s="108"/>
      <c r="P3536" s="108"/>
      <c r="Q3536" s="109"/>
      <c r="W3536" s="19"/>
    </row>
    <row r="3537" spans="14:23">
      <c r="N3537" s="108"/>
      <c r="O3537" s="108"/>
      <c r="P3537" s="108"/>
      <c r="Q3537" s="109"/>
      <c r="W3537" s="19"/>
    </row>
    <row r="3538" spans="14:23">
      <c r="N3538" s="108"/>
      <c r="O3538" s="108"/>
      <c r="P3538" s="108"/>
      <c r="Q3538" s="109"/>
      <c r="W3538" s="19"/>
    </row>
    <row r="3539" spans="14:23">
      <c r="N3539" s="108"/>
      <c r="O3539" s="108"/>
      <c r="P3539" s="108"/>
      <c r="Q3539" s="109"/>
      <c r="W3539" s="19"/>
    </row>
    <row r="3540" spans="14:23">
      <c r="N3540" s="108"/>
      <c r="O3540" s="108"/>
      <c r="P3540" s="108"/>
      <c r="Q3540" s="109"/>
      <c r="W3540" s="19"/>
    </row>
    <row r="3541" spans="14:23">
      <c r="N3541" s="108"/>
      <c r="O3541" s="108"/>
      <c r="P3541" s="108"/>
      <c r="Q3541" s="109"/>
      <c r="W3541" s="19"/>
    </row>
    <row r="3542" spans="14:23">
      <c r="N3542" s="108"/>
      <c r="O3542" s="108"/>
      <c r="P3542" s="108"/>
      <c r="Q3542" s="109"/>
      <c r="W3542" s="19"/>
    </row>
    <row r="3543" spans="14:23">
      <c r="N3543" s="108"/>
      <c r="O3543" s="108"/>
      <c r="P3543" s="108"/>
      <c r="Q3543" s="109"/>
      <c r="W3543" s="19"/>
    </row>
    <row r="3544" spans="14:23">
      <c r="N3544" s="108"/>
      <c r="O3544" s="108"/>
      <c r="P3544" s="108"/>
      <c r="Q3544" s="109"/>
      <c r="W3544" s="19"/>
    </row>
    <row r="3545" spans="14:23">
      <c r="N3545" s="108"/>
      <c r="O3545" s="108"/>
      <c r="P3545" s="108"/>
      <c r="Q3545" s="109"/>
      <c r="W3545" s="19"/>
    </row>
    <row r="3546" spans="14:23">
      <c r="N3546" s="108"/>
      <c r="O3546" s="108"/>
      <c r="P3546" s="108"/>
      <c r="Q3546" s="109"/>
      <c r="W3546" s="19"/>
    </row>
    <row r="3547" spans="14:23">
      <c r="N3547" s="108"/>
      <c r="O3547" s="108"/>
      <c r="P3547" s="108"/>
      <c r="Q3547" s="109"/>
      <c r="W3547" s="19"/>
    </row>
    <row r="3548" spans="14:23">
      <c r="N3548" s="108"/>
      <c r="O3548" s="108"/>
      <c r="P3548" s="108"/>
      <c r="Q3548" s="109"/>
      <c r="W3548" s="19"/>
    </row>
    <row r="3549" spans="14:23">
      <c r="N3549" s="108"/>
      <c r="O3549" s="108"/>
      <c r="P3549" s="108"/>
      <c r="Q3549" s="109"/>
      <c r="W3549" s="19"/>
    </row>
    <row r="3550" spans="14:23">
      <c r="N3550" s="108"/>
      <c r="O3550" s="108"/>
      <c r="P3550" s="108"/>
      <c r="Q3550" s="109"/>
      <c r="W3550" s="19"/>
    </row>
    <row r="3551" spans="14:23">
      <c r="N3551" s="108"/>
      <c r="O3551" s="108"/>
      <c r="P3551" s="108"/>
      <c r="Q3551" s="109"/>
      <c r="W3551" s="19"/>
    </row>
    <row r="3552" spans="14:23">
      <c r="N3552" s="108"/>
      <c r="O3552" s="108"/>
      <c r="P3552" s="108"/>
      <c r="Q3552" s="109"/>
      <c r="W3552" s="19"/>
    </row>
    <row r="3553" spans="14:23">
      <c r="N3553" s="108"/>
      <c r="O3553" s="108"/>
      <c r="P3553" s="108"/>
      <c r="Q3553" s="109"/>
      <c r="W3553" s="19"/>
    </row>
    <row r="3554" spans="14:23">
      <c r="N3554" s="108"/>
      <c r="O3554" s="108"/>
      <c r="P3554" s="108"/>
      <c r="Q3554" s="109"/>
      <c r="W3554" s="19"/>
    </row>
    <row r="3555" spans="14:23">
      <c r="N3555" s="108"/>
      <c r="O3555" s="108"/>
      <c r="P3555" s="108"/>
      <c r="Q3555" s="109"/>
      <c r="W3555" s="19"/>
    </row>
    <row r="3556" spans="14:23">
      <c r="N3556" s="108"/>
      <c r="O3556" s="108"/>
      <c r="P3556" s="108"/>
      <c r="Q3556" s="109"/>
      <c r="W3556" s="19"/>
    </row>
    <row r="3557" spans="14:23">
      <c r="N3557" s="108"/>
      <c r="O3557" s="108"/>
      <c r="P3557" s="108"/>
      <c r="Q3557" s="109"/>
      <c r="W3557" s="19"/>
    </row>
    <row r="3558" spans="14:23">
      <c r="N3558" s="108"/>
      <c r="O3558" s="108"/>
      <c r="P3558" s="108"/>
      <c r="Q3558" s="109"/>
      <c r="W3558" s="19"/>
    </row>
    <row r="3559" spans="14:23">
      <c r="N3559" s="108"/>
      <c r="O3559" s="108"/>
      <c r="P3559" s="108"/>
      <c r="Q3559" s="109"/>
      <c r="W3559" s="19"/>
    </row>
    <row r="3560" spans="14:23">
      <c r="N3560" s="108"/>
      <c r="O3560" s="108"/>
      <c r="P3560" s="108"/>
      <c r="Q3560" s="109"/>
      <c r="W3560" s="19"/>
    </row>
    <row r="3561" spans="14:23">
      <c r="N3561" s="108"/>
      <c r="O3561" s="108"/>
      <c r="P3561" s="108"/>
      <c r="Q3561" s="109"/>
      <c r="W3561" s="19"/>
    </row>
    <row r="3562" spans="14:23">
      <c r="N3562" s="108"/>
      <c r="O3562" s="108"/>
      <c r="P3562" s="108"/>
      <c r="Q3562" s="109"/>
      <c r="W3562" s="19"/>
    </row>
    <row r="3563" spans="14:23">
      <c r="N3563" s="108"/>
      <c r="O3563" s="108"/>
      <c r="P3563" s="108"/>
      <c r="Q3563" s="109"/>
      <c r="W3563" s="19"/>
    </row>
    <row r="3564" spans="14:23">
      <c r="N3564" s="108"/>
      <c r="O3564" s="108"/>
      <c r="P3564" s="108"/>
      <c r="Q3564" s="109"/>
      <c r="W3564" s="19"/>
    </row>
    <row r="3565" spans="14:23">
      <c r="N3565" s="108"/>
      <c r="O3565" s="108"/>
      <c r="P3565" s="108"/>
      <c r="Q3565" s="109"/>
      <c r="W3565" s="19"/>
    </row>
    <row r="3566" spans="14:23">
      <c r="N3566" s="108"/>
      <c r="O3566" s="108"/>
      <c r="P3566" s="108"/>
      <c r="Q3566" s="109"/>
      <c r="W3566" s="19"/>
    </row>
    <row r="3567" spans="14:23">
      <c r="N3567" s="108"/>
      <c r="O3567" s="108"/>
      <c r="P3567" s="108"/>
      <c r="Q3567" s="109"/>
      <c r="W3567" s="19"/>
    </row>
    <row r="3568" spans="14:23">
      <c r="N3568" s="108"/>
      <c r="O3568" s="108"/>
      <c r="P3568" s="108"/>
      <c r="Q3568" s="109"/>
      <c r="W3568" s="19"/>
    </row>
    <row r="3569" spans="14:23">
      <c r="N3569" s="108"/>
      <c r="O3569" s="108"/>
      <c r="P3569" s="108"/>
      <c r="Q3569" s="109"/>
      <c r="W3569" s="19"/>
    </row>
    <row r="3570" spans="14:23">
      <c r="N3570" s="108"/>
      <c r="O3570" s="108"/>
      <c r="P3570" s="108"/>
      <c r="Q3570" s="109"/>
      <c r="W3570" s="19"/>
    </row>
    <row r="3571" spans="14:23">
      <c r="N3571" s="108"/>
      <c r="O3571" s="108"/>
      <c r="P3571" s="108"/>
      <c r="Q3571" s="109"/>
      <c r="W3571" s="19"/>
    </row>
    <row r="3572" spans="14:23">
      <c r="N3572" s="108"/>
      <c r="O3572" s="108"/>
      <c r="P3572" s="108"/>
      <c r="Q3572" s="109"/>
      <c r="W3572" s="19"/>
    </row>
    <row r="3573" spans="14:23">
      <c r="N3573" s="108"/>
      <c r="O3573" s="108"/>
      <c r="P3573" s="108"/>
      <c r="Q3573" s="109"/>
      <c r="W3573" s="19"/>
    </row>
    <row r="3574" spans="14:23">
      <c r="N3574" s="108"/>
      <c r="O3574" s="108"/>
      <c r="P3574" s="108"/>
      <c r="Q3574" s="109"/>
      <c r="W3574" s="19"/>
    </row>
    <row r="3575" spans="14:23">
      <c r="N3575" s="108"/>
      <c r="O3575" s="108"/>
      <c r="P3575" s="108"/>
      <c r="Q3575" s="109"/>
      <c r="W3575" s="19"/>
    </row>
    <row r="3576" spans="14:23">
      <c r="N3576" s="108"/>
      <c r="O3576" s="108"/>
      <c r="P3576" s="108"/>
      <c r="Q3576" s="109"/>
      <c r="W3576" s="19"/>
    </row>
    <row r="3577" spans="14:23">
      <c r="N3577" s="108"/>
      <c r="O3577" s="108"/>
      <c r="P3577" s="108"/>
      <c r="Q3577" s="109"/>
      <c r="W3577" s="19"/>
    </row>
    <row r="3578" spans="14:23">
      <c r="N3578" s="108"/>
      <c r="O3578" s="108"/>
      <c r="P3578" s="108"/>
      <c r="Q3578" s="109"/>
      <c r="W3578" s="19"/>
    </row>
    <row r="3579" spans="14:23">
      <c r="N3579" s="108"/>
      <c r="O3579" s="108"/>
      <c r="P3579" s="108"/>
      <c r="Q3579" s="109"/>
      <c r="W3579" s="19"/>
    </row>
    <row r="3580" spans="14:23">
      <c r="N3580" s="108"/>
      <c r="O3580" s="108"/>
      <c r="P3580" s="108"/>
      <c r="Q3580" s="109"/>
      <c r="W3580" s="19"/>
    </row>
    <row r="3581" spans="14:23">
      <c r="N3581" s="108"/>
      <c r="O3581" s="108"/>
      <c r="P3581" s="108"/>
      <c r="Q3581" s="109"/>
      <c r="W3581" s="19"/>
    </row>
    <row r="3582" spans="14:23">
      <c r="N3582" s="108"/>
      <c r="O3582" s="108"/>
      <c r="P3582" s="108"/>
      <c r="Q3582" s="109"/>
      <c r="W3582" s="19"/>
    </row>
    <row r="3583" spans="14:23">
      <c r="N3583" s="108"/>
      <c r="O3583" s="108"/>
      <c r="P3583" s="108"/>
      <c r="Q3583" s="109"/>
      <c r="W3583" s="19"/>
    </row>
    <row r="3584" spans="14:23">
      <c r="N3584" s="108"/>
      <c r="O3584" s="108"/>
      <c r="P3584" s="108"/>
      <c r="Q3584" s="109"/>
      <c r="W3584" s="19"/>
    </row>
    <row r="3585" spans="14:23">
      <c r="N3585" s="108"/>
      <c r="O3585" s="108"/>
      <c r="P3585" s="108"/>
      <c r="Q3585" s="109"/>
      <c r="W3585" s="19"/>
    </row>
    <row r="3586" spans="14:23">
      <c r="N3586" s="108"/>
      <c r="O3586" s="108"/>
      <c r="P3586" s="108"/>
      <c r="Q3586" s="109"/>
      <c r="W3586" s="19"/>
    </row>
    <row r="3587" spans="14:23">
      <c r="N3587" s="108"/>
      <c r="O3587" s="108"/>
      <c r="P3587" s="108"/>
      <c r="Q3587" s="109"/>
      <c r="W3587" s="19"/>
    </row>
    <row r="3588" spans="14:23">
      <c r="N3588" s="108"/>
      <c r="O3588" s="108"/>
      <c r="P3588" s="108"/>
      <c r="Q3588" s="109"/>
      <c r="W3588" s="19"/>
    </row>
    <row r="3589" spans="14:23">
      <c r="N3589" s="108"/>
      <c r="O3589" s="108"/>
      <c r="P3589" s="108"/>
      <c r="Q3589" s="109"/>
      <c r="W3589" s="19"/>
    </row>
    <row r="3590" spans="14:23">
      <c r="N3590" s="108"/>
      <c r="O3590" s="108"/>
      <c r="P3590" s="108"/>
      <c r="Q3590" s="109"/>
      <c r="W3590" s="19"/>
    </row>
    <row r="3591" spans="14:23">
      <c r="N3591" s="108"/>
      <c r="O3591" s="108"/>
      <c r="P3591" s="108"/>
      <c r="Q3591" s="109"/>
      <c r="W3591" s="19"/>
    </row>
    <row r="3592" spans="14:23">
      <c r="N3592" s="108"/>
      <c r="O3592" s="108"/>
      <c r="P3592" s="108"/>
      <c r="Q3592" s="109"/>
      <c r="W3592" s="19"/>
    </row>
    <row r="3593" spans="14:23">
      <c r="N3593" s="108"/>
      <c r="O3593" s="108"/>
      <c r="P3593" s="108"/>
      <c r="Q3593" s="109"/>
      <c r="W3593" s="19"/>
    </row>
    <row r="3594" spans="14:23">
      <c r="N3594" s="108"/>
      <c r="O3594" s="108"/>
      <c r="P3594" s="108"/>
      <c r="Q3594" s="109"/>
      <c r="W3594" s="19"/>
    </row>
    <row r="3595" spans="14:23">
      <c r="N3595" s="108"/>
      <c r="O3595" s="108"/>
      <c r="P3595" s="108"/>
      <c r="Q3595" s="109"/>
      <c r="W3595" s="19"/>
    </row>
    <row r="3596" spans="14:23">
      <c r="N3596" s="108"/>
      <c r="O3596" s="108"/>
      <c r="P3596" s="108"/>
      <c r="Q3596" s="109"/>
      <c r="W3596" s="19"/>
    </row>
    <row r="3597" spans="14:23">
      <c r="N3597" s="108"/>
      <c r="O3597" s="108"/>
      <c r="P3597" s="108"/>
      <c r="Q3597" s="109"/>
      <c r="W3597" s="19"/>
    </row>
    <row r="3598" spans="14:23">
      <c r="N3598" s="108"/>
      <c r="O3598" s="108"/>
      <c r="P3598" s="108"/>
      <c r="Q3598" s="109"/>
      <c r="W3598" s="19"/>
    </row>
    <row r="3599" spans="14:23">
      <c r="N3599" s="108"/>
      <c r="O3599" s="108"/>
      <c r="P3599" s="108"/>
      <c r="Q3599" s="109"/>
      <c r="W3599" s="19"/>
    </row>
    <row r="3600" spans="14:23">
      <c r="N3600" s="108"/>
      <c r="O3600" s="108"/>
      <c r="P3600" s="108"/>
      <c r="Q3600" s="109"/>
      <c r="W3600" s="19"/>
    </row>
    <row r="3601" spans="14:23">
      <c r="N3601" s="108"/>
      <c r="O3601" s="108"/>
      <c r="P3601" s="108"/>
      <c r="Q3601" s="109"/>
      <c r="W3601" s="19"/>
    </row>
    <row r="3602" spans="14:23">
      <c r="N3602" s="108"/>
      <c r="O3602" s="108"/>
      <c r="P3602" s="108"/>
      <c r="Q3602" s="109"/>
      <c r="W3602" s="19"/>
    </row>
    <row r="3603" spans="14:23">
      <c r="N3603" s="108"/>
      <c r="O3603" s="108"/>
      <c r="P3603" s="108"/>
      <c r="Q3603" s="109"/>
      <c r="W3603" s="19"/>
    </row>
    <row r="3604" spans="14:23">
      <c r="N3604" s="108"/>
      <c r="O3604" s="108"/>
      <c r="P3604" s="108"/>
      <c r="Q3604" s="109"/>
      <c r="W3604" s="19"/>
    </row>
    <row r="3605" spans="14:23">
      <c r="N3605" s="108"/>
      <c r="O3605" s="108"/>
      <c r="P3605" s="108"/>
      <c r="Q3605" s="109"/>
      <c r="W3605" s="19"/>
    </row>
    <row r="3606" spans="14:23">
      <c r="N3606" s="108"/>
      <c r="O3606" s="108"/>
      <c r="P3606" s="108"/>
      <c r="Q3606" s="109"/>
      <c r="W3606" s="19"/>
    </row>
    <row r="3607" spans="14:23">
      <c r="N3607" s="108"/>
      <c r="O3607" s="108"/>
      <c r="P3607" s="108"/>
      <c r="Q3607" s="109"/>
      <c r="W3607" s="19"/>
    </row>
    <row r="3608" spans="14:23">
      <c r="N3608" s="108"/>
      <c r="O3608" s="108"/>
      <c r="P3608" s="108"/>
      <c r="Q3608" s="109"/>
      <c r="W3608" s="19"/>
    </row>
    <row r="3609" spans="14:23">
      <c r="N3609" s="108"/>
      <c r="O3609" s="108"/>
      <c r="P3609" s="108"/>
      <c r="Q3609" s="109"/>
      <c r="W3609" s="19"/>
    </row>
    <row r="3610" spans="14:23">
      <c r="N3610" s="108"/>
      <c r="O3610" s="108"/>
      <c r="P3610" s="108"/>
      <c r="Q3610" s="109"/>
      <c r="W3610" s="19"/>
    </row>
    <row r="3611" spans="14:23">
      <c r="N3611" s="108"/>
      <c r="O3611" s="108"/>
      <c r="P3611" s="108"/>
      <c r="Q3611" s="109"/>
      <c r="W3611" s="19"/>
    </row>
    <row r="3612" spans="14:23">
      <c r="N3612" s="108"/>
      <c r="O3612" s="108"/>
      <c r="P3612" s="108"/>
      <c r="Q3612" s="109"/>
      <c r="W3612" s="19"/>
    </row>
    <row r="3613" spans="14:23">
      <c r="N3613" s="108"/>
      <c r="O3613" s="108"/>
      <c r="P3613" s="108"/>
      <c r="Q3613" s="109"/>
      <c r="W3613" s="19"/>
    </row>
    <row r="3614" spans="14:23">
      <c r="N3614" s="108"/>
      <c r="O3614" s="108"/>
      <c r="P3614" s="108"/>
      <c r="Q3614" s="109"/>
      <c r="W3614" s="19"/>
    </row>
    <row r="3615" spans="14:23">
      <c r="N3615" s="108"/>
      <c r="O3615" s="108"/>
      <c r="P3615" s="108"/>
      <c r="Q3615" s="109"/>
      <c r="W3615" s="19"/>
    </row>
    <row r="3616" spans="14:23">
      <c r="N3616" s="108"/>
      <c r="O3616" s="108"/>
      <c r="P3616" s="108"/>
      <c r="Q3616" s="109"/>
      <c r="W3616" s="19"/>
    </row>
    <row r="3617" spans="14:23">
      <c r="N3617" s="108"/>
      <c r="O3617" s="108"/>
      <c r="P3617" s="108"/>
      <c r="Q3617" s="109"/>
      <c r="W3617" s="19"/>
    </row>
    <row r="3618" spans="14:23">
      <c r="N3618" s="108"/>
      <c r="O3618" s="108"/>
      <c r="P3618" s="108"/>
      <c r="Q3618" s="109"/>
      <c r="W3618" s="19"/>
    </row>
    <row r="3619" spans="14:23">
      <c r="N3619" s="108"/>
      <c r="O3619" s="108"/>
      <c r="P3619" s="108"/>
      <c r="Q3619" s="109"/>
      <c r="W3619" s="19"/>
    </row>
    <row r="3620" spans="14:23">
      <c r="N3620" s="108"/>
      <c r="O3620" s="108"/>
      <c r="P3620" s="108"/>
      <c r="Q3620" s="109"/>
      <c r="W3620" s="19"/>
    </row>
    <row r="3621" spans="14:23">
      <c r="N3621" s="108"/>
      <c r="O3621" s="108"/>
      <c r="P3621" s="108"/>
      <c r="Q3621" s="109"/>
      <c r="W3621" s="19"/>
    </row>
    <row r="3622" spans="14:23">
      <c r="N3622" s="108"/>
      <c r="O3622" s="108"/>
      <c r="P3622" s="108"/>
      <c r="Q3622" s="109"/>
      <c r="W3622" s="19"/>
    </row>
    <row r="3623" spans="14:23">
      <c r="N3623" s="108"/>
      <c r="O3623" s="108"/>
      <c r="P3623" s="108"/>
      <c r="Q3623" s="109"/>
      <c r="W3623" s="19"/>
    </row>
    <row r="3624" spans="14:23">
      <c r="N3624" s="108"/>
      <c r="O3624" s="108"/>
      <c r="P3624" s="108"/>
      <c r="Q3624" s="109"/>
      <c r="W3624" s="19"/>
    </row>
    <row r="3625" spans="14:23">
      <c r="N3625" s="108"/>
      <c r="O3625" s="108"/>
      <c r="P3625" s="108"/>
      <c r="Q3625" s="109"/>
      <c r="W3625" s="19"/>
    </row>
    <row r="3626" spans="14:23">
      <c r="N3626" s="108"/>
      <c r="O3626" s="108"/>
      <c r="P3626" s="108"/>
      <c r="Q3626" s="109"/>
      <c r="W3626" s="19"/>
    </row>
    <row r="3627" spans="14:23">
      <c r="N3627" s="108"/>
      <c r="O3627" s="108"/>
      <c r="P3627" s="108"/>
      <c r="Q3627" s="109"/>
      <c r="W3627" s="19"/>
    </row>
    <row r="3628" spans="14:23">
      <c r="N3628" s="108"/>
      <c r="O3628" s="108"/>
      <c r="P3628" s="108"/>
      <c r="Q3628" s="109"/>
      <c r="W3628" s="19"/>
    </row>
    <row r="3629" spans="14:23">
      <c r="N3629" s="108"/>
      <c r="O3629" s="108"/>
      <c r="P3629" s="108"/>
      <c r="Q3629" s="109"/>
      <c r="W3629" s="19"/>
    </row>
    <row r="3630" spans="14:23">
      <c r="N3630" s="108"/>
      <c r="O3630" s="108"/>
      <c r="P3630" s="108"/>
      <c r="Q3630" s="109"/>
      <c r="W3630" s="19"/>
    </row>
    <row r="3631" spans="14:23">
      <c r="N3631" s="108"/>
      <c r="O3631" s="108"/>
      <c r="P3631" s="108"/>
      <c r="Q3631" s="109"/>
      <c r="W3631" s="19"/>
    </row>
    <row r="3632" spans="14:23">
      <c r="N3632" s="108"/>
      <c r="O3632" s="108"/>
      <c r="P3632" s="108"/>
      <c r="Q3632" s="109"/>
      <c r="W3632" s="19"/>
    </row>
    <row r="3633" spans="14:23">
      <c r="N3633" s="108"/>
      <c r="O3633" s="108"/>
      <c r="P3633" s="108"/>
      <c r="Q3633" s="109"/>
      <c r="W3633" s="19"/>
    </row>
    <row r="3634" spans="14:23">
      <c r="N3634" s="108"/>
      <c r="O3634" s="108"/>
      <c r="P3634" s="108"/>
      <c r="Q3634" s="109"/>
      <c r="W3634" s="19"/>
    </row>
    <row r="3635" spans="14:23">
      <c r="N3635" s="108"/>
      <c r="O3635" s="108"/>
      <c r="P3635" s="108"/>
      <c r="Q3635" s="109"/>
      <c r="W3635" s="19"/>
    </row>
    <row r="3636" spans="14:23">
      <c r="N3636" s="108"/>
      <c r="O3636" s="108"/>
      <c r="P3636" s="108"/>
      <c r="Q3636" s="109"/>
      <c r="W3636" s="19"/>
    </row>
    <row r="3637" spans="14:23">
      <c r="N3637" s="108"/>
      <c r="O3637" s="108"/>
      <c r="P3637" s="108"/>
      <c r="Q3637" s="109"/>
      <c r="W3637" s="19"/>
    </row>
    <row r="3638" spans="14:23">
      <c r="N3638" s="108"/>
      <c r="O3638" s="108"/>
      <c r="P3638" s="108"/>
      <c r="Q3638" s="109"/>
      <c r="W3638" s="19"/>
    </row>
    <row r="3639" spans="14:23">
      <c r="N3639" s="108"/>
      <c r="O3639" s="108"/>
      <c r="P3639" s="108"/>
      <c r="Q3639" s="109"/>
      <c r="W3639" s="19"/>
    </row>
    <row r="3640" spans="14:23">
      <c r="N3640" s="108"/>
      <c r="O3640" s="108"/>
      <c r="P3640" s="108"/>
      <c r="Q3640" s="109"/>
      <c r="W3640" s="19"/>
    </row>
    <row r="3641" spans="14:23">
      <c r="N3641" s="108"/>
      <c r="O3641" s="108"/>
      <c r="P3641" s="108"/>
      <c r="Q3641" s="109"/>
      <c r="W3641" s="19"/>
    </row>
    <row r="3642" spans="14:23">
      <c r="N3642" s="108"/>
      <c r="O3642" s="108"/>
      <c r="P3642" s="108"/>
      <c r="Q3642" s="109"/>
      <c r="W3642" s="19"/>
    </row>
    <row r="3643" spans="14:23">
      <c r="N3643" s="108"/>
      <c r="O3643" s="108"/>
      <c r="P3643" s="108"/>
      <c r="Q3643" s="109"/>
      <c r="W3643" s="19"/>
    </row>
    <row r="3644" spans="14:23">
      <c r="N3644" s="108"/>
      <c r="O3644" s="108"/>
      <c r="P3644" s="108"/>
      <c r="Q3644" s="109"/>
      <c r="W3644" s="19"/>
    </row>
    <row r="3645" spans="14:23">
      <c r="N3645" s="108"/>
      <c r="O3645" s="108"/>
      <c r="P3645" s="108"/>
      <c r="Q3645" s="109"/>
      <c r="W3645" s="19"/>
    </row>
    <row r="3646" spans="14:23">
      <c r="N3646" s="108"/>
      <c r="O3646" s="108"/>
      <c r="P3646" s="108"/>
      <c r="Q3646" s="109"/>
      <c r="W3646" s="19"/>
    </row>
    <row r="3647" spans="14:23">
      <c r="N3647" s="108"/>
      <c r="O3647" s="108"/>
      <c r="P3647" s="108"/>
      <c r="Q3647" s="109"/>
      <c r="W3647" s="19"/>
    </row>
    <row r="3648" spans="14:23">
      <c r="N3648" s="108"/>
      <c r="O3648" s="108"/>
      <c r="P3648" s="108"/>
      <c r="Q3648" s="109"/>
      <c r="W3648" s="19"/>
    </row>
    <row r="3649" spans="14:23">
      <c r="N3649" s="108"/>
      <c r="O3649" s="108"/>
      <c r="P3649" s="108"/>
      <c r="Q3649" s="109"/>
      <c r="W3649" s="19"/>
    </row>
    <row r="3650" spans="14:23">
      <c r="N3650" s="108"/>
      <c r="O3650" s="108"/>
      <c r="P3650" s="108"/>
      <c r="Q3650" s="109"/>
      <c r="W3650" s="19"/>
    </row>
    <row r="3651" spans="14:23">
      <c r="N3651" s="108"/>
      <c r="O3651" s="108"/>
      <c r="P3651" s="108"/>
      <c r="Q3651" s="109"/>
      <c r="W3651" s="19"/>
    </row>
    <row r="3652" spans="14:23">
      <c r="N3652" s="108"/>
      <c r="O3652" s="108"/>
      <c r="P3652" s="108"/>
      <c r="Q3652" s="109"/>
      <c r="W3652" s="19"/>
    </row>
    <row r="3653" spans="14:23">
      <c r="N3653" s="108"/>
      <c r="O3653" s="108"/>
      <c r="P3653" s="108"/>
      <c r="Q3653" s="109"/>
      <c r="W3653" s="19"/>
    </row>
    <row r="3654" spans="14:23">
      <c r="N3654" s="108"/>
      <c r="O3654" s="108"/>
      <c r="P3654" s="108"/>
      <c r="Q3654" s="109"/>
      <c r="W3654" s="19"/>
    </row>
    <row r="3655" spans="14:23">
      <c r="N3655" s="108"/>
      <c r="O3655" s="108"/>
      <c r="P3655" s="108"/>
      <c r="Q3655" s="109"/>
      <c r="W3655" s="19"/>
    </row>
    <row r="3656" spans="14:23">
      <c r="N3656" s="108"/>
      <c r="O3656" s="108"/>
      <c r="P3656" s="108"/>
      <c r="Q3656" s="109"/>
      <c r="W3656" s="19"/>
    </row>
    <row r="3657" spans="14:23">
      <c r="N3657" s="108"/>
      <c r="O3657" s="108"/>
      <c r="P3657" s="108"/>
      <c r="Q3657" s="109"/>
      <c r="W3657" s="19"/>
    </row>
    <row r="3658" spans="14:23">
      <c r="N3658" s="108"/>
      <c r="O3658" s="108"/>
      <c r="P3658" s="108"/>
      <c r="Q3658" s="109"/>
      <c r="W3658" s="19"/>
    </row>
    <row r="3659" spans="14:23">
      <c r="N3659" s="108"/>
      <c r="O3659" s="108"/>
      <c r="P3659" s="108"/>
      <c r="Q3659" s="109"/>
      <c r="W3659" s="19"/>
    </row>
    <row r="3660" spans="14:23">
      <c r="N3660" s="108"/>
      <c r="O3660" s="108"/>
      <c r="P3660" s="108"/>
      <c r="Q3660" s="109"/>
      <c r="W3660" s="19"/>
    </row>
    <row r="3661" spans="14:23">
      <c r="N3661" s="108"/>
      <c r="O3661" s="108"/>
      <c r="P3661" s="108"/>
      <c r="Q3661" s="109"/>
      <c r="W3661" s="19"/>
    </row>
    <row r="3662" spans="14:23">
      <c r="N3662" s="108"/>
      <c r="O3662" s="108"/>
      <c r="P3662" s="108"/>
      <c r="Q3662" s="109"/>
      <c r="W3662" s="19"/>
    </row>
    <row r="3663" spans="14:23">
      <c r="N3663" s="108"/>
      <c r="O3663" s="108"/>
      <c r="P3663" s="108"/>
      <c r="Q3663" s="109"/>
      <c r="W3663" s="19"/>
    </row>
    <row r="3664" spans="14:23">
      <c r="N3664" s="108"/>
      <c r="O3664" s="108"/>
      <c r="P3664" s="108"/>
      <c r="Q3664" s="109"/>
      <c r="W3664" s="19"/>
    </row>
    <row r="3665" spans="14:23">
      <c r="N3665" s="108"/>
      <c r="O3665" s="108"/>
      <c r="P3665" s="108"/>
      <c r="Q3665" s="109"/>
      <c r="W3665" s="19"/>
    </row>
    <row r="3666" spans="14:23">
      <c r="N3666" s="108"/>
      <c r="O3666" s="108"/>
      <c r="P3666" s="108"/>
      <c r="Q3666" s="109"/>
      <c r="W3666" s="19"/>
    </row>
    <row r="3667" spans="14:23">
      <c r="N3667" s="108"/>
      <c r="O3667" s="108"/>
      <c r="P3667" s="108"/>
      <c r="Q3667" s="109"/>
      <c r="W3667" s="19"/>
    </row>
    <row r="3668" spans="14:23">
      <c r="N3668" s="108"/>
      <c r="O3668" s="108"/>
      <c r="P3668" s="108"/>
      <c r="Q3668" s="109"/>
      <c r="W3668" s="19"/>
    </row>
    <row r="3669" spans="14:23">
      <c r="N3669" s="108"/>
      <c r="O3669" s="108"/>
      <c r="P3669" s="108"/>
      <c r="Q3669" s="109"/>
      <c r="W3669" s="19"/>
    </row>
    <row r="3670" spans="14:23">
      <c r="N3670" s="108"/>
      <c r="O3670" s="108"/>
      <c r="P3670" s="108"/>
      <c r="Q3670" s="109"/>
      <c r="W3670" s="19"/>
    </row>
    <row r="3671" spans="14:23">
      <c r="N3671" s="108"/>
      <c r="O3671" s="108"/>
      <c r="P3671" s="108"/>
      <c r="Q3671" s="109"/>
      <c r="W3671" s="19"/>
    </row>
    <row r="3672" spans="14:23">
      <c r="N3672" s="108"/>
      <c r="O3672" s="108"/>
      <c r="P3672" s="108"/>
      <c r="Q3672" s="109"/>
      <c r="W3672" s="19"/>
    </row>
    <row r="3673" spans="14:23">
      <c r="N3673" s="108"/>
      <c r="O3673" s="108"/>
      <c r="P3673" s="108"/>
      <c r="Q3673" s="109"/>
      <c r="W3673" s="19"/>
    </row>
    <row r="3674" spans="14:23">
      <c r="N3674" s="108"/>
      <c r="O3674" s="108"/>
      <c r="P3674" s="108"/>
      <c r="Q3674" s="109"/>
      <c r="W3674" s="19"/>
    </row>
    <row r="3675" spans="14:23">
      <c r="N3675" s="108"/>
      <c r="O3675" s="108"/>
      <c r="P3675" s="108"/>
      <c r="Q3675" s="109"/>
      <c r="W3675" s="19"/>
    </row>
    <row r="3676" spans="14:23">
      <c r="N3676" s="108"/>
      <c r="O3676" s="108"/>
      <c r="P3676" s="108"/>
      <c r="Q3676" s="109"/>
      <c r="W3676" s="19"/>
    </row>
    <row r="3677" spans="14:23">
      <c r="N3677" s="108"/>
      <c r="O3677" s="108"/>
      <c r="P3677" s="108"/>
      <c r="Q3677" s="109"/>
      <c r="W3677" s="19"/>
    </row>
    <row r="3678" spans="14:23">
      <c r="N3678" s="108"/>
      <c r="O3678" s="108"/>
      <c r="P3678" s="108"/>
      <c r="Q3678" s="109"/>
      <c r="W3678" s="19"/>
    </row>
    <row r="3679" spans="14:23">
      <c r="N3679" s="108"/>
      <c r="O3679" s="108"/>
      <c r="P3679" s="108"/>
      <c r="Q3679" s="109"/>
      <c r="W3679" s="19"/>
    </row>
    <row r="3680" spans="14:23">
      <c r="N3680" s="108"/>
      <c r="O3680" s="108"/>
      <c r="P3680" s="108"/>
      <c r="Q3680" s="109"/>
      <c r="W3680" s="19"/>
    </row>
    <row r="3681" spans="14:23">
      <c r="N3681" s="108"/>
      <c r="O3681" s="108"/>
      <c r="P3681" s="108"/>
      <c r="Q3681" s="109"/>
      <c r="W3681" s="19"/>
    </row>
    <row r="3682" spans="14:23">
      <c r="N3682" s="108"/>
      <c r="O3682" s="108"/>
      <c r="P3682" s="108"/>
      <c r="Q3682" s="109"/>
      <c r="W3682" s="19"/>
    </row>
    <row r="3683" spans="14:23">
      <c r="N3683" s="108"/>
      <c r="O3683" s="108"/>
      <c r="P3683" s="108"/>
      <c r="Q3683" s="109"/>
      <c r="W3683" s="19"/>
    </row>
    <row r="3684" spans="14:23">
      <c r="N3684" s="108"/>
      <c r="O3684" s="108"/>
      <c r="P3684" s="108"/>
      <c r="Q3684" s="109"/>
      <c r="W3684" s="19"/>
    </row>
    <row r="3685" spans="14:23">
      <c r="N3685" s="108"/>
      <c r="O3685" s="108"/>
      <c r="P3685" s="108"/>
      <c r="Q3685" s="109"/>
      <c r="W3685" s="19"/>
    </row>
    <row r="3686" spans="14:23">
      <c r="N3686" s="108"/>
      <c r="O3686" s="108"/>
      <c r="P3686" s="108"/>
      <c r="Q3686" s="109"/>
      <c r="W3686" s="19"/>
    </row>
    <row r="3687" spans="14:23">
      <c r="N3687" s="108"/>
      <c r="O3687" s="108"/>
      <c r="P3687" s="108"/>
      <c r="Q3687" s="109"/>
      <c r="W3687" s="19"/>
    </row>
    <row r="3688" spans="14:23">
      <c r="N3688" s="108"/>
      <c r="O3688" s="108"/>
      <c r="P3688" s="108"/>
      <c r="Q3688" s="109"/>
      <c r="W3688" s="19"/>
    </row>
    <row r="3689" spans="14:23">
      <c r="N3689" s="108"/>
      <c r="O3689" s="108"/>
      <c r="P3689" s="108"/>
      <c r="Q3689" s="109"/>
      <c r="W3689" s="19"/>
    </row>
    <row r="3690" spans="14:23">
      <c r="N3690" s="108"/>
      <c r="O3690" s="108"/>
      <c r="P3690" s="108"/>
      <c r="Q3690" s="109"/>
      <c r="W3690" s="19"/>
    </row>
    <row r="3691" spans="14:23">
      <c r="N3691" s="108"/>
      <c r="O3691" s="108"/>
      <c r="P3691" s="108"/>
      <c r="Q3691" s="109"/>
      <c r="W3691" s="19"/>
    </row>
    <row r="3692" spans="14:23">
      <c r="N3692" s="108"/>
      <c r="O3692" s="108"/>
      <c r="P3692" s="108"/>
      <c r="Q3692" s="109"/>
      <c r="W3692" s="19"/>
    </row>
    <row r="3693" spans="14:23">
      <c r="N3693" s="108"/>
      <c r="O3693" s="108"/>
      <c r="P3693" s="108"/>
      <c r="Q3693" s="109"/>
      <c r="W3693" s="19"/>
    </row>
    <row r="3694" spans="14:23">
      <c r="N3694" s="108"/>
      <c r="O3694" s="108"/>
      <c r="P3694" s="108"/>
      <c r="Q3694" s="109"/>
      <c r="W3694" s="19"/>
    </row>
    <row r="3695" spans="14:23">
      <c r="N3695" s="108"/>
      <c r="O3695" s="108"/>
      <c r="P3695" s="108"/>
      <c r="Q3695" s="109"/>
      <c r="W3695" s="19"/>
    </row>
    <row r="3696" spans="14:23">
      <c r="N3696" s="108"/>
      <c r="O3696" s="108"/>
      <c r="P3696" s="108"/>
      <c r="Q3696" s="109"/>
      <c r="W3696" s="19"/>
    </row>
    <row r="3697" spans="14:23">
      <c r="N3697" s="108"/>
      <c r="O3697" s="108"/>
      <c r="P3697" s="108"/>
      <c r="Q3697" s="109"/>
      <c r="W3697" s="19"/>
    </row>
    <row r="3698" spans="14:23">
      <c r="N3698" s="108"/>
      <c r="O3698" s="108"/>
      <c r="P3698" s="108"/>
      <c r="Q3698" s="109"/>
      <c r="W3698" s="19"/>
    </row>
    <row r="3699" spans="14:23">
      <c r="N3699" s="108"/>
      <c r="O3699" s="108"/>
      <c r="P3699" s="108"/>
      <c r="Q3699" s="109"/>
      <c r="W3699" s="19"/>
    </row>
    <row r="3700" spans="14:23">
      <c r="N3700" s="108"/>
      <c r="O3700" s="108"/>
      <c r="P3700" s="108"/>
      <c r="Q3700" s="109"/>
      <c r="W3700" s="19"/>
    </row>
    <row r="3701" spans="14:23">
      <c r="N3701" s="108"/>
      <c r="O3701" s="108"/>
      <c r="P3701" s="108"/>
      <c r="Q3701" s="109"/>
      <c r="W3701" s="19"/>
    </row>
    <row r="3702" spans="14:23">
      <c r="N3702" s="108"/>
      <c r="O3702" s="108"/>
      <c r="P3702" s="108"/>
      <c r="Q3702" s="109"/>
      <c r="W3702" s="19"/>
    </row>
    <row r="3703" spans="14:23">
      <c r="N3703" s="108"/>
      <c r="O3703" s="108"/>
      <c r="P3703" s="108"/>
      <c r="Q3703" s="109"/>
      <c r="W3703" s="19"/>
    </row>
    <row r="3704" spans="14:23">
      <c r="N3704" s="108"/>
      <c r="O3704" s="108"/>
      <c r="P3704" s="108"/>
      <c r="Q3704" s="109"/>
      <c r="W3704" s="19"/>
    </row>
    <row r="3705" spans="14:23">
      <c r="N3705" s="108"/>
      <c r="O3705" s="108"/>
      <c r="P3705" s="108"/>
      <c r="Q3705" s="109"/>
      <c r="W3705" s="19"/>
    </row>
    <row r="3706" spans="14:23">
      <c r="N3706" s="108"/>
      <c r="O3706" s="108"/>
      <c r="P3706" s="108"/>
      <c r="Q3706" s="109"/>
      <c r="W3706" s="19"/>
    </row>
    <row r="3707" spans="14:23">
      <c r="N3707" s="108"/>
      <c r="O3707" s="108"/>
      <c r="P3707" s="108"/>
      <c r="Q3707" s="109"/>
      <c r="W3707" s="19"/>
    </row>
    <row r="3708" spans="14:23">
      <c r="N3708" s="108"/>
      <c r="O3708" s="108"/>
      <c r="P3708" s="108"/>
      <c r="Q3708" s="109"/>
      <c r="W3708" s="19"/>
    </row>
    <row r="3709" spans="14:23">
      <c r="N3709" s="108"/>
      <c r="O3709" s="108"/>
      <c r="P3709" s="108"/>
      <c r="Q3709" s="109"/>
      <c r="W3709" s="19"/>
    </row>
    <row r="3710" spans="14:23">
      <c r="N3710" s="108"/>
      <c r="O3710" s="108"/>
      <c r="P3710" s="108"/>
      <c r="Q3710" s="109"/>
      <c r="W3710" s="19"/>
    </row>
    <row r="3711" spans="14:23">
      <c r="N3711" s="108"/>
      <c r="O3711" s="108"/>
      <c r="P3711" s="108"/>
      <c r="Q3711" s="109"/>
      <c r="W3711" s="19"/>
    </row>
    <row r="3712" spans="14:23">
      <c r="N3712" s="108"/>
      <c r="O3712" s="108"/>
      <c r="P3712" s="108"/>
      <c r="Q3712" s="109"/>
      <c r="W3712" s="19"/>
    </row>
    <row r="3713" spans="14:23">
      <c r="N3713" s="108"/>
      <c r="O3713" s="108"/>
      <c r="P3713" s="108"/>
      <c r="Q3713" s="109"/>
      <c r="W3713" s="19"/>
    </row>
    <row r="3714" spans="14:23">
      <c r="N3714" s="108"/>
      <c r="O3714" s="108"/>
      <c r="P3714" s="108"/>
      <c r="Q3714" s="109"/>
      <c r="W3714" s="19"/>
    </row>
    <row r="3715" spans="14:23">
      <c r="N3715" s="108"/>
      <c r="O3715" s="108"/>
      <c r="P3715" s="108"/>
      <c r="Q3715" s="109"/>
      <c r="W3715" s="19"/>
    </row>
    <row r="3716" spans="14:23">
      <c r="N3716" s="108"/>
      <c r="O3716" s="108"/>
      <c r="P3716" s="108"/>
      <c r="Q3716" s="109"/>
      <c r="W3716" s="19"/>
    </row>
    <row r="3717" spans="14:23">
      <c r="N3717" s="108"/>
      <c r="O3717" s="108"/>
      <c r="P3717" s="108"/>
      <c r="Q3717" s="109"/>
      <c r="W3717" s="19"/>
    </row>
    <row r="3718" spans="14:23">
      <c r="N3718" s="108"/>
      <c r="O3718" s="108"/>
      <c r="P3718" s="108"/>
      <c r="Q3718" s="109"/>
      <c r="W3718" s="19"/>
    </row>
    <row r="3719" spans="14:23">
      <c r="N3719" s="108"/>
      <c r="O3719" s="108"/>
      <c r="P3719" s="108"/>
      <c r="Q3719" s="109"/>
      <c r="W3719" s="19"/>
    </row>
    <row r="3720" spans="14:23">
      <c r="N3720" s="108"/>
      <c r="O3720" s="108"/>
      <c r="P3720" s="108"/>
      <c r="Q3720" s="109"/>
      <c r="W3720" s="19"/>
    </row>
    <row r="3721" spans="14:23">
      <c r="N3721" s="108"/>
      <c r="O3721" s="108"/>
      <c r="P3721" s="108"/>
      <c r="Q3721" s="109"/>
      <c r="W3721" s="19"/>
    </row>
    <row r="3722" spans="14:23">
      <c r="N3722" s="108"/>
      <c r="O3722" s="108"/>
      <c r="P3722" s="108"/>
      <c r="Q3722" s="109"/>
      <c r="W3722" s="19"/>
    </row>
    <row r="3723" spans="14:23">
      <c r="N3723" s="108"/>
      <c r="O3723" s="108"/>
      <c r="P3723" s="108"/>
      <c r="Q3723" s="109"/>
      <c r="W3723" s="19"/>
    </row>
    <row r="3724" spans="14:23">
      <c r="N3724" s="108"/>
      <c r="O3724" s="108"/>
      <c r="P3724" s="108"/>
      <c r="Q3724" s="109"/>
      <c r="W3724" s="19"/>
    </row>
    <row r="3725" spans="14:23">
      <c r="N3725" s="108"/>
      <c r="O3725" s="108"/>
      <c r="P3725" s="108"/>
      <c r="Q3725" s="109"/>
      <c r="W3725" s="19"/>
    </row>
    <row r="3726" spans="14:23">
      <c r="N3726" s="108"/>
      <c r="O3726" s="108"/>
      <c r="P3726" s="108"/>
      <c r="Q3726" s="109"/>
      <c r="W3726" s="19"/>
    </row>
    <row r="3727" spans="14:23">
      <c r="N3727" s="108"/>
      <c r="O3727" s="108"/>
      <c r="P3727" s="108"/>
      <c r="Q3727" s="109"/>
      <c r="W3727" s="19"/>
    </row>
    <row r="3728" spans="14:23">
      <c r="N3728" s="108"/>
      <c r="O3728" s="108"/>
      <c r="P3728" s="108"/>
      <c r="Q3728" s="109"/>
      <c r="W3728" s="19"/>
    </row>
    <row r="3729" spans="14:23">
      <c r="N3729" s="108"/>
      <c r="O3729" s="108"/>
      <c r="P3729" s="108"/>
      <c r="Q3729" s="109"/>
      <c r="W3729" s="19"/>
    </row>
    <row r="3730" spans="14:23">
      <c r="N3730" s="108"/>
      <c r="O3730" s="108"/>
      <c r="P3730" s="108"/>
      <c r="Q3730" s="109"/>
      <c r="W3730" s="19"/>
    </row>
    <row r="3731" spans="14:23">
      <c r="N3731" s="108"/>
      <c r="O3731" s="108"/>
      <c r="P3731" s="108"/>
      <c r="Q3731" s="109"/>
      <c r="W3731" s="19"/>
    </row>
    <row r="3732" spans="14:23">
      <c r="N3732" s="108"/>
      <c r="O3732" s="108"/>
      <c r="P3732" s="108"/>
      <c r="Q3732" s="109"/>
      <c r="W3732" s="19"/>
    </row>
    <row r="3733" spans="14:23">
      <c r="N3733" s="108"/>
      <c r="O3733" s="108"/>
      <c r="P3733" s="108"/>
      <c r="Q3733" s="109"/>
      <c r="W3733" s="19"/>
    </row>
    <row r="3734" spans="14:23">
      <c r="N3734" s="108"/>
      <c r="O3734" s="108"/>
      <c r="P3734" s="108"/>
      <c r="Q3734" s="109"/>
      <c r="W3734" s="19"/>
    </row>
    <row r="3735" spans="14:23">
      <c r="N3735" s="108"/>
      <c r="O3735" s="108"/>
      <c r="P3735" s="108"/>
      <c r="Q3735" s="109"/>
      <c r="W3735" s="19"/>
    </row>
    <row r="3736" spans="14:23">
      <c r="N3736" s="108"/>
      <c r="O3736" s="108"/>
      <c r="P3736" s="108"/>
      <c r="Q3736" s="109"/>
      <c r="W3736" s="19"/>
    </row>
    <row r="3737" spans="14:23">
      <c r="N3737" s="108"/>
      <c r="O3737" s="108"/>
      <c r="P3737" s="108"/>
      <c r="Q3737" s="109"/>
      <c r="W3737" s="19"/>
    </row>
    <row r="3738" spans="14:23">
      <c r="N3738" s="108"/>
      <c r="O3738" s="108"/>
      <c r="P3738" s="108"/>
      <c r="Q3738" s="109"/>
      <c r="W3738" s="19"/>
    </row>
    <row r="3739" spans="14:23">
      <c r="N3739" s="108"/>
      <c r="O3739" s="108"/>
      <c r="P3739" s="108"/>
      <c r="Q3739" s="109"/>
      <c r="W3739" s="19"/>
    </row>
    <row r="3740" spans="14:23">
      <c r="N3740" s="108"/>
      <c r="O3740" s="108"/>
      <c r="P3740" s="108"/>
      <c r="Q3740" s="109"/>
      <c r="W3740" s="19"/>
    </row>
    <row r="3741" spans="14:23">
      <c r="N3741" s="108"/>
      <c r="O3741" s="108"/>
      <c r="P3741" s="108"/>
      <c r="Q3741" s="109"/>
      <c r="W3741" s="19"/>
    </row>
    <row r="3742" spans="14:23">
      <c r="N3742" s="108"/>
      <c r="O3742" s="108"/>
      <c r="P3742" s="108"/>
      <c r="Q3742" s="109"/>
      <c r="W3742" s="19"/>
    </row>
    <row r="3743" spans="14:23">
      <c r="N3743" s="108"/>
      <c r="O3743" s="108"/>
      <c r="P3743" s="108"/>
      <c r="Q3743" s="109"/>
      <c r="W3743" s="19"/>
    </row>
    <row r="3744" spans="14:23">
      <c r="N3744" s="108"/>
      <c r="O3744" s="108"/>
      <c r="P3744" s="108"/>
      <c r="Q3744" s="109"/>
      <c r="W3744" s="19"/>
    </row>
    <row r="3745" spans="14:23">
      <c r="N3745" s="108"/>
      <c r="O3745" s="108"/>
      <c r="P3745" s="108"/>
      <c r="Q3745" s="109"/>
      <c r="W3745" s="19"/>
    </row>
    <row r="3746" spans="14:23">
      <c r="N3746" s="108"/>
      <c r="O3746" s="108"/>
      <c r="P3746" s="108"/>
      <c r="Q3746" s="109"/>
      <c r="W3746" s="19"/>
    </row>
    <row r="3747" spans="14:23">
      <c r="N3747" s="108"/>
      <c r="O3747" s="108"/>
      <c r="P3747" s="108"/>
      <c r="Q3747" s="109"/>
      <c r="W3747" s="19"/>
    </row>
    <row r="3748" spans="14:23">
      <c r="N3748" s="108"/>
      <c r="O3748" s="108"/>
      <c r="P3748" s="108"/>
      <c r="Q3748" s="109"/>
      <c r="W3748" s="19"/>
    </row>
    <row r="3749" spans="14:23">
      <c r="N3749" s="108"/>
      <c r="O3749" s="108"/>
      <c r="P3749" s="108"/>
      <c r="Q3749" s="109"/>
      <c r="W3749" s="19"/>
    </row>
    <row r="3750" spans="14:23">
      <c r="N3750" s="108"/>
      <c r="O3750" s="108"/>
      <c r="P3750" s="108"/>
      <c r="Q3750" s="109"/>
      <c r="W3750" s="19"/>
    </row>
    <row r="3751" spans="14:23">
      <c r="N3751" s="108"/>
      <c r="O3751" s="108"/>
      <c r="P3751" s="108"/>
      <c r="Q3751" s="109"/>
      <c r="W3751" s="19"/>
    </row>
    <row r="3752" spans="14:23">
      <c r="N3752" s="108"/>
      <c r="O3752" s="108"/>
      <c r="P3752" s="108"/>
      <c r="Q3752" s="109"/>
      <c r="W3752" s="19"/>
    </row>
    <row r="3753" spans="14:23">
      <c r="N3753" s="108"/>
      <c r="O3753" s="108"/>
      <c r="P3753" s="108"/>
      <c r="Q3753" s="109"/>
      <c r="W3753" s="19"/>
    </row>
    <row r="3754" spans="14:23">
      <c r="N3754" s="108"/>
      <c r="O3754" s="108"/>
      <c r="P3754" s="108"/>
      <c r="Q3754" s="109"/>
      <c r="W3754" s="19"/>
    </row>
    <row r="3755" spans="14:23">
      <c r="N3755" s="108"/>
      <c r="O3755" s="108"/>
      <c r="P3755" s="108"/>
      <c r="Q3755" s="109"/>
      <c r="W3755" s="19"/>
    </row>
    <row r="3756" spans="14:23">
      <c r="N3756" s="108"/>
      <c r="O3756" s="108"/>
      <c r="P3756" s="108"/>
      <c r="Q3756" s="109"/>
      <c r="W3756" s="19"/>
    </row>
    <row r="3757" spans="14:23">
      <c r="N3757" s="108"/>
      <c r="O3757" s="108"/>
      <c r="P3757" s="108"/>
      <c r="Q3757" s="109"/>
      <c r="W3757" s="19"/>
    </row>
    <row r="3758" spans="14:23">
      <c r="N3758" s="108"/>
      <c r="O3758" s="108"/>
      <c r="P3758" s="108"/>
      <c r="Q3758" s="109"/>
      <c r="W3758" s="19"/>
    </row>
    <row r="3759" spans="14:23">
      <c r="N3759" s="108"/>
      <c r="O3759" s="108"/>
      <c r="P3759" s="108"/>
      <c r="Q3759" s="109"/>
      <c r="W3759" s="19"/>
    </row>
    <row r="3760" spans="14:23">
      <c r="N3760" s="108"/>
      <c r="O3760" s="108"/>
      <c r="P3760" s="108"/>
      <c r="Q3760" s="109"/>
      <c r="W3760" s="19"/>
    </row>
    <row r="3761" spans="14:23">
      <c r="N3761" s="108"/>
      <c r="O3761" s="108"/>
      <c r="P3761" s="108"/>
      <c r="Q3761" s="109"/>
      <c r="W3761" s="19"/>
    </row>
    <row r="3762" spans="14:23">
      <c r="N3762" s="108"/>
      <c r="O3762" s="108"/>
      <c r="P3762" s="108"/>
      <c r="Q3762" s="109"/>
      <c r="W3762" s="19"/>
    </row>
    <row r="3763" spans="14:23">
      <c r="N3763" s="108"/>
      <c r="O3763" s="108"/>
      <c r="P3763" s="108"/>
      <c r="Q3763" s="109"/>
      <c r="W3763" s="19"/>
    </row>
    <row r="3764" spans="14:23">
      <c r="N3764" s="108"/>
      <c r="O3764" s="108"/>
      <c r="P3764" s="108"/>
      <c r="Q3764" s="109"/>
      <c r="W3764" s="19"/>
    </row>
    <row r="3765" spans="14:23">
      <c r="N3765" s="108"/>
      <c r="O3765" s="108"/>
      <c r="P3765" s="108"/>
      <c r="Q3765" s="109"/>
      <c r="W3765" s="19"/>
    </row>
    <row r="3766" spans="14:23">
      <c r="N3766" s="108"/>
      <c r="O3766" s="108"/>
      <c r="P3766" s="108"/>
      <c r="Q3766" s="109"/>
      <c r="W3766" s="19"/>
    </row>
    <row r="3767" spans="14:23">
      <c r="N3767" s="108"/>
      <c r="O3767" s="108"/>
      <c r="P3767" s="108"/>
      <c r="Q3767" s="109"/>
      <c r="W3767" s="19"/>
    </row>
    <row r="3768" spans="14:23">
      <c r="N3768" s="108"/>
      <c r="O3768" s="108"/>
      <c r="P3768" s="108"/>
      <c r="Q3768" s="109"/>
      <c r="W3768" s="19"/>
    </row>
    <row r="3769" spans="14:23">
      <c r="N3769" s="108"/>
      <c r="O3769" s="108"/>
      <c r="P3769" s="108"/>
      <c r="Q3769" s="109"/>
      <c r="W3769" s="19"/>
    </row>
    <row r="3770" spans="14:23">
      <c r="N3770" s="108"/>
      <c r="O3770" s="108"/>
      <c r="P3770" s="108"/>
      <c r="Q3770" s="109"/>
      <c r="W3770" s="19"/>
    </row>
    <row r="3771" spans="14:23">
      <c r="N3771" s="108"/>
      <c r="O3771" s="108"/>
      <c r="P3771" s="108"/>
      <c r="Q3771" s="109"/>
      <c r="W3771" s="19"/>
    </row>
    <row r="3772" spans="14:23">
      <c r="N3772" s="108"/>
      <c r="O3772" s="108"/>
      <c r="P3772" s="108"/>
      <c r="Q3772" s="109"/>
      <c r="W3772" s="19"/>
    </row>
    <row r="3773" spans="14:23">
      <c r="N3773" s="108"/>
      <c r="O3773" s="108"/>
      <c r="P3773" s="108"/>
      <c r="Q3773" s="109"/>
      <c r="W3773" s="19"/>
    </row>
    <row r="3774" spans="14:23">
      <c r="N3774" s="108"/>
      <c r="O3774" s="108"/>
      <c r="P3774" s="108"/>
      <c r="Q3774" s="109"/>
      <c r="W3774" s="19"/>
    </row>
    <row r="3775" spans="14:23">
      <c r="N3775" s="108"/>
      <c r="O3775" s="108"/>
      <c r="P3775" s="108"/>
      <c r="Q3775" s="109"/>
      <c r="W3775" s="19"/>
    </row>
    <row r="3776" spans="14:23">
      <c r="N3776" s="108"/>
      <c r="O3776" s="108"/>
      <c r="P3776" s="108"/>
      <c r="Q3776" s="109"/>
      <c r="W3776" s="19"/>
    </row>
    <row r="3777" spans="14:23">
      <c r="N3777" s="108"/>
      <c r="O3777" s="108"/>
      <c r="P3777" s="108"/>
      <c r="Q3777" s="109"/>
      <c r="W3777" s="19"/>
    </row>
    <row r="3778" spans="14:23">
      <c r="N3778" s="108"/>
      <c r="O3778" s="108"/>
      <c r="P3778" s="108"/>
      <c r="Q3778" s="109"/>
      <c r="W3778" s="19"/>
    </row>
    <row r="3779" spans="14:23">
      <c r="N3779" s="108"/>
      <c r="O3779" s="108"/>
      <c r="P3779" s="108"/>
      <c r="Q3779" s="109"/>
      <c r="W3779" s="19"/>
    </row>
    <row r="3780" spans="14:23">
      <c r="N3780" s="108"/>
      <c r="O3780" s="108"/>
      <c r="P3780" s="108"/>
      <c r="Q3780" s="109"/>
      <c r="W3780" s="19"/>
    </row>
    <row r="3781" spans="14:23">
      <c r="N3781" s="108"/>
      <c r="O3781" s="108"/>
      <c r="P3781" s="108"/>
      <c r="Q3781" s="109"/>
      <c r="W3781" s="19"/>
    </row>
    <row r="3782" spans="14:23">
      <c r="N3782" s="108"/>
      <c r="O3782" s="108"/>
      <c r="P3782" s="108"/>
      <c r="Q3782" s="109"/>
      <c r="W3782" s="19"/>
    </row>
    <row r="3783" spans="14:23">
      <c r="N3783" s="108"/>
      <c r="O3783" s="108"/>
      <c r="P3783" s="108"/>
      <c r="Q3783" s="109"/>
      <c r="W3783" s="19"/>
    </row>
    <row r="3784" spans="14:23">
      <c r="N3784" s="108"/>
      <c r="O3784" s="108"/>
      <c r="P3784" s="108"/>
      <c r="Q3784" s="109"/>
      <c r="W3784" s="19"/>
    </row>
    <row r="3785" spans="14:23">
      <c r="N3785" s="108"/>
      <c r="O3785" s="108"/>
      <c r="P3785" s="108"/>
      <c r="Q3785" s="109"/>
      <c r="W3785" s="19"/>
    </row>
    <row r="3786" spans="14:23">
      <c r="N3786" s="108"/>
      <c r="O3786" s="108"/>
      <c r="P3786" s="108"/>
      <c r="Q3786" s="109"/>
      <c r="W3786" s="19"/>
    </row>
    <row r="3787" spans="14:23">
      <c r="N3787" s="108"/>
      <c r="O3787" s="108"/>
      <c r="P3787" s="108"/>
      <c r="Q3787" s="109"/>
      <c r="W3787" s="19"/>
    </row>
    <row r="3788" spans="14:23">
      <c r="N3788" s="108"/>
      <c r="O3788" s="108"/>
      <c r="P3788" s="108"/>
      <c r="Q3788" s="109"/>
      <c r="W3788" s="19"/>
    </row>
    <row r="3789" spans="14:23">
      <c r="N3789" s="108"/>
      <c r="O3789" s="108"/>
      <c r="P3789" s="108"/>
      <c r="Q3789" s="109"/>
      <c r="W3789" s="19"/>
    </row>
    <row r="3790" spans="14:23">
      <c r="N3790" s="108"/>
      <c r="O3790" s="108"/>
      <c r="P3790" s="108"/>
      <c r="Q3790" s="109"/>
      <c r="W3790" s="19"/>
    </row>
    <row r="3791" spans="14:23">
      <c r="N3791" s="108"/>
      <c r="O3791" s="108"/>
      <c r="P3791" s="108"/>
      <c r="Q3791" s="109"/>
      <c r="W3791" s="19"/>
    </row>
    <row r="3792" spans="14:23">
      <c r="N3792" s="108"/>
      <c r="O3792" s="108"/>
      <c r="P3792" s="108"/>
      <c r="Q3792" s="109"/>
      <c r="W3792" s="19"/>
    </row>
    <row r="3793" spans="14:23">
      <c r="N3793" s="108"/>
      <c r="O3793" s="108"/>
      <c r="P3793" s="108"/>
      <c r="Q3793" s="109"/>
      <c r="W3793" s="19"/>
    </row>
    <row r="3794" spans="14:23">
      <c r="N3794" s="108"/>
      <c r="O3794" s="108"/>
      <c r="P3794" s="108"/>
      <c r="Q3794" s="109"/>
      <c r="W3794" s="19"/>
    </row>
    <row r="3795" spans="14:23">
      <c r="N3795" s="108"/>
      <c r="O3795" s="108"/>
      <c r="P3795" s="108"/>
      <c r="Q3795" s="109"/>
      <c r="W3795" s="19"/>
    </row>
    <row r="3796" spans="14:23">
      <c r="N3796" s="108"/>
      <c r="O3796" s="108"/>
      <c r="P3796" s="108"/>
      <c r="Q3796" s="109"/>
      <c r="W3796" s="19"/>
    </row>
    <row r="3797" spans="14:23">
      <c r="N3797" s="108"/>
      <c r="O3797" s="108"/>
      <c r="P3797" s="108"/>
      <c r="Q3797" s="109"/>
      <c r="W3797" s="19"/>
    </row>
    <row r="3798" spans="14:23">
      <c r="N3798" s="108"/>
      <c r="O3798" s="108"/>
      <c r="P3798" s="108"/>
      <c r="Q3798" s="109"/>
      <c r="W3798" s="19"/>
    </row>
    <row r="3799" spans="14:23">
      <c r="N3799" s="108"/>
      <c r="O3799" s="108"/>
      <c r="P3799" s="108"/>
      <c r="Q3799" s="109"/>
      <c r="W3799" s="19"/>
    </row>
    <row r="3800" spans="14:23">
      <c r="N3800" s="108"/>
      <c r="O3800" s="108"/>
      <c r="P3800" s="108"/>
      <c r="Q3800" s="109"/>
      <c r="W3800" s="19"/>
    </row>
    <row r="3801" spans="14:23">
      <c r="N3801" s="108"/>
      <c r="O3801" s="108"/>
      <c r="P3801" s="108"/>
      <c r="Q3801" s="109"/>
      <c r="W3801" s="19"/>
    </row>
    <row r="3802" spans="14:23">
      <c r="N3802" s="108"/>
      <c r="O3802" s="108"/>
      <c r="P3802" s="108"/>
      <c r="Q3802" s="109"/>
      <c r="W3802" s="19"/>
    </row>
    <row r="3803" spans="14:23">
      <c r="N3803" s="108"/>
      <c r="O3803" s="108"/>
      <c r="P3803" s="108"/>
      <c r="Q3803" s="109"/>
      <c r="W3803" s="19"/>
    </row>
    <row r="3804" spans="14:23">
      <c r="N3804" s="108"/>
      <c r="O3804" s="108"/>
      <c r="P3804" s="108"/>
      <c r="Q3804" s="109"/>
      <c r="W3804" s="19"/>
    </row>
    <row r="3805" spans="14:23">
      <c r="N3805" s="108"/>
      <c r="O3805" s="108"/>
      <c r="P3805" s="108"/>
      <c r="Q3805" s="109"/>
      <c r="W3805" s="19"/>
    </row>
    <row r="3806" spans="14:23">
      <c r="N3806" s="108"/>
      <c r="O3806" s="108"/>
      <c r="P3806" s="108"/>
      <c r="Q3806" s="109"/>
      <c r="W3806" s="19"/>
    </row>
    <row r="3807" spans="14:23">
      <c r="N3807" s="108"/>
      <c r="O3807" s="108"/>
      <c r="P3807" s="108"/>
      <c r="Q3807" s="109"/>
      <c r="W3807" s="19"/>
    </row>
    <row r="3808" spans="14:23">
      <c r="N3808" s="108"/>
      <c r="O3808" s="108"/>
      <c r="P3808" s="108"/>
      <c r="Q3808" s="109"/>
      <c r="W3808" s="19"/>
    </row>
    <row r="3809" spans="14:23">
      <c r="N3809" s="108"/>
      <c r="O3809" s="108"/>
      <c r="P3809" s="108"/>
      <c r="Q3809" s="109"/>
      <c r="W3809" s="19"/>
    </row>
    <row r="3810" spans="14:23">
      <c r="N3810" s="108"/>
      <c r="O3810" s="108"/>
      <c r="P3810" s="108"/>
      <c r="Q3810" s="109"/>
      <c r="W3810" s="19"/>
    </row>
    <row r="3811" spans="14:23">
      <c r="N3811" s="108"/>
      <c r="O3811" s="108"/>
      <c r="P3811" s="108"/>
      <c r="Q3811" s="109"/>
      <c r="W3811" s="19"/>
    </row>
    <row r="3812" spans="14:23">
      <c r="N3812" s="108"/>
      <c r="O3812" s="108"/>
      <c r="P3812" s="108"/>
      <c r="Q3812" s="109"/>
      <c r="W3812" s="19"/>
    </row>
    <row r="3813" spans="14:23">
      <c r="N3813" s="108"/>
      <c r="O3813" s="108"/>
      <c r="P3813" s="108"/>
      <c r="Q3813" s="109"/>
      <c r="W3813" s="19"/>
    </row>
    <row r="3814" spans="14:23">
      <c r="N3814" s="108"/>
      <c r="O3814" s="108"/>
      <c r="P3814" s="108"/>
      <c r="Q3814" s="109"/>
      <c r="W3814" s="19"/>
    </row>
    <row r="3815" spans="14:23">
      <c r="N3815" s="108"/>
      <c r="O3815" s="108"/>
      <c r="P3815" s="108"/>
      <c r="Q3815" s="109"/>
      <c r="W3815" s="19"/>
    </row>
    <row r="3816" spans="14:23">
      <c r="N3816" s="108"/>
      <c r="O3816" s="108"/>
      <c r="P3816" s="108"/>
      <c r="Q3816" s="109"/>
      <c r="W3816" s="19"/>
    </row>
    <row r="3817" spans="14:23">
      <c r="N3817" s="108"/>
      <c r="O3817" s="108"/>
      <c r="P3817" s="108"/>
      <c r="Q3817" s="109"/>
      <c r="W3817" s="19"/>
    </row>
    <row r="3818" spans="14:23">
      <c r="N3818" s="108"/>
      <c r="O3818" s="108"/>
      <c r="P3818" s="108"/>
      <c r="Q3818" s="109"/>
      <c r="W3818" s="19"/>
    </row>
    <row r="3819" spans="14:23">
      <c r="N3819" s="108"/>
      <c r="O3819" s="108"/>
      <c r="P3819" s="108"/>
      <c r="Q3819" s="109"/>
      <c r="W3819" s="19"/>
    </row>
    <row r="3820" spans="14:23">
      <c r="N3820" s="108"/>
      <c r="O3820" s="108"/>
      <c r="P3820" s="108"/>
      <c r="Q3820" s="109"/>
      <c r="W3820" s="19"/>
    </row>
    <row r="3821" spans="14:23">
      <c r="N3821" s="108"/>
      <c r="O3821" s="108"/>
      <c r="P3821" s="108"/>
      <c r="Q3821" s="109"/>
      <c r="W3821" s="19"/>
    </row>
    <row r="3822" spans="14:23">
      <c r="N3822" s="108"/>
      <c r="O3822" s="108"/>
      <c r="P3822" s="108"/>
      <c r="Q3822" s="109"/>
      <c r="W3822" s="19"/>
    </row>
    <row r="3823" spans="14:23">
      <c r="N3823" s="108"/>
      <c r="O3823" s="108"/>
      <c r="P3823" s="108"/>
      <c r="Q3823" s="109"/>
      <c r="W3823" s="19"/>
    </row>
    <row r="3824" spans="14:23">
      <c r="N3824" s="108"/>
      <c r="O3824" s="108"/>
      <c r="P3824" s="108"/>
      <c r="Q3824" s="109"/>
      <c r="W3824" s="19"/>
    </row>
    <row r="3825" spans="14:23">
      <c r="N3825" s="108"/>
      <c r="O3825" s="108"/>
      <c r="P3825" s="108"/>
      <c r="Q3825" s="109"/>
      <c r="W3825" s="19"/>
    </row>
    <row r="3826" spans="14:23">
      <c r="N3826" s="108"/>
      <c r="O3826" s="108"/>
      <c r="P3826" s="108"/>
      <c r="Q3826" s="109"/>
      <c r="W3826" s="19"/>
    </row>
    <row r="3827" spans="14:23">
      <c r="N3827" s="108"/>
      <c r="O3827" s="108"/>
      <c r="P3827" s="108"/>
      <c r="Q3827" s="109"/>
      <c r="W3827" s="19"/>
    </row>
    <row r="3828" spans="14:23">
      <c r="N3828" s="108"/>
      <c r="O3828" s="108"/>
      <c r="P3828" s="108"/>
      <c r="Q3828" s="109"/>
      <c r="W3828" s="19"/>
    </row>
    <row r="3829" spans="14:23">
      <c r="N3829" s="108"/>
      <c r="O3829" s="108"/>
      <c r="P3829" s="108"/>
      <c r="Q3829" s="109"/>
      <c r="W3829" s="19"/>
    </row>
    <row r="3830" spans="14:23">
      <c r="N3830" s="108"/>
      <c r="O3830" s="108"/>
      <c r="P3830" s="108"/>
      <c r="Q3830" s="109"/>
      <c r="W3830" s="19"/>
    </row>
    <row r="3831" spans="14:23">
      <c r="N3831" s="108"/>
      <c r="O3831" s="108"/>
      <c r="P3831" s="108"/>
      <c r="Q3831" s="109"/>
      <c r="W3831" s="19"/>
    </row>
    <row r="3832" spans="14:23">
      <c r="N3832" s="108"/>
      <c r="O3832" s="108"/>
      <c r="P3832" s="108"/>
      <c r="Q3832" s="109"/>
      <c r="W3832" s="19"/>
    </row>
    <row r="3833" spans="14:23">
      <c r="N3833" s="108"/>
      <c r="O3833" s="108"/>
      <c r="P3833" s="108"/>
      <c r="Q3833" s="109"/>
      <c r="W3833" s="19"/>
    </row>
    <row r="3834" spans="14:23">
      <c r="N3834" s="108"/>
      <c r="O3834" s="108"/>
      <c r="P3834" s="108"/>
      <c r="Q3834" s="109"/>
      <c r="W3834" s="19"/>
    </row>
    <row r="3835" spans="14:23">
      <c r="N3835" s="108"/>
      <c r="O3835" s="108"/>
      <c r="P3835" s="108"/>
      <c r="Q3835" s="109"/>
      <c r="W3835" s="19"/>
    </row>
    <row r="3836" spans="14:23">
      <c r="N3836" s="108"/>
      <c r="O3836" s="108"/>
      <c r="P3836" s="108"/>
      <c r="Q3836" s="109"/>
      <c r="W3836" s="19"/>
    </row>
    <row r="3837" spans="14:23">
      <c r="N3837" s="108"/>
      <c r="O3837" s="108"/>
      <c r="P3837" s="108"/>
      <c r="Q3837" s="109"/>
      <c r="W3837" s="19"/>
    </row>
    <row r="3838" spans="14:23">
      <c r="N3838" s="108"/>
      <c r="O3838" s="108"/>
      <c r="P3838" s="108"/>
      <c r="Q3838" s="109"/>
      <c r="W3838" s="19"/>
    </row>
    <row r="3839" spans="14:23">
      <c r="N3839" s="108"/>
      <c r="O3839" s="108"/>
      <c r="P3839" s="108"/>
      <c r="Q3839" s="109"/>
      <c r="W3839" s="19"/>
    </row>
    <row r="3840" spans="14:23">
      <c r="N3840" s="108"/>
      <c r="O3840" s="108"/>
      <c r="P3840" s="108"/>
      <c r="Q3840" s="109"/>
      <c r="W3840" s="19"/>
    </row>
    <row r="3841" spans="14:23">
      <c r="N3841" s="108"/>
      <c r="O3841" s="108"/>
      <c r="P3841" s="108"/>
      <c r="Q3841" s="109"/>
      <c r="W3841" s="19"/>
    </row>
    <row r="3842" spans="14:23">
      <c r="N3842" s="108"/>
      <c r="O3842" s="108"/>
      <c r="P3842" s="108"/>
      <c r="Q3842" s="109"/>
      <c r="W3842" s="19"/>
    </row>
    <row r="3843" spans="14:23">
      <c r="N3843" s="108"/>
      <c r="O3843" s="108"/>
      <c r="P3843" s="108"/>
      <c r="Q3843" s="109"/>
      <c r="W3843" s="19"/>
    </row>
    <row r="3844" spans="14:23">
      <c r="N3844" s="108"/>
      <c r="O3844" s="108"/>
      <c r="P3844" s="108"/>
      <c r="Q3844" s="109"/>
      <c r="W3844" s="19"/>
    </row>
    <row r="3845" spans="14:23">
      <c r="N3845" s="108"/>
      <c r="O3845" s="108"/>
      <c r="P3845" s="108"/>
      <c r="Q3845" s="109"/>
      <c r="W3845" s="19"/>
    </row>
    <row r="3846" spans="14:23">
      <c r="N3846" s="108"/>
      <c r="O3846" s="108"/>
      <c r="P3846" s="108"/>
      <c r="Q3846" s="109"/>
      <c r="W3846" s="19"/>
    </row>
    <row r="3847" spans="14:23">
      <c r="N3847" s="108"/>
      <c r="O3847" s="108"/>
      <c r="P3847" s="108"/>
      <c r="Q3847" s="109"/>
      <c r="W3847" s="19"/>
    </row>
    <row r="3848" spans="14:23">
      <c r="N3848" s="108"/>
      <c r="O3848" s="108"/>
      <c r="P3848" s="108"/>
      <c r="Q3848" s="109"/>
      <c r="W3848" s="19"/>
    </row>
    <row r="3849" spans="14:23">
      <c r="N3849" s="108"/>
      <c r="O3849" s="108"/>
      <c r="P3849" s="108"/>
      <c r="Q3849" s="109"/>
      <c r="W3849" s="19"/>
    </row>
    <row r="3850" spans="14:23">
      <c r="N3850" s="108"/>
      <c r="O3850" s="108"/>
      <c r="P3850" s="108"/>
      <c r="Q3850" s="109"/>
      <c r="W3850" s="19"/>
    </row>
    <row r="3851" spans="14:23">
      <c r="N3851" s="108"/>
      <c r="O3851" s="108"/>
      <c r="P3851" s="108"/>
      <c r="Q3851" s="109"/>
      <c r="W3851" s="19"/>
    </row>
    <row r="3852" spans="14:23">
      <c r="N3852" s="108"/>
      <c r="O3852" s="108"/>
      <c r="P3852" s="108"/>
      <c r="Q3852" s="109"/>
      <c r="W3852" s="19"/>
    </row>
    <row r="3853" spans="14:23">
      <c r="N3853" s="108"/>
      <c r="O3853" s="108"/>
      <c r="P3853" s="108"/>
      <c r="Q3853" s="109"/>
      <c r="W3853" s="19"/>
    </row>
    <row r="3854" spans="14:23">
      <c r="N3854" s="108"/>
      <c r="O3854" s="108"/>
      <c r="P3854" s="108"/>
      <c r="Q3854" s="109"/>
      <c r="W3854" s="19"/>
    </row>
    <row r="3855" spans="14:23">
      <c r="N3855" s="108"/>
      <c r="O3855" s="108"/>
      <c r="P3855" s="108"/>
      <c r="Q3855" s="109"/>
      <c r="W3855" s="19"/>
    </row>
    <row r="3856" spans="14:23">
      <c r="N3856" s="108"/>
      <c r="O3856" s="108"/>
      <c r="P3856" s="108"/>
      <c r="Q3856" s="109"/>
      <c r="W3856" s="19"/>
    </row>
    <row r="3857" spans="14:23">
      <c r="N3857" s="108"/>
      <c r="O3857" s="108"/>
      <c r="P3857" s="108"/>
      <c r="Q3857" s="109"/>
      <c r="W3857" s="19"/>
    </row>
    <row r="3858" spans="14:23">
      <c r="N3858" s="108"/>
      <c r="O3858" s="108"/>
      <c r="P3858" s="108"/>
      <c r="Q3858" s="109"/>
      <c r="W3858" s="19"/>
    </row>
    <row r="3859" spans="14:23">
      <c r="N3859" s="108"/>
      <c r="O3859" s="108"/>
      <c r="P3859" s="108"/>
      <c r="Q3859" s="109"/>
      <c r="W3859" s="19"/>
    </row>
    <row r="3860" spans="14:23">
      <c r="N3860" s="108"/>
      <c r="O3860" s="108"/>
      <c r="P3860" s="108"/>
      <c r="Q3860" s="109"/>
      <c r="W3860" s="19"/>
    </row>
    <row r="3861" spans="14:23">
      <c r="N3861" s="108"/>
      <c r="O3861" s="108"/>
      <c r="P3861" s="108"/>
      <c r="Q3861" s="109"/>
      <c r="W3861" s="19"/>
    </row>
    <row r="3862" spans="14:23">
      <c r="N3862" s="108"/>
      <c r="O3862" s="108"/>
      <c r="P3862" s="108"/>
      <c r="Q3862" s="109"/>
      <c r="W3862" s="19"/>
    </row>
    <row r="3863" spans="14:23">
      <c r="N3863" s="108"/>
      <c r="O3863" s="108"/>
      <c r="P3863" s="108"/>
      <c r="Q3863" s="109"/>
      <c r="W3863" s="19"/>
    </row>
    <row r="3864" spans="14:23">
      <c r="N3864" s="108"/>
      <c r="O3864" s="108"/>
      <c r="P3864" s="108"/>
      <c r="Q3864" s="109"/>
      <c r="W3864" s="19"/>
    </row>
    <row r="3865" spans="14:23">
      <c r="N3865" s="108"/>
      <c r="O3865" s="108"/>
      <c r="P3865" s="108"/>
      <c r="Q3865" s="109"/>
      <c r="W3865" s="19"/>
    </row>
    <row r="3866" spans="14:23">
      <c r="N3866" s="108"/>
      <c r="O3866" s="108"/>
      <c r="P3866" s="108"/>
      <c r="Q3866" s="109"/>
      <c r="W3866" s="19"/>
    </row>
    <row r="3867" spans="14:23">
      <c r="N3867" s="108"/>
      <c r="O3867" s="108"/>
      <c r="P3867" s="108"/>
      <c r="Q3867" s="109"/>
      <c r="W3867" s="19"/>
    </row>
    <row r="3868" spans="14:23">
      <c r="N3868" s="108"/>
      <c r="O3868" s="108"/>
      <c r="P3868" s="108"/>
      <c r="Q3868" s="109"/>
      <c r="W3868" s="19"/>
    </row>
    <row r="3869" spans="14:23">
      <c r="N3869" s="108"/>
      <c r="O3869" s="108"/>
      <c r="P3869" s="108"/>
      <c r="Q3869" s="109"/>
      <c r="W3869" s="19"/>
    </row>
    <row r="3870" spans="14:23">
      <c r="N3870" s="108"/>
      <c r="O3870" s="108"/>
      <c r="P3870" s="108"/>
      <c r="Q3870" s="109"/>
      <c r="W3870" s="19"/>
    </row>
    <row r="3871" spans="14:23">
      <c r="N3871" s="108"/>
      <c r="O3871" s="108"/>
      <c r="P3871" s="108"/>
      <c r="Q3871" s="109"/>
      <c r="W3871" s="19"/>
    </row>
    <row r="3872" spans="14:23">
      <c r="N3872" s="108"/>
      <c r="O3872" s="108"/>
      <c r="P3872" s="108"/>
      <c r="Q3872" s="109"/>
      <c r="W3872" s="19"/>
    </row>
    <row r="3873" spans="14:23">
      <c r="N3873" s="108"/>
      <c r="O3873" s="108"/>
      <c r="P3873" s="108"/>
      <c r="Q3873" s="109"/>
      <c r="W3873" s="19"/>
    </row>
    <row r="3874" spans="14:23">
      <c r="N3874" s="108"/>
      <c r="O3874" s="108"/>
      <c r="P3874" s="108"/>
      <c r="Q3874" s="109"/>
      <c r="W3874" s="19"/>
    </row>
    <row r="3875" spans="14:23">
      <c r="N3875" s="108"/>
      <c r="O3875" s="108"/>
      <c r="P3875" s="108"/>
      <c r="Q3875" s="109"/>
      <c r="W3875" s="19"/>
    </row>
    <row r="3876" spans="14:23">
      <c r="N3876" s="108"/>
      <c r="O3876" s="108"/>
      <c r="P3876" s="108"/>
      <c r="Q3876" s="109"/>
      <c r="W3876" s="19"/>
    </row>
    <row r="3877" spans="14:23">
      <c r="N3877" s="108"/>
      <c r="O3877" s="108"/>
      <c r="P3877" s="108"/>
      <c r="Q3877" s="109"/>
      <c r="W3877" s="19"/>
    </row>
    <row r="3878" spans="14:23">
      <c r="N3878" s="108"/>
      <c r="O3878" s="108"/>
      <c r="P3878" s="108"/>
      <c r="Q3878" s="109"/>
      <c r="W3878" s="19"/>
    </row>
    <row r="3879" spans="14:23">
      <c r="N3879" s="108"/>
      <c r="O3879" s="108"/>
      <c r="P3879" s="108"/>
      <c r="Q3879" s="109"/>
      <c r="W3879" s="19"/>
    </row>
    <row r="3880" spans="14:23">
      <c r="N3880" s="108"/>
      <c r="O3880" s="108"/>
      <c r="P3880" s="108"/>
      <c r="Q3880" s="109"/>
      <c r="W3880" s="19"/>
    </row>
    <row r="3881" spans="14:23">
      <c r="N3881" s="108"/>
      <c r="O3881" s="108"/>
      <c r="P3881" s="108"/>
      <c r="Q3881" s="109"/>
      <c r="W3881" s="19"/>
    </row>
    <row r="3882" spans="14:23">
      <c r="N3882" s="108"/>
      <c r="O3882" s="108"/>
      <c r="P3882" s="108"/>
      <c r="Q3882" s="109"/>
      <c r="W3882" s="19"/>
    </row>
    <row r="3883" spans="14:23">
      <c r="N3883" s="108"/>
      <c r="O3883" s="108"/>
      <c r="P3883" s="108"/>
      <c r="Q3883" s="109"/>
      <c r="W3883" s="19"/>
    </row>
    <row r="3884" spans="14:23">
      <c r="N3884" s="108"/>
      <c r="O3884" s="108"/>
      <c r="P3884" s="108"/>
      <c r="Q3884" s="109"/>
      <c r="W3884" s="19"/>
    </row>
    <row r="3885" spans="14:23">
      <c r="N3885" s="108"/>
      <c r="O3885" s="108"/>
      <c r="P3885" s="108"/>
      <c r="Q3885" s="109"/>
      <c r="W3885" s="19"/>
    </row>
    <row r="3886" spans="14:23">
      <c r="N3886" s="108"/>
      <c r="O3886" s="108"/>
      <c r="P3886" s="108"/>
      <c r="Q3886" s="109"/>
      <c r="W3886" s="19"/>
    </row>
    <row r="3887" spans="14:23">
      <c r="N3887" s="108"/>
      <c r="O3887" s="108"/>
      <c r="P3887" s="108"/>
      <c r="Q3887" s="109"/>
      <c r="W3887" s="19"/>
    </row>
  </sheetData>
  <phoneticPr fontId="10" type="noConversion"/>
  <conditionalFormatting sqref="A33:A1048576 A1:A2">
    <cfRule type="duplicateValues" dxfId="4" priority="3"/>
  </conditionalFormatting>
  <conditionalFormatting sqref="B2:AT2">
    <cfRule type="duplicateValues" dxfId="3" priority="2"/>
  </conditionalFormatting>
  <conditionalFormatting sqref="B2:AT2">
    <cfRule type="duplicateValues" dxfId="2" priority="1"/>
  </conditionalFormatting>
  <conditionalFormatting sqref="A33:A1802 A2">
    <cfRule type="duplicateValues" dxfId="1" priority="77"/>
  </conditionalFormatting>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theme="2" tint="0.499984740745262"/>
  </sheetPr>
  <dimension ref="A1:L128"/>
  <sheetViews>
    <sheetView zoomScale="85" zoomScaleNormal="85" workbookViewId="0">
      <pane ySplit="2" topLeftCell="A84" activePane="bottomLeft" state="frozen"/>
      <selection activeCell="A3" sqref="A3"/>
      <selection pane="bottomLeft" activeCell="A90" sqref="A90:L110"/>
    </sheetView>
  </sheetViews>
  <sheetFormatPr defaultColWidth="18.21875" defaultRowHeight="15.75"/>
  <cols>
    <col min="1" max="1" width="24" style="79" bestFit="1" customWidth="1"/>
    <col min="2" max="3" width="3.5546875" style="79" bestFit="1" customWidth="1"/>
    <col min="4" max="4" width="18.21875" style="79"/>
    <col min="5" max="5" width="56.88671875" style="79" bestFit="1" customWidth="1"/>
    <col min="6" max="6" width="6.21875" style="79" bestFit="1" customWidth="1"/>
    <col min="7" max="7" width="10.77734375" style="79" bestFit="1" customWidth="1"/>
    <col min="8" max="8" width="10.6640625" style="79" bestFit="1" customWidth="1"/>
    <col min="9" max="9" width="9.109375" style="79" bestFit="1" customWidth="1"/>
    <col min="10" max="10" width="11.77734375" style="79" bestFit="1" customWidth="1"/>
    <col min="11" max="11" width="14" style="79" bestFit="1" customWidth="1"/>
    <col min="12" max="12" width="17.33203125" style="79" bestFit="1" customWidth="1"/>
    <col min="13" max="16384" width="18.21875" style="79"/>
  </cols>
  <sheetData>
    <row r="1" spans="1:12" s="74" customFormat="1" ht="29.25" thickTop="1" thickBot="1">
      <c r="A1" s="73" t="s">
        <v>220</v>
      </c>
      <c r="E1" s="73" t="s">
        <v>219</v>
      </c>
      <c r="G1" s="75" t="s">
        <v>232</v>
      </c>
      <c r="H1" s="76">
        <f>tbl_dt[WeeklyStart]</f>
        <v>45229</v>
      </c>
      <c r="I1" s="75" t="s">
        <v>233</v>
      </c>
      <c r="J1" s="76">
        <f>tbl_dt[WeeklyDate]+5</f>
        <v>45241</v>
      </c>
    </row>
    <row r="2" spans="1:12" s="78" customFormat="1" ht="16.5" thickTop="1">
      <c r="A2" s="77" t="s">
        <v>380</v>
      </c>
      <c r="B2" s="77"/>
      <c r="C2" s="77"/>
      <c r="D2" s="77"/>
      <c r="E2" s="77" t="s">
        <v>381</v>
      </c>
      <c r="F2" s="77"/>
      <c r="G2" s="77" t="s">
        <v>382</v>
      </c>
      <c r="H2" s="77" t="s">
        <v>383</v>
      </c>
      <c r="I2" s="77" t="s">
        <v>384</v>
      </c>
      <c r="J2" s="77" t="s">
        <v>385</v>
      </c>
      <c r="K2" s="77" t="s">
        <v>386</v>
      </c>
      <c r="L2" s="77" t="s">
        <v>387</v>
      </c>
    </row>
    <row r="3" spans="1:12">
      <c r="A3" s="99" t="s">
        <v>1048</v>
      </c>
      <c r="B3" s="99" t="s">
        <v>969</v>
      </c>
      <c r="C3" s="99" t="s">
        <v>1049</v>
      </c>
      <c r="D3" s="99"/>
      <c r="E3" s="99" t="s">
        <v>1050</v>
      </c>
      <c r="F3" s="99" t="s">
        <v>1051</v>
      </c>
      <c r="G3" s="99">
        <v>-16</v>
      </c>
      <c r="H3" s="99">
        <v>-19.2</v>
      </c>
      <c r="I3" s="99">
        <v>-18.100000000000001</v>
      </c>
      <c r="J3" s="99" t="s">
        <v>457</v>
      </c>
      <c r="K3" s="99">
        <v>64.615399999999994</v>
      </c>
      <c r="L3" s="99" t="s">
        <v>1052</v>
      </c>
    </row>
    <row r="4" spans="1:12">
      <c r="A4" s="99" t="s">
        <v>1053</v>
      </c>
      <c r="B4" s="99" t="s">
        <v>969</v>
      </c>
      <c r="C4" s="99" t="s">
        <v>1054</v>
      </c>
      <c r="D4" s="99"/>
      <c r="E4" s="99" t="s">
        <v>1055</v>
      </c>
      <c r="F4" s="99" t="s">
        <v>1056</v>
      </c>
      <c r="G4" s="100">
        <v>0.01</v>
      </c>
      <c r="H4" s="100">
        <v>1.0999999999999999E-2</v>
      </c>
      <c r="I4" s="100">
        <v>0.01</v>
      </c>
      <c r="J4" s="100" t="s">
        <v>457</v>
      </c>
      <c r="K4" s="99">
        <v>73.846199999999996</v>
      </c>
      <c r="L4" s="99" t="s">
        <v>1057</v>
      </c>
    </row>
    <row r="5" spans="1:12">
      <c r="A5" s="99" t="s">
        <v>1058</v>
      </c>
      <c r="B5" s="99" t="s">
        <v>969</v>
      </c>
      <c r="C5" s="99" t="s">
        <v>1059</v>
      </c>
      <c r="D5" s="99"/>
      <c r="E5" s="99" t="s">
        <v>1060</v>
      </c>
      <c r="F5" s="99" t="s">
        <v>1061</v>
      </c>
      <c r="G5" s="100">
        <v>5.0000000000000001E-3</v>
      </c>
      <c r="H5" s="100">
        <v>6.0000000000000001E-3</v>
      </c>
      <c r="I5" s="100">
        <v>8.0000000000000002E-3</v>
      </c>
      <c r="J5" s="100" t="s">
        <v>457</v>
      </c>
      <c r="K5" s="99">
        <v>68.461500000000001</v>
      </c>
      <c r="L5" s="99" t="s">
        <v>1062</v>
      </c>
    </row>
    <row r="6" spans="1:12">
      <c r="A6" s="99" t="s">
        <v>1058</v>
      </c>
      <c r="B6" s="99" t="s">
        <v>969</v>
      </c>
      <c r="C6" s="99" t="s">
        <v>1063</v>
      </c>
      <c r="D6" s="99"/>
      <c r="E6" s="99" t="s">
        <v>1064</v>
      </c>
      <c r="F6" s="99" t="s">
        <v>1061</v>
      </c>
      <c r="G6" s="100">
        <v>8.0000000000000002E-3</v>
      </c>
      <c r="H6" s="100">
        <v>1.01E-2</v>
      </c>
      <c r="I6" s="100">
        <v>8.6999999999999994E-3</v>
      </c>
      <c r="J6" s="100">
        <v>7.7999999999999996E-3</v>
      </c>
      <c r="K6" s="99">
        <v>27.692299999999999</v>
      </c>
      <c r="L6" s="99" t="s">
        <v>1065</v>
      </c>
    </row>
    <row r="7" spans="1:12">
      <c r="A7" s="99" t="s">
        <v>1058</v>
      </c>
      <c r="B7" s="99" t="s">
        <v>969</v>
      </c>
      <c r="C7" s="99" t="s">
        <v>1066</v>
      </c>
      <c r="D7" s="99"/>
      <c r="E7" s="99" t="s">
        <v>1067</v>
      </c>
      <c r="F7" s="99" t="s">
        <v>1061</v>
      </c>
      <c r="G7" s="100">
        <v>1.7500000000000002E-2</v>
      </c>
      <c r="H7" s="100">
        <v>2.1600000000000001E-2</v>
      </c>
      <c r="I7" s="100">
        <v>1.2999999999999999E-3</v>
      </c>
      <c r="J7" s="100">
        <v>1.5E-3</v>
      </c>
      <c r="K7" s="99">
        <v>40.769199999999998</v>
      </c>
      <c r="L7" s="99" t="s">
        <v>1068</v>
      </c>
    </row>
    <row r="8" spans="1:12">
      <c r="A8" s="99" t="s">
        <v>1058</v>
      </c>
      <c r="B8" s="99" t="s">
        <v>969</v>
      </c>
      <c r="C8" s="99" t="s">
        <v>1069</v>
      </c>
      <c r="D8" s="99"/>
      <c r="E8" s="99" t="s">
        <v>1070</v>
      </c>
      <c r="F8" s="99" t="s">
        <v>1061</v>
      </c>
      <c r="G8" s="99">
        <v>1.78E-2</v>
      </c>
      <c r="H8" s="99">
        <v>2.5700000000000001E-2</v>
      </c>
      <c r="I8" s="99">
        <v>9.7999999999999997E-3</v>
      </c>
      <c r="J8" s="99" t="s">
        <v>457</v>
      </c>
      <c r="K8" s="99">
        <v>33.846200000000003</v>
      </c>
      <c r="L8" s="99" t="s">
        <v>1071</v>
      </c>
    </row>
    <row r="9" spans="1:12">
      <c r="A9" s="99" t="s">
        <v>1072</v>
      </c>
      <c r="B9" s="99" t="s">
        <v>969</v>
      </c>
      <c r="C9" s="99" t="s">
        <v>1073</v>
      </c>
      <c r="D9" s="99"/>
      <c r="E9" s="99" t="s">
        <v>1074</v>
      </c>
      <c r="F9" s="99" t="s">
        <v>1051</v>
      </c>
      <c r="G9" s="100">
        <v>45</v>
      </c>
      <c r="H9" s="100">
        <v>44</v>
      </c>
      <c r="I9" s="100">
        <v>44.1</v>
      </c>
      <c r="J9" s="100" t="s">
        <v>457</v>
      </c>
      <c r="K9" s="99">
        <v>80.769199999999998</v>
      </c>
      <c r="L9" s="99" t="s">
        <v>1075</v>
      </c>
    </row>
    <row r="10" spans="1:12">
      <c r="A10" s="99" t="s">
        <v>1076</v>
      </c>
      <c r="B10" s="99" t="s">
        <v>969</v>
      </c>
      <c r="C10" s="99" t="s">
        <v>1077</v>
      </c>
      <c r="D10" s="99"/>
      <c r="E10" s="99" t="s">
        <v>1078</v>
      </c>
      <c r="F10" s="99" t="s">
        <v>1051</v>
      </c>
      <c r="G10" s="100">
        <v>100.5</v>
      </c>
      <c r="H10" s="100">
        <v>102.6</v>
      </c>
      <c r="I10" s="100">
        <v>103</v>
      </c>
      <c r="J10" s="100">
        <v>104.3</v>
      </c>
      <c r="K10" s="99">
        <v>92.307699999999997</v>
      </c>
      <c r="L10" s="99" t="s">
        <v>1079</v>
      </c>
    </row>
    <row r="11" spans="1:12">
      <c r="A11" s="99" t="s">
        <v>1076</v>
      </c>
      <c r="B11" s="99" t="s">
        <v>969</v>
      </c>
      <c r="C11" s="99" t="s">
        <v>1080</v>
      </c>
      <c r="D11" s="99"/>
      <c r="E11" s="99" t="s">
        <v>1081</v>
      </c>
      <c r="F11" s="99" t="s">
        <v>1051</v>
      </c>
      <c r="G11" s="100" t="s">
        <v>457</v>
      </c>
      <c r="H11" s="100">
        <v>143.1</v>
      </c>
      <c r="I11" s="100">
        <v>147.1</v>
      </c>
      <c r="J11" s="100">
        <v>146.19999999999999</v>
      </c>
      <c r="K11" s="99">
        <v>7.69231</v>
      </c>
      <c r="L11" s="99" t="s">
        <v>1082</v>
      </c>
    </row>
    <row r="12" spans="1:12">
      <c r="A12" s="99" t="s">
        <v>1076</v>
      </c>
      <c r="B12" s="99" t="s">
        <v>969</v>
      </c>
      <c r="C12" s="99" t="s">
        <v>1083</v>
      </c>
      <c r="D12" s="99"/>
      <c r="E12" s="99" t="s">
        <v>1084</v>
      </c>
      <c r="F12" s="99" t="s">
        <v>1051</v>
      </c>
      <c r="G12" s="100" t="s">
        <v>457</v>
      </c>
      <c r="H12" s="100">
        <v>75.599999999999994</v>
      </c>
      <c r="I12" s="100">
        <v>73.7</v>
      </c>
      <c r="J12" s="100">
        <v>76.400000000000006</v>
      </c>
      <c r="K12" s="99">
        <v>8.4615399999999994</v>
      </c>
      <c r="L12" s="99" t="s">
        <v>1085</v>
      </c>
    </row>
    <row r="13" spans="1:12">
      <c r="A13" s="99" t="s">
        <v>1086</v>
      </c>
      <c r="B13" s="99" t="s">
        <v>969</v>
      </c>
      <c r="C13" s="99" t="s">
        <v>1087</v>
      </c>
      <c r="D13" s="99"/>
      <c r="E13" s="99" t="s">
        <v>1088</v>
      </c>
      <c r="F13" s="99" t="s">
        <v>1051</v>
      </c>
      <c r="G13" s="99" t="s">
        <v>457</v>
      </c>
      <c r="H13" s="99">
        <v>-18.2</v>
      </c>
      <c r="I13" s="99">
        <v>-8.6</v>
      </c>
      <c r="J13" s="99" t="s">
        <v>457</v>
      </c>
      <c r="K13" s="99">
        <v>3.0769199999999999</v>
      </c>
      <c r="L13" s="99" t="s">
        <v>1089</v>
      </c>
    </row>
    <row r="14" spans="1:12">
      <c r="A14" s="99" t="s">
        <v>1090</v>
      </c>
      <c r="B14" s="99" t="s">
        <v>969</v>
      </c>
      <c r="C14" s="99" t="s">
        <v>1091</v>
      </c>
      <c r="D14" s="99"/>
      <c r="E14" s="99" t="s">
        <v>1092</v>
      </c>
      <c r="F14" s="110">
        <v>46661</v>
      </c>
      <c r="G14" s="99" t="s">
        <v>457</v>
      </c>
      <c r="H14" s="100">
        <v>-2.1000000000000001E-2</v>
      </c>
      <c r="I14" s="100">
        <v>-0.01</v>
      </c>
      <c r="J14" s="99" t="s">
        <v>457</v>
      </c>
      <c r="K14" s="99">
        <v>90</v>
      </c>
      <c r="L14" s="99" t="s">
        <v>1093</v>
      </c>
    </row>
    <row r="15" spans="1:12">
      <c r="A15" s="99" t="s">
        <v>1094</v>
      </c>
      <c r="B15" s="99" t="s">
        <v>969</v>
      </c>
      <c r="C15" s="99" t="s">
        <v>1095</v>
      </c>
      <c r="D15" s="99"/>
      <c r="E15" s="99" t="s">
        <v>1096</v>
      </c>
      <c r="F15" s="99" t="s">
        <v>1051</v>
      </c>
      <c r="G15" s="99" t="s">
        <v>1097</v>
      </c>
      <c r="H15" s="99" t="s">
        <v>1098</v>
      </c>
      <c r="I15" s="99" t="s">
        <v>1099</v>
      </c>
      <c r="J15" s="99" t="s">
        <v>457</v>
      </c>
      <c r="K15" s="99">
        <v>90.769199999999998</v>
      </c>
      <c r="L15" s="99" t="s">
        <v>1100</v>
      </c>
    </row>
    <row r="16" spans="1:12">
      <c r="A16" s="99" t="s">
        <v>1101</v>
      </c>
      <c r="B16" s="99" t="s">
        <v>969</v>
      </c>
      <c r="C16" s="99" t="s">
        <v>1102</v>
      </c>
      <c r="D16" s="99"/>
      <c r="E16" s="99" t="s">
        <v>1103</v>
      </c>
      <c r="F16" s="99" t="s">
        <v>1104</v>
      </c>
      <c r="G16" s="100">
        <v>50</v>
      </c>
      <c r="H16" s="100">
        <v>50</v>
      </c>
      <c r="I16" s="100">
        <v>50</v>
      </c>
      <c r="J16" s="100" t="s">
        <v>457</v>
      </c>
      <c r="K16" s="99">
        <v>90</v>
      </c>
      <c r="L16" s="99" t="s">
        <v>1105</v>
      </c>
    </row>
    <row r="17" spans="1:12">
      <c r="A17" s="99" t="s">
        <v>1106</v>
      </c>
      <c r="B17" s="99" t="s">
        <v>969</v>
      </c>
      <c r="C17" s="99" t="s">
        <v>1107</v>
      </c>
      <c r="D17" s="99"/>
      <c r="E17" s="99" t="s">
        <v>1108</v>
      </c>
      <c r="F17" s="99" t="s">
        <v>1109</v>
      </c>
      <c r="G17" s="99">
        <v>4.0000000000000001E-3</v>
      </c>
      <c r="H17" s="99">
        <v>4.0000000000000001E-3</v>
      </c>
      <c r="I17" s="99">
        <v>5.0000000000000001E-3</v>
      </c>
      <c r="J17" s="99">
        <v>0.01</v>
      </c>
      <c r="K17" s="99">
        <v>78.461500000000001</v>
      </c>
      <c r="L17" s="99" t="s">
        <v>1110</v>
      </c>
    </row>
    <row r="18" spans="1:12">
      <c r="A18" s="99" t="s">
        <v>1106</v>
      </c>
      <c r="B18" s="99" t="s">
        <v>969</v>
      </c>
      <c r="C18" s="99" t="s">
        <v>1111</v>
      </c>
      <c r="D18" s="99"/>
      <c r="E18" s="99" t="s">
        <v>1112</v>
      </c>
      <c r="F18" s="99" t="s">
        <v>1109</v>
      </c>
      <c r="G18" s="100" t="s">
        <v>1113</v>
      </c>
      <c r="H18" s="100" t="s">
        <v>1114</v>
      </c>
      <c r="I18" s="100" t="s">
        <v>1115</v>
      </c>
      <c r="J18" s="100" t="s">
        <v>1116</v>
      </c>
      <c r="K18" s="99">
        <v>48.461500000000001</v>
      </c>
      <c r="L18" s="99" t="s">
        <v>1117</v>
      </c>
    </row>
    <row r="19" spans="1:12">
      <c r="A19" s="99" t="s">
        <v>1106</v>
      </c>
      <c r="B19" s="99" t="s">
        <v>969</v>
      </c>
      <c r="C19" s="99" t="s">
        <v>1118</v>
      </c>
      <c r="D19" s="99"/>
      <c r="E19" s="99" t="s">
        <v>1119</v>
      </c>
      <c r="F19" s="99" t="s">
        <v>1051</v>
      </c>
      <c r="G19" s="99">
        <v>49</v>
      </c>
      <c r="H19" s="99">
        <v>46.7</v>
      </c>
      <c r="I19" s="99">
        <v>49</v>
      </c>
      <c r="J19" s="99" t="s">
        <v>457</v>
      </c>
      <c r="K19" s="99">
        <v>95.384600000000006</v>
      </c>
      <c r="L19" s="99" t="s">
        <v>1120</v>
      </c>
    </row>
    <row r="20" spans="1:12">
      <c r="A20" s="99" t="s">
        <v>1106</v>
      </c>
      <c r="B20" s="99" t="s">
        <v>969</v>
      </c>
      <c r="C20" s="99" t="s">
        <v>1121</v>
      </c>
      <c r="D20" s="99"/>
      <c r="E20" s="99" t="s">
        <v>1122</v>
      </c>
      <c r="F20" s="99" t="s">
        <v>1051</v>
      </c>
      <c r="G20" s="99">
        <v>45</v>
      </c>
      <c r="H20" s="99">
        <v>45.1</v>
      </c>
      <c r="I20" s="99">
        <v>43.8</v>
      </c>
      <c r="J20" s="99" t="s">
        <v>457</v>
      </c>
      <c r="K20" s="99">
        <v>72.307699999999997</v>
      </c>
      <c r="L20" s="99" t="s">
        <v>1123</v>
      </c>
    </row>
    <row r="21" spans="1:12">
      <c r="A21" s="99" t="s">
        <v>1106</v>
      </c>
      <c r="B21" s="99" t="s">
        <v>969</v>
      </c>
      <c r="C21" s="99" t="s">
        <v>1124</v>
      </c>
      <c r="D21" s="99"/>
      <c r="E21" s="99" t="s">
        <v>1125</v>
      </c>
      <c r="F21" s="99" t="s">
        <v>1051</v>
      </c>
      <c r="G21" s="99">
        <v>50.6</v>
      </c>
      <c r="H21" s="99">
        <v>46.8</v>
      </c>
      <c r="I21" s="99">
        <v>51.2</v>
      </c>
      <c r="J21" s="99" t="s">
        <v>457</v>
      </c>
      <c r="K21" s="99">
        <v>11.538500000000001</v>
      </c>
      <c r="L21" s="99" t="s">
        <v>1126</v>
      </c>
    </row>
    <row r="22" spans="1:12" ht="31.5">
      <c r="A22" s="99" t="s">
        <v>1106</v>
      </c>
      <c r="B22" s="99" t="s">
        <v>969</v>
      </c>
      <c r="C22" s="99" t="s">
        <v>1127</v>
      </c>
      <c r="D22" s="99"/>
      <c r="E22" s="99" t="s">
        <v>1128</v>
      </c>
      <c r="F22" s="110" t="s">
        <v>1051</v>
      </c>
      <c r="G22" s="99">
        <v>49.8</v>
      </c>
      <c r="H22" s="99">
        <v>45.5</v>
      </c>
      <c r="I22" s="99">
        <v>49.2</v>
      </c>
      <c r="J22" s="99" t="s">
        <v>457</v>
      </c>
      <c r="K22" s="99">
        <v>20</v>
      </c>
      <c r="L22" s="99" t="s">
        <v>1129</v>
      </c>
    </row>
    <row r="23" spans="1:12">
      <c r="A23" s="99" t="s">
        <v>1130</v>
      </c>
      <c r="B23" s="99" t="s">
        <v>969</v>
      </c>
      <c r="C23" s="99" t="s">
        <v>1131</v>
      </c>
      <c r="D23" s="99"/>
      <c r="E23" s="99" t="s">
        <v>1132</v>
      </c>
      <c r="F23" s="110" t="s">
        <v>1051</v>
      </c>
      <c r="G23" s="99" t="s">
        <v>1133</v>
      </c>
      <c r="H23" s="99" t="s">
        <v>1134</v>
      </c>
      <c r="I23" s="99" t="s">
        <v>1135</v>
      </c>
      <c r="J23" s="99" t="s">
        <v>457</v>
      </c>
      <c r="K23" s="99">
        <v>42.307699999999997</v>
      </c>
      <c r="L23" s="99" t="s">
        <v>1136</v>
      </c>
    </row>
    <row r="24" spans="1:12">
      <c r="A24" s="99" t="s">
        <v>1137</v>
      </c>
      <c r="B24" s="99" t="s">
        <v>969</v>
      </c>
      <c r="C24" s="99" t="s">
        <v>1138</v>
      </c>
      <c r="D24" s="99"/>
      <c r="E24" s="99" t="s">
        <v>1139</v>
      </c>
      <c r="F24" s="99">
        <v>37196</v>
      </c>
      <c r="G24" s="99">
        <v>5.5E-2</v>
      </c>
      <c r="H24" s="99">
        <v>5.5E-2</v>
      </c>
      <c r="I24" s="99">
        <v>5.5E-2</v>
      </c>
      <c r="J24" s="99" t="s">
        <v>457</v>
      </c>
      <c r="K24" s="99">
        <v>97.692300000000003</v>
      </c>
      <c r="L24" s="99" t="s">
        <v>1140</v>
      </c>
    </row>
    <row r="25" spans="1:12">
      <c r="A25" s="99" t="s">
        <v>1137</v>
      </c>
      <c r="B25" s="99" t="s">
        <v>969</v>
      </c>
      <c r="C25" s="99" t="s">
        <v>1141</v>
      </c>
      <c r="D25" s="99"/>
      <c r="E25" s="99" t="s">
        <v>1142</v>
      </c>
      <c r="F25" s="99">
        <v>37196</v>
      </c>
      <c r="G25" s="99">
        <v>5.2499999999999998E-2</v>
      </c>
      <c r="H25" s="99">
        <v>5.2499999999999998E-2</v>
      </c>
      <c r="I25" s="99">
        <v>5.2499999999999998E-2</v>
      </c>
      <c r="J25" s="99" t="s">
        <v>457</v>
      </c>
      <c r="K25" s="99">
        <v>60</v>
      </c>
      <c r="L25" s="99" t="s">
        <v>1143</v>
      </c>
    </row>
    <row r="26" spans="1:12">
      <c r="A26" s="99" t="s">
        <v>1137</v>
      </c>
      <c r="B26" s="99" t="s">
        <v>969</v>
      </c>
      <c r="C26" s="99" t="s">
        <v>1144</v>
      </c>
      <c r="D26" s="99"/>
      <c r="E26" s="99" t="s">
        <v>1145</v>
      </c>
      <c r="F26" s="99">
        <v>37561</v>
      </c>
      <c r="G26" s="100">
        <v>5.3999999999999999E-2</v>
      </c>
      <c r="H26" s="100">
        <v>5.3999999999999999E-2</v>
      </c>
      <c r="I26" s="100">
        <v>5.3999999999999999E-2</v>
      </c>
      <c r="J26" s="99" t="s">
        <v>457</v>
      </c>
      <c r="K26" s="99">
        <v>9.2307699999999997</v>
      </c>
      <c r="L26" s="99" t="s">
        <v>1146</v>
      </c>
    </row>
    <row r="27" spans="1:12">
      <c r="A27" s="99" t="s">
        <v>1147</v>
      </c>
      <c r="B27" s="99" t="s">
        <v>969</v>
      </c>
      <c r="C27" s="99" t="s">
        <v>1148</v>
      </c>
      <c r="D27" s="99"/>
      <c r="E27" s="99" t="s">
        <v>1149</v>
      </c>
      <c r="F27" s="99" t="s">
        <v>1051</v>
      </c>
      <c r="G27" s="100" t="s">
        <v>457</v>
      </c>
      <c r="H27" s="100">
        <v>8.7999999999999995E-2</v>
      </c>
      <c r="I27" s="100">
        <v>0.58199999999999996</v>
      </c>
      <c r="J27" s="100" t="s">
        <v>457</v>
      </c>
      <c r="K27" s="99">
        <v>36.153799999999997</v>
      </c>
      <c r="L27" s="99" t="s">
        <v>1150</v>
      </c>
    </row>
    <row r="28" spans="1:12">
      <c r="A28" s="99" t="s">
        <v>1151</v>
      </c>
      <c r="B28" s="99" t="s">
        <v>969</v>
      </c>
      <c r="C28" s="99" t="s">
        <v>1152</v>
      </c>
      <c r="D28" s="99"/>
      <c r="E28" s="99" t="s">
        <v>1153</v>
      </c>
      <c r="F28" s="99" t="s">
        <v>1154</v>
      </c>
      <c r="G28" s="99">
        <v>4.2999999999999997E-2</v>
      </c>
      <c r="H28" s="99">
        <v>4.7E-2</v>
      </c>
      <c r="I28" s="99">
        <v>3.5000000000000003E-2</v>
      </c>
      <c r="J28" s="99">
        <v>3.5999999999999997E-2</v>
      </c>
      <c r="K28" s="99">
        <v>43.076900000000002</v>
      </c>
      <c r="L28" s="99" t="s">
        <v>1155</v>
      </c>
    </row>
    <row r="29" spans="1:12">
      <c r="A29" s="99" t="s">
        <v>1151</v>
      </c>
      <c r="B29" s="99" t="s">
        <v>969</v>
      </c>
      <c r="C29" s="99" t="s">
        <v>1156</v>
      </c>
      <c r="D29" s="99"/>
      <c r="E29" s="99" t="s">
        <v>1157</v>
      </c>
      <c r="F29" s="99" t="s">
        <v>1154</v>
      </c>
      <c r="G29" s="99">
        <v>3.0000000000000001E-3</v>
      </c>
      <c r="H29" s="99">
        <v>-8.0000000000000002E-3</v>
      </c>
      <c r="I29" s="99">
        <v>2.1999999999999999E-2</v>
      </c>
      <c r="J29" s="99">
        <v>3.2000000000000001E-2</v>
      </c>
      <c r="K29" s="99">
        <v>37.692300000000003</v>
      </c>
      <c r="L29" s="99" t="s">
        <v>1158</v>
      </c>
    </row>
    <row r="30" spans="1:12">
      <c r="A30" s="99" t="s">
        <v>1151</v>
      </c>
      <c r="B30" s="99" t="s">
        <v>969</v>
      </c>
      <c r="C30" s="99" t="s">
        <v>1159</v>
      </c>
      <c r="D30" s="99"/>
      <c r="E30" s="99" t="s">
        <v>1160</v>
      </c>
      <c r="F30" s="99">
        <v>47027</v>
      </c>
      <c r="G30" s="99" t="s">
        <v>1161</v>
      </c>
      <c r="H30" s="99" t="s">
        <v>1162</v>
      </c>
      <c r="I30" s="99" t="s">
        <v>1161</v>
      </c>
      <c r="J30" s="99" t="s">
        <v>1163</v>
      </c>
      <c r="K30" s="99">
        <v>98.461500000000001</v>
      </c>
      <c r="L30" s="99" t="s">
        <v>1164</v>
      </c>
    </row>
    <row r="31" spans="1:12">
      <c r="A31" s="99" t="s">
        <v>1151</v>
      </c>
      <c r="B31" s="99" t="s">
        <v>969</v>
      </c>
      <c r="C31" s="99" t="s">
        <v>1165</v>
      </c>
      <c r="D31" s="99"/>
      <c r="E31" s="99" t="s">
        <v>1166</v>
      </c>
      <c r="F31" s="99">
        <v>44470</v>
      </c>
      <c r="G31" s="99" t="s">
        <v>1167</v>
      </c>
      <c r="H31" s="99" t="s">
        <v>1168</v>
      </c>
      <c r="I31" s="99" t="s">
        <v>1169</v>
      </c>
      <c r="J31" s="99" t="s">
        <v>1170</v>
      </c>
      <c r="K31" s="99">
        <v>68.923100000000005</v>
      </c>
      <c r="L31" s="99" t="s">
        <v>1171</v>
      </c>
    </row>
    <row r="32" spans="1:12">
      <c r="A32" s="99" t="s">
        <v>1172</v>
      </c>
      <c r="B32" s="99" t="s">
        <v>969</v>
      </c>
      <c r="C32" s="99" t="s">
        <v>1173</v>
      </c>
      <c r="D32" s="99"/>
      <c r="E32" s="99" t="s">
        <v>1174</v>
      </c>
      <c r="F32" s="99" t="s">
        <v>1109</v>
      </c>
      <c r="G32" s="99">
        <v>2.3E-2</v>
      </c>
      <c r="H32" s="99">
        <v>2.8000000000000001E-2</v>
      </c>
      <c r="I32" s="99">
        <v>1.2E-2</v>
      </c>
      <c r="J32" s="99">
        <v>0.01</v>
      </c>
      <c r="K32" s="99">
        <v>84.615399999999994</v>
      </c>
      <c r="L32" s="99" t="s">
        <v>1175</v>
      </c>
    </row>
    <row r="33" spans="1:12">
      <c r="A33" s="99" t="s">
        <v>1172</v>
      </c>
      <c r="B33" s="99" t="s">
        <v>969</v>
      </c>
      <c r="C33" s="99" t="s">
        <v>1176</v>
      </c>
      <c r="D33" s="99"/>
      <c r="E33" s="99" t="s">
        <v>1177</v>
      </c>
      <c r="F33" s="99" t="s">
        <v>1109</v>
      </c>
      <c r="G33" s="99">
        <v>8.0000000000000002E-3</v>
      </c>
      <c r="H33" s="99">
        <v>8.0000000000000002E-3</v>
      </c>
      <c r="I33" s="99">
        <v>1.4E-2</v>
      </c>
      <c r="J33" s="99">
        <v>1.4999999999999999E-2</v>
      </c>
      <c r="K33" s="99">
        <v>13.0769</v>
      </c>
      <c r="L33" s="99" t="s">
        <v>1178</v>
      </c>
    </row>
    <row r="34" spans="1:12">
      <c r="A34" s="99" t="s">
        <v>1172</v>
      </c>
      <c r="B34" s="99" t="s">
        <v>969</v>
      </c>
      <c r="C34" s="99" t="s">
        <v>1179</v>
      </c>
      <c r="D34" s="99"/>
      <c r="E34" s="99" t="s">
        <v>1180</v>
      </c>
      <c r="F34" s="99" t="s">
        <v>1181</v>
      </c>
      <c r="G34" s="99">
        <v>4.7E-2</v>
      </c>
      <c r="H34" s="99">
        <v>4.5999999999999999E-2</v>
      </c>
      <c r="I34" s="99">
        <v>4.7E-2</v>
      </c>
      <c r="J34" s="99" t="s">
        <v>457</v>
      </c>
      <c r="K34" s="99">
        <v>91.538499999999999</v>
      </c>
      <c r="L34" s="99" t="s">
        <v>1182</v>
      </c>
    </row>
    <row r="35" spans="1:12">
      <c r="A35" s="99" t="s">
        <v>1172</v>
      </c>
      <c r="B35" s="99" t="s">
        <v>969</v>
      </c>
      <c r="C35" s="99" t="s">
        <v>1183</v>
      </c>
      <c r="D35" s="99"/>
      <c r="E35" s="99" t="s">
        <v>1184</v>
      </c>
      <c r="F35" s="99" t="s">
        <v>1181</v>
      </c>
      <c r="G35" s="99">
        <v>5.0000000000000001E-3</v>
      </c>
      <c r="H35" s="99">
        <v>4.0000000000000001E-3</v>
      </c>
      <c r="I35" s="99">
        <v>5.0000000000000001E-3</v>
      </c>
      <c r="J35" s="99" t="s">
        <v>457</v>
      </c>
      <c r="K35" s="99">
        <v>73.230800000000002</v>
      </c>
      <c r="L35" s="99" t="s">
        <v>1185</v>
      </c>
    </row>
    <row r="36" spans="1:12">
      <c r="A36" s="99" t="s">
        <v>1172</v>
      </c>
      <c r="B36" s="99" t="s">
        <v>969</v>
      </c>
      <c r="C36" s="99" t="s">
        <v>1186</v>
      </c>
      <c r="D36" s="99"/>
      <c r="E36" s="99" t="s">
        <v>1187</v>
      </c>
      <c r="F36" s="99" t="s">
        <v>1181</v>
      </c>
      <c r="G36" s="99">
        <v>6.0000000000000001E-3</v>
      </c>
      <c r="H36" s="99">
        <v>5.0000000000000001E-3</v>
      </c>
      <c r="I36" s="99">
        <v>6.0000000000000001E-3</v>
      </c>
      <c r="J36" s="99" t="s">
        <v>457</v>
      </c>
      <c r="K36" s="99">
        <v>54.615400000000001</v>
      </c>
      <c r="L36" s="99" t="s">
        <v>1188</v>
      </c>
    </row>
    <row r="37" spans="1:12">
      <c r="A37" s="99" t="s">
        <v>1172</v>
      </c>
      <c r="B37" s="99" t="s">
        <v>969</v>
      </c>
      <c r="C37" s="99" t="s">
        <v>1189</v>
      </c>
      <c r="D37" s="99"/>
      <c r="E37" s="99" t="s">
        <v>1190</v>
      </c>
      <c r="F37" s="110" t="s">
        <v>1181</v>
      </c>
      <c r="G37" s="99" t="s">
        <v>457</v>
      </c>
      <c r="H37" s="99">
        <v>-1E-3</v>
      </c>
      <c r="I37" s="100">
        <v>0</v>
      </c>
      <c r="J37" s="99" t="s">
        <v>457</v>
      </c>
      <c r="K37" s="99">
        <v>50.769199999999998</v>
      </c>
      <c r="L37" s="99" t="s">
        <v>1191</v>
      </c>
    </row>
    <row r="38" spans="1:12">
      <c r="A38" s="99" t="s">
        <v>1192</v>
      </c>
      <c r="B38" s="99" t="s">
        <v>969</v>
      </c>
      <c r="C38" s="99" t="s">
        <v>1193</v>
      </c>
      <c r="D38" s="99"/>
      <c r="E38" s="99" t="s">
        <v>1194</v>
      </c>
      <c r="F38" s="99" t="s">
        <v>1051</v>
      </c>
      <c r="G38" s="99" t="s">
        <v>457</v>
      </c>
      <c r="H38" s="99" t="s">
        <v>1441</v>
      </c>
      <c r="I38" s="99" t="s">
        <v>457</v>
      </c>
      <c r="J38" s="99" t="s">
        <v>457</v>
      </c>
      <c r="K38" s="99">
        <v>22.307700000000001</v>
      </c>
      <c r="L38" s="99" t="s">
        <v>1195</v>
      </c>
    </row>
    <row r="39" spans="1:12">
      <c r="A39" s="99" t="s">
        <v>1192</v>
      </c>
      <c r="B39" s="99" t="s">
        <v>969</v>
      </c>
      <c r="C39" s="99" t="s">
        <v>1196</v>
      </c>
      <c r="D39" s="99"/>
      <c r="E39" s="99" t="s">
        <v>1197</v>
      </c>
      <c r="F39" s="99" t="s">
        <v>1051</v>
      </c>
      <c r="G39" s="100" t="s">
        <v>1198</v>
      </c>
      <c r="H39" s="99" t="s">
        <v>1097</v>
      </c>
      <c r="I39" s="100" t="s">
        <v>1199</v>
      </c>
      <c r="J39" s="99" t="s">
        <v>1442</v>
      </c>
      <c r="K39" s="99">
        <v>99.230800000000002</v>
      </c>
      <c r="L39" s="99" t="s">
        <v>1200</v>
      </c>
    </row>
    <row r="40" spans="1:12">
      <c r="A40" s="99" t="s">
        <v>1192</v>
      </c>
      <c r="B40" s="99" t="s">
        <v>969</v>
      </c>
      <c r="C40" s="99" t="s">
        <v>1201</v>
      </c>
      <c r="D40" s="99"/>
      <c r="E40" s="99" t="s">
        <v>1202</v>
      </c>
      <c r="F40" s="99" t="s">
        <v>1051</v>
      </c>
      <c r="G40" s="100" t="s">
        <v>1203</v>
      </c>
      <c r="H40" s="99" t="s">
        <v>1443</v>
      </c>
      <c r="I40" s="100" t="s">
        <v>1204</v>
      </c>
      <c r="J40" s="99" t="s">
        <v>1444</v>
      </c>
      <c r="K40" s="99">
        <v>35.384599999999999</v>
      </c>
      <c r="L40" s="99" t="s">
        <v>1205</v>
      </c>
    </row>
    <row r="41" spans="1:12" ht="31.5">
      <c r="A41" s="99" t="s">
        <v>1192</v>
      </c>
      <c r="B41" s="99" t="s">
        <v>969</v>
      </c>
      <c r="C41" s="99" t="s">
        <v>1206</v>
      </c>
      <c r="D41" s="99"/>
      <c r="E41" s="99" t="s">
        <v>1207</v>
      </c>
      <c r="F41" s="99" t="s">
        <v>1051</v>
      </c>
      <c r="G41" s="99" t="s">
        <v>1208</v>
      </c>
      <c r="H41" s="99" t="s">
        <v>1445</v>
      </c>
      <c r="I41" s="99" t="s">
        <v>1209</v>
      </c>
      <c r="J41" s="99" t="s">
        <v>1446</v>
      </c>
      <c r="K41" s="99">
        <v>69.461500000000001</v>
      </c>
      <c r="L41" s="99" t="s">
        <v>1210</v>
      </c>
    </row>
    <row r="42" spans="1:12">
      <c r="A42" s="99" t="s">
        <v>1192</v>
      </c>
      <c r="B42" s="99" t="s">
        <v>969</v>
      </c>
      <c r="C42" s="99" t="s">
        <v>1211</v>
      </c>
      <c r="D42" s="99"/>
      <c r="E42" s="99" t="s">
        <v>1212</v>
      </c>
      <c r="F42" s="99" t="s">
        <v>1051</v>
      </c>
      <c r="G42" s="100">
        <v>3.7999999999999999E-2</v>
      </c>
      <c r="H42" s="99">
        <v>3.9E-2</v>
      </c>
      <c r="I42" s="100">
        <v>3.7999999999999999E-2</v>
      </c>
      <c r="J42" s="99" t="s">
        <v>457</v>
      </c>
      <c r="K42" s="99">
        <v>89.307699999999997</v>
      </c>
      <c r="L42" s="99" t="s">
        <v>1213</v>
      </c>
    </row>
    <row r="43" spans="1:12">
      <c r="A43" s="99" t="s">
        <v>1192</v>
      </c>
      <c r="B43" s="99" t="s">
        <v>969</v>
      </c>
      <c r="C43" s="99" t="s">
        <v>1214</v>
      </c>
      <c r="D43" s="99"/>
      <c r="E43" s="99" t="s">
        <v>1215</v>
      </c>
      <c r="F43" s="99" t="s">
        <v>1051</v>
      </c>
      <c r="G43" s="100">
        <v>3.0000000000000001E-3</v>
      </c>
      <c r="H43" s="99">
        <v>2E-3</v>
      </c>
      <c r="I43" s="100">
        <v>2E-3</v>
      </c>
      <c r="J43" s="99">
        <v>3.0000000000000001E-3</v>
      </c>
      <c r="K43" s="99">
        <v>39.230800000000002</v>
      </c>
      <c r="L43" s="99" t="s">
        <v>1216</v>
      </c>
    </row>
    <row r="44" spans="1:12">
      <c r="A44" s="99" t="s">
        <v>1192</v>
      </c>
      <c r="B44" s="99" t="s">
        <v>969</v>
      </c>
      <c r="C44" s="99" t="s">
        <v>1217</v>
      </c>
      <c r="D44" s="99"/>
      <c r="E44" s="99" t="s">
        <v>1218</v>
      </c>
      <c r="F44" s="99" t="s">
        <v>1051</v>
      </c>
      <c r="G44" s="100">
        <v>0.04</v>
      </c>
      <c r="H44" s="99">
        <v>4.1000000000000002E-2</v>
      </c>
      <c r="I44" s="100">
        <v>4.2000000000000003E-2</v>
      </c>
      <c r="J44" s="99">
        <v>4.2999999999999997E-2</v>
      </c>
      <c r="K44" s="99">
        <v>38.461500000000001</v>
      </c>
      <c r="L44" s="99" t="s">
        <v>1219</v>
      </c>
    </row>
    <row r="45" spans="1:12">
      <c r="A45" s="99" t="s">
        <v>1192</v>
      </c>
      <c r="B45" s="99" t="s">
        <v>969</v>
      </c>
      <c r="C45" s="99" t="s">
        <v>1220</v>
      </c>
      <c r="D45" s="99"/>
      <c r="E45" s="99" t="s">
        <v>1221</v>
      </c>
      <c r="F45" s="99" t="s">
        <v>1051</v>
      </c>
      <c r="G45" s="100">
        <v>34.4</v>
      </c>
      <c r="H45" s="99">
        <v>34.299999999999997</v>
      </c>
      <c r="I45" s="100">
        <v>34.4</v>
      </c>
      <c r="J45" s="99" t="s">
        <v>457</v>
      </c>
      <c r="K45" s="99">
        <v>28.461500000000001</v>
      </c>
      <c r="L45" s="99" t="s">
        <v>1222</v>
      </c>
    </row>
    <row r="46" spans="1:12">
      <c r="A46" s="99" t="s">
        <v>1192</v>
      </c>
      <c r="B46" s="99" t="s">
        <v>969</v>
      </c>
      <c r="C46" s="99" t="s">
        <v>1223</v>
      </c>
      <c r="D46" s="99"/>
      <c r="E46" s="99" t="s">
        <v>1224</v>
      </c>
      <c r="F46" s="99" t="s">
        <v>1051</v>
      </c>
      <c r="G46" s="100">
        <v>0.628</v>
      </c>
      <c r="H46" s="99">
        <v>0.627</v>
      </c>
      <c r="I46" s="100">
        <v>0.628</v>
      </c>
      <c r="J46" s="99" t="s">
        <v>457</v>
      </c>
      <c r="K46" s="99">
        <v>26.1538</v>
      </c>
      <c r="L46" s="99" t="s">
        <v>1225</v>
      </c>
    </row>
    <row r="47" spans="1:12">
      <c r="A47" s="99" t="s">
        <v>1192</v>
      </c>
      <c r="B47" s="99" t="s">
        <v>969</v>
      </c>
      <c r="C47" s="99" t="s">
        <v>1226</v>
      </c>
      <c r="D47" s="99"/>
      <c r="E47" s="99" t="s">
        <v>1227</v>
      </c>
      <c r="F47" s="99" t="s">
        <v>1051</v>
      </c>
      <c r="G47" s="100" t="s">
        <v>457</v>
      </c>
      <c r="H47" s="99">
        <v>7.1999999999999995E-2</v>
      </c>
      <c r="I47" s="100">
        <v>7.0000000000000007E-2</v>
      </c>
      <c r="J47" s="99" t="s">
        <v>457</v>
      </c>
      <c r="K47" s="99">
        <v>26.923100000000002</v>
      </c>
      <c r="L47" s="99" t="s">
        <v>1228</v>
      </c>
    </row>
    <row r="48" spans="1:12">
      <c r="A48" s="99" t="s">
        <v>1229</v>
      </c>
      <c r="B48" s="99" t="s">
        <v>969</v>
      </c>
      <c r="C48" s="99" t="s">
        <v>1230</v>
      </c>
      <c r="D48" s="99"/>
      <c r="E48" s="99" t="s">
        <v>1231</v>
      </c>
      <c r="F48" s="99" t="s">
        <v>1104</v>
      </c>
      <c r="G48" s="100">
        <v>50.9</v>
      </c>
      <c r="H48" s="99">
        <v>50.6</v>
      </c>
      <c r="I48" s="100">
        <v>50.9</v>
      </c>
      <c r="J48" s="99" t="s">
        <v>457</v>
      </c>
      <c r="K48" s="99">
        <v>70</v>
      </c>
      <c r="L48" s="99" t="s">
        <v>1232</v>
      </c>
    </row>
    <row r="49" spans="1:12">
      <c r="A49" s="99" t="s">
        <v>1229</v>
      </c>
      <c r="B49" s="99" t="s">
        <v>969</v>
      </c>
      <c r="C49" s="99" t="s">
        <v>1233</v>
      </c>
      <c r="D49" s="99"/>
      <c r="E49" s="99" t="s">
        <v>1234</v>
      </c>
      <c r="F49" s="99" t="s">
        <v>1104</v>
      </c>
      <c r="G49" s="100" t="s">
        <v>457</v>
      </c>
      <c r="H49" s="99">
        <v>50.7</v>
      </c>
      <c r="I49" s="100">
        <v>51</v>
      </c>
      <c r="J49" s="99" t="s">
        <v>457</v>
      </c>
      <c r="K49" s="99">
        <v>70</v>
      </c>
      <c r="L49" s="99" t="s">
        <v>1235</v>
      </c>
    </row>
    <row r="50" spans="1:12">
      <c r="A50" s="99" t="s">
        <v>1236</v>
      </c>
      <c r="B50" s="99" t="s">
        <v>969</v>
      </c>
      <c r="C50" s="99" t="s">
        <v>1237</v>
      </c>
      <c r="D50" s="99"/>
      <c r="E50" s="99" t="s">
        <v>1238</v>
      </c>
      <c r="F50" s="99" t="s">
        <v>1051</v>
      </c>
      <c r="G50" s="100">
        <v>53</v>
      </c>
      <c r="H50" s="99">
        <v>51.8</v>
      </c>
      <c r="I50" s="100">
        <v>53.6</v>
      </c>
      <c r="J50" s="99" t="s">
        <v>457</v>
      </c>
      <c r="K50" s="99">
        <v>79.230800000000002</v>
      </c>
      <c r="L50" s="99" t="s">
        <v>1239</v>
      </c>
    </row>
    <row r="51" spans="1:12">
      <c r="A51" s="99" t="s">
        <v>1236</v>
      </c>
      <c r="B51" s="99" t="s">
        <v>969</v>
      </c>
      <c r="C51" s="99" t="s">
        <v>1240</v>
      </c>
      <c r="D51" s="99"/>
      <c r="E51" s="99" t="s">
        <v>1241</v>
      </c>
      <c r="F51" s="110" t="s">
        <v>1051</v>
      </c>
      <c r="G51" s="99">
        <v>56.6</v>
      </c>
      <c r="H51" s="99">
        <v>58.6</v>
      </c>
      <c r="I51" s="99">
        <v>58.9</v>
      </c>
      <c r="J51" s="99" t="s">
        <v>457</v>
      </c>
      <c r="K51" s="99">
        <v>6.1538500000000003</v>
      </c>
      <c r="L51" s="99" t="s">
        <v>1242</v>
      </c>
    </row>
    <row r="52" spans="1:12">
      <c r="A52" s="99" t="s">
        <v>1236</v>
      </c>
      <c r="B52" s="99" t="s">
        <v>969</v>
      </c>
      <c r="C52" s="99" t="s">
        <v>1243</v>
      </c>
      <c r="D52" s="99"/>
      <c r="E52" s="99" t="s">
        <v>1244</v>
      </c>
      <c r="F52" s="110" t="s">
        <v>1051</v>
      </c>
      <c r="G52" s="99">
        <v>53.5</v>
      </c>
      <c r="H52" s="99">
        <v>50.2</v>
      </c>
      <c r="I52" s="99">
        <v>53.4</v>
      </c>
      <c r="J52" s="99" t="s">
        <v>457</v>
      </c>
      <c r="K52" s="99">
        <v>4.61538</v>
      </c>
      <c r="L52" s="99" t="s">
        <v>1245</v>
      </c>
    </row>
    <row r="53" spans="1:12">
      <c r="A53" s="99" t="s">
        <v>1236</v>
      </c>
      <c r="B53" s="99" t="s">
        <v>969</v>
      </c>
      <c r="C53" s="99" t="s">
        <v>1246</v>
      </c>
      <c r="D53" s="99"/>
      <c r="E53" s="99" t="s">
        <v>1247</v>
      </c>
      <c r="F53" s="99" t="s">
        <v>1051</v>
      </c>
      <c r="G53" s="100">
        <v>51.5</v>
      </c>
      <c r="H53" s="99">
        <v>55.5</v>
      </c>
      <c r="I53" s="100">
        <v>51.8</v>
      </c>
      <c r="J53" s="99" t="s">
        <v>457</v>
      </c>
      <c r="K53" s="99">
        <v>5.38462</v>
      </c>
      <c r="L53" s="99" t="s">
        <v>1248</v>
      </c>
    </row>
    <row r="54" spans="1:12">
      <c r="A54" s="99" t="s">
        <v>1249</v>
      </c>
      <c r="B54" s="99" t="s">
        <v>969</v>
      </c>
      <c r="C54" s="99" t="s">
        <v>1250</v>
      </c>
      <c r="D54" s="99"/>
      <c r="E54" s="99" t="s">
        <v>1251</v>
      </c>
      <c r="F54" s="99" t="s">
        <v>1109</v>
      </c>
      <c r="G54" s="100" t="s">
        <v>1447</v>
      </c>
      <c r="H54" s="99" t="s">
        <v>457</v>
      </c>
      <c r="I54" s="100" t="s">
        <v>1252</v>
      </c>
      <c r="J54" s="99" t="s">
        <v>457</v>
      </c>
      <c r="K54" s="99">
        <v>83.846199999999996</v>
      </c>
      <c r="L54" s="99" t="s">
        <v>1253</v>
      </c>
    </row>
    <row r="55" spans="1:12" ht="31.5">
      <c r="A55" s="99" t="s">
        <v>1254</v>
      </c>
      <c r="B55" s="99" t="s">
        <v>969</v>
      </c>
      <c r="C55" s="99" t="s">
        <v>1255</v>
      </c>
      <c r="D55" s="99"/>
      <c r="E55" s="99" t="s">
        <v>1256</v>
      </c>
      <c r="F55" s="99" t="s">
        <v>1109</v>
      </c>
      <c r="G55" s="99" t="s">
        <v>1448</v>
      </c>
      <c r="H55" s="99" t="s">
        <v>457</v>
      </c>
      <c r="I55" s="99" t="s">
        <v>1257</v>
      </c>
      <c r="J55" s="99" t="s">
        <v>457</v>
      </c>
      <c r="K55" s="99">
        <v>41.538499999999999</v>
      </c>
      <c r="L55" s="99" t="s">
        <v>1258</v>
      </c>
    </row>
    <row r="56" spans="1:12">
      <c r="A56" s="99" t="s">
        <v>1259</v>
      </c>
      <c r="B56" s="99" t="s">
        <v>969</v>
      </c>
      <c r="C56" s="99" t="s">
        <v>1260</v>
      </c>
      <c r="D56" s="99"/>
      <c r="E56" s="99" t="s">
        <v>1092</v>
      </c>
      <c r="F56" s="99">
        <v>37926</v>
      </c>
      <c r="G56" s="100" t="s">
        <v>457</v>
      </c>
      <c r="H56" s="99" t="s">
        <v>457</v>
      </c>
      <c r="I56" s="100">
        <v>-2.1000000000000001E-2</v>
      </c>
      <c r="J56" s="99" t="s">
        <v>457</v>
      </c>
      <c r="K56" s="99">
        <v>90</v>
      </c>
      <c r="L56" s="99" t="s">
        <v>1093</v>
      </c>
    </row>
    <row r="57" spans="1:12">
      <c r="A57" s="99" t="s">
        <v>1261</v>
      </c>
      <c r="B57" s="99" t="s">
        <v>969</v>
      </c>
      <c r="C57" s="99" t="s">
        <v>1262</v>
      </c>
      <c r="D57" s="99"/>
      <c r="E57" s="99" t="s">
        <v>1263</v>
      </c>
      <c r="F57" s="99" t="s">
        <v>1109</v>
      </c>
      <c r="G57" s="100" t="s">
        <v>457</v>
      </c>
      <c r="H57" s="99" t="s">
        <v>457</v>
      </c>
      <c r="I57" s="100">
        <v>1.7999999999999999E-2</v>
      </c>
      <c r="J57" s="99" t="s">
        <v>457</v>
      </c>
      <c r="K57" s="99">
        <v>16.923100000000002</v>
      </c>
      <c r="L57" s="99" t="s">
        <v>1264</v>
      </c>
    </row>
    <row r="58" spans="1:12">
      <c r="A58" s="99" t="s">
        <v>1261</v>
      </c>
      <c r="B58" s="99" t="s">
        <v>969</v>
      </c>
      <c r="C58" s="99" t="s">
        <v>1265</v>
      </c>
      <c r="D58" s="99"/>
      <c r="E58" s="99" t="s">
        <v>1266</v>
      </c>
      <c r="F58" s="99" t="s">
        <v>1181</v>
      </c>
      <c r="G58" s="100">
        <v>0</v>
      </c>
      <c r="H58" s="99" t="s">
        <v>457</v>
      </c>
      <c r="I58" s="100">
        <v>0</v>
      </c>
      <c r="J58" s="99" t="s">
        <v>457</v>
      </c>
      <c r="K58" s="99">
        <v>80</v>
      </c>
      <c r="L58" s="99" t="s">
        <v>1267</v>
      </c>
    </row>
    <row r="59" spans="1:12">
      <c r="A59" s="99" t="s">
        <v>1268</v>
      </c>
      <c r="B59" s="99" t="s">
        <v>969</v>
      </c>
      <c r="C59" s="99" t="s">
        <v>1269</v>
      </c>
      <c r="D59" s="99"/>
      <c r="E59" s="99" t="s">
        <v>1160</v>
      </c>
      <c r="F59" s="99">
        <v>38292</v>
      </c>
      <c r="G59" s="100" t="s">
        <v>1449</v>
      </c>
      <c r="H59" s="99" t="s">
        <v>457</v>
      </c>
      <c r="I59" s="100" t="s">
        <v>1162</v>
      </c>
      <c r="J59" s="99" t="s">
        <v>457</v>
      </c>
      <c r="K59" s="99">
        <v>98.461500000000001</v>
      </c>
      <c r="L59" s="99" t="s">
        <v>1164</v>
      </c>
    </row>
    <row r="60" spans="1:12">
      <c r="A60" s="99" t="s">
        <v>1268</v>
      </c>
      <c r="B60" s="99" t="s">
        <v>969</v>
      </c>
      <c r="C60" s="99" t="s">
        <v>1270</v>
      </c>
      <c r="D60" s="99"/>
      <c r="E60" s="99" t="s">
        <v>1166</v>
      </c>
      <c r="F60" s="99">
        <v>47027</v>
      </c>
      <c r="G60" s="100" t="s">
        <v>1450</v>
      </c>
      <c r="H60" s="99" t="s">
        <v>457</v>
      </c>
      <c r="I60" s="100" t="s">
        <v>1168</v>
      </c>
      <c r="J60" s="99" t="s">
        <v>457</v>
      </c>
      <c r="K60" s="99">
        <v>68.923100000000005</v>
      </c>
      <c r="L60" s="99" t="s">
        <v>1171</v>
      </c>
    </row>
    <row r="61" spans="1:12">
      <c r="A61" s="99" t="s">
        <v>1271</v>
      </c>
      <c r="B61" s="99" t="s">
        <v>969</v>
      </c>
      <c r="C61" s="99" t="s">
        <v>1272</v>
      </c>
      <c r="D61" s="99"/>
      <c r="E61" s="99" t="s">
        <v>1273</v>
      </c>
      <c r="F61" s="99" t="s">
        <v>1274</v>
      </c>
      <c r="G61" s="100">
        <v>63.5</v>
      </c>
      <c r="H61" s="99" t="s">
        <v>457</v>
      </c>
      <c r="I61" s="100">
        <v>63.8</v>
      </c>
      <c r="J61" s="99" t="s">
        <v>457</v>
      </c>
      <c r="K61" s="99">
        <v>93.846199999999996</v>
      </c>
      <c r="L61" s="99" t="s">
        <v>1275</v>
      </c>
    </row>
    <row r="62" spans="1:12">
      <c r="A62" s="99" t="s">
        <v>1271</v>
      </c>
      <c r="B62" s="99" t="s">
        <v>969</v>
      </c>
      <c r="C62" s="99" t="s">
        <v>1276</v>
      </c>
      <c r="D62" s="99"/>
      <c r="E62" s="99" t="s">
        <v>1277</v>
      </c>
      <c r="F62" s="99" t="s">
        <v>1274</v>
      </c>
      <c r="G62" s="100" t="s">
        <v>457</v>
      </c>
      <c r="H62" s="99" t="s">
        <v>457</v>
      </c>
      <c r="I62" s="100">
        <v>70.599999999999994</v>
      </c>
      <c r="J62" s="99" t="s">
        <v>457</v>
      </c>
      <c r="K62" s="99">
        <v>19.230799999999999</v>
      </c>
      <c r="L62" s="99" t="s">
        <v>1278</v>
      </c>
    </row>
    <row r="63" spans="1:12">
      <c r="A63" s="99" t="s">
        <v>1271</v>
      </c>
      <c r="B63" s="99" t="s">
        <v>969</v>
      </c>
      <c r="C63" s="99" t="s">
        <v>1279</v>
      </c>
      <c r="D63" s="99"/>
      <c r="E63" s="99" t="s">
        <v>1280</v>
      </c>
      <c r="F63" s="99" t="s">
        <v>1274</v>
      </c>
      <c r="G63" s="99" t="s">
        <v>457</v>
      </c>
      <c r="H63" s="99" t="s">
        <v>457</v>
      </c>
      <c r="I63" s="99">
        <v>59.3</v>
      </c>
      <c r="J63" s="99" t="s">
        <v>457</v>
      </c>
      <c r="K63" s="99">
        <v>21.538499999999999</v>
      </c>
      <c r="L63" s="99" t="s">
        <v>1281</v>
      </c>
    </row>
    <row r="64" spans="1:12">
      <c r="A64" s="99" t="s">
        <v>1271</v>
      </c>
      <c r="B64" s="99" t="s">
        <v>969</v>
      </c>
      <c r="C64" s="99" t="s">
        <v>1282</v>
      </c>
      <c r="D64" s="99"/>
      <c r="E64" s="99" t="s">
        <v>1283</v>
      </c>
      <c r="F64" s="99" t="s">
        <v>1274</v>
      </c>
      <c r="G64" s="99" t="s">
        <v>457</v>
      </c>
      <c r="H64" s="99" t="s">
        <v>457</v>
      </c>
      <c r="I64" s="99">
        <v>4.2000000000000003E-2</v>
      </c>
      <c r="J64" s="99" t="s">
        <v>457</v>
      </c>
      <c r="K64" s="99">
        <v>25.384599999999999</v>
      </c>
      <c r="L64" s="99" t="s">
        <v>1284</v>
      </c>
    </row>
    <row r="65" spans="1:12">
      <c r="A65" s="99" t="s">
        <v>1271</v>
      </c>
      <c r="B65" s="99" t="s">
        <v>969</v>
      </c>
      <c r="C65" s="99" t="s">
        <v>1285</v>
      </c>
      <c r="D65" s="99"/>
      <c r="E65" s="99" t="s">
        <v>1286</v>
      </c>
      <c r="F65" s="99" t="s">
        <v>1274</v>
      </c>
      <c r="G65" s="99" t="s">
        <v>457</v>
      </c>
      <c r="H65" s="99" t="s">
        <v>457</v>
      </c>
      <c r="I65" s="99">
        <v>0.03</v>
      </c>
      <c r="J65" s="99" t="s">
        <v>457</v>
      </c>
      <c r="K65" s="99">
        <v>23.076899999999998</v>
      </c>
      <c r="L65" s="99" t="s">
        <v>1287</v>
      </c>
    </row>
    <row r="66" spans="1:12">
      <c r="A66" s="99" t="s">
        <v>1288</v>
      </c>
      <c r="B66" s="99" t="s">
        <v>969</v>
      </c>
      <c r="C66" s="99" t="s">
        <v>1289</v>
      </c>
      <c r="D66" s="99"/>
      <c r="E66" s="99" t="s">
        <v>1290</v>
      </c>
      <c r="F66" s="99" t="s">
        <v>1051</v>
      </c>
      <c r="G66" s="100" t="s">
        <v>1451</v>
      </c>
      <c r="H66" s="99" t="s">
        <v>457</v>
      </c>
      <c r="I66" s="100" t="s">
        <v>1291</v>
      </c>
      <c r="J66" s="99" t="s">
        <v>457</v>
      </c>
      <c r="K66" s="99">
        <v>73.076899999999995</v>
      </c>
      <c r="L66" s="99" t="s">
        <v>1292</v>
      </c>
    </row>
    <row r="67" spans="1:12">
      <c r="A67" s="99" t="s">
        <v>1293</v>
      </c>
      <c r="B67" s="99" t="s">
        <v>1294</v>
      </c>
      <c r="C67" s="99" t="s">
        <v>1049</v>
      </c>
      <c r="D67" s="99"/>
      <c r="E67" s="99" t="s">
        <v>1295</v>
      </c>
      <c r="F67" s="99" t="s">
        <v>1051</v>
      </c>
      <c r="G67" s="100" t="s">
        <v>457</v>
      </c>
      <c r="H67" s="99">
        <v>50.7</v>
      </c>
      <c r="I67" s="100">
        <v>52</v>
      </c>
      <c r="J67" s="99" t="s">
        <v>457</v>
      </c>
      <c r="K67" s="99">
        <v>38</v>
      </c>
      <c r="L67" s="99" t="s">
        <v>1296</v>
      </c>
    </row>
    <row r="68" spans="1:12">
      <c r="A68" s="99" t="s">
        <v>1293</v>
      </c>
      <c r="B68" s="99" t="s">
        <v>1294</v>
      </c>
      <c r="C68" s="99" t="s">
        <v>1054</v>
      </c>
      <c r="D68" s="99"/>
      <c r="E68" s="99" t="s">
        <v>1297</v>
      </c>
      <c r="F68" s="99" t="s">
        <v>1051</v>
      </c>
      <c r="G68" s="99">
        <v>50.2</v>
      </c>
      <c r="H68" s="99">
        <v>49.5</v>
      </c>
      <c r="I68" s="99">
        <v>50.2</v>
      </c>
      <c r="J68" s="99" t="s">
        <v>457</v>
      </c>
      <c r="K68" s="99">
        <v>94</v>
      </c>
      <c r="L68" s="99" t="s">
        <v>1298</v>
      </c>
    </row>
    <row r="69" spans="1:12">
      <c r="A69" s="99" t="s">
        <v>1293</v>
      </c>
      <c r="B69" s="99" t="s">
        <v>1294</v>
      </c>
      <c r="C69" s="99" t="s">
        <v>1059</v>
      </c>
      <c r="D69" s="99"/>
      <c r="E69" s="99" t="s">
        <v>1299</v>
      </c>
      <c r="F69" s="110" t="s">
        <v>1051</v>
      </c>
      <c r="G69" s="100">
        <v>52</v>
      </c>
      <c r="H69" s="100">
        <v>50.6</v>
      </c>
      <c r="I69" s="100">
        <v>51.7</v>
      </c>
      <c r="J69" s="99" t="s">
        <v>457</v>
      </c>
      <c r="K69" s="99">
        <v>76</v>
      </c>
      <c r="L69" s="99" t="s">
        <v>1300</v>
      </c>
    </row>
    <row r="70" spans="1:12">
      <c r="A70" s="99" t="s">
        <v>1301</v>
      </c>
      <c r="B70" s="99" t="s">
        <v>1294</v>
      </c>
      <c r="C70" s="99" t="s">
        <v>1063</v>
      </c>
      <c r="D70" s="99"/>
      <c r="E70" s="99" t="s">
        <v>1302</v>
      </c>
      <c r="F70" s="110"/>
      <c r="G70" s="99"/>
      <c r="H70" s="99"/>
      <c r="I70" s="99"/>
      <c r="J70" s="99"/>
      <c r="K70" s="99">
        <v>0</v>
      </c>
      <c r="L70" s="99"/>
    </row>
    <row r="71" spans="1:12">
      <c r="A71" s="99" t="s">
        <v>1303</v>
      </c>
      <c r="B71" s="99" t="s">
        <v>1294</v>
      </c>
      <c r="C71" s="99" t="s">
        <v>1066</v>
      </c>
      <c r="D71" s="99"/>
      <c r="E71" s="99" t="s">
        <v>1304</v>
      </c>
      <c r="F71" s="99" t="s">
        <v>1051</v>
      </c>
      <c r="G71" s="100">
        <v>50.8</v>
      </c>
      <c r="H71" s="100">
        <v>49.5</v>
      </c>
      <c r="I71" s="100">
        <v>50.6</v>
      </c>
      <c r="J71" s="99" t="s">
        <v>457</v>
      </c>
      <c r="K71" s="99">
        <v>92</v>
      </c>
      <c r="L71" s="99" t="s">
        <v>1305</v>
      </c>
    </row>
    <row r="72" spans="1:12">
      <c r="A72" s="99" t="s">
        <v>1306</v>
      </c>
      <c r="B72" s="99" t="s">
        <v>1294</v>
      </c>
      <c r="C72" s="99" t="s">
        <v>1069</v>
      </c>
      <c r="D72" s="99"/>
      <c r="E72" s="99" t="s">
        <v>1307</v>
      </c>
      <c r="F72" s="99" t="s">
        <v>1051</v>
      </c>
      <c r="G72" s="100" t="s">
        <v>457</v>
      </c>
      <c r="H72" s="100">
        <v>50</v>
      </c>
      <c r="I72" s="100">
        <v>50.9</v>
      </c>
      <c r="J72" s="100" t="s">
        <v>457</v>
      </c>
      <c r="K72" s="99">
        <v>70</v>
      </c>
      <c r="L72" s="99" t="s">
        <v>1308</v>
      </c>
    </row>
    <row r="73" spans="1:12">
      <c r="A73" s="99" t="s">
        <v>1306</v>
      </c>
      <c r="B73" s="99" t="s">
        <v>1294</v>
      </c>
      <c r="C73" s="99" t="s">
        <v>1073</v>
      </c>
      <c r="D73" s="99"/>
      <c r="E73" s="99" t="s">
        <v>1309</v>
      </c>
      <c r="F73" s="99" t="s">
        <v>1051</v>
      </c>
      <c r="G73" s="100">
        <v>51</v>
      </c>
      <c r="H73" s="100">
        <v>50.4</v>
      </c>
      <c r="I73" s="100">
        <v>50.2</v>
      </c>
      <c r="J73" s="99" t="s">
        <v>457</v>
      </c>
      <c r="K73" s="99">
        <v>74</v>
      </c>
      <c r="L73" s="99" t="s">
        <v>1310</v>
      </c>
    </row>
    <row r="74" spans="1:12">
      <c r="A74" s="99" t="s">
        <v>1311</v>
      </c>
      <c r="B74" s="99" t="s">
        <v>1294</v>
      </c>
      <c r="C74" s="99" t="s">
        <v>1077</v>
      </c>
      <c r="D74" s="99"/>
      <c r="E74" s="99" t="s">
        <v>1312</v>
      </c>
      <c r="F74" s="99" t="s">
        <v>1154</v>
      </c>
      <c r="G74" s="100" t="s">
        <v>457</v>
      </c>
      <c r="H74" s="100" t="s">
        <v>1313</v>
      </c>
      <c r="I74" s="100" t="s">
        <v>1314</v>
      </c>
      <c r="J74" s="99" t="s">
        <v>457</v>
      </c>
      <c r="K74" s="99">
        <v>30</v>
      </c>
      <c r="L74" s="99" t="s">
        <v>1315</v>
      </c>
    </row>
    <row r="75" spans="1:12">
      <c r="A75" s="99" t="s">
        <v>1316</v>
      </c>
      <c r="B75" s="99" t="s">
        <v>1294</v>
      </c>
      <c r="C75" s="99" t="s">
        <v>1080</v>
      </c>
      <c r="D75" s="99"/>
      <c r="E75" s="99" t="s">
        <v>1325</v>
      </c>
      <c r="F75" s="99" t="s">
        <v>1051</v>
      </c>
      <c r="G75" s="100">
        <v>-3.7999999999999999E-2</v>
      </c>
      <c r="H75" s="100" t="s">
        <v>457</v>
      </c>
      <c r="I75" s="100">
        <v>-6.2E-2</v>
      </c>
      <c r="J75" s="99" t="s">
        <v>457</v>
      </c>
      <c r="K75" s="99">
        <v>80</v>
      </c>
      <c r="L75" s="99" t="s">
        <v>1326</v>
      </c>
    </row>
    <row r="76" spans="1:12">
      <c r="A76" s="99" t="s">
        <v>1316</v>
      </c>
      <c r="B76" s="99" t="s">
        <v>1294</v>
      </c>
      <c r="C76" s="99" t="s">
        <v>1083</v>
      </c>
      <c r="D76" s="99"/>
      <c r="E76" s="99" t="s">
        <v>1317</v>
      </c>
      <c r="F76" s="99" t="s">
        <v>1051</v>
      </c>
      <c r="G76" s="100">
        <v>-0.05</v>
      </c>
      <c r="H76" s="100" t="s">
        <v>457</v>
      </c>
      <c r="I76" s="100">
        <v>-6.2E-2</v>
      </c>
      <c r="J76" s="99">
        <v>-6.3E-2</v>
      </c>
      <c r="K76" s="99">
        <v>78</v>
      </c>
      <c r="L76" s="99" t="s">
        <v>1318</v>
      </c>
    </row>
    <row r="77" spans="1:12">
      <c r="A77" s="99" t="s">
        <v>1316</v>
      </c>
      <c r="B77" s="99" t="s">
        <v>1294</v>
      </c>
      <c r="C77" s="99" t="s">
        <v>1087</v>
      </c>
      <c r="D77" s="99"/>
      <c r="E77" s="99" t="s">
        <v>1251</v>
      </c>
      <c r="F77" s="99" t="s">
        <v>1051</v>
      </c>
      <c r="G77" s="100" t="s">
        <v>1452</v>
      </c>
      <c r="H77" s="100" t="s">
        <v>457</v>
      </c>
      <c r="I77" s="100" t="s">
        <v>1319</v>
      </c>
      <c r="J77" s="99" t="s">
        <v>1320</v>
      </c>
      <c r="K77" s="99">
        <v>82</v>
      </c>
      <c r="L77" s="99" t="s">
        <v>1321</v>
      </c>
    </row>
    <row r="78" spans="1:12">
      <c r="A78" s="99" t="s">
        <v>1316</v>
      </c>
      <c r="B78" s="99" t="s">
        <v>1294</v>
      </c>
      <c r="C78" s="99" t="s">
        <v>1091</v>
      </c>
      <c r="D78" s="99"/>
      <c r="E78" s="99" t="s">
        <v>1327</v>
      </c>
      <c r="F78" s="99" t="s">
        <v>1051</v>
      </c>
      <c r="G78" s="100" t="s">
        <v>457</v>
      </c>
      <c r="H78" s="100" t="s">
        <v>457</v>
      </c>
      <c r="I78" s="100">
        <v>-6.0000000000000001E-3</v>
      </c>
      <c r="J78" s="99" t="s">
        <v>457</v>
      </c>
      <c r="K78" s="99">
        <v>50</v>
      </c>
      <c r="L78" s="99" t="s">
        <v>1328</v>
      </c>
    </row>
    <row r="79" spans="1:12">
      <c r="A79" s="99" t="s">
        <v>1316</v>
      </c>
      <c r="B79" s="99" t="s">
        <v>1294</v>
      </c>
      <c r="C79" s="99" t="s">
        <v>1095</v>
      </c>
      <c r="D79" s="99"/>
      <c r="E79" s="99" t="s">
        <v>1329</v>
      </c>
      <c r="F79" s="99" t="s">
        <v>1051</v>
      </c>
      <c r="G79" s="100" t="s">
        <v>457</v>
      </c>
      <c r="H79" s="100" t="s">
        <v>457</v>
      </c>
      <c r="I79" s="100">
        <v>-8.0000000000000002E-3</v>
      </c>
      <c r="J79" s="99" t="s">
        <v>457</v>
      </c>
      <c r="K79" s="99">
        <v>44</v>
      </c>
      <c r="L79" s="99" t="s">
        <v>1330</v>
      </c>
    </row>
    <row r="80" spans="1:12">
      <c r="A80" s="99" t="s">
        <v>1316</v>
      </c>
      <c r="B80" s="99" t="s">
        <v>1294</v>
      </c>
      <c r="C80" s="99" t="s">
        <v>1102</v>
      </c>
      <c r="D80" s="99"/>
      <c r="E80" s="99" t="s">
        <v>1331</v>
      </c>
      <c r="F80" s="99" t="s">
        <v>1051</v>
      </c>
      <c r="G80" s="99" t="s">
        <v>457</v>
      </c>
      <c r="H80" s="100" t="s">
        <v>457</v>
      </c>
      <c r="I80" s="100" t="s">
        <v>1332</v>
      </c>
      <c r="J80" s="99" t="s">
        <v>457</v>
      </c>
      <c r="K80" s="99">
        <v>42</v>
      </c>
      <c r="L80" s="99" t="s">
        <v>1333</v>
      </c>
    </row>
    <row r="81" spans="1:12" ht="31.5">
      <c r="A81" s="99" t="s">
        <v>1316</v>
      </c>
      <c r="B81" s="99" t="s">
        <v>1294</v>
      </c>
      <c r="C81" s="99" t="s">
        <v>1107</v>
      </c>
      <c r="D81" s="99"/>
      <c r="E81" s="99" t="s">
        <v>1322</v>
      </c>
      <c r="F81" s="99" t="s">
        <v>1051</v>
      </c>
      <c r="G81" s="100" t="s">
        <v>1453</v>
      </c>
      <c r="H81" s="100" t="s">
        <v>457</v>
      </c>
      <c r="I81" s="100" t="s">
        <v>1323</v>
      </c>
      <c r="J81" s="99" t="s">
        <v>457</v>
      </c>
      <c r="K81" s="99">
        <v>70</v>
      </c>
      <c r="L81" s="99" t="s">
        <v>1324</v>
      </c>
    </row>
    <row r="82" spans="1:12">
      <c r="A82" s="99" t="s">
        <v>1334</v>
      </c>
      <c r="B82" s="99" t="s">
        <v>1294</v>
      </c>
      <c r="C82" s="99" t="s">
        <v>1111</v>
      </c>
      <c r="D82" s="99"/>
      <c r="E82" s="99" t="s">
        <v>1335</v>
      </c>
      <c r="F82" s="99" t="s">
        <v>1051</v>
      </c>
      <c r="G82" s="99">
        <v>-1E-3</v>
      </c>
      <c r="H82" s="100" t="s">
        <v>457</v>
      </c>
      <c r="I82" s="100">
        <v>0</v>
      </c>
      <c r="J82" s="99" t="s">
        <v>457</v>
      </c>
      <c r="K82" s="99">
        <v>98</v>
      </c>
      <c r="L82" s="99" t="s">
        <v>1336</v>
      </c>
    </row>
    <row r="83" spans="1:12">
      <c r="A83" s="99" t="s">
        <v>1334</v>
      </c>
      <c r="B83" s="99" t="s">
        <v>1294</v>
      </c>
      <c r="C83" s="99" t="s">
        <v>1118</v>
      </c>
      <c r="D83" s="99"/>
      <c r="E83" s="99" t="s">
        <v>1337</v>
      </c>
      <c r="F83" s="99" t="s">
        <v>1051</v>
      </c>
      <c r="G83" s="99">
        <v>-2.7E-2</v>
      </c>
      <c r="H83" s="100" t="s">
        <v>457</v>
      </c>
      <c r="I83" s="100">
        <v>-2.5000000000000001E-2</v>
      </c>
      <c r="J83" s="99" t="s">
        <v>457</v>
      </c>
      <c r="K83" s="99">
        <v>90</v>
      </c>
      <c r="L83" s="99" t="s">
        <v>1338</v>
      </c>
    </row>
    <row r="84" spans="1:12">
      <c r="A84" s="99" t="s">
        <v>1339</v>
      </c>
      <c r="B84" s="99" t="s">
        <v>1294</v>
      </c>
      <c r="C84" s="99" t="s">
        <v>1121</v>
      </c>
      <c r="D84" s="99"/>
      <c r="E84" s="99" t="s">
        <v>1340</v>
      </c>
      <c r="F84" s="110" t="s">
        <v>1051</v>
      </c>
      <c r="G84" s="100" t="s">
        <v>1454</v>
      </c>
      <c r="H84" s="100" t="s">
        <v>457</v>
      </c>
      <c r="I84" s="100" t="s">
        <v>1341</v>
      </c>
      <c r="J84" s="99" t="s">
        <v>1342</v>
      </c>
      <c r="K84" s="99">
        <v>46</v>
      </c>
      <c r="L84" s="99" t="s">
        <v>1343</v>
      </c>
    </row>
    <row r="85" spans="1:12">
      <c r="A85" s="99" t="s">
        <v>1339</v>
      </c>
      <c r="B85" s="99" t="s">
        <v>1294</v>
      </c>
      <c r="C85" s="99" t="s">
        <v>1124</v>
      </c>
      <c r="D85" s="99"/>
      <c r="E85" s="99" t="s">
        <v>1344</v>
      </c>
      <c r="F85" s="110" t="s">
        <v>1051</v>
      </c>
      <c r="G85" s="100" t="s">
        <v>1455</v>
      </c>
      <c r="H85" s="100" t="s">
        <v>457</v>
      </c>
      <c r="I85" s="100" t="s">
        <v>1345</v>
      </c>
      <c r="J85" s="99" t="s">
        <v>1346</v>
      </c>
      <c r="K85" s="99">
        <v>72</v>
      </c>
      <c r="L85" s="99" t="s">
        <v>1347</v>
      </c>
    </row>
    <row r="86" spans="1:12">
      <c r="A86" s="99" t="s">
        <v>1339</v>
      </c>
      <c r="B86" s="99" t="s">
        <v>1294</v>
      </c>
      <c r="C86" s="99" t="s">
        <v>1127</v>
      </c>
      <c r="D86" s="99"/>
      <c r="E86" s="99" t="s">
        <v>1348</v>
      </c>
      <c r="F86" s="99" t="s">
        <v>1051</v>
      </c>
      <c r="G86" s="99">
        <v>0.10299999999999999</v>
      </c>
      <c r="H86" s="100" t="s">
        <v>457</v>
      </c>
      <c r="I86" s="100">
        <v>0.10299999999999999</v>
      </c>
      <c r="J86" s="99" t="s">
        <v>457</v>
      </c>
      <c r="K86" s="99">
        <v>84</v>
      </c>
      <c r="L86" s="99" t="s">
        <v>1349</v>
      </c>
    </row>
    <row r="87" spans="1:12">
      <c r="A87" s="99" t="s">
        <v>1339</v>
      </c>
      <c r="B87" s="99" t="s">
        <v>1294</v>
      </c>
      <c r="C87" s="99" t="s">
        <v>1131</v>
      </c>
      <c r="D87" s="99"/>
      <c r="E87" s="99" t="s">
        <v>1350</v>
      </c>
      <c r="F87" s="99" t="s">
        <v>1051</v>
      </c>
      <c r="G87" s="99">
        <v>2.4E-2</v>
      </c>
      <c r="H87" s="99" t="s">
        <v>457</v>
      </c>
      <c r="I87" s="99">
        <v>2.1000000000000001E-2</v>
      </c>
      <c r="J87" s="99" t="s">
        <v>457</v>
      </c>
      <c r="K87" s="99">
        <v>58</v>
      </c>
      <c r="L87" s="99" t="s">
        <v>1351</v>
      </c>
    </row>
    <row r="88" spans="1:12">
      <c r="A88" s="99" t="s">
        <v>1339</v>
      </c>
      <c r="B88" s="99" t="s">
        <v>1294</v>
      </c>
      <c r="C88" s="99" t="s">
        <v>1138</v>
      </c>
      <c r="D88" s="99"/>
      <c r="E88" s="99" t="s">
        <v>1352</v>
      </c>
      <c r="F88" s="99" t="s">
        <v>1051</v>
      </c>
      <c r="G88" s="99" t="s">
        <v>457</v>
      </c>
      <c r="H88" s="99" t="s">
        <v>457</v>
      </c>
      <c r="I88" s="100">
        <v>0.107</v>
      </c>
      <c r="J88" s="99" t="s">
        <v>457</v>
      </c>
      <c r="K88" s="99">
        <v>54</v>
      </c>
      <c r="L88" s="99" t="s">
        <v>1353</v>
      </c>
    </row>
    <row r="89" spans="1:12">
      <c r="A89" s="99" t="s">
        <v>1354</v>
      </c>
      <c r="B89" s="99" t="s">
        <v>1294</v>
      </c>
      <c r="C89" s="99" t="s">
        <v>1141</v>
      </c>
      <c r="D89" s="99"/>
      <c r="E89" s="99" t="s">
        <v>1355</v>
      </c>
      <c r="F89" s="99" t="s">
        <v>1051</v>
      </c>
      <c r="G89" s="99" t="s">
        <v>457</v>
      </c>
      <c r="H89" s="99" t="s">
        <v>457</v>
      </c>
      <c r="I89" s="100">
        <v>-8.4000000000000005E-2</v>
      </c>
      <c r="J89" s="99" t="s">
        <v>457</v>
      </c>
      <c r="K89" s="99">
        <v>8</v>
      </c>
      <c r="L89" s="99" t="s">
        <v>1356</v>
      </c>
    </row>
    <row r="90" spans="1:12" s="271" customFormat="1">
      <c r="A90" s="99" t="s">
        <v>1357</v>
      </c>
      <c r="B90" s="99" t="s">
        <v>1358</v>
      </c>
      <c r="C90" s="99" t="s">
        <v>1049</v>
      </c>
      <c r="D90" s="99"/>
      <c r="E90" s="99" t="s">
        <v>1359</v>
      </c>
      <c r="F90" s="99" t="s">
        <v>1104</v>
      </c>
      <c r="G90" s="99" t="s">
        <v>457</v>
      </c>
      <c r="H90" s="99">
        <v>-17.899999999999999</v>
      </c>
      <c r="I90" s="99">
        <v>-17.899999999999999</v>
      </c>
      <c r="J90" s="99" t="s">
        <v>457</v>
      </c>
      <c r="K90" s="99">
        <v>65.853700000000003</v>
      </c>
      <c r="L90" s="99" t="s">
        <v>1360</v>
      </c>
    </row>
    <row r="91" spans="1:12" s="271" customFormat="1">
      <c r="A91" s="99" t="s">
        <v>1357</v>
      </c>
      <c r="B91" s="99" t="s">
        <v>1358</v>
      </c>
      <c r="C91" s="99" t="s">
        <v>1054</v>
      </c>
      <c r="D91" s="99"/>
      <c r="E91" s="99" t="s">
        <v>1361</v>
      </c>
      <c r="F91" s="99" t="s">
        <v>1051</v>
      </c>
      <c r="G91" s="99">
        <v>93</v>
      </c>
      <c r="H91" s="99">
        <v>93.3</v>
      </c>
      <c r="I91" s="99">
        <v>93.3</v>
      </c>
      <c r="J91" s="99">
        <v>93.4</v>
      </c>
      <c r="K91" s="99">
        <v>43.9024</v>
      </c>
      <c r="L91" s="99" t="s">
        <v>1362</v>
      </c>
    </row>
    <row r="92" spans="1:12" s="271" customFormat="1">
      <c r="A92" s="99" t="s">
        <v>1357</v>
      </c>
      <c r="B92" s="99" t="s">
        <v>1358</v>
      </c>
      <c r="C92" s="99" t="s">
        <v>1059</v>
      </c>
      <c r="D92" s="99"/>
      <c r="E92" s="99" t="s">
        <v>1363</v>
      </c>
      <c r="F92" s="99" t="s">
        <v>1051</v>
      </c>
      <c r="G92" s="99">
        <v>-9.5</v>
      </c>
      <c r="H92" s="99">
        <v>-9.3000000000000007</v>
      </c>
      <c r="I92" s="99">
        <v>-9</v>
      </c>
      <c r="J92" s="99">
        <v>-8.9</v>
      </c>
      <c r="K92" s="99">
        <v>34.146299999999997</v>
      </c>
      <c r="L92" s="99" t="s">
        <v>1364</v>
      </c>
    </row>
    <row r="93" spans="1:12" s="271" customFormat="1">
      <c r="A93" s="99" t="s">
        <v>1357</v>
      </c>
      <c r="B93" s="99" t="s">
        <v>1358</v>
      </c>
      <c r="C93" s="99" t="s">
        <v>1063</v>
      </c>
      <c r="D93" s="99"/>
      <c r="E93" s="99" t="s">
        <v>1365</v>
      </c>
      <c r="F93" s="99" t="s">
        <v>1051</v>
      </c>
      <c r="G93" s="99">
        <v>3.4</v>
      </c>
      <c r="H93" s="99">
        <v>4.5</v>
      </c>
      <c r="I93" s="99">
        <v>4</v>
      </c>
      <c r="J93" s="99">
        <v>4.0999999999999996</v>
      </c>
      <c r="K93" s="99">
        <v>31.7073</v>
      </c>
      <c r="L93" s="99" t="s">
        <v>1366</v>
      </c>
    </row>
    <row r="94" spans="1:12" s="271" customFormat="1">
      <c r="A94" s="99" t="s">
        <v>1367</v>
      </c>
      <c r="B94" s="99" t="s">
        <v>1358</v>
      </c>
      <c r="C94" s="99" t="s">
        <v>1066</v>
      </c>
      <c r="D94" s="99"/>
      <c r="E94" s="99" t="s">
        <v>1368</v>
      </c>
      <c r="F94" s="99" t="s">
        <v>1369</v>
      </c>
      <c r="G94" s="100">
        <v>0</v>
      </c>
      <c r="H94" s="100">
        <v>-1E-3</v>
      </c>
      <c r="I94" s="100">
        <v>1E-3</v>
      </c>
      <c r="J94" s="99">
        <v>2E-3</v>
      </c>
      <c r="K94" s="99">
        <v>92.682900000000004</v>
      </c>
      <c r="L94" s="99" t="s">
        <v>1370</v>
      </c>
    </row>
    <row r="95" spans="1:12" s="271" customFormat="1">
      <c r="A95" s="99" t="s">
        <v>1367</v>
      </c>
      <c r="B95" s="99" t="s">
        <v>1358</v>
      </c>
      <c r="C95" s="99" t="s">
        <v>1069</v>
      </c>
      <c r="D95" s="99"/>
      <c r="E95" s="99" t="s">
        <v>1371</v>
      </c>
      <c r="F95" s="99" t="s">
        <v>1369</v>
      </c>
      <c r="G95" s="100">
        <v>2E-3</v>
      </c>
      <c r="H95" s="100">
        <v>1E-3</v>
      </c>
      <c r="I95" s="100">
        <v>5.0000000000000001E-3</v>
      </c>
      <c r="J95" s="99" t="s">
        <v>457</v>
      </c>
      <c r="K95" s="99">
        <v>90.243899999999996</v>
      </c>
      <c r="L95" s="99" t="s">
        <v>1372</v>
      </c>
    </row>
    <row r="96" spans="1:12" s="271" customFormat="1">
      <c r="A96" s="99" t="s">
        <v>1367</v>
      </c>
      <c r="B96" s="99" t="s">
        <v>1358</v>
      </c>
      <c r="C96" s="99" t="s">
        <v>1073</v>
      </c>
      <c r="D96" s="99"/>
      <c r="E96" s="99" t="s">
        <v>1373</v>
      </c>
      <c r="F96" s="99" t="s">
        <v>1051</v>
      </c>
      <c r="G96" s="100">
        <v>3.1E-2</v>
      </c>
      <c r="H96" s="100">
        <v>2.9000000000000001E-2</v>
      </c>
      <c r="I96" s="100">
        <v>4.2999999999999997E-2</v>
      </c>
      <c r="J96" s="99" t="s">
        <v>457</v>
      </c>
      <c r="K96" s="99">
        <v>75.609800000000007</v>
      </c>
      <c r="L96" s="99" t="s">
        <v>1374</v>
      </c>
    </row>
    <row r="97" spans="1:12" s="271" customFormat="1">
      <c r="A97" s="99" t="s">
        <v>1367</v>
      </c>
      <c r="B97" s="99" t="s">
        <v>1358</v>
      </c>
      <c r="C97" s="99" t="s">
        <v>1077</v>
      </c>
      <c r="D97" s="99"/>
      <c r="E97" s="99" t="s">
        <v>1375</v>
      </c>
      <c r="F97" s="99" t="s">
        <v>1376</v>
      </c>
      <c r="G97" s="99">
        <v>3.0000000000000001E-3</v>
      </c>
      <c r="H97" s="100">
        <v>1E-3</v>
      </c>
      <c r="I97" s="100">
        <v>3.0000000000000001E-3</v>
      </c>
      <c r="J97" s="100" t="s">
        <v>457</v>
      </c>
      <c r="K97" s="99">
        <v>85.365899999999996</v>
      </c>
      <c r="L97" s="99" t="s">
        <v>1377</v>
      </c>
    </row>
    <row r="98" spans="1:12" s="271" customFormat="1">
      <c r="A98" s="99" t="s">
        <v>1367</v>
      </c>
      <c r="B98" s="99" t="s">
        <v>1358</v>
      </c>
      <c r="C98" s="99" t="s">
        <v>1080</v>
      </c>
      <c r="D98" s="99"/>
      <c r="E98" s="99" t="s">
        <v>1378</v>
      </c>
      <c r="F98" s="99" t="s">
        <v>1376</v>
      </c>
      <c r="G98" s="99">
        <v>4.2000000000000003E-2</v>
      </c>
      <c r="H98" s="100">
        <v>4.2000000000000003E-2</v>
      </c>
      <c r="I98" s="100">
        <v>4.4999999999999998E-2</v>
      </c>
      <c r="J98" s="100" t="s">
        <v>457</v>
      </c>
      <c r="K98" s="99">
        <v>70.731700000000004</v>
      </c>
      <c r="L98" s="99" t="s">
        <v>1379</v>
      </c>
    </row>
    <row r="99" spans="1:12" s="271" customFormat="1">
      <c r="A99" s="99" t="s">
        <v>1380</v>
      </c>
      <c r="B99" s="99" t="s">
        <v>1358</v>
      </c>
      <c r="C99" s="99" t="s">
        <v>1083</v>
      </c>
      <c r="D99" s="99"/>
      <c r="E99" s="99" t="s">
        <v>1381</v>
      </c>
      <c r="F99" s="99" t="s">
        <v>1104</v>
      </c>
      <c r="G99" s="99">
        <v>43</v>
      </c>
      <c r="H99" s="99">
        <v>43.1</v>
      </c>
      <c r="I99" s="99">
        <v>43</v>
      </c>
      <c r="J99" s="99" t="s">
        <v>457</v>
      </c>
      <c r="K99" s="99">
        <v>90</v>
      </c>
      <c r="L99" s="99" t="s">
        <v>1382</v>
      </c>
    </row>
    <row r="100" spans="1:12" s="271" customFormat="1">
      <c r="A100" s="99" t="s">
        <v>1383</v>
      </c>
      <c r="B100" s="99" t="s">
        <v>1358</v>
      </c>
      <c r="C100" s="99" t="s">
        <v>1087</v>
      </c>
      <c r="D100" s="99"/>
      <c r="E100" s="99" t="s">
        <v>1212</v>
      </c>
      <c r="F100" s="99" t="s">
        <v>1109</v>
      </c>
      <c r="G100" s="99">
        <v>6.4000000000000001E-2</v>
      </c>
      <c r="H100" s="100">
        <v>6.5000000000000002E-2</v>
      </c>
      <c r="I100" s="100">
        <v>6.4000000000000001E-2</v>
      </c>
      <c r="J100" s="99" t="s">
        <v>457</v>
      </c>
      <c r="K100" s="99">
        <v>68.292699999999996</v>
      </c>
      <c r="L100" s="99" t="s">
        <v>1384</v>
      </c>
    </row>
    <row r="101" spans="1:12" s="271" customFormat="1">
      <c r="A101" s="99" t="s">
        <v>1385</v>
      </c>
      <c r="B101" s="99" t="s">
        <v>1358</v>
      </c>
      <c r="C101" s="99" t="s">
        <v>1091</v>
      </c>
      <c r="D101" s="99"/>
      <c r="E101" s="99" t="s">
        <v>1386</v>
      </c>
      <c r="F101" s="99" t="s">
        <v>1104</v>
      </c>
      <c r="G101" s="99">
        <v>47.8</v>
      </c>
      <c r="H101" s="100" t="s">
        <v>457</v>
      </c>
      <c r="I101" s="100">
        <v>47.8</v>
      </c>
      <c r="J101" s="99" t="s">
        <v>457</v>
      </c>
      <c r="K101" s="99">
        <v>70</v>
      </c>
      <c r="L101" s="99" t="s">
        <v>1387</v>
      </c>
    </row>
    <row r="102" spans="1:12" s="271" customFormat="1">
      <c r="A102" s="99" t="s">
        <v>1385</v>
      </c>
      <c r="B102" s="99" t="s">
        <v>1358</v>
      </c>
      <c r="C102" s="99" t="s">
        <v>1095</v>
      </c>
      <c r="D102" s="99"/>
      <c r="E102" s="99" t="s">
        <v>1388</v>
      </c>
      <c r="F102" s="99" t="s">
        <v>1104</v>
      </c>
      <c r="G102" s="99">
        <v>46.5</v>
      </c>
      <c r="H102" s="99" t="s">
        <v>457</v>
      </c>
      <c r="I102" s="99">
        <v>46.5</v>
      </c>
      <c r="J102" s="99" t="s">
        <v>457</v>
      </c>
      <c r="K102" s="99">
        <v>73.170699999999997</v>
      </c>
      <c r="L102" s="99" t="s">
        <v>1389</v>
      </c>
    </row>
    <row r="103" spans="1:12" s="271" customFormat="1">
      <c r="A103" s="99" t="s">
        <v>1390</v>
      </c>
      <c r="B103" s="99" t="s">
        <v>1358</v>
      </c>
      <c r="C103" s="99" t="s">
        <v>1102</v>
      </c>
      <c r="D103" s="99"/>
      <c r="E103" s="99" t="s">
        <v>1391</v>
      </c>
      <c r="F103" s="99" t="s">
        <v>1392</v>
      </c>
      <c r="G103" s="99">
        <v>-22.4</v>
      </c>
      <c r="H103" s="99" t="s">
        <v>457</v>
      </c>
      <c r="I103" s="99">
        <v>-21.9</v>
      </c>
      <c r="J103" s="99" t="s">
        <v>457</v>
      </c>
      <c r="K103" s="99">
        <v>26.8293</v>
      </c>
      <c r="L103" s="99" t="s">
        <v>1393</v>
      </c>
    </row>
    <row r="104" spans="1:12" s="271" customFormat="1">
      <c r="A104" s="99" t="s">
        <v>1394</v>
      </c>
      <c r="B104" s="99" t="s">
        <v>1358</v>
      </c>
      <c r="C104" s="99" t="s">
        <v>1107</v>
      </c>
      <c r="D104" s="99"/>
      <c r="E104" s="99" t="s">
        <v>1395</v>
      </c>
      <c r="F104" s="99" t="s">
        <v>1109</v>
      </c>
      <c r="G104" s="99">
        <v>5.0000000000000001E-3</v>
      </c>
      <c r="H104" s="99" t="s">
        <v>457</v>
      </c>
      <c r="I104" s="99">
        <v>6.0000000000000001E-3</v>
      </c>
      <c r="J104" s="99" t="s">
        <v>457</v>
      </c>
      <c r="K104" s="99">
        <v>46.341500000000003</v>
      </c>
      <c r="L104" s="99" t="s">
        <v>1396</v>
      </c>
    </row>
    <row r="105" spans="1:12" s="271" customFormat="1">
      <c r="A105" s="99" t="s">
        <v>1394</v>
      </c>
      <c r="B105" s="99" t="s">
        <v>1358</v>
      </c>
      <c r="C105" s="99" t="s">
        <v>1111</v>
      </c>
      <c r="D105" s="99"/>
      <c r="E105" s="99" t="s">
        <v>1337</v>
      </c>
      <c r="F105" s="99" t="s">
        <v>1109</v>
      </c>
      <c r="G105" s="99">
        <v>-0.125</v>
      </c>
      <c r="H105" s="99" t="s">
        <v>457</v>
      </c>
      <c r="I105" s="99">
        <v>-0.115</v>
      </c>
      <c r="J105" s="99" t="s">
        <v>457</v>
      </c>
      <c r="K105" s="99">
        <v>48.780500000000004</v>
      </c>
      <c r="L105" s="99" t="s">
        <v>1397</v>
      </c>
    </row>
    <row r="106" spans="1:12" s="271" customFormat="1">
      <c r="A106" s="99" t="s">
        <v>1398</v>
      </c>
      <c r="B106" s="99" t="s">
        <v>1358</v>
      </c>
      <c r="C106" s="99" t="s">
        <v>1118</v>
      </c>
      <c r="D106" s="99"/>
      <c r="E106" s="99" t="s">
        <v>1399</v>
      </c>
      <c r="F106" s="99" t="s">
        <v>1109</v>
      </c>
      <c r="G106" s="100" t="s">
        <v>457</v>
      </c>
      <c r="H106" s="99" t="s">
        <v>457</v>
      </c>
      <c r="I106" s="100">
        <v>3.5000000000000003E-2</v>
      </c>
      <c r="J106" s="99" t="s">
        <v>457</v>
      </c>
      <c r="K106" s="99">
        <v>2.4390200000000002</v>
      </c>
      <c r="L106" s="99" t="s">
        <v>1400</v>
      </c>
    </row>
    <row r="107" spans="1:12" s="271" customFormat="1">
      <c r="A107" s="99" t="s">
        <v>1398</v>
      </c>
      <c r="B107" s="99" t="s">
        <v>1358</v>
      </c>
      <c r="C107" s="99" t="s">
        <v>1121</v>
      </c>
      <c r="D107" s="99"/>
      <c r="E107" s="99" t="s">
        <v>1401</v>
      </c>
      <c r="F107" s="110" t="s">
        <v>1109</v>
      </c>
      <c r="G107" s="100" t="s">
        <v>457</v>
      </c>
      <c r="H107" s="99" t="s">
        <v>457</v>
      </c>
      <c r="I107" s="100">
        <v>2.5000000000000001E-2</v>
      </c>
      <c r="J107" s="99" t="s">
        <v>457</v>
      </c>
      <c r="K107" s="99">
        <v>0</v>
      </c>
      <c r="L107" s="99" t="s">
        <v>1402</v>
      </c>
    </row>
    <row r="108" spans="1:12" s="271" customFormat="1">
      <c r="A108" s="99" t="s">
        <v>1403</v>
      </c>
      <c r="B108" s="99" t="s">
        <v>1358</v>
      </c>
      <c r="C108" s="99" t="s">
        <v>1124</v>
      </c>
      <c r="D108" s="99"/>
      <c r="E108" s="99" t="s">
        <v>1404</v>
      </c>
      <c r="F108" s="110" t="s">
        <v>1109</v>
      </c>
      <c r="G108" s="100">
        <v>-2E-3</v>
      </c>
      <c r="H108" s="99" t="s">
        <v>457</v>
      </c>
      <c r="I108" s="100">
        <v>-1.2E-2</v>
      </c>
      <c r="J108" s="99" t="s">
        <v>457</v>
      </c>
      <c r="K108" s="99">
        <v>53.658499999999997</v>
      </c>
      <c r="L108" s="99" t="s">
        <v>1405</v>
      </c>
    </row>
    <row r="109" spans="1:12" s="271" customFormat="1">
      <c r="A109" s="99" t="s">
        <v>1403</v>
      </c>
      <c r="B109" s="99" t="s">
        <v>1358</v>
      </c>
      <c r="C109" s="99" t="s">
        <v>1127</v>
      </c>
      <c r="D109" s="99"/>
      <c r="E109" s="99" t="s">
        <v>1406</v>
      </c>
      <c r="F109" s="110" t="s">
        <v>1109</v>
      </c>
      <c r="G109" s="100">
        <v>-3.1E-2</v>
      </c>
      <c r="H109" s="99" t="s">
        <v>457</v>
      </c>
      <c r="I109" s="100">
        <v>-2.1000000000000001E-2</v>
      </c>
      <c r="J109" s="99" t="s">
        <v>457</v>
      </c>
      <c r="K109" s="99">
        <v>51.219499999999996</v>
      </c>
      <c r="L109" s="99" t="s">
        <v>1407</v>
      </c>
    </row>
    <row r="110" spans="1:12" s="271" customFormat="1">
      <c r="A110" s="99" t="s">
        <v>1408</v>
      </c>
      <c r="B110" s="99" t="s">
        <v>1358</v>
      </c>
      <c r="C110" s="99" t="s">
        <v>1131</v>
      </c>
      <c r="D110" s="99"/>
      <c r="E110" s="99" t="s">
        <v>1409</v>
      </c>
      <c r="F110" s="99"/>
      <c r="G110" s="99"/>
      <c r="H110" s="99"/>
      <c r="I110" s="99"/>
      <c r="J110" s="99"/>
      <c r="K110" s="99">
        <v>0</v>
      </c>
      <c r="L110" s="99"/>
    </row>
    <row r="111" spans="1:12">
      <c r="A111" s="99"/>
      <c r="B111" s="99"/>
      <c r="C111" s="99"/>
      <c r="D111" s="99"/>
      <c r="E111" s="99"/>
      <c r="F111" s="99"/>
      <c r="G111" s="99"/>
      <c r="H111" s="99"/>
      <c r="I111" s="99"/>
      <c r="J111" s="99"/>
      <c r="K111" s="99"/>
      <c r="L111" s="99"/>
    </row>
    <row r="112" spans="1:12">
      <c r="A112" s="99"/>
      <c r="B112" s="99"/>
      <c r="C112" s="99"/>
      <c r="D112" s="99"/>
      <c r="E112" s="99"/>
      <c r="F112" s="99"/>
      <c r="G112" s="99"/>
      <c r="H112" s="99"/>
      <c r="I112" s="99"/>
      <c r="J112" s="99"/>
      <c r="K112" s="99"/>
      <c r="L112" s="99"/>
    </row>
    <row r="113" spans="1:12">
      <c r="A113" s="99"/>
      <c r="B113" s="99"/>
      <c r="C113" s="99"/>
      <c r="D113" s="99"/>
      <c r="E113" s="99"/>
      <c r="F113" s="99"/>
      <c r="G113" s="100"/>
      <c r="H113" s="99"/>
      <c r="I113" s="100"/>
      <c r="J113" s="99"/>
      <c r="K113" s="99"/>
      <c r="L113" s="99"/>
    </row>
    <row r="114" spans="1:12">
      <c r="A114" s="99"/>
      <c r="B114" s="99"/>
      <c r="C114" s="99"/>
      <c r="D114" s="99"/>
      <c r="E114" s="99"/>
      <c r="F114" s="99"/>
      <c r="G114" s="100"/>
      <c r="H114" s="99"/>
      <c r="I114" s="100"/>
      <c r="J114" s="99"/>
      <c r="K114" s="99"/>
      <c r="L114" s="99"/>
    </row>
    <row r="115" spans="1:12">
      <c r="A115" s="99"/>
      <c r="B115" s="99"/>
      <c r="C115" s="99"/>
      <c r="D115" s="99"/>
      <c r="E115" s="99"/>
      <c r="F115" s="99"/>
      <c r="G115" s="100"/>
      <c r="H115" s="99"/>
      <c r="I115" s="100"/>
      <c r="J115" s="99"/>
      <c r="K115" s="99"/>
      <c r="L115" s="99"/>
    </row>
    <row r="116" spans="1:12">
      <c r="A116" s="99"/>
      <c r="B116" s="99"/>
      <c r="C116" s="99"/>
      <c r="D116" s="99"/>
      <c r="E116" s="99"/>
      <c r="F116" s="99"/>
      <c r="G116" s="100"/>
      <c r="H116" s="99"/>
      <c r="I116" s="100"/>
      <c r="J116" s="99"/>
      <c r="K116" s="99"/>
      <c r="L116" s="99"/>
    </row>
    <row r="117" spans="1:12">
      <c r="A117" s="99"/>
      <c r="B117" s="99"/>
      <c r="C117" s="99"/>
      <c r="D117" s="99"/>
      <c r="E117" s="99"/>
      <c r="F117" s="99"/>
      <c r="G117" s="100"/>
      <c r="H117" s="99"/>
      <c r="I117" s="100"/>
      <c r="J117" s="100"/>
      <c r="K117" s="99"/>
      <c r="L117" s="99"/>
    </row>
    <row r="118" spans="1:12">
      <c r="A118" s="99"/>
      <c r="B118" s="99"/>
      <c r="C118" s="99"/>
      <c r="D118" s="99"/>
      <c r="E118" s="99"/>
      <c r="F118" s="99"/>
      <c r="G118" s="100"/>
      <c r="H118" s="99"/>
      <c r="I118" s="100"/>
      <c r="J118" s="99"/>
      <c r="K118" s="99"/>
      <c r="L118" s="99"/>
    </row>
    <row r="119" spans="1:12">
      <c r="A119" s="99"/>
      <c r="B119" s="99"/>
      <c r="C119" s="99"/>
      <c r="D119" s="99"/>
      <c r="E119" s="99"/>
      <c r="F119" s="99"/>
      <c r="G119" s="100"/>
      <c r="H119" s="99"/>
      <c r="I119" s="100"/>
      <c r="J119" s="99"/>
      <c r="K119" s="99"/>
      <c r="L119" s="99"/>
    </row>
    <row r="120" spans="1:12">
      <c r="A120" s="99"/>
      <c r="B120" s="99"/>
      <c r="C120" s="99"/>
      <c r="D120" s="99"/>
      <c r="E120" s="99"/>
      <c r="F120" s="99"/>
      <c r="G120" s="100"/>
      <c r="H120" s="99"/>
      <c r="I120" s="100"/>
      <c r="J120" s="99"/>
      <c r="K120" s="99"/>
      <c r="L120" s="99"/>
    </row>
    <row r="121" spans="1:12">
      <c r="A121" s="99"/>
      <c r="B121" s="99"/>
      <c r="C121" s="99"/>
      <c r="D121" s="99"/>
      <c r="E121" s="99"/>
      <c r="F121" s="99"/>
      <c r="G121" s="99"/>
      <c r="H121" s="99"/>
      <c r="I121" s="99"/>
      <c r="J121" s="99"/>
      <c r="K121" s="99"/>
      <c r="L121" s="99"/>
    </row>
    <row r="122" spans="1:12">
      <c r="A122" s="99"/>
      <c r="B122" s="99"/>
      <c r="C122" s="99"/>
      <c r="D122" s="99"/>
      <c r="E122" s="99"/>
      <c r="F122" s="99"/>
      <c r="G122" s="100"/>
      <c r="H122" s="99"/>
      <c r="I122" s="100"/>
      <c r="J122" s="99"/>
      <c r="K122" s="99"/>
      <c r="L122" s="99"/>
    </row>
    <row r="123" spans="1:12">
      <c r="A123" s="99"/>
      <c r="B123" s="99"/>
      <c r="C123" s="99"/>
      <c r="D123" s="99"/>
      <c r="E123" s="99"/>
      <c r="F123" s="99"/>
      <c r="G123" s="99"/>
      <c r="H123" s="99"/>
      <c r="I123" s="99"/>
      <c r="J123" s="99"/>
      <c r="K123" s="99"/>
      <c r="L123" s="99"/>
    </row>
    <row r="124" spans="1:12">
      <c r="A124" s="99"/>
      <c r="B124" s="99"/>
      <c r="C124" s="99"/>
      <c r="D124" s="99"/>
      <c r="E124" s="99"/>
      <c r="F124" s="99"/>
      <c r="G124" s="99"/>
      <c r="H124" s="99"/>
      <c r="I124" s="99"/>
      <c r="J124" s="99"/>
      <c r="K124" s="99"/>
      <c r="L124" s="99"/>
    </row>
    <row r="125" spans="1:12">
      <c r="A125" s="99"/>
      <c r="B125" s="99"/>
      <c r="C125" s="99"/>
      <c r="D125" s="99"/>
      <c r="E125" s="99"/>
      <c r="F125" s="99"/>
      <c r="G125" s="100"/>
      <c r="H125" s="99"/>
      <c r="I125" s="100"/>
      <c r="J125" s="99"/>
      <c r="K125" s="99"/>
      <c r="L125" s="99"/>
    </row>
    <row r="126" spans="1:12">
      <c r="A126" s="99"/>
      <c r="B126" s="99"/>
      <c r="C126" s="99"/>
      <c r="D126" s="99"/>
      <c r="E126" s="99"/>
      <c r="F126" s="99"/>
      <c r="G126" s="100"/>
      <c r="H126" s="99"/>
      <c r="I126" s="100"/>
      <c r="J126" s="99"/>
      <c r="K126" s="99"/>
      <c r="L126" s="99"/>
    </row>
    <row r="127" spans="1:12">
      <c r="A127" s="99"/>
      <c r="B127" s="99"/>
      <c r="C127" s="99"/>
      <c r="D127" s="99"/>
      <c r="E127" s="99"/>
      <c r="F127" s="99"/>
      <c r="G127" s="100"/>
      <c r="H127" s="99"/>
      <c r="I127" s="100"/>
      <c r="J127" s="99"/>
      <c r="K127" s="99"/>
      <c r="L127" s="99"/>
    </row>
    <row r="128" spans="1:12">
      <c r="A128" s="99"/>
      <c r="B128" s="99"/>
      <c r="C128" s="99"/>
      <c r="D128" s="99"/>
      <c r="E128" s="99"/>
      <c r="F128" s="99"/>
      <c r="G128" s="100"/>
      <c r="H128" s="99"/>
      <c r="I128" s="100"/>
      <c r="J128" s="99"/>
      <c r="K128" s="99"/>
      <c r="L128" s="99"/>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D4C4AA"/>
  </sheetPr>
  <dimension ref="A1:M21"/>
  <sheetViews>
    <sheetView zoomScale="70" zoomScaleNormal="70" workbookViewId="0">
      <selection activeCell="B39" sqref="B39"/>
    </sheetView>
  </sheetViews>
  <sheetFormatPr defaultColWidth="8.88671875" defaultRowHeight="15.75"/>
  <cols>
    <col min="1" max="1" width="14.77734375" style="23" bestFit="1" customWidth="1"/>
    <col min="2" max="2" width="25" style="23" bestFit="1" customWidth="1"/>
    <col min="3" max="3" width="16.109375" style="23" bestFit="1" customWidth="1"/>
    <col min="4" max="4" width="16.6640625" style="23" customWidth="1"/>
    <col min="5" max="5" width="6.5546875" style="23" bestFit="1" customWidth="1"/>
    <col min="6" max="6" width="18.77734375" style="23" bestFit="1" customWidth="1"/>
    <col min="7" max="7" width="12.5546875" style="23" bestFit="1" customWidth="1"/>
    <col min="8" max="8" width="8.44140625" style="23" bestFit="1" customWidth="1"/>
    <col min="9" max="9" width="7.88671875" style="23" customWidth="1"/>
    <col min="10" max="10" width="13" style="23" bestFit="1" customWidth="1"/>
    <col min="11" max="11" width="42.6640625" style="23" customWidth="1"/>
    <col min="12" max="12" width="22.77734375" style="23" bestFit="1" customWidth="1"/>
    <col min="13" max="13" width="72" style="23" customWidth="1"/>
    <col min="14" max="16384" width="8.88671875" style="23"/>
  </cols>
  <sheetData>
    <row r="1" spans="1:13" ht="60.75" customHeight="1">
      <c r="A1" s="98" t="s">
        <v>268</v>
      </c>
      <c r="B1" s="98" t="str">
        <f>"As of 11am,  "</f>
        <v xml:space="preserve">As of 11am,  </v>
      </c>
      <c r="C1" s="98" t="str" cm="1">
        <f t="array" ref="C1">TEXT(tbl_dt[WeeklyDate],"DDDDD")</f>
        <v>Monday</v>
      </c>
    </row>
    <row r="3" spans="1:13">
      <c r="A3" s="92" t="s">
        <v>239</v>
      </c>
      <c r="B3" s="92" t="s">
        <v>284</v>
      </c>
      <c r="C3" s="92" t="s">
        <v>113</v>
      </c>
      <c r="D3" s="92" t="s">
        <v>285</v>
      </c>
      <c r="E3" s="92" t="s">
        <v>243</v>
      </c>
      <c r="F3" s="92" t="s">
        <v>238</v>
      </c>
      <c r="G3" s="92" t="s">
        <v>246</v>
      </c>
      <c r="H3" s="92" t="s">
        <v>127</v>
      </c>
      <c r="I3" s="92" t="s">
        <v>259</v>
      </c>
      <c r="J3" s="92" t="s">
        <v>237</v>
      </c>
      <c r="K3" s="92" t="s">
        <v>301</v>
      </c>
      <c r="L3" s="92" t="s">
        <v>304</v>
      </c>
      <c r="M3" s="92" t="s">
        <v>252</v>
      </c>
    </row>
    <row r="4" spans="1:13" ht="31.5">
      <c r="A4" s="95">
        <v>45012</v>
      </c>
      <c r="B4" s="92" t="s">
        <v>286</v>
      </c>
      <c r="C4" s="92" t="s">
        <v>292</v>
      </c>
      <c r="D4" s="92" t="s">
        <v>255</v>
      </c>
      <c r="E4" s="92" t="s">
        <v>257</v>
      </c>
      <c r="F4" s="92" t="s">
        <v>242</v>
      </c>
      <c r="G4" s="96" t="s">
        <v>142</v>
      </c>
      <c r="H4" s="92"/>
      <c r="I4" s="92"/>
      <c r="J4" s="92" t="s">
        <v>254</v>
      </c>
      <c r="K4" s="92" t="s">
        <v>256</v>
      </c>
      <c r="L4" s="92" t="s">
        <v>248</v>
      </c>
      <c r="M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95">
        <v>45027</v>
      </c>
      <c r="B5" s="92" t="s">
        <v>294</v>
      </c>
      <c r="C5" s="92" t="s">
        <v>142</v>
      </c>
      <c r="D5" s="92" t="s">
        <v>258</v>
      </c>
      <c r="E5" s="92"/>
      <c r="F5" s="92" t="s">
        <v>240</v>
      </c>
      <c r="G5" s="96" t="s">
        <v>142</v>
      </c>
      <c r="H5" s="92"/>
      <c r="I5" s="92" t="s">
        <v>260</v>
      </c>
      <c r="J5" s="92" t="s">
        <v>302</v>
      </c>
      <c r="K5" s="92"/>
      <c r="L5" s="92"/>
      <c r="M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95">
        <v>45033</v>
      </c>
      <c r="B6" s="92" t="s">
        <v>295</v>
      </c>
      <c r="C6" s="92" t="s">
        <v>142</v>
      </c>
      <c r="D6" s="92" t="s">
        <v>255</v>
      </c>
      <c r="E6" s="92"/>
      <c r="F6" s="92" t="s">
        <v>242</v>
      </c>
      <c r="G6" s="96" t="s">
        <v>142</v>
      </c>
      <c r="H6" s="92"/>
      <c r="I6" s="92">
        <v>2</v>
      </c>
      <c r="J6" s="92" t="s">
        <v>263</v>
      </c>
      <c r="K6" s="92" t="s">
        <v>261</v>
      </c>
      <c r="L6" s="92" t="s">
        <v>247</v>
      </c>
      <c r="M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95">
        <v>45033</v>
      </c>
      <c r="B7" s="92" t="s">
        <v>296</v>
      </c>
      <c r="C7" s="92" t="s">
        <v>142</v>
      </c>
      <c r="D7" s="92" t="s">
        <v>255</v>
      </c>
      <c r="E7" s="92"/>
      <c r="F7" s="92" t="s">
        <v>242</v>
      </c>
      <c r="G7" s="96" t="s">
        <v>142</v>
      </c>
      <c r="H7" s="92"/>
      <c r="I7" s="92" t="s">
        <v>262</v>
      </c>
      <c r="J7" s="92" t="s">
        <v>263</v>
      </c>
      <c r="K7" s="92" t="s">
        <v>264</v>
      </c>
      <c r="L7" s="92" t="s">
        <v>247</v>
      </c>
      <c r="M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95">
        <v>45033</v>
      </c>
      <c r="B8" s="92" t="s">
        <v>297</v>
      </c>
      <c r="C8" s="92" t="s">
        <v>142</v>
      </c>
      <c r="D8" s="92" t="s">
        <v>255</v>
      </c>
      <c r="E8" s="92"/>
      <c r="F8" s="92" t="s">
        <v>242</v>
      </c>
      <c r="G8" s="96" t="s">
        <v>142</v>
      </c>
      <c r="H8" s="92"/>
      <c r="I8" s="92" t="s">
        <v>262</v>
      </c>
      <c r="J8" s="92" t="s">
        <v>263</v>
      </c>
      <c r="K8" s="92" t="s">
        <v>265</v>
      </c>
      <c r="L8" s="92"/>
      <c r="M8"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95">
        <v>45033</v>
      </c>
      <c r="B9" s="92" t="s">
        <v>298</v>
      </c>
      <c r="C9" s="92" t="s">
        <v>142</v>
      </c>
      <c r="D9" s="92" t="s">
        <v>255</v>
      </c>
      <c r="E9" s="92"/>
      <c r="F9" s="92" t="s">
        <v>242</v>
      </c>
      <c r="G9" s="96" t="s">
        <v>142</v>
      </c>
      <c r="H9" s="92"/>
      <c r="I9" s="92" t="s">
        <v>262</v>
      </c>
      <c r="J9" s="92" t="s">
        <v>263</v>
      </c>
      <c r="K9" s="92" t="s">
        <v>266</v>
      </c>
      <c r="L9" s="92" t="s">
        <v>249</v>
      </c>
      <c r="M9"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95">
        <v>45040</v>
      </c>
      <c r="B10" s="92" t="s">
        <v>299</v>
      </c>
      <c r="C10" s="92" t="s">
        <v>142</v>
      </c>
      <c r="D10" s="92" t="s">
        <v>255</v>
      </c>
      <c r="E10" s="92"/>
      <c r="F10" s="92" t="s">
        <v>242</v>
      </c>
      <c r="G10" s="96" t="s">
        <v>142</v>
      </c>
      <c r="H10" s="92"/>
      <c r="I10" s="92" t="s">
        <v>262</v>
      </c>
      <c r="J10" s="92" t="s">
        <v>263</v>
      </c>
      <c r="K10" s="92" t="s">
        <v>269</v>
      </c>
      <c r="L10" s="92"/>
      <c r="M10"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95">
        <v>45040</v>
      </c>
      <c r="B11" s="92" t="s">
        <v>300</v>
      </c>
      <c r="C11" s="92" t="s">
        <v>142</v>
      </c>
      <c r="D11" s="92" t="s">
        <v>255</v>
      </c>
      <c r="E11" s="92"/>
      <c r="F11" s="92" t="s">
        <v>242</v>
      </c>
      <c r="G11" s="96" t="s">
        <v>142</v>
      </c>
      <c r="H11" s="92"/>
      <c r="I11" s="92" t="s">
        <v>262</v>
      </c>
      <c r="J11" s="92" t="s">
        <v>263</v>
      </c>
      <c r="K11" s="92" t="s">
        <v>270</v>
      </c>
      <c r="L11" s="92"/>
      <c r="M11"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95">
        <v>45051</v>
      </c>
      <c r="B12" s="92" t="s">
        <v>287</v>
      </c>
      <c r="C12" s="92" t="s">
        <v>293</v>
      </c>
      <c r="D12" s="92" t="s">
        <v>253</v>
      </c>
      <c r="E12" s="92"/>
      <c r="F12" s="92" t="s">
        <v>240</v>
      </c>
      <c r="G12" s="96" t="s">
        <v>271</v>
      </c>
      <c r="H12" s="92"/>
      <c r="I12" s="92" t="s">
        <v>262</v>
      </c>
      <c r="J12" s="92" t="s">
        <v>254</v>
      </c>
      <c r="K12" s="92"/>
      <c r="L12" s="92" t="s">
        <v>248</v>
      </c>
      <c r="M12"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95">
        <v>45068</v>
      </c>
      <c r="B13" s="92" t="s">
        <v>288</v>
      </c>
      <c r="C13" s="92" t="s">
        <v>273</v>
      </c>
      <c r="D13" s="92"/>
      <c r="E13" s="92"/>
      <c r="F13" s="92" t="s">
        <v>303</v>
      </c>
      <c r="G13" s="92" t="s">
        <v>273</v>
      </c>
      <c r="H13" s="92"/>
      <c r="I13" s="92" t="s">
        <v>274</v>
      </c>
      <c r="J13" s="92" t="s">
        <v>263</v>
      </c>
      <c r="K13" s="92" t="s">
        <v>275</v>
      </c>
      <c r="L13" s="92" t="s">
        <v>250</v>
      </c>
      <c r="M13"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95">
        <v>45089</v>
      </c>
      <c r="B14" s="92" t="s">
        <v>289</v>
      </c>
      <c r="C14" s="92" t="s">
        <v>277</v>
      </c>
      <c r="D14" s="92" t="s">
        <v>253</v>
      </c>
      <c r="E14" s="92" t="s">
        <v>257</v>
      </c>
      <c r="F14" s="92" t="s">
        <v>240</v>
      </c>
      <c r="G14" s="92" t="s">
        <v>277</v>
      </c>
      <c r="H14" s="92"/>
      <c r="I14" s="92"/>
      <c r="J14" s="92" t="s">
        <v>254</v>
      </c>
      <c r="K14" s="92" t="s">
        <v>278</v>
      </c>
      <c r="L14" s="92" t="s">
        <v>250</v>
      </c>
      <c r="M14"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95">
        <v>45089</v>
      </c>
      <c r="B15" s="92" t="s">
        <v>290</v>
      </c>
      <c r="C15" s="92" t="s">
        <v>142</v>
      </c>
      <c r="D15" s="92" t="s">
        <v>255</v>
      </c>
      <c r="E15" s="92"/>
      <c r="F15" s="92" t="s">
        <v>241</v>
      </c>
      <c r="G15" s="96" t="s">
        <v>142</v>
      </c>
      <c r="H15" s="92" t="s">
        <v>279</v>
      </c>
      <c r="I15" s="92" t="s">
        <v>262</v>
      </c>
      <c r="J15" s="92" t="s">
        <v>263</v>
      </c>
      <c r="K15" s="92" t="s">
        <v>280</v>
      </c>
      <c r="L15" s="92" t="s">
        <v>250</v>
      </c>
      <c r="M15"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95">
        <v>45089</v>
      </c>
      <c r="B16" s="92" t="s">
        <v>290</v>
      </c>
      <c r="C16" s="92" t="s">
        <v>142</v>
      </c>
      <c r="D16" s="92" t="s">
        <v>255</v>
      </c>
      <c r="E16" s="92"/>
      <c r="F16" s="92" t="s">
        <v>241</v>
      </c>
      <c r="G16" s="96" t="s">
        <v>142</v>
      </c>
      <c r="H16" s="92" t="s">
        <v>281</v>
      </c>
      <c r="I16" s="92" t="s">
        <v>262</v>
      </c>
      <c r="J16" s="92" t="s">
        <v>263</v>
      </c>
      <c r="K16" s="92" t="s">
        <v>280</v>
      </c>
      <c r="L16" s="92" t="s">
        <v>249</v>
      </c>
      <c r="M16"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95">
        <v>45089</v>
      </c>
      <c r="B17" s="92" t="s">
        <v>291</v>
      </c>
      <c r="C17" s="92" t="s">
        <v>142</v>
      </c>
      <c r="D17" s="92" t="s">
        <v>255</v>
      </c>
      <c r="E17" s="92"/>
      <c r="F17" s="92" t="s">
        <v>241</v>
      </c>
      <c r="G17" s="96" t="s">
        <v>142</v>
      </c>
      <c r="H17" s="92" t="s">
        <v>282</v>
      </c>
      <c r="I17" s="92" t="s">
        <v>262</v>
      </c>
      <c r="J17" s="92" t="s">
        <v>263</v>
      </c>
      <c r="K17" s="92" t="s">
        <v>283</v>
      </c>
      <c r="L17" s="92"/>
      <c r="M17" s="9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95">
        <v>45103</v>
      </c>
      <c r="B18" s="23" t="s">
        <v>316</v>
      </c>
      <c r="D18" s="23" t="s">
        <v>253</v>
      </c>
      <c r="I18" s="23" t="s">
        <v>260</v>
      </c>
      <c r="J18" s="23" t="s">
        <v>263</v>
      </c>
      <c r="K18" s="23" t="s">
        <v>318</v>
      </c>
      <c r="M18"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95">
        <v>45103</v>
      </c>
      <c r="B19" s="23" t="s">
        <v>317</v>
      </c>
      <c r="D19" s="23" t="s">
        <v>253</v>
      </c>
      <c r="I19" s="23" t="s">
        <v>262</v>
      </c>
      <c r="J19" s="23" t="s">
        <v>263</v>
      </c>
      <c r="K19" s="23" t="s">
        <v>365</v>
      </c>
      <c r="M19"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95">
        <v>45138</v>
      </c>
      <c r="B20" s="23" t="s">
        <v>360</v>
      </c>
      <c r="C20" s="111" t="s">
        <v>361</v>
      </c>
      <c r="D20" s="23" t="s">
        <v>253</v>
      </c>
      <c r="F20" s="23" t="s">
        <v>240</v>
      </c>
      <c r="G20" s="112" t="s">
        <v>362</v>
      </c>
      <c r="I20" s="23" t="s">
        <v>363</v>
      </c>
      <c r="J20" s="23" t="s">
        <v>263</v>
      </c>
      <c r="K20" s="113" t="s">
        <v>364</v>
      </c>
      <c r="L20" s="23" t="s">
        <v>248</v>
      </c>
      <c r="M20"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95">
        <v>45159</v>
      </c>
      <c r="B21" s="23" t="s">
        <v>390</v>
      </c>
      <c r="C21" s="92" t="s">
        <v>142</v>
      </c>
      <c r="D21" s="23" t="s">
        <v>253</v>
      </c>
      <c r="F21" s="23" t="s">
        <v>240</v>
      </c>
      <c r="G21" s="96" t="s">
        <v>142</v>
      </c>
      <c r="I21" s="23" t="s">
        <v>16</v>
      </c>
      <c r="J21" s="23" t="s">
        <v>263</v>
      </c>
      <c r="K21" s="113" t="s">
        <v>391</v>
      </c>
      <c r="M21" s="23"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0E00-000000000000}">
      <formula1>"已宣布委任，,已宣布路演，,已宣布开簿，"</formula1>
    </dataValidation>
    <dataValidation type="list" allowBlank="1" showInputMessage="1" showErrorMessage="1" sqref="L4:L22" xr:uid="{00000000-0002-0000-0E00-000001000000}">
      <formula1>dd_bocomdeal</formula1>
    </dataValidation>
    <dataValidation type="list" allowBlank="1" showInputMessage="1" showErrorMessage="1" sqref="F4:F22" xr:uid="{00000000-0002-0000-0E00-000002000000}">
      <formula1>dd_品种</formula1>
    </dataValidation>
    <dataValidation type="list" allowBlank="1" showInputMessage="1" showErrorMessage="1" sqref="E4:E22" xr:uid="{00000000-0002-0000-0E00-000003000000}">
      <formula1>"绿色,可持续,可持续挂钩"</formula1>
    </dataValidation>
    <dataValidation type="list" allowBlank="1" showInputMessage="1" showErrorMessage="1" sqref="D5 D12:D14" xr:uid="{00000000-0002-0000-0E00-000004000000}">
      <formula1>"美元,港元,欧元,日元"</formula1>
    </dataValidation>
    <dataValidation type="list" allowBlank="1" showInputMessage="1" showErrorMessage="1" sqref="D4 D6:D11 D15:D17" xr:uid="{00000000-0002-0000-0E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EXE</vt:lpstr>
      <vt:lpstr>美元债一级</vt:lpstr>
      <vt:lpstr>OMAS</vt:lpstr>
      <vt:lpstr>华尔街交易员</vt:lpstr>
      <vt:lpstr>Add Stats</vt:lpstr>
      <vt:lpstr>Coded</vt:lpstr>
      <vt:lpstr>Tables_coded</vt:lpstr>
      <vt:lpstr>MAP</vt:lpstr>
      <vt:lpstr>Graphs_coded</vt:lpstr>
      <vt:lpstr>Corp_value</vt:lpstr>
      <vt:lpstr>Tables_value</vt:lpstr>
      <vt:lpstr>Graphs_value</vt:lpstr>
      <vt:lpstr>ECON</vt:lpstr>
      <vt:lpstr>潜在</vt:lpstr>
      <vt:lpstr>dd_bocomdeal</vt:lpstr>
      <vt:lpstr>dd_品种</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Caroline Yu 余烨洁</cp:lastModifiedBy>
  <dcterms:created xsi:type="dcterms:W3CDTF">2023-01-27T08:32:55Z</dcterms:created>
  <dcterms:modified xsi:type="dcterms:W3CDTF">2023-11-06T08:32:23Z</dcterms:modified>
</cp:coreProperties>
</file>